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xjf\OneDrive\Desktop\Universities\UMelb\5-22S2\FNCE90070-Experimental Methods in Decision Studies\Assignment\Experiment Results\"/>
    </mc:Choice>
  </mc:AlternateContent>
  <xr:revisionPtr revIDLastSave="0" documentId="13_ncr:1_{E46B0261-6457-4A84-AD99-F5C15E675C1E}" xr6:coauthVersionLast="47" xr6:coauthVersionMax="47" xr10:uidLastSave="{00000000-0000-0000-0000-000000000000}"/>
  <bookViews>
    <workbookView xWindow="-108" yWindow="-108" windowWidth="23256" windowHeight="12576" firstSheet="4" activeTab="11" xr2:uid="{B21651AA-BE10-4378-8B56-ABAB866EF85B}"/>
  </bookViews>
  <sheets>
    <sheet name="Illustration" sheetId="20" r:id="rId1"/>
    <sheet name="Results" sheetId="1" r:id="rId2"/>
    <sheet name="Ask" sheetId="5" r:id="rId3"/>
    <sheet name="Donation Option" sheetId="6" r:id="rId4"/>
    <sheet name="Donation Willingness" sheetId="4" r:id="rId5"/>
    <sheet name="Wealth Modelled" sheetId="13" r:id="rId6"/>
    <sheet name="M1" sheetId="14" r:id="rId7"/>
    <sheet name="M2" sheetId="15" r:id="rId8"/>
    <sheet name="M3" sheetId="16" r:id="rId9"/>
    <sheet name="M4" sheetId="17" r:id="rId10"/>
    <sheet name="Comparison" sheetId="18" r:id="rId11"/>
    <sheet name="Power Analysis" sheetId="19" r:id="rId12"/>
    <sheet name="Wealth Effect" sheetId="8" r:id="rId13"/>
    <sheet name="Experiment" sheetId="2" r:id="rId14"/>
    <sheet name="Subject Profile" sheetId="7" r:id="rId15"/>
  </sheets>
  <definedNames>
    <definedName name="_xlchart.v1.0" hidden="1">'Wealth Effect'!$A$1</definedName>
    <definedName name="_xlchart.v1.1" hidden="1">'Wealth Effect'!$A$2:$A$970</definedName>
    <definedName name="solver_adj" localSheetId="13" hidden="1">Experiment!#REF!</definedName>
    <definedName name="solver_adj" localSheetId="7" hidden="1">'M2'!$R$2</definedName>
    <definedName name="solver_adj" localSheetId="8" hidden="1">'M3'!$R$2</definedName>
    <definedName name="solver_adj" localSheetId="9" hidden="1">'M4'!$S$2</definedName>
    <definedName name="solver_adj" localSheetId="11" hidden="1">'Power Analysis'!$B$4</definedName>
    <definedName name="solver_adj" localSheetId="14" hidden="1">'Subject Profile'!$Q$5</definedName>
    <definedName name="solver_adj" localSheetId="5" hidden="1">'Wealth Modelled'!$F$974</definedName>
    <definedName name="solver_cvg" localSheetId="13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9" hidden="1">0.0001</definedName>
    <definedName name="solver_cvg" localSheetId="11" hidden="1">0.0001</definedName>
    <definedName name="solver_cvg" localSheetId="14" hidden="1">0.0001</definedName>
    <definedName name="solver_cvg" localSheetId="5" hidden="1">0.0001</definedName>
    <definedName name="solver_drv" localSheetId="13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drv" localSheetId="11" hidden="1">2</definedName>
    <definedName name="solver_drv" localSheetId="14" hidden="1">2</definedName>
    <definedName name="solver_drv" localSheetId="5" hidden="1">1</definedName>
    <definedName name="solver_eng" localSheetId="2" hidden="1">1</definedName>
    <definedName name="solver_eng" localSheetId="4" hidden="1">1</definedName>
    <definedName name="solver_eng" localSheetId="13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1" hidden="1">1</definedName>
    <definedName name="solver_eng" localSheetId="14" hidden="1">1</definedName>
    <definedName name="solver_eng" localSheetId="5" hidden="1">1</definedName>
    <definedName name="solver_est" localSheetId="13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1" hidden="1">1</definedName>
    <definedName name="solver_est" localSheetId="14" hidden="1">1</definedName>
    <definedName name="solver_est" localSheetId="5" hidden="1">1</definedName>
    <definedName name="solver_itr" localSheetId="13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itr" localSheetId="11" hidden="1">2147483647</definedName>
    <definedName name="solver_itr" localSheetId="14" hidden="1">2147483647</definedName>
    <definedName name="solver_itr" localSheetId="5" hidden="1">2147483647</definedName>
    <definedName name="solver_lhs1" localSheetId="13" hidden="1">Experiment!#REF!</definedName>
    <definedName name="solver_lhs1" localSheetId="6" hidden="1">'M1'!$P$5</definedName>
    <definedName name="solver_lhs1" localSheetId="7" hidden="1">'M2'!$R$6</definedName>
    <definedName name="solver_lhs1" localSheetId="8" hidden="1">'M3'!$R$6</definedName>
    <definedName name="solver_lhs1" localSheetId="9" hidden="1">'M4'!$S$6</definedName>
    <definedName name="solver_lhs2" localSheetId="13" hidden="1">Experiment!#REF!</definedName>
    <definedName name="solver_lhs2" localSheetId="6" hidden="1">'M1'!#REF!</definedName>
    <definedName name="solver_lhs2" localSheetId="7" hidden="1">'M2'!#REF!</definedName>
    <definedName name="solver_lhs2" localSheetId="8" hidden="1">'M3'!#REF!</definedName>
    <definedName name="solver_lhs2" localSheetId="9" hidden="1">'M4'!#REF!</definedName>
    <definedName name="solver_mip" localSheetId="13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ip" localSheetId="11" hidden="1">2147483647</definedName>
    <definedName name="solver_mip" localSheetId="14" hidden="1">2147483647</definedName>
    <definedName name="solver_mip" localSheetId="5" hidden="1">2147483647</definedName>
    <definedName name="solver_mni" localSheetId="13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ni" localSheetId="11" hidden="1">30</definedName>
    <definedName name="solver_mni" localSheetId="14" hidden="1">30</definedName>
    <definedName name="solver_mni" localSheetId="5" hidden="1">30</definedName>
    <definedName name="solver_mrt" localSheetId="13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9" hidden="1">0.075</definedName>
    <definedName name="solver_mrt" localSheetId="11" hidden="1">0.075</definedName>
    <definedName name="solver_mrt" localSheetId="14" hidden="1">0.075</definedName>
    <definedName name="solver_mrt" localSheetId="5" hidden="1">0.075</definedName>
    <definedName name="solver_msl" localSheetId="13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msl" localSheetId="11" hidden="1">2</definedName>
    <definedName name="solver_msl" localSheetId="14" hidden="1">2</definedName>
    <definedName name="solver_msl" localSheetId="5" hidden="1">2</definedName>
    <definedName name="solver_neg" localSheetId="2" hidden="1">1</definedName>
    <definedName name="solver_neg" localSheetId="4" hidden="1">1</definedName>
    <definedName name="solver_neg" localSheetId="13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1" hidden="1">1</definedName>
    <definedName name="solver_neg" localSheetId="14" hidden="1">1</definedName>
    <definedName name="solver_neg" localSheetId="5" hidden="1">1</definedName>
    <definedName name="solver_nod" localSheetId="13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od" localSheetId="11" hidden="1">2147483647</definedName>
    <definedName name="solver_nod" localSheetId="14" hidden="1">2147483647</definedName>
    <definedName name="solver_nod" localSheetId="5" hidden="1">2147483647</definedName>
    <definedName name="solver_num" localSheetId="2" hidden="1">0</definedName>
    <definedName name="solver_num" localSheetId="4" hidden="1">0</definedName>
    <definedName name="solver_num" localSheetId="13" hidden="1">2</definedName>
    <definedName name="solver_num" localSheetId="6" hidden="1">1</definedName>
    <definedName name="solver_num" localSheetId="7" hidden="1">1</definedName>
    <definedName name="solver_num" localSheetId="8" hidden="1">1</definedName>
    <definedName name="solver_num" localSheetId="9" hidden="1">1</definedName>
    <definedName name="solver_num" localSheetId="11" hidden="1">0</definedName>
    <definedName name="solver_num" localSheetId="14" hidden="1">0</definedName>
    <definedName name="solver_num" localSheetId="5" hidden="1">0</definedName>
    <definedName name="solver_nwt" localSheetId="13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1" hidden="1">1</definedName>
    <definedName name="solver_nwt" localSheetId="14" hidden="1">1</definedName>
    <definedName name="solver_nwt" localSheetId="5" hidden="1">1</definedName>
    <definedName name="solver_opt" localSheetId="2" hidden="1">Ask!#REF!</definedName>
    <definedName name="solver_opt" localSheetId="4" hidden="1">'Donation Willingness'!$I$8</definedName>
    <definedName name="solver_opt" localSheetId="13" hidden="1">Experiment!#REF!</definedName>
    <definedName name="solver_opt" localSheetId="6" hidden="1">'M1'!$S$7</definedName>
    <definedName name="solver_opt" localSheetId="7" hidden="1">'M2'!$U$7</definedName>
    <definedName name="solver_opt" localSheetId="8" hidden="1">'M3'!$U$8</definedName>
    <definedName name="solver_opt" localSheetId="9" hidden="1">'M4'!$S$7</definedName>
    <definedName name="solver_opt" localSheetId="11" hidden="1">'Power Analysis'!$B$10</definedName>
    <definedName name="solver_opt" localSheetId="14" hidden="1">'Subject Profile'!$V$5</definedName>
    <definedName name="solver_opt" localSheetId="5" hidden="1">'Wealth Modelled'!$BH$971</definedName>
    <definedName name="solver_pre" localSheetId="13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9" hidden="1">0.000001</definedName>
    <definedName name="solver_pre" localSheetId="11" hidden="1">0.000001</definedName>
    <definedName name="solver_pre" localSheetId="14" hidden="1">0.000001</definedName>
    <definedName name="solver_pre" localSheetId="5" hidden="1">0.000001</definedName>
    <definedName name="solver_rbv" localSheetId="13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bv" localSheetId="11" hidden="1">2</definedName>
    <definedName name="solver_rbv" localSheetId="14" hidden="1">2</definedName>
    <definedName name="solver_rbv" localSheetId="5" hidden="1">1</definedName>
    <definedName name="solver_rel1" localSheetId="13" hidden="1">1</definedName>
    <definedName name="solver_rel1" localSheetId="6" hidden="1">3</definedName>
    <definedName name="solver_rel1" localSheetId="7" hidden="1">3</definedName>
    <definedName name="solver_rel1" localSheetId="8" hidden="1">3</definedName>
    <definedName name="solver_rel1" localSheetId="9" hidden="1">3</definedName>
    <definedName name="solver_rel2" localSheetId="13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hs1" localSheetId="13" hidden="1">1</definedName>
    <definedName name="solver_rhs1" localSheetId="6" hidden="1">0</definedName>
    <definedName name="solver_rhs1" localSheetId="7" hidden="1">0</definedName>
    <definedName name="solver_rhs1" localSheetId="8" hidden="1">0</definedName>
    <definedName name="solver_rhs1" localSheetId="9" hidden="1">0</definedName>
    <definedName name="solver_rhs2" localSheetId="13" hidden="1">0</definedName>
    <definedName name="solver_rhs2" localSheetId="6" hidden="1">0</definedName>
    <definedName name="solver_rhs2" localSheetId="7" hidden="1">0</definedName>
    <definedName name="solver_rhs2" localSheetId="8" hidden="1">0</definedName>
    <definedName name="solver_rhs2" localSheetId="9" hidden="1">0</definedName>
    <definedName name="solver_rlx" localSheetId="13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lx" localSheetId="11" hidden="1">2</definedName>
    <definedName name="solver_rlx" localSheetId="14" hidden="1">2</definedName>
    <definedName name="solver_rlx" localSheetId="5" hidden="1">2</definedName>
    <definedName name="solver_rsd" localSheetId="13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rsd" localSheetId="11" hidden="1">0</definedName>
    <definedName name="solver_rsd" localSheetId="14" hidden="1">0</definedName>
    <definedName name="solver_rsd" localSheetId="5" hidden="1">0</definedName>
    <definedName name="solver_scl" localSheetId="13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1" hidden="1">2</definedName>
    <definedName name="solver_scl" localSheetId="14" hidden="1">2</definedName>
    <definedName name="solver_scl" localSheetId="5" hidden="1">1</definedName>
    <definedName name="solver_sho" localSheetId="13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1" hidden="1">2</definedName>
    <definedName name="solver_sho" localSheetId="14" hidden="1">2</definedName>
    <definedName name="solver_sho" localSheetId="5" hidden="1">2</definedName>
    <definedName name="solver_ssz" localSheetId="13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ssz" localSheetId="11" hidden="1">100</definedName>
    <definedName name="solver_ssz" localSheetId="14" hidden="1">100</definedName>
    <definedName name="solver_ssz" localSheetId="5" hidden="1">100</definedName>
    <definedName name="solver_tim" localSheetId="13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im" localSheetId="11" hidden="1">2147483647</definedName>
    <definedName name="solver_tim" localSheetId="14" hidden="1">2147483647</definedName>
    <definedName name="solver_tim" localSheetId="5" hidden="1">2147483647</definedName>
    <definedName name="solver_tol" localSheetId="13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9" hidden="1">0.01</definedName>
    <definedName name="solver_tol" localSheetId="11" hidden="1">0.01</definedName>
    <definedName name="solver_tol" localSheetId="14" hidden="1">0.01</definedName>
    <definedName name="solver_tol" localSheetId="5" hidden="1">0.01</definedName>
    <definedName name="solver_typ" localSheetId="2" hidden="1">1</definedName>
    <definedName name="solver_typ" localSheetId="4" hidden="1">1</definedName>
    <definedName name="solver_typ" localSheetId="13" hidden="1">2</definedName>
    <definedName name="solver_typ" localSheetId="6" hidden="1">1</definedName>
    <definedName name="solver_typ" localSheetId="7" hidden="1">1</definedName>
    <definedName name="solver_typ" localSheetId="8" hidden="1">1</definedName>
    <definedName name="solver_typ" localSheetId="9" hidden="1">1</definedName>
    <definedName name="solver_typ" localSheetId="11" hidden="1">1</definedName>
    <definedName name="solver_typ" localSheetId="14" hidden="1">3</definedName>
    <definedName name="solver_typ" localSheetId="5" hidden="1">1</definedName>
    <definedName name="solver_val" localSheetId="2" hidden="1">0</definedName>
    <definedName name="solver_val" localSheetId="4" hidden="1">0</definedName>
    <definedName name="solver_val" localSheetId="13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1" hidden="1">0.74</definedName>
    <definedName name="solver_val" localSheetId="14" hidden="1">0</definedName>
    <definedName name="solver_val" localSheetId="5" hidden="1">0</definedName>
    <definedName name="solver_ver" localSheetId="2" hidden="1">3</definedName>
    <definedName name="solver_ver" localSheetId="4" hidden="1">3</definedName>
    <definedName name="solver_ver" localSheetId="13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1" hidden="1">3</definedName>
    <definedName name="solver_ver" localSheetId="14" hidden="1">3</definedName>
    <definedName name="solver_ver" localSheetId="5" hidden="1">3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19" i="20" l="1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K24" i="15"/>
  <c r="K36" i="15"/>
  <c r="K48" i="15"/>
  <c r="K60" i="15"/>
  <c r="K72" i="15"/>
  <c r="K84" i="15"/>
  <c r="K96" i="15"/>
  <c r="K120" i="15"/>
  <c r="K132" i="15"/>
  <c r="K144" i="15"/>
  <c r="K156" i="15"/>
  <c r="K168" i="15"/>
  <c r="K192" i="15"/>
  <c r="E199" i="15"/>
  <c r="F199" i="15"/>
  <c r="L199" i="15" s="1"/>
  <c r="K199" i="15"/>
  <c r="E200" i="15"/>
  <c r="F200" i="15"/>
  <c r="E201" i="15"/>
  <c r="F201" i="15"/>
  <c r="L201" i="15" s="1"/>
  <c r="K201" i="15"/>
  <c r="K202" i="15"/>
  <c r="E202" i="15"/>
  <c r="F202" i="15"/>
  <c r="K203" i="15"/>
  <c r="E203" i="15"/>
  <c r="F203" i="15"/>
  <c r="K204" i="15"/>
  <c r="E204" i="15"/>
  <c r="F204" i="15"/>
  <c r="L204" i="15" s="1"/>
  <c r="K205" i="15"/>
  <c r="E205" i="15"/>
  <c r="F205" i="15"/>
  <c r="E206" i="15"/>
  <c r="F206" i="15"/>
  <c r="K207" i="15"/>
  <c r="E207" i="15"/>
  <c r="F207" i="15"/>
  <c r="L207" i="15" s="1"/>
  <c r="K208" i="15"/>
  <c r="E208" i="15"/>
  <c r="F208" i="15"/>
  <c r="L208" i="15" s="1"/>
  <c r="K209" i="15"/>
  <c r="E209" i="15"/>
  <c r="F209" i="15"/>
  <c r="K210" i="15"/>
  <c r="E210" i="15"/>
  <c r="F210" i="15"/>
  <c r="L210" i="15" s="1"/>
  <c r="K211" i="15"/>
  <c r="E211" i="15"/>
  <c r="F211" i="15"/>
  <c r="L211" i="15" s="1"/>
  <c r="E212" i="15"/>
  <c r="F212" i="15"/>
  <c r="K213" i="15"/>
  <c r="E213" i="15"/>
  <c r="F213" i="15"/>
  <c r="L213" i="15" s="1"/>
  <c r="E214" i="15"/>
  <c r="F214" i="15"/>
  <c r="L214" i="15" s="1"/>
  <c r="K214" i="15"/>
  <c r="K215" i="15"/>
  <c r="E215" i="15"/>
  <c r="F215" i="15"/>
  <c r="K216" i="15"/>
  <c r="E216" i="15"/>
  <c r="F216" i="15"/>
  <c r="L216" i="15" s="1"/>
  <c r="E217" i="15"/>
  <c r="F217" i="15"/>
  <c r="L217" i="15" s="1"/>
  <c r="K217" i="15"/>
  <c r="E218" i="15"/>
  <c r="F218" i="15"/>
  <c r="E219" i="15"/>
  <c r="F219" i="15"/>
  <c r="L219" i="15" s="1"/>
  <c r="K219" i="15"/>
  <c r="K220" i="15"/>
  <c r="E220" i="15"/>
  <c r="F220" i="15"/>
  <c r="L220" i="15" s="1"/>
  <c r="K221" i="15"/>
  <c r="L221" i="15"/>
  <c r="E221" i="15"/>
  <c r="F221" i="15"/>
  <c r="K222" i="15"/>
  <c r="E222" i="15"/>
  <c r="F222" i="15"/>
  <c r="K223" i="15"/>
  <c r="E223" i="15"/>
  <c r="F223" i="15"/>
  <c r="E224" i="15"/>
  <c r="F224" i="15"/>
  <c r="K225" i="15"/>
  <c r="L225" i="15"/>
  <c r="E225" i="15"/>
  <c r="F225" i="15"/>
  <c r="K226" i="15"/>
  <c r="E226" i="15"/>
  <c r="F226" i="15"/>
  <c r="L226" i="15" s="1"/>
  <c r="K227" i="15"/>
  <c r="E227" i="15"/>
  <c r="F227" i="15"/>
  <c r="K228" i="15"/>
  <c r="E228" i="15"/>
  <c r="F228" i="15"/>
  <c r="L228" i="15" s="1"/>
  <c r="E229" i="15"/>
  <c r="F229" i="15"/>
  <c r="L229" i="15" s="1"/>
  <c r="K229" i="15"/>
  <c r="E230" i="15"/>
  <c r="F230" i="15"/>
  <c r="K231" i="15"/>
  <c r="E231" i="15"/>
  <c r="F231" i="15"/>
  <c r="L231" i="15" s="1"/>
  <c r="K232" i="15"/>
  <c r="E232" i="15"/>
  <c r="F232" i="15"/>
  <c r="K233" i="15"/>
  <c r="L233" i="15"/>
  <c r="E233" i="15"/>
  <c r="F233" i="15"/>
  <c r="K234" i="15"/>
  <c r="E234" i="15"/>
  <c r="F234" i="15"/>
  <c r="L234" i="15" s="1"/>
  <c r="K235" i="15"/>
  <c r="E235" i="15"/>
  <c r="F235" i="15"/>
  <c r="L235" i="15" s="1"/>
  <c r="E236" i="15"/>
  <c r="F236" i="15"/>
  <c r="K237" i="15"/>
  <c r="E237" i="15"/>
  <c r="F237" i="15"/>
  <c r="L237" i="15" s="1"/>
  <c r="K238" i="15"/>
  <c r="E238" i="15"/>
  <c r="F238" i="15"/>
  <c r="L238" i="15" s="1"/>
  <c r="K239" i="15"/>
  <c r="E239" i="15"/>
  <c r="F239" i="15"/>
  <c r="L239" i="15" s="1"/>
  <c r="K240" i="15"/>
  <c r="E240" i="15"/>
  <c r="F240" i="15"/>
  <c r="E241" i="15"/>
  <c r="F241" i="15"/>
  <c r="L241" i="15" s="1"/>
  <c r="K241" i="15"/>
  <c r="E242" i="15"/>
  <c r="F242" i="15"/>
  <c r="E243" i="15"/>
  <c r="F243" i="15"/>
  <c r="L243" i="15" s="1"/>
  <c r="K243" i="15"/>
  <c r="E244" i="15"/>
  <c r="F244" i="15"/>
  <c r="L244" i="15" s="1"/>
  <c r="K244" i="15"/>
  <c r="K245" i="15"/>
  <c r="E245" i="15"/>
  <c r="F245" i="15"/>
  <c r="L245" i="15" s="1"/>
  <c r="K246" i="15"/>
  <c r="E246" i="15"/>
  <c r="F246" i="15"/>
  <c r="K247" i="15"/>
  <c r="E247" i="15"/>
  <c r="F247" i="15"/>
  <c r="E248" i="15"/>
  <c r="F248" i="15"/>
  <c r="E249" i="15"/>
  <c r="F249" i="15"/>
  <c r="L249" i="15" s="1"/>
  <c r="K249" i="15"/>
  <c r="K250" i="15"/>
  <c r="E250" i="15"/>
  <c r="F250" i="15"/>
  <c r="L250" i="15" s="1"/>
  <c r="K251" i="15"/>
  <c r="E251" i="15"/>
  <c r="F251" i="15"/>
  <c r="L251" i="15" s="1"/>
  <c r="K252" i="15"/>
  <c r="E252" i="15"/>
  <c r="F252" i="15"/>
  <c r="E253" i="15"/>
  <c r="F253" i="15"/>
  <c r="L253" i="15" s="1"/>
  <c r="K253" i="15"/>
  <c r="E254" i="15"/>
  <c r="F254" i="15"/>
  <c r="K255" i="15"/>
  <c r="E255" i="15"/>
  <c r="F255" i="15"/>
  <c r="L255" i="15" s="1"/>
  <c r="K256" i="15"/>
  <c r="E256" i="15"/>
  <c r="F256" i="15"/>
  <c r="L256" i="15" s="1"/>
  <c r="K257" i="15"/>
  <c r="E257" i="15"/>
  <c r="F257" i="15"/>
  <c r="L257" i="15" s="1"/>
  <c r="K258" i="15"/>
  <c r="E258" i="15"/>
  <c r="F258" i="15"/>
  <c r="L258" i="15" s="1"/>
  <c r="E259" i="15"/>
  <c r="F259" i="15"/>
  <c r="L259" i="15" s="1"/>
  <c r="K259" i="15"/>
  <c r="E260" i="15"/>
  <c r="F260" i="15"/>
  <c r="K261" i="15"/>
  <c r="E261" i="15"/>
  <c r="F261" i="15"/>
  <c r="L261" i="15" s="1"/>
  <c r="E262" i="15"/>
  <c r="F262" i="15"/>
  <c r="L262" i="15" s="1"/>
  <c r="K262" i="15"/>
  <c r="K263" i="15"/>
  <c r="E263" i="15"/>
  <c r="F263" i="15"/>
  <c r="K264" i="15"/>
  <c r="E264" i="15"/>
  <c r="F264" i="15"/>
  <c r="K265" i="15"/>
  <c r="E265" i="15"/>
  <c r="F265" i="15"/>
  <c r="E266" i="15"/>
  <c r="F266" i="15"/>
  <c r="E267" i="15"/>
  <c r="F267" i="15"/>
  <c r="L267" i="15" s="1"/>
  <c r="K267" i="15"/>
  <c r="K268" i="15"/>
  <c r="E268" i="15"/>
  <c r="F268" i="15"/>
  <c r="L268" i="15" s="1"/>
  <c r="K269" i="15"/>
  <c r="E269" i="15"/>
  <c r="F269" i="15"/>
  <c r="K270" i="15"/>
  <c r="E270" i="15"/>
  <c r="F270" i="15"/>
  <c r="K271" i="15"/>
  <c r="E271" i="15"/>
  <c r="F271" i="15"/>
  <c r="E272" i="15"/>
  <c r="F272" i="15"/>
  <c r="K273" i="15"/>
  <c r="E273" i="15"/>
  <c r="F273" i="15"/>
  <c r="K274" i="15"/>
  <c r="E274" i="15"/>
  <c r="F274" i="15"/>
  <c r="L274" i="15" s="1"/>
  <c r="K275" i="15"/>
  <c r="E275" i="15"/>
  <c r="F275" i="15"/>
  <c r="L275" i="15" s="1"/>
  <c r="K276" i="15"/>
  <c r="E276" i="15"/>
  <c r="F276" i="15"/>
  <c r="L276" i="15" s="1"/>
  <c r="K277" i="15"/>
  <c r="E277" i="15"/>
  <c r="F277" i="15"/>
  <c r="E278" i="15"/>
  <c r="F278" i="15"/>
  <c r="K279" i="15"/>
  <c r="E279" i="15"/>
  <c r="F279" i="15"/>
  <c r="E280" i="15"/>
  <c r="F280" i="15"/>
  <c r="L280" i="15" s="1"/>
  <c r="K280" i="15"/>
  <c r="K281" i="15"/>
  <c r="E281" i="15"/>
  <c r="F281" i="15"/>
  <c r="K282" i="15"/>
  <c r="E282" i="15"/>
  <c r="F282" i="15"/>
  <c r="L282" i="15" s="1"/>
  <c r="K283" i="15"/>
  <c r="E283" i="15"/>
  <c r="F283" i="15"/>
  <c r="L283" i="15" s="1"/>
  <c r="E284" i="15"/>
  <c r="F284" i="15"/>
  <c r="L284" i="15" s="1"/>
  <c r="K284" i="15"/>
  <c r="E285" i="15"/>
  <c r="F285" i="15"/>
  <c r="L285" i="15" s="1"/>
  <c r="K285" i="15"/>
  <c r="E286" i="15"/>
  <c r="F286" i="15"/>
  <c r="L286" i="15" s="1"/>
  <c r="K286" i="15"/>
  <c r="E287" i="15"/>
  <c r="F287" i="15"/>
  <c r="L287" i="15" s="1"/>
  <c r="K287" i="15"/>
  <c r="E288" i="15"/>
  <c r="F288" i="15"/>
  <c r="L288" i="15" s="1"/>
  <c r="K288" i="15"/>
  <c r="E289" i="15"/>
  <c r="F289" i="15"/>
  <c r="L289" i="15" s="1"/>
  <c r="K289" i="15"/>
  <c r="E290" i="15"/>
  <c r="F290" i="15"/>
  <c r="L290" i="15" s="1"/>
  <c r="K290" i="15"/>
  <c r="E291" i="15"/>
  <c r="F291" i="15"/>
  <c r="L291" i="15" s="1"/>
  <c r="K291" i="15"/>
  <c r="E292" i="15"/>
  <c r="F292" i="15"/>
  <c r="L292" i="15" s="1"/>
  <c r="K292" i="15"/>
  <c r="E293" i="15"/>
  <c r="F293" i="15"/>
  <c r="L293" i="15" s="1"/>
  <c r="K293" i="15"/>
  <c r="E294" i="15"/>
  <c r="F294" i="15"/>
  <c r="L294" i="15" s="1"/>
  <c r="K294" i="15"/>
  <c r="E295" i="15"/>
  <c r="F295" i="15"/>
  <c r="L295" i="15" s="1"/>
  <c r="K295" i="15"/>
  <c r="E296" i="15"/>
  <c r="F296" i="15"/>
  <c r="L296" i="15" s="1"/>
  <c r="K296" i="15"/>
  <c r="E297" i="15"/>
  <c r="F297" i="15"/>
  <c r="L297" i="15" s="1"/>
  <c r="K297" i="15"/>
  <c r="E298" i="15"/>
  <c r="F298" i="15"/>
  <c r="L298" i="15" s="1"/>
  <c r="K298" i="15"/>
  <c r="E299" i="15"/>
  <c r="F299" i="15"/>
  <c r="L299" i="15" s="1"/>
  <c r="K299" i="15"/>
  <c r="E300" i="15"/>
  <c r="F300" i="15"/>
  <c r="L300" i="15" s="1"/>
  <c r="K300" i="15"/>
  <c r="E301" i="15"/>
  <c r="F301" i="15"/>
  <c r="L301" i="15" s="1"/>
  <c r="K301" i="15"/>
  <c r="E302" i="15"/>
  <c r="F302" i="15"/>
  <c r="L302" i="15" s="1"/>
  <c r="K302" i="15"/>
  <c r="E303" i="15"/>
  <c r="F303" i="15"/>
  <c r="L303" i="15" s="1"/>
  <c r="K303" i="15"/>
  <c r="E304" i="15"/>
  <c r="F304" i="15"/>
  <c r="L304" i="15" s="1"/>
  <c r="K304" i="15"/>
  <c r="E305" i="15"/>
  <c r="F305" i="15"/>
  <c r="L305" i="15" s="1"/>
  <c r="M305" i="15" s="1"/>
  <c r="K305" i="15"/>
  <c r="E306" i="15"/>
  <c r="F306" i="15"/>
  <c r="L306" i="15" s="1"/>
  <c r="K306" i="15"/>
  <c r="E307" i="15"/>
  <c r="F307" i="15"/>
  <c r="L307" i="15" s="1"/>
  <c r="K307" i="15"/>
  <c r="E308" i="15"/>
  <c r="F308" i="15"/>
  <c r="L308" i="15" s="1"/>
  <c r="K308" i="15"/>
  <c r="E309" i="15"/>
  <c r="F309" i="15"/>
  <c r="L309" i="15" s="1"/>
  <c r="K309" i="15"/>
  <c r="E310" i="15"/>
  <c r="F310" i="15"/>
  <c r="L310" i="15" s="1"/>
  <c r="K310" i="15"/>
  <c r="E311" i="15"/>
  <c r="F311" i="15"/>
  <c r="L311" i="15" s="1"/>
  <c r="M311" i="15" s="1"/>
  <c r="K311" i="15"/>
  <c r="E312" i="15"/>
  <c r="F312" i="15"/>
  <c r="L312" i="15" s="1"/>
  <c r="K312" i="15"/>
  <c r="E313" i="15"/>
  <c r="F313" i="15"/>
  <c r="L313" i="15" s="1"/>
  <c r="K313" i="15"/>
  <c r="E314" i="15"/>
  <c r="F314" i="15"/>
  <c r="K314" i="15"/>
  <c r="L314" i="15"/>
  <c r="E315" i="15"/>
  <c r="F315" i="15"/>
  <c r="K315" i="15"/>
  <c r="L315" i="15"/>
  <c r="M315" i="15" s="1"/>
  <c r="E316" i="15"/>
  <c r="F316" i="15"/>
  <c r="L316" i="15" s="1"/>
  <c r="K316" i="15"/>
  <c r="E317" i="15"/>
  <c r="F317" i="15"/>
  <c r="L317" i="15" s="1"/>
  <c r="K317" i="15"/>
  <c r="E318" i="15"/>
  <c r="F318" i="15"/>
  <c r="L318" i="15" s="1"/>
  <c r="K318" i="15"/>
  <c r="E319" i="15"/>
  <c r="F319" i="15"/>
  <c r="L319" i="15" s="1"/>
  <c r="K319" i="15"/>
  <c r="E320" i="15"/>
  <c r="F320" i="15"/>
  <c r="L320" i="15" s="1"/>
  <c r="K320" i="15"/>
  <c r="E321" i="15"/>
  <c r="F321" i="15"/>
  <c r="L321" i="15" s="1"/>
  <c r="K321" i="15"/>
  <c r="E322" i="15"/>
  <c r="F322" i="15"/>
  <c r="L322" i="15" s="1"/>
  <c r="K322" i="15"/>
  <c r="E323" i="15"/>
  <c r="F323" i="15"/>
  <c r="L323" i="15" s="1"/>
  <c r="K323" i="15"/>
  <c r="E324" i="15"/>
  <c r="F324" i="15"/>
  <c r="L324" i="15" s="1"/>
  <c r="K324" i="15"/>
  <c r="E325" i="15"/>
  <c r="F325" i="15"/>
  <c r="L325" i="15" s="1"/>
  <c r="K325" i="15"/>
  <c r="E326" i="15"/>
  <c r="F326" i="15"/>
  <c r="L326" i="15" s="1"/>
  <c r="K326" i="15"/>
  <c r="E327" i="15"/>
  <c r="F327" i="15"/>
  <c r="L327" i="15" s="1"/>
  <c r="K327" i="15"/>
  <c r="E328" i="15"/>
  <c r="F328" i="15"/>
  <c r="L328" i="15" s="1"/>
  <c r="K328" i="15"/>
  <c r="E329" i="15"/>
  <c r="F329" i="15"/>
  <c r="L329" i="15" s="1"/>
  <c r="K329" i="15"/>
  <c r="E330" i="15"/>
  <c r="F330" i="15"/>
  <c r="L330" i="15" s="1"/>
  <c r="K330" i="15"/>
  <c r="E331" i="15"/>
  <c r="F331" i="15"/>
  <c r="L331" i="15" s="1"/>
  <c r="K331" i="15"/>
  <c r="E332" i="15"/>
  <c r="F332" i="15"/>
  <c r="L332" i="15" s="1"/>
  <c r="K332" i="15"/>
  <c r="E333" i="15"/>
  <c r="F333" i="15"/>
  <c r="L333" i="15" s="1"/>
  <c r="K333" i="15"/>
  <c r="E334" i="15"/>
  <c r="F334" i="15"/>
  <c r="L334" i="15" s="1"/>
  <c r="K334" i="15"/>
  <c r="E335" i="15"/>
  <c r="F335" i="15"/>
  <c r="L335" i="15" s="1"/>
  <c r="K335" i="15"/>
  <c r="E336" i="15"/>
  <c r="F336" i="15"/>
  <c r="L336" i="15" s="1"/>
  <c r="K336" i="15"/>
  <c r="E337" i="15"/>
  <c r="F337" i="15"/>
  <c r="L337" i="15" s="1"/>
  <c r="K337" i="15"/>
  <c r="E338" i="15"/>
  <c r="F338" i="15"/>
  <c r="L338" i="15" s="1"/>
  <c r="K338" i="15"/>
  <c r="E339" i="15"/>
  <c r="F339" i="15"/>
  <c r="L339" i="15" s="1"/>
  <c r="K339" i="15"/>
  <c r="E340" i="15"/>
  <c r="F340" i="15"/>
  <c r="L340" i="15" s="1"/>
  <c r="K340" i="15"/>
  <c r="E341" i="15"/>
  <c r="F341" i="15"/>
  <c r="L341" i="15" s="1"/>
  <c r="K341" i="15"/>
  <c r="E342" i="15"/>
  <c r="F342" i="15"/>
  <c r="L342" i="15" s="1"/>
  <c r="K342" i="15"/>
  <c r="E343" i="15"/>
  <c r="F343" i="15"/>
  <c r="L343" i="15" s="1"/>
  <c r="K343" i="15"/>
  <c r="E344" i="15"/>
  <c r="F344" i="15"/>
  <c r="L344" i="15" s="1"/>
  <c r="K344" i="15"/>
  <c r="E345" i="15"/>
  <c r="F345" i="15"/>
  <c r="L345" i="15" s="1"/>
  <c r="K345" i="15"/>
  <c r="E346" i="15"/>
  <c r="F346" i="15"/>
  <c r="L346" i="15" s="1"/>
  <c r="K346" i="15"/>
  <c r="E347" i="15"/>
  <c r="F347" i="15"/>
  <c r="L347" i="15" s="1"/>
  <c r="K347" i="15"/>
  <c r="E348" i="15"/>
  <c r="F348" i="15"/>
  <c r="L348" i="15" s="1"/>
  <c r="K348" i="15"/>
  <c r="E349" i="15"/>
  <c r="F349" i="15"/>
  <c r="L349" i="15" s="1"/>
  <c r="K349" i="15"/>
  <c r="E350" i="15"/>
  <c r="F350" i="15"/>
  <c r="L350" i="15" s="1"/>
  <c r="K350" i="15"/>
  <c r="E351" i="15"/>
  <c r="F351" i="15"/>
  <c r="L351" i="15" s="1"/>
  <c r="K351" i="15"/>
  <c r="E352" i="15"/>
  <c r="F352" i="15"/>
  <c r="L352" i="15" s="1"/>
  <c r="K352" i="15"/>
  <c r="E353" i="15"/>
  <c r="F353" i="15"/>
  <c r="L353" i="15" s="1"/>
  <c r="K353" i="15"/>
  <c r="E354" i="15"/>
  <c r="F354" i="15"/>
  <c r="L354" i="15" s="1"/>
  <c r="K354" i="15"/>
  <c r="E355" i="15"/>
  <c r="F355" i="15"/>
  <c r="L355" i="15" s="1"/>
  <c r="K355" i="15"/>
  <c r="E356" i="15"/>
  <c r="F356" i="15"/>
  <c r="L356" i="15" s="1"/>
  <c r="K356" i="15"/>
  <c r="E357" i="15"/>
  <c r="F357" i="15"/>
  <c r="L357" i="15" s="1"/>
  <c r="K357" i="15"/>
  <c r="E358" i="15"/>
  <c r="F358" i="15"/>
  <c r="L358" i="15" s="1"/>
  <c r="K358" i="15"/>
  <c r="E359" i="15"/>
  <c r="F359" i="15"/>
  <c r="L359" i="15" s="1"/>
  <c r="K359" i="15"/>
  <c r="E360" i="15"/>
  <c r="F360" i="15"/>
  <c r="L360" i="15" s="1"/>
  <c r="K360" i="15"/>
  <c r="E361" i="15"/>
  <c r="F361" i="15"/>
  <c r="K361" i="15"/>
  <c r="L361" i="15"/>
  <c r="E362" i="15"/>
  <c r="F362" i="15"/>
  <c r="L362" i="15" s="1"/>
  <c r="K362" i="15"/>
  <c r="E363" i="15"/>
  <c r="F363" i="15"/>
  <c r="L363" i="15" s="1"/>
  <c r="K363" i="15"/>
  <c r="E364" i="15"/>
  <c r="F364" i="15"/>
  <c r="L364" i="15" s="1"/>
  <c r="K364" i="15"/>
  <c r="E365" i="15"/>
  <c r="F365" i="15"/>
  <c r="L365" i="15" s="1"/>
  <c r="K365" i="15"/>
  <c r="E366" i="15"/>
  <c r="F366" i="15"/>
  <c r="L366" i="15" s="1"/>
  <c r="K366" i="15"/>
  <c r="E367" i="15"/>
  <c r="F367" i="15"/>
  <c r="L367" i="15" s="1"/>
  <c r="K367" i="15"/>
  <c r="E368" i="15"/>
  <c r="F368" i="15"/>
  <c r="L368" i="15" s="1"/>
  <c r="K368" i="15"/>
  <c r="E369" i="15"/>
  <c r="F369" i="15"/>
  <c r="L369" i="15" s="1"/>
  <c r="K369" i="15"/>
  <c r="E370" i="15"/>
  <c r="F370" i="15"/>
  <c r="L370" i="15" s="1"/>
  <c r="K370" i="15"/>
  <c r="E371" i="15"/>
  <c r="F371" i="15"/>
  <c r="L371" i="15" s="1"/>
  <c r="K371" i="15"/>
  <c r="E372" i="15"/>
  <c r="F372" i="15"/>
  <c r="L372" i="15" s="1"/>
  <c r="K372" i="15"/>
  <c r="E373" i="15"/>
  <c r="F373" i="15"/>
  <c r="L373" i="15" s="1"/>
  <c r="K373" i="15"/>
  <c r="E374" i="15"/>
  <c r="F374" i="15"/>
  <c r="L374" i="15" s="1"/>
  <c r="K374" i="15"/>
  <c r="E375" i="15"/>
  <c r="F375" i="15"/>
  <c r="L375" i="15" s="1"/>
  <c r="K375" i="15"/>
  <c r="E376" i="15"/>
  <c r="F376" i="15"/>
  <c r="L376" i="15" s="1"/>
  <c r="K376" i="15"/>
  <c r="E377" i="15"/>
  <c r="F377" i="15"/>
  <c r="L377" i="15" s="1"/>
  <c r="K377" i="15"/>
  <c r="E378" i="15"/>
  <c r="F378" i="15"/>
  <c r="L378" i="15" s="1"/>
  <c r="K378" i="15"/>
  <c r="E379" i="15"/>
  <c r="F379" i="15"/>
  <c r="L379" i="15" s="1"/>
  <c r="K379" i="15"/>
  <c r="E380" i="15"/>
  <c r="F380" i="15"/>
  <c r="K380" i="15"/>
  <c r="L380" i="15"/>
  <c r="E381" i="15"/>
  <c r="F381" i="15"/>
  <c r="L381" i="15" s="1"/>
  <c r="K381" i="15"/>
  <c r="E382" i="15"/>
  <c r="F382" i="15"/>
  <c r="L382" i="15" s="1"/>
  <c r="K382" i="15"/>
  <c r="E383" i="15"/>
  <c r="F383" i="15"/>
  <c r="L383" i="15" s="1"/>
  <c r="K383" i="15"/>
  <c r="E384" i="15"/>
  <c r="F384" i="15"/>
  <c r="L384" i="15" s="1"/>
  <c r="K384" i="15"/>
  <c r="E385" i="15"/>
  <c r="F385" i="15"/>
  <c r="L385" i="15" s="1"/>
  <c r="K385" i="15"/>
  <c r="E386" i="15"/>
  <c r="F386" i="15"/>
  <c r="L386" i="15" s="1"/>
  <c r="K386" i="15"/>
  <c r="E387" i="15"/>
  <c r="F387" i="15"/>
  <c r="L387" i="15" s="1"/>
  <c r="K387" i="15"/>
  <c r="E388" i="15"/>
  <c r="F388" i="15"/>
  <c r="L388" i="15" s="1"/>
  <c r="K388" i="15"/>
  <c r="E389" i="15"/>
  <c r="F389" i="15"/>
  <c r="L389" i="15" s="1"/>
  <c r="K389" i="15"/>
  <c r="E390" i="15"/>
  <c r="F390" i="15"/>
  <c r="L390" i="15" s="1"/>
  <c r="K390" i="15"/>
  <c r="E391" i="15"/>
  <c r="F391" i="15"/>
  <c r="L391" i="15" s="1"/>
  <c r="K391" i="15"/>
  <c r="E392" i="15"/>
  <c r="F392" i="15"/>
  <c r="K392" i="15"/>
  <c r="L392" i="15"/>
  <c r="E393" i="15"/>
  <c r="F393" i="15"/>
  <c r="L393" i="15" s="1"/>
  <c r="K393" i="15"/>
  <c r="E394" i="15"/>
  <c r="F394" i="15"/>
  <c r="L394" i="15" s="1"/>
  <c r="K394" i="15"/>
  <c r="E395" i="15"/>
  <c r="F395" i="15"/>
  <c r="L395" i="15" s="1"/>
  <c r="K395" i="15"/>
  <c r="E396" i="15"/>
  <c r="F396" i="15"/>
  <c r="L396" i="15" s="1"/>
  <c r="K396" i="15"/>
  <c r="M396" i="15" s="1"/>
  <c r="E397" i="15"/>
  <c r="F397" i="15"/>
  <c r="L397" i="15" s="1"/>
  <c r="K397" i="15"/>
  <c r="E398" i="15"/>
  <c r="F398" i="15"/>
  <c r="L398" i="15" s="1"/>
  <c r="K398" i="15"/>
  <c r="E399" i="15"/>
  <c r="F399" i="15"/>
  <c r="L399" i="15" s="1"/>
  <c r="K399" i="15"/>
  <c r="E400" i="15"/>
  <c r="F400" i="15"/>
  <c r="L400" i="15" s="1"/>
  <c r="K400" i="15"/>
  <c r="E401" i="15"/>
  <c r="F401" i="15"/>
  <c r="L401" i="15" s="1"/>
  <c r="K401" i="15"/>
  <c r="E402" i="15"/>
  <c r="F402" i="15"/>
  <c r="L402" i="15" s="1"/>
  <c r="M402" i="15" s="1"/>
  <c r="K402" i="15"/>
  <c r="E403" i="15"/>
  <c r="F403" i="15"/>
  <c r="L403" i="15" s="1"/>
  <c r="K403" i="15"/>
  <c r="E404" i="15"/>
  <c r="F404" i="15"/>
  <c r="L404" i="15" s="1"/>
  <c r="K404" i="15"/>
  <c r="E405" i="15"/>
  <c r="F405" i="15"/>
  <c r="L405" i="15" s="1"/>
  <c r="K405" i="15"/>
  <c r="E406" i="15"/>
  <c r="F406" i="15"/>
  <c r="L406" i="15" s="1"/>
  <c r="K406" i="15"/>
  <c r="E407" i="15"/>
  <c r="F407" i="15"/>
  <c r="L407" i="15" s="1"/>
  <c r="K407" i="15"/>
  <c r="E408" i="15"/>
  <c r="F408" i="15"/>
  <c r="L408" i="15" s="1"/>
  <c r="K408" i="15"/>
  <c r="E409" i="15"/>
  <c r="F409" i="15"/>
  <c r="L409" i="15" s="1"/>
  <c r="K409" i="15"/>
  <c r="E410" i="15"/>
  <c r="F410" i="15"/>
  <c r="L410" i="15" s="1"/>
  <c r="K410" i="15"/>
  <c r="E411" i="15"/>
  <c r="F411" i="15"/>
  <c r="L411" i="15" s="1"/>
  <c r="K411" i="15"/>
  <c r="E412" i="15"/>
  <c r="F412" i="15"/>
  <c r="L412" i="15" s="1"/>
  <c r="K412" i="15"/>
  <c r="E413" i="15"/>
  <c r="F413" i="15"/>
  <c r="L413" i="15" s="1"/>
  <c r="K413" i="15"/>
  <c r="E414" i="15"/>
  <c r="F414" i="15"/>
  <c r="L414" i="15" s="1"/>
  <c r="K414" i="15"/>
  <c r="E415" i="15"/>
  <c r="F415" i="15"/>
  <c r="L415" i="15" s="1"/>
  <c r="K415" i="15"/>
  <c r="E416" i="15"/>
  <c r="F416" i="15"/>
  <c r="L416" i="15" s="1"/>
  <c r="K416" i="15"/>
  <c r="E417" i="15"/>
  <c r="F417" i="15"/>
  <c r="L417" i="15" s="1"/>
  <c r="K417" i="15"/>
  <c r="E418" i="15"/>
  <c r="F418" i="15"/>
  <c r="L418" i="15" s="1"/>
  <c r="K418" i="15"/>
  <c r="E419" i="15"/>
  <c r="F419" i="15"/>
  <c r="L419" i="15" s="1"/>
  <c r="K419" i="15"/>
  <c r="E420" i="15"/>
  <c r="F420" i="15"/>
  <c r="L420" i="15" s="1"/>
  <c r="K420" i="15"/>
  <c r="E421" i="15"/>
  <c r="F421" i="15"/>
  <c r="L421" i="15" s="1"/>
  <c r="K421" i="15"/>
  <c r="E422" i="15"/>
  <c r="F422" i="15"/>
  <c r="L422" i="15" s="1"/>
  <c r="K422" i="15"/>
  <c r="E423" i="15"/>
  <c r="F423" i="15"/>
  <c r="L423" i="15" s="1"/>
  <c r="K423" i="15"/>
  <c r="E424" i="15"/>
  <c r="F424" i="15"/>
  <c r="K424" i="15"/>
  <c r="L424" i="15"/>
  <c r="E425" i="15"/>
  <c r="F425" i="15"/>
  <c r="L425" i="15" s="1"/>
  <c r="K425" i="15"/>
  <c r="E426" i="15"/>
  <c r="F426" i="15"/>
  <c r="L426" i="15" s="1"/>
  <c r="K426" i="15"/>
  <c r="E427" i="15"/>
  <c r="F427" i="15"/>
  <c r="K427" i="15"/>
  <c r="L427" i="15"/>
  <c r="E428" i="15"/>
  <c r="F428" i="15"/>
  <c r="L428" i="15" s="1"/>
  <c r="K428" i="15"/>
  <c r="E429" i="15"/>
  <c r="F429" i="15"/>
  <c r="L429" i="15" s="1"/>
  <c r="K429" i="15"/>
  <c r="E430" i="15"/>
  <c r="F430" i="15"/>
  <c r="L430" i="15" s="1"/>
  <c r="K430" i="15"/>
  <c r="E431" i="15"/>
  <c r="F431" i="15"/>
  <c r="L431" i="15" s="1"/>
  <c r="K431" i="15"/>
  <c r="E432" i="15"/>
  <c r="F432" i="15"/>
  <c r="L432" i="15" s="1"/>
  <c r="K432" i="15"/>
  <c r="E433" i="15"/>
  <c r="F433" i="15"/>
  <c r="L433" i="15" s="1"/>
  <c r="K433" i="15"/>
  <c r="E434" i="15"/>
  <c r="F434" i="15"/>
  <c r="L434" i="15" s="1"/>
  <c r="K434" i="15"/>
  <c r="E435" i="15"/>
  <c r="F435" i="15"/>
  <c r="L435" i="15" s="1"/>
  <c r="K435" i="15"/>
  <c r="M435" i="15" s="1"/>
  <c r="E436" i="15"/>
  <c r="F436" i="15"/>
  <c r="L436" i="15" s="1"/>
  <c r="K436" i="15"/>
  <c r="E437" i="15"/>
  <c r="F437" i="15"/>
  <c r="L437" i="15" s="1"/>
  <c r="K437" i="15"/>
  <c r="E438" i="15"/>
  <c r="F438" i="15"/>
  <c r="L438" i="15" s="1"/>
  <c r="K438" i="15"/>
  <c r="E439" i="15"/>
  <c r="F439" i="15"/>
  <c r="L439" i="15" s="1"/>
  <c r="K439" i="15"/>
  <c r="E440" i="15"/>
  <c r="F440" i="15"/>
  <c r="L440" i="15" s="1"/>
  <c r="M440" i="15" s="1"/>
  <c r="O440" i="15" s="1"/>
  <c r="P440" i="15" s="1"/>
  <c r="K440" i="15"/>
  <c r="E441" i="15"/>
  <c r="F441" i="15"/>
  <c r="L441" i="15" s="1"/>
  <c r="K441" i="15"/>
  <c r="E442" i="15"/>
  <c r="F442" i="15"/>
  <c r="L442" i="15" s="1"/>
  <c r="K442" i="15"/>
  <c r="E443" i="15"/>
  <c r="F443" i="15"/>
  <c r="L443" i="15" s="1"/>
  <c r="K443" i="15"/>
  <c r="E444" i="15"/>
  <c r="F444" i="15"/>
  <c r="L444" i="15" s="1"/>
  <c r="K444" i="15"/>
  <c r="E445" i="15"/>
  <c r="F445" i="15"/>
  <c r="L445" i="15" s="1"/>
  <c r="K445" i="15"/>
  <c r="E446" i="15"/>
  <c r="F446" i="15"/>
  <c r="L446" i="15" s="1"/>
  <c r="K446" i="15"/>
  <c r="E447" i="15"/>
  <c r="F447" i="15"/>
  <c r="L447" i="15" s="1"/>
  <c r="K447" i="15"/>
  <c r="E448" i="15"/>
  <c r="F448" i="15"/>
  <c r="L448" i="15" s="1"/>
  <c r="K448" i="15"/>
  <c r="E449" i="15"/>
  <c r="F449" i="15"/>
  <c r="L449" i="15" s="1"/>
  <c r="K449" i="15"/>
  <c r="E450" i="15"/>
  <c r="F450" i="15"/>
  <c r="L450" i="15" s="1"/>
  <c r="K450" i="15"/>
  <c r="E451" i="15"/>
  <c r="F451" i="15"/>
  <c r="L451" i="15" s="1"/>
  <c r="K451" i="15"/>
  <c r="E452" i="15"/>
  <c r="F452" i="15"/>
  <c r="L452" i="15" s="1"/>
  <c r="K452" i="15"/>
  <c r="E453" i="15"/>
  <c r="F453" i="15"/>
  <c r="L453" i="15" s="1"/>
  <c r="K453" i="15"/>
  <c r="E454" i="15"/>
  <c r="F454" i="15"/>
  <c r="L454" i="15" s="1"/>
  <c r="K454" i="15"/>
  <c r="E455" i="15"/>
  <c r="F455" i="15"/>
  <c r="L455" i="15" s="1"/>
  <c r="K455" i="15"/>
  <c r="E456" i="15"/>
  <c r="F456" i="15"/>
  <c r="L456" i="15" s="1"/>
  <c r="K456" i="15"/>
  <c r="E457" i="15"/>
  <c r="F457" i="15"/>
  <c r="L457" i="15" s="1"/>
  <c r="K457" i="15"/>
  <c r="E458" i="15"/>
  <c r="F458" i="15"/>
  <c r="L458" i="15" s="1"/>
  <c r="K458" i="15"/>
  <c r="E459" i="15"/>
  <c r="F459" i="15"/>
  <c r="L459" i="15" s="1"/>
  <c r="K459" i="15"/>
  <c r="E460" i="15"/>
  <c r="F460" i="15"/>
  <c r="L460" i="15" s="1"/>
  <c r="K460" i="15"/>
  <c r="E461" i="15"/>
  <c r="F461" i="15"/>
  <c r="L461" i="15" s="1"/>
  <c r="K461" i="15"/>
  <c r="E462" i="15"/>
  <c r="F462" i="15"/>
  <c r="L462" i="15" s="1"/>
  <c r="K462" i="15"/>
  <c r="E463" i="15"/>
  <c r="F463" i="15"/>
  <c r="L463" i="15" s="1"/>
  <c r="K463" i="15"/>
  <c r="E464" i="15"/>
  <c r="F464" i="15"/>
  <c r="L464" i="15" s="1"/>
  <c r="K464" i="15"/>
  <c r="E465" i="15"/>
  <c r="F465" i="15"/>
  <c r="L465" i="15" s="1"/>
  <c r="K465" i="15"/>
  <c r="E466" i="15"/>
  <c r="F466" i="15"/>
  <c r="L466" i="15" s="1"/>
  <c r="K466" i="15"/>
  <c r="E467" i="15"/>
  <c r="F467" i="15"/>
  <c r="L467" i="15" s="1"/>
  <c r="K467" i="15"/>
  <c r="E468" i="15"/>
  <c r="F468" i="15"/>
  <c r="L468" i="15" s="1"/>
  <c r="K468" i="15"/>
  <c r="E469" i="15"/>
  <c r="F469" i="15"/>
  <c r="L469" i="15" s="1"/>
  <c r="K469" i="15"/>
  <c r="E470" i="15"/>
  <c r="F470" i="15"/>
  <c r="L470" i="15" s="1"/>
  <c r="K470" i="15"/>
  <c r="E471" i="15"/>
  <c r="F471" i="15"/>
  <c r="L471" i="15" s="1"/>
  <c r="K471" i="15"/>
  <c r="E472" i="15"/>
  <c r="F472" i="15"/>
  <c r="L472" i="15" s="1"/>
  <c r="K472" i="15"/>
  <c r="E473" i="15"/>
  <c r="F473" i="15"/>
  <c r="L473" i="15" s="1"/>
  <c r="K473" i="15"/>
  <c r="E474" i="15"/>
  <c r="F474" i="15"/>
  <c r="L474" i="15" s="1"/>
  <c r="K474" i="15"/>
  <c r="E475" i="15"/>
  <c r="F475" i="15"/>
  <c r="L475" i="15" s="1"/>
  <c r="K475" i="15"/>
  <c r="E476" i="15"/>
  <c r="F476" i="15"/>
  <c r="L476" i="15" s="1"/>
  <c r="K476" i="15"/>
  <c r="E477" i="15"/>
  <c r="F477" i="15"/>
  <c r="L477" i="15" s="1"/>
  <c r="K477" i="15"/>
  <c r="E478" i="15"/>
  <c r="F478" i="15"/>
  <c r="L478" i="15" s="1"/>
  <c r="K478" i="15"/>
  <c r="E479" i="15"/>
  <c r="F479" i="15"/>
  <c r="L479" i="15" s="1"/>
  <c r="K479" i="15"/>
  <c r="E480" i="15"/>
  <c r="F480" i="15"/>
  <c r="L480" i="15" s="1"/>
  <c r="K480" i="15"/>
  <c r="E481" i="15"/>
  <c r="F481" i="15"/>
  <c r="L481" i="15" s="1"/>
  <c r="K481" i="15"/>
  <c r="E482" i="15"/>
  <c r="F482" i="15"/>
  <c r="L482" i="15" s="1"/>
  <c r="K482" i="15"/>
  <c r="E483" i="15"/>
  <c r="F483" i="15"/>
  <c r="L483" i="15" s="1"/>
  <c r="K483" i="15"/>
  <c r="E484" i="15"/>
  <c r="F484" i="15"/>
  <c r="L484" i="15" s="1"/>
  <c r="K484" i="15"/>
  <c r="E485" i="15"/>
  <c r="F485" i="15"/>
  <c r="L485" i="15" s="1"/>
  <c r="K485" i="15"/>
  <c r="E486" i="15"/>
  <c r="F486" i="15"/>
  <c r="L486" i="15" s="1"/>
  <c r="K486" i="15"/>
  <c r="E487" i="15"/>
  <c r="F487" i="15"/>
  <c r="L487" i="15" s="1"/>
  <c r="K487" i="15"/>
  <c r="E488" i="15"/>
  <c r="F488" i="15"/>
  <c r="L488" i="15" s="1"/>
  <c r="K488" i="15"/>
  <c r="E489" i="15"/>
  <c r="F489" i="15"/>
  <c r="L489" i="15" s="1"/>
  <c r="K489" i="15"/>
  <c r="E490" i="15"/>
  <c r="F490" i="15"/>
  <c r="L490" i="15" s="1"/>
  <c r="K490" i="15"/>
  <c r="E491" i="15"/>
  <c r="F491" i="15"/>
  <c r="L491" i="15" s="1"/>
  <c r="K491" i="15"/>
  <c r="E492" i="15"/>
  <c r="F492" i="15"/>
  <c r="L492" i="15" s="1"/>
  <c r="K492" i="15"/>
  <c r="E493" i="15"/>
  <c r="F493" i="15"/>
  <c r="L493" i="15" s="1"/>
  <c r="K493" i="15"/>
  <c r="E494" i="15"/>
  <c r="F494" i="15"/>
  <c r="L494" i="15" s="1"/>
  <c r="K494" i="15"/>
  <c r="E495" i="15"/>
  <c r="F495" i="15"/>
  <c r="L495" i="15" s="1"/>
  <c r="K495" i="15"/>
  <c r="E496" i="15"/>
  <c r="F496" i="15"/>
  <c r="L496" i="15" s="1"/>
  <c r="K496" i="15"/>
  <c r="E497" i="15"/>
  <c r="F497" i="15"/>
  <c r="L497" i="15" s="1"/>
  <c r="K497" i="15"/>
  <c r="E498" i="15"/>
  <c r="F498" i="15"/>
  <c r="L498" i="15" s="1"/>
  <c r="K498" i="15"/>
  <c r="E499" i="15"/>
  <c r="F499" i="15"/>
  <c r="L499" i="15" s="1"/>
  <c r="K499" i="15"/>
  <c r="M499" i="15" s="1"/>
  <c r="E500" i="15"/>
  <c r="F500" i="15"/>
  <c r="L500" i="15" s="1"/>
  <c r="K500" i="15"/>
  <c r="E501" i="15"/>
  <c r="F501" i="15"/>
  <c r="L501" i="15" s="1"/>
  <c r="K501" i="15"/>
  <c r="E502" i="15"/>
  <c r="F502" i="15"/>
  <c r="L502" i="15" s="1"/>
  <c r="K502" i="15"/>
  <c r="E503" i="15"/>
  <c r="F503" i="15"/>
  <c r="L503" i="15" s="1"/>
  <c r="K503" i="15"/>
  <c r="E504" i="15"/>
  <c r="F504" i="15"/>
  <c r="L504" i="15" s="1"/>
  <c r="K504" i="15"/>
  <c r="E505" i="15"/>
  <c r="F505" i="15"/>
  <c r="L505" i="15" s="1"/>
  <c r="K505" i="15"/>
  <c r="E506" i="15"/>
  <c r="F506" i="15"/>
  <c r="L506" i="15" s="1"/>
  <c r="K506" i="15"/>
  <c r="E507" i="15"/>
  <c r="F507" i="15"/>
  <c r="L507" i="15" s="1"/>
  <c r="K507" i="15"/>
  <c r="E508" i="15"/>
  <c r="F508" i="15"/>
  <c r="L508" i="15" s="1"/>
  <c r="K508" i="15"/>
  <c r="E509" i="15"/>
  <c r="F509" i="15"/>
  <c r="L509" i="15" s="1"/>
  <c r="K509" i="15"/>
  <c r="E510" i="15"/>
  <c r="F510" i="15"/>
  <c r="L510" i="15" s="1"/>
  <c r="K510" i="15"/>
  <c r="E511" i="15"/>
  <c r="F511" i="15"/>
  <c r="L511" i="15" s="1"/>
  <c r="K511" i="15"/>
  <c r="E512" i="15"/>
  <c r="F512" i="15"/>
  <c r="L512" i="15" s="1"/>
  <c r="K512" i="15"/>
  <c r="E513" i="15"/>
  <c r="F513" i="15"/>
  <c r="L513" i="15" s="1"/>
  <c r="K513" i="15"/>
  <c r="E514" i="15"/>
  <c r="F514" i="15"/>
  <c r="L514" i="15" s="1"/>
  <c r="K514" i="15"/>
  <c r="E515" i="15"/>
  <c r="F515" i="15"/>
  <c r="L515" i="15" s="1"/>
  <c r="K515" i="15"/>
  <c r="E516" i="15"/>
  <c r="F516" i="15"/>
  <c r="L516" i="15" s="1"/>
  <c r="K516" i="15"/>
  <c r="E517" i="15"/>
  <c r="F517" i="15"/>
  <c r="L517" i="15" s="1"/>
  <c r="K517" i="15"/>
  <c r="E518" i="15"/>
  <c r="F518" i="15"/>
  <c r="L518" i="15" s="1"/>
  <c r="K518" i="15"/>
  <c r="E519" i="15"/>
  <c r="F519" i="15"/>
  <c r="L519" i="15" s="1"/>
  <c r="K519" i="15"/>
  <c r="E520" i="15"/>
  <c r="F520" i="15"/>
  <c r="L520" i="15" s="1"/>
  <c r="K520" i="15"/>
  <c r="E521" i="15"/>
  <c r="F521" i="15"/>
  <c r="K521" i="15"/>
  <c r="L521" i="15"/>
  <c r="E522" i="15"/>
  <c r="F522" i="15"/>
  <c r="K522" i="15"/>
  <c r="L522" i="15"/>
  <c r="E523" i="15"/>
  <c r="F523" i="15"/>
  <c r="L523" i="15" s="1"/>
  <c r="K523" i="15"/>
  <c r="E524" i="15"/>
  <c r="F524" i="15"/>
  <c r="L524" i="15" s="1"/>
  <c r="K524" i="15"/>
  <c r="E525" i="15"/>
  <c r="F525" i="15"/>
  <c r="L525" i="15" s="1"/>
  <c r="K525" i="15"/>
  <c r="E526" i="15"/>
  <c r="F526" i="15"/>
  <c r="L526" i="15" s="1"/>
  <c r="K526" i="15"/>
  <c r="E527" i="15"/>
  <c r="F527" i="15"/>
  <c r="L527" i="15" s="1"/>
  <c r="K527" i="15"/>
  <c r="E528" i="15"/>
  <c r="F528" i="15"/>
  <c r="L528" i="15" s="1"/>
  <c r="K528" i="15"/>
  <c r="E529" i="15"/>
  <c r="F529" i="15"/>
  <c r="L529" i="15" s="1"/>
  <c r="K529" i="15"/>
  <c r="E530" i="15"/>
  <c r="F530" i="15"/>
  <c r="L530" i="15" s="1"/>
  <c r="K530" i="15"/>
  <c r="E531" i="15"/>
  <c r="F531" i="15"/>
  <c r="L531" i="15" s="1"/>
  <c r="K531" i="15"/>
  <c r="E532" i="15"/>
  <c r="F532" i="15"/>
  <c r="L532" i="15" s="1"/>
  <c r="K532" i="15"/>
  <c r="E533" i="15"/>
  <c r="F533" i="15"/>
  <c r="L533" i="15" s="1"/>
  <c r="K533" i="15"/>
  <c r="E534" i="15"/>
  <c r="F534" i="15"/>
  <c r="L534" i="15" s="1"/>
  <c r="K534" i="15"/>
  <c r="E535" i="15"/>
  <c r="F535" i="15"/>
  <c r="L535" i="15" s="1"/>
  <c r="K535" i="15"/>
  <c r="E536" i="15"/>
  <c r="F536" i="15"/>
  <c r="L536" i="15" s="1"/>
  <c r="K536" i="15"/>
  <c r="E537" i="15"/>
  <c r="F537" i="15"/>
  <c r="L537" i="15" s="1"/>
  <c r="M537" i="15" s="1"/>
  <c r="O537" i="15" s="1"/>
  <c r="P537" i="15" s="1"/>
  <c r="K537" i="15"/>
  <c r="E538" i="15"/>
  <c r="F538" i="15"/>
  <c r="L538" i="15" s="1"/>
  <c r="K538" i="15"/>
  <c r="E539" i="15"/>
  <c r="F539" i="15"/>
  <c r="L539" i="15" s="1"/>
  <c r="K539" i="15"/>
  <c r="E540" i="15"/>
  <c r="F540" i="15"/>
  <c r="L540" i="15" s="1"/>
  <c r="K540" i="15"/>
  <c r="E541" i="15"/>
  <c r="F541" i="15"/>
  <c r="L541" i="15" s="1"/>
  <c r="K541" i="15"/>
  <c r="E542" i="15"/>
  <c r="F542" i="15"/>
  <c r="L542" i="15" s="1"/>
  <c r="K542" i="15"/>
  <c r="E543" i="15"/>
  <c r="F543" i="15"/>
  <c r="L543" i="15" s="1"/>
  <c r="K543" i="15"/>
  <c r="E544" i="15"/>
  <c r="F544" i="15"/>
  <c r="L544" i="15" s="1"/>
  <c r="K544" i="15"/>
  <c r="E545" i="15"/>
  <c r="F545" i="15"/>
  <c r="L545" i="15" s="1"/>
  <c r="K545" i="15"/>
  <c r="E546" i="15"/>
  <c r="F546" i="15"/>
  <c r="L546" i="15" s="1"/>
  <c r="K546" i="15"/>
  <c r="E547" i="15"/>
  <c r="F547" i="15"/>
  <c r="L547" i="15" s="1"/>
  <c r="K547" i="15"/>
  <c r="E548" i="15"/>
  <c r="F548" i="15"/>
  <c r="L548" i="15" s="1"/>
  <c r="K548" i="15"/>
  <c r="E549" i="15"/>
  <c r="F549" i="15"/>
  <c r="L549" i="15" s="1"/>
  <c r="K549" i="15"/>
  <c r="E550" i="15"/>
  <c r="F550" i="15"/>
  <c r="L550" i="15" s="1"/>
  <c r="K550" i="15"/>
  <c r="E551" i="15"/>
  <c r="F551" i="15"/>
  <c r="L551" i="15" s="1"/>
  <c r="K551" i="15"/>
  <c r="E552" i="15"/>
  <c r="F552" i="15"/>
  <c r="L552" i="15" s="1"/>
  <c r="K552" i="15"/>
  <c r="M552" i="15" s="1"/>
  <c r="O552" i="15" s="1"/>
  <c r="P552" i="15" s="1"/>
  <c r="E553" i="15"/>
  <c r="F553" i="15"/>
  <c r="L553" i="15" s="1"/>
  <c r="K553" i="15"/>
  <c r="E554" i="15"/>
  <c r="F554" i="15"/>
  <c r="L554" i="15" s="1"/>
  <c r="K554" i="15"/>
  <c r="E555" i="15"/>
  <c r="F555" i="15"/>
  <c r="L555" i="15" s="1"/>
  <c r="K555" i="15"/>
  <c r="E556" i="15"/>
  <c r="F556" i="15"/>
  <c r="L556" i="15" s="1"/>
  <c r="K556" i="15"/>
  <c r="E557" i="15"/>
  <c r="F557" i="15"/>
  <c r="L557" i="15" s="1"/>
  <c r="K557" i="15"/>
  <c r="E558" i="15"/>
  <c r="F558" i="15"/>
  <c r="L558" i="15" s="1"/>
  <c r="K558" i="15"/>
  <c r="E559" i="15"/>
  <c r="F559" i="15"/>
  <c r="L559" i="15" s="1"/>
  <c r="K559" i="15"/>
  <c r="E560" i="15"/>
  <c r="F560" i="15"/>
  <c r="L560" i="15" s="1"/>
  <c r="K560" i="15"/>
  <c r="E561" i="15"/>
  <c r="F561" i="15"/>
  <c r="K561" i="15"/>
  <c r="L561" i="15"/>
  <c r="E562" i="15"/>
  <c r="F562" i="15"/>
  <c r="L562" i="15" s="1"/>
  <c r="K562" i="15"/>
  <c r="E563" i="15"/>
  <c r="F563" i="15"/>
  <c r="L563" i="15" s="1"/>
  <c r="K563" i="15"/>
  <c r="E564" i="15"/>
  <c r="F564" i="15"/>
  <c r="L564" i="15" s="1"/>
  <c r="K564" i="15"/>
  <c r="E565" i="15"/>
  <c r="F565" i="15"/>
  <c r="L565" i="15" s="1"/>
  <c r="K565" i="15"/>
  <c r="E566" i="15"/>
  <c r="F566" i="15"/>
  <c r="L566" i="15" s="1"/>
  <c r="K566" i="15"/>
  <c r="E567" i="15"/>
  <c r="F567" i="15"/>
  <c r="L567" i="15" s="1"/>
  <c r="K567" i="15"/>
  <c r="E568" i="15"/>
  <c r="F568" i="15"/>
  <c r="L568" i="15" s="1"/>
  <c r="K568" i="15"/>
  <c r="E569" i="15"/>
  <c r="F569" i="15"/>
  <c r="L569" i="15" s="1"/>
  <c r="K569" i="15"/>
  <c r="E570" i="15"/>
  <c r="F570" i="15"/>
  <c r="L570" i="15" s="1"/>
  <c r="K570" i="15"/>
  <c r="E571" i="15"/>
  <c r="F571" i="15"/>
  <c r="L571" i="15" s="1"/>
  <c r="K571" i="15"/>
  <c r="E572" i="15"/>
  <c r="F572" i="15"/>
  <c r="L572" i="15" s="1"/>
  <c r="K572" i="15"/>
  <c r="E573" i="15"/>
  <c r="F573" i="15"/>
  <c r="L573" i="15" s="1"/>
  <c r="K573" i="15"/>
  <c r="E574" i="15"/>
  <c r="F574" i="15"/>
  <c r="L574" i="15" s="1"/>
  <c r="K574" i="15"/>
  <c r="E575" i="15"/>
  <c r="F575" i="15"/>
  <c r="L575" i="15" s="1"/>
  <c r="K575" i="15"/>
  <c r="E576" i="15"/>
  <c r="F576" i="15"/>
  <c r="L576" i="15" s="1"/>
  <c r="K576" i="15"/>
  <c r="E577" i="15"/>
  <c r="F577" i="15"/>
  <c r="L577" i="15" s="1"/>
  <c r="K577" i="15"/>
  <c r="E578" i="15"/>
  <c r="F578" i="15"/>
  <c r="L578" i="15" s="1"/>
  <c r="K578" i="15"/>
  <c r="E579" i="15"/>
  <c r="F579" i="15"/>
  <c r="L579" i="15" s="1"/>
  <c r="K579" i="15"/>
  <c r="E580" i="15"/>
  <c r="F580" i="15"/>
  <c r="L580" i="15" s="1"/>
  <c r="K580" i="15"/>
  <c r="E581" i="15"/>
  <c r="F581" i="15"/>
  <c r="L581" i="15" s="1"/>
  <c r="K581" i="15"/>
  <c r="E582" i="15"/>
  <c r="F582" i="15"/>
  <c r="L582" i="15" s="1"/>
  <c r="K582" i="15"/>
  <c r="E583" i="15"/>
  <c r="F583" i="15"/>
  <c r="L583" i="15" s="1"/>
  <c r="K583" i="15"/>
  <c r="E584" i="15"/>
  <c r="F584" i="15"/>
  <c r="L584" i="15" s="1"/>
  <c r="K584" i="15"/>
  <c r="E585" i="15"/>
  <c r="F585" i="15"/>
  <c r="L585" i="15" s="1"/>
  <c r="K585" i="15"/>
  <c r="E586" i="15"/>
  <c r="F586" i="15"/>
  <c r="L586" i="15" s="1"/>
  <c r="K586" i="15"/>
  <c r="E587" i="15"/>
  <c r="F587" i="15"/>
  <c r="L587" i="15" s="1"/>
  <c r="K587" i="15"/>
  <c r="E588" i="15"/>
  <c r="F588" i="15"/>
  <c r="L588" i="15" s="1"/>
  <c r="K588" i="15"/>
  <c r="E589" i="15"/>
  <c r="F589" i="15"/>
  <c r="K589" i="15"/>
  <c r="L589" i="15"/>
  <c r="E590" i="15"/>
  <c r="F590" i="15"/>
  <c r="L590" i="15" s="1"/>
  <c r="K590" i="15"/>
  <c r="E591" i="15"/>
  <c r="F591" i="15"/>
  <c r="L591" i="15" s="1"/>
  <c r="K591" i="15"/>
  <c r="E592" i="15"/>
  <c r="F592" i="15"/>
  <c r="L592" i="15" s="1"/>
  <c r="K592" i="15"/>
  <c r="E593" i="15"/>
  <c r="F593" i="15"/>
  <c r="L593" i="15" s="1"/>
  <c r="K593" i="15"/>
  <c r="E594" i="15"/>
  <c r="F594" i="15"/>
  <c r="L594" i="15" s="1"/>
  <c r="K594" i="15"/>
  <c r="E595" i="15"/>
  <c r="F595" i="15"/>
  <c r="L595" i="15" s="1"/>
  <c r="K595" i="15"/>
  <c r="E596" i="15"/>
  <c r="F596" i="15"/>
  <c r="L596" i="15" s="1"/>
  <c r="K596" i="15"/>
  <c r="E597" i="15"/>
  <c r="F597" i="15"/>
  <c r="L597" i="15" s="1"/>
  <c r="K597" i="15"/>
  <c r="E598" i="15"/>
  <c r="F598" i="15"/>
  <c r="L598" i="15" s="1"/>
  <c r="K598" i="15"/>
  <c r="E599" i="15"/>
  <c r="F599" i="15"/>
  <c r="L599" i="15" s="1"/>
  <c r="K599" i="15"/>
  <c r="E600" i="15"/>
  <c r="F600" i="15"/>
  <c r="L600" i="15" s="1"/>
  <c r="K600" i="15"/>
  <c r="E601" i="15"/>
  <c r="F601" i="15"/>
  <c r="L601" i="15" s="1"/>
  <c r="K601" i="15"/>
  <c r="E602" i="15"/>
  <c r="F602" i="15"/>
  <c r="L602" i="15" s="1"/>
  <c r="K602" i="15"/>
  <c r="E603" i="15"/>
  <c r="F603" i="15"/>
  <c r="L603" i="15" s="1"/>
  <c r="K603" i="15"/>
  <c r="E604" i="15"/>
  <c r="F604" i="15"/>
  <c r="L604" i="15" s="1"/>
  <c r="K604" i="15"/>
  <c r="E605" i="15"/>
  <c r="F605" i="15"/>
  <c r="L605" i="15" s="1"/>
  <c r="K605" i="15"/>
  <c r="E606" i="15"/>
  <c r="F606" i="15"/>
  <c r="L606" i="15" s="1"/>
  <c r="K606" i="15"/>
  <c r="E607" i="15"/>
  <c r="F607" i="15"/>
  <c r="L607" i="15" s="1"/>
  <c r="K607" i="15"/>
  <c r="E608" i="15"/>
  <c r="F608" i="15"/>
  <c r="L608" i="15" s="1"/>
  <c r="K608" i="15"/>
  <c r="E609" i="15"/>
  <c r="F609" i="15"/>
  <c r="L609" i="15" s="1"/>
  <c r="K609" i="15"/>
  <c r="E610" i="15"/>
  <c r="F610" i="15"/>
  <c r="L610" i="15" s="1"/>
  <c r="K610" i="15"/>
  <c r="E611" i="15"/>
  <c r="F611" i="15"/>
  <c r="K611" i="15"/>
  <c r="L611" i="15"/>
  <c r="M611" i="15" s="1"/>
  <c r="O611" i="15" s="1"/>
  <c r="P611" i="15" s="1"/>
  <c r="E612" i="15"/>
  <c r="F612" i="15"/>
  <c r="L612" i="15" s="1"/>
  <c r="K612" i="15"/>
  <c r="E613" i="15"/>
  <c r="F613" i="15"/>
  <c r="L613" i="15" s="1"/>
  <c r="K613" i="15"/>
  <c r="E614" i="15"/>
  <c r="F614" i="15"/>
  <c r="L614" i="15" s="1"/>
  <c r="K614" i="15"/>
  <c r="E615" i="15"/>
  <c r="F615" i="15"/>
  <c r="L615" i="15" s="1"/>
  <c r="K615" i="15"/>
  <c r="E616" i="15"/>
  <c r="F616" i="15"/>
  <c r="L616" i="15" s="1"/>
  <c r="K616" i="15"/>
  <c r="E617" i="15"/>
  <c r="F617" i="15"/>
  <c r="L617" i="15" s="1"/>
  <c r="K617" i="15"/>
  <c r="E618" i="15"/>
  <c r="F618" i="15"/>
  <c r="L618" i="15" s="1"/>
  <c r="K618" i="15"/>
  <c r="E619" i="15"/>
  <c r="F619" i="15"/>
  <c r="L619" i="15" s="1"/>
  <c r="K619" i="15"/>
  <c r="E620" i="15"/>
  <c r="F620" i="15"/>
  <c r="L620" i="15" s="1"/>
  <c r="K620" i="15"/>
  <c r="E621" i="15"/>
  <c r="F621" i="15"/>
  <c r="L621" i="15" s="1"/>
  <c r="K621" i="15"/>
  <c r="E622" i="15"/>
  <c r="F622" i="15"/>
  <c r="L622" i="15" s="1"/>
  <c r="K622" i="15"/>
  <c r="E623" i="15"/>
  <c r="F623" i="15"/>
  <c r="L623" i="15" s="1"/>
  <c r="M623" i="15" s="1"/>
  <c r="K623" i="15"/>
  <c r="E624" i="15"/>
  <c r="F624" i="15"/>
  <c r="L624" i="15" s="1"/>
  <c r="K624" i="15"/>
  <c r="E625" i="15"/>
  <c r="F625" i="15"/>
  <c r="L625" i="15" s="1"/>
  <c r="K625" i="15"/>
  <c r="E626" i="15"/>
  <c r="F626" i="15"/>
  <c r="L626" i="15" s="1"/>
  <c r="K626" i="15"/>
  <c r="E627" i="15"/>
  <c r="F627" i="15"/>
  <c r="L627" i="15" s="1"/>
  <c r="K627" i="15"/>
  <c r="E628" i="15"/>
  <c r="F628" i="15"/>
  <c r="L628" i="15" s="1"/>
  <c r="K628" i="15"/>
  <c r="M628" i="15" s="1"/>
  <c r="E629" i="15"/>
  <c r="F629" i="15"/>
  <c r="L629" i="15" s="1"/>
  <c r="K629" i="15"/>
  <c r="E630" i="15"/>
  <c r="F630" i="15"/>
  <c r="L630" i="15" s="1"/>
  <c r="K630" i="15"/>
  <c r="E631" i="15"/>
  <c r="F631" i="15"/>
  <c r="L631" i="15" s="1"/>
  <c r="K631" i="15"/>
  <c r="E632" i="15"/>
  <c r="F632" i="15"/>
  <c r="L632" i="15" s="1"/>
  <c r="K632" i="15"/>
  <c r="E633" i="15"/>
  <c r="F633" i="15"/>
  <c r="L633" i="15" s="1"/>
  <c r="K633" i="15"/>
  <c r="E634" i="15"/>
  <c r="F634" i="15"/>
  <c r="L634" i="15" s="1"/>
  <c r="K634" i="15"/>
  <c r="E635" i="15"/>
  <c r="F635" i="15"/>
  <c r="L635" i="15" s="1"/>
  <c r="K635" i="15"/>
  <c r="E636" i="15"/>
  <c r="F636" i="15"/>
  <c r="L636" i="15" s="1"/>
  <c r="K636" i="15"/>
  <c r="E637" i="15"/>
  <c r="F637" i="15"/>
  <c r="L637" i="15" s="1"/>
  <c r="K637" i="15"/>
  <c r="E638" i="15"/>
  <c r="F638" i="15"/>
  <c r="L638" i="15" s="1"/>
  <c r="K638" i="15"/>
  <c r="E639" i="15"/>
  <c r="F639" i="15"/>
  <c r="L639" i="15" s="1"/>
  <c r="K639" i="15"/>
  <c r="E640" i="15"/>
  <c r="F640" i="15"/>
  <c r="L640" i="15" s="1"/>
  <c r="K640" i="15"/>
  <c r="E641" i="15"/>
  <c r="F641" i="15"/>
  <c r="L641" i="15" s="1"/>
  <c r="K641" i="15"/>
  <c r="E642" i="15"/>
  <c r="F642" i="15"/>
  <c r="L642" i="15" s="1"/>
  <c r="K642" i="15"/>
  <c r="E643" i="15"/>
  <c r="F643" i="15"/>
  <c r="L643" i="15" s="1"/>
  <c r="K643" i="15"/>
  <c r="E644" i="15"/>
  <c r="F644" i="15"/>
  <c r="L644" i="15" s="1"/>
  <c r="K644" i="15"/>
  <c r="E645" i="15"/>
  <c r="F645" i="15"/>
  <c r="L645" i="15" s="1"/>
  <c r="K645" i="15"/>
  <c r="E646" i="15"/>
  <c r="F646" i="15"/>
  <c r="L646" i="15" s="1"/>
  <c r="K646" i="15"/>
  <c r="E647" i="15"/>
  <c r="F647" i="15"/>
  <c r="L647" i="15" s="1"/>
  <c r="K647" i="15"/>
  <c r="E648" i="15"/>
  <c r="F648" i="15"/>
  <c r="L648" i="15" s="1"/>
  <c r="K648" i="15"/>
  <c r="E649" i="15"/>
  <c r="F649" i="15"/>
  <c r="L649" i="15" s="1"/>
  <c r="K649" i="15"/>
  <c r="E650" i="15"/>
  <c r="F650" i="15"/>
  <c r="L650" i="15" s="1"/>
  <c r="K650" i="15"/>
  <c r="E651" i="15"/>
  <c r="F651" i="15"/>
  <c r="L651" i="15" s="1"/>
  <c r="M651" i="15" s="1"/>
  <c r="K651" i="15"/>
  <c r="E652" i="15"/>
  <c r="F652" i="15"/>
  <c r="L652" i="15" s="1"/>
  <c r="K652" i="15"/>
  <c r="E653" i="15"/>
  <c r="F653" i="15"/>
  <c r="L653" i="15" s="1"/>
  <c r="K653" i="15"/>
  <c r="E654" i="15"/>
  <c r="F654" i="15"/>
  <c r="L654" i="15" s="1"/>
  <c r="K654" i="15"/>
  <c r="E655" i="15"/>
  <c r="F655" i="15"/>
  <c r="L655" i="15" s="1"/>
  <c r="K655" i="15"/>
  <c r="E656" i="15"/>
  <c r="F656" i="15"/>
  <c r="L656" i="15" s="1"/>
  <c r="K656" i="15"/>
  <c r="E657" i="15"/>
  <c r="F657" i="15"/>
  <c r="L657" i="15" s="1"/>
  <c r="K657" i="15"/>
  <c r="E658" i="15"/>
  <c r="F658" i="15"/>
  <c r="L658" i="15" s="1"/>
  <c r="K658" i="15"/>
  <c r="E659" i="15"/>
  <c r="F659" i="15"/>
  <c r="L659" i="15" s="1"/>
  <c r="K659" i="15"/>
  <c r="E660" i="15"/>
  <c r="F660" i="15"/>
  <c r="L660" i="15" s="1"/>
  <c r="K660" i="15"/>
  <c r="E661" i="15"/>
  <c r="F661" i="15"/>
  <c r="L661" i="15" s="1"/>
  <c r="K661" i="15"/>
  <c r="E662" i="15"/>
  <c r="F662" i="15"/>
  <c r="L662" i="15" s="1"/>
  <c r="K662" i="15"/>
  <c r="E663" i="15"/>
  <c r="F663" i="15"/>
  <c r="L663" i="15" s="1"/>
  <c r="K663" i="15"/>
  <c r="E664" i="15"/>
  <c r="F664" i="15"/>
  <c r="L664" i="15" s="1"/>
  <c r="K664" i="15"/>
  <c r="E665" i="15"/>
  <c r="F665" i="15"/>
  <c r="L665" i="15" s="1"/>
  <c r="K665" i="15"/>
  <c r="E666" i="15"/>
  <c r="F666" i="15"/>
  <c r="L666" i="15" s="1"/>
  <c r="K666" i="15"/>
  <c r="E667" i="15"/>
  <c r="F667" i="15"/>
  <c r="L667" i="15" s="1"/>
  <c r="K667" i="15"/>
  <c r="E668" i="15"/>
  <c r="F668" i="15"/>
  <c r="L668" i="15" s="1"/>
  <c r="K668" i="15"/>
  <c r="E669" i="15"/>
  <c r="F669" i="15"/>
  <c r="L669" i="15" s="1"/>
  <c r="K669" i="15"/>
  <c r="E670" i="15"/>
  <c r="F670" i="15"/>
  <c r="L670" i="15" s="1"/>
  <c r="M670" i="15" s="1"/>
  <c r="K670" i="15"/>
  <c r="E671" i="15"/>
  <c r="F671" i="15"/>
  <c r="L671" i="15" s="1"/>
  <c r="K671" i="15"/>
  <c r="E672" i="15"/>
  <c r="F672" i="15"/>
  <c r="L672" i="15" s="1"/>
  <c r="K672" i="15"/>
  <c r="E673" i="15"/>
  <c r="F673" i="15"/>
  <c r="L673" i="15" s="1"/>
  <c r="K673" i="15"/>
  <c r="E674" i="15"/>
  <c r="F674" i="15"/>
  <c r="L674" i="15" s="1"/>
  <c r="M674" i="15" s="1"/>
  <c r="K674" i="15"/>
  <c r="E675" i="15"/>
  <c r="F675" i="15"/>
  <c r="L675" i="15" s="1"/>
  <c r="K675" i="15"/>
  <c r="E676" i="15"/>
  <c r="F676" i="15"/>
  <c r="L676" i="15" s="1"/>
  <c r="K676" i="15"/>
  <c r="E677" i="15"/>
  <c r="F677" i="15"/>
  <c r="L677" i="15" s="1"/>
  <c r="K677" i="15"/>
  <c r="E678" i="15"/>
  <c r="F678" i="15"/>
  <c r="L678" i="15" s="1"/>
  <c r="K678" i="15"/>
  <c r="E679" i="15"/>
  <c r="F679" i="15"/>
  <c r="L679" i="15" s="1"/>
  <c r="K679" i="15"/>
  <c r="E680" i="15"/>
  <c r="F680" i="15"/>
  <c r="L680" i="15" s="1"/>
  <c r="K680" i="15"/>
  <c r="E681" i="15"/>
  <c r="F681" i="15"/>
  <c r="L681" i="15" s="1"/>
  <c r="K681" i="15"/>
  <c r="E682" i="15"/>
  <c r="F682" i="15"/>
  <c r="L682" i="15" s="1"/>
  <c r="K682" i="15"/>
  <c r="E683" i="15"/>
  <c r="F683" i="15"/>
  <c r="L683" i="15" s="1"/>
  <c r="K683" i="15"/>
  <c r="E684" i="15"/>
  <c r="F684" i="15"/>
  <c r="L684" i="15" s="1"/>
  <c r="K684" i="15"/>
  <c r="E685" i="15"/>
  <c r="F685" i="15"/>
  <c r="L685" i="15" s="1"/>
  <c r="K685" i="15"/>
  <c r="E686" i="15"/>
  <c r="F686" i="15"/>
  <c r="L686" i="15" s="1"/>
  <c r="K686" i="15"/>
  <c r="E687" i="15"/>
  <c r="F687" i="15"/>
  <c r="L687" i="15" s="1"/>
  <c r="K687" i="15"/>
  <c r="E688" i="15"/>
  <c r="F688" i="15"/>
  <c r="L688" i="15" s="1"/>
  <c r="K688" i="15"/>
  <c r="E689" i="15"/>
  <c r="F689" i="15"/>
  <c r="L689" i="15" s="1"/>
  <c r="K689" i="15"/>
  <c r="E690" i="15"/>
  <c r="F690" i="15"/>
  <c r="L690" i="15" s="1"/>
  <c r="K690" i="15"/>
  <c r="E691" i="15"/>
  <c r="F691" i="15"/>
  <c r="L691" i="15" s="1"/>
  <c r="M691" i="15" s="1"/>
  <c r="O691" i="15" s="1"/>
  <c r="P691" i="15" s="1"/>
  <c r="K691" i="15"/>
  <c r="E692" i="15"/>
  <c r="F692" i="15"/>
  <c r="K692" i="15"/>
  <c r="L692" i="15"/>
  <c r="E693" i="15"/>
  <c r="F693" i="15"/>
  <c r="L693" i="15" s="1"/>
  <c r="K693" i="15"/>
  <c r="E694" i="15"/>
  <c r="F694" i="15"/>
  <c r="L694" i="15" s="1"/>
  <c r="K694" i="15"/>
  <c r="E695" i="15"/>
  <c r="F695" i="15"/>
  <c r="L695" i="15" s="1"/>
  <c r="K695" i="15"/>
  <c r="E696" i="15"/>
  <c r="F696" i="15"/>
  <c r="L696" i="15" s="1"/>
  <c r="K696" i="15"/>
  <c r="E697" i="15"/>
  <c r="F697" i="15"/>
  <c r="L697" i="15" s="1"/>
  <c r="K697" i="15"/>
  <c r="E698" i="15"/>
  <c r="F698" i="15"/>
  <c r="L698" i="15" s="1"/>
  <c r="K698" i="15"/>
  <c r="E699" i="15"/>
  <c r="F699" i="15"/>
  <c r="L699" i="15" s="1"/>
  <c r="K699" i="15"/>
  <c r="E700" i="15"/>
  <c r="F700" i="15"/>
  <c r="L700" i="15" s="1"/>
  <c r="K700" i="15"/>
  <c r="E701" i="15"/>
  <c r="F701" i="15"/>
  <c r="L701" i="15" s="1"/>
  <c r="K701" i="15"/>
  <c r="E702" i="15"/>
  <c r="F702" i="15"/>
  <c r="L702" i="15" s="1"/>
  <c r="K702" i="15"/>
  <c r="E703" i="15"/>
  <c r="F703" i="15"/>
  <c r="L703" i="15" s="1"/>
  <c r="K703" i="15"/>
  <c r="E704" i="15"/>
  <c r="F704" i="15"/>
  <c r="L704" i="15" s="1"/>
  <c r="K704" i="15"/>
  <c r="E705" i="15"/>
  <c r="F705" i="15"/>
  <c r="L705" i="15" s="1"/>
  <c r="K705" i="15"/>
  <c r="E706" i="15"/>
  <c r="F706" i="15"/>
  <c r="L706" i="15" s="1"/>
  <c r="K706" i="15"/>
  <c r="E707" i="15"/>
  <c r="F707" i="15"/>
  <c r="L707" i="15" s="1"/>
  <c r="K707" i="15"/>
  <c r="M707" i="15" s="1"/>
  <c r="E708" i="15"/>
  <c r="F708" i="15"/>
  <c r="L708" i="15" s="1"/>
  <c r="K708" i="15"/>
  <c r="E709" i="15"/>
  <c r="F709" i="15"/>
  <c r="L709" i="15" s="1"/>
  <c r="K709" i="15"/>
  <c r="E710" i="15"/>
  <c r="F710" i="15"/>
  <c r="L710" i="15" s="1"/>
  <c r="K710" i="15"/>
  <c r="E711" i="15"/>
  <c r="F711" i="15"/>
  <c r="L711" i="15" s="1"/>
  <c r="K711" i="15"/>
  <c r="E712" i="15"/>
  <c r="F712" i="15"/>
  <c r="L712" i="15" s="1"/>
  <c r="K712" i="15"/>
  <c r="E713" i="15"/>
  <c r="F713" i="15"/>
  <c r="L713" i="15" s="1"/>
  <c r="K713" i="15"/>
  <c r="E714" i="15"/>
  <c r="F714" i="15"/>
  <c r="L714" i="15" s="1"/>
  <c r="K714" i="15"/>
  <c r="M714" i="15" s="1"/>
  <c r="O714" i="15" s="1"/>
  <c r="P714" i="15" s="1"/>
  <c r="E715" i="15"/>
  <c r="F715" i="15"/>
  <c r="L715" i="15" s="1"/>
  <c r="K715" i="15"/>
  <c r="E716" i="15"/>
  <c r="F716" i="15"/>
  <c r="L716" i="15" s="1"/>
  <c r="M716" i="15" s="1"/>
  <c r="K716" i="15"/>
  <c r="E717" i="15"/>
  <c r="F717" i="15"/>
  <c r="L717" i="15" s="1"/>
  <c r="K717" i="15"/>
  <c r="E718" i="15"/>
  <c r="F718" i="15"/>
  <c r="L718" i="15" s="1"/>
  <c r="K718" i="15"/>
  <c r="E719" i="15"/>
  <c r="F719" i="15"/>
  <c r="L719" i="15" s="1"/>
  <c r="K719" i="15"/>
  <c r="E720" i="15"/>
  <c r="F720" i="15"/>
  <c r="L720" i="15" s="1"/>
  <c r="K720" i="15"/>
  <c r="E721" i="15"/>
  <c r="F721" i="15"/>
  <c r="L721" i="15" s="1"/>
  <c r="K721" i="15"/>
  <c r="E722" i="15"/>
  <c r="F722" i="15"/>
  <c r="L722" i="15" s="1"/>
  <c r="K722" i="15"/>
  <c r="E723" i="15"/>
  <c r="F723" i="15"/>
  <c r="L723" i="15" s="1"/>
  <c r="K723" i="15"/>
  <c r="E724" i="15"/>
  <c r="F724" i="15"/>
  <c r="L724" i="15" s="1"/>
  <c r="K724" i="15"/>
  <c r="E725" i="15"/>
  <c r="F725" i="15"/>
  <c r="L725" i="15" s="1"/>
  <c r="K725" i="15"/>
  <c r="E726" i="15"/>
  <c r="F726" i="15"/>
  <c r="L726" i="15" s="1"/>
  <c r="K726" i="15"/>
  <c r="E727" i="15"/>
  <c r="F727" i="15"/>
  <c r="L727" i="15" s="1"/>
  <c r="K727" i="15"/>
  <c r="E728" i="15"/>
  <c r="F728" i="15"/>
  <c r="L728" i="15" s="1"/>
  <c r="K728" i="15"/>
  <c r="E729" i="15"/>
  <c r="F729" i="15"/>
  <c r="L729" i="15" s="1"/>
  <c r="K729" i="15"/>
  <c r="E730" i="15"/>
  <c r="F730" i="15"/>
  <c r="L730" i="15" s="1"/>
  <c r="K730" i="15"/>
  <c r="E731" i="15"/>
  <c r="F731" i="15"/>
  <c r="L731" i="15" s="1"/>
  <c r="K731" i="15"/>
  <c r="E732" i="15"/>
  <c r="F732" i="15"/>
  <c r="L732" i="15" s="1"/>
  <c r="K732" i="15"/>
  <c r="E733" i="15"/>
  <c r="F733" i="15"/>
  <c r="L733" i="15" s="1"/>
  <c r="K733" i="15"/>
  <c r="E734" i="15"/>
  <c r="F734" i="15"/>
  <c r="L734" i="15" s="1"/>
  <c r="K734" i="15"/>
  <c r="E735" i="15"/>
  <c r="F735" i="15"/>
  <c r="L735" i="15" s="1"/>
  <c r="K735" i="15"/>
  <c r="E736" i="15"/>
  <c r="F736" i="15"/>
  <c r="L736" i="15" s="1"/>
  <c r="K736" i="15"/>
  <c r="E737" i="15"/>
  <c r="F737" i="15"/>
  <c r="L737" i="15" s="1"/>
  <c r="K737" i="15"/>
  <c r="E738" i="15"/>
  <c r="F738" i="15"/>
  <c r="L738" i="15" s="1"/>
  <c r="K738" i="15"/>
  <c r="E739" i="15"/>
  <c r="F739" i="15"/>
  <c r="K739" i="15"/>
  <c r="L739" i="15"/>
  <c r="E740" i="15"/>
  <c r="F740" i="15"/>
  <c r="L740" i="15" s="1"/>
  <c r="K740" i="15"/>
  <c r="E741" i="15"/>
  <c r="F741" i="15"/>
  <c r="L741" i="15" s="1"/>
  <c r="K741" i="15"/>
  <c r="E742" i="15"/>
  <c r="F742" i="15"/>
  <c r="L742" i="15" s="1"/>
  <c r="K742" i="15"/>
  <c r="E743" i="15"/>
  <c r="F743" i="15"/>
  <c r="L743" i="15" s="1"/>
  <c r="K743" i="15"/>
  <c r="E744" i="15"/>
  <c r="F744" i="15"/>
  <c r="L744" i="15" s="1"/>
  <c r="K744" i="15"/>
  <c r="E745" i="15"/>
  <c r="F745" i="15"/>
  <c r="L745" i="15" s="1"/>
  <c r="K745" i="15"/>
  <c r="E746" i="15"/>
  <c r="F746" i="15"/>
  <c r="L746" i="15" s="1"/>
  <c r="K746" i="15"/>
  <c r="E747" i="15"/>
  <c r="F747" i="15"/>
  <c r="L747" i="15" s="1"/>
  <c r="K747" i="15"/>
  <c r="E748" i="15"/>
  <c r="F748" i="15"/>
  <c r="L748" i="15" s="1"/>
  <c r="K748" i="15"/>
  <c r="E749" i="15"/>
  <c r="F749" i="15"/>
  <c r="L749" i="15" s="1"/>
  <c r="K749" i="15"/>
  <c r="E750" i="15"/>
  <c r="F750" i="15"/>
  <c r="L750" i="15" s="1"/>
  <c r="K750" i="15"/>
  <c r="E751" i="15"/>
  <c r="F751" i="15"/>
  <c r="L751" i="15" s="1"/>
  <c r="K751" i="15"/>
  <c r="E752" i="15"/>
  <c r="F752" i="15"/>
  <c r="L752" i="15" s="1"/>
  <c r="K752" i="15"/>
  <c r="E753" i="15"/>
  <c r="F753" i="15"/>
  <c r="L753" i="15" s="1"/>
  <c r="K753" i="15"/>
  <c r="E754" i="15"/>
  <c r="F754" i="15"/>
  <c r="L754" i="15" s="1"/>
  <c r="K754" i="15"/>
  <c r="E755" i="15"/>
  <c r="F755" i="15"/>
  <c r="L755" i="15" s="1"/>
  <c r="K755" i="15"/>
  <c r="E756" i="15"/>
  <c r="F756" i="15"/>
  <c r="L756" i="15" s="1"/>
  <c r="K756" i="15"/>
  <c r="E757" i="15"/>
  <c r="F757" i="15"/>
  <c r="L757" i="15" s="1"/>
  <c r="K757" i="15"/>
  <c r="E758" i="15"/>
  <c r="F758" i="15"/>
  <c r="L758" i="15" s="1"/>
  <c r="K758" i="15"/>
  <c r="E759" i="15"/>
  <c r="F759" i="15"/>
  <c r="L759" i="15" s="1"/>
  <c r="K759" i="15"/>
  <c r="E760" i="15"/>
  <c r="F760" i="15"/>
  <c r="L760" i="15" s="1"/>
  <c r="K760" i="15"/>
  <c r="E761" i="15"/>
  <c r="F761" i="15"/>
  <c r="L761" i="15" s="1"/>
  <c r="K761" i="15"/>
  <c r="E762" i="15"/>
  <c r="F762" i="15"/>
  <c r="L762" i="15" s="1"/>
  <c r="K762" i="15"/>
  <c r="E763" i="15"/>
  <c r="F763" i="15"/>
  <c r="K763" i="15"/>
  <c r="L763" i="15"/>
  <c r="E764" i="15"/>
  <c r="F764" i="15"/>
  <c r="L764" i="15" s="1"/>
  <c r="K764" i="15"/>
  <c r="E765" i="15"/>
  <c r="F765" i="15"/>
  <c r="L765" i="15" s="1"/>
  <c r="K765" i="15"/>
  <c r="E766" i="15"/>
  <c r="F766" i="15"/>
  <c r="L766" i="15" s="1"/>
  <c r="K766" i="15"/>
  <c r="E767" i="15"/>
  <c r="F767" i="15"/>
  <c r="L767" i="15" s="1"/>
  <c r="K767" i="15"/>
  <c r="E768" i="15"/>
  <c r="F768" i="15"/>
  <c r="L768" i="15" s="1"/>
  <c r="K768" i="15"/>
  <c r="E769" i="15"/>
  <c r="F769" i="15"/>
  <c r="L769" i="15" s="1"/>
  <c r="K769" i="15"/>
  <c r="E770" i="15"/>
  <c r="F770" i="15"/>
  <c r="L770" i="15" s="1"/>
  <c r="K770" i="15"/>
  <c r="E771" i="15"/>
  <c r="F771" i="15"/>
  <c r="L771" i="15" s="1"/>
  <c r="K771" i="15"/>
  <c r="E772" i="15"/>
  <c r="F772" i="15"/>
  <c r="L772" i="15" s="1"/>
  <c r="K772" i="15"/>
  <c r="E773" i="15"/>
  <c r="F773" i="15"/>
  <c r="L773" i="15" s="1"/>
  <c r="K773" i="15"/>
  <c r="E774" i="15"/>
  <c r="F774" i="15"/>
  <c r="L774" i="15" s="1"/>
  <c r="K774" i="15"/>
  <c r="E775" i="15"/>
  <c r="F775" i="15"/>
  <c r="L775" i="15" s="1"/>
  <c r="K775" i="15"/>
  <c r="E776" i="15"/>
  <c r="F776" i="15"/>
  <c r="L776" i="15" s="1"/>
  <c r="K776" i="15"/>
  <c r="E777" i="15"/>
  <c r="F777" i="15"/>
  <c r="L777" i="15" s="1"/>
  <c r="K777" i="15"/>
  <c r="E778" i="15"/>
  <c r="F778" i="15"/>
  <c r="L778" i="15" s="1"/>
  <c r="K778" i="15"/>
  <c r="E779" i="15"/>
  <c r="F779" i="15"/>
  <c r="L779" i="15" s="1"/>
  <c r="K779" i="15"/>
  <c r="E780" i="15"/>
  <c r="F780" i="15"/>
  <c r="L780" i="15" s="1"/>
  <c r="K780" i="15"/>
  <c r="E781" i="15"/>
  <c r="F781" i="15"/>
  <c r="L781" i="15" s="1"/>
  <c r="K781" i="15"/>
  <c r="E782" i="15"/>
  <c r="F782" i="15"/>
  <c r="L782" i="15" s="1"/>
  <c r="K782" i="15"/>
  <c r="E783" i="15"/>
  <c r="F783" i="15"/>
  <c r="L783" i="15" s="1"/>
  <c r="K783" i="15"/>
  <c r="E784" i="15"/>
  <c r="F784" i="15"/>
  <c r="L784" i="15" s="1"/>
  <c r="K784" i="15"/>
  <c r="E785" i="15"/>
  <c r="F785" i="15"/>
  <c r="L785" i="15" s="1"/>
  <c r="K785" i="15"/>
  <c r="E786" i="15"/>
  <c r="F786" i="15"/>
  <c r="L786" i="15" s="1"/>
  <c r="K786" i="15"/>
  <c r="E787" i="15"/>
  <c r="F787" i="15"/>
  <c r="L787" i="15" s="1"/>
  <c r="K787" i="15"/>
  <c r="E788" i="15"/>
  <c r="F788" i="15"/>
  <c r="L788" i="15" s="1"/>
  <c r="K788" i="15"/>
  <c r="E789" i="15"/>
  <c r="F789" i="15"/>
  <c r="L789" i="15" s="1"/>
  <c r="K789" i="15"/>
  <c r="E790" i="15"/>
  <c r="F790" i="15"/>
  <c r="L790" i="15" s="1"/>
  <c r="K790" i="15"/>
  <c r="E791" i="15"/>
  <c r="F791" i="15"/>
  <c r="L791" i="15" s="1"/>
  <c r="K791" i="15"/>
  <c r="E792" i="15"/>
  <c r="F792" i="15"/>
  <c r="L792" i="15" s="1"/>
  <c r="K792" i="15"/>
  <c r="E793" i="15"/>
  <c r="F793" i="15"/>
  <c r="L793" i="15" s="1"/>
  <c r="K793" i="15"/>
  <c r="E794" i="15"/>
  <c r="F794" i="15"/>
  <c r="L794" i="15" s="1"/>
  <c r="K794" i="15"/>
  <c r="E795" i="15"/>
  <c r="F795" i="15"/>
  <c r="L795" i="15" s="1"/>
  <c r="K795" i="15"/>
  <c r="E796" i="15"/>
  <c r="F796" i="15"/>
  <c r="L796" i="15" s="1"/>
  <c r="K796" i="15"/>
  <c r="E797" i="15"/>
  <c r="F797" i="15"/>
  <c r="L797" i="15" s="1"/>
  <c r="K797" i="15"/>
  <c r="E798" i="15"/>
  <c r="F798" i="15"/>
  <c r="L798" i="15" s="1"/>
  <c r="K798" i="15"/>
  <c r="E799" i="15"/>
  <c r="F799" i="15"/>
  <c r="L799" i="15" s="1"/>
  <c r="K799" i="15"/>
  <c r="E800" i="15"/>
  <c r="F800" i="15"/>
  <c r="L800" i="15" s="1"/>
  <c r="K800" i="15"/>
  <c r="E801" i="15"/>
  <c r="F801" i="15"/>
  <c r="L801" i="15" s="1"/>
  <c r="K801" i="15"/>
  <c r="E802" i="15"/>
  <c r="F802" i="15"/>
  <c r="L802" i="15" s="1"/>
  <c r="K802" i="15"/>
  <c r="E803" i="15"/>
  <c r="F803" i="15"/>
  <c r="L803" i="15" s="1"/>
  <c r="K803" i="15"/>
  <c r="E804" i="15"/>
  <c r="F804" i="15"/>
  <c r="L804" i="15" s="1"/>
  <c r="M804" i="15" s="1"/>
  <c r="K804" i="15"/>
  <c r="E805" i="15"/>
  <c r="F805" i="15"/>
  <c r="L805" i="15" s="1"/>
  <c r="K805" i="15"/>
  <c r="E806" i="15"/>
  <c r="F806" i="15"/>
  <c r="L806" i="15" s="1"/>
  <c r="K806" i="15"/>
  <c r="E807" i="15"/>
  <c r="F807" i="15"/>
  <c r="L807" i="15" s="1"/>
  <c r="K807" i="15"/>
  <c r="E808" i="15"/>
  <c r="F808" i="15"/>
  <c r="L808" i="15" s="1"/>
  <c r="K808" i="15"/>
  <c r="E809" i="15"/>
  <c r="F809" i="15"/>
  <c r="L809" i="15" s="1"/>
  <c r="K809" i="15"/>
  <c r="E810" i="15"/>
  <c r="F810" i="15"/>
  <c r="K810" i="15"/>
  <c r="L810" i="15"/>
  <c r="E811" i="15"/>
  <c r="F811" i="15"/>
  <c r="K811" i="15"/>
  <c r="L811" i="15"/>
  <c r="E812" i="15"/>
  <c r="F812" i="15"/>
  <c r="L812" i="15" s="1"/>
  <c r="K812" i="15"/>
  <c r="E813" i="15"/>
  <c r="F813" i="15"/>
  <c r="L813" i="15" s="1"/>
  <c r="K813" i="15"/>
  <c r="E814" i="15"/>
  <c r="F814" i="15"/>
  <c r="L814" i="15" s="1"/>
  <c r="M814" i="15" s="1"/>
  <c r="O814" i="15" s="1"/>
  <c r="P814" i="15" s="1"/>
  <c r="K814" i="15"/>
  <c r="E815" i="15"/>
  <c r="F815" i="15"/>
  <c r="L815" i="15" s="1"/>
  <c r="K815" i="15"/>
  <c r="E816" i="15"/>
  <c r="F816" i="15"/>
  <c r="L816" i="15" s="1"/>
  <c r="K816" i="15"/>
  <c r="E817" i="15"/>
  <c r="F817" i="15"/>
  <c r="L817" i="15" s="1"/>
  <c r="K817" i="15"/>
  <c r="E818" i="15"/>
  <c r="F818" i="15"/>
  <c r="L818" i="15" s="1"/>
  <c r="K818" i="15"/>
  <c r="E819" i="15"/>
  <c r="F819" i="15"/>
  <c r="L819" i="15" s="1"/>
  <c r="K819" i="15"/>
  <c r="E820" i="15"/>
  <c r="F820" i="15"/>
  <c r="L820" i="15" s="1"/>
  <c r="K820" i="15"/>
  <c r="E821" i="15"/>
  <c r="F821" i="15"/>
  <c r="L821" i="15" s="1"/>
  <c r="K821" i="15"/>
  <c r="E822" i="15"/>
  <c r="F822" i="15"/>
  <c r="L822" i="15" s="1"/>
  <c r="K822" i="15"/>
  <c r="E823" i="15"/>
  <c r="F823" i="15"/>
  <c r="L823" i="15" s="1"/>
  <c r="K823" i="15"/>
  <c r="E824" i="15"/>
  <c r="F824" i="15"/>
  <c r="L824" i="15" s="1"/>
  <c r="K824" i="15"/>
  <c r="E825" i="15"/>
  <c r="F825" i="15"/>
  <c r="L825" i="15" s="1"/>
  <c r="K825" i="15"/>
  <c r="E826" i="15"/>
  <c r="F826" i="15"/>
  <c r="L826" i="15" s="1"/>
  <c r="K826" i="15"/>
  <c r="E827" i="15"/>
  <c r="F827" i="15"/>
  <c r="L827" i="15" s="1"/>
  <c r="K827" i="15"/>
  <c r="E828" i="15"/>
  <c r="F828" i="15"/>
  <c r="L828" i="15" s="1"/>
  <c r="K828" i="15"/>
  <c r="E829" i="15"/>
  <c r="F829" i="15"/>
  <c r="L829" i="15" s="1"/>
  <c r="K829" i="15"/>
  <c r="E830" i="15"/>
  <c r="F830" i="15"/>
  <c r="L830" i="15" s="1"/>
  <c r="K830" i="15"/>
  <c r="E831" i="15"/>
  <c r="F831" i="15"/>
  <c r="L831" i="15" s="1"/>
  <c r="K831" i="15"/>
  <c r="E832" i="15"/>
  <c r="F832" i="15"/>
  <c r="L832" i="15" s="1"/>
  <c r="K832" i="15"/>
  <c r="E833" i="15"/>
  <c r="F833" i="15"/>
  <c r="L833" i="15" s="1"/>
  <c r="K833" i="15"/>
  <c r="E834" i="15"/>
  <c r="F834" i="15"/>
  <c r="L834" i="15" s="1"/>
  <c r="K834" i="15"/>
  <c r="E835" i="15"/>
  <c r="F835" i="15"/>
  <c r="L835" i="15" s="1"/>
  <c r="K835" i="15"/>
  <c r="E836" i="15"/>
  <c r="F836" i="15"/>
  <c r="L836" i="15" s="1"/>
  <c r="K836" i="15"/>
  <c r="E837" i="15"/>
  <c r="F837" i="15"/>
  <c r="L837" i="15" s="1"/>
  <c r="K837" i="15"/>
  <c r="E838" i="15"/>
  <c r="F838" i="15"/>
  <c r="L838" i="15" s="1"/>
  <c r="K838" i="15"/>
  <c r="E839" i="15"/>
  <c r="F839" i="15"/>
  <c r="L839" i="15" s="1"/>
  <c r="K839" i="15"/>
  <c r="E840" i="15"/>
  <c r="F840" i="15"/>
  <c r="L840" i="15" s="1"/>
  <c r="K840" i="15"/>
  <c r="E841" i="15"/>
  <c r="F841" i="15"/>
  <c r="L841" i="15" s="1"/>
  <c r="K841" i="15"/>
  <c r="E842" i="15"/>
  <c r="F842" i="15"/>
  <c r="L842" i="15" s="1"/>
  <c r="K842" i="15"/>
  <c r="E843" i="15"/>
  <c r="F843" i="15"/>
  <c r="L843" i="15" s="1"/>
  <c r="K843" i="15"/>
  <c r="E844" i="15"/>
  <c r="F844" i="15"/>
  <c r="L844" i="15" s="1"/>
  <c r="K844" i="15"/>
  <c r="E845" i="15"/>
  <c r="F845" i="15"/>
  <c r="L845" i="15" s="1"/>
  <c r="K845" i="15"/>
  <c r="E846" i="15"/>
  <c r="F846" i="15"/>
  <c r="L846" i="15" s="1"/>
  <c r="K846" i="15"/>
  <c r="E847" i="15"/>
  <c r="F847" i="15"/>
  <c r="L847" i="15" s="1"/>
  <c r="K847" i="15"/>
  <c r="E848" i="15"/>
  <c r="F848" i="15"/>
  <c r="L848" i="15" s="1"/>
  <c r="K848" i="15"/>
  <c r="E849" i="15"/>
  <c r="F849" i="15"/>
  <c r="L849" i="15" s="1"/>
  <c r="K849" i="15"/>
  <c r="E850" i="15"/>
  <c r="F850" i="15"/>
  <c r="L850" i="15" s="1"/>
  <c r="K850" i="15"/>
  <c r="E851" i="15"/>
  <c r="F851" i="15"/>
  <c r="L851" i="15" s="1"/>
  <c r="K851" i="15"/>
  <c r="E852" i="15"/>
  <c r="F852" i="15"/>
  <c r="L852" i="15" s="1"/>
  <c r="K852" i="15"/>
  <c r="E853" i="15"/>
  <c r="F853" i="15"/>
  <c r="K853" i="15"/>
  <c r="L853" i="15"/>
  <c r="E854" i="15"/>
  <c r="F854" i="15"/>
  <c r="L854" i="15" s="1"/>
  <c r="K854" i="15"/>
  <c r="E855" i="15"/>
  <c r="F855" i="15"/>
  <c r="L855" i="15" s="1"/>
  <c r="K855" i="15"/>
  <c r="E856" i="15"/>
  <c r="F856" i="15"/>
  <c r="L856" i="15" s="1"/>
  <c r="K856" i="15"/>
  <c r="E857" i="15"/>
  <c r="F857" i="15"/>
  <c r="L857" i="15" s="1"/>
  <c r="K857" i="15"/>
  <c r="E858" i="15"/>
  <c r="F858" i="15"/>
  <c r="L858" i="15" s="1"/>
  <c r="K858" i="15"/>
  <c r="E859" i="15"/>
  <c r="F859" i="15"/>
  <c r="L859" i="15" s="1"/>
  <c r="K859" i="15"/>
  <c r="E860" i="15"/>
  <c r="F860" i="15"/>
  <c r="L860" i="15" s="1"/>
  <c r="K860" i="15"/>
  <c r="E861" i="15"/>
  <c r="F861" i="15"/>
  <c r="L861" i="15" s="1"/>
  <c r="K861" i="15"/>
  <c r="E862" i="15"/>
  <c r="F862" i="15"/>
  <c r="L862" i="15" s="1"/>
  <c r="K862" i="15"/>
  <c r="E863" i="15"/>
  <c r="F863" i="15"/>
  <c r="L863" i="15" s="1"/>
  <c r="K863" i="15"/>
  <c r="E864" i="15"/>
  <c r="F864" i="15"/>
  <c r="L864" i="15" s="1"/>
  <c r="K864" i="15"/>
  <c r="E865" i="15"/>
  <c r="F865" i="15"/>
  <c r="L865" i="15" s="1"/>
  <c r="K865" i="15"/>
  <c r="E866" i="15"/>
  <c r="F866" i="15"/>
  <c r="L866" i="15" s="1"/>
  <c r="K866" i="15"/>
  <c r="E867" i="15"/>
  <c r="F867" i="15"/>
  <c r="L867" i="15" s="1"/>
  <c r="K867" i="15"/>
  <c r="E868" i="15"/>
  <c r="F868" i="15"/>
  <c r="L868" i="15" s="1"/>
  <c r="K868" i="15"/>
  <c r="E869" i="15"/>
  <c r="F869" i="15"/>
  <c r="L869" i="15" s="1"/>
  <c r="K869" i="15"/>
  <c r="E870" i="15"/>
  <c r="F870" i="15"/>
  <c r="L870" i="15" s="1"/>
  <c r="K870" i="15"/>
  <c r="E871" i="15"/>
  <c r="F871" i="15"/>
  <c r="L871" i="15" s="1"/>
  <c r="K871" i="15"/>
  <c r="E872" i="15"/>
  <c r="F872" i="15"/>
  <c r="L872" i="15" s="1"/>
  <c r="K872" i="15"/>
  <c r="E873" i="15"/>
  <c r="F873" i="15"/>
  <c r="L873" i="15" s="1"/>
  <c r="K873" i="15"/>
  <c r="E874" i="15"/>
  <c r="F874" i="15"/>
  <c r="L874" i="15" s="1"/>
  <c r="K874" i="15"/>
  <c r="E875" i="15"/>
  <c r="F875" i="15"/>
  <c r="L875" i="15" s="1"/>
  <c r="K875" i="15"/>
  <c r="E876" i="15"/>
  <c r="F876" i="15"/>
  <c r="L876" i="15" s="1"/>
  <c r="K876" i="15"/>
  <c r="E877" i="15"/>
  <c r="F877" i="15"/>
  <c r="L877" i="15" s="1"/>
  <c r="K877" i="15"/>
  <c r="E878" i="15"/>
  <c r="F878" i="15"/>
  <c r="K878" i="15"/>
  <c r="L878" i="15"/>
  <c r="E879" i="15"/>
  <c r="F879" i="15"/>
  <c r="L879" i="15" s="1"/>
  <c r="K879" i="15"/>
  <c r="E880" i="15"/>
  <c r="F880" i="15"/>
  <c r="L880" i="15" s="1"/>
  <c r="K880" i="15"/>
  <c r="E881" i="15"/>
  <c r="F881" i="15"/>
  <c r="L881" i="15" s="1"/>
  <c r="K881" i="15"/>
  <c r="E882" i="15"/>
  <c r="F882" i="15"/>
  <c r="L882" i="15" s="1"/>
  <c r="K882" i="15"/>
  <c r="E883" i="15"/>
  <c r="F883" i="15"/>
  <c r="L883" i="15" s="1"/>
  <c r="K883" i="15"/>
  <c r="E884" i="15"/>
  <c r="F884" i="15"/>
  <c r="L884" i="15" s="1"/>
  <c r="K884" i="15"/>
  <c r="E885" i="15"/>
  <c r="F885" i="15"/>
  <c r="L885" i="15" s="1"/>
  <c r="K885" i="15"/>
  <c r="E886" i="15"/>
  <c r="F886" i="15"/>
  <c r="L886" i="15" s="1"/>
  <c r="K886" i="15"/>
  <c r="E887" i="15"/>
  <c r="F887" i="15"/>
  <c r="L887" i="15" s="1"/>
  <c r="K887" i="15"/>
  <c r="E888" i="15"/>
  <c r="F888" i="15"/>
  <c r="L888" i="15" s="1"/>
  <c r="K888" i="15"/>
  <c r="E889" i="15"/>
  <c r="F889" i="15"/>
  <c r="L889" i="15" s="1"/>
  <c r="K889" i="15"/>
  <c r="E890" i="15"/>
  <c r="F890" i="15"/>
  <c r="L890" i="15" s="1"/>
  <c r="K890" i="15"/>
  <c r="E891" i="15"/>
  <c r="F891" i="15"/>
  <c r="L891" i="15" s="1"/>
  <c r="K891" i="15"/>
  <c r="E892" i="15"/>
  <c r="F892" i="15"/>
  <c r="L892" i="15" s="1"/>
  <c r="K892" i="15"/>
  <c r="E893" i="15"/>
  <c r="F893" i="15"/>
  <c r="L893" i="15" s="1"/>
  <c r="K893" i="15"/>
  <c r="E894" i="15"/>
  <c r="F894" i="15"/>
  <c r="L894" i="15" s="1"/>
  <c r="K894" i="15"/>
  <c r="E895" i="15"/>
  <c r="F895" i="15"/>
  <c r="L895" i="15" s="1"/>
  <c r="K895" i="15"/>
  <c r="E896" i="15"/>
  <c r="F896" i="15"/>
  <c r="L896" i="15" s="1"/>
  <c r="K896" i="15"/>
  <c r="E897" i="15"/>
  <c r="F897" i="15"/>
  <c r="L897" i="15" s="1"/>
  <c r="K897" i="15"/>
  <c r="E898" i="15"/>
  <c r="F898" i="15"/>
  <c r="L898" i="15" s="1"/>
  <c r="K898" i="15"/>
  <c r="E899" i="15"/>
  <c r="F899" i="15"/>
  <c r="L899" i="15" s="1"/>
  <c r="K899" i="15"/>
  <c r="E900" i="15"/>
  <c r="F900" i="15"/>
  <c r="L900" i="15" s="1"/>
  <c r="K900" i="15"/>
  <c r="E901" i="15"/>
  <c r="F901" i="15"/>
  <c r="L901" i="15" s="1"/>
  <c r="K901" i="15"/>
  <c r="E902" i="15"/>
  <c r="F902" i="15"/>
  <c r="L902" i="15" s="1"/>
  <c r="K902" i="15"/>
  <c r="E903" i="15"/>
  <c r="F903" i="15"/>
  <c r="L903" i="15" s="1"/>
  <c r="K903" i="15"/>
  <c r="E904" i="15"/>
  <c r="F904" i="15"/>
  <c r="L904" i="15" s="1"/>
  <c r="K904" i="15"/>
  <c r="E905" i="15"/>
  <c r="F905" i="15"/>
  <c r="L905" i="15" s="1"/>
  <c r="K905" i="15"/>
  <c r="E906" i="15"/>
  <c r="F906" i="15"/>
  <c r="L906" i="15" s="1"/>
  <c r="K906" i="15"/>
  <c r="E907" i="15"/>
  <c r="F907" i="15"/>
  <c r="L907" i="15" s="1"/>
  <c r="K907" i="15"/>
  <c r="E908" i="15"/>
  <c r="F908" i="15"/>
  <c r="L908" i="15" s="1"/>
  <c r="K908" i="15"/>
  <c r="E909" i="15"/>
  <c r="F909" i="15"/>
  <c r="L909" i="15" s="1"/>
  <c r="K909" i="15"/>
  <c r="E910" i="15"/>
  <c r="F910" i="15"/>
  <c r="L910" i="15" s="1"/>
  <c r="K910" i="15"/>
  <c r="E911" i="15"/>
  <c r="F911" i="15"/>
  <c r="L911" i="15" s="1"/>
  <c r="K911" i="15"/>
  <c r="E912" i="15"/>
  <c r="F912" i="15"/>
  <c r="L912" i="15" s="1"/>
  <c r="K912" i="15"/>
  <c r="E913" i="15"/>
  <c r="F913" i="15"/>
  <c r="L913" i="15" s="1"/>
  <c r="K913" i="15"/>
  <c r="E914" i="15"/>
  <c r="F914" i="15"/>
  <c r="L914" i="15" s="1"/>
  <c r="K914" i="15"/>
  <c r="E915" i="15"/>
  <c r="F915" i="15"/>
  <c r="L915" i="15" s="1"/>
  <c r="K915" i="15"/>
  <c r="E916" i="15"/>
  <c r="F916" i="15"/>
  <c r="L916" i="15" s="1"/>
  <c r="K916" i="15"/>
  <c r="E917" i="15"/>
  <c r="F917" i="15"/>
  <c r="L917" i="15" s="1"/>
  <c r="K917" i="15"/>
  <c r="E918" i="15"/>
  <c r="F918" i="15"/>
  <c r="L918" i="15" s="1"/>
  <c r="K918" i="15"/>
  <c r="E919" i="15"/>
  <c r="F919" i="15"/>
  <c r="L919" i="15" s="1"/>
  <c r="K919" i="15"/>
  <c r="E920" i="15"/>
  <c r="F920" i="15"/>
  <c r="L920" i="15" s="1"/>
  <c r="K920" i="15"/>
  <c r="E921" i="15"/>
  <c r="F921" i="15"/>
  <c r="L921" i="15" s="1"/>
  <c r="K921" i="15"/>
  <c r="E922" i="15"/>
  <c r="F922" i="15"/>
  <c r="L922" i="15" s="1"/>
  <c r="K922" i="15"/>
  <c r="E923" i="15"/>
  <c r="F923" i="15"/>
  <c r="L923" i="15" s="1"/>
  <c r="K923" i="15"/>
  <c r="E924" i="15"/>
  <c r="F924" i="15"/>
  <c r="L924" i="15" s="1"/>
  <c r="K924" i="15"/>
  <c r="E925" i="15"/>
  <c r="F925" i="15"/>
  <c r="L925" i="15" s="1"/>
  <c r="K925" i="15"/>
  <c r="E926" i="15"/>
  <c r="F926" i="15"/>
  <c r="L926" i="15" s="1"/>
  <c r="K926" i="15"/>
  <c r="E927" i="15"/>
  <c r="F927" i="15"/>
  <c r="L927" i="15" s="1"/>
  <c r="K927" i="15"/>
  <c r="E928" i="15"/>
  <c r="F928" i="15"/>
  <c r="L928" i="15" s="1"/>
  <c r="K928" i="15"/>
  <c r="E929" i="15"/>
  <c r="F929" i="15"/>
  <c r="L929" i="15" s="1"/>
  <c r="K929" i="15"/>
  <c r="E930" i="15"/>
  <c r="F930" i="15"/>
  <c r="L930" i="15" s="1"/>
  <c r="K930" i="15"/>
  <c r="E931" i="15"/>
  <c r="F931" i="15"/>
  <c r="L931" i="15" s="1"/>
  <c r="K931" i="15"/>
  <c r="E932" i="15"/>
  <c r="F932" i="15"/>
  <c r="L932" i="15" s="1"/>
  <c r="K932" i="15"/>
  <c r="E933" i="15"/>
  <c r="F933" i="15"/>
  <c r="L933" i="15" s="1"/>
  <c r="K933" i="15"/>
  <c r="E934" i="15"/>
  <c r="F934" i="15"/>
  <c r="L934" i="15" s="1"/>
  <c r="K934" i="15"/>
  <c r="E935" i="15"/>
  <c r="F935" i="15"/>
  <c r="L935" i="15" s="1"/>
  <c r="K935" i="15"/>
  <c r="M935" i="15" s="1"/>
  <c r="E936" i="15"/>
  <c r="F936" i="15"/>
  <c r="L936" i="15" s="1"/>
  <c r="K936" i="15"/>
  <c r="E937" i="15"/>
  <c r="F937" i="15"/>
  <c r="L937" i="15" s="1"/>
  <c r="K937" i="15"/>
  <c r="E938" i="15"/>
  <c r="F938" i="15"/>
  <c r="L938" i="15" s="1"/>
  <c r="K938" i="15"/>
  <c r="E939" i="15"/>
  <c r="F939" i="15"/>
  <c r="L939" i="15" s="1"/>
  <c r="K939" i="15"/>
  <c r="E940" i="15"/>
  <c r="F940" i="15"/>
  <c r="L940" i="15" s="1"/>
  <c r="K940" i="15"/>
  <c r="E941" i="15"/>
  <c r="F941" i="15"/>
  <c r="L941" i="15" s="1"/>
  <c r="K941" i="15"/>
  <c r="E942" i="15"/>
  <c r="F942" i="15"/>
  <c r="L942" i="15" s="1"/>
  <c r="K942" i="15"/>
  <c r="E943" i="15"/>
  <c r="F943" i="15"/>
  <c r="L943" i="15" s="1"/>
  <c r="K943" i="15"/>
  <c r="E944" i="15"/>
  <c r="F944" i="15"/>
  <c r="L944" i="15" s="1"/>
  <c r="K944" i="15"/>
  <c r="E945" i="15"/>
  <c r="F945" i="15"/>
  <c r="L945" i="15" s="1"/>
  <c r="K945" i="15"/>
  <c r="E946" i="15"/>
  <c r="F946" i="15"/>
  <c r="L946" i="15" s="1"/>
  <c r="K946" i="15"/>
  <c r="E947" i="15"/>
  <c r="F947" i="15"/>
  <c r="L947" i="15" s="1"/>
  <c r="K947" i="15"/>
  <c r="E948" i="15"/>
  <c r="F948" i="15"/>
  <c r="L948" i="15" s="1"/>
  <c r="K948" i="15"/>
  <c r="E949" i="15"/>
  <c r="F949" i="15"/>
  <c r="L949" i="15" s="1"/>
  <c r="K949" i="15"/>
  <c r="E950" i="15"/>
  <c r="F950" i="15"/>
  <c r="L950" i="15" s="1"/>
  <c r="K950" i="15"/>
  <c r="E951" i="15"/>
  <c r="F951" i="15"/>
  <c r="L951" i="15" s="1"/>
  <c r="K951" i="15"/>
  <c r="E952" i="15"/>
  <c r="F952" i="15"/>
  <c r="L952" i="15" s="1"/>
  <c r="K952" i="15"/>
  <c r="E953" i="15"/>
  <c r="F953" i="15"/>
  <c r="L953" i="15" s="1"/>
  <c r="K953" i="15"/>
  <c r="E954" i="15"/>
  <c r="F954" i="15"/>
  <c r="L954" i="15" s="1"/>
  <c r="K954" i="15"/>
  <c r="E955" i="15"/>
  <c r="F955" i="15"/>
  <c r="L955" i="15" s="1"/>
  <c r="K955" i="15"/>
  <c r="E956" i="15"/>
  <c r="F956" i="15"/>
  <c r="L956" i="15" s="1"/>
  <c r="M956" i="15" s="1"/>
  <c r="K956" i="15"/>
  <c r="E957" i="15"/>
  <c r="F957" i="15"/>
  <c r="L957" i="15" s="1"/>
  <c r="K957" i="15"/>
  <c r="E958" i="15"/>
  <c r="F958" i="15"/>
  <c r="L958" i="15" s="1"/>
  <c r="K958" i="15"/>
  <c r="E959" i="15"/>
  <c r="F959" i="15"/>
  <c r="L959" i="15" s="1"/>
  <c r="K959" i="15"/>
  <c r="E960" i="15"/>
  <c r="F960" i="15"/>
  <c r="L960" i="15" s="1"/>
  <c r="K960" i="15"/>
  <c r="E961" i="15"/>
  <c r="F961" i="15"/>
  <c r="L961" i="15" s="1"/>
  <c r="K961" i="15"/>
  <c r="E962" i="15"/>
  <c r="F962" i="15"/>
  <c r="L962" i="15" s="1"/>
  <c r="K962" i="15"/>
  <c r="E963" i="15"/>
  <c r="F963" i="15"/>
  <c r="L963" i="15" s="1"/>
  <c r="K963" i="15"/>
  <c r="E964" i="15"/>
  <c r="F964" i="15"/>
  <c r="L964" i="15" s="1"/>
  <c r="K964" i="15"/>
  <c r="E965" i="15"/>
  <c r="F965" i="15"/>
  <c r="L965" i="15" s="1"/>
  <c r="K965" i="15"/>
  <c r="E966" i="15"/>
  <c r="F966" i="15"/>
  <c r="L966" i="15" s="1"/>
  <c r="K966" i="15"/>
  <c r="E967" i="15"/>
  <c r="F967" i="15"/>
  <c r="L967" i="15" s="1"/>
  <c r="K967" i="15"/>
  <c r="E968" i="15"/>
  <c r="F968" i="15"/>
  <c r="L968" i="15" s="1"/>
  <c r="K968" i="15"/>
  <c r="E969" i="15"/>
  <c r="F969" i="15"/>
  <c r="L969" i="15" s="1"/>
  <c r="K969" i="15"/>
  <c r="E970" i="15"/>
  <c r="F970" i="15"/>
  <c r="L970" i="15" s="1"/>
  <c r="K970" i="15"/>
  <c r="H130" i="20"/>
  <c r="H131" i="20"/>
  <c r="H142" i="20"/>
  <c r="H143" i="20"/>
  <c r="H154" i="20"/>
  <c r="H155" i="20"/>
  <c r="H166" i="20"/>
  <c r="H167" i="20"/>
  <c r="H178" i="20"/>
  <c r="H179" i="20"/>
  <c r="H191" i="20"/>
  <c r="H203" i="20"/>
  <c r="H214" i="20"/>
  <c r="H215" i="20"/>
  <c r="H210" i="20"/>
  <c r="H198" i="20"/>
  <c r="H186" i="20"/>
  <c r="H174" i="20"/>
  <c r="H162" i="20"/>
  <c r="H150" i="20"/>
  <c r="H138" i="20"/>
  <c r="H126" i="20"/>
  <c r="K189" i="15"/>
  <c r="K188" i="15"/>
  <c r="K177" i="15"/>
  <c r="K176" i="15"/>
  <c r="K165" i="15"/>
  <c r="K164" i="15"/>
  <c r="K153" i="15"/>
  <c r="K152" i="15"/>
  <c r="K141" i="15"/>
  <c r="K140" i="15"/>
  <c r="K129" i="15"/>
  <c r="K128" i="15"/>
  <c r="K117" i="15"/>
  <c r="K116" i="15"/>
  <c r="K105" i="15"/>
  <c r="K104" i="15"/>
  <c r="K93" i="15"/>
  <c r="K92" i="15"/>
  <c r="K81" i="15"/>
  <c r="K80" i="15"/>
  <c r="K70" i="15"/>
  <c r="K69" i="15"/>
  <c r="K68" i="15"/>
  <c r="K64" i="15"/>
  <c r="K57" i="15"/>
  <c r="K56" i="15"/>
  <c r="K52" i="15"/>
  <c r="K46" i="15"/>
  <c r="K45" i="15"/>
  <c r="K44" i="15"/>
  <c r="K40" i="15"/>
  <c r="K34" i="15"/>
  <c r="K33" i="15"/>
  <c r="K32" i="15"/>
  <c r="K22" i="15"/>
  <c r="K21" i="15"/>
  <c r="K20" i="15"/>
  <c r="K16" i="15"/>
  <c r="K10" i="15"/>
  <c r="K9" i="15"/>
  <c r="K8" i="15"/>
  <c r="R3" i="15"/>
  <c r="G87" i="20"/>
  <c r="H87" i="20"/>
  <c r="I87" i="20"/>
  <c r="J87" i="20"/>
  <c r="G88" i="20"/>
  <c r="H88" i="20"/>
  <c r="I88" i="20"/>
  <c r="J88" i="20"/>
  <c r="G89" i="20"/>
  <c r="H89" i="20"/>
  <c r="I89" i="20"/>
  <c r="J89" i="20"/>
  <c r="G90" i="20"/>
  <c r="H90" i="20"/>
  <c r="I90" i="20"/>
  <c r="J90" i="20"/>
  <c r="G91" i="20"/>
  <c r="H91" i="20"/>
  <c r="I91" i="20"/>
  <c r="J91" i="20"/>
  <c r="G92" i="20"/>
  <c r="H92" i="20"/>
  <c r="I92" i="20"/>
  <c r="J92" i="20"/>
  <c r="G93" i="20"/>
  <c r="H93" i="20"/>
  <c r="I93" i="20"/>
  <c r="J93" i="20"/>
  <c r="G94" i="20"/>
  <c r="H94" i="20"/>
  <c r="I94" i="20"/>
  <c r="J94" i="20"/>
  <c r="G95" i="20"/>
  <c r="H95" i="20"/>
  <c r="I95" i="20"/>
  <c r="J95" i="20"/>
  <c r="G96" i="20"/>
  <c r="H96" i="20"/>
  <c r="I96" i="20"/>
  <c r="J96" i="20"/>
  <c r="G97" i="20"/>
  <c r="H97" i="20"/>
  <c r="I97" i="20"/>
  <c r="J97" i="20"/>
  <c r="G98" i="20"/>
  <c r="H98" i="20"/>
  <c r="I98" i="20"/>
  <c r="J98" i="20"/>
  <c r="G99" i="20"/>
  <c r="H99" i="20"/>
  <c r="I99" i="20"/>
  <c r="J99" i="20"/>
  <c r="G100" i="20"/>
  <c r="H100" i="20"/>
  <c r="I100" i="20"/>
  <c r="J100" i="20"/>
  <c r="G101" i="20"/>
  <c r="H101" i="20"/>
  <c r="I101" i="20"/>
  <c r="J101" i="20"/>
  <c r="G102" i="20"/>
  <c r="H102" i="20"/>
  <c r="I102" i="20"/>
  <c r="J102" i="20"/>
  <c r="G103" i="20"/>
  <c r="H103" i="20"/>
  <c r="I103" i="20"/>
  <c r="J103" i="20"/>
  <c r="G104" i="20"/>
  <c r="H104" i="20"/>
  <c r="I104" i="20"/>
  <c r="J104" i="20"/>
  <c r="G105" i="20"/>
  <c r="H105" i="20"/>
  <c r="I105" i="20"/>
  <c r="J105" i="20"/>
  <c r="G106" i="20"/>
  <c r="H106" i="20"/>
  <c r="I106" i="20"/>
  <c r="J106" i="20"/>
  <c r="G107" i="20"/>
  <c r="H107" i="20"/>
  <c r="I107" i="20"/>
  <c r="J107" i="20"/>
  <c r="G108" i="20"/>
  <c r="H108" i="20"/>
  <c r="I108" i="20"/>
  <c r="J108" i="20"/>
  <c r="G109" i="20"/>
  <c r="H109" i="20"/>
  <c r="I109" i="20"/>
  <c r="J109" i="20"/>
  <c r="G110" i="20"/>
  <c r="H110" i="20"/>
  <c r="I110" i="20"/>
  <c r="J110" i="20"/>
  <c r="G111" i="20"/>
  <c r="H111" i="20"/>
  <c r="I111" i="20"/>
  <c r="J111" i="20"/>
  <c r="G112" i="20"/>
  <c r="H112" i="20"/>
  <c r="I112" i="20"/>
  <c r="J112" i="20"/>
  <c r="G113" i="20"/>
  <c r="H113" i="20"/>
  <c r="I113" i="20"/>
  <c r="J113" i="20"/>
  <c r="G114" i="20"/>
  <c r="H114" i="20"/>
  <c r="I114" i="20"/>
  <c r="J114" i="20"/>
  <c r="G115" i="20"/>
  <c r="H115" i="20"/>
  <c r="I115" i="20"/>
  <c r="J115" i="20"/>
  <c r="G116" i="20"/>
  <c r="H116" i="20"/>
  <c r="I116" i="20"/>
  <c r="J116" i="20"/>
  <c r="G117" i="20"/>
  <c r="H117" i="20"/>
  <c r="I117" i="20"/>
  <c r="J117" i="20"/>
  <c r="G118" i="20"/>
  <c r="H118" i="20"/>
  <c r="I118" i="20"/>
  <c r="J118" i="20"/>
  <c r="G119" i="20"/>
  <c r="H119" i="20"/>
  <c r="I119" i="20"/>
  <c r="J119" i="20"/>
  <c r="G120" i="20"/>
  <c r="H120" i="20"/>
  <c r="I120" i="20"/>
  <c r="J120" i="20"/>
  <c r="G121" i="20"/>
  <c r="H121" i="20"/>
  <c r="I121" i="20"/>
  <c r="J121" i="20"/>
  <c r="G122" i="20"/>
  <c r="H122" i="20"/>
  <c r="I122" i="20"/>
  <c r="J122" i="20"/>
  <c r="G123" i="20"/>
  <c r="H123" i="20"/>
  <c r="I123" i="20"/>
  <c r="J123" i="20"/>
  <c r="G124" i="20"/>
  <c r="H124" i="20"/>
  <c r="I124" i="20"/>
  <c r="J124" i="20"/>
  <c r="G125" i="20"/>
  <c r="H125" i="20"/>
  <c r="I125" i="20"/>
  <c r="J125" i="20"/>
  <c r="G126" i="20"/>
  <c r="I126" i="20"/>
  <c r="J126" i="20"/>
  <c r="G127" i="20"/>
  <c r="H127" i="20"/>
  <c r="I127" i="20"/>
  <c r="J127" i="20"/>
  <c r="G128" i="20"/>
  <c r="H128" i="20"/>
  <c r="I128" i="20"/>
  <c r="J128" i="20"/>
  <c r="G129" i="20"/>
  <c r="H129" i="20"/>
  <c r="I129" i="20"/>
  <c r="J129" i="20"/>
  <c r="G130" i="20"/>
  <c r="I130" i="20"/>
  <c r="J130" i="20"/>
  <c r="G131" i="20"/>
  <c r="I131" i="20"/>
  <c r="J131" i="20"/>
  <c r="G132" i="20"/>
  <c r="H132" i="20"/>
  <c r="I132" i="20"/>
  <c r="J132" i="20"/>
  <c r="G133" i="20"/>
  <c r="H133" i="20"/>
  <c r="I133" i="20"/>
  <c r="J133" i="20"/>
  <c r="G134" i="20"/>
  <c r="H134" i="20"/>
  <c r="I134" i="20"/>
  <c r="J134" i="20"/>
  <c r="G135" i="20"/>
  <c r="H135" i="20"/>
  <c r="I135" i="20"/>
  <c r="J135" i="20"/>
  <c r="G136" i="20"/>
  <c r="H136" i="20"/>
  <c r="I136" i="20"/>
  <c r="J136" i="20"/>
  <c r="G137" i="20"/>
  <c r="H137" i="20"/>
  <c r="I137" i="20"/>
  <c r="J137" i="20"/>
  <c r="G138" i="20"/>
  <c r="I138" i="20"/>
  <c r="J138" i="20"/>
  <c r="G139" i="20"/>
  <c r="H139" i="20"/>
  <c r="I139" i="20"/>
  <c r="J139" i="20"/>
  <c r="G140" i="20"/>
  <c r="H140" i="20"/>
  <c r="I140" i="20"/>
  <c r="J140" i="20"/>
  <c r="G141" i="20"/>
  <c r="H141" i="20"/>
  <c r="I141" i="20"/>
  <c r="J141" i="20"/>
  <c r="G142" i="20"/>
  <c r="I142" i="20"/>
  <c r="J142" i="20"/>
  <c r="G143" i="20"/>
  <c r="I143" i="20"/>
  <c r="J143" i="20"/>
  <c r="G144" i="20"/>
  <c r="H144" i="20"/>
  <c r="I144" i="20"/>
  <c r="J144" i="20"/>
  <c r="G145" i="20"/>
  <c r="H145" i="20"/>
  <c r="I145" i="20"/>
  <c r="J145" i="20"/>
  <c r="G146" i="20"/>
  <c r="H146" i="20"/>
  <c r="I146" i="20"/>
  <c r="J146" i="20"/>
  <c r="G147" i="20"/>
  <c r="H147" i="20"/>
  <c r="I147" i="20"/>
  <c r="J147" i="20"/>
  <c r="G148" i="20"/>
  <c r="H148" i="20"/>
  <c r="I148" i="20"/>
  <c r="J148" i="20"/>
  <c r="G149" i="20"/>
  <c r="H149" i="20"/>
  <c r="I149" i="20"/>
  <c r="J149" i="20"/>
  <c r="G150" i="20"/>
  <c r="I150" i="20"/>
  <c r="J150" i="20"/>
  <c r="G151" i="20"/>
  <c r="H151" i="20"/>
  <c r="I151" i="20"/>
  <c r="J151" i="20"/>
  <c r="G152" i="20"/>
  <c r="H152" i="20"/>
  <c r="I152" i="20"/>
  <c r="J152" i="20"/>
  <c r="G153" i="20"/>
  <c r="H153" i="20"/>
  <c r="I153" i="20"/>
  <c r="J153" i="20"/>
  <c r="G154" i="20"/>
  <c r="I154" i="20"/>
  <c r="J154" i="20"/>
  <c r="G155" i="20"/>
  <c r="I155" i="20"/>
  <c r="J155" i="20"/>
  <c r="G156" i="20"/>
  <c r="H156" i="20"/>
  <c r="I156" i="20"/>
  <c r="J156" i="20"/>
  <c r="G157" i="20"/>
  <c r="H157" i="20"/>
  <c r="I157" i="20"/>
  <c r="J157" i="20"/>
  <c r="G158" i="20"/>
  <c r="H158" i="20"/>
  <c r="I158" i="20"/>
  <c r="J158" i="20"/>
  <c r="G159" i="20"/>
  <c r="H159" i="20"/>
  <c r="I159" i="20"/>
  <c r="J159" i="20"/>
  <c r="G160" i="20"/>
  <c r="H160" i="20"/>
  <c r="I160" i="20"/>
  <c r="J160" i="20"/>
  <c r="G161" i="20"/>
  <c r="H161" i="20"/>
  <c r="I161" i="20"/>
  <c r="J161" i="20"/>
  <c r="G162" i="20"/>
  <c r="I162" i="20"/>
  <c r="J162" i="20"/>
  <c r="G163" i="20"/>
  <c r="H163" i="20"/>
  <c r="I163" i="20"/>
  <c r="J163" i="20"/>
  <c r="G164" i="20"/>
  <c r="H164" i="20"/>
  <c r="I164" i="20"/>
  <c r="J164" i="20"/>
  <c r="G165" i="20"/>
  <c r="H165" i="20"/>
  <c r="I165" i="20"/>
  <c r="J165" i="20"/>
  <c r="G166" i="20"/>
  <c r="I166" i="20"/>
  <c r="J166" i="20"/>
  <c r="G167" i="20"/>
  <c r="I167" i="20"/>
  <c r="J167" i="20"/>
  <c r="G168" i="20"/>
  <c r="H168" i="20"/>
  <c r="I168" i="20"/>
  <c r="J168" i="20"/>
  <c r="G169" i="20"/>
  <c r="H169" i="20"/>
  <c r="I169" i="20"/>
  <c r="J169" i="20"/>
  <c r="G170" i="20"/>
  <c r="H170" i="20"/>
  <c r="I170" i="20"/>
  <c r="J170" i="20"/>
  <c r="G171" i="20"/>
  <c r="H171" i="20"/>
  <c r="I171" i="20"/>
  <c r="J171" i="20"/>
  <c r="G172" i="20"/>
  <c r="H172" i="20"/>
  <c r="I172" i="20"/>
  <c r="J172" i="20"/>
  <c r="G173" i="20"/>
  <c r="H173" i="20"/>
  <c r="I173" i="20"/>
  <c r="J173" i="20"/>
  <c r="G174" i="20"/>
  <c r="I174" i="20"/>
  <c r="J174" i="20"/>
  <c r="G175" i="20"/>
  <c r="H175" i="20"/>
  <c r="I175" i="20"/>
  <c r="J175" i="20"/>
  <c r="G176" i="20"/>
  <c r="H176" i="20"/>
  <c r="I176" i="20"/>
  <c r="J176" i="20"/>
  <c r="G177" i="20"/>
  <c r="H177" i="20"/>
  <c r="I177" i="20"/>
  <c r="J177" i="20"/>
  <c r="G178" i="20"/>
  <c r="I178" i="20"/>
  <c r="J178" i="20"/>
  <c r="G179" i="20"/>
  <c r="I179" i="20"/>
  <c r="J179" i="20"/>
  <c r="G180" i="20"/>
  <c r="H180" i="20"/>
  <c r="I180" i="20"/>
  <c r="J180" i="20"/>
  <c r="G181" i="20"/>
  <c r="H181" i="20"/>
  <c r="I181" i="20"/>
  <c r="J181" i="20"/>
  <c r="G182" i="20"/>
  <c r="H182" i="20"/>
  <c r="I182" i="20"/>
  <c r="J182" i="20"/>
  <c r="G183" i="20"/>
  <c r="H183" i="20"/>
  <c r="I183" i="20"/>
  <c r="J183" i="20"/>
  <c r="G184" i="20"/>
  <c r="H184" i="20"/>
  <c r="I184" i="20"/>
  <c r="J184" i="20"/>
  <c r="G185" i="20"/>
  <c r="H185" i="20"/>
  <c r="I185" i="20"/>
  <c r="J185" i="20"/>
  <c r="G186" i="20"/>
  <c r="I186" i="20"/>
  <c r="J186" i="20"/>
  <c r="G187" i="20"/>
  <c r="H187" i="20"/>
  <c r="I187" i="20"/>
  <c r="J187" i="20"/>
  <c r="G188" i="20"/>
  <c r="H188" i="20"/>
  <c r="I188" i="20"/>
  <c r="J188" i="20"/>
  <c r="G189" i="20"/>
  <c r="H189" i="20"/>
  <c r="I189" i="20"/>
  <c r="J189" i="20"/>
  <c r="G190" i="20"/>
  <c r="H190" i="20"/>
  <c r="I190" i="20"/>
  <c r="J190" i="20"/>
  <c r="G191" i="20"/>
  <c r="I191" i="20"/>
  <c r="J191" i="20"/>
  <c r="G192" i="20"/>
  <c r="H192" i="20"/>
  <c r="I192" i="20"/>
  <c r="J192" i="20"/>
  <c r="G193" i="20"/>
  <c r="H193" i="20"/>
  <c r="I193" i="20"/>
  <c r="J193" i="20"/>
  <c r="G194" i="20"/>
  <c r="H194" i="20"/>
  <c r="I194" i="20"/>
  <c r="J194" i="20"/>
  <c r="G195" i="20"/>
  <c r="H195" i="20"/>
  <c r="I195" i="20"/>
  <c r="J195" i="20"/>
  <c r="G196" i="20"/>
  <c r="H196" i="20"/>
  <c r="I196" i="20"/>
  <c r="J196" i="20"/>
  <c r="G197" i="20"/>
  <c r="H197" i="20"/>
  <c r="I197" i="20"/>
  <c r="J197" i="20"/>
  <c r="G198" i="20"/>
  <c r="I198" i="20"/>
  <c r="J198" i="20"/>
  <c r="G199" i="20"/>
  <c r="H199" i="20"/>
  <c r="I199" i="20"/>
  <c r="J199" i="20"/>
  <c r="G200" i="20"/>
  <c r="H200" i="20"/>
  <c r="I200" i="20"/>
  <c r="J200" i="20"/>
  <c r="G201" i="20"/>
  <c r="H201" i="20"/>
  <c r="I201" i="20"/>
  <c r="J201" i="20"/>
  <c r="G202" i="20"/>
  <c r="H202" i="20"/>
  <c r="I202" i="20"/>
  <c r="J202" i="20"/>
  <c r="G203" i="20"/>
  <c r="I203" i="20"/>
  <c r="J203" i="20"/>
  <c r="G204" i="20"/>
  <c r="H204" i="20"/>
  <c r="I204" i="20"/>
  <c r="J204" i="20"/>
  <c r="G205" i="20"/>
  <c r="H205" i="20"/>
  <c r="I205" i="20"/>
  <c r="J205" i="20"/>
  <c r="G206" i="20"/>
  <c r="H206" i="20"/>
  <c r="I206" i="20"/>
  <c r="J206" i="20"/>
  <c r="G207" i="20"/>
  <c r="H207" i="20"/>
  <c r="I207" i="20"/>
  <c r="J207" i="20"/>
  <c r="G208" i="20"/>
  <c r="H208" i="20"/>
  <c r="I208" i="20"/>
  <c r="J208" i="20"/>
  <c r="G209" i="20"/>
  <c r="H209" i="20"/>
  <c r="I209" i="20"/>
  <c r="J209" i="20"/>
  <c r="G210" i="20"/>
  <c r="I210" i="20"/>
  <c r="J210" i="20"/>
  <c r="G211" i="20"/>
  <c r="H211" i="20"/>
  <c r="I211" i="20"/>
  <c r="J211" i="20"/>
  <c r="G212" i="20"/>
  <c r="H212" i="20"/>
  <c r="I212" i="20"/>
  <c r="J212" i="20"/>
  <c r="G213" i="20"/>
  <c r="H213" i="20"/>
  <c r="I213" i="20"/>
  <c r="J213" i="20"/>
  <c r="G214" i="20"/>
  <c r="I214" i="20"/>
  <c r="J214" i="20"/>
  <c r="G215" i="20"/>
  <c r="I215" i="20"/>
  <c r="J215" i="20"/>
  <c r="G216" i="20"/>
  <c r="H216" i="20"/>
  <c r="I216" i="20"/>
  <c r="J216" i="20"/>
  <c r="G217" i="20"/>
  <c r="H217" i="20"/>
  <c r="I217" i="20"/>
  <c r="J217" i="20"/>
  <c r="G218" i="20"/>
  <c r="H218" i="20"/>
  <c r="I218" i="20"/>
  <c r="J218" i="20"/>
  <c r="G219" i="20"/>
  <c r="I219" i="20"/>
  <c r="J219" i="20"/>
  <c r="G220" i="20"/>
  <c r="I220" i="20"/>
  <c r="J220" i="20"/>
  <c r="G221" i="20"/>
  <c r="I221" i="20"/>
  <c r="J221" i="20"/>
  <c r="G222" i="20"/>
  <c r="I222" i="20"/>
  <c r="J222" i="20"/>
  <c r="G223" i="20"/>
  <c r="I223" i="20"/>
  <c r="J223" i="20"/>
  <c r="G224" i="20"/>
  <c r="I224" i="20"/>
  <c r="J224" i="20"/>
  <c r="G225" i="20"/>
  <c r="I225" i="20"/>
  <c r="J225" i="20"/>
  <c r="G226" i="20"/>
  <c r="I226" i="20"/>
  <c r="J226" i="20"/>
  <c r="G227" i="20"/>
  <c r="I227" i="20"/>
  <c r="J227" i="20"/>
  <c r="G228" i="20"/>
  <c r="I228" i="20"/>
  <c r="J228" i="20"/>
  <c r="G229" i="20"/>
  <c r="I229" i="20"/>
  <c r="J229" i="20"/>
  <c r="G230" i="20"/>
  <c r="I230" i="20"/>
  <c r="J230" i="20"/>
  <c r="G231" i="20"/>
  <c r="I231" i="20"/>
  <c r="J231" i="20"/>
  <c r="G232" i="20"/>
  <c r="I232" i="20"/>
  <c r="J232" i="20"/>
  <c r="G233" i="20"/>
  <c r="I233" i="20"/>
  <c r="J233" i="20"/>
  <c r="G234" i="20"/>
  <c r="I234" i="20"/>
  <c r="J234" i="20"/>
  <c r="G235" i="20"/>
  <c r="I235" i="20"/>
  <c r="J235" i="20"/>
  <c r="G236" i="20"/>
  <c r="I236" i="20"/>
  <c r="J236" i="20"/>
  <c r="G237" i="20"/>
  <c r="I237" i="20"/>
  <c r="J237" i="20"/>
  <c r="G238" i="20"/>
  <c r="I238" i="20"/>
  <c r="J238" i="20"/>
  <c r="G239" i="20"/>
  <c r="I239" i="20"/>
  <c r="J239" i="20"/>
  <c r="G240" i="20"/>
  <c r="I240" i="20"/>
  <c r="J240" i="20"/>
  <c r="G241" i="20"/>
  <c r="I241" i="20"/>
  <c r="J241" i="20"/>
  <c r="G242" i="20"/>
  <c r="I242" i="20"/>
  <c r="J242" i="20"/>
  <c r="G243" i="20"/>
  <c r="I243" i="20"/>
  <c r="J243" i="20"/>
  <c r="G244" i="20"/>
  <c r="I244" i="20"/>
  <c r="J244" i="20"/>
  <c r="G245" i="20"/>
  <c r="I245" i="20"/>
  <c r="J245" i="20"/>
  <c r="G246" i="20"/>
  <c r="I246" i="20"/>
  <c r="J246" i="20"/>
  <c r="G247" i="20"/>
  <c r="I247" i="20"/>
  <c r="J247" i="20"/>
  <c r="G248" i="20"/>
  <c r="I248" i="20"/>
  <c r="J248" i="20"/>
  <c r="G249" i="20"/>
  <c r="I249" i="20"/>
  <c r="J249" i="20"/>
  <c r="G250" i="20"/>
  <c r="I250" i="20"/>
  <c r="J250" i="20"/>
  <c r="G251" i="20"/>
  <c r="I251" i="20"/>
  <c r="J251" i="20"/>
  <c r="G252" i="20"/>
  <c r="I252" i="20"/>
  <c r="J252" i="20"/>
  <c r="G253" i="20"/>
  <c r="I253" i="20"/>
  <c r="J253" i="20"/>
  <c r="G254" i="20"/>
  <c r="I254" i="20"/>
  <c r="J254" i="20"/>
  <c r="G255" i="20"/>
  <c r="I255" i="20"/>
  <c r="J255" i="20"/>
  <c r="G256" i="20"/>
  <c r="I256" i="20"/>
  <c r="J256" i="20"/>
  <c r="G257" i="20"/>
  <c r="I257" i="20"/>
  <c r="J257" i="20"/>
  <c r="G258" i="20"/>
  <c r="I258" i="20"/>
  <c r="J258" i="20"/>
  <c r="G259" i="20"/>
  <c r="I259" i="20"/>
  <c r="J259" i="20"/>
  <c r="G260" i="20"/>
  <c r="I260" i="20"/>
  <c r="J260" i="20"/>
  <c r="G261" i="20"/>
  <c r="I261" i="20"/>
  <c r="J261" i="20"/>
  <c r="G262" i="20"/>
  <c r="I262" i="20"/>
  <c r="J262" i="20"/>
  <c r="G263" i="20"/>
  <c r="I263" i="20"/>
  <c r="J263" i="20"/>
  <c r="G264" i="20"/>
  <c r="I264" i="20"/>
  <c r="J264" i="20"/>
  <c r="G265" i="20"/>
  <c r="I265" i="20"/>
  <c r="J265" i="20"/>
  <c r="G266" i="20"/>
  <c r="I266" i="20"/>
  <c r="J266" i="20"/>
  <c r="G267" i="20"/>
  <c r="I267" i="20"/>
  <c r="J267" i="20"/>
  <c r="G268" i="20"/>
  <c r="I268" i="20"/>
  <c r="J268" i="20"/>
  <c r="G269" i="20"/>
  <c r="I269" i="20"/>
  <c r="J269" i="20"/>
  <c r="G270" i="20"/>
  <c r="I270" i="20"/>
  <c r="J270" i="20"/>
  <c r="G271" i="20"/>
  <c r="I271" i="20"/>
  <c r="J271" i="20"/>
  <c r="G272" i="20"/>
  <c r="I272" i="20"/>
  <c r="J272" i="20"/>
  <c r="G273" i="20"/>
  <c r="I273" i="20"/>
  <c r="J273" i="20"/>
  <c r="G274" i="20"/>
  <c r="I274" i="20"/>
  <c r="J274" i="20"/>
  <c r="G275" i="20"/>
  <c r="I275" i="20"/>
  <c r="J275" i="20"/>
  <c r="G276" i="20"/>
  <c r="I276" i="20"/>
  <c r="J276" i="20"/>
  <c r="G277" i="20"/>
  <c r="I277" i="20"/>
  <c r="J277" i="20"/>
  <c r="G278" i="20"/>
  <c r="I278" i="20"/>
  <c r="J278" i="20"/>
  <c r="G279" i="20"/>
  <c r="I279" i="20"/>
  <c r="J279" i="20"/>
  <c r="G280" i="20"/>
  <c r="I280" i="20"/>
  <c r="J280" i="20"/>
  <c r="G281" i="20"/>
  <c r="I281" i="20"/>
  <c r="J281" i="20"/>
  <c r="G282" i="20"/>
  <c r="I282" i="20"/>
  <c r="J282" i="20"/>
  <c r="G283" i="20"/>
  <c r="I283" i="20"/>
  <c r="J283" i="20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684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M1684" i="1"/>
  <c r="M1685" i="1"/>
  <c r="N1685" i="1" s="1"/>
  <c r="M1686" i="1"/>
  <c r="M1687" i="1"/>
  <c r="M1688" i="1"/>
  <c r="N1688" i="1" s="1"/>
  <c r="M1689" i="1"/>
  <c r="N1689" i="1" s="1"/>
  <c r="M1690" i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M1697" i="1"/>
  <c r="M1698" i="1"/>
  <c r="M1699" i="1"/>
  <c r="M1700" i="1"/>
  <c r="N1700" i="1" s="1"/>
  <c r="M1701" i="1"/>
  <c r="N1701" i="1" s="1"/>
  <c r="M1702" i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M1709" i="1"/>
  <c r="N1709" i="1" s="1"/>
  <c r="M1710" i="1"/>
  <c r="M1711" i="1"/>
  <c r="M1712" i="1"/>
  <c r="N1712" i="1" s="1"/>
  <c r="M1713" i="1"/>
  <c r="N1713" i="1" s="1"/>
  <c r="M1714" i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M1721" i="1"/>
  <c r="N1721" i="1" s="1"/>
  <c r="M1722" i="1"/>
  <c r="M1723" i="1"/>
  <c r="M1724" i="1"/>
  <c r="N1724" i="1" s="1"/>
  <c r="M1725" i="1"/>
  <c r="N1725" i="1" s="1"/>
  <c r="M1726" i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M1733" i="1"/>
  <c r="N1733" i="1" s="1"/>
  <c r="M1734" i="1"/>
  <c r="M1735" i="1"/>
  <c r="M1736" i="1"/>
  <c r="N1736" i="1" s="1"/>
  <c r="M1737" i="1"/>
  <c r="N1737" i="1" s="1"/>
  <c r="M1738" i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M1747" i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M1760" i="1"/>
  <c r="N1760" i="1" s="1"/>
  <c r="M1761" i="1"/>
  <c r="N1761" i="1" s="1"/>
  <c r="M1762" i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M1771" i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M1783" i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M1793" i="1"/>
  <c r="N1793" i="1" s="1"/>
  <c r="M1794" i="1"/>
  <c r="N1794" i="1" s="1"/>
  <c r="M1795" i="1"/>
  <c r="M1796" i="1"/>
  <c r="N1796" i="1" s="1"/>
  <c r="M1797" i="1"/>
  <c r="N1797" i="1" s="1"/>
  <c r="M1798" i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M1805" i="1"/>
  <c r="N1805" i="1" s="1"/>
  <c r="M1806" i="1"/>
  <c r="M1807" i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M1817" i="1"/>
  <c r="N1817" i="1" s="1"/>
  <c r="M1818" i="1"/>
  <c r="M1819" i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M1829" i="1"/>
  <c r="N1829" i="1" s="1"/>
  <c r="M1830" i="1"/>
  <c r="M1831" i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M1844" i="1"/>
  <c r="N1844" i="1" s="1"/>
  <c r="M1845" i="1"/>
  <c r="N1845" i="1" s="1"/>
  <c r="M1846" i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M1867" i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M1879" i="1"/>
  <c r="N1879" i="1" s="1"/>
  <c r="M1880" i="1"/>
  <c r="N1880" i="1" s="1"/>
  <c r="M1881" i="1"/>
  <c r="N1881" i="1" s="1"/>
  <c r="M1882" i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M1889" i="1"/>
  <c r="N1889" i="1" s="1"/>
  <c r="M1890" i="1"/>
  <c r="M1891" i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N1684" i="1"/>
  <c r="N1686" i="1"/>
  <c r="N1687" i="1"/>
  <c r="N1690" i="1"/>
  <c r="N1696" i="1"/>
  <c r="N1697" i="1"/>
  <c r="N1698" i="1"/>
  <c r="N1699" i="1"/>
  <c r="N1702" i="1"/>
  <c r="N1708" i="1"/>
  <c r="N1710" i="1"/>
  <c r="N1711" i="1"/>
  <c r="N1714" i="1"/>
  <c r="N1720" i="1"/>
  <c r="N1722" i="1"/>
  <c r="N1723" i="1"/>
  <c r="N1726" i="1"/>
  <c r="N1732" i="1"/>
  <c r="N1734" i="1"/>
  <c r="N1735" i="1"/>
  <c r="N1738" i="1"/>
  <c r="N1746" i="1"/>
  <c r="N1747" i="1"/>
  <c r="N1759" i="1"/>
  <c r="N1762" i="1"/>
  <c r="N1770" i="1"/>
  <c r="N1771" i="1"/>
  <c r="N1782" i="1"/>
  <c r="N1783" i="1"/>
  <c r="N1792" i="1"/>
  <c r="N1795" i="1"/>
  <c r="N1798" i="1"/>
  <c r="N1804" i="1"/>
  <c r="N1806" i="1"/>
  <c r="N1807" i="1"/>
  <c r="N1816" i="1"/>
  <c r="N1818" i="1"/>
  <c r="N1819" i="1"/>
  <c r="N1828" i="1"/>
  <c r="N1830" i="1"/>
  <c r="N1831" i="1"/>
  <c r="N1843" i="1"/>
  <c r="N1846" i="1"/>
  <c r="N1855" i="1"/>
  <c r="N1866" i="1"/>
  <c r="N1867" i="1"/>
  <c r="N1878" i="1"/>
  <c r="N1882" i="1"/>
  <c r="N1888" i="1"/>
  <c r="N1890" i="1"/>
  <c r="N1891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H1773" i="1"/>
  <c r="AH1777" i="1"/>
  <c r="AH1780" i="1"/>
  <c r="AH1786" i="1"/>
  <c r="AH1789" i="1"/>
  <c r="AH1793" i="1"/>
  <c r="AH1800" i="1"/>
  <c r="AH1802" i="1"/>
  <c r="AH1807" i="1"/>
  <c r="AH1813" i="1"/>
  <c r="AH1814" i="1"/>
  <c r="AH1815" i="1"/>
  <c r="AH1821" i="1"/>
  <c r="AH1826" i="1"/>
  <c r="AH1828" i="1"/>
  <c r="AH1834" i="1"/>
  <c r="AH1840" i="1"/>
  <c r="AH1844" i="1"/>
  <c r="AH1847" i="1"/>
  <c r="AH1853" i="1"/>
  <c r="AH1856" i="1"/>
  <c r="AH1860" i="1"/>
  <c r="AH1866" i="1"/>
  <c r="AH1868" i="1"/>
  <c r="AH1873" i="1"/>
  <c r="AH1879" i="1"/>
  <c r="AH1880" i="1"/>
  <c r="AH1886" i="1"/>
  <c r="AH1891" i="1"/>
  <c r="AH1893" i="1"/>
  <c r="AH1899" i="1"/>
  <c r="AH1905" i="1"/>
  <c r="AH1909" i="1"/>
  <c r="AH1912" i="1"/>
  <c r="AH1918" i="1"/>
  <c r="AH1921" i="1"/>
  <c r="AH1925" i="1"/>
  <c r="AH1931" i="1"/>
  <c r="AH1933" i="1"/>
  <c r="AH1938" i="1"/>
  <c r="AH1944" i="1"/>
  <c r="AH1945" i="1"/>
  <c r="AH1951" i="1"/>
  <c r="AH1956" i="1"/>
  <c r="AH1958" i="1"/>
  <c r="AH1964" i="1"/>
  <c r="AI1773" i="1"/>
  <c r="AI1777" i="1"/>
  <c r="AI1780" i="1"/>
  <c r="AI1786" i="1"/>
  <c r="AI1789" i="1"/>
  <c r="AI1793" i="1"/>
  <c r="AI1800" i="1"/>
  <c r="AI1802" i="1"/>
  <c r="AI1807" i="1"/>
  <c r="AI1813" i="1"/>
  <c r="AI1814" i="1"/>
  <c r="AI1815" i="1"/>
  <c r="AI1821" i="1"/>
  <c r="AI1826" i="1"/>
  <c r="AI1828" i="1"/>
  <c r="AI1834" i="1"/>
  <c r="AI1840" i="1"/>
  <c r="AI1844" i="1"/>
  <c r="AI1847" i="1"/>
  <c r="AI1853" i="1"/>
  <c r="AI1856" i="1"/>
  <c r="AI1860" i="1"/>
  <c r="AI1866" i="1"/>
  <c r="AI1868" i="1"/>
  <c r="AI1873" i="1"/>
  <c r="AI1879" i="1"/>
  <c r="AI1880" i="1"/>
  <c r="AI1886" i="1"/>
  <c r="AI1891" i="1"/>
  <c r="AI1893" i="1"/>
  <c r="AI1899" i="1"/>
  <c r="AI1905" i="1"/>
  <c r="AI1909" i="1"/>
  <c r="AI1912" i="1"/>
  <c r="AI1918" i="1"/>
  <c r="AI1921" i="1"/>
  <c r="AI1925" i="1"/>
  <c r="AI1931" i="1"/>
  <c r="AI1933" i="1"/>
  <c r="AI1938" i="1"/>
  <c r="AI1944" i="1"/>
  <c r="AI1945" i="1"/>
  <c r="AI1951" i="1"/>
  <c r="AI1956" i="1"/>
  <c r="AI1958" i="1"/>
  <c r="AI1964" i="1"/>
  <c r="H1683" i="1"/>
  <c r="M1683" i="1"/>
  <c r="N1683" i="1" s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F8" i="7"/>
  <c r="D8" i="7"/>
  <c r="J408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970" i="17"/>
  <c r="L970" i="17" s="1"/>
  <c r="E970" i="17"/>
  <c r="K970" i="17" s="1"/>
  <c r="F969" i="17"/>
  <c r="L969" i="17" s="1"/>
  <c r="E969" i="17"/>
  <c r="K969" i="17" s="1"/>
  <c r="F968" i="17"/>
  <c r="L968" i="17" s="1"/>
  <c r="E968" i="17"/>
  <c r="K968" i="17" s="1"/>
  <c r="F967" i="17"/>
  <c r="L967" i="17" s="1"/>
  <c r="E967" i="17"/>
  <c r="K967" i="17" s="1"/>
  <c r="F966" i="17"/>
  <c r="L966" i="17" s="1"/>
  <c r="E966" i="17"/>
  <c r="K966" i="17" s="1"/>
  <c r="F965" i="17"/>
  <c r="L965" i="17" s="1"/>
  <c r="E965" i="17"/>
  <c r="K965" i="17" s="1"/>
  <c r="F964" i="17"/>
  <c r="L964" i="17" s="1"/>
  <c r="E964" i="17"/>
  <c r="K964" i="17" s="1"/>
  <c r="F963" i="17"/>
  <c r="L963" i="17" s="1"/>
  <c r="E963" i="17"/>
  <c r="K963" i="17" s="1"/>
  <c r="F962" i="17"/>
  <c r="L962" i="17" s="1"/>
  <c r="E962" i="17"/>
  <c r="K962" i="17" s="1"/>
  <c r="F961" i="17"/>
  <c r="L961" i="17" s="1"/>
  <c r="E961" i="17"/>
  <c r="K961" i="17" s="1"/>
  <c r="F960" i="17"/>
  <c r="L960" i="17" s="1"/>
  <c r="E960" i="17"/>
  <c r="K960" i="17" s="1"/>
  <c r="F959" i="17"/>
  <c r="L959" i="17" s="1"/>
  <c r="E959" i="17"/>
  <c r="K959" i="17" s="1"/>
  <c r="F958" i="17"/>
  <c r="L958" i="17" s="1"/>
  <c r="E958" i="17"/>
  <c r="K958" i="17" s="1"/>
  <c r="F957" i="17"/>
  <c r="L957" i="17" s="1"/>
  <c r="E957" i="17"/>
  <c r="K957" i="17" s="1"/>
  <c r="F956" i="17"/>
  <c r="L956" i="17" s="1"/>
  <c r="E956" i="17"/>
  <c r="K956" i="17" s="1"/>
  <c r="F955" i="17"/>
  <c r="L955" i="17" s="1"/>
  <c r="E955" i="17"/>
  <c r="K955" i="17" s="1"/>
  <c r="F954" i="17"/>
  <c r="L954" i="17" s="1"/>
  <c r="E954" i="17"/>
  <c r="K954" i="17" s="1"/>
  <c r="F953" i="17"/>
  <c r="L953" i="17" s="1"/>
  <c r="E953" i="17"/>
  <c r="K953" i="17" s="1"/>
  <c r="F952" i="17"/>
  <c r="L952" i="17" s="1"/>
  <c r="E952" i="17"/>
  <c r="K952" i="17" s="1"/>
  <c r="F951" i="17"/>
  <c r="L951" i="17" s="1"/>
  <c r="E951" i="17"/>
  <c r="K951" i="17" s="1"/>
  <c r="F950" i="17"/>
  <c r="L950" i="17" s="1"/>
  <c r="E950" i="17"/>
  <c r="K950" i="17" s="1"/>
  <c r="F949" i="17"/>
  <c r="L949" i="17" s="1"/>
  <c r="E949" i="17"/>
  <c r="K949" i="17" s="1"/>
  <c r="F948" i="17"/>
  <c r="L948" i="17" s="1"/>
  <c r="E948" i="17"/>
  <c r="K948" i="17" s="1"/>
  <c r="F947" i="17"/>
  <c r="L947" i="17" s="1"/>
  <c r="E947" i="17"/>
  <c r="K947" i="17" s="1"/>
  <c r="F946" i="17"/>
  <c r="L946" i="17" s="1"/>
  <c r="E946" i="17"/>
  <c r="K946" i="17" s="1"/>
  <c r="F945" i="17"/>
  <c r="L945" i="17" s="1"/>
  <c r="E945" i="17"/>
  <c r="K945" i="17" s="1"/>
  <c r="F944" i="17"/>
  <c r="L944" i="17" s="1"/>
  <c r="E944" i="17"/>
  <c r="K944" i="17" s="1"/>
  <c r="F943" i="17"/>
  <c r="L943" i="17" s="1"/>
  <c r="E943" i="17"/>
  <c r="K943" i="17" s="1"/>
  <c r="F942" i="17"/>
  <c r="L942" i="17" s="1"/>
  <c r="E942" i="17"/>
  <c r="K942" i="17" s="1"/>
  <c r="F941" i="17"/>
  <c r="L941" i="17" s="1"/>
  <c r="E941" i="17"/>
  <c r="K941" i="17" s="1"/>
  <c r="F940" i="17"/>
  <c r="L940" i="17" s="1"/>
  <c r="E940" i="17"/>
  <c r="K940" i="17" s="1"/>
  <c r="F939" i="17"/>
  <c r="L939" i="17" s="1"/>
  <c r="E939" i="17"/>
  <c r="K939" i="17" s="1"/>
  <c r="F938" i="17"/>
  <c r="L938" i="17" s="1"/>
  <c r="E938" i="17"/>
  <c r="K938" i="17" s="1"/>
  <c r="F937" i="17"/>
  <c r="L937" i="17" s="1"/>
  <c r="E937" i="17"/>
  <c r="K937" i="17" s="1"/>
  <c r="F936" i="17"/>
  <c r="L936" i="17" s="1"/>
  <c r="E936" i="17"/>
  <c r="K936" i="17" s="1"/>
  <c r="F935" i="17"/>
  <c r="L935" i="17" s="1"/>
  <c r="E935" i="17"/>
  <c r="K935" i="17" s="1"/>
  <c r="F934" i="17"/>
  <c r="L934" i="17" s="1"/>
  <c r="E934" i="17"/>
  <c r="K934" i="17" s="1"/>
  <c r="F933" i="17"/>
  <c r="L933" i="17" s="1"/>
  <c r="E933" i="17"/>
  <c r="K933" i="17" s="1"/>
  <c r="F932" i="17"/>
  <c r="L932" i="17" s="1"/>
  <c r="E932" i="17"/>
  <c r="K932" i="17" s="1"/>
  <c r="F931" i="17"/>
  <c r="L931" i="17" s="1"/>
  <c r="E931" i="17"/>
  <c r="K931" i="17" s="1"/>
  <c r="F930" i="17"/>
  <c r="L930" i="17" s="1"/>
  <c r="E930" i="17"/>
  <c r="K930" i="17" s="1"/>
  <c r="F929" i="17"/>
  <c r="L929" i="17" s="1"/>
  <c r="E929" i="17"/>
  <c r="K929" i="17" s="1"/>
  <c r="F928" i="17"/>
  <c r="L928" i="17" s="1"/>
  <c r="E928" i="17"/>
  <c r="K928" i="17" s="1"/>
  <c r="F927" i="17"/>
  <c r="L927" i="17" s="1"/>
  <c r="E927" i="17"/>
  <c r="K927" i="17" s="1"/>
  <c r="F926" i="17"/>
  <c r="L926" i="17" s="1"/>
  <c r="E926" i="17"/>
  <c r="K926" i="17" s="1"/>
  <c r="F925" i="17"/>
  <c r="L925" i="17" s="1"/>
  <c r="E925" i="17"/>
  <c r="K925" i="17" s="1"/>
  <c r="F924" i="17"/>
  <c r="L924" i="17" s="1"/>
  <c r="E924" i="17"/>
  <c r="K924" i="17" s="1"/>
  <c r="F923" i="17"/>
  <c r="L923" i="17" s="1"/>
  <c r="E923" i="17"/>
  <c r="K923" i="17" s="1"/>
  <c r="F922" i="17"/>
  <c r="L922" i="17" s="1"/>
  <c r="E922" i="17"/>
  <c r="K922" i="17" s="1"/>
  <c r="F921" i="17"/>
  <c r="L921" i="17" s="1"/>
  <c r="E921" i="17"/>
  <c r="K921" i="17" s="1"/>
  <c r="F920" i="17"/>
  <c r="L920" i="17" s="1"/>
  <c r="E920" i="17"/>
  <c r="K920" i="17" s="1"/>
  <c r="F919" i="17"/>
  <c r="L919" i="17" s="1"/>
  <c r="E919" i="17"/>
  <c r="K919" i="17" s="1"/>
  <c r="F918" i="17"/>
  <c r="L918" i="17" s="1"/>
  <c r="E918" i="17"/>
  <c r="K918" i="17" s="1"/>
  <c r="F917" i="17"/>
  <c r="L917" i="17" s="1"/>
  <c r="E917" i="17"/>
  <c r="K917" i="17" s="1"/>
  <c r="F916" i="17"/>
  <c r="L916" i="17" s="1"/>
  <c r="E916" i="17"/>
  <c r="K916" i="17" s="1"/>
  <c r="F915" i="17"/>
  <c r="L915" i="17" s="1"/>
  <c r="E915" i="17"/>
  <c r="K915" i="17" s="1"/>
  <c r="F914" i="17"/>
  <c r="L914" i="17" s="1"/>
  <c r="E914" i="17"/>
  <c r="K914" i="17" s="1"/>
  <c r="F913" i="17"/>
  <c r="L913" i="17" s="1"/>
  <c r="E913" i="17"/>
  <c r="K913" i="17" s="1"/>
  <c r="F912" i="17"/>
  <c r="L912" i="17" s="1"/>
  <c r="E912" i="17"/>
  <c r="K912" i="17" s="1"/>
  <c r="F911" i="17"/>
  <c r="L911" i="17" s="1"/>
  <c r="E911" i="17"/>
  <c r="K911" i="17" s="1"/>
  <c r="F910" i="17"/>
  <c r="L910" i="17" s="1"/>
  <c r="E910" i="17"/>
  <c r="K910" i="17" s="1"/>
  <c r="F909" i="17"/>
  <c r="L909" i="17" s="1"/>
  <c r="E909" i="17"/>
  <c r="K909" i="17" s="1"/>
  <c r="F908" i="17"/>
  <c r="L908" i="17" s="1"/>
  <c r="E908" i="17"/>
  <c r="K908" i="17" s="1"/>
  <c r="F907" i="17"/>
  <c r="L907" i="17" s="1"/>
  <c r="E907" i="17"/>
  <c r="K907" i="17" s="1"/>
  <c r="F906" i="17"/>
  <c r="L906" i="17" s="1"/>
  <c r="E906" i="17"/>
  <c r="K906" i="17" s="1"/>
  <c r="F905" i="17"/>
  <c r="L905" i="17" s="1"/>
  <c r="E905" i="17"/>
  <c r="K905" i="17" s="1"/>
  <c r="F904" i="17"/>
  <c r="L904" i="17" s="1"/>
  <c r="E904" i="17"/>
  <c r="K904" i="17" s="1"/>
  <c r="F903" i="17"/>
  <c r="L903" i="17" s="1"/>
  <c r="E903" i="17"/>
  <c r="K903" i="17" s="1"/>
  <c r="F902" i="17"/>
  <c r="L902" i="17" s="1"/>
  <c r="E902" i="17"/>
  <c r="K902" i="17" s="1"/>
  <c r="F901" i="17"/>
  <c r="L901" i="17" s="1"/>
  <c r="E901" i="17"/>
  <c r="K901" i="17" s="1"/>
  <c r="F900" i="17"/>
  <c r="L900" i="17" s="1"/>
  <c r="E900" i="17"/>
  <c r="K900" i="17" s="1"/>
  <c r="F899" i="17"/>
  <c r="L899" i="17" s="1"/>
  <c r="E899" i="17"/>
  <c r="K899" i="17" s="1"/>
  <c r="F898" i="17"/>
  <c r="L898" i="17" s="1"/>
  <c r="E898" i="17"/>
  <c r="K898" i="17" s="1"/>
  <c r="F897" i="17"/>
  <c r="L897" i="17" s="1"/>
  <c r="E897" i="17"/>
  <c r="K897" i="17" s="1"/>
  <c r="F896" i="17"/>
  <c r="L896" i="17" s="1"/>
  <c r="E896" i="17"/>
  <c r="K896" i="17" s="1"/>
  <c r="F895" i="17"/>
  <c r="L895" i="17" s="1"/>
  <c r="E895" i="17"/>
  <c r="K895" i="17" s="1"/>
  <c r="F894" i="17"/>
  <c r="L894" i="17" s="1"/>
  <c r="E894" i="17"/>
  <c r="K894" i="17" s="1"/>
  <c r="F893" i="17"/>
  <c r="L893" i="17" s="1"/>
  <c r="E893" i="17"/>
  <c r="K893" i="17" s="1"/>
  <c r="F892" i="17"/>
  <c r="L892" i="17" s="1"/>
  <c r="E892" i="17"/>
  <c r="K892" i="17" s="1"/>
  <c r="F891" i="17"/>
  <c r="L891" i="17" s="1"/>
  <c r="E891" i="17"/>
  <c r="K891" i="17" s="1"/>
  <c r="F890" i="17"/>
  <c r="L890" i="17" s="1"/>
  <c r="E890" i="17"/>
  <c r="K890" i="17" s="1"/>
  <c r="F889" i="17"/>
  <c r="L889" i="17" s="1"/>
  <c r="E889" i="17"/>
  <c r="K889" i="17" s="1"/>
  <c r="F888" i="17"/>
  <c r="L888" i="17" s="1"/>
  <c r="E888" i="17"/>
  <c r="K888" i="17" s="1"/>
  <c r="F887" i="17"/>
  <c r="L887" i="17" s="1"/>
  <c r="E887" i="17"/>
  <c r="K887" i="17" s="1"/>
  <c r="F886" i="17"/>
  <c r="L886" i="17" s="1"/>
  <c r="E886" i="17"/>
  <c r="K886" i="17" s="1"/>
  <c r="F885" i="17"/>
  <c r="L885" i="17" s="1"/>
  <c r="E885" i="17"/>
  <c r="K885" i="17" s="1"/>
  <c r="F884" i="17"/>
  <c r="L884" i="17" s="1"/>
  <c r="E884" i="17"/>
  <c r="K884" i="17" s="1"/>
  <c r="F883" i="17"/>
  <c r="L883" i="17" s="1"/>
  <c r="E883" i="17"/>
  <c r="K883" i="17" s="1"/>
  <c r="F882" i="17"/>
  <c r="L882" i="17" s="1"/>
  <c r="E882" i="17"/>
  <c r="K882" i="17" s="1"/>
  <c r="F881" i="17"/>
  <c r="L881" i="17" s="1"/>
  <c r="E881" i="17"/>
  <c r="K881" i="17" s="1"/>
  <c r="F880" i="17"/>
  <c r="L880" i="17" s="1"/>
  <c r="E880" i="17"/>
  <c r="K880" i="17" s="1"/>
  <c r="F879" i="17"/>
  <c r="L879" i="17" s="1"/>
  <c r="E879" i="17"/>
  <c r="K879" i="17" s="1"/>
  <c r="F878" i="17"/>
  <c r="L878" i="17" s="1"/>
  <c r="E878" i="17"/>
  <c r="K878" i="17" s="1"/>
  <c r="F877" i="17"/>
  <c r="L877" i="17" s="1"/>
  <c r="E877" i="17"/>
  <c r="K877" i="17" s="1"/>
  <c r="F876" i="17"/>
  <c r="L876" i="17" s="1"/>
  <c r="E876" i="17"/>
  <c r="K876" i="17" s="1"/>
  <c r="F875" i="17"/>
  <c r="L875" i="17" s="1"/>
  <c r="E875" i="17"/>
  <c r="K875" i="17" s="1"/>
  <c r="F874" i="17"/>
  <c r="L874" i="17" s="1"/>
  <c r="E874" i="17"/>
  <c r="K874" i="17" s="1"/>
  <c r="F873" i="17"/>
  <c r="L873" i="17" s="1"/>
  <c r="E873" i="17"/>
  <c r="K873" i="17" s="1"/>
  <c r="F872" i="17"/>
  <c r="L872" i="17" s="1"/>
  <c r="E872" i="17"/>
  <c r="K872" i="17" s="1"/>
  <c r="K871" i="17"/>
  <c r="F871" i="17"/>
  <c r="L871" i="17" s="1"/>
  <c r="E871" i="17"/>
  <c r="F870" i="17"/>
  <c r="L870" i="17" s="1"/>
  <c r="E870" i="17"/>
  <c r="K870" i="17" s="1"/>
  <c r="F869" i="17"/>
  <c r="L869" i="17" s="1"/>
  <c r="E869" i="17"/>
  <c r="K869" i="17" s="1"/>
  <c r="F868" i="17"/>
  <c r="L868" i="17" s="1"/>
  <c r="E868" i="17"/>
  <c r="K868" i="17" s="1"/>
  <c r="F867" i="17"/>
  <c r="L867" i="17" s="1"/>
  <c r="E867" i="17"/>
  <c r="K867" i="17" s="1"/>
  <c r="F866" i="17"/>
  <c r="L866" i="17" s="1"/>
  <c r="E866" i="17"/>
  <c r="K866" i="17" s="1"/>
  <c r="F865" i="17"/>
  <c r="L865" i="17" s="1"/>
  <c r="E865" i="17"/>
  <c r="K865" i="17" s="1"/>
  <c r="F864" i="17"/>
  <c r="L864" i="17" s="1"/>
  <c r="E864" i="17"/>
  <c r="K864" i="17" s="1"/>
  <c r="F863" i="17"/>
  <c r="L863" i="17" s="1"/>
  <c r="E863" i="17"/>
  <c r="K863" i="17" s="1"/>
  <c r="F862" i="17"/>
  <c r="L862" i="17" s="1"/>
  <c r="E862" i="17"/>
  <c r="K862" i="17" s="1"/>
  <c r="F861" i="17"/>
  <c r="L861" i="17" s="1"/>
  <c r="E861" i="17"/>
  <c r="K861" i="17" s="1"/>
  <c r="F860" i="17"/>
  <c r="L860" i="17" s="1"/>
  <c r="E860" i="17"/>
  <c r="K860" i="17" s="1"/>
  <c r="F859" i="17"/>
  <c r="L859" i="17" s="1"/>
  <c r="E859" i="17"/>
  <c r="K859" i="17" s="1"/>
  <c r="F858" i="17"/>
  <c r="L858" i="17" s="1"/>
  <c r="E858" i="17"/>
  <c r="K858" i="17" s="1"/>
  <c r="F857" i="17"/>
  <c r="L857" i="17" s="1"/>
  <c r="E857" i="17"/>
  <c r="K857" i="17" s="1"/>
  <c r="F856" i="17"/>
  <c r="L856" i="17" s="1"/>
  <c r="E856" i="17"/>
  <c r="K856" i="17" s="1"/>
  <c r="F855" i="17"/>
  <c r="L855" i="17" s="1"/>
  <c r="E855" i="17"/>
  <c r="K855" i="17" s="1"/>
  <c r="F854" i="17"/>
  <c r="L854" i="17" s="1"/>
  <c r="E854" i="17"/>
  <c r="K854" i="17" s="1"/>
  <c r="F853" i="17"/>
  <c r="L853" i="17" s="1"/>
  <c r="E853" i="17"/>
  <c r="K853" i="17" s="1"/>
  <c r="F852" i="17"/>
  <c r="L852" i="17" s="1"/>
  <c r="E852" i="17"/>
  <c r="K852" i="17" s="1"/>
  <c r="F851" i="17"/>
  <c r="L851" i="17" s="1"/>
  <c r="E851" i="17"/>
  <c r="K851" i="17" s="1"/>
  <c r="M851" i="17" s="1"/>
  <c r="O851" i="17" s="1"/>
  <c r="F850" i="17"/>
  <c r="L850" i="17" s="1"/>
  <c r="E850" i="17"/>
  <c r="K850" i="17" s="1"/>
  <c r="F849" i="17"/>
  <c r="L849" i="17" s="1"/>
  <c r="E849" i="17"/>
  <c r="K849" i="17" s="1"/>
  <c r="F848" i="17"/>
  <c r="L848" i="17" s="1"/>
  <c r="E848" i="17"/>
  <c r="K848" i="17" s="1"/>
  <c r="F847" i="17"/>
  <c r="L847" i="17" s="1"/>
  <c r="E847" i="17"/>
  <c r="K847" i="17" s="1"/>
  <c r="F846" i="17"/>
  <c r="L846" i="17" s="1"/>
  <c r="E846" i="17"/>
  <c r="K846" i="17" s="1"/>
  <c r="F845" i="17"/>
  <c r="L845" i="17" s="1"/>
  <c r="E845" i="17"/>
  <c r="K845" i="17" s="1"/>
  <c r="F844" i="17"/>
  <c r="L844" i="17" s="1"/>
  <c r="E844" i="17"/>
  <c r="K844" i="17" s="1"/>
  <c r="F843" i="17"/>
  <c r="L843" i="17" s="1"/>
  <c r="E843" i="17"/>
  <c r="K843" i="17" s="1"/>
  <c r="F842" i="17"/>
  <c r="L842" i="17" s="1"/>
  <c r="E842" i="17"/>
  <c r="K842" i="17" s="1"/>
  <c r="F841" i="17"/>
  <c r="L841" i="17" s="1"/>
  <c r="E841" i="17"/>
  <c r="K841" i="17" s="1"/>
  <c r="F840" i="17"/>
  <c r="L840" i="17" s="1"/>
  <c r="E840" i="17"/>
  <c r="K840" i="17" s="1"/>
  <c r="F839" i="17"/>
  <c r="L839" i="17" s="1"/>
  <c r="E839" i="17"/>
  <c r="K839" i="17" s="1"/>
  <c r="F838" i="17"/>
  <c r="L838" i="17" s="1"/>
  <c r="E838" i="17"/>
  <c r="K838" i="17" s="1"/>
  <c r="F837" i="17"/>
  <c r="L837" i="17" s="1"/>
  <c r="E837" i="17"/>
  <c r="K837" i="17" s="1"/>
  <c r="F836" i="17"/>
  <c r="L836" i="17" s="1"/>
  <c r="E836" i="17"/>
  <c r="K836" i="17" s="1"/>
  <c r="F835" i="17"/>
  <c r="L835" i="17" s="1"/>
  <c r="E835" i="17"/>
  <c r="K835" i="17" s="1"/>
  <c r="F834" i="17"/>
  <c r="L834" i="17" s="1"/>
  <c r="E834" i="17"/>
  <c r="K834" i="17" s="1"/>
  <c r="F833" i="17"/>
  <c r="L833" i="17" s="1"/>
  <c r="E833" i="17"/>
  <c r="K833" i="17" s="1"/>
  <c r="F832" i="17"/>
  <c r="L832" i="17" s="1"/>
  <c r="E832" i="17"/>
  <c r="K832" i="17" s="1"/>
  <c r="F831" i="17"/>
  <c r="L831" i="17" s="1"/>
  <c r="E831" i="17"/>
  <c r="K831" i="17" s="1"/>
  <c r="F830" i="17"/>
  <c r="L830" i="17" s="1"/>
  <c r="E830" i="17"/>
  <c r="K830" i="17" s="1"/>
  <c r="F829" i="17"/>
  <c r="L829" i="17" s="1"/>
  <c r="E829" i="17"/>
  <c r="K829" i="17" s="1"/>
  <c r="F828" i="17"/>
  <c r="L828" i="17" s="1"/>
  <c r="E828" i="17"/>
  <c r="K828" i="17" s="1"/>
  <c r="F827" i="17"/>
  <c r="L827" i="17" s="1"/>
  <c r="E827" i="17"/>
  <c r="K827" i="17" s="1"/>
  <c r="F826" i="17"/>
  <c r="L826" i="17" s="1"/>
  <c r="E826" i="17"/>
  <c r="K826" i="17" s="1"/>
  <c r="F825" i="17"/>
  <c r="L825" i="17" s="1"/>
  <c r="E825" i="17"/>
  <c r="K825" i="17" s="1"/>
  <c r="F824" i="17"/>
  <c r="L824" i="17" s="1"/>
  <c r="E824" i="17"/>
  <c r="K824" i="17" s="1"/>
  <c r="F823" i="17"/>
  <c r="L823" i="17" s="1"/>
  <c r="E823" i="17"/>
  <c r="K823" i="17" s="1"/>
  <c r="F822" i="17"/>
  <c r="L822" i="17" s="1"/>
  <c r="E822" i="17"/>
  <c r="K822" i="17" s="1"/>
  <c r="F821" i="17"/>
  <c r="L821" i="17" s="1"/>
  <c r="E821" i="17"/>
  <c r="K821" i="17" s="1"/>
  <c r="M821" i="17" s="1"/>
  <c r="F820" i="17"/>
  <c r="L820" i="17" s="1"/>
  <c r="E820" i="17"/>
  <c r="K820" i="17" s="1"/>
  <c r="F819" i="17"/>
  <c r="L819" i="17" s="1"/>
  <c r="E819" i="17"/>
  <c r="K819" i="17" s="1"/>
  <c r="F818" i="17"/>
  <c r="L818" i="17" s="1"/>
  <c r="E818" i="17"/>
  <c r="K818" i="17" s="1"/>
  <c r="F817" i="17"/>
  <c r="L817" i="17" s="1"/>
  <c r="E817" i="17"/>
  <c r="K817" i="17" s="1"/>
  <c r="F816" i="17"/>
  <c r="L816" i="17" s="1"/>
  <c r="E816" i="17"/>
  <c r="K816" i="17" s="1"/>
  <c r="F815" i="17"/>
  <c r="L815" i="17" s="1"/>
  <c r="E815" i="17"/>
  <c r="K815" i="17" s="1"/>
  <c r="F814" i="17"/>
  <c r="L814" i="17" s="1"/>
  <c r="E814" i="17"/>
  <c r="K814" i="17" s="1"/>
  <c r="F813" i="17"/>
  <c r="L813" i="17" s="1"/>
  <c r="E813" i="17"/>
  <c r="K813" i="17" s="1"/>
  <c r="F812" i="17"/>
  <c r="L812" i="17" s="1"/>
  <c r="E812" i="17"/>
  <c r="K812" i="17" s="1"/>
  <c r="F811" i="17"/>
  <c r="L811" i="17" s="1"/>
  <c r="E811" i="17"/>
  <c r="K811" i="17" s="1"/>
  <c r="F810" i="17"/>
  <c r="L810" i="17" s="1"/>
  <c r="E810" i="17"/>
  <c r="K810" i="17" s="1"/>
  <c r="F809" i="17"/>
  <c r="L809" i="17" s="1"/>
  <c r="E809" i="17"/>
  <c r="K809" i="17" s="1"/>
  <c r="F808" i="17"/>
  <c r="L808" i="17" s="1"/>
  <c r="E808" i="17"/>
  <c r="K808" i="17" s="1"/>
  <c r="F807" i="17"/>
  <c r="L807" i="17" s="1"/>
  <c r="E807" i="17"/>
  <c r="K807" i="17" s="1"/>
  <c r="F806" i="17"/>
  <c r="L806" i="17" s="1"/>
  <c r="E806" i="17"/>
  <c r="K806" i="17" s="1"/>
  <c r="F805" i="17"/>
  <c r="L805" i="17" s="1"/>
  <c r="E805" i="17"/>
  <c r="K805" i="17" s="1"/>
  <c r="F804" i="17"/>
  <c r="L804" i="17" s="1"/>
  <c r="E804" i="17"/>
  <c r="K804" i="17" s="1"/>
  <c r="F803" i="17"/>
  <c r="L803" i="17" s="1"/>
  <c r="E803" i="17"/>
  <c r="K803" i="17" s="1"/>
  <c r="F802" i="17"/>
  <c r="L802" i="17" s="1"/>
  <c r="E802" i="17"/>
  <c r="K802" i="17" s="1"/>
  <c r="F801" i="17"/>
  <c r="L801" i="17" s="1"/>
  <c r="E801" i="17"/>
  <c r="K801" i="17" s="1"/>
  <c r="F800" i="17"/>
  <c r="L800" i="17" s="1"/>
  <c r="E800" i="17"/>
  <c r="K800" i="17" s="1"/>
  <c r="F799" i="17"/>
  <c r="L799" i="17" s="1"/>
  <c r="E799" i="17"/>
  <c r="K799" i="17" s="1"/>
  <c r="F798" i="17"/>
  <c r="L798" i="17" s="1"/>
  <c r="E798" i="17"/>
  <c r="K798" i="17" s="1"/>
  <c r="F797" i="17"/>
  <c r="L797" i="17" s="1"/>
  <c r="E797" i="17"/>
  <c r="K797" i="17" s="1"/>
  <c r="F796" i="17"/>
  <c r="L796" i="17" s="1"/>
  <c r="E796" i="17"/>
  <c r="K796" i="17" s="1"/>
  <c r="F795" i="17"/>
  <c r="L795" i="17" s="1"/>
  <c r="E795" i="17"/>
  <c r="K795" i="17" s="1"/>
  <c r="F794" i="17"/>
  <c r="L794" i="17" s="1"/>
  <c r="E794" i="17"/>
  <c r="K794" i="17" s="1"/>
  <c r="F793" i="17"/>
  <c r="L793" i="17" s="1"/>
  <c r="E793" i="17"/>
  <c r="K793" i="17" s="1"/>
  <c r="F792" i="17"/>
  <c r="L792" i="17" s="1"/>
  <c r="E792" i="17"/>
  <c r="K792" i="17" s="1"/>
  <c r="F791" i="17"/>
  <c r="L791" i="17" s="1"/>
  <c r="E791" i="17"/>
  <c r="K791" i="17" s="1"/>
  <c r="F790" i="17"/>
  <c r="L790" i="17" s="1"/>
  <c r="E790" i="17"/>
  <c r="K790" i="17" s="1"/>
  <c r="F789" i="17"/>
  <c r="L789" i="17" s="1"/>
  <c r="E789" i="17"/>
  <c r="K789" i="17" s="1"/>
  <c r="F788" i="17"/>
  <c r="L788" i="17" s="1"/>
  <c r="E788" i="17"/>
  <c r="K788" i="17" s="1"/>
  <c r="F787" i="17"/>
  <c r="L787" i="17" s="1"/>
  <c r="E787" i="17"/>
  <c r="K787" i="17" s="1"/>
  <c r="F786" i="17"/>
  <c r="L786" i="17" s="1"/>
  <c r="E786" i="17"/>
  <c r="K786" i="17" s="1"/>
  <c r="F785" i="17"/>
  <c r="L785" i="17" s="1"/>
  <c r="E785" i="17"/>
  <c r="K785" i="17" s="1"/>
  <c r="F784" i="17"/>
  <c r="L784" i="17" s="1"/>
  <c r="E784" i="17"/>
  <c r="K784" i="17" s="1"/>
  <c r="F783" i="17"/>
  <c r="L783" i="17" s="1"/>
  <c r="E783" i="17"/>
  <c r="K783" i="17" s="1"/>
  <c r="F782" i="17"/>
  <c r="L782" i="17" s="1"/>
  <c r="E782" i="17"/>
  <c r="K782" i="17" s="1"/>
  <c r="M782" i="17" s="1"/>
  <c r="F781" i="17"/>
  <c r="L781" i="17" s="1"/>
  <c r="E781" i="17"/>
  <c r="K781" i="17" s="1"/>
  <c r="F780" i="17"/>
  <c r="L780" i="17" s="1"/>
  <c r="E780" i="17"/>
  <c r="K780" i="17" s="1"/>
  <c r="F779" i="17"/>
  <c r="L779" i="17" s="1"/>
  <c r="E779" i="17"/>
  <c r="K779" i="17" s="1"/>
  <c r="F778" i="17"/>
  <c r="L778" i="17" s="1"/>
  <c r="E778" i="17"/>
  <c r="K778" i="17" s="1"/>
  <c r="F777" i="17"/>
  <c r="L777" i="17" s="1"/>
  <c r="E777" i="17"/>
  <c r="K777" i="17" s="1"/>
  <c r="F776" i="17"/>
  <c r="L776" i="17" s="1"/>
  <c r="E776" i="17"/>
  <c r="K776" i="17" s="1"/>
  <c r="M776" i="17" s="1"/>
  <c r="F775" i="17"/>
  <c r="L775" i="17" s="1"/>
  <c r="E775" i="17"/>
  <c r="K775" i="17" s="1"/>
  <c r="F774" i="17"/>
  <c r="L774" i="17" s="1"/>
  <c r="E774" i="17"/>
  <c r="K774" i="17" s="1"/>
  <c r="F773" i="17"/>
  <c r="L773" i="17" s="1"/>
  <c r="E773" i="17"/>
  <c r="K773" i="17" s="1"/>
  <c r="F772" i="17"/>
  <c r="L772" i="17" s="1"/>
  <c r="E772" i="17"/>
  <c r="K772" i="17" s="1"/>
  <c r="F771" i="17"/>
  <c r="L771" i="17" s="1"/>
  <c r="E771" i="17"/>
  <c r="K771" i="17" s="1"/>
  <c r="F770" i="17"/>
  <c r="L770" i="17" s="1"/>
  <c r="E770" i="17"/>
  <c r="K770" i="17" s="1"/>
  <c r="F769" i="17"/>
  <c r="L769" i="17" s="1"/>
  <c r="E769" i="17"/>
  <c r="K769" i="17" s="1"/>
  <c r="F768" i="17"/>
  <c r="L768" i="17" s="1"/>
  <c r="E768" i="17"/>
  <c r="K768" i="17" s="1"/>
  <c r="F767" i="17"/>
  <c r="L767" i="17" s="1"/>
  <c r="E767" i="17"/>
  <c r="K767" i="17" s="1"/>
  <c r="F766" i="17"/>
  <c r="L766" i="17" s="1"/>
  <c r="E766" i="17"/>
  <c r="K766" i="17" s="1"/>
  <c r="F765" i="17"/>
  <c r="L765" i="17" s="1"/>
  <c r="E765" i="17"/>
  <c r="K765" i="17" s="1"/>
  <c r="F764" i="17"/>
  <c r="L764" i="17" s="1"/>
  <c r="E764" i="17"/>
  <c r="K764" i="17" s="1"/>
  <c r="F763" i="17"/>
  <c r="L763" i="17" s="1"/>
  <c r="E763" i="17"/>
  <c r="K763" i="17" s="1"/>
  <c r="F762" i="17"/>
  <c r="L762" i="17" s="1"/>
  <c r="E762" i="17"/>
  <c r="K762" i="17" s="1"/>
  <c r="F761" i="17"/>
  <c r="L761" i="17" s="1"/>
  <c r="E761" i="17"/>
  <c r="K761" i="17" s="1"/>
  <c r="F760" i="17"/>
  <c r="L760" i="17" s="1"/>
  <c r="E760" i="17"/>
  <c r="K760" i="17" s="1"/>
  <c r="F759" i="17"/>
  <c r="L759" i="17" s="1"/>
  <c r="E759" i="17"/>
  <c r="K759" i="17" s="1"/>
  <c r="F758" i="17"/>
  <c r="L758" i="17" s="1"/>
  <c r="E758" i="17"/>
  <c r="K758" i="17" s="1"/>
  <c r="F757" i="17"/>
  <c r="L757" i="17" s="1"/>
  <c r="E757" i="17"/>
  <c r="K757" i="17" s="1"/>
  <c r="F756" i="17"/>
  <c r="L756" i="17" s="1"/>
  <c r="E756" i="17"/>
  <c r="K756" i="17" s="1"/>
  <c r="F755" i="17"/>
  <c r="L755" i="17" s="1"/>
  <c r="E755" i="17"/>
  <c r="K755" i="17" s="1"/>
  <c r="F754" i="17"/>
  <c r="L754" i="17" s="1"/>
  <c r="E754" i="17"/>
  <c r="K754" i="17" s="1"/>
  <c r="F753" i="17"/>
  <c r="L753" i="17" s="1"/>
  <c r="E753" i="17"/>
  <c r="K753" i="17" s="1"/>
  <c r="F752" i="17"/>
  <c r="L752" i="17" s="1"/>
  <c r="E752" i="17"/>
  <c r="K752" i="17" s="1"/>
  <c r="F751" i="17"/>
  <c r="L751" i="17" s="1"/>
  <c r="E751" i="17"/>
  <c r="K751" i="17" s="1"/>
  <c r="F750" i="17"/>
  <c r="L750" i="17" s="1"/>
  <c r="E750" i="17"/>
  <c r="K750" i="17" s="1"/>
  <c r="F749" i="17"/>
  <c r="L749" i="17" s="1"/>
  <c r="E749" i="17"/>
  <c r="K749" i="17" s="1"/>
  <c r="F748" i="17"/>
  <c r="L748" i="17" s="1"/>
  <c r="E748" i="17"/>
  <c r="K748" i="17" s="1"/>
  <c r="F747" i="17"/>
  <c r="L747" i="17" s="1"/>
  <c r="E747" i="17"/>
  <c r="K747" i="17" s="1"/>
  <c r="F746" i="17"/>
  <c r="L746" i="17" s="1"/>
  <c r="E746" i="17"/>
  <c r="K746" i="17" s="1"/>
  <c r="F745" i="17"/>
  <c r="L745" i="17" s="1"/>
  <c r="E745" i="17"/>
  <c r="K745" i="17" s="1"/>
  <c r="F744" i="17"/>
  <c r="L744" i="17" s="1"/>
  <c r="E744" i="17"/>
  <c r="K744" i="17" s="1"/>
  <c r="F743" i="17"/>
  <c r="L743" i="17" s="1"/>
  <c r="E743" i="17"/>
  <c r="K743" i="17" s="1"/>
  <c r="F742" i="17"/>
  <c r="L742" i="17" s="1"/>
  <c r="E742" i="17"/>
  <c r="K742" i="17" s="1"/>
  <c r="F741" i="17"/>
  <c r="L741" i="17" s="1"/>
  <c r="E741" i="17"/>
  <c r="K741" i="17" s="1"/>
  <c r="F740" i="17"/>
  <c r="L740" i="17" s="1"/>
  <c r="E740" i="17"/>
  <c r="K740" i="17" s="1"/>
  <c r="F739" i="17"/>
  <c r="L739" i="17" s="1"/>
  <c r="E739" i="17"/>
  <c r="K739" i="17" s="1"/>
  <c r="F738" i="17"/>
  <c r="L738" i="17" s="1"/>
  <c r="E738" i="17"/>
  <c r="K738" i="17" s="1"/>
  <c r="F737" i="17"/>
  <c r="L737" i="17" s="1"/>
  <c r="E737" i="17"/>
  <c r="K737" i="17" s="1"/>
  <c r="F736" i="17"/>
  <c r="L736" i="17" s="1"/>
  <c r="E736" i="17"/>
  <c r="K736" i="17" s="1"/>
  <c r="F735" i="17"/>
  <c r="L735" i="17" s="1"/>
  <c r="E735" i="17"/>
  <c r="K735" i="17" s="1"/>
  <c r="F734" i="17"/>
  <c r="L734" i="17" s="1"/>
  <c r="E734" i="17"/>
  <c r="K734" i="17" s="1"/>
  <c r="F733" i="17"/>
  <c r="L733" i="17" s="1"/>
  <c r="E733" i="17"/>
  <c r="K733" i="17" s="1"/>
  <c r="F732" i="17"/>
  <c r="L732" i="17" s="1"/>
  <c r="E732" i="17"/>
  <c r="K732" i="17" s="1"/>
  <c r="F731" i="17"/>
  <c r="L731" i="17" s="1"/>
  <c r="E731" i="17"/>
  <c r="K731" i="17" s="1"/>
  <c r="F730" i="17"/>
  <c r="L730" i="17" s="1"/>
  <c r="E730" i="17"/>
  <c r="K730" i="17" s="1"/>
  <c r="F729" i="17"/>
  <c r="L729" i="17" s="1"/>
  <c r="E729" i="17"/>
  <c r="K729" i="17" s="1"/>
  <c r="F728" i="17"/>
  <c r="L728" i="17" s="1"/>
  <c r="E728" i="17"/>
  <c r="K728" i="17" s="1"/>
  <c r="F727" i="17"/>
  <c r="L727" i="17" s="1"/>
  <c r="E727" i="17"/>
  <c r="K727" i="17" s="1"/>
  <c r="F726" i="17"/>
  <c r="L726" i="17" s="1"/>
  <c r="E726" i="17"/>
  <c r="K726" i="17" s="1"/>
  <c r="F725" i="17"/>
  <c r="L725" i="17" s="1"/>
  <c r="E725" i="17"/>
  <c r="K725" i="17" s="1"/>
  <c r="F724" i="17"/>
  <c r="L724" i="17" s="1"/>
  <c r="E724" i="17"/>
  <c r="K724" i="17" s="1"/>
  <c r="F723" i="17"/>
  <c r="L723" i="17" s="1"/>
  <c r="E723" i="17"/>
  <c r="K723" i="17" s="1"/>
  <c r="F722" i="17"/>
  <c r="L722" i="17" s="1"/>
  <c r="E722" i="17"/>
  <c r="K722" i="17" s="1"/>
  <c r="F721" i="17"/>
  <c r="L721" i="17" s="1"/>
  <c r="E721" i="17"/>
  <c r="K721" i="17" s="1"/>
  <c r="F720" i="17"/>
  <c r="L720" i="17" s="1"/>
  <c r="E720" i="17"/>
  <c r="K720" i="17" s="1"/>
  <c r="F719" i="17"/>
  <c r="L719" i="17" s="1"/>
  <c r="E719" i="17"/>
  <c r="K719" i="17" s="1"/>
  <c r="F718" i="17"/>
  <c r="L718" i="17" s="1"/>
  <c r="E718" i="17"/>
  <c r="K718" i="17" s="1"/>
  <c r="F717" i="17"/>
  <c r="L717" i="17" s="1"/>
  <c r="E717" i="17"/>
  <c r="K717" i="17" s="1"/>
  <c r="F716" i="17"/>
  <c r="L716" i="17" s="1"/>
  <c r="E716" i="17"/>
  <c r="K716" i="17" s="1"/>
  <c r="F715" i="17"/>
  <c r="L715" i="17" s="1"/>
  <c r="E715" i="17"/>
  <c r="K715" i="17" s="1"/>
  <c r="F714" i="17"/>
  <c r="L714" i="17" s="1"/>
  <c r="E714" i="17"/>
  <c r="K714" i="17" s="1"/>
  <c r="M714" i="17" s="1"/>
  <c r="F713" i="17"/>
  <c r="L713" i="17" s="1"/>
  <c r="E713" i="17"/>
  <c r="K713" i="17" s="1"/>
  <c r="F712" i="17"/>
  <c r="L712" i="17" s="1"/>
  <c r="E712" i="17"/>
  <c r="K712" i="17" s="1"/>
  <c r="F711" i="17"/>
  <c r="L711" i="17" s="1"/>
  <c r="E711" i="17"/>
  <c r="K711" i="17" s="1"/>
  <c r="F710" i="17"/>
  <c r="L710" i="17" s="1"/>
  <c r="E710" i="17"/>
  <c r="K710" i="17" s="1"/>
  <c r="F709" i="17"/>
  <c r="L709" i="17" s="1"/>
  <c r="E709" i="17"/>
  <c r="K709" i="17" s="1"/>
  <c r="F708" i="17"/>
  <c r="L708" i="17" s="1"/>
  <c r="E708" i="17"/>
  <c r="K708" i="17" s="1"/>
  <c r="F707" i="17"/>
  <c r="L707" i="17" s="1"/>
  <c r="E707" i="17"/>
  <c r="K707" i="17" s="1"/>
  <c r="F706" i="17"/>
  <c r="L706" i="17" s="1"/>
  <c r="E706" i="17"/>
  <c r="K706" i="17" s="1"/>
  <c r="F705" i="17"/>
  <c r="L705" i="17" s="1"/>
  <c r="E705" i="17"/>
  <c r="K705" i="17" s="1"/>
  <c r="F704" i="17"/>
  <c r="L704" i="17" s="1"/>
  <c r="E704" i="17"/>
  <c r="K704" i="17" s="1"/>
  <c r="F703" i="17"/>
  <c r="L703" i="17" s="1"/>
  <c r="E703" i="17"/>
  <c r="K703" i="17" s="1"/>
  <c r="F702" i="17"/>
  <c r="L702" i="17" s="1"/>
  <c r="E702" i="17"/>
  <c r="K702" i="17" s="1"/>
  <c r="F701" i="17"/>
  <c r="L701" i="17" s="1"/>
  <c r="E701" i="17"/>
  <c r="K701" i="17" s="1"/>
  <c r="F700" i="17"/>
  <c r="L700" i="17" s="1"/>
  <c r="E700" i="17"/>
  <c r="K700" i="17" s="1"/>
  <c r="F699" i="17"/>
  <c r="L699" i="17" s="1"/>
  <c r="E699" i="17"/>
  <c r="K699" i="17" s="1"/>
  <c r="F698" i="17"/>
  <c r="L698" i="17" s="1"/>
  <c r="E698" i="17"/>
  <c r="K698" i="17" s="1"/>
  <c r="F697" i="17"/>
  <c r="L697" i="17" s="1"/>
  <c r="E697" i="17"/>
  <c r="K697" i="17" s="1"/>
  <c r="F696" i="17"/>
  <c r="L696" i="17" s="1"/>
  <c r="E696" i="17"/>
  <c r="K696" i="17" s="1"/>
  <c r="F695" i="17"/>
  <c r="L695" i="17" s="1"/>
  <c r="E695" i="17"/>
  <c r="K695" i="17" s="1"/>
  <c r="F694" i="17"/>
  <c r="L694" i="17" s="1"/>
  <c r="E694" i="17"/>
  <c r="K694" i="17" s="1"/>
  <c r="F693" i="17"/>
  <c r="L693" i="17" s="1"/>
  <c r="E693" i="17"/>
  <c r="K693" i="17" s="1"/>
  <c r="F692" i="17"/>
  <c r="L692" i="17" s="1"/>
  <c r="E692" i="17"/>
  <c r="K692" i="17" s="1"/>
  <c r="F691" i="17"/>
  <c r="L691" i="17" s="1"/>
  <c r="E691" i="17"/>
  <c r="K691" i="17" s="1"/>
  <c r="F690" i="17"/>
  <c r="L690" i="17" s="1"/>
  <c r="E690" i="17"/>
  <c r="K690" i="17" s="1"/>
  <c r="M690" i="17" s="1"/>
  <c r="F689" i="17"/>
  <c r="L689" i="17" s="1"/>
  <c r="E689" i="17"/>
  <c r="K689" i="17" s="1"/>
  <c r="F688" i="17"/>
  <c r="L688" i="17" s="1"/>
  <c r="E688" i="17"/>
  <c r="K688" i="17" s="1"/>
  <c r="F687" i="17"/>
  <c r="L687" i="17" s="1"/>
  <c r="E687" i="17"/>
  <c r="K687" i="17" s="1"/>
  <c r="F686" i="17"/>
  <c r="L686" i="17" s="1"/>
  <c r="E686" i="17"/>
  <c r="K686" i="17" s="1"/>
  <c r="F685" i="17"/>
  <c r="L685" i="17" s="1"/>
  <c r="E685" i="17"/>
  <c r="K685" i="17" s="1"/>
  <c r="F684" i="17"/>
  <c r="L684" i="17" s="1"/>
  <c r="E684" i="17"/>
  <c r="K684" i="17" s="1"/>
  <c r="M684" i="17" s="1"/>
  <c r="F683" i="17"/>
  <c r="L683" i="17" s="1"/>
  <c r="E683" i="17"/>
  <c r="K683" i="17" s="1"/>
  <c r="F682" i="17"/>
  <c r="L682" i="17" s="1"/>
  <c r="E682" i="17"/>
  <c r="K682" i="17" s="1"/>
  <c r="F681" i="17"/>
  <c r="L681" i="17" s="1"/>
  <c r="E681" i="17"/>
  <c r="K681" i="17" s="1"/>
  <c r="F680" i="17"/>
  <c r="L680" i="17" s="1"/>
  <c r="E680" i="17"/>
  <c r="K680" i="17" s="1"/>
  <c r="F679" i="17"/>
  <c r="L679" i="17" s="1"/>
  <c r="E679" i="17"/>
  <c r="K679" i="17" s="1"/>
  <c r="F678" i="17"/>
  <c r="L678" i="17" s="1"/>
  <c r="E678" i="17"/>
  <c r="K678" i="17" s="1"/>
  <c r="F677" i="17"/>
  <c r="L677" i="17" s="1"/>
  <c r="E677" i="17"/>
  <c r="K677" i="17" s="1"/>
  <c r="F676" i="17"/>
  <c r="L676" i="17" s="1"/>
  <c r="E676" i="17"/>
  <c r="K676" i="17" s="1"/>
  <c r="F675" i="17"/>
  <c r="L675" i="17" s="1"/>
  <c r="E675" i="17"/>
  <c r="K675" i="17" s="1"/>
  <c r="F674" i="17"/>
  <c r="L674" i="17" s="1"/>
  <c r="E674" i="17"/>
  <c r="K674" i="17" s="1"/>
  <c r="F673" i="17"/>
  <c r="L673" i="17" s="1"/>
  <c r="E673" i="17"/>
  <c r="K673" i="17" s="1"/>
  <c r="F672" i="17"/>
  <c r="L672" i="17" s="1"/>
  <c r="E672" i="17"/>
  <c r="K672" i="17" s="1"/>
  <c r="F671" i="17"/>
  <c r="L671" i="17" s="1"/>
  <c r="E671" i="17"/>
  <c r="K671" i="17" s="1"/>
  <c r="F670" i="17"/>
  <c r="L670" i="17" s="1"/>
  <c r="E670" i="17"/>
  <c r="K670" i="17" s="1"/>
  <c r="F669" i="17"/>
  <c r="L669" i="17" s="1"/>
  <c r="E669" i="17"/>
  <c r="K669" i="17" s="1"/>
  <c r="F668" i="17"/>
  <c r="L668" i="17" s="1"/>
  <c r="E668" i="17"/>
  <c r="K668" i="17" s="1"/>
  <c r="F667" i="17"/>
  <c r="L667" i="17" s="1"/>
  <c r="E667" i="17"/>
  <c r="K667" i="17" s="1"/>
  <c r="F666" i="17"/>
  <c r="L666" i="17" s="1"/>
  <c r="E666" i="17"/>
  <c r="K666" i="17" s="1"/>
  <c r="F665" i="17"/>
  <c r="L665" i="17" s="1"/>
  <c r="E665" i="17"/>
  <c r="K665" i="17" s="1"/>
  <c r="F664" i="17"/>
  <c r="L664" i="17" s="1"/>
  <c r="E664" i="17"/>
  <c r="K664" i="17" s="1"/>
  <c r="F663" i="17"/>
  <c r="L663" i="17" s="1"/>
  <c r="E663" i="17"/>
  <c r="K663" i="17" s="1"/>
  <c r="F662" i="17"/>
  <c r="L662" i="17" s="1"/>
  <c r="E662" i="17"/>
  <c r="K662" i="17" s="1"/>
  <c r="F661" i="17"/>
  <c r="L661" i="17" s="1"/>
  <c r="E661" i="17"/>
  <c r="K661" i="17" s="1"/>
  <c r="F660" i="17"/>
  <c r="L660" i="17" s="1"/>
  <c r="E660" i="17"/>
  <c r="K660" i="17" s="1"/>
  <c r="F659" i="17"/>
  <c r="L659" i="17" s="1"/>
  <c r="E659" i="17"/>
  <c r="K659" i="17" s="1"/>
  <c r="F658" i="17"/>
  <c r="L658" i="17" s="1"/>
  <c r="E658" i="17"/>
  <c r="K658" i="17" s="1"/>
  <c r="F657" i="17"/>
  <c r="L657" i="17" s="1"/>
  <c r="E657" i="17"/>
  <c r="K657" i="17" s="1"/>
  <c r="F656" i="17"/>
  <c r="L656" i="17" s="1"/>
  <c r="E656" i="17"/>
  <c r="K656" i="17" s="1"/>
  <c r="F655" i="17"/>
  <c r="L655" i="17" s="1"/>
  <c r="E655" i="17"/>
  <c r="K655" i="17" s="1"/>
  <c r="F654" i="17"/>
  <c r="L654" i="17" s="1"/>
  <c r="E654" i="17"/>
  <c r="K654" i="17" s="1"/>
  <c r="F653" i="17"/>
  <c r="L653" i="17" s="1"/>
  <c r="E653" i="17"/>
  <c r="K653" i="17" s="1"/>
  <c r="F652" i="17"/>
  <c r="L652" i="17" s="1"/>
  <c r="E652" i="17"/>
  <c r="K652" i="17" s="1"/>
  <c r="F651" i="17"/>
  <c r="L651" i="17" s="1"/>
  <c r="E651" i="17"/>
  <c r="K651" i="17" s="1"/>
  <c r="F650" i="17"/>
  <c r="L650" i="17" s="1"/>
  <c r="E650" i="17"/>
  <c r="K650" i="17" s="1"/>
  <c r="F649" i="17"/>
  <c r="L649" i="17" s="1"/>
  <c r="E649" i="17"/>
  <c r="K649" i="17" s="1"/>
  <c r="F648" i="17"/>
  <c r="L648" i="17" s="1"/>
  <c r="E648" i="17"/>
  <c r="K648" i="17" s="1"/>
  <c r="F647" i="17"/>
  <c r="L647" i="17" s="1"/>
  <c r="E647" i="17"/>
  <c r="K647" i="17" s="1"/>
  <c r="F646" i="17"/>
  <c r="L646" i="17" s="1"/>
  <c r="E646" i="17"/>
  <c r="K646" i="17" s="1"/>
  <c r="F645" i="17"/>
  <c r="L645" i="17" s="1"/>
  <c r="E645" i="17"/>
  <c r="K645" i="17" s="1"/>
  <c r="F644" i="17"/>
  <c r="L644" i="17" s="1"/>
  <c r="E644" i="17"/>
  <c r="K644" i="17" s="1"/>
  <c r="F643" i="17"/>
  <c r="L643" i="17" s="1"/>
  <c r="E643" i="17"/>
  <c r="K643" i="17" s="1"/>
  <c r="F642" i="17"/>
  <c r="L642" i="17" s="1"/>
  <c r="E642" i="17"/>
  <c r="K642" i="17" s="1"/>
  <c r="F641" i="17"/>
  <c r="L641" i="17" s="1"/>
  <c r="E641" i="17"/>
  <c r="K641" i="17" s="1"/>
  <c r="F640" i="17"/>
  <c r="L640" i="17" s="1"/>
  <c r="E640" i="17"/>
  <c r="K640" i="17" s="1"/>
  <c r="F639" i="17"/>
  <c r="L639" i="17" s="1"/>
  <c r="E639" i="17"/>
  <c r="K639" i="17" s="1"/>
  <c r="F638" i="17"/>
  <c r="L638" i="17" s="1"/>
  <c r="E638" i="17"/>
  <c r="K638" i="17" s="1"/>
  <c r="F637" i="17"/>
  <c r="L637" i="17" s="1"/>
  <c r="E637" i="17"/>
  <c r="K637" i="17" s="1"/>
  <c r="F636" i="17"/>
  <c r="L636" i="17" s="1"/>
  <c r="E636" i="17"/>
  <c r="K636" i="17" s="1"/>
  <c r="F635" i="17"/>
  <c r="L635" i="17" s="1"/>
  <c r="E635" i="17"/>
  <c r="K635" i="17" s="1"/>
  <c r="F634" i="17"/>
  <c r="L634" i="17" s="1"/>
  <c r="E634" i="17"/>
  <c r="K634" i="17" s="1"/>
  <c r="F633" i="17"/>
  <c r="L633" i="17" s="1"/>
  <c r="E633" i="17"/>
  <c r="K633" i="17" s="1"/>
  <c r="F632" i="17"/>
  <c r="L632" i="17" s="1"/>
  <c r="E632" i="17"/>
  <c r="K632" i="17" s="1"/>
  <c r="F631" i="17"/>
  <c r="L631" i="17" s="1"/>
  <c r="E631" i="17"/>
  <c r="K631" i="17" s="1"/>
  <c r="F630" i="17"/>
  <c r="L630" i="17" s="1"/>
  <c r="E630" i="17"/>
  <c r="K630" i="17" s="1"/>
  <c r="F629" i="17"/>
  <c r="L629" i="17" s="1"/>
  <c r="E629" i="17"/>
  <c r="K629" i="17" s="1"/>
  <c r="F628" i="17"/>
  <c r="L628" i="17" s="1"/>
  <c r="E628" i="17"/>
  <c r="K628" i="17" s="1"/>
  <c r="F627" i="17"/>
  <c r="L627" i="17" s="1"/>
  <c r="E627" i="17"/>
  <c r="K627" i="17" s="1"/>
  <c r="F626" i="17"/>
  <c r="L626" i="17" s="1"/>
  <c r="E626" i="17"/>
  <c r="K626" i="17" s="1"/>
  <c r="F625" i="17"/>
  <c r="L625" i="17" s="1"/>
  <c r="E625" i="17"/>
  <c r="K625" i="17" s="1"/>
  <c r="F624" i="17"/>
  <c r="L624" i="17" s="1"/>
  <c r="E624" i="17"/>
  <c r="K624" i="17" s="1"/>
  <c r="F623" i="17"/>
  <c r="L623" i="17" s="1"/>
  <c r="E623" i="17"/>
  <c r="K623" i="17" s="1"/>
  <c r="F622" i="17"/>
  <c r="L622" i="17" s="1"/>
  <c r="E622" i="17"/>
  <c r="K622" i="17" s="1"/>
  <c r="F621" i="17"/>
  <c r="L621" i="17" s="1"/>
  <c r="E621" i="17"/>
  <c r="K621" i="17" s="1"/>
  <c r="F620" i="17"/>
  <c r="L620" i="17" s="1"/>
  <c r="E620" i="17"/>
  <c r="K620" i="17" s="1"/>
  <c r="F619" i="17"/>
  <c r="L619" i="17" s="1"/>
  <c r="E619" i="17"/>
  <c r="K619" i="17" s="1"/>
  <c r="F618" i="17"/>
  <c r="L618" i="17" s="1"/>
  <c r="E618" i="17"/>
  <c r="K618" i="17" s="1"/>
  <c r="F617" i="17"/>
  <c r="L617" i="17" s="1"/>
  <c r="E617" i="17"/>
  <c r="K617" i="17" s="1"/>
  <c r="F616" i="17"/>
  <c r="L616" i="17" s="1"/>
  <c r="E616" i="17"/>
  <c r="K616" i="17" s="1"/>
  <c r="F615" i="17"/>
  <c r="L615" i="17" s="1"/>
  <c r="E615" i="17"/>
  <c r="K615" i="17" s="1"/>
  <c r="F614" i="17"/>
  <c r="L614" i="17" s="1"/>
  <c r="E614" i="17"/>
  <c r="K614" i="17" s="1"/>
  <c r="F613" i="17"/>
  <c r="L613" i="17" s="1"/>
  <c r="E613" i="17"/>
  <c r="K613" i="17" s="1"/>
  <c r="F612" i="17"/>
  <c r="L612" i="17" s="1"/>
  <c r="E612" i="17"/>
  <c r="K612" i="17" s="1"/>
  <c r="F611" i="17"/>
  <c r="L611" i="17" s="1"/>
  <c r="E611" i="17"/>
  <c r="K611" i="17" s="1"/>
  <c r="F610" i="17"/>
  <c r="L610" i="17" s="1"/>
  <c r="E610" i="17"/>
  <c r="K610" i="17" s="1"/>
  <c r="F609" i="17"/>
  <c r="L609" i="17" s="1"/>
  <c r="E609" i="17"/>
  <c r="K609" i="17" s="1"/>
  <c r="F608" i="17"/>
  <c r="L608" i="17" s="1"/>
  <c r="E608" i="17"/>
  <c r="K608" i="17" s="1"/>
  <c r="F607" i="17"/>
  <c r="L607" i="17" s="1"/>
  <c r="E607" i="17"/>
  <c r="K607" i="17" s="1"/>
  <c r="F606" i="17"/>
  <c r="L606" i="17" s="1"/>
  <c r="E606" i="17"/>
  <c r="K606" i="17" s="1"/>
  <c r="F605" i="17"/>
  <c r="L605" i="17" s="1"/>
  <c r="E605" i="17"/>
  <c r="K605" i="17" s="1"/>
  <c r="F604" i="17"/>
  <c r="L604" i="17" s="1"/>
  <c r="E604" i="17"/>
  <c r="K604" i="17" s="1"/>
  <c r="F603" i="17"/>
  <c r="L603" i="17" s="1"/>
  <c r="E603" i="17"/>
  <c r="K603" i="17" s="1"/>
  <c r="F602" i="17"/>
  <c r="L602" i="17" s="1"/>
  <c r="E602" i="17"/>
  <c r="K602" i="17" s="1"/>
  <c r="F601" i="17"/>
  <c r="L601" i="17" s="1"/>
  <c r="E601" i="17"/>
  <c r="K601" i="17" s="1"/>
  <c r="F600" i="17"/>
  <c r="L600" i="17" s="1"/>
  <c r="E600" i="17"/>
  <c r="K600" i="17" s="1"/>
  <c r="F599" i="17"/>
  <c r="L599" i="17" s="1"/>
  <c r="E599" i="17"/>
  <c r="K599" i="17" s="1"/>
  <c r="F598" i="17"/>
  <c r="L598" i="17" s="1"/>
  <c r="E598" i="17"/>
  <c r="K598" i="17" s="1"/>
  <c r="F597" i="17"/>
  <c r="L597" i="17" s="1"/>
  <c r="E597" i="17"/>
  <c r="K597" i="17" s="1"/>
  <c r="F596" i="17"/>
  <c r="L596" i="17" s="1"/>
  <c r="E596" i="17"/>
  <c r="K596" i="17" s="1"/>
  <c r="F595" i="17"/>
  <c r="L595" i="17" s="1"/>
  <c r="E595" i="17"/>
  <c r="K595" i="17" s="1"/>
  <c r="F594" i="17"/>
  <c r="L594" i="17" s="1"/>
  <c r="E594" i="17"/>
  <c r="K594" i="17" s="1"/>
  <c r="F593" i="17"/>
  <c r="L593" i="17" s="1"/>
  <c r="E593" i="17"/>
  <c r="K593" i="17" s="1"/>
  <c r="F592" i="17"/>
  <c r="L592" i="17" s="1"/>
  <c r="E592" i="17"/>
  <c r="K592" i="17" s="1"/>
  <c r="F591" i="17"/>
  <c r="L591" i="17" s="1"/>
  <c r="E591" i="17"/>
  <c r="K591" i="17" s="1"/>
  <c r="F590" i="17"/>
  <c r="L590" i="17" s="1"/>
  <c r="E590" i="17"/>
  <c r="K590" i="17" s="1"/>
  <c r="F589" i="17"/>
  <c r="L589" i="17" s="1"/>
  <c r="E589" i="17"/>
  <c r="K589" i="17" s="1"/>
  <c r="F588" i="17"/>
  <c r="L588" i="17" s="1"/>
  <c r="E588" i="17"/>
  <c r="K588" i="17" s="1"/>
  <c r="F587" i="17"/>
  <c r="L587" i="17" s="1"/>
  <c r="E587" i="17"/>
  <c r="K587" i="17" s="1"/>
  <c r="F586" i="17"/>
  <c r="L586" i="17" s="1"/>
  <c r="E586" i="17"/>
  <c r="K586" i="17" s="1"/>
  <c r="F585" i="17"/>
  <c r="L585" i="17" s="1"/>
  <c r="E585" i="17"/>
  <c r="K585" i="17" s="1"/>
  <c r="F584" i="17"/>
  <c r="L584" i="17" s="1"/>
  <c r="E584" i="17"/>
  <c r="K584" i="17" s="1"/>
  <c r="F583" i="17"/>
  <c r="L583" i="17" s="1"/>
  <c r="E583" i="17"/>
  <c r="K583" i="17" s="1"/>
  <c r="F582" i="17"/>
  <c r="L582" i="17" s="1"/>
  <c r="E582" i="17"/>
  <c r="K582" i="17" s="1"/>
  <c r="F581" i="17"/>
  <c r="L581" i="17" s="1"/>
  <c r="E581" i="17"/>
  <c r="K581" i="17" s="1"/>
  <c r="F580" i="17"/>
  <c r="L580" i="17" s="1"/>
  <c r="E580" i="17"/>
  <c r="K580" i="17" s="1"/>
  <c r="F579" i="17"/>
  <c r="L579" i="17" s="1"/>
  <c r="E579" i="17"/>
  <c r="K579" i="17" s="1"/>
  <c r="F578" i="17"/>
  <c r="L578" i="17" s="1"/>
  <c r="E578" i="17"/>
  <c r="K578" i="17" s="1"/>
  <c r="F577" i="17"/>
  <c r="L577" i="17" s="1"/>
  <c r="E577" i="17"/>
  <c r="K577" i="17" s="1"/>
  <c r="F576" i="17"/>
  <c r="L576" i="17" s="1"/>
  <c r="E576" i="17"/>
  <c r="K576" i="17" s="1"/>
  <c r="F575" i="17"/>
  <c r="L575" i="17" s="1"/>
  <c r="E575" i="17"/>
  <c r="K575" i="17" s="1"/>
  <c r="F574" i="17"/>
  <c r="L574" i="17" s="1"/>
  <c r="E574" i="17"/>
  <c r="K574" i="17" s="1"/>
  <c r="F573" i="17"/>
  <c r="L573" i="17" s="1"/>
  <c r="E573" i="17"/>
  <c r="K573" i="17" s="1"/>
  <c r="F572" i="17"/>
  <c r="L572" i="17" s="1"/>
  <c r="E572" i="17"/>
  <c r="K572" i="17" s="1"/>
  <c r="F571" i="17"/>
  <c r="L571" i="17" s="1"/>
  <c r="E571" i="17"/>
  <c r="K571" i="17" s="1"/>
  <c r="F570" i="17"/>
  <c r="L570" i="17" s="1"/>
  <c r="E570" i="17"/>
  <c r="K570" i="17" s="1"/>
  <c r="F569" i="17"/>
  <c r="L569" i="17" s="1"/>
  <c r="E569" i="17"/>
  <c r="K569" i="17" s="1"/>
  <c r="F568" i="17"/>
  <c r="L568" i="17" s="1"/>
  <c r="E568" i="17"/>
  <c r="K568" i="17" s="1"/>
  <c r="F567" i="17"/>
  <c r="L567" i="17" s="1"/>
  <c r="E567" i="17"/>
  <c r="K567" i="17" s="1"/>
  <c r="F566" i="17"/>
  <c r="L566" i="17" s="1"/>
  <c r="E566" i="17"/>
  <c r="K566" i="17" s="1"/>
  <c r="F565" i="17"/>
  <c r="L565" i="17" s="1"/>
  <c r="E565" i="17"/>
  <c r="K565" i="17" s="1"/>
  <c r="F564" i="17"/>
  <c r="L564" i="17" s="1"/>
  <c r="E564" i="17"/>
  <c r="K564" i="17" s="1"/>
  <c r="F563" i="17"/>
  <c r="L563" i="17" s="1"/>
  <c r="E563" i="17"/>
  <c r="K563" i="17" s="1"/>
  <c r="F562" i="17"/>
  <c r="L562" i="17" s="1"/>
  <c r="E562" i="17"/>
  <c r="K562" i="17" s="1"/>
  <c r="F561" i="17"/>
  <c r="L561" i="17" s="1"/>
  <c r="E561" i="17"/>
  <c r="K561" i="17" s="1"/>
  <c r="F560" i="17"/>
  <c r="L560" i="17" s="1"/>
  <c r="E560" i="17"/>
  <c r="K560" i="17" s="1"/>
  <c r="F559" i="17"/>
  <c r="L559" i="17" s="1"/>
  <c r="E559" i="17"/>
  <c r="K559" i="17" s="1"/>
  <c r="F558" i="17"/>
  <c r="L558" i="17" s="1"/>
  <c r="E558" i="17"/>
  <c r="K558" i="17" s="1"/>
  <c r="F557" i="17"/>
  <c r="L557" i="17" s="1"/>
  <c r="E557" i="17"/>
  <c r="K557" i="17" s="1"/>
  <c r="F556" i="17"/>
  <c r="L556" i="17" s="1"/>
  <c r="E556" i="17"/>
  <c r="K556" i="17" s="1"/>
  <c r="F555" i="17"/>
  <c r="L555" i="17" s="1"/>
  <c r="E555" i="17"/>
  <c r="K555" i="17" s="1"/>
  <c r="F554" i="17"/>
  <c r="L554" i="17" s="1"/>
  <c r="E554" i="17"/>
  <c r="K554" i="17" s="1"/>
  <c r="F553" i="17"/>
  <c r="L553" i="17" s="1"/>
  <c r="E553" i="17"/>
  <c r="K553" i="17" s="1"/>
  <c r="F552" i="17"/>
  <c r="L552" i="17" s="1"/>
  <c r="E552" i="17"/>
  <c r="K552" i="17" s="1"/>
  <c r="F551" i="17"/>
  <c r="L551" i="17" s="1"/>
  <c r="E551" i="17"/>
  <c r="K551" i="17" s="1"/>
  <c r="F550" i="17"/>
  <c r="L550" i="17" s="1"/>
  <c r="E550" i="17"/>
  <c r="K550" i="17" s="1"/>
  <c r="F549" i="17"/>
  <c r="L549" i="17" s="1"/>
  <c r="E549" i="17"/>
  <c r="K549" i="17" s="1"/>
  <c r="F548" i="17"/>
  <c r="L548" i="17" s="1"/>
  <c r="E548" i="17"/>
  <c r="K548" i="17" s="1"/>
  <c r="F547" i="17"/>
  <c r="L547" i="17" s="1"/>
  <c r="E547" i="17"/>
  <c r="K547" i="17" s="1"/>
  <c r="F546" i="17"/>
  <c r="L546" i="17" s="1"/>
  <c r="E546" i="17"/>
  <c r="K546" i="17" s="1"/>
  <c r="F545" i="17"/>
  <c r="L545" i="17" s="1"/>
  <c r="E545" i="17"/>
  <c r="K545" i="17" s="1"/>
  <c r="F544" i="17"/>
  <c r="L544" i="17" s="1"/>
  <c r="E544" i="17"/>
  <c r="K544" i="17" s="1"/>
  <c r="F543" i="17"/>
  <c r="L543" i="17" s="1"/>
  <c r="E543" i="17"/>
  <c r="K543" i="17" s="1"/>
  <c r="F542" i="17"/>
  <c r="L542" i="17" s="1"/>
  <c r="E542" i="17"/>
  <c r="K542" i="17" s="1"/>
  <c r="F541" i="17"/>
  <c r="L541" i="17" s="1"/>
  <c r="E541" i="17"/>
  <c r="K541" i="17" s="1"/>
  <c r="F540" i="17"/>
  <c r="L540" i="17" s="1"/>
  <c r="E540" i="17"/>
  <c r="K540" i="17" s="1"/>
  <c r="F539" i="17"/>
  <c r="L539" i="17" s="1"/>
  <c r="E539" i="17"/>
  <c r="K539" i="17" s="1"/>
  <c r="F538" i="17"/>
  <c r="L538" i="17" s="1"/>
  <c r="E538" i="17"/>
  <c r="K538" i="17" s="1"/>
  <c r="F537" i="17"/>
  <c r="L537" i="17" s="1"/>
  <c r="E537" i="17"/>
  <c r="K537" i="17" s="1"/>
  <c r="F536" i="17"/>
  <c r="L536" i="17" s="1"/>
  <c r="E536" i="17"/>
  <c r="K536" i="17" s="1"/>
  <c r="M536" i="17" s="1"/>
  <c r="F535" i="17"/>
  <c r="L535" i="17" s="1"/>
  <c r="E535" i="17"/>
  <c r="K535" i="17" s="1"/>
  <c r="F534" i="17"/>
  <c r="L534" i="17" s="1"/>
  <c r="E534" i="17"/>
  <c r="K534" i="17" s="1"/>
  <c r="F533" i="17"/>
  <c r="L533" i="17" s="1"/>
  <c r="E533" i="17"/>
  <c r="K533" i="17" s="1"/>
  <c r="F532" i="17"/>
  <c r="L532" i="17" s="1"/>
  <c r="E532" i="17"/>
  <c r="K532" i="17" s="1"/>
  <c r="F531" i="17"/>
  <c r="L531" i="17" s="1"/>
  <c r="E531" i="17"/>
  <c r="K531" i="17" s="1"/>
  <c r="F530" i="17"/>
  <c r="L530" i="17" s="1"/>
  <c r="E530" i="17"/>
  <c r="K530" i="17" s="1"/>
  <c r="F529" i="17"/>
  <c r="L529" i="17" s="1"/>
  <c r="E529" i="17"/>
  <c r="K529" i="17" s="1"/>
  <c r="F528" i="17"/>
  <c r="L528" i="17" s="1"/>
  <c r="E528" i="17"/>
  <c r="K528" i="17" s="1"/>
  <c r="F527" i="17"/>
  <c r="L527" i="17" s="1"/>
  <c r="E527" i="17"/>
  <c r="K527" i="17" s="1"/>
  <c r="F526" i="17"/>
  <c r="L526" i="17" s="1"/>
  <c r="E526" i="17"/>
  <c r="K526" i="17" s="1"/>
  <c r="F525" i="17"/>
  <c r="L525" i="17" s="1"/>
  <c r="E525" i="17"/>
  <c r="K525" i="17" s="1"/>
  <c r="F524" i="17"/>
  <c r="L524" i="17" s="1"/>
  <c r="E524" i="17"/>
  <c r="K524" i="17" s="1"/>
  <c r="F523" i="17"/>
  <c r="L523" i="17" s="1"/>
  <c r="E523" i="17"/>
  <c r="K523" i="17" s="1"/>
  <c r="F522" i="17"/>
  <c r="L522" i="17" s="1"/>
  <c r="E522" i="17"/>
  <c r="K522" i="17" s="1"/>
  <c r="F521" i="17"/>
  <c r="L521" i="17" s="1"/>
  <c r="E521" i="17"/>
  <c r="K521" i="17" s="1"/>
  <c r="F520" i="17"/>
  <c r="L520" i="17" s="1"/>
  <c r="E520" i="17"/>
  <c r="K520" i="17" s="1"/>
  <c r="F519" i="17"/>
  <c r="L519" i="17" s="1"/>
  <c r="E519" i="17"/>
  <c r="K519" i="17" s="1"/>
  <c r="F518" i="17"/>
  <c r="L518" i="17" s="1"/>
  <c r="E518" i="17"/>
  <c r="K518" i="17" s="1"/>
  <c r="F517" i="17"/>
  <c r="L517" i="17" s="1"/>
  <c r="E517" i="17"/>
  <c r="K517" i="17" s="1"/>
  <c r="F516" i="17"/>
  <c r="L516" i="17" s="1"/>
  <c r="E516" i="17"/>
  <c r="K516" i="17" s="1"/>
  <c r="F515" i="17"/>
  <c r="L515" i="17" s="1"/>
  <c r="E515" i="17"/>
  <c r="K515" i="17" s="1"/>
  <c r="F514" i="17"/>
  <c r="L514" i="17" s="1"/>
  <c r="E514" i="17"/>
  <c r="K514" i="17" s="1"/>
  <c r="F513" i="17"/>
  <c r="L513" i="17" s="1"/>
  <c r="E513" i="17"/>
  <c r="K513" i="17" s="1"/>
  <c r="F512" i="17"/>
  <c r="L512" i="17" s="1"/>
  <c r="E512" i="17"/>
  <c r="K512" i="17" s="1"/>
  <c r="F511" i="17"/>
  <c r="L511" i="17" s="1"/>
  <c r="E511" i="17"/>
  <c r="K511" i="17" s="1"/>
  <c r="F510" i="17"/>
  <c r="L510" i="17" s="1"/>
  <c r="E510" i="17"/>
  <c r="K510" i="17" s="1"/>
  <c r="F509" i="17"/>
  <c r="L509" i="17" s="1"/>
  <c r="E509" i="17"/>
  <c r="K509" i="17" s="1"/>
  <c r="F508" i="17"/>
  <c r="L508" i="17" s="1"/>
  <c r="E508" i="17"/>
  <c r="K508" i="17" s="1"/>
  <c r="F507" i="17"/>
  <c r="L507" i="17" s="1"/>
  <c r="E507" i="17"/>
  <c r="K507" i="17" s="1"/>
  <c r="F506" i="17"/>
  <c r="L506" i="17" s="1"/>
  <c r="E506" i="17"/>
  <c r="K506" i="17" s="1"/>
  <c r="F505" i="17"/>
  <c r="L505" i="17" s="1"/>
  <c r="E505" i="17"/>
  <c r="K505" i="17" s="1"/>
  <c r="F504" i="17"/>
  <c r="L504" i="17" s="1"/>
  <c r="E504" i="17"/>
  <c r="K504" i="17" s="1"/>
  <c r="F503" i="17"/>
  <c r="L503" i="17" s="1"/>
  <c r="E503" i="17"/>
  <c r="K503" i="17" s="1"/>
  <c r="F502" i="17"/>
  <c r="L502" i="17" s="1"/>
  <c r="E502" i="17"/>
  <c r="K502" i="17" s="1"/>
  <c r="F501" i="17"/>
  <c r="L501" i="17" s="1"/>
  <c r="E501" i="17"/>
  <c r="K501" i="17" s="1"/>
  <c r="F500" i="17"/>
  <c r="L500" i="17" s="1"/>
  <c r="E500" i="17"/>
  <c r="K500" i="17" s="1"/>
  <c r="F499" i="17"/>
  <c r="L499" i="17" s="1"/>
  <c r="E499" i="17"/>
  <c r="K499" i="17" s="1"/>
  <c r="F498" i="17"/>
  <c r="L498" i="17" s="1"/>
  <c r="E498" i="17"/>
  <c r="K498" i="17" s="1"/>
  <c r="F497" i="17"/>
  <c r="L497" i="17" s="1"/>
  <c r="E497" i="17"/>
  <c r="K497" i="17" s="1"/>
  <c r="F496" i="17"/>
  <c r="L496" i="17" s="1"/>
  <c r="E496" i="17"/>
  <c r="K496" i="17" s="1"/>
  <c r="F495" i="17"/>
  <c r="L495" i="17" s="1"/>
  <c r="E495" i="17"/>
  <c r="K495" i="17" s="1"/>
  <c r="F494" i="17"/>
  <c r="L494" i="17" s="1"/>
  <c r="E494" i="17"/>
  <c r="K494" i="17" s="1"/>
  <c r="F493" i="17"/>
  <c r="L493" i="17" s="1"/>
  <c r="E493" i="17"/>
  <c r="K493" i="17" s="1"/>
  <c r="F492" i="17"/>
  <c r="L492" i="17" s="1"/>
  <c r="E492" i="17"/>
  <c r="K492" i="17" s="1"/>
  <c r="F491" i="17"/>
  <c r="L491" i="17" s="1"/>
  <c r="E491" i="17"/>
  <c r="K491" i="17" s="1"/>
  <c r="F490" i="17"/>
  <c r="L490" i="17" s="1"/>
  <c r="E490" i="17"/>
  <c r="K490" i="17" s="1"/>
  <c r="F489" i="17"/>
  <c r="L489" i="17" s="1"/>
  <c r="E489" i="17"/>
  <c r="K489" i="17" s="1"/>
  <c r="F488" i="17"/>
  <c r="L488" i="17" s="1"/>
  <c r="E488" i="17"/>
  <c r="K488" i="17" s="1"/>
  <c r="F487" i="17"/>
  <c r="L487" i="17" s="1"/>
  <c r="E487" i="17"/>
  <c r="K487" i="17" s="1"/>
  <c r="F486" i="17"/>
  <c r="L486" i="17" s="1"/>
  <c r="E486" i="17"/>
  <c r="K486" i="17" s="1"/>
  <c r="F485" i="17"/>
  <c r="L485" i="17" s="1"/>
  <c r="E485" i="17"/>
  <c r="K485" i="17" s="1"/>
  <c r="F484" i="17"/>
  <c r="L484" i="17" s="1"/>
  <c r="E484" i="17"/>
  <c r="K484" i="17" s="1"/>
  <c r="F483" i="17"/>
  <c r="L483" i="17" s="1"/>
  <c r="E483" i="17"/>
  <c r="K483" i="17" s="1"/>
  <c r="F482" i="17"/>
  <c r="L482" i="17" s="1"/>
  <c r="E482" i="17"/>
  <c r="K482" i="17" s="1"/>
  <c r="F481" i="17"/>
  <c r="L481" i="17" s="1"/>
  <c r="E481" i="17"/>
  <c r="K481" i="17" s="1"/>
  <c r="F480" i="17"/>
  <c r="L480" i="17" s="1"/>
  <c r="E480" i="17"/>
  <c r="K480" i="17" s="1"/>
  <c r="F479" i="17"/>
  <c r="L479" i="17" s="1"/>
  <c r="E479" i="17"/>
  <c r="K479" i="17" s="1"/>
  <c r="F478" i="17"/>
  <c r="L478" i="17" s="1"/>
  <c r="E478" i="17"/>
  <c r="K478" i="17" s="1"/>
  <c r="F477" i="17"/>
  <c r="L477" i="17" s="1"/>
  <c r="E477" i="17"/>
  <c r="K477" i="17" s="1"/>
  <c r="F476" i="17"/>
  <c r="L476" i="17" s="1"/>
  <c r="E476" i="17"/>
  <c r="K476" i="17" s="1"/>
  <c r="F475" i="17"/>
  <c r="L475" i="17" s="1"/>
  <c r="E475" i="17"/>
  <c r="K475" i="17" s="1"/>
  <c r="F474" i="17"/>
  <c r="L474" i="17" s="1"/>
  <c r="E474" i="17"/>
  <c r="K474" i="17" s="1"/>
  <c r="F473" i="17"/>
  <c r="L473" i="17" s="1"/>
  <c r="E473" i="17"/>
  <c r="K473" i="17" s="1"/>
  <c r="F472" i="17"/>
  <c r="L472" i="17" s="1"/>
  <c r="E472" i="17"/>
  <c r="K472" i="17" s="1"/>
  <c r="F471" i="17"/>
  <c r="L471" i="17" s="1"/>
  <c r="E471" i="17"/>
  <c r="K471" i="17" s="1"/>
  <c r="F470" i="17"/>
  <c r="L470" i="17" s="1"/>
  <c r="E470" i="17"/>
  <c r="K470" i="17" s="1"/>
  <c r="F469" i="17"/>
  <c r="L469" i="17" s="1"/>
  <c r="E469" i="17"/>
  <c r="K469" i="17" s="1"/>
  <c r="F468" i="17"/>
  <c r="L468" i="17" s="1"/>
  <c r="E468" i="17"/>
  <c r="K468" i="17" s="1"/>
  <c r="F467" i="17"/>
  <c r="L467" i="17" s="1"/>
  <c r="E467" i="17"/>
  <c r="K467" i="17" s="1"/>
  <c r="F466" i="17"/>
  <c r="L466" i="17" s="1"/>
  <c r="E466" i="17"/>
  <c r="K466" i="17" s="1"/>
  <c r="F465" i="17"/>
  <c r="L465" i="17" s="1"/>
  <c r="E465" i="17"/>
  <c r="K465" i="17" s="1"/>
  <c r="F464" i="17"/>
  <c r="L464" i="17" s="1"/>
  <c r="E464" i="17"/>
  <c r="K464" i="17" s="1"/>
  <c r="F463" i="17"/>
  <c r="L463" i="17" s="1"/>
  <c r="E463" i="17"/>
  <c r="K463" i="17" s="1"/>
  <c r="F462" i="17"/>
  <c r="L462" i="17" s="1"/>
  <c r="E462" i="17"/>
  <c r="K462" i="17" s="1"/>
  <c r="F461" i="17"/>
  <c r="L461" i="17" s="1"/>
  <c r="E461" i="17"/>
  <c r="K461" i="17" s="1"/>
  <c r="F460" i="17"/>
  <c r="L460" i="17" s="1"/>
  <c r="E460" i="17"/>
  <c r="K460" i="17" s="1"/>
  <c r="F459" i="17"/>
  <c r="L459" i="17" s="1"/>
  <c r="E459" i="17"/>
  <c r="K459" i="17" s="1"/>
  <c r="F458" i="17"/>
  <c r="L458" i="17" s="1"/>
  <c r="E458" i="17"/>
  <c r="K458" i="17" s="1"/>
  <c r="F457" i="17"/>
  <c r="L457" i="17" s="1"/>
  <c r="E457" i="17"/>
  <c r="K457" i="17" s="1"/>
  <c r="F456" i="17"/>
  <c r="L456" i="17" s="1"/>
  <c r="E456" i="17"/>
  <c r="K456" i="17" s="1"/>
  <c r="F455" i="17"/>
  <c r="L455" i="17" s="1"/>
  <c r="E455" i="17"/>
  <c r="K455" i="17" s="1"/>
  <c r="F454" i="17"/>
  <c r="L454" i="17" s="1"/>
  <c r="E454" i="17"/>
  <c r="K454" i="17" s="1"/>
  <c r="F453" i="17"/>
  <c r="L453" i="17" s="1"/>
  <c r="E453" i="17"/>
  <c r="K453" i="17" s="1"/>
  <c r="F452" i="17"/>
  <c r="L452" i="17" s="1"/>
  <c r="E452" i="17"/>
  <c r="K452" i="17" s="1"/>
  <c r="F451" i="17"/>
  <c r="L451" i="17" s="1"/>
  <c r="E451" i="17"/>
  <c r="K451" i="17" s="1"/>
  <c r="F450" i="17"/>
  <c r="L450" i="17" s="1"/>
  <c r="E450" i="17"/>
  <c r="K450" i="17" s="1"/>
  <c r="F449" i="17"/>
  <c r="L449" i="17" s="1"/>
  <c r="E449" i="17"/>
  <c r="K449" i="17" s="1"/>
  <c r="F448" i="17"/>
  <c r="L448" i="17" s="1"/>
  <c r="E448" i="17"/>
  <c r="K448" i="17" s="1"/>
  <c r="F447" i="17"/>
  <c r="L447" i="17" s="1"/>
  <c r="E447" i="17"/>
  <c r="K447" i="17" s="1"/>
  <c r="F446" i="17"/>
  <c r="L446" i="17" s="1"/>
  <c r="E446" i="17"/>
  <c r="K446" i="17" s="1"/>
  <c r="F445" i="17"/>
  <c r="L445" i="17" s="1"/>
  <c r="E445" i="17"/>
  <c r="K445" i="17" s="1"/>
  <c r="F444" i="17"/>
  <c r="L444" i="17" s="1"/>
  <c r="E444" i="17"/>
  <c r="K444" i="17" s="1"/>
  <c r="F443" i="17"/>
  <c r="L443" i="17" s="1"/>
  <c r="E443" i="17"/>
  <c r="K443" i="17" s="1"/>
  <c r="F442" i="17"/>
  <c r="L442" i="17" s="1"/>
  <c r="E442" i="17"/>
  <c r="K442" i="17" s="1"/>
  <c r="F441" i="17"/>
  <c r="L441" i="17" s="1"/>
  <c r="E441" i="17"/>
  <c r="K441" i="17" s="1"/>
  <c r="F440" i="17"/>
  <c r="L440" i="17" s="1"/>
  <c r="E440" i="17"/>
  <c r="K440" i="17" s="1"/>
  <c r="F439" i="17"/>
  <c r="L439" i="17" s="1"/>
  <c r="E439" i="17"/>
  <c r="K439" i="17" s="1"/>
  <c r="F438" i="17"/>
  <c r="L438" i="17" s="1"/>
  <c r="E438" i="17"/>
  <c r="K438" i="17" s="1"/>
  <c r="F437" i="17"/>
  <c r="L437" i="17" s="1"/>
  <c r="E437" i="17"/>
  <c r="K437" i="17" s="1"/>
  <c r="F436" i="17"/>
  <c r="L436" i="17" s="1"/>
  <c r="E436" i="17"/>
  <c r="K436" i="17" s="1"/>
  <c r="F435" i="17"/>
  <c r="L435" i="17" s="1"/>
  <c r="E435" i="17"/>
  <c r="K435" i="17" s="1"/>
  <c r="F434" i="17"/>
  <c r="L434" i="17" s="1"/>
  <c r="E434" i="17"/>
  <c r="K434" i="17" s="1"/>
  <c r="F433" i="17"/>
  <c r="L433" i="17" s="1"/>
  <c r="E433" i="17"/>
  <c r="K433" i="17" s="1"/>
  <c r="F432" i="17"/>
  <c r="L432" i="17" s="1"/>
  <c r="E432" i="17"/>
  <c r="K432" i="17" s="1"/>
  <c r="F431" i="17"/>
  <c r="L431" i="17" s="1"/>
  <c r="E431" i="17"/>
  <c r="K431" i="17" s="1"/>
  <c r="F430" i="17"/>
  <c r="L430" i="17" s="1"/>
  <c r="E430" i="17"/>
  <c r="K430" i="17" s="1"/>
  <c r="F429" i="17"/>
  <c r="L429" i="17" s="1"/>
  <c r="E429" i="17"/>
  <c r="K429" i="17" s="1"/>
  <c r="F428" i="17"/>
  <c r="L428" i="17" s="1"/>
  <c r="E428" i="17"/>
  <c r="K428" i="17" s="1"/>
  <c r="F427" i="17"/>
  <c r="L427" i="17" s="1"/>
  <c r="E427" i="17"/>
  <c r="K427" i="17" s="1"/>
  <c r="F426" i="17"/>
  <c r="L426" i="17" s="1"/>
  <c r="E426" i="17"/>
  <c r="K426" i="17" s="1"/>
  <c r="F425" i="17"/>
  <c r="L425" i="17" s="1"/>
  <c r="E425" i="17"/>
  <c r="K425" i="17" s="1"/>
  <c r="F424" i="17"/>
  <c r="L424" i="17" s="1"/>
  <c r="E424" i="17"/>
  <c r="K424" i="17" s="1"/>
  <c r="F423" i="17"/>
  <c r="L423" i="17" s="1"/>
  <c r="E423" i="17"/>
  <c r="K423" i="17" s="1"/>
  <c r="F422" i="17"/>
  <c r="L422" i="17" s="1"/>
  <c r="E422" i="17"/>
  <c r="K422" i="17" s="1"/>
  <c r="F421" i="17"/>
  <c r="L421" i="17" s="1"/>
  <c r="E421" i="17"/>
  <c r="K421" i="17" s="1"/>
  <c r="F420" i="17"/>
  <c r="L420" i="17" s="1"/>
  <c r="E420" i="17"/>
  <c r="K420" i="17" s="1"/>
  <c r="F419" i="17"/>
  <c r="L419" i="17" s="1"/>
  <c r="E419" i="17"/>
  <c r="K419" i="17" s="1"/>
  <c r="F418" i="17"/>
  <c r="L418" i="17" s="1"/>
  <c r="E418" i="17"/>
  <c r="K418" i="17" s="1"/>
  <c r="F417" i="17"/>
  <c r="L417" i="17" s="1"/>
  <c r="E417" i="17"/>
  <c r="K417" i="17" s="1"/>
  <c r="F416" i="17"/>
  <c r="L416" i="17" s="1"/>
  <c r="E416" i="17"/>
  <c r="K416" i="17" s="1"/>
  <c r="F415" i="17"/>
  <c r="L415" i="17" s="1"/>
  <c r="E415" i="17"/>
  <c r="K415" i="17" s="1"/>
  <c r="F414" i="17"/>
  <c r="L414" i="17" s="1"/>
  <c r="E414" i="17"/>
  <c r="K414" i="17" s="1"/>
  <c r="F413" i="17"/>
  <c r="L413" i="17" s="1"/>
  <c r="E413" i="17"/>
  <c r="K413" i="17" s="1"/>
  <c r="F412" i="17"/>
  <c r="L412" i="17" s="1"/>
  <c r="E412" i="17"/>
  <c r="K412" i="17" s="1"/>
  <c r="F411" i="17"/>
  <c r="L411" i="17" s="1"/>
  <c r="E411" i="17"/>
  <c r="K411" i="17" s="1"/>
  <c r="F410" i="17"/>
  <c r="L410" i="17" s="1"/>
  <c r="E410" i="17"/>
  <c r="K410" i="17" s="1"/>
  <c r="F409" i="17"/>
  <c r="L409" i="17" s="1"/>
  <c r="E409" i="17"/>
  <c r="K409" i="17" s="1"/>
  <c r="F408" i="17"/>
  <c r="L408" i="17" s="1"/>
  <c r="E408" i="17"/>
  <c r="K408" i="17" s="1"/>
  <c r="F407" i="17"/>
  <c r="L407" i="17" s="1"/>
  <c r="E407" i="17"/>
  <c r="K407" i="17" s="1"/>
  <c r="F406" i="17"/>
  <c r="L406" i="17" s="1"/>
  <c r="E406" i="17"/>
  <c r="K406" i="17" s="1"/>
  <c r="F405" i="17"/>
  <c r="L405" i="17" s="1"/>
  <c r="E405" i="17"/>
  <c r="K405" i="17" s="1"/>
  <c r="F404" i="17"/>
  <c r="L404" i="17" s="1"/>
  <c r="E404" i="17"/>
  <c r="K404" i="17" s="1"/>
  <c r="F403" i="17"/>
  <c r="L403" i="17" s="1"/>
  <c r="E403" i="17"/>
  <c r="K403" i="17" s="1"/>
  <c r="F402" i="17"/>
  <c r="L402" i="17" s="1"/>
  <c r="E402" i="17"/>
  <c r="K402" i="17" s="1"/>
  <c r="F401" i="17"/>
  <c r="L401" i="17" s="1"/>
  <c r="E401" i="17"/>
  <c r="K401" i="17" s="1"/>
  <c r="F400" i="17"/>
  <c r="L400" i="17" s="1"/>
  <c r="E400" i="17"/>
  <c r="K400" i="17" s="1"/>
  <c r="F399" i="17"/>
  <c r="L399" i="17" s="1"/>
  <c r="E399" i="17"/>
  <c r="K399" i="17" s="1"/>
  <c r="F398" i="17"/>
  <c r="L398" i="17" s="1"/>
  <c r="E398" i="17"/>
  <c r="K398" i="17" s="1"/>
  <c r="F397" i="17"/>
  <c r="L397" i="17" s="1"/>
  <c r="E397" i="17"/>
  <c r="K397" i="17" s="1"/>
  <c r="F396" i="17"/>
  <c r="L396" i="17" s="1"/>
  <c r="E396" i="17"/>
  <c r="K396" i="17" s="1"/>
  <c r="F395" i="17"/>
  <c r="L395" i="17" s="1"/>
  <c r="E395" i="17"/>
  <c r="K395" i="17" s="1"/>
  <c r="F394" i="17"/>
  <c r="L394" i="17" s="1"/>
  <c r="E394" i="17"/>
  <c r="K394" i="17" s="1"/>
  <c r="F393" i="17"/>
  <c r="L393" i="17" s="1"/>
  <c r="E393" i="17"/>
  <c r="K393" i="17" s="1"/>
  <c r="F392" i="17"/>
  <c r="L392" i="17" s="1"/>
  <c r="E392" i="17"/>
  <c r="K392" i="17" s="1"/>
  <c r="F391" i="17"/>
  <c r="L391" i="17" s="1"/>
  <c r="E391" i="17"/>
  <c r="K391" i="17" s="1"/>
  <c r="F390" i="17"/>
  <c r="L390" i="17" s="1"/>
  <c r="E390" i="17"/>
  <c r="K390" i="17" s="1"/>
  <c r="F389" i="17"/>
  <c r="L389" i="17" s="1"/>
  <c r="E389" i="17"/>
  <c r="K389" i="17" s="1"/>
  <c r="F388" i="17"/>
  <c r="L388" i="17" s="1"/>
  <c r="E388" i="17"/>
  <c r="K388" i="17" s="1"/>
  <c r="F387" i="17"/>
  <c r="L387" i="17" s="1"/>
  <c r="E387" i="17"/>
  <c r="K387" i="17" s="1"/>
  <c r="F386" i="17"/>
  <c r="L386" i="17" s="1"/>
  <c r="E386" i="17"/>
  <c r="K386" i="17" s="1"/>
  <c r="F385" i="17"/>
  <c r="L385" i="17" s="1"/>
  <c r="E385" i="17"/>
  <c r="K385" i="17" s="1"/>
  <c r="F384" i="17"/>
  <c r="L384" i="17" s="1"/>
  <c r="E384" i="17"/>
  <c r="K384" i="17" s="1"/>
  <c r="F383" i="17"/>
  <c r="L383" i="17" s="1"/>
  <c r="E383" i="17"/>
  <c r="K383" i="17" s="1"/>
  <c r="F382" i="17"/>
  <c r="L382" i="17" s="1"/>
  <c r="E382" i="17"/>
  <c r="K382" i="17" s="1"/>
  <c r="F381" i="17"/>
  <c r="L381" i="17" s="1"/>
  <c r="E381" i="17"/>
  <c r="K381" i="17" s="1"/>
  <c r="F380" i="17"/>
  <c r="L380" i="17" s="1"/>
  <c r="E380" i="17"/>
  <c r="K380" i="17" s="1"/>
  <c r="F379" i="17"/>
  <c r="L379" i="17" s="1"/>
  <c r="E379" i="17"/>
  <c r="K379" i="17" s="1"/>
  <c r="F378" i="17"/>
  <c r="L378" i="17" s="1"/>
  <c r="E378" i="17"/>
  <c r="K378" i="17" s="1"/>
  <c r="F377" i="17"/>
  <c r="L377" i="17" s="1"/>
  <c r="E377" i="17"/>
  <c r="K377" i="17" s="1"/>
  <c r="F376" i="17"/>
  <c r="L376" i="17" s="1"/>
  <c r="E376" i="17"/>
  <c r="K376" i="17" s="1"/>
  <c r="F375" i="17"/>
  <c r="L375" i="17" s="1"/>
  <c r="E375" i="17"/>
  <c r="K375" i="17" s="1"/>
  <c r="F374" i="17"/>
  <c r="L374" i="17" s="1"/>
  <c r="E374" i="17"/>
  <c r="K374" i="17" s="1"/>
  <c r="F373" i="17"/>
  <c r="L373" i="17" s="1"/>
  <c r="E373" i="17"/>
  <c r="K373" i="17" s="1"/>
  <c r="F372" i="17"/>
  <c r="L372" i="17" s="1"/>
  <c r="E372" i="17"/>
  <c r="K372" i="17" s="1"/>
  <c r="F371" i="17"/>
  <c r="L371" i="17" s="1"/>
  <c r="E371" i="17"/>
  <c r="K371" i="17" s="1"/>
  <c r="F370" i="17"/>
  <c r="L370" i="17" s="1"/>
  <c r="E370" i="17"/>
  <c r="K370" i="17" s="1"/>
  <c r="F369" i="17"/>
  <c r="L369" i="17" s="1"/>
  <c r="E369" i="17"/>
  <c r="K369" i="17" s="1"/>
  <c r="F368" i="17"/>
  <c r="L368" i="17" s="1"/>
  <c r="E368" i="17"/>
  <c r="K368" i="17" s="1"/>
  <c r="F367" i="17"/>
  <c r="L367" i="17" s="1"/>
  <c r="E367" i="17"/>
  <c r="K367" i="17" s="1"/>
  <c r="F366" i="17"/>
  <c r="L366" i="17" s="1"/>
  <c r="E366" i="17"/>
  <c r="K366" i="17" s="1"/>
  <c r="F365" i="17"/>
  <c r="L365" i="17" s="1"/>
  <c r="E365" i="17"/>
  <c r="K365" i="17" s="1"/>
  <c r="F364" i="17"/>
  <c r="L364" i="17" s="1"/>
  <c r="E364" i="17"/>
  <c r="K364" i="17" s="1"/>
  <c r="F363" i="17"/>
  <c r="L363" i="17" s="1"/>
  <c r="E363" i="17"/>
  <c r="K363" i="17" s="1"/>
  <c r="F362" i="17"/>
  <c r="L362" i="17" s="1"/>
  <c r="E362" i="17"/>
  <c r="K362" i="17" s="1"/>
  <c r="F361" i="17"/>
  <c r="L361" i="17" s="1"/>
  <c r="E361" i="17"/>
  <c r="K361" i="17" s="1"/>
  <c r="F360" i="17"/>
  <c r="L360" i="17" s="1"/>
  <c r="E360" i="17"/>
  <c r="K360" i="17" s="1"/>
  <c r="F359" i="17"/>
  <c r="L359" i="17" s="1"/>
  <c r="E359" i="17"/>
  <c r="K359" i="17" s="1"/>
  <c r="F358" i="17"/>
  <c r="L358" i="17" s="1"/>
  <c r="E358" i="17"/>
  <c r="K358" i="17" s="1"/>
  <c r="F357" i="17"/>
  <c r="L357" i="17" s="1"/>
  <c r="E357" i="17"/>
  <c r="K357" i="17" s="1"/>
  <c r="F356" i="17"/>
  <c r="L356" i="17" s="1"/>
  <c r="E356" i="17"/>
  <c r="K356" i="17" s="1"/>
  <c r="F355" i="17"/>
  <c r="L355" i="17" s="1"/>
  <c r="E355" i="17"/>
  <c r="K355" i="17" s="1"/>
  <c r="F354" i="17"/>
  <c r="L354" i="17" s="1"/>
  <c r="E354" i="17"/>
  <c r="K354" i="17" s="1"/>
  <c r="F353" i="17"/>
  <c r="L353" i="17" s="1"/>
  <c r="E353" i="17"/>
  <c r="K353" i="17" s="1"/>
  <c r="F352" i="17"/>
  <c r="L352" i="17" s="1"/>
  <c r="E352" i="17"/>
  <c r="K352" i="17" s="1"/>
  <c r="F351" i="17"/>
  <c r="L351" i="17" s="1"/>
  <c r="E351" i="17"/>
  <c r="K351" i="17" s="1"/>
  <c r="F350" i="17"/>
  <c r="L350" i="17" s="1"/>
  <c r="E350" i="17"/>
  <c r="K350" i="17" s="1"/>
  <c r="F349" i="17"/>
  <c r="L349" i="17" s="1"/>
  <c r="E349" i="17"/>
  <c r="K349" i="17" s="1"/>
  <c r="F348" i="17"/>
  <c r="L348" i="17" s="1"/>
  <c r="E348" i="17"/>
  <c r="K348" i="17" s="1"/>
  <c r="F347" i="17"/>
  <c r="L347" i="17" s="1"/>
  <c r="E347" i="17"/>
  <c r="K347" i="17" s="1"/>
  <c r="F346" i="17"/>
  <c r="L346" i="17" s="1"/>
  <c r="E346" i="17"/>
  <c r="K346" i="17" s="1"/>
  <c r="F345" i="17"/>
  <c r="L345" i="17" s="1"/>
  <c r="E345" i="17"/>
  <c r="K345" i="17" s="1"/>
  <c r="F344" i="17"/>
  <c r="L344" i="17" s="1"/>
  <c r="E344" i="17"/>
  <c r="K344" i="17" s="1"/>
  <c r="F343" i="17"/>
  <c r="L343" i="17" s="1"/>
  <c r="E343" i="17"/>
  <c r="K343" i="17" s="1"/>
  <c r="F342" i="17"/>
  <c r="L342" i="17" s="1"/>
  <c r="E342" i="17"/>
  <c r="K342" i="17" s="1"/>
  <c r="F341" i="17"/>
  <c r="L341" i="17" s="1"/>
  <c r="E341" i="17"/>
  <c r="K341" i="17" s="1"/>
  <c r="F340" i="17"/>
  <c r="L340" i="17" s="1"/>
  <c r="E340" i="17"/>
  <c r="K340" i="17" s="1"/>
  <c r="F339" i="17"/>
  <c r="L339" i="17" s="1"/>
  <c r="E339" i="17"/>
  <c r="K339" i="17" s="1"/>
  <c r="F338" i="17"/>
  <c r="L338" i="17" s="1"/>
  <c r="E338" i="17"/>
  <c r="K338" i="17" s="1"/>
  <c r="F337" i="17"/>
  <c r="L337" i="17" s="1"/>
  <c r="E337" i="17"/>
  <c r="K337" i="17" s="1"/>
  <c r="F336" i="17"/>
  <c r="L336" i="17" s="1"/>
  <c r="E336" i="17"/>
  <c r="K336" i="17" s="1"/>
  <c r="F335" i="17"/>
  <c r="L335" i="17" s="1"/>
  <c r="E335" i="17"/>
  <c r="K335" i="17" s="1"/>
  <c r="F334" i="17"/>
  <c r="L334" i="17" s="1"/>
  <c r="E334" i="17"/>
  <c r="K334" i="17" s="1"/>
  <c r="F333" i="17"/>
  <c r="L333" i="17" s="1"/>
  <c r="E333" i="17"/>
  <c r="K333" i="17" s="1"/>
  <c r="F332" i="17"/>
  <c r="L332" i="17" s="1"/>
  <c r="E332" i="17"/>
  <c r="K332" i="17" s="1"/>
  <c r="F331" i="17"/>
  <c r="L331" i="17" s="1"/>
  <c r="E331" i="17"/>
  <c r="K331" i="17" s="1"/>
  <c r="F330" i="17"/>
  <c r="L330" i="17" s="1"/>
  <c r="E330" i="17"/>
  <c r="K330" i="17" s="1"/>
  <c r="F329" i="17"/>
  <c r="L329" i="17" s="1"/>
  <c r="E329" i="17"/>
  <c r="K329" i="17" s="1"/>
  <c r="F328" i="17"/>
  <c r="L328" i="17" s="1"/>
  <c r="E328" i="17"/>
  <c r="K328" i="17" s="1"/>
  <c r="F327" i="17"/>
  <c r="L327" i="17" s="1"/>
  <c r="E327" i="17"/>
  <c r="K327" i="17" s="1"/>
  <c r="F326" i="17"/>
  <c r="L326" i="17" s="1"/>
  <c r="E326" i="17"/>
  <c r="K326" i="17" s="1"/>
  <c r="F325" i="17"/>
  <c r="L325" i="17" s="1"/>
  <c r="E325" i="17"/>
  <c r="K325" i="17" s="1"/>
  <c r="F324" i="17"/>
  <c r="L324" i="17" s="1"/>
  <c r="E324" i="17"/>
  <c r="K324" i="17" s="1"/>
  <c r="F323" i="17"/>
  <c r="L323" i="17" s="1"/>
  <c r="E323" i="17"/>
  <c r="K323" i="17" s="1"/>
  <c r="F322" i="17"/>
  <c r="L322" i="17" s="1"/>
  <c r="E322" i="17"/>
  <c r="K322" i="17" s="1"/>
  <c r="F321" i="17"/>
  <c r="L321" i="17" s="1"/>
  <c r="E321" i="17"/>
  <c r="K321" i="17" s="1"/>
  <c r="F320" i="17"/>
  <c r="L320" i="17" s="1"/>
  <c r="E320" i="17"/>
  <c r="K320" i="17" s="1"/>
  <c r="F319" i="17"/>
  <c r="L319" i="17" s="1"/>
  <c r="E319" i="17"/>
  <c r="K319" i="17" s="1"/>
  <c r="F318" i="17"/>
  <c r="L318" i="17" s="1"/>
  <c r="E318" i="17"/>
  <c r="K318" i="17" s="1"/>
  <c r="F317" i="17"/>
  <c r="L317" i="17" s="1"/>
  <c r="E317" i="17"/>
  <c r="K317" i="17" s="1"/>
  <c r="F316" i="17"/>
  <c r="L316" i="17" s="1"/>
  <c r="E316" i="17"/>
  <c r="K316" i="17" s="1"/>
  <c r="F315" i="17"/>
  <c r="L315" i="17" s="1"/>
  <c r="E315" i="17"/>
  <c r="K315" i="17" s="1"/>
  <c r="F314" i="17"/>
  <c r="L314" i="17" s="1"/>
  <c r="E314" i="17"/>
  <c r="K314" i="17" s="1"/>
  <c r="F313" i="17"/>
  <c r="L313" i="17" s="1"/>
  <c r="E313" i="17"/>
  <c r="K313" i="17" s="1"/>
  <c r="F312" i="17"/>
  <c r="L312" i="17" s="1"/>
  <c r="E312" i="17"/>
  <c r="K312" i="17" s="1"/>
  <c r="F311" i="17"/>
  <c r="L311" i="17" s="1"/>
  <c r="E311" i="17"/>
  <c r="K311" i="17" s="1"/>
  <c r="F310" i="17"/>
  <c r="L310" i="17" s="1"/>
  <c r="E310" i="17"/>
  <c r="K310" i="17" s="1"/>
  <c r="F309" i="17"/>
  <c r="L309" i="17" s="1"/>
  <c r="E309" i="17"/>
  <c r="K309" i="17" s="1"/>
  <c r="F308" i="17"/>
  <c r="L308" i="17" s="1"/>
  <c r="E308" i="17"/>
  <c r="K308" i="17" s="1"/>
  <c r="F307" i="17"/>
  <c r="L307" i="17" s="1"/>
  <c r="E307" i="17"/>
  <c r="K307" i="17" s="1"/>
  <c r="F306" i="17"/>
  <c r="L306" i="17" s="1"/>
  <c r="E306" i="17"/>
  <c r="K306" i="17" s="1"/>
  <c r="F305" i="17"/>
  <c r="L305" i="17" s="1"/>
  <c r="E305" i="17"/>
  <c r="K305" i="17" s="1"/>
  <c r="F304" i="17"/>
  <c r="L304" i="17" s="1"/>
  <c r="E304" i="17"/>
  <c r="K304" i="17" s="1"/>
  <c r="F303" i="17"/>
  <c r="L303" i="17" s="1"/>
  <c r="E303" i="17"/>
  <c r="K303" i="17" s="1"/>
  <c r="F302" i="17"/>
  <c r="L302" i="17" s="1"/>
  <c r="E302" i="17"/>
  <c r="K302" i="17" s="1"/>
  <c r="F301" i="17"/>
  <c r="L301" i="17" s="1"/>
  <c r="E301" i="17"/>
  <c r="K301" i="17" s="1"/>
  <c r="F300" i="17"/>
  <c r="L300" i="17" s="1"/>
  <c r="E300" i="17"/>
  <c r="K300" i="17" s="1"/>
  <c r="F299" i="17"/>
  <c r="L299" i="17" s="1"/>
  <c r="E299" i="17"/>
  <c r="K299" i="17" s="1"/>
  <c r="F298" i="17"/>
  <c r="L298" i="17" s="1"/>
  <c r="E298" i="17"/>
  <c r="K298" i="17" s="1"/>
  <c r="F297" i="17"/>
  <c r="L297" i="17" s="1"/>
  <c r="M297" i="17" s="1"/>
  <c r="E297" i="17"/>
  <c r="K297" i="17" s="1"/>
  <c r="F296" i="17"/>
  <c r="L296" i="17" s="1"/>
  <c r="E296" i="17"/>
  <c r="K296" i="17" s="1"/>
  <c r="F295" i="17"/>
  <c r="L295" i="17" s="1"/>
  <c r="E295" i="17"/>
  <c r="K295" i="17" s="1"/>
  <c r="F294" i="17"/>
  <c r="L294" i="17" s="1"/>
  <c r="E294" i="17"/>
  <c r="K294" i="17" s="1"/>
  <c r="F293" i="17"/>
  <c r="L293" i="17" s="1"/>
  <c r="E293" i="17"/>
  <c r="K293" i="17" s="1"/>
  <c r="F292" i="17"/>
  <c r="L292" i="17" s="1"/>
  <c r="E292" i="17"/>
  <c r="K292" i="17" s="1"/>
  <c r="F291" i="17"/>
  <c r="L291" i="17" s="1"/>
  <c r="E291" i="17"/>
  <c r="K291" i="17" s="1"/>
  <c r="F290" i="17"/>
  <c r="L290" i="17" s="1"/>
  <c r="E290" i="17"/>
  <c r="K290" i="17" s="1"/>
  <c r="F289" i="17"/>
  <c r="L289" i="17" s="1"/>
  <c r="E289" i="17"/>
  <c r="K289" i="17" s="1"/>
  <c r="F288" i="17"/>
  <c r="L288" i="17" s="1"/>
  <c r="E288" i="17"/>
  <c r="K288" i="17" s="1"/>
  <c r="F287" i="17"/>
  <c r="L287" i="17" s="1"/>
  <c r="E287" i="17"/>
  <c r="K287" i="17" s="1"/>
  <c r="F286" i="17"/>
  <c r="L286" i="17" s="1"/>
  <c r="E286" i="17"/>
  <c r="K286" i="17" s="1"/>
  <c r="F285" i="17"/>
  <c r="L285" i="17" s="1"/>
  <c r="E285" i="17"/>
  <c r="K285" i="17" s="1"/>
  <c r="F284" i="17"/>
  <c r="L284" i="17" s="1"/>
  <c r="E284" i="17"/>
  <c r="K284" i="17" s="1"/>
  <c r="F283" i="17"/>
  <c r="L283" i="17" s="1"/>
  <c r="E283" i="17"/>
  <c r="K283" i="17" s="1"/>
  <c r="F282" i="17"/>
  <c r="L282" i="17" s="1"/>
  <c r="E282" i="17"/>
  <c r="K282" i="17" s="1"/>
  <c r="F281" i="17"/>
  <c r="L281" i="17" s="1"/>
  <c r="E281" i="17"/>
  <c r="K281" i="17" s="1"/>
  <c r="F280" i="17"/>
  <c r="L280" i="17" s="1"/>
  <c r="E280" i="17"/>
  <c r="K280" i="17" s="1"/>
  <c r="F279" i="17"/>
  <c r="L279" i="17" s="1"/>
  <c r="E279" i="17"/>
  <c r="K279" i="17" s="1"/>
  <c r="F278" i="17"/>
  <c r="L278" i="17" s="1"/>
  <c r="E278" i="17"/>
  <c r="K278" i="17" s="1"/>
  <c r="F277" i="17"/>
  <c r="L277" i="17" s="1"/>
  <c r="E277" i="17"/>
  <c r="K277" i="17" s="1"/>
  <c r="F276" i="17"/>
  <c r="L276" i="17" s="1"/>
  <c r="E276" i="17"/>
  <c r="K276" i="17" s="1"/>
  <c r="F275" i="17"/>
  <c r="L275" i="17" s="1"/>
  <c r="E275" i="17"/>
  <c r="K275" i="17" s="1"/>
  <c r="F274" i="17"/>
  <c r="L274" i="17" s="1"/>
  <c r="E274" i="17"/>
  <c r="K274" i="17" s="1"/>
  <c r="F273" i="17"/>
  <c r="L273" i="17" s="1"/>
  <c r="E273" i="17"/>
  <c r="K273" i="17" s="1"/>
  <c r="F272" i="17"/>
  <c r="L272" i="17" s="1"/>
  <c r="E272" i="17"/>
  <c r="K272" i="17" s="1"/>
  <c r="F271" i="17"/>
  <c r="L271" i="17" s="1"/>
  <c r="E271" i="17"/>
  <c r="K271" i="17" s="1"/>
  <c r="F270" i="17"/>
  <c r="L270" i="17" s="1"/>
  <c r="E270" i="17"/>
  <c r="K270" i="17" s="1"/>
  <c r="F269" i="17"/>
  <c r="L269" i="17" s="1"/>
  <c r="E269" i="17"/>
  <c r="K269" i="17" s="1"/>
  <c r="F268" i="17"/>
  <c r="L268" i="17" s="1"/>
  <c r="E268" i="17"/>
  <c r="K268" i="17" s="1"/>
  <c r="F267" i="17"/>
  <c r="L267" i="17" s="1"/>
  <c r="E267" i="17"/>
  <c r="K267" i="17" s="1"/>
  <c r="F266" i="17"/>
  <c r="L266" i="17" s="1"/>
  <c r="E266" i="17"/>
  <c r="K266" i="17" s="1"/>
  <c r="F265" i="17"/>
  <c r="L265" i="17" s="1"/>
  <c r="E265" i="17"/>
  <c r="K265" i="17" s="1"/>
  <c r="F264" i="17"/>
  <c r="L264" i="17" s="1"/>
  <c r="E264" i="17"/>
  <c r="K264" i="17" s="1"/>
  <c r="F263" i="17"/>
  <c r="L263" i="17" s="1"/>
  <c r="E263" i="17"/>
  <c r="K263" i="17" s="1"/>
  <c r="F262" i="17"/>
  <c r="L262" i="17" s="1"/>
  <c r="E262" i="17"/>
  <c r="K262" i="17" s="1"/>
  <c r="F261" i="17"/>
  <c r="L261" i="17" s="1"/>
  <c r="E261" i="17"/>
  <c r="K261" i="17" s="1"/>
  <c r="F260" i="17"/>
  <c r="L260" i="17" s="1"/>
  <c r="E260" i="17"/>
  <c r="K260" i="17" s="1"/>
  <c r="F259" i="17"/>
  <c r="L259" i="17" s="1"/>
  <c r="E259" i="17"/>
  <c r="K259" i="17" s="1"/>
  <c r="F258" i="17"/>
  <c r="L258" i="17" s="1"/>
  <c r="E258" i="17"/>
  <c r="K258" i="17" s="1"/>
  <c r="F257" i="17"/>
  <c r="L257" i="17" s="1"/>
  <c r="E257" i="17"/>
  <c r="K257" i="17" s="1"/>
  <c r="F256" i="17"/>
  <c r="L256" i="17" s="1"/>
  <c r="E256" i="17"/>
  <c r="K256" i="17" s="1"/>
  <c r="F255" i="17"/>
  <c r="L255" i="17" s="1"/>
  <c r="E255" i="17"/>
  <c r="K255" i="17" s="1"/>
  <c r="F254" i="17"/>
  <c r="L254" i="17" s="1"/>
  <c r="E254" i="17"/>
  <c r="K254" i="17" s="1"/>
  <c r="F253" i="17"/>
  <c r="L253" i="17" s="1"/>
  <c r="E253" i="17"/>
  <c r="K253" i="17" s="1"/>
  <c r="F252" i="17"/>
  <c r="L252" i="17" s="1"/>
  <c r="E252" i="17"/>
  <c r="K252" i="17" s="1"/>
  <c r="F251" i="17"/>
  <c r="L251" i="17" s="1"/>
  <c r="E251" i="17"/>
  <c r="K251" i="17" s="1"/>
  <c r="F250" i="17"/>
  <c r="L250" i="17" s="1"/>
  <c r="E250" i="17"/>
  <c r="K250" i="17" s="1"/>
  <c r="F249" i="17"/>
  <c r="L249" i="17" s="1"/>
  <c r="E249" i="17"/>
  <c r="K249" i="17" s="1"/>
  <c r="F248" i="17"/>
  <c r="L248" i="17" s="1"/>
  <c r="E248" i="17"/>
  <c r="K248" i="17" s="1"/>
  <c r="F247" i="17"/>
  <c r="L247" i="17" s="1"/>
  <c r="E247" i="17"/>
  <c r="K247" i="17" s="1"/>
  <c r="F246" i="17"/>
  <c r="L246" i="17" s="1"/>
  <c r="E246" i="17"/>
  <c r="K246" i="17" s="1"/>
  <c r="F245" i="17"/>
  <c r="L245" i="17" s="1"/>
  <c r="E245" i="17"/>
  <c r="K245" i="17" s="1"/>
  <c r="F244" i="17"/>
  <c r="L244" i="17" s="1"/>
  <c r="E244" i="17"/>
  <c r="K244" i="17" s="1"/>
  <c r="F243" i="17"/>
  <c r="L243" i="17" s="1"/>
  <c r="E243" i="17"/>
  <c r="K243" i="17" s="1"/>
  <c r="F242" i="17"/>
  <c r="L242" i="17" s="1"/>
  <c r="E242" i="17"/>
  <c r="K242" i="17" s="1"/>
  <c r="F241" i="17"/>
  <c r="L241" i="17" s="1"/>
  <c r="E241" i="17"/>
  <c r="K241" i="17" s="1"/>
  <c r="F240" i="17"/>
  <c r="L240" i="17" s="1"/>
  <c r="E240" i="17"/>
  <c r="K240" i="17" s="1"/>
  <c r="F239" i="17"/>
  <c r="L239" i="17" s="1"/>
  <c r="E239" i="17"/>
  <c r="K239" i="17" s="1"/>
  <c r="F238" i="17"/>
  <c r="L238" i="17" s="1"/>
  <c r="E238" i="17"/>
  <c r="K238" i="17" s="1"/>
  <c r="F237" i="17"/>
  <c r="L237" i="17" s="1"/>
  <c r="E237" i="17"/>
  <c r="K237" i="17" s="1"/>
  <c r="F236" i="17"/>
  <c r="L236" i="17" s="1"/>
  <c r="E236" i="17"/>
  <c r="K236" i="17" s="1"/>
  <c r="F235" i="17"/>
  <c r="L235" i="17" s="1"/>
  <c r="E235" i="17"/>
  <c r="K235" i="17" s="1"/>
  <c r="F234" i="17"/>
  <c r="L234" i="17" s="1"/>
  <c r="E234" i="17"/>
  <c r="K234" i="17" s="1"/>
  <c r="F233" i="17"/>
  <c r="L233" i="17" s="1"/>
  <c r="E233" i="17"/>
  <c r="K233" i="17" s="1"/>
  <c r="F232" i="17"/>
  <c r="L232" i="17" s="1"/>
  <c r="E232" i="17"/>
  <c r="K232" i="17" s="1"/>
  <c r="F231" i="17"/>
  <c r="L231" i="17" s="1"/>
  <c r="E231" i="17"/>
  <c r="K231" i="17" s="1"/>
  <c r="F230" i="17"/>
  <c r="L230" i="17" s="1"/>
  <c r="E230" i="17"/>
  <c r="K230" i="17" s="1"/>
  <c r="F229" i="17"/>
  <c r="L229" i="17" s="1"/>
  <c r="E229" i="17"/>
  <c r="K229" i="17" s="1"/>
  <c r="F228" i="17"/>
  <c r="L228" i="17" s="1"/>
  <c r="E228" i="17"/>
  <c r="K228" i="17" s="1"/>
  <c r="F227" i="17"/>
  <c r="L227" i="17" s="1"/>
  <c r="E227" i="17"/>
  <c r="K227" i="17" s="1"/>
  <c r="F226" i="17"/>
  <c r="L226" i="17" s="1"/>
  <c r="E226" i="17"/>
  <c r="K226" i="17" s="1"/>
  <c r="F225" i="17"/>
  <c r="L225" i="17" s="1"/>
  <c r="E225" i="17"/>
  <c r="K225" i="17" s="1"/>
  <c r="F224" i="17"/>
  <c r="L224" i="17" s="1"/>
  <c r="E224" i="17"/>
  <c r="K224" i="17" s="1"/>
  <c r="F223" i="17"/>
  <c r="L223" i="17" s="1"/>
  <c r="E223" i="17"/>
  <c r="K223" i="17" s="1"/>
  <c r="F222" i="17"/>
  <c r="L222" i="17" s="1"/>
  <c r="E222" i="17"/>
  <c r="K222" i="17" s="1"/>
  <c r="F221" i="17"/>
  <c r="L221" i="17" s="1"/>
  <c r="E221" i="17"/>
  <c r="K221" i="17" s="1"/>
  <c r="F220" i="17"/>
  <c r="L220" i="17" s="1"/>
  <c r="E220" i="17"/>
  <c r="K220" i="17" s="1"/>
  <c r="F219" i="17"/>
  <c r="L219" i="17" s="1"/>
  <c r="E219" i="17"/>
  <c r="K219" i="17" s="1"/>
  <c r="F218" i="17"/>
  <c r="L218" i="17" s="1"/>
  <c r="E218" i="17"/>
  <c r="K218" i="17" s="1"/>
  <c r="F217" i="17"/>
  <c r="L217" i="17" s="1"/>
  <c r="E217" i="17"/>
  <c r="K217" i="17" s="1"/>
  <c r="F216" i="17"/>
  <c r="L216" i="17" s="1"/>
  <c r="E216" i="17"/>
  <c r="K216" i="17" s="1"/>
  <c r="F215" i="17"/>
  <c r="L215" i="17" s="1"/>
  <c r="E215" i="17"/>
  <c r="K215" i="17" s="1"/>
  <c r="F214" i="17"/>
  <c r="L214" i="17" s="1"/>
  <c r="E214" i="17"/>
  <c r="K214" i="17" s="1"/>
  <c r="F213" i="17"/>
  <c r="L213" i="17" s="1"/>
  <c r="E213" i="17"/>
  <c r="K213" i="17" s="1"/>
  <c r="F212" i="17"/>
  <c r="L212" i="17" s="1"/>
  <c r="E212" i="17"/>
  <c r="K212" i="17" s="1"/>
  <c r="F211" i="17"/>
  <c r="L211" i="17" s="1"/>
  <c r="E211" i="17"/>
  <c r="K211" i="17" s="1"/>
  <c r="F210" i="17"/>
  <c r="L210" i="17" s="1"/>
  <c r="E210" i="17"/>
  <c r="K210" i="17" s="1"/>
  <c r="F209" i="17"/>
  <c r="L209" i="17" s="1"/>
  <c r="E209" i="17"/>
  <c r="K209" i="17" s="1"/>
  <c r="F208" i="17"/>
  <c r="L208" i="17" s="1"/>
  <c r="E208" i="17"/>
  <c r="K208" i="17" s="1"/>
  <c r="F207" i="17"/>
  <c r="L207" i="17" s="1"/>
  <c r="E207" i="17"/>
  <c r="K207" i="17" s="1"/>
  <c r="F206" i="17"/>
  <c r="L206" i="17" s="1"/>
  <c r="E206" i="17"/>
  <c r="K206" i="17" s="1"/>
  <c r="F205" i="17"/>
  <c r="L205" i="17" s="1"/>
  <c r="E205" i="17"/>
  <c r="K205" i="17" s="1"/>
  <c r="F204" i="17"/>
  <c r="L204" i="17" s="1"/>
  <c r="E204" i="17"/>
  <c r="K204" i="17" s="1"/>
  <c r="F203" i="17"/>
  <c r="L203" i="17" s="1"/>
  <c r="E203" i="17"/>
  <c r="K203" i="17" s="1"/>
  <c r="F202" i="17"/>
  <c r="L202" i="17" s="1"/>
  <c r="E202" i="17"/>
  <c r="K202" i="17" s="1"/>
  <c r="F201" i="17"/>
  <c r="L201" i="17" s="1"/>
  <c r="E201" i="17"/>
  <c r="K201" i="17" s="1"/>
  <c r="F200" i="17"/>
  <c r="L200" i="17" s="1"/>
  <c r="E200" i="17"/>
  <c r="K200" i="17" s="1"/>
  <c r="F199" i="17"/>
  <c r="L199" i="17" s="1"/>
  <c r="E199" i="17"/>
  <c r="K199" i="17" s="1"/>
  <c r="F198" i="17"/>
  <c r="L198" i="17" s="1"/>
  <c r="E198" i="17"/>
  <c r="K198" i="17" s="1"/>
  <c r="F197" i="17"/>
  <c r="L197" i="17" s="1"/>
  <c r="E197" i="17"/>
  <c r="K197" i="17" s="1"/>
  <c r="F196" i="17"/>
  <c r="L196" i="17" s="1"/>
  <c r="E196" i="17"/>
  <c r="K196" i="17" s="1"/>
  <c r="F195" i="17"/>
  <c r="L195" i="17" s="1"/>
  <c r="E195" i="17"/>
  <c r="K195" i="17" s="1"/>
  <c r="F194" i="17"/>
  <c r="L194" i="17" s="1"/>
  <c r="E194" i="17"/>
  <c r="K194" i="17" s="1"/>
  <c r="F193" i="17"/>
  <c r="L193" i="17" s="1"/>
  <c r="E193" i="17"/>
  <c r="K193" i="17" s="1"/>
  <c r="F192" i="17"/>
  <c r="L192" i="17" s="1"/>
  <c r="E192" i="17"/>
  <c r="K192" i="17" s="1"/>
  <c r="F191" i="17"/>
  <c r="L191" i="17" s="1"/>
  <c r="E191" i="17"/>
  <c r="K191" i="17" s="1"/>
  <c r="F190" i="17"/>
  <c r="L190" i="17" s="1"/>
  <c r="E190" i="17"/>
  <c r="K190" i="17" s="1"/>
  <c r="F189" i="17"/>
  <c r="L189" i="17" s="1"/>
  <c r="E189" i="17"/>
  <c r="K189" i="17" s="1"/>
  <c r="F188" i="17"/>
  <c r="L188" i="17" s="1"/>
  <c r="E188" i="17"/>
  <c r="K188" i="17" s="1"/>
  <c r="F187" i="17"/>
  <c r="L187" i="17" s="1"/>
  <c r="E187" i="17"/>
  <c r="K187" i="17" s="1"/>
  <c r="F186" i="17"/>
  <c r="L186" i="17" s="1"/>
  <c r="E186" i="17"/>
  <c r="K186" i="17" s="1"/>
  <c r="F185" i="17"/>
  <c r="L185" i="17" s="1"/>
  <c r="E185" i="17"/>
  <c r="K185" i="17" s="1"/>
  <c r="F184" i="17"/>
  <c r="L184" i="17" s="1"/>
  <c r="E184" i="17"/>
  <c r="K184" i="17" s="1"/>
  <c r="F183" i="17"/>
  <c r="L183" i="17" s="1"/>
  <c r="E183" i="17"/>
  <c r="K183" i="17" s="1"/>
  <c r="F182" i="17"/>
  <c r="L182" i="17" s="1"/>
  <c r="E182" i="17"/>
  <c r="K182" i="17" s="1"/>
  <c r="F181" i="17"/>
  <c r="L181" i="17" s="1"/>
  <c r="E181" i="17"/>
  <c r="K181" i="17" s="1"/>
  <c r="F180" i="17"/>
  <c r="L180" i="17" s="1"/>
  <c r="E180" i="17"/>
  <c r="K180" i="17" s="1"/>
  <c r="F179" i="17"/>
  <c r="L179" i="17" s="1"/>
  <c r="E179" i="17"/>
  <c r="K179" i="17" s="1"/>
  <c r="F178" i="17"/>
  <c r="L178" i="17" s="1"/>
  <c r="E178" i="17"/>
  <c r="K178" i="17" s="1"/>
  <c r="F177" i="17"/>
  <c r="L177" i="17" s="1"/>
  <c r="E177" i="17"/>
  <c r="K177" i="17" s="1"/>
  <c r="F176" i="17"/>
  <c r="L176" i="17" s="1"/>
  <c r="E176" i="17"/>
  <c r="K176" i="17" s="1"/>
  <c r="F175" i="17"/>
  <c r="L175" i="17" s="1"/>
  <c r="E175" i="17"/>
  <c r="K175" i="17" s="1"/>
  <c r="F174" i="17"/>
  <c r="L174" i="17" s="1"/>
  <c r="E174" i="17"/>
  <c r="K174" i="17" s="1"/>
  <c r="F173" i="17"/>
  <c r="L173" i="17" s="1"/>
  <c r="E173" i="17"/>
  <c r="K173" i="17" s="1"/>
  <c r="F172" i="17"/>
  <c r="L172" i="17" s="1"/>
  <c r="E172" i="17"/>
  <c r="K172" i="17" s="1"/>
  <c r="F171" i="17"/>
  <c r="L171" i="17" s="1"/>
  <c r="E171" i="17"/>
  <c r="K171" i="17" s="1"/>
  <c r="F170" i="17"/>
  <c r="L170" i="17" s="1"/>
  <c r="E170" i="17"/>
  <c r="K170" i="17" s="1"/>
  <c r="F169" i="17"/>
  <c r="L169" i="17" s="1"/>
  <c r="E169" i="17"/>
  <c r="K169" i="17" s="1"/>
  <c r="F168" i="17"/>
  <c r="L168" i="17" s="1"/>
  <c r="E168" i="17"/>
  <c r="K168" i="17" s="1"/>
  <c r="F167" i="17"/>
  <c r="L167" i="17" s="1"/>
  <c r="E167" i="17"/>
  <c r="K167" i="17" s="1"/>
  <c r="F166" i="17"/>
  <c r="L166" i="17" s="1"/>
  <c r="E166" i="17"/>
  <c r="K166" i="17" s="1"/>
  <c r="F165" i="17"/>
  <c r="L165" i="17" s="1"/>
  <c r="E165" i="17"/>
  <c r="K165" i="17" s="1"/>
  <c r="F164" i="17"/>
  <c r="L164" i="17" s="1"/>
  <c r="E164" i="17"/>
  <c r="K164" i="17" s="1"/>
  <c r="F163" i="17"/>
  <c r="L163" i="17" s="1"/>
  <c r="E163" i="17"/>
  <c r="K163" i="17" s="1"/>
  <c r="F162" i="17"/>
  <c r="L162" i="17" s="1"/>
  <c r="E162" i="17"/>
  <c r="K162" i="17" s="1"/>
  <c r="F161" i="17"/>
  <c r="L161" i="17" s="1"/>
  <c r="E161" i="17"/>
  <c r="K161" i="17" s="1"/>
  <c r="F160" i="17"/>
  <c r="L160" i="17" s="1"/>
  <c r="E160" i="17"/>
  <c r="K160" i="17" s="1"/>
  <c r="F159" i="17"/>
  <c r="L159" i="17" s="1"/>
  <c r="E159" i="17"/>
  <c r="K159" i="17" s="1"/>
  <c r="F158" i="17"/>
  <c r="L158" i="17" s="1"/>
  <c r="E158" i="17"/>
  <c r="K158" i="17" s="1"/>
  <c r="F157" i="17"/>
  <c r="L157" i="17" s="1"/>
  <c r="E157" i="17"/>
  <c r="K157" i="17" s="1"/>
  <c r="F156" i="17"/>
  <c r="L156" i="17" s="1"/>
  <c r="E156" i="17"/>
  <c r="K156" i="17" s="1"/>
  <c r="F155" i="17"/>
  <c r="L155" i="17" s="1"/>
  <c r="E155" i="17"/>
  <c r="K155" i="17" s="1"/>
  <c r="F154" i="17"/>
  <c r="L154" i="17" s="1"/>
  <c r="E154" i="17"/>
  <c r="K154" i="17" s="1"/>
  <c r="F153" i="17"/>
  <c r="L153" i="17" s="1"/>
  <c r="E153" i="17"/>
  <c r="K153" i="17" s="1"/>
  <c r="F152" i="17"/>
  <c r="L152" i="17" s="1"/>
  <c r="E152" i="17"/>
  <c r="K152" i="17" s="1"/>
  <c r="F151" i="17"/>
  <c r="L151" i="17" s="1"/>
  <c r="E151" i="17"/>
  <c r="K151" i="17" s="1"/>
  <c r="F150" i="17"/>
  <c r="L150" i="17" s="1"/>
  <c r="E150" i="17"/>
  <c r="K150" i="17" s="1"/>
  <c r="F149" i="17"/>
  <c r="L149" i="17" s="1"/>
  <c r="E149" i="17"/>
  <c r="K149" i="17" s="1"/>
  <c r="F148" i="17"/>
  <c r="L148" i="17" s="1"/>
  <c r="E148" i="17"/>
  <c r="K148" i="17" s="1"/>
  <c r="F147" i="17"/>
  <c r="L147" i="17" s="1"/>
  <c r="E147" i="17"/>
  <c r="K147" i="17" s="1"/>
  <c r="F146" i="17"/>
  <c r="L146" i="17" s="1"/>
  <c r="E146" i="17"/>
  <c r="K146" i="17" s="1"/>
  <c r="F145" i="17"/>
  <c r="L145" i="17" s="1"/>
  <c r="E145" i="17"/>
  <c r="K145" i="17" s="1"/>
  <c r="F144" i="17"/>
  <c r="L144" i="17" s="1"/>
  <c r="E144" i="17"/>
  <c r="K144" i="17" s="1"/>
  <c r="F143" i="17"/>
  <c r="L143" i="17" s="1"/>
  <c r="E143" i="17"/>
  <c r="K143" i="17" s="1"/>
  <c r="F142" i="17"/>
  <c r="L142" i="17" s="1"/>
  <c r="E142" i="17"/>
  <c r="K142" i="17" s="1"/>
  <c r="F141" i="17"/>
  <c r="L141" i="17" s="1"/>
  <c r="E141" i="17"/>
  <c r="K141" i="17" s="1"/>
  <c r="F140" i="17"/>
  <c r="L140" i="17" s="1"/>
  <c r="E140" i="17"/>
  <c r="K140" i="17" s="1"/>
  <c r="F139" i="17"/>
  <c r="L139" i="17" s="1"/>
  <c r="E139" i="17"/>
  <c r="K139" i="17" s="1"/>
  <c r="F138" i="17"/>
  <c r="L138" i="17" s="1"/>
  <c r="E138" i="17"/>
  <c r="K138" i="17" s="1"/>
  <c r="F137" i="17"/>
  <c r="L137" i="17" s="1"/>
  <c r="E137" i="17"/>
  <c r="K137" i="17" s="1"/>
  <c r="F136" i="17"/>
  <c r="L136" i="17" s="1"/>
  <c r="E136" i="17"/>
  <c r="K136" i="17" s="1"/>
  <c r="F135" i="17"/>
  <c r="L135" i="17" s="1"/>
  <c r="E135" i="17"/>
  <c r="K135" i="17" s="1"/>
  <c r="F134" i="17"/>
  <c r="L134" i="17" s="1"/>
  <c r="E134" i="17"/>
  <c r="K134" i="17" s="1"/>
  <c r="F133" i="17"/>
  <c r="L133" i="17" s="1"/>
  <c r="E133" i="17"/>
  <c r="K133" i="17" s="1"/>
  <c r="F132" i="17"/>
  <c r="L132" i="17" s="1"/>
  <c r="E132" i="17"/>
  <c r="K132" i="17" s="1"/>
  <c r="F131" i="17"/>
  <c r="L131" i="17" s="1"/>
  <c r="E131" i="17"/>
  <c r="K131" i="17" s="1"/>
  <c r="F130" i="17"/>
  <c r="L130" i="17" s="1"/>
  <c r="E130" i="17"/>
  <c r="K130" i="17" s="1"/>
  <c r="F129" i="17"/>
  <c r="L129" i="17" s="1"/>
  <c r="E129" i="17"/>
  <c r="K129" i="17" s="1"/>
  <c r="F128" i="17"/>
  <c r="L128" i="17" s="1"/>
  <c r="E128" i="17"/>
  <c r="K128" i="17" s="1"/>
  <c r="F127" i="17"/>
  <c r="L127" i="17" s="1"/>
  <c r="E127" i="17"/>
  <c r="K127" i="17" s="1"/>
  <c r="F126" i="17"/>
  <c r="L126" i="17" s="1"/>
  <c r="E126" i="17"/>
  <c r="K126" i="17" s="1"/>
  <c r="F125" i="17"/>
  <c r="L125" i="17" s="1"/>
  <c r="E125" i="17"/>
  <c r="K125" i="17" s="1"/>
  <c r="F124" i="17"/>
  <c r="L124" i="17" s="1"/>
  <c r="E124" i="17"/>
  <c r="K124" i="17" s="1"/>
  <c r="F123" i="17"/>
  <c r="L123" i="17" s="1"/>
  <c r="E123" i="17"/>
  <c r="K123" i="17" s="1"/>
  <c r="F122" i="17"/>
  <c r="L122" i="17" s="1"/>
  <c r="E122" i="17"/>
  <c r="K122" i="17" s="1"/>
  <c r="F121" i="17"/>
  <c r="L121" i="17" s="1"/>
  <c r="E121" i="17"/>
  <c r="K121" i="17" s="1"/>
  <c r="F120" i="17"/>
  <c r="L120" i="17" s="1"/>
  <c r="E120" i="17"/>
  <c r="K120" i="17" s="1"/>
  <c r="F119" i="17"/>
  <c r="L119" i="17" s="1"/>
  <c r="E119" i="17"/>
  <c r="K119" i="17" s="1"/>
  <c r="F118" i="17"/>
  <c r="L118" i="17" s="1"/>
  <c r="E118" i="17"/>
  <c r="K118" i="17" s="1"/>
  <c r="F117" i="17"/>
  <c r="L117" i="17" s="1"/>
  <c r="E117" i="17"/>
  <c r="K117" i="17" s="1"/>
  <c r="F116" i="17"/>
  <c r="L116" i="17" s="1"/>
  <c r="E116" i="17"/>
  <c r="K116" i="17" s="1"/>
  <c r="F115" i="17"/>
  <c r="L115" i="17" s="1"/>
  <c r="E115" i="17"/>
  <c r="K115" i="17" s="1"/>
  <c r="F114" i="17"/>
  <c r="L114" i="17" s="1"/>
  <c r="E114" i="17"/>
  <c r="K114" i="17" s="1"/>
  <c r="F113" i="17"/>
  <c r="L113" i="17" s="1"/>
  <c r="E113" i="17"/>
  <c r="K113" i="17" s="1"/>
  <c r="F112" i="17"/>
  <c r="L112" i="17" s="1"/>
  <c r="E112" i="17"/>
  <c r="K112" i="17" s="1"/>
  <c r="F111" i="17"/>
  <c r="L111" i="17" s="1"/>
  <c r="E111" i="17"/>
  <c r="K111" i="17" s="1"/>
  <c r="F110" i="17"/>
  <c r="L110" i="17" s="1"/>
  <c r="E110" i="17"/>
  <c r="K110" i="17" s="1"/>
  <c r="F109" i="17"/>
  <c r="L109" i="17" s="1"/>
  <c r="E109" i="17"/>
  <c r="K109" i="17" s="1"/>
  <c r="F108" i="17"/>
  <c r="L108" i="17" s="1"/>
  <c r="E108" i="17"/>
  <c r="K108" i="17" s="1"/>
  <c r="F107" i="17"/>
  <c r="L107" i="17" s="1"/>
  <c r="E107" i="17"/>
  <c r="K107" i="17" s="1"/>
  <c r="F106" i="17"/>
  <c r="L106" i="17" s="1"/>
  <c r="E106" i="17"/>
  <c r="K106" i="17" s="1"/>
  <c r="F105" i="17"/>
  <c r="L105" i="17" s="1"/>
  <c r="E105" i="17"/>
  <c r="K105" i="17" s="1"/>
  <c r="F104" i="17"/>
  <c r="L104" i="17" s="1"/>
  <c r="E104" i="17"/>
  <c r="K104" i="17" s="1"/>
  <c r="F103" i="17"/>
  <c r="L103" i="17" s="1"/>
  <c r="E103" i="17"/>
  <c r="K103" i="17" s="1"/>
  <c r="F102" i="17"/>
  <c r="L102" i="17" s="1"/>
  <c r="E102" i="17"/>
  <c r="K102" i="17" s="1"/>
  <c r="F101" i="17"/>
  <c r="L101" i="17" s="1"/>
  <c r="E101" i="17"/>
  <c r="K101" i="17" s="1"/>
  <c r="F100" i="17"/>
  <c r="L100" i="17" s="1"/>
  <c r="E100" i="17"/>
  <c r="K100" i="17" s="1"/>
  <c r="F99" i="17"/>
  <c r="L99" i="17" s="1"/>
  <c r="E99" i="17"/>
  <c r="K99" i="17" s="1"/>
  <c r="F98" i="17"/>
  <c r="L98" i="17" s="1"/>
  <c r="E98" i="17"/>
  <c r="K98" i="17" s="1"/>
  <c r="F97" i="17"/>
  <c r="L97" i="17" s="1"/>
  <c r="E97" i="17"/>
  <c r="K97" i="17" s="1"/>
  <c r="F96" i="17"/>
  <c r="L96" i="17" s="1"/>
  <c r="E96" i="17"/>
  <c r="K96" i="17" s="1"/>
  <c r="F95" i="17"/>
  <c r="L95" i="17" s="1"/>
  <c r="E95" i="17"/>
  <c r="K95" i="17" s="1"/>
  <c r="F94" i="17"/>
  <c r="L94" i="17" s="1"/>
  <c r="E94" i="17"/>
  <c r="K94" i="17" s="1"/>
  <c r="F93" i="17"/>
  <c r="L93" i="17" s="1"/>
  <c r="E93" i="17"/>
  <c r="K93" i="17" s="1"/>
  <c r="F92" i="17"/>
  <c r="L92" i="17" s="1"/>
  <c r="E92" i="17"/>
  <c r="K92" i="17" s="1"/>
  <c r="F91" i="17"/>
  <c r="L91" i="17" s="1"/>
  <c r="E91" i="17"/>
  <c r="K91" i="17" s="1"/>
  <c r="F90" i="17"/>
  <c r="L90" i="17" s="1"/>
  <c r="E90" i="17"/>
  <c r="K90" i="17" s="1"/>
  <c r="F89" i="17"/>
  <c r="L89" i="17" s="1"/>
  <c r="E89" i="17"/>
  <c r="K89" i="17" s="1"/>
  <c r="F88" i="17"/>
  <c r="L88" i="17" s="1"/>
  <c r="E88" i="17"/>
  <c r="K88" i="17" s="1"/>
  <c r="F87" i="17"/>
  <c r="L87" i="17" s="1"/>
  <c r="E87" i="17"/>
  <c r="K87" i="17" s="1"/>
  <c r="F86" i="17"/>
  <c r="L86" i="17" s="1"/>
  <c r="E86" i="17"/>
  <c r="K86" i="17" s="1"/>
  <c r="F85" i="17"/>
  <c r="L85" i="17" s="1"/>
  <c r="E85" i="17"/>
  <c r="K85" i="17" s="1"/>
  <c r="F84" i="17"/>
  <c r="L84" i="17" s="1"/>
  <c r="E84" i="17"/>
  <c r="K84" i="17" s="1"/>
  <c r="F83" i="17"/>
  <c r="L83" i="17" s="1"/>
  <c r="E83" i="17"/>
  <c r="K83" i="17" s="1"/>
  <c r="F82" i="17"/>
  <c r="L82" i="17" s="1"/>
  <c r="E82" i="17"/>
  <c r="K82" i="17" s="1"/>
  <c r="F81" i="17"/>
  <c r="L81" i="17" s="1"/>
  <c r="E81" i="17"/>
  <c r="K81" i="17" s="1"/>
  <c r="F80" i="17"/>
  <c r="L80" i="17" s="1"/>
  <c r="E80" i="17"/>
  <c r="K80" i="17" s="1"/>
  <c r="F79" i="17"/>
  <c r="L79" i="17" s="1"/>
  <c r="E79" i="17"/>
  <c r="K79" i="17" s="1"/>
  <c r="F78" i="17"/>
  <c r="L78" i="17" s="1"/>
  <c r="E78" i="17"/>
  <c r="K78" i="17" s="1"/>
  <c r="F77" i="17"/>
  <c r="L77" i="17" s="1"/>
  <c r="E77" i="17"/>
  <c r="K77" i="17" s="1"/>
  <c r="F76" i="17"/>
  <c r="L76" i="17" s="1"/>
  <c r="E76" i="17"/>
  <c r="K76" i="17" s="1"/>
  <c r="F75" i="17"/>
  <c r="L75" i="17" s="1"/>
  <c r="E75" i="17"/>
  <c r="K75" i="17" s="1"/>
  <c r="F74" i="17"/>
  <c r="L74" i="17" s="1"/>
  <c r="E74" i="17"/>
  <c r="K74" i="17" s="1"/>
  <c r="F73" i="17"/>
  <c r="L73" i="17" s="1"/>
  <c r="E73" i="17"/>
  <c r="K73" i="17" s="1"/>
  <c r="F72" i="17"/>
  <c r="L72" i="17" s="1"/>
  <c r="E72" i="17"/>
  <c r="K72" i="17" s="1"/>
  <c r="F71" i="17"/>
  <c r="L71" i="17" s="1"/>
  <c r="E71" i="17"/>
  <c r="K71" i="17" s="1"/>
  <c r="F70" i="17"/>
  <c r="L70" i="17" s="1"/>
  <c r="E70" i="17"/>
  <c r="K70" i="17" s="1"/>
  <c r="F69" i="17"/>
  <c r="L69" i="17" s="1"/>
  <c r="E69" i="17"/>
  <c r="K69" i="17" s="1"/>
  <c r="F68" i="17"/>
  <c r="L68" i="17" s="1"/>
  <c r="E68" i="17"/>
  <c r="K68" i="17" s="1"/>
  <c r="F67" i="17"/>
  <c r="L67" i="17" s="1"/>
  <c r="E67" i="17"/>
  <c r="K67" i="17" s="1"/>
  <c r="F66" i="17"/>
  <c r="L66" i="17" s="1"/>
  <c r="E66" i="17"/>
  <c r="K66" i="17" s="1"/>
  <c r="F65" i="17"/>
  <c r="L65" i="17" s="1"/>
  <c r="E65" i="17"/>
  <c r="K65" i="17" s="1"/>
  <c r="F64" i="17"/>
  <c r="L64" i="17" s="1"/>
  <c r="E64" i="17"/>
  <c r="K64" i="17" s="1"/>
  <c r="F63" i="17"/>
  <c r="L63" i="17" s="1"/>
  <c r="E63" i="17"/>
  <c r="K63" i="17" s="1"/>
  <c r="F62" i="17"/>
  <c r="L62" i="17" s="1"/>
  <c r="E62" i="17"/>
  <c r="K62" i="17" s="1"/>
  <c r="F61" i="17"/>
  <c r="L61" i="17" s="1"/>
  <c r="E61" i="17"/>
  <c r="K61" i="17" s="1"/>
  <c r="F60" i="17"/>
  <c r="L60" i="17" s="1"/>
  <c r="E60" i="17"/>
  <c r="K60" i="17" s="1"/>
  <c r="F59" i="17"/>
  <c r="L59" i="17" s="1"/>
  <c r="E59" i="17"/>
  <c r="K59" i="17" s="1"/>
  <c r="F58" i="17"/>
  <c r="L58" i="17" s="1"/>
  <c r="E58" i="17"/>
  <c r="K58" i="17" s="1"/>
  <c r="F57" i="17"/>
  <c r="L57" i="17" s="1"/>
  <c r="E57" i="17"/>
  <c r="K57" i="17" s="1"/>
  <c r="F56" i="17"/>
  <c r="L56" i="17" s="1"/>
  <c r="E56" i="17"/>
  <c r="K56" i="17" s="1"/>
  <c r="F55" i="17"/>
  <c r="L55" i="17" s="1"/>
  <c r="E55" i="17"/>
  <c r="K55" i="17" s="1"/>
  <c r="F54" i="17"/>
  <c r="L54" i="17" s="1"/>
  <c r="E54" i="17"/>
  <c r="K54" i="17" s="1"/>
  <c r="F53" i="17"/>
  <c r="L53" i="17" s="1"/>
  <c r="E53" i="17"/>
  <c r="K53" i="17" s="1"/>
  <c r="F52" i="17"/>
  <c r="L52" i="17" s="1"/>
  <c r="E52" i="17"/>
  <c r="K52" i="17" s="1"/>
  <c r="F51" i="17"/>
  <c r="L51" i="17" s="1"/>
  <c r="E51" i="17"/>
  <c r="K51" i="17" s="1"/>
  <c r="F50" i="17"/>
  <c r="L50" i="17" s="1"/>
  <c r="E50" i="17"/>
  <c r="K50" i="17" s="1"/>
  <c r="F49" i="17"/>
  <c r="L49" i="17" s="1"/>
  <c r="E49" i="17"/>
  <c r="K49" i="17" s="1"/>
  <c r="F48" i="17"/>
  <c r="L48" i="17" s="1"/>
  <c r="E48" i="17"/>
  <c r="K48" i="17" s="1"/>
  <c r="F47" i="17"/>
  <c r="L47" i="17" s="1"/>
  <c r="E47" i="17"/>
  <c r="K47" i="17" s="1"/>
  <c r="F46" i="17"/>
  <c r="L46" i="17" s="1"/>
  <c r="E46" i="17"/>
  <c r="K46" i="17" s="1"/>
  <c r="F45" i="17"/>
  <c r="L45" i="17" s="1"/>
  <c r="E45" i="17"/>
  <c r="K45" i="17" s="1"/>
  <c r="F44" i="17"/>
  <c r="L44" i="17" s="1"/>
  <c r="E44" i="17"/>
  <c r="K44" i="17" s="1"/>
  <c r="F43" i="17"/>
  <c r="L43" i="17" s="1"/>
  <c r="E43" i="17"/>
  <c r="K43" i="17" s="1"/>
  <c r="F42" i="17"/>
  <c r="L42" i="17" s="1"/>
  <c r="E42" i="17"/>
  <c r="K42" i="17" s="1"/>
  <c r="F41" i="17"/>
  <c r="L41" i="17" s="1"/>
  <c r="E41" i="17"/>
  <c r="K41" i="17" s="1"/>
  <c r="F40" i="17"/>
  <c r="L40" i="17" s="1"/>
  <c r="E40" i="17"/>
  <c r="K40" i="17" s="1"/>
  <c r="F39" i="17"/>
  <c r="L39" i="17" s="1"/>
  <c r="E39" i="17"/>
  <c r="K39" i="17" s="1"/>
  <c r="F38" i="17"/>
  <c r="L38" i="17" s="1"/>
  <c r="E38" i="17"/>
  <c r="K38" i="17" s="1"/>
  <c r="F37" i="17"/>
  <c r="L37" i="17" s="1"/>
  <c r="E37" i="17"/>
  <c r="K37" i="17" s="1"/>
  <c r="F36" i="17"/>
  <c r="L36" i="17" s="1"/>
  <c r="E36" i="17"/>
  <c r="K36" i="17" s="1"/>
  <c r="F35" i="17"/>
  <c r="L35" i="17" s="1"/>
  <c r="E35" i="17"/>
  <c r="K35" i="17" s="1"/>
  <c r="F34" i="17"/>
  <c r="L34" i="17" s="1"/>
  <c r="E34" i="17"/>
  <c r="K34" i="17" s="1"/>
  <c r="F33" i="17"/>
  <c r="L33" i="17" s="1"/>
  <c r="E33" i="17"/>
  <c r="K33" i="17" s="1"/>
  <c r="F32" i="17"/>
  <c r="L32" i="17" s="1"/>
  <c r="E32" i="17"/>
  <c r="K32" i="17" s="1"/>
  <c r="F31" i="17"/>
  <c r="L31" i="17" s="1"/>
  <c r="E31" i="17"/>
  <c r="K31" i="17" s="1"/>
  <c r="F30" i="17"/>
  <c r="L30" i="17" s="1"/>
  <c r="E30" i="17"/>
  <c r="K30" i="17" s="1"/>
  <c r="F29" i="17"/>
  <c r="L29" i="17" s="1"/>
  <c r="E29" i="17"/>
  <c r="K29" i="17" s="1"/>
  <c r="F28" i="17"/>
  <c r="L28" i="17" s="1"/>
  <c r="E28" i="17"/>
  <c r="K28" i="17" s="1"/>
  <c r="F27" i="17"/>
  <c r="L27" i="17" s="1"/>
  <c r="E27" i="17"/>
  <c r="K27" i="17" s="1"/>
  <c r="F26" i="17"/>
  <c r="L26" i="17" s="1"/>
  <c r="E26" i="17"/>
  <c r="K26" i="17" s="1"/>
  <c r="F25" i="17"/>
  <c r="L25" i="17" s="1"/>
  <c r="E25" i="17"/>
  <c r="K25" i="17" s="1"/>
  <c r="F24" i="17"/>
  <c r="L24" i="17" s="1"/>
  <c r="E24" i="17"/>
  <c r="K24" i="17" s="1"/>
  <c r="F23" i="17"/>
  <c r="L23" i="17" s="1"/>
  <c r="E23" i="17"/>
  <c r="K23" i="17" s="1"/>
  <c r="F22" i="17"/>
  <c r="L22" i="17" s="1"/>
  <c r="E22" i="17"/>
  <c r="K22" i="17" s="1"/>
  <c r="F21" i="17"/>
  <c r="L21" i="17" s="1"/>
  <c r="E21" i="17"/>
  <c r="K21" i="17" s="1"/>
  <c r="F20" i="17"/>
  <c r="L20" i="17" s="1"/>
  <c r="E20" i="17"/>
  <c r="K20" i="17" s="1"/>
  <c r="F19" i="17"/>
  <c r="L19" i="17" s="1"/>
  <c r="E19" i="17"/>
  <c r="K19" i="17" s="1"/>
  <c r="F18" i="17"/>
  <c r="L18" i="17" s="1"/>
  <c r="E18" i="17"/>
  <c r="K18" i="17" s="1"/>
  <c r="F17" i="17"/>
  <c r="L17" i="17" s="1"/>
  <c r="E17" i="17"/>
  <c r="K17" i="17" s="1"/>
  <c r="F16" i="17"/>
  <c r="L16" i="17" s="1"/>
  <c r="E16" i="17"/>
  <c r="K16" i="17" s="1"/>
  <c r="F15" i="17"/>
  <c r="L15" i="17" s="1"/>
  <c r="E15" i="17"/>
  <c r="K15" i="17" s="1"/>
  <c r="F14" i="17"/>
  <c r="L14" i="17" s="1"/>
  <c r="E14" i="17"/>
  <c r="K14" i="17" s="1"/>
  <c r="F13" i="17"/>
  <c r="L13" i="17" s="1"/>
  <c r="E13" i="17"/>
  <c r="K13" i="17" s="1"/>
  <c r="F12" i="17"/>
  <c r="L12" i="17" s="1"/>
  <c r="E12" i="17"/>
  <c r="K12" i="17" s="1"/>
  <c r="F11" i="17"/>
  <c r="L11" i="17" s="1"/>
  <c r="E11" i="17"/>
  <c r="K11" i="17" s="1"/>
  <c r="F10" i="17"/>
  <c r="L10" i="17" s="1"/>
  <c r="E10" i="17"/>
  <c r="K10" i="17" s="1"/>
  <c r="F9" i="17"/>
  <c r="L9" i="17" s="1"/>
  <c r="E9" i="17"/>
  <c r="K9" i="17" s="1"/>
  <c r="F8" i="17"/>
  <c r="L8" i="17" s="1"/>
  <c r="E8" i="17"/>
  <c r="K8" i="17" s="1"/>
  <c r="F7" i="17"/>
  <c r="L7" i="17" s="1"/>
  <c r="E7" i="17"/>
  <c r="K7" i="17" s="1"/>
  <c r="F6" i="17"/>
  <c r="L6" i="17" s="1"/>
  <c r="E6" i="17"/>
  <c r="K6" i="17" s="1"/>
  <c r="F5" i="17"/>
  <c r="L5" i="17" s="1"/>
  <c r="E5" i="17"/>
  <c r="K5" i="17" s="1"/>
  <c r="F4" i="17"/>
  <c r="L4" i="17" s="1"/>
  <c r="E4" i="17"/>
  <c r="K4" i="17" s="1"/>
  <c r="S3" i="17"/>
  <c r="F3" i="17"/>
  <c r="L3" i="17" s="1"/>
  <c r="E3" i="17"/>
  <c r="K3" i="17" s="1"/>
  <c r="F2" i="17"/>
  <c r="L2" i="17" s="1"/>
  <c r="E2" i="17"/>
  <c r="K2" i="17" s="1"/>
  <c r="F970" i="16"/>
  <c r="L970" i="16" s="1"/>
  <c r="E970" i="16"/>
  <c r="K970" i="16" s="1"/>
  <c r="F969" i="16"/>
  <c r="L969" i="16" s="1"/>
  <c r="E969" i="16"/>
  <c r="K969" i="16" s="1"/>
  <c r="F968" i="16"/>
  <c r="L968" i="16" s="1"/>
  <c r="E968" i="16"/>
  <c r="K968" i="16" s="1"/>
  <c r="M968" i="16" s="1"/>
  <c r="O968" i="16" s="1"/>
  <c r="F967" i="16"/>
  <c r="L967" i="16" s="1"/>
  <c r="E967" i="16"/>
  <c r="K967" i="16" s="1"/>
  <c r="F966" i="16"/>
  <c r="L966" i="16" s="1"/>
  <c r="E966" i="16"/>
  <c r="K966" i="16" s="1"/>
  <c r="F965" i="16"/>
  <c r="L965" i="16" s="1"/>
  <c r="E965" i="16"/>
  <c r="K965" i="16" s="1"/>
  <c r="F964" i="16"/>
  <c r="L964" i="16" s="1"/>
  <c r="E964" i="16"/>
  <c r="K964" i="16" s="1"/>
  <c r="F963" i="16"/>
  <c r="L963" i="16" s="1"/>
  <c r="E963" i="16"/>
  <c r="K963" i="16" s="1"/>
  <c r="F962" i="16"/>
  <c r="L962" i="16" s="1"/>
  <c r="E962" i="16"/>
  <c r="K962" i="16" s="1"/>
  <c r="F961" i="16"/>
  <c r="L961" i="16" s="1"/>
  <c r="E961" i="16"/>
  <c r="K961" i="16" s="1"/>
  <c r="F960" i="16"/>
  <c r="L960" i="16" s="1"/>
  <c r="E960" i="16"/>
  <c r="K960" i="16" s="1"/>
  <c r="F959" i="16"/>
  <c r="L959" i="16" s="1"/>
  <c r="E959" i="16"/>
  <c r="K959" i="16" s="1"/>
  <c r="F958" i="16"/>
  <c r="L958" i="16" s="1"/>
  <c r="E958" i="16"/>
  <c r="K958" i="16" s="1"/>
  <c r="F957" i="16"/>
  <c r="L957" i="16" s="1"/>
  <c r="E957" i="16"/>
  <c r="K957" i="16" s="1"/>
  <c r="F956" i="16"/>
  <c r="L956" i="16" s="1"/>
  <c r="E956" i="16"/>
  <c r="K956" i="16" s="1"/>
  <c r="F955" i="16"/>
  <c r="L955" i="16" s="1"/>
  <c r="E955" i="16"/>
  <c r="K955" i="16" s="1"/>
  <c r="F954" i="16"/>
  <c r="L954" i="16" s="1"/>
  <c r="E954" i="16"/>
  <c r="K954" i="16" s="1"/>
  <c r="F953" i="16"/>
  <c r="L953" i="16" s="1"/>
  <c r="E953" i="16"/>
  <c r="K953" i="16" s="1"/>
  <c r="F952" i="16"/>
  <c r="L952" i="16" s="1"/>
  <c r="E952" i="16"/>
  <c r="K952" i="16" s="1"/>
  <c r="F951" i="16"/>
  <c r="L951" i="16" s="1"/>
  <c r="E951" i="16"/>
  <c r="K951" i="16" s="1"/>
  <c r="F950" i="16"/>
  <c r="L950" i="16" s="1"/>
  <c r="E950" i="16"/>
  <c r="K950" i="16" s="1"/>
  <c r="F949" i="16"/>
  <c r="L949" i="16" s="1"/>
  <c r="E949" i="16"/>
  <c r="K949" i="16" s="1"/>
  <c r="F948" i="16"/>
  <c r="L948" i="16" s="1"/>
  <c r="E948" i="16"/>
  <c r="K948" i="16" s="1"/>
  <c r="F947" i="16"/>
  <c r="L947" i="16" s="1"/>
  <c r="E947" i="16"/>
  <c r="K947" i="16" s="1"/>
  <c r="F946" i="16"/>
  <c r="L946" i="16" s="1"/>
  <c r="E946" i="16"/>
  <c r="K946" i="16" s="1"/>
  <c r="F945" i="16"/>
  <c r="L945" i="16" s="1"/>
  <c r="E945" i="16"/>
  <c r="K945" i="16" s="1"/>
  <c r="F944" i="16"/>
  <c r="L944" i="16" s="1"/>
  <c r="E944" i="16"/>
  <c r="K944" i="16" s="1"/>
  <c r="F943" i="16"/>
  <c r="L943" i="16" s="1"/>
  <c r="E943" i="16"/>
  <c r="K943" i="16" s="1"/>
  <c r="F942" i="16"/>
  <c r="L942" i="16" s="1"/>
  <c r="E942" i="16"/>
  <c r="K942" i="16" s="1"/>
  <c r="F941" i="16"/>
  <c r="L941" i="16" s="1"/>
  <c r="E941" i="16"/>
  <c r="K941" i="16" s="1"/>
  <c r="F940" i="16"/>
  <c r="L940" i="16" s="1"/>
  <c r="E940" i="16"/>
  <c r="K940" i="16" s="1"/>
  <c r="F939" i="16"/>
  <c r="L939" i="16" s="1"/>
  <c r="E939" i="16"/>
  <c r="K939" i="16" s="1"/>
  <c r="F938" i="16"/>
  <c r="L938" i="16" s="1"/>
  <c r="E938" i="16"/>
  <c r="K938" i="16" s="1"/>
  <c r="F937" i="16"/>
  <c r="L937" i="16" s="1"/>
  <c r="E937" i="16"/>
  <c r="K937" i="16" s="1"/>
  <c r="F936" i="16"/>
  <c r="L936" i="16" s="1"/>
  <c r="E936" i="16"/>
  <c r="K936" i="16" s="1"/>
  <c r="F935" i="16"/>
  <c r="L935" i="16" s="1"/>
  <c r="E935" i="16"/>
  <c r="K935" i="16" s="1"/>
  <c r="F934" i="16"/>
  <c r="L934" i="16" s="1"/>
  <c r="E934" i="16"/>
  <c r="K934" i="16" s="1"/>
  <c r="F933" i="16"/>
  <c r="L933" i="16" s="1"/>
  <c r="E933" i="16"/>
  <c r="K933" i="16" s="1"/>
  <c r="F932" i="16"/>
  <c r="L932" i="16" s="1"/>
  <c r="E932" i="16"/>
  <c r="K932" i="16" s="1"/>
  <c r="F931" i="16"/>
  <c r="L931" i="16" s="1"/>
  <c r="E931" i="16"/>
  <c r="K931" i="16" s="1"/>
  <c r="F930" i="16"/>
  <c r="L930" i="16" s="1"/>
  <c r="E930" i="16"/>
  <c r="K930" i="16" s="1"/>
  <c r="F929" i="16"/>
  <c r="L929" i="16" s="1"/>
  <c r="E929" i="16"/>
  <c r="K929" i="16" s="1"/>
  <c r="F928" i="16"/>
  <c r="L928" i="16" s="1"/>
  <c r="E928" i="16"/>
  <c r="K928" i="16" s="1"/>
  <c r="F927" i="16"/>
  <c r="L927" i="16" s="1"/>
  <c r="E927" i="16"/>
  <c r="K927" i="16" s="1"/>
  <c r="F926" i="16"/>
  <c r="L926" i="16" s="1"/>
  <c r="E926" i="16"/>
  <c r="K926" i="16" s="1"/>
  <c r="F925" i="16"/>
  <c r="L925" i="16" s="1"/>
  <c r="E925" i="16"/>
  <c r="K925" i="16" s="1"/>
  <c r="F924" i="16"/>
  <c r="L924" i="16" s="1"/>
  <c r="E924" i="16"/>
  <c r="K924" i="16" s="1"/>
  <c r="F923" i="16"/>
  <c r="L923" i="16" s="1"/>
  <c r="E923" i="16"/>
  <c r="K923" i="16" s="1"/>
  <c r="F922" i="16"/>
  <c r="L922" i="16" s="1"/>
  <c r="E922" i="16"/>
  <c r="K922" i="16" s="1"/>
  <c r="F921" i="16"/>
  <c r="L921" i="16" s="1"/>
  <c r="E921" i="16"/>
  <c r="K921" i="16" s="1"/>
  <c r="F920" i="16"/>
  <c r="L920" i="16" s="1"/>
  <c r="E920" i="16"/>
  <c r="K920" i="16" s="1"/>
  <c r="F919" i="16"/>
  <c r="L919" i="16" s="1"/>
  <c r="E919" i="16"/>
  <c r="K919" i="16" s="1"/>
  <c r="F918" i="16"/>
  <c r="L918" i="16" s="1"/>
  <c r="E918" i="16"/>
  <c r="K918" i="16" s="1"/>
  <c r="M918" i="16" s="1"/>
  <c r="F917" i="16"/>
  <c r="L917" i="16" s="1"/>
  <c r="E917" i="16"/>
  <c r="K917" i="16" s="1"/>
  <c r="F916" i="16"/>
  <c r="L916" i="16" s="1"/>
  <c r="E916" i="16"/>
  <c r="K916" i="16" s="1"/>
  <c r="F915" i="16"/>
  <c r="L915" i="16" s="1"/>
  <c r="E915" i="16"/>
  <c r="K915" i="16" s="1"/>
  <c r="F914" i="16"/>
  <c r="L914" i="16" s="1"/>
  <c r="E914" i="16"/>
  <c r="K914" i="16" s="1"/>
  <c r="F913" i="16"/>
  <c r="L913" i="16" s="1"/>
  <c r="E913" i="16"/>
  <c r="K913" i="16" s="1"/>
  <c r="F912" i="16"/>
  <c r="L912" i="16" s="1"/>
  <c r="E912" i="16"/>
  <c r="K912" i="16" s="1"/>
  <c r="F911" i="16"/>
  <c r="L911" i="16" s="1"/>
  <c r="E911" i="16"/>
  <c r="K911" i="16" s="1"/>
  <c r="F910" i="16"/>
  <c r="L910" i="16" s="1"/>
  <c r="E910" i="16"/>
  <c r="K910" i="16" s="1"/>
  <c r="F909" i="16"/>
  <c r="L909" i="16" s="1"/>
  <c r="E909" i="16"/>
  <c r="K909" i="16" s="1"/>
  <c r="F908" i="16"/>
  <c r="L908" i="16" s="1"/>
  <c r="E908" i="16"/>
  <c r="K908" i="16" s="1"/>
  <c r="F907" i="16"/>
  <c r="L907" i="16" s="1"/>
  <c r="E907" i="16"/>
  <c r="K907" i="16" s="1"/>
  <c r="F906" i="16"/>
  <c r="L906" i="16" s="1"/>
  <c r="E906" i="16"/>
  <c r="K906" i="16" s="1"/>
  <c r="F905" i="16"/>
  <c r="L905" i="16" s="1"/>
  <c r="E905" i="16"/>
  <c r="K905" i="16" s="1"/>
  <c r="F904" i="16"/>
  <c r="L904" i="16" s="1"/>
  <c r="E904" i="16"/>
  <c r="K904" i="16" s="1"/>
  <c r="F903" i="16"/>
  <c r="L903" i="16" s="1"/>
  <c r="E903" i="16"/>
  <c r="K903" i="16" s="1"/>
  <c r="F902" i="16"/>
  <c r="L902" i="16" s="1"/>
  <c r="E902" i="16"/>
  <c r="K902" i="16" s="1"/>
  <c r="F901" i="16"/>
  <c r="L901" i="16" s="1"/>
  <c r="E901" i="16"/>
  <c r="K901" i="16" s="1"/>
  <c r="F900" i="16"/>
  <c r="L900" i="16" s="1"/>
  <c r="E900" i="16"/>
  <c r="K900" i="16" s="1"/>
  <c r="F899" i="16"/>
  <c r="L899" i="16" s="1"/>
  <c r="E899" i="16"/>
  <c r="K899" i="16" s="1"/>
  <c r="F898" i="16"/>
  <c r="L898" i="16" s="1"/>
  <c r="E898" i="16"/>
  <c r="K898" i="16" s="1"/>
  <c r="F897" i="16"/>
  <c r="L897" i="16" s="1"/>
  <c r="E897" i="16"/>
  <c r="K897" i="16" s="1"/>
  <c r="F896" i="16"/>
  <c r="L896" i="16" s="1"/>
  <c r="E896" i="16"/>
  <c r="K896" i="16" s="1"/>
  <c r="F895" i="16"/>
  <c r="L895" i="16" s="1"/>
  <c r="E895" i="16"/>
  <c r="K895" i="16" s="1"/>
  <c r="F894" i="16"/>
  <c r="L894" i="16" s="1"/>
  <c r="E894" i="16"/>
  <c r="K894" i="16" s="1"/>
  <c r="F893" i="16"/>
  <c r="L893" i="16" s="1"/>
  <c r="E893" i="16"/>
  <c r="K893" i="16" s="1"/>
  <c r="F892" i="16"/>
  <c r="L892" i="16" s="1"/>
  <c r="E892" i="16"/>
  <c r="K892" i="16" s="1"/>
  <c r="F891" i="16"/>
  <c r="L891" i="16" s="1"/>
  <c r="E891" i="16"/>
  <c r="K891" i="16" s="1"/>
  <c r="F890" i="16"/>
  <c r="L890" i="16" s="1"/>
  <c r="E890" i="16"/>
  <c r="K890" i="16" s="1"/>
  <c r="F889" i="16"/>
  <c r="L889" i="16" s="1"/>
  <c r="E889" i="16"/>
  <c r="K889" i="16" s="1"/>
  <c r="F888" i="16"/>
  <c r="L888" i="16" s="1"/>
  <c r="E888" i="16"/>
  <c r="K888" i="16" s="1"/>
  <c r="F887" i="16"/>
  <c r="L887" i="16" s="1"/>
  <c r="E887" i="16"/>
  <c r="K887" i="16" s="1"/>
  <c r="F886" i="16"/>
  <c r="L886" i="16" s="1"/>
  <c r="E886" i="16"/>
  <c r="K886" i="16" s="1"/>
  <c r="F885" i="16"/>
  <c r="L885" i="16" s="1"/>
  <c r="E885" i="16"/>
  <c r="K885" i="16" s="1"/>
  <c r="F884" i="16"/>
  <c r="L884" i="16" s="1"/>
  <c r="E884" i="16"/>
  <c r="K884" i="16" s="1"/>
  <c r="F883" i="16"/>
  <c r="L883" i="16" s="1"/>
  <c r="E883" i="16"/>
  <c r="K883" i="16" s="1"/>
  <c r="F882" i="16"/>
  <c r="L882" i="16" s="1"/>
  <c r="E882" i="16"/>
  <c r="K882" i="16" s="1"/>
  <c r="F881" i="16"/>
  <c r="L881" i="16" s="1"/>
  <c r="E881" i="16"/>
  <c r="K881" i="16" s="1"/>
  <c r="F880" i="16"/>
  <c r="L880" i="16" s="1"/>
  <c r="E880" i="16"/>
  <c r="K880" i="16" s="1"/>
  <c r="F879" i="16"/>
  <c r="L879" i="16" s="1"/>
  <c r="E879" i="16"/>
  <c r="K879" i="16" s="1"/>
  <c r="F878" i="16"/>
  <c r="L878" i="16" s="1"/>
  <c r="E878" i="16"/>
  <c r="K878" i="16" s="1"/>
  <c r="F877" i="16"/>
  <c r="L877" i="16" s="1"/>
  <c r="E877" i="16"/>
  <c r="K877" i="16" s="1"/>
  <c r="F876" i="16"/>
  <c r="L876" i="16" s="1"/>
  <c r="E876" i="16"/>
  <c r="K876" i="16" s="1"/>
  <c r="F875" i="16"/>
  <c r="L875" i="16" s="1"/>
  <c r="E875" i="16"/>
  <c r="K875" i="16" s="1"/>
  <c r="F874" i="16"/>
  <c r="L874" i="16" s="1"/>
  <c r="E874" i="16"/>
  <c r="K874" i="16" s="1"/>
  <c r="F873" i="16"/>
  <c r="L873" i="16" s="1"/>
  <c r="E873" i="16"/>
  <c r="K873" i="16" s="1"/>
  <c r="F872" i="16"/>
  <c r="L872" i="16" s="1"/>
  <c r="E872" i="16"/>
  <c r="K872" i="16" s="1"/>
  <c r="F871" i="16"/>
  <c r="L871" i="16" s="1"/>
  <c r="E871" i="16"/>
  <c r="K871" i="16" s="1"/>
  <c r="F870" i="16"/>
  <c r="L870" i="16" s="1"/>
  <c r="E870" i="16"/>
  <c r="K870" i="16" s="1"/>
  <c r="F869" i="16"/>
  <c r="L869" i="16" s="1"/>
  <c r="E869" i="16"/>
  <c r="K869" i="16" s="1"/>
  <c r="F868" i="16"/>
  <c r="L868" i="16" s="1"/>
  <c r="E868" i="16"/>
  <c r="K868" i="16" s="1"/>
  <c r="F867" i="16"/>
  <c r="L867" i="16" s="1"/>
  <c r="E867" i="16"/>
  <c r="K867" i="16" s="1"/>
  <c r="F866" i="16"/>
  <c r="L866" i="16" s="1"/>
  <c r="E866" i="16"/>
  <c r="K866" i="16" s="1"/>
  <c r="F865" i="16"/>
  <c r="L865" i="16" s="1"/>
  <c r="E865" i="16"/>
  <c r="K865" i="16" s="1"/>
  <c r="F864" i="16"/>
  <c r="L864" i="16" s="1"/>
  <c r="E864" i="16"/>
  <c r="K864" i="16" s="1"/>
  <c r="F863" i="16"/>
  <c r="L863" i="16" s="1"/>
  <c r="E863" i="16"/>
  <c r="K863" i="16" s="1"/>
  <c r="F862" i="16"/>
  <c r="L862" i="16" s="1"/>
  <c r="E862" i="16"/>
  <c r="K862" i="16" s="1"/>
  <c r="F861" i="16"/>
  <c r="L861" i="16" s="1"/>
  <c r="E861" i="16"/>
  <c r="K861" i="16" s="1"/>
  <c r="F860" i="16"/>
  <c r="L860" i="16" s="1"/>
  <c r="E860" i="16"/>
  <c r="K860" i="16" s="1"/>
  <c r="L859" i="16"/>
  <c r="F859" i="16"/>
  <c r="E859" i="16"/>
  <c r="K859" i="16" s="1"/>
  <c r="F858" i="16"/>
  <c r="L858" i="16" s="1"/>
  <c r="E858" i="16"/>
  <c r="K858" i="16" s="1"/>
  <c r="F857" i="16"/>
  <c r="L857" i="16" s="1"/>
  <c r="E857" i="16"/>
  <c r="K857" i="16" s="1"/>
  <c r="F856" i="16"/>
  <c r="L856" i="16" s="1"/>
  <c r="E856" i="16"/>
  <c r="K856" i="16" s="1"/>
  <c r="F855" i="16"/>
  <c r="L855" i="16" s="1"/>
  <c r="E855" i="16"/>
  <c r="K855" i="16" s="1"/>
  <c r="F854" i="16"/>
  <c r="L854" i="16" s="1"/>
  <c r="E854" i="16"/>
  <c r="K854" i="16" s="1"/>
  <c r="F853" i="16"/>
  <c r="L853" i="16" s="1"/>
  <c r="E853" i="16"/>
  <c r="K853" i="16" s="1"/>
  <c r="F852" i="16"/>
  <c r="L852" i="16" s="1"/>
  <c r="E852" i="16"/>
  <c r="K852" i="16" s="1"/>
  <c r="F851" i="16"/>
  <c r="L851" i="16" s="1"/>
  <c r="E851" i="16"/>
  <c r="K851" i="16" s="1"/>
  <c r="F850" i="16"/>
  <c r="L850" i="16" s="1"/>
  <c r="E850" i="16"/>
  <c r="K850" i="16" s="1"/>
  <c r="F849" i="16"/>
  <c r="L849" i="16" s="1"/>
  <c r="E849" i="16"/>
  <c r="K849" i="16" s="1"/>
  <c r="F848" i="16"/>
  <c r="L848" i="16" s="1"/>
  <c r="E848" i="16"/>
  <c r="K848" i="16" s="1"/>
  <c r="F847" i="16"/>
  <c r="L847" i="16" s="1"/>
  <c r="E847" i="16"/>
  <c r="K847" i="16" s="1"/>
  <c r="F846" i="16"/>
  <c r="L846" i="16" s="1"/>
  <c r="E846" i="16"/>
  <c r="K846" i="16" s="1"/>
  <c r="F845" i="16"/>
  <c r="L845" i="16" s="1"/>
  <c r="E845" i="16"/>
  <c r="K845" i="16" s="1"/>
  <c r="F844" i="16"/>
  <c r="L844" i="16" s="1"/>
  <c r="E844" i="16"/>
  <c r="K844" i="16" s="1"/>
  <c r="F843" i="16"/>
  <c r="L843" i="16" s="1"/>
  <c r="E843" i="16"/>
  <c r="K843" i="16" s="1"/>
  <c r="F842" i="16"/>
  <c r="L842" i="16" s="1"/>
  <c r="E842" i="16"/>
  <c r="K842" i="16" s="1"/>
  <c r="F841" i="16"/>
  <c r="L841" i="16" s="1"/>
  <c r="E841" i="16"/>
  <c r="K841" i="16" s="1"/>
  <c r="F840" i="16"/>
  <c r="L840" i="16" s="1"/>
  <c r="E840" i="16"/>
  <c r="K840" i="16" s="1"/>
  <c r="F839" i="16"/>
  <c r="L839" i="16" s="1"/>
  <c r="E839" i="16"/>
  <c r="K839" i="16" s="1"/>
  <c r="F838" i="16"/>
  <c r="L838" i="16" s="1"/>
  <c r="E838" i="16"/>
  <c r="K838" i="16" s="1"/>
  <c r="F837" i="16"/>
  <c r="L837" i="16" s="1"/>
  <c r="E837" i="16"/>
  <c r="K837" i="16" s="1"/>
  <c r="F836" i="16"/>
  <c r="L836" i="16" s="1"/>
  <c r="E836" i="16"/>
  <c r="K836" i="16" s="1"/>
  <c r="F835" i="16"/>
  <c r="L835" i="16" s="1"/>
  <c r="E835" i="16"/>
  <c r="K835" i="16" s="1"/>
  <c r="F834" i="16"/>
  <c r="L834" i="16" s="1"/>
  <c r="E834" i="16"/>
  <c r="K834" i="16" s="1"/>
  <c r="F833" i="16"/>
  <c r="L833" i="16" s="1"/>
  <c r="E833" i="16"/>
  <c r="K833" i="16" s="1"/>
  <c r="F832" i="16"/>
  <c r="L832" i="16" s="1"/>
  <c r="E832" i="16"/>
  <c r="K832" i="16" s="1"/>
  <c r="F831" i="16"/>
  <c r="L831" i="16" s="1"/>
  <c r="E831" i="16"/>
  <c r="K831" i="16" s="1"/>
  <c r="F830" i="16"/>
  <c r="L830" i="16" s="1"/>
  <c r="E830" i="16"/>
  <c r="K830" i="16" s="1"/>
  <c r="F829" i="16"/>
  <c r="L829" i="16" s="1"/>
  <c r="E829" i="16"/>
  <c r="K829" i="16" s="1"/>
  <c r="F828" i="16"/>
  <c r="L828" i="16" s="1"/>
  <c r="E828" i="16"/>
  <c r="K828" i="16" s="1"/>
  <c r="F827" i="16"/>
  <c r="L827" i="16" s="1"/>
  <c r="E827" i="16"/>
  <c r="K827" i="16" s="1"/>
  <c r="F826" i="16"/>
  <c r="L826" i="16" s="1"/>
  <c r="E826" i="16"/>
  <c r="K826" i="16" s="1"/>
  <c r="F825" i="16"/>
  <c r="L825" i="16" s="1"/>
  <c r="E825" i="16"/>
  <c r="K825" i="16" s="1"/>
  <c r="F824" i="16"/>
  <c r="L824" i="16" s="1"/>
  <c r="E824" i="16"/>
  <c r="K824" i="16" s="1"/>
  <c r="F823" i="16"/>
  <c r="L823" i="16" s="1"/>
  <c r="E823" i="16"/>
  <c r="K823" i="16" s="1"/>
  <c r="F822" i="16"/>
  <c r="L822" i="16" s="1"/>
  <c r="E822" i="16"/>
  <c r="K822" i="16" s="1"/>
  <c r="F821" i="16"/>
  <c r="L821" i="16" s="1"/>
  <c r="E821" i="16"/>
  <c r="K821" i="16" s="1"/>
  <c r="F820" i="16"/>
  <c r="L820" i="16" s="1"/>
  <c r="E820" i="16"/>
  <c r="K820" i="16" s="1"/>
  <c r="F819" i="16"/>
  <c r="L819" i="16" s="1"/>
  <c r="E819" i="16"/>
  <c r="K819" i="16" s="1"/>
  <c r="F818" i="16"/>
  <c r="L818" i="16" s="1"/>
  <c r="E818" i="16"/>
  <c r="K818" i="16" s="1"/>
  <c r="F817" i="16"/>
  <c r="L817" i="16" s="1"/>
  <c r="E817" i="16"/>
  <c r="K817" i="16" s="1"/>
  <c r="F816" i="16"/>
  <c r="L816" i="16" s="1"/>
  <c r="E816" i="16"/>
  <c r="K816" i="16" s="1"/>
  <c r="F815" i="16"/>
  <c r="L815" i="16" s="1"/>
  <c r="E815" i="16"/>
  <c r="K815" i="16" s="1"/>
  <c r="F814" i="16"/>
  <c r="L814" i="16" s="1"/>
  <c r="E814" i="16"/>
  <c r="K814" i="16" s="1"/>
  <c r="F813" i="16"/>
  <c r="L813" i="16" s="1"/>
  <c r="E813" i="16"/>
  <c r="K813" i="16" s="1"/>
  <c r="F812" i="16"/>
  <c r="L812" i="16" s="1"/>
  <c r="E812" i="16"/>
  <c r="K812" i="16" s="1"/>
  <c r="F811" i="16"/>
  <c r="L811" i="16" s="1"/>
  <c r="E811" i="16"/>
  <c r="K811" i="16" s="1"/>
  <c r="F810" i="16"/>
  <c r="L810" i="16" s="1"/>
  <c r="E810" i="16"/>
  <c r="K810" i="16" s="1"/>
  <c r="F809" i="16"/>
  <c r="L809" i="16" s="1"/>
  <c r="E809" i="16"/>
  <c r="K809" i="16" s="1"/>
  <c r="F808" i="16"/>
  <c r="L808" i="16" s="1"/>
  <c r="E808" i="16"/>
  <c r="K808" i="16" s="1"/>
  <c r="F807" i="16"/>
  <c r="L807" i="16" s="1"/>
  <c r="E807" i="16"/>
  <c r="K807" i="16" s="1"/>
  <c r="F806" i="16"/>
  <c r="L806" i="16" s="1"/>
  <c r="E806" i="16"/>
  <c r="K806" i="16" s="1"/>
  <c r="F805" i="16"/>
  <c r="L805" i="16" s="1"/>
  <c r="E805" i="16"/>
  <c r="K805" i="16" s="1"/>
  <c r="F804" i="16"/>
  <c r="L804" i="16" s="1"/>
  <c r="E804" i="16"/>
  <c r="K804" i="16" s="1"/>
  <c r="F803" i="16"/>
  <c r="L803" i="16" s="1"/>
  <c r="E803" i="16"/>
  <c r="K803" i="16" s="1"/>
  <c r="F802" i="16"/>
  <c r="L802" i="16" s="1"/>
  <c r="E802" i="16"/>
  <c r="K802" i="16" s="1"/>
  <c r="F801" i="16"/>
  <c r="L801" i="16" s="1"/>
  <c r="E801" i="16"/>
  <c r="K801" i="16" s="1"/>
  <c r="F800" i="16"/>
  <c r="L800" i="16" s="1"/>
  <c r="E800" i="16"/>
  <c r="K800" i="16" s="1"/>
  <c r="F799" i="16"/>
  <c r="L799" i="16" s="1"/>
  <c r="E799" i="16"/>
  <c r="K799" i="16" s="1"/>
  <c r="F798" i="16"/>
  <c r="L798" i="16" s="1"/>
  <c r="E798" i="16"/>
  <c r="K798" i="16" s="1"/>
  <c r="F797" i="16"/>
  <c r="L797" i="16" s="1"/>
  <c r="E797" i="16"/>
  <c r="K797" i="16" s="1"/>
  <c r="F796" i="16"/>
  <c r="L796" i="16" s="1"/>
  <c r="E796" i="16"/>
  <c r="K796" i="16" s="1"/>
  <c r="F795" i="16"/>
  <c r="L795" i="16" s="1"/>
  <c r="E795" i="16"/>
  <c r="K795" i="16" s="1"/>
  <c r="F794" i="16"/>
  <c r="L794" i="16" s="1"/>
  <c r="E794" i="16"/>
  <c r="K794" i="16" s="1"/>
  <c r="F793" i="16"/>
  <c r="L793" i="16" s="1"/>
  <c r="E793" i="16"/>
  <c r="K793" i="16" s="1"/>
  <c r="F792" i="16"/>
  <c r="L792" i="16" s="1"/>
  <c r="E792" i="16"/>
  <c r="K792" i="16" s="1"/>
  <c r="F791" i="16"/>
  <c r="L791" i="16" s="1"/>
  <c r="E791" i="16"/>
  <c r="K791" i="16" s="1"/>
  <c r="F790" i="16"/>
  <c r="L790" i="16" s="1"/>
  <c r="E790" i="16"/>
  <c r="K790" i="16" s="1"/>
  <c r="F789" i="16"/>
  <c r="L789" i="16" s="1"/>
  <c r="E789" i="16"/>
  <c r="K789" i="16" s="1"/>
  <c r="F788" i="16"/>
  <c r="L788" i="16" s="1"/>
  <c r="E788" i="16"/>
  <c r="K788" i="16" s="1"/>
  <c r="F787" i="16"/>
  <c r="L787" i="16" s="1"/>
  <c r="E787" i="16"/>
  <c r="K787" i="16" s="1"/>
  <c r="F786" i="16"/>
  <c r="L786" i="16" s="1"/>
  <c r="E786" i="16"/>
  <c r="K786" i="16" s="1"/>
  <c r="F785" i="16"/>
  <c r="L785" i="16" s="1"/>
  <c r="E785" i="16"/>
  <c r="K785" i="16" s="1"/>
  <c r="F784" i="16"/>
  <c r="L784" i="16" s="1"/>
  <c r="E784" i="16"/>
  <c r="K784" i="16" s="1"/>
  <c r="F783" i="16"/>
  <c r="L783" i="16" s="1"/>
  <c r="E783" i="16"/>
  <c r="K783" i="16" s="1"/>
  <c r="F782" i="16"/>
  <c r="L782" i="16" s="1"/>
  <c r="E782" i="16"/>
  <c r="K782" i="16" s="1"/>
  <c r="F781" i="16"/>
  <c r="L781" i="16" s="1"/>
  <c r="E781" i="16"/>
  <c r="K781" i="16" s="1"/>
  <c r="F780" i="16"/>
  <c r="L780" i="16" s="1"/>
  <c r="E780" i="16"/>
  <c r="K780" i="16" s="1"/>
  <c r="F779" i="16"/>
  <c r="L779" i="16" s="1"/>
  <c r="E779" i="16"/>
  <c r="K779" i="16" s="1"/>
  <c r="F778" i="16"/>
  <c r="L778" i="16" s="1"/>
  <c r="E778" i="16"/>
  <c r="K778" i="16" s="1"/>
  <c r="F777" i="16"/>
  <c r="L777" i="16" s="1"/>
  <c r="E777" i="16"/>
  <c r="K777" i="16" s="1"/>
  <c r="F776" i="16"/>
  <c r="L776" i="16" s="1"/>
  <c r="E776" i="16"/>
  <c r="K776" i="16" s="1"/>
  <c r="F775" i="16"/>
  <c r="L775" i="16" s="1"/>
  <c r="E775" i="16"/>
  <c r="K775" i="16" s="1"/>
  <c r="F774" i="16"/>
  <c r="L774" i="16" s="1"/>
  <c r="E774" i="16"/>
  <c r="K774" i="16" s="1"/>
  <c r="F773" i="16"/>
  <c r="L773" i="16" s="1"/>
  <c r="E773" i="16"/>
  <c r="K773" i="16" s="1"/>
  <c r="F772" i="16"/>
  <c r="L772" i="16" s="1"/>
  <c r="E772" i="16"/>
  <c r="K772" i="16" s="1"/>
  <c r="F771" i="16"/>
  <c r="L771" i="16" s="1"/>
  <c r="E771" i="16"/>
  <c r="K771" i="16" s="1"/>
  <c r="F770" i="16"/>
  <c r="L770" i="16" s="1"/>
  <c r="E770" i="16"/>
  <c r="K770" i="16" s="1"/>
  <c r="F769" i="16"/>
  <c r="L769" i="16" s="1"/>
  <c r="E769" i="16"/>
  <c r="K769" i="16" s="1"/>
  <c r="F768" i="16"/>
  <c r="L768" i="16" s="1"/>
  <c r="E768" i="16"/>
  <c r="K768" i="16" s="1"/>
  <c r="F767" i="16"/>
  <c r="L767" i="16" s="1"/>
  <c r="E767" i="16"/>
  <c r="K767" i="16" s="1"/>
  <c r="F766" i="16"/>
  <c r="L766" i="16" s="1"/>
  <c r="E766" i="16"/>
  <c r="K766" i="16" s="1"/>
  <c r="F765" i="16"/>
  <c r="L765" i="16" s="1"/>
  <c r="E765" i="16"/>
  <c r="K765" i="16" s="1"/>
  <c r="F764" i="16"/>
  <c r="L764" i="16" s="1"/>
  <c r="E764" i="16"/>
  <c r="K764" i="16" s="1"/>
  <c r="F763" i="16"/>
  <c r="L763" i="16" s="1"/>
  <c r="E763" i="16"/>
  <c r="K763" i="16" s="1"/>
  <c r="F762" i="16"/>
  <c r="L762" i="16" s="1"/>
  <c r="E762" i="16"/>
  <c r="K762" i="16" s="1"/>
  <c r="F761" i="16"/>
  <c r="L761" i="16" s="1"/>
  <c r="E761" i="16"/>
  <c r="K761" i="16" s="1"/>
  <c r="F760" i="16"/>
  <c r="L760" i="16" s="1"/>
  <c r="E760" i="16"/>
  <c r="K760" i="16" s="1"/>
  <c r="F759" i="16"/>
  <c r="L759" i="16" s="1"/>
  <c r="E759" i="16"/>
  <c r="K759" i="16" s="1"/>
  <c r="F758" i="16"/>
  <c r="L758" i="16" s="1"/>
  <c r="E758" i="16"/>
  <c r="K758" i="16" s="1"/>
  <c r="F757" i="16"/>
  <c r="L757" i="16" s="1"/>
  <c r="E757" i="16"/>
  <c r="K757" i="16" s="1"/>
  <c r="F756" i="16"/>
  <c r="L756" i="16" s="1"/>
  <c r="E756" i="16"/>
  <c r="K756" i="16" s="1"/>
  <c r="F755" i="16"/>
  <c r="L755" i="16" s="1"/>
  <c r="E755" i="16"/>
  <c r="K755" i="16" s="1"/>
  <c r="F754" i="16"/>
  <c r="L754" i="16" s="1"/>
  <c r="E754" i="16"/>
  <c r="K754" i="16" s="1"/>
  <c r="F753" i="16"/>
  <c r="L753" i="16" s="1"/>
  <c r="E753" i="16"/>
  <c r="K753" i="16" s="1"/>
  <c r="F752" i="16"/>
  <c r="L752" i="16" s="1"/>
  <c r="E752" i="16"/>
  <c r="K752" i="16" s="1"/>
  <c r="F751" i="16"/>
  <c r="L751" i="16" s="1"/>
  <c r="E751" i="16"/>
  <c r="K751" i="16" s="1"/>
  <c r="F750" i="16"/>
  <c r="L750" i="16" s="1"/>
  <c r="E750" i="16"/>
  <c r="K750" i="16" s="1"/>
  <c r="F749" i="16"/>
  <c r="L749" i="16" s="1"/>
  <c r="E749" i="16"/>
  <c r="K749" i="16" s="1"/>
  <c r="F748" i="16"/>
  <c r="L748" i="16" s="1"/>
  <c r="E748" i="16"/>
  <c r="K748" i="16" s="1"/>
  <c r="F747" i="16"/>
  <c r="L747" i="16" s="1"/>
  <c r="E747" i="16"/>
  <c r="K747" i="16" s="1"/>
  <c r="F746" i="16"/>
  <c r="L746" i="16" s="1"/>
  <c r="E746" i="16"/>
  <c r="K746" i="16" s="1"/>
  <c r="F745" i="16"/>
  <c r="L745" i="16" s="1"/>
  <c r="E745" i="16"/>
  <c r="K745" i="16" s="1"/>
  <c r="F744" i="16"/>
  <c r="L744" i="16" s="1"/>
  <c r="E744" i="16"/>
  <c r="K744" i="16" s="1"/>
  <c r="F743" i="16"/>
  <c r="L743" i="16" s="1"/>
  <c r="E743" i="16"/>
  <c r="K743" i="16" s="1"/>
  <c r="F742" i="16"/>
  <c r="L742" i="16" s="1"/>
  <c r="E742" i="16"/>
  <c r="K742" i="16" s="1"/>
  <c r="F741" i="16"/>
  <c r="L741" i="16" s="1"/>
  <c r="E741" i="16"/>
  <c r="K741" i="16" s="1"/>
  <c r="F740" i="16"/>
  <c r="L740" i="16" s="1"/>
  <c r="E740" i="16"/>
  <c r="K740" i="16" s="1"/>
  <c r="F739" i="16"/>
  <c r="L739" i="16" s="1"/>
  <c r="E739" i="16"/>
  <c r="K739" i="16" s="1"/>
  <c r="F738" i="16"/>
  <c r="L738" i="16" s="1"/>
  <c r="E738" i="16"/>
  <c r="K738" i="16" s="1"/>
  <c r="F737" i="16"/>
  <c r="L737" i="16" s="1"/>
  <c r="E737" i="16"/>
  <c r="K737" i="16" s="1"/>
  <c r="F736" i="16"/>
  <c r="L736" i="16" s="1"/>
  <c r="E736" i="16"/>
  <c r="K736" i="16" s="1"/>
  <c r="F735" i="16"/>
  <c r="L735" i="16" s="1"/>
  <c r="E735" i="16"/>
  <c r="K735" i="16" s="1"/>
  <c r="F734" i="16"/>
  <c r="L734" i="16" s="1"/>
  <c r="E734" i="16"/>
  <c r="K734" i="16" s="1"/>
  <c r="F733" i="16"/>
  <c r="L733" i="16" s="1"/>
  <c r="E733" i="16"/>
  <c r="K733" i="16" s="1"/>
  <c r="F732" i="16"/>
  <c r="L732" i="16" s="1"/>
  <c r="E732" i="16"/>
  <c r="K732" i="16" s="1"/>
  <c r="F731" i="16"/>
  <c r="L731" i="16" s="1"/>
  <c r="E731" i="16"/>
  <c r="K731" i="16" s="1"/>
  <c r="F730" i="16"/>
  <c r="L730" i="16" s="1"/>
  <c r="E730" i="16"/>
  <c r="K730" i="16" s="1"/>
  <c r="F729" i="16"/>
  <c r="L729" i="16" s="1"/>
  <c r="E729" i="16"/>
  <c r="K729" i="16" s="1"/>
  <c r="F728" i="16"/>
  <c r="L728" i="16" s="1"/>
  <c r="E728" i="16"/>
  <c r="K728" i="16" s="1"/>
  <c r="F727" i="16"/>
  <c r="L727" i="16" s="1"/>
  <c r="E727" i="16"/>
  <c r="K727" i="16" s="1"/>
  <c r="F726" i="16"/>
  <c r="L726" i="16" s="1"/>
  <c r="E726" i="16"/>
  <c r="K726" i="16" s="1"/>
  <c r="F725" i="16"/>
  <c r="L725" i="16" s="1"/>
  <c r="E725" i="16"/>
  <c r="K725" i="16" s="1"/>
  <c r="F724" i="16"/>
  <c r="L724" i="16" s="1"/>
  <c r="E724" i="16"/>
  <c r="K724" i="16" s="1"/>
  <c r="F723" i="16"/>
  <c r="L723" i="16" s="1"/>
  <c r="E723" i="16"/>
  <c r="K723" i="16" s="1"/>
  <c r="F722" i="16"/>
  <c r="L722" i="16" s="1"/>
  <c r="E722" i="16"/>
  <c r="K722" i="16" s="1"/>
  <c r="F721" i="16"/>
  <c r="L721" i="16" s="1"/>
  <c r="E721" i="16"/>
  <c r="K721" i="16" s="1"/>
  <c r="F720" i="16"/>
  <c r="L720" i="16" s="1"/>
  <c r="E720" i="16"/>
  <c r="K720" i="16" s="1"/>
  <c r="F719" i="16"/>
  <c r="L719" i="16" s="1"/>
  <c r="E719" i="16"/>
  <c r="K719" i="16" s="1"/>
  <c r="F718" i="16"/>
  <c r="L718" i="16" s="1"/>
  <c r="E718" i="16"/>
  <c r="K718" i="16" s="1"/>
  <c r="F717" i="16"/>
  <c r="L717" i="16" s="1"/>
  <c r="E717" i="16"/>
  <c r="K717" i="16" s="1"/>
  <c r="F716" i="16"/>
  <c r="L716" i="16" s="1"/>
  <c r="E716" i="16"/>
  <c r="K716" i="16" s="1"/>
  <c r="F715" i="16"/>
  <c r="L715" i="16" s="1"/>
  <c r="E715" i="16"/>
  <c r="K715" i="16" s="1"/>
  <c r="F714" i="16"/>
  <c r="L714" i="16" s="1"/>
  <c r="E714" i="16"/>
  <c r="K714" i="16" s="1"/>
  <c r="F713" i="16"/>
  <c r="L713" i="16" s="1"/>
  <c r="E713" i="16"/>
  <c r="K713" i="16" s="1"/>
  <c r="F712" i="16"/>
  <c r="L712" i="16" s="1"/>
  <c r="E712" i="16"/>
  <c r="K712" i="16" s="1"/>
  <c r="F711" i="16"/>
  <c r="L711" i="16" s="1"/>
  <c r="E711" i="16"/>
  <c r="K711" i="16" s="1"/>
  <c r="F710" i="16"/>
  <c r="L710" i="16" s="1"/>
  <c r="E710" i="16"/>
  <c r="K710" i="16" s="1"/>
  <c r="F709" i="16"/>
  <c r="L709" i="16" s="1"/>
  <c r="E709" i="16"/>
  <c r="K709" i="16" s="1"/>
  <c r="F708" i="16"/>
  <c r="L708" i="16" s="1"/>
  <c r="E708" i="16"/>
  <c r="K708" i="16" s="1"/>
  <c r="F707" i="16"/>
  <c r="L707" i="16" s="1"/>
  <c r="E707" i="16"/>
  <c r="K707" i="16" s="1"/>
  <c r="F706" i="16"/>
  <c r="L706" i="16" s="1"/>
  <c r="E706" i="16"/>
  <c r="K706" i="16" s="1"/>
  <c r="F705" i="16"/>
  <c r="L705" i="16" s="1"/>
  <c r="E705" i="16"/>
  <c r="K705" i="16" s="1"/>
  <c r="F704" i="16"/>
  <c r="L704" i="16" s="1"/>
  <c r="E704" i="16"/>
  <c r="K704" i="16" s="1"/>
  <c r="F703" i="16"/>
  <c r="L703" i="16" s="1"/>
  <c r="E703" i="16"/>
  <c r="K703" i="16" s="1"/>
  <c r="F702" i="16"/>
  <c r="L702" i="16" s="1"/>
  <c r="E702" i="16"/>
  <c r="K702" i="16" s="1"/>
  <c r="F701" i="16"/>
  <c r="L701" i="16" s="1"/>
  <c r="E701" i="16"/>
  <c r="K701" i="16" s="1"/>
  <c r="F700" i="16"/>
  <c r="L700" i="16" s="1"/>
  <c r="E700" i="16"/>
  <c r="K700" i="16" s="1"/>
  <c r="F699" i="16"/>
  <c r="L699" i="16" s="1"/>
  <c r="E699" i="16"/>
  <c r="K699" i="16" s="1"/>
  <c r="F698" i="16"/>
  <c r="L698" i="16" s="1"/>
  <c r="E698" i="16"/>
  <c r="K698" i="16" s="1"/>
  <c r="F697" i="16"/>
  <c r="L697" i="16" s="1"/>
  <c r="E697" i="16"/>
  <c r="K697" i="16" s="1"/>
  <c r="F696" i="16"/>
  <c r="L696" i="16" s="1"/>
  <c r="E696" i="16"/>
  <c r="K696" i="16" s="1"/>
  <c r="F695" i="16"/>
  <c r="L695" i="16" s="1"/>
  <c r="E695" i="16"/>
  <c r="K695" i="16" s="1"/>
  <c r="F694" i="16"/>
  <c r="L694" i="16" s="1"/>
  <c r="E694" i="16"/>
  <c r="K694" i="16" s="1"/>
  <c r="F693" i="16"/>
  <c r="L693" i="16" s="1"/>
  <c r="E693" i="16"/>
  <c r="K693" i="16" s="1"/>
  <c r="F692" i="16"/>
  <c r="L692" i="16" s="1"/>
  <c r="E692" i="16"/>
  <c r="K692" i="16" s="1"/>
  <c r="F691" i="16"/>
  <c r="L691" i="16" s="1"/>
  <c r="E691" i="16"/>
  <c r="K691" i="16" s="1"/>
  <c r="F690" i="16"/>
  <c r="L690" i="16" s="1"/>
  <c r="E690" i="16"/>
  <c r="K690" i="16" s="1"/>
  <c r="F689" i="16"/>
  <c r="L689" i="16" s="1"/>
  <c r="E689" i="16"/>
  <c r="K689" i="16" s="1"/>
  <c r="F688" i="16"/>
  <c r="L688" i="16" s="1"/>
  <c r="E688" i="16"/>
  <c r="K688" i="16" s="1"/>
  <c r="F687" i="16"/>
  <c r="L687" i="16" s="1"/>
  <c r="E687" i="16"/>
  <c r="K687" i="16" s="1"/>
  <c r="F686" i="16"/>
  <c r="L686" i="16" s="1"/>
  <c r="E686" i="16"/>
  <c r="K686" i="16" s="1"/>
  <c r="F685" i="16"/>
  <c r="L685" i="16" s="1"/>
  <c r="E685" i="16"/>
  <c r="K685" i="16" s="1"/>
  <c r="F684" i="16"/>
  <c r="L684" i="16" s="1"/>
  <c r="E684" i="16"/>
  <c r="K684" i="16" s="1"/>
  <c r="F683" i="16"/>
  <c r="L683" i="16" s="1"/>
  <c r="E683" i="16"/>
  <c r="K683" i="16" s="1"/>
  <c r="F682" i="16"/>
  <c r="L682" i="16" s="1"/>
  <c r="E682" i="16"/>
  <c r="K682" i="16" s="1"/>
  <c r="F681" i="16"/>
  <c r="L681" i="16" s="1"/>
  <c r="E681" i="16"/>
  <c r="K681" i="16" s="1"/>
  <c r="F680" i="16"/>
  <c r="L680" i="16" s="1"/>
  <c r="E680" i="16"/>
  <c r="K680" i="16" s="1"/>
  <c r="F679" i="16"/>
  <c r="L679" i="16" s="1"/>
  <c r="E679" i="16"/>
  <c r="K679" i="16" s="1"/>
  <c r="F678" i="16"/>
  <c r="L678" i="16" s="1"/>
  <c r="E678" i="16"/>
  <c r="K678" i="16" s="1"/>
  <c r="F677" i="16"/>
  <c r="L677" i="16" s="1"/>
  <c r="E677" i="16"/>
  <c r="K677" i="16" s="1"/>
  <c r="F676" i="16"/>
  <c r="L676" i="16" s="1"/>
  <c r="E676" i="16"/>
  <c r="K676" i="16" s="1"/>
  <c r="F675" i="16"/>
  <c r="L675" i="16" s="1"/>
  <c r="E675" i="16"/>
  <c r="K675" i="16" s="1"/>
  <c r="F674" i="16"/>
  <c r="L674" i="16" s="1"/>
  <c r="E674" i="16"/>
  <c r="K674" i="16" s="1"/>
  <c r="F673" i="16"/>
  <c r="L673" i="16" s="1"/>
  <c r="E673" i="16"/>
  <c r="K673" i="16" s="1"/>
  <c r="F672" i="16"/>
  <c r="L672" i="16" s="1"/>
  <c r="E672" i="16"/>
  <c r="K672" i="16" s="1"/>
  <c r="F671" i="16"/>
  <c r="L671" i="16" s="1"/>
  <c r="E671" i="16"/>
  <c r="K671" i="16" s="1"/>
  <c r="F670" i="16"/>
  <c r="L670" i="16" s="1"/>
  <c r="E670" i="16"/>
  <c r="K670" i="16" s="1"/>
  <c r="F669" i="16"/>
  <c r="L669" i="16" s="1"/>
  <c r="E669" i="16"/>
  <c r="K669" i="16" s="1"/>
  <c r="F668" i="16"/>
  <c r="L668" i="16" s="1"/>
  <c r="E668" i="16"/>
  <c r="K668" i="16" s="1"/>
  <c r="F667" i="16"/>
  <c r="L667" i="16" s="1"/>
  <c r="E667" i="16"/>
  <c r="K667" i="16" s="1"/>
  <c r="F666" i="16"/>
  <c r="L666" i="16" s="1"/>
  <c r="E666" i="16"/>
  <c r="K666" i="16" s="1"/>
  <c r="F665" i="16"/>
  <c r="L665" i="16" s="1"/>
  <c r="E665" i="16"/>
  <c r="K665" i="16" s="1"/>
  <c r="F664" i="16"/>
  <c r="L664" i="16" s="1"/>
  <c r="E664" i="16"/>
  <c r="K664" i="16" s="1"/>
  <c r="F663" i="16"/>
  <c r="L663" i="16" s="1"/>
  <c r="E663" i="16"/>
  <c r="K663" i="16" s="1"/>
  <c r="F662" i="16"/>
  <c r="L662" i="16" s="1"/>
  <c r="E662" i="16"/>
  <c r="K662" i="16" s="1"/>
  <c r="F661" i="16"/>
  <c r="L661" i="16" s="1"/>
  <c r="E661" i="16"/>
  <c r="K661" i="16" s="1"/>
  <c r="F660" i="16"/>
  <c r="L660" i="16" s="1"/>
  <c r="E660" i="16"/>
  <c r="K660" i="16" s="1"/>
  <c r="F659" i="16"/>
  <c r="L659" i="16" s="1"/>
  <c r="E659" i="16"/>
  <c r="K659" i="16" s="1"/>
  <c r="F658" i="16"/>
  <c r="L658" i="16" s="1"/>
  <c r="E658" i="16"/>
  <c r="K658" i="16" s="1"/>
  <c r="F657" i="16"/>
  <c r="L657" i="16" s="1"/>
  <c r="E657" i="16"/>
  <c r="K657" i="16" s="1"/>
  <c r="F656" i="16"/>
  <c r="L656" i="16" s="1"/>
  <c r="E656" i="16"/>
  <c r="K656" i="16" s="1"/>
  <c r="F655" i="16"/>
  <c r="L655" i="16" s="1"/>
  <c r="E655" i="16"/>
  <c r="K655" i="16" s="1"/>
  <c r="F654" i="16"/>
  <c r="L654" i="16" s="1"/>
  <c r="E654" i="16"/>
  <c r="K654" i="16" s="1"/>
  <c r="F653" i="16"/>
  <c r="L653" i="16" s="1"/>
  <c r="E653" i="16"/>
  <c r="K653" i="16" s="1"/>
  <c r="F652" i="16"/>
  <c r="L652" i="16" s="1"/>
  <c r="E652" i="16"/>
  <c r="K652" i="16" s="1"/>
  <c r="F651" i="16"/>
  <c r="L651" i="16" s="1"/>
  <c r="E651" i="16"/>
  <c r="K651" i="16" s="1"/>
  <c r="F650" i="16"/>
  <c r="L650" i="16" s="1"/>
  <c r="E650" i="16"/>
  <c r="K650" i="16" s="1"/>
  <c r="F649" i="16"/>
  <c r="L649" i="16" s="1"/>
  <c r="E649" i="16"/>
  <c r="K649" i="16" s="1"/>
  <c r="F648" i="16"/>
  <c r="L648" i="16" s="1"/>
  <c r="E648" i="16"/>
  <c r="K648" i="16" s="1"/>
  <c r="F647" i="16"/>
  <c r="L647" i="16" s="1"/>
  <c r="E647" i="16"/>
  <c r="K647" i="16" s="1"/>
  <c r="F646" i="16"/>
  <c r="L646" i="16" s="1"/>
  <c r="E646" i="16"/>
  <c r="K646" i="16" s="1"/>
  <c r="F645" i="16"/>
  <c r="L645" i="16" s="1"/>
  <c r="E645" i="16"/>
  <c r="K645" i="16" s="1"/>
  <c r="F644" i="16"/>
  <c r="L644" i="16" s="1"/>
  <c r="E644" i="16"/>
  <c r="K644" i="16" s="1"/>
  <c r="F643" i="16"/>
  <c r="L643" i="16" s="1"/>
  <c r="E643" i="16"/>
  <c r="K643" i="16" s="1"/>
  <c r="L642" i="16"/>
  <c r="F642" i="16"/>
  <c r="E642" i="16"/>
  <c r="K642" i="16" s="1"/>
  <c r="F641" i="16"/>
  <c r="L641" i="16" s="1"/>
  <c r="E641" i="16"/>
  <c r="K641" i="16" s="1"/>
  <c r="F640" i="16"/>
  <c r="L640" i="16" s="1"/>
  <c r="E640" i="16"/>
  <c r="K640" i="16" s="1"/>
  <c r="F639" i="16"/>
  <c r="L639" i="16" s="1"/>
  <c r="E639" i="16"/>
  <c r="K639" i="16" s="1"/>
  <c r="F638" i="16"/>
  <c r="L638" i="16" s="1"/>
  <c r="E638" i="16"/>
  <c r="K638" i="16" s="1"/>
  <c r="F637" i="16"/>
  <c r="L637" i="16" s="1"/>
  <c r="E637" i="16"/>
  <c r="K637" i="16" s="1"/>
  <c r="F636" i="16"/>
  <c r="L636" i="16" s="1"/>
  <c r="E636" i="16"/>
  <c r="K636" i="16" s="1"/>
  <c r="F635" i="16"/>
  <c r="L635" i="16" s="1"/>
  <c r="E635" i="16"/>
  <c r="K635" i="16" s="1"/>
  <c r="F634" i="16"/>
  <c r="L634" i="16" s="1"/>
  <c r="E634" i="16"/>
  <c r="K634" i="16" s="1"/>
  <c r="F633" i="16"/>
  <c r="L633" i="16" s="1"/>
  <c r="E633" i="16"/>
  <c r="K633" i="16" s="1"/>
  <c r="F632" i="16"/>
  <c r="L632" i="16" s="1"/>
  <c r="E632" i="16"/>
  <c r="K632" i="16" s="1"/>
  <c r="F631" i="16"/>
  <c r="L631" i="16" s="1"/>
  <c r="E631" i="16"/>
  <c r="K631" i="16" s="1"/>
  <c r="F630" i="16"/>
  <c r="L630" i="16" s="1"/>
  <c r="E630" i="16"/>
  <c r="K630" i="16" s="1"/>
  <c r="F629" i="16"/>
  <c r="L629" i="16" s="1"/>
  <c r="E629" i="16"/>
  <c r="K629" i="16" s="1"/>
  <c r="F628" i="16"/>
  <c r="L628" i="16" s="1"/>
  <c r="E628" i="16"/>
  <c r="K628" i="16" s="1"/>
  <c r="F627" i="16"/>
  <c r="L627" i="16" s="1"/>
  <c r="E627" i="16"/>
  <c r="K627" i="16" s="1"/>
  <c r="F626" i="16"/>
  <c r="L626" i="16" s="1"/>
  <c r="E626" i="16"/>
  <c r="K626" i="16" s="1"/>
  <c r="F625" i="16"/>
  <c r="L625" i="16" s="1"/>
  <c r="E625" i="16"/>
  <c r="K625" i="16" s="1"/>
  <c r="F624" i="16"/>
  <c r="L624" i="16" s="1"/>
  <c r="E624" i="16"/>
  <c r="K624" i="16" s="1"/>
  <c r="F623" i="16"/>
  <c r="L623" i="16" s="1"/>
  <c r="E623" i="16"/>
  <c r="K623" i="16" s="1"/>
  <c r="F622" i="16"/>
  <c r="L622" i="16" s="1"/>
  <c r="E622" i="16"/>
  <c r="K622" i="16" s="1"/>
  <c r="F621" i="16"/>
  <c r="L621" i="16" s="1"/>
  <c r="E621" i="16"/>
  <c r="K621" i="16" s="1"/>
  <c r="F620" i="16"/>
  <c r="L620" i="16" s="1"/>
  <c r="E620" i="16"/>
  <c r="K620" i="16" s="1"/>
  <c r="F619" i="16"/>
  <c r="L619" i="16" s="1"/>
  <c r="E619" i="16"/>
  <c r="K619" i="16" s="1"/>
  <c r="F618" i="16"/>
  <c r="L618" i="16" s="1"/>
  <c r="E618" i="16"/>
  <c r="K618" i="16" s="1"/>
  <c r="F617" i="16"/>
  <c r="L617" i="16" s="1"/>
  <c r="E617" i="16"/>
  <c r="K617" i="16" s="1"/>
  <c r="F616" i="16"/>
  <c r="L616" i="16" s="1"/>
  <c r="E616" i="16"/>
  <c r="K616" i="16" s="1"/>
  <c r="F615" i="16"/>
  <c r="L615" i="16" s="1"/>
  <c r="E615" i="16"/>
  <c r="K615" i="16" s="1"/>
  <c r="F614" i="16"/>
  <c r="L614" i="16" s="1"/>
  <c r="E614" i="16"/>
  <c r="K614" i="16" s="1"/>
  <c r="F613" i="16"/>
  <c r="L613" i="16" s="1"/>
  <c r="E613" i="16"/>
  <c r="K613" i="16" s="1"/>
  <c r="F612" i="16"/>
  <c r="L612" i="16" s="1"/>
  <c r="E612" i="16"/>
  <c r="K612" i="16" s="1"/>
  <c r="F611" i="16"/>
  <c r="L611" i="16" s="1"/>
  <c r="E611" i="16"/>
  <c r="K611" i="16" s="1"/>
  <c r="F610" i="16"/>
  <c r="L610" i="16" s="1"/>
  <c r="E610" i="16"/>
  <c r="K610" i="16" s="1"/>
  <c r="F609" i="16"/>
  <c r="L609" i="16" s="1"/>
  <c r="E609" i="16"/>
  <c r="K609" i="16" s="1"/>
  <c r="F608" i="16"/>
  <c r="L608" i="16" s="1"/>
  <c r="E608" i="16"/>
  <c r="K608" i="16" s="1"/>
  <c r="F607" i="16"/>
  <c r="L607" i="16" s="1"/>
  <c r="E607" i="16"/>
  <c r="K607" i="16" s="1"/>
  <c r="F606" i="16"/>
  <c r="L606" i="16" s="1"/>
  <c r="E606" i="16"/>
  <c r="K606" i="16" s="1"/>
  <c r="F605" i="16"/>
  <c r="L605" i="16" s="1"/>
  <c r="E605" i="16"/>
  <c r="K605" i="16" s="1"/>
  <c r="F604" i="16"/>
  <c r="L604" i="16" s="1"/>
  <c r="E604" i="16"/>
  <c r="K604" i="16" s="1"/>
  <c r="F603" i="16"/>
  <c r="L603" i="16" s="1"/>
  <c r="E603" i="16"/>
  <c r="K603" i="16" s="1"/>
  <c r="F602" i="16"/>
  <c r="L602" i="16" s="1"/>
  <c r="E602" i="16"/>
  <c r="K602" i="16" s="1"/>
  <c r="F601" i="16"/>
  <c r="L601" i="16" s="1"/>
  <c r="E601" i="16"/>
  <c r="K601" i="16" s="1"/>
  <c r="F600" i="16"/>
  <c r="L600" i="16" s="1"/>
  <c r="E600" i="16"/>
  <c r="K600" i="16" s="1"/>
  <c r="F599" i="16"/>
  <c r="L599" i="16" s="1"/>
  <c r="E599" i="16"/>
  <c r="K599" i="16" s="1"/>
  <c r="F598" i="16"/>
  <c r="L598" i="16" s="1"/>
  <c r="E598" i="16"/>
  <c r="K598" i="16" s="1"/>
  <c r="F597" i="16"/>
  <c r="L597" i="16" s="1"/>
  <c r="E597" i="16"/>
  <c r="K597" i="16" s="1"/>
  <c r="F596" i="16"/>
  <c r="L596" i="16" s="1"/>
  <c r="E596" i="16"/>
  <c r="K596" i="16" s="1"/>
  <c r="F595" i="16"/>
  <c r="L595" i="16" s="1"/>
  <c r="E595" i="16"/>
  <c r="K595" i="16" s="1"/>
  <c r="F594" i="16"/>
  <c r="L594" i="16" s="1"/>
  <c r="E594" i="16"/>
  <c r="K594" i="16" s="1"/>
  <c r="F593" i="16"/>
  <c r="L593" i="16" s="1"/>
  <c r="E593" i="16"/>
  <c r="K593" i="16" s="1"/>
  <c r="F592" i="16"/>
  <c r="L592" i="16" s="1"/>
  <c r="E592" i="16"/>
  <c r="K592" i="16" s="1"/>
  <c r="F591" i="16"/>
  <c r="L591" i="16" s="1"/>
  <c r="E591" i="16"/>
  <c r="K591" i="16" s="1"/>
  <c r="F590" i="16"/>
  <c r="L590" i="16" s="1"/>
  <c r="E590" i="16"/>
  <c r="K590" i="16" s="1"/>
  <c r="F589" i="16"/>
  <c r="L589" i="16" s="1"/>
  <c r="E589" i="16"/>
  <c r="K589" i="16" s="1"/>
  <c r="F588" i="16"/>
  <c r="L588" i="16" s="1"/>
  <c r="E588" i="16"/>
  <c r="K588" i="16" s="1"/>
  <c r="F587" i="16"/>
  <c r="L587" i="16" s="1"/>
  <c r="E587" i="16"/>
  <c r="K587" i="16" s="1"/>
  <c r="F586" i="16"/>
  <c r="L586" i="16" s="1"/>
  <c r="E586" i="16"/>
  <c r="K586" i="16" s="1"/>
  <c r="F585" i="16"/>
  <c r="L585" i="16" s="1"/>
  <c r="E585" i="16"/>
  <c r="K585" i="16" s="1"/>
  <c r="F584" i="16"/>
  <c r="L584" i="16" s="1"/>
  <c r="E584" i="16"/>
  <c r="K584" i="16" s="1"/>
  <c r="F583" i="16"/>
  <c r="L583" i="16" s="1"/>
  <c r="E583" i="16"/>
  <c r="K583" i="16" s="1"/>
  <c r="F582" i="16"/>
  <c r="L582" i="16" s="1"/>
  <c r="E582" i="16"/>
  <c r="K582" i="16" s="1"/>
  <c r="F581" i="16"/>
  <c r="L581" i="16" s="1"/>
  <c r="E581" i="16"/>
  <c r="K581" i="16" s="1"/>
  <c r="F580" i="16"/>
  <c r="L580" i="16" s="1"/>
  <c r="E580" i="16"/>
  <c r="K580" i="16" s="1"/>
  <c r="F579" i="16"/>
  <c r="L579" i="16" s="1"/>
  <c r="E579" i="16"/>
  <c r="K579" i="16" s="1"/>
  <c r="F578" i="16"/>
  <c r="L578" i="16" s="1"/>
  <c r="E578" i="16"/>
  <c r="K578" i="16" s="1"/>
  <c r="F577" i="16"/>
  <c r="L577" i="16" s="1"/>
  <c r="E577" i="16"/>
  <c r="K577" i="16" s="1"/>
  <c r="F576" i="16"/>
  <c r="L576" i="16" s="1"/>
  <c r="E576" i="16"/>
  <c r="K576" i="16" s="1"/>
  <c r="F575" i="16"/>
  <c r="L575" i="16" s="1"/>
  <c r="E575" i="16"/>
  <c r="K575" i="16" s="1"/>
  <c r="F574" i="16"/>
  <c r="L574" i="16" s="1"/>
  <c r="E574" i="16"/>
  <c r="K574" i="16" s="1"/>
  <c r="F573" i="16"/>
  <c r="L573" i="16" s="1"/>
  <c r="E573" i="16"/>
  <c r="K573" i="16" s="1"/>
  <c r="F572" i="16"/>
  <c r="L572" i="16" s="1"/>
  <c r="E572" i="16"/>
  <c r="K572" i="16" s="1"/>
  <c r="F571" i="16"/>
  <c r="L571" i="16" s="1"/>
  <c r="E571" i="16"/>
  <c r="K571" i="16" s="1"/>
  <c r="F570" i="16"/>
  <c r="L570" i="16" s="1"/>
  <c r="E570" i="16"/>
  <c r="K570" i="16" s="1"/>
  <c r="F569" i="16"/>
  <c r="L569" i="16" s="1"/>
  <c r="E569" i="16"/>
  <c r="K569" i="16" s="1"/>
  <c r="F568" i="16"/>
  <c r="L568" i="16" s="1"/>
  <c r="E568" i="16"/>
  <c r="K568" i="16" s="1"/>
  <c r="F567" i="16"/>
  <c r="L567" i="16" s="1"/>
  <c r="E567" i="16"/>
  <c r="K567" i="16" s="1"/>
  <c r="F566" i="16"/>
  <c r="L566" i="16" s="1"/>
  <c r="E566" i="16"/>
  <c r="K566" i="16" s="1"/>
  <c r="F565" i="16"/>
  <c r="L565" i="16" s="1"/>
  <c r="E565" i="16"/>
  <c r="K565" i="16" s="1"/>
  <c r="F564" i="16"/>
  <c r="L564" i="16" s="1"/>
  <c r="E564" i="16"/>
  <c r="K564" i="16" s="1"/>
  <c r="F563" i="16"/>
  <c r="L563" i="16" s="1"/>
  <c r="E563" i="16"/>
  <c r="K563" i="16" s="1"/>
  <c r="F562" i="16"/>
  <c r="L562" i="16" s="1"/>
  <c r="E562" i="16"/>
  <c r="K562" i="16" s="1"/>
  <c r="F561" i="16"/>
  <c r="L561" i="16" s="1"/>
  <c r="E561" i="16"/>
  <c r="K561" i="16" s="1"/>
  <c r="F560" i="16"/>
  <c r="L560" i="16" s="1"/>
  <c r="E560" i="16"/>
  <c r="K560" i="16" s="1"/>
  <c r="F559" i="16"/>
  <c r="L559" i="16" s="1"/>
  <c r="E559" i="16"/>
  <c r="K559" i="16" s="1"/>
  <c r="F558" i="16"/>
  <c r="L558" i="16" s="1"/>
  <c r="E558" i="16"/>
  <c r="K558" i="16" s="1"/>
  <c r="F557" i="16"/>
  <c r="L557" i="16" s="1"/>
  <c r="E557" i="16"/>
  <c r="K557" i="16" s="1"/>
  <c r="F556" i="16"/>
  <c r="L556" i="16" s="1"/>
  <c r="E556" i="16"/>
  <c r="K556" i="16" s="1"/>
  <c r="F555" i="16"/>
  <c r="L555" i="16" s="1"/>
  <c r="E555" i="16"/>
  <c r="K555" i="16" s="1"/>
  <c r="F554" i="16"/>
  <c r="L554" i="16" s="1"/>
  <c r="E554" i="16"/>
  <c r="K554" i="16" s="1"/>
  <c r="F553" i="16"/>
  <c r="L553" i="16" s="1"/>
  <c r="E553" i="16"/>
  <c r="K553" i="16" s="1"/>
  <c r="F552" i="16"/>
  <c r="L552" i="16" s="1"/>
  <c r="E552" i="16"/>
  <c r="K552" i="16" s="1"/>
  <c r="F551" i="16"/>
  <c r="L551" i="16" s="1"/>
  <c r="E551" i="16"/>
  <c r="K551" i="16" s="1"/>
  <c r="F550" i="16"/>
  <c r="L550" i="16" s="1"/>
  <c r="E550" i="16"/>
  <c r="K550" i="16" s="1"/>
  <c r="F549" i="16"/>
  <c r="L549" i="16" s="1"/>
  <c r="E549" i="16"/>
  <c r="K549" i="16" s="1"/>
  <c r="F548" i="16"/>
  <c r="L548" i="16" s="1"/>
  <c r="E548" i="16"/>
  <c r="K548" i="16" s="1"/>
  <c r="F547" i="16"/>
  <c r="L547" i="16" s="1"/>
  <c r="E547" i="16"/>
  <c r="K547" i="16" s="1"/>
  <c r="F546" i="16"/>
  <c r="L546" i="16" s="1"/>
  <c r="E546" i="16"/>
  <c r="K546" i="16" s="1"/>
  <c r="F545" i="16"/>
  <c r="L545" i="16" s="1"/>
  <c r="E545" i="16"/>
  <c r="K545" i="16" s="1"/>
  <c r="F544" i="16"/>
  <c r="L544" i="16" s="1"/>
  <c r="E544" i="16"/>
  <c r="K544" i="16" s="1"/>
  <c r="F543" i="16"/>
  <c r="L543" i="16" s="1"/>
  <c r="E543" i="16"/>
  <c r="K543" i="16" s="1"/>
  <c r="F542" i="16"/>
  <c r="L542" i="16" s="1"/>
  <c r="E542" i="16"/>
  <c r="K542" i="16" s="1"/>
  <c r="F541" i="16"/>
  <c r="L541" i="16" s="1"/>
  <c r="E541" i="16"/>
  <c r="K541" i="16" s="1"/>
  <c r="F540" i="16"/>
  <c r="L540" i="16" s="1"/>
  <c r="E540" i="16"/>
  <c r="K540" i="16" s="1"/>
  <c r="F539" i="16"/>
  <c r="L539" i="16" s="1"/>
  <c r="E539" i="16"/>
  <c r="K539" i="16" s="1"/>
  <c r="F538" i="16"/>
  <c r="L538" i="16" s="1"/>
  <c r="E538" i="16"/>
  <c r="K538" i="16" s="1"/>
  <c r="F537" i="16"/>
  <c r="L537" i="16" s="1"/>
  <c r="E537" i="16"/>
  <c r="K537" i="16" s="1"/>
  <c r="F536" i="16"/>
  <c r="L536" i="16" s="1"/>
  <c r="E536" i="16"/>
  <c r="K536" i="16" s="1"/>
  <c r="F535" i="16"/>
  <c r="L535" i="16" s="1"/>
  <c r="E535" i="16"/>
  <c r="K535" i="16" s="1"/>
  <c r="F534" i="16"/>
  <c r="L534" i="16" s="1"/>
  <c r="E534" i="16"/>
  <c r="K534" i="16" s="1"/>
  <c r="F533" i="16"/>
  <c r="L533" i="16" s="1"/>
  <c r="E533" i="16"/>
  <c r="K533" i="16" s="1"/>
  <c r="F532" i="16"/>
  <c r="L532" i="16" s="1"/>
  <c r="E532" i="16"/>
  <c r="K532" i="16" s="1"/>
  <c r="F531" i="16"/>
  <c r="L531" i="16" s="1"/>
  <c r="E531" i="16"/>
  <c r="K531" i="16" s="1"/>
  <c r="F530" i="16"/>
  <c r="L530" i="16" s="1"/>
  <c r="E530" i="16"/>
  <c r="K530" i="16" s="1"/>
  <c r="F529" i="16"/>
  <c r="L529" i="16" s="1"/>
  <c r="E529" i="16"/>
  <c r="K529" i="16" s="1"/>
  <c r="F528" i="16"/>
  <c r="L528" i="16" s="1"/>
  <c r="E528" i="16"/>
  <c r="K528" i="16" s="1"/>
  <c r="F527" i="16"/>
  <c r="L527" i="16" s="1"/>
  <c r="E527" i="16"/>
  <c r="K527" i="16" s="1"/>
  <c r="F526" i="16"/>
  <c r="L526" i="16" s="1"/>
  <c r="E526" i="16"/>
  <c r="K526" i="16" s="1"/>
  <c r="F525" i="16"/>
  <c r="L525" i="16" s="1"/>
  <c r="E525" i="16"/>
  <c r="K525" i="16" s="1"/>
  <c r="F524" i="16"/>
  <c r="L524" i="16" s="1"/>
  <c r="E524" i="16"/>
  <c r="K524" i="16" s="1"/>
  <c r="F523" i="16"/>
  <c r="L523" i="16" s="1"/>
  <c r="E523" i="16"/>
  <c r="K523" i="16" s="1"/>
  <c r="F522" i="16"/>
  <c r="L522" i="16" s="1"/>
  <c r="E522" i="16"/>
  <c r="K522" i="16" s="1"/>
  <c r="F521" i="16"/>
  <c r="L521" i="16" s="1"/>
  <c r="E521" i="16"/>
  <c r="K521" i="16" s="1"/>
  <c r="F520" i="16"/>
  <c r="L520" i="16" s="1"/>
  <c r="E520" i="16"/>
  <c r="K520" i="16" s="1"/>
  <c r="F519" i="16"/>
  <c r="L519" i="16" s="1"/>
  <c r="E519" i="16"/>
  <c r="K519" i="16" s="1"/>
  <c r="F518" i="16"/>
  <c r="L518" i="16" s="1"/>
  <c r="E518" i="16"/>
  <c r="K518" i="16" s="1"/>
  <c r="F517" i="16"/>
  <c r="L517" i="16" s="1"/>
  <c r="E517" i="16"/>
  <c r="K517" i="16" s="1"/>
  <c r="F516" i="16"/>
  <c r="L516" i="16" s="1"/>
  <c r="E516" i="16"/>
  <c r="K516" i="16" s="1"/>
  <c r="F515" i="16"/>
  <c r="L515" i="16" s="1"/>
  <c r="E515" i="16"/>
  <c r="K515" i="16" s="1"/>
  <c r="F514" i="16"/>
  <c r="L514" i="16" s="1"/>
  <c r="E514" i="16"/>
  <c r="K514" i="16" s="1"/>
  <c r="F513" i="16"/>
  <c r="L513" i="16" s="1"/>
  <c r="E513" i="16"/>
  <c r="K513" i="16" s="1"/>
  <c r="F512" i="16"/>
  <c r="L512" i="16" s="1"/>
  <c r="E512" i="16"/>
  <c r="K512" i="16" s="1"/>
  <c r="F511" i="16"/>
  <c r="L511" i="16" s="1"/>
  <c r="E511" i="16"/>
  <c r="K511" i="16" s="1"/>
  <c r="F510" i="16"/>
  <c r="L510" i="16" s="1"/>
  <c r="E510" i="16"/>
  <c r="K510" i="16" s="1"/>
  <c r="F509" i="16"/>
  <c r="L509" i="16" s="1"/>
  <c r="E509" i="16"/>
  <c r="K509" i="16" s="1"/>
  <c r="F508" i="16"/>
  <c r="L508" i="16" s="1"/>
  <c r="E508" i="16"/>
  <c r="K508" i="16" s="1"/>
  <c r="F507" i="16"/>
  <c r="L507" i="16" s="1"/>
  <c r="E507" i="16"/>
  <c r="K507" i="16" s="1"/>
  <c r="F506" i="16"/>
  <c r="L506" i="16" s="1"/>
  <c r="E506" i="16"/>
  <c r="K506" i="16" s="1"/>
  <c r="F505" i="16"/>
  <c r="L505" i="16" s="1"/>
  <c r="E505" i="16"/>
  <c r="K505" i="16" s="1"/>
  <c r="F504" i="16"/>
  <c r="L504" i="16" s="1"/>
  <c r="E504" i="16"/>
  <c r="K504" i="16" s="1"/>
  <c r="F503" i="16"/>
  <c r="L503" i="16" s="1"/>
  <c r="E503" i="16"/>
  <c r="K503" i="16" s="1"/>
  <c r="F502" i="16"/>
  <c r="L502" i="16" s="1"/>
  <c r="E502" i="16"/>
  <c r="K502" i="16" s="1"/>
  <c r="F501" i="16"/>
  <c r="L501" i="16" s="1"/>
  <c r="E501" i="16"/>
  <c r="K501" i="16" s="1"/>
  <c r="F500" i="16"/>
  <c r="L500" i="16" s="1"/>
  <c r="E500" i="16"/>
  <c r="K500" i="16" s="1"/>
  <c r="F499" i="16"/>
  <c r="L499" i="16" s="1"/>
  <c r="E499" i="16"/>
  <c r="K499" i="16" s="1"/>
  <c r="F498" i="16"/>
  <c r="L498" i="16" s="1"/>
  <c r="E498" i="16"/>
  <c r="K498" i="16" s="1"/>
  <c r="F497" i="16"/>
  <c r="L497" i="16" s="1"/>
  <c r="E497" i="16"/>
  <c r="K497" i="16" s="1"/>
  <c r="F496" i="16"/>
  <c r="L496" i="16" s="1"/>
  <c r="E496" i="16"/>
  <c r="K496" i="16" s="1"/>
  <c r="F495" i="16"/>
  <c r="L495" i="16" s="1"/>
  <c r="E495" i="16"/>
  <c r="K495" i="16" s="1"/>
  <c r="F494" i="16"/>
  <c r="L494" i="16" s="1"/>
  <c r="E494" i="16"/>
  <c r="K494" i="16" s="1"/>
  <c r="F493" i="16"/>
  <c r="L493" i="16" s="1"/>
  <c r="E493" i="16"/>
  <c r="K493" i="16" s="1"/>
  <c r="F492" i="16"/>
  <c r="L492" i="16" s="1"/>
  <c r="E492" i="16"/>
  <c r="K492" i="16" s="1"/>
  <c r="F491" i="16"/>
  <c r="L491" i="16" s="1"/>
  <c r="E491" i="16"/>
  <c r="K491" i="16" s="1"/>
  <c r="F490" i="16"/>
  <c r="L490" i="16" s="1"/>
  <c r="E490" i="16"/>
  <c r="K490" i="16" s="1"/>
  <c r="F489" i="16"/>
  <c r="L489" i="16" s="1"/>
  <c r="E489" i="16"/>
  <c r="K489" i="16" s="1"/>
  <c r="F488" i="16"/>
  <c r="L488" i="16" s="1"/>
  <c r="E488" i="16"/>
  <c r="K488" i="16" s="1"/>
  <c r="F487" i="16"/>
  <c r="L487" i="16" s="1"/>
  <c r="E487" i="16"/>
  <c r="K487" i="16" s="1"/>
  <c r="F486" i="16"/>
  <c r="L486" i="16" s="1"/>
  <c r="E486" i="16"/>
  <c r="K486" i="16" s="1"/>
  <c r="F485" i="16"/>
  <c r="L485" i="16" s="1"/>
  <c r="E485" i="16"/>
  <c r="K485" i="16" s="1"/>
  <c r="F484" i="16"/>
  <c r="L484" i="16" s="1"/>
  <c r="E484" i="16"/>
  <c r="K484" i="16" s="1"/>
  <c r="F483" i="16"/>
  <c r="L483" i="16" s="1"/>
  <c r="E483" i="16"/>
  <c r="K483" i="16" s="1"/>
  <c r="F482" i="16"/>
  <c r="L482" i="16" s="1"/>
  <c r="E482" i="16"/>
  <c r="K482" i="16" s="1"/>
  <c r="F481" i="16"/>
  <c r="L481" i="16" s="1"/>
  <c r="E481" i="16"/>
  <c r="K481" i="16" s="1"/>
  <c r="F480" i="16"/>
  <c r="L480" i="16" s="1"/>
  <c r="E480" i="16"/>
  <c r="K480" i="16" s="1"/>
  <c r="F479" i="16"/>
  <c r="L479" i="16" s="1"/>
  <c r="E479" i="16"/>
  <c r="K479" i="16" s="1"/>
  <c r="F478" i="16"/>
  <c r="L478" i="16" s="1"/>
  <c r="E478" i="16"/>
  <c r="K478" i="16" s="1"/>
  <c r="F477" i="16"/>
  <c r="L477" i="16" s="1"/>
  <c r="E477" i="16"/>
  <c r="K477" i="16" s="1"/>
  <c r="F476" i="16"/>
  <c r="L476" i="16" s="1"/>
  <c r="E476" i="16"/>
  <c r="K476" i="16" s="1"/>
  <c r="F475" i="16"/>
  <c r="L475" i="16" s="1"/>
  <c r="E475" i="16"/>
  <c r="K475" i="16" s="1"/>
  <c r="F474" i="16"/>
  <c r="L474" i="16" s="1"/>
  <c r="E474" i="16"/>
  <c r="K474" i="16" s="1"/>
  <c r="F473" i="16"/>
  <c r="L473" i="16" s="1"/>
  <c r="E473" i="16"/>
  <c r="K473" i="16" s="1"/>
  <c r="F472" i="16"/>
  <c r="L472" i="16" s="1"/>
  <c r="E472" i="16"/>
  <c r="K472" i="16" s="1"/>
  <c r="F471" i="16"/>
  <c r="L471" i="16" s="1"/>
  <c r="E471" i="16"/>
  <c r="K471" i="16" s="1"/>
  <c r="F470" i="16"/>
  <c r="L470" i="16" s="1"/>
  <c r="E470" i="16"/>
  <c r="K470" i="16" s="1"/>
  <c r="F469" i="16"/>
  <c r="L469" i="16" s="1"/>
  <c r="E469" i="16"/>
  <c r="K469" i="16" s="1"/>
  <c r="F468" i="16"/>
  <c r="L468" i="16" s="1"/>
  <c r="E468" i="16"/>
  <c r="K468" i="16" s="1"/>
  <c r="F467" i="16"/>
  <c r="L467" i="16" s="1"/>
  <c r="E467" i="16"/>
  <c r="K467" i="16" s="1"/>
  <c r="F466" i="16"/>
  <c r="L466" i="16" s="1"/>
  <c r="E466" i="16"/>
  <c r="K466" i="16" s="1"/>
  <c r="F465" i="16"/>
  <c r="L465" i="16" s="1"/>
  <c r="E465" i="16"/>
  <c r="K465" i="16" s="1"/>
  <c r="F464" i="16"/>
  <c r="L464" i="16" s="1"/>
  <c r="E464" i="16"/>
  <c r="K464" i="16" s="1"/>
  <c r="F463" i="16"/>
  <c r="L463" i="16" s="1"/>
  <c r="E463" i="16"/>
  <c r="K463" i="16" s="1"/>
  <c r="F462" i="16"/>
  <c r="L462" i="16" s="1"/>
  <c r="E462" i="16"/>
  <c r="K462" i="16" s="1"/>
  <c r="F461" i="16"/>
  <c r="L461" i="16" s="1"/>
  <c r="E461" i="16"/>
  <c r="K461" i="16" s="1"/>
  <c r="F460" i="16"/>
  <c r="L460" i="16" s="1"/>
  <c r="E460" i="16"/>
  <c r="K460" i="16" s="1"/>
  <c r="F459" i="16"/>
  <c r="L459" i="16" s="1"/>
  <c r="E459" i="16"/>
  <c r="K459" i="16" s="1"/>
  <c r="F458" i="16"/>
  <c r="L458" i="16" s="1"/>
  <c r="E458" i="16"/>
  <c r="K458" i="16" s="1"/>
  <c r="F457" i="16"/>
  <c r="L457" i="16" s="1"/>
  <c r="E457" i="16"/>
  <c r="K457" i="16" s="1"/>
  <c r="F456" i="16"/>
  <c r="L456" i="16" s="1"/>
  <c r="E456" i="16"/>
  <c r="K456" i="16" s="1"/>
  <c r="F455" i="16"/>
  <c r="L455" i="16" s="1"/>
  <c r="E455" i="16"/>
  <c r="K455" i="16" s="1"/>
  <c r="F454" i="16"/>
  <c r="L454" i="16" s="1"/>
  <c r="E454" i="16"/>
  <c r="K454" i="16" s="1"/>
  <c r="F453" i="16"/>
  <c r="L453" i="16" s="1"/>
  <c r="E453" i="16"/>
  <c r="K453" i="16" s="1"/>
  <c r="F452" i="16"/>
  <c r="L452" i="16" s="1"/>
  <c r="E452" i="16"/>
  <c r="K452" i="16" s="1"/>
  <c r="F451" i="16"/>
  <c r="L451" i="16" s="1"/>
  <c r="E451" i="16"/>
  <c r="K451" i="16" s="1"/>
  <c r="F450" i="16"/>
  <c r="L450" i="16" s="1"/>
  <c r="E450" i="16"/>
  <c r="K450" i="16" s="1"/>
  <c r="F449" i="16"/>
  <c r="L449" i="16" s="1"/>
  <c r="E449" i="16"/>
  <c r="K449" i="16" s="1"/>
  <c r="F448" i="16"/>
  <c r="L448" i="16" s="1"/>
  <c r="E448" i="16"/>
  <c r="K448" i="16" s="1"/>
  <c r="F447" i="16"/>
  <c r="L447" i="16" s="1"/>
  <c r="E447" i="16"/>
  <c r="K447" i="16" s="1"/>
  <c r="F446" i="16"/>
  <c r="L446" i="16" s="1"/>
  <c r="E446" i="16"/>
  <c r="K446" i="16" s="1"/>
  <c r="F445" i="16"/>
  <c r="L445" i="16" s="1"/>
  <c r="E445" i="16"/>
  <c r="K445" i="16" s="1"/>
  <c r="F444" i="16"/>
  <c r="L444" i="16" s="1"/>
  <c r="E444" i="16"/>
  <c r="K444" i="16" s="1"/>
  <c r="F443" i="16"/>
  <c r="L443" i="16" s="1"/>
  <c r="E443" i="16"/>
  <c r="K443" i="16" s="1"/>
  <c r="F442" i="16"/>
  <c r="L442" i="16" s="1"/>
  <c r="E442" i="16"/>
  <c r="K442" i="16" s="1"/>
  <c r="F441" i="16"/>
  <c r="L441" i="16" s="1"/>
  <c r="E441" i="16"/>
  <c r="K441" i="16" s="1"/>
  <c r="F440" i="16"/>
  <c r="L440" i="16" s="1"/>
  <c r="E440" i="16"/>
  <c r="K440" i="16" s="1"/>
  <c r="F439" i="16"/>
  <c r="L439" i="16" s="1"/>
  <c r="E439" i="16"/>
  <c r="K439" i="16" s="1"/>
  <c r="F438" i="16"/>
  <c r="L438" i="16" s="1"/>
  <c r="E438" i="16"/>
  <c r="K438" i="16" s="1"/>
  <c r="F437" i="16"/>
  <c r="L437" i="16" s="1"/>
  <c r="E437" i="16"/>
  <c r="K437" i="16" s="1"/>
  <c r="F436" i="16"/>
  <c r="L436" i="16" s="1"/>
  <c r="E436" i="16"/>
  <c r="K436" i="16" s="1"/>
  <c r="F435" i="16"/>
  <c r="L435" i="16" s="1"/>
  <c r="E435" i="16"/>
  <c r="K435" i="16" s="1"/>
  <c r="F434" i="16"/>
  <c r="L434" i="16" s="1"/>
  <c r="E434" i="16"/>
  <c r="K434" i="16" s="1"/>
  <c r="F433" i="16"/>
  <c r="L433" i="16" s="1"/>
  <c r="E433" i="16"/>
  <c r="K433" i="16" s="1"/>
  <c r="F432" i="16"/>
  <c r="L432" i="16" s="1"/>
  <c r="E432" i="16"/>
  <c r="K432" i="16" s="1"/>
  <c r="F431" i="16"/>
  <c r="L431" i="16" s="1"/>
  <c r="E431" i="16"/>
  <c r="K431" i="16" s="1"/>
  <c r="F430" i="16"/>
  <c r="L430" i="16" s="1"/>
  <c r="E430" i="16"/>
  <c r="K430" i="16" s="1"/>
  <c r="F429" i="16"/>
  <c r="L429" i="16" s="1"/>
  <c r="E429" i="16"/>
  <c r="K429" i="16" s="1"/>
  <c r="F428" i="16"/>
  <c r="L428" i="16" s="1"/>
  <c r="E428" i="16"/>
  <c r="K428" i="16" s="1"/>
  <c r="F427" i="16"/>
  <c r="L427" i="16" s="1"/>
  <c r="E427" i="16"/>
  <c r="K427" i="16" s="1"/>
  <c r="F426" i="16"/>
  <c r="L426" i="16" s="1"/>
  <c r="E426" i="16"/>
  <c r="K426" i="16" s="1"/>
  <c r="F425" i="16"/>
  <c r="L425" i="16" s="1"/>
  <c r="E425" i="16"/>
  <c r="K425" i="16" s="1"/>
  <c r="F424" i="16"/>
  <c r="L424" i="16" s="1"/>
  <c r="E424" i="16"/>
  <c r="K424" i="16" s="1"/>
  <c r="F423" i="16"/>
  <c r="L423" i="16" s="1"/>
  <c r="E423" i="16"/>
  <c r="K423" i="16" s="1"/>
  <c r="F422" i="16"/>
  <c r="L422" i="16" s="1"/>
  <c r="E422" i="16"/>
  <c r="K422" i="16" s="1"/>
  <c r="F421" i="16"/>
  <c r="L421" i="16" s="1"/>
  <c r="E421" i="16"/>
  <c r="K421" i="16" s="1"/>
  <c r="F420" i="16"/>
  <c r="L420" i="16" s="1"/>
  <c r="E420" i="16"/>
  <c r="K420" i="16" s="1"/>
  <c r="F419" i="16"/>
  <c r="L419" i="16" s="1"/>
  <c r="E419" i="16"/>
  <c r="K419" i="16" s="1"/>
  <c r="F418" i="16"/>
  <c r="L418" i="16" s="1"/>
  <c r="E418" i="16"/>
  <c r="K418" i="16" s="1"/>
  <c r="F417" i="16"/>
  <c r="L417" i="16" s="1"/>
  <c r="E417" i="16"/>
  <c r="K417" i="16" s="1"/>
  <c r="F416" i="16"/>
  <c r="L416" i="16" s="1"/>
  <c r="E416" i="16"/>
  <c r="K416" i="16" s="1"/>
  <c r="F415" i="16"/>
  <c r="L415" i="16" s="1"/>
  <c r="E415" i="16"/>
  <c r="K415" i="16" s="1"/>
  <c r="F414" i="16"/>
  <c r="L414" i="16" s="1"/>
  <c r="E414" i="16"/>
  <c r="K414" i="16" s="1"/>
  <c r="F413" i="16"/>
  <c r="L413" i="16" s="1"/>
  <c r="E413" i="16"/>
  <c r="K413" i="16" s="1"/>
  <c r="F412" i="16"/>
  <c r="L412" i="16" s="1"/>
  <c r="E412" i="16"/>
  <c r="K412" i="16" s="1"/>
  <c r="F411" i="16"/>
  <c r="L411" i="16" s="1"/>
  <c r="E411" i="16"/>
  <c r="K411" i="16" s="1"/>
  <c r="F410" i="16"/>
  <c r="L410" i="16" s="1"/>
  <c r="E410" i="16"/>
  <c r="K410" i="16" s="1"/>
  <c r="F409" i="16"/>
  <c r="L409" i="16" s="1"/>
  <c r="E409" i="16"/>
  <c r="K409" i="16" s="1"/>
  <c r="F408" i="16"/>
  <c r="L408" i="16" s="1"/>
  <c r="E408" i="16"/>
  <c r="K408" i="16" s="1"/>
  <c r="F407" i="16"/>
  <c r="L407" i="16" s="1"/>
  <c r="E407" i="16"/>
  <c r="K407" i="16" s="1"/>
  <c r="F406" i="16"/>
  <c r="L406" i="16" s="1"/>
  <c r="E406" i="16"/>
  <c r="K406" i="16" s="1"/>
  <c r="F405" i="16"/>
  <c r="L405" i="16" s="1"/>
  <c r="E405" i="16"/>
  <c r="K405" i="16" s="1"/>
  <c r="F404" i="16"/>
  <c r="L404" i="16" s="1"/>
  <c r="E404" i="16"/>
  <c r="K404" i="16" s="1"/>
  <c r="F403" i="16"/>
  <c r="L403" i="16" s="1"/>
  <c r="E403" i="16"/>
  <c r="K403" i="16" s="1"/>
  <c r="F402" i="16"/>
  <c r="L402" i="16" s="1"/>
  <c r="E402" i="16"/>
  <c r="K402" i="16" s="1"/>
  <c r="F401" i="16"/>
  <c r="L401" i="16" s="1"/>
  <c r="E401" i="16"/>
  <c r="K401" i="16" s="1"/>
  <c r="F400" i="16"/>
  <c r="L400" i="16" s="1"/>
  <c r="E400" i="16"/>
  <c r="K400" i="16" s="1"/>
  <c r="F399" i="16"/>
  <c r="L399" i="16" s="1"/>
  <c r="E399" i="16"/>
  <c r="K399" i="16" s="1"/>
  <c r="F398" i="16"/>
  <c r="L398" i="16" s="1"/>
  <c r="E398" i="16"/>
  <c r="K398" i="16" s="1"/>
  <c r="F397" i="16"/>
  <c r="L397" i="16" s="1"/>
  <c r="E397" i="16"/>
  <c r="K397" i="16" s="1"/>
  <c r="F396" i="16"/>
  <c r="L396" i="16" s="1"/>
  <c r="E396" i="16"/>
  <c r="K396" i="16" s="1"/>
  <c r="F395" i="16"/>
  <c r="L395" i="16" s="1"/>
  <c r="E395" i="16"/>
  <c r="K395" i="16" s="1"/>
  <c r="F394" i="16"/>
  <c r="L394" i="16" s="1"/>
  <c r="E394" i="16"/>
  <c r="K394" i="16" s="1"/>
  <c r="F393" i="16"/>
  <c r="L393" i="16" s="1"/>
  <c r="E393" i="16"/>
  <c r="K393" i="16" s="1"/>
  <c r="F392" i="16"/>
  <c r="L392" i="16" s="1"/>
  <c r="E392" i="16"/>
  <c r="K392" i="16" s="1"/>
  <c r="F391" i="16"/>
  <c r="L391" i="16" s="1"/>
  <c r="E391" i="16"/>
  <c r="K391" i="16" s="1"/>
  <c r="F390" i="16"/>
  <c r="L390" i="16" s="1"/>
  <c r="E390" i="16"/>
  <c r="K390" i="16" s="1"/>
  <c r="F389" i="16"/>
  <c r="L389" i="16" s="1"/>
  <c r="E389" i="16"/>
  <c r="K389" i="16" s="1"/>
  <c r="F388" i="16"/>
  <c r="L388" i="16" s="1"/>
  <c r="E388" i="16"/>
  <c r="K388" i="16" s="1"/>
  <c r="F387" i="16"/>
  <c r="L387" i="16" s="1"/>
  <c r="E387" i="16"/>
  <c r="K387" i="16" s="1"/>
  <c r="F386" i="16"/>
  <c r="L386" i="16" s="1"/>
  <c r="E386" i="16"/>
  <c r="K386" i="16" s="1"/>
  <c r="F385" i="16"/>
  <c r="L385" i="16" s="1"/>
  <c r="E385" i="16"/>
  <c r="K385" i="16" s="1"/>
  <c r="F384" i="16"/>
  <c r="L384" i="16" s="1"/>
  <c r="E384" i="16"/>
  <c r="K384" i="16" s="1"/>
  <c r="F383" i="16"/>
  <c r="L383" i="16" s="1"/>
  <c r="E383" i="16"/>
  <c r="K383" i="16" s="1"/>
  <c r="F382" i="16"/>
  <c r="L382" i="16" s="1"/>
  <c r="E382" i="16"/>
  <c r="K382" i="16" s="1"/>
  <c r="F381" i="16"/>
  <c r="L381" i="16" s="1"/>
  <c r="E381" i="16"/>
  <c r="K381" i="16" s="1"/>
  <c r="F380" i="16"/>
  <c r="L380" i="16" s="1"/>
  <c r="E380" i="16"/>
  <c r="K380" i="16" s="1"/>
  <c r="F379" i="16"/>
  <c r="L379" i="16" s="1"/>
  <c r="E379" i="16"/>
  <c r="K379" i="16" s="1"/>
  <c r="F378" i="16"/>
  <c r="L378" i="16" s="1"/>
  <c r="E378" i="16"/>
  <c r="K378" i="16" s="1"/>
  <c r="F377" i="16"/>
  <c r="L377" i="16" s="1"/>
  <c r="E377" i="16"/>
  <c r="K377" i="16" s="1"/>
  <c r="F376" i="16"/>
  <c r="L376" i="16" s="1"/>
  <c r="E376" i="16"/>
  <c r="K376" i="16" s="1"/>
  <c r="F375" i="16"/>
  <c r="L375" i="16" s="1"/>
  <c r="E375" i="16"/>
  <c r="K375" i="16" s="1"/>
  <c r="F374" i="16"/>
  <c r="L374" i="16" s="1"/>
  <c r="E374" i="16"/>
  <c r="K374" i="16" s="1"/>
  <c r="F373" i="16"/>
  <c r="L373" i="16" s="1"/>
  <c r="E373" i="16"/>
  <c r="K373" i="16" s="1"/>
  <c r="F372" i="16"/>
  <c r="L372" i="16" s="1"/>
  <c r="E372" i="16"/>
  <c r="K372" i="16" s="1"/>
  <c r="F371" i="16"/>
  <c r="L371" i="16" s="1"/>
  <c r="E371" i="16"/>
  <c r="K371" i="16" s="1"/>
  <c r="F370" i="16"/>
  <c r="L370" i="16" s="1"/>
  <c r="E370" i="16"/>
  <c r="K370" i="16" s="1"/>
  <c r="F369" i="16"/>
  <c r="L369" i="16" s="1"/>
  <c r="E369" i="16"/>
  <c r="K369" i="16" s="1"/>
  <c r="F368" i="16"/>
  <c r="L368" i="16" s="1"/>
  <c r="E368" i="16"/>
  <c r="K368" i="16" s="1"/>
  <c r="F367" i="16"/>
  <c r="L367" i="16" s="1"/>
  <c r="E367" i="16"/>
  <c r="K367" i="16" s="1"/>
  <c r="F366" i="16"/>
  <c r="L366" i="16" s="1"/>
  <c r="E366" i="16"/>
  <c r="K366" i="16" s="1"/>
  <c r="F365" i="16"/>
  <c r="L365" i="16" s="1"/>
  <c r="E365" i="16"/>
  <c r="K365" i="16" s="1"/>
  <c r="F364" i="16"/>
  <c r="L364" i="16" s="1"/>
  <c r="E364" i="16"/>
  <c r="K364" i="16" s="1"/>
  <c r="F363" i="16"/>
  <c r="L363" i="16" s="1"/>
  <c r="E363" i="16"/>
  <c r="K363" i="16" s="1"/>
  <c r="F362" i="16"/>
  <c r="L362" i="16" s="1"/>
  <c r="E362" i="16"/>
  <c r="K362" i="16" s="1"/>
  <c r="F361" i="16"/>
  <c r="L361" i="16" s="1"/>
  <c r="E361" i="16"/>
  <c r="K361" i="16" s="1"/>
  <c r="F360" i="16"/>
  <c r="L360" i="16" s="1"/>
  <c r="E360" i="16"/>
  <c r="K360" i="16" s="1"/>
  <c r="F359" i="16"/>
  <c r="L359" i="16" s="1"/>
  <c r="E359" i="16"/>
  <c r="K359" i="16" s="1"/>
  <c r="F358" i="16"/>
  <c r="L358" i="16" s="1"/>
  <c r="E358" i="16"/>
  <c r="K358" i="16" s="1"/>
  <c r="F357" i="16"/>
  <c r="L357" i="16" s="1"/>
  <c r="E357" i="16"/>
  <c r="K357" i="16" s="1"/>
  <c r="F356" i="16"/>
  <c r="L356" i="16" s="1"/>
  <c r="E356" i="16"/>
  <c r="K356" i="16" s="1"/>
  <c r="F355" i="16"/>
  <c r="L355" i="16" s="1"/>
  <c r="E355" i="16"/>
  <c r="K355" i="16" s="1"/>
  <c r="F354" i="16"/>
  <c r="L354" i="16" s="1"/>
  <c r="E354" i="16"/>
  <c r="K354" i="16" s="1"/>
  <c r="F353" i="16"/>
  <c r="L353" i="16" s="1"/>
  <c r="E353" i="16"/>
  <c r="K353" i="16" s="1"/>
  <c r="F352" i="16"/>
  <c r="L352" i="16" s="1"/>
  <c r="E352" i="16"/>
  <c r="K352" i="16" s="1"/>
  <c r="F351" i="16"/>
  <c r="L351" i="16" s="1"/>
  <c r="E351" i="16"/>
  <c r="K351" i="16" s="1"/>
  <c r="F350" i="16"/>
  <c r="L350" i="16" s="1"/>
  <c r="E350" i="16"/>
  <c r="K350" i="16" s="1"/>
  <c r="F349" i="16"/>
  <c r="L349" i="16" s="1"/>
  <c r="E349" i="16"/>
  <c r="K349" i="16" s="1"/>
  <c r="F348" i="16"/>
  <c r="L348" i="16" s="1"/>
  <c r="E348" i="16"/>
  <c r="K348" i="16" s="1"/>
  <c r="F347" i="16"/>
  <c r="L347" i="16" s="1"/>
  <c r="E347" i="16"/>
  <c r="K347" i="16" s="1"/>
  <c r="F346" i="16"/>
  <c r="L346" i="16" s="1"/>
  <c r="E346" i="16"/>
  <c r="K346" i="16" s="1"/>
  <c r="F345" i="16"/>
  <c r="L345" i="16" s="1"/>
  <c r="E345" i="16"/>
  <c r="K345" i="16" s="1"/>
  <c r="F344" i="16"/>
  <c r="L344" i="16" s="1"/>
  <c r="E344" i="16"/>
  <c r="K344" i="16" s="1"/>
  <c r="F343" i="16"/>
  <c r="L343" i="16" s="1"/>
  <c r="E343" i="16"/>
  <c r="K343" i="16" s="1"/>
  <c r="F342" i="16"/>
  <c r="L342" i="16" s="1"/>
  <c r="E342" i="16"/>
  <c r="K342" i="16" s="1"/>
  <c r="F341" i="16"/>
  <c r="L341" i="16" s="1"/>
  <c r="E341" i="16"/>
  <c r="K341" i="16" s="1"/>
  <c r="F340" i="16"/>
  <c r="L340" i="16" s="1"/>
  <c r="E340" i="16"/>
  <c r="K340" i="16" s="1"/>
  <c r="F339" i="16"/>
  <c r="L339" i="16" s="1"/>
  <c r="E339" i="16"/>
  <c r="K339" i="16" s="1"/>
  <c r="F338" i="16"/>
  <c r="L338" i="16" s="1"/>
  <c r="E338" i="16"/>
  <c r="K338" i="16" s="1"/>
  <c r="F337" i="16"/>
  <c r="L337" i="16" s="1"/>
  <c r="E337" i="16"/>
  <c r="K337" i="16" s="1"/>
  <c r="F336" i="16"/>
  <c r="L336" i="16" s="1"/>
  <c r="E336" i="16"/>
  <c r="K336" i="16" s="1"/>
  <c r="F335" i="16"/>
  <c r="L335" i="16" s="1"/>
  <c r="E335" i="16"/>
  <c r="K335" i="16" s="1"/>
  <c r="F334" i="16"/>
  <c r="L334" i="16" s="1"/>
  <c r="E334" i="16"/>
  <c r="K334" i="16" s="1"/>
  <c r="F333" i="16"/>
  <c r="L333" i="16" s="1"/>
  <c r="M333" i="16" s="1"/>
  <c r="E333" i="16"/>
  <c r="K333" i="16" s="1"/>
  <c r="F332" i="16"/>
  <c r="L332" i="16" s="1"/>
  <c r="E332" i="16"/>
  <c r="K332" i="16" s="1"/>
  <c r="F331" i="16"/>
  <c r="L331" i="16" s="1"/>
  <c r="E331" i="16"/>
  <c r="K331" i="16" s="1"/>
  <c r="F330" i="16"/>
  <c r="L330" i="16" s="1"/>
  <c r="E330" i="16"/>
  <c r="K330" i="16" s="1"/>
  <c r="F329" i="16"/>
  <c r="L329" i="16" s="1"/>
  <c r="E329" i="16"/>
  <c r="K329" i="16" s="1"/>
  <c r="F328" i="16"/>
  <c r="L328" i="16" s="1"/>
  <c r="E328" i="16"/>
  <c r="K328" i="16" s="1"/>
  <c r="F327" i="16"/>
  <c r="L327" i="16" s="1"/>
  <c r="E327" i="16"/>
  <c r="K327" i="16" s="1"/>
  <c r="F326" i="16"/>
  <c r="L326" i="16" s="1"/>
  <c r="E326" i="16"/>
  <c r="K326" i="16" s="1"/>
  <c r="F325" i="16"/>
  <c r="L325" i="16" s="1"/>
  <c r="E325" i="16"/>
  <c r="K325" i="16" s="1"/>
  <c r="F324" i="16"/>
  <c r="L324" i="16" s="1"/>
  <c r="E324" i="16"/>
  <c r="K324" i="16" s="1"/>
  <c r="F323" i="16"/>
  <c r="L323" i="16" s="1"/>
  <c r="E323" i="16"/>
  <c r="K323" i="16" s="1"/>
  <c r="F322" i="16"/>
  <c r="L322" i="16" s="1"/>
  <c r="E322" i="16"/>
  <c r="K322" i="16" s="1"/>
  <c r="F321" i="16"/>
  <c r="L321" i="16" s="1"/>
  <c r="M321" i="16" s="1"/>
  <c r="E321" i="16"/>
  <c r="K321" i="16" s="1"/>
  <c r="F320" i="16"/>
  <c r="L320" i="16" s="1"/>
  <c r="E320" i="16"/>
  <c r="K320" i="16" s="1"/>
  <c r="F319" i="16"/>
  <c r="L319" i="16" s="1"/>
  <c r="E319" i="16"/>
  <c r="K319" i="16" s="1"/>
  <c r="F318" i="16"/>
  <c r="L318" i="16" s="1"/>
  <c r="E318" i="16"/>
  <c r="K318" i="16" s="1"/>
  <c r="F317" i="16"/>
  <c r="L317" i="16" s="1"/>
  <c r="E317" i="16"/>
  <c r="K317" i="16" s="1"/>
  <c r="F316" i="16"/>
  <c r="L316" i="16" s="1"/>
  <c r="E316" i="16"/>
  <c r="K316" i="16" s="1"/>
  <c r="F315" i="16"/>
  <c r="L315" i="16" s="1"/>
  <c r="M315" i="16" s="1"/>
  <c r="E315" i="16"/>
  <c r="K315" i="16" s="1"/>
  <c r="F314" i="16"/>
  <c r="L314" i="16" s="1"/>
  <c r="E314" i="16"/>
  <c r="K314" i="16" s="1"/>
  <c r="F313" i="16"/>
  <c r="L313" i="16" s="1"/>
  <c r="E313" i="16"/>
  <c r="K313" i="16" s="1"/>
  <c r="F312" i="16"/>
  <c r="L312" i="16" s="1"/>
  <c r="E312" i="16"/>
  <c r="K312" i="16" s="1"/>
  <c r="F311" i="16"/>
  <c r="L311" i="16" s="1"/>
  <c r="E311" i="16"/>
  <c r="K311" i="16" s="1"/>
  <c r="F310" i="16"/>
  <c r="L310" i="16" s="1"/>
  <c r="E310" i="16"/>
  <c r="K310" i="16" s="1"/>
  <c r="F309" i="16"/>
  <c r="L309" i="16" s="1"/>
  <c r="E309" i="16"/>
  <c r="K309" i="16" s="1"/>
  <c r="F308" i="16"/>
  <c r="L308" i="16" s="1"/>
  <c r="E308" i="16"/>
  <c r="K308" i="16" s="1"/>
  <c r="F307" i="16"/>
  <c r="L307" i="16" s="1"/>
  <c r="E307" i="16"/>
  <c r="K307" i="16" s="1"/>
  <c r="F306" i="16"/>
  <c r="L306" i="16" s="1"/>
  <c r="E306" i="16"/>
  <c r="K306" i="16" s="1"/>
  <c r="F305" i="16"/>
  <c r="L305" i="16" s="1"/>
  <c r="E305" i="16"/>
  <c r="K305" i="16" s="1"/>
  <c r="F304" i="16"/>
  <c r="L304" i="16" s="1"/>
  <c r="E304" i="16"/>
  <c r="K304" i="16" s="1"/>
  <c r="F303" i="16"/>
  <c r="L303" i="16" s="1"/>
  <c r="E303" i="16"/>
  <c r="K303" i="16" s="1"/>
  <c r="F302" i="16"/>
  <c r="L302" i="16" s="1"/>
  <c r="E302" i="16"/>
  <c r="K302" i="16" s="1"/>
  <c r="F301" i="16"/>
  <c r="L301" i="16" s="1"/>
  <c r="E301" i="16"/>
  <c r="K301" i="16" s="1"/>
  <c r="F300" i="16"/>
  <c r="L300" i="16" s="1"/>
  <c r="E300" i="16"/>
  <c r="K300" i="16" s="1"/>
  <c r="F299" i="16"/>
  <c r="L299" i="16" s="1"/>
  <c r="E299" i="16"/>
  <c r="K299" i="16" s="1"/>
  <c r="F298" i="16"/>
  <c r="L298" i="16" s="1"/>
  <c r="E298" i="16"/>
  <c r="K298" i="16" s="1"/>
  <c r="F297" i="16"/>
  <c r="L297" i="16" s="1"/>
  <c r="E297" i="16"/>
  <c r="K297" i="16" s="1"/>
  <c r="F296" i="16"/>
  <c r="L296" i="16" s="1"/>
  <c r="E296" i="16"/>
  <c r="K296" i="16" s="1"/>
  <c r="F295" i="16"/>
  <c r="L295" i="16" s="1"/>
  <c r="E295" i="16"/>
  <c r="K295" i="16" s="1"/>
  <c r="F294" i="16"/>
  <c r="L294" i="16" s="1"/>
  <c r="E294" i="16"/>
  <c r="K294" i="16" s="1"/>
  <c r="F293" i="16"/>
  <c r="L293" i="16" s="1"/>
  <c r="E293" i="16"/>
  <c r="K293" i="16" s="1"/>
  <c r="F292" i="16"/>
  <c r="L292" i="16" s="1"/>
  <c r="E292" i="16"/>
  <c r="K292" i="16" s="1"/>
  <c r="F291" i="16"/>
  <c r="L291" i="16" s="1"/>
  <c r="E291" i="16"/>
  <c r="K291" i="16" s="1"/>
  <c r="F290" i="16"/>
  <c r="L290" i="16" s="1"/>
  <c r="E290" i="16"/>
  <c r="K290" i="16" s="1"/>
  <c r="F289" i="16"/>
  <c r="L289" i="16" s="1"/>
  <c r="E289" i="16"/>
  <c r="K289" i="16" s="1"/>
  <c r="F288" i="16"/>
  <c r="L288" i="16" s="1"/>
  <c r="E288" i="16"/>
  <c r="K288" i="16" s="1"/>
  <c r="F287" i="16"/>
  <c r="L287" i="16" s="1"/>
  <c r="E287" i="16"/>
  <c r="K287" i="16" s="1"/>
  <c r="F286" i="16"/>
  <c r="L286" i="16" s="1"/>
  <c r="E286" i="16"/>
  <c r="K286" i="16" s="1"/>
  <c r="F285" i="16"/>
  <c r="L285" i="16" s="1"/>
  <c r="E285" i="16"/>
  <c r="K285" i="16" s="1"/>
  <c r="F284" i="16"/>
  <c r="L284" i="16" s="1"/>
  <c r="E284" i="16"/>
  <c r="K284" i="16" s="1"/>
  <c r="F283" i="16"/>
  <c r="L283" i="16" s="1"/>
  <c r="E283" i="16"/>
  <c r="K283" i="16" s="1"/>
  <c r="F282" i="16"/>
  <c r="L282" i="16" s="1"/>
  <c r="E282" i="16"/>
  <c r="K282" i="16" s="1"/>
  <c r="F281" i="16"/>
  <c r="L281" i="16" s="1"/>
  <c r="E281" i="16"/>
  <c r="K281" i="16" s="1"/>
  <c r="F280" i="16"/>
  <c r="L280" i="16" s="1"/>
  <c r="E280" i="16"/>
  <c r="K280" i="16" s="1"/>
  <c r="F279" i="16"/>
  <c r="L279" i="16" s="1"/>
  <c r="E279" i="16"/>
  <c r="K279" i="16" s="1"/>
  <c r="F278" i="16"/>
  <c r="L278" i="16" s="1"/>
  <c r="E278" i="16"/>
  <c r="K278" i="16" s="1"/>
  <c r="F277" i="16"/>
  <c r="L277" i="16" s="1"/>
  <c r="E277" i="16"/>
  <c r="K277" i="16" s="1"/>
  <c r="F276" i="16"/>
  <c r="L276" i="16" s="1"/>
  <c r="E276" i="16"/>
  <c r="K276" i="16" s="1"/>
  <c r="F275" i="16"/>
  <c r="L275" i="16" s="1"/>
  <c r="E275" i="16"/>
  <c r="K275" i="16" s="1"/>
  <c r="F274" i="16"/>
  <c r="L274" i="16" s="1"/>
  <c r="E274" i="16"/>
  <c r="K274" i="16" s="1"/>
  <c r="F273" i="16"/>
  <c r="L273" i="16" s="1"/>
  <c r="E273" i="16"/>
  <c r="K273" i="16" s="1"/>
  <c r="F272" i="16"/>
  <c r="L272" i="16" s="1"/>
  <c r="E272" i="16"/>
  <c r="K272" i="16" s="1"/>
  <c r="F271" i="16"/>
  <c r="L271" i="16" s="1"/>
  <c r="E271" i="16"/>
  <c r="K271" i="16" s="1"/>
  <c r="F270" i="16"/>
  <c r="L270" i="16" s="1"/>
  <c r="E270" i="16"/>
  <c r="K270" i="16" s="1"/>
  <c r="F269" i="16"/>
  <c r="L269" i="16" s="1"/>
  <c r="E269" i="16"/>
  <c r="K269" i="16" s="1"/>
  <c r="F268" i="16"/>
  <c r="L268" i="16" s="1"/>
  <c r="E268" i="16"/>
  <c r="K268" i="16" s="1"/>
  <c r="F267" i="16"/>
  <c r="L267" i="16" s="1"/>
  <c r="E267" i="16"/>
  <c r="K267" i="16" s="1"/>
  <c r="F266" i="16"/>
  <c r="L266" i="16" s="1"/>
  <c r="E266" i="16"/>
  <c r="K266" i="16" s="1"/>
  <c r="F265" i="16"/>
  <c r="L265" i="16" s="1"/>
  <c r="E265" i="16"/>
  <c r="K265" i="16" s="1"/>
  <c r="F264" i="16"/>
  <c r="L264" i="16" s="1"/>
  <c r="E264" i="16"/>
  <c r="K264" i="16" s="1"/>
  <c r="F263" i="16"/>
  <c r="L263" i="16" s="1"/>
  <c r="E263" i="16"/>
  <c r="K263" i="16" s="1"/>
  <c r="F262" i="16"/>
  <c r="L262" i="16" s="1"/>
  <c r="E262" i="16"/>
  <c r="K262" i="16" s="1"/>
  <c r="F261" i="16"/>
  <c r="L261" i="16" s="1"/>
  <c r="E261" i="16"/>
  <c r="K261" i="16" s="1"/>
  <c r="F260" i="16"/>
  <c r="L260" i="16" s="1"/>
  <c r="E260" i="16"/>
  <c r="K260" i="16" s="1"/>
  <c r="F259" i="16"/>
  <c r="L259" i="16" s="1"/>
  <c r="E259" i="16"/>
  <c r="K259" i="16" s="1"/>
  <c r="F258" i="16"/>
  <c r="L258" i="16" s="1"/>
  <c r="E258" i="16"/>
  <c r="K258" i="16" s="1"/>
  <c r="F257" i="16"/>
  <c r="L257" i="16" s="1"/>
  <c r="E257" i="16"/>
  <c r="K257" i="16" s="1"/>
  <c r="F256" i="16"/>
  <c r="L256" i="16" s="1"/>
  <c r="E256" i="16"/>
  <c r="K256" i="16" s="1"/>
  <c r="F255" i="16"/>
  <c r="L255" i="16" s="1"/>
  <c r="E255" i="16"/>
  <c r="K255" i="16" s="1"/>
  <c r="F254" i="16"/>
  <c r="L254" i="16" s="1"/>
  <c r="E254" i="16"/>
  <c r="K254" i="16" s="1"/>
  <c r="F253" i="16"/>
  <c r="L253" i="16" s="1"/>
  <c r="E253" i="16"/>
  <c r="K253" i="16" s="1"/>
  <c r="F252" i="16"/>
  <c r="L252" i="16" s="1"/>
  <c r="E252" i="16"/>
  <c r="K252" i="16" s="1"/>
  <c r="F251" i="16"/>
  <c r="L251" i="16" s="1"/>
  <c r="E251" i="16"/>
  <c r="K251" i="16" s="1"/>
  <c r="F250" i="16"/>
  <c r="L250" i="16" s="1"/>
  <c r="E250" i="16"/>
  <c r="K250" i="16" s="1"/>
  <c r="F249" i="16"/>
  <c r="L249" i="16" s="1"/>
  <c r="E249" i="16"/>
  <c r="K249" i="16" s="1"/>
  <c r="F248" i="16"/>
  <c r="L248" i="16" s="1"/>
  <c r="E248" i="16"/>
  <c r="K248" i="16" s="1"/>
  <c r="F247" i="16"/>
  <c r="L247" i="16" s="1"/>
  <c r="E247" i="16"/>
  <c r="K247" i="16" s="1"/>
  <c r="F246" i="16"/>
  <c r="L246" i="16" s="1"/>
  <c r="E246" i="16"/>
  <c r="K246" i="16" s="1"/>
  <c r="F245" i="16"/>
  <c r="L245" i="16" s="1"/>
  <c r="E245" i="16"/>
  <c r="K245" i="16" s="1"/>
  <c r="F244" i="16"/>
  <c r="L244" i="16" s="1"/>
  <c r="E244" i="16"/>
  <c r="K244" i="16" s="1"/>
  <c r="F243" i="16"/>
  <c r="L243" i="16" s="1"/>
  <c r="E243" i="16"/>
  <c r="K243" i="16" s="1"/>
  <c r="F242" i="16"/>
  <c r="L242" i="16" s="1"/>
  <c r="E242" i="16"/>
  <c r="K242" i="16" s="1"/>
  <c r="F241" i="16"/>
  <c r="L241" i="16" s="1"/>
  <c r="E241" i="16"/>
  <c r="K241" i="16" s="1"/>
  <c r="F240" i="16"/>
  <c r="L240" i="16" s="1"/>
  <c r="E240" i="16"/>
  <c r="K240" i="16" s="1"/>
  <c r="F239" i="16"/>
  <c r="L239" i="16" s="1"/>
  <c r="E239" i="16"/>
  <c r="K239" i="16" s="1"/>
  <c r="F238" i="16"/>
  <c r="L238" i="16" s="1"/>
  <c r="E238" i="16"/>
  <c r="K238" i="16" s="1"/>
  <c r="F237" i="16"/>
  <c r="L237" i="16" s="1"/>
  <c r="E237" i="16"/>
  <c r="K237" i="16" s="1"/>
  <c r="F236" i="16"/>
  <c r="L236" i="16" s="1"/>
  <c r="E236" i="16"/>
  <c r="K236" i="16" s="1"/>
  <c r="F235" i="16"/>
  <c r="L235" i="16" s="1"/>
  <c r="E235" i="16"/>
  <c r="K235" i="16" s="1"/>
  <c r="F234" i="16"/>
  <c r="L234" i="16" s="1"/>
  <c r="E234" i="16"/>
  <c r="K234" i="16" s="1"/>
  <c r="F233" i="16"/>
  <c r="L233" i="16" s="1"/>
  <c r="E233" i="16"/>
  <c r="K233" i="16" s="1"/>
  <c r="F232" i="16"/>
  <c r="L232" i="16" s="1"/>
  <c r="E232" i="16"/>
  <c r="K232" i="16" s="1"/>
  <c r="F231" i="16"/>
  <c r="L231" i="16" s="1"/>
  <c r="E231" i="16"/>
  <c r="K231" i="16" s="1"/>
  <c r="F230" i="16"/>
  <c r="L230" i="16" s="1"/>
  <c r="E230" i="16"/>
  <c r="K230" i="16" s="1"/>
  <c r="F229" i="16"/>
  <c r="L229" i="16" s="1"/>
  <c r="E229" i="16"/>
  <c r="K229" i="16" s="1"/>
  <c r="F228" i="16"/>
  <c r="L228" i="16" s="1"/>
  <c r="E228" i="16"/>
  <c r="K228" i="16" s="1"/>
  <c r="F227" i="16"/>
  <c r="L227" i="16" s="1"/>
  <c r="E227" i="16"/>
  <c r="K227" i="16" s="1"/>
  <c r="F226" i="16"/>
  <c r="L226" i="16" s="1"/>
  <c r="E226" i="16"/>
  <c r="K226" i="16" s="1"/>
  <c r="F225" i="16"/>
  <c r="L225" i="16" s="1"/>
  <c r="E225" i="16"/>
  <c r="K225" i="16" s="1"/>
  <c r="F224" i="16"/>
  <c r="L224" i="16" s="1"/>
  <c r="E224" i="16"/>
  <c r="K224" i="16" s="1"/>
  <c r="F223" i="16"/>
  <c r="L223" i="16" s="1"/>
  <c r="E223" i="16"/>
  <c r="K223" i="16" s="1"/>
  <c r="F222" i="16"/>
  <c r="L222" i="16" s="1"/>
  <c r="E222" i="16"/>
  <c r="K222" i="16" s="1"/>
  <c r="F221" i="16"/>
  <c r="L221" i="16" s="1"/>
  <c r="E221" i="16"/>
  <c r="K221" i="16" s="1"/>
  <c r="F220" i="16"/>
  <c r="L220" i="16" s="1"/>
  <c r="E220" i="16"/>
  <c r="K220" i="16" s="1"/>
  <c r="F219" i="16"/>
  <c r="L219" i="16" s="1"/>
  <c r="E219" i="16"/>
  <c r="K219" i="16" s="1"/>
  <c r="F218" i="16"/>
  <c r="L218" i="16" s="1"/>
  <c r="E218" i="16"/>
  <c r="K218" i="16" s="1"/>
  <c r="F217" i="16"/>
  <c r="L217" i="16" s="1"/>
  <c r="E217" i="16"/>
  <c r="K217" i="16" s="1"/>
  <c r="F216" i="16"/>
  <c r="L216" i="16" s="1"/>
  <c r="E216" i="16"/>
  <c r="K216" i="16" s="1"/>
  <c r="F215" i="16"/>
  <c r="L215" i="16" s="1"/>
  <c r="E215" i="16"/>
  <c r="K215" i="16" s="1"/>
  <c r="F214" i="16"/>
  <c r="L214" i="16" s="1"/>
  <c r="E214" i="16"/>
  <c r="K214" i="16" s="1"/>
  <c r="F213" i="16"/>
  <c r="L213" i="16" s="1"/>
  <c r="E213" i="16"/>
  <c r="K213" i="16" s="1"/>
  <c r="F212" i="16"/>
  <c r="L212" i="16" s="1"/>
  <c r="E212" i="16"/>
  <c r="K212" i="16" s="1"/>
  <c r="F211" i="16"/>
  <c r="L211" i="16" s="1"/>
  <c r="E211" i="16"/>
  <c r="K211" i="16" s="1"/>
  <c r="F210" i="16"/>
  <c r="L210" i="16" s="1"/>
  <c r="E210" i="16"/>
  <c r="K210" i="16" s="1"/>
  <c r="F209" i="16"/>
  <c r="L209" i="16" s="1"/>
  <c r="E209" i="16"/>
  <c r="K209" i="16" s="1"/>
  <c r="F208" i="16"/>
  <c r="L208" i="16" s="1"/>
  <c r="E208" i="16"/>
  <c r="K208" i="16" s="1"/>
  <c r="F207" i="16"/>
  <c r="L207" i="16" s="1"/>
  <c r="E207" i="16"/>
  <c r="K207" i="16" s="1"/>
  <c r="F206" i="16"/>
  <c r="L206" i="16" s="1"/>
  <c r="E206" i="16"/>
  <c r="K206" i="16" s="1"/>
  <c r="F205" i="16"/>
  <c r="L205" i="16" s="1"/>
  <c r="E205" i="16"/>
  <c r="K205" i="16" s="1"/>
  <c r="F204" i="16"/>
  <c r="L204" i="16" s="1"/>
  <c r="E204" i="16"/>
  <c r="K204" i="16" s="1"/>
  <c r="F203" i="16"/>
  <c r="L203" i="16" s="1"/>
  <c r="E203" i="16"/>
  <c r="K203" i="16" s="1"/>
  <c r="F202" i="16"/>
  <c r="L202" i="16" s="1"/>
  <c r="E202" i="16"/>
  <c r="K202" i="16" s="1"/>
  <c r="F201" i="16"/>
  <c r="L201" i="16" s="1"/>
  <c r="E201" i="16"/>
  <c r="K201" i="16" s="1"/>
  <c r="F200" i="16"/>
  <c r="L200" i="16" s="1"/>
  <c r="E200" i="16"/>
  <c r="K200" i="16" s="1"/>
  <c r="F199" i="16"/>
  <c r="L199" i="16" s="1"/>
  <c r="E199" i="16"/>
  <c r="K199" i="16" s="1"/>
  <c r="F198" i="16"/>
  <c r="L198" i="16" s="1"/>
  <c r="E198" i="16"/>
  <c r="K198" i="16" s="1"/>
  <c r="F197" i="16"/>
  <c r="L197" i="16" s="1"/>
  <c r="E197" i="16"/>
  <c r="K197" i="16" s="1"/>
  <c r="F196" i="16"/>
  <c r="L196" i="16" s="1"/>
  <c r="E196" i="16"/>
  <c r="K196" i="16" s="1"/>
  <c r="F195" i="16"/>
  <c r="L195" i="16" s="1"/>
  <c r="E195" i="16"/>
  <c r="K195" i="16" s="1"/>
  <c r="F194" i="16"/>
  <c r="L194" i="16" s="1"/>
  <c r="E194" i="16"/>
  <c r="K194" i="16" s="1"/>
  <c r="F193" i="16"/>
  <c r="L193" i="16" s="1"/>
  <c r="E193" i="16"/>
  <c r="K193" i="16" s="1"/>
  <c r="F192" i="16"/>
  <c r="L192" i="16" s="1"/>
  <c r="E192" i="16"/>
  <c r="K192" i="16" s="1"/>
  <c r="F191" i="16"/>
  <c r="L191" i="16" s="1"/>
  <c r="E191" i="16"/>
  <c r="K191" i="16" s="1"/>
  <c r="F190" i="16"/>
  <c r="L190" i="16" s="1"/>
  <c r="E190" i="16"/>
  <c r="K190" i="16" s="1"/>
  <c r="F189" i="16"/>
  <c r="L189" i="16" s="1"/>
  <c r="E189" i="16"/>
  <c r="K189" i="16" s="1"/>
  <c r="F188" i="16"/>
  <c r="L188" i="16" s="1"/>
  <c r="E188" i="16"/>
  <c r="K188" i="16" s="1"/>
  <c r="F187" i="16"/>
  <c r="L187" i="16" s="1"/>
  <c r="E187" i="16"/>
  <c r="K187" i="16" s="1"/>
  <c r="F186" i="16"/>
  <c r="L186" i="16" s="1"/>
  <c r="E186" i="16"/>
  <c r="K186" i="16" s="1"/>
  <c r="F185" i="16"/>
  <c r="L185" i="16" s="1"/>
  <c r="E185" i="16"/>
  <c r="K185" i="16" s="1"/>
  <c r="F184" i="16"/>
  <c r="L184" i="16" s="1"/>
  <c r="E184" i="16"/>
  <c r="K184" i="16" s="1"/>
  <c r="F183" i="16"/>
  <c r="L183" i="16" s="1"/>
  <c r="E183" i="16"/>
  <c r="K183" i="16" s="1"/>
  <c r="F182" i="16"/>
  <c r="L182" i="16" s="1"/>
  <c r="E182" i="16"/>
  <c r="K182" i="16" s="1"/>
  <c r="F181" i="16"/>
  <c r="L181" i="16" s="1"/>
  <c r="E181" i="16"/>
  <c r="K181" i="16" s="1"/>
  <c r="F180" i="16"/>
  <c r="L180" i="16" s="1"/>
  <c r="E180" i="16"/>
  <c r="K180" i="16" s="1"/>
  <c r="F179" i="16"/>
  <c r="L179" i="16" s="1"/>
  <c r="E179" i="16"/>
  <c r="K179" i="16" s="1"/>
  <c r="F178" i="16"/>
  <c r="L178" i="16" s="1"/>
  <c r="E178" i="16"/>
  <c r="K178" i="16" s="1"/>
  <c r="F177" i="16"/>
  <c r="L177" i="16" s="1"/>
  <c r="E177" i="16"/>
  <c r="K177" i="16" s="1"/>
  <c r="F176" i="16"/>
  <c r="L176" i="16" s="1"/>
  <c r="E176" i="16"/>
  <c r="K176" i="16" s="1"/>
  <c r="F175" i="16"/>
  <c r="L175" i="16" s="1"/>
  <c r="E175" i="16"/>
  <c r="K175" i="16" s="1"/>
  <c r="F174" i="16"/>
  <c r="L174" i="16" s="1"/>
  <c r="E174" i="16"/>
  <c r="K174" i="16" s="1"/>
  <c r="F173" i="16"/>
  <c r="L173" i="16" s="1"/>
  <c r="E173" i="16"/>
  <c r="K173" i="16" s="1"/>
  <c r="F172" i="16"/>
  <c r="L172" i="16" s="1"/>
  <c r="E172" i="16"/>
  <c r="K172" i="16" s="1"/>
  <c r="F171" i="16"/>
  <c r="L171" i="16" s="1"/>
  <c r="E171" i="16"/>
  <c r="K171" i="16" s="1"/>
  <c r="F170" i="16"/>
  <c r="L170" i="16" s="1"/>
  <c r="E170" i="16"/>
  <c r="K170" i="16" s="1"/>
  <c r="F169" i="16"/>
  <c r="L169" i="16" s="1"/>
  <c r="E169" i="16"/>
  <c r="K169" i="16" s="1"/>
  <c r="F168" i="16"/>
  <c r="L168" i="16" s="1"/>
  <c r="E168" i="16"/>
  <c r="K168" i="16" s="1"/>
  <c r="F167" i="16"/>
  <c r="L167" i="16" s="1"/>
  <c r="E167" i="16"/>
  <c r="K167" i="16" s="1"/>
  <c r="F166" i="16"/>
  <c r="L166" i="16" s="1"/>
  <c r="E166" i="16"/>
  <c r="K166" i="16" s="1"/>
  <c r="F165" i="16"/>
  <c r="L165" i="16" s="1"/>
  <c r="E165" i="16"/>
  <c r="K165" i="16" s="1"/>
  <c r="F164" i="16"/>
  <c r="L164" i="16" s="1"/>
  <c r="E164" i="16"/>
  <c r="K164" i="16" s="1"/>
  <c r="F163" i="16"/>
  <c r="L163" i="16" s="1"/>
  <c r="E163" i="16"/>
  <c r="K163" i="16" s="1"/>
  <c r="F162" i="16"/>
  <c r="L162" i="16" s="1"/>
  <c r="E162" i="16"/>
  <c r="K162" i="16" s="1"/>
  <c r="F161" i="16"/>
  <c r="L161" i="16" s="1"/>
  <c r="E161" i="16"/>
  <c r="K161" i="16" s="1"/>
  <c r="F160" i="16"/>
  <c r="L160" i="16" s="1"/>
  <c r="E160" i="16"/>
  <c r="K160" i="16" s="1"/>
  <c r="F159" i="16"/>
  <c r="L159" i="16" s="1"/>
  <c r="E159" i="16"/>
  <c r="K159" i="16" s="1"/>
  <c r="F158" i="16"/>
  <c r="L158" i="16" s="1"/>
  <c r="E158" i="16"/>
  <c r="K158" i="16" s="1"/>
  <c r="F157" i="16"/>
  <c r="L157" i="16" s="1"/>
  <c r="E157" i="16"/>
  <c r="K157" i="16" s="1"/>
  <c r="F156" i="16"/>
  <c r="L156" i="16" s="1"/>
  <c r="E156" i="16"/>
  <c r="K156" i="16" s="1"/>
  <c r="F155" i="16"/>
  <c r="L155" i="16" s="1"/>
  <c r="E155" i="16"/>
  <c r="K155" i="16" s="1"/>
  <c r="F154" i="16"/>
  <c r="L154" i="16" s="1"/>
  <c r="E154" i="16"/>
  <c r="K154" i="16" s="1"/>
  <c r="F153" i="16"/>
  <c r="L153" i="16" s="1"/>
  <c r="E153" i="16"/>
  <c r="K153" i="16" s="1"/>
  <c r="F152" i="16"/>
  <c r="L152" i="16" s="1"/>
  <c r="E152" i="16"/>
  <c r="K152" i="16" s="1"/>
  <c r="F151" i="16"/>
  <c r="L151" i="16" s="1"/>
  <c r="E151" i="16"/>
  <c r="K151" i="16" s="1"/>
  <c r="F150" i="16"/>
  <c r="L150" i="16" s="1"/>
  <c r="E150" i="16"/>
  <c r="K150" i="16" s="1"/>
  <c r="F149" i="16"/>
  <c r="L149" i="16" s="1"/>
  <c r="E149" i="16"/>
  <c r="K149" i="16" s="1"/>
  <c r="F148" i="16"/>
  <c r="L148" i="16" s="1"/>
  <c r="E148" i="16"/>
  <c r="K148" i="16" s="1"/>
  <c r="F147" i="16"/>
  <c r="L147" i="16" s="1"/>
  <c r="E147" i="16"/>
  <c r="K147" i="16" s="1"/>
  <c r="F146" i="16"/>
  <c r="L146" i="16" s="1"/>
  <c r="E146" i="16"/>
  <c r="K146" i="16" s="1"/>
  <c r="F145" i="16"/>
  <c r="L145" i="16" s="1"/>
  <c r="E145" i="16"/>
  <c r="K145" i="16" s="1"/>
  <c r="F144" i="16"/>
  <c r="L144" i="16" s="1"/>
  <c r="E144" i="16"/>
  <c r="K144" i="16" s="1"/>
  <c r="F143" i="16"/>
  <c r="L143" i="16" s="1"/>
  <c r="E143" i="16"/>
  <c r="K143" i="16" s="1"/>
  <c r="F142" i="16"/>
  <c r="L142" i="16" s="1"/>
  <c r="E142" i="16"/>
  <c r="K142" i="16" s="1"/>
  <c r="F141" i="16"/>
  <c r="L141" i="16" s="1"/>
  <c r="E141" i="16"/>
  <c r="K141" i="16" s="1"/>
  <c r="F140" i="16"/>
  <c r="L140" i="16" s="1"/>
  <c r="E140" i="16"/>
  <c r="K140" i="16" s="1"/>
  <c r="F139" i="16"/>
  <c r="L139" i="16" s="1"/>
  <c r="E139" i="16"/>
  <c r="K139" i="16" s="1"/>
  <c r="F138" i="16"/>
  <c r="L138" i="16" s="1"/>
  <c r="E138" i="16"/>
  <c r="K138" i="16" s="1"/>
  <c r="F137" i="16"/>
  <c r="L137" i="16" s="1"/>
  <c r="E137" i="16"/>
  <c r="K137" i="16" s="1"/>
  <c r="F136" i="16"/>
  <c r="L136" i="16" s="1"/>
  <c r="E136" i="16"/>
  <c r="K136" i="16" s="1"/>
  <c r="F135" i="16"/>
  <c r="L135" i="16" s="1"/>
  <c r="E135" i="16"/>
  <c r="K135" i="16" s="1"/>
  <c r="F134" i="16"/>
  <c r="L134" i="16" s="1"/>
  <c r="E134" i="16"/>
  <c r="K134" i="16" s="1"/>
  <c r="F133" i="16"/>
  <c r="L133" i="16" s="1"/>
  <c r="E133" i="16"/>
  <c r="K133" i="16" s="1"/>
  <c r="F132" i="16"/>
  <c r="L132" i="16" s="1"/>
  <c r="E132" i="16"/>
  <c r="K132" i="16" s="1"/>
  <c r="F131" i="16"/>
  <c r="L131" i="16" s="1"/>
  <c r="E131" i="16"/>
  <c r="K131" i="16" s="1"/>
  <c r="F130" i="16"/>
  <c r="L130" i="16" s="1"/>
  <c r="E130" i="16"/>
  <c r="K130" i="16" s="1"/>
  <c r="F129" i="16"/>
  <c r="L129" i="16" s="1"/>
  <c r="E129" i="16"/>
  <c r="K129" i="16" s="1"/>
  <c r="F128" i="16"/>
  <c r="L128" i="16" s="1"/>
  <c r="E128" i="16"/>
  <c r="K128" i="16" s="1"/>
  <c r="F127" i="16"/>
  <c r="L127" i="16" s="1"/>
  <c r="E127" i="16"/>
  <c r="K127" i="16" s="1"/>
  <c r="F126" i="16"/>
  <c r="L126" i="16" s="1"/>
  <c r="E126" i="16"/>
  <c r="K126" i="16" s="1"/>
  <c r="F125" i="16"/>
  <c r="L125" i="16" s="1"/>
  <c r="E125" i="16"/>
  <c r="K125" i="16" s="1"/>
  <c r="F124" i="16"/>
  <c r="L124" i="16" s="1"/>
  <c r="E124" i="16"/>
  <c r="K124" i="16" s="1"/>
  <c r="F123" i="16"/>
  <c r="L123" i="16" s="1"/>
  <c r="E123" i="16"/>
  <c r="K123" i="16" s="1"/>
  <c r="F122" i="16"/>
  <c r="L122" i="16" s="1"/>
  <c r="E122" i="16"/>
  <c r="K122" i="16" s="1"/>
  <c r="F121" i="16"/>
  <c r="L121" i="16" s="1"/>
  <c r="E121" i="16"/>
  <c r="K121" i="16" s="1"/>
  <c r="F120" i="16"/>
  <c r="L120" i="16" s="1"/>
  <c r="E120" i="16"/>
  <c r="K120" i="16" s="1"/>
  <c r="F119" i="16"/>
  <c r="L119" i="16" s="1"/>
  <c r="E119" i="16"/>
  <c r="K119" i="16" s="1"/>
  <c r="F118" i="16"/>
  <c r="L118" i="16" s="1"/>
  <c r="E118" i="16"/>
  <c r="K118" i="16" s="1"/>
  <c r="F117" i="16"/>
  <c r="L117" i="16" s="1"/>
  <c r="E117" i="16"/>
  <c r="K117" i="16" s="1"/>
  <c r="F116" i="16"/>
  <c r="L116" i="16" s="1"/>
  <c r="E116" i="16"/>
  <c r="K116" i="16" s="1"/>
  <c r="F115" i="16"/>
  <c r="L115" i="16" s="1"/>
  <c r="E115" i="16"/>
  <c r="K115" i="16" s="1"/>
  <c r="F114" i="16"/>
  <c r="L114" i="16" s="1"/>
  <c r="E114" i="16"/>
  <c r="K114" i="16" s="1"/>
  <c r="F113" i="16"/>
  <c r="L113" i="16" s="1"/>
  <c r="E113" i="16"/>
  <c r="K113" i="16" s="1"/>
  <c r="F112" i="16"/>
  <c r="L112" i="16" s="1"/>
  <c r="E112" i="16"/>
  <c r="K112" i="16" s="1"/>
  <c r="F111" i="16"/>
  <c r="L111" i="16" s="1"/>
  <c r="E111" i="16"/>
  <c r="K111" i="16" s="1"/>
  <c r="F110" i="16"/>
  <c r="L110" i="16" s="1"/>
  <c r="E110" i="16"/>
  <c r="K110" i="16" s="1"/>
  <c r="F109" i="16"/>
  <c r="L109" i="16" s="1"/>
  <c r="E109" i="16"/>
  <c r="K109" i="16" s="1"/>
  <c r="F108" i="16"/>
  <c r="L108" i="16" s="1"/>
  <c r="E108" i="16"/>
  <c r="K108" i="16" s="1"/>
  <c r="F107" i="16"/>
  <c r="L107" i="16" s="1"/>
  <c r="E107" i="16"/>
  <c r="K107" i="16" s="1"/>
  <c r="F106" i="16"/>
  <c r="L106" i="16" s="1"/>
  <c r="E106" i="16"/>
  <c r="K106" i="16" s="1"/>
  <c r="F105" i="16"/>
  <c r="L105" i="16" s="1"/>
  <c r="E105" i="16"/>
  <c r="K105" i="16" s="1"/>
  <c r="F104" i="16"/>
  <c r="L104" i="16" s="1"/>
  <c r="E104" i="16"/>
  <c r="K104" i="16" s="1"/>
  <c r="F103" i="16"/>
  <c r="L103" i="16" s="1"/>
  <c r="E103" i="16"/>
  <c r="K103" i="16" s="1"/>
  <c r="F102" i="16"/>
  <c r="L102" i="16" s="1"/>
  <c r="E102" i="16"/>
  <c r="K102" i="16" s="1"/>
  <c r="F101" i="16"/>
  <c r="L101" i="16" s="1"/>
  <c r="E101" i="16"/>
  <c r="K101" i="16" s="1"/>
  <c r="F100" i="16"/>
  <c r="L100" i="16" s="1"/>
  <c r="E100" i="16"/>
  <c r="K100" i="16" s="1"/>
  <c r="F99" i="16"/>
  <c r="L99" i="16" s="1"/>
  <c r="E99" i="16"/>
  <c r="K99" i="16" s="1"/>
  <c r="F98" i="16"/>
  <c r="L98" i="16" s="1"/>
  <c r="E98" i="16"/>
  <c r="K98" i="16" s="1"/>
  <c r="F97" i="16"/>
  <c r="L97" i="16" s="1"/>
  <c r="E97" i="16"/>
  <c r="K97" i="16" s="1"/>
  <c r="F96" i="16"/>
  <c r="L96" i="16" s="1"/>
  <c r="E96" i="16"/>
  <c r="K96" i="16" s="1"/>
  <c r="F95" i="16"/>
  <c r="L95" i="16" s="1"/>
  <c r="E95" i="16"/>
  <c r="K95" i="16" s="1"/>
  <c r="F94" i="16"/>
  <c r="L94" i="16" s="1"/>
  <c r="E94" i="16"/>
  <c r="K94" i="16" s="1"/>
  <c r="F93" i="16"/>
  <c r="L93" i="16" s="1"/>
  <c r="E93" i="16"/>
  <c r="K93" i="16" s="1"/>
  <c r="F92" i="16"/>
  <c r="L92" i="16" s="1"/>
  <c r="E92" i="16"/>
  <c r="K92" i="16" s="1"/>
  <c r="F91" i="16"/>
  <c r="L91" i="16" s="1"/>
  <c r="E91" i="16"/>
  <c r="K91" i="16" s="1"/>
  <c r="F90" i="16"/>
  <c r="L90" i="16" s="1"/>
  <c r="E90" i="16"/>
  <c r="K90" i="16" s="1"/>
  <c r="F89" i="16"/>
  <c r="L89" i="16" s="1"/>
  <c r="E89" i="16"/>
  <c r="K89" i="16" s="1"/>
  <c r="F88" i="16"/>
  <c r="L88" i="16" s="1"/>
  <c r="E88" i="16"/>
  <c r="K88" i="16" s="1"/>
  <c r="F87" i="16"/>
  <c r="L87" i="16" s="1"/>
  <c r="E87" i="16"/>
  <c r="K87" i="16" s="1"/>
  <c r="F86" i="16"/>
  <c r="L86" i="16" s="1"/>
  <c r="E86" i="16"/>
  <c r="K86" i="16" s="1"/>
  <c r="F85" i="16"/>
  <c r="L85" i="16" s="1"/>
  <c r="E85" i="16"/>
  <c r="K85" i="16" s="1"/>
  <c r="F84" i="16"/>
  <c r="L84" i="16" s="1"/>
  <c r="E84" i="16"/>
  <c r="K84" i="16" s="1"/>
  <c r="F83" i="16"/>
  <c r="L83" i="16" s="1"/>
  <c r="E83" i="16"/>
  <c r="K83" i="16" s="1"/>
  <c r="F82" i="16"/>
  <c r="L82" i="16" s="1"/>
  <c r="E82" i="16"/>
  <c r="K82" i="16" s="1"/>
  <c r="F81" i="16"/>
  <c r="L81" i="16" s="1"/>
  <c r="E81" i="16"/>
  <c r="K81" i="16" s="1"/>
  <c r="F80" i="16"/>
  <c r="L80" i="16" s="1"/>
  <c r="E80" i="16"/>
  <c r="K80" i="16" s="1"/>
  <c r="F79" i="16"/>
  <c r="L79" i="16" s="1"/>
  <c r="E79" i="16"/>
  <c r="K79" i="16" s="1"/>
  <c r="F78" i="16"/>
  <c r="L78" i="16" s="1"/>
  <c r="E78" i="16"/>
  <c r="K78" i="16" s="1"/>
  <c r="F77" i="16"/>
  <c r="L77" i="16" s="1"/>
  <c r="E77" i="16"/>
  <c r="K77" i="16" s="1"/>
  <c r="F76" i="16"/>
  <c r="L76" i="16" s="1"/>
  <c r="E76" i="16"/>
  <c r="K76" i="16" s="1"/>
  <c r="F75" i="16"/>
  <c r="L75" i="16" s="1"/>
  <c r="E75" i="16"/>
  <c r="K75" i="16" s="1"/>
  <c r="F74" i="16"/>
  <c r="L74" i="16" s="1"/>
  <c r="E74" i="16"/>
  <c r="K74" i="16" s="1"/>
  <c r="F73" i="16"/>
  <c r="L73" i="16" s="1"/>
  <c r="E73" i="16"/>
  <c r="K73" i="16" s="1"/>
  <c r="F72" i="16"/>
  <c r="L72" i="16" s="1"/>
  <c r="E72" i="16"/>
  <c r="K72" i="16" s="1"/>
  <c r="F71" i="16"/>
  <c r="L71" i="16" s="1"/>
  <c r="E71" i="16"/>
  <c r="K71" i="16" s="1"/>
  <c r="F70" i="16"/>
  <c r="L70" i="16" s="1"/>
  <c r="E70" i="16"/>
  <c r="K70" i="16" s="1"/>
  <c r="F69" i="16"/>
  <c r="L69" i="16" s="1"/>
  <c r="E69" i="16"/>
  <c r="K69" i="16" s="1"/>
  <c r="F68" i="16"/>
  <c r="L68" i="16" s="1"/>
  <c r="E68" i="16"/>
  <c r="K68" i="16" s="1"/>
  <c r="F67" i="16"/>
  <c r="L67" i="16" s="1"/>
  <c r="E67" i="16"/>
  <c r="K67" i="16" s="1"/>
  <c r="F66" i="16"/>
  <c r="L66" i="16" s="1"/>
  <c r="E66" i="16"/>
  <c r="K66" i="16" s="1"/>
  <c r="F65" i="16"/>
  <c r="L65" i="16" s="1"/>
  <c r="E65" i="16"/>
  <c r="K65" i="16" s="1"/>
  <c r="F64" i="16"/>
  <c r="L64" i="16" s="1"/>
  <c r="E64" i="16"/>
  <c r="K64" i="16" s="1"/>
  <c r="F63" i="16"/>
  <c r="L63" i="16" s="1"/>
  <c r="E63" i="16"/>
  <c r="K63" i="16" s="1"/>
  <c r="F62" i="16"/>
  <c r="L62" i="16" s="1"/>
  <c r="E62" i="16"/>
  <c r="K62" i="16" s="1"/>
  <c r="F61" i="16"/>
  <c r="L61" i="16" s="1"/>
  <c r="E61" i="16"/>
  <c r="K61" i="16" s="1"/>
  <c r="F60" i="16"/>
  <c r="L60" i="16" s="1"/>
  <c r="E60" i="16"/>
  <c r="K60" i="16" s="1"/>
  <c r="F59" i="16"/>
  <c r="L59" i="16" s="1"/>
  <c r="E59" i="16"/>
  <c r="K59" i="16" s="1"/>
  <c r="F58" i="16"/>
  <c r="L58" i="16" s="1"/>
  <c r="E58" i="16"/>
  <c r="K58" i="16" s="1"/>
  <c r="F57" i="16"/>
  <c r="L57" i="16" s="1"/>
  <c r="E57" i="16"/>
  <c r="K57" i="16" s="1"/>
  <c r="F56" i="16"/>
  <c r="L56" i="16" s="1"/>
  <c r="E56" i="16"/>
  <c r="K56" i="16" s="1"/>
  <c r="F55" i="16"/>
  <c r="L55" i="16" s="1"/>
  <c r="E55" i="16"/>
  <c r="K55" i="16" s="1"/>
  <c r="F54" i="16"/>
  <c r="L54" i="16" s="1"/>
  <c r="E54" i="16"/>
  <c r="K54" i="16" s="1"/>
  <c r="F53" i="16"/>
  <c r="L53" i="16" s="1"/>
  <c r="E53" i="16"/>
  <c r="K53" i="16" s="1"/>
  <c r="F52" i="16"/>
  <c r="L52" i="16" s="1"/>
  <c r="E52" i="16"/>
  <c r="K52" i="16" s="1"/>
  <c r="F51" i="16"/>
  <c r="L51" i="16" s="1"/>
  <c r="E51" i="16"/>
  <c r="K51" i="16" s="1"/>
  <c r="F50" i="16"/>
  <c r="L50" i="16" s="1"/>
  <c r="E50" i="16"/>
  <c r="K50" i="16" s="1"/>
  <c r="F49" i="16"/>
  <c r="L49" i="16" s="1"/>
  <c r="E49" i="16"/>
  <c r="K49" i="16" s="1"/>
  <c r="F48" i="16"/>
  <c r="L48" i="16" s="1"/>
  <c r="E48" i="16"/>
  <c r="K48" i="16" s="1"/>
  <c r="F47" i="16"/>
  <c r="L47" i="16" s="1"/>
  <c r="E47" i="16"/>
  <c r="K47" i="16" s="1"/>
  <c r="F46" i="16"/>
  <c r="L46" i="16" s="1"/>
  <c r="E46" i="16"/>
  <c r="K46" i="16" s="1"/>
  <c r="F45" i="16"/>
  <c r="L45" i="16" s="1"/>
  <c r="E45" i="16"/>
  <c r="K45" i="16" s="1"/>
  <c r="F44" i="16"/>
  <c r="L44" i="16" s="1"/>
  <c r="E44" i="16"/>
  <c r="K44" i="16" s="1"/>
  <c r="F43" i="16"/>
  <c r="L43" i="16" s="1"/>
  <c r="E43" i="16"/>
  <c r="K43" i="16" s="1"/>
  <c r="F42" i="16"/>
  <c r="L42" i="16" s="1"/>
  <c r="E42" i="16"/>
  <c r="K42" i="16" s="1"/>
  <c r="F41" i="16"/>
  <c r="L41" i="16" s="1"/>
  <c r="E41" i="16"/>
  <c r="K41" i="16" s="1"/>
  <c r="F40" i="16"/>
  <c r="L40" i="16" s="1"/>
  <c r="E40" i="16"/>
  <c r="K40" i="16" s="1"/>
  <c r="F39" i="16"/>
  <c r="L39" i="16" s="1"/>
  <c r="E39" i="16"/>
  <c r="K39" i="16" s="1"/>
  <c r="F38" i="16"/>
  <c r="L38" i="16" s="1"/>
  <c r="E38" i="16"/>
  <c r="K38" i="16" s="1"/>
  <c r="F37" i="16"/>
  <c r="L37" i="16" s="1"/>
  <c r="E37" i="16"/>
  <c r="K37" i="16" s="1"/>
  <c r="F36" i="16"/>
  <c r="L36" i="16" s="1"/>
  <c r="E36" i="16"/>
  <c r="K36" i="16" s="1"/>
  <c r="F35" i="16"/>
  <c r="L35" i="16" s="1"/>
  <c r="E35" i="16"/>
  <c r="K35" i="16" s="1"/>
  <c r="F34" i="16"/>
  <c r="L34" i="16" s="1"/>
  <c r="E34" i="16"/>
  <c r="K34" i="16" s="1"/>
  <c r="F33" i="16"/>
  <c r="L33" i="16" s="1"/>
  <c r="E33" i="16"/>
  <c r="K33" i="16" s="1"/>
  <c r="F32" i="16"/>
  <c r="L32" i="16" s="1"/>
  <c r="E32" i="16"/>
  <c r="K32" i="16" s="1"/>
  <c r="F31" i="16"/>
  <c r="L31" i="16" s="1"/>
  <c r="E31" i="16"/>
  <c r="K31" i="16" s="1"/>
  <c r="F30" i="16"/>
  <c r="L30" i="16" s="1"/>
  <c r="E30" i="16"/>
  <c r="K30" i="16" s="1"/>
  <c r="F29" i="16"/>
  <c r="L29" i="16" s="1"/>
  <c r="E29" i="16"/>
  <c r="K29" i="16" s="1"/>
  <c r="F28" i="16"/>
  <c r="L28" i="16" s="1"/>
  <c r="E28" i="16"/>
  <c r="K28" i="16" s="1"/>
  <c r="F27" i="16"/>
  <c r="L27" i="16" s="1"/>
  <c r="E27" i="16"/>
  <c r="K27" i="16" s="1"/>
  <c r="F26" i="16"/>
  <c r="L26" i="16" s="1"/>
  <c r="E26" i="16"/>
  <c r="K26" i="16" s="1"/>
  <c r="F25" i="16"/>
  <c r="L25" i="16" s="1"/>
  <c r="E25" i="16"/>
  <c r="K25" i="16" s="1"/>
  <c r="F24" i="16"/>
  <c r="L24" i="16" s="1"/>
  <c r="E24" i="16"/>
  <c r="K24" i="16" s="1"/>
  <c r="F23" i="16"/>
  <c r="L23" i="16" s="1"/>
  <c r="E23" i="16"/>
  <c r="K23" i="16" s="1"/>
  <c r="F22" i="16"/>
  <c r="L22" i="16" s="1"/>
  <c r="E22" i="16"/>
  <c r="K22" i="16" s="1"/>
  <c r="F21" i="16"/>
  <c r="L21" i="16" s="1"/>
  <c r="E21" i="16"/>
  <c r="K21" i="16" s="1"/>
  <c r="F20" i="16"/>
  <c r="L20" i="16" s="1"/>
  <c r="E20" i="16"/>
  <c r="K20" i="16" s="1"/>
  <c r="F19" i="16"/>
  <c r="L19" i="16" s="1"/>
  <c r="E19" i="16"/>
  <c r="K19" i="16" s="1"/>
  <c r="F18" i="16"/>
  <c r="L18" i="16" s="1"/>
  <c r="E18" i="16"/>
  <c r="K18" i="16" s="1"/>
  <c r="F17" i="16"/>
  <c r="L17" i="16" s="1"/>
  <c r="E17" i="16"/>
  <c r="K17" i="16" s="1"/>
  <c r="F16" i="16"/>
  <c r="L16" i="16" s="1"/>
  <c r="E16" i="16"/>
  <c r="K16" i="16" s="1"/>
  <c r="F15" i="16"/>
  <c r="L15" i="16" s="1"/>
  <c r="E15" i="16"/>
  <c r="K15" i="16" s="1"/>
  <c r="F14" i="16"/>
  <c r="L14" i="16" s="1"/>
  <c r="E14" i="16"/>
  <c r="K14" i="16" s="1"/>
  <c r="F13" i="16"/>
  <c r="L13" i="16" s="1"/>
  <c r="E13" i="16"/>
  <c r="K13" i="16" s="1"/>
  <c r="F12" i="16"/>
  <c r="L12" i="16" s="1"/>
  <c r="E12" i="16"/>
  <c r="K12" i="16" s="1"/>
  <c r="F11" i="16"/>
  <c r="L11" i="16" s="1"/>
  <c r="E11" i="16"/>
  <c r="K11" i="16" s="1"/>
  <c r="F10" i="16"/>
  <c r="L10" i="16" s="1"/>
  <c r="E10" i="16"/>
  <c r="K10" i="16" s="1"/>
  <c r="F9" i="16"/>
  <c r="L9" i="16" s="1"/>
  <c r="E9" i="16"/>
  <c r="K9" i="16" s="1"/>
  <c r="F8" i="16"/>
  <c r="L8" i="16" s="1"/>
  <c r="E8" i="16"/>
  <c r="K8" i="16" s="1"/>
  <c r="F7" i="16"/>
  <c r="L7" i="16" s="1"/>
  <c r="E7" i="16"/>
  <c r="K7" i="16" s="1"/>
  <c r="F6" i="16"/>
  <c r="L6" i="16" s="1"/>
  <c r="E6" i="16"/>
  <c r="K6" i="16" s="1"/>
  <c r="F5" i="16"/>
  <c r="L5" i="16" s="1"/>
  <c r="E5" i="16"/>
  <c r="K5" i="16" s="1"/>
  <c r="F4" i="16"/>
  <c r="L4" i="16" s="1"/>
  <c r="E4" i="16"/>
  <c r="K4" i="16" s="1"/>
  <c r="R3" i="16"/>
  <c r="F3" i="16"/>
  <c r="L3" i="16" s="1"/>
  <c r="E3" i="16"/>
  <c r="K3" i="16" s="1"/>
  <c r="F2" i="16"/>
  <c r="L2" i="16" s="1"/>
  <c r="E2" i="16"/>
  <c r="K2" i="16" s="1"/>
  <c r="K198" i="15"/>
  <c r="F198" i="15"/>
  <c r="E198" i="15"/>
  <c r="K197" i="15"/>
  <c r="F197" i="15"/>
  <c r="L197" i="15" s="1"/>
  <c r="E197" i="15"/>
  <c r="K196" i="15"/>
  <c r="F196" i="15"/>
  <c r="L196" i="15" s="1"/>
  <c r="E196" i="15"/>
  <c r="K195" i="15"/>
  <c r="F195" i="15"/>
  <c r="L195" i="15" s="1"/>
  <c r="E195" i="15"/>
  <c r="K194" i="15"/>
  <c r="F194" i="15"/>
  <c r="E194" i="15"/>
  <c r="K193" i="15"/>
  <c r="F193" i="15"/>
  <c r="L193" i="15" s="1"/>
  <c r="E193" i="15"/>
  <c r="F192" i="15"/>
  <c r="E192" i="15"/>
  <c r="K191" i="15"/>
  <c r="F191" i="15"/>
  <c r="L191" i="15" s="1"/>
  <c r="E191" i="15"/>
  <c r="K190" i="15"/>
  <c r="F190" i="15"/>
  <c r="L190" i="15" s="1"/>
  <c r="E190" i="15"/>
  <c r="F189" i="15"/>
  <c r="L189" i="15" s="1"/>
  <c r="E189" i="15"/>
  <c r="F188" i="15"/>
  <c r="E188" i="15"/>
  <c r="K187" i="15"/>
  <c r="F187" i="15"/>
  <c r="L187" i="15" s="1"/>
  <c r="E187" i="15"/>
  <c r="K186" i="15"/>
  <c r="F186" i="15"/>
  <c r="E186" i="15"/>
  <c r="K185" i="15"/>
  <c r="F185" i="15"/>
  <c r="L185" i="15" s="1"/>
  <c r="E185" i="15"/>
  <c r="K184" i="15"/>
  <c r="F184" i="15"/>
  <c r="L184" i="15" s="1"/>
  <c r="E184" i="15"/>
  <c r="K183" i="15"/>
  <c r="F183" i="15"/>
  <c r="L183" i="15" s="1"/>
  <c r="E183" i="15"/>
  <c r="K182" i="15"/>
  <c r="F182" i="15"/>
  <c r="E182" i="15"/>
  <c r="K181" i="15"/>
  <c r="F181" i="15"/>
  <c r="L181" i="15" s="1"/>
  <c r="E181" i="15"/>
  <c r="K180" i="15"/>
  <c r="F180" i="15"/>
  <c r="E180" i="15"/>
  <c r="K179" i="15"/>
  <c r="F179" i="15"/>
  <c r="L179" i="15" s="1"/>
  <c r="E179" i="15"/>
  <c r="K178" i="15"/>
  <c r="F178" i="15"/>
  <c r="L178" i="15" s="1"/>
  <c r="E178" i="15"/>
  <c r="F177" i="15"/>
  <c r="L177" i="15" s="1"/>
  <c r="E177" i="15"/>
  <c r="F176" i="15"/>
  <c r="E176" i="15"/>
  <c r="K175" i="15"/>
  <c r="F175" i="15"/>
  <c r="L175" i="15" s="1"/>
  <c r="E175" i="15"/>
  <c r="K174" i="15"/>
  <c r="F174" i="15"/>
  <c r="E174" i="15"/>
  <c r="K173" i="15"/>
  <c r="F173" i="15"/>
  <c r="L173" i="15" s="1"/>
  <c r="E173" i="15"/>
  <c r="K172" i="15"/>
  <c r="F172" i="15"/>
  <c r="L172" i="15" s="1"/>
  <c r="E172" i="15"/>
  <c r="K171" i="15"/>
  <c r="F171" i="15"/>
  <c r="L171" i="15" s="1"/>
  <c r="E171" i="15"/>
  <c r="K170" i="15"/>
  <c r="F170" i="15"/>
  <c r="E170" i="15"/>
  <c r="K169" i="15"/>
  <c r="F169" i="15"/>
  <c r="L169" i="15" s="1"/>
  <c r="E169" i="15"/>
  <c r="F168" i="15"/>
  <c r="E168" i="15"/>
  <c r="K167" i="15"/>
  <c r="F167" i="15"/>
  <c r="L167" i="15" s="1"/>
  <c r="E167" i="15"/>
  <c r="K166" i="15"/>
  <c r="F166" i="15"/>
  <c r="L166" i="15" s="1"/>
  <c r="E166" i="15"/>
  <c r="F165" i="15"/>
  <c r="L165" i="15" s="1"/>
  <c r="E165" i="15"/>
  <c r="F164" i="15"/>
  <c r="E164" i="15"/>
  <c r="K163" i="15"/>
  <c r="F163" i="15"/>
  <c r="L163" i="15" s="1"/>
  <c r="E163" i="15"/>
  <c r="K162" i="15"/>
  <c r="F162" i="15"/>
  <c r="E162" i="15"/>
  <c r="K161" i="15"/>
  <c r="F161" i="15"/>
  <c r="L161" i="15" s="1"/>
  <c r="E161" i="15"/>
  <c r="K160" i="15"/>
  <c r="F160" i="15"/>
  <c r="L160" i="15" s="1"/>
  <c r="E160" i="15"/>
  <c r="K159" i="15"/>
  <c r="F159" i="15"/>
  <c r="L159" i="15" s="1"/>
  <c r="E159" i="15"/>
  <c r="K158" i="15"/>
  <c r="F158" i="15"/>
  <c r="E158" i="15"/>
  <c r="K157" i="15"/>
  <c r="F157" i="15"/>
  <c r="L157" i="15" s="1"/>
  <c r="E157" i="15"/>
  <c r="F156" i="15"/>
  <c r="E156" i="15"/>
  <c r="K155" i="15"/>
  <c r="F155" i="15"/>
  <c r="L155" i="15" s="1"/>
  <c r="E155" i="15"/>
  <c r="K154" i="15"/>
  <c r="F154" i="15"/>
  <c r="L154" i="15" s="1"/>
  <c r="E154" i="15"/>
  <c r="F153" i="15"/>
  <c r="L153" i="15" s="1"/>
  <c r="E153" i="15"/>
  <c r="F152" i="15"/>
  <c r="E152" i="15"/>
  <c r="K151" i="15"/>
  <c r="F151" i="15"/>
  <c r="L151" i="15" s="1"/>
  <c r="E151" i="15"/>
  <c r="K150" i="15"/>
  <c r="F150" i="15"/>
  <c r="E150" i="15"/>
  <c r="K149" i="15"/>
  <c r="F149" i="15"/>
  <c r="L149" i="15" s="1"/>
  <c r="E149" i="15"/>
  <c r="K148" i="15"/>
  <c r="F148" i="15"/>
  <c r="L148" i="15" s="1"/>
  <c r="E148" i="15"/>
  <c r="K147" i="15"/>
  <c r="F147" i="15"/>
  <c r="L147" i="15" s="1"/>
  <c r="E147" i="15"/>
  <c r="K146" i="15"/>
  <c r="F146" i="15"/>
  <c r="E146" i="15"/>
  <c r="K145" i="15"/>
  <c r="F145" i="15"/>
  <c r="L145" i="15" s="1"/>
  <c r="E145" i="15"/>
  <c r="F144" i="15"/>
  <c r="E144" i="15"/>
  <c r="K143" i="15"/>
  <c r="F143" i="15"/>
  <c r="L143" i="15" s="1"/>
  <c r="E143" i="15"/>
  <c r="K142" i="15"/>
  <c r="F142" i="15"/>
  <c r="L142" i="15" s="1"/>
  <c r="E142" i="15"/>
  <c r="F141" i="15"/>
  <c r="L141" i="15" s="1"/>
  <c r="E141" i="15"/>
  <c r="F140" i="15"/>
  <c r="E140" i="15"/>
  <c r="K139" i="15"/>
  <c r="F139" i="15"/>
  <c r="L139" i="15" s="1"/>
  <c r="E139" i="15"/>
  <c r="K138" i="15"/>
  <c r="F138" i="15"/>
  <c r="E138" i="15"/>
  <c r="K137" i="15"/>
  <c r="F137" i="15"/>
  <c r="L137" i="15" s="1"/>
  <c r="E137" i="15"/>
  <c r="K136" i="15"/>
  <c r="F136" i="15"/>
  <c r="L136" i="15" s="1"/>
  <c r="E136" i="15"/>
  <c r="K135" i="15"/>
  <c r="F135" i="15"/>
  <c r="L135" i="15" s="1"/>
  <c r="E135" i="15"/>
  <c r="K134" i="15"/>
  <c r="F134" i="15"/>
  <c r="E134" i="15"/>
  <c r="K133" i="15"/>
  <c r="F133" i="15"/>
  <c r="L133" i="15" s="1"/>
  <c r="E133" i="15"/>
  <c r="F132" i="15"/>
  <c r="E132" i="15"/>
  <c r="K131" i="15"/>
  <c r="F131" i="15"/>
  <c r="L131" i="15" s="1"/>
  <c r="E131" i="15"/>
  <c r="K130" i="15"/>
  <c r="F130" i="15"/>
  <c r="L130" i="15" s="1"/>
  <c r="E130" i="15"/>
  <c r="F129" i="15"/>
  <c r="L129" i="15" s="1"/>
  <c r="E129" i="15"/>
  <c r="F128" i="15"/>
  <c r="E128" i="15"/>
  <c r="K127" i="15"/>
  <c r="F127" i="15"/>
  <c r="L127" i="15" s="1"/>
  <c r="E127" i="15"/>
  <c r="K126" i="15"/>
  <c r="F126" i="15"/>
  <c r="E126" i="15"/>
  <c r="K125" i="15"/>
  <c r="F125" i="15"/>
  <c r="L125" i="15" s="1"/>
  <c r="E125" i="15"/>
  <c r="K124" i="15"/>
  <c r="F124" i="15"/>
  <c r="L124" i="15" s="1"/>
  <c r="E124" i="15"/>
  <c r="K123" i="15"/>
  <c r="F123" i="15"/>
  <c r="L123" i="15" s="1"/>
  <c r="E123" i="15"/>
  <c r="K122" i="15"/>
  <c r="F122" i="15"/>
  <c r="L122" i="15" s="1"/>
  <c r="E122" i="15"/>
  <c r="K121" i="15"/>
  <c r="F121" i="15"/>
  <c r="L121" i="15" s="1"/>
  <c r="E121" i="15"/>
  <c r="F120" i="15"/>
  <c r="L120" i="15" s="1"/>
  <c r="E120" i="15"/>
  <c r="K119" i="15"/>
  <c r="F119" i="15"/>
  <c r="L119" i="15" s="1"/>
  <c r="E119" i="15"/>
  <c r="K118" i="15"/>
  <c r="F118" i="15"/>
  <c r="L118" i="15" s="1"/>
  <c r="E118" i="15"/>
  <c r="F117" i="15"/>
  <c r="L117" i="15" s="1"/>
  <c r="E117" i="15"/>
  <c r="F116" i="15"/>
  <c r="E116" i="15"/>
  <c r="K115" i="15"/>
  <c r="F115" i="15"/>
  <c r="L115" i="15" s="1"/>
  <c r="E115" i="15"/>
  <c r="K114" i="15"/>
  <c r="F114" i="15"/>
  <c r="E114" i="15"/>
  <c r="K113" i="15"/>
  <c r="F113" i="15"/>
  <c r="L113" i="15" s="1"/>
  <c r="E113" i="15"/>
  <c r="K112" i="15"/>
  <c r="F112" i="15"/>
  <c r="L112" i="15" s="1"/>
  <c r="E112" i="15"/>
  <c r="K111" i="15"/>
  <c r="F111" i="15"/>
  <c r="L111" i="15" s="1"/>
  <c r="E111" i="15"/>
  <c r="K110" i="15"/>
  <c r="F110" i="15"/>
  <c r="L110" i="15" s="1"/>
  <c r="E110" i="15"/>
  <c r="K109" i="15"/>
  <c r="F109" i="15"/>
  <c r="L109" i="15" s="1"/>
  <c r="E109" i="15"/>
  <c r="K108" i="15"/>
  <c r="F108" i="15"/>
  <c r="E108" i="15"/>
  <c r="K107" i="15"/>
  <c r="F107" i="15"/>
  <c r="L107" i="15" s="1"/>
  <c r="E107" i="15"/>
  <c r="K106" i="15"/>
  <c r="F106" i="15"/>
  <c r="L106" i="15" s="1"/>
  <c r="E106" i="15"/>
  <c r="F105" i="15"/>
  <c r="L105" i="15" s="1"/>
  <c r="E105" i="15"/>
  <c r="F104" i="15"/>
  <c r="E104" i="15"/>
  <c r="K103" i="15"/>
  <c r="F103" i="15"/>
  <c r="L103" i="15" s="1"/>
  <c r="E103" i="15"/>
  <c r="K102" i="15"/>
  <c r="F102" i="15"/>
  <c r="E102" i="15"/>
  <c r="K101" i="15"/>
  <c r="F101" i="15"/>
  <c r="L101" i="15" s="1"/>
  <c r="E101" i="15"/>
  <c r="K100" i="15"/>
  <c r="F100" i="15"/>
  <c r="L100" i="15" s="1"/>
  <c r="E100" i="15"/>
  <c r="K99" i="15"/>
  <c r="F99" i="15"/>
  <c r="L99" i="15" s="1"/>
  <c r="E99" i="15"/>
  <c r="K98" i="15"/>
  <c r="F98" i="15"/>
  <c r="L98" i="15" s="1"/>
  <c r="E98" i="15"/>
  <c r="K97" i="15"/>
  <c r="F97" i="15"/>
  <c r="L97" i="15" s="1"/>
  <c r="E97" i="15"/>
  <c r="F96" i="15"/>
  <c r="E96" i="15"/>
  <c r="K95" i="15"/>
  <c r="F95" i="15"/>
  <c r="L95" i="15" s="1"/>
  <c r="E95" i="15"/>
  <c r="K94" i="15"/>
  <c r="F94" i="15"/>
  <c r="L94" i="15" s="1"/>
  <c r="E94" i="15"/>
  <c r="F93" i="15"/>
  <c r="L93" i="15" s="1"/>
  <c r="E93" i="15"/>
  <c r="F92" i="15"/>
  <c r="E92" i="15"/>
  <c r="K91" i="15"/>
  <c r="F91" i="15"/>
  <c r="L91" i="15" s="1"/>
  <c r="E91" i="15"/>
  <c r="K90" i="15"/>
  <c r="F90" i="15"/>
  <c r="L90" i="15" s="1"/>
  <c r="E90" i="15"/>
  <c r="K89" i="15"/>
  <c r="F89" i="15"/>
  <c r="L89" i="15" s="1"/>
  <c r="E89" i="15"/>
  <c r="K88" i="15"/>
  <c r="F88" i="15"/>
  <c r="L88" i="15" s="1"/>
  <c r="E88" i="15"/>
  <c r="K87" i="15"/>
  <c r="F87" i="15"/>
  <c r="L87" i="15" s="1"/>
  <c r="E87" i="15"/>
  <c r="K86" i="15"/>
  <c r="F86" i="15"/>
  <c r="L86" i="15" s="1"/>
  <c r="E86" i="15"/>
  <c r="K85" i="15"/>
  <c r="F85" i="15"/>
  <c r="L85" i="15" s="1"/>
  <c r="E85" i="15"/>
  <c r="F84" i="15"/>
  <c r="E84" i="15"/>
  <c r="K83" i="15"/>
  <c r="F83" i="15"/>
  <c r="L83" i="15" s="1"/>
  <c r="E83" i="15"/>
  <c r="K82" i="15"/>
  <c r="F82" i="15"/>
  <c r="L82" i="15" s="1"/>
  <c r="E82" i="15"/>
  <c r="F81" i="15"/>
  <c r="L81" i="15" s="1"/>
  <c r="E81" i="15"/>
  <c r="F80" i="15"/>
  <c r="E80" i="15"/>
  <c r="K79" i="15"/>
  <c r="F79" i="15"/>
  <c r="L79" i="15" s="1"/>
  <c r="E79" i="15"/>
  <c r="K78" i="15"/>
  <c r="F78" i="15"/>
  <c r="E78" i="15"/>
  <c r="K77" i="15"/>
  <c r="F77" i="15"/>
  <c r="L77" i="15" s="1"/>
  <c r="E77" i="15"/>
  <c r="K76" i="15"/>
  <c r="F76" i="15"/>
  <c r="L76" i="15" s="1"/>
  <c r="E76" i="15"/>
  <c r="K75" i="15"/>
  <c r="F75" i="15"/>
  <c r="L75" i="15" s="1"/>
  <c r="E75" i="15"/>
  <c r="K74" i="15"/>
  <c r="F74" i="15"/>
  <c r="L74" i="15" s="1"/>
  <c r="E74" i="15"/>
  <c r="K73" i="15"/>
  <c r="F73" i="15"/>
  <c r="L73" i="15" s="1"/>
  <c r="E73" i="15"/>
  <c r="F72" i="15"/>
  <c r="E72" i="15"/>
  <c r="K71" i="15"/>
  <c r="F71" i="15"/>
  <c r="L71" i="15" s="1"/>
  <c r="E71" i="15"/>
  <c r="F70" i="15"/>
  <c r="E70" i="15"/>
  <c r="F69" i="15"/>
  <c r="L69" i="15" s="1"/>
  <c r="E69" i="15"/>
  <c r="F68" i="15"/>
  <c r="E68" i="15"/>
  <c r="K67" i="15"/>
  <c r="F67" i="15"/>
  <c r="L67" i="15" s="1"/>
  <c r="E67" i="15"/>
  <c r="K66" i="15"/>
  <c r="F66" i="15"/>
  <c r="E66" i="15"/>
  <c r="K65" i="15"/>
  <c r="F65" i="15"/>
  <c r="L65" i="15" s="1"/>
  <c r="E65" i="15"/>
  <c r="F64" i="15"/>
  <c r="E64" i="15"/>
  <c r="K63" i="15"/>
  <c r="F63" i="15"/>
  <c r="L63" i="15" s="1"/>
  <c r="E63" i="15"/>
  <c r="K62" i="15"/>
  <c r="F62" i="15"/>
  <c r="L62" i="15" s="1"/>
  <c r="E62" i="15"/>
  <c r="K61" i="15"/>
  <c r="F61" i="15"/>
  <c r="L61" i="15" s="1"/>
  <c r="E61" i="15"/>
  <c r="F60" i="15"/>
  <c r="E60" i="15"/>
  <c r="K59" i="15"/>
  <c r="F59" i="15"/>
  <c r="L59" i="15" s="1"/>
  <c r="E59" i="15"/>
  <c r="K58" i="15"/>
  <c r="F58" i="15"/>
  <c r="E58" i="15"/>
  <c r="F57" i="15"/>
  <c r="L57" i="15" s="1"/>
  <c r="E57" i="15"/>
  <c r="F56" i="15"/>
  <c r="E56" i="15"/>
  <c r="K55" i="15"/>
  <c r="F55" i="15"/>
  <c r="L55" i="15" s="1"/>
  <c r="E55" i="15"/>
  <c r="K54" i="15"/>
  <c r="F54" i="15"/>
  <c r="E54" i="15"/>
  <c r="K53" i="15"/>
  <c r="F53" i="15"/>
  <c r="L53" i="15" s="1"/>
  <c r="E53" i="15"/>
  <c r="F52" i="15"/>
  <c r="E52" i="15"/>
  <c r="K51" i="15"/>
  <c r="F51" i="15"/>
  <c r="L51" i="15" s="1"/>
  <c r="E51" i="15"/>
  <c r="K50" i="15"/>
  <c r="F50" i="15"/>
  <c r="L50" i="15" s="1"/>
  <c r="E50" i="15"/>
  <c r="K49" i="15"/>
  <c r="F49" i="15"/>
  <c r="L49" i="15" s="1"/>
  <c r="E49" i="15"/>
  <c r="F48" i="15"/>
  <c r="L48" i="15" s="1"/>
  <c r="E48" i="15"/>
  <c r="K47" i="15"/>
  <c r="F47" i="15"/>
  <c r="L47" i="15" s="1"/>
  <c r="E47" i="15"/>
  <c r="F46" i="15"/>
  <c r="E46" i="15"/>
  <c r="F45" i="15"/>
  <c r="L45" i="15" s="1"/>
  <c r="E45" i="15"/>
  <c r="F44" i="15"/>
  <c r="E44" i="15"/>
  <c r="K43" i="15"/>
  <c r="F43" i="15"/>
  <c r="L43" i="15" s="1"/>
  <c r="E43" i="15"/>
  <c r="K42" i="15"/>
  <c r="F42" i="15"/>
  <c r="E42" i="15"/>
  <c r="K41" i="15"/>
  <c r="F41" i="15"/>
  <c r="L41" i="15" s="1"/>
  <c r="E41" i="15"/>
  <c r="F40" i="15"/>
  <c r="E40" i="15"/>
  <c r="K39" i="15"/>
  <c r="F39" i="15"/>
  <c r="L39" i="15" s="1"/>
  <c r="E39" i="15"/>
  <c r="K38" i="15"/>
  <c r="F38" i="15"/>
  <c r="L38" i="15" s="1"/>
  <c r="E38" i="15"/>
  <c r="K37" i="15"/>
  <c r="F37" i="15"/>
  <c r="L37" i="15" s="1"/>
  <c r="E37" i="15"/>
  <c r="F36" i="15"/>
  <c r="E36" i="15"/>
  <c r="K35" i="15"/>
  <c r="F35" i="15"/>
  <c r="L35" i="15" s="1"/>
  <c r="E35" i="15"/>
  <c r="F34" i="15"/>
  <c r="E34" i="15"/>
  <c r="F33" i="15"/>
  <c r="L33" i="15" s="1"/>
  <c r="E33" i="15"/>
  <c r="F32" i="15"/>
  <c r="E32" i="15"/>
  <c r="K31" i="15"/>
  <c r="F31" i="15"/>
  <c r="L31" i="15" s="1"/>
  <c r="E31" i="15"/>
  <c r="K30" i="15"/>
  <c r="F30" i="15"/>
  <c r="E30" i="15"/>
  <c r="K29" i="15"/>
  <c r="F29" i="15"/>
  <c r="L29" i="15" s="1"/>
  <c r="E29" i="15"/>
  <c r="K28" i="15"/>
  <c r="F28" i="15"/>
  <c r="E28" i="15"/>
  <c r="K27" i="15"/>
  <c r="F27" i="15"/>
  <c r="L27" i="15" s="1"/>
  <c r="E27" i="15"/>
  <c r="K26" i="15"/>
  <c r="F26" i="15"/>
  <c r="L26" i="15" s="1"/>
  <c r="E26" i="15"/>
  <c r="K25" i="15"/>
  <c r="F25" i="15"/>
  <c r="L25" i="15" s="1"/>
  <c r="E25" i="15"/>
  <c r="F24" i="15"/>
  <c r="E24" i="15"/>
  <c r="K23" i="15"/>
  <c r="F23" i="15"/>
  <c r="L23" i="15" s="1"/>
  <c r="E23" i="15"/>
  <c r="F22" i="15"/>
  <c r="E22" i="15"/>
  <c r="F21" i="15"/>
  <c r="L21" i="15" s="1"/>
  <c r="E21" i="15"/>
  <c r="F20" i="15"/>
  <c r="E20" i="15"/>
  <c r="K19" i="15"/>
  <c r="F19" i="15"/>
  <c r="L19" i="15" s="1"/>
  <c r="E19" i="15"/>
  <c r="K18" i="15"/>
  <c r="F18" i="15"/>
  <c r="L18" i="15" s="1"/>
  <c r="E18" i="15"/>
  <c r="K17" i="15"/>
  <c r="F17" i="15"/>
  <c r="L17" i="15" s="1"/>
  <c r="E17" i="15"/>
  <c r="F16" i="15"/>
  <c r="E16" i="15"/>
  <c r="K15" i="15"/>
  <c r="F15" i="15"/>
  <c r="L15" i="15" s="1"/>
  <c r="E15" i="15"/>
  <c r="K14" i="15"/>
  <c r="F14" i="15"/>
  <c r="L14" i="15" s="1"/>
  <c r="E14" i="15"/>
  <c r="K13" i="15"/>
  <c r="F13" i="15"/>
  <c r="L13" i="15" s="1"/>
  <c r="E13" i="15"/>
  <c r="K12" i="15"/>
  <c r="F12" i="15"/>
  <c r="E12" i="15"/>
  <c r="K11" i="15"/>
  <c r="F11" i="15"/>
  <c r="L11" i="15" s="1"/>
  <c r="E11" i="15"/>
  <c r="F10" i="15"/>
  <c r="E10" i="15"/>
  <c r="F9" i="15"/>
  <c r="L9" i="15" s="1"/>
  <c r="E9" i="15"/>
  <c r="F8" i="15"/>
  <c r="E8" i="15"/>
  <c r="K7" i="15"/>
  <c r="F7" i="15"/>
  <c r="L7" i="15" s="1"/>
  <c r="E7" i="15"/>
  <c r="K6" i="15"/>
  <c r="F6" i="15"/>
  <c r="E6" i="15"/>
  <c r="K5" i="15"/>
  <c r="F5" i="15"/>
  <c r="L5" i="15" s="1"/>
  <c r="E5" i="15"/>
  <c r="F4" i="15"/>
  <c r="E4" i="15"/>
  <c r="K3" i="15"/>
  <c r="F3" i="15"/>
  <c r="L3" i="15" s="1"/>
  <c r="E3" i="15"/>
  <c r="K2" i="15"/>
  <c r="F2" i="15"/>
  <c r="E2" i="15"/>
  <c r="J970" i="14"/>
  <c r="I970" i="14"/>
  <c r="J969" i="14"/>
  <c r="I969" i="14"/>
  <c r="J968" i="14"/>
  <c r="I968" i="14"/>
  <c r="J967" i="14"/>
  <c r="I967" i="14"/>
  <c r="J966" i="14"/>
  <c r="I966" i="14"/>
  <c r="J965" i="14"/>
  <c r="I965" i="14"/>
  <c r="K965" i="14" s="1"/>
  <c r="J964" i="14"/>
  <c r="I964" i="14"/>
  <c r="J963" i="14"/>
  <c r="I963" i="14"/>
  <c r="J962" i="14"/>
  <c r="I962" i="14"/>
  <c r="J961" i="14"/>
  <c r="I961" i="14"/>
  <c r="J960" i="14"/>
  <c r="I960" i="14"/>
  <c r="J959" i="14"/>
  <c r="I959" i="14"/>
  <c r="K959" i="14" s="1"/>
  <c r="J958" i="14"/>
  <c r="I958" i="14"/>
  <c r="J957" i="14"/>
  <c r="I957" i="14"/>
  <c r="J956" i="14"/>
  <c r="I956" i="14"/>
  <c r="J955" i="14"/>
  <c r="I955" i="14"/>
  <c r="J954" i="14"/>
  <c r="I954" i="14"/>
  <c r="J953" i="14"/>
  <c r="I953" i="14"/>
  <c r="K953" i="14" s="1"/>
  <c r="J952" i="14"/>
  <c r="I952" i="14"/>
  <c r="J951" i="14"/>
  <c r="I951" i="14"/>
  <c r="J950" i="14"/>
  <c r="I950" i="14"/>
  <c r="J949" i="14"/>
  <c r="I949" i="14"/>
  <c r="J948" i="14"/>
  <c r="I948" i="14"/>
  <c r="J947" i="14"/>
  <c r="I947" i="14"/>
  <c r="K947" i="14" s="1"/>
  <c r="J946" i="14"/>
  <c r="I946" i="14"/>
  <c r="J945" i="14"/>
  <c r="I945" i="14"/>
  <c r="J944" i="14"/>
  <c r="I944" i="14"/>
  <c r="J943" i="14"/>
  <c r="I943" i="14"/>
  <c r="J942" i="14"/>
  <c r="I942" i="14"/>
  <c r="J941" i="14"/>
  <c r="I941" i="14"/>
  <c r="K941" i="14" s="1"/>
  <c r="J940" i="14"/>
  <c r="I940" i="14"/>
  <c r="J939" i="14"/>
  <c r="I939" i="14"/>
  <c r="J938" i="14"/>
  <c r="I938" i="14"/>
  <c r="J937" i="14"/>
  <c r="I937" i="14"/>
  <c r="J936" i="14"/>
  <c r="I936" i="14"/>
  <c r="J935" i="14"/>
  <c r="I935" i="14"/>
  <c r="K935" i="14" s="1"/>
  <c r="J934" i="14"/>
  <c r="I934" i="14"/>
  <c r="J933" i="14"/>
  <c r="I933" i="14"/>
  <c r="J932" i="14"/>
  <c r="I932" i="14"/>
  <c r="J931" i="14"/>
  <c r="I931" i="14"/>
  <c r="J930" i="14"/>
  <c r="I930" i="14"/>
  <c r="J929" i="14"/>
  <c r="I929" i="14"/>
  <c r="K929" i="14" s="1"/>
  <c r="J928" i="14"/>
  <c r="I928" i="14"/>
  <c r="J927" i="14"/>
  <c r="I927" i="14"/>
  <c r="J926" i="14"/>
  <c r="I926" i="14"/>
  <c r="J925" i="14"/>
  <c r="I925" i="14"/>
  <c r="J924" i="14"/>
  <c r="I924" i="14"/>
  <c r="J923" i="14"/>
  <c r="I923" i="14"/>
  <c r="K923" i="14" s="1"/>
  <c r="J922" i="14"/>
  <c r="I922" i="14"/>
  <c r="J921" i="14"/>
  <c r="I921" i="14"/>
  <c r="J920" i="14"/>
  <c r="I920" i="14"/>
  <c r="J919" i="14"/>
  <c r="I919" i="14"/>
  <c r="J918" i="14"/>
  <c r="I918" i="14"/>
  <c r="J917" i="14"/>
  <c r="I917" i="14"/>
  <c r="K917" i="14" s="1"/>
  <c r="J916" i="14"/>
  <c r="I916" i="14"/>
  <c r="J915" i="14"/>
  <c r="I915" i="14"/>
  <c r="J914" i="14"/>
  <c r="I914" i="14"/>
  <c r="J913" i="14"/>
  <c r="I913" i="14"/>
  <c r="J912" i="14"/>
  <c r="I912" i="14"/>
  <c r="J911" i="14"/>
  <c r="I911" i="14"/>
  <c r="K911" i="14" s="1"/>
  <c r="J910" i="14"/>
  <c r="I910" i="14"/>
  <c r="J909" i="14"/>
  <c r="I909" i="14"/>
  <c r="J908" i="14"/>
  <c r="I908" i="14"/>
  <c r="J907" i="14"/>
  <c r="I907" i="14"/>
  <c r="J906" i="14"/>
  <c r="I906" i="14"/>
  <c r="J905" i="14"/>
  <c r="I905" i="14"/>
  <c r="K905" i="14" s="1"/>
  <c r="J904" i="14"/>
  <c r="I904" i="14"/>
  <c r="J903" i="14"/>
  <c r="I903" i="14"/>
  <c r="J902" i="14"/>
  <c r="I902" i="14"/>
  <c r="J901" i="14"/>
  <c r="I901" i="14"/>
  <c r="J900" i="14"/>
  <c r="I900" i="14"/>
  <c r="J899" i="14"/>
  <c r="I899" i="14"/>
  <c r="K899" i="14" s="1"/>
  <c r="J898" i="14"/>
  <c r="I898" i="14"/>
  <c r="J897" i="14"/>
  <c r="I897" i="14"/>
  <c r="J896" i="14"/>
  <c r="I896" i="14"/>
  <c r="J895" i="14"/>
  <c r="I895" i="14"/>
  <c r="J894" i="14"/>
  <c r="I894" i="14"/>
  <c r="J893" i="14"/>
  <c r="I893" i="14"/>
  <c r="K893" i="14" s="1"/>
  <c r="J892" i="14"/>
  <c r="I892" i="14"/>
  <c r="J891" i="14"/>
  <c r="I891" i="14"/>
  <c r="J890" i="14"/>
  <c r="I890" i="14"/>
  <c r="J889" i="14"/>
  <c r="I889" i="14"/>
  <c r="J888" i="14"/>
  <c r="I888" i="14"/>
  <c r="J887" i="14"/>
  <c r="I887" i="14"/>
  <c r="K887" i="14" s="1"/>
  <c r="J886" i="14"/>
  <c r="I886" i="14"/>
  <c r="J885" i="14"/>
  <c r="I885" i="14"/>
  <c r="J884" i="14"/>
  <c r="I884" i="14"/>
  <c r="J883" i="14"/>
  <c r="I883" i="14"/>
  <c r="J882" i="14"/>
  <c r="I882" i="14"/>
  <c r="J881" i="14"/>
  <c r="I881" i="14"/>
  <c r="K881" i="14" s="1"/>
  <c r="J880" i="14"/>
  <c r="I880" i="14"/>
  <c r="J879" i="14"/>
  <c r="I879" i="14"/>
  <c r="J878" i="14"/>
  <c r="I878" i="14"/>
  <c r="J877" i="14"/>
  <c r="I877" i="14"/>
  <c r="J876" i="14"/>
  <c r="I876" i="14"/>
  <c r="J875" i="14"/>
  <c r="I875" i="14"/>
  <c r="K875" i="14" s="1"/>
  <c r="J874" i="14"/>
  <c r="I874" i="14"/>
  <c r="J873" i="14"/>
  <c r="I873" i="14"/>
  <c r="J872" i="14"/>
  <c r="I872" i="14"/>
  <c r="J871" i="14"/>
  <c r="I871" i="14"/>
  <c r="J870" i="14"/>
  <c r="I870" i="14"/>
  <c r="J869" i="14"/>
  <c r="I869" i="14"/>
  <c r="K869" i="14" s="1"/>
  <c r="J868" i="14"/>
  <c r="I868" i="14"/>
  <c r="J867" i="14"/>
  <c r="I867" i="14"/>
  <c r="J866" i="14"/>
  <c r="I866" i="14"/>
  <c r="J865" i="14"/>
  <c r="I865" i="14"/>
  <c r="J864" i="14"/>
  <c r="I864" i="14"/>
  <c r="J863" i="14"/>
  <c r="I863" i="14"/>
  <c r="K863" i="14" s="1"/>
  <c r="J862" i="14"/>
  <c r="I862" i="14"/>
  <c r="J861" i="14"/>
  <c r="I861" i="14"/>
  <c r="J860" i="14"/>
  <c r="I860" i="14"/>
  <c r="J859" i="14"/>
  <c r="I859" i="14"/>
  <c r="J858" i="14"/>
  <c r="I858" i="14"/>
  <c r="J857" i="14"/>
  <c r="I857" i="14"/>
  <c r="K857" i="14" s="1"/>
  <c r="J856" i="14"/>
  <c r="I856" i="14"/>
  <c r="J855" i="14"/>
  <c r="I855" i="14"/>
  <c r="J854" i="14"/>
  <c r="I854" i="14"/>
  <c r="J853" i="14"/>
  <c r="I853" i="14"/>
  <c r="J852" i="14"/>
  <c r="I852" i="14"/>
  <c r="J851" i="14"/>
  <c r="I851" i="14"/>
  <c r="K851" i="14" s="1"/>
  <c r="J850" i="14"/>
  <c r="I850" i="14"/>
  <c r="J849" i="14"/>
  <c r="I849" i="14"/>
  <c r="J848" i="14"/>
  <c r="I848" i="14"/>
  <c r="J847" i="14"/>
  <c r="I847" i="14"/>
  <c r="J846" i="14"/>
  <c r="I846" i="14"/>
  <c r="J845" i="14"/>
  <c r="I845" i="14"/>
  <c r="K845" i="14" s="1"/>
  <c r="J844" i="14"/>
  <c r="I844" i="14"/>
  <c r="J843" i="14"/>
  <c r="I843" i="14"/>
  <c r="J842" i="14"/>
  <c r="I842" i="14"/>
  <c r="J841" i="14"/>
  <c r="I841" i="14"/>
  <c r="J840" i="14"/>
  <c r="I840" i="14"/>
  <c r="J839" i="14"/>
  <c r="I839" i="14"/>
  <c r="K839" i="14" s="1"/>
  <c r="J838" i="14"/>
  <c r="I838" i="14"/>
  <c r="J837" i="14"/>
  <c r="I837" i="14"/>
  <c r="J836" i="14"/>
  <c r="I836" i="14"/>
  <c r="J835" i="14"/>
  <c r="I835" i="14"/>
  <c r="J834" i="14"/>
  <c r="I834" i="14"/>
  <c r="J833" i="14"/>
  <c r="I833" i="14"/>
  <c r="K833" i="14" s="1"/>
  <c r="J832" i="14"/>
  <c r="I832" i="14"/>
  <c r="J831" i="14"/>
  <c r="I831" i="14"/>
  <c r="J830" i="14"/>
  <c r="I830" i="14"/>
  <c r="J829" i="14"/>
  <c r="I829" i="14"/>
  <c r="J828" i="14"/>
  <c r="I828" i="14"/>
  <c r="J827" i="14"/>
  <c r="I827" i="14"/>
  <c r="K827" i="14" s="1"/>
  <c r="J826" i="14"/>
  <c r="I826" i="14"/>
  <c r="J825" i="14"/>
  <c r="I825" i="14"/>
  <c r="J824" i="14"/>
  <c r="I824" i="14"/>
  <c r="J823" i="14"/>
  <c r="I823" i="14"/>
  <c r="J822" i="14"/>
  <c r="I822" i="14"/>
  <c r="J821" i="14"/>
  <c r="I821" i="14"/>
  <c r="K821" i="14" s="1"/>
  <c r="J820" i="14"/>
  <c r="I820" i="14"/>
  <c r="J819" i="14"/>
  <c r="I819" i="14"/>
  <c r="J818" i="14"/>
  <c r="I818" i="14"/>
  <c r="J817" i="14"/>
  <c r="I817" i="14"/>
  <c r="J816" i="14"/>
  <c r="I816" i="14"/>
  <c r="J815" i="14"/>
  <c r="I815" i="14"/>
  <c r="K815" i="14" s="1"/>
  <c r="J814" i="14"/>
  <c r="I814" i="14"/>
  <c r="J813" i="14"/>
  <c r="I813" i="14"/>
  <c r="J812" i="14"/>
  <c r="I812" i="14"/>
  <c r="J811" i="14"/>
  <c r="I811" i="14"/>
  <c r="J810" i="14"/>
  <c r="I810" i="14"/>
  <c r="J809" i="14"/>
  <c r="I809" i="14"/>
  <c r="K809" i="14" s="1"/>
  <c r="J808" i="14"/>
  <c r="I808" i="14"/>
  <c r="J807" i="14"/>
  <c r="I807" i="14"/>
  <c r="J806" i="14"/>
  <c r="I806" i="14"/>
  <c r="J805" i="14"/>
  <c r="I805" i="14"/>
  <c r="J804" i="14"/>
  <c r="I804" i="14"/>
  <c r="J803" i="14"/>
  <c r="I803" i="14"/>
  <c r="K803" i="14" s="1"/>
  <c r="J802" i="14"/>
  <c r="I802" i="14"/>
  <c r="J801" i="14"/>
  <c r="I801" i="14"/>
  <c r="J800" i="14"/>
  <c r="I800" i="14"/>
  <c r="J799" i="14"/>
  <c r="I799" i="14"/>
  <c r="J798" i="14"/>
  <c r="I798" i="14"/>
  <c r="J797" i="14"/>
  <c r="I797" i="14"/>
  <c r="K797" i="14" s="1"/>
  <c r="J796" i="14"/>
  <c r="I796" i="14"/>
  <c r="J795" i="14"/>
  <c r="I795" i="14"/>
  <c r="J794" i="14"/>
  <c r="I794" i="14"/>
  <c r="J793" i="14"/>
  <c r="I793" i="14"/>
  <c r="J792" i="14"/>
  <c r="I792" i="14"/>
  <c r="J791" i="14"/>
  <c r="I791" i="14"/>
  <c r="K791" i="14" s="1"/>
  <c r="J790" i="14"/>
  <c r="I790" i="14"/>
  <c r="J789" i="14"/>
  <c r="I789" i="14"/>
  <c r="J788" i="14"/>
  <c r="I788" i="14"/>
  <c r="J787" i="14"/>
  <c r="I787" i="14"/>
  <c r="J786" i="14"/>
  <c r="I786" i="14"/>
  <c r="J785" i="14"/>
  <c r="I785" i="14"/>
  <c r="K785" i="14" s="1"/>
  <c r="J784" i="14"/>
  <c r="I784" i="14"/>
  <c r="J783" i="14"/>
  <c r="I783" i="14"/>
  <c r="J782" i="14"/>
  <c r="I782" i="14"/>
  <c r="J781" i="14"/>
  <c r="I781" i="14"/>
  <c r="J780" i="14"/>
  <c r="I780" i="14"/>
  <c r="J779" i="14"/>
  <c r="I779" i="14"/>
  <c r="K779" i="14" s="1"/>
  <c r="J778" i="14"/>
  <c r="I778" i="14"/>
  <c r="J777" i="14"/>
  <c r="I777" i="14"/>
  <c r="J776" i="14"/>
  <c r="I776" i="14"/>
  <c r="J775" i="14"/>
  <c r="I775" i="14"/>
  <c r="J774" i="14"/>
  <c r="I774" i="14"/>
  <c r="J773" i="14"/>
  <c r="I773" i="14"/>
  <c r="K773" i="14" s="1"/>
  <c r="J772" i="14"/>
  <c r="I772" i="14"/>
  <c r="J771" i="14"/>
  <c r="I771" i="14"/>
  <c r="J770" i="14"/>
  <c r="I770" i="14"/>
  <c r="J769" i="14"/>
  <c r="I769" i="14"/>
  <c r="J768" i="14"/>
  <c r="I768" i="14"/>
  <c r="J767" i="14"/>
  <c r="I767" i="14"/>
  <c r="K767" i="14" s="1"/>
  <c r="J766" i="14"/>
  <c r="I766" i="14"/>
  <c r="J765" i="14"/>
  <c r="I765" i="14"/>
  <c r="J764" i="14"/>
  <c r="I764" i="14"/>
  <c r="J763" i="14"/>
  <c r="I763" i="14"/>
  <c r="J762" i="14"/>
  <c r="I762" i="14"/>
  <c r="J761" i="14"/>
  <c r="I761" i="14"/>
  <c r="K761" i="14" s="1"/>
  <c r="J760" i="14"/>
  <c r="I760" i="14"/>
  <c r="J759" i="14"/>
  <c r="I759" i="14"/>
  <c r="J758" i="14"/>
  <c r="I758" i="14"/>
  <c r="J757" i="14"/>
  <c r="I757" i="14"/>
  <c r="J756" i="14"/>
  <c r="I756" i="14"/>
  <c r="J755" i="14"/>
  <c r="I755" i="14"/>
  <c r="K755" i="14" s="1"/>
  <c r="J754" i="14"/>
  <c r="I754" i="14"/>
  <c r="J753" i="14"/>
  <c r="I753" i="14"/>
  <c r="J752" i="14"/>
  <c r="I752" i="14"/>
  <c r="J751" i="14"/>
  <c r="I751" i="14"/>
  <c r="J750" i="14"/>
  <c r="I750" i="14"/>
  <c r="J749" i="14"/>
  <c r="I749" i="14"/>
  <c r="K749" i="14" s="1"/>
  <c r="J748" i="14"/>
  <c r="I748" i="14"/>
  <c r="J747" i="14"/>
  <c r="I747" i="14"/>
  <c r="J746" i="14"/>
  <c r="I746" i="14"/>
  <c r="J745" i="14"/>
  <c r="I745" i="14"/>
  <c r="J744" i="14"/>
  <c r="I744" i="14"/>
  <c r="J743" i="14"/>
  <c r="I743" i="14"/>
  <c r="K743" i="14" s="1"/>
  <c r="J742" i="14"/>
  <c r="I742" i="14"/>
  <c r="J741" i="14"/>
  <c r="I741" i="14"/>
  <c r="J740" i="14"/>
  <c r="I740" i="14"/>
  <c r="J739" i="14"/>
  <c r="I739" i="14"/>
  <c r="J738" i="14"/>
  <c r="I738" i="14"/>
  <c r="J737" i="14"/>
  <c r="I737" i="14"/>
  <c r="K737" i="14" s="1"/>
  <c r="J736" i="14"/>
  <c r="I736" i="14"/>
  <c r="J735" i="14"/>
  <c r="I735" i="14"/>
  <c r="J734" i="14"/>
  <c r="I734" i="14"/>
  <c r="J733" i="14"/>
  <c r="I733" i="14"/>
  <c r="J732" i="14"/>
  <c r="I732" i="14"/>
  <c r="J731" i="14"/>
  <c r="I731" i="14"/>
  <c r="K731" i="14" s="1"/>
  <c r="J730" i="14"/>
  <c r="I730" i="14"/>
  <c r="J729" i="14"/>
  <c r="I729" i="14"/>
  <c r="J728" i="14"/>
  <c r="I728" i="14"/>
  <c r="J727" i="14"/>
  <c r="I727" i="14"/>
  <c r="J726" i="14"/>
  <c r="I726" i="14"/>
  <c r="J725" i="14"/>
  <c r="I725" i="14"/>
  <c r="K725" i="14" s="1"/>
  <c r="J724" i="14"/>
  <c r="I724" i="14"/>
  <c r="J723" i="14"/>
  <c r="I723" i="14"/>
  <c r="J722" i="14"/>
  <c r="I722" i="14"/>
  <c r="J721" i="14"/>
  <c r="I721" i="14"/>
  <c r="J720" i="14"/>
  <c r="I720" i="14"/>
  <c r="J719" i="14"/>
  <c r="I719" i="14"/>
  <c r="K719" i="14" s="1"/>
  <c r="J718" i="14"/>
  <c r="I718" i="14"/>
  <c r="J717" i="14"/>
  <c r="I717" i="14"/>
  <c r="J716" i="14"/>
  <c r="I716" i="14"/>
  <c r="J715" i="14"/>
  <c r="I715" i="14"/>
  <c r="J714" i="14"/>
  <c r="I714" i="14"/>
  <c r="J713" i="14"/>
  <c r="I713" i="14"/>
  <c r="K713" i="14" s="1"/>
  <c r="J712" i="14"/>
  <c r="I712" i="14"/>
  <c r="J711" i="14"/>
  <c r="I711" i="14"/>
  <c r="J710" i="14"/>
  <c r="I710" i="14"/>
  <c r="J709" i="14"/>
  <c r="I709" i="14"/>
  <c r="J708" i="14"/>
  <c r="I708" i="14"/>
  <c r="J707" i="14"/>
  <c r="I707" i="14"/>
  <c r="K707" i="14" s="1"/>
  <c r="J706" i="14"/>
  <c r="I706" i="14"/>
  <c r="J705" i="14"/>
  <c r="I705" i="14"/>
  <c r="J704" i="14"/>
  <c r="I704" i="14"/>
  <c r="J703" i="14"/>
  <c r="I703" i="14"/>
  <c r="J702" i="14"/>
  <c r="I702" i="14"/>
  <c r="J701" i="14"/>
  <c r="I701" i="14"/>
  <c r="J700" i="14"/>
  <c r="I700" i="14"/>
  <c r="J699" i="14"/>
  <c r="I699" i="14"/>
  <c r="J698" i="14"/>
  <c r="I698" i="14"/>
  <c r="J697" i="14"/>
  <c r="I697" i="14"/>
  <c r="J696" i="14"/>
  <c r="I696" i="14"/>
  <c r="J695" i="14"/>
  <c r="I695" i="14"/>
  <c r="K695" i="14" s="1"/>
  <c r="J694" i="14"/>
  <c r="I694" i="14"/>
  <c r="J693" i="14"/>
  <c r="I693" i="14"/>
  <c r="J692" i="14"/>
  <c r="I692" i="14"/>
  <c r="J691" i="14"/>
  <c r="I691" i="14"/>
  <c r="J690" i="14"/>
  <c r="I690" i="14"/>
  <c r="J689" i="14"/>
  <c r="I689" i="14"/>
  <c r="K689" i="14" s="1"/>
  <c r="J688" i="14"/>
  <c r="I688" i="14"/>
  <c r="J687" i="14"/>
  <c r="I687" i="14"/>
  <c r="J686" i="14"/>
  <c r="I686" i="14"/>
  <c r="J685" i="14"/>
  <c r="I685" i="14"/>
  <c r="J684" i="14"/>
  <c r="I684" i="14"/>
  <c r="J683" i="14"/>
  <c r="I683" i="14"/>
  <c r="K683" i="14" s="1"/>
  <c r="J682" i="14"/>
  <c r="I682" i="14"/>
  <c r="J681" i="14"/>
  <c r="I681" i="14"/>
  <c r="J680" i="14"/>
  <c r="I680" i="14"/>
  <c r="J679" i="14"/>
  <c r="I679" i="14"/>
  <c r="J678" i="14"/>
  <c r="I678" i="14"/>
  <c r="J677" i="14"/>
  <c r="I677" i="14"/>
  <c r="J676" i="14"/>
  <c r="I676" i="14"/>
  <c r="J675" i="14"/>
  <c r="I675" i="14"/>
  <c r="J674" i="14"/>
  <c r="I674" i="14"/>
  <c r="J673" i="14"/>
  <c r="I673" i="14"/>
  <c r="J672" i="14"/>
  <c r="I672" i="14"/>
  <c r="J671" i="14"/>
  <c r="I671" i="14"/>
  <c r="K671" i="14" s="1"/>
  <c r="J670" i="14"/>
  <c r="I670" i="14"/>
  <c r="J669" i="14"/>
  <c r="I669" i="14"/>
  <c r="J668" i="14"/>
  <c r="I668" i="14"/>
  <c r="J667" i="14"/>
  <c r="I667" i="14"/>
  <c r="J666" i="14"/>
  <c r="I666" i="14"/>
  <c r="J665" i="14"/>
  <c r="I665" i="14"/>
  <c r="K665" i="14" s="1"/>
  <c r="J664" i="14"/>
  <c r="I664" i="14"/>
  <c r="J663" i="14"/>
  <c r="I663" i="14"/>
  <c r="J662" i="14"/>
  <c r="I662" i="14"/>
  <c r="J661" i="14"/>
  <c r="I661" i="14"/>
  <c r="J660" i="14"/>
  <c r="I660" i="14"/>
  <c r="J659" i="14"/>
  <c r="I659" i="14"/>
  <c r="K659" i="14" s="1"/>
  <c r="J658" i="14"/>
  <c r="I658" i="14"/>
  <c r="J657" i="14"/>
  <c r="I657" i="14"/>
  <c r="J656" i="14"/>
  <c r="I656" i="14"/>
  <c r="J655" i="14"/>
  <c r="I655" i="14"/>
  <c r="J654" i="14"/>
  <c r="I654" i="14"/>
  <c r="J653" i="14"/>
  <c r="I653" i="14"/>
  <c r="J652" i="14"/>
  <c r="I652" i="14"/>
  <c r="J651" i="14"/>
  <c r="I651" i="14"/>
  <c r="J650" i="14"/>
  <c r="I650" i="14"/>
  <c r="J649" i="14"/>
  <c r="I649" i="14"/>
  <c r="J648" i="14"/>
  <c r="I648" i="14"/>
  <c r="J647" i="14"/>
  <c r="I647" i="14"/>
  <c r="K647" i="14" s="1"/>
  <c r="J646" i="14"/>
  <c r="I646" i="14"/>
  <c r="J645" i="14"/>
  <c r="I645" i="14"/>
  <c r="J644" i="14"/>
  <c r="I644" i="14"/>
  <c r="J643" i="14"/>
  <c r="I643" i="14"/>
  <c r="J642" i="14"/>
  <c r="I642" i="14"/>
  <c r="J641" i="14"/>
  <c r="I641" i="14"/>
  <c r="J640" i="14"/>
  <c r="I640" i="14"/>
  <c r="J639" i="14"/>
  <c r="I639" i="14"/>
  <c r="J638" i="14"/>
  <c r="I638" i="14"/>
  <c r="J637" i="14"/>
  <c r="I637" i="14"/>
  <c r="J636" i="14"/>
  <c r="I636" i="14"/>
  <c r="J635" i="14"/>
  <c r="I635" i="14"/>
  <c r="K635" i="14" s="1"/>
  <c r="J634" i="14"/>
  <c r="I634" i="14"/>
  <c r="J633" i="14"/>
  <c r="I633" i="14"/>
  <c r="J632" i="14"/>
  <c r="I632" i="14"/>
  <c r="J631" i="14"/>
  <c r="I631" i="14"/>
  <c r="J630" i="14"/>
  <c r="I630" i="14"/>
  <c r="J629" i="14"/>
  <c r="I629" i="14"/>
  <c r="J628" i="14"/>
  <c r="I628" i="14"/>
  <c r="J627" i="14"/>
  <c r="I627" i="14"/>
  <c r="J626" i="14"/>
  <c r="I626" i="14"/>
  <c r="J625" i="14"/>
  <c r="I625" i="14"/>
  <c r="J624" i="14"/>
  <c r="I624" i="14"/>
  <c r="J623" i="14"/>
  <c r="I623" i="14"/>
  <c r="K623" i="14" s="1"/>
  <c r="J622" i="14"/>
  <c r="I622" i="14"/>
  <c r="J621" i="14"/>
  <c r="I621" i="14"/>
  <c r="J620" i="14"/>
  <c r="I620" i="14"/>
  <c r="J619" i="14"/>
  <c r="I619" i="14"/>
  <c r="J618" i="14"/>
  <c r="I618" i="14"/>
  <c r="J617" i="14"/>
  <c r="I617" i="14"/>
  <c r="J616" i="14"/>
  <c r="I616" i="14"/>
  <c r="J615" i="14"/>
  <c r="I615" i="14"/>
  <c r="J614" i="14"/>
  <c r="I614" i="14"/>
  <c r="J613" i="14"/>
  <c r="I613" i="14"/>
  <c r="J612" i="14"/>
  <c r="I612" i="14"/>
  <c r="J611" i="14"/>
  <c r="I611" i="14"/>
  <c r="K611" i="14" s="1"/>
  <c r="J610" i="14"/>
  <c r="I610" i="14"/>
  <c r="J609" i="14"/>
  <c r="I609" i="14"/>
  <c r="J608" i="14"/>
  <c r="I608" i="14"/>
  <c r="J607" i="14"/>
  <c r="I607" i="14"/>
  <c r="J606" i="14"/>
  <c r="I606" i="14"/>
  <c r="J605" i="14"/>
  <c r="I605" i="14"/>
  <c r="J604" i="14"/>
  <c r="I604" i="14"/>
  <c r="J603" i="14"/>
  <c r="I603" i="14"/>
  <c r="J602" i="14"/>
  <c r="I602" i="14"/>
  <c r="J601" i="14"/>
  <c r="I601" i="14"/>
  <c r="J600" i="14"/>
  <c r="I600" i="14"/>
  <c r="J599" i="14"/>
  <c r="I599" i="14"/>
  <c r="K599" i="14" s="1"/>
  <c r="J598" i="14"/>
  <c r="I598" i="14"/>
  <c r="J597" i="14"/>
  <c r="I597" i="14"/>
  <c r="J596" i="14"/>
  <c r="I596" i="14"/>
  <c r="J595" i="14"/>
  <c r="I595" i="14"/>
  <c r="J594" i="14"/>
  <c r="I594" i="14"/>
  <c r="J593" i="14"/>
  <c r="I593" i="14"/>
  <c r="J592" i="14"/>
  <c r="I592" i="14"/>
  <c r="J591" i="14"/>
  <c r="I591" i="14"/>
  <c r="J590" i="14"/>
  <c r="I590" i="14"/>
  <c r="J589" i="14"/>
  <c r="I589" i="14"/>
  <c r="J588" i="14"/>
  <c r="I588" i="14"/>
  <c r="J587" i="14"/>
  <c r="I587" i="14"/>
  <c r="K587" i="14" s="1"/>
  <c r="J586" i="14"/>
  <c r="I586" i="14"/>
  <c r="J585" i="14"/>
  <c r="I585" i="14"/>
  <c r="J584" i="14"/>
  <c r="I584" i="14"/>
  <c r="K584" i="14" s="1"/>
  <c r="J583" i="14"/>
  <c r="I583" i="14"/>
  <c r="J582" i="14"/>
  <c r="I582" i="14"/>
  <c r="J581" i="14"/>
  <c r="I581" i="14"/>
  <c r="J580" i="14"/>
  <c r="I580" i="14"/>
  <c r="J579" i="14"/>
  <c r="I579" i="14"/>
  <c r="J578" i="14"/>
  <c r="I578" i="14"/>
  <c r="J577" i="14"/>
  <c r="I577" i="14"/>
  <c r="J576" i="14"/>
  <c r="I576" i="14"/>
  <c r="J575" i="14"/>
  <c r="I575" i="14"/>
  <c r="J574" i="14"/>
  <c r="I574" i="14"/>
  <c r="J573" i="14"/>
  <c r="I573" i="14"/>
  <c r="J572" i="14"/>
  <c r="I572" i="14"/>
  <c r="J571" i="14"/>
  <c r="I571" i="14"/>
  <c r="J570" i="14"/>
  <c r="I570" i="14"/>
  <c r="J569" i="14"/>
  <c r="I569" i="14"/>
  <c r="J568" i="14"/>
  <c r="I568" i="14"/>
  <c r="J567" i="14"/>
  <c r="I567" i="14"/>
  <c r="J566" i="14"/>
  <c r="I566" i="14"/>
  <c r="J565" i="14"/>
  <c r="I565" i="14"/>
  <c r="J564" i="14"/>
  <c r="I564" i="14"/>
  <c r="J563" i="14"/>
  <c r="I563" i="14"/>
  <c r="J562" i="14"/>
  <c r="I562" i="14"/>
  <c r="J561" i="14"/>
  <c r="I561" i="14"/>
  <c r="J560" i="14"/>
  <c r="I560" i="14"/>
  <c r="J559" i="14"/>
  <c r="I559" i="14"/>
  <c r="J558" i="14"/>
  <c r="I558" i="14"/>
  <c r="J557" i="14"/>
  <c r="I557" i="14"/>
  <c r="J556" i="14"/>
  <c r="I556" i="14"/>
  <c r="J555" i="14"/>
  <c r="I555" i="14"/>
  <c r="J554" i="14"/>
  <c r="I554" i="14"/>
  <c r="J553" i="14"/>
  <c r="I553" i="14"/>
  <c r="J552" i="14"/>
  <c r="I552" i="14"/>
  <c r="J551" i="14"/>
  <c r="I551" i="14"/>
  <c r="J550" i="14"/>
  <c r="I550" i="14"/>
  <c r="J549" i="14"/>
  <c r="I549" i="14"/>
  <c r="J548" i="14"/>
  <c r="I548" i="14"/>
  <c r="J547" i="14"/>
  <c r="I547" i="14"/>
  <c r="J546" i="14"/>
  <c r="I546" i="14"/>
  <c r="J545" i="14"/>
  <c r="I545" i="14"/>
  <c r="J544" i="14"/>
  <c r="I544" i="14"/>
  <c r="J543" i="14"/>
  <c r="I543" i="14"/>
  <c r="J542" i="14"/>
  <c r="I542" i="14"/>
  <c r="J541" i="14"/>
  <c r="I541" i="14"/>
  <c r="J540" i="14"/>
  <c r="I540" i="14"/>
  <c r="J539" i="14"/>
  <c r="I539" i="14"/>
  <c r="J538" i="14"/>
  <c r="I538" i="14"/>
  <c r="J537" i="14"/>
  <c r="I537" i="14"/>
  <c r="J536" i="14"/>
  <c r="I536" i="14"/>
  <c r="J535" i="14"/>
  <c r="I535" i="14"/>
  <c r="J534" i="14"/>
  <c r="I534" i="14"/>
  <c r="J533" i="14"/>
  <c r="I533" i="14"/>
  <c r="J532" i="14"/>
  <c r="I532" i="14"/>
  <c r="J531" i="14"/>
  <c r="I531" i="14"/>
  <c r="J530" i="14"/>
  <c r="I530" i="14"/>
  <c r="J529" i="14"/>
  <c r="I529" i="14"/>
  <c r="J528" i="14"/>
  <c r="I528" i="14"/>
  <c r="J527" i="14"/>
  <c r="I527" i="14"/>
  <c r="J526" i="14"/>
  <c r="I526" i="14"/>
  <c r="J525" i="14"/>
  <c r="I525" i="14"/>
  <c r="J524" i="14"/>
  <c r="I524" i="14"/>
  <c r="J523" i="14"/>
  <c r="I523" i="14"/>
  <c r="J522" i="14"/>
  <c r="I522" i="14"/>
  <c r="J521" i="14"/>
  <c r="I521" i="14"/>
  <c r="J520" i="14"/>
  <c r="I520" i="14"/>
  <c r="J519" i="14"/>
  <c r="I519" i="14"/>
  <c r="J518" i="14"/>
  <c r="I518" i="14"/>
  <c r="J517" i="14"/>
  <c r="I517" i="14"/>
  <c r="J516" i="14"/>
  <c r="I516" i="14"/>
  <c r="J515" i="14"/>
  <c r="I515" i="14"/>
  <c r="J514" i="14"/>
  <c r="I514" i="14"/>
  <c r="J513" i="14"/>
  <c r="I513" i="14"/>
  <c r="J512" i="14"/>
  <c r="I512" i="14"/>
  <c r="J511" i="14"/>
  <c r="I511" i="14"/>
  <c r="J510" i="14"/>
  <c r="I510" i="14"/>
  <c r="J509" i="14"/>
  <c r="I509" i="14"/>
  <c r="J508" i="14"/>
  <c r="I508" i="14"/>
  <c r="J507" i="14"/>
  <c r="I507" i="14"/>
  <c r="J506" i="14"/>
  <c r="I506" i="14"/>
  <c r="J505" i="14"/>
  <c r="I505" i="14"/>
  <c r="J504" i="14"/>
  <c r="I504" i="14"/>
  <c r="J503" i="14"/>
  <c r="I503" i="14"/>
  <c r="J502" i="14"/>
  <c r="I502" i="14"/>
  <c r="J501" i="14"/>
  <c r="I501" i="14"/>
  <c r="J500" i="14"/>
  <c r="I500" i="14"/>
  <c r="J499" i="14"/>
  <c r="I499" i="14"/>
  <c r="J498" i="14"/>
  <c r="I498" i="14"/>
  <c r="J497" i="14"/>
  <c r="I497" i="14"/>
  <c r="J496" i="14"/>
  <c r="I496" i="14"/>
  <c r="J495" i="14"/>
  <c r="I495" i="14"/>
  <c r="J494" i="14"/>
  <c r="I494" i="14"/>
  <c r="J493" i="14"/>
  <c r="I493" i="14"/>
  <c r="J492" i="14"/>
  <c r="I492" i="14"/>
  <c r="J491" i="14"/>
  <c r="I491" i="14"/>
  <c r="J490" i="14"/>
  <c r="I490" i="14"/>
  <c r="J489" i="14"/>
  <c r="I489" i="14"/>
  <c r="J488" i="14"/>
  <c r="I488" i="14"/>
  <c r="J487" i="14"/>
  <c r="I487" i="14"/>
  <c r="J486" i="14"/>
  <c r="I486" i="14"/>
  <c r="J485" i="14"/>
  <c r="I485" i="14"/>
  <c r="J484" i="14"/>
  <c r="I484" i="14"/>
  <c r="J483" i="14"/>
  <c r="I483" i="14"/>
  <c r="J482" i="14"/>
  <c r="I482" i="14"/>
  <c r="J481" i="14"/>
  <c r="I481" i="14"/>
  <c r="J480" i="14"/>
  <c r="I480" i="14"/>
  <c r="J479" i="14"/>
  <c r="I479" i="14"/>
  <c r="J478" i="14"/>
  <c r="I478" i="14"/>
  <c r="J477" i="14"/>
  <c r="I477" i="14"/>
  <c r="J476" i="14"/>
  <c r="I476" i="14"/>
  <c r="J475" i="14"/>
  <c r="I475" i="14"/>
  <c r="J474" i="14"/>
  <c r="I474" i="14"/>
  <c r="J473" i="14"/>
  <c r="I473" i="14"/>
  <c r="J472" i="14"/>
  <c r="I472" i="14"/>
  <c r="J471" i="14"/>
  <c r="I471" i="14"/>
  <c r="J470" i="14"/>
  <c r="I470" i="14"/>
  <c r="J469" i="14"/>
  <c r="I469" i="14"/>
  <c r="J468" i="14"/>
  <c r="I468" i="14"/>
  <c r="J467" i="14"/>
  <c r="I467" i="14"/>
  <c r="J466" i="14"/>
  <c r="I466" i="14"/>
  <c r="J465" i="14"/>
  <c r="I465" i="14"/>
  <c r="J464" i="14"/>
  <c r="I464" i="14"/>
  <c r="J463" i="14"/>
  <c r="I463" i="14"/>
  <c r="J462" i="14"/>
  <c r="I462" i="14"/>
  <c r="J461" i="14"/>
  <c r="I461" i="14"/>
  <c r="J460" i="14"/>
  <c r="I460" i="14"/>
  <c r="J459" i="14"/>
  <c r="I459" i="14"/>
  <c r="J458" i="14"/>
  <c r="I458" i="14"/>
  <c r="J457" i="14"/>
  <c r="I457" i="14"/>
  <c r="J456" i="14"/>
  <c r="I456" i="14"/>
  <c r="J455" i="14"/>
  <c r="I455" i="14"/>
  <c r="J454" i="14"/>
  <c r="I454" i="14"/>
  <c r="J453" i="14"/>
  <c r="I453" i="14"/>
  <c r="J452" i="14"/>
  <c r="I452" i="14"/>
  <c r="J451" i="14"/>
  <c r="I451" i="14"/>
  <c r="J450" i="14"/>
  <c r="I450" i="14"/>
  <c r="J449" i="14"/>
  <c r="I449" i="14"/>
  <c r="J448" i="14"/>
  <c r="I448" i="14"/>
  <c r="J447" i="14"/>
  <c r="I447" i="14"/>
  <c r="J446" i="14"/>
  <c r="I446" i="14"/>
  <c r="J445" i="14"/>
  <c r="I445" i="14"/>
  <c r="J444" i="14"/>
  <c r="I444" i="14"/>
  <c r="J443" i="14"/>
  <c r="I443" i="14"/>
  <c r="J442" i="14"/>
  <c r="I442" i="14"/>
  <c r="J441" i="14"/>
  <c r="I441" i="14"/>
  <c r="J440" i="14"/>
  <c r="I440" i="14"/>
  <c r="J439" i="14"/>
  <c r="I439" i="14"/>
  <c r="J438" i="14"/>
  <c r="I438" i="14"/>
  <c r="J437" i="14"/>
  <c r="I437" i="14"/>
  <c r="J436" i="14"/>
  <c r="I436" i="14"/>
  <c r="J435" i="14"/>
  <c r="I435" i="14"/>
  <c r="J434" i="14"/>
  <c r="I434" i="14"/>
  <c r="J433" i="14"/>
  <c r="I433" i="14"/>
  <c r="J432" i="14"/>
  <c r="I432" i="14"/>
  <c r="J431" i="14"/>
  <c r="I431" i="14"/>
  <c r="J430" i="14"/>
  <c r="I430" i="14"/>
  <c r="J429" i="14"/>
  <c r="I429" i="14"/>
  <c r="J428" i="14"/>
  <c r="I428" i="14"/>
  <c r="J427" i="14"/>
  <c r="I427" i="14"/>
  <c r="J426" i="14"/>
  <c r="I426" i="14"/>
  <c r="J425" i="14"/>
  <c r="I425" i="14"/>
  <c r="J424" i="14"/>
  <c r="I424" i="14"/>
  <c r="J423" i="14"/>
  <c r="I423" i="14"/>
  <c r="J422" i="14"/>
  <c r="I422" i="14"/>
  <c r="J421" i="14"/>
  <c r="I421" i="14"/>
  <c r="J420" i="14"/>
  <c r="I420" i="14"/>
  <c r="J419" i="14"/>
  <c r="I419" i="14"/>
  <c r="J418" i="14"/>
  <c r="I418" i="14"/>
  <c r="J417" i="14"/>
  <c r="I417" i="14"/>
  <c r="J416" i="14"/>
  <c r="I416" i="14"/>
  <c r="J415" i="14"/>
  <c r="I415" i="14"/>
  <c r="J414" i="14"/>
  <c r="I414" i="14"/>
  <c r="J413" i="14"/>
  <c r="I413" i="14"/>
  <c r="J412" i="14"/>
  <c r="I412" i="14"/>
  <c r="J411" i="14"/>
  <c r="I411" i="14"/>
  <c r="J410" i="14"/>
  <c r="I410" i="14"/>
  <c r="J409" i="14"/>
  <c r="I409" i="14"/>
  <c r="J408" i="14"/>
  <c r="I408" i="14"/>
  <c r="J407" i="14"/>
  <c r="I407" i="14"/>
  <c r="J406" i="14"/>
  <c r="I406" i="14"/>
  <c r="J405" i="14"/>
  <c r="I405" i="14"/>
  <c r="J404" i="14"/>
  <c r="I404" i="14"/>
  <c r="J403" i="14"/>
  <c r="I403" i="14"/>
  <c r="J402" i="14"/>
  <c r="I402" i="14"/>
  <c r="J401" i="14"/>
  <c r="I401" i="14"/>
  <c r="J400" i="14"/>
  <c r="I400" i="14"/>
  <c r="J399" i="14"/>
  <c r="I399" i="14"/>
  <c r="J398" i="14"/>
  <c r="I398" i="14"/>
  <c r="J397" i="14"/>
  <c r="I397" i="14"/>
  <c r="J396" i="14"/>
  <c r="I396" i="14"/>
  <c r="J395" i="14"/>
  <c r="I395" i="14"/>
  <c r="J394" i="14"/>
  <c r="I394" i="14"/>
  <c r="J393" i="14"/>
  <c r="I393" i="14"/>
  <c r="J392" i="14"/>
  <c r="I392" i="14"/>
  <c r="J391" i="14"/>
  <c r="I391" i="14"/>
  <c r="J390" i="14"/>
  <c r="I390" i="14"/>
  <c r="J389" i="14"/>
  <c r="I389" i="14"/>
  <c r="J388" i="14"/>
  <c r="I388" i="14"/>
  <c r="J387" i="14"/>
  <c r="I387" i="14"/>
  <c r="J386" i="14"/>
  <c r="I386" i="14"/>
  <c r="J385" i="14"/>
  <c r="I385" i="14"/>
  <c r="J384" i="14"/>
  <c r="I384" i="14"/>
  <c r="J383" i="14"/>
  <c r="I383" i="14"/>
  <c r="J382" i="14"/>
  <c r="I382" i="14"/>
  <c r="J381" i="14"/>
  <c r="I381" i="14"/>
  <c r="J380" i="14"/>
  <c r="I380" i="14"/>
  <c r="J379" i="14"/>
  <c r="I379" i="14"/>
  <c r="J378" i="14"/>
  <c r="I378" i="14"/>
  <c r="J377" i="14"/>
  <c r="I377" i="14"/>
  <c r="J376" i="14"/>
  <c r="I376" i="14"/>
  <c r="J375" i="14"/>
  <c r="I375" i="14"/>
  <c r="J374" i="14"/>
  <c r="I374" i="14"/>
  <c r="J373" i="14"/>
  <c r="I373" i="14"/>
  <c r="J372" i="14"/>
  <c r="I372" i="14"/>
  <c r="J371" i="14"/>
  <c r="I371" i="14"/>
  <c r="J370" i="14"/>
  <c r="I370" i="14"/>
  <c r="J369" i="14"/>
  <c r="I369" i="14"/>
  <c r="J368" i="14"/>
  <c r="I368" i="14"/>
  <c r="J367" i="14"/>
  <c r="I367" i="14"/>
  <c r="J366" i="14"/>
  <c r="I366" i="14"/>
  <c r="J365" i="14"/>
  <c r="I365" i="14"/>
  <c r="J364" i="14"/>
  <c r="I364" i="14"/>
  <c r="J363" i="14"/>
  <c r="I363" i="14"/>
  <c r="J362" i="14"/>
  <c r="I362" i="14"/>
  <c r="J361" i="14"/>
  <c r="I361" i="14"/>
  <c r="J360" i="14"/>
  <c r="I360" i="14"/>
  <c r="J359" i="14"/>
  <c r="I359" i="14"/>
  <c r="J358" i="14"/>
  <c r="I358" i="14"/>
  <c r="J357" i="14"/>
  <c r="I357" i="14"/>
  <c r="J356" i="14"/>
  <c r="I356" i="14"/>
  <c r="J355" i="14"/>
  <c r="I355" i="14"/>
  <c r="J354" i="14"/>
  <c r="I354" i="14"/>
  <c r="J353" i="14"/>
  <c r="I353" i="14"/>
  <c r="J352" i="14"/>
  <c r="I352" i="14"/>
  <c r="J351" i="14"/>
  <c r="I351" i="14"/>
  <c r="J350" i="14"/>
  <c r="I350" i="14"/>
  <c r="J349" i="14"/>
  <c r="I349" i="14"/>
  <c r="J348" i="14"/>
  <c r="I348" i="14"/>
  <c r="J347" i="14"/>
  <c r="I347" i="14"/>
  <c r="J346" i="14"/>
  <c r="I346" i="14"/>
  <c r="J345" i="14"/>
  <c r="I345" i="14"/>
  <c r="J344" i="14"/>
  <c r="I344" i="14"/>
  <c r="J343" i="14"/>
  <c r="I343" i="14"/>
  <c r="J342" i="14"/>
  <c r="I342" i="14"/>
  <c r="J341" i="14"/>
  <c r="I341" i="14"/>
  <c r="J340" i="14"/>
  <c r="I340" i="14"/>
  <c r="J339" i="14"/>
  <c r="I339" i="14"/>
  <c r="J338" i="14"/>
  <c r="I338" i="14"/>
  <c r="J337" i="14"/>
  <c r="I337" i="14"/>
  <c r="J336" i="14"/>
  <c r="I336" i="14"/>
  <c r="J335" i="14"/>
  <c r="I335" i="14"/>
  <c r="J334" i="14"/>
  <c r="I334" i="14"/>
  <c r="J333" i="14"/>
  <c r="I333" i="14"/>
  <c r="J332" i="14"/>
  <c r="I332" i="14"/>
  <c r="J331" i="14"/>
  <c r="I331" i="14"/>
  <c r="J330" i="14"/>
  <c r="I330" i="14"/>
  <c r="J329" i="14"/>
  <c r="I329" i="14"/>
  <c r="J328" i="14"/>
  <c r="I328" i="14"/>
  <c r="J327" i="14"/>
  <c r="I327" i="14"/>
  <c r="J326" i="14"/>
  <c r="I326" i="14"/>
  <c r="J325" i="14"/>
  <c r="I325" i="14"/>
  <c r="J324" i="14"/>
  <c r="I324" i="14"/>
  <c r="J323" i="14"/>
  <c r="I323" i="14"/>
  <c r="J322" i="14"/>
  <c r="I322" i="14"/>
  <c r="J321" i="14"/>
  <c r="I321" i="14"/>
  <c r="J320" i="14"/>
  <c r="I320" i="14"/>
  <c r="J319" i="14"/>
  <c r="I319" i="14"/>
  <c r="J318" i="14"/>
  <c r="I318" i="14"/>
  <c r="J317" i="14"/>
  <c r="I317" i="14"/>
  <c r="J316" i="14"/>
  <c r="I316" i="14"/>
  <c r="J315" i="14"/>
  <c r="I315" i="14"/>
  <c r="K315" i="14" s="1"/>
  <c r="J314" i="14"/>
  <c r="I314" i="14"/>
  <c r="J313" i="14"/>
  <c r="I313" i="14"/>
  <c r="J312" i="14"/>
  <c r="I312" i="14"/>
  <c r="J311" i="14"/>
  <c r="I311" i="14"/>
  <c r="J310" i="14"/>
  <c r="I310" i="14"/>
  <c r="J309" i="14"/>
  <c r="I309" i="14"/>
  <c r="K309" i="14" s="1"/>
  <c r="J308" i="14"/>
  <c r="I308" i="14"/>
  <c r="J307" i="14"/>
  <c r="I307" i="14"/>
  <c r="J306" i="14"/>
  <c r="I306" i="14"/>
  <c r="J305" i="14"/>
  <c r="I305" i="14"/>
  <c r="J304" i="14"/>
  <c r="I304" i="14"/>
  <c r="J303" i="14"/>
  <c r="I303" i="14"/>
  <c r="J302" i="14"/>
  <c r="I302" i="14"/>
  <c r="J301" i="14"/>
  <c r="I301" i="14"/>
  <c r="J300" i="14"/>
  <c r="I300" i="14"/>
  <c r="J299" i="14"/>
  <c r="I299" i="14"/>
  <c r="J298" i="14"/>
  <c r="I298" i="14"/>
  <c r="J297" i="14"/>
  <c r="I297" i="14"/>
  <c r="K297" i="14" s="1"/>
  <c r="J296" i="14"/>
  <c r="I296" i="14"/>
  <c r="J295" i="14"/>
  <c r="I295" i="14"/>
  <c r="J294" i="14"/>
  <c r="I294" i="14"/>
  <c r="J293" i="14"/>
  <c r="I293" i="14"/>
  <c r="J292" i="14"/>
  <c r="I292" i="14"/>
  <c r="J291" i="14"/>
  <c r="I291" i="14"/>
  <c r="J290" i="14"/>
  <c r="I290" i="14"/>
  <c r="J289" i="14"/>
  <c r="I289" i="14"/>
  <c r="J288" i="14"/>
  <c r="I288" i="14"/>
  <c r="J287" i="14"/>
  <c r="I287" i="14"/>
  <c r="J286" i="14"/>
  <c r="I286" i="14"/>
  <c r="J285" i="14"/>
  <c r="I285" i="14"/>
  <c r="J284" i="14"/>
  <c r="I284" i="14"/>
  <c r="J283" i="14"/>
  <c r="I283" i="14"/>
  <c r="J282" i="14"/>
  <c r="I282" i="14"/>
  <c r="J281" i="14"/>
  <c r="I281" i="14"/>
  <c r="J280" i="14"/>
  <c r="I280" i="14"/>
  <c r="J279" i="14"/>
  <c r="I279" i="14"/>
  <c r="J278" i="14"/>
  <c r="I278" i="14"/>
  <c r="J277" i="14"/>
  <c r="I277" i="14"/>
  <c r="J276" i="14"/>
  <c r="I276" i="14"/>
  <c r="J275" i="14"/>
  <c r="I275" i="14"/>
  <c r="J274" i="14"/>
  <c r="I274" i="14"/>
  <c r="J273" i="14"/>
  <c r="I273" i="14"/>
  <c r="J272" i="14"/>
  <c r="I272" i="14"/>
  <c r="J271" i="14"/>
  <c r="I271" i="14"/>
  <c r="J270" i="14"/>
  <c r="I270" i="14"/>
  <c r="J269" i="14"/>
  <c r="I269" i="14"/>
  <c r="J268" i="14"/>
  <c r="I268" i="14"/>
  <c r="J267" i="14"/>
  <c r="I267" i="14"/>
  <c r="J266" i="14"/>
  <c r="I266" i="14"/>
  <c r="J265" i="14"/>
  <c r="I265" i="14"/>
  <c r="J264" i="14"/>
  <c r="I264" i="14"/>
  <c r="J263" i="14"/>
  <c r="I263" i="14"/>
  <c r="J262" i="14"/>
  <c r="I262" i="14"/>
  <c r="J261" i="14"/>
  <c r="I261" i="14"/>
  <c r="J260" i="14"/>
  <c r="I260" i="14"/>
  <c r="J259" i="14"/>
  <c r="I259" i="14"/>
  <c r="J258" i="14"/>
  <c r="I258" i="14"/>
  <c r="J257" i="14"/>
  <c r="I257" i="14"/>
  <c r="J256" i="14"/>
  <c r="I256" i="14"/>
  <c r="J255" i="14"/>
  <c r="I255" i="14"/>
  <c r="J254" i="14"/>
  <c r="I254" i="14"/>
  <c r="J253" i="14"/>
  <c r="I253" i="14"/>
  <c r="J252" i="14"/>
  <c r="I252" i="14"/>
  <c r="J251" i="14"/>
  <c r="I251" i="14"/>
  <c r="J250" i="14"/>
  <c r="I250" i="14"/>
  <c r="J249" i="14"/>
  <c r="I249" i="14"/>
  <c r="J248" i="14"/>
  <c r="I248" i="14"/>
  <c r="J247" i="14"/>
  <c r="I247" i="14"/>
  <c r="J246" i="14"/>
  <c r="I246" i="14"/>
  <c r="J245" i="14"/>
  <c r="I245" i="14"/>
  <c r="J244" i="14"/>
  <c r="I244" i="14"/>
  <c r="J243" i="14"/>
  <c r="I243" i="14"/>
  <c r="J242" i="14"/>
  <c r="I242" i="14"/>
  <c r="J241" i="14"/>
  <c r="I241" i="14"/>
  <c r="J240" i="14"/>
  <c r="I240" i="14"/>
  <c r="J239" i="14"/>
  <c r="I239" i="14"/>
  <c r="J238" i="14"/>
  <c r="I238" i="14"/>
  <c r="J237" i="14"/>
  <c r="I237" i="14"/>
  <c r="J236" i="14"/>
  <c r="I236" i="14"/>
  <c r="J235" i="14"/>
  <c r="I235" i="14"/>
  <c r="J234" i="14"/>
  <c r="I234" i="14"/>
  <c r="J233" i="14"/>
  <c r="I233" i="14"/>
  <c r="J232" i="14"/>
  <c r="I232" i="14"/>
  <c r="J231" i="14"/>
  <c r="I231" i="14"/>
  <c r="J230" i="14"/>
  <c r="I230" i="14"/>
  <c r="J229" i="14"/>
  <c r="I229" i="14"/>
  <c r="J228" i="14"/>
  <c r="I228" i="14"/>
  <c r="J227" i="14"/>
  <c r="I227" i="14"/>
  <c r="J226" i="14"/>
  <c r="I226" i="14"/>
  <c r="J225" i="14"/>
  <c r="I225" i="14"/>
  <c r="J224" i="14"/>
  <c r="I224" i="14"/>
  <c r="J223" i="14"/>
  <c r="I223" i="14"/>
  <c r="J222" i="14"/>
  <c r="I222" i="14"/>
  <c r="J221" i="14"/>
  <c r="I221" i="14"/>
  <c r="J220" i="14"/>
  <c r="I220" i="14"/>
  <c r="J219" i="14"/>
  <c r="I219" i="14"/>
  <c r="J218" i="14"/>
  <c r="I218" i="14"/>
  <c r="J217" i="14"/>
  <c r="I217" i="14"/>
  <c r="J216" i="14"/>
  <c r="I216" i="14"/>
  <c r="J215" i="14"/>
  <c r="I215" i="14"/>
  <c r="J214" i="14"/>
  <c r="I214" i="14"/>
  <c r="J213" i="14"/>
  <c r="I213" i="14"/>
  <c r="J212" i="14"/>
  <c r="I212" i="14"/>
  <c r="J211" i="14"/>
  <c r="I211" i="14"/>
  <c r="J210" i="14"/>
  <c r="I210" i="14"/>
  <c r="J209" i="14"/>
  <c r="I209" i="14"/>
  <c r="J208" i="14"/>
  <c r="I208" i="14"/>
  <c r="J207" i="14"/>
  <c r="I207" i="14"/>
  <c r="J206" i="14"/>
  <c r="I206" i="14"/>
  <c r="J205" i="14"/>
  <c r="I205" i="14"/>
  <c r="J204" i="14"/>
  <c r="I204" i="14"/>
  <c r="J203" i="14"/>
  <c r="I203" i="14"/>
  <c r="J202" i="14"/>
  <c r="I202" i="14"/>
  <c r="J201" i="14"/>
  <c r="I201" i="14"/>
  <c r="J200" i="14"/>
  <c r="I200" i="14"/>
  <c r="J199" i="14"/>
  <c r="K199" i="14" s="1"/>
  <c r="I199" i="14"/>
  <c r="J198" i="14"/>
  <c r="I198" i="14"/>
  <c r="J197" i="14"/>
  <c r="I197" i="14"/>
  <c r="J196" i="14"/>
  <c r="I196" i="14"/>
  <c r="J195" i="14"/>
  <c r="I195" i="14"/>
  <c r="J194" i="14"/>
  <c r="I194" i="14"/>
  <c r="J193" i="14"/>
  <c r="I193" i="14"/>
  <c r="J192" i="14"/>
  <c r="I192" i="14"/>
  <c r="J191" i="14"/>
  <c r="I191" i="14"/>
  <c r="J190" i="14"/>
  <c r="I190" i="14"/>
  <c r="J189" i="14"/>
  <c r="I189" i="14"/>
  <c r="J188" i="14"/>
  <c r="I188" i="14"/>
  <c r="J187" i="14"/>
  <c r="I187" i="14"/>
  <c r="J186" i="14"/>
  <c r="I186" i="14"/>
  <c r="J185" i="14"/>
  <c r="I185" i="14"/>
  <c r="J184" i="14"/>
  <c r="I184" i="14"/>
  <c r="J183" i="14"/>
  <c r="I183" i="14"/>
  <c r="J182" i="14"/>
  <c r="I182" i="14"/>
  <c r="J181" i="14"/>
  <c r="I181" i="14"/>
  <c r="J180" i="14"/>
  <c r="I180" i="14"/>
  <c r="J179" i="14"/>
  <c r="I179" i="14"/>
  <c r="J178" i="14"/>
  <c r="I178" i="14"/>
  <c r="J177" i="14"/>
  <c r="I177" i="14"/>
  <c r="J176" i="14"/>
  <c r="I176" i="14"/>
  <c r="J175" i="14"/>
  <c r="I175" i="14"/>
  <c r="J174" i="14"/>
  <c r="I174" i="14"/>
  <c r="J173" i="14"/>
  <c r="I173" i="14"/>
  <c r="J172" i="14"/>
  <c r="I172" i="14"/>
  <c r="J171" i="14"/>
  <c r="I171" i="14"/>
  <c r="J170" i="14"/>
  <c r="I170" i="14"/>
  <c r="J169" i="14"/>
  <c r="I169" i="14"/>
  <c r="J168" i="14"/>
  <c r="I168" i="14"/>
  <c r="J167" i="14"/>
  <c r="I167" i="14"/>
  <c r="J166" i="14"/>
  <c r="I166" i="14"/>
  <c r="J165" i="14"/>
  <c r="I165" i="14"/>
  <c r="J164" i="14"/>
  <c r="I164" i="14"/>
  <c r="J163" i="14"/>
  <c r="I163" i="14"/>
  <c r="J162" i="14"/>
  <c r="I162" i="14"/>
  <c r="J161" i="14"/>
  <c r="I161" i="14"/>
  <c r="J160" i="14"/>
  <c r="I160" i="14"/>
  <c r="J159" i="14"/>
  <c r="I159" i="14"/>
  <c r="J158" i="14"/>
  <c r="I158" i="14"/>
  <c r="J157" i="14"/>
  <c r="I157" i="14"/>
  <c r="J156" i="14"/>
  <c r="I156" i="14"/>
  <c r="J155" i="14"/>
  <c r="I155" i="14"/>
  <c r="J154" i="14"/>
  <c r="I154" i="14"/>
  <c r="J153" i="14"/>
  <c r="I153" i="14"/>
  <c r="J152" i="14"/>
  <c r="I152" i="14"/>
  <c r="J151" i="14"/>
  <c r="I151" i="14"/>
  <c r="J150" i="14"/>
  <c r="I150" i="14"/>
  <c r="J149" i="14"/>
  <c r="I149" i="14"/>
  <c r="J148" i="14"/>
  <c r="I148" i="14"/>
  <c r="J147" i="14"/>
  <c r="I147" i="14"/>
  <c r="J146" i="14"/>
  <c r="I146" i="14"/>
  <c r="J145" i="14"/>
  <c r="I145" i="14"/>
  <c r="J144" i="14"/>
  <c r="I144" i="14"/>
  <c r="J143" i="14"/>
  <c r="I143" i="14"/>
  <c r="J142" i="14"/>
  <c r="I142" i="14"/>
  <c r="J141" i="14"/>
  <c r="I141" i="14"/>
  <c r="J140" i="14"/>
  <c r="I140" i="14"/>
  <c r="J139" i="14"/>
  <c r="I139" i="14"/>
  <c r="J138" i="14"/>
  <c r="I138" i="14"/>
  <c r="J137" i="14"/>
  <c r="I137" i="14"/>
  <c r="J136" i="14"/>
  <c r="I136" i="14"/>
  <c r="J135" i="14"/>
  <c r="I135" i="14"/>
  <c r="J134" i="14"/>
  <c r="I134" i="14"/>
  <c r="J133" i="14"/>
  <c r="I133" i="14"/>
  <c r="J132" i="14"/>
  <c r="I132" i="14"/>
  <c r="J131" i="14"/>
  <c r="I131" i="14"/>
  <c r="J130" i="14"/>
  <c r="I130" i="14"/>
  <c r="J129" i="14"/>
  <c r="I129" i="14"/>
  <c r="J128" i="14"/>
  <c r="I128" i="14"/>
  <c r="J127" i="14"/>
  <c r="I127" i="14"/>
  <c r="J126" i="14"/>
  <c r="I126" i="14"/>
  <c r="J125" i="14"/>
  <c r="I125" i="14"/>
  <c r="J124" i="14"/>
  <c r="I124" i="14"/>
  <c r="J123" i="14"/>
  <c r="I123" i="14"/>
  <c r="J122" i="14"/>
  <c r="I122" i="14"/>
  <c r="J121" i="14"/>
  <c r="I121" i="14"/>
  <c r="J120" i="14"/>
  <c r="I120" i="14"/>
  <c r="J119" i="14"/>
  <c r="I119" i="14"/>
  <c r="J118" i="14"/>
  <c r="I118" i="14"/>
  <c r="J117" i="14"/>
  <c r="I117" i="14"/>
  <c r="J116" i="14"/>
  <c r="I116" i="14"/>
  <c r="J115" i="14"/>
  <c r="I115" i="14"/>
  <c r="J114" i="14"/>
  <c r="I114" i="14"/>
  <c r="J113" i="14"/>
  <c r="I113" i="14"/>
  <c r="J112" i="14"/>
  <c r="I112" i="14"/>
  <c r="J111" i="14"/>
  <c r="I111" i="14"/>
  <c r="J110" i="14"/>
  <c r="I110" i="14"/>
  <c r="J109" i="14"/>
  <c r="I109" i="14"/>
  <c r="J108" i="14"/>
  <c r="I108" i="14"/>
  <c r="J107" i="14"/>
  <c r="I107" i="14"/>
  <c r="J106" i="14"/>
  <c r="I106" i="14"/>
  <c r="J105" i="14"/>
  <c r="I105" i="14"/>
  <c r="J104" i="14"/>
  <c r="I104" i="14"/>
  <c r="J103" i="14"/>
  <c r="I103" i="14"/>
  <c r="J102" i="14"/>
  <c r="I102" i="14"/>
  <c r="J101" i="14"/>
  <c r="I101" i="14"/>
  <c r="J100" i="14"/>
  <c r="I100" i="14"/>
  <c r="J99" i="14"/>
  <c r="I99" i="14"/>
  <c r="J98" i="14"/>
  <c r="I98" i="14"/>
  <c r="J97" i="14"/>
  <c r="I97" i="14"/>
  <c r="J96" i="14"/>
  <c r="I96" i="14"/>
  <c r="J95" i="14"/>
  <c r="I95" i="14"/>
  <c r="J94" i="14"/>
  <c r="I94" i="14"/>
  <c r="J93" i="14"/>
  <c r="I93" i="14"/>
  <c r="J92" i="14"/>
  <c r="I92" i="14"/>
  <c r="J91" i="14"/>
  <c r="I91" i="14"/>
  <c r="J90" i="14"/>
  <c r="I90" i="14"/>
  <c r="J89" i="14"/>
  <c r="I89" i="14"/>
  <c r="J88" i="14"/>
  <c r="I88" i="14"/>
  <c r="J87" i="14"/>
  <c r="I87" i="14"/>
  <c r="J86" i="14"/>
  <c r="I86" i="14"/>
  <c r="J85" i="14"/>
  <c r="I85" i="14"/>
  <c r="J84" i="14"/>
  <c r="I84" i="14"/>
  <c r="J83" i="14"/>
  <c r="I83" i="14"/>
  <c r="J82" i="14"/>
  <c r="I82" i="14"/>
  <c r="J81" i="14"/>
  <c r="I81" i="14"/>
  <c r="J80" i="14"/>
  <c r="I80" i="14"/>
  <c r="J79" i="14"/>
  <c r="I79" i="14"/>
  <c r="J78" i="14"/>
  <c r="I78" i="14"/>
  <c r="J77" i="14"/>
  <c r="I77" i="14"/>
  <c r="J76" i="14"/>
  <c r="I76" i="14"/>
  <c r="J75" i="14"/>
  <c r="I75" i="14"/>
  <c r="J74" i="14"/>
  <c r="I74" i="14"/>
  <c r="J73" i="14"/>
  <c r="I73" i="14"/>
  <c r="J72" i="14"/>
  <c r="I72" i="14"/>
  <c r="J71" i="14"/>
  <c r="I71" i="14"/>
  <c r="J70" i="14"/>
  <c r="I70" i="14"/>
  <c r="J69" i="14"/>
  <c r="I69" i="14"/>
  <c r="J68" i="14"/>
  <c r="I68" i="14"/>
  <c r="J67" i="14"/>
  <c r="I67" i="14"/>
  <c r="J66" i="14"/>
  <c r="I66" i="14"/>
  <c r="J65" i="14"/>
  <c r="I65" i="14"/>
  <c r="J64" i="14"/>
  <c r="I64" i="14"/>
  <c r="J63" i="14"/>
  <c r="I63" i="14"/>
  <c r="J62" i="14"/>
  <c r="I62" i="14"/>
  <c r="J61" i="14"/>
  <c r="I61" i="14"/>
  <c r="J60" i="14"/>
  <c r="I60" i="14"/>
  <c r="J59" i="14"/>
  <c r="I59" i="14"/>
  <c r="J58" i="14"/>
  <c r="I58" i="14"/>
  <c r="J57" i="14"/>
  <c r="I57" i="14"/>
  <c r="J56" i="14"/>
  <c r="I56" i="14"/>
  <c r="J55" i="14"/>
  <c r="I55" i="14"/>
  <c r="J54" i="14"/>
  <c r="I54" i="14"/>
  <c r="J53" i="14"/>
  <c r="I53" i="14"/>
  <c r="J52" i="14"/>
  <c r="I52" i="14"/>
  <c r="J51" i="14"/>
  <c r="I51" i="14"/>
  <c r="J50" i="14"/>
  <c r="I50" i="14"/>
  <c r="J49" i="14"/>
  <c r="I49" i="14"/>
  <c r="J48" i="14"/>
  <c r="I48" i="14"/>
  <c r="J47" i="14"/>
  <c r="I47" i="14"/>
  <c r="J46" i="14"/>
  <c r="I46" i="14"/>
  <c r="J45" i="14"/>
  <c r="I45" i="14"/>
  <c r="J44" i="14"/>
  <c r="I44" i="14"/>
  <c r="J43" i="14"/>
  <c r="I43" i="14"/>
  <c r="J42" i="14"/>
  <c r="I42" i="14"/>
  <c r="J41" i="14"/>
  <c r="I41" i="14"/>
  <c r="J40" i="14"/>
  <c r="I40" i="14"/>
  <c r="J39" i="14"/>
  <c r="I39" i="14"/>
  <c r="J38" i="14"/>
  <c r="I38" i="14"/>
  <c r="J37" i="14"/>
  <c r="I37" i="14"/>
  <c r="J36" i="14"/>
  <c r="I36" i="14"/>
  <c r="J35" i="14"/>
  <c r="I35" i="14"/>
  <c r="J34" i="14"/>
  <c r="I34" i="14"/>
  <c r="J33" i="14"/>
  <c r="I33" i="14"/>
  <c r="J32" i="14"/>
  <c r="I32" i="14"/>
  <c r="J31" i="14"/>
  <c r="I31" i="14"/>
  <c r="J30" i="14"/>
  <c r="I30" i="14"/>
  <c r="J29" i="14"/>
  <c r="I29" i="14"/>
  <c r="J28" i="14"/>
  <c r="I28" i="14"/>
  <c r="J27" i="14"/>
  <c r="I27" i="14"/>
  <c r="J26" i="14"/>
  <c r="I26" i="14"/>
  <c r="J25" i="14"/>
  <c r="I25" i="14"/>
  <c r="J24" i="14"/>
  <c r="I24" i="14"/>
  <c r="J23" i="14"/>
  <c r="I23" i="14"/>
  <c r="J22" i="14"/>
  <c r="I22" i="14"/>
  <c r="J21" i="14"/>
  <c r="I21" i="14"/>
  <c r="J20" i="14"/>
  <c r="I20" i="14"/>
  <c r="J19" i="14"/>
  <c r="I19" i="14"/>
  <c r="J18" i="14"/>
  <c r="I18" i="14"/>
  <c r="J17" i="14"/>
  <c r="I17" i="14"/>
  <c r="J16" i="14"/>
  <c r="I16" i="14"/>
  <c r="J15" i="14"/>
  <c r="I15" i="14"/>
  <c r="J14" i="14"/>
  <c r="I14" i="14"/>
  <c r="J13" i="14"/>
  <c r="I13" i="14"/>
  <c r="J12" i="14"/>
  <c r="I12" i="14"/>
  <c r="J11" i="14"/>
  <c r="I11" i="14"/>
  <c r="J10" i="14"/>
  <c r="I10" i="14"/>
  <c r="J9" i="14"/>
  <c r="I9" i="14"/>
  <c r="J8" i="14"/>
  <c r="I8" i="14"/>
  <c r="J7" i="14"/>
  <c r="I7" i="14"/>
  <c r="J6" i="14"/>
  <c r="I6" i="14"/>
  <c r="J5" i="14"/>
  <c r="I5" i="14"/>
  <c r="J4" i="14"/>
  <c r="I4" i="14"/>
  <c r="J3" i="14"/>
  <c r="I3" i="14"/>
  <c r="P2" i="14"/>
  <c r="J2" i="14"/>
  <c r="I2" i="14"/>
  <c r="M532" i="17" l="1"/>
  <c r="M868" i="17"/>
  <c r="M720" i="17"/>
  <c r="M692" i="16"/>
  <c r="M184" i="16"/>
  <c r="M190" i="16"/>
  <c r="M876" i="16"/>
  <c r="M504" i="15"/>
  <c r="M810" i="15"/>
  <c r="M943" i="15"/>
  <c r="O943" i="15" s="1"/>
  <c r="P943" i="15" s="1"/>
  <c r="M455" i="15"/>
  <c r="O455" i="15" s="1"/>
  <c r="P455" i="15" s="1"/>
  <c r="M333" i="15"/>
  <c r="M329" i="15"/>
  <c r="O329" i="15" s="1"/>
  <c r="P329" i="15" s="1"/>
  <c r="M302" i="15"/>
  <c r="M474" i="15"/>
  <c r="M462" i="15"/>
  <c r="M290" i="15"/>
  <c r="M521" i="15"/>
  <c r="O521" i="15" s="1"/>
  <c r="P521" i="15" s="1"/>
  <c r="M953" i="15"/>
  <c r="M823" i="15"/>
  <c r="O823" i="15" s="1"/>
  <c r="P823" i="15" s="1"/>
  <c r="M819" i="15"/>
  <c r="M335" i="15"/>
  <c r="M327" i="15"/>
  <c r="M870" i="15"/>
  <c r="O870" i="15" s="1"/>
  <c r="P870" i="15" s="1"/>
  <c r="K249" i="14"/>
  <c r="K321" i="14"/>
  <c r="M234" i="17"/>
  <c r="M708" i="16"/>
  <c r="M135" i="16"/>
  <c r="M944" i="16"/>
  <c r="M544" i="16"/>
  <c r="O544" i="16" s="1"/>
  <c r="M652" i="16"/>
  <c r="M108" i="16"/>
  <c r="M492" i="15"/>
  <c r="M932" i="15"/>
  <c r="M859" i="15"/>
  <c r="O859" i="15" s="1"/>
  <c r="P859" i="15" s="1"/>
  <c r="M464" i="15"/>
  <c r="O464" i="15" s="1"/>
  <c r="P464" i="15" s="1"/>
  <c r="M951" i="15"/>
  <c r="M748" i="15"/>
  <c r="M682" i="15"/>
  <c r="M599" i="15"/>
  <c r="M534" i="15"/>
  <c r="M495" i="15"/>
  <c r="O495" i="15" s="1"/>
  <c r="P495" i="15" s="1"/>
  <c r="M483" i="15"/>
  <c r="O483" i="15" s="1"/>
  <c r="P483" i="15" s="1"/>
  <c r="M444" i="15"/>
  <c r="O444" i="15" s="1"/>
  <c r="P444" i="15" s="1"/>
  <c r="M417" i="15"/>
  <c r="M374" i="15"/>
  <c r="O374" i="15" s="1"/>
  <c r="P374" i="15" s="1"/>
  <c r="M336" i="15"/>
  <c r="M962" i="15"/>
  <c r="O962" i="15" s="1"/>
  <c r="P962" i="15" s="1"/>
  <c r="M877" i="15"/>
  <c r="O877" i="15" s="1"/>
  <c r="P877" i="15" s="1"/>
  <c r="M724" i="15"/>
  <c r="M697" i="15"/>
  <c r="M447" i="15"/>
  <c r="O447" i="15" s="1"/>
  <c r="P447" i="15" s="1"/>
  <c r="M420" i="15"/>
  <c r="O420" i="15" s="1"/>
  <c r="P420" i="15" s="1"/>
  <c r="M381" i="15"/>
  <c r="O381" i="15" s="1"/>
  <c r="P381" i="15" s="1"/>
  <c r="M366" i="15"/>
  <c r="O366" i="15" s="1"/>
  <c r="P366" i="15" s="1"/>
  <c r="M362" i="15"/>
  <c r="M347" i="15"/>
  <c r="O347" i="15" s="1"/>
  <c r="P347" i="15" s="1"/>
  <c r="M900" i="15"/>
  <c r="M958" i="15"/>
  <c r="O958" i="15" s="1"/>
  <c r="P958" i="15" s="1"/>
  <c r="M834" i="15"/>
  <c r="O834" i="15" s="1"/>
  <c r="P834" i="15" s="1"/>
  <c r="M739" i="15"/>
  <c r="M486" i="15"/>
  <c r="M482" i="15"/>
  <c r="O482" i="15" s="1"/>
  <c r="P482" i="15" s="1"/>
  <c r="M350" i="15"/>
  <c r="M285" i="15"/>
  <c r="M700" i="15"/>
  <c r="O700" i="15" s="1"/>
  <c r="P700" i="15" s="1"/>
  <c r="M945" i="15"/>
  <c r="O945" i="15" s="1"/>
  <c r="P945" i="15" s="1"/>
  <c r="M918" i="15"/>
  <c r="O918" i="15" s="1"/>
  <c r="P918" i="15" s="1"/>
  <c r="M841" i="15"/>
  <c r="O841" i="15" s="1"/>
  <c r="P841" i="15" s="1"/>
  <c r="M754" i="15"/>
  <c r="M750" i="15"/>
  <c r="M660" i="15"/>
  <c r="M582" i="15"/>
  <c r="M489" i="15"/>
  <c r="O489" i="15" s="1"/>
  <c r="P489" i="15" s="1"/>
  <c r="M450" i="15"/>
  <c r="M419" i="15"/>
  <c r="O419" i="15" s="1"/>
  <c r="P419" i="15" s="1"/>
  <c r="M399" i="15"/>
  <c r="M879" i="15"/>
  <c r="O879" i="15" s="1"/>
  <c r="P879" i="15" s="1"/>
  <c r="M784" i="15"/>
  <c r="O784" i="15" s="1"/>
  <c r="P784" i="15" s="1"/>
  <c r="M593" i="15"/>
  <c r="M453" i="15"/>
  <c r="O453" i="15" s="1"/>
  <c r="P453" i="15" s="1"/>
  <c r="M383" i="15"/>
  <c r="O383" i="15" s="1"/>
  <c r="P383" i="15" s="1"/>
  <c r="M368" i="15"/>
  <c r="O368" i="15" s="1"/>
  <c r="P368" i="15" s="1"/>
  <c r="K580" i="14"/>
  <c r="K365" i="14"/>
  <c r="K455" i="14"/>
  <c r="K479" i="14"/>
  <c r="K485" i="14"/>
  <c r="K497" i="14"/>
  <c r="K509" i="14"/>
  <c r="K533" i="14"/>
  <c r="K551" i="14"/>
  <c r="M551" i="14" s="1"/>
  <c r="N551" i="14" s="1"/>
  <c r="K569" i="14"/>
  <c r="K586" i="14"/>
  <c r="M586" i="14" s="1"/>
  <c r="N586" i="14" s="1"/>
  <c r="K592" i="14"/>
  <c r="K598" i="14"/>
  <c r="K604" i="14"/>
  <c r="K610" i="14"/>
  <c r="K616" i="14"/>
  <c r="K622" i="14"/>
  <c r="K628" i="14"/>
  <c r="K634" i="14"/>
  <c r="K640" i="14"/>
  <c r="K646" i="14"/>
  <c r="M646" i="14" s="1"/>
  <c r="N646" i="14" s="1"/>
  <c r="K652" i="14"/>
  <c r="M652" i="14" s="1"/>
  <c r="N652" i="14" s="1"/>
  <c r="K658" i="14"/>
  <c r="M658" i="14" s="1"/>
  <c r="N658" i="14" s="1"/>
  <c r="K664" i="14"/>
  <c r="K670" i="14"/>
  <c r="K676" i="14"/>
  <c r="K682" i="14"/>
  <c r="K688" i="14"/>
  <c r="K694" i="14"/>
  <c r="K700" i="14"/>
  <c r="K706" i="14"/>
  <c r="K712" i="14"/>
  <c r="K718" i="14"/>
  <c r="M718" i="14" s="1"/>
  <c r="N718" i="14" s="1"/>
  <c r="K724" i="14"/>
  <c r="M724" i="14" s="1"/>
  <c r="N724" i="14" s="1"/>
  <c r="K730" i="14"/>
  <c r="M730" i="14" s="1"/>
  <c r="N730" i="14" s="1"/>
  <c r="K736" i="14"/>
  <c r="K742" i="14"/>
  <c r="K748" i="14"/>
  <c r="K754" i="14"/>
  <c r="K760" i="14"/>
  <c r="K766" i="14"/>
  <c r="K772" i="14"/>
  <c r="K778" i="14"/>
  <c r="K784" i="14"/>
  <c r="K790" i="14"/>
  <c r="M790" i="14" s="1"/>
  <c r="N790" i="14" s="1"/>
  <c r="K796" i="14"/>
  <c r="M796" i="14" s="1"/>
  <c r="N796" i="14" s="1"/>
  <c r="K802" i="14"/>
  <c r="M802" i="14" s="1"/>
  <c r="N802" i="14" s="1"/>
  <c r="K808" i="14"/>
  <c r="K814" i="14"/>
  <c r="K820" i="14"/>
  <c r="K826" i="14"/>
  <c r="K832" i="14"/>
  <c r="K838" i="14"/>
  <c r="K844" i="14"/>
  <c r="K850" i="14"/>
  <c r="K856" i="14"/>
  <c r="K862" i="14"/>
  <c r="M862" i="14" s="1"/>
  <c r="N862" i="14" s="1"/>
  <c r="K868" i="14"/>
  <c r="M868" i="14" s="1"/>
  <c r="N868" i="14" s="1"/>
  <c r="K874" i="14"/>
  <c r="M874" i="14" s="1"/>
  <c r="N874" i="14" s="1"/>
  <c r="K880" i="14"/>
  <c r="K886" i="14"/>
  <c r="K892" i="14"/>
  <c r="K898" i="14"/>
  <c r="K904" i="14"/>
  <c r="K910" i="14"/>
  <c r="K916" i="14"/>
  <c r="K922" i="14"/>
  <c r="K928" i="14"/>
  <c r="K934" i="14"/>
  <c r="M934" i="14" s="1"/>
  <c r="N934" i="14" s="1"/>
  <c r="K940" i="14"/>
  <c r="M940" i="14" s="1"/>
  <c r="N940" i="14" s="1"/>
  <c r="K946" i="14"/>
  <c r="M946" i="14" s="1"/>
  <c r="N946" i="14" s="1"/>
  <c r="K952" i="14"/>
  <c r="K958" i="14"/>
  <c r="K964" i="14"/>
  <c r="K970" i="14"/>
  <c r="K253" i="14"/>
  <c r="K781" i="14"/>
  <c r="K787" i="14"/>
  <c r="K793" i="14"/>
  <c r="K799" i="14"/>
  <c r="K805" i="14"/>
  <c r="M805" i="14" s="1"/>
  <c r="N805" i="14" s="1"/>
  <c r="K811" i="14"/>
  <c r="M811" i="14" s="1"/>
  <c r="N811" i="14" s="1"/>
  <c r="K817" i="14"/>
  <c r="M817" i="14" s="1"/>
  <c r="N817" i="14" s="1"/>
  <c r="K823" i="14"/>
  <c r="K829" i="14"/>
  <c r="K835" i="14"/>
  <c r="K841" i="14"/>
  <c r="K847" i="14"/>
  <c r="K853" i="14"/>
  <c r="K859" i="14"/>
  <c r="K865" i="14"/>
  <c r="K871" i="14"/>
  <c r="K877" i="14"/>
  <c r="K883" i="14"/>
  <c r="M883" i="14" s="1"/>
  <c r="N883" i="14" s="1"/>
  <c r="K889" i="14"/>
  <c r="M889" i="14" s="1"/>
  <c r="N889" i="14" s="1"/>
  <c r="K895" i="14"/>
  <c r="K901" i="14"/>
  <c r="K907" i="14"/>
  <c r="K913" i="14"/>
  <c r="K919" i="14"/>
  <c r="K925" i="14"/>
  <c r="K931" i="14"/>
  <c r="K937" i="14"/>
  <c r="K943" i="14"/>
  <c r="K554" i="14"/>
  <c r="M554" i="14" s="1"/>
  <c r="N554" i="14" s="1"/>
  <c r="K560" i="14"/>
  <c r="M560" i="14" s="1"/>
  <c r="N560" i="14" s="1"/>
  <c r="K572" i="14"/>
  <c r="M572" i="14" s="1"/>
  <c r="N572" i="14" s="1"/>
  <c r="K333" i="14"/>
  <c r="K357" i="14"/>
  <c r="K590" i="14"/>
  <c r="K596" i="14"/>
  <c r="K602" i="14"/>
  <c r="K608" i="14"/>
  <c r="K614" i="14"/>
  <c r="K620" i="14"/>
  <c r="K626" i="14"/>
  <c r="K632" i="14"/>
  <c r="M632" i="14" s="1"/>
  <c r="N632" i="14" s="1"/>
  <c r="K638" i="14"/>
  <c r="M638" i="14" s="1"/>
  <c r="N638" i="14" s="1"/>
  <c r="K644" i="14"/>
  <c r="M644" i="14" s="1"/>
  <c r="N644" i="14" s="1"/>
  <c r="K650" i="14"/>
  <c r="K656" i="14"/>
  <c r="K662" i="14"/>
  <c r="K668" i="14"/>
  <c r="K674" i="14"/>
  <c r="K680" i="14"/>
  <c r="K686" i="14"/>
  <c r="K692" i="14"/>
  <c r="K698" i="14"/>
  <c r="K704" i="14"/>
  <c r="M704" i="14" s="1"/>
  <c r="N704" i="14" s="1"/>
  <c r="K710" i="14"/>
  <c r="M710" i="14" s="1"/>
  <c r="N710" i="14" s="1"/>
  <c r="K716" i="14"/>
  <c r="M716" i="14" s="1"/>
  <c r="N716" i="14" s="1"/>
  <c r="K722" i="14"/>
  <c r="K728" i="14"/>
  <c r="K734" i="14"/>
  <c r="K740" i="14"/>
  <c r="K746" i="14"/>
  <c r="K752" i="14"/>
  <c r="K758" i="14"/>
  <c r="K764" i="14"/>
  <c r="K770" i="14"/>
  <c r="K776" i="14"/>
  <c r="K782" i="14"/>
  <c r="M782" i="14" s="1"/>
  <c r="N782" i="14" s="1"/>
  <c r="K788" i="14"/>
  <c r="M788" i="14" s="1"/>
  <c r="N788" i="14" s="1"/>
  <c r="K794" i="14"/>
  <c r="K800" i="14"/>
  <c r="K806" i="14"/>
  <c r="K812" i="14"/>
  <c r="K818" i="14"/>
  <c r="K824" i="14"/>
  <c r="K830" i="14"/>
  <c r="K836" i="14"/>
  <c r="K842" i="14"/>
  <c r="K848" i="14"/>
  <c r="M848" i="14" s="1"/>
  <c r="N848" i="14" s="1"/>
  <c r="K854" i="14"/>
  <c r="M854" i="14" s="1"/>
  <c r="N854" i="14" s="1"/>
  <c r="K860" i="14"/>
  <c r="M860" i="14" s="1"/>
  <c r="N860" i="14" s="1"/>
  <c r="K866" i="14"/>
  <c r="K872" i="14"/>
  <c r="K878" i="14"/>
  <c r="K884" i="14"/>
  <c r="K890" i="14"/>
  <c r="K896" i="14"/>
  <c r="K902" i="14"/>
  <c r="K908" i="14"/>
  <c r="K914" i="14"/>
  <c r="K920" i="14"/>
  <c r="K926" i="14"/>
  <c r="M926" i="14" s="1"/>
  <c r="N926" i="14" s="1"/>
  <c r="K932" i="14"/>
  <c r="M932" i="14" s="1"/>
  <c r="N932" i="14" s="1"/>
  <c r="K938" i="14"/>
  <c r="K944" i="14"/>
  <c r="K950" i="14"/>
  <c r="K956" i="14"/>
  <c r="K962" i="14"/>
  <c r="M170" i="17"/>
  <c r="M131" i="17"/>
  <c r="M209" i="17"/>
  <c r="O209" i="17" s="1"/>
  <c r="M558" i="15"/>
  <c r="O558" i="15" s="1"/>
  <c r="P558" i="15" s="1"/>
  <c r="M944" i="15"/>
  <c r="M793" i="15"/>
  <c r="M789" i="15"/>
  <c r="M763" i="15"/>
  <c r="M602" i="15"/>
  <c r="O602" i="15" s="1"/>
  <c r="P602" i="15" s="1"/>
  <c r="M561" i="15"/>
  <c r="M554" i="15"/>
  <c r="M531" i="15"/>
  <c r="O531" i="15" s="1"/>
  <c r="P531" i="15" s="1"/>
  <c r="M527" i="15"/>
  <c r="M516" i="15"/>
  <c r="O516" i="15" s="1"/>
  <c r="P516" i="15" s="1"/>
  <c r="M432" i="15"/>
  <c r="O432" i="15" s="1"/>
  <c r="P432" i="15" s="1"/>
  <c r="M413" i="15"/>
  <c r="O413" i="15" s="1"/>
  <c r="P413" i="15" s="1"/>
  <c r="M861" i="15"/>
  <c r="M817" i="15"/>
  <c r="O817" i="15" s="1"/>
  <c r="P817" i="15" s="1"/>
  <c r="M777" i="15"/>
  <c r="M759" i="15"/>
  <c r="M736" i="15"/>
  <c r="M675" i="15"/>
  <c r="O675" i="15" s="1"/>
  <c r="P675" i="15" s="1"/>
  <c r="M443" i="15"/>
  <c r="O443" i="15" s="1"/>
  <c r="P443" i="15" s="1"/>
  <c r="M353" i="15"/>
  <c r="M338" i="15"/>
  <c r="O338" i="15" s="1"/>
  <c r="P338" i="15" s="1"/>
  <c r="M312" i="15"/>
  <c r="M894" i="15"/>
  <c r="O894" i="15" s="1"/>
  <c r="P894" i="15" s="1"/>
  <c r="M883" i="15"/>
  <c r="O883" i="15" s="1"/>
  <c r="P883" i="15" s="1"/>
  <c r="M813" i="15"/>
  <c r="M799" i="15"/>
  <c r="M690" i="15"/>
  <c r="O690" i="15" s="1"/>
  <c r="P690" i="15" s="1"/>
  <c r="M549" i="15"/>
  <c r="O549" i="15" s="1"/>
  <c r="P549" i="15" s="1"/>
  <c r="M522" i="15"/>
  <c r="M401" i="15"/>
  <c r="O401" i="15" s="1"/>
  <c r="P401" i="15" s="1"/>
  <c r="M345" i="15"/>
  <c r="M326" i="15"/>
  <c r="O326" i="15" s="1"/>
  <c r="P326" i="15" s="1"/>
  <c r="M308" i="15"/>
  <c r="M293" i="15"/>
  <c r="M970" i="15"/>
  <c r="O970" i="15" s="1"/>
  <c r="P970" i="15" s="1"/>
  <c r="M923" i="15"/>
  <c r="O923" i="15" s="1"/>
  <c r="P923" i="15" s="1"/>
  <c r="M762" i="15"/>
  <c r="M742" i="15"/>
  <c r="M735" i="15"/>
  <c r="M678" i="15"/>
  <c r="O678" i="15" s="1"/>
  <c r="P678" i="15" s="1"/>
  <c r="M647" i="15"/>
  <c r="M643" i="15"/>
  <c r="O643" i="15" s="1"/>
  <c r="P643" i="15" s="1"/>
  <c r="M639" i="15"/>
  <c r="M438" i="15"/>
  <c r="O438" i="15" s="1"/>
  <c r="P438" i="15" s="1"/>
  <c r="M408" i="15"/>
  <c r="M318" i="15"/>
  <c r="M296" i="15"/>
  <c r="O296" i="15" s="1"/>
  <c r="P296" i="15" s="1"/>
  <c r="M950" i="15"/>
  <c r="O950" i="15" s="1"/>
  <c r="P950" i="15" s="1"/>
  <c r="M849" i="15"/>
  <c r="M627" i="15"/>
  <c r="O627" i="15" s="1"/>
  <c r="P627" i="15" s="1"/>
  <c r="M415" i="15"/>
  <c r="O415" i="15" s="1"/>
  <c r="P415" i="15" s="1"/>
  <c r="M897" i="15"/>
  <c r="M715" i="15"/>
  <c r="O715" i="15" s="1"/>
  <c r="P715" i="15" s="1"/>
  <c r="M662" i="15"/>
  <c r="M449" i="15"/>
  <c r="O449" i="15" s="1"/>
  <c r="P449" i="15" s="1"/>
  <c r="M426" i="15"/>
  <c r="O426" i="15" s="1"/>
  <c r="P426" i="15" s="1"/>
  <c r="M392" i="15"/>
  <c r="O392" i="15" s="1"/>
  <c r="P392" i="15" s="1"/>
  <c r="M377" i="15"/>
  <c r="O377" i="15" s="1"/>
  <c r="P377" i="15" s="1"/>
  <c r="M321" i="15"/>
  <c r="O321" i="15" s="1"/>
  <c r="P321" i="15" s="1"/>
  <c r="M288" i="15"/>
  <c r="O288" i="15" s="1"/>
  <c r="P288" i="15" s="1"/>
  <c r="M284" i="15"/>
  <c r="M961" i="15"/>
  <c r="O961" i="15" s="1"/>
  <c r="P961" i="15" s="1"/>
  <c r="M907" i="15"/>
  <c r="O907" i="15" s="1"/>
  <c r="P907" i="15" s="1"/>
  <c r="M904" i="15"/>
  <c r="M801" i="15"/>
  <c r="O801" i="15" s="1"/>
  <c r="P801" i="15" s="1"/>
  <c r="M638" i="15"/>
  <c r="O638" i="15" s="1"/>
  <c r="P638" i="15" s="1"/>
  <c r="M615" i="15"/>
  <c r="O615" i="15" s="1"/>
  <c r="P615" i="15" s="1"/>
  <c r="M578" i="15"/>
  <c r="M548" i="15"/>
  <c r="M540" i="15"/>
  <c r="O540" i="15" s="1"/>
  <c r="P540" i="15" s="1"/>
  <c r="M491" i="15"/>
  <c r="M822" i="15"/>
  <c r="O822" i="15" s="1"/>
  <c r="P822" i="15" s="1"/>
  <c r="M808" i="15"/>
  <c r="M768" i="15"/>
  <c r="M745" i="15"/>
  <c r="M730" i="15"/>
  <c r="M726" i="15"/>
  <c r="M699" i="15"/>
  <c r="O699" i="15" s="1"/>
  <c r="P699" i="15" s="1"/>
  <c r="M673" i="15"/>
  <c r="O673" i="15" s="1"/>
  <c r="P673" i="15" s="1"/>
  <c r="M562" i="15"/>
  <c r="M555" i="15"/>
  <c r="O555" i="15" s="1"/>
  <c r="P555" i="15" s="1"/>
  <c r="M479" i="15"/>
  <c r="O479" i="15" s="1"/>
  <c r="P479" i="15" s="1"/>
  <c r="M456" i="15"/>
  <c r="O456" i="15" s="1"/>
  <c r="P456" i="15" s="1"/>
  <c r="M437" i="15"/>
  <c r="O437" i="15" s="1"/>
  <c r="P437" i="15" s="1"/>
  <c r="M407" i="15"/>
  <c r="O407" i="15" s="1"/>
  <c r="P407" i="15" s="1"/>
  <c r="M384" i="15"/>
  <c r="M332" i="15"/>
  <c r="M324" i="15"/>
  <c r="M291" i="15"/>
  <c r="M910" i="15"/>
  <c r="M896" i="15"/>
  <c r="O896" i="15" s="1"/>
  <c r="P896" i="15" s="1"/>
  <c r="M855" i="15"/>
  <c r="M829" i="15"/>
  <c r="O829" i="15" s="1"/>
  <c r="P829" i="15" s="1"/>
  <c r="M790" i="15"/>
  <c r="M786" i="15"/>
  <c r="O786" i="15" s="1"/>
  <c r="P786" i="15" s="1"/>
  <c r="M684" i="15"/>
  <c r="O684" i="15" s="1"/>
  <c r="P684" i="15" s="1"/>
  <c r="M657" i="15"/>
  <c r="O657" i="15" s="1"/>
  <c r="P657" i="15" s="1"/>
  <c r="M653" i="15"/>
  <c r="M414" i="15"/>
  <c r="M395" i="15"/>
  <c r="O395" i="15" s="1"/>
  <c r="P395" i="15" s="1"/>
  <c r="M339" i="15"/>
  <c r="M287" i="15"/>
  <c r="M825" i="15"/>
  <c r="M717" i="15"/>
  <c r="O717" i="15" s="1"/>
  <c r="P717" i="15" s="1"/>
  <c r="M676" i="15"/>
  <c r="O676" i="15" s="1"/>
  <c r="P676" i="15" s="1"/>
  <c r="M641" i="15"/>
  <c r="M573" i="15"/>
  <c r="M569" i="15"/>
  <c r="O569" i="15" s="1"/>
  <c r="P569" i="15" s="1"/>
  <c r="K171" i="14"/>
  <c r="M171" i="14" s="1"/>
  <c r="N171" i="14" s="1"/>
  <c r="K213" i="14"/>
  <c r="M213" i="14" s="1"/>
  <c r="N213" i="14" s="1"/>
  <c r="K166" i="14"/>
  <c r="M166" i="14" s="1"/>
  <c r="N166" i="14" s="1"/>
  <c r="K214" i="14"/>
  <c r="K220" i="14"/>
  <c r="K238" i="14"/>
  <c r="K244" i="14"/>
  <c r="K358" i="14"/>
  <c r="K556" i="14"/>
  <c r="M556" i="14" s="1"/>
  <c r="N556" i="14" s="1"/>
  <c r="J600" i="18"/>
  <c r="M9" i="17"/>
  <c r="O9" i="17" s="1"/>
  <c r="M467" i="17"/>
  <c r="M161" i="17"/>
  <c r="M261" i="17"/>
  <c r="M938" i="17"/>
  <c r="O938" i="17" s="1"/>
  <c r="M139" i="17"/>
  <c r="O139" i="17" s="1"/>
  <c r="M904" i="17"/>
  <c r="O904" i="17" s="1"/>
  <c r="M669" i="17"/>
  <c r="O669" i="17" s="1"/>
  <c r="P669" i="17" s="1"/>
  <c r="M753" i="17"/>
  <c r="O753" i="17" s="1"/>
  <c r="M759" i="17"/>
  <c r="O759" i="17" s="1"/>
  <c r="M848" i="17"/>
  <c r="M871" i="17"/>
  <c r="O871" i="17" s="1"/>
  <c r="M472" i="16"/>
  <c r="M954" i="16"/>
  <c r="M217" i="16"/>
  <c r="M515" i="16"/>
  <c r="M521" i="16"/>
  <c r="M533" i="16"/>
  <c r="M312" i="16"/>
  <c r="M599" i="16"/>
  <c r="O599" i="16" s="1"/>
  <c r="M605" i="16"/>
  <c r="M777" i="16"/>
  <c r="M789" i="16"/>
  <c r="M932" i="16"/>
  <c r="O932" i="16" s="1"/>
  <c r="M40" i="16"/>
  <c r="M213" i="16"/>
  <c r="M397" i="16"/>
  <c r="M439" i="16"/>
  <c r="M718" i="16"/>
  <c r="O718" i="16" s="1"/>
  <c r="M736" i="16"/>
  <c r="M969" i="16"/>
  <c r="M892" i="16"/>
  <c r="O892" i="16" s="1"/>
  <c r="M554" i="16"/>
  <c r="O554" i="16" s="1"/>
  <c r="M304" i="16"/>
  <c r="M404" i="15"/>
  <c r="O404" i="15" s="1"/>
  <c r="P404" i="15" s="1"/>
  <c r="M858" i="15"/>
  <c r="O858" i="15" s="1"/>
  <c r="P858" i="15" s="1"/>
  <c r="M968" i="15"/>
  <c r="O968" i="15" s="1"/>
  <c r="P968" i="15" s="1"/>
  <c r="M931" i="15"/>
  <c r="O931" i="15" s="1"/>
  <c r="P931" i="15" s="1"/>
  <c r="M916" i="15"/>
  <c r="M873" i="15"/>
  <c r="O873" i="15" s="1"/>
  <c r="P873" i="15" s="1"/>
  <c r="M835" i="15"/>
  <c r="O835" i="15" s="1"/>
  <c r="P835" i="15" s="1"/>
  <c r="M792" i="15"/>
  <c r="M703" i="15"/>
  <c r="O703" i="15" s="1"/>
  <c r="P703" i="15" s="1"/>
  <c r="M642" i="15"/>
  <c r="M603" i="15"/>
  <c r="O603" i="15" s="1"/>
  <c r="P603" i="15" s="1"/>
  <c r="M528" i="15"/>
  <c r="M498" i="15"/>
  <c r="M488" i="15"/>
  <c r="O488" i="15" s="1"/>
  <c r="P488" i="15" s="1"/>
  <c r="M477" i="15"/>
  <c r="O477" i="15" s="1"/>
  <c r="P477" i="15" s="1"/>
  <c r="M467" i="15"/>
  <c r="O467" i="15" s="1"/>
  <c r="P467" i="15" s="1"/>
  <c r="M425" i="15"/>
  <c r="O425" i="15" s="1"/>
  <c r="P425" i="15" s="1"/>
  <c r="M398" i="15"/>
  <c r="M245" i="15"/>
  <c r="M938" i="15"/>
  <c r="O938" i="15" s="1"/>
  <c r="P938" i="15" s="1"/>
  <c r="M889" i="15"/>
  <c r="M876" i="15"/>
  <c r="M585" i="15"/>
  <c r="M501" i="15"/>
  <c r="O501" i="15" s="1"/>
  <c r="P501" i="15" s="1"/>
  <c r="M470" i="15"/>
  <c r="O470" i="15" s="1"/>
  <c r="P470" i="15" s="1"/>
  <c r="M459" i="15"/>
  <c r="O459" i="15" s="1"/>
  <c r="P459" i="15" s="1"/>
  <c r="M431" i="15"/>
  <c r="O431" i="15" s="1"/>
  <c r="P431" i="15" s="1"/>
  <c r="M367" i="15"/>
  <c r="O367" i="15" s="1"/>
  <c r="P367" i="15" s="1"/>
  <c r="M941" i="15"/>
  <c r="M930" i="15"/>
  <c r="M912" i="15"/>
  <c r="M892" i="15"/>
  <c r="O892" i="15" s="1"/>
  <c r="P892" i="15" s="1"/>
  <c r="M885" i="15"/>
  <c r="O885" i="15" s="1"/>
  <c r="P885" i="15" s="1"/>
  <c r="M882" i="15"/>
  <c r="O882" i="15" s="1"/>
  <c r="P882" i="15" s="1"/>
  <c r="M853" i="15"/>
  <c r="O853" i="15" s="1"/>
  <c r="P853" i="15" s="1"/>
  <c r="M850" i="15"/>
  <c r="M811" i="15"/>
  <c r="M795" i="15"/>
  <c r="O795" i="15" s="1"/>
  <c r="P795" i="15" s="1"/>
  <c r="M778" i="15"/>
  <c r="O778" i="15" s="1"/>
  <c r="P778" i="15" s="1"/>
  <c r="M775" i="15"/>
  <c r="O775" i="15" s="1"/>
  <c r="P775" i="15" s="1"/>
  <c r="M772" i="15"/>
  <c r="M765" i="15"/>
  <c r="O765" i="15" s="1"/>
  <c r="P765" i="15" s="1"/>
  <c r="M741" i="15"/>
  <c r="M738" i="15"/>
  <c r="M720" i="15"/>
  <c r="O720" i="15" s="1"/>
  <c r="P720" i="15" s="1"/>
  <c r="M706" i="15"/>
  <c r="M702" i="15"/>
  <c r="O702" i="15" s="1"/>
  <c r="P702" i="15" s="1"/>
  <c r="M695" i="15"/>
  <c r="M685" i="15"/>
  <c r="O685" i="15" s="1"/>
  <c r="P685" i="15" s="1"/>
  <c r="M671" i="15"/>
  <c r="O671" i="15" s="1"/>
  <c r="P671" i="15" s="1"/>
  <c r="M664" i="15"/>
  <c r="M645" i="15"/>
  <c r="O645" i="15" s="1"/>
  <c r="P645" i="15" s="1"/>
  <c r="M634" i="15"/>
  <c r="O634" i="15" s="1"/>
  <c r="P634" i="15" s="1"/>
  <c r="M609" i="15"/>
  <c r="O609" i="15" s="1"/>
  <c r="P609" i="15" s="1"/>
  <c r="M564" i="15"/>
  <c r="O564" i="15" s="1"/>
  <c r="P564" i="15" s="1"/>
  <c r="M513" i="15"/>
  <c r="M480" i="15"/>
  <c r="M473" i="15"/>
  <c r="O473" i="15" s="1"/>
  <c r="P473" i="15" s="1"/>
  <c r="M452" i="15"/>
  <c r="O452" i="15" s="1"/>
  <c r="P452" i="15" s="1"/>
  <c r="M441" i="15"/>
  <c r="O441" i="15" s="1"/>
  <c r="P441" i="15" s="1"/>
  <c r="M410" i="15"/>
  <c r="M314" i="15"/>
  <c r="M357" i="15"/>
  <c r="O357" i="15" s="1"/>
  <c r="P357" i="15" s="1"/>
  <c r="M354" i="15"/>
  <c r="O354" i="15" s="1"/>
  <c r="P354" i="15" s="1"/>
  <c r="M341" i="15"/>
  <c r="O341" i="15" s="1"/>
  <c r="P341" i="15" s="1"/>
  <c r="M959" i="15"/>
  <c r="M952" i="15"/>
  <c r="O952" i="15" s="1"/>
  <c r="P952" i="15" s="1"/>
  <c r="M926" i="15"/>
  <c r="M915" i="15"/>
  <c r="M895" i="15"/>
  <c r="M856" i="15"/>
  <c r="O856" i="15" s="1"/>
  <c r="P856" i="15" s="1"/>
  <c r="M837" i="15"/>
  <c r="M781" i="15"/>
  <c r="M698" i="15"/>
  <c r="O698" i="15" s="1"/>
  <c r="P698" i="15" s="1"/>
  <c r="M681" i="15"/>
  <c r="O681" i="15" s="1"/>
  <c r="P681" i="15" s="1"/>
  <c r="M652" i="15"/>
  <c r="O652" i="15" s="1"/>
  <c r="P652" i="15" s="1"/>
  <c r="M637" i="15"/>
  <c r="M612" i="15"/>
  <c r="M591" i="15"/>
  <c r="M507" i="15"/>
  <c r="O507" i="15" s="1"/>
  <c r="P507" i="15" s="1"/>
  <c r="M476" i="15"/>
  <c r="O476" i="15" s="1"/>
  <c r="P476" i="15" s="1"/>
  <c r="M400" i="15"/>
  <c r="M387" i="15"/>
  <c r="O387" i="15" s="1"/>
  <c r="P387" i="15" s="1"/>
  <c r="M380" i="15"/>
  <c r="M330" i="15"/>
  <c r="M294" i="15"/>
  <c r="M937" i="15"/>
  <c r="O937" i="15" s="1"/>
  <c r="P937" i="15" s="1"/>
  <c r="M922" i="15"/>
  <c r="O922" i="15" s="1"/>
  <c r="P922" i="15" s="1"/>
  <c r="M911" i="15"/>
  <c r="M898" i="15"/>
  <c r="M888" i="15"/>
  <c r="O888" i="15" s="1"/>
  <c r="P888" i="15" s="1"/>
  <c r="M843" i="15"/>
  <c r="M840" i="15"/>
  <c r="O840" i="15" s="1"/>
  <c r="P840" i="15" s="1"/>
  <c r="M771" i="15"/>
  <c r="M764" i="15"/>
  <c r="O764" i="15" s="1"/>
  <c r="P764" i="15" s="1"/>
  <c r="M751" i="15"/>
  <c r="M744" i="15"/>
  <c r="M705" i="15"/>
  <c r="O705" i="15" s="1"/>
  <c r="P705" i="15" s="1"/>
  <c r="M694" i="15"/>
  <c r="M567" i="15"/>
  <c r="O567" i="15" s="1"/>
  <c r="P567" i="15" s="1"/>
  <c r="M551" i="15"/>
  <c r="M510" i="15"/>
  <c r="O510" i="15" s="1"/>
  <c r="P510" i="15" s="1"/>
  <c r="M500" i="15"/>
  <c r="O500" i="15" s="1"/>
  <c r="P500" i="15" s="1"/>
  <c r="M465" i="15"/>
  <c r="O465" i="15" s="1"/>
  <c r="P465" i="15" s="1"/>
  <c r="M458" i="15"/>
  <c r="O458" i="15" s="1"/>
  <c r="P458" i="15" s="1"/>
  <c r="M363" i="15"/>
  <c r="M344" i="15"/>
  <c r="O344" i="15" s="1"/>
  <c r="P344" i="15" s="1"/>
  <c r="M297" i="15"/>
  <c r="M207" i="15"/>
  <c r="M929" i="15"/>
  <c r="O929" i="15" s="1"/>
  <c r="P929" i="15" s="1"/>
  <c r="M865" i="15"/>
  <c r="O865" i="15" s="1"/>
  <c r="P865" i="15" s="1"/>
  <c r="M846" i="15"/>
  <c r="O846" i="15" s="1"/>
  <c r="P846" i="15" s="1"/>
  <c r="M807" i="15"/>
  <c r="M701" i="15"/>
  <c r="M677" i="15"/>
  <c r="M570" i="15"/>
  <c r="M416" i="15"/>
  <c r="O416" i="15" s="1"/>
  <c r="P416" i="15" s="1"/>
  <c r="M369" i="15"/>
  <c r="M300" i="15"/>
  <c r="O300" i="15" s="1"/>
  <c r="P300" i="15" s="1"/>
  <c r="M925" i="15"/>
  <c r="M820" i="15"/>
  <c r="M774" i="15"/>
  <c r="M757" i="15"/>
  <c r="O757" i="15" s="1"/>
  <c r="P757" i="15" s="1"/>
  <c r="M733" i="15"/>
  <c r="O733" i="15" s="1"/>
  <c r="P733" i="15" s="1"/>
  <c r="M712" i="15"/>
  <c r="M687" i="15"/>
  <c r="O687" i="15" s="1"/>
  <c r="P687" i="15" s="1"/>
  <c r="M680" i="15"/>
  <c r="O680" i="15" s="1"/>
  <c r="P680" i="15" s="1"/>
  <c r="M626" i="15"/>
  <c r="M594" i="15"/>
  <c r="M563" i="15"/>
  <c r="O563" i="15" s="1"/>
  <c r="P563" i="15" s="1"/>
  <c r="M560" i="15"/>
  <c r="O560" i="15" s="1"/>
  <c r="P560" i="15" s="1"/>
  <c r="M557" i="15"/>
  <c r="M519" i="15"/>
  <c r="O519" i="15" s="1"/>
  <c r="P519" i="15" s="1"/>
  <c r="M512" i="15"/>
  <c r="O512" i="15" s="1"/>
  <c r="P512" i="15" s="1"/>
  <c r="M461" i="15"/>
  <c r="O461" i="15" s="1"/>
  <c r="P461" i="15" s="1"/>
  <c r="M423" i="15"/>
  <c r="O423" i="15" s="1"/>
  <c r="P423" i="15" s="1"/>
  <c r="M409" i="15"/>
  <c r="M393" i="15"/>
  <c r="M372" i="15"/>
  <c r="M359" i="15"/>
  <c r="O359" i="15" s="1"/>
  <c r="P359" i="15" s="1"/>
  <c r="M356" i="15"/>
  <c r="O356" i="15" s="1"/>
  <c r="P356" i="15" s="1"/>
  <c r="M322" i="15"/>
  <c r="M316" i="15"/>
  <c r="O316" i="15" s="1"/>
  <c r="P316" i="15" s="1"/>
  <c r="M303" i="15"/>
  <c r="M954" i="15"/>
  <c r="O954" i="15" s="1"/>
  <c r="P954" i="15" s="1"/>
  <c r="M871" i="15"/>
  <c r="O871" i="15" s="1"/>
  <c r="P871" i="15" s="1"/>
  <c r="M704" i="15"/>
  <c r="O704" i="15" s="1"/>
  <c r="P704" i="15" s="1"/>
  <c r="M509" i="15"/>
  <c r="O509" i="15" s="1"/>
  <c r="P509" i="15" s="1"/>
  <c r="M306" i="15"/>
  <c r="M275" i="15"/>
  <c r="M939" i="15"/>
  <c r="O939" i="15" s="1"/>
  <c r="P939" i="15" s="1"/>
  <c r="M903" i="15"/>
  <c r="O903" i="15" s="1"/>
  <c r="P903" i="15" s="1"/>
  <c r="M766" i="15"/>
  <c r="M760" i="15"/>
  <c r="O760" i="15" s="1"/>
  <c r="P760" i="15" s="1"/>
  <c r="M732" i="15"/>
  <c r="O732" i="15" s="1"/>
  <c r="P732" i="15" s="1"/>
  <c r="M711" i="15"/>
  <c r="O711" i="15" s="1"/>
  <c r="P711" i="15" s="1"/>
  <c r="M683" i="15"/>
  <c r="O683" i="15" s="1"/>
  <c r="P683" i="15" s="1"/>
  <c r="M679" i="15"/>
  <c r="O679" i="15" s="1"/>
  <c r="P679" i="15" s="1"/>
  <c r="M632" i="15"/>
  <c r="O632" i="15" s="1"/>
  <c r="P632" i="15" s="1"/>
  <c r="M614" i="15"/>
  <c r="O614" i="15" s="1"/>
  <c r="P614" i="15" s="1"/>
  <c r="M566" i="15"/>
  <c r="O566" i="15" s="1"/>
  <c r="P566" i="15" s="1"/>
  <c r="M536" i="15"/>
  <c r="M471" i="15"/>
  <c r="O471" i="15" s="1"/>
  <c r="P471" i="15" s="1"/>
  <c r="M468" i="15"/>
  <c r="M446" i="15"/>
  <c r="O446" i="15" s="1"/>
  <c r="P446" i="15" s="1"/>
  <c r="M389" i="15"/>
  <c r="M365" i="15"/>
  <c r="O365" i="15" s="1"/>
  <c r="P365" i="15" s="1"/>
  <c r="M309" i="15"/>
  <c r="M299" i="15"/>
  <c r="M909" i="15"/>
  <c r="O909" i="15" s="1"/>
  <c r="P909" i="15" s="1"/>
  <c r="M906" i="15"/>
  <c r="O906" i="15" s="1"/>
  <c r="P906" i="15" s="1"/>
  <c r="M802" i="15"/>
  <c r="O802" i="15" s="1"/>
  <c r="P802" i="15" s="1"/>
  <c r="M796" i="15"/>
  <c r="M776" i="15"/>
  <c r="M692" i="15"/>
  <c r="O692" i="15" s="1"/>
  <c r="P692" i="15" s="1"/>
  <c r="M661" i="15"/>
  <c r="M650" i="15"/>
  <c r="M621" i="15"/>
  <c r="M596" i="15"/>
  <c r="O596" i="15" s="1"/>
  <c r="P596" i="15" s="1"/>
  <c r="M511" i="15"/>
  <c r="O511" i="15" s="1"/>
  <c r="P511" i="15" s="1"/>
  <c r="M485" i="15"/>
  <c r="O485" i="15" s="1"/>
  <c r="P485" i="15" s="1"/>
  <c r="M422" i="15"/>
  <c r="O422" i="15" s="1"/>
  <c r="P422" i="15" s="1"/>
  <c r="M378" i="15"/>
  <c r="O378" i="15" s="1"/>
  <c r="P378" i="15" s="1"/>
  <c r="M371" i="15"/>
  <c r="O371" i="15" s="1"/>
  <c r="P371" i="15" s="1"/>
  <c r="M355" i="15"/>
  <c r="K47" i="14"/>
  <c r="M47" i="14" s="1"/>
  <c r="N47" i="14" s="1"/>
  <c r="K119" i="14"/>
  <c r="M119" i="14" s="1"/>
  <c r="N119" i="14" s="1"/>
  <c r="K125" i="14"/>
  <c r="K149" i="14"/>
  <c r="K102" i="14"/>
  <c r="K552" i="14"/>
  <c r="M552" i="14" s="1"/>
  <c r="N552" i="14" s="1"/>
  <c r="K576" i="14"/>
  <c r="M576" i="14" s="1"/>
  <c r="N576" i="14" s="1"/>
  <c r="K37" i="14"/>
  <c r="K49" i="14"/>
  <c r="K55" i="14"/>
  <c r="M55" i="14" s="1"/>
  <c r="N55" i="14" s="1"/>
  <c r="K61" i="14"/>
  <c r="M61" i="14" s="1"/>
  <c r="N61" i="14" s="1"/>
  <c r="K103" i="14"/>
  <c r="M103" i="14" s="1"/>
  <c r="N103" i="14" s="1"/>
  <c r="K109" i="14"/>
  <c r="K121" i="14"/>
  <c r="M121" i="14" s="1"/>
  <c r="N121" i="14" s="1"/>
  <c r="K127" i="14"/>
  <c r="K133" i="14"/>
  <c r="K367" i="14"/>
  <c r="K373" i="14"/>
  <c r="K379" i="14"/>
  <c r="K439" i="14"/>
  <c r="K445" i="14"/>
  <c r="K14" i="14"/>
  <c r="M14" i="14" s="1"/>
  <c r="N14" i="14" s="1"/>
  <c r="K20" i="14"/>
  <c r="M20" i="14" s="1"/>
  <c r="N20" i="14" s="1"/>
  <c r="K56" i="14"/>
  <c r="M56" i="14" s="1"/>
  <c r="N56" i="14" s="1"/>
  <c r="K86" i="14"/>
  <c r="M86" i="14" s="1"/>
  <c r="N86" i="14" s="1"/>
  <c r="K92" i="14"/>
  <c r="M92" i="14" s="1"/>
  <c r="N92" i="14" s="1"/>
  <c r="K128" i="14"/>
  <c r="K302" i="14"/>
  <c r="K308" i="14"/>
  <c r="K452" i="14"/>
  <c r="K524" i="14"/>
  <c r="C1695" i="1"/>
  <c r="C1707" i="1"/>
  <c r="C1719" i="1"/>
  <c r="C1731" i="1"/>
  <c r="C1743" i="1"/>
  <c r="AJ1743" i="1" s="1"/>
  <c r="C1755" i="1"/>
  <c r="C1767" i="1"/>
  <c r="C1779" i="1"/>
  <c r="C1791" i="1"/>
  <c r="AJ1791" i="1" s="1"/>
  <c r="C1803" i="1"/>
  <c r="C1815" i="1"/>
  <c r="AJ1815" i="1" s="1"/>
  <c r="C1827" i="1"/>
  <c r="AJ1827" i="1" s="1"/>
  <c r="C1839" i="1"/>
  <c r="C1851" i="1"/>
  <c r="AJ1851" i="1" s="1"/>
  <c r="C1863" i="1"/>
  <c r="C1875" i="1"/>
  <c r="AJ1875" i="1" s="1"/>
  <c r="C1887" i="1"/>
  <c r="C1899" i="1"/>
  <c r="C1911" i="1"/>
  <c r="C1923" i="1"/>
  <c r="C1935" i="1"/>
  <c r="C1947" i="1"/>
  <c r="AJ1947" i="1" s="1"/>
  <c r="C1959" i="1"/>
  <c r="C1684" i="1"/>
  <c r="C1696" i="1"/>
  <c r="C1708" i="1"/>
  <c r="C1720" i="1"/>
  <c r="C1732" i="1"/>
  <c r="AJ1732" i="1" s="1"/>
  <c r="C1744" i="1"/>
  <c r="AJ1744" i="1" s="1"/>
  <c r="C1756" i="1"/>
  <c r="C1768" i="1"/>
  <c r="C1780" i="1"/>
  <c r="C1792" i="1"/>
  <c r="AJ1792" i="1" s="1"/>
  <c r="C1804" i="1"/>
  <c r="C1816" i="1"/>
  <c r="AJ1816" i="1" s="1"/>
  <c r="C1828" i="1"/>
  <c r="C1840" i="1"/>
  <c r="C1852" i="1"/>
  <c r="AJ1852" i="1" s="1"/>
  <c r="C1864" i="1"/>
  <c r="AJ1864" i="1" s="1"/>
  <c r="C1876" i="1"/>
  <c r="C1888" i="1"/>
  <c r="AJ1888" i="1" s="1"/>
  <c r="C1900" i="1"/>
  <c r="C1912" i="1"/>
  <c r="C1924" i="1"/>
  <c r="C1936" i="1"/>
  <c r="AJ1936" i="1" s="1"/>
  <c r="C1948" i="1"/>
  <c r="C1960" i="1"/>
  <c r="AJ1960" i="1" s="1"/>
  <c r="C1685" i="1"/>
  <c r="C1697" i="1"/>
  <c r="C1709" i="1"/>
  <c r="C1721" i="1"/>
  <c r="AJ1721" i="1" s="1"/>
  <c r="C1733" i="1"/>
  <c r="AJ1733" i="1" s="1"/>
  <c r="C1745" i="1"/>
  <c r="AJ1745" i="1" s="1"/>
  <c r="C1757" i="1"/>
  <c r="AJ1757" i="1" s="1"/>
  <c r="C1769" i="1"/>
  <c r="C1781" i="1"/>
  <c r="AJ1781" i="1" s="1"/>
  <c r="C1793" i="1"/>
  <c r="AJ1793" i="1" s="1"/>
  <c r="C1805" i="1"/>
  <c r="AJ1805" i="1" s="1"/>
  <c r="C1817" i="1"/>
  <c r="AJ1817" i="1" s="1"/>
  <c r="C1829" i="1"/>
  <c r="C1841" i="1"/>
  <c r="AJ1841" i="1" s="1"/>
  <c r="C1853" i="1"/>
  <c r="AJ1853" i="1" s="1"/>
  <c r="C1865" i="1"/>
  <c r="AJ1865" i="1" s="1"/>
  <c r="C1877" i="1"/>
  <c r="AJ1877" i="1" s="1"/>
  <c r="C1889" i="1"/>
  <c r="C1901" i="1"/>
  <c r="AJ1901" i="1" s="1"/>
  <c r="C1913" i="1"/>
  <c r="AJ1913" i="1" s="1"/>
  <c r="C1925" i="1"/>
  <c r="C1937" i="1"/>
  <c r="AJ1937" i="1" s="1"/>
  <c r="C1949" i="1"/>
  <c r="AJ1949" i="1" s="1"/>
  <c r="C1961" i="1"/>
  <c r="AJ1961" i="1" s="1"/>
  <c r="C1686" i="1"/>
  <c r="C1698" i="1"/>
  <c r="C1710" i="1"/>
  <c r="AJ1710" i="1" s="1"/>
  <c r="C1722" i="1"/>
  <c r="C1734" i="1"/>
  <c r="AJ1734" i="1" s="1"/>
  <c r="C1746" i="1"/>
  <c r="C1758" i="1"/>
  <c r="AJ1758" i="1" s="1"/>
  <c r="C1770" i="1"/>
  <c r="C1782" i="1"/>
  <c r="AJ1782" i="1" s="1"/>
  <c r="C1794" i="1"/>
  <c r="AJ1794" i="1" s="1"/>
  <c r="C1806" i="1"/>
  <c r="C1818" i="1"/>
  <c r="AJ1818" i="1" s="1"/>
  <c r="C1830" i="1"/>
  <c r="AJ1830" i="1" s="1"/>
  <c r="C1842" i="1"/>
  <c r="AJ1842" i="1" s="1"/>
  <c r="C1854" i="1"/>
  <c r="AJ1854" i="1" s="1"/>
  <c r="C1866" i="1"/>
  <c r="AJ1866" i="1" s="1"/>
  <c r="C1878" i="1"/>
  <c r="C1890" i="1"/>
  <c r="AJ1890" i="1" s="1"/>
  <c r="C1902" i="1"/>
  <c r="AJ1902" i="1" s="1"/>
  <c r="C1914" i="1"/>
  <c r="AJ1914" i="1" s="1"/>
  <c r="C1926" i="1"/>
  <c r="C1938" i="1"/>
  <c r="AJ1938" i="1" s="1"/>
  <c r="C1950" i="1"/>
  <c r="C1962" i="1"/>
  <c r="AJ1962" i="1" s="1"/>
  <c r="C1687" i="1"/>
  <c r="AJ1687" i="1" s="1"/>
  <c r="C1699" i="1"/>
  <c r="AJ1699" i="1" s="1"/>
  <c r="C1711" i="1"/>
  <c r="AJ1711" i="1" s="1"/>
  <c r="C1723" i="1"/>
  <c r="AJ1723" i="1" s="1"/>
  <c r="C1735" i="1"/>
  <c r="AJ1735" i="1" s="1"/>
  <c r="C1747" i="1"/>
  <c r="AJ1747" i="1" s="1"/>
  <c r="C1759" i="1"/>
  <c r="AJ1759" i="1" s="1"/>
  <c r="C1771" i="1"/>
  <c r="C1783" i="1"/>
  <c r="C1795" i="1"/>
  <c r="AJ1795" i="1" s="1"/>
  <c r="C1807" i="1"/>
  <c r="AJ1807" i="1" s="1"/>
  <c r="C1819" i="1"/>
  <c r="AJ1819" i="1" s="1"/>
  <c r="C1831" i="1"/>
  <c r="C1843" i="1"/>
  <c r="AJ1843" i="1" s="1"/>
  <c r="C1855" i="1"/>
  <c r="AJ1855" i="1" s="1"/>
  <c r="C1867" i="1"/>
  <c r="AJ1867" i="1" s="1"/>
  <c r="C1879" i="1"/>
  <c r="AJ1879" i="1" s="1"/>
  <c r="C1891" i="1"/>
  <c r="AJ1891" i="1" s="1"/>
  <c r="C1903" i="1"/>
  <c r="AJ1903" i="1" s="1"/>
  <c r="C1915" i="1"/>
  <c r="C1927" i="1"/>
  <c r="AJ1927" i="1" s="1"/>
  <c r="C1939" i="1"/>
  <c r="AJ1939" i="1" s="1"/>
  <c r="C1951" i="1"/>
  <c r="AJ1951" i="1" s="1"/>
  <c r="C1963" i="1"/>
  <c r="AJ1963" i="1" s="1"/>
  <c r="C1688" i="1"/>
  <c r="AJ1688" i="1" s="1"/>
  <c r="C1700" i="1"/>
  <c r="AJ1700" i="1" s="1"/>
  <c r="C1712" i="1"/>
  <c r="AJ1712" i="1" s="1"/>
  <c r="C1724" i="1"/>
  <c r="AJ1724" i="1" s="1"/>
  <c r="C1736" i="1"/>
  <c r="AJ1736" i="1" s="1"/>
  <c r="C1748" i="1"/>
  <c r="AJ1748" i="1" s="1"/>
  <c r="C1760" i="1"/>
  <c r="AJ1760" i="1" s="1"/>
  <c r="C1772" i="1"/>
  <c r="AJ1772" i="1" s="1"/>
  <c r="C1784" i="1"/>
  <c r="AJ1784" i="1" s="1"/>
  <c r="C1796" i="1"/>
  <c r="AJ1796" i="1" s="1"/>
  <c r="C1808" i="1"/>
  <c r="AJ1808" i="1" s="1"/>
  <c r="C1820" i="1"/>
  <c r="AJ1820" i="1" s="1"/>
  <c r="C1832" i="1"/>
  <c r="AJ1832" i="1" s="1"/>
  <c r="C1844" i="1"/>
  <c r="AJ1844" i="1" s="1"/>
  <c r="C1856" i="1"/>
  <c r="AJ1856" i="1" s="1"/>
  <c r="C1868" i="1"/>
  <c r="AJ1868" i="1" s="1"/>
  <c r="C1880" i="1"/>
  <c r="AJ1880" i="1" s="1"/>
  <c r="C1892" i="1"/>
  <c r="AJ1892" i="1" s="1"/>
  <c r="C1904" i="1"/>
  <c r="AJ1904" i="1" s="1"/>
  <c r="C1916" i="1"/>
  <c r="AJ1916" i="1" s="1"/>
  <c r="C1928" i="1"/>
  <c r="AJ1928" i="1" s="1"/>
  <c r="C1940" i="1"/>
  <c r="AJ1940" i="1" s="1"/>
  <c r="C1952" i="1"/>
  <c r="AJ1952" i="1" s="1"/>
  <c r="C1964" i="1"/>
  <c r="AJ1964" i="1" s="1"/>
  <c r="C1689" i="1"/>
  <c r="AJ1689" i="1" s="1"/>
  <c r="C1701" i="1"/>
  <c r="C1713" i="1"/>
  <c r="AJ1713" i="1" s="1"/>
  <c r="C1725" i="1"/>
  <c r="AJ1725" i="1" s="1"/>
  <c r="C1737" i="1"/>
  <c r="AJ1737" i="1" s="1"/>
  <c r="C1749" i="1"/>
  <c r="AJ1749" i="1" s="1"/>
  <c r="C1761" i="1"/>
  <c r="AJ1761" i="1" s="1"/>
  <c r="C1773" i="1"/>
  <c r="C1785" i="1"/>
  <c r="AJ1785" i="1" s="1"/>
  <c r="C1797" i="1"/>
  <c r="AJ1797" i="1" s="1"/>
  <c r="C1809" i="1"/>
  <c r="AJ1809" i="1" s="1"/>
  <c r="C1821" i="1"/>
  <c r="AJ1821" i="1" s="1"/>
  <c r="C1833" i="1"/>
  <c r="C1845" i="1"/>
  <c r="AJ1845" i="1" s="1"/>
  <c r="C1857" i="1"/>
  <c r="AJ1857" i="1" s="1"/>
  <c r="C1869" i="1"/>
  <c r="C1881" i="1"/>
  <c r="AJ1881" i="1" s="1"/>
  <c r="C1893" i="1"/>
  <c r="AJ1893" i="1" s="1"/>
  <c r="C1905" i="1"/>
  <c r="AJ1905" i="1" s="1"/>
  <c r="C1917" i="1"/>
  <c r="AJ1917" i="1" s="1"/>
  <c r="C1929" i="1"/>
  <c r="C1941" i="1"/>
  <c r="AJ1941" i="1" s="1"/>
  <c r="C1953" i="1"/>
  <c r="AJ1953" i="1" s="1"/>
  <c r="C1690" i="1"/>
  <c r="AJ1690" i="1" s="1"/>
  <c r="C1702" i="1"/>
  <c r="C1714" i="1"/>
  <c r="AJ1714" i="1" s="1"/>
  <c r="C1726" i="1"/>
  <c r="AJ1726" i="1" s="1"/>
  <c r="C1738" i="1"/>
  <c r="AJ1738" i="1" s="1"/>
  <c r="C1750" i="1"/>
  <c r="AJ1750" i="1" s="1"/>
  <c r="C1762" i="1"/>
  <c r="AJ1762" i="1" s="1"/>
  <c r="C1774" i="1"/>
  <c r="AJ1774" i="1" s="1"/>
  <c r="C1786" i="1"/>
  <c r="AJ1786" i="1" s="1"/>
  <c r="C1798" i="1"/>
  <c r="AJ1798" i="1" s="1"/>
  <c r="C1810" i="1"/>
  <c r="AJ1810" i="1" s="1"/>
  <c r="C1822" i="1"/>
  <c r="AJ1822" i="1" s="1"/>
  <c r="C1834" i="1"/>
  <c r="AJ1834" i="1" s="1"/>
  <c r="C1846" i="1"/>
  <c r="C1858" i="1"/>
  <c r="AJ1858" i="1" s="1"/>
  <c r="C1870" i="1"/>
  <c r="AJ1870" i="1" s="1"/>
  <c r="C1882" i="1"/>
  <c r="AJ1882" i="1" s="1"/>
  <c r="C1894" i="1"/>
  <c r="AJ1894" i="1" s="1"/>
  <c r="C1906" i="1"/>
  <c r="AJ1906" i="1" s="1"/>
  <c r="C1918" i="1"/>
  <c r="AJ1918" i="1" s="1"/>
  <c r="C1930" i="1"/>
  <c r="AJ1930" i="1" s="1"/>
  <c r="C1942" i="1"/>
  <c r="C1954" i="1"/>
  <c r="AJ1954" i="1" s="1"/>
  <c r="C1691" i="1"/>
  <c r="AJ1691" i="1" s="1"/>
  <c r="C1703" i="1"/>
  <c r="AJ1703" i="1" s="1"/>
  <c r="C1715" i="1"/>
  <c r="AJ1715" i="1" s="1"/>
  <c r="C1727" i="1"/>
  <c r="C1739" i="1"/>
  <c r="AJ1739" i="1" s="1"/>
  <c r="C1751" i="1"/>
  <c r="AJ1751" i="1" s="1"/>
  <c r="C1763" i="1"/>
  <c r="AJ1763" i="1" s="1"/>
  <c r="C1775" i="1"/>
  <c r="AJ1775" i="1" s="1"/>
  <c r="C1787" i="1"/>
  <c r="AJ1787" i="1" s="1"/>
  <c r="C1799" i="1"/>
  <c r="AJ1799" i="1" s="1"/>
  <c r="C1811" i="1"/>
  <c r="C1823" i="1"/>
  <c r="AJ1823" i="1" s="1"/>
  <c r="C1835" i="1"/>
  <c r="C1847" i="1"/>
  <c r="AJ1847" i="1" s="1"/>
  <c r="C1859" i="1"/>
  <c r="AJ1859" i="1" s="1"/>
  <c r="C1871" i="1"/>
  <c r="AJ1871" i="1" s="1"/>
  <c r="C1883" i="1"/>
  <c r="AJ1883" i="1" s="1"/>
  <c r="C1895" i="1"/>
  <c r="AJ1895" i="1" s="1"/>
  <c r="C1907" i="1"/>
  <c r="AJ1907" i="1" s="1"/>
  <c r="C1919" i="1"/>
  <c r="C1931" i="1"/>
  <c r="AJ1931" i="1" s="1"/>
  <c r="C1943" i="1"/>
  <c r="AJ1943" i="1" s="1"/>
  <c r="C1955" i="1"/>
  <c r="AJ1955" i="1" s="1"/>
  <c r="C1692" i="1"/>
  <c r="AJ1692" i="1" s="1"/>
  <c r="C1704" i="1"/>
  <c r="AJ1704" i="1" s="1"/>
  <c r="C1716" i="1"/>
  <c r="AJ1716" i="1" s="1"/>
  <c r="C1728" i="1"/>
  <c r="AJ1728" i="1" s="1"/>
  <c r="C1740" i="1"/>
  <c r="AJ1740" i="1" s="1"/>
  <c r="C1752" i="1"/>
  <c r="AJ1752" i="1" s="1"/>
  <c r="C1764" i="1"/>
  <c r="AJ1764" i="1" s="1"/>
  <c r="C1776" i="1"/>
  <c r="AJ1776" i="1" s="1"/>
  <c r="C1788" i="1"/>
  <c r="AJ1788" i="1" s="1"/>
  <c r="C1800" i="1"/>
  <c r="AJ1800" i="1" s="1"/>
  <c r="C1812" i="1"/>
  <c r="AJ1812" i="1" s="1"/>
  <c r="C1824" i="1"/>
  <c r="AJ1824" i="1" s="1"/>
  <c r="C1836" i="1"/>
  <c r="AJ1836" i="1" s="1"/>
  <c r="C1848" i="1"/>
  <c r="AJ1848" i="1" s="1"/>
  <c r="C1860" i="1"/>
  <c r="AJ1860" i="1" s="1"/>
  <c r="C1872" i="1"/>
  <c r="AJ1872" i="1" s="1"/>
  <c r="C1884" i="1"/>
  <c r="AJ1884" i="1" s="1"/>
  <c r="C1896" i="1"/>
  <c r="AJ1896" i="1" s="1"/>
  <c r="C1908" i="1"/>
  <c r="AJ1908" i="1" s="1"/>
  <c r="C1920" i="1"/>
  <c r="AJ1920" i="1" s="1"/>
  <c r="C1932" i="1"/>
  <c r="AJ1932" i="1" s="1"/>
  <c r="C1944" i="1"/>
  <c r="AJ1944" i="1" s="1"/>
  <c r="C1956" i="1"/>
  <c r="AJ1956" i="1" s="1"/>
  <c r="C1693" i="1"/>
  <c r="AJ1693" i="1" s="1"/>
  <c r="C1705" i="1"/>
  <c r="AJ1705" i="1" s="1"/>
  <c r="C1717" i="1"/>
  <c r="AJ1717" i="1" s="1"/>
  <c r="C1729" i="1"/>
  <c r="AJ1729" i="1" s="1"/>
  <c r="C1741" i="1"/>
  <c r="AJ1741" i="1" s="1"/>
  <c r="C1753" i="1"/>
  <c r="AJ1753" i="1" s="1"/>
  <c r="C1765" i="1"/>
  <c r="AJ1765" i="1" s="1"/>
  <c r="C1777" i="1"/>
  <c r="AJ1777" i="1" s="1"/>
  <c r="C1789" i="1"/>
  <c r="AJ1789" i="1" s="1"/>
  <c r="C1801" i="1"/>
  <c r="AJ1801" i="1" s="1"/>
  <c r="C1813" i="1"/>
  <c r="AJ1813" i="1" s="1"/>
  <c r="C1825" i="1"/>
  <c r="AJ1825" i="1" s="1"/>
  <c r="C1837" i="1"/>
  <c r="AJ1837" i="1" s="1"/>
  <c r="C1849" i="1"/>
  <c r="AJ1849" i="1" s="1"/>
  <c r="C1861" i="1"/>
  <c r="AJ1861" i="1" s="1"/>
  <c r="C1873" i="1"/>
  <c r="AJ1873" i="1" s="1"/>
  <c r="C1885" i="1"/>
  <c r="AJ1885" i="1" s="1"/>
  <c r="C1897" i="1"/>
  <c r="AJ1897" i="1" s="1"/>
  <c r="C1909" i="1"/>
  <c r="AJ1909" i="1" s="1"/>
  <c r="C1921" i="1"/>
  <c r="AJ1921" i="1" s="1"/>
  <c r="C1933" i="1"/>
  <c r="AJ1933" i="1" s="1"/>
  <c r="C1945" i="1"/>
  <c r="AJ1945" i="1" s="1"/>
  <c r="C1957" i="1"/>
  <c r="AJ1957" i="1" s="1"/>
  <c r="C1694" i="1"/>
  <c r="AJ1694" i="1" s="1"/>
  <c r="C1706" i="1"/>
  <c r="C1718" i="1"/>
  <c r="AJ1718" i="1" s="1"/>
  <c r="C1730" i="1"/>
  <c r="AJ1730" i="1" s="1"/>
  <c r="C1742" i="1"/>
  <c r="AJ1742" i="1" s="1"/>
  <c r="C1754" i="1"/>
  <c r="C1766" i="1"/>
  <c r="AJ1766" i="1" s="1"/>
  <c r="C1778" i="1"/>
  <c r="AJ1778" i="1" s="1"/>
  <c r="C1790" i="1"/>
  <c r="AJ1790" i="1" s="1"/>
  <c r="C1802" i="1"/>
  <c r="AJ1802" i="1" s="1"/>
  <c r="C1814" i="1"/>
  <c r="C1826" i="1"/>
  <c r="AJ1826" i="1" s="1"/>
  <c r="C1838" i="1"/>
  <c r="AJ1838" i="1" s="1"/>
  <c r="C1850" i="1"/>
  <c r="AJ1850" i="1" s="1"/>
  <c r="C1862" i="1"/>
  <c r="AJ1862" i="1" s="1"/>
  <c r="C1874" i="1"/>
  <c r="AJ1874" i="1" s="1"/>
  <c r="C1886" i="1"/>
  <c r="AJ1886" i="1" s="1"/>
  <c r="C1898" i="1"/>
  <c r="C1910" i="1"/>
  <c r="C1922" i="1"/>
  <c r="AJ1922" i="1" s="1"/>
  <c r="C1934" i="1"/>
  <c r="AJ1934" i="1" s="1"/>
  <c r="C1946" i="1"/>
  <c r="AJ1946" i="1" s="1"/>
  <c r="C1958" i="1"/>
  <c r="AJ1958" i="1" s="1"/>
  <c r="C1683" i="1"/>
  <c r="AJ1683" i="1" s="1"/>
  <c r="AJ1942" i="1"/>
  <c r="AJ1929" i="1"/>
  <c r="AJ1869" i="1"/>
  <c r="AJ1919" i="1"/>
  <c r="AJ1835" i="1"/>
  <c r="AJ1811" i="1"/>
  <c r="AJ1727" i="1"/>
  <c r="AJ1846" i="1"/>
  <c r="AJ1702" i="1"/>
  <c r="AJ1833" i="1"/>
  <c r="AJ1773" i="1"/>
  <c r="AJ1701" i="1"/>
  <c r="AJ1915" i="1"/>
  <c r="AJ1831" i="1"/>
  <c r="AJ1783" i="1"/>
  <c r="AJ1771" i="1"/>
  <c r="M110" i="17"/>
  <c r="M478" i="17"/>
  <c r="O478" i="17" s="1"/>
  <c r="M496" i="17"/>
  <c r="M502" i="17"/>
  <c r="O502" i="17" s="1"/>
  <c r="M951" i="17"/>
  <c r="M574" i="17"/>
  <c r="M293" i="17"/>
  <c r="M421" i="17"/>
  <c r="M676" i="17"/>
  <c r="M15" i="17"/>
  <c r="M300" i="17"/>
  <c r="O300" i="17" s="1"/>
  <c r="M253" i="17"/>
  <c r="O253" i="17" s="1"/>
  <c r="M528" i="17"/>
  <c r="M900" i="17"/>
  <c r="M942" i="17"/>
  <c r="O942" i="17" s="1"/>
  <c r="M213" i="17"/>
  <c r="O213" i="17" s="1"/>
  <c r="M559" i="17"/>
  <c r="M168" i="17"/>
  <c r="M435" i="17"/>
  <c r="M465" i="17"/>
  <c r="M471" i="17"/>
  <c r="M477" i="17"/>
  <c r="M578" i="17"/>
  <c r="O578" i="17" s="1"/>
  <c r="M584" i="17"/>
  <c r="O584" i="17" s="1"/>
  <c r="M608" i="17"/>
  <c r="M367" i="17"/>
  <c r="O367" i="17" s="1"/>
  <c r="M740" i="17"/>
  <c r="M151" i="16"/>
  <c r="O151" i="16" s="1"/>
  <c r="M410" i="16"/>
  <c r="M416" i="16"/>
  <c r="O416" i="16" s="1"/>
  <c r="M716" i="16"/>
  <c r="M847" i="16"/>
  <c r="M245" i="16"/>
  <c r="O245" i="16" s="1"/>
  <c r="M117" i="16"/>
  <c r="M123" i="16"/>
  <c r="M281" i="16"/>
  <c r="O281" i="16" s="1"/>
  <c r="M489" i="16"/>
  <c r="O489" i="16" s="1"/>
  <c r="D489" i="18" s="1"/>
  <c r="H489" i="18" s="1"/>
  <c r="M513" i="16"/>
  <c r="O513" i="16" s="1"/>
  <c r="M124" i="16"/>
  <c r="O124" i="16" s="1"/>
  <c r="M253" i="16"/>
  <c r="M602" i="16"/>
  <c r="O602" i="16" s="1"/>
  <c r="M655" i="16"/>
  <c r="O655" i="16" s="1"/>
  <c r="M172" i="16"/>
  <c r="M107" i="16"/>
  <c r="O107" i="16" s="1"/>
  <c r="M125" i="16"/>
  <c r="M67" i="16"/>
  <c r="M326" i="16"/>
  <c r="M332" i="16"/>
  <c r="O332" i="16" s="1"/>
  <c r="P332" i="16" s="1"/>
  <c r="M368" i="16"/>
  <c r="O368" i="16" s="1"/>
  <c r="M415" i="16"/>
  <c r="O415" i="16" s="1"/>
  <c r="M774" i="16"/>
  <c r="M965" i="15"/>
  <c r="O965" i="15" s="1"/>
  <c r="P965" i="15" s="1"/>
  <c r="M794" i="15"/>
  <c r="O794" i="15" s="1"/>
  <c r="P794" i="15" s="1"/>
  <c r="M734" i="15"/>
  <c r="O734" i="15" s="1"/>
  <c r="P734" i="15" s="1"/>
  <c r="M934" i="15"/>
  <c r="O934" i="15" s="1"/>
  <c r="P934" i="15" s="1"/>
  <c r="M919" i="15"/>
  <c r="O919" i="15" s="1"/>
  <c r="P919" i="15" s="1"/>
  <c r="M780" i="15"/>
  <c r="O780" i="15" s="1"/>
  <c r="P780" i="15" s="1"/>
  <c r="M747" i="15"/>
  <c r="O747" i="15" s="1"/>
  <c r="P747" i="15" s="1"/>
  <c r="M719" i="15"/>
  <c r="O719" i="15" s="1"/>
  <c r="P719" i="15" s="1"/>
  <c r="M908" i="15"/>
  <c r="O908" i="15" s="1"/>
  <c r="P908" i="15" s="1"/>
  <c r="M783" i="15"/>
  <c r="O783" i="15" s="1"/>
  <c r="P783" i="15" s="1"/>
  <c r="M947" i="15"/>
  <c r="O947" i="15" s="1"/>
  <c r="P947" i="15" s="1"/>
  <c r="M708" i="15"/>
  <c r="M729" i="15"/>
  <c r="M960" i="15"/>
  <c r="O960" i="15" s="1"/>
  <c r="P960" i="15" s="1"/>
  <c r="M847" i="15"/>
  <c r="O847" i="15" s="1"/>
  <c r="P847" i="15" s="1"/>
  <c r="M769" i="15"/>
  <c r="M921" i="15"/>
  <c r="O921" i="15" s="1"/>
  <c r="P921" i="15" s="1"/>
  <c r="M805" i="15"/>
  <c r="O805" i="15" s="1"/>
  <c r="P805" i="15" s="1"/>
  <c r="M686" i="15"/>
  <c r="O686" i="15" s="1"/>
  <c r="P686" i="15" s="1"/>
  <c r="M924" i="15"/>
  <c r="M689" i="15"/>
  <c r="O689" i="15" s="1"/>
  <c r="P689" i="15" s="1"/>
  <c r="M749" i="15"/>
  <c r="O749" i="15" s="1"/>
  <c r="P749" i="15" s="1"/>
  <c r="M640" i="15"/>
  <c r="O640" i="15" s="1"/>
  <c r="P640" i="15" s="1"/>
  <c r="M624" i="15"/>
  <c r="M575" i="15"/>
  <c r="M545" i="15"/>
  <c r="O545" i="15" s="1"/>
  <c r="P545" i="15" s="1"/>
  <c r="M515" i="15"/>
  <c r="O515" i="15" s="1"/>
  <c r="P515" i="15" s="1"/>
  <c r="M382" i="15"/>
  <c r="O382" i="15" s="1"/>
  <c r="P382" i="15" s="1"/>
  <c r="M360" i="15"/>
  <c r="O360" i="15" s="1"/>
  <c r="P360" i="15" s="1"/>
  <c r="M214" i="15"/>
  <c r="M946" i="15"/>
  <c r="O946" i="15" s="1"/>
  <c r="P946" i="15" s="1"/>
  <c r="M920" i="15"/>
  <c r="M782" i="15"/>
  <c r="O782" i="15" s="1"/>
  <c r="P782" i="15" s="1"/>
  <c r="M728" i="15"/>
  <c r="O728" i="15" s="1"/>
  <c r="P728" i="15" s="1"/>
  <c r="M696" i="15"/>
  <c r="O696" i="15" s="1"/>
  <c r="P696" i="15" s="1"/>
  <c r="M693" i="15"/>
  <c r="O693" i="15" s="1"/>
  <c r="P693" i="15" s="1"/>
  <c r="M688" i="15"/>
  <c r="M949" i="15"/>
  <c r="O949" i="15" s="1"/>
  <c r="P949" i="15" s="1"/>
  <c r="M942" i="15"/>
  <c r="O942" i="15" s="1"/>
  <c r="P942" i="15" s="1"/>
  <c r="M905" i="15"/>
  <c r="O905" i="15" s="1"/>
  <c r="P905" i="15" s="1"/>
  <c r="M902" i="15"/>
  <c r="M890" i="15"/>
  <c r="M868" i="15"/>
  <c r="M862" i="15"/>
  <c r="O862" i="15" s="1"/>
  <c r="P862" i="15" s="1"/>
  <c r="M832" i="15"/>
  <c r="M826" i="15"/>
  <c r="O826" i="15" s="1"/>
  <c r="P826" i="15" s="1"/>
  <c r="M798" i="15"/>
  <c r="O798" i="15" s="1"/>
  <c r="P798" i="15" s="1"/>
  <c r="M787" i="15"/>
  <c r="O787" i="15" s="1"/>
  <c r="P787" i="15" s="1"/>
  <c r="M746" i="15"/>
  <c r="O746" i="15" s="1"/>
  <c r="P746" i="15" s="1"/>
  <c r="M721" i="15"/>
  <c r="O721" i="15" s="1"/>
  <c r="P721" i="15" s="1"/>
  <c r="M709" i="15"/>
  <c r="O709" i="15" s="1"/>
  <c r="P709" i="15" s="1"/>
  <c r="M668" i="15"/>
  <c r="O668" i="15" s="1"/>
  <c r="P668" i="15" s="1"/>
  <c r="M665" i="15"/>
  <c r="O665" i="15" s="1"/>
  <c r="P665" i="15" s="1"/>
  <c r="M659" i="15"/>
  <c r="O659" i="15" s="1"/>
  <c r="P659" i="15" s="1"/>
  <c r="M656" i="15"/>
  <c r="M633" i="15"/>
  <c r="O633" i="15" s="1"/>
  <c r="P633" i="15" s="1"/>
  <c r="M630" i="15"/>
  <c r="M617" i="15"/>
  <c r="O617" i="15" s="1"/>
  <c r="P617" i="15" s="1"/>
  <c r="M610" i="15"/>
  <c r="O610" i="15" s="1"/>
  <c r="P610" i="15" s="1"/>
  <c r="M597" i="15"/>
  <c r="M590" i="15"/>
  <c r="M587" i="15"/>
  <c r="O587" i="15" s="1"/>
  <c r="P587" i="15" s="1"/>
  <c r="M584" i="15"/>
  <c r="O584" i="15" s="1"/>
  <c r="P584" i="15" s="1"/>
  <c r="M572" i="15"/>
  <c r="O572" i="15" s="1"/>
  <c r="P572" i="15" s="1"/>
  <c r="M542" i="15"/>
  <c r="O542" i="15" s="1"/>
  <c r="P542" i="15" s="1"/>
  <c r="M539" i="15"/>
  <c r="O539" i="15" s="1"/>
  <c r="P539" i="15" s="1"/>
  <c r="M533" i="15"/>
  <c r="M530" i="15"/>
  <c r="O530" i="15" s="1"/>
  <c r="P530" i="15" s="1"/>
  <c r="M503" i="15"/>
  <c r="M494" i="15"/>
  <c r="O494" i="15" s="1"/>
  <c r="P494" i="15" s="1"/>
  <c r="M428" i="15"/>
  <c r="O428" i="15" s="1"/>
  <c r="P428" i="15" s="1"/>
  <c r="M418" i="15"/>
  <c r="O418" i="15" s="1"/>
  <c r="P418" i="15" s="1"/>
  <c r="M412" i="15"/>
  <c r="O412" i="15" s="1"/>
  <c r="P412" i="15" s="1"/>
  <c r="M390" i="15"/>
  <c r="O390" i="15" s="1"/>
  <c r="P390" i="15" s="1"/>
  <c r="M376" i="15"/>
  <c r="O376" i="15" s="1"/>
  <c r="P376" i="15" s="1"/>
  <c r="M352" i="15"/>
  <c r="M323" i="15"/>
  <c r="M320" i="15"/>
  <c r="O320" i="15" s="1"/>
  <c r="P320" i="15" s="1"/>
  <c r="M317" i="15"/>
  <c r="M235" i="15"/>
  <c r="O235" i="15" s="1"/>
  <c r="P235" i="15" s="1"/>
  <c r="M955" i="15"/>
  <c r="O955" i="15" s="1"/>
  <c r="P955" i="15" s="1"/>
  <c r="M948" i="15"/>
  <c r="O948" i="15" s="1"/>
  <c r="P948" i="15" s="1"/>
  <c r="M773" i="15"/>
  <c r="O773" i="15" s="1"/>
  <c r="P773" i="15" s="1"/>
  <c r="M770" i="15"/>
  <c r="O770" i="15" s="1"/>
  <c r="P770" i="15" s="1"/>
  <c r="M743" i="15"/>
  <c r="M655" i="15"/>
  <c r="M649" i="15"/>
  <c r="O649" i="15" s="1"/>
  <c r="P649" i="15" s="1"/>
  <c r="M646" i="15"/>
  <c r="M620" i="15"/>
  <c r="O620" i="15" s="1"/>
  <c r="P620" i="15" s="1"/>
  <c r="M616" i="15"/>
  <c r="O616" i="15" s="1"/>
  <c r="P616" i="15" s="1"/>
  <c r="M581" i="15"/>
  <c r="O581" i="15" s="1"/>
  <c r="P581" i="15" s="1"/>
  <c r="M497" i="15"/>
  <c r="M434" i="15"/>
  <c r="M403" i="15"/>
  <c r="O403" i="15" s="1"/>
  <c r="P403" i="15" s="1"/>
  <c r="M373" i="15"/>
  <c r="O373" i="15" s="1"/>
  <c r="P373" i="15" s="1"/>
  <c r="M238" i="15"/>
  <c r="M901" i="15"/>
  <c r="O901" i="15" s="1"/>
  <c r="P901" i="15" s="1"/>
  <c r="M867" i="15"/>
  <c r="O867" i="15" s="1"/>
  <c r="P867" i="15" s="1"/>
  <c r="M831" i="15"/>
  <c r="O831" i="15" s="1"/>
  <c r="P831" i="15" s="1"/>
  <c r="M806" i="15"/>
  <c r="M756" i="15"/>
  <c r="O756" i="15" s="1"/>
  <c r="P756" i="15" s="1"/>
  <c r="M753" i="15"/>
  <c r="O753" i="15" s="1"/>
  <c r="P753" i="15" s="1"/>
  <c r="M740" i="15"/>
  <c r="O740" i="15" s="1"/>
  <c r="P740" i="15" s="1"/>
  <c r="M727" i="15"/>
  <c r="O727" i="15" s="1"/>
  <c r="P727" i="15" s="1"/>
  <c r="M667" i="15"/>
  <c r="M629" i="15"/>
  <c r="O629" i="15" s="1"/>
  <c r="P629" i="15" s="1"/>
  <c r="M606" i="15"/>
  <c r="O606" i="15" s="1"/>
  <c r="P606" i="15" s="1"/>
  <c r="M565" i="15"/>
  <c r="M525" i="15"/>
  <c r="O525" i="15" s="1"/>
  <c r="P525" i="15" s="1"/>
  <c r="M506" i="15"/>
  <c r="O506" i="15" s="1"/>
  <c r="P506" i="15" s="1"/>
  <c r="M411" i="15"/>
  <c r="O411" i="15" s="1"/>
  <c r="P411" i="15" s="1"/>
  <c r="M405" i="15"/>
  <c r="M386" i="15"/>
  <c r="O386" i="15" s="1"/>
  <c r="P386" i="15" s="1"/>
  <c r="M375" i="15"/>
  <c r="O375" i="15" s="1"/>
  <c r="P375" i="15" s="1"/>
  <c r="M351" i="15"/>
  <c r="M348" i="15"/>
  <c r="M967" i="15"/>
  <c r="O967" i="15" s="1"/>
  <c r="P967" i="15" s="1"/>
  <c r="M964" i="15"/>
  <c r="O964" i="15" s="1"/>
  <c r="P964" i="15" s="1"/>
  <c r="M957" i="15"/>
  <c r="O957" i="15" s="1"/>
  <c r="P957" i="15" s="1"/>
  <c r="M928" i="15"/>
  <c r="M886" i="15"/>
  <c r="O886" i="15" s="1"/>
  <c r="P886" i="15" s="1"/>
  <c r="M864" i="15"/>
  <c r="O864" i="15" s="1"/>
  <c r="P864" i="15" s="1"/>
  <c r="M828" i="15"/>
  <c r="O828" i="15" s="1"/>
  <c r="P828" i="15" s="1"/>
  <c r="M800" i="15"/>
  <c r="O800" i="15" s="1"/>
  <c r="P800" i="15" s="1"/>
  <c r="M737" i="15"/>
  <c r="O737" i="15" s="1"/>
  <c r="P737" i="15" s="1"/>
  <c r="M723" i="15"/>
  <c r="O723" i="15" s="1"/>
  <c r="P723" i="15" s="1"/>
  <c r="M635" i="15"/>
  <c r="M508" i="15"/>
  <c r="O508" i="15" s="1"/>
  <c r="P508" i="15" s="1"/>
  <c r="M496" i="15"/>
  <c r="M430" i="15"/>
  <c r="O430" i="15" s="1"/>
  <c r="P430" i="15" s="1"/>
  <c r="M364" i="15"/>
  <c r="O364" i="15" s="1"/>
  <c r="P364" i="15" s="1"/>
  <c r="M334" i="15"/>
  <c r="M654" i="15"/>
  <c r="M605" i="15"/>
  <c r="O605" i="15" s="1"/>
  <c r="P605" i="15" s="1"/>
  <c r="M546" i="15"/>
  <c r="O546" i="15" s="1"/>
  <c r="P546" i="15" s="1"/>
  <c r="M543" i="15"/>
  <c r="M394" i="15"/>
  <c r="O394" i="15" s="1"/>
  <c r="P394" i="15" s="1"/>
  <c r="M342" i="15"/>
  <c r="O342" i="15" s="1"/>
  <c r="P342" i="15" s="1"/>
  <c r="M229" i="15"/>
  <c r="M663" i="15"/>
  <c r="O663" i="15" s="1"/>
  <c r="P663" i="15" s="1"/>
  <c r="M253" i="15"/>
  <c r="M891" i="15"/>
  <c r="O891" i="15" s="1"/>
  <c r="P891" i="15" s="1"/>
  <c r="M880" i="15"/>
  <c r="O880" i="15" s="1"/>
  <c r="P880" i="15" s="1"/>
  <c r="M874" i="15"/>
  <c r="M844" i="15"/>
  <c r="M838" i="15"/>
  <c r="O838" i="15" s="1"/>
  <c r="P838" i="15" s="1"/>
  <c r="M752" i="15"/>
  <c r="O752" i="15" s="1"/>
  <c r="P752" i="15" s="1"/>
  <c r="M710" i="15"/>
  <c r="O710" i="15" s="1"/>
  <c r="P710" i="15" s="1"/>
  <c r="M644" i="15"/>
  <c r="O644" i="15" s="1"/>
  <c r="P644" i="15" s="1"/>
  <c r="M608" i="15"/>
  <c r="O608" i="15" s="1"/>
  <c r="P608" i="15" s="1"/>
  <c r="M524" i="15"/>
  <c r="O524" i="15" s="1"/>
  <c r="P524" i="15" s="1"/>
  <c r="M391" i="15"/>
  <c r="O391" i="15" s="1"/>
  <c r="P391" i="15" s="1"/>
  <c r="M385" i="15"/>
  <c r="O385" i="15" s="1"/>
  <c r="P385" i="15" s="1"/>
  <c r="M358" i="15"/>
  <c r="O358" i="15" s="1"/>
  <c r="P358" i="15" s="1"/>
  <c r="M940" i="15"/>
  <c r="O940" i="15" s="1"/>
  <c r="P940" i="15" s="1"/>
  <c r="M933" i="15"/>
  <c r="O933" i="15" s="1"/>
  <c r="P933" i="15" s="1"/>
  <c r="M852" i="15"/>
  <c r="M816" i="15"/>
  <c r="O816" i="15" s="1"/>
  <c r="P816" i="15" s="1"/>
  <c r="M788" i="15"/>
  <c r="O788" i="15" s="1"/>
  <c r="P788" i="15" s="1"/>
  <c r="M731" i="15"/>
  <c r="O731" i="15" s="1"/>
  <c r="P731" i="15" s="1"/>
  <c r="M722" i="15"/>
  <c r="O722" i="15" s="1"/>
  <c r="P722" i="15" s="1"/>
  <c r="M713" i="15"/>
  <c r="O713" i="15" s="1"/>
  <c r="P713" i="15" s="1"/>
  <c r="M672" i="15"/>
  <c r="O672" i="15" s="1"/>
  <c r="P672" i="15" s="1"/>
  <c r="M669" i="15"/>
  <c r="O669" i="15" s="1"/>
  <c r="P669" i="15" s="1"/>
  <c r="M666" i="15"/>
  <c r="O666" i="15" s="1"/>
  <c r="P666" i="15" s="1"/>
  <c r="M588" i="15"/>
  <c r="O588" i="15" s="1"/>
  <c r="P588" i="15" s="1"/>
  <c r="M579" i="15"/>
  <c r="O579" i="15" s="1"/>
  <c r="P579" i="15" s="1"/>
  <c r="M518" i="15"/>
  <c r="M429" i="15"/>
  <c r="M250" i="15"/>
  <c r="K285" i="14"/>
  <c r="K173" i="14"/>
  <c r="M173" i="14" s="1"/>
  <c r="N173" i="14" s="1"/>
  <c r="K311" i="14"/>
  <c r="M311" i="14" s="1"/>
  <c r="N311" i="14" s="1"/>
  <c r="K335" i="14"/>
  <c r="M335" i="14" s="1"/>
  <c r="N335" i="14" s="1"/>
  <c r="K374" i="14"/>
  <c r="K380" i="14"/>
  <c r="K446" i="14"/>
  <c r="K3" i="14"/>
  <c r="M3" i="14" s="1"/>
  <c r="N3" i="14" s="1"/>
  <c r="K9" i="14"/>
  <c r="M9" i="14" s="1"/>
  <c r="N9" i="14" s="1"/>
  <c r="K21" i="14"/>
  <c r="K27" i="14"/>
  <c r="K33" i="14"/>
  <c r="K69" i="14"/>
  <c r="M69" i="14" s="1"/>
  <c r="N69" i="14" s="1"/>
  <c r="K81" i="14"/>
  <c r="M81" i="14" s="1"/>
  <c r="N81" i="14" s="1"/>
  <c r="K93" i="14"/>
  <c r="M93" i="14" s="1"/>
  <c r="N93" i="14" s="1"/>
  <c r="K99" i="14"/>
  <c r="M99" i="14" s="1"/>
  <c r="N99" i="14" s="1"/>
  <c r="K105" i="14"/>
  <c r="K123" i="14"/>
  <c r="K129" i="14"/>
  <c r="K141" i="14"/>
  <c r="AJ1925" i="1"/>
  <c r="AJ1709" i="1"/>
  <c r="AJ1685" i="1"/>
  <c r="M257" i="15"/>
  <c r="O257" i="15" s="1"/>
  <c r="P257" i="15" s="1"/>
  <c r="M219" i="15"/>
  <c r="O219" i="15" s="1"/>
  <c r="P219" i="15" s="1"/>
  <c r="M201" i="15"/>
  <c r="M237" i="15"/>
  <c r="M231" i="15"/>
  <c r="M225" i="15"/>
  <c r="K4" i="15"/>
  <c r="AJ1769" i="1"/>
  <c r="L277" i="15"/>
  <c r="M277" i="15" s="1"/>
  <c r="O277" i="15" s="1"/>
  <c r="P277" i="15" s="1"/>
  <c r="L264" i="15"/>
  <c r="L246" i="15"/>
  <c r="M246" i="15" s="1"/>
  <c r="L22" i="15"/>
  <c r="L64" i="15"/>
  <c r="M213" i="15"/>
  <c r="O213" i="15" s="1"/>
  <c r="P213" i="15" s="1"/>
  <c r="L281" i="15"/>
  <c r="M281" i="15" s="1"/>
  <c r="O281" i="15" s="1"/>
  <c r="P281" i="15" s="1"/>
  <c r="L263" i="15"/>
  <c r="M263" i="15" s="1"/>
  <c r="O263" i="15" s="1"/>
  <c r="P263" i="15" s="1"/>
  <c r="M251" i="15"/>
  <c r="L10" i="15"/>
  <c r="M10" i="15" s="1"/>
  <c r="O10" i="15" s="1"/>
  <c r="L52" i="15"/>
  <c r="AJ1829" i="1"/>
  <c r="L279" i="15"/>
  <c r="M279" i="15" s="1"/>
  <c r="O279" i="15" s="1"/>
  <c r="P279" i="15" s="1"/>
  <c r="M221" i="15"/>
  <c r="O221" i="15" s="1"/>
  <c r="P221" i="15" s="1"/>
  <c r="AJ1889" i="1"/>
  <c r="AJ1697" i="1"/>
  <c r="M243" i="15"/>
  <c r="O243" i="15" s="1"/>
  <c r="P243" i="15" s="1"/>
  <c r="M233" i="15"/>
  <c r="M228" i="15"/>
  <c r="O228" i="15" s="1"/>
  <c r="P228" i="15" s="1"/>
  <c r="L40" i="15"/>
  <c r="L70" i="15"/>
  <c r="M70" i="15" s="1"/>
  <c r="O70" i="15" s="1"/>
  <c r="M276" i="15"/>
  <c r="O276" i="15" s="1"/>
  <c r="P276" i="15" s="1"/>
  <c r="L271" i="15"/>
  <c r="L240" i="15"/>
  <c r="M240" i="15" s="1"/>
  <c r="O240" i="15" s="1"/>
  <c r="P240" i="15" s="1"/>
  <c r="L223" i="15"/>
  <c r="M223" i="15" s="1"/>
  <c r="O223" i="15" s="1"/>
  <c r="L202" i="15"/>
  <c r="M202" i="15" s="1"/>
  <c r="O202" i="15" s="1"/>
  <c r="L227" i="15"/>
  <c r="M227" i="15" s="1"/>
  <c r="O227" i="15" s="1"/>
  <c r="P227" i="15" s="1"/>
  <c r="L205" i="15"/>
  <c r="M205" i="15" s="1"/>
  <c r="O205" i="15" s="1"/>
  <c r="P205" i="15" s="1"/>
  <c r="L28" i="15"/>
  <c r="L58" i="15"/>
  <c r="M280" i="15"/>
  <c r="O280" i="15" s="1"/>
  <c r="P280" i="15" s="1"/>
  <c r="M262" i="15"/>
  <c r="O262" i="15" s="1"/>
  <c r="P262" i="15" s="1"/>
  <c r="M255" i="15"/>
  <c r="O255" i="15" s="1"/>
  <c r="P255" i="15" s="1"/>
  <c r="M217" i="15"/>
  <c r="O217" i="15" s="1"/>
  <c r="P217" i="15" s="1"/>
  <c r="L273" i="15"/>
  <c r="M273" i="15" s="1"/>
  <c r="L265" i="15"/>
  <c r="M265" i="15" s="1"/>
  <c r="L252" i="15"/>
  <c r="M252" i="15" s="1"/>
  <c r="O252" i="15" s="1"/>
  <c r="P252" i="15" s="1"/>
  <c r="L247" i="15"/>
  <c r="L232" i="15"/>
  <c r="L16" i="15"/>
  <c r="L46" i="15"/>
  <c r="L270" i="15"/>
  <c r="M270" i="15" s="1"/>
  <c r="L222" i="15"/>
  <c r="M222" i="15" s="1"/>
  <c r="O222" i="15" s="1"/>
  <c r="P222" i="15" s="1"/>
  <c r="M241" i="15"/>
  <c r="L4" i="15"/>
  <c r="L34" i="15"/>
  <c r="M267" i="15"/>
  <c r="O267" i="15" s="1"/>
  <c r="P267" i="15" s="1"/>
  <c r="M249" i="15"/>
  <c r="O249" i="15" s="1"/>
  <c r="P249" i="15" s="1"/>
  <c r="M239" i="15"/>
  <c r="O239" i="15" s="1"/>
  <c r="P239" i="15" s="1"/>
  <c r="M234" i="15"/>
  <c r="O852" i="15"/>
  <c r="P852" i="15" s="1"/>
  <c r="O932" i="15"/>
  <c r="P932" i="15" s="1"/>
  <c r="O897" i="15"/>
  <c r="P897" i="15" s="1"/>
  <c r="O811" i="15"/>
  <c r="P811" i="15" s="1"/>
  <c r="O323" i="15"/>
  <c r="P323" i="15" s="1"/>
  <c r="O935" i="15"/>
  <c r="P935" i="15" s="1"/>
  <c r="O920" i="15"/>
  <c r="P920" i="15" s="1"/>
  <c r="O911" i="15"/>
  <c r="P911" i="15" s="1"/>
  <c r="O843" i="15"/>
  <c r="P843" i="15" s="1"/>
  <c r="O819" i="15"/>
  <c r="P819" i="15" s="1"/>
  <c r="O772" i="15"/>
  <c r="P772" i="15" s="1"/>
  <c r="O889" i="15"/>
  <c r="P889" i="15" s="1"/>
  <c r="O959" i="15"/>
  <c r="P959" i="15" s="1"/>
  <c r="O956" i="15"/>
  <c r="P956" i="15" s="1"/>
  <c r="O953" i="15"/>
  <c r="P953" i="15" s="1"/>
  <c r="O944" i="15"/>
  <c r="P944" i="15" s="1"/>
  <c r="O941" i="15"/>
  <c r="P941" i="15" s="1"/>
  <c r="M914" i="15"/>
  <c r="M969" i="15"/>
  <c r="M917" i="15"/>
  <c r="O861" i="15"/>
  <c r="P861" i="15" s="1"/>
  <c r="O837" i="15"/>
  <c r="P837" i="15" s="1"/>
  <c r="O777" i="15"/>
  <c r="P777" i="15" s="1"/>
  <c r="O766" i="15"/>
  <c r="P766" i="15" s="1"/>
  <c r="O626" i="15"/>
  <c r="P626" i="15" s="1"/>
  <c r="O925" i="15"/>
  <c r="P925" i="15" s="1"/>
  <c r="O902" i="15"/>
  <c r="P902" i="15" s="1"/>
  <c r="O832" i="15"/>
  <c r="P832" i="15" s="1"/>
  <c r="O810" i="15"/>
  <c r="P810" i="15" s="1"/>
  <c r="O799" i="15"/>
  <c r="P799" i="15" s="1"/>
  <c r="O951" i="15"/>
  <c r="P951" i="15" s="1"/>
  <c r="O789" i="15"/>
  <c r="P789" i="15" s="1"/>
  <c r="O928" i="15"/>
  <c r="P928" i="15" s="1"/>
  <c r="M913" i="15"/>
  <c r="O910" i="15"/>
  <c r="P910" i="15" s="1"/>
  <c r="M899" i="15"/>
  <c r="O813" i="15"/>
  <c r="P813" i="15" s="1"/>
  <c r="O807" i="15"/>
  <c r="P807" i="15" s="1"/>
  <c r="O771" i="15"/>
  <c r="P771" i="15" s="1"/>
  <c r="O654" i="15"/>
  <c r="P654" i="15" s="1"/>
  <c r="O916" i="15"/>
  <c r="P916" i="15" s="1"/>
  <c r="O874" i="15"/>
  <c r="P874" i="15" s="1"/>
  <c r="O850" i="15"/>
  <c r="P850" i="15" s="1"/>
  <c r="O804" i="15"/>
  <c r="P804" i="15" s="1"/>
  <c r="O793" i="15"/>
  <c r="P793" i="15" s="1"/>
  <c r="M966" i="15"/>
  <c r="M927" i="15"/>
  <c r="O904" i="15"/>
  <c r="P904" i="15" s="1"/>
  <c r="O890" i="15"/>
  <c r="P890" i="15" s="1"/>
  <c r="O855" i="15"/>
  <c r="P855" i="15" s="1"/>
  <c r="O930" i="15"/>
  <c r="P930" i="15" s="1"/>
  <c r="O924" i="15"/>
  <c r="P924" i="15" s="1"/>
  <c r="O912" i="15"/>
  <c r="P912" i="15" s="1"/>
  <c r="O754" i="15"/>
  <c r="P754" i="15" s="1"/>
  <c r="O741" i="15"/>
  <c r="P741" i="15" s="1"/>
  <c r="O876" i="15"/>
  <c r="O759" i="15"/>
  <c r="P759" i="15" s="1"/>
  <c r="O915" i="15"/>
  <c r="P915" i="15" s="1"/>
  <c r="O898" i="15"/>
  <c r="P898" i="15" s="1"/>
  <c r="O895" i="15"/>
  <c r="P895" i="15" s="1"/>
  <c r="O849" i="15"/>
  <c r="P849" i="15" s="1"/>
  <c r="O825" i="15"/>
  <c r="P825" i="15" s="1"/>
  <c r="M963" i="15"/>
  <c r="M936" i="15"/>
  <c r="O926" i="15"/>
  <c r="P926" i="15" s="1"/>
  <c r="O868" i="15"/>
  <c r="P868" i="15" s="1"/>
  <c r="O844" i="15"/>
  <c r="P844" i="15" s="1"/>
  <c r="O820" i="15"/>
  <c r="P820" i="15" s="1"/>
  <c r="O792" i="15"/>
  <c r="P792" i="15" s="1"/>
  <c r="O781" i="15"/>
  <c r="P781" i="15" s="1"/>
  <c r="O730" i="15"/>
  <c r="P730" i="15" s="1"/>
  <c r="M875" i="15"/>
  <c r="M863" i="15"/>
  <c r="M851" i="15"/>
  <c r="M839" i="15"/>
  <c r="M827" i="15"/>
  <c r="O745" i="15"/>
  <c r="P745" i="15" s="1"/>
  <c r="O743" i="15"/>
  <c r="P743" i="15" s="1"/>
  <c r="O738" i="15"/>
  <c r="P738" i="15" s="1"/>
  <c r="M725" i="15"/>
  <c r="O694" i="15"/>
  <c r="P694" i="15" s="1"/>
  <c r="O642" i="15"/>
  <c r="P642" i="15" s="1"/>
  <c r="M809" i="15"/>
  <c r="M803" i="15"/>
  <c r="M797" i="15"/>
  <c r="M791" i="15"/>
  <c r="M785" i="15"/>
  <c r="M779" i="15"/>
  <c r="O762" i="15"/>
  <c r="P762" i="15" s="1"/>
  <c r="M758" i="15"/>
  <c r="O735" i="15"/>
  <c r="P735" i="15" s="1"/>
  <c r="O706" i="15"/>
  <c r="P706" i="15" s="1"/>
  <c r="O701" i="15"/>
  <c r="P701" i="15" s="1"/>
  <c r="O635" i="15"/>
  <c r="P635" i="15" s="1"/>
  <c r="M893" i="15"/>
  <c r="M878" i="15"/>
  <c r="M866" i="15"/>
  <c r="M854" i="15"/>
  <c r="M842" i="15"/>
  <c r="M830" i="15"/>
  <c r="M818" i="15"/>
  <c r="M718" i="15"/>
  <c r="O641" i="15"/>
  <c r="P641" i="15" s="1"/>
  <c r="O768" i="15"/>
  <c r="P768" i="15" s="1"/>
  <c r="O751" i="15"/>
  <c r="P751" i="15" s="1"/>
  <c r="O742" i="15"/>
  <c r="P742" i="15" s="1"/>
  <c r="O724" i="15"/>
  <c r="P724" i="15" s="1"/>
  <c r="O688" i="15"/>
  <c r="P688" i="15" s="1"/>
  <c r="O513" i="15"/>
  <c r="P513" i="15" s="1"/>
  <c r="O712" i="15"/>
  <c r="P712" i="15" s="1"/>
  <c r="O662" i="15"/>
  <c r="P662" i="15" s="1"/>
  <c r="O653" i="15"/>
  <c r="P653" i="15" s="1"/>
  <c r="O612" i="15"/>
  <c r="P612" i="15" s="1"/>
  <c r="O900" i="15"/>
  <c r="M881" i="15"/>
  <c r="M869" i="15"/>
  <c r="M857" i="15"/>
  <c r="M845" i="15"/>
  <c r="M833" i="15"/>
  <c r="M821" i="15"/>
  <c r="O808" i="15"/>
  <c r="P808" i="15" s="1"/>
  <c r="O796" i="15"/>
  <c r="P796" i="15" s="1"/>
  <c r="O790" i="15"/>
  <c r="P790" i="15" s="1"/>
  <c r="O774" i="15"/>
  <c r="P774" i="15" s="1"/>
  <c r="O744" i="15"/>
  <c r="P744" i="15" s="1"/>
  <c r="O729" i="15"/>
  <c r="P729" i="15" s="1"/>
  <c r="O708" i="15"/>
  <c r="P708" i="15" s="1"/>
  <c r="O695" i="15"/>
  <c r="P695" i="15" s="1"/>
  <c r="O677" i="15"/>
  <c r="P677" i="15" s="1"/>
  <c r="O674" i="15"/>
  <c r="P674" i="15" s="1"/>
  <c r="M812" i="15"/>
  <c r="M755" i="15"/>
  <c r="O739" i="15"/>
  <c r="P739" i="15" s="1"/>
  <c r="O726" i="15"/>
  <c r="P726" i="15" s="1"/>
  <c r="O656" i="15"/>
  <c r="P656" i="15" s="1"/>
  <c r="O637" i="15"/>
  <c r="P637" i="15" s="1"/>
  <c r="O585" i="15"/>
  <c r="P585" i="15" s="1"/>
  <c r="O806" i="15"/>
  <c r="P806" i="15" s="1"/>
  <c r="O776" i="15"/>
  <c r="P776" i="15" s="1"/>
  <c r="O763" i="15"/>
  <c r="P763" i="15" s="1"/>
  <c r="O748" i="15"/>
  <c r="P748" i="15" s="1"/>
  <c r="O697" i="15"/>
  <c r="P697" i="15" s="1"/>
  <c r="O682" i="15"/>
  <c r="P682" i="15" s="1"/>
  <c r="O621" i="15"/>
  <c r="P621" i="15" s="1"/>
  <c r="M884" i="15"/>
  <c r="M872" i="15"/>
  <c r="M860" i="15"/>
  <c r="M848" i="15"/>
  <c r="M836" i="15"/>
  <c r="M824" i="15"/>
  <c r="M761" i="15"/>
  <c r="O736" i="15"/>
  <c r="P736" i="15" s="1"/>
  <c r="O667" i="15"/>
  <c r="P667" i="15" s="1"/>
  <c r="O655" i="15"/>
  <c r="P655" i="15" s="1"/>
  <c r="O639" i="15"/>
  <c r="P639" i="15" s="1"/>
  <c r="O769" i="15"/>
  <c r="P769" i="15" s="1"/>
  <c r="O750" i="15"/>
  <c r="P750" i="15" s="1"/>
  <c r="O670" i="15"/>
  <c r="P670" i="15" s="1"/>
  <c r="O664" i="15"/>
  <c r="P664" i="15" s="1"/>
  <c r="O646" i="15"/>
  <c r="P646" i="15" s="1"/>
  <c r="O630" i="15"/>
  <c r="P630" i="15" s="1"/>
  <c r="O594" i="15"/>
  <c r="P594" i="15" s="1"/>
  <c r="M887" i="15"/>
  <c r="M815" i="15"/>
  <c r="M767" i="15"/>
  <c r="O716" i="15"/>
  <c r="P716" i="15" s="1"/>
  <c r="O707" i="15"/>
  <c r="P707" i="15" s="1"/>
  <c r="O623" i="15"/>
  <c r="P623" i="15" s="1"/>
  <c r="O597" i="15"/>
  <c r="P597" i="15" s="1"/>
  <c r="M636" i="15"/>
  <c r="M618" i="15"/>
  <c r="M600" i="15"/>
  <c r="O528" i="15"/>
  <c r="P528" i="15" s="1"/>
  <c r="O650" i="15"/>
  <c r="P650" i="15" s="1"/>
  <c r="O628" i="15"/>
  <c r="P628" i="15" s="1"/>
  <c r="O591" i="15"/>
  <c r="P591" i="15" s="1"/>
  <c r="O582" i="15"/>
  <c r="P582" i="15" s="1"/>
  <c r="O565" i="15"/>
  <c r="P565" i="15" s="1"/>
  <c r="O534" i="15"/>
  <c r="P534" i="15" s="1"/>
  <c r="O661" i="15"/>
  <c r="P661" i="15" s="1"/>
  <c r="O599" i="15"/>
  <c r="P599" i="15" s="1"/>
  <c r="M576" i="15"/>
  <c r="O573" i="15"/>
  <c r="P573" i="15" s="1"/>
  <c r="M648" i="15"/>
  <c r="O590" i="15"/>
  <c r="P590" i="15" s="1"/>
  <c r="O562" i="15"/>
  <c r="P562" i="15" s="1"/>
  <c r="O557" i="15"/>
  <c r="P557" i="15" s="1"/>
  <c r="O548" i="15"/>
  <c r="P548" i="15" s="1"/>
  <c r="O575" i="15"/>
  <c r="P575" i="15" s="1"/>
  <c r="O570" i="15"/>
  <c r="P570" i="15" s="1"/>
  <c r="O554" i="15"/>
  <c r="P554" i="15" s="1"/>
  <c r="O551" i="15"/>
  <c r="P551" i="15" s="1"/>
  <c r="O518" i="15"/>
  <c r="P518" i="15" s="1"/>
  <c r="O647" i="15"/>
  <c r="P647" i="15" s="1"/>
  <c r="O593" i="15"/>
  <c r="P593" i="15" s="1"/>
  <c r="O561" i="15"/>
  <c r="P561" i="15" s="1"/>
  <c r="O533" i="15"/>
  <c r="P533" i="15" s="1"/>
  <c r="O504" i="15"/>
  <c r="P504" i="15" s="1"/>
  <c r="O660" i="15"/>
  <c r="P660" i="15" s="1"/>
  <c r="M658" i="15"/>
  <c r="O651" i="15"/>
  <c r="P651" i="15" s="1"/>
  <c r="O578" i="15"/>
  <c r="P578" i="15" s="1"/>
  <c r="O503" i="15"/>
  <c r="P503" i="15" s="1"/>
  <c r="O624" i="15"/>
  <c r="P624" i="15" s="1"/>
  <c r="O522" i="15"/>
  <c r="P522" i="15" s="1"/>
  <c r="O543" i="15"/>
  <c r="P543" i="15" s="1"/>
  <c r="O497" i="15"/>
  <c r="P497" i="15" s="1"/>
  <c r="M619" i="15"/>
  <c r="M601" i="15"/>
  <c r="M577" i="15"/>
  <c r="M547" i="15"/>
  <c r="O498" i="15"/>
  <c r="P498" i="15" s="1"/>
  <c r="O492" i="15"/>
  <c r="P492" i="15" s="1"/>
  <c r="O434" i="15"/>
  <c r="P434" i="15" s="1"/>
  <c r="O314" i="15"/>
  <c r="P314" i="15" s="1"/>
  <c r="O311" i="15"/>
  <c r="P311" i="15" s="1"/>
  <c r="O308" i="15"/>
  <c r="P308" i="15" s="1"/>
  <c r="O305" i="15"/>
  <c r="P305" i="15" s="1"/>
  <c r="O302" i="15"/>
  <c r="P302" i="15" s="1"/>
  <c r="O299" i="15"/>
  <c r="P299" i="15" s="1"/>
  <c r="O293" i="15"/>
  <c r="P293" i="15" s="1"/>
  <c r="O290" i="15"/>
  <c r="P290" i="15" s="1"/>
  <c r="O287" i="15"/>
  <c r="P287" i="15" s="1"/>
  <c r="O284" i="15"/>
  <c r="P284" i="15" s="1"/>
  <c r="O238" i="15"/>
  <c r="P238" i="15" s="1"/>
  <c r="M622" i="15"/>
  <c r="M604" i="15"/>
  <c r="M589" i="15"/>
  <c r="M541" i="15"/>
  <c r="M523" i="15"/>
  <c r="M514" i="15"/>
  <c r="O335" i="15"/>
  <c r="P335" i="15" s="1"/>
  <c r="O332" i="15"/>
  <c r="P332" i="15" s="1"/>
  <c r="M556" i="15"/>
  <c r="O527" i="15"/>
  <c r="P527" i="15" s="1"/>
  <c r="O480" i="15"/>
  <c r="P480" i="15" s="1"/>
  <c r="O468" i="15"/>
  <c r="P468" i="15" s="1"/>
  <c r="O414" i="15"/>
  <c r="P414" i="15" s="1"/>
  <c r="M625" i="15"/>
  <c r="M607" i="15"/>
  <c r="M580" i="15"/>
  <c r="M571" i="15"/>
  <c r="M535" i="15"/>
  <c r="O491" i="15"/>
  <c r="P491" i="15" s="1"/>
  <c r="O417" i="15"/>
  <c r="P417" i="15" s="1"/>
  <c r="O408" i="15"/>
  <c r="P408" i="15" s="1"/>
  <c r="M592" i="15"/>
  <c r="M550" i="15"/>
  <c r="M529" i="15"/>
  <c r="O400" i="15"/>
  <c r="P400" i="15" s="1"/>
  <c r="O402" i="15"/>
  <c r="P402" i="15" s="1"/>
  <c r="O380" i="15"/>
  <c r="P380" i="15" s="1"/>
  <c r="M544" i="15"/>
  <c r="O496" i="15"/>
  <c r="P496" i="15" s="1"/>
  <c r="O435" i="15"/>
  <c r="P435" i="15" s="1"/>
  <c r="O429" i="15"/>
  <c r="P429" i="15" s="1"/>
  <c r="O353" i="15"/>
  <c r="P353" i="15" s="1"/>
  <c r="M631" i="15"/>
  <c r="M613" i="15"/>
  <c r="M595" i="15"/>
  <c r="M583" i="15"/>
  <c r="M574" i="15"/>
  <c r="M559" i="15"/>
  <c r="O536" i="15"/>
  <c r="P536" i="15" s="1"/>
  <c r="O499" i="15"/>
  <c r="P499" i="15" s="1"/>
  <c r="O486" i="15"/>
  <c r="P486" i="15" s="1"/>
  <c r="M538" i="15"/>
  <c r="M493" i="15"/>
  <c r="O474" i="15"/>
  <c r="P474" i="15" s="1"/>
  <c r="O462" i="15"/>
  <c r="P462" i="15" s="1"/>
  <c r="M598" i="15"/>
  <c r="M553" i="15"/>
  <c r="M526" i="15"/>
  <c r="M586" i="15"/>
  <c r="M568" i="15"/>
  <c r="M532" i="15"/>
  <c r="M517" i="15"/>
  <c r="O409" i="15"/>
  <c r="P409" i="15" s="1"/>
  <c r="M433" i="15"/>
  <c r="O350" i="15"/>
  <c r="P350" i="15" s="1"/>
  <c r="O251" i="15"/>
  <c r="P251" i="15" s="1"/>
  <c r="O245" i="15"/>
  <c r="P245" i="15" s="1"/>
  <c r="M502" i="15"/>
  <c r="M487" i="15"/>
  <c r="M481" i="15"/>
  <c r="M475" i="15"/>
  <c r="M469" i="15"/>
  <c r="M463" i="15"/>
  <c r="M457" i="15"/>
  <c r="M451" i="15"/>
  <c r="M445" i="15"/>
  <c r="M439" i="15"/>
  <c r="O399" i="15"/>
  <c r="P399" i="15" s="1"/>
  <c r="O372" i="15"/>
  <c r="P372" i="15" s="1"/>
  <c r="O362" i="15"/>
  <c r="P362" i="15" s="1"/>
  <c r="O250" i="15"/>
  <c r="P250" i="15" s="1"/>
  <c r="M520" i="15"/>
  <c r="M424" i="15"/>
  <c r="O389" i="15"/>
  <c r="P389" i="15" s="1"/>
  <c r="O384" i="15"/>
  <c r="P384" i="15" s="1"/>
  <c r="O355" i="15"/>
  <c r="P355" i="15" s="1"/>
  <c r="O339" i="15"/>
  <c r="P339" i="15" s="1"/>
  <c r="O233" i="15"/>
  <c r="P233" i="15" s="1"/>
  <c r="O396" i="15"/>
  <c r="P396" i="15" s="1"/>
  <c r="O369" i="15"/>
  <c r="P369" i="15" s="1"/>
  <c r="M505" i="15"/>
  <c r="O450" i="15"/>
  <c r="P450" i="15" s="1"/>
  <c r="O410" i="15"/>
  <c r="P410" i="15" s="1"/>
  <c r="O352" i="15"/>
  <c r="P352" i="15" s="1"/>
  <c r="O405" i="15"/>
  <c r="P405" i="15" s="1"/>
  <c r="M436" i="15"/>
  <c r="O398" i="15"/>
  <c r="P398" i="15" s="1"/>
  <c r="O393" i="15"/>
  <c r="P393" i="15" s="1"/>
  <c r="O336" i="15"/>
  <c r="P336" i="15" s="1"/>
  <c r="O330" i="15"/>
  <c r="P330" i="15" s="1"/>
  <c r="O327" i="15"/>
  <c r="P327" i="15" s="1"/>
  <c r="O324" i="15"/>
  <c r="P324" i="15" s="1"/>
  <c r="O318" i="15"/>
  <c r="P318" i="15" s="1"/>
  <c r="O315" i="15"/>
  <c r="P315" i="15" s="1"/>
  <c r="M490" i="15"/>
  <c r="M484" i="15"/>
  <c r="M478" i="15"/>
  <c r="M472" i="15"/>
  <c r="M466" i="15"/>
  <c r="M460" i="15"/>
  <c r="M454" i="15"/>
  <c r="M448" i="15"/>
  <c r="M442" i="15"/>
  <c r="M421" i="15"/>
  <c r="O363" i="15"/>
  <c r="P363" i="15" s="1"/>
  <c r="O351" i="15"/>
  <c r="P351" i="15" s="1"/>
  <c r="O348" i="15"/>
  <c r="P348" i="15" s="1"/>
  <c r="O231" i="15"/>
  <c r="P231" i="15" s="1"/>
  <c r="M427" i="15"/>
  <c r="O345" i="15"/>
  <c r="P345" i="15" s="1"/>
  <c r="O234" i="15"/>
  <c r="P234" i="15" s="1"/>
  <c r="M258" i="15"/>
  <c r="K218" i="15"/>
  <c r="L218" i="15"/>
  <c r="K206" i="15"/>
  <c r="L206" i="15"/>
  <c r="M346" i="15"/>
  <c r="M340" i="15"/>
  <c r="M331" i="15"/>
  <c r="M319" i="15"/>
  <c r="M282" i="15"/>
  <c r="K260" i="15"/>
  <c r="L260" i="15"/>
  <c r="K248" i="15"/>
  <c r="L248" i="15"/>
  <c r="O333" i="15"/>
  <c r="P333" i="15" s="1"/>
  <c r="M274" i="15"/>
  <c r="M259" i="15"/>
  <c r="M247" i="15"/>
  <c r="K236" i="15"/>
  <c r="L236" i="15"/>
  <c r="M226" i="15"/>
  <c r="O207" i="15"/>
  <c r="P207" i="15" s="1"/>
  <c r="M406" i="15"/>
  <c r="M361" i="15"/>
  <c r="K272" i="15"/>
  <c r="L272" i="15"/>
  <c r="O214" i="15"/>
  <c r="P214" i="15" s="1"/>
  <c r="M210" i="15"/>
  <c r="M397" i="15"/>
  <c r="M388" i="15"/>
  <c r="M379" i="15"/>
  <c r="M370" i="15"/>
  <c r="M328" i="15"/>
  <c r="M313" i="15"/>
  <c r="M310" i="15"/>
  <c r="M307" i="15"/>
  <c r="M304" i="15"/>
  <c r="M301" i="15"/>
  <c r="M298" i="15"/>
  <c r="M295" i="15"/>
  <c r="M292" i="15"/>
  <c r="M289" i="15"/>
  <c r="M286" i="15"/>
  <c r="M283" i="15"/>
  <c r="M271" i="15"/>
  <c r="K224" i="15"/>
  <c r="L224" i="15"/>
  <c r="O237" i="15"/>
  <c r="P237" i="15" s="1"/>
  <c r="K212" i="15"/>
  <c r="L212" i="15"/>
  <c r="K200" i="15"/>
  <c r="L200" i="15"/>
  <c r="M264" i="15"/>
  <c r="M256" i="15"/>
  <c r="M244" i="15"/>
  <c r="M211" i="15"/>
  <c r="M199" i="15"/>
  <c r="M349" i="15"/>
  <c r="M343" i="15"/>
  <c r="M337" i="15"/>
  <c r="M325" i="15"/>
  <c r="O312" i="15"/>
  <c r="P312" i="15" s="1"/>
  <c r="O309" i="15"/>
  <c r="P309" i="15" s="1"/>
  <c r="O306" i="15"/>
  <c r="P306" i="15" s="1"/>
  <c r="O303" i="15"/>
  <c r="P303" i="15" s="1"/>
  <c r="O297" i="15"/>
  <c r="P297" i="15" s="1"/>
  <c r="O294" i="15"/>
  <c r="P294" i="15" s="1"/>
  <c r="O291" i="15"/>
  <c r="P291" i="15" s="1"/>
  <c r="O285" i="15"/>
  <c r="P285" i="15" s="1"/>
  <c r="M268" i="15"/>
  <c r="K254" i="15"/>
  <c r="L254" i="15"/>
  <c r="K242" i="15"/>
  <c r="L242" i="15"/>
  <c r="M232" i="15"/>
  <c r="O225" i="15"/>
  <c r="P225" i="15" s="1"/>
  <c r="O275" i="15"/>
  <c r="P275" i="15" s="1"/>
  <c r="K266" i="15"/>
  <c r="L266" i="15"/>
  <c r="O253" i="15"/>
  <c r="P253" i="15" s="1"/>
  <c r="O241" i="15"/>
  <c r="P241" i="15" s="1"/>
  <c r="O201" i="15"/>
  <c r="P201" i="15" s="1"/>
  <c r="K278" i="15"/>
  <c r="L278" i="15"/>
  <c r="M261" i="15"/>
  <c r="K230" i="15"/>
  <c r="L230" i="15"/>
  <c r="M220" i="15"/>
  <c r="M216" i="15"/>
  <c r="M208" i="15"/>
  <c r="M204" i="15"/>
  <c r="O334" i="15"/>
  <c r="P334" i="15" s="1"/>
  <c r="O322" i="15"/>
  <c r="P322" i="15" s="1"/>
  <c r="O317" i="15"/>
  <c r="P317" i="15" s="1"/>
  <c r="O273" i="15"/>
  <c r="P273" i="15" s="1"/>
  <c r="O229" i="15"/>
  <c r="P229" i="15" s="1"/>
  <c r="L269" i="15"/>
  <c r="M269" i="15" s="1"/>
  <c r="L215" i="15"/>
  <c r="M215" i="15" s="1"/>
  <c r="L209" i="15"/>
  <c r="M209" i="15" s="1"/>
  <c r="L203" i="15"/>
  <c r="M203" i="15" s="1"/>
  <c r="O4" i="20"/>
  <c r="M3" i="20"/>
  <c r="M7" i="20"/>
  <c r="O3" i="20"/>
  <c r="M2" i="20"/>
  <c r="M5" i="20"/>
  <c r="M4" i="20"/>
  <c r="P7" i="20"/>
  <c r="O7" i="20"/>
  <c r="P5" i="20"/>
  <c r="N2" i="20"/>
  <c r="N5" i="20"/>
  <c r="N7" i="20"/>
  <c r="N4" i="20"/>
  <c r="N3" i="20"/>
  <c r="L126" i="15"/>
  <c r="M126" i="15" s="1"/>
  <c r="O126" i="15" s="1"/>
  <c r="L180" i="15"/>
  <c r="M123" i="15"/>
  <c r="O123" i="15" s="1"/>
  <c r="L194" i="15"/>
  <c r="M194" i="15" s="1"/>
  <c r="O194" i="15" s="1"/>
  <c r="C194" i="18" s="1"/>
  <c r="G194" i="18" s="1"/>
  <c r="L132" i="15"/>
  <c r="L174" i="15"/>
  <c r="M174" i="15" s="1"/>
  <c r="O174" i="15" s="1"/>
  <c r="L162" i="15"/>
  <c r="L6" i="15"/>
  <c r="M6" i="15" s="1"/>
  <c r="O6" i="15" s="1"/>
  <c r="L36" i="15"/>
  <c r="M36" i="15" s="1"/>
  <c r="O36" i="15" s="1"/>
  <c r="P36" i="15" s="1"/>
  <c r="L78" i="15"/>
  <c r="M78" i="15" s="1"/>
  <c r="O78" i="15" s="1"/>
  <c r="L108" i="15"/>
  <c r="M108" i="15" s="1"/>
  <c r="O108" i="15" s="1"/>
  <c r="L192" i="15"/>
  <c r="M192" i="15" s="1"/>
  <c r="O192" i="15" s="1"/>
  <c r="L150" i="15"/>
  <c r="M150" i="15" s="1"/>
  <c r="O150" i="15" s="1"/>
  <c r="L24" i="15"/>
  <c r="M24" i="15" s="1"/>
  <c r="O24" i="15" s="1"/>
  <c r="C24" i="18" s="1"/>
  <c r="G24" i="18" s="1"/>
  <c r="L66" i="15"/>
  <c r="M66" i="15" s="1"/>
  <c r="L96" i="15"/>
  <c r="M96" i="15" s="1"/>
  <c r="O96" i="15" s="1"/>
  <c r="L138" i="15"/>
  <c r="M138" i="15" s="1"/>
  <c r="O138" i="15" s="1"/>
  <c r="L168" i="15"/>
  <c r="M168" i="15" s="1"/>
  <c r="O168" i="15" s="1"/>
  <c r="L12" i="15"/>
  <c r="M12" i="15" s="1"/>
  <c r="O12" i="15" s="1"/>
  <c r="C12" i="18" s="1"/>
  <c r="G12" i="18" s="1"/>
  <c r="L54" i="15"/>
  <c r="M54" i="15" s="1"/>
  <c r="O54" i="15" s="1"/>
  <c r="L84" i="15"/>
  <c r="M84" i="15" s="1"/>
  <c r="O84" i="15" s="1"/>
  <c r="L156" i="15"/>
  <c r="M156" i="15" s="1"/>
  <c r="O156" i="15" s="1"/>
  <c r="L42" i="15"/>
  <c r="M42" i="15" s="1"/>
  <c r="O42" i="15" s="1"/>
  <c r="L72" i="15"/>
  <c r="M72" i="15" s="1"/>
  <c r="O72" i="15" s="1"/>
  <c r="L114" i="15"/>
  <c r="M114" i="15" s="1"/>
  <c r="O114" i="15" s="1"/>
  <c r="L198" i="15"/>
  <c r="M198" i="15" s="1"/>
  <c r="O198" i="15" s="1"/>
  <c r="L144" i="15"/>
  <c r="L30" i="15"/>
  <c r="M30" i="15" s="1"/>
  <c r="O30" i="15" s="1"/>
  <c r="C30" i="18" s="1"/>
  <c r="G30" i="18" s="1"/>
  <c r="L60" i="15"/>
  <c r="M60" i="15" s="1"/>
  <c r="L102" i="15"/>
  <c r="M102" i="15" s="1"/>
  <c r="O102" i="15" s="1"/>
  <c r="L186" i="15"/>
  <c r="M186" i="15" s="1"/>
  <c r="O186" i="15" s="1"/>
  <c r="AJ1926" i="1"/>
  <c r="AJ1878" i="1"/>
  <c r="AJ1770" i="1"/>
  <c r="AJ1746" i="1"/>
  <c r="AJ1722" i="1"/>
  <c r="AJ1686" i="1"/>
  <c r="M3" i="15"/>
  <c r="O3" i="15" s="1"/>
  <c r="M167" i="15"/>
  <c r="O167" i="15" s="1"/>
  <c r="P167" i="15" s="1"/>
  <c r="M179" i="15"/>
  <c r="O179" i="15" s="1"/>
  <c r="C179" i="18" s="1"/>
  <c r="G179" i="18" s="1"/>
  <c r="M185" i="15"/>
  <c r="O185" i="15" s="1"/>
  <c r="C185" i="18" s="1"/>
  <c r="G185" i="18" s="1"/>
  <c r="M98" i="15"/>
  <c r="O98" i="15" s="1"/>
  <c r="C98" i="18" s="1"/>
  <c r="G98" i="18" s="1"/>
  <c r="M181" i="15"/>
  <c r="O181" i="15" s="1"/>
  <c r="M79" i="15"/>
  <c r="O79" i="15" s="1"/>
  <c r="M183" i="15"/>
  <c r="O183" i="15" s="1"/>
  <c r="M88" i="15"/>
  <c r="O88" i="15" s="1"/>
  <c r="M157" i="15"/>
  <c r="O157" i="15" s="1"/>
  <c r="M90" i="15"/>
  <c r="O90" i="15" s="1"/>
  <c r="L134" i="15"/>
  <c r="M134" i="15" s="1"/>
  <c r="O134" i="15" s="1"/>
  <c r="L146" i="15"/>
  <c r="M146" i="15" s="1"/>
  <c r="O146" i="15" s="1"/>
  <c r="C146" i="18" s="1"/>
  <c r="G146" i="18" s="1"/>
  <c r="L158" i="15"/>
  <c r="M158" i="15" s="1"/>
  <c r="O158" i="15" s="1"/>
  <c r="C158" i="18" s="1"/>
  <c r="G158" i="18" s="1"/>
  <c r="L170" i="15"/>
  <c r="M170" i="15" s="1"/>
  <c r="O170" i="15" s="1"/>
  <c r="L182" i="15"/>
  <c r="M182" i="15" s="1"/>
  <c r="O182" i="15" s="1"/>
  <c r="M83" i="15"/>
  <c r="O83" i="15" s="1"/>
  <c r="C83" i="18" s="1"/>
  <c r="G83" i="18" s="1"/>
  <c r="M111" i="15"/>
  <c r="O111" i="15" s="1"/>
  <c r="L8" i="15"/>
  <c r="M8" i="15" s="1"/>
  <c r="O8" i="15" s="1"/>
  <c r="L20" i="15"/>
  <c r="M20" i="15" s="1"/>
  <c r="O20" i="15" s="1"/>
  <c r="L32" i="15"/>
  <c r="M32" i="15" s="1"/>
  <c r="O32" i="15" s="1"/>
  <c r="L44" i="15"/>
  <c r="M44" i="15" s="1"/>
  <c r="O44" i="15" s="1"/>
  <c r="L56" i="15"/>
  <c r="M56" i="15" s="1"/>
  <c r="O56" i="15" s="1"/>
  <c r="L68" i="15"/>
  <c r="M68" i="15" s="1"/>
  <c r="O68" i="15" s="1"/>
  <c r="C68" i="18" s="1"/>
  <c r="G68" i="18" s="1"/>
  <c r="L80" i="15"/>
  <c r="M80" i="15" s="1"/>
  <c r="O80" i="15" s="1"/>
  <c r="C80" i="18" s="1"/>
  <c r="G80" i="18" s="1"/>
  <c r="L92" i="15"/>
  <c r="L104" i="15"/>
  <c r="M104" i="15" s="1"/>
  <c r="O104" i="15" s="1"/>
  <c r="C104" i="18" s="1"/>
  <c r="G104" i="18" s="1"/>
  <c r="L116" i="15"/>
  <c r="M116" i="15" s="1"/>
  <c r="O116" i="15" s="1"/>
  <c r="L128" i="15"/>
  <c r="M128" i="15" s="1"/>
  <c r="O128" i="15" s="1"/>
  <c r="L140" i="15"/>
  <c r="M140" i="15" s="1"/>
  <c r="O140" i="15" s="1"/>
  <c r="C140" i="18" s="1"/>
  <c r="G140" i="18" s="1"/>
  <c r="L152" i="15"/>
  <c r="L164" i="15"/>
  <c r="M164" i="15" s="1"/>
  <c r="O164" i="15" s="1"/>
  <c r="P164" i="15" s="1"/>
  <c r="L176" i="15"/>
  <c r="M176" i="15" s="1"/>
  <c r="O176" i="15" s="1"/>
  <c r="C176" i="18" s="1"/>
  <c r="G176" i="18" s="1"/>
  <c r="M101" i="15"/>
  <c r="O101" i="15" s="1"/>
  <c r="C101" i="18" s="1"/>
  <c r="G101" i="18" s="1"/>
  <c r="L188" i="15"/>
  <c r="M188" i="15" s="1"/>
  <c r="O188" i="15" s="1"/>
  <c r="C188" i="18" s="1"/>
  <c r="G188" i="18" s="1"/>
  <c r="L2" i="15"/>
  <c r="M2" i="15" s="1"/>
  <c r="O2" i="15" s="1"/>
  <c r="P4" i="20"/>
  <c r="P3" i="20"/>
  <c r="P2" i="20"/>
  <c r="O2" i="20"/>
  <c r="O5" i="20"/>
  <c r="AJ1950" i="1"/>
  <c r="AJ1806" i="1"/>
  <c r="AJ1698" i="1"/>
  <c r="AJ1900" i="1"/>
  <c r="AJ1910" i="1"/>
  <c r="AJ1898" i="1"/>
  <c r="AJ1814" i="1"/>
  <c r="AJ1754" i="1"/>
  <c r="AJ1706" i="1"/>
  <c r="AJ1756" i="1"/>
  <c r="AJ1948" i="1"/>
  <c r="AJ1924" i="1"/>
  <c r="AJ1912" i="1"/>
  <c r="AJ1876" i="1"/>
  <c r="AJ1840" i="1"/>
  <c r="AJ1828" i="1"/>
  <c r="AJ1804" i="1"/>
  <c r="AJ1780" i="1"/>
  <c r="AJ1768" i="1"/>
  <c r="AJ1720" i="1"/>
  <c r="AJ1708" i="1"/>
  <c r="AJ1696" i="1"/>
  <c r="AJ1684" i="1"/>
  <c r="AJ1911" i="1"/>
  <c r="AJ1863" i="1"/>
  <c r="AJ1695" i="1"/>
  <c r="AJ1779" i="1"/>
  <c r="AJ1935" i="1"/>
  <c r="AJ1899" i="1"/>
  <c r="AJ1803" i="1"/>
  <c r="AJ1731" i="1"/>
  <c r="AJ1719" i="1"/>
  <c r="AJ1923" i="1"/>
  <c r="AJ1707" i="1"/>
  <c r="AJ1767" i="1"/>
  <c r="AJ1755" i="1"/>
  <c r="AJ1959" i="1"/>
  <c r="AJ1887" i="1"/>
  <c r="AJ1839" i="1"/>
  <c r="J948" i="18"/>
  <c r="J888" i="18"/>
  <c r="J804" i="18"/>
  <c r="J744" i="18"/>
  <c r="J660" i="18"/>
  <c r="J516" i="18"/>
  <c r="J456" i="18"/>
  <c r="M90" i="17"/>
  <c r="M194" i="17"/>
  <c r="O194" i="17" s="1"/>
  <c r="M388" i="17"/>
  <c r="O388" i="17" s="1"/>
  <c r="P388" i="17" s="1"/>
  <c r="M491" i="17"/>
  <c r="M503" i="17"/>
  <c r="M632" i="17"/>
  <c r="M655" i="17"/>
  <c r="M756" i="17"/>
  <c r="M852" i="17"/>
  <c r="M891" i="17"/>
  <c r="M950" i="17"/>
  <c r="O950" i="17" s="1"/>
  <c r="M968" i="17"/>
  <c r="M221" i="17"/>
  <c r="M468" i="17"/>
  <c r="O468" i="17" s="1"/>
  <c r="M474" i="17"/>
  <c r="O474" i="17" s="1"/>
  <c r="Q474" i="17" s="1"/>
  <c r="M527" i="17"/>
  <c r="M539" i="17"/>
  <c r="M685" i="17"/>
  <c r="O685" i="17" s="1"/>
  <c r="M697" i="17"/>
  <c r="O697" i="17" s="1"/>
  <c r="M703" i="17"/>
  <c r="M733" i="17"/>
  <c r="O733" i="17" s="1"/>
  <c r="M909" i="17"/>
  <c r="M927" i="17"/>
  <c r="M492" i="17"/>
  <c r="M504" i="17"/>
  <c r="M510" i="17"/>
  <c r="O510" i="17" s="1"/>
  <c r="P510" i="17" s="1"/>
  <c r="M133" i="17"/>
  <c r="O133" i="17" s="1"/>
  <c r="M229" i="17"/>
  <c r="M464" i="17"/>
  <c r="M547" i="17"/>
  <c r="M729" i="17"/>
  <c r="O729" i="17" s="1"/>
  <c r="M923" i="17"/>
  <c r="M98" i="17"/>
  <c r="M94" i="17"/>
  <c r="M158" i="17"/>
  <c r="M483" i="17"/>
  <c r="M489" i="17"/>
  <c r="M560" i="17"/>
  <c r="O560" i="17" s="1"/>
  <c r="M856" i="17"/>
  <c r="O856" i="17" s="1"/>
  <c r="M123" i="17"/>
  <c r="O123" i="17" s="1"/>
  <c r="M225" i="17"/>
  <c r="M278" i="17"/>
  <c r="M295" i="17"/>
  <c r="O295" i="17" s="1"/>
  <c r="M460" i="17"/>
  <c r="M466" i="17"/>
  <c r="O466" i="17" s="1"/>
  <c r="M519" i="17"/>
  <c r="M596" i="17"/>
  <c r="M783" i="17"/>
  <c r="M44" i="17"/>
  <c r="M919" i="17"/>
  <c r="O919" i="17" s="1"/>
  <c r="M121" i="16"/>
  <c r="O121" i="16" s="1"/>
  <c r="M132" i="16"/>
  <c r="O132" i="16" s="1"/>
  <c r="M173" i="16"/>
  <c r="O173" i="16" s="1"/>
  <c r="M231" i="16"/>
  <c r="O231" i="16" s="1"/>
  <c r="M277" i="16"/>
  <c r="M407" i="16"/>
  <c r="M555" i="16"/>
  <c r="M561" i="16"/>
  <c r="M584" i="16"/>
  <c r="M641" i="16"/>
  <c r="M934" i="16"/>
  <c r="M144" i="16"/>
  <c r="M390" i="16"/>
  <c r="O390" i="16" s="1"/>
  <c r="P390" i="16" s="1"/>
  <c r="M727" i="16"/>
  <c r="O727" i="16" s="1"/>
  <c r="M733" i="16"/>
  <c r="M773" i="16"/>
  <c r="O773" i="16" s="1"/>
  <c r="M819" i="16"/>
  <c r="M4" i="16"/>
  <c r="M133" i="16"/>
  <c r="O133" i="16" s="1"/>
  <c r="M150" i="16"/>
  <c r="M337" i="16"/>
  <c r="M343" i="16"/>
  <c r="M355" i="16"/>
  <c r="M361" i="16"/>
  <c r="M367" i="16"/>
  <c r="O367" i="16" s="1"/>
  <c r="M431" i="16"/>
  <c r="O431" i="16" s="1"/>
  <c r="M437" i="16"/>
  <c r="M443" i="16"/>
  <c r="O443" i="16" s="1"/>
  <c r="M556" i="16"/>
  <c r="M585" i="16"/>
  <c r="M76" i="16"/>
  <c r="M398" i="16"/>
  <c r="M516" i="16"/>
  <c r="M528" i="16"/>
  <c r="M268" i="16"/>
  <c r="M552" i="16"/>
  <c r="M427" i="16"/>
  <c r="O427" i="16" s="1"/>
  <c r="M95" i="16"/>
  <c r="O95" i="16" s="1"/>
  <c r="P95" i="16" s="1"/>
  <c r="M153" i="16"/>
  <c r="M177" i="16"/>
  <c r="O177" i="16" s="1"/>
  <c r="M235" i="16"/>
  <c r="M275" i="16"/>
  <c r="O275" i="16" s="1"/>
  <c r="M364" i="16"/>
  <c r="M440" i="16"/>
  <c r="M452" i="16"/>
  <c r="M634" i="16"/>
  <c r="M759" i="16"/>
  <c r="M49" i="16"/>
  <c r="O49" i="16" s="1"/>
  <c r="M241" i="16"/>
  <c r="O241" i="16" s="1"/>
  <c r="M305" i="16"/>
  <c r="O305" i="16" s="1"/>
  <c r="P305" i="16" s="1"/>
  <c r="M400" i="16"/>
  <c r="M927" i="16"/>
  <c r="O927" i="16" s="1"/>
  <c r="M933" i="16"/>
  <c r="M950" i="16"/>
  <c r="O950" i="16" s="1"/>
  <c r="M89" i="15"/>
  <c r="O89" i="15" s="1"/>
  <c r="P89" i="15" s="1"/>
  <c r="M27" i="15"/>
  <c r="O27" i="15" s="1"/>
  <c r="M51" i="15"/>
  <c r="O51" i="15" s="1"/>
  <c r="M71" i="15"/>
  <c r="O71" i="15" s="1"/>
  <c r="M75" i="15"/>
  <c r="O75" i="15" s="1"/>
  <c r="M137" i="15"/>
  <c r="O137" i="15" s="1"/>
  <c r="P137" i="15" s="1"/>
  <c r="M149" i="15"/>
  <c r="O149" i="15" s="1"/>
  <c r="C149" i="18" s="1"/>
  <c r="G149" i="18" s="1"/>
  <c r="C949" i="18"/>
  <c r="G949" i="18" s="1"/>
  <c r="C840" i="18"/>
  <c r="G840" i="18" s="1"/>
  <c r="M95" i="15"/>
  <c r="O95" i="15" s="1"/>
  <c r="C95" i="18" s="1"/>
  <c r="G95" i="18" s="1"/>
  <c r="C864" i="18"/>
  <c r="G864" i="18" s="1"/>
  <c r="M69" i="15"/>
  <c r="O69" i="15" s="1"/>
  <c r="M143" i="15"/>
  <c r="O143" i="15" s="1"/>
  <c r="C143" i="18" s="1"/>
  <c r="G143" i="18" s="1"/>
  <c r="M197" i="15"/>
  <c r="O197" i="15" s="1"/>
  <c r="C197" i="18" s="1"/>
  <c r="G197" i="18" s="1"/>
  <c r="K39" i="14"/>
  <c r="K45" i="14"/>
  <c r="K63" i="14"/>
  <c r="K111" i="14"/>
  <c r="K46" i="14"/>
  <c r="K70" i="14"/>
  <c r="K76" i="14"/>
  <c r="K94" i="14"/>
  <c r="M94" i="14" s="1"/>
  <c r="N94" i="14" s="1"/>
  <c r="K118" i="14"/>
  <c r="M118" i="14" s="1"/>
  <c r="N118" i="14" s="1"/>
  <c r="K124" i="14"/>
  <c r="K142" i="14"/>
  <c r="M142" i="14" s="1"/>
  <c r="N142" i="14" s="1"/>
  <c r="K148" i="14"/>
  <c r="M148" i="14" s="1"/>
  <c r="N148" i="14" s="1"/>
  <c r="K159" i="14"/>
  <c r="K207" i="14"/>
  <c r="K231" i="14"/>
  <c r="K261" i="14"/>
  <c r="K267" i="14"/>
  <c r="K273" i="14"/>
  <c r="K457" i="14"/>
  <c r="K469" i="14"/>
  <c r="M469" i="14" s="1"/>
  <c r="N469" i="14" s="1"/>
  <c r="K475" i="14"/>
  <c r="M475" i="14" s="1"/>
  <c r="N475" i="14" s="1"/>
  <c r="K493" i="14"/>
  <c r="K499" i="14"/>
  <c r="M499" i="14" s="1"/>
  <c r="N499" i="14" s="1"/>
  <c r="K517" i="14"/>
  <c r="M517" i="14" s="1"/>
  <c r="N517" i="14" s="1"/>
  <c r="K523" i="14"/>
  <c r="K949" i="14"/>
  <c r="K11" i="14"/>
  <c r="K29" i="14"/>
  <c r="K35" i="14"/>
  <c r="K77" i="14"/>
  <c r="K83" i="14"/>
  <c r="K101" i="14"/>
  <c r="M101" i="14" s="1"/>
  <c r="N101" i="14" s="1"/>
  <c r="K107" i="14"/>
  <c r="M107" i="14" s="1"/>
  <c r="N107" i="14" s="1"/>
  <c r="K262" i="14"/>
  <c r="K268" i="14"/>
  <c r="M268" i="14" s="1"/>
  <c r="N268" i="14" s="1"/>
  <c r="K351" i="14"/>
  <c r="M351" i="14" s="1"/>
  <c r="N351" i="14" s="1"/>
  <c r="K179" i="14"/>
  <c r="K185" i="14"/>
  <c r="K203" i="14"/>
  <c r="K221" i="14"/>
  <c r="K227" i="14"/>
  <c r="K245" i="14"/>
  <c r="K251" i="14"/>
  <c r="K286" i="14"/>
  <c r="K292" i="14"/>
  <c r="M292" i="14" s="1"/>
  <c r="N292" i="14" s="1"/>
  <c r="K310" i="14"/>
  <c r="K316" i="14"/>
  <c r="K334" i="14"/>
  <c r="M334" i="14" s="1"/>
  <c r="N334" i="14" s="1"/>
  <c r="K340" i="14"/>
  <c r="K369" i="14"/>
  <c r="K381" i="14"/>
  <c r="K494" i="14"/>
  <c r="K500" i="14"/>
  <c r="K263" i="14"/>
  <c r="K269" i="14"/>
  <c r="M269" i="14" s="1"/>
  <c r="N269" i="14" s="1"/>
  <c r="K293" i="14"/>
  <c r="K317" i="14"/>
  <c r="M317" i="14" s="1"/>
  <c r="N317" i="14" s="1"/>
  <c r="K323" i="14"/>
  <c r="K347" i="14"/>
  <c r="M347" i="14" s="1"/>
  <c r="N347" i="14" s="1"/>
  <c r="K382" i="14"/>
  <c r="M382" i="14" s="1"/>
  <c r="N382" i="14" s="1"/>
  <c r="K591" i="14"/>
  <c r="K603" i="14"/>
  <c r="K615" i="14"/>
  <c r="K627" i="14"/>
  <c r="K639" i="14"/>
  <c r="K645" i="14"/>
  <c r="K651" i="14"/>
  <c r="M651" i="14" s="1"/>
  <c r="N651" i="14" s="1"/>
  <c r="K663" i="14"/>
  <c r="M663" i="14" s="1"/>
  <c r="N663" i="14" s="1"/>
  <c r="K669" i="14"/>
  <c r="M669" i="14" s="1"/>
  <c r="N669" i="14" s="1"/>
  <c r="K687" i="14"/>
  <c r="K693" i="14"/>
  <c r="M693" i="14" s="1"/>
  <c r="N693" i="14" s="1"/>
  <c r="K705" i="14"/>
  <c r="M705" i="14" s="1"/>
  <c r="N705" i="14" s="1"/>
  <c r="K711" i="14"/>
  <c r="K717" i="14"/>
  <c r="K723" i="14"/>
  <c r="K729" i="14"/>
  <c r="K735" i="14"/>
  <c r="K741" i="14"/>
  <c r="K747" i="14"/>
  <c r="M747" i="14" s="1"/>
  <c r="N747" i="14" s="1"/>
  <c r="K753" i="14"/>
  <c r="M753" i="14" s="1"/>
  <c r="N753" i="14" s="1"/>
  <c r="K759" i="14"/>
  <c r="M759" i="14" s="1"/>
  <c r="N759" i="14" s="1"/>
  <c r="K765" i="14"/>
  <c r="K771" i="14"/>
  <c r="M771" i="14" s="1"/>
  <c r="N771" i="14" s="1"/>
  <c r="K777" i="14"/>
  <c r="M777" i="14" s="1"/>
  <c r="N777" i="14" s="1"/>
  <c r="K783" i="14"/>
  <c r="K789" i="14"/>
  <c r="K795" i="14"/>
  <c r="K801" i="14"/>
  <c r="K807" i="14"/>
  <c r="K813" i="14"/>
  <c r="K819" i="14"/>
  <c r="K825" i="14"/>
  <c r="K831" i="14"/>
  <c r="M831" i="14" s="1"/>
  <c r="N831" i="14" s="1"/>
  <c r="K837" i="14"/>
  <c r="K843" i="14"/>
  <c r="M843" i="14" s="1"/>
  <c r="N843" i="14" s="1"/>
  <c r="K849" i="14"/>
  <c r="M849" i="14" s="1"/>
  <c r="N849" i="14" s="1"/>
  <c r="K855" i="14"/>
  <c r="K861" i="14"/>
  <c r="K867" i="14"/>
  <c r="K873" i="14"/>
  <c r="K879" i="14"/>
  <c r="K885" i="14"/>
  <c r="K891" i="14"/>
  <c r="M891" i="14" s="1"/>
  <c r="N891" i="14" s="1"/>
  <c r="K897" i="14"/>
  <c r="M897" i="14" s="1"/>
  <c r="N897" i="14" s="1"/>
  <c r="K903" i="14"/>
  <c r="K909" i="14"/>
  <c r="K915" i="14"/>
  <c r="M915" i="14" s="1"/>
  <c r="N915" i="14" s="1"/>
  <c r="K921" i="14"/>
  <c r="M921" i="14" s="1"/>
  <c r="N921" i="14" s="1"/>
  <c r="K927" i="14"/>
  <c r="K933" i="14"/>
  <c r="K939" i="14"/>
  <c r="K945" i="14"/>
  <c r="K951" i="14"/>
  <c r="K957" i="14"/>
  <c r="K963" i="14"/>
  <c r="M963" i="14" s="1"/>
  <c r="N963" i="14" s="1"/>
  <c r="K969" i="14"/>
  <c r="M969" i="14" s="1"/>
  <c r="N969" i="14" s="1"/>
  <c r="K151" i="14"/>
  <c r="M151" i="14" s="1"/>
  <c r="N151" i="14" s="1"/>
  <c r="K157" i="14"/>
  <c r="K175" i="14"/>
  <c r="M175" i="14" s="1"/>
  <c r="N175" i="14" s="1"/>
  <c r="K181" i="14"/>
  <c r="K205" i="14"/>
  <c r="K223" i="14"/>
  <c r="K229" i="14"/>
  <c r="K247" i="14"/>
  <c r="K318" i="14"/>
  <c r="K490" i="14"/>
  <c r="K496" i="14"/>
  <c r="M496" i="14" s="1"/>
  <c r="N496" i="14" s="1"/>
  <c r="K158" i="14"/>
  <c r="M158" i="14" s="1"/>
  <c r="N158" i="14" s="1"/>
  <c r="K164" i="14"/>
  <c r="M164" i="14" s="1"/>
  <c r="N164" i="14" s="1"/>
  <c r="K200" i="14"/>
  <c r="K248" i="14"/>
  <c r="M248" i="14" s="1"/>
  <c r="N248" i="14" s="1"/>
  <c r="K271" i="14"/>
  <c r="M271" i="14" s="1"/>
  <c r="N271" i="14" s="1"/>
  <c r="K289" i="14"/>
  <c r="K319" i="14"/>
  <c r="K325" i="14"/>
  <c r="K337" i="14"/>
  <c r="K349" i="14"/>
  <c r="K355" i="14"/>
  <c r="K366" i="14"/>
  <c r="K384" i="14"/>
  <c r="K390" i="14"/>
  <c r="K438" i="14"/>
  <c r="M438" i="14" s="1"/>
  <c r="N438" i="14" s="1"/>
  <c r="K480" i="14"/>
  <c r="M480" i="14" s="1"/>
  <c r="N480" i="14" s="1"/>
  <c r="K486" i="14"/>
  <c r="M486" i="14" s="1"/>
  <c r="N486" i="14" s="1"/>
  <c r="J900" i="18"/>
  <c r="J756" i="18"/>
  <c r="J612" i="18"/>
  <c r="J468" i="18"/>
  <c r="J876" i="18"/>
  <c r="J732" i="18"/>
  <c r="J588" i="18"/>
  <c r="J444" i="18"/>
  <c r="J864" i="18"/>
  <c r="J720" i="18"/>
  <c r="J576" i="18"/>
  <c r="J432" i="18"/>
  <c r="J852" i="18"/>
  <c r="J708" i="18"/>
  <c r="J564" i="18"/>
  <c r="J420" i="18"/>
  <c r="J840" i="18"/>
  <c r="J696" i="18"/>
  <c r="J552" i="18"/>
  <c r="J14" i="18"/>
  <c r="J26" i="18"/>
  <c r="J38" i="18"/>
  <c r="J50" i="18"/>
  <c r="J62" i="18"/>
  <c r="J74" i="18"/>
  <c r="J86" i="18"/>
  <c r="J98" i="18"/>
  <c r="J110" i="18"/>
  <c r="J122" i="18"/>
  <c r="J134" i="18"/>
  <c r="J146" i="18"/>
  <c r="J158" i="18"/>
  <c r="J170" i="18"/>
  <c r="J182" i="18"/>
  <c r="J194" i="18"/>
  <c r="J206" i="18"/>
  <c r="J218" i="18"/>
  <c r="J230" i="18"/>
  <c r="J242" i="18"/>
  <c r="J254" i="18"/>
  <c r="J266" i="18"/>
  <c r="J278" i="18"/>
  <c r="J290" i="18"/>
  <c r="J302" i="18"/>
  <c r="J314" i="18"/>
  <c r="J326" i="18"/>
  <c r="J338" i="18"/>
  <c r="J350" i="18"/>
  <c r="J362" i="18"/>
  <c r="J374" i="18"/>
  <c r="J386" i="18"/>
  <c r="J398" i="18"/>
  <c r="J410" i="18"/>
  <c r="J422" i="18"/>
  <c r="J434" i="18"/>
  <c r="J446" i="18"/>
  <c r="J458" i="18"/>
  <c r="J470" i="18"/>
  <c r="J482" i="18"/>
  <c r="J494" i="18"/>
  <c r="J506" i="18"/>
  <c r="J518" i="18"/>
  <c r="J530" i="18"/>
  <c r="J542" i="18"/>
  <c r="J554" i="18"/>
  <c r="J566" i="18"/>
  <c r="J578" i="18"/>
  <c r="J590" i="18"/>
  <c r="J602" i="18"/>
  <c r="J614" i="18"/>
  <c r="J626" i="18"/>
  <c r="J638" i="18"/>
  <c r="J650" i="18"/>
  <c r="J662" i="18"/>
  <c r="J674" i="18"/>
  <c r="J686" i="18"/>
  <c r="J698" i="18"/>
  <c r="J710" i="18"/>
  <c r="J722" i="18"/>
  <c r="J734" i="18"/>
  <c r="J746" i="18"/>
  <c r="J758" i="18"/>
  <c r="J770" i="18"/>
  <c r="J782" i="18"/>
  <c r="J794" i="18"/>
  <c r="J806" i="18"/>
  <c r="J818" i="18"/>
  <c r="J830" i="18"/>
  <c r="J842" i="18"/>
  <c r="J854" i="18"/>
  <c r="J866" i="18"/>
  <c r="J878" i="18"/>
  <c r="J890" i="18"/>
  <c r="J902" i="18"/>
  <c r="J914" i="18"/>
  <c r="J926" i="18"/>
  <c r="J938" i="18"/>
  <c r="J950" i="18"/>
  <c r="J962" i="18"/>
  <c r="J120" i="18"/>
  <c r="J144" i="18"/>
  <c r="J192" i="18"/>
  <c r="J264" i="18"/>
  <c r="J3" i="18"/>
  <c r="J15" i="18"/>
  <c r="J27" i="18"/>
  <c r="J39" i="18"/>
  <c r="J51" i="18"/>
  <c r="J63" i="18"/>
  <c r="J75" i="18"/>
  <c r="J87" i="18"/>
  <c r="J99" i="18"/>
  <c r="J111" i="18"/>
  <c r="J123" i="18"/>
  <c r="J135" i="18"/>
  <c r="J147" i="18"/>
  <c r="J159" i="18"/>
  <c r="J171" i="18"/>
  <c r="J183" i="18"/>
  <c r="J195" i="18"/>
  <c r="J207" i="18"/>
  <c r="J219" i="18"/>
  <c r="J231" i="18"/>
  <c r="J243" i="18"/>
  <c r="J255" i="18"/>
  <c r="J267" i="18"/>
  <c r="J279" i="18"/>
  <c r="J291" i="18"/>
  <c r="J303" i="18"/>
  <c r="J315" i="18"/>
  <c r="J327" i="18"/>
  <c r="J339" i="18"/>
  <c r="J351" i="18"/>
  <c r="J363" i="18"/>
  <c r="J375" i="18"/>
  <c r="J387" i="18"/>
  <c r="J399" i="18"/>
  <c r="J411" i="18"/>
  <c r="J423" i="18"/>
  <c r="J435" i="18"/>
  <c r="J447" i="18"/>
  <c r="J459" i="18"/>
  <c r="J471" i="18"/>
  <c r="J483" i="18"/>
  <c r="J495" i="18"/>
  <c r="J507" i="18"/>
  <c r="J519" i="18"/>
  <c r="J531" i="18"/>
  <c r="J543" i="18"/>
  <c r="J555" i="18"/>
  <c r="J567" i="18"/>
  <c r="J579" i="18"/>
  <c r="J591" i="18"/>
  <c r="J603" i="18"/>
  <c r="J615" i="18"/>
  <c r="J627" i="18"/>
  <c r="J639" i="18"/>
  <c r="J651" i="18"/>
  <c r="J663" i="18"/>
  <c r="J675" i="18"/>
  <c r="J687" i="18"/>
  <c r="J699" i="18"/>
  <c r="J711" i="18"/>
  <c r="J723" i="18"/>
  <c r="J735" i="18"/>
  <c r="J747" i="18"/>
  <c r="J759" i="18"/>
  <c r="J771" i="18"/>
  <c r="J783" i="18"/>
  <c r="J795" i="18"/>
  <c r="J807" i="18"/>
  <c r="J819" i="18"/>
  <c r="J831" i="18"/>
  <c r="J843" i="18"/>
  <c r="J855" i="18"/>
  <c r="J867" i="18"/>
  <c r="J879" i="18"/>
  <c r="J891" i="18"/>
  <c r="J903" i="18"/>
  <c r="J915" i="18"/>
  <c r="J927" i="18"/>
  <c r="J939" i="18"/>
  <c r="J951" i="18"/>
  <c r="J963" i="18"/>
  <c r="J108" i="18"/>
  <c r="J168" i="18"/>
  <c r="J252" i="18"/>
  <c r="J4" i="18"/>
  <c r="J16" i="18"/>
  <c r="J28" i="18"/>
  <c r="J40" i="18"/>
  <c r="J52" i="18"/>
  <c r="J64" i="18"/>
  <c r="J76" i="18"/>
  <c r="J88" i="18"/>
  <c r="J100" i="18"/>
  <c r="J112" i="18"/>
  <c r="J124" i="18"/>
  <c r="J136" i="18"/>
  <c r="J148" i="18"/>
  <c r="J160" i="18"/>
  <c r="J172" i="18"/>
  <c r="J184" i="18"/>
  <c r="J196" i="18"/>
  <c r="J208" i="18"/>
  <c r="J220" i="18"/>
  <c r="J232" i="18"/>
  <c r="J244" i="18"/>
  <c r="J256" i="18"/>
  <c r="J268" i="18"/>
  <c r="J280" i="18"/>
  <c r="J292" i="18"/>
  <c r="J304" i="18"/>
  <c r="J316" i="18"/>
  <c r="J328" i="18"/>
  <c r="J340" i="18"/>
  <c r="J352" i="18"/>
  <c r="J364" i="18"/>
  <c r="J376" i="18"/>
  <c r="J388" i="18"/>
  <c r="J400" i="18"/>
  <c r="J412" i="18"/>
  <c r="J424" i="18"/>
  <c r="J436" i="18"/>
  <c r="J448" i="18"/>
  <c r="J460" i="18"/>
  <c r="J472" i="18"/>
  <c r="J484" i="18"/>
  <c r="J496" i="18"/>
  <c r="J508" i="18"/>
  <c r="J520" i="18"/>
  <c r="J532" i="18"/>
  <c r="J544" i="18"/>
  <c r="J556" i="18"/>
  <c r="J568" i="18"/>
  <c r="J580" i="18"/>
  <c r="J592" i="18"/>
  <c r="J604" i="18"/>
  <c r="J616" i="18"/>
  <c r="J628" i="18"/>
  <c r="J640" i="18"/>
  <c r="J652" i="18"/>
  <c r="J664" i="18"/>
  <c r="J676" i="18"/>
  <c r="J688" i="18"/>
  <c r="J700" i="18"/>
  <c r="J712" i="18"/>
  <c r="J724" i="18"/>
  <c r="J736" i="18"/>
  <c r="J748" i="18"/>
  <c r="J760" i="18"/>
  <c r="J772" i="18"/>
  <c r="J784" i="18"/>
  <c r="J796" i="18"/>
  <c r="J808" i="18"/>
  <c r="J820" i="18"/>
  <c r="J832" i="18"/>
  <c r="J844" i="18"/>
  <c r="J856" i="18"/>
  <c r="J868" i="18"/>
  <c r="J880" i="18"/>
  <c r="J892" i="18"/>
  <c r="J904" i="18"/>
  <c r="J916" i="18"/>
  <c r="J928" i="18"/>
  <c r="J940" i="18"/>
  <c r="J952" i="18"/>
  <c r="J964" i="18"/>
  <c r="J132" i="18"/>
  <c r="J156" i="18"/>
  <c r="J228" i="18"/>
  <c r="J324" i="18"/>
  <c r="J5" i="18"/>
  <c r="J17" i="18"/>
  <c r="J29" i="18"/>
  <c r="J41" i="18"/>
  <c r="J53" i="18"/>
  <c r="J65" i="18"/>
  <c r="J77" i="18"/>
  <c r="J89" i="18"/>
  <c r="J101" i="18"/>
  <c r="J113" i="18"/>
  <c r="J125" i="18"/>
  <c r="J137" i="18"/>
  <c r="J149" i="18"/>
  <c r="J161" i="18"/>
  <c r="J173" i="18"/>
  <c r="J185" i="18"/>
  <c r="J197" i="18"/>
  <c r="J209" i="18"/>
  <c r="J221" i="18"/>
  <c r="J233" i="18"/>
  <c r="J245" i="18"/>
  <c r="J257" i="18"/>
  <c r="J269" i="18"/>
  <c r="J281" i="18"/>
  <c r="J293" i="18"/>
  <c r="J305" i="18"/>
  <c r="J317" i="18"/>
  <c r="J329" i="18"/>
  <c r="J341" i="18"/>
  <c r="J353" i="18"/>
  <c r="J365" i="18"/>
  <c r="J377" i="18"/>
  <c r="J389" i="18"/>
  <c r="J401" i="18"/>
  <c r="J413" i="18"/>
  <c r="J425" i="18"/>
  <c r="J437" i="18"/>
  <c r="J449" i="18"/>
  <c r="J461" i="18"/>
  <c r="J473" i="18"/>
  <c r="J485" i="18"/>
  <c r="J497" i="18"/>
  <c r="J509" i="18"/>
  <c r="J521" i="18"/>
  <c r="J533" i="18"/>
  <c r="J545" i="18"/>
  <c r="J557" i="18"/>
  <c r="J569" i="18"/>
  <c r="J581" i="18"/>
  <c r="J593" i="18"/>
  <c r="J605" i="18"/>
  <c r="J617" i="18"/>
  <c r="J629" i="18"/>
  <c r="J641" i="18"/>
  <c r="J653" i="18"/>
  <c r="J665" i="18"/>
  <c r="J677" i="18"/>
  <c r="J689" i="18"/>
  <c r="J701" i="18"/>
  <c r="J713" i="18"/>
  <c r="J725" i="18"/>
  <c r="J737" i="18"/>
  <c r="J749" i="18"/>
  <c r="J761" i="18"/>
  <c r="J773" i="18"/>
  <c r="J785" i="18"/>
  <c r="J797" i="18"/>
  <c r="J809" i="18"/>
  <c r="J821" i="18"/>
  <c r="J833" i="18"/>
  <c r="J845" i="18"/>
  <c r="J857" i="18"/>
  <c r="J869" i="18"/>
  <c r="J881" i="18"/>
  <c r="J893" i="18"/>
  <c r="J905" i="18"/>
  <c r="J917" i="18"/>
  <c r="J929" i="18"/>
  <c r="J941" i="18"/>
  <c r="J953" i="18"/>
  <c r="J965" i="18"/>
  <c r="J60" i="18"/>
  <c r="J276" i="18"/>
  <c r="J6" i="18"/>
  <c r="J18" i="18"/>
  <c r="J30" i="18"/>
  <c r="J42" i="18"/>
  <c r="J54" i="18"/>
  <c r="J66" i="18"/>
  <c r="J78" i="18"/>
  <c r="J90" i="18"/>
  <c r="J102" i="18"/>
  <c r="J114" i="18"/>
  <c r="J126" i="18"/>
  <c r="J138" i="18"/>
  <c r="J150" i="18"/>
  <c r="J162" i="18"/>
  <c r="J174" i="18"/>
  <c r="J186" i="18"/>
  <c r="J198" i="18"/>
  <c r="J210" i="18"/>
  <c r="J222" i="18"/>
  <c r="J234" i="18"/>
  <c r="J246" i="18"/>
  <c r="J258" i="18"/>
  <c r="J270" i="18"/>
  <c r="J282" i="18"/>
  <c r="J294" i="18"/>
  <c r="J306" i="18"/>
  <c r="J318" i="18"/>
  <c r="J330" i="18"/>
  <c r="J342" i="18"/>
  <c r="J354" i="18"/>
  <c r="J366" i="18"/>
  <c r="J378" i="18"/>
  <c r="J390" i="18"/>
  <c r="J402" i="18"/>
  <c r="J414" i="18"/>
  <c r="J426" i="18"/>
  <c r="J438" i="18"/>
  <c r="J450" i="18"/>
  <c r="J462" i="18"/>
  <c r="J474" i="18"/>
  <c r="J486" i="18"/>
  <c r="J498" i="18"/>
  <c r="J510" i="18"/>
  <c r="J522" i="18"/>
  <c r="J534" i="18"/>
  <c r="J546" i="18"/>
  <c r="J558" i="18"/>
  <c r="J570" i="18"/>
  <c r="J582" i="18"/>
  <c r="J594" i="18"/>
  <c r="J606" i="18"/>
  <c r="J618" i="18"/>
  <c r="J630" i="18"/>
  <c r="J642" i="18"/>
  <c r="J654" i="18"/>
  <c r="J666" i="18"/>
  <c r="J678" i="18"/>
  <c r="J690" i="18"/>
  <c r="J702" i="18"/>
  <c r="J714" i="18"/>
  <c r="J726" i="18"/>
  <c r="J738" i="18"/>
  <c r="J750" i="18"/>
  <c r="J762" i="18"/>
  <c r="J774" i="18"/>
  <c r="J786" i="18"/>
  <c r="J798" i="18"/>
  <c r="J810" i="18"/>
  <c r="J822" i="18"/>
  <c r="J834" i="18"/>
  <c r="J846" i="18"/>
  <c r="J858" i="18"/>
  <c r="J870" i="18"/>
  <c r="J882" i="18"/>
  <c r="J894" i="18"/>
  <c r="J906" i="18"/>
  <c r="J918" i="18"/>
  <c r="J930" i="18"/>
  <c r="J942" i="18"/>
  <c r="J954" i="18"/>
  <c r="J966" i="18"/>
  <c r="J84" i="18"/>
  <c r="J180" i="18"/>
  <c r="J300" i="18"/>
  <c r="J7" i="18"/>
  <c r="J19" i="18"/>
  <c r="J31" i="18"/>
  <c r="J43" i="18"/>
  <c r="J55" i="18"/>
  <c r="J67" i="18"/>
  <c r="J79" i="18"/>
  <c r="J91" i="18"/>
  <c r="J103" i="18"/>
  <c r="J115" i="18"/>
  <c r="J127" i="18"/>
  <c r="J139" i="18"/>
  <c r="J151" i="18"/>
  <c r="J163" i="18"/>
  <c r="J175" i="18"/>
  <c r="J187" i="18"/>
  <c r="J199" i="18"/>
  <c r="J211" i="18"/>
  <c r="J223" i="18"/>
  <c r="J235" i="18"/>
  <c r="J247" i="18"/>
  <c r="J259" i="18"/>
  <c r="J271" i="18"/>
  <c r="J283" i="18"/>
  <c r="J295" i="18"/>
  <c r="J307" i="18"/>
  <c r="J319" i="18"/>
  <c r="J331" i="18"/>
  <c r="J343" i="18"/>
  <c r="J355" i="18"/>
  <c r="J367" i="18"/>
  <c r="J379" i="18"/>
  <c r="J391" i="18"/>
  <c r="J403" i="18"/>
  <c r="J415" i="18"/>
  <c r="J427" i="18"/>
  <c r="J439" i="18"/>
  <c r="J451" i="18"/>
  <c r="J463" i="18"/>
  <c r="J475" i="18"/>
  <c r="J487" i="18"/>
  <c r="J499" i="18"/>
  <c r="J511" i="18"/>
  <c r="J523" i="18"/>
  <c r="J535" i="18"/>
  <c r="J547" i="18"/>
  <c r="J559" i="18"/>
  <c r="J571" i="18"/>
  <c r="J583" i="18"/>
  <c r="J595" i="18"/>
  <c r="J607" i="18"/>
  <c r="J619" i="18"/>
  <c r="J631" i="18"/>
  <c r="J643" i="18"/>
  <c r="J655" i="18"/>
  <c r="J667" i="18"/>
  <c r="J679" i="18"/>
  <c r="J691" i="18"/>
  <c r="J703" i="18"/>
  <c r="J715" i="18"/>
  <c r="J727" i="18"/>
  <c r="J739" i="18"/>
  <c r="J751" i="18"/>
  <c r="J763" i="18"/>
  <c r="J775" i="18"/>
  <c r="J787" i="18"/>
  <c r="J799" i="18"/>
  <c r="J811" i="18"/>
  <c r="J823" i="18"/>
  <c r="J835" i="18"/>
  <c r="J847" i="18"/>
  <c r="J859" i="18"/>
  <c r="J871" i="18"/>
  <c r="J883" i="18"/>
  <c r="J895" i="18"/>
  <c r="J907" i="18"/>
  <c r="J919" i="18"/>
  <c r="J931" i="18"/>
  <c r="J943" i="18"/>
  <c r="J955" i="18"/>
  <c r="J967" i="18"/>
  <c r="J48" i="18"/>
  <c r="J288" i="18"/>
  <c r="J8" i="18"/>
  <c r="J20" i="18"/>
  <c r="J32" i="18"/>
  <c r="J44" i="18"/>
  <c r="J56" i="18"/>
  <c r="J68" i="18"/>
  <c r="J80" i="18"/>
  <c r="J92" i="18"/>
  <c r="J104" i="18"/>
  <c r="J116" i="18"/>
  <c r="J128" i="18"/>
  <c r="J140" i="18"/>
  <c r="J152" i="18"/>
  <c r="J164" i="18"/>
  <c r="J176" i="18"/>
  <c r="J188" i="18"/>
  <c r="J200" i="18"/>
  <c r="J212" i="18"/>
  <c r="J224" i="18"/>
  <c r="J236" i="18"/>
  <c r="J248" i="18"/>
  <c r="J260" i="18"/>
  <c r="J272" i="18"/>
  <c r="J284" i="18"/>
  <c r="J296" i="18"/>
  <c r="J308" i="18"/>
  <c r="J320" i="18"/>
  <c r="J332" i="18"/>
  <c r="J344" i="18"/>
  <c r="J356" i="18"/>
  <c r="J368" i="18"/>
  <c r="J380" i="18"/>
  <c r="J392" i="18"/>
  <c r="J404" i="18"/>
  <c r="J416" i="18"/>
  <c r="J428" i="18"/>
  <c r="J440" i="18"/>
  <c r="J452" i="18"/>
  <c r="J464" i="18"/>
  <c r="J476" i="18"/>
  <c r="J488" i="18"/>
  <c r="J500" i="18"/>
  <c r="J512" i="18"/>
  <c r="J524" i="18"/>
  <c r="J536" i="18"/>
  <c r="J548" i="18"/>
  <c r="J560" i="18"/>
  <c r="J572" i="18"/>
  <c r="J584" i="18"/>
  <c r="J596" i="18"/>
  <c r="J608" i="18"/>
  <c r="J620" i="18"/>
  <c r="J632" i="18"/>
  <c r="J644" i="18"/>
  <c r="J656" i="18"/>
  <c r="J668" i="18"/>
  <c r="J680" i="18"/>
  <c r="J692" i="18"/>
  <c r="J704" i="18"/>
  <c r="J716" i="18"/>
  <c r="J728" i="18"/>
  <c r="J740" i="18"/>
  <c r="J752" i="18"/>
  <c r="J764" i="18"/>
  <c r="J776" i="18"/>
  <c r="J788" i="18"/>
  <c r="J800" i="18"/>
  <c r="J812" i="18"/>
  <c r="J824" i="18"/>
  <c r="J836" i="18"/>
  <c r="J848" i="18"/>
  <c r="J860" i="18"/>
  <c r="J872" i="18"/>
  <c r="J884" i="18"/>
  <c r="J896" i="18"/>
  <c r="J908" i="18"/>
  <c r="J920" i="18"/>
  <c r="J932" i="18"/>
  <c r="J944" i="18"/>
  <c r="J956" i="18"/>
  <c r="J968" i="18"/>
  <c r="J72" i="18"/>
  <c r="J216" i="18"/>
  <c r="J348" i="18"/>
  <c r="J9" i="18"/>
  <c r="J21" i="18"/>
  <c r="J33" i="18"/>
  <c r="J45" i="18"/>
  <c r="J57" i="18"/>
  <c r="J69" i="18"/>
  <c r="J81" i="18"/>
  <c r="J93" i="18"/>
  <c r="J105" i="18"/>
  <c r="J117" i="18"/>
  <c r="J129" i="18"/>
  <c r="J141" i="18"/>
  <c r="J153" i="18"/>
  <c r="J165" i="18"/>
  <c r="J177" i="18"/>
  <c r="J189" i="18"/>
  <c r="J201" i="18"/>
  <c r="J213" i="18"/>
  <c r="J225" i="18"/>
  <c r="J237" i="18"/>
  <c r="J249" i="18"/>
  <c r="J261" i="18"/>
  <c r="J273" i="18"/>
  <c r="J285" i="18"/>
  <c r="J297" i="18"/>
  <c r="J309" i="18"/>
  <c r="J321" i="18"/>
  <c r="J333" i="18"/>
  <c r="J345" i="18"/>
  <c r="J357" i="18"/>
  <c r="J369" i="18"/>
  <c r="J381" i="18"/>
  <c r="J393" i="18"/>
  <c r="J405" i="18"/>
  <c r="J417" i="18"/>
  <c r="J429" i="18"/>
  <c r="J441" i="18"/>
  <c r="J453" i="18"/>
  <c r="J465" i="18"/>
  <c r="J477" i="18"/>
  <c r="J489" i="18"/>
  <c r="J501" i="18"/>
  <c r="J513" i="18"/>
  <c r="J525" i="18"/>
  <c r="J537" i="18"/>
  <c r="J549" i="18"/>
  <c r="J561" i="18"/>
  <c r="J573" i="18"/>
  <c r="J585" i="18"/>
  <c r="J597" i="18"/>
  <c r="J609" i="18"/>
  <c r="J621" i="18"/>
  <c r="J633" i="18"/>
  <c r="J645" i="18"/>
  <c r="J657" i="18"/>
  <c r="J669" i="18"/>
  <c r="J681" i="18"/>
  <c r="J693" i="18"/>
  <c r="J705" i="18"/>
  <c r="J717" i="18"/>
  <c r="J729" i="18"/>
  <c r="J741" i="18"/>
  <c r="J753" i="18"/>
  <c r="J765" i="18"/>
  <c r="J777" i="18"/>
  <c r="J789" i="18"/>
  <c r="J801" i="18"/>
  <c r="J813" i="18"/>
  <c r="J825" i="18"/>
  <c r="J837" i="18"/>
  <c r="J849" i="18"/>
  <c r="J861" i="18"/>
  <c r="J873" i="18"/>
  <c r="J885" i="18"/>
  <c r="J897" i="18"/>
  <c r="J909" i="18"/>
  <c r="J921" i="18"/>
  <c r="J933" i="18"/>
  <c r="J945" i="18"/>
  <c r="J957" i="18"/>
  <c r="J969" i="18"/>
  <c r="J36" i="18"/>
  <c r="J240" i="18"/>
  <c r="J10" i="18"/>
  <c r="J22" i="18"/>
  <c r="J34" i="18"/>
  <c r="J46" i="18"/>
  <c r="J58" i="18"/>
  <c r="J70" i="18"/>
  <c r="J82" i="18"/>
  <c r="J94" i="18"/>
  <c r="J106" i="18"/>
  <c r="J118" i="18"/>
  <c r="J130" i="18"/>
  <c r="J142" i="18"/>
  <c r="J154" i="18"/>
  <c r="J166" i="18"/>
  <c r="J178" i="18"/>
  <c r="J190" i="18"/>
  <c r="J202" i="18"/>
  <c r="J214" i="18"/>
  <c r="J226" i="18"/>
  <c r="J238" i="18"/>
  <c r="J250" i="18"/>
  <c r="J262" i="18"/>
  <c r="J274" i="18"/>
  <c r="J286" i="18"/>
  <c r="J298" i="18"/>
  <c r="J310" i="18"/>
  <c r="J322" i="18"/>
  <c r="J334" i="18"/>
  <c r="J346" i="18"/>
  <c r="J358" i="18"/>
  <c r="J370" i="18"/>
  <c r="J382" i="18"/>
  <c r="J394" i="18"/>
  <c r="J406" i="18"/>
  <c r="J418" i="18"/>
  <c r="J430" i="18"/>
  <c r="J442" i="18"/>
  <c r="J454" i="18"/>
  <c r="J466" i="18"/>
  <c r="J478" i="18"/>
  <c r="J490" i="18"/>
  <c r="J502" i="18"/>
  <c r="J514" i="18"/>
  <c r="J526" i="18"/>
  <c r="J538" i="18"/>
  <c r="J550" i="18"/>
  <c r="J562" i="18"/>
  <c r="J574" i="18"/>
  <c r="J586" i="18"/>
  <c r="J598" i="18"/>
  <c r="J610" i="18"/>
  <c r="J622" i="18"/>
  <c r="J634" i="18"/>
  <c r="J646" i="18"/>
  <c r="J658" i="18"/>
  <c r="J670" i="18"/>
  <c r="J682" i="18"/>
  <c r="J694" i="18"/>
  <c r="J706" i="18"/>
  <c r="J718" i="18"/>
  <c r="J730" i="18"/>
  <c r="J742" i="18"/>
  <c r="J754" i="18"/>
  <c r="J766" i="18"/>
  <c r="J778" i="18"/>
  <c r="J790" i="18"/>
  <c r="J802" i="18"/>
  <c r="J814" i="18"/>
  <c r="J826" i="18"/>
  <c r="J838" i="18"/>
  <c r="J850" i="18"/>
  <c r="J862" i="18"/>
  <c r="J874" i="18"/>
  <c r="J886" i="18"/>
  <c r="J898" i="18"/>
  <c r="J910" i="18"/>
  <c r="J922" i="18"/>
  <c r="J934" i="18"/>
  <c r="J946" i="18"/>
  <c r="J958" i="18"/>
  <c r="J970" i="18"/>
  <c r="J11" i="18"/>
  <c r="J23" i="18"/>
  <c r="J35" i="18"/>
  <c r="J47" i="18"/>
  <c r="J59" i="18"/>
  <c r="J71" i="18"/>
  <c r="J83" i="18"/>
  <c r="J95" i="18"/>
  <c r="J107" i="18"/>
  <c r="J119" i="18"/>
  <c r="J131" i="18"/>
  <c r="J143" i="18"/>
  <c r="J155" i="18"/>
  <c r="J167" i="18"/>
  <c r="J179" i="18"/>
  <c r="J191" i="18"/>
  <c r="J203" i="18"/>
  <c r="J215" i="18"/>
  <c r="J227" i="18"/>
  <c r="J239" i="18"/>
  <c r="J251" i="18"/>
  <c r="J263" i="18"/>
  <c r="J275" i="18"/>
  <c r="J287" i="18"/>
  <c r="J299" i="18"/>
  <c r="J311" i="18"/>
  <c r="J323" i="18"/>
  <c r="J335" i="18"/>
  <c r="J347" i="18"/>
  <c r="J359" i="18"/>
  <c r="J371" i="18"/>
  <c r="J383" i="18"/>
  <c r="J395" i="18"/>
  <c r="J407" i="18"/>
  <c r="J419" i="18"/>
  <c r="J431" i="18"/>
  <c r="J443" i="18"/>
  <c r="J455" i="18"/>
  <c r="J467" i="18"/>
  <c r="J479" i="18"/>
  <c r="J491" i="18"/>
  <c r="J503" i="18"/>
  <c r="J515" i="18"/>
  <c r="J527" i="18"/>
  <c r="J539" i="18"/>
  <c r="J551" i="18"/>
  <c r="J563" i="18"/>
  <c r="J575" i="18"/>
  <c r="J587" i="18"/>
  <c r="J599" i="18"/>
  <c r="J611" i="18"/>
  <c r="J623" i="18"/>
  <c r="J635" i="18"/>
  <c r="J647" i="18"/>
  <c r="J659" i="18"/>
  <c r="J671" i="18"/>
  <c r="J683" i="18"/>
  <c r="J695" i="18"/>
  <c r="J707" i="18"/>
  <c r="J719" i="18"/>
  <c r="J731" i="18"/>
  <c r="J743" i="18"/>
  <c r="J755" i="18"/>
  <c r="J767" i="18"/>
  <c r="J779" i="18"/>
  <c r="J791" i="18"/>
  <c r="J803" i="18"/>
  <c r="J815" i="18"/>
  <c r="J827" i="18"/>
  <c r="J839" i="18"/>
  <c r="J851" i="18"/>
  <c r="J863" i="18"/>
  <c r="J875" i="18"/>
  <c r="J887" i="18"/>
  <c r="J899" i="18"/>
  <c r="J911" i="18"/>
  <c r="J923" i="18"/>
  <c r="J935" i="18"/>
  <c r="J947" i="18"/>
  <c r="J959" i="18"/>
  <c r="J2" i="18"/>
  <c r="J12" i="18"/>
  <c r="J13" i="18"/>
  <c r="J25" i="18"/>
  <c r="J37" i="18"/>
  <c r="J49" i="18"/>
  <c r="J61" i="18"/>
  <c r="J73" i="18"/>
  <c r="J85" i="18"/>
  <c r="J97" i="18"/>
  <c r="J109" i="18"/>
  <c r="J121" i="18"/>
  <c r="J133" i="18"/>
  <c r="J145" i="18"/>
  <c r="J157" i="18"/>
  <c r="J169" i="18"/>
  <c r="J181" i="18"/>
  <c r="J193" i="18"/>
  <c r="J205" i="18"/>
  <c r="J217" i="18"/>
  <c r="J229" i="18"/>
  <c r="J241" i="18"/>
  <c r="J253" i="18"/>
  <c r="J265" i="18"/>
  <c r="J277" i="18"/>
  <c r="J289" i="18"/>
  <c r="J301" i="18"/>
  <c r="J313" i="18"/>
  <c r="J325" i="18"/>
  <c r="J337" i="18"/>
  <c r="J349" i="18"/>
  <c r="J361" i="18"/>
  <c r="J373" i="18"/>
  <c r="J385" i="18"/>
  <c r="J397" i="18"/>
  <c r="J409" i="18"/>
  <c r="J421" i="18"/>
  <c r="J433" i="18"/>
  <c r="J445" i="18"/>
  <c r="J457" i="18"/>
  <c r="J469" i="18"/>
  <c r="J481" i="18"/>
  <c r="J493" i="18"/>
  <c r="J505" i="18"/>
  <c r="J517" i="18"/>
  <c r="J529" i="18"/>
  <c r="J541" i="18"/>
  <c r="J553" i="18"/>
  <c r="J565" i="18"/>
  <c r="J577" i="18"/>
  <c r="J589" i="18"/>
  <c r="J601" i="18"/>
  <c r="J613" i="18"/>
  <c r="J625" i="18"/>
  <c r="J637" i="18"/>
  <c r="J649" i="18"/>
  <c r="J661" i="18"/>
  <c r="J673" i="18"/>
  <c r="J685" i="18"/>
  <c r="J697" i="18"/>
  <c r="J709" i="18"/>
  <c r="J721" i="18"/>
  <c r="J733" i="18"/>
  <c r="J745" i="18"/>
  <c r="J757" i="18"/>
  <c r="J769" i="18"/>
  <c r="J781" i="18"/>
  <c r="J793" i="18"/>
  <c r="J805" i="18"/>
  <c r="J817" i="18"/>
  <c r="J829" i="18"/>
  <c r="J841" i="18"/>
  <c r="J853" i="18"/>
  <c r="J865" i="18"/>
  <c r="J877" i="18"/>
  <c r="J889" i="18"/>
  <c r="J901" i="18"/>
  <c r="J913" i="18"/>
  <c r="J925" i="18"/>
  <c r="J937" i="18"/>
  <c r="J949" i="18"/>
  <c r="J961" i="18"/>
  <c r="J96" i="18"/>
  <c r="J204" i="18"/>
  <c r="J336" i="18"/>
  <c r="J828" i="18"/>
  <c r="J684" i="18"/>
  <c r="J540" i="18"/>
  <c r="J396" i="18"/>
  <c r="J960" i="18"/>
  <c r="J816" i="18"/>
  <c r="J672" i="18"/>
  <c r="J528" i="18"/>
  <c r="J384" i="18"/>
  <c r="J372" i="18"/>
  <c r="J936" i="18"/>
  <c r="J792" i="18"/>
  <c r="J648" i="18"/>
  <c r="J504" i="18"/>
  <c r="J360" i="18"/>
  <c r="J924" i="18"/>
  <c r="J780" i="18"/>
  <c r="J636" i="18"/>
  <c r="J492" i="18"/>
  <c r="J312" i="18"/>
  <c r="J912" i="18"/>
  <c r="J768" i="18"/>
  <c r="J624" i="18"/>
  <c r="J480" i="18"/>
  <c r="J24" i="18"/>
  <c r="M101" i="17"/>
  <c r="M177" i="17"/>
  <c r="O177" i="17" s="1"/>
  <c r="M182" i="17"/>
  <c r="M410" i="17"/>
  <c r="M424" i="17"/>
  <c r="O424" i="17" s="1"/>
  <c r="Q424" i="17" s="1"/>
  <c r="M570" i="17"/>
  <c r="M576" i="17"/>
  <c r="M659" i="17"/>
  <c r="M780" i="17"/>
  <c r="M884" i="17"/>
  <c r="M199" i="17"/>
  <c r="O199" i="17" s="1"/>
  <c r="M102" i="17"/>
  <c r="M146" i="17"/>
  <c r="M411" i="17"/>
  <c r="O411" i="17" s="1"/>
  <c r="M514" i="17"/>
  <c r="O514" i="17" s="1"/>
  <c r="M548" i="17"/>
  <c r="O548" i="17" s="1"/>
  <c r="M622" i="17"/>
  <c r="O622" i="17" s="1"/>
  <c r="Q622" i="17" s="1"/>
  <c r="M644" i="17"/>
  <c r="M677" i="17"/>
  <c r="O677" i="17" s="1"/>
  <c r="M683" i="17"/>
  <c r="M695" i="17"/>
  <c r="M713" i="17"/>
  <c r="O713" i="17" s="1"/>
  <c r="M775" i="17"/>
  <c r="O775" i="17" s="1"/>
  <c r="M895" i="17"/>
  <c r="M911" i="17"/>
  <c r="M81" i="17"/>
  <c r="M183" i="17"/>
  <c r="M798" i="17"/>
  <c r="O798" i="17" s="1"/>
  <c r="M809" i="17"/>
  <c r="M837" i="17"/>
  <c r="M880" i="17"/>
  <c r="M947" i="17"/>
  <c r="M959" i="17"/>
  <c r="M3" i="17"/>
  <c r="O3" i="17" s="1"/>
  <c r="M235" i="17"/>
  <c r="O235" i="17" s="1"/>
  <c r="M240" i="17"/>
  <c r="O240" i="17" s="1"/>
  <c r="M353" i="17"/>
  <c r="M572" i="17"/>
  <c r="M870" i="17"/>
  <c r="M215" i="17"/>
  <c r="O215" i="17" s="1"/>
  <c r="M860" i="17"/>
  <c r="O860" i="17" s="1"/>
  <c r="M886" i="17"/>
  <c r="M960" i="17"/>
  <c r="M67" i="17"/>
  <c r="M72" i="17"/>
  <c r="O72" i="17" s="1"/>
  <c r="M109" i="17"/>
  <c r="M142" i="17"/>
  <c r="O142" i="17" s="1"/>
  <c r="M273" i="17"/>
  <c r="M397" i="17"/>
  <c r="M721" i="17"/>
  <c r="O721" i="17" s="1"/>
  <c r="M236" i="17"/>
  <c r="M427" i="17"/>
  <c r="O427" i="17" s="1"/>
  <c r="Q427" i="17" s="1"/>
  <c r="M855" i="17"/>
  <c r="O855" i="17" s="1"/>
  <c r="Q855" i="17" s="1"/>
  <c r="M920" i="17"/>
  <c r="M926" i="17"/>
  <c r="O926" i="17" s="1"/>
  <c r="M932" i="17"/>
  <c r="M967" i="17"/>
  <c r="M21" i="17"/>
  <c r="M241" i="17"/>
  <c r="O241" i="17" s="1"/>
  <c r="M398" i="17"/>
  <c r="M443" i="17"/>
  <c r="M10" i="17"/>
  <c r="O10" i="17" s="1"/>
  <c r="M58" i="17"/>
  <c r="M500" i="17"/>
  <c r="M675" i="17"/>
  <c r="M882" i="17"/>
  <c r="M186" i="17"/>
  <c r="M302" i="17"/>
  <c r="M330" i="17"/>
  <c r="M423" i="17"/>
  <c r="O423" i="17" s="1"/>
  <c r="M779" i="17"/>
  <c r="O779" i="17" s="1"/>
  <c r="M939" i="17"/>
  <c r="M17" i="17"/>
  <c r="M22" i="17"/>
  <c r="M144" i="17"/>
  <c r="M193" i="17"/>
  <c r="O193" i="17" s="1"/>
  <c r="Q193" i="17" s="1"/>
  <c r="M203" i="17"/>
  <c r="O203" i="17" s="1"/>
  <c r="M507" i="17"/>
  <c r="M922" i="17"/>
  <c r="O922" i="17" s="1"/>
  <c r="M18" i="16"/>
  <c r="O18" i="16" s="1"/>
  <c r="D18" i="18" s="1"/>
  <c r="H18" i="18" s="1"/>
  <c r="M142" i="16"/>
  <c r="O142" i="16" s="1"/>
  <c r="M159" i="16"/>
  <c r="M176" i="16"/>
  <c r="M205" i="16"/>
  <c r="M222" i="16"/>
  <c r="M233" i="16"/>
  <c r="M272" i="16"/>
  <c r="M295" i="16"/>
  <c r="M335" i="16"/>
  <c r="O335" i="16" s="1"/>
  <c r="M359" i="16"/>
  <c r="O359" i="16" s="1"/>
  <c r="M376" i="16"/>
  <c r="M565" i="16"/>
  <c r="O565" i="16" s="1"/>
  <c r="M598" i="16"/>
  <c r="M658" i="16"/>
  <c r="M710" i="16"/>
  <c r="M756" i="16"/>
  <c r="M942" i="16"/>
  <c r="M85" i="16"/>
  <c r="M103" i="16"/>
  <c r="O103" i="16" s="1"/>
  <c r="M120" i="16"/>
  <c r="M126" i="16"/>
  <c r="O126" i="16" s="1"/>
  <c r="M131" i="16"/>
  <c r="O131" i="16" s="1"/>
  <c r="M160" i="16"/>
  <c r="O160" i="16" s="1"/>
  <c r="M200" i="16"/>
  <c r="O200" i="16" s="1"/>
  <c r="M206" i="16"/>
  <c r="O206" i="16" s="1"/>
  <c r="M223" i="16"/>
  <c r="M228" i="16"/>
  <c r="M262" i="16"/>
  <c r="M319" i="16"/>
  <c r="M360" i="16"/>
  <c r="M371" i="16"/>
  <c r="M377" i="16"/>
  <c r="M383" i="16"/>
  <c r="O383" i="16" s="1"/>
  <c r="M395" i="16"/>
  <c r="O395" i="16" s="1"/>
  <c r="M428" i="16"/>
  <c r="M457" i="16"/>
  <c r="O457" i="16" s="1"/>
  <c r="M497" i="16"/>
  <c r="M572" i="16"/>
  <c r="M663" i="16"/>
  <c r="M679" i="16"/>
  <c r="M948" i="16"/>
  <c r="M25" i="16"/>
  <c r="M31" i="16"/>
  <c r="O31" i="16" s="1"/>
  <c r="M470" i="16"/>
  <c r="M520" i="16"/>
  <c r="O520" i="16" s="1"/>
  <c r="M600" i="16"/>
  <c r="O600" i="16" s="1"/>
  <c r="M86" i="16"/>
  <c r="O86" i="16" s="1"/>
  <c r="M92" i="16"/>
  <c r="O92" i="16" s="1"/>
  <c r="M104" i="16"/>
  <c r="M161" i="16"/>
  <c r="O161" i="16" s="1"/>
  <c r="M813" i="16"/>
  <c r="M829" i="16"/>
  <c r="M110" i="16"/>
  <c r="O110" i="16" s="1"/>
  <c r="M214" i="16"/>
  <c r="M230" i="16"/>
  <c r="O230" i="16" s="1"/>
  <c r="M258" i="16"/>
  <c r="M269" i="16"/>
  <c r="O269" i="16" s="1"/>
  <c r="M344" i="16"/>
  <c r="O344" i="16" s="1"/>
  <c r="P344" i="16" s="1"/>
  <c r="M362" i="16"/>
  <c r="M379" i="16"/>
  <c r="O379" i="16" s="1"/>
  <c r="M425" i="16"/>
  <c r="M482" i="16"/>
  <c r="M504" i="16"/>
  <c r="M645" i="16"/>
  <c r="M670" i="16"/>
  <c r="M797" i="16"/>
  <c r="M10" i="16"/>
  <c r="M55" i="16"/>
  <c r="O55" i="16" s="1"/>
  <c r="M880" i="16"/>
  <c r="O880" i="16" s="1"/>
  <c r="M891" i="16"/>
  <c r="O891" i="16" s="1"/>
  <c r="M100" i="16"/>
  <c r="M134" i="16"/>
  <c r="O134" i="16" s="1"/>
  <c r="P134" i="16" s="1"/>
  <c r="M163" i="16"/>
  <c r="O163" i="16" s="1"/>
  <c r="M226" i="16"/>
  <c r="M242" i="16"/>
  <c r="O242" i="16" s="1"/>
  <c r="M259" i="16"/>
  <c r="M322" i="16"/>
  <c r="M380" i="16"/>
  <c r="M386" i="16"/>
  <c r="M392" i="16"/>
  <c r="M403" i="16"/>
  <c r="O403" i="16" s="1"/>
  <c r="D403" i="18" s="1"/>
  <c r="H403" i="18" s="1"/>
  <c r="M426" i="16"/>
  <c r="O426" i="16" s="1"/>
  <c r="P426" i="16" s="1"/>
  <c r="M454" i="16"/>
  <c r="M494" i="16"/>
  <c r="O494" i="16" s="1"/>
  <c r="M540" i="16"/>
  <c r="M569" i="16"/>
  <c r="O569" i="16" s="1"/>
  <c r="M661" i="16"/>
  <c r="M738" i="16"/>
  <c r="M765" i="16"/>
  <c r="M886" i="16"/>
  <c r="M956" i="16"/>
  <c r="M112" i="16"/>
  <c r="M798" i="16"/>
  <c r="M957" i="16"/>
  <c r="O957" i="16" s="1"/>
  <c r="M101" i="16"/>
  <c r="O101" i="16" s="1"/>
  <c r="M141" i="16"/>
  <c r="O141" i="16" s="1"/>
  <c r="M187" i="16"/>
  <c r="O187" i="16" s="1"/>
  <c r="M323" i="16"/>
  <c r="O323" i="16" s="1"/>
  <c r="M329" i="16"/>
  <c r="M334" i="16"/>
  <c r="O334" i="16" s="1"/>
  <c r="D334" i="18" s="1"/>
  <c r="H334" i="18" s="1"/>
  <c r="M461" i="16"/>
  <c r="M473" i="16"/>
  <c r="M478" i="16"/>
  <c r="M500" i="16"/>
  <c r="M575" i="16"/>
  <c r="O575" i="16" s="1"/>
  <c r="D575" i="18" s="1"/>
  <c r="H575" i="18" s="1"/>
  <c r="M609" i="16"/>
  <c r="O609" i="16" s="1"/>
  <c r="M615" i="16"/>
  <c r="M677" i="16"/>
  <c r="O677" i="16" s="1"/>
  <c r="M821" i="16"/>
  <c r="O821" i="16" s="1"/>
  <c r="M826" i="16"/>
  <c r="M865" i="16"/>
  <c r="M963" i="16"/>
  <c r="M61" i="16"/>
  <c r="O61" i="16" s="1"/>
  <c r="M512" i="16"/>
  <c r="M518" i="16"/>
  <c r="M524" i="16"/>
  <c r="O524" i="16" s="1"/>
  <c r="M536" i="16"/>
  <c r="O536" i="16" s="1"/>
  <c r="M547" i="16"/>
  <c r="O547" i="16" s="1"/>
  <c r="M838" i="16"/>
  <c r="M46" i="15"/>
  <c r="O46" i="15" s="1"/>
  <c r="M77" i="15"/>
  <c r="O77" i="15" s="1"/>
  <c r="C77" i="18" s="1"/>
  <c r="G77" i="18" s="1"/>
  <c r="M107" i="15"/>
  <c r="O107" i="15" s="1"/>
  <c r="C107" i="18" s="1"/>
  <c r="G107" i="18" s="1"/>
  <c r="M47" i="15"/>
  <c r="O47" i="15" s="1"/>
  <c r="M142" i="15"/>
  <c r="O142" i="15" s="1"/>
  <c r="P142" i="15" s="1"/>
  <c r="M154" i="15"/>
  <c r="O154" i="15" s="1"/>
  <c r="M191" i="15"/>
  <c r="O191" i="15" s="1"/>
  <c r="P191" i="15" s="1"/>
  <c r="M59" i="15"/>
  <c r="O59" i="15" s="1"/>
  <c r="M131" i="15"/>
  <c r="O131" i="15" s="1"/>
  <c r="P131" i="15" s="1"/>
  <c r="M162" i="15"/>
  <c r="O162" i="15" s="1"/>
  <c r="M173" i="15"/>
  <c r="O173" i="15" s="1"/>
  <c r="P173" i="15" s="1"/>
  <c r="M135" i="15"/>
  <c r="O135" i="15" s="1"/>
  <c r="M9" i="15"/>
  <c r="O9" i="15" s="1"/>
  <c r="C9" i="18" s="1"/>
  <c r="G9" i="18" s="1"/>
  <c r="C852" i="18"/>
  <c r="G852" i="18" s="1"/>
  <c r="M53" i="15"/>
  <c r="O53" i="15" s="1"/>
  <c r="M125" i="15"/>
  <c r="O125" i="15" s="1"/>
  <c r="C125" i="18" s="1"/>
  <c r="G125" i="18" s="1"/>
  <c r="M110" i="15"/>
  <c r="O110" i="15" s="1"/>
  <c r="C110" i="18" s="1"/>
  <c r="G110" i="18" s="1"/>
  <c r="M171" i="15"/>
  <c r="M14" i="15"/>
  <c r="O14" i="15" s="1"/>
  <c r="M99" i="15"/>
  <c r="O99" i="15" s="1"/>
  <c r="K32" i="14"/>
  <c r="K73" i="14"/>
  <c r="K79" i="14"/>
  <c r="M79" i="14" s="1"/>
  <c r="N79" i="14" s="1"/>
  <c r="K85" i="14"/>
  <c r="K91" i="14"/>
  <c r="M91" i="14" s="1"/>
  <c r="N91" i="14" s="1"/>
  <c r="K155" i="14"/>
  <c r="K190" i="14"/>
  <c r="M190" i="14" s="1"/>
  <c r="N190" i="14" s="1"/>
  <c r="K196" i="14"/>
  <c r="M196" i="14" s="1"/>
  <c r="N196" i="14" s="1"/>
  <c r="K225" i="14"/>
  <c r="K237" i="14"/>
  <c r="K243" i="14"/>
  <c r="M243" i="14" s="1"/>
  <c r="N243" i="14" s="1"/>
  <c r="K272" i="14"/>
  <c r="K295" i="14"/>
  <c r="K301" i="14"/>
  <c r="K307" i="14"/>
  <c r="M307" i="14" s="1"/>
  <c r="N307" i="14" s="1"/>
  <c r="K371" i="14"/>
  <c r="K377" i="14"/>
  <c r="M377" i="14" s="1"/>
  <c r="N377" i="14" s="1"/>
  <c r="K449" i="14"/>
  <c r="K508" i="14"/>
  <c r="M508" i="14" s="1"/>
  <c r="N508" i="14" s="1"/>
  <c r="K532" i="14"/>
  <c r="M532" i="14" s="1"/>
  <c r="N532" i="14" s="1"/>
  <c r="K15" i="14"/>
  <c r="K4" i="14"/>
  <c r="K22" i="14"/>
  <c r="M22" i="14" s="1"/>
  <c r="N22" i="14" s="1"/>
  <c r="K28" i="14"/>
  <c r="K51" i="14"/>
  <c r="K57" i="14"/>
  <c r="K104" i="14"/>
  <c r="M104" i="14" s="1"/>
  <c r="N104" i="14" s="1"/>
  <c r="K145" i="14"/>
  <c r="M145" i="14" s="1"/>
  <c r="N145" i="14" s="1"/>
  <c r="K191" i="14"/>
  <c r="M191" i="14" s="1"/>
  <c r="N191" i="14" s="1"/>
  <c r="K197" i="14"/>
  <c r="K255" i="14"/>
  <c r="M255" i="14" s="1"/>
  <c r="N255" i="14" s="1"/>
  <c r="K279" i="14"/>
  <c r="M279" i="14" s="1"/>
  <c r="N279" i="14" s="1"/>
  <c r="K320" i="14"/>
  <c r="K343" i="14"/>
  <c r="K361" i="14"/>
  <c r="M361" i="14" s="1"/>
  <c r="N361" i="14" s="1"/>
  <c r="K450" i="14"/>
  <c r="K456" i="14"/>
  <c r="M456" i="14" s="1"/>
  <c r="N456" i="14" s="1"/>
  <c r="K528" i="14"/>
  <c r="M528" i="14" s="1"/>
  <c r="N528" i="14" s="1"/>
  <c r="K52" i="14"/>
  <c r="K87" i="14"/>
  <c r="K303" i="14"/>
  <c r="M303" i="14" s="1"/>
  <c r="N303" i="14" s="1"/>
  <c r="K100" i="14"/>
  <c r="K193" i="14"/>
  <c r="M193" i="14" s="1"/>
  <c r="N193" i="14" s="1"/>
  <c r="K275" i="14"/>
  <c r="M275" i="14" s="1"/>
  <c r="N275" i="14" s="1"/>
  <c r="K339" i="14"/>
  <c r="K345" i="14"/>
  <c r="K386" i="14"/>
  <c r="M386" i="14" s="1"/>
  <c r="N386" i="14" s="1"/>
  <c r="K6" i="14"/>
  <c r="K53" i="14"/>
  <c r="K59" i="14"/>
  <c r="K117" i="14"/>
  <c r="M117" i="14" s="1"/>
  <c r="N117" i="14" s="1"/>
  <c r="K135" i="14"/>
  <c r="K176" i="14"/>
  <c r="M176" i="14" s="1"/>
  <c r="N176" i="14" s="1"/>
  <c r="K217" i="14"/>
  <c r="K458" i="14"/>
  <c r="M458" i="14" s="1"/>
  <c r="N458" i="14" s="1"/>
  <c r="K476" i="14"/>
  <c r="M476" i="14" s="1"/>
  <c r="N476" i="14" s="1"/>
  <c r="K482" i="14"/>
  <c r="K488" i="14"/>
  <c r="K553" i="14"/>
  <c r="M553" i="14" s="1"/>
  <c r="N553" i="14" s="1"/>
  <c r="K153" i="14"/>
  <c r="K299" i="14"/>
  <c r="K530" i="14"/>
  <c r="K13" i="14"/>
  <c r="M13" i="14" s="1"/>
  <c r="N13" i="14" s="1"/>
  <c r="K165" i="14"/>
  <c r="K177" i="14"/>
  <c r="M177" i="14" s="1"/>
  <c r="N177" i="14" s="1"/>
  <c r="K364" i="14"/>
  <c r="M364" i="14" s="1"/>
  <c r="N364" i="14" s="1"/>
  <c r="K375" i="14"/>
  <c r="M375" i="14" s="1"/>
  <c r="N375" i="14" s="1"/>
  <c r="K453" i="14"/>
  <c r="M453" i="14" s="1"/>
  <c r="N453" i="14" s="1"/>
  <c r="K577" i="14"/>
  <c r="K2" i="14"/>
  <c r="K31" i="14"/>
  <c r="M31" i="14" s="1"/>
  <c r="N31" i="14" s="1"/>
  <c r="K131" i="14"/>
  <c r="K172" i="14"/>
  <c r="K189" i="14"/>
  <c r="K195" i="14"/>
  <c r="K201" i="14"/>
  <c r="M201" i="14" s="1"/>
  <c r="N201" i="14" s="1"/>
  <c r="K230" i="14"/>
  <c r="M230" i="14" s="1"/>
  <c r="N230" i="14" s="1"/>
  <c r="K236" i="14"/>
  <c r="K265" i="14"/>
  <c r="M265" i="14" s="1"/>
  <c r="N265" i="14" s="1"/>
  <c r="K277" i="14"/>
  <c r="M277" i="14" s="1"/>
  <c r="N277" i="14" s="1"/>
  <c r="K329" i="14"/>
  <c r="K388" i="14"/>
  <c r="M388" i="14" s="1"/>
  <c r="N388" i="14" s="1"/>
  <c r="K448" i="14"/>
  <c r="M448" i="14" s="1"/>
  <c r="N448" i="14" s="1"/>
  <c r="K501" i="14"/>
  <c r="K183" i="14"/>
  <c r="K341" i="14"/>
  <c r="K460" i="14"/>
  <c r="M460" i="14" s="1"/>
  <c r="N460" i="14" s="1"/>
  <c r="K484" i="14"/>
  <c r="M484" i="14" s="1"/>
  <c r="N484" i="14" s="1"/>
  <c r="K578" i="14"/>
  <c r="M578" i="14" s="1"/>
  <c r="N578" i="14" s="1"/>
  <c r="M935" i="17"/>
  <c r="M153" i="17"/>
  <c r="M192" i="17"/>
  <c r="O192" i="17" s="1"/>
  <c r="M8" i="17"/>
  <c r="M210" i="17"/>
  <c r="O210" i="17" s="1"/>
  <c r="M257" i="17"/>
  <c r="M309" i="17"/>
  <c r="M408" i="17"/>
  <c r="O408" i="17" s="1"/>
  <c r="M420" i="17"/>
  <c r="O420" i="17" s="1"/>
  <c r="P420" i="17" s="1"/>
  <c r="M451" i="17"/>
  <c r="O451" i="17" s="1"/>
  <c r="M565" i="17"/>
  <c r="O565" i="17" s="1"/>
  <c r="M638" i="17"/>
  <c r="M654" i="17"/>
  <c r="M687" i="17"/>
  <c r="M716" i="17"/>
  <c r="M738" i="17"/>
  <c r="M793" i="17"/>
  <c r="M894" i="17"/>
  <c r="M949" i="17"/>
  <c r="M23" i="17"/>
  <c r="O23" i="17" s="1"/>
  <c r="Q23" i="17" s="1"/>
  <c r="M37" i="17"/>
  <c r="O37" i="17" s="1"/>
  <c r="M42" i="17"/>
  <c r="M60" i="17"/>
  <c r="O60" i="17" s="1"/>
  <c r="M65" i="17"/>
  <c r="M104" i="17"/>
  <c r="M113" i="17"/>
  <c r="M187" i="17"/>
  <c r="O187" i="17" s="1"/>
  <c r="M211" i="17"/>
  <c r="M294" i="17"/>
  <c r="M304" i="17"/>
  <c r="O304" i="17" s="1"/>
  <c r="M386" i="17"/>
  <c r="M416" i="17"/>
  <c r="O416" i="17" s="1"/>
  <c r="Q416" i="17" s="1"/>
  <c r="M438" i="17"/>
  <c r="O438" i="17" s="1"/>
  <c r="M442" i="17"/>
  <c r="M472" i="17"/>
  <c r="O472" i="17" s="1"/>
  <c r="M508" i="17"/>
  <c r="M544" i="17"/>
  <c r="M604" i="17"/>
  <c r="M650" i="17"/>
  <c r="M670" i="17"/>
  <c r="M813" i="17"/>
  <c r="M74" i="17"/>
  <c r="M114" i="17"/>
  <c r="M178" i="17"/>
  <c r="O178" i="17" s="1"/>
  <c r="P178" i="17" s="1"/>
  <c r="M188" i="17"/>
  <c r="O188" i="17" s="1"/>
  <c r="M202" i="17"/>
  <c r="O202" i="17" s="1"/>
  <c r="M334" i="17"/>
  <c r="O334" i="17" s="1"/>
  <c r="M339" i="17"/>
  <c r="O339" i="17" s="1"/>
  <c r="M395" i="17"/>
  <c r="M413" i="17"/>
  <c r="M434" i="17"/>
  <c r="M462" i="17"/>
  <c r="O462" i="17" s="1"/>
  <c r="M488" i="17"/>
  <c r="M498" i="17"/>
  <c r="M524" i="17"/>
  <c r="M534" i="17"/>
  <c r="O534" i="17" s="1"/>
  <c r="Q534" i="17" s="1"/>
  <c r="M593" i="17"/>
  <c r="O593" i="17" s="1"/>
  <c r="M634" i="17"/>
  <c r="M660" i="17"/>
  <c r="O660" i="17" s="1"/>
  <c r="M728" i="17"/>
  <c r="M744" i="17"/>
  <c r="M750" i="17"/>
  <c r="M764" i="17"/>
  <c r="M789" i="17"/>
  <c r="M829" i="17"/>
  <c r="M845" i="17"/>
  <c r="M850" i="17"/>
  <c r="M890" i="17"/>
  <c r="O890" i="17" s="1"/>
  <c r="M930" i="17"/>
  <c r="O930" i="17" s="1"/>
  <c r="Q930" i="17" s="1"/>
  <c r="M33" i="17"/>
  <c r="M75" i="17"/>
  <c r="O75" i="17" s="1"/>
  <c r="Q75" i="17" s="1"/>
  <c r="M80" i="17"/>
  <c r="M270" i="17"/>
  <c r="M280" i="17"/>
  <c r="M374" i="17"/>
  <c r="O374" i="17" s="1"/>
  <c r="M378" i="17"/>
  <c r="O378" i="17" s="1"/>
  <c r="M954" i="17"/>
  <c r="M52" i="17"/>
  <c r="O52" i="17" s="1"/>
  <c r="M96" i="17"/>
  <c r="M120" i="17"/>
  <c r="O120" i="17" s="1"/>
  <c r="M135" i="17"/>
  <c r="O135" i="17" s="1"/>
  <c r="M151" i="17"/>
  <c r="M155" i="17"/>
  <c r="O155" i="17" s="1"/>
  <c r="Q155" i="17" s="1"/>
  <c r="M159" i="17"/>
  <c r="M198" i="17"/>
  <c r="M226" i="17"/>
  <c r="M305" i="17"/>
  <c r="M335" i="17"/>
  <c r="M370" i="17"/>
  <c r="M625" i="17"/>
  <c r="M862" i="17"/>
  <c r="M867" i="17"/>
  <c r="O867" i="17" s="1"/>
  <c r="E867" i="18" s="1"/>
  <c r="I867" i="18" s="1"/>
  <c r="M915" i="17"/>
  <c r="O915" i="17" s="1"/>
  <c r="M931" i="17"/>
  <c r="M48" i="17"/>
  <c r="O48" i="17" s="1"/>
  <c r="M86" i="17"/>
  <c r="M115" i="17"/>
  <c r="M130" i="17"/>
  <c r="M265" i="17"/>
  <c r="O265" i="17" s="1"/>
  <c r="M316" i="17"/>
  <c r="M426" i="17"/>
  <c r="M453" i="17"/>
  <c r="M479" i="17"/>
  <c r="M484" i="17"/>
  <c r="M515" i="17"/>
  <c r="O515" i="17" s="1"/>
  <c r="M520" i="17"/>
  <c r="M541" i="17"/>
  <c r="O541" i="17" s="1"/>
  <c r="Q541" i="17" s="1"/>
  <c r="M557" i="17"/>
  <c r="M600" i="17"/>
  <c r="M620" i="17"/>
  <c r="M656" i="17"/>
  <c r="M724" i="17"/>
  <c r="M761" i="17"/>
  <c r="O761" i="17" s="1"/>
  <c r="M766" i="17"/>
  <c r="M790" i="17"/>
  <c r="O790" i="17" s="1"/>
  <c r="M887" i="17"/>
  <c r="O887" i="17" s="1"/>
  <c r="M916" i="17"/>
  <c r="O916" i="17" s="1"/>
  <c r="M955" i="17"/>
  <c r="M111" i="17"/>
  <c r="O111" i="17" s="1"/>
  <c r="Q111" i="17" s="1"/>
  <c r="M281" i="17"/>
  <c r="M781" i="17"/>
  <c r="O781" i="17" s="1"/>
  <c r="M30" i="17"/>
  <c r="M62" i="17"/>
  <c r="M121" i="17"/>
  <c r="M152" i="17"/>
  <c r="M169" i="17"/>
  <c r="M185" i="17"/>
  <c r="M190" i="17"/>
  <c r="O190" i="17" s="1"/>
  <c r="M233" i="17"/>
  <c r="O233" i="17" s="1"/>
  <c r="M301" i="17"/>
  <c r="M327" i="17"/>
  <c r="O327" i="17" s="1"/>
  <c r="M375" i="17"/>
  <c r="O375" i="17" s="1"/>
  <c r="M418" i="17"/>
  <c r="O418" i="17" s="1"/>
  <c r="M440" i="17"/>
  <c r="M459" i="17"/>
  <c r="M490" i="17"/>
  <c r="O490" i="17" s="1"/>
  <c r="M495" i="17"/>
  <c r="M526" i="17"/>
  <c r="O526" i="17" s="1"/>
  <c r="M531" i="17"/>
  <c r="M568" i="17"/>
  <c r="O568" i="17" s="1"/>
  <c r="M601" i="17"/>
  <c r="O601" i="17" s="1"/>
  <c r="M616" i="17"/>
  <c r="M626" i="17"/>
  <c r="O626" i="17" s="1"/>
  <c r="Q626" i="17" s="1"/>
  <c r="M652" i="17"/>
  <c r="M747" i="17"/>
  <c r="M762" i="17"/>
  <c r="M826" i="17"/>
  <c r="O826" i="17" s="1"/>
  <c r="M863" i="17"/>
  <c r="O863" i="17" s="1"/>
  <c r="M888" i="17"/>
  <c r="M893" i="17"/>
  <c r="M907" i="17"/>
  <c r="O907" i="17" s="1"/>
  <c r="M49" i="17"/>
  <c r="M389" i="17"/>
  <c r="O389" i="17" s="1"/>
  <c r="M450" i="17"/>
  <c r="M847" i="17"/>
  <c r="O847" i="17" s="1"/>
  <c r="P847" i="17" s="1"/>
  <c r="M858" i="17"/>
  <c r="M45" i="17"/>
  <c r="M132" i="17"/>
  <c r="M147" i="17"/>
  <c r="O147" i="17" s="1"/>
  <c r="M166" i="17"/>
  <c r="M176" i="17"/>
  <c r="M223" i="17"/>
  <c r="M228" i="17"/>
  <c r="O228" i="17" s="1"/>
  <c r="M362" i="17"/>
  <c r="O362" i="17" s="1"/>
  <c r="Q362" i="17" s="1"/>
  <c r="M407" i="17"/>
  <c r="O407" i="17" s="1"/>
  <c r="Q407" i="17" s="1"/>
  <c r="M419" i="17"/>
  <c r="O419" i="17" s="1"/>
  <c r="M480" i="17"/>
  <c r="O480" i="17" s="1"/>
  <c r="M516" i="17"/>
  <c r="M558" i="17"/>
  <c r="M767" i="17"/>
  <c r="M952" i="17"/>
  <c r="M26" i="17"/>
  <c r="M59" i="17"/>
  <c r="O59" i="17" s="1"/>
  <c r="M88" i="17"/>
  <c r="O88" i="17" s="1"/>
  <c r="M108" i="17"/>
  <c r="M137" i="17"/>
  <c r="O137" i="17" s="1"/>
  <c r="M148" i="17"/>
  <c r="O148" i="17" s="1"/>
  <c r="M277" i="17"/>
  <c r="M314" i="17"/>
  <c r="O314" i="17" s="1"/>
  <c r="M318" i="17"/>
  <c r="M343" i="17"/>
  <c r="M432" i="17"/>
  <c r="O432" i="17" s="1"/>
  <c r="M441" i="17"/>
  <c r="M455" i="17"/>
  <c r="M476" i="17"/>
  <c r="M486" i="17"/>
  <c r="O486" i="17" s="1"/>
  <c r="M512" i="17"/>
  <c r="M522" i="17"/>
  <c r="O522" i="17" s="1"/>
  <c r="Q522" i="17" s="1"/>
  <c r="M564" i="17"/>
  <c r="O564" i="17" s="1"/>
  <c r="M581" i="17"/>
  <c r="M612" i="17"/>
  <c r="O612" i="17" s="1"/>
  <c r="M637" i="17"/>
  <c r="M680" i="17"/>
  <c r="M692" i="17"/>
  <c r="M737" i="17"/>
  <c r="O737" i="17" s="1"/>
  <c r="M822" i="17"/>
  <c r="O822" i="17" s="1"/>
  <c r="M879" i="17"/>
  <c r="M963" i="17"/>
  <c r="M143" i="17"/>
  <c r="M239" i="17"/>
  <c r="M394" i="17"/>
  <c r="O394" i="17" s="1"/>
  <c r="P394" i="17" s="1"/>
  <c r="M633" i="17"/>
  <c r="M854" i="17"/>
  <c r="O854" i="17" s="1"/>
  <c r="M832" i="16"/>
  <c r="M90" i="16"/>
  <c r="M871" i="16"/>
  <c r="M37" i="16"/>
  <c r="O37" i="16" s="1"/>
  <c r="M280" i="16"/>
  <c r="O280" i="16" s="1"/>
  <c r="M286" i="16"/>
  <c r="M313" i="16"/>
  <c r="M594" i="16"/>
  <c r="M754" i="16"/>
  <c r="M106" i="16"/>
  <c r="O106" i="16" s="1"/>
  <c r="M122" i="16"/>
  <c r="O122" i="16" s="1"/>
  <c r="P122" i="16" s="1"/>
  <c r="M199" i="16"/>
  <c r="M244" i="16"/>
  <c r="M287" i="16"/>
  <c r="O287" i="16" s="1"/>
  <c r="M292" i="16"/>
  <c r="M314" i="16"/>
  <c r="O314" i="16" s="1"/>
  <c r="M385" i="16"/>
  <c r="O385" i="16" s="1"/>
  <c r="M499" i="16"/>
  <c r="M525" i="16"/>
  <c r="M542" i="16"/>
  <c r="M558" i="16"/>
  <c r="M595" i="16"/>
  <c r="O595" i="16" s="1"/>
  <c r="M859" i="16"/>
  <c r="O859" i="16" s="1"/>
  <c r="M868" i="16"/>
  <c r="M959" i="16"/>
  <c r="O959" i="16" s="1"/>
  <c r="M964" i="16"/>
  <c r="M346" i="16"/>
  <c r="M352" i="16"/>
  <c r="M374" i="16"/>
  <c r="O374" i="16" s="1"/>
  <c r="M413" i="16"/>
  <c r="M424" i="16"/>
  <c r="M434" i="16"/>
  <c r="M450" i="16"/>
  <c r="O450" i="16" s="1"/>
  <c r="M485" i="16"/>
  <c r="O485" i="16" s="1"/>
  <c r="M495" i="16"/>
  <c r="O495" i="16" s="1"/>
  <c r="M505" i="16"/>
  <c r="M531" i="16"/>
  <c r="M548" i="16"/>
  <c r="M570" i="16"/>
  <c r="M712" i="16"/>
  <c r="M785" i="16"/>
  <c r="O785" i="16" s="1"/>
  <c r="M809" i="16"/>
  <c r="M849" i="16"/>
  <c r="M904" i="16"/>
  <c r="M919" i="16"/>
  <c r="M939" i="16"/>
  <c r="O939" i="16" s="1"/>
  <c r="M34" i="16"/>
  <c r="O34" i="16" s="1"/>
  <c r="M70" i="16"/>
  <c r="M143" i="16"/>
  <c r="M158" i="16"/>
  <c r="O158" i="16" s="1"/>
  <c r="M194" i="16"/>
  <c r="O194" i="16" s="1"/>
  <c r="M271" i="16"/>
  <c r="M288" i="16"/>
  <c r="M293" i="16"/>
  <c r="M298" i="16"/>
  <c r="O298" i="16" s="1"/>
  <c r="M643" i="16"/>
  <c r="M681" i="16"/>
  <c r="M717" i="16"/>
  <c r="O717" i="16" s="1"/>
  <c r="M745" i="16"/>
  <c r="O745" i="16" s="1"/>
  <c r="M750" i="16"/>
  <c r="M760" i="16"/>
  <c r="M894" i="16"/>
  <c r="M949" i="16"/>
  <c r="M102" i="16"/>
  <c r="O102" i="16" s="1"/>
  <c r="M164" i="16"/>
  <c r="O164" i="16" s="1"/>
  <c r="P164" i="16" s="1"/>
  <c r="M179" i="16"/>
  <c r="O179" i="16" s="1"/>
  <c r="M445" i="16"/>
  <c r="M543" i="16"/>
  <c r="M613" i="16"/>
  <c r="O613" i="16" s="1"/>
  <c r="M855" i="16"/>
  <c r="M930" i="16"/>
  <c r="O930" i="16" s="1"/>
  <c r="M945" i="16"/>
  <c r="M960" i="16"/>
  <c r="M91" i="16"/>
  <c r="O91" i="16" s="1"/>
  <c r="M154" i="16"/>
  <c r="O154" i="16" s="1"/>
  <c r="P154" i="16" s="1"/>
  <c r="M165" i="16"/>
  <c r="M175" i="16"/>
  <c r="O175" i="16" s="1"/>
  <c r="M266" i="16"/>
  <c r="O266" i="16" s="1"/>
  <c r="M311" i="16"/>
  <c r="M316" i="16"/>
  <c r="O316" i="16" s="1"/>
  <c r="M353" i="16"/>
  <c r="M481" i="16"/>
  <c r="O481" i="16" s="1"/>
  <c r="M496" i="16"/>
  <c r="O496" i="16" s="1"/>
  <c r="D496" i="18" s="1"/>
  <c r="H496" i="18" s="1"/>
  <c r="M501" i="16"/>
  <c r="M532" i="16"/>
  <c r="M549" i="16"/>
  <c r="M582" i="16"/>
  <c r="M672" i="16"/>
  <c r="M713" i="16"/>
  <c r="M772" i="16"/>
  <c r="M781" i="16"/>
  <c r="M786" i="16"/>
  <c r="M796" i="16"/>
  <c r="M805" i="16"/>
  <c r="O805" i="16" s="1"/>
  <c r="M810" i="16"/>
  <c r="O810" i="16" s="1"/>
  <c r="M820" i="16"/>
  <c r="M215" i="16"/>
  <c r="M251" i="16"/>
  <c r="M850" i="16"/>
  <c r="M46" i="16"/>
  <c r="O46" i="16" s="1"/>
  <c r="M72" i="16"/>
  <c r="O72" i="16" s="1"/>
  <c r="M114" i="16"/>
  <c r="O114" i="16" s="1"/>
  <c r="M130" i="16"/>
  <c r="M140" i="16"/>
  <c r="M145" i="16"/>
  <c r="O145" i="16" s="1"/>
  <c r="M196" i="16"/>
  <c r="O196" i="16" s="1"/>
  <c r="M216" i="16"/>
  <c r="O216" i="16" s="1"/>
  <c r="M236" i="16"/>
  <c r="M252" i="16"/>
  <c r="M370" i="16"/>
  <c r="M382" i="16"/>
  <c r="M388" i="16"/>
  <c r="M421" i="16"/>
  <c r="O421" i="16" s="1"/>
  <c r="M451" i="16"/>
  <c r="M491" i="16"/>
  <c r="M517" i="16"/>
  <c r="M522" i="16"/>
  <c r="M539" i="16"/>
  <c r="O539" i="16" s="1"/>
  <c r="M550" i="16"/>
  <c r="O550" i="16" s="1"/>
  <c r="M635" i="16"/>
  <c r="M654" i="16"/>
  <c r="M683" i="16"/>
  <c r="M840" i="16"/>
  <c r="M921" i="16"/>
  <c r="M966" i="16"/>
  <c r="O966" i="16" s="1"/>
  <c r="M11" i="16"/>
  <c r="M16" i="16"/>
  <c r="M109" i="16"/>
  <c r="M202" i="16"/>
  <c r="M273" i="16"/>
  <c r="O273" i="16" s="1"/>
  <c r="M317" i="16"/>
  <c r="O317" i="16" s="1"/>
  <c r="M694" i="16"/>
  <c r="M534" i="16"/>
  <c r="M573" i="16"/>
  <c r="O573" i="16" s="1"/>
  <c r="M659" i="16"/>
  <c r="M699" i="16"/>
  <c r="M763" i="16"/>
  <c r="O763" i="16" s="1"/>
  <c r="M841" i="16"/>
  <c r="M936" i="16"/>
  <c r="M947" i="16"/>
  <c r="O947" i="16" s="1"/>
  <c r="P947" i="16" s="1"/>
  <c r="M952" i="16"/>
  <c r="O952" i="16" s="1"/>
  <c r="M2" i="16"/>
  <c r="M6" i="16"/>
  <c r="O6" i="16" s="1"/>
  <c r="P6" i="16" s="1"/>
  <c r="M17" i="16"/>
  <c r="M22" i="16"/>
  <c r="O22" i="16" s="1"/>
  <c r="M78" i="16"/>
  <c r="M93" i="16"/>
  <c r="M99" i="16"/>
  <c r="M136" i="16"/>
  <c r="O136" i="16" s="1"/>
  <c r="P136" i="16" s="1"/>
  <c r="M182" i="16"/>
  <c r="O182" i="16" s="1"/>
  <c r="M197" i="16"/>
  <c r="O197" i="16" s="1"/>
  <c r="M212" i="16"/>
  <c r="M248" i="16"/>
  <c r="O248" i="16" s="1"/>
  <c r="M302" i="16"/>
  <c r="O302" i="16" s="1"/>
  <c r="M328" i="16"/>
  <c r="O328" i="16" s="1"/>
  <c r="M356" i="16"/>
  <c r="M389" i="16"/>
  <c r="M453" i="16"/>
  <c r="O453" i="16" s="1"/>
  <c r="M469" i="16"/>
  <c r="M483" i="16"/>
  <c r="M488" i="16"/>
  <c r="O488" i="16" s="1"/>
  <c r="M557" i="16"/>
  <c r="M616" i="16"/>
  <c r="M637" i="16"/>
  <c r="O637" i="16" s="1"/>
  <c r="M720" i="16"/>
  <c r="M748" i="16"/>
  <c r="O748" i="16" s="1"/>
  <c r="M778" i="16"/>
  <c r="O778" i="16" s="1"/>
  <c r="M802" i="16"/>
  <c r="M105" i="16"/>
  <c r="M198" i="16"/>
  <c r="M208" i="16"/>
  <c r="M465" i="16"/>
  <c r="M784" i="16"/>
  <c r="O784" i="16" s="1"/>
  <c r="M808" i="16"/>
  <c r="M822" i="16"/>
  <c r="M858" i="16"/>
  <c r="M882" i="16"/>
  <c r="M898" i="16"/>
  <c r="O898" i="16" s="1"/>
  <c r="M122" i="15"/>
  <c r="O122" i="15" s="1"/>
  <c r="P122" i="15" s="1"/>
  <c r="M159" i="15"/>
  <c r="O159" i="15" s="1"/>
  <c r="C967" i="18"/>
  <c r="G967" i="18" s="1"/>
  <c r="M21" i="15"/>
  <c r="O21" i="15" s="1"/>
  <c r="P21" i="15" s="1"/>
  <c r="M50" i="15"/>
  <c r="O50" i="15" s="1"/>
  <c r="P50" i="15" s="1"/>
  <c r="M57" i="15"/>
  <c r="O57" i="15" s="1"/>
  <c r="M86" i="15"/>
  <c r="O86" i="15" s="1"/>
  <c r="C86" i="18" s="1"/>
  <c r="G86" i="18" s="1"/>
  <c r="M119" i="15"/>
  <c r="O119" i="15" s="1"/>
  <c r="M29" i="15"/>
  <c r="O29" i="15" s="1"/>
  <c r="M195" i="15"/>
  <c r="O195" i="15" s="1"/>
  <c r="C813" i="18"/>
  <c r="G813" i="18" s="1"/>
  <c r="M76" i="15"/>
  <c r="O76" i="15" s="1"/>
  <c r="C76" i="18" s="1"/>
  <c r="G76" i="18" s="1"/>
  <c r="M109" i="15"/>
  <c r="O109" i="15" s="1"/>
  <c r="M145" i="15"/>
  <c r="O145" i="15" s="1"/>
  <c r="M87" i="15"/>
  <c r="O87" i="15" s="1"/>
  <c r="M113" i="15"/>
  <c r="O113" i="15" s="1"/>
  <c r="C113" i="18" s="1"/>
  <c r="G113" i="18" s="1"/>
  <c r="C828" i="18"/>
  <c r="G828" i="18" s="1"/>
  <c r="M37" i="15"/>
  <c r="O37" i="15" s="1"/>
  <c r="M74" i="15"/>
  <c r="O74" i="15" s="1"/>
  <c r="M92" i="15"/>
  <c r="O92" i="15" s="1"/>
  <c r="P92" i="15" s="1"/>
  <c r="C825" i="18"/>
  <c r="G825" i="18" s="1"/>
  <c r="M23" i="15"/>
  <c r="O23" i="15" s="1"/>
  <c r="M45" i="15"/>
  <c r="O45" i="15" s="1"/>
  <c r="M81" i="15"/>
  <c r="O81" i="15" s="1"/>
  <c r="M121" i="15"/>
  <c r="O121" i="15" s="1"/>
  <c r="M16" i="15"/>
  <c r="O16" i="15" s="1"/>
  <c r="P16" i="15" s="1"/>
  <c r="M147" i="15"/>
  <c r="O147" i="15" s="1"/>
  <c r="M165" i="15"/>
  <c r="O165" i="15" s="1"/>
  <c r="K8" i="14"/>
  <c r="K25" i="14"/>
  <c r="K75" i="14"/>
  <c r="K80" i="14"/>
  <c r="M80" i="14" s="1"/>
  <c r="N80" i="14" s="1"/>
  <c r="K97" i="14"/>
  <c r="K147" i="14"/>
  <c r="M147" i="14" s="1"/>
  <c r="N147" i="14" s="1"/>
  <c r="K152" i="14"/>
  <c r="M152" i="14" s="1"/>
  <c r="N152" i="14" s="1"/>
  <c r="K169" i="14"/>
  <c r="K219" i="14"/>
  <c r="M219" i="14" s="1"/>
  <c r="N219" i="14" s="1"/>
  <c r="K224" i="14"/>
  <c r="K241" i="14"/>
  <c r="M241" i="14" s="1"/>
  <c r="N241" i="14" s="1"/>
  <c r="K291" i="14"/>
  <c r="M291" i="14" s="1"/>
  <c r="N291" i="14" s="1"/>
  <c r="K296" i="14"/>
  <c r="K313" i="14"/>
  <c r="K363" i="14"/>
  <c r="K368" i="14"/>
  <c r="M368" i="14" s="1"/>
  <c r="N368" i="14" s="1"/>
  <c r="K536" i="14"/>
  <c r="K548" i="14"/>
  <c r="K392" i="14"/>
  <c r="M392" i="14" s="1"/>
  <c r="N392" i="14" s="1"/>
  <c r="K462" i="14"/>
  <c r="M462" i="14" s="1"/>
  <c r="N462" i="14" s="1"/>
  <c r="K468" i="14"/>
  <c r="M468" i="14" s="1"/>
  <c r="N468" i="14" s="1"/>
  <c r="K588" i="14"/>
  <c r="K594" i="14"/>
  <c r="M594" i="14" s="1"/>
  <c r="N594" i="14" s="1"/>
  <c r="K600" i="14"/>
  <c r="M600" i="14" s="1"/>
  <c r="N600" i="14" s="1"/>
  <c r="K606" i="14"/>
  <c r="K612" i="14"/>
  <c r="K618" i="14"/>
  <c r="K624" i="14"/>
  <c r="K630" i="14"/>
  <c r="K636" i="14"/>
  <c r="K642" i="14"/>
  <c r="M642" i="14" s="1"/>
  <c r="N642" i="14" s="1"/>
  <c r="K648" i="14"/>
  <c r="M648" i="14" s="1"/>
  <c r="N648" i="14" s="1"/>
  <c r="K654" i="14"/>
  <c r="K660" i="14"/>
  <c r="K666" i="14"/>
  <c r="M666" i="14" s="1"/>
  <c r="N666" i="14" s="1"/>
  <c r="K672" i="14"/>
  <c r="M672" i="14" s="1"/>
  <c r="N672" i="14" s="1"/>
  <c r="K678" i="14"/>
  <c r="K684" i="14"/>
  <c r="K690" i="14"/>
  <c r="K696" i="14"/>
  <c r="K702" i="14"/>
  <c r="K708" i="14"/>
  <c r="K714" i="14"/>
  <c r="M714" i="14" s="1"/>
  <c r="N714" i="14" s="1"/>
  <c r="K720" i="14"/>
  <c r="M720" i="14" s="1"/>
  <c r="N720" i="14" s="1"/>
  <c r="K726" i="14"/>
  <c r="M726" i="14" s="1"/>
  <c r="N726" i="14" s="1"/>
  <c r="K732" i="14"/>
  <c r="K738" i="14"/>
  <c r="M738" i="14" s="1"/>
  <c r="N738" i="14" s="1"/>
  <c r="K744" i="14"/>
  <c r="M744" i="14" s="1"/>
  <c r="N744" i="14" s="1"/>
  <c r="K750" i="14"/>
  <c r="K756" i="14"/>
  <c r="K762" i="14"/>
  <c r="K768" i="14"/>
  <c r="K774" i="14"/>
  <c r="K780" i="14"/>
  <c r="K786" i="14"/>
  <c r="M786" i="14" s="1"/>
  <c r="N786" i="14" s="1"/>
  <c r="K792" i="14"/>
  <c r="M792" i="14" s="1"/>
  <c r="N792" i="14" s="1"/>
  <c r="K798" i="14"/>
  <c r="M798" i="14" s="1"/>
  <c r="N798" i="14" s="1"/>
  <c r="K804" i="14"/>
  <c r="K810" i="14"/>
  <c r="M810" i="14" s="1"/>
  <c r="N810" i="14" s="1"/>
  <c r="K816" i="14"/>
  <c r="M816" i="14" s="1"/>
  <c r="N816" i="14" s="1"/>
  <c r="K822" i="14"/>
  <c r="K828" i="14"/>
  <c r="K834" i="14"/>
  <c r="K840" i="14"/>
  <c r="K846" i="14"/>
  <c r="K852" i="14"/>
  <c r="K858" i="14"/>
  <c r="M858" i="14" s="1"/>
  <c r="N858" i="14" s="1"/>
  <c r="K864" i="14"/>
  <c r="M864" i="14" s="1"/>
  <c r="N864" i="14" s="1"/>
  <c r="K870" i="14"/>
  <c r="M870" i="14" s="1"/>
  <c r="N870" i="14" s="1"/>
  <c r="K876" i="14"/>
  <c r="K882" i="14"/>
  <c r="M882" i="14" s="1"/>
  <c r="N882" i="14" s="1"/>
  <c r="K888" i="14"/>
  <c r="M888" i="14" s="1"/>
  <c r="N888" i="14" s="1"/>
  <c r="K894" i="14"/>
  <c r="K900" i="14"/>
  <c r="K906" i="14"/>
  <c r="K912" i="14"/>
  <c r="K918" i="14"/>
  <c r="K924" i="14"/>
  <c r="K930" i="14"/>
  <c r="M930" i="14" s="1"/>
  <c r="N930" i="14" s="1"/>
  <c r="K936" i="14"/>
  <c r="M936" i="14" s="1"/>
  <c r="N936" i="14" s="1"/>
  <c r="K942" i="14"/>
  <c r="M942" i="14" s="1"/>
  <c r="N942" i="14" s="1"/>
  <c r="K948" i="14"/>
  <c r="K954" i="14"/>
  <c r="M954" i="14" s="1"/>
  <c r="N954" i="14" s="1"/>
  <c r="K960" i="14"/>
  <c r="M960" i="14" s="1"/>
  <c r="N960" i="14" s="1"/>
  <c r="K966" i="14"/>
  <c r="K43" i="14"/>
  <c r="M43" i="14" s="1"/>
  <c r="N43" i="14" s="1"/>
  <c r="K54" i="14"/>
  <c r="K65" i="14"/>
  <c r="K115" i="14"/>
  <c r="K126" i="14"/>
  <c r="K137" i="14"/>
  <c r="M137" i="14" s="1"/>
  <c r="N137" i="14" s="1"/>
  <c r="K187" i="14"/>
  <c r="M187" i="14" s="1"/>
  <c r="N187" i="14" s="1"/>
  <c r="K198" i="14"/>
  <c r="M198" i="14" s="1"/>
  <c r="N198" i="14" s="1"/>
  <c r="K209" i="14"/>
  <c r="K259" i="14"/>
  <c r="K270" i="14"/>
  <c r="M270" i="14" s="1"/>
  <c r="N270" i="14" s="1"/>
  <c r="K281" i="14"/>
  <c r="K331" i="14"/>
  <c r="K342" i="14"/>
  <c r="K353" i="14"/>
  <c r="K595" i="14"/>
  <c r="K607" i="14"/>
  <c r="K619" i="14"/>
  <c r="M619" i="14" s="1"/>
  <c r="N619" i="14" s="1"/>
  <c r="K631" i="14"/>
  <c r="M631" i="14" s="1"/>
  <c r="N631" i="14" s="1"/>
  <c r="K643" i="14"/>
  <c r="M643" i="14" s="1"/>
  <c r="N643" i="14" s="1"/>
  <c r="K667" i="14"/>
  <c r="K691" i="14"/>
  <c r="M691" i="14" s="1"/>
  <c r="N691" i="14" s="1"/>
  <c r="K709" i="14"/>
  <c r="M709" i="14" s="1"/>
  <c r="N709" i="14" s="1"/>
  <c r="K715" i="14"/>
  <c r="K721" i="14"/>
  <c r="K727" i="14"/>
  <c r="K733" i="14"/>
  <c r="K739" i="14"/>
  <c r="K745" i="14"/>
  <c r="K751" i="14"/>
  <c r="M751" i="14" s="1"/>
  <c r="N751" i="14" s="1"/>
  <c r="K757" i="14"/>
  <c r="K763" i="14"/>
  <c r="M763" i="14" s="1"/>
  <c r="N763" i="14" s="1"/>
  <c r="K769" i="14"/>
  <c r="K775" i="14"/>
  <c r="M775" i="14" s="1"/>
  <c r="N775" i="14" s="1"/>
  <c r="K955" i="14"/>
  <c r="M955" i="14" s="1"/>
  <c r="N955" i="14" s="1"/>
  <c r="K10" i="14"/>
  <c r="K38" i="14"/>
  <c r="K44" i="14"/>
  <c r="K71" i="14"/>
  <c r="K110" i="14"/>
  <c r="K116" i="14"/>
  <c r="K143" i="14"/>
  <c r="M143" i="14" s="1"/>
  <c r="N143" i="14" s="1"/>
  <c r="K182" i="14"/>
  <c r="M182" i="14" s="1"/>
  <c r="N182" i="14" s="1"/>
  <c r="K188" i="14"/>
  <c r="M188" i="14" s="1"/>
  <c r="N188" i="14" s="1"/>
  <c r="K215" i="14"/>
  <c r="K254" i="14"/>
  <c r="M254" i="14" s="1"/>
  <c r="N254" i="14" s="1"/>
  <c r="K260" i="14"/>
  <c r="M260" i="14" s="1"/>
  <c r="N260" i="14" s="1"/>
  <c r="K287" i="14"/>
  <c r="M287" i="14" s="1"/>
  <c r="N287" i="14" s="1"/>
  <c r="K326" i="14"/>
  <c r="K332" i="14"/>
  <c r="K359" i="14"/>
  <c r="K441" i="14"/>
  <c r="K492" i="14"/>
  <c r="K498" i="14"/>
  <c r="M498" i="14" s="1"/>
  <c r="N498" i="14" s="1"/>
  <c r="K504" i="14"/>
  <c r="M504" i="14" s="1"/>
  <c r="N504" i="14" s="1"/>
  <c r="K573" i="14"/>
  <c r="M573" i="14" s="1"/>
  <c r="N573" i="14" s="1"/>
  <c r="K17" i="14"/>
  <c r="M17" i="14" s="1"/>
  <c r="N17" i="14" s="1"/>
  <c r="K67" i="14"/>
  <c r="M67" i="14" s="1"/>
  <c r="N67" i="14" s="1"/>
  <c r="K78" i="14"/>
  <c r="M78" i="14" s="1"/>
  <c r="N78" i="14" s="1"/>
  <c r="K89" i="14"/>
  <c r="K139" i="14"/>
  <c r="K150" i="14"/>
  <c r="K161" i="14"/>
  <c r="K211" i="14"/>
  <c r="K222" i="14"/>
  <c r="K233" i="14"/>
  <c r="M233" i="14" s="1"/>
  <c r="N233" i="14" s="1"/>
  <c r="K283" i="14"/>
  <c r="M283" i="14" s="1"/>
  <c r="N283" i="14" s="1"/>
  <c r="K294" i="14"/>
  <c r="M294" i="14" s="1"/>
  <c r="N294" i="14" s="1"/>
  <c r="K305" i="14"/>
  <c r="K447" i="14"/>
  <c r="M447" i="14" s="1"/>
  <c r="N447" i="14" s="1"/>
  <c r="K510" i="14"/>
  <c r="K516" i="14"/>
  <c r="M516" i="14" s="1"/>
  <c r="N516" i="14" s="1"/>
  <c r="K522" i="14"/>
  <c r="K562" i="14"/>
  <c r="K327" i="14"/>
  <c r="K344" i="14"/>
  <c r="K529" i="14"/>
  <c r="K574" i="14"/>
  <c r="M574" i="14" s="1"/>
  <c r="N574" i="14" s="1"/>
  <c r="K23" i="14"/>
  <c r="K62" i="14"/>
  <c r="K68" i="14"/>
  <c r="M68" i="14" s="1"/>
  <c r="N68" i="14" s="1"/>
  <c r="K95" i="14"/>
  <c r="M95" i="14" s="1"/>
  <c r="N95" i="14" s="1"/>
  <c r="K134" i="14"/>
  <c r="M134" i="14" s="1"/>
  <c r="N134" i="14" s="1"/>
  <c r="K140" i="14"/>
  <c r="M140" i="14" s="1"/>
  <c r="N140" i="14" s="1"/>
  <c r="K167" i="14"/>
  <c r="K206" i="14"/>
  <c r="K212" i="14"/>
  <c r="M212" i="14" s="1"/>
  <c r="N212" i="14" s="1"/>
  <c r="K239" i="14"/>
  <c r="K278" i="14"/>
  <c r="M278" i="14" s="1"/>
  <c r="N278" i="14" s="1"/>
  <c r="K284" i="14"/>
  <c r="M284" i="14" s="1"/>
  <c r="N284" i="14" s="1"/>
  <c r="K350" i="14"/>
  <c r="M350" i="14" s="1"/>
  <c r="N350" i="14" s="1"/>
  <c r="K356" i="14"/>
  <c r="M356" i="14" s="1"/>
  <c r="N356" i="14" s="1"/>
  <c r="K437" i="14"/>
  <c r="K443" i="14"/>
  <c r="M443" i="14" s="1"/>
  <c r="N443" i="14" s="1"/>
  <c r="K477" i="14"/>
  <c r="K506" i="14"/>
  <c r="K575" i="14"/>
  <c r="K19" i="14"/>
  <c r="K30" i="14"/>
  <c r="M30" i="14" s="1"/>
  <c r="N30" i="14" s="1"/>
  <c r="K41" i="14"/>
  <c r="K113" i="14"/>
  <c r="K163" i="14"/>
  <c r="M163" i="14" s="1"/>
  <c r="N163" i="14" s="1"/>
  <c r="K174" i="14"/>
  <c r="M174" i="14" s="1"/>
  <c r="N174" i="14" s="1"/>
  <c r="K235" i="14"/>
  <c r="M235" i="14" s="1"/>
  <c r="N235" i="14" s="1"/>
  <c r="K246" i="14"/>
  <c r="K257" i="14"/>
  <c r="M257" i="14" s="1"/>
  <c r="N257" i="14" s="1"/>
  <c r="K472" i="14"/>
  <c r="M472" i="14" s="1"/>
  <c r="N472" i="14" s="1"/>
  <c r="K512" i="14"/>
  <c r="K564" i="14"/>
  <c r="M564" i="14" s="1"/>
  <c r="N564" i="14" s="1"/>
  <c r="K570" i="14"/>
  <c r="M172" i="17"/>
  <c r="M363" i="17"/>
  <c r="M310" i="17"/>
  <c r="M105" i="17"/>
  <c r="O105" i="17" s="1"/>
  <c r="M164" i="17"/>
  <c r="O164" i="17" s="1"/>
  <c r="M184" i="17"/>
  <c r="M232" i="17"/>
  <c r="O232" i="17" s="1"/>
  <c r="M306" i="17"/>
  <c r="O306" i="17" s="1"/>
  <c r="M326" i="17"/>
  <c r="M276" i="17"/>
  <c r="O276" i="17" s="1"/>
  <c r="M126" i="17"/>
  <c r="M292" i="17"/>
  <c r="M342" i="17"/>
  <c r="O342" i="17" s="1"/>
  <c r="M16" i="17"/>
  <c r="M41" i="17"/>
  <c r="M56" i="17"/>
  <c r="O56" i="17" s="1"/>
  <c r="P56" i="17" s="1"/>
  <c r="M64" i="17"/>
  <c r="O64" i="17" s="1"/>
  <c r="M85" i="17"/>
  <c r="M89" i="17"/>
  <c r="M93" i="17"/>
  <c r="O93" i="17" s="1"/>
  <c r="M116" i="17"/>
  <c r="M127" i="17"/>
  <c r="O127" i="17" s="1"/>
  <c r="M173" i="17"/>
  <c r="M218" i="17"/>
  <c r="M222" i="17"/>
  <c r="M340" i="17"/>
  <c r="O340" i="17" s="1"/>
  <c r="Q340" i="17" s="1"/>
  <c r="M431" i="17"/>
  <c r="M5" i="17"/>
  <c r="M13" i="17"/>
  <c r="O13" i="17" s="1"/>
  <c r="M28" i="17"/>
  <c r="O28" i="17" s="1"/>
  <c r="Q28" i="17" s="1"/>
  <c r="M35" i="17"/>
  <c r="O35" i="17" s="1"/>
  <c r="M53" i="17"/>
  <c r="O53" i="17" s="1"/>
  <c r="M69" i="17"/>
  <c r="M73" i="17"/>
  <c r="O73" i="17" s="1"/>
  <c r="M77" i="17"/>
  <c r="M97" i="17"/>
  <c r="M117" i="17"/>
  <c r="M174" i="17"/>
  <c r="M181" i="17"/>
  <c r="M196" i="17"/>
  <c r="O196" i="17" s="1"/>
  <c r="P196" i="17" s="1"/>
  <c r="M244" i="17"/>
  <c r="O244" i="17" s="1"/>
  <c r="M248" i="17"/>
  <c r="M252" i="17"/>
  <c r="M256" i="17"/>
  <c r="O256" i="17" s="1"/>
  <c r="M260" i="17"/>
  <c r="M274" i="17"/>
  <c r="O274" i="17" s="1"/>
  <c r="M286" i="17"/>
  <c r="M290" i="17"/>
  <c r="M322" i="17"/>
  <c r="M337" i="17"/>
  <c r="M348" i="17"/>
  <c r="O348" i="17" s="1"/>
  <c r="M351" i="17"/>
  <c r="O351" i="17" s="1"/>
  <c r="Q351" i="17" s="1"/>
  <c r="M358" i="17"/>
  <c r="O358" i="17" s="1"/>
  <c r="M368" i="17"/>
  <c r="O368" i="17" s="1"/>
  <c r="M402" i="17"/>
  <c r="M473" i="17"/>
  <c r="O473" i="17" s="1"/>
  <c r="M497" i="17"/>
  <c r="M556" i="17"/>
  <c r="O556" i="17" s="1"/>
  <c r="M861" i="17"/>
  <c r="M2" i="17"/>
  <c r="O2" i="17" s="1"/>
  <c r="M207" i="17"/>
  <c r="M266" i="17"/>
  <c r="M372" i="17"/>
  <c r="O372" i="17" s="1"/>
  <c r="Q372" i="17" s="1"/>
  <c r="M406" i="17"/>
  <c r="O406" i="17" s="1"/>
  <c r="M561" i="17"/>
  <c r="O561" i="17" s="1"/>
  <c r="M46" i="17"/>
  <c r="M50" i="17"/>
  <c r="M57" i="17"/>
  <c r="O57" i="17" s="1"/>
  <c r="M61" i="17"/>
  <c r="M82" i="17"/>
  <c r="O82" i="17" s="1"/>
  <c r="M128" i="17"/>
  <c r="M167" i="17"/>
  <c r="M230" i="17"/>
  <c r="M282" i="17"/>
  <c r="M298" i="17"/>
  <c r="M345" i="17"/>
  <c r="O345" i="17" s="1"/>
  <c r="M383" i="17"/>
  <c r="O383" i="17" s="1"/>
  <c r="Q383" i="17" s="1"/>
  <c r="M399" i="17"/>
  <c r="O399" i="17" s="1"/>
  <c r="M417" i="17"/>
  <c r="M469" i="17"/>
  <c r="O469" i="17" s="1"/>
  <c r="M493" i="17"/>
  <c r="M551" i="17"/>
  <c r="O551" i="17" s="1"/>
  <c r="M14" i="17"/>
  <c r="M32" i="17"/>
  <c r="M39" i="17"/>
  <c r="O39" i="17" s="1"/>
  <c r="M70" i="17"/>
  <c r="M78" i="17"/>
  <c r="M95" i="17"/>
  <c r="O95" i="17" s="1"/>
  <c r="Q95" i="17" s="1"/>
  <c r="M106" i="17"/>
  <c r="O106" i="17" s="1"/>
  <c r="M149" i="17"/>
  <c r="M163" i="17"/>
  <c r="M171" i="17"/>
  <c r="O171" i="17" s="1"/>
  <c r="P171" i="17" s="1"/>
  <c r="M179" i="17"/>
  <c r="M227" i="17"/>
  <c r="O227" i="17" s="1"/>
  <c r="M311" i="17"/>
  <c r="M338" i="17"/>
  <c r="M352" i="17"/>
  <c r="O352" i="17" s="1"/>
  <c r="M369" i="17"/>
  <c r="M376" i="17"/>
  <c r="O376" i="17" s="1"/>
  <c r="Q376" i="17" s="1"/>
  <c r="M379" i="17"/>
  <c r="O379" i="17" s="1"/>
  <c r="M433" i="17"/>
  <c r="O433" i="17" s="1"/>
  <c r="M470" i="17"/>
  <c r="O470" i="17" s="1"/>
  <c r="M475" i="17"/>
  <c r="M494" i="17"/>
  <c r="O494" i="17" s="1"/>
  <c r="Q494" i="17" s="1"/>
  <c r="M499" i="17"/>
  <c r="M518" i="17"/>
  <c r="O518" i="17" s="1"/>
  <c r="Q518" i="17" s="1"/>
  <c r="M523" i="17"/>
  <c r="M542" i="17"/>
  <c r="O542" i="17" s="1"/>
  <c r="M562" i="17"/>
  <c r="M589" i="17"/>
  <c r="M825" i="17"/>
  <c r="M841" i="17"/>
  <c r="O841" i="17" s="1"/>
  <c r="M18" i="17"/>
  <c r="O18" i="17" s="1"/>
  <c r="M36" i="17"/>
  <c r="O36" i="17" s="1"/>
  <c r="M66" i="17"/>
  <c r="M83" i="17"/>
  <c r="O83" i="17" s="1"/>
  <c r="M91" i="17"/>
  <c r="O91" i="17" s="1"/>
  <c r="M99" i="17"/>
  <c r="O99" i="17" s="1"/>
  <c r="Q99" i="17" s="1"/>
  <c r="M122" i="17"/>
  <c r="O122" i="17" s="1"/>
  <c r="M212" i="17"/>
  <c r="M216" i="17"/>
  <c r="O216" i="17" s="1"/>
  <c r="P216" i="17" s="1"/>
  <c r="M231" i="17"/>
  <c r="M238" i="17"/>
  <c r="M267" i="17"/>
  <c r="O267" i="17" s="1"/>
  <c r="M307" i="17"/>
  <c r="O307" i="17" s="1"/>
  <c r="M319" i="17"/>
  <c r="M331" i="17"/>
  <c r="M356" i="17"/>
  <c r="O356" i="17" s="1"/>
  <c r="Q356" i="17" s="1"/>
  <c r="M366" i="17"/>
  <c r="M391" i="17"/>
  <c r="O391" i="17" s="1"/>
  <c r="Q391" i="17" s="1"/>
  <c r="M396" i="17"/>
  <c r="O396" i="17" s="1"/>
  <c r="Q396" i="17" s="1"/>
  <c r="M403" i="17"/>
  <c r="O403" i="17" s="1"/>
  <c r="M414" i="17"/>
  <c r="O414" i="17" s="1"/>
  <c r="M429" i="17"/>
  <c r="M437" i="17"/>
  <c r="M449" i="17"/>
  <c r="O449" i="17" s="1"/>
  <c r="M452" i="17"/>
  <c r="O452" i="17" s="1"/>
  <c r="M456" i="17"/>
  <c r="O456" i="17" s="1"/>
  <c r="M29" i="17"/>
  <c r="M51" i="17"/>
  <c r="O51" i="17" s="1"/>
  <c r="Q51" i="17" s="1"/>
  <c r="M54" i="17"/>
  <c r="M79" i="17"/>
  <c r="O79" i="17" s="1"/>
  <c r="Q79" i="17" s="1"/>
  <c r="M103" i="17"/>
  <c r="O103" i="17" s="1"/>
  <c r="M107" i="17"/>
  <c r="O107" i="17" s="1"/>
  <c r="M119" i="17"/>
  <c r="M138" i="17"/>
  <c r="O138" i="17" s="1"/>
  <c r="M160" i="17"/>
  <c r="M220" i="17"/>
  <c r="O220" i="17" s="1"/>
  <c r="M224" i="17"/>
  <c r="O224" i="17" s="1"/>
  <c r="P224" i="17" s="1"/>
  <c r="M283" i="17"/>
  <c r="M299" i="17"/>
  <c r="O299" i="17" s="1"/>
  <c r="M303" i="17"/>
  <c r="O303" i="17" s="1"/>
  <c r="M312" i="17"/>
  <c r="M323" i="17"/>
  <c r="O323" i="17" s="1"/>
  <c r="Q323" i="17" s="1"/>
  <c r="M346" i="17"/>
  <c r="M359" i="17"/>
  <c r="O359" i="17" s="1"/>
  <c r="M373" i="17"/>
  <c r="M422" i="17"/>
  <c r="O422" i="17" s="1"/>
  <c r="M430" i="17"/>
  <c r="O430" i="17" s="1"/>
  <c r="M446" i="17"/>
  <c r="O446" i="17" s="1"/>
  <c r="M461" i="17"/>
  <c r="O461" i="17" s="1"/>
  <c r="M485" i="17"/>
  <c r="M580" i="17"/>
  <c r="M4" i="17"/>
  <c r="O4" i="17" s="1"/>
  <c r="M11" i="17"/>
  <c r="O11" i="17" s="1"/>
  <c r="M40" i="17"/>
  <c r="O40" i="17" s="1"/>
  <c r="M63" i="17"/>
  <c r="O63" i="17" s="1"/>
  <c r="M84" i="17"/>
  <c r="M92" i="17"/>
  <c r="M100" i="17"/>
  <c r="M154" i="17"/>
  <c r="O154" i="17" s="1"/>
  <c r="M195" i="17"/>
  <c r="O195" i="17" s="1"/>
  <c r="M243" i="17"/>
  <c r="O243" i="17" s="1"/>
  <c r="M251" i="17"/>
  <c r="M255" i="17"/>
  <c r="M259" i="17"/>
  <c r="O259" i="17" s="1"/>
  <c r="M268" i="17"/>
  <c r="O268" i="17" s="1"/>
  <c r="M308" i="17"/>
  <c r="O308" i="17" s="1"/>
  <c r="M324" i="17"/>
  <c r="M332" i="17"/>
  <c r="O332" i="17" s="1"/>
  <c r="M350" i="17"/>
  <c r="M360" i="17"/>
  <c r="O360" i="17" s="1"/>
  <c r="Q360" i="17" s="1"/>
  <c r="M401" i="17"/>
  <c r="M878" i="17"/>
  <c r="O878" i="17" s="1"/>
  <c r="M320" i="17"/>
  <c r="O320" i="17" s="1"/>
  <c r="M328" i="17"/>
  <c r="M457" i="17"/>
  <c r="M481" i="17"/>
  <c r="O481" i="17" s="1"/>
  <c r="M34" i="17"/>
  <c r="M68" i="17"/>
  <c r="O68" i="17" s="1"/>
  <c r="M76" i="17"/>
  <c r="M112" i="17"/>
  <c r="M136" i="17"/>
  <c r="M165" i="17"/>
  <c r="M206" i="17"/>
  <c r="M214" i="17"/>
  <c r="O214" i="17" s="1"/>
  <c r="M264" i="17"/>
  <c r="O264" i="17" s="1"/>
  <c r="M269" i="17"/>
  <c r="M289" i="17"/>
  <c r="M296" i="17"/>
  <c r="O296" i="17" s="1"/>
  <c r="M354" i="17"/>
  <c r="M357" i="17"/>
  <c r="O357" i="17" s="1"/>
  <c r="M364" i="17"/>
  <c r="O364" i="17" s="1"/>
  <c r="Q364" i="17" s="1"/>
  <c r="M415" i="17"/>
  <c r="O415" i="17" s="1"/>
  <c r="M447" i="17"/>
  <c r="O447" i="17" s="1"/>
  <c r="M458" i="17"/>
  <c r="O458" i="17" s="1"/>
  <c r="M463" i="17"/>
  <c r="M482" i="17"/>
  <c r="O482" i="17" s="1"/>
  <c r="Q482" i="17" s="1"/>
  <c r="M487" i="17"/>
  <c r="O487" i="17" s="1"/>
  <c r="M506" i="17"/>
  <c r="O506" i="17" s="1"/>
  <c r="M511" i="17"/>
  <c r="M530" i="17"/>
  <c r="O530" i="17" s="1"/>
  <c r="P530" i="17" s="1"/>
  <c r="M535" i="17"/>
  <c r="M555" i="17"/>
  <c r="O555" i="17" s="1"/>
  <c r="M571" i="17"/>
  <c r="M597" i="17"/>
  <c r="M613" i="17"/>
  <c r="M833" i="17"/>
  <c r="M918" i="17"/>
  <c r="O918" i="17" s="1"/>
  <c r="M382" i="17"/>
  <c r="O382" i="17" s="1"/>
  <c r="M385" i="17"/>
  <c r="O385" i="17" s="1"/>
  <c r="M392" i="17"/>
  <c r="O392" i="17" s="1"/>
  <c r="M428" i="17"/>
  <c r="O428" i="17" s="1"/>
  <c r="M543" i="17"/>
  <c r="O543" i="17" s="1"/>
  <c r="M609" i="17"/>
  <c r="M631" i="17"/>
  <c r="M657" i="17"/>
  <c r="O657" i="17" s="1"/>
  <c r="M661" i="17"/>
  <c r="O661" i="17" s="1"/>
  <c r="M731" i="17"/>
  <c r="M751" i="17"/>
  <c r="M795" i="17"/>
  <c r="M799" i="17"/>
  <c r="O799" i="17" s="1"/>
  <c r="M806" i="17"/>
  <c r="O806" i="17" s="1"/>
  <c r="M874" i="17"/>
  <c r="M896" i="17"/>
  <c r="M912" i="17"/>
  <c r="O912" i="17" s="1"/>
  <c r="M936" i="17"/>
  <c r="M412" i="17"/>
  <c r="O412" i="17" s="1"/>
  <c r="Q412" i="17" s="1"/>
  <c r="M445" i="17"/>
  <c r="M588" i="17"/>
  <c r="M592" i="17"/>
  <c r="M605" i="17"/>
  <c r="M649" i="17"/>
  <c r="O649" i="17" s="1"/>
  <c r="M653" i="17"/>
  <c r="O653" i="17" s="1"/>
  <c r="M691" i="17"/>
  <c r="O691" i="17" s="1"/>
  <c r="M717" i="17"/>
  <c r="O717" i="17" s="1"/>
  <c r="M727" i="17"/>
  <c r="M741" i="17"/>
  <c r="O741" i="17" s="1"/>
  <c r="Q741" i="17" s="1"/>
  <c r="M883" i="17"/>
  <c r="M892" i="17"/>
  <c r="O892" i="17" s="1"/>
  <c r="M921" i="17"/>
  <c r="M944" i="17"/>
  <c r="M956" i="17"/>
  <c r="M970" i="17"/>
  <c r="M640" i="17"/>
  <c r="M645" i="17"/>
  <c r="O645" i="17" s="1"/>
  <c r="Q645" i="17" s="1"/>
  <c r="M666" i="17"/>
  <c r="O666" i="17" s="1"/>
  <c r="M681" i="17"/>
  <c r="O681" i="17" s="1"/>
  <c r="M702" i="17"/>
  <c r="M803" i="17"/>
  <c r="O803" i="17" s="1"/>
  <c r="M810" i="17"/>
  <c r="O810" i="17" s="1"/>
  <c r="M849" i="17"/>
  <c r="O849" i="17" s="1"/>
  <c r="M853" i="17"/>
  <c r="M857" i="17"/>
  <c r="M913" i="17"/>
  <c r="M948" i="17"/>
  <c r="M658" i="17"/>
  <c r="M662" i="17"/>
  <c r="O662" i="17" s="1"/>
  <c r="M723" i="17"/>
  <c r="M742" i="17"/>
  <c r="M765" i="17"/>
  <c r="O765" i="17" s="1"/>
  <c r="M788" i="17"/>
  <c r="O788" i="17" s="1"/>
  <c r="M792" i="17"/>
  <c r="O792" i="17" s="1"/>
  <c r="M800" i="17"/>
  <c r="O800" i="17" s="1"/>
  <c r="P800" i="17" s="1"/>
  <c r="M807" i="17"/>
  <c r="M814" i="17"/>
  <c r="O814" i="17" s="1"/>
  <c r="M817" i="17"/>
  <c r="M875" i="17"/>
  <c r="M966" i="17"/>
  <c r="M566" i="17"/>
  <c r="O566" i="17" s="1"/>
  <c r="M773" i="17"/>
  <c r="O773" i="17" s="1"/>
  <c r="P773" i="17" s="1"/>
  <c r="M906" i="17"/>
  <c r="M380" i="17"/>
  <c r="O380" i="17" s="1"/>
  <c r="Q380" i="17" s="1"/>
  <c r="M390" i="17"/>
  <c r="O390" i="17" s="1"/>
  <c r="Q390" i="17" s="1"/>
  <c r="M400" i="17"/>
  <c r="O400" i="17" s="1"/>
  <c r="Q400" i="17" s="1"/>
  <c r="M567" i="17"/>
  <c r="O567" i="17" s="1"/>
  <c r="M577" i="17"/>
  <c r="M624" i="17"/>
  <c r="M646" i="17"/>
  <c r="M667" i="17"/>
  <c r="M698" i="17"/>
  <c r="M719" i="17"/>
  <c r="M777" i="17"/>
  <c r="O777" i="17" s="1"/>
  <c r="Q777" i="17" s="1"/>
  <c r="M804" i="17"/>
  <c r="M818" i="17"/>
  <c r="O818" i="17" s="1"/>
  <c r="M876" i="17"/>
  <c r="O876" i="17" s="1"/>
  <c r="M934" i="17"/>
  <c r="M962" i="17"/>
  <c r="O962" i="17" s="1"/>
  <c r="M549" i="17"/>
  <c r="M563" i="17"/>
  <c r="M573" i="17"/>
  <c r="M709" i="17"/>
  <c r="O709" i="17" s="1"/>
  <c r="M808" i="17"/>
  <c r="O808" i="17" s="1"/>
  <c r="M815" i="17"/>
  <c r="O815" i="17" s="1"/>
  <c r="M830" i="17"/>
  <c r="O830" i="17" s="1"/>
  <c r="M842" i="17"/>
  <c r="O842" i="17" s="1"/>
  <c r="M846" i="17"/>
  <c r="O846" i="17" s="1"/>
  <c r="M869" i="17"/>
  <c r="O869" i="17" s="1"/>
  <c r="M914" i="17"/>
  <c r="M501" i="17"/>
  <c r="O501" i="17" s="1"/>
  <c r="M505" i="17"/>
  <c r="M509" i="17"/>
  <c r="M513" i="17"/>
  <c r="M517" i="17"/>
  <c r="M521" i="17"/>
  <c r="M525" i="17"/>
  <c r="O525" i="17" s="1"/>
  <c r="M529" i="17"/>
  <c r="M533" i="17"/>
  <c r="M537" i="17"/>
  <c r="M545" i="17"/>
  <c r="O545" i="17" s="1"/>
  <c r="M621" i="17"/>
  <c r="M629" i="17"/>
  <c r="O629" i="17" s="1"/>
  <c r="M770" i="17"/>
  <c r="M819" i="17"/>
  <c r="M902" i="17"/>
  <c r="M910" i="17"/>
  <c r="M958" i="17"/>
  <c r="M384" i="17"/>
  <c r="O384" i="17" s="1"/>
  <c r="Q384" i="17" s="1"/>
  <c r="M404" i="17"/>
  <c r="O404" i="17" s="1"/>
  <c r="Q404" i="17" s="1"/>
  <c r="M454" i="17"/>
  <c r="M538" i="17"/>
  <c r="O538" i="17" s="1"/>
  <c r="P538" i="17" s="1"/>
  <c r="M550" i="17"/>
  <c r="O550" i="17" s="1"/>
  <c r="M582" i="17"/>
  <c r="O582" i="17" s="1"/>
  <c r="M647" i="17"/>
  <c r="O647" i="17" s="1"/>
  <c r="M715" i="17"/>
  <c r="M734" i="17"/>
  <c r="M749" i="17"/>
  <c r="O749" i="17" s="1"/>
  <c r="M754" i="17"/>
  <c r="M812" i="17"/>
  <c r="M823" i="17"/>
  <c r="O823" i="17" s="1"/>
  <c r="M827" i="17"/>
  <c r="O827" i="17" s="1"/>
  <c r="M831" i="17"/>
  <c r="M835" i="17"/>
  <c r="M839" i="17"/>
  <c r="O839" i="17" s="1"/>
  <c r="M843" i="17"/>
  <c r="M898" i="17"/>
  <c r="O898" i="17" s="1"/>
  <c r="M903" i="17"/>
  <c r="M946" i="17"/>
  <c r="O946" i="17" s="1"/>
  <c r="M617" i="17"/>
  <c r="M630" i="17"/>
  <c r="O630" i="17" s="1"/>
  <c r="M643" i="17"/>
  <c r="M674" i="17"/>
  <c r="O674" i="17" s="1"/>
  <c r="M679" i="17"/>
  <c r="O679" i="17" s="1"/>
  <c r="M689" i="17"/>
  <c r="M705" i="17"/>
  <c r="O705" i="17" s="1"/>
  <c r="M725" i="17"/>
  <c r="O725" i="17" s="1"/>
  <c r="Q725" i="17" s="1"/>
  <c r="M730" i="17"/>
  <c r="M801" i="17"/>
  <c r="O801" i="17" s="1"/>
  <c r="M816" i="17"/>
  <c r="O816" i="17" s="1"/>
  <c r="M859" i="17"/>
  <c r="M873" i="17"/>
  <c r="M899" i="17"/>
  <c r="M964" i="17"/>
  <c r="M735" i="17"/>
  <c r="O735" i="17" s="1"/>
  <c r="M763" i="17"/>
  <c r="O763" i="17" s="1"/>
  <c r="M771" i="17"/>
  <c r="M805" i="17"/>
  <c r="M820" i="17"/>
  <c r="O820" i="17" s="1"/>
  <c r="Q820" i="17" s="1"/>
  <c r="M943" i="17"/>
  <c r="M665" i="17"/>
  <c r="O665" i="17" s="1"/>
  <c r="Q665" i="17" s="1"/>
  <c r="M802" i="17"/>
  <c r="O802" i="17" s="1"/>
  <c r="M824" i="17"/>
  <c r="M828" i="17"/>
  <c r="M832" i="17"/>
  <c r="M836" i="17"/>
  <c r="M840" i="17"/>
  <c r="O840" i="17" s="1"/>
  <c r="M844" i="17"/>
  <c r="O844" i="17" s="1"/>
  <c r="M28" i="16"/>
  <c r="M152" i="16"/>
  <c r="O152" i="16" s="1"/>
  <c r="M13" i="16"/>
  <c r="O13" i="16" s="1"/>
  <c r="M43" i="16"/>
  <c r="O43" i="16" s="1"/>
  <c r="P43" i="16" s="1"/>
  <c r="M149" i="16"/>
  <c r="O149" i="16" s="1"/>
  <c r="D6" i="18"/>
  <c r="H6" i="18" s="1"/>
  <c r="M27" i="16"/>
  <c r="O27" i="16" s="1"/>
  <c r="D27" i="18" s="1"/>
  <c r="H27" i="18" s="1"/>
  <c r="M62" i="16"/>
  <c r="O62" i="16" s="1"/>
  <c r="D62" i="18" s="1"/>
  <c r="H62" i="18" s="1"/>
  <c r="M69" i="16"/>
  <c r="M98" i="16"/>
  <c r="O98" i="16" s="1"/>
  <c r="M118" i="16"/>
  <c r="O118" i="16" s="1"/>
  <c r="M129" i="16"/>
  <c r="M148" i="16"/>
  <c r="O148" i="16" s="1"/>
  <c r="M181" i="16"/>
  <c r="M308" i="16"/>
  <c r="O308" i="16" s="1"/>
  <c r="M318" i="16"/>
  <c r="O318" i="16" s="1"/>
  <c r="M358" i="16"/>
  <c r="M394" i="16"/>
  <c r="M405" i="16"/>
  <c r="O405" i="16" s="1"/>
  <c r="M511" i="16"/>
  <c r="M769" i="16"/>
  <c r="M793" i="16"/>
  <c r="O793" i="16" s="1"/>
  <c r="M817" i="16"/>
  <c r="O817" i="16" s="1"/>
  <c r="M137" i="16"/>
  <c r="O137" i="16" s="1"/>
  <c r="M218" i="16"/>
  <c r="O218" i="16" s="1"/>
  <c r="M369" i="16"/>
  <c r="O369" i="16" s="1"/>
  <c r="D569" i="18"/>
  <c r="H569" i="18" s="1"/>
  <c r="P569" i="16"/>
  <c r="M853" i="16"/>
  <c r="M913" i="16"/>
  <c r="M119" i="16"/>
  <c r="M174" i="16"/>
  <c r="M178" i="16"/>
  <c r="O178" i="16" s="1"/>
  <c r="M238" i="16"/>
  <c r="O238" i="16" s="1"/>
  <c r="M249" i="16"/>
  <c r="O249" i="16" s="1"/>
  <c r="M156" i="16"/>
  <c r="O156" i="16" s="1"/>
  <c r="M227" i="16"/>
  <c r="O227" i="16" s="1"/>
  <c r="M239" i="16"/>
  <c r="M250" i="16"/>
  <c r="O250" i="16" s="1"/>
  <c r="M289" i="16"/>
  <c r="M299" i="16"/>
  <c r="O299" i="16" s="1"/>
  <c r="M339" i="16"/>
  <c r="O339" i="16" s="1"/>
  <c r="M354" i="16"/>
  <c r="O354" i="16" s="1"/>
  <c r="M191" i="16"/>
  <c r="M263" i="16"/>
  <c r="O263" i="16" s="1"/>
  <c r="M290" i="16"/>
  <c r="O290" i="16" s="1"/>
  <c r="M406" i="16"/>
  <c r="O406" i="16" s="1"/>
  <c r="M8" i="16"/>
  <c r="O8" i="16" s="1"/>
  <c r="M83" i="16"/>
  <c r="O83" i="16" s="1"/>
  <c r="M127" i="16"/>
  <c r="O127" i="16" s="1"/>
  <c r="M138" i="16"/>
  <c r="M320" i="16"/>
  <c r="O320" i="16" s="1"/>
  <c r="M340" i="16"/>
  <c r="O340" i="16" s="1"/>
  <c r="M345" i="16"/>
  <c r="O345" i="16" s="1"/>
  <c r="M350" i="16"/>
  <c r="M460" i="16"/>
  <c r="O460" i="16" s="1"/>
  <c r="M493" i="16"/>
  <c r="M508" i="16"/>
  <c r="O508" i="16" s="1"/>
  <c r="M766" i="16"/>
  <c r="O766" i="16" s="1"/>
  <c r="P766" i="16" s="1"/>
  <c r="M790" i="16"/>
  <c r="O790" i="16" s="1"/>
  <c r="M814" i="16"/>
  <c r="O814" i="16" s="1"/>
  <c r="M874" i="16"/>
  <c r="M925" i="16"/>
  <c r="O925" i="16" s="1"/>
  <c r="M116" i="16"/>
  <c r="O116" i="16" s="1"/>
  <c r="P116" i="16" s="1"/>
  <c r="M146" i="16"/>
  <c r="M306" i="16"/>
  <c r="O306" i="16" s="1"/>
  <c r="P306" i="16" s="1"/>
  <c r="M391" i="16"/>
  <c r="M412" i="16"/>
  <c r="M484" i="16"/>
  <c r="O484" i="16" s="1"/>
  <c r="M895" i="16"/>
  <c r="M935" i="16"/>
  <c r="O935" i="16" s="1"/>
  <c r="M41" i="16"/>
  <c r="O41" i="16" s="1"/>
  <c r="P41" i="16" s="1"/>
  <c r="M52" i="16"/>
  <c r="M68" i="16"/>
  <c r="O68" i="16" s="1"/>
  <c r="M96" i="16"/>
  <c r="O96" i="16" s="1"/>
  <c r="M111" i="16"/>
  <c r="O111" i="16" s="1"/>
  <c r="M183" i="16"/>
  <c r="M195" i="16"/>
  <c r="M211" i="16"/>
  <c r="M224" i="16"/>
  <c r="M232" i="16"/>
  <c r="M247" i="16"/>
  <c r="O247" i="16" s="1"/>
  <c r="M260" i="16"/>
  <c r="O260" i="16" s="1"/>
  <c r="M267" i="16"/>
  <c r="M341" i="16"/>
  <c r="O341" i="16" s="1"/>
  <c r="M351" i="16"/>
  <c r="O351" i="16" s="1"/>
  <c r="M514" i="16"/>
  <c r="O514" i="16" s="1"/>
  <c r="M751" i="16"/>
  <c r="O751" i="16" s="1"/>
  <c r="M9" i="16"/>
  <c r="M53" i="16"/>
  <c r="O53" i="16" s="1"/>
  <c r="P53" i="16" s="1"/>
  <c r="M128" i="16"/>
  <c r="M188" i="16"/>
  <c r="M336" i="16"/>
  <c r="M65" i="16"/>
  <c r="O65" i="16" s="1"/>
  <c r="P65" i="16" s="1"/>
  <c r="M97" i="16"/>
  <c r="O97" i="16" s="1"/>
  <c r="P97" i="16" s="1"/>
  <c r="M169" i="16"/>
  <c r="O169" i="16" s="1"/>
  <c r="M192" i="16"/>
  <c r="O192" i="16" s="1"/>
  <c r="M220" i="16"/>
  <c r="M256" i="16"/>
  <c r="O256" i="16" s="1"/>
  <c r="M264" i="16"/>
  <c r="M297" i="16"/>
  <c r="O297" i="16" s="1"/>
  <c r="P297" i="16" s="1"/>
  <c r="M509" i="16"/>
  <c r="M38" i="16"/>
  <c r="O38" i="16" s="1"/>
  <c r="D38" i="18" s="1"/>
  <c r="H38" i="18" s="1"/>
  <c r="M147" i="16"/>
  <c r="M170" i="16"/>
  <c r="M221" i="16"/>
  <c r="O221" i="16" s="1"/>
  <c r="M257" i="16"/>
  <c r="O257" i="16" s="1"/>
  <c r="M278" i="16"/>
  <c r="O278" i="16" s="1"/>
  <c r="P278" i="16" s="1"/>
  <c r="M331" i="16"/>
  <c r="O331" i="16" s="1"/>
  <c r="M372" i="16"/>
  <c r="O372" i="16" s="1"/>
  <c r="D947" i="18"/>
  <c r="H947" i="18" s="1"/>
  <c r="M50" i="16"/>
  <c r="O50" i="16" s="1"/>
  <c r="D50" i="18" s="1"/>
  <c r="H50" i="18" s="1"/>
  <c r="M73" i="16"/>
  <c r="O73" i="16" s="1"/>
  <c r="M77" i="16"/>
  <c r="O77" i="16" s="1"/>
  <c r="M113" i="16"/>
  <c r="M155" i="16"/>
  <c r="M209" i="16"/>
  <c r="M363" i="16"/>
  <c r="O363" i="16" s="1"/>
  <c r="M477" i="16"/>
  <c r="O477" i="16" s="1"/>
  <c r="D477" i="18" s="1"/>
  <c r="H477" i="18" s="1"/>
  <c r="M486" i="16"/>
  <c r="O486" i="16" s="1"/>
  <c r="P486" i="16" s="1"/>
  <c r="M490" i="16"/>
  <c r="M526" i="16"/>
  <c r="O526" i="16" s="1"/>
  <c r="M274" i="16"/>
  <c r="O274" i="16" s="1"/>
  <c r="M283" i="16"/>
  <c r="O283" i="16" s="1"/>
  <c r="M296" i="16"/>
  <c r="M301" i="16"/>
  <c r="O301" i="16" s="1"/>
  <c r="M310" i="16"/>
  <c r="M338" i="16"/>
  <c r="M347" i="16"/>
  <c r="M404" i="16"/>
  <c r="O404" i="16" s="1"/>
  <c r="M418" i="16"/>
  <c r="O418" i="16" s="1"/>
  <c r="M462" i="16"/>
  <c r="O462" i="16" s="1"/>
  <c r="P462" i="16" s="1"/>
  <c r="M466" i="16"/>
  <c r="M474" i="16"/>
  <c r="O474" i="16" s="1"/>
  <c r="M530" i="16"/>
  <c r="M567" i="16"/>
  <c r="O567" i="16" s="1"/>
  <c r="M571" i="16"/>
  <c r="O571" i="16" s="1"/>
  <c r="M618" i="16"/>
  <c r="O618" i="16" s="1"/>
  <c r="M656" i="16"/>
  <c r="M660" i="16"/>
  <c r="O660" i="16" s="1"/>
  <c r="M668" i="16"/>
  <c r="M673" i="16"/>
  <c r="O673" i="16" s="1"/>
  <c r="P673" i="16" s="1"/>
  <c r="M689" i="16"/>
  <c r="O689" i="16" s="1"/>
  <c r="M707" i="16"/>
  <c r="O707" i="16" s="1"/>
  <c r="M725" i="16"/>
  <c r="O725" i="16" s="1"/>
  <c r="M730" i="16"/>
  <c r="O730" i="16" s="1"/>
  <c r="M741" i="16"/>
  <c r="O741" i="16" s="1"/>
  <c r="M846" i="16"/>
  <c r="M854" i="16"/>
  <c r="M881" i="16"/>
  <c r="M885" i="16"/>
  <c r="M893" i="16"/>
  <c r="O893" i="16" s="1"/>
  <c r="M912" i="16"/>
  <c r="M590" i="16"/>
  <c r="O590" i="16" s="1"/>
  <c r="M623" i="16"/>
  <c r="O623" i="16" s="1"/>
  <c r="M648" i="16"/>
  <c r="O648" i="16" s="1"/>
  <c r="M767" i="16"/>
  <c r="O767" i="16" s="1"/>
  <c r="M779" i="16"/>
  <c r="O779" i="16" s="1"/>
  <c r="M791" i="16"/>
  <c r="M803" i="16"/>
  <c r="M877" i="16"/>
  <c r="M889" i="16"/>
  <c r="M916" i="16"/>
  <c r="M940" i="16"/>
  <c r="M432" i="16"/>
  <c r="O432" i="16" s="1"/>
  <c r="M436" i="16"/>
  <c r="M458" i="16"/>
  <c r="O458" i="16" s="1"/>
  <c r="M471" i="16"/>
  <c r="O471" i="16" s="1"/>
  <c r="M475" i="16"/>
  <c r="O475" i="16" s="1"/>
  <c r="M503" i="16"/>
  <c r="O503" i="16" s="1"/>
  <c r="M535" i="16"/>
  <c r="O535" i="16" s="1"/>
  <c r="M545" i="16"/>
  <c r="O545" i="16" s="1"/>
  <c r="M563" i="16"/>
  <c r="O563" i="16" s="1"/>
  <c r="M576" i="16"/>
  <c r="M581" i="16"/>
  <c r="O581" i="16" s="1"/>
  <c r="M606" i="16"/>
  <c r="O606" i="16" s="1"/>
  <c r="M614" i="16"/>
  <c r="M627" i="16"/>
  <c r="O627" i="16" s="1"/>
  <c r="M636" i="16"/>
  <c r="O636" i="16" s="1"/>
  <c r="M640" i="16"/>
  <c r="O640" i="16" s="1"/>
  <c r="M665" i="16"/>
  <c r="O665" i="16" s="1"/>
  <c r="M685" i="16"/>
  <c r="O685" i="16" s="1"/>
  <c r="P685" i="16" s="1"/>
  <c r="M695" i="16"/>
  <c r="M703" i="16"/>
  <c r="O703" i="16" s="1"/>
  <c r="M721" i="16"/>
  <c r="M726" i="16"/>
  <c r="M734" i="16"/>
  <c r="O734" i="16" s="1"/>
  <c r="M746" i="16"/>
  <c r="O746" i="16" s="1"/>
  <c r="M764" i="16"/>
  <c r="O764" i="16" s="1"/>
  <c r="M775" i="16"/>
  <c r="O775" i="16" s="1"/>
  <c r="M787" i="16"/>
  <c r="O787" i="16" s="1"/>
  <c r="M799" i="16"/>
  <c r="O799" i="16" s="1"/>
  <c r="M811" i="16"/>
  <c r="O811" i="16" s="1"/>
  <c r="M827" i="16"/>
  <c r="O827" i="16" s="1"/>
  <c r="P827" i="16" s="1"/>
  <c r="M831" i="16"/>
  <c r="M862" i="16"/>
  <c r="M929" i="16"/>
  <c r="O929" i="16" s="1"/>
  <c r="M953" i="16"/>
  <c r="M965" i="16"/>
  <c r="M628" i="16"/>
  <c r="M742" i="16"/>
  <c r="O742" i="16" s="1"/>
  <c r="M823" i="16"/>
  <c r="O823" i="16" s="1"/>
  <c r="M835" i="16"/>
  <c r="O835" i="16" s="1"/>
  <c r="M890" i="16"/>
  <c r="O890" i="16" s="1"/>
  <c r="M901" i="16"/>
  <c r="O901" i="16" s="1"/>
  <c r="M917" i="16"/>
  <c r="O917" i="16" s="1"/>
  <c r="M941" i="16"/>
  <c r="O941" i="16" s="1"/>
  <c r="M961" i="16"/>
  <c r="M324" i="16"/>
  <c r="M330" i="16"/>
  <c r="O330" i="16" s="1"/>
  <c r="M459" i="16"/>
  <c r="O459" i="16" s="1"/>
  <c r="M463" i="16"/>
  <c r="M479" i="16"/>
  <c r="M487" i="16"/>
  <c r="O487" i="16" s="1"/>
  <c r="M523" i="16"/>
  <c r="O523" i="16" s="1"/>
  <c r="M546" i="16"/>
  <c r="O546" i="16" s="1"/>
  <c r="M559" i="16"/>
  <c r="O559" i="16" s="1"/>
  <c r="M611" i="16"/>
  <c r="O611" i="16" s="1"/>
  <c r="P611" i="16" s="1"/>
  <c r="M624" i="16"/>
  <c r="O624" i="16" s="1"/>
  <c r="P624" i="16" s="1"/>
  <c r="M632" i="16"/>
  <c r="O632" i="16" s="1"/>
  <c r="M674" i="16"/>
  <c r="O674" i="16" s="1"/>
  <c r="M678" i="16"/>
  <c r="O678" i="16" s="1"/>
  <c r="M682" i="16"/>
  <c r="M686" i="16"/>
  <c r="M704" i="16"/>
  <c r="M776" i="16"/>
  <c r="O776" i="16" s="1"/>
  <c r="M788" i="16"/>
  <c r="O788" i="16" s="1"/>
  <c r="M800" i="16"/>
  <c r="O800" i="16" s="1"/>
  <c r="M863" i="16"/>
  <c r="O863" i="16" s="1"/>
  <c r="P863" i="16" s="1"/>
  <c r="M946" i="16"/>
  <c r="O946" i="16" s="1"/>
  <c r="M294" i="16"/>
  <c r="M303" i="16"/>
  <c r="O303" i="16" s="1"/>
  <c r="M307" i="16"/>
  <c r="O307" i="16" s="1"/>
  <c r="M325" i="16"/>
  <c r="O325" i="16" s="1"/>
  <c r="P325" i="16" s="1"/>
  <c r="M349" i="16"/>
  <c r="O349" i="16" s="1"/>
  <c r="M387" i="16"/>
  <c r="O387" i="16" s="1"/>
  <c r="M396" i="16"/>
  <c r="M429" i="16"/>
  <c r="O429" i="16" s="1"/>
  <c r="P429" i="16" s="1"/>
  <c r="M433" i="16"/>
  <c r="O433" i="16" s="1"/>
  <c r="M442" i="16"/>
  <c r="O442" i="16" s="1"/>
  <c r="M447" i="16"/>
  <c r="O447" i="16" s="1"/>
  <c r="P447" i="16" s="1"/>
  <c r="M455" i="16"/>
  <c r="O455" i="16" s="1"/>
  <c r="M476" i="16"/>
  <c r="M537" i="16"/>
  <c r="M541" i="16"/>
  <c r="M560" i="16"/>
  <c r="M564" i="16"/>
  <c r="M607" i="16"/>
  <c r="O607" i="16" s="1"/>
  <c r="M620" i="16"/>
  <c r="M653" i="16"/>
  <c r="O653" i="16" s="1"/>
  <c r="M666" i="16"/>
  <c r="O666" i="16" s="1"/>
  <c r="M696" i="16"/>
  <c r="O696" i="16" s="1"/>
  <c r="P696" i="16" s="1"/>
  <c r="M735" i="16"/>
  <c r="O735" i="16" s="1"/>
  <c r="M739" i="16"/>
  <c r="O739" i="16" s="1"/>
  <c r="M743" i="16"/>
  <c r="M804" i="16"/>
  <c r="O804" i="16" s="1"/>
  <c r="M836" i="16"/>
  <c r="O836" i="16" s="1"/>
  <c r="M867" i="16"/>
  <c r="M958" i="16"/>
  <c r="M962" i="16"/>
  <c r="M621" i="16"/>
  <c r="M629" i="16"/>
  <c r="O629" i="16" s="1"/>
  <c r="M714" i="16"/>
  <c r="O714" i="16" s="1"/>
  <c r="P714" i="16" s="1"/>
  <c r="M728" i="16"/>
  <c r="O728" i="16" s="1"/>
  <c r="M732" i="16"/>
  <c r="O732" i="16" s="1"/>
  <c r="M747" i="16"/>
  <c r="O747" i="16" s="1"/>
  <c r="M875" i="16"/>
  <c r="M926" i="16"/>
  <c r="O926" i="16" s="1"/>
  <c r="M938" i="16"/>
  <c r="M612" i="16"/>
  <c r="M646" i="16"/>
  <c r="M687" i="16"/>
  <c r="M693" i="16"/>
  <c r="M705" i="16"/>
  <c r="O705" i="16" s="1"/>
  <c r="M719" i="16"/>
  <c r="O719" i="16" s="1"/>
  <c r="M758" i="16"/>
  <c r="M844" i="16"/>
  <c r="M856" i="16"/>
  <c r="O856" i="16" s="1"/>
  <c r="M883" i="16"/>
  <c r="M899" i="16"/>
  <c r="O899" i="16" s="1"/>
  <c r="M910" i="16"/>
  <c r="M922" i="16"/>
  <c r="M955" i="16"/>
  <c r="M492" i="16"/>
  <c r="M519" i="16"/>
  <c r="M638" i="16"/>
  <c r="O638" i="16" s="1"/>
  <c r="M642" i="16"/>
  <c r="O642" i="16" s="1"/>
  <c r="P642" i="16" s="1"/>
  <c r="M650" i="16"/>
  <c r="O650" i="16" s="1"/>
  <c r="M723" i="16"/>
  <c r="O723" i="16" s="1"/>
  <c r="M740" i="16"/>
  <c r="O740" i="16" s="1"/>
  <c r="M762" i="16"/>
  <c r="O762" i="16" s="1"/>
  <c r="M801" i="16"/>
  <c r="M872" i="16"/>
  <c r="O872" i="16" s="1"/>
  <c r="M903" i="16"/>
  <c r="O903" i="16" s="1"/>
  <c r="M951" i="16"/>
  <c r="M422" i="16"/>
  <c r="M444" i="16"/>
  <c r="O444" i="16" s="1"/>
  <c r="M448" i="16"/>
  <c r="O448" i="16" s="1"/>
  <c r="M506" i="16"/>
  <c r="O506" i="16" s="1"/>
  <c r="M510" i="16"/>
  <c r="O510" i="16" s="1"/>
  <c r="M588" i="16"/>
  <c r="O588" i="16" s="1"/>
  <c r="M596" i="16"/>
  <c r="O596" i="16" s="1"/>
  <c r="M630" i="16"/>
  <c r="M671" i="16"/>
  <c r="O671" i="16" s="1"/>
  <c r="M680" i="16"/>
  <c r="O680" i="16" s="1"/>
  <c r="P680" i="16" s="1"/>
  <c r="M684" i="16"/>
  <c r="M688" i="16"/>
  <c r="M702" i="16"/>
  <c r="O702" i="16" s="1"/>
  <c r="M706" i="16"/>
  <c r="O706" i="16" s="1"/>
  <c r="M715" i="16"/>
  <c r="O715" i="16" s="1"/>
  <c r="M729" i="16"/>
  <c r="O729" i="16" s="1"/>
  <c r="M755" i="16"/>
  <c r="O755" i="16" s="1"/>
  <c r="M845" i="16"/>
  <c r="O845" i="16" s="1"/>
  <c r="M857" i="16"/>
  <c r="O857" i="16" s="1"/>
  <c r="P857" i="16" s="1"/>
  <c r="M907" i="16"/>
  <c r="O907" i="16" s="1"/>
  <c r="M911" i="16"/>
  <c r="O911" i="16" s="1"/>
  <c r="M967" i="16"/>
  <c r="M553" i="16"/>
  <c r="O553" i="16" s="1"/>
  <c r="M593" i="16"/>
  <c r="O593" i="16" s="1"/>
  <c r="M647" i="16"/>
  <c r="M676" i="16"/>
  <c r="M770" i="16"/>
  <c r="O770" i="16" s="1"/>
  <c r="M782" i="16"/>
  <c r="O782" i="16" s="1"/>
  <c r="M794" i="16"/>
  <c r="O794" i="16" s="1"/>
  <c r="M806" i="16"/>
  <c r="O806" i="16" s="1"/>
  <c r="M818" i="16"/>
  <c r="O818" i="16" s="1"/>
  <c r="M408" i="16"/>
  <c r="O408" i="16" s="1"/>
  <c r="M423" i="16"/>
  <c r="O423" i="16" s="1"/>
  <c r="P423" i="16" s="1"/>
  <c r="M498" i="16"/>
  <c r="M502" i="16"/>
  <c r="O502" i="16" s="1"/>
  <c r="M507" i="16"/>
  <c r="M617" i="16"/>
  <c r="M664" i="16"/>
  <c r="M737" i="16"/>
  <c r="O737" i="16" s="1"/>
  <c r="M908" i="16"/>
  <c r="O908" i="16" s="1"/>
  <c r="P908" i="16" s="1"/>
  <c r="M928" i="16"/>
  <c r="O928" i="16" s="1"/>
  <c r="M7" i="15"/>
  <c r="O7" i="15" s="1"/>
  <c r="P7" i="15" s="1"/>
  <c r="M13" i="15"/>
  <c r="O13" i="15" s="1"/>
  <c r="P13" i="15" s="1"/>
  <c r="M26" i="15"/>
  <c r="O26" i="15" s="1"/>
  <c r="M33" i="15"/>
  <c r="O33" i="15" s="1"/>
  <c r="P33" i="15" s="1"/>
  <c r="M52" i="15"/>
  <c r="O52" i="15" s="1"/>
  <c r="M62" i="15"/>
  <c r="O62" i="15" s="1"/>
  <c r="C62" i="18" s="1"/>
  <c r="G62" i="18" s="1"/>
  <c r="M65" i="15"/>
  <c r="O65" i="15" s="1"/>
  <c r="M120" i="15"/>
  <c r="O120" i="15" s="1"/>
  <c r="M152" i="15"/>
  <c r="O152" i="15" s="1"/>
  <c r="P152" i="15" s="1"/>
  <c r="M155" i="15"/>
  <c r="O155" i="15" s="1"/>
  <c r="P155" i="15" s="1"/>
  <c r="M161" i="15"/>
  <c r="O161" i="15" s="1"/>
  <c r="P161" i="15" s="1"/>
  <c r="C870" i="18"/>
  <c r="G870" i="18" s="1"/>
  <c r="M105" i="15"/>
  <c r="O105" i="15" s="1"/>
  <c r="M117" i="15"/>
  <c r="O117" i="15" s="1"/>
  <c r="M129" i="15"/>
  <c r="O129" i="15" s="1"/>
  <c r="M132" i="15"/>
  <c r="O132" i="15" s="1"/>
  <c r="M141" i="15"/>
  <c r="O141" i="15" s="1"/>
  <c r="M144" i="15"/>
  <c r="O144" i="15" s="1"/>
  <c r="C846" i="18"/>
  <c r="G846" i="18" s="1"/>
  <c r="C882" i="18"/>
  <c r="G882" i="18" s="1"/>
  <c r="M17" i="15"/>
  <c r="O17" i="15" s="1"/>
  <c r="M40" i="15"/>
  <c r="O40" i="15" s="1"/>
  <c r="P40" i="15" s="1"/>
  <c r="M153" i="15"/>
  <c r="O153" i="15" s="1"/>
  <c r="M93" i="15"/>
  <c r="O93" i="15" s="1"/>
  <c r="M5" i="15"/>
  <c r="O5" i="15" s="1"/>
  <c r="M18" i="15"/>
  <c r="O18" i="15" s="1"/>
  <c r="P18" i="15" s="1"/>
  <c r="M34" i="15"/>
  <c r="O34" i="15" s="1"/>
  <c r="C34" i="18" s="1"/>
  <c r="G34" i="18" s="1"/>
  <c r="M63" i="15"/>
  <c r="O63" i="15" s="1"/>
  <c r="M85" i="15"/>
  <c r="O85" i="15" s="1"/>
  <c r="M97" i="15"/>
  <c r="O97" i="15" s="1"/>
  <c r="M130" i="15"/>
  <c r="O130" i="15" s="1"/>
  <c r="C130" i="18" s="1"/>
  <c r="G130" i="18" s="1"/>
  <c r="M133" i="15"/>
  <c r="O133" i="15" s="1"/>
  <c r="M177" i="15"/>
  <c r="O177" i="15" s="1"/>
  <c r="M180" i="15"/>
  <c r="O180" i="15" s="1"/>
  <c r="M15" i="15"/>
  <c r="O15" i="15" s="1"/>
  <c r="P15" i="15" s="1"/>
  <c r="M31" i="15"/>
  <c r="O31" i="15" s="1"/>
  <c r="P31" i="15" s="1"/>
  <c r="M189" i="15"/>
  <c r="O189" i="15" s="1"/>
  <c r="C858" i="18"/>
  <c r="G858" i="18" s="1"/>
  <c r="M28" i="15"/>
  <c r="O28" i="15" s="1"/>
  <c r="P28" i="15" s="1"/>
  <c r="M25" i="15"/>
  <c r="O25" i="15" s="1"/>
  <c r="P25" i="15" s="1"/>
  <c r="M64" i="15"/>
  <c r="O64" i="15" s="1"/>
  <c r="M166" i="15"/>
  <c r="O166" i="15" s="1"/>
  <c r="C166" i="18" s="1"/>
  <c r="G166" i="18" s="1"/>
  <c r="M169" i="15"/>
  <c r="O169" i="15" s="1"/>
  <c r="C834" i="18"/>
  <c r="G834" i="18" s="1"/>
  <c r="M22" i="15"/>
  <c r="O22" i="15" s="1"/>
  <c r="C22" i="18" s="1"/>
  <c r="G22" i="18" s="1"/>
  <c r="M178" i="15"/>
  <c r="O178" i="15" s="1"/>
  <c r="P178" i="15" s="1"/>
  <c r="C888" i="18"/>
  <c r="G888" i="18" s="1"/>
  <c r="C928" i="18"/>
  <c r="G928" i="18" s="1"/>
  <c r="M19" i="15"/>
  <c r="O19" i="15" s="1"/>
  <c r="P19" i="15" s="1"/>
  <c r="M39" i="15"/>
  <c r="O39" i="15" s="1"/>
  <c r="P39" i="15" s="1"/>
  <c r="M58" i="15"/>
  <c r="O58" i="15" s="1"/>
  <c r="M190" i="15"/>
  <c r="O190" i="15" s="1"/>
  <c r="C190" i="18" s="1"/>
  <c r="G190" i="18" s="1"/>
  <c r="M193" i="15"/>
  <c r="O193" i="15" s="1"/>
  <c r="C640" i="18"/>
  <c r="G640" i="18" s="1"/>
  <c r="K16" i="14"/>
  <c r="M16" i="14" s="1"/>
  <c r="N16" i="14" s="1"/>
  <c r="K40" i="14"/>
  <c r="M40" i="14" s="1"/>
  <c r="N40" i="14" s="1"/>
  <c r="K64" i="14"/>
  <c r="M64" i="14" s="1"/>
  <c r="N64" i="14" s="1"/>
  <c r="K88" i="14"/>
  <c r="M88" i="14" s="1"/>
  <c r="N88" i="14" s="1"/>
  <c r="K112" i="14"/>
  <c r="M112" i="14" s="1"/>
  <c r="N112" i="14" s="1"/>
  <c r="K136" i="14"/>
  <c r="M136" i="14" s="1"/>
  <c r="N136" i="14" s="1"/>
  <c r="K160" i="14"/>
  <c r="M160" i="14" s="1"/>
  <c r="N160" i="14" s="1"/>
  <c r="K184" i="14"/>
  <c r="M184" i="14" s="1"/>
  <c r="N184" i="14" s="1"/>
  <c r="K208" i="14"/>
  <c r="M208" i="14" s="1"/>
  <c r="N208" i="14" s="1"/>
  <c r="K232" i="14"/>
  <c r="M232" i="14" s="1"/>
  <c r="N232" i="14" s="1"/>
  <c r="K256" i="14"/>
  <c r="M256" i="14" s="1"/>
  <c r="N256" i="14" s="1"/>
  <c r="K280" i="14"/>
  <c r="M280" i="14" s="1"/>
  <c r="N280" i="14" s="1"/>
  <c r="K304" i="14"/>
  <c r="K328" i="14"/>
  <c r="M328" i="14" s="1"/>
  <c r="N328" i="14" s="1"/>
  <c r="K352" i="14"/>
  <c r="M352" i="14" s="1"/>
  <c r="N352" i="14" s="1"/>
  <c r="K376" i="14"/>
  <c r="M376" i="14" s="1"/>
  <c r="N376" i="14" s="1"/>
  <c r="K398" i="14"/>
  <c r="M398" i="14" s="1"/>
  <c r="N398" i="14" s="1"/>
  <c r="K404" i="14"/>
  <c r="M404" i="14" s="1"/>
  <c r="N404" i="14" s="1"/>
  <c r="K410" i="14"/>
  <c r="M410" i="14" s="1"/>
  <c r="N410" i="14" s="1"/>
  <c r="K416" i="14"/>
  <c r="M416" i="14" s="1"/>
  <c r="N416" i="14" s="1"/>
  <c r="K422" i="14"/>
  <c r="M422" i="14" s="1"/>
  <c r="N422" i="14" s="1"/>
  <c r="K428" i="14"/>
  <c r="M428" i="14" s="1"/>
  <c r="N428" i="14" s="1"/>
  <c r="K434" i="14"/>
  <c r="M434" i="14" s="1"/>
  <c r="N434" i="14" s="1"/>
  <c r="K466" i="14"/>
  <c r="M466" i="14" s="1"/>
  <c r="N466" i="14" s="1"/>
  <c r="K521" i="14"/>
  <c r="K526" i="14"/>
  <c r="M526" i="14" s="1"/>
  <c r="N526" i="14" s="1"/>
  <c r="K542" i="14"/>
  <c r="M542" i="14" s="1"/>
  <c r="N542" i="14" s="1"/>
  <c r="K558" i="14"/>
  <c r="M558" i="14" s="1"/>
  <c r="N558" i="14" s="1"/>
  <c r="K7" i="14"/>
  <c r="M7" i="14" s="1"/>
  <c r="N7" i="14" s="1"/>
  <c r="K26" i="14"/>
  <c r="M26" i="14" s="1"/>
  <c r="N26" i="14" s="1"/>
  <c r="K50" i="14"/>
  <c r="M50" i="14" s="1"/>
  <c r="N50" i="14" s="1"/>
  <c r="K74" i="14"/>
  <c r="K98" i="14"/>
  <c r="M98" i="14" s="1"/>
  <c r="N98" i="14" s="1"/>
  <c r="K122" i="14"/>
  <c r="M122" i="14" s="1"/>
  <c r="N122" i="14" s="1"/>
  <c r="K146" i="14"/>
  <c r="M146" i="14" s="1"/>
  <c r="N146" i="14" s="1"/>
  <c r="K170" i="14"/>
  <c r="M170" i="14" s="1"/>
  <c r="N170" i="14" s="1"/>
  <c r="K194" i="14"/>
  <c r="M194" i="14" s="1"/>
  <c r="N194" i="14" s="1"/>
  <c r="K218" i="14"/>
  <c r="M218" i="14" s="1"/>
  <c r="N218" i="14" s="1"/>
  <c r="K242" i="14"/>
  <c r="M242" i="14" s="1"/>
  <c r="N242" i="14" s="1"/>
  <c r="K266" i="14"/>
  <c r="M266" i="14" s="1"/>
  <c r="N266" i="14" s="1"/>
  <c r="K290" i="14"/>
  <c r="M290" i="14" s="1"/>
  <c r="N290" i="14" s="1"/>
  <c r="K314" i="14"/>
  <c r="M314" i="14" s="1"/>
  <c r="N314" i="14" s="1"/>
  <c r="K338" i="14"/>
  <c r="M338" i="14" s="1"/>
  <c r="N338" i="14" s="1"/>
  <c r="K362" i="14"/>
  <c r="M362" i="14" s="1"/>
  <c r="N362" i="14" s="1"/>
  <c r="K387" i="14"/>
  <c r="M387" i="14" s="1"/>
  <c r="N387" i="14" s="1"/>
  <c r="K393" i="14"/>
  <c r="M393" i="14" s="1"/>
  <c r="N393" i="14" s="1"/>
  <c r="K399" i="14"/>
  <c r="M399" i="14" s="1"/>
  <c r="N399" i="14" s="1"/>
  <c r="K405" i="14"/>
  <c r="M405" i="14" s="1"/>
  <c r="N405" i="14" s="1"/>
  <c r="K411" i="14"/>
  <c r="M411" i="14" s="1"/>
  <c r="N411" i="14" s="1"/>
  <c r="K417" i="14"/>
  <c r="M417" i="14" s="1"/>
  <c r="N417" i="14" s="1"/>
  <c r="K423" i="14"/>
  <c r="M423" i="14" s="1"/>
  <c r="N423" i="14" s="1"/>
  <c r="K429" i="14"/>
  <c r="M429" i="14" s="1"/>
  <c r="N429" i="14" s="1"/>
  <c r="K435" i="14"/>
  <c r="M435" i="14" s="1"/>
  <c r="N435" i="14" s="1"/>
  <c r="K440" i="14"/>
  <c r="M440" i="14" s="1"/>
  <c r="N440" i="14" s="1"/>
  <c r="K478" i="14"/>
  <c r="M478" i="14" s="1"/>
  <c r="N478" i="14" s="1"/>
  <c r="K505" i="14"/>
  <c r="K527" i="14"/>
  <c r="K12" i="14"/>
  <c r="M12" i="14" s="1"/>
  <c r="N12" i="14" s="1"/>
  <c r="K36" i="14"/>
  <c r="M36" i="14" s="1"/>
  <c r="N36" i="14" s="1"/>
  <c r="K60" i="14"/>
  <c r="M60" i="14" s="1"/>
  <c r="N60" i="14" s="1"/>
  <c r="K84" i="14"/>
  <c r="M84" i="14" s="1"/>
  <c r="N84" i="14" s="1"/>
  <c r="K108" i="14"/>
  <c r="M108" i="14" s="1"/>
  <c r="N108" i="14" s="1"/>
  <c r="K132" i="14"/>
  <c r="M132" i="14" s="1"/>
  <c r="N132" i="14" s="1"/>
  <c r="K156" i="14"/>
  <c r="M156" i="14" s="1"/>
  <c r="N156" i="14" s="1"/>
  <c r="K180" i="14"/>
  <c r="M180" i="14" s="1"/>
  <c r="N180" i="14" s="1"/>
  <c r="K204" i="14"/>
  <c r="M204" i="14" s="1"/>
  <c r="N204" i="14" s="1"/>
  <c r="K228" i="14"/>
  <c r="M228" i="14" s="1"/>
  <c r="N228" i="14" s="1"/>
  <c r="K252" i="14"/>
  <c r="K276" i="14"/>
  <c r="M276" i="14" s="1"/>
  <c r="N276" i="14" s="1"/>
  <c r="K300" i="14"/>
  <c r="M300" i="14" s="1"/>
  <c r="N300" i="14" s="1"/>
  <c r="K324" i="14"/>
  <c r="M324" i="14" s="1"/>
  <c r="N324" i="14" s="1"/>
  <c r="K348" i="14"/>
  <c r="M348" i="14" s="1"/>
  <c r="N348" i="14" s="1"/>
  <c r="K372" i="14"/>
  <c r="K451" i="14"/>
  <c r="M451" i="14" s="1"/>
  <c r="N451" i="14" s="1"/>
  <c r="K461" i="14"/>
  <c r="M461" i="14" s="1"/>
  <c r="N461" i="14" s="1"/>
  <c r="K473" i="14"/>
  <c r="M473" i="14" s="1"/>
  <c r="N473" i="14" s="1"/>
  <c r="K549" i="14"/>
  <c r="M549" i="14" s="1"/>
  <c r="N549" i="14" s="1"/>
  <c r="K565" i="14"/>
  <c r="M565" i="14" s="1"/>
  <c r="N565" i="14" s="1"/>
  <c r="K571" i="14"/>
  <c r="M571" i="14" s="1"/>
  <c r="N571" i="14" s="1"/>
  <c r="K581" i="14"/>
  <c r="K394" i="14"/>
  <c r="M394" i="14" s="1"/>
  <c r="N394" i="14" s="1"/>
  <c r="K400" i="14"/>
  <c r="M400" i="14" s="1"/>
  <c r="N400" i="14" s="1"/>
  <c r="K406" i="14"/>
  <c r="M406" i="14" s="1"/>
  <c r="N406" i="14" s="1"/>
  <c r="K412" i="14"/>
  <c r="M412" i="14" s="1"/>
  <c r="N412" i="14" s="1"/>
  <c r="K418" i="14"/>
  <c r="M418" i="14" s="1"/>
  <c r="N418" i="14" s="1"/>
  <c r="K424" i="14"/>
  <c r="M424" i="14" s="1"/>
  <c r="N424" i="14" s="1"/>
  <c r="K430" i="14"/>
  <c r="M430" i="14" s="1"/>
  <c r="N430" i="14" s="1"/>
  <c r="K436" i="14"/>
  <c r="M436" i="14" s="1"/>
  <c r="N436" i="14" s="1"/>
  <c r="K538" i="14"/>
  <c r="M538" i="14" s="1"/>
  <c r="N538" i="14" s="1"/>
  <c r="K544" i="14"/>
  <c r="M544" i="14" s="1"/>
  <c r="N544" i="14" s="1"/>
  <c r="K18" i="14"/>
  <c r="M18" i="14" s="1"/>
  <c r="N18" i="14" s="1"/>
  <c r="K42" i="14"/>
  <c r="M42" i="14" s="1"/>
  <c r="N42" i="14" s="1"/>
  <c r="K66" i="14"/>
  <c r="M66" i="14" s="1"/>
  <c r="N66" i="14" s="1"/>
  <c r="K90" i="14"/>
  <c r="M90" i="14" s="1"/>
  <c r="N90" i="14" s="1"/>
  <c r="K114" i="14"/>
  <c r="M114" i="14" s="1"/>
  <c r="N114" i="14" s="1"/>
  <c r="K138" i="14"/>
  <c r="M138" i="14" s="1"/>
  <c r="N138" i="14" s="1"/>
  <c r="K162" i="14"/>
  <c r="M162" i="14" s="1"/>
  <c r="N162" i="14" s="1"/>
  <c r="K186" i="14"/>
  <c r="M186" i="14" s="1"/>
  <c r="N186" i="14" s="1"/>
  <c r="K210" i="14"/>
  <c r="M210" i="14" s="1"/>
  <c r="N210" i="14" s="1"/>
  <c r="K234" i="14"/>
  <c r="M234" i="14" s="1"/>
  <c r="N234" i="14" s="1"/>
  <c r="K258" i="14"/>
  <c r="M258" i="14" s="1"/>
  <c r="N258" i="14" s="1"/>
  <c r="K282" i="14"/>
  <c r="M282" i="14" s="1"/>
  <c r="N282" i="14" s="1"/>
  <c r="K306" i="14"/>
  <c r="M306" i="14" s="1"/>
  <c r="N306" i="14" s="1"/>
  <c r="K330" i="14"/>
  <c r="M330" i="14" s="1"/>
  <c r="N330" i="14" s="1"/>
  <c r="K354" i="14"/>
  <c r="M354" i="14" s="1"/>
  <c r="N354" i="14" s="1"/>
  <c r="K378" i="14"/>
  <c r="M378" i="14" s="1"/>
  <c r="N378" i="14" s="1"/>
  <c r="K383" i="14"/>
  <c r="M383" i="14" s="1"/>
  <c r="N383" i="14" s="1"/>
  <c r="K389" i="14"/>
  <c r="M389" i="14" s="1"/>
  <c r="N389" i="14" s="1"/>
  <c r="K395" i="14"/>
  <c r="K401" i="14"/>
  <c r="M401" i="14" s="1"/>
  <c r="N401" i="14" s="1"/>
  <c r="K407" i="14"/>
  <c r="M407" i="14" s="1"/>
  <c r="N407" i="14" s="1"/>
  <c r="K413" i="14"/>
  <c r="M413" i="14" s="1"/>
  <c r="N413" i="14" s="1"/>
  <c r="K419" i="14"/>
  <c r="M419" i="14" s="1"/>
  <c r="N419" i="14" s="1"/>
  <c r="K425" i="14"/>
  <c r="M425" i="14" s="1"/>
  <c r="N425" i="14" s="1"/>
  <c r="K431" i="14"/>
  <c r="M431" i="14" s="1"/>
  <c r="N431" i="14" s="1"/>
  <c r="K442" i="14"/>
  <c r="M442" i="14" s="1"/>
  <c r="N442" i="14" s="1"/>
  <c r="K474" i="14"/>
  <c r="M474" i="14" s="1"/>
  <c r="N474" i="14" s="1"/>
  <c r="K545" i="14"/>
  <c r="K550" i="14"/>
  <c r="M550" i="14" s="1"/>
  <c r="N550" i="14" s="1"/>
  <c r="K566" i="14"/>
  <c r="M566" i="14" s="1"/>
  <c r="N566" i="14" s="1"/>
  <c r="K582" i="14"/>
  <c r="M582" i="14" s="1"/>
  <c r="N582" i="14" s="1"/>
  <c r="K502" i="14"/>
  <c r="M502" i="14" s="1"/>
  <c r="N502" i="14" s="1"/>
  <c r="K518" i="14"/>
  <c r="M518" i="14" s="1"/>
  <c r="N518" i="14" s="1"/>
  <c r="K534" i="14"/>
  <c r="M534" i="14" s="1"/>
  <c r="N534" i="14" s="1"/>
  <c r="K961" i="14"/>
  <c r="M961" i="14" s="1"/>
  <c r="N961" i="14" s="1"/>
  <c r="K967" i="14"/>
  <c r="M967" i="14" s="1"/>
  <c r="N967" i="14" s="1"/>
  <c r="K24" i="14"/>
  <c r="M24" i="14" s="1"/>
  <c r="N24" i="14" s="1"/>
  <c r="K48" i="14"/>
  <c r="M48" i="14" s="1"/>
  <c r="N48" i="14" s="1"/>
  <c r="K72" i="14"/>
  <c r="M72" i="14" s="1"/>
  <c r="N72" i="14" s="1"/>
  <c r="K96" i="14"/>
  <c r="M96" i="14" s="1"/>
  <c r="N96" i="14" s="1"/>
  <c r="K120" i="14"/>
  <c r="M120" i="14" s="1"/>
  <c r="N120" i="14" s="1"/>
  <c r="K144" i="14"/>
  <c r="K168" i="14"/>
  <c r="K192" i="14"/>
  <c r="M192" i="14" s="1"/>
  <c r="N192" i="14" s="1"/>
  <c r="K216" i="14"/>
  <c r="M216" i="14" s="1"/>
  <c r="N216" i="14" s="1"/>
  <c r="K240" i="14"/>
  <c r="M240" i="14" s="1"/>
  <c r="N240" i="14" s="1"/>
  <c r="K264" i="14"/>
  <c r="M264" i="14" s="1"/>
  <c r="N264" i="14" s="1"/>
  <c r="K288" i="14"/>
  <c r="M288" i="14" s="1"/>
  <c r="N288" i="14" s="1"/>
  <c r="K312" i="14"/>
  <c r="M312" i="14" s="1"/>
  <c r="N312" i="14" s="1"/>
  <c r="K336" i="14"/>
  <c r="K360" i="14"/>
  <c r="M360" i="14" s="1"/>
  <c r="N360" i="14" s="1"/>
  <c r="K396" i="14"/>
  <c r="M396" i="14" s="1"/>
  <c r="N396" i="14" s="1"/>
  <c r="K402" i="14"/>
  <c r="M402" i="14" s="1"/>
  <c r="N402" i="14" s="1"/>
  <c r="K408" i="14"/>
  <c r="K414" i="14"/>
  <c r="M414" i="14" s="1"/>
  <c r="N414" i="14" s="1"/>
  <c r="K420" i="14"/>
  <c r="M420" i="14" s="1"/>
  <c r="N420" i="14" s="1"/>
  <c r="K426" i="14"/>
  <c r="M426" i="14" s="1"/>
  <c r="N426" i="14" s="1"/>
  <c r="K432" i="14"/>
  <c r="M432" i="14" s="1"/>
  <c r="N432" i="14" s="1"/>
  <c r="K464" i="14"/>
  <c r="M464" i="14" s="1"/>
  <c r="N464" i="14" s="1"/>
  <c r="K470" i="14"/>
  <c r="M470" i="14" s="1"/>
  <c r="N470" i="14" s="1"/>
  <c r="K481" i="14"/>
  <c r="M481" i="14" s="1"/>
  <c r="N481" i="14" s="1"/>
  <c r="K503" i="14"/>
  <c r="K540" i="14"/>
  <c r="M540" i="14" s="1"/>
  <c r="N540" i="14" s="1"/>
  <c r="K546" i="14"/>
  <c r="M546" i="14" s="1"/>
  <c r="N546" i="14" s="1"/>
  <c r="K5" i="14"/>
  <c r="M5" i="14" s="1"/>
  <c r="N5" i="14" s="1"/>
  <c r="K34" i="14"/>
  <c r="K58" i="14"/>
  <c r="M58" i="14" s="1"/>
  <c r="N58" i="14" s="1"/>
  <c r="K82" i="14"/>
  <c r="M82" i="14" s="1"/>
  <c r="N82" i="14" s="1"/>
  <c r="K106" i="14"/>
  <c r="M106" i="14" s="1"/>
  <c r="N106" i="14" s="1"/>
  <c r="K130" i="14"/>
  <c r="M130" i="14" s="1"/>
  <c r="N130" i="14" s="1"/>
  <c r="K154" i="14"/>
  <c r="M154" i="14" s="1"/>
  <c r="N154" i="14" s="1"/>
  <c r="K178" i="14"/>
  <c r="M178" i="14" s="1"/>
  <c r="N178" i="14" s="1"/>
  <c r="K202" i="14"/>
  <c r="M202" i="14" s="1"/>
  <c r="N202" i="14" s="1"/>
  <c r="K226" i="14"/>
  <c r="M226" i="14" s="1"/>
  <c r="N226" i="14" s="1"/>
  <c r="K250" i="14"/>
  <c r="M250" i="14" s="1"/>
  <c r="N250" i="14" s="1"/>
  <c r="K274" i="14"/>
  <c r="M274" i="14" s="1"/>
  <c r="N274" i="14" s="1"/>
  <c r="K298" i="14"/>
  <c r="M298" i="14" s="1"/>
  <c r="N298" i="14" s="1"/>
  <c r="K322" i="14"/>
  <c r="M322" i="14" s="1"/>
  <c r="N322" i="14" s="1"/>
  <c r="K346" i="14"/>
  <c r="K370" i="14"/>
  <c r="M370" i="14" s="1"/>
  <c r="N370" i="14" s="1"/>
  <c r="K385" i="14"/>
  <c r="M385" i="14" s="1"/>
  <c r="N385" i="14" s="1"/>
  <c r="K391" i="14"/>
  <c r="M391" i="14" s="1"/>
  <c r="N391" i="14" s="1"/>
  <c r="K397" i="14"/>
  <c r="M397" i="14" s="1"/>
  <c r="N397" i="14" s="1"/>
  <c r="K403" i="14"/>
  <c r="M403" i="14" s="1"/>
  <c r="N403" i="14" s="1"/>
  <c r="K409" i="14"/>
  <c r="M409" i="14" s="1"/>
  <c r="N409" i="14" s="1"/>
  <c r="K415" i="14"/>
  <c r="M415" i="14" s="1"/>
  <c r="N415" i="14" s="1"/>
  <c r="K421" i="14"/>
  <c r="M421" i="14" s="1"/>
  <c r="N421" i="14" s="1"/>
  <c r="K427" i="14"/>
  <c r="M427" i="14" s="1"/>
  <c r="N427" i="14" s="1"/>
  <c r="K433" i="14"/>
  <c r="M433" i="14" s="1"/>
  <c r="N433" i="14" s="1"/>
  <c r="K454" i="14"/>
  <c r="M454" i="14" s="1"/>
  <c r="N454" i="14" s="1"/>
  <c r="K525" i="14"/>
  <c r="K541" i="14"/>
  <c r="M541" i="14" s="1"/>
  <c r="N541" i="14" s="1"/>
  <c r="K547" i="14"/>
  <c r="M547" i="14" s="1"/>
  <c r="N547" i="14" s="1"/>
  <c r="K557" i="14"/>
  <c r="M557" i="14" s="1"/>
  <c r="N557" i="14" s="1"/>
  <c r="K568" i="14"/>
  <c r="M568" i="14" s="1"/>
  <c r="N568" i="14" s="1"/>
  <c r="K968" i="14"/>
  <c r="M968" i="14" s="1"/>
  <c r="N968" i="14" s="1"/>
  <c r="K444" i="14"/>
  <c r="M444" i="14" s="1"/>
  <c r="N444" i="14" s="1"/>
  <c r="K514" i="14"/>
  <c r="M514" i="14" s="1"/>
  <c r="N514" i="14" s="1"/>
  <c r="K520" i="14"/>
  <c r="M520" i="14" s="1"/>
  <c r="N520" i="14" s="1"/>
  <c r="M304" i="14"/>
  <c r="N304" i="14" s="1"/>
  <c r="M74" i="14"/>
  <c r="N74" i="14" s="1"/>
  <c r="M450" i="14"/>
  <c r="N450" i="14" s="1"/>
  <c r="M252" i="14"/>
  <c r="N252" i="14" s="1"/>
  <c r="M372" i="14"/>
  <c r="N372" i="14" s="1"/>
  <c r="M494" i="14"/>
  <c r="N494" i="14" s="1"/>
  <c r="M510" i="14"/>
  <c r="N510" i="14" s="1"/>
  <c r="M46" i="14"/>
  <c r="N46" i="14" s="1"/>
  <c r="M70" i="14"/>
  <c r="N70" i="14" s="1"/>
  <c r="M214" i="14"/>
  <c r="N214" i="14" s="1"/>
  <c r="M238" i="14"/>
  <c r="N238" i="14" s="1"/>
  <c r="M262" i="14"/>
  <c r="N262" i="14" s="1"/>
  <c r="M286" i="14"/>
  <c r="N286" i="14" s="1"/>
  <c r="M310" i="14"/>
  <c r="N310" i="14" s="1"/>
  <c r="M358" i="14"/>
  <c r="N358" i="14" s="1"/>
  <c r="M441" i="14"/>
  <c r="N441" i="14" s="1"/>
  <c r="M446" i="14"/>
  <c r="N446" i="14" s="1"/>
  <c r="M522" i="14"/>
  <c r="N522" i="14" s="1"/>
  <c r="M32" i="14"/>
  <c r="N32" i="14" s="1"/>
  <c r="M128" i="14"/>
  <c r="N128" i="14" s="1"/>
  <c r="M200" i="14"/>
  <c r="N200" i="14" s="1"/>
  <c r="M224" i="14"/>
  <c r="N224" i="14" s="1"/>
  <c r="M272" i="14"/>
  <c r="N272" i="14" s="1"/>
  <c r="M296" i="14"/>
  <c r="N296" i="14" s="1"/>
  <c r="M320" i="14"/>
  <c r="N320" i="14" s="1"/>
  <c r="M344" i="14"/>
  <c r="N344" i="14" s="1"/>
  <c r="M395" i="14"/>
  <c r="N395" i="14" s="1"/>
  <c r="M28" i="14"/>
  <c r="N28" i="14" s="1"/>
  <c r="M52" i="14"/>
  <c r="N52" i="14" s="1"/>
  <c r="M76" i="14"/>
  <c r="N76" i="14" s="1"/>
  <c r="M100" i="14"/>
  <c r="N100" i="14" s="1"/>
  <c r="M124" i="14"/>
  <c r="N124" i="14" s="1"/>
  <c r="M172" i="14"/>
  <c r="N172" i="14" s="1"/>
  <c r="M220" i="14"/>
  <c r="N220" i="14" s="1"/>
  <c r="M244" i="14"/>
  <c r="N244" i="14" s="1"/>
  <c r="M316" i="14"/>
  <c r="N316" i="14" s="1"/>
  <c r="M340" i="14"/>
  <c r="N340" i="14" s="1"/>
  <c r="M490" i="14"/>
  <c r="N490" i="14" s="1"/>
  <c r="M4" i="14"/>
  <c r="N4" i="14" s="1"/>
  <c r="M38" i="14"/>
  <c r="N38" i="14" s="1"/>
  <c r="M62" i="14"/>
  <c r="N62" i="14" s="1"/>
  <c r="M110" i="14"/>
  <c r="N110" i="14" s="1"/>
  <c r="M206" i="14"/>
  <c r="N206" i="14" s="1"/>
  <c r="M302" i="14"/>
  <c r="N302" i="14" s="1"/>
  <c r="M326" i="14"/>
  <c r="N326" i="14" s="1"/>
  <c r="M374" i="14"/>
  <c r="N374" i="14" s="1"/>
  <c r="M384" i="14"/>
  <c r="N384" i="14" s="1"/>
  <c r="M390" i="14"/>
  <c r="N390" i="14" s="1"/>
  <c r="M570" i="14"/>
  <c r="N570" i="14" s="1"/>
  <c r="M144" i="14"/>
  <c r="N144" i="14" s="1"/>
  <c r="M168" i="14"/>
  <c r="N168" i="14" s="1"/>
  <c r="M336" i="14"/>
  <c r="N336" i="14" s="1"/>
  <c r="M408" i="14"/>
  <c r="N408" i="14" s="1"/>
  <c r="M34" i="14"/>
  <c r="N34" i="14" s="1"/>
  <c r="M346" i="14"/>
  <c r="N346" i="14" s="1"/>
  <c r="M562" i="14"/>
  <c r="N562" i="14" s="1"/>
  <c r="M10" i="14"/>
  <c r="N10" i="14" s="1"/>
  <c r="M44" i="14"/>
  <c r="N44" i="14" s="1"/>
  <c r="M116" i="14"/>
  <c r="N116" i="14" s="1"/>
  <c r="M236" i="14"/>
  <c r="N236" i="14" s="1"/>
  <c r="M308" i="14"/>
  <c r="N308" i="14" s="1"/>
  <c r="M332" i="14"/>
  <c r="N332" i="14" s="1"/>
  <c r="M380" i="14"/>
  <c r="N380" i="14" s="1"/>
  <c r="M449" i="14"/>
  <c r="N449" i="14" s="1"/>
  <c r="M492" i="14"/>
  <c r="N492" i="14" s="1"/>
  <c r="M6" i="14"/>
  <c r="N6" i="14" s="1"/>
  <c r="M54" i="14"/>
  <c r="N54" i="14" s="1"/>
  <c r="M102" i="14"/>
  <c r="N102" i="14" s="1"/>
  <c r="M126" i="14"/>
  <c r="N126" i="14" s="1"/>
  <c r="M150" i="14"/>
  <c r="N150" i="14" s="1"/>
  <c r="M222" i="14"/>
  <c r="N222" i="14" s="1"/>
  <c r="M246" i="14"/>
  <c r="N246" i="14" s="1"/>
  <c r="M318" i="14"/>
  <c r="N318" i="14" s="1"/>
  <c r="M342" i="14"/>
  <c r="N342" i="14" s="1"/>
  <c r="M366" i="14"/>
  <c r="N366" i="14" s="1"/>
  <c r="M439" i="14"/>
  <c r="N439" i="14" s="1"/>
  <c r="C131" i="18"/>
  <c r="G131" i="18" s="1"/>
  <c r="M8" i="14"/>
  <c r="N8" i="14" s="1"/>
  <c r="M11" i="14"/>
  <c r="N11" i="14" s="1"/>
  <c r="M15" i="14"/>
  <c r="N15" i="14" s="1"/>
  <c r="M19" i="14"/>
  <c r="N19" i="14" s="1"/>
  <c r="M21" i="14"/>
  <c r="N21" i="14" s="1"/>
  <c r="M23" i="14"/>
  <c r="N23" i="14" s="1"/>
  <c r="M25" i="14"/>
  <c r="N25" i="14" s="1"/>
  <c r="M27" i="14"/>
  <c r="N27" i="14" s="1"/>
  <c r="M29" i="14"/>
  <c r="N29" i="14" s="1"/>
  <c r="M33" i="14"/>
  <c r="N33" i="14" s="1"/>
  <c r="M35" i="14"/>
  <c r="N35" i="14" s="1"/>
  <c r="M37" i="14"/>
  <c r="N37" i="14" s="1"/>
  <c r="M39" i="14"/>
  <c r="N39" i="14" s="1"/>
  <c r="M41" i="14"/>
  <c r="N41" i="14" s="1"/>
  <c r="M45" i="14"/>
  <c r="N45" i="14" s="1"/>
  <c r="M49" i="14"/>
  <c r="N49" i="14" s="1"/>
  <c r="M51" i="14"/>
  <c r="N51" i="14" s="1"/>
  <c r="M53" i="14"/>
  <c r="N53" i="14" s="1"/>
  <c r="M57" i="14"/>
  <c r="N57" i="14" s="1"/>
  <c r="M59" i="14"/>
  <c r="N59" i="14" s="1"/>
  <c r="M63" i="14"/>
  <c r="N63" i="14" s="1"/>
  <c r="M65" i="14"/>
  <c r="N65" i="14" s="1"/>
  <c r="M71" i="14"/>
  <c r="N71" i="14" s="1"/>
  <c r="M73" i="14"/>
  <c r="N73" i="14" s="1"/>
  <c r="M75" i="14"/>
  <c r="N75" i="14" s="1"/>
  <c r="M77" i="14"/>
  <c r="N77" i="14" s="1"/>
  <c r="M83" i="14"/>
  <c r="N83" i="14" s="1"/>
  <c r="M85" i="14"/>
  <c r="N85" i="14" s="1"/>
  <c r="M87" i="14"/>
  <c r="N87" i="14" s="1"/>
  <c r="M89" i="14"/>
  <c r="N89" i="14" s="1"/>
  <c r="M97" i="14"/>
  <c r="N97" i="14" s="1"/>
  <c r="M105" i="14"/>
  <c r="N105" i="14" s="1"/>
  <c r="M109" i="14"/>
  <c r="N109" i="14" s="1"/>
  <c r="M111" i="14"/>
  <c r="N111" i="14" s="1"/>
  <c r="M113" i="14"/>
  <c r="N113" i="14" s="1"/>
  <c r="M115" i="14"/>
  <c r="N115" i="14" s="1"/>
  <c r="M123" i="14"/>
  <c r="N123" i="14" s="1"/>
  <c r="M125" i="14"/>
  <c r="N125" i="14" s="1"/>
  <c r="M127" i="14"/>
  <c r="N127" i="14" s="1"/>
  <c r="M129" i="14"/>
  <c r="N129" i="14" s="1"/>
  <c r="M131" i="14"/>
  <c r="N131" i="14" s="1"/>
  <c r="M133" i="14"/>
  <c r="N133" i="14" s="1"/>
  <c r="M135" i="14"/>
  <c r="N135" i="14" s="1"/>
  <c r="M139" i="14"/>
  <c r="N139" i="14" s="1"/>
  <c r="M141" i="14"/>
  <c r="N141" i="14" s="1"/>
  <c r="M149" i="14"/>
  <c r="N149" i="14" s="1"/>
  <c r="M153" i="14"/>
  <c r="N153" i="14" s="1"/>
  <c r="M155" i="14"/>
  <c r="N155" i="14" s="1"/>
  <c r="M157" i="14"/>
  <c r="N157" i="14" s="1"/>
  <c r="M159" i="14"/>
  <c r="N159" i="14" s="1"/>
  <c r="M161" i="14"/>
  <c r="N161" i="14" s="1"/>
  <c r="M165" i="14"/>
  <c r="N165" i="14" s="1"/>
  <c r="M167" i="14"/>
  <c r="N167" i="14" s="1"/>
  <c r="M169" i="14"/>
  <c r="N169" i="14" s="1"/>
  <c r="M179" i="14"/>
  <c r="N179" i="14" s="1"/>
  <c r="M181" i="14"/>
  <c r="N181" i="14" s="1"/>
  <c r="M183" i="14"/>
  <c r="N183" i="14" s="1"/>
  <c r="M185" i="14"/>
  <c r="N185" i="14" s="1"/>
  <c r="M189" i="14"/>
  <c r="N189" i="14" s="1"/>
  <c r="M195" i="14"/>
  <c r="N195" i="14" s="1"/>
  <c r="M197" i="14"/>
  <c r="N197" i="14" s="1"/>
  <c r="M199" i="14"/>
  <c r="N199" i="14" s="1"/>
  <c r="M203" i="14"/>
  <c r="N203" i="14" s="1"/>
  <c r="M205" i="14"/>
  <c r="N205" i="14" s="1"/>
  <c r="M207" i="14"/>
  <c r="N207" i="14" s="1"/>
  <c r="M209" i="14"/>
  <c r="N209" i="14" s="1"/>
  <c r="M211" i="14"/>
  <c r="N211" i="14" s="1"/>
  <c r="M215" i="14"/>
  <c r="N215" i="14" s="1"/>
  <c r="M217" i="14"/>
  <c r="N217" i="14" s="1"/>
  <c r="M221" i="14"/>
  <c r="N221" i="14" s="1"/>
  <c r="M223" i="14"/>
  <c r="N223" i="14" s="1"/>
  <c r="M225" i="14"/>
  <c r="N225" i="14" s="1"/>
  <c r="M227" i="14"/>
  <c r="N227" i="14" s="1"/>
  <c r="M229" i="14"/>
  <c r="N229" i="14" s="1"/>
  <c r="M231" i="14"/>
  <c r="N231" i="14" s="1"/>
  <c r="M237" i="14"/>
  <c r="N237" i="14" s="1"/>
  <c r="M239" i="14"/>
  <c r="N239" i="14" s="1"/>
  <c r="M245" i="14"/>
  <c r="N245" i="14" s="1"/>
  <c r="M247" i="14"/>
  <c r="N247" i="14" s="1"/>
  <c r="M249" i="14"/>
  <c r="N249" i="14" s="1"/>
  <c r="M251" i="14"/>
  <c r="N251" i="14" s="1"/>
  <c r="M253" i="14"/>
  <c r="N253" i="14" s="1"/>
  <c r="M259" i="14"/>
  <c r="N259" i="14" s="1"/>
  <c r="M261" i="14"/>
  <c r="N261" i="14" s="1"/>
  <c r="M263" i="14"/>
  <c r="N263" i="14" s="1"/>
  <c r="M267" i="14"/>
  <c r="N267" i="14" s="1"/>
  <c r="M273" i="14"/>
  <c r="N273" i="14" s="1"/>
  <c r="M281" i="14"/>
  <c r="N281" i="14" s="1"/>
  <c r="M285" i="14"/>
  <c r="N285" i="14" s="1"/>
  <c r="M289" i="14"/>
  <c r="N289" i="14" s="1"/>
  <c r="M293" i="14"/>
  <c r="N293" i="14" s="1"/>
  <c r="M295" i="14"/>
  <c r="N295" i="14" s="1"/>
  <c r="M297" i="14"/>
  <c r="N297" i="14" s="1"/>
  <c r="M299" i="14"/>
  <c r="N299" i="14" s="1"/>
  <c r="M301" i="14"/>
  <c r="N301" i="14" s="1"/>
  <c r="M305" i="14"/>
  <c r="N305" i="14" s="1"/>
  <c r="M309" i="14"/>
  <c r="N309" i="14" s="1"/>
  <c r="M313" i="14"/>
  <c r="N313" i="14" s="1"/>
  <c r="M315" i="14"/>
  <c r="N315" i="14" s="1"/>
  <c r="M319" i="14"/>
  <c r="N319" i="14" s="1"/>
  <c r="M321" i="14"/>
  <c r="N321" i="14" s="1"/>
  <c r="M323" i="14"/>
  <c r="N323" i="14" s="1"/>
  <c r="M325" i="14"/>
  <c r="N325" i="14" s="1"/>
  <c r="M327" i="14"/>
  <c r="N327" i="14" s="1"/>
  <c r="M329" i="14"/>
  <c r="N329" i="14" s="1"/>
  <c r="M331" i="14"/>
  <c r="N331" i="14" s="1"/>
  <c r="M333" i="14"/>
  <c r="N333" i="14" s="1"/>
  <c r="M337" i="14"/>
  <c r="N337" i="14" s="1"/>
  <c r="M339" i="14"/>
  <c r="N339" i="14" s="1"/>
  <c r="M341" i="14"/>
  <c r="N341" i="14" s="1"/>
  <c r="M343" i="14"/>
  <c r="N343" i="14" s="1"/>
  <c r="M345" i="14"/>
  <c r="N345" i="14" s="1"/>
  <c r="M349" i="14"/>
  <c r="N349" i="14" s="1"/>
  <c r="M353" i="14"/>
  <c r="N353" i="14" s="1"/>
  <c r="M355" i="14"/>
  <c r="N355" i="14" s="1"/>
  <c r="M357" i="14"/>
  <c r="N357" i="14" s="1"/>
  <c r="M359" i="14"/>
  <c r="N359" i="14" s="1"/>
  <c r="M363" i="14"/>
  <c r="N363" i="14" s="1"/>
  <c r="M365" i="14"/>
  <c r="N365" i="14" s="1"/>
  <c r="M367" i="14"/>
  <c r="N367" i="14" s="1"/>
  <c r="M369" i="14"/>
  <c r="N369" i="14" s="1"/>
  <c r="M371" i="14"/>
  <c r="N371" i="14" s="1"/>
  <c r="M373" i="14"/>
  <c r="N373" i="14" s="1"/>
  <c r="M379" i="14"/>
  <c r="N379" i="14" s="1"/>
  <c r="M381" i="14"/>
  <c r="N381" i="14" s="1"/>
  <c r="K467" i="14"/>
  <c r="K491" i="14"/>
  <c r="K515" i="14"/>
  <c r="K539" i="14"/>
  <c r="K563" i="14"/>
  <c r="K653" i="14"/>
  <c r="M662" i="14"/>
  <c r="N662" i="14" s="1"/>
  <c r="K677" i="14"/>
  <c r="M686" i="14"/>
  <c r="N686" i="14" s="1"/>
  <c r="K701" i="14"/>
  <c r="M725" i="14"/>
  <c r="N725" i="14" s="1"/>
  <c r="M734" i="14"/>
  <c r="N734" i="14" s="1"/>
  <c r="M749" i="14"/>
  <c r="N749" i="14" s="1"/>
  <c r="M758" i="14"/>
  <c r="N758" i="14" s="1"/>
  <c r="M773" i="14"/>
  <c r="N773" i="14" s="1"/>
  <c r="M797" i="14"/>
  <c r="N797" i="14" s="1"/>
  <c r="M806" i="14"/>
  <c r="N806" i="14" s="1"/>
  <c r="M821" i="14"/>
  <c r="N821" i="14" s="1"/>
  <c r="M830" i="14"/>
  <c r="N830" i="14" s="1"/>
  <c r="M845" i="14"/>
  <c r="N845" i="14" s="1"/>
  <c r="M869" i="14"/>
  <c r="N869" i="14" s="1"/>
  <c r="M878" i="14"/>
  <c r="N878" i="14" s="1"/>
  <c r="M893" i="14"/>
  <c r="N893" i="14" s="1"/>
  <c r="M902" i="14"/>
  <c r="N902" i="14" s="1"/>
  <c r="M917" i="14"/>
  <c r="N917" i="14" s="1"/>
  <c r="M941" i="14"/>
  <c r="N941" i="14" s="1"/>
  <c r="M950" i="14"/>
  <c r="N950" i="14" s="1"/>
  <c r="M965" i="14"/>
  <c r="N965" i="14" s="1"/>
  <c r="M457" i="14"/>
  <c r="N457" i="14" s="1"/>
  <c r="M711" i="14"/>
  <c r="N711" i="14" s="1"/>
  <c r="M768" i="14"/>
  <c r="N768" i="14" s="1"/>
  <c r="C27" i="18"/>
  <c r="G27" i="18" s="1"/>
  <c r="P27" i="15"/>
  <c r="K471" i="14"/>
  <c r="K495" i="14"/>
  <c r="K519" i="14"/>
  <c r="K543" i="14"/>
  <c r="K567" i="14"/>
  <c r="M580" i="14"/>
  <c r="N580" i="14" s="1"/>
  <c r="K649" i="14"/>
  <c r="K673" i="14"/>
  <c r="M682" i="14"/>
  <c r="N682" i="14" s="1"/>
  <c r="K697" i="14"/>
  <c r="M706" i="14"/>
  <c r="N706" i="14" s="1"/>
  <c r="M721" i="14"/>
  <c r="N721" i="14" s="1"/>
  <c r="M745" i="14"/>
  <c r="N745" i="14" s="1"/>
  <c r="M754" i="14"/>
  <c r="N754" i="14" s="1"/>
  <c r="M769" i="14"/>
  <c r="N769" i="14" s="1"/>
  <c r="M778" i="14"/>
  <c r="N778" i="14" s="1"/>
  <c r="M793" i="14"/>
  <c r="N793" i="14" s="1"/>
  <c r="M826" i="14"/>
  <c r="N826" i="14" s="1"/>
  <c r="M841" i="14"/>
  <c r="N841" i="14" s="1"/>
  <c r="M850" i="14"/>
  <c r="N850" i="14" s="1"/>
  <c r="M865" i="14"/>
  <c r="N865" i="14" s="1"/>
  <c r="M898" i="14"/>
  <c r="N898" i="14" s="1"/>
  <c r="M913" i="14"/>
  <c r="N913" i="14" s="1"/>
  <c r="M922" i="14"/>
  <c r="N922" i="14" s="1"/>
  <c r="M937" i="14"/>
  <c r="N937" i="14" s="1"/>
  <c r="M970" i="14"/>
  <c r="N970" i="14" s="1"/>
  <c r="M48" i="15"/>
  <c r="M2" i="14"/>
  <c r="M485" i="14"/>
  <c r="N485" i="14" s="1"/>
  <c r="M509" i="14"/>
  <c r="N509" i="14" s="1"/>
  <c r="M533" i="14"/>
  <c r="N533" i="14" s="1"/>
  <c r="M581" i="14"/>
  <c r="N581" i="14" s="1"/>
  <c r="M659" i="14"/>
  <c r="N659" i="14" s="1"/>
  <c r="M668" i="14"/>
  <c r="N668" i="14" s="1"/>
  <c r="M683" i="14"/>
  <c r="N683" i="14" s="1"/>
  <c r="M692" i="14"/>
  <c r="N692" i="14" s="1"/>
  <c r="M707" i="14"/>
  <c r="N707" i="14" s="1"/>
  <c r="M731" i="14"/>
  <c r="N731" i="14" s="1"/>
  <c r="M740" i="14"/>
  <c r="N740" i="14" s="1"/>
  <c r="M755" i="14"/>
  <c r="N755" i="14" s="1"/>
  <c r="M764" i="14"/>
  <c r="N764" i="14" s="1"/>
  <c r="M779" i="14"/>
  <c r="N779" i="14" s="1"/>
  <c r="M803" i="14"/>
  <c r="N803" i="14" s="1"/>
  <c r="M812" i="14"/>
  <c r="N812" i="14" s="1"/>
  <c r="M827" i="14"/>
  <c r="N827" i="14" s="1"/>
  <c r="M836" i="14"/>
  <c r="N836" i="14" s="1"/>
  <c r="M851" i="14"/>
  <c r="N851" i="14" s="1"/>
  <c r="M875" i="14"/>
  <c r="N875" i="14" s="1"/>
  <c r="M884" i="14"/>
  <c r="N884" i="14" s="1"/>
  <c r="M899" i="14"/>
  <c r="N899" i="14" s="1"/>
  <c r="M908" i="14"/>
  <c r="N908" i="14" s="1"/>
  <c r="M923" i="14"/>
  <c r="N923" i="14" s="1"/>
  <c r="M947" i="14"/>
  <c r="N947" i="14" s="1"/>
  <c r="M956" i="14"/>
  <c r="N956" i="14" s="1"/>
  <c r="C330" i="18"/>
  <c r="G330" i="18" s="1"/>
  <c r="M488" i="14"/>
  <c r="N488" i="14" s="1"/>
  <c r="M512" i="14"/>
  <c r="N512" i="14" s="1"/>
  <c r="M523" i="14"/>
  <c r="N523" i="14" s="1"/>
  <c r="M536" i="14"/>
  <c r="N536" i="14" s="1"/>
  <c r="M584" i="14"/>
  <c r="N584" i="14" s="1"/>
  <c r="M588" i="14"/>
  <c r="N588" i="14" s="1"/>
  <c r="M592" i="14"/>
  <c r="N592" i="14" s="1"/>
  <c r="M596" i="14"/>
  <c r="N596" i="14" s="1"/>
  <c r="M604" i="14"/>
  <c r="N604" i="14" s="1"/>
  <c r="M608" i="14"/>
  <c r="N608" i="14" s="1"/>
  <c r="M612" i="14"/>
  <c r="N612" i="14" s="1"/>
  <c r="M616" i="14"/>
  <c r="N616" i="14" s="1"/>
  <c r="M620" i="14"/>
  <c r="N620" i="14" s="1"/>
  <c r="M624" i="14"/>
  <c r="N624" i="14" s="1"/>
  <c r="M628" i="14"/>
  <c r="N628" i="14" s="1"/>
  <c r="M636" i="14"/>
  <c r="N636" i="14" s="1"/>
  <c r="M640" i="14"/>
  <c r="N640" i="14" s="1"/>
  <c r="M645" i="14"/>
  <c r="N645" i="14" s="1"/>
  <c r="M654" i="14"/>
  <c r="N654" i="14" s="1"/>
  <c r="M678" i="14"/>
  <c r="N678" i="14" s="1"/>
  <c r="M702" i="14"/>
  <c r="N702" i="14" s="1"/>
  <c r="M717" i="14"/>
  <c r="N717" i="14" s="1"/>
  <c r="M741" i="14"/>
  <c r="N741" i="14" s="1"/>
  <c r="M750" i="14"/>
  <c r="N750" i="14" s="1"/>
  <c r="M765" i="14"/>
  <c r="N765" i="14" s="1"/>
  <c r="M774" i="14"/>
  <c r="N774" i="14" s="1"/>
  <c r="M789" i="14"/>
  <c r="N789" i="14" s="1"/>
  <c r="M813" i="14"/>
  <c r="N813" i="14" s="1"/>
  <c r="M822" i="14"/>
  <c r="N822" i="14" s="1"/>
  <c r="M837" i="14"/>
  <c r="N837" i="14" s="1"/>
  <c r="M846" i="14"/>
  <c r="N846" i="14" s="1"/>
  <c r="M861" i="14"/>
  <c r="N861" i="14" s="1"/>
  <c r="M885" i="14"/>
  <c r="N885" i="14" s="1"/>
  <c r="M894" i="14"/>
  <c r="N894" i="14" s="1"/>
  <c r="M909" i="14"/>
  <c r="N909" i="14" s="1"/>
  <c r="M918" i="14"/>
  <c r="N918" i="14" s="1"/>
  <c r="M933" i="14"/>
  <c r="N933" i="14" s="1"/>
  <c r="M957" i="14"/>
  <c r="N957" i="14" s="1"/>
  <c r="M966" i="14"/>
  <c r="N966" i="14" s="1"/>
  <c r="C31" i="18"/>
  <c r="G31" i="18" s="1"/>
  <c r="C37" i="18"/>
  <c r="G37" i="18" s="1"/>
  <c r="P37" i="15"/>
  <c r="K465" i="14"/>
  <c r="K489" i="14"/>
  <c r="K513" i="14"/>
  <c r="K537" i="14"/>
  <c r="K561" i="14"/>
  <c r="K585" i="14"/>
  <c r="K589" i="14"/>
  <c r="K593" i="14"/>
  <c r="K597" i="14"/>
  <c r="K601" i="14"/>
  <c r="K605" i="14"/>
  <c r="K609" i="14"/>
  <c r="K613" i="14"/>
  <c r="K617" i="14"/>
  <c r="K621" i="14"/>
  <c r="K625" i="14"/>
  <c r="K629" i="14"/>
  <c r="K633" i="14"/>
  <c r="K637" i="14"/>
  <c r="K641" i="14"/>
  <c r="K655" i="14"/>
  <c r="M664" i="14"/>
  <c r="N664" i="14" s="1"/>
  <c r="K679" i="14"/>
  <c r="M688" i="14"/>
  <c r="N688" i="14" s="1"/>
  <c r="K703" i="14"/>
  <c r="M712" i="14"/>
  <c r="N712" i="14" s="1"/>
  <c r="M727" i="14"/>
  <c r="N727" i="14" s="1"/>
  <c r="M736" i="14"/>
  <c r="N736" i="14" s="1"/>
  <c r="M760" i="14"/>
  <c r="N760" i="14" s="1"/>
  <c r="M784" i="14"/>
  <c r="N784" i="14" s="1"/>
  <c r="M799" i="14"/>
  <c r="N799" i="14" s="1"/>
  <c r="M808" i="14"/>
  <c r="N808" i="14" s="1"/>
  <c r="M823" i="14"/>
  <c r="N823" i="14" s="1"/>
  <c r="M832" i="14"/>
  <c r="N832" i="14" s="1"/>
  <c r="M847" i="14"/>
  <c r="N847" i="14" s="1"/>
  <c r="M856" i="14"/>
  <c r="N856" i="14" s="1"/>
  <c r="M871" i="14"/>
  <c r="N871" i="14" s="1"/>
  <c r="M880" i="14"/>
  <c r="N880" i="14" s="1"/>
  <c r="M895" i="14"/>
  <c r="N895" i="14" s="1"/>
  <c r="M904" i="14"/>
  <c r="N904" i="14" s="1"/>
  <c r="M919" i="14"/>
  <c r="N919" i="14" s="1"/>
  <c r="M928" i="14"/>
  <c r="N928" i="14" s="1"/>
  <c r="M943" i="14"/>
  <c r="N943" i="14" s="1"/>
  <c r="M952" i="14"/>
  <c r="N952" i="14" s="1"/>
  <c r="C46" i="18"/>
  <c r="G46" i="18" s="1"/>
  <c r="P46" i="15"/>
  <c r="C155" i="18"/>
  <c r="G155" i="18" s="1"/>
  <c r="M445" i="14"/>
  <c r="N445" i="14" s="1"/>
  <c r="M455" i="14"/>
  <c r="N455" i="14" s="1"/>
  <c r="M479" i="14"/>
  <c r="N479" i="14" s="1"/>
  <c r="M503" i="14"/>
  <c r="N503" i="14" s="1"/>
  <c r="M527" i="14"/>
  <c r="N527" i="14" s="1"/>
  <c r="M575" i="14"/>
  <c r="N575" i="14" s="1"/>
  <c r="M650" i="14"/>
  <c r="N650" i="14" s="1"/>
  <c r="M665" i="14"/>
  <c r="N665" i="14" s="1"/>
  <c r="M674" i="14"/>
  <c r="N674" i="14" s="1"/>
  <c r="M689" i="14"/>
  <c r="N689" i="14" s="1"/>
  <c r="M698" i="14"/>
  <c r="N698" i="14" s="1"/>
  <c r="M713" i="14"/>
  <c r="N713" i="14" s="1"/>
  <c r="M722" i="14"/>
  <c r="N722" i="14" s="1"/>
  <c r="M737" i="14"/>
  <c r="N737" i="14" s="1"/>
  <c r="M746" i="14"/>
  <c r="N746" i="14" s="1"/>
  <c r="M761" i="14"/>
  <c r="N761" i="14" s="1"/>
  <c r="M770" i="14"/>
  <c r="N770" i="14" s="1"/>
  <c r="M785" i="14"/>
  <c r="N785" i="14" s="1"/>
  <c r="M794" i="14"/>
  <c r="N794" i="14" s="1"/>
  <c r="M809" i="14"/>
  <c r="N809" i="14" s="1"/>
  <c r="M818" i="14"/>
  <c r="N818" i="14" s="1"/>
  <c r="M833" i="14"/>
  <c r="N833" i="14" s="1"/>
  <c r="M842" i="14"/>
  <c r="N842" i="14" s="1"/>
  <c r="M857" i="14"/>
  <c r="N857" i="14" s="1"/>
  <c r="M866" i="14"/>
  <c r="N866" i="14" s="1"/>
  <c r="M881" i="14"/>
  <c r="N881" i="14" s="1"/>
  <c r="M890" i="14"/>
  <c r="N890" i="14" s="1"/>
  <c r="M905" i="14"/>
  <c r="N905" i="14" s="1"/>
  <c r="M914" i="14"/>
  <c r="N914" i="14" s="1"/>
  <c r="M929" i="14"/>
  <c r="N929" i="14" s="1"/>
  <c r="M938" i="14"/>
  <c r="N938" i="14" s="1"/>
  <c r="M953" i="14"/>
  <c r="N953" i="14" s="1"/>
  <c r="M962" i="14"/>
  <c r="N962" i="14" s="1"/>
  <c r="C250" i="18"/>
  <c r="G250" i="18" s="1"/>
  <c r="C253" i="18"/>
  <c r="G253" i="18" s="1"/>
  <c r="C492" i="18"/>
  <c r="G492" i="18" s="1"/>
  <c r="C599" i="18"/>
  <c r="G599" i="18" s="1"/>
  <c r="C629" i="18"/>
  <c r="G629" i="18" s="1"/>
  <c r="C632" i="18"/>
  <c r="G632" i="18" s="1"/>
  <c r="M505" i="14"/>
  <c r="N505" i="14" s="1"/>
  <c r="M687" i="14"/>
  <c r="N687" i="14" s="1"/>
  <c r="M735" i="14"/>
  <c r="N735" i="14" s="1"/>
  <c r="M783" i="14"/>
  <c r="N783" i="14" s="1"/>
  <c r="M855" i="14"/>
  <c r="N855" i="14" s="1"/>
  <c r="M437" i="14"/>
  <c r="N437" i="14" s="1"/>
  <c r="M482" i="14"/>
  <c r="N482" i="14" s="1"/>
  <c r="M493" i="14"/>
  <c r="N493" i="14" s="1"/>
  <c r="M506" i="14"/>
  <c r="N506" i="14" s="1"/>
  <c r="M530" i="14"/>
  <c r="N530" i="14" s="1"/>
  <c r="M660" i="14"/>
  <c r="N660" i="14" s="1"/>
  <c r="K675" i="14"/>
  <c r="M684" i="14"/>
  <c r="N684" i="14" s="1"/>
  <c r="K699" i="14"/>
  <c r="M708" i="14"/>
  <c r="N708" i="14" s="1"/>
  <c r="M723" i="14"/>
  <c r="N723" i="14" s="1"/>
  <c r="M732" i="14"/>
  <c r="N732" i="14" s="1"/>
  <c r="M756" i="14"/>
  <c r="N756" i="14" s="1"/>
  <c r="M780" i="14"/>
  <c r="N780" i="14" s="1"/>
  <c r="M795" i="14"/>
  <c r="N795" i="14" s="1"/>
  <c r="M804" i="14"/>
  <c r="N804" i="14" s="1"/>
  <c r="M819" i="14"/>
  <c r="N819" i="14" s="1"/>
  <c r="M828" i="14"/>
  <c r="N828" i="14" s="1"/>
  <c r="M852" i="14"/>
  <c r="N852" i="14" s="1"/>
  <c r="M867" i="14"/>
  <c r="N867" i="14" s="1"/>
  <c r="M876" i="14"/>
  <c r="N876" i="14" s="1"/>
  <c r="M900" i="14"/>
  <c r="N900" i="14" s="1"/>
  <c r="M924" i="14"/>
  <c r="N924" i="14" s="1"/>
  <c r="M939" i="14"/>
  <c r="N939" i="14" s="1"/>
  <c r="M948" i="14"/>
  <c r="N948" i="14" s="1"/>
  <c r="C167" i="18"/>
  <c r="G167" i="18" s="1"/>
  <c r="K459" i="14"/>
  <c r="K483" i="14"/>
  <c r="K507" i="14"/>
  <c r="K531" i="14"/>
  <c r="K555" i="14"/>
  <c r="K579" i="14"/>
  <c r="K661" i="14"/>
  <c r="M670" i="14"/>
  <c r="N670" i="14" s="1"/>
  <c r="K685" i="14"/>
  <c r="M694" i="14"/>
  <c r="N694" i="14" s="1"/>
  <c r="M733" i="14"/>
  <c r="N733" i="14" s="1"/>
  <c r="M742" i="14"/>
  <c r="N742" i="14" s="1"/>
  <c r="M757" i="14"/>
  <c r="N757" i="14" s="1"/>
  <c r="M766" i="14"/>
  <c r="N766" i="14" s="1"/>
  <c r="M781" i="14"/>
  <c r="N781" i="14" s="1"/>
  <c r="M814" i="14"/>
  <c r="N814" i="14" s="1"/>
  <c r="M829" i="14"/>
  <c r="N829" i="14" s="1"/>
  <c r="M838" i="14"/>
  <c r="N838" i="14" s="1"/>
  <c r="M853" i="14"/>
  <c r="N853" i="14" s="1"/>
  <c r="M877" i="14"/>
  <c r="N877" i="14" s="1"/>
  <c r="M886" i="14"/>
  <c r="N886" i="14" s="1"/>
  <c r="M901" i="14"/>
  <c r="N901" i="14" s="1"/>
  <c r="M910" i="14"/>
  <c r="N910" i="14" s="1"/>
  <c r="M925" i="14"/>
  <c r="N925" i="14" s="1"/>
  <c r="M949" i="14"/>
  <c r="N949" i="14" s="1"/>
  <c r="M958" i="14"/>
  <c r="N958" i="14" s="1"/>
  <c r="M11" i="15"/>
  <c r="C417" i="18"/>
  <c r="G417" i="18" s="1"/>
  <c r="M529" i="14"/>
  <c r="N529" i="14" s="1"/>
  <c r="M577" i="14"/>
  <c r="N577" i="14" s="1"/>
  <c r="M696" i="14"/>
  <c r="N696" i="14" s="1"/>
  <c r="M807" i="14"/>
  <c r="N807" i="14" s="1"/>
  <c r="M840" i="14"/>
  <c r="N840" i="14" s="1"/>
  <c r="M927" i="14"/>
  <c r="N927" i="14" s="1"/>
  <c r="M951" i="14"/>
  <c r="N951" i="14" s="1"/>
  <c r="C354" i="18"/>
  <c r="G354" i="18" s="1"/>
  <c r="M497" i="14"/>
  <c r="N497" i="14" s="1"/>
  <c r="M521" i="14"/>
  <c r="N521" i="14" s="1"/>
  <c r="M545" i="14"/>
  <c r="N545" i="14" s="1"/>
  <c r="M569" i="14"/>
  <c r="N569" i="14" s="1"/>
  <c r="M647" i="14"/>
  <c r="N647" i="14" s="1"/>
  <c r="M656" i="14"/>
  <c r="N656" i="14" s="1"/>
  <c r="M671" i="14"/>
  <c r="N671" i="14" s="1"/>
  <c r="M680" i="14"/>
  <c r="N680" i="14" s="1"/>
  <c r="M695" i="14"/>
  <c r="N695" i="14" s="1"/>
  <c r="M719" i="14"/>
  <c r="N719" i="14" s="1"/>
  <c r="M728" i="14"/>
  <c r="N728" i="14" s="1"/>
  <c r="M743" i="14"/>
  <c r="N743" i="14" s="1"/>
  <c r="M752" i="14"/>
  <c r="N752" i="14" s="1"/>
  <c r="M767" i="14"/>
  <c r="N767" i="14" s="1"/>
  <c r="M776" i="14"/>
  <c r="N776" i="14" s="1"/>
  <c r="M791" i="14"/>
  <c r="N791" i="14" s="1"/>
  <c r="M800" i="14"/>
  <c r="N800" i="14" s="1"/>
  <c r="M815" i="14"/>
  <c r="N815" i="14" s="1"/>
  <c r="M824" i="14"/>
  <c r="N824" i="14" s="1"/>
  <c r="M839" i="14"/>
  <c r="N839" i="14" s="1"/>
  <c r="M863" i="14"/>
  <c r="N863" i="14" s="1"/>
  <c r="M872" i="14"/>
  <c r="N872" i="14" s="1"/>
  <c r="M887" i="14"/>
  <c r="N887" i="14" s="1"/>
  <c r="M896" i="14"/>
  <c r="N896" i="14" s="1"/>
  <c r="M911" i="14"/>
  <c r="N911" i="14" s="1"/>
  <c r="M920" i="14"/>
  <c r="N920" i="14" s="1"/>
  <c r="M935" i="14"/>
  <c r="N935" i="14" s="1"/>
  <c r="M944" i="14"/>
  <c r="N944" i="14" s="1"/>
  <c r="M959" i="14"/>
  <c r="N959" i="14" s="1"/>
  <c r="M35" i="15"/>
  <c r="M38" i="15"/>
  <c r="M41" i="15"/>
  <c r="M452" i="14"/>
  <c r="N452" i="14" s="1"/>
  <c r="K463" i="14"/>
  <c r="K487" i="14"/>
  <c r="M500" i="14"/>
  <c r="N500" i="14" s="1"/>
  <c r="K511" i="14"/>
  <c r="M524" i="14"/>
  <c r="N524" i="14" s="1"/>
  <c r="K535" i="14"/>
  <c r="M548" i="14"/>
  <c r="N548" i="14" s="1"/>
  <c r="K559" i="14"/>
  <c r="K583" i="14"/>
  <c r="M590" i="14"/>
  <c r="N590" i="14" s="1"/>
  <c r="M598" i="14"/>
  <c r="N598" i="14" s="1"/>
  <c r="M602" i="14"/>
  <c r="N602" i="14" s="1"/>
  <c r="M606" i="14"/>
  <c r="N606" i="14" s="1"/>
  <c r="M610" i="14"/>
  <c r="N610" i="14" s="1"/>
  <c r="M614" i="14"/>
  <c r="N614" i="14" s="1"/>
  <c r="M618" i="14"/>
  <c r="N618" i="14" s="1"/>
  <c r="M622" i="14"/>
  <c r="N622" i="14" s="1"/>
  <c r="M626" i="14"/>
  <c r="N626" i="14" s="1"/>
  <c r="M630" i="14"/>
  <c r="N630" i="14" s="1"/>
  <c r="M634" i="14"/>
  <c r="N634" i="14" s="1"/>
  <c r="K657" i="14"/>
  <c r="K681" i="14"/>
  <c r="M690" i="14"/>
  <c r="N690" i="14" s="1"/>
  <c r="M729" i="14"/>
  <c r="N729" i="14" s="1"/>
  <c r="M762" i="14"/>
  <c r="N762" i="14" s="1"/>
  <c r="M801" i="14"/>
  <c r="N801" i="14" s="1"/>
  <c r="M825" i="14"/>
  <c r="N825" i="14" s="1"/>
  <c r="M834" i="14"/>
  <c r="N834" i="14" s="1"/>
  <c r="M873" i="14"/>
  <c r="N873" i="14" s="1"/>
  <c r="M906" i="14"/>
  <c r="N906" i="14" s="1"/>
  <c r="M945" i="14"/>
  <c r="N945" i="14" s="1"/>
  <c r="M879" i="14"/>
  <c r="N879" i="14" s="1"/>
  <c r="M903" i="14"/>
  <c r="N903" i="14" s="1"/>
  <c r="M912" i="14"/>
  <c r="N912" i="14" s="1"/>
  <c r="M477" i="14"/>
  <c r="N477" i="14" s="1"/>
  <c r="M501" i="14"/>
  <c r="N501" i="14" s="1"/>
  <c r="M525" i="14"/>
  <c r="N525" i="14" s="1"/>
  <c r="M587" i="14"/>
  <c r="N587" i="14" s="1"/>
  <c r="M591" i="14"/>
  <c r="N591" i="14" s="1"/>
  <c r="M595" i="14"/>
  <c r="N595" i="14" s="1"/>
  <c r="M599" i="14"/>
  <c r="N599" i="14" s="1"/>
  <c r="M603" i="14"/>
  <c r="N603" i="14" s="1"/>
  <c r="M607" i="14"/>
  <c r="N607" i="14" s="1"/>
  <c r="M611" i="14"/>
  <c r="N611" i="14" s="1"/>
  <c r="M615" i="14"/>
  <c r="N615" i="14" s="1"/>
  <c r="M623" i="14"/>
  <c r="N623" i="14" s="1"/>
  <c r="M627" i="14"/>
  <c r="N627" i="14" s="1"/>
  <c r="M635" i="14"/>
  <c r="N635" i="14" s="1"/>
  <c r="M639" i="14"/>
  <c r="N639" i="14" s="1"/>
  <c r="M667" i="14"/>
  <c r="N667" i="14" s="1"/>
  <c r="M676" i="14"/>
  <c r="N676" i="14" s="1"/>
  <c r="M700" i="14"/>
  <c r="N700" i="14" s="1"/>
  <c r="M715" i="14"/>
  <c r="N715" i="14" s="1"/>
  <c r="M739" i="14"/>
  <c r="N739" i="14" s="1"/>
  <c r="M748" i="14"/>
  <c r="N748" i="14" s="1"/>
  <c r="M772" i="14"/>
  <c r="N772" i="14" s="1"/>
  <c r="M787" i="14"/>
  <c r="N787" i="14" s="1"/>
  <c r="M820" i="14"/>
  <c r="N820" i="14" s="1"/>
  <c r="M835" i="14"/>
  <c r="N835" i="14" s="1"/>
  <c r="M844" i="14"/>
  <c r="N844" i="14" s="1"/>
  <c r="M859" i="14"/>
  <c r="N859" i="14" s="1"/>
  <c r="M892" i="14"/>
  <c r="N892" i="14" s="1"/>
  <c r="M907" i="14"/>
  <c r="N907" i="14" s="1"/>
  <c r="M916" i="14"/>
  <c r="N916" i="14" s="1"/>
  <c r="M931" i="14"/>
  <c r="N931" i="14" s="1"/>
  <c r="M964" i="14"/>
  <c r="N964" i="14" s="1"/>
  <c r="C119" i="18"/>
  <c r="G119" i="18" s="1"/>
  <c r="P119" i="15"/>
  <c r="C191" i="18"/>
  <c r="G191" i="18" s="1"/>
  <c r="C378" i="18"/>
  <c r="G378" i="18" s="1"/>
  <c r="C584" i="18"/>
  <c r="G584" i="18" s="1"/>
  <c r="M94" i="15"/>
  <c r="M106" i="15"/>
  <c r="M118" i="15"/>
  <c r="C507" i="18"/>
  <c r="G507" i="18" s="1"/>
  <c r="C137" i="18"/>
  <c r="G137" i="18" s="1"/>
  <c r="C142" i="18"/>
  <c r="G142" i="18" s="1"/>
  <c r="C154" i="18"/>
  <c r="G154" i="18" s="1"/>
  <c r="P154" i="15"/>
  <c r="C178" i="18"/>
  <c r="G178" i="18" s="1"/>
  <c r="C435" i="18"/>
  <c r="G435" i="18" s="1"/>
  <c r="C701" i="18"/>
  <c r="G701" i="18" s="1"/>
  <c r="O171" i="15"/>
  <c r="C528" i="18"/>
  <c r="G528" i="18" s="1"/>
  <c r="C238" i="18"/>
  <c r="G238" i="18" s="1"/>
  <c r="C342" i="18"/>
  <c r="G342" i="18" s="1"/>
  <c r="C366" i="18"/>
  <c r="G366" i="18" s="1"/>
  <c r="C390" i="18"/>
  <c r="G390" i="18" s="1"/>
  <c r="C318" i="18"/>
  <c r="G318" i="18" s="1"/>
  <c r="C456" i="18"/>
  <c r="G456" i="18" s="1"/>
  <c r="C543" i="18"/>
  <c r="G543" i="18" s="1"/>
  <c r="C590" i="18"/>
  <c r="G590" i="18" s="1"/>
  <c r="C620" i="18"/>
  <c r="G620" i="18" s="1"/>
  <c r="C623" i="18"/>
  <c r="G623" i="18" s="1"/>
  <c r="M43" i="15"/>
  <c r="C50" i="18"/>
  <c r="G50" i="18" s="1"/>
  <c r="M100" i="15"/>
  <c r="M112" i="15"/>
  <c r="M124" i="15"/>
  <c r="M136" i="15"/>
  <c r="M148" i="15"/>
  <c r="M160" i="15"/>
  <c r="M172" i="15"/>
  <c r="M184" i="15"/>
  <c r="M196" i="15"/>
  <c r="C399" i="18"/>
  <c r="G399" i="18" s="1"/>
  <c r="C471" i="18"/>
  <c r="G471" i="18" s="1"/>
  <c r="C564" i="18"/>
  <c r="G564" i="18" s="1"/>
  <c r="M49" i="15"/>
  <c r="M55" i="15"/>
  <c r="M61" i="15"/>
  <c r="M67" i="15"/>
  <c r="M73" i="15"/>
  <c r="M82" i="15"/>
  <c r="M91" i="15"/>
  <c r="M103" i="15"/>
  <c r="M115" i="15"/>
  <c r="M127" i="15"/>
  <c r="M139" i="15"/>
  <c r="M151" i="15"/>
  <c r="M163" i="15"/>
  <c r="M175" i="15"/>
  <c r="M187" i="15"/>
  <c r="C303" i="18"/>
  <c r="G303" i="18" s="1"/>
  <c r="C459" i="18"/>
  <c r="G459" i="18" s="1"/>
  <c r="C495" i="18"/>
  <c r="G495" i="18" s="1"/>
  <c r="C531" i="18"/>
  <c r="G531" i="18" s="1"/>
  <c r="C567" i="18"/>
  <c r="G567" i="18" s="1"/>
  <c r="C635" i="18"/>
  <c r="G635" i="18" s="1"/>
  <c r="C686" i="18"/>
  <c r="G686" i="18" s="1"/>
  <c r="C720" i="18"/>
  <c r="G720" i="18" s="1"/>
  <c r="C602" i="18"/>
  <c r="G602" i="18" s="1"/>
  <c r="C605" i="18"/>
  <c r="G605" i="18" s="1"/>
  <c r="C689" i="18"/>
  <c r="G689" i="18" s="1"/>
  <c r="C617" i="18"/>
  <c r="G617" i="18" s="1"/>
  <c r="C674" i="18"/>
  <c r="G674" i="18" s="1"/>
  <c r="C708" i="18"/>
  <c r="G708" i="18" s="1"/>
  <c r="O28" i="16"/>
  <c r="O288" i="16"/>
  <c r="C297" i="18"/>
  <c r="G297" i="18" s="1"/>
  <c r="C306" i="18"/>
  <c r="G306" i="18" s="1"/>
  <c r="C677" i="18"/>
  <c r="G677" i="18" s="1"/>
  <c r="C408" i="18"/>
  <c r="G408" i="18" s="1"/>
  <c r="C426" i="18"/>
  <c r="G426" i="18" s="1"/>
  <c r="C444" i="18"/>
  <c r="G444" i="18" s="1"/>
  <c r="C510" i="18"/>
  <c r="G510" i="18" s="1"/>
  <c r="C546" i="18"/>
  <c r="G546" i="18" s="1"/>
  <c r="C665" i="18"/>
  <c r="G665" i="18" s="1"/>
  <c r="O17" i="16"/>
  <c r="O52" i="16"/>
  <c r="C581" i="18"/>
  <c r="G581" i="18" s="1"/>
  <c r="C611" i="18"/>
  <c r="G611" i="18" s="1"/>
  <c r="C614" i="18"/>
  <c r="G614" i="18" s="1"/>
  <c r="C650" i="18"/>
  <c r="G650" i="18" s="1"/>
  <c r="C684" i="18"/>
  <c r="G684" i="18" s="1"/>
  <c r="C626" i="18"/>
  <c r="G626" i="18" s="1"/>
  <c r="C653" i="18"/>
  <c r="G653" i="18" s="1"/>
  <c r="C593" i="18"/>
  <c r="G593" i="18" s="1"/>
  <c r="C596" i="18"/>
  <c r="G596" i="18" s="1"/>
  <c r="C672" i="18"/>
  <c r="G672" i="18" s="1"/>
  <c r="C710" i="18"/>
  <c r="G710" i="18" s="1"/>
  <c r="C756" i="18"/>
  <c r="G756" i="18" s="1"/>
  <c r="O117" i="16"/>
  <c r="C608" i="18"/>
  <c r="G608" i="18" s="1"/>
  <c r="C638" i="18"/>
  <c r="G638" i="18" s="1"/>
  <c r="C641" i="18"/>
  <c r="G641" i="18" s="1"/>
  <c r="C713" i="18"/>
  <c r="G713" i="18" s="1"/>
  <c r="C336" i="18"/>
  <c r="G336" i="18" s="1"/>
  <c r="C348" i="18"/>
  <c r="G348" i="18" s="1"/>
  <c r="C360" i="18"/>
  <c r="G360" i="18" s="1"/>
  <c r="C372" i="18"/>
  <c r="G372" i="18" s="1"/>
  <c r="C384" i="18"/>
  <c r="G384" i="18" s="1"/>
  <c r="C453" i="18"/>
  <c r="G453" i="18" s="1"/>
  <c r="C489" i="18"/>
  <c r="G489" i="18" s="1"/>
  <c r="C525" i="18"/>
  <c r="G525" i="18" s="1"/>
  <c r="C561" i="18"/>
  <c r="G561" i="18" s="1"/>
  <c r="C698" i="18"/>
  <c r="G698" i="18" s="1"/>
  <c r="O159" i="16"/>
  <c r="C853" i="18"/>
  <c r="G853" i="18" s="1"/>
  <c r="C889" i="18"/>
  <c r="G889" i="18" s="1"/>
  <c r="C910" i="18"/>
  <c r="G910" i="18" s="1"/>
  <c r="C952" i="18"/>
  <c r="G952" i="18" s="1"/>
  <c r="C970" i="18"/>
  <c r="G970" i="18" s="1"/>
  <c r="D53" i="18"/>
  <c r="H53" i="18" s="1"/>
  <c r="O90" i="16"/>
  <c r="M94" i="16"/>
  <c r="D101" i="18"/>
  <c r="H101" i="18" s="1"/>
  <c r="P101" i="16"/>
  <c r="O370" i="16"/>
  <c r="O436" i="16"/>
  <c r="O708" i="16"/>
  <c r="C651" i="18"/>
  <c r="G651" i="18" s="1"/>
  <c r="C663" i="18"/>
  <c r="G663" i="18" s="1"/>
  <c r="C675" i="18"/>
  <c r="G675" i="18" s="1"/>
  <c r="C687" i="18"/>
  <c r="G687" i="18" s="1"/>
  <c r="C699" i="18"/>
  <c r="G699" i="18" s="1"/>
  <c r="C711" i="18"/>
  <c r="G711" i="18" s="1"/>
  <c r="C734" i="18"/>
  <c r="G734" i="18" s="1"/>
  <c r="C752" i="18"/>
  <c r="G752" i="18" s="1"/>
  <c r="C770" i="18"/>
  <c r="G770" i="18" s="1"/>
  <c r="C786" i="18"/>
  <c r="G786" i="18" s="1"/>
  <c r="C859" i="18"/>
  <c r="G859" i="18" s="1"/>
  <c r="C895" i="18"/>
  <c r="G895" i="18" s="1"/>
  <c r="C908" i="18"/>
  <c r="G908" i="18" s="1"/>
  <c r="C955" i="18"/>
  <c r="G955" i="18" s="1"/>
  <c r="C968" i="18"/>
  <c r="G968" i="18" s="1"/>
  <c r="O4" i="16"/>
  <c r="D49" i="18"/>
  <c r="H49" i="18" s="1"/>
  <c r="P49" i="16"/>
  <c r="O70" i="16"/>
  <c r="O125" i="16"/>
  <c r="D136" i="18"/>
  <c r="H136" i="18" s="1"/>
  <c r="O143" i="16"/>
  <c r="D154" i="18"/>
  <c r="H154" i="18" s="1"/>
  <c r="O251" i="16"/>
  <c r="O428" i="16"/>
  <c r="M82" i="16"/>
  <c r="O244" i="16"/>
  <c r="C737" i="18"/>
  <c r="G737" i="18" s="1"/>
  <c r="C792" i="18"/>
  <c r="G792" i="18" s="1"/>
  <c r="C865" i="18"/>
  <c r="G865" i="18" s="1"/>
  <c r="O25" i="16"/>
  <c r="O312" i="16"/>
  <c r="C654" i="18"/>
  <c r="G654" i="18" s="1"/>
  <c r="C666" i="18"/>
  <c r="G666" i="18" s="1"/>
  <c r="C678" i="18"/>
  <c r="G678" i="18" s="1"/>
  <c r="C690" i="18"/>
  <c r="G690" i="18" s="1"/>
  <c r="C702" i="18"/>
  <c r="G702" i="18" s="1"/>
  <c r="C714" i="18"/>
  <c r="G714" i="18" s="1"/>
  <c r="C729" i="18"/>
  <c r="G729" i="18" s="1"/>
  <c r="C747" i="18"/>
  <c r="G747" i="18" s="1"/>
  <c r="C795" i="18"/>
  <c r="G795" i="18" s="1"/>
  <c r="C811" i="18"/>
  <c r="G811" i="18" s="1"/>
  <c r="C871" i="18"/>
  <c r="G871" i="18" s="1"/>
  <c r="C934" i="18"/>
  <c r="G934" i="18" s="1"/>
  <c r="M5" i="16"/>
  <c r="M64" i="16"/>
  <c r="M87" i="16"/>
  <c r="O130" i="16"/>
  <c r="D133" i="18"/>
  <c r="H133" i="18" s="1"/>
  <c r="P133" i="16"/>
  <c r="O212" i="16"/>
  <c r="O321" i="16"/>
  <c r="D344" i="18"/>
  <c r="H344" i="18" s="1"/>
  <c r="C647" i="18"/>
  <c r="G647" i="18" s="1"/>
  <c r="C659" i="18"/>
  <c r="G659" i="18" s="1"/>
  <c r="C671" i="18"/>
  <c r="G671" i="18" s="1"/>
  <c r="C683" i="18"/>
  <c r="G683" i="18" s="1"/>
  <c r="C695" i="18"/>
  <c r="G695" i="18" s="1"/>
  <c r="C707" i="18"/>
  <c r="G707" i="18" s="1"/>
  <c r="C719" i="18"/>
  <c r="G719" i="18" s="1"/>
  <c r="C722" i="18"/>
  <c r="G722" i="18" s="1"/>
  <c r="C740" i="18"/>
  <c r="G740" i="18" s="1"/>
  <c r="C829" i="18"/>
  <c r="G829" i="18" s="1"/>
  <c r="C901" i="18"/>
  <c r="G901" i="18" s="1"/>
  <c r="C937" i="18"/>
  <c r="G937" i="18" s="1"/>
  <c r="O9" i="16"/>
  <c r="M19" i="16"/>
  <c r="M26" i="16"/>
  <c r="D65" i="18"/>
  <c r="H65" i="18" s="1"/>
  <c r="M79" i="16"/>
  <c r="O209" i="16"/>
  <c r="O233" i="16"/>
  <c r="C835" i="18"/>
  <c r="G835" i="18" s="1"/>
  <c r="O40" i="16"/>
  <c r="D61" i="18"/>
  <c r="H61" i="18" s="1"/>
  <c r="P61" i="16"/>
  <c r="D95" i="18"/>
  <c r="H95" i="18" s="1"/>
  <c r="O100" i="16"/>
  <c r="D110" i="18"/>
  <c r="H110" i="18" s="1"/>
  <c r="P110" i="16"/>
  <c r="C645" i="18"/>
  <c r="G645" i="18" s="1"/>
  <c r="C657" i="18"/>
  <c r="G657" i="18" s="1"/>
  <c r="C669" i="18"/>
  <c r="G669" i="18" s="1"/>
  <c r="C681" i="18"/>
  <c r="G681" i="18" s="1"/>
  <c r="C693" i="18"/>
  <c r="G693" i="18" s="1"/>
  <c r="C717" i="18"/>
  <c r="G717" i="18" s="1"/>
  <c r="C743" i="18"/>
  <c r="G743" i="18" s="1"/>
  <c r="C804" i="18"/>
  <c r="G804" i="18" s="1"/>
  <c r="C814" i="18"/>
  <c r="G814" i="18" s="1"/>
  <c r="C919" i="18"/>
  <c r="G919" i="18" s="1"/>
  <c r="D41" i="18"/>
  <c r="H41" i="18" s="1"/>
  <c r="O85" i="16"/>
  <c r="O226" i="16"/>
  <c r="D245" i="18"/>
  <c r="H245" i="18" s="1"/>
  <c r="P245" i="16"/>
  <c r="C771" i="18"/>
  <c r="G771" i="18" s="1"/>
  <c r="C807" i="18"/>
  <c r="G807" i="18" s="1"/>
  <c r="C877" i="18"/>
  <c r="G877" i="18" s="1"/>
  <c r="D37" i="18"/>
  <c r="H37" i="18" s="1"/>
  <c r="P37" i="16"/>
  <c r="M58" i="16"/>
  <c r="D107" i="18"/>
  <c r="H107" i="18" s="1"/>
  <c r="P107" i="16"/>
  <c r="O190" i="16"/>
  <c r="O214" i="16"/>
  <c r="C728" i="18"/>
  <c r="G728" i="18" s="1"/>
  <c r="C746" i="18"/>
  <c r="G746" i="18" s="1"/>
  <c r="C764" i="18"/>
  <c r="G764" i="18" s="1"/>
  <c r="C841" i="18"/>
  <c r="G841" i="18" s="1"/>
  <c r="C883" i="18"/>
  <c r="G883" i="18" s="1"/>
  <c r="O16" i="16"/>
  <c r="O69" i="16"/>
  <c r="O76" i="16"/>
  <c r="D97" i="18"/>
  <c r="H97" i="18" s="1"/>
  <c r="O146" i="16"/>
  <c r="O262" i="16"/>
  <c r="C847" i="18"/>
  <c r="G847" i="18" s="1"/>
  <c r="C947" i="18"/>
  <c r="G947" i="18" s="1"/>
  <c r="O10" i="16"/>
  <c r="O93" i="16"/>
  <c r="O112" i="16"/>
  <c r="C926" i="18"/>
  <c r="G926" i="18" s="1"/>
  <c r="C962" i="18"/>
  <c r="G962" i="18" s="1"/>
  <c r="M3" i="16"/>
  <c r="M35" i="16"/>
  <c r="M42" i="16"/>
  <c r="M47" i="16"/>
  <c r="M54" i="16"/>
  <c r="M59" i="16"/>
  <c r="M66" i="16"/>
  <c r="M74" i="16"/>
  <c r="O104" i="16"/>
  <c r="D116" i="18"/>
  <c r="H116" i="18" s="1"/>
  <c r="O120" i="16"/>
  <c r="O123" i="16"/>
  <c r="D145" i="18"/>
  <c r="H145" i="18" s="1"/>
  <c r="P145" i="16"/>
  <c r="D152" i="18"/>
  <c r="H152" i="18" s="1"/>
  <c r="P152" i="16"/>
  <c r="D161" i="18"/>
  <c r="H161" i="18" s="1"/>
  <c r="P161" i="16"/>
  <c r="O172" i="16"/>
  <c r="M193" i="16"/>
  <c r="D206" i="18"/>
  <c r="H206" i="18" s="1"/>
  <c r="P206" i="16"/>
  <c r="M282" i="16"/>
  <c r="D298" i="18"/>
  <c r="H298" i="18" s="1"/>
  <c r="P298" i="16"/>
  <c r="D325" i="18"/>
  <c r="H325" i="18" s="1"/>
  <c r="M7" i="16"/>
  <c r="M15" i="16"/>
  <c r="M24" i="16"/>
  <c r="M33" i="16"/>
  <c r="M45" i="16"/>
  <c r="M57" i="16"/>
  <c r="O105" i="16"/>
  <c r="M166" i="16"/>
  <c r="O176" i="16"/>
  <c r="D197" i="18"/>
  <c r="H197" i="18" s="1"/>
  <c r="P197" i="16"/>
  <c r="M237" i="16"/>
  <c r="M270" i="16"/>
  <c r="O295" i="16"/>
  <c r="D345" i="18"/>
  <c r="H345" i="18" s="1"/>
  <c r="P345" i="16"/>
  <c r="O410" i="16"/>
  <c r="M80" i="16"/>
  <c r="M88" i="16"/>
  <c r="O99" i="16"/>
  <c r="O140" i="16"/>
  <c r="O150" i="16"/>
  <c r="O170" i="16"/>
  <c r="D179" i="18"/>
  <c r="H179" i="18" s="1"/>
  <c r="P179" i="16"/>
  <c r="O208" i="16"/>
  <c r="O259" i="16"/>
  <c r="O313" i="16"/>
  <c r="O358" i="16"/>
  <c r="O362" i="16"/>
  <c r="O615" i="16"/>
  <c r="C959" i="18"/>
  <c r="G959" i="18" s="1"/>
  <c r="M20" i="16"/>
  <c r="M29" i="16"/>
  <c r="D124" i="18"/>
  <c r="H124" i="18" s="1"/>
  <c r="P124" i="16"/>
  <c r="O147" i="16"/>
  <c r="M157" i="16"/>
  <c r="M167" i="16"/>
  <c r="D173" i="18"/>
  <c r="H173" i="18" s="1"/>
  <c r="P173" i="16"/>
  <c r="O191" i="16"/>
  <c r="M201" i="16"/>
  <c r="O211" i="16"/>
  <c r="M234" i="16"/>
  <c r="O271" i="16"/>
  <c r="D275" i="18"/>
  <c r="H275" i="18" s="1"/>
  <c r="P275" i="16"/>
  <c r="M279" i="16"/>
  <c r="O296" i="16"/>
  <c r="M309" i="16"/>
  <c r="O491" i="16"/>
  <c r="O518" i="16"/>
  <c r="C944" i="18"/>
  <c r="G944" i="18" s="1"/>
  <c r="M36" i="16"/>
  <c r="M48" i="16"/>
  <c r="M60" i="16"/>
  <c r="M75" i="16"/>
  <c r="O108" i="16"/>
  <c r="M115" i="16"/>
  <c r="D127" i="18"/>
  <c r="H127" i="18" s="1"/>
  <c r="P127" i="16"/>
  <c r="D134" i="18"/>
  <c r="H134" i="18" s="1"/>
  <c r="D163" i="18"/>
  <c r="H163" i="18" s="1"/>
  <c r="P163" i="16"/>
  <c r="D194" i="18"/>
  <c r="H194" i="18" s="1"/>
  <c r="P194" i="16"/>
  <c r="O223" i="16"/>
  <c r="O267" i="16"/>
  <c r="O292" i="16"/>
  <c r="C929" i="18"/>
  <c r="G929" i="18" s="1"/>
  <c r="C965" i="18"/>
  <c r="G965" i="18" s="1"/>
  <c r="D13" i="18"/>
  <c r="H13" i="18" s="1"/>
  <c r="P13" i="16"/>
  <c r="D22" i="18"/>
  <c r="H22" i="18" s="1"/>
  <c r="P22" i="16"/>
  <c r="D31" i="18"/>
  <c r="H31" i="18" s="1"/>
  <c r="P31" i="16"/>
  <c r="D43" i="18"/>
  <c r="H43" i="18" s="1"/>
  <c r="D55" i="18"/>
  <c r="H55" i="18" s="1"/>
  <c r="P55" i="16"/>
  <c r="O67" i="16"/>
  <c r="D103" i="18"/>
  <c r="H103" i="18" s="1"/>
  <c r="P103" i="16"/>
  <c r="O119" i="16"/>
  <c r="D122" i="18"/>
  <c r="H122" i="18" s="1"/>
  <c r="O128" i="16"/>
  <c r="O184" i="16"/>
  <c r="D187" i="18"/>
  <c r="H187" i="18" s="1"/>
  <c r="P187" i="16"/>
  <c r="O198" i="16"/>
  <c r="O215" i="16"/>
  <c r="O224" i="16"/>
  <c r="O235" i="16"/>
  <c r="D248" i="18"/>
  <c r="H248" i="18" s="1"/>
  <c r="P248" i="16"/>
  <c r="D305" i="18"/>
  <c r="H305" i="18" s="1"/>
  <c r="O310" i="16"/>
  <c r="D332" i="18"/>
  <c r="H332" i="18" s="1"/>
  <c r="O337" i="16"/>
  <c r="O465" i="16"/>
  <c r="O2" i="16"/>
  <c r="O11" i="16"/>
  <c r="P38" i="16"/>
  <c r="P62" i="16"/>
  <c r="O78" i="16"/>
  <c r="D91" i="18"/>
  <c r="H91" i="18" s="1"/>
  <c r="P91" i="16"/>
  <c r="O109" i="16"/>
  <c r="O138" i="16"/>
  <c r="D151" i="18"/>
  <c r="H151" i="18" s="1"/>
  <c r="P151" i="16"/>
  <c r="O174" i="16"/>
  <c r="O188" i="16"/>
  <c r="O268" i="16"/>
  <c r="O397" i="16"/>
  <c r="M14" i="16"/>
  <c r="M23" i="16"/>
  <c r="M32" i="16"/>
  <c r="M39" i="16"/>
  <c r="M44" i="16"/>
  <c r="M51" i="16"/>
  <c r="M56" i="16"/>
  <c r="M63" i="16"/>
  <c r="D158" i="18"/>
  <c r="H158" i="18" s="1"/>
  <c r="P158" i="16"/>
  <c r="M185" i="16"/>
  <c r="O195" i="16"/>
  <c r="O199" i="16"/>
  <c r="M203" i="16"/>
  <c r="O220" i="16"/>
  <c r="O253" i="16"/>
  <c r="M265" i="16"/>
  <c r="O277" i="16"/>
  <c r="O333" i="16"/>
  <c r="O461" i="16"/>
  <c r="O470" i="16"/>
  <c r="P27" i="16"/>
  <c r="M71" i="16"/>
  <c r="M81" i="16"/>
  <c r="M89" i="16"/>
  <c r="O155" i="16"/>
  <c r="D164" i="18"/>
  <c r="H164" i="18" s="1"/>
  <c r="O181" i="16"/>
  <c r="O232" i="16"/>
  <c r="O239" i="16"/>
  <c r="D242" i="18"/>
  <c r="H242" i="18" s="1"/>
  <c r="P242" i="16"/>
  <c r="O294" i="16"/>
  <c r="O388" i="16"/>
  <c r="C941" i="18"/>
  <c r="G941" i="18" s="1"/>
  <c r="M12" i="16"/>
  <c r="M21" i="16"/>
  <c r="M30" i="16"/>
  <c r="M84" i="16"/>
  <c r="D86" i="18"/>
  <c r="H86" i="18" s="1"/>
  <c r="P86" i="16"/>
  <c r="O113" i="16"/>
  <c r="O129" i="16"/>
  <c r="M139" i="16"/>
  <c r="D142" i="18"/>
  <c r="H142" i="18" s="1"/>
  <c r="P142" i="16"/>
  <c r="O217" i="16"/>
  <c r="M229" i="16"/>
  <c r="M254" i="16"/>
  <c r="O286" i="16"/>
  <c r="O228" i="16"/>
  <c r="O236" i="16"/>
  <c r="O264" i="16"/>
  <c r="O272" i="16"/>
  <c r="M276" i="16"/>
  <c r="M291" i="16"/>
  <c r="O324" i="16"/>
  <c r="O329" i="16"/>
  <c r="O352" i="16"/>
  <c r="O392" i="16"/>
  <c r="M419" i="16"/>
  <c r="O439" i="16"/>
  <c r="O476" i="16"/>
  <c r="M204" i="16"/>
  <c r="M240" i="16"/>
  <c r="M342" i="16"/>
  <c r="O350" i="16"/>
  <c r="O424" i="16"/>
  <c r="O445" i="16"/>
  <c r="O473" i="16"/>
  <c r="M162" i="16"/>
  <c r="M180" i="16"/>
  <c r="M207" i="16"/>
  <c r="M243" i="16"/>
  <c r="O322" i="16"/>
  <c r="O326" i="16"/>
  <c r="O338" i="16"/>
  <c r="O346" i="16"/>
  <c r="O376" i="16"/>
  <c r="O380" i="16"/>
  <c r="M210" i="16"/>
  <c r="M246" i="16"/>
  <c r="O293" i="16"/>
  <c r="O311" i="16"/>
  <c r="O394" i="16"/>
  <c r="O398" i="16"/>
  <c r="O425" i="16"/>
  <c r="O498" i="16"/>
  <c r="O557" i="16"/>
  <c r="O584" i="16"/>
  <c r="O165" i="16"/>
  <c r="O183" i="16"/>
  <c r="O202" i="16"/>
  <c r="O213" i="16"/>
  <c r="M284" i="16"/>
  <c r="O289" i="16"/>
  <c r="M300" i="16"/>
  <c r="D314" i="18"/>
  <c r="H314" i="18" s="1"/>
  <c r="P314" i="16"/>
  <c r="M327" i="16"/>
  <c r="P334" i="16"/>
  <c r="O347" i="16"/>
  <c r="O355" i="16"/>
  <c r="O360" i="16"/>
  <c r="O364" i="16"/>
  <c r="O377" i="16"/>
  <c r="O386" i="16"/>
  <c r="O412" i="16"/>
  <c r="D416" i="18"/>
  <c r="H416" i="18" s="1"/>
  <c r="P416" i="16"/>
  <c r="O434" i="16"/>
  <c r="O454" i="16"/>
  <c r="O530" i="16"/>
  <c r="O135" i="16"/>
  <c r="O144" i="16"/>
  <c r="O153" i="16"/>
  <c r="D160" i="18"/>
  <c r="H160" i="18" s="1"/>
  <c r="P160" i="16"/>
  <c r="D178" i="18"/>
  <c r="H178" i="18" s="1"/>
  <c r="P178" i="16"/>
  <c r="O205" i="16"/>
  <c r="O252" i="16"/>
  <c r="O319" i="16"/>
  <c r="O382" i="16"/>
  <c r="O422" i="16"/>
  <c r="O512" i="16"/>
  <c r="M168" i="16"/>
  <c r="M186" i="16"/>
  <c r="M219" i="16"/>
  <c r="M255" i="16"/>
  <c r="O304" i="16"/>
  <c r="O315" i="16"/>
  <c r="O343" i="16"/>
  <c r="O356" i="16"/>
  <c r="M365" i="16"/>
  <c r="M373" i="16"/>
  <c r="M378" i="16"/>
  <c r="O400" i="16"/>
  <c r="O413" i="16"/>
  <c r="O463" i="16"/>
  <c r="O222" i="16"/>
  <c r="D230" i="18"/>
  <c r="H230" i="18" s="1"/>
  <c r="P230" i="16"/>
  <c r="O258" i="16"/>
  <c r="D266" i="18"/>
  <c r="H266" i="18" s="1"/>
  <c r="P266" i="16"/>
  <c r="D287" i="18"/>
  <c r="H287" i="18" s="1"/>
  <c r="P287" i="16"/>
  <c r="D323" i="18"/>
  <c r="H323" i="18" s="1"/>
  <c r="P323" i="16"/>
  <c r="O336" i="16"/>
  <c r="D339" i="18"/>
  <c r="H339" i="18" s="1"/>
  <c r="P339" i="16"/>
  <c r="O391" i="16"/>
  <c r="O396" i="16"/>
  <c r="M430" i="16"/>
  <c r="O451" i="16"/>
  <c r="O490" i="16"/>
  <c r="O522" i="16"/>
  <c r="D567" i="18"/>
  <c r="H567" i="18" s="1"/>
  <c r="P567" i="16"/>
  <c r="O576" i="16"/>
  <c r="M171" i="16"/>
  <c r="M189" i="16"/>
  <c r="M225" i="16"/>
  <c r="M261" i="16"/>
  <c r="D278" i="18"/>
  <c r="H278" i="18" s="1"/>
  <c r="M285" i="16"/>
  <c r="O361" i="16"/>
  <c r="M401" i="16"/>
  <c r="M409" i="16"/>
  <c r="M414" i="16"/>
  <c r="O668" i="16"/>
  <c r="M464" i="16"/>
  <c r="M468" i="16"/>
  <c r="O497" i="16"/>
  <c r="O509" i="16"/>
  <c r="O521" i="16"/>
  <c r="M538" i="16"/>
  <c r="O542" i="16"/>
  <c r="O672" i="16"/>
  <c r="O688" i="16"/>
  <c r="O965" i="16"/>
  <c r="D363" i="18"/>
  <c r="H363" i="18" s="1"/>
  <c r="P363" i="16"/>
  <c r="M381" i="16"/>
  <c r="M399" i="16"/>
  <c r="M417" i="16"/>
  <c r="D462" i="18"/>
  <c r="H462" i="18" s="1"/>
  <c r="D484" i="18"/>
  <c r="H484" i="18" s="1"/>
  <c r="P484" i="16"/>
  <c r="O534" i="16"/>
  <c r="O572" i="16"/>
  <c r="O612" i="16"/>
  <c r="O777" i="16"/>
  <c r="O789" i="16"/>
  <c r="O168" i="17"/>
  <c r="O251" i="17"/>
  <c r="O324" i="17"/>
  <c r="E456" i="18"/>
  <c r="I456" i="18" s="1"/>
  <c r="Q456" i="17"/>
  <c r="P456" i="17"/>
  <c r="O452" i="16"/>
  <c r="D459" i="18"/>
  <c r="H459" i="18" s="1"/>
  <c r="P459" i="16"/>
  <c r="O469" i="16"/>
  <c r="O507" i="16"/>
  <c r="O511" i="16"/>
  <c r="O543" i="16"/>
  <c r="O548" i="16"/>
  <c r="O552" i="16"/>
  <c r="O556" i="16"/>
  <c r="O560" i="16"/>
  <c r="D581" i="18"/>
  <c r="H581" i="18" s="1"/>
  <c r="P581" i="16"/>
  <c r="O661" i="16"/>
  <c r="M690" i="16"/>
  <c r="O115" i="17"/>
  <c r="M348" i="16"/>
  <c r="M366" i="16"/>
  <c r="M384" i="16"/>
  <c r="M402" i="16"/>
  <c r="M420" i="16"/>
  <c r="M449" i="16"/>
  <c r="M456" i="16"/>
  <c r="O519" i="16"/>
  <c r="D535" i="18"/>
  <c r="H535" i="18" s="1"/>
  <c r="P535" i="16"/>
  <c r="O564" i="16"/>
  <c r="D423" i="18"/>
  <c r="H423" i="18" s="1"/>
  <c r="M446" i="16"/>
  <c r="D453" i="18"/>
  <c r="H453" i="18" s="1"/>
  <c r="P453" i="16"/>
  <c r="O472" i="16"/>
  <c r="O478" i="16"/>
  <c r="O499" i="16"/>
  <c r="O515" i="16"/>
  <c r="M527" i="16"/>
  <c r="O531" i="16"/>
  <c r="D544" i="18"/>
  <c r="H544" i="18" s="1"/>
  <c r="P544" i="16"/>
  <c r="O695" i="16"/>
  <c r="O712" i="16"/>
  <c r="O733" i="16"/>
  <c r="D297" i="18"/>
  <c r="H297" i="18" s="1"/>
  <c r="D306" i="18"/>
  <c r="H306" i="18" s="1"/>
  <c r="D351" i="18"/>
  <c r="H351" i="18" s="1"/>
  <c r="P351" i="16"/>
  <c r="D369" i="18"/>
  <c r="H369" i="18" s="1"/>
  <c r="P369" i="16"/>
  <c r="D387" i="18"/>
  <c r="H387" i="18" s="1"/>
  <c r="P387" i="16"/>
  <c r="D405" i="18"/>
  <c r="H405" i="18" s="1"/>
  <c r="P405" i="16"/>
  <c r="D426" i="18"/>
  <c r="H426" i="18" s="1"/>
  <c r="D450" i="18"/>
  <c r="H450" i="18" s="1"/>
  <c r="P450" i="16"/>
  <c r="O466" i="16"/>
  <c r="O479" i="16"/>
  <c r="O482" i="16"/>
  <c r="D486" i="18"/>
  <c r="H486" i="18" s="1"/>
  <c r="O492" i="16"/>
  <c r="O540" i="16"/>
  <c r="D573" i="18"/>
  <c r="H573" i="18" s="1"/>
  <c r="P573" i="16"/>
  <c r="O582" i="16"/>
  <c r="O617" i="16"/>
  <c r="O654" i="16"/>
  <c r="O353" i="16"/>
  <c r="O371" i="16"/>
  <c r="O389" i="16"/>
  <c r="O407" i="16"/>
  <c r="D429" i="18"/>
  <c r="H429" i="18" s="1"/>
  <c r="D447" i="18"/>
  <c r="H447" i="18" s="1"/>
  <c r="O528" i="16"/>
  <c r="O532" i="16"/>
  <c r="O549" i="16"/>
  <c r="O605" i="16"/>
  <c r="D354" i="18"/>
  <c r="H354" i="18" s="1"/>
  <c r="P354" i="16"/>
  <c r="D372" i="18"/>
  <c r="H372" i="18" s="1"/>
  <c r="P372" i="16"/>
  <c r="D390" i="18"/>
  <c r="H390" i="18" s="1"/>
  <c r="D408" i="18"/>
  <c r="H408" i="18" s="1"/>
  <c r="P408" i="16"/>
  <c r="D432" i="18"/>
  <c r="H432" i="18" s="1"/>
  <c r="P432" i="16"/>
  <c r="O437" i="16"/>
  <c r="O440" i="16"/>
  <c r="D444" i="18"/>
  <c r="H444" i="18" s="1"/>
  <c r="P444" i="16"/>
  <c r="O483" i="16"/>
  <c r="O493" i="16"/>
  <c r="O500" i="16"/>
  <c r="O504" i="16"/>
  <c r="O516" i="16"/>
  <c r="D524" i="18"/>
  <c r="H524" i="18" s="1"/>
  <c r="P524" i="16"/>
  <c r="O537" i="16"/>
  <c r="O541" i="16"/>
  <c r="D602" i="18"/>
  <c r="H602" i="18" s="1"/>
  <c r="P602" i="16"/>
  <c r="O679" i="16"/>
  <c r="O683" i="16"/>
  <c r="O704" i="16"/>
  <c r="O912" i="16"/>
  <c r="M435" i="16"/>
  <c r="M438" i="16"/>
  <c r="M441" i="16"/>
  <c r="M467" i="16"/>
  <c r="O501" i="16"/>
  <c r="O505" i="16"/>
  <c r="O598" i="16"/>
  <c r="O647" i="16"/>
  <c r="D827" i="18"/>
  <c r="H827" i="18" s="1"/>
  <c r="M357" i="16"/>
  <c r="M375" i="16"/>
  <c r="M393" i="16"/>
  <c r="M411" i="16"/>
  <c r="M480" i="16"/>
  <c r="O517" i="16"/>
  <c r="O525" i="16"/>
  <c r="M529" i="16"/>
  <c r="O533" i="16"/>
  <c r="O570" i="16"/>
  <c r="M579" i="16"/>
  <c r="O643" i="16"/>
  <c r="M562" i="16"/>
  <c r="O628" i="16"/>
  <c r="M631" i="16"/>
  <c r="O646" i="16"/>
  <c r="M649" i="16"/>
  <c r="O664" i="16"/>
  <c r="M667" i="16"/>
  <c r="O682" i="16"/>
  <c r="O726" i="16"/>
  <c r="O736" i="16"/>
  <c r="M744" i="16"/>
  <c r="O750" i="16"/>
  <c r="M757" i="16"/>
  <c r="M768" i="16"/>
  <c r="M780" i="16"/>
  <c r="M792" i="16"/>
  <c r="O831" i="16"/>
  <c r="O854" i="16"/>
  <c r="D899" i="18"/>
  <c r="H899" i="18" s="1"/>
  <c r="P899" i="16"/>
  <c r="O954" i="16"/>
  <c r="E23" i="18"/>
  <c r="I23" i="18" s="1"/>
  <c r="P23" i="17"/>
  <c r="O212" i="17"/>
  <c r="O331" i="17"/>
  <c r="M568" i="16"/>
  <c r="M587" i="16"/>
  <c r="D593" i="18"/>
  <c r="H593" i="18" s="1"/>
  <c r="P593" i="16"/>
  <c r="M625" i="16"/>
  <c r="O635" i="16"/>
  <c r="O686" i="16"/>
  <c r="M697" i="16"/>
  <c r="M701" i="16"/>
  <c r="O754" i="16"/>
  <c r="O758" i="16"/>
  <c r="O820" i="16"/>
  <c r="O919" i="16"/>
  <c r="O34" i="17"/>
  <c r="M574" i="16"/>
  <c r="M603" i="16"/>
  <c r="D606" i="18"/>
  <c r="H606" i="18" s="1"/>
  <c r="P606" i="16"/>
  <c r="M619" i="16"/>
  <c r="M622" i="16"/>
  <c r="O694" i="16"/>
  <c r="M698" i="16"/>
  <c r="M709" i="16"/>
  <c r="M731" i="16"/>
  <c r="O765" i="16"/>
  <c r="O801" i="16"/>
  <c r="O847" i="16"/>
  <c r="D908" i="18"/>
  <c r="H908" i="18" s="1"/>
  <c r="O967" i="16"/>
  <c r="M577" i="16"/>
  <c r="M626" i="16"/>
  <c r="M644" i="16"/>
  <c r="O658" i="16"/>
  <c r="M662" i="16"/>
  <c r="O676" i="16"/>
  <c r="M691" i="16"/>
  <c r="O716" i="16"/>
  <c r="M724" i="16"/>
  <c r="D734" i="18"/>
  <c r="H734" i="18" s="1"/>
  <c r="P734" i="16"/>
  <c r="O759" i="16"/>
  <c r="O840" i="16"/>
  <c r="O867" i="16"/>
  <c r="O104" i="17"/>
  <c r="M580" i="16"/>
  <c r="M610" i="16"/>
  <c r="O684" i="16"/>
  <c r="O687" i="16"/>
  <c r="O738" i="16"/>
  <c r="D742" i="18"/>
  <c r="H742" i="18" s="1"/>
  <c r="P742" i="16"/>
  <c r="O774" i="16"/>
  <c r="O786" i="16"/>
  <c r="O798" i="16"/>
  <c r="D836" i="18"/>
  <c r="H836" i="18" s="1"/>
  <c r="P836" i="16"/>
  <c r="O940" i="16"/>
  <c r="E2" i="18"/>
  <c r="I2" i="18" s="1"/>
  <c r="Q2" i="17"/>
  <c r="P2" i="17"/>
  <c r="O97" i="17"/>
  <c r="O173" i="17"/>
  <c r="O555" i="16"/>
  <c r="M566" i="16"/>
  <c r="M583" i="16"/>
  <c r="O585" i="16"/>
  <c r="M591" i="16"/>
  <c r="O630" i="16"/>
  <c r="M633" i="16"/>
  <c r="M651" i="16"/>
  <c r="M669" i="16"/>
  <c r="O720" i="16"/>
  <c r="D863" i="18"/>
  <c r="H863" i="18" s="1"/>
  <c r="O94" i="17"/>
  <c r="E147" i="18"/>
  <c r="I147" i="18" s="1"/>
  <c r="Q147" i="17"/>
  <c r="P147" i="17"/>
  <c r="O166" i="17"/>
  <c r="M586" i="16"/>
  <c r="D607" i="18"/>
  <c r="H607" i="18" s="1"/>
  <c r="P607" i="16"/>
  <c r="D613" i="18"/>
  <c r="H613" i="18" s="1"/>
  <c r="P613" i="16"/>
  <c r="O616" i="16"/>
  <c r="D637" i="18"/>
  <c r="H637" i="18" s="1"/>
  <c r="P637" i="16"/>
  <c r="D655" i="18"/>
  <c r="H655" i="18" s="1"/>
  <c r="P655" i="16"/>
  <c r="D673" i="18"/>
  <c r="H673" i="18" s="1"/>
  <c r="D680" i="18"/>
  <c r="H680" i="18" s="1"/>
  <c r="O710" i="16"/>
  <c r="O713" i="16"/>
  <c r="O721" i="16"/>
  <c r="O933" i="16"/>
  <c r="O558" i="16"/>
  <c r="M589" i="16"/>
  <c r="M592" i="16"/>
  <c r="M597" i="16"/>
  <c r="O620" i="16"/>
  <c r="O692" i="16"/>
  <c r="M711" i="16"/>
  <c r="D714" i="18"/>
  <c r="H714" i="18" s="1"/>
  <c r="O743" i="16"/>
  <c r="M753" i="16"/>
  <c r="M771" i="16"/>
  <c r="M783" i="16"/>
  <c r="M795" i="16"/>
  <c r="O883" i="16"/>
  <c r="O961" i="16"/>
  <c r="E3" i="18"/>
  <c r="I3" i="18" s="1"/>
  <c r="Q3" i="17"/>
  <c r="P3" i="17"/>
  <c r="O78" i="17"/>
  <c r="O594" i="16"/>
  <c r="M601" i="16"/>
  <c r="M604" i="16"/>
  <c r="D611" i="18"/>
  <c r="H611" i="18" s="1"/>
  <c r="O621" i="16"/>
  <c r="D624" i="18"/>
  <c r="H624" i="18" s="1"/>
  <c r="O641" i="16"/>
  <c r="O656" i="16"/>
  <c r="O659" i="16"/>
  <c r="O693" i="16"/>
  <c r="D696" i="18"/>
  <c r="H696" i="18" s="1"/>
  <c r="O699" i="16"/>
  <c r="D703" i="18"/>
  <c r="H703" i="18" s="1"/>
  <c r="P703" i="16"/>
  <c r="D746" i="18"/>
  <c r="H746" i="18" s="1"/>
  <c r="P746" i="16"/>
  <c r="O876" i="16"/>
  <c r="O969" i="16"/>
  <c r="O66" i="17"/>
  <c r="O144" i="17"/>
  <c r="M551" i="16"/>
  <c r="O561" i="16"/>
  <c r="M578" i="16"/>
  <c r="M608" i="16"/>
  <c r="O614" i="16"/>
  <c r="O634" i="16"/>
  <c r="M639" i="16"/>
  <c r="D642" i="18"/>
  <c r="H642" i="18" s="1"/>
  <c r="O645" i="16"/>
  <c r="O652" i="16"/>
  <c r="M657" i="16"/>
  <c r="D660" i="18"/>
  <c r="H660" i="18" s="1"/>
  <c r="P660" i="16"/>
  <c r="O663" i="16"/>
  <c r="O670" i="16"/>
  <c r="M675" i="16"/>
  <c r="D678" i="18"/>
  <c r="H678" i="18" s="1"/>
  <c r="P678" i="16"/>
  <c r="O681" i="16"/>
  <c r="D685" i="18"/>
  <c r="H685" i="18" s="1"/>
  <c r="M700" i="16"/>
  <c r="D718" i="18"/>
  <c r="H718" i="18" s="1"/>
  <c r="P718" i="16"/>
  <c r="M722" i="16"/>
  <c r="O760" i="16"/>
  <c r="D872" i="18"/>
  <c r="H872" i="18" s="1"/>
  <c r="P872" i="16"/>
  <c r="O958" i="16"/>
  <c r="O62" i="17"/>
  <c r="M824" i="16"/>
  <c r="M837" i="16"/>
  <c r="O853" i="16"/>
  <c r="M860" i="16"/>
  <c r="M873" i="16"/>
  <c r="O889" i="16"/>
  <c r="M896" i="16"/>
  <c r="M909" i="16"/>
  <c r="M943" i="16"/>
  <c r="O951" i="16"/>
  <c r="O955" i="16"/>
  <c r="O15" i="17"/>
  <c r="E36" i="18"/>
  <c r="I36" i="18" s="1"/>
  <c r="P36" i="17"/>
  <c r="Q36" i="17"/>
  <c r="E51" i="18"/>
  <c r="I51" i="18" s="1"/>
  <c r="O165" i="17"/>
  <c r="M834" i="16"/>
  <c r="O850" i="16"/>
  <c r="M870" i="16"/>
  <c r="O886" i="16"/>
  <c r="M906" i="16"/>
  <c r="O922" i="16"/>
  <c r="D932" i="18"/>
  <c r="H932" i="18" s="1"/>
  <c r="P932" i="16"/>
  <c r="D968" i="18"/>
  <c r="H968" i="18" s="1"/>
  <c r="P968" i="16"/>
  <c r="E9" i="18"/>
  <c r="I9" i="18" s="1"/>
  <c r="P9" i="17"/>
  <c r="Q9" i="17"/>
  <c r="O16" i="17"/>
  <c r="O54" i="17"/>
  <c r="O70" i="17"/>
  <c r="O86" i="17"/>
  <c r="O198" i="17"/>
  <c r="D766" i="18"/>
  <c r="H766" i="18" s="1"/>
  <c r="O808" i="16"/>
  <c r="M815" i="16"/>
  <c r="M828" i="16"/>
  <c r="O844" i="16"/>
  <c r="M851" i="16"/>
  <c r="M864" i="16"/>
  <c r="M887" i="16"/>
  <c r="M900" i="16"/>
  <c r="O916" i="16"/>
  <c r="M923" i="16"/>
  <c r="O936" i="16"/>
  <c r="E304" i="18"/>
  <c r="I304" i="18" s="1"/>
  <c r="P304" i="17"/>
  <c r="Q304" i="17"/>
  <c r="M749" i="16"/>
  <c r="M761" i="16"/>
  <c r="O769" i="16"/>
  <c r="O772" i="16"/>
  <c r="O781" i="16"/>
  <c r="O796" i="16"/>
  <c r="O802" i="16"/>
  <c r="M812" i="16"/>
  <c r="D821" i="18"/>
  <c r="H821" i="18" s="1"/>
  <c r="P821" i="16"/>
  <c r="M825" i="16"/>
  <c r="O841" i="16"/>
  <c r="M848" i="16"/>
  <c r="D857" i="18"/>
  <c r="H857" i="18" s="1"/>
  <c r="M861" i="16"/>
  <c r="O877" i="16"/>
  <c r="M884" i="16"/>
  <c r="D893" i="18"/>
  <c r="H893" i="18" s="1"/>
  <c r="P893" i="16"/>
  <c r="M897" i="16"/>
  <c r="O913" i="16"/>
  <c r="M920" i="16"/>
  <c r="M937" i="16"/>
  <c r="D941" i="18"/>
  <c r="H941" i="18" s="1"/>
  <c r="P941" i="16"/>
  <c r="O944" i="16"/>
  <c r="D952" i="18"/>
  <c r="H952" i="18" s="1"/>
  <c r="P952" i="16"/>
  <c r="O962" i="16"/>
  <c r="O21" i="17"/>
  <c r="E63" i="18"/>
  <c r="I63" i="18" s="1"/>
  <c r="Q63" i="17"/>
  <c r="P63" i="17"/>
  <c r="O67" i="17"/>
  <c r="E79" i="18"/>
  <c r="I79" i="18" s="1"/>
  <c r="E95" i="18"/>
  <c r="I95" i="18" s="1"/>
  <c r="P95" i="17"/>
  <c r="O269" i="17"/>
  <c r="O822" i="16"/>
  <c r="O838" i="16"/>
  <c r="O858" i="16"/>
  <c r="O874" i="16"/>
  <c r="O894" i="16"/>
  <c r="O910" i="16"/>
  <c r="O945" i="16"/>
  <c r="O948" i="16"/>
  <c r="D959" i="18"/>
  <c r="H959" i="18" s="1"/>
  <c r="P959" i="16"/>
  <c r="O45" i="17"/>
  <c r="O98" i="17"/>
  <c r="O222" i="17"/>
  <c r="D751" i="18"/>
  <c r="H751" i="18" s="1"/>
  <c r="P751" i="16"/>
  <c r="O756" i="16"/>
  <c r="O819" i="16"/>
  <c r="M842" i="16"/>
  <c r="O855" i="16"/>
  <c r="O871" i="16"/>
  <c r="M878" i="16"/>
  <c r="M914" i="16"/>
  <c r="O934" i="16"/>
  <c r="O949" i="16"/>
  <c r="O956" i="16"/>
  <c r="O960" i="16"/>
  <c r="O963" i="16"/>
  <c r="O14" i="17"/>
  <c r="O160" i="17"/>
  <c r="O182" i="17"/>
  <c r="M816" i="16"/>
  <c r="O832" i="16"/>
  <c r="M839" i="16"/>
  <c r="M852" i="16"/>
  <c r="O868" i="16"/>
  <c r="M888" i="16"/>
  <c r="O904" i="16"/>
  <c r="M924" i="16"/>
  <c r="O938" i="16"/>
  <c r="O953" i="16"/>
  <c r="M970" i="16"/>
  <c r="E10" i="18"/>
  <c r="I10" i="18" s="1"/>
  <c r="Q10" i="17"/>
  <c r="P10" i="17"/>
  <c r="O109" i="17"/>
  <c r="O131" i="17"/>
  <c r="M752" i="16"/>
  <c r="D764" i="18"/>
  <c r="H764" i="18" s="1"/>
  <c r="P764" i="16"/>
  <c r="O809" i="16"/>
  <c r="O813" i="16"/>
  <c r="O829" i="16"/>
  <c r="O849" i="16"/>
  <c r="O865" i="16"/>
  <c r="O881" i="16"/>
  <c r="O885" i="16"/>
  <c r="O921" i="16"/>
  <c r="M931" i="16"/>
  <c r="O942" i="16"/>
  <c r="O8" i="17"/>
  <c r="E11" i="18"/>
  <c r="I11" i="18" s="1"/>
  <c r="Q11" i="17"/>
  <c r="P11" i="17"/>
  <c r="O46" i="17"/>
  <c r="O791" i="16"/>
  <c r="O797" i="16"/>
  <c r="O803" i="16"/>
  <c r="O826" i="16"/>
  <c r="M833" i="16"/>
  <c r="O846" i="16"/>
  <c r="O862" i="16"/>
  <c r="M869" i="16"/>
  <c r="O882" i="16"/>
  <c r="M905" i="16"/>
  <c r="O918" i="16"/>
  <c r="O964" i="16"/>
  <c r="O42" i="17"/>
  <c r="O50" i="17"/>
  <c r="E107" i="18"/>
  <c r="I107" i="18" s="1"/>
  <c r="Q107" i="17"/>
  <c r="P107" i="17"/>
  <c r="M807" i="16"/>
  <c r="M830" i="16"/>
  <c r="M843" i="16"/>
  <c r="M866" i="16"/>
  <c r="O875" i="16"/>
  <c r="M879" i="16"/>
  <c r="O895" i="16"/>
  <c r="M902" i="16"/>
  <c r="M915" i="16"/>
  <c r="D950" i="18"/>
  <c r="H950" i="18" s="1"/>
  <c r="P950" i="16"/>
  <c r="O5" i="17"/>
  <c r="O69" i="17"/>
  <c r="O85" i="17"/>
  <c r="O89" i="17"/>
  <c r="O110" i="17"/>
  <c r="O128" i="17"/>
  <c r="M7" i="17"/>
  <c r="E39" i="18"/>
  <c r="I39" i="18" s="1"/>
  <c r="Q39" i="17"/>
  <c r="P39" i="17"/>
  <c r="E56" i="18"/>
  <c r="I56" i="18" s="1"/>
  <c r="E72" i="18"/>
  <c r="I72" i="18" s="1"/>
  <c r="P72" i="17"/>
  <c r="E88" i="18"/>
  <c r="I88" i="18" s="1"/>
  <c r="P88" i="17"/>
  <c r="O116" i="17"/>
  <c r="E122" i="18"/>
  <c r="I122" i="18" s="1"/>
  <c r="P122" i="17"/>
  <c r="M125" i="17"/>
  <c r="O132" i="17"/>
  <c r="E138" i="18"/>
  <c r="I138" i="18" s="1"/>
  <c r="P138" i="17"/>
  <c r="M141" i="17"/>
  <c r="E154" i="18"/>
  <c r="I154" i="18" s="1"/>
  <c r="P154" i="17"/>
  <c r="M157" i="17"/>
  <c r="O172" i="17"/>
  <c r="O179" i="17"/>
  <c r="M219" i="17"/>
  <c r="E228" i="18"/>
  <c r="I228" i="18" s="1"/>
  <c r="Q228" i="17"/>
  <c r="P228" i="17"/>
  <c r="E323" i="18"/>
  <c r="I323" i="18" s="1"/>
  <c r="E28" i="18"/>
  <c r="I28" i="18" s="1"/>
  <c r="P28" i="17"/>
  <c r="M43" i="17"/>
  <c r="Q56" i="17"/>
  <c r="Q72" i="17"/>
  <c r="Q88" i="17"/>
  <c r="Q122" i="17"/>
  <c r="O136" i="17"/>
  <c r="Q138" i="17"/>
  <c r="O152" i="17"/>
  <c r="Q154" i="17"/>
  <c r="O163" i="17"/>
  <c r="O185" i="17"/>
  <c r="O280" i="17"/>
  <c r="O335" i="17"/>
  <c r="O26" i="17"/>
  <c r="O29" i="17"/>
  <c r="O76" i="17"/>
  <c r="O92" i="17"/>
  <c r="E99" i="18"/>
  <c r="I99" i="18" s="1"/>
  <c r="O101" i="17"/>
  <c r="E111" i="18"/>
  <c r="I111" i="18" s="1"/>
  <c r="O113" i="17"/>
  <c r="O117" i="17"/>
  <c r="O149" i="17"/>
  <c r="O167" i="17"/>
  <c r="O176" i="17"/>
  <c r="O183" i="17"/>
  <c r="O223" i="17"/>
  <c r="E265" i="18"/>
  <c r="I265" i="18" s="1"/>
  <c r="Q265" i="17"/>
  <c r="P265" i="17"/>
  <c r="E390" i="18"/>
  <c r="I390" i="18" s="1"/>
  <c r="O516" i="17"/>
  <c r="M19" i="17"/>
  <c r="M24" i="17"/>
  <c r="O49" i="17"/>
  <c r="M55" i="17"/>
  <c r="M129" i="17"/>
  <c r="M145" i="17"/>
  <c r="O170" i="17"/>
  <c r="O186" i="17"/>
  <c r="E192" i="18"/>
  <c r="I192" i="18" s="1"/>
  <c r="P192" i="17"/>
  <c r="E216" i="18"/>
  <c r="I216" i="18" s="1"/>
  <c r="Q216" i="17"/>
  <c r="O226" i="17"/>
  <c r="O230" i="17"/>
  <c r="O260" i="17"/>
  <c r="O270" i="17"/>
  <c r="O309" i="17"/>
  <c r="M6" i="17"/>
  <c r="M12" i="17"/>
  <c r="M27" i="17"/>
  <c r="O61" i="17"/>
  <c r="M71" i="17"/>
  <c r="O77" i="17"/>
  <c r="M87" i="17"/>
  <c r="M118" i="17"/>
  <c r="E123" i="18"/>
  <c r="I123" i="18" s="1"/>
  <c r="Q123" i="17"/>
  <c r="P123" i="17"/>
  <c r="O126" i="17"/>
  <c r="M134" i="17"/>
  <c r="E139" i="18"/>
  <c r="I139" i="18" s="1"/>
  <c r="Q139" i="17"/>
  <c r="P139" i="17"/>
  <c r="M150" i="17"/>
  <c r="E155" i="18"/>
  <c r="I155" i="18" s="1"/>
  <c r="O158" i="17"/>
  <c r="O161" i="17"/>
  <c r="M180" i="17"/>
  <c r="Q192" i="17"/>
  <c r="E196" i="18"/>
  <c r="I196" i="18" s="1"/>
  <c r="O206" i="17"/>
  <c r="E383" i="18"/>
  <c r="I383" i="18" s="1"/>
  <c r="O32" i="17"/>
  <c r="M38" i="17"/>
  <c r="O41" i="17"/>
  <c r="M47" i="17"/>
  <c r="O80" i="17"/>
  <c r="O96" i="17"/>
  <c r="O102" i="17"/>
  <c r="O108" i="17"/>
  <c r="O114" i="17"/>
  <c r="E171" i="18"/>
  <c r="I171" i="18" s="1"/>
  <c r="O174" i="17"/>
  <c r="E35" i="18"/>
  <c r="I35" i="18" s="1"/>
  <c r="Q35" i="17"/>
  <c r="P35" i="17"/>
  <c r="E52" i="18"/>
  <c r="I52" i="18" s="1"/>
  <c r="P52" i="17"/>
  <c r="O58" i="17"/>
  <c r="O74" i="17"/>
  <c r="O90" i="17"/>
  <c r="E103" i="18"/>
  <c r="I103" i="18" s="1"/>
  <c r="Q103" i="17"/>
  <c r="P103" i="17"/>
  <c r="O130" i="17"/>
  <c r="O143" i="17"/>
  <c r="O146" i="17"/>
  <c r="O159" i="17"/>
  <c r="E177" i="18"/>
  <c r="I177" i="18" s="1"/>
  <c r="Q177" i="17"/>
  <c r="P177" i="17"/>
  <c r="E187" i="18"/>
  <c r="I187" i="18" s="1"/>
  <c r="Q187" i="17"/>
  <c r="P187" i="17"/>
  <c r="E210" i="18"/>
  <c r="I210" i="18" s="1"/>
  <c r="P210" i="17"/>
  <c r="Q210" i="17"/>
  <c r="O238" i="17"/>
  <c r="O282" i="17"/>
  <c r="E368" i="18"/>
  <c r="I368" i="18" s="1"/>
  <c r="P368" i="17"/>
  <c r="Q368" i="17"/>
  <c r="E374" i="18"/>
  <c r="I374" i="18" s="1"/>
  <c r="Q374" i="17"/>
  <c r="P374" i="17"/>
  <c r="O30" i="17"/>
  <c r="O33" i="17"/>
  <c r="Q52" i="17"/>
  <c r="E59" i="18"/>
  <c r="I59" i="18" s="1"/>
  <c r="Q59" i="17"/>
  <c r="P59" i="17"/>
  <c r="O65" i="17"/>
  <c r="E75" i="18"/>
  <c r="I75" i="18" s="1"/>
  <c r="O81" i="17"/>
  <c r="E91" i="18"/>
  <c r="I91" i="18" s="1"/>
  <c r="Q91" i="17"/>
  <c r="P91" i="17"/>
  <c r="O121" i="17"/>
  <c r="M124" i="17"/>
  <c r="M140" i="17"/>
  <c r="O153" i="17"/>
  <c r="M156" i="17"/>
  <c r="M162" i="17"/>
  <c r="E193" i="18"/>
  <c r="I193" i="18" s="1"/>
  <c r="O234" i="17"/>
  <c r="O257" i="17"/>
  <c r="O298" i="17"/>
  <c r="M20" i="17"/>
  <c r="M25" i="17"/>
  <c r="O44" i="17"/>
  <c r="O84" i="17"/>
  <c r="O119" i="17"/>
  <c r="O151" i="17"/>
  <c r="M175" i="17"/>
  <c r="O207" i="17"/>
  <c r="O211" i="17"/>
  <c r="E351" i="18"/>
  <c r="I351" i="18" s="1"/>
  <c r="O17" i="17"/>
  <c r="O22" i="17"/>
  <c r="M31" i="17"/>
  <c r="O100" i="17"/>
  <c r="O112" i="17"/>
  <c r="E178" i="18"/>
  <c r="I178" i="18" s="1"/>
  <c r="M191" i="17"/>
  <c r="O218" i="17"/>
  <c r="O221" i="17"/>
  <c r="O283" i="17"/>
  <c r="O338" i="17"/>
  <c r="O169" i="17"/>
  <c r="O181" i="17"/>
  <c r="M205" i="17"/>
  <c r="M247" i="17"/>
  <c r="M250" i="17"/>
  <c r="M287" i="17"/>
  <c r="O413" i="17"/>
  <c r="E422" i="18"/>
  <c r="I422" i="18" s="1"/>
  <c r="Q422" i="17"/>
  <c r="P422" i="17"/>
  <c r="M201" i="17"/>
  <c r="M237" i="17"/>
  <c r="E240" i="18"/>
  <c r="I240" i="18" s="1"/>
  <c r="P240" i="17"/>
  <c r="Q240" i="17"/>
  <c r="M254" i="17"/>
  <c r="O273" i="17"/>
  <c r="O294" i="17"/>
  <c r="O297" i="17"/>
  <c r="O301" i="17"/>
  <c r="O305" i="17"/>
  <c r="E367" i="18"/>
  <c r="I367" i="18" s="1"/>
  <c r="Q367" i="17"/>
  <c r="P367" i="17"/>
  <c r="O442" i="17"/>
  <c r="M189" i="17"/>
  <c r="M197" i="17"/>
  <c r="M208" i="17"/>
  <c r="M217" i="17"/>
  <c r="M258" i="17"/>
  <c r="O266" i="17"/>
  <c r="M284" i="17"/>
  <c r="M288" i="17"/>
  <c r="E352" i="18"/>
  <c r="I352" i="18" s="1"/>
  <c r="P352" i="17"/>
  <c r="Q352" i="17"/>
  <c r="E394" i="18"/>
  <c r="I394" i="18" s="1"/>
  <c r="O229" i="17"/>
  <c r="O255" i="17"/>
  <c r="O261" i="17"/>
  <c r="O277" i="17"/>
  <c r="O302" i="17"/>
  <c r="O310" i="17"/>
  <c r="O328" i="17"/>
  <c r="O346" i="17"/>
  <c r="E378" i="18"/>
  <c r="I378" i="18" s="1"/>
  <c r="Q378" i="17"/>
  <c r="P378" i="17"/>
  <c r="E391" i="18"/>
  <c r="I391" i="18" s="1"/>
  <c r="E447" i="18"/>
  <c r="I447" i="18" s="1"/>
  <c r="Q447" i="17"/>
  <c r="P447" i="17"/>
  <c r="O457" i="17"/>
  <c r="M204" i="17"/>
  <c r="E224" i="18"/>
  <c r="I224" i="18" s="1"/>
  <c r="O239" i="17"/>
  <c r="M242" i="17"/>
  <c r="M262" i="17"/>
  <c r="M271" i="17"/>
  <c r="O281" i="17"/>
  <c r="M285" i="17"/>
  <c r="O292" i="17"/>
  <c r="E299" i="18"/>
  <c r="I299" i="18" s="1"/>
  <c r="Q299" i="17"/>
  <c r="P299" i="17"/>
  <c r="E342" i="18"/>
  <c r="I342" i="18" s="1"/>
  <c r="Q342" i="17"/>
  <c r="P342" i="17"/>
  <c r="E362" i="18"/>
  <c r="I362" i="18" s="1"/>
  <c r="E375" i="18"/>
  <c r="I375" i="18" s="1"/>
  <c r="Q375" i="17"/>
  <c r="P375" i="17"/>
  <c r="O505" i="17"/>
  <c r="E202" i="18"/>
  <c r="I202" i="18" s="1"/>
  <c r="P202" i="17"/>
  <c r="E213" i="18"/>
  <c r="I213" i="18" s="1"/>
  <c r="Q213" i="17"/>
  <c r="P213" i="17"/>
  <c r="E232" i="18"/>
  <c r="I232" i="18" s="1"/>
  <c r="P232" i="17"/>
  <c r="Q232" i="17"/>
  <c r="O289" i="17"/>
  <c r="E295" i="18"/>
  <c r="I295" i="18" s="1"/>
  <c r="Q295" i="17"/>
  <c r="P295" i="17"/>
  <c r="E339" i="18"/>
  <c r="I339" i="18" s="1"/>
  <c r="Q339" i="17"/>
  <c r="P339" i="17"/>
  <c r="E359" i="18"/>
  <c r="I359" i="18" s="1"/>
  <c r="Q359" i="17"/>
  <c r="P359" i="17"/>
  <c r="O366" i="17"/>
  <c r="E392" i="18"/>
  <c r="I392" i="18" s="1"/>
  <c r="P392" i="17"/>
  <c r="O184" i="17"/>
  <c r="M200" i="17"/>
  <c r="M245" i="17"/>
  <c r="O248" i="17"/>
  <c r="O318" i="17"/>
  <c r="O343" i="17"/>
  <c r="O350" i="17"/>
  <c r="E376" i="18"/>
  <c r="I376" i="18" s="1"/>
  <c r="P376" i="17"/>
  <c r="O395" i="17"/>
  <c r="O498" i="17"/>
  <c r="Q202" i="17"/>
  <c r="M246" i="17"/>
  <c r="O252" i="17"/>
  <c r="M263" i="17"/>
  <c r="O278" i="17"/>
  <c r="O286" i="17"/>
  <c r="O311" i="17"/>
  <c r="E340" i="18"/>
  <c r="I340" i="18" s="1"/>
  <c r="P340" i="17"/>
  <c r="E360" i="18"/>
  <c r="I360" i="18" s="1"/>
  <c r="P360" i="17"/>
  <c r="O370" i="17"/>
  <c r="O386" i="17"/>
  <c r="E209" i="18"/>
  <c r="I209" i="18" s="1"/>
  <c r="Q209" i="17"/>
  <c r="P209" i="17"/>
  <c r="O225" i="17"/>
  <c r="O231" i="17"/>
  <c r="E268" i="18"/>
  <c r="I268" i="18" s="1"/>
  <c r="P268" i="17"/>
  <c r="Q268" i="17"/>
  <c r="O290" i="17"/>
  <c r="O312" i="17"/>
  <c r="O319" i="17"/>
  <c r="O322" i="17"/>
  <c r="O354" i="17"/>
  <c r="O363" i="17"/>
  <c r="Q392" i="17"/>
  <c r="O535" i="17"/>
  <c r="O236" i="17"/>
  <c r="M249" i="17"/>
  <c r="M272" i="17"/>
  <c r="O293" i="17"/>
  <c r="O326" i="17"/>
  <c r="O330" i="17"/>
  <c r="O445" i="17"/>
  <c r="M313" i="17"/>
  <c r="O316" i="17"/>
  <c r="M336" i="17"/>
  <c r="M349" i="17"/>
  <c r="E407" i="18"/>
  <c r="I407" i="18" s="1"/>
  <c r="E420" i="18"/>
  <c r="I420" i="18" s="1"/>
  <c r="M425" i="17"/>
  <c r="O453" i="17"/>
  <c r="O475" i="17"/>
  <c r="E486" i="18"/>
  <c r="I486" i="18" s="1"/>
  <c r="Q486" i="17"/>
  <c r="P486" i="17"/>
  <c r="O493" i="17"/>
  <c r="O504" i="17"/>
  <c r="O523" i="17"/>
  <c r="E534" i="18"/>
  <c r="I534" i="18" s="1"/>
  <c r="O537" i="17"/>
  <c r="M365" i="17"/>
  <c r="M381" i="17"/>
  <c r="E400" i="18"/>
  <c r="I400" i="18" s="1"/>
  <c r="P400" i="17"/>
  <c r="M405" i="17"/>
  <c r="M439" i="17"/>
  <c r="O460" i="17"/>
  <c r="O479" i="17"/>
  <c r="E490" i="18"/>
  <c r="I490" i="18" s="1"/>
  <c r="Q490" i="17"/>
  <c r="P490" i="17"/>
  <c r="O497" i="17"/>
  <c r="O508" i="17"/>
  <c r="O527" i="17"/>
  <c r="E538" i="18"/>
  <c r="I538" i="18" s="1"/>
  <c r="Q538" i="17"/>
  <c r="E541" i="18"/>
  <c r="I541" i="18" s="1"/>
  <c r="O558" i="17"/>
  <c r="O727" i="17"/>
  <c r="M279" i="17"/>
  <c r="M315" i="17"/>
  <c r="M317" i="17"/>
  <c r="M347" i="17"/>
  <c r="O402" i="17"/>
  <c r="E415" i="18"/>
  <c r="I415" i="18" s="1"/>
  <c r="Q415" i="17"/>
  <c r="P415" i="17"/>
  <c r="E428" i="18"/>
  <c r="I428" i="18" s="1"/>
  <c r="Q428" i="17"/>
  <c r="P428" i="17"/>
  <c r="E430" i="18"/>
  <c r="I430" i="18" s="1"/>
  <c r="Q430" i="17"/>
  <c r="P430" i="17"/>
  <c r="O441" i="17"/>
  <c r="M448" i="17"/>
  <c r="O454" i="17"/>
  <c r="O464" i="17"/>
  <c r="O483" i="17"/>
  <c r="E494" i="18"/>
  <c r="I494" i="18" s="1"/>
  <c r="O512" i="17"/>
  <c r="O531" i="17"/>
  <c r="O549" i="17"/>
  <c r="O562" i="17"/>
  <c r="O580" i="17"/>
  <c r="M321" i="17"/>
  <c r="M341" i="17"/>
  <c r="M361" i="17"/>
  <c r="M377" i="17"/>
  <c r="M393" i="17"/>
  <c r="O410" i="17"/>
  <c r="E423" i="18"/>
  <c r="I423" i="18" s="1"/>
  <c r="Q423" i="17"/>
  <c r="P423" i="17"/>
  <c r="O491" i="17"/>
  <c r="E502" i="18"/>
  <c r="I502" i="18" s="1"/>
  <c r="Q502" i="17"/>
  <c r="P502" i="17"/>
  <c r="O509" i="17"/>
  <c r="O520" i="17"/>
  <c r="E542" i="18"/>
  <c r="I542" i="18" s="1"/>
  <c r="Q542" i="17"/>
  <c r="P542" i="17"/>
  <c r="O577" i="17"/>
  <c r="E356" i="18"/>
  <c r="I356" i="18" s="1"/>
  <c r="E372" i="18"/>
  <c r="I372" i="18" s="1"/>
  <c r="P372" i="17"/>
  <c r="E388" i="18"/>
  <c r="I388" i="18" s="1"/>
  <c r="E403" i="18"/>
  <c r="I403" i="18" s="1"/>
  <c r="Q403" i="17"/>
  <c r="P403" i="17"/>
  <c r="E416" i="18"/>
  <c r="I416" i="18" s="1"/>
  <c r="P416" i="17"/>
  <c r="O421" i="17"/>
  <c r="O431" i="17"/>
  <c r="E451" i="18"/>
  <c r="I451" i="18" s="1"/>
  <c r="Q451" i="17"/>
  <c r="P451" i="17"/>
  <c r="E458" i="18"/>
  <c r="I458" i="18" s="1"/>
  <c r="Q458" i="17"/>
  <c r="P458" i="17"/>
  <c r="O465" i="17"/>
  <c r="O476" i="17"/>
  <c r="O495" i="17"/>
  <c r="E506" i="18"/>
  <c r="I506" i="18" s="1"/>
  <c r="Q506" i="17"/>
  <c r="P506" i="17"/>
  <c r="O513" i="17"/>
  <c r="O524" i="17"/>
  <c r="O573" i="17"/>
  <c r="O581" i="17"/>
  <c r="M325" i="17"/>
  <c r="E332" i="18"/>
  <c r="I332" i="18" s="1"/>
  <c r="P332" i="17"/>
  <c r="E396" i="18"/>
  <c r="I396" i="18" s="1"/>
  <c r="P396" i="17"/>
  <c r="O401" i="17"/>
  <c r="E418" i="18"/>
  <c r="I418" i="18" s="1"/>
  <c r="Q418" i="17"/>
  <c r="P418" i="17"/>
  <c r="O429" i="17"/>
  <c r="O443" i="17"/>
  <c r="E462" i="18"/>
  <c r="I462" i="18" s="1"/>
  <c r="Q462" i="17"/>
  <c r="P462" i="17"/>
  <c r="O499" i="17"/>
  <c r="E510" i="18"/>
  <c r="I510" i="18" s="1"/>
  <c r="Q510" i="17"/>
  <c r="O517" i="17"/>
  <c r="O528" i="17"/>
  <c r="O762" i="17"/>
  <c r="M275" i="17"/>
  <c r="Q332" i="17"/>
  <c r="O373" i="17"/>
  <c r="O398" i="17"/>
  <c r="E411" i="18"/>
  <c r="I411" i="18" s="1"/>
  <c r="Q411" i="17"/>
  <c r="P411" i="17"/>
  <c r="E424" i="18"/>
  <c r="I424" i="18" s="1"/>
  <c r="E432" i="18"/>
  <c r="I432" i="18" s="1"/>
  <c r="Q432" i="17"/>
  <c r="P432" i="17"/>
  <c r="O434" i="17"/>
  <c r="O437" i="17"/>
  <c r="E466" i="18"/>
  <c r="I466" i="18" s="1"/>
  <c r="Q466" i="17"/>
  <c r="P466" i="17"/>
  <c r="O484" i="17"/>
  <c r="O503" i="17"/>
  <c r="E514" i="18"/>
  <c r="I514" i="18" s="1"/>
  <c r="Q514" i="17"/>
  <c r="P514" i="17"/>
  <c r="O521" i="17"/>
  <c r="O532" i="17"/>
  <c r="O539" i="17"/>
  <c r="M329" i="17"/>
  <c r="M333" i="17"/>
  <c r="M344" i="17"/>
  <c r="E384" i="18"/>
  <c r="I384" i="18" s="1"/>
  <c r="P384" i="17"/>
  <c r="E404" i="18"/>
  <c r="I404" i="18" s="1"/>
  <c r="M409" i="17"/>
  <c r="O426" i="17"/>
  <c r="O459" i="17"/>
  <c r="E470" i="18"/>
  <c r="I470" i="18" s="1"/>
  <c r="Q470" i="17"/>
  <c r="P470" i="17"/>
  <c r="O477" i="17"/>
  <c r="O488" i="17"/>
  <c r="O507" i="17"/>
  <c r="E518" i="18"/>
  <c r="I518" i="18" s="1"/>
  <c r="O536" i="17"/>
  <c r="O337" i="17"/>
  <c r="M355" i="17"/>
  <c r="M371" i="17"/>
  <c r="M387" i="17"/>
  <c r="E419" i="18"/>
  <c r="I419" i="18" s="1"/>
  <c r="Q419" i="17"/>
  <c r="P419" i="17"/>
  <c r="O455" i="17"/>
  <c r="O463" i="17"/>
  <c r="E474" i="18"/>
  <c r="I474" i="18" s="1"/>
  <c r="O492" i="17"/>
  <c r="O511" i="17"/>
  <c r="E522" i="18"/>
  <c r="I522" i="18" s="1"/>
  <c r="P522" i="17"/>
  <c r="O529" i="17"/>
  <c r="O544" i="17"/>
  <c r="O617" i="17"/>
  <c r="E348" i="18"/>
  <c r="I348" i="18" s="1"/>
  <c r="P348" i="17"/>
  <c r="O353" i="17"/>
  <c r="O369" i="17"/>
  <c r="E399" i="18"/>
  <c r="I399" i="18" s="1"/>
  <c r="Q399" i="17"/>
  <c r="P399" i="17"/>
  <c r="E412" i="18"/>
  <c r="I412" i="18" s="1"/>
  <c r="O417" i="17"/>
  <c r="O435" i="17"/>
  <c r="O467" i="17"/>
  <c r="E478" i="18"/>
  <c r="I478" i="18" s="1"/>
  <c r="Q478" i="17"/>
  <c r="P478" i="17"/>
  <c r="O485" i="17"/>
  <c r="O496" i="17"/>
  <c r="E526" i="18"/>
  <c r="I526" i="18" s="1"/>
  <c r="Q526" i="17"/>
  <c r="P526" i="17"/>
  <c r="O533" i="17"/>
  <c r="O557" i="17"/>
  <c r="O570" i="17"/>
  <c r="O613" i="17"/>
  <c r="M291" i="17"/>
  <c r="Q348" i="17"/>
  <c r="E364" i="18"/>
  <c r="I364" i="18" s="1"/>
  <c r="P364" i="17"/>
  <c r="E380" i="18"/>
  <c r="I380" i="18" s="1"/>
  <c r="P380" i="17"/>
  <c r="O397" i="17"/>
  <c r="E414" i="18"/>
  <c r="I414" i="18" s="1"/>
  <c r="Q414" i="17"/>
  <c r="P414" i="17"/>
  <c r="E427" i="18"/>
  <c r="I427" i="18" s="1"/>
  <c r="O450" i="17"/>
  <c r="O471" i="17"/>
  <c r="E482" i="18"/>
  <c r="I482" i="18" s="1"/>
  <c r="O489" i="17"/>
  <c r="O500" i="17"/>
  <c r="O519" i="17"/>
  <c r="E530" i="18"/>
  <c r="I530" i="18" s="1"/>
  <c r="M436" i="17"/>
  <c r="O592" i="17"/>
  <c r="M628" i="17"/>
  <c r="M554" i="17"/>
  <c r="O559" i="17"/>
  <c r="O563" i="17"/>
  <c r="O574" i="17"/>
  <c r="M585" i="17"/>
  <c r="O596" i="17"/>
  <c r="M444" i="17"/>
  <c r="O571" i="17"/>
  <c r="O589" i="17"/>
  <c r="O616" i="17"/>
  <c r="O620" i="17"/>
  <c r="O624" i="17"/>
  <c r="O667" i="17"/>
  <c r="O692" i="17"/>
  <c r="M546" i="17"/>
  <c r="M579" i="17"/>
  <c r="O600" i="17"/>
  <c r="O604" i="17"/>
  <c r="O608" i="17"/>
  <c r="O621" i="17"/>
  <c r="O572" i="17"/>
  <c r="O576" i="17"/>
  <c r="E582" i="18"/>
  <c r="I582" i="18" s="1"/>
  <c r="Q582" i="17"/>
  <c r="P582" i="17"/>
  <c r="O597" i="17"/>
  <c r="O605" i="17"/>
  <c r="O609" i="17"/>
  <c r="O625" i="17"/>
  <c r="O637" i="17"/>
  <c r="M583" i="17"/>
  <c r="M552" i="17"/>
  <c r="O634" i="17"/>
  <c r="O638" i="17"/>
  <c r="M540" i="17"/>
  <c r="O440" i="17"/>
  <c r="O631" i="17"/>
  <c r="O547" i="17"/>
  <c r="M553" i="17"/>
  <c r="M569" i="17"/>
  <c r="O588" i="17"/>
  <c r="O633" i="17"/>
  <c r="M590" i="17"/>
  <c r="M598" i="17"/>
  <c r="M606" i="17"/>
  <c r="M614" i="17"/>
  <c r="E622" i="18"/>
  <c r="I622" i="18" s="1"/>
  <c r="O676" i="17"/>
  <c r="E697" i="18"/>
  <c r="I697" i="18" s="1"/>
  <c r="Q697" i="17"/>
  <c r="P697" i="17"/>
  <c r="O702" i="17"/>
  <c r="O650" i="17"/>
  <c r="O766" i="17"/>
  <c r="O833" i="17"/>
  <c r="M591" i="17"/>
  <c r="M599" i="17"/>
  <c r="M607" i="17"/>
  <c r="M615" i="17"/>
  <c r="M623" i="17"/>
  <c r="O723" i="17"/>
  <c r="M586" i="17"/>
  <c r="E626" i="18"/>
  <c r="I626" i="18" s="1"/>
  <c r="M635" i="17"/>
  <c r="O643" i="17"/>
  <c r="M594" i="17"/>
  <c r="M602" i="17"/>
  <c r="M610" i="17"/>
  <c r="M618" i="17"/>
  <c r="O689" i="17"/>
  <c r="O714" i="17"/>
  <c r="O719" i="17"/>
  <c r="O789" i="17"/>
  <c r="M575" i="17"/>
  <c r="O632" i="17"/>
  <c r="M636" i="17"/>
  <c r="M639" i="17"/>
  <c r="O656" i="17"/>
  <c r="O684" i="17"/>
  <c r="O747" i="17"/>
  <c r="M627" i="17"/>
  <c r="O644" i="17"/>
  <c r="O738" i="17"/>
  <c r="O782" i="17"/>
  <c r="M587" i="17"/>
  <c r="M595" i="17"/>
  <c r="M603" i="17"/>
  <c r="M611" i="17"/>
  <c r="M619" i="17"/>
  <c r="E630" i="18"/>
  <c r="I630" i="18" s="1"/>
  <c r="Q630" i="17"/>
  <c r="P630" i="17"/>
  <c r="O640" i="17"/>
  <c r="O680" i="17"/>
  <c r="O734" i="17"/>
  <c r="E645" i="18"/>
  <c r="I645" i="18" s="1"/>
  <c r="M648" i="17"/>
  <c r="O687" i="17"/>
  <c r="M704" i="17"/>
  <c r="E709" i="18"/>
  <c r="I709" i="18" s="1"/>
  <c r="Q709" i="17"/>
  <c r="P709" i="17"/>
  <c r="E713" i="18"/>
  <c r="I713" i="18" s="1"/>
  <c r="Q713" i="17"/>
  <c r="P713" i="17"/>
  <c r="E733" i="18"/>
  <c r="I733" i="18" s="1"/>
  <c r="Q733" i="17"/>
  <c r="P733" i="17"/>
  <c r="E737" i="18"/>
  <c r="I737" i="18" s="1"/>
  <c r="Q737" i="17"/>
  <c r="P737" i="17"/>
  <c r="E761" i="18"/>
  <c r="I761" i="18" s="1"/>
  <c r="Q761" i="17"/>
  <c r="P761" i="17"/>
  <c r="O764" i="17"/>
  <c r="O771" i="17"/>
  <c r="E781" i="18"/>
  <c r="I781" i="18" s="1"/>
  <c r="Q781" i="17"/>
  <c r="P781" i="17"/>
  <c r="E792" i="18"/>
  <c r="I792" i="18" s="1"/>
  <c r="Q792" i="17"/>
  <c r="P792" i="17"/>
  <c r="E810" i="18"/>
  <c r="I810" i="18" s="1"/>
  <c r="Q810" i="17"/>
  <c r="P810" i="17"/>
  <c r="M642" i="17"/>
  <c r="E649" i="18"/>
  <c r="I649" i="18" s="1"/>
  <c r="Q649" i="17"/>
  <c r="P649" i="17"/>
  <c r="O675" i="17"/>
  <c r="O683" i="17"/>
  <c r="M700" i="17"/>
  <c r="E705" i="18"/>
  <c r="I705" i="18" s="1"/>
  <c r="Q705" i="17"/>
  <c r="P705" i="17"/>
  <c r="O750" i="17"/>
  <c r="O754" i="17"/>
  <c r="E765" i="18"/>
  <c r="I765" i="18" s="1"/>
  <c r="Q765" i="17"/>
  <c r="P765" i="17"/>
  <c r="M768" i="17"/>
  <c r="M784" i="17"/>
  <c r="O652" i="17"/>
  <c r="O659" i="17"/>
  <c r="M663" i="17"/>
  <c r="M671" i="17"/>
  <c r="M696" i="17"/>
  <c r="M701" i="17"/>
  <c r="M718" i="17"/>
  <c r="M722" i="17"/>
  <c r="M726" i="17"/>
  <c r="O730" i="17"/>
  <c r="O742" i="17"/>
  <c r="M746" i="17"/>
  <c r="M758" i="17"/>
  <c r="M778" i="17"/>
  <c r="O646" i="17"/>
  <c r="E657" i="18"/>
  <c r="I657" i="18" s="1"/>
  <c r="Q657" i="17"/>
  <c r="P657" i="17"/>
  <c r="M688" i="17"/>
  <c r="M693" i="17"/>
  <c r="M706" i="17"/>
  <c r="M710" i="17"/>
  <c r="O751" i="17"/>
  <c r="M755" i="17"/>
  <c r="M769" i="17"/>
  <c r="M772" i="17"/>
  <c r="E800" i="18"/>
  <c r="I800" i="18" s="1"/>
  <c r="Q800" i="17"/>
  <c r="O893" i="17"/>
  <c r="E661" i="18"/>
  <c r="I661" i="18" s="1"/>
  <c r="Q661" i="17"/>
  <c r="P661" i="17"/>
  <c r="M664" i="17"/>
  <c r="M672" i="17"/>
  <c r="E677" i="18"/>
  <c r="I677" i="18" s="1"/>
  <c r="Q677" i="17"/>
  <c r="P677" i="17"/>
  <c r="E681" i="18"/>
  <c r="I681" i="18" s="1"/>
  <c r="Q681" i="17"/>
  <c r="P681" i="17"/>
  <c r="E685" i="18"/>
  <c r="I685" i="18" s="1"/>
  <c r="Q685" i="17"/>
  <c r="P685" i="17"/>
  <c r="O698" i="17"/>
  <c r="O715" i="17"/>
  <c r="O731" i="17"/>
  <c r="M739" i="17"/>
  <c r="M743" i="17"/>
  <c r="E773" i="18"/>
  <c r="I773" i="18" s="1"/>
  <c r="O654" i="17"/>
  <c r="E665" i="18"/>
  <c r="I665" i="18" s="1"/>
  <c r="M668" i="17"/>
  <c r="M673" i="17"/>
  <c r="M694" i="17"/>
  <c r="M707" i="17"/>
  <c r="M711" i="17"/>
  <c r="O776" i="17"/>
  <c r="E790" i="18"/>
  <c r="I790" i="18" s="1"/>
  <c r="Q790" i="17"/>
  <c r="P790" i="17"/>
  <c r="E808" i="18"/>
  <c r="I808" i="18" s="1"/>
  <c r="Q808" i="17"/>
  <c r="P808" i="17"/>
  <c r="O658" i="17"/>
  <c r="E669" i="18"/>
  <c r="I669" i="18" s="1"/>
  <c r="Q669" i="17"/>
  <c r="O690" i="17"/>
  <c r="O703" i="17"/>
  <c r="O756" i="17"/>
  <c r="E759" i="18"/>
  <c r="I759" i="18" s="1"/>
  <c r="Q759" i="17"/>
  <c r="P759" i="17"/>
  <c r="O770" i="17"/>
  <c r="E798" i="18"/>
  <c r="I798" i="18" s="1"/>
  <c r="Q798" i="17"/>
  <c r="P798" i="17"/>
  <c r="O862" i="17"/>
  <c r="M641" i="17"/>
  <c r="M686" i="17"/>
  <c r="M699" i="17"/>
  <c r="M748" i="17"/>
  <c r="M752" i="17"/>
  <c r="M757" i="17"/>
  <c r="E777" i="18"/>
  <c r="I777" i="18" s="1"/>
  <c r="O783" i="17"/>
  <c r="O795" i="17"/>
  <c r="E802" i="18"/>
  <c r="I802" i="18" s="1"/>
  <c r="Q802" i="17"/>
  <c r="P802" i="17"/>
  <c r="O859" i="17"/>
  <c r="O695" i="17"/>
  <c r="O716" i="17"/>
  <c r="O720" i="17"/>
  <c r="O724" i="17"/>
  <c r="O728" i="17"/>
  <c r="O740" i="17"/>
  <c r="O744" i="17"/>
  <c r="E749" i="18"/>
  <c r="I749" i="18" s="1"/>
  <c r="Q749" i="17"/>
  <c r="P749" i="17"/>
  <c r="E753" i="18"/>
  <c r="I753" i="18" s="1"/>
  <c r="Q753" i="17"/>
  <c r="P753" i="17"/>
  <c r="O767" i="17"/>
  <c r="O780" i="17"/>
  <c r="M651" i="17"/>
  <c r="O655" i="17"/>
  <c r="O670" i="17"/>
  <c r="M678" i="17"/>
  <c r="M682" i="17"/>
  <c r="M708" i="17"/>
  <c r="M712" i="17"/>
  <c r="E717" i="18"/>
  <c r="I717" i="18" s="1"/>
  <c r="Q717" i="17"/>
  <c r="P717" i="17"/>
  <c r="E721" i="18"/>
  <c r="I721" i="18" s="1"/>
  <c r="Q721" i="17"/>
  <c r="P721" i="17"/>
  <c r="E725" i="18"/>
  <c r="I725" i="18" s="1"/>
  <c r="E729" i="18"/>
  <c r="I729" i="18" s="1"/>
  <c r="Q729" i="17"/>
  <c r="P729" i="17"/>
  <c r="M732" i="17"/>
  <c r="M736" i="17"/>
  <c r="E741" i="18"/>
  <c r="I741" i="18" s="1"/>
  <c r="M745" i="17"/>
  <c r="M760" i="17"/>
  <c r="M774" i="17"/>
  <c r="O817" i="17"/>
  <c r="E820" i="18"/>
  <c r="I820" i="18" s="1"/>
  <c r="P820" i="17"/>
  <c r="M889" i="17"/>
  <c r="O914" i="17"/>
  <c r="E918" i="18"/>
  <c r="I918" i="18" s="1"/>
  <c r="Q918" i="17"/>
  <c r="P918" i="17"/>
  <c r="E930" i="18"/>
  <c r="I930" i="18" s="1"/>
  <c r="O934" i="17"/>
  <c r="O952" i="17"/>
  <c r="M787" i="17"/>
  <c r="M834" i="17"/>
  <c r="O837" i="17"/>
  <c r="E847" i="18"/>
  <c r="I847" i="18" s="1"/>
  <c r="Q847" i="17"/>
  <c r="E851" i="18"/>
  <c r="I851" i="18" s="1"/>
  <c r="Q851" i="17"/>
  <c r="P851" i="17"/>
  <c r="E855" i="18"/>
  <c r="I855" i="18" s="1"/>
  <c r="M866" i="17"/>
  <c r="M885" i="17"/>
  <c r="O902" i="17"/>
  <c r="O910" i="17"/>
  <c r="E922" i="18"/>
  <c r="I922" i="18" s="1"/>
  <c r="Q922" i="17"/>
  <c r="P922" i="17"/>
  <c r="E926" i="18"/>
  <c r="I926" i="18" s="1"/>
  <c r="Q926" i="17"/>
  <c r="P926" i="17"/>
  <c r="E818" i="18"/>
  <c r="I818" i="18" s="1"/>
  <c r="Q818" i="17"/>
  <c r="P818" i="17"/>
  <c r="O831" i="17"/>
  <c r="O848" i="17"/>
  <c r="O852" i="17"/>
  <c r="M881" i="17"/>
  <c r="O903" i="17"/>
  <c r="O927" i="17"/>
  <c r="O967" i="17"/>
  <c r="M796" i="17"/>
  <c r="O821" i="17"/>
  <c r="O824" i="17"/>
  <c r="M838" i="17"/>
  <c r="O873" i="17"/>
  <c r="M877" i="17"/>
  <c r="O894" i="17"/>
  <c r="O899" i="17"/>
  <c r="E907" i="18"/>
  <c r="I907" i="18" s="1"/>
  <c r="Q907" i="17"/>
  <c r="P907" i="17"/>
  <c r="O949" i="17"/>
  <c r="O807" i="17"/>
  <c r="O809" i="17"/>
  <c r="O835" i="17"/>
  <c r="O853" i="17"/>
  <c r="O857" i="17"/>
  <c r="E863" i="18"/>
  <c r="I863" i="18" s="1"/>
  <c r="Q863" i="17"/>
  <c r="O895" i="17"/>
  <c r="O923" i="17"/>
  <c r="E938" i="18"/>
  <c r="I938" i="18" s="1"/>
  <c r="Q938" i="17"/>
  <c r="P938" i="17"/>
  <c r="E942" i="18"/>
  <c r="I942" i="18" s="1"/>
  <c r="Q942" i="17"/>
  <c r="P942" i="17"/>
  <c r="E946" i="18"/>
  <c r="I946" i="18" s="1"/>
  <c r="Q946" i="17"/>
  <c r="P946" i="17"/>
  <c r="O963" i="17"/>
  <c r="O968" i="17"/>
  <c r="O804" i="17"/>
  <c r="O812" i="17"/>
  <c r="O819" i="17"/>
  <c r="E822" i="18"/>
  <c r="I822" i="18" s="1"/>
  <c r="Q822" i="17"/>
  <c r="P822" i="17"/>
  <c r="E842" i="18"/>
  <c r="I842" i="18" s="1"/>
  <c r="Q842" i="17"/>
  <c r="P842" i="17"/>
  <c r="O845" i="17"/>
  <c r="P863" i="17"/>
  <c r="O870" i="17"/>
  <c r="O886" i="17"/>
  <c r="O891" i="17"/>
  <c r="O911" i="17"/>
  <c r="O939" i="17"/>
  <c r="O943" i="17"/>
  <c r="M785" i="17"/>
  <c r="M791" i="17"/>
  <c r="O793" i="17"/>
  <c r="O825" i="17"/>
  <c r="O828" i="17"/>
  <c r="O832" i="17"/>
  <c r="O874" i="17"/>
  <c r="O882" i="17"/>
  <c r="O959" i="17"/>
  <c r="O964" i="17"/>
  <c r="M794" i="17"/>
  <c r="E846" i="18"/>
  <c r="I846" i="18" s="1"/>
  <c r="Q846" i="17"/>
  <c r="P846" i="17"/>
  <c r="O861" i="17"/>
  <c r="O883" i="17"/>
  <c r="O936" i="17"/>
  <c r="O813" i="17"/>
  <c r="E826" i="18"/>
  <c r="I826" i="18" s="1"/>
  <c r="Q826" i="17"/>
  <c r="P826" i="17"/>
  <c r="O836" i="17"/>
  <c r="O843" i="17"/>
  <c r="O879" i="17"/>
  <c r="O909" i="17"/>
  <c r="O913" i="17"/>
  <c r="O921" i="17"/>
  <c r="O955" i="17"/>
  <c r="O960" i="17"/>
  <c r="M786" i="17"/>
  <c r="M797" i="17"/>
  <c r="E816" i="18"/>
  <c r="I816" i="18" s="1"/>
  <c r="Q816" i="17"/>
  <c r="P816" i="17"/>
  <c r="O829" i="17"/>
  <c r="O875" i="17"/>
  <c r="M901" i="17"/>
  <c r="O805" i="17"/>
  <c r="M811" i="17"/>
  <c r="E814" i="18"/>
  <c r="I814" i="18" s="1"/>
  <c r="Q814" i="17"/>
  <c r="P814" i="17"/>
  <c r="O850" i="17"/>
  <c r="O858" i="17"/>
  <c r="M865" i="17"/>
  <c r="E871" i="18"/>
  <c r="I871" i="18" s="1"/>
  <c r="Q871" i="17"/>
  <c r="P871" i="17"/>
  <c r="M897" i="17"/>
  <c r="O906" i="17"/>
  <c r="O956" i="17"/>
  <c r="M905" i="17"/>
  <c r="O931" i="17"/>
  <c r="O944" i="17"/>
  <c r="M864" i="17"/>
  <c r="M929" i="17"/>
  <c r="M924" i="17"/>
  <c r="O868" i="17"/>
  <c r="O932" i="17"/>
  <c r="O947" i="17"/>
  <c r="E950" i="18"/>
  <c r="I950" i="18" s="1"/>
  <c r="Q950" i="17"/>
  <c r="P950" i="17"/>
  <c r="M917" i="17"/>
  <c r="M937" i="17"/>
  <c r="M953" i="17"/>
  <c r="M957" i="17"/>
  <c r="M961" i="17"/>
  <c r="M965" i="17"/>
  <c r="M969" i="17"/>
  <c r="M872" i="17"/>
  <c r="M908" i="17"/>
  <c r="M940" i="17"/>
  <c r="M945" i="17"/>
  <c r="O880" i="17"/>
  <c r="O884" i="17"/>
  <c r="O888" i="17"/>
  <c r="O896" i="17"/>
  <c r="O900" i="17"/>
  <c r="O948" i="17"/>
  <c r="O954" i="17"/>
  <c r="O958" i="17"/>
  <c r="O966" i="17"/>
  <c r="O970" i="17"/>
  <c r="M925" i="17"/>
  <c r="O920" i="17"/>
  <c r="M928" i="17"/>
  <c r="M933" i="17"/>
  <c r="O935" i="17"/>
  <c r="O951" i="17"/>
  <c r="O2" i="18"/>
  <c r="O3" i="18"/>
  <c r="N2" i="18"/>
  <c r="O4" i="18"/>
  <c r="N3" i="18"/>
  <c r="M2" i="18"/>
  <c r="N4" i="18"/>
  <c r="M3" i="18"/>
  <c r="L2" i="18"/>
  <c r="M4" i="18"/>
  <c r="L3" i="18"/>
  <c r="L4" i="18"/>
  <c r="M941" i="17"/>
  <c r="B2" i="19" l="1"/>
  <c r="M4" i="15"/>
  <c r="O4" i="15" s="1"/>
  <c r="P4" i="15" s="1"/>
  <c r="P855" i="17"/>
  <c r="P777" i="17"/>
  <c r="P622" i="17"/>
  <c r="Q388" i="17"/>
  <c r="Q224" i="17"/>
  <c r="P351" i="17"/>
  <c r="P482" i="17"/>
  <c r="P534" i="17"/>
  <c r="P474" i="17"/>
  <c r="P407" i="17"/>
  <c r="Q178" i="17"/>
  <c r="P383" i="17"/>
  <c r="Q773" i="17"/>
  <c r="P193" i="17"/>
  <c r="Q867" i="17"/>
  <c r="P427" i="17"/>
  <c r="Q394" i="17"/>
  <c r="P645" i="17"/>
  <c r="P362" i="17"/>
  <c r="P867" i="17"/>
  <c r="P424" i="17"/>
  <c r="P489" i="16"/>
  <c r="P575" i="16"/>
  <c r="P403" i="16"/>
  <c r="P404" i="17"/>
  <c r="Q196" i="17"/>
  <c r="P50" i="16"/>
  <c r="M224" i="15"/>
  <c r="P477" i="16"/>
  <c r="P18" i="16"/>
  <c r="M242" i="15"/>
  <c r="O242" i="15" s="1"/>
  <c r="P242" i="15" s="1"/>
  <c r="P223" i="15"/>
  <c r="C223" i="18"/>
  <c r="G223" i="18" s="1"/>
  <c r="C89" i="18"/>
  <c r="G89" i="18" s="1"/>
  <c r="P76" i="15"/>
  <c r="P202" i="15"/>
  <c r="C202" i="18"/>
  <c r="G202" i="18" s="1"/>
  <c r="M266" i="15"/>
  <c r="O266" i="15" s="1"/>
  <c r="P266" i="15" s="1"/>
  <c r="M278" i="15"/>
  <c r="O278" i="15" s="1"/>
  <c r="P278" i="15" s="1"/>
  <c r="M206" i="15"/>
  <c r="O206" i="15" s="1"/>
  <c r="M254" i="15"/>
  <c r="O254" i="15" s="1"/>
  <c r="M212" i="15"/>
  <c r="O212" i="15" s="1"/>
  <c r="P212" i="15" s="1"/>
  <c r="P101" i="15"/>
  <c r="P188" i="15"/>
  <c r="O203" i="15"/>
  <c r="O215" i="15"/>
  <c r="C660" i="18"/>
  <c r="G660" i="18" s="1"/>
  <c r="O220" i="15"/>
  <c r="P220" i="15" s="1"/>
  <c r="O256" i="15"/>
  <c r="O304" i="15"/>
  <c r="P304" i="15" s="1"/>
  <c r="M248" i="15"/>
  <c r="O454" i="15"/>
  <c r="P454" i="15" s="1"/>
  <c r="O475" i="15"/>
  <c r="P475" i="15" s="1"/>
  <c r="O586" i="15"/>
  <c r="O631" i="15"/>
  <c r="O592" i="15"/>
  <c r="P592" i="15" s="1"/>
  <c r="O625" i="15"/>
  <c r="P625" i="15" s="1"/>
  <c r="O648" i="15"/>
  <c r="O836" i="15"/>
  <c r="P836" i="15" s="1"/>
  <c r="O821" i="15"/>
  <c r="O785" i="15"/>
  <c r="P785" i="15" s="1"/>
  <c r="O875" i="15"/>
  <c r="O264" i="15"/>
  <c r="P264" i="15" s="1"/>
  <c r="O224" i="15"/>
  <c r="P224" i="15" s="1"/>
  <c r="O307" i="15"/>
  <c r="P307" i="15" s="1"/>
  <c r="O259" i="15"/>
  <c r="O460" i="15"/>
  <c r="P460" i="15" s="1"/>
  <c r="O481" i="15"/>
  <c r="P481" i="15" s="1"/>
  <c r="O523" i="15"/>
  <c r="P523" i="15" s="1"/>
  <c r="O547" i="15"/>
  <c r="P547" i="15" s="1"/>
  <c r="O600" i="15"/>
  <c r="P600" i="15" s="1"/>
  <c r="O818" i="15"/>
  <c r="O791" i="15"/>
  <c r="P791" i="15" s="1"/>
  <c r="O913" i="15"/>
  <c r="P913" i="15" s="1"/>
  <c r="M230" i="15"/>
  <c r="O232" i="15"/>
  <c r="P232" i="15" s="1"/>
  <c r="O271" i="15"/>
  <c r="P271" i="15" s="1"/>
  <c r="O310" i="15"/>
  <c r="P310" i="15" s="1"/>
  <c r="O274" i="15"/>
  <c r="M260" i="15"/>
  <c r="O466" i="15"/>
  <c r="P466" i="15" s="1"/>
  <c r="O487" i="15"/>
  <c r="P487" i="15" s="1"/>
  <c r="O556" i="15"/>
  <c r="P556" i="15" s="1"/>
  <c r="O541" i="15"/>
  <c r="P541" i="15" s="1"/>
  <c r="O577" i="15"/>
  <c r="O618" i="15"/>
  <c r="P618" i="15" s="1"/>
  <c r="O860" i="15"/>
  <c r="P860" i="15" s="1"/>
  <c r="O845" i="15"/>
  <c r="P845" i="15" s="1"/>
  <c r="O830" i="15"/>
  <c r="P830" i="15" s="1"/>
  <c r="O797" i="15"/>
  <c r="P797" i="15" s="1"/>
  <c r="O261" i="15"/>
  <c r="P261" i="15" s="1"/>
  <c r="M200" i="15"/>
  <c r="O313" i="15"/>
  <c r="P313" i="15" s="1"/>
  <c r="M218" i="15"/>
  <c r="O472" i="15"/>
  <c r="P472" i="15" s="1"/>
  <c r="O502" i="15"/>
  <c r="P502" i="15" s="1"/>
  <c r="O433" i="15"/>
  <c r="P433" i="15" s="1"/>
  <c r="O601" i="15"/>
  <c r="P601" i="15" s="1"/>
  <c r="O636" i="15"/>
  <c r="P636" i="15" s="1"/>
  <c r="O767" i="15"/>
  <c r="P767" i="15" s="1"/>
  <c r="O872" i="15"/>
  <c r="P872" i="15" s="1"/>
  <c r="O857" i="15"/>
  <c r="P857" i="15" s="1"/>
  <c r="O842" i="15"/>
  <c r="P842" i="15" s="1"/>
  <c r="O803" i="15"/>
  <c r="P803" i="15" s="1"/>
  <c r="O914" i="15"/>
  <c r="O265" i="15"/>
  <c r="O328" i="15"/>
  <c r="P328" i="15" s="1"/>
  <c r="O246" i="15"/>
  <c r="P246" i="15" s="1"/>
  <c r="O478" i="15"/>
  <c r="P478" i="15" s="1"/>
  <c r="O493" i="15"/>
  <c r="P493" i="15" s="1"/>
  <c r="O589" i="15"/>
  <c r="P589" i="15" s="1"/>
  <c r="O619" i="15"/>
  <c r="P619" i="15" s="1"/>
  <c r="O815" i="15"/>
  <c r="P815" i="15" s="1"/>
  <c r="O884" i="15"/>
  <c r="P884" i="15" s="1"/>
  <c r="O869" i="15"/>
  <c r="P869" i="15" s="1"/>
  <c r="O854" i="15"/>
  <c r="P854" i="15" s="1"/>
  <c r="O809" i="15"/>
  <c r="P809" i="15" s="1"/>
  <c r="O833" i="15"/>
  <c r="P833" i="15" s="1"/>
  <c r="O269" i="15"/>
  <c r="P269" i="15" s="1"/>
  <c r="O325" i="15"/>
  <c r="P325" i="15" s="1"/>
  <c r="O283" i="15"/>
  <c r="P283" i="15" s="1"/>
  <c r="O370" i="15"/>
  <c r="P370" i="15" s="1"/>
  <c r="O226" i="15"/>
  <c r="P226" i="15" s="1"/>
  <c r="O270" i="15"/>
  <c r="P270" i="15" s="1"/>
  <c r="O258" i="15"/>
  <c r="P258" i="15" s="1"/>
  <c r="O484" i="15"/>
  <c r="P484" i="15" s="1"/>
  <c r="O604" i="15"/>
  <c r="O887" i="15"/>
  <c r="O881" i="15"/>
  <c r="P881" i="15" s="1"/>
  <c r="O866" i="15"/>
  <c r="P866" i="15" s="1"/>
  <c r="P876" i="15"/>
  <c r="C876" i="18"/>
  <c r="G876" i="18" s="1"/>
  <c r="C705" i="18"/>
  <c r="G705" i="18" s="1"/>
  <c r="C810" i="18"/>
  <c r="G810" i="18" s="1"/>
  <c r="O337" i="15"/>
  <c r="P337" i="15" s="1"/>
  <c r="O286" i="15"/>
  <c r="P286" i="15" s="1"/>
  <c r="O379" i="15"/>
  <c r="P379" i="15" s="1"/>
  <c r="O282" i="15"/>
  <c r="P282" i="15" s="1"/>
  <c r="O209" i="15"/>
  <c r="O427" i="15"/>
  <c r="P427" i="15" s="1"/>
  <c r="O490" i="15"/>
  <c r="P490" i="15" s="1"/>
  <c r="O439" i="15"/>
  <c r="P439" i="15" s="1"/>
  <c r="O538" i="15"/>
  <c r="P538" i="15" s="1"/>
  <c r="O622" i="15"/>
  <c r="O576" i="15"/>
  <c r="P576" i="15" s="1"/>
  <c r="P900" i="15"/>
  <c r="C900" i="18"/>
  <c r="G900" i="18" s="1"/>
  <c r="O878" i="15"/>
  <c r="P878" i="15" s="1"/>
  <c r="O936" i="15"/>
  <c r="P936" i="15" s="1"/>
  <c r="O268" i="15"/>
  <c r="O343" i="15"/>
  <c r="P343" i="15" s="1"/>
  <c r="O289" i="15"/>
  <c r="O388" i="15"/>
  <c r="P388" i="15" s="1"/>
  <c r="M272" i="15"/>
  <c r="M236" i="15"/>
  <c r="O319" i="15"/>
  <c r="P319" i="15" s="1"/>
  <c r="O436" i="15"/>
  <c r="P436" i="15" s="1"/>
  <c r="O445" i="15"/>
  <c r="P445" i="15" s="1"/>
  <c r="O526" i="15"/>
  <c r="P526" i="15" s="1"/>
  <c r="O559" i="15"/>
  <c r="P559" i="15" s="1"/>
  <c r="O893" i="15"/>
  <c r="P893" i="15" s="1"/>
  <c r="O963" i="15"/>
  <c r="P963" i="15" s="1"/>
  <c r="O917" i="15"/>
  <c r="C905" i="18"/>
  <c r="G905" i="18" s="1"/>
  <c r="C642" i="18"/>
  <c r="G642" i="18" s="1"/>
  <c r="O349" i="15"/>
  <c r="P349" i="15" s="1"/>
  <c r="O292" i="15"/>
  <c r="P292" i="15" s="1"/>
  <c r="O397" i="15"/>
  <c r="P397" i="15" s="1"/>
  <c r="O421" i="15"/>
  <c r="P421" i="15" s="1"/>
  <c r="O505" i="15"/>
  <c r="P505" i="15" s="1"/>
  <c r="O424" i="15"/>
  <c r="P424" i="15" s="1"/>
  <c r="O451" i="15"/>
  <c r="P451" i="15" s="1"/>
  <c r="O553" i="15"/>
  <c r="P553" i="15" s="1"/>
  <c r="O574" i="15"/>
  <c r="P574" i="15" s="1"/>
  <c r="O535" i="15"/>
  <c r="P535" i="15" s="1"/>
  <c r="O755" i="15"/>
  <c r="O758" i="15"/>
  <c r="O827" i="15"/>
  <c r="P827" i="15" s="1"/>
  <c r="O927" i="15"/>
  <c r="P927" i="15" s="1"/>
  <c r="O848" i="15"/>
  <c r="P848" i="15" s="1"/>
  <c r="C474" i="18"/>
  <c r="G474" i="18" s="1"/>
  <c r="C662" i="18"/>
  <c r="G662" i="18" s="1"/>
  <c r="O204" i="15"/>
  <c r="P204" i="15" s="1"/>
  <c r="O199" i="15"/>
  <c r="P199" i="15" s="1"/>
  <c r="O295" i="15"/>
  <c r="P295" i="15" s="1"/>
  <c r="O331" i="15"/>
  <c r="P331" i="15" s="1"/>
  <c r="O457" i="15"/>
  <c r="P457" i="15" s="1"/>
  <c r="O517" i="15"/>
  <c r="P517" i="15" s="1"/>
  <c r="O598" i="15"/>
  <c r="P598" i="15" s="1"/>
  <c r="O583" i="15"/>
  <c r="P583" i="15" s="1"/>
  <c r="O571" i="15"/>
  <c r="P571" i="15" s="1"/>
  <c r="O812" i="15"/>
  <c r="P812" i="15" s="1"/>
  <c r="O725" i="15"/>
  <c r="O839" i="15"/>
  <c r="P839" i="15" s="1"/>
  <c r="C241" i="18"/>
  <c r="G241" i="18" s="1"/>
  <c r="O208" i="15"/>
  <c r="P208" i="15" s="1"/>
  <c r="O211" i="15"/>
  <c r="P211" i="15" s="1"/>
  <c r="O298" i="15"/>
  <c r="P298" i="15" s="1"/>
  <c r="O361" i="15"/>
  <c r="P361" i="15" s="1"/>
  <c r="O247" i="15"/>
  <c r="O340" i="15"/>
  <c r="P340" i="15" s="1"/>
  <c r="O442" i="15"/>
  <c r="P442" i="15" s="1"/>
  <c r="O520" i="15"/>
  <c r="P520" i="15" s="1"/>
  <c r="O463" i="15"/>
  <c r="P463" i="15" s="1"/>
  <c r="O532" i="15"/>
  <c r="P532" i="15" s="1"/>
  <c r="O595" i="15"/>
  <c r="O529" i="15"/>
  <c r="P529" i="15" s="1"/>
  <c r="O580" i="15"/>
  <c r="P580" i="15" s="1"/>
  <c r="O761" i="15"/>
  <c r="O718" i="15"/>
  <c r="P718" i="15" s="1"/>
  <c r="O851" i="15"/>
  <c r="P851" i="15" s="1"/>
  <c r="O899" i="15"/>
  <c r="O969" i="15"/>
  <c r="P969" i="15" s="1"/>
  <c r="C765" i="18"/>
  <c r="G765" i="18" s="1"/>
  <c r="O216" i="15"/>
  <c r="O244" i="15"/>
  <c r="P244" i="15" s="1"/>
  <c r="O301" i="15"/>
  <c r="P301" i="15" s="1"/>
  <c r="O210" i="15"/>
  <c r="P210" i="15" s="1"/>
  <c r="O406" i="15"/>
  <c r="P406" i="15" s="1"/>
  <c r="O346" i="15"/>
  <c r="P346" i="15" s="1"/>
  <c r="O448" i="15"/>
  <c r="P448" i="15" s="1"/>
  <c r="O469" i="15"/>
  <c r="P469" i="15" s="1"/>
  <c r="O568" i="15"/>
  <c r="P568" i="15" s="1"/>
  <c r="O613" i="15"/>
  <c r="O544" i="15"/>
  <c r="P544" i="15" s="1"/>
  <c r="O550" i="15"/>
  <c r="P550" i="15" s="1"/>
  <c r="O607" i="15"/>
  <c r="P607" i="15" s="1"/>
  <c r="O514" i="15"/>
  <c r="P514" i="15" s="1"/>
  <c r="O658" i="15"/>
  <c r="P658" i="15" s="1"/>
  <c r="O824" i="15"/>
  <c r="O779" i="15"/>
  <c r="P779" i="15" s="1"/>
  <c r="O863" i="15"/>
  <c r="O966" i="15"/>
  <c r="P966" i="15" s="1"/>
  <c r="C92" i="18"/>
  <c r="G92" i="18" s="1"/>
  <c r="C16" i="18"/>
  <c r="G16" i="18" s="1"/>
  <c r="C13" i="18"/>
  <c r="G13" i="18" s="1"/>
  <c r="P179" i="15"/>
  <c r="M8" i="20"/>
  <c r="M10" i="20"/>
  <c r="M9" i="20"/>
  <c r="N8" i="20"/>
  <c r="N10" i="20"/>
  <c r="N9" i="20"/>
  <c r="P130" i="15"/>
  <c r="P185" i="15"/>
  <c r="P104" i="15"/>
  <c r="C173" i="18"/>
  <c r="G173" i="18" s="1"/>
  <c r="P194" i="15"/>
  <c r="C18" i="18"/>
  <c r="G18" i="18" s="1"/>
  <c r="C116" i="18"/>
  <c r="G116" i="18" s="1"/>
  <c r="P116" i="15"/>
  <c r="C15" i="18"/>
  <c r="G15" i="18" s="1"/>
  <c r="P143" i="15"/>
  <c r="P98" i="15"/>
  <c r="P158" i="15"/>
  <c r="C40" i="18"/>
  <c r="G40" i="18" s="1"/>
  <c r="P166" i="15"/>
  <c r="C21" i="18"/>
  <c r="G21" i="18" s="1"/>
  <c r="P176" i="15"/>
  <c r="P190" i="15"/>
  <c r="C170" i="18"/>
  <c r="G170" i="18" s="1"/>
  <c r="P170" i="15"/>
  <c r="C19" i="18"/>
  <c r="G19" i="18" s="1"/>
  <c r="P140" i="15"/>
  <c r="C4" i="18"/>
  <c r="G4" i="18" s="1"/>
  <c r="P34" i="15"/>
  <c r="P182" i="15"/>
  <c r="C182" i="18"/>
  <c r="G182" i="18" s="1"/>
  <c r="C25" i="18"/>
  <c r="G25" i="18" s="1"/>
  <c r="C39" i="18"/>
  <c r="G39" i="18" s="1"/>
  <c r="P9" i="15"/>
  <c r="P107" i="15"/>
  <c r="P113" i="15"/>
  <c r="P68" i="15"/>
  <c r="C152" i="18"/>
  <c r="G152" i="18" s="1"/>
  <c r="P197" i="15"/>
  <c r="P149" i="15"/>
  <c r="P95" i="15"/>
  <c r="P30" i="15"/>
  <c r="P62" i="15"/>
  <c r="P12" i="15"/>
  <c r="P125" i="15"/>
  <c r="P110" i="15"/>
  <c r="P86" i="15"/>
  <c r="P83" i="15"/>
  <c r="P146" i="15"/>
  <c r="C2" i="18"/>
  <c r="G2" i="18" s="1"/>
  <c r="P2" i="15"/>
  <c r="C128" i="18"/>
  <c r="G128" i="18" s="1"/>
  <c r="P128" i="15"/>
  <c r="C134" i="18"/>
  <c r="G134" i="18" s="1"/>
  <c r="P134" i="15"/>
  <c r="P77" i="15"/>
  <c r="C56" i="18"/>
  <c r="G56" i="18" s="1"/>
  <c r="P56" i="15"/>
  <c r="C28" i="18"/>
  <c r="G28" i="18" s="1"/>
  <c r="P80" i="15"/>
  <c r="P22" i="15"/>
  <c r="C33" i="18"/>
  <c r="G33" i="18" s="1"/>
  <c r="C161" i="18"/>
  <c r="G161" i="18" s="1"/>
  <c r="P24" i="15"/>
  <c r="C122" i="18"/>
  <c r="G122" i="18" s="1"/>
  <c r="C36" i="18"/>
  <c r="G36" i="18" s="1"/>
  <c r="C164" i="18"/>
  <c r="G164" i="18" s="1"/>
  <c r="C7" i="18"/>
  <c r="G7" i="18" s="1"/>
  <c r="P9" i="20"/>
  <c r="P10" i="20"/>
  <c r="P8" i="20"/>
  <c r="O9" i="20"/>
  <c r="O10" i="20"/>
  <c r="O8" i="20"/>
  <c r="Q530" i="17"/>
  <c r="Q420" i="17"/>
  <c r="P494" i="17"/>
  <c r="Q171" i="17"/>
  <c r="P930" i="17"/>
  <c r="P725" i="17"/>
  <c r="P390" i="17"/>
  <c r="P356" i="17"/>
  <c r="P741" i="17"/>
  <c r="P51" i="17"/>
  <c r="P391" i="17"/>
  <c r="P79" i="17"/>
  <c r="P111" i="17"/>
  <c r="P75" i="17"/>
  <c r="P155" i="17"/>
  <c r="P665" i="17"/>
  <c r="P541" i="17"/>
  <c r="P626" i="17"/>
  <c r="P412" i="17"/>
  <c r="P518" i="17"/>
  <c r="P99" i="17"/>
  <c r="P323" i="17"/>
  <c r="D316" i="18"/>
  <c r="H316" i="18" s="1"/>
  <c r="P316" i="16"/>
  <c r="P496" i="16"/>
  <c r="D349" i="18"/>
  <c r="H349" i="18" s="1"/>
  <c r="P349" i="16"/>
  <c r="D307" i="18"/>
  <c r="H307" i="18" s="1"/>
  <c r="P307" i="16"/>
  <c r="D563" i="18"/>
  <c r="H563" i="18" s="1"/>
  <c r="P563" i="16"/>
  <c r="D68" i="18"/>
  <c r="H68" i="18" s="1"/>
  <c r="P68" i="16"/>
  <c r="D471" i="18"/>
  <c r="H471" i="18" s="1"/>
  <c r="P471" i="16"/>
  <c r="C894" i="18"/>
  <c r="G894" i="18" s="1"/>
  <c r="C85" i="18"/>
  <c r="G85" i="18" s="1"/>
  <c r="P85" i="15"/>
  <c r="P5" i="14"/>
  <c r="O969" i="17"/>
  <c r="O797" i="17"/>
  <c r="E833" i="18"/>
  <c r="I833" i="18" s="1"/>
  <c r="Q833" i="17"/>
  <c r="P833" i="17"/>
  <c r="E578" i="18"/>
  <c r="I578" i="18" s="1"/>
  <c r="Q578" i="17"/>
  <c r="P578" i="17"/>
  <c r="E556" i="18"/>
  <c r="I556" i="18" s="1"/>
  <c r="Q556" i="17"/>
  <c r="P556" i="17"/>
  <c r="E330" i="18"/>
  <c r="I330" i="18" s="1"/>
  <c r="Q330" i="17"/>
  <c r="P330" i="17"/>
  <c r="O830" i="16"/>
  <c r="D670" i="18"/>
  <c r="H670" i="18" s="1"/>
  <c r="P670" i="16"/>
  <c r="D721" i="18"/>
  <c r="H721" i="18" s="1"/>
  <c r="P721" i="16"/>
  <c r="D609" i="18"/>
  <c r="H609" i="18" s="1"/>
  <c r="P609" i="16"/>
  <c r="D213" i="18"/>
  <c r="H213" i="18" s="1"/>
  <c r="P213" i="16"/>
  <c r="O185" i="16"/>
  <c r="R5" i="16"/>
  <c r="N780" i="16" s="1"/>
  <c r="D10" i="18"/>
  <c r="H10" i="18" s="1"/>
  <c r="P10" i="16"/>
  <c r="C766" i="18"/>
  <c r="G766" i="18" s="1"/>
  <c r="C333" i="18"/>
  <c r="G333" i="18" s="1"/>
  <c r="C574" i="18"/>
  <c r="G574" i="18" s="1"/>
  <c r="C741" i="18"/>
  <c r="G741" i="18" s="1"/>
  <c r="C493" i="18"/>
  <c r="G493" i="18" s="1"/>
  <c r="C373" i="18"/>
  <c r="G373" i="18" s="1"/>
  <c r="E837" i="18"/>
  <c r="I837" i="18" s="1"/>
  <c r="Q837" i="17"/>
  <c r="P837" i="17"/>
  <c r="E806" i="18"/>
  <c r="I806" i="18" s="1"/>
  <c r="Q806" i="17"/>
  <c r="P806" i="17"/>
  <c r="E398" i="18"/>
  <c r="I398" i="18" s="1"/>
  <c r="Q398" i="17"/>
  <c r="P398" i="17"/>
  <c r="E322" i="18"/>
  <c r="I322" i="18" s="1"/>
  <c r="Q322" i="17"/>
  <c r="P322" i="17"/>
  <c r="E346" i="18"/>
  <c r="I346" i="18" s="1"/>
  <c r="Q346" i="17"/>
  <c r="P346" i="17"/>
  <c r="E229" i="18"/>
  <c r="I229" i="18" s="1"/>
  <c r="Q229" i="17"/>
  <c r="P229" i="17"/>
  <c r="E96" i="18"/>
  <c r="I96" i="18" s="1"/>
  <c r="P96" i="17"/>
  <c r="Q96" i="17"/>
  <c r="E40" i="18"/>
  <c r="I40" i="18" s="1"/>
  <c r="P40" i="17"/>
  <c r="Q40" i="17"/>
  <c r="D788" i="18"/>
  <c r="H788" i="18" s="1"/>
  <c r="P788" i="16"/>
  <c r="O587" i="16"/>
  <c r="D501" i="18"/>
  <c r="H501" i="18" s="1"/>
  <c r="P501" i="16"/>
  <c r="D181" i="18"/>
  <c r="H181" i="18" s="1"/>
  <c r="P181" i="16"/>
  <c r="D227" i="18"/>
  <c r="H227" i="18" s="1"/>
  <c r="P227" i="16"/>
  <c r="C575" i="18"/>
  <c r="G575" i="18" s="1"/>
  <c r="C432" i="18"/>
  <c r="G432" i="18" s="1"/>
  <c r="C353" i="18"/>
  <c r="G353" i="18" s="1"/>
  <c r="C59" i="18"/>
  <c r="G59" i="18" s="1"/>
  <c r="P59" i="15"/>
  <c r="O885" i="17"/>
  <c r="E782" i="18"/>
  <c r="I782" i="18" s="1"/>
  <c r="P782" i="17"/>
  <c r="Q782" i="17"/>
  <c r="E450" i="18"/>
  <c r="I450" i="18" s="1"/>
  <c r="Q450" i="17"/>
  <c r="P450" i="17"/>
  <c r="E485" i="18"/>
  <c r="I485" i="18" s="1"/>
  <c r="Q485" i="17"/>
  <c r="P485" i="17"/>
  <c r="O722" i="16"/>
  <c r="D638" i="18"/>
  <c r="H638" i="18" s="1"/>
  <c r="P638" i="16"/>
  <c r="D536" i="18"/>
  <c r="H536" i="18" s="1"/>
  <c r="P536" i="16"/>
  <c r="D737" i="18"/>
  <c r="H737" i="18" s="1"/>
  <c r="P737" i="16"/>
  <c r="D509" i="18"/>
  <c r="H509" i="18" s="1"/>
  <c r="P509" i="16"/>
  <c r="D395" i="18"/>
  <c r="H395" i="18" s="1"/>
  <c r="P395" i="16"/>
  <c r="D506" i="18"/>
  <c r="H506" i="18" s="1"/>
  <c r="P506" i="16"/>
  <c r="D268" i="18"/>
  <c r="H268" i="18" s="1"/>
  <c r="P268" i="16"/>
  <c r="O234" i="16"/>
  <c r="C169" i="18"/>
  <c r="G169" i="18" s="1"/>
  <c r="P169" i="15"/>
  <c r="E83" i="18"/>
  <c r="I83" i="18" s="1"/>
  <c r="Q83" i="17"/>
  <c r="P83" i="17"/>
  <c r="O580" i="16"/>
  <c r="E695" i="18"/>
  <c r="I695" i="18" s="1"/>
  <c r="Q695" i="17"/>
  <c r="P695" i="17"/>
  <c r="E653" i="18"/>
  <c r="I653" i="18" s="1"/>
  <c r="Q653" i="17"/>
  <c r="P653" i="17"/>
  <c r="O387" i="17"/>
  <c r="E513" i="18"/>
  <c r="I513" i="18" s="1"/>
  <c r="Q513" i="17"/>
  <c r="P513" i="17"/>
  <c r="O162" i="17"/>
  <c r="D927" i="18"/>
  <c r="H927" i="18" s="1"/>
  <c r="P927" i="16"/>
  <c r="D570" i="18"/>
  <c r="H570" i="18" s="1"/>
  <c r="P570" i="16"/>
  <c r="D741" i="18"/>
  <c r="H741" i="18" s="1"/>
  <c r="P741" i="16"/>
  <c r="D463" i="18"/>
  <c r="H463" i="18" s="1"/>
  <c r="P463" i="16"/>
  <c r="O327" i="16"/>
  <c r="D392" i="18"/>
  <c r="H392" i="18" s="1"/>
  <c r="P392" i="16"/>
  <c r="D131" i="18"/>
  <c r="H131" i="18" s="1"/>
  <c r="P131" i="16"/>
  <c r="D121" i="18"/>
  <c r="H121" i="18" s="1"/>
  <c r="P121" i="16"/>
  <c r="C844" i="18"/>
  <c r="G844" i="18" s="1"/>
  <c r="D274" i="18"/>
  <c r="H274" i="18" s="1"/>
  <c r="P274" i="16"/>
  <c r="C946" i="18"/>
  <c r="G946" i="18" s="1"/>
  <c r="C639" i="18"/>
  <c r="G639" i="18" s="1"/>
  <c r="E888" i="18"/>
  <c r="I888" i="18" s="1"/>
  <c r="Q888" i="17"/>
  <c r="P888" i="17"/>
  <c r="O622" i="16"/>
  <c r="D515" i="18"/>
  <c r="H515" i="18" s="1"/>
  <c r="P515" i="16"/>
  <c r="E803" i="18"/>
  <c r="I803" i="18" s="1"/>
  <c r="P803" i="17"/>
  <c r="Q803" i="17"/>
  <c r="E719" i="18"/>
  <c r="I719" i="18" s="1"/>
  <c r="Q719" i="17"/>
  <c r="P719" i="17"/>
  <c r="O597" i="16"/>
  <c r="O691" i="16"/>
  <c r="O780" i="16"/>
  <c r="D437" i="18"/>
  <c r="H437" i="18" s="1"/>
  <c r="P437" i="16"/>
  <c r="D507" i="18"/>
  <c r="H507" i="18" s="1"/>
  <c r="P507" i="16"/>
  <c r="D584" i="18"/>
  <c r="H584" i="18" s="1"/>
  <c r="P584" i="16"/>
  <c r="C704" i="18"/>
  <c r="G704" i="18" s="1"/>
  <c r="C494" i="18"/>
  <c r="G494" i="18" s="1"/>
  <c r="C571" i="18"/>
  <c r="G571" i="18" s="1"/>
  <c r="C482" i="18"/>
  <c r="G482" i="18" s="1"/>
  <c r="C476" i="18"/>
  <c r="G476" i="18" s="1"/>
  <c r="O175" i="15"/>
  <c r="O55" i="15"/>
  <c r="C517" i="18"/>
  <c r="G517" i="18" s="1"/>
  <c r="C214" i="18"/>
  <c r="G214" i="18" s="1"/>
  <c r="E813" i="18"/>
  <c r="I813" i="18" s="1"/>
  <c r="Q813" i="17"/>
  <c r="P813" i="17"/>
  <c r="E967" i="18"/>
  <c r="I967" i="18" s="1"/>
  <c r="Q967" i="17"/>
  <c r="P967" i="17"/>
  <c r="O694" i="17"/>
  <c r="E597" i="18"/>
  <c r="I597" i="18" s="1"/>
  <c r="Q597" i="17"/>
  <c r="P597" i="17"/>
  <c r="E437" i="18"/>
  <c r="I437" i="18" s="1"/>
  <c r="Q437" i="17"/>
  <c r="P437" i="17"/>
  <c r="E545" i="18"/>
  <c r="I545" i="18" s="1"/>
  <c r="Q545" i="17"/>
  <c r="P545" i="17"/>
  <c r="E817" i="18"/>
  <c r="I817" i="18" s="1"/>
  <c r="Q817" i="17"/>
  <c r="P817" i="17"/>
  <c r="O769" i="17"/>
  <c r="O405" i="17"/>
  <c r="O834" i="16"/>
  <c r="D326" i="18"/>
  <c r="H326" i="18" s="1"/>
  <c r="P326" i="16"/>
  <c r="D105" i="18"/>
  <c r="H105" i="18" s="1"/>
  <c r="P105" i="16"/>
  <c r="D118" i="18"/>
  <c r="H118" i="18" s="1"/>
  <c r="P118" i="16"/>
  <c r="C808" i="18"/>
  <c r="G808" i="18" s="1"/>
  <c r="C565" i="18"/>
  <c r="G565" i="18" s="1"/>
  <c r="C423" i="18"/>
  <c r="G423" i="18" s="1"/>
  <c r="C337" i="18"/>
  <c r="G337" i="18" s="1"/>
  <c r="C780" i="18"/>
  <c r="G780" i="18" s="1"/>
  <c r="C87" i="18"/>
  <c r="G87" i="18" s="1"/>
  <c r="P87" i="15"/>
  <c r="C153" i="18"/>
  <c r="G153" i="18" s="1"/>
  <c r="P153" i="15"/>
  <c r="E878" i="18"/>
  <c r="I878" i="18" s="1"/>
  <c r="Q878" i="17"/>
  <c r="P878" i="17"/>
  <c r="E557" i="18"/>
  <c r="I557" i="18" s="1"/>
  <c r="Q557" i="17"/>
  <c r="P557" i="17"/>
  <c r="E236" i="18"/>
  <c r="I236" i="18" s="1"/>
  <c r="P236" i="17"/>
  <c r="Q236" i="17"/>
  <c r="E62" i="18"/>
  <c r="I62" i="18" s="1"/>
  <c r="Q62" i="17"/>
  <c r="P62" i="17"/>
  <c r="D555" i="18"/>
  <c r="H555" i="18" s="1"/>
  <c r="P555" i="16"/>
  <c r="D415" i="18"/>
  <c r="H415" i="18" s="1"/>
  <c r="P415" i="16"/>
  <c r="C866" i="18"/>
  <c r="G866" i="18" s="1"/>
  <c r="C503" i="18"/>
  <c r="G503" i="18" s="1"/>
  <c r="C389" i="18"/>
  <c r="G389" i="18" s="1"/>
  <c r="C317" i="18"/>
  <c r="G317" i="18" s="1"/>
  <c r="M613" i="14"/>
  <c r="N613" i="14" s="1"/>
  <c r="M465" i="14"/>
  <c r="N465" i="14" s="1"/>
  <c r="O877" i="17"/>
  <c r="E756" i="18"/>
  <c r="I756" i="18" s="1"/>
  <c r="Q756" i="17"/>
  <c r="P756" i="17"/>
  <c r="O664" i="17"/>
  <c r="O704" i="17"/>
  <c r="O347" i="17"/>
  <c r="E169" i="18"/>
  <c r="I169" i="18" s="1"/>
  <c r="Q169" i="17"/>
  <c r="P169" i="17"/>
  <c r="E151" i="18"/>
  <c r="I151" i="18" s="1"/>
  <c r="Q151" i="17"/>
  <c r="P151" i="17"/>
  <c r="D964" i="18"/>
  <c r="H964" i="18" s="1"/>
  <c r="P964" i="16"/>
  <c r="O825" i="16"/>
  <c r="D693" i="18"/>
  <c r="H693" i="18" s="1"/>
  <c r="P693" i="16"/>
  <c r="O783" i="16"/>
  <c r="O631" i="16"/>
  <c r="D688" i="18"/>
  <c r="H688" i="18" s="1"/>
  <c r="P688" i="16"/>
  <c r="D318" i="18"/>
  <c r="H318" i="18" s="1"/>
  <c r="P318" i="16"/>
  <c r="O32" i="16"/>
  <c r="D2" i="18"/>
  <c r="H2" i="18" s="1"/>
  <c r="P2" i="16"/>
  <c r="O42" i="16"/>
  <c r="C836" i="18"/>
  <c r="G836" i="18" s="1"/>
  <c r="O941" i="17"/>
  <c r="E954" i="18"/>
  <c r="I954" i="18" s="1"/>
  <c r="Q954" i="17"/>
  <c r="P954" i="17"/>
  <c r="E854" i="18"/>
  <c r="I854" i="18" s="1"/>
  <c r="Q854" i="17"/>
  <c r="P854" i="17"/>
  <c r="O552" i="17"/>
  <c r="E441" i="18"/>
  <c r="I441" i="18" s="1"/>
  <c r="Q441" i="17"/>
  <c r="P441" i="17"/>
  <c r="E73" i="18"/>
  <c r="I73" i="18" s="1"/>
  <c r="P73" i="17"/>
  <c r="Q73" i="17"/>
  <c r="D838" i="18"/>
  <c r="H838" i="18" s="1"/>
  <c r="P838" i="16"/>
  <c r="O639" i="16"/>
  <c r="D745" i="18"/>
  <c r="H745" i="18" s="1"/>
  <c r="P745" i="16"/>
  <c r="D504" i="18"/>
  <c r="H504" i="18" s="1"/>
  <c r="P504" i="16"/>
  <c r="O414" i="16"/>
  <c r="O291" i="16"/>
  <c r="D224" i="18"/>
  <c r="H224" i="18" s="1"/>
  <c r="P224" i="16"/>
  <c r="C869" i="18"/>
  <c r="G869" i="18" s="1"/>
  <c r="C404" i="18"/>
  <c r="G404" i="18" s="1"/>
  <c r="C64" i="18"/>
  <c r="G64" i="18" s="1"/>
  <c r="P64" i="15"/>
  <c r="D846" i="18"/>
  <c r="H846" i="18" s="1"/>
  <c r="P846" i="16"/>
  <c r="E963" i="18"/>
  <c r="I963" i="18" s="1"/>
  <c r="Q963" i="17"/>
  <c r="P963" i="17"/>
  <c r="E744" i="18"/>
  <c r="I744" i="18" s="1"/>
  <c r="Q744" i="17"/>
  <c r="P744" i="17"/>
  <c r="E452" i="18"/>
  <c r="I452" i="18" s="1"/>
  <c r="Q452" i="17"/>
  <c r="P452" i="17"/>
  <c r="E266" i="18"/>
  <c r="I266" i="18" s="1"/>
  <c r="Q266" i="17"/>
  <c r="P266" i="17"/>
  <c r="E270" i="18"/>
  <c r="I270" i="18" s="1"/>
  <c r="Q270" i="17"/>
  <c r="P270" i="17"/>
  <c r="O897" i="16"/>
  <c r="D666" i="18"/>
  <c r="H666" i="18" s="1"/>
  <c r="P666" i="16"/>
  <c r="D738" i="18"/>
  <c r="H738" i="18" s="1"/>
  <c r="P738" i="16"/>
  <c r="D517" i="18"/>
  <c r="H517" i="18" s="1"/>
  <c r="P517" i="16"/>
  <c r="O446" i="16"/>
  <c r="D398" i="18"/>
  <c r="H398" i="18" s="1"/>
  <c r="P398" i="16"/>
  <c r="O30" i="16"/>
  <c r="D147" i="18"/>
  <c r="H147" i="18" s="1"/>
  <c r="P147" i="16"/>
  <c r="D85" i="18"/>
  <c r="H85" i="18" s="1"/>
  <c r="P85" i="16"/>
  <c r="D428" i="18"/>
  <c r="H428" i="18" s="1"/>
  <c r="P428" i="16"/>
  <c r="C269" i="18"/>
  <c r="G269" i="18" s="1"/>
  <c r="E862" i="18"/>
  <c r="I862" i="18" s="1"/>
  <c r="Q862" i="17"/>
  <c r="P862" i="17"/>
  <c r="E779" i="18"/>
  <c r="I779" i="18" s="1"/>
  <c r="Q779" i="17"/>
  <c r="P779" i="17"/>
  <c r="E612" i="18"/>
  <c r="I612" i="18" s="1"/>
  <c r="Q612" i="17"/>
  <c r="P612" i="17"/>
  <c r="E497" i="18"/>
  <c r="I497" i="18" s="1"/>
  <c r="Q497" i="17"/>
  <c r="P497" i="17"/>
  <c r="E106" i="18"/>
  <c r="I106" i="18" s="1"/>
  <c r="Q106" i="17"/>
  <c r="P106" i="17"/>
  <c r="O896" i="16"/>
  <c r="D876" i="18"/>
  <c r="H876" i="18" s="1"/>
  <c r="P876" i="16"/>
  <c r="D919" i="18"/>
  <c r="H919" i="18" s="1"/>
  <c r="P919" i="16"/>
  <c r="D556" i="18"/>
  <c r="H556" i="18" s="1"/>
  <c r="P556" i="16"/>
  <c r="D343" i="18"/>
  <c r="H343" i="18" s="1"/>
  <c r="P343" i="16"/>
  <c r="D200" i="18"/>
  <c r="H200" i="18" s="1"/>
  <c r="P200" i="16"/>
  <c r="C554" i="18"/>
  <c r="G554" i="18" s="1"/>
  <c r="C395" i="18"/>
  <c r="G395" i="18" s="1"/>
  <c r="N2" i="14"/>
  <c r="M649" i="14"/>
  <c r="N649" i="14" s="1"/>
  <c r="O872" i="17"/>
  <c r="O929" i="17"/>
  <c r="E860" i="18"/>
  <c r="I860" i="18" s="1"/>
  <c r="Q860" i="17"/>
  <c r="P860" i="17"/>
  <c r="E909" i="18"/>
  <c r="I909" i="18" s="1"/>
  <c r="Q909" i="17"/>
  <c r="P909" i="17"/>
  <c r="E959" i="18"/>
  <c r="I959" i="18" s="1"/>
  <c r="Q959" i="17"/>
  <c r="P959" i="17"/>
  <c r="E828" i="18"/>
  <c r="I828" i="18" s="1"/>
  <c r="Q828" i="17"/>
  <c r="P828" i="17"/>
  <c r="E923" i="18"/>
  <c r="I923" i="18" s="1"/>
  <c r="Q923" i="17"/>
  <c r="P923" i="17"/>
  <c r="E853" i="18"/>
  <c r="I853" i="18" s="1"/>
  <c r="Q853" i="17"/>
  <c r="P853" i="17"/>
  <c r="E894" i="18"/>
  <c r="I894" i="18" s="1"/>
  <c r="Q894" i="17"/>
  <c r="P894" i="17"/>
  <c r="E852" i="18"/>
  <c r="I852" i="18" s="1"/>
  <c r="Q852" i="17"/>
  <c r="P852" i="17"/>
  <c r="E902" i="18"/>
  <c r="I902" i="18" s="1"/>
  <c r="Q902" i="17"/>
  <c r="P902" i="17"/>
  <c r="O708" i="17"/>
  <c r="E795" i="18"/>
  <c r="I795" i="18" s="1"/>
  <c r="P795" i="17"/>
  <c r="Q795" i="17"/>
  <c r="E647" i="18"/>
  <c r="I647" i="18" s="1"/>
  <c r="Q647" i="17"/>
  <c r="P647" i="17"/>
  <c r="O707" i="17"/>
  <c r="E715" i="18"/>
  <c r="I715" i="18" s="1"/>
  <c r="Q715" i="17"/>
  <c r="P715" i="17"/>
  <c r="O672" i="17"/>
  <c r="O772" i="17"/>
  <c r="E659" i="18"/>
  <c r="I659" i="18" s="1"/>
  <c r="Q659" i="17"/>
  <c r="P659" i="17"/>
  <c r="E679" i="18"/>
  <c r="I679" i="18" s="1"/>
  <c r="Q679" i="17"/>
  <c r="P679" i="17"/>
  <c r="E684" i="18"/>
  <c r="I684" i="18" s="1"/>
  <c r="Q684" i="17"/>
  <c r="P684" i="17"/>
  <c r="O635" i="17"/>
  <c r="E588" i="18"/>
  <c r="I588" i="18" s="1"/>
  <c r="Q588" i="17"/>
  <c r="P588" i="17"/>
  <c r="E565" i="18"/>
  <c r="I565" i="18" s="1"/>
  <c r="Q565" i="17"/>
  <c r="P565" i="17"/>
  <c r="E601" i="18"/>
  <c r="I601" i="18" s="1"/>
  <c r="Q601" i="17"/>
  <c r="P601" i="17"/>
  <c r="E621" i="18"/>
  <c r="I621" i="18" s="1"/>
  <c r="Q621" i="17"/>
  <c r="P621" i="17"/>
  <c r="E692" i="18"/>
  <c r="I692" i="18" s="1"/>
  <c r="Q692" i="17"/>
  <c r="P692" i="17"/>
  <c r="E563" i="18"/>
  <c r="I563" i="18" s="1"/>
  <c r="Q563" i="17"/>
  <c r="P563" i="17"/>
  <c r="E397" i="18"/>
  <c r="I397" i="18" s="1"/>
  <c r="P397" i="17"/>
  <c r="Q397" i="17"/>
  <c r="E417" i="18"/>
  <c r="I417" i="18" s="1"/>
  <c r="P417" i="17"/>
  <c r="Q417" i="17"/>
  <c r="E459" i="18"/>
  <c r="I459" i="18" s="1"/>
  <c r="Q459" i="17"/>
  <c r="P459" i="17"/>
  <c r="E449" i="18"/>
  <c r="I449" i="18" s="1"/>
  <c r="Q449" i="17"/>
  <c r="P449" i="17"/>
  <c r="E564" i="18"/>
  <c r="I564" i="18" s="1"/>
  <c r="Q564" i="17"/>
  <c r="P564" i="17"/>
  <c r="E443" i="18"/>
  <c r="I443" i="18" s="1"/>
  <c r="P443" i="17"/>
  <c r="Q443" i="17"/>
  <c r="E345" i="18"/>
  <c r="I345" i="18" s="1"/>
  <c r="P345" i="17"/>
  <c r="Q345" i="17"/>
  <c r="E580" i="18"/>
  <c r="I580" i="18" s="1"/>
  <c r="Q580" i="17"/>
  <c r="P580" i="17"/>
  <c r="E501" i="18"/>
  <c r="I501" i="18" s="1"/>
  <c r="Q501" i="17"/>
  <c r="P501" i="17"/>
  <c r="E402" i="18"/>
  <c r="I402" i="18" s="1"/>
  <c r="Q402" i="17"/>
  <c r="P402" i="17"/>
  <c r="O249" i="17"/>
  <c r="O246" i="17"/>
  <c r="E350" i="18"/>
  <c r="I350" i="18" s="1"/>
  <c r="Q350" i="17"/>
  <c r="P350" i="17"/>
  <c r="O285" i="17"/>
  <c r="O284" i="17"/>
  <c r="E442" i="18"/>
  <c r="I442" i="18" s="1"/>
  <c r="Q442" i="17"/>
  <c r="P442" i="17"/>
  <c r="E294" i="18"/>
  <c r="I294" i="18" s="1"/>
  <c r="P294" i="17"/>
  <c r="Q294" i="17"/>
  <c r="E181" i="18"/>
  <c r="I181" i="18" s="1"/>
  <c r="Q181" i="17"/>
  <c r="P181" i="17"/>
  <c r="E68" i="18"/>
  <c r="I68" i="18" s="1"/>
  <c r="P68" i="17"/>
  <c r="Q68" i="17"/>
  <c r="E257" i="18"/>
  <c r="I257" i="18" s="1"/>
  <c r="Q257" i="17"/>
  <c r="P257" i="17"/>
  <c r="E146" i="18"/>
  <c r="I146" i="18" s="1"/>
  <c r="Q146" i="17"/>
  <c r="P146" i="17"/>
  <c r="E164" i="18"/>
  <c r="I164" i="18" s="1"/>
  <c r="Q164" i="17"/>
  <c r="P164" i="17"/>
  <c r="O87" i="17"/>
  <c r="E199" i="18"/>
  <c r="I199" i="18" s="1"/>
  <c r="Q199" i="17"/>
  <c r="P199" i="17"/>
  <c r="E49" i="18"/>
  <c r="I49" i="18" s="1"/>
  <c r="P49" i="17"/>
  <c r="Q49" i="17"/>
  <c r="E167" i="18"/>
  <c r="I167" i="18" s="1"/>
  <c r="Q167" i="17"/>
  <c r="P167" i="17"/>
  <c r="E152" i="18"/>
  <c r="I152" i="18" s="1"/>
  <c r="Q152" i="17"/>
  <c r="P152" i="17"/>
  <c r="E116" i="18"/>
  <c r="I116" i="18" s="1"/>
  <c r="P116" i="17"/>
  <c r="Q116" i="17"/>
  <c r="O843" i="16"/>
  <c r="D791" i="18"/>
  <c r="H791" i="18" s="1"/>
  <c r="P791" i="16"/>
  <c r="D946" i="18"/>
  <c r="H946" i="18" s="1"/>
  <c r="P946" i="16"/>
  <c r="O839" i="16"/>
  <c r="E14" i="18"/>
  <c r="I14" i="18" s="1"/>
  <c r="Q14" i="17"/>
  <c r="P14" i="17"/>
  <c r="O842" i="16"/>
  <c r="E222" i="18"/>
  <c r="I222" i="18" s="1"/>
  <c r="P222" i="17"/>
  <c r="Q222" i="17"/>
  <c r="D962" i="18"/>
  <c r="H962" i="18" s="1"/>
  <c r="P962" i="16"/>
  <c r="D913" i="18"/>
  <c r="H913" i="18" s="1"/>
  <c r="P913" i="16"/>
  <c r="D841" i="18"/>
  <c r="H841" i="18" s="1"/>
  <c r="P841" i="16"/>
  <c r="D796" i="18"/>
  <c r="H796" i="18" s="1"/>
  <c r="P796" i="16"/>
  <c r="D778" i="18"/>
  <c r="H778" i="18" s="1"/>
  <c r="P778" i="16"/>
  <c r="O851" i="16"/>
  <c r="E86" i="18"/>
  <c r="I86" i="18" s="1"/>
  <c r="Q86" i="17"/>
  <c r="P86" i="17"/>
  <c r="D850" i="18"/>
  <c r="H850" i="18" s="1"/>
  <c r="P850" i="16"/>
  <c r="O909" i="16"/>
  <c r="D747" i="18"/>
  <c r="H747" i="18" s="1"/>
  <c r="P747" i="16"/>
  <c r="O551" i="16"/>
  <c r="O795" i="16"/>
  <c r="D818" i="18"/>
  <c r="H818" i="18" s="1"/>
  <c r="P818" i="16"/>
  <c r="D702" i="18"/>
  <c r="H702" i="18" s="1"/>
  <c r="P702" i="16"/>
  <c r="D694" i="18"/>
  <c r="H694" i="18" s="1"/>
  <c r="P694" i="16"/>
  <c r="O792" i="16"/>
  <c r="D726" i="18"/>
  <c r="H726" i="18" s="1"/>
  <c r="P726" i="16"/>
  <c r="D646" i="18"/>
  <c r="H646" i="18" s="1"/>
  <c r="P646" i="16"/>
  <c r="O579" i="16"/>
  <c r="D440" i="18"/>
  <c r="H440" i="18" s="1"/>
  <c r="P440" i="16"/>
  <c r="D777" i="18"/>
  <c r="H777" i="18" s="1"/>
  <c r="P777" i="16"/>
  <c r="D600" i="18"/>
  <c r="H600" i="18" s="1"/>
  <c r="P600" i="16"/>
  <c r="D475" i="18"/>
  <c r="H475" i="18" s="1"/>
  <c r="P475" i="16"/>
  <c r="D668" i="18"/>
  <c r="H668" i="18" s="1"/>
  <c r="P668" i="16"/>
  <c r="D522" i="18"/>
  <c r="H522" i="18" s="1"/>
  <c r="P522" i="16"/>
  <c r="D396" i="18"/>
  <c r="H396" i="18" s="1"/>
  <c r="P396" i="16"/>
  <c r="D706" i="18"/>
  <c r="H706" i="18" s="1"/>
  <c r="P706" i="16"/>
  <c r="O168" i="16"/>
  <c r="D280" i="18"/>
  <c r="H280" i="18" s="1"/>
  <c r="P280" i="16"/>
  <c r="D530" i="18"/>
  <c r="H530" i="18" s="1"/>
  <c r="P530" i="16"/>
  <c r="D386" i="18"/>
  <c r="H386" i="18" s="1"/>
  <c r="P386" i="16"/>
  <c r="O210" i="16"/>
  <c r="D421" i="18"/>
  <c r="H421" i="18" s="1"/>
  <c r="P421" i="16"/>
  <c r="O419" i="16"/>
  <c r="D379" i="18"/>
  <c r="H379" i="18" s="1"/>
  <c r="P379" i="16"/>
  <c r="D196" i="18"/>
  <c r="H196" i="18" s="1"/>
  <c r="P196" i="16"/>
  <c r="O84" i="16"/>
  <c r="C906" i="18"/>
  <c r="G906" i="18" s="1"/>
  <c r="D221" i="18"/>
  <c r="H221" i="18" s="1"/>
  <c r="P221" i="16"/>
  <c r="O89" i="16"/>
  <c r="D333" i="18"/>
  <c r="H333" i="18" s="1"/>
  <c r="P333" i="16"/>
  <c r="D195" i="18"/>
  <c r="H195" i="18" s="1"/>
  <c r="P195" i="16"/>
  <c r="O39" i="16"/>
  <c r="D174" i="18"/>
  <c r="H174" i="18" s="1"/>
  <c r="P174" i="16"/>
  <c r="D11" i="18"/>
  <c r="H11" i="18" s="1"/>
  <c r="P11" i="16"/>
  <c r="D141" i="18"/>
  <c r="H141" i="18" s="1"/>
  <c r="P141" i="16"/>
  <c r="D67" i="18"/>
  <c r="H67" i="18" s="1"/>
  <c r="P67" i="16"/>
  <c r="C918" i="18"/>
  <c r="G918" i="18" s="1"/>
  <c r="D301" i="18"/>
  <c r="H301" i="18" s="1"/>
  <c r="P301" i="16"/>
  <c r="O36" i="16"/>
  <c r="D518" i="18"/>
  <c r="H518" i="18" s="1"/>
  <c r="P518" i="16"/>
  <c r="D260" i="18"/>
  <c r="H260" i="18" s="1"/>
  <c r="P260" i="16"/>
  <c r="D140" i="18"/>
  <c r="H140" i="18" s="1"/>
  <c r="P140" i="16"/>
  <c r="O80" i="16"/>
  <c r="D123" i="18"/>
  <c r="H123" i="18" s="1"/>
  <c r="P123" i="16"/>
  <c r="O47" i="16"/>
  <c r="D34" i="18"/>
  <c r="H34" i="18" s="1"/>
  <c r="P34" i="16"/>
  <c r="C963" i="18"/>
  <c r="G963" i="18" s="1"/>
  <c r="C881" i="18"/>
  <c r="G881" i="18" s="1"/>
  <c r="C785" i="18"/>
  <c r="G785" i="18" s="1"/>
  <c r="O19" i="16"/>
  <c r="C819" i="18"/>
  <c r="G819" i="18" s="1"/>
  <c r="C760" i="18"/>
  <c r="G760" i="18" s="1"/>
  <c r="D312" i="18"/>
  <c r="H312" i="18" s="1"/>
  <c r="P312" i="16"/>
  <c r="C868" i="18"/>
  <c r="G868" i="18" s="1"/>
  <c r="D636" i="18"/>
  <c r="H636" i="18" s="1"/>
  <c r="P636" i="16"/>
  <c r="D125" i="18"/>
  <c r="H125" i="18" s="1"/>
  <c r="P125" i="16"/>
  <c r="C927" i="18"/>
  <c r="G927" i="18" s="1"/>
  <c r="D370" i="18"/>
  <c r="H370" i="18" s="1"/>
  <c r="P370" i="16"/>
  <c r="C753" i="18"/>
  <c r="G753" i="18" s="1"/>
  <c r="C579" i="18"/>
  <c r="G579" i="18" s="1"/>
  <c r="C931" i="18"/>
  <c r="G931" i="18" s="1"/>
  <c r="C572" i="18"/>
  <c r="G572" i="18" s="1"/>
  <c r="C500" i="18"/>
  <c r="G500" i="18" s="1"/>
  <c r="C298" i="18"/>
  <c r="G298" i="18" s="1"/>
  <c r="C569" i="18"/>
  <c r="G569" i="18" s="1"/>
  <c r="C497" i="18"/>
  <c r="G497" i="18" s="1"/>
  <c r="C429" i="18"/>
  <c r="G429" i="18" s="1"/>
  <c r="C345" i="18"/>
  <c r="G345" i="18" s="1"/>
  <c r="C884" i="18"/>
  <c r="G884" i="18" s="1"/>
  <c r="C401" i="18"/>
  <c r="G401" i="18" s="1"/>
  <c r="C362" i="18"/>
  <c r="G362" i="18" s="1"/>
  <c r="C326" i="18"/>
  <c r="G326" i="18" s="1"/>
  <c r="D17" i="18"/>
  <c r="H17" i="18" s="1"/>
  <c r="P17" i="16"/>
  <c r="C455" i="18"/>
  <c r="G455" i="18" s="1"/>
  <c r="C551" i="18"/>
  <c r="G551" i="18" s="1"/>
  <c r="C392" i="18"/>
  <c r="G392" i="18" s="1"/>
  <c r="C320" i="18"/>
  <c r="G320" i="18" s="1"/>
  <c r="O187" i="15"/>
  <c r="O61" i="15"/>
  <c r="C308" i="18"/>
  <c r="G308" i="18" s="1"/>
  <c r="C402" i="18"/>
  <c r="G402" i="18" s="1"/>
  <c r="O184" i="15"/>
  <c r="O148" i="15"/>
  <c r="O112" i="15"/>
  <c r="C263" i="18"/>
  <c r="G263" i="18" s="1"/>
  <c r="C181" i="18"/>
  <c r="G181" i="18" s="1"/>
  <c r="P181" i="15"/>
  <c r="C334" i="18"/>
  <c r="G334" i="18" s="1"/>
  <c r="C232" i="18"/>
  <c r="G232" i="18" s="1"/>
  <c r="O94" i="15"/>
  <c r="C287" i="18"/>
  <c r="G287" i="18" s="1"/>
  <c r="O66" i="15"/>
  <c r="C72" i="18"/>
  <c r="G72" i="18" s="1"/>
  <c r="P72" i="15"/>
  <c r="M463" i="14"/>
  <c r="N463" i="14" s="1"/>
  <c r="C23" i="18"/>
  <c r="G23" i="18" s="1"/>
  <c r="P23" i="15"/>
  <c r="C8" i="18"/>
  <c r="G8" i="18" s="1"/>
  <c r="P8" i="15"/>
  <c r="M685" i="14"/>
  <c r="N685" i="14" s="1"/>
  <c r="C646" i="18"/>
  <c r="G646" i="18" s="1"/>
  <c r="C498" i="18"/>
  <c r="G498" i="18" s="1"/>
  <c r="C213" i="18"/>
  <c r="G213" i="18" s="1"/>
  <c r="C5" i="18"/>
  <c r="G5" i="18" s="1"/>
  <c r="P5" i="15"/>
  <c r="C58" i="18"/>
  <c r="G58" i="18" s="1"/>
  <c r="P58" i="15"/>
  <c r="M617" i="14"/>
  <c r="N617" i="14" s="1"/>
  <c r="M489" i="14"/>
  <c r="N489" i="14" s="1"/>
  <c r="C93" i="18"/>
  <c r="G93" i="18" s="1"/>
  <c r="P93" i="15"/>
  <c r="O965" i="17"/>
  <c r="E956" i="18"/>
  <c r="I956" i="18" s="1"/>
  <c r="Q956" i="17"/>
  <c r="P956" i="17"/>
  <c r="O786" i="17"/>
  <c r="E879" i="18"/>
  <c r="I879" i="18" s="1"/>
  <c r="Q879" i="17"/>
  <c r="P879" i="17"/>
  <c r="E825" i="18"/>
  <c r="I825" i="18" s="1"/>
  <c r="Q825" i="17"/>
  <c r="P825" i="17"/>
  <c r="E891" i="18"/>
  <c r="I891" i="18" s="1"/>
  <c r="Q891" i="17"/>
  <c r="P891" i="17"/>
  <c r="E916" i="18"/>
  <c r="I916" i="18" s="1"/>
  <c r="Q916" i="17"/>
  <c r="P916" i="17"/>
  <c r="E849" i="18"/>
  <c r="I849" i="18" s="1"/>
  <c r="Q849" i="17"/>
  <c r="P849" i="17"/>
  <c r="E949" i="18"/>
  <c r="I949" i="18" s="1"/>
  <c r="Q949" i="17"/>
  <c r="P949" i="17"/>
  <c r="E848" i="18"/>
  <c r="I848" i="18" s="1"/>
  <c r="Q848" i="17"/>
  <c r="P848" i="17"/>
  <c r="O866" i="17"/>
  <c r="O834" i="17"/>
  <c r="E691" i="18"/>
  <c r="I691" i="18" s="1"/>
  <c r="Q691" i="17"/>
  <c r="P691" i="17"/>
  <c r="E783" i="18"/>
  <c r="I783" i="18" s="1"/>
  <c r="Q783" i="17"/>
  <c r="P783" i="17"/>
  <c r="E827" i="18"/>
  <c r="I827" i="18" s="1"/>
  <c r="P827" i="17"/>
  <c r="Q827" i="17"/>
  <c r="O673" i="17"/>
  <c r="E698" i="18"/>
  <c r="I698" i="18" s="1"/>
  <c r="P698" i="17"/>
  <c r="Q698" i="17"/>
  <c r="E730" i="18"/>
  <c r="I730" i="18" s="1"/>
  <c r="P730" i="17"/>
  <c r="Q730" i="17"/>
  <c r="E652" i="18"/>
  <c r="I652" i="18" s="1"/>
  <c r="Q652" i="17"/>
  <c r="P652" i="17"/>
  <c r="E675" i="18"/>
  <c r="I675" i="18" s="1"/>
  <c r="Q675" i="17"/>
  <c r="P675" i="17"/>
  <c r="E660" i="18"/>
  <c r="I660" i="18" s="1"/>
  <c r="Q660" i="17"/>
  <c r="P660" i="17"/>
  <c r="E676" i="18"/>
  <c r="I676" i="18" s="1"/>
  <c r="Q676" i="17"/>
  <c r="P676" i="17"/>
  <c r="E584" i="18"/>
  <c r="I584" i="18" s="1"/>
  <c r="Q584" i="17"/>
  <c r="P584" i="17"/>
  <c r="E561" i="18"/>
  <c r="I561" i="18" s="1"/>
  <c r="Q561" i="17"/>
  <c r="P561" i="17"/>
  <c r="E667" i="18"/>
  <c r="I667" i="18" s="1"/>
  <c r="Q667" i="17"/>
  <c r="P667" i="17"/>
  <c r="E571" i="18"/>
  <c r="I571" i="18" s="1"/>
  <c r="P571" i="17"/>
  <c r="Q571" i="17"/>
  <c r="E559" i="18"/>
  <c r="I559" i="18" s="1"/>
  <c r="Q559" i="17"/>
  <c r="P559" i="17"/>
  <c r="E519" i="18"/>
  <c r="I519" i="18" s="1"/>
  <c r="Q519" i="17"/>
  <c r="P519" i="17"/>
  <c r="E353" i="18"/>
  <c r="I353" i="18" s="1"/>
  <c r="P353" i="17"/>
  <c r="Q353" i="17"/>
  <c r="E463" i="18"/>
  <c r="I463" i="18" s="1"/>
  <c r="Q463" i="17"/>
  <c r="P463" i="17"/>
  <c r="E507" i="18"/>
  <c r="I507" i="18" s="1"/>
  <c r="Q507" i="17"/>
  <c r="P507" i="17"/>
  <c r="E503" i="18"/>
  <c r="I503" i="18" s="1"/>
  <c r="Q503" i="17"/>
  <c r="P503" i="17"/>
  <c r="E434" i="18"/>
  <c r="I434" i="18" s="1"/>
  <c r="Q434" i="17"/>
  <c r="P434" i="17"/>
  <c r="E551" i="18"/>
  <c r="I551" i="18" s="1"/>
  <c r="P551" i="17"/>
  <c r="Q551" i="17"/>
  <c r="E429" i="18"/>
  <c r="I429" i="18" s="1"/>
  <c r="P429" i="17"/>
  <c r="Q429" i="17"/>
  <c r="E577" i="18"/>
  <c r="I577" i="18" s="1"/>
  <c r="Q577" i="17"/>
  <c r="P577" i="17"/>
  <c r="E243" i="18"/>
  <c r="I243" i="18" s="1"/>
  <c r="P243" i="17"/>
  <c r="Q243" i="17"/>
  <c r="E281" i="18"/>
  <c r="I281" i="18" s="1"/>
  <c r="Q281" i="17"/>
  <c r="P281" i="17"/>
  <c r="E457" i="18"/>
  <c r="I457" i="18" s="1"/>
  <c r="Q457" i="17"/>
  <c r="P457" i="17"/>
  <c r="E277" i="18"/>
  <c r="I277" i="18" s="1"/>
  <c r="P277" i="17"/>
  <c r="Q277" i="17"/>
  <c r="E413" i="18"/>
  <c r="I413" i="18" s="1"/>
  <c r="P413" i="17"/>
  <c r="Q413" i="17"/>
  <c r="E235" i="18"/>
  <c r="I235" i="18" s="1"/>
  <c r="P235" i="17"/>
  <c r="Q235" i="17"/>
  <c r="E253" i="18"/>
  <c r="I253" i="18" s="1"/>
  <c r="Q253" i="17"/>
  <c r="P253" i="17"/>
  <c r="O156" i="17"/>
  <c r="E203" i="18"/>
  <c r="I203" i="18" s="1"/>
  <c r="P203" i="17"/>
  <c r="Q203" i="17"/>
  <c r="E143" i="18"/>
  <c r="I143" i="18" s="1"/>
  <c r="Q143" i="17"/>
  <c r="P143" i="17"/>
  <c r="E77" i="18"/>
  <c r="I77" i="18" s="1"/>
  <c r="P77" i="17"/>
  <c r="Q77" i="17"/>
  <c r="O24" i="17"/>
  <c r="E149" i="18"/>
  <c r="I149" i="18" s="1"/>
  <c r="Q149" i="17"/>
  <c r="P149" i="17"/>
  <c r="E101" i="18"/>
  <c r="I101" i="18" s="1"/>
  <c r="P101" i="17"/>
  <c r="Q101" i="17"/>
  <c r="E29" i="18"/>
  <c r="I29" i="18" s="1"/>
  <c r="P29" i="17"/>
  <c r="Q29" i="17"/>
  <c r="E37" i="18"/>
  <c r="I37" i="18" s="1"/>
  <c r="P37" i="17"/>
  <c r="Q37" i="17"/>
  <c r="O219" i="17"/>
  <c r="E148" i="18"/>
  <c r="I148" i="18" s="1"/>
  <c r="P148" i="17"/>
  <c r="Q148" i="17"/>
  <c r="O7" i="17"/>
  <c r="O915" i="16"/>
  <c r="O833" i="16"/>
  <c r="D785" i="18"/>
  <c r="H785" i="18" s="1"/>
  <c r="P785" i="16"/>
  <c r="E8" i="18"/>
  <c r="I8" i="18" s="1"/>
  <c r="Q8" i="17"/>
  <c r="P8" i="17"/>
  <c r="D901" i="18"/>
  <c r="H901" i="18" s="1"/>
  <c r="P901" i="16"/>
  <c r="D829" i="18"/>
  <c r="H829" i="18" s="1"/>
  <c r="P829" i="16"/>
  <c r="D938" i="18"/>
  <c r="H938" i="18" s="1"/>
  <c r="P938" i="16"/>
  <c r="D832" i="18"/>
  <c r="H832" i="18" s="1"/>
  <c r="P832" i="16"/>
  <c r="D963" i="18"/>
  <c r="H963" i="18" s="1"/>
  <c r="P963" i="16"/>
  <c r="O914" i="16"/>
  <c r="D835" i="18"/>
  <c r="H835" i="18" s="1"/>
  <c r="P835" i="16"/>
  <c r="E98" i="18"/>
  <c r="I98" i="18" s="1"/>
  <c r="Q98" i="17"/>
  <c r="P98" i="17"/>
  <c r="D793" i="18"/>
  <c r="H793" i="18" s="1"/>
  <c r="P793" i="16"/>
  <c r="D775" i="18"/>
  <c r="H775" i="18" s="1"/>
  <c r="P775" i="16"/>
  <c r="D936" i="18"/>
  <c r="H936" i="18" s="1"/>
  <c r="P936" i="16"/>
  <c r="D844" i="18"/>
  <c r="H844" i="18" s="1"/>
  <c r="P844" i="16"/>
  <c r="E70" i="18"/>
  <c r="I70" i="18" s="1"/>
  <c r="Q70" i="17"/>
  <c r="P70" i="17"/>
  <c r="E15" i="18"/>
  <c r="I15" i="18" s="1"/>
  <c r="Q15" i="17"/>
  <c r="P15" i="17"/>
  <c r="E144" i="18"/>
  <c r="I144" i="18" s="1"/>
  <c r="Q144" i="17"/>
  <c r="P144" i="17"/>
  <c r="E78" i="18"/>
  <c r="I78" i="18" s="1"/>
  <c r="Q78" i="17"/>
  <c r="P78" i="17"/>
  <c r="O771" i="16"/>
  <c r="O592" i="16"/>
  <c r="E166" i="18"/>
  <c r="I166" i="18" s="1"/>
  <c r="Q166" i="17"/>
  <c r="P166" i="17"/>
  <c r="O651" i="16"/>
  <c r="D847" i="18"/>
  <c r="H847" i="18" s="1"/>
  <c r="P847" i="16"/>
  <c r="O619" i="16"/>
  <c r="D671" i="18"/>
  <c r="H671" i="18" s="1"/>
  <c r="P671" i="16"/>
  <c r="O568" i="16"/>
  <c r="D954" i="18"/>
  <c r="H954" i="18" s="1"/>
  <c r="P954" i="16"/>
  <c r="O768" i="16"/>
  <c r="D647" i="18"/>
  <c r="H647" i="18" s="1"/>
  <c r="P647" i="16"/>
  <c r="D431" i="18"/>
  <c r="H431" i="18" s="1"/>
  <c r="P431" i="16"/>
  <c r="D654" i="18"/>
  <c r="H654" i="18" s="1"/>
  <c r="P654" i="16"/>
  <c r="D492" i="18"/>
  <c r="H492" i="18" s="1"/>
  <c r="P492" i="16"/>
  <c r="D519" i="18"/>
  <c r="H519" i="18" s="1"/>
  <c r="P519" i="16"/>
  <c r="D762" i="18"/>
  <c r="H762" i="18" s="1"/>
  <c r="P762" i="16"/>
  <c r="D552" i="18"/>
  <c r="H552" i="18" s="1"/>
  <c r="P552" i="16"/>
  <c r="D729" i="18"/>
  <c r="H729" i="18" s="1"/>
  <c r="P729" i="16"/>
  <c r="D596" i="18"/>
  <c r="H596" i="18" s="1"/>
  <c r="P596" i="16"/>
  <c r="O409" i="16"/>
  <c r="O261" i="16"/>
  <c r="D391" i="18"/>
  <c r="H391" i="18" s="1"/>
  <c r="P391" i="16"/>
  <c r="D723" i="18"/>
  <c r="H723" i="18" s="1"/>
  <c r="P723" i="16"/>
  <c r="D252" i="18"/>
  <c r="H252" i="18" s="1"/>
  <c r="P252" i="16"/>
  <c r="D153" i="18"/>
  <c r="H153" i="18" s="1"/>
  <c r="P153" i="16"/>
  <c r="D458" i="18"/>
  <c r="H458" i="18" s="1"/>
  <c r="P458" i="16"/>
  <c r="D377" i="18"/>
  <c r="H377" i="18" s="1"/>
  <c r="P377" i="16"/>
  <c r="O240" i="16"/>
  <c r="O276" i="16"/>
  <c r="D303" i="18"/>
  <c r="H303" i="18" s="1"/>
  <c r="P303" i="16"/>
  <c r="O21" i="16"/>
  <c r="D388" i="18"/>
  <c r="H388" i="18" s="1"/>
  <c r="P388" i="16"/>
  <c r="D175" i="18"/>
  <c r="H175" i="18" s="1"/>
  <c r="P175" i="16"/>
  <c r="O81" i="16"/>
  <c r="D277" i="18"/>
  <c r="H277" i="18" s="1"/>
  <c r="P277" i="16"/>
  <c r="D310" i="18"/>
  <c r="H310" i="18" s="1"/>
  <c r="P310" i="16"/>
  <c r="C909" i="18"/>
  <c r="G909" i="18" s="1"/>
  <c r="D292" i="18"/>
  <c r="H292" i="18" s="1"/>
  <c r="P292" i="16"/>
  <c r="D491" i="18"/>
  <c r="H491" i="18" s="1"/>
  <c r="P491" i="16"/>
  <c r="D362" i="18"/>
  <c r="H362" i="18" s="1"/>
  <c r="P362" i="16"/>
  <c r="D72" i="18"/>
  <c r="H72" i="18" s="1"/>
  <c r="P72" i="16"/>
  <c r="D295" i="18"/>
  <c r="H295" i="18" s="1"/>
  <c r="P295" i="16"/>
  <c r="O57" i="16"/>
  <c r="O193" i="16"/>
  <c r="D120" i="18"/>
  <c r="H120" i="18" s="1"/>
  <c r="P120" i="16"/>
  <c r="O35" i="16"/>
  <c r="D263" i="18"/>
  <c r="H263" i="18" s="1"/>
  <c r="P263" i="16"/>
  <c r="D9" i="18"/>
  <c r="H9" i="18" s="1"/>
  <c r="P9" i="16"/>
  <c r="C781" i="18"/>
  <c r="G781" i="18" s="1"/>
  <c r="D244" i="18"/>
  <c r="H244" i="18" s="1"/>
  <c r="P244" i="16"/>
  <c r="C961" i="18"/>
  <c r="G961" i="18" s="1"/>
  <c r="C924" i="18"/>
  <c r="G924" i="18" s="1"/>
  <c r="C857" i="18"/>
  <c r="G857" i="18" s="1"/>
  <c r="D159" i="18"/>
  <c r="H159" i="18" s="1"/>
  <c r="P159" i="16"/>
  <c r="C506" i="18"/>
  <c r="G506" i="18" s="1"/>
  <c r="C443" i="18"/>
  <c r="G443" i="18" s="1"/>
  <c r="C896" i="18"/>
  <c r="G896" i="18" s="1"/>
  <c r="C615" i="18"/>
  <c r="G615" i="18" s="1"/>
  <c r="C555" i="18"/>
  <c r="G555" i="18" s="1"/>
  <c r="C483" i="18"/>
  <c r="G483" i="18" s="1"/>
  <c r="C552" i="18"/>
  <c r="G552" i="18" s="1"/>
  <c r="C480" i="18"/>
  <c r="G480" i="18" s="1"/>
  <c r="C424" i="18"/>
  <c r="G424" i="18" s="1"/>
  <c r="C321" i="18"/>
  <c r="G321" i="18" s="1"/>
  <c r="C789" i="18"/>
  <c r="G789" i="18" s="1"/>
  <c r="C633" i="18"/>
  <c r="G633" i="18" s="1"/>
  <c r="C352" i="18"/>
  <c r="G352" i="18" s="1"/>
  <c r="C316" i="18"/>
  <c r="G316" i="18" s="1"/>
  <c r="C762" i="18"/>
  <c r="G762" i="18" s="1"/>
  <c r="C624" i="18"/>
  <c r="G624" i="18" s="1"/>
  <c r="C801" i="18"/>
  <c r="G801" i="18" s="1"/>
  <c r="C609" i="18"/>
  <c r="G609" i="18" s="1"/>
  <c r="C380" i="18"/>
  <c r="G380" i="18" s="1"/>
  <c r="C346" i="18"/>
  <c r="G346" i="18" s="1"/>
  <c r="O163" i="15"/>
  <c r="O49" i="15"/>
  <c r="C292" i="18"/>
  <c r="G292" i="18" s="1"/>
  <c r="C375" i="18"/>
  <c r="G375" i="18" s="1"/>
  <c r="C462" i="18"/>
  <c r="G462" i="18" s="1"/>
  <c r="C157" i="18"/>
  <c r="G157" i="18" s="1"/>
  <c r="P157" i="15"/>
  <c r="C496" i="18"/>
  <c r="G496" i="18" s="1"/>
  <c r="C302" i="18"/>
  <c r="G302" i="18" s="1"/>
  <c r="C183" i="18"/>
  <c r="G183" i="18" s="1"/>
  <c r="P183" i="15"/>
  <c r="C135" i="18"/>
  <c r="G135" i="18" s="1"/>
  <c r="P135" i="15"/>
  <c r="C692" i="18"/>
  <c r="G692" i="18" s="1"/>
  <c r="C227" i="18"/>
  <c r="G227" i="18" s="1"/>
  <c r="C412" i="18"/>
  <c r="G412" i="18" s="1"/>
  <c r="C275" i="18"/>
  <c r="G275" i="18" s="1"/>
  <c r="C281" i="18"/>
  <c r="G281" i="18" s="1"/>
  <c r="C47" i="18"/>
  <c r="G47" i="18" s="1"/>
  <c r="P47" i="15"/>
  <c r="C53" i="18"/>
  <c r="G53" i="18" s="1"/>
  <c r="P53" i="15"/>
  <c r="M583" i="14"/>
  <c r="N583" i="14" s="1"/>
  <c r="O41" i="15"/>
  <c r="C20" i="18"/>
  <c r="G20" i="18" s="1"/>
  <c r="P20" i="15"/>
  <c r="M679" i="14"/>
  <c r="N679" i="14" s="1"/>
  <c r="M609" i="14"/>
  <c r="N609" i="14" s="1"/>
  <c r="C322" i="18"/>
  <c r="G322" i="18" s="1"/>
  <c r="C57" i="18"/>
  <c r="G57" i="18" s="1"/>
  <c r="P57" i="15"/>
  <c r="M653" i="14"/>
  <c r="N653" i="14" s="1"/>
  <c r="E951" i="18"/>
  <c r="I951" i="18" s="1"/>
  <c r="Q951" i="17"/>
  <c r="P951" i="17"/>
  <c r="E948" i="18"/>
  <c r="I948" i="18" s="1"/>
  <c r="Q948" i="17"/>
  <c r="P948" i="17"/>
  <c r="E884" i="18"/>
  <c r="I884" i="18" s="1"/>
  <c r="Q884" i="17"/>
  <c r="P884" i="17"/>
  <c r="O961" i="17"/>
  <c r="E947" i="18"/>
  <c r="I947" i="18" s="1"/>
  <c r="Q947" i="17"/>
  <c r="P947" i="17"/>
  <c r="E850" i="18"/>
  <c r="I850" i="18" s="1"/>
  <c r="Q850" i="17"/>
  <c r="P850" i="17"/>
  <c r="O901" i="17"/>
  <c r="E861" i="18"/>
  <c r="I861" i="18" s="1"/>
  <c r="Q861" i="17"/>
  <c r="P861" i="17"/>
  <c r="E887" i="18"/>
  <c r="I887" i="18" s="1"/>
  <c r="Q887" i="17"/>
  <c r="P887" i="17"/>
  <c r="E873" i="18"/>
  <c r="I873" i="18" s="1"/>
  <c r="Q873" i="17"/>
  <c r="P873" i="17"/>
  <c r="E927" i="18"/>
  <c r="I927" i="18" s="1"/>
  <c r="Q927" i="17"/>
  <c r="P927" i="17"/>
  <c r="O774" i="17"/>
  <c r="O682" i="17"/>
  <c r="E780" i="18"/>
  <c r="I780" i="18" s="1"/>
  <c r="Q780" i="17"/>
  <c r="P780" i="17"/>
  <c r="E740" i="18"/>
  <c r="I740" i="18" s="1"/>
  <c r="Q740" i="17"/>
  <c r="P740" i="17"/>
  <c r="E674" i="18"/>
  <c r="I674" i="18" s="1"/>
  <c r="P674" i="17"/>
  <c r="Q674" i="17"/>
  <c r="E703" i="18"/>
  <c r="I703" i="18" s="1"/>
  <c r="Q703" i="17"/>
  <c r="P703" i="17"/>
  <c r="O668" i="17"/>
  <c r="O755" i="17"/>
  <c r="E646" i="18"/>
  <c r="I646" i="18" s="1"/>
  <c r="P646" i="17"/>
  <c r="Q646" i="17"/>
  <c r="O726" i="17"/>
  <c r="O784" i="17"/>
  <c r="E687" i="18"/>
  <c r="I687" i="18" s="1"/>
  <c r="Q687" i="17"/>
  <c r="P687" i="17"/>
  <c r="E640" i="18"/>
  <c r="I640" i="18" s="1"/>
  <c r="Q640" i="17"/>
  <c r="P640" i="17"/>
  <c r="E775" i="18"/>
  <c r="I775" i="18" s="1"/>
  <c r="Q775" i="17"/>
  <c r="P775" i="17"/>
  <c r="E714" i="18"/>
  <c r="I714" i="18" s="1"/>
  <c r="P714" i="17"/>
  <c r="Q714" i="17"/>
  <c r="E766" i="18"/>
  <c r="I766" i="18" s="1"/>
  <c r="P766" i="17"/>
  <c r="Q766" i="17"/>
  <c r="E555" i="18"/>
  <c r="I555" i="18" s="1"/>
  <c r="Q555" i="17"/>
  <c r="P555" i="17"/>
  <c r="O583" i="17"/>
  <c r="E608" i="18"/>
  <c r="I608" i="18" s="1"/>
  <c r="Q608" i="17"/>
  <c r="P608" i="17"/>
  <c r="E624" i="18"/>
  <c r="I624" i="18" s="1"/>
  <c r="Q624" i="17"/>
  <c r="P624" i="17"/>
  <c r="E500" i="18"/>
  <c r="I500" i="18" s="1"/>
  <c r="Q500" i="17"/>
  <c r="P500" i="17"/>
  <c r="E433" i="18"/>
  <c r="I433" i="18" s="1"/>
  <c r="P433" i="17"/>
  <c r="Q433" i="17"/>
  <c r="O371" i="17"/>
  <c r="E488" i="18"/>
  <c r="I488" i="18" s="1"/>
  <c r="Q488" i="17"/>
  <c r="P488" i="17"/>
  <c r="O344" i="17"/>
  <c r="E484" i="18"/>
  <c r="I484" i="18" s="1"/>
  <c r="Q484" i="17"/>
  <c r="P484" i="17"/>
  <c r="E389" i="18"/>
  <c r="I389" i="18" s="1"/>
  <c r="P389" i="17"/>
  <c r="Q389" i="17"/>
  <c r="E499" i="18"/>
  <c r="I499" i="18" s="1"/>
  <c r="Q499" i="17"/>
  <c r="P499" i="17"/>
  <c r="O325" i="17"/>
  <c r="E562" i="18"/>
  <c r="I562" i="18" s="1"/>
  <c r="Q562" i="17"/>
  <c r="P562" i="17"/>
  <c r="O317" i="17"/>
  <c r="E475" i="18"/>
  <c r="I475" i="18" s="1"/>
  <c r="Q475" i="17"/>
  <c r="P475" i="17"/>
  <c r="E326" i="18"/>
  <c r="I326" i="18" s="1"/>
  <c r="Q326" i="17"/>
  <c r="P326" i="17"/>
  <c r="E319" i="18"/>
  <c r="I319" i="18" s="1"/>
  <c r="Q319" i="17"/>
  <c r="P319" i="17"/>
  <c r="E343" i="18"/>
  <c r="I343" i="18" s="1"/>
  <c r="Q343" i="17"/>
  <c r="P343" i="17"/>
  <c r="E289" i="18"/>
  <c r="I289" i="18" s="1"/>
  <c r="P289" i="17"/>
  <c r="Q289" i="17"/>
  <c r="O271" i="17"/>
  <c r="E274" i="18"/>
  <c r="I274" i="18" s="1"/>
  <c r="Q274" i="17"/>
  <c r="P274" i="17"/>
  <c r="O258" i="17"/>
  <c r="E273" i="18"/>
  <c r="I273" i="18" s="1"/>
  <c r="Q273" i="17"/>
  <c r="P273" i="17"/>
  <c r="E338" i="18"/>
  <c r="I338" i="18" s="1"/>
  <c r="Q338" i="17"/>
  <c r="P338" i="17"/>
  <c r="E112" i="18"/>
  <c r="I112" i="18" s="1"/>
  <c r="P112" i="17"/>
  <c r="Q112" i="17"/>
  <c r="E53" i="18"/>
  <c r="I53" i="18" s="1"/>
  <c r="P53" i="17"/>
  <c r="Q53" i="17"/>
  <c r="E81" i="18"/>
  <c r="I81" i="18" s="1"/>
  <c r="P81" i="17"/>
  <c r="Q81" i="17"/>
  <c r="E33" i="18"/>
  <c r="I33" i="18" s="1"/>
  <c r="P33" i="17"/>
  <c r="Q33" i="17"/>
  <c r="E90" i="18"/>
  <c r="I90" i="18" s="1"/>
  <c r="Q90" i="17"/>
  <c r="P90" i="17"/>
  <c r="E174" i="18"/>
  <c r="I174" i="18" s="1"/>
  <c r="P174" i="17"/>
  <c r="Q174" i="17"/>
  <c r="E80" i="18"/>
  <c r="I80" i="18" s="1"/>
  <c r="P80" i="17"/>
  <c r="Q80" i="17"/>
  <c r="E161" i="18"/>
  <c r="I161" i="18" s="1"/>
  <c r="Q161" i="17"/>
  <c r="P161" i="17"/>
  <c r="O134" i="17"/>
  <c r="O71" i="17"/>
  <c r="O19" i="17"/>
  <c r="E244" i="18"/>
  <c r="I244" i="18" s="1"/>
  <c r="P244" i="17"/>
  <c r="Q244" i="17"/>
  <c r="E136" i="18"/>
  <c r="I136" i="18" s="1"/>
  <c r="Q136" i="17"/>
  <c r="P136" i="17"/>
  <c r="E69" i="18"/>
  <c r="I69" i="18" s="1"/>
  <c r="P69" i="17"/>
  <c r="Q69" i="17"/>
  <c r="D911" i="18"/>
  <c r="H911" i="18" s="1"/>
  <c r="P911" i="16"/>
  <c r="D823" i="18"/>
  <c r="H823" i="18" s="1"/>
  <c r="P823" i="16"/>
  <c r="D918" i="18"/>
  <c r="H918" i="18" s="1"/>
  <c r="P918" i="16"/>
  <c r="D782" i="18"/>
  <c r="H782" i="18" s="1"/>
  <c r="P782" i="16"/>
  <c r="E18" i="18"/>
  <c r="I18" i="18" s="1"/>
  <c r="Q18" i="17"/>
  <c r="P18" i="17"/>
  <c r="O924" i="16"/>
  <c r="O816" i="16"/>
  <c r="D910" i="18"/>
  <c r="H910" i="18" s="1"/>
  <c r="P910" i="16"/>
  <c r="D822" i="18"/>
  <c r="H822" i="18" s="1"/>
  <c r="P822" i="16"/>
  <c r="O828" i="16"/>
  <c r="D889" i="18"/>
  <c r="H889" i="18" s="1"/>
  <c r="P889" i="16"/>
  <c r="D958" i="18"/>
  <c r="H958" i="18" s="1"/>
  <c r="P958" i="16"/>
  <c r="D663" i="18"/>
  <c r="H663" i="18" s="1"/>
  <c r="P663" i="16"/>
  <c r="D634" i="18"/>
  <c r="H634" i="18" s="1"/>
  <c r="P634" i="16"/>
  <c r="D677" i="18"/>
  <c r="H677" i="18" s="1"/>
  <c r="P677" i="16"/>
  <c r="O753" i="16"/>
  <c r="O589" i="16"/>
  <c r="D717" i="18"/>
  <c r="H717" i="18" s="1"/>
  <c r="P717" i="16"/>
  <c r="E173" i="18"/>
  <c r="I173" i="18" s="1"/>
  <c r="Q173" i="17"/>
  <c r="P173" i="17"/>
  <c r="D798" i="18"/>
  <c r="H798" i="18" s="1"/>
  <c r="P798" i="16"/>
  <c r="D687" i="18"/>
  <c r="H687" i="18" s="1"/>
  <c r="P687" i="16"/>
  <c r="E104" i="18"/>
  <c r="I104" i="18" s="1"/>
  <c r="P104" i="17"/>
  <c r="Q104" i="17"/>
  <c r="O577" i="16"/>
  <c r="D820" i="18"/>
  <c r="H820" i="18" s="1"/>
  <c r="P820" i="16"/>
  <c r="E334" i="18"/>
  <c r="I334" i="18" s="1"/>
  <c r="Q334" i="17"/>
  <c r="P334" i="17"/>
  <c r="O757" i="16"/>
  <c r="D707" i="18"/>
  <c r="H707" i="18" s="1"/>
  <c r="P707" i="16"/>
  <c r="D628" i="18"/>
  <c r="H628" i="18" s="1"/>
  <c r="P628" i="16"/>
  <c r="D487" i="18"/>
  <c r="H487" i="18" s="1"/>
  <c r="P487" i="16"/>
  <c r="D912" i="18"/>
  <c r="H912" i="18" s="1"/>
  <c r="P912" i="16"/>
  <c r="D541" i="18"/>
  <c r="H541" i="18" s="1"/>
  <c r="P541" i="16"/>
  <c r="D500" i="18"/>
  <c r="H500" i="18" s="1"/>
  <c r="P500" i="16"/>
  <c r="D605" i="18"/>
  <c r="H605" i="18" s="1"/>
  <c r="P605" i="16"/>
  <c r="D443" i="18"/>
  <c r="H443" i="18" s="1"/>
  <c r="P443" i="16"/>
  <c r="D503" i="18"/>
  <c r="H503" i="18" s="1"/>
  <c r="P503" i="16"/>
  <c r="O690" i="16"/>
  <c r="D495" i="18"/>
  <c r="H495" i="18" s="1"/>
  <c r="P495" i="16"/>
  <c r="D672" i="18"/>
  <c r="H672" i="18" s="1"/>
  <c r="P672" i="16"/>
  <c r="D497" i="18"/>
  <c r="H497" i="18" s="1"/>
  <c r="P497" i="16"/>
  <c r="O401" i="16"/>
  <c r="O225" i="16"/>
  <c r="D494" i="18"/>
  <c r="H494" i="18" s="1"/>
  <c r="P494" i="16"/>
  <c r="D383" i="18"/>
  <c r="H383" i="18" s="1"/>
  <c r="P383" i="16"/>
  <c r="D413" i="18"/>
  <c r="H413" i="18" s="1"/>
  <c r="P413" i="16"/>
  <c r="D320" i="18"/>
  <c r="H320" i="18" s="1"/>
  <c r="P320" i="16"/>
  <c r="D454" i="18"/>
  <c r="H454" i="18" s="1"/>
  <c r="P454" i="16"/>
  <c r="D202" i="18"/>
  <c r="H202" i="18" s="1"/>
  <c r="P202" i="16"/>
  <c r="D557" i="18"/>
  <c r="H557" i="18" s="1"/>
  <c r="P557" i="16"/>
  <c r="D394" i="18"/>
  <c r="H394" i="18" s="1"/>
  <c r="P394" i="16"/>
  <c r="D804" i="18"/>
  <c r="H804" i="18" s="1"/>
  <c r="P804" i="16"/>
  <c r="D380" i="18"/>
  <c r="H380" i="18" s="1"/>
  <c r="P380" i="16"/>
  <c r="D322" i="18"/>
  <c r="H322" i="18" s="1"/>
  <c r="P322" i="16"/>
  <c r="D473" i="18"/>
  <c r="H473" i="18" s="1"/>
  <c r="P473" i="16"/>
  <c r="O204" i="16"/>
  <c r="D272" i="18"/>
  <c r="H272" i="18" s="1"/>
  <c r="P272" i="16"/>
  <c r="O139" i="16"/>
  <c r="O12" i="16"/>
  <c r="O71" i="16"/>
  <c r="O265" i="16"/>
  <c r="O23" i="16"/>
  <c r="D257" i="18"/>
  <c r="H257" i="18" s="1"/>
  <c r="P257" i="16"/>
  <c r="D78" i="18"/>
  <c r="H78" i="18" s="1"/>
  <c r="P78" i="16"/>
  <c r="C950" i="18"/>
  <c r="G950" i="18" s="1"/>
  <c r="D465" i="18"/>
  <c r="H465" i="18" s="1"/>
  <c r="P465" i="16"/>
  <c r="D215" i="18"/>
  <c r="H215" i="18" s="1"/>
  <c r="P215" i="16"/>
  <c r="C969" i="18"/>
  <c r="G969" i="18" s="1"/>
  <c r="C948" i="18"/>
  <c r="G948" i="18" s="1"/>
  <c r="O309" i="16"/>
  <c r="D211" i="18"/>
  <c r="H211" i="18" s="1"/>
  <c r="P211" i="16"/>
  <c r="D208" i="18"/>
  <c r="H208" i="18" s="1"/>
  <c r="P208" i="16"/>
  <c r="D137" i="18"/>
  <c r="H137" i="18" s="1"/>
  <c r="P137" i="16"/>
  <c r="O45" i="16"/>
  <c r="D172" i="18"/>
  <c r="H172" i="18" s="1"/>
  <c r="P172" i="16"/>
  <c r="O3" i="16"/>
  <c r="R6" i="16"/>
  <c r="C960" i="18"/>
  <c r="G960" i="18" s="1"/>
  <c r="C794" i="18"/>
  <c r="G794" i="18" s="1"/>
  <c r="C938" i="18"/>
  <c r="G938" i="18" s="1"/>
  <c r="C791" i="18"/>
  <c r="G791" i="18" s="1"/>
  <c r="C812" i="18"/>
  <c r="G812" i="18" s="1"/>
  <c r="C833" i="18"/>
  <c r="G833" i="18" s="1"/>
  <c r="D130" i="18"/>
  <c r="H130" i="18" s="1"/>
  <c r="P130" i="16"/>
  <c r="D169" i="18"/>
  <c r="H169" i="18" s="1"/>
  <c r="P169" i="16"/>
  <c r="O94" i="16"/>
  <c r="C800" i="18"/>
  <c r="G800" i="18" s="1"/>
  <c r="C920" i="18"/>
  <c r="G920" i="18" s="1"/>
  <c r="C558" i="18"/>
  <c r="G558" i="18" s="1"/>
  <c r="C486" i="18"/>
  <c r="G486" i="18" s="1"/>
  <c r="C379" i="18"/>
  <c r="G379" i="18" s="1"/>
  <c r="C343" i="18"/>
  <c r="G343" i="18" s="1"/>
  <c r="C305" i="18"/>
  <c r="G305" i="18" s="1"/>
  <c r="D92" i="18"/>
  <c r="H92" i="18" s="1"/>
  <c r="P92" i="16"/>
  <c r="C644" i="18"/>
  <c r="G644" i="18" s="1"/>
  <c r="C309" i="18"/>
  <c r="G309" i="18" s="1"/>
  <c r="C566" i="18"/>
  <c r="G566" i="18" s="1"/>
  <c r="C563" i="18"/>
  <c r="G563" i="18" s="1"/>
  <c r="C499" i="18"/>
  <c r="G499" i="18" s="1"/>
  <c r="C403" i="18"/>
  <c r="G403" i="18" s="1"/>
  <c r="C557" i="18"/>
  <c r="G557" i="18" s="1"/>
  <c r="C485" i="18"/>
  <c r="G485" i="18" s="1"/>
  <c r="C418" i="18"/>
  <c r="G418" i="18" s="1"/>
  <c r="C371" i="18"/>
  <c r="G371" i="18" s="1"/>
  <c r="C335" i="18"/>
  <c r="G335" i="18" s="1"/>
  <c r="C798" i="18"/>
  <c r="G798" i="18" s="1"/>
  <c r="C537" i="18"/>
  <c r="G537" i="18" s="1"/>
  <c r="C465" i="18"/>
  <c r="G465" i="18" s="1"/>
  <c r="C774" i="18"/>
  <c r="G774" i="18" s="1"/>
  <c r="C523" i="18"/>
  <c r="G523" i="18" s="1"/>
  <c r="O151" i="15"/>
  <c r="C570" i="18"/>
  <c r="G570" i="18" s="1"/>
  <c r="C434" i="18"/>
  <c r="G434" i="18" s="1"/>
  <c r="C210" i="18"/>
  <c r="G210" i="18" s="1"/>
  <c r="C174" i="18"/>
  <c r="G174" i="18" s="1"/>
  <c r="P174" i="15"/>
  <c r="C138" i="18"/>
  <c r="G138" i="18" s="1"/>
  <c r="P138" i="15"/>
  <c r="C102" i="18"/>
  <c r="G102" i="18" s="1"/>
  <c r="P102" i="15"/>
  <c r="C738" i="18"/>
  <c r="G738" i="18" s="1"/>
  <c r="C257" i="18"/>
  <c r="G257" i="18" s="1"/>
  <c r="C145" i="18"/>
  <c r="G145" i="18" s="1"/>
  <c r="P145" i="15"/>
  <c r="C78" i="18"/>
  <c r="G78" i="18" s="1"/>
  <c r="P78" i="15"/>
  <c r="C398" i="18"/>
  <c r="G398" i="18" s="1"/>
  <c r="C387" i="18"/>
  <c r="G387" i="18" s="1"/>
  <c r="O38" i="15"/>
  <c r="M661" i="14"/>
  <c r="N661" i="14" s="1"/>
  <c r="M605" i="14"/>
  <c r="N605" i="14" s="1"/>
  <c r="C192" i="18"/>
  <c r="G192" i="18" s="1"/>
  <c r="P192" i="15"/>
  <c r="O48" i="15"/>
  <c r="M567" i="14"/>
  <c r="N567" i="14" s="1"/>
  <c r="C177" i="18"/>
  <c r="G177" i="18" s="1"/>
  <c r="P177" i="15"/>
  <c r="M563" i="14"/>
  <c r="N563" i="14" s="1"/>
  <c r="P4" i="14"/>
  <c r="L613" i="14" s="1"/>
  <c r="O957" i="17"/>
  <c r="E906" i="18"/>
  <c r="I906" i="18" s="1"/>
  <c r="Q906" i="17"/>
  <c r="P906" i="17"/>
  <c r="E960" i="18"/>
  <c r="I960" i="18" s="1"/>
  <c r="Q960" i="17"/>
  <c r="P960" i="17"/>
  <c r="E843" i="18"/>
  <c r="I843" i="18" s="1"/>
  <c r="P843" i="17"/>
  <c r="Q843" i="17"/>
  <c r="E793" i="18"/>
  <c r="I793" i="18" s="1"/>
  <c r="Q793" i="17"/>
  <c r="P793" i="17"/>
  <c r="E886" i="18"/>
  <c r="I886" i="18" s="1"/>
  <c r="Q886" i="17"/>
  <c r="P886" i="17"/>
  <c r="E895" i="18"/>
  <c r="I895" i="18" s="1"/>
  <c r="Q895" i="17"/>
  <c r="P895" i="17"/>
  <c r="E835" i="18"/>
  <c r="I835" i="18" s="1"/>
  <c r="P835" i="17"/>
  <c r="Q835" i="17"/>
  <c r="E915" i="18"/>
  <c r="I915" i="18" s="1"/>
  <c r="Q915" i="17"/>
  <c r="P915" i="17"/>
  <c r="E831" i="18"/>
  <c r="I831" i="18" s="1"/>
  <c r="P831" i="17"/>
  <c r="Q831" i="17"/>
  <c r="O787" i="17"/>
  <c r="E914" i="18"/>
  <c r="I914" i="18" s="1"/>
  <c r="Q914" i="17"/>
  <c r="P914" i="17"/>
  <c r="O760" i="17"/>
  <c r="O678" i="17"/>
  <c r="O722" i="17"/>
  <c r="O768" i="17"/>
  <c r="O648" i="17"/>
  <c r="E656" i="18"/>
  <c r="I656" i="18" s="1"/>
  <c r="Q656" i="17"/>
  <c r="P656" i="17"/>
  <c r="O586" i="17"/>
  <c r="O569" i="17"/>
  <c r="E567" i="18"/>
  <c r="I567" i="18" s="1"/>
  <c r="P567" i="17"/>
  <c r="Q567" i="17"/>
  <c r="O554" i="17"/>
  <c r="E533" i="18"/>
  <c r="I533" i="18" s="1"/>
  <c r="Q533" i="17"/>
  <c r="P533" i="17"/>
  <c r="E511" i="18"/>
  <c r="I511" i="18" s="1"/>
  <c r="Q511" i="17"/>
  <c r="P511" i="17"/>
  <c r="E455" i="18"/>
  <c r="I455" i="18" s="1"/>
  <c r="Q455" i="17"/>
  <c r="P455" i="17"/>
  <c r="O355" i="17"/>
  <c r="E446" i="18"/>
  <c r="I446" i="18" s="1"/>
  <c r="Q446" i="17"/>
  <c r="P446" i="17"/>
  <c r="E539" i="18"/>
  <c r="I539" i="18" s="1"/>
  <c r="P539" i="17"/>
  <c r="Q539" i="17"/>
  <c r="E480" i="18"/>
  <c r="I480" i="18" s="1"/>
  <c r="Q480" i="17"/>
  <c r="P480" i="17"/>
  <c r="E550" i="18"/>
  <c r="I550" i="18" s="1"/>
  <c r="Q550" i="17"/>
  <c r="P550" i="17"/>
  <c r="E549" i="18"/>
  <c r="I549" i="18" s="1"/>
  <c r="Q549" i="17"/>
  <c r="P549" i="17"/>
  <c r="O315" i="17"/>
  <c r="E311" i="18"/>
  <c r="I311" i="18" s="1"/>
  <c r="Q311" i="17"/>
  <c r="P311" i="17"/>
  <c r="E220" i="18"/>
  <c r="I220" i="18" s="1"/>
  <c r="Q220" i="17"/>
  <c r="P220" i="17"/>
  <c r="E318" i="18"/>
  <c r="I318" i="18" s="1"/>
  <c r="Q318" i="17"/>
  <c r="P318" i="17"/>
  <c r="O262" i="17"/>
  <c r="E328" i="18"/>
  <c r="I328" i="18" s="1"/>
  <c r="P328" i="17"/>
  <c r="Q328" i="17"/>
  <c r="O254" i="17"/>
  <c r="E211" i="18"/>
  <c r="I211" i="18" s="1"/>
  <c r="Q211" i="17"/>
  <c r="P211" i="17"/>
  <c r="E135" i="18"/>
  <c r="I135" i="18" s="1"/>
  <c r="Q135" i="17"/>
  <c r="P135" i="17"/>
  <c r="E44" i="18"/>
  <c r="I44" i="18" s="1"/>
  <c r="P44" i="17"/>
  <c r="Q44" i="17"/>
  <c r="E234" i="18"/>
  <c r="I234" i="18" s="1"/>
  <c r="Q234" i="17"/>
  <c r="P234" i="17"/>
  <c r="E153" i="18"/>
  <c r="I153" i="18" s="1"/>
  <c r="Q153" i="17"/>
  <c r="P153" i="17"/>
  <c r="E358" i="18"/>
  <c r="I358" i="18" s="1"/>
  <c r="Q358" i="17"/>
  <c r="P358" i="17"/>
  <c r="E130" i="18"/>
  <c r="I130" i="18" s="1"/>
  <c r="Q130" i="17"/>
  <c r="P130" i="17"/>
  <c r="E260" i="18"/>
  <c r="I260" i="18" s="1"/>
  <c r="P260" i="17"/>
  <c r="Q260" i="17"/>
  <c r="E186" i="18"/>
  <c r="I186" i="18" s="1"/>
  <c r="P186" i="17"/>
  <c r="Q186" i="17"/>
  <c r="E516" i="18"/>
  <c r="I516" i="18" s="1"/>
  <c r="Q516" i="17"/>
  <c r="P516" i="17"/>
  <c r="E133" i="18"/>
  <c r="I133" i="18" s="1"/>
  <c r="Q133" i="17"/>
  <c r="P133" i="17"/>
  <c r="E26" i="18"/>
  <c r="I26" i="18" s="1"/>
  <c r="Q26" i="17"/>
  <c r="P26" i="17"/>
  <c r="E195" i="18"/>
  <c r="I195" i="18" s="1"/>
  <c r="Q195" i="17"/>
  <c r="P195" i="17"/>
  <c r="O141" i="17"/>
  <c r="E128" i="18"/>
  <c r="I128" i="18" s="1"/>
  <c r="Q128" i="17"/>
  <c r="P128" i="17"/>
  <c r="O902" i="16"/>
  <c r="O807" i="16"/>
  <c r="O905" i="16"/>
  <c r="D826" i="18"/>
  <c r="H826" i="18" s="1"/>
  <c r="P826" i="16"/>
  <c r="D779" i="18"/>
  <c r="H779" i="18" s="1"/>
  <c r="P779" i="16"/>
  <c r="D942" i="18"/>
  <c r="H942" i="18" s="1"/>
  <c r="P942" i="16"/>
  <c r="D885" i="18"/>
  <c r="H885" i="18" s="1"/>
  <c r="P885" i="16"/>
  <c r="D813" i="18"/>
  <c r="H813" i="18" s="1"/>
  <c r="P813" i="16"/>
  <c r="D960" i="18"/>
  <c r="H960" i="18" s="1"/>
  <c r="P960" i="16"/>
  <c r="D907" i="18"/>
  <c r="H907" i="18" s="1"/>
  <c r="P907" i="16"/>
  <c r="D819" i="18"/>
  <c r="H819" i="18" s="1"/>
  <c r="P819" i="16"/>
  <c r="E45" i="18"/>
  <c r="I45" i="18" s="1"/>
  <c r="P45" i="17"/>
  <c r="Q45" i="17"/>
  <c r="D944" i="18"/>
  <c r="H944" i="18" s="1"/>
  <c r="P944" i="16"/>
  <c r="O884" i="16"/>
  <c r="O812" i="16"/>
  <c r="D790" i="18"/>
  <c r="H790" i="18" s="1"/>
  <c r="P790" i="16"/>
  <c r="D772" i="18"/>
  <c r="H772" i="18" s="1"/>
  <c r="P772" i="16"/>
  <c r="O923" i="16"/>
  <c r="O815" i="16"/>
  <c r="E54" i="18"/>
  <c r="I54" i="18" s="1"/>
  <c r="Q54" i="17"/>
  <c r="P54" i="17"/>
  <c r="D922" i="18"/>
  <c r="H922" i="18" s="1"/>
  <c r="P922" i="16"/>
  <c r="D814" i="18"/>
  <c r="H814" i="18" s="1"/>
  <c r="P814" i="16"/>
  <c r="D955" i="18"/>
  <c r="H955" i="18" s="1"/>
  <c r="P955" i="16"/>
  <c r="O873" i="16"/>
  <c r="O700" i="16"/>
  <c r="D740" i="18"/>
  <c r="H740" i="18" s="1"/>
  <c r="P740" i="16"/>
  <c r="D743" i="18"/>
  <c r="H743" i="18" s="1"/>
  <c r="P743" i="16"/>
  <c r="D739" i="18"/>
  <c r="H739" i="18" s="1"/>
  <c r="P739" i="16"/>
  <c r="D648" i="18"/>
  <c r="H648" i="18" s="1"/>
  <c r="P648" i="16"/>
  <c r="D890" i="18"/>
  <c r="H890" i="18" s="1"/>
  <c r="P890" i="16"/>
  <c r="D676" i="18"/>
  <c r="H676" i="18" s="1"/>
  <c r="P676" i="16"/>
  <c r="E13" i="18"/>
  <c r="I13" i="18" s="1"/>
  <c r="P13" i="17"/>
  <c r="Q13" i="17"/>
  <c r="D801" i="18"/>
  <c r="H801" i="18" s="1"/>
  <c r="P801" i="16"/>
  <c r="D758" i="18"/>
  <c r="H758" i="18" s="1"/>
  <c r="P758" i="16"/>
  <c r="D554" i="18"/>
  <c r="H554" i="18" s="1"/>
  <c r="P554" i="16"/>
  <c r="O480" i="16"/>
  <c r="D598" i="18"/>
  <c r="H598" i="18" s="1"/>
  <c r="P598" i="16"/>
  <c r="O467" i="16"/>
  <c r="D537" i="18"/>
  <c r="H537" i="18" s="1"/>
  <c r="P537" i="16"/>
  <c r="D549" i="18"/>
  <c r="H549" i="18" s="1"/>
  <c r="P549" i="16"/>
  <c r="D617" i="18"/>
  <c r="H617" i="18" s="1"/>
  <c r="P617" i="16"/>
  <c r="D733" i="18"/>
  <c r="H733" i="18" s="1"/>
  <c r="P733" i="16"/>
  <c r="D565" i="18"/>
  <c r="H565" i="18" s="1"/>
  <c r="P565" i="16"/>
  <c r="O456" i="16"/>
  <c r="E324" i="18"/>
  <c r="I324" i="18" s="1"/>
  <c r="P324" i="17"/>
  <c r="Q324" i="17"/>
  <c r="D715" i="18"/>
  <c r="H715" i="18" s="1"/>
  <c r="P715" i="16"/>
  <c r="D572" i="18"/>
  <c r="H572" i="18" s="1"/>
  <c r="P572" i="16"/>
  <c r="D455" i="18"/>
  <c r="H455" i="18" s="1"/>
  <c r="P455" i="16"/>
  <c r="D374" i="18"/>
  <c r="H374" i="18" s="1"/>
  <c r="P374" i="16"/>
  <c r="O189" i="16"/>
  <c r="D258" i="18"/>
  <c r="H258" i="18" s="1"/>
  <c r="P258" i="16"/>
  <c r="D526" i="18"/>
  <c r="H526" i="18" s="1"/>
  <c r="P526" i="16"/>
  <c r="D382" i="18"/>
  <c r="H382" i="18" s="1"/>
  <c r="P382" i="16"/>
  <c r="D241" i="18"/>
  <c r="H241" i="18" s="1"/>
  <c r="P241" i="16"/>
  <c r="D144" i="18"/>
  <c r="H144" i="18" s="1"/>
  <c r="P144" i="16"/>
  <c r="O300" i="16"/>
  <c r="D368" i="18"/>
  <c r="H368" i="18" s="1"/>
  <c r="P368" i="16"/>
  <c r="D445" i="18"/>
  <c r="H445" i="18" s="1"/>
  <c r="P445" i="16"/>
  <c r="D352" i="18"/>
  <c r="H352" i="18" s="1"/>
  <c r="P352" i="16"/>
  <c r="D286" i="18"/>
  <c r="H286" i="18" s="1"/>
  <c r="P286" i="16"/>
  <c r="D294" i="18"/>
  <c r="H294" i="18" s="1"/>
  <c r="P294" i="16"/>
  <c r="D460" i="18"/>
  <c r="H460" i="18" s="1"/>
  <c r="P460" i="16"/>
  <c r="D128" i="18"/>
  <c r="H128" i="18" s="1"/>
  <c r="P128" i="16"/>
  <c r="D547" i="18"/>
  <c r="H547" i="18" s="1"/>
  <c r="P547" i="16"/>
  <c r="D267" i="18"/>
  <c r="H267" i="18" s="1"/>
  <c r="P267" i="16"/>
  <c r="O201" i="16"/>
  <c r="O29" i="16"/>
  <c r="D358" i="18"/>
  <c r="H358" i="18" s="1"/>
  <c r="P358" i="16"/>
  <c r="D283" i="18"/>
  <c r="H283" i="18" s="1"/>
  <c r="P283" i="16"/>
  <c r="O33" i="16"/>
  <c r="D112" i="18"/>
  <c r="H112" i="18" s="1"/>
  <c r="P112" i="16"/>
  <c r="D214" i="18"/>
  <c r="H214" i="18" s="1"/>
  <c r="P214" i="16"/>
  <c r="C954" i="18"/>
  <c r="G954" i="18" s="1"/>
  <c r="C820" i="18"/>
  <c r="G820" i="18" s="1"/>
  <c r="D40" i="18"/>
  <c r="H40" i="18" s="1"/>
  <c r="P40" i="16"/>
  <c r="D233" i="18"/>
  <c r="H233" i="18" s="1"/>
  <c r="P233" i="16"/>
  <c r="C822" i="18"/>
  <c r="G822" i="18" s="1"/>
  <c r="O87" i="16"/>
  <c r="C742" i="18"/>
  <c r="G742" i="18" s="1"/>
  <c r="C874" i="18"/>
  <c r="G874" i="18" s="1"/>
  <c r="C773" i="18"/>
  <c r="G773" i="18" s="1"/>
  <c r="D251" i="18"/>
  <c r="H251" i="18" s="1"/>
  <c r="P251" i="16"/>
  <c r="D102" i="18"/>
  <c r="H102" i="18" s="1"/>
  <c r="P102" i="16"/>
  <c r="C958" i="18"/>
  <c r="G958" i="18" s="1"/>
  <c r="C842" i="18"/>
  <c r="G842" i="18" s="1"/>
  <c r="C945" i="18"/>
  <c r="G945" i="18" s="1"/>
  <c r="C878" i="18"/>
  <c r="G878" i="18" s="1"/>
  <c r="C940" i="18"/>
  <c r="G940" i="18" s="1"/>
  <c r="C682" i="18"/>
  <c r="G682" i="18" s="1"/>
  <c r="C425" i="18"/>
  <c r="G425" i="18" s="1"/>
  <c r="C826" i="18"/>
  <c r="G826" i="18" s="1"/>
  <c r="C544" i="18"/>
  <c r="G544" i="18" s="1"/>
  <c r="C472" i="18"/>
  <c r="G472" i="18" s="1"/>
  <c r="C541" i="18"/>
  <c r="G541" i="18" s="1"/>
  <c r="C411" i="18"/>
  <c r="G411" i="18" s="1"/>
  <c r="C300" i="18"/>
  <c r="G300" i="18" s="1"/>
  <c r="C749" i="18"/>
  <c r="G749" i="18" s="1"/>
  <c r="C386" i="18"/>
  <c r="G386" i="18" s="1"/>
  <c r="C350" i="18"/>
  <c r="G350" i="18" s="1"/>
  <c r="C314" i="18"/>
  <c r="G314" i="18" s="1"/>
  <c r="C433" i="18"/>
  <c r="G433" i="18" s="1"/>
  <c r="C583" i="18"/>
  <c r="G583" i="18" s="1"/>
  <c r="C520" i="18"/>
  <c r="G520" i="18" s="1"/>
  <c r="C368" i="18"/>
  <c r="G368" i="18" s="1"/>
  <c r="C750" i="18"/>
  <c r="G750" i="18" s="1"/>
  <c r="O139" i="15"/>
  <c r="C239" i="18"/>
  <c r="G239" i="18" s="1"/>
  <c r="C351" i="18"/>
  <c r="G351" i="18" s="1"/>
  <c r="O172" i="15"/>
  <c r="O136" i="15"/>
  <c r="O100" i="15"/>
  <c r="C612" i="18"/>
  <c r="G612" i="18" s="1"/>
  <c r="C133" i="18"/>
  <c r="G133" i="18" s="1"/>
  <c r="P133" i="15"/>
  <c r="C488" i="18"/>
  <c r="G488" i="18" s="1"/>
  <c r="C299" i="18"/>
  <c r="G299" i="18" s="1"/>
  <c r="C315" i="18"/>
  <c r="G315" i="18" s="1"/>
  <c r="C545" i="18"/>
  <c r="G545" i="18" s="1"/>
  <c r="C723" i="18"/>
  <c r="G723" i="18" s="1"/>
  <c r="C221" i="18"/>
  <c r="G221" i="18" s="1"/>
  <c r="C42" i="18"/>
  <c r="G42" i="18" s="1"/>
  <c r="P42" i="15"/>
  <c r="C168" i="18"/>
  <c r="G168" i="18" s="1"/>
  <c r="P168" i="15"/>
  <c r="C44" i="18"/>
  <c r="G44" i="18" s="1"/>
  <c r="P44" i="15"/>
  <c r="M559" i="14"/>
  <c r="N559" i="14" s="1"/>
  <c r="O35" i="15"/>
  <c r="C17" i="18"/>
  <c r="G17" i="18" s="1"/>
  <c r="P17" i="15"/>
  <c r="C96" i="18"/>
  <c r="G96" i="18" s="1"/>
  <c r="P96" i="15"/>
  <c r="M699" i="14"/>
  <c r="N699" i="14" s="1"/>
  <c r="C144" i="18"/>
  <c r="G144" i="18" s="1"/>
  <c r="P144" i="15"/>
  <c r="M601" i="14"/>
  <c r="N601" i="14" s="1"/>
  <c r="C204" i="18"/>
  <c r="G204" i="18" s="1"/>
  <c r="M543" i="14"/>
  <c r="N543" i="14" s="1"/>
  <c r="M539" i="14"/>
  <c r="N539" i="14" s="1"/>
  <c r="E935" i="18"/>
  <c r="I935" i="18" s="1"/>
  <c r="Q935" i="17"/>
  <c r="P935" i="17"/>
  <c r="E970" i="18"/>
  <c r="I970" i="18" s="1"/>
  <c r="Q970" i="17"/>
  <c r="P970" i="17"/>
  <c r="E904" i="18"/>
  <c r="I904" i="18" s="1"/>
  <c r="Q904" i="17"/>
  <c r="P904" i="17"/>
  <c r="E880" i="18"/>
  <c r="I880" i="18" s="1"/>
  <c r="Q880" i="17"/>
  <c r="P880" i="17"/>
  <c r="O953" i="17"/>
  <c r="E932" i="18"/>
  <c r="I932" i="18" s="1"/>
  <c r="Q932" i="17"/>
  <c r="P932" i="17"/>
  <c r="O864" i="17"/>
  <c r="O897" i="17"/>
  <c r="E840" i="18"/>
  <c r="I840" i="18" s="1"/>
  <c r="Q840" i="17"/>
  <c r="P840" i="17"/>
  <c r="E875" i="18"/>
  <c r="I875" i="18" s="1"/>
  <c r="Q875" i="17"/>
  <c r="P875" i="17"/>
  <c r="E882" i="18"/>
  <c r="I882" i="18" s="1"/>
  <c r="Q882" i="17"/>
  <c r="P882" i="17"/>
  <c r="O791" i="17"/>
  <c r="E819" i="18"/>
  <c r="I819" i="18" s="1"/>
  <c r="P819" i="17"/>
  <c r="Q819" i="17"/>
  <c r="E809" i="18"/>
  <c r="I809" i="18" s="1"/>
  <c r="Q809" i="17"/>
  <c r="P809" i="17"/>
  <c r="E841" i="18"/>
  <c r="I841" i="18" s="1"/>
  <c r="Q841" i="17"/>
  <c r="P841" i="17"/>
  <c r="E903" i="18"/>
  <c r="I903" i="18" s="1"/>
  <c r="Q903" i="17"/>
  <c r="P903" i="17"/>
  <c r="O889" i="17"/>
  <c r="O745" i="17"/>
  <c r="E767" i="18"/>
  <c r="I767" i="18" s="1"/>
  <c r="Q767" i="17"/>
  <c r="P767" i="17"/>
  <c r="E728" i="18"/>
  <c r="I728" i="18" s="1"/>
  <c r="Q728" i="17"/>
  <c r="P728" i="17"/>
  <c r="E662" i="18"/>
  <c r="I662" i="18" s="1"/>
  <c r="P662" i="17"/>
  <c r="Q662" i="17"/>
  <c r="E690" i="18"/>
  <c r="I690" i="18" s="1"/>
  <c r="P690" i="17"/>
  <c r="Q690" i="17"/>
  <c r="O743" i="17"/>
  <c r="E751" i="18"/>
  <c r="I751" i="18" s="1"/>
  <c r="Q751" i="17"/>
  <c r="P751" i="17"/>
  <c r="O778" i="17"/>
  <c r="O718" i="17"/>
  <c r="E771" i="18"/>
  <c r="I771" i="18" s="1"/>
  <c r="Q771" i="17"/>
  <c r="P771" i="17"/>
  <c r="E738" i="18"/>
  <c r="I738" i="18" s="1"/>
  <c r="P738" i="17"/>
  <c r="Q738" i="17"/>
  <c r="O639" i="17"/>
  <c r="E689" i="18"/>
  <c r="I689" i="18" s="1"/>
  <c r="Q689" i="17"/>
  <c r="P689" i="17"/>
  <c r="O553" i="17"/>
  <c r="E637" i="18"/>
  <c r="I637" i="18" s="1"/>
  <c r="Q637" i="17"/>
  <c r="P637" i="17"/>
  <c r="E576" i="18"/>
  <c r="I576" i="18" s="1"/>
  <c r="Q576" i="17"/>
  <c r="P576" i="17"/>
  <c r="E604" i="18"/>
  <c r="I604" i="18" s="1"/>
  <c r="Q604" i="17"/>
  <c r="P604" i="17"/>
  <c r="E620" i="18"/>
  <c r="I620" i="18" s="1"/>
  <c r="Q620" i="17"/>
  <c r="P620" i="17"/>
  <c r="O628" i="17"/>
  <c r="E492" i="18"/>
  <c r="I492" i="18" s="1"/>
  <c r="Q492" i="17"/>
  <c r="P492" i="17"/>
  <c r="E337" i="18"/>
  <c r="I337" i="18" s="1"/>
  <c r="P337" i="17"/>
  <c r="Q337" i="17"/>
  <c r="E426" i="18"/>
  <c r="I426" i="18" s="1"/>
  <c r="Q426" i="17"/>
  <c r="P426" i="17"/>
  <c r="O333" i="17"/>
  <c r="E532" i="18"/>
  <c r="I532" i="18" s="1"/>
  <c r="Q532" i="17"/>
  <c r="P532" i="17"/>
  <c r="E373" i="18"/>
  <c r="I373" i="18" s="1"/>
  <c r="P373" i="17"/>
  <c r="Q373" i="17"/>
  <c r="E543" i="18"/>
  <c r="I543" i="18" s="1"/>
  <c r="P543" i="17"/>
  <c r="Q543" i="17"/>
  <c r="E593" i="18"/>
  <c r="I593" i="18" s="1"/>
  <c r="Q593" i="17"/>
  <c r="P593" i="17"/>
  <c r="E491" i="18"/>
  <c r="I491" i="18" s="1"/>
  <c r="Q491" i="17"/>
  <c r="P491" i="17"/>
  <c r="E410" i="18"/>
  <c r="I410" i="18" s="1"/>
  <c r="Q410" i="17"/>
  <c r="P410" i="17"/>
  <c r="O279" i="17"/>
  <c r="O381" i="17"/>
  <c r="E523" i="18"/>
  <c r="I523" i="18" s="1"/>
  <c r="Q523" i="17"/>
  <c r="P523" i="17"/>
  <c r="E453" i="18"/>
  <c r="I453" i="18" s="1"/>
  <c r="Q453" i="17"/>
  <c r="P453" i="17"/>
  <c r="O349" i="17"/>
  <c r="E188" i="18"/>
  <c r="I188" i="18" s="1"/>
  <c r="P188" i="17"/>
  <c r="Q188" i="17"/>
  <c r="E312" i="18"/>
  <c r="I312" i="18" s="1"/>
  <c r="P312" i="17"/>
  <c r="Q312" i="17"/>
  <c r="E233" i="18"/>
  <c r="I233" i="18" s="1"/>
  <c r="Q233" i="17"/>
  <c r="P233" i="17"/>
  <c r="E487" i="18"/>
  <c r="I487" i="18" s="1"/>
  <c r="Q487" i="17"/>
  <c r="P487" i="17"/>
  <c r="E286" i="18"/>
  <c r="I286" i="18" s="1"/>
  <c r="Q286" i="17"/>
  <c r="P286" i="17"/>
  <c r="E267" i="18"/>
  <c r="I267" i="18" s="1"/>
  <c r="Q267" i="17"/>
  <c r="P267" i="17"/>
  <c r="E314" i="18"/>
  <c r="I314" i="18" s="1"/>
  <c r="Q314" i="17"/>
  <c r="P314" i="17"/>
  <c r="O217" i="17"/>
  <c r="E320" i="18"/>
  <c r="I320" i="18" s="1"/>
  <c r="P320" i="17"/>
  <c r="Q320" i="17"/>
  <c r="E283" i="18"/>
  <c r="I283" i="18" s="1"/>
  <c r="Q283" i="17"/>
  <c r="P283" i="17"/>
  <c r="E100" i="18"/>
  <c r="I100" i="18" s="1"/>
  <c r="P100" i="17"/>
  <c r="Q100" i="17"/>
  <c r="O25" i="17"/>
  <c r="O140" i="17"/>
  <c r="E30" i="18"/>
  <c r="I30" i="18" s="1"/>
  <c r="Q30" i="17"/>
  <c r="P30" i="17"/>
  <c r="E74" i="18"/>
  <c r="I74" i="18" s="1"/>
  <c r="Q74" i="17"/>
  <c r="P74" i="17"/>
  <c r="E64" i="18"/>
  <c r="I64" i="18" s="1"/>
  <c r="P64" i="17"/>
  <c r="Q64" i="17"/>
  <c r="E227" i="18"/>
  <c r="I227" i="18" s="1"/>
  <c r="Q227" i="17"/>
  <c r="P227" i="17"/>
  <c r="E158" i="18"/>
  <c r="I158" i="18" s="1"/>
  <c r="P158" i="17"/>
  <c r="Q158" i="17"/>
  <c r="E126" i="18"/>
  <c r="I126" i="18" s="1"/>
  <c r="P126" i="17"/>
  <c r="Q126" i="17"/>
  <c r="E61" i="18"/>
  <c r="I61" i="18" s="1"/>
  <c r="P61" i="17"/>
  <c r="Q61" i="17"/>
  <c r="E57" i="18"/>
  <c r="I57" i="18" s="1"/>
  <c r="P57" i="17"/>
  <c r="Q57" i="17"/>
  <c r="D776" i="18"/>
  <c r="H776" i="18" s="1"/>
  <c r="P776" i="16"/>
  <c r="D881" i="18"/>
  <c r="H881" i="18" s="1"/>
  <c r="P881" i="16"/>
  <c r="D809" i="18"/>
  <c r="H809" i="18" s="1"/>
  <c r="P809" i="16"/>
  <c r="E4" i="18"/>
  <c r="I4" i="18" s="1"/>
  <c r="Q4" i="17"/>
  <c r="P4" i="17"/>
  <c r="D894" i="18"/>
  <c r="H894" i="18" s="1"/>
  <c r="P894" i="16"/>
  <c r="E16" i="18"/>
  <c r="I16" i="18" s="1"/>
  <c r="P16" i="17"/>
  <c r="Q16" i="17"/>
  <c r="O906" i="16"/>
  <c r="D951" i="18"/>
  <c r="H951" i="18" s="1"/>
  <c r="P951" i="16"/>
  <c r="O860" i="16"/>
  <c r="D627" i="18"/>
  <c r="H627" i="18" s="1"/>
  <c r="P627" i="16"/>
  <c r="E66" i="18"/>
  <c r="I66" i="18" s="1"/>
  <c r="Q66" i="17"/>
  <c r="P66" i="17"/>
  <c r="D674" i="18"/>
  <c r="H674" i="18" s="1"/>
  <c r="P674" i="16"/>
  <c r="D621" i="18"/>
  <c r="H621" i="18" s="1"/>
  <c r="P621" i="16"/>
  <c r="D558" i="18"/>
  <c r="H558" i="18" s="1"/>
  <c r="P558" i="16"/>
  <c r="D713" i="18"/>
  <c r="H713" i="18" s="1"/>
  <c r="P713" i="16"/>
  <c r="O633" i="16"/>
  <c r="E97" i="18"/>
  <c r="I97" i="18" s="1"/>
  <c r="P97" i="17"/>
  <c r="Q97" i="17"/>
  <c r="D786" i="18"/>
  <c r="H786" i="18" s="1"/>
  <c r="P786" i="16"/>
  <c r="D684" i="18"/>
  <c r="H684" i="18" s="1"/>
  <c r="P684" i="16"/>
  <c r="D728" i="18"/>
  <c r="H728" i="18" s="1"/>
  <c r="P728" i="16"/>
  <c r="O662" i="16"/>
  <c r="O603" i="16"/>
  <c r="D653" i="18"/>
  <c r="H653" i="18" s="1"/>
  <c r="P653" i="16"/>
  <c r="E331" i="18"/>
  <c r="I331" i="18" s="1"/>
  <c r="Q331" i="17"/>
  <c r="P331" i="17"/>
  <c r="D750" i="18"/>
  <c r="H750" i="18" s="1"/>
  <c r="P750" i="16"/>
  <c r="O562" i="16"/>
  <c r="D546" i="18"/>
  <c r="H546" i="18" s="1"/>
  <c r="P546" i="16"/>
  <c r="D704" i="18"/>
  <c r="H704" i="18" s="1"/>
  <c r="P704" i="16"/>
  <c r="D407" i="18"/>
  <c r="H407" i="18" s="1"/>
  <c r="P407" i="16"/>
  <c r="D582" i="18"/>
  <c r="H582" i="18" s="1"/>
  <c r="P582" i="16"/>
  <c r="D499" i="18"/>
  <c r="H499" i="18" s="1"/>
  <c r="P499" i="16"/>
  <c r="O449" i="16"/>
  <c r="D661" i="18"/>
  <c r="H661" i="18" s="1"/>
  <c r="P661" i="16"/>
  <c r="D548" i="18"/>
  <c r="H548" i="18" s="1"/>
  <c r="P548" i="16"/>
  <c r="D485" i="18"/>
  <c r="H485" i="18" s="1"/>
  <c r="P485" i="16"/>
  <c r="O417" i="16"/>
  <c r="D571" i="18"/>
  <c r="H571" i="18" s="1"/>
  <c r="P571" i="16"/>
  <c r="D474" i="18"/>
  <c r="H474" i="18" s="1"/>
  <c r="P474" i="16"/>
  <c r="O171" i="16"/>
  <c r="D490" i="18"/>
  <c r="H490" i="18" s="1"/>
  <c r="P490" i="16"/>
  <c r="D315" i="18"/>
  <c r="H315" i="18" s="1"/>
  <c r="P315" i="16"/>
  <c r="D335" i="18"/>
  <c r="H335" i="18" s="1"/>
  <c r="P335" i="16"/>
  <c r="D434" i="18"/>
  <c r="H434" i="18" s="1"/>
  <c r="P434" i="16"/>
  <c r="D364" i="18"/>
  <c r="H364" i="18" s="1"/>
  <c r="P364" i="16"/>
  <c r="D183" i="18"/>
  <c r="H183" i="18" s="1"/>
  <c r="P183" i="16"/>
  <c r="D502" i="18"/>
  <c r="H502" i="18" s="1"/>
  <c r="P502" i="16"/>
  <c r="D595" i="18"/>
  <c r="H595" i="18" s="1"/>
  <c r="P595" i="16"/>
  <c r="D376" i="18"/>
  <c r="H376" i="18" s="1"/>
  <c r="P376" i="16"/>
  <c r="D299" i="18"/>
  <c r="H299" i="18" s="1"/>
  <c r="P299" i="16"/>
  <c r="D559" i="18"/>
  <c r="H559" i="18" s="1"/>
  <c r="P559" i="16"/>
  <c r="D264" i="18"/>
  <c r="H264" i="18" s="1"/>
  <c r="P264" i="16"/>
  <c r="D129" i="18"/>
  <c r="H129" i="18" s="1"/>
  <c r="P129" i="16"/>
  <c r="D253" i="18"/>
  <c r="H253" i="18" s="1"/>
  <c r="P253" i="16"/>
  <c r="N14" i="16"/>
  <c r="O14" i="16"/>
  <c r="D148" i="18"/>
  <c r="H148" i="18" s="1"/>
  <c r="P148" i="16"/>
  <c r="D198" i="18"/>
  <c r="H198" i="18" s="1"/>
  <c r="P198" i="16"/>
  <c r="D296" i="18"/>
  <c r="H296" i="18" s="1"/>
  <c r="P296" i="16"/>
  <c r="O20" i="16"/>
  <c r="D341" i="18"/>
  <c r="H341" i="18" s="1"/>
  <c r="P341" i="16"/>
  <c r="O270" i="16"/>
  <c r="O24" i="16"/>
  <c r="D290" i="18"/>
  <c r="H290" i="18" s="1"/>
  <c r="P290" i="16"/>
  <c r="C966" i="18"/>
  <c r="G966" i="18" s="1"/>
  <c r="D76" i="18"/>
  <c r="H76" i="18" s="1"/>
  <c r="P76" i="16"/>
  <c r="C935" i="18"/>
  <c r="G935" i="18" s="1"/>
  <c r="D226" i="18"/>
  <c r="H226" i="18" s="1"/>
  <c r="P226" i="16"/>
  <c r="C951" i="18"/>
  <c r="G951" i="18" s="1"/>
  <c r="D273" i="18"/>
  <c r="H273" i="18" s="1"/>
  <c r="P273" i="16"/>
  <c r="C956" i="18"/>
  <c r="G956" i="18" s="1"/>
  <c r="C817" i="18"/>
  <c r="G817" i="18" s="1"/>
  <c r="C932" i="18"/>
  <c r="G932" i="18" s="1"/>
  <c r="D83" i="18"/>
  <c r="H83" i="18" s="1"/>
  <c r="P83" i="16"/>
  <c r="C911" i="18"/>
  <c r="G911" i="18" s="1"/>
  <c r="C854" i="18"/>
  <c r="G854" i="18" s="1"/>
  <c r="D114" i="18"/>
  <c r="H114" i="18" s="1"/>
  <c r="P114" i="16"/>
  <c r="O82" i="16"/>
  <c r="D90" i="18"/>
  <c r="H90" i="18" s="1"/>
  <c r="P90" i="16"/>
  <c r="C550" i="18"/>
  <c r="G550" i="18" s="1"/>
  <c r="C324" i="18"/>
  <c r="G324" i="18" s="1"/>
  <c r="C797" i="18"/>
  <c r="G797" i="18" s="1"/>
  <c r="C547" i="18"/>
  <c r="G547" i="18" s="1"/>
  <c r="C475" i="18"/>
  <c r="G475" i="18" s="1"/>
  <c r="C414" i="18"/>
  <c r="G414" i="18" s="1"/>
  <c r="C377" i="18"/>
  <c r="G377" i="18" s="1"/>
  <c r="C341" i="18"/>
  <c r="G341" i="18" s="1"/>
  <c r="C759" i="18"/>
  <c r="G759" i="18" s="1"/>
  <c r="C491" i="18"/>
  <c r="G491" i="18" s="1"/>
  <c r="C439" i="18"/>
  <c r="G439" i="18" s="1"/>
  <c r="C892" i="18"/>
  <c r="G892" i="18" s="1"/>
  <c r="C540" i="18"/>
  <c r="G540" i="18" s="1"/>
  <c r="C468" i="18"/>
  <c r="G468" i="18" s="1"/>
  <c r="C405" i="18"/>
  <c r="G405" i="18" s="1"/>
  <c r="C361" i="18"/>
  <c r="G361" i="18" s="1"/>
  <c r="C325" i="18"/>
  <c r="G325" i="18" s="1"/>
  <c r="C284" i="18"/>
  <c r="G284" i="18" s="1"/>
  <c r="C731" i="18"/>
  <c r="G731" i="18" s="1"/>
  <c r="C526" i="18"/>
  <c r="G526" i="18" s="1"/>
  <c r="C454" i="18"/>
  <c r="G454" i="18" s="1"/>
  <c r="C744" i="18"/>
  <c r="G744" i="18" s="1"/>
  <c r="C515" i="18"/>
  <c r="G515" i="18" s="1"/>
  <c r="C245" i="18"/>
  <c r="G245" i="18" s="1"/>
  <c r="O127" i="15"/>
  <c r="C872" i="18"/>
  <c r="G872" i="18" s="1"/>
  <c r="C233" i="18"/>
  <c r="G233" i="18" s="1"/>
  <c r="C416" i="18"/>
  <c r="G416" i="18" s="1"/>
  <c r="C121" i="18"/>
  <c r="G121" i="18" s="1"/>
  <c r="P121" i="15"/>
  <c r="C219" i="18"/>
  <c r="G219" i="18" s="1"/>
  <c r="C171" i="18"/>
  <c r="G171" i="18" s="1"/>
  <c r="P171" i="15"/>
  <c r="C123" i="18"/>
  <c r="G123" i="18" s="1"/>
  <c r="P123" i="15"/>
  <c r="C473" i="18"/>
  <c r="G473" i="18" s="1"/>
  <c r="C913" i="18"/>
  <c r="G913" i="18" s="1"/>
  <c r="C513" i="18"/>
  <c r="G513" i="18" s="1"/>
  <c r="C363" i="18"/>
  <c r="G363" i="18" s="1"/>
  <c r="C6" i="18"/>
  <c r="G6" i="18" s="1"/>
  <c r="P6" i="15"/>
  <c r="C460" i="18"/>
  <c r="G460" i="18" s="1"/>
  <c r="M655" i="14"/>
  <c r="N655" i="14" s="1"/>
  <c r="M597" i="14"/>
  <c r="N597" i="14" s="1"/>
  <c r="C54" i="18"/>
  <c r="G54" i="18" s="1"/>
  <c r="P54" i="15"/>
  <c r="C117" i="18"/>
  <c r="G117" i="18" s="1"/>
  <c r="P117" i="15"/>
  <c r="C189" i="18"/>
  <c r="G189" i="18" s="1"/>
  <c r="P189" i="15"/>
  <c r="C45" i="18"/>
  <c r="G45" i="18" s="1"/>
  <c r="P45" i="15"/>
  <c r="M519" i="14"/>
  <c r="N519" i="14" s="1"/>
  <c r="M515" i="14"/>
  <c r="N515" i="14" s="1"/>
  <c r="O933" i="17"/>
  <c r="E955" i="18"/>
  <c r="I955" i="18" s="1"/>
  <c r="Q955" i="17"/>
  <c r="P955" i="17"/>
  <c r="E836" i="18"/>
  <c r="I836" i="18" s="1"/>
  <c r="Q836" i="17"/>
  <c r="P836" i="17"/>
  <c r="O785" i="17"/>
  <c r="E870" i="18"/>
  <c r="I870" i="18" s="1"/>
  <c r="Q870" i="17"/>
  <c r="P870" i="17"/>
  <c r="E812" i="18"/>
  <c r="I812" i="18" s="1"/>
  <c r="Q812" i="17"/>
  <c r="P812" i="17"/>
  <c r="E890" i="18"/>
  <c r="I890" i="18" s="1"/>
  <c r="Q890" i="17"/>
  <c r="P890" i="17"/>
  <c r="O838" i="17"/>
  <c r="E952" i="18"/>
  <c r="I952" i="18" s="1"/>
  <c r="Q952" i="17"/>
  <c r="P952" i="17"/>
  <c r="E670" i="18"/>
  <c r="I670" i="18" s="1"/>
  <c r="P670" i="17"/>
  <c r="Q670" i="17"/>
  <c r="O757" i="17"/>
  <c r="E770" i="18"/>
  <c r="I770" i="18" s="1"/>
  <c r="P770" i="17"/>
  <c r="Q770" i="17"/>
  <c r="O739" i="17"/>
  <c r="E893" i="18"/>
  <c r="I893" i="18" s="1"/>
  <c r="Q893" i="17"/>
  <c r="P893" i="17"/>
  <c r="O710" i="17"/>
  <c r="O642" i="17"/>
  <c r="O636" i="17"/>
  <c r="O618" i="17"/>
  <c r="E723" i="18"/>
  <c r="I723" i="18" s="1"/>
  <c r="Q723" i="17"/>
  <c r="P723" i="17"/>
  <c r="E650" i="18"/>
  <c r="I650" i="18" s="1"/>
  <c r="P650" i="17"/>
  <c r="Q650" i="17"/>
  <c r="O614" i="17"/>
  <c r="E547" i="18"/>
  <c r="I547" i="18" s="1"/>
  <c r="Q547" i="17"/>
  <c r="P547" i="17"/>
  <c r="O540" i="17"/>
  <c r="O444" i="17"/>
  <c r="E592" i="18"/>
  <c r="I592" i="18" s="1"/>
  <c r="Q592" i="17"/>
  <c r="P592" i="17"/>
  <c r="E489" i="18"/>
  <c r="I489" i="18" s="1"/>
  <c r="Q489" i="17"/>
  <c r="P489" i="17"/>
  <c r="E467" i="18"/>
  <c r="I467" i="18" s="1"/>
  <c r="Q467" i="17"/>
  <c r="P467" i="17"/>
  <c r="E617" i="18"/>
  <c r="I617" i="18" s="1"/>
  <c r="Q617" i="17"/>
  <c r="P617" i="17"/>
  <c r="E536" i="18"/>
  <c r="I536" i="18" s="1"/>
  <c r="Q536" i="17"/>
  <c r="P536" i="17"/>
  <c r="E477" i="18"/>
  <c r="I477" i="18" s="1"/>
  <c r="Q477" i="17"/>
  <c r="P477" i="17"/>
  <c r="O329" i="17"/>
  <c r="E473" i="18"/>
  <c r="I473" i="18" s="1"/>
  <c r="Q473" i="17"/>
  <c r="P473" i="17"/>
  <c r="E495" i="18"/>
  <c r="I495" i="18" s="1"/>
  <c r="Q495" i="17"/>
  <c r="P495" i="17"/>
  <c r="E472" i="18"/>
  <c r="I472" i="18" s="1"/>
  <c r="Q472" i="17"/>
  <c r="P472" i="17"/>
  <c r="E483" i="18"/>
  <c r="I483" i="18" s="1"/>
  <c r="Q483" i="17"/>
  <c r="P483" i="17"/>
  <c r="E504" i="18"/>
  <c r="I504" i="18" s="1"/>
  <c r="Q504" i="17"/>
  <c r="P504" i="17"/>
  <c r="O336" i="17"/>
  <c r="E293" i="18"/>
  <c r="I293" i="18" s="1"/>
  <c r="Q293" i="17"/>
  <c r="P293" i="17"/>
  <c r="E386" i="18"/>
  <c r="I386" i="18" s="1"/>
  <c r="Q386" i="17"/>
  <c r="P386" i="17"/>
  <c r="E248" i="18"/>
  <c r="I248" i="18" s="1"/>
  <c r="P248" i="17"/>
  <c r="Q248" i="17"/>
  <c r="E408" i="18"/>
  <c r="I408" i="18" s="1"/>
  <c r="P408" i="17"/>
  <c r="Q408" i="17"/>
  <c r="O242" i="17"/>
  <c r="E261" i="18"/>
  <c r="I261" i="18" s="1"/>
  <c r="Q261" i="17"/>
  <c r="P261" i="17"/>
  <c r="O208" i="17"/>
  <c r="E305" i="18"/>
  <c r="I305" i="18" s="1"/>
  <c r="Q305" i="17"/>
  <c r="P305" i="17"/>
  <c r="O287" i="17"/>
  <c r="O31" i="17"/>
  <c r="E207" i="18"/>
  <c r="I207" i="18" s="1"/>
  <c r="P207" i="17"/>
  <c r="Q207" i="17"/>
  <c r="O20" i="17"/>
  <c r="E214" i="18"/>
  <c r="I214" i="18" s="1"/>
  <c r="P214" i="17"/>
  <c r="Q214" i="17"/>
  <c r="E282" i="18"/>
  <c r="I282" i="18" s="1"/>
  <c r="Q282" i="17"/>
  <c r="P282" i="17"/>
  <c r="E127" i="18"/>
  <c r="I127" i="18" s="1"/>
  <c r="Q127" i="17"/>
  <c r="P127" i="17"/>
  <c r="O47" i="17"/>
  <c r="O27" i="17"/>
  <c r="E230" i="18"/>
  <c r="I230" i="18" s="1"/>
  <c r="Q230" i="17"/>
  <c r="P230" i="17"/>
  <c r="E170" i="18"/>
  <c r="I170" i="18" s="1"/>
  <c r="Q170" i="17"/>
  <c r="P170" i="17"/>
  <c r="E223" i="18"/>
  <c r="I223" i="18" s="1"/>
  <c r="P223" i="17"/>
  <c r="Q223" i="17"/>
  <c r="E117" i="18"/>
  <c r="I117" i="18" s="1"/>
  <c r="Q117" i="17"/>
  <c r="P117" i="17"/>
  <c r="E335" i="18"/>
  <c r="I335" i="18" s="1"/>
  <c r="Q335" i="17"/>
  <c r="P335" i="17"/>
  <c r="E120" i="18"/>
  <c r="I120" i="18" s="1"/>
  <c r="Q120" i="17"/>
  <c r="P120" i="17"/>
  <c r="D895" i="18"/>
  <c r="H895" i="18" s="1"/>
  <c r="P895" i="16"/>
  <c r="D898" i="18"/>
  <c r="H898" i="18" s="1"/>
  <c r="P898" i="16"/>
  <c r="D810" i="18"/>
  <c r="H810" i="18" s="1"/>
  <c r="P810" i="16"/>
  <c r="D773" i="18"/>
  <c r="H773" i="18" s="1"/>
  <c r="P773" i="16"/>
  <c r="O931" i="16"/>
  <c r="D904" i="18"/>
  <c r="H904" i="18" s="1"/>
  <c r="P904" i="16"/>
  <c r="E215" i="18"/>
  <c r="I215" i="18" s="1"/>
  <c r="Q215" i="17"/>
  <c r="P215" i="17"/>
  <c r="D891" i="18"/>
  <c r="H891" i="18" s="1"/>
  <c r="P891" i="16"/>
  <c r="E67" i="18"/>
  <c r="I67" i="18" s="1"/>
  <c r="Q67" i="17"/>
  <c r="P67" i="17"/>
  <c r="D877" i="18"/>
  <c r="H877" i="18" s="1"/>
  <c r="P877" i="16"/>
  <c r="D805" i="18"/>
  <c r="H805" i="18" s="1"/>
  <c r="P805" i="16"/>
  <c r="D787" i="18"/>
  <c r="H787" i="18" s="1"/>
  <c r="P787" i="16"/>
  <c r="D769" i="18"/>
  <c r="H769" i="18" s="1"/>
  <c r="P769" i="16"/>
  <c r="D916" i="18"/>
  <c r="H916" i="18" s="1"/>
  <c r="P916" i="16"/>
  <c r="D808" i="18"/>
  <c r="H808" i="18" s="1"/>
  <c r="P808" i="16"/>
  <c r="E165" i="18"/>
  <c r="I165" i="18" s="1"/>
  <c r="Q165" i="17"/>
  <c r="P165" i="17"/>
  <c r="O657" i="16"/>
  <c r="D969" i="18"/>
  <c r="H969" i="18" s="1"/>
  <c r="P969" i="16"/>
  <c r="D616" i="18"/>
  <c r="H616" i="18" s="1"/>
  <c r="P616" i="16"/>
  <c r="D735" i="18"/>
  <c r="H735" i="18" s="1"/>
  <c r="P735" i="16"/>
  <c r="O724" i="16"/>
  <c r="D765" i="18"/>
  <c r="H765" i="18" s="1"/>
  <c r="P765" i="16"/>
  <c r="O574" i="16"/>
  <c r="O744" i="16"/>
  <c r="D682" i="18"/>
  <c r="H682" i="18" s="1"/>
  <c r="P682" i="16"/>
  <c r="D550" i="18"/>
  <c r="H550" i="18" s="1"/>
  <c r="P550" i="16"/>
  <c r="O441" i="16"/>
  <c r="D493" i="18"/>
  <c r="H493" i="18" s="1"/>
  <c r="P493" i="16"/>
  <c r="D545" i="18"/>
  <c r="H545" i="18" s="1"/>
  <c r="P545" i="16"/>
  <c r="D389" i="18"/>
  <c r="H389" i="18" s="1"/>
  <c r="P389" i="16"/>
  <c r="D725" i="18"/>
  <c r="H725" i="18" s="1"/>
  <c r="P725" i="16"/>
  <c r="D553" i="18"/>
  <c r="H553" i="18" s="1"/>
  <c r="P553" i="16"/>
  <c r="D755" i="18"/>
  <c r="H755" i="18" s="1"/>
  <c r="P755" i="16"/>
  <c r="O420" i="16"/>
  <c r="D543" i="18"/>
  <c r="H543" i="18" s="1"/>
  <c r="P543" i="16"/>
  <c r="E251" i="18"/>
  <c r="I251" i="18" s="1"/>
  <c r="P251" i="17"/>
  <c r="Q251" i="17"/>
  <c r="D689" i="18"/>
  <c r="H689" i="18" s="1"/>
  <c r="P689" i="16"/>
  <c r="D539" i="18"/>
  <c r="H539" i="18" s="1"/>
  <c r="P539" i="16"/>
  <c r="O399" i="16"/>
  <c r="D451" i="18"/>
  <c r="H451" i="18" s="1"/>
  <c r="P451" i="16"/>
  <c r="D247" i="18"/>
  <c r="H247" i="18" s="1"/>
  <c r="P247" i="16"/>
  <c r="D400" i="18"/>
  <c r="H400" i="18" s="1"/>
  <c r="P400" i="16"/>
  <c r="D512" i="18"/>
  <c r="H512" i="18" s="1"/>
  <c r="P512" i="16"/>
  <c r="D216" i="18"/>
  <c r="H216" i="18" s="1"/>
  <c r="P216" i="16"/>
  <c r="D135" i="18"/>
  <c r="H135" i="18" s="1"/>
  <c r="P135" i="16"/>
  <c r="D289" i="18"/>
  <c r="H289" i="18" s="1"/>
  <c r="P289" i="16"/>
  <c r="D359" i="18"/>
  <c r="H359" i="18" s="1"/>
  <c r="P359" i="16"/>
  <c r="O243" i="16"/>
  <c r="D424" i="18"/>
  <c r="H424" i="18" s="1"/>
  <c r="P424" i="16"/>
  <c r="D236" i="18"/>
  <c r="H236" i="18" s="1"/>
  <c r="P236" i="16"/>
  <c r="D281" i="18"/>
  <c r="H281" i="18" s="1"/>
  <c r="P281" i="16"/>
  <c r="O63" i="16"/>
  <c r="D256" i="18"/>
  <c r="H256" i="18" s="1"/>
  <c r="P256" i="16"/>
  <c r="D514" i="18"/>
  <c r="H514" i="18" s="1"/>
  <c r="P514" i="16"/>
  <c r="D223" i="18"/>
  <c r="H223" i="18" s="1"/>
  <c r="P223" i="16"/>
  <c r="O115" i="16"/>
  <c r="N115" i="16"/>
  <c r="O279" i="16"/>
  <c r="D111" i="18"/>
  <c r="H111" i="18" s="1"/>
  <c r="P111" i="16"/>
  <c r="D410" i="18"/>
  <c r="H410" i="18" s="1"/>
  <c r="P410" i="16"/>
  <c r="O237" i="16"/>
  <c r="O15" i="16"/>
  <c r="O282" i="16"/>
  <c r="N282" i="16"/>
  <c r="D104" i="18"/>
  <c r="H104" i="18" s="1"/>
  <c r="P104" i="16"/>
  <c r="D93" i="18"/>
  <c r="H93" i="18" s="1"/>
  <c r="P93" i="16"/>
  <c r="D190" i="18"/>
  <c r="H190" i="18" s="1"/>
  <c r="P190" i="16"/>
  <c r="D209" i="18"/>
  <c r="H209" i="18" s="1"/>
  <c r="P209" i="16"/>
  <c r="C784" i="18"/>
  <c r="G784" i="18" s="1"/>
  <c r="D70" i="18"/>
  <c r="H70" i="18" s="1"/>
  <c r="P70" i="16"/>
  <c r="C803" i="18"/>
  <c r="G803" i="18" s="1"/>
  <c r="D708" i="18"/>
  <c r="H708" i="18" s="1"/>
  <c r="P708" i="16"/>
  <c r="C856" i="18"/>
  <c r="G856" i="18" s="1"/>
  <c r="C407" i="18"/>
  <c r="G407" i="18" s="1"/>
  <c r="C312" i="18"/>
  <c r="G312" i="18" s="1"/>
  <c r="C296" i="18"/>
  <c r="G296" i="18" s="1"/>
  <c r="C536" i="18"/>
  <c r="G536" i="18" s="1"/>
  <c r="C464" i="18"/>
  <c r="G464" i="18" s="1"/>
  <c r="C533" i="18"/>
  <c r="G533" i="18" s="1"/>
  <c r="C461" i="18"/>
  <c r="G461" i="18" s="1"/>
  <c r="C406" i="18"/>
  <c r="G406" i="18" s="1"/>
  <c r="C735" i="18"/>
  <c r="G735" i="18" s="1"/>
  <c r="C538" i="18"/>
  <c r="G538" i="18" s="1"/>
  <c r="C458" i="18"/>
  <c r="G458" i="18" s="1"/>
  <c r="C376" i="18"/>
  <c r="G376" i="18" s="1"/>
  <c r="C340" i="18"/>
  <c r="G340" i="18" s="1"/>
  <c r="C656" i="18"/>
  <c r="G656" i="18" s="1"/>
  <c r="C668" i="18"/>
  <c r="G668" i="18" s="1"/>
  <c r="C591" i="18"/>
  <c r="G591" i="18" s="1"/>
  <c r="C512" i="18"/>
  <c r="G512" i="18" s="1"/>
  <c r="C446" i="18"/>
  <c r="G446" i="18" s="1"/>
  <c r="C356" i="18"/>
  <c r="G356" i="18" s="1"/>
  <c r="C295" i="18"/>
  <c r="G295" i="18" s="1"/>
  <c r="O115" i="15"/>
  <c r="C286" i="18"/>
  <c r="G286" i="18" s="1"/>
  <c r="C327" i="18"/>
  <c r="G327" i="18" s="1"/>
  <c r="O43" i="15"/>
  <c r="C228" i="18"/>
  <c r="G228" i="18" s="1"/>
  <c r="C109" i="18"/>
  <c r="G109" i="18" s="1"/>
  <c r="P109" i="15"/>
  <c r="C430" i="18"/>
  <c r="G430" i="18" s="1"/>
  <c r="C165" i="18"/>
  <c r="G165" i="18" s="1"/>
  <c r="P165" i="15"/>
  <c r="C3" i="18"/>
  <c r="G3" i="18" s="1"/>
  <c r="P3" i="15"/>
  <c r="M535" i="14"/>
  <c r="N535" i="14" s="1"/>
  <c r="C32" i="18"/>
  <c r="G32" i="18" s="1"/>
  <c r="P32" i="15"/>
  <c r="C14" i="18"/>
  <c r="G14" i="18" s="1"/>
  <c r="P14" i="15"/>
  <c r="C63" i="18"/>
  <c r="G63" i="18" s="1"/>
  <c r="P63" i="15"/>
  <c r="M579" i="14"/>
  <c r="N579" i="14" s="1"/>
  <c r="C621" i="18"/>
  <c r="G621" i="18" s="1"/>
  <c r="C141" i="18"/>
  <c r="G141" i="18" s="1"/>
  <c r="P141" i="15"/>
  <c r="M641" i="14"/>
  <c r="N641" i="14" s="1"/>
  <c r="M593" i="14"/>
  <c r="N593" i="14" s="1"/>
  <c r="C201" i="18"/>
  <c r="G201" i="18" s="1"/>
  <c r="M491" i="14"/>
  <c r="N491" i="14" s="1"/>
  <c r="C108" i="18"/>
  <c r="G108" i="18" s="1"/>
  <c r="P108" i="15"/>
  <c r="O928" i="17"/>
  <c r="E966" i="18"/>
  <c r="I966" i="18" s="1"/>
  <c r="Q966" i="17"/>
  <c r="P966" i="17"/>
  <c r="E900" i="18"/>
  <c r="I900" i="18" s="1"/>
  <c r="Q900" i="17"/>
  <c r="P900" i="17"/>
  <c r="E876" i="18"/>
  <c r="I876" i="18" s="1"/>
  <c r="Q876" i="17"/>
  <c r="P876" i="17"/>
  <c r="E912" i="18"/>
  <c r="I912" i="18" s="1"/>
  <c r="Q912" i="17"/>
  <c r="P912" i="17"/>
  <c r="E944" i="18"/>
  <c r="I944" i="18" s="1"/>
  <c r="Q944" i="17"/>
  <c r="P944" i="17"/>
  <c r="E788" i="18"/>
  <c r="I788" i="18" s="1"/>
  <c r="Q788" i="17"/>
  <c r="P788" i="17"/>
  <c r="E874" i="18"/>
  <c r="I874" i="18" s="1"/>
  <c r="Q874" i="17"/>
  <c r="P874" i="17"/>
  <c r="E804" i="18"/>
  <c r="I804" i="18" s="1"/>
  <c r="Q804" i="17"/>
  <c r="P804" i="17"/>
  <c r="E807" i="18"/>
  <c r="I807" i="18" s="1"/>
  <c r="P807" i="17"/>
  <c r="Q807" i="17"/>
  <c r="E898" i="18"/>
  <c r="I898" i="18" s="1"/>
  <c r="Q898" i="17"/>
  <c r="P898" i="17"/>
  <c r="E844" i="18"/>
  <c r="I844" i="18" s="1"/>
  <c r="Q844" i="17"/>
  <c r="P844" i="17"/>
  <c r="E724" i="18"/>
  <c r="I724" i="18" s="1"/>
  <c r="Q724" i="17"/>
  <c r="P724" i="17"/>
  <c r="E859" i="18"/>
  <c r="I859" i="18" s="1"/>
  <c r="P859" i="17"/>
  <c r="Q859" i="17"/>
  <c r="O752" i="17"/>
  <c r="O706" i="17"/>
  <c r="O758" i="17"/>
  <c r="O701" i="17"/>
  <c r="E764" i="18"/>
  <c r="I764" i="18" s="1"/>
  <c r="Q764" i="17"/>
  <c r="P764" i="17"/>
  <c r="O619" i="17"/>
  <c r="E644" i="18"/>
  <c r="I644" i="18" s="1"/>
  <c r="Q644" i="17"/>
  <c r="P644" i="17"/>
  <c r="E632" i="18"/>
  <c r="I632" i="18" s="1"/>
  <c r="Q632" i="17"/>
  <c r="P632" i="17"/>
  <c r="O610" i="17"/>
  <c r="O623" i="17"/>
  <c r="O606" i="17"/>
  <c r="E638" i="18"/>
  <c r="I638" i="18" s="1"/>
  <c r="Q638" i="17"/>
  <c r="P638" i="17"/>
  <c r="E625" i="18"/>
  <c r="I625" i="18" s="1"/>
  <c r="Q625" i="17"/>
  <c r="P625" i="17"/>
  <c r="E572" i="18"/>
  <c r="I572" i="18" s="1"/>
  <c r="Q572" i="17"/>
  <c r="P572" i="17"/>
  <c r="E600" i="18"/>
  <c r="I600" i="18" s="1"/>
  <c r="Q600" i="17"/>
  <c r="P600" i="17"/>
  <c r="E616" i="18"/>
  <c r="I616" i="18" s="1"/>
  <c r="Q616" i="17"/>
  <c r="P616" i="17"/>
  <c r="E596" i="18"/>
  <c r="I596" i="18" s="1"/>
  <c r="Q596" i="17"/>
  <c r="P596" i="17"/>
  <c r="O291" i="17"/>
  <c r="E544" i="18"/>
  <c r="I544" i="18" s="1"/>
  <c r="Q544" i="17"/>
  <c r="P544" i="17"/>
  <c r="O409" i="17"/>
  <c r="E357" i="18"/>
  <c r="I357" i="18" s="1"/>
  <c r="P357" i="17"/>
  <c r="Q357" i="17"/>
  <c r="E528" i="18"/>
  <c r="I528" i="18" s="1"/>
  <c r="Q528" i="17"/>
  <c r="P528" i="17"/>
  <c r="E469" i="18"/>
  <c r="I469" i="18" s="1"/>
  <c r="Q469" i="17"/>
  <c r="P469" i="17"/>
  <c r="E581" i="18"/>
  <c r="I581" i="18" s="1"/>
  <c r="Q581" i="17"/>
  <c r="P581" i="17"/>
  <c r="E476" i="18"/>
  <c r="I476" i="18" s="1"/>
  <c r="Q476" i="17"/>
  <c r="P476" i="17"/>
  <c r="O393" i="17"/>
  <c r="E464" i="18"/>
  <c r="I464" i="18" s="1"/>
  <c r="Q464" i="17"/>
  <c r="P464" i="17"/>
  <c r="E727" i="18"/>
  <c r="I727" i="18" s="1"/>
  <c r="Q727" i="17"/>
  <c r="P727" i="17"/>
  <c r="E479" i="18"/>
  <c r="I479" i="18" s="1"/>
  <c r="Q479" i="17"/>
  <c r="P479" i="17"/>
  <c r="O365" i="17"/>
  <c r="E438" i="18"/>
  <c r="I438" i="18" s="1"/>
  <c r="Q438" i="17"/>
  <c r="P438" i="17"/>
  <c r="E316" i="18"/>
  <c r="I316" i="18" s="1"/>
  <c r="P316" i="17"/>
  <c r="Q316" i="17"/>
  <c r="O272" i="17"/>
  <c r="E535" i="18"/>
  <c r="I535" i="18" s="1"/>
  <c r="P535" i="17"/>
  <c r="Q535" i="17"/>
  <c r="E308" i="18"/>
  <c r="I308" i="18" s="1"/>
  <c r="P308" i="17"/>
  <c r="Q308" i="17"/>
  <c r="E231" i="18"/>
  <c r="I231" i="18" s="1"/>
  <c r="Q231" i="17"/>
  <c r="P231" i="17"/>
  <c r="E278" i="18"/>
  <c r="I278" i="18" s="1"/>
  <c r="Q278" i="17"/>
  <c r="P278" i="17"/>
  <c r="E498" i="18"/>
  <c r="I498" i="18" s="1"/>
  <c r="Q498" i="17"/>
  <c r="P498" i="17"/>
  <c r="O245" i="17"/>
  <c r="E307" i="18"/>
  <c r="I307" i="18" s="1"/>
  <c r="Q307" i="17"/>
  <c r="P307" i="17"/>
  <c r="E259" i="18"/>
  <c r="I259" i="18" s="1"/>
  <c r="P259" i="17"/>
  <c r="Q259" i="17"/>
  <c r="E505" i="18"/>
  <c r="I505" i="18" s="1"/>
  <c r="Q505" i="17"/>
  <c r="P505" i="17"/>
  <c r="E310" i="18"/>
  <c r="I310" i="18" s="1"/>
  <c r="Q310" i="17"/>
  <c r="P310" i="17"/>
  <c r="O197" i="17"/>
  <c r="E119" i="18"/>
  <c r="I119" i="18" s="1"/>
  <c r="Q119" i="17"/>
  <c r="P119" i="17"/>
  <c r="E137" i="18"/>
  <c r="I137" i="18" s="1"/>
  <c r="Q137" i="17"/>
  <c r="P137" i="17"/>
  <c r="E58" i="18"/>
  <c r="I58" i="18" s="1"/>
  <c r="Q58" i="17"/>
  <c r="P58" i="17"/>
  <c r="E114" i="18"/>
  <c r="I114" i="18" s="1"/>
  <c r="Q114" i="17"/>
  <c r="P114" i="17"/>
  <c r="E206" i="18"/>
  <c r="I206" i="18" s="1"/>
  <c r="P206" i="17"/>
  <c r="Q206" i="17"/>
  <c r="O12" i="17"/>
  <c r="O145" i="17"/>
  <c r="E92" i="18"/>
  <c r="I92" i="18" s="1"/>
  <c r="P92" i="17"/>
  <c r="Q92" i="17"/>
  <c r="E179" i="18"/>
  <c r="I179" i="18" s="1"/>
  <c r="Q179" i="17"/>
  <c r="P179" i="17"/>
  <c r="E132" i="18"/>
  <c r="I132" i="18" s="1"/>
  <c r="P132" i="17"/>
  <c r="Q132" i="17"/>
  <c r="E110" i="18"/>
  <c r="I110" i="18" s="1"/>
  <c r="Q110" i="17"/>
  <c r="P110" i="17"/>
  <c r="O879" i="16"/>
  <c r="D806" i="18"/>
  <c r="H806" i="18" s="1"/>
  <c r="P806" i="16"/>
  <c r="D770" i="18"/>
  <c r="H770" i="18" s="1"/>
  <c r="P770" i="16"/>
  <c r="O888" i="16"/>
  <c r="D956" i="18"/>
  <c r="H956" i="18" s="1"/>
  <c r="P956" i="16"/>
  <c r="O878" i="16"/>
  <c r="E269" i="18"/>
  <c r="I269" i="18" s="1"/>
  <c r="Q269" i="17"/>
  <c r="P269" i="17"/>
  <c r="O937" i="16"/>
  <c r="O861" i="16"/>
  <c r="O761" i="16"/>
  <c r="O900" i="16"/>
  <c r="O943" i="16"/>
  <c r="D853" i="18"/>
  <c r="H853" i="18" s="1"/>
  <c r="P853" i="16"/>
  <c r="D614" i="18"/>
  <c r="H614" i="18" s="1"/>
  <c r="P614" i="16"/>
  <c r="D659" i="18"/>
  <c r="H659" i="18" s="1"/>
  <c r="P659" i="16"/>
  <c r="D961" i="18"/>
  <c r="H961" i="18" s="1"/>
  <c r="P961" i="16"/>
  <c r="E82" i="18"/>
  <c r="I82" i="18" s="1"/>
  <c r="Q82" i="17"/>
  <c r="P82" i="17"/>
  <c r="D710" i="18"/>
  <c r="H710" i="18" s="1"/>
  <c r="P710" i="16"/>
  <c r="E94" i="18"/>
  <c r="I94" i="18" s="1"/>
  <c r="Q94" i="17"/>
  <c r="P94" i="17"/>
  <c r="D630" i="18"/>
  <c r="H630" i="18" s="1"/>
  <c r="P630" i="16"/>
  <c r="D774" i="18"/>
  <c r="H774" i="18" s="1"/>
  <c r="P774" i="16"/>
  <c r="D867" i="18"/>
  <c r="H867" i="18" s="1"/>
  <c r="P867" i="16"/>
  <c r="D658" i="18"/>
  <c r="H658" i="18" s="1"/>
  <c r="P658" i="16"/>
  <c r="D967" i="18"/>
  <c r="H967" i="18" s="1"/>
  <c r="P967" i="16"/>
  <c r="D754" i="18"/>
  <c r="H754" i="18" s="1"/>
  <c r="P754" i="16"/>
  <c r="D892" i="18"/>
  <c r="H892" i="18" s="1"/>
  <c r="P892" i="16"/>
  <c r="O667" i="16"/>
  <c r="D727" i="18"/>
  <c r="H727" i="18" s="1"/>
  <c r="P727" i="16"/>
  <c r="O411" i="16"/>
  <c r="O438" i="16"/>
  <c r="D683" i="18"/>
  <c r="H683" i="18" s="1"/>
  <c r="P683" i="16"/>
  <c r="D371" i="18"/>
  <c r="H371" i="18" s="1"/>
  <c r="P371" i="16"/>
  <c r="D482" i="18"/>
  <c r="H482" i="18" s="1"/>
  <c r="P482" i="16"/>
  <c r="D478" i="18"/>
  <c r="H478" i="18" s="1"/>
  <c r="P478" i="16"/>
  <c r="O402" i="16"/>
  <c r="D632" i="18"/>
  <c r="H632" i="18" s="1"/>
  <c r="P632" i="16"/>
  <c r="D469" i="18"/>
  <c r="H469" i="18" s="1"/>
  <c r="P469" i="16"/>
  <c r="E168" i="18"/>
  <c r="I168" i="18" s="1"/>
  <c r="Q168" i="17"/>
  <c r="P168" i="17"/>
  <c r="D534" i="18"/>
  <c r="H534" i="18" s="1"/>
  <c r="P534" i="16"/>
  <c r="O381" i="16"/>
  <c r="O468" i="16"/>
  <c r="D361" i="18"/>
  <c r="H361" i="18" s="1"/>
  <c r="P361" i="16"/>
  <c r="D618" i="18"/>
  <c r="H618" i="18" s="1"/>
  <c r="P618" i="16"/>
  <c r="O378" i="16"/>
  <c r="D442" i="18"/>
  <c r="H442" i="18" s="1"/>
  <c r="P442" i="16"/>
  <c r="D360" i="18"/>
  <c r="H360" i="18" s="1"/>
  <c r="P360" i="16"/>
  <c r="O284" i="16"/>
  <c r="D498" i="18"/>
  <c r="H498" i="18" s="1"/>
  <c r="P498" i="16"/>
  <c r="D520" i="18"/>
  <c r="H520" i="18" s="1"/>
  <c r="P520" i="16"/>
  <c r="O207" i="16"/>
  <c r="D476" i="18"/>
  <c r="H476" i="18" s="1"/>
  <c r="P476" i="16"/>
  <c r="D340" i="18"/>
  <c r="H340" i="18" s="1"/>
  <c r="P340" i="16"/>
  <c r="O254" i="16"/>
  <c r="D113" i="18"/>
  <c r="H113" i="18" s="1"/>
  <c r="P113" i="16"/>
  <c r="D155" i="18"/>
  <c r="H155" i="18" s="1"/>
  <c r="P155" i="16"/>
  <c r="D220" i="18"/>
  <c r="H220" i="18" s="1"/>
  <c r="P220" i="16"/>
  <c r="O56" i="16"/>
  <c r="D231" i="18"/>
  <c r="H231" i="18" s="1"/>
  <c r="P231" i="16"/>
  <c r="D138" i="18"/>
  <c r="H138" i="18" s="1"/>
  <c r="P138" i="16"/>
  <c r="D337" i="18"/>
  <c r="H337" i="18" s="1"/>
  <c r="P337" i="16"/>
  <c r="D191" i="18"/>
  <c r="H191" i="18" s="1"/>
  <c r="P191" i="16"/>
  <c r="O7" i="16"/>
  <c r="D69" i="18"/>
  <c r="H69" i="18" s="1"/>
  <c r="P69" i="16"/>
  <c r="C902" i="18"/>
  <c r="G902" i="18" s="1"/>
  <c r="D149" i="18"/>
  <c r="H149" i="18" s="1"/>
  <c r="P149" i="16"/>
  <c r="C796" i="18"/>
  <c r="G796" i="18" s="1"/>
  <c r="D218" i="18"/>
  <c r="H218" i="18" s="1"/>
  <c r="P218" i="16"/>
  <c r="D321" i="18"/>
  <c r="H321" i="18" s="1"/>
  <c r="P321" i="16"/>
  <c r="C904" i="18"/>
  <c r="G904" i="18" s="1"/>
  <c r="D106" i="18"/>
  <c r="H106" i="18" s="1"/>
  <c r="P106" i="16"/>
  <c r="C816" i="18"/>
  <c r="G816" i="18" s="1"/>
  <c r="D436" i="18"/>
  <c r="H436" i="18" s="1"/>
  <c r="P436" i="16"/>
  <c r="C916" i="18"/>
  <c r="G916" i="18" s="1"/>
  <c r="C542" i="18"/>
  <c r="G542" i="18" s="1"/>
  <c r="C478" i="18"/>
  <c r="G478" i="18" s="1"/>
  <c r="C783" i="18"/>
  <c r="G783" i="18" s="1"/>
  <c r="C539" i="18"/>
  <c r="G539" i="18" s="1"/>
  <c r="C467" i="18"/>
  <c r="G467" i="18" s="1"/>
  <c r="C409" i="18"/>
  <c r="G409" i="18" s="1"/>
  <c r="C367" i="18"/>
  <c r="G367" i="18" s="1"/>
  <c r="C331" i="18"/>
  <c r="G331" i="18" s="1"/>
  <c r="C732" i="18"/>
  <c r="G732" i="18" s="1"/>
  <c r="C860" i="18"/>
  <c r="G860" i="18" s="1"/>
  <c r="C529" i="18"/>
  <c r="G529" i="18" s="1"/>
  <c r="C457" i="18"/>
  <c r="G457" i="18" s="1"/>
  <c r="C400" i="18"/>
  <c r="G400" i="18" s="1"/>
  <c r="C359" i="18"/>
  <c r="G359" i="18" s="1"/>
  <c r="C323" i="18"/>
  <c r="G323" i="18" s="1"/>
  <c r="D288" i="18"/>
  <c r="H288" i="18" s="1"/>
  <c r="P288" i="16"/>
  <c r="C518" i="18"/>
  <c r="G518" i="18" s="1"/>
  <c r="C449" i="18"/>
  <c r="G449" i="18" s="1"/>
  <c r="C415" i="18"/>
  <c r="G415" i="18" s="1"/>
  <c r="C420" i="18"/>
  <c r="G420" i="18" s="1"/>
  <c r="C242" i="18"/>
  <c r="G242" i="18" s="1"/>
  <c r="O103" i="15"/>
  <c r="C696" i="18"/>
  <c r="G696" i="18" s="1"/>
  <c r="C283" i="18"/>
  <c r="G283" i="18" s="1"/>
  <c r="C198" i="18"/>
  <c r="G198" i="18" s="1"/>
  <c r="P198" i="15"/>
  <c r="C162" i="18"/>
  <c r="G162" i="18" s="1"/>
  <c r="P162" i="15"/>
  <c r="C126" i="18"/>
  <c r="G126" i="18" s="1"/>
  <c r="P126" i="15"/>
  <c r="C90" i="18"/>
  <c r="G90" i="18" s="1"/>
  <c r="P90" i="15"/>
  <c r="C217" i="18"/>
  <c r="G217" i="18" s="1"/>
  <c r="C97" i="18"/>
  <c r="G97" i="18" s="1"/>
  <c r="P97" i="15"/>
  <c r="C339" i="18"/>
  <c r="G339" i="18" s="1"/>
  <c r="M681" i="14"/>
  <c r="N681" i="14" s="1"/>
  <c r="L681" i="14"/>
  <c r="M555" i="14"/>
  <c r="N555" i="14" s="1"/>
  <c r="C71" i="18"/>
  <c r="G71" i="18" s="1"/>
  <c r="P71" i="15"/>
  <c r="M675" i="14"/>
  <c r="N675" i="14" s="1"/>
  <c r="L675" i="14"/>
  <c r="C452" i="18"/>
  <c r="G452" i="18" s="1"/>
  <c r="M637" i="14"/>
  <c r="N637" i="14" s="1"/>
  <c r="M589" i="14"/>
  <c r="N589" i="14" s="1"/>
  <c r="L589" i="14"/>
  <c r="C70" i="18"/>
  <c r="G70" i="18" s="1"/>
  <c r="P70" i="15"/>
  <c r="M697" i="14"/>
  <c r="N697" i="14" s="1"/>
  <c r="M495" i="14"/>
  <c r="N495" i="14" s="1"/>
  <c r="M467" i="14"/>
  <c r="N467" i="14" s="1"/>
  <c r="C180" i="18"/>
  <c r="G180" i="18" s="1"/>
  <c r="P180" i="15"/>
  <c r="O945" i="17"/>
  <c r="O937" i="17"/>
  <c r="E829" i="18"/>
  <c r="I829" i="18" s="1"/>
  <c r="Q829" i="17"/>
  <c r="P829" i="17"/>
  <c r="E921" i="18"/>
  <c r="I921" i="18" s="1"/>
  <c r="Q921" i="17"/>
  <c r="P921" i="17"/>
  <c r="O794" i="17"/>
  <c r="E943" i="18"/>
  <c r="I943" i="18" s="1"/>
  <c r="P943" i="17"/>
  <c r="Q943" i="17"/>
  <c r="E801" i="18"/>
  <c r="I801" i="18" s="1"/>
  <c r="Q801" i="17"/>
  <c r="P801" i="17"/>
  <c r="E824" i="18"/>
  <c r="I824" i="18" s="1"/>
  <c r="Q824" i="17"/>
  <c r="P824" i="17"/>
  <c r="O881" i="17"/>
  <c r="E934" i="18"/>
  <c r="I934" i="18" s="1"/>
  <c r="Q934" i="17"/>
  <c r="P934" i="17"/>
  <c r="E666" i="18"/>
  <c r="I666" i="18" s="1"/>
  <c r="P666" i="17"/>
  <c r="Q666" i="17"/>
  <c r="O748" i="17"/>
  <c r="E763" i="18"/>
  <c r="I763" i="18" s="1"/>
  <c r="Q763" i="17"/>
  <c r="P763" i="17"/>
  <c r="E735" i="18"/>
  <c r="I735" i="18" s="1"/>
  <c r="Q735" i="17"/>
  <c r="P735" i="17"/>
  <c r="E830" i="18"/>
  <c r="I830" i="18" s="1"/>
  <c r="Q830" i="17"/>
  <c r="P830" i="17"/>
  <c r="O693" i="17"/>
  <c r="O746" i="17"/>
  <c r="O696" i="17"/>
  <c r="O700" i="17"/>
  <c r="O611" i="17"/>
  <c r="O627" i="17"/>
  <c r="O575" i="17"/>
  <c r="O602" i="17"/>
  <c r="O615" i="17"/>
  <c r="O598" i="17"/>
  <c r="E631" i="18"/>
  <c r="I631" i="18" s="1"/>
  <c r="Q631" i="17"/>
  <c r="P631" i="17"/>
  <c r="O436" i="17"/>
  <c r="E385" i="18"/>
  <c r="I385" i="18" s="1"/>
  <c r="P385" i="17"/>
  <c r="Q385" i="17"/>
  <c r="E481" i="18"/>
  <c r="I481" i="18" s="1"/>
  <c r="Q481" i="17"/>
  <c r="P481" i="17"/>
  <c r="E525" i="18"/>
  <c r="I525" i="18" s="1"/>
  <c r="Q525" i="17"/>
  <c r="P525" i="17"/>
  <c r="E521" i="18"/>
  <c r="I521" i="18" s="1"/>
  <c r="Q521" i="17"/>
  <c r="P521" i="17"/>
  <c r="E401" i="18"/>
  <c r="I401" i="18" s="1"/>
  <c r="P401" i="17"/>
  <c r="Q401" i="17"/>
  <c r="E431" i="18"/>
  <c r="I431" i="18" s="1"/>
  <c r="Q431" i="17"/>
  <c r="P431" i="17"/>
  <c r="E520" i="18"/>
  <c r="I520" i="18" s="1"/>
  <c r="Q520" i="17"/>
  <c r="P520" i="17"/>
  <c r="O377" i="17"/>
  <c r="E531" i="18"/>
  <c r="I531" i="18" s="1"/>
  <c r="Q531" i="17"/>
  <c r="P531" i="17"/>
  <c r="E460" i="18"/>
  <c r="I460" i="18" s="1"/>
  <c r="Q460" i="17"/>
  <c r="P460" i="17"/>
  <c r="O313" i="17"/>
  <c r="E382" i="18"/>
  <c r="I382" i="18" s="1"/>
  <c r="Q382" i="17"/>
  <c r="P382" i="17"/>
  <c r="E239" i="18"/>
  <c r="I239" i="18" s="1"/>
  <c r="P239" i="17"/>
  <c r="Q239" i="17"/>
  <c r="E255" i="18"/>
  <c r="I255" i="18" s="1"/>
  <c r="P255" i="17"/>
  <c r="Q255" i="17"/>
  <c r="O189" i="17"/>
  <c r="E301" i="18"/>
  <c r="I301" i="18" s="1"/>
  <c r="Q301" i="17"/>
  <c r="P301" i="17"/>
  <c r="O237" i="17"/>
  <c r="O250" i="17"/>
  <c r="E221" i="18"/>
  <c r="I221" i="18" s="1"/>
  <c r="Q221" i="17"/>
  <c r="P221" i="17"/>
  <c r="E22" i="18"/>
  <c r="I22" i="18" s="1"/>
  <c r="Q22" i="17"/>
  <c r="P22" i="17"/>
  <c r="E194" i="18"/>
  <c r="I194" i="18" s="1"/>
  <c r="P194" i="17"/>
  <c r="Q194" i="17"/>
  <c r="O124" i="17"/>
  <c r="E65" i="18"/>
  <c r="I65" i="18" s="1"/>
  <c r="P65" i="17"/>
  <c r="Q65" i="17"/>
  <c r="D966" i="18"/>
  <c r="H966" i="18" s="1"/>
  <c r="P966" i="16"/>
  <c r="O6" i="17"/>
  <c r="E226" i="18"/>
  <c r="I226" i="18" s="1"/>
  <c r="Q226" i="17"/>
  <c r="P226" i="17"/>
  <c r="O129" i="17"/>
  <c r="E183" i="18"/>
  <c r="I183" i="18" s="1"/>
  <c r="Q183" i="17"/>
  <c r="P183" i="17"/>
  <c r="E113" i="18"/>
  <c r="I113" i="18" s="1"/>
  <c r="P113" i="17"/>
  <c r="Q113" i="17"/>
  <c r="E280" i="18"/>
  <c r="I280" i="18" s="1"/>
  <c r="P280" i="17"/>
  <c r="Q280" i="17"/>
  <c r="E172" i="18"/>
  <c r="I172" i="18" s="1"/>
  <c r="Q172" i="17"/>
  <c r="P172" i="17"/>
  <c r="E5" i="18"/>
  <c r="I5" i="18" s="1"/>
  <c r="P5" i="17"/>
  <c r="Q5" i="17"/>
  <c r="D875" i="18"/>
  <c r="H875" i="18" s="1"/>
  <c r="P875" i="16"/>
  <c r="D882" i="18"/>
  <c r="H882" i="18" s="1"/>
  <c r="P882" i="16"/>
  <c r="D803" i="18"/>
  <c r="H803" i="18" s="1"/>
  <c r="P803" i="16"/>
  <c r="D767" i="18"/>
  <c r="H767" i="18" s="1"/>
  <c r="P767" i="16"/>
  <c r="D928" i="18"/>
  <c r="H928" i="18" s="1"/>
  <c r="P928" i="16"/>
  <c r="D865" i="18"/>
  <c r="H865" i="18" s="1"/>
  <c r="P865" i="16"/>
  <c r="O752" i="16"/>
  <c r="O970" i="16"/>
  <c r="E182" i="18"/>
  <c r="I182" i="18" s="1"/>
  <c r="P182" i="17"/>
  <c r="Q182" i="17"/>
  <c r="D756" i="18"/>
  <c r="H756" i="18" s="1"/>
  <c r="P756" i="16"/>
  <c r="D874" i="18"/>
  <c r="H874" i="18" s="1"/>
  <c r="P874" i="16"/>
  <c r="D930" i="18"/>
  <c r="H930" i="18" s="1"/>
  <c r="P930" i="16"/>
  <c r="D802" i="18"/>
  <c r="H802" i="18" s="1"/>
  <c r="P802" i="16"/>
  <c r="D784" i="18"/>
  <c r="H784" i="18" s="1"/>
  <c r="P784" i="16"/>
  <c r="O749" i="16"/>
  <c r="O887" i="16"/>
  <c r="D886" i="18"/>
  <c r="H886" i="18" s="1"/>
  <c r="P886" i="16"/>
  <c r="D939" i="18"/>
  <c r="H939" i="18" s="1"/>
  <c r="P939" i="16"/>
  <c r="O837" i="16"/>
  <c r="D811" i="18"/>
  <c r="H811" i="18" s="1"/>
  <c r="P811" i="16"/>
  <c r="D681" i="18"/>
  <c r="H681" i="18" s="1"/>
  <c r="P681" i="16"/>
  <c r="D652" i="18"/>
  <c r="H652" i="18" s="1"/>
  <c r="P652" i="16"/>
  <c r="N608" i="16"/>
  <c r="O608" i="16"/>
  <c r="D926" i="18"/>
  <c r="H926" i="18" s="1"/>
  <c r="P926" i="16"/>
  <c r="O604" i="16"/>
  <c r="D929" i="18"/>
  <c r="H929" i="18" s="1"/>
  <c r="P929" i="16"/>
  <c r="O711" i="16"/>
  <c r="D933" i="18"/>
  <c r="H933" i="18" s="1"/>
  <c r="P933" i="16"/>
  <c r="D732" i="18"/>
  <c r="H732" i="18" s="1"/>
  <c r="P732" i="16"/>
  <c r="O591" i="16"/>
  <c r="D716" i="18"/>
  <c r="H716" i="18" s="1"/>
  <c r="P716" i="16"/>
  <c r="O644" i="16"/>
  <c r="O731" i="16"/>
  <c r="E48" i="18"/>
  <c r="I48" i="18" s="1"/>
  <c r="P48" i="17"/>
  <c r="Q48" i="17"/>
  <c r="O701" i="16"/>
  <c r="D635" i="18"/>
  <c r="H635" i="18" s="1"/>
  <c r="P635" i="16"/>
  <c r="E327" i="18"/>
  <c r="I327" i="18" s="1"/>
  <c r="Q327" i="17"/>
  <c r="P327" i="17"/>
  <c r="D854" i="18"/>
  <c r="H854" i="18" s="1"/>
  <c r="P854" i="16"/>
  <c r="D736" i="18"/>
  <c r="H736" i="18" s="1"/>
  <c r="P736" i="16"/>
  <c r="D533" i="18"/>
  <c r="H533" i="18" s="1"/>
  <c r="P533" i="16"/>
  <c r="O393" i="16"/>
  <c r="O435" i="16"/>
  <c r="D516" i="18"/>
  <c r="H516" i="18" s="1"/>
  <c r="P516" i="16"/>
  <c r="D532" i="18"/>
  <c r="H532" i="18" s="1"/>
  <c r="P532" i="16"/>
  <c r="D353" i="18"/>
  <c r="H353" i="18" s="1"/>
  <c r="P353" i="16"/>
  <c r="D712" i="18"/>
  <c r="H712" i="18" s="1"/>
  <c r="P712" i="16"/>
  <c r="O384" i="16"/>
  <c r="D665" i="18"/>
  <c r="H665" i="18" s="1"/>
  <c r="P665" i="16"/>
  <c r="D542" i="18"/>
  <c r="H542" i="18" s="1"/>
  <c r="P542" i="16"/>
  <c r="O464" i="16"/>
  <c r="D576" i="18"/>
  <c r="H576" i="18" s="1"/>
  <c r="P576" i="16"/>
  <c r="N430" i="16"/>
  <c r="O430" i="16"/>
  <c r="D336" i="18"/>
  <c r="H336" i="18" s="1"/>
  <c r="P336" i="16"/>
  <c r="O373" i="16"/>
  <c r="D304" i="18"/>
  <c r="H304" i="18" s="1"/>
  <c r="P304" i="16"/>
  <c r="D331" i="18"/>
  <c r="H331" i="18" s="1"/>
  <c r="P331" i="16"/>
  <c r="D205" i="18"/>
  <c r="H205" i="18" s="1"/>
  <c r="P205" i="16"/>
  <c r="D126" i="18"/>
  <c r="H126" i="18" s="1"/>
  <c r="P126" i="16"/>
  <c r="D165" i="18"/>
  <c r="H165" i="18" s="1"/>
  <c r="P165" i="16"/>
  <c r="D311" i="18"/>
  <c r="H311" i="18" s="1"/>
  <c r="P311" i="16"/>
  <c r="D481" i="18"/>
  <c r="H481" i="18" s="1"/>
  <c r="P481" i="16"/>
  <c r="O180" i="16"/>
  <c r="D448" i="18"/>
  <c r="H448" i="18" s="1"/>
  <c r="P448" i="16"/>
  <c r="D228" i="18"/>
  <c r="H228" i="18" s="1"/>
  <c r="P228" i="16"/>
  <c r="O229" i="16"/>
  <c r="D239" i="18"/>
  <c r="H239" i="18" s="1"/>
  <c r="P239" i="16"/>
  <c r="D470" i="18"/>
  <c r="H470" i="18" s="1"/>
  <c r="P470" i="16"/>
  <c r="O203" i="16"/>
  <c r="D397" i="18"/>
  <c r="H397" i="18" s="1"/>
  <c r="P397" i="16"/>
  <c r="D184" i="18"/>
  <c r="H184" i="18" s="1"/>
  <c r="P184" i="16"/>
  <c r="D119" i="18"/>
  <c r="H119" i="18" s="1"/>
  <c r="P119" i="16"/>
  <c r="C933" i="18"/>
  <c r="G933" i="18" s="1"/>
  <c r="D488" i="18"/>
  <c r="H488" i="18" s="1"/>
  <c r="P488" i="16"/>
  <c r="D108" i="18"/>
  <c r="H108" i="18" s="1"/>
  <c r="P108" i="16"/>
  <c r="D313" i="18"/>
  <c r="H313" i="18" s="1"/>
  <c r="P313" i="16"/>
  <c r="D170" i="18"/>
  <c r="H170" i="18" s="1"/>
  <c r="P170" i="16"/>
  <c r="D99" i="18"/>
  <c r="H99" i="18" s="1"/>
  <c r="P99" i="16"/>
  <c r="D269" i="18"/>
  <c r="H269" i="18" s="1"/>
  <c r="P269" i="16"/>
  <c r="O74" i="16"/>
  <c r="D77" i="18"/>
  <c r="H77" i="18" s="1"/>
  <c r="P77" i="16"/>
  <c r="C922" i="18"/>
  <c r="G922" i="18" s="1"/>
  <c r="C782" i="18"/>
  <c r="G782" i="18" s="1"/>
  <c r="O79" i="16"/>
  <c r="N79" i="16"/>
  <c r="C907" i="18"/>
  <c r="G907" i="18" s="1"/>
  <c r="C779" i="18"/>
  <c r="G779" i="18" s="1"/>
  <c r="O64" i="16"/>
  <c r="C832" i="18"/>
  <c r="G832" i="18" s="1"/>
  <c r="C776" i="18"/>
  <c r="G776" i="18" s="1"/>
  <c r="C724" i="18"/>
  <c r="G724" i="18" s="1"/>
  <c r="C848" i="18"/>
  <c r="G848" i="18" s="1"/>
  <c r="D8" i="18"/>
  <c r="H8" i="18" s="1"/>
  <c r="P8" i="16"/>
  <c r="D143" i="18"/>
  <c r="H143" i="18" s="1"/>
  <c r="P143" i="16"/>
  <c r="C942" i="18"/>
  <c r="G942" i="18" s="1"/>
  <c r="C893" i="18"/>
  <c r="G893" i="18" s="1"/>
  <c r="C815" i="18"/>
  <c r="G815" i="18" s="1"/>
  <c r="C627" i="18"/>
  <c r="G627" i="18" s="1"/>
  <c r="C630" i="18"/>
  <c r="G630" i="18" s="1"/>
  <c r="D117" i="18"/>
  <c r="H117" i="18" s="1"/>
  <c r="P117" i="16"/>
  <c r="C585" i="18"/>
  <c r="G585" i="18" s="1"/>
  <c r="C519" i="18"/>
  <c r="G519" i="18" s="1"/>
  <c r="C600" i="18"/>
  <c r="G600" i="18" s="1"/>
  <c r="C516" i="18"/>
  <c r="G516" i="18" s="1"/>
  <c r="C447" i="18"/>
  <c r="G447" i="18" s="1"/>
  <c r="C393" i="18"/>
  <c r="G393" i="18" s="1"/>
  <c r="C706" i="18"/>
  <c r="G706" i="18" s="1"/>
  <c r="C603" i="18"/>
  <c r="G603" i="18" s="1"/>
  <c r="C530" i="18"/>
  <c r="G530" i="18" s="1"/>
  <c r="C437" i="18"/>
  <c r="G437" i="18" s="1"/>
  <c r="C374" i="18"/>
  <c r="G374" i="18" s="1"/>
  <c r="C338" i="18"/>
  <c r="G338" i="18" s="1"/>
  <c r="C535" i="18"/>
  <c r="G535" i="18" s="1"/>
  <c r="C576" i="18"/>
  <c r="G576" i="18" s="1"/>
  <c r="C594" i="18"/>
  <c r="G594" i="18" s="1"/>
  <c r="C487" i="18"/>
  <c r="G487" i="18" s="1"/>
  <c r="C670" i="18"/>
  <c r="G670" i="18" s="1"/>
  <c r="C428" i="18"/>
  <c r="G428" i="18" s="1"/>
  <c r="C344" i="18"/>
  <c r="G344" i="18" s="1"/>
  <c r="C277" i="18"/>
  <c r="G277" i="18" s="1"/>
  <c r="C226" i="18"/>
  <c r="G226" i="18" s="1"/>
  <c r="O91" i="15"/>
  <c r="C532" i="18"/>
  <c r="G532" i="18" s="1"/>
  <c r="C280" i="18"/>
  <c r="G280" i="18" s="1"/>
  <c r="C271" i="18"/>
  <c r="G271" i="18" s="1"/>
  <c r="O196" i="15"/>
  <c r="O160" i="15"/>
  <c r="O124" i="15"/>
  <c r="C88" i="18"/>
  <c r="G88" i="18" s="1"/>
  <c r="P88" i="15"/>
  <c r="C777" i="18"/>
  <c r="G777" i="18" s="1"/>
  <c r="C549" i="18"/>
  <c r="G549" i="18" s="1"/>
  <c r="C382" i="18"/>
  <c r="G382" i="18" s="1"/>
  <c r="C207" i="18"/>
  <c r="G207" i="18" s="1"/>
  <c r="C159" i="18"/>
  <c r="G159" i="18" s="1"/>
  <c r="P159" i="15"/>
  <c r="C111" i="18"/>
  <c r="G111" i="18" s="1"/>
  <c r="P111" i="15"/>
  <c r="C262" i="18"/>
  <c r="G262" i="18" s="1"/>
  <c r="C235" i="18"/>
  <c r="G235" i="18" s="1"/>
  <c r="C293" i="18"/>
  <c r="G293" i="18" s="1"/>
  <c r="M511" i="14"/>
  <c r="N511" i="14" s="1"/>
  <c r="L511" i="14"/>
  <c r="C29" i="18"/>
  <c r="G29" i="18" s="1"/>
  <c r="P29" i="15"/>
  <c r="M531" i="14"/>
  <c r="N531" i="14" s="1"/>
  <c r="C74" i="18"/>
  <c r="G74" i="18" s="1"/>
  <c r="P74" i="15"/>
  <c r="M633" i="14"/>
  <c r="N633" i="14" s="1"/>
  <c r="L633" i="14"/>
  <c r="M585" i="14"/>
  <c r="N585" i="14" s="1"/>
  <c r="C120" i="18"/>
  <c r="G120" i="18" s="1"/>
  <c r="P120" i="15"/>
  <c r="C81" i="18"/>
  <c r="G81" i="18" s="1"/>
  <c r="P81" i="15"/>
  <c r="M701" i="14"/>
  <c r="N701" i="14" s="1"/>
  <c r="E920" i="18"/>
  <c r="I920" i="18" s="1"/>
  <c r="Q920" i="17"/>
  <c r="P920" i="17"/>
  <c r="E962" i="18"/>
  <c r="I962" i="18" s="1"/>
  <c r="Q962" i="17"/>
  <c r="P962" i="17"/>
  <c r="E896" i="18"/>
  <c r="I896" i="18" s="1"/>
  <c r="Q896" i="17"/>
  <c r="P896" i="17"/>
  <c r="O940" i="17"/>
  <c r="E868" i="18"/>
  <c r="I868" i="18" s="1"/>
  <c r="Q868" i="17"/>
  <c r="P868" i="17"/>
  <c r="E931" i="18"/>
  <c r="I931" i="18" s="1"/>
  <c r="Q931" i="17"/>
  <c r="P931" i="17"/>
  <c r="O865" i="17"/>
  <c r="E936" i="18"/>
  <c r="I936" i="18" s="1"/>
  <c r="Q936" i="17"/>
  <c r="P936" i="17"/>
  <c r="E839" i="18"/>
  <c r="I839" i="18" s="1"/>
  <c r="P839" i="17"/>
  <c r="Q839" i="17"/>
  <c r="E845" i="18"/>
  <c r="I845" i="18" s="1"/>
  <c r="Q845" i="17"/>
  <c r="P845" i="17"/>
  <c r="E815" i="18"/>
  <c r="I815" i="18" s="1"/>
  <c r="P815" i="17"/>
  <c r="Q815" i="17"/>
  <c r="O736" i="17"/>
  <c r="E720" i="18"/>
  <c r="I720" i="18" s="1"/>
  <c r="Q720" i="17"/>
  <c r="P720" i="17"/>
  <c r="O699" i="17"/>
  <c r="E654" i="18"/>
  <c r="I654" i="18" s="1"/>
  <c r="P654" i="17"/>
  <c r="Q654" i="17"/>
  <c r="O688" i="17"/>
  <c r="O671" i="17"/>
  <c r="E754" i="18"/>
  <c r="I754" i="18" s="1"/>
  <c r="P754" i="17"/>
  <c r="Q754" i="17"/>
  <c r="E734" i="18"/>
  <c r="I734" i="18" s="1"/>
  <c r="P734" i="17"/>
  <c r="Q734" i="17"/>
  <c r="O603" i="17"/>
  <c r="E789" i="18"/>
  <c r="I789" i="18" s="1"/>
  <c r="Q789" i="17"/>
  <c r="P789" i="17"/>
  <c r="O594" i="17"/>
  <c r="O607" i="17"/>
  <c r="E702" i="18"/>
  <c r="I702" i="18" s="1"/>
  <c r="P702" i="17"/>
  <c r="Q702" i="17"/>
  <c r="O590" i="17"/>
  <c r="E609" i="18"/>
  <c r="I609" i="18" s="1"/>
  <c r="Q609" i="17"/>
  <c r="P609" i="17"/>
  <c r="E568" i="18"/>
  <c r="I568" i="18" s="1"/>
  <c r="Q568" i="17"/>
  <c r="P568" i="17"/>
  <c r="O579" i="17"/>
  <c r="O585" i="17"/>
  <c r="E548" i="18"/>
  <c r="I548" i="18" s="1"/>
  <c r="Q548" i="17"/>
  <c r="P548" i="17"/>
  <c r="E613" i="18"/>
  <c r="I613" i="18" s="1"/>
  <c r="Q613" i="17"/>
  <c r="P613" i="17"/>
  <c r="E515" i="18"/>
  <c r="I515" i="18" s="1"/>
  <c r="Q515" i="17"/>
  <c r="P515" i="17"/>
  <c r="O275" i="17"/>
  <c r="E573" i="18"/>
  <c r="I573" i="18" s="1"/>
  <c r="Q573" i="17"/>
  <c r="P573" i="17"/>
  <c r="E461" i="18"/>
  <c r="I461" i="18" s="1"/>
  <c r="Q461" i="17"/>
  <c r="P461" i="17"/>
  <c r="O361" i="17"/>
  <c r="E512" i="18"/>
  <c r="I512" i="18" s="1"/>
  <c r="Q512" i="17"/>
  <c r="P512" i="17"/>
  <c r="E566" i="18"/>
  <c r="I566" i="18" s="1"/>
  <c r="Q566" i="17"/>
  <c r="P566" i="17"/>
  <c r="E527" i="18"/>
  <c r="I527" i="18" s="1"/>
  <c r="Q527" i="17"/>
  <c r="P527" i="17"/>
  <c r="E493" i="18"/>
  <c r="I493" i="18" s="1"/>
  <c r="Q493" i="17"/>
  <c r="P493" i="17"/>
  <c r="O425" i="17"/>
  <c r="E264" i="18"/>
  <c r="I264" i="18" s="1"/>
  <c r="Q264" i="17"/>
  <c r="P264" i="17"/>
  <c r="E225" i="18"/>
  <c r="I225" i="18" s="1"/>
  <c r="Q225" i="17"/>
  <c r="P225" i="17"/>
  <c r="E379" i="18"/>
  <c r="I379" i="18" s="1"/>
  <c r="Q379" i="17"/>
  <c r="P379" i="17"/>
  <c r="O263" i="17"/>
  <c r="E395" i="18"/>
  <c r="I395" i="18" s="1"/>
  <c r="Q395" i="17"/>
  <c r="P395" i="17"/>
  <c r="E366" i="18"/>
  <c r="I366" i="18" s="1"/>
  <c r="Q366" i="17"/>
  <c r="P366" i="17"/>
  <c r="E306" i="18"/>
  <c r="I306" i="18" s="1"/>
  <c r="Q306" i="17"/>
  <c r="P306" i="17"/>
  <c r="E468" i="18"/>
  <c r="I468" i="18" s="1"/>
  <c r="Q468" i="17"/>
  <c r="P468" i="17"/>
  <c r="O201" i="17"/>
  <c r="O247" i="17"/>
  <c r="E17" i="18"/>
  <c r="I17" i="18" s="1"/>
  <c r="P17" i="17"/>
  <c r="Q17" i="17"/>
  <c r="E298" i="18"/>
  <c r="I298" i="18" s="1"/>
  <c r="Q298" i="17"/>
  <c r="P298" i="17"/>
  <c r="E238" i="18"/>
  <c r="I238" i="18" s="1"/>
  <c r="Q238" i="17"/>
  <c r="P238" i="17"/>
  <c r="E105" i="18"/>
  <c r="I105" i="18" s="1"/>
  <c r="P105" i="17"/>
  <c r="Q105" i="17"/>
  <c r="E108" i="18"/>
  <c r="I108" i="18" s="1"/>
  <c r="P108" i="17"/>
  <c r="Q108" i="17"/>
  <c r="E41" i="18"/>
  <c r="I41" i="18" s="1"/>
  <c r="P41" i="17"/>
  <c r="Q41" i="17"/>
  <c r="O150" i="17"/>
  <c r="O118" i="17"/>
  <c r="D957" i="18"/>
  <c r="H957" i="18" s="1"/>
  <c r="P957" i="16"/>
  <c r="O55" i="17"/>
  <c r="E176" i="18"/>
  <c r="I176" i="18" s="1"/>
  <c r="Q176" i="17"/>
  <c r="P176" i="17"/>
  <c r="E76" i="18"/>
  <c r="I76" i="18" s="1"/>
  <c r="P76" i="17"/>
  <c r="Q76" i="17"/>
  <c r="E185" i="18"/>
  <c r="I185" i="18" s="1"/>
  <c r="Q185" i="17"/>
  <c r="P185" i="17"/>
  <c r="O125" i="17"/>
  <c r="E89" i="18"/>
  <c r="I89" i="18" s="1"/>
  <c r="P89" i="17"/>
  <c r="Q89" i="17"/>
  <c r="O866" i="16"/>
  <c r="E50" i="18"/>
  <c r="I50" i="18" s="1"/>
  <c r="Q50" i="17"/>
  <c r="P50" i="17"/>
  <c r="O869" i="16"/>
  <c r="D800" i="18"/>
  <c r="H800" i="18" s="1"/>
  <c r="P800" i="16"/>
  <c r="E131" i="18"/>
  <c r="I131" i="18" s="1"/>
  <c r="Q131" i="17"/>
  <c r="P131" i="17"/>
  <c r="E160" i="18"/>
  <c r="I160" i="18" s="1"/>
  <c r="Q160" i="17"/>
  <c r="P160" i="17"/>
  <c r="D949" i="18"/>
  <c r="H949" i="18" s="1"/>
  <c r="P949" i="16"/>
  <c r="D871" i="18"/>
  <c r="H871" i="18" s="1"/>
  <c r="P871" i="16"/>
  <c r="D948" i="18"/>
  <c r="H948" i="18" s="1"/>
  <c r="P948" i="16"/>
  <c r="O870" i="16"/>
  <c r="N824" i="16"/>
  <c r="O824" i="16"/>
  <c r="O578" i="16"/>
  <c r="D699" i="18"/>
  <c r="H699" i="18" s="1"/>
  <c r="P699" i="16"/>
  <c r="D656" i="18"/>
  <c r="H656" i="18" s="1"/>
  <c r="P656" i="16"/>
  <c r="O601" i="16"/>
  <c r="D585" i="18"/>
  <c r="H585" i="18" s="1"/>
  <c r="P585" i="16"/>
  <c r="D748" i="18"/>
  <c r="H748" i="18" s="1"/>
  <c r="P748" i="16"/>
  <c r="O610" i="16"/>
  <c r="D840" i="18"/>
  <c r="H840" i="18" s="1"/>
  <c r="P840" i="16"/>
  <c r="D935" i="18"/>
  <c r="H935" i="18" s="1"/>
  <c r="P935" i="16"/>
  <c r="O709" i="16"/>
  <c r="O697" i="16"/>
  <c r="O625" i="16"/>
  <c r="E212" i="18"/>
  <c r="I212" i="18" s="1"/>
  <c r="Q212" i="17"/>
  <c r="P212" i="17"/>
  <c r="D664" i="18"/>
  <c r="H664" i="18" s="1"/>
  <c r="P664" i="16"/>
  <c r="D643" i="18"/>
  <c r="H643" i="18" s="1"/>
  <c r="P643" i="16"/>
  <c r="O529" i="16"/>
  <c r="O375" i="16"/>
  <c r="N375" i="16"/>
  <c r="D513" i="18"/>
  <c r="H513" i="18" s="1"/>
  <c r="P513" i="16"/>
  <c r="D679" i="18"/>
  <c r="H679" i="18" s="1"/>
  <c r="P679" i="16"/>
  <c r="D483" i="18"/>
  <c r="H483" i="18" s="1"/>
  <c r="P483" i="16"/>
  <c r="D528" i="18"/>
  <c r="H528" i="18" s="1"/>
  <c r="P528" i="16"/>
  <c r="D479" i="18"/>
  <c r="H479" i="18" s="1"/>
  <c r="P479" i="16"/>
  <c r="D531" i="18"/>
  <c r="H531" i="18" s="1"/>
  <c r="P531" i="16"/>
  <c r="D472" i="18"/>
  <c r="H472" i="18" s="1"/>
  <c r="P472" i="16"/>
  <c r="D629" i="18"/>
  <c r="H629" i="18" s="1"/>
  <c r="P629" i="16"/>
  <c r="O366" i="16"/>
  <c r="D523" i="18"/>
  <c r="H523" i="18" s="1"/>
  <c r="P523" i="16"/>
  <c r="O538" i="16"/>
  <c r="D457" i="18"/>
  <c r="H457" i="18" s="1"/>
  <c r="P457" i="16"/>
  <c r="O365" i="16"/>
  <c r="O255" i="16"/>
  <c r="D422" i="18"/>
  <c r="H422" i="18" s="1"/>
  <c r="P422" i="16"/>
  <c r="D355" i="18"/>
  <c r="H355" i="18" s="1"/>
  <c r="P355" i="16"/>
  <c r="D249" i="18"/>
  <c r="H249" i="18" s="1"/>
  <c r="P249" i="16"/>
  <c r="D425" i="18"/>
  <c r="H425" i="18" s="1"/>
  <c r="P425" i="16"/>
  <c r="D346" i="18"/>
  <c r="H346" i="18" s="1"/>
  <c r="P346" i="16"/>
  <c r="O162" i="16"/>
  <c r="D350" i="18"/>
  <c r="H350" i="18" s="1"/>
  <c r="P350" i="16"/>
  <c r="D329" i="18"/>
  <c r="H329" i="18" s="1"/>
  <c r="P329" i="16"/>
  <c r="D98" i="18"/>
  <c r="H98" i="18" s="1"/>
  <c r="P98" i="16"/>
  <c r="O51" i="16"/>
  <c r="N51" i="16"/>
  <c r="D188" i="18"/>
  <c r="H188" i="18" s="1"/>
  <c r="P188" i="16"/>
  <c r="O75" i="16"/>
  <c r="C923" i="18"/>
  <c r="G923" i="18" s="1"/>
  <c r="D367" i="18"/>
  <c r="H367" i="18" s="1"/>
  <c r="P367" i="16"/>
  <c r="D176" i="18"/>
  <c r="H176" i="18" s="1"/>
  <c r="P176" i="16"/>
  <c r="D385" i="18"/>
  <c r="H385" i="18" s="1"/>
  <c r="P385" i="16"/>
  <c r="O66" i="16"/>
  <c r="D262" i="18"/>
  <c r="H262" i="18" s="1"/>
  <c r="P262" i="16"/>
  <c r="C830" i="18"/>
  <c r="G830" i="18" s="1"/>
  <c r="C788" i="18"/>
  <c r="G788" i="18" s="1"/>
  <c r="D156" i="18"/>
  <c r="H156" i="18" s="1"/>
  <c r="P156" i="16"/>
  <c r="D317" i="18"/>
  <c r="H317" i="18" s="1"/>
  <c r="P317" i="16"/>
  <c r="O5" i="16"/>
  <c r="C890" i="18"/>
  <c r="G890" i="18" s="1"/>
  <c r="C827" i="18"/>
  <c r="G827" i="18" s="1"/>
  <c r="D46" i="18"/>
  <c r="H46" i="18" s="1"/>
  <c r="P46" i="16"/>
  <c r="D427" i="18"/>
  <c r="H427" i="18" s="1"/>
  <c r="P427" i="16"/>
  <c r="C470" i="18"/>
  <c r="G470" i="18" s="1"/>
  <c r="C726" i="18"/>
  <c r="G726" i="18" s="1"/>
  <c r="C522" i="18"/>
  <c r="G522" i="18" s="1"/>
  <c r="C450" i="18"/>
  <c r="G450" i="18" s="1"/>
  <c r="C396" i="18"/>
  <c r="G396" i="18" s="1"/>
  <c r="C365" i="18"/>
  <c r="G365" i="18" s="1"/>
  <c r="C329" i="18"/>
  <c r="G329" i="18" s="1"/>
  <c r="C953" i="18"/>
  <c r="G953" i="18" s="1"/>
  <c r="C440" i="18"/>
  <c r="G440" i="18" s="1"/>
  <c r="C716" i="18"/>
  <c r="G716" i="18" s="1"/>
  <c r="C381" i="18"/>
  <c r="G381" i="18" s="1"/>
  <c r="C618" i="18"/>
  <c r="G618" i="18" s="1"/>
  <c r="C805" i="18"/>
  <c r="G805" i="18" s="1"/>
  <c r="C636" i="18"/>
  <c r="G636" i="18" s="1"/>
  <c r="C521" i="18"/>
  <c r="G521" i="18" s="1"/>
  <c r="C441" i="18"/>
  <c r="G441" i="18" s="1"/>
  <c r="C385" i="18"/>
  <c r="G385" i="18" s="1"/>
  <c r="C349" i="18"/>
  <c r="G349" i="18" s="1"/>
  <c r="D182" i="18"/>
  <c r="H182" i="18" s="1"/>
  <c r="P182" i="16"/>
  <c r="C573" i="18"/>
  <c r="G573" i="18" s="1"/>
  <c r="C501" i="18"/>
  <c r="G501" i="18" s="1"/>
  <c r="C431" i="18"/>
  <c r="G431" i="18" s="1"/>
  <c r="C556" i="18"/>
  <c r="G556" i="18" s="1"/>
  <c r="O82" i="15"/>
  <c r="C220" i="18"/>
  <c r="G220" i="18" s="1"/>
  <c r="C509" i="18"/>
  <c r="G509" i="18" s="1"/>
  <c r="C79" i="18"/>
  <c r="G79" i="18" s="1"/>
  <c r="P79" i="15"/>
  <c r="C310" i="18"/>
  <c r="G310" i="18" s="1"/>
  <c r="C222" i="18"/>
  <c r="G222" i="18" s="1"/>
  <c r="C534" i="18"/>
  <c r="G534" i="18" s="1"/>
  <c r="C568" i="18"/>
  <c r="G568" i="18" s="1"/>
  <c r="O118" i="15"/>
  <c r="C65" i="18"/>
  <c r="G65" i="18" s="1"/>
  <c r="P65" i="15"/>
  <c r="M507" i="14"/>
  <c r="N507" i="14" s="1"/>
  <c r="M629" i="14"/>
  <c r="N629" i="14" s="1"/>
  <c r="L629" i="14"/>
  <c r="M561" i="14"/>
  <c r="N561" i="14" s="1"/>
  <c r="C132" i="18"/>
  <c r="G132" i="18" s="1"/>
  <c r="P132" i="15"/>
  <c r="C51" i="18"/>
  <c r="G51" i="18" s="1"/>
  <c r="P51" i="15"/>
  <c r="M471" i="14"/>
  <c r="N471" i="14" s="1"/>
  <c r="E919" i="18"/>
  <c r="I919" i="18" s="1"/>
  <c r="Q919" i="17"/>
  <c r="P919" i="17"/>
  <c r="O917" i="17"/>
  <c r="O924" i="17"/>
  <c r="O905" i="17"/>
  <c r="O811" i="17"/>
  <c r="E913" i="18"/>
  <c r="I913" i="18" s="1"/>
  <c r="Q913" i="17"/>
  <c r="P913" i="17"/>
  <c r="E964" i="18"/>
  <c r="I964" i="18" s="1"/>
  <c r="Q964" i="17"/>
  <c r="P964" i="17"/>
  <c r="E939" i="18"/>
  <c r="I939" i="18" s="1"/>
  <c r="Q939" i="17"/>
  <c r="P939" i="17"/>
  <c r="E857" i="18"/>
  <c r="I857" i="18" s="1"/>
  <c r="Q857" i="17"/>
  <c r="P857" i="17"/>
  <c r="E799" i="18"/>
  <c r="I799" i="18" s="1"/>
  <c r="P799" i="17"/>
  <c r="Q799" i="17"/>
  <c r="E899" i="18"/>
  <c r="I899" i="18" s="1"/>
  <c r="Q899" i="17"/>
  <c r="P899" i="17"/>
  <c r="E821" i="18"/>
  <c r="I821" i="18" s="1"/>
  <c r="Q821" i="17"/>
  <c r="P821" i="17"/>
  <c r="E856" i="18"/>
  <c r="I856" i="18" s="1"/>
  <c r="Q856" i="17"/>
  <c r="P856" i="17"/>
  <c r="E910" i="18"/>
  <c r="I910" i="18" s="1"/>
  <c r="Q910" i="17"/>
  <c r="P910" i="17"/>
  <c r="O732" i="17"/>
  <c r="E655" i="18"/>
  <c r="I655" i="18" s="1"/>
  <c r="Q655" i="17"/>
  <c r="P655" i="17"/>
  <c r="O686" i="17"/>
  <c r="E658" i="18"/>
  <c r="I658" i="18" s="1"/>
  <c r="P658" i="17"/>
  <c r="Q658" i="17"/>
  <c r="E776" i="18"/>
  <c r="I776" i="18" s="1"/>
  <c r="Q776" i="17"/>
  <c r="P776" i="17"/>
  <c r="E731" i="18"/>
  <c r="I731" i="18" s="1"/>
  <c r="Q731" i="17"/>
  <c r="P731" i="17"/>
  <c r="E742" i="18"/>
  <c r="I742" i="18" s="1"/>
  <c r="P742" i="17"/>
  <c r="Q742" i="17"/>
  <c r="O663" i="17"/>
  <c r="E683" i="18"/>
  <c r="I683" i="18" s="1"/>
  <c r="Q683" i="17"/>
  <c r="P683" i="17"/>
  <c r="O595" i="17"/>
  <c r="E747" i="18"/>
  <c r="I747" i="18" s="1"/>
  <c r="Q747" i="17"/>
  <c r="P747" i="17"/>
  <c r="E643" i="18"/>
  <c r="I643" i="18" s="1"/>
  <c r="Q643" i="17"/>
  <c r="P643" i="17"/>
  <c r="O599" i="17"/>
  <c r="E440" i="18"/>
  <c r="I440" i="18" s="1"/>
  <c r="P440" i="17"/>
  <c r="Q440" i="17"/>
  <c r="E634" i="18"/>
  <c r="I634" i="18" s="1"/>
  <c r="Q634" i="17"/>
  <c r="P634" i="17"/>
  <c r="O546" i="17"/>
  <c r="E589" i="18"/>
  <c r="I589" i="18" s="1"/>
  <c r="Q589" i="17"/>
  <c r="P589" i="17"/>
  <c r="E570" i="18"/>
  <c r="I570" i="18" s="1"/>
  <c r="Q570" i="17"/>
  <c r="P570" i="17"/>
  <c r="E496" i="18"/>
  <c r="I496" i="18" s="1"/>
  <c r="Q496" i="17"/>
  <c r="P496" i="17"/>
  <c r="E435" i="18"/>
  <c r="I435" i="18" s="1"/>
  <c r="Q435" i="17"/>
  <c r="P435" i="17"/>
  <c r="E529" i="18"/>
  <c r="I529" i="18" s="1"/>
  <c r="Q529" i="17"/>
  <c r="P529" i="17"/>
  <c r="E629" i="18"/>
  <c r="I629" i="18" s="1"/>
  <c r="Q629" i="17"/>
  <c r="P629" i="17"/>
  <c r="E517" i="18"/>
  <c r="I517" i="18" s="1"/>
  <c r="Q517" i="17"/>
  <c r="P517" i="17"/>
  <c r="E524" i="18"/>
  <c r="I524" i="18" s="1"/>
  <c r="Q524" i="17"/>
  <c r="P524" i="17"/>
  <c r="E465" i="18"/>
  <c r="I465" i="18" s="1"/>
  <c r="Q465" i="17"/>
  <c r="P465" i="17"/>
  <c r="O341" i="17"/>
  <c r="E454" i="18"/>
  <c r="I454" i="18" s="1"/>
  <c r="Q454" i="17"/>
  <c r="P454" i="17"/>
  <c r="E508" i="18"/>
  <c r="I508" i="18" s="1"/>
  <c r="Q508" i="17"/>
  <c r="P508" i="17"/>
  <c r="O439" i="17"/>
  <c r="E445" i="18"/>
  <c r="I445" i="18" s="1"/>
  <c r="Q445" i="17"/>
  <c r="P445" i="17"/>
  <c r="E363" i="18"/>
  <c r="I363" i="18" s="1"/>
  <c r="Q363" i="17"/>
  <c r="P363" i="17"/>
  <c r="E300" i="18"/>
  <c r="I300" i="18" s="1"/>
  <c r="P300" i="17"/>
  <c r="Q300" i="17"/>
  <c r="E370" i="18"/>
  <c r="I370" i="18" s="1"/>
  <c r="Q370" i="17"/>
  <c r="P370" i="17"/>
  <c r="O200" i="17"/>
  <c r="E303" i="18"/>
  <c r="I303" i="18" s="1"/>
  <c r="Q303" i="17"/>
  <c r="P303" i="17"/>
  <c r="E241" i="18"/>
  <c r="I241" i="18" s="1"/>
  <c r="Q241" i="17"/>
  <c r="P241" i="17"/>
  <c r="E297" i="18"/>
  <c r="I297" i="18" s="1"/>
  <c r="Q297" i="17"/>
  <c r="P297" i="17"/>
  <c r="E218" i="18"/>
  <c r="I218" i="18" s="1"/>
  <c r="P218" i="17"/>
  <c r="Q218" i="17"/>
  <c r="O175" i="17"/>
  <c r="E84" i="18"/>
  <c r="I84" i="18" s="1"/>
  <c r="P84" i="17"/>
  <c r="Q84" i="17"/>
  <c r="E121" i="18"/>
  <c r="I121" i="18" s="1"/>
  <c r="Q121" i="17"/>
  <c r="P121" i="17"/>
  <c r="E159" i="18"/>
  <c r="I159" i="18" s="1"/>
  <c r="Q159" i="17"/>
  <c r="P159" i="17"/>
  <c r="O38" i="17"/>
  <c r="E163" i="18"/>
  <c r="I163" i="18" s="1"/>
  <c r="P163" i="17"/>
  <c r="Q163" i="17"/>
  <c r="E276" i="18"/>
  <c r="I276" i="18" s="1"/>
  <c r="P276" i="17"/>
  <c r="Q276" i="17"/>
  <c r="S5" i="17"/>
  <c r="N694" i="17" s="1"/>
  <c r="D797" i="18"/>
  <c r="H797" i="18" s="1"/>
  <c r="P797" i="16"/>
  <c r="E46" i="18"/>
  <c r="I46" i="18" s="1"/>
  <c r="Q46" i="17"/>
  <c r="P46" i="17"/>
  <c r="D921" i="18"/>
  <c r="H921" i="18" s="1"/>
  <c r="P921" i="16"/>
  <c r="D849" i="18"/>
  <c r="H849" i="18" s="1"/>
  <c r="P849" i="16"/>
  <c r="D953" i="18"/>
  <c r="H953" i="18" s="1"/>
  <c r="P953" i="16"/>
  <c r="D868" i="18"/>
  <c r="H868" i="18" s="1"/>
  <c r="P868" i="16"/>
  <c r="D858" i="18"/>
  <c r="H858" i="18" s="1"/>
  <c r="P858" i="16"/>
  <c r="E21" i="18"/>
  <c r="I21" i="18" s="1"/>
  <c r="P21" i="17"/>
  <c r="Q21" i="17"/>
  <c r="O920" i="16"/>
  <c r="O848" i="16"/>
  <c r="D799" i="18"/>
  <c r="H799" i="18" s="1"/>
  <c r="P799" i="16"/>
  <c r="D781" i="18"/>
  <c r="H781" i="18" s="1"/>
  <c r="P781" i="16"/>
  <c r="D880" i="18"/>
  <c r="H880" i="18" s="1"/>
  <c r="P880" i="16"/>
  <c r="E198" i="18"/>
  <c r="I198" i="18" s="1"/>
  <c r="P198" i="17"/>
  <c r="Q198" i="17"/>
  <c r="D760" i="18"/>
  <c r="H760" i="18" s="1"/>
  <c r="P760" i="16"/>
  <c r="D645" i="18"/>
  <c r="H645" i="18" s="1"/>
  <c r="P645" i="16"/>
  <c r="D692" i="18"/>
  <c r="H692" i="18" s="1"/>
  <c r="P692" i="16"/>
  <c r="D720" i="18"/>
  <c r="H720" i="18" s="1"/>
  <c r="P720" i="16"/>
  <c r="O583" i="16"/>
  <c r="D940" i="18"/>
  <c r="H940" i="18" s="1"/>
  <c r="P940" i="16"/>
  <c r="D705" i="18"/>
  <c r="H705" i="18" s="1"/>
  <c r="P705" i="16"/>
  <c r="D640" i="18"/>
  <c r="H640" i="18" s="1"/>
  <c r="P640" i="16"/>
  <c r="O698" i="16"/>
  <c r="D730" i="18"/>
  <c r="H730" i="18" s="1"/>
  <c r="P730" i="16"/>
  <c r="O649" i="16"/>
  <c r="D525" i="18"/>
  <c r="H525" i="18" s="1"/>
  <c r="P525" i="16"/>
  <c r="O357" i="16"/>
  <c r="D540" i="18"/>
  <c r="H540" i="18" s="1"/>
  <c r="P540" i="16"/>
  <c r="D466" i="18"/>
  <c r="H466" i="18" s="1"/>
  <c r="P466" i="16"/>
  <c r="D695" i="18"/>
  <c r="H695" i="18" s="1"/>
  <c r="P695" i="16"/>
  <c r="D564" i="18"/>
  <c r="H564" i="18" s="1"/>
  <c r="P564" i="16"/>
  <c r="O348" i="16"/>
  <c r="D789" i="18"/>
  <c r="H789" i="18" s="1"/>
  <c r="P789" i="16"/>
  <c r="D612" i="18"/>
  <c r="H612" i="18" s="1"/>
  <c r="P612" i="16"/>
  <c r="D308" i="18"/>
  <c r="H308" i="18" s="1"/>
  <c r="P308" i="16"/>
  <c r="D418" i="18"/>
  <c r="H418" i="18" s="1"/>
  <c r="P418" i="16"/>
  <c r="D222" i="18"/>
  <c r="H222" i="18" s="1"/>
  <c r="P222" i="16"/>
  <c r="D356" i="18"/>
  <c r="H356" i="18" s="1"/>
  <c r="P356" i="16"/>
  <c r="O219" i="16"/>
  <c r="D319" i="18"/>
  <c r="H319" i="18" s="1"/>
  <c r="P319" i="16"/>
  <c r="D719" i="18"/>
  <c r="H719" i="18" s="1"/>
  <c r="P719" i="16"/>
  <c r="D412" i="18"/>
  <c r="H412" i="18" s="1"/>
  <c r="P412" i="16"/>
  <c r="D347" i="18"/>
  <c r="H347" i="18" s="1"/>
  <c r="P347" i="16"/>
  <c r="D588" i="18"/>
  <c r="H588" i="18" s="1"/>
  <c r="P588" i="16"/>
  <c r="D293" i="18"/>
  <c r="H293" i="18" s="1"/>
  <c r="P293" i="16"/>
  <c r="D433" i="18"/>
  <c r="H433" i="18" s="1"/>
  <c r="P433" i="16"/>
  <c r="D338" i="18"/>
  <c r="H338" i="18" s="1"/>
  <c r="P338" i="16"/>
  <c r="D439" i="18"/>
  <c r="H439" i="18" s="1"/>
  <c r="P439" i="16"/>
  <c r="D192" i="18"/>
  <c r="H192" i="18" s="1"/>
  <c r="P192" i="16"/>
  <c r="D217" i="18"/>
  <c r="H217" i="18" s="1"/>
  <c r="P217" i="16"/>
  <c r="C915" i="18"/>
  <c r="G915" i="18" s="1"/>
  <c r="D232" i="18"/>
  <c r="H232" i="18" s="1"/>
  <c r="P232" i="16"/>
  <c r="D132" i="18"/>
  <c r="H132" i="18" s="1"/>
  <c r="P132" i="16"/>
  <c r="D461" i="18"/>
  <c r="H461" i="18" s="1"/>
  <c r="P461" i="16"/>
  <c r="D199" i="18"/>
  <c r="H199" i="18" s="1"/>
  <c r="P199" i="16"/>
  <c r="O44" i="16"/>
  <c r="D109" i="18"/>
  <c r="H109" i="18" s="1"/>
  <c r="P109" i="16"/>
  <c r="D406" i="18"/>
  <c r="H406" i="18" s="1"/>
  <c r="P406" i="16"/>
  <c r="O60" i="16"/>
  <c r="D271" i="18"/>
  <c r="H271" i="18" s="1"/>
  <c r="P271" i="16"/>
  <c r="O167" i="16"/>
  <c r="D259" i="18"/>
  <c r="H259" i="18" s="1"/>
  <c r="P259" i="16"/>
  <c r="D96" i="18"/>
  <c r="H96" i="18" s="1"/>
  <c r="P96" i="16"/>
  <c r="D250" i="18"/>
  <c r="H250" i="18" s="1"/>
  <c r="P250" i="16"/>
  <c r="O59" i="16"/>
  <c r="C930" i="18"/>
  <c r="G930" i="18" s="1"/>
  <c r="D73" i="18"/>
  <c r="H73" i="18" s="1"/>
  <c r="P73" i="16"/>
  <c r="C845" i="18"/>
  <c r="G845" i="18" s="1"/>
  <c r="D16" i="18"/>
  <c r="H16" i="18" s="1"/>
  <c r="P16" i="16"/>
  <c r="C793" i="18"/>
  <c r="G793" i="18" s="1"/>
  <c r="D100" i="18"/>
  <c r="H100" i="18" s="1"/>
  <c r="P100" i="16"/>
  <c r="C809" i="18"/>
  <c r="G809" i="18" s="1"/>
  <c r="C806" i="18"/>
  <c r="G806" i="18" s="1"/>
  <c r="D4" i="18"/>
  <c r="H4" i="18" s="1"/>
  <c r="P4" i="16"/>
  <c r="C936" i="18"/>
  <c r="G936" i="18" s="1"/>
  <c r="C775" i="18"/>
  <c r="G775" i="18" s="1"/>
  <c r="C767" i="18"/>
  <c r="G767" i="18" s="1"/>
  <c r="C597" i="18"/>
  <c r="G597" i="18" s="1"/>
  <c r="C694" i="18"/>
  <c r="G694" i="18" s="1"/>
  <c r="C582" i="18"/>
  <c r="G582" i="18" s="1"/>
  <c r="C508" i="18"/>
  <c r="G508" i="18" s="1"/>
  <c r="C307" i="18"/>
  <c r="G307" i="18" s="1"/>
  <c r="C578" i="18"/>
  <c r="G578" i="18" s="1"/>
  <c r="C505" i="18"/>
  <c r="G505" i="18" s="1"/>
  <c r="C442" i="18"/>
  <c r="G442" i="18" s="1"/>
  <c r="C369" i="18"/>
  <c r="G369" i="18" s="1"/>
  <c r="C419" i="18"/>
  <c r="G419" i="18" s="1"/>
  <c r="C364" i="18"/>
  <c r="G364" i="18" s="1"/>
  <c r="C328" i="18"/>
  <c r="G328" i="18" s="1"/>
  <c r="D52" i="18"/>
  <c r="H52" i="18" s="1"/>
  <c r="P52" i="16"/>
  <c r="C527" i="18"/>
  <c r="G527" i="18" s="1"/>
  <c r="C463" i="18"/>
  <c r="G463" i="18" s="1"/>
  <c r="C421" i="18"/>
  <c r="G421" i="18" s="1"/>
  <c r="C680" i="18"/>
  <c r="G680" i="18" s="1"/>
  <c r="C559" i="18"/>
  <c r="G559" i="18" s="1"/>
  <c r="C479" i="18"/>
  <c r="G479" i="18" s="1"/>
  <c r="C397" i="18"/>
  <c r="G397" i="18" s="1"/>
  <c r="C410" i="18"/>
  <c r="G410" i="18" s="1"/>
  <c r="C332" i="18"/>
  <c r="G332" i="18" s="1"/>
  <c r="C394" i="18"/>
  <c r="G394" i="18" s="1"/>
  <c r="O73" i="15"/>
  <c r="C524" i="18"/>
  <c r="G524" i="18" s="1"/>
  <c r="C477" i="18"/>
  <c r="G477" i="18" s="1"/>
  <c r="C718" i="18"/>
  <c r="G718" i="18" s="1"/>
  <c r="C851" i="18"/>
  <c r="G851" i="18" s="1"/>
  <c r="C205" i="18"/>
  <c r="G205" i="18" s="1"/>
  <c r="C358" i="18"/>
  <c r="G358" i="18" s="1"/>
  <c r="C251" i="18"/>
  <c r="G251" i="18" s="1"/>
  <c r="C301" i="18"/>
  <c r="G301" i="18" s="1"/>
  <c r="C224" i="18"/>
  <c r="G224" i="18" s="1"/>
  <c r="O106" i="15"/>
  <c r="C290" i="18"/>
  <c r="G290" i="18" s="1"/>
  <c r="M657" i="14"/>
  <c r="N657" i="14" s="1"/>
  <c r="L657" i="14"/>
  <c r="M487" i="14"/>
  <c r="N487" i="14" s="1"/>
  <c r="C26" i="18"/>
  <c r="G26" i="18" s="1"/>
  <c r="P26" i="15"/>
  <c r="O11" i="15"/>
  <c r="M483" i="14"/>
  <c r="N483" i="14" s="1"/>
  <c r="L483" i="14"/>
  <c r="C52" i="18"/>
  <c r="G52" i="18" s="1"/>
  <c r="P52" i="15"/>
  <c r="M625" i="14"/>
  <c r="N625" i="14" s="1"/>
  <c r="L625" i="14"/>
  <c r="M537" i="14"/>
  <c r="N537" i="14" s="1"/>
  <c r="C105" i="18"/>
  <c r="G105" i="18" s="1"/>
  <c r="P105" i="15"/>
  <c r="M673" i="14"/>
  <c r="N673" i="14" s="1"/>
  <c r="C69" i="18"/>
  <c r="G69" i="18" s="1"/>
  <c r="P69" i="15"/>
  <c r="O925" i="17"/>
  <c r="E958" i="18"/>
  <c r="I958" i="18" s="1"/>
  <c r="Q958" i="17"/>
  <c r="P958" i="17"/>
  <c r="E892" i="18"/>
  <c r="I892" i="18" s="1"/>
  <c r="Q892" i="17"/>
  <c r="P892" i="17"/>
  <c r="O908" i="17"/>
  <c r="E858" i="18"/>
  <c r="I858" i="18" s="1"/>
  <c r="Q858" i="17"/>
  <c r="P858" i="17"/>
  <c r="E805" i="18"/>
  <c r="I805" i="18" s="1"/>
  <c r="Q805" i="17"/>
  <c r="P805" i="17"/>
  <c r="E823" i="18"/>
  <c r="I823" i="18" s="1"/>
  <c r="P823" i="17"/>
  <c r="Q823" i="17"/>
  <c r="E883" i="18"/>
  <c r="I883" i="18" s="1"/>
  <c r="Q883" i="17"/>
  <c r="P883" i="17"/>
  <c r="E832" i="18"/>
  <c r="I832" i="18" s="1"/>
  <c r="Q832" i="17"/>
  <c r="P832" i="17"/>
  <c r="E911" i="18"/>
  <c r="I911" i="18" s="1"/>
  <c r="Q911" i="17"/>
  <c r="P911" i="17"/>
  <c r="E968" i="18"/>
  <c r="I968" i="18" s="1"/>
  <c r="Q968" i="17"/>
  <c r="P968" i="17"/>
  <c r="O796" i="17"/>
  <c r="O712" i="17"/>
  <c r="O651" i="17"/>
  <c r="E716" i="18"/>
  <c r="I716" i="18" s="1"/>
  <c r="Q716" i="17"/>
  <c r="P716" i="17"/>
  <c r="O641" i="17"/>
  <c r="O711" i="17"/>
  <c r="E869" i="18"/>
  <c r="I869" i="18" s="1"/>
  <c r="Q869" i="17"/>
  <c r="P869" i="17"/>
  <c r="E750" i="18"/>
  <c r="I750" i="18" s="1"/>
  <c r="P750" i="17"/>
  <c r="Q750" i="17"/>
  <c r="E680" i="18"/>
  <c r="I680" i="18" s="1"/>
  <c r="Q680" i="17"/>
  <c r="P680" i="17"/>
  <c r="O587" i="17"/>
  <c r="O591" i="17"/>
  <c r="E633" i="18"/>
  <c r="I633" i="18" s="1"/>
  <c r="Q633" i="17"/>
  <c r="P633" i="17"/>
  <c r="E605" i="18"/>
  <c r="I605" i="18" s="1"/>
  <c r="Q605" i="17"/>
  <c r="P605" i="17"/>
  <c r="E574" i="18"/>
  <c r="I574" i="18" s="1"/>
  <c r="Q574" i="17"/>
  <c r="P574" i="17"/>
  <c r="E471" i="18"/>
  <c r="I471" i="18" s="1"/>
  <c r="Q471" i="17"/>
  <c r="P471" i="17"/>
  <c r="E369" i="18"/>
  <c r="I369" i="18" s="1"/>
  <c r="P369" i="17"/>
  <c r="Q369" i="17"/>
  <c r="E406" i="18"/>
  <c r="I406" i="18" s="1"/>
  <c r="Q406" i="17"/>
  <c r="P406" i="17"/>
  <c r="E560" i="18"/>
  <c r="I560" i="18" s="1"/>
  <c r="Q560" i="17"/>
  <c r="P560" i="17"/>
  <c r="E762" i="18"/>
  <c r="I762" i="18" s="1"/>
  <c r="P762" i="17"/>
  <c r="Q762" i="17"/>
  <c r="E421" i="18"/>
  <c r="I421" i="18" s="1"/>
  <c r="P421" i="17"/>
  <c r="Q421" i="17"/>
  <c r="E509" i="18"/>
  <c r="I509" i="18" s="1"/>
  <c r="Q509" i="17"/>
  <c r="P509" i="17"/>
  <c r="O321" i="17"/>
  <c r="O448" i="17"/>
  <c r="E558" i="18"/>
  <c r="I558" i="18" s="1"/>
  <c r="Q558" i="17"/>
  <c r="P558" i="17"/>
  <c r="E537" i="18"/>
  <c r="I537" i="18" s="1"/>
  <c r="Q537" i="17"/>
  <c r="P537" i="17"/>
  <c r="E256" i="18"/>
  <c r="I256" i="18" s="1"/>
  <c r="P256" i="17"/>
  <c r="Q256" i="17"/>
  <c r="E354" i="18"/>
  <c r="I354" i="18" s="1"/>
  <c r="Q354" i="17"/>
  <c r="P354" i="17"/>
  <c r="E290" i="18"/>
  <c r="I290" i="18" s="1"/>
  <c r="Q290" i="17"/>
  <c r="P290" i="17"/>
  <c r="E252" i="18"/>
  <c r="I252" i="18" s="1"/>
  <c r="P252" i="17"/>
  <c r="Q252" i="17"/>
  <c r="E184" i="18"/>
  <c r="I184" i="18" s="1"/>
  <c r="Q184" i="17"/>
  <c r="P184" i="17"/>
  <c r="E292" i="18"/>
  <c r="I292" i="18" s="1"/>
  <c r="P292" i="17"/>
  <c r="Q292" i="17"/>
  <c r="O204" i="17"/>
  <c r="E302" i="18"/>
  <c r="I302" i="18" s="1"/>
  <c r="Q302" i="17"/>
  <c r="P302" i="17"/>
  <c r="O288" i="17"/>
  <c r="O205" i="17"/>
  <c r="O191" i="17"/>
  <c r="E190" i="18"/>
  <c r="I190" i="18" s="1"/>
  <c r="P190" i="17"/>
  <c r="Q190" i="17"/>
  <c r="E102" i="18"/>
  <c r="I102" i="18" s="1"/>
  <c r="Q102" i="17"/>
  <c r="P102" i="17"/>
  <c r="E32" i="18"/>
  <c r="I32" i="18" s="1"/>
  <c r="P32" i="17"/>
  <c r="Q32" i="17"/>
  <c r="O180" i="17"/>
  <c r="E142" i="18"/>
  <c r="I142" i="18" s="1"/>
  <c r="P142" i="17"/>
  <c r="Q142" i="17"/>
  <c r="E93" i="18"/>
  <c r="I93" i="18" s="1"/>
  <c r="P93" i="17"/>
  <c r="Q93" i="17"/>
  <c r="E309" i="18"/>
  <c r="I309" i="18" s="1"/>
  <c r="P309" i="17"/>
  <c r="Q309" i="17"/>
  <c r="E296" i="18"/>
  <c r="I296" i="18" s="1"/>
  <c r="P296" i="17"/>
  <c r="Q296" i="17"/>
  <c r="E60" i="18"/>
  <c r="I60" i="18" s="1"/>
  <c r="P60" i="17"/>
  <c r="Q60" i="17"/>
  <c r="O43" i="17"/>
  <c r="O157" i="17"/>
  <c r="E85" i="18"/>
  <c r="I85" i="18" s="1"/>
  <c r="P85" i="17"/>
  <c r="Q85" i="17"/>
  <c r="S6" i="17"/>
  <c r="S7" i="17" s="1"/>
  <c r="D859" i="18"/>
  <c r="H859" i="18" s="1"/>
  <c r="P859" i="16"/>
  <c r="E42" i="18"/>
  <c r="I42" i="18" s="1"/>
  <c r="Q42" i="17"/>
  <c r="P42" i="17"/>
  <c r="D862" i="18"/>
  <c r="H862" i="18" s="1"/>
  <c r="P862" i="16"/>
  <c r="D794" i="18"/>
  <c r="H794" i="18" s="1"/>
  <c r="P794" i="16"/>
  <c r="D917" i="18"/>
  <c r="H917" i="18" s="1"/>
  <c r="P917" i="16"/>
  <c r="D845" i="18"/>
  <c r="H845" i="18" s="1"/>
  <c r="P845" i="16"/>
  <c r="E109" i="18"/>
  <c r="I109" i="18" s="1"/>
  <c r="P109" i="17"/>
  <c r="Q109" i="17"/>
  <c r="O852" i="16"/>
  <c r="N852" i="16"/>
  <c r="D934" i="18"/>
  <c r="H934" i="18" s="1"/>
  <c r="P934" i="16"/>
  <c r="D855" i="18"/>
  <c r="H855" i="18" s="1"/>
  <c r="P855" i="16"/>
  <c r="D945" i="18"/>
  <c r="H945" i="18" s="1"/>
  <c r="P945" i="16"/>
  <c r="O864" i="16"/>
  <c r="D925" i="18"/>
  <c r="H925" i="18" s="1"/>
  <c r="P925" i="16"/>
  <c r="D817" i="18"/>
  <c r="H817" i="18" s="1"/>
  <c r="P817" i="16"/>
  <c r="O675" i="16"/>
  <c r="D561" i="18"/>
  <c r="H561" i="18" s="1"/>
  <c r="P561" i="16"/>
  <c r="D903" i="18"/>
  <c r="H903" i="18" s="1"/>
  <c r="P903" i="16"/>
  <c r="D641" i="18"/>
  <c r="H641" i="18" s="1"/>
  <c r="P641" i="16"/>
  <c r="D594" i="18"/>
  <c r="H594" i="18" s="1"/>
  <c r="P594" i="16"/>
  <c r="D883" i="18"/>
  <c r="H883" i="18" s="1"/>
  <c r="P883" i="16"/>
  <c r="D620" i="18"/>
  <c r="H620" i="18" s="1"/>
  <c r="P620" i="16"/>
  <c r="D763" i="18"/>
  <c r="H763" i="18" s="1"/>
  <c r="P763" i="16"/>
  <c r="O586" i="16"/>
  <c r="D856" i="18"/>
  <c r="H856" i="18" s="1"/>
  <c r="P856" i="16"/>
  <c r="O669" i="16"/>
  <c r="O566" i="16"/>
  <c r="N566" i="16"/>
  <c r="D599" i="18"/>
  <c r="H599" i="18" s="1"/>
  <c r="P599" i="16"/>
  <c r="D759" i="18"/>
  <c r="H759" i="18" s="1"/>
  <c r="P759" i="16"/>
  <c r="O626" i="16"/>
  <c r="E34" i="18"/>
  <c r="I34" i="18" s="1"/>
  <c r="Q34" i="17"/>
  <c r="P34" i="17"/>
  <c r="D686" i="18"/>
  <c r="H686" i="18" s="1"/>
  <c r="P686" i="16"/>
  <c r="D831" i="18"/>
  <c r="H831" i="18" s="1"/>
  <c r="P831" i="16"/>
  <c r="D623" i="18"/>
  <c r="H623" i="18" s="1"/>
  <c r="P623" i="16"/>
  <c r="D505" i="18"/>
  <c r="H505" i="18" s="1"/>
  <c r="P505" i="16"/>
  <c r="D650" i="18"/>
  <c r="H650" i="18" s="1"/>
  <c r="P650" i="16"/>
  <c r="D508" i="18"/>
  <c r="H508" i="18" s="1"/>
  <c r="P508" i="16"/>
  <c r="D590" i="18"/>
  <c r="H590" i="18" s="1"/>
  <c r="P590" i="16"/>
  <c r="O527" i="16"/>
  <c r="E115" i="18"/>
  <c r="I115" i="18" s="1"/>
  <c r="Q115" i="17"/>
  <c r="P115" i="17"/>
  <c r="D560" i="18"/>
  <c r="H560" i="18" s="1"/>
  <c r="P560" i="16"/>
  <c r="D511" i="18"/>
  <c r="H511" i="18" s="1"/>
  <c r="P511" i="16"/>
  <c r="D452" i="18"/>
  <c r="H452" i="18" s="1"/>
  <c r="P452" i="16"/>
  <c r="D965" i="18"/>
  <c r="H965" i="18" s="1"/>
  <c r="P965" i="16"/>
  <c r="D521" i="18"/>
  <c r="H521" i="18" s="1"/>
  <c r="P521" i="16"/>
  <c r="O285" i="16"/>
  <c r="O186" i="16"/>
  <c r="D404" i="18"/>
  <c r="H404" i="18" s="1"/>
  <c r="P404" i="16"/>
  <c r="D238" i="18"/>
  <c r="H238" i="18" s="1"/>
  <c r="P238" i="16"/>
  <c r="O246" i="16"/>
  <c r="N246" i="16"/>
  <c r="D510" i="18"/>
  <c r="H510" i="18" s="1"/>
  <c r="P510" i="16"/>
  <c r="O342" i="16"/>
  <c r="D324" i="18"/>
  <c r="H324" i="18" s="1"/>
  <c r="P324" i="16"/>
  <c r="D302" i="18"/>
  <c r="H302" i="18" s="1"/>
  <c r="P302" i="16"/>
  <c r="D328" i="18"/>
  <c r="H328" i="18" s="1"/>
  <c r="P328" i="16"/>
  <c r="D235" i="18"/>
  <c r="H235" i="18" s="1"/>
  <c r="P235" i="16"/>
  <c r="D177" i="18"/>
  <c r="H177" i="18" s="1"/>
  <c r="P177" i="16"/>
  <c r="O48" i="16"/>
  <c r="O157" i="16"/>
  <c r="D615" i="18"/>
  <c r="H615" i="18" s="1"/>
  <c r="P615" i="16"/>
  <c r="D150" i="18"/>
  <c r="H150" i="18" s="1"/>
  <c r="P150" i="16"/>
  <c r="O88" i="16"/>
  <c r="N88" i="16"/>
  <c r="O166" i="16"/>
  <c r="D330" i="18"/>
  <c r="H330" i="18" s="1"/>
  <c r="P330" i="16"/>
  <c r="O54" i="16"/>
  <c r="C839" i="18"/>
  <c r="G839" i="18" s="1"/>
  <c r="D146" i="18"/>
  <c r="H146" i="18" s="1"/>
  <c r="P146" i="16"/>
  <c r="C823" i="18"/>
  <c r="G823" i="18" s="1"/>
  <c r="O58" i="16"/>
  <c r="N58" i="16"/>
  <c r="C880" i="18"/>
  <c r="G880" i="18" s="1"/>
  <c r="O26" i="16"/>
  <c r="D212" i="18"/>
  <c r="H212" i="18" s="1"/>
  <c r="P212" i="16"/>
  <c r="C943" i="18"/>
  <c r="G943" i="18" s="1"/>
  <c r="D25" i="18"/>
  <c r="H25" i="18" s="1"/>
  <c r="P25" i="16"/>
  <c r="C964" i="18"/>
  <c r="G964" i="18" s="1"/>
  <c r="C511" i="18"/>
  <c r="G511" i="18" s="1"/>
  <c r="C445" i="18"/>
  <c r="G445" i="18" s="1"/>
  <c r="C391" i="18"/>
  <c r="G391" i="18" s="1"/>
  <c r="C355" i="18"/>
  <c r="G355" i="18" s="1"/>
  <c r="C319" i="18"/>
  <c r="G319" i="18" s="1"/>
  <c r="C422" i="18"/>
  <c r="G422" i="18" s="1"/>
  <c r="C357" i="18"/>
  <c r="G357" i="18" s="1"/>
  <c r="C502" i="18"/>
  <c r="G502" i="18" s="1"/>
  <c r="C588" i="18"/>
  <c r="G588" i="18" s="1"/>
  <c r="C768" i="18"/>
  <c r="G768" i="18" s="1"/>
  <c r="C606" i="18"/>
  <c r="G606" i="18" s="1"/>
  <c r="C504" i="18"/>
  <c r="G504" i="18" s="1"/>
  <c r="C436" i="18"/>
  <c r="G436" i="18" s="1"/>
  <c r="C383" i="18"/>
  <c r="G383" i="18" s="1"/>
  <c r="C347" i="18"/>
  <c r="G347" i="18" s="1"/>
  <c r="C311" i="18"/>
  <c r="G311" i="18" s="1"/>
  <c r="D28" i="18"/>
  <c r="H28" i="18" s="1"/>
  <c r="P28" i="16"/>
  <c r="C658" i="18"/>
  <c r="G658" i="18" s="1"/>
  <c r="C562" i="18"/>
  <c r="G562" i="18" s="1"/>
  <c r="C490" i="18"/>
  <c r="G490" i="18" s="1"/>
  <c r="C413" i="18"/>
  <c r="G413" i="18" s="1"/>
  <c r="C548" i="18"/>
  <c r="G548" i="18" s="1"/>
  <c r="C484" i="18"/>
  <c r="G484" i="18" s="1"/>
  <c r="O67" i="15"/>
  <c r="C448" i="18"/>
  <c r="G448" i="18" s="1"/>
  <c r="C244" i="18"/>
  <c r="G244" i="18" s="1"/>
  <c r="C186" i="18"/>
  <c r="G186" i="18" s="1"/>
  <c r="P186" i="15"/>
  <c r="C150" i="18"/>
  <c r="G150" i="18" s="1"/>
  <c r="P150" i="15"/>
  <c r="C114" i="18"/>
  <c r="G114" i="18" s="1"/>
  <c r="P114" i="15"/>
  <c r="C193" i="18"/>
  <c r="G193" i="18" s="1"/>
  <c r="P193" i="15"/>
  <c r="C195" i="18"/>
  <c r="G195" i="18" s="1"/>
  <c r="P195" i="15"/>
  <c r="C147" i="18"/>
  <c r="G147" i="18" s="1"/>
  <c r="P147" i="15"/>
  <c r="C99" i="18"/>
  <c r="G99" i="18" s="1"/>
  <c r="P99" i="15"/>
  <c r="C560" i="18"/>
  <c r="G560" i="18" s="1"/>
  <c r="C438" i="18"/>
  <c r="G438" i="18" s="1"/>
  <c r="C75" i="18"/>
  <c r="G75" i="18" s="1"/>
  <c r="P75" i="15"/>
  <c r="C84" i="18"/>
  <c r="G84" i="18" s="1"/>
  <c r="P84" i="15"/>
  <c r="C156" i="18"/>
  <c r="G156" i="18" s="1"/>
  <c r="P156" i="15"/>
  <c r="M459" i="14"/>
  <c r="N459" i="14" s="1"/>
  <c r="C553" i="18"/>
  <c r="G553" i="18" s="1"/>
  <c r="M703" i="14"/>
  <c r="N703" i="14" s="1"/>
  <c r="M621" i="14"/>
  <c r="N621" i="14" s="1"/>
  <c r="L621" i="14"/>
  <c r="M513" i="14"/>
  <c r="N513" i="14" s="1"/>
  <c r="L513" i="14"/>
  <c r="C129" i="18"/>
  <c r="G129" i="18" s="1"/>
  <c r="P129" i="15"/>
  <c r="C10" i="18"/>
  <c r="G10" i="18" s="1"/>
  <c r="P10" i="15"/>
  <c r="O60" i="15"/>
  <c r="M677" i="14"/>
  <c r="N677" i="14" s="1"/>
  <c r="R5" i="15" l="1"/>
  <c r="N586" i="15" s="1"/>
  <c r="R6" i="15"/>
  <c r="L459" i="14"/>
  <c r="L673" i="14"/>
  <c r="L495" i="14"/>
  <c r="L471" i="14"/>
  <c r="L555" i="14"/>
  <c r="L491" i="14"/>
  <c r="L561" i="14"/>
  <c r="L655" i="14"/>
  <c r="N26" i="16"/>
  <c r="N649" i="16"/>
  <c r="N583" i="16"/>
  <c r="N166" i="16"/>
  <c r="N527" i="16"/>
  <c r="N167" i="16"/>
  <c r="N66" i="16"/>
  <c r="N365" i="16"/>
  <c r="N625" i="16"/>
  <c r="N866" i="16"/>
  <c r="N937" i="16"/>
  <c r="N441" i="16"/>
  <c r="N724" i="16"/>
  <c r="N82" i="16"/>
  <c r="N270" i="16"/>
  <c r="N417" i="16"/>
  <c r="N906" i="16"/>
  <c r="N201" i="16"/>
  <c r="N700" i="16"/>
  <c r="N36" i="16"/>
  <c r="N480" i="16"/>
  <c r="N5" i="16"/>
  <c r="N697" i="16"/>
  <c r="N870" i="16"/>
  <c r="N438" i="16"/>
  <c r="N873" i="16"/>
  <c r="N815" i="16"/>
  <c r="N589" i="16"/>
  <c r="N619" i="16"/>
  <c r="N538" i="16"/>
  <c r="N529" i="16"/>
  <c r="N887" i="16"/>
  <c r="N254" i="16"/>
  <c r="N284" i="16"/>
  <c r="N468" i="16"/>
  <c r="N879" i="16"/>
  <c r="N15" i="16"/>
  <c r="N3" i="16"/>
  <c r="N23" i="16"/>
  <c r="N669" i="16"/>
  <c r="N59" i="16"/>
  <c r="N698" i="16"/>
  <c r="N464" i="16"/>
  <c r="N711" i="16"/>
  <c r="N402" i="16"/>
  <c r="N411" i="16"/>
  <c r="N943" i="16"/>
  <c r="N20" i="16"/>
  <c r="N401" i="16"/>
  <c r="N753" i="16"/>
  <c r="N828" i="16"/>
  <c r="N276" i="16"/>
  <c r="N60" i="16"/>
  <c r="N180" i="16"/>
  <c r="N864" i="16"/>
  <c r="N709" i="16"/>
  <c r="N601" i="16"/>
  <c r="N203" i="16"/>
  <c r="N731" i="16"/>
  <c r="N749" i="16"/>
  <c r="N381" i="16"/>
  <c r="N237" i="16"/>
  <c r="N243" i="16"/>
  <c r="N603" i="16"/>
  <c r="N33" i="16"/>
  <c r="N768" i="16"/>
  <c r="N651" i="16"/>
  <c r="N900" i="16"/>
  <c r="N878" i="16"/>
  <c r="N744" i="16"/>
  <c r="N171" i="16"/>
  <c r="N633" i="16"/>
  <c r="N45" i="16"/>
  <c r="N12" i="16"/>
  <c r="N240" i="16"/>
  <c r="N19" i="16"/>
  <c r="N186" i="16"/>
  <c r="N219" i="16"/>
  <c r="N357" i="16"/>
  <c r="N848" i="16"/>
  <c r="N366" i="16"/>
  <c r="N869" i="16"/>
  <c r="N74" i="16"/>
  <c r="N644" i="16"/>
  <c r="N970" i="16"/>
  <c r="N81" i="16"/>
  <c r="N915" i="16"/>
  <c r="N193" i="16"/>
  <c r="N586" i="16"/>
  <c r="N157" i="16"/>
  <c r="N626" i="16"/>
  <c r="N373" i="16"/>
  <c r="N435" i="16"/>
  <c r="N604" i="16"/>
  <c r="N837" i="16"/>
  <c r="N56" i="16"/>
  <c r="N667" i="16"/>
  <c r="N574" i="16"/>
  <c r="N657" i="16"/>
  <c r="N449" i="16"/>
  <c r="N562" i="16"/>
  <c r="N662" i="16"/>
  <c r="N300" i="16"/>
  <c r="N189" i="16"/>
  <c r="N48" i="16"/>
  <c r="N348" i="16"/>
  <c r="N920" i="16"/>
  <c r="N75" i="16"/>
  <c r="N162" i="16"/>
  <c r="N255" i="16"/>
  <c r="N64" i="16"/>
  <c r="N7" i="16"/>
  <c r="N207" i="16"/>
  <c r="N378" i="16"/>
  <c r="N761" i="16"/>
  <c r="N888" i="16"/>
  <c r="N63" i="16"/>
  <c r="N456" i="16"/>
  <c r="N467" i="16"/>
  <c r="N409" i="16"/>
  <c r="N568" i="16"/>
  <c r="N225" i="16"/>
  <c r="N47" i="16"/>
  <c r="N54" i="16"/>
  <c r="N342" i="16"/>
  <c r="N610" i="16"/>
  <c r="N578" i="16"/>
  <c r="N229" i="16"/>
  <c r="N384" i="16"/>
  <c r="N393" i="16"/>
  <c r="N591" i="16"/>
  <c r="N752" i="16"/>
  <c r="N861" i="16"/>
  <c r="N420" i="16"/>
  <c r="N24" i="16"/>
  <c r="N902" i="16"/>
  <c r="N816" i="16"/>
  <c r="N592" i="16"/>
  <c r="N285" i="16"/>
  <c r="N675" i="16"/>
  <c r="N44" i="16"/>
  <c r="N701" i="16"/>
  <c r="N279" i="16"/>
  <c r="N399" i="16"/>
  <c r="N931" i="16"/>
  <c r="N204" i="16"/>
  <c r="N690" i="16"/>
  <c r="P11" i="20"/>
  <c r="P254" i="15"/>
  <c r="C254" i="18"/>
  <c r="G254" i="18" s="1"/>
  <c r="C212" i="18"/>
  <c r="G212" i="18" s="1"/>
  <c r="N913" i="15"/>
  <c r="C466" i="18"/>
  <c r="G466" i="18" s="1"/>
  <c r="N514" i="15"/>
  <c r="N298" i="15"/>
  <c r="P887" i="15"/>
  <c r="C887" i="18"/>
  <c r="G887" i="18" s="1"/>
  <c r="P265" i="15"/>
  <c r="C265" i="18"/>
  <c r="G265" i="18" s="1"/>
  <c r="N218" i="15"/>
  <c r="O218" i="15"/>
  <c r="O248" i="15"/>
  <c r="C313" i="18"/>
  <c r="G313" i="18" s="1"/>
  <c r="P216" i="15"/>
  <c r="C216" i="18"/>
  <c r="G216" i="18" s="1"/>
  <c r="N583" i="15"/>
  <c r="P758" i="15"/>
  <c r="C758" i="18"/>
  <c r="G758" i="18" s="1"/>
  <c r="N424" i="15"/>
  <c r="P289" i="15"/>
  <c r="C289" i="18"/>
  <c r="G289" i="18" s="1"/>
  <c r="P914" i="15"/>
  <c r="C914" i="18"/>
  <c r="G914" i="18" s="1"/>
  <c r="N636" i="15"/>
  <c r="N618" i="15"/>
  <c r="N260" i="15"/>
  <c r="O260" i="15"/>
  <c r="P875" i="15"/>
  <c r="C875" i="18"/>
  <c r="G875" i="18" s="1"/>
  <c r="C481" i="18"/>
  <c r="G481" i="18" s="1"/>
  <c r="N216" i="15"/>
  <c r="N199" i="15"/>
  <c r="N758" i="15"/>
  <c r="P209" i="15"/>
  <c r="C209" i="18"/>
  <c r="G209" i="18" s="1"/>
  <c r="P604" i="15"/>
  <c r="C604" i="18"/>
  <c r="G604" i="18" s="1"/>
  <c r="N283" i="15"/>
  <c r="N200" i="15"/>
  <c r="O200" i="15"/>
  <c r="R11" i="15" s="1"/>
  <c r="P274" i="15"/>
  <c r="C274" i="18"/>
  <c r="G274" i="18" s="1"/>
  <c r="P256" i="15"/>
  <c r="C256" i="18"/>
  <c r="G256" i="18" s="1"/>
  <c r="C469" i="18"/>
  <c r="G469" i="18" s="1"/>
  <c r="C427" i="18"/>
  <c r="G427" i="18" s="1"/>
  <c r="C514" i="18"/>
  <c r="G514" i="18" s="1"/>
  <c r="P863" i="15"/>
  <c r="C863" i="18"/>
  <c r="G863" i="18" s="1"/>
  <c r="P755" i="15"/>
  <c r="C755" i="18"/>
  <c r="G755" i="18" s="1"/>
  <c r="N484" i="15"/>
  <c r="N601" i="15"/>
  <c r="P577" i="15"/>
  <c r="C577" i="18"/>
  <c r="G577" i="18" s="1"/>
  <c r="P818" i="15"/>
  <c r="C818" i="18"/>
  <c r="G818" i="18" s="1"/>
  <c r="P206" i="15"/>
  <c r="C206" i="18"/>
  <c r="G206" i="18" s="1"/>
  <c r="C266" i="18"/>
  <c r="G266" i="18" s="1"/>
  <c r="N550" i="15"/>
  <c r="P622" i="15"/>
  <c r="C622" i="18"/>
  <c r="G622" i="18" s="1"/>
  <c r="N869" i="15"/>
  <c r="N261" i="15"/>
  <c r="N577" i="15"/>
  <c r="P631" i="15"/>
  <c r="C631" i="18"/>
  <c r="G631" i="18" s="1"/>
  <c r="C304" i="18"/>
  <c r="G304" i="18" s="1"/>
  <c r="C388" i="18"/>
  <c r="G388" i="18" s="1"/>
  <c r="C451" i="18"/>
  <c r="G451" i="18" s="1"/>
  <c r="N969" i="15"/>
  <c r="N517" i="15"/>
  <c r="P917" i="15"/>
  <c r="C917" i="18"/>
  <c r="G917" i="18" s="1"/>
  <c r="P268" i="15"/>
  <c r="C268" i="18"/>
  <c r="G268" i="18" s="1"/>
  <c r="N310" i="15"/>
  <c r="P259" i="15"/>
  <c r="C259" i="18"/>
  <c r="G259" i="18" s="1"/>
  <c r="P821" i="15"/>
  <c r="C821" i="18"/>
  <c r="G821" i="18" s="1"/>
  <c r="P586" i="15"/>
  <c r="C586" i="18"/>
  <c r="G586" i="18" s="1"/>
  <c r="P761" i="15"/>
  <c r="C761" i="18"/>
  <c r="G761" i="18" s="1"/>
  <c r="C278" i="18"/>
  <c r="G278" i="18" s="1"/>
  <c r="N779" i="15"/>
  <c r="N406" i="15"/>
  <c r="P899" i="15"/>
  <c r="C899" i="18"/>
  <c r="G899" i="18" s="1"/>
  <c r="P247" i="15"/>
  <c r="C247" i="18"/>
  <c r="G247" i="18" s="1"/>
  <c r="N538" i="15"/>
  <c r="N325" i="15"/>
  <c r="N412" i="15"/>
  <c r="N403" i="15"/>
  <c r="N440" i="15"/>
  <c r="N521" i="15"/>
  <c r="N584" i="15"/>
  <c r="N418" i="15"/>
  <c r="N525" i="15"/>
  <c r="N692" i="15"/>
  <c r="N704" i="15"/>
  <c r="N952" i="15"/>
  <c r="N958" i="15"/>
  <c r="N961" i="15"/>
  <c r="N771" i="15"/>
  <c r="N728" i="15"/>
  <c r="N907" i="15"/>
  <c r="N652" i="15"/>
  <c r="N324" i="15"/>
  <c r="N345" i="15"/>
  <c r="N951" i="15"/>
  <c r="N934" i="15"/>
  <c r="N858" i="15"/>
  <c r="N635" i="15"/>
  <c r="N665" i="15"/>
  <c r="N608" i="15"/>
  <c r="N510" i="15"/>
  <c r="N202" i="15"/>
  <c r="N213" i="15"/>
  <c r="N855" i="15"/>
  <c r="N641" i="15"/>
  <c r="N742" i="15"/>
  <c r="N528" i="15"/>
  <c r="N562" i="15"/>
  <c r="N627" i="15"/>
  <c r="N430" i="15"/>
  <c r="N316" i="15"/>
  <c r="N303" i="15"/>
  <c r="N900" i="15"/>
  <c r="N908" i="15"/>
  <c r="N895" i="15"/>
  <c r="N802" i="15"/>
  <c r="N794" i="15"/>
  <c r="N746" i="15"/>
  <c r="N434" i="15"/>
  <c r="N422" i="15"/>
  <c r="N419" i="15"/>
  <c r="N852" i="15"/>
  <c r="N920" i="15"/>
  <c r="N822" i="15"/>
  <c r="N747" i="15"/>
  <c r="N892" i="15"/>
  <c r="N682" i="15"/>
  <c r="N549" i="15"/>
  <c r="N223" i="15"/>
  <c r="N390" i="15"/>
  <c r="N835" i="15"/>
  <c r="N796" i="15"/>
  <c r="N757" i="15"/>
  <c r="N650" i="15"/>
  <c r="N554" i="15"/>
  <c r="N593" i="15"/>
  <c r="N251" i="15"/>
  <c r="N911" i="15"/>
  <c r="N928" i="15"/>
  <c r="N735" i="15"/>
  <c r="N715" i="15"/>
  <c r="N744" i="15"/>
  <c r="N624" i="15"/>
  <c r="N400" i="15"/>
  <c r="N501" i="15"/>
  <c r="N297" i="15"/>
  <c r="N801" i="15"/>
  <c r="N926" i="15"/>
  <c r="N670" i="15"/>
  <c r="N643" i="15"/>
  <c r="N534" i="15"/>
  <c r="N416" i="15"/>
  <c r="N409" i="15"/>
  <c r="N437" i="15"/>
  <c r="N786" i="15"/>
  <c r="N754" i="15"/>
  <c r="N906" i="15"/>
  <c r="N743" i="15"/>
  <c r="N579" i="15"/>
  <c r="N649" i="15"/>
  <c r="N558" i="15"/>
  <c r="N384" i="15"/>
  <c r="N381" i="15"/>
  <c r="N330" i="15"/>
  <c r="N905" i="15"/>
  <c r="N957" i="15"/>
  <c r="N674" i="15"/>
  <c r="N776" i="15"/>
  <c r="N705" i="15"/>
  <c r="N675" i="15"/>
  <c r="N687" i="15"/>
  <c r="N308" i="15"/>
  <c r="N221" i="15"/>
  <c r="N352" i="15"/>
  <c r="N393" i="15"/>
  <c r="N805" i="15"/>
  <c r="N807" i="15"/>
  <c r="N882" i="15"/>
  <c r="N690" i="15"/>
  <c r="N536" i="15"/>
  <c r="N606" i="15"/>
  <c r="N382" i="15"/>
  <c r="N366" i="15"/>
  <c r="N327" i="15"/>
  <c r="N923" i="15"/>
  <c r="N780" i="15"/>
  <c r="N777" i="15"/>
  <c r="N795" i="15"/>
  <c r="N642" i="15"/>
  <c r="N701" i="15"/>
  <c r="N588" i="15"/>
  <c r="N711" i="15"/>
  <c r="N518" i="15"/>
  <c r="N519" i="15"/>
  <c r="N479" i="15"/>
  <c r="N462" i="15"/>
  <c r="P824" i="15"/>
  <c r="C824" i="18"/>
  <c r="G824" i="18" s="1"/>
  <c r="N613" i="15"/>
  <c r="N899" i="15"/>
  <c r="P595" i="15"/>
  <c r="C595" i="18"/>
  <c r="G595" i="18" s="1"/>
  <c r="P725" i="15"/>
  <c r="C725" i="18"/>
  <c r="G725" i="18" s="1"/>
  <c r="N269" i="15"/>
  <c r="N271" i="15"/>
  <c r="N475" i="15"/>
  <c r="C370" i="18"/>
  <c r="G370" i="18" s="1"/>
  <c r="P613" i="15"/>
  <c r="C613" i="18"/>
  <c r="G613" i="18" s="1"/>
  <c r="N574" i="15"/>
  <c r="N319" i="15"/>
  <c r="N936" i="15"/>
  <c r="N547" i="15"/>
  <c r="N836" i="15"/>
  <c r="P215" i="15"/>
  <c r="C215" i="18"/>
  <c r="G215" i="18" s="1"/>
  <c r="O236" i="15"/>
  <c r="N619" i="15"/>
  <c r="N487" i="15"/>
  <c r="N232" i="15"/>
  <c r="N463" i="15"/>
  <c r="N331" i="15"/>
  <c r="N927" i="15"/>
  <c r="O272" i="15"/>
  <c r="N833" i="15"/>
  <c r="N872" i="15"/>
  <c r="N845" i="15"/>
  <c r="O230" i="15"/>
  <c r="P648" i="15"/>
  <c r="C648" i="18"/>
  <c r="G648" i="18" s="1"/>
  <c r="P203" i="15"/>
  <c r="C203" i="18"/>
  <c r="G203" i="18" s="1"/>
  <c r="M11" i="20"/>
  <c r="N11" i="20"/>
  <c r="N91" i="15"/>
  <c r="N82" i="15"/>
  <c r="N11" i="15"/>
  <c r="N48" i="15"/>
  <c r="N43" i="15"/>
  <c r="O11" i="20"/>
  <c r="N87" i="16"/>
  <c r="N884" i="16"/>
  <c r="N807" i="16"/>
  <c r="N833" i="16"/>
  <c r="N139" i="16"/>
  <c r="N757" i="16"/>
  <c r="N771" i="16"/>
  <c r="N923" i="16"/>
  <c r="N94" i="16"/>
  <c r="N309" i="16"/>
  <c r="N860" i="16"/>
  <c r="N905" i="16"/>
  <c r="N265" i="16"/>
  <c r="N577" i="16"/>
  <c r="N924" i="16"/>
  <c r="N35" i="16"/>
  <c r="N261" i="16"/>
  <c r="N38" i="15"/>
  <c r="N94" i="15"/>
  <c r="N112" i="15"/>
  <c r="N172" i="15"/>
  <c r="N34" i="15"/>
  <c r="N116" i="15"/>
  <c r="N127" i="15"/>
  <c r="N139" i="15"/>
  <c r="L677" i="14"/>
  <c r="L703" i="14"/>
  <c r="L537" i="14"/>
  <c r="L487" i="14"/>
  <c r="L467" i="14"/>
  <c r="L579" i="14"/>
  <c r="L697" i="14"/>
  <c r="L701" i="14"/>
  <c r="L531" i="14"/>
  <c r="L641" i="14"/>
  <c r="L637" i="14"/>
  <c r="L507" i="14"/>
  <c r="L585" i="14"/>
  <c r="L601" i="14"/>
  <c r="B5" i="19"/>
  <c r="B8" i="19"/>
  <c r="C7" i="19" s="1"/>
  <c r="N446" i="16"/>
  <c r="N210" i="16"/>
  <c r="N851" i="16"/>
  <c r="N66" i="15"/>
  <c r="N10" i="15"/>
  <c r="N88" i="15"/>
  <c r="L593" i="14"/>
  <c r="L519" i="14"/>
  <c r="N551" i="16"/>
  <c r="N722" i="16"/>
  <c r="N80" i="16"/>
  <c r="N89" i="15"/>
  <c r="N138" i="15"/>
  <c r="N146" i="15"/>
  <c r="N29" i="15"/>
  <c r="N149" i="15"/>
  <c r="N181" i="15"/>
  <c r="N55" i="15"/>
  <c r="N21" i="15"/>
  <c r="N171" i="15"/>
  <c r="N162" i="15"/>
  <c r="N143" i="15"/>
  <c r="N129" i="15"/>
  <c r="N96" i="15"/>
  <c r="N32" i="15"/>
  <c r="N176" i="15"/>
  <c r="N86" i="15"/>
  <c r="N36" i="15"/>
  <c r="N28" i="15"/>
  <c r="L489" i="14"/>
  <c r="L543" i="14"/>
  <c r="L465" i="14"/>
  <c r="N288" i="17"/>
  <c r="N811" i="17"/>
  <c r="N663" i="17"/>
  <c r="N275" i="17"/>
  <c r="N607" i="17"/>
  <c r="N628" i="17"/>
  <c r="N341" i="17"/>
  <c r="N599" i="17"/>
  <c r="N905" i="17"/>
  <c r="N377" i="17"/>
  <c r="N436" i="17"/>
  <c r="N748" i="17"/>
  <c r="N27" i="17"/>
  <c r="N19" i="17"/>
  <c r="N587" i="17"/>
  <c r="N686" i="17"/>
  <c r="N937" i="17"/>
  <c r="N569" i="17"/>
  <c r="N925" i="17"/>
  <c r="N38" i="17"/>
  <c r="N237" i="17"/>
  <c r="N618" i="17"/>
  <c r="N755" i="17"/>
  <c r="N448" i="17"/>
  <c r="N124" i="17"/>
  <c r="N540" i="17"/>
  <c r="N641" i="17"/>
  <c r="N439" i="17"/>
  <c r="N699" i="17"/>
  <c r="N12" i="17"/>
  <c r="N769" i="17"/>
  <c r="N191" i="17"/>
  <c r="N651" i="17"/>
  <c r="N940" i="17"/>
  <c r="N150" i="17"/>
  <c r="N627" i="17"/>
  <c r="N866" i="17"/>
  <c r="N712" i="17"/>
  <c r="N606" i="17"/>
  <c r="N838" i="17"/>
  <c r="N785" i="17"/>
  <c r="N258" i="17"/>
  <c r="N57" i="16"/>
  <c r="N21" i="16"/>
  <c r="N909" i="16"/>
  <c r="N691" i="16"/>
  <c r="N639" i="16"/>
  <c r="N580" i="16"/>
  <c r="N39" i="16"/>
  <c r="N84" i="16"/>
  <c r="N896" i="16"/>
  <c r="N30" i="16"/>
  <c r="N587" i="16"/>
  <c r="R11" i="16"/>
  <c r="N29" i="16"/>
  <c r="N812" i="16"/>
  <c r="N71" i="16"/>
  <c r="N914" i="16"/>
  <c r="N579" i="16"/>
  <c r="N795" i="16"/>
  <c r="N327" i="16"/>
  <c r="N834" i="16"/>
  <c r="N89" i="16"/>
  <c r="N168" i="16"/>
  <c r="N792" i="16"/>
  <c r="N234" i="16"/>
  <c r="N419" i="16"/>
  <c r="N842" i="16"/>
  <c r="N825" i="16"/>
  <c r="N53" i="15"/>
  <c r="N70" i="15"/>
  <c r="N81" i="15"/>
  <c r="N109" i="15"/>
  <c r="N2" i="15"/>
  <c r="N108" i="15"/>
  <c r="N7" i="15"/>
  <c r="N30" i="15"/>
  <c r="N72" i="15"/>
  <c r="N145" i="15"/>
  <c r="N121" i="15"/>
  <c r="N57" i="15"/>
  <c r="N142" i="15"/>
  <c r="N113" i="15"/>
  <c r="N191" i="15"/>
  <c r="N68" i="15"/>
  <c r="N97" i="15"/>
  <c r="N189" i="15"/>
  <c r="N166" i="15"/>
  <c r="N65" i="15"/>
  <c r="N155" i="15"/>
  <c r="N61" i="15"/>
  <c r="N125" i="15"/>
  <c r="N87" i="15"/>
  <c r="N78" i="15"/>
  <c r="N190" i="15"/>
  <c r="N45" i="15"/>
  <c r="N110" i="15"/>
  <c r="N25" i="15"/>
  <c r="N197" i="15"/>
  <c r="N164" i="15"/>
  <c r="N184" i="15"/>
  <c r="N175" i="15"/>
  <c r="N63" i="15"/>
  <c r="N71" i="15"/>
  <c r="N158" i="15"/>
  <c r="N83" i="15"/>
  <c r="N105" i="15"/>
  <c r="N195" i="15"/>
  <c r="N178" i="15"/>
  <c r="N90" i="15"/>
  <c r="N159" i="15"/>
  <c r="N120" i="15"/>
  <c r="N157" i="15"/>
  <c r="N69" i="15"/>
  <c r="N46" i="15"/>
  <c r="L535" i="14"/>
  <c r="L515" i="14"/>
  <c r="L597" i="14"/>
  <c r="L559" i="14"/>
  <c r="L567" i="14"/>
  <c r="D700" i="18"/>
  <c r="H700" i="18" s="1"/>
  <c r="P700" i="16"/>
  <c r="D690" i="18"/>
  <c r="H690" i="18" s="1"/>
  <c r="P690" i="16"/>
  <c r="D35" i="18"/>
  <c r="H35" i="18" s="1"/>
  <c r="P35" i="16"/>
  <c r="D240" i="18"/>
  <c r="H240" i="18" s="1"/>
  <c r="P240" i="16"/>
  <c r="E156" i="18"/>
  <c r="I156" i="18" s="1"/>
  <c r="Q156" i="17"/>
  <c r="P156" i="17"/>
  <c r="E635" i="18"/>
  <c r="I635" i="18" s="1"/>
  <c r="Q635" i="17"/>
  <c r="P635" i="17"/>
  <c r="C291" i="18"/>
  <c r="G291" i="18" s="1"/>
  <c r="E885" i="18"/>
  <c r="I885" i="18" s="1"/>
  <c r="Q885" i="17"/>
  <c r="P885" i="17"/>
  <c r="C898" i="18"/>
  <c r="G898" i="18" s="1"/>
  <c r="C885" i="18"/>
  <c r="G885" i="18" s="1"/>
  <c r="C679" i="18"/>
  <c r="G679" i="18" s="1"/>
  <c r="D48" i="18"/>
  <c r="H48" i="18" s="1"/>
  <c r="P48" i="16"/>
  <c r="D342" i="18"/>
  <c r="H342" i="18" s="1"/>
  <c r="P342" i="16"/>
  <c r="D285" i="18"/>
  <c r="H285" i="18" s="1"/>
  <c r="P285" i="16"/>
  <c r="E925" i="18"/>
  <c r="I925" i="18" s="1"/>
  <c r="Q925" i="17"/>
  <c r="P925" i="17"/>
  <c r="C745" i="18"/>
  <c r="G745" i="18" s="1"/>
  <c r="D167" i="18"/>
  <c r="H167" i="18" s="1"/>
  <c r="P167" i="16"/>
  <c r="D649" i="18"/>
  <c r="H649" i="18" s="1"/>
  <c r="P649" i="16"/>
  <c r="D583" i="18"/>
  <c r="H583" i="18" s="1"/>
  <c r="P583" i="16"/>
  <c r="E38" i="18"/>
  <c r="I38" i="18" s="1"/>
  <c r="Q38" i="17"/>
  <c r="P38" i="17"/>
  <c r="E200" i="18"/>
  <c r="I200" i="18" s="1"/>
  <c r="Q200" i="17"/>
  <c r="P200" i="17"/>
  <c r="N118" i="17"/>
  <c r="N201" i="17"/>
  <c r="E275" i="18"/>
  <c r="I275" i="18" s="1"/>
  <c r="Q275" i="17"/>
  <c r="P275" i="17"/>
  <c r="E579" i="18"/>
  <c r="I579" i="18" s="1"/>
  <c r="Q579" i="17"/>
  <c r="P579" i="17"/>
  <c r="E699" i="18"/>
  <c r="I699" i="18" s="1"/>
  <c r="Q699" i="17"/>
  <c r="P699" i="17"/>
  <c r="C616" i="18"/>
  <c r="G616" i="18" s="1"/>
  <c r="N250" i="17"/>
  <c r="E575" i="18"/>
  <c r="I575" i="18" s="1"/>
  <c r="Q575" i="17"/>
  <c r="P575" i="17"/>
  <c r="N693" i="17"/>
  <c r="E748" i="18"/>
  <c r="I748" i="18" s="1"/>
  <c r="Q748" i="17"/>
  <c r="P748" i="17"/>
  <c r="E606" i="18"/>
  <c r="I606" i="18" s="1"/>
  <c r="Q606" i="17"/>
  <c r="P606" i="17"/>
  <c r="N619" i="17"/>
  <c r="C736" i="18"/>
  <c r="G736" i="18" s="1"/>
  <c r="C843" i="18"/>
  <c r="G843" i="18" s="1"/>
  <c r="D15" i="18"/>
  <c r="H15" i="18" s="1"/>
  <c r="P15" i="16"/>
  <c r="E27" i="18"/>
  <c r="I27" i="18" s="1"/>
  <c r="Q27" i="17"/>
  <c r="P27" i="17"/>
  <c r="E20" i="18"/>
  <c r="I20" i="18" s="1"/>
  <c r="P20" i="17"/>
  <c r="Q20" i="17"/>
  <c r="E208" i="18"/>
  <c r="I208" i="18" s="1"/>
  <c r="Q208" i="17"/>
  <c r="P208" i="17"/>
  <c r="E329" i="18"/>
  <c r="I329" i="18" s="1"/>
  <c r="P329" i="17"/>
  <c r="Q329" i="17"/>
  <c r="E618" i="18"/>
  <c r="I618" i="18" s="1"/>
  <c r="Q618" i="17"/>
  <c r="P618" i="17"/>
  <c r="E838" i="18"/>
  <c r="I838" i="18" s="1"/>
  <c r="Q838" i="17"/>
  <c r="P838" i="17"/>
  <c r="C270" i="18"/>
  <c r="G270" i="18" s="1"/>
  <c r="D14" i="18"/>
  <c r="H14" i="18" s="1"/>
  <c r="P14" i="16"/>
  <c r="N333" i="17"/>
  <c r="E553" i="18"/>
  <c r="I553" i="18" s="1"/>
  <c r="Q553" i="17"/>
  <c r="P553" i="17"/>
  <c r="N889" i="17"/>
  <c r="D480" i="18"/>
  <c r="H480" i="18" s="1"/>
  <c r="P480" i="16"/>
  <c r="D902" i="18"/>
  <c r="H902" i="18" s="1"/>
  <c r="P902" i="16"/>
  <c r="E569" i="18"/>
  <c r="I569" i="18" s="1"/>
  <c r="Q569" i="17"/>
  <c r="P569" i="17"/>
  <c r="N678" i="17"/>
  <c r="N957" i="17"/>
  <c r="D816" i="18"/>
  <c r="H816" i="18" s="1"/>
  <c r="P816" i="16"/>
  <c r="E19" i="18"/>
  <c r="I19" i="18" s="1"/>
  <c r="Q19" i="17"/>
  <c r="P19" i="17"/>
  <c r="E258" i="18"/>
  <c r="I258" i="18" s="1"/>
  <c r="Q258" i="17"/>
  <c r="P258" i="17"/>
  <c r="E755" i="18"/>
  <c r="I755" i="18" s="1"/>
  <c r="Q755" i="17"/>
  <c r="P755" i="17"/>
  <c r="E24" i="18"/>
  <c r="I24" i="18" s="1"/>
  <c r="P24" i="17"/>
  <c r="Q24" i="17"/>
  <c r="N156" i="17"/>
  <c r="E866" i="18"/>
  <c r="I866" i="18" s="1"/>
  <c r="Q866" i="17"/>
  <c r="P866" i="17"/>
  <c r="C66" i="18"/>
  <c r="G66" i="18" s="1"/>
  <c r="P66" i="15"/>
  <c r="D909" i="18"/>
  <c r="H909" i="18" s="1"/>
  <c r="P909" i="16"/>
  <c r="N284" i="17"/>
  <c r="N635" i="17"/>
  <c r="N672" i="17"/>
  <c r="S4" i="14"/>
  <c r="S2" i="14"/>
  <c r="S5" i="14"/>
  <c r="S3" i="14"/>
  <c r="D446" i="18"/>
  <c r="H446" i="18" s="1"/>
  <c r="P446" i="16"/>
  <c r="C802" i="18"/>
  <c r="G802" i="18" s="1"/>
  <c r="D639" i="18"/>
  <c r="H639" i="18" s="1"/>
  <c r="P639" i="16"/>
  <c r="N347" i="17"/>
  <c r="C661" i="18"/>
  <c r="G661" i="18" s="1"/>
  <c r="E769" i="18"/>
  <c r="I769" i="18" s="1"/>
  <c r="Q769" i="17"/>
  <c r="P769" i="17"/>
  <c r="D580" i="18"/>
  <c r="H580" i="18" s="1"/>
  <c r="P580" i="16"/>
  <c r="D722" i="18"/>
  <c r="H722" i="18" s="1"/>
  <c r="P722" i="16"/>
  <c r="D24" i="18"/>
  <c r="H24" i="18" s="1"/>
  <c r="P24" i="16"/>
  <c r="D204" i="18"/>
  <c r="H204" i="18" s="1"/>
  <c r="P204" i="16"/>
  <c r="D81" i="18"/>
  <c r="H81" i="18" s="1"/>
  <c r="P81" i="16"/>
  <c r="D768" i="18"/>
  <c r="H768" i="18" s="1"/>
  <c r="P768" i="16"/>
  <c r="D651" i="18"/>
  <c r="H651" i="18" s="1"/>
  <c r="P651" i="16"/>
  <c r="E673" i="18"/>
  <c r="I673" i="18" s="1"/>
  <c r="Q673" i="17"/>
  <c r="P673" i="17"/>
  <c r="E786" i="18"/>
  <c r="I786" i="18" s="1"/>
  <c r="Q786" i="17"/>
  <c r="P786" i="17"/>
  <c r="E772" i="18"/>
  <c r="I772" i="18" s="1"/>
  <c r="Q772" i="17"/>
  <c r="P772" i="17"/>
  <c r="D783" i="18"/>
  <c r="H783" i="18" s="1"/>
  <c r="P783" i="16"/>
  <c r="E162" i="18"/>
  <c r="I162" i="18" s="1"/>
  <c r="Q162" i="17"/>
  <c r="P162" i="17"/>
  <c r="D166" i="18"/>
  <c r="H166" i="18" s="1"/>
  <c r="P166" i="16"/>
  <c r="N157" i="17"/>
  <c r="E651" i="18"/>
  <c r="I651" i="18" s="1"/>
  <c r="Q651" i="17"/>
  <c r="P651" i="17"/>
  <c r="C106" i="18"/>
  <c r="G106" i="18" s="1"/>
  <c r="P106" i="15"/>
  <c r="C211" i="18"/>
  <c r="G211" i="18" s="1"/>
  <c r="C258" i="18"/>
  <c r="G258" i="18" s="1"/>
  <c r="N200" i="17"/>
  <c r="E663" i="18"/>
  <c r="I663" i="18" s="1"/>
  <c r="Q663" i="17"/>
  <c r="P663" i="17"/>
  <c r="E811" i="18"/>
  <c r="I811" i="18" s="1"/>
  <c r="P811" i="17"/>
  <c r="Q811" i="17"/>
  <c r="C619" i="18"/>
  <c r="G619" i="18" s="1"/>
  <c r="C891" i="18"/>
  <c r="G891" i="18" s="1"/>
  <c r="D366" i="18"/>
  <c r="H366" i="18" s="1"/>
  <c r="P366" i="16"/>
  <c r="E118" i="18"/>
  <c r="I118" i="18" s="1"/>
  <c r="Q118" i="17"/>
  <c r="P118" i="17"/>
  <c r="E201" i="18"/>
  <c r="I201" i="18" s="1"/>
  <c r="Q201" i="17"/>
  <c r="P201" i="17"/>
  <c r="N425" i="17"/>
  <c r="N579" i="17"/>
  <c r="E607" i="18"/>
  <c r="I607" i="18" s="1"/>
  <c r="P607" i="17"/>
  <c r="Q607" i="17"/>
  <c r="D887" i="18"/>
  <c r="H887" i="18" s="1"/>
  <c r="P887" i="16"/>
  <c r="N129" i="17"/>
  <c r="E124" i="18"/>
  <c r="I124" i="18" s="1"/>
  <c r="Q124" i="17"/>
  <c r="P124" i="17"/>
  <c r="E250" i="18"/>
  <c r="I250" i="18" s="1"/>
  <c r="Q250" i="17"/>
  <c r="P250" i="17"/>
  <c r="E436" i="18"/>
  <c r="I436" i="18" s="1"/>
  <c r="P436" i="17"/>
  <c r="Q436" i="17"/>
  <c r="N575" i="17"/>
  <c r="E693" i="18"/>
  <c r="I693" i="18" s="1"/>
  <c r="Q693" i="17"/>
  <c r="P693" i="17"/>
  <c r="D888" i="18"/>
  <c r="H888" i="18" s="1"/>
  <c r="P888" i="16"/>
  <c r="N623" i="17"/>
  <c r="N47" i="17"/>
  <c r="N20" i="17"/>
  <c r="N208" i="17"/>
  <c r="N329" i="17"/>
  <c r="N636" i="17"/>
  <c r="C939" i="18"/>
  <c r="G939" i="18" s="1"/>
  <c r="D270" i="18"/>
  <c r="H270" i="18" s="1"/>
  <c r="P270" i="16"/>
  <c r="D417" i="18"/>
  <c r="H417" i="18" s="1"/>
  <c r="P417" i="16"/>
  <c r="N381" i="17"/>
  <c r="N553" i="17"/>
  <c r="N718" i="17"/>
  <c r="E889" i="18"/>
  <c r="I889" i="18" s="1"/>
  <c r="Q889" i="17"/>
  <c r="P889" i="17"/>
  <c r="N897" i="17"/>
  <c r="D873" i="18"/>
  <c r="H873" i="18" s="1"/>
  <c r="P873" i="16"/>
  <c r="D923" i="18"/>
  <c r="H923" i="18" s="1"/>
  <c r="P923" i="16"/>
  <c r="E586" i="18"/>
  <c r="I586" i="18" s="1"/>
  <c r="Q586" i="17"/>
  <c r="P586" i="17"/>
  <c r="E678" i="18"/>
  <c r="I678" i="18" s="1"/>
  <c r="P678" i="17"/>
  <c r="Q678" i="17"/>
  <c r="E957" i="18"/>
  <c r="I957" i="18" s="1"/>
  <c r="Q957" i="17"/>
  <c r="P957" i="17"/>
  <c r="L605" i="14"/>
  <c r="D265" i="18"/>
  <c r="H265" i="18" s="1"/>
  <c r="P265" i="16"/>
  <c r="D225" i="18"/>
  <c r="H225" i="18" s="1"/>
  <c r="P225" i="16"/>
  <c r="N71" i="17"/>
  <c r="E344" i="18"/>
  <c r="I344" i="18" s="1"/>
  <c r="P344" i="17"/>
  <c r="Q344" i="17"/>
  <c r="N668" i="17"/>
  <c r="C739" i="18"/>
  <c r="G739" i="18" s="1"/>
  <c r="C580" i="18"/>
  <c r="G580" i="18" s="1"/>
  <c r="D261" i="18"/>
  <c r="H261" i="18" s="1"/>
  <c r="P261" i="16"/>
  <c r="D833" i="18"/>
  <c r="H833" i="18" s="1"/>
  <c r="P833" i="16"/>
  <c r="N24" i="17"/>
  <c r="L617" i="14"/>
  <c r="L685" i="14"/>
  <c r="N87" i="17"/>
  <c r="E284" i="18"/>
  <c r="I284" i="18" s="1"/>
  <c r="P284" i="17"/>
  <c r="Q284" i="17"/>
  <c r="E672" i="18"/>
  <c r="I672" i="18" s="1"/>
  <c r="Q672" i="17"/>
  <c r="P672" i="17"/>
  <c r="N708" i="17"/>
  <c r="P10" i="14"/>
  <c r="E347" i="18"/>
  <c r="I347" i="18" s="1"/>
  <c r="Q347" i="17"/>
  <c r="P347" i="17"/>
  <c r="D327" i="18"/>
  <c r="H327" i="18" s="1"/>
  <c r="P327" i="16"/>
  <c r="D830" i="18"/>
  <c r="H830" i="18" s="1"/>
  <c r="P830" i="16"/>
  <c r="C703" i="18"/>
  <c r="G703" i="18" s="1"/>
  <c r="C67" i="18"/>
  <c r="G67" i="18" s="1"/>
  <c r="P67" i="15"/>
  <c r="D26" i="18"/>
  <c r="H26" i="18" s="1"/>
  <c r="P26" i="16"/>
  <c r="D58" i="18"/>
  <c r="H58" i="18" s="1"/>
  <c r="P58" i="16"/>
  <c r="D675" i="18"/>
  <c r="H675" i="18" s="1"/>
  <c r="P675" i="16"/>
  <c r="E157" i="18"/>
  <c r="I157" i="18" s="1"/>
  <c r="Q157" i="17"/>
  <c r="P157" i="17"/>
  <c r="C118" i="18"/>
  <c r="G118" i="18" s="1"/>
  <c r="P118" i="15"/>
  <c r="E263" i="18"/>
  <c r="I263" i="18" s="1"/>
  <c r="Q263" i="17"/>
  <c r="P263" i="17"/>
  <c r="E425" i="18"/>
  <c r="I425" i="18" s="1"/>
  <c r="P425" i="17"/>
  <c r="Q425" i="17"/>
  <c r="C897" i="18"/>
  <c r="G897" i="18" s="1"/>
  <c r="E129" i="18"/>
  <c r="I129" i="18" s="1"/>
  <c r="Q129" i="17"/>
  <c r="P129" i="17"/>
  <c r="C103" i="18"/>
  <c r="G103" i="18" s="1"/>
  <c r="P103" i="15"/>
  <c r="D438" i="18"/>
  <c r="H438" i="18" s="1"/>
  <c r="P438" i="16"/>
  <c r="D861" i="18"/>
  <c r="H861" i="18" s="1"/>
  <c r="P861" i="16"/>
  <c r="E623" i="18"/>
  <c r="I623" i="18" s="1"/>
  <c r="P623" i="17"/>
  <c r="Q623" i="17"/>
  <c r="C862" i="18"/>
  <c r="G862" i="18" s="1"/>
  <c r="C787" i="18"/>
  <c r="G787" i="18" s="1"/>
  <c r="C733" i="18"/>
  <c r="G733" i="18" s="1"/>
  <c r="D237" i="18"/>
  <c r="H237" i="18" s="1"/>
  <c r="P237" i="16"/>
  <c r="D243" i="18"/>
  <c r="H243" i="18" s="1"/>
  <c r="P243" i="16"/>
  <c r="E47" i="18"/>
  <c r="I47" i="18" s="1"/>
  <c r="Q47" i="17"/>
  <c r="P47" i="17"/>
  <c r="E636" i="18"/>
  <c r="I636" i="18" s="1"/>
  <c r="Q636" i="17"/>
  <c r="P636" i="17"/>
  <c r="D906" i="18"/>
  <c r="H906" i="18" s="1"/>
  <c r="P906" i="16"/>
  <c r="E381" i="18"/>
  <c r="I381" i="18" s="1"/>
  <c r="P381" i="17"/>
  <c r="Q381" i="17"/>
  <c r="E718" i="18"/>
  <c r="I718" i="18" s="1"/>
  <c r="P718" i="17"/>
  <c r="Q718" i="17"/>
  <c r="N791" i="17"/>
  <c r="E897" i="18"/>
  <c r="I897" i="18" s="1"/>
  <c r="Q897" i="17"/>
  <c r="P897" i="17"/>
  <c r="N315" i="17"/>
  <c r="N586" i="17"/>
  <c r="N760" i="17"/>
  <c r="L398" i="14"/>
  <c r="L423" i="14"/>
  <c r="L94" i="14"/>
  <c r="L190" i="14"/>
  <c r="L286" i="14"/>
  <c r="L382" i="14"/>
  <c r="L387" i="14"/>
  <c r="L80" i="14"/>
  <c r="L176" i="14"/>
  <c r="L272" i="14"/>
  <c r="L368" i="14"/>
  <c r="L544" i="14"/>
  <c r="L413" i="14"/>
  <c r="L550" i="14"/>
  <c r="L61" i="14"/>
  <c r="L157" i="14"/>
  <c r="L253" i="14"/>
  <c r="L349" i="14"/>
  <c r="L384" i="14"/>
  <c r="L50" i="14"/>
  <c r="L242" i="14"/>
  <c r="L24" i="14"/>
  <c r="L120" i="14"/>
  <c r="L216" i="14"/>
  <c r="L312" i="14"/>
  <c r="L470" i="14"/>
  <c r="L403" i="14"/>
  <c r="L454" i="14"/>
  <c r="L29" i="14"/>
  <c r="L125" i="14"/>
  <c r="L221" i="14"/>
  <c r="L317" i="14"/>
  <c r="L444" i="14"/>
  <c r="L658" i="14"/>
  <c r="L745" i="14"/>
  <c r="L817" i="14"/>
  <c r="L889" i="14"/>
  <c r="L961" i="14"/>
  <c r="L461" i="14"/>
  <c r="L560" i="14"/>
  <c r="L620" i="14"/>
  <c r="L775" i="14"/>
  <c r="L847" i="14"/>
  <c r="L919" i="14"/>
  <c r="L455" i="14"/>
  <c r="L551" i="14"/>
  <c r="L689" i="14"/>
  <c r="L761" i="14"/>
  <c r="L833" i="14"/>
  <c r="L905" i="14"/>
  <c r="L855" i="14"/>
  <c r="L759" i="14"/>
  <c r="L951" i="14"/>
  <c r="L610" i="14"/>
  <c r="L656" i="14"/>
  <c r="L728" i="14"/>
  <c r="L800" i="14"/>
  <c r="L872" i="14"/>
  <c r="L944" i="14"/>
  <c r="L729" i="14"/>
  <c r="L801" i="14"/>
  <c r="L873" i="14"/>
  <c r="L945" i="14"/>
  <c r="L480" i="14"/>
  <c r="L576" i="14"/>
  <c r="L607" i="14"/>
  <c r="L631" i="14"/>
  <c r="L676" i="14"/>
  <c r="L748" i="14"/>
  <c r="L820" i="14"/>
  <c r="L892" i="14"/>
  <c r="L964" i="14"/>
  <c r="L376" i="14"/>
  <c r="L161" i="14"/>
  <c r="L162" i="14"/>
  <c r="L474" i="14"/>
  <c r="L449" i="14"/>
  <c r="L439" i="14"/>
  <c r="L16" i="14"/>
  <c r="L112" i="14"/>
  <c r="L208" i="14"/>
  <c r="L304" i="14"/>
  <c r="L466" i="14"/>
  <c r="L74" i="14"/>
  <c r="L266" i="14"/>
  <c r="L36" i="14"/>
  <c r="L132" i="14"/>
  <c r="L228" i="14"/>
  <c r="L324" i="14"/>
  <c r="L103" i="14"/>
  <c r="L199" i="14"/>
  <c r="L295" i="14"/>
  <c r="L89" i="14"/>
  <c r="L185" i="14"/>
  <c r="L281" i="14"/>
  <c r="L377" i="14"/>
  <c r="L424" i="14"/>
  <c r="L90" i="14"/>
  <c r="L186" i="14"/>
  <c r="L282" i="14"/>
  <c r="L378" i="14"/>
  <c r="L14" i="14"/>
  <c r="L110" i="14"/>
  <c r="L206" i="14"/>
  <c r="L302" i="14"/>
  <c r="L59" i="14"/>
  <c r="L251" i="14"/>
  <c r="L417" i="14"/>
  <c r="L33" i="14"/>
  <c r="L129" i="14"/>
  <c r="L225" i="14"/>
  <c r="L321" i="14"/>
  <c r="L408" i="14"/>
  <c r="L58" i="14"/>
  <c r="L154" i="14"/>
  <c r="L250" i="14"/>
  <c r="L346" i="14"/>
  <c r="L498" i="14"/>
  <c r="L54" i="14"/>
  <c r="L150" i="14"/>
  <c r="L246" i="14"/>
  <c r="L342" i="14"/>
  <c r="L758" i="14"/>
  <c r="L830" i="14"/>
  <c r="L902" i="14"/>
  <c r="L2" i="14"/>
  <c r="L624" i="14"/>
  <c r="L683" i="14"/>
  <c r="L755" i="14"/>
  <c r="L827" i="14"/>
  <c r="L899" i="14"/>
  <c r="L499" i="14"/>
  <c r="L702" i="14"/>
  <c r="L774" i="14"/>
  <c r="L846" i="14"/>
  <c r="L918" i="14"/>
  <c r="L481" i="14"/>
  <c r="L458" i="14"/>
  <c r="L554" i="14"/>
  <c r="L493" i="14"/>
  <c r="L651" i="14"/>
  <c r="L732" i="14"/>
  <c r="L804" i="14"/>
  <c r="L876" i="14"/>
  <c r="L948" i="14"/>
  <c r="L694" i="14"/>
  <c r="L766" i="14"/>
  <c r="L838" i="14"/>
  <c r="L910" i="14"/>
  <c r="L443" i="14"/>
  <c r="L545" i="14"/>
  <c r="L614" i="14"/>
  <c r="L672" i="14"/>
  <c r="L912" i="14"/>
  <c r="L25" i="14"/>
  <c r="L121" i="14"/>
  <c r="L217" i="14"/>
  <c r="L313" i="14"/>
  <c r="L404" i="14"/>
  <c r="L45" i="14"/>
  <c r="L141" i="14"/>
  <c r="L237" i="14"/>
  <c r="L333" i="14"/>
  <c r="L388" i="14"/>
  <c r="L564" i="14"/>
  <c r="L8" i="14"/>
  <c r="L99" i="14"/>
  <c r="L195" i="14"/>
  <c r="L291" i="14"/>
  <c r="L383" i="14"/>
  <c r="L419" i="14"/>
  <c r="L566" i="14"/>
  <c r="L76" i="14"/>
  <c r="L172" i="14"/>
  <c r="L268" i="14"/>
  <c r="L364" i="14"/>
  <c r="L23" i="14"/>
  <c r="L119" i="14"/>
  <c r="L215" i="14"/>
  <c r="L311" i="14"/>
  <c r="L390" i="14"/>
  <c r="L83" i="14"/>
  <c r="L275" i="14"/>
  <c r="L540" i="14"/>
  <c r="L67" i="14"/>
  <c r="L163" i="14"/>
  <c r="L259" i="14"/>
  <c r="L355" i="14"/>
  <c r="L409" i="14"/>
  <c r="L486" i="14"/>
  <c r="L44" i="14"/>
  <c r="L140" i="14"/>
  <c r="L236" i="14"/>
  <c r="L332" i="14"/>
  <c r="L63" i="14"/>
  <c r="L159" i="14"/>
  <c r="L255" i="14"/>
  <c r="L351" i="14"/>
  <c r="L514" i="14"/>
  <c r="L686" i="14"/>
  <c r="L457" i="14"/>
  <c r="L754" i="14"/>
  <c r="L826" i="14"/>
  <c r="L898" i="14"/>
  <c r="L970" i="14"/>
  <c r="L485" i="14"/>
  <c r="L581" i="14"/>
  <c r="L628" i="14"/>
  <c r="L712" i="14"/>
  <c r="L784" i="14"/>
  <c r="L856" i="14"/>
  <c r="L928" i="14"/>
  <c r="L698" i="14"/>
  <c r="L770" i="14"/>
  <c r="L842" i="14"/>
  <c r="L914" i="14"/>
  <c r="L505" i="14"/>
  <c r="L807" i="14"/>
  <c r="L452" i="14"/>
  <c r="L548" i="14"/>
  <c r="L618" i="14"/>
  <c r="L671" i="14"/>
  <c r="L743" i="14"/>
  <c r="L815" i="14"/>
  <c r="L887" i="14"/>
  <c r="L959" i="14"/>
  <c r="L738" i="14"/>
  <c r="L810" i="14"/>
  <c r="L882" i="14"/>
  <c r="L954" i="14"/>
  <c r="L501" i="14"/>
  <c r="L587" i="14"/>
  <c r="L611" i="14"/>
  <c r="L635" i="14"/>
  <c r="L691" i="14"/>
  <c r="L763" i="14"/>
  <c r="L835" i="14"/>
  <c r="L907" i="14"/>
  <c r="L411" i="14"/>
  <c r="L79" i="14"/>
  <c r="L86" i="14"/>
  <c r="L278" i="14"/>
  <c r="L7" i="14"/>
  <c r="L105" i="14"/>
  <c r="L464" i="14"/>
  <c r="L226" i="14"/>
  <c r="L802" i="14"/>
  <c r="L526" i="14"/>
  <c r="L98" i="14"/>
  <c r="L290" i="14"/>
  <c r="L435" i="14"/>
  <c r="L22" i="14"/>
  <c r="L118" i="14"/>
  <c r="L214" i="14"/>
  <c r="L310" i="14"/>
  <c r="L441" i="14"/>
  <c r="L104" i="14"/>
  <c r="L200" i="14"/>
  <c r="L296" i="14"/>
  <c r="L394" i="14"/>
  <c r="L430" i="14"/>
  <c r="L85" i="14"/>
  <c r="L181" i="14"/>
  <c r="L277" i="14"/>
  <c r="L373" i="14"/>
  <c r="L502" i="14"/>
  <c r="L429" i="14"/>
  <c r="L48" i="14"/>
  <c r="L144" i="14"/>
  <c r="L240" i="14"/>
  <c r="L336" i="14"/>
  <c r="L414" i="14"/>
  <c r="L53" i="14"/>
  <c r="L149" i="14"/>
  <c r="L245" i="14"/>
  <c r="L341" i="14"/>
  <c r="L574" i="14"/>
  <c r="L773" i="14"/>
  <c r="L845" i="14"/>
  <c r="L917" i="14"/>
  <c r="L484" i="14"/>
  <c r="L682" i="14"/>
  <c r="L488" i="14"/>
  <c r="L584" i="14"/>
  <c r="L632" i="14"/>
  <c r="L692" i="14"/>
  <c r="L764" i="14"/>
  <c r="L836" i="14"/>
  <c r="L908" i="14"/>
  <c r="L645" i="14"/>
  <c r="L717" i="14"/>
  <c r="L789" i="14"/>
  <c r="L861" i="14"/>
  <c r="L933" i="14"/>
  <c r="L816" i="14"/>
  <c r="L479" i="14"/>
  <c r="L575" i="14"/>
  <c r="L532" i="14"/>
  <c r="L660" i="14"/>
  <c r="L747" i="14"/>
  <c r="L819" i="14"/>
  <c r="L891" i="14"/>
  <c r="L963" i="14"/>
  <c r="L709" i="14"/>
  <c r="L781" i="14"/>
  <c r="L853" i="14"/>
  <c r="L925" i="14"/>
  <c r="L622" i="14"/>
  <c r="L666" i="14"/>
  <c r="L744" i="14"/>
  <c r="L936" i="14"/>
  <c r="L504" i="14"/>
  <c r="L26" i="14"/>
  <c r="L130" i="14"/>
  <c r="L40" i="14"/>
  <c r="L136" i="14"/>
  <c r="L232" i="14"/>
  <c r="L328" i="14"/>
  <c r="L410" i="14"/>
  <c r="L107" i="14"/>
  <c r="L299" i="14"/>
  <c r="L450" i="14"/>
  <c r="L60" i="14"/>
  <c r="L156" i="14"/>
  <c r="L252" i="14"/>
  <c r="L348" i="14"/>
  <c r="L31" i="14"/>
  <c r="L127" i="14"/>
  <c r="L223" i="14"/>
  <c r="L319" i="14"/>
  <c r="L17" i="14"/>
  <c r="L113" i="14"/>
  <c r="L209" i="14"/>
  <c r="L305" i="14"/>
  <c r="L436" i="14"/>
  <c r="L18" i="14"/>
  <c r="L114" i="14"/>
  <c r="L210" i="14"/>
  <c r="L306" i="14"/>
  <c r="L389" i="14"/>
  <c r="L425" i="14"/>
  <c r="L582" i="14"/>
  <c r="L38" i="14"/>
  <c r="L134" i="14"/>
  <c r="L230" i="14"/>
  <c r="L326" i="14"/>
  <c r="L122" i="14"/>
  <c r="L314" i="14"/>
  <c r="L57" i="14"/>
  <c r="L153" i="14"/>
  <c r="L249" i="14"/>
  <c r="L345" i="14"/>
  <c r="L546" i="14"/>
  <c r="L82" i="14"/>
  <c r="L178" i="14"/>
  <c r="L274" i="14"/>
  <c r="L370" i="14"/>
  <c r="L415" i="14"/>
  <c r="L562" i="14"/>
  <c r="L78" i="14"/>
  <c r="L174" i="14"/>
  <c r="L270" i="14"/>
  <c r="L366" i="14"/>
  <c r="L520" i="14"/>
  <c r="L508" i="14"/>
  <c r="L769" i="14"/>
  <c r="L841" i="14"/>
  <c r="L913" i="14"/>
  <c r="L588" i="14"/>
  <c r="L636" i="14"/>
  <c r="L523" i="14"/>
  <c r="L727" i="14"/>
  <c r="L799" i="14"/>
  <c r="L871" i="14"/>
  <c r="L943" i="14"/>
  <c r="L482" i="14"/>
  <c r="L578" i="14"/>
  <c r="L713" i="14"/>
  <c r="L785" i="14"/>
  <c r="L857" i="14"/>
  <c r="L929" i="14"/>
  <c r="L556" i="14"/>
  <c r="L517" i="14"/>
  <c r="L840" i="14"/>
  <c r="L473" i="14"/>
  <c r="L569" i="14"/>
  <c r="L626" i="14"/>
  <c r="L680" i="14"/>
  <c r="L752" i="14"/>
  <c r="L824" i="14"/>
  <c r="L896" i="14"/>
  <c r="L968" i="14"/>
  <c r="L753" i="14"/>
  <c r="L825" i="14"/>
  <c r="L897" i="14"/>
  <c r="L969" i="14"/>
  <c r="L591" i="14"/>
  <c r="L615" i="14"/>
  <c r="L639" i="14"/>
  <c r="L700" i="14"/>
  <c r="L772" i="14"/>
  <c r="L844" i="14"/>
  <c r="L916" i="14"/>
  <c r="L184" i="14"/>
  <c r="L257" i="14"/>
  <c r="L258" i="14"/>
  <c r="L297" i="14"/>
  <c r="L322" i="14"/>
  <c r="L49" i="14"/>
  <c r="L145" i="14"/>
  <c r="L241" i="14"/>
  <c r="L337" i="14"/>
  <c r="L542" i="14"/>
  <c r="L131" i="14"/>
  <c r="L323" i="14"/>
  <c r="L69" i="14"/>
  <c r="L165" i="14"/>
  <c r="L261" i="14"/>
  <c r="L357" i="14"/>
  <c r="L446" i="14"/>
  <c r="L400" i="14"/>
  <c r="L27" i="14"/>
  <c r="L123" i="14"/>
  <c r="L219" i="14"/>
  <c r="L315" i="14"/>
  <c r="L100" i="14"/>
  <c r="L196" i="14"/>
  <c r="L292" i="14"/>
  <c r="L447" i="14"/>
  <c r="L47" i="14"/>
  <c r="L143" i="14"/>
  <c r="L239" i="14"/>
  <c r="L335" i="14"/>
  <c r="L518" i="14"/>
  <c r="L440" i="14"/>
  <c r="L420" i="14"/>
  <c r="L91" i="14"/>
  <c r="L187" i="14"/>
  <c r="L283" i="14"/>
  <c r="L379" i="14"/>
  <c r="L68" i="14"/>
  <c r="L164" i="14"/>
  <c r="L260" i="14"/>
  <c r="L356" i="14"/>
  <c r="L87" i="14"/>
  <c r="L183" i="14"/>
  <c r="L279" i="14"/>
  <c r="L375" i="14"/>
  <c r="L710" i="14"/>
  <c r="L782" i="14"/>
  <c r="L854" i="14"/>
  <c r="L926" i="14"/>
  <c r="L509" i="14"/>
  <c r="L592" i="14"/>
  <c r="L640" i="14"/>
  <c r="L707" i="14"/>
  <c r="L779" i="14"/>
  <c r="L851" i="14"/>
  <c r="L923" i="14"/>
  <c r="L654" i="14"/>
  <c r="L726" i="14"/>
  <c r="L798" i="14"/>
  <c r="L870" i="14"/>
  <c r="L942" i="14"/>
  <c r="L9" i="14"/>
  <c r="L756" i="14"/>
  <c r="L828" i="14"/>
  <c r="L900" i="14"/>
  <c r="L718" i="14"/>
  <c r="L790" i="14"/>
  <c r="L862" i="14"/>
  <c r="L934" i="14"/>
  <c r="L476" i="14"/>
  <c r="L572" i="14"/>
  <c r="L630" i="14"/>
  <c r="L792" i="14"/>
  <c r="L960" i="14"/>
  <c r="L525" i="14"/>
  <c r="L416" i="14"/>
  <c r="L347" i="14"/>
  <c r="L478" i="14"/>
  <c r="L46" i="14"/>
  <c r="L142" i="14"/>
  <c r="L238" i="14"/>
  <c r="L334" i="14"/>
  <c r="L32" i="14"/>
  <c r="L128" i="14"/>
  <c r="L224" i="14"/>
  <c r="L320" i="14"/>
  <c r="L462" i="14"/>
  <c r="L395" i="14"/>
  <c r="L431" i="14"/>
  <c r="L13" i="14"/>
  <c r="L109" i="14"/>
  <c r="L205" i="14"/>
  <c r="L301" i="14"/>
  <c r="L490" i="14"/>
  <c r="L146" i="14"/>
  <c r="L338" i="14"/>
  <c r="L72" i="14"/>
  <c r="L168" i="14"/>
  <c r="L264" i="14"/>
  <c r="L360" i="14"/>
  <c r="L5" i="14"/>
  <c r="L385" i="14"/>
  <c r="L421" i="14"/>
  <c r="L568" i="14"/>
  <c r="L77" i="14"/>
  <c r="L173" i="14"/>
  <c r="L269" i="14"/>
  <c r="L365" i="14"/>
  <c r="L580" i="14"/>
  <c r="L553" i="14"/>
  <c r="L706" i="14"/>
  <c r="L778" i="14"/>
  <c r="L850" i="14"/>
  <c r="L922" i="14"/>
  <c r="L512" i="14"/>
  <c r="L596" i="14"/>
  <c r="L736" i="14"/>
  <c r="L808" i="14"/>
  <c r="L880" i="14"/>
  <c r="L952" i="14"/>
  <c r="L503" i="14"/>
  <c r="L650" i="14"/>
  <c r="L722" i="14"/>
  <c r="L794" i="14"/>
  <c r="L866" i="14"/>
  <c r="L938" i="14"/>
  <c r="L687" i="14"/>
  <c r="L684" i="14"/>
  <c r="L529" i="14"/>
  <c r="L864" i="14"/>
  <c r="L586" i="14"/>
  <c r="L634" i="14"/>
  <c r="L695" i="14"/>
  <c r="L767" i="14"/>
  <c r="L839" i="14"/>
  <c r="L911" i="14"/>
  <c r="L690" i="14"/>
  <c r="L762" i="14"/>
  <c r="L834" i="14"/>
  <c r="L906" i="14"/>
  <c r="L438" i="14"/>
  <c r="L528" i="14"/>
  <c r="L595" i="14"/>
  <c r="L619" i="14"/>
  <c r="L643" i="14"/>
  <c r="L715" i="14"/>
  <c r="L787" i="14"/>
  <c r="L859" i="14"/>
  <c r="L931" i="14"/>
  <c r="L280" i="14"/>
  <c r="L271" i="14"/>
  <c r="L353" i="14"/>
  <c r="L66" i="14"/>
  <c r="L407" i="14"/>
  <c r="L374" i="14"/>
  <c r="L201" i="14"/>
  <c r="L34" i="14"/>
  <c r="L433" i="14"/>
  <c r="L126" i="14"/>
  <c r="L318" i="14"/>
  <c r="L768" i="14"/>
  <c r="L874" i="14"/>
  <c r="L612" i="14"/>
  <c r="L64" i="14"/>
  <c r="L160" i="14"/>
  <c r="L256" i="14"/>
  <c r="L352" i="14"/>
  <c r="L558" i="14"/>
  <c r="L170" i="14"/>
  <c r="L371" i="14"/>
  <c r="L84" i="14"/>
  <c r="L180" i="14"/>
  <c r="L276" i="14"/>
  <c r="L372" i="14"/>
  <c r="L55" i="14"/>
  <c r="L151" i="14"/>
  <c r="L247" i="14"/>
  <c r="L343" i="14"/>
  <c r="L516" i="14"/>
  <c r="L41" i="14"/>
  <c r="L137" i="14"/>
  <c r="L233" i="14"/>
  <c r="L329" i="14"/>
  <c r="L406" i="14"/>
  <c r="L42" i="14"/>
  <c r="L138" i="14"/>
  <c r="L234" i="14"/>
  <c r="L330" i="14"/>
  <c r="L62" i="14"/>
  <c r="L158" i="14"/>
  <c r="L254" i="14"/>
  <c r="L350" i="14"/>
  <c r="L534" i="14"/>
  <c r="L155" i="14"/>
  <c r="L472" i="14"/>
  <c r="L81" i="14"/>
  <c r="L177" i="14"/>
  <c r="L273" i="14"/>
  <c r="L369" i="14"/>
  <c r="L426" i="14"/>
  <c r="L106" i="14"/>
  <c r="L202" i="14"/>
  <c r="L298" i="14"/>
  <c r="L6" i="14"/>
  <c r="L102" i="14"/>
  <c r="L198" i="14"/>
  <c r="L294" i="14"/>
  <c r="L386" i="14"/>
  <c r="L725" i="14"/>
  <c r="L797" i="14"/>
  <c r="L869" i="14"/>
  <c r="L941" i="14"/>
  <c r="L600" i="14"/>
  <c r="L644" i="14"/>
  <c r="L716" i="14"/>
  <c r="L788" i="14"/>
  <c r="L860" i="14"/>
  <c r="L932" i="14"/>
  <c r="L547" i="14"/>
  <c r="L669" i="14"/>
  <c r="L741" i="14"/>
  <c r="L813" i="14"/>
  <c r="L885" i="14"/>
  <c r="L957" i="14"/>
  <c r="L437" i="14"/>
  <c r="L506" i="14"/>
  <c r="L541" i="14"/>
  <c r="L771" i="14"/>
  <c r="L843" i="14"/>
  <c r="L915" i="14"/>
  <c r="L646" i="14"/>
  <c r="L733" i="14"/>
  <c r="L805" i="14"/>
  <c r="L877" i="14"/>
  <c r="L949" i="14"/>
  <c r="L497" i="14"/>
  <c r="L590" i="14"/>
  <c r="L638" i="14"/>
  <c r="L831" i="14"/>
  <c r="L218" i="14"/>
  <c r="L73" i="14"/>
  <c r="L169" i="14"/>
  <c r="L265" i="14"/>
  <c r="L361" i="14"/>
  <c r="L422" i="14"/>
  <c r="L179" i="14"/>
  <c r="L399" i="14"/>
  <c r="L93" i="14"/>
  <c r="L189" i="14"/>
  <c r="L285" i="14"/>
  <c r="L381" i="14"/>
  <c r="L468" i="14"/>
  <c r="L51" i="14"/>
  <c r="L147" i="14"/>
  <c r="L243" i="14"/>
  <c r="L339" i="14"/>
  <c r="L401" i="14"/>
  <c r="L442" i="14"/>
  <c r="L28" i="14"/>
  <c r="L124" i="14"/>
  <c r="L220" i="14"/>
  <c r="L316" i="14"/>
  <c r="L496" i="14"/>
  <c r="L71" i="14"/>
  <c r="L167" i="14"/>
  <c r="L263" i="14"/>
  <c r="L359" i="14"/>
  <c r="L362" i="14"/>
  <c r="L19" i="14"/>
  <c r="L115" i="14"/>
  <c r="L211" i="14"/>
  <c r="L307" i="14"/>
  <c r="L391" i="14"/>
  <c r="L427" i="14"/>
  <c r="L92" i="14"/>
  <c r="L188" i="14"/>
  <c r="L284" i="14"/>
  <c r="L380" i="14"/>
  <c r="L15" i="14"/>
  <c r="L111" i="14"/>
  <c r="L207" i="14"/>
  <c r="L303" i="14"/>
  <c r="L663" i="14"/>
  <c r="L711" i="14"/>
  <c r="L721" i="14"/>
  <c r="L793" i="14"/>
  <c r="L865" i="14"/>
  <c r="L937" i="14"/>
  <c r="L533" i="14"/>
  <c r="L604" i="14"/>
  <c r="L451" i="14"/>
  <c r="L664" i="14"/>
  <c r="L751" i="14"/>
  <c r="L823" i="14"/>
  <c r="L895" i="14"/>
  <c r="L967" i="14"/>
  <c r="L665" i="14"/>
  <c r="L737" i="14"/>
  <c r="L809" i="14"/>
  <c r="L881" i="14"/>
  <c r="L953" i="14"/>
  <c r="L735" i="14"/>
  <c r="L577" i="14"/>
  <c r="L888" i="14"/>
  <c r="L500" i="14"/>
  <c r="L594" i="14"/>
  <c r="L642" i="14"/>
  <c r="L704" i="14"/>
  <c r="L776" i="14"/>
  <c r="L848" i="14"/>
  <c r="L920" i="14"/>
  <c r="L3" i="14"/>
  <c r="L705" i="14"/>
  <c r="L777" i="14"/>
  <c r="L849" i="14"/>
  <c r="L921" i="14"/>
  <c r="L453" i="14"/>
  <c r="L549" i="14"/>
  <c r="L599" i="14"/>
  <c r="L623" i="14"/>
  <c r="L652" i="14"/>
  <c r="L724" i="14"/>
  <c r="L796" i="14"/>
  <c r="L868" i="14"/>
  <c r="L940" i="14"/>
  <c r="L12" i="14"/>
  <c r="L203" i="14"/>
  <c r="L946" i="14"/>
  <c r="L494" i="14"/>
  <c r="L70" i="14"/>
  <c r="L166" i="14"/>
  <c r="L262" i="14"/>
  <c r="L358" i="14"/>
  <c r="L522" i="14"/>
  <c r="L56" i="14"/>
  <c r="L152" i="14"/>
  <c r="L248" i="14"/>
  <c r="L344" i="14"/>
  <c r="L412" i="14"/>
  <c r="L37" i="14"/>
  <c r="L133" i="14"/>
  <c r="L229" i="14"/>
  <c r="L325" i="14"/>
  <c r="L194" i="14"/>
  <c r="L393" i="14"/>
  <c r="L570" i="14"/>
  <c r="L96" i="14"/>
  <c r="L192" i="14"/>
  <c r="L288" i="14"/>
  <c r="L396" i="14"/>
  <c r="L432" i="14"/>
  <c r="L10" i="14"/>
  <c r="L101" i="14"/>
  <c r="L197" i="14"/>
  <c r="L293" i="14"/>
  <c r="L392" i="14"/>
  <c r="L734" i="14"/>
  <c r="L806" i="14"/>
  <c r="L878" i="14"/>
  <c r="L950" i="14"/>
  <c r="L536" i="14"/>
  <c r="L608" i="14"/>
  <c r="L659" i="14"/>
  <c r="L731" i="14"/>
  <c r="L803" i="14"/>
  <c r="L875" i="14"/>
  <c r="L947" i="14"/>
  <c r="L678" i="14"/>
  <c r="L750" i="14"/>
  <c r="L822" i="14"/>
  <c r="L894" i="14"/>
  <c r="L966" i="14"/>
  <c r="L445" i="14"/>
  <c r="L527" i="14"/>
  <c r="L708" i="14"/>
  <c r="L780" i="14"/>
  <c r="L852" i="14"/>
  <c r="L924" i="14"/>
  <c r="L742" i="14"/>
  <c r="L814" i="14"/>
  <c r="L886" i="14"/>
  <c r="L958" i="14"/>
  <c r="L598" i="14"/>
  <c r="L879" i="14"/>
  <c r="L456" i="14"/>
  <c r="L552" i="14"/>
  <c r="L88" i="14"/>
  <c r="L300" i="14"/>
  <c r="L175" i="14"/>
  <c r="L65" i="14"/>
  <c r="L538" i="14"/>
  <c r="L354" i="14"/>
  <c r="L730" i="14"/>
  <c r="L97" i="14"/>
  <c r="L193" i="14"/>
  <c r="L289" i="14"/>
  <c r="L434" i="14"/>
  <c r="L35" i="14"/>
  <c r="L227" i="14"/>
  <c r="L21" i="14"/>
  <c r="L117" i="14"/>
  <c r="L213" i="14"/>
  <c r="L309" i="14"/>
  <c r="L510" i="14"/>
  <c r="L11" i="14"/>
  <c r="L418" i="14"/>
  <c r="L75" i="14"/>
  <c r="L171" i="14"/>
  <c r="L267" i="14"/>
  <c r="L363" i="14"/>
  <c r="L52" i="14"/>
  <c r="L148" i="14"/>
  <c r="L244" i="14"/>
  <c r="L340" i="14"/>
  <c r="L4" i="14"/>
  <c r="L95" i="14"/>
  <c r="L191" i="14"/>
  <c r="L287" i="14"/>
  <c r="L405" i="14"/>
  <c r="L402" i="14"/>
  <c r="L43" i="14"/>
  <c r="L139" i="14"/>
  <c r="L235" i="14"/>
  <c r="L331" i="14"/>
  <c r="L20" i="14"/>
  <c r="L116" i="14"/>
  <c r="L212" i="14"/>
  <c r="L308" i="14"/>
  <c r="L492" i="14"/>
  <c r="L39" i="14"/>
  <c r="L135" i="14"/>
  <c r="L231" i="14"/>
  <c r="L327" i="14"/>
  <c r="L662" i="14"/>
  <c r="L749" i="14"/>
  <c r="L821" i="14"/>
  <c r="L893" i="14"/>
  <c r="L965" i="14"/>
  <c r="L557" i="14"/>
  <c r="L616" i="14"/>
  <c r="L668" i="14"/>
  <c r="L740" i="14"/>
  <c r="L812" i="14"/>
  <c r="L884" i="14"/>
  <c r="L956" i="14"/>
  <c r="L693" i="14"/>
  <c r="L765" i="14"/>
  <c r="L837" i="14"/>
  <c r="L909" i="14"/>
  <c r="L460" i="14"/>
  <c r="L688" i="14"/>
  <c r="L723" i="14"/>
  <c r="L795" i="14"/>
  <c r="L867" i="14"/>
  <c r="L939" i="14"/>
  <c r="L757" i="14"/>
  <c r="L829" i="14"/>
  <c r="L901" i="14"/>
  <c r="L524" i="14"/>
  <c r="L606" i="14"/>
  <c r="L648" i="14"/>
  <c r="L903" i="14"/>
  <c r="L477" i="14"/>
  <c r="L573" i="14"/>
  <c r="L428" i="14"/>
  <c r="L367" i="14"/>
  <c r="L182" i="14"/>
  <c r="L397" i="14"/>
  <c r="L30" i="14"/>
  <c r="L222" i="14"/>
  <c r="L720" i="14"/>
  <c r="L904" i="14"/>
  <c r="L890" i="14"/>
  <c r="L469" i="14"/>
  <c r="L696" i="14"/>
  <c r="L863" i="14"/>
  <c r="L930" i="14"/>
  <c r="L602" i="14"/>
  <c r="L811" i="14"/>
  <c r="L204" i="14"/>
  <c r="L783" i="14"/>
  <c r="L674" i="14"/>
  <c r="L647" i="14"/>
  <c r="L714" i="14"/>
  <c r="L955" i="14"/>
  <c r="L448" i="14"/>
  <c r="L627" i="14"/>
  <c r="L832" i="14"/>
  <c r="L818" i="14"/>
  <c r="L791" i="14"/>
  <c r="L858" i="14"/>
  <c r="L571" i="14"/>
  <c r="L670" i="14"/>
  <c r="L739" i="14"/>
  <c r="L962" i="14"/>
  <c r="L927" i="14"/>
  <c r="L935" i="14"/>
  <c r="L883" i="14"/>
  <c r="L108" i="14"/>
  <c r="L475" i="14"/>
  <c r="L530" i="14"/>
  <c r="L565" i="14"/>
  <c r="L603" i="14"/>
  <c r="L760" i="14"/>
  <c r="L746" i="14"/>
  <c r="L521" i="14"/>
  <c r="L719" i="14"/>
  <c r="L786" i="14"/>
  <c r="L667" i="14"/>
  <c r="D94" i="18"/>
  <c r="H94" i="18" s="1"/>
  <c r="P94" i="16"/>
  <c r="C655" i="18"/>
  <c r="G655" i="18" s="1"/>
  <c r="D401" i="18"/>
  <c r="H401" i="18" s="1"/>
  <c r="P401" i="16"/>
  <c r="D577" i="18"/>
  <c r="H577" i="18" s="1"/>
  <c r="P577" i="16"/>
  <c r="D924" i="18"/>
  <c r="H924" i="18" s="1"/>
  <c r="P924" i="16"/>
  <c r="E71" i="18"/>
  <c r="I71" i="18" s="1"/>
  <c r="Q71" i="17"/>
  <c r="P71" i="17"/>
  <c r="E325" i="18"/>
  <c r="I325" i="18" s="1"/>
  <c r="Q325" i="17"/>
  <c r="P325" i="17"/>
  <c r="N344" i="17"/>
  <c r="E668" i="18"/>
  <c r="I668" i="18" s="1"/>
  <c r="Q668" i="17"/>
  <c r="P668" i="17"/>
  <c r="L653" i="14"/>
  <c r="C838" i="18"/>
  <c r="G838" i="18" s="1"/>
  <c r="D47" i="18"/>
  <c r="H47" i="18" s="1"/>
  <c r="P47" i="16"/>
  <c r="D36" i="18"/>
  <c r="H36" i="18" s="1"/>
  <c r="P36" i="16"/>
  <c r="D210" i="18"/>
  <c r="H210" i="18" s="1"/>
  <c r="P210" i="16"/>
  <c r="D839" i="18"/>
  <c r="H839" i="18" s="1"/>
  <c r="P839" i="16"/>
  <c r="E87" i="18"/>
  <c r="I87" i="18" s="1"/>
  <c r="Q87" i="17"/>
  <c r="P87" i="17"/>
  <c r="E285" i="18"/>
  <c r="I285" i="18" s="1"/>
  <c r="Q285" i="17"/>
  <c r="P285" i="17"/>
  <c r="E708" i="18"/>
  <c r="I708" i="18" s="1"/>
  <c r="Q708" i="17"/>
  <c r="P708" i="17"/>
  <c r="D32" i="18"/>
  <c r="H32" i="18" s="1"/>
  <c r="P32" i="16"/>
  <c r="N704" i="17"/>
  <c r="C664" i="18"/>
  <c r="G664" i="18" s="1"/>
  <c r="D780" i="18"/>
  <c r="H780" i="18" s="1"/>
  <c r="P780" i="16"/>
  <c r="N968" i="16"/>
  <c r="N959" i="16"/>
  <c r="N932" i="16"/>
  <c r="N941" i="16"/>
  <c r="N952" i="16"/>
  <c r="N766" i="16"/>
  <c r="N703" i="16"/>
  <c r="N607" i="16"/>
  <c r="N742" i="16"/>
  <c r="N606" i="16"/>
  <c r="N714" i="16"/>
  <c r="N453" i="16"/>
  <c r="N423" i="16"/>
  <c r="N544" i="16"/>
  <c r="N459" i="16"/>
  <c r="N535" i="16"/>
  <c r="N950" i="16"/>
  <c r="N624" i="16"/>
  <c r="N696" i="16"/>
  <c r="N444" i="16"/>
  <c r="N432" i="16"/>
  <c r="N408" i="16"/>
  <c r="N390" i="16"/>
  <c r="N372" i="16"/>
  <c r="N354" i="16"/>
  <c r="N275" i="16"/>
  <c r="N471" i="16"/>
  <c r="N611" i="16"/>
  <c r="N332" i="16"/>
  <c r="N206" i="16"/>
  <c r="N164" i="16"/>
  <c r="N161" i="16"/>
  <c r="N145" i="16"/>
  <c r="N158" i="16"/>
  <c r="N242" i="16"/>
  <c r="N134" i="16"/>
  <c r="N305" i="16"/>
  <c r="N62" i="16"/>
  <c r="N50" i="16"/>
  <c r="N38" i="16"/>
  <c r="N197" i="16"/>
  <c r="N349" i="16"/>
  <c r="N179" i="16"/>
  <c r="N152" i="16"/>
  <c r="N110" i="16"/>
  <c r="N61" i="16"/>
  <c r="N325" i="16"/>
  <c r="N298" i="16"/>
  <c r="N136" i="16"/>
  <c r="N17" i="16"/>
  <c r="N370" i="16"/>
  <c r="N125" i="16"/>
  <c r="N636" i="16"/>
  <c r="N312" i="16"/>
  <c r="N107" i="16"/>
  <c r="N34" i="16"/>
  <c r="N123" i="16"/>
  <c r="N236" i="16"/>
  <c r="N230" i="16"/>
  <c r="N260" i="16"/>
  <c r="N518" i="16"/>
  <c r="N301" i="16"/>
  <c r="N11" i="16"/>
  <c r="N67" i="16"/>
  <c r="N141" i="16"/>
  <c r="N13" i="16"/>
  <c r="N103" i="16"/>
  <c r="N174" i="16"/>
  <c r="N41" i="16"/>
  <c r="N195" i="16"/>
  <c r="N333" i="16"/>
  <c r="N91" i="16"/>
  <c r="N221" i="16"/>
  <c r="N196" i="16"/>
  <c r="N379" i="16"/>
  <c r="N439" i="16"/>
  <c r="N338" i="16"/>
  <c r="N433" i="16"/>
  <c r="N416" i="16"/>
  <c r="N588" i="16"/>
  <c r="N347" i="16"/>
  <c r="N530" i="16"/>
  <c r="N280" i="16"/>
  <c r="N356" i="16"/>
  <c r="N706" i="16"/>
  <c r="N396" i="16"/>
  <c r="N668" i="16"/>
  <c r="N475" i="16"/>
  <c r="N600" i="16"/>
  <c r="N777" i="16"/>
  <c r="N564" i="16"/>
  <c r="N466" i="16"/>
  <c r="N540" i="16"/>
  <c r="N287" i="16"/>
  <c r="N496" i="16"/>
  <c r="N387" i="16"/>
  <c r="N525" i="16"/>
  <c r="N646" i="16"/>
  <c r="N726" i="16"/>
  <c r="N694" i="16"/>
  <c r="N702" i="16"/>
  <c r="N929" i="16"/>
  <c r="N747" i="16"/>
  <c r="N850" i="16"/>
  <c r="N778" i="16"/>
  <c r="N796" i="16"/>
  <c r="N841" i="16"/>
  <c r="N913" i="16"/>
  <c r="N845" i="16"/>
  <c r="N788" i="16"/>
  <c r="N946" i="16"/>
  <c r="N28" i="16"/>
  <c r="N427" i="16"/>
  <c r="N25" i="16"/>
  <c r="N212" i="16"/>
  <c r="N116" i="16"/>
  <c r="N146" i="16"/>
  <c r="N330" i="16"/>
  <c r="N176" i="16"/>
  <c r="N362" i="16"/>
  <c r="N150" i="16"/>
  <c r="N615" i="16"/>
  <c r="N177" i="16"/>
  <c r="N151" i="16"/>
  <c r="N235" i="16"/>
  <c r="N328" i="16"/>
  <c r="N22" i="16"/>
  <c r="N181" i="16"/>
  <c r="N302" i="16"/>
  <c r="N324" i="16"/>
  <c r="N350" i="16"/>
  <c r="N510" i="16"/>
  <c r="N425" i="16"/>
  <c r="N238" i="16"/>
  <c r="N422" i="16"/>
  <c r="N457" i="16"/>
  <c r="N521" i="16"/>
  <c r="N965" i="16"/>
  <c r="N452" i="16"/>
  <c r="N511" i="16"/>
  <c r="N560" i="16"/>
  <c r="N462" i="16"/>
  <c r="N531" i="16"/>
  <c r="N297" i="16"/>
  <c r="N528" i="16"/>
  <c r="N508" i="16"/>
  <c r="N650" i="16"/>
  <c r="N405" i="16"/>
  <c r="N505" i="16"/>
  <c r="N623" i="16"/>
  <c r="N831" i="16"/>
  <c r="N602" i="16"/>
  <c r="N686" i="16"/>
  <c r="N759" i="16"/>
  <c r="N599" i="16"/>
  <c r="N856" i="16"/>
  <c r="N763" i="16"/>
  <c r="N883" i="16"/>
  <c r="N594" i="16"/>
  <c r="N641" i="16"/>
  <c r="N903" i="16"/>
  <c r="N575" i="16"/>
  <c r="N817" i="16"/>
  <c r="N925" i="16"/>
  <c r="N857" i="16"/>
  <c r="N948" i="16"/>
  <c r="N791" i="16"/>
  <c r="N855" i="16"/>
  <c r="N934" i="16"/>
  <c r="N862" i="16"/>
  <c r="N859" i="16"/>
  <c r="N957" i="16"/>
  <c r="N52" i="16"/>
  <c r="N4" i="16"/>
  <c r="N100" i="16"/>
  <c r="N16" i="16"/>
  <c r="N73" i="16"/>
  <c r="N250" i="16"/>
  <c r="N96" i="16"/>
  <c r="N163" i="16"/>
  <c r="N259" i="16"/>
  <c r="N271" i="16"/>
  <c r="N187" i="16"/>
  <c r="N406" i="16"/>
  <c r="N184" i="16"/>
  <c r="N239" i="16"/>
  <c r="N31" i="16"/>
  <c r="N109" i="16"/>
  <c r="N323" i="16"/>
  <c r="N199" i="16"/>
  <c r="N461" i="16"/>
  <c r="N132" i="16"/>
  <c r="N232" i="16"/>
  <c r="N217" i="16"/>
  <c r="N192" i="16"/>
  <c r="N448" i="16"/>
  <c r="N481" i="16"/>
  <c r="N293" i="16"/>
  <c r="N160" i="16"/>
  <c r="N412" i="16"/>
  <c r="N719" i="16"/>
  <c r="N319" i="16"/>
  <c r="N222" i="16"/>
  <c r="N418" i="16"/>
  <c r="N576" i="16"/>
  <c r="N308" i="16"/>
  <c r="N612" i="16"/>
  <c r="N789" i="16"/>
  <c r="N695" i="16"/>
  <c r="N407" i="16"/>
  <c r="N549" i="16"/>
  <c r="N306" i="16"/>
  <c r="N516" i="16"/>
  <c r="N426" i="16"/>
  <c r="N730" i="16"/>
  <c r="N854" i="16"/>
  <c r="N640" i="16"/>
  <c r="N705" i="16"/>
  <c r="N940" i="16"/>
  <c r="N720" i="16"/>
  <c r="N933" i="16"/>
  <c r="N692" i="16"/>
  <c r="N899" i="16"/>
  <c r="N926" i="16"/>
  <c r="N645" i="16"/>
  <c r="N760" i="16"/>
  <c r="N939" i="16"/>
  <c r="N880" i="16"/>
  <c r="N781" i="16"/>
  <c r="N799" i="16"/>
  <c r="N930" i="16"/>
  <c r="N858" i="16"/>
  <c r="N794" i="16"/>
  <c r="N868" i="16"/>
  <c r="N953" i="16"/>
  <c r="N849" i="16"/>
  <c r="N921" i="16"/>
  <c r="N966" i="16"/>
  <c r="N182" i="16"/>
  <c r="N436" i="16"/>
  <c r="N46" i="16"/>
  <c r="N317" i="16"/>
  <c r="N156" i="16"/>
  <c r="N149" i="16"/>
  <c r="N37" i="16"/>
  <c r="N262" i="16"/>
  <c r="N385" i="16"/>
  <c r="N367" i="16"/>
  <c r="N122" i="16"/>
  <c r="N188" i="16"/>
  <c r="N53" i="16"/>
  <c r="N142" i="16"/>
  <c r="N98" i="16"/>
  <c r="N329" i="16"/>
  <c r="N380" i="16"/>
  <c r="N346" i="16"/>
  <c r="N477" i="16"/>
  <c r="N249" i="16"/>
  <c r="N355" i="16"/>
  <c r="N442" i="16"/>
  <c r="N339" i="16"/>
  <c r="N534" i="16"/>
  <c r="N523" i="16"/>
  <c r="N629" i="16"/>
  <c r="N472" i="16"/>
  <c r="N479" i="16"/>
  <c r="N483" i="16"/>
  <c r="N679" i="16"/>
  <c r="N513" i="16"/>
  <c r="N643" i="16"/>
  <c r="N664" i="16"/>
  <c r="N935" i="16"/>
  <c r="N840" i="16"/>
  <c r="N637" i="16"/>
  <c r="N748" i="16"/>
  <c r="N656" i="16"/>
  <c r="N699" i="16"/>
  <c r="N797" i="16"/>
  <c r="N871" i="16"/>
  <c r="N949" i="16"/>
  <c r="N875" i="16"/>
  <c r="N947" i="16"/>
  <c r="N117" i="16"/>
  <c r="N143" i="16"/>
  <c r="N8" i="16"/>
  <c r="N68" i="16"/>
  <c r="N95" i="16"/>
  <c r="N266" i="16"/>
  <c r="N77" i="16"/>
  <c r="N101" i="16"/>
  <c r="N269" i="16"/>
  <c r="N410" i="16"/>
  <c r="N99" i="16"/>
  <c r="N170" i="16"/>
  <c r="N313" i="16"/>
  <c r="N108" i="16"/>
  <c r="N488" i="16"/>
  <c r="N119" i="16"/>
  <c r="N43" i="16"/>
  <c r="N397" i="16"/>
  <c r="N470" i="16"/>
  <c r="N228" i="16"/>
  <c r="N424" i="16"/>
  <c r="N359" i="16"/>
  <c r="N311" i="16"/>
  <c r="N165" i="16"/>
  <c r="N126" i="16"/>
  <c r="N205" i="16"/>
  <c r="N331" i="16"/>
  <c r="N304" i="16"/>
  <c r="N336" i="16"/>
  <c r="N451" i="16"/>
  <c r="N542" i="16"/>
  <c r="N665" i="16"/>
  <c r="N543" i="16"/>
  <c r="N755" i="16"/>
  <c r="N712" i="16"/>
  <c r="N532" i="16"/>
  <c r="N489" i="16"/>
  <c r="N524" i="16"/>
  <c r="N533" i="16"/>
  <c r="N736" i="16"/>
  <c r="N635" i="16"/>
  <c r="N734" i="16"/>
  <c r="N716" i="16"/>
  <c r="N655" i="16"/>
  <c r="N732" i="16"/>
  <c r="N969" i="16"/>
  <c r="N652" i="16"/>
  <c r="N681" i="16"/>
  <c r="N811" i="16"/>
  <c r="N886" i="16"/>
  <c r="N784" i="16"/>
  <c r="N802" i="16"/>
  <c r="N874" i="16"/>
  <c r="N756" i="16"/>
  <c r="N800" i="16"/>
  <c r="N865" i="16"/>
  <c r="N928" i="16"/>
  <c r="N882" i="16"/>
  <c r="N288" i="16"/>
  <c r="N49" i="16"/>
  <c r="N106" i="16"/>
  <c r="N83" i="16"/>
  <c r="N321" i="16"/>
  <c r="N127" i="16"/>
  <c r="N218" i="16"/>
  <c r="N69" i="16"/>
  <c r="N173" i="16"/>
  <c r="N341" i="16"/>
  <c r="N191" i="16"/>
  <c r="N337" i="16"/>
  <c r="N138" i="16"/>
  <c r="N231" i="16"/>
  <c r="N220" i="16"/>
  <c r="N155" i="16"/>
  <c r="N113" i="16"/>
  <c r="N340" i="16"/>
  <c r="N476" i="16"/>
  <c r="N520" i="16"/>
  <c r="N334" i="16"/>
  <c r="N498" i="16"/>
  <c r="N178" i="16"/>
  <c r="N360" i="16"/>
  <c r="N434" i="16"/>
  <c r="N335" i="16"/>
  <c r="N307" i="16"/>
  <c r="N618" i="16"/>
  <c r="N361" i="16"/>
  <c r="N474" i="16"/>
  <c r="N567" i="16"/>
  <c r="N469" i="16"/>
  <c r="N632" i="16"/>
  <c r="N478" i="16"/>
  <c r="N353" i="16"/>
  <c r="N431" i="16"/>
  <c r="N482" i="16"/>
  <c r="N582" i="16"/>
  <c r="N683" i="16"/>
  <c r="N546" i="16"/>
  <c r="N429" i="16"/>
  <c r="N727" i="16"/>
  <c r="N892" i="16"/>
  <c r="N642" i="16"/>
  <c r="N754" i="16"/>
  <c r="N967" i="16"/>
  <c r="N658" i="16"/>
  <c r="N867" i="16"/>
  <c r="N673" i="16"/>
  <c r="N774" i="16"/>
  <c r="N630" i="16"/>
  <c r="N710" i="16"/>
  <c r="N961" i="16"/>
  <c r="N659" i="16"/>
  <c r="N614" i="16"/>
  <c r="N827" i="16"/>
  <c r="N853" i="16"/>
  <c r="N951" i="16"/>
  <c r="N893" i="16"/>
  <c r="N881" i="16"/>
  <c r="N767" i="16"/>
  <c r="N803" i="16"/>
  <c r="N956" i="16"/>
  <c r="N872" i="16"/>
  <c r="N708" i="16"/>
  <c r="N70" i="16"/>
  <c r="N209" i="16"/>
  <c r="N190" i="16"/>
  <c r="N93" i="16"/>
  <c r="N104" i="16"/>
  <c r="N111" i="16"/>
  <c r="N194" i="16"/>
  <c r="N223" i="16"/>
  <c r="N514" i="16"/>
  <c r="N256" i="16"/>
  <c r="N460" i="16"/>
  <c r="N55" i="16"/>
  <c r="N245" i="16"/>
  <c r="N65" i="16"/>
  <c r="N272" i="16"/>
  <c r="N281" i="16"/>
  <c r="N344" i="16"/>
  <c r="N445" i="16"/>
  <c r="N368" i="16"/>
  <c r="N289" i="16"/>
  <c r="N135" i="16"/>
  <c r="N216" i="16"/>
  <c r="N512" i="16"/>
  <c r="N400" i="16"/>
  <c r="N247" i="16"/>
  <c r="N374" i="16"/>
  <c r="N539" i="16"/>
  <c r="N689" i="16"/>
  <c r="N345" i="16"/>
  <c r="N553" i="16"/>
  <c r="N725" i="16"/>
  <c r="N437" i="16"/>
  <c r="N545" i="16"/>
  <c r="N493" i="16"/>
  <c r="N537" i="16"/>
  <c r="N450" i="16"/>
  <c r="N447" i="16"/>
  <c r="N550" i="16"/>
  <c r="N682" i="16"/>
  <c r="N758" i="16"/>
  <c r="N765" i="16"/>
  <c r="N890" i="16"/>
  <c r="N735" i="16"/>
  <c r="N616" i="16"/>
  <c r="N743" i="16"/>
  <c r="N740" i="16"/>
  <c r="N808" i="16"/>
  <c r="N916" i="16"/>
  <c r="N769" i="16"/>
  <c r="N787" i="16"/>
  <c r="N805" i="16"/>
  <c r="N877" i="16"/>
  <c r="N764" i="16"/>
  <c r="N770" i="16"/>
  <c r="N806" i="16"/>
  <c r="N891" i="16"/>
  <c r="N960" i="16"/>
  <c r="N904" i="16"/>
  <c r="N942" i="16"/>
  <c r="N810" i="16"/>
  <c r="N898" i="16"/>
  <c r="N895" i="16"/>
  <c r="N90" i="16"/>
  <c r="N169" i="16"/>
  <c r="N114" i="16"/>
  <c r="N273" i="16"/>
  <c r="N226" i="16"/>
  <c r="N76" i="16"/>
  <c r="N172" i="16"/>
  <c r="N290" i="16"/>
  <c r="N124" i="16"/>
  <c r="N296" i="16"/>
  <c r="N198" i="16"/>
  <c r="N148" i="16"/>
  <c r="N248" i="16"/>
  <c r="N18" i="16"/>
  <c r="N97" i="16"/>
  <c r="N253" i="16"/>
  <c r="N6" i="16"/>
  <c r="N129" i="16"/>
  <c r="N264" i="16"/>
  <c r="N559" i="16"/>
  <c r="N299" i="16"/>
  <c r="N376" i="16"/>
  <c r="N595" i="16"/>
  <c r="N502" i="16"/>
  <c r="N183" i="16"/>
  <c r="N364" i="16"/>
  <c r="N454" i="16"/>
  <c r="N315" i="16"/>
  <c r="N413" i="16"/>
  <c r="N383" i="16"/>
  <c r="N490" i="16"/>
  <c r="N484" i="16"/>
  <c r="N571" i="16"/>
  <c r="N485" i="16"/>
  <c r="N548" i="16"/>
  <c r="N661" i="16"/>
  <c r="N363" i="16"/>
  <c r="N499" i="16"/>
  <c r="N440" i="16"/>
  <c r="N704" i="16"/>
  <c r="N685" i="16"/>
  <c r="N750" i="16"/>
  <c r="N653" i="16"/>
  <c r="N728" i="16"/>
  <c r="N684" i="16"/>
  <c r="N786" i="16"/>
  <c r="N620" i="16"/>
  <c r="N713" i="16"/>
  <c r="N569" i="16"/>
  <c r="N621" i="16"/>
  <c r="N674" i="16"/>
  <c r="N627" i="16"/>
  <c r="N809" i="16"/>
  <c r="N894" i="16"/>
  <c r="N773" i="16"/>
  <c r="N751" i="16"/>
  <c r="N911" i="16"/>
  <c r="N102" i="16"/>
  <c r="N251" i="16"/>
  <c r="N133" i="16"/>
  <c r="N233" i="16"/>
  <c r="N40" i="16"/>
  <c r="N214" i="16"/>
  <c r="N112" i="16"/>
  <c r="N283" i="16"/>
  <c r="N358" i="16"/>
  <c r="N267" i="16"/>
  <c r="N547" i="16"/>
  <c r="N128" i="16"/>
  <c r="N175" i="16"/>
  <c r="N294" i="16"/>
  <c r="N286" i="16"/>
  <c r="N352" i="16"/>
  <c r="N377" i="16"/>
  <c r="N144" i="16"/>
  <c r="N241" i="16"/>
  <c r="N382" i="16"/>
  <c r="N526" i="16"/>
  <c r="N258" i="16"/>
  <c r="N455" i="16"/>
  <c r="N572" i="16"/>
  <c r="N715" i="16"/>
  <c r="N552" i="16"/>
  <c r="N519" i="16"/>
  <c r="N565" i="16"/>
  <c r="N733" i="16"/>
  <c r="N371" i="16"/>
  <c r="N492" i="16"/>
  <c r="N617" i="16"/>
  <c r="N486" i="16"/>
  <c r="N598" i="16"/>
  <c r="N554" i="16"/>
  <c r="N954" i="16"/>
  <c r="N660" i="16"/>
  <c r="N801" i="16"/>
  <c r="N676" i="16"/>
  <c r="N648" i="16"/>
  <c r="N739" i="16"/>
  <c r="N955" i="16"/>
  <c r="N814" i="16"/>
  <c r="N922" i="16"/>
  <c r="N936" i="16"/>
  <c r="N772" i="16"/>
  <c r="N790" i="16"/>
  <c r="N944" i="16"/>
  <c r="N776" i="16"/>
  <c r="N819" i="16"/>
  <c r="N907" i="16"/>
  <c r="N963" i="16"/>
  <c r="N813" i="16"/>
  <c r="N885" i="16"/>
  <c r="N826" i="16"/>
  <c r="N92" i="16"/>
  <c r="N118" i="16"/>
  <c r="N428" i="16"/>
  <c r="N200" i="16"/>
  <c r="N130" i="16"/>
  <c r="N10" i="16"/>
  <c r="N137" i="16"/>
  <c r="N208" i="16"/>
  <c r="N211" i="16"/>
  <c r="N131" i="16"/>
  <c r="N215" i="16"/>
  <c r="N465" i="16"/>
  <c r="N78" i="16"/>
  <c r="N257" i="16"/>
  <c r="N27" i="16"/>
  <c r="N392" i="16"/>
  <c r="N473" i="16"/>
  <c r="N322" i="16"/>
  <c r="N398" i="16"/>
  <c r="N804" i="16"/>
  <c r="N394" i="16"/>
  <c r="N557" i="16"/>
  <c r="N202" i="16"/>
  <c r="N395" i="16"/>
  <c r="N320" i="16"/>
  <c r="N463" i="16"/>
  <c r="N494" i="16"/>
  <c r="N497" i="16"/>
  <c r="N672" i="16"/>
  <c r="N495" i="16"/>
  <c r="N503" i="16"/>
  <c r="N573" i="16"/>
  <c r="N737" i="16"/>
  <c r="N443" i="16"/>
  <c r="N605" i="16"/>
  <c r="N500" i="16"/>
  <c r="N541" i="16"/>
  <c r="N912" i="16"/>
  <c r="N487" i="16"/>
  <c r="N570" i="16"/>
  <c r="N628" i="16"/>
  <c r="N707" i="16"/>
  <c r="N820" i="16"/>
  <c r="N593" i="16"/>
  <c r="N680" i="16"/>
  <c r="N555" i="16"/>
  <c r="N687" i="16"/>
  <c r="N798" i="16"/>
  <c r="N746" i="16"/>
  <c r="N717" i="16"/>
  <c r="N677" i="16"/>
  <c r="N634" i="16"/>
  <c r="N663" i="16"/>
  <c r="N958" i="16"/>
  <c r="N889" i="16"/>
  <c r="N821" i="16"/>
  <c r="N822" i="16"/>
  <c r="N910" i="16"/>
  <c r="N779" i="16"/>
  <c r="N918" i="16"/>
  <c r="N823" i="16"/>
  <c r="N85" i="16"/>
  <c r="N274" i="16"/>
  <c r="N121" i="16"/>
  <c r="N105" i="16"/>
  <c r="N227" i="16"/>
  <c r="N415" i="16"/>
  <c r="N147" i="16"/>
  <c r="N224" i="16"/>
  <c r="N314" i="16"/>
  <c r="N268" i="16"/>
  <c r="N316" i="16"/>
  <c r="N318" i="16"/>
  <c r="N506" i="16"/>
  <c r="N326" i="16"/>
  <c r="N403" i="16"/>
  <c r="N584" i="16"/>
  <c r="N213" i="16"/>
  <c r="N404" i="16"/>
  <c r="N343" i="16"/>
  <c r="N509" i="16"/>
  <c r="N688" i="16"/>
  <c r="N507" i="16"/>
  <c r="N556" i="16"/>
  <c r="N515" i="16"/>
  <c r="N590" i="16"/>
  <c r="N389" i="16"/>
  <c r="N536" i="16"/>
  <c r="N278" i="16"/>
  <c r="N741" i="16"/>
  <c r="N504" i="16"/>
  <c r="N369" i="16"/>
  <c r="N501" i="16"/>
  <c r="N517" i="16"/>
  <c r="N678" i="16"/>
  <c r="N919" i="16"/>
  <c r="N863" i="16"/>
  <c r="N609" i="16"/>
  <c r="N745" i="16"/>
  <c r="N585" i="16"/>
  <c r="N738" i="16"/>
  <c r="N563" i="16"/>
  <c r="N666" i="16"/>
  <c r="N558" i="16"/>
  <c r="N721" i="16"/>
  <c r="N613" i="16"/>
  <c r="N561" i="16"/>
  <c r="N638" i="16"/>
  <c r="N693" i="16"/>
  <c r="N876" i="16"/>
  <c r="N670" i="16"/>
  <c r="N962" i="16"/>
  <c r="N838" i="16"/>
  <c r="N945" i="16"/>
  <c r="N785" i="16"/>
  <c r="N927" i="16"/>
  <c r="N836" i="16"/>
  <c r="N908" i="16"/>
  <c r="N846" i="16"/>
  <c r="N964" i="16"/>
  <c r="N775" i="16"/>
  <c r="N120" i="16"/>
  <c r="N2" i="16"/>
  <c r="N391" i="16"/>
  <c r="N72" i="16"/>
  <c r="N522" i="16"/>
  <c r="N762" i="16"/>
  <c r="N244" i="16"/>
  <c r="N295" i="16"/>
  <c r="N386" i="16"/>
  <c r="N140" i="16"/>
  <c r="N86" i="16"/>
  <c r="N252" i="16"/>
  <c r="N729" i="16"/>
  <c r="N581" i="16"/>
  <c r="N154" i="16"/>
  <c r="N723" i="16"/>
  <c r="N654" i="16"/>
  <c r="N351" i="16"/>
  <c r="N647" i="16"/>
  <c r="N847" i="16"/>
  <c r="N938" i="16"/>
  <c r="N901" i="16"/>
  <c r="N9" i="16"/>
  <c r="N671" i="16"/>
  <c r="N596" i="16"/>
  <c r="N832" i="16"/>
  <c r="N159" i="16"/>
  <c r="N263" i="16"/>
  <c r="N491" i="16"/>
  <c r="N388" i="16"/>
  <c r="N303" i="16"/>
  <c r="N153" i="16"/>
  <c r="N844" i="16"/>
  <c r="N782" i="16"/>
  <c r="N277" i="16"/>
  <c r="N818" i="16"/>
  <c r="N793" i="16"/>
  <c r="N917" i="16"/>
  <c r="N829" i="16"/>
  <c r="N292" i="16"/>
  <c r="N310" i="16"/>
  <c r="N718" i="16"/>
  <c r="N421" i="16"/>
  <c r="N458" i="16"/>
  <c r="N835" i="16"/>
  <c r="N830" i="16"/>
  <c r="C886" i="18"/>
  <c r="G886" i="18" s="1"/>
  <c r="E247" i="18"/>
  <c r="I247" i="18" s="1"/>
  <c r="P247" i="17"/>
  <c r="Q247" i="17"/>
  <c r="D701" i="18"/>
  <c r="H701" i="18" s="1"/>
  <c r="P701" i="16"/>
  <c r="D761" i="18"/>
  <c r="H761" i="18" s="1"/>
  <c r="P761" i="16"/>
  <c r="E272" i="18"/>
  <c r="I272" i="18" s="1"/>
  <c r="P272" i="17"/>
  <c r="Q272" i="17"/>
  <c r="D201" i="18"/>
  <c r="H201" i="18" s="1"/>
  <c r="P201" i="16"/>
  <c r="D815" i="18"/>
  <c r="H815" i="18" s="1"/>
  <c r="P815" i="16"/>
  <c r="D807" i="18"/>
  <c r="H807" i="18" s="1"/>
  <c r="P807" i="16"/>
  <c r="E254" i="18"/>
  <c r="I254" i="18" s="1"/>
  <c r="Q254" i="17"/>
  <c r="P254" i="17"/>
  <c r="D45" i="18"/>
  <c r="H45" i="18" s="1"/>
  <c r="P45" i="16"/>
  <c r="C199" i="18"/>
  <c r="G199" i="18" s="1"/>
  <c r="D527" i="18"/>
  <c r="H527" i="18" s="1"/>
  <c r="P527" i="16"/>
  <c r="N43" i="17"/>
  <c r="E712" i="18"/>
  <c r="I712" i="18" s="1"/>
  <c r="Q712" i="17"/>
  <c r="P712" i="17"/>
  <c r="N908" i="17"/>
  <c r="D698" i="18"/>
  <c r="H698" i="18" s="1"/>
  <c r="P698" i="16"/>
  <c r="E439" i="18"/>
  <c r="I439" i="18" s="1"/>
  <c r="P439" i="17"/>
  <c r="Q439" i="17"/>
  <c r="E546" i="18"/>
  <c r="I546" i="18" s="1"/>
  <c r="Q546" i="17"/>
  <c r="P546" i="17"/>
  <c r="E686" i="18"/>
  <c r="I686" i="18" s="1"/>
  <c r="P686" i="17"/>
  <c r="Q686" i="17"/>
  <c r="E905" i="18"/>
  <c r="I905" i="18" s="1"/>
  <c r="Q905" i="17"/>
  <c r="P905" i="17"/>
  <c r="C831" i="18"/>
  <c r="G831" i="18" s="1"/>
  <c r="D5" i="18"/>
  <c r="H5" i="18" s="1"/>
  <c r="P5" i="16"/>
  <c r="D75" i="18"/>
  <c r="H75" i="18" s="1"/>
  <c r="P75" i="16"/>
  <c r="D162" i="18"/>
  <c r="H162" i="18" s="1"/>
  <c r="P162" i="16"/>
  <c r="D255" i="18"/>
  <c r="H255" i="18" s="1"/>
  <c r="P255" i="16"/>
  <c r="E150" i="18"/>
  <c r="I150" i="18" s="1"/>
  <c r="Q150" i="17"/>
  <c r="P150" i="17"/>
  <c r="N263" i="17"/>
  <c r="N361" i="17"/>
  <c r="N594" i="17"/>
  <c r="E940" i="18"/>
  <c r="I940" i="18" s="1"/>
  <c r="Q940" i="17"/>
  <c r="P940" i="17"/>
  <c r="C243" i="18"/>
  <c r="G243" i="18" s="1"/>
  <c r="D203" i="18"/>
  <c r="H203" i="18" s="1"/>
  <c r="P203" i="16"/>
  <c r="D731" i="18"/>
  <c r="H731" i="18" s="1"/>
  <c r="P731" i="16"/>
  <c r="D749" i="18"/>
  <c r="H749" i="18" s="1"/>
  <c r="P749" i="16"/>
  <c r="E237" i="18"/>
  <c r="I237" i="18" s="1"/>
  <c r="Q237" i="17"/>
  <c r="P237" i="17"/>
  <c r="E377" i="18"/>
  <c r="I377" i="18" s="1"/>
  <c r="P377" i="17"/>
  <c r="Q377" i="17"/>
  <c r="E627" i="18"/>
  <c r="I627" i="18" s="1"/>
  <c r="P627" i="17"/>
  <c r="Q627" i="17"/>
  <c r="E937" i="18"/>
  <c r="I937" i="18" s="1"/>
  <c r="Q937" i="17"/>
  <c r="P937" i="17"/>
  <c r="C637" i="18"/>
  <c r="G637" i="18" s="1"/>
  <c r="D254" i="18"/>
  <c r="H254" i="18" s="1"/>
  <c r="P254" i="16"/>
  <c r="D284" i="18"/>
  <c r="H284" i="18" s="1"/>
  <c r="P284" i="16"/>
  <c r="D468" i="18"/>
  <c r="H468" i="18" s="1"/>
  <c r="P468" i="16"/>
  <c r="N197" i="17"/>
  <c r="N291" i="17"/>
  <c r="N610" i="17"/>
  <c r="N928" i="17"/>
  <c r="C261" i="18"/>
  <c r="G261" i="18" s="1"/>
  <c r="C285" i="18"/>
  <c r="G285" i="18" s="1"/>
  <c r="D744" i="18"/>
  <c r="H744" i="18" s="1"/>
  <c r="P744" i="16"/>
  <c r="N614" i="17"/>
  <c r="N642" i="17"/>
  <c r="N757" i="17"/>
  <c r="C229" i="18"/>
  <c r="G229" i="18" s="1"/>
  <c r="N279" i="17"/>
  <c r="N778" i="17"/>
  <c r="E791" i="18"/>
  <c r="I791" i="18" s="1"/>
  <c r="P791" i="17"/>
  <c r="Q791" i="17"/>
  <c r="N864" i="17"/>
  <c r="C35" i="18"/>
  <c r="G35" i="18" s="1"/>
  <c r="P35" i="15"/>
  <c r="D33" i="18"/>
  <c r="H33" i="18" s="1"/>
  <c r="P33" i="16"/>
  <c r="E262" i="18"/>
  <c r="I262" i="18" s="1"/>
  <c r="Q262" i="17"/>
  <c r="P262" i="17"/>
  <c r="E315" i="18"/>
  <c r="I315" i="18" s="1"/>
  <c r="Q315" i="17"/>
  <c r="P315" i="17"/>
  <c r="E760" i="18"/>
  <c r="I760" i="18" s="1"/>
  <c r="Q760" i="17"/>
  <c r="P760" i="17"/>
  <c r="L563" i="14"/>
  <c r="L661" i="14"/>
  <c r="D71" i="18"/>
  <c r="H71" i="18" s="1"/>
  <c r="P71" i="16"/>
  <c r="N134" i="17"/>
  <c r="N325" i="17"/>
  <c r="N682" i="17"/>
  <c r="N961" i="17"/>
  <c r="C41" i="18"/>
  <c r="G41" i="18" s="1"/>
  <c r="P41" i="15"/>
  <c r="C49" i="18"/>
  <c r="G49" i="18" s="1"/>
  <c r="P49" i="15"/>
  <c r="C837" i="18"/>
  <c r="G837" i="18" s="1"/>
  <c r="C855" i="18"/>
  <c r="G855" i="18" s="1"/>
  <c r="D193" i="18"/>
  <c r="H193" i="18" s="1"/>
  <c r="P193" i="16"/>
  <c r="D409" i="18"/>
  <c r="H409" i="18" s="1"/>
  <c r="P409" i="16"/>
  <c r="D568" i="18"/>
  <c r="H568" i="18" s="1"/>
  <c r="P568" i="16"/>
  <c r="N965" i="17"/>
  <c r="C94" i="18"/>
  <c r="G94" i="18" s="1"/>
  <c r="P94" i="15"/>
  <c r="C112" i="18"/>
  <c r="G112" i="18" s="1"/>
  <c r="P112" i="15"/>
  <c r="C246" i="18"/>
  <c r="G246" i="18" s="1"/>
  <c r="D579" i="18"/>
  <c r="H579" i="18" s="1"/>
  <c r="P579" i="16"/>
  <c r="N839" i="16"/>
  <c r="N285" i="17"/>
  <c r="N291" i="16"/>
  <c r="N32" i="16"/>
  <c r="D825" i="18"/>
  <c r="H825" i="18" s="1"/>
  <c r="P825" i="16"/>
  <c r="E704" i="18"/>
  <c r="I704" i="18" s="1"/>
  <c r="Q704" i="17"/>
  <c r="P704" i="17"/>
  <c r="C288" i="18"/>
  <c r="G288" i="18" s="1"/>
  <c r="D691" i="18"/>
  <c r="H691" i="18" s="1"/>
  <c r="P691" i="16"/>
  <c r="N622" i="16"/>
  <c r="E387" i="18"/>
  <c r="I387" i="18" s="1"/>
  <c r="Q387" i="17"/>
  <c r="P387" i="17"/>
  <c r="D587" i="18"/>
  <c r="H587" i="18" s="1"/>
  <c r="P587" i="16"/>
  <c r="N185" i="16"/>
  <c r="E797" i="18"/>
  <c r="I797" i="18" s="1"/>
  <c r="Q797" i="17"/>
  <c r="P797" i="17"/>
  <c r="C225" i="18"/>
  <c r="G225" i="18" s="1"/>
  <c r="C60" i="18"/>
  <c r="G60" i="18" s="1"/>
  <c r="P60" i="15"/>
  <c r="C673" i="18"/>
  <c r="G673" i="18" s="1"/>
  <c r="C727" i="18"/>
  <c r="G727" i="18" s="1"/>
  <c r="D88" i="18"/>
  <c r="H88" i="18" s="1"/>
  <c r="P88" i="16"/>
  <c r="D246" i="18"/>
  <c r="H246" i="18" s="1"/>
  <c r="P246" i="16"/>
  <c r="D566" i="18"/>
  <c r="H566" i="18" s="1"/>
  <c r="P566" i="16"/>
  <c r="D852" i="18"/>
  <c r="H852" i="18" s="1"/>
  <c r="P852" i="16"/>
  <c r="E43" i="18"/>
  <c r="I43" i="18" s="1"/>
  <c r="Q43" i="17"/>
  <c r="P43" i="17"/>
  <c r="E204" i="18"/>
  <c r="I204" i="18" s="1"/>
  <c r="Q204" i="17"/>
  <c r="P204" i="17"/>
  <c r="E591" i="18"/>
  <c r="I591" i="18" s="1"/>
  <c r="P591" i="17"/>
  <c r="Q591" i="17"/>
  <c r="E796" i="18"/>
  <c r="I796" i="18" s="1"/>
  <c r="Q796" i="17"/>
  <c r="P796" i="17"/>
  <c r="E908" i="18"/>
  <c r="I908" i="18" s="1"/>
  <c r="Q908" i="17"/>
  <c r="P908" i="17"/>
  <c r="C11" i="18"/>
  <c r="G11" i="18" s="1"/>
  <c r="P11" i="15"/>
  <c r="D59" i="18"/>
  <c r="H59" i="18" s="1"/>
  <c r="P59" i="16"/>
  <c r="D60" i="18"/>
  <c r="H60" i="18" s="1"/>
  <c r="P60" i="16"/>
  <c r="N863" i="17"/>
  <c r="N867" i="17"/>
  <c r="N842" i="17"/>
  <c r="N818" i="17"/>
  <c r="N798" i="17"/>
  <c r="N669" i="17"/>
  <c r="N665" i="17"/>
  <c r="N661" i="17"/>
  <c r="N773" i="17"/>
  <c r="N685" i="17"/>
  <c r="N681" i="17"/>
  <c r="N677" i="17"/>
  <c r="N705" i="17"/>
  <c r="N709" i="17"/>
  <c r="N626" i="17"/>
  <c r="N645" i="17"/>
  <c r="N542" i="17"/>
  <c r="N697" i="17"/>
  <c r="N522" i="17"/>
  <c r="N474" i="17"/>
  <c r="N419" i="17"/>
  <c r="N404" i="17"/>
  <c r="N518" i="17"/>
  <c r="N470" i="17"/>
  <c r="N432" i="17"/>
  <c r="N424" i="17"/>
  <c r="N380" i="17"/>
  <c r="N364" i="17"/>
  <c r="N384" i="17"/>
  <c r="N368" i="17"/>
  <c r="N352" i="17"/>
  <c r="N502" i="17"/>
  <c r="N423" i="17"/>
  <c r="N407" i="17"/>
  <c r="N351" i="17"/>
  <c r="N541" i="17"/>
  <c r="N490" i="17"/>
  <c r="N299" i="17"/>
  <c r="N193" i="17"/>
  <c r="N420" i="17"/>
  <c r="N210" i="17"/>
  <c r="N187" i="17"/>
  <c r="N35" i="17"/>
  <c r="N178" i="17"/>
  <c r="N95" i="17"/>
  <c r="N91" i="17"/>
  <c r="N79" i="17"/>
  <c r="N75" i="17"/>
  <c r="N59" i="17"/>
  <c r="N107" i="17"/>
  <c r="N39" i="17"/>
  <c r="N23" i="17"/>
  <c r="N86" i="17"/>
  <c r="N21" i="17"/>
  <c r="N222" i="17"/>
  <c r="N131" i="17"/>
  <c r="N167" i="17"/>
  <c r="N49" i="17"/>
  <c r="N199" i="17"/>
  <c r="N146" i="17"/>
  <c r="N257" i="17"/>
  <c r="N72" i="17"/>
  <c r="N297" i="17"/>
  <c r="N442" i="17"/>
  <c r="N232" i="17"/>
  <c r="N220" i="17"/>
  <c r="N370" i="17"/>
  <c r="N390" i="17"/>
  <c r="N427" i="17"/>
  <c r="N508" i="17"/>
  <c r="N410" i="17"/>
  <c r="N501" i="17"/>
  <c r="N524" i="17"/>
  <c r="N443" i="17"/>
  <c r="N406" i="17"/>
  <c r="N449" i="17"/>
  <c r="N459" i="17"/>
  <c r="N417" i="17"/>
  <c r="N496" i="17"/>
  <c r="N570" i="17"/>
  <c r="N397" i="17"/>
  <c r="N582" i="17"/>
  <c r="N692" i="17"/>
  <c r="N621" i="17"/>
  <c r="N601" i="17"/>
  <c r="N565" i="17"/>
  <c r="N643" i="17"/>
  <c r="N632" i="17"/>
  <c r="N684" i="17"/>
  <c r="N753" i="17"/>
  <c r="N679" i="17"/>
  <c r="N659" i="17"/>
  <c r="N737" i="17"/>
  <c r="N715" i="17"/>
  <c r="N647" i="17"/>
  <c r="N795" i="17"/>
  <c r="N902" i="17"/>
  <c r="N809" i="17"/>
  <c r="N852" i="17"/>
  <c r="N894" i="17"/>
  <c r="N793" i="17"/>
  <c r="N853" i="17"/>
  <c r="N923" i="17"/>
  <c r="N959" i="17"/>
  <c r="N909" i="17"/>
  <c r="N860" i="17"/>
  <c r="N212" i="17"/>
  <c r="N34" i="17"/>
  <c r="N160" i="17"/>
  <c r="N109" i="17"/>
  <c r="N42" i="17"/>
  <c r="N85" i="17"/>
  <c r="N163" i="17"/>
  <c r="N64" i="17"/>
  <c r="N176" i="17"/>
  <c r="N296" i="17"/>
  <c r="N52" i="17"/>
  <c r="N93" i="17"/>
  <c r="N142" i="17"/>
  <c r="N102" i="17"/>
  <c r="N190" i="17"/>
  <c r="N298" i="17"/>
  <c r="N240" i="17"/>
  <c r="N468" i="17"/>
  <c r="N332" i="17"/>
  <c r="N306" i="17"/>
  <c r="N292" i="17"/>
  <c r="N366" i="17"/>
  <c r="N252" i="17"/>
  <c r="N216" i="17"/>
  <c r="N256" i="17"/>
  <c r="N537" i="17"/>
  <c r="N558" i="17"/>
  <c r="N512" i="17"/>
  <c r="N451" i="17"/>
  <c r="N509" i="17"/>
  <c r="N421" i="17"/>
  <c r="N762" i="17"/>
  <c r="N458" i="17"/>
  <c r="N391" i="17"/>
  <c r="N462" i="17"/>
  <c r="N411" i="17"/>
  <c r="N369" i="17"/>
  <c r="N471" i="17"/>
  <c r="N574" i="17"/>
  <c r="N568" i="17"/>
  <c r="N605" i="17"/>
  <c r="N633" i="17"/>
  <c r="N789" i="17"/>
  <c r="N680" i="17"/>
  <c r="N750" i="17"/>
  <c r="N869" i="17"/>
  <c r="N716" i="17"/>
  <c r="N812" i="17"/>
  <c r="N968" i="17"/>
  <c r="N832" i="17"/>
  <c r="N883" i="17"/>
  <c r="N823" i="17"/>
  <c r="N858" i="17"/>
  <c r="N892" i="17"/>
  <c r="N958" i="17"/>
  <c r="N930" i="17"/>
  <c r="N48" i="17"/>
  <c r="N198" i="17"/>
  <c r="N46" i="17"/>
  <c r="N2" i="17"/>
  <c r="N172" i="17"/>
  <c r="N276" i="17"/>
  <c r="N316" i="17"/>
  <c r="N159" i="17"/>
  <c r="N121" i="17"/>
  <c r="N88" i="17"/>
  <c r="N181" i="17"/>
  <c r="N218" i="17"/>
  <c r="N301" i="17"/>
  <c r="N241" i="17"/>
  <c r="N382" i="17"/>
  <c r="N303" i="17"/>
  <c r="N202" i="17"/>
  <c r="N300" i="17"/>
  <c r="N363" i="17"/>
  <c r="N445" i="17"/>
  <c r="N340" i="17"/>
  <c r="N460" i="17"/>
  <c r="N454" i="17"/>
  <c r="N520" i="17"/>
  <c r="N428" i="17"/>
  <c r="N465" i="17"/>
  <c r="N517" i="17"/>
  <c r="N629" i="17"/>
  <c r="N414" i="17"/>
  <c r="N529" i="17"/>
  <c r="N378" i="17"/>
  <c r="N435" i="17"/>
  <c r="N589" i="17"/>
  <c r="N634" i="17"/>
  <c r="N538" i="17"/>
  <c r="N747" i="17"/>
  <c r="N683" i="17"/>
  <c r="N742" i="17"/>
  <c r="N731" i="17"/>
  <c r="N776" i="17"/>
  <c r="N658" i="17"/>
  <c r="N655" i="17"/>
  <c r="N910" i="17"/>
  <c r="N856" i="17"/>
  <c r="N821" i="17"/>
  <c r="N899" i="17"/>
  <c r="N799" i="17"/>
  <c r="N857" i="17"/>
  <c r="N759" i="17"/>
  <c r="N939" i="17"/>
  <c r="N964" i="17"/>
  <c r="N913" i="17"/>
  <c r="N820" i="17"/>
  <c r="N919" i="17"/>
  <c r="N168" i="17"/>
  <c r="N169" i="17"/>
  <c r="N50" i="17"/>
  <c r="N89" i="17"/>
  <c r="N60" i="17"/>
  <c r="N132" i="17"/>
  <c r="N80" i="17"/>
  <c r="N41" i="17"/>
  <c r="N111" i="17"/>
  <c r="N105" i="17"/>
  <c r="N238" i="17"/>
  <c r="N119" i="17"/>
  <c r="N310" i="17"/>
  <c r="N307" i="17"/>
  <c r="N213" i="17"/>
  <c r="N395" i="17"/>
  <c r="N278" i="17"/>
  <c r="N379" i="17"/>
  <c r="N225" i="17"/>
  <c r="N304" i="17"/>
  <c r="N264" i="17"/>
  <c r="N430" i="17"/>
  <c r="N493" i="17"/>
  <c r="N360" i="17"/>
  <c r="N527" i="17"/>
  <c r="N566" i="17"/>
  <c r="N464" i="17"/>
  <c r="N461" i="17"/>
  <c r="N476" i="17"/>
  <c r="N573" i="17"/>
  <c r="N528" i="17"/>
  <c r="N295" i="17"/>
  <c r="N544" i="17"/>
  <c r="N447" i="17"/>
  <c r="N515" i="17"/>
  <c r="N613" i="17"/>
  <c r="N596" i="17"/>
  <c r="N616" i="17"/>
  <c r="N600" i="17"/>
  <c r="N572" i="17"/>
  <c r="N609" i="17"/>
  <c r="N638" i="17"/>
  <c r="N702" i="17"/>
  <c r="N734" i="17"/>
  <c r="N754" i="17"/>
  <c r="N654" i="17"/>
  <c r="N720" i="17"/>
  <c r="N824" i="17"/>
  <c r="N918" i="17"/>
  <c r="N815" i="17"/>
  <c r="N788" i="17"/>
  <c r="N845" i="17"/>
  <c r="N839" i="17"/>
  <c r="N936" i="17"/>
  <c r="N931" i="17"/>
  <c r="N868" i="17"/>
  <c r="N896" i="17"/>
  <c r="N962" i="17"/>
  <c r="N920" i="17"/>
  <c r="N327" i="17"/>
  <c r="N104" i="17"/>
  <c r="N182" i="17"/>
  <c r="N5" i="17"/>
  <c r="N120" i="17"/>
  <c r="N280" i="17"/>
  <c r="N113" i="17"/>
  <c r="N183" i="17"/>
  <c r="N226" i="17"/>
  <c r="N44" i="17"/>
  <c r="N112" i="17"/>
  <c r="N282" i="17"/>
  <c r="N10" i="17"/>
  <c r="N65" i="17"/>
  <c r="N3" i="17"/>
  <c r="N194" i="17"/>
  <c r="N28" i="17"/>
  <c r="N221" i="17"/>
  <c r="N268" i="17"/>
  <c r="N305" i="17"/>
  <c r="N255" i="17"/>
  <c r="N239" i="17"/>
  <c r="N386" i="17"/>
  <c r="N504" i="17"/>
  <c r="N530" i="17"/>
  <c r="N531" i="17"/>
  <c r="N472" i="17"/>
  <c r="N431" i="17"/>
  <c r="N401" i="17"/>
  <c r="N521" i="17"/>
  <c r="N323" i="17"/>
  <c r="N525" i="17"/>
  <c r="N481" i="17"/>
  <c r="N385" i="17"/>
  <c r="N456" i="17"/>
  <c r="N422" i="17"/>
  <c r="N592" i="17"/>
  <c r="N631" i="17"/>
  <c r="N630" i="17"/>
  <c r="N830" i="17"/>
  <c r="N735" i="17"/>
  <c r="N657" i="17"/>
  <c r="N763" i="17"/>
  <c r="N666" i="17"/>
  <c r="N934" i="17"/>
  <c r="N828" i="17"/>
  <c r="N943" i="17"/>
  <c r="N822" i="17"/>
  <c r="N921" i="17"/>
  <c r="N829" i="17"/>
  <c r="N942" i="17"/>
  <c r="N331" i="17"/>
  <c r="N94" i="17"/>
  <c r="N82" i="17"/>
  <c r="N16" i="17"/>
  <c r="N269" i="17"/>
  <c r="N4" i="17"/>
  <c r="N11" i="17"/>
  <c r="N110" i="17"/>
  <c r="N179" i="17"/>
  <c r="N96" i="17"/>
  <c r="N206" i="17"/>
  <c r="N114" i="17"/>
  <c r="N58" i="17"/>
  <c r="N22" i="17"/>
  <c r="N137" i="17"/>
  <c r="N122" i="17"/>
  <c r="N283" i="17"/>
  <c r="N372" i="17"/>
  <c r="N314" i="17"/>
  <c r="N505" i="17"/>
  <c r="N259" i="17"/>
  <c r="N311" i="17"/>
  <c r="N498" i="17"/>
  <c r="N286" i="17"/>
  <c r="N231" i="17"/>
  <c r="N308" i="17"/>
  <c r="N535" i="17"/>
  <c r="N438" i="17"/>
  <c r="N376" i="17"/>
  <c r="N479" i="17"/>
  <c r="N727" i="17"/>
  <c r="N534" i="17"/>
  <c r="N400" i="17"/>
  <c r="N434" i="17"/>
  <c r="N581" i="17"/>
  <c r="N469" i="17"/>
  <c r="N536" i="17"/>
  <c r="N357" i="17"/>
  <c r="N532" i="17"/>
  <c r="N416" i="17"/>
  <c r="N492" i="17"/>
  <c r="N394" i="17"/>
  <c r="N342" i="17"/>
  <c r="N620" i="17"/>
  <c r="N604" i="17"/>
  <c r="N576" i="17"/>
  <c r="N625" i="17"/>
  <c r="N644" i="17"/>
  <c r="N764" i="17"/>
  <c r="N713" i="17"/>
  <c r="N761" i="17"/>
  <c r="N859" i="17"/>
  <c r="N724" i="17"/>
  <c r="N844" i="17"/>
  <c r="N898" i="17"/>
  <c r="N807" i="17"/>
  <c r="N874" i="17"/>
  <c r="N800" i="17"/>
  <c r="N846" i="17"/>
  <c r="N826" i="17"/>
  <c r="N944" i="17"/>
  <c r="N912" i="17"/>
  <c r="N950" i="17"/>
  <c r="N876" i="17"/>
  <c r="N900" i="17"/>
  <c r="N966" i="17"/>
  <c r="N251" i="17"/>
  <c r="N13" i="17"/>
  <c r="N165" i="17"/>
  <c r="N67" i="17"/>
  <c r="N215" i="17"/>
  <c r="N128" i="17"/>
  <c r="N76" i="17"/>
  <c r="N185" i="17"/>
  <c r="N335" i="17"/>
  <c r="N117" i="17"/>
  <c r="N223" i="17"/>
  <c r="N516" i="17"/>
  <c r="N170" i="17"/>
  <c r="N230" i="17"/>
  <c r="N127" i="17"/>
  <c r="N358" i="17"/>
  <c r="N214" i="17"/>
  <c r="N135" i="17"/>
  <c r="N207" i="17"/>
  <c r="N348" i="17"/>
  <c r="N388" i="17"/>
  <c r="N261" i="17"/>
  <c r="N248" i="17"/>
  <c r="N184" i="17"/>
  <c r="N322" i="17"/>
  <c r="N408" i="17"/>
  <c r="N318" i="17"/>
  <c r="N293" i="17"/>
  <c r="N482" i="17"/>
  <c r="N483" i="17"/>
  <c r="N549" i="17"/>
  <c r="N398" i="17"/>
  <c r="N437" i="17"/>
  <c r="N495" i="17"/>
  <c r="N480" i="17"/>
  <c r="N473" i="17"/>
  <c r="N477" i="17"/>
  <c r="N617" i="17"/>
  <c r="N467" i="17"/>
  <c r="N489" i="17"/>
  <c r="N567" i="17"/>
  <c r="N547" i="17"/>
  <c r="N650" i="17"/>
  <c r="N723" i="17"/>
  <c r="N893" i="17"/>
  <c r="N770" i="17"/>
  <c r="N670" i="17"/>
  <c r="N952" i="17"/>
  <c r="N915" i="17"/>
  <c r="N890" i="17"/>
  <c r="N870" i="17"/>
  <c r="N802" i="17"/>
  <c r="N836" i="17"/>
  <c r="N955" i="17"/>
  <c r="N334" i="17"/>
  <c r="N97" i="17"/>
  <c r="N66" i="17"/>
  <c r="N18" i="17"/>
  <c r="N57" i="17"/>
  <c r="N136" i="17"/>
  <c r="N244" i="17"/>
  <c r="N61" i="17"/>
  <c r="N126" i="17"/>
  <c r="N158" i="17"/>
  <c r="N227" i="17"/>
  <c r="N68" i="17"/>
  <c r="N74" i="17"/>
  <c r="N30" i="17"/>
  <c r="N103" i="17"/>
  <c r="N338" i="17"/>
  <c r="N367" i="17"/>
  <c r="N320" i="17"/>
  <c r="N224" i="17"/>
  <c r="N274" i="17"/>
  <c r="N267" i="17"/>
  <c r="N487" i="17"/>
  <c r="N233" i="17"/>
  <c r="N312" i="17"/>
  <c r="N192" i="17"/>
  <c r="N326" i="17"/>
  <c r="N399" i="17"/>
  <c r="N453" i="17"/>
  <c r="N523" i="17"/>
  <c r="N392" i="17"/>
  <c r="N486" i="17"/>
  <c r="N415" i="17"/>
  <c r="N491" i="17"/>
  <c r="N593" i="17"/>
  <c r="N543" i="17"/>
  <c r="N373" i="17"/>
  <c r="N484" i="17"/>
  <c r="N339" i="17"/>
  <c r="N488" i="17"/>
  <c r="N500" i="17"/>
  <c r="N624" i="17"/>
  <c r="N608" i="17"/>
  <c r="N637" i="17"/>
  <c r="N555" i="17"/>
  <c r="N622" i="17"/>
  <c r="N689" i="17"/>
  <c r="N738" i="17"/>
  <c r="N771" i="17"/>
  <c r="N717" i="17"/>
  <c r="N781" i="17"/>
  <c r="N751" i="17"/>
  <c r="N690" i="17"/>
  <c r="N662" i="17"/>
  <c r="N728" i="17"/>
  <c r="N767" i="17"/>
  <c r="N903" i="17"/>
  <c r="N841" i="17"/>
  <c r="N819" i="17"/>
  <c r="N882" i="17"/>
  <c r="N805" i="17"/>
  <c r="N875" i="17"/>
  <c r="N840" i="17"/>
  <c r="N932" i="17"/>
  <c r="N880" i="17"/>
  <c r="N904" i="17"/>
  <c r="N970" i="17"/>
  <c r="N935" i="17"/>
  <c r="N324" i="17"/>
  <c r="N144" i="17"/>
  <c r="N54" i="17"/>
  <c r="N45" i="17"/>
  <c r="N8" i="17"/>
  <c r="N147" i="17"/>
  <c r="N148" i="17"/>
  <c r="N195" i="17"/>
  <c r="N26" i="17"/>
  <c r="N133" i="17"/>
  <c r="N186" i="17"/>
  <c r="N260" i="17"/>
  <c r="N265" i="17"/>
  <c r="N130" i="17"/>
  <c r="N153" i="17"/>
  <c r="N234" i="17"/>
  <c r="N138" i="17"/>
  <c r="N211" i="17"/>
  <c r="N374" i="17"/>
  <c r="N328" i="17"/>
  <c r="N123" i="17"/>
  <c r="N236" i="17"/>
  <c r="N188" i="17"/>
  <c r="N209" i="17"/>
  <c r="N402" i="17"/>
  <c r="N526" i="17"/>
  <c r="N418" i="17"/>
  <c r="N494" i="17"/>
  <c r="N550" i="17"/>
  <c r="N426" i="17"/>
  <c r="N551" i="17"/>
  <c r="N539" i="17"/>
  <c r="N446" i="17"/>
  <c r="N455" i="17"/>
  <c r="N511" i="17"/>
  <c r="N533" i="17"/>
  <c r="N559" i="17"/>
  <c r="N571" i="17"/>
  <c r="N584" i="17"/>
  <c r="N656" i="17"/>
  <c r="N721" i="17"/>
  <c r="N914" i="17"/>
  <c r="N814" i="17"/>
  <c r="N831" i="17"/>
  <c r="N938" i="17"/>
  <c r="N835" i="17"/>
  <c r="N895" i="17"/>
  <c r="N886" i="17"/>
  <c r="N816" i="17"/>
  <c r="N808" i="17"/>
  <c r="N843" i="17"/>
  <c r="N960" i="17"/>
  <c r="N906" i="17"/>
  <c r="N871" i="17"/>
  <c r="N847" i="17"/>
  <c r="N173" i="17"/>
  <c r="N63" i="17"/>
  <c r="N69" i="17"/>
  <c r="N92" i="17"/>
  <c r="N270" i="17"/>
  <c r="N161" i="17"/>
  <c r="N84" i="17"/>
  <c r="N174" i="17"/>
  <c r="N90" i="17"/>
  <c r="N33" i="17"/>
  <c r="N81" i="17"/>
  <c r="N53" i="17"/>
  <c r="N151" i="17"/>
  <c r="N273" i="17"/>
  <c r="N266" i="17"/>
  <c r="N346" i="17"/>
  <c r="N289" i="17"/>
  <c r="N139" i="17"/>
  <c r="N343" i="17"/>
  <c r="N196" i="17"/>
  <c r="N319" i="17"/>
  <c r="N228" i="17"/>
  <c r="N330" i="17"/>
  <c r="N475" i="17"/>
  <c r="N345" i="17"/>
  <c r="N562" i="17"/>
  <c r="N499" i="17"/>
  <c r="N389" i="17"/>
  <c r="N556" i="17"/>
  <c r="N359" i="17"/>
  <c r="N452" i="17"/>
  <c r="N514" i="17"/>
  <c r="N548" i="17"/>
  <c r="N433" i="17"/>
  <c r="N612" i="17"/>
  <c r="N440" i="17"/>
  <c r="N766" i="17"/>
  <c r="N714" i="17"/>
  <c r="N775" i="17"/>
  <c r="N640" i="17"/>
  <c r="N687" i="17"/>
  <c r="N725" i="17"/>
  <c r="N646" i="17"/>
  <c r="N765" i="17"/>
  <c r="N703" i="17"/>
  <c r="N674" i="17"/>
  <c r="N740" i="17"/>
  <c r="N780" i="17"/>
  <c r="N777" i="17"/>
  <c r="N927" i="17"/>
  <c r="N873" i="17"/>
  <c r="N887" i="17"/>
  <c r="N861" i="17"/>
  <c r="N810" i="17"/>
  <c r="N792" i="17"/>
  <c r="N850" i="17"/>
  <c r="N907" i="17"/>
  <c r="N947" i="17"/>
  <c r="N884" i="17"/>
  <c r="N948" i="17"/>
  <c r="N851" i="17"/>
  <c r="N951" i="17"/>
  <c r="N115" i="17"/>
  <c r="N62" i="17"/>
  <c r="N51" i="17"/>
  <c r="N83" i="17"/>
  <c r="N106" i="17"/>
  <c r="N73" i="17"/>
  <c r="N40" i="17"/>
  <c r="N32" i="17"/>
  <c r="N108" i="17"/>
  <c r="N309" i="17"/>
  <c r="N99" i="17"/>
  <c r="N171" i="17"/>
  <c r="N154" i="17"/>
  <c r="N229" i="17"/>
  <c r="N302" i="17"/>
  <c r="N356" i="17"/>
  <c r="N177" i="17"/>
  <c r="N290" i="17"/>
  <c r="N354" i="17"/>
  <c r="N383" i="17"/>
  <c r="N412" i="17"/>
  <c r="N497" i="17"/>
  <c r="N545" i="17"/>
  <c r="N441" i="17"/>
  <c r="N513" i="17"/>
  <c r="N337" i="17"/>
  <c r="N403" i="17"/>
  <c r="N506" i="17"/>
  <c r="N560" i="17"/>
  <c r="N510" i="17"/>
  <c r="N396" i="17"/>
  <c r="N466" i="17"/>
  <c r="N362" i="17"/>
  <c r="N485" i="17"/>
  <c r="N557" i="17"/>
  <c r="N450" i="17"/>
  <c r="N578" i="17"/>
  <c r="N597" i="17"/>
  <c r="N833" i="17"/>
  <c r="N719" i="17"/>
  <c r="N782" i="17"/>
  <c r="N653" i="17"/>
  <c r="N749" i="17"/>
  <c r="N741" i="17"/>
  <c r="N733" i="17"/>
  <c r="N779" i="17"/>
  <c r="N756" i="17"/>
  <c r="N862" i="17"/>
  <c r="N695" i="17"/>
  <c r="N744" i="17"/>
  <c r="N806" i="17"/>
  <c r="N817" i="17"/>
  <c r="N837" i="17"/>
  <c r="N804" i="17"/>
  <c r="N967" i="17"/>
  <c r="N790" i="17"/>
  <c r="N963" i="17"/>
  <c r="N911" i="17"/>
  <c r="N878" i="17"/>
  <c r="N813" i="17"/>
  <c r="N803" i="17"/>
  <c r="N854" i="17"/>
  <c r="N888" i="17"/>
  <c r="N954" i="17"/>
  <c r="N922" i="17"/>
  <c r="N78" i="17"/>
  <c r="N36" i="17"/>
  <c r="N15" i="17"/>
  <c r="N14" i="17"/>
  <c r="N155" i="17"/>
  <c r="N730" i="17"/>
  <c r="N848" i="17"/>
  <c r="N825" i="17"/>
  <c r="N29" i="17"/>
  <c r="N100" i="17"/>
  <c r="N478" i="17"/>
  <c r="N564" i="17"/>
  <c r="N660" i="17"/>
  <c r="N916" i="17"/>
  <c r="N9" i="17"/>
  <c r="N98" i="17"/>
  <c r="N253" i="17"/>
  <c r="N580" i="17"/>
  <c r="N463" i="17"/>
  <c r="N563" i="17"/>
  <c r="N652" i="17"/>
  <c r="N698" i="17"/>
  <c r="N277" i="17"/>
  <c r="N577" i="17"/>
  <c r="N503" i="17"/>
  <c r="N676" i="17"/>
  <c r="N879" i="17"/>
  <c r="N166" i="17"/>
  <c r="N116" i="17"/>
  <c r="N152" i="17"/>
  <c r="N164" i="17"/>
  <c r="N17" i="17"/>
  <c r="N243" i="17"/>
  <c r="N375" i="17"/>
  <c r="N519" i="17"/>
  <c r="N667" i="17"/>
  <c r="N588" i="17"/>
  <c r="N891" i="17"/>
  <c r="N350" i="17"/>
  <c r="N149" i="17"/>
  <c r="N281" i="17"/>
  <c r="N729" i="17"/>
  <c r="N691" i="17"/>
  <c r="N801" i="17"/>
  <c r="N849" i="17"/>
  <c r="N926" i="17"/>
  <c r="N203" i="17"/>
  <c r="N353" i="17"/>
  <c r="N649" i="17"/>
  <c r="N827" i="17"/>
  <c r="N855" i="17"/>
  <c r="N37" i="17"/>
  <c r="N946" i="17"/>
  <c r="N70" i="17"/>
  <c r="N294" i="17"/>
  <c r="N457" i="17"/>
  <c r="N507" i="17"/>
  <c r="N561" i="17"/>
  <c r="N101" i="17"/>
  <c r="N77" i="17"/>
  <c r="N143" i="17"/>
  <c r="N56" i="17"/>
  <c r="N235" i="17"/>
  <c r="N413" i="17"/>
  <c r="N429" i="17"/>
  <c r="N675" i="17"/>
  <c r="N783" i="17"/>
  <c r="N949" i="17"/>
  <c r="N956" i="17"/>
  <c r="N546" i="17"/>
  <c r="N924" i="17"/>
  <c r="D365" i="18"/>
  <c r="H365" i="18" s="1"/>
  <c r="P365" i="16"/>
  <c r="D610" i="18"/>
  <c r="H610" i="18" s="1"/>
  <c r="P610" i="16"/>
  <c r="D578" i="18"/>
  <c r="H578" i="18" s="1"/>
  <c r="P578" i="16"/>
  <c r="D866" i="18"/>
  <c r="H866" i="18" s="1"/>
  <c r="P866" i="16"/>
  <c r="E361" i="18"/>
  <c r="I361" i="18" s="1"/>
  <c r="P361" i="17"/>
  <c r="Q361" i="17"/>
  <c r="E594" i="18"/>
  <c r="I594" i="18" s="1"/>
  <c r="Q594" i="17"/>
  <c r="P594" i="17"/>
  <c r="N671" i="17"/>
  <c r="N736" i="17"/>
  <c r="C628" i="18"/>
  <c r="G628" i="18" s="1"/>
  <c r="D79" i="18"/>
  <c r="H79" i="18" s="1"/>
  <c r="P79" i="16"/>
  <c r="D180" i="18"/>
  <c r="H180" i="18" s="1"/>
  <c r="P180" i="16"/>
  <c r="D464" i="18"/>
  <c r="H464" i="18" s="1"/>
  <c r="P464" i="16"/>
  <c r="D711" i="18"/>
  <c r="H711" i="18" s="1"/>
  <c r="P711" i="16"/>
  <c r="E611" i="18"/>
  <c r="I611" i="18" s="1"/>
  <c r="P611" i="17"/>
  <c r="Q611" i="17"/>
  <c r="N945" i="17"/>
  <c r="C252" i="18"/>
  <c r="G252" i="18" s="1"/>
  <c r="D402" i="18"/>
  <c r="H402" i="18" s="1"/>
  <c r="P402" i="16"/>
  <c r="D411" i="18"/>
  <c r="H411" i="18" s="1"/>
  <c r="P411" i="16"/>
  <c r="D937" i="18"/>
  <c r="H937" i="18" s="1"/>
  <c r="P937" i="16"/>
  <c r="E197" i="18"/>
  <c r="I197" i="18" s="1"/>
  <c r="Q197" i="17"/>
  <c r="P197" i="17"/>
  <c r="E291" i="18"/>
  <c r="I291" i="18" s="1"/>
  <c r="Q291" i="17"/>
  <c r="P291" i="17"/>
  <c r="E610" i="18"/>
  <c r="I610" i="18" s="1"/>
  <c r="Q610" i="17"/>
  <c r="P610" i="17"/>
  <c r="N701" i="17"/>
  <c r="E928" i="18"/>
  <c r="I928" i="18" s="1"/>
  <c r="Q928" i="17"/>
  <c r="P928" i="17"/>
  <c r="C925" i="18"/>
  <c r="G925" i="18" s="1"/>
  <c r="C867" i="18"/>
  <c r="G867" i="18" s="1"/>
  <c r="E614" i="18"/>
  <c r="I614" i="18" s="1"/>
  <c r="Q614" i="17"/>
  <c r="P614" i="17"/>
  <c r="E642" i="18"/>
  <c r="I642" i="18" s="1"/>
  <c r="P642" i="17"/>
  <c r="Q642" i="17"/>
  <c r="E757" i="18"/>
  <c r="I757" i="18" s="1"/>
  <c r="Q757" i="17"/>
  <c r="P757" i="17"/>
  <c r="C127" i="18"/>
  <c r="G127" i="18" s="1"/>
  <c r="P127" i="15"/>
  <c r="E279" i="18"/>
  <c r="I279" i="18" s="1"/>
  <c r="Q279" i="17"/>
  <c r="P279" i="17"/>
  <c r="E778" i="18"/>
  <c r="I778" i="18" s="1"/>
  <c r="P778" i="17"/>
  <c r="Q778" i="17"/>
  <c r="E864" i="18"/>
  <c r="I864" i="18" s="1"/>
  <c r="Q864" i="17"/>
  <c r="P864" i="17"/>
  <c r="C100" i="18"/>
  <c r="G100" i="18" s="1"/>
  <c r="P100" i="15"/>
  <c r="C139" i="18"/>
  <c r="G139" i="18" s="1"/>
  <c r="P139" i="15"/>
  <c r="N262" i="17"/>
  <c r="C649" i="18"/>
  <c r="G649" i="18" s="1"/>
  <c r="C730" i="18"/>
  <c r="G730" i="18" s="1"/>
  <c r="D589" i="18"/>
  <c r="H589" i="18" s="1"/>
  <c r="P589" i="16"/>
  <c r="E134" i="18"/>
  <c r="I134" i="18" s="1"/>
  <c r="Q134" i="17"/>
  <c r="P134" i="17"/>
  <c r="E271" i="18"/>
  <c r="I271" i="18" s="1"/>
  <c r="Q271" i="17"/>
  <c r="P271" i="17"/>
  <c r="N784" i="17"/>
  <c r="E682" i="18"/>
  <c r="I682" i="18" s="1"/>
  <c r="P682" i="17"/>
  <c r="Q682" i="17"/>
  <c r="E961" i="18"/>
  <c r="I961" i="18" s="1"/>
  <c r="Q961" i="17"/>
  <c r="P961" i="17"/>
  <c r="L583" i="14"/>
  <c r="C163" i="18"/>
  <c r="G163" i="18" s="1"/>
  <c r="P163" i="15"/>
  <c r="D592" i="18"/>
  <c r="H592" i="18" s="1"/>
  <c r="P592" i="16"/>
  <c r="D915" i="18"/>
  <c r="H915" i="18" s="1"/>
  <c r="P915" i="16"/>
  <c r="E965" i="18"/>
  <c r="I965" i="18" s="1"/>
  <c r="Q965" i="17"/>
  <c r="P965" i="17"/>
  <c r="C61" i="18"/>
  <c r="G61" i="18" s="1"/>
  <c r="P61" i="15"/>
  <c r="C778" i="18"/>
  <c r="G778" i="18" s="1"/>
  <c r="D19" i="18"/>
  <c r="H19" i="18" s="1"/>
  <c r="P19" i="16"/>
  <c r="D39" i="18"/>
  <c r="H39" i="18" s="1"/>
  <c r="P39" i="16"/>
  <c r="D84" i="18"/>
  <c r="H84" i="18" s="1"/>
  <c r="P84" i="16"/>
  <c r="D291" i="18"/>
  <c r="H291" i="18" s="1"/>
  <c r="P291" i="16"/>
  <c r="N664" i="17"/>
  <c r="C667" i="18"/>
  <c r="G667" i="18" s="1"/>
  <c r="E694" i="18"/>
  <c r="I694" i="18" s="1"/>
  <c r="P694" i="17"/>
  <c r="Q694" i="17"/>
  <c r="C55" i="18"/>
  <c r="G55" i="18" s="1"/>
  <c r="P55" i="15"/>
  <c r="D622" i="18"/>
  <c r="H622" i="18" s="1"/>
  <c r="P622" i="16"/>
  <c r="N387" i="17"/>
  <c r="D185" i="18"/>
  <c r="H185" i="18" s="1"/>
  <c r="P185" i="16"/>
  <c r="N797" i="17"/>
  <c r="E288" i="18"/>
  <c r="I288" i="18" s="1"/>
  <c r="P288" i="17"/>
  <c r="Q288" i="17"/>
  <c r="C73" i="18"/>
  <c r="G73" i="18" s="1"/>
  <c r="P73" i="15"/>
  <c r="E585" i="18"/>
  <c r="I585" i="18" s="1"/>
  <c r="Q585" i="17"/>
  <c r="P585" i="17"/>
  <c r="E409" i="18"/>
  <c r="I409" i="18" s="1"/>
  <c r="P409" i="17"/>
  <c r="Q409" i="17"/>
  <c r="E752" i="18"/>
  <c r="I752" i="18" s="1"/>
  <c r="Q752" i="17"/>
  <c r="P752" i="17"/>
  <c r="C115" i="18"/>
  <c r="G115" i="18" s="1"/>
  <c r="P115" i="15"/>
  <c r="C715" i="18"/>
  <c r="G715" i="18" s="1"/>
  <c r="E745" i="18"/>
  <c r="I745" i="18" s="1"/>
  <c r="Q745" i="17"/>
  <c r="P745" i="17"/>
  <c r="C772" i="18"/>
  <c r="G772" i="18" s="1"/>
  <c r="E219" i="18"/>
  <c r="I219" i="18" s="1"/>
  <c r="Q219" i="17"/>
  <c r="P219" i="17"/>
  <c r="N204" i="17"/>
  <c r="N591" i="17"/>
  <c r="N711" i="17"/>
  <c r="N796" i="17"/>
  <c r="C264" i="18"/>
  <c r="G264" i="18" s="1"/>
  <c r="E924" i="18"/>
  <c r="I924" i="18" s="1"/>
  <c r="Q924" i="17"/>
  <c r="P924" i="17"/>
  <c r="C607" i="18"/>
  <c r="G607" i="18" s="1"/>
  <c r="D66" i="18"/>
  <c r="H66" i="18" s="1"/>
  <c r="P66" i="16"/>
  <c r="D824" i="18"/>
  <c r="H824" i="18" s="1"/>
  <c r="P824" i="16"/>
  <c r="E671" i="18"/>
  <c r="I671" i="18" s="1"/>
  <c r="Q671" i="17"/>
  <c r="P671" i="17"/>
  <c r="E736" i="18"/>
  <c r="I736" i="18" s="1"/>
  <c r="Q736" i="17"/>
  <c r="P736" i="17"/>
  <c r="D644" i="18"/>
  <c r="H644" i="18" s="1"/>
  <c r="P644" i="16"/>
  <c r="N611" i="17"/>
  <c r="E945" i="18"/>
  <c r="I945" i="18" s="1"/>
  <c r="Q945" i="17"/>
  <c r="P945" i="17"/>
  <c r="D381" i="18"/>
  <c r="H381" i="18" s="1"/>
  <c r="P381" i="16"/>
  <c r="N245" i="17"/>
  <c r="N393" i="17"/>
  <c r="E701" i="18"/>
  <c r="I701" i="18" s="1"/>
  <c r="Q701" i="17"/>
  <c r="P701" i="17"/>
  <c r="D574" i="18"/>
  <c r="H574" i="18" s="1"/>
  <c r="P574" i="16"/>
  <c r="D657" i="18"/>
  <c r="H657" i="18" s="1"/>
  <c r="P657" i="16"/>
  <c r="E31" i="18"/>
  <c r="I31" i="18" s="1"/>
  <c r="Q31" i="17"/>
  <c r="P31" i="17"/>
  <c r="N242" i="17"/>
  <c r="N710" i="17"/>
  <c r="C709" i="18"/>
  <c r="G709" i="18" s="1"/>
  <c r="C652" i="18"/>
  <c r="G652" i="18" s="1"/>
  <c r="C751" i="18"/>
  <c r="G751" i="18" s="1"/>
  <c r="D20" i="18"/>
  <c r="H20" i="18" s="1"/>
  <c r="P20" i="16"/>
  <c r="E140" i="18"/>
  <c r="I140" i="18" s="1"/>
  <c r="Q140" i="17"/>
  <c r="P140" i="17"/>
  <c r="E349" i="18"/>
  <c r="I349" i="18" s="1"/>
  <c r="P349" i="17"/>
  <c r="Q349" i="17"/>
  <c r="E639" i="18"/>
  <c r="I639" i="18" s="1"/>
  <c r="Q639" i="17"/>
  <c r="P639" i="17"/>
  <c r="N141" i="17"/>
  <c r="C234" i="18"/>
  <c r="G234" i="18" s="1"/>
  <c r="D12" i="18"/>
  <c r="H12" i="18" s="1"/>
  <c r="P12" i="16"/>
  <c r="N271" i="17"/>
  <c r="E784" i="18"/>
  <c r="I784" i="18" s="1"/>
  <c r="Q784" i="17"/>
  <c r="P784" i="17"/>
  <c r="N774" i="17"/>
  <c r="C748" i="18"/>
  <c r="G748" i="18" s="1"/>
  <c r="D57" i="18"/>
  <c r="H57" i="18" s="1"/>
  <c r="P57" i="16"/>
  <c r="D21" i="18"/>
  <c r="H21" i="18" s="1"/>
  <c r="P21" i="16"/>
  <c r="N7" i="17"/>
  <c r="C148" i="18"/>
  <c r="G148" i="18" s="1"/>
  <c r="P148" i="15"/>
  <c r="C187" i="18"/>
  <c r="G187" i="18" s="1"/>
  <c r="P187" i="15"/>
  <c r="N707" i="17"/>
  <c r="N414" i="16"/>
  <c r="N941" i="17"/>
  <c r="E664" i="18"/>
  <c r="I664" i="18" s="1"/>
  <c r="Q664" i="17"/>
  <c r="P664" i="17"/>
  <c r="C799" i="18"/>
  <c r="G799" i="18" s="1"/>
  <c r="C175" i="18"/>
  <c r="G175" i="18" s="1"/>
  <c r="P175" i="15"/>
  <c r="N597" i="16"/>
  <c r="N969" i="17"/>
  <c r="E175" i="18"/>
  <c r="I175" i="18" s="1"/>
  <c r="Q175" i="17"/>
  <c r="P175" i="17"/>
  <c r="E599" i="18"/>
  <c r="I599" i="18" s="1"/>
  <c r="P599" i="17"/>
  <c r="Q599" i="17"/>
  <c r="C849" i="18"/>
  <c r="G849" i="18" s="1"/>
  <c r="D669" i="18"/>
  <c r="H669" i="18" s="1"/>
  <c r="P669" i="16"/>
  <c r="E448" i="18"/>
  <c r="I448" i="18" s="1"/>
  <c r="Q448" i="17"/>
  <c r="P448" i="17"/>
  <c r="E587" i="18"/>
  <c r="I587" i="18" s="1"/>
  <c r="P587" i="17"/>
  <c r="Q587" i="17"/>
  <c r="E711" i="18"/>
  <c r="I711" i="18" s="1"/>
  <c r="Q711" i="17"/>
  <c r="P711" i="17"/>
  <c r="C598" i="18"/>
  <c r="G598" i="18" s="1"/>
  <c r="D848" i="18"/>
  <c r="H848" i="18" s="1"/>
  <c r="P848" i="16"/>
  <c r="N917" i="17"/>
  <c r="C82" i="18"/>
  <c r="G82" i="18" s="1"/>
  <c r="P82" i="15"/>
  <c r="D625" i="18"/>
  <c r="H625" i="18" s="1"/>
  <c r="P625" i="16"/>
  <c r="N688" i="17"/>
  <c r="N865" i="17"/>
  <c r="D74" i="18"/>
  <c r="H74" i="18" s="1"/>
  <c r="P74" i="16"/>
  <c r="E6" i="18"/>
  <c r="I6" i="18" s="1"/>
  <c r="P6" i="17"/>
  <c r="Q6" i="17"/>
  <c r="E313" i="18"/>
  <c r="I313" i="18" s="1"/>
  <c r="Q313" i="17"/>
  <c r="P313" i="17"/>
  <c r="N598" i="17"/>
  <c r="N700" i="17"/>
  <c r="N794" i="17"/>
  <c r="D56" i="18"/>
  <c r="H56" i="18" s="1"/>
  <c r="P56" i="16"/>
  <c r="E245" i="18"/>
  <c r="I245" i="18" s="1"/>
  <c r="Q245" i="17"/>
  <c r="P245" i="17"/>
  <c r="N365" i="17"/>
  <c r="E393" i="18"/>
  <c r="I393" i="18" s="1"/>
  <c r="P393" i="17"/>
  <c r="Q393" i="17"/>
  <c r="N758" i="17"/>
  <c r="C43" i="18"/>
  <c r="G43" i="18" s="1"/>
  <c r="P43" i="15"/>
  <c r="D63" i="18"/>
  <c r="H63" i="18" s="1"/>
  <c r="P63" i="16"/>
  <c r="N31" i="17"/>
  <c r="E242" i="18"/>
  <c r="I242" i="18" s="1"/>
  <c r="Q242" i="17"/>
  <c r="P242" i="17"/>
  <c r="E710" i="18"/>
  <c r="I710" i="18" s="1"/>
  <c r="P710" i="17"/>
  <c r="Q710" i="17"/>
  <c r="N933" i="17"/>
  <c r="D603" i="18"/>
  <c r="H603" i="18" s="1"/>
  <c r="P603" i="16"/>
  <c r="N140" i="17"/>
  <c r="N217" i="17"/>
  <c r="N349" i="17"/>
  <c r="N639" i="17"/>
  <c r="C136" i="18"/>
  <c r="G136" i="18" s="1"/>
  <c r="P136" i="15"/>
  <c r="E141" i="18"/>
  <c r="I141" i="18" s="1"/>
  <c r="Q141" i="17"/>
  <c r="P141" i="17"/>
  <c r="E554" i="18"/>
  <c r="I554" i="18" s="1"/>
  <c r="Q554" i="17"/>
  <c r="P554" i="17"/>
  <c r="N648" i="17"/>
  <c r="C38" i="18"/>
  <c r="G38" i="18" s="1"/>
  <c r="P38" i="15"/>
  <c r="C721" i="18"/>
  <c r="G721" i="18" s="1"/>
  <c r="D3" i="18"/>
  <c r="H3" i="18" s="1"/>
  <c r="P3" i="16"/>
  <c r="D753" i="18"/>
  <c r="H753" i="18" s="1"/>
  <c r="P753" i="16"/>
  <c r="D828" i="18"/>
  <c r="H828" i="18" s="1"/>
  <c r="P828" i="16"/>
  <c r="E371" i="18"/>
  <c r="I371" i="18" s="1"/>
  <c r="Q371" i="17"/>
  <c r="P371" i="17"/>
  <c r="N726" i="17"/>
  <c r="E774" i="18"/>
  <c r="I774" i="18" s="1"/>
  <c r="P774" i="17"/>
  <c r="Q774" i="17"/>
  <c r="C279" i="18"/>
  <c r="G279" i="18" s="1"/>
  <c r="C587" i="18"/>
  <c r="G587" i="18" s="1"/>
  <c r="D619" i="18"/>
  <c r="H619" i="18" s="1"/>
  <c r="P619" i="16"/>
  <c r="D771" i="18"/>
  <c r="H771" i="18" s="1"/>
  <c r="P771" i="16"/>
  <c r="E7" i="18"/>
  <c r="I7" i="18" s="1"/>
  <c r="P7" i="17"/>
  <c r="Q7" i="17"/>
  <c r="C592" i="18"/>
  <c r="G592" i="18" s="1"/>
  <c r="D80" i="18"/>
  <c r="H80" i="18" s="1"/>
  <c r="P80" i="16"/>
  <c r="D795" i="18"/>
  <c r="H795" i="18" s="1"/>
  <c r="P795" i="16"/>
  <c r="D851" i="18"/>
  <c r="H851" i="18" s="1"/>
  <c r="P851" i="16"/>
  <c r="E707" i="18"/>
  <c r="I707" i="18" s="1"/>
  <c r="Q707" i="17"/>
  <c r="P707" i="17"/>
  <c r="N929" i="17"/>
  <c r="D896" i="18"/>
  <c r="H896" i="18" s="1"/>
  <c r="P896" i="16"/>
  <c r="D414" i="18"/>
  <c r="H414" i="18" s="1"/>
  <c r="P414" i="16"/>
  <c r="E941" i="18"/>
  <c r="I941" i="18" s="1"/>
  <c r="Q941" i="17"/>
  <c r="P941" i="17"/>
  <c r="D597" i="18"/>
  <c r="H597" i="18" s="1"/>
  <c r="P597" i="16"/>
  <c r="C231" i="18"/>
  <c r="G231" i="18" s="1"/>
  <c r="E969" i="18"/>
  <c r="I969" i="18" s="1"/>
  <c r="Q969" i="17"/>
  <c r="P969" i="17"/>
  <c r="C249" i="18"/>
  <c r="G249" i="18" s="1"/>
  <c r="E595" i="18"/>
  <c r="I595" i="18" s="1"/>
  <c r="P595" i="17"/>
  <c r="Q595" i="17"/>
  <c r="N732" i="17"/>
  <c r="E917" i="18"/>
  <c r="I917" i="18" s="1"/>
  <c r="Q917" i="17"/>
  <c r="P917" i="17"/>
  <c r="C685" i="18"/>
  <c r="G685" i="18" s="1"/>
  <c r="C676" i="18"/>
  <c r="G676" i="18" s="1"/>
  <c r="C691" i="18"/>
  <c r="G691" i="18" s="1"/>
  <c r="D51" i="18"/>
  <c r="H51" i="18" s="1"/>
  <c r="P51" i="16"/>
  <c r="D375" i="18"/>
  <c r="H375" i="18" s="1"/>
  <c r="P375" i="16"/>
  <c r="E688" i="18"/>
  <c r="I688" i="18" s="1"/>
  <c r="Q688" i="17"/>
  <c r="P688" i="17"/>
  <c r="E865" i="18"/>
  <c r="I865" i="18" s="1"/>
  <c r="Q865" i="17"/>
  <c r="P865" i="17"/>
  <c r="C124" i="18"/>
  <c r="G124" i="18" s="1"/>
  <c r="P124" i="15"/>
  <c r="C91" i="18"/>
  <c r="G91" i="18" s="1"/>
  <c r="P91" i="15"/>
  <c r="D970" i="18"/>
  <c r="H970" i="18" s="1"/>
  <c r="P970" i="16"/>
  <c r="N6" i="17"/>
  <c r="N189" i="17"/>
  <c r="N313" i="17"/>
  <c r="E598" i="18"/>
  <c r="I598" i="18" s="1"/>
  <c r="Q598" i="17"/>
  <c r="P598" i="17"/>
  <c r="E700" i="18"/>
  <c r="I700" i="18" s="1"/>
  <c r="Q700" i="17"/>
  <c r="P700" i="17"/>
  <c r="N881" i="17"/>
  <c r="E794" i="18"/>
  <c r="I794" i="18" s="1"/>
  <c r="Q794" i="17"/>
  <c r="P794" i="17"/>
  <c r="D879" i="18"/>
  <c r="H879" i="18" s="1"/>
  <c r="P879" i="16"/>
  <c r="E365" i="18"/>
  <c r="I365" i="18" s="1"/>
  <c r="P365" i="17"/>
  <c r="Q365" i="17"/>
  <c r="E758" i="18"/>
  <c r="I758" i="18" s="1"/>
  <c r="P758" i="17"/>
  <c r="Q758" i="17"/>
  <c r="D420" i="18"/>
  <c r="H420" i="18" s="1"/>
  <c r="P420" i="16"/>
  <c r="N287" i="17"/>
  <c r="N336" i="17"/>
  <c r="E933" i="18"/>
  <c r="I933" i="18" s="1"/>
  <c r="Q933" i="17"/>
  <c r="P933" i="17"/>
  <c r="D82" i="18"/>
  <c r="H82" i="18" s="1"/>
  <c r="P82" i="16"/>
  <c r="C688" i="18"/>
  <c r="G688" i="18" s="1"/>
  <c r="D171" i="18"/>
  <c r="H171" i="18" s="1"/>
  <c r="P171" i="16"/>
  <c r="D662" i="18"/>
  <c r="H662" i="18" s="1"/>
  <c r="P662" i="16"/>
  <c r="D633" i="18"/>
  <c r="H633" i="18" s="1"/>
  <c r="P633" i="16"/>
  <c r="E25" i="18"/>
  <c r="I25" i="18" s="1"/>
  <c r="P25" i="17"/>
  <c r="Q25" i="17"/>
  <c r="E217" i="18"/>
  <c r="I217" i="18" s="1"/>
  <c r="Q217" i="17"/>
  <c r="P217" i="17"/>
  <c r="D87" i="18"/>
  <c r="H87" i="18" s="1"/>
  <c r="P87" i="16"/>
  <c r="D300" i="18"/>
  <c r="H300" i="18" s="1"/>
  <c r="P300" i="16"/>
  <c r="D189" i="18"/>
  <c r="H189" i="18" s="1"/>
  <c r="P189" i="16"/>
  <c r="D812" i="18"/>
  <c r="H812" i="18" s="1"/>
  <c r="P812" i="16"/>
  <c r="E355" i="18"/>
  <c r="I355" i="18" s="1"/>
  <c r="Q355" i="17"/>
  <c r="P355" i="17"/>
  <c r="N554" i="17"/>
  <c r="E648" i="18"/>
  <c r="I648" i="18" s="1"/>
  <c r="Q648" i="17"/>
  <c r="P648" i="17"/>
  <c r="N787" i="17"/>
  <c r="C151" i="18"/>
  <c r="G151" i="18" s="1"/>
  <c r="P151" i="15"/>
  <c r="D309" i="18"/>
  <c r="H309" i="18" s="1"/>
  <c r="P309" i="16"/>
  <c r="D139" i="18"/>
  <c r="H139" i="18" s="1"/>
  <c r="P139" i="16"/>
  <c r="D757" i="18"/>
  <c r="H757" i="18" s="1"/>
  <c r="P757" i="16"/>
  <c r="N371" i="17"/>
  <c r="E726" i="18"/>
  <c r="I726" i="18" s="1"/>
  <c r="P726" i="17"/>
  <c r="Q726" i="17"/>
  <c r="N901" i="17"/>
  <c r="L463" i="14"/>
  <c r="C184" i="18"/>
  <c r="G184" i="18" s="1"/>
  <c r="P184" i="15"/>
  <c r="N246" i="17"/>
  <c r="E929" i="18"/>
  <c r="I929" i="18" s="1"/>
  <c r="Q929" i="17"/>
  <c r="P929" i="17"/>
  <c r="C763" i="18"/>
  <c r="G763" i="18" s="1"/>
  <c r="D869" i="18"/>
  <c r="H869" i="18" s="1"/>
  <c r="P869" i="16"/>
  <c r="C196" i="18"/>
  <c r="G196" i="18" s="1"/>
  <c r="P196" i="15"/>
  <c r="D430" i="18"/>
  <c r="H430" i="18" s="1"/>
  <c r="P430" i="16"/>
  <c r="E602" i="18"/>
  <c r="I602" i="18" s="1"/>
  <c r="Q602" i="17"/>
  <c r="P602" i="17"/>
  <c r="E739" i="18"/>
  <c r="I739" i="18" s="1"/>
  <c r="Q739" i="17"/>
  <c r="P739" i="17"/>
  <c r="E722" i="18"/>
  <c r="I722" i="18" s="1"/>
  <c r="P722" i="17"/>
  <c r="Q722" i="17"/>
  <c r="D864" i="18"/>
  <c r="H864" i="18" s="1"/>
  <c r="P864" i="16"/>
  <c r="E180" i="18"/>
  <c r="I180" i="18" s="1"/>
  <c r="Q180" i="17"/>
  <c r="P180" i="17"/>
  <c r="E191" i="18"/>
  <c r="I191" i="18" s="1"/>
  <c r="Q191" i="17"/>
  <c r="P191" i="17"/>
  <c r="E321" i="18"/>
  <c r="I321" i="18" s="1"/>
  <c r="Q321" i="17"/>
  <c r="P321" i="17"/>
  <c r="E641" i="18"/>
  <c r="I641" i="18" s="1"/>
  <c r="Q641" i="17"/>
  <c r="P641" i="17"/>
  <c r="C610" i="18"/>
  <c r="G610" i="18" s="1"/>
  <c r="C921" i="18"/>
  <c r="G921" i="18" s="1"/>
  <c r="D219" i="18"/>
  <c r="H219" i="18" s="1"/>
  <c r="P219" i="16"/>
  <c r="D357" i="18"/>
  <c r="H357" i="18" s="1"/>
  <c r="P357" i="16"/>
  <c r="D920" i="18"/>
  <c r="H920" i="18" s="1"/>
  <c r="P920" i="16"/>
  <c r="N595" i="17"/>
  <c r="E732" i="18"/>
  <c r="I732" i="18" s="1"/>
  <c r="Q732" i="17"/>
  <c r="P732" i="17"/>
  <c r="C267" i="18"/>
  <c r="G267" i="18" s="1"/>
  <c r="D697" i="18"/>
  <c r="H697" i="18" s="1"/>
  <c r="P697" i="16"/>
  <c r="D870" i="18"/>
  <c r="H870" i="18" s="1"/>
  <c r="P870" i="16"/>
  <c r="N55" i="17"/>
  <c r="N590" i="17"/>
  <c r="E603" i="18"/>
  <c r="I603" i="18" s="1"/>
  <c r="P603" i="17"/>
  <c r="Q603" i="17"/>
  <c r="D373" i="18"/>
  <c r="H373" i="18" s="1"/>
  <c r="P373" i="16"/>
  <c r="D435" i="18"/>
  <c r="H435" i="18" s="1"/>
  <c r="P435" i="16"/>
  <c r="D604" i="18"/>
  <c r="H604" i="18" s="1"/>
  <c r="P604" i="16"/>
  <c r="D837" i="18"/>
  <c r="H837" i="18" s="1"/>
  <c r="P837" i="16"/>
  <c r="D752" i="18"/>
  <c r="H752" i="18" s="1"/>
  <c r="P752" i="16"/>
  <c r="E189" i="18"/>
  <c r="I189" i="18" s="1"/>
  <c r="Q189" i="17"/>
  <c r="P189" i="17"/>
  <c r="E615" i="18"/>
  <c r="I615" i="18" s="1"/>
  <c r="P615" i="17"/>
  <c r="Q615" i="17"/>
  <c r="N696" i="17"/>
  <c r="E881" i="18"/>
  <c r="I881" i="18" s="1"/>
  <c r="Q881" i="17"/>
  <c r="P881" i="17"/>
  <c r="C294" i="18"/>
  <c r="G294" i="18" s="1"/>
  <c r="D667" i="18"/>
  <c r="H667" i="18" s="1"/>
  <c r="P667" i="16"/>
  <c r="D943" i="18"/>
  <c r="H943" i="18" s="1"/>
  <c r="P943" i="16"/>
  <c r="D878" i="18"/>
  <c r="H878" i="18" s="1"/>
  <c r="P878" i="16"/>
  <c r="N145" i="17"/>
  <c r="N706" i="17"/>
  <c r="C790" i="18"/>
  <c r="G790" i="18" s="1"/>
  <c r="D279" i="18"/>
  <c r="H279" i="18" s="1"/>
  <c r="P279" i="16"/>
  <c r="D399" i="18"/>
  <c r="H399" i="18" s="1"/>
  <c r="P399" i="16"/>
  <c r="D931" i="18"/>
  <c r="H931" i="18" s="1"/>
  <c r="P931" i="16"/>
  <c r="E287" i="18"/>
  <c r="I287" i="18" s="1"/>
  <c r="Q287" i="17"/>
  <c r="P287" i="17"/>
  <c r="E336" i="18"/>
  <c r="I336" i="18" s="1"/>
  <c r="P336" i="17"/>
  <c r="Q336" i="17"/>
  <c r="E444" i="18"/>
  <c r="I444" i="18" s="1"/>
  <c r="Q444" i="17"/>
  <c r="P444" i="17"/>
  <c r="N25" i="17"/>
  <c r="N743" i="17"/>
  <c r="N953" i="17"/>
  <c r="L699" i="14"/>
  <c r="C172" i="18"/>
  <c r="G172" i="18" s="1"/>
  <c r="P172" i="15"/>
  <c r="D456" i="18"/>
  <c r="H456" i="18" s="1"/>
  <c r="P456" i="16"/>
  <c r="D467" i="18"/>
  <c r="H467" i="18" s="1"/>
  <c r="P467" i="16"/>
  <c r="D905" i="18"/>
  <c r="H905" i="18" s="1"/>
  <c r="P905" i="16"/>
  <c r="N355" i="17"/>
  <c r="N768" i="17"/>
  <c r="E787" i="18"/>
  <c r="I787" i="18" s="1"/>
  <c r="P787" i="17"/>
  <c r="Q787" i="17"/>
  <c r="E583" i="18"/>
  <c r="I583" i="18" s="1"/>
  <c r="P583" i="17"/>
  <c r="Q583" i="17"/>
  <c r="E901" i="18"/>
  <c r="I901" i="18" s="1"/>
  <c r="Q901" i="17"/>
  <c r="P901" i="17"/>
  <c r="L609" i="14"/>
  <c r="C282" i="18"/>
  <c r="G282" i="18" s="1"/>
  <c r="D914" i="18"/>
  <c r="H914" i="18" s="1"/>
  <c r="P914" i="16"/>
  <c r="D551" i="18"/>
  <c r="H551" i="18" s="1"/>
  <c r="P551" i="16"/>
  <c r="N843" i="16"/>
  <c r="E246" i="18"/>
  <c r="I246" i="18" s="1"/>
  <c r="Q246" i="17"/>
  <c r="P246" i="17"/>
  <c r="N872" i="17"/>
  <c r="D30" i="18"/>
  <c r="H30" i="18" s="1"/>
  <c r="P30" i="16"/>
  <c r="N897" i="16"/>
  <c r="N631" i="16"/>
  <c r="D834" i="18"/>
  <c r="H834" i="18" s="1"/>
  <c r="P834" i="16"/>
  <c r="C237" i="18"/>
  <c r="G237" i="18" s="1"/>
  <c r="D234" i="18"/>
  <c r="H234" i="18" s="1"/>
  <c r="P234" i="16"/>
  <c r="C873" i="18"/>
  <c r="G873" i="18" s="1"/>
  <c r="D157" i="18"/>
  <c r="H157" i="18" s="1"/>
  <c r="P157" i="16"/>
  <c r="D626" i="18"/>
  <c r="H626" i="18" s="1"/>
  <c r="P626" i="16"/>
  <c r="S10" i="17"/>
  <c r="S9" i="17"/>
  <c r="N180" i="17"/>
  <c r="N205" i="17"/>
  <c r="N321" i="17"/>
  <c r="D44" i="18"/>
  <c r="H44" i="18" s="1"/>
  <c r="P44" i="16"/>
  <c r="C712" i="18"/>
  <c r="G712" i="18" s="1"/>
  <c r="D538" i="18"/>
  <c r="H538" i="18" s="1"/>
  <c r="P538" i="16"/>
  <c r="D529" i="18"/>
  <c r="H529" i="18" s="1"/>
  <c r="P529" i="16"/>
  <c r="D709" i="18"/>
  <c r="H709" i="18" s="1"/>
  <c r="P709" i="16"/>
  <c r="D601" i="18"/>
  <c r="H601" i="18" s="1"/>
  <c r="P601" i="16"/>
  <c r="N125" i="17"/>
  <c r="E55" i="18"/>
  <c r="I55" i="18" s="1"/>
  <c r="Q55" i="17"/>
  <c r="P55" i="17"/>
  <c r="E590" i="18"/>
  <c r="I590" i="18" s="1"/>
  <c r="Q590" i="17"/>
  <c r="P590" i="17"/>
  <c r="N603" i="17"/>
  <c r="C160" i="18"/>
  <c r="G160" i="18" s="1"/>
  <c r="P160" i="15"/>
  <c r="C276" i="18"/>
  <c r="G276" i="18" s="1"/>
  <c r="N615" i="17"/>
  <c r="E696" i="18"/>
  <c r="I696" i="18" s="1"/>
  <c r="Q696" i="17"/>
  <c r="P696" i="17"/>
  <c r="C697" i="18"/>
  <c r="G697" i="18" s="1"/>
  <c r="C625" i="18"/>
  <c r="G625" i="18" s="1"/>
  <c r="D7" i="18"/>
  <c r="H7" i="18" s="1"/>
  <c r="P7" i="16"/>
  <c r="D207" i="18"/>
  <c r="H207" i="18" s="1"/>
  <c r="P207" i="16"/>
  <c r="D378" i="18"/>
  <c r="H378" i="18" s="1"/>
  <c r="P378" i="16"/>
  <c r="E145" i="18"/>
  <c r="I145" i="18" s="1"/>
  <c r="Q145" i="17"/>
  <c r="P145" i="17"/>
  <c r="E706" i="18"/>
  <c r="I706" i="18" s="1"/>
  <c r="P706" i="17"/>
  <c r="Q706" i="17"/>
  <c r="D441" i="18"/>
  <c r="H441" i="18" s="1"/>
  <c r="P441" i="16"/>
  <c r="D724" i="18"/>
  <c r="H724" i="18" s="1"/>
  <c r="P724" i="16"/>
  <c r="N444" i="17"/>
  <c r="C754" i="18"/>
  <c r="G754" i="18" s="1"/>
  <c r="C643" i="18"/>
  <c r="G643" i="18" s="1"/>
  <c r="D449" i="18"/>
  <c r="H449" i="18" s="1"/>
  <c r="P449" i="16"/>
  <c r="D562" i="18"/>
  <c r="H562" i="18" s="1"/>
  <c r="P562" i="16"/>
  <c r="D860" i="18"/>
  <c r="H860" i="18" s="1"/>
  <c r="P860" i="16"/>
  <c r="E743" i="18"/>
  <c r="I743" i="18" s="1"/>
  <c r="Q743" i="17"/>
  <c r="P743" i="17"/>
  <c r="E953" i="18"/>
  <c r="I953" i="18" s="1"/>
  <c r="Q953" i="17"/>
  <c r="P953" i="17"/>
  <c r="C850" i="18"/>
  <c r="G850" i="18" s="1"/>
  <c r="D29" i="18"/>
  <c r="H29" i="18" s="1"/>
  <c r="P29" i="16"/>
  <c r="D884" i="18"/>
  <c r="H884" i="18" s="1"/>
  <c r="P884" i="16"/>
  <c r="E768" i="18"/>
  <c r="I768" i="18" s="1"/>
  <c r="Q768" i="17"/>
  <c r="P768" i="17"/>
  <c r="E317" i="18"/>
  <c r="I317" i="18" s="1"/>
  <c r="Q317" i="17"/>
  <c r="P317" i="17"/>
  <c r="N583" i="17"/>
  <c r="C879" i="18"/>
  <c r="G879" i="18" s="1"/>
  <c r="D276" i="18"/>
  <c r="H276" i="18" s="1"/>
  <c r="P276" i="16"/>
  <c r="N834" i="17"/>
  <c r="C240" i="18"/>
  <c r="G240" i="18" s="1"/>
  <c r="D419" i="18"/>
  <c r="H419" i="18" s="1"/>
  <c r="P419" i="16"/>
  <c r="D842" i="18"/>
  <c r="H842" i="18" s="1"/>
  <c r="P842" i="16"/>
  <c r="D843" i="18"/>
  <c r="H843" i="18" s="1"/>
  <c r="P843" i="16"/>
  <c r="N249" i="17"/>
  <c r="E872" i="18"/>
  <c r="I872" i="18" s="1"/>
  <c r="Q872" i="17"/>
  <c r="P872" i="17"/>
  <c r="C957" i="18"/>
  <c r="G957" i="18" s="1"/>
  <c r="D897" i="18"/>
  <c r="H897" i="18" s="1"/>
  <c r="P897" i="16"/>
  <c r="E552" i="18"/>
  <c r="I552" i="18" s="1"/>
  <c r="Q552" i="17"/>
  <c r="P552" i="17"/>
  <c r="N42" i="16"/>
  <c r="D631" i="18"/>
  <c r="H631" i="18" s="1"/>
  <c r="P631" i="16"/>
  <c r="N877" i="17"/>
  <c r="N405" i="17"/>
  <c r="C757" i="18"/>
  <c r="G757" i="18" s="1"/>
  <c r="C255" i="18"/>
  <c r="G255" i="18" s="1"/>
  <c r="D608" i="18"/>
  <c r="H608" i="18" s="1"/>
  <c r="P608" i="16"/>
  <c r="E746" i="18"/>
  <c r="I746" i="18" s="1"/>
  <c r="P746" i="17"/>
  <c r="Q746" i="17"/>
  <c r="E619" i="18"/>
  <c r="I619" i="18" s="1"/>
  <c r="P619" i="17"/>
  <c r="Q619" i="17"/>
  <c r="E333" i="18"/>
  <c r="I333" i="18" s="1"/>
  <c r="P333" i="17"/>
  <c r="Q333" i="17"/>
  <c r="C769" i="18"/>
  <c r="G769" i="18" s="1"/>
  <c r="C601" i="18"/>
  <c r="G601" i="18" s="1"/>
  <c r="C589" i="18"/>
  <c r="G589" i="18" s="1"/>
  <c r="D54" i="18"/>
  <c r="H54" i="18" s="1"/>
  <c r="P54" i="16"/>
  <c r="D186" i="18"/>
  <c r="H186" i="18" s="1"/>
  <c r="P186" i="16"/>
  <c r="D586" i="18"/>
  <c r="H586" i="18" s="1"/>
  <c r="P586" i="16"/>
  <c r="E205" i="18"/>
  <c r="I205" i="18" s="1"/>
  <c r="Q205" i="17"/>
  <c r="P205" i="17"/>
  <c r="C903" i="18"/>
  <c r="G903" i="18" s="1"/>
  <c r="D348" i="18"/>
  <c r="H348" i="18" s="1"/>
  <c r="P348" i="16"/>
  <c r="N175" i="17"/>
  <c r="E341" i="18"/>
  <c r="I341" i="18" s="1"/>
  <c r="P341" i="17"/>
  <c r="Q341" i="17"/>
  <c r="C273" i="18"/>
  <c r="G273" i="18" s="1"/>
  <c r="E125" i="18"/>
  <c r="I125" i="18" s="1"/>
  <c r="Q125" i="17"/>
  <c r="P125" i="17"/>
  <c r="N247" i="17"/>
  <c r="N585" i="17"/>
  <c r="D64" i="18"/>
  <c r="H64" i="18" s="1"/>
  <c r="P64" i="16"/>
  <c r="C912" i="18"/>
  <c r="G912" i="18" s="1"/>
  <c r="D229" i="18"/>
  <c r="H229" i="18" s="1"/>
  <c r="P229" i="16"/>
  <c r="D384" i="18"/>
  <c r="H384" i="18" s="1"/>
  <c r="P384" i="16"/>
  <c r="D393" i="18"/>
  <c r="H393" i="18" s="1"/>
  <c r="P393" i="16"/>
  <c r="D591" i="18"/>
  <c r="H591" i="18" s="1"/>
  <c r="P591" i="16"/>
  <c r="N602" i="17"/>
  <c r="N746" i="17"/>
  <c r="D900" i="18"/>
  <c r="H900" i="18" s="1"/>
  <c r="P900" i="16"/>
  <c r="E12" i="18"/>
  <c r="I12" i="18" s="1"/>
  <c r="Q12" i="17"/>
  <c r="P12" i="17"/>
  <c r="N272" i="17"/>
  <c r="N409" i="17"/>
  <c r="N752" i="17"/>
  <c r="C634" i="18"/>
  <c r="G634" i="18" s="1"/>
  <c r="D282" i="18"/>
  <c r="H282" i="18" s="1"/>
  <c r="P282" i="16"/>
  <c r="D115" i="18"/>
  <c r="H115" i="18" s="1"/>
  <c r="P115" i="16"/>
  <c r="E540" i="18"/>
  <c r="I540" i="18" s="1"/>
  <c r="Q540" i="17"/>
  <c r="P540" i="17"/>
  <c r="N739" i="17"/>
  <c r="E785" i="18"/>
  <c r="I785" i="18" s="1"/>
  <c r="Q785" i="17"/>
  <c r="P785" i="17"/>
  <c r="E628" i="18"/>
  <c r="I628" i="18" s="1"/>
  <c r="Q628" i="17"/>
  <c r="P628" i="17"/>
  <c r="N745" i="17"/>
  <c r="L539" i="14"/>
  <c r="C208" i="18"/>
  <c r="G208" i="18" s="1"/>
  <c r="N254" i="17"/>
  <c r="N722" i="17"/>
  <c r="C48" i="18"/>
  <c r="G48" i="18" s="1"/>
  <c r="P48" i="15"/>
  <c r="C861" i="18"/>
  <c r="G861" i="18" s="1"/>
  <c r="D23" i="18"/>
  <c r="H23" i="18" s="1"/>
  <c r="P23" i="16"/>
  <c r="N317" i="17"/>
  <c r="L679" i="14"/>
  <c r="N219" i="17"/>
  <c r="N673" i="17"/>
  <c r="E834" i="18"/>
  <c r="I834" i="18" s="1"/>
  <c r="Q834" i="17"/>
  <c r="P834" i="17"/>
  <c r="N786" i="17"/>
  <c r="D89" i="18"/>
  <c r="H89" i="18" s="1"/>
  <c r="P89" i="16"/>
  <c r="D168" i="18"/>
  <c r="H168" i="18" s="1"/>
  <c r="P168" i="16"/>
  <c r="D792" i="18"/>
  <c r="H792" i="18" s="1"/>
  <c r="P792" i="16"/>
  <c r="E249" i="18"/>
  <c r="I249" i="18" s="1"/>
  <c r="Q249" i="17"/>
  <c r="P249" i="17"/>
  <c r="N772" i="17"/>
  <c r="L649" i="14"/>
  <c r="C700" i="18"/>
  <c r="G700" i="18" s="1"/>
  <c r="N552" i="17"/>
  <c r="D42" i="18"/>
  <c r="H42" i="18" s="1"/>
  <c r="P42" i="16"/>
  <c r="N783" i="16"/>
  <c r="E877" i="18"/>
  <c r="I877" i="18" s="1"/>
  <c r="Q877" i="17"/>
  <c r="P877" i="17"/>
  <c r="E405" i="18"/>
  <c r="I405" i="18" s="1"/>
  <c r="P405" i="17"/>
  <c r="Q405" i="17"/>
  <c r="N162" i="17"/>
  <c r="N885" i="17"/>
  <c r="N773" i="15" l="1"/>
  <c r="N816" i="15"/>
  <c r="N819" i="15"/>
  <c r="N354" i="15"/>
  <c r="N285" i="15"/>
  <c r="N273" i="15"/>
  <c r="N252" i="15"/>
  <c r="N676" i="15"/>
  <c r="N884" i="15"/>
  <c r="N340" i="15"/>
  <c r="N346" i="15"/>
  <c r="N914" i="15"/>
  <c r="N451" i="15"/>
  <c r="N874" i="15"/>
  <c r="N903" i="15"/>
  <c r="N267" i="15"/>
  <c r="N447" i="15"/>
  <c r="N482" i="15"/>
  <c r="N522" i="15"/>
  <c r="N350" i="15"/>
  <c r="N284" i="15"/>
  <c r="N671" i="15"/>
  <c r="N540" i="15"/>
  <c r="N481" i="15"/>
  <c r="N827" i="15"/>
  <c r="N249" i="15"/>
  <c r="N395" i="15"/>
  <c r="N429" i="15"/>
  <c r="N543" i="15"/>
  <c r="N581" i="15"/>
  <c r="N432" i="15"/>
  <c r="N492" i="15"/>
  <c r="N633" i="15"/>
  <c r="N531" i="15"/>
  <c r="N466" i="15"/>
  <c r="N264" i="15"/>
  <c r="B6" i="19"/>
  <c r="N95" i="15"/>
  <c r="N126" i="15"/>
  <c r="N8" i="15"/>
  <c r="N47" i="15"/>
  <c r="N107" i="15"/>
  <c r="N117" i="15"/>
  <c r="N169" i="15"/>
  <c r="N111" i="15"/>
  <c r="N134" i="15"/>
  <c r="N5" i="15"/>
  <c r="N192" i="15"/>
  <c r="N51" i="15"/>
  <c r="N102" i="15"/>
  <c r="N163" i="15"/>
  <c r="N160" i="15"/>
  <c r="N106" i="15"/>
  <c r="N242" i="15"/>
  <c r="N812" i="15"/>
  <c r="N472" i="15"/>
  <c r="N307" i="15"/>
  <c r="N963" i="15"/>
  <c r="N502" i="15"/>
  <c r="N480" i="15"/>
  <c r="N684" i="15"/>
  <c r="N844" i="15"/>
  <c r="N950" i="15"/>
  <c r="N374" i="15"/>
  <c r="N527" i="15"/>
  <c r="N837" i="15"/>
  <c r="N396" i="15"/>
  <c r="N503" i="15"/>
  <c r="N829" i="15"/>
  <c r="N810" i="15"/>
  <c r="N364" i="15"/>
  <c r="N561" i="15"/>
  <c r="N849" i="15"/>
  <c r="N322" i="15"/>
  <c r="N495" i="15"/>
  <c r="N666" i="15"/>
  <c r="N759" i="15"/>
  <c r="N321" i="15"/>
  <c r="N335" i="15"/>
  <c r="N727" i="15"/>
  <c r="N929" i="15"/>
  <c r="N431" i="15"/>
  <c r="N602" i="15"/>
  <c r="N768" i="15"/>
  <c r="N300" i="15"/>
  <c r="N449" i="15"/>
  <c r="N814" i="15"/>
  <c r="N838" i="15"/>
  <c r="N347" i="15"/>
  <c r="N634" i="15"/>
  <c r="N585" i="15"/>
  <c r="N798" i="15"/>
  <c r="N237" i="15"/>
  <c r="N465" i="15"/>
  <c r="N615" i="15"/>
  <c r="N871" i="15"/>
  <c r="N240" i="15"/>
  <c r="N302" i="15"/>
  <c r="N808" i="15"/>
  <c r="N826" i="15"/>
  <c r="N356" i="15"/>
  <c r="N590" i="15"/>
  <c r="N915" i="15"/>
  <c r="N955" i="15"/>
  <c r="N698" i="15"/>
  <c r="N567" i="15"/>
  <c r="N566" i="15"/>
  <c r="N376" i="15"/>
  <c r="N258" i="15"/>
  <c r="N544" i="15"/>
  <c r="N600" i="15"/>
  <c r="N529" i="15"/>
  <c r="N803" i="15"/>
  <c r="N863" i="15"/>
  <c r="N478" i="15"/>
  <c r="N854" i="15"/>
  <c r="N442" i="15"/>
  <c r="N313" i="15"/>
  <c r="N469" i="15"/>
  <c r="N265" i="15"/>
  <c r="N92" i="15"/>
  <c r="N44" i="15"/>
  <c r="N131" i="15"/>
  <c r="N186" i="15"/>
  <c r="N152" i="15"/>
  <c r="N140" i="15"/>
  <c r="N15" i="15"/>
  <c r="N54" i="15"/>
  <c r="N141" i="15"/>
  <c r="N59" i="15"/>
  <c r="N52" i="15"/>
  <c r="N156" i="15"/>
  <c r="N76" i="15"/>
  <c r="N35" i="15"/>
  <c r="N9" i="15"/>
  <c r="N73" i="15"/>
  <c r="N226" i="15"/>
  <c r="N718" i="15"/>
  <c r="N490" i="15"/>
  <c r="N556" i="15"/>
  <c r="N848" i="15"/>
  <c r="N439" i="15"/>
  <c r="N729" i="15"/>
  <c r="N287" i="15"/>
  <c r="N716" i="15"/>
  <c r="N960" i="15"/>
  <c r="N867" i="15"/>
  <c r="N205" i="15"/>
  <c r="N678" i="15"/>
  <c r="N772" i="15"/>
  <c r="N399" i="15"/>
  <c r="N533" i="15"/>
  <c r="N784" i="15"/>
  <c r="N953" i="15"/>
  <c r="N488" i="15"/>
  <c r="N524" i="15"/>
  <c r="N924" i="15"/>
  <c r="N279" i="15"/>
  <c r="N443" i="15"/>
  <c r="N723" i="15"/>
  <c r="N832" i="15"/>
  <c r="N336" i="15"/>
  <c r="N683" i="15"/>
  <c r="N823" i="15"/>
  <c r="N334" i="15"/>
  <c r="N417" i="15"/>
  <c r="N594" i="15"/>
  <c r="N710" i="15"/>
  <c r="N333" i="15"/>
  <c r="N629" i="15"/>
  <c r="N847" i="15"/>
  <c r="N817" i="15"/>
  <c r="N459" i="15"/>
  <c r="N691" i="15"/>
  <c r="N605" i="15"/>
  <c r="N804" i="15"/>
  <c r="N243" i="15"/>
  <c r="N496" i="15"/>
  <c r="N707" i="15"/>
  <c r="N864" i="15"/>
  <c r="N217" i="15"/>
  <c r="N569" i="15"/>
  <c r="N762" i="15"/>
  <c r="N885" i="15"/>
  <c r="N371" i="15"/>
  <c r="N560" i="15"/>
  <c r="N799" i="15"/>
  <c r="N949" i="15"/>
  <c r="N686" i="15"/>
  <c r="N516" i="15"/>
  <c r="N512" i="15"/>
  <c r="N338" i="15"/>
  <c r="N268" i="15"/>
  <c r="N433" i="15"/>
  <c r="N212" i="15"/>
  <c r="N256" i="15"/>
  <c r="N622" i="15"/>
  <c r="N607" i="15"/>
  <c r="N211" i="15"/>
  <c r="N809" i="15"/>
  <c r="N194" i="15"/>
  <c r="N168" i="15"/>
  <c r="N119" i="15"/>
  <c r="N185" i="15"/>
  <c r="N173" i="15"/>
  <c r="N179" i="15"/>
  <c r="N144" i="15"/>
  <c r="N6" i="15"/>
  <c r="N188" i="15"/>
  <c r="N165" i="15"/>
  <c r="N26" i="15"/>
  <c r="N37" i="15"/>
  <c r="N3" i="15"/>
  <c r="N41" i="15"/>
  <c r="N60" i="15"/>
  <c r="N881" i="15"/>
  <c r="N301" i="15"/>
  <c r="N830" i="15"/>
  <c r="N725" i="15"/>
  <c r="N397" i="15"/>
  <c r="N277" i="15"/>
  <c r="N305" i="15"/>
  <c r="N646" i="15"/>
  <c r="N912" i="15"/>
  <c r="N775" i="15"/>
  <c r="N377" i="15"/>
  <c r="N610" i="15"/>
  <c r="N870" i="15"/>
  <c r="N420" i="15"/>
  <c r="N539" i="15"/>
  <c r="N662" i="15"/>
  <c r="N320" i="15"/>
  <c r="N499" i="15"/>
  <c r="N702" i="15"/>
  <c r="N890" i="15"/>
  <c r="N222" i="15"/>
  <c r="N293" i="15"/>
  <c r="N782" i="15"/>
  <c r="N925" i="15"/>
  <c r="N398" i="15"/>
  <c r="N587" i="15"/>
  <c r="N781" i="15"/>
  <c r="N253" i="15"/>
  <c r="N414" i="15"/>
  <c r="N719" i="15"/>
  <c r="N876" i="15"/>
  <c r="N407" i="15"/>
  <c r="N689" i="15"/>
  <c r="N752" i="15"/>
  <c r="N229" i="15"/>
  <c r="N515" i="15"/>
  <c r="N647" i="15"/>
  <c r="N513" i="15"/>
  <c r="N654" i="15"/>
  <c r="N357" i="15"/>
  <c r="N500" i="15"/>
  <c r="N731" i="15"/>
  <c r="N766" i="15"/>
  <c r="N444" i="15"/>
  <c r="N491" i="15"/>
  <c r="N883" i="15"/>
  <c r="N947" i="15"/>
  <c r="N263" i="15"/>
  <c r="N750" i="15"/>
  <c r="N828" i="15"/>
  <c r="N946" i="15"/>
  <c r="N680" i="15"/>
  <c r="N470" i="15"/>
  <c r="N476" i="15"/>
  <c r="N329" i="15"/>
  <c r="N917" i="15"/>
  <c r="N379" i="15"/>
  <c r="N282" i="15"/>
  <c r="N631" i="15"/>
  <c r="N445" i="15"/>
  <c r="N966" i="15"/>
  <c r="N761" i="15"/>
  <c r="N520" i="15"/>
  <c r="N887" i="15"/>
  <c r="N4" i="15"/>
  <c r="N64" i="15"/>
  <c r="N12" i="15"/>
  <c r="N132" i="15"/>
  <c r="N22" i="15"/>
  <c r="N19" i="15"/>
  <c r="N62" i="15"/>
  <c r="N133" i="15"/>
  <c r="N17" i="15"/>
  <c r="N13" i="15"/>
  <c r="N123" i="15"/>
  <c r="N74" i="15"/>
  <c r="N130" i="15"/>
  <c r="N115" i="15"/>
  <c r="N136" i="15"/>
  <c r="N118" i="15"/>
  <c r="N337" i="15"/>
  <c r="N568" i="15"/>
  <c r="N236" i="15"/>
  <c r="N857" i="15"/>
  <c r="N210" i="15"/>
  <c r="N457" i="15"/>
  <c r="N225" i="15"/>
  <c r="N498" i="15"/>
  <c r="N769" i="15"/>
  <c r="N713" i="15"/>
  <c r="N228" i="15"/>
  <c r="N392" i="15"/>
  <c r="N733" i="15"/>
  <c r="N945" i="15"/>
  <c r="N428" i="15"/>
  <c r="N542" i="15"/>
  <c r="N706" i="15"/>
  <c r="N294" i="15"/>
  <c r="N408" i="15"/>
  <c r="N628" i="15"/>
  <c r="N760" i="15"/>
  <c r="N262" i="15"/>
  <c r="N311" i="15"/>
  <c r="N853" i="15"/>
  <c r="N938" i="15"/>
  <c r="N386" i="15"/>
  <c r="N548" i="15"/>
  <c r="N873" i="15"/>
  <c r="N383" i="15"/>
  <c r="N296" i="15"/>
  <c r="N667" i="15"/>
  <c r="N831" i="15"/>
  <c r="N315" i="15"/>
  <c r="N570" i="15"/>
  <c r="N937" i="15"/>
  <c r="N358" i="15"/>
  <c r="N435" i="15"/>
  <c r="N620" i="15"/>
  <c r="N732" i="15"/>
  <c r="N789" i="15"/>
  <c r="N239" i="15"/>
  <c r="N473" i="15"/>
  <c r="N697" i="15"/>
  <c r="N922" i="15"/>
  <c r="N355" i="15"/>
  <c r="N504" i="15"/>
  <c r="N820" i="15"/>
  <c r="N889" i="15"/>
  <c r="N369" i="15"/>
  <c r="N700" i="15"/>
  <c r="N756" i="15"/>
  <c r="N943" i="15"/>
  <c r="N663" i="15"/>
  <c r="N458" i="15"/>
  <c r="N464" i="15"/>
  <c r="N821" i="15"/>
  <c r="N535" i="15"/>
  <c r="N505" i="15"/>
  <c r="N592" i="15"/>
  <c r="N278" i="15"/>
  <c r="N493" i="15"/>
  <c r="N589" i="15"/>
  <c r="N625" i="15"/>
  <c r="N559" i="15"/>
  <c r="N101" i="15"/>
  <c r="N135" i="15"/>
  <c r="N153" i="15"/>
  <c r="N33" i="15"/>
  <c r="N23" i="15"/>
  <c r="N98" i="15"/>
  <c r="N128" i="15"/>
  <c r="N50" i="15"/>
  <c r="N170" i="15"/>
  <c r="N154" i="15"/>
  <c r="N42" i="15"/>
  <c r="N198" i="15"/>
  <c r="N122" i="15"/>
  <c r="N114" i="15"/>
  <c r="N151" i="15"/>
  <c r="N67" i="15"/>
  <c r="N878" i="15"/>
  <c r="N658" i="15"/>
  <c r="N893" i="15"/>
  <c r="N328" i="15"/>
  <c r="N255" i="15"/>
  <c r="N644" i="15"/>
  <c r="N806" i="15"/>
  <c r="N879" i="15"/>
  <c r="N291" i="15"/>
  <c r="N360" i="15"/>
  <c r="N709" i="15"/>
  <c r="N897" i="15"/>
  <c r="N474" i="15"/>
  <c r="N696" i="15"/>
  <c r="N673" i="15"/>
  <c r="N312" i="15"/>
  <c r="N411" i="15"/>
  <c r="N841" i="15"/>
  <c r="N896" i="15"/>
  <c r="N385" i="15"/>
  <c r="N699" i="15"/>
  <c r="N677" i="15"/>
  <c r="N956" i="15"/>
  <c r="N233" i="15"/>
  <c r="N597" i="15"/>
  <c r="N787" i="15"/>
  <c r="N423" i="15"/>
  <c r="N314" i="15"/>
  <c r="N734" i="15"/>
  <c r="N964" i="15"/>
  <c r="N341" i="15"/>
  <c r="N609" i="15"/>
  <c r="N834" i="15"/>
  <c r="N201" i="15"/>
  <c r="N489" i="15"/>
  <c r="N582" i="15"/>
  <c r="N603" i="15"/>
  <c r="N880" i="15"/>
  <c r="N348" i="15"/>
  <c r="N546" i="15"/>
  <c r="N748" i="15"/>
  <c r="N843" i="15"/>
  <c r="N362" i="15"/>
  <c r="N507" i="15"/>
  <c r="N948" i="15"/>
  <c r="N846" i="15"/>
  <c r="N367" i="15"/>
  <c r="N763" i="15"/>
  <c r="N894" i="15"/>
  <c r="N940" i="15"/>
  <c r="N659" i="15"/>
  <c r="N511" i="15"/>
  <c r="N452" i="15"/>
  <c r="N259" i="15"/>
  <c r="N839" i="15"/>
  <c r="N220" i="15"/>
  <c r="N875" i="15"/>
  <c r="N304" i="15"/>
  <c r="N604" i="15"/>
  <c r="N370" i="15"/>
  <c r="N767" i="15"/>
  <c r="N571" i="15"/>
  <c r="N147" i="15"/>
  <c r="N40" i="15"/>
  <c r="N85" i="15"/>
  <c r="N39" i="15"/>
  <c r="N84" i="15"/>
  <c r="N24" i="15"/>
  <c r="N161" i="15"/>
  <c r="N104" i="15"/>
  <c r="N174" i="15"/>
  <c r="N14" i="15"/>
  <c r="N177" i="15"/>
  <c r="N167" i="15"/>
  <c r="N31" i="15"/>
  <c r="N49" i="15"/>
  <c r="N79" i="15"/>
  <c r="N196" i="15"/>
  <c r="N203" i="15"/>
  <c r="N361" i="15"/>
  <c r="N815" i="15"/>
  <c r="N351" i="15"/>
  <c r="N572" i="15"/>
  <c r="N668" i="15"/>
  <c r="N968" i="15"/>
  <c r="N309" i="15"/>
  <c r="N380" i="15"/>
  <c r="N751" i="15"/>
  <c r="N921" i="15"/>
  <c r="N486" i="15"/>
  <c r="N545" i="15"/>
  <c r="N868" i="15"/>
  <c r="N235" i="15"/>
  <c r="N332" i="15"/>
  <c r="N656" i="15"/>
  <c r="N813" i="15"/>
  <c r="N378" i="15"/>
  <c r="N616" i="15"/>
  <c r="N790" i="15"/>
  <c r="N783" i="15"/>
  <c r="N250" i="15"/>
  <c r="N655" i="15"/>
  <c r="N930" i="15"/>
  <c r="N405" i="15"/>
  <c r="N497" i="15"/>
  <c r="N788" i="15"/>
  <c r="N856" i="15"/>
  <c r="N339" i="15"/>
  <c r="N557" i="15"/>
  <c r="N904" i="15"/>
  <c r="N276" i="15"/>
  <c r="N456" i="15"/>
  <c r="N717" i="15"/>
  <c r="N859" i="15"/>
  <c r="N944" i="15"/>
  <c r="N425" i="15"/>
  <c r="N714" i="15"/>
  <c r="N708" i="15"/>
  <c r="N753" i="15"/>
  <c r="N471" i="15"/>
  <c r="N645" i="15"/>
  <c r="N898" i="15"/>
  <c r="N970" i="15"/>
  <c r="N372" i="15"/>
  <c r="N720" i="15"/>
  <c r="N962" i="15"/>
  <c r="N918" i="15"/>
  <c r="N640" i="15"/>
  <c r="N555" i="15"/>
  <c r="N394" i="15"/>
  <c r="N541" i="15"/>
  <c r="N436" i="15"/>
  <c r="N343" i="15"/>
  <c r="N791" i="15"/>
  <c r="N209" i="15"/>
  <c r="N448" i="15"/>
  <c r="N244" i="15"/>
  <c r="N860" i="15"/>
  <c r="N16" i="15"/>
  <c r="N137" i="15"/>
  <c r="N180" i="15"/>
  <c r="N18" i="15"/>
  <c r="N193" i="15"/>
  <c r="N80" i="15"/>
  <c r="N150" i="15"/>
  <c r="N58" i="15"/>
  <c r="N56" i="15"/>
  <c r="N148" i="15"/>
  <c r="N103" i="15"/>
  <c r="N224" i="15"/>
  <c r="N272" i="15"/>
  <c r="N454" i="15"/>
  <c r="N532" i="15"/>
  <c r="N270" i="15"/>
  <c r="N824" i="15"/>
  <c r="N247" i="15"/>
  <c r="N391" i="15"/>
  <c r="N494" i="15"/>
  <c r="N778" i="15"/>
  <c r="N850" i="15"/>
  <c r="N214" i="15"/>
  <c r="N375" i="15"/>
  <c r="N738" i="15"/>
  <c r="N317" i="15"/>
  <c r="N353" i="15"/>
  <c r="N661" i="15"/>
  <c r="N933" i="15"/>
  <c r="N219" i="15"/>
  <c r="N552" i="15"/>
  <c r="N737" i="15"/>
  <c r="N919" i="15"/>
  <c r="N401" i="15"/>
  <c r="N679" i="15"/>
  <c r="N764" i="15"/>
  <c r="N323" i="15"/>
  <c r="N426" i="15"/>
  <c r="N621" i="15"/>
  <c r="N901" i="15"/>
  <c r="N410" i="15"/>
  <c r="N509" i="15"/>
  <c r="N877" i="15"/>
  <c r="N891" i="15"/>
  <c r="N415" i="15"/>
  <c r="N599" i="15"/>
  <c r="N931" i="15"/>
  <c r="N326" i="15"/>
  <c r="N461" i="15"/>
  <c r="N623" i="15"/>
  <c r="N722" i="15"/>
  <c r="N967" i="15"/>
  <c r="N318" i="15"/>
  <c r="N651" i="15"/>
  <c r="N770" i="15"/>
  <c r="N862" i="15"/>
  <c r="N450" i="15"/>
  <c r="N591" i="15"/>
  <c r="N939" i="15"/>
  <c r="N227" i="15"/>
  <c r="N387" i="15"/>
  <c r="N774" i="15"/>
  <c r="N888" i="15"/>
  <c r="N721" i="15"/>
  <c r="N632" i="15"/>
  <c r="N404" i="15"/>
  <c r="N359" i="15"/>
  <c r="N797" i="15"/>
  <c r="N785" i="15"/>
  <c r="N755" i="15"/>
  <c r="N208" i="15"/>
  <c r="N289" i="15"/>
  <c r="N576" i="15"/>
  <c r="N295" i="15"/>
  <c r="N292" i="15"/>
  <c r="N648" i="15"/>
  <c r="N851" i="15"/>
  <c r="N866" i="15"/>
  <c r="N280" i="15"/>
  <c r="N660" i="15"/>
  <c r="N749" i="15"/>
  <c r="N910" i="15"/>
  <c r="N207" i="15"/>
  <c r="N373" i="15"/>
  <c r="N730" i="15"/>
  <c r="N241" i="15"/>
  <c r="N402" i="15"/>
  <c r="N664" i="15"/>
  <c r="N741" i="15"/>
  <c r="N281" i="15"/>
  <c r="N693" i="15"/>
  <c r="N712" i="15"/>
  <c r="N861" i="15"/>
  <c r="N413" i="15"/>
  <c r="N551" i="15"/>
  <c r="N694" i="15"/>
  <c r="N811" i="15"/>
  <c r="N441" i="15"/>
  <c r="N865" i="15"/>
  <c r="N793" i="15"/>
  <c r="N389" i="15"/>
  <c r="N578" i="15"/>
  <c r="N739" i="15"/>
  <c r="N941" i="15"/>
  <c r="N453" i="15"/>
  <c r="N565" i="15"/>
  <c r="N840" i="15"/>
  <c r="N234" i="15"/>
  <c r="N238" i="15"/>
  <c r="N617" i="15"/>
  <c r="N792" i="15"/>
  <c r="N935" i="15"/>
  <c r="N438" i="15"/>
  <c r="N669" i="15"/>
  <c r="N612" i="15"/>
  <c r="N954" i="15"/>
  <c r="N455" i="15"/>
  <c r="N630" i="15"/>
  <c r="N909" i="15"/>
  <c r="N288" i="15"/>
  <c r="N477" i="15"/>
  <c r="N653" i="15"/>
  <c r="N638" i="15"/>
  <c r="N485" i="15"/>
  <c r="N614" i="15"/>
  <c r="N596" i="15"/>
  <c r="N344" i="15"/>
  <c r="N842" i="15"/>
  <c r="N595" i="15"/>
  <c r="N206" i="15"/>
  <c r="N204" i="15"/>
  <c r="N274" i="15"/>
  <c r="N580" i="15"/>
  <c r="N526" i="15"/>
  <c r="N460" i="15"/>
  <c r="N427" i="15"/>
  <c r="N349" i="15"/>
  <c r="N75" i="15"/>
  <c r="N99" i="15"/>
  <c r="N183" i="15"/>
  <c r="N93" i="15"/>
  <c r="N182" i="15"/>
  <c r="N27" i="15"/>
  <c r="N77" i="15"/>
  <c r="N20" i="15"/>
  <c r="N100" i="15"/>
  <c r="N187" i="15"/>
  <c r="N124" i="15"/>
  <c r="N230" i="15"/>
  <c r="N553" i="15"/>
  <c r="N523" i="15"/>
  <c r="N286" i="15"/>
  <c r="N215" i="15"/>
  <c r="N483" i="15"/>
  <c r="N530" i="15"/>
  <c r="N740" i="15"/>
  <c r="N902" i="15"/>
  <c r="N365" i="15"/>
  <c r="N681" i="15"/>
  <c r="N825" i="15"/>
  <c r="N363" i="15"/>
  <c r="N290" i="15"/>
  <c r="N639" i="15"/>
  <c r="N765" i="15"/>
  <c r="N368" i="15"/>
  <c r="N611" i="15"/>
  <c r="N724" i="15"/>
  <c r="N886" i="15"/>
  <c r="N245" i="15"/>
  <c r="N573" i="15"/>
  <c r="N745" i="15"/>
  <c r="N932" i="15"/>
  <c r="N508" i="15"/>
  <c r="N726" i="15"/>
  <c r="N916" i="15"/>
  <c r="N342" i="15"/>
  <c r="N685" i="15"/>
  <c r="N695" i="15"/>
  <c r="N959" i="15"/>
  <c r="N506" i="15"/>
  <c r="N672" i="15"/>
  <c r="N626" i="15"/>
  <c r="N231" i="15"/>
  <c r="N299" i="15"/>
  <c r="N736" i="15"/>
  <c r="N965" i="15"/>
  <c r="N275" i="15"/>
  <c r="N257" i="15"/>
  <c r="N575" i="15"/>
  <c r="N688" i="15"/>
  <c r="N637" i="15"/>
  <c r="N468" i="15"/>
  <c r="N800" i="15"/>
  <c r="N942" i="15"/>
  <c r="N306" i="15"/>
  <c r="N467" i="15"/>
  <c r="N703" i="15"/>
  <c r="N657" i="15"/>
  <c r="N537" i="15"/>
  <c r="N563" i="15"/>
  <c r="N564" i="15"/>
  <c r="N446" i="15"/>
  <c r="N246" i="15"/>
  <c r="N421" i="15"/>
  <c r="N818" i="15"/>
  <c r="N598" i="15"/>
  <c r="N266" i="15"/>
  <c r="N248" i="15"/>
  <c r="N388" i="15"/>
  <c r="N254" i="15"/>
  <c r="P236" i="15"/>
  <c r="C236" i="18"/>
  <c r="G236" i="18" s="1"/>
  <c r="P272" i="15"/>
  <c r="C272" i="18"/>
  <c r="G272" i="18" s="1"/>
  <c r="P230" i="15"/>
  <c r="C230" i="18"/>
  <c r="G230" i="18" s="1"/>
  <c r="P248" i="15"/>
  <c r="C248" i="18"/>
  <c r="G248" i="18" s="1"/>
  <c r="P200" i="15"/>
  <c r="C200" i="18"/>
  <c r="G200" i="18" s="1"/>
  <c r="P260" i="15"/>
  <c r="C260" i="18"/>
  <c r="G260" i="18" s="1"/>
  <c r="P218" i="15"/>
  <c r="C218" i="18"/>
  <c r="G218" i="18" s="1"/>
  <c r="V5" i="17"/>
  <c r="S11" i="17"/>
  <c r="R7" i="16"/>
  <c r="R9" i="16" s="1"/>
  <c r="U3" i="16"/>
  <c r="U5" i="15"/>
  <c r="U2" i="15"/>
  <c r="U2" i="16"/>
  <c r="U5" i="16"/>
  <c r="U4" i="16"/>
  <c r="P6" i="14"/>
  <c r="V4" i="17"/>
  <c r="V3" i="17"/>
  <c r="S9" i="14"/>
  <c r="S7" i="14"/>
  <c r="S8" i="14"/>
  <c r="V2" i="17"/>
  <c r="R7" i="15" l="1"/>
  <c r="R10" i="15" s="1"/>
  <c r="U4" i="15"/>
  <c r="U8" i="15" s="1"/>
  <c r="B9" i="19"/>
  <c r="B10" i="19" s="1"/>
  <c r="U3" i="15"/>
  <c r="U7" i="15" s="1"/>
  <c r="R10" i="16"/>
  <c r="U9" i="15"/>
  <c r="S10" i="14"/>
  <c r="P9" i="14"/>
  <c r="P8" i="14"/>
  <c r="U8" i="16"/>
  <c r="U9" i="16"/>
  <c r="U10" i="16" s="1"/>
  <c r="U7" i="16"/>
  <c r="V9" i="17"/>
  <c r="V8" i="17"/>
  <c r="V7" i="17"/>
  <c r="R9" i="15" l="1"/>
  <c r="U10" i="15"/>
  <c r="V10" i="17"/>
  <c r="AR3" i="13"/>
  <c r="AR4" i="13"/>
  <c r="AR5" i="13"/>
  <c r="AR6" i="13"/>
  <c r="AR7" i="13"/>
  <c r="AR8" i="13"/>
  <c r="AR9" i="13"/>
  <c r="AR10" i="13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1" i="13"/>
  <c r="AR32" i="13"/>
  <c r="AR33" i="13"/>
  <c r="AR34" i="13"/>
  <c r="AR35" i="13"/>
  <c r="AR36" i="13"/>
  <c r="AR37" i="13"/>
  <c r="AR38" i="13"/>
  <c r="AR39" i="13"/>
  <c r="AR40" i="13"/>
  <c r="AR41" i="13"/>
  <c r="AR42" i="13"/>
  <c r="AR43" i="13"/>
  <c r="AR44" i="13"/>
  <c r="AR45" i="13"/>
  <c r="AR46" i="13"/>
  <c r="AR47" i="13"/>
  <c r="AR48" i="13"/>
  <c r="AR49" i="13"/>
  <c r="AR50" i="13"/>
  <c r="AR51" i="13"/>
  <c r="AR52" i="13"/>
  <c r="AR53" i="13"/>
  <c r="AR54" i="13"/>
  <c r="AR55" i="13"/>
  <c r="AR56" i="13"/>
  <c r="AR57" i="13"/>
  <c r="AR58" i="13"/>
  <c r="AR59" i="13"/>
  <c r="AR60" i="13"/>
  <c r="AR61" i="13"/>
  <c r="AR62" i="13"/>
  <c r="AR63" i="13"/>
  <c r="AR64" i="13"/>
  <c r="AR65" i="13"/>
  <c r="AR66" i="13"/>
  <c r="AR67" i="13"/>
  <c r="AR68" i="13"/>
  <c r="AR69" i="13"/>
  <c r="AR70" i="13"/>
  <c r="AR71" i="13"/>
  <c r="AR72" i="13"/>
  <c r="AR73" i="13"/>
  <c r="AR74" i="13"/>
  <c r="AR75" i="13"/>
  <c r="AR76" i="13"/>
  <c r="AR77" i="13"/>
  <c r="AR78" i="13"/>
  <c r="AR79" i="13"/>
  <c r="AR80" i="13"/>
  <c r="AR81" i="13"/>
  <c r="AR82" i="13"/>
  <c r="AR83" i="13"/>
  <c r="AR84" i="13"/>
  <c r="AR85" i="13"/>
  <c r="AR86" i="13"/>
  <c r="AR87" i="13"/>
  <c r="AR88" i="13"/>
  <c r="AR89" i="13"/>
  <c r="AR90" i="13"/>
  <c r="AR91" i="13"/>
  <c r="AR92" i="13"/>
  <c r="AR93" i="13"/>
  <c r="AR94" i="13"/>
  <c r="AR95" i="13"/>
  <c r="AR96" i="13"/>
  <c r="AR97" i="13"/>
  <c r="AR98" i="13"/>
  <c r="AR99" i="13"/>
  <c r="AR100" i="13"/>
  <c r="AR101" i="13"/>
  <c r="AR102" i="13"/>
  <c r="AR103" i="13"/>
  <c r="AR104" i="13"/>
  <c r="AR105" i="13"/>
  <c r="AR106" i="13"/>
  <c r="AR107" i="13"/>
  <c r="AR108" i="13"/>
  <c r="AR109" i="13"/>
  <c r="AR110" i="13"/>
  <c r="AR111" i="13"/>
  <c r="AR112" i="13"/>
  <c r="AR113" i="13"/>
  <c r="AR114" i="13"/>
  <c r="AR115" i="13"/>
  <c r="AR116" i="13"/>
  <c r="AR117" i="13"/>
  <c r="AR118" i="13"/>
  <c r="AR119" i="13"/>
  <c r="AR120" i="13"/>
  <c r="AR121" i="13"/>
  <c r="AR122" i="13"/>
  <c r="AR123" i="13"/>
  <c r="AR124" i="13"/>
  <c r="AR125" i="13"/>
  <c r="AR126" i="13"/>
  <c r="AR127" i="13"/>
  <c r="AR128" i="13"/>
  <c r="AR129" i="13"/>
  <c r="AR130" i="13"/>
  <c r="AR131" i="13"/>
  <c r="AR132" i="13"/>
  <c r="AR133" i="13"/>
  <c r="AR134" i="13"/>
  <c r="AR135" i="13"/>
  <c r="AR136" i="13"/>
  <c r="AR137" i="13"/>
  <c r="AR138" i="13"/>
  <c r="AR139" i="13"/>
  <c r="AR140" i="13"/>
  <c r="AR141" i="13"/>
  <c r="AR142" i="13"/>
  <c r="AR143" i="13"/>
  <c r="AR144" i="13"/>
  <c r="AR145" i="13"/>
  <c r="AR146" i="13"/>
  <c r="AR147" i="13"/>
  <c r="AR148" i="13"/>
  <c r="AR149" i="13"/>
  <c r="AR150" i="13"/>
  <c r="AR151" i="13"/>
  <c r="AR152" i="13"/>
  <c r="AR153" i="13"/>
  <c r="AR154" i="13"/>
  <c r="AR155" i="13"/>
  <c r="AR156" i="13"/>
  <c r="AR157" i="13"/>
  <c r="AR158" i="13"/>
  <c r="AR159" i="13"/>
  <c r="AR160" i="13"/>
  <c r="AR161" i="13"/>
  <c r="AR162" i="13"/>
  <c r="AR163" i="13"/>
  <c r="AR164" i="13"/>
  <c r="AR165" i="13"/>
  <c r="AR166" i="13"/>
  <c r="AR167" i="13"/>
  <c r="AR168" i="13"/>
  <c r="AR169" i="13"/>
  <c r="AR170" i="13"/>
  <c r="AR171" i="13"/>
  <c r="AR172" i="13"/>
  <c r="AR173" i="13"/>
  <c r="AR174" i="13"/>
  <c r="AR175" i="13"/>
  <c r="AR176" i="13"/>
  <c r="AR177" i="13"/>
  <c r="AR178" i="13"/>
  <c r="AR179" i="13"/>
  <c r="AR180" i="13"/>
  <c r="AR181" i="13"/>
  <c r="AR182" i="13"/>
  <c r="AR183" i="13"/>
  <c r="AR184" i="13"/>
  <c r="AR185" i="13"/>
  <c r="AR186" i="13"/>
  <c r="AR187" i="13"/>
  <c r="AR188" i="13"/>
  <c r="AR189" i="13"/>
  <c r="AR190" i="13"/>
  <c r="AR191" i="13"/>
  <c r="AR192" i="13"/>
  <c r="AR193" i="13"/>
  <c r="AR194" i="13"/>
  <c r="AR195" i="13"/>
  <c r="AR196" i="13"/>
  <c r="AR197" i="13"/>
  <c r="AR198" i="13"/>
  <c r="AR199" i="13"/>
  <c r="AR200" i="13"/>
  <c r="AR201" i="13"/>
  <c r="AR202" i="13"/>
  <c r="AR203" i="13"/>
  <c r="AR204" i="13"/>
  <c r="AR205" i="13"/>
  <c r="AR206" i="13"/>
  <c r="AR207" i="13"/>
  <c r="AR208" i="13"/>
  <c r="AR209" i="13"/>
  <c r="AR210" i="13"/>
  <c r="AR211" i="13"/>
  <c r="AR212" i="13"/>
  <c r="AR213" i="13"/>
  <c r="AR214" i="13"/>
  <c r="AR215" i="13"/>
  <c r="AR216" i="13"/>
  <c r="AR217" i="13"/>
  <c r="AR218" i="13"/>
  <c r="AR219" i="13"/>
  <c r="AR220" i="13"/>
  <c r="AR221" i="13"/>
  <c r="AR222" i="13"/>
  <c r="AR223" i="13"/>
  <c r="AR224" i="13"/>
  <c r="AR225" i="13"/>
  <c r="AR226" i="13"/>
  <c r="AR227" i="13"/>
  <c r="AR228" i="13"/>
  <c r="AR229" i="13"/>
  <c r="AR230" i="13"/>
  <c r="AR231" i="13"/>
  <c r="AR232" i="13"/>
  <c r="AR233" i="13"/>
  <c r="AR234" i="13"/>
  <c r="AR235" i="13"/>
  <c r="AR236" i="13"/>
  <c r="AR237" i="13"/>
  <c r="AR238" i="13"/>
  <c r="AR239" i="13"/>
  <c r="AR240" i="13"/>
  <c r="AR241" i="13"/>
  <c r="AR242" i="13"/>
  <c r="AR243" i="13"/>
  <c r="AR244" i="13"/>
  <c r="AR245" i="13"/>
  <c r="AR246" i="13"/>
  <c r="AR247" i="13"/>
  <c r="AR248" i="13"/>
  <c r="AR249" i="13"/>
  <c r="AR250" i="13"/>
  <c r="AR251" i="13"/>
  <c r="AR252" i="13"/>
  <c r="AR253" i="13"/>
  <c r="AR254" i="13"/>
  <c r="AR255" i="13"/>
  <c r="AR256" i="13"/>
  <c r="AR257" i="13"/>
  <c r="AR258" i="13"/>
  <c r="AR259" i="13"/>
  <c r="AR260" i="13"/>
  <c r="AR261" i="13"/>
  <c r="AR262" i="13"/>
  <c r="AR263" i="13"/>
  <c r="AR264" i="13"/>
  <c r="AR265" i="13"/>
  <c r="AR266" i="13"/>
  <c r="AR267" i="13"/>
  <c r="AR268" i="13"/>
  <c r="AR269" i="13"/>
  <c r="AR270" i="13"/>
  <c r="AR271" i="13"/>
  <c r="AR272" i="13"/>
  <c r="AR273" i="13"/>
  <c r="AR274" i="13"/>
  <c r="AR275" i="13"/>
  <c r="AR276" i="13"/>
  <c r="AR277" i="13"/>
  <c r="AR278" i="13"/>
  <c r="AR279" i="13"/>
  <c r="AR280" i="13"/>
  <c r="AR281" i="13"/>
  <c r="AR282" i="13"/>
  <c r="AR283" i="13"/>
  <c r="AR284" i="13"/>
  <c r="AR285" i="13"/>
  <c r="AR286" i="13"/>
  <c r="AR287" i="13"/>
  <c r="AR288" i="13"/>
  <c r="AR289" i="13"/>
  <c r="AR290" i="13"/>
  <c r="AR291" i="13"/>
  <c r="AR292" i="13"/>
  <c r="AR293" i="13"/>
  <c r="AR294" i="13"/>
  <c r="AR295" i="13"/>
  <c r="AR296" i="13"/>
  <c r="AR297" i="13"/>
  <c r="AR298" i="13"/>
  <c r="AR299" i="13"/>
  <c r="AR300" i="13"/>
  <c r="AR301" i="13"/>
  <c r="AR302" i="13"/>
  <c r="AR303" i="13"/>
  <c r="AR304" i="13"/>
  <c r="AR305" i="13"/>
  <c r="AR306" i="13"/>
  <c r="AR307" i="13"/>
  <c r="AR308" i="13"/>
  <c r="AR309" i="13"/>
  <c r="AR310" i="13"/>
  <c r="AR311" i="13"/>
  <c r="AR312" i="13"/>
  <c r="AR313" i="13"/>
  <c r="AR314" i="13"/>
  <c r="AR315" i="13"/>
  <c r="AR316" i="13"/>
  <c r="AR317" i="13"/>
  <c r="AR318" i="13"/>
  <c r="AR319" i="13"/>
  <c r="AR320" i="13"/>
  <c r="AR321" i="13"/>
  <c r="AR322" i="13"/>
  <c r="AR323" i="13"/>
  <c r="AR324" i="13"/>
  <c r="AR325" i="13"/>
  <c r="AR326" i="13"/>
  <c r="AR327" i="13"/>
  <c r="AR328" i="13"/>
  <c r="AR329" i="13"/>
  <c r="AR330" i="13"/>
  <c r="AR331" i="13"/>
  <c r="AR332" i="13"/>
  <c r="AR333" i="13"/>
  <c r="AR334" i="13"/>
  <c r="AR335" i="13"/>
  <c r="AR336" i="13"/>
  <c r="AR337" i="13"/>
  <c r="AR338" i="13"/>
  <c r="AR339" i="13"/>
  <c r="AR340" i="13"/>
  <c r="AR341" i="13"/>
  <c r="AR342" i="13"/>
  <c r="AR343" i="13"/>
  <c r="AR344" i="13"/>
  <c r="AR345" i="13"/>
  <c r="AR346" i="13"/>
  <c r="AR347" i="13"/>
  <c r="AR348" i="13"/>
  <c r="AR349" i="13"/>
  <c r="AR350" i="13"/>
  <c r="AR351" i="13"/>
  <c r="AR352" i="13"/>
  <c r="AR353" i="13"/>
  <c r="AR354" i="13"/>
  <c r="AR355" i="13"/>
  <c r="AR356" i="13"/>
  <c r="AR357" i="13"/>
  <c r="AR358" i="13"/>
  <c r="AR359" i="13"/>
  <c r="AR360" i="13"/>
  <c r="AR361" i="13"/>
  <c r="AR362" i="13"/>
  <c r="AR363" i="13"/>
  <c r="AR364" i="13"/>
  <c r="AR365" i="13"/>
  <c r="AR366" i="13"/>
  <c r="AR367" i="13"/>
  <c r="AR368" i="13"/>
  <c r="AR369" i="13"/>
  <c r="AR370" i="13"/>
  <c r="AR371" i="13"/>
  <c r="AR372" i="13"/>
  <c r="AR373" i="13"/>
  <c r="AR374" i="13"/>
  <c r="AR375" i="13"/>
  <c r="AR376" i="13"/>
  <c r="AR377" i="13"/>
  <c r="AR378" i="13"/>
  <c r="AR379" i="13"/>
  <c r="AR380" i="13"/>
  <c r="AR381" i="13"/>
  <c r="AR382" i="13"/>
  <c r="AR383" i="13"/>
  <c r="AR384" i="13"/>
  <c r="AR385" i="13"/>
  <c r="AR386" i="13"/>
  <c r="AR387" i="13"/>
  <c r="AR388" i="13"/>
  <c r="AR389" i="13"/>
  <c r="AR390" i="13"/>
  <c r="AR391" i="13"/>
  <c r="AR392" i="13"/>
  <c r="AR393" i="13"/>
  <c r="AR394" i="13"/>
  <c r="AR395" i="13"/>
  <c r="AR396" i="13"/>
  <c r="AR397" i="13"/>
  <c r="AR398" i="13"/>
  <c r="AR399" i="13"/>
  <c r="AR400" i="13"/>
  <c r="AR401" i="13"/>
  <c r="AR402" i="13"/>
  <c r="AR403" i="13"/>
  <c r="AR404" i="13"/>
  <c r="AR405" i="13"/>
  <c r="AR406" i="13"/>
  <c r="AR407" i="13"/>
  <c r="AR408" i="13"/>
  <c r="AR409" i="13"/>
  <c r="AR410" i="13"/>
  <c r="AR411" i="13"/>
  <c r="AR412" i="13"/>
  <c r="AR413" i="13"/>
  <c r="AR414" i="13"/>
  <c r="AR415" i="13"/>
  <c r="AR416" i="13"/>
  <c r="AR417" i="13"/>
  <c r="AR418" i="13"/>
  <c r="AR419" i="13"/>
  <c r="AR420" i="13"/>
  <c r="AR421" i="13"/>
  <c r="AR422" i="13"/>
  <c r="AR423" i="13"/>
  <c r="AR424" i="13"/>
  <c r="AR425" i="13"/>
  <c r="AR426" i="13"/>
  <c r="AR427" i="13"/>
  <c r="AR428" i="13"/>
  <c r="AR429" i="13"/>
  <c r="AR430" i="13"/>
  <c r="AR431" i="13"/>
  <c r="AR432" i="13"/>
  <c r="AR433" i="13"/>
  <c r="AR434" i="13"/>
  <c r="AR435" i="13"/>
  <c r="AR436" i="13"/>
  <c r="AR437" i="13"/>
  <c r="AR438" i="13"/>
  <c r="AR439" i="13"/>
  <c r="AR440" i="13"/>
  <c r="AR441" i="13"/>
  <c r="AR442" i="13"/>
  <c r="AR443" i="13"/>
  <c r="AR444" i="13"/>
  <c r="AR445" i="13"/>
  <c r="AR446" i="13"/>
  <c r="AR447" i="13"/>
  <c r="AR448" i="13"/>
  <c r="AR449" i="13"/>
  <c r="AR450" i="13"/>
  <c r="AR451" i="13"/>
  <c r="AR452" i="13"/>
  <c r="AR453" i="13"/>
  <c r="AR454" i="13"/>
  <c r="AR455" i="13"/>
  <c r="AR456" i="13"/>
  <c r="AR457" i="13"/>
  <c r="AR458" i="13"/>
  <c r="AR459" i="13"/>
  <c r="AR460" i="13"/>
  <c r="AR461" i="13"/>
  <c r="AR462" i="13"/>
  <c r="AR463" i="13"/>
  <c r="AR464" i="13"/>
  <c r="AR465" i="13"/>
  <c r="AR466" i="13"/>
  <c r="AR467" i="13"/>
  <c r="AR468" i="13"/>
  <c r="AR469" i="13"/>
  <c r="AR470" i="13"/>
  <c r="AR471" i="13"/>
  <c r="AR472" i="13"/>
  <c r="AR473" i="13"/>
  <c r="AR474" i="13"/>
  <c r="AR475" i="13"/>
  <c r="AR476" i="13"/>
  <c r="AR477" i="13"/>
  <c r="AR478" i="13"/>
  <c r="AR479" i="13"/>
  <c r="AR480" i="13"/>
  <c r="AR481" i="13"/>
  <c r="AR482" i="13"/>
  <c r="AR483" i="13"/>
  <c r="AR484" i="13"/>
  <c r="AR485" i="13"/>
  <c r="AR486" i="13"/>
  <c r="AR487" i="13"/>
  <c r="AR488" i="13"/>
  <c r="AR489" i="13"/>
  <c r="AR490" i="13"/>
  <c r="AR491" i="13"/>
  <c r="AR492" i="13"/>
  <c r="AR493" i="13"/>
  <c r="AR494" i="13"/>
  <c r="AR495" i="13"/>
  <c r="AR496" i="13"/>
  <c r="AR497" i="13"/>
  <c r="AR498" i="13"/>
  <c r="AR499" i="13"/>
  <c r="AR500" i="13"/>
  <c r="AR501" i="13"/>
  <c r="AR502" i="13"/>
  <c r="AR503" i="13"/>
  <c r="AR504" i="13"/>
  <c r="AR505" i="13"/>
  <c r="AR506" i="13"/>
  <c r="AR507" i="13"/>
  <c r="AR508" i="13"/>
  <c r="AR509" i="13"/>
  <c r="AR510" i="13"/>
  <c r="AR511" i="13"/>
  <c r="AR512" i="13"/>
  <c r="AR513" i="13"/>
  <c r="AR514" i="13"/>
  <c r="AR515" i="13"/>
  <c r="AR516" i="13"/>
  <c r="AR517" i="13"/>
  <c r="AR518" i="13"/>
  <c r="AR519" i="13"/>
  <c r="AR520" i="13"/>
  <c r="AR521" i="13"/>
  <c r="AR522" i="13"/>
  <c r="AR523" i="13"/>
  <c r="AR524" i="13"/>
  <c r="AR525" i="13"/>
  <c r="AR526" i="13"/>
  <c r="AR527" i="13"/>
  <c r="AR528" i="13"/>
  <c r="AR529" i="13"/>
  <c r="AR530" i="13"/>
  <c r="AR531" i="13"/>
  <c r="AR532" i="13"/>
  <c r="AR533" i="13"/>
  <c r="AR534" i="13"/>
  <c r="AR535" i="13"/>
  <c r="AR536" i="13"/>
  <c r="AR537" i="13"/>
  <c r="AR538" i="13"/>
  <c r="AR539" i="13"/>
  <c r="AR540" i="13"/>
  <c r="AR541" i="13"/>
  <c r="AR542" i="13"/>
  <c r="AR543" i="13"/>
  <c r="AR544" i="13"/>
  <c r="AR545" i="13"/>
  <c r="AR546" i="13"/>
  <c r="AR547" i="13"/>
  <c r="AR548" i="13"/>
  <c r="AR549" i="13"/>
  <c r="AR550" i="13"/>
  <c r="AR551" i="13"/>
  <c r="AR552" i="13"/>
  <c r="AR553" i="13"/>
  <c r="AR554" i="13"/>
  <c r="AR555" i="13"/>
  <c r="AR556" i="13"/>
  <c r="AR557" i="13"/>
  <c r="AR558" i="13"/>
  <c r="AR559" i="13"/>
  <c r="AR560" i="13"/>
  <c r="AR561" i="13"/>
  <c r="AR562" i="13"/>
  <c r="AR563" i="13"/>
  <c r="AR564" i="13"/>
  <c r="AR565" i="13"/>
  <c r="AR566" i="13"/>
  <c r="AR567" i="13"/>
  <c r="AR568" i="13"/>
  <c r="AR569" i="13"/>
  <c r="AR570" i="13"/>
  <c r="AR571" i="13"/>
  <c r="AR572" i="13"/>
  <c r="AR573" i="13"/>
  <c r="AR574" i="13"/>
  <c r="AR575" i="13"/>
  <c r="AR576" i="13"/>
  <c r="AR577" i="13"/>
  <c r="AR578" i="13"/>
  <c r="AR579" i="13"/>
  <c r="AR580" i="13"/>
  <c r="AR581" i="13"/>
  <c r="AR582" i="13"/>
  <c r="AR583" i="13"/>
  <c r="AR584" i="13"/>
  <c r="AR585" i="13"/>
  <c r="AR586" i="13"/>
  <c r="AR587" i="13"/>
  <c r="AR588" i="13"/>
  <c r="AR589" i="13"/>
  <c r="AR590" i="13"/>
  <c r="AR591" i="13"/>
  <c r="AR592" i="13"/>
  <c r="AR593" i="13"/>
  <c r="AR594" i="13"/>
  <c r="AR595" i="13"/>
  <c r="AR596" i="13"/>
  <c r="AR597" i="13"/>
  <c r="AR598" i="13"/>
  <c r="AR599" i="13"/>
  <c r="AR600" i="13"/>
  <c r="AR601" i="13"/>
  <c r="AR602" i="13"/>
  <c r="AR603" i="13"/>
  <c r="AR604" i="13"/>
  <c r="AR605" i="13"/>
  <c r="AR606" i="13"/>
  <c r="AR607" i="13"/>
  <c r="AR608" i="13"/>
  <c r="AR609" i="13"/>
  <c r="AR610" i="13"/>
  <c r="AR611" i="13"/>
  <c r="AR612" i="13"/>
  <c r="AR613" i="13"/>
  <c r="AR614" i="13"/>
  <c r="AR615" i="13"/>
  <c r="AR616" i="13"/>
  <c r="AR617" i="13"/>
  <c r="AR618" i="13"/>
  <c r="AR619" i="13"/>
  <c r="AR620" i="13"/>
  <c r="AR621" i="13"/>
  <c r="AR622" i="13"/>
  <c r="AR623" i="13"/>
  <c r="AR624" i="13"/>
  <c r="AR625" i="13"/>
  <c r="AR626" i="13"/>
  <c r="AR627" i="13"/>
  <c r="AR628" i="13"/>
  <c r="AR629" i="13"/>
  <c r="AR630" i="13"/>
  <c r="AR631" i="13"/>
  <c r="AR632" i="13"/>
  <c r="AR633" i="13"/>
  <c r="AR634" i="13"/>
  <c r="AR635" i="13"/>
  <c r="AR636" i="13"/>
  <c r="AR637" i="13"/>
  <c r="AR638" i="13"/>
  <c r="AR639" i="13"/>
  <c r="AR640" i="13"/>
  <c r="AR641" i="13"/>
  <c r="AR642" i="13"/>
  <c r="AR643" i="13"/>
  <c r="AR644" i="13"/>
  <c r="AR645" i="13"/>
  <c r="AR646" i="13"/>
  <c r="AR647" i="13"/>
  <c r="AR648" i="13"/>
  <c r="AR649" i="13"/>
  <c r="AR650" i="13"/>
  <c r="AR651" i="13"/>
  <c r="AR652" i="13"/>
  <c r="AR653" i="13"/>
  <c r="AR654" i="13"/>
  <c r="AR655" i="13"/>
  <c r="AR656" i="13"/>
  <c r="AR657" i="13"/>
  <c r="AR658" i="13"/>
  <c r="AR659" i="13"/>
  <c r="AR660" i="13"/>
  <c r="AR661" i="13"/>
  <c r="AR662" i="13"/>
  <c r="AR663" i="13"/>
  <c r="AR664" i="13"/>
  <c r="AR665" i="13"/>
  <c r="AR666" i="13"/>
  <c r="AR667" i="13"/>
  <c r="AR668" i="13"/>
  <c r="AR669" i="13"/>
  <c r="AR670" i="13"/>
  <c r="AR671" i="13"/>
  <c r="AR672" i="13"/>
  <c r="AR673" i="13"/>
  <c r="AR674" i="13"/>
  <c r="AR675" i="13"/>
  <c r="AR676" i="13"/>
  <c r="AR677" i="13"/>
  <c r="AR678" i="13"/>
  <c r="AR679" i="13"/>
  <c r="AR680" i="13"/>
  <c r="AR681" i="13"/>
  <c r="AR682" i="13"/>
  <c r="AR683" i="13"/>
  <c r="AR684" i="13"/>
  <c r="AR685" i="13"/>
  <c r="AR686" i="13"/>
  <c r="AR687" i="13"/>
  <c r="AR688" i="13"/>
  <c r="AR689" i="13"/>
  <c r="AR690" i="13"/>
  <c r="AR691" i="13"/>
  <c r="AR692" i="13"/>
  <c r="AR693" i="13"/>
  <c r="AR694" i="13"/>
  <c r="AR695" i="13"/>
  <c r="AR696" i="13"/>
  <c r="AR697" i="13"/>
  <c r="AR698" i="13"/>
  <c r="AR699" i="13"/>
  <c r="AR700" i="13"/>
  <c r="AR701" i="13"/>
  <c r="AR702" i="13"/>
  <c r="AR703" i="13"/>
  <c r="AR704" i="13"/>
  <c r="AR705" i="13"/>
  <c r="AR706" i="13"/>
  <c r="AR707" i="13"/>
  <c r="AR708" i="13"/>
  <c r="AR709" i="13"/>
  <c r="AR710" i="13"/>
  <c r="AR711" i="13"/>
  <c r="AR712" i="13"/>
  <c r="AR713" i="13"/>
  <c r="AR714" i="13"/>
  <c r="AR715" i="13"/>
  <c r="AR716" i="13"/>
  <c r="AR717" i="13"/>
  <c r="AR718" i="13"/>
  <c r="AR719" i="13"/>
  <c r="AR720" i="13"/>
  <c r="AR721" i="13"/>
  <c r="AR722" i="13"/>
  <c r="AR723" i="13"/>
  <c r="AR724" i="13"/>
  <c r="AR725" i="13"/>
  <c r="AR726" i="13"/>
  <c r="AR727" i="13"/>
  <c r="AR728" i="13"/>
  <c r="AR729" i="13"/>
  <c r="AR730" i="13"/>
  <c r="AR731" i="13"/>
  <c r="AR732" i="13"/>
  <c r="AR733" i="13"/>
  <c r="AR734" i="13"/>
  <c r="AR735" i="13"/>
  <c r="AR736" i="13"/>
  <c r="AR737" i="13"/>
  <c r="AR738" i="13"/>
  <c r="AR739" i="13"/>
  <c r="AR740" i="13"/>
  <c r="AR741" i="13"/>
  <c r="AR742" i="13"/>
  <c r="AR743" i="13"/>
  <c r="AR744" i="13"/>
  <c r="AR745" i="13"/>
  <c r="AR746" i="13"/>
  <c r="AR747" i="13"/>
  <c r="AR748" i="13"/>
  <c r="AR749" i="13"/>
  <c r="AR750" i="13"/>
  <c r="AR751" i="13"/>
  <c r="AR752" i="13"/>
  <c r="AR753" i="13"/>
  <c r="AR754" i="13"/>
  <c r="AR755" i="13"/>
  <c r="AR756" i="13"/>
  <c r="AR757" i="13"/>
  <c r="AR758" i="13"/>
  <c r="AR759" i="13"/>
  <c r="AR760" i="13"/>
  <c r="AR761" i="13"/>
  <c r="AR762" i="13"/>
  <c r="AR763" i="13"/>
  <c r="AR764" i="13"/>
  <c r="AR765" i="13"/>
  <c r="AR766" i="13"/>
  <c r="AR767" i="13"/>
  <c r="AR768" i="13"/>
  <c r="AR769" i="13"/>
  <c r="AR770" i="13"/>
  <c r="AR771" i="13"/>
  <c r="AR772" i="13"/>
  <c r="AR773" i="13"/>
  <c r="AR774" i="13"/>
  <c r="AR775" i="13"/>
  <c r="AR776" i="13"/>
  <c r="AR777" i="13"/>
  <c r="AR778" i="13"/>
  <c r="AR779" i="13"/>
  <c r="AR780" i="13"/>
  <c r="AR781" i="13"/>
  <c r="AR782" i="13"/>
  <c r="AR783" i="13"/>
  <c r="AR784" i="13"/>
  <c r="AR785" i="13"/>
  <c r="AR786" i="13"/>
  <c r="AR787" i="13"/>
  <c r="AR788" i="13"/>
  <c r="AR789" i="13"/>
  <c r="AR790" i="13"/>
  <c r="AR791" i="13"/>
  <c r="AR792" i="13"/>
  <c r="AR793" i="13"/>
  <c r="AR794" i="13"/>
  <c r="AR795" i="13"/>
  <c r="AR796" i="13"/>
  <c r="AR797" i="13"/>
  <c r="AR798" i="13"/>
  <c r="AR799" i="13"/>
  <c r="AR800" i="13"/>
  <c r="AR801" i="13"/>
  <c r="AR802" i="13"/>
  <c r="AR803" i="13"/>
  <c r="AR804" i="13"/>
  <c r="AR805" i="13"/>
  <c r="AR806" i="13"/>
  <c r="AR807" i="13"/>
  <c r="AR808" i="13"/>
  <c r="AR809" i="13"/>
  <c r="AR810" i="13"/>
  <c r="AR811" i="13"/>
  <c r="AR812" i="13"/>
  <c r="AR813" i="13"/>
  <c r="AR814" i="13"/>
  <c r="AR815" i="13"/>
  <c r="AR816" i="13"/>
  <c r="AR817" i="13"/>
  <c r="AR818" i="13"/>
  <c r="AR819" i="13"/>
  <c r="AR820" i="13"/>
  <c r="AR821" i="13"/>
  <c r="AR822" i="13"/>
  <c r="AR823" i="13"/>
  <c r="AR824" i="13"/>
  <c r="AR825" i="13"/>
  <c r="AR826" i="13"/>
  <c r="AR827" i="13"/>
  <c r="AR828" i="13"/>
  <c r="AR829" i="13"/>
  <c r="AR830" i="13"/>
  <c r="AR831" i="13"/>
  <c r="AR832" i="13"/>
  <c r="AR833" i="13"/>
  <c r="AR834" i="13"/>
  <c r="AR835" i="13"/>
  <c r="AR836" i="13"/>
  <c r="AR837" i="13"/>
  <c r="AR838" i="13"/>
  <c r="AR839" i="13"/>
  <c r="AR840" i="13"/>
  <c r="AR841" i="13"/>
  <c r="AR842" i="13"/>
  <c r="AR843" i="13"/>
  <c r="AR844" i="13"/>
  <c r="AR845" i="13"/>
  <c r="AR846" i="13"/>
  <c r="AR847" i="13"/>
  <c r="AR848" i="13"/>
  <c r="AR849" i="13"/>
  <c r="AR850" i="13"/>
  <c r="AR851" i="13"/>
  <c r="AR852" i="13"/>
  <c r="AR853" i="13"/>
  <c r="AR854" i="13"/>
  <c r="AR855" i="13"/>
  <c r="AR856" i="13"/>
  <c r="AR857" i="13"/>
  <c r="AR858" i="13"/>
  <c r="AR859" i="13"/>
  <c r="AR860" i="13"/>
  <c r="AR861" i="13"/>
  <c r="AR862" i="13"/>
  <c r="AR863" i="13"/>
  <c r="AR864" i="13"/>
  <c r="AR865" i="13"/>
  <c r="AR866" i="13"/>
  <c r="AR867" i="13"/>
  <c r="AR868" i="13"/>
  <c r="AR869" i="13"/>
  <c r="AR870" i="13"/>
  <c r="AR871" i="13"/>
  <c r="AR872" i="13"/>
  <c r="AR873" i="13"/>
  <c r="AR874" i="13"/>
  <c r="AR875" i="13"/>
  <c r="AR876" i="13"/>
  <c r="AR877" i="13"/>
  <c r="AR878" i="13"/>
  <c r="AR879" i="13"/>
  <c r="AR880" i="13"/>
  <c r="AR881" i="13"/>
  <c r="AR882" i="13"/>
  <c r="AR883" i="13"/>
  <c r="AR884" i="13"/>
  <c r="AR885" i="13"/>
  <c r="AR886" i="13"/>
  <c r="AR887" i="13"/>
  <c r="AR888" i="13"/>
  <c r="AR889" i="13"/>
  <c r="AR890" i="13"/>
  <c r="AR891" i="13"/>
  <c r="AR892" i="13"/>
  <c r="AR893" i="13"/>
  <c r="AR894" i="13"/>
  <c r="AR895" i="13"/>
  <c r="AR896" i="13"/>
  <c r="AR897" i="13"/>
  <c r="AR898" i="13"/>
  <c r="AR899" i="13"/>
  <c r="AR900" i="13"/>
  <c r="AR901" i="13"/>
  <c r="AR902" i="13"/>
  <c r="AR903" i="13"/>
  <c r="AR904" i="13"/>
  <c r="AR905" i="13"/>
  <c r="AR906" i="13"/>
  <c r="AR907" i="13"/>
  <c r="AR908" i="13"/>
  <c r="AR909" i="13"/>
  <c r="AR910" i="13"/>
  <c r="AR911" i="13"/>
  <c r="AR912" i="13"/>
  <c r="AR913" i="13"/>
  <c r="AR914" i="13"/>
  <c r="AR915" i="13"/>
  <c r="AR916" i="13"/>
  <c r="AR917" i="13"/>
  <c r="AR918" i="13"/>
  <c r="AR919" i="13"/>
  <c r="AR920" i="13"/>
  <c r="AR921" i="13"/>
  <c r="AR922" i="13"/>
  <c r="AR923" i="13"/>
  <c r="AR924" i="13"/>
  <c r="AR925" i="13"/>
  <c r="AR926" i="13"/>
  <c r="AR927" i="13"/>
  <c r="AR928" i="13"/>
  <c r="AR929" i="13"/>
  <c r="AR930" i="13"/>
  <c r="AR931" i="13"/>
  <c r="AR932" i="13"/>
  <c r="AR933" i="13"/>
  <c r="AR934" i="13"/>
  <c r="AR935" i="13"/>
  <c r="AR936" i="13"/>
  <c r="AR937" i="13"/>
  <c r="AR938" i="13"/>
  <c r="AR939" i="13"/>
  <c r="AR940" i="13"/>
  <c r="AR941" i="13"/>
  <c r="AR942" i="13"/>
  <c r="AR943" i="13"/>
  <c r="AR944" i="13"/>
  <c r="AR945" i="13"/>
  <c r="AR946" i="13"/>
  <c r="AR947" i="13"/>
  <c r="AR948" i="13"/>
  <c r="AR949" i="13"/>
  <c r="AR950" i="13"/>
  <c r="AR951" i="13"/>
  <c r="AR952" i="13"/>
  <c r="AR953" i="13"/>
  <c r="AR954" i="13"/>
  <c r="AR955" i="13"/>
  <c r="AR956" i="13"/>
  <c r="AR957" i="13"/>
  <c r="AR958" i="13"/>
  <c r="AR959" i="13"/>
  <c r="AR960" i="13"/>
  <c r="AR961" i="13"/>
  <c r="AR962" i="13"/>
  <c r="AR963" i="13"/>
  <c r="AR964" i="13"/>
  <c r="AR965" i="13"/>
  <c r="AR966" i="13"/>
  <c r="AR967" i="13"/>
  <c r="AR968" i="13"/>
  <c r="AR969" i="13"/>
  <c r="AR970" i="13"/>
  <c r="AQ3" i="13"/>
  <c r="AS3" i="13" s="1"/>
  <c r="AT3" i="13" s="1"/>
  <c r="AQ4" i="13"/>
  <c r="AS4" i="13" s="1"/>
  <c r="AT4" i="13" s="1"/>
  <c r="AQ5" i="13"/>
  <c r="AS5" i="13" s="1"/>
  <c r="AT5" i="13" s="1"/>
  <c r="AQ6" i="13"/>
  <c r="AQ7" i="13"/>
  <c r="AQ8" i="13"/>
  <c r="AQ9" i="13"/>
  <c r="AS9" i="13" s="1"/>
  <c r="AT9" i="13" s="1"/>
  <c r="AQ10" i="13"/>
  <c r="AS10" i="13" s="1"/>
  <c r="AT10" i="13" s="1"/>
  <c r="AQ11" i="13"/>
  <c r="AQ12" i="13"/>
  <c r="AQ13" i="13"/>
  <c r="AQ14" i="13"/>
  <c r="AQ15" i="13"/>
  <c r="AS15" i="13" s="1"/>
  <c r="AT15" i="13" s="1"/>
  <c r="AQ16" i="13"/>
  <c r="AS16" i="13" s="1"/>
  <c r="AT16" i="13" s="1"/>
  <c r="AQ17" i="13"/>
  <c r="AS17" i="13" s="1"/>
  <c r="AT17" i="13" s="1"/>
  <c r="AQ18" i="13"/>
  <c r="AQ19" i="13"/>
  <c r="AQ20" i="13"/>
  <c r="AQ21" i="13"/>
  <c r="AS21" i="13" s="1"/>
  <c r="AT21" i="13" s="1"/>
  <c r="AQ22" i="13"/>
  <c r="AS22" i="13" s="1"/>
  <c r="AT22" i="13" s="1"/>
  <c r="AQ23" i="13"/>
  <c r="AQ24" i="13"/>
  <c r="AQ25" i="13"/>
  <c r="AQ26" i="13"/>
  <c r="AQ27" i="13"/>
  <c r="AS27" i="13" s="1"/>
  <c r="AT27" i="13" s="1"/>
  <c r="AQ28" i="13"/>
  <c r="AS28" i="13" s="1"/>
  <c r="AT28" i="13" s="1"/>
  <c r="AQ29" i="13"/>
  <c r="AS29" i="13" s="1"/>
  <c r="AT29" i="13" s="1"/>
  <c r="AQ30" i="13"/>
  <c r="AQ31" i="13"/>
  <c r="AQ32" i="13"/>
  <c r="AQ33" i="13"/>
  <c r="AS33" i="13" s="1"/>
  <c r="AT33" i="13" s="1"/>
  <c r="AQ34" i="13"/>
  <c r="AS34" i="13" s="1"/>
  <c r="AT34" i="13" s="1"/>
  <c r="AQ35" i="13"/>
  <c r="AQ36" i="13"/>
  <c r="AQ37" i="13"/>
  <c r="AQ38" i="13"/>
  <c r="AQ39" i="13"/>
  <c r="AS39" i="13" s="1"/>
  <c r="AT39" i="13" s="1"/>
  <c r="AQ40" i="13"/>
  <c r="AS40" i="13" s="1"/>
  <c r="AT40" i="13" s="1"/>
  <c r="AQ41" i="13"/>
  <c r="AS41" i="13" s="1"/>
  <c r="AT41" i="13" s="1"/>
  <c r="AQ42" i="13"/>
  <c r="AQ43" i="13"/>
  <c r="AQ44" i="13"/>
  <c r="AQ45" i="13"/>
  <c r="AS45" i="13" s="1"/>
  <c r="AT45" i="13" s="1"/>
  <c r="AQ46" i="13"/>
  <c r="AS46" i="13" s="1"/>
  <c r="AT46" i="13" s="1"/>
  <c r="AQ47" i="13"/>
  <c r="AQ48" i="13"/>
  <c r="AQ49" i="13"/>
  <c r="AQ50" i="13"/>
  <c r="AQ51" i="13"/>
  <c r="AS51" i="13" s="1"/>
  <c r="AT51" i="13" s="1"/>
  <c r="AQ52" i="13"/>
  <c r="AS52" i="13" s="1"/>
  <c r="AT52" i="13" s="1"/>
  <c r="AQ53" i="13"/>
  <c r="AS53" i="13" s="1"/>
  <c r="AT53" i="13" s="1"/>
  <c r="AQ54" i="13"/>
  <c r="AQ55" i="13"/>
  <c r="AQ56" i="13"/>
  <c r="AQ57" i="13"/>
  <c r="AS57" i="13" s="1"/>
  <c r="AT57" i="13" s="1"/>
  <c r="AQ58" i="13"/>
  <c r="AS58" i="13" s="1"/>
  <c r="AT58" i="13" s="1"/>
  <c r="AQ59" i="13"/>
  <c r="AQ60" i="13"/>
  <c r="AQ61" i="13"/>
  <c r="AQ62" i="13"/>
  <c r="AQ63" i="13"/>
  <c r="AS63" i="13" s="1"/>
  <c r="AT63" i="13" s="1"/>
  <c r="AQ64" i="13"/>
  <c r="AS64" i="13" s="1"/>
  <c r="AT64" i="13" s="1"/>
  <c r="AQ65" i="13"/>
  <c r="AS65" i="13" s="1"/>
  <c r="AT65" i="13" s="1"/>
  <c r="AQ66" i="13"/>
  <c r="AQ67" i="13"/>
  <c r="AQ68" i="13"/>
  <c r="AQ69" i="13"/>
  <c r="AS69" i="13" s="1"/>
  <c r="AT69" i="13" s="1"/>
  <c r="AQ70" i="13"/>
  <c r="AS70" i="13" s="1"/>
  <c r="AT70" i="13" s="1"/>
  <c r="AQ71" i="13"/>
  <c r="AQ72" i="13"/>
  <c r="AQ73" i="13"/>
  <c r="AQ74" i="13"/>
  <c r="AQ75" i="13"/>
  <c r="AS75" i="13" s="1"/>
  <c r="AT75" i="13" s="1"/>
  <c r="AQ76" i="13"/>
  <c r="AS76" i="13" s="1"/>
  <c r="AT76" i="13" s="1"/>
  <c r="AQ77" i="13"/>
  <c r="AS77" i="13" s="1"/>
  <c r="AT77" i="13" s="1"/>
  <c r="AQ78" i="13"/>
  <c r="AQ79" i="13"/>
  <c r="AQ80" i="13"/>
  <c r="AQ81" i="13"/>
  <c r="AS81" i="13" s="1"/>
  <c r="AT81" i="13" s="1"/>
  <c r="AQ82" i="13"/>
  <c r="AS82" i="13" s="1"/>
  <c r="AT82" i="13" s="1"/>
  <c r="AQ83" i="13"/>
  <c r="AQ84" i="13"/>
  <c r="AQ85" i="13"/>
  <c r="AQ86" i="13"/>
  <c r="AQ87" i="13"/>
  <c r="AS87" i="13" s="1"/>
  <c r="AT87" i="13" s="1"/>
  <c r="AQ88" i="13"/>
  <c r="AS88" i="13" s="1"/>
  <c r="AT88" i="13" s="1"/>
  <c r="AQ89" i="13"/>
  <c r="AS89" i="13" s="1"/>
  <c r="AT89" i="13" s="1"/>
  <c r="AQ90" i="13"/>
  <c r="AQ91" i="13"/>
  <c r="AQ92" i="13"/>
  <c r="AQ93" i="13"/>
  <c r="AS93" i="13" s="1"/>
  <c r="AT93" i="13" s="1"/>
  <c r="AQ94" i="13"/>
  <c r="AS94" i="13" s="1"/>
  <c r="AT94" i="13" s="1"/>
  <c r="AQ95" i="13"/>
  <c r="AQ96" i="13"/>
  <c r="AQ97" i="13"/>
  <c r="AQ98" i="13"/>
  <c r="AQ99" i="13"/>
  <c r="AS99" i="13" s="1"/>
  <c r="AT99" i="13" s="1"/>
  <c r="AQ100" i="13"/>
  <c r="AS100" i="13" s="1"/>
  <c r="AT100" i="13" s="1"/>
  <c r="AQ101" i="13"/>
  <c r="AS101" i="13" s="1"/>
  <c r="AT101" i="13" s="1"/>
  <c r="AQ102" i="13"/>
  <c r="AQ103" i="13"/>
  <c r="AQ104" i="13"/>
  <c r="AQ105" i="13"/>
  <c r="AS105" i="13" s="1"/>
  <c r="AT105" i="13" s="1"/>
  <c r="AQ106" i="13"/>
  <c r="AS106" i="13" s="1"/>
  <c r="AT106" i="13" s="1"/>
  <c r="AQ107" i="13"/>
  <c r="AQ108" i="13"/>
  <c r="AQ109" i="13"/>
  <c r="AQ110" i="13"/>
  <c r="AQ111" i="13"/>
  <c r="AS111" i="13" s="1"/>
  <c r="AT111" i="13" s="1"/>
  <c r="AQ112" i="13"/>
  <c r="AS112" i="13" s="1"/>
  <c r="AT112" i="13" s="1"/>
  <c r="AQ113" i="13"/>
  <c r="AS113" i="13" s="1"/>
  <c r="AT113" i="13" s="1"/>
  <c r="AQ114" i="13"/>
  <c r="AQ115" i="13"/>
  <c r="AQ116" i="13"/>
  <c r="AQ117" i="13"/>
  <c r="AS117" i="13" s="1"/>
  <c r="AT117" i="13" s="1"/>
  <c r="AQ118" i="13"/>
  <c r="AS118" i="13" s="1"/>
  <c r="AT118" i="13" s="1"/>
  <c r="AQ119" i="13"/>
  <c r="AQ120" i="13"/>
  <c r="AQ121" i="13"/>
  <c r="AQ122" i="13"/>
  <c r="AQ123" i="13"/>
  <c r="AS123" i="13" s="1"/>
  <c r="AT123" i="13" s="1"/>
  <c r="AQ124" i="13"/>
  <c r="AS124" i="13" s="1"/>
  <c r="AT124" i="13" s="1"/>
  <c r="AQ125" i="13"/>
  <c r="AS125" i="13" s="1"/>
  <c r="AT125" i="13" s="1"/>
  <c r="AQ126" i="13"/>
  <c r="AQ127" i="13"/>
  <c r="AQ128" i="13"/>
  <c r="AQ129" i="13"/>
  <c r="AS129" i="13" s="1"/>
  <c r="AT129" i="13" s="1"/>
  <c r="AQ130" i="13"/>
  <c r="AS130" i="13" s="1"/>
  <c r="AT130" i="13" s="1"/>
  <c r="AQ131" i="13"/>
  <c r="AQ132" i="13"/>
  <c r="AQ133" i="13"/>
  <c r="AQ134" i="13"/>
  <c r="AQ135" i="13"/>
  <c r="AS135" i="13" s="1"/>
  <c r="AT135" i="13" s="1"/>
  <c r="AQ136" i="13"/>
  <c r="AS136" i="13" s="1"/>
  <c r="AT136" i="13" s="1"/>
  <c r="AQ137" i="13"/>
  <c r="AS137" i="13" s="1"/>
  <c r="AT137" i="13" s="1"/>
  <c r="AQ138" i="13"/>
  <c r="AQ139" i="13"/>
  <c r="AQ140" i="13"/>
  <c r="AQ141" i="13"/>
  <c r="AS141" i="13" s="1"/>
  <c r="AT141" i="13" s="1"/>
  <c r="AQ142" i="13"/>
  <c r="AS142" i="13" s="1"/>
  <c r="AT142" i="13" s="1"/>
  <c r="AQ143" i="13"/>
  <c r="AQ144" i="13"/>
  <c r="AQ145" i="13"/>
  <c r="AQ146" i="13"/>
  <c r="AQ147" i="13"/>
  <c r="AS147" i="13" s="1"/>
  <c r="AT147" i="13" s="1"/>
  <c r="AQ148" i="13"/>
  <c r="AS148" i="13" s="1"/>
  <c r="AT148" i="13" s="1"/>
  <c r="AQ149" i="13"/>
  <c r="AS149" i="13" s="1"/>
  <c r="AT149" i="13" s="1"/>
  <c r="AQ150" i="13"/>
  <c r="AQ151" i="13"/>
  <c r="AQ152" i="13"/>
  <c r="AQ153" i="13"/>
  <c r="AS153" i="13" s="1"/>
  <c r="AT153" i="13" s="1"/>
  <c r="AQ154" i="13"/>
  <c r="AS154" i="13" s="1"/>
  <c r="AT154" i="13" s="1"/>
  <c r="AQ155" i="13"/>
  <c r="AQ156" i="13"/>
  <c r="AQ157" i="13"/>
  <c r="AQ158" i="13"/>
  <c r="AQ159" i="13"/>
  <c r="AS159" i="13" s="1"/>
  <c r="AT159" i="13" s="1"/>
  <c r="AQ160" i="13"/>
  <c r="AS160" i="13" s="1"/>
  <c r="AT160" i="13" s="1"/>
  <c r="AQ161" i="13"/>
  <c r="AS161" i="13" s="1"/>
  <c r="AT161" i="13" s="1"/>
  <c r="AQ162" i="13"/>
  <c r="AQ163" i="13"/>
  <c r="AQ164" i="13"/>
  <c r="AQ165" i="13"/>
  <c r="AS165" i="13" s="1"/>
  <c r="AT165" i="13" s="1"/>
  <c r="AQ166" i="13"/>
  <c r="AS166" i="13" s="1"/>
  <c r="AT166" i="13" s="1"/>
  <c r="AQ167" i="13"/>
  <c r="AQ168" i="13"/>
  <c r="AQ169" i="13"/>
  <c r="AQ170" i="13"/>
  <c r="AQ171" i="13"/>
  <c r="AS171" i="13" s="1"/>
  <c r="AT171" i="13" s="1"/>
  <c r="AQ172" i="13"/>
  <c r="AS172" i="13" s="1"/>
  <c r="AT172" i="13" s="1"/>
  <c r="AQ173" i="13"/>
  <c r="AS173" i="13" s="1"/>
  <c r="AT173" i="13" s="1"/>
  <c r="AQ174" i="13"/>
  <c r="AQ175" i="13"/>
  <c r="AQ176" i="13"/>
  <c r="AQ177" i="13"/>
  <c r="AS177" i="13" s="1"/>
  <c r="AT177" i="13" s="1"/>
  <c r="AQ178" i="13"/>
  <c r="AS178" i="13" s="1"/>
  <c r="AT178" i="13" s="1"/>
  <c r="AQ179" i="13"/>
  <c r="AQ180" i="13"/>
  <c r="AQ181" i="13"/>
  <c r="AQ182" i="13"/>
  <c r="AQ183" i="13"/>
  <c r="AS183" i="13" s="1"/>
  <c r="AT183" i="13" s="1"/>
  <c r="AQ184" i="13"/>
  <c r="AS184" i="13" s="1"/>
  <c r="AT184" i="13" s="1"/>
  <c r="AQ185" i="13"/>
  <c r="AS185" i="13" s="1"/>
  <c r="AT185" i="13" s="1"/>
  <c r="AQ186" i="13"/>
  <c r="AQ187" i="13"/>
  <c r="AQ188" i="13"/>
  <c r="AQ189" i="13"/>
  <c r="AS189" i="13" s="1"/>
  <c r="AT189" i="13" s="1"/>
  <c r="AQ190" i="13"/>
  <c r="AS190" i="13" s="1"/>
  <c r="AT190" i="13" s="1"/>
  <c r="AQ191" i="13"/>
  <c r="AQ192" i="13"/>
  <c r="AQ193" i="13"/>
  <c r="AQ194" i="13"/>
  <c r="AQ195" i="13"/>
  <c r="AS195" i="13" s="1"/>
  <c r="AT195" i="13" s="1"/>
  <c r="AQ196" i="13"/>
  <c r="AS196" i="13" s="1"/>
  <c r="AT196" i="13" s="1"/>
  <c r="AQ197" i="13"/>
  <c r="AS197" i="13" s="1"/>
  <c r="AT197" i="13" s="1"/>
  <c r="AQ198" i="13"/>
  <c r="AQ199" i="13"/>
  <c r="AQ200" i="13"/>
  <c r="AQ201" i="13"/>
  <c r="AS201" i="13" s="1"/>
  <c r="AT201" i="13" s="1"/>
  <c r="AQ202" i="13"/>
  <c r="AS202" i="13" s="1"/>
  <c r="AT202" i="13" s="1"/>
  <c r="AQ203" i="13"/>
  <c r="AQ204" i="13"/>
  <c r="AQ205" i="13"/>
  <c r="AQ206" i="13"/>
  <c r="AQ207" i="13"/>
  <c r="AS207" i="13" s="1"/>
  <c r="AT207" i="13" s="1"/>
  <c r="AQ208" i="13"/>
  <c r="AS208" i="13" s="1"/>
  <c r="AT208" i="13" s="1"/>
  <c r="AQ209" i="13"/>
  <c r="AS209" i="13" s="1"/>
  <c r="AT209" i="13" s="1"/>
  <c r="AQ210" i="13"/>
  <c r="AQ211" i="13"/>
  <c r="AQ212" i="13"/>
  <c r="AQ213" i="13"/>
  <c r="AS213" i="13" s="1"/>
  <c r="AT213" i="13" s="1"/>
  <c r="AQ214" i="13"/>
  <c r="AS214" i="13" s="1"/>
  <c r="AT214" i="13" s="1"/>
  <c r="AQ215" i="13"/>
  <c r="AQ216" i="13"/>
  <c r="AQ217" i="13"/>
  <c r="AQ218" i="13"/>
  <c r="AQ219" i="13"/>
  <c r="AS219" i="13" s="1"/>
  <c r="AT219" i="13" s="1"/>
  <c r="AQ220" i="13"/>
  <c r="AS220" i="13" s="1"/>
  <c r="AT220" i="13" s="1"/>
  <c r="AQ221" i="13"/>
  <c r="AS221" i="13" s="1"/>
  <c r="AT221" i="13" s="1"/>
  <c r="AQ222" i="13"/>
  <c r="AQ223" i="13"/>
  <c r="AQ224" i="13"/>
  <c r="AQ225" i="13"/>
  <c r="AS225" i="13" s="1"/>
  <c r="AT225" i="13" s="1"/>
  <c r="AQ226" i="13"/>
  <c r="AS226" i="13" s="1"/>
  <c r="AT226" i="13" s="1"/>
  <c r="AQ227" i="13"/>
  <c r="AQ228" i="13"/>
  <c r="AQ229" i="13"/>
  <c r="AQ230" i="13"/>
  <c r="AQ231" i="13"/>
  <c r="AS231" i="13" s="1"/>
  <c r="AT231" i="13" s="1"/>
  <c r="AQ232" i="13"/>
  <c r="AS232" i="13" s="1"/>
  <c r="AT232" i="13" s="1"/>
  <c r="AQ233" i="13"/>
  <c r="AS233" i="13" s="1"/>
  <c r="AT233" i="13" s="1"/>
  <c r="AQ234" i="13"/>
  <c r="AQ235" i="13"/>
  <c r="AQ236" i="13"/>
  <c r="AQ237" i="13"/>
  <c r="AS237" i="13" s="1"/>
  <c r="AT237" i="13" s="1"/>
  <c r="AQ238" i="13"/>
  <c r="AS238" i="13" s="1"/>
  <c r="AT238" i="13" s="1"/>
  <c r="AQ239" i="13"/>
  <c r="AQ240" i="13"/>
  <c r="AQ241" i="13"/>
  <c r="AQ242" i="13"/>
  <c r="AQ243" i="13"/>
  <c r="AS243" i="13" s="1"/>
  <c r="AT243" i="13" s="1"/>
  <c r="AQ244" i="13"/>
  <c r="AS244" i="13" s="1"/>
  <c r="AT244" i="13" s="1"/>
  <c r="AQ245" i="13"/>
  <c r="AS245" i="13" s="1"/>
  <c r="AT245" i="13" s="1"/>
  <c r="AQ246" i="13"/>
  <c r="AQ247" i="13"/>
  <c r="AQ248" i="13"/>
  <c r="AQ249" i="13"/>
  <c r="AS249" i="13" s="1"/>
  <c r="AT249" i="13" s="1"/>
  <c r="AQ250" i="13"/>
  <c r="AS250" i="13" s="1"/>
  <c r="AT250" i="13" s="1"/>
  <c r="AQ251" i="13"/>
  <c r="AQ252" i="13"/>
  <c r="AQ253" i="13"/>
  <c r="AQ254" i="13"/>
  <c r="AQ255" i="13"/>
  <c r="AS255" i="13" s="1"/>
  <c r="AT255" i="13" s="1"/>
  <c r="AQ256" i="13"/>
  <c r="AS256" i="13" s="1"/>
  <c r="AT256" i="13" s="1"/>
  <c r="AQ257" i="13"/>
  <c r="AS257" i="13" s="1"/>
  <c r="AT257" i="13" s="1"/>
  <c r="AQ258" i="13"/>
  <c r="AQ259" i="13"/>
  <c r="AQ260" i="13"/>
  <c r="AQ261" i="13"/>
  <c r="AS261" i="13" s="1"/>
  <c r="AT261" i="13" s="1"/>
  <c r="AQ262" i="13"/>
  <c r="AS262" i="13" s="1"/>
  <c r="AT262" i="13" s="1"/>
  <c r="AQ263" i="13"/>
  <c r="AQ264" i="13"/>
  <c r="AQ265" i="13"/>
  <c r="AQ266" i="13"/>
  <c r="AQ267" i="13"/>
  <c r="AS267" i="13" s="1"/>
  <c r="AT267" i="13" s="1"/>
  <c r="AQ268" i="13"/>
  <c r="AS268" i="13" s="1"/>
  <c r="AT268" i="13" s="1"/>
  <c r="AQ269" i="13"/>
  <c r="AS269" i="13" s="1"/>
  <c r="AT269" i="13" s="1"/>
  <c r="AQ270" i="13"/>
  <c r="AQ271" i="13"/>
  <c r="AQ272" i="13"/>
  <c r="AS272" i="13" s="1"/>
  <c r="AT272" i="13" s="1"/>
  <c r="AQ273" i="13"/>
  <c r="AS273" i="13" s="1"/>
  <c r="AT273" i="13" s="1"/>
  <c r="AQ274" i="13"/>
  <c r="AS274" i="13" s="1"/>
  <c r="AT274" i="13" s="1"/>
  <c r="AQ275" i="13"/>
  <c r="AQ276" i="13"/>
  <c r="AQ277" i="13"/>
  <c r="AQ278" i="13"/>
  <c r="AQ279" i="13"/>
  <c r="AS279" i="13" s="1"/>
  <c r="AT279" i="13" s="1"/>
  <c r="AQ280" i="13"/>
  <c r="AS280" i="13" s="1"/>
  <c r="AT280" i="13" s="1"/>
  <c r="AQ281" i="13"/>
  <c r="AS281" i="13" s="1"/>
  <c r="AT281" i="13" s="1"/>
  <c r="AQ282" i="13"/>
  <c r="AQ283" i="13"/>
  <c r="AQ284" i="13"/>
  <c r="AQ285" i="13"/>
  <c r="AS285" i="13" s="1"/>
  <c r="AT285" i="13" s="1"/>
  <c r="AQ286" i="13"/>
  <c r="AS286" i="13" s="1"/>
  <c r="AT286" i="13" s="1"/>
  <c r="AQ287" i="13"/>
  <c r="AQ288" i="13"/>
  <c r="AQ289" i="13"/>
  <c r="AQ290" i="13"/>
  <c r="AQ291" i="13"/>
  <c r="AS291" i="13" s="1"/>
  <c r="AT291" i="13" s="1"/>
  <c r="AQ292" i="13"/>
  <c r="AS292" i="13" s="1"/>
  <c r="AT292" i="13" s="1"/>
  <c r="AQ293" i="13"/>
  <c r="AS293" i="13" s="1"/>
  <c r="AT293" i="13" s="1"/>
  <c r="AQ294" i="13"/>
  <c r="AQ295" i="13"/>
  <c r="AQ296" i="13"/>
  <c r="AQ297" i="13"/>
  <c r="AS297" i="13" s="1"/>
  <c r="AT297" i="13" s="1"/>
  <c r="AQ298" i="13"/>
  <c r="AS298" i="13" s="1"/>
  <c r="AT298" i="13" s="1"/>
  <c r="AQ299" i="13"/>
  <c r="AQ300" i="13"/>
  <c r="AQ301" i="13"/>
  <c r="AQ302" i="13"/>
  <c r="AQ303" i="13"/>
  <c r="AS303" i="13" s="1"/>
  <c r="AT303" i="13" s="1"/>
  <c r="AQ304" i="13"/>
  <c r="AS304" i="13" s="1"/>
  <c r="AT304" i="13" s="1"/>
  <c r="AQ305" i="13"/>
  <c r="AS305" i="13" s="1"/>
  <c r="AT305" i="13" s="1"/>
  <c r="AQ306" i="13"/>
  <c r="AQ307" i="13"/>
  <c r="AQ308" i="13"/>
  <c r="AQ309" i="13"/>
  <c r="AS309" i="13" s="1"/>
  <c r="AT309" i="13" s="1"/>
  <c r="AQ310" i="13"/>
  <c r="AS310" i="13" s="1"/>
  <c r="AT310" i="13" s="1"/>
  <c r="AQ311" i="13"/>
  <c r="AQ312" i="13"/>
  <c r="AQ313" i="13"/>
  <c r="AQ314" i="13"/>
  <c r="AQ315" i="13"/>
  <c r="AS315" i="13" s="1"/>
  <c r="AT315" i="13" s="1"/>
  <c r="AQ316" i="13"/>
  <c r="AS316" i="13" s="1"/>
  <c r="AT316" i="13" s="1"/>
  <c r="AQ317" i="13"/>
  <c r="AS317" i="13" s="1"/>
  <c r="AT317" i="13" s="1"/>
  <c r="AQ318" i="13"/>
  <c r="AQ319" i="13"/>
  <c r="AQ320" i="13"/>
  <c r="AQ321" i="13"/>
  <c r="AS321" i="13" s="1"/>
  <c r="AT321" i="13" s="1"/>
  <c r="AQ322" i="13"/>
  <c r="AS322" i="13" s="1"/>
  <c r="AT322" i="13" s="1"/>
  <c r="AQ323" i="13"/>
  <c r="AQ324" i="13"/>
  <c r="AQ325" i="13"/>
  <c r="AQ326" i="13"/>
  <c r="AQ327" i="13"/>
  <c r="AS327" i="13" s="1"/>
  <c r="AT327" i="13" s="1"/>
  <c r="AQ328" i="13"/>
  <c r="AS328" i="13" s="1"/>
  <c r="AT328" i="13" s="1"/>
  <c r="AQ329" i="13"/>
  <c r="AS329" i="13" s="1"/>
  <c r="AT329" i="13" s="1"/>
  <c r="AQ330" i="13"/>
  <c r="AQ331" i="13"/>
  <c r="AQ332" i="13"/>
  <c r="AQ333" i="13"/>
  <c r="AS333" i="13" s="1"/>
  <c r="AT333" i="13" s="1"/>
  <c r="AQ334" i="13"/>
  <c r="AS334" i="13" s="1"/>
  <c r="AT334" i="13" s="1"/>
  <c r="AQ335" i="13"/>
  <c r="AQ336" i="13"/>
  <c r="AQ337" i="13"/>
  <c r="AQ338" i="13"/>
  <c r="AQ339" i="13"/>
  <c r="AS339" i="13" s="1"/>
  <c r="AT339" i="13" s="1"/>
  <c r="AQ340" i="13"/>
  <c r="AS340" i="13" s="1"/>
  <c r="AT340" i="13" s="1"/>
  <c r="AQ341" i="13"/>
  <c r="AS341" i="13" s="1"/>
  <c r="AT341" i="13" s="1"/>
  <c r="AQ342" i="13"/>
  <c r="AQ343" i="13"/>
  <c r="AQ344" i="13"/>
  <c r="AQ345" i="13"/>
  <c r="AS345" i="13" s="1"/>
  <c r="AT345" i="13" s="1"/>
  <c r="AQ346" i="13"/>
  <c r="AS346" i="13" s="1"/>
  <c r="AT346" i="13" s="1"/>
  <c r="AQ347" i="13"/>
  <c r="AQ348" i="13"/>
  <c r="AQ349" i="13"/>
  <c r="AQ350" i="13"/>
  <c r="AQ351" i="13"/>
  <c r="AS351" i="13" s="1"/>
  <c r="AT351" i="13" s="1"/>
  <c r="AQ352" i="13"/>
  <c r="AS352" i="13" s="1"/>
  <c r="AT352" i="13" s="1"/>
  <c r="AQ353" i="13"/>
  <c r="AS353" i="13" s="1"/>
  <c r="AT353" i="13" s="1"/>
  <c r="AQ354" i="13"/>
  <c r="AQ355" i="13"/>
  <c r="AQ356" i="13"/>
  <c r="AQ357" i="13"/>
  <c r="AS357" i="13" s="1"/>
  <c r="AT357" i="13" s="1"/>
  <c r="AQ358" i="13"/>
  <c r="AS358" i="13" s="1"/>
  <c r="AT358" i="13" s="1"/>
  <c r="AQ359" i="13"/>
  <c r="AQ360" i="13"/>
  <c r="AQ361" i="13"/>
  <c r="AQ362" i="13"/>
  <c r="AQ363" i="13"/>
  <c r="AS363" i="13" s="1"/>
  <c r="AT363" i="13" s="1"/>
  <c r="AQ364" i="13"/>
  <c r="AS364" i="13" s="1"/>
  <c r="AT364" i="13" s="1"/>
  <c r="AQ365" i="13"/>
  <c r="AS365" i="13" s="1"/>
  <c r="AT365" i="13" s="1"/>
  <c r="AQ366" i="13"/>
  <c r="AQ367" i="13"/>
  <c r="AQ368" i="13"/>
  <c r="AQ369" i="13"/>
  <c r="AS369" i="13" s="1"/>
  <c r="AT369" i="13" s="1"/>
  <c r="AQ370" i="13"/>
  <c r="AS370" i="13" s="1"/>
  <c r="AT370" i="13" s="1"/>
  <c r="AQ371" i="13"/>
  <c r="AQ372" i="13"/>
  <c r="AQ373" i="13"/>
  <c r="AQ374" i="13"/>
  <c r="AQ375" i="13"/>
  <c r="AS375" i="13" s="1"/>
  <c r="AT375" i="13" s="1"/>
  <c r="AQ376" i="13"/>
  <c r="AS376" i="13" s="1"/>
  <c r="AT376" i="13" s="1"/>
  <c r="AQ377" i="13"/>
  <c r="AS377" i="13" s="1"/>
  <c r="AT377" i="13" s="1"/>
  <c r="AQ378" i="13"/>
  <c r="AQ379" i="13"/>
  <c r="AQ380" i="13"/>
  <c r="AQ381" i="13"/>
  <c r="AS381" i="13" s="1"/>
  <c r="AT381" i="13" s="1"/>
  <c r="AQ382" i="13"/>
  <c r="AS382" i="13" s="1"/>
  <c r="AT382" i="13" s="1"/>
  <c r="AQ383" i="13"/>
  <c r="AQ384" i="13"/>
  <c r="AQ385" i="13"/>
  <c r="AQ386" i="13"/>
  <c r="AQ387" i="13"/>
  <c r="AS387" i="13" s="1"/>
  <c r="AT387" i="13" s="1"/>
  <c r="AQ388" i="13"/>
  <c r="AS388" i="13" s="1"/>
  <c r="AT388" i="13" s="1"/>
  <c r="AQ389" i="13"/>
  <c r="AS389" i="13" s="1"/>
  <c r="AT389" i="13" s="1"/>
  <c r="AQ390" i="13"/>
  <c r="AQ391" i="13"/>
  <c r="AQ392" i="13"/>
  <c r="AQ393" i="13"/>
  <c r="AS393" i="13" s="1"/>
  <c r="AT393" i="13" s="1"/>
  <c r="AQ394" i="13"/>
  <c r="AS394" i="13" s="1"/>
  <c r="AT394" i="13" s="1"/>
  <c r="AQ395" i="13"/>
  <c r="AQ396" i="13"/>
  <c r="AQ397" i="13"/>
  <c r="AQ398" i="13"/>
  <c r="AQ399" i="13"/>
  <c r="AS399" i="13" s="1"/>
  <c r="AT399" i="13" s="1"/>
  <c r="AQ400" i="13"/>
  <c r="AS400" i="13" s="1"/>
  <c r="AT400" i="13" s="1"/>
  <c r="AQ401" i="13"/>
  <c r="AS401" i="13" s="1"/>
  <c r="AT401" i="13" s="1"/>
  <c r="AQ402" i="13"/>
  <c r="AQ403" i="13"/>
  <c r="AQ404" i="13"/>
  <c r="AQ405" i="13"/>
  <c r="AS405" i="13" s="1"/>
  <c r="AT405" i="13" s="1"/>
  <c r="AQ406" i="13"/>
  <c r="AS406" i="13" s="1"/>
  <c r="AT406" i="13" s="1"/>
  <c r="AQ407" i="13"/>
  <c r="AQ408" i="13"/>
  <c r="AQ409" i="13"/>
  <c r="AQ410" i="13"/>
  <c r="AQ411" i="13"/>
  <c r="AS411" i="13" s="1"/>
  <c r="AT411" i="13" s="1"/>
  <c r="AQ412" i="13"/>
  <c r="AS412" i="13" s="1"/>
  <c r="AT412" i="13" s="1"/>
  <c r="AQ413" i="13"/>
  <c r="AS413" i="13" s="1"/>
  <c r="AT413" i="13" s="1"/>
  <c r="AQ414" i="13"/>
  <c r="AQ415" i="13"/>
  <c r="AQ416" i="13"/>
  <c r="AQ417" i="13"/>
  <c r="AS417" i="13" s="1"/>
  <c r="AT417" i="13" s="1"/>
  <c r="AQ418" i="13"/>
  <c r="AS418" i="13" s="1"/>
  <c r="AT418" i="13" s="1"/>
  <c r="AQ419" i="13"/>
  <c r="AQ420" i="13"/>
  <c r="AQ421" i="13"/>
  <c r="AQ422" i="13"/>
  <c r="AQ423" i="13"/>
  <c r="AS423" i="13" s="1"/>
  <c r="AT423" i="13" s="1"/>
  <c r="AQ424" i="13"/>
  <c r="AS424" i="13" s="1"/>
  <c r="AT424" i="13" s="1"/>
  <c r="AQ425" i="13"/>
  <c r="AS425" i="13" s="1"/>
  <c r="AT425" i="13" s="1"/>
  <c r="AQ426" i="13"/>
  <c r="AQ427" i="13"/>
  <c r="AQ428" i="13"/>
  <c r="AQ429" i="13"/>
  <c r="AS429" i="13" s="1"/>
  <c r="AT429" i="13" s="1"/>
  <c r="AQ430" i="13"/>
  <c r="AS430" i="13" s="1"/>
  <c r="AT430" i="13" s="1"/>
  <c r="AQ431" i="13"/>
  <c r="AQ432" i="13"/>
  <c r="AQ433" i="13"/>
  <c r="AQ434" i="13"/>
  <c r="AQ435" i="13"/>
  <c r="AS435" i="13" s="1"/>
  <c r="AT435" i="13" s="1"/>
  <c r="AQ436" i="13"/>
  <c r="AS436" i="13" s="1"/>
  <c r="AT436" i="13" s="1"/>
  <c r="AQ437" i="13"/>
  <c r="AS437" i="13" s="1"/>
  <c r="AT437" i="13" s="1"/>
  <c r="AQ438" i="13"/>
  <c r="AQ439" i="13"/>
  <c r="AQ440" i="13"/>
  <c r="AQ441" i="13"/>
  <c r="AS441" i="13" s="1"/>
  <c r="AT441" i="13" s="1"/>
  <c r="AQ442" i="13"/>
  <c r="AS442" i="13" s="1"/>
  <c r="AT442" i="13" s="1"/>
  <c r="AQ443" i="13"/>
  <c r="AQ444" i="13"/>
  <c r="AQ445" i="13"/>
  <c r="AQ446" i="13"/>
  <c r="AQ447" i="13"/>
  <c r="AS447" i="13" s="1"/>
  <c r="AT447" i="13" s="1"/>
  <c r="AQ448" i="13"/>
  <c r="AS448" i="13" s="1"/>
  <c r="AT448" i="13" s="1"/>
  <c r="AQ449" i="13"/>
  <c r="AS449" i="13" s="1"/>
  <c r="AT449" i="13" s="1"/>
  <c r="AQ450" i="13"/>
  <c r="AQ451" i="13"/>
  <c r="AQ452" i="13"/>
  <c r="AQ453" i="13"/>
  <c r="AS453" i="13" s="1"/>
  <c r="AT453" i="13" s="1"/>
  <c r="AQ454" i="13"/>
  <c r="AS454" i="13" s="1"/>
  <c r="AT454" i="13" s="1"/>
  <c r="AQ455" i="13"/>
  <c r="AQ456" i="13"/>
  <c r="AQ457" i="13"/>
  <c r="AQ458" i="13"/>
  <c r="AQ459" i="13"/>
  <c r="AS459" i="13" s="1"/>
  <c r="AT459" i="13" s="1"/>
  <c r="AQ460" i="13"/>
  <c r="AS460" i="13" s="1"/>
  <c r="AT460" i="13" s="1"/>
  <c r="AQ461" i="13"/>
  <c r="AS461" i="13" s="1"/>
  <c r="AT461" i="13" s="1"/>
  <c r="AQ462" i="13"/>
  <c r="AQ463" i="13"/>
  <c r="AQ464" i="13"/>
  <c r="AQ465" i="13"/>
  <c r="AS465" i="13" s="1"/>
  <c r="AT465" i="13" s="1"/>
  <c r="AQ466" i="13"/>
  <c r="AS466" i="13" s="1"/>
  <c r="AT466" i="13" s="1"/>
  <c r="AQ467" i="13"/>
  <c r="AQ468" i="13"/>
  <c r="AQ469" i="13"/>
  <c r="AQ470" i="13"/>
  <c r="AQ471" i="13"/>
  <c r="AS471" i="13" s="1"/>
  <c r="AT471" i="13" s="1"/>
  <c r="AQ472" i="13"/>
  <c r="AS472" i="13" s="1"/>
  <c r="AT472" i="13" s="1"/>
  <c r="AQ473" i="13"/>
  <c r="AS473" i="13" s="1"/>
  <c r="AT473" i="13" s="1"/>
  <c r="AQ474" i="13"/>
  <c r="AQ475" i="13"/>
  <c r="AQ476" i="13"/>
  <c r="AQ477" i="13"/>
  <c r="AS477" i="13" s="1"/>
  <c r="AT477" i="13" s="1"/>
  <c r="AQ478" i="13"/>
  <c r="AS478" i="13" s="1"/>
  <c r="AT478" i="13" s="1"/>
  <c r="AQ479" i="13"/>
  <c r="AQ480" i="13"/>
  <c r="AQ481" i="13"/>
  <c r="AQ482" i="13"/>
  <c r="AQ483" i="13"/>
  <c r="AS483" i="13" s="1"/>
  <c r="AT483" i="13" s="1"/>
  <c r="AQ484" i="13"/>
  <c r="AS484" i="13" s="1"/>
  <c r="AT484" i="13" s="1"/>
  <c r="AQ485" i="13"/>
  <c r="AS485" i="13" s="1"/>
  <c r="AT485" i="13" s="1"/>
  <c r="AQ486" i="13"/>
  <c r="AQ487" i="13"/>
  <c r="AQ488" i="13"/>
  <c r="AQ489" i="13"/>
  <c r="AS489" i="13" s="1"/>
  <c r="AT489" i="13" s="1"/>
  <c r="AQ490" i="13"/>
  <c r="AS490" i="13" s="1"/>
  <c r="AT490" i="13" s="1"/>
  <c r="AQ491" i="13"/>
  <c r="AQ492" i="13"/>
  <c r="AQ493" i="13"/>
  <c r="AQ494" i="13"/>
  <c r="AQ495" i="13"/>
  <c r="AS495" i="13" s="1"/>
  <c r="AT495" i="13" s="1"/>
  <c r="AQ496" i="13"/>
  <c r="AS496" i="13" s="1"/>
  <c r="AT496" i="13" s="1"/>
  <c r="AQ497" i="13"/>
  <c r="AS497" i="13" s="1"/>
  <c r="AT497" i="13" s="1"/>
  <c r="AQ498" i="13"/>
  <c r="AQ499" i="13"/>
  <c r="AQ500" i="13"/>
  <c r="AQ501" i="13"/>
  <c r="AS501" i="13" s="1"/>
  <c r="AT501" i="13" s="1"/>
  <c r="AQ502" i="13"/>
  <c r="AS502" i="13" s="1"/>
  <c r="AT502" i="13" s="1"/>
  <c r="AQ503" i="13"/>
  <c r="AQ504" i="13"/>
  <c r="AQ505" i="13"/>
  <c r="AQ506" i="13"/>
  <c r="AQ507" i="13"/>
  <c r="AS507" i="13" s="1"/>
  <c r="AT507" i="13" s="1"/>
  <c r="AQ508" i="13"/>
  <c r="AS508" i="13" s="1"/>
  <c r="AT508" i="13" s="1"/>
  <c r="AQ509" i="13"/>
  <c r="AS509" i="13" s="1"/>
  <c r="AT509" i="13" s="1"/>
  <c r="AQ510" i="13"/>
  <c r="AQ511" i="13"/>
  <c r="AQ512" i="13"/>
  <c r="AQ513" i="13"/>
  <c r="AS513" i="13" s="1"/>
  <c r="AT513" i="13" s="1"/>
  <c r="AQ514" i="13"/>
  <c r="AS514" i="13" s="1"/>
  <c r="AT514" i="13" s="1"/>
  <c r="AQ515" i="13"/>
  <c r="AQ516" i="13"/>
  <c r="AQ517" i="13"/>
  <c r="AQ518" i="13"/>
  <c r="AQ519" i="13"/>
  <c r="AS519" i="13" s="1"/>
  <c r="AT519" i="13" s="1"/>
  <c r="AQ520" i="13"/>
  <c r="AS520" i="13" s="1"/>
  <c r="AT520" i="13" s="1"/>
  <c r="AQ521" i="13"/>
  <c r="AS521" i="13" s="1"/>
  <c r="AT521" i="13" s="1"/>
  <c r="AQ522" i="13"/>
  <c r="AQ523" i="13"/>
  <c r="AQ524" i="13"/>
  <c r="AQ525" i="13"/>
  <c r="AS525" i="13" s="1"/>
  <c r="AT525" i="13" s="1"/>
  <c r="AQ526" i="13"/>
  <c r="AS526" i="13" s="1"/>
  <c r="AT526" i="13" s="1"/>
  <c r="AQ527" i="13"/>
  <c r="AQ528" i="13"/>
  <c r="AQ529" i="13"/>
  <c r="AQ530" i="13"/>
  <c r="AQ531" i="13"/>
  <c r="AS531" i="13" s="1"/>
  <c r="AT531" i="13" s="1"/>
  <c r="AQ532" i="13"/>
  <c r="AS532" i="13" s="1"/>
  <c r="AT532" i="13" s="1"/>
  <c r="AQ533" i="13"/>
  <c r="AS533" i="13" s="1"/>
  <c r="AT533" i="13" s="1"/>
  <c r="AQ534" i="13"/>
  <c r="AQ535" i="13"/>
  <c r="AQ536" i="13"/>
  <c r="AQ537" i="13"/>
  <c r="AS537" i="13" s="1"/>
  <c r="AT537" i="13" s="1"/>
  <c r="AQ538" i="13"/>
  <c r="AS538" i="13" s="1"/>
  <c r="AT538" i="13" s="1"/>
  <c r="AQ539" i="13"/>
  <c r="AQ540" i="13"/>
  <c r="AQ541" i="13"/>
  <c r="AQ542" i="13"/>
  <c r="AQ543" i="13"/>
  <c r="AS543" i="13" s="1"/>
  <c r="AT543" i="13" s="1"/>
  <c r="AQ544" i="13"/>
  <c r="AS544" i="13" s="1"/>
  <c r="AT544" i="13" s="1"/>
  <c r="AQ545" i="13"/>
  <c r="AS545" i="13" s="1"/>
  <c r="AT545" i="13" s="1"/>
  <c r="AQ546" i="13"/>
  <c r="AQ547" i="13"/>
  <c r="AQ548" i="13"/>
  <c r="AQ549" i="13"/>
  <c r="AS549" i="13" s="1"/>
  <c r="AT549" i="13" s="1"/>
  <c r="AQ550" i="13"/>
  <c r="AS550" i="13" s="1"/>
  <c r="AT550" i="13" s="1"/>
  <c r="AQ551" i="13"/>
  <c r="AQ552" i="13"/>
  <c r="AQ553" i="13"/>
  <c r="AQ554" i="13"/>
  <c r="AQ555" i="13"/>
  <c r="AS555" i="13" s="1"/>
  <c r="AT555" i="13" s="1"/>
  <c r="AQ556" i="13"/>
  <c r="AS556" i="13" s="1"/>
  <c r="AT556" i="13" s="1"/>
  <c r="AQ557" i="13"/>
  <c r="AS557" i="13" s="1"/>
  <c r="AT557" i="13" s="1"/>
  <c r="AQ558" i="13"/>
  <c r="AQ559" i="13"/>
  <c r="AQ560" i="13"/>
  <c r="AQ561" i="13"/>
  <c r="AS561" i="13" s="1"/>
  <c r="AT561" i="13" s="1"/>
  <c r="AQ562" i="13"/>
  <c r="AS562" i="13" s="1"/>
  <c r="AT562" i="13" s="1"/>
  <c r="AQ563" i="13"/>
  <c r="AQ564" i="13"/>
  <c r="AQ565" i="13"/>
  <c r="AQ566" i="13"/>
  <c r="AQ567" i="13"/>
  <c r="AS567" i="13" s="1"/>
  <c r="AT567" i="13" s="1"/>
  <c r="AQ568" i="13"/>
  <c r="AS568" i="13" s="1"/>
  <c r="AT568" i="13" s="1"/>
  <c r="AQ569" i="13"/>
  <c r="AS569" i="13" s="1"/>
  <c r="AT569" i="13" s="1"/>
  <c r="AQ570" i="13"/>
  <c r="AQ571" i="13"/>
  <c r="AQ572" i="13"/>
  <c r="AQ573" i="13"/>
  <c r="AS573" i="13" s="1"/>
  <c r="AT573" i="13" s="1"/>
  <c r="AQ574" i="13"/>
  <c r="AS574" i="13" s="1"/>
  <c r="AT574" i="13" s="1"/>
  <c r="AQ575" i="13"/>
  <c r="AQ576" i="13"/>
  <c r="AQ577" i="13"/>
  <c r="AQ578" i="13"/>
  <c r="AQ579" i="13"/>
  <c r="AS579" i="13" s="1"/>
  <c r="AT579" i="13" s="1"/>
  <c r="AQ580" i="13"/>
  <c r="AS580" i="13" s="1"/>
  <c r="AT580" i="13" s="1"/>
  <c r="AQ581" i="13"/>
  <c r="AS581" i="13" s="1"/>
  <c r="AT581" i="13" s="1"/>
  <c r="AQ582" i="13"/>
  <c r="AQ583" i="13"/>
  <c r="AQ584" i="13"/>
  <c r="AQ585" i="13"/>
  <c r="AS585" i="13" s="1"/>
  <c r="AT585" i="13" s="1"/>
  <c r="AQ586" i="13"/>
  <c r="AS586" i="13" s="1"/>
  <c r="AT586" i="13" s="1"/>
  <c r="AQ587" i="13"/>
  <c r="AQ588" i="13"/>
  <c r="AQ589" i="13"/>
  <c r="AQ590" i="13"/>
  <c r="AQ591" i="13"/>
  <c r="AS591" i="13" s="1"/>
  <c r="AT591" i="13" s="1"/>
  <c r="AQ592" i="13"/>
  <c r="AS592" i="13" s="1"/>
  <c r="AT592" i="13" s="1"/>
  <c r="AQ593" i="13"/>
  <c r="AS593" i="13" s="1"/>
  <c r="AT593" i="13" s="1"/>
  <c r="AQ594" i="13"/>
  <c r="AQ595" i="13"/>
  <c r="AQ596" i="13"/>
  <c r="AQ597" i="13"/>
  <c r="AS597" i="13" s="1"/>
  <c r="AT597" i="13" s="1"/>
  <c r="AQ598" i="13"/>
  <c r="AS598" i="13" s="1"/>
  <c r="AT598" i="13" s="1"/>
  <c r="AQ599" i="13"/>
  <c r="AQ600" i="13"/>
  <c r="AQ601" i="13"/>
  <c r="AQ602" i="13"/>
  <c r="AQ603" i="13"/>
  <c r="AS603" i="13" s="1"/>
  <c r="AT603" i="13" s="1"/>
  <c r="AQ604" i="13"/>
  <c r="AS604" i="13" s="1"/>
  <c r="AT604" i="13" s="1"/>
  <c r="AQ605" i="13"/>
  <c r="AS605" i="13" s="1"/>
  <c r="AT605" i="13" s="1"/>
  <c r="AQ606" i="13"/>
  <c r="AQ607" i="13"/>
  <c r="AQ608" i="13"/>
  <c r="AQ609" i="13"/>
  <c r="AS609" i="13" s="1"/>
  <c r="AT609" i="13" s="1"/>
  <c r="AQ610" i="13"/>
  <c r="AS610" i="13" s="1"/>
  <c r="AT610" i="13" s="1"/>
  <c r="AQ611" i="13"/>
  <c r="AQ612" i="13"/>
  <c r="AQ613" i="13"/>
  <c r="AQ614" i="13"/>
  <c r="AQ615" i="13"/>
  <c r="AS615" i="13" s="1"/>
  <c r="AT615" i="13" s="1"/>
  <c r="AQ616" i="13"/>
  <c r="AS616" i="13" s="1"/>
  <c r="AT616" i="13" s="1"/>
  <c r="AQ617" i="13"/>
  <c r="AS617" i="13" s="1"/>
  <c r="AT617" i="13" s="1"/>
  <c r="AQ618" i="13"/>
  <c r="AQ619" i="13"/>
  <c r="AQ620" i="13"/>
  <c r="AQ621" i="13"/>
  <c r="AS621" i="13" s="1"/>
  <c r="AT621" i="13" s="1"/>
  <c r="AQ622" i="13"/>
  <c r="AS622" i="13" s="1"/>
  <c r="AT622" i="13" s="1"/>
  <c r="AQ623" i="13"/>
  <c r="AQ624" i="13"/>
  <c r="AQ625" i="13"/>
  <c r="AQ626" i="13"/>
  <c r="AQ627" i="13"/>
  <c r="AS627" i="13" s="1"/>
  <c r="AT627" i="13" s="1"/>
  <c r="AQ628" i="13"/>
  <c r="AS628" i="13" s="1"/>
  <c r="AT628" i="13" s="1"/>
  <c r="AQ629" i="13"/>
  <c r="AS629" i="13" s="1"/>
  <c r="AT629" i="13" s="1"/>
  <c r="AQ630" i="13"/>
  <c r="AQ631" i="13"/>
  <c r="AQ632" i="13"/>
  <c r="AQ633" i="13"/>
  <c r="AS633" i="13" s="1"/>
  <c r="AT633" i="13" s="1"/>
  <c r="AQ634" i="13"/>
  <c r="AS634" i="13" s="1"/>
  <c r="AT634" i="13" s="1"/>
  <c r="AQ635" i="13"/>
  <c r="AQ636" i="13"/>
  <c r="AQ637" i="13"/>
  <c r="AQ638" i="13"/>
  <c r="AQ639" i="13"/>
  <c r="AS639" i="13" s="1"/>
  <c r="AT639" i="13" s="1"/>
  <c r="AQ640" i="13"/>
  <c r="AS640" i="13" s="1"/>
  <c r="AT640" i="13" s="1"/>
  <c r="AQ641" i="13"/>
  <c r="AS641" i="13" s="1"/>
  <c r="AT641" i="13" s="1"/>
  <c r="AQ642" i="13"/>
  <c r="AQ643" i="13"/>
  <c r="AQ644" i="13"/>
  <c r="AQ645" i="13"/>
  <c r="AS645" i="13" s="1"/>
  <c r="AT645" i="13" s="1"/>
  <c r="AQ646" i="13"/>
  <c r="AS646" i="13" s="1"/>
  <c r="AT646" i="13" s="1"/>
  <c r="AQ647" i="13"/>
  <c r="AQ648" i="13"/>
  <c r="AQ649" i="13"/>
  <c r="AQ650" i="13"/>
  <c r="AQ651" i="13"/>
  <c r="AS651" i="13" s="1"/>
  <c r="AT651" i="13" s="1"/>
  <c r="AQ652" i="13"/>
  <c r="AS652" i="13" s="1"/>
  <c r="AT652" i="13" s="1"/>
  <c r="AQ653" i="13"/>
  <c r="AS653" i="13" s="1"/>
  <c r="AT653" i="13" s="1"/>
  <c r="AQ654" i="13"/>
  <c r="AQ655" i="13"/>
  <c r="AQ656" i="13"/>
  <c r="AQ657" i="13"/>
  <c r="AS657" i="13" s="1"/>
  <c r="AT657" i="13" s="1"/>
  <c r="AQ658" i="13"/>
  <c r="AS658" i="13" s="1"/>
  <c r="AT658" i="13" s="1"/>
  <c r="AQ659" i="13"/>
  <c r="AQ660" i="13"/>
  <c r="AQ661" i="13"/>
  <c r="AQ662" i="13"/>
  <c r="AQ663" i="13"/>
  <c r="AS663" i="13" s="1"/>
  <c r="AT663" i="13" s="1"/>
  <c r="AQ664" i="13"/>
  <c r="AS664" i="13" s="1"/>
  <c r="AT664" i="13" s="1"/>
  <c r="AQ665" i="13"/>
  <c r="AS665" i="13" s="1"/>
  <c r="AT665" i="13" s="1"/>
  <c r="AQ666" i="13"/>
  <c r="AQ667" i="13"/>
  <c r="AQ668" i="13"/>
  <c r="AQ669" i="13"/>
  <c r="AS669" i="13" s="1"/>
  <c r="AT669" i="13" s="1"/>
  <c r="AQ670" i="13"/>
  <c r="AS670" i="13" s="1"/>
  <c r="AT670" i="13" s="1"/>
  <c r="AQ671" i="13"/>
  <c r="AQ672" i="13"/>
  <c r="AQ673" i="13"/>
  <c r="AQ674" i="13"/>
  <c r="AQ675" i="13"/>
  <c r="AS675" i="13" s="1"/>
  <c r="AT675" i="13" s="1"/>
  <c r="AQ676" i="13"/>
  <c r="AS676" i="13" s="1"/>
  <c r="AT676" i="13" s="1"/>
  <c r="AQ677" i="13"/>
  <c r="AS677" i="13" s="1"/>
  <c r="AT677" i="13" s="1"/>
  <c r="AQ678" i="13"/>
  <c r="AQ679" i="13"/>
  <c r="AQ680" i="13"/>
  <c r="AQ681" i="13"/>
  <c r="AS681" i="13" s="1"/>
  <c r="AT681" i="13" s="1"/>
  <c r="AQ682" i="13"/>
  <c r="AS682" i="13" s="1"/>
  <c r="AT682" i="13" s="1"/>
  <c r="AQ683" i="13"/>
  <c r="AQ684" i="13"/>
  <c r="AQ685" i="13"/>
  <c r="AQ686" i="13"/>
  <c r="AQ687" i="13"/>
  <c r="AS687" i="13" s="1"/>
  <c r="AT687" i="13" s="1"/>
  <c r="AQ688" i="13"/>
  <c r="AS688" i="13" s="1"/>
  <c r="AT688" i="13" s="1"/>
  <c r="AQ689" i="13"/>
  <c r="AS689" i="13" s="1"/>
  <c r="AT689" i="13" s="1"/>
  <c r="AQ690" i="13"/>
  <c r="AQ691" i="13"/>
  <c r="AQ692" i="13"/>
  <c r="AQ693" i="13"/>
  <c r="AS693" i="13" s="1"/>
  <c r="AT693" i="13" s="1"/>
  <c r="AQ694" i="13"/>
  <c r="AS694" i="13" s="1"/>
  <c r="AT694" i="13" s="1"/>
  <c r="AQ695" i="13"/>
  <c r="AQ696" i="13"/>
  <c r="AQ697" i="13"/>
  <c r="AQ698" i="13"/>
  <c r="AQ699" i="13"/>
  <c r="AS699" i="13" s="1"/>
  <c r="AT699" i="13" s="1"/>
  <c r="AQ700" i="13"/>
  <c r="AS700" i="13" s="1"/>
  <c r="AT700" i="13" s="1"/>
  <c r="AQ701" i="13"/>
  <c r="AS701" i="13" s="1"/>
  <c r="AT701" i="13" s="1"/>
  <c r="AQ702" i="13"/>
  <c r="AQ703" i="13"/>
  <c r="AQ704" i="13"/>
  <c r="AQ705" i="13"/>
  <c r="AS705" i="13" s="1"/>
  <c r="AT705" i="13" s="1"/>
  <c r="AQ706" i="13"/>
  <c r="AS706" i="13" s="1"/>
  <c r="AT706" i="13" s="1"/>
  <c r="AQ707" i="13"/>
  <c r="AQ708" i="13"/>
  <c r="AQ709" i="13"/>
  <c r="AQ710" i="13"/>
  <c r="AQ711" i="13"/>
  <c r="AS711" i="13" s="1"/>
  <c r="AT711" i="13" s="1"/>
  <c r="AQ712" i="13"/>
  <c r="AS712" i="13" s="1"/>
  <c r="AT712" i="13" s="1"/>
  <c r="AQ713" i="13"/>
  <c r="AS713" i="13" s="1"/>
  <c r="AT713" i="13" s="1"/>
  <c r="AQ714" i="13"/>
  <c r="AQ715" i="13"/>
  <c r="AQ716" i="13"/>
  <c r="AQ717" i="13"/>
  <c r="AS717" i="13" s="1"/>
  <c r="AT717" i="13" s="1"/>
  <c r="AQ718" i="13"/>
  <c r="AS718" i="13" s="1"/>
  <c r="AT718" i="13" s="1"/>
  <c r="AQ719" i="13"/>
  <c r="AQ720" i="13"/>
  <c r="AQ721" i="13"/>
  <c r="AQ722" i="13"/>
  <c r="AQ723" i="13"/>
  <c r="AS723" i="13" s="1"/>
  <c r="AT723" i="13" s="1"/>
  <c r="AQ724" i="13"/>
  <c r="AS724" i="13" s="1"/>
  <c r="AT724" i="13" s="1"/>
  <c r="AQ725" i="13"/>
  <c r="AS725" i="13" s="1"/>
  <c r="AT725" i="13" s="1"/>
  <c r="AQ726" i="13"/>
  <c r="AQ727" i="13"/>
  <c r="AQ728" i="13"/>
  <c r="AQ729" i="13"/>
  <c r="AS729" i="13" s="1"/>
  <c r="AT729" i="13" s="1"/>
  <c r="AQ730" i="13"/>
  <c r="AS730" i="13" s="1"/>
  <c r="AT730" i="13" s="1"/>
  <c r="AQ731" i="13"/>
  <c r="AQ732" i="13"/>
  <c r="AQ733" i="13"/>
  <c r="AQ734" i="13"/>
  <c r="AQ735" i="13"/>
  <c r="AS735" i="13" s="1"/>
  <c r="AT735" i="13" s="1"/>
  <c r="AQ736" i="13"/>
  <c r="AS736" i="13" s="1"/>
  <c r="AT736" i="13" s="1"/>
  <c r="AQ737" i="13"/>
  <c r="AS737" i="13" s="1"/>
  <c r="AT737" i="13" s="1"/>
  <c r="AQ738" i="13"/>
  <c r="AQ739" i="13"/>
  <c r="AQ740" i="13"/>
  <c r="AQ741" i="13"/>
  <c r="AS741" i="13" s="1"/>
  <c r="AT741" i="13" s="1"/>
  <c r="AQ742" i="13"/>
  <c r="AS742" i="13" s="1"/>
  <c r="AT742" i="13" s="1"/>
  <c r="AQ743" i="13"/>
  <c r="AQ744" i="13"/>
  <c r="AQ745" i="13"/>
  <c r="AQ746" i="13"/>
  <c r="AQ747" i="13"/>
  <c r="AS747" i="13" s="1"/>
  <c r="AT747" i="13" s="1"/>
  <c r="AQ748" i="13"/>
  <c r="AS748" i="13" s="1"/>
  <c r="AT748" i="13" s="1"/>
  <c r="AQ749" i="13"/>
  <c r="AS749" i="13" s="1"/>
  <c r="AT749" i="13" s="1"/>
  <c r="AQ750" i="13"/>
  <c r="AQ751" i="13"/>
  <c r="AQ752" i="13"/>
  <c r="AQ753" i="13"/>
  <c r="AS753" i="13" s="1"/>
  <c r="AT753" i="13" s="1"/>
  <c r="AQ754" i="13"/>
  <c r="AS754" i="13" s="1"/>
  <c r="AT754" i="13" s="1"/>
  <c r="AQ755" i="13"/>
  <c r="AQ756" i="13"/>
  <c r="AQ757" i="13"/>
  <c r="AQ758" i="13"/>
  <c r="AQ759" i="13"/>
  <c r="AS759" i="13" s="1"/>
  <c r="AT759" i="13" s="1"/>
  <c r="AQ760" i="13"/>
  <c r="AS760" i="13" s="1"/>
  <c r="AT760" i="13" s="1"/>
  <c r="AQ761" i="13"/>
  <c r="AS761" i="13" s="1"/>
  <c r="AT761" i="13" s="1"/>
  <c r="AQ762" i="13"/>
  <c r="AQ763" i="13"/>
  <c r="AQ764" i="13"/>
  <c r="AQ765" i="13"/>
  <c r="AS765" i="13" s="1"/>
  <c r="AT765" i="13" s="1"/>
  <c r="AQ766" i="13"/>
  <c r="AS766" i="13" s="1"/>
  <c r="AT766" i="13" s="1"/>
  <c r="AQ767" i="13"/>
  <c r="AQ768" i="13"/>
  <c r="AQ769" i="13"/>
  <c r="AQ770" i="13"/>
  <c r="AQ771" i="13"/>
  <c r="AS771" i="13" s="1"/>
  <c r="AT771" i="13" s="1"/>
  <c r="AQ772" i="13"/>
  <c r="AS772" i="13" s="1"/>
  <c r="AT772" i="13" s="1"/>
  <c r="AQ773" i="13"/>
  <c r="AS773" i="13" s="1"/>
  <c r="AT773" i="13" s="1"/>
  <c r="AQ774" i="13"/>
  <c r="AQ775" i="13"/>
  <c r="AQ776" i="13"/>
  <c r="AQ777" i="13"/>
  <c r="AS777" i="13" s="1"/>
  <c r="AT777" i="13" s="1"/>
  <c r="AQ778" i="13"/>
  <c r="AS778" i="13" s="1"/>
  <c r="AT778" i="13" s="1"/>
  <c r="AQ779" i="13"/>
  <c r="AQ780" i="13"/>
  <c r="AQ781" i="13"/>
  <c r="AQ782" i="13"/>
  <c r="AQ783" i="13"/>
  <c r="AS783" i="13" s="1"/>
  <c r="AT783" i="13" s="1"/>
  <c r="AQ784" i="13"/>
  <c r="AS784" i="13" s="1"/>
  <c r="AT784" i="13" s="1"/>
  <c r="AQ785" i="13"/>
  <c r="AS785" i="13" s="1"/>
  <c r="AT785" i="13" s="1"/>
  <c r="AQ786" i="13"/>
  <c r="AQ787" i="13"/>
  <c r="AQ788" i="13"/>
  <c r="AQ789" i="13"/>
  <c r="AS789" i="13" s="1"/>
  <c r="AT789" i="13" s="1"/>
  <c r="AQ790" i="13"/>
  <c r="AS790" i="13" s="1"/>
  <c r="AT790" i="13" s="1"/>
  <c r="AQ791" i="13"/>
  <c r="AQ792" i="13"/>
  <c r="AQ793" i="13"/>
  <c r="AQ794" i="13"/>
  <c r="AQ795" i="13"/>
  <c r="AS795" i="13" s="1"/>
  <c r="AT795" i="13" s="1"/>
  <c r="AQ796" i="13"/>
  <c r="AS796" i="13" s="1"/>
  <c r="AT796" i="13" s="1"/>
  <c r="AQ797" i="13"/>
  <c r="AS797" i="13" s="1"/>
  <c r="AT797" i="13" s="1"/>
  <c r="AQ798" i="13"/>
  <c r="AQ799" i="13"/>
  <c r="AQ800" i="13"/>
  <c r="AQ801" i="13"/>
  <c r="AS801" i="13" s="1"/>
  <c r="AT801" i="13" s="1"/>
  <c r="AQ802" i="13"/>
  <c r="AS802" i="13" s="1"/>
  <c r="AT802" i="13" s="1"/>
  <c r="AQ803" i="13"/>
  <c r="AQ804" i="13"/>
  <c r="AQ805" i="13"/>
  <c r="AQ806" i="13"/>
  <c r="AQ807" i="13"/>
  <c r="AS807" i="13" s="1"/>
  <c r="AT807" i="13" s="1"/>
  <c r="AQ808" i="13"/>
  <c r="AS808" i="13" s="1"/>
  <c r="AT808" i="13" s="1"/>
  <c r="AQ809" i="13"/>
  <c r="AS809" i="13" s="1"/>
  <c r="AT809" i="13" s="1"/>
  <c r="AQ810" i="13"/>
  <c r="AQ811" i="13"/>
  <c r="AQ812" i="13"/>
  <c r="AQ813" i="13"/>
  <c r="AS813" i="13" s="1"/>
  <c r="AT813" i="13" s="1"/>
  <c r="AQ814" i="13"/>
  <c r="AS814" i="13" s="1"/>
  <c r="AT814" i="13" s="1"/>
  <c r="AQ815" i="13"/>
  <c r="AQ816" i="13"/>
  <c r="AQ817" i="13"/>
  <c r="AQ818" i="13"/>
  <c r="AQ819" i="13"/>
  <c r="AS819" i="13" s="1"/>
  <c r="AT819" i="13" s="1"/>
  <c r="AQ820" i="13"/>
  <c r="AS820" i="13" s="1"/>
  <c r="AT820" i="13" s="1"/>
  <c r="AQ821" i="13"/>
  <c r="AS821" i="13" s="1"/>
  <c r="AT821" i="13" s="1"/>
  <c r="AQ822" i="13"/>
  <c r="AQ823" i="13"/>
  <c r="AQ824" i="13"/>
  <c r="AQ825" i="13"/>
  <c r="AS825" i="13" s="1"/>
  <c r="AT825" i="13" s="1"/>
  <c r="AQ826" i="13"/>
  <c r="AS826" i="13" s="1"/>
  <c r="AT826" i="13" s="1"/>
  <c r="AQ827" i="13"/>
  <c r="AQ828" i="13"/>
  <c r="AQ829" i="13"/>
  <c r="AQ830" i="13"/>
  <c r="AQ831" i="13"/>
  <c r="AS831" i="13" s="1"/>
  <c r="AT831" i="13" s="1"/>
  <c r="AQ832" i="13"/>
  <c r="AS832" i="13" s="1"/>
  <c r="AT832" i="13" s="1"/>
  <c r="AQ833" i="13"/>
  <c r="AS833" i="13" s="1"/>
  <c r="AT833" i="13" s="1"/>
  <c r="AQ834" i="13"/>
  <c r="AQ835" i="13"/>
  <c r="AQ836" i="13"/>
  <c r="AQ837" i="13"/>
  <c r="AS837" i="13" s="1"/>
  <c r="AT837" i="13" s="1"/>
  <c r="AQ838" i="13"/>
  <c r="AS838" i="13" s="1"/>
  <c r="AT838" i="13" s="1"/>
  <c r="AQ839" i="13"/>
  <c r="AQ840" i="13"/>
  <c r="AQ841" i="13"/>
  <c r="AQ842" i="13"/>
  <c r="AQ843" i="13"/>
  <c r="AS843" i="13" s="1"/>
  <c r="AT843" i="13" s="1"/>
  <c r="AQ844" i="13"/>
  <c r="AS844" i="13" s="1"/>
  <c r="AT844" i="13" s="1"/>
  <c r="AQ845" i="13"/>
  <c r="AS845" i="13" s="1"/>
  <c r="AT845" i="13" s="1"/>
  <c r="AQ846" i="13"/>
  <c r="AQ847" i="13"/>
  <c r="AQ848" i="13"/>
  <c r="AQ849" i="13"/>
  <c r="AS849" i="13" s="1"/>
  <c r="AT849" i="13" s="1"/>
  <c r="AQ850" i="13"/>
  <c r="AS850" i="13" s="1"/>
  <c r="AT850" i="13" s="1"/>
  <c r="AQ851" i="13"/>
  <c r="AQ852" i="13"/>
  <c r="AQ853" i="13"/>
  <c r="AQ854" i="13"/>
  <c r="AQ855" i="13"/>
  <c r="AS855" i="13" s="1"/>
  <c r="AT855" i="13" s="1"/>
  <c r="AQ856" i="13"/>
  <c r="AS856" i="13" s="1"/>
  <c r="AT856" i="13" s="1"/>
  <c r="AQ857" i="13"/>
  <c r="AS857" i="13" s="1"/>
  <c r="AT857" i="13" s="1"/>
  <c r="AQ858" i="13"/>
  <c r="AQ859" i="13"/>
  <c r="AQ860" i="13"/>
  <c r="AQ861" i="13"/>
  <c r="AS861" i="13" s="1"/>
  <c r="AT861" i="13" s="1"/>
  <c r="AQ862" i="13"/>
  <c r="AS862" i="13" s="1"/>
  <c r="AT862" i="13" s="1"/>
  <c r="AQ863" i="13"/>
  <c r="AQ864" i="13"/>
  <c r="AQ865" i="13"/>
  <c r="AQ866" i="13"/>
  <c r="AQ867" i="13"/>
  <c r="AS867" i="13" s="1"/>
  <c r="AT867" i="13" s="1"/>
  <c r="AQ868" i="13"/>
  <c r="AS868" i="13" s="1"/>
  <c r="AT868" i="13" s="1"/>
  <c r="AQ869" i="13"/>
  <c r="AS869" i="13" s="1"/>
  <c r="AT869" i="13" s="1"/>
  <c r="AQ870" i="13"/>
  <c r="AQ871" i="13"/>
  <c r="AQ872" i="13"/>
  <c r="AQ873" i="13"/>
  <c r="AS873" i="13" s="1"/>
  <c r="AT873" i="13" s="1"/>
  <c r="AQ874" i="13"/>
  <c r="AS874" i="13" s="1"/>
  <c r="AT874" i="13" s="1"/>
  <c r="AQ875" i="13"/>
  <c r="AQ876" i="13"/>
  <c r="AQ877" i="13"/>
  <c r="AQ878" i="13"/>
  <c r="AQ879" i="13"/>
  <c r="AS879" i="13" s="1"/>
  <c r="AT879" i="13" s="1"/>
  <c r="AQ880" i="13"/>
  <c r="AS880" i="13" s="1"/>
  <c r="AT880" i="13" s="1"/>
  <c r="AQ881" i="13"/>
  <c r="AS881" i="13" s="1"/>
  <c r="AT881" i="13" s="1"/>
  <c r="AQ882" i="13"/>
  <c r="AQ883" i="13"/>
  <c r="AQ884" i="13"/>
  <c r="AQ885" i="13"/>
  <c r="AS885" i="13" s="1"/>
  <c r="AT885" i="13" s="1"/>
  <c r="AQ886" i="13"/>
  <c r="AS886" i="13" s="1"/>
  <c r="AT886" i="13" s="1"/>
  <c r="AQ887" i="13"/>
  <c r="AQ888" i="13"/>
  <c r="AQ889" i="13"/>
  <c r="AQ890" i="13"/>
  <c r="AQ891" i="13"/>
  <c r="AS891" i="13" s="1"/>
  <c r="AT891" i="13" s="1"/>
  <c r="AQ892" i="13"/>
  <c r="AS892" i="13" s="1"/>
  <c r="AT892" i="13" s="1"/>
  <c r="AQ893" i="13"/>
  <c r="AS893" i="13" s="1"/>
  <c r="AT893" i="13" s="1"/>
  <c r="AQ894" i="13"/>
  <c r="AQ895" i="13"/>
  <c r="AQ896" i="13"/>
  <c r="AQ897" i="13"/>
  <c r="AS897" i="13" s="1"/>
  <c r="AT897" i="13" s="1"/>
  <c r="AQ898" i="13"/>
  <c r="AS898" i="13" s="1"/>
  <c r="AT898" i="13" s="1"/>
  <c r="AQ899" i="13"/>
  <c r="AQ900" i="13"/>
  <c r="AQ901" i="13"/>
  <c r="AQ902" i="13"/>
  <c r="AQ903" i="13"/>
  <c r="AS903" i="13" s="1"/>
  <c r="AT903" i="13" s="1"/>
  <c r="AQ904" i="13"/>
  <c r="AS904" i="13" s="1"/>
  <c r="AT904" i="13" s="1"/>
  <c r="AQ905" i="13"/>
  <c r="AS905" i="13" s="1"/>
  <c r="AT905" i="13" s="1"/>
  <c r="AQ906" i="13"/>
  <c r="AQ907" i="13"/>
  <c r="AQ908" i="13"/>
  <c r="AQ909" i="13"/>
  <c r="AS909" i="13" s="1"/>
  <c r="AT909" i="13" s="1"/>
  <c r="AQ910" i="13"/>
  <c r="AS910" i="13" s="1"/>
  <c r="AT910" i="13" s="1"/>
  <c r="AQ911" i="13"/>
  <c r="AQ912" i="13"/>
  <c r="AQ913" i="13"/>
  <c r="AQ914" i="13"/>
  <c r="AQ915" i="13"/>
  <c r="AS915" i="13" s="1"/>
  <c r="AT915" i="13" s="1"/>
  <c r="AQ916" i="13"/>
  <c r="AS916" i="13" s="1"/>
  <c r="AT916" i="13" s="1"/>
  <c r="AQ917" i="13"/>
  <c r="AS917" i="13" s="1"/>
  <c r="AT917" i="13" s="1"/>
  <c r="AQ918" i="13"/>
  <c r="AQ919" i="13"/>
  <c r="AQ920" i="13"/>
  <c r="AQ921" i="13"/>
  <c r="AS921" i="13" s="1"/>
  <c r="AT921" i="13" s="1"/>
  <c r="AQ922" i="13"/>
  <c r="AS922" i="13" s="1"/>
  <c r="AT922" i="13" s="1"/>
  <c r="AQ923" i="13"/>
  <c r="AQ924" i="13"/>
  <c r="AQ925" i="13"/>
  <c r="AQ926" i="13"/>
  <c r="AQ927" i="13"/>
  <c r="AS927" i="13" s="1"/>
  <c r="AT927" i="13" s="1"/>
  <c r="AQ928" i="13"/>
  <c r="AS928" i="13" s="1"/>
  <c r="AT928" i="13" s="1"/>
  <c r="AQ929" i="13"/>
  <c r="AS929" i="13" s="1"/>
  <c r="AT929" i="13" s="1"/>
  <c r="AQ930" i="13"/>
  <c r="AQ931" i="13"/>
  <c r="AQ932" i="13"/>
  <c r="AQ933" i="13"/>
  <c r="AS933" i="13" s="1"/>
  <c r="AT933" i="13" s="1"/>
  <c r="AQ934" i="13"/>
  <c r="AS934" i="13" s="1"/>
  <c r="AT934" i="13" s="1"/>
  <c r="AQ935" i="13"/>
  <c r="AQ936" i="13"/>
  <c r="AQ937" i="13"/>
  <c r="AQ938" i="13"/>
  <c r="AQ939" i="13"/>
  <c r="AS939" i="13" s="1"/>
  <c r="AT939" i="13" s="1"/>
  <c r="AQ940" i="13"/>
  <c r="AS940" i="13" s="1"/>
  <c r="AT940" i="13" s="1"/>
  <c r="AQ941" i="13"/>
  <c r="AS941" i="13" s="1"/>
  <c r="AT941" i="13" s="1"/>
  <c r="AQ942" i="13"/>
  <c r="AQ943" i="13"/>
  <c r="AQ944" i="13"/>
  <c r="AQ945" i="13"/>
  <c r="AS945" i="13" s="1"/>
  <c r="AT945" i="13" s="1"/>
  <c r="AQ946" i="13"/>
  <c r="AS946" i="13" s="1"/>
  <c r="AT946" i="13" s="1"/>
  <c r="AQ947" i="13"/>
  <c r="AQ948" i="13"/>
  <c r="AQ949" i="13"/>
  <c r="AQ950" i="13"/>
  <c r="AQ951" i="13"/>
  <c r="AS951" i="13" s="1"/>
  <c r="AT951" i="13" s="1"/>
  <c r="AQ952" i="13"/>
  <c r="AS952" i="13" s="1"/>
  <c r="AT952" i="13" s="1"/>
  <c r="AQ953" i="13"/>
  <c r="AS953" i="13" s="1"/>
  <c r="AT953" i="13" s="1"/>
  <c r="AQ954" i="13"/>
  <c r="AQ955" i="13"/>
  <c r="AQ956" i="13"/>
  <c r="AQ957" i="13"/>
  <c r="AS957" i="13" s="1"/>
  <c r="AT957" i="13" s="1"/>
  <c r="AQ958" i="13"/>
  <c r="AS958" i="13" s="1"/>
  <c r="AT958" i="13" s="1"/>
  <c r="AQ959" i="13"/>
  <c r="AQ960" i="13"/>
  <c r="AQ961" i="13"/>
  <c r="AQ962" i="13"/>
  <c r="AQ963" i="13"/>
  <c r="AS963" i="13" s="1"/>
  <c r="AT963" i="13" s="1"/>
  <c r="AQ964" i="13"/>
  <c r="AS964" i="13" s="1"/>
  <c r="AT964" i="13" s="1"/>
  <c r="AQ965" i="13"/>
  <c r="AS965" i="13" s="1"/>
  <c r="AT965" i="13" s="1"/>
  <c r="AQ966" i="13"/>
  <c r="AQ967" i="13"/>
  <c r="AQ968" i="13"/>
  <c r="AQ969" i="13"/>
  <c r="AS969" i="13" s="1"/>
  <c r="AT969" i="13" s="1"/>
  <c r="AQ970" i="13"/>
  <c r="AS970" i="13" s="1"/>
  <c r="AT970" i="13" s="1"/>
  <c r="AR2" i="13"/>
  <c r="AQ2" i="13"/>
  <c r="AS944" i="13" l="1"/>
  <c r="AT944" i="13" s="1"/>
  <c r="BG944" i="13" s="1"/>
  <c r="AS908" i="13"/>
  <c r="AT908" i="13" s="1"/>
  <c r="AS860" i="13"/>
  <c r="AT860" i="13" s="1"/>
  <c r="AS812" i="13"/>
  <c r="AT812" i="13" s="1"/>
  <c r="AS764" i="13"/>
  <c r="AT764" i="13" s="1"/>
  <c r="AS716" i="13"/>
  <c r="AT716" i="13" s="1"/>
  <c r="AS680" i="13"/>
  <c r="AT680" i="13" s="1"/>
  <c r="BG680" i="13" s="1"/>
  <c r="AS632" i="13"/>
  <c r="AT632" i="13" s="1"/>
  <c r="AS584" i="13"/>
  <c r="AT584" i="13" s="1"/>
  <c r="AS548" i="13"/>
  <c r="AT548" i="13" s="1"/>
  <c r="AS500" i="13"/>
  <c r="AT500" i="13" s="1"/>
  <c r="AS476" i="13"/>
  <c r="AT476" i="13" s="1"/>
  <c r="AS428" i="13"/>
  <c r="AT428" i="13" s="1"/>
  <c r="BG428" i="13" s="1"/>
  <c r="AS404" i="13"/>
  <c r="AT404" i="13" s="1"/>
  <c r="AS380" i="13"/>
  <c r="AT380" i="13" s="1"/>
  <c r="AS356" i="13"/>
  <c r="AT356" i="13" s="1"/>
  <c r="AS320" i="13"/>
  <c r="AT320" i="13" s="1"/>
  <c r="AS296" i="13"/>
  <c r="AT296" i="13" s="1"/>
  <c r="AS248" i="13"/>
  <c r="AT248" i="13" s="1"/>
  <c r="BG248" i="13" s="1"/>
  <c r="AS224" i="13"/>
  <c r="AT224" i="13" s="1"/>
  <c r="AS200" i="13"/>
  <c r="AT200" i="13" s="1"/>
  <c r="AS176" i="13"/>
  <c r="AT176" i="13" s="1"/>
  <c r="AS152" i="13"/>
  <c r="AT152" i="13" s="1"/>
  <c r="AS140" i="13"/>
  <c r="AT140" i="13" s="1"/>
  <c r="AS116" i="13"/>
  <c r="AT116" i="13" s="1"/>
  <c r="AS968" i="13"/>
  <c r="AT968" i="13" s="1"/>
  <c r="AS920" i="13"/>
  <c r="AT920" i="13" s="1"/>
  <c r="AS872" i="13"/>
  <c r="AT872" i="13" s="1"/>
  <c r="AS836" i="13"/>
  <c r="AT836" i="13" s="1"/>
  <c r="AS788" i="13"/>
  <c r="AT788" i="13" s="1"/>
  <c r="AS740" i="13"/>
  <c r="AT740" i="13" s="1"/>
  <c r="BG740" i="13" s="1"/>
  <c r="AS692" i="13"/>
  <c r="AT692" i="13" s="1"/>
  <c r="AS644" i="13"/>
  <c r="AT644" i="13" s="1"/>
  <c r="AS608" i="13"/>
  <c r="AT608" i="13" s="1"/>
  <c r="AS572" i="13"/>
  <c r="AT572" i="13" s="1"/>
  <c r="AS536" i="13"/>
  <c r="AT536" i="13" s="1"/>
  <c r="AS488" i="13"/>
  <c r="AT488" i="13" s="1"/>
  <c r="BG488" i="13" s="1"/>
  <c r="AS464" i="13"/>
  <c r="AT464" i="13" s="1"/>
  <c r="AS440" i="13"/>
  <c r="AT440" i="13" s="1"/>
  <c r="AS416" i="13"/>
  <c r="AT416" i="13" s="1"/>
  <c r="AS392" i="13"/>
  <c r="AT392" i="13" s="1"/>
  <c r="AS368" i="13"/>
  <c r="AT368" i="13" s="1"/>
  <c r="AS344" i="13"/>
  <c r="AT344" i="13" s="1"/>
  <c r="BG344" i="13" s="1"/>
  <c r="AS332" i="13"/>
  <c r="AT332" i="13" s="1"/>
  <c r="AS308" i="13"/>
  <c r="AT308" i="13" s="1"/>
  <c r="AS284" i="13"/>
  <c r="AT284" i="13" s="1"/>
  <c r="AS260" i="13"/>
  <c r="AT260" i="13" s="1"/>
  <c r="AS236" i="13"/>
  <c r="AT236" i="13" s="1"/>
  <c r="AS212" i="13"/>
  <c r="AT212" i="13" s="1"/>
  <c r="AS188" i="13"/>
  <c r="AT188" i="13" s="1"/>
  <c r="AS164" i="13"/>
  <c r="AT164" i="13" s="1"/>
  <c r="AS128" i="13"/>
  <c r="AT128" i="13" s="1"/>
  <c r="AS104" i="13"/>
  <c r="AT104" i="13" s="1"/>
  <c r="AS932" i="13"/>
  <c r="AT932" i="13" s="1"/>
  <c r="AS884" i="13"/>
  <c r="AT884" i="13" s="1"/>
  <c r="AS824" i="13"/>
  <c r="AT824" i="13" s="1"/>
  <c r="AS752" i="13"/>
  <c r="AT752" i="13" s="1"/>
  <c r="AS704" i="13"/>
  <c r="AT704" i="13" s="1"/>
  <c r="AS656" i="13"/>
  <c r="AT656" i="13" s="1"/>
  <c r="AS620" i="13"/>
  <c r="AT620" i="13" s="1"/>
  <c r="AS596" i="13"/>
  <c r="AT596" i="13" s="1"/>
  <c r="AS560" i="13"/>
  <c r="AT560" i="13" s="1"/>
  <c r="AS512" i="13"/>
  <c r="AT512" i="13" s="1"/>
  <c r="AS452" i="13"/>
  <c r="AT452" i="13" s="1"/>
  <c r="AS966" i="13"/>
  <c r="AT966" i="13" s="1"/>
  <c r="AS954" i="13"/>
  <c r="AT954" i="13" s="1"/>
  <c r="AS942" i="13"/>
  <c r="AT942" i="13" s="1"/>
  <c r="AS930" i="13"/>
  <c r="AT930" i="13" s="1"/>
  <c r="AS918" i="13"/>
  <c r="AT918" i="13" s="1"/>
  <c r="AS906" i="13"/>
  <c r="AT906" i="13" s="1"/>
  <c r="AS894" i="13"/>
  <c r="AT894" i="13" s="1"/>
  <c r="AS882" i="13"/>
  <c r="AT882" i="13" s="1"/>
  <c r="AS870" i="13"/>
  <c r="AT870" i="13" s="1"/>
  <c r="BG870" i="13" s="1"/>
  <c r="AS956" i="13"/>
  <c r="AT956" i="13" s="1"/>
  <c r="AS896" i="13"/>
  <c r="AT896" i="13" s="1"/>
  <c r="AS848" i="13"/>
  <c r="AT848" i="13" s="1"/>
  <c r="AS800" i="13"/>
  <c r="AT800" i="13" s="1"/>
  <c r="AS776" i="13"/>
  <c r="AT776" i="13" s="1"/>
  <c r="AS728" i="13"/>
  <c r="AT728" i="13" s="1"/>
  <c r="BG728" i="13" s="1"/>
  <c r="AS668" i="13"/>
  <c r="AT668" i="13" s="1"/>
  <c r="AS524" i="13"/>
  <c r="AT524" i="13" s="1"/>
  <c r="AS92" i="13"/>
  <c r="AT92" i="13" s="1"/>
  <c r="AS80" i="13"/>
  <c r="AT80" i="13" s="1"/>
  <c r="AS68" i="13"/>
  <c r="AT68" i="13" s="1"/>
  <c r="AS56" i="13"/>
  <c r="AT56" i="13" s="1"/>
  <c r="AS967" i="13"/>
  <c r="AT967" i="13" s="1"/>
  <c r="AS955" i="13"/>
  <c r="AT955" i="13" s="1"/>
  <c r="AS943" i="13"/>
  <c r="AT943" i="13" s="1"/>
  <c r="AS931" i="13"/>
  <c r="AT931" i="13" s="1"/>
  <c r="AS919" i="13"/>
  <c r="AT919" i="13" s="1"/>
  <c r="AS907" i="13"/>
  <c r="AT907" i="13" s="1"/>
  <c r="BG907" i="13" s="1"/>
  <c r="AS895" i="13"/>
  <c r="AT895" i="13" s="1"/>
  <c r="AS883" i="13"/>
  <c r="AT883" i="13" s="1"/>
  <c r="AS871" i="13"/>
  <c r="AT871" i="13" s="1"/>
  <c r="AS859" i="13"/>
  <c r="AT859" i="13" s="1"/>
  <c r="AS847" i="13"/>
  <c r="AT847" i="13" s="1"/>
  <c r="AS835" i="13"/>
  <c r="AT835" i="13" s="1"/>
  <c r="AS823" i="13"/>
  <c r="AT823" i="13" s="1"/>
  <c r="AS811" i="13"/>
  <c r="AT811" i="13" s="1"/>
  <c r="AS799" i="13"/>
  <c r="AT799" i="13" s="1"/>
  <c r="AS787" i="13"/>
  <c r="AT787" i="13" s="1"/>
  <c r="AS775" i="13"/>
  <c r="AT775" i="13" s="1"/>
  <c r="AS763" i="13"/>
  <c r="AT763" i="13" s="1"/>
  <c r="BG763" i="13" s="1"/>
  <c r="AS751" i="13"/>
  <c r="AT751" i="13" s="1"/>
  <c r="AS739" i="13"/>
  <c r="AT739" i="13" s="1"/>
  <c r="AS727" i="13"/>
  <c r="AT727" i="13" s="1"/>
  <c r="AS715" i="13"/>
  <c r="AT715" i="13" s="1"/>
  <c r="AS703" i="13"/>
  <c r="AT703" i="13" s="1"/>
  <c r="AS691" i="13"/>
  <c r="AT691" i="13" s="1"/>
  <c r="BG691" i="13" s="1"/>
  <c r="AS679" i="13"/>
  <c r="AT679" i="13" s="1"/>
  <c r="AS667" i="13"/>
  <c r="AT667" i="13" s="1"/>
  <c r="AS655" i="13"/>
  <c r="AT655" i="13" s="1"/>
  <c r="AS643" i="13"/>
  <c r="AT643" i="13" s="1"/>
  <c r="AS631" i="13"/>
  <c r="AT631" i="13" s="1"/>
  <c r="AS619" i="13"/>
  <c r="AT619" i="13" s="1"/>
  <c r="BG619" i="13" s="1"/>
  <c r="AS607" i="13"/>
  <c r="AT607" i="13" s="1"/>
  <c r="AS595" i="13"/>
  <c r="AT595" i="13" s="1"/>
  <c r="AS583" i="13"/>
  <c r="AT583" i="13" s="1"/>
  <c r="AS571" i="13"/>
  <c r="AT571" i="13" s="1"/>
  <c r="AS559" i="13"/>
  <c r="AT559" i="13" s="1"/>
  <c r="AS547" i="13"/>
  <c r="AT547" i="13" s="1"/>
  <c r="BG547" i="13" s="1"/>
  <c r="AS535" i="13"/>
  <c r="AT535" i="13" s="1"/>
  <c r="AS523" i="13"/>
  <c r="AT523" i="13" s="1"/>
  <c r="AS511" i="13"/>
  <c r="AT511" i="13" s="1"/>
  <c r="AS499" i="13"/>
  <c r="AT499" i="13" s="1"/>
  <c r="AS487" i="13"/>
  <c r="AT487" i="13" s="1"/>
  <c r="AS475" i="13"/>
  <c r="AT475" i="13" s="1"/>
  <c r="BG475" i="13" s="1"/>
  <c r="AS463" i="13"/>
  <c r="AT463" i="13" s="1"/>
  <c r="AS451" i="13"/>
  <c r="AT451" i="13" s="1"/>
  <c r="AS439" i="13"/>
  <c r="AT439" i="13" s="1"/>
  <c r="AS427" i="13"/>
  <c r="AT427" i="13" s="1"/>
  <c r="AS415" i="13"/>
  <c r="AT415" i="13" s="1"/>
  <c r="AS403" i="13"/>
  <c r="AT403" i="13" s="1"/>
  <c r="BG403" i="13" s="1"/>
  <c r="AS391" i="13"/>
  <c r="AT391" i="13" s="1"/>
  <c r="AS379" i="13"/>
  <c r="AT379" i="13" s="1"/>
  <c r="AS367" i="13"/>
  <c r="AT367" i="13" s="1"/>
  <c r="AS355" i="13"/>
  <c r="AT355" i="13" s="1"/>
  <c r="AS343" i="13"/>
  <c r="AT343" i="13" s="1"/>
  <c r="AS331" i="13"/>
  <c r="AT331" i="13" s="1"/>
  <c r="BG331" i="13" s="1"/>
  <c r="AS319" i="13"/>
  <c r="AT319" i="13" s="1"/>
  <c r="AS307" i="13"/>
  <c r="AT307" i="13" s="1"/>
  <c r="AS295" i="13"/>
  <c r="AT295" i="13" s="1"/>
  <c r="AS283" i="13"/>
  <c r="AT283" i="13" s="1"/>
  <c r="AS271" i="13"/>
  <c r="AT271" i="13" s="1"/>
  <c r="AS259" i="13"/>
  <c r="AT259" i="13" s="1"/>
  <c r="BG259" i="13" s="1"/>
  <c r="AS247" i="13"/>
  <c r="AT247" i="13" s="1"/>
  <c r="AS235" i="13"/>
  <c r="AT235" i="13" s="1"/>
  <c r="AS223" i="13"/>
  <c r="AT223" i="13" s="1"/>
  <c r="AS211" i="13"/>
  <c r="AT211" i="13" s="1"/>
  <c r="AS199" i="13"/>
  <c r="AT199" i="13" s="1"/>
  <c r="AS187" i="13"/>
  <c r="AT187" i="13" s="1"/>
  <c r="BG187" i="13" s="1"/>
  <c r="AS175" i="13"/>
  <c r="AT175" i="13" s="1"/>
  <c r="AS163" i="13"/>
  <c r="AT163" i="13" s="1"/>
  <c r="AS151" i="13"/>
  <c r="AT151" i="13" s="1"/>
  <c r="AS139" i="13"/>
  <c r="AT139" i="13" s="1"/>
  <c r="AS127" i="13"/>
  <c r="AT127" i="13" s="1"/>
  <c r="AS115" i="13"/>
  <c r="AT115" i="13" s="1"/>
  <c r="BG115" i="13" s="1"/>
  <c r="AS103" i="13"/>
  <c r="AT103" i="13" s="1"/>
  <c r="AS91" i="13"/>
  <c r="AT91" i="13" s="1"/>
  <c r="AS79" i="13"/>
  <c r="AT79" i="13" s="1"/>
  <c r="AS67" i="13"/>
  <c r="AT67" i="13" s="1"/>
  <c r="AS55" i="13"/>
  <c r="AT55" i="13" s="1"/>
  <c r="AS43" i="13"/>
  <c r="AT43" i="13" s="1"/>
  <c r="BG43" i="13" s="1"/>
  <c r="AS31" i="13"/>
  <c r="AT31" i="13" s="1"/>
  <c r="AS19" i="13"/>
  <c r="AT19" i="13" s="1"/>
  <c r="AS7" i="13"/>
  <c r="AT7" i="13" s="1"/>
  <c r="AS858" i="13"/>
  <c r="AT858" i="13" s="1"/>
  <c r="AS846" i="13"/>
  <c r="AT846" i="13" s="1"/>
  <c r="AS834" i="13"/>
  <c r="AT834" i="13" s="1"/>
  <c r="BG834" i="13" s="1"/>
  <c r="AS822" i="13"/>
  <c r="AT822" i="13" s="1"/>
  <c r="AS810" i="13"/>
  <c r="AT810" i="13" s="1"/>
  <c r="AS798" i="13"/>
  <c r="AT798" i="13" s="1"/>
  <c r="AS786" i="13"/>
  <c r="AT786" i="13" s="1"/>
  <c r="AS774" i="13"/>
  <c r="AT774" i="13" s="1"/>
  <c r="AS762" i="13"/>
  <c r="AT762" i="13" s="1"/>
  <c r="AS750" i="13"/>
  <c r="AT750" i="13" s="1"/>
  <c r="AS738" i="13"/>
  <c r="AT738" i="13" s="1"/>
  <c r="AS726" i="13"/>
  <c r="AT726" i="13" s="1"/>
  <c r="AS714" i="13"/>
  <c r="AT714" i="13" s="1"/>
  <c r="AS702" i="13"/>
  <c r="AT702" i="13" s="1"/>
  <c r="AS690" i="13"/>
  <c r="AT690" i="13" s="1"/>
  <c r="AS678" i="13"/>
  <c r="AT678" i="13" s="1"/>
  <c r="AS666" i="13"/>
  <c r="AT666" i="13" s="1"/>
  <c r="AS654" i="13"/>
  <c r="AT654" i="13" s="1"/>
  <c r="AS642" i="13"/>
  <c r="AT642" i="13" s="1"/>
  <c r="AS630" i="13"/>
  <c r="AT630" i="13" s="1"/>
  <c r="AS618" i="13"/>
  <c r="AT618" i="13" s="1"/>
  <c r="BG618" i="13" s="1"/>
  <c r="AS606" i="13"/>
  <c r="AT606" i="13" s="1"/>
  <c r="AS594" i="13"/>
  <c r="AT594" i="13" s="1"/>
  <c r="AS582" i="13"/>
  <c r="AT582" i="13" s="1"/>
  <c r="AS570" i="13"/>
  <c r="AT570" i="13" s="1"/>
  <c r="AS558" i="13"/>
  <c r="AT558" i="13" s="1"/>
  <c r="AS546" i="13"/>
  <c r="AT546" i="13" s="1"/>
  <c r="AS534" i="13"/>
  <c r="AT534" i="13" s="1"/>
  <c r="AS522" i="13"/>
  <c r="AT522" i="13" s="1"/>
  <c r="AS510" i="13"/>
  <c r="AT510" i="13" s="1"/>
  <c r="AS498" i="13"/>
  <c r="AT498" i="13" s="1"/>
  <c r="AS486" i="13"/>
  <c r="AT486" i="13" s="1"/>
  <c r="AS474" i="13"/>
  <c r="AT474" i="13" s="1"/>
  <c r="BG474" i="13" s="1"/>
  <c r="AS462" i="13"/>
  <c r="AT462" i="13" s="1"/>
  <c r="AS450" i="13"/>
  <c r="AT450" i="13" s="1"/>
  <c r="AS438" i="13"/>
  <c r="AT438" i="13" s="1"/>
  <c r="AS426" i="13"/>
  <c r="AT426" i="13" s="1"/>
  <c r="AS414" i="13"/>
  <c r="AT414" i="13" s="1"/>
  <c r="AS402" i="13"/>
  <c r="AT402" i="13" s="1"/>
  <c r="BG402" i="13" s="1"/>
  <c r="AS390" i="13"/>
  <c r="AT390" i="13" s="1"/>
  <c r="AS378" i="13"/>
  <c r="AT378" i="13" s="1"/>
  <c r="AS366" i="13"/>
  <c r="AT366" i="13" s="1"/>
  <c r="AS354" i="13"/>
  <c r="AT354" i="13" s="1"/>
  <c r="AS342" i="13"/>
  <c r="AT342" i="13" s="1"/>
  <c r="AS330" i="13"/>
  <c r="AT330" i="13" s="1"/>
  <c r="BG330" i="13" s="1"/>
  <c r="AS318" i="13"/>
  <c r="AT318" i="13" s="1"/>
  <c r="AS306" i="13"/>
  <c r="AT306" i="13" s="1"/>
  <c r="AS294" i="13"/>
  <c r="AT294" i="13" s="1"/>
  <c r="AS282" i="13"/>
  <c r="AT282" i="13" s="1"/>
  <c r="AS270" i="13"/>
  <c r="AT270" i="13" s="1"/>
  <c r="AS258" i="13"/>
  <c r="AT258" i="13" s="1"/>
  <c r="BG258" i="13" s="1"/>
  <c r="AS246" i="13"/>
  <c r="AT246" i="13" s="1"/>
  <c r="AS234" i="13"/>
  <c r="AT234" i="13" s="1"/>
  <c r="AS222" i="13"/>
  <c r="AT222" i="13" s="1"/>
  <c r="BG222" i="13" s="1"/>
  <c r="AS210" i="13"/>
  <c r="AT210" i="13" s="1"/>
  <c r="AS198" i="13"/>
  <c r="AT198" i="13" s="1"/>
  <c r="AS186" i="13"/>
  <c r="AT186" i="13" s="1"/>
  <c r="BG186" i="13" s="1"/>
  <c r="AS174" i="13"/>
  <c r="AT174" i="13" s="1"/>
  <c r="AS162" i="13"/>
  <c r="AT162" i="13" s="1"/>
  <c r="BG162" i="13" s="1"/>
  <c r="AS150" i="13"/>
  <c r="AT150" i="13" s="1"/>
  <c r="AS138" i="13"/>
  <c r="AT138" i="13" s="1"/>
  <c r="AS126" i="13"/>
  <c r="AT126" i="13" s="1"/>
  <c r="AS114" i="13"/>
  <c r="AT114" i="13" s="1"/>
  <c r="AS102" i="13"/>
  <c r="AT102" i="13" s="1"/>
  <c r="AS90" i="13"/>
  <c r="AT90" i="13" s="1"/>
  <c r="AS78" i="13"/>
  <c r="AT78" i="13" s="1"/>
  <c r="AS66" i="13"/>
  <c r="AT66" i="13" s="1"/>
  <c r="AS54" i="13"/>
  <c r="AT54" i="13" s="1"/>
  <c r="AS42" i="13"/>
  <c r="AT42" i="13" s="1"/>
  <c r="BG42" i="13" s="1"/>
  <c r="AS30" i="13"/>
  <c r="AT30" i="13" s="1"/>
  <c r="AS18" i="13"/>
  <c r="AT18" i="13" s="1"/>
  <c r="AS6" i="13"/>
  <c r="AT6" i="13" s="1"/>
  <c r="AS948" i="13"/>
  <c r="AT948" i="13" s="1"/>
  <c r="AS924" i="13"/>
  <c r="AT924" i="13" s="1"/>
  <c r="AS900" i="13"/>
  <c r="AT900" i="13" s="1"/>
  <c r="AS876" i="13"/>
  <c r="AT876" i="13" s="1"/>
  <c r="AS852" i="13"/>
  <c r="AT852" i="13" s="1"/>
  <c r="AS828" i="13"/>
  <c r="AT828" i="13" s="1"/>
  <c r="AS792" i="13"/>
  <c r="AT792" i="13" s="1"/>
  <c r="AS768" i="13"/>
  <c r="AT768" i="13" s="1"/>
  <c r="AS744" i="13"/>
  <c r="AT744" i="13" s="1"/>
  <c r="BG744" i="13" s="1"/>
  <c r="AS732" i="13"/>
  <c r="AT732" i="13" s="1"/>
  <c r="BG732" i="13" s="1"/>
  <c r="AS708" i="13"/>
  <c r="AT708" i="13" s="1"/>
  <c r="BG708" i="13" s="1"/>
  <c r="AS696" i="13"/>
  <c r="AT696" i="13" s="1"/>
  <c r="AS684" i="13"/>
  <c r="AT684" i="13" s="1"/>
  <c r="AS672" i="13"/>
  <c r="AT672" i="13" s="1"/>
  <c r="AS660" i="13"/>
  <c r="AT660" i="13" s="1"/>
  <c r="AS648" i="13"/>
  <c r="AT648" i="13" s="1"/>
  <c r="AS636" i="13"/>
  <c r="AT636" i="13" s="1"/>
  <c r="AS624" i="13"/>
  <c r="AT624" i="13" s="1"/>
  <c r="AS612" i="13"/>
  <c r="AT612" i="13" s="1"/>
  <c r="AS600" i="13"/>
  <c r="AT600" i="13" s="1"/>
  <c r="AS588" i="13"/>
  <c r="AT588" i="13" s="1"/>
  <c r="BG588" i="13" s="1"/>
  <c r="AS576" i="13"/>
  <c r="AT576" i="13" s="1"/>
  <c r="BG576" i="13" s="1"/>
  <c r="AS564" i="13"/>
  <c r="AT564" i="13" s="1"/>
  <c r="BG564" i="13" s="1"/>
  <c r="AS552" i="13"/>
  <c r="AT552" i="13" s="1"/>
  <c r="AS540" i="13"/>
  <c r="AT540" i="13" s="1"/>
  <c r="AS528" i="13"/>
  <c r="AT528" i="13" s="1"/>
  <c r="AS516" i="13"/>
  <c r="AT516" i="13" s="1"/>
  <c r="BG516" i="13" s="1"/>
  <c r="AS504" i="13"/>
  <c r="AT504" i="13" s="1"/>
  <c r="AS492" i="13"/>
  <c r="AT492" i="13" s="1"/>
  <c r="AS480" i="13"/>
  <c r="AT480" i="13" s="1"/>
  <c r="BG480" i="13" s="1"/>
  <c r="AS468" i="13"/>
  <c r="AT468" i="13" s="1"/>
  <c r="AS456" i="13"/>
  <c r="AT456" i="13" s="1"/>
  <c r="AS444" i="13"/>
  <c r="AT444" i="13" s="1"/>
  <c r="AS432" i="13"/>
  <c r="AT432" i="13" s="1"/>
  <c r="BG432" i="13" s="1"/>
  <c r="AS420" i="13"/>
  <c r="AT420" i="13" s="1"/>
  <c r="BG420" i="13" s="1"/>
  <c r="AS408" i="13"/>
  <c r="AT408" i="13" s="1"/>
  <c r="AS396" i="13"/>
  <c r="AT396" i="13" s="1"/>
  <c r="AS384" i="13"/>
  <c r="AT384" i="13" s="1"/>
  <c r="AS372" i="13"/>
  <c r="AT372" i="13" s="1"/>
  <c r="BG372" i="13" s="1"/>
  <c r="AS360" i="13"/>
  <c r="AT360" i="13" s="1"/>
  <c r="AS348" i="13"/>
  <c r="AT348" i="13" s="1"/>
  <c r="AS336" i="13"/>
  <c r="AT336" i="13" s="1"/>
  <c r="BG336" i="13" s="1"/>
  <c r="AS324" i="13"/>
  <c r="AT324" i="13" s="1"/>
  <c r="AS312" i="13"/>
  <c r="AT312" i="13" s="1"/>
  <c r="AS300" i="13"/>
  <c r="AT300" i="13" s="1"/>
  <c r="BG300" i="13" s="1"/>
  <c r="AS288" i="13"/>
  <c r="AT288" i="13" s="1"/>
  <c r="BG288" i="13" s="1"/>
  <c r="AS276" i="13"/>
  <c r="AT276" i="13" s="1"/>
  <c r="BG276" i="13" s="1"/>
  <c r="AS264" i="13"/>
  <c r="AT264" i="13" s="1"/>
  <c r="AS252" i="13"/>
  <c r="AT252" i="13" s="1"/>
  <c r="AS240" i="13"/>
  <c r="AT240" i="13" s="1"/>
  <c r="AS228" i="13"/>
  <c r="AT228" i="13" s="1"/>
  <c r="BG228" i="13" s="1"/>
  <c r="AS216" i="13"/>
  <c r="AT216" i="13" s="1"/>
  <c r="AS204" i="13"/>
  <c r="AT204" i="13" s="1"/>
  <c r="AS192" i="13"/>
  <c r="AT192" i="13" s="1"/>
  <c r="BG192" i="13" s="1"/>
  <c r="AS180" i="13"/>
  <c r="AT180" i="13" s="1"/>
  <c r="AS168" i="13"/>
  <c r="AT168" i="13" s="1"/>
  <c r="AS156" i="13"/>
  <c r="AT156" i="13" s="1"/>
  <c r="BG156" i="13" s="1"/>
  <c r="AS144" i="13"/>
  <c r="AT144" i="13" s="1"/>
  <c r="BG144" i="13" s="1"/>
  <c r="AS132" i="13"/>
  <c r="AT132" i="13" s="1"/>
  <c r="BG132" i="13" s="1"/>
  <c r="AS120" i="13"/>
  <c r="AT120" i="13" s="1"/>
  <c r="AS108" i="13"/>
  <c r="AT108" i="13" s="1"/>
  <c r="AS96" i="13"/>
  <c r="AT96" i="13" s="1"/>
  <c r="AS84" i="13"/>
  <c r="AT84" i="13" s="1"/>
  <c r="AS72" i="13"/>
  <c r="AT72" i="13" s="1"/>
  <c r="AS60" i="13"/>
  <c r="AT60" i="13" s="1"/>
  <c r="AS48" i="13"/>
  <c r="AT48" i="13" s="1"/>
  <c r="AS36" i="13"/>
  <c r="AT36" i="13" s="1"/>
  <c r="AS24" i="13"/>
  <c r="AT24" i="13" s="1"/>
  <c r="AS12" i="13"/>
  <c r="AT12" i="13" s="1"/>
  <c r="AS960" i="13"/>
  <c r="AT960" i="13" s="1"/>
  <c r="BG960" i="13" s="1"/>
  <c r="AS936" i="13"/>
  <c r="AT936" i="13" s="1"/>
  <c r="BG936" i="13" s="1"/>
  <c r="AS912" i="13"/>
  <c r="AT912" i="13" s="1"/>
  <c r="AS888" i="13"/>
  <c r="AT888" i="13" s="1"/>
  <c r="AS864" i="13"/>
  <c r="AT864" i="13" s="1"/>
  <c r="AS840" i="13"/>
  <c r="AT840" i="13" s="1"/>
  <c r="BG840" i="13" s="1"/>
  <c r="AS816" i="13"/>
  <c r="AT816" i="13" s="1"/>
  <c r="AS804" i="13"/>
  <c r="AT804" i="13" s="1"/>
  <c r="AS780" i="13"/>
  <c r="AT780" i="13" s="1"/>
  <c r="AS756" i="13"/>
  <c r="AT756" i="13" s="1"/>
  <c r="AS720" i="13"/>
  <c r="AT720" i="13" s="1"/>
  <c r="AS950" i="13"/>
  <c r="AT950" i="13" s="1"/>
  <c r="BG950" i="13" s="1"/>
  <c r="AS926" i="13"/>
  <c r="AT926" i="13" s="1"/>
  <c r="AS902" i="13"/>
  <c r="AT902" i="13" s="1"/>
  <c r="BG902" i="13" s="1"/>
  <c r="AS866" i="13"/>
  <c r="AT866" i="13" s="1"/>
  <c r="AS842" i="13"/>
  <c r="AT842" i="13" s="1"/>
  <c r="AS818" i="13"/>
  <c r="AT818" i="13" s="1"/>
  <c r="AS782" i="13"/>
  <c r="AT782" i="13" s="1"/>
  <c r="BG782" i="13" s="1"/>
  <c r="AS758" i="13"/>
  <c r="AT758" i="13" s="1"/>
  <c r="AS734" i="13"/>
  <c r="AT734" i="13" s="1"/>
  <c r="AS698" i="13"/>
  <c r="AT698" i="13" s="1"/>
  <c r="BG698" i="13" s="1"/>
  <c r="AS674" i="13"/>
  <c r="AT674" i="13" s="1"/>
  <c r="AS650" i="13"/>
  <c r="AT650" i="13" s="1"/>
  <c r="AS638" i="13"/>
  <c r="AT638" i="13" s="1"/>
  <c r="BG638" i="13" s="1"/>
  <c r="AS614" i="13"/>
  <c r="AT614" i="13" s="1"/>
  <c r="BG614" i="13" s="1"/>
  <c r="AS602" i="13"/>
  <c r="AT602" i="13" s="1"/>
  <c r="BG602" i="13" s="1"/>
  <c r="AS590" i="13"/>
  <c r="AT590" i="13" s="1"/>
  <c r="AS578" i="13"/>
  <c r="AT578" i="13" s="1"/>
  <c r="AS566" i="13"/>
  <c r="AT566" i="13" s="1"/>
  <c r="AS554" i="13"/>
  <c r="AT554" i="13" s="1"/>
  <c r="BG554" i="13" s="1"/>
  <c r="AS542" i="13"/>
  <c r="AT542" i="13" s="1"/>
  <c r="AS530" i="13"/>
  <c r="AT530" i="13" s="1"/>
  <c r="AS518" i="13"/>
  <c r="AT518" i="13" s="1"/>
  <c r="BG518" i="13" s="1"/>
  <c r="AS506" i="13"/>
  <c r="AT506" i="13" s="1"/>
  <c r="AS494" i="13"/>
  <c r="AT494" i="13" s="1"/>
  <c r="AS482" i="13"/>
  <c r="AT482" i="13" s="1"/>
  <c r="BG482" i="13" s="1"/>
  <c r="AS470" i="13"/>
  <c r="AT470" i="13" s="1"/>
  <c r="BG470" i="13" s="1"/>
  <c r="AS458" i="13"/>
  <c r="AT458" i="13" s="1"/>
  <c r="BG458" i="13" s="1"/>
  <c r="AS446" i="13"/>
  <c r="AT446" i="13" s="1"/>
  <c r="AS434" i="13"/>
  <c r="AT434" i="13" s="1"/>
  <c r="AS422" i="13"/>
  <c r="AT422" i="13" s="1"/>
  <c r="AS410" i="13"/>
  <c r="AT410" i="13" s="1"/>
  <c r="BG410" i="13" s="1"/>
  <c r="AS398" i="13"/>
  <c r="AT398" i="13" s="1"/>
  <c r="AS386" i="13"/>
  <c r="AT386" i="13" s="1"/>
  <c r="AS374" i="13"/>
  <c r="AT374" i="13" s="1"/>
  <c r="AS362" i="13"/>
  <c r="AT362" i="13" s="1"/>
  <c r="AS350" i="13"/>
  <c r="AT350" i="13" s="1"/>
  <c r="AS338" i="13"/>
  <c r="AT338" i="13" s="1"/>
  <c r="BG338" i="13" s="1"/>
  <c r="AS326" i="13"/>
  <c r="AT326" i="13" s="1"/>
  <c r="BG326" i="13" s="1"/>
  <c r="AS314" i="13"/>
  <c r="AT314" i="13" s="1"/>
  <c r="BG314" i="13" s="1"/>
  <c r="AS302" i="13"/>
  <c r="AT302" i="13" s="1"/>
  <c r="AS290" i="13"/>
  <c r="AT290" i="13" s="1"/>
  <c r="AS278" i="13"/>
  <c r="AT278" i="13" s="1"/>
  <c r="AS266" i="13"/>
  <c r="AT266" i="13" s="1"/>
  <c r="BG266" i="13" s="1"/>
  <c r="AS254" i="13"/>
  <c r="AT254" i="13" s="1"/>
  <c r="AS242" i="13"/>
  <c r="AT242" i="13" s="1"/>
  <c r="AS230" i="13"/>
  <c r="AT230" i="13" s="1"/>
  <c r="AS218" i="13"/>
  <c r="AT218" i="13" s="1"/>
  <c r="AS206" i="13"/>
  <c r="AT206" i="13" s="1"/>
  <c r="AS194" i="13"/>
  <c r="AT194" i="13" s="1"/>
  <c r="AS182" i="13"/>
  <c r="AT182" i="13" s="1"/>
  <c r="BG182" i="13" s="1"/>
  <c r="AS170" i="13"/>
  <c r="AT170" i="13" s="1"/>
  <c r="BG170" i="13" s="1"/>
  <c r="AS158" i="13"/>
  <c r="AT158" i="13" s="1"/>
  <c r="AS146" i="13"/>
  <c r="AT146" i="13" s="1"/>
  <c r="AS134" i="13"/>
  <c r="AT134" i="13" s="1"/>
  <c r="AS122" i="13"/>
  <c r="AT122" i="13" s="1"/>
  <c r="BG122" i="13" s="1"/>
  <c r="AS110" i="13"/>
  <c r="AT110" i="13" s="1"/>
  <c r="AS98" i="13"/>
  <c r="AT98" i="13" s="1"/>
  <c r="AS86" i="13"/>
  <c r="AT86" i="13" s="1"/>
  <c r="BG86" i="13" s="1"/>
  <c r="AS74" i="13"/>
  <c r="AT74" i="13" s="1"/>
  <c r="AS62" i="13"/>
  <c r="AT62" i="13" s="1"/>
  <c r="BG62" i="13" s="1"/>
  <c r="AS50" i="13"/>
  <c r="AT50" i="13" s="1"/>
  <c r="BG50" i="13" s="1"/>
  <c r="AS38" i="13"/>
  <c r="AT38" i="13" s="1"/>
  <c r="BG38" i="13" s="1"/>
  <c r="AS26" i="13"/>
  <c r="AT26" i="13" s="1"/>
  <c r="BG26" i="13" s="1"/>
  <c r="AS14" i="13"/>
  <c r="AT14" i="13" s="1"/>
  <c r="AS962" i="13"/>
  <c r="AT962" i="13" s="1"/>
  <c r="AS938" i="13"/>
  <c r="AT938" i="13" s="1"/>
  <c r="AS914" i="13"/>
  <c r="AT914" i="13" s="1"/>
  <c r="BG914" i="13" s="1"/>
  <c r="AS890" i="13"/>
  <c r="AT890" i="13" s="1"/>
  <c r="AS878" i="13"/>
  <c r="AT878" i="13" s="1"/>
  <c r="AS854" i="13"/>
  <c r="AT854" i="13" s="1"/>
  <c r="AS830" i="13"/>
  <c r="AT830" i="13" s="1"/>
  <c r="AS806" i="13"/>
  <c r="AT806" i="13" s="1"/>
  <c r="AS794" i="13"/>
  <c r="AT794" i="13" s="1"/>
  <c r="BG794" i="13" s="1"/>
  <c r="AS770" i="13"/>
  <c r="AT770" i="13" s="1"/>
  <c r="BG770" i="13" s="1"/>
  <c r="AS746" i="13"/>
  <c r="AT746" i="13" s="1"/>
  <c r="BG746" i="13" s="1"/>
  <c r="AS722" i="13"/>
  <c r="AT722" i="13" s="1"/>
  <c r="AS710" i="13"/>
  <c r="AT710" i="13" s="1"/>
  <c r="AS686" i="13"/>
  <c r="AT686" i="13" s="1"/>
  <c r="AS662" i="13"/>
  <c r="AT662" i="13" s="1"/>
  <c r="AS626" i="13"/>
  <c r="AT626" i="13" s="1"/>
  <c r="AS959" i="13"/>
  <c r="AT959" i="13" s="1"/>
  <c r="AS947" i="13"/>
  <c r="AT947" i="13" s="1"/>
  <c r="AS935" i="13"/>
  <c r="AT935" i="13" s="1"/>
  <c r="AS923" i="13"/>
  <c r="AT923" i="13" s="1"/>
  <c r="AS911" i="13"/>
  <c r="AT911" i="13" s="1"/>
  <c r="AS899" i="13"/>
  <c r="AT899" i="13" s="1"/>
  <c r="BG899" i="13" s="1"/>
  <c r="AS887" i="13"/>
  <c r="AT887" i="13" s="1"/>
  <c r="BG887" i="13" s="1"/>
  <c r="AS875" i="13"/>
  <c r="AT875" i="13" s="1"/>
  <c r="AS863" i="13"/>
  <c r="AT863" i="13" s="1"/>
  <c r="AS851" i="13"/>
  <c r="AT851" i="13" s="1"/>
  <c r="AS839" i="13"/>
  <c r="AT839" i="13" s="1"/>
  <c r="BG839" i="13" s="1"/>
  <c r="AS827" i="13"/>
  <c r="AT827" i="13" s="1"/>
  <c r="AS815" i="13"/>
  <c r="AT815" i="13" s="1"/>
  <c r="AS803" i="13"/>
  <c r="AT803" i="13" s="1"/>
  <c r="BG803" i="13" s="1"/>
  <c r="AS791" i="13"/>
  <c r="AT791" i="13" s="1"/>
  <c r="AS779" i="13"/>
  <c r="AT779" i="13" s="1"/>
  <c r="AS767" i="13"/>
  <c r="AT767" i="13" s="1"/>
  <c r="BG767" i="13" s="1"/>
  <c r="AS755" i="13"/>
  <c r="AT755" i="13" s="1"/>
  <c r="AS743" i="13"/>
  <c r="AT743" i="13" s="1"/>
  <c r="BG743" i="13" s="1"/>
  <c r="AS731" i="13"/>
  <c r="AT731" i="13" s="1"/>
  <c r="AS719" i="13"/>
  <c r="AT719" i="13" s="1"/>
  <c r="AS707" i="13"/>
  <c r="AT707" i="13" s="1"/>
  <c r="AS695" i="13"/>
  <c r="AT695" i="13" s="1"/>
  <c r="BG695" i="13" s="1"/>
  <c r="AS683" i="13"/>
  <c r="AT683" i="13" s="1"/>
  <c r="AS671" i="13"/>
  <c r="AT671" i="13" s="1"/>
  <c r="AS659" i="13"/>
  <c r="AT659" i="13" s="1"/>
  <c r="AS647" i="13"/>
  <c r="AT647" i="13" s="1"/>
  <c r="AS635" i="13"/>
  <c r="AT635" i="13" s="1"/>
  <c r="AS623" i="13"/>
  <c r="AT623" i="13" s="1"/>
  <c r="BG623" i="13" s="1"/>
  <c r="AS611" i="13"/>
  <c r="AT611" i="13" s="1"/>
  <c r="BG611" i="13" s="1"/>
  <c r="AS599" i="13"/>
  <c r="AT599" i="13" s="1"/>
  <c r="BG599" i="13" s="1"/>
  <c r="AS587" i="13"/>
  <c r="AT587" i="13" s="1"/>
  <c r="AS575" i="13"/>
  <c r="AT575" i="13" s="1"/>
  <c r="AS563" i="13"/>
  <c r="AT563" i="13" s="1"/>
  <c r="AS551" i="13"/>
  <c r="AT551" i="13" s="1"/>
  <c r="BG551" i="13" s="1"/>
  <c r="AS539" i="13"/>
  <c r="AT539" i="13" s="1"/>
  <c r="AS527" i="13"/>
  <c r="AT527" i="13" s="1"/>
  <c r="AS515" i="13"/>
  <c r="AT515" i="13" s="1"/>
  <c r="BG515" i="13" s="1"/>
  <c r="AS503" i="13"/>
  <c r="AT503" i="13" s="1"/>
  <c r="AS491" i="13"/>
  <c r="AT491" i="13" s="1"/>
  <c r="AS479" i="13"/>
  <c r="AT479" i="13" s="1"/>
  <c r="BG479" i="13" s="1"/>
  <c r="AS467" i="13"/>
  <c r="AT467" i="13" s="1"/>
  <c r="BG467" i="13" s="1"/>
  <c r="AS455" i="13"/>
  <c r="AT455" i="13" s="1"/>
  <c r="BG455" i="13" s="1"/>
  <c r="AS443" i="13"/>
  <c r="AT443" i="13" s="1"/>
  <c r="AS431" i="13"/>
  <c r="AT431" i="13" s="1"/>
  <c r="AS419" i="13"/>
  <c r="AT419" i="13" s="1"/>
  <c r="AS407" i="13"/>
  <c r="AT407" i="13" s="1"/>
  <c r="AS395" i="13"/>
  <c r="AT395" i="13" s="1"/>
  <c r="AS383" i="13"/>
  <c r="AT383" i="13" s="1"/>
  <c r="AS371" i="13"/>
  <c r="AT371" i="13" s="1"/>
  <c r="AS359" i="13"/>
  <c r="AT359" i="13" s="1"/>
  <c r="AS347" i="13"/>
  <c r="AT347" i="13" s="1"/>
  <c r="AS335" i="13"/>
  <c r="AT335" i="13" s="1"/>
  <c r="BG335" i="13" s="1"/>
  <c r="AS323" i="13"/>
  <c r="AT323" i="13" s="1"/>
  <c r="AS311" i="13"/>
  <c r="AT311" i="13" s="1"/>
  <c r="BG311" i="13" s="1"/>
  <c r="AS299" i="13"/>
  <c r="AT299" i="13" s="1"/>
  <c r="AS287" i="13"/>
  <c r="AT287" i="13" s="1"/>
  <c r="AS275" i="13"/>
  <c r="AT275" i="13" s="1"/>
  <c r="AS263" i="13"/>
  <c r="AT263" i="13" s="1"/>
  <c r="BG263" i="13" s="1"/>
  <c r="AS251" i="13"/>
  <c r="AT251" i="13" s="1"/>
  <c r="AS239" i="13"/>
  <c r="AT239" i="13" s="1"/>
  <c r="AS227" i="13"/>
  <c r="AT227" i="13" s="1"/>
  <c r="AS215" i="13"/>
  <c r="AT215" i="13" s="1"/>
  <c r="AS203" i="13"/>
  <c r="AT203" i="13" s="1"/>
  <c r="AS191" i="13"/>
  <c r="AT191" i="13" s="1"/>
  <c r="BG191" i="13" s="1"/>
  <c r="AS179" i="13"/>
  <c r="AT179" i="13" s="1"/>
  <c r="BG179" i="13" s="1"/>
  <c r="AS167" i="13"/>
  <c r="AT167" i="13" s="1"/>
  <c r="BG167" i="13" s="1"/>
  <c r="AS155" i="13"/>
  <c r="AT155" i="13" s="1"/>
  <c r="AS143" i="13"/>
  <c r="AT143" i="13" s="1"/>
  <c r="AS131" i="13"/>
  <c r="AT131" i="13" s="1"/>
  <c r="AS119" i="13"/>
  <c r="AT119" i="13" s="1"/>
  <c r="BG119" i="13" s="1"/>
  <c r="AS107" i="13"/>
  <c r="AT107" i="13" s="1"/>
  <c r="AS95" i="13"/>
  <c r="AT95" i="13" s="1"/>
  <c r="AS83" i="13"/>
  <c r="AT83" i="13" s="1"/>
  <c r="AS71" i="13"/>
  <c r="AT71" i="13" s="1"/>
  <c r="AS59" i="13"/>
  <c r="AT59" i="13" s="1"/>
  <c r="AS47" i="13"/>
  <c r="AT47" i="13" s="1"/>
  <c r="BG47" i="13" s="1"/>
  <c r="AS35" i="13"/>
  <c r="AT35" i="13" s="1"/>
  <c r="BG35" i="13" s="1"/>
  <c r="AS23" i="13"/>
  <c r="AT23" i="13" s="1"/>
  <c r="BG23" i="13" s="1"/>
  <c r="AS11" i="13"/>
  <c r="AT11" i="13" s="1"/>
  <c r="AS961" i="13"/>
  <c r="AT961" i="13" s="1"/>
  <c r="AS949" i="13"/>
  <c r="AT949" i="13" s="1"/>
  <c r="AS937" i="13"/>
  <c r="AT937" i="13" s="1"/>
  <c r="BG937" i="13" s="1"/>
  <c r="AS925" i="13"/>
  <c r="AT925" i="13" s="1"/>
  <c r="AS913" i="13"/>
  <c r="AT913" i="13" s="1"/>
  <c r="AS901" i="13"/>
  <c r="AT901" i="13" s="1"/>
  <c r="BG901" i="13" s="1"/>
  <c r="AS889" i="13"/>
  <c r="AT889" i="13" s="1"/>
  <c r="AS877" i="13"/>
  <c r="AT877" i="13" s="1"/>
  <c r="AS865" i="13"/>
  <c r="AT865" i="13" s="1"/>
  <c r="BG865" i="13" s="1"/>
  <c r="AS853" i="13"/>
  <c r="AT853" i="13" s="1"/>
  <c r="AS841" i="13"/>
  <c r="AT841" i="13" s="1"/>
  <c r="BG841" i="13" s="1"/>
  <c r="AS829" i="13"/>
  <c r="AT829" i="13" s="1"/>
  <c r="AS817" i="13"/>
  <c r="AT817" i="13" s="1"/>
  <c r="AS805" i="13"/>
  <c r="AT805" i="13" s="1"/>
  <c r="AS793" i="13"/>
  <c r="AT793" i="13" s="1"/>
  <c r="AS781" i="13"/>
  <c r="AT781" i="13" s="1"/>
  <c r="AS769" i="13"/>
  <c r="AT769" i="13" s="1"/>
  <c r="AS757" i="13"/>
  <c r="AT757" i="13" s="1"/>
  <c r="BG757" i="13" s="1"/>
  <c r="AS745" i="13"/>
  <c r="AT745" i="13" s="1"/>
  <c r="AS733" i="13"/>
  <c r="AT733" i="13" s="1"/>
  <c r="AS721" i="13"/>
  <c r="AT721" i="13" s="1"/>
  <c r="BG721" i="13" s="1"/>
  <c r="AS709" i="13"/>
  <c r="AT709" i="13" s="1"/>
  <c r="BG709" i="13" s="1"/>
  <c r="AS697" i="13"/>
  <c r="AT697" i="13" s="1"/>
  <c r="BG697" i="13" s="1"/>
  <c r="AS685" i="13"/>
  <c r="AT685" i="13" s="1"/>
  <c r="AS673" i="13"/>
  <c r="AT673" i="13" s="1"/>
  <c r="AS661" i="13"/>
  <c r="AT661" i="13" s="1"/>
  <c r="AS649" i="13"/>
  <c r="AT649" i="13" s="1"/>
  <c r="BG649" i="13" s="1"/>
  <c r="AS637" i="13"/>
  <c r="AT637" i="13" s="1"/>
  <c r="AS625" i="13"/>
  <c r="AT625" i="13" s="1"/>
  <c r="AS613" i="13"/>
  <c r="AT613" i="13" s="1"/>
  <c r="AS601" i="13"/>
  <c r="AT601" i="13" s="1"/>
  <c r="AS589" i="13"/>
  <c r="AT589" i="13" s="1"/>
  <c r="AS577" i="13"/>
  <c r="AT577" i="13" s="1"/>
  <c r="BG577" i="13" s="1"/>
  <c r="AS565" i="13"/>
  <c r="AT565" i="13" s="1"/>
  <c r="BG565" i="13" s="1"/>
  <c r="AS553" i="13"/>
  <c r="AT553" i="13" s="1"/>
  <c r="BG553" i="13" s="1"/>
  <c r="AS541" i="13"/>
  <c r="AT541" i="13" s="1"/>
  <c r="AS529" i="13"/>
  <c r="AT529" i="13" s="1"/>
  <c r="AS517" i="13"/>
  <c r="AT517" i="13" s="1"/>
  <c r="AS505" i="13"/>
  <c r="AT505" i="13" s="1"/>
  <c r="BG505" i="13" s="1"/>
  <c r="AS493" i="13"/>
  <c r="AT493" i="13" s="1"/>
  <c r="AS481" i="13"/>
  <c r="AT481" i="13" s="1"/>
  <c r="AS469" i="13"/>
  <c r="AT469" i="13" s="1"/>
  <c r="BG469" i="13" s="1"/>
  <c r="AS457" i="13"/>
  <c r="AT457" i="13" s="1"/>
  <c r="AS445" i="13"/>
  <c r="AT445" i="13" s="1"/>
  <c r="BG445" i="13" s="1"/>
  <c r="AS433" i="13"/>
  <c r="AT433" i="13" s="1"/>
  <c r="BG433" i="13" s="1"/>
  <c r="AS421" i="13"/>
  <c r="AT421" i="13" s="1"/>
  <c r="AS409" i="13"/>
  <c r="AT409" i="13" s="1"/>
  <c r="BG409" i="13" s="1"/>
  <c r="AS397" i="13"/>
  <c r="AT397" i="13" s="1"/>
  <c r="AS385" i="13"/>
  <c r="AT385" i="13" s="1"/>
  <c r="AS373" i="13"/>
  <c r="AT373" i="13" s="1"/>
  <c r="AS361" i="13"/>
  <c r="AT361" i="13" s="1"/>
  <c r="BG361" i="13" s="1"/>
  <c r="AS349" i="13"/>
  <c r="AT349" i="13" s="1"/>
  <c r="AS337" i="13"/>
  <c r="AT337" i="13" s="1"/>
  <c r="AS325" i="13"/>
  <c r="AT325" i="13" s="1"/>
  <c r="BG325" i="13" s="1"/>
  <c r="AS313" i="13"/>
  <c r="AT313" i="13" s="1"/>
  <c r="AS301" i="13"/>
  <c r="AT301" i="13" s="1"/>
  <c r="BG301" i="13" s="1"/>
  <c r="AS289" i="13"/>
  <c r="AT289" i="13" s="1"/>
  <c r="BG289" i="13" s="1"/>
  <c r="AS277" i="13"/>
  <c r="AT277" i="13" s="1"/>
  <c r="BG277" i="13" s="1"/>
  <c r="AS265" i="13"/>
  <c r="AT265" i="13" s="1"/>
  <c r="BG265" i="13" s="1"/>
  <c r="AS253" i="13"/>
  <c r="AT253" i="13" s="1"/>
  <c r="AS241" i="13"/>
  <c r="AT241" i="13" s="1"/>
  <c r="AS229" i="13"/>
  <c r="AT229" i="13" s="1"/>
  <c r="AS217" i="13"/>
  <c r="AT217" i="13" s="1"/>
  <c r="BG217" i="13" s="1"/>
  <c r="AS205" i="13"/>
  <c r="AT205" i="13" s="1"/>
  <c r="AS193" i="13"/>
  <c r="AT193" i="13" s="1"/>
  <c r="AS181" i="13"/>
  <c r="AT181" i="13" s="1"/>
  <c r="AS169" i="13"/>
  <c r="AT169" i="13" s="1"/>
  <c r="AS157" i="13"/>
  <c r="AT157" i="13" s="1"/>
  <c r="BG157" i="13" s="1"/>
  <c r="AS145" i="13"/>
  <c r="AT145" i="13" s="1"/>
  <c r="BG145" i="13" s="1"/>
  <c r="AS133" i="13"/>
  <c r="AT133" i="13" s="1"/>
  <c r="BG133" i="13" s="1"/>
  <c r="AS121" i="13"/>
  <c r="AT121" i="13" s="1"/>
  <c r="BG121" i="13" s="1"/>
  <c r="AS109" i="13"/>
  <c r="AT109" i="13" s="1"/>
  <c r="AS97" i="13"/>
  <c r="AT97" i="13" s="1"/>
  <c r="AS85" i="13"/>
  <c r="AT85" i="13" s="1"/>
  <c r="AS73" i="13"/>
  <c r="AT73" i="13" s="1"/>
  <c r="BG73" i="13" s="1"/>
  <c r="AS61" i="13"/>
  <c r="AT61" i="13" s="1"/>
  <c r="AS49" i="13"/>
  <c r="AT49" i="13" s="1"/>
  <c r="AS37" i="13"/>
  <c r="AT37" i="13" s="1"/>
  <c r="AS25" i="13"/>
  <c r="AT25" i="13" s="1"/>
  <c r="AS13" i="13"/>
  <c r="AT13" i="13" s="1"/>
  <c r="BG13" i="13" s="1"/>
  <c r="AS2" i="13"/>
  <c r="AT2" i="13" s="1"/>
  <c r="BG2" i="13" s="1"/>
  <c r="AS44" i="13"/>
  <c r="AT44" i="13" s="1"/>
  <c r="BG44" i="13" s="1"/>
  <c r="AS32" i="13"/>
  <c r="AT32" i="13" s="1"/>
  <c r="BG32" i="13" s="1"/>
  <c r="AS20" i="13"/>
  <c r="AT20" i="13" s="1"/>
  <c r="AS8" i="13"/>
  <c r="AT8" i="13" s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2" i="13"/>
  <c r="BG3" i="13"/>
  <c r="BG4" i="13"/>
  <c r="BG5" i="13"/>
  <c r="BG6" i="13"/>
  <c r="BG7" i="13"/>
  <c r="BG8" i="13"/>
  <c r="BG9" i="13"/>
  <c r="BG10" i="13"/>
  <c r="BG11" i="13"/>
  <c r="BG12" i="13"/>
  <c r="BG14" i="13"/>
  <c r="BG15" i="13"/>
  <c r="BG16" i="13"/>
  <c r="BG17" i="13"/>
  <c r="BG18" i="13"/>
  <c r="BG19" i="13"/>
  <c r="BG20" i="13"/>
  <c r="BG21" i="13"/>
  <c r="BG22" i="13"/>
  <c r="BG24" i="13"/>
  <c r="BG25" i="13"/>
  <c r="BG27" i="13"/>
  <c r="BG28" i="13"/>
  <c r="BG29" i="13"/>
  <c r="BG30" i="13"/>
  <c r="BG31" i="13"/>
  <c r="BG33" i="13"/>
  <c r="BG34" i="13"/>
  <c r="BG36" i="13"/>
  <c r="BG37" i="13"/>
  <c r="BG39" i="13"/>
  <c r="BG40" i="13"/>
  <c r="BG41" i="13"/>
  <c r="BG45" i="13"/>
  <c r="BG46" i="13"/>
  <c r="BG48" i="13"/>
  <c r="BG49" i="13"/>
  <c r="BG51" i="13"/>
  <c r="BG52" i="13"/>
  <c r="BG53" i="13"/>
  <c r="BG54" i="13"/>
  <c r="BG55" i="13"/>
  <c r="BG56" i="13"/>
  <c r="BG57" i="13"/>
  <c r="BG58" i="13"/>
  <c r="BG59" i="13"/>
  <c r="BG60" i="13"/>
  <c r="BG61" i="13"/>
  <c r="BG63" i="13"/>
  <c r="BG64" i="13"/>
  <c r="BG65" i="13"/>
  <c r="BG66" i="13"/>
  <c r="BG67" i="13"/>
  <c r="BG68" i="13"/>
  <c r="BG69" i="13"/>
  <c r="BG70" i="13"/>
  <c r="BG71" i="13"/>
  <c r="BG72" i="13"/>
  <c r="BG74" i="13"/>
  <c r="BG75" i="13"/>
  <c r="BG76" i="13"/>
  <c r="BG77" i="13"/>
  <c r="BG78" i="13"/>
  <c r="BG79" i="13"/>
  <c r="BG80" i="13"/>
  <c r="BG81" i="13"/>
  <c r="BG82" i="13"/>
  <c r="BG83" i="13"/>
  <c r="BG84" i="13"/>
  <c r="BG85" i="13"/>
  <c r="BG87" i="13"/>
  <c r="BG88" i="13"/>
  <c r="BG89" i="13"/>
  <c r="BG90" i="13"/>
  <c r="BG91" i="13"/>
  <c r="BG92" i="13"/>
  <c r="BG93" i="13"/>
  <c r="BG94" i="13"/>
  <c r="BG95" i="13"/>
  <c r="BG96" i="13"/>
  <c r="BG97" i="13"/>
  <c r="BG98" i="13"/>
  <c r="BG99" i="13"/>
  <c r="BG100" i="13"/>
  <c r="BG101" i="13"/>
  <c r="BG102" i="13"/>
  <c r="BG103" i="13"/>
  <c r="BG104" i="13"/>
  <c r="BG105" i="13"/>
  <c r="BG106" i="13"/>
  <c r="BG107" i="13"/>
  <c r="BG108" i="13"/>
  <c r="BG109" i="13"/>
  <c r="BG110" i="13"/>
  <c r="BG111" i="13"/>
  <c r="BG112" i="13"/>
  <c r="BG113" i="13"/>
  <c r="BG114" i="13"/>
  <c r="BG116" i="13"/>
  <c r="BG117" i="13"/>
  <c r="BG118" i="13"/>
  <c r="BG120" i="13"/>
  <c r="BG123" i="13"/>
  <c r="BG124" i="13"/>
  <c r="BG125" i="13"/>
  <c r="BG126" i="13"/>
  <c r="BG127" i="13"/>
  <c r="BG128" i="13"/>
  <c r="BG129" i="13"/>
  <c r="BG130" i="13"/>
  <c r="BG131" i="13"/>
  <c r="BG134" i="13"/>
  <c r="BG135" i="13"/>
  <c r="BG136" i="13"/>
  <c r="BG137" i="13"/>
  <c r="BG138" i="13"/>
  <c r="BG139" i="13"/>
  <c r="BG140" i="13"/>
  <c r="BG141" i="13"/>
  <c r="BG142" i="13"/>
  <c r="BG143" i="13"/>
  <c r="BG146" i="13"/>
  <c r="BG147" i="13"/>
  <c r="BG148" i="13"/>
  <c r="BG149" i="13"/>
  <c r="BG150" i="13"/>
  <c r="BG151" i="13"/>
  <c r="BG152" i="13"/>
  <c r="BG153" i="13"/>
  <c r="BG154" i="13"/>
  <c r="BG155" i="13"/>
  <c r="BG158" i="13"/>
  <c r="BG159" i="13"/>
  <c r="BG160" i="13"/>
  <c r="BG161" i="13"/>
  <c r="BG163" i="13"/>
  <c r="BG164" i="13"/>
  <c r="BG165" i="13"/>
  <c r="BG166" i="13"/>
  <c r="BG168" i="13"/>
  <c r="BG169" i="13"/>
  <c r="BG171" i="13"/>
  <c r="BG172" i="13"/>
  <c r="BG173" i="13"/>
  <c r="BG174" i="13"/>
  <c r="BG175" i="13"/>
  <c r="BG176" i="13"/>
  <c r="BG177" i="13"/>
  <c r="BG178" i="13"/>
  <c r="BG180" i="13"/>
  <c r="BG181" i="13"/>
  <c r="BG183" i="13"/>
  <c r="BG184" i="13"/>
  <c r="BG185" i="13"/>
  <c r="BG188" i="13"/>
  <c r="BG189" i="13"/>
  <c r="BG190" i="13"/>
  <c r="BG193" i="13"/>
  <c r="BG194" i="13"/>
  <c r="BG195" i="13"/>
  <c r="BG196" i="13"/>
  <c r="BG197" i="13"/>
  <c r="BG198" i="13"/>
  <c r="BG199" i="13"/>
  <c r="BG200" i="13"/>
  <c r="BG201" i="13"/>
  <c r="BG202" i="13"/>
  <c r="BG203" i="13"/>
  <c r="BG204" i="13"/>
  <c r="BG205" i="13"/>
  <c r="BG206" i="13"/>
  <c r="BG207" i="13"/>
  <c r="BG208" i="13"/>
  <c r="BG209" i="13"/>
  <c r="BG210" i="13"/>
  <c r="BG211" i="13"/>
  <c r="BG212" i="13"/>
  <c r="BG213" i="13"/>
  <c r="BG214" i="13"/>
  <c r="BG215" i="13"/>
  <c r="BG216" i="13"/>
  <c r="BG218" i="13"/>
  <c r="BG219" i="13"/>
  <c r="BG220" i="13"/>
  <c r="BG221" i="13"/>
  <c r="BG223" i="13"/>
  <c r="BG224" i="13"/>
  <c r="BG225" i="13"/>
  <c r="BG226" i="13"/>
  <c r="BG227" i="13"/>
  <c r="BG229" i="13"/>
  <c r="BG230" i="13"/>
  <c r="BG231" i="13"/>
  <c r="BG232" i="13"/>
  <c r="BG233" i="13"/>
  <c r="BG234" i="13"/>
  <c r="BG235" i="13"/>
  <c r="BG236" i="13"/>
  <c r="BG237" i="13"/>
  <c r="BG238" i="13"/>
  <c r="BG239" i="13"/>
  <c r="BG240" i="13"/>
  <c r="BG241" i="13"/>
  <c r="BG242" i="13"/>
  <c r="BG243" i="13"/>
  <c r="BG244" i="13"/>
  <c r="BG245" i="13"/>
  <c r="BG246" i="13"/>
  <c r="BG247" i="13"/>
  <c r="BG249" i="13"/>
  <c r="BG250" i="13"/>
  <c r="BG251" i="13"/>
  <c r="BG252" i="13"/>
  <c r="BG253" i="13"/>
  <c r="BG254" i="13"/>
  <c r="BG255" i="13"/>
  <c r="BG256" i="13"/>
  <c r="BG257" i="13"/>
  <c r="BG260" i="13"/>
  <c r="BG261" i="13"/>
  <c r="BG262" i="13"/>
  <c r="BG264" i="13"/>
  <c r="BG267" i="13"/>
  <c r="BG268" i="13"/>
  <c r="BG269" i="13"/>
  <c r="BG270" i="13"/>
  <c r="BG271" i="13"/>
  <c r="BG272" i="13"/>
  <c r="BG273" i="13"/>
  <c r="BG274" i="13"/>
  <c r="BG275" i="13"/>
  <c r="BG278" i="13"/>
  <c r="BG279" i="13"/>
  <c r="BG280" i="13"/>
  <c r="BG281" i="13"/>
  <c r="BG282" i="13"/>
  <c r="BG283" i="13"/>
  <c r="BG284" i="13"/>
  <c r="BG285" i="13"/>
  <c r="BG286" i="13"/>
  <c r="BG287" i="13"/>
  <c r="BG290" i="13"/>
  <c r="BG291" i="13"/>
  <c r="BG292" i="13"/>
  <c r="BG293" i="13"/>
  <c r="BG294" i="13"/>
  <c r="BG295" i="13"/>
  <c r="BG296" i="13"/>
  <c r="BG297" i="13"/>
  <c r="BG298" i="13"/>
  <c r="BG299" i="13"/>
  <c r="BG302" i="13"/>
  <c r="BG303" i="13"/>
  <c r="BG304" i="13"/>
  <c r="BG305" i="13"/>
  <c r="BG306" i="13"/>
  <c r="BG307" i="13"/>
  <c r="BG308" i="13"/>
  <c r="BG309" i="13"/>
  <c r="BG310" i="13"/>
  <c r="BG312" i="13"/>
  <c r="BG313" i="13"/>
  <c r="BG315" i="13"/>
  <c r="BG316" i="13"/>
  <c r="BG317" i="13"/>
  <c r="BG318" i="13"/>
  <c r="BG319" i="13"/>
  <c r="BG320" i="13"/>
  <c r="BG321" i="13"/>
  <c r="BG322" i="13"/>
  <c r="BG323" i="13"/>
  <c r="BG324" i="13"/>
  <c r="BG327" i="13"/>
  <c r="BG328" i="13"/>
  <c r="BG329" i="13"/>
  <c r="BG332" i="13"/>
  <c r="BG333" i="13"/>
  <c r="BG334" i="13"/>
  <c r="BG337" i="13"/>
  <c r="BG339" i="13"/>
  <c r="BG340" i="13"/>
  <c r="BG341" i="13"/>
  <c r="BG342" i="13"/>
  <c r="BG343" i="13"/>
  <c r="BG345" i="13"/>
  <c r="BG346" i="13"/>
  <c r="BG347" i="13"/>
  <c r="BG348" i="13"/>
  <c r="BG349" i="13"/>
  <c r="BG350" i="13"/>
  <c r="BG351" i="13"/>
  <c r="BG352" i="13"/>
  <c r="BG353" i="13"/>
  <c r="BG354" i="13"/>
  <c r="BG355" i="13"/>
  <c r="BG356" i="13"/>
  <c r="BG357" i="13"/>
  <c r="BG358" i="13"/>
  <c r="BG359" i="13"/>
  <c r="BG360" i="13"/>
  <c r="BG362" i="13"/>
  <c r="BG363" i="13"/>
  <c r="BG364" i="13"/>
  <c r="BG365" i="13"/>
  <c r="BG366" i="13"/>
  <c r="BG367" i="13"/>
  <c r="BG368" i="13"/>
  <c r="BG369" i="13"/>
  <c r="BG370" i="13"/>
  <c r="BG371" i="13"/>
  <c r="BG373" i="13"/>
  <c r="BG374" i="13"/>
  <c r="BG375" i="13"/>
  <c r="BG376" i="13"/>
  <c r="BG377" i="13"/>
  <c r="BG378" i="13"/>
  <c r="BG379" i="13"/>
  <c r="BG380" i="13"/>
  <c r="BG381" i="13"/>
  <c r="BG382" i="13"/>
  <c r="BG383" i="13"/>
  <c r="BG384" i="13"/>
  <c r="BG385" i="13"/>
  <c r="BG386" i="13"/>
  <c r="BG387" i="13"/>
  <c r="BG388" i="13"/>
  <c r="BG389" i="13"/>
  <c r="BG390" i="13"/>
  <c r="BG391" i="13"/>
  <c r="BG392" i="13"/>
  <c r="BG393" i="13"/>
  <c r="BG394" i="13"/>
  <c r="BG395" i="13"/>
  <c r="BG396" i="13"/>
  <c r="BG397" i="13"/>
  <c r="BG398" i="13"/>
  <c r="BG399" i="13"/>
  <c r="BG400" i="13"/>
  <c r="BG401" i="13"/>
  <c r="BG404" i="13"/>
  <c r="BG405" i="13"/>
  <c r="BG406" i="13"/>
  <c r="BG407" i="13"/>
  <c r="BG408" i="13"/>
  <c r="BG411" i="13"/>
  <c r="BG412" i="13"/>
  <c r="BG413" i="13"/>
  <c r="BG414" i="13"/>
  <c r="BG415" i="13"/>
  <c r="BG416" i="13"/>
  <c r="BG417" i="13"/>
  <c r="BG418" i="13"/>
  <c r="BG419" i="13"/>
  <c r="BG421" i="13"/>
  <c r="BG422" i="13"/>
  <c r="BG423" i="13"/>
  <c r="BG424" i="13"/>
  <c r="BG425" i="13"/>
  <c r="BG426" i="13"/>
  <c r="BG427" i="13"/>
  <c r="BG429" i="13"/>
  <c r="BG430" i="13"/>
  <c r="BG431" i="13"/>
  <c r="BG434" i="13"/>
  <c r="BG435" i="13"/>
  <c r="BG436" i="13"/>
  <c r="BG437" i="13"/>
  <c r="BG438" i="13"/>
  <c r="BG439" i="13"/>
  <c r="BG440" i="13"/>
  <c r="BG441" i="13"/>
  <c r="BG442" i="13"/>
  <c r="BG443" i="13"/>
  <c r="BG444" i="13"/>
  <c r="BG446" i="13"/>
  <c r="BG447" i="13"/>
  <c r="BG448" i="13"/>
  <c r="BG449" i="13"/>
  <c r="BG450" i="13"/>
  <c r="BG451" i="13"/>
  <c r="BG452" i="13"/>
  <c r="BG453" i="13"/>
  <c r="BG454" i="13"/>
  <c r="BG456" i="13"/>
  <c r="BG457" i="13"/>
  <c r="BG459" i="13"/>
  <c r="BG460" i="13"/>
  <c r="BG461" i="13"/>
  <c r="BG462" i="13"/>
  <c r="BG463" i="13"/>
  <c r="BG464" i="13"/>
  <c r="BG465" i="13"/>
  <c r="BG466" i="13"/>
  <c r="BG468" i="13"/>
  <c r="BG471" i="13"/>
  <c r="BG472" i="13"/>
  <c r="BG473" i="13"/>
  <c r="BG476" i="13"/>
  <c r="BG477" i="13"/>
  <c r="BG478" i="13"/>
  <c r="BG481" i="13"/>
  <c r="BG483" i="13"/>
  <c r="BG484" i="13"/>
  <c r="BG485" i="13"/>
  <c r="BG486" i="13"/>
  <c r="BG487" i="13"/>
  <c r="BG489" i="13"/>
  <c r="BG490" i="13"/>
  <c r="BG491" i="13"/>
  <c r="BG492" i="13"/>
  <c r="BG493" i="13"/>
  <c r="BG494" i="13"/>
  <c r="BG495" i="13"/>
  <c r="BG496" i="13"/>
  <c r="BG497" i="13"/>
  <c r="BG498" i="13"/>
  <c r="BG499" i="13"/>
  <c r="BG500" i="13"/>
  <c r="BG501" i="13"/>
  <c r="BG502" i="13"/>
  <c r="BG503" i="13"/>
  <c r="BG504" i="13"/>
  <c r="BG506" i="13"/>
  <c r="BG507" i="13"/>
  <c r="BG508" i="13"/>
  <c r="BG509" i="13"/>
  <c r="BG510" i="13"/>
  <c r="BG511" i="13"/>
  <c r="BG512" i="13"/>
  <c r="BG513" i="13"/>
  <c r="BG514" i="13"/>
  <c r="BG517" i="13"/>
  <c r="BG519" i="13"/>
  <c r="BG520" i="13"/>
  <c r="BG521" i="13"/>
  <c r="BG522" i="13"/>
  <c r="BG523" i="13"/>
  <c r="BG524" i="13"/>
  <c r="BG525" i="13"/>
  <c r="BG526" i="13"/>
  <c r="BG527" i="13"/>
  <c r="BG528" i="13"/>
  <c r="BG529" i="13"/>
  <c r="BG530" i="13"/>
  <c r="BG531" i="13"/>
  <c r="BG532" i="13"/>
  <c r="BG533" i="13"/>
  <c r="BG534" i="13"/>
  <c r="BG535" i="13"/>
  <c r="BG536" i="13"/>
  <c r="BG537" i="13"/>
  <c r="BG538" i="13"/>
  <c r="BG539" i="13"/>
  <c r="BG540" i="13"/>
  <c r="BG541" i="13"/>
  <c r="BG542" i="13"/>
  <c r="BG543" i="13"/>
  <c r="BG544" i="13"/>
  <c r="BG545" i="13"/>
  <c r="BG546" i="13"/>
  <c r="BG548" i="13"/>
  <c r="BG549" i="13"/>
  <c r="BG550" i="13"/>
  <c r="BG552" i="13"/>
  <c r="BG555" i="13"/>
  <c r="BG556" i="13"/>
  <c r="BG557" i="13"/>
  <c r="BG558" i="13"/>
  <c r="BG559" i="13"/>
  <c r="BG560" i="13"/>
  <c r="BG561" i="13"/>
  <c r="BG562" i="13"/>
  <c r="BG563" i="13"/>
  <c r="BG566" i="13"/>
  <c r="BG567" i="13"/>
  <c r="BG568" i="13"/>
  <c r="BG569" i="13"/>
  <c r="BG570" i="13"/>
  <c r="BG571" i="13"/>
  <c r="BG572" i="13"/>
  <c r="BG573" i="13"/>
  <c r="BG574" i="13"/>
  <c r="BG575" i="13"/>
  <c r="BG578" i="13"/>
  <c r="BG579" i="13"/>
  <c r="BG580" i="13"/>
  <c r="BG581" i="13"/>
  <c r="BG582" i="13"/>
  <c r="BG583" i="13"/>
  <c r="BG584" i="13"/>
  <c r="BG585" i="13"/>
  <c r="BG586" i="13"/>
  <c r="BG587" i="13"/>
  <c r="BG589" i="13"/>
  <c r="BG590" i="13"/>
  <c r="BG591" i="13"/>
  <c r="BG592" i="13"/>
  <c r="BG593" i="13"/>
  <c r="BG594" i="13"/>
  <c r="BG595" i="13"/>
  <c r="BG596" i="13"/>
  <c r="BG597" i="13"/>
  <c r="BG598" i="13"/>
  <c r="BG600" i="13"/>
  <c r="BG601" i="13"/>
  <c r="BG603" i="13"/>
  <c r="BG604" i="13"/>
  <c r="BG605" i="13"/>
  <c r="BG606" i="13"/>
  <c r="BG607" i="13"/>
  <c r="BG608" i="13"/>
  <c r="BG609" i="13"/>
  <c r="BG610" i="13"/>
  <c r="BG612" i="13"/>
  <c r="BG613" i="13"/>
  <c r="BG615" i="13"/>
  <c r="BG616" i="13"/>
  <c r="BG617" i="13"/>
  <c r="BG620" i="13"/>
  <c r="BG621" i="13"/>
  <c r="BG622" i="13"/>
  <c r="BG624" i="13"/>
  <c r="BG625" i="13"/>
  <c r="BG626" i="13"/>
  <c r="BG627" i="13"/>
  <c r="BG628" i="13"/>
  <c r="BG629" i="13"/>
  <c r="BG630" i="13"/>
  <c r="BG631" i="13"/>
  <c r="BG632" i="13"/>
  <c r="BG633" i="13"/>
  <c r="BG634" i="13"/>
  <c r="BG635" i="13"/>
  <c r="BG636" i="13"/>
  <c r="BG637" i="13"/>
  <c r="BG639" i="13"/>
  <c r="BG640" i="13"/>
  <c r="BG641" i="13"/>
  <c r="BG642" i="13"/>
  <c r="BG643" i="13"/>
  <c r="BG644" i="13"/>
  <c r="BG645" i="13"/>
  <c r="BG646" i="13"/>
  <c r="BG647" i="13"/>
  <c r="BG648" i="13"/>
  <c r="BG650" i="13"/>
  <c r="BG651" i="13"/>
  <c r="BG652" i="13"/>
  <c r="BG653" i="13"/>
  <c r="BG654" i="13"/>
  <c r="BG655" i="13"/>
  <c r="BG656" i="13"/>
  <c r="BG657" i="13"/>
  <c r="BG658" i="13"/>
  <c r="BG659" i="13"/>
  <c r="BG660" i="13"/>
  <c r="BG661" i="13"/>
  <c r="BG662" i="13"/>
  <c r="BG663" i="13"/>
  <c r="BG664" i="13"/>
  <c r="BG665" i="13"/>
  <c r="BG666" i="13"/>
  <c r="BG667" i="13"/>
  <c r="BG668" i="13"/>
  <c r="BG669" i="13"/>
  <c r="BG670" i="13"/>
  <c r="BG671" i="13"/>
  <c r="BG672" i="13"/>
  <c r="BG673" i="13"/>
  <c r="BG674" i="13"/>
  <c r="BG675" i="13"/>
  <c r="BG676" i="13"/>
  <c r="BG677" i="13"/>
  <c r="BG678" i="13"/>
  <c r="BG679" i="13"/>
  <c r="BG681" i="13"/>
  <c r="BG682" i="13"/>
  <c r="BG683" i="13"/>
  <c r="BG684" i="13"/>
  <c r="BG685" i="13"/>
  <c r="BG686" i="13"/>
  <c r="BG687" i="13"/>
  <c r="BG688" i="13"/>
  <c r="BG689" i="13"/>
  <c r="BG690" i="13"/>
  <c r="BG692" i="13"/>
  <c r="BG693" i="13"/>
  <c r="BG694" i="13"/>
  <c r="BG696" i="13"/>
  <c r="BG699" i="13"/>
  <c r="BG700" i="13"/>
  <c r="BG701" i="13"/>
  <c r="BG702" i="13"/>
  <c r="BG703" i="13"/>
  <c r="BG704" i="13"/>
  <c r="BG705" i="13"/>
  <c r="BG706" i="13"/>
  <c r="BG707" i="13"/>
  <c r="BG710" i="13"/>
  <c r="BG711" i="13"/>
  <c r="BG712" i="13"/>
  <c r="BG713" i="13"/>
  <c r="BG714" i="13"/>
  <c r="BG715" i="13"/>
  <c r="BG716" i="13"/>
  <c r="BG717" i="13"/>
  <c r="BG718" i="13"/>
  <c r="BG719" i="13"/>
  <c r="BG720" i="13"/>
  <c r="BG722" i="13"/>
  <c r="BG723" i="13"/>
  <c r="BG724" i="13"/>
  <c r="BG725" i="13"/>
  <c r="BG726" i="13"/>
  <c r="BG727" i="13"/>
  <c r="BG729" i="13"/>
  <c r="BG730" i="13"/>
  <c r="BG731" i="13"/>
  <c r="BG733" i="13"/>
  <c r="BG734" i="13"/>
  <c r="BG735" i="13"/>
  <c r="BG736" i="13"/>
  <c r="BG737" i="13"/>
  <c r="BG738" i="13"/>
  <c r="BG739" i="13"/>
  <c r="BG741" i="13"/>
  <c r="BG742" i="13"/>
  <c r="BG745" i="13"/>
  <c r="BG747" i="13"/>
  <c r="BG748" i="13"/>
  <c r="BG749" i="13"/>
  <c r="BG750" i="13"/>
  <c r="BG751" i="13"/>
  <c r="BG752" i="13"/>
  <c r="BG753" i="13"/>
  <c r="BG754" i="13"/>
  <c r="BG755" i="13"/>
  <c r="BG756" i="13"/>
  <c r="BG758" i="13"/>
  <c r="BG759" i="13"/>
  <c r="BG760" i="13"/>
  <c r="BG761" i="13"/>
  <c r="BG762" i="13"/>
  <c r="BG764" i="13"/>
  <c r="BG765" i="13"/>
  <c r="BG766" i="13"/>
  <c r="BG768" i="13"/>
  <c r="BG769" i="13"/>
  <c r="BG771" i="13"/>
  <c r="BG772" i="13"/>
  <c r="BG773" i="13"/>
  <c r="BG774" i="13"/>
  <c r="BG775" i="13"/>
  <c r="BG776" i="13"/>
  <c r="BG777" i="13"/>
  <c r="BG778" i="13"/>
  <c r="BG779" i="13"/>
  <c r="BG780" i="13"/>
  <c r="BG781" i="13"/>
  <c r="BG783" i="13"/>
  <c r="BG784" i="13"/>
  <c r="BG785" i="13"/>
  <c r="BG786" i="13"/>
  <c r="BG787" i="13"/>
  <c r="BG788" i="13"/>
  <c r="BG789" i="13"/>
  <c r="BG790" i="13"/>
  <c r="BG791" i="13"/>
  <c r="BG792" i="13"/>
  <c r="BG793" i="13"/>
  <c r="BG795" i="13"/>
  <c r="BG796" i="13"/>
  <c r="BG797" i="13"/>
  <c r="BG798" i="13"/>
  <c r="BG799" i="13"/>
  <c r="BG800" i="13"/>
  <c r="BG801" i="13"/>
  <c r="BG802" i="13"/>
  <c r="BG804" i="13"/>
  <c r="BG805" i="13"/>
  <c r="BG806" i="13"/>
  <c r="BG807" i="13"/>
  <c r="BG808" i="13"/>
  <c r="BG809" i="13"/>
  <c r="BG810" i="13"/>
  <c r="BG811" i="13"/>
  <c r="BG812" i="13"/>
  <c r="BG813" i="13"/>
  <c r="BG814" i="13"/>
  <c r="BG815" i="13"/>
  <c r="BG816" i="13"/>
  <c r="BG817" i="13"/>
  <c r="BG818" i="13"/>
  <c r="BG819" i="13"/>
  <c r="BG820" i="13"/>
  <c r="BG821" i="13"/>
  <c r="BG822" i="13"/>
  <c r="BG823" i="13"/>
  <c r="BG824" i="13"/>
  <c r="BG825" i="13"/>
  <c r="BG826" i="13"/>
  <c r="BG827" i="13"/>
  <c r="BG828" i="13"/>
  <c r="BG829" i="13"/>
  <c r="BG830" i="13"/>
  <c r="BG831" i="13"/>
  <c r="BG832" i="13"/>
  <c r="BG833" i="13"/>
  <c r="BG835" i="13"/>
  <c r="BG836" i="13"/>
  <c r="BG837" i="13"/>
  <c r="BG838" i="13"/>
  <c r="BG842" i="13"/>
  <c r="BG843" i="13"/>
  <c r="BG844" i="13"/>
  <c r="BG845" i="13"/>
  <c r="BG846" i="13"/>
  <c r="BG847" i="13"/>
  <c r="BG848" i="13"/>
  <c r="BG849" i="13"/>
  <c r="BG850" i="13"/>
  <c r="BG851" i="13"/>
  <c r="BG852" i="13"/>
  <c r="BG853" i="13"/>
  <c r="BG854" i="13"/>
  <c r="BG855" i="13"/>
  <c r="BG856" i="13"/>
  <c r="BG857" i="13"/>
  <c r="BG858" i="13"/>
  <c r="BG859" i="13"/>
  <c r="BG860" i="13"/>
  <c r="BG861" i="13"/>
  <c r="BG862" i="13"/>
  <c r="BG863" i="13"/>
  <c r="BG864" i="13"/>
  <c r="BG866" i="13"/>
  <c r="BG867" i="13"/>
  <c r="BG868" i="13"/>
  <c r="BG869" i="13"/>
  <c r="BG871" i="13"/>
  <c r="BG872" i="13"/>
  <c r="BG873" i="13"/>
  <c r="BG874" i="13"/>
  <c r="BG875" i="13"/>
  <c r="BG876" i="13"/>
  <c r="BG877" i="13"/>
  <c r="BG878" i="13"/>
  <c r="BG879" i="13"/>
  <c r="BG880" i="13"/>
  <c r="BG881" i="13"/>
  <c r="BG882" i="13"/>
  <c r="BG883" i="13"/>
  <c r="BG884" i="13"/>
  <c r="BG885" i="13"/>
  <c r="BG886" i="13"/>
  <c r="BG888" i="13"/>
  <c r="BG889" i="13"/>
  <c r="BG890" i="13"/>
  <c r="BG891" i="13"/>
  <c r="BG892" i="13"/>
  <c r="BG893" i="13"/>
  <c r="BG894" i="13"/>
  <c r="BG895" i="13"/>
  <c r="BG896" i="13"/>
  <c r="BG897" i="13"/>
  <c r="BG898" i="13"/>
  <c r="BG900" i="13"/>
  <c r="BG903" i="13"/>
  <c r="BG904" i="13"/>
  <c r="BG905" i="13"/>
  <c r="BG906" i="13"/>
  <c r="BG908" i="13"/>
  <c r="BG909" i="13"/>
  <c r="BG910" i="13"/>
  <c r="BG911" i="13"/>
  <c r="BG912" i="13"/>
  <c r="BG913" i="13"/>
  <c r="BG915" i="13"/>
  <c r="BG916" i="13"/>
  <c r="BG917" i="13"/>
  <c r="BG918" i="13"/>
  <c r="BG919" i="13"/>
  <c r="BG920" i="13"/>
  <c r="BG921" i="13"/>
  <c r="BG922" i="13"/>
  <c r="BG923" i="13"/>
  <c r="BG924" i="13"/>
  <c r="BG925" i="13"/>
  <c r="BG926" i="13"/>
  <c r="BG927" i="13"/>
  <c r="BG928" i="13"/>
  <c r="BG929" i="13"/>
  <c r="BG930" i="13"/>
  <c r="BG931" i="13"/>
  <c r="BG932" i="13"/>
  <c r="BG933" i="13"/>
  <c r="BG934" i="13"/>
  <c r="BG935" i="13"/>
  <c r="BG938" i="13"/>
  <c r="BG939" i="13"/>
  <c r="BG940" i="13"/>
  <c r="BG941" i="13"/>
  <c r="BG942" i="13"/>
  <c r="BG943" i="13"/>
  <c r="BG945" i="13"/>
  <c r="BG946" i="13"/>
  <c r="BG947" i="13"/>
  <c r="BG948" i="13"/>
  <c r="BG949" i="13"/>
  <c r="BG951" i="13"/>
  <c r="BG952" i="13"/>
  <c r="BG953" i="13"/>
  <c r="BG954" i="13"/>
  <c r="BG955" i="13"/>
  <c r="BG956" i="13"/>
  <c r="BG957" i="13"/>
  <c r="BG958" i="13"/>
  <c r="BG959" i="13"/>
  <c r="BG961" i="13"/>
  <c r="BG962" i="13"/>
  <c r="BG963" i="13"/>
  <c r="BG964" i="13"/>
  <c r="BG965" i="13"/>
  <c r="BG966" i="13"/>
  <c r="BG967" i="13"/>
  <c r="BG968" i="13"/>
  <c r="BG969" i="13"/>
  <c r="BG970" i="13"/>
  <c r="A973" i="8"/>
  <c r="B13" i="8" s="1"/>
  <c r="C13" i="8" s="1"/>
  <c r="A972" i="8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J962" i="13" l="1"/>
  <c r="BC962" i="13" s="1"/>
  <c r="K962" i="13"/>
  <c r="BD962" i="13" s="1"/>
  <c r="J950" i="13"/>
  <c r="BC950" i="13" s="1"/>
  <c r="K950" i="13"/>
  <c r="BD950" i="13" s="1"/>
  <c r="J938" i="13"/>
  <c r="BC938" i="13" s="1"/>
  <c r="K938" i="13"/>
  <c r="BD938" i="13" s="1"/>
  <c r="J926" i="13"/>
  <c r="BC926" i="13" s="1"/>
  <c r="K926" i="13"/>
  <c r="BD926" i="13" s="1"/>
  <c r="J914" i="13"/>
  <c r="BC914" i="13" s="1"/>
  <c r="K914" i="13"/>
  <c r="BD914" i="13" s="1"/>
  <c r="J902" i="13"/>
  <c r="BC902" i="13" s="1"/>
  <c r="K902" i="13"/>
  <c r="BD902" i="13" s="1"/>
  <c r="J890" i="13"/>
  <c r="BC890" i="13" s="1"/>
  <c r="K890" i="13"/>
  <c r="BD890" i="13" s="1"/>
  <c r="J878" i="13"/>
  <c r="BC878" i="13" s="1"/>
  <c r="K878" i="13"/>
  <c r="BD878" i="13" s="1"/>
  <c r="J866" i="13"/>
  <c r="BC866" i="13" s="1"/>
  <c r="K866" i="13"/>
  <c r="BD866" i="13" s="1"/>
  <c r="J854" i="13"/>
  <c r="BC854" i="13" s="1"/>
  <c r="K854" i="13"/>
  <c r="BD854" i="13" s="1"/>
  <c r="J842" i="13"/>
  <c r="BC842" i="13" s="1"/>
  <c r="K842" i="13"/>
  <c r="BD842" i="13" s="1"/>
  <c r="J830" i="13"/>
  <c r="BC830" i="13" s="1"/>
  <c r="K830" i="13"/>
  <c r="BD830" i="13" s="1"/>
  <c r="J818" i="13"/>
  <c r="BC818" i="13" s="1"/>
  <c r="K818" i="13"/>
  <c r="BD818" i="13" s="1"/>
  <c r="J806" i="13"/>
  <c r="BC806" i="13" s="1"/>
  <c r="K806" i="13"/>
  <c r="BD806" i="13" s="1"/>
  <c r="J794" i="13"/>
  <c r="BC794" i="13" s="1"/>
  <c r="K794" i="13"/>
  <c r="BD794" i="13" s="1"/>
  <c r="J782" i="13"/>
  <c r="BC782" i="13" s="1"/>
  <c r="K782" i="13"/>
  <c r="BD782" i="13" s="1"/>
  <c r="J770" i="13"/>
  <c r="BC770" i="13" s="1"/>
  <c r="K770" i="13"/>
  <c r="BD770" i="13" s="1"/>
  <c r="J758" i="13"/>
  <c r="BC758" i="13" s="1"/>
  <c r="K758" i="13"/>
  <c r="BD758" i="13" s="1"/>
  <c r="J746" i="13"/>
  <c r="BC746" i="13" s="1"/>
  <c r="K746" i="13"/>
  <c r="BD746" i="13" s="1"/>
  <c r="J734" i="13"/>
  <c r="BC734" i="13" s="1"/>
  <c r="K734" i="13"/>
  <c r="BD734" i="13" s="1"/>
  <c r="J722" i="13"/>
  <c r="BC722" i="13" s="1"/>
  <c r="K722" i="13"/>
  <c r="BD722" i="13" s="1"/>
  <c r="J710" i="13"/>
  <c r="BC710" i="13" s="1"/>
  <c r="K710" i="13"/>
  <c r="BD710" i="13" s="1"/>
  <c r="J698" i="13"/>
  <c r="BC698" i="13" s="1"/>
  <c r="K698" i="13"/>
  <c r="BD698" i="13" s="1"/>
  <c r="J686" i="13"/>
  <c r="BC686" i="13" s="1"/>
  <c r="K686" i="13"/>
  <c r="BD686" i="13" s="1"/>
  <c r="J674" i="13"/>
  <c r="BC674" i="13" s="1"/>
  <c r="K674" i="13"/>
  <c r="BD674" i="13" s="1"/>
  <c r="J662" i="13"/>
  <c r="BC662" i="13" s="1"/>
  <c r="K662" i="13"/>
  <c r="BD662" i="13" s="1"/>
  <c r="J650" i="13"/>
  <c r="BC650" i="13" s="1"/>
  <c r="K650" i="13"/>
  <c r="BD650" i="13" s="1"/>
  <c r="J638" i="13"/>
  <c r="BC638" i="13" s="1"/>
  <c r="K638" i="13"/>
  <c r="BD638" i="13" s="1"/>
  <c r="J626" i="13"/>
  <c r="BC626" i="13" s="1"/>
  <c r="K626" i="13"/>
  <c r="BD626" i="13" s="1"/>
  <c r="J614" i="13"/>
  <c r="BC614" i="13" s="1"/>
  <c r="K614" i="13"/>
  <c r="BD614" i="13" s="1"/>
  <c r="J602" i="13"/>
  <c r="BC602" i="13" s="1"/>
  <c r="K602" i="13"/>
  <c r="BD602" i="13" s="1"/>
  <c r="J590" i="13"/>
  <c r="BC590" i="13" s="1"/>
  <c r="K590" i="13"/>
  <c r="BD590" i="13" s="1"/>
  <c r="J578" i="13"/>
  <c r="BC578" i="13" s="1"/>
  <c r="K578" i="13"/>
  <c r="BD578" i="13" s="1"/>
  <c r="J566" i="13"/>
  <c r="BC566" i="13" s="1"/>
  <c r="K566" i="13"/>
  <c r="BD566" i="13" s="1"/>
  <c r="J554" i="13"/>
  <c r="BC554" i="13" s="1"/>
  <c r="K554" i="13"/>
  <c r="BD554" i="13" s="1"/>
  <c r="J542" i="13"/>
  <c r="BC542" i="13" s="1"/>
  <c r="K542" i="13"/>
  <c r="BD542" i="13" s="1"/>
  <c r="J530" i="13"/>
  <c r="BC530" i="13" s="1"/>
  <c r="K530" i="13"/>
  <c r="BD530" i="13" s="1"/>
  <c r="J518" i="13"/>
  <c r="BC518" i="13" s="1"/>
  <c r="K518" i="13"/>
  <c r="BD518" i="13" s="1"/>
  <c r="J506" i="13"/>
  <c r="BC506" i="13" s="1"/>
  <c r="K506" i="13"/>
  <c r="BD506" i="13" s="1"/>
  <c r="J494" i="13"/>
  <c r="BC494" i="13" s="1"/>
  <c r="K494" i="13"/>
  <c r="BD494" i="13" s="1"/>
  <c r="J482" i="13"/>
  <c r="BC482" i="13" s="1"/>
  <c r="K482" i="13"/>
  <c r="BD482" i="13" s="1"/>
  <c r="J470" i="13"/>
  <c r="BC470" i="13" s="1"/>
  <c r="K470" i="13"/>
  <c r="BD470" i="13" s="1"/>
  <c r="J458" i="13"/>
  <c r="BC458" i="13" s="1"/>
  <c r="K458" i="13"/>
  <c r="BD458" i="13" s="1"/>
  <c r="J446" i="13"/>
  <c r="BC446" i="13" s="1"/>
  <c r="K446" i="13"/>
  <c r="BD446" i="13" s="1"/>
  <c r="J434" i="13"/>
  <c r="BC434" i="13" s="1"/>
  <c r="K434" i="13"/>
  <c r="BD434" i="13" s="1"/>
  <c r="J422" i="13"/>
  <c r="BC422" i="13" s="1"/>
  <c r="K422" i="13"/>
  <c r="BD422" i="13" s="1"/>
  <c r="J410" i="13"/>
  <c r="BC410" i="13" s="1"/>
  <c r="K410" i="13"/>
  <c r="BD410" i="13" s="1"/>
  <c r="J398" i="13"/>
  <c r="BC398" i="13" s="1"/>
  <c r="K398" i="13"/>
  <c r="BD398" i="13" s="1"/>
  <c r="J386" i="13"/>
  <c r="BC386" i="13" s="1"/>
  <c r="K386" i="13"/>
  <c r="BD386" i="13" s="1"/>
  <c r="J374" i="13"/>
  <c r="BC374" i="13" s="1"/>
  <c r="K374" i="13"/>
  <c r="BD374" i="13" s="1"/>
  <c r="J362" i="13"/>
  <c r="BC362" i="13" s="1"/>
  <c r="K362" i="13"/>
  <c r="BD362" i="13" s="1"/>
  <c r="J350" i="13"/>
  <c r="BC350" i="13" s="1"/>
  <c r="K350" i="13"/>
  <c r="BD350" i="13" s="1"/>
  <c r="J338" i="13"/>
  <c r="BC338" i="13" s="1"/>
  <c r="K338" i="13"/>
  <c r="BD338" i="13" s="1"/>
  <c r="J326" i="13"/>
  <c r="BC326" i="13" s="1"/>
  <c r="K326" i="13"/>
  <c r="BD326" i="13" s="1"/>
  <c r="J314" i="13"/>
  <c r="BC314" i="13" s="1"/>
  <c r="K314" i="13"/>
  <c r="BD314" i="13" s="1"/>
  <c r="J302" i="13"/>
  <c r="BC302" i="13" s="1"/>
  <c r="K302" i="13"/>
  <c r="BD302" i="13" s="1"/>
  <c r="J290" i="13"/>
  <c r="BC290" i="13" s="1"/>
  <c r="K290" i="13"/>
  <c r="BD290" i="13" s="1"/>
  <c r="J278" i="13"/>
  <c r="BC278" i="13" s="1"/>
  <c r="K278" i="13"/>
  <c r="BD278" i="13" s="1"/>
  <c r="J266" i="13"/>
  <c r="BC266" i="13" s="1"/>
  <c r="K266" i="13"/>
  <c r="BD266" i="13" s="1"/>
  <c r="J254" i="13"/>
  <c r="BC254" i="13" s="1"/>
  <c r="K254" i="13"/>
  <c r="BD254" i="13" s="1"/>
  <c r="J242" i="13"/>
  <c r="BC242" i="13" s="1"/>
  <c r="K242" i="13"/>
  <c r="BD242" i="13" s="1"/>
  <c r="J230" i="13"/>
  <c r="BC230" i="13" s="1"/>
  <c r="K230" i="13"/>
  <c r="BD230" i="13" s="1"/>
  <c r="J218" i="13"/>
  <c r="BC218" i="13" s="1"/>
  <c r="K218" i="13"/>
  <c r="BD218" i="13" s="1"/>
  <c r="J206" i="13"/>
  <c r="BC206" i="13" s="1"/>
  <c r="K206" i="13"/>
  <c r="BD206" i="13" s="1"/>
  <c r="J194" i="13"/>
  <c r="BC194" i="13" s="1"/>
  <c r="K194" i="13"/>
  <c r="BD194" i="13" s="1"/>
  <c r="J182" i="13"/>
  <c r="BC182" i="13" s="1"/>
  <c r="K182" i="13"/>
  <c r="BD182" i="13" s="1"/>
  <c r="J170" i="13"/>
  <c r="BC170" i="13" s="1"/>
  <c r="K170" i="13"/>
  <c r="BD170" i="13" s="1"/>
  <c r="J158" i="13"/>
  <c r="BC158" i="13" s="1"/>
  <c r="K158" i="13"/>
  <c r="BD158" i="13" s="1"/>
  <c r="J146" i="13"/>
  <c r="BC146" i="13" s="1"/>
  <c r="K146" i="13"/>
  <c r="BD146" i="13" s="1"/>
  <c r="J134" i="13"/>
  <c r="BC134" i="13" s="1"/>
  <c r="K134" i="13"/>
  <c r="BD134" i="13" s="1"/>
  <c r="J122" i="13"/>
  <c r="BC122" i="13" s="1"/>
  <c r="K122" i="13"/>
  <c r="BD122" i="13" s="1"/>
  <c r="J110" i="13"/>
  <c r="BC110" i="13" s="1"/>
  <c r="K110" i="13"/>
  <c r="BD110" i="13" s="1"/>
  <c r="J98" i="13"/>
  <c r="BC98" i="13" s="1"/>
  <c r="K98" i="13"/>
  <c r="BD98" i="13" s="1"/>
  <c r="J86" i="13"/>
  <c r="BC86" i="13" s="1"/>
  <c r="K86" i="13"/>
  <c r="BD86" i="13" s="1"/>
  <c r="J74" i="13"/>
  <c r="BC74" i="13" s="1"/>
  <c r="K74" i="13"/>
  <c r="BD74" i="13" s="1"/>
  <c r="J62" i="13"/>
  <c r="BC62" i="13" s="1"/>
  <c r="K62" i="13"/>
  <c r="BD62" i="13" s="1"/>
  <c r="J50" i="13"/>
  <c r="BC50" i="13" s="1"/>
  <c r="K50" i="13"/>
  <c r="BD50" i="13" s="1"/>
  <c r="J38" i="13"/>
  <c r="BC38" i="13" s="1"/>
  <c r="K38" i="13"/>
  <c r="BD38" i="13" s="1"/>
  <c r="J26" i="13"/>
  <c r="BC26" i="13" s="1"/>
  <c r="K26" i="13"/>
  <c r="BD26" i="13" s="1"/>
  <c r="J14" i="13"/>
  <c r="BC14" i="13" s="1"/>
  <c r="K14" i="13"/>
  <c r="BD14" i="13" s="1"/>
  <c r="J961" i="13"/>
  <c r="BC961" i="13" s="1"/>
  <c r="K961" i="13"/>
  <c r="BD961" i="13" s="1"/>
  <c r="J949" i="13"/>
  <c r="BC949" i="13" s="1"/>
  <c r="K949" i="13"/>
  <c r="BD949" i="13" s="1"/>
  <c r="J937" i="13"/>
  <c r="BC937" i="13" s="1"/>
  <c r="K937" i="13"/>
  <c r="BD937" i="13" s="1"/>
  <c r="J925" i="13"/>
  <c r="BC925" i="13" s="1"/>
  <c r="K925" i="13"/>
  <c r="BD925" i="13" s="1"/>
  <c r="J913" i="13"/>
  <c r="BC913" i="13" s="1"/>
  <c r="K913" i="13"/>
  <c r="BD913" i="13" s="1"/>
  <c r="J901" i="13"/>
  <c r="BC901" i="13" s="1"/>
  <c r="K901" i="13"/>
  <c r="BD901" i="13" s="1"/>
  <c r="J889" i="13"/>
  <c r="BC889" i="13" s="1"/>
  <c r="K889" i="13"/>
  <c r="BD889" i="13" s="1"/>
  <c r="J877" i="13"/>
  <c r="BC877" i="13" s="1"/>
  <c r="K877" i="13"/>
  <c r="BD877" i="13" s="1"/>
  <c r="J865" i="13"/>
  <c r="BC865" i="13" s="1"/>
  <c r="K865" i="13"/>
  <c r="BD865" i="13" s="1"/>
  <c r="J853" i="13"/>
  <c r="BC853" i="13" s="1"/>
  <c r="K853" i="13"/>
  <c r="BD853" i="13" s="1"/>
  <c r="J841" i="13"/>
  <c r="BC841" i="13" s="1"/>
  <c r="K841" i="13"/>
  <c r="BD841" i="13" s="1"/>
  <c r="J829" i="13"/>
  <c r="BC829" i="13" s="1"/>
  <c r="K829" i="13"/>
  <c r="BD829" i="13" s="1"/>
  <c r="J817" i="13"/>
  <c r="BC817" i="13" s="1"/>
  <c r="K817" i="13"/>
  <c r="BD817" i="13" s="1"/>
  <c r="J805" i="13"/>
  <c r="BC805" i="13" s="1"/>
  <c r="K805" i="13"/>
  <c r="BD805" i="13" s="1"/>
  <c r="J793" i="13"/>
  <c r="BC793" i="13" s="1"/>
  <c r="K793" i="13"/>
  <c r="BD793" i="13" s="1"/>
  <c r="J781" i="13"/>
  <c r="BC781" i="13" s="1"/>
  <c r="K781" i="13"/>
  <c r="BD781" i="13" s="1"/>
  <c r="J769" i="13"/>
  <c r="BC769" i="13" s="1"/>
  <c r="K769" i="13"/>
  <c r="BD769" i="13" s="1"/>
  <c r="J757" i="13"/>
  <c r="BC757" i="13" s="1"/>
  <c r="K757" i="13"/>
  <c r="BD757" i="13" s="1"/>
  <c r="J745" i="13"/>
  <c r="BC745" i="13" s="1"/>
  <c r="K745" i="13"/>
  <c r="BD745" i="13" s="1"/>
  <c r="J733" i="13"/>
  <c r="BC733" i="13" s="1"/>
  <c r="K733" i="13"/>
  <c r="BD733" i="13" s="1"/>
  <c r="J721" i="13"/>
  <c r="BC721" i="13" s="1"/>
  <c r="K721" i="13"/>
  <c r="BD721" i="13" s="1"/>
  <c r="J709" i="13"/>
  <c r="BC709" i="13" s="1"/>
  <c r="K709" i="13"/>
  <c r="BD709" i="13" s="1"/>
  <c r="J697" i="13"/>
  <c r="BC697" i="13" s="1"/>
  <c r="K697" i="13"/>
  <c r="BD697" i="13" s="1"/>
  <c r="J685" i="13"/>
  <c r="BC685" i="13" s="1"/>
  <c r="K685" i="13"/>
  <c r="BD685" i="13" s="1"/>
  <c r="J673" i="13"/>
  <c r="BC673" i="13" s="1"/>
  <c r="K673" i="13"/>
  <c r="BD673" i="13" s="1"/>
  <c r="J661" i="13"/>
  <c r="BC661" i="13" s="1"/>
  <c r="K661" i="13"/>
  <c r="BD661" i="13" s="1"/>
  <c r="J649" i="13"/>
  <c r="BC649" i="13" s="1"/>
  <c r="K649" i="13"/>
  <c r="BD649" i="13" s="1"/>
  <c r="J637" i="13"/>
  <c r="BC637" i="13" s="1"/>
  <c r="K637" i="13"/>
  <c r="BD637" i="13" s="1"/>
  <c r="J625" i="13"/>
  <c r="BC625" i="13" s="1"/>
  <c r="K625" i="13"/>
  <c r="BD625" i="13" s="1"/>
  <c r="J613" i="13"/>
  <c r="BC613" i="13" s="1"/>
  <c r="K613" i="13"/>
  <c r="BD613" i="13" s="1"/>
  <c r="J601" i="13"/>
  <c r="BC601" i="13" s="1"/>
  <c r="K601" i="13"/>
  <c r="BD601" i="13" s="1"/>
  <c r="J589" i="13"/>
  <c r="BC589" i="13" s="1"/>
  <c r="K589" i="13"/>
  <c r="BD589" i="13" s="1"/>
  <c r="J577" i="13"/>
  <c r="BC577" i="13" s="1"/>
  <c r="K577" i="13"/>
  <c r="BD577" i="13" s="1"/>
  <c r="J565" i="13"/>
  <c r="BC565" i="13" s="1"/>
  <c r="K565" i="13"/>
  <c r="BD565" i="13" s="1"/>
  <c r="J553" i="13"/>
  <c r="BC553" i="13" s="1"/>
  <c r="K553" i="13"/>
  <c r="BD553" i="13" s="1"/>
  <c r="J541" i="13"/>
  <c r="BC541" i="13" s="1"/>
  <c r="K541" i="13"/>
  <c r="BD541" i="13" s="1"/>
  <c r="J529" i="13"/>
  <c r="BC529" i="13" s="1"/>
  <c r="K529" i="13"/>
  <c r="BD529" i="13" s="1"/>
  <c r="J517" i="13"/>
  <c r="BC517" i="13" s="1"/>
  <c r="K517" i="13"/>
  <c r="BD517" i="13" s="1"/>
  <c r="J505" i="13"/>
  <c r="BC505" i="13" s="1"/>
  <c r="K505" i="13"/>
  <c r="BD505" i="13" s="1"/>
  <c r="J493" i="13"/>
  <c r="BC493" i="13" s="1"/>
  <c r="K493" i="13"/>
  <c r="BD493" i="13" s="1"/>
  <c r="J481" i="13"/>
  <c r="BC481" i="13" s="1"/>
  <c r="K481" i="13"/>
  <c r="BD481" i="13" s="1"/>
  <c r="J469" i="13"/>
  <c r="BC469" i="13" s="1"/>
  <c r="K469" i="13"/>
  <c r="BD469" i="13" s="1"/>
  <c r="J457" i="13"/>
  <c r="BC457" i="13" s="1"/>
  <c r="K457" i="13"/>
  <c r="BD457" i="13" s="1"/>
  <c r="J445" i="13"/>
  <c r="BC445" i="13" s="1"/>
  <c r="K445" i="13"/>
  <c r="BD445" i="13" s="1"/>
  <c r="J433" i="13"/>
  <c r="BC433" i="13" s="1"/>
  <c r="K433" i="13"/>
  <c r="BD433" i="13" s="1"/>
  <c r="J421" i="13"/>
  <c r="BC421" i="13" s="1"/>
  <c r="K421" i="13"/>
  <c r="BD421" i="13" s="1"/>
  <c r="J409" i="13"/>
  <c r="BC409" i="13" s="1"/>
  <c r="K409" i="13"/>
  <c r="BD409" i="13" s="1"/>
  <c r="J397" i="13"/>
  <c r="BC397" i="13" s="1"/>
  <c r="K397" i="13"/>
  <c r="BD397" i="13" s="1"/>
  <c r="J385" i="13"/>
  <c r="BC385" i="13" s="1"/>
  <c r="K385" i="13"/>
  <c r="BD385" i="13" s="1"/>
  <c r="J373" i="13"/>
  <c r="BC373" i="13" s="1"/>
  <c r="K373" i="13"/>
  <c r="BD373" i="13" s="1"/>
  <c r="J361" i="13"/>
  <c r="BC361" i="13" s="1"/>
  <c r="K361" i="13"/>
  <c r="BD361" i="13" s="1"/>
  <c r="J349" i="13"/>
  <c r="BC349" i="13" s="1"/>
  <c r="K349" i="13"/>
  <c r="BD349" i="13" s="1"/>
  <c r="J337" i="13"/>
  <c r="BC337" i="13" s="1"/>
  <c r="K337" i="13"/>
  <c r="BD337" i="13" s="1"/>
  <c r="J325" i="13"/>
  <c r="BC325" i="13" s="1"/>
  <c r="K325" i="13"/>
  <c r="BD325" i="13" s="1"/>
  <c r="J313" i="13"/>
  <c r="BC313" i="13" s="1"/>
  <c r="K313" i="13"/>
  <c r="BD313" i="13" s="1"/>
  <c r="J301" i="13"/>
  <c r="BC301" i="13" s="1"/>
  <c r="K301" i="13"/>
  <c r="BD301" i="13" s="1"/>
  <c r="J289" i="13"/>
  <c r="BC289" i="13" s="1"/>
  <c r="K289" i="13"/>
  <c r="BD289" i="13" s="1"/>
  <c r="J277" i="13"/>
  <c r="BC277" i="13" s="1"/>
  <c r="K277" i="13"/>
  <c r="BD277" i="13" s="1"/>
  <c r="J265" i="13"/>
  <c r="BC265" i="13" s="1"/>
  <c r="K265" i="13"/>
  <c r="BD265" i="13" s="1"/>
  <c r="J253" i="13"/>
  <c r="BC253" i="13" s="1"/>
  <c r="K253" i="13"/>
  <c r="BD253" i="13" s="1"/>
  <c r="J241" i="13"/>
  <c r="BC241" i="13" s="1"/>
  <c r="K241" i="13"/>
  <c r="BD241" i="13" s="1"/>
  <c r="J229" i="13"/>
  <c r="BC229" i="13" s="1"/>
  <c r="K229" i="13"/>
  <c r="BD229" i="13" s="1"/>
  <c r="J217" i="13"/>
  <c r="BC217" i="13" s="1"/>
  <c r="K217" i="13"/>
  <c r="BD217" i="13" s="1"/>
  <c r="J205" i="13"/>
  <c r="BC205" i="13" s="1"/>
  <c r="K205" i="13"/>
  <c r="BD205" i="13" s="1"/>
  <c r="J193" i="13"/>
  <c r="BC193" i="13" s="1"/>
  <c r="K193" i="13"/>
  <c r="BD193" i="13" s="1"/>
  <c r="J181" i="13"/>
  <c r="BC181" i="13" s="1"/>
  <c r="K181" i="13"/>
  <c r="BD181" i="13" s="1"/>
  <c r="J169" i="13"/>
  <c r="BC169" i="13" s="1"/>
  <c r="K169" i="13"/>
  <c r="BD169" i="13" s="1"/>
  <c r="J157" i="13"/>
  <c r="BC157" i="13" s="1"/>
  <c r="K157" i="13"/>
  <c r="BD157" i="13" s="1"/>
  <c r="J145" i="13"/>
  <c r="BC145" i="13" s="1"/>
  <c r="K145" i="13"/>
  <c r="BD145" i="13" s="1"/>
  <c r="J133" i="13"/>
  <c r="BC133" i="13" s="1"/>
  <c r="K133" i="13"/>
  <c r="BD133" i="13" s="1"/>
  <c r="J121" i="13"/>
  <c r="BC121" i="13" s="1"/>
  <c r="K121" i="13"/>
  <c r="BD121" i="13" s="1"/>
  <c r="J109" i="13"/>
  <c r="BC109" i="13" s="1"/>
  <c r="K109" i="13"/>
  <c r="BD109" i="13" s="1"/>
  <c r="J97" i="13"/>
  <c r="BC97" i="13" s="1"/>
  <c r="K97" i="13"/>
  <c r="BD97" i="13" s="1"/>
  <c r="J85" i="13"/>
  <c r="BC85" i="13" s="1"/>
  <c r="K85" i="13"/>
  <c r="BD85" i="13" s="1"/>
  <c r="J73" i="13"/>
  <c r="BC73" i="13" s="1"/>
  <c r="K73" i="13"/>
  <c r="BD73" i="13" s="1"/>
  <c r="J61" i="13"/>
  <c r="BC61" i="13" s="1"/>
  <c r="K61" i="13"/>
  <c r="BD61" i="13" s="1"/>
  <c r="J49" i="13"/>
  <c r="BC49" i="13" s="1"/>
  <c r="K49" i="13"/>
  <c r="BD49" i="13" s="1"/>
  <c r="J37" i="13"/>
  <c r="BC37" i="13" s="1"/>
  <c r="K37" i="13"/>
  <c r="BD37" i="13" s="1"/>
  <c r="J25" i="13"/>
  <c r="BC25" i="13" s="1"/>
  <c r="K25" i="13"/>
  <c r="BD25" i="13" s="1"/>
  <c r="J13" i="13"/>
  <c r="BC13" i="13" s="1"/>
  <c r="K13" i="13"/>
  <c r="BD13" i="13" s="1"/>
  <c r="J960" i="13"/>
  <c r="BC960" i="13" s="1"/>
  <c r="K960" i="13"/>
  <c r="BD960" i="13" s="1"/>
  <c r="K948" i="13"/>
  <c r="BD948" i="13" s="1"/>
  <c r="J948" i="13"/>
  <c r="BC948" i="13" s="1"/>
  <c r="J936" i="13"/>
  <c r="BC936" i="13" s="1"/>
  <c r="K936" i="13"/>
  <c r="BD936" i="13" s="1"/>
  <c r="J924" i="13"/>
  <c r="BC924" i="13" s="1"/>
  <c r="K924" i="13"/>
  <c r="BD924" i="13" s="1"/>
  <c r="J912" i="13"/>
  <c r="BC912" i="13" s="1"/>
  <c r="K912" i="13"/>
  <c r="BD912" i="13" s="1"/>
  <c r="J900" i="13"/>
  <c r="BC900" i="13" s="1"/>
  <c r="K900" i="13"/>
  <c r="BD900" i="13" s="1"/>
  <c r="J888" i="13"/>
  <c r="BC888" i="13" s="1"/>
  <c r="K888" i="13"/>
  <c r="BD888" i="13" s="1"/>
  <c r="K876" i="13"/>
  <c r="BD876" i="13" s="1"/>
  <c r="J876" i="13"/>
  <c r="BC876" i="13" s="1"/>
  <c r="J864" i="13"/>
  <c r="BC864" i="13" s="1"/>
  <c r="K864" i="13"/>
  <c r="BD864" i="13" s="1"/>
  <c r="K852" i="13"/>
  <c r="BD852" i="13" s="1"/>
  <c r="J852" i="13"/>
  <c r="BC852" i="13" s="1"/>
  <c r="J840" i="13"/>
  <c r="BC840" i="13" s="1"/>
  <c r="K840" i="13"/>
  <c r="BD840" i="13" s="1"/>
  <c r="J828" i="13"/>
  <c r="BC828" i="13" s="1"/>
  <c r="K828" i="13"/>
  <c r="BD828" i="13" s="1"/>
  <c r="J816" i="13"/>
  <c r="BC816" i="13" s="1"/>
  <c r="K816" i="13"/>
  <c r="BD816" i="13" s="1"/>
  <c r="J804" i="13"/>
  <c r="BC804" i="13" s="1"/>
  <c r="K804" i="13"/>
  <c r="BD804" i="13" s="1"/>
  <c r="J792" i="13"/>
  <c r="BC792" i="13" s="1"/>
  <c r="K792" i="13"/>
  <c r="BD792" i="13" s="1"/>
  <c r="J780" i="13"/>
  <c r="BC780" i="13" s="1"/>
  <c r="K780" i="13"/>
  <c r="BD780" i="13" s="1"/>
  <c r="J768" i="13"/>
  <c r="BC768" i="13" s="1"/>
  <c r="K768" i="13"/>
  <c r="BD768" i="13" s="1"/>
  <c r="J756" i="13"/>
  <c r="BC756" i="13" s="1"/>
  <c r="K756" i="13"/>
  <c r="BD756" i="13" s="1"/>
  <c r="K744" i="13"/>
  <c r="BD744" i="13" s="1"/>
  <c r="J744" i="13"/>
  <c r="BC744" i="13" s="1"/>
  <c r="J732" i="13"/>
  <c r="BC732" i="13" s="1"/>
  <c r="K732" i="13"/>
  <c r="BD732" i="13" s="1"/>
  <c r="J720" i="13"/>
  <c r="BC720" i="13" s="1"/>
  <c r="K720" i="13"/>
  <c r="BD720" i="13" s="1"/>
  <c r="J708" i="13"/>
  <c r="BC708" i="13" s="1"/>
  <c r="K708" i="13"/>
  <c r="BD708" i="13" s="1"/>
  <c r="J696" i="13"/>
  <c r="BC696" i="13" s="1"/>
  <c r="K696" i="13"/>
  <c r="BD696" i="13" s="1"/>
  <c r="J684" i="13"/>
  <c r="BC684" i="13" s="1"/>
  <c r="K684" i="13"/>
  <c r="BD684" i="13" s="1"/>
  <c r="J672" i="13"/>
  <c r="BC672" i="13" s="1"/>
  <c r="K672" i="13"/>
  <c r="BD672" i="13" s="1"/>
  <c r="J660" i="13"/>
  <c r="BC660" i="13" s="1"/>
  <c r="K660" i="13"/>
  <c r="BD660" i="13" s="1"/>
  <c r="J648" i="13"/>
  <c r="BC648" i="13" s="1"/>
  <c r="K648" i="13"/>
  <c r="BD648" i="13" s="1"/>
  <c r="J636" i="13"/>
  <c r="BC636" i="13" s="1"/>
  <c r="K636" i="13"/>
  <c r="BD636" i="13" s="1"/>
  <c r="J624" i="13"/>
  <c r="BC624" i="13" s="1"/>
  <c r="K624" i="13"/>
  <c r="BD624" i="13" s="1"/>
  <c r="J612" i="13"/>
  <c r="BC612" i="13" s="1"/>
  <c r="K612" i="13"/>
  <c r="BD612" i="13" s="1"/>
  <c r="J600" i="13"/>
  <c r="BC600" i="13" s="1"/>
  <c r="K600" i="13"/>
  <c r="BD600" i="13" s="1"/>
  <c r="J588" i="13"/>
  <c r="BC588" i="13" s="1"/>
  <c r="K588" i="13"/>
  <c r="BD588" i="13" s="1"/>
  <c r="J576" i="13"/>
  <c r="BC576" i="13" s="1"/>
  <c r="K576" i="13"/>
  <c r="BD576" i="13" s="1"/>
  <c r="J564" i="13"/>
  <c r="BC564" i="13" s="1"/>
  <c r="K564" i="13"/>
  <c r="BD564" i="13" s="1"/>
  <c r="J552" i="13"/>
  <c r="BC552" i="13" s="1"/>
  <c r="K552" i="13"/>
  <c r="BD552" i="13" s="1"/>
  <c r="J540" i="13"/>
  <c r="BC540" i="13" s="1"/>
  <c r="K540" i="13"/>
  <c r="BD540" i="13" s="1"/>
  <c r="J528" i="13"/>
  <c r="BC528" i="13" s="1"/>
  <c r="K528" i="13"/>
  <c r="BD528" i="13" s="1"/>
  <c r="J516" i="13"/>
  <c r="BC516" i="13" s="1"/>
  <c r="K516" i="13"/>
  <c r="BD516" i="13" s="1"/>
  <c r="J504" i="13"/>
  <c r="BC504" i="13" s="1"/>
  <c r="K504" i="13"/>
  <c r="BD504" i="13" s="1"/>
  <c r="J492" i="13"/>
  <c r="BC492" i="13" s="1"/>
  <c r="K492" i="13"/>
  <c r="BD492" i="13" s="1"/>
  <c r="J480" i="13"/>
  <c r="BC480" i="13" s="1"/>
  <c r="K480" i="13"/>
  <c r="BD480" i="13" s="1"/>
  <c r="J468" i="13"/>
  <c r="BC468" i="13" s="1"/>
  <c r="K468" i="13"/>
  <c r="BD468" i="13" s="1"/>
  <c r="J456" i="13"/>
  <c r="BC456" i="13" s="1"/>
  <c r="K456" i="13"/>
  <c r="BD456" i="13" s="1"/>
  <c r="J444" i="13"/>
  <c r="BC444" i="13" s="1"/>
  <c r="K444" i="13"/>
  <c r="BD444" i="13" s="1"/>
  <c r="J432" i="13"/>
  <c r="BC432" i="13" s="1"/>
  <c r="K432" i="13"/>
  <c r="BD432" i="13" s="1"/>
  <c r="J420" i="13"/>
  <c r="BC420" i="13" s="1"/>
  <c r="K420" i="13"/>
  <c r="BD420" i="13" s="1"/>
  <c r="J408" i="13"/>
  <c r="BC408" i="13" s="1"/>
  <c r="K408" i="13"/>
  <c r="BD408" i="13" s="1"/>
  <c r="J396" i="13"/>
  <c r="BC396" i="13" s="1"/>
  <c r="K396" i="13"/>
  <c r="BD396" i="13" s="1"/>
  <c r="J384" i="13"/>
  <c r="BC384" i="13" s="1"/>
  <c r="K384" i="13"/>
  <c r="BD384" i="13" s="1"/>
  <c r="J372" i="13"/>
  <c r="BC372" i="13" s="1"/>
  <c r="K372" i="13"/>
  <c r="BD372" i="13" s="1"/>
  <c r="J360" i="13"/>
  <c r="BC360" i="13" s="1"/>
  <c r="K360" i="13"/>
  <c r="BD360" i="13" s="1"/>
  <c r="J348" i="13"/>
  <c r="BC348" i="13" s="1"/>
  <c r="K348" i="13"/>
  <c r="BD348" i="13" s="1"/>
  <c r="J336" i="13"/>
  <c r="BC336" i="13" s="1"/>
  <c r="K336" i="13"/>
  <c r="BD336" i="13" s="1"/>
  <c r="J324" i="13"/>
  <c r="BC324" i="13" s="1"/>
  <c r="K324" i="13"/>
  <c r="BD324" i="13" s="1"/>
  <c r="J312" i="13"/>
  <c r="BC312" i="13" s="1"/>
  <c r="K312" i="13"/>
  <c r="BD312" i="13" s="1"/>
  <c r="J300" i="13"/>
  <c r="BC300" i="13" s="1"/>
  <c r="K300" i="13"/>
  <c r="BD300" i="13" s="1"/>
  <c r="J288" i="13"/>
  <c r="BC288" i="13" s="1"/>
  <c r="K288" i="13"/>
  <c r="BD288" i="13" s="1"/>
  <c r="J276" i="13"/>
  <c r="BC276" i="13" s="1"/>
  <c r="K276" i="13"/>
  <c r="BD276" i="13" s="1"/>
  <c r="J264" i="13"/>
  <c r="BC264" i="13" s="1"/>
  <c r="K264" i="13"/>
  <c r="BD264" i="13" s="1"/>
  <c r="J252" i="13"/>
  <c r="BC252" i="13" s="1"/>
  <c r="K252" i="13"/>
  <c r="BD252" i="13" s="1"/>
  <c r="J240" i="13"/>
  <c r="BC240" i="13" s="1"/>
  <c r="K240" i="13"/>
  <c r="BD240" i="13" s="1"/>
  <c r="J228" i="13"/>
  <c r="BC228" i="13" s="1"/>
  <c r="K228" i="13"/>
  <c r="BD228" i="13" s="1"/>
  <c r="J216" i="13"/>
  <c r="BC216" i="13" s="1"/>
  <c r="K216" i="13"/>
  <c r="BD216" i="13" s="1"/>
  <c r="J204" i="13"/>
  <c r="BC204" i="13" s="1"/>
  <c r="K204" i="13"/>
  <c r="BD204" i="13" s="1"/>
  <c r="J192" i="13"/>
  <c r="BC192" i="13" s="1"/>
  <c r="K192" i="13"/>
  <c r="BD192" i="13" s="1"/>
  <c r="J180" i="13"/>
  <c r="BC180" i="13" s="1"/>
  <c r="K180" i="13"/>
  <c r="BD180" i="13" s="1"/>
  <c r="J168" i="13"/>
  <c r="BC168" i="13" s="1"/>
  <c r="K168" i="13"/>
  <c r="BD168" i="13" s="1"/>
  <c r="J156" i="13"/>
  <c r="BC156" i="13" s="1"/>
  <c r="K156" i="13"/>
  <c r="BD156" i="13" s="1"/>
  <c r="J144" i="13"/>
  <c r="BC144" i="13" s="1"/>
  <c r="K144" i="13"/>
  <c r="BD144" i="13" s="1"/>
  <c r="J132" i="13"/>
  <c r="BC132" i="13" s="1"/>
  <c r="K132" i="13"/>
  <c r="BD132" i="13" s="1"/>
  <c r="J120" i="13"/>
  <c r="BC120" i="13" s="1"/>
  <c r="K120" i="13"/>
  <c r="BD120" i="13" s="1"/>
  <c r="J108" i="13"/>
  <c r="BC108" i="13" s="1"/>
  <c r="K108" i="13"/>
  <c r="BD108" i="13" s="1"/>
  <c r="J96" i="13"/>
  <c r="BC96" i="13" s="1"/>
  <c r="K96" i="13"/>
  <c r="BD96" i="13" s="1"/>
  <c r="J84" i="13"/>
  <c r="BC84" i="13" s="1"/>
  <c r="K84" i="13"/>
  <c r="BD84" i="13" s="1"/>
  <c r="J72" i="13"/>
  <c r="BC72" i="13" s="1"/>
  <c r="K72" i="13"/>
  <c r="BD72" i="13" s="1"/>
  <c r="J60" i="13"/>
  <c r="BC60" i="13" s="1"/>
  <c r="K60" i="13"/>
  <c r="BD60" i="13" s="1"/>
  <c r="J48" i="13"/>
  <c r="BC48" i="13" s="1"/>
  <c r="K48" i="13"/>
  <c r="BD48" i="13" s="1"/>
  <c r="J36" i="13"/>
  <c r="BC36" i="13" s="1"/>
  <c r="K36" i="13"/>
  <c r="BD36" i="13" s="1"/>
  <c r="J24" i="13"/>
  <c r="BC24" i="13" s="1"/>
  <c r="K24" i="13"/>
  <c r="BD24" i="13" s="1"/>
  <c r="J12" i="13"/>
  <c r="BC12" i="13" s="1"/>
  <c r="K12" i="13"/>
  <c r="BD12" i="13" s="1"/>
  <c r="J2" i="13"/>
  <c r="BC2" i="13" s="1"/>
  <c r="K2" i="13"/>
  <c r="BD2" i="13" s="1"/>
  <c r="J959" i="13"/>
  <c r="BC959" i="13" s="1"/>
  <c r="K959" i="13"/>
  <c r="BD959" i="13" s="1"/>
  <c r="J947" i="13"/>
  <c r="BC947" i="13" s="1"/>
  <c r="K947" i="13"/>
  <c r="BD947" i="13" s="1"/>
  <c r="K935" i="13"/>
  <c r="BD935" i="13" s="1"/>
  <c r="J935" i="13"/>
  <c r="BC935" i="13" s="1"/>
  <c r="J923" i="13"/>
  <c r="BC923" i="13" s="1"/>
  <c r="K923" i="13"/>
  <c r="BD923" i="13" s="1"/>
  <c r="K911" i="13"/>
  <c r="BD911" i="13" s="1"/>
  <c r="J911" i="13"/>
  <c r="BC911" i="13" s="1"/>
  <c r="J899" i="13"/>
  <c r="BC899" i="13" s="1"/>
  <c r="K899" i="13"/>
  <c r="BD899" i="13" s="1"/>
  <c r="J887" i="13"/>
  <c r="BC887" i="13" s="1"/>
  <c r="K887" i="13"/>
  <c r="BD887" i="13" s="1"/>
  <c r="J875" i="13"/>
  <c r="BC875" i="13" s="1"/>
  <c r="K875" i="13"/>
  <c r="BD875" i="13" s="1"/>
  <c r="J863" i="13"/>
  <c r="BC863" i="13" s="1"/>
  <c r="K863" i="13"/>
  <c r="BD863" i="13" s="1"/>
  <c r="K851" i="13"/>
  <c r="BD851" i="13" s="1"/>
  <c r="J851" i="13"/>
  <c r="BC851" i="13" s="1"/>
  <c r="J839" i="13"/>
  <c r="BC839" i="13" s="1"/>
  <c r="K839" i="13"/>
  <c r="BD839" i="13" s="1"/>
  <c r="K827" i="13"/>
  <c r="BD827" i="13" s="1"/>
  <c r="J827" i="13"/>
  <c r="BC827" i="13" s="1"/>
  <c r="J815" i="13"/>
  <c r="BC815" i="13" s="1"/>
  <c r="K815" i="13"/>
  <c r="BD815" i="13" s="1"/>
  <c r="J803" i="13"/>
  <c r="BC803" i="13" s="1"/>
  <c r="K803" i="13"/>
  <c r="BD803" i="13" s="1"/>
  <c r="J791" i="13"/>
  <c r="BC791" i="13" s="1"/>
  <c r="K791" i="13"/>
  <c r="BD791" i="13" s="1"/>
  <c r="J779" i="13"/>
  <c r="BC779" i="13" s="1"/>
  <c r="K779" i="13"/>
  <c r="BD779" i="13" s="1"/>
  <c r="K767" i="13"/>
  <c r="BD767" i="13" s="1"/>
  <c r="J767" i="13"/>
  <c r="BC767" i="13" s="1"/>
  <c r="J755" i="13"/>
  <c r="BC755" i="13" s="1"/>
  <c r="K755" i="13"/>
  <c r="BD755" i="13" s="1"/>
  <c r="K743" i="13"/>
  <c r="BD743" i="13" s="1"/>
  <c r="J743" i="13"/>
  <c r="BC743" i="13" s="1"/>
  <c r="J731" i="13"/>
  <c r="BC731" i="13" s="1"/>
  <c r="K731" i="13"/>
  <c r="BD731" i="13" s="1"/>
  <c r="J719" i="13"/>
  <c r="BC719" i="13" s="1"/>
  <c r="K719" i="13"/>
  <c r="BD719" i="13" s="1"/>
  <c r="J707" i="13"/>
  <c r="BC707" i="13" s="1"/>
  <c r="K707" i="13"/>
  <c r="BD707" i="13" s="1"/>
  <c r="J695" i="13"/>
  <c r="BC695" i="13" s="1"/>
  <c r="K695" i="13"/>
  <c r="BD695" i="13" s="1"/>
  <c r="J683" i="13"/>
  <c r="BC683" i="13" s="1"/>
  <c r="K683" i="13"/>
  <c r="BD683" i="13" s="1"/>
  <c r="J671" i="13"/>
  <c r="BC671" i="13" s="1"/>
  <c r="K671" i="13"/>
  <c r="BD671" i="13" s="1"/>
  <c r="J659" i="13"/>
  <c r="BC659" i="13" s="1"/>
  <c r="K659" i="13"/>
  <c r="BD659" i="13" s="1"/>
  <c r="J647" i="13"/>
  <c r="BC647" i="13" s="1"/>
  <c r="K647" i="13"/>
  <c r="BD647" i="13" s="1"/>
  <c r="J635" i="13"/>
  <c r="BC635" i="13" s="1"/>
  <c r="K635" i="13"/>
  <c r="BD635" i="13" s="1"/>
  <c r="J623" i="13"/>
  <c r="BC623" i="13" s="1"/>
  <c r="K623" i="13"/>
  <c r="BD623" i="13" s="1"/>
  <c r="J611" i="13"/>
  <c r="BC611" i="13" s="1"/>
  <c r="K611" i="13"/>
  <c r="BD611" i="13" s="1"/>
  <c r="J599" i="13"/>
  <c r="BC599" i="13" s="1"/>
  <c r="K599" i="13"/>
  <c r="BD599" i="13" s="1"/>
  <c r="J587" i="13"/>
  <c r="BC587" i="13" s="1"/>
  <c r="K587" i="13"/>
  <c r="BD587" i="13" s="1"/>
  <c r="J575" i="13"/>
  <c r="BC575" i="13" s="1"/>
  <c r="K575" i="13"/>
  <c r="BD575" i="13" s="1"/>
  <c r="J563" i="13"/>
  <c r="BC563" i="13" s="1"/>
  <c r="K563" i="13"/>
  <c r="BD563" i="13" s="1"/>
  <c r="J551" i="13"/>
  <c r="BC551" i="13" s="1"/>
  <c r="K551" i="13"/>
  <c r="BD551" i="13" s="1"/>
  <c r="J539" i="13"/>
  <c r="BC539" i="13" s="1"/>
  <c r="K539" i="13"/>
  <c r="BD539" i="13" s="1"/>
  <c r="J527" i="13"/>
  <c r="BC527" i="13" s="1"/>
  <c r="K527" i="13"/>
  <c r="BD527" i="13" s="1"/>
  <c r="J515" i="13"/>
  <c r="BC515" i="13" s="1"/>
  <c r="K515" i="13"/>
  <c r="BD515" i="13" s="1"/>
  <c r="J503" i="13"/>
  <c r="BC503" i="13" s="1"/>
  <c r="K503" i="13"/>
  <c r="BD503" i="13" s="1"/>
  <c r="J491" i="13"/>
  <c r="BC491" i="13" s="1"/>
  <c r="K491" i="13"/>
  <c r="BD491" i="13" s="1"/>
  <c r="J479" i="13"/>
  <c r="BC479" i="13" s="1"/>
  <c r="K479" i="13"/>
  <c r="BD479" i="13" s="1"/>
  <c r="J467" i="13"/>
  <c r="BC467" i="13" s="1"/>
  <c r="K467" i="13"/>
  <c r="BD467" i="13" s="1"/>
  <c r="J455" i="13"/>
  <c r="BC455" i="13" s="1"/>
  <c r="K455" i="13"/>
  <c r="BD455" i="13" s="1"/>
  <c r="J443" i="13"/>
  <c r="BC443" i="13" s="1"/>
  <c r="K443" i="13"/>
  <c r="BD443" i="13" s="1"/>
  <c r="J431" i="13"/>
  <c r="BC431" i="13" s="1"/>
  <c r="K431" i="13"/>
  <c r="BD431" i="13" s="1"/>
  <c r="J419" i="13"/>
  <c r="BC419" i="13" s="1"/>
  <c r="K419" i="13"/>
  <c r="BD419" i="13" s="1"/>
  <c r="J407" i="13"/>
  <c r="BC407" i="13" s="1"/>
  <c r="K407" i="13"/>
  <c r="BD407" i="13" s="1"/>
  <c r="J395" i="13"/>
  <c r="BC395" i="13" s="1"/>
  <c r="K395" i="13"/>
  <c r="BD395" i="13" s="1"/>
  <c r="J383" i="13"/>
  <c r="BC383" i="13" s="1"/>
  <c r="K383" i="13"/>
  <c r="BD383" i="13" s="1"/>
  <c r="J371" i="13"/>
  <c r="BC371" i="13" s="1"/>
  <c r="K371" i="13"/>
  <c r="BD371" i="13" s="1"/>
  <c r="J359" i="13"/>
  <c r="BC359" i="13" s="1"/>
  <c r="K359" i="13"/>
  <c r="BD359" i="13" s="1"/>
  <c r="J347" i="13"/>
  <c r="BC347" i="13" s="1"/>
  <c r="K347" i="13"/>
  <c r="BD347" i="13" s="1"/>
  <c r="J335" i="13"/>
  <c r="BC335" i="13" s="1"/>
  <c r="K335" i="13"/>
  <c r="BD335" i="13" s="1"/>
  <c r="J323" i="13"/>
  <c r="BC323" i="13" s="1"/>
  <c r="K323" i="13"/>
  <c r="BD323" i="13" s="1"/>
  <c r="J311" i="13"/>
  <c r="BC311" i="13" s="1"/>
  <c r="K311" i="13"/>
  <c r="BD311" i="13" s="1"/>
  <c r="J299" i="13"/>
  <c r="BC299" i="13" s="1"/>
  <c r="K299" i="13"/>
  <c r="BD299" i="13" s="1"/>
  <c r="J287" i="13"/>
  <c r="BC287" i="13" s="1"/>
  <c r="K287" i="13"/>
  <c r="BD287" i="13" s="1"/>
  <c r="J275" i="13"/>
  <c r="BC275" i="13" s="1"/>
  <c r="K275" i="13"/>
  <c r="BD275" i="13" s="1"/>
  <c r="J263" i="13"/>
  <c r="BC263" i="13" s="1"/>
  <c r="K263" i="13"/>
  <c r="BD263" i="13" s="1"/>
  <c r="J251" i="13"/>
  <c r="BC251" i="13" s="1"/>
  <c r="K251" i="13"/>
  <c r="BD251" i="13" s="1"/>
  <c r="J239" i="13"/>
  <c r="BC239" i="13" s="1"/>
  <c r="K239" i="13"/>
  <c r="BD239" i="13" s="1"/>
  <c r="J227" i="13"/>
  <c r="BC227" i="13" s="1"/>
  <c r="K227" i="13"/>
  <c r="BD227" i="13" s="1"/>
  <c r="J215" i="13"/>
  <c r="BC215" i="13" s="1"/>
  <c r="K215" i="13"/>
  <c r="BD215" i="13" s="1"/>
  <c r="J203" i="13"/>
  <c r="BC203" i="13" s="1"/>
  <c r="K203" i="13"/>
  <c r="BD203" i="13" s="1"/>
  <c r="J191" i="13"/>
  <c r="BC191" i="13" s="1"/>
  <c r="K191" i="13"/>
  <c r="BD191" i="13" s="1"/>
  <c r="J179" i="13"/>
  <c r="BC179" i="13" s="1"/>
  <c r="K179" i="13"/>
  <c r="BD179" i="13" s="1"/>
  <c r="J167" i="13"/>
  <c r="BC167" i="13" s="1"/>
  <c r="K167" i="13"/>
  <c r="BD167" i="13" s="1"/>
  <c r="J155" i="13"/>
  <c r="BC155" i="13" s="1"/>
  <c r="K155" i="13"/>
  <c r="BD155" i="13" s="1"/>
  <c r="J143" i="13"/>
  <c r="BC143" i="13" s="1"/>
  <c r="K143" i="13"/>
  <c r="BD143" i="13" s="1"/>
  <c r="J131" i="13"/>
  <c r="BC131" i="13" s="1"/>
  <c r="K131" i="13"/>
  <c r="BD131" i="13" s="1"/>
  <c r="J119" i="13"/>
  <c r="BC119" i="13" s="1"/>
  <c r="K119" i="13"/>
  <c r="BD119" i="13" s="1"/>
  <c r="J107" i="13"/>
  <c r="BC107" i="13" s="1"/>
  <c r="K107" i="13"/>
  <c r="BD107" i="13" s="1"/>
  <c r="J95" i="13"/>
  <c r="BC95" i="13" s="1"/>
  <c r="K95" i="13"/>
  <c r="BD95" i="13" s="1"/>
  <c r="J83" i="13"/>
  <c r="BC83" i="13" s="1"/>
  <c r="K83" i="13"/>
  <c r="BD83" i="13" s="1"/>
  <c r="J71" i="13"/>
  <c r="BC71" i="13" s="1"/>
  <c r="K71" i="13"/>
  <c r="BD71" i="13" s="1"/>
  <c r="J59" i="13"/>
  <c r="BC59" i="13" s="1"/>
  <c r="K59" i="13"/>
  <c r="BD59" i="13" s="1"/>
  <c r="K47" i="13"/>
  <c r="BD47" i="13" s="1"/>
  <c r="J47" i="13"/>
  <c r="BC47" i="13" s="1"/>
  <c r="K35" i="13"/>
  <c r="BD35" i="13" s="1"/>
  <c r="J35" i="13"/>
  <c r="BC35" i="13" s="1"/>
  <c r="K23" i="13"/>
  <c r="BD23" i="13" s="1"/>
  <c r="J23" i="13"/>
  <c r="BC23" i="13" s="1"/>
  <c r="K11" i="13"/>
  <c r="BD11" i="13" s="1"/>
  <c r="J11" i="13"/>
  <c r="BC11" i="13" s="1"/>
  <c r="J970" i="13"/>
  <c r="BC970" i="13" s="1"/>
  <c r="K970" i="13"/>
  <c r="BD970" i="13" s="1"/>
  <c r="J958" i="13"/>
  <c r="BC958" i="13" s="1"/>
  <c r="K958" i="13"/>
  <c r="BD958" i="13" s="1"/>
  <c r="J946" i="13"/>
  <c r="BC946" i="13" s="1"/>
  <c r="K946" i="13"/>
  <c r="BD946" i="13" s="1"/>
  <c r="J934" i="13"/>
  <c r="BC934" i="13" s="1"/>
  <c r="K934" i="13"/>
  <c r="BD934" i="13" s="1"/>
  <c r="J922" i="13"/>
  <c r="BC922" i="13" s="1"/>
  <c r="K922" i="13"/>
  <c r="BD922" i="13" s="1"/>
  <c r="J910" i="13"/>
  <c r="BC910" i="13" s="1"/>
  <c r="K910" i="13"/>
  <c r="BD910" i="13" s="1"/>
  <c r="J898" i="13"/>
  <c r="BC898" i="13" s="1"/>
  <c r="K898" i="13"/>
  <c r="BD898" i="13" s="1"/>
  <c r="J886" i="13"/>
  <c r="BC886" i="13" s="1"/>
  <c r="K886" i="13"/>
  <c r="BD886" i="13" s="1"/>
  <c r="J874" i="13"/>
  <c r="BC874" i="13" s="1"/>
  <c r="K874" i="13"/>
  <c r="BD874" i="13" s="1"/>
  <c r="J862" i="13"/>
  <c r="BC862" i="13" s="1"/>
  <c r="K862" i="13"/>
  <c r="BD862" i="13" s="1"/>
  <c r="J850" i="13"/>
  <c r="BC850" i="13" s="1"/>
  <c r="K850" i="13"/>
  <c r="BD850" i="13" s="1"/>
  <c r="J838" i="13"/>
  <c r="BC838" i="13" s="1"/>
  <c r="K838" i="13"/>
  <c r="BD838" i="13" s="1"/>
  <c r="J826" i="13"/>
  <c r="BC826" i="13" s="1"/>
  <c r="K826" i="13"/>
  <c r="BD826" i="13" s="1"/>
  <c r="J814" i="13"/>
  <c r="BC814" i="13" s="1"/>
  <c r="K814" i="13"/>
  <c r="BD814" i="13" s="1"/>
  <c r="J802" i="13"/>
  <c r="BC802" i="13" s="1"/>
  <c r="K802" i="13"/>
  <c r="BD802" i="13" s="1"/>
  <c r="K790" i="13"/>
  <c r="BD790" i="13" s="1"/>
  <c r="J790" i="13"/>
  <c r="BC790" i="13" s="1"/>
  <c r="J778" i="13"/>
  <c r="BC778" i="13" s="1"/>
  <c r="K778" i="13"/>
  <c r="BD778" i="13" s="1"/>
  <c r="K766" i="13"/>
  <c r="BD766" i="13" s="1"/>
  <c r="J766" i="13"/>
  <c r="BC766" i="13" s="1"/>
  <c r="J754" i="13"/>
  <c r="BC754" i="13" s="1"/>
  <c r="K754" i="13"/>
  <c r="BD754" i="13" s="1"/>
  <c r="J742" i="13"/>
  <c r="BC742" i="13" s="1"/>
  <c r="K742" i="13"/>
  <c r="BD742" i="13" s="1"/>
  <c r="J730" i="13"/>
  <c r="BC730" i="13" s="1"/>
  <c r="K730" i="13"/>
  <c r="BD730" i="13" s="1"/>
  <c r="J718" i="13"/>
  <c r="BC718" i="13" s="1"/>
  <c r="K718" i="13"/>
  <c r="BD718" i="13" s="1"/>
  <c r="J706" i="13"/>
  <c r="BC706" i="13" s="1"/>
  <c r="K706" i="13"/>
  <c r="BD706" i="13" s="1"/>
  <c r="J694" i="13"/>
  <c r="BC694" i="13" s="1"/>
  <c r="K694" i="13"/>
  <c r="BD694" i="13" s="1"/>
  <c r="J682" i="13"/>
  <c r="BC682" i="13" s="1"/>
  <c r="K682" i="13"/>
  <c r="BD682" i="13" s="1"/>
  <c r="J670" i="13"/>
  <c r="BC670" i="13" s="1"/>
  <c r="K670" i="13"/>
  <c r="BD670" i="13" s="1"/>
  <c r="J658" i="13"/>
  <c r="BC658" i="13" s="1"/>
  <c r="K658" i="13"/>
  <c r="BD658" i="13" s="1"/>
  <c r="J646" i="13"/>
  <c r="BC646" i="13" s="1"/>
  <c r="K646" i="13"/>
  <c r="BD646" i="13" s="1"/>
  <c r="J634" i="13"/>
  <c r="BC634" i="13" s="1"/>
  <c r="K634" i="13"/>
  <c r="BD634" i="13" s="1"/>
  <c r="J622" i="13"/>
  <c r="BC622" i="13" s="1"/>
  <c r="K622" i="13"/>
  <c r="BD622" i="13" s="1"/>
  <c r="J610" i="13"/>
  <c r="BC610" i="13" s="1"/>
  <c r="K610" i="13"/>
  <c r="BD610" i="13" s="1"/>
  <c r="K598" i="13"/>
  <c r="BD598" i="13" s="1"/>
  <c r="J598" i="13"/>
  <c r="BC598" i="13" s="1"/>
  <c r="K586" i="13"/>
  <c r="BD586" i="13" s="1"/>
  <c r="J586" i="13"/>
  <c r="BC586" i="13" s="1"/>
  <c r="J574" i="13"/>
  <c r="BC574" i="13" s="1"/>
  <c r="K574" i="13"/>
  <c r="BD574" i="13" s="1"/>
  <c r="K562" i="13"/>
  <c r="BD562" i="13" s="1"/>
  <c r="J562" i="13"/>
  <c r="BC562" i="13" s="1"/>
  <c r="K550" i="13"/>
  <c r="BD550" i="13" s="1"/>
  <c r="J550" i="13"/>
  <c r="BC550" i="13" s="1"/>
  <c r="J538" i="13"/>
  <c r="BC538" i="13" s="1"/>
  <c r="K538" i="13"/>
  <c r="BD538" i="13" s="1"/>
  <c r="K526" i="13"/>
  <c r="BD526" i="13" s="1"/>
  <c r="J526" i="13"/>
  <c r="BC526" i="13" s="1"/>
  <c r="K514" i="13"/>
  <c r="BD514" i="13" s="1"/>
  <c r="J514" i="13"/>
  <c r="BC514" i="13" s="1"/>
  <c r="J502" i="13"/>
  <c r="BC502" i="13" s="1"/>
  <c r="K502" i="13"/>
  <c r="BD502" i="13" s="1"/>
  <c r="K490" i="13"/>
  <c r="BD490" i="13" s="1"/>
  <c r="J490" i="13"/>
  <c r="BC490" i="13" s="1"/>
  <c r="K478" i="13"/>
  <c r="BD478" i="13" s="1"/>
  <c r="J478" i="13"/>
  <c r="BC478" i="13" s="1"/>
  <c r="J466" i="13"/>
  <c r="BC466" i="13" s="1"/>
  <c r="K466" i="13"/>
  <c r="BD466" i="13" s="1"/>
  <c r="K454" i="13"/>
  <c r="BD454" i="13" s="1"/>
  <c r="J454" i="13"/>
  <c r="BC454" i="13" s="1"/>
  <c r="K442" i="13"/>
  <c r="BD442" i="13" s="1"/>
  <c r="J442" i="13"/>
  <c r="BC442" i="13" s="1"/>
  <c r="J430" i="13"/>
  <c r="BC430" i="13" s="1"/>
  <c r="K430" i="13"/>
  <c r="BD430" i="13" s="1"/>
  <c r="J418" i="13"/>
  <c r="BC418" i="13" s="1"/>
  <c r="K418" i="13"/>
  <c r="BD418" i="13" s="1"/>
  <c r="J406" i="13"/>
  <c r="BC406" i="13" s="1"/>
  <c r="K406" i="13"/>
  <c r="BD406" i="13" s="1"/>
  <c r="J394" i="13"/>
  <c r="BC394" i="13" s="1"/>
  <c r="K394" i="13"/>
  <c r="BD394" i="13" s="1"/>
  <c r="J382" i="13"/>
  <c r="BC382" i="13" s="1"/>
  <c r="K382" i="13"/>
  <c r="BD382" i="13" s="1"/>
  <c r="J370" i="13"/>
  <c r="BC370" i="13" s="1"/>
  <c r="K370" i="13"/>
  <c r="BD370" i="13" s="1"/>
  <c r="J358" i="13"/>
  <c r="BC358" i="13" s="1"/>
  <c r="K358" i="13"/>
  <c r="BD358" i="13" s="1"/>
  <c r="J346" i="13"/>
  <c r="BC346" i="13" s="1"/>
  <c r="K346" i="13"/>
  <c r="BD346" i="13" s="1"/>
  <c r="J334" i="13"/>
  <c r="BC334" i="13" s="1"/>
  <c r="K334" i="13"/>
  <c r="BD334" i="13" s="1"/>
  <c r="J322" i="13"/>
  <c r="BC322" i="13" s="1"/>
  <c r="K322" i="13"/>
  <c r="BD322" i="13" s="1"/>
  <c r="J310" i="13"/>
  <c r="BC310" i="13" s="1"/>
  <c r="K310" i="13"/>
  <c r="BD310" i="13" s="1"/>
  <c r="J298" i="13"/>
  <c r="BC298" i="13" s="1"/>
  <c r="K298" i="13"/>
  <c r="BD298" i="13" s="1"/>
  <c r="J286" i="13"/>
  <c r="BC286" i="13" s="1"/>
  <c r="K286" i="13"/>
  <c r="BD286" i="13" s="1"/>
  <c r="J274" i="13"/>
  <c r="BC274" i="13" s="1"/>
  <c r="K274" i="13"/>
  <c r="BD274" i="13" s="1"/>
  <c r="J262" i="13"/>
  <c r="BC262" i="13" s="1"/>
  <c r="K262" i="13"/>
  <c r="BD262" i="13" s="1"/>
  <c r="J250" i="13"/>
  <c r="BC250" i="13" s="1"/>
  <c r="K250" i="13"/>
  <c r="BD250" i="13" s="1"/>
  <c r="J238" i="13"/>
  <c r="BC238" i="13" s="1"/>
  <c r="K238" i="13"/>
  <c r="BD238" i="13" s="1"/>
  <c r="J226" i="13"/>
  <c r="BC226" i="13" s="1"/>
  <c r="K226" i="13"/>
  <c r="BD226" i="13" s="1"/>
  <c r="J214" i="13"/>
  <c r="BC214" i="13" s="1"/>
  <c r="K214" i="13"/>
  <c r="BD214" i="13" s="1"/>
  <c r="J202" i="13"/>
  <c r="BC202" i="13" s="1"/>
  <c r="K202" i="13"/>
  <c r="BD202" i="13" s="1"/>
  <c r="J190" i="13"/>
  <c r="BC190" i="13" s="1"/>
  <c r="K190" i="13"/>
  <c r="BD190" i="13" s="1"/>
  <c r="J178" i="13"/>
  <c r="BC178" i="13" s="1"/>
  <c r="K178" i="13"/>
  <c r="BD178" i="13" s="1"/>
  <c r="J166" i="13"/>
  <c r="BC166" i="13" s="1"/>
  <c r="K166" i="13"/>
  <c r="BD166" i="13" s="1"/>
  <c r="J154" i="13"/>
  <c r="BC154" i="13" s="1"/>
  <c r="K154" i="13"/>
  <c r="BD154" i="13" s="1"/>
  <c r="J142" i="13"/>
  <c r="BC142" i="13" s="1"/>
  <c r="K142" i="13"/>
  <c r="BD142" i="13" s="1"/>
  <c r="J130" i="13"/>
  <c r="BC130" i="13" s="1"/>
  <c r="K130" i="13"/>
  <c r="BD130" i="13" s="1"/>
  <c r="J118" i="13"/>
  <c r="BC118" i="13" s="1"/>
  <c r="K118" i="13"/>
  <c r="BD118" i="13" s="1"/>
  <c r="J106" i="13"/>
  <c r="BC106" i="13" s="1"/>
  <c r="K106" i="13"/>
  <c r="BD106" i="13" s="1"/>
  <c r="J94" i="13"/>
  <c r="BC94" i="13" s="1"/>
  <c r="K94" i="13"/>
  <c r="BD94" i="13" s="1"/>
  <c r="J82" i="13"/>
  <c r="BC82" i="13" s="1"/>
  <c r="K82" i="13"/>
  <c r="BD82" i="13" s="1"/>
  <c r="J70" i="13"/>
  <c r="BC70" i="13" s="1"/>
  <c r="K70" i="13"/>
  <c r="BD70" i="13" s="1"/>
  <c r="J58" i="13"/>
  <c r="BC58" i="13" s="1"/>
  <c r="K58" i="13"/>
  <c r="BD58" i="13" s="1"/>
  <c r="J46" i="13"/>
  <c r="BC46" i="13" s="1"/>
  <c r="K46" i="13"/>
  <c r="BD46" i="13" s="1"/>
  <c r="J34" i="13"/>
  <c r="BC34" i="13" s="1"/>
  <c r="K34" i="13"/>
  <c r="BD34" i="13" s="1"/>
  <c r="J22" i="13"/>
  <c r="BC22" i="13" s="1"/>
  <c r="K22" i="13"/>
  <c r="BD22" i="13" s="1"/>
  <c r="J10" i="13"/>
  <c r="BC10" i="13" s="1"/>
  <c r="K10" i="13"/>
  <c r="BD10" i="13" s="1"/>
  <c r="J969" i="13"/>
  <c r="BC969" i="13" s="1"/>
  <c r="K969" i="13"/>
  <c r="BD969" i="13" s="1"/>
  <c r="J957" i="13"/>
  <c r="BC957" i="13" s="1"/>
  <c r="K957" i="13"/>
  <c r="BD957" i="13" s="1"/>
  <c r="J945" i="13"/>
  <c r="BC945" i="13" s="1"/>
  <c r="K945" i="13"/>
  <c r="BD945" i="13" s="1"/>
  <c r="J933" i="13"/>
  <c r="BC933" i="13" s="1"/>
  <c r="K933" i="13"/>
  <c r="BD933" i="13" s="1"/>
  <c r="J921" i="13"/>
  <c r="BC921" i="13" s="1"/>
  <c r="K921" i="13"/>
  <c r="BD921" i="13" s="1"/>
  <c r="J909" i="13"/>
  <c r="BC909" i="13" s="1"/>
  <c r="K909" i="13"/>
  <c r="BD909" i="13" s="1"/>
  <c r="J897" i="13"/>
  <c r="BC897" i="13" s="1"/>
  <c r="K897" i="13"/>
  <c r="BD897" i="13" s="1"/>
  <c r="J885" i="13"/>
  <c r="BC885" i="13" s="1"/>
  <c r="K885" i="13"/>
  <c r="BD885" i="13" s="1"/>
  <c r="J873" i="13"/>
  <c r="BC873" i="13" s="1"/>
  <c r="K873" i="13"/>
  <c r="BD873" i="13" s="1"/>
  <c r="J861" i="13"/>
  <c r="BC861" i="13" s="1"/>
  <c r="K861" i="13"/>
  <c r="BD861" i="13" s="1"/>
  <c r="J849" i="13"/>
  <c r="BC849" i="13" s="1"/>
  <c r="K849" i="13"/>
  <c r="BD849" i="13" s="1"/>
  <c r="J837" i="13"/>
  <c r="BC837" i="13" s="1"/>
  <c r="K837" i="13"/>
  <c r="BD837" i="13" s="1"/>
  <c r="J825" i="13"/>
  <c r="BC825" i="13" s="1"/>
  <c r="K825" i="13"/>
  <c r="BD825" i="13" s="1"/>
  <c r="J813" i="13"/>
  <c r="BC813" i="13" s="1"/>
  <c r="K813" i="13"/>
  <c r="BD813" i="13" s="1"/>
  <c r="J801" i="13"/>
  <c r="BC801" i="13" s="1"/>
  <c r="K801" i="13"/>
  <c r="BD801" i="13" s="1"/>
  <c r="J789" i="13"/>
  <c r="BC789" i="13" s="1"/>
  <c r="K789" i="13"/>
  <c r="BD789" i="13" s="1"/>
  <c r="J777" i="13"/>
  <c r="BC777" i="13" s="1"/>
  <c r="K777" i="13"/>
  <c r="BD777" i="13" s="1"/>
  <c r="K765" i="13"/>
  <c r="BD765" i="13" s="1"/>
  <c r="J765" i="13"/>
  <c r="BC765" i="13" s="1"/>
  <c r="J753" i="13"/>
  <c r="BC753" i="13" s="1"/>
  <c r="K753" i="13"/>
  <c r="BD753" i="13" s="1"/>
  <c r="K741" i="13"/>
  <c r="BD741" i="13" s="1"/>
  <c r="J741" i="13"/>
  <c r="BC741" i="13" s="1"/>
  <c r="J729" i="13"/>
  <c r="BC729" i="13" s="1"/>
  <c r="K729" i="13"/>
  <c r="BD729" i="13" s="1"/>
  <c r="J717" i="13"/>
  <c r="BC717" i="13" s="1"/>
  <c r="K717" i="13"/>
  <c r="BD717" i="13" s="1"/>
  <c r="J705" i="13"/>
  <c r="BC705" i="13" s="1"/>
  <c r="K705" i="13"/>
  <c r="BD705" i="13" s="1"/>
  <c r="J693" i="13"/>
  <c r="BC693" i="13" s="1"/>
  <c r="K693" i="13"/>
  <c r="BD693" i="13" s="1"/>
  <c r="J681" i="13"/>
  <c r="BC681" i="13" s="1"/>
  <c r="K681" i="13"/>
  <c r="BD681" i="13" s="1"/>
  <c r="J669" i="13"/>
  <c r="BC669" i="13" s="1"/>
  <c r="K669" i="13"/>
  <c r="BD669" i="13" s="1"/>
  <c r="J657" i="13"/>
  <c r="BC657" i="13" s="1"/>
  <c r="K657" i="13"/>
  <c r="BD657" i="13" s="1"/>
  <c r="J645" i="13"/>
  <c r="BC645" i="13" s="1"/>
  <c r="K645" i="13"/>
  <c r="BD645" i="13" s="1"/>
  <c r="J633" i="13"/>
  <c r="BC633" i="13" s="1"/>
  <c r="K633" i="13"/>
  <c r="BD633" i="13" s="1"/>
  <c r="J621" i="13"/>
  <c r="BC621" i="13" s="1"/>
  <c r="K621" i="13"/>
  <c r="BD621" i="13" s="1"/>
  <c r="J609" i="13"/>
  <c r="BC609" i="13" s="1"/>
  <c r="K609" i="13"/>
  <c r="BD609" i="13" s="1"/>
  <c r="J597" i="13"/>
  <c r="BC597" i="13" s="1"/>
  <c r="K597" i="13"/>
  <c r="BD597" i="13" s="1"/>
  <c r="J585" i="13"/>
  <c r="BC585" i="13" s="1"/>
  <c r="K585" i="13"/>
  <c r="BD585" i="13" s="1"/>
  <c r="J573" i="13"/>
  <c r="BC573" i="13" s="1"/>
  <c r="K573" i="13"/>
  <c r="BD573" i="13" s="1"/>
  <c r="J561" i="13"/>
  <c r="BC561" i="13" s="1"/>
  <c r="K561" i="13"/>
  <c r="BD561" i="13" s="1"/>
  <c r="J549" i="13"/>
  <c r="BC549" i="13" s="1"/>
  <c r="K549" i="13"/>
  <c r="BD549" i="13" s="1"/>
  <c r="J537" i="13"/>
  <c r="BC537" i="13" s="1"/>
  <c r="K537" i="13"/>
  <c r="BD537" i="13" s="1"/>
  <c r="J525" i="13"/>
  <c r="BC525" i="13" s="1"/>
  <c r="K525" i="13"/>
  <c r="BD525" i="13" s="1"/>
  <c r="J513" i="13"/>
  <c r="BC513" i="13" s="1"/>
  <c r="K513" i="13"/>
  <c r="BD513" i="13" s="1"/>
  <c r="J501" i="13"/>
  <c r="BC501" i="13" s="1"/>
  <c r="K501" i="13"/>
  <c r="BD501" i="13" s="1"/>
  <c r="J489" i="13"/>
  <c r="BC489" i="13" s="1"/>
  <c r="K489" i="13"/>
  <c r="BD489" i="13" s="1"/>
  <c r="J477" i="13"/>
  <c r="BC477" i="13" s="1"/>
  <c r="K477" i="13"/>
  <c r="BD477" i="13" s="1"/>
  <c r="J465" i="13"/>
  <c r="BC465" i="13" s="1"/>
  <c r="K465" i="13"/>
  <c r="BD465" i="13" s="1"/>
  <c r="J453" i="13"/>
  <c r="BC453" i="13" s="1"/>
  <c r="K453" i="13"/>
  <c r="BD453" i="13" s="1"/>
  <c r="J441" i="13"/>
  <c r="BC441" i="13" s="1"/>
  <c r="K441" i="13"/>
  <c r="BD441" i="13" s="1"/>
  <c r="J429" i="13"/>
  <c r="BC429" i="13" s="1"/>
  <c r="K429" i="13"/>
  <c r="BD429" i="13" s="1"/>
  <c r="J417" i="13"/>
  <c r="BC417" i="13" s="1"/>
  <c r="K417" i="13"/>
  <c r="BD417" i="13" s="1"/>
  <c r="J405" i="13"/>
  <c r="BC405" i="13" s="1"/>
  <c r="K405" i="13"/>
  <c r="BD405" i="13" s="1"/>
  <c r="J393" i="13"/>
  <c r="BC393" i="13" s="1"/>
  <c r="K393" i="13"/>
  <c r="BD393" i="13" s="1"/>
  <c r="J381" i="13"/>
  <c r="BC381" i="13" s="1"/>
  <c r="K381" i="13"/>
  <c r="BD381" i="13" s="1"/>
  <c r="J369" i="13"/>
  <c r="BC369" i="13" s="1"/>
  <c r="K369" i="13"/>
  <c r="BD369" i="13" s="1"/>
  <c r="J357" i="13"/>
  <c r="BC357" i="13" s="1"/>
  <c r="K357" i="13"/>
  <c r="BD357" i="13" s="1"/>
  <c r="J345" i="13"/>
  <c r="BC345" i="13" s="1"/>
  <c r="K345" i="13"/>
  <c r="BD345" i="13" s="1"/>
  <c r="J333" i="13"/>
  <c r="BC333" i="13" s="1"/>
  <c r="K333" i="13"/>
  <c r="BD333" i="13" s="1"/>
  <c r="J321" i="13"/>
  <c r="BC321" i="13" s="1"/>
  <c r="K321" i="13"/>
  <c r="BD321" i="13" s="1"/>
  <c r="J309" i="13"/>
  <c r="BC309" i="13" s="1"/>
  <c r="K309" i="13"/>
  <c r="BD309" i="13" s="1"/>
  <c r="J297" i="13"/>
  <c r="BC297" i="13" s="1"/>
  <c r="K297" i="13"/>
  <c r="BD297" i="13" s="1"/>
  <c r="J285" i="13"/>
  <c r="BC285" i="13" s="1"/>
  <c r="K285" i="13"/>
  <c r="BD285" i="13" s="1"/>
  <c r="J273" i="13"/>
  <c r="BC273" i="13" s="1"/>
  <c r="K273" i="13"/>
  <c r="BD273" i="13" s="1"/>
  <c r="J261" i="13"/>
  <c r="BC261" i="13" s="1"/>
  <c r="K261" i="13"/>
  <c r="BD261" i="13" s="1"/>
  <c r="J249" i="13"/>
  <c r="BC249" i="13" s="1"/>
  <c r="K249" i="13"/>
  <c r="BD249" i="13" s="1"/>
  <c r="J237" i="13"/>
  <c r="BC237" i="13" s="1"/>
  <c r="K237" i="13"/>
  <c r="BD237" i="13" s="1"/>
  <c r="J225" i="13"/>
  <c r="BC225" i="13" s="1"/>
  <c r="K225" i="13"/>
  <c r="BD225" i="13" s="1"/>
  <c r="J213" i="13"/>
  <c r="BC213" i="13" s="1"/>
  <c r="K213" i="13"/>
  <c r="BD213" i="13" s="1"/>
  <c r="J201" i="13"/>
  <c r="BC201" i="13" s="1"/>
  <c r="K201" i="13"/>
  <c r="BD201" i="13" s="1"/>
  <c r="J189" i="13"/>
  <c r="BC189" i="13" s="1"/>
  <c r="K189" i="13"/>
  <c r="BD189" i="13" s="1"/>
  <c r="J177" i="13"/>
  <c r="BC177" i="13" s="1"/>
  <c r="K177" i="13"/>
  <c r="BD177" i="13" s="1"/>
  <c r="J165" i="13"/>
  <c r="BC165" i="13" s="1"/>
  <c r="K165" i="13"/>
  <c r="BD165" i="13" s="1"/>
  <c r="J153" i="13"/>
  <c r="BC153" i="13" s="1"/>
  <c r="K153" i="13"/>
  <c r="BD153" i="13" s="1"/>
  <c r="J141" i="13"/>
  <c r="BC141" i="13" s="1"/>
  <c r="K141" i="13"/>
  <c r="BD141" i="13" s="1"/>
  <c r="J129" i="13"/>
  <c r="BC129" i="13" s="1"/>
  <c r="K129" i="13"/>
  <c r="BD129" i="13" s="1"/>
  <c r="J117" i="13"/>
  <c r="BC117" i="13" s="1"/>
  <c r="K117" i="13"/>
  <c r="BD117" i="13" s="1"/>
  <c r="J105" i="13"/>
  <c r="BC105" i="13" s="1"/>
  <c r="K105" i="13"/>
  <c r="BD105" i="13" s="1"/>
  <c r="J93" i="13"/>
  <c r="BC93" i="13" s="1"/>
  <c r="K93" i="13"/>
  <c r="BD93" i="13" s="1"/>
  <c r="J81" i="13"/>
  <c r="BC81" i="13" s="1"/>
  <c r="K81" i="13"/>
  <c r="BD81" i="13" s="1"/>
  <c r="J69" i="13"/>
  <c r="BC69" i="13" s="1"/>
  <c r="K69" i="13"/>
  <c r="BD69" i="13" s="1"/>
  <c r="J57" i="13"/>
  <c r="BC57" i="13" s="1"/>
  <c r="K57" i="13"/>
  <c r="BD57" i="13" s="1"/>
  <c r="J45" i="13"/>
  <c r="BC45" i="13" s="1"/>
  <c r="K45" i="13"/>
  <c r="BD45" i="13" s="1"/>
  <c r="J33" i="13"/>
  <c r="BC33" i="13" s="1"/>
  <c r="K33" i="13"/>
  <c r="BD33" i="13" s="1"/>
  <c r="J21" i="13"/>
  <c r="BC21" i="13" s="1"/>
  <c r="K21" i="13"/>
  <c r="BD21" i="13" s="1"/>
  <c r="J9" i="13"/>
  <c r="BC9" i="13" s="1"/>
  <c r="K9" i="13"/>
  <c r="BD9" i="13" s="1"/>
  <c r="J968" i="13"/>
  <c r="BC968" i="13" s="1"/>
  <c r="K968" i="13"/>
  <c r="BD968" i="13" s="1"/>
  <c r="J956" i="13"/>
  <c r="BC956" i="13" s="1"/>
  <c r="K956" i="13"/>
  <c r="BD956" i="13" s="1"/>
  <c r="J944" i="13"/>
  <c r="BC944" i="13" s="1"/>
  <c r="K944" i="13"/>
  <c r="BD944" i="13" s="1"/>
  <c r="J932" i="13"/>
  <c r="BC932" i="13" s="1"/>
  <c r="K932" i="13"/>
  <c r="BD932" i="13" s="1"/>
  <c r="J920" i="13"/>
  <c r="BC920" i="13" s="1"/>
  <c r="K920" i="13"/>
  <c r="BD920" i="13" s="1"/>
  <c r="J908" i="13"/>
  <c r="BC908" i="13" s="1"/>
  <c r="K908" i="13"/>
  <c r="BD908" i="13" s="1"/>
  <c r="J896" i="13"/>
  <c r="BC896" i="13" s="1"/>
  <c r="K896" i="13"/>
  <c r="BD896" i="13" s="1"/>
  <c r="J884" i="13"/>
  <c r="BC884" i="13" s="1"/>
  <c r="K884" i="13"/>
  <c r="BD884" i="13" s="1"/>
  <c r="J872" i="13"/>
  <c r="BC872" i="13" s="1"/>
  <c r="K872" i="13"/>
  <c r="BD872" i="13" s="1"/>
  <c r="J860" i="13"/>
  <c r="BC860" i="13" s="1"/>
  <c r="K860" i="13"/>
  <c r="BD860" i="13" s="1"/>
  <c r="J848" i="13"/>
  <c r="BC848" i="13" s="1"/>
  <c r="K848" i="13"/>
  <c r="BD848" i="13" s="1"/>
  <c r="J836" i="13"/>
  <c r="BC836" i="13" s="1"/>
  <c r="K836" i="13"/>
  <c r="BD836" i="13" s="1"/>
  <c r="J824" i="13"/>
  <c r="BC824" i="13" s="1"/>
  <c r="K824" i="13"/>
  <c r="BD824" i="13" s="1"/>
  <c r="J812" i="13"/>
  <c r="BC812" i="13" s="1"/>
  <c r="K812" i="13"/>
  <c r="BD812" i="13" s="1"/>
  <c r="J800" i="13"/>
  <c r="BC800" i="13" s="1"/>
  <c r="K800" i="13"/>
  <c r="BD800" i="13" s="1"/>
  <c r="J788" i="13"/>
  <c r="BC788" i="13" s="1"/>
  <c r="K788" i="13"/>
  <c r="BD788" i="13" s="1"/>
  <c r="J776" i="13"/>
  <c r="BC776" i="13" s="1"/>
  <c r="K776" i="13"/>
  <c r="BD776" i="13" s="1"/>
  <c r="J764" i="13"/>
  <c r="BC764" i="13" s="1"/>
  <c r="K764" i="13"/>
  <c r="BD764" i="13" s="1"/>
  <c r="J752" i="13"/>
  <c r="BC752" i="13" s="1"/>
  <c r="K752" i="13"/>
  <c r="BD752" i="13" s="1"/>
  <c r="J740" i="13"/>
  <c r="BC740" i="13" s="1"/>
  <c r="K740" i="13"/>
  <c r="BD740" i="13" s="1"/>
  <c r="J728" i="13"/>
  <c r="BC728" i="13" s="1"/>
  <c r="K728" i="13"/>
  <c r="BD728" i="13" s="1"/>
  <c r="J716" i="13"/>
  <c r="BC716" i="13" s="1"/>
  <c r="K716" i="13"/>
  <c r="BD716" i="13" s="1"/>
  <c r="J704" i="13"/>
  <c r="BC704" i="13" s="1"/>
  <c r="K704" i="13"/>
  <c r="BD704" i="13" s="1"/>
  <c r="J692" i="13"/>
  <c r="BC692" i="13" s="1"/>
  <c r="K692" i="13"/>
  <c r="BD692" i="13" s="1"/>
  <c r="J680" i="13"/>
  <c r="BC680" i="13" s="1"/>
  <c r="K680" i="13"/>
  <c r="BD680" i="13" s="1"/>
  <c r="J668" i="13"/>
  <c r="BC668" i="13" s="1"/>
  <c r="K668" i="13"/>
  <c r="BD668" i="13" s="1"/>
  <c r="J656" i="13"/>
  <c r="BC656" i="13" s="1"/>
  <c r="K656" i="13"/>
  <c r="BD656" i="13" s="1"/>
  <c r="J644" i="13"/>
  <c r="BC644" i="13" s="1"/>
  <c r="K644" i="13"/>
  <c r="BD644" i="13" s="1"/>
  <c r="J632" i="13"/>
  <c r="BC632" i="13" s="1"/>
  <c r="K632" i="13"/>
  <c r="BD632" i="13" s="1"/>
  <c r="J620" i="13"/>
  <c r="BC620" i="13" s="1"/>
  <c r="K620" i="13"/>
  <c r="BD620" i="13" s="1"/>
  <c r="J608" i="13"/>
  <c r="BC608" i="13" s="1"/>
  <c r="K608" i="13"/>
  <c r="BD608" i="13" s="1"/>
  <c r="J596" i="13"/>
  <c r="BC596" i="13" s="1"/>
  <c r="K596" i="13"/>
  <c r="BD596" i="13" s="1"/>
  <c r="J584" i="13"/>
  <c r="BC584" i="13" s="1"/>
  <c r="K584" i="13"/>
  <c r="BD584" i="13" s="1"/>
  <c r="J572" i="13"/>
  <c r="BC572" i="13" s="1"/>
  <c r="K572" i="13"/>
  <c r="BD572" i="13" s="1"/>
  <c r="J560" i="13"/>
  <c r="BC560" i="13" s="1"/>
  <c r="K560" i="13"/>
  <c r="BD560" i="13" s="1"/>
  <c r="J548" i="13"/>
  <c r="BC548" i="13" s="1"/>
  <c r="K548" i="13"/>
  <c r="BD548" i="13" s="1"/>
  <c r="J536" i="13"/>
  <c r="BC536" i="13" s="1"/>
  <c r="K536" i="13"/>
  <c r="BD536" i="13" s="1"/>
  <c r="J524" i="13"/>
  <c r="BC524" i="13" s="1"/>
  <c r="K524" i="13"/>
  <c r="BD524" i="13" s="1"/>
  <c r="J512" i="13"/>
  <c r="BC512" i="13" s="1"/>
  <c r="K512" i="13"/>
  <c r="BD512" i="13" s="1"/>
  <c r="J500" i="13"/>
  <c r="BC500" i="13" s="1"/>
  <c r="K500" i="13"/>
  <c r="BD500" i="13" s="1"/>
  <c r="J488" i="13"/>
  <c r="BC488" i="13" s="1"/>
  <c r="K488" i="13"/>
  <c r="BD488" i="13" s="1"/>
  <c r="J476" i="13"/>
  <c r="BC476" i="13" s="1"/>
  <c r="K476" i="13"/>
  <c r="BD476" i="13" s="1"/>
  <c r="J464" i="13"/>
  <c r="BC464" i="13" s="1"/>
  <c r="K464" i="13"/>
  <c r="BD464" i="13" s="1"/>
  <c r="J452" i="13"/>
  <c r="BC452" i="13" s="1"/>
  <c r="K452" i="13"/>
  <c r="BD452" i="13" s="1"/>
  <c r="J440" i="13"/>
  <c r="BC440" i="13" s="1"/>
  <c r="K440" i="13"/>
  <c r="BD440" i="13" s="1"/>
  <c r="J428" i="13"/>
  <c r="BC428" i="13" s="1"/>
  <c r="K428" i="13"/>
  <c r="BD428" i="13" s="1"/>
  <c r="J416" i="13"/>
  <c r="BC416" i="13" s="1"/>
  <c r="K416" i="13"/>
  <c r="BD416" i="13" s="1"/>
  <c r="J404" i="13"/>
  <c r="BC404" i="13" s="1"/>
  <c r="K404" i="13"/>
  <c r="BD404" i="13" s="1"/>
  <c r="J392" i="13"/>
  <c r="BC392" i="13" s="1"/>
  <c r="K392" i="13"/>
  <c r="BD392" i="13" s="1"/>
  <c r="J380" i="13"/>
  <c r="BC380" i="13" s="1"/>
  <c r="K380" i="13"/>
  <c r="BD380" i="13" s="1"/>
  <c r="J368" i="13"/>
  <c r="BC368" i="13" s="1"/>
  <c r="K368" i="13"/>
  <c r="BD368" i="13" s="1"/>
  <c r="J356" i="13"/>
  <c r="BC356" i="13" s="1"/>
  <c r="K356" i="13"/>
  <c r="BD356" i="13" s="1"/>
  <c r="J344" i="13"/>
  <c r="BC344" i="13" s="1"/>
  <c r="K344" i="13"/>
  <c r="BD344" i="13" s="1"/>
  <c r="J332" i="13"/>
  <c r="BC332" i="13" s="1"/>
  <c r="K332" i="13"/>
  <c r="BD332" i="13" s="1"/>
  <c r="J320" i="13"/>
  <c r="BC320" i="13" s="1"/>
  <c r="K320" i="13"/>
  <c r="BD320" i="13" s="1"/>
  <c r="J308" i="13"/>
  <c r="BC308" i="13" s="1"/>
  <c r="K308" i="13"/>
  <c r="BD308" i="13" s="1"/>
  <c r="J296" i="13"/>
  <c r="BC296" i="13" s="1"/>
  <c r="K296" i="13"/>
  <c r="BD296" i="13" s="1"/>
  <c r="J284" i="13"/>
  <c r="BC284" i="13" s="1"/>
  <c r="K284" i="13"/>
  <c r="BD284" i="13" s="1"/>
  <c r="J272" i="13"/>
  <c r="BC272" i="13" s="1"/>
  <c r="K272" i="13"/>
  <c r="BD272" i="13" s="1"/>
  <c r="J260" i="13"/>
  <c r="BC260" i="13" s="1"/>
  <c r="K260" i="13"/>
  <c r="BD260" i="13" s="1"/>
  <c r="J248" i="13"/>
  <c r="BC248" i="13" s="1"/>
  <c r="K248" i="13"/>
  <c r="BD248" i="13" s="1"/>
  <c r="J236" i="13"/>
  <c r="BC236" i="13" s="1"/>
  <c r="K236" i="13"/>
  <c r="BD236" i="13" s="1"/>
  <c r="J224" i="13"/>
  <c r="BC224" i="13" s="1"/>
  <c r="K224" i="13"/>
  <c r="BD224" i="13" s="1"/>
  <c r="J212" i="13"/>
  <c r="BC212" i="13" s="1"/>
  <c r="K212" i="13"/>
  <c r="BD212" i="13" s="1"/>
  <c r="J200" i="13"/>
  <c r="BC200" i="13" s="1"/>
  <c r="K200" i="13"/>
  <c r="BD200" i="13" s="1"/>
  <c r="J188" i="13"/>
  <c r="BC188" i="13" s="1"/>
  <c r="K188" i="13"/>
  <c r="BD188" i="13" s="1"/>
  <c r="J176" i="13"/>
  <c r="BC176" i="13" s="1"/>
  <c r="K176" i="13"/>
  <c r="BD176" i="13" s="1"/>
  <c r="J164" i="13"/>
  <c r="BC164" i="13" s="1"/>
  <c r="K164" i="13"/>
  <c r="BD164" i="13" s="1"/>
  <c r="J152" i="13"/>
  <c r="BC152" i="13" s="1"/>
  <c r="K152" i="13"/>
  <c r="BD152" i="13" s="1"/>
  <c r="J140" i="13"/>
  <c r="BC140" i="13" s="1"/>
  <c r="K140" i="13"/>
  <c r="BD140" i="13" s="1"/>
  <c r="J128" i="13"/>
  <c r="BC128" i="13" s="1"/>
  <c r="K128" i="13"/>
  <c r="BD128" i="13" s="1"/>
  <c r="J116" i="13"/>
  <c r="BC116" i="13" s="1"/>
  <c r="K116" i="13"/>
  <c r="BD116" i="13" s="1"/>
  <c r="J104" i="13"/>
  <c r="BC104" i="13" s="1"/>
  <c r="K104" i="13"/>
  <c r="BD104" i="13" s="1"/>
  <c r="J92" i="13"/>
  <c r="BC92" i="13" s="1"/>
  <c r="K92" i="13"/>
  <c r="BD92" i="13" s="1"/>
  <c r="J80" i="13"/>
  <c r="BC80" i="13" s="1"/>
  <c r="K80" i="13"/>
  <c r="BD80" i="13" s="1"/>
  <c r="J68" i="13"/>
  <c r="BC68" i="13" s="1"/>
  <c r="K68" i="13"/>
  <c r="BD68" i="13" s="1"/>
  <c r="J56" i="13"/>
  <c r="BC56" i="13" s="1"/>
  <c r="K56" i="13"/>
  <c r="BD56" i="13" s="1"/>
  <c r="J44" i="13"/>
  <c r="BC44" i="13" s="1"/>
  <c r="K44" i="13"/>
  <c r="BD44" i="13" s="1"/>
  <c r="J32" i="13"/>
  <c r="BC32" i="13" s="1"/>
  <c r="K32" i="13"/>
  <c r="BD32" i="13" s="1"/>
  <c r="J20" i="13"/>
  <c r="BC20" i="13" s="1"/>
  <c r="K20" i="13"/>
  <c r="BD20" i="13" s="1"/>
  <c r="J8" i="13"/>
  <c r="BC8" i="13" s="1"/>
  <c r="K8" i="13"/>
  <c r="BD8" i="13" s="1"/>
  <c r="J967" i="13"/>
  <c r="BC967" i="13" s="1"/>
  <c r="K967" i="13"/>
  <c r="BD967" i="13" s="1"/>
  <c r="J955" i="13"/>
  <c r="BC955" i="13" s="1"/>
  <c r="K955" i="13"/>
  <c r="BD955" i="13" s="1"/>
  <c r="J943" i="13"/>
  <c r="BC943" i="13" s="1"/>
  <c r="K943" i="13"/>
  <c r="BD943" i="13" s="1"/>
  <c r="J931" i="13"/>
  <c r="BC931" i="13" s="1"/>
  <c r="K931" i="13"/>
  <c r="BD931" i="13" s="1"/>
  <c r="J919" i="13"/>
  <c r="BC919" i="13" s="1"/>
  <c r="K919" i="13"/>
  <c r="BD919" i="13" s="1"/>
  <c r="J907" i="13"/>
  <c r="BC907" i="13" s="1"/>
  <c r="K907" i="13"/>
  <c r="BD907" i="13" s="1"/>
  <c r="J895" i="13"/>
  <c r="BC895" i="13" s="1"/>
  <c r="K895" i="13"/>
  <c r="BD895" i="13" s="1"/>
  <c r="J883" i="13"/>
  <c r="BC883" i="13" s="1"/>
  <c r="K883" i="13"/>
  <c r="BD883" i="13" s="1"/>
  <c r="J871" i="13"/>
  <c r="BC871" i="13" s="1"/>
  <c r="K871" i="13"/>
  <c r="BD871" i="13" s="1"/>
  <c r="J859" i="13"/>
  <c r="BC859" i="13" s="1"/>
  <c r="K859" i="13"/>
  <c r="BD859" i="13" s="1"/>
  <c r="J847" i="13"/>
  <c r="BC847" i="13" s="1"/>
  <c r="K847" i="13"/>
  <c r="BD847" i="13" s="1"/>
  <c r="J835" i="13"/>
  <c r="BC835" i="13" s="1"/>
  <c r="K835" i="13"/>
  <c r="BD835" i="13" s="1"/>
  <c r="J823" i="13"/>
  <c r="BC823" i="13" s="1"/>
  <c r="K823" i="13"/>
  <c r="BD823" i="13" s="1"/>
  <c r="J811" i="13"/>
  <c r="BC811" i="13" s="1"/>
  <c r="K811" i="13"/>
  <c r="BD811" i="13" s="1"/>
  <c r="J799" i="13"/>
  <c r="BC799" i="13" s="1"/>
  <c r="K799" i="13"/>
  <c r="BD799" i="13" s="1"/>
  <c r="J787" i="13"/>
  <c r="BC787" i="13" s="1"/>
  <c r="K787" i="13"/>
  <c r="BD787" i="13" s="1"/>
  <c r="K775" i="13"/>
  <c r="BD775" i="13" s="1"/>
  <c r="J775" i="13"/>
  <c r="BC775" i="13" s="1"/>
  <c r="K763" i="13"/>
  <c r="BD763" i="13" s="1"/>
  <c r="J763" i="13"/>
  <c r="BC763" i="13" s="1"/>
  <c r="J751" i="13"/>
  <c r="BC751" i="13" s="1"/>
  <c r="K751" i="13"/>
  <c r="BD751" i="13" s="1"/>
  <c r="J739" i="13"/>
  <c r="BC739" i="13" s="1"/>
  <c r="K739" i="13"/>
  <c r="BD739" i="13" s="1"/>
  <c r="J727" i="13"/>
  <c r="BC727" i="13" s="1"/>
  <c r="K727" i="13"/>
  <c r="BD727" i="13" s="1"/>
  <c r="J715" i="13"/>
  <c r="BC715" i="13" s="1"/>
  <c r="K715" i="13"/>
  <c r="BD715" i="13" s="1"/>
  <c r="J703" i="13"/>
  <c r="BC703" i="13" s="1"/>
  <c r="K703" i="13"/>
  <c r="BD703" i="13" s="1"/>
  <c r="J691" i="13"/>
  <c r="BC691" i="13" s="1"/>
  <c r="K691" i="13"/>
  <c r="BD691" i="13" s="1"/>
  <c r="J679" i="13"/>
  <c r="BC679" i="13" s="1"/>
  <c r="K679" i="13"/>
  <c r="BD679" i="13" s="1"/>
  <c r="J667" i="13"/>
  <c r="BC667" i="13" s="1"/>
  <c r="K667" i="13"/>
  <c r="BD667" i="13" s="1"/>
  <c r="J655" i="13"/>
  <c r="BC655" i="13" s="1"/>
  <c r="K655" i="13"/>
  <c r="BD655" i="13" s="1"/>
  <c r="J643" i="13"/>
  <c r="BC643" i="13" s="1"/>
  <c r="K643" i="13"/>
  <c r="BD643" i="13" s="1"/>
  <c r="J631" i="13"/>
  <c r="BC631" i="13" s="1"/>
  <c r="K631" i="13"/>
  <c r="BD631" i="13" s="1"/>
  <c r="J619" i="13"/>
  <c r="BC619" i="13" s="1"/>
  <c r="K619" i="13"/>
  <c r="BD619" i="13" s="1"/>
  <c r="J607" i="13"/>
  <c r="BC607" i="13" s="1"/>
  <c r="K607" i="13"/>
  <c r="BD607" i="13" s="1"/>
  <c r="J595" i="13"/>
  <c r="BC595" i="13" s="1"/>
  <c r="K595" i="13"/>
  <c r="BD595" i="13" s="1"/>
  <c r="J583" i="13"/>
  <c r="BC583" i="13" s="1"/>
  <c r="K583" i="13"/>
  <c r="BD583" i="13" s="1"/>
  <c r="J571" i="13"/>
  <c r="BC571" i="13" s="1"/>
  <c r="K571" i="13"/>
  <c r="BD571" i="13" s="1"/>
  <c r="J559" i="13"/>
  <c r="BC559" i="13" s="1"/>
  <c r="K559" i="13"/>
  <c r="BD559" i="13" s="1"/>
  <c r="J547" i="13"/>
  <c r="BC547" i="13" s="1"/>
  <c r="K547" i="13"/>
  <c r="BD547" i="13" s="1"/>
  <c r="J535" i="13"/>
  <c r="BC535" i="13" s="1"/>
  <c r="K535" i="13"/>
  <c r="BD535" i="13" s="1"/>
  <c r="J523" i="13"/>
  <c r="BC523" i="13" s="1"/>
  <c r="K523" i="13"/>
  <c r="BD523" i="13" s="1"/>
  <c r="J511" i="13"/>
  <c r="BC511" i="13" s="1"/>
  <c r="K511" i="13"/>
  <c r="BD511" i="13" s="1"/>
  <c r="J499" i="13"/>
  <c r="BC499" i="13" s="1"/>
  <c r="K499" i="13"/>
  <c r="BD499" i="13" s="1"/>
  <c r="J487" i="13"/>
  <c r="BC487" i="13" s="1"/>
  <c r="K487" i="13"/>
  <c r="BD487" i="13" s="1"/>
  <c r="J475" i="13"/>
  <c r="BC475" i="13" s="1"/>
  <c r="K475" i="13"/>
  <c r="BD475" i="13" s="1"/>
  <c r="J463" i="13"/>
  <c r="BC463" i="13" s="1"/>
  <c r="K463" i="13"/>
  <c r="BD463" i="13" s="1"/>
  <c r="J451" i="13"/>
  <c r="BC451" i="13" s="1"/>
  <c r="K451" i="13"/>
  <c r="BD451" i="13" s="1"/>
  <c r="J439" i="13"/>
  <c r="BC439" i="13" s="1"/>
  <c r="K439" i="13"/>
  <c r="BD439" i="13" s="1"/>
  <c r="J427" i="13"/>
  <c r="BC427" i="13" s="1"/>
  <c r="K427" i="13"/>
  <c r="BD427" i="13" s="1"/>
  <c r="J415" i="13"/>
  <c r="BC415" i="13" s="1"/>
  <c r="K415" i="13"/>
  <c r="BD415" i="13" s="1"/>
  <c r="J403" i="13"/>
  <c r="BC403" i="13" s="1"/>
  <c r="K403" i="13"/>
  <c r="BD403" i="13" s="1"/>
  <c r="J391" i="13"/>
  <c r="BC391" i="13" s="1"/>
  <c r="K391" i="13"/>
  <c r="BD391" i="13" s="1"/>
  <c r="J379" i="13"/>
  <c r="BC379" i="13" s="1"/>
  <c r="K379" i="13"/>
  <c r="BD379" i="13" s="1"/>
  <c r="J367" i="13"/>
  <c r="BC367" i="13" s="1"/>
  <c r="K367" i="13"/>
  <c r="BD367" i="13" s="1"/>
  <c r="J355" i="13"/>
  <c r="BC355" i="13" s="1"/>
  <c r="K355" i="13"/>
  <c r="BD355" i="13" s="1"/>
  <c r="J343" i="13"/>
  <c r="BC343" i="13" s="1"/>
  <c r="K343" i="13"/>
  <c r="BD343" i="13" s="1"/>
  <c r="J331" i="13"/>
  <c r="BC331" i="13" s="1"/>
  <c r="K331" i="13"/>
  <c r="BD331" i="13" s="1"/>
  <c r="J319" i="13"/>
  <c r="BC319" i="13" s="1"/>
  <c r="K319" i="13"/>
  <c r="BD319" i="13" s="1"/>
  <c r="J307" i="13"/>
  <c r="BC307" i="13" s="1"/>
  <c r="K307" i="13"/>
  <c r="BD307" i="13" s="1"/>
  <c r="J295" i="13"/>
  <c r="BC295" i="13" s="1"/>
  <c r="K295" i="13"/>
  <c r="BD295" i="13" s="1"/>
  <c r="J283" i="13"/>
  <c r="BC283" i="13" s="1"/>
  <c r="K283" i="13"/>
  <c r="BD283" i="13" s="1"/>
  <c r="J271" i="13"/>
  <c r="BC271" i="13" s="1"/>
  <c r="K271" i="13"/>
  <c r="BD271" i="13" s="1"/>
  <c r="J259" i="13"/>
  <c r="BC259" i="13" s="1"/>
  <c r="K259" i="13"/>
  <c r="BD259" i="13" s="1"/>
  <c r="J247" i="13"/>
  <c r="BC247" i="13" s="1"/>
  <c r="K247" i="13"/>
  <c r="BD247" i="13" s="1"/>
  <c r="J235" i="13"/>
  <c r="BC235" i="13" s="1"/>
  <c r="K235" i="13"/>
  <c r="BD235" i="13" s="1"/>
  <c r="J223" i="13"/>
  <c r="BC223" i="13" s="1"/>
  <c r="K223" i="13"/>
  <c r="BD223" i="13" s="1"/>
  <c r="J211" i="13"/>
  <c r="BC211" i="13" s="1"/>
  <c r="K211" i="13"/>
  <c r="BD211" i="13" s="1"/>
  <c r="J199" i="13"/>
  <c r="BC199" i="13" s="1"/>
  <c r="K199" i="13"/>
  <c r="BD199" i="13" s="1"/>
  <c r="J187" i="13"/>
  <c r="BC187" i="13" s="1"/>
  <c r="K187" i="13"/>
  <c r="BD187" i="13" s="1"/>
  <c r="J175" i="13"/>
  <c r="BC175" i="13" s="1"/>
  <c r="K175" i="13"/>
  <c r="BD175" i="13" s="1"/>
  <c r="J163" i="13"/>
  <c r="BC163" i="13" s="1"/>
  <c r="K163" i="13"/>
  <c r="BD163" i="13" s="1"/>
  <c r="J151" i="13"/>
  <c r="BC151" i="13" s="1"/>
  <c r="K151" i="13"/>
  <c r="BD151" i="13" s="1"/>
  <c r="J139" i="13"/>
  <c r="BC139" i="13" s="1"/>
  <c r="K139" i="13"/>
  <c r="BD139" i="13" s="1"/>
  <c r="J127" i="13"/>
  <c r="BC127" i="13" s="1"/>
  <c r="K127" i="13"/>
  <c r="BD127" i="13" s="1"/>
  <c r="J115" i="13"/>
  <c r="BC115" i="13" s="1"/>
  <c r="K115" i="13"/>
  <c r="BD115" i="13" s="1"/>
  <c r="J103" i="13"/>
  <c r="BC103" i="13" s="1"/>
  <c r="K103" i="13"/>
  <c r="BD103" i="13" s="1"/>
  <c r="J91" i="13"/>
  <c r="BC91" i="13" s="1"/>
  <c r="K91" i="13"/>
  <c r="BD91" i="13" s="1"/>
  <c r="J79" i="13"/>
  <c r="BC79" i="13" s="1"/>
  <c r="K79" i="13"/>
  <c r="BD79" i="13" s="1"/>
  <c r="J67" i="13"/>
  <c r="BC67" i="13" s="1"/>
  <c r="K67" i="13"/>
  <c r="BD67" i="13" s="1"/>
  <c r="J55" i="13"/>
  <c r="BC55" i="13" s="1"/>
  <c r="K55" i="13"/>
  <c r="BD55" i="13" s="1"/>
  <c r="J43" i="13"/>
  <c r="BC43" i="13" s="1"/>
  <c r="K43" i="13"/>
  <c r="BD43" i="13" s="1"/>
  <c r="J31" i="13"/>
  <c r="BC31" i="13" s="1"/>
  <c r="K31" i="13"/>
  <c r="BD31" i="13" s="1"/>
  <c r="J19" i="13"/>
  <c r="BC19" i="13" s="1"/>
  <c r="K19" i="13"/>
  <c r="BD19" i="13" s="1"/>
  <c r="J7" i="13"/>
  <c r="BC7" i="13" s="1"/>
  <c r="K7" i="13"/>
  <c r="BD7" i="13" s="1"/>
  <c r="J966" i="13"/>
  <c r="BC966" i="13" s="1"/>
  <c r="K966" i="13"/>
  <c r="BD966" i="13" s="1"/>
  <c r="J954" i="13"/>
  <c r="BC954" i="13" s="1"/>
  <c r="K954" i="13"/>
  <c r="BD954" i="13" s="1"/>
  <c r="J942" i="13"/>
  <c r="BC942" i="13" s="1"/>
  <c r="K942" i="13"/>
  <c r="BD942" i="13" s="1"/>
  <c r="J930" i="13"/>
  <c r="BC930" i="13" s="1"/>
  <c r="K930" i="13"/>
  <c r="BD930" i="13" s="1"/>
  <c r="J918" i="13"/>
  <c r="BC918" i="13" s="1"/>
  <c r="K918" i="13"/>
  <c r="BD918" i="13" s="1"/>
  <c r="J906" i="13"/>
  <c r="BC906" i="13" s="1"/>
  <c r="K906" i="13"/>
  <c r="BD906" i="13" s="1"/>
  <c r="J894" i="13"/>
  <c r="BC894" i="13" s="1"/>
  <c r="K894" i="13"/>
  <c r="BD894" i="13" s="1"/>
  <c r="J882" i="13"/>
  <c r="BC882" i="13" s="1"/>
  <c r="K882" i="13"/>
  <c r="BD882" i="13" s="1"/>
  <c r="J870" i="13"/>
  <c r="BC870" i="13" s="1"/>
  <c r="K870" i="13"/>
  <c r="BD870" i="13" s="1"/>
  <c r="J858" i="13"/>
  <c r="BC858" i="13" s="1"/>
  <c r="K858" i="13"/>
  <c r="BD858" i="13" s="1"/>
  <c r="J846" i="13"/>
  <c r="BC846" i="13" s="1"/>
  <c r="K846" i="13"/>
  <c r="BD846" i="13" s="1"/>
  <c r="J834" i="13"/>
  <c r="BC834" i="13" s="1"/>
  <c r="K834" i="13"/>
  <c r="BD834" i="13" s="1"/>
  <c r="J822" i="13"/>
  <c r="BC822" i="13" s="1"/>
  <c r="K822" i="13"/>
  <c r="BD822" i="13" s="1"/>
  <c r="J810" i="13"/>
  <c r="BC810" i="13" s="1"/>
  <c r="K810" i="13"/>
  <c r="BD810" i="13" s="1"/>
  <c r="J798" i="13"/>
  <c r="BC798" i="13" s="1"/>
  <c r="K798" i="13"/>
  <c r="BD798" i="13" s="1"/>
  <c r="J786" i="13"/>
  <c r="BC786" i="13" s="1"/>
  <c r="K786" i="13"/>
  <c r="BD786" i="13" s="1"/>
  <c r="J774" i="13"/>
  <c r="BC774" i="13" s="1"/>
  <c r="K774" i="13"/>
  <c r="BD774" i="13" s="1"/>
  <c r="J762" i="13"/>
  <c r="BC762" i="13" s="1"/>
  <c r="K762" i="13"/>
  <c r="BD762" i="13" s="1"/>
  <c r="J750" i="13"/>
  <c r="BC750" i="13" s="1"/>
  <c r="K750" i="13"/>
  <c r="BD750" i="13" s="1"/>
  <c r="K738" i="13"/>
  <c r="BD738" i="13" s="1"/>
  <c r="J738" i="13"/>
  <c r="BC738" i="13" s="1"/>
  <c r="J726" i="13"/>
  <c r="BC726" i="13" s="1"/>
  <c r="K726" i="13"/>
  <c r="BD726" i="13" s="1"/>
  <c r="J714" i="13"/>
  <c r="BC714" i="13" s="1"/>
  <c r="K714" i="13"/>
  <c r="BD714" i="13" s="1"/>
  <c r="J702" i="13"/>
  <c r="BC702" i="13" s="1"/>
  <c r="K702" i="13"/>
  <c r="BD702" i="13" s="1"/>
  <c r="J690" i="13"/>
  <c r="BC690" i="13" s="1"/>
  <c r="K690" i="13"/>
  <c r="BD690" i="13" s="1"/>
  <c r="J678" i="13"/>
  <c r="BC678" i="13" s="1"/>
  <c r="K678" i="13"/>
  <c r="BD678" i="13" s="1"/>
  <c r="J666" i="13"/>
  <c r="BC666" i="13" s="1"/>
  <c r="K666" i="13"/>
  <c r="BD666" i="13" s="1"/>
  <c r="J654" i="13"/>
  <c r="BC654" i="13" s="1"/>
  <c r="K654" i="13"/>
  <c r="BD654" i="13" s="1"/>
  <c r="J642" i="13"/>
  <c r="BC642" i="13" s="1"/>
  <c r="K642" i="13"/>
  <c r="BD642" i="13" s="1"/>
  <c r="J630" i="13"/>
  <c r="BC630" i="13" s="1"/>
  <c r="K630" i="13"/>
  <c r="BD630" i="13" s="1"/>
  <c r="J618" i="13"/>
  <c r="BC618" i="13" s="1"/>
  <c r="K618" i="13"/>
  <c r="BD618" i="13" s="1"/>
  <c r="J606" i="13"/>
  <c r="BC606" i="13" s="1"/>
  <c r="K606" i="13"/>
  <c r="BD606" i="13" s="1"/>
  <c r="J594" i="13"/>
  <c r="BC594" i="13" s="1"/>
  <c r="K594" i="13"/>
  <c r="BD594" i="13" s="1"/>
  <c r="J582" i="13"/>
  <c r="BC582" i="13" s="1"/>
  <c r="K582" i="13"/>
  <c r="BD582" i="13" s="1"/>
  <c r="J570" i="13"/>
  <c r="BC570" i="13" s="1"/>
  <c r="K570" i="13"/>
  <c r="BD570" i="13" s="1"/>
  <c r="J558" i="13"/>
  <c r="BC558" i="13" s="1"/>
  <c r="K558" i="13"/>
  <c r="BD558" i="13" s="1"/>
  <c r="J546" i="13"/>
  <c r="BC546" i="13" s="1"/>
  <c r="K546" i="13"/>
  <c r="BD546" i="13" s="1"/>
  <c r="J534" i="13"/>
  <c r="BC534" i="13" s="1"/>
  <c r="K534" i="13"/>
  <c r="BD534" i="13" s="1"/>
  <c r="J522" i="13"/>
  <c r="BC522" i="13" s="1"/>
  <c r="K522" i="13"/>
  <c r="BD522" i="13" s="1"/>
  <c r="J510" i="13"/>
  <c r="BC510" i="13" s="1"/>
  <c r="K510" i="13"/>
  <c r="BD510" i="13" s="1"/>
  <c r="J498" i="13"/>
  <c r="BC498" i="13" s="1"/>
  <c r="K498" i="13"/>
  <c r="BD498" i="13" s="1"/>
  <c r="J486" i="13"/>
  <c r="BC486" i="13" s="1"/>
  <c r="K486" i="13"/>
  <c r="BD486" i="13" s="1"/>
  <c r="J474" i="13"/>
  <c r="BC474" i="13" s="1"/>
  <c r="K474" i="13"/>
  <c r="BD474" i="13" s="1"/>
  <c r="J462" i="13"/>
  <c r="BC462" i="13" s="1"/>
  <c r="K462" i="13"/>
  <c r="BD462" i="13" s="1"/>
  <c r="J450" i="13"/>
  <c r="BC450" i="13" s="1"/>
  <c r="K450" i="13"/>
  <c r="BD450" i="13" s="1"/>
  <c r="J438" i="13"/>
  <c r="BC438" i="13" s="1"/>
  <c r="K438" i="13"/>
  <c r="BD438" i="13" s="1"/>
  <c r="J426" i="13"/>
  <c r="BC426" i="13" s="1"/>
  <c r="K426" i="13"/>
  <c r="BD426" i="13" s="1"/>
  <c r="J414" i="13"/>
  <c r="BC414" i="13" s="1"/>
  <c r="K414" i="13"/>
  <c r="BD414" i="13" s="1"/>
  <c r="J402" i="13"/>
  <c r="BC402" i="13" s="1"/>
  <c r="K402" i="13"/>
  <c r="BD402" i="13" s="1"/>
  <c r="J390" i="13"/>
  <c r="BC390" i="13" s="1"/>
  <c r="K390" i="13"/>
  <c r="BD390" i="13" s="1"/>
  <c r="J378" i="13"/>
  <c r="BC378" i="13" s="1"/>
  <c r="K378" i="13"/>
  <c r="BD378" i="13" s="1"/>
  <c r="J366" i="13"/>
  <c r="BC366" i="13" s="1"/>
  <c r="K366" i="13"/>
  <c r="BD366" i="13" s="1"/>
  <c r="J354" i="13"/>
  <c r="BC354" i="13" s="1"/>
  <c r="K354" i="13"/>
  <c r="BD354" i="13" s="1"/>
  <c r="J342" i="13"/>
  <c r="BC342" i="13" s="1"/>
  <c r="K342" i="13"/>
  <c r="BD342" i="13" s="1"/>
  <c r="J330" i="13"/>
  <c r="BC330" i="13" s="1"/>
  <c r="K330" i="13"/>
  <c r="BD330" i="13" s="1"/>
  <c r="J318" i="13"/>
  <c r="BC318" i="13" s="1"/>
  <c r="K318" i="13"/>
  <c r="BD318" i="13" s="1"/>
  <c r="J306" i="13"/>
  <c r="BC306" i="13" s="1"/>
  <c r="K306" i="13"/>
  <c r="BD306" i="13" s="1"/>
  <c r="J294" i="13"/>
  <c r="BC294" i="13" s="1"/>
  <c r="K294" i="13"/>
  <c r="BD294" i="13" s="1"/>
  <c r="J282" i="13"/>
  <c r="BC282" i="13" s="1"/>
  <c r="K282" i="13"/>
  <c r="BD282" i="13" s="1"/>
  <c r="J270" i="13"/>
  <c r="BC270" i="13" s="1"/>
  <c r="K270" i="13"/>
  <c r="BD270" i="13" s="1"/>
  <c r="J258" i="13"/>
  <c r="BC258" i="13" s="1"/>
  <c r="K258" i="13"/>
  <c r="BD258" i="13" s="1"/>
  <c r="J246" i="13"/>
  <c r="BC246" i="13" s="1"/>
  <c r="K246" i="13"/>
  <c r="BD246" i="13" s="1"/>
  <c r="J234" i="13"/>
  <c r="BC234" i="13" s="1"/>
  <c r="K234" i="13"/>
  <c r="BD234" i="13" s="1"/>
  <c r="J222" i="13"/>
  <c r="BC222" i="13" s="1"/>
  <c r="K222" i="13"/>
  <c r="BD222" i="13" s="1"/>
  <c r="J210" i="13"/>
  <c r="BC210" i="13" s="1"/>
  <c r="K210" i="13"/>
  <c r="BD210" i="13" s="1"/>
  <c r="J198" i="13"/>
  <c r="BC198" i="13" s="1"/>
  <c r="K198" i="13"/>
  <c r="BD198" i="13" s="1"/>
  <c r="J186" i="13"/>
  <c r="BC186" i="13" s="1"/>
  <c r="K186" i="13"/>
  <c r="BD186" i="13" s="1"/>
  <c r="J174" i="13"/>
  <c r="BC174" i="13" s="1"/>
  <c r="K174" i="13"/>
  <c r="BD174" i="13" s="1"/>
  <c r="J162" i="13"/>
  <c r="BC162" i="13" s="1"/>
  <c r="K162" i="13"/>
  <c r="BD162" i="13" s="1"/>
  <c r="J150" i="13"/>
  <c r="BC150" i="13" s="1"/>
  <c r="K150" i="13"/>
  <c r="BD150" i="13" s="1"/>
  <c r="J138" i="13"/>
  <c r="BC138" i="13" s="1"/>
  <c r="K138" i="13"/>
  <c r="BD138" i="13" s="1"/>
  <c r="J126" i="13"/>
  <c r="BC126" i="13" s="1"/>
  <c r="K126" i="13"/>
  <c r="BD126" i="13" s="1"/>
  <c r="J114" i="13"/>
  <c r="BC114" i="13" s="1"/>
  <c r="K114" i="13"/>
  <c r="BD114" i="13" s="1"/>
  <c r="J102" i="13"/>
  <c r="BC102" i="13" s="1"/>
  <c r="K102" i="13"/>
  <c r="BD102" i="13" s="1"/>
  <c r="J90" i="13"/>
  <c r="BC90" i="13" s="1"/>
  <c r="K90" i="13"/>
  <c r="BD90" i="13" s="1"/>
  <c r="J78" i="13"/>
  <c r="BC78" i="13" s="1"/>
  <c r="K78" i="13"/>
  <c r="BD78" i="13" s="1"/>
  <c r="J66" i="13"/>
  <c r="BC66" i="13" s="1"/>
  <c r="K66" i="13"/>
  <c r="BD66" i="13" s="1"/>
  <c r="J54" i="13"/>
  <c r="BC54" i="13" s="1"/>
  <c r="K54" i="13"/>
  <c r="BD54" i="13" s="1"/>
  <c r="J42" i="13"/>
  <c r="BC42" i="13" s="1"/>
  <c r="K42" i="13"/>
  <c r="BD42" i="13" s="1"/>
  <c r="J30" i="13"/>
  <c r="BC30" i="13" s="1"/>
  <c r="K30" i="13"/>
  <c r="BD30" i="13" s="1"/>
  <c r="J18" i="13"/>
  <c r="BC18" i="13" s="1"/>
  <c r="K18" i="13"/>
  <c r="BD18" i="13" s="1"/>
  <c r="J6" i="13"/>
  <c r="BC6" i="13" s="1"/>
  <c r="K6" i="13"/>
  <c r="BD6" i="13" s="1"/>
  <c r="K965" i="13"/>
  <c r="BD965" i="13" s="1"/>
  <c r="J965" i="13"/>
  <c r="BC965" i="13" s="1"/>
  <c r="J953" i="13"/>
  <c r="BC953" i="13" s="1"/>
  <c r="K953" i="13"/>
  <c r="BD953" i="13" s="1"/>
  <c r="J941" i="13"/>
  <c r="BC941" i="13" s="1"/>
  <c r="K941" i="13"/>
  <c r="BD941" i="13" s="1"/>
  <c r="K929" i="13"/>
  <c r="BD929" i="13" s="1"/>
  <c r="J929" i="13"/>
  <c r="BC929" i="13" s="1"/>
  <c r="K917" i="13"/>
  <c r="BD917" i="13" s="1"/>
  <c r="J917" i="13"/>
  <c r="BC917" i="13" s="1"/>
  <c r="K905" i="13"/>
  <c r="BD905" i="13" s="1"/>
  <c r="J905" i="13"/>
  <c r="BC905" i="13" s="1"/>
  <c r="K893" i="13"/>
  <c r="BD893" i="13" s="1"/>
  <c r="J893" i="13"/>
  <c r="BC893" i="13" s="1"/>
  <c r="K881" i="13"/>
  <c r="BD881" i="13" s="1"/>
  <c r="J881" i="13"/>
  <c r="BC881" i="13" s="1"/>
  <c r="J869" i="13"/>
  <c r="BC869" i="13" s="1"/>
  <c r="K869" i="13"/>
  <c r="BD869" i="13" s="1"/>
  <c r="J857" i="13"/>
  <c r="BC857" i="13" s="1"/>
  <c r="K857" i="13"/>
  <c r="BD857" i="13" s="1"/>
  <c r="K845" i="13"/>
  <c r="BD845" i="13" s="1"/>
  <c r="J845" i="13"/>
  <c r="BC845" i="13" s="1"/>
  <c r="K833" i="13"/>
  <c r="BD833" i="13" s="1"/>
  <c r="J833" i="13"/>
  <c r="BC833" i="13" s="1"/>
  <c r="K821" i="13"/>
  <c r="BD821" i="13" s="1"/>
  <c r="J821" i="13"/>
  <c r="BC821" i="13" s="1"/>
  <c r="K809" i="13"/>
  <c r="BD809" i="13" s="1"/>
  <c r="J809" i="13"/>
  <c r="BC809" i="13" s="1"/>
  <c r="J797" i="13"/>
  <c r="BC797" i="13" s="1"/>
  <c r="K797" i="13"/>
  <c r="BD797" i="13" s="1"/>
  <c r="J785" i="13"/>
  <c r="BC785" i="13" s="1"/>
  <c r="K785" i="13"/>
  <c r="BD785" i="13" s="1"/>
  <c r="K773" i="13"/>
  <c r="BD773" i="13" s="1"/>
  <c r="J773" i="13"/>
  <c r="BC773" i="13" s="1"/>
  <c r="K761" i="13"/>
  <c r="BD761" i="13" s="1"/>
  <c r="J761" i="13"/>
  <c r="BC761" i="13" s="1"/>
  <c r="J749" i="13"/>
  <c r="BC749" i="13" s="1"/>
  <c r="K749" i="13"/>
  <c r="BD749" i="13" s="1"/>
  <c r="K737" i="13"/>
  <c r="BD737" i="13" s="1"/>
  <c r="J737" i="13"/>
  <c r="BC737" i="13" s="1"/>
  <c r="J725" i="13"/>
  <c r="BC725" i="13" s="1"/>
  <c r="K725" i="13"/>
  <c r="BD725" i="13" s="1"/>
  <c r="J713" i="13"/>
  <c r="BC713" i="13" s="1"/>
  <c r="K713" i="13"/>
  <c r="BD713" i="13" s="1"/>
  <c r="J701" i="13"/>
  <c r="BC701" i="13" s="1"/>
  <c r="K701" i="13"/>
  <c r="BD701" i="13" s="1"/>
  <c r="J689" i="13"/>
  <c r="BC689" i="13" s="1"/>
  <c r="K689" i="13"/>
  <c r="BD689" i="13" s="1"/>
  <c r="J677" i="13"/>
  <c r="BC677" i="13" s="1"/>
  <c r="K677" i="13"/>
  <c r="BD677" i="13" s="1"/>
  <c r="J665" i="13"/>
  <c r="BC665" i="13" s="1"/>
  <c r="K665" i="13"/>
  <c r="BD665" i="13" s="1"/>
  <c r="J653" i="13"/>
  <c r="BC653" i="13" s="1"/>
  <c r="K653" i="13"/>
  <c r="BD653" i="13" s="1"/>
  <c r="J641" i="13"/>
  <c r="BC641" i="13" s="1"/>
  <c r="K641" i="13"/>
  <c r="BD641" i="13" s="1"/>
  <c r="J629" i="13"/>
  <c r="BC629" i="13" s="1"/>
  <c r="K629" i="13"/>
  <c r="BD629" i="13" s="1"/>
  <c r="J617" i="13"/>
  <c r="BC617" i="13" s="1"/>
  <c r="K617" i="13"/>
  <c r="BD617" i="13" s="1"/>
  <c r="J605" i="13"/>
  <c r="BC605" i="13" s="1"/>
  <c r="K605" i="13"/>
  <c r="BD605" i="13" s="1"/>
  <c r="J593" i="13"/>
  <c r="BC593" i="13" s="1"/>
  <c r="K593" i="13"/>
  <c r="BD593" i="13" s="1"/>
  <c r="J581" i="13"/>
  <c r="BC581" i="13" s="1"/>
  <c r="K581" i="13"/>
  <c r="BD581" i="13" s="1"/>
  <c r="J569" i="13"/>
  <c r="BC569" i="13" s="1"/>
  <c r="K569" i="13"/>
  <c r="BD569" i="13" s="1"/>
  <c r="J557" i="13"/>
  <c r="BC557" i="13" s="1"/>
  <c r="K557" i="13"/>
  <c r="BD557" i="13" s="1"/>
  <c r="J545" i="13"/>
  <c r="BC545" i="13" s="1"/>
  <c r="K545" i="13"/>
  <c r="BD545" i="13" s="1"/>
  <c r="J533" i="13"/>
  <c r="BC533" i="13" s="1"/>
  <c r="K533" i="13"/>
  <c r="BD533" i="13" s="1"/>
  <c r="J521" i="13"/>
  <c r="BC521" i="13" s="1"/>
  <c r="K521" i="13"/>
  <c r="BD521" i="13" s="1"/>
  <c r="J509" i="13"/>
  <c r="BC509" i="13" s="1"/>
  <c r="K509" i="13"/>
  <c r="BD509" i="13" s="1"/>
  <c r="J497" i="13"/>
  <c r="BC497" i="13" s="1"/>
  <c r="K497" i="13"/>
  <c r="BD497" i="13" s="1"/>
  <c r="J485" i="13"/>
  <c r="BC485" i="13" s="1"/>
  <c r="K485" i="13"/>
  <c r="BD485" i="13" s="1"/>
  <c r="J473" i="13"/>
  <c r="BC473" i="13" s="1"/>
  <c r="K473" i="13"/>
  <c r="BD473" i="13" s="1"/>
  <c r="J461" i="13"/>
  <c r="BC461" i="13" s="1"/>
  <c r="K461" i="13"/>
  <c r="BD461" i="13" s="1"/>
  <c r="J449" i="13"/>
  <c r="BC449" i="13" s="1"/>
  <c r="K449" i="13"/>
  <c r="BD449" i="13" s="1"/>
  <c r="J437" i="13"/>
  <c r="BC437" i="13" s="1"/>
  <c r="K437" i="13"/>
  <c r="BD437" i="13" s="1"/>
  <c r="J425" i="13"/>
  <c r="BC425" i="13" s="1"/>
  <c r="K425" i="13"/>
  <c r="BD425" i="13" s="1"/>
  <c r="J413" i="13"/>
  <c r="BC413" i="13" s="1"/>
  <c r="K413" i="13"/>
  <c r="BD413" i="13" s="1"/>
  <c r="J401" i="13"/>
  <c r="BC401" i="13" s="1"/>
  <c r="K401" i="13"/>
  <c r="BD401" i="13" s="1"/>
  <c r="J389" i="13"/>
  <c r="BC389" i="13" s="1"/>
  <c r="K389" i="13"/>
  <c r="BD389" i="13" s="1"/>
  <c r="J377" i="13"/>
  <c r="BC377" i="13" s="1"/>
  <c r="K377" i="13"/>
  <c r="BD377" i="13" s="1"/>
  <c r="J365" i="13"/>
  <c r="BC365" i="13" s="1"/>
  <c r="K365" i="13"/>
  <c r="BD365" i="13" s="1"/>
  <c r="J353" i="13"/>
  <c r="BC353" i="13" s="1"/>
  <c r="K353" i="13"/>
  <c r="BD353" i="13" s="1"/>
  <c r="J341" i="13"/>
  <c r="BC341" i="13" s="1"/>
  <c r="K341" i="13"/>
  <c r="BD341" i="13" s="1"/>
  <c r="J329" i="13"/>
  <c r="BC329" i="13" s="1"/>
  <c r="K329" i="13"/>
  <c r="BD329" i="13" s="1"/>
  <c r="J317" i="13"/>
  <c r="BC317" i="13" s="1"/>
  <c r="K317" i="13"/>
  <c r="BD317" i="13" s="1"/>
  <c r="J305" i="13"/>
  <c r="BC305" i="13" s="1"/>
  <c r="K305" i="13"/>
  <c r="BD305" i="13" s="1"/>
  <c r="J293" i="13"/>
  <c r="BC293" i="13" s="1"/>
  <c r="K293" i="13"/>
  <c r="BD293" i="13" s="1"/>
  <c r="J281" i="13"/>
  <c r="BC281" i="13" s="1"/>
  <c r="K281" i="13"/>
  <c r="BD281" i="13" s="1"/>
  <c r="J269" i="13"/>
  <c r="BC269" i="13" s="1"/>
  <c r="K269" i="13"/>
  <c r="BD269" i="13" s="1"/>
  <c r="J257" i="13"/>
  <c r="BC257" i="13" s="1"/>
  <c r="K257" i="13"/>
  <c r="BD257" i="13" s="1"/>
  <c r="J245" i="13"/>
  <c r="BC245" i="13" s="1"/>
  <c r="K245" i="13"/>
  <c r="BD245" i="13" s="1"/>
  <c r="J233" i="13"/>
  <c r="BC233" i="13" s="1"/>
  <c r="K233" i="13"/>
  <c r="BD233" i="13" s="1"/>
  <c r="J221" i="13"/>
  <c r="BC221" i="13" s="1"/>
  <c r="K221" i="13"/>
  <c r="BD221" i="13" s="1"/>
  <c r="J209" i="13"/>
  <c r="BC209" i="13" s="1"/>
  <c r="K209" i="13"/>
  <c r="BD209" i="13" s="1"/>
  <c r="J197" i="13"/>
  <c r="BC197" i="13" s="1"/>
  <c r="K197" i="13"/>
  <c r="BD197" i="13" s="1"/>
  <c r="J185" i="13"/>
  <c r="BC185" i="13" s="1"/>
  <c r="K185" i="13"/>
  <c r="BD185" i="13" s="1"/>
  <c r="J173" i="13"/>
  <c r="BC173" i="13" s="1"/>
  <c r="K173" i="13"/>
  <c r="BD173" i="13" s="1"/>
  <c r="J161" i="13"/>
  <c r="BC161" i="13" s="1"/>
  <c r="K161" i="13"/>
  <c r="BD161" i="13" s="1"/>
  <c r="J149" i="13"/>
  <c r="BC149" i="13" s="1"/>
  <c r="K149" i="13"/>
  <c r="BD149" i="13" s="1"/>
  <c r="J137" i="13"/>
  <c r="BC137" i="13" s="1"/>
  <c r="K137" i="13"/>
  <c r="BD137" i="13" s="1"/>
  <c r="J125" i="13"/>
  <c r="BC125" i="13" s="1"/>
  <c r="K125" i="13"/>
  <c r="BD125" i="13" s="1"/>
  <c r="J113" i="13"/>
  <c r="BC113" i="13" s="1"/>
  <c r="K113" i="13"/>
  <c r="BD113" i="13" s="1"/>
  <c r="J101" i="13"/>
  <c r="BC101" i="13" s="1"/>
  <c r="K101" i="13"/>
  <c r="BD101" i="13" s="1"/>
  <c r="J89" i="13"/>
  <c r="BC89" i="13" s="1"/>
  <c r="K89" i="13"/>
  <c r="BD89" i="13" s="1"/>
  <c r="J77" i="13"/>
  <c r="BC77" i="13" s="1"/>
  <c r="K77" i="13"/>
  <c r="BD77" i="13" s="1"/>
  <c r="J65" i="13"/>
  <c r="BC65" i="13" s="1"/>
  <c r="K65" i="13"/>
  <c r="BD65" i="13" s="1"/>
  <c r="J53" i="13"/>
  <c r="BC53" i="13" s="1"/>
  <c r="K53" i="13"/>
  <c r="BD53" i="13" s="1"/>
  <c r="J41" i="13"/>
  <c r="BC41" i="13" s="1"/>
  <c r="K41" i="13"/>
  <c r="BD41" i="13" s="1"/>
  <c r="J29" i="13"/>
  <c r="BC29" i="13" s="1"/>
  <c r="K29" i="13"/>
  <c r="BD29" i="13" s="1"/>
  <c r="J17" i="13"/>
  <c r="BC17" i="13" s="1"/>
  <c r="K17" i="13"/>
  <c r="BD17" i="13" s="1"/>
  <c r="J5" i="13"/>
  <c r="BC5" i="13" s="1"/>
  <c r="K5" i="13"/>
  <c r="BD5" i="13" s="1"/>
  <c r="J964" i="13"/>
  <c r="BC964" i="13" s="1"/>
  <c r="K964" i="13"/>
  <c r="BD964" i="13" s="1"/>
  <c r="J952" i="13"/>
  <c r="BC952" i="13" s="1"/>
  <c r="K952" i="13"/>
  <c r="BD952" i="13" s="1"/>
  <c r="J940" i="13"/>
  <c r="BC940" i="13" s="1"/>
  <c r="K940" i="13"/>
  <c r="BD940" i="13" s="1"/>
  <c r="J928" i="13"/>
  <c r="BC928" i="13" s="1"/>
  <c r="K928" i="13"/>
  <c r="BD928" i="13" s="1"/>
  <c r="J916" i="13"/>
  <c r="BC916" i="13" s="1"/>
  <c r="K916" i="13"/>
  <c r="BD916" i="13" s="1"/>
  <c r="J904" i="13"/>
  <c r="BC904" i="13" s="1"/>
  <c r="K904" i="13"/>
  <c r="BD904" i="13" s="1"/>
  <c r="J892" i="13"/>
  <c r="BC892" i="13" s="1"/>
  <c r="K892" i="13"/>
  <c r="BD892" i="13" s="1"/>
  <c r="J880" i="13"/>
  <c r="BC880" i="13" s="1"/>
  <c r="K880" i="13"/>
  <c r="BD880" i="13" s="1"/>
  <c r="J868" i="13"/>
  <c r="BC868" i="13" s="1"/>
  <c r="K868" i="13"/>
  <c r="BD868" i="13" s="1"/>
  <c r="J856" i="13"/>
  <c r="BC856" i="13" s="1"/>
  <c r="K856" i="13"/>
  <c r="BD856" i="13" s="1"/>
  <c r="J844" i="13"/>
  <c r="BC844" i="13" s="1"/>
  <c r="K844" i="13"/>
  <c r="BD844" i="13" s="1"/>
  <c r="J832" i="13"/>
  <c r="BC832" i="13" s="1"/>
  <c r="K832" i="13"/>
  <c r="BD832" i="13" s="1"/>
  <c r="J820" i="13"/>
  <c r="BC820" i="13" s="1"/>
  <c r="K820" i="13"/>
  <c r="BD820" i="13" s="1"/>
  <c r="J808" i="13"/>
  <c r="BC808" i="13" s="1"/>
  <c r="K808" i="13"/>
  <c r="BD808" i="13" s="1"/>
  <c r="J796" i="13"/>
  <c r="BC796" i="13" s="1"/>
  <c r="K796" i="13"/>
  <c r="BD796" i="13" s="1"/>
  <c r="J784" i="13"/>
  <c r="BC784" i="13" s="1"/>
  <c r="K784" i="13"/>
  <c r="BD784" i="13" s="1"/>
  <c r="J772" i="13"/>
  <c r="BC772" i="13" s="1"/>
  <c r="K772" i="13"/>
  <c r="BD772" i="13" s="1"/>
  <c r="J760" i="13"/>
  <c r="BC760" i="13" s="1"/>
  <c r="K760" i="13"/>
  <c r="BD760" i="13" s="1"/>
  <c r="J748" i="13"/>
  <c r="BC748" i="13" s="1"/>
  <c r="K748" i="13"/>
  <c r="BD748" i="13" s="1"/>
  <c r="J736" i="13"/>
  <c r="BC736" i="13" s="1"/>
  <c r="K736" i="13"/>
  <c r="BD736" i="13" s="1"/>
  <c r="J724" i="13"/>
  <c r="BC724" i="13" s="1"/>
  <c r="K724" i="13"/>
  <c r="BD724" i="13" s="1"/>
  <c r="J712" i="13"/>
  <c r="BC712" i="13" s="1"/>
  <c r="K712" i="13"/>
  <c r="BD712" i="13" s="1"/>
  <c r="J700" i="13"/>
  <c r="BC700" i="13" s="1"/>
  <c r="K700" i="13"/>
  <c r="BD700" i="13" s="1"/>
  <c r="J688" i="13"/>
  <c r="BC688" i="13" s="1"/>
  <c r="K688" i="13"/>
  <c r="BD688" i="13" s="1"/>
  <c r="J676" i="13"/>
  <c r="BC676" i="13" s="1"/>
  <c r="K676" i="13"/>
  <c r="BD676" i="13" s="1"/>
  <c r="J664" i="13"/>
  <c r="BC664" i="13" s="1"/>
  <c r="K664" i="13"/>
  <c r="BD664" i="13" s="1"/>
  <c r="J652" i="13"/>
  <c r="BC652" i="13" s="1"/>
  <c r="K652" i="13"/>
  <c r="BD652" i="13" s="1"/>
  <c r="J640" i="13"/>
  <c r="BC640" i="13" s="1"/>
  <c r="K640" i="13"/>
  <c r="BD640" i="13" s="1"/>
  <c r="J628" i="13"/>
  <c r="BC628" i="13" s="1"/>
  <c r="K628" i="13"/>
  <c r="BD628" i="13" s="1"/>
  <c r="J616" i="13"/>
  <c r="BC616" i="13" s="1"/>
  <c r="K616" i="13"/>
  <c r="BD616" i="13" s="1"/>
  <c r="J604" i="13"/>
  <c r="BC604" i="13" s="1"/>
  <c r="K604" i="13"/>
  <c r="BD604" i="13" s="1"/>
  <c r="J592" i="13"/>
  <c r="BC592" i="13" s="1"/>
  <c r="K592" i="13"/>
  <c r="BD592" i="13" s="1"/>
  <c r="J580" i="13"/>
  <c r="BC580" i="13" s="1"/>
  <c r="K580" i="13"/>
  <c r="BD580" i="13" s="1"/>
  <c r="J568" i="13"/>
  <c r="BC568" i="13" s="1"/>
  <c r="K568" i="13"/>
  <c r="BD568" i="13" s="1"/>
  <c r="J556" i="13"/>
  <c r="BC556" i="13" s="1"/>
  <c r="K556" i="13"/>
  <c r="BD556" i="13" s="1"/>
  <c r="J544" i="13"/>
  <c r="BC544" i="13" s="1"/>
  <c r="K544" i="13"/>
  <c r="BD544" i="13" s="1"/>
  <c r="J532" i="13"/>
  <c r="BC532" i="13" s="1"/>
  <c r="K532" i="13"/>
  <c r="BD532" i="13" s="1"/>
  <c r="J520" i="13"/>
  <c r="BC520" i="13" s="1"/>
  <c r="K520" i="13"/>
  <c r="BD520" i="13" s="1"/>
  <c r="J508" i="13"/>
  <c r="BC508" i="13" s="1"/>
  <c r="K508" i="13"/>
  <c r="BD508" i="13" s="1"/>
  <c r="J496" i="13"/>
  <c r="BC496" i="13" s="1"/>
  <c r="K496" i="13"/>
  <c r="BD496" i="13" s="1"/>
  <c r="J484" i="13"/>
  <c r="BC484" i="13" s="1"/>
  <c r="K484" i="13"/>
  <c r="BD484" i="13" s="1"/>
  <c r="J472" i="13"/>
  <c r="BC472" i="13" s="1"/>
  <c r="K472" i="13"/>
  <c r="BD472" i="13" s="1"/>
  <c r="J460" i="13"/>
  <c r="BC460" i="13" s="1"/>
  <c r="K460" i="13"/>
  <c r="BD460" i="13" s="1"/>
  <c r="J448" i="13"/>
  <c r="BC448" i="13" s="1"/>
  <c r="K448" i="13"/>
  <c r="BD448" i="13" s="1"/>
  <c r="J436" i="13"/>
  <c r="BC436" i="13" s="1"/>
  <c r="K436" i="13"/>
  <c r="BD436" i="13" s="1"/>
  <c r="J424" i="13"/>
  <c r="BC424" i="13" s="1"/>
  <c r="K424" i="13"/>
  <c r="BD424" i="13" s="1"/>
  <c r="J412" i="13"/>
  <c r="BC412" i="13" s="1"/>
  <c r="K412" i="13"/>
  <c r="BD412" i="13" s="1"/>
  <c r="J400" i="13"/>
  <c r="BC400" i="13" s="1"/>
  <c r="K400" i="13"/>
  <c r="BD400" i="13" s="1"/>
  <c r="J388" i="13"/>
  <c r="BC388" i="13" s="1"/>
  <c r="K388" i="13"/>
  <c r="BD388" i="13" s="1"/>
  <c r="J376" i="13"/>
  <c r="BC376" i="13" s="1"/>
  <c r="K376" i="13"/>
  <c r="BD376" i="13" s="1"/>
  <c r="J364" i="13"/>
  <c r="BC364" i="13" s="1"/>
  <c r="K364" i="13"/>
  <c r="BD364" i="13" s="1"/>
  <c r="J352" i="13"/>
  <c r="BC352" i="13" s="1"/>
  <c r="K352" i="13"/>
  <c r="BD352" i="13" s="1"/>
  <c r="J340" i="13"/>
  <c r="BC340" i="13" s="1"/>
  <c r="K340" i="13"/>
  <c r="BD340" i="13" s="1"/>
  <c r="J328" i="13"/>
  <c r="BC328" i="13" s="1"/>
  <c r="K328" i="13"/>
  <c r="BD328" i="13" s="1"/>
  <c r="J316" i="13"/>
  <c r="BC316" i="13" s="1"/>
  <c r="K316" i="13"/>
  <c r="BD316" i="13" s="1"/>
  <c r="J304" i="13"/>
  <c r="BC304" i="13" s="1"/>
  <c r="K304" i="13"/>
  <c r="BD304" i="13" s="1"/>
  <c r="J292" i="13"/>
  <c r="BC292" i="13" s="1"/>
  <c r="K292" i="13"/>
  <c r="BD292" i="13" s="1"/>
  <c r="J280" i="13"/>
  <c r="BC280" i="13" s="1"/>
  <c r="K280" i="13"/>
  <c r="BD280" i="13" s="1"/>
  <c r="J268" i="13"/>
  <c r="BC268" i="13" s="1"/>
  <c r="K268" i="13"/>
  <c r="BD268" i="13" s="1"/>
  <c r="J256" i="13"/>
  <c r="BC256" i="13" s="1"/>
  <c r="K256" i="13"/>
  <c r="BD256" i="13" s="1"/>
  <c r="J244" i="13"/>
  <c r="BC244" i="13" s="1"/>
  <c r="K244" i="13"/>
  <c r="BD244" i="13" s="1"/>
  <c r="J232" i="13"/>
  <c r="BC232" i="13" s="1"/>
  <c r="K232" i="13"/>
  <c r="BD232" i="13" s="1"/>
  <c r="J220" i="13"/>
  <c r="BC220" i="13" s="1"/>
  <c r="K220" i="13"/>
  <c r="BD220" i="13" s="1"/>
  <c r="J208" i="13"/>
  <c r="BC208" i="13" s="1"/>
  <c r="K208" i="13"/>
  <c r="BD208" i="13" s="1"/>
  <c r="J196" i="13"/>
  <c r="BC196" i="13" s="1"/>
  <c r="K196" i="13"/>
  <c r="BD196" i="13" s="1"/>
  <c r="J184" i="13"/>
  <c r="BC184" i="13" s="1"/>
  <c r="K184" i="13"/>
  <c r="BD184" i="13" s="1"/>
  <c r="J172" i="13"/>
  <c r="BC172" i="13" s="1"/>
  <c r="K172" i="13"/>
  <c r="BD172" i="13" s="1"/>
  <c r="J160" i="13"/>
  <c r="BC160" i="13" s="1"/>
  <c r="K160" i="13"/>
  <c r="BD160" i="13" s="1"/>
  <c r="J148" i="13"/>
  <c r="BC148" i="13" s="1"/>
  <c r="K148" i="13"/>
  <c r="BD148" i="13" s="1"/>
  <c r="J136" i="13"/>
  <c r="BC136" i="13" s="1"/>
  <c r="K136" i="13"/>
  <c r="BD136" i="13" s="1"/>
  <c r="J124" i="13"/>
  <c r="BC124" i="13" s="1"/>
  <c r="K124" i="13"/>
  <c r="BD124" i="13" s="1"/>
  <c r="J112" i="13"/>
  <c r="BC112" i="13" s="1"/>
  <c r="K112" i="13"/>
  <c r="BD112" i="13" s="1"/>
  <c r="J100" i="13"/>
  <c r="BC100" i="13" s="1"/>
  <c r="K100" i="13"/>
  <c r="BD100" i="13" s="1"/>
  <c r="J88" i="13"/>
  <c r="BC88" i="13" s="1"/>
  <c r="K88" i="13"/>
  <c r="BD88" i="13" s="1"/>
  <c r="J76" i="13"/>
  <c r="BC76" i="13" s="1"/>
  <c r="K76" i="13"/>
  <c r="BD76" i="13" s="1"/>
  <c r="J64" i="13"/>
  <c r="BC64" i="13" s="1"/>
  <c r="K64" i="13"/>
  <c r="BD64" i="13" s="1"/>
  <c r="J52" i="13"/>
  <c r="BC52" i="13" s="1"/>
  <c r="K52" i="13"/>
  <c r="BD52" i="13" s="1"/>
  <c r="J40" i="13"/>
  <c r="BC40" i="13" s="1"/>
  <c r="K40" i="13"/>
  <c r="BD40" i="13" s="1"/>
  <c r="J28" i="13"/>
  <c r="BC28" i="13" s="1"/>
  <c r="K28" i="13"/>
  <c r="BD28" i="13" s="1"/>
  <c r="J16" i="13"/>
  <c r="BC16" i="13" s="1"/>
  <c r="K16" i="13"/>
  <c r="BD16" i="13" s="1"/>
  <c r="J4" i="13"/>
  <c r="BC4" i="13" s="1"/>
  <c r="K4" i="13"/>
  <c r="BD4" i="13" s="1"/>
  <c r="J963" i="13"/>
  <c r="BC963" i="13" s="1"/>
  <c r="K963" i="13"/>
  <c r="BD963" i="13" s="1"/>
  <c r="J951" i="13"/>
  <c r="BC951" i="13" s="1"/>
  <c r="K951" i="13"/>
  <c r="BD951" i="13" s="1"/>
  <c r="J939" i="13"/>
  <c r="BC939" i="13" s="1"/>
  <c r="K939" i="13"/>
  <c r="BD939" i="13" s="1"/>
  <c r="J927" i="13"/>
  <c r="BC927" i="13" s="1"/>
  <c r="K927" i="13"/>
  <c r="BD927" i="13" s="1"/>
  <c r="J915" i="13"/>
  <c r="BC915" i="13" s="1"/>
  <c r="K915" i="13"/>
  <c r="BD915" i="13" s="1"/>
  <c r="J903" i="13"/>
  <c r="BC903" i="13" s="1"/>
  <c r="K903" i="13"/>
  <c r="BD903" i="13" s="1"/>
  <c r="J891" i="13"/>
  <c r="BC891" i="13" s="1"/>
  <c r="K891" i="13"/>
  <c r="BD891" i="13" s="1"/>
  <c r="J879" i="13"/>
  <c r="BC879" i="13" s="1"/>
  <c r="K879" i="13"/>
  <c r="BD879" i="13" s="1"/>
  <c r="J867" i="13"/>
  <c r="BC867" i="13" s="1"/>
  <c r="K867" i="13"/>
  <c r="BD867" i="13" s="1"/>
  <c r="J855" i="13"/>
  <c r="BC855" i="13" s="1"/>
  <c r="K855" i="13"/>
  <c r="BD855" i="13" s="1"/>
  <c r="J843" i="13"/>
  <c r="BC843" i="13" s="1"/>
  <c r="K843" i="13"/>
  <c r="BD843" i="13" s="1"/>
  <c r="J831" i="13"/>
  <c r="BC831" i="13" s="1"/>
  <c r="K831" i="13"/>
  <c r="BD831" i="13" s="1"/>
  <c r="J819" i="13"/>
  <c r="BC819" i="13" s="1"/>
  <c r="K819" i="13"/>
  <c r="BD819" i="13" s="1"/>
  <c r="J807" i="13"/>
  <c r="BC807" i="13" s="1"/>
  <c r="K807" i="13"/>
  <c r="BD807" i="13" s="1"/>
  <c r="J795" i="13"/>
  <c r="BC795" i="13" s="1"/>
  <c r="K795" i="13"/>
  <c r="BD795" i="13" s="1"/>
  <c r="J783" i="13"/>
  <c r="BC783" i="13" s="1"/>
  <c r="K783" i="13"/>
  <c r="BD783" i="13" s="1"/>
  <c r="J771" i="13"/>
  <c r="BC771" i="13" s="1"/>
  <c r="K771" i="13"/>
  <c r="BD771" i="13" s="1"/>
  <c r="J759" i="13"/>
  <c r="BC759" i="13" s="1"/>
  <c r="K759" i="13"/>
  <c r="BD759" i="13" s="1"/>
  <c r="K747" i="13"/>
  <c r="BD747" i="13" s="1"/>
  <c r="J747" i="13"/>
  <c r="BC747" i="13" s="1"/>
  <c r="J735" i="13"/>
  <c r="BC735" i="13" s="1"/>
  <c r="K735" i="13"/>
  <c r="BD735" i="13" s="1"/>
  <c r="J723" i="13"/>
  <c r="BC723" i="13" s="1"/>
  <c r="K723" i="13"/>
  <c r="BD723" i="13" s="1"/>
  <c r="J711" i="13"/>
  <c r="BC711" i="13" s="1"/>
  <c r="K711" i="13"/>
  <c r="BD711" i="13" s="1"/>
  <c r="J699" i="13"/>
  <c r="BC699" i="13" s="1"/>
  <c r="K699" i="13"/>
  <c r="BD699" i="13" s="1"/>
  <c r="J687" i="13"/>
  <c r="BC687" i="13" s="1"/>
  <c r="K687" i="13"/>
  <c r="BD687" i="13" s="1"/>
  <c r="J675" i="13"/>
  <c r="BC675" i="13" s="1"/>
  <c r="K675" i="13"/>
  <c r="BD675" i="13" s="1"/>
  <c r="J663" i="13"/>
  <c r="BC663" i="13" s="1"/>
  <c r="K663" i="13"/>
  <c r="BD663" i="13" s="1"/>
  <c r="J651" i="13"/>
  <c r="BC651" i="13" s="1"/>
  <c r="K651" i="13"/>
  <c r="BD651" i="13" s="1"/>
  <c r="J639" i="13"/>
  <c r="BC639" i="13" s="1"/>
  <c r="K639" i="13"/>
  <c r="BD639" i="13" s="1"/>
  <c r="J627" i="13"/>
  <c r="BC627" i="13" s="1"/>
  <c r="K627" i="13"/>
  <c r="BD627" i="13" s="1"/>
  <c r="J615" i="13"/>
  <c r="BC615" i="13" s="1"/>
  <c r="K615" i="13"/>
  <c r="BD615" i="13" s="1"/>
  <c r="J603" i="13"/>
  <c r="BC603" i="13" s="1"/>
  <c r="K603" i="13"/>
  <c r="BD603" i="13" s="1"/>
  <c r="J591" i="13"/>
  <c r="BC591" i="13" s="1"/>
  <c r="K591" i="13"/>
  <c r="BD591" i="13" s="1"/>
  <c r="J579" i="13"/>
  <c r="BC579" i="13" s="1"/>
  <c r="K579" i="13"/>
  <c r="BD579" i="13" s="1"/>
  <c r="J567" i="13"/>
  <c r="BC567" i="13" s="1"/>
  <c r="K567" i="13"/>
  <c r="BD567" i="13" s="1"/>
  <c r="J555" i="13"/>
  <c r="BC555" i="13" s="1"/>
  <c r="K555" i="13"/>
  <c r="BD555" i="13" s="1"/>
  <c r="J543" i="13"/>
  <c r="BC543" i="13" s="1"/>
  <c r="K543" i="13"/>
  <c r="BD543" i="13" s="1"/>
  <c r="J531" i="13"/>
  <c r="BC531" i="13" s="1"/>
  <c r="K531" i="13"/>
  <c r="BD531" i="13" s="1"/>
  <c r="J519" i="13"/>
  <c r="BC519" i="13" s="1"/>
  <c r="K519" i="13"/>
  <c r="BD519" i="13" s="1"/>
  <c r="J507" i="13"/>
  <c r="BC507" i="13" s="1"/>
  <c r="K507" i="13"/>
  <c r="BD507" i="13" s="1"/>
  <c r="J495" i="13"/>
  <c r="BC495" i="13" s="1"/>
  <c r="K495" i="13"/>
  <c r="BD495" i="13" s="1"/>
  <c r="J483" i="13"/>
  <c r="BC483" i="13" s="1"/>
  <c r="K483" i="13"/>
  <c r="BD483" i="13" s="1"/>
  <c r="J471" i="13"/>
  <c r="BC471" i="13" s="1"/>
  <c r="K471" i="13"/>
  <c r="BD471" i="13" s="1"/>
  <c r="J459" i="13"/>
  <c r="BC459" i="13" s="1"/>
  <c r="K459" i="13"/>
  <c r="BD459" i="13" s="1"/>
  <c r="J447" i="13"/>
  <c r="BC447" i="13" s="1"/>
  <c r="K447" i="13"/>
  <c r="BD447" i="13" s="1"/>
  <c r="J435" i="13"/>
  <c r="BC435" i="13" s="1"/>
  <c r="K435" i="13"/>
  <c r="BD435" i="13" s="1"/>
  <c r="J423" i="13"/>
  <c r="BC423" i="13" s="1"/>
  <c r="K423" i="13"/>
  <c r="BD423" i="13" s="1"/>
  <c r="J411" i="13"/>
  <c r="BC411" i="13" s="1"/>
  <c r="K411" i="13"/>
  <c r="BD411" i="13" s="1"/>
  <c r="J399" i="13"/>
  <c r="BC399" i="13" s="1"/>
  <c r="K399" i="13"/>
  <c r="BD399" i="13" s="1"/>
  <c r="J387" i="13"/>
  <c r="BC387" i="13" s="1"/>
  <c r="K387" i="13"/>
  <c r="BD387" i="13" s="1"/>
  <c r="J375" i="13"/>
  <c r="BC375" i="13" s="1"/>
  <c r="K375" i="13"/>
  <c r="BD375" i="13" s="1"/>
  <c r="J363" i="13"/>
  <c r="BC363" i="13" s="1"/>
  <c r="K363" i="13"/>
  <c r="BD363" i="13" s="1"/>
  <c r="J351" i="13"/>
  <c r="BC351" i="13" s="1"/>
  <c r="K351" i="13"/>
  <c r="BD351" i="13" s="1"/>
  <c r="J339" i="13"/>
  <c r="BC339" i="13" s="1"/>
  <c r="K339" i="13"/>
  <c r="BD339" i="13" s="1"/>
  <c r="J327" i="13"/>
  <c r="BC327" i="13" s="1"/>
  <c r="K327" i="13"/>
  <c r="BD327" i="13" s="1"/>
  <c r="J315" i="13"/>
  <c r="BC315" i="13" s="1"/>
  <c r="K315" i="13"/>
  <c r="BD315" i="13" s="1"/>
  <c r="J303" i="13"/>
  <c r="BC303" i="13" s="1"/>
  <c r="K303" i="13"/>
  <c r="BD303" i="13" s="1"/>
  <c r="J291" i="13"/>
  <c r="BC291" i="13" s="1"/>
  <c r="K291" i="13"/>
  <c r="BD291" i="13" s="1"/>
  <c r="J279" i="13"/>
  <c r="BC279" i="13" s="1"/>
  <c r="K279" i="13"/>
  <c r="BD279" i="13" s="1"/>
  <c r="J267" i="13"/>
  <c r="BC267" i="13" s="1"/>
  <c r="K267" i="13"/>
  <c r="BD267" i="13" s="1"/>
  <c r="J255" i="13"/>
  <c r="BC255" i="13" s="1"/>
  <c r="K255" i="13"/>
  <c r="BD255" i="13" s="1"/>
  <c r="J243" i="13"/>
  <c r="BC243" i="13" s="1"/>
  <c r="K243" i="13"/>
  <c r="BD243" i="13" s="1"/>
  <c r="J231" i="13"/>
  <c r="BC231" i="13" s="1"/>
  <c r="K231" i="13"/>
  <c r="BD231" i="13" s="1"/>
  <c r="J219" i="13"/>
  <c r="BC219" i="13" s="1"/>
  <c r="K219" i="13"/>
  <c r="BD219" i="13" s="1"/>
  <c r="J207" i="13"/>
  <c r="BC207" i="13" s="1"/>
  <c r="K207" i="13"/>
  <c r="BD207" i="13" s="1"/>
  <c r="J195" i="13"/>
  <c r="BC195" i="13" s="1"/>
  <c r="K195" i="13"/>
  <c r="BD195" i="13" s="1"/>
  <c r="J183" i="13"/>
  <c r="BC183" i="13" s="1"/>
  <c r="K183" i="13"/>
  <c r="BD183" i="13" s="1"/>
  <c r="J171" i="13"/>
  <c r="BC171" i="13" s="1"/>
  <c r="K171" i="13"/>
  <c r="BD171" i="13" s="1"/>
  <c r="J159" i="13"/>
  <c r="BC159" i="13" s="1"/>
  <c r="K159" i="13"/>
  <c r="BD159" i="13" s="1"/>
  <c r="J147" i="13"/>
  <c r="BC147" i="13" s="1"/>
  <c r="K147" i="13"/>
  <c r="BD147" i="13" s="1"/>
  <c r="J135" i="13"/>
  <c r="BC135" i="13" s="1"/>
  <c r="K135" i="13"/>
  <c r="BD135" i="13" s="1"/>
  <c r="J123" i="13"/>
  <c r="BC123" i="13" s="1"/>
  <c r="K123" i="13"/>
  <c r="BD123" i="13" s="1"/>
  <c r="J111" i="13"/>
  <c r="BC111" i="13" s="1"/>
  <c r="K111" i="13"/>
  <c r="BD111" i="13" s="1"/>
  <c r="J99" i="13"/>
  <c r="BC99" i="13" s="1"/>
  <c r="K99" i="13"/>
  <c r="BD99" i="13" s="1"/>
  <c r="J87" i="13"/>
  <c r="BC87" i="13" s="1"/>
  <c r="K87" i="13"/>
  <c r="BD87" i="13" s="1"/>
  <c r="J75" i="13"/>
  <c r="BC75" i="13" s="1"/>
  <c r="K75" i="13"/>
  <c r="BD75" i="13" s="1"/>
  <c r="J63" i="13"/>
  <c r="BC63" i="13" s="1"/>
  <c r="K63" i="13"/>
  <c r="BD63" i="13" s="1"/>
  <c r="J51" i="13"/>
  <c r="BC51" i="13" s="1"/>
  <c r="K51" i="13"/>
  <c r="BD51" i="13" s="1"/>
  <c r="J39" i="13"/>
  <c r="BC39" i="13" s="1"/>
  <c r="K39" i="13"/>
  <c r="BD39" i="13" s="1"/>
  <c r="J27" i="13"/>
  <c r="BC27" i="13" s="1"/>
  <c r="K27" i="13"/>
  <c r="BD27" i="13" s="1"/>
  <c r="J15" i="13"/>
  <c r="BC15" i="13" s="1"/>
  <c r="K15" i="13"/>
  <c r="BD15" i="13" s="1"/>
  <c r="J3" i="13"/>
  <c r="BC3" i="13" s="1"/>
  <c r="K3" i="13"/>
  <c r="BD3" i="13" s="1"/>
  <c r="I452" i="13"/>
  <c r="AZ452" i="13" s="1"/>
  <c r="I440" i="13"/>
  <c r="AZ440" i="13" s="1"/>
  <c r="I428" i="13"/>
  <c r="AZ428" i="13" s="1"/>
  <c r="I416" i="13"/>
  <c r="AZ416" i="13" s="1"/>
  <c r="I404" i="13"/>
  <c r="AZ404" i="13" s="1"/>
  <c r="I392" i="13"/>
  <c r="AZ392" i="13" s="1"/>
  <c r="I380" i="13"/>
  <c r="AZ380" i="13" s="1"/>
  <c r="I356" i="13"/>
  <c r="AZ356" i="13" s="1"/>
  <c r="I344" i="13"/>
  <c r="AZ344" i="13" s="1"/>
  <c r="I332" i="13"/>
  <c r="AZ332" i="13" s="1"/>
  <c r="I320" i="13"/>
  <c r="AZ320" i="13" s="1"/>
  <c r="H44" i="13"/>
  <c r="AY44" i="13" s="1"/>
  <c r="H20" i="13"/>
  <c r="AY20" i="13" s="1"/>
  <c r="H8" i="13"/>
  <c r="AY8" i="13" s="1"/>
  <c r="H919" i="13"/>
  <c r="AY919" i="13" s="1"/>
  <c r="I43" i="13"/>
  <c r="AZ43" i="13" s="1"/>
  <c r="I31" i="13"/>
  <c r="AZ31" i="13" s="1"/>
  <c r="I7" i="13"/>
  <c r="AZ7" i="13" s="1"/>
  <c r="H30" i="13"/>
  <c r="AY30" i="13" s="1"/>
  <c r="H893" i="13"/>
  <c r="AY893" i="13" s="1"/>
  <c r="H881" i="13"/>
  <c r="AY881" i="13" s="1"/>
  <c r="H869" i="13"/>
  <c r="AY869" i="13" s="1"/>
  <c r="H857" i="13"/>
  <c r="AY857" i="13" s="1"/>
  <c r="H845" i="13"/>
  <c r="AY845" i="13" s="1"/>
  <c r="H833" i="13"/>
  <c r="AY833" i="13" s="1"/>
  <c r="H821" i="13"/>
  <c r="AY821" i="13" s="1"/>
  <c r="H809" i="13"/>
  <c r="AY809" i="13" s="1"/>
  <c r="H797" i="13"/>
  <c r="AY797" i="13" s="1"/>
  <c r="H749" i="13"/>
  <c r="AY749" i="13" s="1"/>
  <c r="H701" i="13"/>
  <c r="AY701" i="13" s="1"/>
  <c r="I653" i="13"/>
  <c r="AZ653" i="13" s="1"/>
  <c r="H617" i="13"/>
  <c r="AY617" i="13" s="1"/>
  <c r="H605" i="13"/>
  <c r="AY605" i="13" s="1"/>
  <c r="I581" i="13"/>
  <c r="AZ581" i="13" s="1"/>
  <c r="H569" i="13"/>
  <c r="AY569" i="13" s="1"/>
  <c r="H557" i="13"/>
  <c r="AY557" i="13" s="1"/>
  <c r="H545" i="13"/>
  <c r="AY545" i="13" s="1"/>
  <c r="H533" i="13"/>
  <c r="AY533" i="13" s="1"/>
  <c r="H521" i="13"/>
  <c r="AY521" i="13" s="1"/>
  <c r="I509" i="13"/>
  <c r="AZ509" i="13" s="1"/>
  <c r="H497" i="13"/>
  <c r="AY497" i="13" s="1"/>
  <c r="H485" i="13"/>
  <c r="AY485" i="13" s="1"/>
  <c r="H473" i="13"/>
  <c r="AY473" i="13" s="1"/>
  <c r="H461" i="13"/>
  <c r="AY461" i="13" s="1"/>
  <c r="H449" i="13"/>
  <c r="AY449" i="13" s="1"/>
  <c r="I437" i="13"/>
  <c r="AZ437" i="13" s="1"/>
  <c r="H425" i="13"/>
  <c r="AY425" i="13" s="1"/>
  <c r="H401" i="13"/>
  <c r="AY401" i="13" s="1"/>
  <c r="H389" i="13"/>
  <c r="AY389" i="13" s="1"/>
  <c r="H377" i="13"/>
  <c r="AY377" i="13" s="1"/>
  <c r="H365" i="13"/>
  <c r="AY365" i="13" s="1"/>
  <c r="H353" i="13"/>
  <c r="AY353" i="13" s="1"/>
  <c r="H341" i="13"/>
  <c r="AY341" i="13" s="1"/>
  <c r="H329" i="13"/>
  <c r="AY329" i="13" s="1"/>
  <c r="H305" i="13"/>
  <c r="AY305" i="13" s="1"/>
  <c r="H281" i="13"/>
  <c r="AY281" i="13" s="1"/>
  <c r="H257" i="13"/>
  <c r="AY257" i="13" s="1"/>
  <c r="H245" i="13"/>
  <c r="AY245" i="13" s="1"/>
  <c r="H233" i="13"/>
  <c r="AY233" i="13" s="1"/>
  <c r="H221" i="13"/>
  <c r="AY221" i="13" s="1"/>
  <c r="H209" i="13"/>
  <c r="AY209" i="13" s="1"/>
  <c r="H197" i="13"/>
  <c r="AY197" i="13" s="1"/>
  <c r="H185" i="13"/>
  <c r="AY185" i="13" s="1"/>
  <c r="H173" i="13"/>
  <c r="AY173" i="13" s="1"/>
  <c r="H161" i="13"/>
  <c r="AY161" i="13" s="1"/>
  <c r="H137" i="13"/>
  <c r="AY137" i="13" s="1"/>
  <c r="H113" i="13"/>
  <c r="AY113" i="13" s="1"/>
  <c r="H101" i="13"/>
  <c r="AY101" i="13" s="1"/>
  <c r="H89" i="13"/>
  <c r="AY89" i="13" s="1"/>
  <c r="H77" i="13"/>
  <c r="AY77" i="13" s="1"/>
  <c r="H53" i="13"/>
  <c r="AY53" i="13" s="1"/>
  <c r="H29" i="13"/>
  <c r="AY29" i="13" s="1"/>
  <c r="H736" i="13"/>
  <c r="AY736" i="13" s="1"/>
  <c r="H592" i="13"/>
  <c r="AY592" i="13" s="1"/>
  <c r="H496" i="13"/>
  <c r="AY496" i="13" s="1"/>
  <c r="I400" i="13"/>
  <c r="AZ400" i="13" s="1"/>
  <c r="I352" i="13"/>
  <c r="AZ352" i="13" s="1"/>
  <c r="I280" i="13"/>
  <c r="AZ280" i="13" s="1"/>
  <c r="I136" i="13"/>
  <c r="AZ136" i="13" s="1"/>
  <c r="I100" i="13"/>
  <c r="AZ100" i="13" s="1"/>
  <c r="I88" i="13"/>
  <c r="AZ88" i="13" s="1"/>
  <c r="I76" i="13"/>
  <c r="AZ76" i="13" s="1"/>
  <c r="I64" i="13"/>
  <c r="AZ64" i="13" s="1"/>
  <c r="I387" i="13"/>
  <c r="AZ387" i="13" s="1"/>
  <c r="H363" i="13"/>
  <c r="AY363" i="13" s="1"/>
  <c r="I351" i="13"/>
  <c r="AZ351" i="13" s="1"/>
  <c r="I315" i="13"/>
  <c r="AZ315" i="13" s="1"/>
  <c r="I279" i="13"/>
  <c r="AZ279" i="13" s="1"/>
  <c r="H255" i="13"/>
  <c r="AY255" i="13" s="1"/>
  <c r="I243" i="13"/>
  <c r="AZ243" i="13" s="1"/>
  <c r="H231" i="13"/>
  <c r="AY231" i="13" s="1"/>
  <c r="H219" i="13"/>
  <c r="AY219" i="13" s="1"/>
  <c r="I207" i="13"/>
  <c r="AZ207" i="13" s="1"/>
  <c r="H195" i="13"/>
  <c r="AY195" i="13" s="1"/>
  <c r="I171" i="13"/>
  <c r="AZ171" i="13" s="1"/>
  <c r="H159" i="13"/>
  <c r="AY159" i="13" s="1"/>
  <c r="I135" i="13"/>
  <c r="AZ135" i="13" s="1"/>
  <c r="H123" i="13"/>
  <c r="AY123" i="13" s="1"/>
  <c r="H111" i="13"/>
  <c r="AY111" i="13" s="1"/>
  <c r="I99" i="13"/>
  <c r="AZ99" i="13" s="1"/>
  <c r="H87" i="13"/>
  <c r="AY87" i="13" s="1"/>
  <c r="H75" i="13"/>
  <c r="AY75" i="13" s="1"/>
  <c r="I63" i="13"/>
  <c r="AZ63" i="13" s="1"/>
  <c r="H51" i="13"/>
  <c r="AY51" i="13" s="1"/>
  <c r="I15" i="13"/>
  <c r="AZ15" i="13" s="1"/>
  <c r="I302" i="13"/>
  <c r="AZ302" i="13" s="1"/>
  <c r="I158" i="13"/>
  <c r="AZ158" i="13" s="1"/>
  <c r="I769" i="13"/>
  <c r="AZ769" i="13" s="1"/>
  <c r="H721" i="13"/>
  <c r="AY721" i="13" s="1"/>
  <c r="H673" i="13"/>
  <c r="AY673" i="13" s="1"/>
  <c r="H577" i="13"/>
  <c r="AY577" i="13" s="1"/>
  <c r="H481" i="13"/>
  <c r="AY481" i="13" s="1"/>
  <c r="H385" i="13"/>
  <c r="AY385" i="13" s="1"/>
  <c r="H337" i="13"/>
  <c r="AY337" i="13" s="1"/>
  <c r="H24" i="13"/>
  <c r="AY24" i="13" s="1"/>
  <c r="H581" i="13"/>
  <c r="AY581" i="13" s="1"/>
  <c r="H239" i="13"/>
  <c r="AY239" i="13" s="1"/>
  <c r="H215" i="13"/>
  <c r="AY215" i="13" s="1"/>
  <c r="H203" i="13"/>
  <c r="AY203" i="13" s="1"/>
  <c r="H191" i="13"/>
  <c r="AY191" i="13" s="1"/>
  <c r="H167" i="13"/>
  <c r="AY167" i="13" s="1"/>
  <c r="H155" i="13"/>
  <c r="AY155" i="13" s="1"/>
  <c r="H143" i="13"/>
  <c r="AY143" i="13" s="1"/>
  <c r="H131" i="13"/>
  <c r="AY131" i="13" s="1"/>
  <c r="H107" i="13"/>
  <c r="AY107" i="13" s="1"/>
  <c r="H95" i="13"/>
  <c r="AY95" i="13" s="1"/>
  <c r="H83" i="13"/>
  <c r="AY83" i="13" s="1"/>
  <c r="H71" i="13"/>
  <c r="AY71" i="13" s="1"/>
  <c r="H59" i="13"/>
  <c r="AY59" i="13" s="1"/>
  <c r="H413" i="13"/>
  <c r="AY413" i="13" s="1"/>
  <c r="H970" i="13"/>
  <c r="AY970" i="13" s="1"/>
  <c r="H178" i="13"/>
  <c r="AY178" i="13" s="1"/>
  <c r="H142" i="13"/>
  <c r="AY142" i="13" s="1"/>
  <c r="H130" i="13"/>
  <c r="AY130" i="13" s="1"/>
  <c r="I118" i="13"/>
  <c r="AZ118" i="13" s="1"/>
  <c r="H106" i="13"/>
  <c r="AY106" i="13" s="1"/>
  <c r="H94" i="13"/>
  <c r="AY94" i="13" s="1"/>
  <c r="I82" i="13"/>
  <c r="AZ82" i="13" s="1"/>
  <c r="H70" i="13"/>
  <c r="AY70" i="13" s="1"/>
  <c r="H58" i="13"/>
  <c r="AY58" i="13" s="1"/>
  <c r="I34" i="13"/>
  <c r="AZ34" i="13" s="1"/>
  <c r="I22" i="13"/>
  <c r="AZ22" i="13" s="1"/>
  <c r="H317" i="13"/>
  <c r="AY317" i="13" s="1"/>
  <c r="H753" i="13"/>
  <c r="AY753" i="13" s="1"/>
  <c r="H705" i="13"/>
  <c r="AY705" i="13" s="1"/>
  <c r="H657" i="13"/>
  <c r="AY657" i="13" s="1"/>
  <c r="I561" i="13"/>
  <c r="AZ561" i="13" s="1"/>
  <c r="H513" i="13"/>
  <c r="AY513" i="13" s="1"/>
  <c r="H465" i="13"/>
  <c r="AY465" i="13" s="1"/>
  <c r="I417" i="13"/>
  <c r="AZ417" i="13" s="1"/>
  <c r="H369" i="13"/>
  <c r="AY369" i="13" s="1"/>
  <c r="H321" i="13"/>
  <c r="AY321" i="13" s="1"/>
  <c r="H117" i="13"/>
  <c r="AY117" i="13" s="1"/>
  <c r="H65" i="13"/>
  <c r="AY65" i="13" s="1"/>
  <c r="H207" i="13"/>
  <c r="AY207" i="13" s="1"/>
  <c r="H440" i="13"/>
  <c r="AY440" i="13" s="1"/>
  <c r="H344" i="13"/>
  <c r="AY344" i="13" s="1"/>
  <c r="H437" i="13"/>
  <c r="AY437" i="13" s="1"/>
  <c r="H404" i="13"/>
  <c r="AY404" i="13" s="1"/>
  <c r="H63" i="13"/>
  <c r="AY63" i="13" s="1"/>
  <c r="H392" i="13"/>
  <c r="AY392" i="13" s="1"/>
  <c r="H99" i="13"/>
  <c r="AY99" i="13" s="1"/>
  <c r="H15" i="13"/>
  <c r="AY15" i="13" s="1"/>
  <c r="H356" i="13"/>
  <c r="AY356" i="13" s="1"/>
  <c r="BA356" i="13" s="1"/>
  <c r="F968" i="13"/>
  <c r="AU968" i="13" s="1"/>
  <c r="I968" i="13"/>
  <c r="AZ968" i="13" s="1"/>
  <c r="H968" i="13"/>
  <c r="AY968" i="13" s="1"/>
  <c r="F956" i="13"/>
  <c r="AU956" i="13" s="1"/>
  <c r="I956" i="13"/>
  <c r="AZ956" i="13" s="1"/>
  <c r="H956" i="13"/>
  <c r="AY956" i="13" s="1"/>
  <c r="F944" i="13"/>
  <c r="AU944" i="13" s="1"/>
  <c r="I944" i="13"/>
  <c r="AZ944" i="13" s="1"/>
  <c r="H944" i="13"/>
  <c r="AY944" i="13" s="1"/>
  <c r="G932" i="13"/>
  <c r="AV932" i="13" s="1"/>
  <c r="I932" i="13"/>
  <c r="AZ932" i="13" s="1"/>
  <c r="H932" i="13"/>
  <c r="AY932" i="13" s="1"/>
  <c r="G920" i="13"/>
  <c r="AV920" i="13" s="1"/>
  <c r="I920" i="13"/>
  <c r="AZ920" i="13" s="1"/>
  <c r="H920" i="13"/>
  <c r="AY920" i="13" s="1"/>
  <c r="G908" i="13"/>
  <c r="AV908" i="13" s="1"/>
  <c r="I908" i="13"/>
  <c r="AZ908" i="13" s="1"/>
  <c r="H908" i="13"/>
  <c r="AY908" i="13" s="1"/>
  <c r="G896" i="13"/>
  <c r="AV896" i="13" s="1"/>
  <c r="I896" i="13"/>
  <c r="AZ896" i="13" s="1"/>
  <c r="H896" i="13"/>
  <c r="AY896" i="13" s="1"/>
  <c r="G884" i="13"/>
  <c r="AV884" i="13" s="1"/>
  <c r="I884" i="13"/>
  <c r="AZ884" i="13" s="1"/>
  <c r="H884" i="13"/>
  <c r="AY884" i="13" s="1"/>
  <c r="F872" i="13"/>
  <c r="AU872" i="13" s="1"/>
  <c r="I872" i="13"/>
  <c r="AZ872" i="13" s="1"/>
  <c r="H872" i="13"/>
  <c r="AY872" i="13" s="1"/>
  <c r="G860" i="13"/>
  <c r="AV860" i="13" s="1"/>
  <c r="I860" i="13"/>
  <c r="AZ860" i="13" s="1"/>
  <c r="H860" i="13"/>
  <c r="AY860" i="13" s="1"/>
  <c r="G848" i="13"/>
  <c r="AV848" i="13" s="1"/>
  <c r="I848" i="13"/>
  <c r="AZ848" i="13" s="1"/>
  <c r="H848" i="13"/>
  <c r="AY848" i="13" s="1"/>
  <c r="G836" i="13"/>
  <c r="AV836" i="13" s="1"/>
  <c r="I836" i="13"/>
  <c r="AZ836" i="13" s="1"/>
  <c r="H836" i="13"/>
  <c r="AY836" i="13" s="1"/>
  <c r="G824" i="13"/>
  <c r="AV824" i="13" s="1"/>
  <c r="I824" i="13"/>
  <c r="AZ824" i="13" s="1"/>
  <c r="H824" i="13"/>
  <c r="AY824" i="13" s="1"/>
  <c r="G812" i="13"/>
  <c r="AV812" i="13" s="1"/>
  <c r="I812" i="13"/>
  <c r="AZ812" i="13" s="1"/>
  <c r="H812" i="13"/>
  <c r="AY812" i="13" s="1"/>
  <c r="G800" i="13"/>
  <c r="AV800" i="13" s="1"/>
  <c r="I800" i="13"/>
  <c r="AZ800" i="13" s="1"/>
  <c r="H800" i="13"/>
  <c r="AY800" i="13" s="1"/>
  <c r="G788" i="13"/>
  <c r="AV788" i="13" s="1"/>
  <c r="I788" i="13"/>
  <c r="AZ788" i="13" s="1"/>
  <c r="H788" i="13"/>
  <c r="AY788" i="13" s="1"/>
  <c r="G776" i="13"/>
  <c r="AV776" i="13" s="1"/>
  <c r="I776" i="13"/>
  <c r="AZ776" i="13" s="1"/>
  <c r="H776" i="13"/>
  <c r="AY776" i="13" s="1"/>
  <c r="G764" i="13"/>
  <c r="AV764" i="13" s="1"/>
  <c r="I764" i="13"/>
  <c r="AZ764" i="13" s="1"/>
  <c r="H764" i="13"/>
  <c r="AY764" i="13" s="1"/>
  <c r="F752" i="13"/>
  <c r="AU752" i="13" s="1"/>
  <c r="I752" i="13"/>
  <c r="AZ752" i="13" s="1"/>
  <c r="H752" i="13"/>
  <c r="AY752" i="13" s="1"/>
  <c r="G740" i="13"/>
  <c r="AV740" i="13" s="1"/>
  <c r="I740" i="13"/>
  <c r="AZ740" i="13" s="1"/>
  <c r="H740" i="13"/>
  <c r="AY740" i="13" s="1"/>
  <c r="G728" i="13"/>
  <c r="AV728" i="13" s="1"/>
  <c r="I728" i="13"/>
  <c r="AZ728" i="13" s="1"/>
  <c r="H728" i="13"/>
  <c r="AY728" i="13" s="1"/>
  <c r="F716" i="13"/>
  <c r="AU716" i="13" s="1"/>
  <c r="I716" i="13"/>
  <c r="AZ716" i="13" s="1"/>
  <c r="H716" i="13"/>
  <c r="AY716" i="13" s="1"/>
  <c r="G704" i="13"/>
  <c r="AV704" i="13" s="1"/>
  <c r="I704" i="13"/>
  <c r="AZ704" i="13" s="1"/>
  <c r="H704" i="13"/>
  <c r="AY704" i="13" s="1"/>
  <c r="G692" i="13"/>
  <c r="AV692" i="13" s="1"/>
  <c r="I692" i="13"/>
  <c r="AZ692" i="13" s="1"/>
  <c r="H692" i="13"/>
  <c r="AY692" i="13" s="1"/>
  <c r="G680" i="13"/>
  <c r="AV680" i="13" s="1"/>
  <c r="I680" i="13"/>
  <c r="AZ680" i="13" s="1"/>
  <c r="H680" i="13"/>
  <c r="AY680" i="13" s="1"/>
  <c r="G668" i="13"/>
  <c r="AV668" i="13" s="1"/>
  <c r="I668" i="13"/>
  <c r="AZ668" i="13" s="1"/>
  <c r="H668" i="13"/>
  <c r="AY668" i="13" s="1"/>
  <c r="F656" i="13"/>
  <c r="AU656" i="13" s="1"/>
  <c r="I656" i="13"/>
  <c r="AZ656" i="13" s="1"/>
  <c r="H656" i="13"/>
  <c r="AY656" i="13" s="1"/>
  <c r="F644" i="13"/>
  <c r="AU644" i="13" s="1"/>
  <c r="I644" i="13"/>
  <c r="AZ644" i="13" s="1"/>
  <c r="H644" i="13"/>
  <c r="AY644" i="13" s="1"/>
  <c r="I632" i="13"/>
  <c r="AZ632" i="13" s="1"/>
  <c r="H632" i="13"/>
  <c r="AY632" i="13" s="1"/>
  <c r="I620" i="13"/>
  <c r="AZ620" i="13" s="1"/>
  <c r="H620" i="13"/>
  <c r="AY620" i="13" s="1"/>
  <c r="F608" i="13"/>
  <c r="AU608" i="13" s="1"/>
  <c r="I608" i="13"/>
  <c r="AZ608" i="13" s="1"/>
  <c r="H608" i="13"/>
  <c r="AY608" i="13" s="1"/>
  <c r="I596" i="13"/>
  <c r="AZ596" i="13" s="1"/>
  <c r="H596" i="13"/>
  <c r="AY596" i="13" s="1"/>
  <c r="F584" i="13"/>
  <c r="AU584" i="13" s="1"/>
  <c r="I584" i="13"/>
  <c r="AZ584" i="13" s="1"/>
  <c r="H584" i="13"/>
  <c r="AY584" i="13" s="1"/>
  <c r="I572" i="13"/>
  <c r="AZ572" i="13" s="1"/>
  <c r="H572" i="13"/>
  <c r="AY572" i="13" s="1"/>
  <c r="I560" i="13"/>
  <c r="AZ560" i="13" s="1"/>
  <c r="H560" i="13"/>
  <c r="AY560" i="13" s="1"/>
  <c r="F548" i="13"/>
  <c r="AU548" i="13" s="1"/>
  <c r="I548" i="13"/>
  <c r="AZ548" i="13" s="1"/>
  <c r="H548" i="13"/>
  <c r="AY548" i="13" s="1"/>
  <c r="F536" i="13"/>
  <c r="AU536" i="13" s="1"/>
  <c r="I536" i="13"/>
  <c r="AZ536" i="13" s="1"/>
  <c r="H536" i="13"/>
  <c r="AY536" i="13" s="1"/>
  <c r="I524" i="13"/>
  <c r="AZ524" i="13" s="1"/>
  <c r="H524" i="13"/>
  <c r="AY524" i="13" s="1"/>
  <c r="I512" i="13"/>
  <c r="AZ512" i="13" s="1"/>
  <c r="H512" i="13"/>
  <c r="AY512" i="13" s="1"/>
  <c r="H769" i="13"/>
  <c r="AY769" i="13" s="1"/>
  <c r="H352" i="13"/>
  <c r="AY352" i="13" s="1"/>
  <c r="G967" i="13"/>
  <c r="AV967" i="13" s="1"/>
  <c r="I967" i="13"/>
  <c r="AZ967" i="13" s="1"/>
  <c r="F955" i="13"/>
  <c r="AU955" i="13" s="1"/>
  <c r="I955" i="13"/>
  <c r="AZ955" i="13" s="1"/>
  <c r="F943" i="13"/>
  <c r="AU943" i="13" s="1"/>
  <c r="I943" i="13"/>
  <c r="AZ943" i="13" s="1"/>
  <c r="G931" i="13"/>
  <c r="AV931" i="13" s="1"/>
  <c r="I931" i="13"/>
  <c r="AZ931" i="13" s="1"/>
  <c r="F919" i="13"/>
  <c r="AU919" i="13" s="1"/>
  <c r="I919" i="13"/>
  <c r="AZ919" i="13" s="1"/>
  <c r="G907" i="13"/>
  <c r="AV907" i="13" s="1"/>
  <c r="I907" i="13"/>
  <c r="AZ907" i="13" s="1"/>
  <c r="G895" i="13"/>
  <c r="AV895" i="13" s="1"/>
  <c r="I895" i="13"/>
  <c r="AZ895" i="13" s="1"/>
  <c r="F883" i="13"/>
  <c r="AU883" i="13" s="1"/>
  <c r="I883" i="13"/>
  <c r="AZ883" i="13" s="1"/>
  <c r="G871" i="13"/>
  <c r="AV871" i="13" s="1"/>
  <c r="I871" i="13"/>
  <c r="AZ871" i="13" s="1"/>
  <c r="G859" i="13"/>
  <c r="AV859" i="13" s="1"/>
  <c r="I859" i="13"/>
  <c r="AZ859" i="13" s="1"/>
  <c r="F847" i="13"/>
  <c r="AU847" i="13" s="1"/>
  <c r="I847" i="13"/>
  <c r="AZ847" i="13" s="1"/>
  <c r="G835" i="13"/>
  <c r="AV835" i="13" s="1"/>
  <c r="I835" i="13"/>
  <c r="AZ835" i="13" s="1"/>
  <c r="G823" i="13"/>
  <c r="AV823" i="13" s="1"/>
  <c r="I823" i="13"/>
  <c r="AZ823" i="13" s="1"/>
  <c r="F811" i="13"/>
  <c r="AU811" i="13" s="1"/>
  <c r="I811" i="13"/>
  <c r="AZ811" i="13" s="1"/>
  <c r="G799" i="13"/>
  <c r="AV799" i="13" s="1"/>
  <c r="I799" i="13"/>
  <c r="AZ799" i="13" s="1"/>
  <c r="H799" i="13"/>
  <c r="AY799" i="13" s="1"/>
  <c r="G787" i="13"/>
  <c r="AV787" i="13" s="1"/>
  <c r="I787" i="13"/>
  <c r="AZ787" i="13" s="1"/>
  <c r="H787" i="13"/>
  <c r="AY787" i="13" s="1"/>
  <c r="G775" i="13"/>
  <c r="AV775" i="13" s="1"/>
  <c r="I775" i="13"/>
  <c r="AZ775" i="13" s="1"/>
  <c r="H775" i="13"/>
  <c r="AY775" i="13" s="1"/>
  <c r="G763" i="13"/>
  <c r="AV763" i="13" s="1"/>
  <c r="I763" i="13"/>
  <c r="AZ763" i="13" s="1"/>
  <c r="H763" i="13"/>
  <c r="AY763" i="13" s="1"/>
  <c r="G751" i="13"/>
  <c r="AV751" i="13" s="1"/>
  <c r="I751" i="13"/>
  <c r="AZ751" i="13" s="1"/>
  <c r="H751" i="13"/>
  <c r="AY751" i="13" s="1"/>
  <c r="F739" i="13"/>
  <c r="AU739" i="13" s="1"/>
  <c r="I739" i="13"/>
  <c r="AZ739" i="13" s="1"/>
  <c r="H739" i="13"/>
  <c r="AY739" i="13" s="1"/>
  <c r="F727" i="13"/>
  <c r="AU727" i="13" s="1"/>
  <c r="I727" i="13"/>
  <c r="AZ727" i="13" s="1"/>
  <c r="H727" i="13"/>
  <c r="AY727" i="13" s="1"/>
  <c r="G715" i="13"/>
  <c r="AV715" i="13" s="1"/>
  <c r="I715" i="13"/>
  <c r="AZ715" i="13" s="1"/>
  <c r="H715" i="13"/>
  <c r="AY715" i="13" s="1"/>
  <c r="G703" i="13"/>
  <c r="AV703" i="13" s="1"/>
  <c r="I703" i="13"/>
  <c r="AZ703" i="13" s="1"/>
  <c r="H703" i="13"/>
  <c r="AY703" i="13" s="1"/>
  <c r="G691" i="13"/>
  <c r="AV691" i="13" s="1"/>
  <c r="I691" i="13"/>
  <c r="AZ691" i="13" s="1"/>
  <c r="H691" i="13"/>
  <c r="AY691" i="13" s="1"/>
  <c r="G679" i="13"/>
  <c r="AV679" i="13" s="1"/>
  <c r="I679" i="13"/>
  <c r="AZ679" i="13" s="1"/>
  <c r="H679" i="13"/>
  <c r="AY679" i="13" s="1"/>
  <c r="F667" i="13"/>
  <c r="AU667" i="13" s="1"/>
  <c r="I667" i="13"/>
  <c r="AZ667" i="13" s="1"/>
  <c r="H667" i="13"/>
  <c r="AY667" i="13" s="1"/>
  <c r="G655" i="13"/>
  <c r="AV655" i="13" s="1"/>
  <c r="I655" i="13"/>
  <c r="AZ655" i="13" s="1"/>
  <c r="H655" i="13"/>
  <c r="AY655" i="13" s="1"/>
  <c r="G643" i="13"/>
  <c r="AV643" i="13" s="1"/>
  <c r="I643" i="13"/>
  <c r="AZ643" i="13" s="1"/>
  <c r="H643" i="13"/>
  <c r="AY643" i="13" s="1"/>
  <c r="G631" i="13"/>
  <c r="AV631" i="13" s="1"/>
  <c r="I631" i="13"/>
  <c r="AZ631" i="13" s="1"/>
  <c r="H631" i="13"/>
  <c r="AY631" i="13" s="1"/>
  <c r="G619" i="13"/>
  <c r="AV619" i="13" s="1"/>
  <c r="I619" i="13"/>
  <c r="AZ619" i="13" s="1"/>
  <c r="H619" i="13"/>
  <c r="AY619" i="13" s="1"/>
  <c r="G607" i="13"/>
  <c r="AV607" i="13" s="1"/>
  <c r="I607" i="13"/>
  <c r="AZ607" i="13" s="1"/>
  <c r="H607" i="13"/>
  <c r="AY607" i="13" s="1"/>
  <c r="F595" i="13"/>
  <c r="AU595" i="13" s="1"/>
  <c r="I595" i="13"/>
  <c r="AZ595" i="13" s="1"/>
  <c r="H595" i="13"/>
  <c r="AY595" i="13" s="1"/>
  <c r="F583" i="13"/>
  <c r="AU583" i="13" s="1"/>
  <c r="I583" i="13"/>
  <c r="AZ583" i="13" s="1"/>
  <c r="H583" i="13"/>
  <c r="AY583" i="13" s="1"/>
  <c r="G571" i="13"/>
  <c r="AV571" i="13" s="1"/>
  <c r="I571" i="13"/>
  <c r="AZ571" i="13" s="1"/>
  <c r="H571" i="13"/>
  <c r="AY571" i="13" s="1"/>
  <c r="G559" i="13"/>
  <c r="AV559" i="13" s="1"/>
  <c r="I559" i="13"/>
  <c r="AZ559" i="13" s="1"/>
  <c r="H559" i="13"/>
  <c r="AY559" i="13" s="1"/>
  <c r="G547" i="13"/>
  <c r="AV547" i="13" s="1"/>
  <c r="I547" i="13"/>
  <c r="AZ547" i="13" s="1"/>
  <c r="H547" i="13"/>
  <c r="AY547" i="13" s="1"/>
  <c r="G535" i="13"/>
  <c r="AV535" i="13" s="1"/>
  <c r="I535" i="13"/>
  <c r="AZ535" i="13" s="1"/>
  <c r="H535" i="13"/>
  <c r="AY535" i="13" s="1"/>
  <c r="I523" i="13"/>
  <c r="AZ523" i="13" s="1"/>
  <c r="H523" i="13"/>
  <c r="AY523" i="13" s="1"/>
  <c r="F511" i="13"/>
  <c r="AU511" i="13" s="1"/>
  <c r="I511" i="13"/>
  <c r="AZ511" i="13" s="1"/>
  <c r="H511" i="13"/>
  <c r="AY511" i="13" s="1"/>
  <c r="G499" i="13"/>
  <c r="AV499" i="13" s="1"/>
  <c r="I499" i="13"/>
  <c r="AZ499" i="13" s="1"/>
  <c r="H499" i="13"/>
  <c r="AY499" i="13" s="1"/>
  <c r="G487" i="13"/>
  <c r="AV487" i="13" s="1"/>
  <c r="I487" i="13"/>
  <c r="AZ487" i="13" s="1"/>
  <c r="H487" i="13"/>
  <c r="AY487" i="13" s="1"/>
  <c r="G475" i="13"/>
  <c r="AV475" i="13" s="1"/>
  <c r="I475" i="13"/>
  <c r="AZ475" i="13" s="1"/>
  <c r="H475" i="13"/>
  <c r="AY475" i="13" s="1"/>
  <c r="G463" i="13"/>
  <c r="AV463" i="13" s="1"/>
  <c r="I463" i="13"/>
  <c r="AZ463" i="13" s="1"/>
  <c r="H463" i="13"/>
  <c r="AY463" i="13" s="1"/>
  <c r="I451" i="13"/>
  <c r="AZ451" i="13" s="1"/>
  <c r="H451" i="13"/>
  <c r="AY451" i="13" s="1"/>
  <c r="G439" i="13"/>
  <c r="AV439" i="13" s="1"/>
  <c r="I439" i="13"/>
  <c r="AZ439" i="13" s="1"/>
  <c r="H439" i="13"/>
  <c r="AY439" i="13" s="1"/>
  <c r="G427" i="13"/>
  <c r="AV427" i="13" s="1"/>
  <c r="I427" i="13"/>
  <c r="AZ427" i="13" s="1"/>
  <c r="H427" i="13"/>
  <c r="AY427" i="13" s="1"/>
  <c r="I415" i="13"/>
  <c r="AZ415" i="13" s="1"/>
  <c r="H415" i="13"/>
  <c r="AY415" i="13" s="1"/>
  <c r="F403" i="13"/>
  <c r="AU403" i="13" s="1"/>
  <c r="I403" i="13"/>
  <c r="AZ403" i="13" s="1"/>
  <c r="H403" i="13"/>
  <c r="AY403" i="13" s="1"/>
  <c r="I391" i="13"/>
  <c r="AZ391" i="13" s="1"/>
  <c r="H391" i="13"/>
  <c r="AY391" i="13" s="1"/>
  <c r="H907" i="13"/>
  <c r="AY907" i="13" s="1"/>
  <c r="H158" i="13"/>
  <c r="AY158" i="13" s="1"/>
  <c r="BA158" i="13" s="1"/>
  <c r="I966" i="13"/>
  <c r="AZ966" i="13" s="1"/>
  <c r="H966" i="13"/>
  <c r="AY966" i="13" s="1"/>
  <c r="F954" i="13"/>
  <c r="AU954" i="13" s="1"/>
  <c r="I954" i="13"/>
  <c r="AZ954" i="13" s="1"/>
  <c r="H954" i="13"/>
  <c r="AY954" i="13" s="1"/>
  <c r="F942" i="13"/>
  <c r="AU942" i="13" s="1"/>
  <c r="I942" i="13"/>
  <c r="AZ942" i="13" s="1"/>
  <c r="H942" i="13"/>
  <c r="AY942" i="13" s="1"/>
  <c r="F930" i="13"/>
  <c r="AU930" i="13" s="1"/>
  <c r="I930" i="13"/>
  <c r="AZ930" i="13" s="1"/>
  <c r="H930" i="13"/>
  <c r="AY930" i="13" s="1"/>
  <c r="F918" i="13"/>
  <c r="AU918" i="13" s="1"/>
  <c r="I918" i="13"/>
  <c r="AZ918" i="13" s="1"/>
  <c r="H918" i="13"/>
  <c r="AY918" i="13" s="1"/>
  <c r="F906" i="13"/>
  <c r="AU906" i="13" s="1"/>
  <c r="I906" i="13"/>
  <c r="AZ906" i="13" s="1"/>
  <c r="H906" i="13"/>
  <c r="AY906" i="13" s="1"/>
  <c r="F894" i="13"/>
  <c r="AU894" i="13" s="1"/>
  <c r="I894" i="13"/>
  <c r="AZ894" i="13" s="1"/>
  <c r="H894" i="13"/>
  <c r="AY894" i="13" s="1"/>
  <c r="F882" i="13"/>
  <c r="AU882" i="13" s="1"/>
  <c r="I882" i="13"/>
  <c r="AZ882" i="13" s="1"/>
  <c r="H882" i="13"/>
  <c r="AY882" i="13" s="1"/>
  <c r="F870" i="13"/>
  <c r="AU870" i="13" s="1"/>
  <c r="I870" i="13"/>
  <c r="AZ870" i="13" s="1"/>
  <c r="H870" i="13"/>
  <c r="AY870" i="13" s="1"/>
  <c r="I858" i="13"/>
  <c r="AZ858" i="13" s="1"/>
  <c r="H858" i="13"/>
  <c r="AY858" i="13" s="1"/>
  <c r="F846" i="13"/>
  <c r="AU846" i="13" s="1"/>
  <c r="I846" i="13"/>
  <c r="AZ846" i="13" s="1"/>
  <c r="H846" i="13"/>
  <c r="AY846" i="13" s="1"/>
  <c r="I834" i="13"/>
  <c r="AZ834" i="13" s="1"/>
  <c r="H834" i="13"/>
  <c r="AY834" i="13" s="1"/>
  <c r="F822" i="13"/>
  <c r="AU822" i="13" s="1"/>
  <c r="I822" i="13"/>
  <c r="AZ822" i="13" s="1"/>
  <c r="H822" i="13"/>
  <c r="AY822" i="13" s="1"/>
  <c r="F810" i="13"/>
  <c r="AU810" i="13" s="1"/>
  <c r="H810" i="13"/>
  <c r="AY810" i="13" s="1"/>
  <c r="I810" i="13"/>
  <c r="AZ810" i="13" s="1"/>
  <c r="F798" i="13"/>
  <c r="AU798" i="13" s="1"/>
  <c r="H798" i="13"/>
  <c r="AY798" i="13" s="1"/>
  <c r="I798" i="13"/>
  <c r="AZ798" i="13" s="1"/>
  <c r="F786" i="13"/>
  <c r="AU786" i="13" s="1"/>
  <c r="I786" i="13"/>
  <c r="AZ786" i="13" s="1"/>
  <c r="H786" i="13"/>
  <c r="AY786" i="13" s="1"/>
  <c r="F774" i="13"/>
  <c r="AU774" i="13" s="1"/>
  <c r="I774" i="13"/>
  <c r="AZ774" i="13" s="1"/>
  <c r="H774" i="13"/>
  <c r="AY774" i="13" s="1"/>
  <c r="F762" i="13"/>
  <c r="AU762" i="13" s="1"/>
  <c r="I762" i="13"/>
  <c r="AZ762" i="13" s="1"/>
  <c r="H762" i="13"/>
  <c r="AY762" i="13" s="1"/>
  <c r="I750" i="13"/>
  <c r="AZ750" i="13" s="1"/>
  <c r="H750" i="13"/>
  <c r="AY750" i="13" s="1"/>
  <c r="F738" i="13"/>
  <c r="AU738" i="13" s="1"/>
  <c r="I738" i="13"/>
  <c r="AZ738" i="13" s="1"/>
  <c r="H738" i="13"/>
  <c r="AY738" i="13" s="1"/>
  <c r="I726" i="13"/>
  <c r="AZ726" i="13" s="1"/>
  <c r="H726" i="13"/>
  <c r="AY726" i="13" s="1"/>
  <c r="F714" i="13"/>
  <c r="AU714" i="13" s="1"/>
  <c r="I714" i="13"/>
  <c r="AZ714" i="13" s="1"/>
  <c r="H714" i="13"/>
  <c r="AY714" i="13" s="1"/>
  <c r="I702" i="13"/>
  <c r="AZ702" i="13" s="1"/>
  <c r="H702" i="13"/>
  <c r="AY702" i="13" s="1"/>
  <c r="F690" i="13"/>
  <c r="AU690" i="13" s="1"/>
  <c r="I690" i="13"/>
  <c r="AZ690" i="13" s="1"/>
  <c r="H690" i="13"/>
  <c r="AY690" i="13" s="1"/>
  <c r="F678" i="13"/>
  <c r="AU678" i="13" s="1"/>
  <c r="I678" i="13"/>
  <c r="AZ678" i="13" s="1"/>
  <c r="H678" i="13"/>
  <c r="AY678" i="13" s="1"/>
  <c r="F666" i="13"/>
  <c r="AU666" i="13" s="1"/>
  <c r="I666" i="13"/>
  <c r="AZ666" i="13" s="1"/>
  <c r="H666" i="13"/>
  <c r="AY666" i="13" s="1"/>
  <c r="G654" i="13"/>
  <c r="AV654" i="13" s="1"/>
  <c r="I654" i="13"/>
  <c r="AZ654" i="13" s="1"/>
  <c r="H654" i="13"/>
  <c r="AY654" i="13" s="1"/>
  <c r="G642" i="13"/>
  <c r="AV642" i="13" s="1"/>
  <c r="I642" i="13"/>
  <c r="AZ642" i="13" s="1"/>
  <c r="H642" i="13"/>
  <c r="AY642" i="13" s="1"/>
  <c r="G630" i="13"/>
  <c r="AV630" i="13" s="1"/>
  <c r="I630" i="13"/>
  <c r="AZ630" i="13" s="1"/>
  <c r="H630" i="13"/>
  <c r="AY630" i="13" s="1"/>
  <c r="I618" i="13"/>
  <c r="AZ618" i="13" s="1"/>
  <c r="H618" i="13"/>
  <c r="AY618" i="13" s="1"/>
  <c r="F606" i="13"/>
  <c r="AU606" i="13" s="1"/>
  <c r="I606" i="13"/>
  <c r="AZ606" i="13" s="1"/>
  <c r="H606" i="13"/>
  <c r="AY606" i="13" s="1"/>
  <c r="G594" i="13"/>
  <c r="AV594" i="13" s="1"/>
  <c r="I594" i="13"/>
  <c r="AZ594" i="13" s="1"/>
  <c r="H594" i="13"/>
  <c r="AY594" i="13" s="1"/>
  <c r="F582" i="13"/>
  <c r="AU582" i="13" s="1"/>
  <c r="I582" i="13"/>
  <c r="AZ582" i="13" s="1"/>
  <c r="H582" i="13"/>
  <c r="AY582" i="13" s="1"/>
  <c r="G570" i="13"/>
  <c r="AV570" i="13" s="1"/>
  <c r="I570" i="13"/>
  <c r="AZ570" i="13" s="1"/>
  <c r="H570" i="13"/>
  <c r="AY570" i="13" s="1"/>
  <c r="G558" i="13"/>
  <c r="AV558" i="13" s="1"/>
  <c r="I558" i="13"/>
  <c r="AZ558" i="13" s="1"/>
  <c r="H558" i="13"/>
  <c r="AY558" i="13" s="1"/>
  <c r="F546" i="13"/>
  <c r="AU546" i="13" s="1"/>
  <c r="I546" i="13"/>
  <c r="AZ546" i="13" s="1"/>
  <c r="H546" i="13"/>
  <c r="AY546" i="13" s="1"/>
  <c r="G534" i="13"/>
  <c r="AV534" i="13" s="1"/>
  <c r="I534" i="13"/>
  <c r="AZ534" i="13" s="1"/>
  <c r="H534" i="13"/>
  <c r="AY534" i="13" s="1"/>
  <c r="F522" i="13"/>
  <c r="AU522" i="13" s="1"/>
  <c r="I522" i="13"/>
  <c r="AZ522" i="13" s="1"/>
  <c r="H522" i="13"/>
  <c r="AY522" i="13" s="1"/>
  <c r="G510" i="13"/>
  <c r="AV510" i="13" s="1"/>
  <c r="I510" i="13"/>
  <c r="AZ510" i="13" s="1"/>
  <c r="H510" i="13"/>
  <c r="AY510" i="13" s="1"/>
  <c r="G498" i="13"/>
  <c r="AV498" i="13" s="1"/>
  <c r="I498" i="13"/>
  <c r="AZ498" i="13" s="1"/>
  <c r="H498" i="13"/>
  <c r="AY498" i="13" s="1"/>
  <c r="G486" i="13"/>
  <c r="AV486" i="13" s="1"/>
  <c r="I486" i="13"/>
  <c r="AZ486" i="13" s="1"/>
  <c r="H486" i="13"/>
  <c r="AY486" i="13" s="1"/>
  <c r="I474" i="13"/>
  <c r="AZ474" i="13" s="1"/>
  <c r="H474" i="13"/>
  <c r="AY474" i="13" s="1"/>
  <c r="G462" i="13"/>
  <c r="AV462" i="13" s="1"/>
  <c r="I462" i="13"/>
  <c r="AZ462" i="13" s="1"/>
  <c r="H462" i="13"/>
  <c r="AY462" i="13" s="1"/>
  <c r="G450" i="13"/>
  <c r="AV450" i="13" s="1"/>
  <c r="I450" i="13"/>
  <c r="AZ450" i="13" s="1"/>
  <c r="H450" i="13"/>
  <c r="AY450" i="13" s="1"/>
  <c r="G438" i="13"/>
  <c r="AV438" i="13" s="1"/>
  <c r="I438" i="13"/>
  <c r="AZ438" i="13" s="1"/>
  <c r="H438" i="13"/>
  <c r="AY438" i="13" s="1"/>
  <c r="G426" i="13"/>
  <c r="AV426" i="13" s="1"/>
  <c r="I426" i="13"/>
  <c r="AZ426" i="13" s="1"/>
  <c r="H426" i="13"/>
  <c r="AY426" i="13" s="1"/>
  <c r="G414" i="13"/>
  <c r="AV414" i="13" s="1"/>
  <c r="I414" i="13"/>
  <c r="AZ414" i="13" s="1"/>
  <c r="H414" i="13"/>
  <c r="AY414" i="13" s="1"/>
  <c r="G402" i="13"/>
  <c r="AV402" i="13" s="1"/>
  <c r="I402" i="13"/>
  <c r="AZ402" i="13" s="1"/>
  <c r="H402" i="13"/>
  <c r="AY402" i="13" s="1"/>
  <c r="G390" i="13"/>
  <c r="AV390" i="13" s="1"/>
  <c r="I390" i="13"/>
  <c r="AZ390" i="13" s="1"/>
  <c r="H390" i="13"/>
  <c r="AY390" i="13" s="1"/>
  <c r="G378" i="13"/>
  <c r="AV378" i="13" s="1"/>
  <c r="I378" i="13"/>
  <c r="AZ378" i="13" s="1"/>
  <c r="H378" i="13"/>
  <c r="AY378" i="13" s="1"/>
  <c r="G366" i="13"/>
  <c r="AV366" i="13" s="1"/>
  <c r="I366" i="13"/>
  <c r="AZ366" i="13" s="1"/>
  <c r="H366" i="13"/>
  <c r="AY366" i="13" s="1"/>
  <c r="G354" i="13"/>
  <c r="AV354" i="13" s="1"/>
  <c r="I354" i="13"/>
  <c r="AZ354" i="13" s="1"/>
  <c r="H354" i="13"/>
  <c r="AY354" i="13" s="1"/>
  <c r="G342" i="13"/>
  <c r="AV342" i="13" s="1"/>
  <c r="I342" i="13"/>
  <c r="AZ342" i="13" s="1"/>
  <c r="H342" i="13"/>
  <c r="AY342" i="13" s="1"/>
  <c r="G330" i="13"/>
  <c r="AV330" i="13" s="1"/>
  <c r="I330" i="13"/>
  <c r="AZ330" i="13" s="1"/>
  <c r="H330" i="13"/>
  <c r="AY330" i="13" s="1"/>
  <c r="G318" i="13"/>
  <c r="AV318" i="13" s="1"/>
  <c r="I318" i="13"/>
  <c r="AZ318" i="13" s="1"/>
  <c r="H318" i="13"/>
  <c r="AY318" i="13" s="1"/>
  <c r="G306" i="13"/>
  <c r="AV306" i="13" s="1"/>
  <c r="I306" i="13"/>
  <c r="AZ306" i="13" s="1"/>
  <c r="H306" i="13"/>
  <c r="AY306" i="13" s="1"/>
  <c r="G294" i="13"/>
  <c r="AV294" i="13" s="1"/>
  <c r="I294" i="13"/>
  <c r="AZ294" i="13" s="1"/>
  <c r="H294" i="13"/>
  <c r="AY294" i="13" s="1"/>
  <c r="G282" i="13"/>
  <c r="AV282" i="13" s="1"/>
  <c r="I282" i="13"/>
  <c r="AZ282" i="13" s="1"/>
  <c r="H282" i="13"/>
  <c r="AY282" i="13" s="1"/>
  <c r="G270" i="13"/>
  <c r="AV270" i="13" s="1"/>
  <c r="I270" i="13"/>
  <c r="AZ270" i="13" s="1"/>
  <c r="H270" i="13"/>
  <c r="AY270" i="13" s="1"/>
  <c r="H895" i="13"/>
  <c r="AY895" i="13" s="1"/>
  <c r="G965" i="13"/>
  <c r="AV965" i="13" s="1"/>
  <c r="I965" i="13"/>
  <c r="AZ965" i="13" s="1"/>
  <c r="H965" i="13"/>
  <c r="AY965" i="13" s="1"/>
  <c r="G953" i="13"/>
  <c r="AV953" i="13" s="1"/>
  <c r="I953" i="13"/>
  <c r="AZ953" i="13" s="1"/>
  <c r="H953" i="13"/>
  <c r="AY953" i="13" s="1"/>
  <c r="F941" i="13"/>
  <c r="AU941" i="13" s="1"/>
  <c r="I941" i="13"/>
  <c r="AZ941" i="13" s="1"/>
  <c r="H941" i="13"/>
  <c r="AY941" i="13" s="1"/>
  <c r="G929" i="13"/>
  <c r="AV929" i="13" s="1"/>
  <c r="I929" i="13"/>
  <c r="AZ929" i="13" s="1"/>
  <c r="H929" i="13"/>
  <c r="AY929" i="13" s="1"/>
  <c r="G917" i="13"/>
  <c r="I917" i="13"/>
  <c r="AZ917" i="13" s="1"/>
  <c r="H917" i="13"/>
  <c r="AY917" i="13" s="1"/>
  <c r="G905" i="13"/>
  <c r="AV905" i="13" s="1"/>
  <c r="I905" i="13"/>
  <c r="AZ905" i="13" s="1"/>
  <c r="H905" i="13"/>
  <c r="AY905" i="13" s="1"/>
  <c r="H883" i="13"/>
  <c r="AY883" i="13" s="1"/>
  <c r="H400" i="13"/>
  <c r="AY400" i="13" s="1"/>
  <c r="H136" i="13"/>
  <c r="AY136" i="13" s="1"/>
  <c r="G964" i="13"/>
  <c r="AV964" i="13" s="1"/>
  <c r="H964" i="13"/>
  <c r="AY964" i="13" s="1"/>
  <c r="I964" i="13"/>
  <c r="AZ964" i="13" s="1"/>
  <c r="G952" i="13"/>
  <c r="AV952" i="13" s="1"/>
  <c r="I952" i="13"/>
  <c r="AZ952" i="13" s="1"/>
  <c r="H952" i="13"/>
  <c r="AY952" i="13" s="1"/>
  <c r="G940" i="13"/>
  <c r="AV940" i="13" s="1"/>
  <c r="I940" i="13"/>
  <c r="AZ940" i="13" s="1"/>
  <c r="H940" i="13"/>
  <c r="AY940" i="13" s="1"/>
  <c r="G928" i="13"/>
  <c r="AV928" i="13" s="1"/>
  <c r="I928" i="13"/>
  <c r="AZ928" i="13" s="1"/>
  <c r="H928" i="13"/>
  <c r="AY928" i="13" s="1"/>
  <c r="F916" i="13"/>
  <c r="AU916" i="13" s="1"/>
  <c r="I916" i="13"/>
  <c r="AZ916" i="13" s="1"/>
  <c r="H916" i="13"/>
  <c r="AY916" i="13" s="1"/>
  <c r="G904" i="13"/>
  <c r="AV904" i="13" s="1"/>
  <c r="I904" i="13"/>
  <c r="AZ904" i="13" s="1"/>
  <c r="H904" i="13"/>
  <c r="AY904" i="13" s="1"/>
  <c r="G892" i="13"/>
  <c r="AV892" i="13" s="1"/>
  <c r="I892" i="13"/>
  <c r="AZ892" i="13" s="1"/>
  <c r="H892" i="13"/>
  <c r="AY892" i="13" s="1"/>
  <c r="G880" i="13"/>
  <c r="AV880" i="13" s="1"/>
  <c r="I880" i="13"/>
  <c r="AZ880" i="13" s="1"/>
  <c r="H880" i="13"/>
  <c r="AY880" i="13" s="1"/>
  <c r="G868" i="13"/>
  <c r="AV868" i="13" s="1"/>
  <c r="I868" i="13"/>
  <c r="AZ868" i="13" s="1"/>
  <c r="H868" i="13"/>
  <c r="AY868" i="13" s="1"/>
  <c r="F856" i="13"/>
  <c r="AU856" i="13" s="1"/>
  <c r="I856" i="13"/>
  <c r="AZ856" i="13" s="1"/>
  <c r="H856" i="13"/>
  <c r="AY856" i="13" s="1"/>
  <c r="G844" i="13"/>
  <c r="AV844" i="13" s="1"/>
  <c r="I844" i="13"/>
  <c r="AZ844" i="13" s="1"/>
  <c r="H844" i="13"/>
  <c r="AY844" i="13" s="1"/>
  <c r="G832" i="13"/>
  <c r="AV832" i="13" s="1"/>
  <c r="I832" i="13"/>
  <c r="AZ832" i="13" s="1"/>
  <c r="H832" i="13"/>
  <c r="AY832" i="13" s="1"/>
  <c r="G820" i="13"/>
  <c r="AV820" i="13" s="1"/>
  <c r="I820" i="13"/>
  <c r="AZ820" i="13" s="1"/>
  <c r="H820" i="13"/>
  <c r="AY820" i="13" s="1"/>
  <c r="G808" i="13"/>
  <c r="AV808" i="13" s="1"/>
  <c r="I808" i="13"/>
  <c r="AZ808" i="13" s="1"/>
  <c r="H808" i="13"/>
  <c r="AY808" i="13" s="1"/>
  <c r="G796" i="13"/>
  <c r="AV796" i="13" s="1"/>
  <c r="I796" i="13"/>
  <c r="AZ796" i="13" s="1"/>
  <c r="H796" i="13"/>
  <c r="AY796" i="13" s="1"/>
  <c r="F784" i="13"/>
  <c r="AU784" i="13" s="1"/>
  <c r="I784" i="13"/>
  <c r="AZ784" i="13" s="1"/>
  <c r="G772" i="13"/>
  <c r="AV772" i="13" s="1"/>
  <c r="I772" i="13"/>
  <c r="AZ772" i="13" s="1"/>
  <c r="H772" i="13"/>
  <c r="AY772" i="13" s="1"/>
  <c r="G760" i="13"/>
  <c r="AV760" i="13" s="1"/>
  <c r="I760" i="13"/>
  <c r="AZ760" i="13" s="1"/>
  <c r="H760" i="13"/>
  <c r="AY760" i="13" s="1"/>
  <c r="G748" i="13"/>
  <c r="AV748" i="13" s="1"/>
  <c r="I748" i="13"/>
  <c r="AZ748" i="13" s="1"/>
  <c r="H748" i="13"/>
  <c r="AY748" i="13" s="1"/>
  <c r="G736" i="13"/>
  <c r="AV736" i="13" s="1"/>
  <c r="I736" i="13"/>
  <c r="AZ736" i="13" s="1"/>
  <c r="G724" i="13"/>
  <c r="AV724" i="13" s="1"/>
  <c r="I724" i="13"/>
  <c r="AZ724" i="13" s="1"/>
  <c r="H724" i="13"/>
  <c r="AY724" i="13" s="1"/>
  <c r="F712" i="13"/>
  <c r="AU712" i="13" s="1"/>
  <c r="I712" i="13"/>
  <c r="AZ712" i="13" s="1"/>
  <c r="H712" i="13"/>
  <c r="AY712" i="13" s="1"/>
  <c r="G700" i="13"/>
  <c r="AV700" i="13" s="1"/>
  <c r="I700" i="13"/>
  <c r="AZ700" i="13" s="1"/>
  <c r="H700" i="13"/>
  <c r="AY700" i="13" s="1"/>
  <c r="G688" i="13"/>
  <c r="AV688" i="13" s="1"/>
  <c r="I688" i="13"/>
  <c r="AZ688" i="13" s="1"/>
  <c r="G676" i="13"/>
  <c r="AV676" i="13" s="1"/>
  <c r="I676" i="13"/>
  <c r="AZ676" i="13" s="1"/>
  <c r="H676" i="13"/>
  <c r="AY676" i="13" s="1"/>
  <c r="G664" i="13"/>
  <c r="AV664" i="13" s="1"/>
  <c r="I664" i="13"/>
  <c r="AZ664" i="13" s="1"/>
  <c r="H664" i="13"/>
  <c r="AY664" i="13" s="1"/>
  <c r="G652" i="13"/>
  <c r="AV652" i="13" s="1"/>
  <c r="I652" i="13"/>
  <c r="AZ652" i="13" s="1"/>
  <c r="H652" i="13"/>
  <c r="AY652" i="13" s="1"/>
  <c r="F640" i="13"/>
  <c r="AU640" i="13" s="1"/>
  <c r="I640" i="13"/>
  <c r="AZ640" i="13" s="1"/>
  <c r="G628" i="13"/>
  <c r="AV628" i="13" s="1"/>
  <c r="I628" i="13"/>
  <c r="AZ628" i="13" s="1"/>
  <c r="H628" i="13"/>
  <c r="AY628" i="13" s="1"/>
  <c r="G616" i="13"/>
  <c r="AV616" i="13" s="1"/>
  <c r="I616" i="13"/>
  <c r="AZ616" i="13" s="1"/>
  <c r="H616" i="13"/>
  <c r="AY616" i="13" s="1"/>
  <c r="F604" i="13"/>
  <c r="AU604" i="13" s="1"/>
  <c r="I604" i="13"/>
  <c r="AZ604" i="13" s="1"/>
  <c r="H604" i="13"/>
  <c r="AY604" i="13" s="1"/>
  <c r="G592" i="13"/>
  <c r="AV592" i="13" s="1"/>
  <c r="I592" i="13"/>
  <c r="AZ592" i="13" s="1"/>
  <c r="G580" i="13"/>
  <c r="AV580" i="13" s="1"/>
  <c r="I580" i="13"/>
  <c r="AZ580" i="13" s="1"/>
  <c r="H580" i="13"/>
  <c r="AY580" i="13" s="1"/>
  <c r="G568" i="13"/>
  <c r="AV568" i="13" s="1"/>
  <c r="I568" i="13"/>
  <c r="AZ568" i="13" s="1"/>
  <c r="H568" i="13"/>
  <c r="AY568" i="13" s="1"/>
  <c r="F556" i="13"/>
  <c r="AU556" i="13" s="1"/>
  <c r="I556" i="13"/>
  <c r="AZ556" i="13" s="1"/>
  <c r="H556" i="13"/>
  <c r="AY556" i="13" s="1"/>
  <c r="G544" i="13"/>
  <c r="AV544" i="13" s="1"/>
  <c r="I544" i="13"/>
  <c r="AZ544" i="13" s="1"/>
  <c r="F532" i="13"/>
  <c r="AU532" i="13" s="1"/>
  <c r="I532" i="13"/>
  <c r="AZ532" i="13" s="1"/>
  <c r="H532" i="13"/>
  <c r="AY532" i="13" s="1"/>
  <c r="G520" i="13"/>
  <c r="AV520" i="13" s="1"/>
  <c r="I520" i="13"/>
  <c r="AZ520" i="13" s="1"/>
  <c r="H520" i="13"/>
  <c r="AY520" i="13" s="1"/>
  <c r="G508" i="13"/>
  <c r="AV508" i="13" s="1"/>
  <c r="I508" i="13"/>
  <c r="AZ508" i="13" s="1"/>
  <c r="H508" i="13"/>
  <c r="AY508" i="13" s="1"/>
  <c r="G496" i="13"/>
  <c r="AV496" i="13" s="1"/>
  <c r="I496" i="13"/>
  <c r="AZ496" i="13" s="1"/>
  <c r="G484" i="13"/>
  <c r="AV484" i="13" s="1"/>
  <c r="I484" i="13"/>
  <c r="AZ484" i="13" s="1"/>
  <c r="H484" i="13"/>
  <c r="AY484" i="13" s="1"/>
  <c r="G472" i="13"/>
  <c r="AV472" i="13" s="1"/>
  <c r="I472" i="13"/>
  <c r="AZ472" i="13" s="1"/>
  <c r="H472" i="13"/>
  <c r="AY472" i="13" s="1"/>
  <c r="I460" i="13"/>
  <c r="AZ460" i="13" s="1"/>
  <c r="H460" i="13"/>
  <c r="AY460" i="13" s="1"/>
  <c r="G448" i="13"/>
  <c r="AV448" i="13" s="1"/>
  <c r="I448" i="13"/>
  <c r="AZ448" i="13" s="1"/>
  <c r="G436" i="13"/>
  <c r="AV436" i="13" s="1"/>
  <c r="I436" i="13"/>
  <c r="AZ436" i="13" s="1"/>
  <c r="H436" i="13"/>
  <c r="AY436" i="13" s="1"/>
  <c r="G424" i="13"/>
  <c r="AV424" i="13" s="1"/>
  <c r="I424" i="13"/>
  <c r="AZ424" i="13" s="1"/>
  <c r="H424" i="13"/>
  <c r="AY424" i="13" s="1"/>
  <c r="I412" i="13"/>
  <c r="AZ412" i="13" s="1"/>
  <c r="H412" i="13"/>
  <c r="AY412" i="13" s="1"/>
  <c r="I388" i="13"/>
  <c r="AZ388" i="13" s="1"/>
  <c r="H388" i="13"/>
  <c r="AY388" i="13" s="1"/>
  <c r="I376" i="13"/>
  <c r="AZ376" i="13" s="1"/>
  <c r="H376" i="13"/>
  <c r="AY376" i="13" s="1"/>
  <c r="I364" i="13"/>
  <c r="AZ364" i="13" s="1"/>
  <c r="H364" i="13"/>
  <c r="AY364" i="13" s="1"/>
  <c r="I340" i="13"/>
  <c r="AZ340" i="13" s="1"/>
  <c r="H340" i="13"/>
  <c r="AY340" i="13" s="1"/>
  <c r="I328" i="13"/>
  <c r="AZ328" i="13" s="1"/>
  <c r="H328" i="13"/>
  <c r="AY328" i="13" s="1"/>
  <c r="I316" i="13"/>
  <c r="AZ316" i="13" s="1"/>
  <c r="H316" i="13"/>
  <c r="AY316" i="13" s="1"/>
  <c r="I304" i="13"/>
  <c r="AZ304" i="13" s="1"/>
  <c r="H304" i="13"/>
  <c r="AY304" i="13" s="1"/>
  <c r="I292" i="13"/>
  <c r="AZ292" i="13" s="1"/>
  <c r="H292" i="13"/>
  <c r="AY292" i="13" s="1"/>
  <c r="I268" i="13"/>
  <c r="AZ268" i="13" s="1"/>
  <c r="H268" i="13"/>
  <c r="AY268" i="13" s="1"/>
  <c r="I256" i="13"/>
  <c r="AZ256" i="13" s="1"/>
  <c r="H256" i="13"/>
  <c r="AY256" i="13" s="1"/>
  <c r="I244" i="13"/>
  <c r="AZ244" i="13" s="1"/>
  <c r="H244" i="13"/>
  <c r="AY244" i="13" s="1"/>
  <c r="I232" i="13"/>
  <c r="AZ232" i="13" s="1"/>
  <c r="H232" i="13"/>
  <c r="AY232" i="13" s="1"/>
  <c r="I220" i="13"/>
  <c r="AZ220" i="13" s="1"/>
  <c r="H220" i="13"/>
  <c r="AY220" i="13" s="1"/>
  <c r="I208" i="13"/>
  <c r="AZ208" i="13" s="1"/>
  <c r="H208" i="13"/>
  <c r="AY208" i="13" s="1"/>
  <c r="I196" i="13"/>
  <c r="AZ196" i="13" s="1"/>
  <c r="H196" i="13"/>
  <c r="AY196" i="13" s="1"/>
  <c r="I184" i="13"/>
  <c r="AZ184" i="13" s="1"/>
  <c r="H184" i="13"/>
  <c r="AY184" i="13" s="1"/>
  <c r="I172" i="13"/>
  <c r="AZ172" i="13" s="1"/>
  <c r="H172" i="13"/>
  <c r="AY172" i="13" s="1"/>
  <c r="I160" i="13"/>
  <c r="AZ160" i="13" s="1"/>
  <c r="H160" i="13"/>
  <c r="AY160" i="13" s="1"/>
  <c r="I148" i="13"/>
  <c r="AZ148" i="13" s="1"/>
  <c r="H148" i="13"/>
  <c r="AY148" i="13" s="1"/>
  <c r="I124" i="13"/>
  <c r="AZ124" i="13" s="1"/>
  <c r="H124" i="13"/>
  <c r="AY124" i="13" s="1"/>
  <c r="I112" i="13"/>
  <c r="AZ112" i="13" s="1"/>
  <c r="H112" i="13"/>
  <c r="AY112" i="13" s="1"/>
  <c r="H871" i="13"/>
  <c r="AY871" i="13" s="1"/>
  <c r="H561" i="13"/>
  <c r="AY561" i="13" s="1"/>
  <c r="H963" i="13"/>
  <c r="AY963" i="13" s="1"/>
  <c r="I963" i="13"/>
  <c r="AZ963" i="13" s="1"/>
  <c r="G951" i="13"/>
  <c r="AV951" i="13" s="1"/>
  <c r="I951" i="13"/>
  <c r="AZ951" i="13" s="1"/>
  <c r="H951" i="13"/>
  <c r="AY951" i="13" s="1"/>
  <c r="G939" i="13"/>
  <c r="AV939" i="13" s="1"/>
  <c r="I939" i="13"/>
  <c r="AZ939" i="13" s="1"/>
  <c r="H939" i="13"/>
  <c r="AY939" i="13" s="1"/>
  <c r="G927" i="13"/>
  <c r="AV927" i="13" s="1"/>
  <c r="I927" i="13"/>
  <c r="AZ927" i="13" s="1"/>
  <c r="H927" i="13"/>
  <c r="AY927" i="13" s="1"/>
  <c r="G915" i="13"/>
  <c r="AV915" i="13" s="1"/>
  <c r="I915" i="13"/>
  <c r="AZ915" i="13" s="1"/>
  <c r="H915" i="13"/>
  <c r="AY915" i="13" s="1"/>
  <c r="G903" i="13"/>
  <c r="AV903" i="13" s="1"/>
  <c r="I903" i="13"/>
  <c r="AZ903" i="13" s="1"/>
  <c r="H903" i="13"/>
  <c r="AY903" i="13" s="1"/>
  <c r="G891" i="13"/>
  <c r="AV891" i="13" s="1"/>
  <c r="I891" i="13"/>
  <c r="AZ891" i="13" s="1"/>
  <c r="H891" i="13"/>
  <c r="AY891" i="13" s="1"/>
  <c r="G879" i="13"/>
  <c r="H879" i="13"/>
  <c r="AY879" i="13" s="1"/>
  <c r="G867" i="13"/>
  <c r="AV867" i="13" s="1"/>
  <c r="I867" i="13"/>
  <c r="AZ867" i="13" s="1"/>
  <c r="H867" i="13"/>
  <c r="AY867" i="13" s="1"/>
  <c r="G855" i="13"/>
  <c r="AV855" i="13" s="1"/>
  <c r="I855" i="13"/>
  <c r="AZ855" i="13" s="1"/>
  <c r="H855" i="13"/>
  <c r="AY855" i="13" s="1"/>
  <c r="G843" i="13"/>
  <c r="AV843" i="13" s="1"/>
  <c r="I843" i="13"/>
  <c r="AZ843" i="13" s="1"/>
  <c r="H843" i="13"/>
  <c r="AY843" i="13" s="1"/>
  <c r="G831" i="13"/>
  <c r="AV831" i="13" s="1"/>
  <c r="H831" i="13"/>
  <c r="AY831" i="13" s="1"/>
  <c r="I831" i="13"/>
  <c r="AZ831" i="13" s="1"/>
  <c r="G819" i="13"/>
  <c r="AV819" i="13" s="1"/>
  <c r="I819" i="13"/>
  <c r="AZ819" i="13" s="1"/>
  <c r="H819" i="13"/>
  <c r="AY819" i="13" s="1"/>
  <c r="G807" i="13"/>
  <c r="AV807" i="13" s="1"/>
  <c r="I807" i="13"/>
  <c r="AZ807" i="13" s="1"/>
  <c r="H807" i="13"/>
  <c r="AY807" i="13" s="1"/>
  <c r="G795" i="13"/>
  <c r="AV795" i="13" s="1"/>
  <c r="I795" i="13"/>
  <c r="AZ795" i="13" s="1"/>
  <c r="H795" i="13"/>
  <c r="AY795" i="13" s="1"/>
  <c r="G783" i="13"/>
  <c r="AV783" i="13" s="1"/>
  <c r="I783" i="13"/>
  <c r="AZ783" i="13" s="1"/>
  <c r="H783" i="13"/>
  <c r="AY783" i="13" s="1"/>
  <c r="G771" i="13"/>
  <c r="AV771" i="13" s="1"/>
  <c r="I771" i="13"/>
  <c r="AZ771" i="13" s="1"/>
  <c r="H771" i="13"/>
  <c r="AY771" i="13" s="1"/>
  <c r="G759" i="13"/>
  <c r="AV759" i="13" s="1"/>
  <c r="I759" i="13"/>
  <c r="AZ759" i="13" s="1"/>
  <c r="H759" i="13"/>
  <c r="AY759" i="13" s="1"/>
  <c r="G747" i="13"/>
  <c r="AV747" i="13" s="1"/>
  <c r="I747" i="13"/>
  <c r="AZ747" i="13" s="1"/>
  <c r="H747" i="13"/>
  <c r="AY747" i="13" s="1"/>
  <c r="G735" i="13"/>
  <c r="AV735" i="13" s="1"/>
  <c r="I735" i="13"/>
  <c r="AZ735" i="13" s="1"/>
  <c r="H735" i="13"/>
  <c r="AY735" i="13" s="1"/>
  <c r="G723" i="13"/>
  <c r="AV723" i="13" s="1"/>
  <c r="I723" i="13"/>
  <c r="AZ723" i="13" s="1"/>
  <c r="H723" i="13"/>
  <c r="AY723" i="13" s="1"/>
  <c r="G711" i="13"/>
  <c r="AV711" i="13" s="1"/>
  <c r="I711" i="13"/>
  <c r="AZ711" i="13" s="1"/>
  <c r="H711" i="13"/>
  <c r="AY711" i="13" s="1"/>
  <c r="G699" i="13"/>
  <c r="AV699" i="13" s="1"/>
  <c r="I699" i="13"/>
  <c r="AZ699" i="13" s="1"/>
  <c r="H699" i="13"/>
  <c r="AY699" i="13" s="1"/>
  <c r="G687" i="13"/>
  <c r="I687" i="13"/>
  <c r="AZ687" i="13" s="1"/>
  <c r="H687" i="13"/>
  <c r="AY687" i="13" s="1"/>
  <c r="G675" i="13"/>
  <c r="AV675" i="13" s="1"/>
  <c r="I675" i="13"/>
  <c r="AZ675" i="13" s="1"/>
  <c r="H675" i="13"/>
  <c r="AY675" i="13" s="1"/>
  <c r="G663" i="13"/>
  <c r="AV663" i="13" s="1"/>
  <c r="I663" i="13"/>
  <c r="AZ663" i="13" s="1"/>
  <c r="H663" i="13"/>
  <c r="AY663" i="13" s="1"/>
  <c r="G651" i="13"/>
  <c r="AV651" i="13" s="1"/>
  <c r="I651" i="13"/>
  <c r="AZ651" i="13" s="1"/>
  <c r="H651" i="13"/>
  <c r="AY651" i="13" s="1"/>
  <c r="I639" i="13"/>
  <c r="AZ639" i="13" s="1"/>
  <c r="H639" i="13"/>
  <c r="AY639" i="13" s="1"/>
  <c r="G627" i="13"/>
  <c r="I627" i="13"/>
  <c r="AZ627" i="13" s="1"/>
  <c r="H627" i="13"/>
  <c r="AY627" i="13" s="1"/>
  <c r="G615" i="13"/>
  <c r="AV615" i="13" s="1"/>
  <c r="I615" i="13"/>
  <c r="AZ615" i="13" s="1"/>
  <c r="H615" i="13"/>
  <c r="AY615" i="13" s="1"/>
  <c r="G603" i="13"/>
  <c r="AV603" i="13" s="1"/>
  <c r="I603" i="13"/>
  <c r="AZ603" i="13" s="1"/>
  <c r="H603" i="13"/>
  <c r="AY603" i="13" s="1"/>
  <c r="G591" i="13"/>
  <c r="I591" i="13"/>
  <c r="AZ591" i="13" s="1"/>
  <c r="H591" i="13"/>
  <c r="AY591" i="13" s="1"/>
  <c r="G579" i="13"/>
  <c r="I579" i="13"/>
  <c r="AZ579" i="13" s="1"/>
  <c r="H579" i="13"/>
  <c r="AY579" i="13" s="1"/>
  <c r="I567" i="13"/>
  <c r="AZ567" i="13" s="1"/>
  <c r="H567" i="13"/>
  <c r="AY567" i="13" s="1"/>
  <c r="G555" i="13"/>
  <c r="AV555" i="13" s="1"/>
  <c r="I555" i="13"/>
  <c r="AZ555" i="13" s="1"/>
  <c r="H555" i="13"/>
  <c r="AY555" i="13" s="1"/>
  <c r="G543" i="13"/>
  <c r="AV543" i="13" s="1"/>
  <c r="I543" i="13"/>
  <c r="AZ543" i="13" s="1"/>
  <c r="H543" i="13"/>
  <c r="AY543" i="13" s="1"/>
  <c r="G531" i="13"/>
  <c r="I531" i="13"/>
  <c r="AZ531" i="13" s="1"/>
  <c r="H531" i="13"/>
  <c r="AY531" i="13" s="1"/>
  <c r="G519" i="13"/>
  <c r="AV519" i="13" s="1"/>
  <c r="I519" i="13"/>
  <c r="AZ519" i="13" s="1"/>
  <c r="H519" i="13"/>
  <c r="AY519" i="13" s="1"/>
  <c r="G507" i="13"/>
  <c r="AV507" i="13" s="1"/>
  <c r="I507" i="13"/>
  <c r="AZ507" i="13" s="1"/>
  <c r="H507" i="13"/>
  <c r="AY507" i="13" s="1"/>
  <c r="I495" i="13"/>
  <c r="AZ495" i="13" s="1"/>
  <c r="H495" i="13"/>
  <c r="AY495" i="13" s="1"/>
  <c r="G483" i="13"/>
  <c r="I483" i="13"/>
  <c r="AZ483" i="13" s="1"/>
  <c r="H483" i="13"/>
  <c r="AY483" i="13" s="1"/>
  <c r="G471" i="13"/>
  <c r="AV471" i="13" s="1"/>
  <c r="I471" i="13"/>
  <c r="AZ471" i="13" s="1"/>
  <c r="H471" i="13"/>
  <c r="AY471" i="13" s="1"/>
  <c r="G459" i="13"/>
  <c r="AV459" i="13" s="1"/>
  <c r="I459" i="13"/>
  <c r="AZ459" i="13" s="1"/>
  <c r="H459" i="13"/>
  <c r="AY459" i="13" s="1"/>
  <c r="G447" i="13"/>
  <c r="AV447" i="13" s="1"/>
  <c r="I447" i="13"/>
  <c r="AZ447" i="13" s="1"/>
  <c r="H447" i="13"/>
  <c r="AY447" i="13" s="1"/>
  <c r="G435" i="13"/>
  <c r="AV435" i="13" s="1"/>
  <c r="I435" i="13"/>
  <c r="AZ435" i="13" s="1"/>
  <c r="H435" i="13"/>
  <c r="AY435" i="13" s="1"/>
  <c r="I423" i="13"/>
  <c r="AZ423" i="13" s="1"/>
  <c r="H423" i="13"/>
  <c r="AY423" i="13" s="1"/>
  <c r="G411" i="13"/>
  <c r="AV411" i="13" s="1"/>
  <c r="I411" i="13"/>
  <c r="AZ411" i="13" s="1"/>
  <c r="H411" i="13"/>
  <c r="AY411" i="13" s="1"/>
  <c r="G399" i="13"/>
  <c r="AV399" i="13" s="1"/>
  <c r="I399" i="13"/>
  <c r="AZ399" i="13" s="1"/>
  <c r="H399" i="13"/>
  <c r="AY399" i="13" s="1"/>
  <c r="H859" i="13"/>
  <c r="AY859" i="13" s="1"/>
  <c r="BA859" i="13" s="1"/>
  <c r="H688" i="13"/>
  <c r="AY688" i="13" s="1"/>
  <c r="G962" i="13"/>
  <c r="H962" i="13"/>
  <c r="AY962" i="13" s="1"/>
  <c r="I962" i="13"/>
  <c r="AZ962" i="13" s="1"/>
  <c r="G950" i="13"/>
  <c r="AV950" i="13" s="1"/>
  <c r="I950" i="13"/>
  <c r="AZ950" i="13" s="1"/>
  <c r="H950" i="13"/>
  <c r="AY950" i="13" s="1"/>
  <c r="G938" i="13"/>
  <c r="AV938" i="13" s="1"/>
  <c r="I938" i="13"/>
  <c r="AZ938" i="13" s="1"/>
  <c r="H938" i="13"/>
  <c r="AY938" i="13" s="1"/>
  <c r="G926" i="13"/>
  <c r="AV926" i="13" s="1"/>
  <c r="I926" i="13"/>
  <c r="AZ926" i="13" s="1"/>
  <c r="H926" i="13"/>
  <c r="AY926" i="13" s="1"/>
  <c r="G914" i="13"/>
  <c r="I914" i="13"/>
  <c r="AZ914" i="13" s="1"/>
  <c r="H914" i="13"/>
  <c r="AY914" i="13" s="1"/>
  <c r="G902" i="13"/>
  <c r="AV902" i="13" s="1"/>
  <c r="I902" i="13"/>
  <c r="AZ902" i="13" s="1"/>
  <c r="H902" i="13"/>
  <c r="AY902" i="13" s="1"/>
  <c r="G890" i="13"/>
  <c r="AV890" i="13" s="1"/>
  <c r="I890" i="13"/>
  <c r="AZ890" i="13" s="1"/>
  <c r="H890" i="13"/>
  <c r="AY890" i="13" s="1"/>
  <c r="G878" i="13"/>
  <c r="AV878" i="13" s="1"/>
  <c r="I878" i="13"/>
  <c r="AZ878" i="13" s="1"/>
  <c r="H878" i="13"/>
  <c r="AY878" i="13" s="1"/>
  <c r="G866" i="13"/>
  <c r="I866" i="13"/>
  <c r="AZ866" i="13" s="1"/>
  <c r="H866" i="13"/>
  <c r="AY866" i="13" s="1"/>
  <c r="G854" i="13"/>
  <c r="AV854" i="13" s="1"/>
  <c r="I854" i="13"/>
  <c r="AZ854" i="13" s="1"/>
  <c r="H854" i="13"/>
  <c r="AY854" i="13" s="1"/>
  <c r="G842" i="13"/>
  <c r="AV842" i="13" s="1"/>
  <c r="I842" i="13"/>
  <c r="AZ842" i="13" s="1"/>
  <c r="H842" i="13"/>
  <c r="AY842" i="13" s="1"/>
  <c r="G830" i="13"/>
  <c r="AV830" i="13" s="1"/>
  <c r="I830" i="13"/>
  <c r="AZ830" i="13" s="1"/>
  <c r="H830" i="13"/>
  <c r="AY830" i="13" s="1"/>
  <c r="G818" i="13"/>
  <c r="I818" i="13"/>
  <c r="AZ818" i="13" s="1"/>
  <c r="H818" i="13"/>
  <c r="AY818" i="13" s="1"/>
  <c r="G806" i="13"/>
  <c r="AV806" i="13" s="1"/>
  <c r="I806" i="13"/>
  <c r="AZ806" i="13" s="1"/>
  <c r="H806" i="13"/>
  <c r="AY806" i="13" s="1"/>
  <c r="G794" i="13"/>
  <c r="AV794" i="13" s="1"/>
  <c r="I794" i="13"/>
  <c r="AZ794" i="13" s="1"/>
  <c r="H794" i="13"/>
  <c r="AY794" i="13" s="1"/>
  <c r="G782" i="13"/>
  <c r="AV782" i="13" s="1"/>
  <c r="I782" i="13"/>
  <c r="AZ782" i="13" s="1"/>
  <c r="H782" i="13"/>
  <c r="AY782" i="13" s="1"/>
  <c r="G770" i="13"/>
  <c r="I770" i="13"/>
  <c r="AZ770" i="13" s="1"/>
  <c r="H770" i="13"/>
  <c r="AY770" i="13" s="1"/>
  <c r="G758" i="13"/>
  <c r="AV758" i="13" s="1"/>
  <c r="I758" i="13"/>
  <c r="AZ758" i="13" s="1"/>
  <c r="H758" i="13"/>
  <c r="AY758" i="13" s="1"/>
  <c r="G746" i="13"/>
  <c r="AV746" i="13" s="1"/>
  <c r="I746" i="13"/>
  <c r="AZ746" i="13" s="1"/>
  <c r="H746" i="13"/>
  <c r="AY746" i="13" s="1"/>
  <c r="G734" i="13"/>
  <c r="AV734" i="13" s="1"/>
  <c r="I734" i="13"/>
  <c r="AZ734" i="13" s="1"/>
  <c r="H734" i="13"/>
  <c r="AY734" i="13" s="1"/>
  <c r="G722" i="13"/>
  <c r="I722" i="13"/>
  <c r="AZ722" i="13" s="1"/>
  <c r="H722" i="13"/>
  <c r="AY722" i="13" s="1"/>
  <c r="G710" i="13"/>
  <c r="AV710" i="13" s="1"/>
  <c r="I710" i="13"/>
  <c r="AZ710" i="13" s="1"/>
  <c r="H710" i="13"/>
  <c r="AY710" i="13" s="1"/>
  <c r="G698" i="13"/>
  <c r="AV698" i="13" s="1"/>
  <c r="I698" i="13"/>
  <c r="AZ698" i="13" s="1"/>
  <c r="H698" i="13"/>
  <c r="AY698" i="13" s="1"/>
  <c r="G686" i="13"/>
  <c r="AV686" i="13" s="1"/>
  <c r="I686" i="13"/>
  <c r="AZ686" i="13" s="1"/>
  <c r="H686" i="13"/>
  <c r="AY686" i="13" s="1"/>
  <c r="G674" i="13"/>
  <c r="I674" i="13"/>
  <c r="AZ674" i="13" s="1"/>
  <c r="H674" i="13"/>
  <c r="AY674" i="13" s="1"/>
  <c r="G662" i="13"/>
  <c r="AV662" i="13" s="1"/>
  <c r="I662" i="13"/>
  <c r="AZ662" i="13" s="1"/>
  <c r="H662" i="13"/>
  <c r="AY662" i="13" s="1"/>
  <c r="I650" i="13"/>
  <c r="AZ650" i="13" s="1"/>
  <c r="H650" i="13"/>
  <c r="AY650" i="13" s="1"/>
  <c r="I638" i="13"/>
  <c r="AZ638" i="13" s="1"/>
  <c r="H638" i="13"/>
  <c r="AY638" i="13" s="1"/>
  <c r="I626" i="13"/>
  <c r="AZ626" i="13" s="1"/>
  <c r="H626" i="13"/>
  <c r="AY626" i="13" s="1"/>
  <c r="I614" i="13"/>
  <c r="AZ614" i="13" s="1"/>
  <c r="H614" i="13"/>
  <c r="AY614" i="13" s="1"/>
  <c r="I602" i="13"/>
  <c r="AZ602" i="13" s="1"/>
  <c r="H602" i="13"/>
  <c r="AY602" i="13" s="1"/>
  <c r="I590" i="13"/>
  <c r="AZ590" i="13" s="1"/>
  <c r="H590" i="13"/>
  <c r="AY590" i="13" s="1"/>
  <c r="I578" i="13"/>
  <c r="AZ578" i="13" s="1"/>
  <c r="H578" i="13"/>
  <c r="AY578" i="13" s="1"/>
  <c r="I566" i="13"/>
  <c r="AZ566" i="13" s="1"/>
  <c r="H566" i="13"/>
  <c r="AY566" i="13" s="1"/>
  <c r="I554" i="13"/>
  <c r="AZ554" i="13" s="1"/>
  <c r="H554" i="13"/>
  <c r="AY554" i="13" s="1"/>
  <c r="I542" i="13"/>
  <c r="AZ542" i="13" s="1"/>
  <c r="H542" i="13"/>
  <c r="AY542" i="13" s="1"/>
  <c r="I530" i="13"/>
  <c r="AZ530" i="13" s="1"/>
  <c r="H530" i="13"/>
  <c r="AY530" i="13" s="1"/>
  <c r="I518" i="13"/>
  <c r="AZ518" i="13" s="1"/>
  <c r="H518" i="13"/>
  <c r="AY518" i="13" s="1"/>
  <c r="I506" i="13"/>
  <c r="AZ506" i="13" s="1"/>
  <c r="H506" i="13"/>
  <c r="AY506" i="13" s="1"/>
  <c r="I494" i="13"/>
  <c r="AZ494" i="13" s="1"/>
  <c r="H494" i="13"/>
  <c r="AY494" i="13" s="1"/>
  <c r="I482" i="13"/>
  <c r="AZ482" i="13" s="1"/>
  <c r="H482" i="13"/>
  <c r="AY482" i="13" s="1"/>
  <c r="I470" i="13"/>
  <c r="AZ470" i="13" s="1"/>
  <c r="H470" i="13"/>
  <c r="AY470" i="13" s="1"/>
  <c r="I458" i="13"/>
  <c r="AZ458" i="13" s="1"/>
  <c r="H458" i="13"/>
  <c r="AY458" i="13" s="1"/>
  <c r="I446" i="13"/>
  <c r="AZ446" i="13" s="1"/>
  <c r="H446" i="13"/>
  <c r="AY446" i="13" s="1"/>
  <c r="I434" i="13"/>
  <c r="AZ434" i="13" s="1"/>
  <c r="H434" i="13"/>
  <c r="AY434" i="13" s="1"/>
  <c r="I422" i="13"/>
  <c r="AZ422" i="13" s="1"/>
  <c r="H422" i="13"/>
  <c r="AY422" i="13" s="1"/>
  <c r="I410" i="13"/>
  <c r="AZ410" i="13" s="1"/>
  <c r="H410" i="13"/>
  <c r="AY410" i="13" s="1"/>
  <c r="I398" i="13"/>
  <c r="AZ398" i="13" s="1"/>
  <c r="H398" i="13"/>
  <c r="AY398" i="13" s="1"/>
  <c r="I386" i="13"/>
  <c r="AZ386" i="13" s="1"/>
  <c r="H386" i="13"/>
  <c r="AY386" i="13" s="1"/>
  <c r="I374" i="13"/>
  <c r="AZ374" i="13" s="1"/>
  <c r="H374" i="13"/>
  <c r="AY374" i="13" s="1"/>
  <c r="I362" i="13"/>
  <c r="AZ362" i="13" s="1"/>
  <c r="H362" i="13"/>
  <c r="AY362" i="13" s="1"/>
  <c r="I350" i="13"/>
  <c r="AZ350" i="13" s="1"/>
  <c r="H350" i="13"/>
  <c r="AY350" i="13" s="1"/>
  <c r="I338" i="13"/>
  <c r="AZ338" i="13" s="1"/>
  <c r="H338" i="13"/>
  <c r="AY338" i="13" s="1"/>
  <c r="I326" i="13"/>
  <c r="AZ326" i="13" s="1"/>
  <c r="H326" i="13"/>
  <c r="AY326" i="13" s="1"/>
  <c r="I314" i="13"/>
  <c r="AZ314" i="13" s="1"/>
  <c r="H314" i="13"/>
  <c r="AY314" i="13" s="1"/>
  <c r="I290" i="13"/>
  <c r="AZ290" i="13" s="1"/>
  <c r="H290" i="13"/>
  <c r="AY290" i="13" s="1"/>
  <c r="I278" i="13"/>
  <c r="AZ278" i="13" s="1"/>
  <c r="H278" i="13"/>
  <c r="AY278" i="13" s="1"/>
  <c r="I266" i="13"/>
  <c r="AZ266" i="13" s="1"/>
  <c r="H266" i="13"/>
  <c r="AY266" i="13" s="1"/>
  <c r="I254" i="13"/>
  <c r="AZ254" i="13" s="1"/>
  <c r="H254" i="13"/>
  <c r="AY254" i="13" s="1"/>
  <c r="I242" i="13"/>
  <c r="AZ242" i="13" s="1"/>
  <c r="H242" i="13"/>
  <c r="AY242" i="13" s="1"/>
  <c r="I230" i="13"/>
  <c r="AZ230" i="13" s="1"/>
  <c r="H230" i="13"/>
  <c r="AY230" i="13" s="1"/>
  <c r="I218" i="13"/>
  <c r="AZ218" i="13" s="1"/>
  <c r="H218" i="13"/>
  <c r="AY218" i="13" s="1"/>
  <c r="I206" i="13"/>
  <c r="AZ206" i="13" s="1"/>
  <c r="H206" i="13"/>
  <c r="AY206" i="13" s="1"/>
  <c r="I194" i="13"/>
  <c r="AZ194" i="13" s="1"/>
  <c r="H194" i="13"/>
  <c r="AY194" i="13" s="1"/>
  <c r="I182" i="13"/>
  <c r="AZ182" i="13" s="1"/>
  <c r="H182" i="13"/>
  <c r="AY182" i="13" s="1"/>
  <c r="I170" i="13"/>
  <c r="AZ170" i="13" s="1"/>
  <c r="H170" i="13"/>
  <c r="AY170" i="13" s="1"/>
  <c r="I146" i="13"/>
  <c r="AZ146" i="13" s="1"/>
  <c r="H146" i="13"/>
  <c r="AY146" i="13" s="1"/>
  <c r="I134" i="13"/>
  <c r="AZ134" i="13" s="1"/>
  <c r="H134" i="13"/>
  <c r="AY134" i="13" s="1"/>
  <c r="I122" i="13"/>
  <c r="AZ122" i="13" s="1"/>
  <c r="H122" i="13"/>
  <c r="AY122" i="13" s="1"/>
  <c r="I110" i="13"/>
  <c r="AZ110" i="13" s="1"/>
  <c r="H110" i="13"/>
  <c r="AY110" i="13" s="1"/>
  <c r="I98" i="13"/>
  <c r="AZ98" i="13" s="1"/>
  <c r="H98" i="13"/>
  <c r="AY98" i="13" s="1"/>
  <c r="I86" i="13"/>
  <c r="AZ86" i="13" s="1"/>
  <c r="H86" i="13"/>
  <c r="AY86" i="13" s="1"/>
  <c r="I74" i="13"/>
  <c r="AZ74" i="13" s="1"/>
  <c r="H74" i="13"/>
  <c r="AY74" i="13" s="1"/>
  <c r="I62" i="13"/>
  <c r="AZ62" i="13" s="1"/>
  <c r="H62" i="13"/>
  <c r="AY62" i="13" s="1"/>
  <c r="I50" i="13"/>
  <c r="AZ50" i="13" s="1"/>
  <c r="H50" i="13"/>
  <c r="AY50" i="13" s="1"/>
  <c r="I38" i="13"/>
  <c r="AZ38" i="13" s="1"/>
  <c r="H38" i="13"/>
  <c r="AY38" i="13" s="1"/>
  <c r="G26" i="13"/>
  <c r="I26" i="13"/>
  <c r="AZ26" i="13" s="1"/>
  <c r="H26" i="13"/>
  <c r="AY26" i="13" s="1"/>
  <c r="I14" i="13"/>
  <c r="AZ14" i="13" s="1"/>
  <c r="H14" i="13"/>
  <c r="AY14" i="13" s="1"/>
  <c r="H847" i="13"/>
  <c r="AY847" i="13" s="1"/>
  <c r="BA847" i="13" s="1"/>
  <c r="H544" i="13"/>
  <c r="AY544" i="13" s="1"/>
  <c r="H448" i="13"/>
  <c r="AY448" i="13" s="1"/>
  <c r="F961" i="13"/>
  <c r="AU961" i="13" s="1"/>
  <c r="I961" i="13"/>
  <c r="AZ961" i="13" s="1"/>
  <c r="H961" i="13"/>
  <c r="AY961" i="13" s="1"/>
  <c r="F949" i="13"/>
  <c r="AU949" i="13" s="1"/>
  <c r="I949" i="13"/>
  <c r="AZ949" i="13" s="1"/>
  <c r="H949" i="13"/>
  <c r="AY949" i="13" s="1"/>
  <c r="I937" i="13"/>
  <c r="AZ937" i="13" s="1"/>
  <c r="H937" i="13"/>
  <c r="AY937" i="13" s="1"/>
  <c r="I925" i="13"/>
  <c r="AZ925" i="13" s="1"/>
  <c r="H925" i="13"/>
  <c r="AY925" i="13" s="1"/>
  <c r="I913" i="13"/>
  <c r="AZ913" i="13" s="1"/>
  <c r="H913" i="13"/>
  <c r="AY913" i="13" s="1"/>
  <c r="F901" i="13"/>
  <c r="AU901" i="13" s="1"/>
  <c r="I901" i="13"/>
  <c r="AZ901" i="13" s="1"/>
  <c r="H901" i="13"/>
  <c r="AY901" i="13" s="1"/>
  <c r="F889" i="13"/>
  <c r="AU889" i="13" s="1"/>
  <c r="I889" i="13"/>
  <c r="AZ889" i="13" s="1"/>
  <c r="H889" i="13"/>
  <c r="AY889" i="13" s="1"/>
  <c r="I877" i="13"/>
  <c r="AZ877" i="13" s="1"/>
  <c r="H877" i="13"/>
  <c r="AY877" i="13" s="1"/>
  <c r="F865" i="13"/>
  <c r="AU865" i="13" s="1"/>
  <c r="I865" i="13"/>
  <c r="AZ865" i="13" s="1"/>
  <c r="H865" i="13"/>
  <c r="AY865" i="13" s="1"/>
  <c r="F853" i="13"/>
  <c r="AU853" i="13" s="1"/>
  <c r="I853" i="13"/>
  <c r="AZ853" i="13" s="1"/>
  <c r="H853" i="13"/>
  <c r="AY853" i="13" s="1"/>
  <c r="I841" i="13"/>
  <c r="AZ841" i="13" s="1"/>
  <c r="H841" i="13"/>
  <c r="AY841" i="13" s="1"/>
  <c r="F829" i="13"/>
  <c r="AU829" i="13" s="1"/>
  <c r="I829" i="13"/>
  <c r="AZ829" i="13" s="1"/>
  <c r="H829" i="13"/>
  <c r="AY829" i="13" s="1"/>
  <c r="I817" i="13"/>
  <c r="AZ817" i="13" s="1"/>
  <c r="H817" i="13"/>
  <c r="AY817" i="13" s="1"/>
  <c r="I805" i="13"/>
  <c r="AZ805" i="13" s="1"/>
  <c r="H805" i="13"/>
  <c r="AY805" i="13" s="1"/>
  <c r="F793" i="13"/>
  <c r="AU793" i="13" s="1"/>
  <c r="I793" i="13"/>
  <c r="AZ793" i="13" s="1"/>
  <c r="H793" i="13"/>
  <c r="AY793" i="13" s="1"/>
  <c r="F781" i="13"/>
  <c r="AU781" i="13" s="1"/>
  <c r="I781" i="13"/>
  <c r="AZ781" i="13" s="1"/>
  <c r="H781" i="13"/>
  <c r="AY781" i="13" s="1"/>
  <c r="F757" i="13"/>
  <c r="AU757" i="13" s="1"/>
  <c r="I757" i="13"/>
  <c r="AZ757" i="13" s="1"/>
  <c r="H757" i="13"/>
  <c r="AY757" i="13" s="1"/>
  <c r="F745" i="13"/>
  <c r="AU745" i="13" s="1"/>
  <c r="I745" i="13"/>
  <c r="AZ745" i="13" s="1"/>
  <c r="H745" i="13"/>
  <c r="AY745" i="13" s="1"/>
  <c r="I733" i="13"/>
  <c r="AZ733" i="13" s="1"/>
  <c r="H733" i="13"/>
  <c r="AY733" i="13" s="1"/>
  <c r="F721" i="13"/>
  <c r="AU721" i="13" s="1"/>
  <c r="I721" i="13"/>
  <c r="AZ721" i="13" s="1"/>
  <c r="I709" i="13"/>
  <c r="AZ709" i="13" s="1"/>
  <c r="H709" i="13"/>
  <c r="AY709" i="13" s="1"/>
  <c r="I697" i="13"/>
  <c r="AZ697" i="13" s="1"/>
  <c r="H697" i="13"/>
  <c r="AY697" i="13" s="1"/>
  <c r="I685" i="13"/>
  <c r="AZ685" i="13" s="1"/>
  <c r="H685" i="13"/>
  <c r="AY685" i="13" s="1"/>
  <c r="F673" i="13"/>
  <c r="AU673" i="13" s="1"/>
  <c r="I673" i="13"/>
  <c r="AZ673" i="13" s="1"/>
  <c r="I661" i="13"/>
  <c r="AZ661" i="13" s="1"/>
  <c r="H661" i="13"/>
  <c r="AY661" i="13" s="1"/>
  <c r="G649" i="13"/>
  <c r="AV649" i="13" s="1"/>
  <c r="I649" i="13"/>
  <c r="AZ649" i="13" s="1"/>
  <c r="H649" i="13"/>
  <c r="AY649" i="13" s="1"/>
  <c r="F637" i="13"/>
  <c r="AU637" i="13" s="1"/>
  <c r="I637" i="13"/>
  <c r="AZ637" i="13" s="1"/>
  <c r="H637" i="13"/>
  <c r="AY637" i="13" s="1"/>
  <c r="G625" i="13"/>
  <c r="AV625" i="13" s="1"/>
  <c r="I625" i="13"/>
  <c r="AZ625" i="13" s="1"/>
  <c r="G613" i="13"/>
  <c r="AV613" i="13" s="1"/>
  <c r="I613" i="13"/>
  <c r="AZ613" i="13" s="1"/>
  <c r="H613" i="13"/>
  <c r="AY613" i="13" s="1"/>
  <c r="G601" i="13"/>
  <c r="AV601" i="13" s="1"/>
  <c r="I601" i="13"/>
  <c r="AZ601" i="13" s="1"/>
  <c r="H601" i="13"/>
  <c r="AY601" i="13" s="1"/>
  <c r="I589" i="13"/>
  <c r="AZ589" i="13" s="1"/>
  <c r="H589" i="13"/>
  <c r="AY589" i="13" s="1"/>
  <c r="G577" i="13"/>
  <c r="AV577" i="13" s="1"/>
  <c r="I577" i="13"/>
  <c r="AZ577" i="13" s="1"/>
  <c r="F565" i="13"/>
  <c r="AU565" i="13" s="1"/>
  <c r="I565" i="13"/>
  <c r="AZ565" i="13" s="1"/>
  <c r="H565" i="13"/>
  <c r="AY565" i="13" s="1"/>
  <c r="G553" i="13"/>
  <c r="AV553" i="13" s="1"/>
  <c r="I553" i="13"/>
  <c r="AZ553" i="13" s="1"/>
  <c r="H553" i="13"/>
  <c r="AY553" i="13" s="1"/>
  <c r="G541" i="13"/>
  <c r="AV541" i="13" s="1"/>
  <c r="I541" i="13"/>
  <c r="AZ541" i="13" s="1"/>
  <c r="H541" i="13"/>
  <c r="AY541" i="13" s="1"/>
  <c r="G529" i="13"/>
  <c r="I529" i="13"/>
  <c r="AZ529" i="13" s="1"/>
  <c r="I517" i="13"/>
  <c r="AZ517" i="13" s="1"/>
  <c r="H517" i="13"/>
  <c r="AY517" i="13" s="1"/>
  <c r="G505" i="13"/>
  <c r="AV505" i="13" s="1"/>
  <c r="I505" i="13"/>
  <c r="AZ505" i="13" s="1"/>
  <c r="H505" i="13"/>
  <c r="AY505" i="13" s="1"/>
  <c r="F493" i="13"/>
  <c r="AU493" i="13" s="1"/>
  <c r="I493" i="13"/>
  <c r="AZ493" i="13" s="1"/>
  <c r="H493" i="13"/>
  <c r="AY493" i="13" s="1"/>
  <c r="G481" i="13"/>
  <c r="AV481" i="13" s="1"/>
  <c r="I481" i="13"/>
  <c r="AZ481" i="13" s="1"/>
  <c r="F469" i="13"/>
  <c r="AU469" i="13" s="1"/>
  <c r="I469" i="13"/>
  <c r="AZ469" i="13" s="1"/>
  <c r="H469" i="13"/>
  <c r="AY469" i="13" s="1"/>
  <c r="G457" i="13"/>
  <c r="AV457" i="13" s="1"/>
  <c r="I457" i="13"/>
  <c r="AZ457" i="13" s="1"/>
  <c r="H457" i="13"/>
  <c r="AY457" i="13" s="1"/>
  <c r="F445" i="13"/>
  <c r="AU445" i="13" s="1"/>
  <c r="I445" i="13"/>
  <c r="AZ445" i="13" s="1"/>
  <c r="H445" i="13"/>
  <c r="AY445" i="13" s="1"/>
  <c r="G433" i="13"/>
  <c r="AV433" i="13" s="1"/>
  <c r="I433" i="13"/>
  <c r="AZ433" i="13" s="1"/>
  <c r="G421" i="13"/>
  <c r="AV421" i="13" s="1"/>
  <c r="I421" i="13"/>
  <c r="AZ421" i="13" s="1"/>
  <c r="H421" i="13"/>
  <c r="AY421" i="13" s="1"/>
  <c r="G409" i="13"/>
  <c r="I409" i="13"/>
  <c r="AZ409" i="13" s="1"/>
  <c r="H409" i="13"/>
  <c r="AY409" i="13" s="1"/>
  <c r="I397" i="13"/>
  <c r="AZ397" i="13" s="1"/>
  <c r="H397" i="13"/>
  <c r="AY397" i="13" s="1"/>
  <c r="G385" i="13"/>
  <c r="AV385" i="13" s="1"/>
  <c r="I385" i="13"/>
  <c r="AZ385" i="13" s="1"/>
  <c r="G373" i="13"/>
  <c r="AV373" i="13" s="1"/>
  <c r="I373" i="13"/>
  <c r="AZ373" i="13" s="1"/>
  <c r="H373" i="13"/>
  <c r="AY373" i="13" s="1"/>
  <c r="I361" i="13"/>
  <c r="AZ361" i="13" s="1"/>
  <c r="H361" i="13"/>
  <c r="AY361" i="13" s="1"/>
  <c r="G349" i="13"/>
  <c r="AV349" i="13" s="1"/>
  <c r="I349" i="13"/>
  <c r="AZ349" i="13" s="1"/>
  <c r="H349" i="13"/>
  <c r="AY349" i="13" s="1"/>
  <c r="G337" i="13"/>
  <c r="AV337" i="13" s="1"/>
  <c r="I337" i="13"/>
  <c r="AZ337" i="13" s="1"/>
  <c r="I325" i="13"/>
  <c r="AZ325" i="13" s="1"/>
  <c r="H325" i="13"/>
  <c r="AY325" i="13" s="1"/>
  <c r="G313" i="13"/>
  <c r="AV313" i="13" s="1"/>
  <c r="I313" i="13"/>
  <c r="AZ313" i="13" s="1"/>
  <c r="H313" i="13"/>
  <c r="AY313" i="13" s="1"/>
  <c r="G301" i="13"/>
  <c r="I301" i="13"/>
  <c r="AZ301" i="13" s="1"/>
  <c r="H301" i="13"/>
  <c r="AY301" i="13" s="1"/>
  <c r="I289" i="13"/>
  <c r="AZ289" i="13" s="1"/>
  <c r="H289" i="13"/>
  <c r="AY289" i="13" s="1"/>
  <c r="G277" i="13"/>
  <c r="AV277" i="13" s="1"/>
  <c r="I277" i="13"/>
  <c r="AZ277" i="13" s="1"/>
  <c r="H277" i="13"/>
  <c r="AY277" i="13" s="1"/>
  <c r="G265" i="13"/>
  <c r="AV265" i="13" s="1"/>
  <c r="I265" i="13"/>
  <c r="AZ265" i="13" s="1"/>
  <c r="H265" i="13"/>
  <c r="AY265" i="13" s="1"/>
  <c r="I253" i="13"/>
  <c r="AZ253" i="13" s="1"/>
  <c r="H253" i="13"/>
  <c r="AY253" i="13" s="1"/>
  <c r="G241" i="13"/>
  <c r="AV241" i="13" s="1"/>
  <c r="I241" i="13"/>
  <c r="AZ241" i="13" s="1"/>
  <c r="H241" i="13"/>
  <c r="AY241" i="13" s="1"/>
  <c r="G229" i="13"/>
  <c r="AV229" i="13" s="1"/>
  <c r="I229" i="13"/>
  <c r="AZ229" i="13" s="1"/>
  <c r="H229" i="13"/>
  <c r="AY229" i="13" s="1"/>
  <c r="I217" i="13"/>
  <c r="AZ217" i="13" s="1"/>
  <c r="H217" i="13"/>
  <c r="AY217" i="13" s="1"/>
  <c r="G205" i="13"/>
  <c r="AV205" i="13" s="1"/>
  <c r="I205" i="13"/>
  <c r="AZ205" i="13" s="1"/>
  <c r="H205" i="13"/>
  <c r="AY205" i="13" s="1"/>
  <c r="G193" i="13"/>
  <c r="I193" i="13"/>
  <c r="AZ193" i="13" s="1"/>
  <c r="H193" i="13"/>
  <c r="AY193" i="13" s="1"/>
  <c r="I181" i="13"/>
  <c r="AZ181" i="13" s="1"/>
  <c r="H181" i="13"/>
  <c r="AY181" i="13" s="1"/>
  <c r="G169" i="13"/>
  <c r="AV169" i="13" s="1"/>
  <c r="I169" i="13"/>
  <c r="AZ169" i="13" s="1"/>
  <c r="H169" i="13"/>
  <c r="AY169" i="13" s="1"/>
  <c r="G157" i="13"/>
  <c r="AV157" i="13" s="1"/>
  <c r="I157" i="13"/>
  <c r="AZ157" i="13" s="1"/>
  <c r="H157" i="13"/>
  <c r="AY157" i="13" s="1"/>
  <c r="I145" i="13"/>
  <c r="AZ145" i="13" s="1"/>
  <c r="H145" i="13"/>
  <c r="AY145" i="13" s="1"/>
  <c r="G133" i="13"/>
  <c r="AV133" i="13" s="1"/>
  <c r="I133" i="13"/>
  <c r="AZ133" i="13" s="1"/>
  <c r="H133" i="13"/>
  <c r="AY133" i="13" s="1"/>
  <c r="G121" i="13"/>
  <c r="AV121" i="13" s="1"/>
  <c r="I121" i="13"/>
  <c r="AZ121" i="13" s="1"/>
  <c r="H121" i="13"/>
  <c r="AY121" i="13" s="1"/>
  <c r="I109" i="13"/>
  <c r="AZ109" i="13" s="1"/>
  <c r="H109" i="13"/>
  <c r="AY109" i="13" s="1"/>
  <c r="G97" i="13"/>
  <c r="AV97" i="13" s="1"/>
  <c r="I97" i="13"/>
  <c r="AZ97" i="13" s="1"/>
  <c r="H97" i="13"/>
  <c r="AY97" i="13" s="1"/>
  <c r="G85" i="13"/>
  <c r="I85" i="13"/>
  <c r="AZ85" i="13" s="1"/>
  <c r="H85" i="13"/>
  <c r="AY85" i="13" s="1"/>
  <c r="I73" i="13"/>
  <c r="AZ73" i="13" s="1"/>
  <c r="H73" i="13"/>
  <c r="AY73" i="13" s="1"/>
  <c r="G61" i="13"/>
  <c r="AV61" i="13" s="1"/>
  <c r="I61" i="13"/>
  <c r="AZ61" i="13" s="1"/>
  <c r="H61" i="13"/>
  <c r="AY61" i="13" s="1"/>
  <c r="I49" i="13"/>
  <c r="AZ49" i="13" s="1"/>
  <c r="H49" i="13"/>
  <c r="AY49" i="13" s="1"/>
  <c r="I37" i="13"/>
  <c r="AZ37" i="13" s="1"/>
  <c r="H37" i="13"/>
  <c r="AY37" i="13" s="1"/>
  <c r="I25" i="13"/>
  <c r="AZ25" i="13" s="1"/>
  <c r="H25" i="13"/>
  <c r="AY25" i="13" s="1"/>
  <c r="I13" i="13"/>
  <c r="AZ13" i="13" s="1"/>
  <c r="H13" i="13"/>
  <c r="AY13" i="13" s="1"/>
  <c r="H835" i="13"/>
  <c r="AY835" i="13" s="1"/>
  <c r="BA835" i="13" s="1"/>
  <c r="G960" i="13"/>
  <c r="AV960" i="13" s="1"/>
  <c r="I960" i="13"/>
  <c r="AZ960" i="13" s="1"/>
  <c r="H960" i="13"/>
  <c r="AY960" i="13" s="1"/>
  <c r="G948" i="13"/>
  <c r="AV948" i="13" s="1"/>
  <c r="I948" i="13"/>
  <c r="AZ948" i="13" s="1"/>
  <c r="H948" i="13"/>
  <c r="AY948" i="13" s="1"/>
  <c r="G936" i="13"/>
  <c r="AV936" i="13" s="1"/>
  <c r="I936" i="13"/>
  <c r="AZ936" i="13" s="1"/>
  <c r="H936" i="13"/>
  <c r="AY936" i="13" s="1"/>
  <c r="G924" i="13"/>
  <c r="AV924" i="13" s="1"/>
  <c r="I924" i="13"/>
  <c r="AZ924" i="13" s="1"/>
  <c r="H924" i="13"/>
  <c r="AY924" i="13" s="1"/>
  <c r="G912" i="13"/>
  <c r="AV912" i="13" s="1"/>
  <c r="I912" i="13"/>
  <c r="AZ912" i="13" s="1"/>
  <c r="H912" i="13"/>
  <c r="AY912" i="13" s="1"/>
  <c r="G900" i="13"/>
  <c r="AV900" i="13" s="1"/>
  <c r="I900" i="13"/>
  <c r="AZ900" i="13" s="1"/>
  <c r="H900" i="13"/>
  <c r="AY900" i="13" s="1"/>
  <c r="G888" i="13"/>
  <c r="AV888" i="13" s="1"/>
  <c r="I888" i="13"/>
  <c r="AZ888" i="13" s="1"/>
  <c r="H888" i="13"/>
  <c r="AY888" i="13" s="1"/>
  <c r="G876" i="13"/>
  <c r="AV876" i="13" s="1"/>
  <c r="I876" i="13"/>
  <c r="AZ876" i="13" s="1"/>
  <c r="H876" i="13"/>
  <c r="AY876" i="13" s="1"/>
  <c r="G864" i="13"/>
  <c r="AV864" i="13" s="1"/>
  <c r="I864" i="13"/>
  <c r="AZ864" i="13" s="1"/>
  <c r="H864" i="13"/>
  <c r="AY864" i="13" s="1"/>
  <c r="F852" i="13"/>
  <c r="AU852" i="13" s="1"/>
  <c r="I852" i="13"/>
  <c r="AZ852" i="13" s="1"/>
  <c r="H852" i="13"/>
  <c r="AY852" i="13" s="1"/>
  <c r="F840" i="13"/>
  <c r="AU840" i="13" s="1"/>
  <c r="I840" i="13"/>
  <c r="AZ840" i="13" s="1"/>
  <c r="H840" i="13"/>
  <c r="AY840" i="13" s="1"/>
  <c r="G828" i="13"/>
  <c r="I828" i="13"/>
  <c r="AZ828" i="13" s="1"/>
  <c r="H828" i="13"/>
  <c r="AY828" i="13" s="1"/>
  <c r="F816" i="13"/>
  <c r="AU816" i="13" s="1"/>
  <c r="I816" i="13"/>
  <c r="AZ816" i="13" s="1"/>
  <c r="H816" i="13"/>
  <c r="AY816" i="13" s="1"/>
  <c r="G804" i="13"/>
  <c r="AV804" i="13" s="1"/>
  <c r="I804" i="13"/>
  <c r="AZ804" i="13" s="1"/>
  <c r="H804" i="13"/>
  <c r="AY804" i="13" s="1"/>
  <c r="F792" i="13"/>
  <c r="AU792" i="13" s="1"/>
  <c r="I792" i="13"/>
  <c r="AZ792" i="13" s="1"/>
  <c r="H792" i="13"/>
  <c r="AY792" i="13" s="1"/>
  <c r="G780" i="13"/>
  <c r="AV780" i="13" s="1"/>
  <c r="I780" i="13"/>
  <c r="AZ780" i="13" s="1"/>
  <c r="H780" i="13"/>
  <c r="AY780" i="13" s="1"/>
  <c r="F768" i="13"/>
  <c r="AU768" i="13" s="1"/>
  <c r="I768" i="13"/>
  <c r="AZ768" i="13" s="1"/>
  <c r="H768" i="13"/>
  <c r="AY768" i="13" s="1"/>
  <c r="F756" i="13"/>
  <c r="AU756" i="13" s="1"/>
  <c r="I756" i="13"/>
  <c r="AZ756" i="13" s="1"/>
  <c r="H756" i="13"/>
  <c r="AY756" i="13" s="1"/>
  <c r="G744" i="13"/>
  <c r="AV744" i="13" s="1"/>
  <c r="I744" i="13"/>
  <c r="AZ744" i="13" s="1"/>
  <c r="H744" i="13"/>
  <c r="AY744" i="13" s="1"/>
  <c r="G732" i="13"/>
  <c r="AV732" i="13" s="1"/>
  <c r="I732" i="13"/>
  <c r="AZ732" i="13" s="1"/>
  <c r="H732" i="13"/>
  <c r="AY732" i="13" s="1"/>
  <c r="G720" i="13"/>
  <c r="AV720" i="13" s="1"/>
  <c r="I720" i="13"/>
  <c r="AZ720" i="13" s="1"/>
  <c r="H720" i="13"/>
  <c r="AY720" i="13" s="1"/>
  <c r="F708" i="13"/>
  <c r="AU708" i="13" s="1"/>
  <c r="I708" i="13"/>
  <c r="AZ708" i="13" s="1"/>
  <c r="H708" i="13"/>
  <c r="AY708" i="13" s="1"/>
  <c r="G696" i="13"/>
  <c r="AV696" i="13" s="1"/>
  <c r="I696" i="13"/>
  <c r="AZ696" i="13" s="1"/>
  <c r="H696" i="13"/>
  <c r="AY696" i="13" s="1"/>
  <c r="F684" i="13"/>
  <c r="AU684" i="13" s="1"/>
  <c r="I684" i="13"/>
  <c r="AZ684" i="13" s="1"/>
  <c r="H684" i="13"/>
  <c r="AY684" i="13" s="1"/>
  <c r="G672" i="13"/>
  <c r="AV672" i="13" s="1"/>
  <c r="I672" i="13"/>
  <c r="AZ672" i="13" s="1"/>
  <c r="H672" i="13"/>
  <c r="AY672" i="13" s="1"/>
  <c r="G660" i="13"/>
  <c r="AV660" i="13" s="1"/>
  <c r="I660" i="13"/>
  <c r="AZ660" i="13" s="1"/>
  <c r="H660" i="13"/>
  <c r="AY660" i="13" s="1"/>
  <c r="G648" i="13"/>
  <c r="AV648" i="13" s="1"/>
  <c r="I648" i="13"/>
  <c r="AZ648" i="13" s="1"/>
  <c r="H648" i="13"/>
  <c r="AY648" i="13" s="1"/>
  <c r="F636" i="13"/>
  <c r="AU636" i="13" s="1"/>
  <c r="I636" i="13"/>
  <c r="AZ636" i="13" s="1"/>
  <c r="H636" i="13"/>
  <c r="AY636" i="13" s="1"/>
  <c r="F624" i="13"/>
  <c r="AU624" i="13" s="1"/>
  <c r="I624" i="13"/>
  <c r="AZ624" i="13" s="1"/>
  <c r="H624" i="13"/>
  <c r="AY624" i="13" s="1"/>
  <c r="G612" i="13"/>
  <c r="AV612" i="13" s="1"/>
  <c r="I612" i="13"/>
  <c r="AZ612" i="13" s="1"/>
  <c r="H612" i="13"/>
  <c r="AY612" i="13" s="1"/>
  <c r="F600" i="13"/>
  <c r="AU600" i="13" s="1"/>
  <c r="I600" i="13"/>
  <c r="AZ600" i="13" s="1"/>
  <c r="H600" i="13"/>
  <c r="AY600" i="13" s="1"/>
  <c r="G588" i="13"/>
  <c r="AV588" i="13" s="1"/>
  <c r="I588" i="13"/>
  <c r="AZ588" i="13" s="1"/>
  <c r="H588" i="13"/>
  <c r="AY588" i="13" s="1"/>
  <c r="G576" i="13"/>
  <c r="AV576" i="13" s="1"/>
  <c r="I576" i="13"/>
  <c r="AZ576" i="13" s="1"/>
  <c r="H576" i="13"/>
  <c r="AY576" i="13" s="1"/>
  <c r="G564" i="13"/>
  <c r="AV564" i="13" s="1"/>
  <c r="H564" i="13"/>
  <c r="AY564" i="13" s="1"/>
  <c r="I564" i="13"/>
  <c r="AZ564" i="13" s="1"/>
  <c r="F552" i="13"/>
  <c r="AU552" i="13" s="1"/>
  <c r="I552" i="13"/>
  <c r="AZ552" i="13" s="1"/>
  <c r="H552" i="13"/>
  <c r="AY552" i="13" s="1"/>
  <c r="G540" i="13"/>
  <c r="AV540" i="13" s="1"/>
  <c r="I540" i="13"/>
  <c r="AZ540" i="13" s="1"/>
  <c r="H540" i="13"/>
  <c r="AY540" i="13" s="1"/>
  <c r="F528" i="13"/>
  <c r="AU528" i="13" s="1"/>
  <c r="I528" i="13"/>
  <c r="AZ528" i="13" s="1"/>
  <c r="H528" i="13"/>
  <c r="AY528" i="13" s="1"/>
  <c r="F516" i="13"/>
  <c r="AU516" i="13" s="1"/>
  <c r="I516" i="13"/>
  <c r="AZ516" i="13" s="1"/>
  <c r="H516" i="13"/>
  <c r="AY516" i="13" s="1"/>
  <c r="G504" i="13"/>
  <c r="AV504" i="13" s="1"/>
  <c r="I504" i="13"/>
  <c r="AZ504" i="13" s="1"/>
  <c r="H504" i="13"/>
  <c r="AY504" i="13" s="1"/>
  <c r="G492" i="13"/>
  <c r="AV492" i="13" s="1"/>
  <c r="I492" i="13"/>
  <c r="AZ492" i="13" s="1"/>
  <c r="H492" i="13"/>
  <c r="AY492" i="13" s="1"/>
  <c r="I480" i="13"/>
  <c r="AZ480" i="13" s="1"/>
  <c r="H480" i="13"/>
  <c r="AY480" i="13" s="1"/>
  <c r="F468" i="13"/>
  <c r="AU468" i="13" s="1"/>
  <c r="I468" i="13"/>
  <c r="AZ468" i="13" s="1"/>
  <c r="H468" i="13"/>
  <c r="AY468" i="13" s="1"/>
  <c r="G456" i="13"/>
  <c r="AV456" i="13" s="1"/>
  <c r="I456" i="13"/>
  <c r="AZ456" i="13" s="1"/>
  <c r="H456" i="13"/>
  <c r="AY456" i="13" s="1"/>
  <c r="F444" i="13"/>
  <c r="AU444" i="13" s="1"/>
  <c r="I444" i="13"/>
  <c r="AZ444" i="13" s="1"/>
  <c r="H444" i="13"/>
  <c r="AY444" i="13" s="1"/>
  <c r="G432" i="13"/>
  <c r="AV432" i="13" s="1"/>
  <c r="I432" i="13"/>
  <c r="AZ432" i="13" s="1"/>
  <c r="H432" i="13"/>
  <c r="AY432" i="13" s="1"/>
  <c r="G420" i="13"/>
  <c r="AV420" i="13" s="1"/>
  <c r="H420" i="13"/>
  <c r="AY420" i="13" s="1"/>
  <c r="I420" i="13"/>
  <c r="AZ420" i="13" s="1"/>
  <c r="G408" i="13"/>
  <c r="AV408" i="13" s="1"/>
  <c r="I408" i="13"/>
  <c r="AZ408" i="13" s="1"/>
  <c r="H408" i="13"/>
  <c r="AY408" i="13" s="1"/>
  <c r="H967" i="13"/>
  <c r="AY967" i="13" s="1"/>
  <c r="H823" i="13"/>
  <c r="AY823" i="13" s="1"/>
  <c r="BA823" i="13" s="1"/>
  <c r="H640" i="13"/>
  <c r="AY640" i="13" s="1"/>
  <c r="H529" i="13"/>
  <c r="AY529" i="13" s="1"/>
  <c r="BA529" i="13" s="1"/>
  <c r="H302" i="13"/>
  <c r="AY302" i="13" s="1"/>
  <c r="BA302" i="13" s="1"/>
  <c r="F2" i="13"/>
  <c r="AU2" i="13" s="1"/>
  <c r="I2" i="13"/>
  <c r="AZ2" i="13" s="1"/>
  <c r="H2" i="13"/>
  <c r="AY2" i="13" s="1"/>
  <c r="G959" i="13"/>
  <c r="AV959" i="13" s="1"/>
  <c r="I959" i="13"/>
  <c r="AZ959" i="13" s="1"/>
  <c r="H959" i="13"/>
  <c r="AY959" i="13" s="1"/>
  <c r="G947" i="13"/>
  <c r="I947" i="13"/>
  <c r="AZ947" i="13" s="1"/>
  <c r="H947" i="13"/>
  <c r="AY947" i="13" s="1"/>
  <c r="G935" i="13"/>
  <c r="AV935" i="13" s="1"/>
  <c r="I935" i="13"/>
  <c r="AZ935" i="13" s="1"/>
  <c r="H935" i="13"/>
  <c r="AY935" i="13" s="1"/>
  <c r="G923" i="13"/>
  <c r="AV923" i="13" s="1"/>
  <c r="I923" i="13"/>
  <c r="AZ923" i="13" s="1"/>
  <c r="H923" i="13"/>
  <c r="AY923" i="13" s="1"/>
  <c r="G911" i="13"/>
  <c r="AV911" i="13" s="1"/>
  <c r="I911" i="13"/>
  <c r="AZ911" i="13" s="1"/>
  <c r="H911" i="13"/>
  <c r="AY911" i="13" s="1"/>
  <c r="G899" i="13"/>
  <c r="I899" i="13"/>
  <c r="AZ899" i="13" s="1"/>
  <c r="H899" i="13"/>
  <c r="AY899" i="13" s="1"/>
  <c r="G887" i="13"/>
  <c r="AV887" i="13" s="1"/>
  <c r="I887" i="13"/>
  <c r="AZ887" i="13" s="1"/>
  <c r="H887" i="13"/>
  <c r="AY887" i="13" s="1"/>
  <c r="G875" i="13"/>
  <c r="AV875" i="13" s="1"/>
  <c r="I875" i="13"/>
  <c r="AZ875" i="13" s="1"/>
  <c r="H875" i="13"/>
  <c r="AY875" i="13" s="1"/>
  <c r="G863" i="13"/>
  <c r="AV863" i="13" s="1"/>
  <c r="H863" i="13"/>
  <c r="AY863" i="13" s="1"/>
  <c r="I863" i="13"/>
  <c r="AZ863" i="13" s="1"/>
  <c r="G851" i="13"/>
  <c r="AV851" i="13" s="1"/>
  <c r="I851" i="13"/>
  <c r="AZ851" i="13" s="1"/>
  <c r="H851" i="13"/>
  <c r="AY851" i="13" s="1"/>
  <c r="G839" i="13"/>
  <c r="I839" i="13"/>
  <c r="AZ839" i="13" s="1"/>
  <c r="H839" i="13"/>
  <c r="AY839" i="13" s="1"/>
  <c r="G827" i="13"/>
  <c r="AV827" i="13" s="1"/>
  <c r="I827" i="13"/>
  <c r="AZ827" i="13" s="1"/>
  <c r="H827" i="13"/>
  <c r="AY827" i="13" s="1"/>
  <c r="G815" i="13"/>
  <c r="AV815" i="13" s="1"/>
  <c r="H815" i="13"/>
  <c r="AY815" i="13" s="1"/>
  <c r="I815" i="13"/>
  <c r="AZ815" i="13" s="1"/>
  <c r="G803" i="13"/>
  <c r="AV803" i="13" s="1"/>
  <c r="I803" i="13"/>
  <c r="AZ803" i="13" s="1"/>
  <c r="H803" i="13"/>
  <c r="AY803" i="13" s="1"/>
  <c r="G791" i="13"/>
  <c r="AV791" i="13" s="1"/>
  <c r="I791" i="13"/>
  <c r="AZ791" i="13" s="1"/>
  <c r="H791" i="13"/>
  <c r="AY791" i="13" s="1"/>
  <c r="G779" i="13"/>
  <c r="AV779" i="13" s="1"/>
  <c r="I779" i="13"/>
  <c r="AZ779" i="13" s="1"/>
  <c r="H779" i="13"/>
  <c r="AY779" i="13" s="1"/>
  <c r="G767" i="13"/>
  <c r="AV767" i="13" s="1"/>
  <c r="I767" i="13"/>
  <c r="AZ767" i="13" s="1"/>
  <c r="H767" i="13"/>
  <c r="AY767" i="13" s="1"/>
  <c r="G755" i="13"/>
  <c r="AV755" i="13" s="1"/>
  <c r="I755" i="13"/>
  <c r="AZ755" i="13" s="1"/>
  <c r="H755" i="13"/>
  <c r="AY755" i="13" s="1"/>
  <c r="G743" i="13"/>
  <c r="I743" i="13"/>
  <c r="AZ743" i="13" s="1"/>
  <c r="H743" i="13"/>
  <c r="AY743" i="13" s="1"/>
  <c r="G731" i="13"/>
  <c r="AV731" i="13" s="1"/>
  <c r="I731" i="13"/>
  <c r="AZ731" i="13" s="1"/>
  <c r="H731" i="13"/>
  <c r="AY731" i="13" s="1"/>
  <c r="G719" i="13"/>
  <c r="AV719" i="13" s="1"/>
  <c r="I719" i="13"/>
  <c r="AZ719" i="13" s="1"/>
  <c r="H719" i="13"/>
  <c r="AY719" i="13" s="1"/>
  <c r="G707" i="13"/>
  <c r="I707" i="13"/>
  <c r="AZ707" i="13" s="1"/>
  <c r="H707" i="13"/>
  <c r="AY707" i="13" s="1"/>
  <c r="G695" i="13"/>
  <c r="AV695" i="13" s="1"/>
  <c r="I695" i="13"/>
  <c r="AZ695" i="13" s="1"/>
  <c r="H695" i="13"/>
  <c r="AY695" i="13" s="1"/>
  <c r="G683" i="13"/>
  <c r="AV683" i="13" s="1"/>
  <c r="I683" i="13"/>
  <c r="AZ683" i="13" s="1"/>
  <c r="H683" i="13"/>
  <c r="AY683" i="13" s="1"/>
  <c r="G671" i="13"/>
  <c r="AV671" i="13" s="1"/>
  <c r="I671" i="13"/>
  <c r="AZ671" i="13" s="1"/>
  <c r="H671" i="13"/>
  <c r="AY671" i="13" s="1"/>
  <c r="G659" i="13"/>
  <c r="AV659" i="13" s="1"/>
  <c r="I659" i="13"/>
  <c r="AZ659" i="13" s="1"/>
  <c r="H659" i="13"/>
  <c r="AY659" i="13" s="1"/>
  <c r="I647" i="13"/>
  <c r="AZ647" i="13" s="1"/>
  <c r="H647" i="13"/>
  <c r="AY647" i="13" s="1"/>
  <c r="G635" i="13"/>
  <c r="AV635" i="13" s="1"/>
  <c r="I635" i="13"/>
  <c r="AZ635" i="13" s="1"/>
  <c r="H635" i="13"/>
  <c r="AY635" i="13" s="1"/>
  <c r="G623" i="13"/>
  <c r="AV623" i="13" s="1"/>
  <c r="I623" i="13"/>
  <c r="AZ623" i="13" s="1"/>
  <c r="H623" i="13"/>
  <c r="AY623" i="13" s="1"/>
  <c r="G611" i="13"/>
  <c r="AV611" i="13" s="1"/>
  <c r="I611" i="13"/>
  <c r="AZ611" i="13" s="1"/>
  <c r="H611" i="13"/>
  <c r="AY611" i="13" s="1"/>
  <c r="G599" i="13"/>
  <c r="AV599" i="13" s="1"/>
  <c r="I599" i="13"/>
  <c r="AZ599" i="13" s="1"/>
  <c r="H599" i="13"/>
  <c r="AY599" i="13" s="1"/>
  <c r="G587" i="13"/>
  <c r="AV587" i="13" s="1"/>
  <c r="I587" i="13"/>
  <c r="AZ587" i="13" s="1"/>
  <c r="H587" i="13"/>
  <c r="AY587" i="13" s="1"/>
  <c r="I575" i="13"/>
  <c r="AZ575" i="13" s="1"/>
  <c r="H575" i="13"/>
  <c r="AY575" i="13" s="1"/>
  <c r="G563" i="13"/>
  <c r="AV563" i="13" s="1"/>
  <c r="I563" i="13"/>
  <c r="AZ563" i="13" s="1"/>
  <c r="H563" i="13"/>
  <c r="AY563" i="13" s="1"/>
  <c r="G551" i="13"/>
  <c r="AV551" i="13" s="1"/>
  <c r="I551" i="13"/>
  <c r="AZ551" i="13" s="1"/>
  <c r="H551" i="13"/>
  <c r="AY551" i="13" s="1"/>
  <c r="G539" i="13"/>
  <c r="AV539" i="13" s="1"/>
  <c r="I539" i="13"/>
  <c r="AZ539" i="13" s="1"/>
  <c r="H539" i="13"/>
  <c r="AY539" i="13" s="1"/>
  <c r="G527" i="13"/>
  <c r="AV527" i="13" s="1"/>
  <c r="I527" i="13"/>
  <c r="AZ527" i="13" s="1"/>
  <c r="H527" i="13"/>
  <c r="AY527" i="13" s="1"/>
  <c r="G515" i="13"/>
  <c r="AV515" i="13" s="1"/>
  <c r="I515" i="13"/>
  <c r="AZ515" i="13" s="1"/>
  <c r="H515" i="13"/>
  <c r="AY515" i="13" s="1"/>
  <c r="I503" i="13"/>
  <c r="AZ503" i="13" s="1"/>
  <c r="H503" i="13"/>
  <c r="AY503" i="13" s="1"/>
  <c r="G491" i="13"/>
  <c r="AV491" i="13" s="1"/>
  <c r="I491" i="13"/>
  <c r="AZ491" i="13" s="1"/>
  <c r="H491" i="13"/>
  <c r="AY491" i="13" s="1"/>
  <c r="G479" i="13"/>
  <c r="AV479" i="13" s="1"/>
  <c r="I479" i="13"/>
  <c r="AZ479" i="13" s="1"/>
  <c r="H479" i="13"/>
  <c r="AY479" i="13" s="1"/>
  <c r="G467" i="13"/>
  <c r="AV467" i="13" s="1"/>
  <c r="I467" i="13"/>
  <c r="AZ467" i="13" s="1"/>
  <c r="H467" i="13"/>
  <c r="AY467" i="13" s="1"/>
  <c r="G455" i="13"/>
  <c r="AV455" i="13" s="1"/>
  <c r="I455" i="13"/>
  <c r="AZ455" i="13" s="1"/>
  <c r="H455" i="13"/>
  <c r="AY455" i="13" s="1"/>
  <c r="G443" i="13"/>
  <c r="AV443" i="13" s="1"/>
  <c r="I443" i="13"/>
  <c r="AZ443" i="13" s="1"/>
  <c r="H443" i="13"/>
  <c r="AY443" i="13" s="1"/>
  <c r="I431" i="13"/>
  <c r="AZ431" i="13" s="1"/>
  <c r="H431" i="13"/>
  <c r="AY431" i="13" s="1"/>
  <c r="G419" i="13"/>
  <c r="AV419" i="13" s="1"/>
  <c r="I419" i="13"/>
  <c r="AZ419" i="13" s="1"/>
  <c r="H419" i="13"/>
  <c r="AY419" i="13" s="1"/>
  <c r="G407" i="13"/>
  <c r="AV407" i="13" s="1"/>
  <c r="I407" i="13"/>
  <c r="AZ407" i="13" s="1"/>
  <c r="H407" i="13"/>
  <c r="AY407" i="13" s="1"/>
  <c r="G395" i="13"/>
  <c r="AV395" i="13" s="1"/>
  <c r="I395" i="13"/>
  <c r="AZ395" i="13" s="1"/>
  <c r="H395" i="13"/>
  <c r="AY395" i="13" s="1"/>
  <c r="G383" i="13"/>
  <c r="AV383" i="13" s="1"/>
  <c r="I383" i="13"/>
  <c r="AZ383" i="13" s="1"/>
  <c r="H383" i="13"/>
  <c r="AY383" i="13" s="1"/>
  <c r="G371" i="13"/>
  <c r="AV371" i="13" s="1"/>
  <c r="I371" i="13"/>
  <c r="AZ371" i="13" s="1"/>
  <c r="H371" i="13"/>
  <c r="AY371" i="13" s="1"/>
  <c r="G359" i="13"/>
  <c r="AV359" i="13" s="1"/>
  <c r="I359" i="13"/>
  <c r="AZ359" i="13" s="1"/>
  <c r="H359" i="13"/>
  <c r="AY359" i="13" s="1"/>
  <c r="G347" i="13"/>
  <c r="AV347" i="13" s="1"/>
  <c r="I347" i="13"/>
  <c r="AZ347" i="13" s="1"/>
  <c r="H347" i="13"/>
  <c r="AY347" i="13" s="1"/>
  <c r="G335" i="13"/>
  <c r="AV335" i="13" s="1"/>
  <c r="I335" i="13"/>
  <c r="AZ335" i="13" s="1"/>
  <c r="H335" i="13"/>
  <c r="AY335" i="13" s="1"/>
  <c r="G323" i="13"/>
  <c r="AV323" i="13" s="1"/>
  <c r="I323" i="13"/>
  <c r="AZ323" i="13" s="1"/>
  <c r="H323" i="13"/>
  <c r="AY323" i="13" s="1"/>
  <c r="G311" i="13"/>
  <c r="AV311" i="13" s="1"/>
  <c r="I311" i="13"/>
  <c r="AZ311" i="13" s="1"/>
  <c r="H311" i="13"/>
  <c r="AY311" i="13" s="1"/>
  <c r="G299" i="13"/>
  <c r="AV299" i="13" s="1"/>
  <c r="I299" i="13"/>
  <c r="AZ299" i="13" s="1"/>
  <c r="H299" i="13"/>
  <c r="AY299" i="13" s="1"/>
  <c r="G287" i="13"/>
  <c r="AV287" i="13" s="1"/>
  <c r="I287" i="13"/>
  <c r="AZ287" i="13" s="1"/>
  <c r="H287" i="13"/>
  <c r="AY287" i="13" s="1"/>
  <c r="G275" i="13"/>
  <c r="AV275" i="13" s="1"/>
  <c r="I275" i="13"/>
  <c r="AZ275" i="13" s="1"/>
  <c r="H275" i="13"/>
  <c r="AY275" i="13" s="1"/>
  <c r="G263" i="13"/>
  <c r="AV263" i="13" s="1"/>
  <c r="I263" i="13"/>
  <c r="AZ263" i="13" s="1"/>
  <c r="H263" i="13"/>
  <c r="AY263" i="13" s="1"/>
  <c r="G251" i="13"/>
  <c r="AV251" i="13" s="1"/>
  <c r="I251" i="13"/>
  <c r="AZ251" i="13" s="1"/>
  <c r="H251" i="13"/>
  <c r="AY251" i="13" s="1"/>
  <c r="G239" i="13"/>
  <c r="AV239" i="13" s="1"/>
  <c r="I239" i="13"/>
  <c r="AZ239" i="13" s="1"/>
  <c r="G227" i="13"/>
  <c r="AV227" i="13" s="1"/>
  <c r="I227" i="13"/>
  <c r="AZ227" i="13" s="1"/>
  <c r="H227" i="13"/>
  <c r="AY227" i="13" s="1"/>
  <c r="H955" i="13"/>
  <c r="AY955" i="13" s="1"/>
  <c r="H811" i="13"/>
  <c r="AY811" i="13" s="1"/>
  <c r="H625" i="13"/>
  <c r="AY625" i="13" s="1"/>
  <c r="H433" i="13"/>
  <c r="AY433" i="13" s="1"/>
  <c r="I958" i="13"/>
  <c r="AZ958" i="13" s="1"/>
  <c r="H958" i="13"/>
  <c r="AY958" i="13" s="1"/>
  <c r="I946" i="13"/>
  <c r="AZ946" i="13" s="1"/>
  <c r="H946" i="13"/>
  <c r="AY946" i="13" s="1"/>
  <c r="I934" i="13"/>
  <c r="AZ934" i="13" s="1"/>
  <c r="H934" i="13"/>
  <c r="AY934" i="13" s="1"/>
  <c r="I922" i="13"/>
  <c r="AZ922" i="13" s="1"/>
  <c r="H922" i="13"/>
  <c r="AY922" i="13" s="1"/>
  <c r="I910" i="13"/>
  <c r="AZ910" i="13" s="1"/>
  <c r="H910" i="13"/>
  <c r="AY910" i="13" s="1"/>
  <c r="I898" i="13"/>
  <c r="AZ898" i="13" s="1"/>
  <c r="H898" i="13"/>
  <c r="AY898" i="13" s="1"/>
  <c r="I886" i="13"/>
  <c r="AZ886" i="13" s="1"/>
  <c r="H886" i="13"/>
  <c r="AY886" i="13" s="1"/>
  <c r="I874" i="13"/>
  <c r="AZ874" i="13" s="1"/>
  <c r="H874" i="13"/>
  <c r="AY874" i="13" s="1"/>
  <c r="I862" i="13"/>
  <c r="AZ862" i="13" s="1"/>
  <c r="H862" i="13"/>
  <c r="AY862" i="13" s="1"/>
  <c r="I850" i="13"/>
  <c r="AZ850" i="13" s="1"/>
  <c r="H850" i="13"/>
  <c r="AY850" i="13" s="1"/>
  <c r="I838" i="13"/>
  <c r="AZ838" i="13" s="1"/>
  <c r="H838" i="13"/>
  <c r="AY838" i="13" s="1"/>
  <c r="I826" i="13"/>
  <c r="AZ826" i="13" s="1"/>
  <c r="H826" i="13"/>
  <c r="AY826" i="13" s="1"/>
  <c r="I814" i="13"/>
  <c r="AZ814" i="13" s="1"/>
  <c r="H814" i="13"/>
  <c r="AY814" i="13" s="1"/>
  <c r="I802" i="13"/>
  <c r="AZ802" i="13" s="1"/>
  <c r="H802" i="13"/>
  <c r="AY802" i="13" s="1"/>
  <c r="G790" i="13"/>
  <c r="AV790" i="13" s="1"/>
  <c r="I790" i="13"/>
  <c r="AZ790" i="13" s="1"/>
  <c r="H790" i="13"/>
  <c r="AY790" i="13" s="1"/>
  <c r="G778" i="13"/>
  <c r="AV778" i="13" s="1"/>
  <c r="I778" i="13"/>
  <c r="AZ778" i="13" s="1"/>
  <c r="H778" i="13"/>
  <c r="AY778" i="13" s="1"/>
  <c r="F766" i="13"/>
  <c r="AU766" i="13" s="1"/>
  <c r="I766" i="13"/>
  <c r="AZ766" i="13" s="1"/>
  <c r="H766" i="13"/>
  <c r="AY766" i="13" s="1"/>
  <c r="G754" i="13"/>
  <c r="AV754" i="13" s="1"/>
  <c r="I754" i="13"/>
  <c r="AZ754" i="13" s="1"/>
  <c r="H754" i="13"/>
  <c r="AY754" i="13" s="1"/>
  <c r="G742" i="13"/>
  <c r="AV742" i="13" s="1"/>
  <c r="I742" i="13"/>
  <c r="AZ742" i="13" s="1"/>
  <c r="H742" i="13"/>
  <c r="AY742" i="13" s="1"/>
  <c r="G730" i="13"/>
  <c r="AV730" i="13" s="1"/>
  <c r="I730" i="13"/>
  <c r="AZ730" i="13" s="1"/>
  <c r="H730" i="13"/>
  <c r="AY730" i="13" s="1"/>
  <c r="G718" i="13"/>
  <c r="AV718" i="13" s="1"/>
  <c r="I718" i="13"/>
  <c r="AZ718" i="13" s="1"/>
  <c r="H718" i="13"/>
  <c r="AY718" i="13" s="1"/>
  <c r="G706" i="13"/>
  <c r="H706" i="13"/>
  <c r="AY706" i="13" s="1"/>
  <c r="I706" i="13"/>
  <c r="AZ706" i="13" s="1"/>
  <c r="F694" i="13"/>
  <c r="AU694" i="13" s="1"/>
  <c r="I694" i="13"/>
  <c r="AZ694" i="13" s="1"/>
  <c r="H694" i="13"/>
  <c r="AY694" i="13" s="1"/>
  <c r="G682" i="13"/>
  <c r="AV682" i="13" s="1"/>
  <c r="I682" i="13"/>
  <c r="AZ682" i="13" s="1"/>
  <c r="H682" i="13"/>
  <c r="AY682" i="13" s="1"/>
  <c r="G670" i="13"/>
  <c r="I670" i="13"/>
  <c r="AZ670" i="13" s="1"/>
  <c r="H670" i="13"/>
  <c r="AY670" i="13" s="1"/>
  <c r="G658" i="13"/>
  <c r="AV658" i="13" s="1"/>
  <c r="I658" i="13"/>
  <c r="AZ658" i="13" s="1"/>
  <c r="H658" i="13"/>
  <c r="AY658" i="13" s="1"/>
  <c r="G646" i="13"/>
  <c r="AV646" i="13" s="1"/>
  <c r="I646" i="13"/>
  <c r="AZ646" i="13" s="1"/>
  <c r="H646" i="13"/>
  <c r="AY646" i="13" s="1"/>
  <c r="G634" i="13"/>
  <c r="AV634" i="13" s="1"/>
  <c r="I634" i="13"/>
  <c r="AZ634" i="13" s="1"/>
  <c r="H634" i="13"/>
  <c r="AY634" i="13" s="1"/>
  <c r="G622" i="13"/>
  <c r="I622" i="13"/>
  <c r="AZ622" i="13" s="1"/>
  <c r="H622" i="13"/>
  <c r="AY622" i="13" s="1"/>
  <c r="I610" i="13"/>
  <c r="AZ610" i="13" s="1"/>
  <c r="H610" i="13"/>
  <c r="AY610" i="13" s="1"/>
  <c r="G598" i="13"/>
  <c r="AV598" i="13" s="1"/>
  <c r="I598" i="13"/>
  <c r="AZ598" i="13" s="1"/>
  <c r="H598" i="13"/>
  <c r="AY598" i="13" s="1"/>
  <c r="F586" i="13"/>
  <c r="AU586" i="13" s="1"/>
  <c r="I586" i="13"/>
  <c r="AZ586" i="13" s="1"/>
  <c r="H586" i="13"/>
  <c r="AY586" i="13" s="1"/>
  <c r="G574" i="13"/>
  <c r="AV574" i="13" s="1"/>
  <c r="I574" i="13"/>
  <c r="AZ574" i="13" s="1"/>
  <c r="H574" i="13"/>
  <c r="AY574" i="13" s="1"/>
  <c r="G562" i="13"/>
  <c r="I562" i="13"/>
  <c r="AZ562" i="13" s="1"/>
  <c r="H562" i="13"/>
  <c r="AY562" i="13" s="1"/>
  <c r="G550" i="13"/>
  <c r="AV550" i="13" s="1"/>
  <c r="I550" i="13"/>
  <c r="AZ550" i="13" s="1"/>
  <c r="H550" i="13"/>
  <c r="AY550" i="13" s="1"/>
  <c r="I538" i="13"/>
  <c r="AZ538" i="13" s="1"/>
  <c r="H538" i="13"/>
  <c r="AY538" i="13" s="1"/>
  <c r="G526" i="13"/>
  <c r="AV526" i="13" s="1"/>
  <c r="I526" i="13"/>
  <c r="AZ526" i="13" s="1"/>
  <c r="H526" i="13"/>
  <c r="AY526" i="13" s="1"/>
  <c r="F514" i="13"/>
  <c r="AU514" i="13" s="1"/>
  <c r="I514" i="13"/>
  <c r="AZ514" i="13" s="1"/>
  <c r="H514" i="13"/>
  <c r="AY514" i="13" s="1"/>
  <c r="G502" i="13"/>
  <c r="I502" i="13"/>
  <c r="AZ502" i="13" s="1"/>
  <c r="H502" i="13"/>
  <c r="AY502" i="13" s="1"/>
  <c r="G490" i="13"/>
  <c r="AV490" i="13" s="1"/>
  <c r="I490" i="13"/>
  <c r="AZ490" i="13" s="1"/>
  <c r="H490" i="13"/>
  <c r="AY490" i="13" s="1"/>
  <c r="G478" i="13"/>
  <c r="AV478" i="13" s="1"/>
  <c r="I478" i="13"/>
  <c r="AZ478" i="13" s="1"/>
  <c r="H478" i="13"/>
  <c r="AY478" i="13" s="1"/>
  <c r="I466" i="13"/>
  <c r="AZ466" i="13" s="1"/>
  <c r="H466" i="13"/>
  <c r="AY466" i="13" s="1"/>
  <c r="G454" i="13"/>
  <c r="AV454" i="13" s="1"/>
  <c r="I454" i="13"/>
  <c r="AZ454" i="13" s="1"/>
  <c r="H454" i="13"/>
  <c r="AY454" i="13" s="1"/>
  <c r="G442" i="13"/>
  <c r="AV442" i="13" s="1"/>
  <c r="I442" i="13"/>
  <c r="AZ442" i="13" s="1"/>
  <c r="H442" i="13"/>
  <c r="AY442" i="13" s="1"/>
  <c r="G430" i="13"/>
  <c r="AV430" i="13" s="1"/>
  <c r="I430" i="13"/>
  <c r="AZ430" i="13" s="1"/>
  <c r="H430" i="13"/>
  <c r="AY430" i="13" s="1"/>
  <c r="G418" i="13"/>
  <c r="I418" i="13"/>
  <c r="AZ418" i="13" s="1"/>
  <c r="H418" i="13"/>
  <c r="AY418" i="13" s="1"/>
  <c r="I406" i="13"/>
  <c r="AZ406" i="13" s="1"/>
  <c r="H406" i="13"/>
  <c r="AY406" i="13" s="1"/>
  <c r="G394" i="13"/>
  <c r="AV394" i="13" s="1"/>
  <c r="I394" i="13"/>
  <c r="AZ394" i="13" s="1"/>
  <c r="H394" i="13"/>
  <c r="AY394" i="13" s="1"/>
  <c r="G382" i="13"/>
  <c r="AV382" i="13" s="1"/>
  <c r="I382" i="13"/>
  <c r="AZ382" i="13" s="1"/>
  <c r="H382" i="13"/>
  <c r="AY382" i="13" s="1"/>
  <c r="I370" i="13"/>
  <c r="AZ370" i="13" s="1"/>
  <c r="H370" i="13"/>
  <c r="AY370" i="13" s="1"/>
  <c r="G358" i="13"/>
  <c r="AV358" i="13" s="1"/>
  <c r="I358" i="13"/>
  <c r="AZ358" i="13" s="1"/>
  <c r="H358" i="13"/>
  <c r="AY358" i="13" s="1"/>
  <c r="G346" i="13"/>
  <c r="AV346" i="13" s="1"/>
  <c r="I346" i="13"/>
  <c r="AZ346" i="13" s="1"/>
  <c r="H346" i="13"/>
  <c r="AY346" i="13" s="1"/>
  <c r="I334" i="13"/>
  <c r="AZ334" i="13" s="1"/>
  <c r="H334" i="13"/>
  <c r="AY334" i="13" s="1"/>
  <c r="G322" i="13"/>
  <c r="AV322" i="13" s="1"/>
  <c r="I322" i="13"/>
  <c r="AZ322" i="13" s="1"/>
  <c r="H322" i="13"/>
  <c r="AY322" i="13" s="1"/>
  <c r="G310" i="13"/>
  <c r="I310" i="13"/>
  <c r="AZ310" i="13" s="1"/>
  <c r="H310" i="13"/>
  <c r="AY310" i="13" s="1"/>
  <c r="I298" i="13"/>
  <c r="AZ298" i="13" s="1"/>
  <c r="H298" i="13"/>
  <c r="AY298" i="13" s="1"/>
  <c r="G286" i="13"/>
  <c r="AV286" i="13" s="1"/>
  <c r="I286" i="13"/>
  <c r="AZ286" i="13" s="1"/>
  <c r="H286" i="13"/>
  <c r="AY286" i="13" s="1"/>
  <c r="G274" i="13"/>
  <c r="AV274" i="13" s="1"/>
  <c r="I274" i="13"/>
  <c r="AZ274" i="13" s="1"/>
  <c r="H274" i="13"/>
  <c r="AY274" i="13" s="1"/>
  <c r="I262" i="13"/>
  <c r="AZ262" i="13" s="1"/>
  <c r="H262" i="13"/>
  <c r="AY262" i="13" s="1"/>
  <c r="G250" i="13"/>
  <c r="AV250" i="13" s="1"/>
  <c r="I250" i="13"/>
  <c r="AZ250" i="13" s="1"/>
  <c r="H250" i="13"/>
  <c r="AY250" i="13" s="1"/>
  <c r="G238" i="13"/>
  <c r="AV238" i="13" s="1"/>
  <c r="I238" i="13"/>
  <c r="AZ238" i="13" s="1"/>
  <c r="H238" i="13"/>
  <c r="AY238" i="13" s="1"/>
  <c r="I226" i="13"/>
  <c r="AZ226" i="13" s="1"/>
  <c r="H226" i="13"/>
  <c r="AY226" i="13" s="1"/>
  <c r="G214" i="13"/>
  <c r="AV214" i="13" s="1"/>
  <c r="I214" i="13"/>
  <c r="AZ214" i="13" s="1"/>
  <c r="H214" i="13"/>
  <c r="AY214" i="13" s="1"/>
  <c r="G202" i="13"/>
  <c r="I202" i="13"/>
  <c r="AZ202" i="13" s="1"/>
  <c r="H202" i="13"/>
  <c r="AY202" i="13" s="1"/>
  <c r="I190" i="13"/>
  <c r="AZ190" i="13" s="1"/>
  <c r="H190" i="13"/>
  <c r="AY190" i="13" s="1"/>
  <c r="G178" i="13"/>
  <c r="AV178" i="13" s="1"/>
  <c r="I178" i="13"/>
  <c r="AZ178" i="13" s="1"/>
  <c r="G166" i="13"/>
  <c r="AV166" i="13" s="1"/>
  <c r="I166" i="13"/>
  <c r="AZ166" i="13" s="1"/>
  <c r="H166" i="13"/>
  <c r="AY166" i="13" s="1"/>
  <c r="I154" i="13"/>
  <c r="AZ154" i="13" s="1"/>
  <c r="H154" i="13"/>
  <c r="AY154" i="13" s="1"/>
  <c r="H943" i="13"/>
  <c r="AY943" i="13" s="1"/>
  <c r="H280" i="13"/>
  <c r="AY280" i="13" s="1"/>
  <c r="I970" i="13"/>
  <c r="AZ970" i="13" s="1"/>
  <c r="G969" i="13"/>
  <c r="AV969" i="13" s="1"/>
  <c r="I969" i="13"/>
  <c r="AZ969" i="13" s="1"/>
  <c r="H969" i="13"/>
  <c r="AY969" i="13" s="1"/>
  <c r="G957" i="13"/>
  <c r="AV957" i="13" s="1"/>
  <c r="H957" i="13"/>
  <c r="AY957" i="13" s="1"/>
  <c r="I957" i="13"/>
  <c r="AZ957" i="13" s="1"/>
  <c r="G945" i="13"/>
  <c r="AV945" i="13" s="1"/>
  <c r="I945" i="13"/>
  <c r="AZ945" i="13" s="1"/>
  <c r="H945" i="13"/>
  <c r="AY945" i="13" s="1"/>
  <c r="G933" i="13"/>
  <c r="AV933" i="13" s="1"/>
  <c r="I933" i="13"/>
  <c r="AZ933" i="13" s="1"/>
  <c r="H933" i="13"/>
  <c r="AY933" i="13" s="1"/>
  <c r="G921" i="13"/>
  <c r="AV921" i="13" s="1"/>
  <c r="I921" i="13"/>
  <c r="AZ921" i="13" s="1"/>
  <c r="H921" i="13"/>
  <c r="AY921" i="13" s="1"/>
  <c r="G909" i="13"/>
  <c r="AV909" i="13" s="1"/>
  <c r="I909" i="13"/>
  <c r="AZ909" i="13" s="1"/>
  <c r="H909" i="13"/>
  <c r="AY909" i="13" s="1"/>
  <c r="G897" i="13"/>
  <c r="AV897" i="13" s="1"/>
  <c r="I897" i="13"/>
  <c r="AZ897" i="13" s="1"/>
  <c r="H897" i="13"/>
  <c r="AY897" i="13" s="1"/>
  <c r="G885" i="13"/>
  <c r="AV885" i="13" s="1"/>
  <c r="I885" i="13"/>
  <c r="AZ885" i="13" s="1"/>
  <c r="H885" i="13"/>
  <c r="AY885" i="13" s="1"/>
  <c r="G873" i="13"/>
  <c r="AV873" i="13" s="1"/>
  <c r="I873" i="13"/>
  <c r="AZ873" i="13" s="1"/>
  <c r="H873" i="13"/>
  <c r="AY873" i="13" s="1"/>
  <c r="G861" i="13"/>
  <c r="AV861" i="13" s="1"/>
  <c r="I861" i="13"/>
  <c r="AZ861" i="13" s="1"/>
  <c r="H861" i="13"/>
  <c r="AY861" i="13" s="1"/>
  <c r="G849" i="13"/>
  <c r="AV849" i="13" s="1"/>
  <c r="I849" i="13"/>
  <c r="AZ849" i="13" s="1"/>
  <c r="H849" i="13"/>
  <c r="AY849" i="13" s="1"/>
  <c r="G837" i="13"/>
  <c r="AV837" i="13" s="1"/>
  <c r="I837" i="13"/>
  <c r="AZ837" i="13" s="1"/>
  <c r="H837" i="13"/>
  <c r="AY837" i="13" s="1"/>
  <c r="G825" i="13"/>
  <c r="AV825" i="13" s="1"/>
  <c r="I825" i="13"/>
  <c r="AZ825" i="13" s="1"/>
  <c r="H825" i="13"/>
  <c r="AY825" i="13" s="1"/>
  <c r="G813" i="13"/>
  <c r="AV813" i="13" s="1"/>
  <c r="I813" i="13"/>
  <c r="AZ813" i="13" s="1"/>
  <c r="H813" i="13"/>
  <c r="AY813" i="13" s="1"/>
  <c r="G801" i="13"/>
  <c r="AV801" i="13" s="1"/>
  <c r="I801" i="13"/>
  <c r="AZ801" i="13" s="1"/>
  <c r="H801" i="13"/>
  <c r="AY801" i="13" s="1"/>
  <c r="G789" i="13"/>
  <c r="AV789" i="13" s="1"/>
  <c r="I789" i="13"/>
  <c r="AZ789" i="13" s="1"/>
  <c r="H789" i="13"/>
  <c r="AY789" i="13" s="1"/>
  <c r="G777" i="13"/>
  <c r="AV777" i="13" s="1"/>
  <c r="I777" i="13"/>
  <c r="AZ777" i="13" s="1"/>
  <c r="H777" i="13"/>
  <c r="AY777" i="13" s="1"/>
  <c r="G765" i="13"/>
  <c r="AV765" i="13" s="1"/>
  <c r="I765" i="13"/>
  <c r="AZ765" i="13" s="1"/>
  <c r="H765" i="13"/>
  <c r="AY765" i="13" s="1"/>
  <c r="G753" i="13"/>
  <c r="AV753" i="13" s="1"/>
  <c r="I753" i="13"/>
  <c r="AZ753" i="13" s="1"/>
  <c r="G741" i="13"/>
  <c r="AV741" i="13" s="1"/>
  <c r="I741" i="13"/>
  <c r="AZ741" i="13" s="1"/>
  <c r="H741" i="13"/>
  <c r="AY741" i="13" s="1"/>
  <c r="G729" i="13"/>
  <c r="AV729" i="13" s="1"/>
  <c r="I729" i="13"/>
  <c r="AZ729" i="13" s="1"/>
  <c r="H729" i="13"/>
  <c r="AY729" i="13" s="1"/>
  <c r="G717" i="13"/>
  <c r="AV717" i="13" s="1"/>
  <c r="I717" i="13"/>
  <c r="AZ717" i="13" s="1"/>
  <c r="H717" i="13"/>
  <c r="AY717" i="13" s="1"/>
  <c r="G705" i="13"/>
  <c r="AV705" i="13" s="1"/>
  <c r="I705" i="13"/>
  <c r="AZ705" i="13" s="1"/>
  <c r="G693" i="13"/>
  <c r="AV693" i="13" s="1"/>
  <c r="I693" i="13"/>
  <c r="AZ693" i="13" s="1"/>
  <c r="H693" i="13"/>
  <c r="AY693" i="13" s="1"/>
  <c r="G681" i="13"/>
  <c r="AV681" i="13" s="1"/>
  <c r="I681" i="13"/>
  <c r="AZ681" i="13" s="1"/>
  <c r="H681" i="13"/>
  <c r="AY681" i="13" s="1"/>
  <c r="G669" i="13"/>
  <c r="AV669" i="13" s="1"/>
  <c r="I669" i="13"/>
  <c r="AZ669" i="13" s="1"/>
  <c r="H669" i="13"/>
  <c r="AY669" i="13" s="1"/>
  <c r="G657" i="13"/>
  <c r="AV657" i="13" s="1"/>
  <c r="I657" i="13"/>
  <c r="AZ657" i="13" s="1"/>
  <c r="G645" i="13"/>
  <c r="AV645" i="13" s="1"/>
  <c r="I645" i="13"/>
  <c r="AZ645" i="13" s="1"/>
  <c r="H645" i="13"/>
  <c r="AY645" i="13" s="1"/>
  <c r="I633" i="13"/>
  <c r="AZ633" i="13" s="1"/>
  <c r="H633" i="13"/>
  <c r="AY633" i="13" s="1"/>
  <c r="G621" i="13"/>
  <c r="I621" i="13"/>
  <c r="AZ621" i="13" s="1"/>
  <c r="H621" i="13"/>
  <c r="AY621" i="13" s="1"/>
  <c r="G609" i="13"/>
  <c r="AV609" i="13" s="1"/>
  <c r="I609" i="13"/>
  <c r="AZ609" i="13" s="1"/>
  <c r="G597" i="13"/>
  <c r="AV597" i="13" s="1"/>
  <c r="I597" i="13"/>
  <c r="AZ597" i="13" s="1"/>
  <c r="H597" i="13"/>
  <c r="AY597" i="13" s="1"/>
  <c r="G585" i="13"/>
  <c r="AV585" i="13" s="1"/>
  <c r="I585" i="13"/>
  <c r="AZ585" i="13" s="1"/>
  <c r="H585" i="13"/>
  <c r="AY585" i="13" s="1"/>
  <c r="G573" i="13"/>
  <c r="AV573" i="13" s="1"/>
  <c r="I573" i="13"/>
  <c r="AZ573" i="13" s="1"/>
  <c r="H573" i="13"/>
  <c r="AY573" i="13" s="1"/>
  <c r="G549" i="13"/>
  <c r="AV549" i="13" s="1"/>
  <c r="I549" i="13"/>
  <c r="AZ549" i="13" s="1"/>
  <c r="H549" i="13"/>
  <c r="AY549" i="13" s="1"/>
  <c r="G537" i="13"/>
  <c r="AV537" i="13" s="1"/>
  <c r="I537" i="13"/>
  <c r="AZ537" i="13" s="1"/>
  <c r="H537" i="13"/>
  <c r="AY537" i="13" s="1"/>
  <c r="G525" i="13"/>
  <c r="AV525" i="13" s="1"/>
  <c r="I525" i="13"/>
  <c r="AZ525" i="13" s="1"/>
  <c r="H525" i="13"/>
  <c r="AY525" i="13" s="1"/>
  <c r="G513" i="13"/>
  <c r="AV513" i="13" s="1"/>
  <c r="I513" i="13"/>
  <c r="AZ513" i="13" s="1"/>
  <c r="G501" i="13"/>
  <c r="AV501" i="13" s="1"/>
  <c r="I501" i="13"/>
  <c r="AZ501" i="13" s="1"/>
  <c r="H501" i="13"/>
  <c r="AY501" i="13" s="1"/>
  <c r="I489" i="13"/>
  <c r="AZ489" i="13" s="1"/>
  <c r="H489" i="13"/>
  <c r="AY489" i="13" s="1"/>
  <c r="G477" i="13"/>
  <c r="AV477" i="13" s="1"/>
  <c r="I477" i="13"/>
  <c r="AZ477" i="13" s="1"/>
  <c r="H477" i="13"/>
  <c r="AY477" i="13" s="1"/>
  <c r="G465" i="13"/>
  <c r="AV465" i="13" s="1"/>
  <c r="I465" i="13"/>
  <c r="AZ465" i="13" s="1"/>
  <c r="G453" i="13"/>
  <c r="AV453" i="13" s="1"/>
  <c r="I453" i="13"/>
  <c r="AZ453" i="13" s="1"/>
  <c r="H453" i="13"/>
  <c r="AY453" i="13" s="1"/>
  <c r="G441" i="13"/>
  <c r="AV441" i="13" s="1"/>
  <c r="I441" i="13"/>
  <c r="AZ441" i="13" s="1"/>
  <c r="H441" i="13"/>
  <c r="AY441" i="13" s="1"/>
  <c r="G429" i="13"/>
  <c r="AV429" i="13" s="1"/>
  <c r="I429" i="13"/>
  <c r="AZ429" i="13" s="1"/>
  <c r="H429" i="13"/>
  <c r="AY429" i="13" s="1"/>
  <c r="G405" i="13"/>
  <c r="AV405" i="13" s="1"/>
  <c r="I405" i="13"/>
  <c r="AZ405" i="13" s="1"/>
  <c r="H405" i="13"/>
  <c r="AY405" i="13" s="1"/>
  <c r="G393" i="13"/>
  <c r="AV393" i="13" s="1"/>
  <c r="I393" i="13"/>
  <c r="AZ393" i="13" s="1"/>
  <c r="H393" i="13"/>
  <c r="AY393" i="13" s="1"/>
  <c r="I381" i="13"/>
  <c r="AZ381" i="13" s="1"/>
  <c r="H381" i="13"/>
  <c r="AY381" i="13" s="1"/>
  <c r="G369" i="13"/>
  <c r="AV369" i="13" s="1"/>
  <c r="I369" i="13"/>
  <c r="AZ369" i="13" s="1"/>
  <c r="G357" i="13"/>
  <c r="AV357" i="13" s="1"/>
  <c r="I357" i="13"/>
  <c r="AZ357" i="13" s="1"/>
  <c r="H357" i="13"/>
  <c r="AY357" i="13" s="1"/>
  <c r="I345" i="13"/>
  <c r="AZ345" i="13" s="1"/>
  <c r="H345" i="13"/>
  <c r="AY345" i="13" s="1"/>
  <c r="G333" i="13"/>
  <c r="AV333" i="13" s="1"/>
  <c r="I333" i="13"/>
  <c r="AZ333" i="13" s="1"/>
  <c r="H333" i="13"/>
  <c r="AY333" i="13" s="1"/>
  <c r="G321" i="13"/>
  <c r="AV321" i="13" s="1"/>
  <c r="I321" i="13"/>
  <c r="AZ321" i="13" s="1"/>
  <c r="I309" i="13"/>
  <c r="AZ309" i="13" s="1"/>
  <c r="H309" i="13"/>
  <c r="AY309" i="13" s="1"/>
  <c r="G297" i="13"/>
  <c r="AV297" i="13" s="1"/>
  <c r="I297" i="13"/>
  <c r="AZ297" i="13" s="1"/>
  <c r="H297" i="13"/>
  <c r="AY297" i="13" s="1"/>
  <c r="G285" i="13"/>
  <c r="AV285" i="13" s="1"/>
  <c r="I285" i="13"/>
  <c r="AZ285" i="13" s="1"/>
  <c r="H285" i="13"/>
  <c r="AY285" i="13" s="1"/>
  <c r="I273" i="13"/>
  <c r="AZ273" i="13" s="1"/>
  <c r="H273" i="13"/>
  <c r="AY273" i="13" s="1"/>
  <c r="G261" i="13"/>
  <c r="AV261" i="13" s="1"/>
  <c r="I261" i="13"/>
  <c r="AZ261" i="13" s="1"/>
  <c r="G249" i="13"/>
  <c r="AV249" i="13" s="1"/>
  <c r="I249" i="13"/>
  <c r="AZ249" i="13" s="1"/>
  <c r="H249" i="13"/>
  <c r="AY249" i="13" s="1"/>
  <c r="I237" i="13"/>
  <c r="AZ237" i="13" s="1"/>
  <c r="H237" i="13"/>
  <c r="AY237" i="13" s="1"/>
  <c r="G225" i="13"/>
  <c r="AV225" i="13" s="1"/>
  <c r="I225" i="13"/>
  <c r="AZ225" i="13" s="1"/>
  <c r="H225" i="13"/>
  <c r="AY225" i="13" s="1"/>
  <c r="G213" i="13"/>
  <c r="I213" i="13"/>
  <c r="AZ213" i="13" s="1"/>
  <c r="H213" i="13"/>
  <c r="AY213" i="13" s="1"/>
  <c r="I201" i="13"/>
  <c r="AZ201" i="13" s="1"/>
  <c r="H201" i="13"/>
  <c r="AY201" i="13" s="1"/>
  <c r="G189" i="13"/>
  <c r="AV189" i="13" s="1"/>
  <c r="I189" i="13"/>
  <c r="AZ189" i="13" s="1"/>
  <c r="H189" i="13"/>
  <c r="AY189" i="13" s="1"/>
  <c r="G177" i="13"/>
  <c r="AV177" i="13" s="1"/>
  <c r="I177" i="13"/>
  <c r="AZ177" i="13" s="1"/>
  <c r="H177" i="13"/>
  <c r="AY177" i="13" s="1"/>
  <c r="I165" i="13"/>
  <c r="AZ165" i="13" s="1"/>
  <c r="H165" i="13"/>
  <c r="AY165" i="13" s="1"/>
  <c r="G153" i="13"/>
  <c r="I153" i="13"/>
  <c r="AZ153" i="13" s="1"/>
  <c r="H153" i="13"/>
  <c r="AY153" i="13" s="1"/>
  <c r="G141" i="13"/>
  <c r="AV141" i="13" s="1"/>
  <c r="I141" i="13"/>
  <c r="AZ141" i="13" s="1"/>
  <c r="H141" i="13"/>
  <c r="AY141" i="13" s="1"/>
  <c r="I129" i="13"/>
  <c r="AZ129" i="13" s="1"/>
  <c r="H129" i="13"/>
  <c r="AY129" i="13" s="1"/>
  <c r="G117" i="13"/>
  <c r="AV117" i="13" s="1"/>
  <c r="I117" i="13"/>
  <c r="AZ117" i="13" s="1"/>
  <c r="G105" i="13"/>
  <c r="I105" i="13"/>
  <c r="AZ105" i="13" s="1"/>
  <c r="H105" i="13"/>
  <c r="AY105" i="13" s="1"/>
  <c r="I93" i="13"/>
  <c r="AZ93" i="13" s="1"/>
  <c r="H93" i="13"/>
  <c r="AY93" i="13" s="1"/>
  <c r="G81" i="13"/>
  <c r="AV81" i="13" s="1"/>
  <c r="I81" i="13"/>
  <c r="AZ81" i="13" s="1"/>
  <c r="H81" i="13"/>
  <c r="AY81" i="13" s="1"/>
  <c r="G69" i="13"/>
  <c r="AV69" i="13" s="1"/>
  <c r="I69" i="13"/>
  <c r="AZ69" i="13" s="1"/>
  <c r="H69" i="13"/>
  <c r="AY69" i="13" s="1"/>
  <c r="I57" i="13"/>
  <c r="AZ57" i="13" s="1"/>
  <c r="H57" i="13"/>
  <c r="AY57" i="13" s="1"/>
  <c r="I45" i="13"/>
  <c r="AZ45" i="13" s="1"/>
  <c r="H45" i="13"/>
  <c r="AY45" i="13" s="1"/>
  <c r="G33" i="13"/>
  <c r="I33" i="13"/>
  <c r="AZ33" i="13" s="1"/>
  <c r="H33" i="13"/>
  <c r="AY33" i="13" s="1"/>
  <c r="I21" i="13"/>
  <c r="AZ21" i="13" s="1"/>
  <c r="H21" i="13"/>
  <c r="AY21" i="13" s="1"/>
  <c r="I9" i="13"/>
  <c r="AZ9" i="13" s="1"/>
  <c r="H9" i="13"/>
  <c r="AY9" i="13" s="1"/>
  <c r="H931" i="13"/>
  <c r="AY931" i="13" s="1"/>
  <c r="BA931" i="13" s="1"/>
  <c r="H784" i="13"/>
  <c r="AY784" i="13" s="1"/>
  <c r="H609" i="13"/>
  <c r="AY609" i="13" s="1"/>
  <c r="H417" i="13"/>
  <c r="AY417" i="13" s="1"/>
  <c r="H261" i="13"/>
  <c r="AY261" i="13" s="1"/>
  <c r="I879" i="13"/>
  <c r="AZ879" i="13" s="1"/>
  <c r="F500" i="13"/>
  <c r="AU500" i="13" s="1"/>
  <c r="I500" i="13"/>
  <c r="AZ500" i="13" s="1"/>
  <c r="F488" i="13"/>
  <c r="AU488" i="13" s="1"/>
  <c r="I488" i="13"/>
  <c r="AZ488" i="13" s="1"/>
  <c r="F476" i="13"/>
  <c r="AU476" i="13" s="1"/>
  <c r="I476" i="13"/>
  <c r="AZ476" i="13" s="1"/>
  <c r="F464" i="13"/>
  <c r="AU464" i="13" s="1"/>
  <c r="I464" i="13"/>
  <c r="AZ464" i="13" s="1"/>
  <c r="F368" i="13"/>
  <c r="AU368" i="13" s="1"/>
  <c r="I368" i="13"/>
  <c r="AZ368" i="13" s="1"/>
  <c r="I308" i="13"/>
  <c r="AZ308" i="13" s="1"/>
  <c r="H308" i="13"/>
  <c r="AY308" i="13" s="1"/>
  <c r="I296" i="13"/>
  <c r="AZ296" i="13" s="1"/>
  <c r="H296" i="13"/>
  <c r="AY296" i="13" s="1"/>
  <c r="I284" i="13"/>
  <c r="AZ284" i="13" s="1"/>
  <c r="H284" i="13"/>
  <c r="AY284" i="13" s="1"/>
  <c r="I272" i="13"/>
  <c r="AZ272" i="13" s="1"/>
  <c r="H272" i="13"/>
  <c r="AY272" i="13" s="1"/>
  <c r="I260" i="13"/>
  <c r="AZ260" i="13" s="1"/>
  <c r="H260" i="13"/>
  <c r="AY260" i="13" s="1"/>
  <c r="I248" i="13"/>
  <c r="AZ248" i="13" s="1"/>
  <c r="H248" i="13"/>
  <c r="AY248" i="13" s="1"/>
  <c r="I236" i="13"/>
  <c r="AZ236" i="13" s="1"/>
  <c r="H236" i="13"/>
  <c r="AY236" i="13" s="1"/>
  <c r="I224" i="13"/>
  <c r="AZ224" i="13" s="1"/>
  <c r="H224" i="13"/>
  <c r="AY224" i="13" s="1"/>
  <c r="I212" i="13"/>
  <c r="AZ212" i="13" s="1"/>
  <c r="H212" i="13"/>
  <c r="AY212" i="13" s="1"/>
  <c r="I200" i="13"/>
  <c r="AZ200" i="13" s="1"/>
  <c r="H200" i="13"/>
  <c r="AY200" i="13" s="1"/>
  <c r="I188" i="13"/>
  <c r="AZ188" i="13" s="1"/>
  <c r="H188" i="13"/>
  <c r="AY188" i="13" s="1"/>
  <c r="I176" i="13"/>
  <c r="AZ176" i="13" s="1"/>
  <c r="H176" i="13"/>
  <c r="AY176" i="13" s="1"/>
  <c r="I164" i="13"/>
  <c r="AZ164" i="13" s="1"/>
  <c r="H164" i="13"/>
  <c r="AY164" i="13" s="1"/>
  <c r="I152" i="13"/>
  <c r="AZ152" i="13" s="1"/>
  <c r="H152" i="13"/>
  <c r="AY152" i="13" s="1"/>
  <c r="I140" i="13"/>
  <c r="AZ140" i="13" s="1"/>
  <c r="H140" i="13"/>
  <c r="AY140" i="13" s="1"/>
  <c r="I128" i="13"/>
  <c r="AZ128" i="13" s="1"/>
  <c r="H128" i="13"/>
  <c r="AY128" i="13" s="1"/>
  <c r="I116" i="13"/>
  <c r="AZ116" i="13" s="1"/>
  <c r="H116" i="13"/>
  <c r="AY116" i="13" s="1"/>
  <c r="I104" i="13"/>
  <c r="AZ104" i="13" s="1"/>
  <c r="H104" i="13"/>
  <c r="AY104" i="13" s="1"/>
  <c r="I92" i="13"/>
  <c r="AZ92" i="13" s="1"/>
  <c r="H92" i="13"/>
  <c r="AY92" i="13" s="1"/>
  <c r="I80" i="13"/>
  <c r="AZ80" i="13" s="1"/>
  <c r="H80" i="13"/>
  <c r="AY80" i="13" s="1"/>
  <c r="I68" i="13"/>
  <c r="AZ68" i="13" s="1"/>
  <c r="H68" i="13"/>
  <c r="AY68" i="13" s="1"/>
  <c r="I56" i="13"/>
  <c r="AZ56" i="13" s="1"/>
  <c r="H56" i="13"/>
  <c r="AY56" i="13" s="1"/>
  <c r="G44" i="13"/>
  <c r="AV44" i="13" s="1"/>
  <c r="I44" i="13"/>
  <c r="AZ44" i="13" s="1"/>
  <c r="G32" i="13"/>
  <c r="AV32" i="13" s="1"/>
  <c r="I32" i="13"/>
  <c r="AZ32" i="13" s="1"/>
  <c r="H32" i="13"/>
  <c r="AY32" i="13" s="1"/>
  <c r="G20" i="13"/>
  <c r="AV20" i="13" s="1"/>
  <c r="I20" i="13"/>
  <c r="AZ20" i="13" s="1"/>
  <c r="G8" i="13"/>
  <c r="AV8" i="13" s="1"/>
  <c r="I8" i="13"/>
  <c r="AZ8" i="13" s="1"/>
  <c r="H464" i="13"/>
  <c r="AY464" i="13" s="1"/>
  <c r="H416" i="13"/>
  <c r="AY416" i="13" s="1"/>
  <c r="H368" i="13"/>
  <c r="AY368" i="13" s="1"/>
  <c r="H351" i="13"/>
  <c r="AY351" i="13" s="1"/>
  <c r="BA351" i="13" s="1"/>
  <c r="H320" i="13"/>
  <c r="AY320" i="13" s="1"/>
  <c r="H279" i="13"/>
  <c r="AY279" i="13" s="1"/>
  <c r="H135" i="13"/>
  <c r="AY135" i="13" s="1"/>
  <c r="I379" i="13"/>
  <c r="AZ379" i="13" s="1"/>
  <c r="H379" i="13"/>
  <c r="AY379" i="13" s="1"/>
  <c r="I367" i="13"/>
  <c r="AZ367" i="13" s="1"/>
  <c r="H367" i="13"/>
  <c r="AY367" i="13" s="1"/>
  <c r="I355" i="13"/>
  <c r="AZ355" i="13" s="1"/>
  <c r="H355" i="13"/>
  <c r="AY355" i="13" s="1"/>
  <c r="I343" i="13"/>
  <c r="AZ343" i="13" s="1"/>
  <c r="H343" i="13"/>
  <c r="AY343" i="13" s="1"/>
  <c r="I331" i="13"/>
  <c r="AZ331" i="13" s="1"/>
  <c r="H331" i="13"/>
  <c r="AY331" i="13" s="1"/>
  <c r="I319" i="13"/>
  <c r="AZ319" i="13" s="1"/>
  <c r="H319" i="13"/>
  <c r="AY319" i="13" s="1"/>
  <c r="I307" i="13"/>
  <c r="AZ307" i="13" s="1"/>
  <c r="H307" i="13"/>
  <c r="AY307" i="13" s="1"/>
  <c r="I295" i="13"/>
  <c r="AZ295" i="13" s="1"/>
  <c r="H295" i="13"/>
  <c r="AY295" i="13" s="1"/>
  <c r="I283" i="13"/>
  <c r="AZ283" i="13" s="1"/>
  <c r="H283" i="13"/>
  <c r="AY283" i="13" s="1"/>
  <c r="I271" i="13"/>
  <c r="AZ271" i="13" s="1"/>
  <c r="H271" i="13"/>
  <c r="AY271" i="13" s="1"/>
  <c r="I259" i="13"/>
  <c r="AZ259" i="13" s="1"/>
  <c r="H259" i="13"/>
  <c r="AY259" i="13" s="1"/>
  <c r="I247" i="13"/>
  <c r="AZ247" i="13" s="1"/>
  <c r="H247" i="13"/>
  <c r="AY247" i="13" s="1"/>
  <c r="I235" i="13"/>
  <c r="AZ235" i="13" s="1"/>
  <c r="H235" i="13"/>
  <c r="AY235" i="13" s="1"/>
  <c r="I223" i="13"/>
  <c r="AZ223" i="13" s="1"/>
  <c r="H223" i="13"/>
  <c r="AY223" i="13" s="1"/>
  <c r="I211" i="13"/>
  <c r="AZ211" i="13" s="1"/>
  <c r="H211" i="13"/>
  <c r="AY211" i="13" s="1"/>
  <c r="I199" i="13"/>
  <c r="AZ199" i="13" s="1"/>
  <c r="H199" i="13"/>
  <c r="AY199" i="13" s="1"/>
  <c r="I187" i="13"/>
  <c r="AZ187" i="13" s="1"/>
  <c r="H187" i="13"/>
  <c r="AY187" i="13" s="1"/>
  <c r="I175" i="13"/>
  <c r="AZ175" i="13" s="1"/>
  <c r="H175" i="13"/>
  <c r="AY175" i="13" s="1"/>
  <c r="I163" i="13"/>
  <c r="AZ163" i="13" s="1"/>
  <c r="H163" i="13"/>
  <c r="AY163" i="13" s="1"/>
  <c r="I151" i="13"/>
  <c r="AZ151" i="13" s="1"/>
  <c r="H151" i="13"/>
  <c r="AY151" i="13" s="1"/>
  <c r="I139" i="13"/>
  <c r="AZ139" i="13" s="1"/>
  <c r="H139" i="13"/>
  <c r="AY139" i="13" s="1"/>
  <c r="I127" i="13"/>
  <c r="AZ127" i="13" s="1"/>
  <c r="H127" i="13"/>
  <c r="AY127" i="13" s="1"/>
  <c r="I115" i="13"/>
  <c r="AZ115" i="13" s="1"/>
  <c r="H115" i="13"/>
  <c r="AY115" i="13" s="1"/>
  <c r="I103" i="13"/>
  <c r="AZ103" i="13" s="1"/>
  <c r="H103" i="13"/>
  <c r="AY103" i="13" s="1"/>
  <c r="I91" i="13"/>
  <c r="AZ91" i="13" s="1"/>
  <c r="H91" i="13"/>
  <c r="AY91" i="13" s="1"/>
  <c r="I79" i="13"/>
  <c r="AZ79" i="13" s="1"/>
  <c r="H79" i="13"/>
  <c r="AY79" i="13" s="1"/>
  <c r="I67" i="13"/>
  <c r="AZ67" i="13" s="1"/>
  <c r="H67" i="13"/>
  <c r="AY67" i="13" s="1"/>
  <c r="I55" i="13"/>
  <c r="AZ55" i="13" s="1"/>
  <c r="H55" i="13"/>
  <c r="AY55" i="13" s="1"/>
  <c r="I19" i="13"/>
  <c r="AZ19" i="13" s="1"/>
  <c r="H19" i="13"/>
  <c r="AY19" i="13" s="1"/>
  <c r="H653" i="13"/>
  <c r="AY653" i="13" s="1"/>
  <c r="BA653" i="13" s="1"/>
  <c r="H509" i="13"/>
  <c r="AY509" i="13" s="1"/>
  <c r="G258" i="13"/>
  <c r="AV258" i="13" s="1"/>
  <c r="I258" i="13"/>
  <c r="AZ258" i="13" s="1"/>
  <c r="H258" i="13"/>
  <c r="AY258" i="13" s="1"/>
  <c r="G246" i="13"/>
  <c r="AV246" i="13" s="1"/>
  <c r="I246" i="13"/>
  <c r="AZ246" i="13" s="1"/>
  <c r="H246" i="13"/>
  <c r="AY246" i="13" s="1"/>
  <c r="G234" i="13"/>
  <c r="AV234" i="13" s="1"/>
  <c r="I234" i="13"/>
  <c r="AZ234" i="13" s="1"/>
  <c r="H234" i="13"/>
  <c r="AY234" i="13" s="1"/>
  <c r="G222" i="13"/>
  <c r="AV222" i="13" s="1"/>
  <c r="I222" i="13"/>
  <c r="AZ222" i="13" s="1"/>
  <c r="H222" i="13"/>
  <c r="AY222" i="13" s="1"/>
  <c r="G210" i="13"/>
  <c r="AV210" i="13" s="1"/>
  <c r="I210" i="13"/>
  <c r="AZ210" i="13" s="1"/>
  <c r="H210" i="13"/>
  <c r="AY210" i="13" s="1"/>
  <c r="G198" i="13"/>
  <c r="AV198" i="13" s="1"/>
  <c r="I198" i="13"/>
  <c r="AZ198" i="13" s="1"/>
  <c r="H198" i="13"/>
  <c r="AY198" i="13" s="1"/>
  <c r="G186" i="13"/>
  <c r="AV186" i="13" s="1"/>
  <c r="I186" i="13"/>
  <c r="AZ186" i="13" s="1"/>
  <c r="H186" i="13"/>
  <c r="AY186" i="13" s="1"/>
  <c r="G174" i="13"/>
  <c r="AV174" i="13" s="1"/>
  <c r="I174" i="13"/>
  <c r="AZ174" i="13" s="1"/>
  <c r="H174" i="13"/>
  <c r="AY174" i="13" s="1"/>
  <c r="G162" i="13"/>
  <c r="AV162" i="13" s="1"/>
  <c r="I162" i="13"/>
  <c r="AZ162" i="13" s="1"/>
  <c r="H162" i="13"/>
  <c r="AY162" i="13" s="1"/>
  <c r="G150" i="13"/>
  <c r="AV150" i="13" s="1"/>
  <c r="I150" i="13"/>
  <c r="AZ150" i="13" s="1"/>
  <c r="H150" i="13"/>
  <c r="AY150" i="13" s="1"/>
  <c r="G138" i="13"/>
  <c r="AV138" i="13" s="1"/>
  <c r="I138" i="13"/>
  <c r="AZ138" i="13" s="1"/>
  <c r="H138" i="13"/>
  <c r="AY138" i="13" s="1"/>
  <c r="G126" i="13"/>
  <c r="AV126" i="13" s="1"/>
  <c r="I126" i="13"/>
  <c r="AZ126" i="13" s="1"/>
  <c r="H126" i="13"/>
  <c r="AY126" i="13" s="1"/>
  <c r="G114" i="13"/>
  <c r="AV114" i="13" s="1"/>
  <c r="I114" i="13"/>
  <c r="AZ114" i="13" s="1"/>
  <c r="H114" i="13"/>
  <c r="AY114" i="13" s="1"/>
  <c r="G102" i="13"/>
  <c r="AV102" i="13" s="1"/>
  <c r="I102" i="13"/>
  <c r="AZ102" i="13" s="1"/>
  <c r="H102" i="13"/>
  <c r="AY102" i="13" s="1"/>
  <c r="G90" i="13"/>
  <c r="AV90" i="13" s="1"/>
  <c r="I90" i="13"/>
  <c r="AZ90" i="13" s="1"/>
  <c r="H90" i="13"/>
  <c r="AY90" i="13" s="1"/>
  <c r="G78" i="13"/>
  <c r="AV78" i="13" s="1"/>
  <c r="I78" i="13"/>
  <c r="AZ78" i="13" s="1"/>
  <c r="H78" i="13"/>
  <c r="AY78" i="13" s="1"/>
  <c r="G66" i="13"/>
  <c r="AV66" i="13" s="1"/>
  <c r="I66" i="13"/>
  <c r="AZ66" i="13" s="1"/>
  <c r="H66" i="13"/>
  <c r="AY66" i="13" s="1"/>
  <c r="G54" i="13"/>
  <c r="AV54" i="13" s="1"/>
  <c r="I54" i="13"/>
  <c r="AZ54" i="13" s="1"/>
  <c r="H54" i="13"/>
  <c r="AY54" i="13" s="1"/>
  <c r="I42" i="13"/>
  <c r="AZ42" i="13" s="1"/>
  <c r="H42" i="13"/>
  <c r="AY42" i="13" s="1"/>
  <c r="G30" i="13"/>
  <c r="AV30" i="13" s="1"/>
  <c r="I30" i="13"/>
  <c r="AZ30" i="13" s="1"/>
  <c r="G18" i="13"/>
  <c r="AV18" i="13" s="1"/>
  <c r="I18" i="13"/>
  <c r="AZ18" i="13" s="1"/>
  <c r="H18" i="13"/>
  <c r="AY18" i="13" s="1"/>
  <c r="I6" i="13"/>
  <c r="AZ6" i="13" s="1"/>
  <c r="H6" i="13"/>
  <c r="AY6" i="13" s="1"/>
  <c r="H22" i="13"/>
  <c r="AY22" i="13" s="1"/>
  <c r="BA22" i="13" s="1"/>
  <c r="G893" i="13"/>
  <c r="AV893" i="13" s="1"/>
  <c r="I893" i="13"/>
  <c r="AZ893" i="13" s="1"/>
  <c r="G881" i="13"/>
  <c r="AV881" i="13" s="1"/>
  <c r="I881" i="13"/>
  <c r="AZ881" i="13" s="1"/>
  <c r="G869" i="13"/>
  <c r="AV869" i="13" s="1"/>
  <c r="I869" i="13"/>
  <c r="AZ869" i="13" s="1"/>
  <c r="G857" i="13"/>
  <c r="AV857" i="13" s="1"/>
  <c r="I857" i="13"/>
  <c r="AZ857" i="13" s="1"/>
  <c r="G845" i="13"/>
  <c r="AV845" i="13" s="1"/>
  <c r="I845" i="13"/>
  <c r="AZ845" i="13" s="1"/>
  <c r="G833" i="13"/>
  <c r="AV833" i="13" s="1"/>
  <c r="I833" i="13"/>
  <c r="AZ833" i="13" s="1"/>
  <c r="G821" i="13"/>
  <c r="AV821" i="13" s="1"/>
  <c r="I821" i="13"/>
  <c r="AZ821" i="13" s="1"/>
  <c r="G809" i="13"/>
  <c r="AV809" i="13" s="1"/>
  <c r="I809" i="13"/>
  <c r="AZ809" i="13" s="1"/>
  <c r="G797" i="13"/>
  <c r="AV797" i="13" s="1"/>
  <c r="I797" i="13"/>
  <c r="AZ797" i="13" s="1"/>
  <c r="F785" i="13"/>
  <c r="AU785" i="13" s="1"/>
  <c r="I785" i="13"/>
  <c r="AZ785" i="13" s="1"/>
  <c r="G773" i="13"/>
  <c r="AV773" i="13" s="1"/>
  <c r="I773" i="13"/>
  <c r="AZ773" i="13" s="1"/>
  <c r="G761" i="13"/>
  <c r="AV761" i="13" s="1"/>
  <c r="I761" i="13"/>
  <c r="AZ761" i="13" s="1"/>
  <c r="G749" i="13"/>
  <c r="AV749" i="13" s="1"/>
  <c r="I749" i="13"/>
  <c r="AZ749" i="13" s="1"/>
  <c r="G737" i="13"/>
  <c r="AV737" i="13" s="1"/>
  <c r="I737" i="13"/>
  <c r="AZ737" i="13" s="1"/>
  <c r="G725" i="13"/>
  <c r="AV725" i="13" s="1"/>
  <c r="I725" i="13"/>
  <c r="AZ725" i="13" s="1"/>
  <c r="G713" i="13"/>
  <c r="AV713" i="13" s="1"/>
  <c r="I713" i="13"/>
  <c r="AZ713" i="13" s="1"/>
  <c r="G701" i="13"/>
  <c r="AV701" i="13" s="1"/>
  <c r="I701" i="13"/>
  <c r="AZ701" i="13" s="1"/>
  <c r="G689" i="13"/>
  <c r="AV689" i="13" s="1"/>
  <c r="I689" i="13"/>
  <c r="AZ689" i="13" s="1"/>
  <c r="G677" i="13"/>
  <c r="AV677" i="13" s="1"/>
  <c r="I677" i="13"/>
  <c r="AZ677" i="13" s="1"/>
  <c r="G665" i="13"/>
  <c r="AV665" i="13" s="1"/>
  <c r="I665" i="13"/>
  <c r="AZ665" i="13" s="1"/>
  <c r="F641" i="13"/>
  <c r="AU641" i="13" s="1"/>
  <c r="I641" i="13"/>
  <c r="AZ641" i="13" s="1"/>
  <c r="G629" i="13"/>
  <c r="AV629" i="13" s="1"/>
  <c r="I629" i="13"/>
  <c r="AZ629" i="13" s="1"/>
  <c r="G617" i="13"/>
  <c r="AV617" i="13" s="1"/>
  <c r="I617" i="13"/>
  <c r="AZ617" i="13" s="1"/>
  <c r="G605" i="13"/>
  <c r="AV605" i="13" s="1"/>
  <c r="I605" i="13"/>
  <c r="AZ605" i="13" s="1"/>
  <c r="G593" i="13"/>
  <c r="AV593" i="13" s="1"/>
  <c r="I593" i="13"/>
  <c r="AZ593" i="13" s="1"/>
  <c r="G569" i="13"/>
  <c r="AV569" i="13" s="1"/>
  <c r="I569" i="13"/>
  <c r="AZ569" i="13" s="1"/>
  <c r="G557" i="13"/>
  <c r="AV557" i="13" s="1"/>
  <c r="I557" i="13"/>
  <c r="AZ557" i="13" s="1"/>
  <c r="G545" i="13"/>
  <c r="AV545" i="13" s="1"/>
  <c r="I545" i="13"/>
  <c r="AZ545" i="13" s="1"/>
  <c r="G533" i="13"/>
  <c r="AV533" i="13" s="1"/>
  <c r="I533" i="13"/>
  <c r="AZ533" i="13" s="1"/>
  <c r="G521" i="13"/>
  <c r="AV521" i="13" s="1"/>
  <c r="I521" i="13"/>
  <c r="AZ521" i="13" s="1"/>
  <c r="G497" i="13"/>
  <c r="AV497" i="13" s="1"/>
  <c r="I497" i="13"/>
  <c r="AZ497" i="13" s="1"/>
  <c r="G485" i="13"/>
  <c r="AV485" i="13" s="1"/>
  <c r="I485" i="13"/>
  <c r="AZ485" i="13" s="1"/>
  <c r="G473" i="13"/>
  <c r="AV473" i="13" s="1"/>
  <c r="I473" i="13"/>
  <c r="AZ473" i="13" s="1"/>
  <c r="G461" i="13"/>
  <c r="AV461" i="13" s="1"/>
  <c r="I461" i="13"/>
  <c r="AZ461" i="13" s="1"/>
  <c r="G449" i="13"/>
  <c r="AV449" i="13" s="1"/>
  <c r="I449" i="13"/>
  <c r="AZ449" i="13" s="1"/>
  <c r="G425" i="13"/>
  <c r="AV425" i="13" s="1"/>
  <c r="I425" i="13"/>
  <c r="AZ425" i="13" s="1"/>
  <c r="G413" i="13"/>
  <c r="AV413" i="13" s="1"/>
  <c r="I413" i="13"/>
  <c r="AZ413" i="13" s="1"/>
  <c r="G401" i="13"/>
  <c r="AV401" i="13" s="1"/>
  <c r="I401" i="13"/>
  <c r="AZ401" i="13" s="1"/>
  <c r="G389" i="13"/>
  <c r="AV389" i="13" s="1"/>
  <c r="I389" i="13"/>
  <c r="AZ389" i="13" s="1"/>
  <c r="G377" i="13"/>
  <c r="AV377" i="13" s="1"/>
  <c r="I377" i="13"/>
  <c r="AZ377" i="13" s="1"/>
  <c r="G365" i="13"/>
  <c r="AV365" i="13" s="1"/>
  <c r="I365" i="13"/>
  <c r="AZ365" i="13" s="1"/>
  <c r="G353" i="13"/>
  <c r="AV353" i="13" s="1"/>
  <c r="I353" i="13"/>
  <c r="AZ353" i="13" s="1"/>
  <c r="G341" i="13"/>
  <c r="AV341" i="13" s="1"/>
  <c r="I341" i="13"/>
  <c r="AZ341" i="13" s="1"/>
  <c r="G329" i="13"/>
  <c r="AV329" i="13" s="1"/>
  <c r="I329" i="13"/>
  <c r="AZ329" i="13" s="1"/>
  <c r="G317" i="13"/>
  <c r="AV317" i="13" s="1"/>
  <c r="I317" i="13"/>
  <c r="AZ317" i="13" s="1"/>
  <c r="G305" i="13"/>
  <c r="AV305" i="13" s="1"/>
  <c r="I305" i="13"/>
  <c r="AZ305" i="13" s="1"/>
  <c r="G293" i="13"/>
  <c r="AV293" i="13" s="1"/>
  <c r="I293" i="13"/>
  <c r="AZ293" i="13" s="1"/>
  <c r="G281" i="13"/>
  <c r="AV281" i="13" s="1"/>
  <c r="I281" i="13"/>
  <c r="AZ281" i="13" s="1"/>
  <c r="G269" i="13"/>
  <c r="AV269" i="13" s="1"/>
  <c r="I269" i="13"/>
  <c r="AZ269" i="13" s="1"/>
  <c r="G257" i="13"/>
  <c r="AV257" i="13" s="1"/>
  <c r="I257" i="13"/>
  <c r="AZ257" i="13" s="1"/>
  <c r="G245" i="13"/>
  <c r="AV245" i="13" s="1"/>
  <c r="I245" i="13"/>
  <c r="AZ245" i="13" s="1"/>
  <c r="G233" i="13"/>
  <c r="AV233" i="13" s="1"/>
  <c r="I233" i="13"/>
  <c r="AZ233" i="13" s="1"/>
  <c r="G221" i="13"/>
  <c r="I221" i="13"/>
  <c r="AZ221" i="13" s="1"/>
  <c r="G209" i="13"/>
  <c r="AV209" i="13" s="1"/>
  <c r="I209" i="13"/>
  <c r="AZ209" i="13" s="1"/>
  <c r="G197" i="13"/>
  <c r="AV197" i="13" s="1"/>
  <c r="I197" i="13"/>
  <c r="AZ197" i="13" s="1"/>
  <c r="G185" i="13"/>
  <c r="AV185" i="13" s="1"/>
  <c r="I185" i="13"/>
  <c r="AZ185" i="13" s="1"/>
  <c r="G173" i="13"/>
  <c r="AV173" i="13" s="1"/>
  <c r="I173" i="13"/>
  <c r="AZ173" i="13" s="1"/>
  <c r="G161" i="13"/>
  <c r="AV161" i="13" s="1"/>
  <c r="I161" i="13"/>
  <c r="AZ161" i="13" s="1"/>
  <c r="G149" i="13"/>
  <c r="I149" i="13"/>
  <c r="AZ149" i="13" s="1"/>
  <c r="G137" i="13"/>
  <c r="AV137" i="13" s="1"/>
  <c r="I137" i="13"/>
  <c r="AZ137" i="13" s="1"/>
  <c r="G125" i="13"/>
  <c r="AV125" i="13" s="1"/>
  <c r="I125" i="13"/>
  <c r="AZ125" i="13" s="1"/>
  <c r="G113" i="13"/>
  <c r="AV113" i="13" s="1"/>
  <c r="I113" i="13"/>
  <c r="AZ113" i="13" s="1"/>
  <c r="G101" i="13"/>
  <c r="AV101" i="13" s="1"/>
  <c r="I101" i="13"/>
  <c r="AZ101" i="13" s="1"/>
  <c r="G89" i="13"/>
  <c r="AV89" i="13" s="1"/>
  <c r="I89" i="13"/>
  <c r="AZ89" i="13" s="1"/>
  <c r="G77" i="13"/>
  <c r="AV77" i="13" s="1"/>
  <c r="I77" i="13"/>
  <c r="AZ77" i="13" s="1"/>
  <c r="G65" i="13"/>
  <c r="AV65" i="13" s="1"/>
  <c r="I65" i="13"/>
  <c r="AZ65" i="13" s="1"/>
  <c r="G53" i="13"/>
  <c r="AV53" i="13" s="1"/>
  <c r="I53" i="13"/>
  <c r="AZ53" i="13" s="1"/>
  <c r="I41" i="13"/>
  <c r="AZ41" i="13" s="1"/>
  <c r="H41" i="13"/>
  <c r="AY41" i="13" s="1"/>
  <c r="G29" i="13"/>
  <c r="AV29" i="13" s="1"/>
  <c r="I29" i="13"/>
  <c r="AZ29" i="13" s="1"/>
  <c r="G17" i="13"/>
  <c r="AV17" i="13" s="1"/>
  <c r="I17" i="13"/>
  <c r="AZ17" i="13" s="1"/>
  <c r="G5" i="13"/>
  <c r="AV5" i="13" s="1"/>
  <c r="I5" i="13"/>
  <c r="AZ5" i="13" s="1"/>
  <c r="H5" i="13"/>
  <c r="AY5" i="13" s="1"/>
  <c r="H476" i="13"/>
  <c r="AY476" i="13" s="1"/>
  <c r="H428" i="13"/>
  <c r="AY428" i="13" s="1"/>
  <c r="H380" i="13"/>
  <c r="AY380" i="13" s="1"/>
  <c r="H332" i="13"/>
  <c r="AY332" i="13" s="1"/>
  <c r="BA332" i="13" s="1"/>
  <c r="H315" i="13"/>
  <c r="AY315" i="13" s="1"/>
  <c r="H293" i="13"/>
  <c r="AY293" i="13" s="1"/>
  <c r="H171" i="13"/>
  <c r="AY171" i="13" s="1"/>
  <c r="H149" i="13"/>
  <c r="AY149" i="13" s="1"/>
  <c r="H88" i="13"/>
  <c r="AY88" i="13" s="1"/>
  <c r="I52" i="13"/>
  <c r="AZ52" i="13" s="1"/>
  <c r="H52" i="13"/>
  <c r="AY52" i="13" s="1"/>
  <c r="G40" i="13"/>
  <c r="AV40" i="13" s="1"/>
  <c r="I40" i="13"/>
  <c r="AZ40" i="13" s="1"/>
  <c r="H40" i="13"/>
  <c r="AY40" i="13" s="1"/>
  <c r="I28" i="13"/>
  <c r="AZ28" i="13" s="1"/>
  <c r="H28" i="13"/>
  <c r="AY28" i="13" s="1"/>
  <c r="G16" i="13"/>
  <c r="AV16" i="13" s="1"/>
  <c r="I16" i="13"/>
  <c r="AZ16" i="13" s="1"/>
  <c r="H16" i="13"/>
  <c r="AY16" i="13" s="1"/>
  <c r="G4" i="13"/>
  <c r="AV4" i="13" s="1"/>
  <c r="I4" i="13"/>
  <c r="AZ4" i="13" s="1"/>
  <c r="H4" i="13"/>
  <c r="AY4" i="13" s="1"/>
  <c r="H761" i="13"/>
  <c r="AY761" i="13" s="1"/>
  <c r="H713" i="13"/>
  <c r="AY713" i="13" s="1"/>
  <c r="H665" i="13"/>
  <c r="AY665" i="13" s="1"/>
  <c r="G375" i="13"/>
  <c r="AV375" i="13" s="1"/>
  <c r="I375" i="13"/>
  <c r="AZ375" i="13" s="1"/>
  <c r="G363" i="13"/>
  <c r="AV363" i="13" s="1"/>
  <c r="I363" i="13"/>
  <c r="AZ363" i="13" s="1"/>
  <c r="G339" i="13"/>
  <c r="AV339" i="13" s="1"/>
  <c r="I339" i="13"/>
  <c r="AZ339" i="13" s="1"/>
  <c r="G327" i="13"/>
  <c r="AV327" i="13" s="1"/>
  <c r="I327" i="13"/>
  <c r="AZ327" i="13" s="1"/>
  <c r="G303" i="13"/>
  <c r="AV303" i="13" s="1"/>
  <c r="I303" i="13"/>
  <c r="AZ303" i="13" s="1"/>
  <c r="G291" i="13"/>
  <c r="AV291" i="13" s="1"/>
  <c r="I291" i="13"/>
  <c r="AZ291" i="13" s="1"/>
  <c r="G267" i="13"/>
  <c r="AV267" i="13" s="1"/>
  <c r="I267" i="13"/>
  <c r="AZ267" i="13" s="1"/>
  <c r="G255" i="13"/>
  <c r="AV255" i="13" s="1"/>
  <c r="I255" i="13"/>
  <c r="AZ255" i="13" s="1"/>
  <c r="G231" i="13"/>
  <c r="AV231" i="13" s="1"/>
  <c r="I231" i="13"/>
  <c r="AZ231" i="13" s="1"/>
  <c r="G219" i="13"/>
  <c r="AV219" i="13" s="1"/>
  <c r="I219" i="13"/>
  <c r="AZ219" i="13" s="1"/>
  <c r="G195" i="13"/>
  <c r="AV195" i="13" s="1"/>
  <c r="I195" i="13"/>
  <c r="AZ195" i="13" s="1"/>
  <c r="G183" i="13"/>
  <c r="AV183" i="13" s="1"/>
  <c r="I183" i="13"/>
  <c r="AZ183" i="13" s="1"/>
  <c r="G159" i="13"/>
  <c r="AV159" i="13" s="1"/>
  <c r="I159" i="13"/>
  <c r="AZ159" i="13" s="1"/>
  <c r="G147" i="13"/>
  <c r="AV147" i="13" s="1"/>
  <c r="I147" i="13"/>
  <c r="AZ147" i="13" s="1"/>
  <c r="G123" i="13"/>
  <c r="AV123" i="13" s="1"/>
  <c r="I123" i="13"/>
  <c r="AZ123" i="13" s="1"/>
  <c r="G111" i="13"/>
  <c r="AV111" i="13" s="1"/>
  <c r="I111" i="13"/>
  <c r="AZ111" i="13" s="1"/>
  <c r="G87" i="13"/>
  <c r="AV87" i="13" s="1"/>
  <c r="I87" i="13"/>
  <c r="AZ87" i="13" s="1"/>
  <c r="G75" i="13"/>
  <c r="AV75" i="13" s="1"/>
  <c r="I75" i="13"/>
  <c r="AZ75" i="13" s="1"/>
  <c r="G51" i="13"/>
  <c r="AV51" i="13" s="1"/>
  <c r="I51" i="13"/>
  <c r="AZ51" i="13" s="1"/>
  <c r="G39" i="13"/>
  <c r="AV39" i="13" s="1"/>
  <c r="I39" i="13"/>
  <c r="AZ39" i="13" s="1"/>
  <c r="H39" i="13"/>
  <c r="AY39" i="13" s="1"/>
  <c r="I27" i="13"/>
  <c r="AZ27" i="13" s="1"/>
  <c r="H27" i="13"/>
  <c r="AY27" i="13" s="1"/>
  <c r="G3" i="13"/>
  <c r="AV3" i="13" s="1"/>
  <c r="I3" i="13"/>
  <c r="AZ3" i="13" s="1"/>
  <c r="H3" i="13"/>
  <c r="AY3" i="13" s="1"/>
  <c r="H291" i="13"/>
  <c r="AY291" i="13" s="1"/>
  <c r="H269" i="13"/>
  <c r="AY269" i="13" s="1"/>
  <c r="H147" i="13"/>
  <c r="AY147" i="13" s="1"/>
  <c r="H125" i="13"/>
  <c r="AY125" i="13" s="1"/>
  <c r="BA125" i="13" s="1"/>
  <c r="H64" i="13"/>
  <c r="AY64" i="13" s="1"/>
  <c r="H43" i="13"/>
  <c r="AY43" i="13" s="1"/>
  <c r="H17" i="13"/>
  <c r="AY17" i="13" s="1"/>
  <c r="H488" i="13"/>
  <c r="AY488" i="13" s="1"/>
  <c r="H375" i="13"/>
  <c r="AY375" i="13" s="1"/>
  <c r="H327" i="13"/>
  <c r="AY327" i="13" s="1"/>
  <c r="H773" i="13"/>
  <c r="AY773" i="13" s="1"/>
  <c r="H725" i="13"/>
  <c r="AY725" i="13" s="1"/>
  <c r="H677" i="13"/>
  <c r="AY677" i="13" s="1"/>
  <c r="H629" i="13"/>
  <c r="AY629" i="13" s="1"/>
  <c r="H267" i="13"/>
  <c r="AY267" i="13" s="1"/>
  <c r="H82" i="13"/>
  <c r="AY82" i="13" s="1"/>
  <c r="G396" i="13"/>
  <c r="AV396" i="13" s="1"/>
  <c r="I396" i="13"/>
  <c r="AZ396" i="13" s="1"/>
  <c r="H396" i="13"/>
  <c r="AY396" i="13" s="1"/>
  <c r="G384" i="13"/>
  <c r="I384" i="13"/>
  <c r="AZ384" i="13" s="1"/>
  <c r="H384" i="13"/>
  <c r="AY384" i="13" s="1"/>
  <c r="G372" i="13"/>
  <c r="I372" i="13"/>
  <c r="AZ372" i="13" s="1"/>
  <c r="H372" i="13"/>
  <c r="AY372" i="13" s="1"/>
  <c r="G360" i="13"/>
  <c r="AV360" i="13" s="1"/>
  <c r="I360" i="13"/>
  <c r="AZ360" i="13" s="1"/>
  <c r="H360" i="13"/>
  <c r="AY360" i="13" s="1"/>
  <c r="G348" i="13"/>
  <c r="AV348" i="13" s="1"/>
  <c r="I348" i="13"/>
  <c r="AZ348" i="13" s="1"/>
  <c r="H348" i="13"/>
  <c r="AY348" i="13" s="1"/>
  <c r="G336" i="13"/>
  <c r="AV336" i="13" s="1"/>
  <c r="I336" i="13"/>
  <c r="AZ336" i="13" s="1"/>
  <c r="H336" i="13"/>
  <c r="AY336" i="13" s="1"/>
  <c r="G324" i="13"/>
  <c r="AV324" i="13" s="1"/>
  <c r="I324" i="13"/>
  <c r="AZ324" i="13" s="1"/>
  <c r="H324" i="13"/>
  <c r="AY324" i="13" s="1"/>
  <c r="G312" i="13"/>
  <c r="AV312" i="13" s="1"/>
  <c r="I312" i="13"/>
  <c r="AZ312" i="13" s="1"/>
  <c r="H312" i="13"/>
  <c r="AY312" i="13" s="1"/>
  <c r="G300" i="13"/>
  <c r="AV300" i="13" s="1"/>
  <c r="I300" i="13"/>
  <c r="AZ300" i="13" s="1"/>
  <c r="H300" i="13"/>
  <c r="AY300" i="13" s="1"/>
  <c r="G288" i="13"/>
  <c r="AV288" i="13" s="1"/>
  <c r="I288" i="13"/>
  <c r="AZ288" i="13" s="1"/>
  <c r="H288" i="13"/>
  <c r="AY288" i="13" s="1"/>
  <c r="G276" i="13"/>
  <c r="AV276" i="13" s="1"/>
  <c r="H276" i="13"/>
  <c r="AY276" i="13" s="1"/>
  <c r="G264" i="13"/>
  <c r="AV264" i="13" s="1"/>
  <c r="I264" i="13"/>
  <c r="AZ264" i="13" s="1"/>
  <c r="H264" i="13"/>
  <c r="AY264" i="13" s="1"/>
  <c r="G252" i="13"/>
  <c r="AV252" i="13" s="1"/>
  <c r="I252" i="13"/>
  <c r="AZ252" i="13" s="1"/>
  <c r="H252" i="13"/>
  <c r="AY252" i="13" s="1"/>
  <c r="G240" i="13"/>
  <c r="AV240" i="13" s="1"/>
  <c r="I240" i="13"/>
  <c r="AZ240" i="13" s="1"/>
  <c r="H240" i="13"/>
  <c r="AY240" i="13" s="1"/>
  <c r="G228" i="13"/>
  <c r="AV228" i="13" s="1"/>
  <c r="I228" i="13"/>
  <c r="AZ228" i="13" s="1"/>
  <c r="H228" i="13"/>
  <c r="AY228" i="13" s="1"/>
  <c r="G216" i="13"/>
  <c r="AV216" i="13" s="1"/>
  <c r="I216" i="13"/>
  <c r="AZ216" i="13" s="1"/>
  <c r="H216" i="13"/>
  <c r="AY216" i="13" s="1"/>
  <c r="G204" i="13"/>
  <c r="AV204" i="13" s="1"/>
  <c r="I204" i="13"/>
  <c r="AZ204" i="13" s="1"/>
  <c r="H204" i="13"/>
  <c r="AY204" i="13" s="1"/>
  <c r="G192" i="13"/>
  <c r="AV192" i="13" s="1"/>
  <c r="I192" i="13"/>
  <c r="AZ192" i="13" s="1"/>
  <c r="H192" i="13"/>
  <c r="AY192" i="13" s="1"/>
  <c r="G180" i="13"/>
  <c r="AV180" i="13" s="1"/>
  <c r="I180" i="13"/>
  <c r="AZ180" i="13" s="1"/>
  <c r="H180" i="13"/>
  <c r="AY180" i="13" s="1"/>
  <c r="G168" i="13"/>
  <c r="AV168" i="13" s="1"/>
  <c r="I168" i="13"/>
  <c r="AZ168" i="13" s="1"/>
  <c r="H168" i="13"/>
  <c r="AY168" i="13" s="1"/>
  <c r="G156" i="13"/>
  <c r="AV156" i="13" s="1"/>
  <c r="I156" i="13"/>
  <c r="AZ156" i="13" s="1"/>
  <c r="H156" i="13"/>
  <c r="AY156" i="13" s="1"/>
  <c r="G144" i="13"/>
  <c r="AV144" i="13" s="1"/>
  <c r="I144" i="13"/>
  <c r="AZ144" i="13" s="1"/>
  <c r="H144" i="13"/>
  <c r="AY144" i="13" s="1"/>
  <c r="G132" i="13"/>
  <c r="AV132" i="13" s="1"/>
  <c r="H132" i="13"/>
  <c r="AY132" i="13" s="1"/>
  <c r="G120" i="13"/>
  <c r="AV120" i="13" s="1"/>
  <c r="I120" i="13"/>
  <c r="AZ120" i="13" s="1"/>
  <c r="H120" i="13"/>
  <c r="AY120" i="13" s="1"/>
  <c r="G108" i="13"/>
  <c r="AV108" i="13" s="1"/>
  <c r="I108" i="13"/>
  <c r="AZ108" i="13" s="1"/>
  <c r="H108" i="13"/>
  <c r="AY108" i="13" s="1"/>
  <c r="G96" i="13"/>
  <c r="AV96" i="13" s="1"/>
  <c r="I96" i="13"/>
  <c r="AZ96" i="13" s="1"/>
  <c r="H96" i="13"/>
  <c r="AY96" i="13" s="1"/>
  <c r="G84" i="13"/>
  <c r="AV84" i="13" s="1"/>
  <c r="I84" i="13"/>
  <c r="AZ84" i="13" s="1"/>
  <c r="H84" i="13"/>
  <c r="AY84" i="13" s="1"/>
  <c r="G72" i="13"/>
  <c r="AV72" i="13" s="1"/>
  <c r="I72" i="13"/>
  <c r="AZ72" i="13" s="1"/>
  <c r="H72" i="13"/>
  <c r="AY72" i="13" s="1"/>
  <c r="G60" i="13"/>
  <c r="AV60" i="13" s="1"/>
  <c r="I60" i="13"/>
  <c r="AZ60" i="13" s="1"/>
  <c r="H60" i="13"/>
  <c r="AY60" i="13" s="1"/>
  <c r="G48" i="13"/>
  <c r="AV48" i="13" s="1"/>
  <c r="H48" i="13"/>
  <c r="AY48" i="13" s="1"/>
  <c r="I48" i="13"/>
  <c r="AZ48" i="13" s="1"/>
  <c r="G36" i="13"/>
  <c r="AV36" i="13" s="1"/>
  <c r="I36" i="13"/>
  <c r="AZ36" i="13" s="1"/>
  <c r="G24" i="13"/>
  <c r="AV24" i="13" s="1"/>
  <c r="I24" i="13"/>
  <c r="AZ24" i="13" s="1"/>
  <c r="I12" i="13"/>
  <c r="AZ12" i="13" s="1"/>
  <c r="H12" i="13"/>
  <c r="AY12" i="13" s="1"/>
  <c r="H183" i="13"/>
  <c r="AY183" i="13" s="1"/>
  <c r="H100" i="13"/>
  <c r="AY100" i="13" s="1"/>
  <c r="BA100" i="13" s="1"/>
  <c r="H36" i="13"/>
  <c r="AY36" i="13" s="1"/>
  <c r="G215" i="13"/>
  <c r="AV215" i="13" s="1"/>
  <c r="I215" i="13"/>
  <c r="AZ215" i="13" s="1"/>
  <c r="G203" i="13"/>
  <c r="AV203" i="13" s="1"/>
  <c r="I203" i="13"/>
  <c r="AZ203" i="13" s="1"/>
  <c r="G191" i="13"/>
  <c r="AV191" i="13" s="1"/>
  <c r="I191" i="13"/>
  <c r="AZ191" i="13" s="1"/>
  <c r="G179" i="13"/>
  <c r="AV179" i="13" s="1"/>
  <c r="I179" i="13"/>
  <c r="AZ179" i="13" s="1"/>
  <c r="G167" i="13"/>
  <c r="AV167" i="13" s="1"/>
  <c r="I167" i="13"/>
  <c r="AZ167" i="13" s="1"/>
  <c r="G155" i="13"/>
  <c r="AV155" i="13" s="1"/>
  <c r="I155" i="13"/>
  <c r="AZ155" i="13" s="1"/>
  <c r="G143" i="13"/>
  <c r="AV143" i="13" s="1"/>
  <c r="I143" i="13"/>
  <c r="AZ143" i="13" s="1"/>
  <c r="G131" i="13"/>
  <c r="AV131" i="13" s="1"/>
  <c r="I131" i="13"/>
  <c r="AZ131" i="13" s="1"/>
  <c r="G119" i="13"/>
  <c r="AV119" i="13" s="1"/>
  <c r="I119" i="13"/>
  <c r="AZ119" i="13" s="1"/>
  <c r="G107" i="13"/>
  <c r="AV107" i="13" s="1"/>
  <c r="I107" i="13"/>
  <c r="AZ107" i="13" s="1"/>
  <c r="G95" i="13"/>
  <c r="AV95" i="13" s="1"/>
  <c r="I95" i="13"/>
  <c r="AZ95" i="13" s="1"/>
  <c r="G83" i="13"/>
  <c r="AV83" i="13" s="1"/>
  <c r="I83" i="13"/>
  <c r="AZ83" i="13" s="1"/>
  <c r="G71" i="13"/>
  <c r="AV71" i="13" s="1"/>
  <c r="I71" i="13"/>
  <c r="AZ71" i="13" s="1"/>
  <c r="G59" i="13"/>
  <c r="AV59" i="13" s="1"/>
  <c r="I59" i="13"/>
  <c r="AZ59" i="13" s="1"/>
  <c r="G47" i="13"/>
  <c r="AV47" i="13" s="1"/>
  <c r="H47" i="13"/>
  <c r="AY47" i="13" s="1"/>
  <c r="I47" i="13"/>
  <c r="AZ47" i="13" s="1"/>
  <c r="H35" i="13"/>
  <c r="AY35" i="13" s="1"/>
  <c r="I35" i="13"/>
  <c r="AZ35" i="13" s="1"/>
  <c r="H23" i="13"/>
  <c r="AY23" i="13" s="1"/>
  <c r="I23" i="13"/>
  <c r="AZ23" i="13" s="1"/>
  <c r="G11" i="13"/>
  <c r="AV11" i="13" s="1"/>
  <c r="H11" i="13"/>
  <c r="AY11" i="13" s="1"/>
  <c r="I11" i="13"/>
  <c r="AZ11" i="13" s="1"/>
  <c r="H500" i="13"/>
  <c r="AY500" i="13" s="1"/>
  <c r="H452" i="13"/>
  <c r="AY452" i="13" s="1"/>
  <c r="BA452" i="13" s="1"/>
  <c r="H387" i="13"/>
  <c r="AY387" i="13" s="1"/>
  <c r="BA387" i="13" s="1"/>
  <c r="H339" i="13"/>
  <c r="AY339" i="13" s="1"/>
  <c r="H243" i="13"/>
  <c r="AY243" i="13" s="1"/>
  <c r="H119" i="13"/>
  <c r="AY119" i="13" s="1"/>
  <c r="H34" i="13"/>
  <c r="AY34" i="13" s="1"/>
  <c r="H7" i="13"/>
  <c r="AY7" i="13" s="1"/>
  <c r="I276" i="13"/>
  <c r="AZ276" i="13" s="1"/>
  <c r="G142" i="13"/>
  <c r="AV142" i="13" s="1"/>
  <c r="I142" i="13"/>
  <c r="AZ142" i="13" s="1"/>
  <c r="G130" i="13"/>
  <c r="AV130" i="13" s="1"/>
  <c r="I130" i="13"/>
  <c r="AZ130" i="13" s="1"/>
  <c r="G106" i="13"/>
  <c r="AV106" i="13" s="1"/>
  <c r="I106" i="13"/>
  <c r="AZ106" i="13" s="1"/>
  <c r="G94" i="13"/>
  <c r="AV94" i="13" s="1"/>
  <c r="I94" i="13"/>
  <c r="AZ94" i="13" s="1"/>
  <c r="G70" i="13"/>
  <c r="AV70" i="13" s="1"/>
  <c r="I70" i="13"/>
  <c r="AZ70" i="13" s="1"/>
  <c r="G58" i="13"/>
  <c r="AV58" i="13" s="1"/>
  <c r="I58" i="13"/>
  <c r="AZ58" i="13" s="1"/>
  <c r="G46" i="13"/>
  <c r="AV46" i="13" s="1"/>
  <c r="I46" i="13"/>
  <c r="AZ46" i="13" s="1"/>
  <c r="H46" i="13"/>
  <c r="AY46" i="13" s="1"/>
  <c r="G10" i="13"/>
  <c r="I10" i="13"/>
  <c r="AZ10" i="13" s="1"/>
  <c r="H10" i="13"/>
  <c r="AY10" i="13" s="1"/>
  <c r="H785" i="13"/>
  <c r="AY785" i="13" s="1"/>
  <c r="H737" i="13"/>
  <c r="AY737" i="13" s="1"/>
  <c r="H689" i="13"/>
  <c r="AY689" i="13" s="1"/>
  <c r="H641" i="13"/>
  <c r="AY641" i="13" s="1"/>
  <c r="H593" i="13"/>
  <c r="AY593" i="13" s="1"/>
  <c r="H303" i="13"/>
  <c r="AY303" i="13" s="1"/>
  <c r="H179" i="13"/>
  <c r="AY179" i="13" s="1"/>
  <c r="H118" i="13"/>
  <c r="AY118" i="13" s="1"/>
  <c r="H76" i="13"/>
  <c r="AY76" i="13" s="1"/>
  <c r="BA76" i="13" s="1"/>
  <c r="H31" i="13"/>
  <c r="AY31" i="13" s="1"/>
  <c r="I132" i="13"/>
  <c r="AZ132" i="13" s="1"/>
  <c r="AV743" i="13"/>
  <c r="AV899" i="13"/>
  <c r="AV839" i="13"/>
  <c r="AV707" i="13"/>
  <c r="AV947" i="13"/>
  <c r="AV529" i="13"/>
  <c r="AV409" i="13"/>
  <c r="AV917" i="13"/>
  <c r="AV301" i="13"/>
  <c r="AV193" i="13"/>
  <c r="AV85" i="13"/>
  <c r="F174" i="13"/>
  <c r="F162" i="13"/>
  <c r="AU162" i="13" s="1"/>
  <c r="F126" i="13"/>
  <c r="F54" i="13"/>
  <c r="AU54" i="13" s="1"/>
  <c r="F30" i="13"/>
  <c r="AU30" i="13" s="1"/>
  <c r="F18" i="13"/>
  <c r="F192" i="13"/>
  <c r="AU192" i="13" s="1"/>
  <c r="F97" i="13"/>
  <c r="F96" i="13"/>
  <c r="AU96" i="13" s="1"/>
  <c r="F85" i="13"/>
  <c r="F155" i="13"/>
  <c r="F84" i="13"/>
  <c r="AU84" i="13" s="1"/>
  <c r="F282" i="13"/>
  <c r="F150" i="13"/>
  <c r="AU150" i="13" s="1"/>
  <c r="F66" i="13"/>
  <c r="AU66" i="13" s="1"/>
  <c r="F270" i="13"/>
  <c r="F132" i="13"/>
  <c r="F61" i="13"/>
  <c r="AU61" i="13" s="1"/>
  <c r="F258" i="13"/>
  <c r="F131" i="13"/>
  <c r="AU131" i="13" s="1"/>
  <c r="F240" i="13"/>
  <c r="AU240" i="13" s="1"/>
  <c r="F44" i="13"/>
  <c r="AU44" i="13" s="1"/>
  <c r="F234" i="13"/>
  <c r="F120" i="13"/>
  <c r="AU120" i="13" s="1"/>
  <c r="F228" i="13"/>
  <c r="AU228" i="13" s="1"/>
  <c r="F119" i="13"/>
  <c r="AU119" i="13" s="1"/>
  <c r="F216" i="13"/>
  <c r="AU216" i="13" s="1"/>
  <c r="F108" i="13"/>
  <c r="AU108" i="13" s="1"/>
  <c r="F11" i="13"/>
  <c r="AU11" i="13" s="1"/>
  <c r="F204" i="13"/>
  <c r="AU204" i="13" s="1"/>
  <c r="F107" i="13"/>
  <c r="AU107" i="13" s="1"/>
  <c r="F5" i="13"/>
  <c r="AU5" i="13" s="1"/>
  <c r="G963" i="13"/>
  <c r="F963" i="13"/>
  <c r="AU963" i="13" s="1"/>
  <c r="G970" i="13"/>
  <c r="F970" i="13"/>
  <c r="AU970" i="13" s="1"/>
  <c r="G958" i="13"/>
  <c r="F958" i="13"/>
  <c r="AU958" i="13" s="1"/>
  <c r="G946" i="13"/>
  <c r="F946" i="13"/>
  <c r="AU946" i="13" s="1"/>
  <c r="G934" i="13"/>
  <c r="F934" i="13"/>
  <c r="AU934" i="13" s="1"/>
  <c r="G922" i="13"/>
  <c r="AV922" i="13" s="1"/>
  <c r="F922" i="13"/>
  <c r="AU922" i="13" s="1"/>
  <c r="F910" i="13"/>
  <c r="AU910" i="13" s="1"/>
  <c r="G910" i="13"/>
  <c r="G898" i="13"/>
  <c r="F898" i="13"/>
  <c r="AU898" i="13" s="1"/>
  <c r="G886" i="13"/>
  <c r="F886" i="13"/>
  <c r="AU886" i="13" s="1"/>
  <c r="G874" i="13"/>
  <c r="F874" i="13"/>
  <c r="AU874" i="13" s="1"/>
  <c r="G862" i="13"/>
  <c r="F862" i="13"/>
  <c r="AU862" i="13" s="1"/>
  <c r="G850" i="13"/>
  <c r="F850" i="13"/>
  <c r="AU850" i="13" s="1"/>
  <c r="F838" i="13"/>
  <c r="AU838" i="13" s="1"/>
  <c r="G838" i="13"/>
  <c r="G826" i="13"/>
  <c r="F826" i="13"/>
  <c r="AU826" i="13" s="1"/>
  <c r="G814" i="13"/>
  <c r="F814" i="13"/>
  <c r="AU814" i="13" s="1"/>
  <c r="G802" i="13"/>
  <c r="F802" i="13"/>
  <c r="AU802" i="13" s="1"/>
  <c r="G2" i="13"/>
  <c r="G647" i="13"/>
  <c r="F647" i="13"/>
  <c r="AU647" i="13" s="1"/>
  <c r="G575" i="13"/>
  <c r="F575" i="13"/>
  <c r="AU575" i="13" s="1"/>
  <c r="G503" i="13"/>
  <c r="F503" i="13"/>
  <c r="AU503" i="13" s="1"/>
  <c r="G431" i="13"/>
  <c r="F431" i="13"/>
  <c r="AU431" i="13" s="1"/>
  <c r="G35" i="13"/>
  <c r="F35" i="13"/>
  <c r="AU35" i="13" s="1"/>
  <c r="G23" i="13"/>
  <c r="F23" i="13"/>
  <c r="AU23" i="13" s="1"/>
  <c r="F967" i="13"/>
  <c r="F952" i="13"/>
  <c r="F938" i="13"/>
  <c r="F923" i="13"/>
  <c r="F909" i="13"/>
  <c r="F895" i="13"/>
  <c r="F880" i="13"/>
  <c r="F866" i="13"/>
  <c r="AU866" i="13" s="1"/>
  <c r="F851" i="13"/>
  <c r="F837" i="13"/>
  <c r="F823" i="13"/>
  <c r="F808" i="13"/>
  <c r="F794" i="13"/>
  <c r="F779" i="13"/>
  <c r="F765" i="13"/>
  <c r="F751" i="13"/>
  <c r="AU751" i="13" s="1"/>
  <c r="F736" i="13"/>
  <c r="F722" i="13"/>
  <c r="AU722" i="13" s="1"/>
  <c r="F707" i="13"/>
  <c r="F693" i="13"/>
  <c r="F679" i="13"/>
  <c r="F664" i="13"/>
  <c r="F648" i="13"/>
  <c r="AU648" i="13" s="1"/>
  <c r="F630" i="13"/>
  <c r="F613" i="13"/>
  <c r="AU613" i="13" s="1"/>
  <c r="F597" i="13"/>
  <c r="AU597" i="13" s="1"/>
  <c r="F579" i="13"/>
  <c r="F562" i="13"/>
  <c r="AU562" i="13" s="1"/>
  <c r="F544" i="13"/>
  <c r="AU544" i="13" s="1"/>
  <c r="F527" i="13"/>
  <c r="F510" i="13"/>
  <c r="F492" i="13"/>
  <c r="AU492" i="13" s="1"/>
  <c r="F475" i="13"/>
  <c r="F457" i="13"/>
  <c r="AU457" i="13" s="1"/>
  <c r="F441" i="13"/>
  <c r="AU441" i="13" s="1"/>
  <c r="F424" i="13"/>
  <c r="F402" i="13"/>
  <c r="F382" i="13"/>
  <c r="F359" i="13"/>
  <c r="F337" i="13"/>
  <c r="AU337" i="13" s="1"/>
  <c r="F317" i="13"/>
  <c r="AU317" i="13" s="1"/>
  <c r="F294" i="13"/>
  <c r="F274" i="13"/>
  <c r="AU274" i="13" s="1"/>
  <c r="F251" i="13"/>
  <c r="AU251" i="13" s="1"/>
  <c r="F229" i="13"/>
  <c r="AU229" i="13" s="1"/>
  <c r="F209" i="13"/>
  <c r="AU209" i="13" s="1"/>
  <c r="F186" i="13"/>
  <c r="AU186" i="13" s="1"/>
  <c r="F166" i="13"/>
  <c r="AU166" i="13" s="1"/>
  <c r="F143" i="13"/>
  <c r="F121" i="13"/>
  <c r="AU121" i="13" s="1"/>
  <c r="F101" i="13"/>
  <c r="AU101" i="13" s="1"/>
  <c r="F78" i="13"/>
  <c r="AU78" i="13" s="1"/>
  <c r="F58" i="13"/>
  <c r="AU58" i="13" s="1"/>
  <c r="F32" i="13"/>
  <c r="G949" i="13"/>
  <c r="AV949" i="13" s="1"/>
  <c r="G919" i="13"/>
  <c r="G889" i="13"/>
  <c r="G856" i="13"/>
  <c r="G822" i="13"/>
  <c r="G792" i="13"/>
  <c r="G757" i="13"/>
  <c r="AV757" i="13" s="1"/>
  <c r="G727" i="13"/>
  <c r="G690" i="13"/>
  <c r="G644" i="13"/>
  <c r="G606" i="13"/>
  <c r="G565" i="13"/>
  <c r="AV565" i="13" s="1"/>
  <c r="G528" i="13"/>
  <c r="G476" i="13"/>
  <c r="AV476" i="13" s="1"/>
  <c r="G610" i="13"/>
  <c r="F610" i="13"/>
  <c r="AU610" i="13" s="1"/>
  <c r="G538" i="13"/>
  <c r="AV538" i="13" s="1"/>
  <c r="F538" i="13"/>
  <c r="AU538" i="13" s="1"/>
  <c r="G466" i="13"/>
  <c r="AV466" i="13" s="1"/>
  <c r="F466" i="13"/>
  <c r="AU466" i="13" s="1"/>
  <c r="G406" i="13"/>
  <c r="AV406" i="13" s="1"/>
  <c r="F406" i="13"/>
  <c r="AU406" i="13" s="1"/>
  <c r="G370" i="13"/>
  <c r="AV370" i="13" s="1"/>
  <c r="F370" i="13"/>
  <c r="AU370" i="13" s="1"/>
  <c r="G334" i="13"/>
  <c r="AV334" i="13" s="1"/>
  <c r="F334" i="13"/>
  <c r="AU334" i="13" s="1"/>
  <c r="G298" i="13"/>
  <c r="F298" i="13"/>
  <c r="AU298" i="13" s="1"/>
  <c r="G262" i="13"/>
  <c r="AV262" i="13" s="1"/>
  <c r="F262" i="13"/>
  <c r="AU262" i="13" s="1"/>
  <c r="G226" i="13"/>
  <c r="AV226" i="13" s="1"/>
  <c r="F226" i="13"/>
  <c r="AU226" i="13" s="1"/>
  <c r="G190" i="13"/>
  <c r="AV190" i="13" s="1"/>
  <c r="F190" i="13"/>
  <c r="AU190" i="13" s="1"/>
  <c r="G154" i="13"/>
  <c r="AV154" i="13" s="1"/>
  <c r="F154" i="13"/>
  <c r="AU154" i="13" s="1"/>
  <c r="G118" i="13"/>
  <c r="AV118" i="13" s="1"/>
  <c r="F118" i="13"/>
  <c r="AU118" i="13" s="1"/>
  <c r="G82" i="13"/>
  <c r="F82" i="13"/>
  <c r="AU82" i="13" s="1"/>
  <c r="G34" i="13"/>
  <c r="AV34" i="13" s="1"/>
  <c r="F34" i="13"/>
  <c r="AU34" i="13" s="1"/>
  <c r="G22" i="13"/>
  <c r="AV22" i="13" s="1"/>
  <c r="F22" i="13"/>
  <c r="AU22" i="13" s="1"/>
  <c r="F965" i="13"/>
  <c r="F951" i="13"/>
  <c r="AU951" i="13" s="1"/>
  <c r="F936" i="13"/>
  <c r="F908" i="13"/>
  <c r="F893" i="13"/>
  <c r="F879" i="13"/>
  <c r="AU879" i="13" s="1"/>
  <c r="F864" i="13"/>
  <c r="AU864" i="13" s="1"/>
  <c r="F836" i="13"/>
  <c r="F821" i="13"/>
  <c r="F807" i="13"/>
  <c r="F778" i="13"/>
  <c r="F764" i="13"/>
  <c r="F749" i="13"/>
  <c r="F735" i="13"/>
  <c r="AU735" i="13" s="1"/>
  <c r="F720" i="13"/>
  <c r="AU720" i="13" s="1"/>
  <c r="F706" i="13"/>
  <c r="AU706" i="13" s="1"/>
  <c r="F692" i="13"/>
  <c r="F677" i="13"/>
  <c r="AU677" i="13" s="1"/>
  <c r="F663" i="13"/>
  <c r="F646" i="13"/>
  <c r="F629" i="13"/>
  <c r="AU629" i="13" s="1"/>
  <c r="F612" i="13"/>
  <c r="F594" i="13"/>
  <c r="F577" i="13"/>
  <c r="F559" i="13"/>
  <c r="F543" i="13"/>
  <c r="AU543" i="13" s="1"/>
  <c r="F526" i="13"/>
  <c r="F508" i="13"/>
  <c r="F491" i="13"/>
  <c r="AU491" i="13" s="1"/>
  <c r="F473" i="13"/>
  <c r="F456" i="13"/>
  <c r="AU456" i="13" s="1"/>
  <c r="F439" i="13"/>
  <c r="F421" i="13"/>
  <c r="AU421" i="13" s="1"/>
  <c r="F401" i="13"/>
  <c r="F378" i="13"/>
  <c r="F358" i="13"/>
  <c r="F336" i="13"/>
  <c r="AU336" i="13" s="1"/>
  <c r="F313" i="13"/>
  <c r="AU313" i="13" s="1"/>
  <c r="F293" i="13"/>
  <c r="AU293" i="13" s="1"/>
  <c r="F250" i="13"/>
  <c r="AU250" i="13" s="1"/>
  <c r="F205" i="13"/>
  <c r="F185" i="13"/>
  <c r="F142" i="13"/>
  <c r="AU142" i="13" s="1"/>
  <c r="F77" i="13"/>
  <c r="AU77" i="13" s="1"/>
  <c r="F4" i="13"/>
  <c r="G944" i="13"/>
  <c r="AV944" i="13" s="1"/>
  <c r="G918" i="13"/>
  <c r="G883" i="13"/>
  <c r="G853" i="13"/>
  <c r="G786" i="13"/>
  <c r="G756" i="13"/>
  <c r="G721" i="13"/>
  <c r="G684" i="13"/>
  <c r="G641" i="13"/>
  <c r="G604" i="13"/>
  <c r="G522" i="13"/>
  <c r="G633" i="13"/>
  <c r="AV633" i="13" s="1"/>
  <c r="F633" i="13"/>
  <c r="AU633" i="13" s="1"/>
  <c r="G561" i="13"/>
  <c r="AV561" i="13" s="1"/>
  <c r="F561" i="13"/>
  <c r="AU561" i="13" s="1"/>
  <c r="G489" i="13"/>
  <c r="AV489" i="13" s="1"/>
  <c r="F489" i="13"/>
  <c r="AU489" i="13" s="1"/>
  <c r="G417" i="13"/>
  <c r="AV417" i="13" s="1"/>
  <c r="F417" i="13"/>
  <c r="AU417" i="13" s="1"/>
  <c r="G381" i="13"/>
  <c r="AV381" i="13" s="1"/>
  <c r="F381" i="13"/>
  <c r="AU381" i="13" s="1"/>
  <c r="G345" i="13"/>
  <c r="F345" i="13"/>
  <c r="AU345" i="13" s="1"/>
  <c r="G309" i="13"/>
  <c r="AV309" i="13" s="1"/>
  <c r="F309" i="13"/>
  <c r="AU309" i="13" s="1"/>
  <c r="G273" i="13"/>
  <c r="AV273" i="13" s="1"/>
  <c r="F273" i="13"/>
  <c r="AU273" i="13" s="1"/>
  <c r="G237" i="13"/>
  <c r="AV237" i="13" s="1"/>
  <c r="F237" i="13"/>
  <c r="AU237" i="13" s="1"/>
  <c r="G201" i="13"/>
  <c r="AV201" i="13" s="1"/>
  <c r="F201" i="13"/>
  <c r="AU201" i="13" s="1"/>
  <c r="G165" i="13"/>
  <c r="AV165" i="13" s="1"/>
  <c r="F165" i="13"/>
  <c r="AU165" i="13" s="1"/>
  <c r="G129" i="13"/>
  <c r="AV129" i="13" s="1"/>
  <c r="F129" i="13"/>
  <c r="AU129" i="13" s="1"/>
  <c r="G93" i="13"/>
  <c r="AV93" i="13" s="1"/>
  <c r="F93" i="13"/>
  <c r="AU93" i="13" s="1"/>
  <c r="G57" i="13"/>
  <c r="AV57" i="13" s="1"/>
  <c r="F57" i="13"/>
  <c r="AU57" i="13" s="1"/>
  <c r="G45" i="13"/>
  <c r="AV45" i="13" s="1"/>
  <c r="F45" i="13"/>
  <c r="AU45" i="13" s="1"/>
  <c r="G21" i="13"/>
  <c r="AV21" i="13" s="1"/>
  <c r="F21" i="13"/>
  <c r="AU21" i="13" s="1"/>
  <c r="G9" i="13"/>
  <c r="AV9" i="13" s="1"/>
  <c r="F9" i="13"/>
  <c r="AU9" i="13" s="1"/>
  <c r="F964" i="13"/>
  <c r="F950" i="13"/>
  <c r="AU950" i="13" s="1"/>
  <c r="F935" i="13"/>
  <c r="AU935" i="13" s="1"/>
  <c r="F921" i="13"/>
  <c r="AU921" i="13" s="1"/>
  <c r="F907" i="13"/>
  <c r="F892" i="13"/>
  <c r="AU892" i="13" s="1"/>
  <c r="F878" i="13"/>
  <c r="F863" i="13"/>
  <c r="AU863" i="13" s="1"/>
  <c r="F849" i="13"/>
  <c r="AU849" i="13" s="1"/>
  <c r="F835" i="13"/>
  <c r="AU835" i="13" s="1"/>
  <c r="F820" i="13"/>
  <c r="F806" i="13"/>
  <c r="F791" i="13"/>
  <c r="AU791" i="13" s="1"/>
  <c r="F777" i="13"/>
  <c r="F763" i="13"/>
  <c r="F748" i="13"/>
  <c r="F734" i="13"/>
  <c r="F719" i="13"/>
  <c r="F705" i="13"/>
  <c r="AU705" i="13" s="1"/>
  <c r="F691" i="13"/>
  <c r="F676" i="13"/>
  <c r="F662" i="13"/>
  <c r="F645" i="13"/>
  <c r="F628" i="13"/>
  <c r="F611" i="13"/>
  <c r="F593" i="13"/>
  <c r="AU593" i="13" s="1"/>
  <c r="F576" i="13"/>
  <c r="AU576" i="13" s="1"/>
  <c r="F558" i="13"/>
  <c r="F541" i="13"/>
  <c r="F525" i="13"/>
  <c r="AU525" i="13" s="1"/>
  <c r="F507" i="13"/>
  <c r="F490" i="13"/>
  <c r="AU490" i="13" s="1"/>
  <c r="F472" i="13"/>
  <c r="F455" i="13"/>
  <c r="F438" i="13"/>
  <c r="F420" i="13"/>
  <c r="F399" i="13"/>
  <c r="F377" i="13"/>
  <c r="F357" i="13"/>
  <c r="F335" i="13"/>
  <c r="AU335" i="13" s="1"/>
  <c r="F312" i="13"/>
  <c r="AU312" i="13" s="1"/>
  <c r="F291" i="13"/>
  <c r="AU291" i="13" s="1"/>
  <c r="F269" i="13"/>
  <c r="AU269" i="13" s="1"/>
  <c r="F249" i="13"/>
  <c r="AU249" i="13" s="1"/>
  <c r="F227" i="13"/>
  <c r="F183" i="13"/>
  <c r="AU183" i="13" s="1"/>
  <c r="F161" i="13"/>
  <c r="F141" i="13"/>
  <c r="F75" i="13"/>
  <c r="AU75" i="13" s="1"/>
  <c r="F53" i="13"/>
  <c r="F29" i="13"/>
  <c r="AU29" i="13" s="1"/>
  <c r="F3" i="13"/>
  <c r="AU3" i="13" s="1"/>
  <c r="G943" i="13"/>
  <c r="G916" i="13"/>
  <c r="G882" i="13"/>
  <c r="G852" i="13"/>
  <c r="G785" i="13"/>
  <c r="G752" i="13"/>
  <c r="G678" i="13"/>
  <c r="G640" i="13"/>
  <c r="G600" i="13"/>
  <c r="G516" i="13"/>
  <c r="G469" i="13"/>
  <c r="AV469" i="13" s="1"/>
  <c r="F632" i="13"/>
  <c r="AU632" i="13" s="1"/>
  <c r="G632" i="13"/>
  <c r="F620" i="13"/>
  <c r="AU620" i="13" s="1"/>
  <c r="G620" i="13"/>
  <c r="F596" i="13"/>
  <c r="AU596" i="13" s="1"/>
  <c r="G596" i="13"/>
  <c r="F572" i="13"/>
  <c r="AU572" i="13" s="1"/>
  <c r="G572" i="13"/>
  <c r="F560" i="13"/>
  <c r="AU560" i="13" s="1"/>
  <c r="G560" i="13"/>
  <c r="F524" i="13"/>
  <c r="AU524" i="13" s="1"/>
  <c r="G524" i="13"/>
  <c r="AV524" i="13" s="1"/>
  <c r="F512" i="13"/>
  <c r="G512" i="13"/>
  <c r="AV512" i="13" s="1"/>
  <c r="F452" i="13"/>
  <c r="AU452" i="13" s="1"/>
  <c r="G452" i="13"/>
  <c r="AV452" i="13" s="1"/>
  <c r="F440" i="13"/>
  <c r="AU440" i="13" s="1"/>
  <c r="G440" i="13"/>
  <c r="AV440" i="13" s="1"/>
  <c r="F428" i="13"/>
  <c r="AU428" i="13" s="1"/>
  <c r="G428" i="13"/>
  <c r="AV428" i="13" s="1"/>
  <c r="F416" i="13"/>
  <c r="AU416" i="13" s="1"/>
  <c r="G416" i="13"/>
  <c r="F404" i="13"/>
  <c r="AU404" i="13" s="1"/>
  <c r="G404" i="13"/>
  <c r="AV404" i="13" s="1"/>
  <c r="F392" i="13"/>
  <c r="AU392" i="13" s="1"/>
  <c r="G392" i="13"/>
  <c r="AV392" i="13" s="1"/>
  <c r="F380" i="13"/>
  <c r="AU380" i="13" s="1"/>
  <c r="G380" i="13"/>
  <c r="AV380" i="13" s="1"/>
  <c r="G356" i="13"/>
  <c r="F356" i="13"/>
  <c r="AU356" i="13" s="1"/>
  <c r="G344" i="13"/>
  <c r="AV344" i="13" s="1"/>
  <c r="F344" i="13"/>
  <c r="AU344" i="13" s="1"/>
  <c r="G332" i="13"/>
  <c r="AV332" i="13" s="1"/>
  <c r="F332" i="13"/>
  <c r="AU332" i="13" s="1"/>
  <c r="G320" i="13"/>
  <c r="AV320" i="13" s="1"/>
  <c r="F320" i="13"/>
  <c r="AU320" i="13" s="1"/>
  <c r="G308" i="13"/>
  <c r="AV308" i="13" s="1"/>
  <c r="F308" i="13"/>
  <c r="AU308" i="13" s="1"/>
  <c r="G296" i="13"/>
  <c r="AV296" i="13" s="1"/>
  <c r="F296" i="13"/>
  <c r="AU296" i="13" s="1"/>
  <c r="G284" i="13"/>
  <c r="F284" i="13"/>
  <c r="AU284" i="13" s="1"/>
  <c r="G272" i="13"/>
  <c r="AV272" i="13" s="1"/>
  <c r="F272" i="13"/>
  <c r="AU272" i="13" s="1"/>
  <c r="G260" i="13"/>
  <c r="AV260" i="13" s="1"/>
  <c r="F260" i="13"/>
  <c r="AU260" i="13" s="1"/>
  <c r="G248" i="13"/>
  <c r="AV248" i="13" s="1"/>
  <c r="F248" i="13"/>
  <c r="AU248" i="13" s="1"/>
  <c r="G236" i="13"/>
  <c r="AV236" i="13" s="1"/>
  <c r="F236" i="13"/>
  <c r="AU236" i="13" s="1"/>
  <c r="G224" i="13"/>
  <c r="AV224" i="13" s="1"/>
  <c r="F224" i="13"/>
  <c r="AU224" i="13" s="1"/>
  <c r="G212" i="13"/>
  <c r="F212" i="13"/>
  <c r="AU212" i="13" s="1"/>
  <c r="G200" i="13"/>
  <c r="AV200" i="13" s="1"/>
  <c r="F200" i="13"/>
  <c r="AU200" i="13" s="1"/>
  <c r="G188" i="13"/>
  <c r="AV188" i="13" s="1"/>
  <c r="F188" i="13"/>
  <c r="AU188" i="13" s="1"/>
  <c r="G176" i="13"/>
  <c r="AV176" i="13" s="1"/>
  <c r="F176" i="13"/>
  <c r="AU176" i="13" s="1"/>
  <c r="G164" i="13"/>
  <c r="AV164" i="13" s="1"/>
  <c r="F164" i="13"/>
  <c r="AU164" i="13" s="1"/>
  <c r="G152" i="13"/>
  <c r="AV152" i="13" s="1"/>
  <c r="F152" i="13"/>
  <c r="AU152" i="13" s="1"/>
  <c r="G140" i="13"/>
  <c r="F140" i="13"/>
  <c r="AU140" i="13" s="1"/>
  <c r="G128" i="13"/>
  <c r="AV128" i="13" s="1"/>
  <c r="F128" i="13"/>
  <c r="AU128" i="13" s="1"/>
  <c r="G116" i="13"/>
  <c r="AV116" i="13" s="1"/>
  <c r="F116" i="13"/>
  <c r="AU116" i="13" s="1"/>
  <c r="G104" i="13"/>
  <c r="AV104" i="13" s="1"/>
  <c r="F104" i="13"/>
  <c r="AU104" i="13" s="1"/>
  <c r="G92" i="13"/>
  <c r="AV92" i="13" s="1"/>
  <c r="F92" i="13"/>
  <c r="AU92" i="13" s="1"/>
  <c r="G80" i="13"/>
  <c r="AV80" i="13" s="1"/>
  <c r="F80" i="13"/>
  <c r="AU80" i="13" s="1"/>
  <c r="G68" i="13"/>
  <c r="F68" i="13"/>
  <c r="AU68" i="13" s="1"/>
  <c r="G56" i="13"/>
  <c r="F56" i="13"/>
  <c r="AU56" i="13" s="1"/>
  <c r="F948" i="13"/>
  <c r="F920" i="13"/>
  <c r="F905" i="13"/>
  <c r="F891" i="13"/>
  <c r="AU891" i="13" s="1"/>
  <c r="F876" i="13"/>
  <c r="AU876" i="13" s="1"/>
  <c r="F848" i="13"/>
  <c r="F833" i="13"/>
  <c r="AU833" i="13" s="1"/>
  <c r="F819" i="13"/>
  <c r="AU819" i="13" s="1"/>
  <c r="F804" i="13"/>
  <c r="AU804" i="13" s="1"/>
  <c r="F790" i="13"/>
  <c r="F776" i="13"/>
  <c r="F761" i="13"/>
  <c r="AU761" i="13" s="1"/>
  <c r="F747" i="13"/>
  <c r="AU747" i="13" s="1"/>
  <c r="F732" i="13"/>
  <c r="AU732" i="13" s="1"/>
  <c r="AW732" i="13" s="1"/>
  <c r="F718" i="13"/>
  <c r="F704" i="13"/>
  <c r="F689" i="13"/>
  <c r="AU689" i="13" s="1"/>
  <c r="F675" i="13"/>
  <c r="F660" i="13"/>
  <c r="F643" i="13"/>
  <c r="F627" i="13"/>
  <c r="AU627" i="13" s="1"/>
  <c r="F609" i="13"/>
  <c r="AU609" i="13" s="1"/>
  <c r="F592" i="13"/>
  <c r="F574" i="13"/>
  <c r="F557" i="13"/>
  <c r="F540" i="13"/>
  <c r="AU540" i="13" s="1"/>
  <c r="AW540" i="13" s="1"/>
  <c r="F505" i="13"/>
  <c r="AU505" i="13" s="1"/>
  <c r="F487" i="13"/>
  <c r="F471" i="13"/>
  <c r="F454" i="13"/>
  <c r="AU454" i="13" s="1"/>
  <c r="F436" i="13"/>
  <c r="F419" i="13"/>
  <c r="F396" i="13"/>
  <c r="AU396" i="13" s="1"/>
  <c r="F375" i="13"/>
  <c r="F354" i="13"/>
  <c r="F333" i="13"/>
  <c r="F311" i="13"/>
  <c r="F288" i="13"/>
  <c r="AU288" i="13" s="1"/>
  <c r="F267" i="13"/>
  <c r="F246" i="13"/>
  <c r="F225" i="13"/>
  <c r="F203" i="13"/>
  <c r="F180" i="13"/>
  <c r="F159" i="13"/>
  <c r="F138" i="13"/>
  <c r="AU138" i="13" s="1"/>
  <c r="F117" i="13"/>
  <c r="F95" i="13"/>
  <c r="F72" i="13"/>
  <c r="AU72" i="13" s="1"/>
  <c r="F51" i="13"/>
  <c r="F26" i="13"/>
  <c r="G968" i="13"/>
  <c r="AV968" i="13" s="1"/>
  <c r="G942" i="13"/>
  <c r="AV942" i="13" s="1"/>
  <c r="G847" i="13"/>
  <c r="G816" i="13"/>
  <c r="G784" i="13"/>
  <c r="G716" i="13"/>
  <c r="G637" i="13"/>
  <c r="G595" i="13"/>
  <c r="G556" i="13"/>
  <c r="G514" i="13"/>
  <c r="AV514" i="13" s="1"/>
  <c r="G468" i="13"/>
  <c r="AV468" i="13" s="1"/>
  <c r="G523" i="13"/>
  <c r="F523" i="13"/>
  <c r="AU523" i="13" s="1"/>
  <c r="G451" i="13"/>
  <c r="F451" i="13"/>
  <c r="AU451" i="13" s="1"/>
  <c r="F415" i="13"/>
  <c r="AU415" i="13" s="1"/>
  <c r="G415" i="13"/>
  <c r="G391" i="13"/>
  <c r="F391" i="13"/>
  <c r="AU391" i="13" s="1"/>
  <c r="F379" i="13"/>
  <c r="AU379" i="13" s="1"/>
  <c r="G379" i="13"/>
  <c r="G367" i="13"/>
  <c r="F367" i="13"/>
  <c r="AU367" i="13" s="1"/>
  <c r="G355" i="13"/>
  <c r="AV355" i="13" s="1"/>
  <c r="F355" i="13"/>
  <c r="AU355" i="13" s="1"/>
  <c r="G343" i="13"/>
  <c r="AV343" i="13" s="1"/>
  <c r="F343" i="13"/>
  <c r="AU343" i="13" s="1"/>
  <c r="G331" i="13"/>
  <c r="AV331" i="13" s="1"/>
  <c r="F331" i="13"/>
  <c r="AU331" i="13" s="1"/>
  <c r="G319" i="13"/>
  <c r="AV319" i="13" s="1"/>
  <c r="F319" i="13"/>
  <c r="AU319" i="13" s="1"/>
  <c r="G307" i="13"/>
  <c r="AV307" i="13" s="1"/>
  <c r="F307" i="13"/>
  <c r="AU307" i="13" s="1"/>
  <c r="G295" i="13"/>
  <c r="AV295" i="13" s="1"/>
  <c r="F295" i="13"/>
  <c r="AU295" i="13" s="1"/>
  <c r="G283" i="13"/>
  <c r="F283" i="13"/>
  <c r="AU283" i="13" s="1"/>
  <c r="G271" i="13"/>
  <c r="AV271" i="13" s="1"/>
  <c r="F271" i="13"/>
  <c r="AU271" i="13" s="1"/>
  <c r="G259" i="13"/>
  <c r="AV259" i="13" s="1"/>
  <c r="F259" i="13"/>
  <c r="AU259" i="13" s="1"/>
  <c r="G247" i="13"/>
  <c r="AV247" i="13" s="1"/>
  <c r="F247" i="13"/>
  <c r="AU247" i="13" s="1"/>
  <c r="G235" i="13"/>
  <c r="AV235" i="13" s="1"/>
  <c r="F235" i="13"/>
  <c r="AU235" i="13" s="1"/>
  <c r="G223" i="13"/>
  <c r="AV223" i="13" s="1"/>
  <c r="F223" i="13"/>
  <c r="AU223" i="13" s="1"/>
  <c r="G211" i="13"/>
  <c r="F211" i="13"/>
  <c r="AU211" i="13" s="1"/>
  <c r="G199" i="13"/>
  <c r="AV199" i="13" s="1"/>
  <c r="F199" i="13"/>
  <c r="AU199" i="13" s="1"/>
  <c r="G187" i="13"/>
  <c r="AV187" i="13" s="1"/>
  <c r="F187" i="13"/>
  <c r="AU187" i="13" s="1"/>
  <c r="G175" i="13"/>
  <c r="AV175" i="13" s="1"/>
  <c r="F175" i="13"/>
  <c r="AU175" i="13" s="1"/>
  <c r="G163" i="13"/>
  <c r="AV163" i="13" s="1"/>
  <c r="F163" i="13"/>
  <c r="AU163" i="13" s="1"/>
  <c r="G151" i="13"/>
  <c r="AV151" i="13" s="1"/>
  <c r="F151" i="13"/>
  <c r="AU151" i="13" s="1"/>
  <c r="G139" i="13"/>
  <c r="F139" i="13"/>
  <c r="AU139" i="13" s="1"/>
  <c r="G127" i="13"/>
  <c r="AV127" i="13" s="1"/>
  <c r="F127" i="13"/>
  <c r="AU127" i="13" s="1"/>
  <c r="G115" i="13"/>
  <c r="AV115" i="13" s="1"/>
  <c r="F115" i="13"/>
  <c r="AU115" i="13" s="1"/>
  <c r="G103" i="13"/>
  <c r="AV103" i="13" s="1"/>
  <c r="F103" i="13"/>
  <c r="AU103" i="13" s="1"/>
  <c r="G91" i="13"/>
  <c r="AV91" i="13" s="1"/>
  <c r="F91" i="13"/>
  <c r="AU91" i="13" s="1"/>
  <c r="G79" i="13"/>
  <c r="AV79" i="13" s="1"/>
  <c r="F79" i="13"/>
  <c r="AU79" i="13" s="1"/>
  <c r="G67" i="13"/>
  <c r="F67" i="13"/>
  <c r="AU67" i="13" s="1"/>
  <c r="G55" i="13"/>
  <c r="AV55" i="13" s="1"/>
  <c r="F55" i="13"/>
  <c r="AU55" i="13" s="1"/>
  <c r="F43" i="13"/>
  <c r="AU43" i="13" s="1"/>
  <c r="G43" i="13"/>
  <c r="AV43" i="13" s="1"/>
  <c r="F31" i="13"/>
  <c r="AU31" i="13" s="1"/>
  <c r="G31" i="13"/>
  <c r="F19" i="13"/>
  <c r="AU19" i="13" s="1"/>
  <c r="G19" i="13"/>
  <c r="AV19" i="13" s="1"/>
  <c r="F7" i="13"/>
  <c r="AU7" i="13" s="1"/>
  <c r="G7" i="13"/>
  <c r="AV7" i="13" s="1"/>
  <c r="F962" i="13"/>
  <c r="AU962" i="13" s="1"/>
  <c r="F947" i="13"/>
  <c r="F933" i="13"/>
  <c r="F904" i="13"/>
  <c r="F890" i="13"/>
  <c r="F875" i="13"/>
  <c r="F861" i="13"/>
  <c r="F832" i="13"/>
  <c r="AU832" i="13" s="1"/>
  <c r="F818" i="13"/>
  <c r="F803" i="13"/>
  <c r="F789" i="13"/>
  <c r="F775" i="13"/>
  <c r="F760" i="13"/>
  <c r="F746" i="13"/>
  <c r="F731" i="13"/>
  <c r="F717" i="13"/>
  <c r="AU717" i="13" s="1"/>
  <c r="F703" i="13"/>
  <c r="F688" i="13"/>
  <c r="F674" i="13"/>
  <c r="F659" i="13"/>
  <c r="F642" i="13"/>
  <c r="F625" i="13"/>
  <c r="AU625" i="13" s="1"/>
  <c r="F607" i="13"/>
  <c r="F591" i="13"/>
  <c r="F573" i="13"/>
  <c r="F539" i="13"/>
  <c r="AU539" i="13" s="1"/>
  <c r="F521" i="13"/>
  <c r="AU521" i="13" s="1"/>
  <c r="F504" i="13"/>
  <c r="F486" i="13"/>
  <c r="F453" i="13"/>
  <c r="F435" i="13"/>
  <c r="F418" i="13"/>
  <c r="AU418" i="13" s="1"/>
  <c r="F395" i="13"/>
  <c r="AU395" i="13" s="1"/>
  <c r="F373" i="13"/>
  <c r="AU373" i="13" s="1"/>
  <c r="F353" i="13"/>
  <c r="AU353" i="13" s="1"/>
  <c r="F330" i="13"/>
  <c r="F310" i="13"/>
  <c r="F287" i="13"/>
  <c r="AU287" i="13" s="1"/>
  <c r="F265" i="13"/>
  <c r="AU265" i="13" s="1"/>
  <c r="F245" i="13"/>
  <c r="F222" i="13"/>
  <c r="F202" i="13"/>
  <c r="AU202" i="13" s="1"/>
  <c r="F179" i="13"/>
  <c r="AU179" i="13" s="1"/>
  <c r="F157" i="13"/>
  <c r="AU157" i="13" s="1"/>
  <c r="F137" i="13"/>
  <c r="AU137" i="13" s="1"/>
  <c r="F114" i="13"/>
  <c r="AU114" i="13" s="1"/>
  <c r="F94" i="13"/>
  <c r="AU94" i="13" s="1"/>
  <c r="F71" i="13"/>
  <c r="AU71" i="13" s="1"/>
  <c r="F48" i="13"/>
  <c r="AU48" i="13" s="1"/>
  <c r="F24" i="13"/>
  <c r="AU24" i="13" s="1"/>
  <c r="G941" i="13"/>
  <c r="G846" i="13"/>
  <c r="G811" i="13"/>
  <c r="G781" i="13"/>
  <c r="G714" i="13"/>
  <c r="G673" i="13"/>
  <c r="G636" i="13"/>
  <c r="G552" i="13"/>
  <c r="AV552" i="13" s="1"/>
  <c r="G511" i="13"/>
  <c r="G464" i="13"/>
  <c r="AV464" i="13" s="1"/>
  <c r="G966" i="13"/>
  <c r="F966" i="13"/>
  <c r="AU966" i="13" s="1"/>
  <c r="G858" i="13"/>
  <c r="F858" i="13"/>
  <c r="AU858" i="13" s="1"/>
  <c r="G834" i="13"/>
  <c r="F834" i="13"/>
  <c r="AU834" i="13" s="1"/>
  <c r="G750" i="13"/>
  <c r="F750" i="13"/>
  <c r="AU750" i="13" s="1"/>
  <c r="G726" i="13"/>
  <c r="F726" i="13"/>
  <c r="AU726" i="13" s="1"/>
  <c r="G702" i="13"/>
  <c r="F702" i="13"/>
  <c r="AU702" i="13" s="1"/>
  <c r="G618" i="13"/>
  <c r="F618" i="13"/>
  <c r="AU618" i="13" s="1"/>
  <c r="G474" i="13"/>
  <c r="F474" i="13"/>
  <c r="AU474" i="13" s="1"/>
  <c r="G42" i="13"/>
  <c r="F42" i="13"/>
  <c r="AU42" i="13" s="1"/>
  <c r="G6" i="13"/>
  <c r="F6" i="13"/>
  <c r="AU6" i="13" s="1"/>
  <c r="F960" i="13"/>
  <c r="AU960" i="13" s="1"/>
  <c r="F932" i="13"/>
  <c r="F917" i="13"/>
  <c r="F903" i="13"/>
  <c r="F888" i="13"/>
  <c r="F860" i="13"/>
  <c r="F845" i="13"/>
  <c r="AU845" i="13" s="1"/>
  <c r="F831" i="13"/>
  <c r="F788" i="13"/>
  <c r="F773" i="13"/>
  <c r="F759" i="13"/>
  <c r="F744" i="13"/>
  <c r="AU744" i="13" s="1"/>
  <c r="F730" i="13"/>
  <c r="F701" i="13"/>
  <c r="AU701" i="13" s="1"/>
  <c r="F687" i="13"/>
  <c r="F672" i="13"/>
  <c r="AU672" i="13" s="1"/>
  <c r="F658" i="13"/>
  <c r="AU658" i="13" s="1"/>
  <c r="F623" i="13"/>
  <c r="F588" i="13"/>
  <c r="AU588" i="13" s="1"/>
  <c r="F571" i="13"/>
  <c r="F555" i="13"/>
  <c r="F537" i="13"/>
  <c r="F520" i="13"/>
  <c r="F502" i="13"/>
  <c r="AU502" i="13" s="1"/>
  <c r="F485" i="13"/>
  <c r="F450" i="13"/>
  <c r="F433" i="13"/>
  <c r="F414" i="13"/>
  <c r="F394" i="13"/>
  <c r="AU394" i="13" s="1"/>
  <c r="F372" i="13"/>
  <c r="F349" i="13"/>
  <c r="AU349" i="13" s="1"/>
  <c r="F329" i="13"/>
  <c r="F306" i="13"/>
  <c r="F286" i="13"/>
  <c r="AU286" i="13" s="1"/>
  <c r="F264" i="13"/>
  <c r="AU264" i="13" s="1"/>
  <c r="F241" i="13"/>
  <c r="AU241" i="13" s="1"/>
  <c r="F221" i="13"/>
  <c r="AU221" i="13" s="1"/>
  <c r="F198" i="13"/>
  <c r="F178" i="13"/>
  <c r="AU178" i="13" s="1"/>
  <c r="F156" i="13"/>
  <c r="AU156" i="13" s="1"/>
  <c r="F133" i="13"/>
  <c r="F113" i="13"/>
  <c r="AU113" i="13" s="1"/>
  <c r="F90" i="13"/>
  <c r="F70" i="13"/>
  <c r="AU70" i="13" s="1"/>
  <c r="F47" i="13"/>
  <c r="AU47" i="13" s="1"/>
  <c r="F20" i="13"/>
  <c r="G840" i="13"/>
  <c r="AV840" i="13" s="1"/>
  <c r="G810" i="13"/>
  <c r="G745" i="13"/>
  <c r="G712" i="13"/>
  <c r="G667" i="13"/>
  <c r="G586" i="13"/>
  <c r="AV586" i="13" s="1"/>
  <c r="G548" i="13"/>
  <c r="G653" i="13"/>
  <c r="F653" i="13"/>
  <c r="AU653" i="13" s="1"/>
  <c r="G581" i="13"/>
  <c r="F581" i="13"/>
  <c r="AU581" i="13" s="1"/>
  <c r="G509" i="13"/>
  <c r="F509" i="13"/>
  <c r="AU509" i="13" s="1"/>
  <c r="G437" i="13"/>
  <c r="F437" i="13"/>
  <c r="AU437" i="13" s="1"/>
  <c r="G41" i="13"/>
  <c r="AV41" i="13" s="1"/>
  <c r="F41" i="13"/>
  <c r="AU41" i="13" s="1"/>
  <c r="F959" i="13"/>
  <c r="F945" i="13"/>
  <c r="F931" i="13"/>
  <c r="F902" i="13"/>
  <c r="F887" i="13"/>
  <c r="AU887" i="13" s="1"/>
  <c r="F873" i="13"/>
  <c r="AU873" i="13" s="1"/>
  <c r="AW873" i="13" s="1"/>
  <c r="F859" i="13"/>
  <c r="F844" i="13"/>
  <c r="F830" i="13"/>
  <c r="AU830" i="13" s="1"/>
  <c r="F815" i="13"/>
  <c r="F801" i="13"/>
  <c r="F787" i="13"/>
  <c r="AU787" i="13" s="1"/>
  <c r="F772" i="13"/>
  <c r="F758" i="13"/>
  <c r="F743" i="13"/>
  <c r="F729" i="13"/>
  <c r="AU729" i="13" s="1"/>
  <c r="F715" i="13"/>
  <c r="F700" i="13"/>
  <c r="F686" i="13"/>
  <c r="F671" i="13"/>
  <c r="F657" i="13"/>
  <c r="AU657" i="13" s="1"/>
  <c r="F622" i="13"/>
  <c r="F605" i="13"/>
  <c r="AU605" i="13" s="1"/>
  <c r="F587" i="13"/>
  <c r="AU587" i="13" s="1"/>
  <c r="F570" i="13"/>
  <c r="F553" i="13"/>
  <c r="F535" i="13"/>
  <c r="F519" i="13"/>
  <c r="F501" i="13"/>
  <c r="AU501" i="13" s="1"/>
  <c r="F484" i="13"/>
  <c r="F467" i="13"/>
  <c r="F449" i="13"/>
  <c r="AU449" i="13" s="1"/>
  <c r="F432" i="13"/>
  <c r="AU432" i="13" s="1"/>
  <c r="F413" i="13"/>
  <c r="F393" i="13"/>
  <c r="F371" i="13"/>
  <c r="F348" i="13"/>
  <c r="F327" i="13"/>
  <c r="F305" i="13"/>
  <c r="F285" i="13"/>
  <c r="F263" i="13"/>
  <c r="F219" i="13"/>
  <c r="F197" i="13"/>
  <c r="F177" i="13"/>
  <c r="F111" i="13"/>
  <c r="AU111" i="13" s="1"/>
  <c r="F89" i="13"/>
  <c r="F69" i="13"/>
  <c r="F46" i="13"/>
  <c r="AU46" i="13" s="1"/>
  <c r="G961" i="13"/>
  <c r="AV961" i="13" s="1"/>
  <c r="G906" i="13"/>
  <c r="G872" i="13"/>
  <c r="G774" i="13"/>
  <c r="G708" i="13"/>
  <c r="AV708" i="13" s="1"/>
  <c r="G666" i="13"/>
  <c r="G624" i="13"/>
  <c r="G584" i="13"/>
  <c r="G546" i="13"/>
  <c r="G445" i="13"/>
  <c r="G460" i="13"/>
  <c r="F460" i="13"/>
  <c r="AU460" i="13" s="1"/>
  <c r="G412" i="13"/>
  <c r="F412" i="13"/>
  <c r="AU412" i="13" s="1"/>
  <c r="G400" i="13"/>
  <c r="F400" i="13"/>
  <c r="AU400" i="13" s="1"/>
  <c r="G388" i="13"/>
  <c r="F388" i="13"/>
  <c r="AU388" i="13" s="1"/>
  <c r="G376" i="13"/>
  <c r="F376" i="13"/>
  <c r="AU376" i="13" s="1"/>
  <c r="G364" i="13"/>
  <c r="F364" i="13"/>
  <c r="AU364" i="13" s="1"/>
  <c r="G352" i="13"/>
  <c r="F352" i="13"/>
  <c r="AU352" i="13" s="1"/>
  <c r="G340" i="13"/>
  <c r="F340" i="13"/>
  <c r="AU340" i="13" s="1"/>
  <c r="G328" i="13"/>
  <c r="F328" i="13"/>
  <c r="AU328" i="13" s="1"/>
  <c r="G316" i="13"/>
  <c r="F316" i="13"/>
  <c r="AU316" i="13" s="1"/>
  <c r="G304" i="13"/>
  <c r="F304" i="13"/>
  <c r="AU304" i="13" s="1"/>
  <c r="G292" i="13"/>
  <c r="F292" i="13"/>
  <c r="AU292" i="13" s="1"/>
  <c r="G280" i="13"/>
  <c r="F280" i="13"/>
  <c r="AU280" i="13" s="1"/>
  <c r="G268" i="13"/>
  <c r="F268" i="13"/>
  <c r="AU268" i="13" s="1"/>
  <c r="G256" i="13"/>
  <c r="F256" i="13"/>
  <c r="AU256" i="13" s="1"/>
  <c r="G244" i="13"/>
  <c r="F244" i="13"/>
  <c r="AU244" i="13" s="1"/>
  <c r="G232" i="13"/>
  <c r="F232" i="13"/>
  <c r="AU232" i="13" s="1"/>
  <c r="G220" i="13"/>
  <c r="F220" i="13"/>
  <c r="AU220" i="13" s="1"/>
  <c r="G208" i="13"/>
  <c r="F208" i="13"/>
  <c r="AU208" i="13" s="1"/>
  <c r="G196" i="13"/>
  <c r="F196" i="13"/>
  <c r="AU196" i="13" s="1"/>
  <c r="G184" i="13"/>
  <c r="F184" i="13"/>
  <c r="AU184" i="13" s="1"/>
  <c r="G172" i="13"/>
  <c r="F172" i="13"/>
  <c r="AU172" i="13" s="1"/>
  <c r="G160" i="13"/>
  <c r="AV160" i="13" s="1"/>
  <c r="F160" i="13"/>
  <c r="G148" i="13"/>
  <c r="F148" i="13"/>
  <c r="AU148" i="13" s="1"/>
  <c r="G136" i="13"/>
  <c r="AV136" i="13" s="1"/>
  <c r="F136" i="13"/>
  <c r="AU136" i="13" s="1"/>
  <c r="G124" i="13"/>
  <c r="AV124" i="13" s="1"/>
  <c r="F124" i="13"/>
  <c r="G112" i="13"/>
  <c r="AV112" i="13" s="1"/>
  <c r="F112" i="13"/>
  <c r="AU112" i="13" s="1"/>
  <c r="G100" i="13"/>
  <c r="AV100" i="13" s="1"/>
  <c r="F100" i="13"/>
  <c r="AU100" i="13" s="1"/>
  <c r="G88" i="13"/>
  <c r="AV88" i="13" s="1"/>
  <c r="F88" i="13"/>
  <c r="G76" i="13"/>
  <c r="F76" i="13"/>
  <c r="AU76" i="13" s="1"/>
  <c r="G64" i="13"/>
  <c r="AV64" i="13" s="1"/>
  <c r="F64" i="13"/>
  <c r="AU64" i="13" s="1"/>
  <c r="G52" i="13"/>
  <c r="AV52" i="13" s="1"/>
  <c r="F52" i="13"/>
  <c r="AU52" i="13" s="1"/>
  <c r="G28" i="13"/>
  <c r="AV28" i="13" s="1"/>
  <c r="F28" i="13"/>
  <c r="AU28" i="13" s="1"/>
  <c r="F929" i="13"/>
  <c r="F915" i="13"/>
  <c r="F900" i="13"/>
  <c r="F857" i="13"/>
  <c r="F843" i="13"/>
  <c r="AU843" i="13" s="1"/>
  <c r="F828" i="13"/>
  <c r="AU828" i="13" s="1"/>
  <c r="F800" i="13"/>
  <c r="F771" i="13"/>
  <c r="F742" i="13"/>
  <c r="F728" i="13"/>
  <c r="F713" i="13"/>
  <c r="F699" i="13"/>
  <c r="F670" i="13"/>
  <c r="F655" i="13"/>
  <c r="F621" i="13"/>
  <c r="F603" i="13"/>
  <c r="F569" i="13"/>
  <c r="AU569" i="13" s="1"/>
  <c r="F551" i="13"/>
  <c r="F534" i="13"/>
  <c r="F499" i="13"/>
  <c r="F483" i="13"/>
  <c r="F465" i="13"/>
  <c r="F448" i="13"/>
  <c r="F430" i="13"/>
  <c r="F411" i="13"/>
  <c r="F390" i="13"/>
  <c r="F369" i="13"/>
  <c r="F347" i="13"/>
  <c r="F324" i="13"/>
  <c r="AU324" i="13" s="1"/>
  <c r="F303" i="13"/>
  <c r="AU303" i="13" s="1"/>
  <c r="F261" i="13"/>
  <c r="F239" i="13"/>
  <c r="AU239" i="13" s="1"/>
  <c r="F195" i="13"/>
  <c r="AU195" i="13" s="1"/>
  <c r="F153" i="13"/>
  <c r="AU153" i="13" s="1"/>
  <c r="F87" i="13"/>
  <c r="F17" i="13"/>
  <c r="G901" i="13"/>
  <c r="AV901" i="13" s="1"/>
  <c r="G870" i="13"/>
  <c r="G739" i="13"/>
  <c r="G583" i="13"/>
  <c r="G500" i="13"/>
  <c r="G444" i="13"/>
  <c r="AV444" i="13" s="1"/>
  <c r="G639" i="13"/>
  <c r="AV639" i="13" s="1"/>
  <c r="F639" i="13"/>
  <c r="AU639" i="13" s="1"/>
  <c r="G567" i="13"/>
  <c r="AV567" i="13" s="1"/>
  <c r="F567" i="13"/>
  <c r="G495" i="13"/>
  <c r="AV495" i="13" s="1"/>
  <c r="F495" i="13"/>
  <c r="AU495" i="13" s="1"/>
  <c r="G423" i="13"/>
  <c r="AV423" i="13" s="1"/>
  <c r="F423" i="13"/>
  <c r="AU423" i="13" s="1"/>
  <c r="G387" i="13"/>
  <c r="AV387" i="13" s="1"/>
  <c r="F387" i="13"/>
  <c r="G351" i="13"/>
  <c r="F351" i="13"/>
  <c r="AU351" i="13" s="1"/>
  <c r="G315" i="13"/>
  <c r="AV315" i="13" s="1"/>
  <c r="F315" i="13"/>
  <c r="AU315" i="13" s="1"/>
  <c r="G279" i="13"/>
  <c r="AV279" i="13" s="1"/>
  <c r="F279" i="13"/>
  <c r="G243" i="13"/>
  <c r="AV243" i="13" s="1"/>
  <c r="F243" i="13"/>
  <c r="AU243" i="13" s="1"/>
  <c r="G207" i="13"/>
  <c r="AV207" i="13" s="1"/>
  <c r="F207" i="13"/>
  <c r="AU207" i="13" s="1"/>
  <c r="G171" i="13"/>
  <c r="AV171" i="13" s="1"/>
  <c r="F171" i="13"/>
  <c r="G135" i="13"/>
  <c r="F135" i="13"/>
  <c r="AU135" i="13" s="1"/>
  <c r="G99" i="13"/>
  <c r="AV99" i="13" s="1"/>
  <c r="F99" i="13"/>
  <c r="AU99" i="13" s="1"/>
  <c r="G63" i="13"/>
  <c r="AV63" i="13" s="1"/>
  <c r="F63" i="13"/>
  <c r="G27" i="13"/>
  <c r="AV27" i="13" s="1"/>
  <c r="F27" i="13"/>
  <c r="AU27" i="13" s="1"/>
  <c r="G15" i="13"/>
  <c r="AV15" i="13" s="1"/>
  <c r="F15" i="13"/>
  <c r="AU15" i="13" s="1"/>
  <c r="F957" i="13"/>
  <c r="F928" i="13"/>
  <c r="AU928" i="13" s="1"/>
  <c r="F914" i="13"/>
  <c r="AU914" i="13" s="1"/>
  <c r="F899" i="13"/>
  <c r="F885" i="13"/>
  <c r="F871" i="13"/>
  <c r="F842" i="13"/>
  <c r="F827" i="13"/>
  <c r="F813" i="13"/>
  <c r="F799" i="13"/>
  <c r="F770" i="13"/>
  <c r="F755" i="13"/>
  <c r="F741" i="13"/>
  <c r="F698" i="13"/>
  <c r="F683" i="13"/>
  <c r="AU683" i="13" s="1"/>
  <c r="F669" i="13"/>
  <c r="AU669" i="13" s="1"/>
  <c r="F654" i="13"/>
  <c r="F619" i="13"/>
  <c r="F601" i="13"/>
  <c r="AU601" i="13" s="1"/>
  <c r="F585" i="13"/>
  <c r="F568" i="13"/>
  <c r="F550" i="13"/>
  <c r="AU550" i="13" s="1"/>
  <c r="F533" i="13"/>
  <c r="AU533" i="13" s="1"/>
  <c r="F515" i="13"/>
  <c r="F498" i="13"/>
  <c r="F481" i="13"/>
  <c r="F463" i="13"/>
  <c r="AU463" i="13" s="1"/>
  <c r="F447" i="13"/>
  <c r="F429" i="13"/>
  <c r="F409" i="13"/>
  <c r="F389" i="13"/>
  <c r="F366" i="13"/>
  <c r="F346" i="13"/>
  <c r="AU346" i="13" s="1"/>
  <c r="F323" i="13"/>
  <c r="F301" i="13"/>
  <c r="F281" i="13"/>
  <c r="F238" i="13"/>
  <c r="AU238" i="13" s="1"/>
  <c r="F215" i="13"/>
  <c r="AU215" i="13" s="1"/>
  <c r="F193" i="13"/>
  <c r="AU193" i="13" s="1"/>
  <c r="F173" i="13"/>
  <c r="F130" i="13"/>
  <c r="AU130" i="13" s="1"/>
  <c r="F65" i="13"/>
  <c r="AU65" i="13" s="1"/>
  <c r="F40" i="13"/>
  <c r="AU40" i="13" s="1"/>
  <c r="F16" i="13"/>
  <c r="G956" i="13"/>
  <c r="G930" i="13"/>
  <c r="G865" i="13"/>
  <c r="G768" i="13"/>
  <c r="G738" i="13"/>
  <c r="G582" i="13"/>
  <c r="G536" i="13"/>
  <c r="G650" i="13"/>
  <c r="AV650" i="13" s="1"/>
  <c r="F650" i="13"/>
  <c r="AU650" i="13" s="1"/>
  <c r="G638" i="13"/>
  <c r="AV638" i="13" s="1"/>
  <c r="F638" i="13"/>
  <c r="AU638" i="13" s="1"/>
  <c r="G626" i="13"/>
  <c r="F626" i="13"/>
  <c r="AU626" i="13" s="1"/>
  <c r="G614" i="13"/>
  <c r="AV614" i="13" s="1"/>
  <c r="F614" i="13"/>
  <c r="AU614" i="13" s="1"/>
  <c r="G602" i="13"/>
  <c r="F602" i="13"/>
  <c r="AU602" i="13" s="1"/>
  <c r="G590" i="13"/>
  <c r="AV590" i="13" s="1"/>
  <c r="F590" i="13"/>
  <c r="AU590" i="13" s="1"/>
  <c r="G578" i="13"/>
  <c r="AV578" i="13" s="1"/>
  <c r="F578" i="13"/>
  <c r="AU578" i="13" s="1"/>
  <c r="G566" i="13"/>
  <c r="AV566" i="13" s="1"/>
  <c r="F566" i="13"/>
  <c r="AU566" i="13" s="1"/>
  <c r="G554" i="13"/>
  <c r="F554" i="13"/>
  <c r="AU554" i="13" s="1"/>
  <c r="G542" i="13"/>
  <c r="AV542" i="13" s="1"/>
  <c r="F542" i="13"/>
  <c r="AU542" i="13" s="1"/>
  <c r="G530" i="13"/>
  <c r="AV530" i="13" s="1"/>
  <c r="F530" i="13"/>
  <c r="AU530" i="13" s="1"/>
  <c r="G518" i="13"/>
  <c r="AV518" i="13" s="1"/>
  <c r="F518" i="13"/>
  <c r="AU518" i="13" s="1"/>
  <c r="G506" i="13"/>
  <c r="AV506" i="13" s="1"/>
  <c r="F506" i="13"/>
  <c r="AU506" i="13" s="1"/>
  <c r="G494" i="13"/>
  <c r="AV494" i="13" s="1"/>
  <c r="F494" i="13"/>
  <c r="AU494" i="13" s="1"/>
  <c r="G482" i="13"/>
  <c r="F482" i="13"/>
  <c r="AU482" i="13" s="1"/>
  <c r="G470" i="13"/>
  <c r="AV470" i="13" s="1"/>
  <c r="F470" i="13"/>
  <c r="AU470" i="13" s="1"/>
  <c r="G458" i="13"/>
  <c r="AV458" i="13" s="1"/>
  <c r="F458" i="13"/>
  <c r="AU458" i="13" s="1"/>
  <c r="G446" i="13"/>
  <c r="F446" i="13"/>
  <c r="AU446" i="13" s="1"/>
  <c r="G434" i="13"/>
  <c r="AV434" i="13" s="1"/>
  <c r="F434" i="13"/>
  <c r="AU434" i="13" s="1"/>
  <c r="G422" i="13"/>
  <c r="AV422" i="13" s="1"/>
  <c r="F422" i="13"/>
  <c r="AU422" i="13" s="1"/>
  <c r="G410" i="13"/>
  <c r="AV410" i="13" s="1"/>
  <c r="F410" i="13"/>
  <c r="AU410" i="13" s="1"/>
  <c r="G398" i="13"/>
  <c r="AV398" i="13" s="1"/>
  <c r="F398" i="13"/>
  <c r="AU398" i="13" s="1"/>
  <c r="G386" i="13"/>
  <c r="AV386" i="13" s="1"/>
  <c r="F386" i="13"/>
  <c r="AU386" i="13" s="1"/>
  <c r="G374" i="13"/>
  <c r="AV374" i="13" s="1"/>
  <c r="F374" i="13"/>
  <c r="AU374" i="13" s="1"/>
  <c r="G362" i="13"/>
  <c r="AV362" i="13" s="1"/>
  <c r="F362" i="13"/>
  <c r="AU362" i="13" s="1"/>
  <c r="G350" i="13"/>
  <c r="AV350" i="13" s="1"/>
  <c r="F350" i="13"/>
  <c r="AU350" i="13" s="1"/>
  <c r="G338" i="13"/>
  <c r="F338" i="13"/>
  <c r="AU338" i="13" s="1"/>
  <c r="G326" i="13"/>
  <c r="AV326" i="13" s="1"/>
  <c r="F326" i="13"/>
  <c r="AU326" i="13" s="1"/>
  <c r="G314" i="13"/>
  <c r="AV314" i="13" s="1"/>
  <c r="F314" i="13"/>
  <c r="AU314" i="13" s="1"/>
  <c r="G302" i="13"/>
  <c r="AV302" i="13" s="1"/>
  <c r="F302" i="13"/>
  <c r="AU302" i="13" s="1"/>
  <c r="G290" i="13"/>
  <c r="AV290" i="13" s="1"/>
  <c r="F290" i="13"/>
  <c r="AU290" i="13" s="1"/>
  <c r="G278" i="13"/>
  <c r="AV278" i="13" s="1"/>
  <c r="F278" i="13"/>
  <c r="AU278" i="13" s="1"/>
  <c r="G266" i="13"/>
  <c r="F266" i="13"/>
  <c r="AU266" i="13" s="1"/>
  <c r="G254" i="13"/>
  <c r="AV254" i="13" s="1"/>
  <c r="F254" i="13"/>
  <c r="AU254" i="13" s="1"/>
  <c r="G242" i="13"/>
  <c r="AV242" i="13" s="1"/>
  <c r="F242" i="13"/>
  <c r="AU242" i="13" s="1"/>
  <c r="G230" i="13"/>
  <c r="AV230" i="13" s="1"/>
  <c r="F230" i="13"/>
  <c r="AU230" i="13" s="1"/>
  <c r="G218" i="13"/>
  <c r="AV218" i="13" s="1"/>
  <c r="F218" i="13"/>
  <c r="AU218" i="13" s="1"/>
  <c r="G206" i="13"/>
  <c r="AV206" i="13" s="1"/>
  <c r="F206" i="13"/>
  <c r="AU206" i="13" s="1"/>
  <c r="G194" i="13"/>
  <c r="F194" i="13"/>
  <c r="AU194" i="13" s="1"/>
  <c r="G182" i="13"/>
  <c r="AV182" i="13" s="1"/>
  <c r="F182" i="13"/>
  <c r="AU182" i="13" s="1"/>
  <c r="G170" i="13"/>
  <c r="AV170" i="13" s="1"/>
  <c r="F170" i="13"/>
  <c r="AU170" i="13" s="1"/>
  <c r="G158" i="13"/>
  <c r="AV158" i="13" s="1"/>
  <c r="F158" i="13"/>
  <c r="AU158" i="13" s="1"/>
  <c r="G146" i="13"/>
  <c r="AV146" i="13" s="1"/>
  <c r="F146" i="13"/>
  <c r="AU146" i="13" s="1"/>
  <c r="G134" i="13"/>
  <c r="AV134" i="13" s="1"/>
  <c r="F134" i="13"/>
  <c r="AU134" i="13" s="1"/>
  <c r="G122" i="13"/>
  <c r="F122" i="13"/>
  <c r="AU122" i="13" s="1"/>
  <c r="G110" i="13"/>
  <c r="AV110" i="13" s="1"/>
  <c r="F110" i="13"/>
  <c r="AU110" i="13" s="1"/>
  <c r="G98" i="13"/>
  <c r="AV98" i="13" s="1"/>
  <c r="F98" i="13"/>
  <c r="AU98" i="13" s="1"/>
  <c r="G86" i="13"/>
  <c r="AV86" i="13" s="1"/>
  <c r="F86" i="13"/>
  <c r="AU86" i="13" s="1"/>
  <c r="G74" i="13"/>
  <c r="AV74" i="13" s="1"/>
  <c r="F74" i="13"/>
  <c r="AU74" i="13" s="1"/>
  <c r="G62" i="13"/>
  <c r="AV62" i="13" s="1"/>
  <c r="F62" i="13"/>
  <c r="AU62" i="13" s="1"/>
  <c r="G50" i="13"/>
  <c r="F50" i="13"/>
  <c r="AU50" i="13" s="1"/>
  <c r="G38" i="13"/>
  <c r="AV38" i="13" s="1"/>
  <c r="F38" i="13"/>
  <c r="AU38" i="13" s="1"/>
  <c r="G14" i="13"/>
  <c r="AV14" i="13" s="1"/>
  <c r="F14" i="13"/>
  <c r="AU14" i="13" s="1"/>
  <c r="F927" i="13"/>
  <c r="F912" i="13"/>
  <c r="AU912" i="13" s="1"/>
  <c r="F884" i="13"/>
  <c r="F869" i="13"/>
  <c r="F855" i="13"/>
  <c r="F812" i="13"/>
  <c r="F797" i="13"/>
  <c r="F783" i="13"/>
  <c r="F754" i="13"/>
  <c r="AU754" i="13" s="1"/>
  <c r="F740" i="13"/>
  <c r="F725" i="13"/>
  <c r="AU725" i="13" s="1"/>
  <c r="F711" i="13"/>
  <c r="F696" i="13"/>
  <c r="F682" i="13"/>
  <c r="AU682" i="13" s="1"/>
  <c r="F668" i="13"/>
  <c r="F652" i="13"/>
  <c r="F635" i="13"/>
  <c r="F617" i="13"/>
  <c r="AU617" i="13" s="1"/>
  <c r="F549" i="13"/>
  <c r="AU549" i="13" s="1"/>
  <c r="F531" i="13"/>
  <c r="F497" i="13"/>
  <c r="F479" i="13"/>
  <c r="F462" i="13"/>
  <c r="F427" i="13"/>
  <c r="F408" i="13"/>
  <c r="AU408" i="13" s="1"/>
  <c r="F385" i="13"/>
  <c r="AU385" i="13" s="1"/>
  <c r="F365" i="13"/>
  <c r="AU365" i="13" s="1"/>
  <c r="F342" i="13"/>
  <c r="F322" i="13"/>
  <c r="AU322" i="13" s="1"/>
  <c r="F300" i="13"/>
  <c r="F277" i="13"/>
  <c r="AU277" i="13" s="1"/>
  <c r="F257" i="13"/>
  <c r="F214" i="13"/>
  <c r="F169" i="13"/>
  <c r="F149" i="13"/>
  <c r="AU149" i="13" s="1"/>
  <c r="F106" i="13"/>
  <c r="F39" i="13"/>
  <c r="AU39" i="13" s="1"/>
  <c r="G955" i="13"/>
  <c r="G894" i="13"/>
  <c r="G829" i="13"/>
  <c r="G766" i="13"/>
  <c r="G694" i="13"/>
  <c r="AV694" i="13" s="1"/>
  <c r="G656" i="13"/>
  <c r="G493" i="13"/>
  <c r="G403" i="13"/>
  <c r="G937" i="13"/>
  <c r="F937" i="13"/>
  <c r="AU937" i="13" s="1"/>
  <c r="F925" i="13"/>
  <c r="AU925" i="13" s="1"/>
  <c r="G925" i="13"/>
  <c r="AV925" i="13" s="1"/>
  <c r="G913" i="13"/>
  <c r="F913" i="13"/>
  <c r="AU913" i="13" s="1"/>
  <c r="G877" i="13"/>
  <c r="F877" i="13"/>
  <c r="AU877" i="13" s="1"/>
  <c r="G841" i="13"/>
  <c r="F841" i="13"/>
  <c r="AU841" i="13" s="1"/>
  <c r="F817" i="13"/>
  <c r="AU817" i="13" s="1"/>
  <c r="G817" i="13"/>
  <c r="G805" i="13"/>
  <c r="F805" i="13"/>
  <c r="AU805" i="13" s="1"/>
  <c r="G769" i="13"/>
  <c r="F769" i="13"/>
  <c r="AU769" i="13" s="1"/>
  <c r="G733" i="13"/>
  <c r="F733" i="13"/>
  <c r="AU733" i="13" s="1"/>
  <c r="F709" i="13"/>
  <c r="AU709" i="13" s="1"/>
  <c r="G709" i="13"/>
  <c r="G697" i="13"/>
  <c r="F697" i="13"/>
  <c r="AU697" i="13" s="1"/>
  <c r="G685" i="13"/>
  <c r="F685" i="13"/>
  <c r="AU685" i="13" s="1"/>
  <c r="G661" i="13"/>
  <c r="F661" i="13"/>
  <c r="AU661" i="13" s="1"/>
  <c r="G589" i="13"/>
  <c r="F589" i="13"/>
  <c r="AU589" i="13" s="1"/>
  <c r="G517" i="13"/>
  <c r="F517" i="13"/>
  <c r="AU517" i="13" s="1"/>
  <c r="G397" i="13"/>
  <c r="F397" i="13"/>
  <c r="AU397" i="13" s="1"/>
  <c r="G361" i="13"/>
  <c r="F361" i="13"/>
  <c r="AU361" i="13" s="1"/>
  <c r="G325" i="13"/>
  <c r="F325" i="13"/>
  <c r="AU325" i="13" s="1"/>
  <c r="G289" i="13"/>
  <c r="F289" i="13"/>
  <c r="AU289" i="13" s="1"/>
  <c r="G253" i="13"/>
  <c r="F253" i="13"/>
  <c r="AU253" i="13" s="1"/>
  <c r="G217" i="13"/>
  <c r="F217" i="13"/>
  <c r="AU217" i="13" s="1"/>
  <c r="G181" i="13"/>
  <c r="AV181" i="13" s="1"/>
  <c r="F181" i="13"/>
  <c r="AU181" i="13" s="1"/>
  <c r="G145" i="13"/>
  <c r="F145" i="13"/>
  <c r="AU145" i="13" s="1"/>
  <c r="G109" i="13"/>
  <c r="F109" i="13"/>
  <c r="AU109" i="13" s="1"/>
  <c r="G73" i="13"/>
  <c r="F73" i="13"/>
  <c r="AU73" i="13" s="1"/>
  <c r="F49" i="13"/>
  <c r="AU49" i="13" s="1"/>
  <c r="G49" i="13"/>
  <c r="F37" i="13"/>
  <c r="AU37" i="13" s="1"/>
  <c r="G37" i="13"/>
  <c r="F25" i="13"/>
  <c r="AU25" i="13" s="1"/>
  <c r="G25" i="13"/>
  <c r="F13" i="13"/>
  <c r="AU13" i="13" s="1"/>
  <c r="G13" i="13"/>
  <c r="F969" i="13"/>
  <c r="F940" i="13"/>
  <c r="F926" i="13"/>
  <c r="F911" i="13"/>
  <c r="F897" i="13"/>
  <c r="F868" i="13"/>
  <c r="F854" i="13"/>
  <c r="AU854" i="13" s="1"/>
  <c r="F839" i="13"/>
  <c r="F825" i="13"/>
  <c r="AU825" i="13" s="1"/>
  <c r="F796" i="13"/>
  <c r="F782" i="13"/>
  <c r="F767" i="13"/>
  <c r="F753" i="13"/>
  <c r="F724" i="13"/>
  <c r="F710" i="13"/>
  <c r="F695" i="13"/>
  <c r="F681" i="13"/>
  <c r="F651" i="13"/>
  <c r="F634" i="13"/>
  <c r="AU634" i="13" s="1"/>
  <c r="F616" i="13"/>
  <c r="F599" i="13"/>
  <c r="AU599" i="13" s="1"/>
  <c r="F564" i="13"/>
  <c r="F547" i="13"/>
  <c r="F529" i="13"/>
  <c r="F513" i="13"/>
  <c r="F496" i="13"/>
  <c r="F478" i="13"/>
  <c r="F461" i="13"/>
  <c r="F443" i="13"/>
  <c r="F426" i="13"/>
  <c r="F407" i="13"/>
  <c r="AU407" i="13" s="1"/>
  <c r="F384" i="13"/>
  <c r="AU384" i="13" s="1"/>
  <c r="F363" i="13"/>
  <c r="F341" i="13"/>
  <c r="F321" i="13"/>
  <c r="F299" i="13"/>
  <c r="AU299" i="13" s="1"/>
  <c r="F276" i="13"/>
  <c r="F255" i="13"/>
  <c r="F233" i="13"/>
  <c r="F213" i="13"/>
  <c r="AU213" i="13" s="1"/>
  <c r="F191" i="13"/>
  <c r="F168" i="13"/>
  <c r="AU168" i="13" s="1"/>
  <c r="F147" i="13"/>
  <c r="AU147" i="13" s="1"/>
  <c r="F125" i="13"/>
  <c r="F105" i="13"/>
  <c r="F83" i="13"/>
  <c r="F60" i="13"/>
  <c r="F36" i="13"/>
  <c r="F10" i="13"/>
  <c r="G954" i="13"/>
  <c r="G798" i="13"/>
  <c r="G532" i="13"/>
  <c r="G488" i="13"/>
  <c r="G480" i="13"/>
  <c r="AV480" i="13" s="1"/>
  <c r="F480" i="13"/>
  <c r="AU480" i="13" s="1"/>
  <c r="G12" i="13"/>
  <c r="AV12" i="13" s="1"/>
  <c r="F12" i="13"/>
  <c r="AU12" i="13" s="1"/>
  <c r="F953" i="13"/>
  <c r="F939" i="13"/>
  <c r="F924" i="13"/>
  <c r="F896" i="13"/>
  <c r="F881" i="13"/>
  <c r="F867" i="13"/>
  <c r="F824" i="13"/>
  <c r="F809" i="13"/>
  <c r="F795" i="13"/>
  <c r="F780" i="13"/>
  <c r="AU780" i="13" s="1"/>
  <c r="AW780" i="13" s="1"/>
  <c r="F737" i="13"/>
  <c r="AU737" i="13" s="1"/>
  <c r="F723" i="13"/>
  <c r="AU723" i="13" s="1"/>
  <c r="F680" i="13"/>
  <c r="F665" i="13"/>
  <c r="AU665" i="13" s="1"/>
  <c r="F649" i="13"/>
  <c r="F631" i="13"/>
  <c r="F615" i="13"/>
  <c r="F598" i="13"/>
  <c r="AU598" i="13" s="1"/>
  <c r="F580" i="13"/>
  <c r="F563" i="13"/>
  <c r="F545" i="13"/>
  <c r="F477" i="13"/>
  <c r="AU477" i="13" s="1"/>
  <c r="F459" i="13"/>
  <c r="F442" i="13"/>
  <c r="AU442" i="13" s="1"/>
  <c r="F425" i="13"/>
  <c r="AU425" i="13" s="1"/>
  <c r="F405" i="13"/>
  <c r="F383" i="13"/>
  <c r="AU383" i="13" s="1"/>
  <c r="F360" i="13"/>
  <c r="AU360" i="13" s="1"/>
  <c r="F339" i="13"/>
  <c r="F318" i="13"/>
  <c r="F297" i="13"/>
  <c r="F275" i="13"/>
  <c r="F252" i="13"/>
  <c r="F231" i="13"/>
  <c r="AU231" i="13" s="1"/>
  <c r="F210" i="13"/>
  <c r="AU210" i="13" s="1"/>
  <c r="F189" i="13"/>
  <c r="F167" i="13"/>
  <c r="F144" i="13"/>
  <c r="AU144" i="13" s="1"/>
  <c r="F123" i="13"/>
  <c r="F102" i="13"/>
  <c r="F81" i="13"/>
  <c r="F59" i="13"/>
  <c r="F33" i="13"/>
  <c r="F8" i="13"/>
  <c r="G793" i="13"/>
  <c r="G762" i="13"/>
  <c r="G608" i="13"/>
  <c r="G368" i="13"/>
  <c r="AV384" i="13"/>
  <c r="AV962" i="13"/>
  <c r="AV914" i="13"/>
  <c r="AV866" i="13"/>
  <c r="AV818" i="13"/>
  <c r="AV770" i="13"/>
  <c r="AV722" i="13"/>
  <c r="AV674" i="13"/>
  <c r="AV26" i="13"/>
  <c r="AV687" i="13"/>
  <c r="AV627" i="13"/>
  <c r="AV591" i="13"/>
  <c r="AV579" i="13"/>
  <c r="AV531" i="13"/>
  <c r="AV483" i="13"/>
  <c r="AV202" i="13"/>
  <c r="AV372" i="13"/>
  <c r="AV828" i="13"/>
  <c r="AV562" i="13"/>
  <c r="AV706" i="13"/>
  <c r="AV670" i="13"/>
  <c r="AV622" i="13"/>
  <c r="AV502" i="13"/>
  <c r="AV310" i="13"/>
  <c r="AV10" i="13"/>
  <c r="AV621" i="13"/>
  <c r="AV213" i="13"/>
  <c r="AV153" i="13"/>
  <c r="AV105" i="13"/>
  <c r="AV33" i="13"/>
  <c r="AV879" i="13"/>
  <c r="AV418" i="13"/>
  <c r="AV221" i="13"/>
  <c r="AV149" i="13"/>
  <c r="BG973" i="13"/>
  <c r="BG972" i="13"/>
  <c r="B965" i="8"/>
  <c r="C965" i="8" s="1"/>
  <c r="B951" i="8"/>
  <c r="C951" i="8" s="1"/>
  <c r="B937" i="8"/>
  <c r="C937" i="8" s="1"/>
  <c r="B922" i="8"/>
  <c r="C922" i="8" s="1"/>
  <c r="B908" i="8"/>
  <c r="C908" i="8" s="1"/>
  <c r="B893" i="8"/>
  <c r="C893" i="8" s="1"/>
  <c r="B879" i="8"/>
  <c r="C879" i="8" s="1"/>
  <c r="B865" i="8"/>
  <c r="C865" i="8" s="1"/>
  <c r="B850" i="8"/>
  <c r="C850" i="8" s="1"/>
  <c r="B836" i="8"/>
  <c r="C836" i="8" s="1"/>
  <c r="B821" i="8"/>
  <c r="C821" i="8" s="1"/>
  <c r="B807" i="8"/>
  <c r="C807" i="8" s="1"/>
  <c r="B793" i="8"/>
  <c r="C793" i="8" s="1"/>
  <c r="B778" i="8"/>
  <c r="C778" i="8" s="1"/>
  <c r="B764" i="8"/>
  <c r="C764" i="8" s="1"/>
  <c r="B749" i="8"/>
  <c r="C749" i="8" s="1"/>
  <c r="B735" i="8"/>
  <c r="C735" i="8" s="1"/>
  <c r="B721" i="8"/>
  <c r="C721" i="8" s="1"/>
  <c r="B706" i="8"/>
  <c r="C706" i="8" s="1"/>
  <c r="B692" i="8"/>
  <c r="C692" i="8" s="1"/>
  <c r="B677" i="8"/>
  <c r="C677" i="8" s="1"/>
  <c r="B663" i="8"/>
  <c r="C663" i="8" s="1"/>
  <c r="B649" i="8"/>
  <c r="C649" i="8" s="1"/>
  <c r="B634" i="8"/>
  <c r="C634" i="8" s="1"/>
  <c r="B620" i="8"/>
  <c r="C620" i="8" s="1"/>
  <c r="B605" i="8"/>
  <c r="C605" i="8" s="1"/>
  <c r="B591" i="8"/>
  <c r="C591" i="8" s="1"/>
  <c r="B577" i="8"/>
  <c r="C577" i="8" s="1"/>
  <c r="B562" i="8"/>
  <c r="C562" i="8" s="1"/>
  <c r="B548" i="8"/>
  <c r="C548" i="8" s="1"/>
  <c r="B533" i="8"/>
  <c r="C533" i="8" s="1"/>
  <c r="B519" i="8"/>
  <c r="C519" i="8" s="1"/>
  <c r="B505" i="8"/>
  <c r="C505" i="8" s="1"/>
  <c r="B490" i="8"/>
  <c r="C490" i="8" s="1"/>
  <c r="B476" i="8"/>
  <c r="C476" i="8" s="1"/>
  <c r="B461" i="8"/>
  <c r="C461" i="8" s="1"/>
  <c r="B447" i="8"/>
  <c r="C447" i="8" s="1"/>
  <c r="B433" i="8"/>
  <c r="C433" i="8" s="1"/>
  <c r="B416" i="8"/>
  <c r="C416" i="8" s="1"/>
  <c r="B398" i="8"/>
  <c r="C398" i="8" s="1"/>
  <c r="B380" i="8"/>
  <c r="C380" i="8" s="1"/>
  <c r="B362" i="8"/>
  <c r="C362" i="8" s="1"/>
  <c r="B344" i="8"/>
  <c r="C344" i="8" s="1"/>
  <c r="B326" i="8"/>
  <c r="C326" i="8" s="1"/>
  <c r="B308" i="8"/>
  <c r="C308" i="8" s="1"/>
  <c r="B289" i="8"/>
  <c r="C289" i="8" s="1"/>
  <c r="B269" i="8"/>
  <c r="C269" i="8" s="1"/>
  <c r="B248" i="8"/>
  <c r="C248" i="8" s="1"/>
  <c r="B226" i="8"/>
  <c r="C226" i="8" s="1"/>
  <c r="B205" i="8"/>
  <c r="C205" i="8" s="1"/>
  <c r="B183" i="8"/>
  <c r="C183" i="8" s="1"/>
  <c r="B162" i="8"/>
  <c r="C162" i="8" s="1"/>
  <c r="B140" i="8"/>
  <c r="C140" i="8" s="1"/>
  <c r="B118" i="8"/>
  <c r="C118" i="8" s="1"/>
  <c r="B97" i="8"/>
  <c r="C97" i="8" s="1"/>
  <c r="B75" i="8"/>
  <c r="C75" i="8" s="1"/>
  <c r="B54" i="8"/>
  <c r="C54" i="8" s="1"/>
  <c r="B27" i="8"/>
  <c r="C27" i="8" s="1"/>
  <c r="B964" i="8"/>
  <c r="C964" i="8" s="1"/>
  <c r="B950" i="8"/>
  <c r="C950" i="8" s="1"/>
  <c r="B936" i="8"/>
  <c r="C936" i="8" s="1"/>
  <c r="B921" i="8"/>
  <c r="C921" i="8" s="1"/>
  <c r="B907" i="8"/>
  <c r="C907" i="8" s="1"/>
  <c r="B892" i="8"/>
  <c r="C892" i="8" s="1"/>
  <c r="B878" i="8"/>
  <c r="C878" i="8" s="1"/>
  <c r="B864" i="8"/>
  <c r="C864" i="8" s="1"/>
  <c r="B849" i="8"/>
  <c r="C849" i="8" s="1"/>
  <c r="B835" i="8"/>
  <c r="C835" i="8" s="1"/>
  <c r="B820" i="8"/>
  <c r="C820" i="8" s="1"/>
  <c r="B806" i="8"/>
  <c r="C806" i="8" s="1"/>
  <c r="B792" i="8"/>
  <c r="C792" i="8" s="1"/>
  <c r="B777" i="8"/>
  <c r="C777" i="8" s="1"/>
  <c r="B763" i="8"/>
  <c r="C763" i="8" s="1"/>
  <c r="B748" i="8"/>
  <c r="C748" i="8" s="1"/>
  <c r="B734" i="8"/>
  <c r="C734" i="8" s="1"/>
  <c r="B720" i="8"/>
  <c r="C720" i="8" s="1"/>
  <c r="B705" i="8"/>
  <c r="C705" i="8" s="1"/>
  <c r="B691" i="8"/>
  <c r="C691" i="8" s="1"/>
  <c r="B676" i="8"/>
  <c r="C676" i="8" s="1"/>
  <c r="B662" i="8"/>
  <c r="C662" i="8" s="1"/>
  <c r="B648" i="8"/>
  <c r="C648" i="8" s="1"/>
  <c r="B633" i="8"/>
  <c r="C633" i="8" s="1"/>
  <c r="B619" i="8"/>
  <c r="C619" i="8" s="1"/>
  <c r="B604" i="8"/>
  <c r="C604" i="8" s="1"/>
  <c r="B590" i="8"/>
  <c r="C590" i="8" s="1"/>
  <c r="B576" i="8"/>
  <c r="C576" i="8" s="1"/>
  <c r="B561" i="8"/>
  <c r="C561" i="8" s="1"/>
  <c r="B547" i="8"/>
  <c r="C547" i="8" s="1"/>
  <c r="B532" i="8"/>
  <c r="C532" i="8" s="1"/>
  <c r="B518" i="8"/>
  <c r="C518" i="8" s="1"/>
  <c r="B504" i="8"/>
  <c r="C504" i="8" s="1"/>
  <c r="B489" i="8"/>
  <c r="C489" i="8" s="1"/>
  <c r="B475" i="8"/>
  <c r="C475" i="8" s="1"/>
  <c r="B460" i="8"/>
  <c r="C460" i="8" s="1"/>
  <c r="B446" i="8"/>
  <c r="C446" i="8" s="1"/>
  <c r="B432" i="8"/>
  <c r="C432" i="8" s="1"/>
  <c r="B413" i="8"/>
  <c r="C413" i="8" s="1"/>
  <c r="B397" i="8"/>
  <c r="C397" i="8" s="1"/>
  <c r="B377" i="8"/>
  <c r="C377" i="8" s="1"/>
  <c r="B361" i="8"/>
  <c r="C361" i="8" s="1"/>
  <c r="B341" i="8"/>
  <c r="C341" i="8" s="1"/>
  <c r="B325" i="8"/>
  <c r="C325" i="8" s="1"/>
  <c r="B305" i="8"/>
  <c r="C305" i="8" s="1"/>
  <c r="B287" i="8"/>
  <c r="C287" i="8" s="1"/>
  <c r="B266" i="8"/>
  <c r="C266" i="8" s="1"/>
  <c r="B247" i="8"/>
  <c r="C247" i="8" s="1"/>
  <c r="B223" i="8"/>
  <c r="C223" i="8" s="1"/>
  <c r="B203" i="8"/>
  <c r="C203" i="8" s="1"/>
  <c r="B179" i="8"/>
  <c r="C179" i="8" s="1"/>
  <c r="B160" i="8"/>
  <c r="C160" i="8" s="1"/>
  <c r="B136" i="8"/>
  <c r="C136" i="8" s="1"/>
  <c r="B117" i="8"/>
  <c r="C117" i="8" s="1"/>
  <c r="B93" i="8"/>
  <c r="C93" i="8" s="1"/>
  <c r="B74" i="8"/>
  <c r="C74" i="8" s="1"/>
  <c r="B49" i="8"/>
  <c r="C49" i="8" s="1"/>
  <c r="B26" i="8"/>
  <c r="C26" i="8" s="1"/>
  <c r="B963" i="8"/>
  <c r="C963" i="8" s="1"/>
  <c r="B949" i="8"/>
  <c r="C949" i="8" s="1"/>
  <c r="B934" i="8"/>
  <c r="C934" i="8" s="1"/>
  <c r="B920" i="8"/>
  <c r="C920" i="8" s="1"/>
  <c r="B905" i="8"/>
  <c r="C905" i="8" s="1"/>
  <c r="B891" i="8"/>
  <c r="C891" i="8" s="1"/>
  <c r="B877" i="8"/>
  <c r="C877" i="8" s="1"/>
  <c r="B862" i="8"/>
  <c r="C862" i="8" s="1"/>
  <c r="B848" i="8"/>
  <c r="C848" i="8" s="1"/>
  <c r="B833" i="8"/>
  <c r="C833" i="8" s="1"/>
  <c r="B819" i="8"/>
  <c r="C819" i="8" s="1"/>
  <c r="B805" i="8"/>
  <c r="C805" i="8" s="1"/>
  <c r="B790" i="8"/>
  <c r="C790" i="8" s="1"/>
  <c r="B776" i="8"/>
  <c r="C776" i="8" s="1"/>
  <c r="B761" i="8"/>
  <c r="C761" i="8" s="1"/>
  <c r="B747" i="8"/>
  <c r="C747" i="8" s="1"/>
  <c r="B733" i="8"/>
  <c r="C733" i="8" s="1"/>
  <c r="B718" i="8"/>
  <c r="C718" i="8" s="1"/>
  <c r="B704" i="8"/>
  <c r="C704" i="8" s="1"/>
  <c r="B689" i="8"/>
  <c r="C689" i="8" s="1"/>
  <c r="B675" i="8"/>
  <c r="C675" i="8" s="1"/>
  <c r="B661" i="8"/>
  <c r="C661" i="8" s="1"/>
  <c r="B646" i="8"/>
  <c r="C646" i="8" s="1"/>
  <c r="B632" i="8"/>
  <c r="C632" i="8" s="1"/>
  <c r="B617" i="8"/>
  <c r="C617" i="8" s="1"/>
  <c r="B603" i="8"/>
  <c r="C603" i="8" s="1"/>
  <c r="B589" i="8"/>
  <c r="C589" i="8" s="1"/>
  <c r="B574" i="8"/>
  <c r="C574" i="8" s="1"/>
  <c r="B560" i="8"/>
  <c r="C560" i="8" s="1"/>
  <c r="B545" i="8"/>
  <c r="C545" i="8" s="1"/>
  <c r="B531" i="8"/>
  <c r="C531" i="8" s="1"/>
  <c r="B517" i="8"/>
  <c r="C517" i="8" s="1"/>
  <c r="B502" i="8"/>
  <c r="C502" i="8" s="1"/>
  <c r="B488" i="8"/>
  <c r="C488" i="8" s="1"/>
  <c r="B473" i="8"/>
  <c r="C473" i="8" s="1"/>
  <c r="B459" i="8"/>
  <c r="C459" i="8" s="1"/>
  <c r="B445" i="8"/>
  <c r="C445" i="8" s="1"/>
  <c r="B430" i="8"/>
  <c r="C430" i="8" s="1"/>
  <c r="B412" i="8"/>
  <c r="C412" i="8" s="1"/>
  <c r="B394" i="8"/>
  <c r="C394" i="8" s="1"/>
  <c r="B376" i="8"/>
  <c r="C376" i="8" s="1"/>
  <c r="B358" i="8"/>
  <c r="C358" i="8" s="1"/>
  <c r="B340" i="8"/>
  <c r="C340" i="8" s="1"/>
  <c r="B322" i="8"/>
  <c r="C322" i="8" s="1"/>
  <c r="B304" i="8"/>
  <c r="C304" i="8" s="1"/>
  <c r="B284" i="8"/>
  <c r="C284" i="8" s="1"/>
  <c r="B265" i="8"/>
  <c r="C265" i="8" s="1"/>
  <c r="B243" i="8"/>
  <c r="C243" i="8" s="1"/>
  <c r="B222" i="8"/>
  <c r="C222" i="8" s="1"/>
  <c r="B200" i="8"/>
  <c r="C200" i="8" s="1"/>
  <c r="B178" i="8"/>
  <c r="C178" i="8" s="1"/>
  <c r="B157" i="8"/>
  <c r="C157" i="8" s="1"/>
  <c r="B135" i="8"/>
  <c r="C135" i="8" s="1"/>
  <c r="B114" i="8"/>
  <c r="C114" i="8" s="1"/>
  <c r="B92" i="8"/>
  <c r="C92" i="8" s="1"/>
  <c r="B70" i="8"/>
  <c r="C70" i="8" s="1"/>
  <c r="B47" i="8"/>
  <c r="C47" i="8" s="1"/>
  <c r="B21" i="8"/>
  <c r="C21" i="8" s="1"/>
  <c r="B962" i="8"/>
  <c r="C962" i="8" s="1"/>
  <c r="B948" i="8"/>
  <c r="C948" i="8" s="1"/>
  <c r="B933" i="8"/>
  <c r="C933" i="8" s="1"/>
  <c r="B919" i="8"/>
  <c r="C919" i="8" s="1"/>
  <c r="B904" i="8"/>
  <c r="C904" i="8" s="1"/>
  <c r="B890" i="8"/>
  <c r="C890" i="8" s="1"/>
  <c r="B876" i="8"/>
  <c r="C876" i="8" s="1"/>
  <c r="B861" i="8"/>
  <c r="C861" i="8" s="1"/>
  <c r="B847" i="8"/>
  <c r="C847" i="8" s="1"/>
  <c r="B832" i="8"/>
  <c r="C832" i="8" s="1"/>
  <c r="B818" i="8"/>
  <c r="C818" i="8" s="1"/>
  <c r="B804" i="8"/>
  <c r="C804" i="8" s="1"/>
  <c r="B789" i="8"/>
  <c r="C789" i="8" s="1"/>
  <c r="B775" i="8"/>
  <c r="C775" i="8" s="1"/>
  <c r="B760" i="8"/>
  <c r="C760" i="8" s="1"/>
  <c r="B746" i="8"/>
  <c r="C746" i="8" s="1"/>
  <c r="B732" i="8"/>
  <c r="C732" i="8" s="1"/>
  <c r="B717" i="8"/>
  <c r="C717" i="8" s="1"/>
  <c r="B703" i="8"/>
  <c r="C703" i="8" s="1"/>
  <c r="B688" i="8"/>
  <c r="C688" i="8" s="1"/>
  <c r="B674" i="8"/>
  <c r="C674" i="8" s="1"/>
  <c r="B660" i="8"/>
  <c r="C660" i="8" s="1"/>
  <c r="B645" i="8"/>
  <c r="C645" i="8" s="1"/>
  <c r="B631" i="8"/>
  <c r="C631" i="8" s="1"/>
  <c r="B616" i="8"/>
  <c r="C616" i="8" s="1"/>
  <c r="B602" i="8"/>
  <c r="C602" i="8" s="1"/>
  <c r="B588" i="8"/>
  <c r="C588" i="8" s="1"/>
  <c r="B573" i="8"/>
  <c r="C573" i="8" s="1"/>
  <c r="B559" i="8"/>
  <c r="C559" i="8" s="1"/>
  <c r="B544" i="8"/>
  <c r="C544" i="8" s="1"/>
  <c r="B530" i="8"/>
  <c r="C530" i="8" s="1"/>
  <c r="B516" i="8"/>
  <c r="C516" i="8" s="1"/>
  <c r="B501" i="8"/>
  <c r="C501" i="8" s="1"/>
  <c r="B487" i="8"/>
  <c r="C487" i="8" s="1"/>
  <c r="B472" i="8"/>
  <c r="C472" i="8" s="1"/>
  <c r="B458" i="8"/>
  <c r="C458" i="8" s="1"/>
  <c r="B444" i="8"/>
  <c r="C444" i="8" s="1"/>
  <c r="B429" i="8"/>
  <c r="C429" i="8" s="1"/>
  <c r="B411" i="8"/>
  <c r="C411" i="8" s="1"/>
  <c r="B393" i="8"/>
  <c r="C393" i="8" s="1"/>
  <c r="B375" i="8"/>
  <c r="C375" i="8" s="1"/>
  <c r="B357" i="8"/>
  <c r="C357" i="8" s="1"/>
  <c r="B339" i="8"/>
  <c r="C339" i="8" s="1"/>
  <c r="B321" i="8"/>
  <c r="C321" i="8" s="1"/>
  <c r="B303" i="8"/>
  <c r="C303" i="8" s="1"/>
  <c r="B283" i="8"/>
  <c r="C283" i="8" s="1"/>
  <c r="B263" i="8"/>
  <c r="C263" i="8" s="1"/>
  <c r="B242" i="8"/>
  <c r="C242" i="8" s="1"/>
  <c r="B220" i="8"/>
  <c r="C220" i="8" s="1"/>
  <c r="B199" i="8"/>
  <c r="C199" i="8" s="1"/>
  <c r="B177" i="8"/>
  <c r="C177" i="8" s="1"/>
  <c r="B155" i="8"/>
  <c r="C155" i="8" s="1"/>
  <c r="B134" i="8"/>
  <c r="C134" i="8" s="1"/>
  <c r="B112" i="8"/>
  <c r="C112" i="8" s="1"/>
  <c r="B91" i="8"/>
  <c r="C91" i="8" s="1"/>
  <c r="B69" i="8"/>
  <c r="C69" i="8" s="1"/>
  <c r="B45" i="8"/>
  <c r="C45" i="8" s="1"/>
  <c r="B20" i="8"/>
  <c r="C20" i="8" s="1"/>
  <c r="B961" i="8"/>
  <c r="C961" i="8" s="1"/>
  <c r="B946" i="8"/>
  <c r="C946" i="8" s="1"/>
  <c r="B932" i="8"/>
  <c r="C932" i="8" s="1"/>
  <c r="B917" i="8"/>
  <c r="C917" i="8" s="1"/>
  <c r="B903" i="8"/>
  <c r="C903" i="8" s="1"/>
  <c r="B889" i="8"/>
  <c r="C889" i="8" s="1"/>
  <c r="B874" i="8"/>
  <c r="C874" i="8" s="1"/>
  <c r="B860" i="8"/>
  <c r="C860" i="8" s="1"/>
  <c r="B845" i="8"/>
  <c r="C845" i="8" s="1"/>
  <c r="B831" i="8"/>
  <c r="C831" i="8" s="1"/>
  <c r="B817" i="8"/>
  <c r="C817" i="8" s="1"/>
  <c r="B802" i="8"/>
  <c r="C802" i="8" s="1"/>
  <c r="B788" i="8"/>
  <c r="C788" i="8" s="1"/>
  <c r="B773" i="8"/>
  <c r="C773" i="8" s="1"/>
  <c r="B759" i="8"/>
  <c r="C759" i="8" s="1"/>
  <c r="B745" i="8"/>
  <c r="C745" i="8" s="1"/>
  <c r="B730" i="8"/>
  <c r="C730" i="8" s="1"/>
  <c r="B716" i="8"/>
  <c r="C716" i="8" s="1"/>
  <c r="B701" i="8"/>
  <c r="C701" i="8" s="1"/>
  <c r="B687" i="8"/>
  <c r="C687" i="8" s="1"/>
  <c r="B673" i="8"/>
  <c r="C673" i="8" s="1"/>
  <c r="B658" i="8"/>
  <c r="C658" i="8" s="1"/>
  <c r="B644" i="8"/>
  <c r="C644" i="8" s="1"/>
  <c r="B629" i="8"/>
  <c r="C629" i="8" s="1"/>
  <c r="B615" i="8"/>
  <c r="C615" i="8" s="1"/>
  <c r="B601" i="8"/>
  <c r="C601" i="8" s="1"/>
  <c r="B586" i="8"/>
  <c r="C586" i="8" s="1"/>
  <c r="B572" i="8"/>
  <c r="C572" i="8" s="1"/>
  <c r="B557" i="8"/>
  <c r="C557" i="8" s="1"/>
  <c r="B543" i="8"/>
  <c r="C543" i="8" s="1"/>
  <c r="B529" i="8"/>
  <c r="C529" i="8" s="1"/>
  <c r="B514" i="8"/>
  <c r="C514" i="8" s="1"/>
  <c r="B500" i="8"/>
  <c r="C500" i="8" s="1"/>
  <c r="B485" i="8"/>
  <c r="C485" i="8" s="1"/>
  <c r="B471" i="8"/>
  <c r="C471" i="8" s="1"/>
  <c r="B457" i="8"/>
  <c r="C457" i="8" s="1"/>
  <c r="B442" i="8"/>
  <c r="C442" i="8" s="1"/>
  <c r="B428" i="8"/>
  <c r="C428" i="8" s="1"/>
  <c r="B410" i="8"/>
  <c r="C410" i="8" s="1"/>
  <c r="B392" i="8"/>
  <c r="C392" i="8" s="1"/>
  <c r="B374" i="8"/>
  <c r="C374" i="8" s="1"/>
  <c r="B356" i="8"/>
  <c r="C356" i="8" s="1"/>
  <c r="B338" i="8"/>
  <c r="C338" i="8" s="1"/>
  <c r="B320" i="8"/>
  <c r="C320" i="8" s="1"/>
  <c r="B302" i="8"/>
  <c r="C302" i="8" s="1"/>
  <c r="B282" i="8"/>
  <c r="C282" i="8" s="1"/>
  <c r="B262" i="8"/>
  <c r="C262" i="8" s="1"/>
  <c r="B241" i="8"/>
  <c r="C241" i="8" s="1"/>
  <c r="B219" i="8"/>
  <c r="C219" i="8" s="1"/>
  <c r="B198" i="8"/>
  <c r="C198" i="8" s="1"/>
  <c r="B176" i="8"/>
  <c r="C176" i="8" s="1"/>
  <c r="B154" i="8"/>
  <c r="C154" i="8" s="1"/>
  <c r="B133" i="8"/>
  <c r="C133" i="8" s="1"/>
  <c r="B111" i="8"/>
  <c r="C111" i="8" s="1"/>
  <c r="B90" i="8"/>
  <c r="C90" i="8" s="1"/>
  <c r="B68" i="8"/>
  <c r="C68" i="8" s="1"/>
  <c r="B44" i="8"/>
  <c r="C44" i="8" s="1"/>
  <c r="B19" i="8"/>
  <c r="C19" i="8" s="1"/>
  <c r="B960" i="8"/>
  <c r="C960" i="8" s="1"/>
  <c r="B945" i="8"/>
  <c r="C945" i="8" s="1"/>
  <c r="B931" i="8"/>
  <c r="C931" i="8" s="1"/>
  <c r="B916" i="8"/>
  <c r="C916" i="8" s="1"/>
  <c r="B902" i="8"/>
  <c r="C902" i="8" s="1"/>
  <c r="B888" i="8"/>
  <c r="C888" i="8" s="1"/>
  <c r="B873" i="8"/>
  <c r="C873" i="8" s="1"/>
  <c r="B859" i="8"/>
  <c r="C859" i="8" s="1"/>
  <c r="B844" i="8"/>
  <c r="C844" i="8" s="1"/>
  <c r="B830" i="8"/>
  <c r="C830" i="8" s="1"/>
  <c r="B816" i="8"/>
  <c r="C816" i="8" s="1"/>
  <c r="B801" i="8"/>
  <c r="C801" i="8" s="1"/>
  <c r="B787" i="8"/>
  <c r="C787" i="8" s="1"/>
  <c r="B772" i="8"/>
  <c r="C772" i="8" s="1"/>
  <c r="B758" i="8"/>
  <c r="C758" i="8" s="1"/>
  <c r="B744" i="8"/>
  <c r="C744" i="8" s="1"/>
  <c r="B729" i="8"/>
  <c r="C729" i="8" s="1"/>
  <c r="B715" i="8"/>
  <c r="C715" i="8" s="1"/>
  <c r="B700" i="8"/>
  <c r="C700" i="8" s="1"/>
  <c r="B686" i="8"/>
  <c r="C686" i="8" s="1"/>
  <c r="B672" i="8"/>
  <c r="C672" i="8" s="1"/>
  <c r="B657" i="8"/>
  <c r="C657" i="8" s="1"/>
  <c r="B643" i="8"/>
  <c r="C643" i="8" s="1"/>
  <c r="B628" i="8"/>
  <c r="C628" i="8" s="1"/>
  <c r="B614" i="8"/>
  <c r="C614" i="8" s="1"/>
  <c r="B600" i="8"/>
  <c r="C600" i="8" s="1"/>
  <c r="B585" i="8"/>
  <c r="C585" i="8" s="1"/>
  <c r="B571" i="8"/>
  <c r="C571" i="8" s="1"/>
  <c r="B556" i="8"/>
  <c r="C556" i="8" s="1"/>
  <c r="B542" i="8"/>
  <c r="C542" i="8" s="1"/>
  <c r="B528" i="8"/>
  <c r="C528" i="8" s="1"/>
  <c r="B513" i="8"/>
  <c r="C513" i="8" s="1"/>
  <c r="B499" i="8"/>
  <c r="C499" i="8" s="1"/>
  <c r="B484" i="8"/>
  <c r="C484" i="8" s="1"/>
  <c r="B470" i="8"/>
  <c r="C470" i="8" s="1"/>
  <c r="B456" i="8"/>
  <c r="C456" i="8" s="1"/>
  <c r="B441" i="8"/>
  <c r="C441" i="8" s="1"/>
  <c r="B425" i="8"/>
  <c r="C425" i="8" s="1"/>
  <c r="B409" i="8"/>
  <c r="C409" i="8" s="1"/>
  <c r="B389" i="8"/>
  <c r="C389" i="8" s="1"/>
  <c r="B373" i="8"/>
  <c r="C373" i="8" s="1"/>
  <c r="B353" i="8"/>
  <c r="C353" i="8" s="1"/>
  <c r="B337" i="8"/>
  <c r="C337" i="8" s="1"/>
  <c r="B317" i="8"/>
  <c r="C317" i="8" s="1"/>
  <c r="B301" i="8"/>
  <c r="C301" i="8" s="1"/>
  <c r="B279" i="8"/>
  <c r="C279" i="8" s="1"/>
  <c r="B261" i="8"/>
  <c r="C261" i="8" s="1"/>
  <c r="B237" i="8"/>
  <c r="C237" i="8" s="1"/>
  <c r="B218" i="8"/>
  <c r="C218" i="8" s="1"/>
  <c r="B194" i="8"/>
  <c r="C194" i="8" s="1"/>
  <c r="B175" i="8"/>
  <c r="C175" i="8" s="1"/>
  <c r="B151" i="8"/>
  <c r="C151" i="8" s="1"/>
  <c r="B131" i="8"/>
  <c r="C131" i="8" s="1"/>
  <c r="B107" i="8"/>
  <c r="C107" i="8" s="1"/>
  <c r="B88" i="8"/>
  <c r="C88" i="8" s="1"/>
  <c r="B64" i="8"/>
  <c r="C64" i="8" s="1"/>
  <c r="B43" i="8"/>
  <c r="C43" i="8" s="1"/>
  <c r="B14" i="8"/>
  <c r="C14" i="8" s="1"/>
  <c r="B958" i="8"/>
  <c r="C958" i="8" s="1"/>
  <c r="B944" i="8"/>
  <c r="C944" i="8" s="1"/>
  <c r="B929" i="8"/>
  <c r="C929" i="8" s="1"/>
  <c r="B915" i="8"/>
  <c r="C915" i="8" s="1"/>
  <c r="B901" i="8"/>
  <c r="C901" i="8" s="1"/>
  <c r="B886" i="8"/>
  <c r="C886" i="8" s="1"/>
  <c r="B872" i="8"/>
  <c r="C872" i="8" s="1"/>
  <c r="B857" i="8"/>
  <c r="C857" i="8" s="1"/>
  <c r="B843" i="8"/>
  <c r="C843" i="8" s="1"/>
  <c r="B829" i="8"/>
  <c r="C829" i="8" s="1"/>
  <c r="B814" i="8"/>
  <c r="C814" i="8" s="1"/>
  <c r="B800" i="8"/>
  <c r="C800" i="8" s="1"/>
  <c r="B785" i="8"/>
  <c r="C785" i="8" s="1"/>
  <c r="B771" i="8"/>
  <c r="C771" i="8" s="1"/>
  <c r="B757" i="8"/>
  <c r="C757" i="8" s="1"/>
  <c r="B742" i="8"/>
  <c r="C742" i="8" s="1"/>
  <c r="B728" i="8"/>
  <c r="C728" i="8" s="1"/>
  <c r="B713" i="8"/>
  <c r="C713" i="8" s="1"/>
  <c r="B699" i="8"/>
  <c r="C699" i="8" s="1"/>
  <c r="B685" i="8"/>
  <c r="C685" i="8" s="1"/>
  <c r="B670" i="8"/>
  <c r="C670" i="8" s="1"/>
  <c r="B656" i="8"/>
  <c r="C656" i="8" s="1"/>
  <c r="B641" i="8"/>
  <c r="C641" i="8" s="1"/>
  <c r="B627" i="8"/>
  <c r="C627" i="8" s="1"/>
  <c r="B613" i="8"/>
  <c r="C613" i="8" s="1"/>
  <c r="B598" i="8"/>
  <c r="C598" i="8" s="1"/>
  <c r="B584" i="8"/>
  <c r="C584" i="8" s="1"/>
  <c r="B569" i="8"/>
  <c r="C569" i="8" s="1"/>
  <c r="B555" i="8"/>
  <c r="C555" i="8" s="1"/>
  <c r="B541" i="8"/>
  <c r="C541" i="8" s="1"/>
  <c r="B526" i="8"/>
  <c r="C526" i="8" s="1"/>
  <c r="B512" i="8"/>
  <c r="C512" i="8" s="1"/>
  <c r="B497" i="8"/>
  <c r="C497" i="8" s="1"/>
  <c r="B483" i="8"/>
  <c r="C483" i="8" s="1"/>
  <c r="B469" i="8"/>
  <c r="C469" i="8" s="1"/>
  <c r="B454" i="8"/>
  <c r="C454" i="8" s="1"/>
  <c r="B440" i="8"/>
  <c r="C440" i="8" s="1"/>
  <c r="B424" i="8"/>
  <c r="C424" i="8" s="1"/>
  <c r="B406" i="8"/>
  <c r="C406" i="8" s="1"/>
  <c r="B388" i="8"/>
  <c r="C388" i="8" s="1"/>
  <c r="B370" i="8"/>
  <c r="C370" i="8" s="1"/>
  <c r="B352" i="8"/>
  <c r="C352" i="8" s="1"/>
  <c r="B334" i="8"/>
  <c r="C334" i="8" s="1"/>
  <c r="B316" i="8"/>
  <c r="C316" i="8" s="1"/>
  <c r="B297" i="8"/>
  <c r="C297" i="8" s="1"/>
  <c r="B278" i="8"/>
  <c r="C278" i="8" s="1"/>
  <c r="B258" i="8"/>
  <c r="C258" i="8" s="1"/>
  <c r="B236" i="8"/>
  <c r="C236" i="8" s="1"/>
  <c r="B214" i="8"/>
  <c r="C214" i="8" s="1"/>
  <c r="B193" i="8"/>
  <c r="C193" i="8" s="1"/>
  <c r="B171" i="8"/>
  <c r="C171" i="8" s="1"/>
  <c r="B150" i="8"/>
  <c r="C150" i="8" s="1"/>
  <c r="B128" i="8"/>
  <c r="C128" i="8" s="1"/>
  <c r="B106" i="8"/>
  <c r="C106" i="8" s="1"/>
  <c r="B85" i="8"/>
  <c r="C85" i="8" s="1"/>
  <c r="B63" i="8"/>
  <c r="C63" i="8" s="1"/>
  <c r="B39" i="8"/>
  <c r="C39" i="8" s="1"/>
  <c r="B12" i="8"/>
  <c r="C12" i="8" s="1"/>
  <c r="B24" i="8"/>
  <c r="C24" i="8" s="1"/>
  <c r="B36" i="8"/>
  <c r="C36" i="8" s="1"/>
  <c r="B48" i="8"/>
  <c r="C48" i="8" s="1"/>
  <c r="B5" i="8"/>
  <c r="C5" i="8" s="1"/>
  <c r="B17" i="8"/>
  <c r="C17" i="8" s="1"/>
  <c r="B29" i="8"/>
  <c r="C29" i="8" s="1"/>
  <c r="B41" i="8"/>
  <c r="C41" i="8" s="1"/>
  <c r="B53" i="8"/>
  <c r="C53" i="8" s="1"/>
  <c r="B3" i="8"/>
  <c r="C3" i="8" s="1"/>
  <c r="B18" i="8"/>
  <c r="C18" i="8" s="1"/>
  <c r="B32" i="8"/>
  <c r="C32" i="8" s="1"/>
  <c r="B46" i="8"/>
  <c r="C46" i="8" s="1"/>
  <c r="B60" i="8"/>
  <c r="C60" i="8" s="1"/>
  <c r="B72" i="8"/>
  <c r="C72" i="8" s="1"/>
  <c r="B84" i="8"/>
  <c r="C84" i="8" s="1"/>
  <c r="B96" i="8"/>
  <c r="C96" i="8" s="1"/>
  <c r="B108" i="8"/>
  <c r="C108" i="8" s="1"/>
  <c r="B120" i="8"/>
  <c r="C120" i="8" s="1"/>
  <c r="B132" i="8"/>
  <c r="C132" i="8" s="1"/>
  <c r="B144" i="8"/>
  <c r="C144" i="8" s="1"/>
  <c r="B156" i="8"/>
  <c r="C156" i="8" s="1"/>
  <c r="B168" i="8"/>
  <c r="C168" i="8" s="1"/>
  <c r="B180" i="8"/>
  <c r="C180" i="8" s="1"/>
  <c r="B192" i="8"/>
  <c r="C192" i="8" s="1"/>
  <c r="B204" i="8"/>
  <c r="C204" i="8" s="1"/>
  <c r="B216" i="8"/>
  <c r="C216" i="8" s="1"/>
  <c r="B228" i="8"/>
  <c r="C228" i="8" s="1"/>
  <c r="B240" i="8"/>
  <c r="C240" i="8" s="1"/>
  <c r="B252" i="8"/>
  <c r="C252" i="8" s="1"/>
  <c r="B264" i="8"/>
  <c r="C264" i="8" s="1"/>
  <c r="B276" i="8"/>
  <c r="C276" i="8" s="1"/>
  <c r="B288" i="8"/>
  <c r="C288" i="8" s="1"/>
  <c r="B300" i="8"/>
  <c r="C300" i="8" s="1"/>
  <c r="B9" i="8"/>
  <c r="C9" i="8" s="1"/>
  <c r="B23" i="8"/>
  <c r="C23" i="8" s="1"/>
  <c r="B38" i="8"/>
  <c r="C38" i="8" s="1"/>
  <c r="B52" i="8"/>
  <c r="C52" i="8" s="1"/>
  <c r="B65" i="8"/>
  <c r="C65" i="8" s="1"/>
  <c r="B77" i="8"/>
  <c r="C77" i="8" s="1"/>
  <c r="B89" i="8"/>
  <c r="C89" i="8" s="1"/>
  <c r="B101" i="8"/>
  <c r="C101" i="8" s="1"/>
  <c r="B113" i="8"/>
  <c r="C113" i="8" s="1"/>
  <c r="B125" i="8"/>
  <c r="C125" i="8" s="1"/>
  <c r="B137" i="8"/>
  <c r="C137" i="8" s="1"/>
  <c r="B149" i="8"/>
  <c r="C149" i="8" s="1"/>
  <c r="B161" i="8"/>
  <c r="C161" i="8" s="1"/>
  <c r="B173" i="8"/>
  <c r="C173" i="8" s="1"/>
  <c r="B185" i="8"/>
  <c r="C185" i="8" s="1"/>
  <c r="B197" i="8"/>
  <c r="C197" i="8" s="1"/>
  <c r="B209" i="8"/>
  <c r="C209" i="8" s="1"/>
  <c r="B221" i="8"/>
  <c r="C221" i="8" s="1"/>
  <c r="B233" i="8"/>
  <c r="C233" i="8" s="1"/>
  <c r="B245" i="8"/>
  <c r="C245" i="8" s="1"/>
  <c r="B257" i="8"/>
  <c r="C257" i="8" s="1"/>
  <c r="B7" i="8"/>
  <c r="C7" i="8" s="1"/>
  <c r="B25" i="8"/>
  <c r="C25" i="8" s="1"/>
  <c r="B42" i="8"/>
  <c r="C42" i="8" s="1"/>
  <c r="B58" i="8"/>
  <c r="C58" i="8" s="1"/>
  <c r="B73" i="8"/>
  <c r="C73" i="8" s="1"/>
  <c r="B87" i="8"/>
  <c r="C87" i="8" s="1"/>
  <c r="B102" i="8"/>
  <c r="C102" i="8" s="1"/>
  <c r="B116" i="8"/>
  <c r="C116" i="8" s="1"/>
  <c r="B130" i="8"/>
  <c r="C130" i="8" s="1"/>
  <c r="B145" i="8"/>
  <c r="C145" i="8" s="1"/>
  <c r="B159" i="8"/>
  <c r="C159" i="8" s="1"/>
  <c r="B174" i="8"/>
  <c r="C174" i="8" s="1"/>
  <c r="B188" i="8"/>
  <c r="C188" i="8" s="1"/>
  <c r="B202" i="8"/>
  <c r="C202" i="8" s="1"/>
  <c r="B217" i="8"/>
  <c r="C217" i="8" s="1"/>
  <c r="B231" i="8"/>
  <c r="C231" i="8" s="1"/>
  <c r="B246" i="8"/>
  <c r="C246" i="8" s="1"/>
  <c r="B260" i="8"/>
  <c r="C260" i="8" s="1"/>
  <c r="B273" i="8"/>
  <c r="C273" i="8" s="1"/>
  <c r="B286" i="8"/>
  <c r="C286" i="8" s="1"/>
  <c r="B299" i="8"/>
  <c r="C299" i="8" s="1"/>
  <c r="B312" i="8"/>
  <c r="C312" i="8" s="1"/>
  <c r="B324" i="8"/>
  <c r="C324" i="8" s="1"/>
  <c r="B336" i="8"/>
  <c r="C336" i="8" s="1"/>
  <c r="B348" i="8"/>
  <c r="C348" i="8" s="1"/>
  <c r="B360" i="8"/>
  <c r="C360" i="8" s="1"/>
  <c r="B372" i="8"/>
  <c r="C372" i="8" s="1"/>
  <c r="B384" i="8"/>
  <c r="C384" i="8" s="1"/>
  <c r="B396" i="8"/>
  <c r="C396" i="8" s="1"/>
  <c r="B408" i="8"/>
  <c r="C408" i="8" s="1"/>
  <c r="B420" i="8"/>
  <c r="C420" i="8" s="1"/>
  <c r="B15" i="8"/>
  <c r="C15" i="8" s="1"/>
  <c r="B33" i="8"/>
  <c r="C33" i="8" s="1"/>
  <c r="B50" i="8"/>
  <c r="C50" i="8" s="1"/>
  <c r="B66" i="8"/>
  <c r="C66" i="8" s="1"/>
  <c r="B80" i="8"/>
  <c r="C80" i="8" s="1"/>
  <c r="B94" i="8"/>
  <c r="C94" i="8" s="1"/>
  <c r="B109" i="8"/>
  <c r="C109" i="8" s="1"/>
  <c r="B123" i="8"/>
  <c r="C123" i="8" s="1"/>
  <c r="B138" i="8"/>
  <c r="C138" i="8" s="1"/>
  <c r="B152" i="8"/>
  <c r="C152" i="8" s="1"/>
  <c r="B166" i="8"/>
  <c r="C166" i="8" s="1"/>
  <c r="B181" i="8"/>
  <c r="C181" i="8" s="1"/>
  <c r="B195" i="8"/>
  <c r="C195" i="8" s="1"/>
  <c r="B210" i="8"/>
  <c r="C210" i="8" s="1"/>
  <c r="B224" i="8"/>
  <c r="C224" i="8" s="1"/>
  <c r="B238" i="8"/>
  <c r="C238" i="8" s="1"/>
  <c r="B253" i="8"/>
  <c r="C253" i="8" s="1"/>
  <c r="B267" i="8"/>
  <c r="C267" i="8" s="1"/>
  <c r="B280" i="8"/>
  <c r="C280" i="8" s="1"/>
  <c r="B293" i="8"/>
  <c r="C293" i="8" s="1"/>
  <c r="B306" i="8"/>
  <c r="C306" i="8" s="1"/>
  <c r="B318" i="8"/>
  <c r="C318" i="8" s="1"/>
  <c r="B330" i="8"/>
  <c r="C330" i="8" s="1"/>
  <c r="B342" i="8"/>
  <c r="C342" i="8" s="1"/>
  <c r="B354" i="8"/>
  <c r="C354" i="8" s="1"/>
  <c r="B366" i="8"/>
  <c r="C366" i="8" s="1"/>
  <c r="B378" i="8"/>
  <c r="C378" i="8" s="1"/>
  <c r="B390" i="8"/>
  <c r="C390" i="8" s="1"/>
  <c r="B402" i="8"/>
  <c r="C402" i="8" s="1"/>
  <c r="B414" i="8"/>
  <c r="C414" i="8" s="1"/>
  <c r="B426" i="8"/>
  <c r="C426" i="8" s="1"/>
  <c r="B438" i="8"/>
  <c r="C438" i="8" s="1"/>
  <c r="B450" i="8"/>
  <c r="C450" i="8" s="1"/>
  <c r="B462" i="8"/>
  <c r="C462" i="8" s="1"/>
  <c r="B474" i="8"/>
  <c r="C474" i="8" s="1"/>
  <c r="B486" i="8"/>
  <c r="C486" i="8" s="1"/>
  <c r="B498" i="8"/>
  <c r="C498" i="8" s="1"/>
  <c r="B510" i="8"/>
  <c r="C510" i="8" s="1"/>
  <c r="B522" i="8"/>
  <c r="C522" i="8" s="1"/>
  <c r="B534" i="8"/>
  <c r="C534" i="8" s="1"/>
  <c r="B546" i="8"/>
  <c r="C546" i="8" s="1"/>
  <c r="B558" i="8"/>
  <c r="C558" i="8" s="1"/>
  <c r="B570" i="8"/>
  <c r="C570" i="8" s="1"/>
  <c r="B582" i="8"/>
  <c r="C582" i="8" s="1"/>
  <c r="B594" i="8"/>
  <c r="C594" i="8" s="1"/>
  <c r="B606" i="8"/>
  <c r="C606" i="8" s="1"/>
  <c r="B618" i="8"/>
  <c r="C618" i="8" s="1"/>
  <c r="B630" i="8"/>
  <c r="C630" i="8" s="1"/>
  <c r="B642" i="8"/>
  <c r="C642" i="8" s="1"/>
  <c r="B654" i="8"/>
  <c r="C654" i="8" s="1"/>
  <c r="B666" i="8"/>
  <c r="C666" i="8" s="1"/>
  <c r="B678" i="8"/>
  <c r="C678" i="8" s="1"/>
  <c r="B690" i="8"/>
  <c r="C690" i="8" s="1"/>
  <c r="B702" i="8"/>
  <c r="C702" i="8" s="1"/>
  <c r="B714" i="8"/>
  <c r="C714" i="8" s="1"/>
  <c r="B726" i="8"/>
  <c r="C726" i="8" s="1"/>
  <c r="B738" i="8"/>
  <c r="C738" i="8" s="1"/>
  <c r="B750" i="8"/>
  <c r="C750" i="8" s="1"/>
  <c r="B762" i="8"/>
  <c r="C762" i="8" s="1"/>
  <c r="B774" i="8"/>
  <c r="C774" i="8" s="1"/>
  <c r="B786" i="8"/>
  <c r="C786" i="8" s="1"/>
  <c r="B798" i="8"/>
  <c r="C798" i="8" s="1"/>
  <c r="B810" i="8"/>
  <c r="C810" i="8" s="1"/>
  <c r="B822" i="8"/>
  <c r="C822" i="8" s="1"/>
  <c r="B834" i="8"/>
  <c r="C834" i="8" s="1"/>
  <c r="B846" i="8"/>
  <c r="C846" i="8" s="1"/>
  <c r="B858" i="8"/>
  <c r="C858" i="8" s="1"/>
  <c r="B870" i="8"/>
  <c r="C870" i="8" s="1"/>
  <c r="B882" i="8"/>
  <c r="C882" i="8" s="1"/>
  <c r="B894" i="8"/>
  <c r="C894" i="8" s="1"/>
  <c r="B906" i="8"/>
  <c r="C906" i="8" s="1"/>
  <c r="B918" i="8"/>
  <c r="C918" i="8" s="1"/>
  <c r="B930" i="8"/>
  <c r="C930" i="8" s="1"/>
  <c r="B942" i="8"/>
  <c r="C942" i="8" s="1"/>
  <c r="B954" i="8"/>
  <c r="C954" i="8" s="1"/>
  <c r="B966" i="8"/>
  <c r="C966" i="8" s="1"/>
  <c r="B16" i="8"/>
  <c r="C16" i="8" s="1"/>
  <c r="B34" i="8"/>
  <c r="C34" i="8" s="1"/>
  <c r="B51" i="8"/>
  <c r="C51" i="8" s="1"/>
  <c r="B67" i="8"/>
  <c r="C67" i="8" s="1"/>
  <c r="B81" i="8"/>
  <c r="C81" i="8" s="1"/>
  <c r="B95" i="8"/>
  <c r="C95" i="8" s="1"/>
  <c r="B110" i="8"/>
  <c r="C110" i="8" s="1"/>
  <c r="B124" i="8"/>
  <c r="C124" i="8" s="1"/>
  <c r="B139" i="8"/>
  <c r="C139" i="8" s="1"/>
  <c r="B153" i="8"/>
  <c r="C153" i="8" s="1"/>
  <c r="B167" i="8"/>
  <c r="C167" i="8" s="1"/>
  <c r="B182" i="8"/>
  <c r="C182" i="8" s="1"/>
  <c r="B196" i="8"/>
  <c r="C196" i="8" s="1"/>
  <c r="B211" i="8"/>
  <c r="C211" i="8" s="1"/>
  <c r="B225" i="8"/>
  <c r="C225" i="8" s="1"/>
  <c r="B239" i="8"/>
  <c r="C239" i="8" s="1"/>
  <c r="B254" i="8"/>
  <c r="C254" i="8" s="1"/>
  <c r="B268" i="8"/>
  <c r="C268" i="8" s="1"/>
  <c r="B281" i="8"/>
  <c r="C281" i="8" s="1"/>
  <c r="B294" i="8"/>
  <c r="C294" i="8" s="1"/>
  <c r="B307" i="8"/>
  <c r="C307" i="8" s="1"/>
  <c r="B319" i="8"/>
  <c r="C319" i="8" s="1"/>
  <c r="B331" i="8"/>
  <c r="C331" i="8" s="1"/>
  <c r="B343" i="8"/>
  <c r="C343" i="8" s="1"/>
  <c r="B355" i="8"/>
  <c r="C355" i="8" s="1"/>
  <c r="B367" i="8"/>
  <c r="C367" i="8" s="1"/>
  <c r="B379" i="8"/>
  <c r="C379" i="8" s="1"/>
  <c r="B391" i="8"/>
  <c r="C391" i="8" s="1"/>
  <c r="B403" i="8"/>
  <c r="C403" i="8" s="1"/>
  <c r="B415" i="8"/>
  <c r="C415" i="8" s="1"/>
  <c r="B427" i="8"/>
  <c r="C427" i="8" s="1"/>
  <c r="B6" i="8"/>
  <c r="C6" i="8" s="1"/>
  <c r="B22" i="8"/>
  <c r="C22" i="8" s="1"/>
  <c r="B40" i="8"/>
  <c r="C40" i="8" s="1"/>
  <c r="B57" i="8"/>
  <c r="C57" i="8" s="1"/>
  <c r="B71" i="8"/>
  <c r="C71" i="8" s="1"/>
  <c r="B86" i="8"/>
  <c r="C86" i="8" s="1"/>
  <c r="B100" i="8"/>
  <c r="C100" i="8" s="1"/>
  <c r="B115" i="8"/>
  <c r="C115" i="8" s="1"/>
  <c r="B129" i="8"/>
  <c r="C129" i="8" s="1"/>
  <c r="B143" i="8"/>
  <c r="C143" i="8" s="1"/>
  <c r="B158" i="8"/>
  <c r="C158" i="8" s="1"/>
  <c r="B172" i="8"/>
  <c r="C172" i="8" s="1"/>
  <c r="B187" i="8"/>
  <c r="C187" i="8" s="1"/>
  <c r="B201" i="8"/>
  <c r="C201" i="8" s="1"/>
  <c r="B215" i="8"/>
  <c r="C215" i="8" s="1"/>
  <c r="B230" i="8"/>
  <c r="C230" i="8" s="1"/>
  <c r="B244" i="8"/>
  <c r="C244" i="8" s="1"/>
  <c r="B259" i="8"/>
  <c r="C259" i="8" s="1"/>
  <c r="B272" i="8"/>
  <c r="C272" i="8" s="1"/>
  <c r="B285" i="8"/>
  <c r="C285" i="8" s="1"/>
  <c r="B298" i="8"/>
  <c r="C298" i="8" s="1"/>
  <c r="B311" i="8"/>
  <c r="C311" i="8" s="1"/>
  <c r="B323" i="8"/>
  <c r="C323" i="8" s="1"/>
  <c r="B335" i="8"/>
  <c r="C335" i="8" s="1"/>
  <c r="B347" i="8"/>
  <c r="C347" i="8" s="1"/>
  <c r="B359" i="8"/>
  <c r="C359" i="8" s="1"/>
  <c r="B371" i="8"/>
  <c r="C371" i="8" s="1"/>
  <c r="B383" i="8"/>
  <c r="C383" i="8" s="1"/>
  <c r="B395" i="8"/>
  <c r="C395" i="8" s="1"/>
  <c r="B407" i="8"/>
  <c r="C407" i="8" s="1"/>
  <c r="B419" i="8"/>
  <c r="C419" i="8" s="1"/>
  <c r="B431" i="8"/>
  <c r="C431" i="8" s="1"/>
  <c r="B443" i="8"/>
  <c r="C443" i="8" s="1"/>
  <c r="B455" i="8"/>
  <c r="C455" i="8" s="1"/>
  <c r="B467" i="8"/>
  <c r="C467" i="8" s="1"/>
  <c r="B479" i="8"/>
  <c r="C479" i="8" s="1"/>
  <c r="B491" i="8"/>
  <c r="C491" i="8" s="1"/>
  <c r="B503" i="8"/>
  <c r="C503" i="8" s="1"/>
  <c r="B515" i="8"/>
  <c r="C515" i="8" s="1"/>
  <c r="B527" i="8"/>
  <c r="C527" i="8" s="1"/>
  <c r="B539" i="8"/>
  <c r="C539" i="8" s="1"/>
  <c r="B551" i="8"/>
  <c r="C551" i="8" s="1"/>
  <c r="B563" i="8"/>
  <c r="C563" i="8" s="1"/>
  <c r="B575" i="8"/>
  <c r="C575" i="8" s="1"/>
  <c r="B587" i="8"/>
  <c r="C587" i="8" s="1"/>
  <c r="B599" i="8"/>
  <c r="C599" i="8" s="1"/>
  <c r="B611" i="8"/>
  <c r="C611" i="8" s="1"/>
  <c r="B623" i="8"/>
  <c r="C623" i="8" s="1"/>
  <c r="B635" i="8"/>
  <c r="C635" i="8" s="1"/>
  <c r="B647" i="8"/>
  <c r="C647" i="8" s="1"/>
  <c r="B659" i="8"/>
  <c r="C659" i="8" s="1"/>
  <c r="B671" i="8"/>
  <c r="C671" i="8" s="1"/>
  <c r="B683" i="8"/>
  <c r="C683" i="8" s="1"/>
  <c r="B695" i="8"/>
  <c r="C695" i="8" s="1"/>
  <c r="B707" i="8"/>
  <c r="C707" i="8" s="1"/>
  <c r="B719" i="8"/>
  <c r="C719" i="8" s="1"/>
  <c r="B731" i="8"/>
  <c r="C731" i="8" s="1"/>
  <c r="B743" i="8"/>
  <c r="C743" i="8" s="1"/>
  <c r="B755" i="8"/>
  <c r="C755" i="8" s="1"/>
  <c r="B767" i="8"/>
  <c r="C767" i="8" s="1"/>
  <c r="B779" i="8"/>
  <c r="C779" i="8" s="1"/>
  <c r="B791" i="8"/>
  <c r="C791" i="8" s="1"/>
  <c r="B803" i="8"/>
  <c r="C803" i="8" s="1"/>
  <c r="B815" i="8"/>
  <c r="C815" i="8" s="1"/>
  <c r="B827" i="8"/>
  <c r="C827" i="8" s="1"/>
  <c r="B839" i="8"/>
  <c r="C839" i="8" s="1"/>
  <c r="B851" i="8"/>
  <c r="C851" i="8" s="1"/>
  <c r="B863" i="8"/>
  <c r="C863" i="8" s="1"/>
  <c r="B875" i="8"/>
  <c r="C875" i="8" s="1"/>
  <c r="B887" i="8"/>
  <c r="C887" i="8" s="1"/>
  <c r="B899" i="8"/>
  <c r="C899" i="8" s="1"/>
  <c r="B911" i="8"/>
  <c r="C911" i="8" s="1"/>
  <c r="B923" i="8"/>
  <c r="C923" i="8" s="1"/>
  <c r="B935" i="8"/>
  <c r="C935" i="8" s="1"/>
  <c r="B947" i="8"/>
  <c r="C947" i="8" s="1"/>
  <c r="B959" i="8"/>
  <c r="C959" i="8" s="1"/>
  <c r="B2" i="8"/>
  <c r="C2" i="8" s="1"/>
  <c r="B957" i="8"/>
  <c r="C957" i="8" s="1"/>
  <c r="B943" i="8"/>
  <c r="C943" i="8" s="1"/>
  <c r="B928" i="8"/>
  <c r="C928" i="8" s="1"/>
  <c r="B914" i="8"/>
  <c r="C914" i="8" s="1"/>
  <c r="B900" i="8"/>
  <c r="C900" i="8" s="1"/>
  <c r="B885" i="8"/>
  <c r="C885" i="8" s="1"/>
  <c r="B871" i="8"/>
  <c r="C871" i="8" s="1"/>
  <c r="B856" i="8"/>
  <c r="C856" i="8" s="1"/>
  <c r="B842" i="8"/>
  <c r="C842" i="8" s="1"/>
  <c r="B828" i="8"/>
  <c r="C828" i="8" s="1"/>
  <c r="B813" i="8"/>
  <c r="C813" i="8" s="1"/>
  <c r="B799" i="8"/>
  <c r="C799" i="8" s="1"/>
  <c r="B784" i="8"/>
  <c r="C784" i="8" s="1"/>
  <c r="B770" i="8"/>
  <c r="C770" i="8" s="1"/>
  <c r="B756" i="8"/>
  <c r="C756" i="8" s="1"/>
  <c r="B741" i="8"/>
  <c r="C741" i="8" s="1"/>
  <c r="B727" i="8"/>
  <c r="C727" i="8" s="1"/>
  <c r="B712" i="8"/>
  <c r="C712" i="8" s="1"/>
  <c r="B698" i="8"/>
  <c r="C698" i="8" s="1"/>
  <c r="B684" i="8"/>
  <c r="C684" i="8" s="1"/>
  <c r="B669" i="8"/>
  <c r="C669" i="8" s="1"/>
  <c r="B655" i="8"/>
  <c r="C655" i="8" s="1"/>
  <c r="B640" i="8"/>
  <c r="C640" i="8" s="1"/>
  <c r="B626" i="8"/>
  <c r="C626" i="8" s="1"/>
  <c r="B612" i="8"/>
  <c r="C612" i="8" s="1"/>
  <c r="B597" i="8"/>
  <c r="C597" i="8" s="1"/>
  <c r="B583" i="8"/>
  <c r="C583" i="8" s="1"/>
  <c r="B568" i="8"/>
  <c r="C568" i="8" s="1"/>
  <c r="B554" i="8"/>
  <c r="C554" i="8" s="1"/>
  <c r="B540" i="8"/>
  <c r="C540" i="8" s="1"/>
  <c r="B525" i="8"/>
  <c r="C525" i="8" s="1"/>
  <c r="B511" i="8"/>
  <c r="C511" i="8" s="1"/>
  <c r="B496" i="8"/>
  <c r="C496" i="8" s="1"/>
  <c r="B482" i="8"/>
  <c r="C482" i="8" s="1"/>
  <c r="B468" i="8"/>
  <c r="C468" i="8" s="1"/>
  <c r="B453" i="8"/>
  <c r="C453" i="8" s="1"/>
  <c r="B439" i="8"/>
  <c r="C439" i="8" s="1"/>
  <c r="B423" i="8"/>
  <c r="C423" i="8" s="1"/>
  <c r="B405" i="8"/>
  <c r="C405" i="8" s="1"/>
  <c r="B387" i="8"/>
  <c r="C387" i="8" s="1"/>
  <c r="B369" i="8"/>
  <c r="C369" i="8" s="1"/>
  <c r="B351" i="8"/>
  <c r="C351" i="8" s="1"/>
  <c r="B333" i="8"/>
  <c r="C333" i="8" s="1"/>
  <c r="B315" i="8"/>
  <c r="C315" i="8" s="1"/>
  <c r="B296" i="8"/>
  <c r="C296" i="8" s="1"/>
  <c r="B277" i="8"/>
  <c r="C277" i="8" s="1"/>
  <c r="B256" i="8"/>
  <c r="C256" i="8" s="1"/>
  <c r="B235" i="8"/>
  <c r="C235" i="8" s="1"/>
  <c r="B213" i="8"/>
  <c r="C213" i="8" s="1"/>
  <c r="B191" i="8"/>
  <c r="C191" i="8" s="1"/>
  <c r="B170" i="8"/>
  <c r="C170" i="8" s="1"/>
  <c r="B148" i="8"/>
  <c r="C148" i="8" s="1"/>
  <c r="B127" i="8"/>
  <c r="C127" i="8" s="1"/>
  <c r="B105" i="8"/>
  <c r="C105" i="8" s="1"/>
  <c r="B83" i="8"/>
  <c r="C83" i="8" s="1"/>
  <c r="B62" i="8"/>
  <c r="C62" i="8" s="1"/>
  <c r="B37" i="8"/>
  <c r="C37" i="8" s="1"/>
  <c r="B11" i="8"/>
  <c r="C11" i="8" s="1"/>
  <c r="B970" i="8"/>
  <c r="C970" i="8" s="1"/>
  <c r="B956" i="8"/>
  <c r="C956" i="8" s="1"/>
  <c r="B941" i="8"/>
  <c r="C941" i="8" s="1"/>
  <c r="B927" i="8"/>
  <c r="C927" i="8" s="1"/>
  <c r="B913" i="8"/>
  <c r="C913" i="8" s="1"/>
  <c r="B898" i="8"/>
  <c r="C898" i="8" s="1"/>
  <c r="B884" i="8"/>
  <c r="C884" i="8" s="1"/>
  <c r="B869" i="8"/>
  <c r="C869" i="8" s="1"/>
  <c r="B855" i="8"/>
  <c r="C855" i="8" s="1"/>
  <c r="B841" i="8"/>
  <c r="C841" i="8" s="1"/>
  <c r="B826" i="8"/>
  <c r="C826" i="8" s="1"/>
  <c r="B812" i="8"/>
  <c r="C812" i="8" s="1"/>
  <c r="B797" i="8"/>
  <c r="C797" i="8" s="1"/>
  <c r="B783" i="8"/>
  <c r="C783" i="8" s="1"/>
  <c r="B769" i="8"/>
  <c r="C769" i="8" s="1"/>
  <c r="B754" i="8"/>
  <c r="C754" i="8" s="1"/>
  <c r="B740" i="8"/>
  <c r="C740" i="8" s="1"/>
  <c r="B725" i="8"/>
  <c r="C725" i="8" s="1"/>
  <c r="B711" i="8"/>
  <c r="C711" i="8" s="1"/>
  <c r="B697" i="8"/>
  <c r="C697" i="8" s="1"/>
  <c r="B682" i="8"/>
  <c r="C682" i="8" s="1"/>
  <c r="B668" i="8"/>
  <c r="C668" i="8" s="1"/>
  <c r="B653" i="8"/>
  <c r="C653" i="8" s="1"/>
  <c r="B639" i="8"/>
  <c r="C639" i="8" s="1"/>
  <c r="B625" i="8"/>
  <c r="C625" i="8" s="1"/>
  <c r="B610" i="8"/>
  <c r="C610" i="8" s="1"/>
  <c r="B596" i="8"/>
  <c r="C596" i="8" s="1"/>
  <c r="B581" i="8"/>
  <c r="C581" i="8" s="1"/>
  <c r="B567" i="8"/>
  <c r="C567" i="8" s="1"/>
  <c r="B553" i="8"/>
  <c r="C553" i="8" s="1"/>
  <c r="B538" i="8"/>
  <c r="C538" i="8" s="1"/>
  <c r="B524" i="8"/>
  <c r="C524" i="8" s="1"/>
  <c r="B509" i="8"/>
  <c r="C509" i="8" s="1"/>
  <c r="B495" i="8"/>
  <c r="C495" i="8" s="1"/>
  <c r="B481" i="8"/>
  <c r="C481" i="8" s="1"/>
  <c r="B466" i="8"/>
  <c r="C466" i="8" s="1"/>
  <c r="B452" i="8"/>
  <c r="C452" i="8" s="1"/>
  <c r="B437" i="8"/>
  <c r="C437" i="8" s="1"/>
  <c r="B422" i="8"/>
  <c r="C422" i="8" s="1"/>
  <c r="B404" i="8"/>
  <c r="C404" i="8" s="1"/>
  <c r="B386" i="8"/>
  <c r="C386" i="8" s="1"/>
  <c r="B368" i="8"/>
  <c r="C368" i="8" s="1"/>
  <c r="B350" i="8"/>
  <c r="C350" i="8" s="1"/>
  <c r="B332" i="8"/>
  <c r="C332" i="8" s="1"/>
  <c r="B314" i="8"/>
  <c r="C314" i="8" s="1"/>
  <c r="B295" i="8"/>
  <c r="C295" i="8" s="1"/>
  <c r="B275" i="8"/>
  <c r="C275" i="8" s="1"/>
  <c r="B255" i="8"/>
  <c r="C255" i="8" s="1"/>
  <c r="B234" i="8"/>
  <c r="C234" i="8" s="1"/>
  <c r="B212" i="8"/>
  <c r="C212" i="8" s="1"/>
  <c r="B190" i="8"/>
  <c r="C190" i="8" s="1"/>
  <c r="B169" i="8"/>
  <c r="C169" i="8" s="1"/>
  <c r="B147" i="8"/>
  <c r="C147" i="8" s="1"/>
  <c r="B126" i="8"/>
  <c r="C126" i="8" s="1"/>
  <c r="B104" i="8"/>
  <c r="C104" i="8" s="1"/>
  <c r="B82" i="8"/>
  <c r="C82" i="8" s="1"/>
  <c r="B61" i="8"/>
  <c r="C61" i="8" s="1"/>
  <c r="B35" i="8"/>
  <c r="C35" i="8" s="1"/>
  <c r="B10" i="8"/>
  <c r="C10" i="8" s="1"/>
  <c r="B969" i="8"/>
  <c r="C969" i="8" s="1"/>
  <c r="B955" i="8"/>
  <c r="C955" i="8" s="1"/>
  <c r="B940" i="8"/>
  <c r="C940" i="8" s="1"/>
  <c r="B926" i="8"/>
  <c r="C926" i="8" s="1"/>
  <c r="B912" i="8"/>
  <c r="C912" i="8" s="1"/>
  <c r="B897" i="8"/>
  <c r="C897" i="8" s="1"/>
  <c r="B883" i="8"/>
  <c r="C883" i="8" s="1"/>
  <c r="B868" i="8"/>
  <c r="C868" i="8" s="1"/>
  <c r="B854" i="8"/>
  <c r="C854" i="8" s="1"/>
  <c r="B840" i="8"/>
  <c r="C840" i="8" s="1"/>
  <c r="B825" i="8"/>
  <c r="C825" i="8" s="1"/>
  <c r="B811" i="8"/>
  <c r="C811" i="8" s="1"/>
  <c r="B796" i="8"/>
  <c r="C796" i="8" s="1"/>
  <c r="B782" i="8"/>
  <c r="C782" i="8" s="1"/>
  <c r="B768" i="8"/>
  <c r="C768" i="8" s="1"/>
  <c r="B753" i="8"/>
  <c r="C753" i="8" s="1"/>
  <c r="B739" i="8"/>
  <c r="C739" i="8" s="1"/>
  <c r="B724" i="8"/>
  <c r="C724" i="8" s="1"/>
  <c r="B710" i="8"/>
  <c r="C710" i="8" s="1"/>
  <c r="B696" i="8"/>
  <c r="C696" i="8" s="1"/>
  <c r="B681" i="8"/>
  <c r="C681" i="8" s="1"/>
  <c r="B667" i="8"/>
  <c r="C667" i="8" s="1"/>
  <c r="B652" i="8"/>
  <c r="C652" i="8" s="1"/>
  <c r="B638" i="8"/>
  <c r="C638" i="8" s="1"/>
  <c r="B624" i="8"/>
  <c r="C624" i="8" s="1"/>
  <c r="B609" i="8"/>
  <c r="C609" i="8" s="1"/>
  <c r="B595" i="8"/>
  <c r="C595" i="8" s="1"/>
  <c r="B580" i="8"/>
  <c r="C580" i="8" s="1"/>
  <c r="B566" i="8"/>
  <c r="C566" i="8" s="1"/>
  <c r="B552" i="8"/>
  <c r="C552" i="8" s="1"/>
  <c r="B537" i="8"/>
  <c r="C537" i="8" s="1"/>
  <c r="B523" i="8"/>
  <c r="C523" i="8" s="1"/>
  <c r="B508" i="8"/>
  <c r="C508" i="8" s="1"/>
  <c r="B494" i="8"/>
  <c r="C494" i="8" s="1"/>
  <c r="B480" i="8"/>
  <c r="C480" i="8" s="1"/>
  <c r="B465" i="8"/>
  <c r="C465" i="8" s="1"/>
  <c r="B451" i="8"/>
  <c r="C451" i="8" s="1"/>
  <c r="B436" i="8"/>
  <c r="C436" i="8" s="1"/>
  <c r="B421" i="8"/>
  <c r="C421" i="8" s="1"/>
  <c r="B401" i="8"/>
  <c r="C401" i="8" s="1"/>
  <c r="B385" i="8"/>
  <c r="C385" i="8" s="1"/>
  <c r="B365" i="8"/>
  <c r="C365" i="8" s="1"/>
  <c r="B349" i="8"/>
  <c r="C349" i="8" s="1"/>
  <c r="B329" i="8"/>
  <c r="C329" i="8" s="1"/>
  <c r="B313" i="8"/>
  <c r="C313" i="8" s="1"/>
  <c r="B292" i="8"/>
  <c r="C292" i="8" s="1"/>
  <c r="B274" i="8"/>
  <c r="C274" i="8" s="1"/>
  <c r="B251" i="8"/>
  <c r="C251" i="8" s="1"/>
  <c r="B232" i="8"/>
  <c r="C232" i="8" s="1"/>
  <c r="B208" i="8"/>
  <c r="C208" i="8" s="1"/>
  <c r="B189" i="8"/>
  <c r="C189" i="8" s="1"/>
  <c r="B165" i="8"/>
  <c r="C165" i="8" s="1"/>
  <c r="B146" i="8"/>
  <c r="C146" i="8" s="1"/>
  <c r="B122" i="8"/>
  <c r="C122" i="8" s="1"/>
  <c r="B103" i="8"/>
  <c r="C103" i="8" s="1"/>
  <c r="B79" i="8"/>
  <c r="C79" i="8" s="1"/>
  <c r="B59" i="8"/>
  <c r="C59" i="8" s="1"/>
  <c r="B31" i="8"/>
  <c r="C31" i="8" s="1"/>
  <c r="B8" i="8"/>
  <c r="C8" i="8" s="1"/>
  <c r="B968" i="8"/>
  <c r="C968" i="8" s="1"/>
  <c r="B953" i="8"/>
  <c r="C953" i="8" s="1"/>
  <c r="B939" i="8"/>
  <c r="C939" i="8" s="1"/>
  <c r="B925" i="8"/>
  <c r="C925" i="8" s="1"/>
  <c r="B910" i="8"/>
  <c r="C910" i="8" s="1"/>
  <c r="B896" i="8"/>
  <c r="C896" i="8" s="1"/>
  <c r="B881" i="8"/>
  <c r="C881" i="8" s="1"/>
  <c r="B867" i="8"/>
  <c r="C867" i="8" s="1"/>
  <c r="B853" i="8"/>
  <c r="C853" i="8" s="1"/>
  <c r="B838" i="8"/>
  <c r="C838" i="8" s="1"/>
  <c r="B824" i="8"/>
  <c r="C824" i="8" s="1"/>
  <c r="B809" i="8"/>
  <c r="C809" i="8" s="1"/>
  <c r="B795" i="8"/>
  <c r="C795" i="8" s="1"/>
  <c r="B781" i="8"/>
  <c r="C781" i="8" s="1"/>
  <c r="B766" i="8"/>
  <c r="C766" i="8" s="1"/>
  <c r="B752" i="8"/>
  <c r="C752" i="8" s="1"/>
  <c r="B737" i="8"/>
  <c r="C737" i="8" s="1"/>
  <c r="B723" i="8"/>
  <c r="C723" i="8" s="1"/>
  <c r="B709" i="8"/>
  <c r="C709" i="8" s="1"/>
  <c r="B694" i="8"/>
  <c r="C694" i="8" s="1"/>
  <c r="B680" i="8"/>
  <c r="C680" i="8" s="1"/>
  <c r="B665" i="8"/>
  <c r="C665" i="8" s="1"/>
  <c r="B651" i="8"/>
  <c r="C651" i="8" s="1"/>
  <c r="B637" i="8"/>
  <c r="C637" i="8" s="1"/>
  <c r="B622" i="8"/>
  <c r="C622" i="8" s="1"/>
  <c r="B608" i="8"/>
  <c r="C608" i="8" s="1"/>
  <c r="B593" i="8"/>
  <c r="C593" i="8" s="1"/>
  <c r="B579" i="8"/>
  <c r="C579" i="8" s="1"/>
  <c r="B565" i="8"/>
  <c r="C565" i="8" s="1"/>
  <c r="B550" i="8"/>
  <c r="C550" i="8" s="1"/>
  <c r="B536" i="8"/>
  <c r="C536" i="8" s="1"/>
  <c r="B521" i="8"/>
  <c r="C521" i="8" s="1"/>
  <c r="B507" i="8"/>
  <c r="C507" i="8" s="1"/>
  <c r="B493" i="8"/>
  <c r="C493" i="8" s="1"/>
  <c r="B478" i="8"/>
  <c r="C478" i="8" s="1"/>
  <c r="B464" i="8"/>
  <c r="C464" i="8" s="1"/>
  <c r="B449" i="8"/>
  <c r="C449" i="8" s="1"/>
  <c r="B435" i="8"/>
  <c r="C435" i="8" s="1"/>
  <c r="B418" i="8"/>
  <c r="C418" i="8" s="1"/>
  <c r="B400" i="8"/>
  <c r="C400" i="8" s="1"/>
  <c r="B382" i="8"/>
  <c r="C382" i="8" s="1"/>
  <c r="B364" i="8"/>
  <c r="C364" i="8" s="1"/>
  <c r="B346" i="8"/>
  <c r="C346" i="8" s="1"/>
  <c r="B328" i="8"/>
  <c r="C328" i="8" s="1"/>
  <c r="B310" i="8"/>
  <c r="C310" i="8" s="1"/>
  <c r="B291" i="8"/>
  <c r="C291" i="8" s="1"/>
  <c r="B271" i="8"/>
  <c r="C271" i="8" s="1"/>
  <c r="B250" i="8"/>
  <c r="C250" i="8" s="1"/>
  <c r="B229" i="8"/>
  <c r="C229" i="8" s="1"/>
  <c r="B207" i="8"/>
  <c r="C207" i="8" s="1"/>
  <c r="B186" i="8"/>
  <c r="C186" i="8" s="1"/>
  <c r="B164" i="8"/>
  <c r="C164" i="8" s="1"/>
  <c r="B142" i="8"/>
  <c r="C142" i="8" s="1"/>
  <c r="B121" i="8"/>
  <c r="C121" i="8" s="1"/>
  <c r="B99" i="8"/>
  <c r="C99" i="8" s="1"/>
  <c r="B78" i="8"/>
  <c r="C78" i="8" s="1"/>
  <c r="B56" i="8"/>
  <c r="C56" i="8" s="1"/>
  <c r="B30" i="8"/>
  <c r="C30" i="8" s="1"/>
  <c r="B4" i="8"/>
  <c r="C4" i="8" s="1"/>
  <c r="B967" i="8"/>
  <c r="C967" i="8" s="1"/>
  <c r="B952" i="8"/>
  <c r="C952" i="8" s="1"/>
  <c r="B938" i="8"/>
  <c r="C938" i="8" s="1"/>
  <c r="B924" i="8"/>
  <c r="C924" i="8" s="1"/>
  <c r="B909" i="8"/>
  <c r="C909" i="8" s="1"/>
  <c r="B895" i="8"/>
  <c r="C895" i="8" s="1"/>
  <c r="B880" i="8"/>
  <c r="C880" i="8" s="1"/>
  <c r="B866" i="8"/>
  <c r="C866" i="8" s="1"/>
  <c r="B852" i="8"/>
  <c r="C852" i="8" s="1"/>
  <c r="B837" i="8"/>
  <c r="C837" i="8" s="1"/>
  <c r="B823" i="8"/>
  <c r="C823" i="8" s="1"/>
  <c r="B808" i="8"/>
  <c r="C808" i="8" s="1"/>
  <c r="B794" i="8"/>
  <c r="C794" i="8" s="1"/>
  <c r="B780" i="8"/>
  <c r="C780" i="8" s="1"/>
  <c r="B765" i="8"/>
  <c r="C765" i="8" s="1"/>
  <c r="B751" i="8"/>
  <c r="C751" i="8" s="1"/>
  <c r="B736" i="8"/>
  <c r="C736" i="8" s="1"/>
  <c r="B722" i="8"/>
  <c r="C722" i="8" s="1"/>
  <c r="B708" i="8"/>
  <c r="C708" i="8" s="1"/>
  <c r="B693" i="8"/>
  <c r="C693" i="8" s="1"/>
  <c r="B679" i="8"/>
  <c r="C679" i="8" s="1"/>
  <c r="B664" i="8"/>
  <c r="C664" i="8" s="1"/>
  <c r="B650" i="8"/>
  <c r="C650" i="8" s="1"/>
  <c r="B636" i="8"/>
  <c r="C636" i="8" s="1"/>
  <c r="B621" i="8"/>
  <c r="C621" i="8" s="1"/>
  <c r="B607" i="8"/>
  <c r="C607" i="8" s="1"/>
  <c r="B592" i="8"/>
  <c r="C592" i="8" s="1"/>
  <c r="B578" i="8"/>
  <c r="C578" i="8" s="1"/>
  <c r="B564" i="8"/>
  <c r="C564" i="8" s="1"/>
  <c r="B549" i="8"/>
  <c r="C549" i="8" s="1"/>
  <c r="B535" i="8"/>
  <c r="C535" i="8" s="1"/>
  <c r="B520" i="8"/>
  <c r="C520" i="8" s="1"/>
  <c r="B506" i="8"/>
  <c r="C506" i="8" s="1"/>
  <c r="B492" i="8"/>
  <c r="C492" i="8" s="1"/>
  <c r="B477" i="8"/>
  <c r="C477" i="8" s="1"/>
  <c r="B463" i="8"/>
  <c r="C463" i="8" s="1"/>
  <c r="B448" i="8"/>
  <c r="C448" i="8" s="1"/>
  <c r="B434" i="8"/>
  <c r="C434" i="8" s="1"/>
  <c r="B417" i="8"/>
  <c r="C417" i="8" s="1"/>
  <c r="B399" i="8"/>
  <c r="C399" i="8" s="1"/>
  <c r="B381" i="8"/>
  <c r="C381" i="8" s="1"/>
  <c r="B363" i="8"/>
  <c r="C363" i="8" s="1"/>
  <c r="B345" i="8"/>
  <c r="C345" i="8" s="1"/>
  <c r="B327" i="8"/>
  <c r="C327" i="8" s="1"/>
  <c r="B309" i="8"/>
  <c r="C309" i="8" s="1"/>
  <c r="B290" i="8"/>
  <c r="C290" i="8" s="1"/>
  <c r="B270" i="8"/>
  <c r="C270" i="8" s="1"/>
  <c r="B249" i="8"/>
  <c r="C249" i="8" s="1"/>
  <c r="B227" i="8"/>
  <c r="C227" i="8" s="1"/>
  <c r="B206" i="8"/>
  <c r="C206" i="8" s="1"/>
  <c r="B184" i="8"/>
  <c r="C184" i="8" s="1"/>
  <c r="B163" i="8"/>
  <c r="C163" i="8" s="1"/>
  <c r="B141" i="8"/>
  <c r="C141" i="8" s="1"/>
  <c r="B119" i="8"/>
  <c r="C119" i="8" s="1"/>
  <c r="B98" i="8"/>
  <c r="C98" i="8" s="1"/>
  <c r="B76" i="8"/>
  <c r="C76" i="8" s="1"/>
  <c r="B55" i="8"/>
  <c r="C55" i="8" s="1"/>
  <c r="B28" i="8"/>
  <c r="C28" i="8" s="1"/>
  <c r="AW193" i="13" l="1"/>
  <c r="AW121" i="13"/>
  <c r="AW887" i="13"/>
  <c r="AW754" i="13"/>
  <c r="AW921" i="13"/>
  <c r="BA428" i="13"/>
  <c r="AW229" i="13"/>
  <c r="BA10" i="13"/>
  <c r="BA288" i="13"/>
  <c r="BA336" i="13"/>
  <c r="BA384" i="13"/>
  <c r="BA78" i="13"/>
  <c r="BB78" i="13" s="1"/>
  <c r="BI78" i="13" s="1"/>
  <c r="BA126" i="13"/>
  <c r="BA174" i="13"/>
  <c r="BA222" i="13"/>
  <c r="BA509" i="13"/>
  <c r="BA103" i="13"/>
  <c r="BA175" i="13"/>
  <c r="BB175" i="13" s="1"/>
  <c r="BI175" i="13" s="1"/>
  <c r="BA247" i="13"/>
  <c r="BA135" i="13"/>
  <c r="AW539" i="13"/>
  <c r="BA279" i="13"/>
  <c r="AW114" i="13"/>
  <c r="BA811" i="13"/>
  <c r="BB811" i="13" s="1"/>
  <c r="BI811" i="13" s="1"/>
  <c r="AW825" i="13"/>
  <c r="AW210" i="13"/>
  <c r="AW365" i="13"/>
  <c r="AW544" i="13"/>
  <c r="BA118" i="13"/>
  <c r="BA43" i="13"/>
  <c r="BA315" i="13"/>
  <c r="BA955" i="13"/>
  <c r="AW463" i="13"/>
  <c r="BA416" i="13"/>
  <c r="BA400" i="13"/>
  <c r="AW505" i="13"/>
  <c r="AW449" i="13"/>
  <c r="BA380" i="13"/>
  <c r="BE51" i="13"/>
  <c r="BF51" i="13" s="1"/>
  <c r="BJ51" i="13" s="1"/>
  <c r="BE123" i="13"/>
  <c r="BF123" i="13" s="1"/>
  <c r="BJ123" i="13" s="1"/>
  <c r="BE195" i="13"/>
  <c r="BE267" i="13"/>
  <c r="BF267" i="13" s="1"/>
  <c r="BJ267" i="13" s="1"/>
  <c r="BA437" i="13"/>
  <c r="AW960" i="13"/>
  <c r="AW720" i="13"/>
  <c r="BA243" i="13"/>
  <c r="AW751" i="13"/>
  <c r="BA640" i="13"/>
  <c r="BB640" i="13" s="1"/>
  <c r="BI640" i="13" s="1"/>
  <c r="BA417" i="13"/>
  <c r="AW892" i="13"/>
  <c r="BA280" i="13"/>
  <c r="BA31" i="13"/>
  <c r="BA500" i="13"/>
  <c r="BA943" i="13"/>
  <c r="BB943" i="13" s="1"/>
  <c r="BI943" i="13" s="1"/>
  <c r="AW912" i="13"/>
  <c r="AW864" i="13"/>
  <c r="BA82" i="13"/>
  <c r="BB82" i="13" s="1"/>
  <c r="BI82" i="13" s="1"/>
  <c r="BA7" i="13"/>
  <c r="BE339" i="13"/>
  <c r="BF339" i="13" s="1"/>
  <c r="BJ339" i="13" s="1"/>
  <c r="BE411" i="13"/>
  <c r="BF411" i="13" s="1"/>
  <c r="BJ411" i="13" s="1"/>
  <c r="BE483" i="13"/>
  <c r="BF483" i="13" s="1"/>
  <c r="BJ483" i="13" s="1"/>
  <c r="BE555" i="13"/>
  <c r="BF555" i="13" s="1"/>
  <c r="BJ555" i="13" s="1"/>
  <c r="BE627" i="13"/>
  <c r="BF627" i="13" s="1"/>
  <c r="BJ627" i="13" s="1"/>
  <c r="BE699" i="13"/>
  <c r="BF699" i="13" s="1"/>
  <c r="BJ699" i="13" s="1"/>
  <c r="BE771" i="13"/>
  <c r="BF771" i="13" s="1"/>
  <c r="BJ771" i="13" s="1"/>
  <c r="BE843" i="13"/>
  <c r="BF843" i="13" s="1"/>
  <c r="BJ843" i="13" s="1"/>
  <c r="BE915" i="13"/>
  <c r="BF915" i="13" s="1"/>
  <c r="BJ915" i="13" s="1"/>
  <c r="BE16" i="13"/>
  <c r="BF16" i="13" s="1"/>
  <c r="BJ16" i="13" s="1"/>
  <c r="BE88" i="13"/>
  <c r="BF88" i="13" s="1"/>
  <c r="BJ88" i="13" s="1"/>
  <c r="BE160" i="13"/>
  <c r="BF160" i="13" s="1"/>
  <c r="BJ160" i="13" s="1"/>
  <c r="BE232" i="13"/>
  <c r="BF232" i="13" s="1"/>
  <c r="BJ232" i="13" s="1"/>
  <c r="BE304" i="13"/>
  <c r="BF304" i="13" s="1"/>
  <c r="BJ304" i="13" s="1"/>
  <c r="BE376" i="13"/>
  <c r="BF376" i="13" s="1"/>
  <c r="BJ376" i="13" s="1"/>
  <c r="BE448" i="13"/>
  <c r="BF448" i="13" s="1"/>
  <c r="BJ448" i="13" s="1"/>
  <c r="BE520" i="13"/>
  <c r="BF520" i="13" s="1"/>
  <c r="BJ520" i="13" s="1"/>
  <c r="BE592" i="13"/>
  <c r="BF592" i="13" s="1"/>
  <c r="BJ592" i="13" s="1"/>
  <c r="BE664" i="13"/>
  <c r="BF664" i="13" s="1"/>
  <c r="BJ664" i="13" s="1"/>
  <c r="BE810" i="13"/>
  <c r="BF810" i="13" s="1"/>
  <c r="BJ810" i="13" s="1"/>
  <c r="BE882" i="13"/>
  <c r="BF882" i="13" s="1"/>
  <c r="BJ882" i="13" s="1"/>
  <c r="BE954" i="13"/>
  <c r="BF954" i="13" s="1"/>
  <c r="BJ954" i="13" s="1"/>
  <c r="BE55" i="13"/>
  <c r="BF55" i="13" s="1"/>
  <c r="BJ55" i="13" s="1"/>
  <c r="BE127" i="13"/>
  <c r="BF127" i="13" s="1"/>
  <c r="BJ127" i="13" s="1"/>
  <c r="BE199" i="13"/>
  <c r="BF199" i="13" s="1"/>
  <c r="BJ199" i="13" s="1"/>
  <c r="BE271" i="13"/>
  <c r="BF271" i="13" s="1"/>
  <c r="BJ271" i="13" s="1"/>
  <c r="BA180" i="13"/>
  <c r="BA228" i="13"/>
  <c r="BE343" i="13"/>
  <c r="BF343" i="13" s="1"/>
  <c r="BJ343" i="13" s="1"/>
  <c r="BE415" i="13"/>
  <c r="BE487" i="13"/>
  <c r="BF487" i="13" s="1"/>
  <c r="BJ487" i="13" s="1"/>
  <c r="BE559" i="13"/>
  <c r="BF559" i="13" s="1"/>
  <c r="BJ559" i="13" s="1"/>
  <c r="BE631" i="13"/>
  <c r="BF631" i="13" s="1"/>
  <c r="BJ631" i="13" s="1"/>
  <c r="BE703" i="13"/>
  <c r="BF703" i="13" s="1"/>
  <c r="BJ703" i="13" s="1"/>
  <c r="AW876" i="13"/>
  <c r="AW729" i="13"/>
  <c r="AW349" i="13"/>
  <c r="AW588" i="13"/>
  <c r="AW492" i="13"/>
  <c r="BA967" i="13"/>
  <c r="BE3" i="13"/>
  <c r="BF3" i="13" s="1"/>
  <c r="BJ3" i="13" s="1"/>
  <c r="BE75" i="13"/>
  <c r="BF75" i="13" s="1"/>
  <c r="BJ75" i="13" s="1"/>
  <c r="BE147" i="13"/>
  <c r="BF147" i="13" s="1"/>
  <c r="BJ147" i="13" s="1"/>
  <c r="BE219" i="13"/>
  <c r="BF219" i="13" s="1"/>
  <c r="BJ219" i="13" s="1"/>
  <c r="BE291" i="13"/>
  <c r="BF291" i="13" s="1"/>
  <c r="BJ291" i="13" s="1"/>
  <c r="BE363" i="13"/>
  <c r="BF363" i="13" s="1"/>
  <c r="BJ363" i="13" s="1"/>
  <c r="BE435" i="13"/>
  <c r="BF435" i="13" s="1"/>
  <c r="BJ435" i="13" s="1"/>
  <c r="BE507" i="13"/>
  <c r="BF507" i="13" s="1"/>
  <c r="BJ507" i="13" s="1"/>
  <c r="BE579" i="13"/>
  <c r="BF579" i="13" s="1"/>
  <c r="BJ579" i="13" s="1"/>
  <c r="BE651" i="13"/>
  <c r="BF651" i="13" s="1"/>
  <c r="BJ651" i="13" s="1"/>
  <c r="BE723" i="13"/>
  <c r="BF723" i="13" s="1"/>
  <c r="BJ723" i="13" s="1"/>
  <c r="BE795" i="13"/>
  <c r="BF795" i="13" s="1"/>
  <c r="BJ795" i="13" s="1"/>
  <c r="BE867" i="13"/>
  <c r="BF867" i="13" s="1"/>
  <c r="BJ867" i="13" s="1"/>
  <c r="BE939" i="13"/>
  <c r="BF939" i="13" s="1"/>
  <c r="BJ939" i="13" s="1"/>
  <c r="BA327" i="13"/>
  <c r="BE40" i="13"/>
  <c r="BF40" i="13" s="1"/>
  <c r="BJ40" i="13" s="1"/>
  <c r="BE112" i="13"/>
  <c r="BE184" i="13"/>
  <c r="BF184" i="13" s="1"/>
  <c r="BJ184" i="13" s="1"/>
  <c r="BE256" i="13"/>
  <c r="BF256" i="13" s="1"/>
  <c r="BJ256" i="13" s="1"/>
  <c r="BE328" i="13"/>
  <c r="BE400" i="13"/>
  <c r="BF400" i="13" s="1"/>
  <c r="BJ400" i="13" s="1"/>
  <c r="BE472" i="13"/>
  <c r="BF472" i="13" s="1"/>
  <c r="BJ472" i="13" s="1"/>
  <c r="BE544" i="13"/>
  <c r="BF544" i="13" s="1"/>
  <c r="BJ544" i="13" s="1"/>
  <c r="BE688" i="13"/>
  <c r="BF688" i="13" s="1"/>
  <c r="BJ688" i="13" s="1"/>
  <c r="BE760" i="13"/>
  <c r="BF760" i="13" s="1"/>
  <c r="BJ760" i="13" s="1"/>
  <c r="BE832" i="13"/>
  <c r="BF832" i="13" s="1"/>
  <c r="BJ832" i="13" s="1"/>
  <c r="BE904" i="13"/>
  <c r="BF904" i="13" s="1"/>
  <c r="BJ904" i="13" s="1"/>
  <c r="BE5" i="13"/>
  <c r="BF5" i="13" s="1"/>
  <c r="BJ5" i="13" s="1"/>
  <c r="BE77" i="13"/>
  <c r="BF77" i="13" s="1"/>
  <c r="BJ77" i="13" s="1"/>
  <c r="BE149" i="13"/>
  <c r="BF149" i="13" s="1"/>
  <c r="BJ149" i="13" s="1"/>
  <c r="BE221" i="13"/>
  <c r="BF221" i="13" s="1"/>
  <c r="BJ221" i="13" s="1"/>
  <c r="BE293" i="13"/>
  <c r="BF293" i="13" s="1"/>
  <c r="BJ293" i="13" s="1"/>
  <c r="BE365" i="13"/>
  <c r="BF365" i="13" s="1"/>
  <c r="BJ365" i="13" s="1"/>
  <c r="BE437" i="13"/>
  <c r="BF437" i="13" s="1"/>
  <c r="BJ437" i="13" s="1"/>
  <c r="BE509" i="13"/>
  <c r="BF509" i="13" s="1"/>
  <c r="BJ509" i="13" s="1"/>
  <c r="BE581" i="13"/>
  <c r="BF581" i="13" s="1"/>
  <c r="BJ581" i="13" s="1"/>
  <c r="BE653" i="13"/>
  <c r="BF653" i="13" s="1"/>
  <c r="BJ653" i="13" s="1"/>
  <c r="BE725" i="13"/>
  <c r="BF725" i="13" s="1"/>
  <c r="BJ725" i="13" s="1"/>
  <c r="BE906" i="13"/>
  <c r="BF906" i="13" s="1"/>
  <c r="BJ906" i="13" s="1"/>
  <c r="BE7" i="13"/>
  <c r="BF7" i="13" s="1"/>
  <c r="BJ7" i="13" s="1"/>
  <c r="BE79" i="13"/>
  <c r="BE151" i="13"/>
  <c r="BF151" i="13" s="1"/>
  <c r="BJ151" i="13" s="1"/>
  <c r="BE223" i="13"/>
  <c r="BF223" i="13" s="1"/>
  <c r="BJ223" i="13" s="1"/>
  <c r="BE295" i="13"/>
  <c r="BF295" i="13" s="1"/>
  <c r="BJ295" i="13" s="1"/>
  <c r="BE367" i="13"/>
  <c r="BF367" i="13" s="1"/>
  <c r="BJ367" i="13" s="1"/>
  <c r="BE439" i="13"/>
  <c r="BF439" i="13" s="1"/>
  <c r="BJ439" i="13" s="1"/>
  <c r="BE511" i="13"/>
  <c r="BF511" i="13" s="1"/>
  <c r="BJ511" i="13" s="1"/>
  <c r="BE583" i="13"/>
  <c r="BF583" i="13" s="1"/>
  <c r="BJ583" i="13" s="1"/>
  <c r="BE655" i="13"/>
  <c r="BF655" i="13" s="1"/>
  <c r="BJ655" i="13" s="1"/>
  <c r="BE44" i="13"/>
  <c r="BF44" i="13" s="1"/>
  <c r="BJ44" i="13" s="1"/>
  <c r="BE116" i="13"/>
  <c r="BE188" i="13"/>
  <c r="BF188" i="13" s="1"/>
  <c r="BJ188" i="13" s="1"/>
  <c r="BE260" i="13"/>
  <c r="BF260" i="13" s="1"/>
  <c r="BJ260" i="13" s="1"/>
  <c r="BE332" i="13"/>
  <c r="BF332" i="13" s="1"/>
  <c r="BJ332" i="13" s="1"/>
  <c r="BE404" i="13"/>
  <c r="BF404" i="13" s="1"/>
  <c r="BJ404" i="13" s="1"/>
  <c r="BE476" i="13"/>
  <c r="BF476" i="13" s="1"/>
  <c r="BJ476" i="13" s="1"/>
  <c r="BE548" i="13"/>
  <c r="BF548" i="13" s="1"/>
  <c r="BJ548" i="13" s="1"/>
  <c r="BE620" i="13"/>
  <c r="BF620" i="13" s="1"/>
  <c r="BJ620" i="13" s="1"/>
  <c r="BE692" i="13"/>
  <c r="BF692" i="13" s="1"/>
  <c r="BJ692" i="13" s="1"/>
  <c r="BE764" i="13"/>
  <c r="BF764" i="13" s="1"/>
  <c r="BJ764" i="13" s="1"/>
  <c r="BE836" i="13"/>
  <c r="BF836" i="13" s="1"/>
  <c r="BJ836" i="13" s="1"/>
  <c r="BE908" i="13"/>
  <c r="BF908" i="13" s="1"/>
  <c r="BJ908" i="13" s="1"/>
  <c r="BE9" i="13"/>
  <c r="BF9" i="13" s="1"/>
  <c r="BJ9" i="13" s="1"/>
  <c r="BE81" i="13"/>
  <c r="BF81" i="13" s="1"/>
  <c r="BJ81" i="13" s="1"/>
  <c r="BE153" i="13"/>
  <c r="BF153" i="13" s="1"/>
  <c r="BJ153" i="13" s="1"/>
  <c r="BE225" i="13"/>
  <c r="BF225" i="13" s="1"/>
  <c r="BJ225" i="13" s="1"/>
  <c r="BE297" i="13"/>
  <c r="BF297" i="13" s="1"/>
  <c r="BJ297" i="13" s="1"/>
  <c r="BE369" i="13"/>
  <c r="BF369" i="13" s="1"/>
  <c r="BJ369" i="13" s="1"/>
  <c r="BE441" i="13"/>
  <c r="BF441" i="13" s="1"/>
  <c r="BJ441" i="13" s="1"/>
  <c r="BE513" i="13"/>
  <c r="BF513" i="13" s="1"/>
  <c r="BJ513" i="13" s="1"/>
  <c r="BE585" i="13"/>
  <c r="BF585" i="13" s="1"/>
  <c r="BJ585" i="13" s="1"/>
  <c r="BE657" i="13"/>
  <c r="BF657" i="13" s="1"/>
  <c r="BJ657" i="13" s="1"/>
  <c r="BE729" i="13"/>
  <c r="BF729" i="13" s="1"/>
  <c r="BJ729" i="13" s="1"/>
  <c r="BE801" i="13"/>
  <c r="BF801" i="13" s="1"/>
  <c r="BJ801" i="13" s="1"/>
  <c r="BE873" i="13"/>
  <c r="BF873" i="13" s="1"/>
  <c r="BJ873" i="13" s="1"/>
  <c r="BE945" i="13"/>
  <c r="BF945" i="13" s="1"/>
  <c r="BJ945" i="13" s="1"/>
  <c r="BE46" i="13"/>
  <c r="BF46" i="13" s="1"/>
  <c r="BJ46" i="13" s="1"/>
  <c r="BE118" i="13"/>
  <c r="BF118" i="13" s="1"/>
  <c r="BJ118" i="13" s="1"/>
  <c r="BE190" i="13"/>
  <c r="BF190" i="13" s="1"/>
  <c r="BJ190" i="13" s="1"/>
  <c r="BE262" i="13"/>
  <c r="BE334" i="13"/>
  <c r="BE406" i="13"/>
  <c r="BF406" i="13" s="1"/>
  <c r="BJ406" i="13" s="1"/>
  <c r="BE622" i="13"/>
  <c r="BF622" i="13" s="1"/>
  <c r="BJ622" i="13" s="1"/>
  <c r="BE694" i="13"/>
  <c r="BE838" i="13"/>
  <c r="BE910" i="13"/>
  <c r="BE83" i="13"/>
  <c r="BF83" i="13" s="1"/>
  <c r="BJ83" i="13" s="1"/>
  <c r="BE155" i="13"/>
  <c r="BF155" i="13" s="1"/>
  <c r="BJ155" i="13" s="1"/>
  <c r="BE227" i="13"/>
  <c r="BF227" i="13" s="1"/>
  <c r="BJ227" i="13" s="1"/>
  <c r="BE299" i="13"/>
  <c r="BE371" i="13"/>
  <c r="BF371" i="13" s="1"/>
  <c r="BJ371" i="13" s="1"/>
  <c r="BE443" i="13"/>
  <c r="BF443" i="13" s="1"/>
  <c r="BJ443" i="13" s="1"/>
  <c r="BE515" i="13"/>
  <c r="BF515" i="13" s="1"/>
  <c r="BJ515" i="13" s="1"/>
  <c r="BE587" i="13"/>
  <c r="BF587" i="13" s="1"/>
  <c r="BJ587" i="13" s="1"/>
  <c r="BE659" i="13"/>
  <c r="BF659" i="13" s="1"/>
  <c r="BJ659" i="13" s="1"/>
  <c r="BE731" i="13"/>
  <c r="BF731" i="13" s="1"/>
  <c r="BJ731" i="13" s="1"/>
  <c r="BE803" i="13"/>
  <c r="BF803" i="13" s="1"/>
  <c r="BJ803" i="13" s="1"/>
  <c r="BE875" i="13"/>
  <c r="BE947" i="13"/>
  <c r="BF947" i="13" s="1"/>
  <c r="BJ947" i="13" s="1"/>
  <c r="BE48" i="13"/>
  <c r="BF48" i="13" s="1"/>
  <c r="BJ48" i="13" s="1"/>
  <c r="AW835" i="13"/>
  <c r="BA171" i="13"/>
  <c r="BB171" i="13" s="1"/>
  <c r="BI171" i="13" s="1"/>
  <c r="BA320" i="13"/>
  <c r="BB320" i="13" s="1"/>
  <c r="BI320" i="13" s="1"/>
  <c r="BA64" i="13"/>
  <c r="BA593" i="13"/>
  <c r="BA448" i="13"/>
  <c r="BB448" i="13" s="1"/>
  <c r="BI448" i="13" s="1"/>
  <c r="BA319" i="13"/>
  <c r="BA104" i="13"/>
  <c r="BA176" i="13"/>
  <c r="BA248" i="13"/>
  <c r="BB248" i="13" s="1"/>
  <c r="BI248" i="13" s="1"/>
  <c r="BA165" i="13"/>
  <c r="BA789" i="13"/>
  <c r="BA837" i="13"/>
  <c r="BA85" i="13"/>
  <c r="BB85" i="13" s="1"/>
  <c r="BI85" i="13" s="1"/>
  <c r="BA591" i="13"/>
  <c r="BB591" i="13" s="1"/>
  <c r="BI591" i="13" s="1"/>
  <c r="BA639" i="13"/>
  <c r="BA556" i="13"/>
  <c r="BA712" i="13"/>
  <c r="BA654" i="13"/>
  <c r="BA702" i="13"/>
  <c r="BA762" i="13"/>
  <c r="BA427" i="13"/>
  <c r="BB427" i="13" s="1"/>
  <c r="BI427" i="13" s="1"/>
  <c r="BA668" i="13"/>
  <c r="BA716" i="13"/>
  <c r="BB716" i="13" s="1"/>
  <c r="BI716" i="13" s="1"/>
  <c r="BA764" i="13"/>
  <c r="BA812" i="13"/>
  <c r="BB812" i="13" s="1"/>
  <c r="BI812" i="13" s="1"/>
  <c r="BA860" i="13"/>
  <c r="BB860" i="13" s="1"/>
  <c r="BI860" i="13" s="1"/>
  <c r="BA908" i="13"/>
  <c r="BA956" i="13"/>
  <c r="BB956" i="13" s="1"/>
  <c r="BI956" i="13" s="1"/>
  <c r="BA883" i="13"/>
  <c r="BB883" i="13" s="1"/>
  <c r="BI883" i="13" s="1"/>
  <c r="AW66" i="13"/>
  <c r="AW162" i="13"/>
  <c r="BA561" i="13"/>
  <c r="BA3" i="13"/>
  <c r="BB3" i="13" s="1"/>
  <c r="BI3" i="13" s="1"/>
  <c r="BA52" i="13"/>
  <c r="BA91" i="13"/>
  <c r="BB91" i="13" s="1"/>
  <c r="BI91" i="13" s="1"/>
  <c r="BA163" i="13"/>
  <c r="BA235" i="13"/>
  <c r="BB235" i="13" s="1"/>
  <c r="BI235" i="13" s="1"/>
  <c r="BA307" i="13"/>
  <c r="BB307" i="13" s="1"/>
  <c r="BI307" i="13" s="1"/>
  <c r="BA379" i="13"/>
  <c r="BA92" i="13"/>
  <c r="BA164" i="13"/>
  <c r="BB164" i="13" s="1"/>
  <c r="BI164" i="13" s="1"/>
  <c r="BA236" i="13"/>
  <c r="BA308" i="13"/>
  <c r="BA213" i="13"/>
  <c r="BA621" i="13"/>
  <c r="BB621" i="13" s="1"/>
  <c r="BI621" i="13" s="1"/>
  <c r="BA729" i="13"/>
  <c r="BA190" i="13"/>
  <c r="BA298" i="13"/>
  <c r="BA406" i="13"/>
  <c r="BB406" i="13" s="1"/>
  <c r="BI406" i="13" s="1"/>
  <c r="BA562" i="13"/>
  <c r="BB562" i="13" s="1"/>
  <c r="BI562" i="13" s="1"/>
  <c r="BA610" i="13"/>
  <c r="BA251" i="13"/>
  <c r="BA299" i="13"/>
  <c r="BB299" i="13" s="1"/>
  <c r="BI299" i="13" s="1"/>
  <c r="BA347" i="13"/>
  <c r="BA395" i="13"/>
  <c r="BA599" i="13"/>
  <c r="BA647" i="13"/>
  <c r="BB647" i="13" s="1"/>
  <c r="BI647" i="13" s="1"/>
  <c r="BA492" i="13"/>
  <c r="BA540" i="13"/>
  <c r="BB540" i="13" s="1"/>
  <c r="BI540" i="13" s="1"/>
  <c r="BA588" i="13"/>
  <c r="BA636" i="13"/>
  <c r="BB636" i="13" s="1"/>
  <c r="BI636" i="13" s="1"/>
  <c r="BA684" i="13"/>
  <c r="BB684" i="13" s="1"/>
  <c r="BI684" i="13" s="1"/>
  <c r="BA732" i="13"/>
  <c r="BA780" i="13"/>
  <c r="BA828" i="13"/>
  <c r="BB828" i="13" s="1"/>
  <c r="BI828" i="13" s="1"/>
  <c r="BA876" i="13"/>
  <c r="BA924" i="13"/>
  <c r="BA73" i="13"/>
  <c r="BA181" i="13"/>
  <c r="BB181" i="13" s="1"/>
  <c r="BI181" i="13" s="1"/>
  <c r="BA289" i="13"/>
  <c r="BA349" i="13"/>
  <c r="BA409" i="13"/>
  <c r="BA685" i="13"/>
  <c r="BB685" i="13" s="1"/>
  <c r="BI685" i="13" s="1"/>
  <c r="BA817" i="13"/>
  <c r="BB817" i="13" s="1"/>
  <c r="BI817" i="13" s="1"/>
  <c r="BA14" i="13"/>
  <c r="BA674" i="13"/>
  <c r="BA722" i="13"/>
  <c r="BB722" i="13" s="1"/>
  <c r="BI722" i="13" s="1"/>
  <c r="BA770" i="13"/>
  <c r="BA818" i="13"/>
  <c r="BA866" i="13"/>
  <c r="BA914" i="13"/>
  <c r="BB914" i="13" s="1"/>
  <c r="BI914" i="13" s="1"/>
  <c r="BA531" i="13"/>
  <c r="BA927" i="13"/>
  <c r="BB927" i="13" s="1"/>
  <c r="BI927" i="13" s="1"/>
  <c r="BA436" i="13"/>
  <c r="BA652" i="13"/>
  <c r="BB652" i="13" s="1"/>
  <c r="BI652" i="13" s="1"/>
  <c r="BA808" i="13"/>
  <c r="BB808" i="13" s="1"/>
  <c r="BI808" i="13" s="1"/>
  <c r="BA856" i="13"/>
  <c r="BA904" i="13"/>
  <c r="BA952" i="13"/>
  <c r="BB952" i="13" s="1"/>
  <c r="BI952" i="13" s="1"/>
  <c r="BA917" i="13"/>
  <c r="BA965" i="13"/>
  <c r="BA498" i="13"/>
  <c r="BA546" i="13"/>
  <c r="BB546" i="13" s="1"/>
  <c r="BI546" i="13" s="1"/>
  <c r="BA594" i="13"/>
  <c r="BA750" i="13"/>
  <c r="BB750" i="13" s="1"/>
  <c r="BI750" i="13" s="1"/>
  <c r="BA906" i="13"/>
  <c r="BA954" i="13"/>
  <c r="BB954" i="13" s="1"/>
  <c r="BI954" i="13" s="1"/>
  <c r="BA415" i="13"/>
  <c r="BB415" i="13" s="1"/>
  <c r="BI415" i="13" s="1"/>
  <c r="BA571" i="13"/>
  <c r="BA619" i="13"/>
  <c r="BA667" i="13"/>
  <c r="BB667" i="13" s="1"/>
  <c r="BI667" i="13" s="1"/>
  <c r="BA715" i="13"/>
  <c r="BA763" i="13"/>
  <c r="BE15" i="13"/>
  <c r="BF15" i="13" s="1"/>
  <c r="BJ15" i="13" s="1"/>
  <c r="BE87" i="13"/>
  <c r="BF87" i="13" s="1"/>
  <c r="BJ87" i="13" s="1"/>
  <c r="BE159" i="13"/>
  <c r="BF159" i="13" s="1"/>
  <c r="BJ159" i="13" s="1"/>
  <c r="BE231" i="13"/>
  <c r="BF231" i="13" s="1"/>
  <c r="BJ231" i="13" s="1"/>
  <c r="BE303" i="13"/>
  <c r="BE447" i="13"/>
  <c r="BF447" i="13" s="1"/>
  <c r="BJ447" i="13" s="1"/>
  <c r="BE519" i="13"/>
  <c r="BF519" i="13" s="1"/>
  <c r="BJ519" i="13" s="1"/>
  <c r="BE591" i="13"/>
  <c r="BF591" i="13" s="1"/>
  <c r="BJ591" i="13" s="1"/>
  <c r="BE663" i="13"/>
  <c r="BF663" i="13" s="1"/>
  <c r="BJ663" i="13" s="1"/>
  <c r="BE735" i="13"/>
  <c r="BF735" i="13" s="1"/>
  <c r="BJ735" i="13" s="1"/>
  <c r="BE807" i="13"/>
  <c r="BE879" i="13"/>
  <c r="BF879" i="13" s="1"/>
  <c r="BJ879" i="13" s="1"/>
  <c r="BE951" i="13"/>
  <c r="BF951" i="13" s="1"/>
  <c r="BJ951" i="13" s="1"/>
  <c r="BE52" i="13"/>
  <c r="BF52" i="13" s="1"/>
  <c r="BJ52" i="13" s="1"/>
  <c r="BE124" i="13"/>
  <c r="BF124" i="13" s="1"/>
  <c r="BJ124" i="13" s="1"/>
  <c r="BE196" i="13"/>
  <c r="BF196" i="13" s="1"/>
  <c r="BJ196" i="13" s="1"/>
  <c r="BE268" i="13"/>
  <c r="BE342" i="13"/>
  <c r="BF342" i="13" s="1"/>
  <c r="BJ342" i="13" s="1"/>
  <c r="BE414" i="13"/>
  <c r="BF414" i="13" s="1"/>
  <c r="BJ414" i="13" s="1"/>
  <c r="BE486" i="13"/>
  <c r="BF486" i="13" s="1"/>
  <c r="BJ486" i="13" s="1"/>
  <c r="BE558" i="13"/>
  <c r="BF558" i="13" s="1"/>
  <c r="BJ558" i="13" s="1"/>
  <c r="BE630" i="13"/>
  <c r="BF630" i="13" s="1"/>
  <c r="BJ630" i="13" s="1"/>
  <c r="BE702" i="13"/>
  <c r="BF702" i="13" s="1"/>
  <c r="BJ702" i="13" s="1"/>
  <c r="BE774" i="13"/>
  <c r="BF774" i="13" s="1"/>
  <c r="BJ774" i="13" s="1"/>
  <c r="BE846" i="13"/>
  <c r="BF846" i="13" s="1"/>
  <c r="BJ846" i="13" s="1"/>
  <c r="BE918" i="13"/>
  <c r="BF918" i="13" s="1"/>
  <c r="BJ918" i="13" s="1"/>
  <c r="BE19" i="13"/>
  <c r="BF19" i="13" s="1"/>
  <c r="BJ19" i="13" s="1"/>
  <c r="BE91" i="13"/>
  <c r="BF91" i="13" s="1"/>
  <c r="BJ91" i="13" s="1"/>
  <c r="BE163" i="13"/>
  <c r="BF163" i="13" s="1"/>
  <c r="BJ163" i="13" s="1"/>
  <c r="BE235" i="13"/>
  <c r="BF235" i="13" s="1"/>
  <c r="BJ235" i="13" s="1"/>
  <c r="BE307" i="13"/>
  <c r="BF307" i="13" s="1"/>
  <c r="BJ307" i="13" s="1"/>
  <c r="BE379" i="13"/>
  <c r="BF379" i="13" s="1"/>
  <c r="BJ379" i="13" s="1"/>
  <c r="BE451" i="13"/>
  <c r="BF451" i="13" s="1"/>
  <c r="BJ451" i="13" s="1"/>
  <c r="BE523" i="13"/>
  <c r="BF523" i="13" s="1"/>
  <c r="BJ523" i="13" s="1"/>
  <c r="BE595" i="13"/>
  <c r="BE667" i="13"/>
  <c r="BF667" i="13" s="1"/>
  <c r="BJ667" i="13" s="1"/>
  <c r="BE739" i="13"/>
  <c r="BF739" i="13" s="1"/>
  <c r="BJ739" i="13" s="1"/>
  <c r="BE811" i="13"/>
  <c r="BF811" i="13" s="1"/>
  <c r="BJ811" i="13" s="1"/>
  <c r="BE883" i="13"/>
  <c r="BF883" i="13" s="1"/>
  <c r="BJ883" i="13" s="1"/>
  <c r="BE955" i="13"/>
  <c r="BF955" i="13" s="1"/>
  <c r="BJ955" i="13" s="1"/>
  <c r="BE56" i="13"/>
  <c r="BE128" i="13"/>
  <c r="BF128" i="13" s="1"/>
  <c r="BJ128" i="13" s="1"/>
  <c r="BE200" i="13"/>
  <c r="BF200" i="13" s="1"/>
  <c r="BJ200" i="13" s="1"/>
  <c r="BE272" i="13"/>
  <c r="BF272" i="13" s="1"/>
  <c r="BJ272" i="13" s="1"/>
  <c r="BE344" i="13"/>
  <c r="BF344" i="13" s="1"/>
  <c r="BJ344" i="13" s="1"/>
  <c r="BE416" i="13"/>
  <c r="BF416" i="13" s="1"/>
  <c r="BJ416" i="13" s="1"/>
  <c r="BE488" i="13"/>
  <c r="BF488" i="13" s="1"/>
  <c r="BJ488" i="13" s="1"/>
  <c r="BE560" i="13"/>
  <c r="BF560" i="13" s="1"/>
  <c r="BJ560" i="13" s="1"/>
  <c r="BE632" i="13"/>
  <c r="BF632" i="13" s="1"/>
  <c r="BJ632" i="13" s="1"/>
  <c r="BE704" i="13"/>
  <c r="BF704" i="13" s="1"/>
  <c r="BJ704" i="13" s="1"/>
  <c r="BE776" i="13"/>
  <c r="BF776" i="13" s="1"/>
  <c r="BJ776" i="13" s="1"/>
  <c r="BE848" i="13"/>
  <c r="BF848" i="13" s="1"/>
  <c r="BJ848" i="13" s="1"/>
  <c r="BE920" i="13"/>
  <c r="BF920" i="13" s="1"/>
  <c r="BJ920" i="13" s="1"/>
  <c r="BE21" i="13"/>
  <c r="BF21" i="13" s="1"/>
  <c r="BJ21" i="13" s="1"/>
  <c r="AW407" i="13"/>
  <c r="AW744" i="13"/>
  <c r="AW725" i="13"/>
  <c r="AW617" i="13"/>
  <c r="AW299" i="13"/>
  <c r="AW150" i="13"/>
  <c r="AW457" i="13"/>
  <c r="AW395" i="13"/>
  <c r="AW293" i="13"/>
  <c r="AW241" i="13"/>
  <c r="AW215" i="13"/>
  <c r="BE120" i="13"/>
  <c r="BF120" i="13" s="1"/>
  <c r="BJ120" i="13" s="1"/>
  <c r="BE192" i="13"/>
  <c r="BF192" i="13" s="1"/>
  <c r="BJ192" i="13" s="1"/>
  <c r="BE264" i="13"/>
  <c r="BF264" i="13" s="1"/>
  <c r="BJ264" i="13" s="1"/>
  <c r="BE336" i="13"/>
  <c r="BF336" i="13" s="1"/>
  <c r="BJ336" i="13" s="1"/>
  <c r="BE408" i="13"/>
  <c r="BF408" i="13" s="1"/>
  <c r="BJ408" i="13" s="1"/>
  <c r="BE480" i="13"/>
  <c r="BF480" i="13" s="1"/>
  <c r="BJ480" i="13" s="1"/>
  <c r="BE552" i="13"/>
  <c r="BF552" i="13" s="1"/>
  <c r="BJ552" i="13" s="1"/>
  <c r="BE624" i="13"/>
  <c r="BF624" i="13" s="1"/>
  <c r="BJ624" i="13" s="1"/>
  <c r="BE696" i="13"/>
  <c r="BF696" i="13" s="1"/>
  <c r="BJ696" i="13" s="1"/>
  <c r="BE768" i="13"/>
  <c r="BF768" i="13" s="1"/>
  <c r="BJ768" i="13" s="1"/>
  <c r="BE840" i="13"/>
  <c r="BF840" i="13" s="1"/>
  <c r="BJ840" i="13" s="1"/>
  <c r="BE912" i="13"/>
  <c r="BF912" i="13" s="1"/>
  <c r="BJ912" i="13" s="1"/>
  <c r="BE25" i="13"/>
  <c r="BF25" i="13" s="1"/>
  <c r="BJ25" i="13" s="1"/>
  <c r="BE97" i="13"/>
  <c r="BF97" i="13" s="1"/>
  <c r="BJ97" i="13" s="1"/>
  <c r="BE169" i="13"/>
  <c r="BF169" i="13" s="1"/>
  <c r="BJ169" i="13" s="1"/>
  <c r="BE241" i="13"/>
  <c r="BF241" i="13" s="1"/>
  <c r="BJ241" i="13" s="1"/>
  <c r="BE313" i="13"/>
  <c r="BF313" i="13" s="1"/>
  <c r="BJ313" i="13" s="1"/>
  <c r="BE385" i="13"/>
  <c r="BF385" i="13" s="1"/>
  <c r="BJ385" i="13" s="1"/>
  <c r="BE457" i="13"/>
  <c r="BF457" i="13" s="1"/>
  <c r="BJ457" i="13" s="1"/>
  <c r="BE529" i="13"/>
  <c r="BF529" i="13" s="1"/>
  <c r="BJ529" i="13" s="1"/>
  <c r="BE601" i="13"/>
  <c r="BF601" i="13" s="1"/>
  <c r="BJ601" i="13" s="1"/>
  <c r="BE673" i="13"/>
  <c r="BF673" i="13" s="1"/>
  <c r="BJ673" i="13" s="1"/>
  <c r="BE745" i="13"/>
  <c r="BF745" i="13" s="1"/>
  <c r="BJ745" i="13" s="1"/>
  <c r="BE817" i="13"/>
  <c r="BF817" i="13" s="1"/>
  <c r="BJ817" i="13" s="1"/>
  <c r="BE93" i="13"/>
  <c r="BF93" i="13" s="1"/>
  <c r="BJ93" i="13" s="1"/>
  <c r="BE165" i="13"/>
  <c r="BF165" i="13" s="1"/>
  <c r="BJ165" i="13" s="1"/>
  <c r="BE237" i="13"/>
  <c r="BF237" i="13" s="1"/>
  <c r="BJ237" i="13" s="1"/>
  <c r="BE797" i="13"/>
  <c r="BF797" i="13" s="1"/>
  <c r="BJ797" i="13" s="1"/>
  <c r="BE869" i="13"/>
  <c r="BF869" i="13" s="1"/>
  <c r="BJ869" i="13" s="1"/>
  <c r="BE941" i="13"/>
  <c r="BF941" i="13" s="1"/>
  <c r="BJ941" i="13" s="1"/>
  <c r="BE42" i="13"/>
  <c r="BF42" i="13" s="1"/>
  <c r="BJ42" i="13" s="1"/>
  <c r="BE114" i="13"/>
  <c r="BF114" i="13" s="1"/>
  <c r="BJ114" i="13" s="1"/>
  <c r="BE186" i="13"/>
  <c r="BF186" i="13" s="1"/>
  <c r="BJ186" i="13" s="1"/>
  <c r="BE258" i="13"/>
  <c r="BF258" i="13" s="1"/>
  <c r="BJ258" i="13" s="1"/>
  <c r="BE330" i="13"/>
  <c r="BF330" i="13" s="1"/>
  <c r="BJ330" i="13" s="1"/>
  <c r="BE402" i="13"/>
  <c r="BF402" i="13" s="1"/>
  <c r="BJ402" i="13" s="1"/>
  <c r="BE474" i="13"/>
  <c r="BF474" i="13" s="1"/>
  <c r="BJ474" i="13" s="1"/>
  <c r="BE546" i="13"/>
  <c r="BF546" i="13" s="1"/>
  <c r="BJ546" i="13" s="1"/>
  <c r="BE618" i="13"/>
  <c r="BF618" i="13" s="1"/>
  <c r="BJ618" i="13" s="1"/>
  <c r="BE690" i="13"/>
  <c r="BF690" i="13" s="1"/>
  <c r="BJ690" i="13" s="1"/>
  <c r="BE762" i="13"/>
  <c r="BF762" i="13" s="1"/>
  <c r="BJ762" i="13" s="1"/>
  <c r="BE834" i="13"/>
  <c r="BF834" i="13" s="1"/>
  <c r="BJ834" i="13" s="1"/>
  <c r="BE714" i="13"/>
  <c r="BF714" i="13" s="1"/>
  <c r="BJ714" i="13" s="1"/>
  <c r="BE786" i="13"/>
  <c r="BF786" i="13" s="1"/>
  <c r="BJ786" i="13" s="1"/>
  <c r="BE858" i="13"/>
  <c r="BF858" i="13" s="1"/>
  <c r="BJ858" i="13" s="1"/>
  <c r="BE930" i="13"/>
  <c r="BF930" i="13" s="1"/>
  <c r="BJ930" i="13" s="1"/>
  <c r="BE31" i="13"/>
  <c r="BF31" i="13" s="1"/>
  <c r="BJ31" i="13" s="1"/>
  <c r="BE103" i="13"/>
  <c r="BF103" i="13" s="1"/>
  <c r="BJ103" i="13" s="1"/>
  <c r="BE175" i="13"/>
  <c r="BF175" i="13" s="1"/>
  <c r="BJ175" i="13" s="1"/>
  <c r="BE727" i="13"/>
  <c r="BF727" i="13" s="1"/>
  <c r="BJ727" i="13" s="1"/>
  <c r="BE799" i="13"/>
  <c r="BF799" i="13" s="1"/>
  <c r="BJ799" i="13" s="1"/>
  <c r="BE871" i="13"/>
  <c r="BF871" i="13" s="1"/>
  <c r="BJ871" i="13" s="1"/>
  <c r="BE943" i="13"/>
  <c r="BF943" i="13" s="1"/>
  <c r="BJ943" i="13" s="1"/>
  <c r="BE247" i="13"/>
  <c r="BF247" i="13" s="1"/>
  <c r="BJ247" i="13" s="1"/>
  <c r="BE319" i="13"/>
  <c r="BF319" i="13" s="1"/>
  <c r="BJ319" i="13" s="1"/>
  <c r="BE391" i="13"/>
  <c r="BF391" i="13" s="1"/>
  <c r="BJ391" i="13" s="1"/>
  <c r="BE463" i="13"/>
  <c r="BF463" i="13" s="1"/>
  <c r="BJ463" i="13" s="1"/>
  <c r="BE535" i="13"/>
  <c r="BF535" i="13" s="1"/>
  <c r="BJ535" i="13" s="1"/>
  <c r="BE607" i="13"/>
  <c r="BF607" i="13" s="1"/>
  <c r="BJ607" i="13" s="1"/>
  <c r="BE679" i="13"/>
  <c r="BF679" i="13" s="1"/>
  <c r="BJ679" i="13" s="1"/>
  <c r="BE751" i="13"/>
  <c r="BF751" i="13" s="1"/>
  <c r="BJ751" i="13" s="1"/>
  <c r="BE823" i="13"/>
  <c r="BF823" i="13" s="1"/>
  <c r="BJ823" i="13" s="1"/>
  <c r="BE895" i="13"/>
  <c r="BF895" i="13" s="1"/>
  <c r="BJ895" i="13" s="1"/>
  <c r="BE967" i="13"/>
  <c r="BF967" i="13" s="1"/>
  <c r="BJ967" i="13" s="1"/>
  <c r="BE68" i="13"/>
  <c r="BF68" i="13" s="1"/>
  <c r="BJ68" i="13" s="1"/>
  <c r="BE140" i="13"/>
  <c r="BF140" i="13" s="1"/>
  <c r="BJ140" i="13" s="1"/>
  <c r="BE212" i="13"/>
  <c r="BF212" i="13" s="1"/>
  <c r="BJ212" i="13" s="1"/>
  <c r="BE284" i="13"/>
  <c r="BF284" i="13" s="1"/>
  <c r="BJ284" i="13" s="1"/>
  <c r="BE356" i="13"/>
  <c r="BF356" i="13" s="1"/>
  <c r="BJ356" i="13" s="1"/>
  <c r="BE428" i="13"/>
  <c r="BF428" i="13" s="1"/>
  <c r="BJ428" i="13" s="1"/>
  <c r="BE500" i="13"/>
  <c r="BF500" i="13" s="1"/>
  <c r="BJ500" i="13" s="1"/>
  <c r="BE572" i="13"/>
  <c r="BF572" i="13" s="1"/>
  <c r="BJ572" i="13" s="1"/>
  <c r="BE644" i="13"/>
  <c r="BF644" i="13" s="1"/>
  <c r="BJ644" i="13" s="1"/>
  <c r="BE716" i="13"/>
  <c r="BF716" i="13" s="1"/>
  <c r="BJ716" i="13" s="1"/>
  <c r="BE788" i="13"/>
  <c r="BF788" i="13" s="1"/>
  <c r="BJ788" i="13" s="1"/>
  <c r="BE860" i="13"/>
  <c r="BF860" i="13" s="1"/>
  <c r="BJ860" i="13" s="1"/>
  <c r="BE932" i="13"/>
  <c r="BF932" i="13" s="1"/>
  <c r="BJ932" i="13" s="1"/>
  <c r="BE33" i="13"/>
  <c r="BF33" i="13" s="1"/>
  <c r="BJ33" i="13" s="1"/>
  <c r="BE105" i="13"/>
  <c r="BF105" i="13" s="1"/>
  <c r="BJ105" i="13" s="1"/>
  <c r="BE177" i="13"/>
  <c r="BF177" i="13" s="1"/>
  <c r="BJ177" i="13" s="1"/>
  <c r="BE249" i="13"/>
  <c r="BF249" i="13" s="1"/>
  <c r="BJ249" i="13" s="1"/>
  <c r="BE321" i="13"/>
  <c r="BF321" i="13" s="1"/>
  <c r="BJ321" i="13" s="1"/>
  <c r="BE393" i="13"/>
  <c r="BF393" i="13" s="1"/>
  <c r="BJ393" i="13" s="1"/>
  <c r="BE465" i="13"/>
  <c r="BF465" i="13" s="1"/>
  <c r="BJ465" i="13" s="1"/>
  <c r="BE537" i="13"/>
  <c r="BF537" i="13" s="1"/>
  <c r="BJ537" i="13" s="1"/>
  <c r="BE609" i="13"/>
  <c r="BF609" i="13" s="1"/>
  <c r="BJ609" i="13" s="1"/>
  <c r="BE681" i="13"/>
  <c r="BF681" i="13" s="1"/>
  <c r="BJ681" i="13" s="1"/>
  <c r="BE753" i="13"/>
  <c r="BF753" i="13" s="1"/>
  <c r="BJ753" i="13" s="1"/>
  <c r="BE825" i="13"/>
  <c r="BF825" i="13" s="1"/>
  <c r="BJ825" i="13" s="1"/>
  <c r="BE897" i="13"/>
  <c r="BF897" i="13" s="1"/>
  <c r="BJ897" i="13" s="1"/>
  <c r="BE969" i="13"/>
  <c r="BF969" i="13" s="1"/>
  <c r="BJ969" i="13" s="1"/>
  <c r="BE70" i="13"/>
  <c r="BE142" i="13"/>
  <c r="BF142" i="13" s="1"/>
  <c r="BJ142" i="13" s="1"/>
  <c r="BE214" i="13"/>
  <c r="BF214" i="13" s="1"/>
  <c r="BJ214" i="13" s="1"/>
  <c r="BE286" i="13"/>
  <c r="BF286" i="13" s="1"/>
  <c r="BJ286" i="13" s="1"/>
  <c r="BE358" i="13"/>
  <c r="BF358" i="13" s="1"/>
  <c r="BJ358" i="13" s="1"/>
  <c r="BE430" i="13"/>
  <c r="BF430" i="13" s="1"/>
  <c r="BJ430" i="13" s="1"/>
  <c r="BE502" i="13"/>
  <c r="BF502" i="13" s="1"/>
  <c r="BJ502" i="13" s="1"/>
  <c r="BE574" i="13"/>
  <c r="BE646" i="13"/>
  <c r="BF646" i="13" s="1"/>
  <c r="BJ646" i="13" s="1"/>
  <c r="BE718" i="13"/>
  <c r="BF718" i="13" s="1"/>
  <c r="BJ718" i="13" s="1"/>
  <c r="BE862" i="13"/>
  <c r="BE934" i="13"/>
  <c r="BF934" i="13" s="1"/>
  <c r="BJ934" i="13" s="1"/>
  <c r="BE107" i="13"/>
  <c r="BF107" i="13" s="1"/>
  <c r="BJ107" i="13" s="1"/>
  <c r="BE179" i="13"/>
  <c r="BF179" i="13" s="1"/>
  <c r="BJ179" i="13" s="1"/>
  <c r="BE251" i="13"/>
  <c r="BF251" i="13" s="1"/>
  <c r="BJ251" i="13" s="1"/>
  <c r="BE323" i="13"/>
  <c r="BF323" i="13" s="1"/>
  <c r="BJ323" i="13" s="1"/>
  <c r="BE395" i="13"/>
  <c r="BE467" i="13"/>
  <c r="BF467" i="13" s="1"/>
  <c r="BJ467" i="13" s="1"/>
  <c r="BE539" i="13"/>
  <c r="BF539" i="13" s="1"/>
  <c r="BJ539" i="13" s="1"/>
  <c r="BE611" i="13"/>
  <c r="BF611" i="13" s="1"/>
  <c r="BJ611" i="13" s="1"/>
  <c r="BE683" i="13"/>
  <c r="BF683" i="13" s="1"/>
  <c r="BJ683" i="13" s="1"/>
  <c r="BE755" i="13"/>
  <c r="BF755" i="13" s="1"/>
  <c r="BJ755" i="13" s="1"/>
  <c r="BE899" i="13"/>
  <c r="BF899" i="13" s="1"/>
  <c r="BJ899" i="13" s="1"/>
  <c r="BE2" i="13"/>
  <c r="BF2" i="13" s="1"/>
  <c r="BJ2" i="13" s="1"/>
  <c r="BE72" i="13"/>
  <c r="BF72" i="13" s="1"/>
  <c r="BJ72" i="13" s="1"/>
  <c r="BE144" i="13"/>
  <c r="BF144" i="13" s="1"/>
  <c r="BJ144" i="13" s="1"/>
  <c r="BE216" i="13"/>
  <c r="BF216" i="13" s="1"/>
  <c r="BJ216" i="13" s="1"/>
  <c r="BE288" i="13"/>
  <c r="BF288" i="13" s="1"/>
  <c r="BJ288" i="13" s="1"/>
  <c r="BE360" i="13"/>
  <c r="BF360" i="13" s="1"/>
  <c r="BJ360" i="13" s="1"/>
  <c r="BE432" i="13"/>
  <c r="BF432" i="13" s="1"/>
  <c r="BJ432" i="13" s="1"/>
  <c r="BE504" i="13"/>
  <c r="BF504" i="13" s="1"/>
  <c r="BJ504" i="13" s="1"/>
  <c r="BE576" i="13"/>
  <c r="BF576" i="13" s="1"/>
  <c r="BJ576" i="13" s="1"/>
  <c r="BE648" i="13"/>
  <c r="BF648" i="13" s="1"/>
  <c r="BJ648" i="13" s="1"/>
  <c r="BE720" i="13"/>
  <c r="BF720" i="13" s="1"/>
  <c r="BJ720" i="13" s="1"/>
  <c r="BE792" i="13"/>
  <c r="BF792" i="13" s="1"/>
  <c r="BJ792" i="13" s="1"/>
  <c r="BE864" i="13"/>
  <c r="BF864" i="13" s="1"/>
  <c r="BJ864" i="13" s="1"/>
  <c r="BE936" i="13"/>
  <c r="BF936" i="13" s="1"/>
  <c r="BJ936" i="13" s="1"/>
  <c r="BE49" i="13"/>
  <c r="BF49" i="13" s="1"/>
  <c r="BJ49" i="13" s="1"/>
  <c r="BE121" i="13"/>
  <c r="BF121" i="13" s="1"/>
  <c r="BJ121" i="13" s="1"/>
  <c r="BE193" i="13"/>
  <c r="BF193" i="13" s="1"/>
  <c r="BJ193" i="13" s="1"/>
  <c r="BE265" i="13"/>
  <c r="BF265" i="13" s="1"/>
  <c r="BJ265" i="13" s="1"/>
  <c r="BE337" i="13"/>
  <c r="BF337" i="13" s="1"/>
  <c r="BJ337" i="13" s="1"/>
  <c r="BE409" i="13"/>
  <c r="BF409" i="13" s="1"/>
  <c r="BJ409" i="13" s="1"/>
  <c r="BE481" i="13"/>
  <c r="BF481" i="13" s="1"/>
  <c r="BJ481" i="13" s="1"/>
  <c r="BE553" i="13"/>
  <c r="BF553" i="13" s="1"/>
  <c r="BJ553" i="13" s="1"/>
  <c r="BE625" i="13"/>
  <c r="BF625" i="13" s="1"/>
  <c r="BJ625" i="13" s="1"/>
  <c r="BE697" i="13"/>
  <c r="BF697" i="13" s="1"/>
  <c r="BJ697" i="13" s="1"/>
  <c r="BE889" i="13"/>
  <c r="BF889" i="13" s="1"/>
  <c r="BJ889" i="13" s="1"/>
  <c r="AW683" i="13"/>
  <c r="AW54" i="13"/>
  <c r="AX54" i="13" s="1"/>
  <c r="AW629" i="13"/>
  <c r="AW832" i="13"/>
  <c r="AW804" i="13"/>
  <c r="AW717" i="13"/>
  <c r="AW689" i="13"/>
  <c r="AX689" i="13" s="1"/>
  <c r="AW521" i="13"/>
  <c r="AW935" i="13"/>
  <c r="AW287" i="13"/>
  <c r="AW383" i="13"/>
  <c r="AW791" i="13"/>
  <c r="AW425" i="13"/>
  <c r="AX425" i="13" s="1"/>
  <c r="AW239" i="13"/>
  <c r="AW353" i="13"/>
  <c r="AW761" i="13"/>
  <c r="BE340" i="13"/>
  <c r="BF340" i="13" s="1"/>
  <c r="BJ340" i="13" s="1"/>
  <c r="BE412" i="13"/>
  <c r="BF412" i="13" s="1"/>
  <c r="BJ412" i="13" s="1"/>
  <c r="BE484" i="13"/>
  <c r="BF484" i="13" s="1"/>
  <c r="BJ484" i="13" s="1"/>
  <c r="BE556" i="13"/>
  <c r="BF556" i="13" s="1"/>
  <c r="BJ556" i="13" s="1"/>
  <c r="BE628" i="13"/>
  <c r="BF628" i="13" s="1"/>
  <c r="BJ628" i="13" s="1"/>
  <c r="BE700" i="13"/>
  <c r="BF700" i="13" s="1"/>
  <c r="BJ700" i="13" s="1"/>
  <c r="BE772" i="13"/>
  <c r="BF772" i="13" s="1"/>
  <c r="BJ772" i="13" s="1"/>
  <c r="BE844" i="13"/>
  <c r="BF844" i="13" s="1"/>
  <c r="BJ844" i="13" s="1"/>
  <c r="BE916" i="13"/>
  <c r="BF916" i="13" s="1"/>
  <c r="BJ916" i="13" s="1"/>
  <c r="BE17" i="13"/>
  <c r="BF17" i="13" s="1"/>
  <c r="BJ17" i="13" s="1"/>
  <c r="BE89" i="13"/>
  <c r="BF89" i="13" s="1"/>
  <c r="BJ89" i="13" s="1"/>
  <c r="BE161" i="13"/>
  <c r="BF161" i="13" s="1"/>
  <c r="BJ161" i="13" s="1"/>
  <c r="BE233" i="13"/>
  <c r="BF233" i="13" s="1"/>
  <c r="BJ233" i="13" s="1"/>
  <c r="BE305" i="13"/>
  <c r="BF305" i="13" s="1"/>
  <c r="BJ305" i="13" s="1"/>
  <c r="BE377" i="13"/>
  <c r="BF377" i="13" s="1"/>
  <c r="BJ377" i="13" s="1"/>
  <c r="BE449" i="13"/>
  <c r="BF449" i="13" s="1"/>
  <c r="BJ449" i="13" s="1"/>
  <c r="BE521" i="13"/>
  <c r="BF521" i="13" s="1"/>
  <c r="BJ521" i="13" s="1"/>
  <c r="BE593" i="13"/>
  <c r="BF593" i="13" s="1"/>
  <c r="BJ593" i="13" s="1"/>
  <c r="BE665" i="13"/>
  <c r="BF665" i="13" s="1"/>
  <c r="BJ665" i="13" s="1"/>
  <c r="BE953" i="13"/>
  <c r="BF953" i="13" s="1"/>
  <c r="BJ953" i="13" s="1"/>
  <c r="BE54" i="13"/>
  <c r="BF54" i="13" s="1"/>
  <c r="BJ54" i="13" s="1"/>
  <c r="BE126" i="13"/>
  <c r="BF126" i="13" s="1"/>
  <c r="BJ126" i="13" s="1"/>
  <c r="BE198" i="13"/>
  <c r="BF198" i="13" s="1"/>
  <c r="BJ198" i="13" s="1"/>
  <c r="BE270" i="13"/>
  <c r="BF270" i="13" s="1"/>
  <c r="BJ270" i="13" s="1"/>
  <c r="BE847" i="13"/>
  <c r="BF847" i="13" s="1"/>
  <c r="BJ847" i="13" s="1"/>
  <c r="BE919" i="13"/>
  <c r="BF919" i="13" s="1"/>
  <c r="BJ919" i="13" s="1"/>
  <c r="BE20" i="13"/>
  <c r="BF20" i="13" s="1"/>
  <c r="BJ20" i="13" s="1"/>
  <c r="BE92" i="13"/>
  <c r="BF92" i="13" s="1"/>
  <c r="BJ92" i="13" s="1"/>
  <c r="BE164" i="13"/>
  <c r="BF164" i="13" s="1"/>
  <c r="BJ164" i="13" s="1"/>
  <c r="BE236" i="13"/>
  <c r="BF236" i="13" s="1"/>
  <c r="BJ236" i="13" s="1"/>
  <c r="BE308" i="13"/>
  <c r="BF308" i="13" s="1"/>
  <c r="BJ308" i="13" s="1"/>
  <c r="BE380" i="13"/>
  <c r="BF380" i="13" s="1"/>
  <c r="BJ380" i="13" s="1"/>
  <c r="BE452" i="13"/>
  <c r="BF452" i="13" s="1"/>
  <c r="BJ452" i="13" s="1"/>
  <c r="BE524" i="13"/>
  <c r="BF524" i="13" s="1"/>
  <c r="BJ524" i="13" s="1"/>
  <c r="BE596" i="13"/>
  <c r="BF596" i="13" s="1"/>
  <c r="BJ596" i="13" s="1"/>
  <c r="BE668" i="13"/>
  <c r="BF668" i="13" s="1"/>
  <c r="BJ668" i="13" s="1"/>
  <c r="BE740" i="13"/>
  <c r="BF740" i="13" s="1"/>
  <c r="BJ740" i="13" s="1"/>
  <c r="BE812" i="13"/>
  <c r="BF812" i="13" s="1"/>
  <c r="BJ812" i="13" s="1"/>
  <c r="BE884" i="13"/>
  <c r="BF884" i="13" s="1"/>
  <c r="BJ884" i="13" s="1"/>
  <c r="BE956" i="13"/>
  <c r="BF956" i="13" s="1"/>
  <c r="BJ956" i="13" s="1"/>
  <c r="BE57" i="13"/>
  <c r="BF57" i="13" s="1"/>
  <c r="BJ57" i="13" s="1"/>
  <c r="BE129" i="13"/>
  <c r="BF129" i="13" s="1"/>
  <c r="BJ129" i="13" s="1"/>
  <c r="BE201" i="13"/>
  <c r="BF201" i="13" s="1"/>
  <c r="BJ201" i="13" s="1"/>
  <c r="BE273" i="13"/>
  <c r="BF273" i="13" s="1"/>
  <c r="BJ273" i="13" s="1"/>
  <c r="BE345" i="13"/>
  <c r="BF345" i="13" s="1"/>
  <c r="BJ345" i="13" s="1"/>
  <c r="BE417" i="13"/>
  <c r="BF417" i="13" s="1"/>
  <c r="BJ417" i="13" s="1"/>
  <c r="BE489" i="13"/>
  <c r="BF489" i="13" s="1"/>
  <c r="BJ489" i="13" s="1"/>
  <c r="BE561" i="13"/>
  <c r="BF561" i="13" s="1"/>
  <c r="BJ561" i="13" s="1"/>
  <c r="BE633" i="13"/>
  <c r="BF633" i="13" s="1"/>
  <c r="BJ633" i="13" s="1"/>
  <c r="BE705" i="13"/>
  <c r="BF705" i="13" s="1"/>
  <c r="BJ705" i="13" s="1"/>
  <c r="BE777" i="13"/>
  <c r="BF777" i="13" s="1"/>
  <c r="BJ777" i="13" s="1"/>
  <c r="BE849" i="13"/>
  <c r="BF849" i="13" s="1"/>
  <c r="BJ849" i="13" s="1"/>
  <c r="BE921" i="13"/>
  <c r="BF921" i="13" s="1"/>
  <c r="BJ921" i="13" s="1"/>
  <c r="BE22" i="13"/>
  <c r="BF22" i="13" s="1"/>
  <c r="BJ22" i="13" s="1"/>
  <c r="BE94" i="13"/>
  <c r="BF94" i="13" s="1"/>
  <c r="BJ94" i="13" s="1"/>
  <c r="BE166" i="13"/>
  <c r="BF166" i="13" s="1"/>
  <c r="BJ166" i="13" s="1"/>
  <c r="BE238" i="13"/>
  <c r="BF238" i="13" s="1"/>
  <c r="BJ238" i="13" s="1"/>
  <c r="BE310" i="13"/>
  <c r="BF310" i="13" s="1"/>
  <c r="BJ310" i="13" s="1"/>
  <c r="BE382" i="13"/>
  <c r="BF382" i="13" s="1"/>
  <c r="BJ382" i="13" s="1"/>
  <c r="BE670" i="13"/>
  <c r="BF670" i="13" s="1"/>
  <c r="BJ670" i="13" s="1"/>
  <c r="BE742" i="13"/>
  <c r="BE814" i="13"/>
  <c r="BE886" i="13"/>
  <c r="BF886" i="13" s="1"/>
  <c r="BJ886" i="13" s="1"/>
  <c r="BE958" i="13"/>
  <c r="BF958" i="13" s="1"/>
  <c r="BJ958" i="13" s="1"/>
  <c r="BE59" i="13"/>
  <c r="BF59" i="13" s="1"/>
  <c r="BJ59" i="13" s="1"/>
  <c r="BE131" i="13"/>
  <c r="BF131" i="13" s="1"/>
  <c r="BJ131" i="13" s="1"/>
  <c r="BE203" i="13"/>
  <c r="BF203" i="13" s="1"/>
  <c r="BJ203" i="13" s="1"/>
  <c r="BE275" i="13"/>
  <c r="BF275" i="13" s="1"/>
  <c r="BJ275" i="13" s="1"/>
  <c r="BE347" i="13"/>
  <c r="BF347" i="13" s="1"/>
  <c r="BJ347" i="13" s="1"/>
  <c r="BE419" i="13"/>
  <c r="BF419" i="13" s="1"/>
  <c r="BJ419" i="13" s="1"/>
  <c r="BE491" i="13"/>
  <c r="BF491" i="13" s="1"/>
  <c r="BJ491" i="13" s="1"/>
  <c r="BE563" i="13"/>
  <c r="BF563" i="13" s="1"/>
  <c r="BJ563" i="13" s="1"/>
  <c r="BE635" i="13"/>
  <c r="BF635" i="13" s="1"/>
  <c r="BJ635" i="13" s="1"/>
  <c r="BE707" i="13"/>
  <c r="BF707" i="13" s="1"/>
  <c r="BJ707" i="13" s="1"/>
  <c r="BE779" i="13"/>
  <c r="BF779" i="13" s="1"/>
  <c r="BJ779" i="13" s="1"/>
  <c r="BE923" i="13"/>
  <c r="BF923" i="13" s="1"/>
  <c r="BJ923" i="13" s="1"/>
  <c r="BE24" i="13"/>
  <c r="BF24" i="13" s="1"/>
  <c r="BJ24" i="13" s="1"/>
  <c r="BE96" i="13"/>
  <c r="BF96" i="13" s="1"/>
  <c r="BJ96" i="13" s="1"/>
  <c r="BE168" i="13"/>
  <c r="BF168" i="13" s="1"/>
  <c r="BJ168" i="13" s="1"/>
  <c r="BE240" i="13"/>
  <c r="BF240" i="13" s="1"/>
  <c r="BJ240" i="13" s="1"/>
  <c r="BE312" i="13"/>
  <c r="BF312" i="13" s="1"/>
  <c r="BJ312" i="13" s="1"/>
  <c r="BE384" i="13"/>
  <c r="BF384" i="13" s="1"/>
  <c r="BJ384" i="13" s="1"/>
  <c r="BE456" i="13"/>
  <c r="BF456" i="13" s="1"/>
  <c r="BJ456" i="13" s="1"/>
  <c r="BE528" i="13"/>
  <c r="BF528" i="13" s="1"/>
  <c r="BJ528" i="13" s="1"/>
  <c r="BE600" i="13"/>
  <c r="BF600" i="13" s="1"/>
  <c r="BJ600" i="13" s="1"/>
  <c r="BE672" i="13"/>
  <c r="BF672" i="13" s="1"/>
  <c r="BJ672" i="13" s="1"/>
  <c r="BE816" i="13"/>
  <c r="BF816" i="13" s="1"/>
  <c r="BJ816" i="13" s="1"/>
  <c r="BE888" i="13"/>
  <c r="BF888" i="13" s="1"/>
  <c r="BJ888" i="13" s="1"/>
  <c r="BE960" i="13"/>
  <c r="BF960" i="13" s="1"/>
  <c r="BJ960" i="13" s="1"/>
  <c r="BE73" i="13"/>
  <c r="BF73" i="13" s="1"/>
  <c r="BJ73" i="13" s="1"/>
  <c r="BE145" i="13"/>
  <c r="BF145" i="13" s="1"/>
  <c r="BJ145" i="13" s="1"/>
  <c r="BE217" i="13"/>
  <c r="BF217" i="13" s="1"/>
  <c r="BJ217" i="13" s="1"/>
  <c r="BE289" i="13"/>
  <c r="BF289" i="13" s="1"/>
  <c r="BJ289" i="13" s="1"/>
  <c r="BE361" i="13"/>
  <c r="BF361" i="13" s="1"/>
  <c r="BJ361" i="13" s="1"/>
  <c r="BE433" i="13"/>
  <c r="BF433" i="13" s="1"/>
  <c r="BJ433" i="13" s="1"/>
  <c r="BE505" i="13"/>
  <c r="BF505" i="13" s="1"/>
  <c r="BJ505" i="13" s="1"/>
  <c r="BE577" i="13"/>
  <c r="BF577" i="13" s="1"/>
  <c r="BJ577" i="13" s="1"/>
  <c r="BE649" i="13"/>
  <c r="BF649" i="13" s="1"/>
  <c r="BJ649" i="13" s="1"/>
  <c r="BE721" i="13"/>
  <c r="BF721" i="13" s="1"/>
  <c r="BJ721" i="13" s="1"/>
  <c r="BE793" i="13"/>
  <c r="BF793" i="13" s="1"/>
  <c r="BJ793" i="13" s="1"/>
  <c r="BE865" i="13"/>
  <c r="BF865" i="13" s="1"/>
  <c r="BJ865" i="13" s="1"/>
  <c r="BE937" i="13"/>
  <c r="BF937" i="13" s="1"/>
  <c r="BJ937" i="13" s="1"/>
  <c r="BE50" i="13"/>
  <c r="BE122" i="13"/>
  <c r="BF122" i="13" s="1"/>
  <c r="BJ122" i="13" s="1"/>
  <c r="BE194" i="13"/>
  <c r="BF194" i="13" s="1"/>
  <c r="BJ194" i="13" s="1"/>
  <c r="BE266" i="13"/>
  <c r="BF266" i="13" s="1"/>
  <c r="BJ266" i="13" s="1"/>
  <c r="BE338" i="13"/>
  <c r="BF338" i="13" s="1"/>
  <c r="BJ338" i="13" s="1"/>
  <c r="BE770" i="13"/>
  <c r="BF770" i="13" s="1"/>
  <c r="BJ770" i="13" s="1"/>
  <c r="BE842" i="13"/>
  <c r="BF842" i="13" s="1"/>
  <c r="BJ842" i="13" s="1"/>
  <c r="BE769" i="13"/>
  <c r="BF769" i="13" s="1"/>
  <c r="BJ769" i="13" s="1"/>
  <c r="BE841" i="13"/>
  <c r="BF841" i="13" s="1"/>
  <c r="BJ841" i="13" s="1"/>
  <c r="BE913" i="13"/>
  <c r="BF913" i="13" s="1"/>
  <c r="BJ913" i="13" s="1"/>
  <c r="BE26" i="13"/>
  <c r="BF26" i="13" s="1"/>
  <c r="BJ26" i="13" s="1"/>
  <c r="BE98" i="13"/>
  <c r="BF98" i="13" s="1"/>
  <c r="BJ98" i="13" s="1"/>
  <c r="BE170" i="13"/>
  <c r="BF170" i="13" s="1"/>
  <c r="BJ170" i="13" s="1"/>
  <c r="BE242" i="13"/>
  <c r="BF242" i="13" s="1"/>
  <c r="BJ242" i="13" s="1"/>
  <c r="BE314" i="13"/>
  <c r="BF314" i="13" s="1"/>
  <c r="BJ314" i="13" s="1"/>
  <c r="BE386" i="13"/>
  <c r="BF386" i="13" s="1"/>
  <c r="BJ386" i="13" s="1"/>
  <c r="BE458" i="13"/>
  <c r="BF458" i="13" s="1"/>
  <c r="BJ458" i="13" s="1"/>
  <c r="BE530" i="13"/>
  <c r="BF530" i="13" s="1"/>
  <c r="BJ530" i="13" s="1"/>
  <c r="BE602" i="13"/>
  <c r="BF602" i="13" s="1"/>
  <c r="BJ602" i="13" s="1"/>
  <c r="BE674" i="13"/>
  <c r="BF674" i="13" s="1"/>
  <c r="BJ674" i="13" s="1"/>
  <c r="BE746" i="13"/>
  <c r="BF746" i="13" s="1"/>
  <c r="BJ746" i="13" s="1"/>
  <c r="BA737" i="13"/>
  <c r="BA885" i="13"/>
  <c r="BB885" i="13" s="1"/>
  <c r="BI885" i="13" s="1"/>
  <c r="BA933" i="13"/>
  <c r="BB933" i="13" s="1"/>
  <c r="BI933" i="13" s="1"/>
  <c r="BA202" i="13"/>
  <c r="BB202" i="13" s="1"/>
  <c r="BI202" i="13" s="1"/>
  <c r="BA310" i="13"/>
  <c r="BA418" i="13"/>
  <c r="BA466" i="13"/>
  <c r="BA622" i="13"/>
  <c r="BA670" i="13"/>
  <c r="BB670" i="13" s="1"/>
  <c r="BI670" i="13" s="1"/>
  <c r="BA718" i="13"/>
  <c r="BA766" i="13"/>
  <c r="BB766" i="13" s="1"/>
  <c r="BI766" i="13" s="1"/>
  <c r="BA455" i="13"/>
  <c r="BB455" i="13" s="1"/>
  <c r="BI455" i="13" s="1"/>
  <c r="BA503" i="13"/>
  <c r="BA659" i="13"/>
  <c r="BB659" i="13" s="1"/>
  <c r="BI659" i="13" s="1"/>
  <c r="BA707" i="13"/>
  <c r="BB707" i="13" s="1"/>
  <c r="BI707" i="13" s="1"/>
  <c r="BA755" i="13"/>
  <c r="BA803" i="13"/>
  <c r="BA851" i="13"/>
  <c r="BA899" i="13"/>
  <c r="BB899" i="13" s="1"/>
  <c r="BI899" i="13" s="1"/>
  <c r="BA947" i="13"/>
  <c r="BB947" i="13" s="1"/>
  <c r="BI947" i="13" s="1"/>
  <c r="BA193" i="13"/>
  <c r="BB193" i="13" s="1"/>
  <c r="BI193" i="13" s="1"/>
  <c r="BA301" i="13"/>
  <c r="BA469" i="13"/>
  <c r="BB469" i="13" s="1"/>
  <c r="BI469" i="13" s="1"/>
  <c r="BA637" i="13"/>
  <c r="BB637" i="13" s="1"/>
  <c r="BI637" i="13" s="1"/>
  <c r="BA697" i="13"/>
  <c r="BA829" i="13"/>
  <c r="BA26" i="13"/>
  <c r="BB26" i="13" s="1"/>
  <c r="BI26" i="13" s="1"/>
  <c r="AV930" i="13"/>
  <c r="AW930" i="13" s="1"/>
  <c r="AV954" i="13"/>
  <c r="AW954" i="13" s="1"/>
  <c r="AV766" i="13"/>
  <c r="AW737" i="13"/>
  <c r="AW47" i="13"/>
  <c r="BA464" i="13"/>
  <c r="BB464" i="13" s="1"/>
  <c r="BI464" i="13" s="1"/>
  <c r="BA420" i="13"/>
  <c r="BB420" i="13" s="1"/>
  <c r="BI420" i="13" s="1"/>
  <c r="BA581" i="13"/>
  <c r="AW533" i="13"/>
  <c r="AW11" i="13"/>
  <c r="BA183" i="13"/>
  <c r="BB183" i="13" s="1"/>
  <c r="BI183" i="13" s="1"/>
  <c r="BA168" i="13"/>
  <c r="BB168" i="13" s="1"/>
  <c r="BI168" i="13" s="1"/>
  <c r="BA216" i="13"/>
  <c r="BA264" i="13"/>
  <c r="BB264" i="13" s="1"/>
  <c r="BI264" i="13" s="1"/>
  <c r="BA40" i="13"/>
  <c r="BA309" i="13"/>
  <c r="BA489" i="13"/>
  <c r="BA717" i="13"/>
  <c r="BB717" i="13" s="1"/>
  <c r="BI717" i="13" s="1"/>
  <c r="BA286" i="13"/>
  <c r="BB286" i="13" s="1"/>
  <c r="BI286" i="13" s="1"/>
  <c r="BA394" i="13"/>
  <c r="BA550" i="13"/>
  <c r="BB550" i="13" s="1"/>
  <c r="BI550" i="13" s="1"/>
  <c r="BA598" i="13"/>
  <c r="BA862" i="13"/>
  <c r="BB862" i="13" s="1"/>
  <c r="BI862" i="13" s="1"/>
  <c r="BA934" i="13"/>
  <c r="BB934" i="13" s="1"/>
  <c r="BI934" i="13" s="1"/>
  <c r="BA287" i="13"/>
  <c r="BA335" i="13"/>
  <c r="BB335" i="13" s="1"/>
  <c r="BI335" i="13" s="1"/>
  <c r="BA383" i="13"/>
  <c r="BA431" i="13"/>
  <c r="BA587" i="13"/>
  <c r="BA635" i="13"/>
  <c r="BB635" i="13" s="1"/>
  <c r="BI635" i="13" s="1"/>
  <c r="BA528" i="13"/>
  <c r="BB528" i="13" s="1"/>
  <c r="BI528" i="13" s="1"/>
  <c r="BA576" i="13"/>
  <c r="BA624" i="13"/>
  <c r="BB624" i="13" s="1"/>
  <c r="BI624" i="13" s="1"/>
  <c r="BA672" i="13"/>
  <c r="BA720" i="13"/>
  <c r="BB720" i="13" s="1"/>
  <c r="BI720" i="13" s="1"/>
  <c r="BA768" i="13"/>
  <c r="BB768" i="13" s="1"/>
  <c r="BI768" i="13" s="1"/>
  <c r="BA816" i="13"/>
  <c r="BA864" i="13"/>
  <c r="BB864" i="13" s="1"/>
  <c r="BI864" i="13" s="1"/>
  <c r="BA912" i="13"/>
  <c r="BA960" i="13"/>
  <c r="BA61" i="13"/>
  <c r="BA169" i="13"/>
  <c r="BB169" i="13" s="1"/>
  <c r="BI169" i="13" s="1"/>
  <c r="BA277" i="13"/>
  <c r="BB277" i="13" s="1"/>
  <c r="BI277" i="13" s="1"/>
  <c r="BA613" i="13"/>
  <c r="BA913" i="13"/>
  <c r="BB913" i="13" s="1"/>
  <c r="BI913" i="13" s="1"/>
  <c r="BA62" i="13"/>
  <c r="BA134" i="13"/>
  <c r="BB134" i="13" s="1"/>
  <c r="BI134" i="13" s="1"/>
  <c r="BA218" i="13"/>
  <c r="BB218" i="13" s="1"/>
  <c r="BI218" i="13" s="1"/>
  <c r="BA290" i="13"/>
  <c r="BA374" i="13"/>
  <c r="BB374" i="13" s="1"/>
  <c r="BI374" i="13" s="1"/>
  <c r="BA446" i="13"/>
  <c r="BA518" i="13"/>
  <c r="BA590" i="13"/>
  <c r="BA662" i="13"/>
  <c r="BB662" i="13" s="1"/>
  <c r="BI662" i="13" s="1"/>
  <c r="BA710" i="13"/>
  <c r="BB710" i="13" s="1"/>
  <c r="BI710" i="13" s="1"/>
  <c r="BA758" i="13"/>
  <c r="BA806" i="13"/>
  <c r="BB806" i="13" s="1"/>
  <c r="BI806" i="13" s="1"/>
  <c r="BA854" i="13"/>
  <c r="BA902" i="13"/>
  <c r="BA950" i="13"/>
  <c r="BB950" i="13" s="1"/>
  <c r="BI950" i="13" s="1"/>
  <c r="BA519" i="13"/>
  <c r="BA567" i="13"/>
  <c r="BB567" i="13" s="1"/>
  <c r="BI567" i="13" s="1"/>
  <c r="BA915" i="13"/>
  <c r="BA172" i="13"/>
  <c r="BA244" i="13"/>
  <c r="BA328" i="13"/>
  <c r="BB328" i="13" s="1"/>
  <c r="BI328" i="13" s="1"/>
  <c r="BA424" i="13"/>
  <c r="BB424" i="13" s="1"/>
  <c r="BI424" i="13" s="1"/>
  <c r="BA532" i="13"/>
  <c r="BA796" i="13"/>
  <c r="BB796" i="13" s="1"/>
  <c r="BI796" i="13" s="1"/>
  <c r="BA844" i="13"/>
  <c r="BA892" i="13"/>
  <c r="BB892" i="13" s="1"/>
  <c r="BI892" i="13" s="1"/>
  <c r="BA940" i="13"/>
  <c r="BB940" i="13" s="1"/>
  <c r="BI940" i="13" s="1"/>
  <c r="BA905" i="13"/>
  <c r="BA953" i="13"/>
  <c r="BB953" i="13" s="1"/>
  <c r="BI953" i="13" s="1"/>
  <c r="BA486" i="13"/>
  <c r="BA534" i="13"/>
  <c r="BA582" i="13"/>
  <c r="BA738" i="13"/>
  <c r="BB738" i="13" s="1"/>
  <c r="BI738" i="13" s="1"/>
  <c r="BA894" i="13"/>
  <c r="BB894" i="13" s="1"/>
  <c r="BI894" i="13" s="1"/>
  <c r="BA942" i="13"/>
  <c r="BB942" i="13" s="1"/>
  <c r="BI942" i="13" s="1"/>
  <c r="BA403" i="13"/>
  <c r="BB403" i="13" s="1"/>
  <c r="BI403" i="13" s="1"/>
  <c r="BA559" i="13"/>
  <c r="BA607" i="13"/>
  <c r="BA655" i="13"/>
  <c r="BB655" i="13" s="1"/>
  <c r="BI655" i="13" s="1"/>
  <c r="BA703" i="13"/>
  <c r="BA751" i="13"/>
  <c r="BB751" i="13" s="1"/>
  <c r="BI751" i="13" s="1"/>
  <c r="BA799" i="13"/>
  <c r="AW186" i="13"/>
  <c r="BA641" i="13"/>
  <c r="BA34" i="13"/>
  <c r="BB34" i="13" s="1"/>
  <c r="BI34" i="13" s="1"/>
  <c r="AW593" i="13"/>
  <c r="AX593" i="13" s="1"/>
  <c r="BA689" i="13"/>
  <c r="BA392" i="13"/>
  <c r="BB392" i="13" s="1"/>
  <c r="BI392" i="13" s="1"/>
  <c r="BA725" i="13"/>
  <c r="BA761" i="13"/>
  <c r="BB761" i="13" s="1"/>
  <c r="BI761" i="13" s="1"/>
  <c r="BA871" i="13"/>
  <c r="BB871" i="13" s="1"/>
  <c r="BI871" i="13" s="1"/>
  <c r="BE750" i="13"/>
  <c r="BF750" i="13" s="1"/>
  <c r="BJ750" i="13" s="1"/>
  <c r="BE822" i="13"/>
  <c r="BF822" i="13" s="1"/>
  <c r="BJ822" i="13" s="1"/>
  <c r="BE894" i="13"/>
  <c r="BF894" i="13" s="1"/>
  <c r="BJ894" i="13" s="1"/>
  <c r="BE966" i="13"/>
  <c r="BF966" i="13" s="1"/>
  <c r="BJ966" i="13" s="1"/>
  <c r="BE67" i="13"/>
  <c r="BF67" i="13" s="1"/>
  <c r="BJ67" i="13" s="1"/>
  <c r="BE211" i="13"/>
  <c r="BF211" i="13" s="1"/>
  <c r="BJ211" i="13" s="1"/>
  <c r="BE283" i="13"/>
  <c r="BF283" i="13" s="1"/>
  <c r="BJ283" i="13" s="1"/>
  <c r="BE355" i="13"/>
  <c r="BF355" i="13" s="1"/>
  <c r="BJ355" i="13" s="1"/>
  <c r="BE427" i="13"/>
  <c r="BF427" i="13" s="1"/>
  <c r="BJ427" i="13" s="1"/>
  <c r="BE499" i="13"/>
  <c r="BF499" i="13" s="1"/>
  <c r="BJ499" i="13" s="1"/>
  <c r="BE571" i="13"/>
  <c r="BF571" i="13" s="1"/>
  <c r="BJ571" i="13" s="1"/>
  <c r="BE643" i="13"/>
  <c r="BF643" i="13" s="1"/>
  <c r="BJ643" i="13" s="1"/>
  <c r="BE715" i="13"/>
  <c r="BF715" i="13" s="1"/>
  <c r="BJ715" i="13" s="1"/>
  <c r="BE787" i="13"/>
  <c r="BF787" i="13" s="1"/>
  <c r="BJ787" i="13" s="1"/>
  <c r="BE859" i="13"/>
  <c r="BF859" i="13" s="1"/>
  <c r="BJ859" i="13" s="1"/>
  <c r="BE931" i="13"/>
  <c r="BF931" i="13" s="1"/>
  <c r="BJ931" i="13" s="1"/>
  <c r="BE32" i="13"/>
  <c r="BF32" i="13" s="1"/>
  <c r="BJ32" i="13" s="1"/>
  <c r="AW665" i="13"/>
  <c r="AW601" i="13"/>
  <c r="AW71" i="13"/>
  <c r="BA785" i="13"/>
  <c r="BB785" i="13" s="1"/>
  <c r="BI785" i="13" s="1"/>
  <c r="BA339" i="13"/>
  <c r="BA88" i="13"/>
  <c r="AW599" i="13"/>
  <c r="AW701" i="13"/>
  <c r="BA633" i="13"/>
  <c r="BB633" i="13" s="1"/>
  <c r="BI633" i="13" s="1"/>
  <c r="BA741" i="13"/>
  <c r="BB741" i="13" s="1"/>
  <c r="BI741" i="13" s="1"/>
  <c r="BA433" i="13"/>
  <c r="BB433" i="13" s="1"/>
  <c r="BI433" i="13" s="1"/>
  <c r="BA344" i="13"/>
  <c r="BA784" i="13"/>
  <c r="BB784" i="13" s="1"/>
  <c r="BI784" i="13" s="1"/>
  <c r="BE309" i="13"/>
  <c r="BF309" i="13" s="1"/>
  <c r="BJ309" i="13" s="1"/>
  <c r="AW385" i="13"/>
  <c r="AW569" i="13"/>
  <c r="AW157" i="13"/>
  <c r="AW138" i="13"/>
  <c r="AW78" i="13"/>
  <c r="BA46" i="13"/>
  <c r="BA48" i="13"/>
  <c r="BB48" i="13" s="1"/>
  <c r="BI48" i="13" s="1"/>
  <c r="BA300" i="13"/>
  <c r="BB300" i="13" s="1"/>
  <c r="BI300" i="13" s="1"/>
  <c r="BA348" i="13"/>
  <c r="BA396" i="13"/>
  <c r="BA17" i="13"/>
  <c r="BB17" i="13" s="1"/>
  <c r="BI17" i="13" s="1"/>
  <c r="BA39" i="13"/>
  <c r="BA293" i="13"/>
  <c r="BA90" i="13"/>
  <c r="BB90" i="13" s="1"/>
  <c r="BI90" i="13" s="1"/>
  <c r="BA138" i="13"/>
  <c r="BA186" i="13"/>
  <c r="BA234" i="13"/>
  <c r="BB234" i="13" s="1"/>
  <c r="BI234" i="13" s="1"/>
  <c r="BA69" i="13"/>
  <c r="BB69" i="13" s="1"/>
  <c r="BI69" i="13" s="1"/>
  <c r="BA645" i="13"/>
  <c r="BB645" i="13" s="1"/>
  <c r="BI645" i="13" s="1"/>
  <c r="BA801" i="13"/>
  <c r="BB801" i="13" s="1"/>
  <c r="BI801" i="13" s="1"/>
  <c r="BA849" i="13"/>
  <c r="BA897" i="13"/>
  <c r="BB897" i="13" s="1"/>
  <c r="BI897" i="13" s="1"/>
  <c r="BA945" i="13"/>
  <c r="BB945" i="13" s="1"/>
  <c r="BI945" i="13" s="1"/>
  <c r="BA154" i="13"/>
  <c r="BB154" i="13" s="1"/>
  <c r="BI154" i="13" s="1"/>
  <c r="BA214" i="13"/>
  <c r="BA322" i="13"/>
  <c r="BB322" i="13" s="1"/>
  <c r="BI322" i="13" s="1"/>
  <c r="BA430" i="13"/>
  <c r="BA634" i="13"/>
  <c r="BA682" i="13"/>
  <c r="BB682" i="13" s="1"/>
  <c r="BI682" i="13" s="1"/>
  <c r="BA730" i="13"/>
  <c r="BB730" i="13" s="1"/>
  <c r="BI730" i="13" s="1"/>
  <c r="BA778" i="13"/>
  <c r="BB778" i="13" s="1"/>
  <c r="BI778" i="13" s="1"/>
  <c r="BA838" i="13"/>
  <c r="BB838" i="13" s="1"/>
  <c r="BI838" i="13" s="1"/>
  <c r="BA910" i="13"/>
  <c r="BB910" i="13" s="1"/>
  <c r="BI910" i="13" s="1"/>
  <c r="BA467" i="13"/>
  <c r="BB467" i="13" s="1"/>
  <c r="BI467" i="13" s="1"/>
  <c r="BA671" i="13"/>
  <c r="BB671" i="13" s="1"/>
  <c r="BI671" i="13" s="1"/>
  <c r="BA719" i="13"/>
  <c r="BB719" i="13" s="1"/>
  <c r="BI719" i="13" s="1"/>
  <c r="BA767" i="13"/>
  <c r="BA911" i="13"/>
  <c r="BB911" i="13" s="1"/>
  <c r="BI911" i="13" s="1"/>
  <c r="BA959" i="13"/>
  <c r="BA37" i="13"/>
  <c r="BA97" i="13"/>
  <c r="BB97" i="13" s="1"/>
  <c r="BI97" i="13" s="1"/>
  <c r="BA205" i="13"/>
  <c r="BA313" i="13"/>
  <c r="BB313" i="13" s="1"/>
  <c r="BI313" i="13" s="1"/>
  <c r="BA373" i="13"/>
  <c r="BB373" i="13" s="1"/>
  <c r="BI373" i="13" s="1"/>
  <c r="BA541" i="13"/>
  <c r="BB541" i="13" s="1"/>
  <c r="BI541" i="13" s="1"/>
  <c r="BA649" i="13"/>
  <c r="BA841" i="13"/>
  <c r="BB841" i="13" s="1"/>
  <c r="BI841" i="13" s="1"/>
  <c r="BA38" i="13"/>
  <c r="BA110" i="13"/>
  <c r="BA194" i="13"/>
  <c r="BB194" i="13" s="1"/>
  <c r="BI194" i="13" s="1"/>
  <c r="BA266" i="13"/>
  <c r="BA350" i="13"/>
  <c r="BA422" i="13"/>
  <c r="BB422" i="13" s="1"/>
  <c r="BI422" i="13" s="1"/>
  <c r="BA494" i="13"/>
  <c r="BA566" i="13"/>
  <c r="BB566" i="13" s="1"/>
  <c r="BI566" i="13" s="1"/>
  <c r="BA638" i="13"/>
  <c r="BB638" i="13" s="1"/>
  <c r="BI638" i="13" s="1"/>
  <c r="BA399" i="13"/>
  <c r="BB399" i="13" s="1"/>
  <c r="BI399" i="13" s="1"/>
  <c r="BA603" i="13"/>
  <c r="BB603" i="13" s="1"/>
  <c r="BI603" i="13" s="1"/>
  <c r="BA148" i="13"/>
  <c r="BB148" i="13" s="1"/>
  <c r="BI148" i="13" s="1"/>
  <c r="BA220" i="13"/>
  <c r="BB220" i="13" s="1"/>
  <c r="BI220" i="13" s="1"/>
  <c r="BA304" i="13"/>
  <c r="BA388" i="13"/>
  <c r="BB388" i="13" s="1"/>
  <c r="BI388" i="13" s="1"/>
  <c r="BA460" i="13"/>
  <c r="BA568" i="13"/>
  <c r="BA724" i="13"/>
  <c r="BB724" i="13" s="1"/>
  <c r="BI724" i="13" s="1"/>
  <c r="BA666" i="13"/>
  <c r="BA774" i="13"/>
  <c r="BB774" i="13" s="1"/>
  <c r="BI774" i="13" s="1"/>
  <c r="BA822" i="13"/>
  <c r="BB822" i="13" s="1"/>
  <c r="BI822" i="13" s="1"/>
  <c r="BA439" i="13"/>
  <c r="BB439" i="13" s="1"/>
  <c r="BI439" i="13" s="1"/>
  <c r="BA769" i="13"/>
  <c r="BA680" i="13"/>
  <c r="BB680" i="13" s="1"/>
  <c r="BI680" i="13" s="1"/>
  <c r="BA728" i="13"/>
  <c r="BB728" i="13" s="1"/>
  <c r="BI728" i="13" s="1"/>
  <c r="BA776" i="13"/>
  <c r="BB776" i="13" s="1"/>
  <c r="BI776" i="13" s="1"/>
  <c r="BA824" i="13"/>
  <c r="BB824" i="13" s="1"/>
  <c r="BI824" i="13" s="1"/>
  <c r="BA872" i="13"/>
  <c r="BA920" i="13"/>
  <c r="BA968" i="13"/>
  <c r="BB968" i="13" s="1"/>
  <c r="BI968" i="13" s="1"/>
  <c r="BA207" i="13"/>
  <c r="AW131" i="13"/>
  <c r="BA156" i="13"/>
  <c r="BB156" i="13" s="1"/>
  <c r="BI156" i="13" s="1"/>
  <c r="BA204" i="13"/>
  <c r="BB204" i="13" s="1"/>
  <c r="BI204" i="13" s="1"/>
  <c r="BA252" i="13"/>
  <c r="BB252" i="13" s="1"/>
  <c r="BI252" i="13" s="1"/>
  <c r="BA41" i="13"/>
  <c r="BB41" i="13" s="1"/>
  <c r="BI41" i="13" s="1"/>
  <c r="BA42" i="13"/>
  <c r="BB42" i="13" s="1"/>
  <c r="BI42" i="13" s="1"/>
  <c r="BA55" i="13"/>
  <c r="BA127" i="13"/>
  <c r="BB127" i="13" s="1"/>
  <c r="BI127" i="13" s="1"/>
  <c r="BA199" i="13"/>
  <c r="BA271" i="13"/>
  <c r="BA343" i="13"/>
  <c r="BB343" i="13" s="1"/>
  <c r="BI343" i="13" s="1"/>
  <c r="BA368" i="13"/>
  <c r="BB368" i="13" s="1"/>
  <c r="BI368" i="13" s="1"/>
  <c r="BA56" i="13"/>
  <c r="BB56" i="13" s="1"/>
  <c r="BI56" i="13" s="1"/>
  <c r="BA128" i="13"/>
  <c r="BB128" i="13" s="1"/>
  <c r="BI128" i="13" s="1"/>
  <c r="BA200" i="13"/>
  <c r="BB200" i="13" s="1"/>
  <c r="BI200" i="13" s="1"/>
  <c r="BA272" i="13"/>
  <c r="BA9" i="13"/>
  <c r="BA129" i="13"/>
  <c r="BB129" i="13" s="1"/>
  <c r="BI129" i="13" s="1"/>
  <c r="BA237" i="13"/>
  <c r="BA297" i="13"/>
  <c r="BB297" i="13" s="1"/>
  <c r="BI297" i="13" s="1"/>
  <c r="BA357" i="13"/>
  <c r="BA477" i="13"/>
  <c r="BA274" i="13"/>
  <c r="BB274" i="13" s="1"/>
  <c r="BI274" i="13" s="1"/>
  <c r="BA382" i="13"/>
  <c r="BA586" i="13"/>
  <c r="BB586" i="13" s="1"/>
  <c r="BI586" i="13" s="1"/>
  <c r="BA275" i="13"/>
  <c r="BB275" i="13" s="1"/>
  <c r="BI275" i="13" s="1"/>
  <c r="BA323" i="13"/>
  <c r="BB323" i="13" s="1"/>
  <c r="BI323" i="13" s="1"/>
  <c r="BA371" i="13"/>
  <c r="BA419" i="13"/>
  <c r="BB419" i="13" s="1"/>
  <c r="BI419" i="13" s="1"/>
  <c r="BA623" i="13"/>
  <c r="BB623" i="13" s="1"/>
  <c r="BI623" i="13" s="1"/>
  <c r="BA516" i="13"/>
  <c r="BA612" i="13"/>
  <c r="BB612" i="13" s="1"/>
  <c r="BI612" i="13" s="1"/>
  <c r="BA660" i="13"/>
  <c r="BA708" i="13"/>
  <c r="BA756" i="13"/>
  <c r="BB756" i="13" s="1"/>
  <c r="BI756" i="13" s="1"/>
  <c r="BA804" i="13"/>
  <c r="BA852" i="13"/>
  <c r="BB852" i="13" s="1"/>
  <c r="BI852" i="13" s="1"/>
  <c r="BA900" i="13"/>
  <c r="BB900" i="13" s="1"/>
  <c r="BI900" i="13" s="1"/>
  <c r="BA948" i="13"/>
  <c r="BB948" i="13" s="1"/>
  <c r="BI948" i="13" s="1"/>
  <c r="BA157" i="13"/>
  <c r="BA265" i="13"/>
  <c r="BB265" i="13" s="1"/>
  <c r="BI265" i="13" s="1"/>
  <c r="BA601" i="13"/>
  <c r="BB601" i="13" s="1"/>
  <c r="BI601" i="13" s="1"/>
  <c r="BA901" i="13"/>
  <c r="BA961" i="13"/>
  <c r="BB961" i="13" s="1"/>
  <c r="BI961" i="13" s="1"/>
  <c r="BA698" i="13"/>
  <c r="BA746" i="13"/>
  <c r="BA794" i="13"/>
  <c r="BB794" i="13" s="1"/>
  <c r="BI794" i="13" s="1"/>
  <c r="BA842" i="13"/>
  <c r="BA890" i="13"/>
  <c r="BB890" i="13" s="1"/>
  <c r="BI890" i="13" s="1"/>
  <c r="BA938" i="13"/>
  <c r="BB938" i="13" s="1"/>
  <c r="BI938" i="13" s="1"/>
  <c r="BA507" i="13"/>
  <c r="BB507" i="13" s="1"/>
  <c r="BI507" i="13" s="1"/>
  <c r="BA555" i="13"/>
  <c r="BA903" i="13"/>
  <c r="BB903" i="13" s="1"/>
  <c r="BI903" i="13" s="1"/>
  <c r="BA951" i="13"/>
  <c r="BB951" i="13" s="1"/>
  <c r="BI951" i="13" s="1"/>
  <c r="BA520" i="13"/>
  <c r="BB520" i="13" s="1"/>
  <c r="BI520" i="13" s="1"/>
  <c r="BA676" i="13"/>
  <c r="BB676" i="13" s="1"/>
  <c r="BI676" i="13" s="1"/>
  <c r="BA832" i="13"/>
  <c r="BA880" i="13"/>
  <c r="BA928" i="13"/>
  <c r="BB928" i="13" s="1"/>
  <c r="BI928" i="13" s="1"/>
  <c r="BA941" i="13"/>
  <c r="BA522" i="13"/>
  <c r="BB522" i="13" s="1"/>
  <c r="BI522" i="13" s="1"/>
  <c r="BA570" i="13"/>
  <c r="BB570" i="13" s="1"/>
  <c r="BI570" i="13" s="1"/>
  <c r="BA618" i="13"/>
  <c r="BB618" i="13" s="1"/>
  <c r="BI618" i="13" s="1"/>
  <c r="BA882" i="13"/>
  <c r="BA930" i="13"/>
  <c r="BB930" i="13" s="1"/>
  <c r="BI930" i="13" s="1"/>
  <c r="BA907" i="13"/>
  <c r="BB907" i="13" s="1"/>
  <c r="BI907" i="13" s="1"/>
  <c r="BA547" i="13"/>
  <c r="BA595" i="13"/>
  <c r="BB595" i="13" s="1"/>
  <c r="BI595" i="13" s="1"/>
  <c r="BA643" i="13"/>
  <c r="BA691" i="13"/>
  <c r="BA739" i="13"/>
  <c r="BB739" i="13" s="1"/>
  <c r="BI739" i="13" s="1"/>
  <c r="BA787" i="13"/>
  <c r="BA512" i="13"/>
  <c r="BB512" i="13" s="1"/>
  <c r="BI512" i="13" s="1"/>
  <c r="BA572" i="13"/>
  <c r="BB572" i="13" s="1"/>
  <c r="BI572" i="13" s="1"/>
  <c r="BA632" i="13"/>
  <c r="BB632" i="13" s="1"/>
  <c r="BI632" i="13" s="1"/>
  <c r="BE818" i="13"/>
  <c r="BF818" i="13" s="1"/>
  <c r="BJ818" i="13" s="1"/>
  <c r="BA831" i="13"/>
  <c r="BB831" i="13" s="1"/>
  <c r="BI831" i="13" s="1"/>
  <c r="AW863" i="13"/>
  <c r="AX863" i="13" s="1"/>
  <c r="AW313" i="13"/>
  <c r="AW337" i="13"/>
  <c r="BA144" i="13"/>
  <c r="BA192" i="13"/>
  <c r="BA240" i="13"/>
  <c r="BB240" i="13" s="1"/>
  <c r="BI240" i="13" s="1"/>
  <c r="BA27" i="13"/>
  <c r="BA609" i="13"/>
  <c r="BB609" i="13" s="1"/>
  <c r="BI609" i="13" s="1"/>
  <c r="BA57" i="13"/>
  <c r="BB57" i="13" s="1"/>
  <c r="BI57" i="13" s="1"/>
  <c r="BA225" i="13"/>
  <c r="BB225" i="13" s="1"/>
  <c r="BI225" i="13" s="1"/>
  <c r="BA285" i="13"/>
  <c r="BB285" i="13" s="1"/>
  <c r="BI285" i="13" s="1"/>
  <c r="BA574" i="13"/>
  <c r="BB574" i="13" s="1"/>
  <c r="BI574" i="13" s="1"/>
  <c r="BA826" i="13"/>
  <c r="BB826" i="13" s="1"/>
  <c r="BI826" i="13" s="1"/>
  <c r="BA898" i="13"/>
  <c r="BA263" i="13"/>
  <c r="BB263" i="13" s="1"/>
  <c r="BI263" i="13" s="1"/>
  <c r="BA311" i="13"/>
  <c r="BA359" i="13"/>
  <c r="BA407" i="13"/>
  <c r="BB407" i="13" s="1"/>
  <c r="BI407" i="13" s="1"/>
  <c r="BA611" i="13"/>
  <c r="BA504" i="13"/>
  <c r="BB504" i="13" s="1"/>
  <c r="BI504" i="13" s="1"/>
  <c r="BA552" i="13"/>
  <c r="BB552" i="13" s="1"/>
  <c r="BI552" i="13" s="1"/>
  <c r="BA600" i="13"/>
  <c r="BB600" i="13" s="1"/>
  <c r="BI600" i="13" s="1"/>
  <c r="BA648" i="13"/>
  <c r="BA696" i="13"/>
  <c r="BB696" i="13" s="1"/>
  <c r="BI696" i="13" s="1"/>
  <c r="BA744" i="13"/>
  <c r="BB744" i="13" s="1"/>
  <c r="BI744" i="13" s="1"/>
  <c r="BA792" i="13"/>
  <c r="BA840" i="13"/>
  <c r="BB840" i="13" s="1"/>
  <c r="BI840" i="13" s="1"/>
  <c r="BA888" i="13"/>
  <c r="BA936" i="13"/>
  <c r="BB936" i="13" s="1"/>
  <c r="BI936" i="13" s="1"/>
  <c r="BA25" i="13"/>
  <c r="BB25" i="13" s="1"/>
  <c r="BI25" i="13" s="1"/>
  <c r="BA361" i="13"/>
  <c r="BA421" i="13"/>
  <c r="BB421" i="13" s="1"/>
  <c r="BI421" i="13" s="1"/>
  <c r="BA889" i="13"/>
  <c r="BB889" i="13" s="1"/>
  <c r="BI889" i="13" s="1"/>
  <c r="BA949" i="13"/>
  <c r="BB949" i="13" s="1"/>
  <c r="BI949" i="13" s="1"/>
  <c r="BA98" i="13"/>
  <c r="BA182" i="13"/>
  <c r="BB182" i="13" s="1"/>
  <c r="BI182" i="13" s="1"/>
  <c r="BA254" i="13"/>
  <c r="BB254" i="13" s="1"/>
  <c r="BI254" i="13" s="1"/>
  <c r="BA338" i="13"/>
  <c r="BA410" i="13"/>
  <c r="BB410" i="13" s="1"/>
  <c r="BI410" i="13" s="1"/>
  <c r="BA482" i="13"/>
  <c r="BA554" i="13"/>
  <c r="BA626" i="13"/>
  <c r="BB626" i="13" s="1"/>
  <c r="BI626" i="13" s="1"/>
  <c r="BA686" i="13"/>
  <c r="BA734" i="13"/>
  <c r="BB734" i="13" s="1"/>
  <c r="BI734" i="13" s="1"/>
  <c r="BA782" i="13"/>
  <c r="BB782" i="13" s="1"/>
  <c r="BI782" i="13" s="1"/>
  <c r="BA830" i="13"/>
  <c r="BB830" i="13" s="1"/>
  <c r="BI830" i="13" s="1"/>
  <c r="BA878" i="13"/>
  <c r="BB878" i="13" s="1"/>
  <c r="BI878" i="13" s="1"/>
  <c r="BA926" i="13"/>
  <c r="BB926" i="13" s="1"/>
  <c r="BI926" i="13" s="1"/>
  <c r="BA688" i="13"/>
  <c r="BB688" i="13" s="1"/>
  <c r="BI688" i="13" s="1"/>
  <c r="BA543" i="13"/>
  <c r="BA891" i="13"/>
  <c r="BB891" i="13" s="1"/>
  <c r="BI891" i="13" s="1"/>
  <c r="BA939" i="13"/>
  <c r="BA124" i="13"/>
  <c r="BA208" i="13"/>
  <c r="BB208" i="13" s="1"/>
  <c r="BI208" i="13" s="1"/>
  <c r="BA292" i="13"/>
  <c r="BA376" i="13"/>
  <c r="BB376" i="13" s="1"/>
  <c r="BI376" i="13" s="1"/>
  <c r="BA508" i="13"/>
  <c r="BB508" i="13" s="1"/>
  <c r="BI508" i="13" s="1"/>
  <c r="BA664" i="13"/>
  <c r="BB664" i="13" s="1"/>
  <c r="BI664" i="13" s="1"/>
  <c r="BA820" i="13"/>
  <c r="BB820" i="13" s="1"/>
  <c r="BI820" i="13" s="1"/>
  <c r="BA868" i="13"/>
  <c r="BB868" i="13" s="1"/>
  <c r="BI868" i="13" s="1"/>
  <c r="BA916" i="13"/>
  <c r="BB916" i="13" s="1"/>
  <c r="BI916" i="13" s="1"/>
  <c r="BA929" i="13"/>
  <c r="BA510" i="13"/>
  <c r="BB510" i="13" s="1"/>
  <c r="BI510" i="13" s="1"/>
  <c r="BA558" i="13"/>
  <c r="BA606" i="13"/>
  <c r="BA870" i="13"/>
  <c r="BB870" i="13" s="1"/>
  <c r="BI870" i="13" s="1"/>
  <c r="BA918" i="13"/>
  <c r="BB918" i="13" s="1"/>
  <c r="BI918" i="13" s="1"/>
  <c r="BA966" i="13"/>
  <c r="BB966" i="13" s="1"/>
  <c r="BI966" i="13" s="1"/>
  <c r="BA535" i="13"/>
  <c r="BB535" i="13" s="1"/>
  <c r="BI535" i="13" s="1"/>
  <c r="BA583" i="13"/>
  <c r="BA631" i="13"/>
  <c r="BB631" i="13" s="1"/>
  <c r="BI631" i="13" s="1"/>
  <c r="BA679" i="13"/>
  <c r="BB679" i="13" s="1"/>
  <c r="BI679" i="13" s="1"/>
  <c r="BA727" i="13"/>
  <c r="BB727" i="13" s="1"/>
  <c r="BI727" i="13" s="1"/>
  <c r="BA775" i="13"/>
  <c r="AW179" i="13"/>
  <c r="BA352" i="13"/>
  <c r="AW61" i="13"/>
  <c r="BA136" i="13"/>
  <c r="BB136" i="13" s="1"/>
  <c r="BI136" i="13" s="1"/>
  <c r="AW335" i="13"/>
  <c r="AW30" i="13"/>
  <c r="BA179" i="13"/>
  <c r="BB179" i="13" s="1"/>
  <c r="BI179" i="13" s="1"/>
  <c r="BA493" i="13"/>
  <c r="BB493" i="13" s="1"/>
  <c r="BI493" i="13" s="1"/>
  <c r="BA793" i="13"/>
  <c r="BA853" i="13"/>
  <c r="BB853" i="13" s="1"/>
  <c r="BI853" i="13" s="1"/>
  <c r="BA50" i="13"/>
  <c r="BB50" i="13" s="1"/>
  <c r="BI50" i="13" s="1"/>
  <c r="BA122" i="13"/>
  <c r="BA206" i="13"/>
  <c r="BB206" i="13" s="1"/>
  <c r="BI206" i="13" s="1"/>
  <c r="BA278" i="13"/>
  <c r="BA362" i="13"/>
  <c r="AW265" i="13"/>
  <c r="AW421" i="13"/>
  <c r="BA303" i="13"/>
  <c r="BA312" i="13"/>
  <c r="BB312" i="13" s="1"/>
  <c r="BI312" i="13" s="1"/>
  <c r="BA360" i="13"/>
  <c r="BB360" i="13" s="1"/>
  <c r="BI360" i="13" s="1"/>
  <c r="BA54" i="13"/>
  <c r="BA102" i="13"/>
  <c r="BB102" i="13" s="1"/>
  <c r="BI102" i="13" s="1"/>
  <c r="BA150" i="13"/>
  <c r="BB150" i="13" s="1"/>
  <c r="BI150" i="13" s="1"/>
  <c r="BA198" i="13"/>
  <c r="BB198" i="13" s="1"/>
  <c r="BI198" i="13" s="1"/>
  <c r="BA246" i="13"/>
  <c r="BB246" i="13" s="1"/>
  <c r="BI246" i="13" s="1"/>
  <c r="BA67" i="13"/>
  <c r="BA139" i="13"/>
  <c r="BA211" i="13"/>
  <c r="BB211" i="13" s="1"/>
  <c r="BI211" i="13" s="1"/>
  <c r="BA283" i="13"/>
  <c r="BA355" i="13"/>
  <c r="BB355" i="13" s="1"/>
  <c r="BI355" i="13" s="1"/>
  <c r="BA68" i="13"/>
  <c r="BB68" i="13" s="1"/>
  <c r="BI68" i="13" s="1"/>
  <c r="BA140" i="13"/>
  <c r="BB140" i="13" s="1"/>
  <c r="BI140" i="13" s="1"/>
  <c r="BA212" i="13"/>
  <c r="BA284" i="13"/>
  <c r="BB284" i="13" s="1"/>
  <c r="BI284" i="13" s="1"/>
  <c r="BA21" i="13"/>
  <c r="BB21" i="13" s="1"/>
  <c r="BI21" i="13" s="1"/>
  <c r="BA81" i="13"/>
  <c r="BA141" i="13"/>
  <c r="BB141" i="13" s="1"/>
  <c r="BI141" i="13" s="1"/>
  <c r="BA249" i="13"/>
  <c r="BA765" i="13"/>
  <c r="BB765" i="13" s="1"/>
  <c r="BI765" i="13" s="1"/>
  <c r="BA813" i="13"/>
  <c r="BB813" i="13" s="1"/>
  <c r="BI813" i="13" s="1"/>
  <c r="BA861" i="13"/>
  <c r="BB861" i="13" s="1"/>
  <c r="BI861" i="13" s="1"/>
  <c r="BA909" i="13"/>
  <c r="BB909" i="13" s="1"/>
  <c r="BI909" i="13" s="1"/>
  <c r="BA226" i="13"/>
  <c r="BB226" i="13" s="1"/>
  <c r="BI226" i="13" s="1"/>
  <c r="BA334" i="13"/>
  <c r="BB334" i="13" s="1"/>
  <c r="BI334" i="13" s="1"/>
  <c r="BA442" i="13"/>
  <c r="BA646" i="13"/>
  <c r="BB646" i="13" s="1"/>
  <c r="BI646" i="13" s="1"/>
  <c r="BA694" i="13"/>
  <c r="BB694" i="13" s="1"/>
  <c r="BI694" i="13" s="1"/>
  <c r="BA742" i="13"/>
  <c r="BA790" i="13"/>
  <c r="BB790" i="13" s="1"/>
  <c r="BI790" i="13" s="1"/>
  <c r="BA479" i="13"/>
  <c r="BA683" i="13"/>
  <c r="BA731" i="13"/>
  <c r="BB731" i="13" s="1"/>
  <c r="BI731" i="13" s="1"/>
  <c r="BA779" i="13"/>
  <c r="BB779" i="13" s="1"/>
  <c r="BI779" i="13" s="1"/>
  <c r="BA827" i="13"/>
  <c r="BA875" i="13"/>
  <c r="BB875" i="13" s="1"/>
  <c r="BI875" i="13" s="1"/>
  <c r="BA923" i="13"/>
  <c r="BB923" i="13" s="1"/>
  <c r="BI923" i="13" s="1"/>
  <c r="BA2" i="13"/>
  <c r="BA109" i="13"/>
  <c r="BB109" i="13" s="1"/>
  <c r="BI109" i="13" s="1"/>
  <c r="BA217" i="13"/>
  <c r="BB217" i="13" s="1"/>
  <c r="BI217" i="13" s="1"/>
  <c r="BA325" i="13"/>
  <c r="BA445" i="13"/>
  <c r="BB445" i="13" s="1"/>
  <c r="BI445" i="13" s="1"/>
  <c r="BA553" i="13"/>
  <c r="BA661" i="13"/>
  <c r="BA733" i="13"/>
  <c r="BB733" i="13" s="1"/>
  <c r="BI733" i="13" s="1"/>
  <c r="BA411" i="13"/>
  <c r="BB411" i="13" s="1"/>
  <c r="BI411" i="13" s="1"/>
  <c r="BA615" i="13"/>
  <c r="BB615" i="13" s="1"/>
  <c r="BI615" i="13" s="1"/>
  <c r="BA580" i="13"/>
  <c r="BB580" i="13" s="1"/>
  <c r="BI580" i="13" s="1"/>
  <c r="BA630" i="13"/>
  <c r="BB630" i="13" s="1"/>
  <c r="BI630" i="13" s="1"/>
  <c r="BA678" i="13"/>
  <c r="BA786" i="13"/>
  <c r="BB786" i="13" s="1"/>
  <c r="BI786" i="13" s="1"/>
  <c r="BA834" i="13"/>
  <c r="BB834" i="13" s="1"/>
  <c r="BI834" i="13" s="1"/>
  <c r="BA451" i="13"/>
  <c r="BA524" i="13"/>
  <c r="BB524" i="13" s="1"/>
  <c r="BI524" i="13" s="1"/>
  <c r="BA584" i="13"/>
  <c r="BA644" i="13"/>
  <c r="BA692" i="13"/>
  <c r="BB692" i="13" s="1"/>
  <c r="BI692" i="13" s="1"/>
  <c r="BA740" i="13"/>
  <c r="BB740" i="13" s="1"/>
  <c r="BI740" i="13" s="1"/>
  <c r="BA788" i="13"/>
  <c r="BB788" i="13" s="1"/>
  <c r="BI788" i="13" s="1"/>
  <c r="BA836" i="13"/>
  <c r="BB836" i="13" s="1"/>
  <c r="BI836" i="13" s="1"/>
  <c r="BA884" i="13"/>
  <c r="BB884" i="13" s="1"/>
  <c r="BI884" i="13" s="1"/>
  <c r="BA932" i="13"/>
  <c r="BB932" i="13" s="1"/>
  <c r="BI932" i="13" s="1"/>
  <c r="BA12" i="13"/>
  <c r="BB12" i="13" s="1"/>
  <c r="BI12" i="13" s="1"/>
  <c r="BA72" i="13"/>
  <c r="BB72" i="13" s="1"/>
  <c r="BI72" i="13" s="1"/>
  <c r="BA120" i="13"/>
  <c r="BA79" i="13"/>
  <c r="BB79" i="13" s="1"/>
  <c r="BI79" i="13" s="1"/>
  <c r="BA151" i="13"/>
  <c r="BA223" i="13"/>
  <c r="BA295" i="13"/>
  <c r="BB295" i="13" s="1"/>
  <c r="BI295" i="13" s="1"/>
  <c r="BA367" i="13"/>
  <c r="BA80" i="13"/>
  <c r="BB80" i="13" s="1"/>
  <c r="BI80" i="13" s="1"/>
  <c r="BA152" i="13"/>
  <c r="BB152" i="13" s="1"/>
  <c r="BI152" i="13" s="1"/>
  <c r="BA224" i="13"/>
  <c r="BB224" i="13" s="1"/>
  <c r="BI224" i="13" s="1"/>
  <c r="BA296" i="13"/>
  <c r="BA33" i="13"/>
  <c r="BB33" i="13" s="1"/>
  <c r="BI33" i="13" s="1"/>
  <c r="BA201" i="13"/>
  <c r="BB201" i="13" s="1"/>
  <c r="BI201" i="13" s="1"/>
  <c r="BA441" i="13"/>
  <c r="BA549" i="13"/>
  <c r="BB549" i="13" s="1"/>
  <c r="BI549" i="13" s="1"/>
  <c r="BA669" i="13"/>
  <c r="BA238" i="13"/>
  <c r="BA346" i="13"/>
  <c r="BB346" i="13" s="1"/>
  <c r="BI346" i="13" s="1"/>
  <c r="BA502" i="13"/>
  <c r="BA539" i="13"/>
  <c r="BB539" i="13" s="1"/>
  <c r="BI539" i="13" s="1"/>
  <c r="BA432" i="13"/>
  <c r="BB432" i="13" s="1"/>
  <c r="BI432" i="13" s="1"/>
  <c r="BA480" i="13"/>
  <c r="BB480" i="13" s="1"/>
  <c r="BI480" i="13" s="1"/>
  <c r="BA121" i="13"/>
  <c r="BA229" i="13"/>
  <c r="BB229" i="13" s="1"/>
  <c r="BI229" i="13" s="1"/>
  <c r="BA397" i="13"/>
  <c r="BB397" i="13" s="1"/>
  <c r="BI397" i="13" s="1"/>
  <c r="AW677" i="13"/>
  <c r="BA706" i="13"/>
  <c r="BB706" i="13" s="1"/>
  <c r="BI706" i="13" s="1"/>
  <c r="BA798" i="13"/>
  <c r="BA63" i="13"/>
  <c r="AV956" i="13"/>
  <c r="AW956" i="13" s="1"/>
  <c r="AW605" i="13"/>
  <c r="AW625" i="13"/>
  <c r="BA132" i="13"/>
  <c r="BA261" i="13"/>
  <c r="BB261" i="13" s="1"/>
  <c r="BI261" i="13" s="1"/>
  <c r="BA404" i="13"/>
  <c r="BE761" i="13"/>
  <c r="BF761" i="13" s="1"/>
  <c r="BJ761" i="13" s="1"/>
  <c r="BE833" i="13"/>
  <c r="BF833" i="13" s="1"/>
  <c r="BJ833" i="13" s="1"/>
  <c r="BE905" i="13"/>
  <c r="BF905" i="13" s="1"/>
  <c r="BJ905" i="13" s="1"/>
  <c r="BE763" i="13"/>
  <c r="BF763" i="13" s="1"/>
  <c r="BJ763" i="13" s="1"/>
  <c r="BE765" i="13"/>
  <c r="BF765" i="13" s="1"/>
  <c r="BJ765" i="13" s="1"/>
  <c r="BE442" i="13"/>
  <c r="BF442" i="13" s="1"/>
  <c r="BJ442" i="13" s="1"/>
  <c r="BE586" i="13"/>
  <c r="BF586" i="13" s="1"/>
  <c r="BJ586" i="13" s="1"/>
  <c r="BE47" i="13"/>
  <c r="BF47" i="13" s="1"/>
  <c r="BJ47" i="13" s="1"/>
  <c r="BE911" i="13"/>
  <c r="BF911" i="13" s="1"/>
  <c r="BJ911" i="13" s="1"/>
  <c r="BE876" i="13"/>
  <c r="BF876" i="13" s="1"/>
  <c r="BJ876" i="13" s="1"/>
  <c r="BE948" i="13"/>
  <c r="BF948" i="13" s="1"/>
  <c r="BJ948" i="13" s="1"/>
  <c r="BE773" i="13"/>
  <c r="BE845" i="13"/>
  <c r="BF845" i="13" s="1"/>
  <c r="BJ845" i="13" s="1"/>
  <c r="BE917" i="13"/>
  <c r="BF917" i="13" s="1"/>
  <c r="BJ917" i="13" s="1"/>
  <c r="BE410" i="13"/>
  <c r="BF410" i="13" s="1"/>
  <c r="BJ410" i="13" s="1"/>
  <c r="BE482" i="13"/>
  <c r="BF482" i="13" s="1"/>
  <c r="BJ482" i="13" s="1"/>
  <c r="BE554" i="13"/>
  <c r="BF554" i="13" s="1"/>
  <c r="BJ554" i="13" s="1"/>
  <c r="BE626" i="13"/>
  <c r="BF626" i="13" s="1"/>
  <c r="BJ626" i="13" s="1"/>
  <c r="BE698" i="13"/>
  <c r="BF698" i="13" s="1"/>
  <c r="BJ698" i="13" s="1"/>
  <c r="BE914" i="13"/>
  <c r="BF914" i="13" s="1"/>
  <c r="BJ914" i="13" s="1"/>
  <c r="BE929" i="13"/>
  <c r="BF929" i="13" s="1"/>
  <c r="BJ929" i="13" s="1"/>
  <c r="BE104" i="13"/>
  <c r="BF104" i="13" s="1"/>
  <c r="BJ104" i="13" s="1"/>
  <c r="BE248" i="13"/>
  <c r="BF248" i="13" s="1"/>
  <c r="BJ248" i="13" s="1"/>
  <c r="BE320" i="13"/>
  <c r="BF320" i="13" s="1"/>
  <c r="BJ320" i="13" s="1"/>
  <c r="BE392" i="13"/>
  <c r="BF392" i="13" s="1"/>
  <c r="BJ392" i="13" s="1"/>
  <c r="BE464" i="13"/>
  <c r="BF464" i="13" s="1"/>
  <c r="BJ464" i="13" s="1"/>
  <c r="BE536" i="13"/>
  <c r="BF536" i="13" s="1"/>
  <c r="BJ536" i="13" s="1"/>
  <c r="BE608" i="13"/>
  <c r="BF608" i="13" s="1"/>
  <c r="BJ608" i="13" s="1"/>
  <c r="BE680" i="13"/>
  <c r="BF680" i="13" s="1"/>
  <c r="BJ680" i="13" s="1"/>
  <c r="BE752" i="13"/>
  <c r="BF752" i="13" s="1"/>
  <c r="BJ752" i="13" s="1"/>
  <c r="BE824" i="13"/>
  <c r="BF824" i="13" s="1"/>
  <c r="BJ824" i="13" s="1"/>
  <c r="BE896" i="13"/>
  <c r="BF896" i="13" s="1"/>
  <c r="BJ896" i="13" s="1"/>
  <c r="BE968" i="13"/>
  <c r="BF968" i="13" s="1"/>
  <c r="BJ968" i="13" s="1"/>
  <c r="BE69" i="13"/>
  <c r="BF69" i="13" s="1"/>
  <c r="BJ69" i="13" s="1"/>
  <c r="BE141" i="13"/>
  <c r="BF141" i="13" s="1"/>
  <c r="BJ141" i="13" s="1"/>
  <c r="BE213" i="13"/>
  <c r="BF213" i="13" s="1"/>
  <c r="BJ213" i="13" s="1"/>
  <c r="BE285" i="13"/>
  <c r="BF285" i="13" s="1"/>
  <c r="BJ285" i="13" s="1"/>
  <c r="BE357" i="13"/>
  <c r="BF357" i="13" s="1"/>
  <c r="BJ357" i="13" s="1"/>
  <c r="BE429" i="13"/>
  <c r="BF429" i="13" s="1"/>
  <c r="BJ429" i="13" s="1"/>
  <c r="BE501" i="13"/>
  <c r="BF501" i="13" s="1"/>
  <c r="BJ501" i="13" s="1"/>
  <c r="BE573" i="13"/>
  <c r="BF573" i="13" s="1"/>
  <c r="BJ573" i="13" s="1"/>
  <c r="BE645" i="13"/>
  <c r="BF645" i="13" s="1"/>
  <c r="BJ645" i="13" s="1"/>
  <c r="BE717" i="13"/>
  <c r="BF717" i="13" s="1"/>
  <c r="BJ717" i="13" s="1"/>
  <c r="BE789" i="13"/>
  <c r="BF789" i="13" s="1"/>
  <c r="BJ789" i="13" s="1"/>
  <c r="BE861" i="13"/>
  <c r="BF861" i="13" s="1"/>
  <c r="BJ861" i="13" s="1"/>
  <c r="BE933" i="13"/>
  <c r="BF933" i="13" s="1"/>
  <c r="BJ933" i="13" s="1"/>
  <c r="BE34" i="13"/>
  <c r="BF34" i="13" s="1"/>
  <c r="BJ34" i="13" s="1"/>
  <c r="BE106" i="13"/>
  <c r="BF106" i="13" s="1"/>
  <c r="BJ106" i="13" s="1"/>
  <c r="BE466" i="13"/>
  <c r="BF466" i="13" s="1"/>
  <c r="BJ466" i="13" s="1"/>
  <c r="BE538" i="13"/>
  <c r="BF538" i="13" s="1"/>
  <c r="BJ538" i="13" s="1"/>
  <c r="BE754" i="13"/>
  <c r="BF754" i="13" s="1"/>
  <c r="BJ754" i="13" s="1"/>
  <c r="BE71" i="13"/>
  <c r="BF71" i="13" s="1"/>
  <c r="BJ71" i="13" s="1"/>
  <c r="BE143" i="13"/>
  <c r="BF143" i="13" s="1"/>
  <c r="BJ143" i="13" s="1"/>
  <c r="BE215" i="13"/>
  <c r="BF215" i="13" s="1"/>
  <c r="BJ215" i="13" s="1"/>
  <c r="BE359" i="13"/>
  <c r="BF359" i="13" s="1"/>
  <c r="BJ359" i="13" s="1"/>
  <c r="BE431" i="13"/>
  <c r="BF431" i="13" s="1"/>
  <c r="BJ431" i="13" s="1"/>
  <c r="BE575" i="13"/>
  <c r="BF575" i="13" s="1"/>
  <c r="BJ575" i="13" s="1"/>
  <c r="BE647" i="13"/>
  <c r="BF647" i="13" s="1"/>
  <c r="BJ647" i="13" s="1"/>
  <c r="BE719" i="13"/>
  <c r="BF719" i="13" s="1"/>
  <c r="BJ719" i="13" s="1"/>
  <c r="BE791" i="13"/>
  <c r="BF791" i="13" s="1"/>
  <c r="BJ791" i="13" s="1"/>
  <c r="BE863" i="13"/>
  <c r="BF863" i="13" s="1"/>
  <c r="BJ863" i="13" s="1"/>
  <c r="BE36" i="13"/>
  <c r="BF36" i="13" s="1"/>
  <c r="BJ36" i="13" s="1"/>
  <c r="BE108" i="13"/>
  <c r="BF108" i="13" s="1"/>
  <c r="BJ108" i="13" s="1"/>
  <c r="BE180" i="13"/>
  <c r="BF180" i="13" s="1"/>
  <c r="BJ180" i="13" s="1"/>
  <c r="BE252" i="13"/>
  <c r="BF252" i="13" s="1"/>
  <c r="BJ252" i="13" s="1"/>
  <c r="BE324" i="13"/>
  <c r="BF324" i="13" s="1"/>
  <c r="BJ324" i="13" s="1"/>
  <c r="BE396" i="13"/>
  <c r="BF396" i="13" s="1"/>
  <c r="BJ396" i="13" s="1"/>
  <c r="BE468" i="13"/>
  <c r="BF468" i="13" s="1"/>
  <c r="BJ468" i="13" s="1"/>
  <c r="BE540" i="13"/>
  <c r="BF540" i="13" s="1"/>
  <c r="BJ540" i="13" s="1"/>
  <c r="BE612" i="13"/>
  <c r="BF612" i="13" s="1"/>
  <c r="BJ612" i="13" s="1"/>
  <c r="BE684" i="13"/>
  <c r="BF684" i="13" s="1"/>
  <c r="BJ684" i="13" s="1"/>
  <c r="BE756" i="13"/>
  <c r="BF756" i="13" s="1"/>
  <c r="BJ756" i="13" s="1"/>
  <c r="BE828" i="13"/>
  <c r="BF828" i="13" s="1"/>
  <c r="BJ828" i="13" s="1"/>
  <c r="BE900" i="13"/>
  <c r="BF900" i="13" s="1"/>
  <c r="BJ900" i="13" s="1"/>
  <c r="BE85" i="13"/>
  <c r="BF85" i="13" s="1"/>
  <c r="BJ85" i="13" s="1"/>
  <c r="BE157" i="13"/>
  <c r="BF157" i="13" s="1"/>
  <c r="BJ157" i="13" s="1"/>
  <c r="BE229" i="13"/>
  <c r="BF229" i="13" s="1"/>
  <c r="BJ229" i="13" s="1"/>
  <c r="BE301" i="13"/>
  <c r="BF301" i="13" s="1"/>
  <c r="BJ301" i="13" s="1"/>
  <c r="BE373" i="13"/>
  <c r="BF373" i="13" s="1"/>
  <c r="BJ373" i="13" s="1"/>
  <c r="BE445" i="13"/>
  <c r="BF445" i="13" s="1"/>
  <c r="BJ445" i="13" s="1"/>
  <c r="BE517" i="13"/>
  <c r="BF517" i="13" s="1"/>
  <c r="BJ517" i="13" s="1"/>
  <c r="BE589" i="13"/>
  <c r="BF589" i="13" s="1"/>
  <c r="BJ589" i="13" s="1"/>
  <c r="BE661" i="13"/>
  <c r="BF661" i="13" s="1"/>
  <c r="BJ661" i="13" s="1"/>
  <c r="BE733" i="13"/>
  <c r="BF733" i="13" s="1"/>
  <c r="BJ733" i="13" s="1"/>
  <c r="BE805" i="13"/>
  <c r="BF805" i="13" s="1"/>
  <c r="BJ805" i="13" s="1"/>
  <c r="BE877" i="13"/>
  <c r="BF877" i="13" s="1"/>
  <c r="BJ877" i="13" s="1"/>
  <c r="BE949" i="13"/>
  <c r="BF949" i="13" s="1"/>
  <c r="BJ949" i="13" s="1"/>
  <c r="BE62" i="13"/>
  <c r="BF62" i="13" s="1"/>
  <c r="BJ62" i="13" s="1"/>
  <c r="BE134" i="13"/>
  <c r="BF134" i="13" s="1"/>
  <c r="BJ134" i="13" s="1"/>
  <c r="BE206" i="13"/>
  <c r="BF206" i="13" s="1"/>
  <c r="BJ206" i="13" s="1"/>
  <c r="BE278" i="13"/>
  <c r="BF278" i="13" s="1"/>
  <c r="BJ278" i="13" s="1"/>
  <c r="BE350" i="13"/>
  <c r="BF350" i="13" s="1"/>
  <c r="BJ350" i="13" s="1"/>
  <c r="BE422" i="13"/>
  <c r="BF422" i="13" s="1"/>
  <c r="BJ422" i="13" s="1"/>
  <c r="BE494" i="13"/>
  <c r="BF494" i="13" s="1"/>
  <c r="BJ494" i="13" s="1"/>
  <c r="BE638" i="13"/>
  <c r="BF638" i="13" s="1"/>
  <c r="BJ638" i="13" s="1"/>
  <c r="BE710" i="13"/>
  <c r="BF710" i="13" s="1"/>
  <c r="BJ710" i="13" s="1"/>
  <c r="BE782" i="13"/>
  <c r="BF782" i="13" s="1"/>
  <c r="BJ782" i="13" s="1"/>
  <c r="BE741" i="13"/>
  <c r="BF741" i="13" s="1"/>
  <c r="BJ741" i="13" s="1"/>
  <c r="BE490" i="13"/>
  <c r="BF490" i="13" s="1"/>
  <c r="BJ490" i="13" s="1"/>
  <c r="BE562" i="13"/>
  <c r="BF562" i="13" s="1"/>
  <c r="BJ562" i="13" s="1"/>
  <c r="BE23" i="13"/>
  <c r="BF23" i="13" s="1"/>
  <c r="BJ23" i="13" s="1"/>
  <c r="BE743" i="13"/>
  <c r="BF743" i="13" s="1"/>
  <c r="BJ743" i="13" s="1"/>
  <c r="BE852" i="13"/>
  <c r="BF852" i="13" s="1"/>
  <c r="BJ852" i="13" s="1"/>
  <c r="BE747" i="13"/>
  <c r="BF747" i="13" s="1"/>
  <c r="BJ747" i="13" s="1"/>
  <c r="BE821" i="13"/>
  <c r="BE893" i="13"/>
  <c r="BF893" i="13" s="1"/>
  <c r="BJ893" i="13" s="1"/>
  <c r="BE965" i="13"/>
  <c r="BF965" i="13" s="1"/>
  <c r="BJ965" i="13" s="1"/>
  <c r="AU189" i="13"/>
  <c r="AW189" i="13" s="1"/>
  <c r="AW442" i="13"/>
  <c r="AW723" i="13"/>
  <c r="AW12" i="13"/>
  <c r="AU105" i="13"/>
  <c r="AW105" i="13" s="1"/>
  <c r="AU363" i="13"/>
  <c r="AW363" i="13" s="1"/>
  <c r="AU342" i="13"/>
  <c r="AW342" i="13" s="1"/>
  <c r="AU652" i="13"/>
  <c r="AW652" i="13" s="1"/>
  <c r="AU869" i="13"/>
  <c r="AW869" i="13" s="1"/>
  <c r="AW74" i="13"/>
  <c r="AW146" i="13"/>
  <c r="AW218" i="13"/>
  <c r="AW290" i="13"/>
  <c r="AW362" i="13"/>
  <c r="AW434" i="13"/>
  <c r="AW506" i="13"/>
  <c r="AW578" i="13"/>
  <c r="AW650" i="13"/>
  <c r="AW130" i="13"/>
  <c r="AU429" i="13"/>
  <c r="AW429" i="13" s="1"/>
  <c r="BB654" i="13"/>
  <c r="BI654" i="13" s="1"/>
  <c r="AU654" i="13"/>
  <c r="AW654" i="13" s="1"/>
  <c r="AU885" i="13"/>
  <c r="AW885" i="13" s="1"/>
  <c r="AU261" i="13"/>
  <c r="AW261" i="13" s="1"/>
  <c r="BB534" i="13"/>
  <c r="BI534" i="13" s="1"/>
  <c r="AU534" i="13"/>
  <c r="AW534" i="13" s="1"/>
  <c r="AU800" i="13"/>
  <c r="AW800" i="13" s="1"/>
  <c r="AU69" i="13"/>
  <c r="AW69" i="13" s="1"/>
  <c r="AU393" i="13"/>
  <c r="AW393" i="13" s="1"/>
  <c r="AU801" i="13"/>
  <c r="AW801" i="13" s="1"/>
  <c r="AU198" i="13"/>
  <c r="AW198" i="13" s="1"/>
  <c r="AU450" i="13"/>
  <c r="AW450" i="13" s="1"/>
  <c r="AU932" i="13"/>
  <c r="AW932" i="13" s="1"/>
  <c r="AW373" i="13"/>
  <c r="BB803" i="13"/>
  <c r="BI803" i="13" s="1"/>
  <c r="AU803" i="13"/>
  <c r="AW803" i="13" s="1"/>
  <c r="AW91" i="13"/>
  <c r="AW163" i="13"/>
  <c r="AW235" i="13"/>
  <c r="AW307" i="13"/>
  <c r="AU95" i="13"/>
  <c r="AW95" i="13" s="1"/>
  <c r="AU354" i="13"/>
  <c r="AW354" i="13" s="1"/>
  <c r="AU592" i="13"/>
  <c r="AW592" i="13" s="1"/>
  <c r="AU776" i="13"/>
  <c r="AW776" i="13" s="1"/>
  <c r="AW428" i="13"/>
  <c r="AW183" i="13"/>
  <c r="AU455" i="13"/>
  <c r="AW455" i="13" s="1"/>
  <c r="AU662" i="13"/>
  <c r="AW662" i="13" s="1"/>
  <c r="AW21" i="13"/>
  <c r="AW201" i="13"/>
  <c r="AW417" i="13"/>
  <c r="AW250" i="13"/>
  <c r="AU508" i="13"/>
  <c r="AW508" i="13" s="1"/>
  <c r="AW706" i="13"/>
  <c r="BB908" i="13"/>
  <c r="BI908" i="13" s="1"/>
  <c r="AU908" i="13"/>
  <c r="AW908" i="13" s="1"/>
  <c r="AW154" i="13"/>
  <c r="AW370" i="13"/>
  <c r="AU32" i="13"/>
  <c r="AW32" i="13" s="1"/>
  <c r="AU294" i="13"/>
  <c r="AW294" i="13" s="1"/>
  <c r="AU527" i="13"/>
  <c r="AW527" i="13" s="1"/>
  <c r="AW722" i="13"/>
  <c r="AU895" i="13"/>
  <c r="AW895" i="13" s="1"/>
  <c r="AU234" i="13"/>
  <c r="AW234" i="13" s="1"/>
  <c r="AU155" i="13"/>
  <c r="AW155" i="13" s="1"/>
  <c r="BA276" i="13"/>
  <c r="BB276" i="13" s="1"/>
  <c r="BI276" i="13" s="1"/>
  <c r="AU459" i="13"/>
  <c r="AW459" i="13" s="1"/>
  <c r="BB125" i="13"/>
  <c r="BI125" i="13" s="1"/>
  <c r="AU125" i="13"/>
  <c r="AW125" i="13" s="1"/>
  <c r="AW384" i="13"/>
  <c r="AU616" i="13"/>
  <c r="AW616" i="13" s="1"/>
  <c r="AU839" i="13"/>
  <c r="AW839" i="13" s="1"/>
  <c r="BB668" i="13"/>
  <c r="BI668" i="13" s="1"/>
  <c r="AU668" i="13"/>
  <c r="AW668" i="13" s="1"/>
  <c r="AU884" i="13"/>
  <c r="AW884" i="13" s="1"/>
  <c r="AU173" i="13"/>
  <c r="AW173" i="13" s="1"/>
  <c r="AU447" i="13"/>
  <c r="AW447" i="13" s="1"/>
  <c r="AW669" i="13"/>
  <c r="AU899" i="13"/>
  <c r="AW899" i="13" s="1"/>
  <c r="AW303" i="13"/>
  <c r="AU551" i="13"/>
  <c r="AW551" i="13" s="1"/>
  <c r="AW828" i="13"/>
  <c r="AU89" i="13"/>
  <c r="AW89" i="13" s="1"/>
  <c r="AU413" i="13"/>
  <c r="AW413" i="13" s="1"/>
  <c r="BB622" i="13"/>
  <c r="BI622" i="13" s="1"/>
  <c r="AU622" i="13"/>
  <c r="AW622" i="13" s="1"/>
  <c r="AU815" i="13"/>
  <c r="AW815" i="13" s="1"/>
  <c r="AW221" i="13"/>
  <c r="AU485" i="13"/>
  <c r="AW485" i="13" s="1"/>
  <c r="AU730" i="13"/>
  <c r="AW730" i="13" s="1"/>
  <c r="AW137" i="13"/>
  <c r="AU642" i="13"/>
  <c r="AW642" i="13" s="1"/>
  <c r="BB818" i="13"/>
  <c r="BI818" i="13" s="1"/>
  <c r="AU818" i="13"/>
  <c r="AW818" i="13" s="1"/>
  <c r="AW19" i="13"/>
  <c r="AU117" i="13"/>
  <c r="AW117" i="13" s="1"/>
  <c r="AU375" i="13"/>
  <c r="AW375" i="13" s="1"/>
  <c r="AW609" i="13"/>
  <c r="AU790" i="13"/>
  <c r="AW790" i="13" s="1"/>
  <c r="AU227" i="13"/>
  <c r="AW227" i="13" s="1"/>
  <c r="AX227" i="13" s="1"/>
  <c r="AU472" i="13"/>
  <c r="AW472" i="13" s="1"/>
  <c r="AU676" i="13"/>
  <c r="AW676" i="13" s="1"/>
  <c r="AW849" i="13"/>
  <c r="AU526" i="13"/>
  <c r="AW526" i="13" s="1"/>
  <c r="AU936" i="13"/>
  <c r="AW936" i="13" s="1"/>
  <c r="AW58" i="13"/>
  <c r="AW317" i="13"/>
  <c r="AU736" i="13"/>
  <c r="AW736" i="13" s="1"/>
  <c r="AU909" i="13"/>
  <c r="AW909" i="13" s="1"/>
  <c r="AW44" i="13"/>
  <c r="AU85" i="13"/>
  <c r="AW85" i="13" s="1"/>
  <c r="BA47" i="13"/>
  <c r="BB47" i="13" s="1"/>
  <c r="BI47" i="13" s="1"/>
  <c r="BA84" i="13"/>
  <c r="BA773" i="13"/>
  <c r="BB773" i="13" s="1"/>
  <c r="BI773" i="13" s="1"/>
  <c r="BA4" i="13"/>
  <c r="BB4" i="13" s="1"/>
  <c r="BI4" i="13" s="1"/>
  <c r="BA18" i="13"/>
  <c r="BB18" i="13" s="1"/>
  <c r="BI18" i="13" s="1"/>
  <c r="BA32" i="13"/>
  <c r="BB32" i="13" s="1"/>
  <c r="BI32" i="13" s="1"/>
  <c r="BA45" i="13"/>
  <c r="BA105" i="13"/>
  <c r="BB105" i="13" s="1"/>
  <c r="BI105" i="13" s="1"/>
  <c r="BA273" i="13"/>
  <c r="BB273" i="13" s="1"/>
  <c r="BI273" i="13" s="1"/>
  <c r="BA333" i="13"/>
  <c r="BB333" i="13" s="1"/>
  <c r="BI333" i="13" s="1"/>
  <c r="BA393" i="13"/>
  <c r="BB393" i="13" s="1"/>
  <c r="BI393" i="13" s="1"/>
  <c r="BA453" i="13"/>
  <c r="BB453" i="13" s="1"/>
  <c r="BI453" i="13" s="1"/>
  <c r="BA573" i="13"/>
  <c r="BB573" i="13" s="1"/>
  <c r="BI573" i="13" s="1"/>
  <c r="BA681" i="13"/>
  <c r="BB681" i="13" s="1"/>
  <c r="BI681" i="13" s="1"/>
  <c r="BA250" i="13"/>
  <c r="BB250" i="13" s="1"/>
  <c r="BI250" i="13" s="1"/>
  <c r="BA358" i="13"/>
  <c r="BB358" i="13" s="1"/>
  <c r="BI358" i="13" s="1"/>
  <c r="BA514" i="13"/>
  <c r="BA814" i="13"/>
  <c r="BB814" i="13" s="1"/>
  <c r="BI814" i="13" s="1"/>
  <c r="BA886" i="13"/>
  <c r="BA958" i="13"/>
  <c r="BA551" i="13"/>
  <c r="BB551" i="13" s="1"/>
  <c r="BI551" i="13" s="1"/>
  <c r="BA444" i="13"/>
  <c r="BB444" i="13" s="1"/>
  <c r="BI444" i="13" s="1"/>
  <c r="BA13" i="13"/>
  <c r="BB13" i="13" s="1"/>
  <c r="BI13" i="13" s="1"/>
  <c r="BA133" i="13"/>
  <c r="BA241" i="13"/>
  <c r="BB241" i="13" s="1"/>
  <c r="BI241" i="13" s="1"/>
  <c r="BA517" i="13"/>
  <c r="AW231" i="13"/>
  <c r="AW477" i="13"/>
  <c r="AW480" i="13"/>
  <c r="AW147" i="13"/>
  <c r="AW634" i="13"/>
  <c r="AW854" i="13"/>
  <c r="AW682" i="13"/>
  <c r="AW86" i="13"/>
  <c r="AW158" i="13"/>
  <c r="AW230" i="13"/>
  <c r="AW302" i="13"/>
  <c r="AW374" i="13"/>
  <c r="AW518" i="13"/>
  <c r="AW590" i="13"/>
  <c r="AW914" i="13"/>
  <c r="AW324" i="13"/>
  <c r="AW843" i="13"/>
  <c r="AW111" i="13"/>
  <c r="AW432" i="13"/>
  <c r="AW657" i="13"/>
  <c r="AW830" i="13"/>
  <c r="AW502" i="13"/>
  <c r="AW418" i="13"/>
  <c r="AU659" i="13"/>
  <c r="AW659" i="13" s="1"/>
  <c r="AW103" i="13"/>
  <c r="AW175" i="13"/>
  <c r="AW247" i="13"/>
  <c r="AW319" i="13"/>
  <c r="AW396" i="13"/>
  <c r="AW627" i="13"/>
  <c r="AW440" i="13"/>
  <c r="AW249" i="13"/>
  <c r="AW490" i="13"/>
  <c r="BB691" i="13"/>
  <c r="BI691" i="13" s="1"/>
  <c r="AU691" i="13"/>
  <c r="AW691" i="13" s="1"/>
  <c r="AW45" i="13"/>
  <c r="AW237" i="13"/>
  <c r="AW489" i="13"/>
  <c r="AW543" i="13"/>
  <c r="AW735" i="13"/>
  <c r="AW951" i="13"/>
  <c r="AW190" i="13"/>
  <c r="AW406" i="13"/>
  <c r="AW562" i="13"/>
  <c r="AU923" i="13"/>
  <c r="AW923" i="13" s="1"/>
  <c r="AW240" i="13"/>
  <c r="AW96" i="13"/>
  <c r="AU252" i="13"/>
  <c r="AW252" i="13" s="1"/>
  <c r="AU545" i="13"/>
  <c r="AW545" i="13" s="1"/>
  <c r="AX545" i="13" s="1"/>
  <c r="AU795" i="13"/>
  <c r="AW795" i="13" s="1"/>
  <c r="AW168" i="13"/>
  <c r="AU426" i="13"/>
  <c r="AW426" i="13" s="1"/>
  <c r="AU651" i="13"/>
  <c r="AW651" i="13" s="1"/>
  <c r="AU868" i="13"/>
  <c r="AW868" i="13" s="1"/>
  <c r="AW39" i="13"/>
  <c r="AW408" i="13"/>
  <c r="AU696" i="13"/>
  <c r="AW696" i="13" s="1"/>
  <c r="AU927" i="13"/>
  <c r="AW927" i="13" s="1"/>
  <c r="AU481" i="13"/>
  <c r="AW481" i="13" s="1"/>
  <c r="BB698" i="13"/>
  <c r="BI698" i="13" s="1"/>
  <c r="AU698" i="13"/>
  <c r="AW698" i="13" s="1"/>
  <c r="AW928" i="13"/>
  <c r="AU171" i="13"/>
  <c r="AW171" i="13" s="1"/>
  <c r="BB387" i="13"/>
  <c r="BI387" i="13" s="1"/>
  <c r="AU387" i="13"/>
  <c r="AW387" i="13" s="1"/>
  <c r="BB347" i="13"/>
  <c r="BI347" i="13" s="1"/>
  <c r="AU347" i="13"/>
  <c r="AW347" i="13" s="1"/>
  <c r="AU603" i="13"/>
  <c r="AW603" i="13" s="1"/>
  <c r="AU857" i="13"/>
  <c r="AW857" i="13" s="1"/>
  <c r="BB88" i="13"/>
  <c r="BI88" i="13" s="1"/>
  <c r="AU88" i="13"/>
  <c r="AW88" i="13" s="1"/>
  <c r="AU160" i="13"/>
  <c r="AW160" i="13" s="1"/>
  <c r="AU177" i="13"/>
  <c r="AW177" i="13" s="1"/>
  <c r="AU671" i="13"/>
  <c r="AW671" i="13" s="1"/>
  <c r="BB844" i="13"/>
  <c r="BI844" i="13" s="1"/>
  <c r="AU844" i="13"/>
  <c r="AW844" i="13" s="1"/>
  <c r="AW264" i="13"/>
  <c r="AU520" i="13"/>
  <c r="AW520" i="13" s="1"/>
  <c r="AU759" i="13"/>
  <c r="AW759" i="13" s="1"/>
  <c r="AU435" i="13"/>
  <c r="AW435" i="13" s="1"/>
  <c r="BB674" i="13"/>
  <c r="BI674" i="13" s="1"/>
  <c r="AU674" i="13"/>
  <c r="AW674" i="13" s="1"/>
  <c r="AU861" i="13"/>
  <c r="AW861" i="13" s="1"/>
  <c r="AU159" i="13"/>
  <c r="AW159" i="13" s="1"/>
  <c r="AU419" i="13"/>
  <c r="AW419" i="13" s="1"/>
  <c r="BB643" i="13"/>
  <c r="BI643" i="13" s="1"/>
  <c r="AU643" i="13"/>
  <c r="AW643" i="13" s="1"/>
  <c r="AW819" i="13"/>
  <c r="AW80" i="13"/>
  <c r="AW152" i="13"/>
  <c r="AW224" i="13"/>
  <c r="AW296" i="13"/>
  <c r="AW269" i="13"/>
  <c r="AU507" i="13"/>
  <c r="AW507" i="13" s="1"/>
  <c r="AW705" i="13"/>
  <c r="AU878" i="13"/>
  <c r="AW878" i="13" s="1"/>
  <c r="AW336" i="13"/>
  <c r="BB559" i="13"/>
  <c r="BI559" i="13" s="1"/>
  <c r="AU559" i="13"/>
  <c r="AW559" i="13" s="1"/>
  <c r="AU749" i="13"/>
  <c r="AW749" i="13" s="1"/>
  <c r="BB965" i="13"/>
  <c r="BI965" i="13" s="1"/>
  <c r="AU965" i="13"/>
  <c r="AW965" i="13" s="1"/>
  <c r="AW101" i="13"/>
  <c r="BB359" i="13"/>
  <c r="BI359" i="13" s="1"/>
  <c r="AU359" i="13"/>
  <c r="AW359" i="13" s="1"/>
  <c r="AU579" i="13"/>
  <c r="AW579" i="13" s="1"/>
  <c r="AU765" i="13"/>
  <c r="AW765" i="13" s="1"/>
  <c r="AU938" i="13"/>
  <c r="AW938" i="13" s="1"/>
  <c r="AW922" i="13"/>
  <c r="AW5" i="13"/>
  <c r="AU97" i="13"/>
  <c r="AW97" i="13" s="1"/>
  <c r="BA375" i="13"/>
  <c r="BB375" i="13" s="1"/>
  <c r="BI375" i="13" s="1"/>
  <c r="BA149" i="13"/>
  <c r="AW514" i="13"/>
  <c r="AW444" i="13"/>
  <c r="AU8" i="13"/>
  <c r="AW8" i="13" s="1"/>
  <c r="AU275" i="13"/>
  <c r="AW275" i="13" s="1"/>
  <c r="AU563" i="13"/>
  <c r="AW563" i="13" s="1"/>
  <c r="AU809" i="13"/>
  <c r="AW809" i="13" s="1"/>
  <c r="AU191" i="13"/>
  <c r="AW191" i="13" s="1"/>
  <c r="AX191" i="13" s="1"/>
  <c r="AU443" i="13"/>
  <c r="AW443" i="13" s="1"/>
  <c r="AU681" i="13"/>
  <c r="AW681" i="13" s="1"/>
  <c r="AU897" i="13"/>
  <c r="AW897" i="13" s="1"/>
  <c r="AW925" i="13"/>
  <c r="AU106" i="13"/>
  <c r="AW106" i="13" s="1"/>
  <c r="AU427" i="13"/>
  <c r="AW427" i="13" s="1"/>
  <c r="AU711" i="13"/>
  <c r="AW711" i="13" s="1"/>
  <c r="AW14" i="13"/>
  <c r="AW98" i="13"/>
  <c r="AW170" i="13"/>
  <c r="AW242" i="13"/>
  <c r="AW314" i="13"/>
  <c r="AW386" i="13"/>
  <c r="AW458" i="13"/>
  <c r="AW530" i="13"/>
  <c r="AW238" i="13"/>
  <c r="BB498" i="13"/>
  <c r="BI498" i="13" s="1"/>
  <c r="AU498" i="13"/>
  <c r="AW498" i="13" s="1"/>
  <c r="AU741" i="13"/>
  <c r="AW741" i="13" s="1"/>
  <c r="AU957" i="13"/>
  <c r="AW957" i="13" s="1"/>
  <c r="AU369" i="13"/>
  <c r="AW369" i="13" s="1"/>
  <c r="AU621" i="13"/>
  <c r="AW621" i="13" s="1"/>
  <c r="AU900" i="13"/>
  <c r="AW900" i="13" s="1"/>
  <c r="AU197" i="13"/>
  <c r="AW197" i="13" s="1"/>
  <c r="AU467" i="13"/>
  <c r="AW467" i="13" s="1"/>
  <c r="BB686" i="13"/>
  <c r="BI686" i="13" s="1"/>
  <c r="AU686" i="13"/>
  <c r="AW686" i="13" s="1"/>
  <c r="BB859" i="13"/>
  <c r="BI859" i="13" s="1"/>
  <c r="AU859" i="13"/>
  <c r="AW859" i="13" s="1"/>
  <c r="AU20" i="13"/>
  <c r="AW20" i="13" s="1"/>
  <c r="AW286" i="13"/>
  <c r="AU537" i="13"/>
  <c r="AW537" i="13" s="1"/>
  <c r="AU773" i="13"/>
  <c r="AW773" i="13" s="1"/>
  <c r="AW202" i="13"/>
  <c r="AU453" i="13"/>
  <c r="AW453" i="13" s="1"/>
  <c r="AU688" i="13"/>
  <c r="AW688" i="13" s="1"/>
  <c r="AU875" i="13"/>
  <c r="AW875" i="13" s="1"/>
  <c r="AW115" i="13"/>
  <c r="AW187" i="13"/>
  <c r="AW259" i="13"/>
  <c r="AW331" i="13"/>
  <c r="BB180" i="13"/>
  <c r="BI180" i="13" s="1"/>
  <c r="AU180" i="13"/>
  <c r="AW180" i="13" s="1"/>
  <c r="BB436" i="13"/>
  <c r="BI436" i="13" s="1"/>
  <c r="AU436" i="13"/>
  <c r="AW436" i="13" s="1"/>
  <c r="BB660" i="13"/>
  <c r="BI660" i="13" s="1"/>
  <c r="AU660" i="13"/>
  <c r="AW660" i="13" s="1"/>
  <c r="AW833" i="13"/>
  <c r="AW380" i="13"/>
  <c r="AW452" i="13"/>
  <c r="AW291" i="13"/>
  <c r="AW525" i="13"/>
  <c r="AU719" i="13"/>
  <c r="AW719" i="13" s="1"/>
  <c r="AX719" i="13" s="1"/>
  <c r="AW57" i="13"/>
  <c r="AW273" i="13"/>
  <c r="AW561" i="13"/>
  <c r="AU358" i="13"/>
  <c r="AW358" i="13" s="1"/>
  <c r="AU577" i="13"/>
  <c r="AW577" i="13" s="1"/>
  <c r="AX577" i="13" s="1"/>
  <c r="BB764" i="13"/>
  <c r="BI764" i="13" s="1"/>
  <c r="AU764" i="13"/>
  <c r="AW764" i="13" s="1"/>
  <c r="AW22" i="13"/>
  <c r="AW226" i="13"/>
  <c r="AW466" i="13"/>
  <c r="BB382" i="13"/>
  <c r="BI382" i="13" s="1"/>
  <c r="AU382" i="13"/>
  <c r="AW382" i="13" s="1"/>
  <c r="AW597" i="13"/>
  <c r="AU779" i="13"/>
  <c r="AW779" i="13" s="1"/>
  <c r="AU952" i="13"/>
  <c r="AW952" i="13" s="1"/>
  <c r="AW107" i="13"/>
  <c r="AU258" i="13"/>
  <c r="AW258" i="13" s="1"/>
  <c r="AW192" i="13"/>
  <c r="BA96" i="13"/>
  <c r="BB96" i="13" s="1"/>
  <c r="BI96" i="13" s="1"/>
  <c r="BA488" i="13"/>
  <c r="BB488" i="13" s="1"/>
  <c r="BI488" i="13" s="1"/>
  <c r="BA16" i="13"/>
  <c r="BB16" i="13" s="1"/>
  <c r="BI16" i="13" s="1"/>
  <c r="BA19" i="13"/>
  <c r="BA115" i="13"/>
  <c r="BA187" i="13"/>
  <c r="BA259" i="13"/>
  <c r="BB259" i="13" s="1"/>
  <c r="BI259" i="13" s="1"/>
  <c r="BA331" i="13"/>
  <c r="BA116" i="13"/>
  <c r="BB116" i="13" s="1"/>
  <c r="BI116" i="13" s="1"/>
  <c r="BA188" i="13"/>
  <c r="BB188" i="13" s="1"/>
  <c r="BI188" i="13" s="1"/>
  <c r="BA260" i="13"/>
  <c r="BB260" i="13" s="1"/>
  <c r="BI260" i="13" s="1"/>
  <c r="BA177" i="13"/>
  <c r="BB177" i="13" s="1"/>
  <c r="BI177" i="13" s="1"/>
  <c r="BA345" i="13"/>
  <c r="BB345" i="13" s="1"/>
  <c r="BI345" i="13" s="1"/>
  <c r="BA405" i="13"/>
  <c r="BB405" i="13" s="1"/>
  <c r="BI405" i="13" s="1"/>
  <c r="BA525" i="13"/>
  <c r="BB525" i="13" s="1"/>
  <c r="BI525" i="13" s="1"/>
  <c r="BA585" i="13"/>
  <c r="BB585" i="13" s="1"/>
  <c r="BI585" i="13" s="1"/>
  <c r="BA693" i="13"/>
  <c r="BA262" i="13"/>
  <c r="BB262" i="13" s="1"/>
  <c r="BI262" i="13" s="1"/>
  <c r="BA370" i="13"/>
  <c r="BA478" i="13"/>
  <c r="BB478" i="13" s="1"/>
  <c r="BI478" i="13" s="1"/>
  <c r="BA526" i="13"/>
  <c r="BB526" i="13" s="1"/>
  <c r="BI526" i="13" s="1"/>
  <c r="AW766" i="13"/>
  <c r="BA625" i="13"/>
  <c r="BA515" i="13"/>
  <c r="BB515" i="13" s="1"/>
  <c r="BI515" i="13" s="1"/>
  <c r="BA563" i="13"/>
  <c r="BB563" i="13" s="1"/>
  <c r="BI563" i="13" s="1"/>
  <c r="BA408" i="13"/>
  <c r="BB408" i="13" s="1"/>
  <c r="BI408" i="13" s="1"/>
  <c r="BA456" i="13"/>
  <c r="BB456" i="13" s="1"/>
  <c r="BI456" i="13" s="1"/>
  <c r="BA145" i="13"/>
  <c r="BA253" i="13"/>
  <c r="AU33" i="13"/>
  <c r="AW33" i="13" s="1"/>
  <c r="AU297" i="13"/>
  <c r="AW297" i="13" s="1"/>
  <c r="AU580" i="13"/>
  <c r="AW580" i="13" s="1"/>
  <c r="AU824" i="13"/>
  <c r="AW824" i="13" s="1"/>
  <c r="AX824" i="13" s="1"/>
  <c r="AW213" i="13"/>
  <c r="AU461" i="13"/>
  <c r="AW461" i="13" s="1"/>
  <c r="AU695" i="13"/>
  <c r="AW695" i="13" s="1"/>
  <c r="AU911" i="13"/>
  <c r="AW911" i="13" s="1"/>
  <c r="AW149" i="13"/>
  <c r="AU462" i="13"/>
  <c r="AW462" i="13" s="1"/>
  <c r="AU281" i="13"/>
  <c r="AW281" i="13" s="1"/>
  <c r="AU515" i="13"/>
  <c r="AW515" i="13" s="1"/>
  <c r="BB755" i="13"/>
  <c r="BI755" i="13" s="1"/>
  <c r="AU755" i="13"/>
  <c r="AW755" i="13" s="1"/>
  <c r="AW15" i="13"/>
  <c r="AW207" i="13"/>
  <c r="AW423" i="13"/>
  <c r="AU390" i="13"/>
  <c r="AW390" i="13" s="1"/>
  <c r="AU655" i="13"/>
  <c r="AW655" i="13" s="1"/>
  <c r="BB915" i="13"/>
  <c r="BI915" i="13" s="1"/>
  <c r="AU915" i="13"/>
  <c r="AW915" i="13" s="1"/>
  <c r="AW100" i="13"/>
  <c r="AU219" i="13"/>
  <c r="AW219" i="13" s="1"/>
  <c r="AU484" i="13"/>
  <c r="AW484" i="13" s="1"/>
  <c r="AU700" i="13"/>
  <c r="AW700" i="13" s="1"/>
  <c r="AU306" i="13"/>
  <c r="AW306" i="13" s="1"/>
  <c r="BB555" i="13"/>
  <c r="BI555" i="13" s="1"/>
  <c r="AU555" i="13"/>
  <c r="AW555" i="13" s="1"/>
  <c r="AU788" i="13"/>
  <c r="AW788" i="13" s="1"/>
  <c r="BB222" i="13"/>
  <c r="BI222" i="13" s="1"/>
  <c r="AU222" i="13"/>
  <c r="AW222" i="13" s="1"/>
  <c r="BB486" i="13"/>
  <c r="BI486" i="13" s="1"/>
  <c r="AU486" i="13"/>
  <c r="AW486" i="13" s="1"/>
  <c r="BB703" i="13"/>
  <c r="BI703" i="13" s="1"/>
  <c r="AU703" i="13"/>
  <c r="AW703" i="13" s="1"/>
  <c r="AU890" i="13"/>
  <c r="AW890" i="13" s="1"/>
  <c r="AW43" i="13"/>
  <c r="AU203" i="13"/>
  <c r="AW203" i="13" s="1"/>
  <c r="AW454" i="13"/>
  <c r="AU675" i="13"/>
  <c r="AW675" i="13" s="1"/>
  <c r="AU848" i="13"/>
  <c r="AW848" i="13" s="1"/>
  <c r="AW92" i="13"/>
  <c r="AW164" i="13"/>
  <c r="AW236" i="13"/>
  <c r="AW308" i="13"/>
  <c r="AW312" i="13"/>
  <c r="AU541" i="13"/>
  <c r="AW541" i="13" s="1"/>
  <c r="AU734" i="13"/>
  <c r="AW734" i="13" s="1"/>
  <c r="AU907" i="13"/>
  <c r="AW907" i="13" s="1"/>
  <c r="AU378" i="13"/>
  <c r="AW378" i="13" s="1"/>
  <c r="BB594" i="13"/>
  <c r="BI594" i="13" s="1"/>
  <c r="AU594" i="13"/>
  <c r="AW594" i="13" s="1"/>
  <c r="AU778" i="13"/>
  <c r="AW778" i="13" s="1"/>
  <c r="AU143" i="13"/>
  <c r="AW143" i="13" s="1"/>
  <c r="AU402" i="13"/>
  <c r="AW402" i="13" s="1"/>
  <c r="AW613" i="13"/>
  <c r="AU794" i="13"/>
  <c r="AW794" i="13" s="1"/>
  <c r="BB967" i="13"/>
  <c r="BI967" i="13" s="1"/>
  <c r="AU967" i="13"/>
  <c r="AW967" i="13" s="1"/>
  <c r="AW204" i="13"/>
  <c r="AU18" i="13"/>
  <c r="AW18" i="13" s="1"/>
  <c r="AW464" i="13"/>
  <c r="AW552" i="13"/>
  <c r="AW840" i="13"/>
  <c r="AW949" i="13"/>
  <c r="AU59" i="13"/>
  <c r="AW59" i="13" s="1"/>
  <c r="AU318" i="13"/>
  <c r="AW318" i="13" s="1"/>
  <c r="AW598" i="13"/>
  <c r="AU867" i="13"/>
  <c r="AW867" i="13" s="1"/>
  <c r="AU233" i="13"/>
  <c r="AW233" i="13" s="1"/>
  <c r="AU478" i="13"/>
  <c r="AW478" i="13" s="1"/>
  <c r="AU710" i="13"/>
  <c r="AW710" i="13" s="1"/>
  <c r="AU926" i="13"/>
  <c r="AW926" i="13" s="1"/>
  <c r="AU169" i="13"/>
  <c r="AW169" i="13" s="1"/>
  <c r="BB479" i="13"/>
  <c r="BI479" i="13" s="1"/>
  <c r="AU479" i="13"/>
  <c r="AW479" i="13" s="1"/>
  <c r="AU740" i="13"/>
  <c r="AW740" i="13" s="1"/>
  <c r="AW38" i="13"/>
  <c r="AW110" i="13"/>
  <c r="AW182" i="13"/>
  <c r="AW254" i="13"/>
  <c r="AW326" i="13"/>
  <c r="AW398" i="13"/>
  <c r="AW470" i="13"/>
  <c r="AW542" i="13"/>
  <c r="AW614" i="13"/>
  <c r="BB301" i="13"/>
  <c r="BI301" i="13" s="1"/>
  <c r="AU301" i="13"/>
  <c r="AW301" i="13" s="1"/>
  <c r="BB770" i="13"/>
  <c r="BI770" i="13" s="1"/>
  <c r="AU770" i="13"/>
  <c r="AW770" i="13" s="1"/>
  <c r="AU411" i="13"/>
  <c r="AW411" i="13" s="1"/>
  <c r="AU670" i="13"/>
  <c r="AW670" i="13" s="1"/>
  <c r="BB929" i="13"/>
  <c r="BI929" i="13" s="1"/>
  <c r="AU929" i="13"/>
  <c r="AW929" i="13" s="1"/>
  <c r="AU263" i="13"/>
  <c r="AW263" i="13" s="1"/>
  <c r="AX263" i="13" s="1"/>
  <c r="AW501" i="13"/>
  <c r="BB715" i="13"/>
  <c r="BI715" i="13" s="1"/>
  <c r="AU715" i="13"/>
  <c r="AW715" i="13" s="1"/>
  <c r="AW70" i="13"/>
  <c r="AU329" i="13"/>
  <c r="AW329" i="13" s="1"/>
  <c r="BB571" i="13"/>
  <c r="BI571" i="13" s="1"/>
  <c r="AU571" i="13"/>
  <c r="AW571" i="13" s="1"/>
  <c r="AU831" i="13"/>
  <c r="AW831" i="13" s="1"/>
  <c r="AU245" i="13"/>
  <c r="AW245" i="13" s="1"/>
  <c r="AU504" i="13"/>
  <c r="AW504" i="13" s="1"/>
  <c r="BB904" i="13"/>
  <c r="BI904" i="13" s="1"/>
  <c r="AU904" i="13"/>
  <c r="AW904" i="13" s="1"/>
  <c r="AW55" i="13"/>
  <c r="AW127" i="13"/>
  <c r="AW199" i="13"/>
  <c r="AW271" i="13"/>
  <c r="AW343" i="13"/>
  <c r="AU225" i="13"/>
  <c r="AW225" i="13" s="1"/>
  <c r="AU471" i="13"/>
  <c r="AW471" i="13" s="1"/>
  <c r="AW392" i="13"/>
  <c r="AU512" i="13"/>
  <c r="AW512" i="13" s="1"/>
  <c r="AW3" i="13"/>
  <c r="BB558" i="13"/>
  <c r="BI558" i="13" s="1"/>
  <c r="AU558" i="13"/>
  <c r="AW558" i="13" s="1"/>
  <c r="AU748" i="13"/>
  <c r="AW748" i="13" s="1"/>
  <c r="AW93" i="13"/>
  <c r="AW309" i="13"/>
  <c r="AW633" i="13"/>
  <c r="AU401" i="13"/>
  <c r="AW401" i="13" s="1"/>
  <c r="AX401" i="13" s="1"/>
  <c r="AU612" i="13"/>
  <c r="AW612" i="13" s="1"/>
  <c r="AU807" i="13"/>
  <c r="AW807" i="13" s="1"/>
  <c r="AW34" i="13"/>
  <c r="AW262" i="13"/>
  <c r="AW538" i="13"/>
  <c r="AW166" i="13"/>
  <c r="AU424" i="13"/>
  <c r="AW424" i="13" s="1"/>
  <c r="AU630" i="13"/>
  <c r="AW630" i="13" s="1"/>
  <c r="AU808" i="13"/>
  <c r="AW808" i="13" s="1"/>
  <c r="BB132" i="13"/>
  <c r="BI132" i="13" s="1"/>
  <c r="AU132" i="13"/>
  <c r="AW132" i="13" s="1"/>
  <c r="BA11" i="13"/>
  <c r="BB11" i="13" s="1"/>
  <c r="BI11" i="13" s="1"/>
  <c r="BA815" i="13"/>
  <c r="BB815" i="13" s="1"/>
  <c r="BI815" i="13" s="1"/>
  <c r="BA863" i="13"/>
  <c r="BB863" i="13" s="1"/>
  <c r="BI863" i="13" s="1"/>
  <c r="BB81" i="13"/>
  <c r="BI81" i="13" s="1"/>
  <c r="AU81" i="13"/>
  <c r="AW81" i="13" s="1"/>
  <c r="BB339" i="13"/>
  <c r="BI339" i="13" s="1"/>
  <c r="AU339" i="13"/>
  <c r="AW339" i="13" s="1"/>
  <c r="AU615" i="13"/>
  <c r="AW615" i="13" s="1"/>
  <c r="AU881" i="13"/>
  <c r="AW881" i="13" s="1"/>
  <c r="AU255" i="13"/>
  <c r="AW255" i="13" s="1"/>
  <c r="AU496" i="13"/>
  <c r="AW496" i="13" s="1"/>
  <c r="AU724" i="13"/>
  <c r="AW724" i="13" s="1"/>
  <c r="AU940" i="13"/>
  <c r="AW940" i="13" s="1"/>
  <c r="BB214" i="13"/>
  <c r="BI214" i="13" s="1"/>
  <c r="AU214" i="13"/>
  <c r="AW214" i="13" s="1"/>
  <c r="AU497" i="13"/>
  <c r="AW497" i="13" s="1"/>
  <c r="AU323" i="13"/>
  <c r="AW323" i="13" s="1"/>
  <c r="AX323" i="13" s="1"/>
  <c r="AW550" i="13"/>
  <c r="BB799" i="13"/>
  <c r="BI799" i="13" s="1"/>
  <c r="AU799" i="13"/>
  <c r="AW799" i="13" s="1"/>
  <c r="AW27" i="13"/>
  <c r="AW243" i="13"/>
  <c r="AW495" i="13"/>
  <c r="AU17" i="13"/>
  <c r="AW17" i="13" s="1"/>
  <c r="BB430" i="13"/>
  <c r="BI430" i="13" s="1"/>
  <c r="AU430" i="13"/>
  <c r="AW430" i="13" s="1"/>
  <c r="AU699" i="13"/>
  <c r="AW699" i="13" s="1"/>
  <c r="AW28" i="13"/>
  <c r="AW112" i="13"/>
  <c r="AU285" i="13"/>
  <c r="AW285" i="13" s="1"/>
  <c r="BB519" i="13"/>
  <c r="BI519" i="13" s="1"/>
  <c r="AU519" i="13"/>
  <c r="AW519" i="13" s="1"/>
  <c r="BB902" i="13"/>
  <c r="BI902" i="13" s="1"/>
  <c r="AU902" i="13"/>
  <c r="AW902" i="13" s="1"/>
  <c r="AU90" i="13"/>
  <c r="AW90" i="13" s="1"/>
  <c r="AW845" i="13"/>
  <c r="AU731" i="13"/>
  <c r="AW731" i="13" s="1"/>
  <c r="AU933" i="13"/>
  <c r="AW933" i="13" s="1"/>
  <c r="AU246" i="13"/>
  <c r="AW246" i="13" s="1"/>
  <c r="AU487" i="13"/>
  <c r="AW487" i="13" s="1"/>
  <c r="AU704" i="13"/>
  <c r="AW704" i="13" s="1"/>
  <c r="AX704" i="13" s="1"/>
  <c r="AW891" i="13"/>
  <c r="AW104" i="13"/>
  <c r="AW176" i="13"/>
  <c r="AW248" i="13"/>
  <c r="AW320" i="13"/>
  <c r="AW29" i="13"/>
  <c r="BB357" i="13"/>
  <c r="BI357" i="13" s="1"/>
  <c r="AU357" i="13"/>
  <c r="AW357" i="13" s="1"/>
  <c r="AW576" i="13"/>
  <c r="BB763" i="13"/>
  <c r="BI763" i="13" s="1"/>
  <c r="AU763" i="13"/>
  <c r="AW763" i="13" s="1"/>
  <c r="AU4" i="13"/>
  <c r="AW4" i="13" s="1"/>
  <c r="AU821" i="13"/>
  <c r="AW821" i="13" s="1"/>
  <c r="AW441" i="13"/>
  <c r="AW648" i="13"/>
  <c r="BB823" i="13"/>
  <c r="BI823" i="13" s="1"/>
  <c r="AU823" i="13"/>
  <c r="AW823" i="13" s="1"/>
  <c r="AW108" i="13"/>
  <c r="AU270" i="13"/>
  <c r="AW270" i="13" s="1"/>
  <c r="BA36" i="13"/>
  <c r="BB36" i="13" s="1"/>
  <c r="BI36" i="13" s="1"/>
  <c r="BA60" i="13"/>
  <c r="BB60" i="13" s="1"/>
  <c r="BI60" i="13" s="1"/>
  <c r="BA108" i="13"/>
  <c r="BA28" i="13"/>
  <c r="BB28" i="13" s="1"/>
  <c r="BI28" i="13" s="1"/>
  <c r="AW476" i="13"/>
  <c r="BA189" i="13"/>
  <c r="BB189" i="13" s="1"/>
  <c r="BI189" i="13" s="1"/>
  <c r="BA429" i="13"/>
  <c r="BB429" i="13" s="1"/>
  <c r="BI429" i="13" s="1"/>
  <c r="BA537" i="13"/>
  <c r="BB537" i="13" s="1"/>
  <c r="BI537" i="13" s="1"/>
  <c r="BA597" i="13"/>
  <c r="BA166" i="13"/>
  <c r="BB166" i="13" s="1"/>
  <c r="BI166" i="13" s="1"/>
  <c r="BA490" i="13"/>
  <c r="BB490" i="13" s="1"/>
  <c r="BI490" i="13" s="1"/>
  <c r="BA538" i="13"/>
  <c r="BA850" i="13"/>
  <c r="BB850" i="13" s="1"/>
  <c r="BI850" i="13" s="1"/>
  <c r="BA922" i="13"/>
  <c r="BB922" i="13" s="1"/>
  <c r="BI922" i="13" s="1"/>
  <c r="BA227" i="13"/>
  <c r="BB227" i="13" s="1"/>
  <c r="BI227" i="13" s="1"/>
  <c r="BA527" i="13"/>
  <c r="BB527" i="13" s="1"/>
  <c r="BI527" i="13" s="1"/>
  <c r="BA575" i="13"/>
  <c r="BB575" i="13" s="1"/>
  <c r="BI575" i="13" s="1"/>
  <c r="BA468" i="13"/>
  <c r="BB468" i="13" s="1"/>
  <c r="BI468" i="13" s="1"/>
  <c r="BA564" i="13"/>
  <c r="BB564" i="13" s="1"/>
  <c r="BI564" i="13" s="1"/>
  <c r="BA49" i="13"/>
  <c r="AU102" i="13"/>
  <c r="AW102" i="13" s="1"/>
  <c r="AX102" i="13" s="1"/>
  <c r="AW360" i="13"/>
  <c r="AU631" i="13"/>
  <c r="AW631" i="13" s="1"/>
  <c r="AU896" i="13"/>
  <c r="AW896" i="13" s="1"/>
  <c r="BB10" i="13"/>
  <c r="BI10" i="13" s="1"/>
  <c r="AU10" i="13"/>
  <c r="AW10" i="13" s="1"/>
  <c r="AU276" i="13"/>
  <c r="AW276" i="13" s="1"/>
  <c r="AU513" i="13"/>
  <c r="AW513" i="13" s="1"/>
  <c r="AU753" i="13"/>
  <c r="AW753" i="13" s="1"/>
  <c r="AU969" i="13"/>
  <c r="AW969" i="13" s="1"/>
  <c r="AU257" i="13"/>
  <c r="AW257" i="13" s="1"/>
  <c r="BB531" i="13"/>
  <c r="BI531" i="13" s="1"/>
  <c r="AU531" i="13"/>
  <c r="AW531" i="13" s="1"/>
  <c r="AU783" i="13"/>
  <c r="AW783" i="13" s="1"/>
  <c r="AW410" i="13"/>
  <c r="AW346" i="13"/>
  <c r="BB568" i="13"/>
  <c r="BI568" i="13" s="1"/>
  <c r="AU568" i="13"/>
  <c r="AW568" i="13" s="1"/>
  <c r="AU813" i="13"/>
  <c r="AW813" i="13" s="1"/>
  <c r="AU87" i="13"/>
  <c r="AW87" i="13" s="1"/>
  <c r="AU448" i="13"/>
  <c r="AW448" i="13" s="1"/>
  <c r="AU713" i="13"/>
  <c r="AW713" i="13" s="1"/>
  <c r="AU305" i="13"/>
  <c r="AW305" i="13" s="1"/>
  <c r="AU535" i="13"/>
  <c r="AW535" i="13" s="1"/>
  <c r="AU743" i="13"/>
  <c r="AW743" i="13" s="1"/>
  <c r="BB931" i="13"/>
  <c r="BI931" i="13" s="1"/>
  <c r="AU931" i="13"/>
  <c r="AW931" i="13" s="1"/>
  <c r="AW113" i="13"/>
  <c r="AU372" i="13"/>
  <c r="AW372" i="13" s="1"/>
  <c r="AU623" i="13"/>
  <c r="AW623" i="13" s="1"/>
  <c r="AU860" i="13"/>
  <c r="AW860" i="13" s="1"/>
  <c r="AW24" i="13"/>
  <c r="BB746" i="13"/>
  <c r="BI746" i="13" s="1"/>
  <c r="AU746" i="13"/>
  <c r="AW746" i="13" s="1"/>
  <c r="AU947" i="13"/>
  <c r="AW947" i="13" s="1"/>
  <c r="AW355" i="13"/>
  <c r="AU267" i="13"/>
  <c r="AW267" i="13" s="1"/>
  <c r="BB718" i="13"/>
  <c r="BI718" i="13" s="1"/>
  <c r="AU718" i="13"/>
  <c r="AW718" i="13" s="1"/>
  <c r="BB905" i="13"/>
  <c r="BI905" i="13" s="1"/>
  <c r="AU905" i="13"/>
  <c r="AW905" i="13" s="1"/>
  <c r="AW404" i="13"/>
  <c r="AW524" i="13"/>
  <c r="AU53" i="13"/>
  <c r="AW53" i="13" s="1"/>
  <c r="AU377" i="13"/>
  <c r="AW377" i="13" s="1"/>
  <c r="AX377" i="13" s="1"/>
  <c r="AU777" i="13"/>
  <c r="AW777" i="13" s="1"/>
  <c r="AW950" i="13"/>
  <c r="AW129" i="13"/>
  <c r="AW77" i="13"/>
  <c r="AU439" i="13"/>
  <c r="AW439" i="13" s="1"/>
  <c r="AU646" i="13"/>
  <c r="AW646" i="13" s="1"/>
  <c r="AU836" i="13"/>
  <c r="AW836" i="13" s="1"/>
  <c r="AW209" i="13"/>
  <c r="AU664" i="13"/>
  <c r="AW664" i="13" s="1"/>
  <c r="BB837" i="13"/>
  <c r="BI837" i="13" s="1"/>
  <c r="AU837" i="13"/>
  <c r="AW837" i="13" s="1"/>
  <c r="AX837" i="13" s="1"/>
  <c r="AW216" i="13"/>
  <c r="BB126" i="13"/>
  <c r="BI126" i="13" s="1"/>
  <c r="AU126" i="13"/>
  <c r="AW126" i="13" s="1"/>
  <c r="AW586" i="13"/>
  <c r="AW708" i="13"/>
  <c r="AW901" i="13"/>
  <c r="AW961" i="13"/>
  <c r="AU123" i="13"/>
  <c r="AW123" i="13" s="1"/>
  <c r="BB649" i="13"/>
  <c r="BI649" i="13" s="1"/>
  <c r="AU649" i="13"/>
  <c r="AW649" i="13" s="1"/>
  <c r="BB924" i="13"/>
  <c r="BI924" i="13" s="1"/>
  <c r="AU924" i="13"/>
  <c r="AW924" i="13" s="1"/>
  <c r="AU36" i="13"/>
  <c r="AW36" i="13" s="1"/>
  <c r="BB529" i="13"/>
  <c r="BI529" i="13" s="1"/>
  <c r="AU529" i="13"/>
  <c r="AW529" i="13" s="1"/>
  <c r="BB767" i="13"/>
  <c r="BI767" i="13" s="1"/>
  <c r="AU767" i="13"/>
  <c r="AW767" i="13" s="1"/>
  <c r="AW277" i="13"/>
  <c r="AW549" i="13"/>
  <c r="AU797" i="13"/>
  <c r="AW797" i="13" s="1"/>
  <c r="AU16" i="13"/>
  <c r="AW16" i="13" s="1"/>
  <c r="AU366" i="13"/>
  <c r="AW366" i="13" s="1"/>
  <c r="AU585" i="13"/>
  <c r="AW585" i="13" s="1"/>
  <c r="BB827" i="13"/>
  <c r="BI827" i="13" s="1"/>
  <c r="AU827" i="13"/>
  <c r="AW827" i="13" s="1"/>
  <c r="BB63" i="13"/>
  <c r="BI63" i="13" s="1"/>
  <c r="AU63" i="13"/>
  <c r="AW63" i="13" s="1"/>
  <c r="BB279" i="13"/>
  <c r="BI279" i="13" s="1"/>
  <c r="AU279" i="13"/>
  <c r="AW279" i="13" s="1"/>
  <c r="AU567" i="13"/>
  <c r="AW567" i="13" s="1"/>
  <c r="AW153" i="13"/>
  <c r="AU465" i="13"/>
  <c r="AW465" i="13" s="1"/>
  <c r="AU728" i="13"/>
  <c r="AW728" i="13" s="1"/>
  <c r="AW52" i="13"/>
  <c r="BB124" i="13"/>
  <c r="BI124" i="13" s="1"/>
  <c r="AU124" i="13"/>
  <c r="AW124" i="13" s="1"/>
  <c r="BB327" i="13"/>
  <c r="BI327" i="13" s="1"/>
  <c r="AU327" i="13"/>
  <c r="AW327" i="13" s="1"/>
  <c r="BB553" i="13"/>
  <c r="BI553" i="13" s="1"/>
  <c r="AU553" i="13"/>
  <c r="AW553" i="13" s="1"/>
  <c r="BB758" i="13"/>
  <c r="BI758" i="13" s="1"/>
  <c r="AU758" i="13"/>
  <c r="AW758" i="13" s="1"/>
  <c r="AU945" i="13"/>
  <c r="AW945" i="13" s="1"/>
  <c r="BB133" i="13"/>
  <c r="BI133" i="13" s="1"/>
  <c r="AU133" i="13"/>
  <c r="AW133" i="13" s="1"/>
  <c r="AW394" i="13"/>
  <c r="AW658" i="13"/>
  <c r="BB888" i="13"/>
  <c r="BI888" i="13" s="1"/>
  <c r="AU888" i="13"/>
  <c r="AW888" i="13" s="1"/>
  <c r="AW48" i="13"/>
  <c r="BB310" i="13"/>
  <c r="BI310" i="13" s="1"/>
  <c r="AU310" i="13"/>
  <c r="AW310" i="13" s="1"/>
  <c r="AU573" i="13"/>
  <c r="AW573" i="13" s="1"/>
  <c r="AU760" i="13"/>
  <c r="AW760" i="13" s="1"/>
  <c r="AW962" i="13"/>
  <c r="AU26" i="13"/>
  <c r="AW26" i="13" s="1"/>
  <c r="AW288" i="13"/>
  <c r="BB920" i="13"/>
  <c r="BI920" i="13" s="1"/>
  <c r="AU920" i="13"/>
  <c r="AW920" i="13" s="1"/>
  <c r="AW116" i="13"/>
  <c r="AW188" i="13"/>
  <c r="AW260" i="13"/>
  <c r="AW332" i="13"/>
  <c r="AW75" i="13"/>
  <c r="AU399" i="13"/>
  <c r="AW399" i="13" s="1"/>
  <c r="BB611" i="13"/>
  <c r="BI611" i="13" s="1"/>
  <c r="AU611" i="13"/>
  <c r="AW611" i="13" s="1"/>
  <c r="AU964" i="13"/>
  <c r="AW964" i="13" s="1"/>
  <c r="AW142" i="13"/>
  <c r="AW456" i="13"/>
  <c r="AU663" i="13"/>
  <c r="AW663" i="13" s="1"/>
  <c r="AU475" i="13"/>
  <c r="AW475" i="13" s="1"/>
  <c r="AU679" i="13"/>
  <c r="AW679" i="13" s="1"/>
  <c r="BB851" i="13"/>
  <c r="BI851" i="13" s="1"/>
  <c r="AU851" i="13"/>
  <c r="AW851" i="13" s="1"/>
  <c r="AW119" i="13"/>
  <c r="BA23" i="13"/>
  <c r="BA267" i="13"/>
  <c r="BB267" i="13" s="1"/>
  <c r="BI267" i="13" s="1"/>
  <c r="BA147" i="13"/>
  <c r="BB147" i="13" s="1"/>
  <c r="BI147" i="13" s="1"/>
  <c r="BA957" i="13"/>
  <c r="BB957" i="13" s="1"/>
  <c r="BI957" i="13" s="1"/>
  <c r="AW468" i="13"/>
  <c r="AW144" i="13"/>
  <c r="AU405" i="13"/>
  <c r="AW405" i="13" s="1"/>
  <c r="BB939" i="13"/>
  <c r="BI939" i="13" s="1"/>
  <c r="AU939" i="13"/>
  <c r="AW939" i="13" s="1"/>
  <c r="AU60" i="13"/>
  <c r="AW60" i="13" s="1"/>
  <c r="AU321" i="13"/>
  <c r="AW321" i="13" s="1"/>
  <c r="BB547" i="13"/>
  <c r="BI547" i="13" s="1"/>
  <c r="AU547" i="13"/>
  <c r="AW547" i="13" s="1"/>
  <c r="AU782" i="13"/>
  <c r="AW782" i="13" s="1"/>
  <c r="AU300" i="13"/>
  <c r="AW300" i="13" s="1"/>
  <c r="AU812" i="13"/>
  <c r="AW812" i="13" s="1"/>
  <c r="AW62" i="13"/>
  <c r="AW134" i="13"/>
  <c r="AW206" i="13"/>
  <c r="AW278" i="13"/>
  <c r="AW350" i="13"/>
  <c r="AW422" i="13"/>
  <c r="AW494" i="13"/>
  <c r="AW566" i="13"/>
  <c r="AW638" i="13"/>
  <c r="AW40" i="13"/>
  <c r="AU389" i="13"/>
  <c r="AW389" i="13" s="1"/>
  <c r="BB842" i="13"/>
  <c r="BI842" i="13" s="1"/>
  <c r="AU842" i="13"/>
  <c r="AW842" i="13" s="1"/>
  <c r="AW195" i="13"/>
  <c r="AU483" i="13"/>
  <c r="AW483" i="13" s="1"/>
  <c r="BB742" i="13"/>
  <c r="BI742" i="13" s="1"/>
  <c r="AU742" i="13"/>
  <c r="AW742" i="13" s="1"/>
  <c r="BB348" i="13"/>
  <c r="BI348" i="13" s="1"/>
  <c r="AU348" i="13"/>
  <c r="AW348" i="13" s="1"/>
  <c r="AU570" i="13"/>
  <c r="AW570" i="13" s="1"/>
  <c r="AU772" i="13"/>
  <c r="AW772" i="13" s="1"/>
  <c r="AX772" i="13" s="1"/>
  <c r="BB959" i="13"/>
  <c r="BI959" i="13" s="1"/>
  <c r="AU959" i="13"/>
  <c r="AW959" i="13" s="1"/>
  <c r="AW156" i="13"/>
  <c r="AU414" i="13"/>
  <c r="AW414" i="13" s="1"/>
  <c r="AW672" i="13"/>
  <c r="AU903" i="13"/>
  <c r="AW903" i="13" s="1"/>
  <c r="AU330" i="13"/>
  <c r="AW330" i="13" s="1"/>
  <c r="AU591" i="13"/>
  <c r="AW591" i="13" s="1"/>
  <c r="BB775" i="13"/>
  <c r="BI775" i="13" s="1"/>
  <c r="AU775" i="13"/>
  <c r="AW775" i="13" s="1"/>
  <c r="AW79" i="13"/>
  <c r="AW151" i="13"/>
  <c r="AW223" i="13"/>
  <c r="AW295" i="13"/>
  <c r="AU51" i="13"/>
  <c r="AW51" i="13" s="1"/>
  <c r="BB311" i="13"/>
  <c r="BI311" i="13" s="1"/>
  <c r="AU311" i="13"/>
  <c r="AW311" i="13" s="1"/>
  <c r="AU557" i="13"/>
  <c r="AW557" i="13" s="1"/>
  <c r="AW747" i="13"/>
  <c r="AU948" i="13"/>
  <c r="AW948" i="13" s="1"/>
  <c r="AU141" i="13"/>
  <c r="AW141" i="13" s="1"/>
  <c r="AU420" i="13"/>
  <c r="AW420" i="13" s="1"/>
  <c r="AU628" i="13"/>
  <c r="AW628" i="13" s="1"/>
  <c r="AU806" i="13"/>
  <c r="AW806" i="13" s="1"/>
  <c r="AW9" i="13"/>
  <c r="AW165" i="13"/>
  <c r="AW381" i="13"/>
  <c r="AU185" i="13"/>
  <c r="AW185" i="13" s="1"/>
  <c r="AU473" i="13"/>
  <c r="AW473" i="13" s="1"/>
  <c r="AX473" i="13" s="1"/>
  <c r="AW879" i="13"/>
  <c r="AW118" i="13"/>
  <c r="AW334" i="13"/>
  <c r="AW251" i="13"/>
  <c r="BB693" i="13"/>
  <c r="BI693" i="13" s="1"/>
  <c r="AU693" i="13"/>
  <c r="AW693" i="13" s="1"/>
  <c r="AW866" i="13"/>
  <c r="AW228" i="13"/>
  <c r="AU282" i="13"/>
  <c r="AW282" i="13" s="1"/>
  <c r="BB174" i="13"/>
  <c r="BI174" i="13" s="1"/>
  <c r="AU174" i="13"/>
  <c r="AW174" i="13" s="1"/>
  <c r="BA629" i="13"/>
  <c r="BB629" i="13" s="1"/>
  <c r="BI629" i="13" s="1"/>
  <c r="BA269" i="13"/>
  <c r="BA665" i="13"/>
  <c r="BA476" i="13"/>
  <c r="BB476" i="13" s="1"/>
  <c r="BI476" i="13" s="1"/>
  <c r="AW694" i="13"/>
  <c r="AU167" i="13"/>
  <c r="AW167" i="13" s="1"/>
  <c r="AU680" i="13"/>
  <c r="AW680" i="13" s="1"/>
  <c r="AU953" i="13"/>
  <c r="AW953" i="13" s="1"/>
  <c r="AU83" i="13"/>
  <c r="AW83" i="13" s="1"/>
  <c r="AU341" i="13"/>
  <c r="AW341" i="13" s="1"/>
  <c r="AU564" i="13"/>
  <c r="AW564" i="13" s="1"/>
  <c r="AU796" i="13"/>
  <c r="AW796" i="13" s="1"/>
  <c r="AW181" i="13"/>
  <c r="AW322" i="13"/>
  <c r="AU635" i="13"/>
  <c r="AW635" i="13" s="1"/>
  <c r="AU855" i="13"/>
  <c r="AW855" i="13" s="1"/>
  <c r="AW65" i="13"/>
  <c r="BB409" i="13"/>
  <c r="BI409" i="13" s="1"/>
  <c r="AU409" i="13"/>
  <c r="AW409" i="13" s="1"/>
  <c r="BB619" i="13"/>
  <c r="BI619" i="13" s="1"/>
  <c r="AU619" i="13"/>
  <c r="AW619" i="13" s="1"/>
  <c r="AU871" i="13"/>
  <c r="AW871" i="13" s="1"/>
  <c r="AW99" i="13"/>
  <c r="AW315" i="13"/>
  <c r="AW639" i="13"/>
  <c r="AU499" i="13"/>
  <c r="AW499" i="13" s="1"/>
  <c r="AU771" i="13"/>
  <c r="AW771" i="13" s="1"/>
  <c r="AW64" i="13"/>
  <c r="AW136" i="13"/>
  <c r="AW46" i="13"/>
  <c r="BB371" i="13"/>
  <c r="BI371" i="13" s="1"/>
  <c r="AU371" i="13"/>
  <c r="AW371" i="13" s="1"/>
  <c r="AW587" i="13"/>
  <c r="AW787" i="13"/>
  <c r="AW41" i="13"/>
  <c r="AW178" i="13"/>
  <c r="AU433" i="13"/>
  <c r="AW433" i="13" s="1"/>
  <c r="AU687" i="13"/>
  <c r="AW687" i="13" s="1"/>
  <c r="BB917" i="13"/>
  <c r="BI917" i="13" s="1"/>
  <c r="AU917" i="13"/>
  <c r="AW917" i="13" s="1"/>
  <c r="AW94" i="13"/>
  <c r="BB607" i="13"/>
  <c r="BI607" i="13" s="1"/>
  <c r="AU607" i="13"/>
  <c r="AW607" i="13" s="1"/>
  <c r="BB789" i="13"/>
  <c r="BI789" i="13" s="1"/>
  <c r="AU789" i="13"/>
  <c r="AW789" i="13" s="1"/>
  <c r="AW7" i="13"/>
  <c r="BB514" i="13"/>
  <c r="BI514" i="13" s="1"/>
  <c r="AW72" i="13"/>
  <c r="AU333" i="13"/>
  <c r="AW333" i="13" s="1"/>
  <c r="AU574" i="13"/>
  <c r="AW574" i="13" s="1"/>
  <c r="AW128" i="13"/>
  <c r="AW200" i="13"/>
  <c r="AW272" i="13"/>
  <c r="AW344" i="13"/>
  <c r="AU161" i="13"/>
  <c r="AW161" i="13" s="1"/>
  <c r="AU438" i="13"/>
  <c r="AW438" i="13" s="1"/>
  <c r="AU645" i="13"/>
  <c r="AW645" i="13" s="1"/>
  <c r="AU820" i="13"/>
  <c r="AW820" i="13" s="1"/>
  <c r="BB205" i="13"/>
  <c r="BI205" i="13" s="1"/>
  <c r="AU205" i="13"/>
  <c r="AW205" i="13" s="1"/>
  <c r="AW491" i="13"/>
  <c r="AU692" i="13"/>
  <c r="AW692" i="13" s="1"/>
  <c r="AU893" i="13"/>
  <c r="AW893" i="13" s="1"/>
  <c r="AW274" i="13"/>
  <c r="AU510" i="13"/>
  <c r="AW510" i="13" s="1"/>
  <c r="AX510" i="13" s="1"/>
  <c r="AU707" i="13"/>
  <c r="AW707" i="13" s="1"/>
  <c r="BB880" i="13"/>
  <c r="BI880" i="13" s="1"/>
  <c r="AU880" i="13"/>
  <c r="AW880" i="13" s="1"/>
  <c r="AW120" i="13"/>
  <c r="AW84" i="13"/>
  <c r="BA119" i="13"/>
  <c r="BB119" i="13" s="1"/>
  <c r="BI119" i="13" s="1"/>
  <c r="BA35" i="13"/>
  <c r="BB35" i="13" s="1"/>
  <c r="BI35" i="13" s="1"/>
  <c r="BA324" i="13"/>
  <c r="BB324" i="13" s="1"/>
  <c r="BI324" i="13" s="1"/>
  <c r="BA372" i="13"/>
  <c r="BB372" i="13" s="1"/>
  <c r="BI372" i="13" s="1"/>
  <c r="BA677" i="13"/>
  <c r="BB677" i="13" s="1"/>
  <c r="BI677" i="13" s="1"/>
  <c r="BA291" i="13"/>
  <c r="BB291" i="13" s="1"/>
  <c r="BI291" i="13" s="1"/>
  <c r="BA713" i="13"/>
  <c r="BB713" i="13" s="1"/>
  <c r="BI713" i="13" s="1"/>
  <c r="BA5" i="13"/>
  <c r="BB5" i="13" s="1"/>
  <c r="BI5" i="13" s="1"/>
  <c r="BA6" i="13"/>
  <c r="BA66" i="13"/>
  <c r="BA114" i="13"/>
  <c r="BA162" i="13"/>
  <c r="BB162" i="13" s="1"/>
  <c r="BI162" i="13" s="1"/>
  <c r="BA210" i="13"/>
  <c r="BB210" i="13" s="1"/>
  <c r="BI210" i="13" s="1"/>
  <c r="BA258" i="13"/>
  <c r="BB258" i="13" s="1"/>
  <c r="BI258" i="13" s="1"/>
  <c r="BA93" i="13"/>
  <c r="BB93" i="13" s="1"/>
  <c r="BI93" i="13" s="1"/>
  <c r="BA153" i="13"/>
  <c r="BA381" i="13"/>
  <c r="BB381" i="13" s="1"/>
  <c r="BI381" i="13" s="1"/>
  <c r="BA501" i="13"/>
  <c r="BB501" i="13" s="1"/>
  <c r="BI501" i="13" s="1"/>
  <c r="BA777" i="13"/>
  <c r="BB777" i="13" s="1"/>
  <c r="BI777" i="13" s="1"/>
  <c r="BA825" i="13"/>
  <c r="BB825" i="13" s="1"/>
  <c r="BI825" i="13" s="1"/>
  <c r="BA873" i="13"/>
  <c r="BB873" i="13" s="1"/>
  <c r="BI873" i="13" s="1"/>
  <c r="BA921" i="13"/>
  <c r="BA969" i="13"/>
  <c r="BB969" i="13" s="1"/>
  <c r="BI969" i="13" s="1"/>
  <c r="BA454" i="13"/>
  <c r="BB454" i="13" s="1"/>
  <c r="BI454" i="13" s="1"/>
  <c r="BA658" i="13"/>
  <c r="BB658" i="13" s="1"/>
  <c r="BI658" i="13" s="1"/>
  <c r="BA754" i="13"/>
  <c r="BB754" i="13" s="1"/>
  <c r="BI754" i="13" s="1"/>
  <c r="BA802" i="13"/>
  <c r="BB802" i="13" s="1"/>
  <c r="BI802" i="13" s="1"/>
  <c r="BA874" i="13"/>
  <c r="BA946" i="13"/>
  <c r="BB946" i="13" s="1"/>
  <c r="BI946" i="13" s="1"/>
  <c r="BA443" i="13"/>
  <c r="BB443" i="13" s="1"/>
  <c r="BI443" i="13" s="1"/>
  <c r="BA491" i="13"/>
  <c r="BB491" i="13" s="1"/>
  <c r="BI491" i="13" s="1"/>
  <c r="BA695" i="13"/>
  <c r="BB695" i="13" s="1"/>
  <c r="BI695" i="13" s="1"/>
  <c r="BA743" i="13"/>
  <c r="BB743" i="13" s="1"/>
  <c r="BI743" i="13" s="1"/>
  <c r="BA791" i="13"/>
  <c r="BA839" i="13"/>
  <c r="BB839" i="13" s="1"/>
  <c r="BI839" i="13" s="1"/>
  <c r="BA887" i="13"/>
  <c r="BA935" i="13"/>
  <c r="BB935" i="13" s="1"/>
  <c r="BI935" i="13" s="1"/>
  <c r="BA457" i="13"/>
  <c r="BB457" i="13" s="1"/>
  <c r="BI457" i="13" s="1"/>
  <c r="BA317" i="13"/>
  <c r="BA970" i="13"/>
  <c r="BA203" i="13"/>
  <c r="BB203" i="13" s="1"/>
  <c r="BI203" i="13" s="1"/>
  <c r="BA53" i="13"/>
  <c r="BB53" i="13" s="1"/>
  <c r="BI53" i="13" s="1"/>
  <c r="BA233" i="13"/>
  <c r="BB233" i="13" s="1"/>
  <c r="BI233" i="13" s="1"/>
  <c r="BA425" i="13"/>
  <c r="BB425" i="13" s="1"/>
  <c r="BI425" i="13" s="1"/>
  <c r="BA569" i="13"/>
  <c r="BB569" i="13" s="1"/>
  <c r="BI569" i="13" s="1"/>
  <c r="BA857" i="13"/>
  <c r="BB857" i="13" s="1"/>
  <c r="BI857" i="13" s="1"/>
  <c r="BE514" i="13"/>
  <c r="BF514" i="13" s="1"/>
  <c r="BJ514" i="13" s="1"/>
  <c r="BE767" i="13"/>
  <c r="BF767" i="13" s="1"/>
  <c r="BJ767" i="13" s="1"/>
  <c r="BA65" i="13"/>
  <c r="BA413" i="13"/>
  <c r="BB413" i="13" s="1"/>
  <c r="BI413" i="13" s="1"/>
  <c r="BA215" i="13"/>
  <c r="BA195" i="13"/>
  <c r="BA77" i="13"/>
  <c r="BB77" i="13" s="1"/>
  <c r="BI77" i="13" s="1"/>
  <c r="BA245" i="13"/>
  <c r="BB245" i="13" s="1"/>
  <c r="BI245" i="13" s="1"/>
  <c r="BA869" i="13"/>
  <c r="BB869" i="13" s="1"/>
  <c r="BI869" i="13" s="1"/>
  <c r="BE39" i="13"/>
  <c r="BF39" i="13" s="1"/>
  <c r="BJ39" i="13" s="1"/>
  <c r="BE111" i="13"/>
  <c r="BF111" i="13" s="1"/>
  <c r="BJ111" i="13" s="1"/>
  <c r="BE183" i="13"/>
  <c r="BF183" i="13" s="1"/>
  <c r="BJ183" i="13" s="1"/>
  <c r="BE255" i="13"/>
  <c r="BF255" i="13" s="1"/>
  <c r="BJ255" i="13" s="1"/>
  <c r="BE327" i="13"/>
  <c r="BF327" i="13" s="1"/>
  <c r="BJ327" i="13" s="1"/>
  <c r="BE399" i="13"/>
  <c r="BF399" i="13" s="1"/>
  <c r="BJ399" i="13" s="1"/>
  <c r="BE471" i="13"/>
  <c r="BF471" i="13" s="1"/>
  <c r="BJ471" i="13" s="1"/>
  <c r="BE543" i="13"/>
  <c r="BF543" i="13" s="1"/>
  <c r="BJ543" i="13" s="1"/>
  <c r="BE615" i="13"/>
  <c r="BF615" i="13" s="1"/>
  <c r="BJ615" i="13" s="1"/>
  <c r="BE687" i="13"/>
  <c r="BF687" i="13" s="1"/>
  <c r="BJ687" i="13" s="1"/>
  <c r="BE759" i="13"/>
  <c r="BF759" i="13" s="1"/>
  <c r="BJ759" i="13" s="1"/>
  <c r="BE831" i="13"/>
  <c r="BF831" i="13" s="1"/>
  <c r="BJ831" i="13" s="1"/>
  <c r="BE903" i="13"/>
  <c r="BF903" i="13" s="1"/>
  <c r="BJ903" i="13" s="1"/>
  <c r="BE4" i="13"/>
  <c r="BF4" i="13" s="1"/>
  <c r="BJ4" i="13" s="1"/>
  <c r="BE76" i="13"/>
  <c r="BF76" i="13" s="1"/>
  <c r="BJ76" i="13" s="1"/>
  <c r="BE148" i="13"/>
  <c r="BF148" i="13" s="1"/>
  <c r="BJ148" i="13" s="1"/>
  <c r="BE220" i="13"/>
  <c r="BF220" i="13" s="1"/>
  <c r="BJ220" i="13" s="1"/>
  <c r="BE292" i="13"/>
  <c r="BF292" i="13" s="1"/>
  <c r="BJ292" i="13" s="1"/>
  <c r="BE364" i="13"/>
  <c r="BF364" i="13" s="1"/>
  <c r="BJ364" i="13" s="1"/>
  <c r="BE436" i="13"/>
  <c r="BF436" i="13" s="1"/>
  <c r="BJ436" i="13" s="1"/>
  <c r="BE508" i="13"/>
  <c r="BF508" i="13" s="1"/>
  <c r="BJ508" i="13" s="1"/>
  <c r="BE580" i="13"/>
  <c r="BF580" i="13" s="1"/>
  <c r="BJ580" i="13" s="1"/>
  <c r="BE652" i="13"/>
  <c r="BF652" i="13" s="1"/>
  <c r="BJ652" i="13" s="1"/>
  <c r="BE724" i="13"/>
  <c r="BF724" i="13" s="1"/>
  <c r="BJ724" i="13" s="1"/>
  <c r="BE796" i="13"/>
  <c r="BF796" i="13" s="1"/>
  <c r="BJ796" i="13" s="1"/>
  <c r="BE868" i="13"/>
  <c r="BF868" i="13" s="1"/>
  <c r="BJ868" i="13" s="1"/>
  <c r="BE940" i="13"/>
  <c r="BF940" i="13" s="1"/>
  <c r="BJ940" i="13" s="1"/>
  <c r="BE41" i="13"/>
  <c r="BF41" i="13" s="1"/>
  <c r="BJ41" i="13" s="1"/>
  <c r="BE113" i="13"/>
  <c r="BF113" i="13" s="1"/>
  <c r="BJ113" i="13" s="1"/>
  <c r="BE185" i="13"/>
  <c r="BF185" i="13" s="1"/>
  <c r="BJ185" i="13" s="1"/>
  <c r="BE257" i="13"/>
  <c r="BF257" i="13" s="1"/>
  <c r="BJ257" i="13" s="1"/>
  <c r="BE329" i="13"/>
  <c r="BF329" i="13" s="1"/>
  <c r="BJ329" i="13" s="1"/>
  <c r="BE401" i="13"/>
  <c r="BF401" i="13" s="1"/>
  <c r="BJ401" i="13" s="1"/>
  <c r="BE473" i="13"/>
  <c r="BF473" i="13" s="1"/>
  <c r="BJ473" i="13" s="1"/>
  <c r="BE545" i="13"/>
  <c r="BF545" i="13" s="1"/>
  <c r="BJ545" i="13" s="1"/>
  <c r="BE617" i="13"/>
  <c r="BF617" i="13" s="1"/>
  <c r="BJ617" i="13" s="1"/>
  <c r="BE689" i="13"/>
  <c r="BF689" i="13" s="1"/>
  <c r="BJ689" i="13" s="1"/>
  <c r="BE6" i="13"/>
  <c r="BF6" i="13" s="1"/>
  <c r="BJ6" i="13" s="1"/>
  <c r="BE78" i="13"/>
  <c r="BF78" i="13" s="1"/>
  <c r="BJ78" i="13" s="1"/>
  <c r="BE150" i="13"/>
  <c r="BF150" i="13" s="1"/>
  <c r="BJ150" i="13" s="1"/>
  <c r="BE222" i="13"/>
  <c r="BF222" i="13" s="1"/>
  <c r="BJ222" i="13" s="1"/>
  <c r="BE294" i="13"/>
  <c r="BF294" i="13" s="1"/>
  <c r="BJ294" i="13" s="1"/>
  <c r="BE366" i="13"/>
  <c r="BF366" i="13" s="1"/>
  <c r="BJ366" i="13" s="1"/>
  <c r="BE438" i="13"/>
  <c r="BF438" i="13" s="1"/>
  <c r="BJ438" i="13" s="1"/>
  <c r="BE510" i="13"/>
  <c r="BF510" i="13" s="1"/>
  <c r="BJ510" i="13" s="1"/>
  <c r="BE582" i="13"/>
  <c r="BF582" i="13" s="1"/>
  <c r="BJ582" i="13" s="1"/>
  <c r="BE654" i="13"/>
  <c r="BF654" i="13" s="1"/>
  <c r="BJ654" i="13" s="1"/>
  <c r="BE726" i="13"/>
  <c r="BF726" i="13" s="1"/>
  <c r="BJ726" i="13" s="1"/>
  <c r="BE798" i="13"/>
  <c r="BF798" i="13" s="1"/>
  <c r="BJ798" i="13" s="1"/>
  <c r="BE870" i="13"/>
  <c r="BF870" i="13" s="1"/>
  <c r="BJ870" i="13" s="1"/>
  <c r="BE942" i="13"/>
  <c r="BF942" i="13" s="1"/>
  <c r="BJ942" i="13" s="1"/>
  <c r="BE43" i="13"/>
  <c r="BF43" i="13" s="1"/>
  <c r="BJ43" i="13" s="1"/>
  <c r="BE115" i="13"/>
  <c r="BF115" i="13" s="1"/>
  <c r="BJ115" i="13" s="1"/>
  <c r="BE187" i="13"/>
  <c r="BF187" i="13" s="1"/>
  <c r="BJ187" i="13" s="1"/>
  <c r="BE259" i="13"/>
  <c r="BF259" i="13" s="1"/>
  <c r="BJ259" i="13" s="1"/>
  <c r="BE331" i="13"/>
  <c r="BF331" i="13" s="1"/>
  <c r="BJ331" i="13" s="1"/>
  <c r="BE403" i="13"/>
  <c r="BF403" i="13" s="1"/>
  <c r="BJ403" i="13" s="1"/>
  <c r="BE475" i="13"/>
  <c r="BF475" i="13" s="1"/>
  <c r="BJ475" i="13" s="1"/>
  <c r="BE547" i="13"/>
  <c r="BF547" i="13" s="1"/>
  <c r="BJ547" i="13" s="1"/>
  <c r="BE619" i="13"/>
  <c r="BF619" i="13" s="1"/>
  <c r="BJ619" i="13" s="1"/>
  <c r="BE691" i="13"/>
  <c r="BF691" i="13" s="1"/>
  <c r="BJ691" i="13" s="1"/>
  <c r="BE835" i="13"/>
  <c r="BF835" i="13" s="1"/>
  <c r="BJ835" i="13" s="1"/>
  <c r="BE907" i="13"/>
  <c r="BF907" i="13" s="1"/>
  <c r="BJ907" i="13" s="1"/>
  <c r="BA434" i="13"/>
  <c r="BB434" i="13" s="1"/>
  <c r="BI434" i="13" s="1"/>
  <c r="BA506" i="13"/>
  <c r="BB506" i="13" s="1"/>
  <c r="BI506" i="13" s="1"/>
  <c r="BA578" i="13"/>
  <c r="BA650" i="13"/>
  <c r="BB650" i="13" s="1"/>
  <c r="BI650" i="13" s="1"/>
  <c r="BA459" i="13"/>
  <c r="BB459" i="13" s="1"/>
  <c r="BI459" i="13" s="1"/>
  <c r="BA663" i="13"/>
  <c r="BB663" i="13" s="1"/>
  <c r="BI663" i="13" s="1"/>
  <c r="BA711" i="13"/>
  <c r="BB711" i="13" s="1"/>
  <c r="BI711" i="13" s="1"/>
  <c r="BA759" i="13"/>
  <c r="BB759" i="13" s="1"/>
  <c r="BI759" i="13" s="1"/>
  <c r="BA807" i="13"/>
  <c r="BB807" i="13" s="1"/>
  <c r="BI807" i="13" s="1"/>
  <c r="BA855" i="13"/>
  <c r="BB855" i="13" s="1"/>
  <c r="BI855" i="13" s="1"/>
  <c r="BA160" i="13"/>
  <c r="BB160" i="13" s="1"/>
  <c r="BI160" i="13" s="1"/>
  <c r="BA232" i="13"/>
  <c r="BA316" i="13"/>
  <c r="BB316" i="13" s="1"/>
  <c r="BI316" i="13" s="1"/>
  <c r="BA412" i="13"/>
  <c r="BB412" i="13" s="1"/>
  <c r="BI412" i="13" s="1"/>
  <c r="BA472" i="13"/>
  <c r="BB472" i="13" s="1"/>
  <c r="BI472" i="13" s="1"/>
  <c r="BA628" i="13"/>
  <c r="BB628" i="13" s="1"/>
  <c r="BI628" i="13" s="1"/>
  <c r="BA282" i="13"/>
  <c r="BB282" i="13" s="1"/>
  <c r="BI282" i="13" s="1"/>
  <c r="BA330" i="13"/>
  <c r="BB330" i="13" s="1"/>
  <c r="BI330" i="13" s="1"/>
  <c r="BA378" i="13"/>
  <c r="BB378" i="13" s="1"/>
  <c r="BI378" i="13" s="1"/>
  <c r="BA426" i="13"/>
  <c r="BB426" i="13" s="1"/>
  <c r="BI426" i="13" s="1"/>
  <c r="BA474" i="13"/>
  <c r="BB474" i="13" s="1"/>
  <c r="BI474" i="13" s="1"/>
  <c r="BA726" i="13"/>
  <c r="BB726" i="13" s="1"/>
  <c r="BI726" i="13" s="1"/>
  <c r="BA391" i="13"/>
  <c r="BB391" i="13" s="1"/>
  <c r="BI391" i="13" s="1"/>
  <c r="BA499" i="13"/>
  <c r="BB499" i="13" s="1"/>
  <c r="BI499" i="13" s="1"/>
  <c r="AW968" i="13"/>
  <c r="BA117" i="13"/>
  <c r="BB117" i="13" s="1"/>
  <c r="BI117" i="13" s="1"/>
  <c r="BA59" i="13"/>
  <c r="BB59" i="13" s="1"/>
  <c r="BI59" i="13" s="1"/>
  <c r="BA239" i="13"/>
  <c r="BB239" i="13" s="1"/>
  <c r="BI239" i="13" s="1"/>
  <c r="BA89" i="13"/>
  <c r="BB89" i="13" s="1"/>
  <c r="BI89" i="13" s="1"/>
  <c r="BA257" i="13"/>
  <c r="BB257" i="13" s="1"/>
  <c r="BI257" i="13" s="1"/>
  <c r="BA449" i="13"/>
  <c r="BB449" i="13" s="1"/>
  <c r="BI449" i="13" s="1"/>
  <c r="BA605" i="13"/>
  <c r="BA881" i="13"/>
  <c r="BB881" i="13" s="1"/>
  <c r="BI881" i="13" s="1"/>
  <c r="BA321" i="13"/>
  <c r="BB321" i="13" s="1"/>
  <c r="BI321" i="13" s="1"/>
  <c r="BA58" i="13"/>
  <c r="BB58" i="13" s="1"/>
  <c r="BI58" i="13" s="1"/>
  <c r="BA71" i="13"/>
  <c r="BB71" i="13" s="1"/>
  <c r="BI71" i="13" s="1"/>
  <c r="BA51" i="13"/>
  <c r="BB51" i="13" s="1"/>
  <c r="BI51" i="13" s="1"/>
  <c r="BA219" i="13"/>
  <c r="BB219" i="13" s="1"/>
  <c r="BI219" i="13" s="1"/>
  <c r="BA101" i="13"/>
  <c r="BA281" i="13"/>
  <c r="BB281" i="13" s="1"/>
  <c r="BI281" i="13" s="1"/>
  <c r="BA461" i="13"/>
  <c r="BB461" i="13" s="1"/>
  <c r="BI461" i="13" s="1"/>
  <c r="BA617" i="13"/>
  <c r="BB617" i="13" s="1"/>
  <c r="BI617" i="13" s="1"/>
  <c r="BA893" i="13"/>
  <c r="BB893" i="13" s="1"/>
  <c r="BI893" i="13" s="1"/>
  <c r="BE736" i="13"/>
  <c r="BF736" i="13" s="1"/>
  <c r="BJ736" i="13" s="1"/>
  <c r="BE808" i="13"/>
  <c r="BF808" i="13" s="1"/>
  <c r="BJ808" i="13" s="1"/>
  <c r="BE880" i="13"/>
  <c r="BF880" i="13" s="1"/>
  <c r="BJ880" i="13" s="1"/>
  <c r="BE952" i="13"/>
  <c r="BF952" i="13" s="1"/>
  <c r="BJ952" i="13" s="1"/>
  <c r="BE53" i="13"/>
  <c r="BF53" i="13" s="1"/>
  <c r="BJ53" i="13" s="1"/>
  <c r="BE125" i="13"/>
  <c r="BF125" i="13" s="1"/>
  <c r="BJ125" i="13" s="1"/>
  <c r="BE197" i="13"/>
  <c r="BF197" i="13" s="1"/>
  <c r="BJ197" i="13" s="1"/>
  <c r="BE269" i="13"/>
  <c r="BF269" i="13" s="1"/>
  <c r="BJ269" i="13" s="1"/>
  <c r="BE341" i="13"/>
  <c r="BF341" i="13" s="1"/>
  <c r="BJ341" i="13" s="1"/>
  <c r="BE413" i="13"/>
  <c r="BF413" i="13" s="1"/>
  <c r="BJ413" i="13" s="1"/>
  <c r="BE485" i="13"/>
  <c r="BF485" i="13" s="1"/>
  <c r="BJ485" i="13" s="1"/>
  <c r="BE557" i="13"/>
  <c r="BF557" i="13" s="1"/>
  <c r="BJ557" i="13" s="1"/>
  <c r="BE629" i="13"/>
  <c r="BF629" i="13" s="1"/>
  <c r="BJ629" i="13" s="1"/>
  <c r="BE701" i="13"/>
  <c r="BF701" i="13" s="1"/>
  <c r="BJ701" i="13" s="1"/>
  <c r="BE18" i="13"/>
  <c r="BF18" i="13" s="1"/>
  <c r="BJ18" i="13" s="1"/>
  <c r="BE90" i="13"/>
  <c r="BF90" i="13" s="1"/>
  <c r="BJ90" i="13" s="1"/>
  <c r="BE162" i="13"/>
  <c r="BF162" i="13" s="1"/>
  <c r="BJ162" i="13" s="1"/>
  <c r="BE234" i="13"/>
  <c r="BF234" i="13" s="1"/>
  <c r="BJ234" i="13" s="1"/>
  <c r="BE306" i="13"/>
  <c r="BF306" i="13" s="1"/>
  <c r="BJ306" i="13" s="1"/>
  <c r="BE378" i="13"/>
  <c r="BF378" i="13" s="1"/>
  <c r="BJ378" i="13" s="1"/>
  <c r="BE450" i="13"/>
  <c r="BF450" i="13" s="1"/>
  <c r="BJ450" i="13" s="1"/>
  <c r="BE522" i="13"/>
  <c r="BF522" i="13" s="1"/>
  <c r="BJ522" i="13" s="1"/>
  <c r="BE594" i="13"/>
  <c r="BF594" i="13" s="1"/>
  <c r="BJ594" i="13" s="1"/>
  <c r="BE666" i="13"/>
  <c r="BF666" i="13" s="1"/>
  <c r="BJ666" i="13" s="1"/>
  <c r="BA15" i="13"/>
  <c r="BB15" i="13" s="1"/>
  <c r="BI15" i="13" s="1"/>
  <c r="BA369" i="13"/>
  <c r="BB369" i="13" s="1"/>
  <c r="BI369" i="13" s="1"/>
  <c r="BA70" i="13"/>
  <c r="BB70" i="13" s="1"/>
  <c r="BI70" i="13" s="1"/>
  <c r="BA83" i="13"/>
  <c r="BB83" i="13" s="1"/>
  <c r="BI83" i="13" s="1"/>
  <c r="BA24" i="13"/>
  <c r="BB24" i="13" s="1"/>
  <c r="BI24" i="13" s="1"/>
  <c r="BA231" i="13"/>
  <c r="BA113" i="13"/>
  <c r="BB113" i="13" s="1"/>
  <c r="BI113" i="13" s="1"/>
  <c r="BA305" i="13"/>
  <c r="BB305" i="13" s="1"/>
  <c r="BI305" i="13" s="1"/>
  <c r="BA473" i="13"/>
  <c r="BB473" i="13" s="1"/>
  <c r="BI473" i="13" s="1"/>
  <c r="BA30" i="13"/>
  <c r="BB30" i="13" s="1"/>
  <c r="BI30" i="13" s="1"/>
  <c r="BA505" i="13"/>
  <c r="BA745" i="13"/>
  <c r="BB745" i="13" s="1"/>
  <c r="BI745" i="13" s="1"/>
  <c r="BA805" i="13"/>
  <c r="BB805" i="13" s="1"/>
  <c r="BI805" i="13" s="1"/>
  <c r="BA865" i="13"/>
  <c r="BB865" i="13" s="1"/>
  <c r="BI865" i="13" s="1"/>
  <c r="BA544" i="13"/>
  <c r="BB544" i="13" s="1"/>
  <c r="BI544" i="13" s="1"/>
  <c r="BA471" i="13"/>
  <c r="BB471" i="13" s="1"/>
  <c r="BI471" i="13" s="1"/>
  <c r="BA675" i="13"/>
  <c r="BB675" i="13" s="1"/>
  <c r="BI675" i="13" s="1"/>
  <c r="BA723" i="13"/>
  <c r="BA771" i="13"/>
  <c r="BB771" i="13" s="1"/>
  <c r="BI771" i="13" s="1"/>
  <c r="BA819" i="13"/>
  <c r="BA867" i="13"/>
  <c r="BB867" i="13" s="1"/>
  <c r="BI867" i="13" s="1"/>
  <c r="BA963" i="13"/>
  <c r="BA484" i="13"/>
  <c r="BB484" i="13" s="1"/>
  <c r="BI484" i="13" s="1"/>
  <c r="BA748" i="13"/>
  <c r="BB748" i="13" s="1"/>
  <c r="BI748" i="13" s="1"/>
  <c r="BA294" i="13"/>
  <c r="BB294" i="13" s="1"/>
  <c r="BI294" i="13" s="1"/>
  <c r="BA342" i="13"/>
  <c r="BB342" i="13" s="1"/>
  <c r="BI342" i="13" s="1"/>
  <c r="BA390" i="13"/>
  <c r="BB390" i="13" s="1"/>
  <c r="BI390" i="13" s="1"/>
  <c r="BA438" i="13"/>
  <c r="BB438" i="13" s="1"/>
  <c r="BI438" i="13" s="1"/>
  <c r="BA846" i="13"/>
  <c r="BB846" i="13" s="1"/>
  <c r="BI846" i="13" s="1"/>
  <c r="BA463" i="13"/>
  <c r="BA511" i="13"/>
  <c r="BB511" i="13" s="1"/>
  <c r="BI511" i="13" s="1"/>
  <c r="BA536" i="13"/>
  <c r="BA99" i="13"/>
  <c r="BB99" i="13" s="1"/>
  <c r="BI99" i="13" s="1"/>
  <c r="BA95" i="13"/>
  <c r="BB95" i="13" s="1"/>
  <c r="BI95" i="13" s="1"/>
  <c r="BA337" i="13"/>
  <c r="BA75" i="13"/>
  <c r="BB75" i="13" s="1"/>
  <c r="BI75" i="13" s="1"/>
  <c r="BA137" i="13"/>
  <c r="BB137" i="13" s="1"/>
  <c r="BI137" i="13" s="1"/>
  <c r="BA329" i="13"/>
  <c r="BB329" i="13" s="1"/>
  <c r="BI329" i="13" s="1"/>
  <c r="BA485" i="13"/>
  <c r="BB485" i="13" s="1"/>
  <c r="BI485" i="13" s="1"/>
  <c r="BA701" i="13"/>
  <c r="BB701" i="13" s="1"/>
  <c r="BI701" i="13" s="1"/>
  <c r="BE63" i="13"/>
  <c r="BF63" i="13" s="1"/>
  <c r="BJ63" i="13" s="1"/>
  <c r="BE135" i="13"/>
  <c r="BF135" i="13" s="1"/>
  <c r="BJ135" i="13" s="1"/>
  <c r="BE207" i="13"/>
  <c r="BF207" i="13" s="1"/>
  <c r="BJ207" i="13" s="1"/>
  <c r="BE279" i="13"/>
  <c r="BF279" i="13" s="1"/>
  <c r="BJ279" i="13" s="1"/>
  <c r="BE351" i="13"/>
  <c r="BF351" i="13" s="1"/>
  <c r="BJ351" i="13" s="1"/>
  <c r="BE423" i="13"/>
  <c r="BF423" i="13" s="1"/>
  <c r="BJ423" i="13" s="1"/>
  <c r="BE495" i="13"/>
  <c r="BF495" i="13" s="1"/>
  <c r="BJ495" i="13" s="1"/>
  <c r="BE567" i="13"/>
  <c r="BF567" i="13" s="1"/>
  <c r="BJ567" i="13" s="1"/>
  <c r="BE639" i="13"/>
  <c r="BF639" i="13" s="1"/>
  <c r="BJ639" i="13" s="1"/>
  <c r="BE711" i="13"/>
  <c r="BF711" i="13" s="1"/>
  <c r="BJ711" i="13" s="1"/>
  <c r="BE783" i="13"/>
  <c r="BF783" i="13" s="1"/>
  <c r="BJ783" i="13" s="1"/>
  <c r="BE855" i="13"/>
  <c r="BF855" i="13" s="1"/>
  <c r="BJ855" i="13" s="1"/>
  <c r="BE927" i="13"/>
  <c r="BF927" i="13" s="1"/>
  <c r="BJ927" i="13" s="1"/>
  <c r="BE28" i="13"/>
  <c r="BF28" i="13" s="1"/>
  <c r="BJ28" i="13" s="1"/>
  <c r="BE100" i="13"/>
  <c r="BF100" i="13" s="1"/>
  <c r="BJ100" i="13" s="1"/>
  <c r="BE172" i="13"/>
  <c r="BF172" i="13" s="1"/>
  <c r="BJ172" i="13" s="1"/>
  <c r="BE244" i="13"/>
  <c r="BF244" i="13" s="1"/>
  <c r="BJ244" i="13" s="1"/>
  <c r="BE316" i="13"/>
  <c r="BF316" i="13" s="1"/>
  <c r="BJ316" i="13" s="1"/>
  <c r="BE388" i="13"/>
  <c r="BF388" i="13" s="1"/>
  <c r="BJ388" i="13" s="1"/>
  <c r="BE460" i="13"/>
  <c r="BF460" i="13" s="1"/>
  <c r="BJ460" i="13" s="1"/>
  <c r="BE532" i="13"/>
  <c r="BF532" i="13" s="1"/>
  <c r="BJ532" i="13" s="1"/>
  <c r="BE604" i="13"/>
  <c r="BF604" i="13" s="1"/>
  <c r="BJ604" i="13" s="1"/>
  <c r="BE676" i="13"/>
  <c r="BF676" i="13" s="1"/>
  <c r="BJ676" i="13" s="1"/>
  <c r="BE748" i="13"/>
  <c r="BF748" i="13" s="1"/>
  <c r="BJ748" i="13" s="1"/>
  <c r="BE820" i="13"/>
  <c r="BF820" i="13" s="1"/>
  <c r="BJ820" i="13" s="1"/>
  <c r="BE892" i="13"/>
  <c r="BF892" i="13" s="1"/>
  <c r="BJ892" i="13" s="1"/>
  <c r="BE964" i="13"/>
  <c r="BF964" i="13" s="1"/>
  <c r="BJ964" i="13" s="1"/>
  <c r="BE65" i="13"/>
  <c r="BF65" i="13" s="1"/>
  <c r="BJ65" i="13" s="1"/>
  <c r="BE137" i="13"/>
  <c r="BF137" i="13" s="1"/>
  <c r="BJ137" i="13" s="1"/>
  <c r="BE209" i="13"/>
  <c r="BF209" i="13" s="1"/>
  <c r="BJ209" i="13" s="1"/>
  <c r="BE281" i="13"/>
  <c r="BF281" i="13" s="1"/>
  <c r="BJ281" i="13" s="1"/>
  <c r="BE353" i="13"/>
  <c r="BF353" i="13" s="1"/>
  <c r="BJ353" i="13" s="1"/>
  <c r="BE425" i="13"/>
  <c r="BF425" i="13" s="1"/>
  <c r="BJ425" i="13" s="1"/>
  <c r="BE497" i="13"/>
  <c r="BF497" i="13" s="1"/>
  <c r="BJ497" i="13" s="1"/>
  <c r="BE569" i="13"/>
  <c r="BF569" i="13" s="1"/>
  <c r="BJ569" i="13" s="1"/>
  <c r="BE641" i="13"/>
  <c r="BF641" i="13" s="1"/>
  <c r="BJ641" i="13" s="1"/>
  <c r="BE713" i="13"/>
  <c r="BF713" i="13" s="1"/>
  <c r="BJ713" i="13" s="1"/>
  <c r="BE785" i="13"/>
  <c r="BF785" i="13" s="1"/>
  <c r="BJ785" i="13" s="1"/>
  <c r="BE857" i="13"/>
  <c r="BF857" i="13" s="1"/>
  <c r="BJ857" i="13" s="1"/>
  <c r="BE30" i="13"/>
  <c r="BF30" i="13" s="1"/>
  <c r="BJ30" i="13" s="1"/>
  <c r="BE102" i="13"/>
  <c r="BF102" i="13" s="1"/>
  <c r="BJ102" i="13" s="1"/>
  <c r="BE174" i="13"/>
  <c r="BF174" i="13" s="1"/>
  <c r="BJ174" i="13" s="1"/>
  <c r="BE246" i="13"/>
  <c r="BF246" i="13" s="1"/>
  <c r="BJ246" i="13" s="1"/>
  <c r="BE318" i="13"/>
  <c r="BF318" i="13" s="1"/>
  <c r="BJ318" i="13" s="1"/>
  <c r="BE390" i="13"/>
  <c r="BF390" i="13" s="1"/>
  <c r="BJ390" i="13" s="1"/>
  <c r="BE462" i="13"/>
  <c r="BF462" i="13" s="1"/>
  <c r="BJ462" i="13" s="1"/>
  <c r="BE534" i="13"/>
  <c r="BF534" i="13" s="1"/>
  <c r="BJ534" i="13" s="1"/>
  <c r="BE606" i="13"/>
  <c r="BF606" i="13" s="1"/>
  <c r="BJ606" i="13" s="1"/>
  <c r="BE678" i="13"/>
  <c r="BF678" i="13" s="1"/>
  <c r="BJ678" i="13" s="1"/>
  <c r="BA565" i="13"/>
  <c r="BB565" i="13" s="1"/>
  <c r="BI565" i="13" s="1"/>
  <c r="BA925" i="13"/>
  <c r="BB925" i="13" s="1"/>
  <c r="BI925" i="13" s="1"/>
  <c r="BA74" i="13"/>
  <c r="BA146" i="13"/>
  <c r="BB146" i="13" s="1"/>
  <c r="BI146" i="13" s="1"/>
  <c r="BA230" i="13"/>
  <c r="BA314" i="13"/>
  <c r="BA386" i="13"/>
  <c r="BB386" i="13" s="1"/>
  <c r="BI386" i="13" s="1"/>
  <c r="BA458" i="13"/>
  <c r="BB458" i="13" s="1"/>
  <c r="BI458" i="13" s="1"/>
  <c r="BA530" i="13"/>
  <c r="BB530" i="13" s="1"/>
  <c r="BI530" i="13" s="1"/>
  <c r="BA602" i="13"/>
  <c r="BB602" i="13" s="1"/>
  <c r="BI602" i="13" s="1"/>
  <c r="BA423" i="13"/>
  <c r="BB423" i="13" s="1"/>
  <c r="BI423" i="13" s="1"/>
  <c r="BA579" i="13"/>
  <c r="BB579" i="13" s="1"/>
  <c r="BI579" i="13" s="1"/>
  <c r="BA627" i="13"/>
  <c r="BA184" i="13"/>
  <c r="BB184" i="13" s="1"/>
  <c r="BI184" i="13" s="1"/>
  <c r="BA256" i="13"/>
  <c r="BA340" i="13"/>
  <c r="BB340" i="13" s="1"/>
  <c r="BI340" i="13" s="1"/>
  <c r="BA700" i="13"/>
  <c r="BB700" i="13" s="1"/>
  <c r="BI700" i="13" s="1"/>
  <c r="BA642" i="13"/>
  <c r="BB642" i="13" s="1"/>
  <c r="BI642" i="13" s="1"/>
  <c r="BA690" i="13"/>
  <c r="BB690" i="13" s="1"/>
  <c r="BI690" i="13" s="1"/>
  <c r="AW942" i="13"/>
  <c r="BA596" i="13"/>
  <c r="BA656" i="13"/>
  <c r="BB656" i="13" s="1"/>
  <c r="BI656" i="13" s="1"/>
  <c r="BA704" i="13"/>
  <c r="BB704" i="13" s="1"/>
  <c r="BI704" i="13" s="1"/>
  <c r="BA752" i="13"/>
  <c r="BB752" i="13" s="1"/>
  <c r="BI752" i="13" s="1"/>
  <c r="BA800" i="13"/>
  <c r="BB800" i="13" s="1"/>
  <c r="BI800" i="13" s="1"/>
  <c r="BA848" i="13"/>
  <c r="BB848" i="13" s="1"/>
  <c r="BI848" i="13" s="1"/>
  <c r="BA896" i="13"/>
  <c r="BB896" i="13" s="1"/>
  <c r="BI896" i="13" s="1"/>
  <c r="BA944" i="13"/>
  <c r="BB944" i="13" s="1"/>
  <c r="BI944" i="13" s="1"/>
  <c r="BA465" i="13"/>
  <c r="BB465" i="13" s="1"/>
  <c r="BI465" i="13" s="1"/>
  <c r="BA94" i="13"/>
  <c r="BB94" i="13" s="1"/>
  <c r="BI94" i="13" s="1"/>
  <c r="BA107" i="13"/>
  <c r="BB107" i="13" s="1"/>
  <c r="BI107" i="13" s="1"/>
  <c r="BA385" i="13"/>
  <c r="BB385" i="13" s="1"/>
  <c r="BI385" i="13" s="1"/>
  <c r="BA87" i="13"/>
  <c r="BB87" i="13" s="1"/>
  <c r="BI87" i="13" s="1"/>
  <c r="BA255" i="13"/>
  <c r="BB255" i="13" s="1"/>
  <c r="BI255" i="13" s="1"/>
  <c r="BA161" i="13"/>
  <c r="BB161" i="13" s="1"/>
  <c r="BI161" i="13" s="1"/>
  <c r="BA341" i="13"/>
  <c r="BB341" i="13" s="1"/>
  <c r="BI341" i="13" s="1"/>
  <c r="BA497" i="13"/>
  <c r="BB497" i="13" s="1"/>
  <c r="BI497" i="13" s="1"/>
  <c r="BA749" i="13"/>
  <c r="BB749" i="13" s="1"/>
  <c r="BI749" i="13" s="1"/>
  <c r="BA513" i="13"/>
  <c r="BB513" i="13" s="1"/>
  <c r="BI513" i="13" s="1"/>
  <c r="BA106" i="13"/>
  <c r="BB106" i="13" s="1"/>
  <c r="BI106" i="13" s="1"/>
  <c r="BA131" i="13"/>
  <c r="BB131" i="13" s="1"/>
  <c r="BI131" i="13" s="1"/>
  <c r="BA481" i="13"/>
  <c r="BB481" i="13" s="1"/>
  <c r="BI481" i="13" s="1"/>
  <c r="BA173" i="13"/>
  <c r="BB173" i="13" s="1"/>
  <c r="BI173" i="13" s="1"/>
  <c r="BA353" i="13"/>
  <c r="BB353" i="13" s="1"/>
  <c r="BI353" i="13" s="1"/>
  <c r="BA797" i="13"/>
  <c r="BB797" i="13" s="1"/>
  <c r="BI797" i="13" s="1"/>
  <c r="BE616" i="13"/>
  <c r="BF616" i="13" s="1"/>
  <c r="BJ616" i="13" s="1"/>
  <c r="AW565" i="13"/>
  <c r="BA757" i="13"/>
  <c r="BB757" i="13" s="1"/>
  <c r="BI757" i="13" s="1"/>
  <c r="BA877" i="13"/>
  <c r="BA937" i="13"/>
  <c r="BB937" i="13" s="1"/>
  <c r="BI937" i="13" s="1"/>
  <c r="BA86" i="13"/>
  <c r="BA170" i="13"/>
  <c r="BB170" i="13" s="1"/>
  <c r="BI170" i="13" s="1"/>
  <c r="BA242" i="13"/>
  <c r="BB242" i="13" s="1"/>
  <c r="BI242" i="13" s="1"/>
  <c r="BA326" i="13"/>
  <c r="BA398" i="13"/>
  <c r="BB398" i="13" s="1"/>
  <c r="BI398" i="13" s="1"/>
  <c r="BA470" i="13"/>
  <c r="BB470" i="13" s="1"/>
  <c r="BI470" i="13" s="1"/>
  <c r="BA542" i="13"/>
  <c r="BB542" i="13" s="1"/>
  <c r="BI542" i="13" s="1"/>
  <c r="BA614" i="13"/>
  <c r="BB614" i="13" s="1"/>
  <c r="BI614" i="13" s="1"/>
  <c r="BA962" i="13"/>
  <c r="BB962" i="13" s="1"/>
  <c r="BI962" i="13" s="1"/>
  <c r="BA435" i="13"/>
  <c r="BB435" i="13" s="1"/>
  <c r="BI435" i="13" s="1"/>
  <c r="BA483" i="13"/>
  <c r="BB483" i="13" s="1"/>
  <c r="BI483" i="13" s="1"/>
  <c r="BA687" i="13"/>
  <c r="BB687" i="13" s="1"/>
  <c r="BI687" i="13" s="1"/>
  <c r="BA735" i="13"/>
  <c r="BA783" i="13"/>
  <c r="BB783" i="13" s="1"/>
  <c r="BI783" i="13" s="1"/>
  <c r="BA879" i="13"/>
  <c r="BB879" i="13" s="1"/>
  <c r="BI879" i="13" s="1"/>
  <c r="BA112" i="13"/>
  <c r="BA196" i="13"/>
  <c r="BB196" i="13" s="1"/>
  <c r="BI196" i="13" s="1"/>
  <c r="BA268" i="13"/>
  <c r="BB268" i="13" s="1"/>
  <c r="BI268" i="13" s="1"/>
  <c r="BA364" i="13"/>
  <c r="BB364" i="13" s="1"/>
  <c r="BI364" i="13" s="1"/>
  <c r="BA604" i="13"/>
  <c r="BB604" i="13" s="1"/>
  <c r="BI604" i="13" s="1"/>
  <c r="BA760" i="13"/>
  <c r="BB760" i="13" s="1"/>
  <c r="BI760" i="13" s="1"/>
  <c r="BA306" i="13"/>
  <c r="BB306" i="13" s="1"/>
  <c r="BI306" i="13" s="1"/>
  <c r="BA354" i="13"/>
  <c r="BB354" i="13" s="1"/>
  <c r="BI354" i="13" s="1"/>
  <c r="BA402" i="13"/>
  <c r="BB402" i="13" s="1"/>
  <c r="BI402" i="13" s="1"/>
  <c r="BA450" i="13"/>
  <c r="BB450" i="13" s="1"/>
  <c r="BI450" i="13" s="1"/>
  <c r="BA858" i="13"/>
  <c r="BB858" i="13" s="1"/>
  <c r="BI858" i="13" s="1"/>
  <c r="BA475" i="13"/>
  <c r="BB475" i="13" s="1"/>
  <c r="BI475" i="13" s="1"/>
  <c r="BA523" i="13"/>
  <c r="BA548" i="13"/>
  <c r="BB548" i="13" s="1"/>
  <c r="BI548" i="13" s="1"/>
  <c r="BA608" i="13"/>
  <c r="BB608" i="13" s="1"/>
  <c r="BI608" i="13" s="1"/>
  <c r="AW944" i="13"/>
  <c r="BA143" i="13"/>
  <c r="BB143" i="13" s="1"/>
  <c r="BI143" i="13" s="1"/>
  <c r="BA577" i="13"/>
  <c r="BB577" i="13" s="1"/>
  <c r="BI577" i="13" s="1"/>
  <c r="BA111" i="13"/>
  <c r="BB111" i="13" s="1"/>
  <c r="BI111" i="13" s="1"/>
  <c r="BA496" i="13"/>
  <c r="BB496" i="13" s="1"/>
  <c r="BI496" i="13" s="1"/>
  <c r="BA185" i="13"/>
  <c r="BB185" i="13" s="1"/>
  <c r="BI185" i="13" s="1"/>
  <c r="BA365" i="13"/>
  <c r="BA521" i="13"/>
  <c r="BB521" i="13" s="1"/>
  <c r="BI521" i="13" s="1"/>
  <c r="BA809" i="13"/>
  <c r="BB809" i="13" s="1"/>
  <c r="BI809" i="13" s="1"/>
  <c r="BA919" i="13"/>
  <c r="BF807" i="13"/>
  <c r="BJ807" i="13" s="1"/>
  <c r="BE737" i="13"/>
  <c r="BF737" i="13" s="1"/>
  <c r="BJ737" i="13" s="1"/>
  <c r="BE809" i="13"/>
  <c r="BF809" i="13" s="1"/>
  <c r="BJ809" i="13" s="1"/>
  <c r="BE881" i="13"/>
  <c r="BF881" i="13" s="1"/>
  <c r="BJ881" i="13" s="1"/>
  <c r="BA657" i="13"/>
  <c r="BB657" i="13" s="1"/>
  <c r="BI657" i="13" s="1"/>
  <c r="BA130" i="13"/>
  <c r="BA155" i="13"/>
  <c r="BB155" i="13" s="1"/>
  <c r="BI155" i="13" s="1"/>
  <c r="BA673" i="13"/>
  <c r="BB673" i="13" s="1"/>
  <c r="BI673" i="13" s="1"/>
  <c r="BA123" i="13"/>
  <c r="BB123" i="13" s="1"/>
  <c r="BI123" i="13" s="1"/>
  <c r="BA592" i="13"/>
  <c r="BB592" i="13" s="1"/>
  <c r="BI592" i="13" s="1"/>
  <c r="BA197" i="13"/>
  <c r="BB197" i="13" s="1"/>
  <c r="BI197" i="13" s="1"/>
  <c r="BA377" i="13"/>
  <c r="BB377" i="13" s="1"/>
  <c r="BI377" i="13" s="1"/>
  <c r="BA533" i="13"/>
  <c r="BB533" i="13" s="1"/>
  <c r="BI533" i="13" s="1"/>
  <c r="BA821" i="13"/>
  <c r="BB821" i="13" s="1"/>
  <c r="BI821" i="13" s="1"/>
  <c r="BA8" i="13"/>
  <c r="BB8" i="13" s="1"/>
  <c r="BI8" i="13" s="1"/>
  <c r="BE375" i="13"/>
  <c r="BF375" i="13" s="1"/>
  <c r="BJ375" i="13" s="1"/>
  <c r="AW757" i="13"/>
  <c r="BA895" i="13"/>
  <c r="BB895" i="13" s="1"/>
  <c r="BI895" i="13" s="1"/>
  <c r="BA810" i="13"/>
  <c r="BA705" i="13"/>
  <c r="BB705" i="13" s="1"/>
  <c r="BI705" i="13" s="1"/>
  <c r="BA142" i="13"/>
  <c r="BA167" i="13"/>
  <c r="BB167" i="13" s="1"/>
  <c r="BI167" i="13" s="1"/>
  <c r="BA721" i="13"/>
  <c r="BB721" i="13" s="1"/>
  <c r="BI721" i="13" s="1"/>
  <c r="BA363" i="13"/>
  <c r="BB363" i="13" s="1"/>
  <c r="BI363" i="13" s="1"/>
  <c r="BA736" i="13"/>
  <c r="BB736" i="13" s="1"/>
  <c r="BI736" i="13" s="1"/>
  <c r="BA209" i="13"/>
  <c r="BB209" i="13" s="1"/>
  <c r="BI209" i="13" s="1"/>
  <c r="BA389" i="13"/>
  <c r="BB389" i="13" s="1"/>
  <c r="BI389" i="13" s="1"/>
  <c r="BA545" i="13"/>
  <c r="BB545" i="13" s="1"/>
  <c r="BI545" i="13" s="1"/>
  <c r="BA833" i="13"/>
  <c r="BB833" i="13" s="1"/>
  <c r="BI833" i="13" s="1"/>
  <c r="BA20" i="13"/>
  <c r="BB20" i="13" s="1"/>
  <c r="BI20" i="13" s="1"/>
  <c r="AW469" i="13"/>
  <c r="BA589" i="13"/>
  <c r="BB589" i="13" s="1"/>
  <c r="BI589" i="13" s="1"/>
  <c r="BA709" i="13"/>
  <c r="BA781" i="13"/>
  <c r="BB781" i="13" s="1"/>
  <c r="BI781" i="13" s="1"/>
  <c r="BA447" i="13"/>
  <c r="BB447" i="13" s="1"/>
  <c r="BI447" i="13" s="1"/>
  <c r="BA495" i="13"/>
  <c r="BA651" i="13"/>
  <c r="BB651" i="13" s="1"/>
  <c r="BI651" i="13" s="1"/>
  <c r="BA699" i="13"/>
  <c r="BB699" i="13" s="1"/>
  <c r="BI699" i="13" s="1"/>
  <c r="BA747" i="13"/>
  <c r="BB747" i="13" s="1"/>
  <c r="BI747" i="13" s="1"/>
  <c r="BA795" i="13"/>
  <c r="BB795" i="13" s="1"/>
  <c r="BI795" i="13" s="1"/>
  <c r="BA843" i="13"/>
  <c r="BB843" i="13" s="1"/>
  <c r="BI843" i="13" s="1"/>
  <c r="BA616" i="13"/>
  <c r="BB616" i="13" s="1"/>
  <c r="BI616" i="13" s="1"/>
  <c r="BA772" i="13"/>
  <c r="BB772" i="13" s="1"/>
  <c r="BI772" i="13" s="1"/>
  <c r="BA964" i="13"/>
  <c r="BB964" i="13" s="1"/>
  <c r="BI964" i="13" s="1"/>
  <c r="BA270" i="13"/>
  <c r="BB270" i="13" s="1"/>
  <c r="BI270" i="13" s="1"/>
  <c r="BA318" i="13"/>
  <c r="BB318" i="13" s="1"/>
  <c r="BI318" i="13" s="1"/>
  <c r="BA366" i="13"/>
  <c r="BB366" i="13" s="1"/>
  <c r="BI366" i="13" s="1"/>
  <c r="BA414" i="13"/>
  <c r="BB414" i="13" s="1"/>
  <c r="BI414" i="13" s="1"/>
  <c r="BA462" i="13"/>
  <c r="BB462" i="13" s="1"/>
  <c r="BI462" i="13" s="1"/>
  <c r="BA714" i="13"/>
  <c r="BB714" i="13" s="1"/>
  <c r="BI714" i="13" s="1"/>
  <c r="BA487" i="13"/>
  <c r="BB487" i="13" s="1"/>
  <c r="BI487" i="13" s="1"/>
  <c r="BA560" i="13"/>
  <c r="BB560" i="13" s="1"/>
  <c r="BI560" i="13" s="1"/>
  <c r="BA620" i="13"/>
  <c r="BB620" i="13" s="1"/>
  <c r="BI620" i="13" s="1"/>
  <c r="BA440" i="13"/>
  <c r="BA753" i="13"/>
  <c r="BB753" i="13" s="1"/>
  <c r="BI753" i="13" s="1"/>
  <c r="BA178" i="13"/>
  <c r="BB178" i="13" s="1"/>
  <c r="BI178" i="13" s="1"/>
  <c r="BA191" i="13"/>
  <c r="BB191" i="13" s="1"/>
  <c r="BI191" i="13" s="1"/>
  <c r="BA159" i="13"/>
  <c r="BB159" i="13" s="1"/>
  <c r="BI159" i="13" s="1"/>
  <c r="BA29" i="13"/>
  <c r="BB29" i="13" s="1"/>
  <c r="BI29" i="13" s="1"/>
  <c r="BA221" i="13"/>
  <c r="BB221" i="13" s="1"/>
  <c r="BI221" i="13" s="1"/>
  <c r="BA401" i="13"/>
  <c r="BB401" i="13" s="1"/>
  <c r="BI401" i="13" s="1"/>
  <c r="BA557" i="13"/>
  <c r="BB557" i="13" s="1"/>
  <c r="BI557" i="13" s="1"/>
  <c r="BA845" i="13"/>
  <c r="BB845" i="13" s="1"/>
  <c r="BI845" i="13" s="1"/>
  <c r="BA44" i="13"/>
  <c r="BB44" i="13" s="1"/>
  <c r="BI44" i="13" s="1"/>
  <c r="BE27" i="13"/>
  <c r="BF27" i="13" s="1"/>
  <c r="BJ27" i="13" s="1"/>
  <c r="BE99" i="13"/>
  <c r="BF99" i="13" s="1"/>
  <c r="BJ99" i="13" s="1"/>
  <c r="BE171" i="13"/>
  <c r="BF171" i="13" s="1"/>
  <c r="BJ171" i="13" s="1"/>
  <c r="BE243" i="13"/>
  <c r="BF243" i="13" s="1"/>
  <c r="BJ243" i="13" s="1"/>
  <c r="BE315" i="13"/>
  <c r="BF315" i="13" s="1"/>
  <c r="BJ315" i="13" s="1"/>
  <c r="BE387" i="13"/>
  <c r="BF387" i="13" s="1"/>
  <c r="BJ387" i="13" s="1"/>
  <c r="BE459" i="13"/>
  <c r="BF459" i="13" s="1"/>
  <c r="BJ459" i="13" s="1"/>
  <c r="BE531" i="13"/>
  <c r="BF531" i="13" s="1"/>
  <c r="BJ531" i="13" s="1"/>
  <c r="BE603" i="13"/>
  <c r="BF603" i="13" s="1"/>
  <c r="BJ603" i="13" s="1"/>
  <c r="BE675" i="13"/>
  <c r="BF675" i="13" s="1"/>
  <c r="BJ675" i="13" s="1"/>
  <c r="BE819" i="13"/>
  <c r="BF819" i="13" s="1"/>
  <c r="BJ819" i="13" s="1"/>
  <c r="BE891" i="13"/>
  <c r="BF891" i="13" s="1"/>
  <c r="BJ891" i="13" s="1"/>
  <c r="BE963" i="13"/>
  <c r="BF963" i="13" s="1"/>
  <c r="BJ963" i="13" s="1"/>
  <c r="BE64" i="13"/>
  <c r="BF64" i="13" s="1"/>
  <c r="BJ64" i="13" s="1"/>
  <c r="BE136" i="13"/>
  <c r="BF136" i="13" s="1"/>
  <c r="BJ136" i="13" s="1"/>
  <c r="BE208" i="13"/>
  <c r="BF208" i="13" s="1"/>
  <c r="BJ208" i="13" s="1"/>
  <c r="BE280" i="13"/>
  <c r="BF280" i="13" s="1"/>
  <c r="BJ280" i="13" s="1"/>
  <c r="BE352" i="13"/>
  <c r="BF352" i="13" s="1"/>
  <c r="BJ352" i="13" s="1"/>
  <c r="BE424" i="13"/>
  <c r="BF424" i="13" s="1"/>
  <c r="BJ424" i="13" s="1"/>
  <c r="BE496" i="13"/>
  <c r="BF496" i="13" s="1"/>
  <c r="BJ496" i="13" s="1"/>
  <c r="BE568" i="13"/>
  <c r="BF568" i="13" s="1"/>
  <c r="BJ568" i="13" s="1"/>
  <c r="BE640" i="13"/>
  <c r="BF640" i="13" s="1"/>
  <c r="BJ640" i="13" s="1"/>
  <c r="BE712" i="13"/>
  <c r="BF712" i="13" s="1"/>
  <c r="BJ712" i="13" s="1"/>
  <c r="BE784" i="13"/>
  <c r="BF784" i="13" s="1"/>
  <c r="BJ784" i="13" s="1"/>
  <c r="BE856" i="13"/>
  <c r="BF856" i="13" s="1"/>
  <c r="BJ856" i="13" s="1"/>
  <c r="BE928" i="13"/>
  <c r="BF928" i="13" s="1"/>
  <c r="BJ928" i="13" s="1"/>
  <c r="BE29" i="13"/>
  <c r="BF29" i="13" s="1"/>
  <c r="BJ29" i="13" s="1"/>
  <c r="BE101" i="13"/>
  <c r="BF101" i="13" s="1"/>
  <c r="BJ101" i="13" s="1"/>
  <c r="BE173" i="13"/>
  <c r="BF173" i="13" s="1"/>
  <c r="BJ173" i="13" s="1"/>
  <c r="BE245" i="13"/>
  <c r="BF245" i="13" s="1"/>
  <c r="BJ245" i="13" s="1"/>
  <c r="BE317" i="13"/>
  <c r="BF317" i="13" s="1"/>
  <c r="BJ317" i="13" s="1"/>
  <c r="BE389" i="13"/>
  <c r="BF389" i="13" s="1"/>
  <c r="BJ389" i="13" s="1"/>
  <c r="BE461" i="13"/>
  <c r="BF461" i="13" s="1"/>
  <c r="BJ461" i="13" s="1"/>
  <c r="BE533" i="13"/>
  <c r="BF533" i="13" s="1"/>
  <c r="BJ533" i="13" s="1"/>
  <c r="BE605" i="13"/>
  <c r="BF605" i="13" s="1"/>
  <c r="BJ605" i="13" s="1"/>
  <c r="BE677" i="13"/>
  <c r="BF677" i="13" s="1"/>
  <c r="BJ677" i="13" s="1"/>
  <c r="BE749" i="13"/>
  <c r="BF749" i="13" s="1"/>
  <c r="BJ749" i="13" s="1"/>
  <c r="BE66" i="13"/>
  <c r="BF66" i="13" s="1"/>
  <c r="BJ66" i="13" s="1"/>
  <c r="BE138" i="13"/>
  <c r="BF138" i="13" s="1"/>
  <c r="BJ138" i="13" s="1"/>
  <c r="BE210" i="13"/>
  <c r="BF210" i="13" s="1"/>
  <c r="BJ210" i="13" s="1"/>
  <c r="BE282" i="13"/>
  <c r="BF282" i="13" s="1"/>
  <c r="BJ282" i="13" s="1"/>
  <c r="BE354" i="13"/>
  <c r="BF354" i="13" s="1"/>
  <c r="BJ354" i="13" s="1"/>
  <c r="BE426" i="13"/>
  <c r="BF426" i="13" s="1"/>
  <c r="BJ426" i="13" s="1"/>
  <c r="BE498" i="13"/>
  <c r="BF498" i="13" s="1"/>
  <c r="BJ498" i="13" s="1"/>
  <c r="BE570" i="13"/>
  <c r="BF570" i="13" s="1"/>
  <c r="BJ570" i="13" s="1"/>
  <c r="BE642" i="13"/>
  <c r="BF642" i="13" s="1"/>
  <c r="BJ642" i="13" s="1"/>
  <c r="BE8" i="13"/>
  <c r="BF8" i="13" s="1"/>
  <c r="BJ8" i="13" s="1"/>
  <c r="BE80" i="13"/>
  <c r="BF80" i="13" s="1"/>
  <c r="BJ80" i="13" s="1"/>
  <c r="BE152" i="13"/>
  <c r="BF152" i="13" s="1"/>
  <c r="BJ152" i="13" s="1"/>
  <c r="BE224" i="13"/>
  <c r="BF224" i="13" s="1"/>
  <c r="BJ224" i="13" s="1"/>
  <c r="BE296" i="13"/>
  <c r="BF296" i="13" s="1"/>
  <c r="BJ296" i="13" s="1"/>
  <c r="BE368" i="13"/>
  <c r="BF368" i="13" s="1"/>
  <c r="BJ368" i="13" s="1"/>
  <c r="BE440" i="13"/>
  <c r="BF440" i="13" s="1"/>
  <c r="BJ440" i="13" s="1"/>
  <c r="BE512" i="13"/>
  <c r="BF512" i="13" s="1"/>
  <c r="BJ512" i="13" s="1"/>
  <c r="BE584" i="13"/>
  <c r="BF584" i="13" s="1"/>
  <c r="BJ584" i="13" s="1"/>
  <c r="BE656" i="13"/>
  <c r="BF656" i="13" s="1"/>
  <c r="BJ656" i="13" s="1"/>
  <c r="BE728" i="13"/>
  <c r="BF728" i="13" s="1"/>
  <c r="BJ728" i="13" s="1"/>
  <c r="BE800" i="13"/>
  <c r="BF800" i="13" s="1"/>
  <c r="BJ800" i="13" s="1"/>
  <c r="BE872" i="13"/>
  <c r="BF872" i="13" s="1"/>
  <c r="BJ872" i="13" s="1"/>
  <c r="BE944" i="13"/>
  <c r="BF944" i="13" s="1"/>
  <c r="BJ944" i="13" s="1"/>
  <c r="BE45" i="13"/>
  <c r="BF45" i="13" s="1"/>
  <c r="BJ45" i="13" s="1"/>
  <c r="BE117" i="13"/>
  <c r="BF117" i="13" s="1"/>
  <c r="BJ117" i="13" s="1"/>
  <c r="BE189" i="13"/>
  <c r="BF189" i="13" s="1"/>
  <c r="BJ189" i="13" s="1"/>
  <c r="BE261" i="13"/>
  <c r="BF261" i="13" s="1"/>
  <c r="BJ261" i="13" s="1"/>
  <c r="BE333" i="13"/>
  <c r="BF333" i="13" s="1"/>
  <c r="BJ333" i="13" s="1"/>
  <c r="BE405" i="13"/>
  <c r="BF405" i="13" s="1"/>
  <c r="BJ405" i="13" s="1"/>
  <c r="BE477" i="13"/>
  <c r="BF477" i="13" s="1"/>
  <c r="BJ477" i="13" s="1"/>
  <c r="BE549" i="13"/>
  <c r="BF549" i="13" s="1"/>
  <c r="BJ549" i="13" s="1"/>
  <c r="BE621" i="13"/>
  <c r="BF621" i="13" s="1"/>
  <c r="BJ621" i="13" s="1"/>
  <c r="BE693" i="13"/>
  <c r="BF693" i="13" s="1"/>
  <c r="BJ693" i="13" s="1"/>
  <c r="BE837" i="13"/>
  <c r="BF837" i="13" s="1"/>
  <c r="BJ837" i="13" s="1"/>
  <c r="BE909" i="13"/>
  <c r="BF909" i="13" s="1"/>
  <c r="BJ909" i="13" s="1"/>
  <c r="BE10" i="13"/>
  <c r="BF10" i="13" s="1"/>
  <c r="BJ10" i="13" s="1"/>
  <c r="BE82" i="13"/>
  <c r="BF82" i="13" s="1"/>
  <c r="BJ82" i="13" s="1"/>
  <c r="BE154" i="13"/>
  <c r="BF154" i="13" s="1"/>
  <c r="BJ154" i="13" s="1"/>
  <c r="BE226" i="13"/>
  <c r="BF226" i="13" s="1"/>
  <c r="BJ226" i="13" s="1"/>
  <c r="BE298" i="13"/>
  <c r="BF298" i="13" s="1"/>
  <c r="BJ298" i="13" s="1"/>
  <c r="BE370" i="13"/>
  <c r="BF370" i="13" s="1"/>
  <c r="BJ370" i="13" s="1"/>
  <c r="BE658" i="13"/>
  <c r="BF658" i="13" s="1"/>
  <c r="BJ658" i="13" s="1"/>
  <c r="BE730" i="13"/>
  <c r="BF730" i="13" s="1"/>
  <c r="BJ730" i="13" s="1"/>
  <c r="BE802" i="13"/>
  <c r="BF802" i="13" s="1"/>
  <c r="BJ802" i="13" s="1"/>
  <c r="BE874" i="13"/>
  <c r="BF874" i="13" s="1"/>
  <c r="BJ874" i="13" s="1"/>
  <c r="BE946" i="13"/>
  <c r="BF946" i="13" s="1"/>
  <c r="BJ946" i="13" s="1"/>
  <c r="BE119" i="13"/>
  <c r="BF119" i="13" s="1"/>
  <c r="BJ119" i="13" s="1"/>
  <c r="BE191" i="13"/>
  <c r="BF191" i="13" s="1"/>
  <c r="BJ191" i="13" s="1"/>
  <c r="BE263" i="13"/>
  <c r="BF263" i="13" s="1"/>
  <c r="BJ263" i="13" s="1"/>
  <c r="BE335" i="13"/>
  <c r="BF335" i="13" s="1"/>
  <c r="BJ335" i="13" s="1"/>
  <c r="BE407" i="13"/>
  <c r="BF407" i="13" s="1"/>
  <c r="BJ407" i="13" s="1"/>
  <c r="BE479" i="13"/>
  <c r="BF479" i="13" s="1"/>
  <c r="BJ479" i="13" s="1"/>
  <c r="BE551" i="13"/>
  <c r="BF551" i="13" s="1"/>
  <c r="BJ551" i="13" s="1"/>
  <c r="BE623" i="13"/>
  <c r="BF623" i="13" s="1"/>
  <c r="BJ623" i="13" s="1"/>
  <c r="BE695" i="13"/>
  <c r="BF695" i="13" s="1"/>
  <c r="BJ695" i="13" s="1"/>
  <c r="BE839" i="13"/>
  <c r="BF839" i="13" s="1"/>
  <c r="BJ839" i="13" s="1"/>
  <c r="BE12" i="13"/>
  <c r="BF12" i="13" s="1"/>
  <c r="BJ12" i="13" s="1"/>
  <c r="BE84" i="13"/>
  <c r="BF84" i="13" s="1"/>
  <c r="BJ84" i="13" s="1"/>
  <c r="BE156" i="13"/>
  <c r="BF156" i="13" s="1"/>
  <c r="BJ156" i="13" s="1"/>
  <c r="BE228" i="13"/>
  <c r="BF228" i="13" s="1"/>
  <c r="BJ228" i="13" s="1"/>
  <c r="BE300" i="13"/>
  <c r="BF300" i="13" s="1"/>
  <c r="BJ300" i="13" s="1"/>
  <c r="BE372" i="13"/>
  <c r="BF372" i="13" s="1"/>
  <c r="BJ372" i="13" s="1"/>
  <c r="BE444" i="13"/>
  <c r="BF444" i="13" s="1"/>
  <c r="BJ444" i="13" s="1"/>
  <c r="BE516" i="13"/>
  <c r="BF516" i="13" s="1"/>
  <c r="BJ516" i="13" s="1"/>
  <c r="BE588" i="13"/>
  <c r="BF588" i="13" s="1"/>
  <c r="BJ588" i="13" s="1"/>
  <c r="BE660" i="13"/>
  <c r="BF660" i="13" s="1"/>
  <c r="BJ660" i="13" s="1"/>
  <c r="BE732" i="13"/>
  <c r="BF732" i="13" s="1"/>
  <c r="BJ732" i="13" s="1"/>
  <c r="BE804" i="13"/>
  <c r="BF804" i="13" s="1"/>
  <c r="BJ804" i="13" s="1"/>
  <c r="BE61" i="13"/>
  <c r="BF61" i="13" s="1"/>
  <c r="BJ61" i="13" s="1"/>
  <c r="BE133" i="13"/>
  <c r="BF133" i="13" s="1"/>
  <c r="BJ133" i="13" s="1"/>
  <c r="BE205" i="13"/>
  <c r="BF205" i="13" s="1"/>
  <c r="BJ205" i="13" s="1"/>
  <c r="BE277" i="13"/>
  <c r="BF277" i="13" s="1"/>
  <c r="BJ277" i="13" s="1"/>
  <c r="BE349" i="13"/>
  <c r="BF349" i="13" s="1"/>
  <c r="BJ349" i="13" s="1"/>
  <c r="BE421" i="13"/>
  <c r="BF421" i="13" s="1"/>
  <c r="BJ421" i="13" s="1"/>
  <c r="BE493" i="13"/>
  <c r="BF493" i="13" s="1"/>
  <c r="BJ493" i="13" s="1"/>
  <c r="BE565" i="13"/>
  <c r="BF565" i="13" s="1"/>
  <c r="BJ565" i="13" s="1"/>
  <c r="BE637" i="13"/>
  <c r="BF637" i="13" s="1"/>
  <c r="BJ637" i="13" s="1"/>
  <c r="BE709" i="13"/>
  <c r="BF709" i="13" s="1"/>
  <c r="BJ709" i="13" s="1"/>
  <c r="BE781" i="13"/>
  <c r="BF781" i="13" s="1"/>
  <c r="BJ781" i="13" s="1"/>
  <c r="BE853" i="13"/>
  <c r="BF853" i="13" s="1"/>
  <c r="BJ853" i="13" s="1"/>
  <c r="BE925" i="13"/>
  <c r="BF925" i="13" s="1"/>
  <c r="BJ925" i="13" s="1"/>
  <c r="BE38" i="13"/>
  <c r="BF38" i="13" s="1"/>
  <c r="BJ38" i="13" s="1"/>
  <c r="BE110" i="13"/>
  <c r="BF110" i="13" s="1"/>
  <c r="BJ110" i="13" s="1"/>
  <c r="BE182" i="13"/>
  <c r="BF182" i="13" s="1"/>
  <c r="BJ182" i="13" s="1"/>
  <c r="BE254" i="13"/>
  <c r="BF254" i="13" s="1"/>
  <c r="BJ254" i="13" s="1"/>
  <c r="BE326" i="13"/>
  <c r="BF326" i="13" s="1"/>
  <c r="BJ326" i="13" s="1"/>
  <c r="BE398" i="13"/>
  <c r="BF398" i="13" s="1"/>
  <c r="BJ398" i="13" s="1"/>
  <c r="BE470" i="13"/>
  <c r="BF470" i="13" s="1"/>
  <c r="BJ470" i="13" s="1"/>
  <c r="BE542" i="13"/>
  <c r="BF542" i="13" s="1"/>
  <c r="BJ542" i="13" s="1"/>
  <c r="BE614" i="13"/>
  <c r="BF614" i="13" s="1"/>
  <c r="BJ614" i="13" s="1"/>
  <c r="BE686" i="13"/>
  <c r="BF686" i="13" s="1"/>
  <c r="BJ686" i="13" s="1"/>
  <c r="BE758" i="13"/>
  <c r="BF758" i="13" s="1"/>
  <c r="BJ758" i="13" s="1"/>
  <c r="BE830" i="13"/>
  <c r="BF830" i="13" s="1"/>
  <c r="BJ830" i="13" s="1"/>
  <c r="BE902" i="13"/>
  <c r="BF902" i="13" s="1"/>
  <c r="BJ902" i="13" s="1"/>
  <c r="BE738" i="13"/>
  <c r="BF738" i="13" s="1"/>
  <c r="BJ738" i="13" s="1"/>
  <c r="BE775" i="13"/>
  <c r="BF775" i="13" s="1"/>
  <c r="BJ775" i="13" s="1"/>
  <c r="BE454" i="13"/>
  <c r="BF454" i="13" s="1"/>
  <c r="BJ454" i="13" s="1"/>
  <c r="BE526" i="13"/>
  <c r="BF526" i="13" s="1"/>
  <c r="BJ526" i="13" s="1"/>
  <c r="BE598" i="13"/>
  <c r="BF598" i="13" s="1"/>
  <c r="BJ598" i="13" s="1"/>
  <c r="BE851" i="13"/>
  <c r="BF851" i="13" s="1"/>
  <c r="BJ851" i="13" s="1"/>
  <c r="BE744" i="13"/>
  <c r="BF744" i="13" s="1"/>
  <c r="BJ744" i="13" s="1"/>
  <c r="BE935" i="13"/>
  <c r="BF935" i="13" s="1"/>
  <c r="BJ935" i="13" s="1"/>
  <c r="BE139" i="13"/>
  <c r="BF139" i="13" s="1"/>
  <c r="BJ139" i="13" s="1"/>
  <c r="BE176" i="13"/>
  <c r="BF176" i="13" s="1"/>
  <c r="BJ176" i="13" s="1"/>
  <c r="BE178" i="13"/>
  <c r="BF178" i="13" s="1"/>
  <c r="BJ178" i="13" s="1"/>
  <c r="BE250" i="13"/>
  <c r="BF250" i="13" s="1"/>
  <c r="BJ250" i="13" s="1"/>
  <c r="BE322" i="13"/>
  <c r="BF322" i="13" s="1"/>
  <c r="BJ322" i="13" s="1"/>
  <c r="BE394" i="13"/>
  <c r="BF394" i="13" s="1"/>
  <c r="BJ394" i="13" s="1"/>
  <c r="BE610" i="13"/>
  <c r="BF610" i="13" s="1"/>
  <c r="BJ610" i="13" s="1"/>
  <c r="BE682" i="13"/>
  <c r="BF682" i="13" s="1"/>
  <c r="BJ682" i="13" s="1"/>
  <c r="BE826" i="13"/>
  <c r="BF826" i="13" s="1"/>
  <c r="BJ826" i="13" s="1"/>
  <c r="BE898" i="13"/>
  <c r="BF898" i="13" s="1"/>
  <c r="BJ898" i="13" s="1"/>
  <c r="BE970" i="13"/>
  <c r="BF970" i="13" s="1"/>
  <c r="BJ970" i="13" s="1"/>
  <c r="BE287" i="13"/>
  <c r="BF287" i="13" s="1"/>
  <c r="BJ287" i="13" s="1"/>
  <c r="BE503" i="13"/>
  <c r="BF503" i="13" s="1"/>
  <c r="BJ503" i="13" s="1"/>
  <c r="BE13" i="13"/>
  <c r="BF13" i="13" s="1"/>
  <c r="BJ13" i="13" s="1"/>
  <c r="BE566" i="13"/>
  <c r="BF566" i="13" s="1"/>
  <c r="BJ566" i="13" s="1"/>
  <c r="BE854" i="13"/>
  <c r="BF854" i="13" s="1"/>
  <c r="BJ854" i="13" s="1"/>
  <c r="BE926" i="13"/>
  <c r="BF926" i="13" s="1"/>
  <c r="BJ926" i="13" s="1"/>
  <c r="BE478" i="13"/>
  <c r="BF478" i="13" s="1"/>
  <c r="BJ478" i="13" s="1"/>
  <c r="BE550" i="13"/>
  <c r="BF550" i="13" s="1"/>
  <c r="BJ550" i="13" s="1"/>
  <c r="BE766" i="13"/>
  <c r="BF766" i="13" s="1"/>
  <c r="BJ766" i="13" s="1"/>
  <c r="BE11" i="13"/>
  <c r="BF11" i="13" s="1"/>
  <c r="BJ11" i="13" s="1"/>
  <c r="BE961" i="13"/>
  <c r="BF961" i="13" s="1"/>
  <c r="BJ961" i="13" s="1"/>
  <c r="BE74" i="13"/>
  <c r="BF74" i="13" s="1"/>
  <c r="BJ74" i="13" s="1"/>
  <c r="BE146" i="13"/>
  <c r="BF146" i="13" s="1"/>
  <c r="BJ146" i="13" s="1"/>
  <c r="BE218" i="13"/>
  <c r="BF218" i="13" s="1"/>
  <c r="BJ218" i="13" s="1"/>
  <c r="BE290" i="13"/>
  <c r="BF290" i="13" s="1"/>
  <c r="BJ290" i="13" s="1"/>
  <c r="BE362" i="13"/>
  <c r="BF362" i="13" s="1"/>
  <c r="BJ362" i="13" s="1"/>
  <c r="BE434" i="13"/>
  <c r="BF434" i="13" s="1"/>
  <c r="BJ434" i="13" s="1"/>
  <c r="BE506" i="13"/>
  <c r="BF506" i="13" s="1"/>
  <c r="BJ506" i="13" s="1"/>
  <c r="BE578" i="13"/>
  <c r="BF578" i="13" s="1"/>
  <c r="BJ578" i="13" s="1"/>
  <c r="BE650" i="13"/>
  <c r="BF650" i="13" s="1"/>
  <c r="BJ650" i="13" s="1"/>
  <c r="BE722" i="13"/>
  <c r="BF722" i="13" s="1"/>
  <c r="BJ722" i="13" s="1"/>
  <c r="BE794" i="13"/>
  <c r="BF794" i="13" s="1"/>
  <c r="BJ794" i="13" s="1"/>
  <c r="BE866" i="13"/>
  <c r="BF866" i="13" s="1"/>
  <c r="BJ866" i="13" s="1"/>
  <c r="BE938" i="13"/>
  <c r="BF938" i="13" s="1"/>
  <c r="BJ938" i="13" s="1"/>
  <c r="BE381" i="13"/>
  <c r="BF381" i="13" s="1"/>
  <c r="BJ381" i="13" s="1"/>
  <c r="BE453" i="13"/>
  <c r="BF453" i="13" s="1"/>
  <c r="BJ453" i="13" s="1"/>
  <c r="BE525" i="13"/>
  <c r="BF525" i="13" s="1"/>
  <c r="BJ525" i="13" s="1"/>
  <c r="BE597" i="13"/>
  <c r="BF597" i="13" s="1"/>
  <c r="BJ597" i="13" s="1"/>
  <c r="BE669" i="13"/>
  <c r="BF669" i="13" s="1"/>
  <c r="BJ669" i="13" s="1"/>
  <c r="BE813" i="13"/>
  <c r="BF813" i="13" s="1"/>
  <c r="BJ813" i="13" s="1"/>
  <c r="BE885" i="13"/>
  <c r="BF885" i="13" s="1"/>
  <c r="BJ885" i="13" s="1"/>
  <c r="BE957" i="13"/>
  <c r="BF957" i="13" s="1"/>
  <c r="BJ957" i="13" s="1"/>
  <c r="BE58" i="13"/>
  <c r="BF58" i="13" s="1"/>
  <c r="BJ58" i="13" s="1"/>
  <c r="BE130" i="13"/>
  <c r="BF130" i="13" s="1"/>
  <c r="BJ130" i="13" s="1"/>
  <c r="BE202" i="13"/>
  <c r="BF202" i="13" s="1"/>
  <c r="BJ202" i="13" s="1"/>
  <c r="BE274" i="13"/>
  <c r="BF274" i="13" s="1"/>
  <c r="BJ274" i="13" s="1"/>
  <c r="BE346" i="13"/>
  <c r="BF346" i="13" s="1"/>
  <c r="BJ346" i="13" s="1"/>
  <c r="BE418" i="13"/>
  <c r="BF418" i="13" s="1"/>
  <c r="BJ418" i="13" s="1"/>
  <c r="BE634" i="13"/>
  <c r="BF634" i="13" s="1"/>
  <c r="BJ634" i="13" s="1"/>
  <c r="BE706" i="13"/>
  <c r="BF706" i="13" s="1"/>
  <c r="BJ706" i="13" s="1"/>
  <c r="BE778" i="13"/>
  <c r="BF778" i="13" s="1"/>
  <c r="BJ778" i="13" s="1"/>
  <c r="BE850" i="13"/>
  <c r="BF850" i="13" s="1"/>
  <c r="BJ850" i="13" s="1"/>
  <c r="BE922" i="13"/>
  <c r="BF922" i="13" s="1"/>
  <c r="BJ922" i="13" s="1"/>
  <c r="BE95" i="13"/>
  <c r="BF95" i="13" s="1"/>
  <c r="BJ95" i="13" s="1"/>
  <c r="BE167" i="13"/>
  <c r="BF167" i="13" s="1"/>
  <c r="BJ167" i="13" s="1"/>
  <c r="BE239" i="13"/>
  <c r="BF239" i="13" s="1"/>
  <c r="BJ239" i="13" s="1"/>
  <c r="BE311" i="13"/>
  <c r="BF311" i="13" s="1"/>
  <c r="BJ311" i="13" s="1"/>
  <c r="BE383" i="13"/>
  <c r="BF383" i="13" s="1"/>
  <c r="BJ383" i="13" s="1"/>
  <c r="BE455" i="13"/>
  <c r="BF455" i="13" s="1"/>
  <c r="BJ455" i="13" s="1"/>
  <c r="BE527" i="13"/>
  <c r="BF527" i="13" s="1"/>
  <c r="BJ527" i="13" s="1"/>
  <c r="BE599" i="13"/>
  <c r="BF599" i="13" s="1"/>
  <c r="BJ599" i="13" s="1"/>
  <c r="BE671" i="13"/>
  <c r="BF671" i="13" s="1"/>
  <c r="BJ671" i="13" s="1"/>
  <c r="BE815" i="13"/>
  <c r="BF815" i="13" s="1"/>
  <c r="BJ815" i="13" s="1"/>
  <c r="BE887" i="13"/>
  <c r="BF887" i="13" s="1"/>
  <c r="BJ887" i="13" s="1"/>
  <c r="BE959" i="13"/>
  <c r="BF959" i="13" s="1"/>
  <c r="BJ959" i="13" s="1"/>
  <c r="BE60" i="13"/>
  <c r="BF60" i="13" s="1"/>
  <c r="BJ60" i="13" s="1"/>
  <c r="BE132" i="13"/>
  <c r="BF132" i="13" s="1"/>
  <c r="BJ132" i="13" s="1"/>
  <c r="BE204" i="13"/>
  <c r="BF204" i="13" s="1"/>
  <c r="BJ204" i="13" s="1"/>
  <c r="BE276" i="13"/>
  <c r="BF276" i="13" s="1"/>
  <c r="BJ276" i="13" s="1"/>
  <c r="BE348" i="13"/>
  <c r="BF348" i="13" s="1"/>
  <c r="BJ348" i="13" s="1"/>
  <c r="BE420" i="13"/>
  <c r="BF420" i="13" s="1"/>
  <c r="BJ420" i="13" s="1"/>
  <c r="BE492" i="13"/>
  <c r="BF492" i="13" s="1"/>
  <c r="BJ492" i="13" s="1"/>
  <c r="BE564" i="13"/>
  <c r="BF564" i="13" s="1"/>
  <c r="BJ564" i="13" s="1"/>
  <c r="BE636" i="13"/>
  <c r="BF636" i="13" s="1"/>
  <c r="BJ636" i="13" s="1"/>
  <c r="BE708" i="13"/>
  <c r="BF708" i="13" s="1"/>
  <c r="BJ708" i="13" s="1"/>
  <c r="BE780" i="13"/>
  <c r="BF780" i="13" s="1"/>
  <c r="BJ780" i="13" s="1"/>
  <c r="BE924" i="13"/>
  <c r="BF924" i="13" s="1"/>
  <c r="BJ924" i="13" s="1"/>
  <c r="BE37" i="13"/>
  <c r="BF37" i="13" s="1"/>
  <c r="BJ37" i="13" s="1"/>
  <c r="BE109" i="13"/>
  <c r="BF109" i="13" s="1"/>
  <c r="BJ109" i="13" s="1"/>
  <c r="BE181" i="13"/>
  <c r="BF181" i="13" s="1"/>
  <c r="BJ181" i="13" s="1"/>
  <c r="BE253" i="13"/>
  <c r="BF253" i="13" s="1"/>
  <c r="BJ253" i="13" s="1"/>
  <c r="BE325" i="13"/>
  <c r="BF325" i="13" s="1"/>
  <c r="BJ325" i="13" s="1"/>
  <c r="BE397" i="13"/>
  <c r="BF397" i="13" s="1"/>
  <c r="BJ397" i="13" s="1"/>
  <c r="BE469" i="13"/>
  <c r="BF469" i="13" s="1"/>
  <c r="BJ469" i="13" s="1"/>
  <c r="BE541" i="13"/>
  <c r="BF541" i="13" s="1"/>
  <c r="BJ541" i="13" s="1"/>
  <c r="BE613" i="13"/>
  <c r="BF613" i="13" s="1"/>
  <c r="BJ613" i="13" s="1"/>
  <c r="BE685" i="13"/>
  <c r="BF685" i="13" s="1"/>
  <c r="BJ685" i="13" s="1"/>
  <c r="BE757" i="13"/>
  <c r="BF757" i="13" s="1"/>
  <c r="BJ757" i="13" s="1"/>
  <c r="BE829" i="13"/>
  <c r="BF829" i="13" s="1"/>
  <c r="BJ829" i="13" s="1"/>
  <c r="BE901" i="13"/>
  <c r="BF901" i="13" s="1"/>
  <c r="BJ901" i="13" s="1"/>
  <c r="BE14" i="13"/>
  <c r="BF14" i="13" s="1"/>
  <c r="BJ14" i="13" s="1"/>
  <c r="BE86" i="13"/>
  <c r="BF86" i="13" s="1"/>
  <c r="BJ86" i="13" s="1"/>
  <c r="BE158" i="13"/>
  <c r="BF158" i="13" s="1"/>
  <c r="BJ158" i="13" s="1"/>
  <c r="BE230" i="13"/>
  <c r="BF230" i="13" s="1"/>
  <c r="BJ230" i="13" s="1"/>
  <c r="BE302" i="13"/>
  <c r="BF302" i="13" s="1"/>
  <c r="BJ302" i="13" s="1"/>
  <c r="BE374" i="13"/>
  <c r="BF374" i="13" s="1"/>
  <c r="BJ374" i="13" s="1"/>
  <c r="BE446" i="13"/>
  <c r="BF446" i="13" s="1"/>
  <c r="BJ446" i="13" s="1"/>
  <c r="BE518" i="13"/>
  <c r="BF518" i="13" s="1"/>
  <c r="BJ518" i="13" s="1"/>
  <c r="BE590" i="13"/>
  <c r="BF590" i="13" s="1"/>
  <c r="BJ590" i="13" s="1"/>
  <c r="BE662" i="13"/>
  <c r="BF662" i="13" s="1"/>
  <c r="BJ662" i="13" s="1"/>
  <c r="BE734" i="13"/>
  <c r="BF734" i="13" s="1"/>
  <c r="BJ734" i="13" s="1"/>
  <c r="BE806" i="13"/>
  <c r="BF806" i="13" s="1"/>
  <c r="BJ806" i="13" s="1"/>
  <c r="BE878" i="13"/>
  <c r="BF878" i="13" s="1"/>
  <c r="BJ878" i="13" s="1"/>
  <c r="BE950" i="13"/>
  <c r="BF950" i="13" s="1"/>
  <c r="BJ950" i="13" s="1"/>
  <c r="BE790" i="13"/>
  <c r="BF790" i="13" s="1"/>
  <c r="BJ790" i="13" s="1"/>
  <c r="BE35" i="13"/>
  <c r="BF35" i="13" s="1"/>
  <c r="BJ35" i="13" s="1"/>
  <c r="BE827" i="13"/>
  <c r="BF827" i="13" s="1"/>
  <c r="BJ827" i="13" s="1"/>
  <c r="BE890" i="13"/>
  <c r="BF890" i="13" s="1"/>
  <c r="BJ890" i="13" s="1"/>
  <c r="BE962" i="13"/>
  <c r="BF962" i="13" s="1"/>
  <c r="BJ962" i="13" s="1"/>
  <c r="BF195" i="13"/>
  <c r="BJ195" i="13" s="1"/>
  <c r="BF773" i="13"/>
  <c r="BJ773" i="13" s="1"/>
  <c r="BF415" i="13"/>
  <c r="BJ415" i="13" s="1"/>
  <c r="BF742" i="13"/>
  <c r="BJ742" i="13" s="1"/>
  <c r="BF814" i="13"/>
  <c r="BJ814" i="13" s="1"/>
  <c r="BF50" i="13"/>
  <c r="BJ50" i="13" s="1"/>
  <c r="BF112" i="13"/>
  <c r="BJ112" i="13" s="1"/>
  <c r="BF328" i="13"/>
  <c r="BJ328" i="13" s="1"/>
  <c r="BF79" i="13"/>
  <c r="BJ79" i="13" s="1"/>
  <c r="BF116" i="13"/>
  <c r="BJ116" i="13" s="1"/>
  <c r="BF262" i="13"/>
  <c r="BJ262" i="13" s="1"/>
  <c r="BF334" i="13"/>
  <c r="BJ334" i="13" s="1"/>
  <c r="BF694" i="13"/>
  <c r="BJ694" i="13" s="1"/>
  <c r="BF838" i="13"/>
  <c r="BJ838" i="13" s="1"/>
  <c r="BF910" i="13"/>
  <c r="BJ910" i="13" s="1"/>
  <c r="BF299" i="13"/>
  <c r="BJ299" i="13" s="1"/>
  <c r="BF875" i="13"/>
  <c r="BJ875" i="13" s="1"/>
  <c r="BF303" i="13"/>
  <c r="BJ303" i="13" s="1"/>
  <c r="BF268" i="13"/>
  <c r="BJ268" i="13" s="1"/>
  <c r="BF595" i="13"/>
  <c r="BJ595" i="13" s="1"/>
  <c r="BF56" i="13"/>
  <c r="BJ56" i="13" s="1"/>
  <c r="BF821" i="13"/>
  <c r="BJ821" i="13" s="1"/>
  <c r="BF70" i="13"/>
  <c r="BJ70" i="13" s="1"/>
  <c r="BF574" i="13"/>
  <c r="BJ574" i="13" s="1"/>
  <c r="BF862" i="13"/>
  <c r="BJ862" i="13" s="1"/>
  <c r="BF395" i="13"/>
  <c r="BJ395" i="13" s="1"/>
  <c r="BB153" i="13"/>
  <c r="BI153" i="13" s="1"/>
  <c r="BB52" i="13"/>
  <c r="BI52" i="13" s="1"/>
  <c r="BB732" i="13"/>
  <c r="BI732" i="13" s="1"/>
  <c r="BB791" i="13"/>
  <c r="BI791" i="13" s="1"/>
  <c r="AV488" i="13"/>
  <c r="AW488" i="13" s="1"/>
  <c r="BB195" i="13"/>
  <c r="BI195" i="13" s="1"/>
  <c r="BB251" i="13"/>
  <c r="BI251" i="13" s="1"/>
  <c r="BB492" i="13"/>
  <c r="BI492" i="13" s="1"/>
  <c r="BB866" i="13"/>
  <c r="BI866" i="13" s="1"/>
  <c r="BB228" i="13"/>
  <c r="BI228" i="13" s="1"/>
  <c r="BB599" i="13"/>
  <c r="BI599" i="13" s="1"/>
  <c r="BB114" i="13"/>
  <c r="BI114" i="13" s="1"/>
  <c r="BB625" i="13"/>
  <c r="BI625" i="13" s="1"/>
  <c r="BB835" i="13"/>
  <c r="BI835" i="13" s="1"/>
  <c r="BB737" i="13"/>
  <c r="BI737" i="13" s="1"/>
  <c r="BB365" i="13"/>
  <c r="BI365" i="13" s="1"/>
  <c r="BB303" i="13"/>
  <c r="BI303" i="13" s="1"/>
  <c r="BB395" i="13"/>
  <c r="BI395" i="13" s="1"/>
  <c r="BB627" i="13"/>
  <c r="BI627" i="13" s="1"/>
  <c r="AX875" i="13"/>
  <c r="BB213" i="13"/>
  <c r="BI213" i="13" s="1"/>
  <c r="BB149" i="13"/>
  <c r="BI149" i="13" s="1"/>
  <c r="BB725" i="13"/>
  <c r="BI725" i="13" s="1"/>
  <c r="BB887" i="13"/>
  <c r="BI887" i="13" s="1"/>
  <c r="BB876" i="13"/>
  <c r="BI876" i="13" s="1"/>
  <c r="BB921" i="13"/>
  <c r="BI921" i="13" s="1"/>
  <c r="BB729" i="13"/>
  <c r="BI729" i="13" s="1"/>
  <c r="BB349" i="13"/>
  <c r="BI349" i="13" s="1"/>
  <c r="BB588" i="13"/>
  <c r="BI588" i="13" s="1"/>
  <c r="BB66" i="13"/>
  <c r="BI66" i="13" s="1"/>
  <c r="BB317" i="13"/>
  <c r="BI317" i="13" s="1"/>
  <c r="BB101" i="13"/>
  <c r="BI101" i="13" s="1"/>
  <c r="AV918" i="13"/>
  <c r="AW918" i="13" s="1"/>
  <c r="BB238" i="13"/>
  <c r="BI238" i="13" s="1"/>
  <c r="BB121" i="13"/>
  <c r="BI121" i="13" s="1"/>
  <c r="BB598" i="13"/>
  <c r="BI598" i="13" s="1"/>
  <c r="BB689" i="13"/>
  <c r="BI689" i="13" s="1"/>
  <c r="BB186" i="13"/>
  <c r="BI186" i="13" s="1"/>
  <c r="BB441" i="13"/>
  <c r="BI441" i="13" s="1"/>
  <c r="BB287" i="13"/>
  <c r="BI287" i="13" s="1"/>
  <c r="BB383" i="13"/>
  <c r="BI383" i="13" s="1"/>
  <c r="BB142" i="13"/>
  <c r="BI142" i="13" s="1"/>
  <c r="BB665" i="13"/>
  <c r="BI665" i="13" s="1"/>
  <c r="BB40" i="13"/>
  <c r="BI40" i="13" s="1"/>
  <c r="BB65" i="13"/>
  <c r="BI65" i="13" s="1"/>
  <c r="BB46" i="13"/>
  <c r="BI46" i="13" s="1"/>
  <c r="BB587" i="13"/>
  <c r="BI587" i="13" s="1"/>
  <c r="BB605" i="13"/>
  <c r="BI605" i="13" s="1"/>
  <c r="BB669" i="13"/>
  <c r="BI669" i="13" s="1"/>
  <c r="BB960" i="13"/>
  <c r="BI960" i="13" s="1"/>
  <c r="BB293" i="13"/>
  <c r="BI293" i="13" s="1"/>
  <c r="BB215" i="13"/>
  <c r="BI215" i="13" s="1"/>
  <c r="BB819" i="13"/>
  <c r="BI819" i="13" s="1"/>
  <c r="BB269" i="13"/>
  <c r="BI269" i="13" s="1"/>
  <c r="AV368" i="13"/>
  <c r="AW368" i="13" s="1"/>
  <c r="BB597" i="13"/>
  <c r="BI597" i="13" s="1"/>
  <c r="BB108" i="13"/>
  <c r="BI108" i="13" s="1"/>
  <c r="BB332" i="13"/>
  <c r="BI332" i="13" s="1"/>
  <c r="BB54" i="13"/>
  <c r="BI54" i="13" s="1"/>
  <c r="BB593" i="13"/>
  <c r="BI593" i="13" s="1"/>
  <c r="BB120" i="13"/>
  <c r="BI120" i="13" s="1"/>
  <c r="BB38" i="13"/>
  <c r="BI38" i="13" s="1"/>
  <c r="BB110" i="13"/>
  <c r="BI110" i="13" s="1"/>
  <c r="BB326" i="13"/>
  <c r="BI326" i="13" s="1"/>
  <c r="BB55" i="13"/>
  <c r="BI55" i="13" s="1"/>
  <c r="BB199" i="13"/>
  <c r="BI199" i="13" s="1"/>
  <c r="BB271" i="13"/>
  <c r="BI271" i="13" s="1"/>
  <c r="BB309" i="13"/>
  <c r="BI309" i="13" s="1"/>
  <c r="BB207" i="13"/>
  <c r="BI207" i="13" s="1"/>
  <c r="BB100" i="13"/>
  <c r="BI100" i="13" s="1"/>
  <c r="BB43" i="13"/>
  <c r="BI43" i="13" s="1"/>
  <c r="BB92" i="13"/>
  <c r="BI92" i="13" s="1"/>
  <c r="BB236" i="13"/>
  <c r="BI236" i="13" s="1"/>
  <c r="BB308" i="13"/>
  <c r="BI308" i="13" s="1"/>
  <c r="BB61" i="13"/>
  <c r="BI61" i="13" s="1"/>
  <c r="BB404" i="13"/>
  <c r="BI404" i="13" s="1"/>
  <c r="BB62" i="13"/>
  <c r="BI62" i="13" s="1"/>
  <c r="BB278" i="13"/>
  <c r="BI278" i="13" s="1"/>
  <c r="BB350" i="13"/>
  <c r="BI350" i="13" s="1"/>
  <c r="BB494" i="13"/>
  <c r="BI494" i="13" s="1"/>
  <c r="BB151" i="13"/>
  <c r="BI151" i="13" s="1"/>
  <c r="BB223" i="13"/>
  <c r="BI223" i="13" s="1"/>
  <c r="BB9" i="13"/>
  <c r="BI9" i="13" s="1"/>
  <c r="BB118" i="13"/>
  <c r="BI118" i="13" s="1"/>
  <c r="BB315" i="13"/>
  <c r="BI315" i="13" s="1"/>
  <c r="BB639" i="13"/>
  <c r="BI639" i="13" s="1"/>
  <c r="BB64" i="13"/>
  <c r="BI64" i="13" s="1"/>
  <c r="BB272" i="13"/>
  <c r="BI272" i="13" s="1"/>
  <c r="BB344" i="13"/>
  <c r="BI344" i="13" s="1"/>
  <c r="BB19" i="13"/>
  <c r="BI19" i="13" s="1"/>
  <c r="AV661" i="13"/>
  <c r="AW661" i="13" s="1"/>
  <c r="BB380" i="13"/>
  <c r="BI380" i="13" s="1"/>
  <c r="BB452" i="13"/>
  <c r="BI452" i="13" s="1"/>
  <c r="AV482" i="13"/>
  <c r="AW482" i="13" s="1"/>
  <c r="AV109" i="13"/>
  <c r="AW109" i="13" s="1"/>
  <c r="AV325" i="13"/>
  <c r="AW325" i="13" s="1"/>
  <c r="AV685" i="13"/>
  <c r="AW685" i="13" s="1"/>
  <c r="AV493" i="13"/>
  <c r="AW493" i="13" s="1"/>
  <c r="BB122" i="13"/>
  <c r="BI122" i="13" s="1"/>
  <c r="BB266" i="13"/>
  <c r="BI266" i="13" s="1"/>
  <c r="BB338" i="13"/>
  <c r="BI338" i="13" s="1"/>
  <c r="BB482" i="13"/>
  <c r="BI482" i="13" s="1"/>
  <c r="BB554" i="13"/>
  <c r="BI554" i="13" s="1"/>
  <c r="AV184" i="13"/>
  <c r="AW184" i="13" s="1"/>
  <c r="AV256" i="13"/>
  <c r="AW256" i="13" s="1"/>
  <c r="AV328" i="13"/>
  <c r="AW328" i="13" s="1"/>
  <c r="AV400" i="13"/>
  <c r="AW400" i="13" s="1"/>
  <c r="AV872" i="13"/>
  <c r="AW872" i="13" s="1"/>
  <c r="BB872" i="13"/>
  <c r="BI872" i="13" s="1"/>
  <c r="AV653" i="13"/>
  <c r="AW653" i="13" s="1"/>
  <c r="BB67" i="13"/>
  <c r="BI67" i="13" s="1"/>
  <c r="BB139" i="13"/>
  <c r="BI139" i="13" s="1"/>
  <c r="BB283" i="13"/>
  <c r="BI283" i="13" s="1"/>
  <c r="BB505" i="13"/>
  <c r="BI505" i="13" s="1"/>
  <c r="AV516" i="13"/>
  <c r="AW516" i="13" s="1"/>
  <c r="BB516" i="13"/>
  <c r="BI516" i="13" s="1"/>
  <c r="AV522" i="13"/>
  <c r="AW522" i="13" s="1"/>
  <c r="BB298" i="13"/>
  <c r="BI298" i="13" s="1"/>
  <c r="BB610" i="13"/>
  <c r="BI610" i="13" s="1"/>
  <c r="AV856" i="13"/>
  <c r="AW856" i="13" s="1"/>
  <c r="BB856" i="13"/>
  <c r="BI856" i="13" s="1"/>
  <c r="AV802" i="13"/>
  <c r="AW802" i="13" s="1"/>
  <c r="AV874" i="13"/>
  <c r="AW874" i="13" s="1"/>
  <c r="AV946" i="13"/>
  <c r="AW946" i="13" s="1"/>
  <c r="BB216" i="13"/>
  <c r="BI216" i="13" s="1"/>
  <c r="AV560" i="13"/>
  <c r="AV604" i="13"/>
  <c r="AW604" i="13" s="1"/>
  <c r="AV35" i="13"/>
  <c r="AW35" i="13" s="1"/>
  <c r="AV283" i="13"/>
  <c r="AW283" i="13" s="1"/>
  <c r="AV338" i="13"/>
  <c r="AW338" i="13" s="1"/>
  <c r="BB144" i="13"/>
  <c r="BI144" i="13" s="1"/>
  <c r="AV145" i="13"/>
  <c r="AW145" i="13" s="1"/>
  <c r="BB145" i="13"/>
  <c r="BI145" i="13" s="1"/>
  <c r="AV361" i="13"/>
  <c r="AW361" i="13" s="1"/>
  <c r="AV697" i="13"/>
  <c r="AW697" i="13" s="1"/>
  <c r="BB697" i="13"/>
  <c r="BI697" i="13" s="1"/>
  <c r="AV841" i="13"/>
  <c r="AW841" i="13" s="1"/>
  <c r="AV196" i="13"/>
  <c r="AW196" i="13" s="1"/>
  <c r="AV268" i="13"/>
  <c r="AW268" i="13" s="1"/>
  <c r="AV340" i="13"/>
  <c r="AW340" i="13" s="1"/>
  <c r="AV412" i="13"/>
  <c r="AW412" i="13" s="1"/>
  <c r="BB672" i="13"/>
  <c r="BI672" i="13" s="1"/>
  <c r="BB416" i="13"/>
  <c r="BI416" i="13" s="1"/>
  <c r="AV640" i="13"/>
  <c r="AW640" i="13" s="1"/>
  <c r="BB165" i="13"/>
  <c r="BI165" i="13" s="1"/>
  <c r="AV641" i="13"/>
  <c r="AW641" i="13" s="1"/>
  <c r="AX641" i="13" s="1"/>
  <c r="BB641" i="13"/>
  <c r="BI641" i="13" s="1"/>
  <c r="AV919" i="13"/>
  <c r="AW919" i="13" s="1"/>
  <c r="BB919" i="13"/>
  <c r="BI919" i="13" s="1"/>
  <c r="AV814" i="13"/>
  <c r="AW814" i="13" s="1"/>
  <c r="AV886" i="13"/>
  <c r="AW886" i="13" s="1"/>
  <c r="BB886" i="13"/>
  <c r="BI886" i="13" s="1"/>
  <c r="AV958" i="13"/>
  <c r="AW958" i="13" s="1"/>
  <c r="BB361" i="13"/>
  <c r="BI361" i="13" s="1"/>
  <c r="AV656" i="13"/>
  <c r="AW656" i="13" s="1"/>
  <c r="AX656" i="13" s="1"/>
  <c r="AV906" i="13"/>
  <c r="AW906" i="13" s="1"/>
  <c r="BB906" i="13"/>
  <c r="BI906" i="13" s="1"/>
  <c r="AV618" i="13"/>
  <c r="AW618" i="13" s="1"/>
  <c r="AV600" i="13"/>
  <c r="AW600" i="13" s="1"/>
  <c r="BB958" i="13"/>
  <c r="BI958" i="13" s="1"/>
  <c r="AV211" i="13"/>
  <c r="AW211" i="13" s="1"/>
  <c r="AV298" i="13"/>
  <c r="AW298" i="13" s="1"/>
  <c r="AV266" i="13"/>
  <c r="AW266" i="13" s="1"/>
  <c r="AV25" i="13"/>
  <c r="AW25" i="13" s="1"/>
  <c r="AV709" i="13"/>
  <c r="AW709" i="13" s="1"/>
  <c r="BB709" i="13"/>
  <c r="BI709" i="13" s="1"/>
  <c r="BB787" i="13"/>
  <c r="BI787" i="13" s="1"/>
  <c r="AV667" i="13"/>
  <c r="AW667" i="13" s="1"/>
  <c r="AV702" i="13"/>
  <c r="AW702" i="13" s="1"/>
  <c r="BB702" i="13"/>
  <c r="BI702" i="13" s="1"/>
  <c r="AV511" i="13"/>
  <c r="AW511" i="13" s="1"/>
  <c r="BB7" i="13"/>
  <c r="BI7" i="13" s="1"/>
  <c r="AV367" i="13"/>
  <c r="AW367" i="13" s="1"/>
  <c r="BB367" i="13"/>
  <c r="BI367" i="13" s="1"/>
  <c r="AV572" i="13"/>
  <c r="AW572" i="13" s="1"/>
  <c r="AV678" i="13"/>
  <c r="AW678" i="13" s="1"/>
  <c r="BB678" i="13"/>
  <c r="BI678" i="13" s="1"/>
  <c r="AV684" i="13"/>
  <c r="AW684" i="13" s="1"/>
  <c r="AV528" i="13"/>
  <c r="AW528" i="13" s="1"/>
  <c r="AV431" i="13"/>
  <c r="AW431" i="13" s="1"/>
  <c r="BB431" i="13"/>
  <c r="BI431" i="13" s="1"/>
  <c r="BB84" i="13"/>
  <c r="BI84" i="13" s="1"/>
  <c r="AV548" i="13"/>
  <c r="AW548" i="13" s="1"/>
  <c r="AV139" i="13"/>
  <c r="AW139" i="13" s="1"/>
  <c r="AV416" i="13"/>
  <c r="AW416" i="13" s="1"/>
  <c r="AV889" i="13"/>
  <c r="AW889" i="13" s="1"/>
  <c r="AV194" i="13"/>
  <c r="AW194" i="13" s="1"/>
  <c r="BB442" i="13"/>
  <c r="BI442" i="13" s="1"/>
  <c r="BB723" i="13"/>
  <c r="BI723" i="13" s="1"/>
  <c r="AV397" i="13"/>
  <c r="AW397" i="13" s="1"/>
  <c r="AV877" i="13"/>
  <c r="AW877" i="13" s="1"/>
  <c r="BB877" i="13"/>
  <c r="BI877" i="13" s="1"/>
  <c r="AV829" i="13"/>
  <c r="AW829" i="13" s="1"/>
  <c r="BB829" i="13"/>
  <c r="BI829" i="13" s="1"/>
  <c r="BB74" i="13"/>
  <c r="BI74" i="13" s="1"/>
  <c r="BB290" i="13"/>
  <c r="BI290" i="13" s="1"/>
  <c r="BB362" i="13"/>
  <c r="BI362" i="13" s="1"/>
  <c r="BB578" i="13"/>
  <c r="BI578" i="13" s="1"/>
  <c r="BB130" i="13"/>
  <c r="BI130" i="13" s="1"/>
  <c r="AV208" i="13"/>
  <c r="AW208" i="13" s="1"/>
  <c r="AV280" i="13"/>
  <c r="AW280" i="13" s="1"/>
  <c r="BB280" i="13"/>
  <c r="BI280" i="13" s="1"/>
  <c r="AV352" i="13"/>
  <c r="AW352" i="13" s="1"/>
  <c r="AX352" i="13" s="1"/>
  <c r="BB352" i="13"/>
  <c r="BI352" i="13" s="1"/>
  <c r="AV460" i="13"/>
  <c r="AW460" i="13" s="1"/>
  <c r="BB460" i="13"/>
  <c r="BI460" i="13" s="1"/>
  <c r="AV712" i="13"/>
  <c r="AW712" i="13" s="1"/>
  <c r="BB712" i="13"/>
  <c r="BI712" i="13" s="1"/>
  <c r="BB163" i="13"/>
  <c r="BI163" i="13" s="1"/>
  <c r="AV379" i="13"/>
  <c r="AW379" i="13" s="1"/>
  <c r="BB379" i="13"/>
  <c r="BI379" i="13" s="1"/>
  <c r="AV556" i="13"/>
  <c r="AW556" i="13" s="1"/>
  <c r="BB556" i="13"/>
  <c r="BI556" i="13" s="1"/>
  <c r="BB428" i="13"/>
  <c r="BI428" i="13" s="1"/>
  <c r="AV752" i="13"/>
  <c r="AW752" i="13" s="1"/>
  <c r="BB417" i="13"/>
  <c r="BI417" i="13" s="1"/>
  <c r="AV721" i="13"/>
  <c r="AW721" i="13" s="1"/>
  <c r="BB370" i="13"/>
  <c r="BI370" i="13" s="1"/>
  <c r="AV826" i="13"/>
  <c r="AW826" i="13" s="1"/>
  <c r="AV898" i="13"/>
  <c r="AW898" i="13" s="1"/>
  <c r="BB898" i="13"/>
  <c r="BI898" i="13" s="1"/>
  <c r="AV970" i="13"/>
  <c r="AW970" i="13" s="1"/>
  <c r="BB970" i="13"/>
  <c r="BI970" i="13" s="1"/>
  <c r="AV13" i="13"/>
  <c r="AW13" i="13" s="1"/>
  <c r="BB394" i="13"/>
  <c r="BI394" i="13" s="1"/>
  <c r="AV67" i="13"/>
  <c r="AW67" i="13" s="1"/>
  <c r="AV82" i="13"/>
  <c r="AW82" i="13" s="1"/>
  <c r="AV122" i="13"/>
  <c r="AW122" i="13" s="1"/>
  <c r="AV608" i="13"/>
  <c r="AW608" i="13" s="1"/>
  <c r="BB384" i="13"/>
  <c r="BI384" i="13" s="1"/>
  <c r="AV37" i="13"/>
  <c r="AW37" i="13" s="1"/>
  <c r="AV894" i="13"/>
  <c r="AW894" i="13" s="1"/>
  <c r="AV445" i="13"/>
  <c r="AW445" i="13" s="1"/>
  <c r="AV745" i="13"/>
  <c r="AV726" i="13"/>
  <c r="AW726" i="13" s="1"/>
  <c r="AV636" i="13"/>
  <c r="AW636" i="13" s="1"/>
  <c r="AV595" i="13"/>
  <c r="AW595" i="13" s="1"/>
  <c r="AV596" i="13"/>
  <c r="AW596" i="13" s="1"/>
  <c r="AV785" i="13"/>
  <c r="AW785" i="13" s="1"/>
  <c r="AX785" i="13" s="1"/>
  <c r="BB849" i="13"/>
  <c r="BI849" i="13" s="1"/>
  <c r="AV756" i="13"/>
  <c r="AW756" i="13" s="1"/>
  <c r="AV606" i="13"/>
  <c r="AW606" i="13" s="1"/>
  <c r="BB606" i="13"/>
  <c r="BI606" i="13" s="1"/>
  <c r="AV503" i="13"/>
  <c r="AW503" i="13" s="1"/>
  <c r="BB503" i="13"/>
  <c r="BI503" i="13" s="1"/>
  <c r="AV838" i="13"/>
  <c r="AW838" i="13" s="1"/>
  <c r="AV910" i="13"/>
  <c r="AW910" i="13" s="1"/>
  <c r="BB288" i="13"/>
  <c r="BI288" i="13" s="1"/>
  <c r="AV937" i="13"/>
  <c r="AW937" i="13" s="1"/>
  <c r="AV50" i="13"/>
  <c r="AW50" i="13" s="1"/>
  <c r="AV446" i="13"/>
  <c r="AW446" i="13" s="1"/>
  <c r="AV602" i="13"/>
  <c r="AW602" i="13" s="1"/>
  <c r="AV762" i="13"/>
  <c r="AW762" i="13" s="1"/>
  <c r="BB762" i="13"/>
  <c r="BI762" i="13" s="1"/>
  <c r="BB231" i="13"/>
  <c r="BI231" i="13" s="1"/>
  <c r="BB477" i="13"/>
  <c r="BI477" i="13" s="1"/>
  <c r="BB780" i="13"/>
  <c r="BI780" i="13" s="1"/>
  <c r="BB634" i="13"/>
  <c r="BI634" i="13" s="1"/>
  <c r="BB854" i="13"/>
  <c r="BI854" i="13" s="1"/>
  <c r="BB37" i="13"/>
  <c r="BI37" i="13" s="1"/>
  <c r="AV217" i="13"/>
  <c r="AW217" i="13" s="1"/>
  <c r="AV517" i="13"/>
  <c r="AW517" i="13" s="1"/>
  <c r="AV733" i="13"/>
  <c r="AW733" i="13" s="1"/>
  <c r="AV913" i="13"/>
  <c r="AW913" i="13" s="1"/>
  <c r="AV955" i="13"/>
  <c r="AW955" i="13" s="1"/>
  <c r="BB955" i="13"/>
  <c r="BI955" i="13" s="1"/>
  <c r="BB912" i="13"/>
  <c r="BI912" i="13" s="1"/>
  <c r="BB86" i="13"/>
  <c r="BI86" i="13" s="1"/>
  <c r="BB158" i="13"/>
  <c r="BI158" i="13" s="1"/>
  <c r="BB230" i="13"/>
  <c r="BI230" i="13" s="1"/>
  <c r="BB302" i="13"/>
  <c r="BI302" i="13" s="1"/>
  <c r="BB446" i="13"/>
  <c r="BI446" i="13" s="1"/>
  <c r="BB518" i="13"/>
  <c r="BI518" i="13" s="1"/>
  <c r="BB590" i="13"/>
  <c r="BI590" i="13" s="1"/>
  <c r="AV536" i="13"/>
  <c r="AW536" i="13" s="1"/>
  <c r="BB536" i="13"/>
  <c r="BI536" i="13" s="1"/>
  <c r="BB463" i="13"/>
  <c r="BI463" i="13" s="1"/>
  <c r="BB683" i="13"/>
  <c r="BI683" i="13" s="1"/>
  <c r="AV135" i="13"/>
  <c r="AW135" i="13" s="1"/>
  <c r="BB135" i="13"/>
  <c r="BI135" i="13" s="1"/>
  <c r="AV351" i="13"/>
  <c r="AW351" i="13" s="1"/>
  <c r="BB351" i="13"/>
  <c r="BI351" i="13" s="1"/>
  <c r="AV500" i="13"/>
  <c r="AW500" i="13" s="1"/>
  <c r="BB500" i="13"/>
  <c r="BI500" i="13" s="1"/>
  <c r="AV76" i="13"/>
  <c r="AW76" i="13" s="1"/>
  <c r="BB76" i="13"/>
  <c r="BI76" i="13" s="1"/>
  <c r="AV148" i="13"/>
  <c r="AW148" i="13" s="1"/>
  <c r="AV220" i="13"/>
  <c r="AW220" i="13" s="1"/>
  <c r="AV292" i="13"/>
  <c r="AW292" i="13" s="1"/>
  <c r="BB292" i="13"/>
  <c r="BI292" i="13" s="1"/>
  <c r="AV364" i="13"/>
  <c r="AW364" i="13" s="1"/>
  <c r="AV546" i="13"/>
  <c r="AW546" i="13" s="1"/>
  <c r="AV437" i="13"/>
  <c r="AW437" i="13" s="1"/>
  <c r="BB437" i="13"/>
  <c r="BI437" i="13" s="1"/>
  <c r="AV810" i="13"/>
  <c r="AW810" i="13" s="1"/>
  <c r="BB810" i="13"/>
  <c r="BI810" i="13" s="1"/>
  <c r="BB502" i="13"/>
  <c r="BI502" i="13" s="1"/>
  <c r="AV673" i="13"/>
  <c r="AW673" i="13" s="1"/>
  <c r="BB157" i="13"/>
  <c r="BI157" i="13" s="1"/>
  <c r="BB418" i="13"/>
  <c r="BI418" i="13" s="1"/>
  <c r="BB832" i="13"/>
  <c r="BI832" i="13" s="1"/>
  <c r="AV31" i="13"/>
  <c r="AW31" i="13" s="1"/>
  <c r="BB31" i="13"/>
  <c r="BI31" i="13" s="1"/>
  <c r="BB103" i="13"/>
  <c r="BI103" i="13" s="1"/>
  <c r="BB247" i="13"/>
  <c r="BI247" i="13" s="1"/>
  <c r="BB319" i="13"/>
  <c r="BI319" i="13" s="1"/>
  <c r="AV637" i="13"/>
  <c r="AW637" i="13" s="1"/>
  <c r="BB138" i="13"/>
  <c r="BI138" i="13" s="1"/>
  <c r="BB396" i="13"/>
  <c r="BI396" i="13" s="1"/>
  <c r="BB804" i="13"/>
  <c r="BI804" i="13" s="1"/>
  <c r="AV68" i="13"/>
  <c r="AW68" i="13" s="1"/>
  <c r="AV140" i="13"/>
  <c r="AW140" i="13" s="1"/>
  <c r="AV212" i="13"/>
  <c r="AW212" i="13" s="1"/>
  <c r="BB212" i="13"/>
  <c r="BI212" i="13" s="1"/>
  <c r="AV284" i="13"/>
  <c r="AW284" i="13" s="1"/>
  <c r="AV356" i="13"/>
  <c r="AW356" i="13" s="1"/>
  <c r="BB356" i="13"/>
  <c r="BI356" i="13" s="1"/>
  <c r="BB440" i="13"/>
  <c r="BI440" i="13" s="1"/>
  <c r="AV852" i="13"/>
  <c r="AW852" i="13" s="1"/>
  <c r="BB249" i="13"/>
  <c r="BI249" i="13" s="1"/>
  <c r="BB45" i="13"/>
  <c r="BI45" i="13" s="1"/>
  <c r="BB237" i="13"/>
  <c r="BI237" i="13" s="1"/>
  <c r="BB489" i="13"/>
  <c r="BI489" i="13" s="1"/>
  <c r="AV786" i="13"/>
  <c r="AW786" i="13" s="1"/>
  <c r="BB543" i="13"/>
  <c r="BI543" i="13" s="1"/>
  <c r="BB735" i="13"/>
  <c r="BI735" i="13" s="1"/>
  <c r="BB190" i="13"/>
  <c r="BI190" i="13" s="1"/>
  <c r="AV644" i="13"/>
  <c r="AW644" i="13" s="1"/>
  <c r="BB644" i="13"/>
  <c r="BI644" i="13" s="1"/>
  <c r="BB337" i="13"/>
  <c r="BI337" i="13" s="1"/>
  <c r="AV963" i="13"/>
  <c r="AW963" i="13" s="1"/>
  <c r="AV610" i="13"/>
  <c r="AW610" i="13" s="1"/>
  <c r="AV793" i="13"/>
  <c r="AW793" i="13" s="1"/>
  <c r="BB793" i="13"/>
  <c r="BI793" i="13" s="1"/>
  <c r="AV49" i="13"/>
  <c r="AW49" i="13" s="1"/>
  <c r="BB49" i="13"/>
  <c r="BI49" i="13" s="1"/>
  <c r="BB39" i="13"/>
  <c r="BI39" i="13" s="1"/>
  <c r="AV582" i="13"/>
  <c r="AW582" i="13" s="1"/>
  <c r="BB582" i="13"/>
  <c r="BI582" i="13" s="1"/>
  <c r="AV583" i="13"/>
  <c r="AW583" i="13" s="1"/>
  <c r="BB583" i="13"/>
  <c r="BI583" i="13" s="1"/>
  <c r="AV584" i="13"/>
  <c r="AW584" i="13" s="1"/>
  <c r="BB584" i="13"/>
  <c r="BI584" i="13" s="1"/>
  <c r="AV6" i="13"/>
  <c r="AW6" i="13" s="1"/>
  <c r="AV750" i="13"/>
  <c r="AW750" i="13" s="1"/>
  <c r="AV714" i="13"/>
  <c r="AW714" i="13" s="1"/>
  <c r="AV391" i="13"/>
  <c r="AW391" i="13" s="1"/>
  <c r="AV716" i="13"/>
  <c r="AW716" i="13" s="1"/>
  <c r="BB296" i="13"/>
  <c r="BI296" i="13" s="1"/>
  <c r="AV620" i="13"/>
  <c r="AW620" i="13" s="1"/>
  <c r="AV882" i="13"/>
  <c r="AW882" i="13" s="1"/>
  <c r="BB882" i="13"/>
  <c r="BI882" i="13" s="1"/>
  <c r="AV853" i="13"/>
  <c r="AW853" i="13" s="1"/>
  <c r="BB336" i="13"/>
  <c r="BI336" i="13" s="1"/>
  <c r="AV690" i="13"/>
  <c r="AW690" i="13" s="1"/>
  <c r="AV575" i="13"/>
  <c r="AW575" i="13" s="1"/>
  <c r="AV253" i="13"/>
  <c r="AW253" i="13" s="1"/>
  <c r="BB253" i="13"/>
  <c r="BI253" i="13" s="1"/>
  <c r="AV589" i="13"/>
  <c r="AW589" i="13" s="1"/>
  <c r="AV769" i="13"/>
  <c r="AW769" i="13" s="1"/>
  <c r="BB769" i="13"/>
  <c r="BI769" i="13" s="1"/>
  <c r="BB14" i="13"/>
  <c r="BI14" i="13" s="1"/>
  <c r="BB98" i="13"/>
  <c r="BI98" i="13" s="1"/>
  <c r="BB314" i="13"/>
  <c r="BI314" i="13" s="1"/>
  <c r="AV738" i="13"/>
  <c r="AW738" i="13" s="1"/>
  <c r="AV739" i="13"/>
  <c r="AW739" i="13" s="1"/>
  <c r="AV232" i="13"/>
  <c r="AW232" i="13" s="1"/>
  <c r="BB232" i="13"/>
  <c r="BI232" i="13" s="1"/>
  <c r="AV304" i="13"/>
  <c r="AW304" i="13" s="1"/>
  <c r="BB304" i="13"/>
  <c r="BI304" i="13" s="1"/>
  <c r="AV376" i="13"/>
  <c r="AW376" i="13" s="1"/>
  <c r="AV624" i="13"/>
  <c r="AW624" i="13" s="1"/>
  <c r="AV509" i="13"/>
  <c r="AW509" i="13" s="1"/>
  <c r="BB509" i="13"/>
  <c r="BI509" i="13" s="1"/>
  <c r="AV781" i="13"/>
  <c r="AW781" i="13" s="1"/>
  <c r="BB115" i="13"/>
  <c r="BI115" i="13" s="1"/>
  <c r="BB187" i="13"/>
  <c r="BI187" i="13" s="1"/>
  <c r="BB331" i="13"/>
  <c r="BI331" i="13" s="1"/>
  <c r="AV415" i="13"/>
  <c r="AW415" i="13" s="1"/>
  <c r="AV784" i="13"/>
  <c r="AW784" i="13" s="1"/>
  <c r="AV916" i="13"/>
  <c r="AW916" i="13" s="1"/>
  <c r="BB561" i="13"/>
  <c r="BI561" i="13" s="1"/>
  <c r="AV883" i="13"/>
  <c r="AW883" i="13" s="1"/>
  <c r="BB22" i="13"/>
  <c r="BI22" i="13" s="1"/>
  <c r="BB466" i="13"/>
  <c r="BI466" i="13" s="1"/>
  <c r="AV727" i="13"/>
  <c r="AW727" i="13" s="1"/>
  <c r="AV850" i="13"/>
  <c r="BB192" i="13"/>
  <c r="BI192" i="13" s="1"/>
  <c r="BB901" i="13"/>
  <c r="BI901" i="13" s="1"/>
  <c r="AV532" i="13"/>
  <c r="AW532" i="13" s="1"/>
  <c r="BB532" i="13"/>
  <c r="BI532" i="13" s="1"/>
  <c r="BB661" i="13"/>
  <c r="BI661" i="13" s="1"/>
  <c r="AV768" i="13"/>
  <c r="AW768" i="13" s="1"/>
  <c r="AV870" i="13"/>
  <c r="AW870" i="13" s="1"/>
  <c r="AV666" i="13"/>
  <c r="AW666" i="13" s="1"/>
  <c r="BB666" i="13"/>
  <c r="BI666" i="13" s="1"/>
  <c r="AV42" i="13"/>
  <c r="AW42" i="13" s="1"/>
  <c r="AV834" i="13"/>
  <c r="AW834" i="13" s="1"/>
  <c r="AV811" i="13"/>
  <c r="AW811" i="13" s="1"/>
  <c r="AV816" i="13"/>
  <c r="AW816" i="13" s="1"/>
  <c r="BB816" i="13"/>
  <c r="BI816" i="13" s="1"/>
  <c r="AV632" i="13"/>
  <c r="AW632" i="13" s="1"/>
  <c r="AV943" i="13"/>
  <c r="AW943" i="13" s="1"/>
  <c r="BB613" i="13"/>
  <c r="BI613" i="13" s="1"/>
  <c r="AV647" i="13"/>
  <c r="AW647" i="13" s="1"/>
  <c r="AV345" i="13"/>
  <c r="AW345" i="13" s="1"/>
  <c r="AV626" i="13"/>
  <c r="AW626" i="13" s="1"/>
  <c r="AX150" i="13"/>
  <c r="AV798" i="13"/>
  <c r="AW798" i="13" s="1"/>
  <c r="BB798" i="13"/>
  <c r="BI798" i="13" s="1"/>
  <c r="AV73" i="13"/>
  <c r="AW73" i="13" s="1"/>
  <c r="BB73" i="13"/>
  <c r="BI73" i="13" s="1"/>
  <c r="AV289" i="13"/>
  <c r="AW289" i="13" s="1"/>
  <c r="BB289" i="13"/>
  <c r="BI289" i="13" s="1"/>
  <c r="AV805" i="13"/>
  <c r="AW805" i="13" s="1"/>
  <c r="AV865" i="13"/>
  <c r="AW865" i="13" s="1"/>
  <c r="AV172" i="13"/>
  <c r="AW172" i="13" s="1"/>
  <c r="BB172" i="13"/>
  <c r="BI172" i="13" s="1"/>
  <c r="AV244" i="13"/>
  <c r="AW244" i="13" s="1"/>
  <c r="BB244" i="13"/>
  <c r="BI244" i="13" s="1"/>
  <c r="AV316" i="13"/>
  <c r="AW316" i="13" s="1"/>
  <c r="AV388" i="13"/>
  <c r="AW388" i="13" s="1"/>
  <c r="AV581" i="13"/>
  <c r="AW581" i="13" s="1"/>
  <c r="BB581" i="13"/>
  <c r="BI581" i="13" s="1"/>
  <c r="AV846" i="13"/>
  <c r="AW846" i="13" s="1"/>
  <c r="BB451" i="13"/>
  <c r="BI451" i="13" s="1"/>
  <c r="AV847" i="13"/>
  <c r="AW847" i="13" s="1"/>
  <c r="BB847" i="13"/>
  <c r="BI847" i="13" s="1"/>
  <c r="BB538" i="13"/>
  <c r="BI538" i="13" s="1"/>
  <c r="AV792" i="13"/>
  <c r="AW792" i="13" s="1"/>
  <c r="BB792" i="13"/>
  <c r="BI792" i="13" s="1"/>
  <c r="BB2" i="13"/>
  <c r="BI2" i="13" s="1"/>
  <c r="AV2" i="13"/>
  <c r="AV862" i="13"/>
  <c r="AW862" i="13" s="1"/>
  <c r="AV934" i="13"/>
  <c r="AW934" i="13" s="1"/>
  <c r="BB708" i="13"/>
  <c r="BI708" i="13" s="1"/>
  <c r="AV523" i="13"/>
  <c r="AW523" i="13" s="1"/>
  <c r="BB523" i="13"/>
  <c r="BI523" i="13" s="1"/>
  <c r="AV554" i="13"/>
  <c r="AW554" i="13" s="1"/>
  <c r="AV966" i="13"/>
  <c r="AW966" i="13" s="1"/>
  <c r="BB325" i="13"/>
  <c r="BI325" i="13" s="1"/>
  <c r="AV817" i="13"/>
  <c r="AW817" i="13" s="1"/>
  <c r="AV403" i="13"/>
  <c r="AW403" i="13" s="1"/>
  <c r="BB27" i="13"/>
  <c r="BI27" i="13" s="1"/>
  <c r="BB243" i="13"/>
  <c r="BI243" i="13" s="1"/>
  <c r="BB495" i="13"/>
  <c r="BI495" i="13" s="1"/>
  <c r="BB112" i="13"/>
  <c r="BI112" i="13" s="1"/>
  <c r="BB256" i="13"/>
  <c r="BI256" i="13" s="1"/>
  <c r="BB400" i="13"/>
  <c r="BI400" i="13" s="1"/>
  <c r="AV774" i="13"/>
  <c r="AW774" i="13" s="1"/>
  <c r="BB653" i="13"/>
  <c r="BI653" i="13" s="1"/>
  <c r="AV474" i="13"/>
  <c r="AW474" i="13" s="1"/>
  <c r="AV858" i="13"/>
  <c r="AW858" i="13" s="1"/>
  <c r="AV941" i="13"/>
  <c r="AW941" i="13" s="1"/>
  <c r="BB941" i="13"/>
  <c r="BI941" i="13" s="1"/>
  <c r="AV451" i="13"/>
  <c r="AW451" i="13" s="1"/>
  <c r="BB104" i="13"/>
  <c r="BI104" i="13" s="1"/>
  <c r="BB176" i="13"/>
  <c r="BI176" i="13" s="1"/>
  <c r="BB576" i="13"/>
  <c r="BI576" i="13" s="1"/>
  <c r="AV822" i="13"/>
  <c r="AW822" i="13" s="1"/>
  <c r="BB648" i="13"/>
  <c r="BI648" i="13" s="1"/>
  <c r="AV23" i="13"/>
  <c r="AW23" i="13" s="1"/>
  <c r="BB23" i="13"/>
  <c r="BI23" i="13" s="1"/>
  <c r="BB874" i="13"/>
  <c r="BI874" i="13" s="1"/>
  <c r="AX449" i="13"/>
  <c r="AV56" i="13"/>
  <c r="AW56" i="13" s="1"/>
  <c r="BG974" i="13"/>
  <c r="AX293" i="13"/>
  <c r="AX887" i="13"/>
  <c r="AX798" i="13" l="1"/>
  <c r="AW745" i="13"/>
  <c r="AX745" i="13" s="1"/>
  <c r="BJ973" i="13"/>
  <c r="AW560" i="13"/>
  <c r="AX560" i="13" s="1"/>
  <c r="AW850" i="13"/>
  <c r="AX850" i="13" s="1"/>
  <c r="AX56" i="13"/>
  <c r="AW2" i="13"/>
  <c r="AX2" i="13" s="1"/>
  <c r="BJ972" i="13"/>
  <c r="BB6" i="13"/>
  <c r="BI6" i="13" s="1"/>
  <c r="BB596" i="13"/>
  <c r="BI596" i="13" s="1"/>
  <c r="BB963" i="13"/>
  <c r="BI963" i="13" s="1"/>
  <c r="BB517" i="13"/>
  <c r="BI517" i="13" s="1"/>
  <c r="AX6" i="13"/>
  <c r="AX180" i="13"/>
  <c r="AX132" i="13"/>
  <c r="AX96" i="13"/>
  <c r="AX48" i="13"/>
  <c r="AX889" i="13"/>
  <c r="AX708" i="13"/>
  <c r="AX133" i="13"/>
  <c r="AX757" i="13"/>
  <c r="AX72" i="13"/>
  <c r="AX672" i="13"/>
  <c r="AX780" i="13"/>
  <c r="AX181" i="13"/>
  <c r="AX73" i="13"/>
  <c r="AX61" i="13"/>
  <c r="AX565" i="13"/>
  <c r="AX241" i="13"/>
  <c r="AX768" i="13"/>
  <c r="AX601" i="13"/>
  <c r="AX116" i="13"/>
  <c r="AX99" i="13"/>
  <c r="BH293" i="13"/>
  <c r="BH875" i="13"/>
  <c r="BH377" i="13"/>
  <c r="AX608" i="13"/>
  <c r="AX948" i="13"/>
  <c r="BH54" i="13"/>
  <c r="AX610" i="13"/>
  <c r="AX360" i="13"/>
  <c r="AX204" i="13"/>
  <c r="AX432" i="13"/>
  <c r="AX337" i="13"/>
  <c r="AX720" i="13"/>
  <c r="AX444" i="13"/>
  <c r="AX913" i="13"/>
  <c r="AX900" i="13"/>
  <c r="AX492" i="13"/>
  <c r="AX145" i="13"/>
  <c r="BH577" i="13"/>
  <c r="BH719" i="13"/>
  <c r="BH263" i="13"/>
  <c r="AX922" i="13"/>
  <c r="AX852" i="13"/>
  <c r="AX961" i="13"/>
  <c r="AX394" i="13"/>
  <c r="BH785" i="13"/>
  <c r="AX370" i="13"/>
  <c r="AX732" i="13"/>
  <c r="AX384" i="13"/>
  <c r="AX84" i="13"/>
  <c r="AX265" i="13"/>
  <c r="AX252" i="13"/>
  <c r="AX493" i="13"/>
  <c r="AX792" i="13"/>
  <c r="AX108" i="13"/>
  <c r="AX840" i="13"/>
  <c r="AX216" i="13"/>
  <c r="BH837" i="13"/>
  <c r="AX178" i="13"/>
  <c r="AX891" i="13"/>
  <c r="AX154" i="13"/>
  <c r="AX586" i="13"/>
  <c r="BH352" i="13"/>
  <c r="BH689" i="13"/>
  <c r="AX49" i="13"/>
  <c r="AX787" i="13"/>
  <c r="AX624" i="13"/>
  <c r="AX36" i="13"/>
  <c r="AX274" i="13"/>
  <c r="AX120" i="13"/>
  <c r="AX121" i="13"/>
  <c r="AX25" i="13"/>
  <c r="AX936" i="13"/>
  <c r="AX193" i="13"/>
  <c r="AX421" i="13"/>
  <c r="AX769" i="13"/>
  <c r="AX960" i="13"/>
  <c r="AX505" i="13"/>
  <c r="AX504" i="13"/>
  <c r="AX648" i="13"/>
  <c r="AX849" i="13"/>
  <c r="BH449" i="13"/>
  <c r="BH473" i="13"/>
  <c r="BH323" i="13"/>
  <c r="BH593" i="13"/>
  <c r="BH150" i="13"/>
  <c r="AX481" i="13"/>
  <c r="AX346" i="13"/>
  <c r="AX564" i="13"/>
  <c r="AX817" i="13"/>
  <c r="AX264" i="13"/>
  <c r="AX468" i="13"/>
  <c r="AX109" i="13"/>
  <c r="AX516" i="13"/>
  <c r="AX529" i="13"/>
  <c r="AX673" i="13"/>
  <c r="AX793" i="13"/>
  <c r="AX723" i="13"/>
  <c r="AX113" i="13"/>
  <c r="BH102" i="13"/>
  <c r="AX658" i="13"/>
  <c r="BH401" i="13"/>
  <c r="AX442" i="13"/>
  <c r="AX924" i="13"/>
  <c r="AX37" i="13"/>
  <c r="AX348" i="13"/>
  <c r="AX228" i="13"/>
  <c r="AX696" i="13"/>
  <c r="AX625" i="13"/>
  <c r="AX685" i="13"/>
  <c r="AX613" i="13"/>
  <c r="AX226" i="13"/>
  <c r="AX747" i="13"/>
  <c r="BH887" i="13"/>
  <c r="BH227" i="13"/>
  <c r="BH656" i="13"/>
  <c r="BH704" i="13"/>
  <c r="AX733" i="13"/>
  <c r="AX912" i="13"/>
  <c r="AX97" i="13"/>
  <c r="AX396" i="13"/>
  <c r="AX541" i="13"/>
  <c r="AX816" i="13"/>
  <c r="AX517" i="13"/>
  <c r="AX937" i="13"/>
  <c r="AX229" i="13"/>
  <c r="AX217" i="13"/>
  <c r="AX781" i="13"/>
  <c r="AX39" i="13"/>
  <c r="BH545" i="13"/>
  <c r="AX682" i="13"/>
  <c r="AX735" i="13"/>
  <c r="AX634" i="13"/>
  <c r="AX538" i="13"/>
  <c r="BH641" i="13"/>
  <c r="AX298" i="13"/>
  <c r="AX879" i="13"/>
  <c r="AX811" i="13"/>
  <c r="AX169" i="13"/>
  <c r="AX480" i="13"/>
  <c r="AX469" i="13"/>
  <c r="AX576" i="13"/>
  <c r="AX13" i="13"/>
  <c r="AX85" i="13"/>
  <c r="AX445" i="13"/>
  <c r="AX829" i="13"/>
  <c r="AX684" i="13"/>
  <c r="AX540" i="13"/>
  <c r="AX636" i="13"/>
  <c r="AX166" i="13"/>
  <c r="AX418" i="13"/>
  <c r="BH772" i="13"/>
  <c r="BH863" i="13"/>
  <c r="BH191" i="13"/>
  <c r="AX514" i="13"/>
  <c r="AX372" i="13"/>
  <c r="AX240" i="13"/>
  <c r="AX528" i="13"/>
  <c r="AX397" i="13"/>
  <c r="AX349" i="13"/>
  <c r="AX660" i="13"/>
  <c r="AX552" i="13"/>
  <c r="AX373" i="13"/>
  <c r="AX649" i="13"/>
  <c r="AX637" i="13"/>
  <c r="AX928" i="13"/>
  <c r="BH425" i="13"/>
  <c r="AX766" i="13"/>
  <c r="AX661" i="13"/>
  <c r="AX705" i="13"/>
  <c r="AX466" i="13"/>
  <c r="AX888" i="13"/>
  <c r="AX156" i="13"/>
  <c r="AX192" i="13"/>
  <c r="AX312" i="13"/>
  <c r="AX325" i="13"/>
  <c r="AX60" i="13"/>
  <c r="AX144" i="13"/>
  <c r="AX385" i="13"/>
  <c r="AX949" i="13"/>
  <c r="AX600" i="13"/>
  <c r="AX490" i="13"/>
  <c r="AX562" i="13"/>
  <c r="BH510" i="13"/>
  <c r="BH824" i="13"/>
  <c r="AX756" i="13"/>
  <c r="AX24" i="13"/>
  <c r="AX456" i="13"/>
  <c r="AX276" i="13"/>
  <c r="AX336" i="13"/>
  <c r="AX288" i="13"/>
  <c r="AX408" i="13"/>
  <c r="AX277" i="13"/>
  <c r="AX313" i="13"/>
  <c r="AX841" i="13"/>
  <c r="AX409" i="13"/>
  <c r="AX130" i="13"/>
  <c r="AX322" i="13"/>
  <c r="AX963" i="13"/>
  <c r="AX901" i="13"/>
  <c r="AX250" i="13"/>
  <c r="AX951" i="13"/>
  <c r="AX202" i="13"/>
  <c r="AX3" i="13"/>
  <c r="AI42" i="1"/>
  <c r="AI46" i="1"/>
  <c r="AI49" i="1"/>
  <c r="AI55" i="1"/>
  <c r="AI58" i="1"/>
  <c r="AI62" i="1"/>
  <c r="AI68" i="1"/>
  <c r="AI70" i="1"/>
  <c r="AI75" i="1"/>
  <c r="AI81" i="1"/>
  <c r="AI82" i="1"/>
  <c r="AI88" i="1"/>
  <c r="AI93" i="1"/>
  <c r="AI95" i="1"/>
  <c r="AI101" i="1"/>
  <c r="AI107" i="1"/>
  <c r="AI111" i="1"/>
  <c r="AI114" i="1"/>
  <c r="AI120" i="1"/>
  <c r="AI123" i="1"/>
  <c r="AI127" i="1"/>
  <c r="AI133" i="1"/>
  <c r="AI135" i="1"/>
  <c r="AI140" i="1"/>
  <c r="AI146" i="1"/>
  <c r="AI147" i="1"/>
  <c r="AI153" i="1"/>
  <c r="AI158" i="1"/>
  <c r="AI160" i="1"/>
  <c r="AI166" i="1"/>
  <c r="AI172" i="1"/>
  <c r="AI176" i="1"/>
  <c r="AI179" i="1"/>
  <c r="AI185" i="1"/>
  <c r="AI188" i="1"/>
  <c r="AI192" i="1"/>
  <c r="AI198" i="1"/>
  <c r="AI200" i="1"/>
  <c r="AI205" i="1"/>
  <c r="AI211" i="1"/>
  <c r="AI212" i="1"/>
  <c r="AI218" i="1"/>
  <c r="AI223" i="1"/>
  <c r="AI225" i="1"/>
  <c r="AI231" i="1"/>
  <c r="AI272" i="1"/>
  <c r="AI276" i="1"/>
  <c r="AI279" i="1"/>
  <c r="AI285" i="1"/>
  <c r="AI288" i="1"/>
  <c r="AI292" i="1"/>
  <c r="AI298" i="1"/>
  <c r="AI300" i="1"/>
  <c r="AI305" i="1"/>
  <c r="AI311" i="1"/>
  <c r="AI312" i="1"/>
  <c r="AI318" i="1"/>
  <c r="AI323" i="1"/>
  <c r="AI325" i="1"/>
  <c r="AI331" i="1"/>
  <c r="AI337" i="1"/>
  <c r="AI341" i="1"/>
  <c r="AI344" i="1"/>
  <c r="AI350" i="1"/>
  <c r="AI353" i="1"/>
  <c r="AI357" i="1"/>
  <c r="AI363" i="1"/>
  <c r="AI365" i="1"/>
  <c r="AI370" i="1"/>
  <c r="AI376" i="1"/>
  <c r="AI377" i="1"/>
  <c r="AI383" i="1"/>
  <c r="AI388" i="1"/>
  <c r="AI390" i="1"/>
  <c r="AI396" i="1"/>
  <c r="AI402" i="1"/>
  <c r="AI406" i="1"/>
  <c r="AI409" i="1"/>
  <c r="AI415" i="1"/>
  <c r="AI418" i="1"/>
  <c r="AI422" i="1"/>
  <c r="AI428" i="1"/>
  <c r="AI430" i="1"/>
  <c r="AI435" i="1"/>
  <c r="AI441" i="1"/>
  <c r="AI442" i="1"/>
  <c r="AI448" i="1"/>
  <c r="AI453" i="1"/>
  <c r="AI455" i="1"/>
  <c r="AI461" i="1"/>
  <c r="AI552" i="1"/>
  <c r="AI556" i="1"/>
  <c r="AI559" i="1"/>
  <c r="AI565" i="1"/>
  <c r="AI568" i="1"/>
  <c r="AI572" i="1"/>
  <c r="AI578" i="1"/>
  <c r="AI580" i="1"/>
  <c r="AI585" i="1"/>
  <c r="AI591" i="1"/>
  <c r="AI597" i="1"/>
  <c r="AI602" i="1"/>
  <c r="AI604" i="1"/>
  <c r="AI615" i="1"/>
  <c r="AI619" i="1"/>
  <c r="AI622" i="1"/>
  <c r="AI628" i="1"/>
  <c r="AI631" i="1"/>
  <c r="AI635" i="1"/>
  <c r="AI641" i="1"/>
  <c r="AI643" i="1"/>
  <c r="AI649" i="1"/>
  <c r="AI656" i="1"/>
  <c r="AI657" i="1"/>
  <c r="AI663" i="1"/>
  <c r="AI668" i="1"/>
  <c r="AI670" i="1"/>
  <c r="AI676" i="1"/>
  <c r="AI682" i="1"/>
  <c r="AI686" i="1"/>
  <c r="AI689" i="1"/>
  <c r="AI695" i="1"/>
  <c r="AI698" i="1"/>
  <c r="AI702" i="1"/>
  <c r="AI708" i="1"/>
  <c r="AI710" i="1"/>
  <c r="AI715" i="1"/>
  <c r="AI721" i="1"/>
  <c r="AI722" i="1"/>
  <c r="AI728" i="1"/>
  <c r="AI733" i="1"/>
  <c r="AI735" i="1"/>
  <c r="AI741" i="1"/>
  <c r="AI747" i="1"/>
  <c r="AI751" i="1"/>
  <c r="AI752" i="1"/>
  <c r="AI755" i="1"/>
  <c r="AI762" i="1"/>
  <c r="AI765" i="1"/>
  <c r="AI769" i="1"/>
  <c r="AI775" i="1"/>
  <c r="AI777" i="1"/>
  <c r="AI782" i="1"/>
  <c r="AI788" i="1"/>
  <c r="AI789" i="1"/>
  <c r="AI795" i="1"/>
  <c r="AI801" i="1"/>
  <c r="AI803" i="1"/>
  <c r="AI809" i="1"/>
  <c r="AI906" i="1"/>
  <c r="AI907" i="1"/>
  <c r="AI911" i="1"/>
  <c r="AI914" i="1"/>
  <c r="AI915" i="1"/>
  <c r="AI916" i="1"/>
  <c r="AI922" i="1"/>
  <c r="AI927" i="1"/>
  <c r="AI932" i="1"/>
  <c r="AI938" i="1"/>
  <c r="AI940" i="1"/>
  <c r="AI945" i="1"/>
  <c r="AI951" i="1"/>
  <c r="AI952" i="1"/>
  <c r="AI959" i="1"/>
  <c r="AI964" i="1"/>
  <c r="AI966" i="1"/>
  <c r="AI972" i="1"/>
  <c r="AI978" i="1"/>
  <c r="AI979" i="1"/>
  <c r="AI983" i="1"/>
  <c r="AI986" i="1"/>
  <c r="AI993" i="1"/>
  <c r="AI996" i="1"/>
  <c r="AI1000" i="1"/>
  <c r="AI1006" i="1"/>
  <c r="AI1008" i="1"/>
  <c r="AI1009" i="1"/>
  <c r="AI1014" i="1"/>
  <c r="AI1020" i="1"/>
  <c r="AI1021" i="1"/>
  <c r="AI1027" i="1"/>
  <c r="AI1032" i="1"/>
  <c r="AI1034" i="1"/>
  <c r="AI1040" i="1"/>
  <c r="AI1041" i="1"/>
  <c r="AI1047" i="1"/>
  <c r="AI1053" i="1"/>
  <c r="AI1056" i="1"/>
  <c r="AI1062" i="1"/>
  <c r="AI1065" i="1"/>
  <c r="AI1069" i="1"/>
  <c r="AI1077" i="1"/>
  <c r="AI1079" i="1"/>
  <c r="AI1084" i="1"/>
  <c r="AI1090" i="1"/>
  <c r="AI1091" i="1"/>
  <c r="AI1097" i="1"/>
  <c r="AI1105" i="1"/>
  <c r="AI1107" i="1"/>
  <c r="AI1113" i="1"/>
  <c r="AI1208" i="1"/>
  <c r="AI1212" i="1"/>
  <c r="AI1215" i="1"/>
  <c r="AI1221" i="1"/>
  <c r="AI1224" i="1"/>
  <c r="AI1228" i="1"/>
  <c r="AI1234" i="1"/>
  <c r="AI1236" i="1"/>
  <c r="AI1241" i="1"/>
  <c r="AI1247" i="1"/>
  <c r="AI1248" i="1"/>
  <c r="AI1254" i="1"/>
  <c r="AI1259" i="1"/>
  <c r="AI1261" i="1"/>
  <c r="AI1267" i="1"/>
  <c r="AI1273" i="1"/>
  <c r="AI1277" i="1"/>
  <c r="AI1280" i="1"/>
  <c r="AI1286" i="1"/>
  <c r="AI1289" i="1"/>
  <c r="AI1293" i="1"/>
  <c r="AI1299" i="1"/>
  <c r="AI1301" i="1"/>
  <c r="AI1306" i="1"/>
  <c r="AI1312" i="1"/>
  <c r="AI1313" i="1"/>
  <c r="AI1319" i="1"/>
  <c r="AI1325" i="1"/>
  <c r="AI1327" i="1"/>
  <c r="AI1333" i="1"/>
  <c r="AI1339" i="1"/>
  <c r="AI1343" i="1"/>
  <c r="AI1346" i="1"/>
  <c r="AI1352" i="1"/>
  <c r="AI1355" i="1"/>
  <c r="AI1359" i="1"/>
  <c r="AI1365" i="1"/>
  <c r="AI1367" i="1"/>
  <c r="AI1368" i="1"/>
  <c r="AI1373" i="1"/>
  <c r="AI1381" i="1"/>
  <c r="AI1382" i="1"/>
  <c r="AI1388" i="1"/>
  <c r="AI1393" i="1"/>
  <c r="AI1395" i="1"/>
  <c r="AI1401" i="1"/>
  <c r="AI1494" i="1"/>
  <c r="AI1498" i="1"/>
  <c r="AI1501" i="1"/>
  <c r="AI1507" i="1"/>
  <c r="AI1510" i="1"/>
  <c r="AI1514" i="1"/>
  <c r="AI1520" i="1"/>
  <c r="AI1522" i="1"/>
  <c r="AI1527" i="1"/>
  <c r="AI1533" i="1"/>
  <c r="AI1539" i="1"/>
  <c r="AI1544" i="1"/>
  <c r="AI1546" i="1"/>
  <c r="AI1552" i="1"/>
  <c r="AI1558" i="1"/>
  <c r="AI1562" i="1"/>
  <c r="AI1565" i="1"/>
  <c r="AI1573" i="1"/>
  <c r="AI1577" i="1"/>
  <c r="AI1578" i="1"/>
  <c r="AI1579" i="1"/>
  <c r="AI1585" i="1"/>
  <c r="AI1587" i="1"/>
  <c r="AI1597" i="1"/>
  <c r="AI1598" i="1"/>
  <c r="AI1604" i="1"/>
  <c r="AI1609" i="1"/>
  <c r="AI1611" i="1"/>
  <c r="AI1617" i="1"/>
  <c r="AI1623" i="1"/>
  <c r="AI1627" i="1"/>
  <c r="AI1630" i="1"/>
  <c r="AI1636" i="1"/>
  <c r="AI1639" i="1"/>
  <c r="AI1643" i="1"/>
  <c r="AI1649" i="1"/>
  <c r="AI1651" i="1"/>
  <c r="AI1656" i="1"/>
  <c r="AI1662" i="1"/>
  <c r="AI1663" i="1"/>
  <c r="AI1669" i="1"/>
  <c r="AI1674" i="1"/>
  <c r="AI1676" i="1"/>
  <c r="AI1682" i="1"/>
  <c r="BH56" i="13" l="1"/>
  <c r="BH850" i="13"/>
  <c r="BH560" i="13"/>
  <c r="BH745" i="13"/>
  <c r="BH6" i="13"/>
  <c r="BH798" i="13"/>
  <c r="BJ974" i="13"/>
  <c r="BI973" i="13"/>
  <c r="BI972" i="13"/>
  <c r="AX41" i="13"/>
  <c r="BH466" i="13"/>
  <c r="AX95" i="13"/>
  <c r="BH928" i="13"/>
  <c r="AX967" i="13"/>
  <c r="AX633" i="13"/>
  <c r="AX899" i="13"/>
  <c r="AX642" i="13"/>
  <c r="BH84" i="13"/>
  <c r="AX683" i="13"/>
  <c r="AX737" i="13"/>
  <c r="AX628" i="13"/>
  <c r="AX488" i="13"/>
  <c r="AX59" i="13"/>
  <c r="AX453" i="13"/>
  <c r="AX219" i="13"/>
  <c r="AX736" i="13"/>
  <c r="AX477" i="13"/>
  <c r="AX27" i="13"/>
  <c r="AX532" i="13"/>
  <c r="AX602" i="13"/>
  <c r="AX774" i="13"/>
  <c r="AX328" i="13"/>
  <c r="AX525" i="13"/>
  <c r="AX825" i="13"/>
  <c r="AX764" i="13"/>
  <c r="AX185" i="13"/>
  <c r="AX419" i="13"/>
  <c r="AX614" i="13"/>
  <c r="AX830" i="13"/>
  <c r="AX260" i="13"/>
  <c r="BH552" i="13"/>
  <c r="AX561" i="13"/>
  <c r="AX46" i="13"/>
  <c r="AX347" i="13"/>
  <c r="AX82" i="13"/>
  <c r="AX700" i="13"/>
  <c r="AX279" i="13"/>
  <c r="AX539" i="13"/>
  <c r="AX161" i="13"/>
  <c r="AX694" i="13"/>
  <c r="BH229" i="13"/>
  <c r="AX942" i="13"/>
  <c r="BH613" i="13"/>
  <c r="AX272" i="13"/>
  <c r="AX411" i="13"/>
  <c r="AX938" i="13"/>
  <c r="AX374" i="13"/>
  <c r="AX754" i="13"/>
  <c r="AX484" i="13"/>
  <c r="AX945" i="13"/>
  <c r="AX326" i="13"/>
  <c r="AX815" i="13"/>
  <c r="AX833" i="13"/>
  <c r="BH793" i="13"/>
  <c r="BH264" i="13"/>
  <c r="AX667" i="13"/>
  <c r="AX86" i="13"/>
  <c r="AX616" i="13"/>
  <c r="AX964" i="13"/>
  <c r="AX698" i="13"/>
  <c r="BH120" i="13"/>
  <c r="AX383" i="13"/>
  <c r="AX518" i="13"/>
  <c r="AX797" i="13"/>
  <c r="AX962" i="13"/>
  <c r="AX208" i="13"/>
  <c r="AX851" i="13"/>
  <c r="AX476" i="13"/>
  <c r="AX225" i="13"/>
  <c r="AX160" i="13"/>
  <c r="AX843" i="13"/>
  <c r="AX63" i="13"/>
  <c r="AX543" i="13"/>
  <c r="BH61" i="13"/>
  <c r="AX930" i="13"/>
  <c r="AX437" i="13"/>
  <c r="AX515" i="13"/>
  <c r="AX489" i="13"/>
  <c r="AX362" i="13"/>
  <c r="AX177" i="13"/>
  <c r="AX957" i="13"/>
  <c r="AX759" i="13"/>
  <c r="AX919" i="13"/>
  <c r="AX153" i="13"/>
  <c r="AX715" i="13"/>
  <c r="AX651" i="13"/>
  <c r="AX457" i="13"/>
  <c r="AX173" i="13"/>
  <c r="AX767" i="13"/>
  <c r="AX687" i="13"/>
  <c r="AX213" i="13"/>
  <c r="AX329" i="13"/>
  <c r="AX821" i="13"/>
  <c r="AX664" i="13"/>
  <c r="AX450" i="13"/>
  <c r="AX853" i="13"/>
  <c r="AX407" i="13"/>
  <c r="AX883" i="13"/>
  <c r="AX375" i="13"/>
  <c r="AX343" i="13"/>
  <c r="AX211" i="13"/>
  <c r="AX809" i="13"/>
  <c r="AX721" i="13"/>
  <c r="AX714" i="13"/>
  <c r="AX255" i="13"/>
  <c r="BH660" i="13"/>
  <c r="AX731" i="13"/>
  <c r="AX403" i="13"/>
  <c r="AX91" i="13"/>
  <c r="AX292" i="13"/>
  <c r="AX487" i="13"/>
  <c r="AX251" i="13"/>
  <c r="AX187" i="13"/>
  <c r="AX491" i="13"/>
  <c r="BH682" i="13"/>
  <c r="BH39" i="13"/>
  <c r="BH937" i="13"/>
  <c r="BH747" i="13"/>
  <c r="AX740" i="13"/>
  <c r="AX462" i="13"/>
  <c r="BH658" i="13"/>
  <c r="AX112" i="13"/>
  <c r="AX806" i="13"/>
  <c r="AX795" i="13"/>
  <c r="AX236" i="13"/>
  <c r="AX234" i="13"/>
  <c r="AX70" i="13"/>
  <c r="AX496" i="13"/>
  <c r="AX151" i="13"/>
  <c r="AX860" i="13"/>
  <c r="BH673" i="13"/>
  <c r="AX744" i="13"/>
  <c r="AX299" i="13"/>
  <c r="AX609" i="13"/>
  <c r="AX209" i="13"/>
  <c r="AX88" i="13"/>
  <c r="AX244" i="13"/>
  <c r="AX876" i="13"/>
  <c r="BH274" i="13"/>
  <c r="AX381" i="13"/>
  <c r="AX371" i="13"/>
  <c r="AX344" i="13"/>
  <c r="AX51" i="13"/>
  <c r="AX865" i="13"/>
  <c r="AX176" i="13"/>
  <c r="AX459" i="13"/>
  <c r="AX141" i="13"/>
  <c r="AX78" i="13"/>
  <c r="AX647" i="13"/>
  <c r="AX569" i="13"/>
  <c r="AX650" i="13"/>
  <c r="AX845" i="13"/>
  <c r="AX330" i="13"/>
  <c r="BH601" i="13"/>
  <c r="BH73" i="13"/>
  <c r="AX970" i="13"/>
  <c r="AX604" i="13"/>
  <c r="BH408" i="13"/>
  <c r="BH312" i="13"/>
  <c r="AX115" i="13"/>
  <c r="AX782" i="13"/>
  <c r="AX571" i="13"/>
  <c r="AX289" i="13"/>
  <c r="AX66" i="13"/>
  <c r="BH723" i="13"/>
  <c r="AX725" i="13"/>
  <c r="AX290" i="13"/>
  <c r="AX224" i="13"/>
  <c r="AX568" i="13"/>
  <c r="AX789" i="13"/>
  <c r="AX286" i="13"/>
  <c r="AX110" i="13"/>
  <c r="AX581" i="13"/>
  <c r="AX285" i="13"/>
  <c r="BH288" i="13"/>
  <c r="BH562" i="13"/>
  <c r="AX509" i="13"/>
  <c r="BH949" i="13"/>
  <c r="BH192" i="13"/>
  <c r="AX794" i="13"/>
  <c r="AX730" i="13"/>
  <c r="AX296" i="13"/>
  <c r="AX17" i="13"/>
  <c r="AX162" i="13"/>
  <c r="AX549" i="13"/>
  <c r="AX174" i="13"/>
  <c r="AX579" i="13"/>
  <c r="AX472" i="13"/>
  <c r="AX958" i="13"/>
  <c r="BH684" i="13"/>
  <c r="BH469" i="13"/>
  <c r="AX580" i="13"/>
  <c r="AX597" i="13"/>
  <c r="AX508" i="13"/>
  <c r="AX164" i="13"/>
  <c r="AX688" i="13"/>
  <c r="AX940" i="13"/>
  <c r="AX956" i="13"/>
  <c r="AX464" i="13"/>
  <c r="AX353" i="13"/>
  <c r="AX668" i="13"/>
  <c r="AX79" i="13"/>
  <c r="AX402" i="13"/>
  <c r="BH912" i="13"/>
  <c r="BH733" i="13"/>
  <c r="AX304" i="13"/>
  <c r="AX594" i="13"/>
  <c r="AX934" i="13"/>
  <c r="BH685" i="13"/>
  <c r="BH37" i="13"/>
  <c r="AX212" i="13"/>
  <c r="AX233" i="13"/>
  <c r="AX334" i="13"/>
  <c r="AX87" i="13"/>
  <c r="AX534" i="13"/>
  <c r="AX12" i="13"/>
  <c r="BH481" i="13"/>
  <c r="AX760" i="13"/>
  <c r="BH648" i="13"/>
  <c r="AX915" i="13"/>
  <c r="AX215" i="13"/>
  <c r="AX18" i="13"/>
  <c r="AX546" i="13"/>
  <c r="AX331" i="13"/>
  <c r="AX316" i="13"/>
  <c r="AX446" i="13"/>
  <c r="AX342" i="13"/>
  <c r="AX680" i="13"/>
  <c r="BH586" i="13"/>
  <c r="BH178" i="13"/>
  <c r="BH108" i="13"/>
  <c r="BH384" i="13"/>
  <c r="BH852" i="13"/>
  <c r="AX655" i="13"/>
  <c r="AX345" i="13"/>
  <c r="BH900" i="13"/>
  <c r="BH204" i="13"/>
  <c r="BH948" i="13"/>
  <c r="BH116" i="13"/>
  <c r="AX874" i="13"/>
  <c r="AX186" i="13"/>
  <c r="BH132" i="13"/>
  <c r="AX603" i="13"/>
  <c r="AX831" i="13"/>
  <c r="BH576" i="13"/>
  <c r="AX765" i="13"/>
  <c r="AX871" i="13"/>
  <c r="AX77" i="13"/>
  <c r="BH180" i="13"/>
  <c r="AX22" i="13"/>
  <c r="AX627" i="13"/>
  <c r="AX436" i="13"/>
  <c r="AX557" i="13"/>
  <c r="BH250" i="13"/>
  <c r="AX158" i="13"/>
  <c r="AX461" i="13"/>
  <c r="AX535" i="13"/>
  <c r="AX620" i="13"/>
  <c r="BH409" i="13"/>
  <c r="AX555" i="13"/>
  <c r="AX388" i="13"/>
  <c r="AX364" i="13"/>
  <c r="AX959" i="13"/>
  <c r="AX520" i="13"/>
  <c r="AX128" i="13"/>
  <c r="AX267" i="13"/>
  <c r="AX678" i="13"/>
  <c r="AX742" i="13"/>
  <c r="BH661" i="13"/>
  <c r="AX758" i="13"/>
  <c r="AX943" i="13"/>
  <c r="AX881" i="13"/>
  <c r="AX148" i="13"/>
  <c r="AX801" i="13"/>
  <c r="AX357" i="13"/>
  <c r="BH349" i="13"/>
  <c r="BH514" i="13"/>
  <c r="AX122" i="13"/>
  <c r="AX324" i="13"/>
  <c r="AX663" i="13"/>
  <c r="AX200" i="13"/>
  <c r="AX339" i="13"/>
  <c r="AX848" i="13"/>
  <c r="AX434" i="13"/>
  <c r="AX368" i="13"/>
  <c r="AX400" i="13"/>
  <c r="BH517" i="13"/>
  <c r="AX454" i="13"/>
  <c r="AX486" i="13"/>
  <c r="AX773" i="13"/>
  <c r="AX175" i="13"/>
  <c r="AX643" i="13"/>
  <c r="AX340" i="13"/>
  <c r="AX502" i="13"/>
  <c r="AX548" i="13"/>
  <c r="AX739" i="13"/>
  <c r="AX222" i="13"/>
  <c r="BH529" i="13"/>
  <c r="AX100" i="13"/>
  <c r="AX380" i="13"/>
  <c r="AX62" i="13"/>
  <c r="AX630" i="13"/>
  <c r="AX414" i="13"/>
  <c r="BH193" i="13"/>
  <c r="BH36" i="13"/>
  <c r="AX495" i="13"/>
  <c r="AX101" i="13"/>
  <c r="AX9" i="13"/>
  <c r="AX483" i="13"/>
  <c r="AX159" i="13"/>
  <c r="AX776" i="13"/>
  <c r="AX475" i="13"/>
  <c r="AX390" i="13"/>
  <c r="AX398" i="13"/>
  <c r="AX573" i="13"/>
  <c r="AX779" i="13"/>
  <c r="AX858" i="13"/>
  <c r="AX761" i="13"/>
  <c r="AX319" i="13"/>
  <c r="AX231" i="13"/>
  <c r="AX752" i="13"/>
  <c r="BH768" i="13"/>
  <c r="BH181" i="13"/>
  <c r="AX152" i="13"/>
  <c r="AX391" i="13"/>
  <c r="BH3" i="13"/>
  <c r="AX674" i="13"/>
  <c r="BH888" i="13"/>
  <c r="AX839" i="13"/>
  <c r="AX295" i="13"/>
  <c r="AX32" i="13"/>
  <c r="AX814" i="13"/>
  <c r="AX389" i="13"/>
  <c r="AX886" i="13"/>
  <c r="BH421" i="13"/>
  <c r="AX309" i="13"/>
  <c r="AX127" i="13"/>
  <c r="BH840" i="13"/>
  <c r="BH492" i="13"/>
  <c r="BH757" i="13"/>
  <c r="AX195" i="13"/>
  <c r="BH951" i="13"/>
  <c r="AX361" i="13"/>
  <c r="AX856" i="13"/>
  <c r="AX722" i="13"/>
  <c r="AX855" i="13"/>
  <c r="AX281" i="13"/>
  <c r="AX271" i="13"/>
  <c r="AX139" i="13"/>
  <c r="AX542" i="13"/>
  <c r="AX42" i="13"/>
  <c r="AX925" i="13"/>
  <c r="BH336" i="13"/>
  <c r="BH756" i="13"/>
  <c r="AX50" i="13"/>
  <c r="BH385" i="13"/>
  <c r="AX218" i="13"/>
  <c r="BH705" i="13"/>
  <c r="AX813" i="13"/>
  <c r="AX836" i="13"/>
  <c r="AX570" i="13"/>
  <c r="AX563" i="13"/>
  <c r="AX750" i="13"/>
  <c r="AX245" i="13"/>
  <c r="AX931" i="13"/>
  <c r="BH766" i="13"/>
  <c r="BH637" i="13"/>
  <c r="AX149" i="13"/>
  <c r="AX904" i="13"/>
  <c r="AX775" i="13"/>
  <c r="AX884" i="13"/>
  <c r="AX748" i="13"/>
  <c r="BH829" i="13"/>
  <c r="AX677" i="13"/>
  <c r="AX34" i="13"/>
  <c r="AX572" i="13"/>
  <c r="AX52" i="13"/>
  <c r="AX427" i="13"/>
  <c r="AX15" i="13"/>
  <c r="AX172" i="13"/>
  <c r="AX136" i="13"/>
  <c r="AX129" i="13"/>
  <c r="AX315" i="13"/>
  <c r="AX969" i="13"/>
  <c r="AX332" i="13"/>
  <c r="AX327" i="13"/>
  <c r="AX420" i="13"/>
  <c r="AX422" i="13"/>
  <c r="AX11" i="13"/>
  <c r="AX818" i="13"/>
  <c r="AX194" i="13"/>
  <c r="BH625" i="13"/>
  <c r="BH924" i="13"/>
  <c r="AX701" i="13"/>
  <c r="AX800" i="13"/>
  <c r="AX210" i="13"/>
  <c r="AX259" i="13"/>
  <c r="AX743" i="13"/>
  <c r="AX519" i="13"/>
  <c r="AX503" i="13"/>
  <c r="BH113" i="13"/>
  <c r="BH817" i="13"/>
  <c r="BH504" i="13"/>
  <c r="AX770" i="13"/>
  <c r="AX412" i="13"/>
  <c r="AX103" i="13"/>
  <c r="AX607" i="13"/>
  <c r="AX460" i="13"/>
  <c r="AX711" i="13"/>
  <c r="AX80" i="13"/>
  <c r="AX909" i="13"/>
  <c r="AX878" i="13"/>
  <c r="AX921" i="13"/>
  <c r="AX308" i="13"/>
  <c r="BH792" i="13"/>
  <c r="BH732" i="13"/>
  <c r="BH922" i="13"/>
  <c r="AX378" i="13"/>
  <c r="BH913" i="13"/>
  <c r="BH360" i="13"/>
  <c r="BH608" i="13"/>
  <c r="AX911" i="13"/>
  <c r="AX690" i="13"/>
  <c r="AX864" i="13"/>
  <c r="BH708" i="13"/>
  <c r="AX117" i="13"/>
  <c r="AX143" i="13"/>
  <c r="AX612" i="13"/>
  <c r="AX221" i="13"/>
  <c r="AX526" i="13"/>
  <c r="AX947" i="13"/>
  <c r="AX953" i="13"/>
  <c r="AX885" i="13"/>
  <c r="AX590" i="13"/>
  <c r="AX311" i="13"/>
  <c r="AX20" i="13"/>
  <c r="BH901" i="13"/>
  <c r="BH322" i="13"/>
  <c r="AX253" i="13"/>
  <c r="AX199" i="13"/>
  <c r="AX278" i="13"/>
  <c r="AX65" i="13"/>
  <c r="AX223" i="13"/>
  <c r="AX38" i="13"/>
  <c r="AX131" i="13"/>
  <c r="AX90" i="13"/>
  <c r="AX365" i="13"/>
  <c r="AX68" i="13"/>
  <c r="AX155" i="13"/>
  <c r="AX314" i="13"/>
  <c r="AX706" i="13"/>
  <c r="AX392" i="13"/>
  <c r="AX243" i="13"/>
  <c r="AX820" i="13"/>
  <c r="AX275" i="13"/>
  <c r="AX439" i="13"/>
  <c r="BH397" i="13"/>
  <c r="BH166" i="13"/>
  <c r="AX554" i="13"/>
  <c r="BH480" i="13"/>
  <c r="AX666" i="13"/>
  <c r="AX485" i="13"/>
  <c r="AX771" i="13"/>
  <c r="AX28" i="13"/>
  <c r="AX866" i="13"/>
  <c r="AX805" i="13"/>
  <c r="AX799" i="13"/>
  <c r="BH538" i="13"/>
  <c r="AX356" i="13"/>
  <c r="AX589" i="13"/>
  <c r="AX123" i="13"/>
  <c r="AX310" i="13"/>
  <c r="AX351" i="13"/>
  <c r="AX804" i="13"/>
  <c r="AX124" i="13"/>
  <c r="AX749" i="13"/>
  <c r="AX261" i="13"/>
  <c r="AX777" i="13"/>
  <c r="AX834" i="13"/>
  <c r="AX847" i="13"/>
  <c r="AX404" i="13"/>
  <c r="AX707" i="13"/>
  <c r="BH516" i="13"/>
  <c r="AX923" i="13"/>
  <c r="AX294" i="13"/>
  <c r="AX494" i="13"/>
  <c r="AX306" i="13"/>
  <c r="AX424" i="13"/>
  <c r="AX273" i="13"/>
  <c r="BH936" i="13"/>
  <c r="AX551" i="13"/>
  <c r="AX382" i="13"/>
  <c r="AX727" i="13"/>
  <c r="AX591" i="13"/>
  <c r="AX697" i="13"/>
  <c r="AX533" i="13"/>
  <c r="AX902" i="13"/>
  <c r="AX197" i="13"/>
  <c r="AX10" i="13"/>
  <c r="AX81" i="13"/>
  <c r="AX823" i="13"/>
  <c r="AX676" i="13"/>
  <c r="AX134" i="13"/>
  <c r="AX258" i="13"/>
  <c r="AX895" i="13"/>
  <c r="AX248" i="13"/>
  <c r="AX206" i="13"/>
  <c r="BH780" i="13"/>
  <c r="AX147" i="13"/>
  <c r="AX256" i="13"/>
  <c r="AX297" i="13"/>
  <c r="AX595" i="13"/>
  <c r="AX826" i="13"/>
  <c r="AX118" i="13"/>
  <c r="AX611" i="13"/>
  <c r="AX184" i="13"/>
  <c r="AX713" i="13"/>
  <c r="AX575" i="13"/>
  <c r="AX76" i="13"/>
  <c r="AX803" i="13"/>
  <c r="AX623" i="13"/>
  <c r="BH841" i="13"/>
  <c r="AX157" i="13"/>
  <c r="BH490" i="13"/>
  <c r="AX482" i="13"/>
  <c r="BH144" i="13"/>
  <c r="AX30" i="13"/>
  <c r="AX724" i="13"/>
  <c r="AX40" i="13"/>
  <c r="AX282" i="13"/>
  <c r="AX291" i="13"/>
  <c r="AX665" i="13"/>
  <c r="AX751" i="13"/>
  <c r="AX808" i="13"/>
  <c r="BH649" i="13"/>
  <c r="AX522" i="13"/>
  <c r="AX605" i="13"/>
  <c r="AX646" i="13"/>
  <c r="AX235" i="13"/>
  <c r="AX596" i="13"/>
  <c r="AX107" i="13"/>
  <c r="BH445" i="13"/>
  <c r="AX300" i="13"/>
  <c r="AX868" i="13"/>
  <c r="AX908" i="13"/>
  <c r="AX897" i="13"/>
  <c r="AX844" i="13"/>
  <c r="AX497" i="13"/>
  <c r="AX189" i="13"/>
  <c r="AX447" i="13"/>
  <c r="AX257" i="13"/>
  <c r="AX955" i="13"/>
  <c r="AX254" i="13"/>
  <c r="AX894" i="13"/>
  <c r="BH816" i="13"/>
  <c r="AX854" i="13"/>
  <c r="AX702" i="13"/>
  <c r="AX626" i="13"/>
  <c r="AX5" i="13"/>
  <c r="AX237" i="13"/>
  <c r="AX8" i="13"/>
  <c r="AX640" i="13"/>
  <c r="AX26" i="13"/>
  <c r="AX366" i="13"/>
  <c r="BH564" i="13"/>
  <c r="BH505" i="13"/>
  <c r="BH787" i="13"/>
  <c r="AX941" i="13"/>
  <c r="AX617" i="13"/>
  <c r="AX423" i="13"/>
  <c r="AX247" i="13"/>
  <c r="AX379" i="13"/>
  <c r="AX512" i="13"/>
  <c r="AX862" i="13"/>
  <c r="AX114" i="13"/>
  <c r="AX944" i="13"/>
  <c r="AX618" i="13"/>
  <c r="BH154" i="13"/>
  <c r="BH493" i="13"/>
  <c r="AX807" i="13"/>
  <c r="BH444" i="13"/>
  <c r="BH610" i="13"/>
  <c r="AX544" i="13"/>
  <c r="AX802" i="13"/>
  <c r="AX819" i="13"/>
  <c r="BH241" i="13"/>
  <c r="BH889" i="13"/>
  <c r="AX615" i="13"/>
  <c r="AX716" i="13"/>
  <c r="AX428" i="13"/>
  <c r="AX918" i="13"/>
  <c r="AX249" i="13"/>
  <c r="AX452" i="13"/>
  <c r="AX838" i="13"/>
  <c r="AX710" i="13"/>
  <c r="AX268" i="13"/>
  <c r="AX917" i="13"/>
  <c r="AX196" i="13"/>
  <c r="AX94" i="13"/>
  <c r="AX654" i="13"/>
  <c r="AX753" i="13"/>
  <c r="AX500" i="13"/>
  <c r="AX207" i="13"/>
  <c r="AX746" i="13"/>
  <c r="AX558" i="13"/>
  <c r="AX57" i="13"/>
  <c r="AX675" i="13"/>
  <c r="AX443" i="13"/>
  <c r="AX7" i="13"/>
  <c r="AX467" i="13"/>
  <c r="AX588" i="13"/>
  <c r="BH528" i="13"/>
  <c r="AX954" i="13"/>
  <c r="AX859" i="13"/>
  <c r="AX470" i="13"/>
  <c r="AX238" i="13"/>
  <c r="AX903" i="13"/>
  <c r="AX927" i="13"/>
  <c r="AX556" i="13"/>
  <c r="AX363" i="13"/>
  <c r="BH634" i="13"/>
  <c r="BH781" i="13"/>
  <c r="AX786" i="13"/>
  <c r="BH226" i="13"/>
  <c r="BH696" i="13"/>
  <c r="AX671" i="13"/>
  <c r="AX74" i="13"/>
  <c r="AX499" i="13"/>
  <c r="AX498" i="13"/>
  <c r="AX693" i="13"/>
  <c r="AX355" i="13"/>
  <c r="AX659" i="13"/>
  <c r="AX69" i="13"/>
  <c r="AX399" i="13"/>
  <c r="BH109" i="13"/>
  <c r="AX416" i="13"/>
  <c r="AX712" i="13"/>
  <c r="AX64" i="13"/>
  <c r="AX926" i="13"/>
  <c r="AX827" i="13"/>
  <c r="AX812" i="13"/>
  <c r="BH25" i="13"/>
  <c r="BH624" i="13"/>
  <c r="AX709" i="13"/>
  <c r="AX220" i="13"/>
  <c r="AX138" i="13"/>
  <c r="AX463" i="13"/>
  <c r="AX98" i="13"/>
  <c r="AX635" i="13"/>
  <c r="AX203" i="13"/>
  <c r="AX142" i="13"/>
  <c r="AX691" i="13"/>
  <c r="AX335" i="13"/>
  <c r="AX471" i="13"/>
  <c r="AX431" i="13"/>
  <c r="AX718" i="13"/>
  <c r="AX566" i="13"/>
  <c r="AX729" i="13"/>
  <c r="AX338" i="13"/>
  <c r="AX657" i="13"/>
  <c r="AX892" i="13"/>
  <c r="AX531" i="13"/>
  <c r="AX638" i="13"/>
  <c r="AX547" i="13"/>
  <c r="AX205" i="13"/>
  <c r="BH672" i="13"/>
  <c r="AX857" i="13"/>
  <c r="AX269" i="13"/>
  <c r="AX438" i="13"/>
  <c r="BH600" i="13"/>
  <c r="AX287" i="13"/>
  <c r="AX869" i="13"/>
  <c r="BH169" i="13"/>
  <c r="AX734" i="13"/>
  <c r="AX599" i="13"/>
  <c r="AX762" i="13"/>
  <c r="AX920" i="13"/>
  <c r="BH891" i="13"/>
  <c r="BH99" i="13"/>
  <c r="AX179" i="13"/>
  <c r="AX692" i="13"/>
  <c r="AX550" i="13"/>
  <c r="AX303" i="13"/>
  <c r="AX703" i="13"/>
  <c r="AX320" i="13"/>
  <c r="AX910" i="13"/>
  <c r="AX946" i="13"/>
  <c r="BH313" i="13"/>
  <c r="BH276" i="13"/>
  <c r="AX305" i="13"/>
  <c r="AX914" i="13"/>
  <c r="BH60" i="13"/>
  <c r="AX413" i="13"/>
  <c r="AX89" i="13"/>
  <c r="AX190" i="13"/>
  <c r="AX230" i="13"/>
  <c r="AX587" i="13"/>
  <c r="AX92" i="13"/>
  <c r="AX354" i="13"/>
  <c r="AX405" i="13"/>
  <c r="AX935" i="13"/>
  <c r="BH85" i="13"/>
  <c r="BH811" i="13"/>
  <c r="AX832" i="13"/>
  <c r="AX119" i="13"/>
  <c r="AX621" i="13"/>
  <c r="AX386" i="13"/>
  <c r="AX583" i="13"/>
  <c r="AX430" i="13"/>
  <c r="AX686" i="13"/>
  <c r="AX4" i="13"/>
  <c r="AX429" i="13"/>
  <c r="BH541" i="13"/>
  <c r="AX19" i="13"/>
  <c r="AX474" i="13"/>
  <c r="AX790" i="13"/>
  <c r="AX968" i="13"/>
  <c r="BH442" i="13"/>
  <c r="AX778" i="13"/>
  <c r="AX695" i="13"/>
  <c r="AX669" i="13"/>
  <c r="AX755" i="13"/>
  <c r="AX440" i="13"/>
  <c r="AX435" i="13"/>
  <c r="AX458" i="13"/>
  <c r="AX426" i="13"/>
  <c r="BH849" i="13"/>
  <c r="BH960" i="13"/>
  <c r="AX584" i="13"/>
  <c r="AX585" i="13"/>
  <c r="AX284" i="13"/>
  <c r="AX146" i="13"/>
  <c r="AX965" i="13"/>
  <c r="AX455" i="13"/>
  <c r="AX105" i="13"/>
  <c r="AX75" i="13"/>
  <c r="AX738" i="13"/>
  <c r="AX29" i="13"/>
  <c r="AX333" i="13"/>
  <c r="BH252" i="13"/>
  <c r="BH370" i="13"/>
  <c r="AX582" i="13"/>
  <c r="BH720" i="13"/>
  <c r="AX896" i="13"/>
  <c r="AX726" i="13"/>
  <c r="AX410" i="13"/>
  <c r="BH48" i="13"/>
  <c r="AX644" i="13"/>
  <c r="BH24" i="13"/>
  <c r="AX47" i="13"/>
  <c r="AX629" i="13"/>
  <c r="AX126" i="13"/>
  <c r="BH97" i="13"/>
  <c r="AX318" i="13"/>
  <c r="BH49" i="13"/>
  <c r="AX406" i="13"/>
  <c r="BH394" i="13"/>
  <c r="AX417" i="13"/>
  <c r="AX359" i="13"/>
  <c r="AX929" i="13"/>
  <c r="AX168" i="13"/>
  <c r="BH202" i="13"/>
  <c r="AX681" i="13"/>
  <c r="AX45" i="13"/>
  <c r="BH963" i="13"/>
  <c r="BH130" i="13"/>
  <c r="AX67" i="13"/>
  <c r="AX137" i="13"/>
  <c r="AX867" i="13"/>
  <c r="AX71" i="13"/>
  <c r="AX598" i="13"/>
  <c r="AX111" i="13"/>
  <c r="AX369" i="13"/>
  <c r="AX93" i="13"/>
  <c r="AX639" i="13"/>
  <c r="AX448" i="13"/>
  <c r="AX198" i="13"/>
  <c r="AX898" i="13"/>
  <c r="AX358" i="13"/>
  <c r="AX182" i="13"/>
  <c r="AX822" i="13"/>
  <c r="AX280" i="13"/>
  <c r="AX835" i="13"/>
  <c r="BH373" i="13"/>
  <c r="BH240" i="13"/>
  <c r="BH372" i="13"/>
  <c r="BH418" i="13"/>
  <c r="AX791" i="13"/>
  <c r="AX415" i="13"/>
  <c r="AX670" i="13"/>
  <c r="AX83" i="13"/>
  <c r="AX441" i="13"/>
  <c r="BH879" i="13"/>
  <c r="AX511" i="13"/>
  <c r="AX632" i="13"/>
  <c r="BH298" i="13"/>
  <c r="AX262" i="13"/>
  <c r="BH735" i="13"/>
  <c r="BH217" i="13"/>
  <c r="AX479" i="13"/>
  <c r="BH228" i="13"/>
  <c r="AX163" i="13"/>
  <c r="AX559" i="13"/>
  <c r="AX506" i="13"/>
  <c r="AX465" i="13"/>
  <c r="AX55" i="13"/>
  <c r="AX527" i="13"/>
  <c r="AX395" i="13"/>
  <c r="AX104" i="13"/>
  <c r="AX387" i="13"/>
  <c r="AX125" i="13"/>
  <c r="AX501" i="13"/>
  <c r="AX433" i="13"/>
  <c r="BH468" i="13"/>
  <c r="AX906" i="13"/>
  <c r="AX214" i="13"/>
  <c r="AX307" i="13"/>
  <c r="AX239" i="13"/>
  <c r="AX266" i="13"/>
  <c r="BH121" i="13"/>
  <c r="AX478" i="13"/>
  <c r="AX35" i="13"/>
  <c r="AX861" i="13"/>
  <c r="AX530" i="13"/>
  <c r="AX367" i="13"/>
  <c r="AX952" i="13"/>
  <c r="AX574" i="13"/>
  <c r="AX788" i="13"/>
  <c r="AX905" i="13"/>
  <c r="AX679" i="13"/>
  <c r="AX783" i="13"/>
  <c r="AX645" i="13"/>
  <c r="AX966" i="13"/>
  <c r="AX592" i="13"/>
  <c r="AX717" i="13"/>
  <c r="AX950" i="13"/>
  <c r="AX44" i="13"/>
  <c r="AX232" i="13"/>
  <c r="BH565" i="13"/>
  <c r="BH72" i="13"/>
  <c r="AX933" i="13"/>
  <c r="AX567" i="13"/>
  <c r="AX619" i="13"/>
  <c r="BH540" i="13"/>
  <c r="AX165" i="13"/>
  <c r="AX167" i="13"/>
  <c r="BH348" i="13"/>
  <c r="AX741" i="13"/>
  <c r="AX14" i="13"/>
  <c r="BH961" i="13"/>
  <c r="BH432" i="13"/>
  <c r="AX846" i="13"/>
  <c r="AX21" i="13"/>
  <c r="AX317" i="13"/>
  <c r="AX135" i="13"/>
  <c r="AX880" i="13"/>
  <c r="AX43" i="13"/>
  <c r="AX242" i="13"/>
  <c r="AX877" i="13"/>
  <c r="AX870" i="13"/>
  <c r="AX171" i="13"/>
  <c r="AX606" i="13"/>
  <c r="AX188" i="13"/>
  <c r="AX183" i="13"/>
  <c r="BH277" i="13"/>
  <c r="BH456" i="13"/>
  <c r="AX784" i="13"/>
  <c r="AX893" i="13"/>
  <c r="AX553" i="13"/>
  <c r="BH325" i="13"/>
  <c r="BH156" i="13"/>
  <c r="AX246" i="13"/>
  <c r="AX939" i="13"/>
  <c r="AX622" i="13"/>
  <c r="AX662" i="13"/>
  <c r="AX321" i="13"/>
  <c r="AX524" i="13"/>
  <c r="AX523" i="13"/>
  <c r="AX376" i="13"/>
  <c r="AX170" i="13"/>
  <c r="AX350" i="13"/>
  <c r="AX631" i="13"/>
  <c r="BH636" i="13"/>
  <c r="BH13" i="13"/>
  <c r="AX140" i="13"/>
  <c r="AX302" i="13"/>
  <c r="AX393" i="13"/>
  <c r="AX916" i="13"/>
  <c r="AX58" i="13"/>
  <c r="AX451" i="13"/>
  <c r="AX796" i="13"/>
  <c r="AX283" i="13"/>
  <c r="AX653" i="13"/>
  <c r="AX270" i="13"/>
  <c r="AX53" i="13"/>
  <c r="AX652" i="13"/>
  <c r="BH396" i="13"/>
  <c r="AX16" i="13"/>
  <c r="AX699" i="13"/>
  <c r="AX201" i="13"/>
  <c r="AX828" i="13"/>
  <c r="AX513" i="13"/>
  <c r="AX31" i="13"/>
  <c r="AX106" i="13"/>
  <c r="AX932" i="13"/>
  <c r="AX33" i="13"/>
  <c r="AX890" i="13"/>
  <c r="BH346" i="13"/>
  <c r="AX873" i="13"/>
  <c r="BH769" i="13"/>
  <c r="AX872" i="13"/>
  <c r="AX521" i="13"/>
  <c r="AX578" i="13"/>
  <c r="AX728" i="13"/>
  <c r="AX23" i="13"/>
  <c r="AX907" i="13"/>
  <c r="AX507" i="13"/>
  <c r="AX537" i="13"/>
  <c r="AX763" i="13"/>
  <c r="AX341" i="13"/>
  <c r="BH216" i="13"/>
  <c r="BH265" i="13"/>
  <c r="AX536" i="13"/>
  <c r="BH145" i="13"/>
  <c r="BH337" i="13"/>
  <c r="AX810" i="13"/>
  <c r="AX882" i="13"/>
  <c r="AX842" i="13"/>
  <c r="AX301" i="13"/>
  <c r="BH133" i="13"/>
  <c r="BH96" i="13"/>
  <c r="R5" i="7"/>
  <c r="R6" i="7"/>
  <c r="R7" i="7"/>
  <c r="R8" i="7"/>
  <c r="R9" i="7"/>
  <c r="R10" i="7"/>
  <c r="R11" i="7"/>
  <c r="R12" i="7"/>
  <c r="R13" i="7"/>
  <c r="R4" i="7"/>
  <c r="D3" i="7"/>
  <c r="D4" i="7"/>
  <c r="D5" i="7"/>
  <c r="D6" i="7"/>
  <c r="D7" i="7"/>
  <c r="D2" i="7"/>
  <c r="P17" i="7"/>
  <c r="P18" i="7"/>
  <c r="P19" i="7"/>
  <c r="E2" i="7" s="1"/>
  <c r="P20" i="7"/>
  <c r="P21" i="7"/>
  <c r="P22" i="7"/>
  <c r="E8" i="7" s="1"/>
  <c r="P23" i="7"/>
  <c r="P24" i="7"/>
  <c r="P25" i="7"/>
  <c r="P26" i="7"/>
  <c r="P27" i="7"/>
  <c r="P16" i="7"/>
  <c r="F3" i="7"/>
  <c r="F4" i="7"/>
  <c r="F7" i="7"/>
  <c r="F2" i="7"/>
  <c r="C42" i="4"/>
  <c r="C43" i="4"/>
  <c r="C44" i="4"/>
  <c r="F5" i="7" s="1"/>
  <c r="C45" i="4"/>
  <c r="F6" i="7" s="1"/>
  <c r="C46" i="4"/>
  <c r="C41" i="4"/>
  <c r="B48" i="4"/>
  <c r="U3" i="7"/>
  <c r="U4" i="7"/>
  <c r="U5" i="7"/>
  <c r="U6" i="7"/>
  <c r="U7" i="7"/>
  <c r="U8" i="7"/>
  <c r="U9" i="7"/>
  <c r="U10" i="7"/>
  <c r="U11" i="7"/>
  <c r="U12" i="7"/>
  <c r="U13" i="7"/>
  <c r="U2" i="7"/>
  <c r="T3" i="7"/>
  <c r="T4" i="7"/>
  <c r="T5" i="7"/>
  <c r="T6" i="7"/>
  <c r="T7" i="7"/>
  <c r="T8" i="7"/>
  <c r="T9" i="7"/>
  <c r="T10" i="7"/>
  <c r="T11" i="7"/>
  <c r="T12" i="7"/>
  <c r="V12" i="7" s="1"/>
  <c r="T13" i="7"/>
  <c r="T2" i="7"/>
  <c r="P4" i="7"/>
  <c r="P5" i="7"/>
  <c r="P6" i="7"/>
  <c r="P7" i="7"/>
  <c r="P8" i="7"/>
  <c r="P9" i="7"/>
  <c r="P10" i="7"/>
  <c r="P11" i="7"/>
  <c r="P12" i="7"/>
  <c r="P13" i="7"/>
  <c r="P2" i="7"/>
  <c r="P3" i="7"/>
  <c r="AG1681" i="1"/>
  <c r="AG1680" i="1"/>
  <c r="AG1679" i="1"/>
  <c r="AG1678" i="1"/>
  <c r="AG1677" i="1"/>
  <c r="AG1675" i="1"/>
  <c r="AG1673" i="1"/>
  <c r="AG1672" i="1"/>
  <c r="AG1671" i="1"/>
  <c r="AG1670" i="1"/>
  <c r="AG1668" i="1"/>
  <c r="AG1667" i="1"/>
  <c r="AG1666" i="1"/>
  <c r="AG1665" i="1"/>
  <c r="AG1664" i="1"/>
  <c r="AG1661" i="1"/>
  <c r="AG1660" i="1"/>
  <c r="AG1659" i="1"/>
  <c r="AG1658" i="1"/>
  <c r="AG1657" i="1"/>
  <c r="AG1655" i="1"/>
  <c r="AG1654" i="1"/>
  <c r="AG1653" i="1"/>
  <c r="AG1652" i="1"/>
  <c r="AG1650" i="1"/>
  <c r="AG1648" i="1"/>
  <c r="AG1647" i="1"/>
  <c r="AG1646" i="1"/>
  <c r="AG1645" i="1"/>
  <c r="AG1644" i="1"/>
  <c r="AG1642" i="1"/>
  <c r="AG1641" i="1"/>
  <c r="AG1640" i="1"/>
  <c r="AG1638" i="1"/>
  <c r="AG1637" i="1"/>
  <c r="AG1635" i="1"/>
  <c r="AG1634" i="1"/>
  <c r="AG1633" i="1"/>
  <c r="AG1632" i="1"/>
  <c r="AG1631" i="1"/>
  <c r="AG1629" i="1"/>
  <c r="AG1628" i="1"/>
  <c r="AG1626" i="1"/>
  <c r="AG1625" i="1"/>
  <c r="AG1624" i="1"/>
  <c r="AG1622" i="1"/>
  <c r="AG1621" i="1"/>
  <c r="AG1620" i="1"/>
  <c r="AG1619" i="1"/>
  <c r="AG1618" i="1"/>
  <c r="AG1616" i="1"/>
  <c r="AG1615" i="1"/>
  <c r="AG1614" i="1"/>
  <c r="AG1613" i="1"/>
  <c r="AG1612" i="1"/>
  <c r="AG1610" i="1"/>
  <c r="AG1608" i="1"/>
  <c r="AG1607" i="1"/>
  <c r="AG1606" i="1"/>
  <c r="AG1605" i="1"/>
  <c r="AG1603" i="1"/>
  <c r="AG1602" i="1"/>
  <c r="AG1601" i="1"/>
  <c r="AG1600" i="1"/>
  <c r="AG1599" i="1"/>
  <c r="AG1596" i="1"/>
  <c r="AG1595" i="1"/>
  <c r="AG1594" i="1"/>
  <c r="AG1593" i="1"/>
  <c r="AG1592" i="1"/>
  <c r="AG1591" i="1"/>
  <c r="AG1590" i="1"/>
  <c r="AG1589" i="1"/>
  <c r="AG1588" i="1"/>
  <c r="AG1586" i="1"/>
  <c r="AG1584" i="1"/>
  <c r="AG1583" i="1"/>
  <c r="AG1582" i="1"/>
  <c r="AG1581" i="1"/>
  <c r="AG1580" i="1"/>
  <c r="AG1576" i="1"/>
  <c r="AG1575" i="1"/>
  <c r="AG1574" i="1"/>
  <c r="AG1572" i="1"/>
  <c r="AG1571" i="1"/>
  <c r="AG1570" i="1"/>
  <c r="AG1569" i="1"/>
  <c r="AG1568" i="1"/>
  <c r="AG1567" i="1"/>
  <c r="AG1566" i="1"/>
  <c r="AG1564" i="1"/>
  <c r="AG1563" i="1"/>
  <c r="AG1561" i="1"/>
  <c r="AG1560" i="1"/>
  <c r="AG1559" i="1"/>
  <c r="AG1557" i="1"/>
  <c r="AG1556" i="1"/>
  <c r="AG1555" i="1"/>
  <c r="AG1554" i="1"/>
  <c r="AG1553" i="1"/>
  <c r="AG1551" i="1"/>
  <c r="AG1550" i="1"/>
  <c r="AG1549" i="1"/>
  <c r="AG1548" i="1"/>
  <c r="AG1547" i="1"/>
  <c r="AG1545" i="1"/>
  <c r="AG1543" i="1"/>
  <c r="AG1542" i="1"/>
  <c r="AG1541" i="1"/>
  <c r="AG1540" i="1"/>
  <c r="AG1538" i="1"/>
  <c r="AG1537" i="1"/>
  <c r="AG1536" i="1"/>
  <c r="AG1535" i="1"/>
  <c r="AG1534" i="1"/>
  <c r="AG1532" i="1"/>
  <c r="AG1531" i="1"/>
  <c r="AG1530" i="1"/>
  <c r="AG1529" i="1"/>
  <c r="AG1528" i="1"/>
  <c r="AG1526" i="1"/>
  <c r="AG1525" i="1"/>
  <c r="AG1524" i="1"/>
  <c r="AG1523" i="1"/>
  <c r="AG1521" i="1"/>
  <c r="AG1519" i="1"/>
  <c r="AG1518" i="1"/>
  <c r="AG1517" i="1"/>
  <c r="AG1516" i="1"/>
  <c r="AG1515" i="1"/>
  <c r="AG1513" i="1"/>
  <c r="AG1512" i="1"/>
  <c r="AG1511" i="1"/>
  <c r="AG1509" i="1"/>
  <c r="AG1508" i="1"/>
  <c r="AG1506" i="1"/>
  <c r="AG1505" i="1"/>
  <c r="AG1504" i="1"/>
  <c r="AG1503" i="1"/>
  <c r="AG1502" i="1"/>
  <c r="AG1500" i="1"/>
  <c r="AG1499" i="1"/>
  <c r="AG1497" i="1"/>
  <c r="AG1496" i="1"/>
  <c r="AG1495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0" i="1"/>
  <c r="AG1399" i="1"/>
  <c r="AG1398" i="1"/>
  <c r="AG1397" i="1"/>
  <c r="AG1396" i="1"/>
  <c r="AG1394" i="1"/>
  <c r="AG1392" i="1"/>
  <c r="AG1391" i="1"/>
  <c r="AG1390" i="1"/>
  <c r="AG1389" i="1"/>
  <c r="AG1387" i="1"/>
  <c r="AG1386" i="1"/>
  <c r="AG1385" i="1"/>
  <c r="AG1384" i="1"/>
  <c r="AG1383" i="1"/>
  <c r="AG1380" i="1"/>
  <c r="AG1379" i="1"/>
  <c r="AG1378" i="1"/>
  <c r="AG1377" i="1"/>
  <c r="AG1376" i="1"/>
  <c r="AG1375" i="1"/>
  <c r="AG1374" i="1"/>
  <c r="AG1372" i="1"/>
  <c r="AG1371" i="1"/>
  <c r="AG1370" i="1"/>
  <c r="AG1369" i="1"/>
  <c r="AG1366" i="1"/>
  <c r="AG1364" i="1"/>
  <c r="AG1363" i="1"/>
  <c r="AG1362" i="1"/>
  <c r="AG1361" i="1"/>
  <c r="AG1360" i="1"/>
  <c r="AG1358" i="1"/>
  <c r="AG1357" i="1"/>
  <c r="AG1356" i="1"/>
  <c r="AG1354" i="1"/>
  <c r="AG1353" i="1"/>
  <c r="AG1351" i="1"/>
  <c r="AG1350" i="1"/>
  <c r="AG1349" i="1"/>
  <c r="AG1348" i="1"/>
  <c r="AG1347" i="1"/>
  <c r="AG1345" i="1"/>
  <c r="AG1344" i="1"/>
  <c r="AG1342" i="1"/>
  <c r="AG1341" i="1"/>
  <c r="AG1340" i="1"/>
  <c r="AG1338" i="1"/>
  <c r="AG1337" i="1"/>
  <c r="AG1336" i="1"/>
  <c r="AG1335" i="1"/>
  <c r="AG1334" i="1"/>
  <c r="AG1332" i="1"/>
  <c r="AG1331" i="1"/>
  <c r="AG1330" i="1"/>
  <c r="AG1329" i="1"/>
  <c r="AG1328" i="1"/>
  <c r="AG1326" i="1"/>
  <c r="AG1324" i="1"/>
  <c r="AG1323" i="1"/>
  <c r="AG1322" i="1"/>
  <c r="AG1321" i="1"/>
  <c r="AG1320" i="1"/>
  <c r="AG1318" i="1"/>
  <c r="AG1317" i="1"/>
  <c r="AG1316" i="1"/>
  <c r="AG1315" i="1"/>
  <c r="AG1314" i="1"/>
  <c r="AG1311" i="1"/>
  <c r="AG1310" i="1"/>
  <c r="AG1309" i="1"/>
  <c r="AG1308" i="1"/>
  <c r="AG1307" i="1"/>
  <c r="AG1305" i="1"/>
  <c r="AG1304" i="1"/>
  <c r="AG1303" i="1"/>
  <c r="AG1302" i="1"/>
  <c r="AG1300" i="1"/>
  <c r="AG1298" i="1"/>
  <c r="AG1297" i="1"/>
  <c r="AG1296" i="1"/>
  <c r="AG1295" i="1"/>
  <c r="AG1294" i="1"/>
  <c r="AG1292" i="1"/>
  <c r="AG1291" i="1"/>
  <c r="AG1290" i="1"/>
  <c r="AG1288" i="1"/>
  <c r="AG1287" i="1"/>
  <c r="AG1285" i="1"/>
  <c r="AG1284" i="1"/>
  <c r="AG1283" i="1"/>
  <c r="AG1282" i="1"/>
  <c r="AG1281" i="1"/>
  <c r="AG1279" i="1"/>
  <c r="AG1278" i="1"/>
  <c r="AG1276" i="1"/>
  <c r="AG1275" i="1"/>
  <c r="AG1274" i="1"/>
  <c r="AG1272" i="1"/>
  <c r="AG1271" i="1"/>
  <c r="AG1270" i="1"/>
  <c r="AG1269" i="1"/>
  <c r="AG1268" i="1"/>
  <c r="AG1266" i="1"/>
  <c r="AG1265" i="1"/>
  <c r="AG1264" i="1"/>
  <c r="AG1263" i="1"/>
  <c r="AG1262" i="1"/>
  <c r="AG1260" i="1"/>
  <c r="AG1258" i="1"/>
  <c r="AG1257" i="1"/>
  <c r="AG1256" i="1"/>
  <c r="AG1255" i="1"/>
  <c r="AG1253" i="1"/>
  <c r="AG1252" i="1"/>
  <c r="AG1251" i="1"/>
  <c r="AG1250" i="1"/>
  <c r="AG1249" i="1"/>
  <c r="AG1246" i="1"/>
  <c r="AG1245" i="1"/>
  <c r="AG1244" i="1"/>
  <c r="AG1243" i="1"/>
  <c r="AG1242" i="1"/>
  <c r="AG1240" i="1"/>
  <c r="AG1239" i="1"/>
  <c r="AG1238" i="1"/>
  <c r="AG1237" i="1"/>
  <c r="AG1235" i="1"/>
  <c r="AG1233" i="1"/>
  <c r="AG1232" i="1"/>
  <c r="AG1231" i="1"/>
  <c r="AG1230" i="1"/>
  <c r="AG1229" i="1"/>
  <c r="AG1227" i="1"/>
  <c r="AG1226" i="1"/>
  <c r="AG1225" i="1"/>
  <c r="AG1223" i="1"/>
  <c r="AG1222" i="1"/>
  <c r="AG1220" i="1"/>
  <c r="AG1219" i="1"/>
  <c r="AG1218" i="1"/>
  <c r="AG1217" i="1"/>
  <c r="AG1216" i="1"/>
  <c r="AG1214" i="1"/>
  <c r="AG1213" i="1"/>
  <c r="AG1211" i="1"/>
  <c r="AG1210" i="1"/>
  <c r="AG1209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2" i="1"/>
  <c r="AG1111" i="1"/>
  <c r="AG1110" i="1"/>
  <c r="AG1109" i="1"/>
  <c r="AG1108" i="1"/>
  <c r="AG1106" i="1"/>
  <c r="AG1104" i="1"/>
  <c r="AG1103" i="1"/>
  <c r="AG1102" i="1"/>
  <c r="AG1101" i="1"/>
  <c r="AG1100" i="1"/>
  <c r="AG1099" i="1"/>
  <c r="AG1098" i="1"/>
  <c r="AG1096" i="1"/>
  <c r="AG1095" i="1"/>
  <c r="AG1094" i="1"/>
  <c r="AG1093" i="1"/>
  <c r="AG1092" i="1"/>
  <c r="AG1089" i="1"/>
  <c r="AG1088" i="1"/>
  <c r="AG1087" i="1"/>
  <c r="AG1086" i="1"/>
  <c r="AG1085" i="1"/>
  <c r="AG1083" i="1"/>
  <c r="AG1082" i="1"/>
  <c r="AG1081" i="1"/>
  <c r="AG1080" i="1"/>
  <c r="AG1078" i="1"/>
  <c r="AG1076" i="1"/>
  <c r="AG1075" i="1"/>
  <c r="AG1074" i="1"/>
  <c r="AG1073" i="1"/>
  <c r="AG1072" i="1"/>
  <c r="AG1071" i="1"/>
  <c r="AG1070" i="1"/>
  <c r="AG1068" i="1"/>
  <c r="AG1067" i="1"/>
  <c r="AG1066" i="1"/>
  <c r="AG1064" i="1"/>
  <c r="AG1063" i="1"/>
  <c r="AG1061" i="1"/>
  <c r="AG1060" i="1"/>
  <c r="AG1059" i="1"/>
  <c r="AG1058" i="1"/>
  <c r="AG1057" i="1"/>
  <c r="AG1055" i="1"/>
  <c r="AG1054" i="1"/>
  <c r="AG1052" i="1"/>
  <c r="AG1051" i="1"/>
  <c r="AG1050" i="1"/>
  <c r="AG1049" i="1"/>
  <c r="AG1048" i="1"/>
  <c r="AG1046" i="1"/>
  <c r="AG1045" i="1"/>
  <c r="AG1044" i="1"/>
  <c r="AG1043" i="1"/>
  <c r="AG1042" i="1"/>
  <c r="AG1039" i="1"/>
  <c r="AG1038" i="1"/>
  <c r="AG1037" i="1"/>
  <c r="AG1036" i="1"/>
  <c r="AG1035" i="1"/>
  <c r="AG1033" i="1"/>
  <c r="AG1031" i="1"/>
  <c r="AG1030" i="1"/>
  <c r="AG1029" i="1"/>
  <c r="AG1028" i="1"/>
  <c r="AG1026" i="1"/>
  <c r="AG1025" i="1"/>
  <c r="AG1024" i="1"/>
  <c r="AG1023" i="1"/>
  <c r="AG1022" i="1"/>
  <c r="AG1019" i="1"/>
  <c r="AG1018" i="1"/>
  <c r="AG1017" i="1"/>
  <c r="AG1016" i="1"/>
  <c r="AG1015" i="1"/>
  <c r="AG1013" i="1"/>
  <c r="AG1012" i="1"/>
  <c r="AG1011" i="1"/>
  <c r="AG1010" i="1"/>
  <c r="AG1007" i="1"/>
  <c r="AG1005" i="1"/>
  <c r="AG1004" i="1"/>
  <c r="AG1003" i="1"/>
  <c r="AG1002" i="1"/>
  <c r="AG1001" i="1"/>
  <c r="AG999" i="1"/>
  <c r="AG998" i="1"/>
  <c r="AG997" i="1"/>
  <c r="AG995" i="1"/>
  <c r="AG994" i="1"/>
  <c r="AG992" i="1"/>
  <c r="AG991" i="1"/>
  <c r="AG990" i="1"/>
  <c r="AG989" i="1"/>
  <c r="AG988" i="1"/>
  <c r="AG987" i="1"/>
  <c r="AG985" i="1"/>
  <c r="AG984" i="1"/>
  <c r="AG982" i="1"/>
  <c r="AG981" i="1"/>
  <c r="AG980" i="1"/>
  <c r="AG977" i="1"/>
  <c r="AG976" i="1"/>
  <c r="AG975" i="1"/>
  <c r="AG974" i="1"/>
  <c r="AG973" i="1"/>
  <c r="AG971" i="1"/>
  <c r="AG970" i="1"/>
  <c r="AG969" i="1"/>
  <c r="AG968" i="1"/>
  <c r="AG967" i="1"/>
  <c r="AG965" i="1"/>
  <c r="AG963" i="1"/>
  <c r="AG962" i="1"/>
  <c r="AG961" i="1"/>
  <c r="AG960" i="1"/>
  <c r="AG958" i="1"/>
  <c r="AG957" i="1"/>
  <c r="AG956" i="1"/>
  <c r="AG955" i="1"/>
  <c r="AG954" i="1"/>
  <c r="AG953" i="1"/>
  <c r="AG950" i="1"/>
  <c r="AG949" i="1"/>
  <c r="AG948" i="1"/>
  <c r="AG947" i="1"/>
  <c r="AG946" i="1"/>
  <c r="AG944" i="1"/>
  <c r="AG943" i="1"/>
  <c r="AG942" i="1"/>
  <c r="AG941" i="1"/>
  <c r="AG939" i="1"/>
  <c r="AG937" i="1"/>
  <c r="AG936" i="1"/>
  <c r="AG935" i="1"/>
  <c r="AG934" i="1"/>
  <c r="AG933" i="1"/>
  <c r="AG931" i="1"/>
  <c r="AG930" i="1"/>
  <c r="AG929" i="1"/>
  <c r="AG928" i="1"/>
  <c r="AG926" i="1"/>
  <c r="AG925" i="1"/>
  <c r="AG924" i="1"/>
  <c r="AG923" i="1"/>
  <c r="AG921" i="1"/>
  <c r="AG920" i="1"/>
  <c r="AG919" i="1"/>
  <c r="AG918" i="1"/>
  <c r="AG917" i="1"/>
  <c r="AG913" i="1"/>
  <c r="AG912" i="1"/>
  <c r="AG910" i="1"/>
  <c r="AG909" i="1"/>
  <c r="AG908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8" i="1"/>
  <c r="AG807" i="1"/>
  <c r="AG806" i="1"/>
  <c r="AG805" i="1"/>
  <c r="AG804" i="1"/>
  <c r="AG802" i="1"/>
  <c r="AG800" i="1"/>
  <c r="AG799" i="1"/>
  <c r="AG798" i="1"/>
  <c r="AG797" i="1"/>
  <c r="AG796" i="1"/>
  <c r="AG794" i="1"/>
  <c r="AG793" i="1"/>
  <c r="AG792" i="1"/>
  <c r="AG791" i="1"/>
  <c r="AG790" i="1"/>
  <c r="AG787" i="1"/>
  <c r="AG786" i="1"/>
  <c r="AG785" i="1"/>
  <c r="AG784" i="1"/>
  <c r="AG783" i="1"/>
  <c r="AG781" i="1"/>
  <c r="AG780" i="1"/>
  <c r="AG779" i="1"/>
  <c r="AG778" i="1"/>
  <c r="AG776" i="1"/>
  <c r="AG774" i="1"/>
  <c r="AG773" i="1"/>
  <c r="AG772" i="1"/>
  <c r="AG771" i="1"/>
  <c r="AG770" i="1"/>
  <c r="AG768" i="1"/>
  <c r="AG767" i="1"/>
  <c r="AG766" i="1"/>
  <c r="AG764" i="1"/>
  <c r="AG763" i="1"/>
  <c r="AG761" i="1"/>
  <c r="AG760" i="1"/>
  <c r="AG759" i="1"/>
  <c r="AG758" i="1"/>
  <c r="AG757" i="1"/>
  <c r="AG756" i="1"/>
  <c r="AG754" i="1"/>
  <c r="AG753" i="1"/>
  <c r="AG750" i="1"/>
  <c r="AG749" i="1"/>
  <c r="AG748" i="1"/>
  <c r="AG746" i="1"/>
  <c r="AG745" i="1"/>
  <c r="AG744" i="1"/>
  <c r="AG743" i="1"/>
  <c r="AG742" i="1"/>
  <c r="AG740" i="1"/>
  <c r="AG739" i="1"/>
  <c r="AG738" i="1"/>
  <c r="AG737" i="1"/>
  <c r="AG736" i="1"/>
  <c r="AG734" i="1"/>
  <c r="AG732" i="1"/>
  <c r="AG731" i="1"/>
  <c r="AG730" i="1"/>
  <c r="AG729" i="1"/>
  <c r="AG727" i="1"/>
  <c r="AG726" i="1"/>
  <c r="AG725" i="1"/>
  <c r="AG724" i="1"/>
  <c r="AG723" i="1"/>
  <c r="AG720" i="1"/>
  <c r="AG719" i="1"/>
  <c r="AG718" i="1"/>
  <c r="AG717" i="1"/>
  <c r="AG716" i="1"/>
  <c r="AG714" i="1"/>
  <c r="AG713" i="1"/>
  <c r="AG712" i="1"/>
  <c r="AG711" i="1"/>
  <c r="AG709" i="1"/>
  <c r="AG707" i="1"/>
  <c r="AG706" i="1"/>
  <c r="AG705" i="1"/>
  <c r="AG704" i="1"/>
  <c r="AG703" i="1"/>
  <c r="AG701" i="1"/>
  <c r="AG700" i="1"/>
  <c r="AG699" i="1"/>
  <c r="AG697" i="1"/>
  <c r="AG696" i="1"/>
  <c r="AG694" i="1"/>
  <c r="AG693" i="1"/>
  <c r="AG692" i="1"/>
  <c r="AG691" i="1"/>
  <c r="AG690" i="1"/>
  <c r="AG688" i="1"/>
  <c r="AG687" i="1"/>
  <c r="AG685" i="1"/>
  <c r="AG684" i="1"/>
  <c r="AG683" i="1"/>
  <c r="AG681" i="1"/>
  <c r="AG680" i="1"/>
  <c r="AG679" i="1"/>
  <c r="AG678" i="1"/>
  <c r="AG677" i="1"/>
  <c r="AG675" i="1"/>
  <c r="AG674" i="1"/>
  <c r="AG673" i="1"/>
  <c r="AG672" i="1"/>
  <c r="AG671" i="1"/>
  <c r="AG669" i="1"/>
  <c r="AG667" i="1"/>
  <c r="AG666" i="1"/>
  <c r="AG665" i="1"/>
  <c r="AG664" i="1"/>
  <c r="AG662" i="1"/>
  <c r="AG661" i="1"/>
  <c r="AG660" i="1"/>
  <c r="AG659" i="1"/>
  <c r="AG658" i="1"/>
  <c r="AG655" i="1"/>
  <c r="AG654" i="1"/>
  <c r="AG653" i="1"/>
  <c r="AG652" i="1"/>
  <c r="AG651" i="1"/>
  <c r="AG650" i="1"/>
  <c r="AG648" i="1"/>
  <c r="AG647" i="1"/>
  <c r="AG646" i="1"/>
  <c r="AG645" i="1"/>
  <c r="AG644" i="1"/>
  <c r="AG642" i="1"/>
  <c r="AG640" i="1"/>
  <c r="AG639" i="1"/>
  <c r="AG638" i="1"/>
  <c r="AG637" i="1"/>
  <c r="AG636" i="1"/>
  <c r="AG634" i="1"/>
  <c r="AG633" i="1"/>
  <c r="AG632" i="1"/>
  <c r="AG630" i="1"/>
  <c r="AG629" i="1"/>
  <c r="AG627" i="1"/>
  <c r="AG626" i="1"/>
  <c r="AG625" i="1"/>
  <c r="AG624" i="1"/>
  <c r="AG623" i="1"/>
  <c r="AG621" i="1"/>
  <c r="AG620" i="1"/>
  <c r="AG618" i="1"/>
  <c r="AG617" i="1"/>
  <c r="AG616" i="1"/>
  <c r="AG614" i="1"/>
  <c r="AG613" i="1"/>
  <c r="AG612" i="1"/>
  <c r="AG611" i="1"/>
  <c r="AG610" i="1"/>
  <c r="AG609" i="1"/>
  <c r="AG608" i="1"/>
  <c r="AG607" i="1"/>
  <c r="AG606" i="1"/>
  <c r="AG605" i="1"/>
  <c r="AG603" i="1"/>
  <c r="AG601" i="1"/>
  <c r="AG600" i="1"/>
  <c r="AG599" i="1"/>
  <c r="AG598" i="1"/>
  <c r="AG596" i="1"/>
  <c r="AG595" i="1"/>
  <c r="AG594" i="1"/>
  <c r="AG593" i="1"/>
  <c r="AG592" i="1"/>
  <c r="AG590" i="1"/>
  <c r="AG589" i="1"/>
  <c r="AG588" i="1"/>
  <c r="AG587" i="1"/>
  <c r="AG586" i="1"/>
  <c r="AG584" i="1"/>
  <c r="AG583" i="1"/>
  <c r="AG582" i="1"/>
  <c r="AG581" i="1"/>
  <c r="AG579" i="1"/>
  <c r="AG577" i="1"/>
  <c r="AG576" i="1"/>
  <c r="AG575" i="1"/>
  <c r="AG574" i="1"/>
  <c r="AG573" i="1"/>
  <c r="AG571" i="1"/>
  <c r="AG570" i="1"/>
  <c r="AG569" i="1"/>
  <c r="AG567" i="1"/>
  <c r="AG566" i="1"/>
  <c r="AG564" i="1"/>
  <c r="AG563" i="1"/>
  <c r="AG562" i="1"/>
  <c r="AG561" i="1"/>
  <c r="AG560" i="1"/>
  <c r="AG558" i="1"/>
  <c r="AG557" i="1"/>
  <c r="AG555" i="1"/>
  <c r="AG554" i="1"/>
  <c r="AG553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0" i="1"/>
  <c r="AG459" i="1"/>
  <c r="AG458" i="1"/>
  <c r="AG457" i="1"/>
  <c r="AG456" i="1"/>
  <c r="AG454" i="1"/>
  <c r="AG452" i="1"/>
  <c r="AG451" i="1"/>
  <c r="AG450" i="1"/>
  <c r="AG449" i="1"/>
  <c r="AG447" i="1"/>
  <c r="AG446" i="1"/>
  <c r="AG445" i="1"/>
  <c r="AG444" i="1"/>
  <c r="AG443" i="1"/>
  <c r="AG440" i="1"/>
  <c r="AG439" i="1"/>
  <c r="AG438" i="1"/>
  <c r="AG437" i="1"/>
  <c r="AG436" i="1"/>
  <c r="AG434" i="1"/>
  <c r="AG433" i="1"/>
  <c r="AG432" i="1"/>
  <c r="AG431" i="1"/>
  <c r="AG429" i="1"/>
  <c r="AG427" i="1"/>
  <c r="AG426" i="1"/>
  <c r="AG425" i="1"/>
  <c r="AG424" i="1"/>
  <c r="AG423" i="1"/>
  <c r="AG421" i="1"/>
  <c r="AG420" i="1"/>
  <c r="AG419" i="1"/>
  <c r="AG417" i="1"/>
  <c r="AG416" i="1"/>
  <c r="AG414" i="1"/>
  <c r="AG413" i="1"/>
  <c r="AG412" i="1"/>
  <c r="AG411" i="1"/>
  <c r="AG410" i="1"/>
  <c r="AG408" i="1"/>
  <c r="AG407" i="1"/>
  <c r="AG405" i="1"/>
  <c r="AG404" i="1"/>
  <c r="AG403" i="1"/>
  <c r="AG401" i="1"/>
  <c r="AG400" i="1"/>
  <c r="AG399" i="1"/>
  <c r="AG398" i="1"/>
  <c r="AG397" i="1"/>
  <c r="AG395" i="1"/>
  <c r="AG394" i="1"/>
  <c r="AG393" i="1"/>
  <c r="AG392" i="1"/>
  <c r="AG391" i="1"/>
  <c r="AG389" i="1"/>
  <c r="AG387" i="1"/>
  <c r="AG386" i="1"/>
  <c r="AG385" i="1"/>
  <c r="AG384" i="1"/>
  <c r="AG382" i="1"/>
  <c r="AG381" i="1"/>
  <c r="AG380" i="1"/>
  <c r="AG379" i="1"/>
  <c r="AG378" i="1"/>
  <c r="AG375" i="1"/>
  <c r="AG374" i="1"/>
  <c r="AG373" i="1"/>
  <c r="AG372" i="1"/>
  <c r="AG371" i="1"/>
  <c r="AG369" i="1"/>
  <c r="AG368" i="1"/>
  <c r="AG367" i="1"/>
  <c r="AG366" i="1"/>
  <c r="AG364" i="1"/>
  <c r="AG362" i="1"/>
  <c r="AG361" i="1"/>
  <c r="AG360" i="1"/>
  <c r="AG359" i="1"/>
  <c r="AG358" i="1"/>
  <c r="AG356" i="1"/>
  <c r="AG355" i="1"/>
  <c r="AG354" i="1"/>
  <c r="AG352" i="1"/>
  <c r="AG351" i="1"/>
  <c r="AG349" i="1"/>
  <c r="AG348" i="1"/>
  <c r="AG347" i="1"/>
  <c r="AG346" i="1"/>
  <c r="AG345" i="1"/>
  <c r="AG343" i="1"/>
  <c r="AG342" i="1"/>
  <c r="AG340" i="1"/>
  <c r="AG339" i="1"/>
  <c r="AG338" i="1"/>
  <c r="AG336" i="1"/>
  <c r="AG335" i="1"/>
  <c r="AG334" i="1"/>
  <c r="AG333" i="1"/>
  <c r="AG332" i="1"/>
  <c r="AG330" i="1"/>
  <c r="AG329" i="1"/>
  <c r="AG328" i="1"/>
  <c r="AG327" i="1"/>
  <c r="AG326" i="1"/>
  <c r="AG324" i="1"/>
  <c r="AG322" i="1"/>
  <c r="AG321" i="1"/>
  <c r="AG320" i="1"/>
  <c r="AG319" i="1"/>
  <c r="AG317" i="1"/>
  <c r="AG316" i="1"/>
  <c r="AG315" i="1"/>
  <c r="AG314" i="1"/>
  <c r="AG313" i="1"/>
  <c r="AG310" i="1"/>
  <c r="AG309" i="1"/>
  <c r="AG308" i="1"/>
  <c r="AG307" i="1"/>
  <c r="AG306" i="1"/>
  <c r="AG304" i="1"/>
  <c r="AG303" i="1"/>
  <c r="AG302" i="1"/>
  <c r="AG301" i="1"/>
  <c r="AG299" i="1"/>
  <c r="AG297" i="1"/>
  <c r="AG296" i="1"/>
  <c r="AG295" i="1"/>
  <c r="AG294" i="1"/>
  <c r="AG293" i="1"/>
  <c r="AG291" i="1"/>
  <c r="AG290" i="1"/>
  <c r="AG289" i="1"/>
  <c r="AG287" i="1"/>
  <c r="AG286" i="1"/>
  <c r="AG284" i="1"/>
  <c r="AG283" i="1"/>
  <c r="AG282" i="1"/>
  <c r="AG281" i="1"/>
  <c r="AG280" i="1"/>
  <c r="AG278" i="1"/>
  <c r="AG277" i="1"/>
  <c r="AG275" i="1"/>
  <c r="AG274" i="1"/>
  <c r="AG273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0" i="1"/>
  <c r="AG229" i="1"/>
  <c r="AG228" i="1"/>
  <c r="AG227" i="1"/>
  <c r="AG226" i="1"/>
  <c r="AG224" i="1"/>
  <c r="AG222" i="1"/>
  <c r="AG221" i="1"/>
  <c r="AG220" i="1"/>
  <c r="AG219" i="1"/>
  <c r="AG217" i="1"/>
  <c r="AG216" i="1"/>
  <c r="AG215" i="1"/>
  <c r="AG214" i="1"/>
  <c r="AG213" i="1"/>
  <c r="AG210" i="1"/>
  <c r="AG209" i="1"/>
  <c r="AG208" i="1"/>
  <c r="AG207" i="1"/>
  <c r="AG206" i="1"/>
  <c r="AG204" i="1"/>
  <c r="AG203" i="1"/>
  <c r="AG202" i="1"/>
  <c r="AG201" i="1"/>
  <c r="AG199" i="1"/>
  <c r="AG197" i="1"/>
  <c r="AG196" i="1"/>
  <c r="AG195" i="1"/>
  <c r="AG194" i="1"/>
  <c r="AG193" i="1"/>
  <c r="AG191" i="1"/>
  <c r="AG190" i="1"/>
  <c r="AG189" i="1"/>
  <c r="AG187" i="1"/>
  <c r="AG186" i="1"/>
  <c r="AG184" i="1"/>
  <c r="AG183" i="1"/>
  <c r="AG182" i="1"/>
  <c r="AG181" i="1"/>
  <c r="AG180" i="1"/>
  <c r="AG178" i="1"/>
  <c r="AG177" i="1"/>
  <c r="AG175" i="1"/>
  <c r="AG174" i="1"/>
  <c r="AG173" i="1"/>
  <c r="AG171" i="1"/>
  <c r="AG170" i="1"/>
  <c r="AG169" i="1"/>
  <c r="AG168" i="1"/>
  <c r="AG167" i="1"/>
  <c r="AG165" i="1"/>
  <c r="AG164" i="1"/>
  <c r="AG163" i="1"/>
  <c r="AG162" i="1"/>
  <c r="AG161" i="1"/>
  <c r="AG159" i="1"/>
  <c r="AG157" i="1"/>
  <c r="AG156" i="1"/>
  <c r="AG155" i="1"/>
  <c r="AG154" i="1"/>
  <c r="AG152" i="1"/>
  <c r="AG151" i="1"/>
  <c r="AG150" i="1"/>
  <c r="AG149" i="1"/>
  <c r="AG148" i="1"/>
  <c r="AG145" i="1"/>
  <c r="AG144" i="1"/>
  <c r="AG143" i="1"/>
  <c r="AG142" i="1"/>
  <c r="AG141" i="1"/>
  <c r="AG139" i="1"/>
  <c r="AG138" i="1"/>
  <c r="AG137" i="1"/>
  <c r="AG136" i="1"/>
  <c r="AG134" i="1"/>
  <c r="AG132" i="1"/>
  <c r="AG131" i="1"/>
  <c r="AG130" i="1"/>
  <c r="AG129" i="1"/>
  <c r="AG128" i="1"/>
  <c r="AG126" i="1"/>
  <c r="AG125" i="1"/>
  <c r="AG124" i="1"/>
  <c r="AG122" i="1"/>
  <c r="AG121" i="1"/>
  <c r="AG119" i="1"/>
  <c r="AG118" i="1"/>
  <c r="AG117" i="1"/>
  <c r="AG116" i="1"/>
  <c r="AG115" i="1"/>
  <c r="AG113" i="1"/>
  <c r="AG112" i="1"/>
  <c r="AG110" i="1"/>
  <c r="AG109" i="1"/>
  <c r="AG108" i="1"/>
  <c r="AG106" i="1"/>
  <c r="AG105" i="1"/>
  <c r="AG104" i="1"/>
  <c r="AG103" i="1"/>
  <c r="AG102" i="1"/>
  <c r="AG100" i="1"/>
  <c r="AG99" i="1"/>
  <c r="AG98" i="1"/>
  <c r="AG97" i="1"/>
  <c r="AG96" i="1"/>
  <c r="AG94" i="1"/>
  <c r="AG92" i="1"/>
  <c r="AG91" i="1"/>
  <c r="AG90" i="1"/>
  <c r="AG89" i="1"/>
  <c r="AG87" i="1"/>
  <c r="AG86" i="1"/>
  <c r="AG85" i="1"/>
  <c r="AG84" i="1"/>
  <c r="AG83" i="1"/>
  <c r="AG80" i="1"/>
  <c r="AG79" i="1"/>
  <c r="AG78" i="1"/>
  <c r="AG77" i="1"/>
  <c r="AG76" i="1"/>
  <c r="AG74" i="1"/>
  <c r="AG73" i="1"/>
  <c r="AG72" i="1"/>
  <c r="AG71" i="1"/>
  <c r="AG69" i="1"/>
  <c r="AG67" i="1"/>
  <c r="AG66" i="1"/>
  <c r="AG65" i="1"/>
  <c r="AG64" i="1"/>
  <c r="AG63" i="1"/>
  <c r="AG61" i="1"/>
  <c r="AG60" i="1"/>
  <c r="AG59" i="1"/>
  <c r="AG57" i="1"/>
  <c r="AG56" i="1"/>
  <c r="AG54" i="1"/>
  <c r="AG53" i="1"/>
  <c r="AG52" i="1"/>
  <c r="AG51" i="1"/>
  <c r="AG50" i="1"/>
  <c r="AG48" i="1"/>
  <c r="AG47" i="1"/>
  <c r="AG45" i="1"/>
  <c r="AG44" i="1"/>
  <c r="AG43" i="1"/>
  <c r="AG41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2" i="1"/>
  <c r="AH42" i="1"/>
  <c r="AH46" i="1"/>
  <c r="AH49" i="1"/>
  <c r="AH55" i="1"/>
  <c r="AH58" i="1"/>
  <c r="AH62" i="1"/>
  <c r="AH68" i="1"/>
  <c r="AH70" i="1"/>
  <c r="AH75" i="1"/>
  <c r="AH81" i="1"/>
  <c r="AH82" i="1"/>
  <c r="AH88" i="1"/>
  <c r="AH93" i="1"/>
  <c r="AH95" i="1"/>
  <c r="AH101" i="1"/>
  <c r="AH107" i="1"/>
  <c r="AH111" i="1"/>
  <c r="AH114" i="1"/>
  <c r="AH120" i="1"/>
  <c r="AH123" i="1"/>
  <c r="AH127" i="1"/>
  <c r="AH133" i="1"/>
  <c r="AH135" i="1"/>
  <c r="AH140" i="1"/>
  <c r="AH146" i="1"/>
  <c r="AH147" i="1"/>
  <c r="AH153" i="1"/>
  <c r="AH158" i="1"/>
  <c r="AH160" i="1"/>
  <c r="AH166" i="1"/>
  <c r="AH172" i="1"/>
  <c r="AH176" i="1"/>
  <c r="AH179" i="1"/>
  <c r="AH185" i="1"/>
  <c r="AH188" i="1"/>
  <c r="AH192" i="1"/>
  <c r="AH198" i="1"/>
  <c r="AH200" i="1"/>
  <c r="AH205" i="1"/>
  <c r="AH211" i="1"/>
  <c r="AH212" i="1"/>
  <c r="AH218" i="1"/>
  <c r="AH223" i="1"/>
  <c r="AH225" i="1"/>
  <c r="AH231" i="1"/>
  <c r="AH272" i="1"/>
  <c r="AH276" i="1"/>
  <c r="AH279" i="1"/>
  <c r="AH285" i="1"/>
  <c r="AH288" i="1"/>
  <c r="AH292" i="1"/>
  <c r="AH298" i="1"/>
  <c r="AH300" i="1"/>
  <c r="AH305" i="1"/>
  <c r="AH311" i="1"/>
  <c r="AH312" i="1"/>
  <c r="AH318" i="1"/>
  <c r="AH323" i="1"/>
  <c r="AH325" i="1"/>
  <c r="AH331" i="1"/>
  <c r="AH337" i="1"/>
  <c r="AH341" i="1"/>
  <c r="AH344" i="1"/>
  <c r="AH350" i="1"/>
  <c r="AH353" i="1"/>
  <c r="AH357" i="1"/>
  <c r="AH363" i="1"/>
  <c r="AH365" i="1"/>
  <c r="AH370" i="1"/>
  <c r="AH376" i="1"/>
  <c r="AH377" i="1"/>
  <c r="AH383" i="1"/>
  <c r="AH388" i="1"/>
  <c r="AH390" i="1"/>
  <c r="AH396" i="1"/>
  <c r="AH402" i="1"/>
  <c r="AH406" i="1"/>
  <c r="AH409" i="1"/>
  <c r="AH415" i="1"/>
  <c r="AH418" i="1"/>
  <c r="AH422" i="1"/>
  <c r="AH428" i="1"/>
  <c r="AH430" i="1"/>
  <c r="AH435" i="1"/>
  <c r="AH441" i="1"/>
  <c r="AH442" i="1"/>
  <c r="AH448" i="1"/>
  <c r="AH453" i="1"/>
  <c r="AH455" i="1"/>
  <c r="AH461" i="1"/>
  <c r="AH552" i="1"/>
  <c r="AH556" i="1"/>
  <c r="AH559" i="1"/>
  <c r="AH565" i="1"/>
  <c r="AH568" i="1"/>
  <c r="AH572" i="1"/>
  <c r="AH578" i="1"/>
  <c r="AH580" i="1"/>
  <c r="AH585" i="1"/>
  <c r="AH591" i="1"/>
  <c r="AH597" i="1"/>
  <c r="AH602" i="1"/>
  <c r="AH604" i="1"/>
  <c r="AH615" i="1"/>
  <c r="AH619" i="1"/>
  <c r="AH622" i="1"/>
  <c r="AH628" i="1"/>
  <c r="AH631" i="1"/>
  <c r="AH635" i="1"/>
  <c r="AH641" i="1"/>
  <c r="AH643" i="1"/>
  <c r="AH649" i="1"/>
  <c r="AH656" i="1"/>
  <c r="AH657" i="1"/>
  <c r="AH663" i="1"/>
  <c r="AH668" i="1"/>
  <c r="AH670" i="1"/>
  <c r="AH676" i="1"/>
  <c r="AH682" i="1"/>
  <c r="AH686" i="1"/>
  <c r="AH689" i="1"/>
  <c r="AH695" i="1"/>
  <c r="AH698" i="1"/>
  <c r="AH702" i="1"/>
  <c r="AH708" i="1"/>
  <c r="AH710" i="1"/>
  <c r="AH715" i="1"/>
  <c r="AH721" i="1"/>
  <c r="AH722" i="1"/>
  <c r="AH728" i="1"/>
  <c r="AH733" i="1"/>
  <c r="AH735" i="1"/>
  <c r="AH741" i="1"/>
  <c r="AH747" i="1"/>
  <c r="AH751" i="1"/>
  <c r="AH752" i="1"/>
  <c r="AH755" i="1"/>
  <c r="AH762" i="1"/>
  <c r="AH765" i="1"/>
  <c r="AH769" i="1"/>
  <c r="AH775" i="1"/>
  <c r="AH777" i="1"/>
  <c r="AH782" i="1"/>
  <c r="AH788" i="1"/>
  <c r="AH789" i="1"/>
  <c r="AH795" i="1"/>
  <c r="AH801" i="1"/>
  <c r="AH803" i="1"/>
  <c r="AH809" i="1"/>
  <c r="AH906" i="1"/>
  <c r="AH907" i="1"/>
  <c r="AH911" i="1"/>
  <c r="AH914" i="1"/>
  <c r="AH915" i="1"/>
  <c r="AH916" i="1"/>
  <c r="AH922" i="1"/>
  <c r="AH927" i="1"/>
  <c r="AH932" i="1"/>
  <c r="AH938" i="1"/>
  <c r="AH940" i="1"/>
  <c r="AH945" i="1"/>
  <c r="AH951" i="1"/>
  <c r="AH952" i="1"/>
  <c r="AH959" i="1"/>
  <c r="AH964" i="1"/>
  <c r="AH966" i="1"/>
  <c r="AH972" i="1"/>
  <c r="AH978" i="1"/>
  <c r="AH979" i="1"/>
  <c r="AH983" i="1"/>
  <c r="AH986" i="1"/>
  <c r="AH993" i="1"/>
  <c r="AH996" i="1"/>
  <c r="AH1000" i="1"/>
  <c r="AH1006" i="1"/>
  <c r="AH1008" i="1"/>
  <c r="AH1009" i="1"/>
  <c r="AH1014" i="1"/>
  <c r="AH1020" i="1"/>
  <c r="AH1021" i="1"/>
  <c r="AH1027" i="1"/>
  <c r="AH1032" i="1"/>
  <c r="AH1034" i="1"/>
  <c r="AH1040" i="1"/>
  <c r="AH1041" i="1"/>
  <c r="AH1047" i="1"/>
  <c r="AH1053" i="1"/>
  <c r="AH1056" i="1"/>
  <c r="AH1062" i="1"/>
  <c r="AH1065" i="1"/>
  <c r="AH1069" i="1"/>
  <c r="AH1077" i="1"/>
  <c r="AH1079" i="1"/>
  <c r="AH1084" i="1"/>
  <c r="AH1090" i="1"/>
  <c r="AH1091" i="1"/>
  <c r="AH1097" i="1"/>
  <c r="AH1105" i="1"/>
  <c r="AH1107" i="1"/>
  <c r="AH1113" i="1"/>
  <c r="AH1208" i="1"/>
  <c r="AH1212" i="1"/>
  <c r="AH1215" i="1"/>
  <c r="AH1221" i="1"/>
  <c r="AH1224" i="1"/>
  <c r="AH1228" i="1"/>
  <c r="AH1234" i="1"/>
  <c r="AH1236" i="1"/>
  <c r="AH1241" i="1"/>
  <c r="AH1247" i="1"/>
  <c r="AH1248" i="1"/>
  <c r="AH1254" i="1"/>
  <c r="AH1259" i="1"/>
  <c r="AH1261" i="1"/>
  <c r="AH1267" i="1"/>
  <c r="AH1273" i="1"/>
  <c r="AH1277" i="1"/>
  <c r="AH1280" i="1"/>
  <c r="AH1286" i="1"/>
  <c r="AH1289" i="1"/>
  <c r="AH1293" i="1"/>
  <c r="AH1299" i="1"/>
  <c r="AH1301" i="1"/>
  <c r="AH1306" i="1"/>
  <c r="AH1312" i="1"/>
  <c r="AH1313" i="1"/>
  <c r="AH1319" i="1"/>
  <c r="AH1325" i="1"/>
  <c r="AH1327" i="1"/>
  <c r="AH1333" i="1"/>
  <c r="AH1339" i="1"/>
  <c r="AH1343" i="1"/>
  <c r="AH1346" i="1"/>
  <c r="AH1352" i="1"/>
  <c r="AH1355" i="1"/>
  <c r="AH1359" i="1"/>
  <c r="AH1365" i="1"/>
  <c r="AH1367" i="1"/>
  <c r="AH1368" i="1"/>
  <c r="AH1373" i="1"/>
  <c r="AH1381" i="1"/>
  <c r="AH1382" i="1"/>
  <c r="AH1388" i="1"/>
  <c r="AH1393" i="1"/>
  <c r="AH1395" i="1"/>
  <c r="AH1401" i="1"/>
  <c r="AH1494" i="1"/>
  <c r="AH1498" i="1"/>
  <c r="AH1501" i="1"/>
  <c r="AH1507" i="1"/>
  <c r="AH1510" i="1"/>
  <c r="AH1514" i="1"/>
  <c r="AH1520" i="1"/>
  <c r="AH1522" i="1"/>
  <c r="AH1527" i="1"/>
  <c r="AH1533" i="1"/>
  <c r="AH1539" i="1"/>
  <c r="AH1544" i="1"/>
  <c r="AH1546" i="1"/>
  <c r="AH1552" i="1"/>
  <c r="AH1558" i="1"/>
  <c r="AH1562" i="1"/>
  <c r="AH1565" i="1"/>
  <c r="AH1573" i="1"/>
  <c r="AH1577" i="1"/>
  <c r="AH1578" i="1"/>
  <c r="AH1579" i="1"/>
  <c r="AH1585" i="1"/>
  <c r="AH1587" i="1"/>
  <c r="AH1597" i="1"/>
  <c r="AH1598" i="1"/>
  <c r="AH1604" i="1"/>
  <c r="AH1609" i="1"/>
  <c r="AH1611" i="1"/>
  <c r="AH1617" i="1"/>
  <c r="AH1623" i="1"/>
  <c r="AH1627" i="1"/>
  <c r="AH1630" i="1"/>
  <c r="AH1636" i="1"/>
  <c r="AH1639" i="1"/>
  <c r="AH1643" i="1"/>
  <c r="AH1649" i="1"/>
  <c r="AH1651" i="1"/>
  <c r="AH1656" i="1"/>
  <c r="AH1662" i="1"/>
  <c r="AH1663" i="1"/>
  <c r="AH1669" i="1"/>
  <c r="AH1674" i="1"/>
  <c r="AH1676" i="1"/>
  <c r="AH1682" i="1"/>
  <c r="V91" i="2"/>
  <c r="W3" i="2"/>
  <c r="AH1697" i="1" s="1"/>
  <c r="W4" i="2"/>
  <c r="AH1714" i="1" s="1"/>
  <c r="W5" i="2"/>
  <c r="W6" i="2"/>
  <c r="AH1687" i="1" s="1"/>
  <c r="W7" i="2"/>
  <c r="AH1717" i="1" s="1"/>
  <c r="W8" i="2"/>
  <c r="AH1689" i="1" s="1"/>
  <c r="W9" i="2"/>
  <c r="AH1708" i="1" s="1"/>
  <c r="W10" i="2"/>
  <c r="AH1715" i="1" s="1"/>
  <c r="W11" i="2"/>
  <c r="W12" i="2"/>
  <c r="AH1692" i="1" s="1"/>
  <c r="W13" i="2"/>
  <c r="AH1693" i="1" s="1"/>
  <c r="W14" i="2"/>
  <c r="AH1707" i="1" s="1"/>
  <c r="W15" i="2"/>
  <c r="AH1703" i="1" s="1"/>
  <c r="W16" i="2"/>
  <c r="AH1710" i="1" s="1"/>
  <c r="W17" i="2"/>
  <c r="AH1701" i="1" s="1"/>
  <c r="W18" i="2"/>
  <c r="AH1686" i="1" s="1"/>
  <c r="W19" i="2"/>
  <c r="AH1713" i="1" s="1"/>
  <c r="W20" i="2"/>
  <c r="W21" i="2"/>
  <c r="AH1704" i="1" s="1"/>
  <c r="W22" i="2"/>
  <c r="W23" i="2"/>
  <c r="W24" i="2"/>
  <c r="W25" i="2"/>
  <c r="AH1691" i="1" s="1"/>
  <c r="W26" i="2"/>
  <c r="AH1694" i="1" s="1"/>
  <c r="W27" i="2"/>
  <c r="AH1683" i="1" s="1"/>
  <c r="W28" i="2"/>
  <c r="W29" i="2"/>
  <c r="AH1690" i="1" s="1"/>
  <c r="W30" i="2"/>
  <c r="AH1716" i="1" s="1"/>
  <c r="W31" i="2"/>
  <c r="AH1695" i="1" s="1"/>
  <c r="W32" i="2"/>
  <c r="AH1696" i="1" s="1"/>
  <c r="W33" i="2"/>
  <c r="AH1705" i="1" s="1"/>
  <c r="W34" i="2"/>
  <c r="AH1702" i="1" s="1"/>
  <c r="W35" i="2"/>
  <c r="AH1706" i="1" s="1"/>
  <c r="W36" i="2"/>
  <c r="AH1688" i="1" s="1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2" i="2"/>
  <c r="AH1699" i="1" s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2" i="6"/>
  <c r="D187" i="5"/>
  <c r="D188" i="5"/>
  <c r="D189" i="5"/>
  <c r="D190" i="5"/>
  <c r="D191" i="5"/>
  <c r="D192" i="5"/>
  <c r="D19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2" i="5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2" i="4"/>
  <c r="D2" i="4" s="1"/>
  <c r="V5" i="7" l="1"/>
  <c r="D8" i="1"/>
  <c r="D20" i="1"/>
  <c r="D32" i="1"/>
  <c r="D44" i="1"/>
  <c r="D9" i="1"/>
  <c r="D21" i="1"/>
  <c r="D33" i="1"/>
  <c r="D45" i="1"/>
  <c r="D2" i="1"/>
  <c r="D14" i="1"/>
  <c r="D26" i="1"/>
  <c r="D38" i="1"/>
  <c r="D50" i="1"/>
  <c r="D62" i="1"/>
  <c r="D74" i="1"/>
  <c r="D86" i="1"/>
  <c r="D3" i="1"/>
  <c r="D15" i="1"/>
  <c r="D27" i="1"/>
  <c r="D39" i="1"/>
  <c r="D4" i="1"/>
  <c r="D16" i="1"/>
  <c r="D28" i="1"/>
  <c r="D40" i="1"/>
  <c r="D7" i="1"/>
  <c r="D19" i="1"/>
  <c r="D31" i="1"/>
  <c r="D43" i="1"/>
  <c r="D55" i="1"/>
  <c r="D67" i="1"/>
  <c r="D79" i="1"/>
  <c r="D91" i="1"/>
  <c r="D25" i="1"/>
  <c r="D49" i="1"/>
  <c r="D64" i="1"/>
  <c r="D78" i="1"/>
  <c r="D93" i="1"/>
  <c r="D105" i="1"/>
  <c r="D117" i="1"/>
  <c r="D129" i="1"/>
  <c r="D141" i="1"/>
  <c r="D153" i="1"/>
  <c r="D165" i="1"/>
  <c r="D177" i="1"/>
  <c r="D189" i="1"/>
  <c r="D201" i="1"/>
  <c r="D213" i="1"/>
  <c r="D225" i="1"/>
  <c r="D5" i="1"/>
  <c r="D29" i="1"/>
  <c r="D51" i="1"/>
  <c r="D65" i="1"/>
  <c r="D80" i="1"/>
  <c r="D94" i="1"/>
  <c r="D106" i="1"/>
  <c r="D118" i="1"/>
  <c r="D130" i="1"/>
  <c r="D142" i="1"/>
  <c r="D154" i="1"/>
  <c r="D166" i="1"/>
  <c r="D178" i="1"/>
  <c r="D190" i="1"/>
  <c r="D202" i="1"/>
  <c r="D214" i="1"/>
  <c r="D226" i="1"/>
  <c r="D6" i="1"/>
  <c r="D30" i="1"/>
  <c r="D52" i="1"/>
  <c r="D66" i="1"/>
  <c r="D81" i="1"/>
  <c r="D95" i="1"/>
  <c r="D107" i="1"/>
  <c r="D119" i="1"/>
  <c r="D131" i="1"/>
  <c r="D143" i="1"/>
  <c r="D155" i="1"/>
  <c r="D167" i="1"/>
  <c r="D179" i="1"/>
  <c r="D191" i="1"/>
  <c r="D203" i="1"/>
  <c r="D215" i="1"/>
  <c r="D227" i="1"/>
  <c r="D10" i="1"/>
  <c r="D34" i="1"/>
  <c r="D53" i="1"/>
  <c r="D68" i="1"/>
  <c r="D82" i="1"/>
  <c r="D96" i="1"/>
  <c r="D108" i="1"/>
  <c r="D120" i="1"/>
  <c r="D132" i="1"/>
  <c r="D144" i="1"/>
  <c r="D156" i="1"/>
  <c r="D168" i="1"/>
  <c r="D180" i="1"/>
  <c r="D192" i="1"/>
  <c r="D204" i="1"/>
  <c r="D216" i="1"/>
  <c r="D228" i="1"/>
  <c r="D11" i="1"/>
  <c r="D35" i="1"/>
  <c r="D54" i="1"/>
  <c r="D69" i="1"/>
  <c r="D83" i="1"/>
  <c r="D97" i="1"/>
  <c r="D109" i="1"/>
  <c r="D121" i="1"/>
  <c r="D133" i="1"/>
  <c r="D145" i="1"/>
  <c r="D157" i="1"/>
  <c r="D169" i="1"/>
  <c r="D181" i="1"/>
  <c r="D193" i="1"/>
  <c r="D205" i="1"/>
  <c r="D217" i="1"/>
  <c r="D229" i="1"/>
  <c r="D12" i="1"/>
  <c r="D36" i="1"/>
  <c r="D56" i="1"/>
  <c r="D70" i="1"/>
  <c r="D84" i="1"/>
  <c r="D98" i="1"/>
  <c r="D110" i="1"/>
  <c r="D122" i="1"/>
  <c r="D134" i="1"/>
  <c r="D146" i="1"/>
  <c r="D158" i="1"/>
  <c r="D170" i="1"/>
  <c r="D182" i="1"/>
  <c r="D194" i="1"/>
  <c r="D206" i="1"/>
  <c r="D218" i="1"/>
  <c r="D230" i="1"/>
  <c r="D13" i="1"/>
  <c r="D37" i="1"/>
  <c r="D57" i="1"/>
  <c r="D71" i="1"/>
  <c r="D85" i="1"/>
  <c r="D99" i="1"/>
  <c r="D111" i="1"/>
  <c r="D123" i="1"/>
  <c r="D135" i="1"/>
  <c r="D147" i="1"/>
  <c r="D159" i="1"/>
  <c r="D171" i="1"/>
  <c r="D183" i="1"/>
  <c r="D195" i="1"/>
  <c r="D207" i="1"/>
  <c r="D219" i="1"/>
  <c r="D231" i="1"/>
  <c r="D17" i="1"/>
  <c r="D41" i="1"/>
  <c r="D58" i="1"/>
  <c r="D72" i="1"/>
  <c r="D87" i="1"/>
  <c r="D100" i="1"/>
  <c r="D112" i="1"/>
  <c r="D124" i="1"/>
  <c r="D136" i="1"/>
  <c r="D148" i="1"/>
  <c r="D160" i="1"/>
  <c r="D172" i="1"/>
  <c r="D184" i="1"/>
  <c r="D196" i="1"/>
  <c r="D208" i="1"/>
  <c r="D220" i="1"/>
  <c r="D18" i="1"/>
  <c r="D42" i="1"/>
  <c r="D59" i="1"/>
  <c r="D73" i="1"/>
  <c r="D88" i="1"/>
  <c r="D101" i="1"/>
  <c r="D113" i="1"/>
  <c r="D125" i="1"/>
  <c r="D137" i="1"/>
  <c r="D149" i="1"/>
  <c r="D161" i="1"/>
  <c r="D173" i="1"/>
  <c r="D185" i="1"/>
  <c r="D197" i="1"/>
  <c r="D209" i="1"/>
  <c r="D221" i="1"/>
  <c r="D22" i="1"/>
  <c r="D46" i="1"/>
  <c r="D60" i="1"/>
  <c r="D75" i="1"/>
  <c r="D89" i="1"/>
  <c r="D102" i="1"/>
  <c r="D114" i="1"/>
  <c r="D126" i="1"/>
  <c r="D138" i="1"/>
  <c r="D150" i="1"/>
  <c r="D162" i="1"/>
  <c r="D174" i="1"/>
  <c r="D186" i="1"/>
  <c r="D198" i="1"/>
  <c r="D210" i="1"/>
  <c r="D222" i="1"/>
  <c r="D23" i="1"/>
  <c r="D47" i="1"/>
  <c r="D61" i="1"/>
  <c r="D76" i="1"/>
  <c r="D90" i="1"/>
  <c r="D103" i="1"/>
  <c r="D115" i="1"/>
  <c r="D127" i="1"/>
  <c r="D139" i="1"/>
  <c r="D151" i="1"/>
  <c r="D163" i="1"/>
  <c r="D175" i="1"/>
  <c r="D187" i="1"/>
  <c r="D199" i="1"/>
  <c r="D211" i="1"/>
  <c r="D223" i="1"/>
  <c r="D24" i="1"/>
  <c r="D48" i="1"/>
  <c r="D63" i="1"/>
  <c r="D77" i="1"/>
  <c r="D92" i="1"/>
  <c r="D104" i="1"/>
  <c r="D116" i="1"/>
  <c r="D128" i="1"/>
  <c r="D140" i="1"/>
  <c r="D152" i="1"/>
  <c r="D164" i="1"/>
  <c r="D176" i="1"/>
  <c r="D188" i="1"/>
  <c r="D200" i="1"/>
  <c r="D212" i="1"/>
  <c r="D224" i="1"/>
  <c r="C11" i="1"/>
  <c r="C23" i="1"/>
  <c r="C35" i="1"/>
  <c r="C47" i="1"/>
  <c r="C59" i="1"/>
  <c r="C71" i="1"/>
  <c r="C83" i="1"/>
  <c r="C95" i="1"/>
  <c r="C107" i="1"/>
  <c r="C119" i="1"/>
  <c r="C131" i="1"/>
  <c r="C143" i="1"/>
  <c r="C155" i="1"/>
  <c r="C167" i="1"/>
  <c r="C179" i="1"/>
  <c r="C191" i="1"/>
  <c r="C203" i="1"/>
  <c r="C215" i="1"/>
  <c r="C227" i="1"/>
  <c r="C12" i="1"/>
  <c r="C24" i="1"/>
  <c r="C36" i="1"/>
  <c r="C48" i="1"/>
  <c r="C60" i="1"/>
  <c r="C72" i="1"/>
  <c r="C84" i="1"/>
  <c r="C96" i="1"/>
  <c r="C108" i="1"/>
  <c r="C120" i="1"/>
  <c r="C132" i="1"/>
  <c r="C144" i="1"/>
  <c r="C156" i="1"/>
  <c r="C168" i="1"/>
  <c r="C180" i="1"/>
  <c r="C192" i="1"/>
  <c r="C204" i="1"/>
  <c r="C5" i="1"/>
  <c r="C17" i="1"/>
  <c r="C29" i="1"/>
  <c r="C41" i="1"/>
  <c r="C53" i="1"/>
  <c r="C65" i="1"/>
  <c r="C77" i="1"/>
  <c r="C89" i="1"/>
  <c r="C101" i="1"/>
  <c r="C113" i="1"/>
  <c r="C125" i="1"/>
  <c r="C137" i="1"/>
  <c r="C149" i="1"/>
  <c r="C161" i="1"/>
  <c r="C173" i="1"/>
  <c r="C185" i="1"/>
  <c r="C197" i="1"/>
  <c r="C209" i="1"/>
  <c r="C221" i="1"/>
  <c r="C6" i="1"/>
  <c r="C18" i="1"/>
  <c r="C30" i="1"/>
  <c r="C42" i="1"/>
  <c r="C54" i="1"/>
  <c r="C66" i="1"/>
  <c r="C78" i="1"/>
  <c r="C90" i="1"/>
  <c r="C102" i="1"/>
  <c r="C114" i="1"/>
  <c r="C126" i="1"/>
  <c r="C138" i="1"/>
  <c r="C150" i="1"/>
  <c r="C162" i="1"/>
  <c r="C174" i="1"/>
  <c r="C186" i="1"/>
  <c r="C198" i="1"/>
  <c r="C210" i="1"/>
  <c r="C222" i="1"/>
  <c r="C7" i="1"/>
  <c r="C19" i="1"/>
  <c r="C31" i="1"/>
  <c r="C43" i="1"/>
  <c r="C55" i="1"/>
  <c r="C67" i="1"/>
  <c r="C79" i="1"/>
  <c r="C91" i="1"/>
  <c r="C103" i="1"/>
  <c r="C115" i="1"/>
  <c r="C127" i="1"/>
  <c r="C139" i="1"/>
  <c r="C151" i="1"/>
  <c r="C163" i="1"/>
  <c r="C175" i="1"/>
  <c r="C187" i="1"/>
  <c r="C199" i="1"/>
  <c r="C10" i="1"/>
  <c r="C22" i="1"/>
  <c r="C34" i="1"/>
  <c r="C46" i="1"/>
  <c r="C58" i="1"/>
  <c r="C70" i="1"/>
  <c r="C82" i="1"/>
  <c r="C94" i="1"/>
  <c r="C106" i="1"/>
  <c r="C118" i="1"/>
  <c r="C130" i="1"/>
  <c r="C142" i="1"/>
  <c r="C154" i="1"/>
  <c r="C166" i="1"/>
  <c r="C178" i="1"/>
  <c r="C190" i="1"/>
  <c r="C202" i="1"/>
  <c r="C214" i="1"/>
  <c r="C226" i="1"/>
  <c r="C9" i="1"/>
  <c r="C33" i="1"/>
  <c r="C57" i="1"/>
  <c r="C81" i="1"/>
  <c r="C105" i="1"/>
  <c r="C129" i="1"/>
  <c r="C153" i="1"/>
  <c r="C177" i="1"/>
  <c r="C201" i="1"/>
  <c r="C220" i="1"/>
  <c r="C13" i="1"/>
  <c r="C37" i="1"/>
  <c r="C61" i="1"/>
  <c r="C85" i="1"/>
  <c r="C109" i="1"/>
  <c r="C133" i="1"/>
  <c r="C157" i="1"/>
  <c r="C181" i="1"/>
  <c r="C205" i="1"/>
  <c r="C223" i="1"/>
  <c r="C14" i="1"/>
  <c r="C38" i="1"/>
  <c r="C62" i="1"/>
  <c r="C86" i="1"/>
  <c r="C110" i="1"/>
  <c r="C134" i="1"/>
  <c r="C158" i="1"/>
  <c r="C182" i="1"/>
  <c r="C206" i="1"/>
  <c r="C224" i="1"/>
  <c r="C15" i="1"/>
  <c r="C39" i="1"/>
  <c r="C63" i="1"/>
  <c r="C87" i="1"/>
  <c r="C111" i="1"/>
  <c r="C135" i="1"/>
  <c r="C159" i="1"/>
  <c r="C183" i="1"/>
  <c r="C207" i="1"/>
  <c r="C225" i="1"/>
  <c r="C16" i="1"/>
  <c r="C40" i="1"/>
  <c r="C64" i="1"/>
  <c r="C88" i="1"/>
  <c r="C112" i="1"/>
  <c r="C136" i="1"/>
  <c r="C160" i="1"/>
  <c r="C184" i="1"/>
  <c r="C208" i="1"/>
  <c r="C228" i="1"/>
  <c r="C20" i="1"/>
  <c r="C44" i="1"/>
  <c r="C68" i="1"/>
  <c r="C92" i="1"/>
  <c r="C116" i="1"/>
  <c r="C140" i="1"/>
  <c r="C164" i="1"/>
  <c r="C188" i="1"/>
  <c r="C211" i="1"/>
  <c r="C229" i="1"/>
  <c r="C21" i="1"/>
  <c r="C45" i="1"/>
  <c r="C69" i="1"/>
  <c r="C93" i="1"/>
  <c r="C117" i="1"/>
  <c r="C141" i="1"/>
  <c r="C165" i="1"/>
  <c r="C189" i="1"/>
  <c r="C212" i="1"/>
  <c r="C230" i="1"/>
  <c r="C25" i="1"/>
  <c r="C49" i="1"/>
  <c r="C73" i="1"/>
  <c r="C97" i="1"/>
  <c r="C121" i="1"/>
  <c r="C145" i="1"/>
  <c r="C169" i="1"/>
  <c r="C193" i="1"/>
  <c r="C213" i="1"/>
  <c r="C231" i="1"/>
  <c r="C2" i="1"/>
  <c r="C26" i="1"/>
  <c r="C50" i="1"/>
  <c r="C74" i="1"/>
  <c r="C98" i="1"/>
  <c r="C122" i="1"/>
  <c r="C146" i="1"/>
  <c r="C170" i="1"/>
  <c r="C194" i="1"/>
  <c r="C216" i="1"/>
  <c r="C3" i="1"/>
  <c r="C27" i="1"/>
  <c r="C51" i="1"/>
  <c r="C75" i="1"/>
  <c r="C99" i="1"/>
  <c r="C123" i="1"/>
  <c r="C147" i="1"/>
  <c r="C171" i="1"/>
  <c r="C195" i="1"/>
  <c r="C217" i="1"/>
  <c r="C4" i="1"/>
  <c r="C28" i="1"/>
  <c r="C52" i="1"/>
  <c r="C76" i="1"/>
  <c r="C100" i="1"/>
  <c r="C124" i="1"/>
  <c r="C148" i="1"/>
  <c r="C172" i="1"/>
  <c r="C196" i="1"/>
  <c r="C218" i="1"/>
  <c r="C8" i="1"/>
  <c r="C32" i="1"/>
  <c r="C56" i="1"/>
  <c r="C80" i="1"/>
  <c r="C104" i="1"/>
  <c r="C128" i="1"/>
  <c r="C152" i="1"/>
  <c r="C176" i="1"/>
  <c r="C200" i="1"/>
  <c r="C219" i="1"/>
  <c r="C1407" i="1"/>
  <c r="C1419" i="1"/>
  <c r="C1431" i="1"/>
  <c r="C1443" i="1"/>
  <c r="C1455" i="1"/>
  <c r="C1467" i="1"/>
  <c r="C1479" i="1"/>
  <c r="C1491" i="1"/>
  <c r="C1503" i="1"/>
  <c r="C1515" i="1"/>
  <c r="C1527" i="1"/>
  <c r="C1539" i="1"/>
  <c r="C1551" i="1"/>
  <c r="C1563" i="1"/>
  <c r="C1575" i="1"/>
  <c r="C1587" i="1"/>
  <c r="C1599" i="1"/>
  <c r="C1611" i="1"/>
  <c r="C1623" i="1"/>
  <c r="C1635" i="1"/>
  <c r="C1647" i="1"/>
  <c r="C1659" i="1"/>
  <c r="C1671" i="1"/>
  <c r="C1408" i="1"/>
  <c r="C1420" i="1"/>
  <c r="C1432" i="1"/>
  <c r="C1444" i="1"/>
  <c r="C1456" i="1"/>
  <c r="C1468" i="1"/>
  <c r="C1480" i="1"/>
  <c r="C1492" i="1"/>
  <c r="C1504" i="1"/>
  <c r="C1516" i="1"/>
  <c r="C1528" i="1"/>
  <c r="C1540" i="1"/>
  <c r="C1552" i="1"/>
  <c r="C1564" i="1"/>
  <c r="C1576" i="1"/>
  <c r="C1588" i="1"/>
  <c r="C1600" i="1"/>
  <c r="C1612" i="1"/>
  <c r="C1624" i="1"/>
  <c r="C1636" i="1"/>
  <c r="C1648" i="1"/>
  <c r="C1660" i="1"/>
  <c r="C1672" i="1"/>
  <c r="C1409" i="1"/>
  <c r="C1421" i="1"/>
  <c r="C1433" i="1"/>
  <c r="C1445" i="1"/>
  <c r="C1457" i="1"/>
  <c r="C1469" i="1"/>
  <c r="C1481" i="1"/>
  <c r="C1493" i="1"/>
  <c r="C1505" i="1"/>
  <c r="C1517" i="1"/>
  <c r="C1529" i="1"/>
  <c r="C1541" i="1"/>
  <c r="C1553" i="1"/>
  <c r="C1565" i="1"/>
  <c r="C1577" i="1"/>
  <c r="C1589" i="1"/>
  <c r="C1601" i="1"/>
  <c r="C1613" i="1"/>
  <c r="C1625" i="1"/>
  <c r="C1637" i="1"/>
  <c r="C1649" i="1"/>
  <c r="C1661" i="1"/>
  <c r="C1673" i="1"/>
  <c r="C1410" i="1"/>
  <c r="C1422" i="1"/>
  <c r="C1434" i="1"/>
  <c r="C1446" i="1"/>
  <c r="C1458" i="1"/>
  <c r="C1470" i="1"/>
  <c r="C1482" i="1"/>
  <c r="C1494" i="1"/>
  <c r="C1506" i="1"/>
  <c r="C1518" i="1"/>
  <c r="C1530" i="1"/>
  <c r="C1542" i="1"/>
  <c r="C1554" i="1"/>
  <c r="C1566" i="1"/>
  <c r="C1578" i="1"/>
  <c r="C1590" i="1"/>
  <c r="C1602" i="1"/>
  <c r="C1614" i="1"/>
  <c r="C1626" i="1"/>
  <c r="C1638" i="1"/>
  <c r="C1650" i="1"/>
  <c r="C1662" i="1"/>
  <c r="C1674" i="1"/>
  <c r="C1411" i="1"/>
  <c r="C1423" i="1"/>
  <c r="C1435" i="1"/>
  <c r="C1447" i="1"/>
  <c r="C1459" i="1"/>
  <c r="C1471" i="1"/>
  <c r="C1483" i="1"/>
  <c r="C1495" i="1"/>
  <c r="C1507" i="1"/>
  <c r="C1519" i="1"/>
  <c r="C1531" i="1"/>
  <c r="C1543" i="1"/>
  <c r="C1555" i="1"/>
  <c r="C1567" i="1"/>
  <c r="C1579" i="1"/>
  <c r="C1591" i="1"/>
  <c r="C1603" i="1"/>
  <c r="C1615" i="1"/>
  <c r="C1627" i="1"/>
  <c r="C1639" i="1"/>
  <c r="C1651" i="1"/>
  <c r="C1663" i="1"/>
  <c r="C1675" i="1"/>
  <c r="C1412" i="1"/>
  <c r="C1424" i="1"/>
  <c r="C1436" i="1"/>
  <c r="C1448" i="1"/>
  <c r="C1460" i="1"/>
  <c r="C1472" i="1"/>
  <c r="C1484" i="1"/>
  <c r="C1496" i="1"/>
  <c r="C1508" i="1"/>
  <c r="C1520" i="1"/>
  <c r="C1532" i="1"/>
  <c r="C1544" i="1"/>
  <c r="C1556" i="1"/>
  <c r="C1568" i="1"/>
  <c r="C1580" i="1"/>
  <c r="C1592" i="1"/>
  <c r="C1604" i="1"/>
  <c r="C1616" i="1"/>
  <c r="C1628" i="1"/>
  <c r="C1640" i="1"/>
  <c r="C1652" i="1"/>
  <c r="C1664" i="1"/>
  <c r="C1676" i="1"/>
  <c r="C1413" i="1"/>
  <c r="C1425" i="1"/>
  <c r="C1437" i="1"/>
  <c r="C1449" i="1"/>
  <c r="C1461" i="1"/>
  <c r="C1473" i="1"/>
  <c r="C1485" i="1"/>
  <c r="C1497" i="1"/>
  <c r="C1509" i="1"/>
  <c r="C1521" i="1"/>
  <c r="C1533" i="1"/>
  <c r="C1545" i="1"/>
  <c r="C1557" i="1"/>
  <c r="C1569" i="1"/>
  <c r="C1581" i="1"/>
  <c r="C1593" i="1"/>
  <c r="C1605" i="1"/>
  <c r="C1617" i="1"/>
  <c r="C1629" i="1"/>
  <c r="C1641" i="1"/>
  <c r="C1653" i="1"/>
  <c r="C1665" i="1"/>
  <c r="C1677" i="1"/>
  <c r="C1402" i="1"/>
  <c r="C1414" i="1"/>
  <c r="C1426" i="1"/>
  <c r="C1438" i="1"/>
  <c r="C1450" i="1"/>
  <c r="C1462" i="1"/>
  <c r="C1474" i="1"/>
  <c r="C1486" i="1"/>
  <c r="C1498" i="1"/>
  <c r="C1510" i="1"/>
  <c r="C1522" i="1"/>
  <c r="C1534" i="1"/>
  <c r="C1546" i="1"/>
  <c r="C1558" i="1"/>
  <c r="C1570" i="1"/>
  <c r="C1582" i="1"/>
  <c r="C1594" i="1"/>
  <c r="C1606" i="1"/>
  <c r="C1618" i="1"/>
  <c r="C1630" i="1"/>
  <c r="C1642" i="1"/>
  <c r="C1654" i="1"/>
  <c r="C1666" i="1"/>
  <c r="C1678" i="1"/>
  <c r="C1403" i="1"/>
  <c r="C1415" i="1"/>
  <c r="C1427" i="1"/>
  <c r="C1439" i="1"/>
  <c r="C1451" i="1"/>
  <c r="C1463" i="1"/>
  <c r="C1475" i="1"/>
  <c r="C1487" i="1"/>
  <c r="C1499" i="1"/>
  <c r="C1511" i="1"/>
  <c r="C1523" i="1"/>
  <c r="C1535" i="1"/>
  <c r="C1547" i="1"/>
  <c r="C1559" i="1"/>
  <c r="C1571" i="1"/>
  <c r="C1583" i="1"/>
  <c r="C1595" i="1"/>
  <c r="C1607" i="1"/>
  <c r="C1619" i="1"/>
  <c r="C1631" i="1"/>
  <c r="C1643" i="1"/>
  <c r="C1655" i="1"/>
  <c r="C1667" i="1"/>
  <c r="C1679" i="1"/>
  <c r="C1404" i="1"/>
  <c r="C1416" i="1"/>
  <c r="C1428" i="1"/>
  <c r="C1440" i="1"/>
  <c r="C1452" i="1"/>
  <c r="C1464" i="1"/>
  <c r="C1476" i="1"/>
  <c r="C1488" i="1"/>
  <c r="C1500" i="1"/>
  <c r="C1512" i="1"/>
  <c r="C1524" i="1"/>
  <c r="C1536" i="1"/>
  <c r="C1548" i="1"/>
  <c r="C1560" i="1"/>
  <c r="C1572" i="1"/>
  <c r="C1584" i="1"/>
  <c r="C1596" i="1"/>
  <c r="C1608" i="1"/>
  <c r="C1620" i="1"/>
  <c r="C1632" i="1"/>
  <c r="C1644" i="1"/>
  <c r="C1656" i="1"/>
  <c r="C1668" i="1"/>
  <c r="C1680" i="1"/>
  <c r="C1405" i="1"/>
  <c r="C1417" i="1"/>
  <c r="C1429" i="1"/>
  <c r="C1441" i="1"/>
  <c r="C1453" i="1"/>
  <c r="C1465" i="1"/>
  <c r="C1477" i="1"/>
  <c r="C1489" i="1"/>
  <c r="C1501" i="1"/>
  <c r="C1513" i="1"/>
  <c r="C1525" i="1"/>
  <c r="C1537" i="1"/>
  <c r="C1549" i="1"/>
  <c r="C1561" i="1"/>
  <c r="C1573" i="1"/>
  <c r="C1585" i="1"/>
  <c r="C1597" i="1"/>
  <c r="C1609" i="1"/>
  <c r="C1621" i="1"/>
  <c r="C1633" i="1"/>
  <c r="C1645" i="1"/>
  <c r="C1657" i="1"/>
  <c r="C1669" i="1"/>
  <c r="C1681" i="1"/>
  <c r="C1406" i="1"/>
  <c r="C1418" i="1"/>
  <c r="C1430" i="1"/>
  <c r="C1442" i="1"/>
  <c r="C1454" i="1"/>
  <c r="C1466" i="1"/>
  <c r="C1478" i="1"/>
  <c r="C1490" i="1"/>
  <c r="C1502" i="1"/>
  <c r="C1514" i="1"/>
  <c r="C1526" i="1"/>
  <c r="C1538" i="1"/>
  <c r="C1550" i="1"/>
  <c r="C1562" i="1"/>
  <c r="C1574" i="1"/>
  <c r="C1586" i="1"/>
  <c r="C1598" i="1"/>
  <c r="C1610" i="1"/>
  <c r="C1622" i="1"/>
  <c r="C1634" i="1"/>
  <c r="C1646" i="1"/>
  <c r="C1658" i="1"/>
  <c r="C1670" i="1"/>
  <c r="C1682" i="1"/>
  <c r="C1117" i="1"/>
  <c r="C1129" i="1"/>
  <c r="C1141" i="1"/>
  <c r="C1153" i="1"/>
  <c r="C1165" i="1"/>
  <c r="C1177" i="1"/>
  <c r="C1189" i="1"/>
  <c r="C1201" i="1"/>
  <c r="C1213" i="1"/>
  <c r="C1225" i="1"/>
  <c r="C1237" i="1"/>
  <c r="C1123" i="1"/>
  <c r="C1135" i="1"/>
  <c r="C1147" i="1"/>
  <c r="C1159" i="1"/>
  <c r="C1171" i="1"/>
  <c r="C1183" i="1"/>
  <c r="C1195" i="1"/>
  <c r="C1124" i="1"/>
  <c r="C1136" i="1"/>
  <c r="C1148" i="1"/>
  <c r="C1160" i="1"/>
  <c r="C1172" i="1"/>
  <c r="C1184" i="1"/>
  <c r="C1196" i="1"/>
  <c r="C1208" i="1"/>
  <c r="C1220" i="1"/>
  <c r="C1232" i="1"/>
  <c r="C1244" i="1"/>
  <c r="C1116" i="1"/>
  <c r="C1128" i="1"/>
  <c r="C1140" i="1"/>
  <c r="C1152" i="1"/>
  <c r="C1164" i="1"/>
  <c r="C1176" i="1"/>
  <c r="C1188" i="1"/>
  <c r="C1200" i="1"/>
  <c r="C1120" i="1"/>
  <c r="C1138" i="1"/>
  <c r="C1156" i="1"/>
  <c r="C1174" i="1"/>
  <c r="C1192" i="1"/>
  <c r="C1209" i="1"/>
  <c r="C1223" i="1"/>
  <c r="C1238" i="1"/>
  <c r="C1251" i="1"/>
  <c r="C1263" i="1"/>
  <c r="C1275" i="1"/>
  <c r="C1287" i="1"/>
  <c r="C1299" i="1"/>
  <c r="C1311" i="1"/>
  <c r="C1323" i="1"/>
  <c r="C1335" i="1"/>
  <c r="C1347" i="1"/>
  <c r="C1359" i="1"/>
  <c r="C1371" i="1"/>
  <c r="C1383" i="1"/>
  <c r="C1395" i="1"/>
  <c r="C1121" i="1"/>
  <c r="C1139" i="1"/>
  <c r="C1157" i="1"/>
  <c r="C1175" i="1"/>
  <c r="C1193" i="1"/>
  <c r="C1210" i="1"/>
  <c r="C1224" i="1"/>
  <c r="C1239" i="1"/>
  <c r="C1252" i="1"/>
  <c r="C1264" i="1"/>
  <c r="C1276" i="1"/>
  <c r="C1288" i="1"/>
  <c r="C1300" i="1"/>
  <c r="C1312" i="1"/>
  <c r="C1324" i="1"/>
  <c r="C1336" i="1"/>
  <c r="C1348" i="1"/>
  <c r="C1360" i="1"/>
  <c r="C1372" i="1"/>
  <c r="C1384" i="1"/>
  <c r="C1396" i="1"/>
  <c r="C1122" i="1"/>
  <c r="C1142" i="1"/>
  <c r="C1158" i="1"/>
  <c r="C1178" i="1"/>
  <c r="C1194" i="1"/>
  <c r="C1211" i="1"/>
  <c r="C1226" i="1"/>
  <c r="C1240" i="1"/>
  <c r="C1253" i="1"/>
  <c r="C1265" i="1"/>
  <c r="C1277" i="1"/>
  <c r="C1289" i="1"/>
  <c r="C1301" i="1"/>
  <c r="C1313" i="1"/>
  <c r="C1325" i="1"/>
  <c r="C1337" i="1"/>
  <c r="C1349" i="1"/>
  <c r="C1361" i="1"/>
  <c r="C1373" i="1"/>
  <c r="C1385" i="1"/>
  <c r="C1397" i="1"/>
  <c r="C1125" i="1"/>
  <c r="C1143" i="1"/>
  <c r="C1161" i="1"/>
  <c r="C1179" i="1"/>
  <c r="C1197" i="1"/>
  <c r="C1212" i="1"/>
  <c r="C1227" i="1"/>
  <c r="C1241" i="1"/>
  <c r="C1254" i="1"/>
  <c r="C1266" i="1"/>
  <c r="C1278" i="1"/>
  <c r="C1290" i="1"/>
  <c r="C1302" i="1"/>
  <c r="C1314" i="1"/>
  <c r="C1326" i="1"/>
  <c r="C1338" i="1"/>
  <c r="C1350" i="1"/>
  <c r="C1362" i="1"/>
  <c r="C1374" i="1"/>
  <c r="C1386" i="1"/>
  <c r="C1398" i="1"/>
  <c r="C1126" i="1"/>
  <c r="C1144" i="1"/>
  <c r="C1162" i="1"/>
  <c r="C1180" i="1"/>
  <c r="C1198" i="1"/>
  <c r="C1214" i="1"/>
  <c r="C1228" i="1"/>
  <c r="C1242" i="1"/>
  <c r="C1255" i="1"/>
  <c r="C1267" i="1"/>
  <c r="C1279" i="1"/>
  <c r="C1291" i="1"/>
  <c r="C1303" i="1"/>
  <c r="C1315" i="1"/>
  <c r="C1327" i="1"/>
  <c r="C1339" i="1"/>
  <c r="C1351" i="1"/>
  <c r="C1363" i="1"/>
  <c r="C1375" i="1"/>
  <c r="C1387" i="1"/>
  <c r="C1399" i="1"/>
  <c r="C1127" i="1"/>
  <c r="C1145" i="1"/>
  <c r="C1163" i="1"/>
  <c r="C1181" i="1"/>
  <c r="C1199" i="1"/>
  <c r="C1215" i="1"/>
  <c r="C1229" i="1"/>
  <c r="C1243" i="1"/>
  <c r="C1256" i="1"/>
  <c r="C1268" i="1"/>
  <c r="C1280" i="1"/>
  <c r="C1292" i="1"/>
  <c r="C1304" i="1"/>
  <c r="C1316" i="1"/>
  <c r="C1328" i="1"/>
  <c r="C1340" i="1"/>
  <c r="C1352" i="1"/>
  <c r="C1364" i="1"/>
  <c r="C1376" i="1"/>
  <c r="C1388" i="1"/>
  <c r="C1400" i="1"/>
  <c r="C1130" i="1"/>
  <c r="C1146" i="1"/>
  <c r="C1166" i="1"/>
  <c r="C1182" i="1"/>
  <c r="C1202" i="1"/>
  <c r="C1216" i="1"/>
  <c r="C1230" i="1"/>
  <c r="C1245" i="1"/>
  <c r="C1257" i="1"/>
  <c r="C1269" i="1"/>
  <c r="C1281" i="1"/>
  <c r="C1293" i="1"/>
  <c r="C1305" i="1"/>
  <c r="C1317" i="1"/>
  <c r="C1329" i="1"/>
  <c r="C1341" i="1"/>
  <c r="C1353" i="1"/>
  <c r="C1365" i="1"/>
  <c r="C1377" i="1"/>
  <c r="C1389" i="1"/>
  <c r="C1401" i="1"/>
  <c r="C1131" i="1"/>
  <c r="C1149" i="1"/>
  <c r="C1167" i="1"/>
  <c r="C1185" i="1"/>
  <c r="C1203" i="1"/>
  <c r="C1217" i="1"/>
  <c r="C1231" i="1"/>
  <c r="C1246" i="1"/>
  <c r="C1258" i="1"/>
  <c r="C1270" i="1"/>
  <c r="C1282" i="1"/>
  <c r="C1294" i="1"/>
  <c r="C1306" i="1"/>
  <c r="C1318" i="1"/>
  <c r="C1330" i="1"/>
  <c r="C1342" i="1"/>
  <c r="C1354" i="1"/>
  <c r="C1366" i="1"/>
  <c r="C1378" i="1"/>
  <c r="C1390" i="1"/>
  <c r="C1114" i="1"/>
  <c r="C1132" i="1"/>
  <c r="C1150" i="1"/>
  <c r="C1168" i="1"/>
  <c r="C1186" i="1"/>
  <c r="C1204" i="1"/>
  <c r="C1218" i="1"/>
  <c r="C1233" i="1"/>
  <c r="C1247" i="1"/>
  <c r="C1259" i="1"/>
  <c r="C1271" i="1"/>
  <c r="C1283" i="1"/>
  <c r="C1295" i="1"/>
  <c r="C1307" i="1"/>
  <c r="C1319" i="1"/>
  <c r="C1331" i="1"/>
  <c r="C1343" i="1"/>
  <c r="C1355" i="1"/>
  <c r="C1367" i="1"/>
  <c r="C1379" i="1"/>
  <c r="C1391" i="1"/>
  <c r="C1115" i="1"/>
  <c r="C1133" i="1"/>
  <c r="C1151" i="1"/>
  <c r="C1169" i="1"/>
  <c r="C1187" i="1"/>
  <c r="C1205" i="1"/>
  <c r="C1219" i="1"/>
  <c r="C1234" i="1"/>
  <c r="C1248" i="1"/>
  <c r="C1260" i="1"/>
  <c r="C1272" i="1"/>
  <c r="C1284" i="1"/>
  <c r="C1296" i="1"/>
  <c r="C1308" i="1"/>
  <c r="C1320" i="1"/>
  <c r="C1332" i="1"/>
  <c r="C1344" i="1"/>
  <c r="C1356" i="1"/>
  <c r="C1368" i="1"/>
  <c r="C1380" i="1"/>
  <c r="C1392" i="1"/>
  <c r="C1118" i="1"/>
  <c r="C1134" i="1"/>
  <c r="C1154" i="1"/>
  <c r="C1170" i="1"/>
  <c r="C1190" i="1"/>
  <c r="C1206" i="1"/>
  <c r="C1221" i="1"/>
  <c r="C1235" i="1"/>
  <c r="C1249" i="1"/>
  <c r="C1261" i="1"/>
  <c r="C1273" i="1"/>
  <c r="C1285" i="1"/>
  <c r="C1297" i="1"/>
  <c r="C1309" i="1"/>
  <c r="C1321" i="1"/>
  <c r="C1333" i="1"/>
  <c r="C1345" i="1"/>
  <c r="C1357" i="1"/>
  <c r="C1369" i="1"/>
  <c r="C1381" i="1"/>
  <c r="C1393" i="1"/>
  <c r="C1119" i="1"/>
  <c r="C1137" i="1"/>
  <c r="C1155" i="1"/>
  <c r="C1173" i="1"/>
  <c r="C1191" i="1"/>
  <c r="C1207" i="1"/>
  <c r="C1222" i="1"/>
  <c r="C1236" i="1"/>
  <c r="C1250" i="1"/>
  <c r="C1262" i="1"/>
  <c r="C1274" i="1"/>
  <c r="C1286" i="1"/>
  <c r="C1298" i="1"/>
  <c r="C1310" i="1"/>
  <c r="C1322" i="1"/>
  <c r="C1334" i="1"/>
  <c r="C1346" i="1"/>
  <c r="C1358" i="1"/>
  <c r="C1370" i="1"/>
  <c r="C1382" i="1"/>
  <c r="C1394" i="1"/>
  <c r="C817" i="1"/>
  <c r="C829" i="1"/>
  <c r="C841" i="1"/>
  <c r="C853" i="1"/>
  <c r="C865" i="1"/>
  <c r="C877" i="1"/>
  <c r="C889" i="1"/>
  <c r="C901" i="1"/>
  <c r="C913" i="1"/>
  <c r="C925" i="1"/>
  <c r="C937" i="1"/>
  <c r="C949" i="1"/>
  <c r="C961" i="1"/>
  <c r="C973" i="1"/>
  <c r="C985" i="1"/>
  <c r="C997" i="1"/>
  <c r="C1009" i="1"/>
  <c r="C1021" i="1"/>
  <c r="C1033" i="1"/>
  <c r="C1045" i="1"/>
  <c r="C1057" i="1"/>
  <c r="C1069" i="1"/>
  <c r="C1081" i="1"/>
  <c r="C1093" i="1"/>
  <c r="C1105" i="1"/>
  <c r="C818" i="1"/>
  <c r="C830" i="1"/>
  <c r="C842" i="1"/>
  <c r="C854" i="1"/>
  <c r="C811" i="1"/>
  <c r="C823" i="1"/>
  <c r="C835" i="1"/>
  <c r="C847" i="1"/>
  <c r="C859" i="1"/>
  <c r="C871" i="1"/>
  <c r="C883" i="1"/>
  <c r="C895" i="1"/>
  <c r="C907" i="1"/>
  <c r="C919" i="1"/>
  <c r="C931" i="1"/>
  <c r="C943" i="1"/>
  <c r="C955" i="1"/>
  <c r="C967" i="1"/>
  <c r="C979" i="1"/>
  <c r="C991" i="1"/>
  <c r="C1003" i="1"/>
  <c r="C1015" i="1"/>
  <c r="C1027" i="1"/>
  <c r="C1039" i="1"/>
  <c r="C1051" i="1"/>
  <c r="C1063" i="1"/>
  <c r="C1075" i="1"/>
  <c r="C1087" i="1"/>
  <c r="C1099" i="1"/>
  <c r="C1111" i="1"/>
  <c r="C812" i="1"/>
  <c r="C824" i="1"/>
  <c r="C836" i="1"/>
  <c r="C848" i="1"/>
  <c r="C860" i="1"/>
  <c r="C872" i="1"/>
  <c r="C884" i="1"/>
  <c r="C896" i="1"/>
  <c r="C908" i="1"/>
  <c r="C920" i="1"/>
  <c r="C932" i="1"/>
  <c r="C944" i="1"/>
  <c r="C956" i="1"/>
  <c r="C968" i="1"/>
  <c r="C980" i="1"/>
  <c r="C992" i="1"/>
  <c r="C1004" i="1"/>
  <c r="C1016" i="1"/>
  <c r="C1028" i="1"/>
  <c r="C1040" i="1"/>
  <c r="C1052" i="1"/>
  <c r="C1064" i="1"/>
  <c r="C1076" i="1"/>
  <c r="C1088" i="1"/>
  <c r="C1100" i="1"/>
  <c r="C1112" i="1"/>
  <c r="C813" i="1"/>
  <c r="C825" i="1"/>
  <c r="C837" i="1"/>
  <c r="C849" i="1"/>
  <c r="C861" i="1"/>
  <c r="C816" i="1"/>
  <c r="C828" i="1"/>
  <c r="C840" i="1"/>
  <c r="C852" i="1"/>
  <c r="C864" i="1"/>
  <c r="C876" i="1"/>
  <c r="C888" i="1"/>
  <c r="C900" i="1"/>
  <c r="C912" i="1"/>
  <c r="C924" i="1"/>
  <c r="C936" i="1"/>
  <c r="C948" i="1"/>
  <c r="C960" i="1"/>
  <c r="C972" i="1"/>
  <c r="C984" i="1"/>
  <c r="C996" i="1"/>
  <c r="C1008" i="1"/>
  <c r="C1020" i="1"/>
  <c r="C1032" i="1"/>
  <c r="C1044" i="1"/>
  <c r="C1056" i="1"/>
  <c r="C1068" i="1"/>
  <c r="C1080" i="1"/>
  <c r="C1092" i="1"/>
  <c r="C1104" i="1"/>
  <c r="C821" i="1"/>
  <c r="C845" i="1"/>
  <c r="C868" i="1"/>
  <c r="C886" i="1"/>
  <c r="C904" i="1"/>
  <c r="C922" i="1"/>
  <c r="C940" i="1"/>
  <c r="C958" i="1"/>
  <c r="C976" i="1"/>
  <c r="C994" i="1"/>
  <c r="C1012" i="1"/>
  <c r="C1030" i="1"/>
  <c r="C1048" i="1"/>
  <c r="C1066" i="1"/>
  <c r="C1084" i="1"/>
  <c r="C1102" i="1"/>
  <c r="C822" i="1"/>
  <c r="C846" i="1"/>
  <c r="C869" i="1"/>
  <c r="C887" i="1"/>
  <c r="C905" i="1"/>
  <c r="C923" i="1"/>
  <c r="C941" i="1"/>
  <c r="C959" i="1"/>
  <c r="C977" i="1"/>
  <c r="C995" i="1"/>
  <c r="C1013" i="1"/>
  <c r="C1031" i="1"/>
  <c r="C1049" i="1"/>
  <c r="C1067" i="1"/>
  <c r="C1085" i="1"/>
  <c r="C1103" i="1"/>
  <c r="C826" i="1"/>
  <c r="C850" i="1"/>
  <c r="C870" i="1"/>
  <c r="C890" i="1"/>
  <c r="C906" i="1"/>
  <c r="C926" i="1"/>
  <c r="C942" i="1"/>
  <c r="C962" i="1"/>
  <c r="C978" i="1"/>
  <c r="C998" i="1"/>
  <c r="C1014" i="1"/>
  <c r="C1034" i="1"/>
  <c r="C1050" i="1"/>
  <c r="C1070" i="1"/>
  <c r="C1086" i="1"/>
  <c r="C1106" i="1"/>
  <c r="C827" i="1"/>
  <c r="C851" i="1"/>
  <c r="C873" i="1"/>
  <c r="C891" i="1"/>
  <c r="C909" i="1"/>
  <c r="C927" i="1"/>
  <c r="C945" i="1"/>
  <c r="C963" i="1"/>
  <c r="C981" i="1"/>
  <c r="C999" i="1"/>
  <c r="C1017" i="1"/>
  <c r="C1035" i="1"/>
  <c r="C1053" i="1"/>
  <c r="C1071" i="1"/>
  <c r="C1089" i="1"/>
  <c r="C1107" i="1"/>
  <c r="C831" i="1"/>
  <c r="C855" i="1"/>
  <c r="C874" i="1"/>
  <c r="C892" i="1"/>
  <c r="C910" i="1"/>
  <c r="C928" i="1"/>
  <c r="C946" i="1"/>
  <c r="C964" i="1"/>
  <c r="C982" i="1"/>
  <c r="C1000" i="1"/>
  <c r="C1018" i="1"/>
  <c r="C1036" i="1"/>
  <c r="C1054" i="1"/>
  <c r="C1072" i="1"/>
  <c r="C1090" i="1"/>
  <c r="C1108" i="1"/>
  <c r="C832" i="1"/>
  <c r="C856" i="1"/>
  <c r="C875" i="1"/>
  <c r="C893" i="1"/>
  <c r="C911" i="1"/>
  <c r="C929" i="1"/>
  <c r="C947" i="1"/>
  <c r="C965" i="1"/>
  <c r="C983" i="1"/>
  <c r="C1001" i="1"/>
  <c r="C1019" i="1"/>
  <c r="C1037" i="1"/>
  <c r="C1055" i="1"/>
  <c r="C1073" i="1"/>
  <c r="C1091" i="1"/>
  <c r="C1109" i="1"/>
  <c r="C833" i="1"/>
  <c r="C857" i="1"/>
  <c r="C878" i="1"/>
  <c r="C894" i="1"/>
  <c r="C914" i="1"/>
  <c r="C930" i="1"/>
  <c r="C950" i="1"/>
  <c r="C966" i="1"/>
  <c r="C986" i="1"/>
  <c r="C1002" i="1"/>
  <c r="C1022" i="1"/>
  <c r="C1038" i="1"/>
  <c r="C1058" i="1"/>
  <c r="C1074" i="1"/>
  <c r="C1094" i="1"/>
  <c r="C1110" i="1"/>
  <c r="C810" i="1"/>
  <c r="C834" i="1"/>
  <c r="C858" i="1"/>
  <c r="C879" i="1"/>
  <c r="C897" i="1"/>
  <c r="C915" i="1"/>
  <c r="C933" i="1"/>
  <c r="C951" i="1"/>
  <c r="C969" i="1"/>
  <c r="C987" i="1"/>
  <c r="C1005" i="1"/>
  <c r="C1023" i="1"/>
  <c r="C1041" i="1"/>
  <c r="C1059" i="1"/>
  <c r="C1077" i="1"/>
  <c r="C1095" i="1"/>
  <c r="C1113" i="1"/>
  <c r="C814" i="1"/>
  <c r="C838" i="1"/>
  <c r="C862" i="1"/>
  <c r="C880" i="1"/>
  <c r="C898" i="1"/>
  <c r="C916" i="1"/>
  <c r="C934" i="1"/>
  <c r="C952" i="1"/>
  <c r="C970" i="1"/>
  <c r="C988" i="1"/>
  <c r="C1006" i="1"/>
  <c r="C1024" i="1"/>
  <c r="C1042" i="1"/>
  <c r="C1060" i="1"/>
  <c r="C1078" i="1"/>
  <c r="C1096" i="1"/>
  <c r="C815" i="1"/>
  <c r="C839" i="1"/>
  <c r="C863" i="1"/>
  <c r="C881" i="1"/>
  <c r="C899" i="1"/>
  <c r="C917" i="1"/>
  <c r="C935" i="1"/>
  <c r="C953" i="1"/>
  <c r="C971" i="1"/>
  <c r="C989" i="1"/>
  <c r="C1007" i="1"/>
  <c r="C1025" i="1"/>
  <c r="C1043" i="1"/>
  <c r="C1061" i="1"/>
  <c r="C1079" i="1"/>
  <c r="C1097" i="1"/>
  <c r="C819" i="1"/>
  <c r="C843" i="1"/>
  <c r="C866" i="1"/>
  <c r="C882" i="1"/>
  <c r="C902" i="1"/>
  <c r="C918" i="1"/>
  <c r="C938" i="1"/>
  <c r="C954" i="1"/>
  <c r="C974" i="1"/>
  <c r="C990" i="1"/>
  <c r="C1010" i="1"/>
  <c r="C1026" i="1"/>
  <c r="C1046" i="1"/>
  <c r="C1062" i="1"/>
  <c r="C1082" i="1"/>
  <c r="C1098" i="1"/>
  <c r="C820" i="1"/>
  <c r="C844" i="1"/>
  <c r="C867" i="1"/>
  <c r="C885" i="1"/>
  <c r="C903" i="1"/>
  <c r="C921" i="1"/>
  <c r="C939" i="1"/>
  <c r="C957" i="1"/>
  <c r="C975" i="1"/>
  <c r="C993" i="1"/>
  <c r="C1011" i="1"/>
  <c r="C1029" i="1"/>
  <c r="C1047" i="1"/>
  <c r="C1065" i="1"/>
  <c r="C1083" i="1"/>
  <c r="C1101" i="1"/>
  <c r="C467" i="1"/>
  <c r="C479" i="1"/>
  <c r="C491" i="1"/>
  <c r="C503" i="1"/>
  <c r="C515" i="1"/>
  <c r="C527" i="1"/>
  <c r="C539" i="1"/>
  <c r="C551" i="1"/>
  <c r="C563" i="1"/>
  <c r="C575" i="1"/>
  <c r="C587" i="1"/>
  <c r="C473" i="1"/>
  <c r="C485" i="1"/>
  <c r="C497" i="1"/>
  <c r="C509" i="1"/>
  <c r="C521" i="1"/>
  <c r="C533" i="1"/>
  <c r="C545" i="1"/>
  <c r="C462" i="1"/>
  <c r="C474" i="1"/>
  <c r="C486" i="1"/>
  <c r="C498" i="1"/>
  <c r="C510" i="1"/>
  <c r="C522" i="1"/>
  <c r="C534" i="1"/>
  <c r="C546" i="1"/>
  <c r="C558" i="1"/>
  <c r="C570" i="1"/>
  <c r="C582" i="1"/>
  <c r="C594" i="1"/>
  <c r="C466" i="1"/>
  <c r="C478" i="1"/>
  <c r="C490" i="1"/>
  <c r="C502" i="1"/>
  <c r="C514" i="1"/>
  <c r="C526" i="1"/>
  <c r="C472" i="1"/>
  <c r="C492" i="1"/>
  <c r="C508" i="1"/>
  <c r="C528" i="1"/>
  <c r="C543" i="1"/>
  <c r="C559" i="1"/>
  <c r="C573" i="1"/>
  <c r="C588" i="1"/>
  <c r="C601" i="1"/>
  <c r="C613" i="1"/>
  <c r="C625" i="1"/>
  <c r="C637" i="1"/>
  <c r="C649" i="1"/>
  <c r="C661" i="1"/>
  <c r="C673" i="1"/>
  <c r="C685" i="1"/>
  <c r="C697" i="1"/>
  <c r="C709" i="1"/>
  <c r="C721" i="1"/>
  <c r="C733" i="1"/>
  <c r="C745" i="1"/>
  <c r="C757" i="1"/>
  <c r="C769" i="1"/>
  <c r="C781" i="1"/>
  <c r="C793" i="1"/>
  <c r="C805" i="1"/>
  <c r="C475" i="1"/>
  <c r="C493" i="1"/>
  <c r="C511" i="1"/>
  <c r="C529" i="1"/>
  <c r="C544" i="1"/>
  <c r="C560" i="1"/>
  <c r="C574" i="1"/>
  <c r="C589" i="1"/>
  <c r="C602" i="1"/>
  <c r="C614" i="1"/>
  <c r="C626" i="1"/>
  <c r="C638" i="1"/>
  <c r="C650" i="1"/>
  <c r="C662" i="1"/>
  <c r="C674" i="1"/>
  <c r="C686" i="1"/>
  <c r="C698" i="1"/>
  <c r="C710" i="1"/>
  <c r="C722" i="1"/>
  <c r="C734" i="1"/>
  <c r="C746" i="1"/>
  <c r="C758" i="1"/>
  <c r="C770" i="1"/>
  <c r="C782" i="1"/>
  <c r="C794" i="1"/>
  <c r="C806" i="1"/>
  <c r="C464" i="1"/>
  <c r="C482" i="1"/>
  <c r="C500" i="1"/>
  <c r="C518" i="1"/>
  <c r="C536" i="1"/>
  <c r="C552" i="1"/>
  <c r="C566" i="1"/>
  <c r="C580" i="1"/>
  <c r="C595" i="1"/>
  <c r="C607" i="1"/>
  <c r="C619" i="1"/>
  <c r="C631" i="1"/>
  <c r="C643" i="1"/>
  <c r="C655" i="1"/>
  <c r="C667" i="1"/>
  <c r="C679" i="1"/>
  <c r="C691" i="1"/>
  <c r="C703" i="1"/>
  <c r="C715" i="1"/>
  <c r="C727" i="1"/>
  <c r="C739" i="1"/>
  <c r="C751" i="1"/>
  <c r="C763" i="1"/>
  <c r="C775" i="1"/>
  <c r="C787" i="1"/>
  <c r="C799" i="1"/>
  <c r="C465" i="1"/>
  <c r="C483" i="1"/>
  <c r="C501" i="1"/>
  <c r="C519" i="1"/>
  <c r="C537" i="1"/>
  <c r="C553" i="1"/>
  <c r="C567" i="1"/>
  <c r="C581" i="1"/>
  <c r="C596" i="1"/>
  <c r="C608" i="1"/>
  <c r="C620" i="1"/>
  <c r="C632" i="1"/>
  <c r="C644" i="1"/>
  <c r="C656" i="1"/>
  <c r="C668" i="1"/>
  <c r="C680" i="1"/>
  <c r="C692" i="1"/>
  <c r="C704" i="1"/>
  <c r="C716" i="1"/>
  <c r="C728" i="1"/>
  <c r="C740" i="1"/>
  <c r="C752" i="1"/>
  <c r="C764" i="1"/>
  <c r="C776" i="1"/>
  <c r="C788" i="1"/>
  <c r="C800" i="1"/>
  <c r="C468" i="1"/>
  <c r="C484" i="1"/>
  <c r="C504" i="1"/>
  <c r="C520" i="1"/>
  <c r="C538" i="1"/>
  <c r="C554" i="1"/>
  <c r="C568" i="1"/>
  <c r="C583" i="1"/>
  <c r="C597" i="1"/>
  <c r="C609" i="1"/>
  <c r="C621" i="1"/>
  <c r="C633" i="1"/>
  <c r="C645" i="1"/>
  <c r="C657" i="1"/>
  <c r="C669" i="1"/>
  <c r="C681" i="1"/>
  <c r="C693" i="1"/>
  <c r="C705" i="1"/>
  <c r="C717" i="1"/>
  <c r="C729" i="1"/>
  <c r="C741" i="1"/>
  <c r="C753" i="1"/>
  <c r="C765" i="1"/>
  <c r="C777" i="1"/>
  <c r="C789" i="1"/>
  <c r="C801" i="1"/>
  <c r="C471" i="1"/>
  <c r="C489" i="1"/>
  <c r="C507" i="1"/>
  <c r="C525" i="1"/>
  <c r="C542" i="1"/>
  <c r="C557" i="1"/>
  <c r="C572" i="1"/>
  <c r="C586" i="1"/>
  <c r="C600" i="1"/>
  <c r="C612" i="1"/>
  <c r="C624" i="1"/>
  <c r="C636" i="1"/>
  <c r="C648" i="1"/>
  <c r="C660" i="1"/>
  <c r="C672" i="1"/>
  <c r="C684" i="1"/>
  <c r="C696" i="1"/>
  <c r="C708" i="1"/>
  <c r="C720" i="1"/>
  <c r="C732" i="1"/>
  <c r="C744" i="1"/>
  <c r="C756" i="1"/>
  <c r="C768" i="1"/>
  <c r="C780" i="1"/>
  <c r="C792" i="1"/>
  <c r="C804" i="1"/>
  <c r="C480" i="1"/>
  <c r="C516" i="1"/>
  <c r="C549" i="1"/>
  <c r="C578" i="1"/>
  <c r="C605" i="1"/>
  <c r="C629" i="1"/>
  <c r="C653" i="1"/>
  <c r="C677" i="1"/>
  <c r="C701" i="1"/>
  <c r="C725" i="1"/>
  <c r="C749" i="1"/>
  <c r="C773" i="1"/>
  <c r="C797" i="1"/>
  <c r="C481" i="1"/>
  <c r="C517" i="1"/>
  <c r="C550" i="1"/>
  <c r="C579" i="1"/>
  <c r="C606" i="1"/>
  <c r="C630" i="1"/>
  <c r="C654" i="1"/>
  <c r="C678" i="1"/>
  <c r="C702" i="1"/>
  <c r="C726" i="1"/>
  <c r="C750" i="1"/>
  <c r="C774" i="1"/>
  <c r="C798" i="1"/>
  <c r="C487" i="1"/>
  <c r="C523" i="1"/>
  <c r="C555" i="1"/>
  <c r="C584" i="1"/>
  <c r="C610" i="1"/>
  <c r="C634" i="1"/>
  <c r="C658" i="1"/>
  <c r="C682" i="1"/>
  <c r="C706" i="1"/>
  <c r="C730" i="1"/>
  <c r="C754" i="1"/>
  <c r="C778" i="1"/>
  <c r="C802" i="1"/>
  <c r="C488" i="1"/>
  <c r="C524" i="1"/>
  <c r="C556" i="1"/>
  <c r="C585" i="1"/>
  <c r="C611" i="1"/>
  <c r="C635" i="1"/>
  <c r="C659" i="1"/>
  <c r="C683" i="1"/>
  <c r="C707" i="1"/>
  <c r="C731" i="1"/>
  <c r="C755" i="1"/>
  <c r="C779" i="1"/>
  <c r="C803" i="1"/>
  <c r="C494" i="1"/>
  <c r="C530" i="1"/>
  <c r="C561" i="1"/>
  <c r="C590" i="1"/>
  <c r="C615" i="1"/>
  <c r="C639" i="1"/>
  <c r="C663" i="1"/>
  <c r="C687" i="1"/>
  <c r="C711" i="1"/>
  <c r="C735" i="1"/>
  <c r="C759" i="1"/>
  <c r="C783" i="1"/>
  <c r="C807" i="1"/>
  <c r="C495" i="1"/>
  <c r="C531" i="1"/>
  <c r="C562" i="1"/>
  <c r="C591" i="1"/>
  <c r="C616" i="1"/>
  <c r="C640" i="1"/>
  <c r="C664" i="1"/>
  <c r="C688" i="1"/>
  <c r="C712" i="1"/>
  <c r="C736" i="1"/>
  <c r="C760" i="1"/>
  <c r="C784" i="1"/>
  <c r="C808" i="1"/>
  <c r="C496" i="1"/>
  <c r="C532" i="1"/>
  <c r="C564" i="1"/>
  <c r="C592" i="1"/>
  <c r="C617" i="1"/>
  <c r="C641" i="1"/>
  <c r="C665" i="1"/>
  <c r="C689" i="1"/>
  <c r="C713" i="1"/>
  <c r="C737" i="1"/>
  <c r="C761" i="1"/>
  <c r="C785" i="1"/>
  <c r="C809" i="1"/>
  <c r="C463" i="1"/>
  <c r="C499" i="1"/>
  <c r="C535" i="1"/>
  <c r="C565" i="1"/>
  <c r="C593" i="1"/>
  <c r="C618" i="1"/>
  <c r="C642" i="1"/>
  <c r="C666" i="1"/>
  <c r="C690" i="1"/>
  <c r="C714" i="1"/>
  <c r="C738" i="1"/>
  <c r="C762" i="1"/>
  <c r="C786" i="1"/>
  <c r="C469" i="1"/>
  <c r="C505" i="1"/>
  <c r="C540" i="1"/>
  <c r="C569" i="1"/>
  <c r="C598" i="1"/>
  <c r="C622" i="1"/>
  <c r="C646" i="1"/>
  <c r="C670" i="1"/>
  <c r="C694" i="1"/>
  <c r="C718" i="1"/>
  <c r="C742" i="1"/>
  <c r="C766" i="1"/>
  <c r="C790" i="1"/>
  <c r="C470" i="1"/>
  <c r="C506" i="1"/>
  <c r="C541" i="1"/>
  <c r="C571" i="1"/>
  <c r="C599" i="1"/>
  <c r="C623" i="1"/>
  <c r="C647" i="1"/>
  <c r="C671" i="1"/>
  <c r="C695" i="1"/>
  <c r="C719" i="1"/>
  <c r="C743" i="1"/>
  <c r="C767" i="1"/>
  <c r="C791" i="1"/>
  <c r="C476" i="1"/>
  <c r="C512" i="1"/>
  <c r="C547" i="1"/>
  <c r="C576" i="1"/>
  <c r="C603" i="1"/>
  <c r="C627" i="1"/>
  <c r="C651" i="1"/>
  <c r="C675" i="1"/>
  <c r="C699" i="1"/>
  <c r="C723" i="1"/>
  <c r="C747" i="1"/>
  <c r="C771" i="1"/>
  <c r="C795" i="1"/>
  <c r="C477" i="1"/>
  <c r="C513" i="1"/>
  <c r="C548" i="1"/>
  <c r="C577" i="1"/>
  <c r="C604" i="1"/>
  <c r="C628" i="1"/>
  <c r="C652" i="1"/>
  <c r="C676" i="1"/>
  <c r="C700" i="1"/>
  <c r="C724" i="1"/>
  <c r="C748" i="1"/>
  <c r="C772" i="1"/>
  <c r="C796" i="1"/>
  <c r="C239" i="1"/>
  <c r="C251" i="1"/>
  <c r="C263" i="1"/>
  <c r="C275" i="1"/>
  <c r="C287" i="1"/>
  <c r="C299" i="1"/>
  <c r="C311" i="1"/>
  <c r="C323" i="1"/>
  <c r="C335" i="1"/>
  <c r="C347" i="1"/>
  <c r="C359" i="1"/>
  <c r="C371" i="1"/>
  <c r="C383" i="1"/>
  <c r="C395" i="1"/>
  <c r="C407" i="1"/>
  <c r="C419" i="1"/>
  <c r="C431" i="1"/>
  <c r="C443" i="1"/>
  <c r="C455" i="1"/>
  <c r="C233" i="1"/>
  <c r="C245" i="1"/>
  <c r="C257" i="1"/>
  <c r="C269" i="1"/>
  <c r="C281" i="1"/>
  <c r="C293" i="1"/>
  <c r="C305" i="1"/>
  <c r="C317" i="1"/>
  <c r="C329" i="1"/>
  <c r="C341" i="1"/>
  <c r="C353" i="1"/>
  <c r="C365" i="1"/>
  <c r="C377" i="1"/>
  <c r="C389" i="1"/>
  <c r="C401" i="1"/>
  <c r="C413" i="1"/>
  <c r="C425" i="1"/>
  <c r="C437" i="1"/>
  <c r="C449" i="1"/>
  <c r="C461" i="1"/>
  <c r="C234" i="1"/>
  <c r="C246" i="1"/>
  <c r="C258" i="1"/>
  <c r="C270" i="1"/>
  <c r="C282" i="1"/>
  <c r="C294" i="1"/>
  <c r="C306" i="1"/>
  <c r="C318" i="1"/>
  <c r="C330" i="1"/>
  <c r="C342" i="1"/>
  <c r="C354" i="1"/>
  <c r="C366" i="1"/>
  <c r="C378" i="1"/>
  <c r="C390" i="1"/>
  <c r="C402" i="1"/>
  <c r="C414" i="1"/>
  <c r="C426" i="1"/>
  <c r="C438" i="1"/>
  <c r="C450" i="1"/>
  <c r="C238" i="1"/>
  <c r="C250" i="1"/>
  <c r="C262" i="1"/>
  <c r="C274" i="1"/>
  <c r="C286" i="1"/>
  <c r="C298" i="1"/>
  <c r="C310" i="1"/>
  <c r="C322" i="1"/>
  <c r="C334" i="1"/>
  <c r="C346" i="1"/>
  <c r="C358" i="1"/>
  <c r="C370" i="1"/>
  <c r="C382" i="1"/>
  <c r="C394" i="1"/>
  <c r="C406" i="1"/>
  <c r="C418" i="1"/>
  <c r="C430" i="1"/>
  <c r="C442" i="1"/>
  <c r="C454" i="1"/>
  <c r="C240" i="1"/>
  <c r="C256" i="1"/>
  <c r="C276" i="1"/>
  <c r="C292" i="1"/>
  <c r="C312" i="1"/>
  <c r="C328" i="1"/>
  <c r="C348" i="1"/>
  <c r="C364" i="1"/>
  <c r="C384" i="1"/>
  <c r="C400" i="1"/>
  <c r="C420" i="1"/>
  <c r="C436" i="1"/>
  <c r="C456" i="1"/>
  <c r="C241" i="1"/>
  <c r="C259" i="1"/>
  <c r="C277" i="1"/>
  <c r="C295" i="1"/>
  <c r="C313" i="1"/>
  <c r="C331" i="1"/>
  <c r="C349" i="1"/>
  <c r="C367" i="1"/>
  <c r="C385" i="1"/>
  <c r="C403" i="1"/>
  <c r="C421" i="1"/>
  <c r="C439" i="1"/>
  <c r="C457" i="1"/>
  <c r="C242" i="1"/>
  <c r="C260" i="1"/>
  <c r="C278" i="1"/>
  <c r="C296" i="1"/>
  <c r="C314" i="1"/>
  <c r="C332" i="1"/>
  <c r="C350" i="1"/>
  <c r="C368" i="1"/>
  <c r="C386" i="1"/>
  <c r="C404" i="1"/>
  <c r="C422" i="1"/>
  <c r="C440" i="1"/>
  <c r="C458" i="1"/>
  <c r="C243" i="1"/>
  <c r="C261" i="1"/>
  <c r="C279" i="1"/>
  <c r="C297" i="1"/>
  <c r="C315" i="1"/>
  <c r="C333" i="1"/>
  <c r="C351" i="1"/>
  <c r="C369" i="1"/>
  <c r="C387" i="1"/>
  <c r="C405" i="1"/>
  <c r="C423" i="1"/>
  <c r="C244" i="1"/>
  <c r="C264" i="1"/>
  <c r="C280" i="1"/>
  <c r="C300" i="1"/>
  <c r="C316" i="1"/>
  <c r="C336" i="1"/>
  <c r="C352" i="1"/>
  <c r="C372" i="1"/>
  <c r="C388" i="1"/>
  <c r="C247" i="1"/>
  <c r="C265" i="1"/>
  <c r="C283" i="1"/>
  <c r="C301" i="1"/>
  <c r="C319" i="1"/>
  <c r="C337" i="1"/>
  <c r="C248" i="1"/>
  <c r="C266" i="1"/>
  <c r="C284" i="1"/>
  <c r="C302" i="1"/>
  <c r="C320" i="1"/>
  <c r="C338" i="1"/>
  <c r="C356" i="1"/>
  <c r="C374" i="1"/>
  <c r="C392" i="1"/>
  <c r="C410" i="1"/>
  <c r="C428" i="1"/>
  <c r="C446" i="1"/>
  <c r="C249" i="1"/>
  <c r="C267" i="1"/>
  <c r="C285" i="1"/>
  <c r="C303" i="1"/>
  <c r="C321" i="1"/>
  <c r="C339" i="1"/>
  <c r="C357" i="1"/>
  <c r="C375" i="1"/>
  <c r="C393" i="1"/>
  <c r="C411" i="1"/>
  <c r="C429" i="1"/>
  <c r="C447" i="1"/>
  <c r="C232" i="1"/>
  <c r="C252" i="1"/>
  <c r="C268" i="1"/>
  <c r="C288" i="1"/>
  <c r="C304" i="1"/>
  <c r="C324" i="1"/>
  <c r="C340" i="1"/>
  <c r="C360" i="1"/>
  <c r="C376" i="1"/>
  <c r="C396" i="1"/>
  <c r="C412" i="1"/>
  <c r="C432" i="1"/>
  <c r="C448" i="1"/>
  <c r="C235" i="1"/>
  <c r="C253" i="1"/>
  <c r="C271" i="1"/>
  <c r="C289" i="1"/>
  <c r="C307" i="1"/>
  <c r="C325" i="1"/>
  <c r="C343" i="1"/>
  <c r="C361" i="1"/>
  <c r="C379" i="1"/>
  <c r="C397" i="1"/>
  <c r="C415" i="1"/>
  <c r="C433" i="1"/>
  <c r="C451" i="1"/>
  <c r="C236" i="1"/>
  <c r="C254" i="1"/>
  <c r="C272" i="1"/>
  <c r="C290" i="1"/>
  <c r="C308" i="1"/>
  <c r="C326" i="1"/>
  <c r="C344" i="1"/>
  <c r="C362" i="1"/>
  <c r="C380" i="1"/>
  <c r="C398" i="1"/>
  <c r="C416" i="1"/>
  <c r="C237" i="1"/>
  <c r="C255" i="1"/>
  <c r="C273" i="1"/>
  <c r="C291" i="1"/>
  <c r="C309" i="1"/>
  <c r="C327" i="1"/>
  <c r="C345" i="1"/>
  <c r="C363" i="1"/>
  <c r="C381" i="1"/>
  <c r="C399" i="1"/>
  <c r="C417" i="1"/>
  <c r="C435" i="1"/>
  <c r="C453" i="1"/>
  <c r="C434" i="1"/>
  <c r="C441" i="1"/>
  <c r="C444" i="1"/>
  <c r="C445" i="1"/>
  <c r="C452" i="1"/>
  <c r="C355" i="1"/>
  <c r="C459" i="1"/>
  <c r="C373" i="1"/>
  <c r="C460" i="1"/>
  <c r="C391" i="1"/>
  <c r="C408" i="1"/>
  <c r="C409" i="1"/>
  <c r="C424" i="1"/>
  <c r="C427" i="1"/>
  <c r="D1690" i="1"/>
  <c r="AK1690" i="1" s="1"/>
  <c r="AL1690" i="1" s="1"/>
  <c r="AM1690" i="1" s="1"/>
  <c r="D1702" i="1"/>
  <c r="AK1702" i="1" s="1"/>
  <c r="AL1702" i="1" s="1"/>
  <c r="AM1702" i="1" s="1"/>
  <c r="D1714" i="1"/>
  <c r="AK1714" i="1" s="1"/>
  <c r="AL1714" i="1" s="1"/>
  <c r="AM1714" i="1" s="1"/>
  <c r="D1726" i="1"/>
  <c r="AK1726" i="1" s="1"/>
  <c r="AL1726" i="1" s="1"/>
  <c r="AM1726" i="1" s="1"/>
  <c r="D1738" i="1"/>
  <c r="AK1738" i="1" s="1"/>
  <c r="AL1738" i="1" s="1"/>
  <c r="AM1738" i="1" s="1"/>
  <c r="D1750" i="1"/>
  <c r="AK1750" i="1" s="1"/>
  <c r="AL1750" i="1" s="1"/>
  <c r="AM1750" i="1" s="1"/>
  <c r="D1762" i="1"/>
  <c r="AK1762" i="1" s="1"/>
  <c r="AL1762" i="1" s="1"/>
  <c r="AM1762" i="1" s="1"/>
  <c r="D1774" i="1"/>
  <c r="AK1774" i="1" s="1"/>
  <c r="AL1774" i="1" s="1"/>
  <c r="AM1774" i="1" s="1"/>
  <c r="D1786" i="1"/>
  <c r="AK1786" i="1" s="1"/>
  <c r="AL1786" i="1" s="1"/>
  <c r="AM1786" i="1" s="1"/>
  <c r="D1798" i="1"/>
  <c r="AK1798" i="1" s="1"/>
  <c r="AL1798" i="1" s="1"/>
  <c r="AM1798" i="1" s="1"/>
  <c r="D1810" i="1"/>
  <c r="AK1810" i="1" s="1"/>
  <c r="AL1810" i="1" s="1"/>
  <c r="AM1810" i="1" s="1"/>
  <c r="D1822" i="1"/>
  <c r="AK1822" i="1" s="1"/>
  <c r="AL1822" i="1" s="1"/>
  <c r="AM1822" i="1" s="1"/>
  <c r="D1834" i="1"/>
  <c r="AK1834" i="1" s="1"/>
  <c r="AL1834" i="1" s="1"/>
  <c r="AM1834" i="1" s="1"/>
  <c r="D1846" i="1"/>
  <c r="AK1846" i="1" s="1"/>
  <c r="AL1846" i="1" s="1"/>
  <c r="AM1846" i="1" s="1"/>
  <c r="D1858" i="1"/>
  <c r="AK1858" i="1" s="1"/>
  <c r="AL1858" i="1" s="1"/>
  <c r="AM1858" i="1" s="1"/>
  <c r="D1870" i="1"/>
  <c r="AK1870" i="1" s="1"/>
  <c r="AL1870" i="1" s="1"/>
  <c r="AM1870" i="1" s="1"/>
  <c r="D1882" i="1"/>
  <c r="AK1882" i="1" s="1"/>
  <c r="AL1882" i="1" s="1"/>
  <c r="AM1882" i="1" s="1"/>
  <c r="D1894" i="1"/>
  <c r="AK1894" i="1" s="1"/>
  <c r="AL1894" i="1" s="1"/>
  <c r="AM1894" i="1" s="1"/>
  <c r="D1906" i="1"/>
  <c r="AK1906" i="1" s="1"/>
  <c r="AL1906" i="1" s="1"/>
  <c r="AM1906" i="1" s="1"/>
  <c r="D1918" i="1"/>
  <c r="AK1918" i="1" s="1"/>
  <c r="AL1918" i="1" s="1"/>
  <c r="AM1918" i="1" s="1"/>
  <c r="D1930" i="1"/>
  <c r="AK1930" i="1" s="1"/>
  <c r="AL1930" i="1" s="1"/>
  <c r="AM1930" i="1" s="1"/>
  <c r="D1942" i="1"/>
  <c r="AK1942" i="1" s="1"/>
  <c r="AL1942" i="1" s="1"/>
  <c r="AM1942" i="1" s="1"/>
  <c r="D1954" i="1"/>
  <c r="AK1954" i="1" s="1"/>
  <c r="AL1954" i="1" s="1"/>
  <c r="AM1954" i="1" s="1"/>
  <c r="D1691" i="1"/>
  <c r="AK1691" i="1" s="1"/>
  <c r="AL1691" i="1" s="1"/>
  <c r="AM1691" i="1" s="1"/>
  <c r="D1703" i="1"/>
  <c r="AK1703" i="1" s="1"/>
  <c r="AL1703" i="1" s="1"/>
  <c r="AM1703" i="1" s="1"/>
  <c r="D1715" i="1"/>
  <c r="AK1715" i="1" s="1"/>
  <c r="AL1715" i="1" s="1"/>
  <c r="AM1715" i="1" s="1"/>
  <c r="D1727" i="1"/>
  <c r="AK1727" i="1" s="1"/>
  <c r="AL1727" i="1" s="1"/>
  <c r="AM1727" i="1" s="1"/>
  <c r="D1739" i="1"/>
  <c r="AK1739" i="1" s="1"/>
  <c r="AL1739" i="1" s="1"/>
  <c r="AM1739" i="1" s="1"/>
  <c r="D1751" i="1"/>
  <c r="AK1751" i="1" s="1"/>
  <c r="AL1751" i="1" s="1"/>
  <c r="AM1751" i="1" s="1"/>
  <c r="D1763" i="1"/>
  <c r="AK1763" i="1" s="1"/>
  <c r="AL1763" i="1" s="1"/>
  <c r="AM1763" i="1" s="1"/>
  <c r="D1775" i="1"/>
  <c r="AK1775" i="1" s="1"/>
  <c r="AL1775" i="1" s="1"/>
  <c r="AM1775" i="1" s="1"/>
  <c r="D1787" i="1"/>
  <c r="AK1787" i="1" s="1"/>
  <c r="AL1787" i="1" s="1"/>
  <c r="AM1787" i="1" s="1"/>
  <c r="D1799" i="1"/>
  <c r="AK1799" i="1" s="1"/>
  <c r="AL1799" i="1" s="1"/>
  <c r="AM1799" i="1" s="1"/>
  <c r="D1811" i="1"/>
  <c r="AK1811" i="1" s="1"/>
  <c r="AL1811" i="1" s="1"/>
  <c r="AM1811" i="1" s="1"/>
  <c r="D1823" i="1"/>
  <c r="AK1823" i="1" s="1"/>
  <c r="AL1823" i="1" s="1"/>
  <c r="AM1823" i="1" s="1"/>
  <c r="D1835" i="1"/>
  <c r="AK1835" i="1" s="1"/>
  <c r="AL1835" i="1" s="1"/>
  <c r="AM1835" i="1" s="1"/>
  <c r="D1847" i="1"/>
  <c r="AK1847" i="1" s="1"/>
  <c r="AL1847" i="1" s="1"/>
  <c r="AM1847" i="1" s="1"/>
  <c r="D1859" i="1"/>
  <c r="AK1859" i="1" s="1"/>
  <c r="AL1859" i="1" s="1"/>
  <c r="AM1859" i="1" s="1"/>
  <c r="D1871" i="1"/>
  <c r="AK1871" i="1" s="1"/>
  <c r="AL1871" i="1" s="1"/>
  <c r="AM1871" i="1" s="1"/>
  <c r="D1883" i="1"/>
  <c r="AK1883" i="1" s="1"/>
  <c r="AL1883" i="1" s="1"/>
  <c r="AM1883" i="1" s="1"/>
  <c r="D1895" i="1"/>
  <c r="AK1895" i="1" s="1"/>
  <c r="AL1895" i="1" s="1"/>
  <c r="AM1895" i="1" s="1"/>
  <c r="D1907" i="1"/>
  <c r="AK1907" i="1" s="1"/>
  <c r="AL1907" i="1" s="1"/>
  <c r="AM1907" i="1" s="1"/>
  <c r="D1919" i="1"/>
  <c r="AK1919" i="1" s="1"/>
  <c r="AL1919" i="1" s="1"/>
  <c r="AM1919" i="1" s="1"/>
  <c r="D1931" i="1"/>
  <c r="AK1931" i="1" s="1"/>
  <c r="AL1931" i="1" s="1"/>
  <c r="AM1931" i="1" s="1"/>
  <c r="D1943" i="1"/>
  <c r="AK1943" i="1" s="1"/>
  <c r="AL1943" i="1" s="1"/>
  <c r="AM1943" i="1" s="1"/>
  <c r="D1955" i="1"/>
  <c r="AK1955" i="1" s="1"/>
  <c r="AL1955" i="1" s="1"/>
  <c r="AM1955" i="1" s="1"/>
  <c r="D1692" i="1"/>
  <c r="AK1692" i="1" s="1"/>
  <c r="AL1692" i="1" s="1"/>
  <c r="AM1692" i="1" s="1"/>
  <c r="D1704" i="1"/>
  <c r="AK1704" i="1" s="1"/>
  <c r="AL1704" i="1" s="1"/>
  <c r="AM1704" i="1" s="1"/>
  <c r="D1716" i="1"/>
  <c r="AK1716" i="1" s="1"/>
  <c r="AL1716" i="1" s="1"/>
  <c r="AM1716" i="1" s="1"/>
  <c r="D1728" i="1"/>
  <c r="AK1728" i="1" s="1"/>
  <c r="AL1728" i="1" s="1"/>
  <c r="AM1728" i="1" s="1"/>
  <c r="D1740" i="1"/>
  <c r="AK1740" i="1" s="1"/>
  <c r="AL1740" i="1" s="1"/>
  <c r="AM1740" i="1" s="1"/>
  <c r="D1752" i="1"/>
  <c r="AK1752" i="1" s="1"/>
  <c r="AL1752" i="1" s="1"/>
  <c r="AM1752" i="1" s="1"/>
  <c r="D1764" i="1"/>
  <c r="AK1764" i="1" s="1"/>
  <c r="AL1764" i="1" s="1"/>
  <c r="AM1764" i="1" s="1"/>
  <c r="D1776" i="1"/>
  <c r="AK1776" i="1" s="1"/>
  <c r="AL1776" i="1" s="1"/>
  <c r="AM1776" i="1" s="1"/>
  <c r="D1788" i="1"/>
  <c r="AK1788" i="1" s="1"/>
  <c r="AL1788" i="1" s="1"/>
  <c r="AM1788" i="1" s="1"/>
  <c r="D1800" i="1"/>
  <c r="AK1800" i="1" s="1"/>
  <c r="AL1800" i="1" s="1"/>
  <c r="AM1800" i="1" s="1"/>
  <c r="D1812" i="1"/>
  <c r="AK1812" i="1" s="1"/>
  <c r="AL1812" i="1" s="1"/>
  <c r="AM1812" i="1" s="1"/>
  <c r="D1824" i="1"/>
  <c r="AK1824" i="1" s="1"/>
  <c r="AL1824" i="1" s="1"/>
  <c r="AM1824" i="1" s="1"/>
  <c r="D1836" i="1"/>
  <c r="AK1836" i="1" s="1"/>
  <c r="AL1836" i="1" s="1"/>
  <c r="AM1836" i="1" s="1"/>
  <c r="D1848" i="1"/>
  <c r="AK1848" i="1" s="1"/>
  <c r="AL1848" i="1" s="1"/>
  <c r="AM1848" i="1" s="1"/>
  <c r="D1860" i="1"/>
  <c r="AK1860" i="1" s="1"/>
  <c r="AL1860" i="1" s="1"/>
  <c r="AM1860" i="1" s="1"/>
  <c r="D1872" i="1"/>
  <c r="AK1872" i="1" s="1"/>
  <c r="AL1872" i="1" s="1"/>
  <c r="AM1872" i="1" s="1"/>
  <c r="D1884" i="1"/>
  <c r="AK1884" i="1" s="1"/>
  <c r="AL1884" i="1" s="1"/>
  <c r="AM1884" i="1" s="1"/>
  <c r="D1896" i="1"/>
  <c r="AK1896" i="1" s="1"/>
  <c r="AL1896" i="1" s="1"/>
  <c r="AM1896" i="1" s="1"/>
  <c r="D1908" i="1"/>
  <c r="AK1908" i="1" s="1"/>
  <c r="AL1908" i="1" s="1"/>
  <c r="AM1908" i="1" s="1"/>
  <c r="D1920" i="1"/>
  <c r="AK1920" i="1" s="1"/>
  <c r="AL1920" i="1" s="1"/>
  <c r="AM1920" i="1" s="1"/>
  <c r="D1932" i="1"/>
  <c r="AK1932" i="1" s="1"/>
  <c r="AL1932" i="1" s="1"/>
  <c r="AM1932" i="1" s="1"/>
  <c r="D1944" i="1"/>
  <c r="AK1944" i="1" s="1"/>
  <c r="AL1944" i="1" s="1"/>
  <c r="AM1944" i="1" s="1"/>
  <c r="D1956" i="1"/>
  <c r="AK1956" i="1" s="1"/>
  <c r="AL1956" i="1" s="1"/>
  <c r="AM1956" i="1" s="1"/>
  <c r="D1693" i="1"/>
  <c r="AK1693" i="1" s="1"/>
  <c r="AL1693" i="1" s="1"/>
  <c r="AM1693" i="1" s="1"/>
  <c r="D1705" i="1"/>
  <c r="AK1705" i="1" s="1"/>
  <c r="AL1705" i="1" s="1"/>
  <c r="AM1705" i="1" s="1"/>
  <c r="D1717" i="1"/>
  <c r="AK1717" i="1" s="1"/>
  <c r="AL1717" i="1" s="1"/>
  <c r="AM1717" i="1" s="1"/>
  <c r="D1729" i="1"/>
  <c r="AK1729" i="1" s="1"/>
  <c r="AL1729" i="1" s="1"/>
  <c r="AM1729" i="1" s="1"/>
  <c r="D1741" i="1"/>
  <c r="AK1741" i="1" s="1"/>
  <c r="AL1741" i="1" s="1"/>
  <c r="AM1741" i="1" s="1"/>
  <c r="D1753" i="1"/>
  <c r="AK1753" i="1" s="1"/>
  <c r="AL1753" i="1" s="1"/>
  <c r="AM1753" i="1" s="1"/>
  <c r="D1765" i="1"/>
  <c r="AK1765" i="1" s="1"/>
  <c r="AL1765" i="1" s="1"/>
  <c r="AM1765" i="1" s="1"/>
  <c r="D1777" i="1"/>
  <c r="AK1777" i="1" s="1"/>
  <c r="AL1777" i="1" s="1"/>
  <c r="AM1777" i="1" s="1"/>
  <c r="D1789" i="1"/>
  <c r="AK1789" i="1" s="1"/>
  <c r="AL1789" i="1" s="1"/>
  <c r="AM1789" i="1" s="1"/>
  <c r="D1801" i="1"/>
  <c r="AK1801" i="1" s="1"/>
  <c r="AL1801" i="1" s="1"/>
  <c r="AM1801" i="1" s="1"/>
  <c r="D1813" i="1"/>
  <c r="AK1813" i="1" s="1"/>
  <c r="AL1813" i="1" s="1"/>
  <c r="AM1813" i="1" s="1"/>
  <c r="D1825" i="1"/>
  <c r="AK1825" i="1" s="1"/>
  <c r="AL1825" i="1" s="1"/>
  <c r="AM1825" i="1" s="1"/>
  <c r="D1837" i="1"/>
  <c r="AK1837" i="1" s="1"/>
  <c r="AL1837" i="1" s="1"/>
  <c r="AM1837" i="1" s="1"/>
  <c r="D1849" i="1"/>
  <c r="AK1849" i="1" s="1"/>
  <c r="AL1849" i="1" s="1"/>
  <c r="AM1849" i="1" s="1"/>
  <c r="D1861" i="1"/>
  <c r="AK1861" i="1" s="1"/>
  <c r="AL1861" i="1" s="1"/>
  <c r="AM1861" i="1" s="1"/>
  <c r="D1873" i="1"/>
  <c r="AK1873" i="1" s="1"/>
  <c r="AL1873" i="1" s="1"/>
  <c r="AM1873" i="1" s="1"/>
  <c r="D1885" i="1"/>
  <c r="AK1885" i="1" s="1"/>
  <c r="AL1885" i="1" s="1"/>
  <c r="AM1885" i="1" s="1"/>
  <c r="D1897" i="1"/>
  <c r="AK1897" i="1" s="1"/>
  <c r="AL1897" i="1" s="1"/>
  <c r="AM1897" i="1" s="1"/>
  <c r="D1909" i="1"/>
  <c r="AK1909" i="1" s="1"/>
  <c r="AL1909" i="1" s="1"/>
  <c r="AM1909" i="1" s="1"/>
  <c r="D1921" i="1"/>
  <c r="AK1921" i="1" s="1"/>
  <c r="AL1921" i="1" s="1"/>
  <c r="AM1921" i="1" s="1"/>
  <c r="D1933" i="1"/>
  <c r="AK1933" i="1" s="1"/>
  <c r="AL1933" i="1" s="1"/>
  <c r="AM1933" i="1" s="1"/>
  <c r="D1945" i="1"/>
  <c r="AK1945" i="1" s="1"/>
  <c r="AL1945" i="1" s="1"/>
  <c r="AM1945" i="1" s="1"/>
  <c r="D1957" i="1"/>
  <c r="AK1957" i="1" s="1"/>
  <c r="AL1957" i="1" s="1"/>
  <c r="AM1957" i="1" s="1"/>
  <c r="D1694" i="1"/>
  <c r="AK1694" i="1" s="1"/>
  <c r="AL1694" i="1" s="1"/>
  <c r="AM1694" i="1" s="1"/>
  <c r="D1706" i="1"/>
  <c r="AK1706" i="1" s="1"/>
  <c r="AL1706" i="1" s="1"/>
  <c r="AM1706" i="1" s="1"/>
  <c r="D1718" i="1"/>
  <c r="AK1718" i="1" s="1"/>
  <c r="AL1718" i="1" s="1"/>
  <c r="AM1718" i="1" s="1"/>
  <c r="D1730" i="1"/>
  <c r="AK1730" i="1" s="1"/>
  <c r="AL1730" i="1" s="1"/>
  <c r="AM1730" i="1" s="1"/>
  <c r="D1742" i="1"/>
  <c r="AK1742" i="1" s="1"/>
  <c r="AL1742" i="1" s="1"/>
  <c r="AM1742" i="1" s="1"/>
  <c r="D1754" i="1"/>
  <c r="AK1754" i="1" s="1"/>
  <c r="AL1754" i="1" s="1"/>
  <c r="AM1754" i="1" s="1"/>
  <c r="D1766" i="1"/>
  <c r="AK1766" i="1" s="1"/>
  <c r="AL1766" i="1" s="1"/>
  <c r="AM1766" i="1" s="1"/>
  <c r="D1778" i="1"/>
  <c r="AK1778" i="1" s="1"/>
  <c r="AL1778" i="1" s="1"/>
  <c r="AM1778" i="1" s="1"/>
  <c r="D1790" i="1"/>
  <c r="AK1790" i="1" s="1"/>
  <c r="AL1790" i="1" s="1"/>
  <c r="AM1790" i="1" s="1"/>
  <c r="D1802" i="1"/>
  <c r="AK1802" i="1" s="1"/>
  <c r="AL1802" i="1" s="1"/>
  <c r="AM1802" i="1" s="1"/>
  <c r="D1814" i="1"/>
  <c r="AK1814" i="1" s="1"/>
  <c r="AL1814" i="1" s="1"/>
  <c r="AM1814" i="1" s="1"/>
  <c r="D1826" i="1"/>
  <c r="AK1826" i="1" s="1"/>
  <c r="AL1826" i="1" s="1"/>
  <c r="AM1826" i="1" s="1"/>
  <c r="D1838" i="1"/>
  <c r="AK1838" i="1" s="1"/>
  <c r="AL1838" i="1" s="1"/>
  <c r="AM1838" i="1" s="1"/>
  <c r="D1850" i="1"/>
  <c r="AK1850" i="1" s="1"/>
  <c r="AL1850" i="1" s="1"/>
  <c r="AM1850" i="1" s="1"/>
  <c r="D1862" i="1"/>
  <c r="AK1862" i="1" s="1"/>
  <c r="AL1862" i="1" s="1"/>
  <c r="AM1862" i="1" s="1"/>
  <c r="D1874" i="1"/>
  <c r="AK1874" i="1" s="1"/>
  <c r="AL1874" i="1" s="1"/>
  <c r="AM1874" i="1" s="1"/>
  <c r="D1886" i="1"/>
  <c r="AK1886" i="1" s="1"/>
  <c r="AL1886" i="1" s="1"/>
  <c r="AM1886" i="1" s="1"/>
  <c r="D1898" i="1"/>
  <c r="AK1898" i="1" s="1"/>
  <c r="AL1898" i="1" s="1"/>
  <c r="AM1898" i="1" s="1"/>
  <c r="D1910" i="1"/>
  <c r="AK1910" i="1" s="1"/>
  <c r="AL1910" i="1" s="1"/>
  <c r="AM1910" i="1" s="1"/>
  <c r="D1922" i="1"/>
  <c r="AK1922" i="1" s="1"/>
  <c r="AL1922" i="1" s="1"/>
  <c r="AM1922" i="1" s="1"/>
  <c r="D1934" i="1"/>
  <c r="AK1934" i="1" s="1"/>
  <c r="AL1934" i="1" s="1"/>
  <c r="AM1934" i="1" s="1"/>
  <c r="D1946" i="1"/>
  <c r="AK1946" i="1" s="1"/>
  <c r="AL1946" i="1" s="1"/>
  <c r="AM1946" i="1" s="1"/>
  <c r="D1958" i="1"/>
  <c r="AK1958" i="1" s="1"/>
  <c r="AL1958" i="1" s="1"/>
  <c r="AM1958" i="1" s="1"/>
  <c r="D1695" i="1"/>
  <c r="AK1695" i="1" s="1"/>
  <c r="AL1695" i="1" s="1"/>
  <c r="AM1695" i="1" s="1"/>
  <c r="D1707" i="1"/>
  <c r="AK1707" i="1" s="1"/>
  <c r="AL1707" i="1" s="1"/>
  <c r="AM1707" i="1" s="1"/>
  <c r="D1719" i="1"/>
  <c r="AK1719" i="1" s="1"/>
  <c r="AL1719" i="1" s="1"/>
  <c r="AM1719" i="1" s="1"/>
  <c r="D1731" i="1"/>
  <c r="AK1731" i="1" s="1"/>
  <c r="AL1731" i="1" s="1"/>
  <c r="AM1731" i="1" s="1"/>
  <c r="D1743" i="1"/>
  <c r="AK1743" i="1" s="1"/>
  <c r="AL1743" i="1" s="1"/>
  <c r="AM1743" i="1" s="1"/>
  <c r="D1755" i="1"/>
  <c r="AK1755" i="1" s="1"/>
  <c r="AL1755" i="1" s="1"/>
  <c r="AM1755" i="1" s="1"/>
  <c r="D1767" i="1"/>
  <c r="AK1767" i="1" s="1"/>
  <c r="AL1767" i="1" s="1"/>
  <c r="AM1767" i="1" s="1"/>
  <c r="D1779" i="1"/>
  <c r="AK1779" i="1" s="1"/>
  <c r="AL1779" i="1" s="1"/>
  <c r="AM1779" i="1" s="1"/>
  <c r="D1791" i="1"/>
  <c r="AK1791" i="1" s="1"/>
  <c r="AL1791" i="1" s="1"/>
  <c r="AM1791" i="1" s="1"/>
  <c r="D1803" i="1"/>
  <c r="AK1803" i="1" s="1"/>
  <c r="AL1803" i="1" s="1"/>
  <c r="AM1803" i="1" s="1"/>
  <c r="D1815" i="1"/>
  <c r="AK1815" i="1" s="1"/>
  <c r="AL1815" i="1" s="1"/>
  <c r="AM1815" i="1" s="1"/>
  <c r="D1827" i="1"/>
  <c r="AK1827" i="1" s="1"/>
  <c r="AL1827" i="1" s="1"/>
  <c r="AM1827" i="1" s="1"/>
  <c r="D1839" i="1"/>
  <c r="AK1839" i="1" s="1"/>
  <c r="AL1839" i="1" s="1"/>
  <c r="AM1839" i="1" s="1"/>
  <c r="D1851" i="1"/>
  <c r="AK1851" i="1" s="1"/>
  <c r="AL1851" i="1" s="1"/>
  <c r="AM1851" i="1" s="1"/>
  <c r="D1863" i="1"/>
  <c r="AK1863" i="1" s="1"/>
  <c r="AL1863" i="1" s="1"/>
  <c r="AM1863" i="1" s="1"/>
  <c r="D1875" i="1"/>
  <c r="AK1875" i="1" s="1"/>
  <c r="AL1875" i="1" s="1"/>
  <c r="AM1875" i="1" s="1"/>
  <c r="D1887" i="1"/>
  <c r="AK1887" i="1" s="1"/>
  <c r="AL1887" i="1" s="1"/>
  <c r="AM1887" i="1" s="1"/>
  <c r="D1899" i="1"/>
  <c r="AK1899" i="1" s="1"/>
  <c r="AL1899" i="1" s="1"/>
  <c r="AM1899" i="1" s="1"/>
  <c r="D1911" i="1"/>
  <c r="AK1911" i="1" s="1"/>
  <c r="AL1911" i="1" s="1"/>
  <c r="AM1911" i="1" s="1"/>
  <c r="D1923" i="1"/>
  <c r="AK1923" i="1" s="1"/>
  <c r="AL1923" i="1" s="1"/>
  <c r="AM1923" i="1" s="1"/>
  <c r="D1935" i="1"/>
  <c r="AK1935" i="1" s="1"/>
  <c r="AL1935" i="1" s="1"/>
  <c r="AM1935" i="1" s="1"/>
  <c r="D1947" i="1"/>
  <c r="AK1947" i="1" s="1"/>
  <c r="AL1947" i="1" s="1"/>
  <c r="AM1947" i="1" s="1"/>
  <c r="D1959" i="1"/>
  <c r="AK1959" i="1" s="1"/>
  <c r="AL1959" i="1" s="1"/>
  <c r="AM1959" i="1" s="1"/>
  <c r="D1684" i="1"/>
  <c r="AK1684" i="1" s="1"/>
  <c r="AL1684" i="1" s="1"/>
  <c r="AM1684" i="1" s="1"/>
  <c r="D1696" i="1"/>
  <c r="AK1696" i="1" s="1"/>
  <c r="AL1696" i="1" s="1"/>
  <c r="AM1696" i="1" s="1"/>
  <c r="D1708" i="1"/>
  <c r="AK1708" i="1" s="1"/>
  <c r="AL1708" i="1" s="1"/>
  <c r="AM1708" i="1" s="1"/>
  <c r="D1720" i="1"/>
  <c r="AK1720" i="1" s="1"/>
  <c r="AL1720" i="1" s="1"/>
  <c r="AM1720" i="1" s="1"/>
  <c r="D1732" i="1"/>
  <c r="AK1732" i="1" s="1"/>
  <c r="AL1732" i="1" s="1"/>
  <c r="AM1732" i="1" s="1"/>
  <c r="D1744" i="1"/>
  <c r="AK1744" i="1" s="1"/>
  <c r="AL1744" i="1" s="1"/>
  <c r="AM1744" i="1" s="1"/>
  <c r="D1756" i="1"/>
  <c r="AK1756" i="1" s="1"/>
  <c r="AL1756" i="1" s="1"/>
  <c r="AM1756" i="1" s="1"/>
  <c r="D1768" i="1"/>
  <c r="AK1768" i="1" s="1"/>
  <c r="AL1768" i="1" s="1"/>
  <c r="AM1768" i="1" s="1"/>
  <c r="D1780" i="1"/>
  <c r="AK1780" i="1" s="1"/>
  <c r="AL1780" i="1" s="1"/>
  <c r="AM1780" i="1" s="1"/>
  <c r="D1792" i="1"/>
  <c r="AK1792" i="1" s="1"/>
  <c r="AL1792" i="1" s="1"/>
  <c r="AM1792" i="1" s="1"/>
  <c r="D1804" i="1"/>
  <c r="AK1804" i="1" s="1"/>
  <c r="AL1804" i="1" s="1"/>
  <c r="AM1804" i="1" s="1"/>
  <c r="D1816" i="1"/>
  <c r="AK1816" i="1" s="1"/>
  <c r="AL1816" i="1" s="1"/>
  <c r="AM1816" i="1" s="1"/>
  <c r="D1828" i="1"/>
  <c r="AK1828" i="1" s="1"/>
  <c r="AL1828" i="1" s="1"/>
  <c r="AM1828" i="1" s="1"/>
  <c r="D1840" i="1"/>
  <c r="AK1840" i="1" s="1"/>
  <c r="AL1840" i="1" s="1"/>
  <c r="AM1840" i="1" s="1"/>
  <c r="D1852" i="1"/>
  <c r="AK1852" i="1" s="1"/>
  <c r="AL1852" i="1" s="1"/>
  <c r="AM1852" i="1" s="1"/>
  <c r="D1864" i="1"/>
  <c r="AK1864" i="1" s="1"/>
  <c r="AL1864" i="1" s="1"/>
  <c r="AM1864" i="1" s="1"/>
  <c r="D1876" i="1"/>
  <c r="AK1876" i="1" s="1"/>
  <c r="AL1876" i="1" s="1"/>
  <c r="AM1876" i="1" s="1"/>
  <c r="D1888" i="1"/>
  <c r="AK1888" i="1" s="1"/>
  <c r="AL1888" i="1" s="1"/>
  <c r="AM1888" i="1" s="1"/>
  <c r="D1900" i="1"/>
  <c r="AK1900" i="1" s="1"/>
  <c r="AL1900" i="1" s="1"/>
  <c r="AM1900" i="1" s="1"/>
  <c r="D1912" i="1"/>
  <c r="AK1912" i="1" s="1"/>
  <c r="AL1912" i="1" s="1"/>
  <c r="AM1912" i="1" s="1"/>
  <c r="D1924" i="1"/>
  <c r="AK1924" i="1" s="1"/>
  <c r="AL1924" i="1" s="1"/>
  <c r="AM1924" i="1" s="1"/>
  <c r="D1936" i="1"/>
  <c r="AK1936" i="1" s="1"/>
  <c r="AL1936" i="1" s="1"/>
  <c r="AM1936" i="1" s="1"/>
  <c r="D1948" i="1"/>
  <c r="AK1948" i="1" s="1"/>
  <c r="AL1948" i="1" s="1"/>
  <c r="AM1948" i="1" s="1"/>
  <c r="D1960" i="1"/>
  <c r="AK1960" i="1" s="1"/>
  <c r="AL1960" i="1" s="1"/>
  <c r="AM1960" i="1" s="1"/>
  <c r="D1685" i="1"/>
  <c r="AK1685" i="1" s="1"/>
  <c r="AL1685" i="1" s="1"/>
  <c r="AM1685" i="1" s="1"/>
  <c r="D1697" i="1"/>
  <c r="AK1697" i="1" s="1"/>
  <c r="AL1697" i="1" s="1"/>
  <c r="AM1697" i="1" s="1"/>
  <c r="D1709" i="1"/>
  <c r="AK1709" i="1" s="1"/>
  <c r="AL1709" i="1" s="1"/>
  <c r="AM1709" i="1" s="1"/>
  <c r="D1721" i="1"/>
  <c r="AK1721" i="1" s="1"/>
  <c r="AL1721" i="1" s="1"/>
  <c r="AM1721" i="1" s="1"/>
  <c r="D1733" i="1"/>
  <c r="AK1733" i="1" s="1"/>
  <c r="AL1733" i="1" s="1"/>
  <c r="AM1733" i="1" s="1"/>
  <c r="D1745" i="1"/>
  <c r="AK1745" i="1" s="1"/>
  <c r="AL1745" i="1" s="1"/>
  <c r="AM1745" i="1" s="1"/>
  <c r="D1757" i="1"/>
  <c r="AK1757" i="1" s="1"/>
  <c r="AL1757" i="1" s="1"/>
  <c r="AM1757" i="1" s="1"/>
  <c r="D1769" i="1"/>
  <c r="AK1769" i="1" s="1"/>
  <c r="AL1769" i="1" s="1"/>
  <c r="AM1769" i="1" s="1"/>
  <c r="D1781" i="1"/>
  <c r="AK1781" i="1" s="1"/>
  <c r="AL1781" i="1" s="1"/>
  <c r="AM1781" i="1" s="1"/>
  <c r="D1793" i="1"/>
  <c r="AK1793" i="1" s="1"/>
  <c r="AL1793" i="1" s="1"/>
  <c r="AM1793" i="1" s="1"/>
  <c r="D1805" i="1"/>
  <c r="AK1805" i="1" s="1"/>
  <c r="AL1805" i="1" s="1"/>
  <c r="AM1805" i="1" s="1"/>
  <c r="D1817" i="1"/>
  <c r="AK1817" i="1" s="1"/>
  <c r="AL1817" i="1" s="1"/>
  <c r="AM1817" i="1" s="1"/>
  <c r="D1829" i="1"/>
  <c r="AK1829" i="1" s="1"/>
  <c r="AL1829" i="1" s="1"/>
  <c r="AM1829" i="1" s="1"/>
  <c r="D1841" i="1"/>
  <c r="AK1841" i="1" s="1"/>
  <c r="AL1841" i="1" s="1"/>
  <c r="AM1841" i="1" s="1"/>
  <c r="D1853" i="1"/>
  <c r="AK1853" i="1" s="1"/>
  <c r="AL1853" i="1" s="1"/>
  <c r="AM1853" i="1" s="1"/>
  <c r="D1865" i="1"/>
  <c r="AK1865" i="1" s="1"/>
  <c r="AL1865" i="1" s="1"/>
  <c r="AM1865" i="1" s="1"/>
  <c r="D1877" i="1"/>
  <c r="AK1877" i="1" s="1"/>
  <c r="AL1877" i="1" s="1"/>
  <c r="AM1877" i="1" s="1"/>
  <c r="D1889" i="1"/>
  <c r="AK1889" i="1" s="1"/>
  <c r="AL1889" i="1" s="1"/>
  <c r="AM1889" i="1" s="1"/>
  <c r="D1901" i="1"/>
  <c r="AK1901" i="1" s="1"/>
  <c r="AL1901" i="1" s="1"/>
  <c r="AM1901" i="1" s="1"/>
  <c r="D1913" i="1"/>
  <c r="AK1913" i="1" s="1"/>
  <c r="AL1913" i="1" s="1"/>
  <c r="AM1913" i="1" s="1"/>
  <c r="D1925" i="1"/>
  <c r="AK1925" i="1" s="1"/>
  <c r="AL1925" i="1" s="1"/>
  <c r="AM1925" i="1" s="1"/>
  <c r="D1937" i="1"/>
  <c r="AK1937" i="1" s="1"/>
  <c r="AL1937" i="1" s="1"/>
  <c r="AM1937" i="1" s="1"/>
  <c r="D1949" i="1"/>
  <c r="AK1949" i="1" s="1"/>
  <c r="AL1949" i="1" s="1"/>
  <c r="AM1949" i="1" s="1"/>
  <c r="D1961" i="1"/>
  <c r="AK1961" i="1" s="1"/>
  <c r="AL1961" i="1" s="1"/>
  <c r="AM1961" i="1" s="1"/>
  <c r="D1686" i="1"/>
  <c r="AK1686" i="1" s="1"/>
  <c r="AL1686" i="1" s="1"/>
  <c r="AM1686" i="1" s="1"/>
  <c r="D1698" i="1"/>
  <c r="AK1698" i="1" s="1"/>
  <c r="AL1698" i="1" s="1"/>
  <c r="AM1698" i="1" s="1"/>
  <c r="D1710" i="1"/>
  <c r="AK1710" i="1" s="1"/>
  <c r="AL1710" i="1" s="1"/>
  <c r="AM1710" i="1" s="1"/>
  <c r="D1722" i="1"/>
  <c r="AK1722" i="1" s="1"/>
  <c r="AL1722" i="1" s="1"/>
  <c r="AM1722" i="1" s="1"/>
  <c r="D1734" i="1"/>
  <c r="AK1734" i="1" s="1"/>
  <c r="AL1734" i="1" s="1"/>
  <c r="AM1734" i="1" s="1"/>
  <c r="D1746" i="1"/>
  <c r="AK1746" i="1" s="1"/>
  <c r="AL1746" i="1" s="1"/>
  <c r="AM1746" i="1" s="1"/>
  <c r="D1758" i="1"/>
  <c r="AK1758" i="1" s="1"/>
  <c r="AL1758" i="1" s="1"/>
  <c r="AM1758" i="1" s="1"/>
  <c r="D1770" i="1"/>
  <c r="AK1770" i="1" s="1"/>
  <c r="AL1770" i="1" s="1"/>
  <c r="AM1770" i="1" s="1"/>
  <c r="D1782" i="1"/>
  <c r="AK1782" i="1" s="1"/>
  <c r="AL1782" i="1" s="1"/>
  <c r="AM1782" i="1" s="1"/>
  <c r="D1794" i="1"/>
  <c r="AK1794" i="1" s="1"/>
  <c r="AL1794" i="1" s="1"/>
  <c r="AM1794" i="1" s="1"/>
  <c r="D1806" i="1"/>
  <c r="AK1806" i="1" s="1"/>
  <c r="AL1806" i="1" s="1"/>
  <c r="AM1806" i="1" s="1"/>
  <c r="D1818" i="1"/>
  <c r="AK1818" i="1" s="1"/>
  <c r="AL1818" i="1" s="1"/>
  <c r="AM1818" i="1" s="1"/>
  <c r="D1830" i="1"/>
  <c r="AK1830" i="1" s="1"/>
  <c r="AL1830" i="1" s="1"/>
  <c r="AM1830" i="1" s="1"/>
  <c r="D1842" i="1"/>
  <c r="AK1842" i="1" s="1"/>
  <c r="AL1842" i="1" s="1"/>
  <c r="AM1842" i="1" s="1"/>
  <c r="D1854" i="1"/>
  <c r="AK1854" i="1" s="1"/>
  <c r="AL1854" i="1" s="1"/>
  <c r="AM1854" i="1" s="1"/>
  <c r="D1866" i="1"/>
  <c r="AK1866" i="1" s="1"/>
  <c r="AL1866" i="1" s="1"/>
  <c r="AM1866" i="1" s="1"/>
  <c r="D1878" i="1"/>
  <c r="AK1878" i="1" s="1"/>
  <c r="AL1878" i="1" s="1"/>
  <c r="AM1878" i="1" s="1"/>
  <c r="D1890" i="1"/>
  <c r="AK1890" i="1" s="1"/>
  <c r="AL1890" i="1" s="1"/>
  <c r="AM1890" i="1" s="1"/>
  <c r="D1902" i="1"/>
  <c r="AK1902" i="1" s="1"/>
  <c r="AL1902" i="1" s="1"/>
  <c r="AM1902" i="1" s="1"/>
  <c r="D1914" i="1"/>
  <c r="AK1914" i="1" s="1"/>
  <c r="AL1914" i="1" s="1"/>
  <c r="AM1914" i="1" s="1"/>
  <c r="D1926" i="1"/>
  <c r="AK1926" i="1" s="1"/>
  <c r="AL1926" i="1" s="1"/>
  <c r="AM1926" i="1" s="1"/>
  <c r="D1938" i="1"/>
  <c r="AK1938" i="1" s="1"/>
  <c r="AL1938" i="1" s="1"/>
  <c r="AM1938" i="1" s="1"/>
  <c r="D1950" i="1"/>
  <c r="AK1950" i="1" s="1"/>
  <c r="AL1950" i="1" s="1"/>
  <c r="AM1950" i="1" s="1"/>
  <c r="D1962" i="1"/>
  <c r="AK1962" i="1" s="1"/>
  <c r="AL1962" i="1" s="1"/>
  <c r="AM1962" i="1" s="1"/>
  <c r="D1687" i="1"/>
  <c r="AK1687" i="1" s="1"/>
  <c r="AL1687" i="1" s="1"/>
  <c r="AM1687" i="1" s="1"/>
  <c r="D1699" i="1"/>
  <c r="AK1699" i="1" s="1"/>
  <c r="AL1699" i="1" s="1"/>
  <c r="AM1699" i="1" s="1"/>
  <c r="D1711" i="1"/>
  <c r="AK1711" i="1" s="1"/>
  <c r="AL1711" i="1" s="1"/>
  <c r="AM1711" i="1" s="1"/>
  <c r="D1723" i="1"/>
  <c r="AK1723" i="1" s="1"/>
  <c r="AL1723" i="1" s="1"/>
  <c r="AM1723" i="1" s="1"/>
  <c r="D1735" i="1"/>
  <c r="AK1735" i="1" s="1"/>
  <c r="AL1735" i="1" s="1"/>
  <c r="AM1735" i="1" s="1"/>
  <c r="D1747" i="1"/>
  <c r="AK1747" i="1" s="1"/>
  <c r="AL1747" i="1" s="1"/>
  <c r="AM1747" i="1" s="1"/>
  <c r="D1759" i="1"/>
  <c r="AK1759" i="1" s="1"/>
  <c r="AL1759" i="1" s="1"/>
  <c r="AM1759" i="1" s="1"/>
  <c r="D1771" i="1"/>
  <c r="AK1771" i="1" s="1"/>
  <c r="AL1771" i="1" s="1"/>
  <c r="AM1771" i="1" s="1"/>
  <c r="D1783" i="1"/>
  <c r="AK1783" i="1" s="1"/>
  <c r="AL1783" i="1" s="1"/>
  <c r="AM1783" i="1" s="1"/>
  <c r="D1795" i="1"/>
  <c r="AK1795" i="1" s="1"/>
  <c r="AL1795" i="1" s="1"/>
  <c r="AM1795" i="1" s="1"/>
  <c r="D1807" i="1"/>
  <c r="AK1807" i="1" s="1"/>
  <c r="AL1807" i="1" s="1"/>
  <c r="AM1807" i="1" s="1"/>
  <c r="D1819" i="1"/>
  <c r="AK1819" i="1" s="1"/>
  <c r="AL1819" i="1" s="1"/>
  <c r="AM1819" i="1" s="1"/>
  <c r="D1831" i="1"/>
  <c r="AK1831" i="1" s="1"/>
  <c r="AL1831" i="1" s="1"/>
  <c r="AM1831" i="1" s="1"/>
  <c r="D1843" i="1"/>
  <c r="AK1843" i="1" s="1"/>
  <c r="AL1843" i="1" s="1"/>
  <c r="AM1843" i="1" s="1"/>
  <c r="D1855" i="1"/>
  <c r="AK1855" i="1" s="1"/>
  <c r="AL1855" i="1" s="1"/>
  <c r="AM1855" i="1" s="1"/>
  <c r="D1867" i="1"/>
  <c r="AK1867" i="1" s="1"/>
  <c r="AL1867" i="1" s="1"/>
  <c r="AM1867" i="1" s="1"/>
  <c r="D1879" i="1"/>
  <c r="AK1879" i="1" s="1"/>
  <c r="AL1879" i="1" s="1"/>
  <c r="AM1879" i="1" s="1"/>
  <c r="D1891" i="1"/>
  <c r="AK1891" i="1" s="1"/>
  <c r="AL1891" i="1" s="1"/>
  <c r="AM1891" i="1" s="1"/>
  <c r="D1903" i="1"/>
  <c r="AK1903" i="1" s="1"/>
  <c r="AL1903" i="1" s="1"/>
  <c r="AM1903" i="1" s="1"/>
  <c r="D1915" i="1"/>
  <c r="AK1915" i="1" s="1"/>
  <c r="AL1915" i="1" s="1"/>
  <c r="AM1915" i="1" s="1"/>
  <c r="D1927" i="1"/>
  <c r="AK1927" i="1" s="1"/>
  <c r="AL1927" i="1" s="1"/>
  <c r="AM1927" i="1" s="1"/>
  <c r="D1939" i="1"/>
  <c r="AK1939" i="1" s="1"/>
  <c r="AL1939" i="1" s="1"/>
  <c r="AM1939" i="1" s="1"/>
  <c r="D1951" i="1"/>
  <c r="AK1951" i="1" s="1"/>
  <c r="AL1951" i="1" s="1"/>
  <c r="AM1951" i="1" s="1"/>
  <c r="D1963" i="1"/>
  <c r="AK1963" i="1" s="1"/>
  <c r="AL1963" i="1" s="1"/>
  <c r="AM1963" i="1" s="1"/>
  <c r="D1688" i="1"/>
  <c r="AK1688" i="1" s="1"/>
  <c r="AL1688" i="1" s="1"/>
  <c r="AM1688" i="1" s="1"/>
  <c r="D1700" i="1"/>
  <c r="AK1700" i="1" s="1"/>
  <c r="AL1700" i="1" s="1"/>
  <c r="AM1700" i="1" s="1"/>
  <c r="D1712" i="1"/>
  <c r="AK1712" i="1" s="1"/>
  <c r="AL1712" i="1" s="1"/>
  <c r="AM1712" i="1" s="1"/>
  <c r="D1724" i="1"/>
  <c r="AK1724" i="1" s="1"/>
  <c r="AL1724" i="1" s="1"/>
  <c r="AM1724" i="1" s="1"/>
  <c r="D1736" i="1"/>
  <c r="AK1736" i="1" s="1"/>
  <c r="AL1736" i="1" s="1"/>
  <c r="AM1736" i="1" s="1"/>
  <c r="D1748" i="1"/>
  <c r="AK1748" i="1" s="1"/>
  <c r="AL1748" i="1" s="1"/>
  <c r="AM1748" i="1" s="1"/>
  <c r="D1760" i="1"/>
  <c r="AK1760" i="1" s="1"/>
  <c r="AL1760" i="1" s="1"/>
  <c r="AM1760" i="1" s="1"/>
  <c r="D1772" i="1"/>
  <c r="AK1772" i="1" s="1"/>
  <c r="AL1772" i="1" s="1"/>
  <c r="AM1772" i="1" s="1"/>
  <c r="D1784" i="1"/>
  <c r="AK1784" i="1" s="1"/>
  <c r="AL1784" i="1" s="1"/>
  <c r="AM1784" i="1" s="1"/>
  <c r="D1796" i="1"/>
  <c r="AK1796" i="1" s="1"/>
  <c r="AL1796" i="1" s="1"/>
  <c r="AM1796" i="1" s="1"/>
  <c r="D1808" i="1"/>
  <c r="AK1808" i="1" s="1"/>
  <c r="AL1808" i="1" s="1"/>
  <c r="AM1808" i="1" s="1"/>
  <c r="D1820" i="1"/>
  <c r="AK1820" i="1" s="1"/>
  <c r="AL1820" i="1" s="1"/>
  <c r="AM1820" i="1" s="1"/>
  <c r="D1832" i="1"/>
  <c r="AK1832" i="1" s="1"/>
  <c r="AL1832" i="1" s="1"/>
  <c r="AM1832" i="1" s="1"/>
  <c r="D1844" i="1"/>
  <c r="AK1844" i="1" s="1"/>
  <c r="AL1844" i="1" s="1"/>
  <c r="AM1844" i="1" s="1"/>
  <c r="D1856" i="1"/>
  <c r="AK1856" i="1" s="1"/>
  <c r="AL1856" i="1" s="1"/>
  <c r="AM1856" i="1" s="1"/>
  <c r="D1868" i="1"/>
  <c r="AK1868" i="1" s="1"/>
  <c r="AL1868" i="1" s="1"/>
  <c r="AM1868" i="1" s="1"/>
  <c r="D1880" i="1"/>
  <c r="AK1880" i="1" s="1"/>
  <c r="AL1880" i="1" s="1"/>
  <c r="AM1880" i="1" s="1"/>
  <c r="D1892" i="1"/>
  <c r="AK1892" i="1" s="1"/>
  <c r="AL1892" i="1" s="1"/>
  <c r="AM1892" i="1" s="1"/>
  <c r="D1904" i="1"/>
  <c r="AK1904" i="1" s="1"/>
  <c r="AL1904" i="1" s="1"/>
  <c r="AM1904" i="1" s="1"/>
  <c r="D1916" i="1"/>
  <c r="AK1916" i="1" s="1"/>
  <c r="AL1916" i="1" s="1"/>
  <c r="AM1916" i="1" s="1"/>
  <c r="D1928" i="1"/>
  <c r="AK1928" i="1" s="1"/>
  <c r="AL1928" i="1" s="1"/>
  <c r="AM1928" i="1" s="1"/>
  <c r="D1940" i="1"/>
  <c r="AK1940" i="1" s="1"/>
  <c r="AL1940" i="1" s="1"/>
  <c r="AM1940" i="1" s="1"/>
  <c r="D1952" i="1"/>
  <c r="AK1952" i="1" s="1"/>
  <c r="AL1952" i="1" s="1"/>
  <c r="AM1952" i="1" s="1"/>
  <c r="D1964" i="1"/>
  <c r="AK1964" i="1" s="1"/>
  <c r="AL1964" i="1" s="1"/>
  <c r="AM1964" i="1" s="1"/>
  <c r="D1689" i="1"/>
  <c r="AK1689" i="1" s="1"/>
  <c r="AL1689" i="1" s="1"/>
  <c r="AM1689" i="1" s="1"/>
  <c r="D1701" i="1"/>
  <c r="AK1701" i="1" s="1"/>
  <c r="AL1701" i="1" s="1"/>
  <c r="AM1701" i="1" s="1"/>
  <c r="D1713" i="1"/>
  <c r="AK1713" i="1" s="1"/>
  <c r="AL1713" i="1" s="1"/>
  <c r="AM1713" i="1" s="1"/>
  <c r="D1725" i="1"/>
  <c r="AK1725" i="1" s="1"/>
  <c r="AL1725" i="1" s="1"/>
  <c r="AM1725" i="1" s="1"/>
  <c r="D1737" i="1"/>
  <c r="AK1737" i="1" s="1"/>
  <c r="AL1737" i="1" s="1"/>
  <c r="AM1737" i="1" s="1"/>
  <c r="D1749" i="1"/>
  <c r="AK1749" i="1" s="1"/>
  <c r="AL1749" i="1" s="1"/>
  <c r="AM1749" i="1" s="1"/>
  <c r="D1761" i="1"/>
  <c r="AK1761" i="1" s="1"/>
  <c r="AL1761" i="1" s="1"/>
  <c r="AM1761" i="1" s="1"/>
  <c r="D1773" i="1"/>
  <c r="AK1773" i="1" s="1"/>
  <c r="AL1773" i="1" s="1"/>
  <c r="AM1773" i="1" s="1"/>
  <c r="D1785" i="1"/>
  <c r="AK1785" i="1" s="1"/>
  <c r="AL1785" i="1" s="1"/>
  <c r="AM1785" i="1" s="1"/>
  <c r="D1797" i="1"/>
  <c r="AK1797" i="1" s="1"/>
  <c r="AL1797" i="1" s="1"/>
  <c r="AM1797" i="1" s="1"/>
  <c r="D1809" i="1"/>
  <c r="AK1809" i="1" s="1"/>
  <c r="AL1809" i="1" s="1"/>
  <c r="AM1809" i="1" s="1"/>
  <c r="D1821" i="1"/>
  <c r="AK1821" i="1" s="1"/>
  <c r="AL1821" i="1" s="1"/>
  <c r="AM1821" i="1" s="1"/>
  <c r="D1833" i="1"/>
  <c r="AK1833" i="1" s="1"/>
  <c r="AL1833" i="1" s="1"/>
  <c r="AM1833" i="1" s="1"/>
  <c r="D1845" i="1"/>
  <c r="AK1845" i="1" s="1"/>
  <c r="AL1845" i="1" s="1"/>
  <c r="AM1845" i="1" s="1"/>
  <c r="D1857" i="1"/>
  <c r="AK1857" i="1" s="1"/>
  <c r="AL1857" i="1" s="1"/>
  <c r="AM1857" i="1" s="1"/>
  <c r="D1869" i="1"/>
  <c r="AK1869" i="1" s="1"/>
  <c r="AL1869" i="1" s="1"/>
  <c r="AM1869" i="1" s="1"/>
  <c r="D1881" i="1"/>
  <c r="AK1881" i="1" s="1"/>
  <c r="AL1881" i="1" s="1"/>
  <c r="AM1881" i="1" s="1"/>
  <c r="D1893" i="1"/>
  <c r="AK1893" i="1" s="1"/>
  <c r="AL1893" i="1" s="1"/>
  <c r="AM1893" i="1" s="1"/>
  <c r="D1905" i="1"/>
  <c r="AK1905" i="1" s="1"/>
  <c r="AL1905" i="1" s="1"/>
  <c r="AM1905" i="1" s="1"/>
  <c r="D1917" i="1"/>
  <c r="AK1917" i="1" s="1"/>
  <c r="AL1917" i="1" s="1"/>
  <c r="AM1917" i="1" s="1"/>
  <c r="D1929" i="1"/>
  <c r="AK1929" i="1" s="1"/>
  <c r="AL1929" i="1" s="1"/>
  <c r="AM1929" i="1" s="1"/>
  <c r="D1941" i="1"/>
  <c r="AK1941" i="1" s="1"/>
  <c r="AL1941" i="1" s="1"/>
  <c r="AM1941" i="1" s="1"/>
  <c r="D1953" i="1"/>
  <c r="AK1953" i="1" s="1"/>
  <c r="AL1953" i="1" s="1"/>
  <c r="AM1953" i="1" s="1"/>
  <c r="D1683" i="1"/>
  <c r="AK1683" i="1" s="1"/>
  <c r="AL1683" i="1" s="1"/>
  <c r="AM1683" i="1" s="1"/>
  <c r="AH1875" i="1"/>
  <c r="AH1746" i="1"/>
  <c r="AH1963" i="1"/>
  <c r="AH1808" i="1"/>
  <c r="AH1947" i="1"/>
  <c r="AH1805" i="1"/>
  <c r="AH1865" i="1"/>
  <c r="AH1763" i="1"/>
  <c r="X65" i="2"/>
  <c r="AH1932" i="1"/>
  <c r="AH1765" i="1"/>
  <c r="AH1801" i="1"/>
  <c r="AH1876" i="1"/>
  <c r="AH1838" i="1"/>
  <c r="AH1743" i="1"/>
  <c r="AH1959" i="1"/>
  <c r="AH1784" i="1"/>
  <c r="AH1961" i="1"/>
  <c r="AH1758" i="1"/>
  <c r="AH1882" i="1"/>
  <c r="AH1837" i="1"/>
  <c r="AH1749" i="1"/>
  <c r="AH1785" i="1"/>
  <c r="AH1907" i="1"/>
  <c r="AH1755" i="1"/>
  <c r="AH1803" i="1"/>
  <c r="AH1852" i="1"/>
  <c r="AH1930" i="1"/>
  <c r="AH1890" i="1"/>
  <c r="AH1761" i="1"/>
  <c r="AH1797" i="1"/>
  <c r="AH1955" i="1"/>
  <c r="X28" i="2"/>
  <c r="AI1700" i="1" s="1"/>
  <c r="AH1700" i="1"/>
  <c r="AH1744" i="1"/>
  <c r="AH1937" i="1"/>
  <c r="AH1798" i="1"/>
  <c r="AH1859" i="1"/>
  <c r="AH1766" i="1"/>
  <c r="AH1770" i="1"/>
  <c r="AH1916" i="1"/>
  <c r="AH1871" i="1"/>
  <c r="AH1869" i="1"/>
  <c r="AH1762" i="1"/>
  <c r="AH1810" i="1"/>
  <c r="AH1943" i="1"/>
  <c r="AH1861" i="1"/>
  <c r="AH1957" i="1"/>
  <c r="AH1739" i="1"/>
  <c r="AH1775" i="1"/>
  <c r="AH1790" i="1"/>
  <c r="AH1719" i="1"/>
  <c r="AH1878" i="1"/>
  <c r="AH1902" i="1"/>
  <c r="AH1872" i="1"/>
  <c r="AH1946" i="1"/>
  <c r="AH1722" i="1"/>
  <c r="AH1794" i="1"/>
  <c r="AH1795" i="1"/>
  <c r="AH1862" i="1"/>
  <c r="AH1816" i="1"/>
  <c r="AH1724" i="1"/>
  <c r="AH1906" i="1"/>
  <c r="AH1812" i="1"/>
  <c r="AH1885" i="1"/>
  <c r="AH1952" i="1"/>
  <c r="AH1751" i="1"/>
  <c r="AH1764" i="1"/>
  <c r="AH1920" i="1"/>
  <c r="AH1842" i="1"/>
  <c r="AH1787" i="1"/>
  <c r="AH1849" i="1"/>
  <c r="AH1731" i="1"/>
  <c r="AH1913" i="1"/>
  <c r="AH1809" i="1"/>
  <c r="AH1729" i="1"/>
  <c r="AH1827" i="1"/>
  <c r="AH1839" i="1"/>
  <c r="AH1904" i="1"/>
  <c r="AH1728" i="1"/>
  <c r="AH1788" i="1"/>
  <c r="AH1851" i="1"/>
  <c r="AH1935" i="1"/>
  <c r="AH1767" i="1"/>
  <c r="AH1804" i="1"/>
  <c r="AH1936" i="1"/>
  <c r="AH1855" i="1"/>
  <c r="AH1753" i="1"/>
  <c r="AH1863" i="1"/>
  <c r="AH1960" i="1"/>
  <c r="AH1769" i="1"/>
  <c r="AH1548" i="1"/>
  <c r="AH1896" i="1"/>
  <c r="AH1742" i="1"/>
  <c r="AH1962" i="1"/>
  <c r="AH1811" i="1"/>
  <c r="AH1776" i="1"/>
  <c r="AH1874" i="1"/>
  <c r="AH1745" i="1"/>
  <c r="AH1953" i="1"/>
  <c r="AH1887" i="1"/>
  <c r="AH1830" i="1"/>
  <c r="AH1759" i="1"/>
  <c r="AH1929" i="1"/>
  <c r="AH1850" i="1"/>
  <c r="AH1791" i="1"/>
  <c r="AH1927" i="1"/>
  <c r="AH1748" i="1"/>
  <c r="AH1754" i="1"/>
  <c r="AH1779" i="1"/>
  <c r="AH1845" i="1"/>
  <c r="AH1917" i="1"/>
  <c r="AH1740" i="1"/>
  <c r="AH1924" i="1"/>
  <c r="AH1889" i="1"/>
  <c r="AH1833" i="1"/>
  <c r="AH1926" i="1"/>
  <c r="AH1738" i="1"/>
  <c r="AH1822" i="1"/>
  <c r="AH1870" i="1"/>
  <c r="AH1898" i="1"/>
  <c r="AH1818" i="1"/>
  <c r="AH1914" i="1"/>
  <c r="AH1760" i="1"/>
  <c r="AH1756" i="1"/>
  <c r="AH1864" i="1"/>
  <c r="AH1900" i="1"/>
  <c r="AH1774" i="1"/>
  <c r="X24" i="2"/>
  <c r="AI1685" i="1" s="1"/>
  <c r="AH1685" i="1"/>
  <c r="AH1718" i="1"/>
  <c r="AH1792" i="1"/>
  <c r="AH1892" i="1"/>
  <c r="AH1940" i="1"/>
  <c r="AH1732" i="1"/>
  <c r="AH1768" i="1"/>
  <c r="AH1928" i="1"/>
  <c r="AH1857" i="1"/>
  <c r="AH1922" i="1"/>
  <c r="AH1877" i="1"/>
  <c r="AH1747" i="1"/>
  <c r="AH1819" i="1"/>
  <c r="AH1733" i="1"/>
  <c r="AH1829" i="1"/>
  <c r="AH1949" i="1"/>
  <c r="AH1881" i="1"/>
  <c r="X23" i="2"/>
  <c r="AI1709" i="1" s="1"/>
  <c r="AH1709" i="1"/>
  <c r="X11" i="2"/>
  <c r="AI1711" i="1" s="1"/>
  <c r="AH1711" i="1"/>
  <c r="AH1908" i="1"/>
  <c r="AH1888" i="1"/>
  <c r="AH1820" i="1"/>
  <c r="AH1750" i="1"/>
  <c r="X22" i="2"/>
  <c r="AI1698" i="1" s="1"/>
  <c r="AH1698" i="1"/>
  <c r="AH1825" i="1"/>
  <c r="AH1911" i="1"/>
  <c r="AH1720" i="1"/>
  <c r="AH1867" i="1"/>
  <c r="AH1848" i="1"/>
  <c r="AH1948" i="1"/>
  <c r="AH1782" i="1"/>
  <c r="AH1725" i="1"/>
  <c r="AH1910" i="1"/>
  <c r="AH1721" i="1"/>
  <c r="AH1841" i="1"/>
  <c r="AH1832" i="1"/>
  <c r="AH1730" i="1"/>
  <c r="AH1781" i="1"/>
  <c r="AH1915" i="1"/>
  <c r="AH1883" i="1"/>
  <c r="AH1576" i="1"/>
  <c r="AH1741" i="1"/>
  <c r="AH1854" i="1"/>
  <c r="AH1783" i="1"/>
  <c r="AH1954" i="1"/>
  <c r="AH1901" i="1"/>
  <c r="AH1737" i="1"/>
  <c r="AH1823" i="1"/>
  <c r="AH1895" i="1"/>
  <c r="X20" i="2"/>
  <c r="AI1684" i="1" s="1"/>
  <c r="AH1684" i="1"/>
  <c r="AH1806" i="1"/>
  <c r="AH1735" i="1"/>
  <c r="AH1903" i="1"/>
  <c r="AH1835" i="1"/>
  <c r="AH1884" i="1"/>
  <c r="AH1727" i="1"/>
  <c r="AH1799" i="1"/>
  <c r="AH1919" i="1"/>
  <c r="AH1752" i="1"/>
  <c r="AH1897" i="1"/>
  <c r="AH1831" i="1"/>
  <c r="AH1939" i="1"/>
  <c r="AH1723" i="1"/>
  <c r="AH1772" i="1"/>
  <c r="AH1941" i="1"/>
  <c r="AH1894" i="1"/>
  <c r="AH1824" i="1"/>
  <c r="AH1836" i="1"/>
  <c r="AH1734" i="1"/>
  <c r="AH1942" i="1"/>
  <c r="AH1778" i="1"/>
  <c r="AH1934" i="1"/>
  <c r="AH1817" i="1"/>
  <c r="AH1726" i="1"/>
  <c r="AH1846" i="1"/>
  <c r="X77" i="2"/>
  <c r="AI507" i="1" s="1"/>
  <c r="AH1923" i="1"/>
  <c r="AH1736" i="1"/>
  <c r="AH1796" i="1"/>
  <c r="AH1858" i="1"/>
  <c r="AH1757" i="1"/>
  <c r="AH1950" i="1"/>
  <c r="AH1771" i="1"/>
  <c r="AH1843" i="1"/>
  <c r="X5" i="2"/>
  <c r="AI1712" i="1" s="1"/>
  <c r="AH1712" i="1"/>
  <c r="V6" i="7"/>
  <c r="E5" i="7"/>
  <c r="V4" i="7"/>
  <c r="BI974" i="13"/>
  <c r="E7" i="7"/>
  <c r="E6" i="7"/>
  <c r="E3" i="7"/>
  <c r="BH842" i="13"/>
  <c r="BH907" i="13"/>
  <c r="BH106" i="13"/>
  <c r="BH16" i="13"/>
  <c r="BH283" i="13"/>
  <c r="BH302" i="13"/>
  <c r="BH170" i="13"/>
  <c r="BH622" i="13"/>
  <c r="BH893" i="13"/>
  <c r="BH606" i="13"/>
  <c r="BH880" i="13"/>
  <c r="BH232" i="13"/>
  <c r="BH645" i="13"/>
  <c r="BH952" i="13"/>
  <c r="BH395" i="13"/>
  <c r="BH163" i="13"/>
  <c r="BH670" i="13"/>
  <c r="BH898" i="13"/>
  <c r="BH111" i="13"/>
  <c r="BH929" i="13"/>
  <c r="BH318" i="13"/>
  <c r="BH644" i="13"/>
  <c r="BH582" i="13"/>
  <c r="BH75" i="13"/>
  <c r="BH585" i="13"/>
  <c r="BH435" i="13"/>
  <c r="BH429" i="13"/>
  <c r="BH621" i="13"/>
  <c r="BH405" i="13"/>
  <c r="BH89" i="13"/>
  <c r="BH550" i="13"/>
  <c r="BH762" i="13"/>
  <c r="BH547" i="13"/>
  <c r="BH729" i="13"/>
  <c r="BH691" i="13"/>
  <c r="BH138" i="13"/>
  <c r="BH827" i="13"/>
  <c r="BH399" i="13"/>
  <c r="BH499" i="13"/>
  <c r="BH238" i="13"/>
  <c r="BH467" i="13"/>
  <c r="BH746" i="13"/>
  <c r="BH196" i="13"/>
  <c r="BH249" i="13"/>
  <c r="BH807" i="13"/>
  <c r="BH862" i="13"/>
  <c r="BH941" i="13"/>
  <c r="BH640" i="13"/>
  <c r="BH854" i="13"/>
  <c r="BH447" i="13"/>
  <c r="BH868" i="13"/>
  <c r="BH646" i="13"/>
  <c r="BH665" i="13"/>
  <c r="BH803" i="13"/>
  <c r="BH118" i="13"/>
  <c r="BH676" i="13"/>
  <c r="BH533" i="13"/>
  <c r="BH923" i="13"/>
  <c r="BH777" i="13"/>
  <c r="BH310" i="13"/>
  <c r="BH805" i="13"/>
  <c r="BH820" i="13"/>
  <c r="BH68" i="13"/>
  <c r="BH65" i="13"/>
  <c r="BH20" i="13"/>
  <c r="BH526" i="13"/>
  <c r="BH864" i="13"/>
  <c r="BH378" i="13"/>
  <c r="BH878" i="13"/>
  <c r="BH103" i="13"/>
  <c r="BH503" i="13"/>
  <c r="BH701" i="13"/>
  <c r="BH422" i="13"/>
  <c r="BH129" i="13"/>
  <c r="BH572" i="13"/>
  <c r="BH775" i="13"/>
  <c r="BH245" i="13"/>
  <c r="BH925" i="13"/>
  <c r="BH855" i="13"/>
  <c r="BH886" i="13"/>
  <c r="BH779" i="13"/>
  <c r="BH159" i="13"/>
  <c r="BH643" i="13"/>
  <c r="BH400" i="13"/>
  <c r="BH663" i="13"/>
  <c r="BH801" i="13"/>
  <c r="BH742" i="13"/>
  <c r="BH364" i="13"/>
  <c r="BH461" i="13"/>
  <c r="BH22" i="13"/>
  <c r="BH831" i="13"/>
  <c r="BH446" i="13"/>
  <c r="BH915" i="13"/>
  <c r="BH87" i="13"/>
  <c r="BH934" i="13"/>
  <c r="BH79" i="13"/>
  <c r="BH688" i="13"/>
  <c r="BH162" i="13"/>
  <c r="BH110" i="13"/>
  <c r="BH725" i="13"/>
  <c r="BH115" i="13"/>
  <c r="BH78" i="13"/>
  <c r="BH344" i="13"/>
  <c r="BH88" i="13"/>
  <c r="BH860" i="13"/>
  <c r="BH795" i="13"/>
  <c r="BH251" i="13"/>
  <c r="BH731" i="13"/>
  <c r="BH211" i="13"/>
  <c r="BH450" i="13"/>
  <c r="BH767" i="13"/>
  <c r="BH919" i="13"/>
  <c r="BH515" i="13"/>
  <c r="BH843" i="13"/>
  <c r="BH962" i="13"/>
  <c r="BH964" i="13"/>
  <c r="BH833" i="13"/>
  <c r="BH374" i="13"/>
  <c r="BH82" i="13"/>
  <c r="BH830" i="13"/>
  <c r="BH525" i="13"/>
  <c r="BH477" i="13"/>
  <c r="BH628" i="13"/>
  <c r="BH633" i="13"/>
  <c r="BH882" i="13"/>
  <c r="BH23" i="13"/>
  <c r="BH873" i="13"/>
  <c r="BH31" i="13"/>
  <c r="BH796" i="13"/>
  <c r="BH140" i="13"/>
  <c r="BH376" i="13"/>
  <c r="BH939" i="13"/>
  <c r="BH784" i="13"/>
  <c r="BH171" i="13"/>
  <c r="BH135" i="13"/>
  <c r="BH14" i="13"/>
  <c r="BH619" i="13"/>
  <c r="BH44" i="13"/>
  <c r="BH783" i="13"/>
  <c r="BH367" i="13"/>
  <c r="BH266" i="13"/>
  <c r="BH433" i="13"/>
  <c r="BH527" i="13"/>
  <c r="BH632" i="13"/>
  <c r="BH415" i="13"/>
  <c r="BH835" i="13"/>
  <c r="BH198" i="13"/>
  <c r="BH598" i="13"/>
  <c r="BH359" i="13"/>
  <c r="BH105" i="13"/>
  <c r="BH584" i="13"/>
  <c r="BH440" i="13"/>
  <c r="BH968" i="13"/>
  <c r="BH4" i="13"/>
  <c r="BH119" i="13"/>
  <c r="BH354" i="13"/>
  <c r="BH413" i="13"/>
  <c r="BH946" i="13"/>
  <c r="BH692" i="13"/>
  <c r="BH599" i="13"/>
  <c r="BH438" i="13"/>
  <c r="BH638" i="13"/>
  <c r="BH566" i="13"/>
  <c r="BH142" i="13"/>
  <c r="BH220" i="13"/>
  <c r="BH926" i="13"/>
  <c r="BH69" i="13"/>
  <c r="BH74" i="13"/>
  <c r="BH470" i="13"/>
  <c r="BH7" i="13"/>
  <c r="BH207" i="13"/>
  <c r="BH917" i="13"/>
  <c r="BH918" i="13"/>
  <c r="BH819" i="13"/>
  <c r="BH512" i="13"/>
  <c r="BH8" i="13"/>
  <c r="BH189" i="13"/>
  <c r="BH300" i="13"/>
  <c r="BH605" i="13"/>
  <c r="BH291" i="13"/>
  <c r="BH482" i="13"/>
  <c r="BH76" i="13"/>
  <c r="BH826" i="13"/>
  <c r="BH206" i="13"/>
  <c r="BH823" i="13"/>
  <c r="BH697" i="13"/>
  <c r="BH273" i="13"/>
  <c r="BH261" i="13"/>
  <c r="BH123" i="13"/>
  <c r="BH866" i="13"/>
  <c r="BH554" i="13"/>
  <c r="BH243" i="13"/>
  <c r="BH365" i="13"/>
  <c r="BH278" i="13"/>
  <c r="BH311" i="13"/>
  <c r="BH221" i="13"/>
  <c r="BH690" i="13"/>
  <c r="BH909" i="13"/>
  <c r="BH412" i="13"/>
  <c r="BH519" i="13"/>
  <c r="BH420" i="13"/>
  <c r="BH136" i="13"/>
  <c r="BH34" i="13"/>
  <c r="BH904" i="13"/>
  <c r="BH750" i="13"/>
  <c r="BH218" i="13"/>
  <c r="BH42" i="13"/>
  <c r="BH722" i="13"/>
  <c r="BH389" i="13"/>
  <c r="BH674" i="13"/>
  <c r="BH752" i="13"/>
  <c r="BH573" i="13"/>
  <c r="BH483" i="13"/>
  <c r="BH414" i="13"/>
  <c r="BH222" i="13"/>
  <c r="BH175" i="13"/>
  <c r="BH368" i="13"/>
  <c r="BH324" i="13"/>
  <c r="BH148" i="13"/>
  <c r="BH678" i="13"/>
  <c r="BH388" i="13"/>
  <c r="BH158" i="13"/>
  <c r="BH603" i="13"/>
  <c r="BH316" i="13"/>
  <c r="BH334" i="13"/>
  <c r="BH594" i="13"/>
  <c r="BH668" i="13"/>
  <c r="BH164" i="13"/>
  <c r="BH958" i="13"/>
  <c r="BH17" i="13"/>
  <c r="BH509" i="13"/>
  <c r="BH286" i="13"/>
  <c r="BH330" i="13"/>
  <c r="BH141" i="13"/>
  <c r="BH371" i="13"/>
  <c r="BH209" i="13"/>
  <c r="BH151" i="13"/>
  <c r="BH806" i="13"/>
  <c r="BH2" i="13"/>
  <c r="BH343" i="13"/>
  <c r="BH664" i="13"/>
  <c r="BH173" i="13"/>
  <c r="BH759" i="13"/>
  <c r="BH437" i="13"/>
  <c r="BH160" i="13"/>
  <c r="BH797" i="13"/>
  <c r="BH616" i="13"/>
  <c r="BH815" i="13"/>
  <c r="BH938" i="13"/>
  <c r="BH694" i="13"/>
  <c r="BH347" i="13"/>
  <c r="BH614" i="13"/>
  <c r="BH328" i="13"/>
  <c r="BH736" i="13"/>
  <c r="BH737" i="13"/>
  <c r="BH967" i="13"/>
  <c r="BH810" i="13"/>
  <c r="BH341" i="13"/>
  <c r="BH728" i="13"/>
  <c r="BH513" i="13"/>
  <c r="BH652" i="13"/>
  <c r="BH451" i="13"/>
  <c r="BH523" i="13"/>
  <c r="BH246" i="13"/>
  <c r="BH870" i="13"/>
  <c r="BH317" i="13"/>
  <c r="BH741" i="13"/>
  <c r="BH567" i="13"/>
  <c r="BH950" i="13"/>
  <c r="BH679" i="13"/>
  <c r="BH530" i="13"/>
  <c r="BH239" i="13"/>
  <c r="BH501" i="13"/>
  <c r="BH55" i="13"/>
  <c r="BH479" i="13"/>
  <c r="BH511" i="13"/>
  <c r="BH791" i="13"/>
  <c r="BH280" i="13"/>
  <c r="BH448" i="13"/>
  <c r="BH71" i="13"/>
  <c r="BH45" i="13"/>
  <c r="BH417" i="13"/>
  <c r="BH126" i="13"/>
  <c r="BH410" i="13"/>
  <c r="BH455" i="13"/>
  <c r="BH755" i="13"/>
  <c r="BH790" i="13"/>
  <c r="BH686" i="13"/>
  <c r="BH832" i="13"/>
  <c r="BH92" i="13"/>
  <c r="BH910" i="13"/>
  <c r="BH179" i="13"/>
  <c r="BH734" i="13"/>
  <c r="BH269" i="13"/>
  <c r="BH531" i="13"/>
  <c r="BH718" i="13"/>
  <c r="BH203" i="13"/>
  <c r="BH709" i="13"/>
  <c r="BH64" i="13"/>
  <c r="BH659" i="13"/>
  <c r="BH671" i="13"/>
  <c r="BH363" i="13"/>
  <c r="BH859" i="13"/>
  <c r="BH443" i="13"/>
  <c r="BH500" i="13"/>
  <c r="BH268" i="13"/>
  <c r="BH428" i="13"/>
  <c r="BH802" i="13"/>
  <c r="BH379" i="13"/>
  <c r="BH237" i="13"/>
  <c r="BH894" i="13"/>
  <c r="BH497" i="13"/>
  <c r="BH522" i="13"/>
  <c r="BH282" i="13"/>
  <c r="BH575" i="13"/>
  <c r="BH595" i="13"/>
  <c r="BH248" i="13"/>
  <c r="BH81" i="13"/>
  <c r="BH591" i="13"/>
  <c r="BH424" i="13"/>
  <c r="BH707" i="13"/>
  <c r="BH749" i="13"/>
  <c r="BH589" i="13"/>
  <c r="BH28" i="13"/>
  <c r="BH392" i="13"/>
  <c r="BH90" i="13"/>
  <c r="BH199" i="13"/>
  <c r="BH590" i="13"/>
  <c r="BH612" i="13"/>
  <c r="BH911" i="13"/>
  <c r="BH80" i="13"/>
  <c r="BH770" i="13"/>
  <c r="BH743" i="13"/>
  <c r="BH327" i="13"/>
  <c r="BH172" i="13"/>
  <c r="BH677" i="13"/>
  <c r="BH149" i="13"/>
  <c r="BH563" i="13"/>
  <c r="BH542" i="13"/>
  <c r="BH856" i="13"/>
  <c r="BH814" i="13"/>
  <c r="BH231" i="13"/>
  <c r="BH398" i="13"/>
  <c r="BH9" i="13"/>
  <c r="BH630" i="13"/>
  <c r="BH739" i="13"/>
  <c r="BH773" i="13"/>
  <c r="BH434" i="13"/>
  <c r="BH122" i="13"/>
  <c r="BH881" i="13"/>
  <c r="BH267" i="13"/>
  <c r="BH555" i="13"/>
  <c r="BH77" i="13"/>
  <c r="BH331" i="13"/>
  <c r="BH760" i="13"/>
  <c r="BH233" i="13"/>
  <c r="BH304" i="13"/>
  <c r="BH353" i="13"/>
  <c r="BH508" i="13"/>
  <c r="BH472" i="13"/>
  <c r="BH296" i="13"/>
  <c r="BH789" i="13"/>
  <c r="BH66" i="13"/>
  <c r="BH845" i="13"/>
  <c r="BH459" i="13"/>
  <c r="BH381" i="13"/>
  <c r="BH609" i="13"/>
  <c r="BH496" i="13"/>
  <c r="BH112" i="13"/>
  <c r="BH487" i="13"/>
  <c r="BH255" i="13"/>
  <c r="BH375" i="13"/>
  <c r="BH821" i="13"/>
  <c r="BH457" i="13"/>
  <c r="BH957" i="13"/>
  <c r="BH930" i="13"/>
  <c r="BH225" i="13"/>
  <c r="BH518" i="13"/>
  <c r="BH86" i="13"/>
  <c r="BH326" i="13"/>
  <c r="BH411" i="13"/>
  <c r="BH161" i="13"/>
  <c r="BH46" i="13"/>
  <c r="BH419" i="13"/>
  <c r="BH774" i="13"/>
  <c r="BH219" i="13"/>
  <c r="BH683" i="13"/>
  <c r="BH763" i="13"/>
  <c r="BH578" i="13"/>
  <c r="BH890" i="13"/>
  <c r="BH828" i="13"/>
  <c r="BH53" i="13"/>
  <c r="BH58" i="13"/>
  <c r="BH524" i="13"/>
  <c r="BH877" i="13"/>
  <c r="BH21" i="13"/>
  <c r="BH933" i="13"/>
  <c r="BH717" i="13"/>
  <c r="BH905" i="13"/>
  <c r="BH861" i="13"/>
  <c r="BH307" i="13"/>
  <c r="BH125" i="13"/>
  <c r="BH465" i="13"/>
  <c r="BH822" i="13"/>
  <c r="BH639" i="13"/>
  <c r="BH867" i="13"/>
  <c r="BH681" i="13"/>
  <c r="BH629" i="13"/>
  <c r="BH726" i="13"/>
  <c r="BH333" i="13"/>
  <c r="BH965" i="13"/>
  <c r="BH669" i="13"/>
  <c r="BH474" i="13"/>
  <c r="BH430" i="13"/>
  <c r="BH587" i="13"/>
  <c r="BH914" i="13"/>
  <c r="BH320" i="13"/>
  <c r="BH857" i="13"/>
  <c r="BH892" i="13"/>
  <c r="BH431" i="13"/>
  <c r="BH635" i="13"/>
  <c r="BH712" i="13"/>
  <c r="BH355" i="13"/>
  <c r="BH556" i="13"/>
  <c r="BH954" i="13"/>
  <c r="BH675" i="13"/>
  <c r="BH753" i="13"/>
  <c r="BH710" i="13"/>
  <c r="BH716" i="13"/>
  <c r="BH544" i="13"/>
  <c r="BH618" i="13"/>
  <c r="BH247" i="13"/>
  <c r="BH5" i="13"/>
  <c r="BH254" i="13"/>
  <c r="BH844" i="13"/>
  <c r="BH107" i="13"/>
  <c r="BH40" i="13"/>
  <c r="BH157" i="13"/>
  <c r="BH713" i="13"/>
  <c r="BH297" i="13"/>
  <c r="BH895" i="13"/>
  <c r="BH10" i="13"/>
  <c r="BH727" i="13"/>
  <c r="BH306" i="13"/>
  <c r="BH404" i="13"/>
  <c r="BH124" i="13"/>
  <c r="BH356" i="13"/>
  <c r="BH771" i="13"/>
  <c r="BH706" i="13"/>
  <c r="BH131" i="13"/>
  <c r="BH253" i="13"/>
  <c r="BH885" i="13"/>
  <c r="BH143" i="13"/>
  <c r="BH711" i="13"/>
  <c r="BH259" i="13"/>
  <c r="BH194" i="13"/>
  <c r="BH332" i="13"/>
  <c r="BH15" i="13"/>
  <c r="BH570" i="13"/>
  <c r="BH50" i="13"/>
  <c r="BH139" i="13"/>
  <c r="BH361" i="13"/>
  <c r="BH127" i="13"/>
  <c r="BH32" i="13"/>
  <c r="BH391" i="13"/>
  <c r="BH319" i="13"/>
  <c r="BH390" i="13"/>
  <c r="BH101" i="13"/>
  <c r="BH62" i="13"/>
  <c r="BH548" i="13"/>
  <c r="BH486" i="13"/>
  <c r="BH848" i="13"/>
  <c r="BH943" i="13"/>
  <c r="BH128" i="13"/>
  <c r="BH557" i="13"/>
  <c r="BH871" i="13"/>
  <c r="BH186" i="13"/>
  <c r="BH345" i="13"/>
  <c r="BH546" i="13"/>
  <c r="BH212" i="13"/>
  <c r="BH464" i="13"/>
  <c r="BH597" i="13"/>
  <c r="BH579" i="13"/>
  <c r="BH730" i="13"/>
  <c r="BH568" i="13"/>
  <c r="BH289" i="13"/>
  <c r="BH604" i="13"/>
  <c r="BH650" i="13"/>
  <c r="BH176" i="13"/>
  <c r="BH299" i="13"/>
  <c r="BH70" i="13"/>
  <c r="BH292" i="13"/>
  <c r="BH714" i="13"/>
  <c r="BH883" i="13"/>
  <c r="BH329" i="13"/>
  <c r="BH651" i="13"/>
  <c r="BH177" i="13"/>
  <c r="BH476" i="13"/>
  <c r="BH383" i="13"/>
  <c r="BH667" i="13"/>
  <c r="BH945" i="13"/>
  <c r="BH272" i="13"/>
  <c r="BH539" i="13"/>
  <c r="BH561" i="13"/>
  <c r="BH185" i="13"/>
  <c r="BH602" i="13"/>
  <c r="BH453" i="13"/>
  <c r="BH95" i="13"/>
  <c r="BH537" i="13"/>
  <c r="BH521" i="13"/>
  <c r="BH33" i="13"/>
  <c r="BH201" i="13"/>
  <c r="BH270" i="13"/>
  <c r="BH916" i="13"/>
  <c r="BH631" i="13"/>
  <c r="BH321" i="13"/>
  <c r="BH183" i="13"/>
  <c r="BH242" i="13"/>
  <c r="BH846" i="13"/>
  <c r="BH167" i="13"/>
  <c r="BH592" i="13"/>
  <c r="BH788" i="13"/>
  <c r="BH35" i="13"/>
  <c r="BH214" i="13"/>
  <c r="BH387" i="13"/>
  <c r="BH506" i="13"/>
  <c r="BH441" i="13"/>
  <c r="BH182" i="13"/>
  <c r="BH93" i="13"/>
  <c r="BH137" i="13"/>
  <c r="BH406" i="13"/>
  <c r="BH47" i="13"/>
  <c r="BH896" i="13"/>
  <c r="BH29" i="13"/>
  <c r="BH146" i="13"/>
  <c r="BH426" i="13"/>
  <c r="BH695" i="13"/>
  <c r="BH19" i="13"/>
  <c r="BH583" i="13"/>
  <c r="BH230" i="13"/>
  <c r="BH305" i="13"/>
  <c r="BH703" i="13"/>
  <c r="BH869" i="13"/>
  <c r="BH657" i="13"/>
  <c r="BH471" i="13"/>
  <c r="BH98" i="13"/>
  <c r="BH416" i="13"/>
  <c r="BH693" i="13"/>
  <c r="BH927" i="13"/>
  <c r="BH57" i="13"/>
  <c r="BH654" i="13"/>
  <c r="BH838" i="13"/>
  <c r="BH615" i="13"/>
  <c r="BH944" i="13"/>
  <c r="BH423" i="13"/>
  <c r="BH366" i="13"/>
  <c r="BH626" i="13"/>
  <c r="BH955" i="13"/>
  <c r="BH897" i="13"/>
  <c r="BH596" i="13"/>
  <c r="BH808" i="13"/>
  <c r="BH724" i="13"/>
  <c r="BH184" i="13"/>
  <c r="BH256" i="13"/>
  <c r="BH258" i="13"/>
  <c r="BH197" i="13"/>
  <c r="BH382" i="13"/>
  <c r="BH494" i="13"/>
  <c r="BH847" i="13"/>
  <c r="BH804" i="13"/>
  <c r="BH485" i="13"/>
  <c r="BH439" i="13"/>
  <c r="BH314" i="13"/>
  <c r="BH38" i="13"/>
  <c r="BH953" i="13"/>
  <c r="BH117" i="13"/>
  <c r="BH308" i="13"/>
  <c r="BH460" i="13"/>
  <c r="BH210" i="13"/>
  <c r="BH818" i="13"/>
  <c r="BH969" i="13"/>
  <c r="BH427" i="13"/>
  <c r="BH748" i="13"/>
  <c r="BH836" i="13"/>
  <c r="BH271" i="13"/>
  <c r="BH309" i="13"/>
  <c r="BH295" i="13"/>
  <c r="BH152" i="13"/>
  <c r="BH761" i="13"/>
  <c r="BH475" i="13"/>
  <c r="BH495" i="13"/>
  <c r="BH380" i="13"/>
  <c r="BH502" i="13"/>
  <c r="BH454" i="13"/>
  <c r="BH339" i="13"/>
  <c r="BH758" i="13"/>
  <c r="BH520" i="13"/>
  <c r="BH620" i="13"/>
  <c r="BH436" i="13"/>
  <c r="BH765" i="13"/>
  <c r="BH874" i="13"/>
  <c r="BH655" i="13"/>
  <c r="BH680" i="13"/>
  <c r="BH18" i="13"/>
  <c r="BH12" i="13"/>
  <c r="BH956" i="13"/>
  <c r="BH580" i="13"/>
  <c r="BH174" i="13"/>
  <c r="BH794" i="13"/>
  <c r="BH285" i="13"/>
  <c r="BH224" i="13"/>
  <c r="BH571" i="13"/>
  <c r="BH970" i="13"/>
  <c r="BH569" i="13"/>
  <c r="BH865" i="13"/>
  <c r="BH876" i="13"/>
  <c r="BH744" i="13"/>
  <c r="BH234" i="13"/>
  <c r="BH462" i="13"/>
  <c r="BH491" i="13"/>
  <c r="BH91" i="13"/>
  <c r="BH721" i="13"/>
  <c r="BH407" i="13"/>
  <c r="BH213" i="13"/>
  <c r="BH715" i="13"/>
  <c r="BH362" i="13"/>
  <c r="BH543" i="13"/>
  <c r="BH851" i="13"/>
  <c r="BH484" i="13"/>
  <c r="BH279" i="13"/>
  <c r="BH764" i="13"/>
  <c r="BH532" i="13"/>
  <c r="BH59" i="13"/>
  <c r="BH642" i="13"/>
  <c r="BH301" i="13"/>
  <c r="BH536" i="13"/>
  <c r="BH507" i="13"/>
  <c r="BH872" i="13"/>
  <c r="BH932" i="13"/>
  <c r="BH699" i="13"/>
  <c r="BH653" i="13"/>
  <c r="BH393" i="13"/>
  <c r="BH350" i="13"/>
  <c r="BH662" i="13"/>
  <c r="BH553" i="13"/>
  <c r="BH188" i="13"/>
  <c r="BH43" i="13"/>
  <c r="BH165" i="13"/>
  <c r="BH966" i="13"/>
  <c r="BH574" i="13"/>
  <c r="BH478" i="13"/>
  <c r="BH906" i="13"/>
  <c r="BH104" i="13"/>
  <c r="BH559" i="13"/>
  <c r="BH262" i="13"/>
  <c r="BH83" i="13"/>
  <c r="BH358" i="13"/>
  <c r="BH369" i="13"/>
  <c r="BH67" i="13"/>
  <c r="BH168" i="13"/>
  <c r="BH738" i="13"/>
  <c r="BH284" i="13"/>
  <c r="BH458" i="13"/>
  <c r="BH778" i="13"/>
  <c r="BH386" i="13"/>
  <c r="BH935" i="13"/>
  <c r="BH190" i="13"/>
  <c r="BH303" i="13"/>
  <c r="BH920" i="13"/>
  <c r="BH287" i="13"/>
  <c r="BH205" i="13"/>
  <c r="BH338" i="13"/>
  <c r="BH335" i="13"/>
  <c r="BH463" i="13"/>
  <c r="BH812" i="13"/>
  <c r="BH498" i="13"/>
  <c r="BH786" i="13"/>
  <c r="BH903" i="13"/>
  <c r="BH588" i="13"/>
  <c r="BH558" i="13"/>
  <c r="BH94" i="13"/>
  <c r="BH452" i="13"/>
  <c r="BH114" i="13"/>
  <c r="BH617" i="13"/>
  <c r="BH26" i="13"/>
  <c r="BH702" i="13"/>
  <c r="BH257" i="13"/>
  <c r="BH908" i="13"/>
  <c r="BH235" i="13"/>
  <c r="BH751" i="13"/>
  <c r="BH30" i="13"/>
  <c r="BH623" i="13"/>
  <c r="BH611" i="13"/>
  <c r="BH147" i="13"/>
  <c r="BH134" i="13"/>
  <c r="BH902" i="13"/>
  <c r="BH551" i="13"/>
  <c r="BH294" i="13"/>
  <c r="BH834" i="13"/>
  <c r="BH351" i="13"/>
  <c r="BH799" i="13"/>
  <c r="BH666" i="13"/>
  <c r="BH275" i="13"/>
  <c r="BH155" i="13"/>
  <c r="BH223" i="13"/>
  <c r="BH947" i="13"/>
  <c r="BH921" i="13"/>
  <c r="BH607" i="13"/>
  <c r="BH800" i="13"/>
  <c r="BH11" i="13"/>
  <c r="BH315" i="13"/>
  <c r="BH52" i="13"/>
  <c r="BH884" i="13"/>
  <c r="BH931" i="13"/>
  <c r="BH813" i="13"/>
  <c r="BH281" i="13"/>
  <c r="BH195" i="13"/>
  <c r="BH839" i="13"/>
  <c r="BH858" i="13"/>
  <c r="BH776" i="13"/>
  <c r="BH100" i="13"/>
  <c r="BH340" i="13"/>
  <c r="BH200" i="13"/>
  <c r="BH357" i="13"/>
  <c r="BH959" i="13"/>
  <c r="BH535" i="13"/>
  <c r="BH627" i="13"/>
  <c r="BH342" i="13"/>
  <c r="BH215" i="13"/>
  <c r="BH534" i="13"/>
  <c r="BH402" i="13"/>
  <c r="BH940" i="13"/>
  <c r="BH549" i="13"/>
  <c r="BH581" i="13"/>
  <c r="BH290" i="13"/>
  <c r="BH782" i="13"/>
  <c r="BH647" i="13"/>
  <c r="BH51" i="13"/>
  <c r="BH244" i="13"/>
  <c r="BH236" i="13"/>
  <c r="BH740" i="13"/>
  <c r="BH187" i="13"/>
  <c r="BH403" i="13"/>
  <c r="BH809" i="13"/>
  <c r="BH853" i="13"/>
  <c r="BH687" i="13"/>
  <c r="BH153" i="13"/>
  <c r="BH489" i="13"/>
  <c r="BH63" i="13"/>
  <c r="BH208" i="13"/>
  <c r="BH698" i="13"/>
  <c r="BH754" i="13"/>
  <c r="BH942" i="13"/>
  <c r="BH700" i="13"/>
  <c r="BH260" i="13"/>
  <c r="BH825" i="13"/>
  <c r="BH27" i="13"/>
  <c r="BH488" i="13"/>
  <c r="BH899" i="13"/>
  <c r="BH41" i="13"/>
  <c r="E4" i="7"/>
  <c r="AI232" i="1"/>
  <c r="AI476" i="1"/>
  <c r="AI825" i="1"/>
  <c r="AI11" i="1"/>
  <c r="AI1412" i="1"/>
  <c r="AI278" i="1"/>
  <c r="AI506" i="1"/>
  <c r="AI1154" i="1"/>
  <c r="AI52" i="1"/>
  <c r="AI640" i="1"/>
  <c r="AI748" i="1"/>
  <c r="AI1096" i="1"/>
  <c r="AI726" i="1"/>
  <c r="AI547" i="1"/>
  <c r="AI1039" i="1"/>
  <c r="AI404" i="1"/>
  <c r="AI191" i="1"/>
  <c r="AI359" i="1"/>
  <c r="AI853" i="1"/>
  <c r="AI108" i="1"/>
  <c r="AI920" i="1"/>
  <c r="AI1378" i="1"/>
  <c r="AI1512" i="1"/>
  <c r="AI1563" i="1"/>
  <c r="AI1311" i="1"/>
  <c r="AI852" i="1"/>
  <c r="AI1207" i="1"/>
  <c r="AI1459" i="1"/>
  <c r="AI50" i="1"/>
  <c r="AI1046" i="1"/>
  <c r="AI202" i="1"/>
  <c r="AI562" i="1"/>
  <c r="AI898" i="1"/>
  <c r="AI1556" i="1"/>
  <c r="AI1652" i="1"/>
  <c r="AI1485" i="1"/>
  <c r="AI912" i="1"/>
  <c r="AI324" i="1"/>
  <c r="AI792" i="1"/>
  <c r="AI26" i="1"/>
  <c r="AI470" i="1"/>
  <c r="AI843" i="1"/>
  <c r="AI1119" i="1"/>
  <c r="AI245" i="1"/>
  <c r="AI1433" i="1"/>
  <c r="AI483" i="1"/>
  <c r="AI233" i="1"/>
  <c r="AI1147" i="1"/>
  <c r="AI33" i="1"/>
  <c r="AI837" i="1"/>
  <c r="AI1424" i="1"/>
  <c r="AI2" i="1"/>
  <c r="AI1130" i="1"/>
  <c r="AI495" i="1"/>
  <c r="AI1131" i="1"/>
  <c r="AI261" i="1"/>
  <c r="AI1129" i="1"/>
  <c r="AI1402" i="1"/>
  <c r="AI816" i="1"/>
  <c r="AI256" i="1"/>
  <c r="AI31" i="1"/>
  <c r="AI812" i="1"/>
  <c r="AI481" i="1"/>
  <c r="AI1148" i="1"/>
  <c r="AI1428" i="1"/>
  <c r="AH1431" i="1"/>
  <c r="X27" i="2"/>
  <c r="AI1683" i="1" s="1"/>
  <c r="AH992" i="1"/>
  <c r="X86" i="2"/>
  <c r="AH1452" i="1"/>
  <c r="X83" i="2"/>
  <c r="AH1123" i="1"/>
  <c r="X35" i="2"/>
  <c r="AI1706" i="1" s="1"/>
  <c r="AH1220" i="1"/>
  <c r="X78" i="2"/>
  <c r="AH806" i="1"/>
  <c r="X66" i="2"/>
  <c r="AH1002" i="1"/>
  <c r="X54" i="2"/>
  <c r="AH1449" i="1"/>
  <c r="X42" i="2"/>
  <c r="AH824" i="1"/>
  <c r="X30" i="2"/>
  <c r="AI1716" i="1" s="1"/>
  <c r="AH1126" i="1"/>
  <c r="X18" i="2"/>
  <c r="AI1686" i="1" s="1"/>
  <c r="AH842" i="1"/>
  <c r="X6" i="2"/>
  <c r="AI1687" i="1" s="1"/>
  <c r="AH98" i="1"/>
  <c r="X59" i="2"/>
  <c r="AH1004" i="1"/>
  <c r="X69" i="2"/>
  <c r="AH1571" i="1"/>
  <c r="X68" i="2"/>
  <c r="AH1430" i="1"/>
  <c r="X32" i="2"/>
  <c r="AI1696" i="1" s="1"/>
  <c r="AH1118" i="1"/>
  <c r="X8" i="2"/>
  <c r="AI1689" i="1" s="1"/>
  <c r="AH1198" i="1"/>
  <c r="X79" i="2"/>
  <c r="AH1269" i="1"/>
  <c r="X43" i="2"/>
  <c r="AH1133" i="1"/>
  <c r="X7" i="2"/>
  <c r="AI1717" i="1" s="1"/>
  <c r="AH1547" i="1"/>
  <c r="X53" i="2"/>
  <c r="AH230" i="1"/>
  <c r="X41" i="2"/>
  <c r="AH1136" i="1"/>
  <c r="X29" i="2"/>
  <c r="AI1690" i="1" s="1"/>
  <c r="AH1128" i="1"/>
  <c r="X17" i="2"/>
  <c r="AI1701" i="1" s="1"/>
  <c r="AH1155" i="1"/>
  <c r="AH1257" i="1"/>
  <c r="X39" i="2"/>
  <c r="AH1237" i="1"/>
  <c r="X71" i="2"/>
  <c r="AH1135" i="1"/>
  <c r="X33" i="2"/>
  <c r="AI1705" i="1" s="1"/>
  <c r="AH1222" i="1"/>
  <c r="X80" i="2"/>
  <c r="AH1499" i="1"/>
  <c r="X56" i="2"/>
  <c r="AH1353" i="1"/>
  <c r="X67" i="2"/>
  <c r="AH1403" i="1"/>
  <c r="X31" i="2"/>
  <c r="AI1695" i="1" s="1"/>
  <c r="AH1415" i="1"/>
  <c r="X19" i="2"/>
  <c r="AI1713" i="1" s="1"/>
  <c r="AH1622" i="1"/>
  <c r="X76" i="2"/>
  <c r="AH550" i="1"/>
  <c r="X64" i="2"/>
  <c r="AH1176" i="1"/>
  <c r="X52" i="2"/>
  <c r="AH1657" i="1"/>
  <c r="X40" i="2"/>
  <c r="AH1410" i="1"/>
  <c r="X16" i="2"/>
  <c r="AI1710" i="1" s="1"/>
  <c r="AH818" i="1"/>
  <c r="X4" i="2"/>
  <c r="AI1714" i="1" s="1"/>
  <c r="AH831" i="1"/>
  <c r="X2" i="2"/>
  <c r="AI1699" i="1" s="1"/>
  <c r="AH1038" i="1"/>
  <c r="X51" i="2"/>
  <c r="AH1121" i="1"/>
  <c r="X3" i="2"/>
  <c r="AI1697" i="1" s="1"/>
  <c r="AH254" i="1"/>
  <c r="X15" i="2"/>
  <c r="AI1703" i="1" s="1"/>
  <c r="AH770" i="1"/>
  <c r="X62" i="2"/>
  <c r="AH242" i="1"/>
  <c r="X26" i="2"/>
  <c r="AI1694" i="1" s="1"/>
  <c r="AH1078" i="1"/>
  <c r="X85" i="2"/>
  <c r="AH1467" i="1"/>
  <c r="X73" i="2"/>
  <c r="AH1288" i="1"/>
  <c r="X61" i="2"/>
  <c r="AH1638" i="1"/>
  <c r="X49" i="2"/>
  <c r="AH1167" i="1"/>
  <c r="X37" i="2"/>
  <c r="AH1139" i="1"/>
  <c r="X25" i="2"/>
  <c r="AI1691" i="1" s="1"/>
  <c r="AH830" i="1"/>
  <c r="X13" i="2"/>
  <c r="AI1693" i="1" s="1"/>
  <c r="AH1106" i="1"/>
  <c r="X75" i="2"/>
  <c r="AH1670" i="1"/>
  <c r="X50" i="2"/>
  <c r="AH266" i="1"/>
  <c r="X14" i="2"/>
  <c r="AI1707" i="1" s="1"/>
  <c r="AH1274" i="1"/>
  <c r="X84" i="2"/>
  <c r="AH374" i="1"/>
  <c r="X72" i="2"/>
  <c r="AH1634" i="1"/>
  <c r="X60" i="2"/>
  <c r="AH1214" i="1"/>
  <c r="X48" i="2"/>
  <c r="AH1422" i="1"/>
  <c r="X36" i="2"/>
  <c r="AI1688" i="1" s="1"/>
  <c r="AH1138" i="1"/>
  <c r="X12" i="2"/>
  <c r="AI1692" i="1" s="1"/>
  <c r="AH338" i="1"/>
  <c r="X63" i="2"/>
  <c r="AH1490" i="1"/>
  <c r="X74" i="2"/>
  <c r="AH1518" i="1"/>
  <c r="X38" i="2"/>
  <c r="AH1537" i="1"/>
  <c r="X82" i="2"/>
  <c r="AH1356" i="1"/>
  <c r="X70" i="2"/>
  <c r="AH1170" i="1"/>
  <c r="X58" i="2"/>
  <c r="AH1442" i="1"/>
  <c r="X46" i="2"/>
  <c r="AH1434" i="1"/>
  <c r="X34" i="2"/>
  <c r="AI1702" i="1" s="1"/>
  <c r="AH490" i="1"/>
  <c r="X10" i="2"/>
  <c r="AI1715" i="1" s="1"/>
  <c r="AH963" i="1"/>
  <c r="X47" i="2"/>
  <c r="AH848" i="1"/>
  <c r="X81" i="2"/>
  <c r="AH1122" i="1"/>
  <c r="X21" i="2"/>
  <c r="AI1704" i="1" s="1"/>
  <c r="AH1409" i="1"/>
  <c r="X9" i="2"/>
  <c r="AI1708" i="1" s="1"/>
  <c r="AH1296" i="1"/>
  <c r="X45" i="2"/>
  <c r="AH790" i="1"/>
  <c r="X44" i="2"/>
  <c r="AH1535" i="1"/>
  <c r="X57" i="2"/>
  <c r="AH1473" i="1"/>
  <c r="X55" i="2"/>
  <c r="V11" i="7"/>
  <c r="AH1572" i="1"/>
  <c r="AH1600" i="1"/>
  <c r="AH1481" i="1"/>
  <c r="AH1457" i="1"/>
  <c r="AH1666" i="1"/>
  <c r="V9" i="7"/>
  <c r="AH1476" i="1"/>
  <c r="AH1564" i="1"/>
  <c r="AH1127" i="1"/>
  <c r="AH1517" i="1"/>
  <c r="AH1678" i="1"/>
  <c r="AH1588" i="1"/>
  <c r="AH1625" i="1"/>
  <c r="AH1540" i="1"/>
  <c r="AH1372" i="1"/>
  <c r="AH1661" i="1"/>
  <c r="AH1624" i="1"/>
  <c r="AH1596" i="1"/>
  <c r="AH1469" i="1"/>
  <c r="AH1397" i="1"/>
  <c r="AH1589" i="1"/>
  <c r="AH1536" i="1"/>
  <c r="AH1468" i="1"/>
  <c r="AH1265" i="1"/>
  <c r="AH1112" i="1"/>
  <c r="AH926" i="1"/>
  <c r="AH1620" i="1"/>
  <c r="AH1505" i="1"/>
  <c r="AH598" i="1"/>
  <c r="AH514" i="1"/>
  <c r="AH1675" i="1"/>
  <c r="AH1560" i="1"/>
  <c r="AH1529" i="1"/>
  <c r="AH1445" i="1"/>
  <c r="AH1011" i="1"/>
  <c r="AH800" i="1"/>
  <c r="AH1648" i="1"/>
  <c r="AH1528" i="1"/>
  <c r="AH1500" i="1"/>
  <c r="AH1444" i="1"/>
  <c r="AH1385" i="1"/>
  <c r="AH1348" i="1"/>
  <c r="AH1050" i="1"/>
  <c r="AH1673" i="1"/>
  <c r="AH1584" i="1"/>
  <c r="AH1553" i="1"/>
  <c r="AH1440" i="1"/>
  <c r="AH1384" i="1"/>
  <c r="AH1205" i="1"/>
  <c r="AH742" i="1"/>
  <c r="AH1672" i="1"/>
  <c r="AH1608" i="1"/>
  <c r="AH1524" i="1"/>
  <c r="AH1432" i="1"/>
  <c r="AH1193" i="1"/>
  <c r="AH1637" i="1"/>
  <c r="AH1492" i="1"/>
  <c r="AH1421" i="1"/>
  <c r="AH1181" i="1"/>
  <c r="AH1668" i="1"/>
  <c r="AH1601" i="1"/>
  <c r="AH1488" i="1"/>
  <c r="AH1420" i="1"/>
  <c r="AH1337" i="1"/>
  <c r="AH1169" i="1"/>
  <c r="AH1080" i="1"/>
  <c r="AH902" i="1"/>
  <c r="AH1541" i="1"/>
  <c r="AH1516" i="1"/>
  <c r="AH1480" i="1"/>
  <c r="AH1408" i="1"/>
  <c r="AH1229" i="1"/>
  <c r="AH1141" i="1"/>
  <c r="AH1031" i="1"/>
  <c r="AH866" i="1"/>
  <c r="AH382" i="1"/>
  <c r="V7" i="7"/>
  <c r="V8" i="7"/>
  <c r="V10" i="7"/>
  <c r="V13" i="7"/>
  <c r="V3" i="7"/>
  <c r="V2" i="7"/>
  <c r="AH817" i="1"/>
  <c r="AH257" i="1"/>
  <c r="AH32" i="1"/>
  <c r="AH1650" i="1"/>
  <c r="AH1626" i="1"/>
  <c r="AH1614" i="1"/>
  <c r="AH1602" i="1"/>
  <c r="AH1590" i="1"/>
  <c r="AH1566" i="1"/>
  <c r="AH1554" i="1"/>
  <c r="AH1542" i="1"/>
  <c r="AH1530" i="1"/>
  <c r="AH1506" i="1"/>
  <c r="AH1482" i="1"/>
  <c r="AH1470" i="1"/>
  <c r="AH1458" i="1"/>
  <c r="AH1446" i="1"/>
  <c r="AH1398" i="1"/>
  <c r="AH1386" i="1"/>
  <c r="AH1374" i="1"/>
  <c r="AH1362" i="1"/>
  <c r="AH1350" i="1"/>
  <c r="AH1338" i="1"/>
  <c r="AH1326" i="1"/>
  <c r="AH1314" i="1"/>
  <c r="AH1302" i="1"/>
  <c r="AH1290" i="1"/>
  <c r="AH1278" i="1"/>
  <c r="AH1266" i="1"/>
  <c r="AH1242" i="1"/>
  <c r="AH1230" i="1"/>
  <c r="AH1218" i="1"/>
  <c r="AH1206" i="1"/>
  <c r="AH1194" i="1"/>
  <c r="AH1182" i="1"/>
  <c r="AH1157" i="1"/>
  <c r="AH1142" i="1"/>
  <c r="AH1098" i="1"/>
  <c r="AH1082" i="1"/>
  <c r="AH1067" i="1"/>
  <c r="AH1052" i="1"/>
  <c r="AH994" i="1"/>
  <c r="AH974" i="1"/>
  <c r="AH903" i="1"/>
  <c r="AH867" i="1"/>
  <c r="AH746" i="1"/>
  <c r="AH638" i="1"/>
  <c r="AH566" i="1"/>
  <c r="AH518" i="1"/>
  <c r="AH122" i="1"/>
  <c r="AH191" i="1"/>
  <c r="AH359" i="1"/>
  <c r="AH108" i="1"/>
  <c r="AH852" i="1"/>
  <c r="AH853" i="1"/>
  <c r="AH52" i="1"/>
  <c r="AH640" i="1"/>
  <c r="AH748" i="1"/>
  <c r="AH1096" i="1"/>
  <c r="AH726" i="1"/>
  <c r="AH547" i="1"/>
  <c r="AH1039" i="1"/>
  <c r="AH404" i="1"/>
  <c r="AH467" i="1"/>
  <c r="AH841" i="1"/>
  <c r="AH29" i="1"/>
  <c r="AH237" i="1"/>
  <c r="AH454" i="1"/>
  <c r="AH202" i="1"/>
  <c r="AH419" i="1"/>
  <c r="AH731" i="1"/>
  <c r="AH324" i="1"/>
  <c r="AH660" i="1"/>
  <c r="AH792" i="1"/>
  <c r="AH912" i="1"/>
  <c r="AH50" i="1"/>
  <c r="AH507" i="1"/>
  <c r="AH389" i="1"/>
  <c r="AH1336" i="1"/>
  <c r="AH1324" i="1"/>
  <c r="AH1300" i="1"/>
  <c r="AH1276" i="1"/>
  <c r="AH1264" i="1"/>
  <c r="AH1252" i="1"/>
  <c r="AH1240" i="1"/>
  <c r="AH1216" i="1"/>
  <c r="AH1204" i="1"/>
  <c r="AH1192" i="1"/>
  <c r="AH1180" i="1"/>
  <c r="AH1168" i="1"/>
  <c r="AH1154" i="1"/>
  <c r="AH1140" i="1"/>
  <c r="AH1111" i="1"/>
  <c r="AH1095" i="1"/>
  <c r="AH1030" i="1"/>
  <c r="AH1010" i="1"/>
  <c r="AH970" i="1"/>
  <c r="AH950" i="1"/>
  <c r="AH898" i="1"/>
  <c r="AH862" i="1"/>
  <c r="AH826" i="1"/>
  <c r="AH766" i="1"/>
  <c r="AH706" i="1"/>
  <c r="AH634" i="1"/>
  <c r="AH562" i="1"/>
  <c r="AH506" i="1"/>
  <c r="AH410" i="1"/>
  <c r="AH302" i="1"/>
  <c r="AH12" i="1"/>
  <c r="AH462" i="1"/>
  <c r="AH260" i="1"/>
  <c r="AH26" i="1"/>
  <c r="AH245" i="1"/>
  <c r="AH240" i="1"/>
  <c r="AH496" i="1"/>
  <c r="AH9" i="1"/>
  <c r="AH1396" i="1"/>
  <c r="AH1671" i="1"/>
  <c r="AH1659" i="1"/>
  <c r="AH1647" i="1"/>
  <c r="AH1635" i="1"/>
  <c r="AH1599" i="1"/>
  <c r="AH1575" i="1"/>
  <c r="AH1563" i="1"/>
  <c r="AH1551" i="1"/>
  <c r="AH1515" i="1"/>
  <c r="AH1503" i="1"/>
  <c r="AH1491" i="1"/>
  <c r="AH1479" i="1"/>
  <c r="AH1455" i="1"/>
  <c r="AH1443" i="1"/>
  <c r="AH1419" i="1"/>
  <c r="AH1407" i="1"/>
  <c r="AH1383" i="1"/>
  <c r="AH1371" i="1"/>
  <c r="AH1347" i="1"/>
  <c r="AH1335" i="1"/>
  <c r="AH1323" i="1"/>
  <c r="AH1311" i="1"/>
  <c r="AH1287" i="1"/>
  <c r="AH1275" i="1"/>
  <c r="AH1263" i="1"/>
  <c r="AH1251" i="1"/>
  <c r="AH1239" i="1"/>
  <c r="AH1227" i="1"/>
  <c r="AH1203" i="1"/>
  <c r="AH1191" i="1"/>
  <c r="AH1179" i="1"/>
  <c r="AH1153" i="1"/>
  <c r="AH1124" i="1"/>
  <c r="AH1110" i="1"/>
  <c r="AH1094" i="1"/>
  <c r="AH1064" i="1"/>
  <c r="AH1046" i="1"/>
  <c r="AH1028" i="1"/>
  <c r="AH987" i="1"/>
  <c r="AH968" i="1"/>
  <c r="AH948" i="1"/>
  <c r="AH920" i="1"/>
  <c r="AH896" i="1"/>
  <c r="AH860" i="1"/>
  <c r="AH794" i="1"/>
  <c r="AH662" i="1"/>
  <c r="AH502" i="1"/>
  <c r="AH194" i="1"/>
  <c r="AH74" i="1"/>
  <c r="AH118" i="1"/>
  <c r="AH204" i="1"/>
  <c r="AH408" i="1"/>
  <c r="AH576" i="1"/>
  <c r="AH73" i="1"/>
  <c r="AH519" i="1"/>
  <c r="AH304" i="1"/>
  <c r="AH617" i="1"/>
  <c r="AH895" i="1"/>
  <c r="AH1360" i="1"/>
  <c r="AH563" i="1"/>
  <c r="AH1057" i="1"/>
  <c r="AH423" i="1"/>
  <c r="AH699" i="1"/>
  <c r="AH807" i="1"/>
  <c r="AH174" i="1"/>
  <c r="AH918" i="1"/>
  <c r="AH57" i="1"/>
  <c r="AH381" i="1"/>
  <c r="AH501" i="1"/>
  <c r="AH861" i="1"/>
  <c r="AH876" i="1"/>
  <c r="AH701" i="1"/>
  <c r="AH917" i="1"/>
  <c r="AH162" i="1"/>
  <c r="AH210" i="1"/>
  <c r="AH571" i="1"/>
  <c r="AH524" i="1"/>
  <c r="AH45" i="1"/>
  <c r="AH333" i="1"/>
  <c r="AH429" i="1"/>
  <c r="AH215" i="1"/>
  <c r="AH372" i="1"/>
  <c r="AH865" i="1"/>
  <c r="AH99" i="1"/>
  <c r="AH460" i="1"/>
  <c r="AH977" i="1"/>
  <c r="AH115" i="1"/>
  <c r="AH319" i="1"/>
  <c r="AH549" i="1"/>
  <c r="AH468" i="1"/>
  <c r="AH27" i="1"/>
  <c r="AH1144" i="1"/>
  <c r="AH822" i="1"/>
  <c r="AH334" i="1"/>
  <c r="AH275" i="1"/>
  <c r="AH540" i="1"/>
  <c r="AH793" i="1"/>
  <c r="AH220" i="1"/>
  <c r="AH712" i="1"/>
  <c r="AH65" i="1"/>
  <c r="AH126" i="1"/>
  <c r="AH451" i="1"/>
  <c r="AH955" i="1"/>
  <c r="AH981" i="1"/>
  <c r="AH347" i="1"/>
  <c r="AH443" i="1"/>
  <c r="AH936" i="1"/>
  <c r="AH301" i="1"/>
  <c r="AH195" i="1"/>
  <c r="AH771" i="1"/>
  <c r="AH592" i="1"/>
  <c r="AH868" i="1"/>
  <c r="AH497" i="1"/>
  <c r="AH54" i="1"/>
  <c r="AH102" i="1"/>
  <c r="AH642" i="1"/>
  <c r="AH693" i="1"/>
  <c r="AH154" i="1"/>
  <c r="AH709" i="1"/>
  <c r="AH315" i="1"/>
  <c r="AH892" i="1"/>
  <c r="AH401" i="1"/>
  <c r="AH629" i="1"/>
  <c r="AH175" i="1"/>
  <c r="AH499" i="1"/>
  <c r="AH92" i="1"/>
  <c r="AH369" i="1"/>
  <c r="AH561" i="1"/>
  <c r="AH753" i="1"/>
  <c r="AH1029" i="1"/>
  <c r="AH647" i="1"/>
  <c r="AH707" i="1"/>
  <c r="AH132" i="1"/>
  <c r="AH456" i="1"/>
  <c r="AH648" i="1"/>
  <c r="AH864" i="1"/>
  <c r="AH745" i="1"/>
  <c r="AH267" i="1"/>
  <c r="AH1048" i="1"/>
  <c r="AH41" i="1"/>
  <c r="AH509" i="1"/>
  <c r="AH905" i="1"/>
  <c r="AH583" i="1"/>
  <c r="AH368" i="1"/>
  <c r="AH503" i="1"/>
  <c r="AH791" i="1"/>
  <c r="AH863" i="1"/>
  <c r="AH433" i="1"/>
  <c r="AH601" i="1"/>
  <c r="AH673" i="1"/>
  <c r="AH219" i="1"/>
  <c r="AH316" i="1"/>
  <c r="AH125" i="1"/>
  <c r="AH1049" i="1"/>
  <c r="AH91" i="1"/>
  <c r="AH991" i="1"/>
  <c r="AH1051" i="1"/>
  <c r="AH380" i="1"/>
  <c r="AH933" i="1"/>
  <c r="AH839" i="1"/>
  <c r="AH244" i="1"/>
  <c r="AH30" i="1"/>
  <c r="AH13" i="1"/>
  <c r="AH235" i="1"/>
  <c r="AH1658" i="1"/>
  <c r="AH1646" i="1"/>
  <c r="AH1610" i="1"/>
  <c r="AH1586" i="1"/>
  <c r="AH1574" i="1"/>
  <c r="AH1550" i="1"/>
  <c r="AH1538" i="1"/>
  <c r="AH1526" i="1"/>
  <c r="AH1502" i="1"/>
  <c r="AH1478" i="1"/>
  <c r="AH1466" i="1"/>
  <c r="AH1454" i="1"/>
  <c r="AH1418" i="1"/>
  <c r="AH1406" i="1"/>
  <c r="AH1394" i="1"/>
  <c r="AH1370" i="1"/>
  <c r="AH1358" i="1"/>
  <c r="AH1334" i="1"/>
  <c r="AH1322" i="1"/>
  <c r="AH1310" i="1"/>
  <c r="AH1298" i="1"/>
  <c r="AH1262" i="1"/>
  <c r="AH1250" i="1"/>
  <c r="AH1238" i="1"/>
  <c r="AH1226" i="1"/>
  <c r="AH1202" i="1"/>
  <c r="AH1190" i="1"/>
  <c r="AH1178" i="1"/>
  <c r="AH1166" i="1"/>
  <c r="AH1152" i="1"/>
  <c r="AH1109" i="1"/>
  <c r="AH1092" i="1"/>
  <c r="AH1044" i="1"/>
  <c r="AH946" i="1"/>
  <c r="AH891" i="1"/>
  <c r="AH855" i="1"/>
  <c r="AH819" i="1"/>
  <c r="AH764" i="1"/>
  <c r="AH734" i="1"/>
  <c r="AH658" i="1"/>
  <c r="AH590" i="1"/>
  <c r="AH494" i="1"/>
  <c r="AH446" i="1"/>
  <c r="AH110" i="1"/>
  <c r="AH1433" i="1"/>
  <c r="AH1660" i="1"/>
  <c r="AH1504" i="1"/>
  <c r="AH1456" i="1"/>
  <c r="AH659" i="1"/>
  <c r="AH1019" i="1"/>
  <c r="AH72" i="1"/>
  <c r="AH289" i="1"/>
  <c r="AH723" i="1"/>
  <c r="AH150" i="1"/>
  <c r="AH558" i="1"/>
  <c r="AH931" i="1"/>
  <c r="AH201" i="1"/>
  <c r="AH393" i="1"/>
  <c r="AH336" i="1"/>
  <c r="AH997" i="1"/>
  <c r="AH148" i="1"/>
  <c r="AH593" i="1"/>
  <c r="AH785" i="1"/>
  <c r="AH881" i="1"/>
  <c r="AH186" i="1"/>
  <c r="AH654" i="1"/>
  <c r="AH942" i="1"/>
  <c r="AH403" i="1"/>
  <c r="AH1063" i="1"/>
  <c r="AH56" i="1"/>
  <c r="AH296" i="1"/>
  <c r="AH23" i="1"/>
  <c r="AH492" i="1"/>
  <c r="AH83" i="1"/>
  <c r="AH203" i="1"/>
  <c r="AH551" i="1"/>
  <c r="AH875" i="1"/>
  <c r="AH361" i="1"/>
  <c r="AH445" i="1"/>
  <c r="AH543" i="1"/>
  <c r="AH666" i="1"/>
  <c r="AH787" i="1"/>
  <c r="AH1015" i="1"/>
  <c r="AH740" i="1"/>
  <c r="AH165" i="1"/>
  <c r="AH321" i="1"/>
  <c r="AH411" i="1"/>
  <c r="AH112" i="1"/>
  <c r="AH772" i="1"/>
  <c r="AH1108" i="1"/>
  <c r="AH557" i="1"/>
  <c r="AH534" i="1"/>
  <c r="AH271" i="1"/>
  <c r="AH44" i="1"/>
  <c r="AH224" i="1"/>
  <c r="AH633" i="1"/>
  <c r="AH885" i="1"/>
  <c r="AH395" i="1"/>
  <c r="AH432" i="1"/>
  <c r="AH37" i="1"/>
  <c r="AH157" i="1"/>
  <c r="AH169" i="1"/>
  <c r="AH277" i="1"/>
  <c r="AH685" i="1"/>
  <c r="AH877" i="1"/>
  <c r="AH961" i="1"/>
  <c r="AH531" i="1"/>
  <c r="AH665" i="1"/>
  <c r="AH606" i="1"/>
  <c r="AH990" i="1"/>
  <c r="AH1101" i="1"/>
  <c r="AH155" i="1"/>
  <c r="AH623" i="1"/>
  <c r="AH995" i="1"/>
  <c r="AH348" i="1"/>
  <c r="AH1093" i="1"/>
  <c r="AH183" i="1"/>
  <c r="AH64" i="1"/>
  <c r="AH520" i="1"/>
  <c r="AH882" i="1"/>
  <c r="AH679" i="1"/>
  <c r="AH320" i="1"/>
  <c r="AH921" i="1"/>
  <c r="AH251" i="1"/>
  <c r="AH471" i="1"/>
  <c r="AH17" i="1"/>
  <c r="AH833" i="1"/>
  <c r="AH483" i="1"/>
  <c r="AH233" i="1"/>
  <c r="AH33" i="1"/>
  <c r="AH837" i="1"/>
  <c r="AH263" i="1"/>
  <c r="AH832" i="1"/>
  <c r="AH20" i="1"/>
  <c r="AH477" i="1"/>
  <c r="AH1681" i="1"/>
  <c r="AH1645" i="1"/>
  <c r="AH1633" i="1"/>
  <c r="AH1621" i="1"/>
  <c r="AH1561" i="1"/>
  <c r="AH1549" i="1"/>
  <c r="AH1525" i="1"/>
  <c r="AH1513" i="1"/>
  <c r="AH1489" i="1"/>
  <c r="AH1477" i="1"/>
  <c r="AH1465" i="1"/>
  <c r="AH1453" i="1"/>
  <c r="AH1441" i="1"/>
  <c r="AH1429" i="1"/>
  <c r="AH1417" i="1"/>
  <c r="AH1405" i="1"/>
  <c r="AH1369" i="1"/>
  <c r="AH1357" i="1"/>
  <c r="AH1345" i="1"/>
  <c r="AH1321" i="1"/>
  <c r="AH1309" i="1"/>
  <c r="AH1297" i="1"/>
  <c r="AH1285" i="1"/>
  <c r="AH1249" i="1"/>
  <c r="AH1225" i="1"/>
  <c r="AH1213" i="1"/>
  <c r="AH1201" i="1"/>
  <c r="AH1189" i="1"/>
  <c r="AH1177" i="1"/>
  <c r="AH1165" i="1"/>
  <c r="AH1151" i="1"/>
  <c r="AH1076" i="1"/>
  <c r="AH1061" i="1"/>
  <c r="AH1043" i="1"/>
  <c r="AH1026" i="1"/>
  <c r="AH984" i="1"/>
  <c r="AH890" i="1"/>
  <c r="AH854" i="1"/>
  <c r="AH626" i="1"/>
  <c r="AH586" i="1"/>
  <c r="AH554" i="1"/>
  <c r="AH22" i="1"/>
  <c r="AH265" i="1"/>
  <c r="AH142" i="1"/>
  <c r="AH61" i="1"/>
  <c r="AH229" i="1"/>
  <c r="AH577" i="1"/>
  <c r="AH985" i="1"/>
  <c r="AH953" i="1"/>
  <c r="AH294" i="1"/>
  <c r="AH954" i="1"/>
  <c r="AH703" i="1"/>
  <c r="AH512" i="1"/>
  <c r="AH621" i="1"/>
  <c r="AH59" i="1"/>
  <c r="AH804" i="1"/>
  <c r="AH888" i="1"/>
  <c r="AH313" i="1"/>
  <c r="AH352" i="1"/>
  <c r="AH700" i="1"/>
  <c r="AH209" i="1"/>
  <c r="AH449" i="1"/>
  <c r="AH605" i="1"/>
  <c r="AH965" i="1"/>
  <c r="AH655" i="1"/>
  <c r="AH128" i="1"/>
  <c r="AH513" i="1"/>
  <c r="AH238" i="1"/>
  <c r="AH15" i="1"/>
  <c r="AH486" i="1"/>
  <c r="AH1149" i="1"/>
  <c r="AH829" i="1"/>
  <c r="AH18" i="1"/>
  <c r="AH258" i="1"/>
  <c r="AH475" i="1"/>
  <c r="AH1125" i="1"/>
  <c r="AH299" i="1"/>
  <c r="AH756" i="1"/>
  <c r="AH757" i="1"/>
  <c r="AH89" i="1"/>
  <c r="AH725" i="1"/>
  <c r="AH222" i="1"/>
  <c r="AH438" i="1"/>
  <c r="AH870" i="1"/>
  <c r="AH355" i="1"/>
  <c r="AH607" i="1"/>
  <c r="AH871" i="1"/>
  <c r="AH644" i="1"/>
  <c r="AH129" i="1"/>
  <c r="AH816" i="1"/>
  <c r="AH2" i="1"/>
  <c r="AH495" i="1"/>
  <c r="AH261" i="1"/>
  <c r="AH1632" i="1"/>
  <c r="AH1416" i="1"/>
  <c r="AH1404" i="1"/>
  <c r="AH1392" i="1"/>
  <c r="AH1380" i="1"/>
  <c r="AH1344" i="1"/>
  <c r="AH1332" i="1"/>
  <c r="AH1320" i="1"/>
  <c r="AH1308" i="1"/>
  <c r="AH1284" i="1"/>
  <c r="AH1272" i="1"/>
  <c r="AH1260" i="1"/>
  <c r="AH1200" i="1"/>
  <c r="AH1188" i="1"/>
  <c r="AH1164" i="1"/>
  <c r="AH1150" i="1"/>
  <c r="AH1074" i="1"/>
  <c r="AH1059" i="1"/>
  <c r="AH1042" i="1"/>
  <c r="AH1023" i="1"/>
  <c r="AH944" i="1"/>
  <c r="AH886" i="1"/>
  <c r="AH850" i="1"/>
  <c r="AH814" i="1"/>
  <c r="AH758" i="1"/>
  <c r="AH730" i="1"/>
  <c r="AH694" i="1"/>
  <c r="AH482" i="1"/>
  <c r="AH398" i="1"/>
  <c r="AH326" i="1"/>
  <c r="AH290" i="1"/>
  <c r="AH900" i="1"/>
  <c r="AH1033" i="1"/>
  <c r="AH1045" i="1"/>
  <c r="AH510" i="1"/>
  <c r="AH295" i="1"/>
  <c r="AH367" i="1"/>
  <c r="AH164" i="1"/>
  <c r="AH416" i="1"/>
  <c r="AH620" i="1"/>
  <c r="AH692" i="1"/>
  <c r="AH69" i="1"/>
  <c r="AH909" i="1"/>
  <c r="AH555" i="1"/>
  <c r="AH651" i="1"/>
  <c r="AH783" i="1"/>
  <c r="AH508" i="1"/>
  <c r="AH1025" i="1"/>
  <c r="AH78" i="1"/>
  <c r="AH330" i="1"/>
  <c r="AH354" i="1"/>
  <c r="AH738" i="1"/>
  <c r="AH117" i="1"/>
  <c r="AH405" i="1"/>
  <c r="AH1613" i="1"/>
  <c r="AH1066" i="1"/>
  <c r="AH131" i="1"/>
  <c r="AH167" i="1"/>
  <c r="AH527" i="1"/>
  <c r="AH624" i="1"/>
  <c r="AH901" i="1"/>
  <c r="AH100" i="1"/>
  <c r="AH724" i="1"/>
  <c r="AH1024" i="1"/>
  <c r="AH329" i="1"/>
  <c r="AH450" i="1"/>
  <c r="AH548" i="1"/>
  <c r="AH130" i="1"/>
  <c r="AH226" i="1"/>
  <c r="AH899" i="1"/>
  <c r="AH60" i="1"/>
  <c r="AH627" i="1"/>
  <c r="AH736" i="1"/>
  <c r="AH784" i="1"/>
  <c r="AH928" i="1"/>
  <c r="AH1072" i="1"/>
  <c r="AH521" i="1"/>
  <c r="AH929" i="1"/>
  <c r="AH426" i="1"/>
  <c r="AH283" i="1"/>
  <c r="AH391" i="1"/>
  <c r="AH407" i="1"/>
  <c r="AH732" i="1"/>
  <c r="AH349" i="1"/>
  <c r="AH505" i="1"/>
  <c r="AH208" i="1"/>
  <c r="AH137" i="1"/>
  <c r="AH269" i="1"/>
  <c r="AH786" i="1"/>
  <c r="AH80" i="1"/>
  <c r="AH481" i="1"/>
  <c r="AH256" i="1"/>
  <c r="AH31" i="1"/>
  <c r="AH1464" i="1"/>
  <c r="AH1428" i="1"/>
  <c r="AH214" i="1"/>
  <c r="AH71" i="1"/>
  <c r="AH539" i="1"/>
  <c r="AH947" i="1"/>
  <c r="AH697" i="1"/>
  <c r="AH327" i="1"/>
  <c r="AH351" i="1"/>
  <c r="AH639" i="1"/>
  <c r="AH400" i="1"/>
  <c r="AH113" i="1"/>
  <c r="AH773" i="1"/>
  <c r="AH859" i="1"/>
  <c r="AH1003" i="1"/>
  <c r="AH560" i="1"/>
  <c r="AH779" i="1"/>
  <c r="AH923" i="1"/>
  <c r="AH696" i="1"/>
  <c r="AH924" i="1"/>
  <c r="AH541" i="1"/>
  <c r="AH925" i="1"/>
  <c r="AH76" i="1"/>
  <c r="AH412" i="1"/>
  <c r="AH652" i="1"/>
  <c r="AH653" i="1"/>
  <c r="AH306" i="1"/>
  <c r="AH894" i="1"/>
  <c r="AH187" i="1"/>
  <c r="AH105" i="1"/>
  <c r="AH609" i="1"/>
  <c r="AH1005" i="1"/>
  <c r="AH935" i="1"/>
  <c r="AH360" i="1"/>
  <c r="AH85" i="1"/>
  <c r="AH553" i="1"/>
  <c r="AH303" i="1"/>
  <c r="AH759" i="1"/>
  <c r="AH1012" i="1"/>
  <c r="AH151" i="1"/>
  <c r="AH440" i="1"/>
  <c r="AH536" i="1"/>
  <c r="AH189" i="1"/>
  <c r="AH645" i="1"/>
  <c r="AH729" i="1"/>
  <c r="AH873" i="1"/>
  <c r="AH94" i="1"/>
  <c r="AH143" i="1"/>
  <c r="AH444" i="1"/>
  <c r="AH173" i="1"/>
  <c r="AH293" i="1"/>
  <c r="AH678" i="1"/>
  <c r="AH343" i="1"/>
  <c r="AH763" i="1"/>
  <c r="AH883" i="1"/>
  <c r="AH669" i="1"/>
  <c r="AH969" i="1"/>
  <c r="AH1089" i="1"/>
  <c r="AH10" i="1"/>
  <c r="AH469" i="1"/>
  <c r="AH1132" i="1"/>
  <c r="AH810" i="1"/>
  <c r="AH249" i="1"/>
  <c r="AH250" i="1"/>
  <c r="AH11" i="1"/>
  <c r="AH232" i="1"/>
  <c r="AH476" i="1"/>
  <c r="AH825" i="1"/>
  <c r="AH840" i="1"/>
  <c r="AH253" i="1"/>
  <c r="AH7" i="1"/>
  <c r="AH1679" i="1"/>
  <c r="AH1667" i="1"/>
  <c r="AH1655" i="1"/>
  <c r="AH1631" i="1"/>
  <c r="AH1619" i="1"/>
  <c r="AH1607" i="1"/>
  <c r="AH1595" i="1"/>
  <c r="AH1583" i="1"/>
  <c r="AH1559" i="1"/>
  <c r="AH1523" i="1"/>
  <c r="AH1511" i="1"/>
  <c r="AH1487" i="1"/>
  <c r="AH1475" i="1"/>
  <c r="AH1463" i="1"/>
  <c r="AH1451" i="1"/>
  <c r="AH1439" i="1"/>
  <c r="AH1427" i="1"/>
  <c r="AH1391" i="1"/>
  <c r="AH1379" i="1"/>
  <c r="AH1331" i="1"/>
  <c r="AH1307" i="1"/>
  <c r="AH1295" i="1"/>
  <c r="AH1283" i="1"/>
  <c r="AH1271" i="1"/>
  <c r="AH1235" i="1"/>
  <c r="AH1223" i="1"/>
  <c r="AH1211" i="1"/>
  <c r="AH1199" i="1"/>
  <c r="AH1187" i="1"/>
  <c r="AH1175" i="1"/>
  <c r="AH1163" i="1"/>
  <c r="AH1148" i="1"/>
  <c r="AH1134" i="1"/>
  <c r="AH1119" i="1"/>
  <c r="AH1088" i="1"/>
  <c r="AH1073" i="1"/>
  <c r="AH1058" i="1"/>
  <c r="AH1022" i="1"/>
  <c r="AH982" i="1"/>
  <c r="AH962" i="1"/>
  <c r="AH884" i="1"/>
  <c r="AH812" i="1"/>
  <c r="AH650" i="1"/>
  <c r="AH478" i="1"/>
  <c r="AH182" i="1"/>
  <c r="AH335" i="1"/>
  <c r="AH517" i="1"/>
  <c r="AH291" i="1"/>
  <c r="AH603" i="1"/>
  <c r="AH184" i="1"/>
  <c r="AH760" i="1"/>
  <c r="AH988" i="1"/>
  <c r="AH77" i="1"/>
  <c r="AH893" i="1"/>
  <c r="AH989" i="1"/>
  <c r="AH630" i="1"/>
  <c r="AH714" i="1"/>
  <c r="AH139" i="1"/>
  <c r="AH967" i="1"/>
  <c r="AH1087" i="1"/>
  <c r="AH346" i="1"/>
  <c r="AH949" i="1"/>
  <c r="AH51" i="1"/>
  <c r="AH124" i="1"/>
  <c r="AH976" i="1"/>
  <c r="AH281" i="1"/>
  <c r="AH414" i="1"/>
  <c r="AH498" i="1"/>
  <c r="AH618" i="1"/>
  <c r="AH1075" i="1"/>
  <c r="AH213" i="1"/>
  <c r="AH681" i="1"/>
  <c r="AH3" i="1"/>
  <c r="AH484" i="1"/>
  <c r="AH811" i="1"/>
  <c r="AH239" i="1"/>
  <c r="AH4" i="1"/>
  <c r="AH463" i="1"/>
  <c r="AH823" i="1"/>
  <c r="AH1644" i="1"/>
  <c r="AH1512" i="1"/>
  <c r="AH274" i="1"/>
  <c r="AH227" i="1"/>
  <c r="AH96" i="1"/>
  <c r="AH805" i="1"/>
  <c r="AH913" i="1"/>
  <c r="AH664" i="1"/>
  <c r="AH437" i="1"/>
  <c r="AH570" i="1"/>
  <c r="AH847" i="1"/>
  <c r="AH332" i="1"/>
  <c r="AH704" i="1"/>
  <c r="AH190" i="1"/>
  <c r="AH310" i="1"/>
  <c r="AH47" i="1"/>
  <c r="AH611" i="1"/>
  <c r="AH767" i="1"/>
  <c r="AH887" i="1"/>
  <c r="AH588" i="1"/>
  <c r="AH373" i="1"/>
  <c r="AH136" i="1"/>
  <c r="AH688" i="1"/>
  <c r="AH522" i="1"/>
  <c r="AH919" i="1"/>
  <c r="AH417" i="1"/>
  <c r="AH743" i="1"/>
  <c r="AH193" i="1"/>
  <c r="AH457" i="1"/>
  <c r="AH529" i="1"/>
  <c r="AH87" i="1"/>
  <c r="AH904" i="1"/>
  <c r="AH677" i="1"/>
  <c r="AH582" i="1"/>
  <c r="AH307" i="1"/>
  <c r="AH632" i="1"/>
  <c r="AH141" i="1"/>
  <c r="AH345" i="1"/>
  <c r="AH971" i="1"/>
  <c r="AH528" i="1"/>
  <c r="AH720" i="1"/>
  <c r="AH181" i="1"/>
  <c r="AH159" i="1"/>
  <c r="AH459" i="1"/>
  <c r="AH328" i="1"/>
  <c r="AH880" i="1"/>
  <c r="AH750" i="1"/>
  <c r="AH379" i="1"/>
  <c r="AH667" i="1"/>
  <c r="AH608" i="1"/>
  <c r="AH34" i="1"/>
  <c r="AH820" i="1"/>
  <c r="AH485" i="1"/>
  <c r="AH262" i="1"/>
  <c r="AH480" i="1"/>
  <c r="AH16" i="1"/>
  <c r="AH813" i="1"/>
  <c r="AH24" i="1"/>
  <c r="AH1120" i="1"/>
  <c r="AH821" i="1"/>
  <c r="AH474" i="1"/>
  <c r="AH259" i="1"/>
  <c r="AH1654" i="1"/>
  <c r="AH1642" i="1"/>
  <c r="AH1618" i="1"/>
  <c r="AH1606" i="1"/>
  <c r="AH1594" i="1"/>
  <c r="AH1582" i="1"/>
  <c r="AH1570" i="1"/>
  <c r="AH1534" i="1"/>
  <c r="AH1486" i="1"/>
  <c r="AH1474" i="1"/>
  <c r="AH1462" i="1"/>
  <c r="AH1450" i="1"/>
  <c r="AH1438" i="1"/>
  <c r="AH1426" i="1"/>
  <c r="AH1414" i="1"/>
  <c r="AH1402" i="1"/>
  <c r="AH1390" i="1"/>
  <c r="AH1378" i="1"/>
  <c r="AH1366" i="1"/>
  <c r="AH1354" i="1"/>
  <c r="AH1342" i="1"/>
  <c r="AH1330" i="1"/>
  <c r="AH1318" i="1"/>
  <c r="AH1294" i="1"/>
  <c r="AH1282" i="1"/>
  <c r="AH1270" i="1"/>
  <c r="AH1258" i="1"/>
  <c r="AH1246" i="1"/>
  <c r="AH1210" i="1"/>
  <c r="AH1186" i="1"/>
  <c r="AH1174" i="1"/>
  <c r="AH1162" i="1"/>
  <c r="AH1147" i="1"/>
  <c r="AH1104" i="1"/>
  <c r="AH1086" i="1"/>
  <c r="AH1071" i="1"/>
  <c r="AH980" i="1"/>
  <c r="AH960" i="1"/>
  <c r="AH939" i="1"/>
  <c r="AH910" i="1"/>
  <c r="AH879" i="1"/>
  <c r="AH843" i="1"/>
  <c r="AH778" i="1"/>
  <c r="AH754" i="1"/>
  <c r="AH542" i="1"/>
  <c r="AH470" i="1"/>
  <c r="AH434" i="1"/>
  <c r="AH394" i="1"/>
  <c r="AH362" i="1"/>
  <c r="AH134" i="1"/>
  <c r="AH1680" i="1"/>
  <c r="AH178" i="1"/>
  <c r="AH797" i="1"/>
  <c r="AH546" i="1"/>
  <c r="AH690" i="1"/>
  <c r="AH79" i="1"/>
  <c r="AH103" i="1"/>
  <c r="AH308" i="1"/>
  <c r="AH392" i="1"/>
  <c r="AH573" i="1"/>
  <c r="AH144" i="1"/>
  <c r="AH168" i="1"/>
  <c r="AH564" i="1"/>
  <c r="AH744" i="1"/>
  <c r="AH613" i="1"/>
  <c r="AH340" i="1"/>
  <c r="AH1036" i="1"/>
  <c r="AH1156" i="1"/>
  <c r="AH413" i="1"/>
  <c r="AH90" i="1"/>
  <c r="AH270" i="1"/>
  <c r="AH523" i="1"/>
  <c r="AH727" i="1"/>
  <c r="AH849" i="1"/>
  <c r="AH671" i="1"/>
  <c r="AH719" i="1"/>
  <c r="AH516" i="1"/>
  <c r="AH780" i="1"/>
  <c r="AH38" i="1"/>
  <c r="AH207" i="1"/>
  <c r="AH425" i="1"/>
  <c r="AH857" i="1"/>
  <c r="AH1037" i="1"/>
  <c r="AH342" i="1"/>
  <c r="AH858" i="1"/>
  <c r="AH104" i="1"/>
  <c r="AH596" i="1"/>
  <c r="AH371" i="1"/>
  <c r="AH587" i="1"/>
  <c r="AH84" i="1"/>
  <c r="AH504" i="1"/>
  <c r="AH109" i="1"/>
  <c r="AH424" i="1"/>
  <c r="AH930" i="1"/>
  <c r="AH284" i="1"/>
  <c r="AH716" i="1"/>
  <c r="AH1017" i="1"/>
  <c r="AH25" i="1"/>
  <c r="AH1117" i="1"/>
  <c r="AH243" i="1"/>
  <c r="AH834" i="1"/>
  <c r="AH464" i="1"/>
  <c r="AH247" i="1"/>
  <c r="AH835" i="1"/>
  <c r="AH8" i="1"/>
  <c r="AH489" i="1"/>
  <c r="AH844" i="1"/>
  <c r="AH5" i="1"/>
  <c r="AH473" i="1"/>
  <c r="AH246" i="1"/>
  <c r="AH1677" i="1"/>
  <c r="AH1665" i="1"/>
  <c r="AH1653" i="1"/>
  <c r="AH1641" i="1"/>
  <c r="AH1629" i="1"/>
  <c r="AH1605" i="1"/>
  <c r="AH1593" i="1"/>
  <c r="AH1581" i="1"/>
  <c r="AH1569" i="1"/>
  <c r="AH1557" i="1"/>
  <c r="AH1545" i="1"/>
  <c r="AH1521" i="1"/>
  <c r="AH1509" i="1"/>
  <c r="AH1497" i="1"/>
  <c r="AH1485" i="1"/>
  <c r="AH1461" i="1"/>
  <c r="AH1437" i="1"/>
  <c r="AH1425" i="1"/>
  <c r="AH1413" i="1"/>
  <c r="AH1389" i="1"/>
  <c r="AH1377" i="1"/>
  <c r="AH1341" i="1"/>
  <c r="AH1329" i="1"/>
  <c r="AH1317" i="1"/>
  <c r="AH1305" i="1"/>
  <c r="AH1281" i="1"/>
  <c r="AH1245" i="1"/>
  <c r="AH1233" i="1"/>
  <c r="AH1209" i="1"/>
  <c r="AH1197" i="1"/>
  <c r="AH1185" i="1"/>
  <c r="AH1173" i="1"/>
  <c r="AH1160" i="1"/>
  <c r="AH1146" i="1"/>
  <c r="AH1131" i="1"/>
  <c r="AH1116" i="1"/>
  <c r="AH1103" i="1"/>
  <c r="AH1085" i="1"/>
  <c r="AH1070" i="1"/>
  <c r="AH1055" i="1"/>
  <c r="AH999" i="1"/>
  <c r="AH908" i="1"/>
  <c r="AH878" i="1"/>
  <c r="AH646" i="1"/>
  <c r="AH614" i="1"/>
  <c r="AH574" i="1"/>
  <c r="AH538" i="1"/>
  <c r="AH466" i="1"/>
  <c r="AH358" i="1"/>
  <c r="AH1493" i="1"/>
  <c r="AH1361" i="1"/>
  <c r="AH1253" i="1"/>
  <c r="AH636" i="1"/>
  <c r="AH97" i="1"/>
  <c r="AH196" i="1"/>
  <c r="AH280" i="1"/>
  <c r="AH161" i="1"/>
  <c r="AH569" i="1"/>
  <c r="AH749" i="1"/>
  <c r="AH366" i="1"/>
  <c r="AH427" i="1"/>
  <c r="AH739" i="1"/>
  <c r="AH957" i="1"/>
  <c r="AH35" i="1"/>
  <c r="AH815" i="1"/>
  <c r="AH255" i="1"/>
  <c r="AH487" i="1"/>
  <c r="AH1612" i="1"/>
  <c r="AH322" i="1"/>
  <c r="AH575" i="1"/>
  <c r="AH683" i="1"/>
  <c r="AH216" i="1"/>
  <c r="AH384" i="1"/>
  <c r="AH420" i="1"/>
  <c r="AH1081" i="1"/>
  <c r="AH616" i="1"/>
  <c r="AH533" i="1"/>
  <c r="AH869" i="1"/>
  <c r="AH1001" i="1"/>
  <c r="AH138" i="1"/>
  <c r="AH431" i="1"/>
  <c r="AH1007" i="1"/>
  <c r="AH684" i="1"/>
  <c r="AH145" i="1"/>
  <c r="AH385" i="1"/>
  <c r="AH268" i="1"/>
  <c r="AH796" i="1"/>
  <c r="AH197" i="1"/>
  <c r="AH594" i="1"/>
  <c r="AH67" i="1"/>
  <c r="AH535" i="1"/>
  <c r="AH1099" i="1"/>
  <c r="AH286" i="1"/>
  <c r="AH589" i="1"/>
  <c r="AH889" i="1"/>
  <c r="AH171" i="1"/>
  <c r="AH40" i="1"/>
  <c r="AH544" i="1"/>
  <c r="AH808" i="1"/>
  <c r="AH1060" i="1"/>
  <c r="AH378" i="1"/>
  <c r="AH943" i="1"/>
  <c r="AH152" i="1"/>
  <c r="AH452" i="1"/>
  <c r="AH680" i="1"/>
  <c r="AH612" i="1"/>
  <c r="AH217" i="1"/>
  <c r="AH856" i="1"/>
  <c r="AH149" i="1"/>
  <c r="AH545" i="1"/>
  <c r="AH581" i="1"/>
  <c r="AH941" i="1"/>
  <c r="AH798" i="1"/>
  <c r="AH43" i="1"/>
  <c r="AH439" i="1"/>
  <c r="AH799" i="1"/>
  <c r="AH356" i="1"/>
  <c r="AH309" i="1"/>
  <c r="AH717" i="1"/>
  <c r="AH119" i="1"/>
  <c r="AH515" i="1"/>
  <c r="AH228" i="1"/>
  <c r="AH600" i="1"/>
  <c r="AH637" i="1"/>
  <c r="AH973" i="1"/>
  <c r="AH339" i="1"/>
  <c r="AH53" i="1"/>
  <c r="AH774" i="1"/>
  <c r="AH691" i="1"/>
  <c r="AH297" i="1"/>
  <c r="AH828" i="1"/>
  <c r="AH493" i="1"/>
  <c r="AH234" i="1"/>
  <c r="AH19" i="1"/>
  <c r="AH491" i="1"/>
  <c r="AH827" i="1"/>
  <c r="AH6" i="1"/>
  <c r="AH248" i="1"/>
  <c r="AH36" i="1"/>
  <c r="AH252" i="1"/>
  <c r="AH472" i="1"/>
  <c r="AH1664" i="1"/>
  <c r="AH1652" i="1"/>
  <c r="AH1640" i="1"/>
  <c r="AH1628" i="1"/>
  <c r="AH1616" i="1"/>
  <c r="AH1592" i="1"/>
  <c r="AH1580" i="1"/>
  <c r="AH1568" i="1"/>
  <c r="AH1556" i="1"/>
  <c r="AH1532" i="1"/>
  <c r="AH1508" i="1"/>
  <c r="AH1496" i="1"/>
  <c r="AH1484" i="1"/>
  <c r="AH1472" i="1"/>
  <c r="AH1460" i="1"/>
  <c r="AH1448" i="1"/>
  <c r="AH1436" i="1"/>
  <c r="AH1424" i="1"/>
  <c r="AH1412" i="1"/>
  <c r="AH1400" i="1"/>
  <c r="AH1376" i="1"/>
  <c r="AH1364" i="1"/>
  <c r="AH1340" i="1"/>
  <c r="AH1328" i="1"/>
  <c r="AH1316" i="1"/>
  <c r="AH1304" i="1"/>
  <c r="AH1292" i="1"/>
  <c r="AH1268" i="1"/>
  <c r="AH1256" i="1"/>
  <c r="AH1244" i="1"/>
  <c r="AH1232" i="1"/>
  <c r="AH1196" i="1"/>
  <c r="AH1184" i="1"/>
  <c r="AH1172" i="1"/>
  <c r="AH1159" i="1"/>
  <c r="AH1145" i="1"/>
  <c r="AH1130" i="1"/>
  <c r="AH1115" i="1"/>
  <c r="AH1102" i="1"/>
  <c r="AH1054" i="1"/>
  <c r="AH1035" i="1"/>
  <c r="AH1018" i="1"/>
  <c r="AH998" i="1"/>
  <c r="AH958" i="1"/>
  <c r="AH934" i="1"/>
  <c r="AH874" i="1"/>
  <c r="AH838" i="1"/>
  <c r="AH776" i="1"/>
  <c r="AH718" i="1"/>
  <c r="AH610" i="1"/>
  <c r="AH530" i="1"/>
  <c r="AH314" i="1"/>
  <c r="AH278" i="1"/>
  <c r="AH1349" i="1"/>
  <c r="AH1217" i="1"/>
  <c r="AH599" i="1"/>
  <c r="AH48" i="1"/>
  <c r="AH672" i="1"/>
  <c r="AH781" i="1"/>
  <c r="AH375" i="1"/>
  <c r="AH436" i="1"/>
  <c r="AH317" i="1"/>
  <c r="AH846" i="1"/>
  <c r="AH199" i="1"/>
  <c r="AH116" i="1"/>
  <c r="AH525" i="1"/>
  <c r="AH705" i="1"/>
  <c r="AH106" i="1"/>
  <c r="AH851" i="1"/>
  <c r="AH180" i="1"/>
  <c r="AH397" i="1"/>
  <c r="AH661" i="1"/>
  <c r="AH579" i="1"/>
  <c r="AH532" i="1"/>
  <c r="AH737" i="1"/>
  <c r="AH761" i="1"/>
  <c r="AH66" i="1"/>
  <c r="AH282" i="1"/>
  <c r="AH1161" i="1"/>
  <c r="AH421" i="1"/>
  <c r="AH937" i="1"/>
  <c r="AH63" i="1"/>
  <c r="AH387" i="1"/>
  <c r="AH675" i="1"/>
  <c r="AH687" i="1"/>
  <c r="AH1013" i="1"/>
  <c r="AH163" i="1"/>
  <c r="AH595" i="1"/>
  <c r="AH537" i="1"/>
  <c r="AH768" i="1"/>
  <c r="AH121" i="1"/>
  <c r="AH399" i="1"/>
  <c r="AH567" i="1"/>
  <c r="AH364" i="1"/>
  <c r="AH221" i="1"/>
  <c r="AH713" i="1"/>
  <c r="AH500" i="1"/>
  <c r="AH273" i="1"/>
  <c r="AH287" i="1"/>
  <c r="AH156" i="1"/>
  <c r="AH625" i="1"/>
  <c r="AH39" i="1"/>
  <c r="AH447" i="1"/>
  <c r="AH711" i="1"/>
  <c r="AH511" i="1"/>
  <c r="AH584" i="1"/>
  <c r="AH177" i="1"/>
  <c r="AH897" i="1"/>
  <c r="AH264" i="1"/>
  <c r="AH21" i="1"/>
  <c r="AH465" i="1"/>
  <c r="AH14" i="1"/>
  <c r="AH845" i="1"/>
  <c r="AH236" i="1"/>
  <c r="AH488" i="1"/>
  <c r="AH479" i="1"/>
  <c r="AH241" i="1"/>
  <c r="AH28" i="1"/>
  <c r="AH1137" i="1"/>
  <c r="AH1615" i="1"/>
  <c r="AH1603" i="1"/>
  <c r="AH1591" i="1"/>
  <c r="AH1567" i="1"/>
  <c r="AH1555" i="1"/>
  <c r="AH1543" i="1"/>
  <c r="AH1531" i="1"/>
  <c r="AH1519" i="1"/>
  <c r="AH1495" i="1"/>
  <c r="AH1483" i="1"/>
  <c r="AH1471" i="1"/>
  <c r="AH1459" i="1"/>
  <c r="AH1447" i="1"/>
  <c r="AH1435" i="1"/>
  <c r="AH1423" i="1"/>
  <c r="AH1411" i="1"/>
  <c r="AH1399" i="1"/>
  <c r="AH1387" i="1"/>
  <c r="AH1375" i="1"/>
  <c r="AH1363" i="1"/>
  <c r="AH1351" i="1"/>
  <c r="AH1315" i="1"/>
  <c r="AH1303" i="1"/>
  <c r="AH1291" i="1"/>
  <c r="AH1279" i="1"/>
  <c r="AH1255" i="1"/>
  <c r="AH1243" i="1"/>
  <c r="AH1231" i="1"/>
  <c r="AH1219" i="1"/>
  <c r="AH1207" i="1"/>
  <c r="AH1195" i="1"/>
  <c r="AH1183" i="1"/>
  <c r="AH1171" i="1"/>
  <c r="AH1158" i="1"/>
  <c r="AH1143" i="1"/>
  <c r="AH1129" i="1"/>
  <c r="AH1114" i="1"/>
  <c r="AH1100" i="1"/>
  <c r="AH1083" i="1"/>
  <c r="AH1068" i="1"/>
  <c r="AH1016" i="1"/>
  <c r="AH975" i="1"/>
  <c r="AH956" i="1"/>
  <c r="AH872" i="1"/>
  <c r="AH836" i="1"/>
  <c r="AH802" i="1"/>
  <c r="AH674" i="1"/>
  <c r="AH526" i="1"/>
  <c r="AH458" i="1"/>
  <c r="AH386" i="1"/>
  <c r="AH206" i="1"/>
  <c r="AH170" i="1"/>
  <c r="AH86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O16" i="1"/>
  <c r="P16" i="1"/>
  <c r="Q16" i="1"/>
  <c r="AJ16" i="1" s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O23" i="1"/>
  <c r="P23" i="1"/>
  <c r="Q23" i="1"/>
  <c r="AJ23" i="1" s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O36" i="1"/>
  <c r="P36" i="1"/>
  <c r="Q36" i="1"/>
  <c r="AJ36" i="1" s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O49" i="1"/>
  <c r="P49" i="1"/>
  <c r="Q49" i="1"/>
  <c r="AJ49" i="1" s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O60" i="1"/>
  <c r="P60" i="1"/>
  <c r="Q60" i="1"/>
  <c r="AJ60" i="1" s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O71" i="1"/>
  <c r="P71" i="1"/>
  <c r="Q71" i="1"/>
  <c r="AJ71" i="1" s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O82" i="1"/>
  <c r="P82" i="1"/>
  <c r="Q82" i="1"/>
  <c r="AJ82" i="1" s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O90" i="1"/>
  <c r="P90" i="1"/>
  <c r="Q90" i="1"/>
  <c r="AJ90" i="1" s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O91" i="1"/>
  <c r="P91" i="1"/>
  <c r="Q91" i="1"/>
  <c r="AJ91" i="1" s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O93" i="1"/>
  <c r="P93" i="1"/>
  <c r="Q93" i="1"/>
  <c r="AJ93" i="1" s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O160" i="1"/>
  <c r="P160" i="1"/>
  <c r="Q160" i="1"/>
  <c r="AJ160" i="1" s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O171" i="1"/>
  <c r="P171" i="1"/>
  <c r="Q171" i="1"/>
  <c r="AJ171" i="1" s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O182" i="1"/>
  <c r="P182" i="1"/>
  <c r="Q182" i="1"/>
  <c r="AJ182" i="1" s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O202" i="1"/>
  <c r="P202" i="1"/>
  <c r="Q202" i="1"/>
  <c r="AJ202" i="1" s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O204" i="1"/>
  <c r="P204" i="1"/>
  <c r="Q204" i="1"/>
  <c r="AJ204" i="1" s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O210" i="1"/>
  <c r="P210" i="1"/>
  <c r="Q210" i="1"/>
  <c r="AJ210" i="1" s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O212" i="1"/>
  <c r="P212" i="1"/>
  <c r="Q212" i="1"/>
  <c r="AJ212" i="1" s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O215" i="1"/>
  <c r="P215" i="1"/>
  <c r="Q215" i="1"/>
  <c r="AJ215" i="1" s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O226" i="1"/>
  <c r="P226" i="1"/>
  <c r="Q226" i="1"/>
  <c r="AJ226" i="1" s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O254" i="1"/>
  <c r="P254" i="1"/>
  <c r="Q254" i="1"/>
  <c r="AJ254" i="1" s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O265" i="1"/>
  <c r="P265" i="1"/>
  <c r="Q265" i="1"/>
  <c r="AJ265" i="1" s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O276" i="1"/>
  <c r="P276" i="1"/>
  <c r="Q276" i="1"/>
  <c r="AJ276" i="1" s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O287" i="1"/>
  <c r="P287" i="1"/>
  <c r="Q287" i="1"/>
  <c r="AJ287" i="1" s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O298" i="1"/>
  <c r="P298" i="1"/>
  <c r="Q298" i="1"/>
  <c r="AJ298" i="1" s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O309" i="1"/>
  <c r="P309" i="1"/>
  <c r="Q309" i="1"/>
  <c r="AJ309" i="1" s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O320" i="1"/>
  <c r="P320" i="1"/>
  <c r="Q320" i="1"/>
  <c r="AJ320" i="1" s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O331" i="1"/>
  <c r="P331" i="1"/>
  <c r="Q331" i="1"/>
  <c r="AJ331" i="1" s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O342" i="1"/>
  <c r="P342" i="1"/>
  <c r="Q342" i="1"/>
  <c r="AJ342" i="1" s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O364" i="1"/>
  <c r="P364" i="1"/>
  <c r="Q364" i="1"/>
  <c r="AJ364" i="1" s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O365" i="1"/>
  <c r="P365" i="1"/>
  <c r="Q365" i="1"/>
  <c r="AJ365" i="1" s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O387" i="1"/>
  <c r="P387" i="1"/>
  <c r="Q387" i="1"/>
  <c r="AJ387" i="1" s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O409" i="1"/>
  <c r="P409" i="1"/>
  <c r="Q409" i="1"/>
  <c r="AJ409" i="1" s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O413" i="1"/>
  <c r="P413" i="1"/>
  <c r="Q413" i="1"/>
  <c r="AJ413" i="1" s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O420" i="1"/>
  <c r="P420" i="1"/>
  <c r="Q420" i="1"/>
  <c r="AJ420" i="1" s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O431" i="1"/>
  <c r="P431" i="1"/>
  <c r="Q431" i="1"/>
  <c r="AJ431" i="1" s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O440" i="1"/>
  <c r="P440" i="1"/>
  <c r="Q440" i="1"/>
  <c r="AJ440" i="1" s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O442" i="1"/>
  <c r="P442" i="1"/>
  <c r="Q442" i="1"/>
  <c r="AJ442" i="1" s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O453" i="1"/>
  <c r="P453" i="1"/>
  <c r="Q453" i="1"/>
  <c r="AJ453" i="1" s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O457" i="1"/>
  <c r="P457" i="1"/>
  <c r="Q457" i="1"/>
  <c r="AJ457" i="1" s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O462" i="1"/>
  <c r="P462" i="1"/>
  <c r="Q462" i="1"/>
  <c r="AJ462" i="1" s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O487" i="1"/>
  <c r="P487" i="1"/>
  <c r="Q487" i="1"/>
  <c r="AJ487" i="1" s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O492" i="1"/>
  <c r="P492" i="1"/>
  <c r="Q492" i="1"/>
  <c r="AJ492" i="1" s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O495" i="1"/>
  <c r="P495" i="1"/>
  <c r="Q495" i="1"/>
  <c r="AJ495" i="1" s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O503" i="1"/>
  <c r="P503" i="1"/>
  <c r="Q503" i="1"/>
  <c r="AJ503" i="1" s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O509" i="1"/>
  <c r="P509" i="1"/>
  <c r="Q509" i="1"/>
  <c r="AJ509" i="1" s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O514" i="1"/>
  <c r="P514" i="1"/>
  <c r="Q514" i="1"/>
  <c r="AJ514" i="1" s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O516" i="1"/>
  <c r="P516" i="1"/>
  <c r="Q516" i="1"/>
  <c r="AJ516" i="1" s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O524" i="1"/>
  <c r="P524" i="1"/>
  <c r="Q524" i="1"/>
  <c r="AJ524" i="1" s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O525" i="1"/>
  <c r="P525" i="1"/>
  <c r="Q525" i="1"/>
  <c r="AJ525" i="1" s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O529" i="1"/>
  <c r="P529" i="1"/>
  <c r="Q529" i="1"/>
  <c r="AJ529" i="1" s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O533" i="1"/>
  <c r="P533" i="1"/>
  <c r="Q533" i="1"/>
  <c r="AJ533" i="1" s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O538" i="1"/>
  <c r="P538" i="1"/>
  <c r="Q538" i="1"/>
  <c r="AJ538" i="1" s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O542" i="1"/>
  <c r="P542" i="1"/>
  <c r="Q542" i="1"/>
  <c r="AJ542" i="1" s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O543" i="1"/>
  <c r="P543" i="1"/>
  <c r="Q543" i="1"/>
  <c r="AJ543" i="1" s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O548" i="1"/>
  <c r="P548" i="1"/>
  <c r="Q548" i="1"/>
  <c r="AJ548" i="1" s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O551" i="1"/>
  <c r="P551" i="1"/>
  <c r="Q551" i="1"/>
  <c r="AJ551" i="1" s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O559" i="1"/>
  <c r="P559" i="1"/>
  <c r="Q559" i="1"/>
  <c r="AJ559" i="1" s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O566" i="1"/>
  <c r="P566" i="1"/>
  <c r="Q566" i="1"/>
  <c r="AJ566" i="1" s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O567" i="1"/>
  <c r="P567" i="1"/>
  <c r="Q567" i="1"/>
  <c r="AJ567" i="1" s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O568" i="1"/>
  <c r="P568" i="1"/>
  <c r="Q568" i="1"/>
  <c r="AJ568" i="1" s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O577" i="1"/>
  <c r="P577" i="1"/>
  <c r="Q577" i="1"/>
  <c r="AJ577" i="1" s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O582" i="1"/>
  <c r="P582" i="1"/>
  <c r="Q582" i="1"/>
  <c r="AJ582" i="1" s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O597" i="1"/>
  <c r="P597" i="1"/>
  <c r="Q597" i="1"/>
  <c r="AJ597" i="1" s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O605" i="1"/>
  <c r="P605" i="1"/>
  <c r="Q605" i="1"/>
  <c r="AJ605" i="1" s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O606" i="1"/>
  <c r="P606" i="1"/>
  <c r="Q606" i="1"/>
  <c r="AJ606" i="1" s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O621" i="1"/>
  <c r="P621" i="1"/>
  <c r="Q621" i="1"/>
  <c r="AJ621" i="1" s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O629" i="1"/>
  <c r="P629" i="1"/>
  <c r="Q629" i="1"/>
  <c r="AJ629" i="1" s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O631" i="1"/>
  <c r="P631" i="1"/>
  <c r="Q631" i="1"/>
  <c r="AJ631" i="1" s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O647" i="1"/>
  <c r="P647" i="1"/>
  <c r="Q647" i="1"/>
  <c r="AJ647" i="1" s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O653" i="1"/>
  <c r="P653" i="1"/>
  <c r="Q653" i="1"/>
  <c r="AJ653" i="1" s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O655" i="1"/>
  <c r="P655" i="1"/>
  <c r="Q655" i="1"/>
  <c r="AJ655" i="1" s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O660" i="1"/>
  <c r="P660" i="1"/>
  <c r="Q660" i="1"/>
  <c r="AJ660" i="1" s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O663" i="1"/>
  <c r="P663" i="1"/>
  <c r="Q663" i="1"/>
  <c r="AJ663" i="1" s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O669" i="1"/>
  <c r="P669" i="1"/>
  <c r="Q669" i="1"/>
  <c r="AJ669" i="1" s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O671" i="1"/>
  <c r="P671" i="1"/>
  <c r="Q671" i="1"/>
  <c r="AJ671" i="1" s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O673" i="1"/>
  <c r="P673" i="1"/>
  <c r="Q673" i="1"/>
  <c r="AJ673" i="1" s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O677" i="1"/>
  <c r="P677" i="1"/>
  <c r="Q677" i="1"/>
  <c r="AJ677" i="1" s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O679" i="1"/>
  <c r="P679" i="1"/>
  <c r="Q679" i="1"/>
  <c r="AJ679" i="1" s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O686" i="1"/>
  <c r="P686" i="1"/>
  <c r="Q686" i="1"/>
  <c r="AJ686" i="1" s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O687" i="1"/>
  <c r="P687" i="1"/>
  <c r="Q687" i="1"/>
  <c r="AJ687" i="1" s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O692" i="1"/>
  <c r="P692" i="1"/>
  <c r="Q692" i="1"/>
  <c r="AJ692" i="1" s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O695" i="1"/>
  <c r="P695" i="1"/>
  <c r="Q695" i="1"/>
  <c r="AJ695" i="1" s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O697" i="1"/>
  <c r="P697" i="1"/>
  <c r="Q697" i="1"/>
  <c r="AJ697" i="1" s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O710" i="1"/>
  <c r="P710" i="1"/>
  <c r="Q710" i="1"/>
  <c r="AJ710" i="1" s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O711" i="1"/>
  <c r="P711" i="1"/>
  <c r="Q711" i="1"/>
  <c r="AJ711" i="1" s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O712" i="1"/>
  <c r="P712" i="1"/>
  <c r="Q712" i="1"/>
  <c r="AJ712" i="1" s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O719" i="1"/>
  <c r="P719" i="1"/>
  <c r="Q719" i="1"/>
  <c r="AJ719" i="1" s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O721" i="1"/>
  <c r="P721" i="1"/>
  <c r="Q721" i="1"/>
  <c r="AJ721" i="1" s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O726" i="1"/>
  <c r="P726" i="1"/>
  <c r="Q726" i="1"/>
  <c r="AJ726" i="1" s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O735" i="1"/>
  <c r="P735" i="1"/>
  <c r="Q735" i="1"/>
  <c r="AJ735" i="1" s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O736" i="1"/>
  <c r="P736" i="1"/>
  <c r="Q736" i="1"/>
  <c r="AJ736" i="1" s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O749" i="1"/>
  <c r="P749" i="1"/>
  <c r="Q749" i="1"/>
  <c r="AJ749" i="1" s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O750" i="1"/>
  <c r="P750" i="1"/>
  <c r="Q750" i="1"/>
  <c r="AJ750" i="1" s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O752" i="1"/>
  <c r="P752" i="1"/>
  <c r="Q752" i="1"/>
  <c r="AJ752" i="1" s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O765" i="1"/>
  <c r="P765" i="1"/>
  <c r="Q765" i="1"/>
  <c r="AJ765" i="1" s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O773" i="1"/>
  <c r="P773" i="1"/>
  <c r="Q773" i="1"/>
  <c r="AJ773" i="1" s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O775" i="1"/>
  <c r="P775" i="1"/>
  <c r="Q775" i="1"/>
  <c r="AJ775" i="1" s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O776" i="1"/>
  <c r="P776" i="1"/>
  <c r="Q776" i="1"/>
  <c r="AJ776" i="1" s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O777" i="1"/>
  <c r="P777" i="1"/>
  <c r="Q777" i="1"/>
  <c r="AJ777" i="1" s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O793" i="1"/>
  <c r="P793" i="1"/>
  <c r="Q793" i="1"/>
  <c r="AJ793" i="1" s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O797" i="1"/>
  <c r="P797" i="1"/>
  <c r="Q797" i="1"/>
  <c r="AJ797" i="1" s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O800" i="1"/>
  <c r="P800" i="1"/>
  <c r="Q800" i="1"/>
  <c r="AJ800" i="1" s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O802" i="1"/>
  <c r="P802" i="1"/>
  <c r="Q802" i="1"/>
  <c r="AJ802" i="1" s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O804" i="1"/>
  <c r="P804" i="1"/>
  <c r="Q804" i="1"/>
  <c r="AJ804" i="1" s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O815" i="1"/>
  <c r="P815" i="1"/>
  <c r="Q815" i="1"/>
  <c r="AJ815" i="1" s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O819" i="1"/>
  <c r="P819" i="1"/>
  <c r="Q819" i="1"/>
  <c r="AJ819" i="1" s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O821" i="1"/>
  <c r="P821" i="1"/>
  <c r="Q821" i="1"/>
  <c r="AJ821" i="1" s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O822" i="1"/>
  <c r="P822" i="1"/>
  <c r="Q822" i="1"/>
  <c r="AJ822" i="1" s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O828" i="1"/>
  <c r="P828" i="1"/>
  <c r="Q828" i="1"/>
  <c r="AJ828" i="1" s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O833" i="1"/>
  <c r="P833" i="1"/>
  <c r="Q833" i="1"/>
  <c r="AJ833" i="1" s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O852" i="1"/>
  <c r="P852" i="1"/>
  <c r="Q852" i="1"/>
  <c r="AJ852" i="1" s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O859" i="1"/>
  <c r="P859" i="1"/>
  <c r="Q859" i="1"/>
  <c r="AJ859" i="1" s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O860" i="1"/>
  <c r="P860" i="1"/>
  <c r="Q860" i="1"/>
  <c r="AJ860" i="1" s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O863" i="1"/>
  <c r="P863" i="1"/>
  <c r="Q863" i="1"/>
  <c r="AJ863" i="1" s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O868" i="1"/>
  <c r="P868" i="1"/>
  <c r="Q868" i="1"/>
  <c r="AJ868" i="1" s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O871" i="1"/>
  <c r="P871" i="1"/>
  <c r="Q871" i="1"/>
  <c r="AJ871" i="1" s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O874" i="1"/>
  <c r="P874" i="1"/>
  <c r="Q874" i="1"/>
  <c r="AJ874" i="1" s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O877" i="1"/>
  <c r="P877" i="1"/>
  <c r="Q877" i="1"/>
  <c r="AJ877" i="1" s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O879" i="1"/>
  <c r="P879" i="1"/>
  <c r="Q879" i="1"/>
  <c r="AJ879" i="1" s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O881" i="1"/>
  <c r="P881" i="1"/>
  <c r="Q881" i="1"/>
  <c r="AJ881" i="1" s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O882" i="1"/>
  <c r="P882" i="1"/>
  <c r="Q882" i="1"/>
  <c r="AJ882" i="1" s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O883" i="1"/>
  <c r="P883" i="1"/>
  <c r="Q883" i="1"/>
  <c r="AJ883" i="1" s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O886" i="1"/>
  <c r="P886" i="1"/>
  <c r="Q886" i="1"/>
  <c r="AJ886" i="1" s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O888" i="1"/>
  <c r="P888" i="1"/>
  <c r="Q888" i="1"/>
  <c r="AJ888" i="1" s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O896" i="1"/>
  <c r="P896" i="1"/>
  <c r="Q896" i="1"/>
  <c r="AJ896" i="1" s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O897" i="1"/>
  <c r="P897" i="1"/>
  <c r="Q897" i="1"/>
  <c r="AJ897" i="1" s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O899" i="1"/>
  <c r="P899" i="1"/>
  <c r="Q899" i="1"/>
  <c r="AJ899" i="1" s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O900" i="1"/>
  <c r="P900" i="1"/>
  <c r="Q900" i="1"/>
  <c r="AJ900" i="1" s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O903" i="1"/>
  <c r="P903" i="1"/>
  <c r="Q903" i="1"/>
  <c r="AJ903" i="1" s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O909" i="1"/>
  <c r="P909" i="1"/>
  <c r="Q909" i="1"/>
  <c r="AJ909" i="1" s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O913" i="1"/>
  <c r="P913" i="1"/>
  <c r="Q913" i="1"/>
  <c r="AJ913" i="1" s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O917" i="1"/>
  <c r="P917" i="1"/>
  <c r="Q917" i="1"/>
  <c r="AJ917" i="1" s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O921" i="1"/>
  <c r="P921" i="1"/>
  <c r="Q921" i="1"/>
  <c r="AJ921" i="1" s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O922" i="1"/>
  <c r="P922" i="1"/>
  <c r="Q922" i="1"/>
  <c r="AJ922" i="1" s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O924" i="1"/>
  <c r="P924" i="1"/>
  <c r="Q924" i="1"/>
  <c r="AJ924" i="1" s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O925" i="1"/>
  <c r="P925" i="1"/>
  <c r="Q925" i="1"/>
  <c r="AJ925" i="1" s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O926" i="1"/>
  <c r="P926" i="1"/>
  <c r="Q926" i="1"/>
  <c r="AJ926" i="1" s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O929" i="1"/>
  <c r="P929" i="1"/>
  <c r="Q929" i="1"/>
  <c r="AJ929" i="1" s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O935" i="1"/>
  <c r="P935" i="1"/>
  <c r="Q935" i="1"/>
  <c r="AJ935" i="1" s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O945" i="1"/>
  <c r="P945" i="1"/>
  <c r="Q945" i="1"/>
  <c r="AJ945" i="1" s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O949" i="1"/>
  <c r="P949" i="1"/>
  <c r="Q949" i="1"/>
  <c r="AJ949" i="1" s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O952" i="1"/>
  <c r="P952" i="1"/>
  <c r="Q952" i="1"/>
  <c r="AJ952" i="1" s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O956" i="1"/>
  <c r="P956" i="1"/>
  <c r="Q956" i="1"/>
  <c r="AJ956" i="1" s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O957" i="1"/>
  <c r="P957" i="1"/>
  <c r="Q957" i="1"/>
  <c r="AJ957" i="1" s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O959" i="1"/>
  <c r="P959" i="1"/>
  <c r="Q959" i="1"/>
  <c r="AJ959" i="1" s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O963" i="1"/>
  <c r="P963" i="1"/>
  <c r="Q963" i="1"/>
  <c r="AJ963" i="1" s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O975" i="1"/>
  <c r="P975" i="1"/>
  <c r="Q975" i="1"/>
  <c r="AJ975" i="1" s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O976" i="1"/>
  <c r="P976" i="1"/>
  <c r="Q976" i="1"/>
  <c r="AJ976" i="1" s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O977" i="1"/>
  <c r="P977" i="1"/>
  <c r="Q977" i="1"/>
  <c r="AJ977" i="1" s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O979" i="1"/>
  <c r="P979" i="1"/>
  <c r="Q979" i="1"/>
  <c r="AJ979" i="1" s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O980" i="1"/>
  <c r="P980" i="1"/>
  <c r="Q980" i="1"/>
  <c r="AJ980" i="1" s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O981" i="1"/>
  <c r="P981" i="1"/>
  <c r="Q981" i="1"/>
  <c r="AJ981" i="1" s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O988" i="1"/>
  <c r="P988" i="1"/>
  <c r="Q988" i="1"/>
  <c r="AJ988" i="1" s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O992" i="1"/>
  <c r="P992" i="1"/>
  <c r="Q992" i="1"/>
  <c r="AJ992" i="1" s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O993" i="1"/>
  <c r="P993" i="1"/>
  <c r="Q993" i="1"/>
  <c r="AJ993" i="1" s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O996" i="1"/>
  <c r="P996" i="1"/>
  <c r="Q996" i="1"/>
  <c r="AJ996" i="1" s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O1005" i="1"/>
  <c r="P1005" i="1"/>
  <c r="Q1005" i="1"/>
  <c r="AJ1005" i="1" s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O1019" i="1"/>
  <c r="P1019" i="1"/>
  <c r="Q1019" i="1"/>
  <c r="AJ1019" i="1" s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O1021" i="1"/>
  <c r="P1021" i="1"/>
  <c r="Q1021" i="1"/>
  <c r="AJ1021" i="1" s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O1023" i="1"/>
  <c r="P1023" i="1"/>
  <c r="Q1023" i="1"/>
  <c r="AJ1023" i="1" s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O1025" i="1"/>
  <c r="P1025" i="1"/>
  <c r="Q1025" i="1"/>
  <c r="AJ1025" i="1" s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O1031" i="1"/>
  <c r="P1031" i="1"/>
  <c r="Q1031" i="1"/>
  <c r="AJ1031" i="1" s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O1032" i="1"/>
  <c r="P1032" i="1"/>
  <c r="Q1032" i="1"/>
  <c r="AJ1032" i="1" s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O1033" i="1"/>
  <c r="P1033" i="1"/>
  <c r="Q1033" i="1"/>
  <c r="AJ1033" i="1" s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O1036" i="1"/>
  <c r="P1036" i="1"/>
  <c r="Q1036" i="1"/>
  <c r="AJ1036" i="1" s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O1040" i="1"/>
  <c r="P1040" i="1"/>
  <c r="Q1040" i="1"/>
  <c r="AJ1040" i="1" s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O1044" i="1"/>
  <c r="P1044" i="1"/>
  <c r="Q1044" i="1"/>
  <c r="AJ1044" i="1" s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O1053" i="1"/>
  <c r="P1053" i="1"/>
  <c r="Q1053" i="1"/>
  <c r="AJ1053" i="1" s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O1054" i="1"/>
  <c r="P1054" i="1"/>
  <c r="Q1054" i="1"/>
  <c r="AJ1054" i="1" s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O1055" i="1"/>
  <c r="P1055" i="1"/>
  <c r="Q1055" i="1"/>
  <c r="AJ1055" i="1" s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O1056" i="1"/>
  <c r="P1056" i="1"/>
  <c r="Q1056" i="1"/>
  <c r="AJ1056" i="1" s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O1057" i="1"/>
  <c r="P1057" i="1"/>
  <c r="Q1057" i="1"/>
  <c r="AJ1057" i="1" s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O1059" i="1"/>
  <c r="P1059" i="1"/>
  <c r="Q1059" i="1"/>
  <c r="AJ1059" i="1" s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O1061" i="1"/>
  <c r="P1061" i="1"/>
  <c r="Q1061" i="1"/>
  <c r="AJ1061" i="1" s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O1064" i="1"/>
  <c r="P1064" i="1"/>
  <c r="Q1064" i="1"/>
  <c r="AJ1064" i="1" s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O1069" i="1"/>
  <c r="P1069" i="1"/>
  <c r="Q1069" i="1"/>
  <c r="AJ1069" i="1" s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O1076" i="1"/>
  <c r="P1076" i="1"/>
  <c r="Q1076" i="1"/>
  <c r="AJ1076" i="1" s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O1079" i="1"/>
  <c r="P1079" i="1"/>
  <c r="Q1079" i="1"/>
  <c r="AJ1079" i="1" s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O1081" i="1"/>
  <c r="P1081" i="1"/>
  <c r="Q1081" i="1"/>
  <c r="AJ1081" i="1" s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O1088" i="1"/>
  <c r="P1088" i="1"/>
  <c r="Q1088" i="1"/>
  <c r="AJ1088" i="1" s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O1089" i="1"/>
  <c r="P1089" i="1"/>
  <c r="Q1089" i="1"/>
  <c r="AJ1089" i="1" s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O1093" i="1"/>
  <c r="P1093" i="1"/>
  <c r="Q1093" i="1"/>
  <c r="AJ1093" i="1" s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O1094" i="1"/>
  <c r="P1094" i="1"/>
  <c r="Q1094" i="1"/>
  <c r="AJ1094" i="1" s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O1095" i="1"/>
  <c r="P1095" i="1"/>
  <c r="Q1095" i="1"/>
  <c r="AJ1095" i="1" s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O1096" i="1"/>
  <c r="P1096" i="1"/>
  <c r="Q1096" i="1"/>
  <c r="AJ1096" i="1" s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O1097" i="1"/>
  <c r="P1097" i="1"/>
  <c r="Q1097" i="1"/>
  <c r="AJ1097" i="1" s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O1098" i="1"/>
  <c r="P1098" i="1"/>
  <c r="Q1098" i="1"/>
  <c r="AJ1098" i="1" s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O1103" i="1"/>
  <c r="P1103" i="1"/>
  <c r="Q1103" i="1"/>
  <c r="AJ1103" i="1" s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O1104" i="1"/>
  <c r="P1104" i="1"/>
  <c r="Q1104" i="1"/>
  <c r="AJ1104" i="1" s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O1106" i="1"/>
  <c r="P1106" i="1"/>
  <c r="Q1106" i="1"/>
  <c r="AJ1106" i="1" s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O1111" i="1"/>
  <c r="P1111" i="1"/>
  <c r="Q1111" i="1"/>
  <c r="AJ1111" i="1" s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O1113" i="1"/>
  <c r="P1113" i="1"/>
  <c r="Q1113" i="1"/>
  <c r="AJ1113" i="1" s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O1116" i="1"/>
  <c r="P1116" i="1"/>
  <c r="Q1116" i="1"/>
  <c r="AJ1116" i="1" s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O1123" i="1"/>
  <c r="P1123" i="1"/>
  <c r="Q1123" i="1"/>
  <c r="AJ1123" i="1" s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O1127" i="1"/>
  <c r="P1127" i="1"/>
  <c r="Q1127" i="1"/>
  <c r="AJ1127" i="1" s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O1137" i="1"/>
  <c r="P1137" i="1"/>
  <c r="Q1137" i="1"/>
  <c r="AJ1137" i="1" s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O1139" i="1"/>
  <c r="P1139" i="1"/>
  <c r="Q1139" i="1"/>
  <c r="AJ1139" i="1" s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O1140" i="1"/>
  <c r="P1140" i="1"/>
  <c r="Q1140" i="1"/>
  <c r="AJ1140" i="1" s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O1143" i="1"/>
  <c r="P1143" i="1"/>
  <c r="Q1143" i="1"/>
  <c r="AJ1143" i="1" s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O1144" i="1"/>
  <c r="P1144" i="1"/>
  <c r="Q1144" i="1"/>
  <c r="AJ1144" i="1" s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O1153" i="1"/>
  <c r="P1153" i="1"/>
  <c r="Q1153" i="1"/>
  <c r="AJ1153" i="1" s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O1154" i="1"/>
  <c r="P1154" i="1"/>
  <c r="Q1154" i="1"/>
  <c r="AJ1154" i="1" s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O1155" i="1"/>
  <c r="P1155" i="1"/>
  <c r="Q1155" i="1"/>
  <c r="AJ1155" i="1" s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O1156" i="1"/>
  <c r="P1156" i="1"/>
  <c r="Q1156" i="1"/>
  <c r="AJ1156" i="1" s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O1164" i="1"/>
  <c r="P1164" i="1"/>
  <c r="Q1164" i="1"/>
  <c r="AJ1164" i="1" s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O1166" i="1"/>
  <c r="P1166" i="1"/>
  <c r="Q1166" i="1"/>
  <c r="AJ1166" i="1" s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O1177" i="1"/>
  <c r="P1177" i="1"/>
  <c r="Q1177" i="1"/>
  <c r="AJ1177" i="1" s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O1179" i="1"/>
  <c r="P1179" i="1"/>
  <c r="Q1179" i="1"/>
  <c r="AJ1179" i="1" s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O1180" i="1"/>
  <c r="P1180" i="1"/>
  <c r="Q1180" i="1"/>
  <c r="AJ1180" i="1" s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O1186" i="1"/>
  <c r="P1186" i="1"/>
  <c r="Q1186" i="1"/>
  <c r="AJ1186" i="1" s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O1190" i="1"/>
  <c r="P1190" i="1"/>
  <c r="Q1190" i="1"/>
  <c r="AJ1190" i="1" s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O1193" i="1"/>
  <c r="P1193" i="1"/>
  <c r="Q1193" i="1"/>
  <c r="AJ1193" i="1" s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O1194" i="1"/>
  <c r="P1194" i="1"/>
  <c r="Q1194" i="1"/>
  <c r="AJ1194" i="1" s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O1199" i="1"/>
  <c r="P1199" i="1"/>
  <c r="Q1199" i="1"/>
  <c r="AJ1199" i="1" s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O1201" i="1"/>
  <c r="P1201" i="1"/>
  <c r="Q1201" i="1"/>
  <c r="AJ1201" i="1" s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O1203" i="1"/>
  <c r="P1203" i="1"/>
  <c r="Q1203" i="1"/>
  <c r="AJ1203" i="1" s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O1204" i="1"/>
  <c r="P1204" i="1"/>
  <c r="Q1204" i="1"/>
  <c r="AJ1204" i="1" s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O1205" i="1"/>
  <c r="P1205" i="1"/>
  <c r="Q1205" i="1"/>
  <c r="AJ1205" i="1" s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O1206" i="1"/>
  <c r="P1206" i="1"/>
  <c r="Q1206" i="1"/>
  <c r="AJ1206" i="1" s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O1207" i="1"/>
  <c r="P1207" i="1"/>
  <c r="Q1207" i="1"/>
  <c r="AJ1207" i="1" s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O1209" i="1"/>
  <c r="P1209" i="1"/>
  <c r="Q1209" i="1"/>
  <c r="AJ1209" i="1" s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O1210" i="1"/>
  <c r="P1210" i="1"/>
  <c r="Q1210" i="1"/>
  <c r="AJ1210" i="1" s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O1213" i="1"/>
  <c r="P1213" i="1"/>
  <c r="Q1213" i="1"/>
  <c r="AJ1213" i="1" s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O1214" i="1"/>
  <c r="P1214" i="1"/>
  <c r="Q1214" i="1"/>
  <c r="AJ1214" i="1" s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O1217" i="1"/>
  <c r="P1217" i="1"/>
  <c r="Q1217" i="1"/>
  <c r="AJ1217" i="1" s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O1218" i="1"/>
  <c r="P1218" i="1"/>
  <c r="Q1218" i="1"/>
  <c r="AJ1218" i="1" s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O1223" i="1"/>
  <c r="P1223" i="1"/>
  <c r="Q1223" i="1"/>
  <c r="AJ1223" i="1" s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O1227" i="1"/>
  <c r="P1227" i="1"/>
  <c r="Q1227" i="1"/>
  <c r="AJ1227" i="1" s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O1231" i="1"/>
  <c r="P1231" i="1"/>
  <c r="Q1231" i="1"/>
  <c r="AJ1231" i="1" s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O1232" i="1"/>
  <c r="P1232" i="1"/>
  <c r="Q1232" i="1"/>
  <c r="AJ1232" i="1" s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O1233" i="1"/>
  <c r="P1233" i="1"/>
  <c r="Q1233" i="1"/>
  <c r="AJ1233" i="1" s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O1234" i="1"/>
  <c r="P1234" i="1"/>
  <c r="Q1234" i="1"/>
  <c r="AJ1234" i="1" s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O1239" i="1"/>
  <c r="P1239" i="1"/>
  <c r="Q1239" i="1"/>
  <c r="AJ1239" i="1" s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O1240" i="1"/>
  <c r="P1240" i="1"/>
  <c r="Q1240" i="1"/>
  <c r="AJ1240" i="1" s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O1241" i="1"/>
  <c r="P1241" i="1"/>
  <c r="Q1241" i="1"/>
  <c r="AJ1241" i="1" s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O1242" i="1"/>
  <c r="P1242" i="1"/>
  <c r="Q1242" i="1"/>
  <c r="AJ1242" i="1" s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O1247" i="1"/>
  <c r="P1247" i="1"/>
  <c r="Q1247" i="1"/>
  <c r="AJ1247" i="1" s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O1250" i="1"/>
  <c r="P1250" i="1"/>
  <c r="Q1250" i="1"/>
  <c r="AJ1250" i="1" s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O1255" i="1"/>
  <c r="P1255" i="1"/>
  <c r="Q1255" i="1"/>
  <c r="AJ1255" i="1" s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O1256" i="1"/>
  <c r="P1256" i="1"/>
  <c r="Q1256" i="1"/>
  <c r="AJ1256" i="1" s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O1257" i="1"/>
  <c r="P1257" i="1"/>
  <c r="Q1257" i="1"/>
  <c r="AJ1257" i="1" s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O1260" i="1"/>
  <c r="P1260" i="1"/>
  <c r="Q1260" i="1"/>
  <c r="AJ1260" i="1" s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O1261" i="1"/>
  <c r="P1261" i="1"/>
  <c r="Q1261" i="1"/>
  <c r="AJ1261" i="1" s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O1267" i="1"/>
  <c r="P1267" i="1"/>
  <c r="Q1267" i="1"/>
  <c r="AJ1267" i="1" s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O1271" i="1"/>
  <c r="P1271" i="1"/>
  <c r="Q1271" i="1"/>
  <c r="AJ1271" i="1" s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O1272" i="1"/>
  <c r="P1272" i="1"/>
  <c r="Q1272" i="1"/>
  <c r="AJ1272" i="1" s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O1273" i="1"/>
  <c r="P1273" i="1"/>
  <c r="Q1273" i="1"/>
  <c r="AJ1273" i="1" s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O1281" i="1"/>
  <c r="P1281" i="1"/>
  <c r="Q1281" i="1"/>
  <c r="AJ1281" i="1" s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O1283" i="1"/>
  <c r="P1283" i="1"/>
  <c r="Q1283" i="1"/>
  <c r="AJ1283" i="1" s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O1288" i="1"/>
  <c r="P1288" i="1"/>
  <c r="Q1288" i="1"/>
  <c r="AJ1288" i="1" s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O1296" i="1"/>
  <c r="P1296" i="1"/>
  <c r="Q1296" i="1"/>
  <c r="AJ1296" i="1" s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O1297" i="1"/>
  <c r="P1297" i="1"/>
  <c r="Q1297" i="1"/>
  <c r="AJ1297" i="1" s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O1298" i="1"/>
  <c r="P1298" i="1"/>
  <c r="Q1298" i="1"/>
  <c r="AJ1298" i="1" s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O1300" i="1"/>
  <c r="P1300" i="1"/>
  <c r="Q1300" i="1"/>
  <c r="AJ1300" i="1" s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O1310" i="1"/>
  <c r="P1310" i="1"/>
  <c r="Q1310" i="1"/>
  <c r="AJ1310" i="1" s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O1318" i="1"/>
  <c r="P1318" i="1"/>
  <c r="Q1318" i="1"/>
  <c r="AJ1318" i="1" s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O1320" i="1"/>
  <c r="P1320" i="1"/>
  <c r="Q1320" i="1"/>
  <c r="AJ1320" i="1" s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O1321" i="1"/>
  <c r="P1321" i="1"/>
  <c r="Q1321" i="1"/>
  <c r="AJ1321" i="1" s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O1323" i="1"/>
  <c r="P1323" i="1"/>
  <c r="Q1323" i="1"/>
  <c r="AJ1323" i="1" s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O1325" i="1"/>
  <c r="P1325" i="1"/>
  <c r="Q1325" i="1"/>
  <c r="AJ1325" i="1" s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O1330" i="1"/>
  <c r="P1330" i="1"/>
  <c r="Q1330" i="1"/>
  <c r="AJ1330" i="1" s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O1331" i="1"/>
  <c r="P1331" i="1"/>
  <c r="Q1331" i="1"/>
  <c r="AJ1331" i="1" s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O1334" i="1"/>
  <c r="P1334" i="1"/>
  <c r="Q1334" i="1"/>
  <c r="AJ1334" i="1" s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O1338" i="1"/>
  <c r="P1338" i="1"/>
  <c r="Q1338" i="1"/>
  <c r="AJ1338" i="1" s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O1341" i="1"/>
  <c r="P1341" i="1"/>
  <c r="Q1341" i="1"/>
  <c r="AJ1341" i="1" s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O1343" i="1"/>
  <c r="P1343" i="1"/>
  <c r="Q1343" i="1"/>
  <c r="AJ1343" i="1" s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O1345" i="1"/>
  <c r="P1345" i="1"/>
  <c r="Q1345" i="1"/>
  <c r="AJ1345" i="1" s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O1347" i="1"/>
  <c r="P1347" i="1"/>
  <c r="Q1347" i="1"/>
  <c r="AJ1347" i="1" s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O1348" i="1"/>
  <c r="P1348" i="1"/>
  <c r="Q1348" i="1"/>
  <c r="AJ1348" i="1" s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O1350" i="1"/>
  <c r="P1350" i="1"/>
  <c r="Q1350" i="1"/>
  <c r="AJ1350" i="1" s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O1351" i="1"/>
  <c r="P1351" i="1"/>
  <c r="Q1351" i="1"/>
  <c r="AJ1351" i="1" s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O1352" i="1"/>
  <c r="P1352" i="1"/>
  <c r="Q1352" i="1"/>
  <c r="AJ1352" i="1" s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O1353" i="1"/>
  <c r="P1353" i="1"/>
  <c r="Q1353" i="1"/>
  <c r="AJ1353" i="1" s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O1354" i="1"/>
  <c r="P1354" i="1"/>
  <c r="Q1354" i="1"/>
  <c r="AJ1354" i="1" s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O1355" i="1"/>
  <c r="P1355" i="1"/>
  <c r="Q1355" i="1"/>
  <c r="AJ1355" i="1" s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O1356" i="1"/>
  <c r="P1356" i="1"/>
  <c r="Q1356" i="1"/>
  <c r="AJ1356" i="1" s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O1357" i="1"/>
  <c r="P1357" i="1"/>
  <c r="Q1357" i="1"/>
  <c r="AJ1357" i="1" s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O1358" i="1"/>
  <c r="P1358" i="1"/>
  <c r="Q1358" i="1"/>
  <c r="AJ1358" i="1" s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O1362" i="1"/>
  <c r="P1362" i="1"/>
  <c r="Q1362" i="1"/>
  <c r="AJ1362" i="1" s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O1367" i="1"/>
  <c r="P1367" i="1"/>
  <c r="Q1367" i="1"/>
  <c r="AJ1367" i="1" s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O1371" i="1"/>
  <c r="P1371" i="1"/>
  <c r="Q1371" i="1"/>
  <c r="AJ1371" i="1" s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O1375" i="1"/>
  <c r="P1375" i="1"/>
  <c r="Q1375" i="1"/>
  <c r="AJ1375" i="1" s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O1376" i="1"/>
  <c r="P1376" i="1"/>
  <c r="Q1376" i="1"/>
  <c r="AJ1376" i="1" s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O1378" i="1"/>
  <c r="P1378" i="1"/>
  <c r="Q1378" i="1"/>
  <c r="AJ1378" i="1" s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O1379" i="1"/>
  <c r="P1379" i="1"/>
  <c r="Q1379" i="1"/>
  <c r="AJ1379" i="1" s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O1383" i="1"/>
  <c r="P1383" i="1"/>
  <c r="Q1383" i="1"/>
  <c r="AJ1383" i="1" s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O1384" i="1"/>
  <c r="P1384" i="1"/>
  <c r="Q1384" i="1"/>
  <c r="AJ1384" i="1" s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O1385" i="1"/>
  <c r="P1385" i="1"/>
  <c r="Q1385" i="1"/>
  <c r="AJ1385" i="1" s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O1386" i="1"/>
  <c r="P1386" i="1"/>
  <c r="Q1386" i="1"/>
  <c r="AJ1386" i="1" s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O1397" i="1"/>
  <c r="P1397" i="1"/>
  <c r="Q1397" i="1"/>
  <c r="AJ1397" i="1" s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O1399" i="1"/>
  <c r="P1399" i="1"/>
  <c r="Q1399" i="1"/>
  <c r="AJ1399" i="1" s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O1400" i="1"/>
  <c r="P1400" i="1"/>
  <c r="Q1400" i="1"/>
  <c r="AJ1400" i="1" s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O1401" i="1"/>
  <c r="P1401" i="1"/>
  <c r="Q1401" i="1"/>
  <c r="AJ1401" i="1" s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O1408" i="1"/>
  <c r="P1408" i="1"/>
  <c r="Q1408" i="1"/>
  <c r="AJ1408" i="1" s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O1411" i="1"/>
  <c r="P1411" i="1"/>
  <c r="Q1411" i="1"/>
  <c r="AJ1411" i="1" s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O1421" i="1"/>
  <c r="P1421" i="1"/>
  <c r="Q1421" i="1"/>
  <c r="AJ1421" i="1" s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O1425" i="1"/>
  <c r="P1425" i="1"/>
  <c r="Q1425" i="1"/>
  <c r="AJ1425" i="1" s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O1427" i="1"/>
  <c r="P1427" i="1"/>
  <c r="Q1427" i="1"/>
  <c r="AJ1427" i="1" s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O1430" i="1"/>
  <c r="P1430" i="1"/>
  <c r="Q1430" i="1"/>
  <c r="AJ1430" i="1" s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O1431" i="1"/>
  <c r="P1431" i="1"/>
  <c r="Q1431" i="1"/>
  <c r="AJ1431" i="1" s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O1432" i="1"/>
  <c r="P1432" i="1"/>
  <c r="Q1432" i="1"/>
  <c r="AJ1432" i="1" s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O1438" i="1"/>
  <c r="P1438" i="1"/>
  <c r="Q1438" i="1"/>
  <c r="AJ1438" i="1" s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O1440" i="1"/>
  <c r="P1440" i="1"/>
  <c r="Q1440" i="1"/>
  <c r="AJ1440" i="1" s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O1441" i="1"/>
  <c r="P1441" i="1"/>
  <c r="Q1441" i="1"/>
  <c r="AJ1441" i="1" s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O1443" i="1"/>
  <c r="P1443" i="1"/>
  <c r="Q1443" i="1"/>
  <c r="AJ1443" i="1" s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O1444" i="1"/>
  <c r="P1444" i="1"/>
  <c r="Q1444" i="1"/>
  <c r="AJ1444" i="1" s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O1451" i="1"/>
  <c r="P1451" i="1"/>
  <c r="Q1451" i="1"/>
  <c r="AJ1451" i="1" s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O1454" i="1"/>
  <c r="P1454" i="1"/>
  <c r="Q1454" i="1"/>
  <c r="AJ1454" i="1" s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O1462" i="1"/>
  <c r="P1462" i="1"/>
  <c r="Q1462" i="1"/>
  <c r="AJ1462" i="1" s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O1463" i="1"/>
  <c r="P1463" i="1"/>
  <c r="Q1463" i="1"/>
  <c r="AJ1463" i="1" s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O1464" i="1"/>
  <c r="P1464" i="1"/>
  <c r="Q1464" i="1"/>
  <c r="AJ1464" i="1" s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O1465" i="1"/>
  <c r="P1465" i="1"/>
  <c r="Q1465" i="1"/>
  <c r="AJ1465" i="1" s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O1466" i="1"/>
  <c r="P1466" i="1"/>
  <c r="Q1466" i="1"/>
  <c r="AJ1466" i="1" s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O1468" i="1"/>
  <c r="P1468" i="1"/>
  <c r="Q1468" i="1"/>
  <c r="AJ1468" i="1" s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O1474" i="1"/>
  <c r="P1474" i="1"/>
  <c r="Q1474" i="1"/>
  <c r="AJ1474" i="1" s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O1482" i="1"/>
  <c r="P1482" i="1"/>
  <c r="Q1482" i="1"/>
  <c r="AJ1482" i="1" s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O1485" i="1"/>
  <c r="P1485" i="1"/>
  <c r="Q1485" i="1"/>
  <c r="AJ1485" i="1" s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O1489" i="1"/>
  <c r="P1489" i="1"/>
  <c r="Q1489" i="1"/>
  <c r="AJ1489" i="1" s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O1490" i="1"/>
  <c r="P1490" i="1"/>
  <c r="Q1490" i="1"/>
  <c r="AJ1490" i="1" s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O1491" i="1"/>
  <c r="P1491" i="1"/>
  <c r="Q1491" i="1"/>
  <c r="AJ1491" i="1" s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O1494" i="1"/>
  <c r="P1494" i="1"/>
  <c r="Q1494" i="1"/>
  <c r="AJ1494" i="1" s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O1495" i="1"/>
  <c r="P1495" i="1"/>
  <c r="Q1495" i="1"/>
  <c r="AJ1495" i="1" s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O1497" i="1"/>
  <c r="P1497" i="1"/>
  <c r="Q1497" i="1"/>
  <c r="AJ1497" i="1" s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O1498" i="1"/>
  <c r="P1498" i="1"/>
  <c r="Q1498" i="1"/>
  <c r="AJ1498" i="1" s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O1500" i="1"/>
  <c r="P1500" i="1"/>
  <c r="Q1500" i="1"/>
  <c r="AJ1500" i="1" s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O1501" i="1"/>
  <c r="P1501" i="1"/>
  <c r="Q1501" i="1"/>
  <c r="AJ1501" i="1" s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O1508" i="1"/>
  <c r="P1508" i="1"/>
  <c r="Q1508" i="1"/>
  <c r="AJ1508" i="1" s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O1511" i="1"/>
  <c r="P1511" i="1"/>
  <c r="Q1511" i="1"/>
  <c r="AJ1511" i="1" s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O1514" i="1"/>
  <c r="P1514" i="1"/>
  <c r="Q1514" i="1"/>
  <c r="AJ1514" i="1" s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O1515" i="1"/>
  <c r="P1515" i="1"/>
  <c r="Q1515" i="1"/>
  <c r="AJ1515" i="1" s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O1517" i="1"/>
  <c r="P1517" i="1"/>
  <c r="Q1517" i="1"/>
  <c r="AJ1517" i="1" s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O1521" i="1"/>
  <c r="P1521" i="1"/>
  <c r="Q1521" i="1"/>
  <c r="AJ1521" i="1" s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O1522" i="1"/>
  <c r="P1522" i="1"/>
  <c r="Q1522" i="1"/>
  <c r="AJ1522" i="1" s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O1523" i="1"/>
  <c r="P1523" i="1"/>
  <c r="Q1523" i="1"/>
  <c r="AJ1523" i="1" s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O1524" i="1"/>
  <c r="P1524" i="1"/>
  <c r="Q1524" i="1"/>
  <c r="AJ1524" i="1" s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O1525" i="1"/>
  <c r="P1525" i="1"/>
  <c r="Q1525" i="1"/>
  <c r="AJ1525" i="1" s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O1527" i="1"/>
  <c r="P1527" i="1"/>
  <c r="Q1527" i="1"/>
  <c r="AJ1527" i="1" s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O1528" i="1"/>
  <c r="P1528" i="1"/>
  <c r="Q1528" i="1"/>
  <c r="AJ1528" i="1" s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O1529" i="1"/>
  <c r="P1529" i="1"/>
  <c r="Q1529" i="1"/>
  <c r="AJ1529" i="1" s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O1530" i="1"/>
  <c r="P1530" i="1"/>
  <c r="Q1530" i="1"/>
  <c r="AJ1530" i="1" s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O1541" i="1"/>
  <c r="P1541" i="1"/>
  <c r="Q1541" i="1"/>
  <c r="AJ1541" i="1" s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O1543" i="1"/>
  <c r="P1543" i="1"/>
  <c r="Q1543" i="1"/>
  <c r="AJ1543" i="1" s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O1551" i="1"/>
  <c r="P1551" i="1"/>
  <c r="Q1551" i="1"/>
  <c r="AJ1551" i="1" s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O1552" i="1"/>
  <c r="P1552" i="1"/>
  <c r="Q1552" i="1"/>
  <c r="AJ1552" i="1" s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O1555" i="1"/>
  <c r="P1555" i="1"/>
  <c r="Q1555" i="1"/>
  <c r="AJ1555" i="1" s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O1565" i="1"/>
  <c r="P1565" i="1"/>
  <c r="Q1565" i="1"/>
  <c r="AJ1565" i="1" s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O1568" i="1"/>
  <c r="P1568" i="1"/>
  <c r="Q1568" i="1"/>
  <c r="AJ1568" i="1" s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O1569" i="1"/>
  <c r="P1569" i="1"/>
  <c r="Q1569" i="1"/>
  <c r="AJ1569" i="1" s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O1571" i="1"/>
  <c r="P1571" i="1"/>
  <c r="Q1571" i="1"/>
  <c r="AJ1571" i="1" s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O1574" i="1"/>
  <c r="P1574" i="1"/>
  <c r="Q1574" i="1"/>
  <c r="AJ1574" i="1" s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O1575" i="1"/>
  <c r="P1575" i="1"/>
  <c r="Q1575" i="1"/>
  <c r="AJ1575" i="1" s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O1576" i="1"/>
  <c r="P1576" i="1"/>
  <c r="Q1576" i="1"/>
  <c r="AJ1576" i="1" s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O1579" i="1"/>
  <c r="P1579" i="1"/>
  <c r="Q1579" i="1"/>
  <c r="AJ1579" i="1" s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O1582" i="1"/>
  <c r="P1582" i="1"/>
  <c r="Q1582" i="1"/>
  <c r="AJ1582" i="1" s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O1584" i="1"/>
  <c r="P1584" i="1"/>
  <c r="Q1584" i="1"/>
  <c r="AJ1584" i="1" s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O1587" i="1"/>
  <c r="P1587" i="1"/>
  <c r="Q1587" i="1"/>
  <c r="AJ1587" i="1" s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O1588" i="1"/>
  <c r="P1588" i="1"/>
  <c r="Q1588" i="1"/>
  <c r="AJ1588" i="1" s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O1595" i="1"/>
  <c r="P1595" i="1"/>
  <c r="Q1595" i="1"/>
  <c r="AJ1595" i="1" s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O1597" i="1"/>
  <c r="P1597" i="1"/>
  <c r="Q1597" i="1"/>
  <c r="AJ1597" i="1" s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O1598" i="1"/>
  <c r="P1598" i="1"/>
  <c r="Q1598" i="1"/>
  <c r="AJ1598" i="1" s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O1599" i="1"/>
  <c r="P1599" i="1"/>
  <c r="Q1599" i="1"/>
  <c r="AJ1599" i="1" s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O1605" i="1"/>
  <c r="P1605" i="1"/>
  <c r="Q1605" i="1"/>
  <c r="AJ1605" i="1" s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O1606" i="1"/>
  <c r="P1606" i="1"/>
  <c r="Q1606" i="1"/>
  <c r="AJ1606" i="1" s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O1607" i="1"/>
  <c r="P1607" i="1"/>
  <c r="Q1607" i="1"/>
  <c r="AJ1607" i="1" s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O1608" i="1"/>
  <c r="P1608" i="1"/>
  <c r="Q1608" i="1"/>
  <c r="AJ1608" i="1" s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O1609" i="1"/>
  <c r="P1609" i="1"/>
  <c r="Q1609" i="1"/>
  <c r="AJ1609" i="1" s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O1610" i="1"/>
  <c r="P1610" i="1"/>
  <c r="Q1610" i="1"/>
  <c r="AJ1610" i="1" s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O1612" i="1"/>
  <c r="P1612" i="1"/>
  <c r="Q1612" i="1"/>
  <c r="AJ1612" i="1" s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O1618" i="1"/>
  <c r="P1618" i="1"/>
  <c r="Q1618" i="1"/>
  <c r="AJ1618" i="1" s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O1626" i="1"/>
  <c r="P1626" i="1"/>
  <c r="Q1626" i="1"/>
  <c r="AJ1626" i="1" s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O1629" i="1"/>
  <c r="P1629" i="1"/>
  <c r="Q1629" i="1"/>
  <c r="AJ1629" i="1" s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O1631" i="1"/>
  <c r="P1631" i="1"/>
  <c r="Q1631" i="1"/>
  <c r="AJ1631" i="1" s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O1633" i="1"/>
  <c r="P1633" i="1"/>
  <c r="Q1633" i="1"/>
  <c r="AJ1633" i="1" s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O1634" i="1"/>
  <c r="P1634" i="1"/>
  <c r="Q1634" i="1"/>
  <c r="AJ1634" i="1" s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O1638" i="1"/>
  <c r="P1638" i="1"/>
  <c r="Q1638" i="1"/>
  <c r="AJ1638" i="1" s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O1639" i="1"/>
  <c r="P1639" i="1"/>
  <c r="Q1639" i="1"/>
  <c r="AJ1639" i="1" s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O1641" i="1"/>
  <c r="P1641" i="1"/>
  <c r="Q1641" i="1"/>
  <c r="AJ1641" i="1" s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O1642" i="1"/>
  <c r="P1642" i="1"/>
  <c r="Q1642" i="1"/>
  <c r="AJ1642" i="1" s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O1644" i="1"/>
  <c r="P1644" i="1"/>
  <c r="Q1644" i="1"/>
  <c r="AJ1644" i="1" s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O1647" i="1"/>
  <c r="P1647" i="1"/>
  <c r="Q1647" i="1"/>
  <c r="AJ1647" i="1" s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O1651" i="1"/>
  <c r="P1651" i="1"/>
  <c r="Q1651" i="1"/>
  <c r="AJ1651" i="1" s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O1652" i="1"/>
  <c r="P1652" i="1"/>
  <c r="Q1652" i="1"/>
  <c r="AJ1652" i="1" s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O1655" i="1"/>
  <c r="P1655" i="1"/>
  <c r="Q1655" i="1"/>
  <c r="AJ1655" i="1" s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O1657" i="1"/>
  <c r="P1657" i="1"/>
  <c r="Q1657" i="1"/>
  <c r="AJ1657" i="1" s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O1658" i="1"/>
  <c r="P1658" i="1"/>
  <c r="Q1658" i="1"/>
  <c r="AJ1658" i="1" s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O1661" i="1"/>
  <c r="P1661" i="1"/>
  <c r="Q1661" i="1"/>
  <c r="AJ1661" i="1" s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O1664" i="1"/>
  <c r="P1664" i="1"/>
  <c r="Q1664" i="1"/>
  <c r="AJ1664" i="1" s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O1665" i="1"/>
  <c r="P1665" i="1"/>
  <c r="Q1665" i="1"/>
  <c r="AJ1665" i="1" s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O1666" i="1"/>
  <c r="P1666" i="1"/>
  <c r="Q1666" i="1"/>
  <c r="AJ1666" i="1" s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O1667" i="1"/>
  <c r="P1667" i="1"/>
  <c r="Q1667" i="1"/>
  <c r="AJ1667" i="1" s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O1668" i="1"/>
  <c r="P1668" i="1"/>
  <c r="Q1668" i="1"/>
  <c r="AJ1668" i="1" s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O1669" i="1"/>
  <c r="P1669" i="1"/>
  <c r="Q1669" i="1"/>
  <c r="AJ1669" i="1" s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O1671" i="1"/>
  <c r="P1671" i="1"/>
  <c r="Q1671" i="1"/>
  <c r="AJ1671" i="1" s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O1672" i="1"/>
  <c r="P1672" i="1"/>
  <c r="Q1672" i="1"/>
  <c r="AJ1672" i="1" s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O1673" i="1"/>
  <c r="P1673" i="1"/>
  <c r="Q1673" i="1"/>
  <c r="AJ1673" i="1" s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O1674" i="1"/>
  <c r="P1674" i="1"/>
  <c r="Q1674" i="1"/>
  <c r="AJ1674" i="1" s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O2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2" i="1"/>
  <c r="N2" i="1" s="1"/>
  <c r="AI731" i="1" l="1"/>
  <c r="AI1217" i="1"/>
  <c r="AI134" i="1"/>
  <c r="AJ1129" i="1"/>
  <c r="AJ1051" i="1"/>
  <c r="AJ973" i="1"/>
  <c r="AJ933" i="1"/>
  <c r="AJ907" i="1"/>
  <c r="AJ875" i="1"/>
  <c r="AJ861" i="1"/>
  <c r="AJ801" i="1"/>
  <c r="AJ791" i="1"/>
  <c r="AJ703" i="1"/>
  <c r="AJ639" i="1"/>
  <c r="AJ575" i="1"/>
  <c r="AJ535" i="1"/>
  <c r="AJ1377" i="1"/>
  <c r="AJ1299" i="1"/>
  <c r="AJ1187" i="1"/>
  <c r="AJ1417" i="1"/>
  <c r="AJ1373" i="1"/>
  <c r="AJ1561" i="1"/>
  <c r="AJ1675" i="1"/>
  <c r="AJ1636" i="1"/>
  <c r="AJ1560" i="1"/>
  <c r="AJ1492" i="1"/>
  <c r="AJ1416" i="1"/>
  <c r="AJ1208" i="1"/>
  <c r="AJ1086" i="1"/>
  <c r="AJ1022" i="1"/>
  <c r="AJ948" i="1"/>
  <c r="AJ884" i="1"/>
  <c r="AJ818" i="1"/>
  <c r="AJ780" i="1"/>
  <c r="AJ682" i="1"/>
  <c r="AJ636" i="1"/>
  <c r="AJ592" i="1"/>
  <c r="AJ398" i="1"/>
  <c r="AJ1623" i="1"/>
  <c r="AJ1549" i="1"/>
  <c r="AJ1547" i="1"/>
  <c r="AJ1545" i="1"/>
  <c r="AJ1519" i="1"/>
  <c r="AJ1467" i="1"/>
  <c r="AJ1405" i="1"/>
  <c r="AJ1403" i="1"/>
  <c r="AJ1287" i="1"/>
  <c r="AJ1117" i="1"/>
  <c r="AJ1073" i="1"/>
  <c r="AJ1047" i="1"/>
  <c r="AJ971" i="1"/>
  <c r="AJ961" i="1"/>
  <c r="AJ915" i="1"/>
  <c r="AJ849" i="1"/>
  <c r="AJ817" i="1"/>
  <c r="AJ747" i="1"/>
  <c r="AJ745" i="1"/>
  <c r="AJ645" i="1"/>
  <c r="AJ601" i="1"/>
  <c r="AJ501" i="1"/>
  <c r="AJ243" i="1"/>
  <c r="AJ193" i="1"/>
  <c r="AJ89" i="1"/>
  <c r="AJ1650" i="1"/>
  <c r="AJ1550" i="1"/>
  <c r="AJ1548" i="1"/>
  <c r="AJ1532" i="1"/>
  <c r="AJ1506" i="1"/>
  <c r="AJ1406" i="1"/>
  <c r="AJ1404" i="1"/>
  <c r="AJ1324" i="1"/>
  <c r="AJ1200" i="1"/>
  <c r="AJ1070" i="1"/>
  <c r="AJ994" i="1"/>
  <c r="AJ928" i="1"/>
  <c r="AJ850" i="1"/>
  <c r="AJ820" i="1"/>
  <c r="AJ814" i="1"/>
  <c r="AJ668" i="1"/>
  <c r="AJ658" i="1"/>
  <c r="AJ92" i="1"/>
  <c r="AI1414" i="1"/>
  <c r="AI817" i="1"/>
  <c r="AI1411" i="1"/>
  <c r="AI257" i="1"/>
  <c r="AI489" i="1"/>
  <c r="AI482" i="1"/>
  <c r="AI8" i="1"/>
  <c r="AI835" i="1"/>
  <c r="AI247" i="1"/>
  <c r="AI1143" i="1"/>
  <c r="D465" i="1"/>
  <c r="D477" i="1"/>
  <c r="D489" i="1"/>
  <c r="D501" i="1"/>
  <c r="D513" i="1"/>
  <c r="D525" i="1"/>
  <c r="D537" i="1"/>
  <c r="AK537" i="1" s="1"/>
  <c r="D549" i="1"/>
  <c r="AK549" i="1" s="1"/>
  <c r="D561" i="1"/>
  <c r="AK561" i="1" s="1"/>
  <c r="D573" i="1"/>
  <c r="D585" i="1"/>
  <c r="D597" i="1"/>
  <c r="D609" i="1"/>
  <c r="D621" i="1"/>
  <c r="D633" i="1"/>
  <c r="D645" i="1"/>
  <c r="D657" i="1"/>
  <c r="D669" i="1"/>
  <c r="D681" i="1"/>
  <c r="AK681" i="1" s="1"/>
  <c r="D693" i="1"/>
  <c r="AK693" i="1" s="1"/>
  <c r="D705" i="1"/>
  <c r="D717" i="1"/>
  <c r="D729" i="1"/>
  <c r="D741" i="1"/>
  <c r="D753" i="1"/>
  <c r="D765" i="1"/>
  <c r="D777" i="1"/>
  <c r="D789" i="1"/>
  <c r="D801" i="1"/>
  <c r="D466" i="1"/>
  <c r="D478" i="1"/>
  <c r="AK478" i="1" s="1"/>
  <c r="D490" i="1"/>
  <c r="AK490" i="1" s="1"/>
  <c r="D502" i="1"/>
  <c r="AK502" i="1" s="1"/>
  <c r="D514" i="1"/>
  <c r="D526" i="1"/>
  <c r="D471" i="1"/>
  <c r="D483" i="1"/>
  <c r="D495" i="1"/>
  <c r="D507" i="1"/>
  <c r="D519" i="1"/>
  <c r="D531" i="1"/>
  <c r="D543" i="1"/>
  <c r="AK543" i="1" s="1"/>
  <c r="AL543" i="1" s="1"/>
  <c r="AM543" i="1" s="1"/>
  <c r="D555" i="1"/>
  <c r="AK555" i="1" s="1"/>
  <c r="D567" i="1"/>
  <c r="AK567" i="1" s="1"/>
  <c r="AL567" i="1" s="1"/>
  <c r="AM567" i="1" s="1"/>
  <c r="D579" i="1"/>
  <c r="D591" i="1"/>
  <c r="D603" i="1"/>
  <c r="D615" i="1"/>
  <c r="D627" i="1"/>
  <c r="D639" i="1"/>
  <c r="D651" i="1"/>
  <c r="D663" i="1"/>
  <c r="D675" i="1"/>
  <c r="D687" i="1"/>
  <c r="D699" i="1"/>
  <c r="AK699" i="1" s="1"/>
  <c r="D711" i="1"/>
  <c r="AK711" i="1" s="1"/>
  <c r="AL711" i="1" s="1"/>
  <c r="AM711" i="1" s="1"/>
  <c r="D723" i="1"/>
  <c r="D735" i="1"/>
  <c r="D747" i="1"/>
  <c r="D759" i="1"/>
  <c r="D771" i="1"/>
  <c r="D783" i="1"/>
  <c r="D795" i="1"/>
  <c r="D807" i="1"/>
  <c r="D472" i="1"/>
  <c r="D484" i="1"/>
  <c r="AK484" i="1" s="1"/>
  <c r="D496" i="1"/>
  <c r="AK496" i="1" s="1"/>
  <c r="D508" i="1"/>
  <c r="AK508" i="1" s="1"/>
  <c r="D520" i="1"/>
  <c r="D532" i="1"/>
  <c r="D544" i="1"/>
  <c r="D556" i="1"/>
  <c r="D568" i="1"/>
  <c r="D580" i="1"/>
  <c r="D592" i="1"/>
  <c r="D604" i="1"/>
  <c r="D616" i="1"/>
  <c r="D628" i="1"/>
  <c r="AK628" i="1" s="1"/>
  <c r="D640" i="1"/>
  <c r="AK640" i="1" s="1"/>
  <c r="D652" i="1"/>
  <c r="AK652" i="1" s="1"/>
  <c r="D664" i="1"/>
  <c r="D676" i="1"/>
  <c r="D688" i="1"/>
  <c r="D700" i="1"/>
  <c r="D712" i="1"/>
  <c r="D724" i="1"/>
  <c r="D736" i="1"/>
  <c r="D748" i="1"/>
  <c r="D760" i="1"/>
  <c r="D772" i="1"/>
  <c r="AK772" i="1" s="1"/>
  <c r="D784" i="1"/>
  <c r="AK784" i="1" s="1"/>
  <c r="D796" i="1"/>
  <c r="AK796" i="1" s="1"/>
  <c r="D808" i="1"/>
  <c r="D473" i="1"/>
  <c r="D485" i="1"/>
  <c r="D497" i="1"/>
  <c r="D509" i="1"/>
  <c r="D521" i="1"/>
  <c r="D464" i="1"/>
  <c r="D476" i="1"/>
  <c r="D488" i="1"/>
  <c r="D500" i="1"/>
  <c r="D512" i="1"/>
  <c r="AK512" i="1" s="1"/>
  <c r="D524" i="1"/>
  <c r="AK524" i="1" s="1"/>
  <c r="AL524" i="1" s="1"/>
  <c r="AM524" i="1" s="1"/>
  <c r="D536" i="1"/>
  <c r="D548" i="1"/>
  <c r="D560" i="1"/>
  <c r="D572" i="1"/>
  <c r="D584" i="1"/>
  <c r="D596" i="1"/>
  <c r="D608" i="1"/>
  <c r="D620" i="1"/>
  <c r="D632" i="1"/>
  <c r="D644" i="1"/>
  <c r="D656" i="1"/>
  <c r="AK656" i="1" s="1"/>
  <c r="D668" i="1"/>
  <c r="AK668" i="1" s="1"/>
  <c r="D680" i="1"/>
  <c r="D692" i="1"/>
  <c r="D704" i="1"/>
  <c r="D716" i="1"/>
  <c r="D728" i="1"/>
  <c r="D740" i="1"/>
  <c r="D752" i="1"/>
  <c r="D764" i="1"/>
  <c r="D776" i="1"/>
  <c r="D788" i="1"/>
  <c r="D800" i="1"/>
  <c r="AK800" i="1" s="1"/>
  <c r="AL800" i="1" s="1"/>
  <c r="AM800" i="1" s="1"/>
  <c r="D468" i="1"/>
  <c r="AK468" i="1" s="1"/>
  <c r="D492" i="1"/>
  <c r="D516" i="1"/>
  <c r="D538" i="1"/>
  <c r="D554" i="1"/>
  <c r="D574" i="1"/>
  <c r="D590" i="1"/>
  <c r="D610" i="1"/>
  <c r="D626" i="1"/>
  <c r="D646" i="1"/>
  <c r="D662" i="1"/>
  <c r="AK662" i="1" s="1"/>
  <c r="D682" i="1"/>
  <c r="AK682" i="1" s="1"/>
  <c r="AL682" i="1" s="1"/>
  <c r="AM682" i="1" s="1"/>
  <c r="D698" i="1"/>
  <c r="AK698" i="1" s="1"/>
  <c r="D718" i="1"/>
  <c r="D734" i="1"/>
  <c r="D754" i="1"/>
  <c r="D770" i="1"/>
  <c r="D790" i="1"/>
  <c r="D806" i="1"/>
  <c r="D469" i="1"/>
  <c r="D493" i="1"/>
  <c r="D517" i="1"/>
  <c r="D539" i="1"/>
  <c r="D557" i="1"/>
  <c r="AK557" i="1" s="1"/>
  <c r="D575" i="1"/>
  <c r="AK575" i="1" s="1"/>
  <c r="AL575" i="1" s="1"/>
  <c r="AM575" i="1" s="1"/>
  <c r="D593" i="1"/>
  <c r="D611" i="1"/>
  <c r="D629" i="1"/>
  <c r="D647" i="1"/>
  <c r="D665" i="1"/>
  <c r="D683" i="1"/>
  <c r="D701" i="1"/>
  <c r="D719" i="1"/>
  <c r="D737" i="1"/>
  <c r="D755" i="1"/>
  <c r="D773" i="1"/>
  <c r="AK773" i="1" s="1"/>
  <c r="AL773" i="1" s="1"/>
  <c r="AM773" i="1" s="1"/>
  <c r="D791" i="1"/>
  <c r="AK791" i="1" s="1"/>
  <c r="D809" i="1"/>
  <c r="AK809" i="1" s="1"/>
  <c r="D470" i="1"/>
  <c r="D494" i="1"/>
  <c r="D518" i="1"/>
  <c r="D540" i="1"/>
  <c r="D558" i="1"/>
  <c r="D576" i="1"/>
  <c r="D594" i="1"/>
  <c r="D612" i="1"/>
  <c r="D630" i="1"/>
  <c r="AK630" i="1" s="1"/>
  <c r="D648" i="1"/>
  <c r="AK648" i="1" s="1"/>
  <c r="D666" i="1"/>
  <c r="AK666" i="1" s="1"/>
  <c r="D684" i="1"/>
  <c r="AK684" i="1" s="1"/>
  <c r="D702" i="1"/>
  <c r="D720" i="1"/>
  <c r="D738" i="1"/>
  <c r="D756" i="1"/>
  <c r="D774" i="1"/>
  <c r="D792" i="1"/>
  <c r="D474" i="1"/>
  <c r="D498" i="1"/>
  <c r="D522" i="1"/>
  <c r="D541" i="1"/>
  <c r="AK541" i="1" s="1"/>
  <c r="D559" i="1"/>
  <c r="D577" i="1"/>
  <c r="D595" i="1"/>
  <c r="D613" i="1"/>
  <c r="D631" i="1"/>
  <c r="D649" i="1"/>
  <c r="D667" i="1"/>
  <c r="D685" i="1"/>
  <c r="D703" i="1"/>
  <c r="D721" i="1"/>
  <c r="D739" i="1"/>
  <c r="D757" i="1"/>
  <c r="AK757" i="1" s="1"/>
  <c r="D775" i="1"/>
  <c r="AK775" i="1" s="1"/>
  <c r="AL775" i="1" s="1"/>
  <c r="AM775" i="1" s="1"/>
  <c r="D793" i="1"/>
  <c r="D475" i="1"/>
  <c r="D499" i="1"/>
  <c r="D523" i="1"/>
  <c r="D542" i="1"/>
  <c r="D562" i="1"/>
  <c r="D578" i="1"/>
  <c r="D598" i="1"/>
  <c r="D614" i="1"/>
  <c r="D634" i="1"/>
  <c r="AK634" i="1" s="1"/>
  <c r="D650" i="1"/>
  <c r="AK650" i="1" s="1"/>
  <c r="D670" i="1"/>
  <c r="AK670" i="1" s="1"/>
  <c r="D686" i="1"/>
  <c r="AK686" i="1" s="1"/>
  <c r="AL686" i="1" s="1"/>
  <c r="AM686" i="1" s="1"/>
  <c r="D706" i="1"/>
  <c r="D722" i="1"/>
  <c r="D742" i="1"/>
  <c r="D758" i="1"/>
  <c r="D778" i="1"/>
  <c r="D794" i="1"/>
  <c r="D479" i="1"/>
  <c r="D503" i="1"/>
  <c r="D527" i="1"/>
  <c r="D545" i="1"/>
  <c r="AK545" i="1" s="1"/>
  <c r="D563" i="1"/>
  <c r="AK563" i="1" s="1"/>
  <c r="D581" i="1"/>
  <c r="D599" i="1"/>
  <c r="D617" i="1"/>
  <c r="D635" i="1"/>
  <c r="D653" i="1"/>
  <c r="D671" i="1"/>
  <c r="D689" i="1"/>
  <c r="D707" i="1"/>
  <c r="D725" i="1"/>
  <c r="D743" i="1"/>
  <c r="D761" i="1"/>
  <c r="AK761" i="1" s="1"/>
  <c r="D779" i="1"/>
  <c r="AK779" i="1" s="1"/>
  <c r="D797" i="1"/>
  <c r="D480" i="1"/>
  <c r="D504" i="1"/>
  <c r="D528" i="1"/>
  <c r="D546" i="1"/>
  <c r="D564" i="1"/>
  <c r="D582" i="1"/>
  <c r="D600" i="1"/>
  <c r="D618" i="1"/>
  <c r="D636" i="1"/>
  <c r="D654" i="1"/>
  <c r="AK654" i="1" s="1"/>
  <c r="D672" i="1"/>
  <c r="D690" i="1"/>
  <c r="D708" i="1"/>
  <c r="D726" i="1"/>
  <c r="D744" i="1"/>
  <c r="D762" i="1"/>
  <c r="D780" i="1"/>
  <c r="D798" i="1"/>
  <c r="D481" i="1"/>
  <c r="D505" i="1"/>
  <c r="D529" i="1"/>
  <c r="AK529" i="1" s="1"/>
  <c r="AL529" i="1" s="1"/>
  <c r="AM529" i="1" s="1"/>
  <c r="D547" i="1"/>
  <c r="AK547" i="1" s="1"/>
  <c r="D565" i="1"/>
  <c r="AK565" i="1" s="1"/>
  <c r="D583" i="1"/>
  <c r="AK583" i="1" s="1"/>
  <c r="D601" i="1"/>
  <c r="D619" i="1"/>
  <c r="D637" i="1"/>
  <c r="D655" i="1"/>
  <c r="D673" i="1"/>
  <c r="D691" i="1"/>
  <c r="D709" i="1"/>
  <c r="D727" i="1"/>
  <c r="D745" i="1"/>
  <c r="D763" i="1"/>
  <c r="AK763" i="1" s="1"/>
  <c r="D781" i="1"/>
  <c r="AK781" i="1" s="1"/>
  <c r="D799" i="1"/>
  <c r="AK799" i="1" s="1"/>
  <c r="D482" i="1"/>
  <c r="D506" i="1"/>
  <c r="D530" i="1"/>
  <c r="D550" i="1"/>
  <c r="D566" i="1"/>
  <c r="D586" i="1"/>
  <c r="D602" i="1"/>
  <c r="D622" i="1"/>
  <c r="D638" i="1"/>
  <c r="AK638" i="1" s="1"/>
  <c r="D658" i="1"/>
  <c r="AK658" i="1" s="1"/>
  <c r="AL658" i="1" s="1"/>
  <c r="AM658" i="1" s="1"/>
  <c r="D674" i="1"/>
  <c r="AK674" i="1" s="1"/>
  <c r="D694" i="1"/>
  <c r="AK694" i="1" s="1"/>
  <c r="D710" i="1"/>
  <c r="D730" i="1"/>
  <c r="D746" i="1"/>
  <c r="D766" i="1"/>
  <c r="D782" i="1"/>
  <c r="D802" i="1"/>
  <c r="D462" i="1"/>
  <c r="D486" i="1"/>
  <c r="D510" i="1"/>
  <c r="D533" i="1"/>
  <c r="AK533" i="1" s="1"/>
  <c r="AL533" i="1" s="1"/>
  <c r="AM533" i="1" s="1"/>
  <c r="D551" i="1"/>
  <c r="AK551" i="1" s="1"/>
  <c r="AL551" i="1" s="1"/>
  <c r="AM551" i="1" s="1"/>
  <c r="D569" i="1"/>
  <c r="D587" i="1"/>
  <c r="D605" i="1"/>
  <c r="D623" i="1"/>
  <c r="D641" i="1"/>
  <c r="D659" i="1"/>
  <c r="D677" i="1"/>
  <c r="D695" i="1"/>
  <c r="D713" i="1"/>
  <c r="D731" i="1"/>
  <c r="D749" i="1"/>
  <c r="AK749" i="1" s="1"/>
  <c r="AL749" i="1" s="1"/>
  <c r="AM749" i="1" s="1"/>
  <c r="D767" i="1"/>
  <c r="AK767" i="1" s="1"/>
  <c r="D785" i="1"/>
  <c r="AK785" i="1" s="1"/>
  <c r="D803" i="1"/>
  <c r="D463" i="1"/>
  <c r="D487" i="1"/>
  <c r="D511" i="1"/>
  <c r="D534" i="1"/>
  <c r="D552" i="1"/>
  <c r="D570" i="1"/>
  <c r="D588" i="1"/>
  <c r="D606" i="1"/>
  <c r="AK606" i="1" s="1"/>
  <c r="AL606" i="1" s="1"/>
  <c r="AM606" i="1" s="1"/>
  <c r="D624" i="1"/>
  <c r="AK624" i="1" s="1"/>
  <c r="D642" i="1"/>
  <c r="AK642" i="1" s="1"/>
  <c r="D660" i="1"/>
  <c r="AK660" i="1" s="1"/>
  <c r="AL660" i="1" s="1"/>
  <c r="AM660" i="1" s="1"/>
  <c r="D678" i="1"/>
  <c r="D696" i="1"/>
  <c r="D714" i="1"/>
  <c r="D732" i="1"/>
  <c r="D750" i="1"/>
  <c r="D768" i="1"/>
  <c r="D786" i="1"/>
  <c r="D804" i="1"/>
  <c r="D467" i="1"/>
  <c r="D491" i="1"/>
  <c r="AK491" i="1" s="1"/>
  <c r="D515" i="1"/>
  <c r="AK515" i="1" s="1"/>
  <c r="D535" i="1"/>
  <c r="D553" i="1"/>
  <c r="D571" i="1"/>
  <c r="D589" i="1"/>
  <c r="D607" i="1"/>
  <c r="D625" i="1"/>
  <c r="D643" i="1"/>
  <c r="D661" i="1"/>
  <c r="D679" i="1"/>
  <c r="D697" i="1"/>
  <c r="D715" i="1"/>
  <c r="AK715" i="1" s="1"/>
  <c r="D733" i="1"/>
  <c r="AK733" i="1" s="1"/>
  <c r="D751" i="1"/>
  <c r="D769" i="1"/>
  <c r="D787" i="1"/>
  <c r="D805" i="1"/>
  <c r="D237" i="1"/>
  <c r="D249" i="1"/>
  <c r="D261" i="1"/>
  <c r="D273" i="1"/>
  <c r="D285" i="1"/>
  <c r="D297" i="1"/>
  <c r="D309" i="1"/>
  <c r="AK309" i="1" s="1"/>
  <c r="AL309" i="1" s="1"/>
  <c r="AM309" i="1" s="1"/>
  <c r="D321" i="1"/>
  <c r="AK321" i="1" s="1"/>
  <c r="D333" i="1"/>
  <c r="D345" i="1"/>
  <c r="D357" i="1"/>
  <c r="D369" i="1"/>
  <c r="D381" i="1"/>
  <c r="D393" i="1"/>
  <c r="D405" i="1"/>
  <c r="D417" i="1"/>
  <c r="D429" i="1"/>
  <c r="D441" i="1"/>
  <c r="D453" i="1"/>
  <c r="AK453" i="1" s="1"/>
  <c r="AL453" i="1" s="1"/>
  <c r="AM453" i="1" s="1"/>
  <c r="D238" i="1"/>
  <c r="AK238" i="1" s="1"/>
  <c r="D250" i="1"/>
  <c r="D262" i="1"/>
  <c r="D274" i="1"/>
  <c r="D286" i="1"/>
  <c r="D298" i="1"/>
  <c r="D310" i="1"/>
  <c r="D322" i="1"/>
  <c r="D334" i="1"/>
  <c r="D346" i="1"/>
  <c r="D358" i="1"/>
  <c r="D370" i="1"/>
  <c r="AK370" i="1" s="1"/>
  <c r="D382" i="1"/>
  <c r="AK382" i="1" s="1"/>
  <c r="D394" i="1"/>
  <c r="D406" i="1"/>
  <c r="D418" i="1"/>
  <c r="D430" i="1"/>
  <c r="D442" i="1"/>
  <c r="D454" i="1"/>
  <c r="D239" i="1"/>
  <c r="D251" i="1"/>
  <c r="D263" i="1"/>
  <c r="D275" i="1"/>
  <c r="D287" i="1"/>
  <c r="AK287" i="1" s="1"/>
  <c r="AL287" i="1" s="1"/>
  <c r="AM287" i="1" s="1"/>
  <c r="D299" i="1"/>
  <c r="AK299" i="1" s="1"/>
  <c r="D311" i="1"/>
  <c r="D323" i="1"/>
  <c r="D335" i="1"/>
  <c r="D347" i="1"/>
  <c r="D359" i="1"/>
  <c r="D371" i="1"/>
  <c r="D383" i="1"/>
  <c r="D395" i="1"/>
  <c r="D407" i="1"/>
  <c r="D419" i="1"/>
  <c r="D431" i="1"/>
  <c r="AK431" i="1" s="1"/>
  <c r="AL431" i="1" s="1"/>
  <c r="AM431" i="1" s="1"/>
  <c r="D443" i="1"/>
  <c r="D240" i="1"/>
  <c r="D252" i="1"/>
  <c r="D264" i="1"/>
  <c r="D276" i="1"/>
  <c r="D288" i="1"/>
  <c r="D300" i="1"/>
  <c r="D312" i="1"/>
  <c r="D324" i="1"/>
  <c r="D336" i="1"/>
  <c r="D348" i="1"/>
  <c r="D360" i="1"/>
  <c r="AK360" i="1" s="1"/>
  <c r="D372" i="1"/>
  <c r="AK372" i="1" s="1"/>
  <c r="D384" i="1"/>
  <c r="D396" i="1"/>
  <c r="D408" i="1"/>
  <c r="D420" i="1"/>
  <c r="D432" i="1"/>
  <c r="D444" i="1"/>
  <c r="D241" i="1"/>
  <c r="D253" i="1"/>
  <c r="D265" i="1"/>
  <c r="D277" i="1"/>
  <c r="D289" i="1"/>
  <c r="AK289" i="1" s="1"/>
  <c r="D301" i="1"/>
  <c r="AK301" i="1" s="1"/>
  <c r="D313" i="1"/>
  <c r="D325" i="1"/>
  <c r="D337" i="1"/>
  <c r="D349" i="1"/>
  <c r="D361" i="1"/>
  <c r="D373" i="1"/>
  <c r="D385" i="1"/>
  <c r="D397" i="1"/>
  <c r="D409" i="1"/>
  <c r="D421" i="1"/>
  <c r="D433" i="1"/>
  <c r="AK433" i="1" s="1"/>
  <c r="D445" i="1"/>
  <c r="AK445" i="1" s="1"/>
  <c r="D242" i="1"/>
  <c r="D254" i="1"/>
  <c r="D266" i="1"/>
  <c r="D278" i="1"/>
  <c r="D290" i="1"/>
  <c r="D302" i="1"/>
  <c r="D314" i="1"/>
  <c r="D326" i="1"/>
  <c r="D338" i="1"/>
  <c r="D350" i="1"/>
  <c r="D362" i="1"/>
  <c r="AK362" i="1" s="1"/>
  <c r="D374" i="1"/>
  <c r="AK374" i="1" s="1"/>
  <c r="D386" i="1"/>
  <c r="D398" i="1"/>
  <c r="D410" i="1"/>
  <c r="D422" i="1"/>
  <c r="D434" i="1"/>
  <c r="D446" i="1"/>
  <c r="D243" i="1"/>
  <c r="D255" i="1"/>
  <c r="D267" i="1"/>
  <c r="D279" i="1"/>
  <c r="D291" i="1"/>
  <c r="D303" i="1"/>
  <c r="AK303" i="1" s="1"/>
  <c r="D315" i="1"/>
  <c r="D327" i="1"/>
  <c r="D339" i="1"/>
  <c r="D351" i="1"/>
  <c r="D363" i="1"/>
  <c r="D375" i="1"/>
  <c r="D387" i="1"/>
  <c r="D399" i="1"/>
  <c r="D411" i="1"/>
  <c r="D423" i="1"/>
  <c r="D435" i="1"/>
  <c r="AK435" i="1" s="1"/>
  <c r="D447" i="1"/>
  <c r="AK447" i="1" s="1"/>
  <c r="D459" i="1"/>
  <c r="D232" i="1"/>
  <c r="D244" i="1"/>
  <c r="D256" i="1"/>
  <c r="D268" i="1"/>
  <c r="D280" i="1"/>
  <c r="D292" i="1"/>
  <c r="D304" i="1"/>
  <c r="D316" i="1"/>
  <c r="D328" i="1"/>
  <c r="D340" i="1"/>
  <c r="AK340" i="1" s="1"/>
  <c r="D352" i="1"/>
  <c r="AK352" i="1" s="1"/>
  <c r="D364" i="1"/>
  <c r="D376" i="1"/>
  <c r="D388" i="1"/>
  <c r="D400" i="1"/>
  <c r="D412" i="1"/>
  <c r="D424" i="1"/>
  <c r="AK424" i="1" s="1"/>
  <c r="D436" i="1"/>
  <c r="D448" i="1"/>
  <c r="D460" i="1"/>
  <c r="D233" i="1"/>
  <c r="D245" i="1"/>
  <c r="AK245" i="1" s="1"/>
  <c r="D257" i="1"/>
  <c r="AK257" i="1" s="1"/>
  <c r="D269" i="1"/>
  <c r="D281" i="1"/>
  <c r="D293" i="1"/>
  <c r="D305" i="1"/>
  <c r="D317" i="1"/>
  <c r="D329" i="1"/>
  <c r="AK329" i="1" s="1"/>
  <c r="D341" i="1"/>
  <c r="D353" i="1"/>
  <c r="D365" i="1"/>
  <c r="D377" i="1"/>
  <c r="D389" i="1"/>
  <c r="AK389" i="1" s="1"/>
  <c r="D401" i="1"/>
  <c r="AK401" i="1" s="1"/>
  <c r="D413" i="1"/>
  <c r="D425" i="1"/>
  <c r="D437" i="1"/>
  <c r="D449" i="1"/>
  <c r="D461" i="1"/>
  <c r="D234" i="1"/>
  <c r="AK234" i="1" s="1"/>
  <c r="D246" i="1"/>
  <c r="D258" i="1"/>
  <c r="D270" i="1"/>
  <c r="D282" i="1"/>
  <c r="D294" i="1"/>
  <c r="AK294" i="1" s="1"/>
  <c r="D306" i="1"/>
  <c r="AK306" i="1" s="1"/>
  <c r="D318" i="1"/>
  <c r="D330" i="1"/>
  <c r="D342" i="1"/>
  <c r="D354" i="1"/>
  <c r="D366" i="1"/>
  <c r="D378" i="1"/>
  <c r="AK378" i="1" s="1"/>
  <c r="D390" i="1"/>
  <c r="D402" i="1"/>
  <c r="D414" i="1"/>
  <c r="D426" i="1"/>
  <c r="D438" i="1"/>
  <c r="AK438" i="1" s="1"/>
  <c r="D450" i="1"/>
  <c r="AK450" i="1" s="1"/>
  <c r="D235" i="1"/>
  <c r="D247" i="1"/>
  <c r="D259" i="1"/>
  <c r="D271" i="1"/>
  <c r="D283" i="1"/>
  <c r="D295" i="1"/>
  <c r="AK295" i="1" s="1"/>
  <c r="D307" i="1"/>
  <c r="D319" i="1"/>
  <c r="D331" i="1"/>
  <c r="D343" i="1"/>
  <c r="D355" i="1"/>
  <c r="AK355" i="1" s="1"/>
  <c r="D367" i="1"/>
  <c r="AK367" i="1" s="1"/>
  <c r="D379" i="1"/>
  <c r="D391" i="1"/>
  <c r="D403" i="1"/>
  <c r="D415" i="1"/>
  <c r="D427" i="1"/>
  <c r="D439" i="1"/>
  <c r="AK439" i="1" s="1"/>
  <c r="D451" i="1"/>
  <c r="D236" i="1"/>
  <c r="D248" i="1"/>
  <c r="D260" i="1"/>
  <c r="D272" i="1"/>
  <c r="AK272" i="1" s="1"/>
  <c r="D284" i="1"/>
  <c r="D296" i="1"/>
  <c r="D308" i="1"/>
  <c r="D320" i="1"/>
  <c r="D332" i="1"/>
  <c r="D344" i="1"/>
  <c r="D356" i="1"/>
  <c r="D368" i="1"/>
  <c r="D380" i="1"/>
  <c r="D392" i="1"/>
  <c r="D404" i="1"/>
  <c r="D416" i="1"/>
  <c r="AK416" i="1" s="1"/>
  <c r="D428" i="1"/>
  <c r="AK428" i="1" s="1"/>
  <c r="D440" i="1"/>
  <c r="D452" i="1"/>
  <c r="D455" i="1"/>
  <c r="D456" i="1"/>
  <c r="D457" i="1"/>
  <c r="D458" i="1"/>
  <c r="AK458" i="1" s="1"/>
  <c r="D1118" i="1"/>
  <c r="D1130" i="1"/>
  <c r="D1142" i="1"/>
  <c r="D1154" i="1"/>
  <c r="D1166" i="1"/>
  <c r="AK1166" i="1" s="1"/>
  <c r="AL1166" i="1" s="1"/>
  <c r="AM1166" i="1" s="1"/>
  <c r="D1178" i="1"/>
  <c r="D1190" i="1"/>
  <c r="D1202" i="1"/>
  <c r="D1214" i="1"/>
  <c r="D1226" i="1"/>
  <c r="D1238" i="1"/>
  <c r="D1250" i="1"/>
  <c r="D1262" i="1"/>
  <c r="D1274" i="1"/>
  <c r="D1286" i="1"/>
  <c r="D1298" i="1"/>
  <c r="D1310" i="1"/>
  <c r="AK1310" i="1" s="1"/>
  <c r="AL1310" i="1" s="1"/>
  <c r="AM1310" i="1" s="1"/>
  <c r="D1322" i="1"/>
  <c r="AK1322" i="1" s="1"/>
  <c r="D1334" i="1"/>
  <c r="D1346" i="1"/>
  <c r="D1358" i="1"/>
  <c r="D1370" i="1"/>
  <c r="D1382" i="1"/>
  <c r="D1394" i="1"/>
  <c r="AK1394" i="1" s="1"/>
  <c r="D1119" i="1"/>
  <c r="D1131" i="1"/>
  <c r="D1143" i="1"/>
  <c r="D1155" i="1"/>
  <c r="D1167" i="1"/>
  <c r="D1179" i="1"/>
  <c r="AK1179" i="1" s="1"/>
  <c r="AL1179" i="1" s="1"/>
  <c r="AM1179" i="1" s="1"/>
  <c r="D1191" i="1"/>
  <c r="D1203" i="1"/>
  <c r="D1215" i="1"/>
  <c r="D1227" i="1"/>
  <c r="D1239" i="1"/>
  <c r="D1251" i="1"/>
  <c r="AK1251" i="1" s="1"/>
  <c r="D1263" i="1"/>
  <c r="D1275" i="1"/>
  <c r="D1287" i="1"/>
  <c r="D1299" i="1"/>
  <c r="D1311" i="1"/>
  <c r="AK1311" i="1" s="1"/>
  <c r="D1323" i="1"/>
  <c r="AK1323" i="1" s="1"/>
  <c r="AL1323" i="1" s="1"/>
  <c r="AM1323" i="1" s="1"/>
  <c r="D1124" i="1"/>
  <c r="D1136" i="1"/>
  <c r="D1148" i="1"/>
  <c r="D1160" i="1"/>
  <c r="D1172" i="1"/>
  <c r="D1184" i="1"/>
  <c r="AK1184" i="1" s="1"/>
  <c r="D1196" i="1"/>
  <c r="D1208" i="1"/>
  <c r="D1220" i="1"/>
  <c r="D1232" i="1"/>
  <c r="D1244" i="1"/>
  <c r="AK1244" i="1" s="1"/>
  <c r="D1256" i="1"/>
  <c r="AK1256" i="1" s="1"/>
  <c r="AL1256" i="1" s="1"/>
  <c r="AM1256" i="1" s="1"/>
  <c r="D1268" i="1"/>
  <c r="D1280" i="1"/>
  <c r="D1292" i="1"/>
  <c r="D1304" i="1"/>
  <c r="D1316" i="1"/>
  <c r="D1328" i="1"/>
  <c r="AK1328" i="1" s="1"/>
  <c r="D1340" i="1"/>
  <c r="D1352" i="1"/>
  <c r="D1364" i="1"/>
  <c r="D1376" i="1"/>
  <c r="D1388" i="1"/>
  <c r="AK1388" i="1" s="1"/>
  <c r="D1400" i="1"/>
  <c r="AK1400" i="1" s="1"/>
  <c r="AL1400" i="1" s="1"/>
  <c r="AM1400" i="1" s="1"/>
  <c r="D1125" i="1"/>
  <c r="D1137" i="1"/>
  <c r="D1149" i="1"/>
  <c r="D1161" i="1"/>
  <c r="D1173" i="1"/>
  <c r="D1185" i="1"/>
  <c r="AK1185" i="1" s="1"/>
  <c r="D1197" i="1"/>
  <c r="D1209" i="1"/>
  <c r="D1221" i="1"/>
  <c r="D1233" i="1"/>
  <c r="D1245" i="1"/>
  <c r="AK1245" i="1" s="1"/>
  <c r="D1257" i="1"/>
  <c r="AK1257" i="1" s="1"/>
  <c r="AL1257" i="1" s="1"/>
  <c r="AM1257" i="1" s="1"/>
  <c r="D1269" i="1"/>
  <c r="D1281" i="1"/>
  <c r="D1293" i="1"/>
  <c r="D1305" i="1"/>
  <c r="D1317" i="1"/>
  <c r="D1329" i="1"/>
  <c r="AK1329" i="1" s="1"/>
  <c r="D1341" i="1"/>
  <c r="D1353" i="1"/>
  <c r="D1365" i="1"/>
  <c r="D1377" i="1"/>
  <c r="D1389" i="1"/>
  <c r="AK1389" i="1" s="1"/>
  <c r="D1401" i="1"/>
  <c r="AK1401" i="1" s="1"/>
  <c r="AL1401" i="1" s="1"/>
  <c r="AM1401" i="1" s="1"/>
  <c r="D1114" i="1"/>
  <c r="D1126" i="1"/>
  <c r="D1138" i="1"/>
  <c r="D1150" i="1"/>
  <c r="D1162" i="1"/>
  <c r="D1174" i="1"/>
  <c r="D1186" i="1"/>
  <c r="D1198" i="1"/>
  <c r="D1210" i="1"/>
  <c r="D1222" i="1"/>
  <c r="D1234" i="1"/>
  <c r="AK1234" i="1" s="1"/>
  <c r="AL1234" i="1" s="1"/>
  <c r="AM1234" i="1" s="1"/>
  <c r="D1246" i="1"/>
  <c r="D1258" i="1"/>
  <c r="D1270" i="1"/>
  <c r="D1282" i="1"/>
  <c r="D1294" i="1"/>
  <c r="D1306" i="1"/>
  <c r="D1318" i="1"/>
  <c r="AK1318" i="1" s="1"/>
  <c r="AL1318" i="1" s="1"/>
  <c r="AM1318" i="1" s="1"/>
  <c r="D1117" i="1"/>
  <c r="D1129" i="1"/>
  <c r="D1141" i="1"/>
  <c r="D1153" i="1"/>
  <c r="D1165" i="1"/>
  <c r="AK1165" i="1" s="1"/>
  <c r="D1177" i="1"/>
  <c r="D1189" i="1"/>
  <c r="D1201" i="1"/>
  <c r="D1213" i="1"/>
  <c r="D1225" i="1"/>
  <c r="D1237" i="1"/>
  <c r="D1249" i="1"/>
  <c r="AK1249" i="1" s="1"/>
  <c r="D1261" i="1"/>
  <c r="D1273" i="1"/>
  <c r="D1285" i="1"/>
  <c r="D1297" i="1"/>
  <c r="D1309" i="1"/>
  <c r="AK1309" i="1" s="1"/>
  <c r="D1321" i="1"/>
  <c r="AK1321" i="1" s="1"/>
  <c r="AL1321" i="1" s="1"/>
  <c r="AM1321" i="1" s="1"/>
  <c r="D1333" i="1"/>
  <c r="D1345" i="1"/>
  <c r="D1357" i="1"/>
  <c r="D1369" i="1"/>
  <c r="D1381" i="1"/>
  <c r="D1393" i="1"/>
  <c r="AK1393" i="1" s="1"/>
  <c r="D1133" i="1"/>
  <c r="D1157" i="1"/>
  <c r="D1181" i="1"/>
  <c r="D1205" i="1"/>
  <c r="D1229" i="1"/>
  <c r="AK1229" i="1" s="1"/>
  <c r="D1253" i="1"/>
  <c r="D1277" i="1"/>
  <c r="D1301" i="1"/>
  <c r="D1325" i="1"/>
  <c r="D1343" i="1"/>
  <c r="D1361" i="1"/>
  <c r="D1379" i="1"/>
  <c r="AK1379" i="1" s="1"/>
  <c r="AL1379" i="1" s="1"/>
  <c r="AM1379" i="1" s="1"/>
  <c r="D1397" i="1"/>
  <c r="D1134" i="1"/>
  <c r="D1158" i="1"/>
  <c r="D1182" i="1"/>
  <c r="AK1182" i="1" s="1"/>
  <c r="D1206" i="1"/>
  <c r="AK1206" i="1" s="1"/>
  <c r="AL1206" i="1" s="1"/>
  <c r="AM1206" i="1" s="1"/>
  <c r="D1230" i="1"/>
  <c r="AK1230" i="1" s="1"/>
  <c r="D1254" i="1"/>
  <c r="D1278" i="1"/>
  <c r="D1302" i="1"/>
  <c r="D1326" i="1"/>
  <c r="D1344" i="1"/>
  <c r="D1362" i="1"/>
  <c r="AK1362" i="1" s="1"/>
  <c r="AL1362" i="1" s="1"/>
  <c r="AM1362" i="1" s="1"/>
  <c r="D1380" i="1"/>
  <c r="D1398" i="1"/>
  <c r="D1135" i="1"/>
  <c r="D1159" i="1"/>
  <c r="D1183" i="1"/>
  <c r="AK1183" i="1" s="1"/>
  <c r="D1207" i="1"/>
  <c r="AK1207" i="1" s="1"/>
  <c r="AL1207" i="1" s="1"/>
  <c r="AM1207" i="1" s="1"/>
  <c r="D1231" i="1"/>
  <c r="D1255" i="1"/>
  <c r="D1279" i="1"/>
  <c r="D1303" i="1"/>
  <c r="D1327" i="1"/>
  <c r="D1347" i="1"/>
  <c r="AK1347" i="1" s="1"/>
  <c r="AL1347" i="1" s="1"/>
  <c r="AM1347" i="1" s="1"/>
  <c r="D1363" i="1"/>
  <c r="D1383" i="1"/>
  <c r="D1399" i="1"/>
  <c r="D1115" i="1"/>
  <c r="AK1115" i="1" s="1"/>
  <c r="D1139" i="1"/>
  <c r="AK1139" i="1" s="1"/>
  <c r="AL1139" i="1" s="1"/>
  <c r="AM1139" i="1" s="1"/>
  <c r="D1163" i="1"/>
  <c r="AK1163" i="1" s="1"/>
  <c r="D1187" i="1"/>
  <c r="D1211" i="1"/>
  <c r="D1235" i="1"/>
  <c r="D1259" i="1"/>
  <c r="D1283" i="1"/>
  <c r="D1307" i="1"/>
  <c r="AK1307" i="1" s="1"/>
  <c r="D1330" i="1"/>
  <c r="D1348" i="1"/>
  <c r="D1366" i="1"/>
  <c r="D1384" i="1"/>
  <c r="D1116" i="1"/>
  <c r="AK1116" i="1" s="1"/>
  <c r="AL1116" i="1" s="1"/>
  <c r="AM1116" i="1" s="1"/>
  <c r="D1140" i="1"/>
  <c r="AK1140" i="1" s="1"/>
  <c r="AL1140" i="1" s="1"/>
  <c r="AM1140" i="1" s="1"/>
  <c r="D1164" i="1"/>
  <c r="D1188" i="1"/>
  <c r="D1212" i="1"/>
  <c r="D1236" i="1"/>
  <c r="D1260" i="1"/>
  <c r="D1284" i="1"/>
  <c r="D1308" i="1"/>
  <c r="D1331" i="1"/>
  <c r="D1349" i="1"/>
  <c r="D1367" i="1"/>
  <c r="D1385" i="1"/>
  <c r="AK1385" i="1" s="1"/>
  <c r="AL1385" i="1" s="1"/>
  <c r="AM1385" i="1" s="1"/>
  <c r="D1120" i="1"/>
  <c r="AK1120" i="1" s="1"/>
  <c r="D1144" i="1"/>
  <c r="D1168" i="1"/>
  <c r="D1192" i="1"/>
  <c r="D1216" i="1"/>
  <c r="D1240" i="1"/>
  <c r="D1264" i="1"/>
  <c r="D1288" i="1"/>
  <c r="D1312" i="1"/>
  <c r="D1332" i="1"/>
  <c r="D1350" i="1"/>
  <c r="D1368" i="1"/>
  <c r="AK1368" i="1" s="1"/>
  <c r="D1386" i="1"/>
  <c r="AK1386" i="1" s="1"/>
  <c r="AL1386" i="1" s="1"/>
  <c r="AM1386" i="1" s="1"/>
  <c r="D1121" i="1"/>
  <c r="D1145" i="1"/>
  <c r="D1169" i="1"/>
  <c r="D1193" i="1"/>
  <c r="D1217" i="1"/>
  <c r="D1241" i="1"/>
  <c r="AK1241" i="1" s="1"/>
  <c r="AL1241" i="1" s="1"/>
  <c r="AM1241" i="1" s="1"/>
  <c r="D1265" i="1"/>
  <c r="D1289" i="1"/>
  <c r="D1313" i="1"/>
  <c r="D1335" i="1"/>
  <c r="D1351" i="1"/>
  <c r="AK1351" i="1" s="1"/>
  <c r="AL1351" i="1" s="1"/>
  <c r="AM1351" i="1" s="1"/>
  <c r="D1371" i="1"/>
  <c r="AK1371" i="1" s="1"/>
  <c r="AL1371" i="1" s="1"/>
  <c r="AM1371" i="1" s="1"/>
  <c r="D1387" i="1"/>
  <c r="D1122" i="1"/>
  <c r="D1146" i="1"/>
  <c r="D1170" i="1"/>
  <c r="D1194" i="1"/>
  <c r="D1218" i="1"/>
  <c r="AK1218" i="1" s="1"/>
  <c r="AL1218" i="1" s="1"/>
  <c r="AM1218" i="1" s="1"/>
  <c r="D1242" i="1"/>
  <c r="D1266" i="1"/>
  <c r="D1290" i="1"/>
  <c r="D1314" i="1"/>
  <c r="D1336" i="1"/>
  <c r="AK1336" i="1" s="1"/>
  <c r="D1354" i="1"/>
  <c r="AK1354" i="1" s="1"/>
  <c r="AL1354" i="1" s="1"/>
  <c r="AM1354" i="1" s="1"/>
  <c r="D1372" i="1"/>
  <c r="D1390" i="1"/>
  <c r="D1123" i="1"/>
  <c r="D1147" i="1"/>
  <c r="D1171" i="1"/>
  <c r="D1195" i="1"/>
  <c r="AK1195" i="1" s="1"/>
  <c r="D1219" i="1"/>
  <c r="D1243" i="1"/>
  <c r="D1267" i="1"/>
  <c r="D1291" i="1"/>
  <c r="D1315" i="1"/>
  <c r="AK1315" i="1" s="1"/>
  <c r="D1337" i="1"/>
  <c r="AK1337" i="1" s="1"/>
  <c r="D1355" i="1"/>
  <c r="D1373" i="1"/>
  <c r="D1391" i="1"/>
  <c r="D1127" i="1"/>
  <c r="D1151" i="1"/>
  <c r="D1175" i="1"/>
  <c r="AK1175" i="1" s="1"/>
  <c r="D1199" i="1"/>
  <c r="D1223" i="1"/>
  <c r="D1247" i="1"/>
  <c r="D1271" i="1"/>
  <c r="D1295" i="1"/>
  <c r="AK1295" i="1" s="1"/>
  <c r="D1319" i="1"/>
  <c r="AK1319" i="1" s="1"/>
  <c r="D1338" i="1"/>
  <c r="D1356" i="1"/>
  <c r="D1374" i="1"/>
  <c r="D1392" i="1"/>
  <c r="D1128" i="1"/>
  <c r="D1152" i="1"/>
  <c r="AK1152" i="1" s="1"/>
  <c r="D1176" i="1"/>
  <c r="D1200" i="1"/>
  <c r="D1224" i="1"/>
  <c r="D1248" i="1"/>
  <c r="D1272" i="1"/>
  <c r="AK1272" i="1" s="1"/>
  <c r="AL1272" i="1" s="1"/>
  <c r="AM1272" i="1" s="1"/>
  <c r="D1296" i="1"/>
  <c r="AK1296" i="1" s="1"/>
  <c r="AL1296" i="1" s="1"/>
  <c r="AM1296" i="1" s="1"/>
  <c r="D1320" i="1"/>
  <c r="D1339" i="1"/>
  <c r="D1359" i="1"/>
  <c r="D1375" i="1"/>
  <c r="D1395" i="1"/>
  <c r="D1132" i="1"/>
  <c r="AK1132" i="1" s="1"/>
  <c r="D1156" i="1"/>
  <c r="D1180" i="1"/>
  <c r="D1204" i="1"/>
  <c r="D1228" i="1"/>
  <c r="D1252" i="1"/>
  <c r="AK1252" i="1" s="1"/>
  <c r="D1276" i="1"/>
  <c r="AK1276" i="1" s="1"/>
  <c r="D1300" i="1"/>
  <c r="D1324" i="1"/>
  <c r="D1342" i="1"/>
  <c r="D1360" i="1"/>
  <c r="D1378" i="1"/>
  <c r="D1396" i="1"/>
  <c r="AK1396" i="1" s="1"/>
  <c r="D1406" i="1"/>
  <c r="D1418" i="1"/>
  <c r="D1430" i="1"/>
  <c r="D1442" i="1"/>
  <c r="D1454" i="1"/>
  <c r="AK1454" i="1" s="1"/>
  <c r="AL1454" i="1" s="1"/>
  <c r="AM1454" i="1" s="1"/>
  <c r="D1466" i="1"/>
  <c r="AK1466" i="1" s="1"/>
  <c r="AL1466" i="1" s="1"/>
  <c r="AM1466" i="1" s="1"/>
  <c r="D1478" i="1"/>
  <c r="D1490" i="1"/>
  <c r="D1502" i="1"/>
  <c r="D1514" i="1"/>
  <c r="D1526" i="1"/>
  <c r="D1538" i="1"/>
  <c r="D1550" i="1"/>
  <c r="D1562" i="1"/>
  <c r="D1574" i="1"/>
  <c r="D1586" i="1"/>
  <c r="D1598" i="1"/>
  <c r="AK1598" i="1" s="1"/>
  <c r="AL1598" i="1" s="1"/>
  <c r="AM1598" i="1" s="1"/>
  <c r="D1610" i="1"/>
  <c r="AK1610" i="1" s="1"/>
  <c r="AL1610" i="1" s="1"/>
  <c r="AM1610" i="1" s="1"/>
  <c r="D1622" i="1"/>
  <c r="AK1622" i="1" s="1"/>
  <c r="D1634" i="1"/>
  <c r="D1412" i="1"/>
  <c r="D1424" i="1"/>
  <c r="D1436" i="1"/>
  <c r="D1448" i="1"/>
  <c r="AK1448" i="1" s="1"/>
  <c r="D1460" i="1"/>
  <c r="D1472" i="1"/>
  <c r="D1484" i="1"/>
  <c r="D1496" i="1"/>
  <c r="AK1496" i="1" s="1"/>
  <c r="D1508" i="1"/>
  <c r="AK1508" i="1" s="1"/>
  <c r="AL1508" i="1" s="1"/>
  <c r="AM1508" i="1" s="1"/>
  <c r="D1520" i="1"/>
  <c r="D1532" i="1"/>
  <c r="AK1532" i="1" s="1"/>
  <c r="D1544" i="1"/>
  <c r="D1556" i="1"/>
  <c r="D1568" i="1"/>
  <c r="D1580" i="1"/>
  <c r="D1592" i="1"/>
  <c r="AK1592" i="1" s="1"/>
  <c r="D1604" i="1"/>
  <c r="D1616" i="1"/>
  <c r="D1628" i="1"/>
  <c r="D1413" i="1"/>
  <c r="D1425" i="1"/>
  <c r="AK1425" i="1" s="1"/>
  <c r="AL1425" i="1" s="1"/>
  <c r="AM1425" i="1" s="1"/>
  <c r="D1437" i="1"/>
  <c r="D1449" i="1"/>
  <c r="D1461" i="1"/>
  <c r="D1473" i="1"/>
  <c r="AK1473" i="1" s="1"/>
  <c r="D1485" i="1"/>
  <c r="D1497" i="1"/>
  <c r="D1509" i="1"/>
  <c r="AK1509" i="1" s="1"/>
  <c r="D1521" i="1"/>
  <c r="D1533" i="1"/>
  <c r="D1545" i="1"/>
  <c r="D1557" i="1"/>
  <c r="D1569" i="1"/>
  <c r="AK1569" i="1" s="1"/>
  <c r="AL1569" i="1" s="1"/>
  <c r="AM1569" i="1" s="1"/>
  <c r="D1581" i="1"/>
  <c r="D1593" i="1"/>
  <c r="D1605" i="1"/>
  <c r="D1617" i="1"/>
  <c r="D1629" i="1"/>
  <c r="D1405" i="1"/>
  <c r="D1417" i="1"/>
  <c r="AK1417" i="1" s="1"/>
  <c r="AL1417" i="1" s="1"/>
  <c r="AM1417" i="1" s="1"/>
  <c r="D1429" i="1"/>
  <c r="D1441" i="1"/>
  <c r="D1453" i="1"/>
  <c r="D1465" i="1"/>
  <c r="D1477" i="1"/>
  <c r="AK1477" i="1" s="1"/>
  <c r="D1489" i="1"/>
  <c r="AK1489" i="1" s="1"/>
  <c r="AL1489" i="1" s="1"/>
  <c r="AM1489" i="1" s="1"/>
  <c r="D1501" i="1"/>
  <c r="AK1501" i="1" s="1"/>
  <c r="AL1501" i="1" s="1"/>
  <c r="AM1501" i="1" s="1"/>
  <c r="D1513" i="1"/>
  <c r="D1525" i="1"/>
  <c r="D1537" i="1"/>
  <c r="D1549" i="1"/>
  <c r="D1561" i="1"/>
  <c r="AK1561" i="1" s="1"/>
  <c r="AL1561" i="1" s="1"/>
  <c r="AM1561" i="1" s="1"/>
  <c r="D1573" i="1"/>
  <c r="D1585" i="1"/>
  <c r="D1597" i="1"/>
  <c r="D1609" i="1"/>
  <c r="D1621" i="1"/>
  <c r="AK1621" i="1" s="1"/>
  <c r="D1633" i="1"/>
  <c r="D1415" i="1"/>
  <c r="D1433" i="1"/>
  <c r="D1451" i="1"/>
  <c r="D1469" i="1"/>
  <c r="D1487" i="1"/>
  <c r="D1505" i="1"/>
  <c r="AK1505" i="1" s="1"/>
  <c r="D1523" i="1"/>
  <c r="D1541" i="1"/>
  <c r="D1559" i="1"/>
  <c r="D1577" i="1"/>
  <c r="D1595" i="1"/>
  <c r="AK1595" i="1" s="1"/>
  <c r="AL1595" i="1" s="1"/>
  <c r="AM1595" i="1" s="1"/>
  <c r="D1613" i="1"/>
  <c r="AK1613" i="1" s="1"/>
  <c r="D1631" i="1"/>
  <c r="AK1631" i="1" s="1"/>
  <c r="AL1631" i="1" s="1"/>
  <c r="AM1631" i="1" s="1"/>
  <c r="D1645" i="1"/>
  <c r="D1657" i="1"/>
  <c r="D1669" i="1"/>
  <c r="D1681" i="1"/>
  <c r="D1416" i="1"/>
  <c r="AK1416" i="1" s="1"/>
  <c r="D1434" i="1"/>
  <c r="D1452" i="1"/>
  <c r="D1470" i="1"/>
  <c r="D1488" i="1"/>
  <c r="D1506" i="1"/>
  <c r="AK1506" i="1" s="1"/>
  <c r="AL1506" i="1" s="1"/>
  <c r="AM1506" i="1" s="1"/>
  <c r="D1524" i="1"/>
  <c r="AK1524" i="1" s="1"/>
  <c r="AL1524" i="1" s="1"/>
  <c r="AM1524" i="1" s="1"/>
  <c r="D1542" i="1"/>
  <c r="D1560" i="1"/>
  <c r="D1578" i="1"/>
  <c r="D1596" i="1"/>
  <c r="D1614" i="1"/>
  <c r="D1632" i="1"/>
  <c r="AK1632" i="1" s="1"/>
  <c r="D1646" i="1"/>
  <c r="D1658" i="1"/>
  <c r="D1670" i="1"/>
  <c r="D1682" i="1"/>
  <c r="AK1682" i="1" s="1"/>
  <c r="D1419" i="1"/>
  <c r="AK1419" i="1" s="1"/>
  <c r="D1435" i="1"/>
  <c r="AK1435" i="1" s="1"/>
  <c r="D1455" i="1"/>
  <c r="AK1455" i="1" s="1"/>
  <c r="D1471" i="1"/>
  <c r="D1491" i="1"/>
  <c r="D1507" i="1"/>
  <c r="D1527" i="1"/>
  <c r="D1543" i="1"/>
  <c r="D1563" i="1"/>
  <c r="D1579" i="1"/>
  <c r="D1402" i="1"/>
  <c r="D1420" i="1"/>
  <c r="AK1420" i="1" s="1"/>
  <c r="D1438" i="1"/>
  <c r="AK1438" i="1" s="1"/>
  <c r="AL1438" i="1" s="1"/>
  <c r="AM1438" i="1" s="1"/>
  <c r="D1456" i="1"/>
  <c r="AK1456" i="1" s="1"/>
  <c r="D1474" i="1"/>
  <c r="D1492" i="1"/>
  <c r="D1510" i="1"/>
  <c r="AK1510" i="1" s="1"/>
  <c r="D1528" i="1"/>
  <c r="D1546" i="1"/>
  <c r="D1564" i="1"/>
  <c r="AK1564" i="1" s="1"/>
  <c r="D1403" i="1"/>
  <c r="D1421" i="1"/>
  <c r="D1439" i="1"/>
  <c r="D1457" i="1"/>
  <c r="D1475" i="1"/>
  <c r="AK1475" i="1" s="1"/>
  <c r="D1493" i="1"/>
  <c r="AK1493" i="1" s="1"/>
  <c r="D1511" i="1"/>
  <c r="AK1511" i="1" s="1"/>
  <c r="AL1511" i="1" s="1"/>
  <c r="AM1511" i="1" s="1"/>
  <c r="D1529" i="1"/>
  <c r="D1547" i="1"/>
  <c r="AK1547" i="1" s="1"/>
  <c r="D1565" i="1"/>
  <c r="D1583" i="1"/>
  <c r="D1404" i="1"/>
  <c r="AK1404" i="1" s="1"/>
  <c r="AL1404" i="1" s="1"/>
  <c r="AM1404" i="1" s="1"/>
  <c r="D1422" i="1"/>
  <c r="D1440" i="1"/>
  <c r="D1458" i="1"/>
  <c r="D1476" i="1"/>
  <c r="AK1476" i="1" s="1"/>
  <c r="D1494" i="1"/>
  <c r="AK1494" i="1" s="1"/>
  <c r="AL1494" i="1" s="1"/>
  <c r="AM1494" i="1" s="1"/>
  <c r="D1512" i="1"/>
  <c r="AK1512" i="1" s="1"/>
  <c r="D1530" i="1"/>
  <c r="D1548" i="1"/>
  <c r="D1566" i="1"/>
  <c r="D1584" i="1"/>
  <c r="D1407" i="1"/>
  <c r="D1423" i="1"/>
  <c r="AK1423" i="1" s="1"/>
  <c r="D1443" i="1"/>
  <c r="AK1443" i="1" s="1"/>
  <c r="AL1443" i="1" s="1"/>
  <c r="AM1443" i="1" s="1"/>
  <c r="D1459" i="1"/>
  <c r="D1479" i="1"/>
  <c r="D1495" i="1"/>
  <c r="AK1495" i="1" s="1"/>
  <c r="AL1495" i="1" s="1"/>
  <c r="AM1495" i="1" s="1"/>
  <c r="D1515" i="1"/>
  <c r="AK1515" i="1" s="1"/>
  <c r="AL1515" i="1" s="1"/>
  <c r="AM1515" i="1" s="1"/>
  <c r="D1531" i="1"/>
  <c r="AK1531" i="1" s="1"/>
  <c r="D1551" i="1"/>
  <c r="D1567" i="1"/>
  <c r="D1587" i="1"/>
  <c r="AK1587" i="1" s="1"/>
  <c r="AL1587" i="1" s="1"/>
  <c r="AM1587" i="1" s="1"/>
  <c r="D1603" i="1"/>
  <c r="D1623" i="1"/>
  <c r="D1639" i="1"/>
  <c r="D1651" i="1"/>
  <c r="D1663" i="1"/>
  <c r="D1675" i="1"/>
  <c r="D1408" i="1"/>
  <c r="D1426" i="1"/>
  <c r="AK1426" i="1" s="1"/>
  <c r="D1444" i="1"/>
  <c r="AK1444" i="1" s="1"/>
  <c r="AL1444" i="1" s="1"/>
  <c r="AM1444" i="1" s="1"/>
  <c r="D1462" i="1"/>
  <c r="D1480" i="1"/>
  <c r="D1498" i="1"/>
  <c r="D1516" i="1"/>
  <c r="D1534" i="1"/>
  <c r="D1552" i="1"/>
  <c r="AK1552" i="1" s="1"/>
  <c r="AL1552" i="1" s="1"/>
  <c r="AM1552" i="1" s="1"/>
  <c r="D1570" i="1"/>
  <c r="AK1570" i="1" s="1"/>
  <c r="D1588" i="1"/>
  <c r="D1606" i="1"/>
  <c r="D1624" i="1"/>
  <c r="AK1624" i="1" s="1"/>
  <c r="D1640" i="1"/>
  <c r="AK1640" i="1" s="1"/>
  <c r="D1652" i="1"/>
  <c r="AK1652" i="1" s="1"/>
  <c r="AL1652" i="1" s="1"/>
  <c r="AM1652" i="1" s="1"/>
  <c r="D1664" i="1"/>
  <c r="D1676" i="1"/>
  <c r="D1409" i="1"/>
  <c r="AK1409" i="1" s="1"/>
  <c r="D1427" i="1"/>
  <c r="D1445" i="1"/>
  <c r="D1463" i="1"/>
  <c r="AK1463" i="1" s="1"/>
  <c r="AL1463" i="1" s="1"/>
  <c r="AM1463" i="1" s="1"/>
  <c r="D1481" i="1"/>
  <c r="D1499" i="1"/>
  <c r="D1517" i="1"/>
  <c r="D1535" i="1"/>
  <c r="D1553" i="1"/>
  <c r="AK1553" i="1" s="1"/>
  <c r="D1571" i="1"/>
  <c r="AK1571" i="1" s="1"/>
  <c r="AL1571" i="1" s="1"/>
  <c r="AM1571" i="1" s="1"/>
  <c r="D1589" i="1"/>
  <c r="D1607" i="1"/>
  <c r="D1625" i="1"/>
  <c r="D1641" i="1"/>
  <c r="D1653" i="1"/>
  <c r="D1665" i="1"/>
  <c r="AK1665" i="1" s="1"/>
  <c r="AL1665" i="1" s="1"/>
  <c r="AM1665" i="1" s="1"/>
  <c r="D1677" i="1"/>
  <c r="D1410" i="1"/>
  <c r="D1428" i="1"/>
  <c r="AK1428" i="1" s="1"/>
  <c r="D1446" i="1"/>
  <c r="D1464" i="1"/>
  <c r="AK1464" i="1" s="1"/>
  <c r="AL1464" i="1" s="1"/>
  <c r="AM1464" i="1" s="1"/>
  <c r="D1482" i="1"/>
  <c r="AK1482" i="1" s="1"/>
  <c r="AL1482" i="1" s="1"/>
  <c r="AM1482" i="1" s="1"/>
  <c r="D1500" i="1"/>
  <c r="D1518" i="1"/>
  <c r="D1536" i="1"/>
  <c r="D1554" i="1"/>
  <c r="D1572" i="1"/>
  <c r="D1590" i="1"/>
  <c r="D1608" i="1"/>
  <c r="AK1608" i="1" s="1"/>
  <c r="AL1608" i="1" s="1"/>
  <c r="AM1608" i="1" s="1"/>
  <c r="D1411" i="1"/>
  <c r="D1431" i="1"/>
  <c r="D1447" i="1"/>
  <c r="D1467" i="1"/>
  <c r="AK1467" i="1" s="1"/>
  <c r="AL1467" i="1" s="1"/>
  <c r="AM1467" i="1" s="1"/>
  <c r="D1483" i="1"/>
  <c r="AK1483" i="1" s="1"/>
  <c r="D1503" i="1"/>
  <c r="D1519" i="1"/>
  <c r="D1539" i="1"/>
  <c r="D1555" i="1"/>
  <c r="D1414" i="1"/>
  <c r="D1432" i="1"/>
  <c r="AK1432" i="1" s="1"/>
  <c r="AL1432" i="1" s="1"/>
  <c r="AM1432" i="1" s="1"/>
  <c r="D1450" i="1"/>
  <c r="D1468" i="1"/>
  <c r="D1486" i="1"/>
  <c r="D1504" i="1"/>
  <c r="AK1504" i="1" s="1"/>
  <c r="D1522" i="1"/>
  <c r="AK1522" i="1" s="1"/>
  <c r="AL1522" i="1" s="1"/>
  <c r="AM1522" i="1" s="1"/>
  <c r="D1540" i="1"/>
  <c r="AK1540" i="1" s="1"/>
  <c r="D1558" i="1"/>
  <c r="D1576" i="1"/>
  <c r="D1594" i="1"/>
  <c r="D1612" i="1"/>
  <c r="D1630" i="1"/>
  <c r="D1644" i="1"/>
  <c r="AK1644" i="1" s="1"/>
  <c r="AL1644" i="1" s="1"/>
  <c r="AM1644" i="1" s="1"/>
  <c r="D1656" i="1"/>
  <c r="D1668" i="1"/>
  <c r="D1680" i="1"/>
  <c r="D1611" i="1"/>
  <c r="D1643" i="1"/>
  <c r="AK1643" i="1" s="1"/>
  <c r="D1667" i="1"/>
  <c r="AK1667" i="1" s="1"/>
  <c r="AL1667" i="1" s="1"/>
  <c r="AM1667" i="1" s="1"/>
  <c r="D1615" i="1"/>
  <c r="AK1615" i="1" s="1"/>
  <c r="D1647" i="1"/>
  <c r="D1671" i="1"/>
  <c r="D1618" i="1"/>
  <c r="D1648" i="1"/>
  <c r="D1672" i="1"/>
  <c r="AK1672" i="1" s="1"/>
  <c r="AL1672" i="1" s="1"/>
  <c r="AM1672" i="1" s="1"/>
  <c r="D1619" i="1"/>
  <c r="D1649" i="1"/>
  <c r="D1673" i="1"/>
  <c r="D1620" i="1"/>
  <c r="D1650" i="1"/>
  <c r="AK1650" i="1" s="1"/>
  <c r="AL1650" i="1" s="1"/>
  <c r="AM1650" i="1" s="1"/>
  <c r="D1674" i="1"/>
  <c r="AK1674" i="1" s="1"/>
  <c r="AL1674" i="1" s="1"/>
  <c r="AM1674" i="1" s="1"/>
  <c r="D1575" i="1"/>
  <c r="D1626" i="1"/>
  <c r="D1654" i="1"/>
  <c r="D1678" i="1"/>
  <c r="D1582" i="1"/>
  <c r="D1627" i="1"/>
  <c r="AK1627" i="1" s="1"/>
  <c r="D1655" i="1"/>
  <c r="AK1655" i="1" s="1"/>
  <c r="AL1655" i="1" s="1"/>
  <c r="AM1655" i="1" s="1"/>
  <c r="D1679" i="1"/>
  <c r="D1591" i="1"/>
  <c r="AK1591" i="1" s="1"/>
  <c r="D1635" i="1"/>
  <c r="D1659" i="1"/>
  <c r="AK1659" i="1" s="1"/>
  <c r="D1599" i="1"/>
  <c r="AK1599" i="1" s="1"/>
  <c r="AL1599" i="1" s="1"/>
  <c r="AM1599" i="1" s="1"/>
  <c r="D1636" i="1"/>
  <c r="D1660" i="1"/>
  <c r="D1600" i="1"/>
  <c r="D1637" i="1"/>
  <c r="AK1637" i="1" s="1"/>
  <c r="D1661" i="1"/>
  <c r="D1601" i="1"/>
  <c r="AK1601" i="1" s="1"/>
  <c r="D1638" i="1"/>
  <c r="D1662" i="1"/>
  <c r="D1602" i="1"/>
  <c r="AK1602" i="1" s="1"/>
  <c r="D1642" i="1"/>
  <c r="AK1642" i="1" s="1"/>
  <c r="AL1642" i="1" s="1"/>
  <c r="AM1642" i="1" s="1"/>
  <c r="D1666" i="1"/>
  <c r="AK1666" i="1" s="1"/>
  <c r="AL1666" i="1" s="1"/>
  <c r="AM1666" i="1" s="1"/>
  <c r="D813" i="1"/>
  <c r="AK813" i="1" s="1"/>
  <c r="D825" i="1"/>
  <c r="D837" i="1"/>
  <c r="D849" i="1"/>
  <c r="D861" i="1"/>
  <c r="D873" i="1"/>
  <c r="D885" i="1"/>
  <c r="AK885" i="1" s="1"/>
  <c r="D897" i="1"/>
  <c r="D909" i="1"/>
  <c r="D819" i="1"/>
  <c r="D831" i="1"/>
  <c r="D843" i="1"/>
  <c r="AK843" i="1" s="1"/>
  <c r="D855" i="1"/>
  <c r="AK855" i="1" s="1"/>
  <c r="D867" i="1"/>
  <c r="D879" i="1"/>
  <c r="D891" i="1"/>
  <c r="D903" i="1"/>
  <c r="D820" i="1"/>
  <c r="D832" i="1"/>
  <c r="AK832" i="1" s="1"/>
  <c r="D844" i="1"/>
  <c r="D856" i="1"/>
  <c r="D868" i="1"/>
  <c r="D880" i="1"/>
  <c r="D892" i="1"/>
  <c r="AK892" i="1" s="1"/>
  <c r="D904" i="1"/>
  <c r="AK904" i="1" s="1"/>
  <c r="D812" i="1"/>
  <c r="D824" i="1"/>
  <c r="D836" i="1"/>
  <c r="D848" i="1"/>
  <c r="D860" i="1"/>
  <c r="D872" i="1"/>
  <c r="AK872" i="1" s="1"/>
  <c r="D884" i="1"/>
  <c r="D896" i="1"/>
  <c r="D908" i="1"/>
  <c r="D826" i="1"/>
  <c r="D842" i="1"/>
  <c r="AK842" i="1" s="1"/>
  <c r="D862" i="1"/>
  <c r="AK862" i="1" s="1"/>
  <c r="D878" i="1"/>
  <c r="D898" i="1"/>
  <c r="D914" i="1"/>
  <c r="D926" i="1"/>
  <c r="D938" i="1"/>
  <c r="D950" i="1"/>
  <c r="AK950" i="1" s="1"/>
  <c r="D962" i="1"/>
  <c r="D974" i="1"/>
  <c r="D986" i="1"/>
  <c r="D998" i="1"/>
  <c r="D1010" i="1"/>
  <c r="AK1010" i="1" s="1"/>
  <c r="D1022" i="1"/>
  <c r="AK1022" i="1" s="1"/>
  <c r="AL1022" i="1" s="1"/>
  <c r="AM1022" i="1" s="1"/>
  <c r="D1034" i="1"/>
  <c r="D1046" i="1"/>
  <c r="D1058" i="1"/>
  <c r="D1070" i="1"/>
  <c r="D1082" i="1"/>
  <c r="D1094" i="1"/>
  <c r="D1106" i="1"/>
  <c r="D827" i="1"/>
  <c r="D845" i="1"/>
  <c r="D863" i="1"/>
  <c r="D881" i="1"/>
  <c r="AK881" i="1" s="1"/>
  <c r="AL881" i="1" s="1"/>
  <c r="AM881" i="1" s="1"/>
  <c r="D899" i="1"/>
  <c r="AK899" i="1" s="1"/>
  <c r="AL899" i="1" s="1"/>
  <c r="AM899" i="1" s="1"/>
  <c r="D915" i="1"/>
  <c r="D927" i="1"/>
  <c r="D939" i="1"/>
  <c r="D951" i="1"/>
  <c r="D963" i="1"/>
  <c r="D975" i="1"/>
  <c r="D987" i="1"/>
  <c r="D999" i="1"/>
  <c r="D1011" i="1"/>
  <c r="D1023" i="1"/>
  <c r="D1035" i="1"/>
  <c r="AK1035" i="1" s="1"/>
  <c r="D1047" i="1"/>
  <c r="AK1047" i="1" s="1"/>
  <c r="D1059" i="1"/>
  <c r="D1071" i="1"/>
  <c r="D1083" i="1"/>
  <c r="D1095" i="1"/>
  <c r="D1107" i="1"/>
  <c r="D810" i="1"/>
  <c r="AK810" i="1" s="1"/>
  <c r="D828" i="1"/>
  <c r="D846" i="1"/>
  <c r="D864" i="1"/>
  <c r="D882" i="1"/>
  <c r="D900" i="1"/>
  <c r="AK900" i="1" s="1"/>
  <c r="AL900" i="1" s="1"/>
  <c r="AM900" i="1" s="1"/>
  <c r="D916" i="1"/>
  <c r="AK916" i="1" s="1"/>
  <c r="D928" i="1"/>
  <c r="D940" i="1"/>
  <c r="D952" i="1"/>
  <c r="D964" i="1"/>
  <c r="D976" i="1"/>
  <c r="D811" i="1"/>
  <c r="D829" i="1"/>
  <c r="D847" i="1"/>
  <c r="D865" i="1"/>
  <c r="D883" i="1"/>
  <c r="D901" i="1"/>
  <c r="AK901" i="1" s="1"/>
  <c r="D917" i="1"/>
  <c r="AK917" i="1" s="1"/>
  <c r="AL917" i="1" s="1"/>
  <c r="AM917" i="1" s="1"/>
  <c r="D929" i="1"/>
  <c r="D941" i="1"/>
  <c r="D953" i="1"/>
  <c r="D965" i="1"/>
  <c r="D977" i="1"/>
  <c r="D989" i="1"/>
  <c r="AK989" i="1" s="1"/>
  <c r="D814" i="1"/>
  <c r="D830" i="1"/>
  <c r="D850" i="1"/>
  <c r="D866" i="1"/>
  <c r="D886" i="1"/>
  <c r="AK886" i="1" s="1"/>
  <c r="AL886" i="1" s="1"/>
  <c r="AM886" i="1" s="1"/>
  <c r="D902" i="1"/>
  <c r="AK902" i="1" s="1"/>
  <c r="D918" i="1"/>
  <c r="D930" i="1"/>
  <c r="D942" i="1"/>
  <c r="D815" i="1"/>
  <c r="D833" i="1"/>
  <c r="D851" i="1"/>
  <c r="AK851" i="1" s="1"/>
  <c r="D869" i="1"/>
  <c r="D887" i="1"/>
  <c r="D905" i="1"/>
  <c r="D919" i="1"/>
  <c r="D931" i="1"/>
  <c r="AK931" i="1" s="1"/>
  <c r="D943" i="1"/>
  <c r="D816" i="1"/>
  <c r="D834" i="1"/>
  <c r="D852" i="1"/>
  <c r="D870" i="1"/>
  <c r="D888" i="1"/>
  <c r="D906" i="1"/>
  <c r="D920" i="1"/>
  <c r="D932" i="1"/>
  <c r="D944" i="1"/>
  <c r="D956" i="1"/>
  <c r="D968" i="1"/>
  <c r="AK968" i="1" s="1"/>
  <c r="D980" i="1"/>
  <c r="AK980" i="1" s="1"/>
  <c r="AL980" i="1" s="1"/>
  <c r="AM980" i="1" s="1"/>
  <c r="D992" i="1"/>
  <c r="D1004" i="1"/>
  <c r="D1016" i="1"/>
  <c r="D1028" i="1"/>
  <c r="D1040" i="1"/>
  <c r="D1052" i="1"/>
  <c r="D1064" i="1"/>
  <c r="D1076" i="1"/>
  <c r="D1088" i="1"/>
  <c r="D1100" i="1"/>
  <c r="D1112" i="1"/>
  <c r="AK1112" i="1" s="1"/>
  <c r="D817" i="1"/>
  <c r="AK817" i="1" s="1"/>
  <c r="AL817" i="1" s="1"/>
  <c r="AM817" i="1" s="1"/>
  <c r="D835" i="1"/>
  <c r="D853" i="1"/>
  <c r="D871" i="1"/>
  <c r="D889" i="1"/>
  <c r="D907" i="1"/>
  <c r="D921" i="1"/>
  <c r="AK921" i="1" s="1"/>
  <c r="AL921" i="1" s="1"/>
  <c r="AM921" i="1" s="1"/>
  <c r="D933" i="1"/>
  <c r="D945" i="1"/>
  <c r="D957" i="1"/>
  <c r="D969" i="1"/>
  <c r="D981" i="1"/>
  <c r="AK981" i="1" s="1"/>
  <c r="AL981" i="1" s="1"/>
  <c r="AM981" i="1" s="1"/>
  <c r="D993" i="1"/>
  <c r="D1005" i="1"/>
  <c r="D1017" i="1"/>
  <c r="D1029" i="1"/>
  <c r="D1041" i="1"/>
  <c r="D1053" i="1"/>
  <c r="D1065" i="1"/>
  <c r="AK1065" i="1" s="1"/>
  <c r="D1077" i="1"/>
  <c r="D1089" i="1"/>
  <c r="D1101" i="1"/>
  <c r="D1113" i="1"/>
  <c r="D818" i="1"/>
  <c r="AK818" i="1" s="1"/>
  <c r="AL818" i="1" s="1"/>
  <c r="AM818" i="1" s="1"/>
  <c r="D838" i="1"/>
  <c r="AK838" i="1" s="1"/>
  <c r="D854" i="1"/>
  <c r="D874" i="1"/>
  <c r="D890" i="1"/>
  <c r="D910" i="1"/>
  <c r="D922" i="1"/>
  <c r="D934" i="1"/>
  <c r="D946" i="1"/>
  <c r="D958" i="1"/>
  <c r="D970" i="1"/>
  <c r="D982" i="1"/>
  <c r="D994" i="1"/>
  <c r="AK994" i="1" s="1"/>
  <c r="D1006" i="1"/>
  <c r="D1018" i="1"/>
  <c r="D1030" i="1"/>
  <c r="D1042" i="1"/>
  <c r="D1054" i="1"/>
  <c r="D1066" i="1"/>
  <c r="D1078" i="1"/>
  <c r="AK1078" i="1" s="1"/>
  <c r="D1090" i="1"/>
  <c r="D1102" i="1"/>
  <c r="D821" i="1"/>
  <c r="D839" i="1"/>
  <c r="D857" i="1"/>
  <c r="AK857" i="1" s="1"/>
  <c r="D875" i="1"/>
  <c r="D893" i="1"/>
  <c r="D911" i="1"/>
  <c r="D923" i="1"/>
  <c r="D935" i="1"/>
  <c r="D947" i="1"/>
  <c r="D959" i="1"/>
  <c r="AK959" i="1" s="1"/>
  <c r="AL959" i="1" s="1"/>
  <c r="AM959" i="1" s="1"/>
  <c r="D971" i="1"/>
  <c r="D822" i="1"/>
  <c r="D840" i="1"/>
  <c r="D858" i="1"/>
  <c r="D876" i="1"/>
  <c r="AK876" i="1" s="1"/>
  <c r="D894" i="1"/>
  <c r="AK894" i="1" s="1"/>
  <c r="D912" i="1"/>
  <c r="D924" i="1"/>
  <c r="D936" i="1"/>
  <c r="D948" i="1"/>
  <c r="D960" i="1"/>
  <c r="D972" i="1"/>
  <c r="AK972" i="1" s="1"/>
  <c r="D984" i="1"/>
  <c r="D823" i="1"/>
  <c r="D841" i="1"/>
  <c r="D859" i="1"/>
  <c r="D877" i="1"/>
  <c r="AK877" i="1" s="1"/>
  <c r="AL877" i="1" s="1"/>
  <c r="AM877" i="1" s="1"/>
  <c r="D895" i="1"/>
  <c r="AK895" i="1" s="1"/>
  <c r="D913" i="1"/>
  <c r="D925" i="1"/>
  <c r="D937" i="1"/>
  <c r="D949" i="1"/>
  <c r="D961" i="1"/>
  <c r="D973" i="1"/>
  <c r="AK973" i="1" s="1"/>
  <c r="AL973" i="1" s="1"/>
  <c r="AM973" i="1" s="1"/>
  <c r="D985" i="1"/>
  <c r="D997" i="1"/>
  <c r="D1009" i="1"/>
  <c r="D1021" i="1"/>
  <c r="D1033" i="1"/>
  <c r="AK1033" i="1" s="1"/>
  <c r="AL1033" i="1" s="1"/>
  <c r="AM1033" i="1" s="1"/>
  <c r="D1045" i="1"/>
  <c r="AK1045" i="1" s="1"/>
  <c r="D1057" i="1"/>
  <c r="D1069" i="1"/>
  <c r="D1081" i="1"/>
  <c r="D1093" i="1"/>
  <c r="D1105" i="1"/>
  <c r="D988" i="1"/>
  <c r="AK988" i="1" s="1"/>
  <c r="AL988" i="1" s="1"/>
  <c r="AM988" i="1" s="1"/>
  <c r="D1013" i="1"/>
  <c r="D1037" i="1"/>
  <c r="D1061" i="1"/>
  <c r="D1085" i="1"/>
  <c r="D1109" i="1"/>
  <c r="AK1109" i="1" s="1"/>
  <c r="D990" i="1"/>
  <c r="AK990" i="1" s="1"/>
  <c r="D1014" i="1"/>
  <c r="D1038" i="1"/>
  <c r="D1062" i="1"/>
  <c r="D1086" i="1"/>
  <c r="D1110" i="1"/>
  <c r="D991" i="1"/>
  <c r="AK991" i="1" s="1"/>
  <c r="D1015" i="1"/>
  <c r="D1039" i="1"/>
  <c r="D1063" i="1"/>
  <c r="D1087" i="1"/>
  <c r="D1111" i="1"/>
  <c r="AK1111" i="1" s="1"/>
  <c r="AL1111" i="1" s="1"/>
  <c r="AM1111" i="1" s="1"/>
  <c r="D995" i="1"/>
  <c r="AK995" i="1" s="1"/>
  <c r="D1019" i="1"/>
  <c r="D1043" i="1"/>
  <c r="D1067" i="1"/>
  <c r="D1091" i="1"/>
  <c r="D996" i="1"/>
  <c r="D1020" i="1"/>
  <c r="AK1020" i="1" s="1"/>
  <c r="D1044" i="1"/>
  <c r="D1068" i="1"/>
  <c r="D1092" i="1"/>
  <c r="D954" i="1"/>
  <c r="D1000" i="1"/>
  <c r="AK1000" i="1" s="1"/>
  <c r="D1024" i="1"/>
  <c r="AK1024" i="1" s="1"/>
  <c r="D1048" i="1"/>
  <c r="D1072" i="1"/>
  <c r="D1096" i="1"/>
  <c r="D955" i="1"/>
  <c r="D1001" i="1"/>
  <c r="D1025" i="1"/>
  <c r="AK1025" i="1" s="1"/>
  <c r="AL1025" i="1" s="1"/>
  <c r="AM1025" i="1" s="1"/>
  <c r="D1049" i="1"/>
  <c r="D1073" i="1"/>
  <c r="D1097" i="1"/>
  <c r="D966" i="1"/>
  <c r="D1002" i="1"/>
  <c r="AK1002" i="1" s="1"/>
  <c r="D1026" i="1"/>
  <c r="AK1026" i="1" s="1"/>
  <c r="D1050" i="1"/>
  <c r="D1074" i="1"/>
  <c r="AK1074" i="1" s="1"/>
  <c r="D1098" i="1"/>
  <c r="D967" i="1"/>
  <c r="D1003" i="1"/>
  <c r="D1027" i="1"/>
  <c r="D1051" i="1"/>
  <c r="D1075" i="1"/>
  <c r="D1099" i="1"/>
  <c r="D978" i="1"/>
  <c r="D1007" i="1"/>
  <c r="AK1007" i="1" s="1"/>
  <c r="D1031" i="1"/>
  <c r="AK1031" i="1" s="1"/>
  <c r="AL1031" i="1" s="1"/>
  <c r="AM1031" i="1" s="1"/>
  <c r="D1055" i="1"/>
  <c r="D1079" i="1"/>
  <c r="D1103" i="1"/>
  <c r="D979" i="1"/>
  <c r="D1008" i="1"/>
  <c r="D1032" i="1"/>
  <c r="AK1032" i="1" s="1"/>
  <c r="AL1032" i="1" s="1"/>
  <c r="AM1032" i="1" s="1"/>
  <c r="D1056" i="1"/>
  <c r="D1080" i="1"/>
  <c r="D1104" i="1"/>
  <c r="D983" i="1"/>
  <c r="D1012" i="1"/>
  <c r="AK1012" i="1" s="1"/>
  <c r="D1036" i="1"/>
  <c r="AK1036" i="1" s="1"/>
  <c r="AL1036" i="1" s="1"/>
  <c r="AM1036" i="1" s="1"/>
  <c r="D1060" i="1"/>
  <c r="D1084" i="1"/>
  <c r="AK1084" i="1" s="1"/>
  <c r="D1108" i="1"/>
  <c r="AI1787" i="1"/>
  <c r="AI1764" i="1"/>
  <c r="AI1920" i="1"/>
  <c r="AI1842" i="1"/>
  <c r="AI1759" i="1"/>
  <c r="AI1929" i="1"/>
  <c r="AI1887" i="1"/>
  <c r="AI1830" i="1"/>
  <c r="AI1738" i="1"/>
  <c r="AI1822" i="1"/>
  <c r="AI1870" i="1"/>
  <c r="AI1926" i="1"/>
  <c r="AI1928" i="1"/>
  <c r="AI1857" i="1"/>
  <c r="AI1732" i="1"/>
  <c r="AI1768" i="1"/>
  <c r="AI1361" i="1"/>
  <c r="AI982" i="1"/>
  <c r="AI1146" i="1"/>
  <c r="AI1798" i="1"/>
  <c r="AI1859" i="1"/>
  <c r="AI1744" i="1"/>
  <c r="AI1937" i="1"/>
  <c r="AI1727" i="1"/>
  <c r="AI1799" i="1"/>
  <c r="AI1919" i="1"/>
  <c r="AI1884" i="1"/>
  <c r="AI1728" i="1"/>
  <c r="AI1788" i="1"/>
  <c r="AI1851" i="1"/>
  <c r="AI1935" i="1"/>
  <c r="AI1869" i="1"/>
  <c r="AI1762" i="1"/>
  <c r="AI1810" i="1"/>
  <c r="AI1943" i="1"/>
  <c r="AI1833" i="1"/>
  <c r="AI1740" i="1"/>
  <c r="AI1924" i="1"/>
  <c r="AI1889" i="1"/>
  <c r="AI1845" i="1"/>
  <c r="AI1917" i="1"/>
  <c r="AI1754" i="1"/>
  <c r="AI1779" i="1"/>
  <c r="AI1739" i="1"/>
  <c r="AI1775" i="1"/>
  <c r="AI1861" i="1"/>
  <c r="AI1957" i="1"/>
  <c r="AI1953" i="1"/>
  <c r="AI1776" i="1"/>
  <c r="AI1874" i="1"/>
  <c r="AI1745" i="1"/>
  <c r="AI1915" i="1"/>
  <c r="AI1883" i="1"/>
  <c r="AI1730" i="1"/>
  <c r="AI1781" i="1"/>
  <c r="AI1747" i="1"/>
  <c r="AI1819" i="1"/>
  <c r="AI1922" i="1"/>
  <c r="AI1877" i="1"/>
  <c r="AI1763" i="1"/>
  <c r="AI1947" i="1"/>
  <c r="AI1805" i="1"/>
  <c r="AI1865" i="1"/>
  <c r="AI1932" i="1"/>
  <c r="AI1765" i="1"/>
  <c r="AI1801" i="1"/>
  <c r="AI1876" i="1"/>
  <c r="AI1724" i="1"/>
  <c r="AI1906" i="1"/>
  <c r="AI1862" i="1"/>
  <c r="AI1816" i="1"/>
  <c r="AI1811" i="1"/>
  <c r="AI1896" i="1"/>
  <c r="AI1742" i="1"/>
  <c r="AI1962" i="1"/>
  <c r="AI1761" i="1"/>
  <c r="AI1797" i="1"/>
  <c r="AI1955" i="1"/>
  <c r="AI1890" i="1"/>
  <c r="AI1832" i="1"/>
  <c r="AI1910" i="1"/>
  <c r="AI1721" i="1"/>
  <c r="AI1841" i="1"/>
  <c r="AI1160" i="1"/>
  <c r="AI389" i="1"/>
  <c r="AI1114" i="1"/>
  <c r="AI1726" i="1"/>
  <c r="AI1846" i="1"/>
  <c r="AI1778" i="1"/>
  <c r="AI1934" i="1"/>
  <c r="AI1817" i="1"/>
  <c r="AI1735" i="1"/>
  <c r="AI1903" i="1"/>
  <c r="AI1835" i="1"/>
  <c r="AI1806" i="1"/>
  <c r="AI660" i="1"/>
  <c r="AI250" i="1"/>
  <c r="AI1963" i="1"/>
  <c r="AI1808" i="1"/>
  <c r="AI1875" i="1"/>
  <c r="AI1746" i="1"/>
  <c r="AI1952" i="1"/>
  <c r="AI1751" i="1"/>
  <c r="AI1812" i="1"/>
  <c r="AI1885" i="1"/>
  <c r="AI1820" i="1"/>
  <c r="AI1750" i="1"/>
  <c r="AI1908" i="1"/>
  <c r="AI1888" i="1"/>
  <c r="AI1790" i="1"/>
  <c r="AI1719" i="1"/>
  <c r="AI1878" i="1"/>
  <c r="AI1902" i="1"/>
  <c r="AI1927" i="1"/>
  <c r="AI1748" i="1"/>
  <c r="AI1850" i="1"/>
  <c r="AI1791" i="1"/>
  <c r="AI1930" i="1"/>
  <c r="AI1755" i="1"/>
  <c r="AI1803" i="1"/>
  <c r="AI1852" i="1"/>
  <c r="AI1725" i="1"/>
  <c r="AI1848" i="1"/>
  <c r="AI1948" i="1"/>
  <c r="AI1782" i="1"/>
  <c r="AI1736" i="1"/>
  <c r="AI1796" i="1"/>
  <c r="AI1858" i="1"/>
  <c r="AI1923" i="1"/>
  <c r="AI1867" i="1"/>
  <c r="AI1825" i="1"/>
  <c r="AI1911" i="1"/>
  <c r="AI1720" i="1"/>
  <c r="AI1881" i="1"/>
  <c r="AI1733" i="1"/>
  <c r="AI1829" i="1"/>
  <c r="AI1949" i="1"/>
  <c r="AI1783" i="1"/>
  <c r="AI1954" i="1"/>
  <c r="AI1741" i="1"/>
  <c r="AI1854" i="1"/>
  <c r="AI1774" i="1"/>
  <c r="AI1756" i="1"/>
  <c r="AI1864" i="1"/>
  <c r="AI1900" i="1"/>
  <c r="AI1916" i="1"/>
  <c r="AI1871" i="1"/>
  <c r="AI1766" i="1"/>
  <c r="AI1770" i="1"/>
  <c r="AI1753" i="1"/>
  <c r="AI1863" i="1"/>
  <c r="AI1960" i="1"/>
  <c r="AI1769" i="1"/>
  <c r="AI1809" i="1"/>
  <c r="AI1849" i="1"/>
  <c r="AI1731" i="1"/>
  <c r="AI1913" i="1"/>
  <c r="AI1749" i="1"/>
  <c r="AI1785" i="1"/>
  <c r="AI1907" i="1"/>
  <c r="AI1837" i="1"/>
  <c r="AI1737" i="1"/>
  <c r="AI1823" i="1"/>
  <c r="AI1895" i="1"/>
  <c r="AI1901" i="1"/>
  <c r="AI1784" i="1"/>
  <c r="AI1838" i="1"/>
  <c r="AI1743" i="1"/>
  <c r="AI1959" i="1"/>
  <c r="AI1892" i="1"/>
  <c r="AI1940" i="1"/>
  <c r="AI1718" i="1"/>
  <c r="AI1792" i="1"/>
  <c r="AI1942" i="1"/>
  <c r="AI1824" i="1"/>
  <c r="AI1836" i="1"/>
  <c r="AI1734" i="1"/>
  <c r="AI1795" i="1"/>
  <c r="AI1872" i="1"/>
  <c r="AI1946" i="1"/>
  <c r="AI1722" i="1"/>
  <c r="AI1794" i="1"/>
  <c r="AI1760" i="1"/>
  <c r="AI1898" i="1"/>
  <c r="AI1818" i="1"/>
  <c r="AI1914" i="1"/>
  <c r="AI1904" i="1"/>
  <c r="AI1729" i="1"/>
  <c r="AI1827" i="1"/>
  <c r="AI1839" i="1"/>
  <c r="AI1882" i="1"/>
  <c r="AI1961" i="1"/>
  <c r="AI1758" i="1"/>
  <c r="AI1771" i="1"/>
  <c r="AI1843" i="1"/>
  <c r="AI1757" i="1"/>
  <c r="AI1950" i="1"/>
  <c r="AI1723" i="1"/>
  <c r="AI1772" i="1"/>
  <c r="AI1941" i="1"/>
  <c r="AI1894" i="1"/>
  <c r="AI1831" i="1"/>
  <c r="AI1939" i="1"/>
  <c r="AI1752" i="1"/>
  <c r="AI1897" i="1"/>
  <c r="AI1855" i="1"/>
  <c r="AI1767" i="1"/>
  <c r="AI1804" i="1"/>
  <c r="AI1936" i="1"/>
  <c r="AI1493" i="1"/>
  <c r="AI419" i="1"/>
  <c r="AI32" i="1"/>
  <c r="AJ2" i="1"/>
  <c r="AK1630" i="1"/>
  <c r="AJ1682" i="1"/>
  <c r="AJ1660" i="1"/>
  <c r="AJ1632" i="1"/>
  <c r="AJ1592" i="1"/>
  <c r="AJ1248" i="1"/>
  <c r="AJ1659" i="1"/>
  <c r="AJ1645" i="1"/>
  <c r="AJ1601" i="1"/>
  <c r="AJ1583" i="1"/>
  <c r="AJ1557" i="1"/>
  <c r="AJ1503" i="1"/>
  <c r="AJ1477" i="1"/>
  <c r="AJ1439" i="1"/>
  <c r="AJ1413" i="1"/>
  <c r="AJ1359" i="1"/>
  <c r="AJ1333" i="1"/>
  <c r="AJ1269" i="1"/>
  <c r="AJ1259" i="1"/>
  <c r="AJ1215" i="1"/>
  <c r="AJ1189" i="1"/>
  <c r="AJ1115" i="1"/>
  <c r="AJ1043" i="1"/>
  <c r="AJ1035" i="1"/>
  <c r="AJ895" i="1"/>
  <c r="AJ1678" i="1"/>
  <c r="AJ1670" i="1"/>
  <c r="AJ1648" i="1"/>
  <c r="AJ1620" i="1"/>
  <c r="AJ1580" i="1"/>
  <c r="AJ1566" i="1"/>
  <c r="AJ1534" i="1"/>
  <c r="AJ1526" i="1"/>
  <c r="AJ1504" i="1"/>
  <c r="AJ1476" i="1"/>
  <c r="AJ1424" i="1"/>
  <c r="AJ1422" i="1"/>
  <c r="AJ1390" i="1"/>
  <c r="AJ1370" i="1"/>
  <c r="AJ1360" i="1"/>
  <c r="AJ1332" i="1"/>
  <c r="AJ1246" i="1"/>
  <c r="AJ1226" i="1"/>
  <c r="AJ1216" i="1"/>
  <c r="AJ1176" i="1"/>
  <c r="AJ1080" i="1"/>
  <c r="AJ1068" i="1"/>
  <c r="AJ1066" i="1"/>
  <c r="AK1533" i="1"/>
  <c r="AJ1546" i="1"/>
  <c r="AJ1538" i="1"/>
  <c r="AJ1516" i="1"/>
  <c r="AJ1488" i="1"/>
  <c r="AJ1436" i="1"/>
  <c r="AJ1402" i="1"/>
  <c r="AJ1394" i="1"/>
  <c r="AJ1372" i="1"/>
  <c r="AJ1344" i="1"/>
  <c r="AJ1280" i="1"/>
  <c r="AJ1258" i="1"/>
  <c r="AJ1238" i="1"/>
  <c r="AJ1228" i="1"/>
  <c r="AJ1188" i="1"/>
  <c r="AJ1136" i="1"/>
  <c r="AJ1114" i="1"/>
  <c r="AJ1082" i="1"/>
  <c r="AJ1050" i="1"/>
  <c r="AJ1048" i="1"/>
  <c r="AJ1034" i="1"/>
  <c r="AJ942" i="1"/>
  <c r="AJ908" i="1"/>
  <c r="AJ880" i="1"/>
  <c r="AJ808" i="1"/>
  <c r="AJ764" i="1"/>
  <c r="AJ732" i="1"/>
  <c r="AJ678" i="1"/>
  <c r="AJ664" i="1"/>
  <c r="AJ638" i="1"/>
  <c r="AJ620" i="1"/>
  <c r="AJ610" i="1"/>
  <c r="AJ1677" i="1"/>
  <c r="AJ1635" i="1"/>
  <c r="AJ1621" i="1"/>
  <c r="AJ1577" i="1"/>
  <c r="AJ1573" i="1"/>
  <c r="AJ1559" i="1"/>
  <c r="AJ1533" i="1"/>
  <c r="AJ1507" i="1"/>
  <c r="AJ1479" i="1"/>
  <c r="AJ1453" i="1"/>
  <c r="AJ1433" i="1"/>
  <c r="AJ1415" i="1"/>
  <c r="AJ1389" i="1"/>
  <c r="AJ1363" i="1"/>
  <c r="AJ1335" i="1"/>
  <c r="AJ1309" i="1"/>
  <c r="AJ1301" i="1"/>
  <c r="AJ1253" i="1"/>
  <c r="AJ1245" i="1"/>
  <c r="AJ1235" i="1"/>
  <c r="AJ1219" i="1"/>
  <c r="AJ1191" i="1"/>
  <c r="AJ1165" i="1"/>
  <c r="AJ1109" i="1"/>
  <c r="AJ1101" i="1"/>
  <c r="AJ1087" i="1"/>
  <c r="AJ1075" i="1"/>
  <c r="AJ1071" i="1"/>
  <c r="AJ1067" i="1"/>
  <c r="AJ1039" i="1"/>
  <c r="AJ1037" i="1"/>
  <c r="AJ991" i="1"/>
  <c r="AJ941" i="1"/>
  <c r="AJ939" i="1"/>
  <c r="AJ923" i="1"/>
  <c r="AJ865" i="1"/>
  <c r="AJ785" i="1"/>
  <c r="AJ709" i="1"/>
  <c r="AJ683" i="1"/>
  <c r="AJ675" i="1"/>
  <c r="AJ667" i="1"/>
  <c r="AJ641" i="1"/>
  <c r="AJ633" i="1"/>
  <c r="AJ565" i="1"/>
  <c r="AJ539" i="1"/>
  <c r="AJ531" i="1"/>
  <c r="AJ523" i="1"/>
  <c r="AJ497" i="1"/>
  <c r="AJ489" i="1"/>
  <c r="AJ445" i="1"/>
  <c r="AJ423" i="1"/>
  <c r="AJ401" i="1"/>
  <c r="AJ1654" i="1"/>
  <c r="AJ1646" i="1"/>
  <c r="AJ1624" i="1"/>
  <c r="AJ1596" i="1"/>
  <c r="AJ1556" i="1"/>
  <c r="AJ1542" i="1"/>
  <c r="AJ1510" i="1"/>
  <c r="AJ1502" i="1"/>
  <c r="AJ1480" i="1"/>
  <c r="AJ1452" i="1"/>
  <c r="AJ1398" i="1"/>
  <c r="AJ1388" i="1"/>
  <c r="AJ1366" i="1"/>
  <c r="AJ1346" i="1"/>
  <c r="AJ1336" i="1"/>
  <c r="AJ1308" i="1"/>
  <c r="AJ1254" i="1"/>
  <c r="AJ1244" i="1"/>
  <c r="AJ1222" i="1"/>
  <c r="AJ1202" i="1"/>
  <c r="AJ1192" i="1"/>
  <c r="AJ1152" i="1"/>
  <c r="AJ1110" i="1"/>
  <c r="AJ1090" i="1"/>
  <c r="AJ1084" i="1"/>
  <c r="AJ1038" i="1"/>
  <c r="AJ1006" i="1"/>
  <c r="AJ930" i="1"/>
  <c r="AJ918" i="1"/>
  <c r="AJ916" i="1"/>
  <c r="AJ914" i="1"/>
  <c r="AJ902" i="1"/>
  <c r="AJ898" i="1"/>
  <c r="AJ866" i="1"/>
  <c r="AJ864" i="1"/>
  <c r="AJ834" i="1"/>
  <c r="AJ798" i="1"/>
  <c r="AJ768" i="1"/>
  <c r="AJ714" i="1"/>
  <c r="AJ700" i="1"/>
  <c r="AJ674" i="1"/>
  <c r="AJ656" i="1"/>
  <c r="AJ646" i="1"/>
  <c r="AJ624" i="1"/>
  <c r="AJ570" i="1"/>
  <c r="AJ556" i="1"/>
  <c r="AJ530" i="1"/>
  <c r="AJ512" i="1"/>
  <c r="AJ502" i="1"/>
  <c r="AJ480" i="1"/>
  <c r="AJ1100" i="1"/>
  <c r="AJ1072" i="1"/>
  <c r="AJ1052" i="1"/>
  <c r="AJ944" i="1"/>
  <c r="AJ932" i="1"/>
  <c r="AJ904" i="1"/>
  <c r="AJ878" i="1"/>
  <c r="AJ848" i="1"/>
  <c r="AJ756" i="1"/>
  <c r="AJ730" i="1"/>
  <c r="AJ702" i="1"/>
  <c r="AJ688" i="1"/>
  <c r="AJ662" i="1"/>
  <c r="AJ644" i="1"/>
  <c r="AJ634" i="1"/>
  <c r="AJ612" i="1"/>
  <c r="AJ588" i="1"/>
  <c r="AJ558" i="1"/>
  <c r="AJ544" i="1"/>
  <c r="AJ534" i="1"/>
  <c r="AJ520" i="1"/>
  <c r="AJ518" i="1"/>
  <c r="AJ500" i="1"/>
  <c r="AJ494" i="1"/>
  <c r="AJ490" i="1"/>
  <c r="AJ476" i="1"/>
  <c r="AJ468" i="1"/>
  <c r="AJ466" i="1"/>
  <c r="AJ460" i="1"/>
  <c r="AJ438" i="1"/>
  <c r="AJ414" i="1"/>
  <c r="AJ270" i="1"/>
  <c r="AJ248" i="1"/>
  <c r="AJ164" i="1"/>
  <c r="AJ162" i="1"/>
  <c r="AJ154" i="1"/>
  <c r="AJ132" i="1"/>
  <c r="AJ110" i="1"/>
  <c r="AJ88" i="1"/>
  <c r="AJ34" i="1"/>
  <c r="AJ14" i="1"/>
  <c r="AJ12" i="1"/>
  <c r="AJ416" i="1"/>
  <c r="AJ394" i="1"/>
  <c r="AJ372" i="1"/>
  <c r="AJ294" i="1"/>
  <c r="AJ272" i="1"/>
  <c r="AJ553" i="1"/>
  <c r="AJ527" i="1"/>
  <c r="AJ519" i="1"/>
  <c r="AJ511" i="1"/>
  <c r="AJ485" i="1"/>
  <c r="AJ477" i="1"/>
  <c r="AJ455" i="1"/>
  <c r="AJ433" i="1"/>
  <c r="AJ411" i="1"/>
  <c r="AJ389" i="1"/>
  <c r="AJ355" i="1"/>
  <c r="AJ333" i="1"/>
  <c r="AJ245" i="1"/>
  <c r="AJ217" i="1"/>
  <c r="AJ195" i="1"/>
  <c r="AJ117" i="1"/>
  <c r="AJ115" i="1"/>
  <c r="AJ113" i="1"/>
  <c r="AJ95" i="1"/>
  <c r="AJ73" i="1"/>
  <c r="AJ51" i="1"/>
  <c r="AJ43" i="1"/>
  <c r="AJ41" i="1"/>
  <c r="AJ31" i="1"/>
  <c r="AJ188" i="1"/>
  <c r="AJ186" i="1"/>
  <c r="AJ178" i="1"/>
  <c r="AJ156" i="1"/>
  <c r="AJ134" i="1"/>
  <c r="AJ112" i="1"/>
  <c r="AK1320" i="1"/>
  <c r="AL1320" i="1" s="1"/>
  <c r="AM1320" i="1" s="1"/>
  <c r="AK1176" i="1"/>
  <c r="AL1176" i="1" s="1"/>
  <c r="AM1176" i="1" s="1"/>
  <c r="AK1174" i="1"/>
  <c r="AK1327" i="1"/>
  <c r="AK1326" i="1"/>
  <c r="AK1260" i="1"/>
  <c r="AL1260" i="1" s="1"/>
  <c r="AM1260" i="1" s="1"/>
  <c r="AK1258" i="1"/>
  <c r="AK1266" i="1"/>
  <c r="AK1122" i="1"/>
  <c r="AK1405" i="1"/>
  <c r="AL1405" i="1" s="1"/>
  <c r="AM1405" i="1" s="1"/>
  <c r="AK1546" i="1"/>
  <c r="AK1568" i="1"/>
  <c r="AL1568" i="1" s="1"/>
  <c r="AM1568" i="1" s="1"/>
  <c r="AK1584" i="1"/>
  <c r="AL1584" i="1" s="1"/>
  <c r="AM1584" i="1" s="1"/>
  <c r="AK1577" i="1"/>
  <c r="AK1541" i="1"/>
  <c r="AL1541" i="1" s="1"/>
  <c r="AM1541" i="1" s="1"/>
  <c r="AK1440" i="1"/>
  <c r="AL1440" i="1" s="1"/>
  <c r="AM1440" i="1" s="1"/>
  <c r="AK1616" i="1"/>
  <c r="AK1660" i="1"/>
  <c r="AK1445" i="1"/>
  <c r="AK1634" i="1"/>
  <c r="AL1634" i="1" s="1"/>
  <c r="AM1634" i="1" s="1"/>
  <c r="AK1597" i="1"/>
  <c r="AL1597" i="1" s="1"/>
  <c r="AM1597" i="1" s="1"/>
  <c r="AK1461" i="1"/>
  <c r="AK1418" i="1"/>
  <c r="AK1523" i="1"/>
  <c r="AL1523" i="1" s="1"/>
  <c r="AM1523" i="1" s="1"/>
  <c r="AK1588" i="1"/>
  <c r="AL1588" i="1" s="1"/>
  <c r="AM1588" i="1" s="1"/>
  <c r="AK1487" i="1"/>
  <c r="AK1517" i="1"/>
  <c r="AL1517" i="1" s="1"/>
  <c r="AM1517" i="1" s="1"/>
  <c r="AK1457" i="1"/>
  <c r="AK1513" i="1"/>
  <c r="AK1453" i="1"/>
  <c r="AK1534" i="1"/>
  <c r="AK1548" i="1"/>
  <c r="AL1548" i="1" s="1"/>
  <c r="AM1548" i="1" s="1"/>
  <c r="AK1424" i="1"/>
  <c r="AK1646" i="1"/>
  <c r="AK1470" i="1"/>
  <c r="AK1681" i="1"/>
  <c r="AK1680" i="1"/>
  <c r="AK1528" i="1"/>
  <c r="AL1528" i="1" s="1"/>
  <c r="AM1528" i="1" s="1"/>
  <c r="AK1607" i="1"/>
  <c r="AL1607" i="1" s="1"/>
  <c r="AM1607" i="1" s="1"/>
  <c r="AK1427" i="1"/>
  <c r="AL1427" i="1" s="1"/>
  <c r="AM1427" i="1" s="1"/>
  <c r="AK1557" i="1"/>
  <c r="AK1670" i="1"/>
  <c r="AK1497" i="1"/>
  <c r="AL1497" i="1" s="1"/>
  <c r="AM1497" i="1" s="1"/>
  <c r="AK1554" i="1"/>
  <c r="AK1638" i="1"/>
  <c r="AL1638" i="1" s="1"/>
  <c r="AM1638" i="1" s="1"/>
  <c r="AK1651" i="1"/>
  <c r="AL1651" i="1" s="1"/>
  <c r="AM1651" i="1" s="1"/>
  <c r="AK1434" i="1"/>
  <c r="AK1441" i="1"/>
  <c r="AL1441" i="1" s="1"/>
  <c r="AM1441" i="1" s="1"/>
  <c r="AK1403" i="1"/>
  <c r="AL1403" i="1" s="1"/>
  <c r="AM1403" i="1" s="1"/>
  <c r="AK1410" i="1"/>
  <c r="AK1662" i="1"/>
  <c r="AK1545" i="1"/>
  <c r="AL1545" i="1" s="1"/>
  <c r="AM1545" i="1" s="1"/>
  <c r="AK1542" i="1"/>
  <c r="AK1551" i="1"/>
  <c r="AL1551" i="1" s="1"/>
  <c r="AM1551" i="1" s="1"/>
  <c r="AK1565" i="1"/>
  <c r="AL1565" i="1" s="1"/>
  <c r="AM1565" i="1" s="1"/>
  <c r="AK1612" i="1"/>
  <c r="AL1612" i="1" s="1"/>
  <c r="AM1612" i="1" s="1"/>
  <c r="AJ450" i="1"/>
  <c r="AJ428" i="1"/>
  <c r="AJ1197" i="1"/>
  <c r="AJ1496" i="1"/>
  <c r="AJ1340" i="1"/>
  <c r="AJ1174" i="1"/>
  <c r="AJ1553" i="1"/>
  <c r="AJ1535" i="1"/>
  <c r="AJ1531" i="1"/>
  <c r="AJ1509" i="1"/>
  <c r="AJ1455" i="1"/>
  <c r="AJ1429" i="1"/>
  <c r="AJ1409" i="1"/>
  <c r="AJ1391" i="1"/>
  <c r="AJ1387" i="1"/>
  <c r="AJ1365" i="1"/>
  <c r="AJ1311" i="1"/>
  <c r="AJ1285" i="1"/>
  <c r="AJ1243" i="1"/>
  <c r="AJ1229" i="1"/>
  <c r="AJ1221" i="1"/>
  <c r="AJ1211" i="1"/>
  <c r="AJ1167" i="1"/>
  <c r="AJ1141" i="1"/>
  <c r="AJ1099" i="1"/>
  <c r="AJ1085" i="1"/>
  <c r="AJ1083" i="1"/>
  <c r="AJ1009" i="1"/>
  <c r="AJ947" i="1"/>
  <c r="AJ927" i="1"/>
  <c r="AJ901" i="1"/>
  <c r="AJ889" i="1"/>
  <c r="AJ885" i="1"/>
  <c r="AJ873" i="1"/>
  <c r="AJ837" i="1"/>
  <c r="AJ835" i="1"/>
  <c r="AJ809" i="1"/>
  <c r="AJ799" i="1"/>
  <c r="AJ733" i="1"/>
  <c r="AJ707" i="1"/>
  <c r="AJ699" i="1"/>
  <c r="AJ691" i="1"/>
  <c r="AJ665" i="1"/>
  <c r="AJ311" i="1"/>
  <c r="AJ289" i="1"/>
  <c r="AJ267" i="1"/>
  <c r="AJ1611" i="1"/>
  <c r="AJ1679" i="1"/>
  <c r="AJ1585" i="1"/>
  <c r="AJ1663" i="1"/>
  <c r="AJ1653" i="1"/>
  <c r="AJ1676" i="1"/>
  <c r="AJ1662" i="1"/>
  <c r="AJ1630" i="1"/>
  <c r="AJ1622" i="1"/>
  <c r="AJ1600" i="1"/>
  <c r="AJ1572" i="1"/>
  <c r="AJ1520" i="1"/>
  <c r="AJ1518" i="1"/>
  <c r="AJ1486" i="1"/>
  <c r="AJ1478" i="1"/>
  <c r="AJ1456" i="1"/>
  <c r="AJ1428" i="1"/>
  <c r="AJ1374" i="1"/>
  <c r="AJ1364" i="1"/>
  <c r="AJ1342" i="1"/>
  <c r="AJ1322" i="1"/>
  <c r="AJ1312" i="1"/>
  <c r="AJ1284" i="1"/>
  <c r="AJ1230" i="1"/>
  <c r="AJ1220" i="1"/>
  <c r="AJ1198" i="1"/>
  <c r="AJ1178" i="1"/>
  <c r="AJ1168" i="1"/>
  <c r="AJ1128" i="1"/>
  <c r="AJ1124" i="1"/>
  <c r="AJ1074" i="1"/>
  <c r="AJ1062" i="1"/>
  <c r="AJ1058" i="1"/>
  <c r="AJ1046" i="1"/>
  <c r="AJ1010" i="1"/>
  <c r="AJ1008" i="1"/>
  <c r="AJ978" i="1"/>
  <c r="AJ964" i="1"/>
  <c r="AJ962" i="1"/>
  <c r="AJ940" i="1"/>
  <c r="AJ912" i="1"/>
  <c r="AJ910" i="1"/>
  <c r="AJ836" i="1"/>
  <c r="AJ816" i="1"/>
  <c r="AJ792" i="1"/>
  <c r="AJ742" i="1"/>
  <c r="AJ738" i="1"/>
  <c r="AJ724" i="1"/>
  <c r="AJ698" i="1"/>
  <c r="AJ680" i="1"/>
  <c r="AJ670" i="1"/>
  <c r="AJ350" i="1"/>
  <c r="AJ316" i="1"/>
  <c r="AJ250" i="1"/>
  <c r="AJ180" i="1"/>
  <c r="AJ158" i="1"/>
  <c r="AJ66" i="1"/>
  <c r="AJ648" i="1"/>
  <c r="AJ594" i="1"/>
  <c r="AJ580" i="1"/>
  <c r="AJ554" i="1"/>
  <c r="AJ536" i="1"/>
  <c r="AJ526" i="1"/>
  <c r="AJ504" i="1"/>
  <c r="AJ452" i="1"/>
  <c r="AJ430" i="1"/>
  <c r="AJ408" i="1"/>
  <c r="AJ386" i="1"/>
  <c r="AJ352" i="1"/>
  <c r="AJ330" i="1"/>
  <c r="AJ308" i="1"/>
  <c r="AJ286" i="1"/>
  <c r="AJ264" i="1"/>
  <c r="AJ242" i="1"/>
  <c r="AJ224" i="1"/>
  <c r="AJ222" i="1"/>
  <c r="AJ214" i="1"/>
  <c r="AJ192" i="1"/>
  <c r="AJ170" i="1"/>
  <c r="AJ148" i="1"/>
  <c r="AJ80" i="1"/>
  <c r="AJ78" i="1"/>
  <c r="AJ70" i="1"/>
  <c r="AJ48" i="1"/>
  <c r="AJ657" i="1"/>
  <c r="AJ589" i="1"/>
  <c r="AJ563" i="1"/>
  <c r="AJ555" i="1"/>
  <c r="AJ547" i="1"/>
  <c r="AJ521" i="1"/>
  <c r="AJ513" i="1"/>
  <c r="BH973" i="13"/>
  <c r="BH972" i="13"/>
  <c r="AJ1649" i="1"/>
  <c r="AJ1637" i="1"/>
  <c r="AJ1627" i="1"/>
  <c r="AJ1625" i="1"/>
  <c r="AJ1615" i="1"/>
  <c r="AJ1603" i="1"/>
  <c r="AJ1581" i="1"/>
  <c r="AJ1505" i="1"/>
  <c r="AJ1493" i="1"/>
  <c r="AJ1483" i="1"/>
  <c r="AJ1481" i="1"/>
  <c r="AJ1471" i="1"/>
  <c r="AJ1459" i="1"/>
  <c r="AJ1437" i="1"/>
  <c r="AJ1361" i="1"/>
  <c r="AJ1349" i="1"/>
  <c r="AJ1339" i="1"/>
  <c r="AJ1337" i="1"/>
  <c r="AJ1327" i="1"/>
  <c r="AJ1315" i="1"/>
  <c r="AJ1293" i="1"/>
  <c r="AJ1195" i="1"/>
  <c r="AJ1183" i="1"/>
  <c r="AJ1181" i="1"/>
  <c r="AJ1171" i="1"/>
  <c r="AJ1169" i="1"/>
  <c r="AJ1157" i="1"/>
  <c r="AJ1149" i="1"/>
  <c r="AJ1041" i="1"/>
  <c r="AJ1027" i="1"/>
  <c r="AJ1013" i="1"/>
  <c r="AJ1011" i="1"/>
  <c r="AJ997" i="1"/>
  <c r="AJ911" i="1"/>
  <c r="AJ869" i="1"/>
  <c r="AJ867" i="1"/>
  <c r="AJ855" i="1"/>
  <c r="AJ853" i="1"/>
  <c r="AJ841" i="1"/>
  <c r="AJ823" i="1"/>
  <c r="AJ741" i="1"/>
  <c r="AJ459" i="1"/>
  <c r="AJ447" i="1"/>
  <c r="AJ437" i="1"/>
  <c r="AJ435" i="1"/>
  <c r="AJ425" i="1"/>
  <c r="AJ403" i="1"/>
  <c r="AJ391" i="1"/>
  <c r="AJ381" i="1"/>
  <c r="AJ379" i="1"/>
  <c r="AJ369" i="1"/>
  <c r="AK531" i="1"/>
  <c r="AK472" i="1"/>
  <c r="AK473" i="1"/>
  <c r="AK617" i="1"/>
  <c r="AK582" i="1"/>
  <c r="AL582" i="1" s="1"/>
  <c r="AM582" i="1" s="1"/>
  <c r="AK584" i="1"/>
  <c r="AK525" i="1"/>
  <c r="AL525" i="1" s="1"/>
  <c r="AM525" i="1" s="1"/>
  <c r="AK669" i="1"/>
  <c r="AL669" i="1" s="1"/>
  <c r="AM669" i="1" s="1"/>
  <c r="AK598" i="1"/>
  <c r="AK540" i="1"/>
  <c r="AK517" i="1"/>
  <c r="AK661" i="1"/>
  <c r="AK805" i="1"/>
  <c r="AK795" i="1"/>
  <c r="AK782" i="1"/>
  <c r="AK783" i="1"/>
  <c r="AK786" i="1"/>
  <c r="AK787" i="1"/>
  <c r="AK790" i="1"/>
  <c r="AK792" i="1"/>
  <c r="AK794" i="1"/>
  <c r="AK602" i="1"/>
  <c r="AK629" i="1"/>
  <c r="AL629" i="1" s="1"/>
  <c r="AM629" i="1" s="1"/>
  <c r="AK594" i="1"/>
  <c r="AK595" i="1"/>
  <c r="AK740" i="1"/>
  <c r="AK610" i="1"/>
  <c r="AK552" i="1"/>
  <c r="AK801" i="1"/>
  <c r="AL801" i="1" s="1"/>
  <c r="AM801" i="1" s="1"/>
  <c r="AK802" i="1"/>
  <c r="AL802" i="1" s="1"/>
  <c r="AM802" i="1" s="1"/>
  <c r="AK803" i="1"/>
  <c r="AK804" i="1"/>
  <c r="AL804" i="1" s="1"/>
  <c r="AM804" i="1" s="1"/>
  <c r="AK806" i="1"/>
  <c r="AK808" i="1"/>
  <c r="AK470" i="1"/>
  <c r="AK614" i="1"/>
  <c r="AK497" i="1"/>
  <c r="AK462" i="1"/>
  <c r="AL462" i="1" s="1"/>
  <c r="AM462" i="1" s="1"/>
  <c r="AK463" i="1"/>
  <c r="AK464" i="1"/>
  <c r="AK608" i="1"/>
  <c r="AK752" i="1"/>
  <c r="AL752" i="1" s="1"/>
  <c r="AM752" i="1" s="1"/>
  <c r="AK622" i="1"/>
  <c r="AK685" i="1"/>
  <c r="AK607" i="1"/>
  <c r="AK611" i="1"/>
  <c r="AK616" i="1"/>
  <c r="AK618" i="1"/>
  <c r="AK623" i="1"/>
  <c r="AK635" i="1"/>
  <c r="AK636" i="1"/>
  <c r="AK482" i="1"/>
  <c r="AK626" i="1"/>
  <c r="AK509" i="1"/>
  <c r="AL509" i="1" s="1"/>
  <c r="AM509" i="1" s="1"/>
  <c r="AK476" i="1"/>
  <c r="AK576" i="1"/>
  <c r="AK553" i="1"/>
  <c r="AK697" i="1"/>
  <c r="AL697" i="1" s="1"/>
  <c r="AM697" i="1" s="1"/>
  <c r="AK641" i="1"/>
  <c r="AK653" i="1"/>
  <c r="AL653" i="1" s="1"/>
  <c r="AM653" i="1" s="1"/>
  <c r="AK655" i="1"/>
  <c r="AL655" i="1" s="1"/>
  <c r="AM655" i="1" s="1"/>
  <c r="AK579" i="1"/>
  <c r="AK520" i="1"/>
  <c r="AK486" i="1"/>
  <c r="AK487" i="1"/>
  <c r="AL487" i="1" s="1"/>
  <c r="AM487" i="1" s="1"/>
  <c r="AK488" i="1"/>
  <c r="AK632" i="1"/>
  <c r="AK776" i="1"/>
  <c r="AL776" i="1" s="1"/>
  <c r="AM776" i="1" s="1"/>
  <c r="AK573" i="1"/>
  <c r="AK587" i="1"/>
  <c r="AK588" i="1"/>
  <c r="AK679" i="1"/>
  <c r="AL679" i="1" s="1"/>
  <c r="AM679" i="1" s="1"/>
  <c r="AK665" i="1"/>
  <c r="AK667" i="1"/>
  <c r="AK671" i="1"/>
  <c r="AL671" i="1" s="1"/>
  <c r="AM671" i="1" s="1"/>
  <c r="AK675" i="1"/>
  <c r="AK676" i="1"/>
  <c r="AK677" i="1"/>
  <c r="AL677" i="1" s="1"/>
  <c r="AM677" i="1" s="1"/>
  <c r="AK591" i="1"/>
  <c r="AK499" i="1"/>
  <c r="AK788" i="1"/>
  <c r="AK585" i="1"/>
  <c r="AK599" i="1"/>
  <c r="AK600" i="1"/>
  <c r="AK721" i="1"/>
  <c r="AL721" i="1" s="1"/>
  <c r="AM721" i="1" s="1"/>
  <c r="AK683" i="1"/>
  <c r="AK688" i="1"/>
  <c r="AK689" i="1"/>
  <c r="AK690" i="1"/>
  <c r="AK691" i="1"/>
  <c r="AK518" i="1"/>
  <c r="AK544" i="1"/>
  <c r="AK597" i="1"/>
  <c r="AL597" i="1" s="1"/>
  <c r="AM597" i="1" s="1"/>
  <c r="AK526" i="1"/>
  <c r="AK467" i="1"/>
  <c r="AK589" i="1"/>
  <c r="AK696" i="1"/>
  <c r="AK700" i="1"/>
  <c r="AL700" i="1" s="1"/>
  <c r="AM700" i="1" s="1"/>
  <c r="AK701" i="1"/>
  <c r="AK702" i="1"/>
  <c r="AK703" i="1"/>
  <c r="AK706" i="1"/>
  <c r="AK707" i="1"/>
  <c r="AK663" i="1"/>
  <c r="AL663" i="1" s="1"/>
  <c r="AM663" i="1" s="1"/>
  <c r="AK604" i="1"/>
  <c r="AK605" i="1"/>
  <c r="AL605" i="1" s="1"/>
  <c r="AM605" i="1" s="1"/>
  <c r="AK570" i="1"/>
  <c r="AK571" i="1"/>
  <c r="AK716" i="1"/>
  <c r="AK657" i="1"/>
  <c r="AK586" i="1"/>
  <c r="AK505" i="1"/>
  <c r="AK649" i="1"/>
  <c r="AK793" i="1"/>
  <c r="AL793" i="1" s="1"/>
  <c r="AM793" i="1" s="1"/>
  <c r="AK780" i="1"/>
  <c r="AL780" i="1" s="1"/>
  <c r="AM780" i="1" s="1"/>
  <c r="AK768" i="1"/>
  <c r="AK770" i="1"/>
  <c r="AK777" i="1"/>
  <c r="AL777" i="1" s="1"/>
  <c r="AM777" i="1" s="1"/>
  <c r="AK778" i="1"/>
  <c r="AJ1602" i="1"/>
  <c r="AJ1590" i="1"/>
  <c r="AJ1446" i="1"/>
  <c r="AJ1412" i="1"/>
  <c r="AJ1382" i="1"/>
  <c r="AJ1326" i="1"/>
  <c r="AJ1314" i="1"/>
  <c r="AJ1292" i="1"/>
  <c r="AJ1270" i="1"/>
  <c r="AJ1182" i="1"/>
  <c r="AJ1170" i="1"/>
  <c r="AJ1158" i="1"/>
  <c r="AJ1148" i="1"/>
  <c r="AJ1126" i="1"/>
  <c r="AJ1042" i="1"/>
  <c r="AJ1028" i="1"/>
  <c r="AJ1026" i="1"/>
  <c r="AJ1014" i="1"/>
  <c r="AJ998" i="1"/>
  <c r="AJ972" i="1"/>
  <c r="AJ960" i="1"/>
  <c r="AJ870" i="1"/>
  <c r="AJ854" i="1"/>
  <c r="AJ840" i="1"/>
  <c r="AJ838" i="1"/>
  <c r="AJ824" i="1"/>
  <c r="AJ796" i="1"/>
  <c r="AJ1604" i="1"/>
  <c r="AJ1544" i="1"/>
  <c r="AJ1470" i="1"/>
  <c r="AJ1458" i="1"/>
  <c r="AJ1414" i="1"/>
  <c r="AJ1302" i="1"/>
  <c r="AJ1614" i="1"/>
  <c r="AJ1558" i="1"/>
  <c r="AJ1448" i="1"/>
  <c r="AJ359" i="1"/>
  <c r="AJ357" i="1"/>
  <c r="AJ347" i="1"/>
  <c r="AJ337" i="1"/>
  <c r="AJ335" i="1"/>
  <c r="AJ325" i="1"/>
  <c r="AJ315" i="1"/>
  <c r="AJ313" i="1"/>
  <c r="AJ303" i="1"/>
  <c r="AJ293" i="1"/>
  <c r="AJ291" i="1"/>
  <c r="AJ281" i="1"/>
  <c r="AJ269" i="1"/>
  <c r="AJ259" i="1"/>
  <c r="AJ247" i="1"/>
  <c r="AJ237" i="1"/>
  <c r="AJ235" i="1"/>
  <c r="AJ231" i="1"/>
  <c r="AJ219" i="1"/>
  <c r="AJ165" i="1"/>
  <c r="AJ163" i="1"/>
  <c r="AJ161" i="1"/>
  <c r="AJ153" i="1"/>
  <c r="AJ151" i="1"/>
  <c r="AJ149" i="1"/>
  <c r="AJ143" i="1"/>
  <c r="AJ141" i="1"/>
  <c r="AJ139" i="1"/>
  <c r="AJ137" i="1"/>
  <c r="AJ131" i="1"/>
  <c r="AJ121" i="1"/>
  <c r="AJ119" i="1"/>
  <c r="AJ109" i="1"/>
  <c r="AJ99" i="1"/>
  <c r="AJ97" i="1"/>
  <c r="AJ87" i="1"/>
  <c r="AJ75" i="1"/>
  <c r="AJ39" i="1"/>
  <c r="AJ33" i="1"/>
  <c r="AJ27" i="1"/>
  <c r="AJ21" i="1"/>
  <c r="AJ7" i="1"/>
  <c r="AJ367" i="1"/>
  <c r="AJ345" i="1"/>
  <c r="AJ323" i="1"/>
  <c r="AJ13" i="1"/>
  <c r="AJ11" i="1"/>
  <c r="AJ9" i="1"/>
  <c r="AJ5" i="1"/>
  <c r="AJ3" i="1"/>
  <c r="AJ1268" i="1"/>
  <c r="AJ1112" i="1"/>
  <c r="AJ1102" i="1"/>
  <c r="AJ1060" i="1"/>
  <c r="AJ1020" i="1"/>
  <c r="AJ958" i="1"/>
  <c r="AJ946" i="1"/>
  <c r="AJ894" i="1"/>
  <c r="AJ892" i="1"/>
  <c r="AJ862" i="1"/>
  <c r="AJ770" i="1"/>
  <c r="AJ744" i="1"/>
  <c r="AJ718" i="1"/>
  <c r="AJ690" i="1"/>
  <c r="AJ676" i="1"/>
  <c r="AJ650" i="1"/>
  <c r="AJ632" i="1"/>
  <c r="AJ622" i="1"/>
  <c r="AJ600" i="1"/>
  <c r="AJ546" i="1"/>
  <c r="AJ532" i="1"/>
  <c r="AJ506" i="1"/>
  <c r="AJ488" i="1"/>
  <c r="AJ478" i="1"/>
  <c r="AJ448" i="1"/>
  <c r="AJ426" i="1"/>
  <c r="AJ404" i="1"/>
  <c r="AJ382" i="1"/>
  <c r="AJ360" i="1"/>
  <c r="AJ338" i="1"/>
  <c r="AJ304" i="1"/>
  <c r="AJ282" i="1"/>
  <c r="AJ260" i="1"/>
  <c r="AJ238" i="1"/>
  <c r="AJ176" i="1"/>
  <c r="AJ174" i="1"/>
  <c r="AJ166" i="1"/>
  <c r="AJ144" i="1"/>
  <c r="AJ122" i="1"/>
  <c r="AJ100" i="1"/>
  <c r="AJ46" i="1"/>
  <c r="AJ26" i="1"/>
  <c r="AJ1125" i="1"/>
  <c r="AJ943" i="1"/>
  <c r="AJ931" i="1"/>
  <c r="AJ893" i="1"/>
  <c r="AJ887" i="1"/>
  <c r="AJ847" i="1"/>
  <c r="AJ803" i="1"/>
  <c r="AJ761" i="1"/>
  <c r="AJ685" i="1"/>
  <c r="AJ659" i="1"/>
  <c r="AJ651" i="1"/>
  <c r="AJ643" i="1"/>
  <c r="AJ617" i="1"/>
  <c r="AJ609" i="1"/>
  <c r="AJ541" i="1"/>
  <c r="AJ515" i="1"/>
  <c r="AJ507" i="1"/>
  <c r="AJ499" i="1"/>
  <c r="AJ473" i="1"/>
  <c r="AJ465" i="1"/>
  <c r="AJ443" i="1"/>
  <c r="AJ421" i="1"/>
  <c r="AJ399" i="1"/>
  <c r="AJ377" i="1"/>
  <c r="AJ343" i="1"/>
  <c r="AJ321" i="1"/>
  <c r="AJ299" i="1"/>
  <c r="AJ277" i="1"/>
  <c r="AJ255" i="1"/>
  <c r="AJ233" i="1"/>
  <c r="AJ227" i="1"/>
  <c r="AJ205" i="1"/>
  <c r="AJ183" i="1"/>
  <c r="AJ105" i="1"/>
  <c r="AJ103" i="1"/>
  <c r="AJ101" i="1"/>
  <c r="AJ83" i="1"/>
  <c r="AJ61" i="1"/>
  <c r="AJ37" i="1"/>
  <c r="AJ29" i="1"/>
  <c r="AJ17" i="1"/>
  <c r="AJ406" i="1"/>
  <c r="AJ384" i="1"/>
  <c r="AJ362" i="1"/>
  <c r="AJ328" i="1"/>
  <c r="AJ306" i="1"/>
  <c r="AJ284" i="1"/>
  <c r="AJ262" i="1"/>
  <c r="AJ240" i="1"/>
  <c r="AJ200" i="1"/>
  <c r="AJ198" i="1"/>
  <c r="AJ190" i="1"/>
  <c r="AJ168" i="1"/>
  <c r="AJ146" i="1"/>
  <c r="AJ124" i="1"/>
  <c r="AJ56" i="1"/>
  <c r="AJ54" i="1"/>
  <c r="AJ301" i="1"/>
  <c r="AJ279" i="1"/>
  <c r="AJ257" i="1"/>
  <c r="AJ229" i="1"/>
  <c r="AJ207" i="1"/>
  <c r="AJ129" i="1"/>
  <c r="AJ127" i="1"/>
  <c r="AJ125" i="1"/>
  <c r="AJ107" i="1"/>
  <c r="AJ85" i="1"/>
  <c r="AJ63" i="1"/>
  <c r="AJ45" i="1"/>
  <c r="AJ19" i="1"/>
  <c r="AJ15" i="1"/>
  <c r="AJ1680" i="1"/>
  <c r="AJ1640" i="1"/>
  <c r="AJ1586" i="1"/>
  <c r="AJ1564" i="1"/>
  <c r="AJ1536" i="1"/>
  <c r="AJ1484" i="1"/>
  <c r="AJ1450" i="1"/>
  <c r="AJ1442" i="1"/>
  <c r="AJ1434" i="1"/>
  <c r="AJ1420" i="1"/>
  <c r="AJ1328" i="1"/>
  <c r="AJ1286" i="1"/>
  <c r="AJ1276" i="1"/>
  <c r="AJ1236" i="1"/>
  <c r="AJ1184" i="1"/>
  <c r="AJ1162" i="1"/>
  <c r="AJ1146" i="1"/>
  <c r="AJ1142" i="1"/>
  <c r="AJ1132" i="1"/>
  <c r="AJ1030" i="1"/>
  <c r="AJ1018" i="1"/>
  <c r="AJ1000" i="1"/>
  <c r="AJ984" i="1"/>
  <c r="AJ982" i="1"/>
  <c r="AJ966" i="1"/>
  <c r="AJ934" i="1"/>
  <c r="AJ858" i="1"/>
  <c r="AJ846" i="1"/>
  <c r="AJ842" i="1"/>
  <c r="AJ832" i="1"/>
  <c r="AJ830" i="1"/>
  <c r="AJ806" i="1"/>
  <c r="AJ782" i="1"/>
  <c r="AJ778" i="1"/>
  <c r="AJ774" i="1"/>
  <c r="AJ766" i="1"/>
  <c r="AJ760" i="1"/>
  <c r="AJ734" i="1"/>
  <c r="AJ716" i="1"/>
  <c r="AJ706" i="1"/>
  <c r="AJ684" i="1"/>
  <c r="AJ630" i="1"/>
  <c r="AJ616" i="1"/>
  <c r="AJ590" i="1"/>
  <c r="AJ572" i="1"/>
  <c r="AJ562" i="1"/>
  <c r="AJ540" i="1"/>
  <c r="AJ486" i="1"/>
  <c r="AJ472" i="1"/>
  <c r="AJ436" i="1"/>
  <c r="AJ418" i="1"/>
  <c r="AJ396" i="1"/>
  <c r="AJ392" i="1"/>
  <c r="AJ374" i="1"/>
  <c r="AJ370" i="1"/>
  <c r="AJ366" i="1"/>
  <c r="AJ348" i="1"/>
  <c r="AJ344" i="1"/>
  <c r="AJ340" i="1"/>
  <c r="AJ326" i="1"/>
  <c r="AJ318" i="1"/>
  <c r="AJ296" i="1"/>
  <c r="AJ292" i="1"/>
  <c r="AJ274" i="1"/>
  <c r="AJ252" i="1"/>
  <c r="AJ228" i="1"/>
  <c r="AJ206" i="1"/>
  <c r="AJ184" i="1"/>
  <c r="AJ136" i="1"/>
  <c r="AJ116" i="1"/>
  <c r="AJ114" i="1"/>
  <c r="AJ106" i="1"/>
  <c r="AJ84" i="1"/>
  <c r="AJ68" i="1"/>
  <c r="AJ62" i="1"/>
  <c r="AJ58" i="1"/>
  <c r="AJ44" i="1"/>
  <c r="AJ42" i="1"/>
  <c r="AJ40" i="1"/>
  <c r="AJ38" i="1"/>
  <c r="AJ1594" i="1"/>
  <c r="AJ1578" i="1"/>
  <c r="AJ1392" i="1"/>
  <c r="AJ1306" i="1"/>
  <c r="AJ1290" i="1"/>
  <c r="AJ1617" i="1"/>
  <c r="AJ1591" i="1"/>
  <c r="AJ1537" i="1"/>
  <c r="AJ1469" i="1"/>
  <c r="AJ1447" i="1"/>
  <c r="AJ1329" i="1"/>
  <c r="AJ1185" i="1"/>
  <c r="AJ999" i="1"/>
  <c r="AJ967" i="1"/>
  <c r="AJ827" i="1"/>
  <c r="AJ783" i="1"/>
  <c r="AJ769" i="1"/>
  <c r="AJ743" i="1"/>
  <c r="AJ727" i="1"/>
  <c r="AJ701" i="1"/>
  <c r="AJ693" i="1"/>
  <c r="AJ625" i="1"/>
  <c r="AJ599" i="1"/>
  <c r="AJ591" i="1"/>
  <c r="AJ583" i="1"/>
  <c r="AJ557" i="1"/>
  <c r="AJ549" i="1"/>
  <c r="AJ481" i="1"/>
  <c r="AJ461" i="1"/>
  <c r="AJ427" i="1"/>
  <c r="AJ317" i="1"/>
  <c r="AJ283" i="1"/>
  <c r="AJ261" i="1"/>
  <c r="AJ189" i="1"/>
  <c r="AJ187" i="1"/>
  <c r="AJ185" i="1"/>
  <c r="AJ167" i="1"/>
  <c r="AJ145" i="1"/>
  <c r="AJ123" i="1"/>
  <c r="AJ1643" i="1"/>
  <c r="AJ1499" i="1"/>
  <c r="AJ1473" i="1"/>
  <c r="AJ1319" i="1"/>
  <c r="AJ1303" i="1"/>
  <c r="AJ1159" i="1"/>
  <c r="AJ1131" i="1"/>
  <c r="AJ1003" i="1"/>
  <c r="AJ965" i="1"/>
  <c r="AJ919" i="1"/>
  <c r="AJ805" i="1"/>
  <c r="AJ1175" i="1"/>
  <c r="AJ1145" i="1"/>
  <c r="AJ1091" i="1"/>
  <c r="AJ983" i="1"/>
  <c r="AJ1613" i="1"/>
  <c r="AJ1563" i="1"/>
  <c r="AJ1419" i="1"/>
  <c r="AJ1393" i="1"/>
  <c r="AJ1313" i="1"/>
  <c r="AJ1275" i="1"/>
  <c r="AJ1249" i="1"/>
  <c r="AJ1105" i="1"/>
  <c r="AJ1065" i="1"/>
  <c r="AJ1015" i="1"/>
  <c r="AJ825" i="1"/>
  <c r="AJ444" i="1"/>
  <c r="AJ422" i="1"/>
  <c r="AJ388" i="1"/>
  <c r="AJ322" i="1"/>
  <c r="AJ300" i="1"/>
  <c r="AJ278" i="1"/>
  <c r="AJ244" i="1"/>
  <c r="AJ18" i="1"/>
  <c r="AJ405" i="1"/>
  <c r="AJ383" i="1"/>
  <c r="AJ361" i="1"/>
  <c r="AJ339" i="1"/>
  <c r="AJ239" i="1"/>
  <c r="AJ1681" i="1"/>
  <c r="AJ1619" i="1"/>
  <c r="AJ1589" i="1"/>
  <c r="AJ1567" i="1"/>
  <c r="AJ1539" i="1"/>
  <c r="AJ1475" i="1"/>
  <c r="AJ1423" i="1"/>
  <c r="AJ1472" i="1"/>
  <c r="AJ1304" i="1"/>
  <c r="AJ1282" i="1"/>
  <c r="AJ1266" i="1"/>
  <c r="AJ1262" i="1"/>
  <c r="AJ1252" i="1"/>
  <c r="AJ1212" i="1"/>
  <c r="AJ1196" i="1"/>
  <c r="AJ1160" i="1"/>
  <c r="AJ1138" i="1"/>
  <c r="AJ1122" i="1"/>
  <c r="AJ1118" i="1"/>
  <c r="AJ1108" i="1"/>
  <c r="AJ1078" i="1"/>
  <c r="AJ1024" i="1"/>
  <c r="AJ1002" i="1"/>
  <c r="AJ990" i="1"/>
  <c r="AJ986" i="1"/>
  <c r="AJ974" i="1"/>
  <c r="AJ970" i="1"/>
  <c r="AJ954" i="1"/>
  <c r="AJ1656" i="1"/>
  <c r="AJ1570" i="1"/>
  <c r="AJ1426" i="1"/>
  <c r="AJ1628" i="1"/>
  <c r="AJ1562" i="1"/>
  <c r="AJ1554" i="1"/>
  <c r="AJ1460" i="1"/>
  <c r="AJ1396" i="1"/>
  <c r="AJ1368" i="1"/>
  <c r="AJ1512" i="1"/>
  <c r="AJ1418" i="1"/>
  <c r="AJ1616" i="1"/>
  <c r="AJ1540" i="1"/>
  <c r="AJ1410" i="1"/>
  <c r="AJ1593" i="1"/>
  <c r="AJ1513" i="1"/>
  <c r="AJ1449" i="1"/>
  <c r="AJ1445" i="1"/>
  <c r="AJ1395" i="1"/>
  <c r="AJ1369" i="1"/>
  <c r="AJ1305" i="1"/>
  <c r="AJ1295" i="1"/>
  <c r="AJ1289" i="1"/>
  <c r="AJ1279" i="1"/>
  <c r="AJ1265" i="1"/>
  <c r="AJ1251" i="1"/>
  <c r="AJ1225" i="1"/>
  <c r="AJ1161" i="1"/>
  <c r="AJ1151" i="1"/>
  <c r="AJ1135" i="1"/>
  <c r="AJ1121" i="1"/>
  <c r="AJ1107" i="1"/>
  <c r="AJ1063" i="1"/>
  <c r="AJ1045" i="1"/>
  <c r="AJ1029" i="1"/>
  <c r="AJ1017" i="1"/>
  <c r="AJ1007" i="1"/>
  <c r="AJ955" i="1"/>
  <c r="AJ937" i="1"/>
  <c r="AJ938" i="1"/>
  <c r="AJ936" i="1"/>
  <c r="AJ906" i="1"/>
  <c r="AJ890" i="1"/>
  <c r="AJ872" i="1"/>
  <c r="AJ856" i="1"/>
  <c r="AJ810" i="1"/>
  <c r="AJ794" i="1"/>
  <c r="AJ784" i="1"/>
  <c r="AJ762" i="1"/>
  <c r="AJ748" i="1"/>
  <c r="AJ740" i="1"/>
  <c r="AJ722" i="1"/>
  <c r="AJ708" i="1"/>
  <c r="AJ704" i="1"/>
  <c r="AJ694" i="1"/>
  <c r="AJ672" i="1"/>
  <c r="AJ654" i="1"/>
  <c r="AJ640" i="1"/>
  <c r="AJ618" i="1"/>
  <c r="AJ614" i="1"/>
  <c r="AJ604" i="1"/>
  <c r="AJ596" i="1"/>
  <c r="AJ586" i="1"/>
  <c r="AJ578" i="1"/>
  <c r="AJ564" i="1"/>
  <c r="AJ560" i="1"/>
  <c r="AJ550" i="1"/>
  <c r="AJ528" i="1"/>
  <c r="AJ510" i="1"/>
  <c r="AJ496" i="1"/>
  <c r="AJ474" i="1"/>
  <c r="AJ470" i="1"/>
  <c r="AJ454" i="1"/>
  <c r="AJ446" i="1"/>
  <c r="AJ432" i="1"/>
  <c r="AJ412" i="1"/>
  <c r="AJ410" i="1"/>
  <c r="AJ390" i="1"/>
  <c r="AJ376" i="1"/>
  <c r="AJ368" i="1"/>
  <c r="AJ354" i="1"/>
  <c r="AJ346" i="1"/>
  <c r="AJ332" i="1"/>
  <c r="AJ324" i="1"/>
  <c r="AJ310" i="1"/>
  <c r="AJ302" i="1"/>
  <c r="AJ288" i="1"/>
  <c r="AJ268" i="1"/>
  <c r="AJ266" i="1"/>
  <c r="AJ246" i="1"/>
  <c r="AJ232" i="1"/>
  <c r="AJ230" i="1"/>
  <c r="AJ216" i="1"/>
  <c r="AJ208" i="1"/>
  <c r="AJ194" i="1"/>
  <c r="AJ172" i="1"/>
  <c r="AJ140" i="1"/>
  <c r="AJ138" i="1"/>
  <c r="AJ130" i="1"/>
  <c r="AJ108" i="1"/>
  <c r="AJ104" i="1"/>
  <c r="AJ102" i="1"/>
  <c r="AJ94" i="1"/>
  <c r="AJ86" i="1"/>
  <c r="AJ72" i="1"/>
  <c r="AJ64" i="1"/>
  <c r="AJ50" i="1"/>
  <c r="AJ30" i="1"/>
  <c r="AJ28" i="1"/>
  <c r="AJ24" i="1"/>
  <c r="AJ20" i="1"/>
  <c r="AJ10" i="1"/>
  <c r="AJ4" i="1"/>
  <c r="AJ857" i="1"/>
  <c r="AJ851" i="1"/>
  <c r="AJ845" i="1"/>
  <c r="AJ829" i="1"/>
  <c r="AJ813" i="1"/>
  <c r="AJ789" i="1"/>
  <c r="AJ767" i="1"/>
  <c r="AJ763" i="1"/>
  <c r="AJ759" i="1"/>
  <c r="AJ757" i="1"/>
  <c r="AJ751" i="1"/>
  <c r="AJ731" i="1"/>
  <c r="AJ725" i="1"/>
  <c r="AJ723" i="1"/>
  <c r="AJ717" i="1"/>
  <c r="AJ715" i="1"/>
  <c r="AJ689" i="1"/>
  <c r="AJ681" i="1"/>
  <c r="AJ649" i="1"/>
  <c r="AJ623" i="1"/>
  <c r="AJ615" i="1"/>
  <c r="AJ613" i="1"/>
  <c r="AJ607" i="1"/>
  <c r="AJ587" i="1"/>
  <c r="AJ581" i="1"/>
  <c r="AJ579" i="1"/>
  <c r="AJ573" i="1"/>
  <c r="AJ571" i="1"/>
  <c r="AJ545" i="1"/>
  <c r="AJ537" i="1"/>
  <c r="AJ505" i="1"/>
  <c r="AJ479" i="1"/>
  <c r="AJ471" i="1"/>
  <c r="AJ469" i="1"/>
  <c r="AJ463" i="1"/>
  <c r="AJ451" i="1"/>
  <c r="AJ449" i="1"/>
  <c r="AJ429" i="1"/>
  <c r="AJ415" i="1"/>
  <c r="AJ407" i="1"/>
  <c r="AJ393" i="1"/>
  <c r="AJ385" i="1"/>
  <c r="AJ371" i="1"/>
  <c r="AJ363" i="1"/>
  <c r="AJ349" i="1"/>
  <c r="AJ341" i="1"/>
  <c r="AJ327" i="1"/>
  <c r="AJ307" i="1"/>
  <c r="AJ305" i="1"/>
  <c r="AJ285" i="1"/>
  <c r="AJ271" i="1"/>
  <c r="AJ263" i="1"/>
  <c r="AJ249" i="1"/>
  <c r="AJ241" i="1"/>
  <c r="AJ213" i="1"/>
  <c r="AJ211" i="1"/>
  <c r="AJ209" i="1"/>
  <c r="AJ191" i="1"/>
  <c r="AJ177" i="1"/>
  <c r="AJ175" i="1"/>
  <c r="AJ173" i="1"/>
  <c r="AJ169" i="1"/>
  <c r="AJ155" i="1"/>
  <c r="AJ147" i="1"/>
  <c r="AJ133" i="1"/>
  <c r="AJ111" i="1"/>
  <c r="AJ69" i="1"/>
  <c r="AJ67" i="1"/>
  <c r="AJ65" i="1"/>
  <c r="AJ47" i="1"/>
  <c r="AJ25" i="1"/>
  <c r="AI194" i="1"/>
  <c r="AI662" i="1"/>
  <c r="AI1178" i="1"/>
  <c r="AI424" i="1"/>
  <c r="AI930" i="1"/>
  <c r="AI284" i="1"/>
  <c r="AI716" i="1"/>
  <c r="AI1017" i="1"/>
  <c r="AI790" i="1"/>
  <c r="AI874" i="1"/>
  <c r="AI371" i="1"/>
  <c r="AI587" i="1"/>
  <c r="AI109" i="1"/>
  <c r="AI1340" i="1"/>
  <c r="AI1496" i="1"/>
  <c r="AI504" i="1"/>
  <c r="AI1470" i="1"/>
  <c r="AI84" i="1"/>
  <c r="AI1275" i="1"/>
  <c r="AI1204" i="1"/>
  <c r="AI1600" i="1"/>
  <c r="AI1678" i="1"/>
  <c r="AI7" i="1"/>
  <c r="AI490" i="1"/>
  <c r="AI253" i="1"/>
  <c r="AI1141" i="1"/>
  <c r="AI1427" i="1"/>
  <c r="AI840" i="1"/>
  <c r="AI650" i="1"/>
  <c r="AI758" i="1"/>
  <c r="AI926" i="1"/>
  <c r="AI99" i="1"/>
  <c r="AI460" i="1"/>
  <c r="AI977" i="1"/>
  <c r="AI115" i="1"/>
  <c r="AI319" i="1"/>
  <c r="AI549" i="1"/>
  <c r="AI526" i="1"/>
  <c r="AI730" i="1"/>
  <c r="AI215" i="1"/>
  <c r="AI1055" i="1"/>
  <c r="AI865" i="1"/>
  <c r="AI1245" i="1"/>
  <c r="AI1186" i="1"/>
  <c r="AI1438" i="1"/>
  <c r="AI1518" i="1"/>
  <c r="AI1596" i="1"/>
  <c r="AI1322" i="1"/>
  <c r="AI1672" i="1"/>
  <c r="AI372" i="1"/>
  <c r="AI531" i="1"/>
  <c r="AI665" i="1"/>
  <c r="AI1157" i="1"/>
  <c r="AI606" i="1"/>
  <c r="AI990" i="1"/>
  <c r="AI1101" i="1"/>
  <c r="AI742" i="1"/>
  <c r="AI1102" i="1"/>
  <c r="AI395" i="1"/>
  <c r="AI1103" i="1"/>
  <c r="AI37" i="1"/>
  <c r="AI157" i="1"/>
  <c r="AI169" i="1"/>
  <c r="AI277" i="1"/>
  <c r="AI685" i="1"/>
  <c r="AI877" i="1"/>
  <c r="AI961" i="1"/>
  <c r="AI1614" i="1"/>
  <c r="AI1354" i="1"/>
  <c r="AI1486" i="1"/>
  <c r="AI432" i="1"/>
  <c r="AI1487" i="1"/>
  <c r="AI1308" i="1"/>
  <c r="AI1488" i="1"/>
  <c r="AI1524" i="1"/>
  <c r="AI1634" i="1"/>
  <c r="AI1104" i="1"/>
  <c r="AI1216" i="1"/>
  <c r="AI494" i="1"/>
  <c r="AI830" i="1"/>
  <c r="AI235" i="1"/>
  <c r="AI13" i="1"/>
  <c r="AI1413" i="1"/>
  <c r="AI1127" i="1"/>
  <c r="AI590" i="1"/>
  <c r="AI879" i="1"/>
  <c r="AI220" i="1"/>
  <c r="AI712" i="1"/>
  <c r="AI65" i="1"/>
  <c r="AI126" i="1"/>
  <c r="AI451" i="1"/>
  <c r="AI955" i="1"/>
  <c r="AI981" i="1"/>
  <c r="AI334" i="1"/>
  <c r="AI634" i="1"/>
  <c r="AI1078" i="1"/>
  <c r="AI275" i="1"/>
  <c r="AI793" i="1"/>
  <c r="AI1666" i="1"/>
  <c r="AI1235" i="1"/>
  <c r="AI1583" i="1"/>
  <c r="AI1477" i="1"/>
  <c r="AI1374" i="1"/>
  <c r="AI540" i="1"/>
  <c r="AI1163" i="1"/>
  <c r="AI1348" i="1"/>
  <c r="AI1492" i="1"/>
  <c r="AI831" i="1"/>
  <c r="AI496" i="1"/>
  <c r="AI9" i="1"/>
  <c r="AI1124" i="1"/>
  <c r="AI240" i="1"/>
  <c r="AI1423" i="1"/>
  <c r="AI398" i="1"/>
  <c r="AI953" i="1"/>
  <c r="AI294" i="1"/>
  <c r="AI954" i="1"/>
  <c r="AI703" i="1"/>
  <c r="AI512" i="1"/>
  <c r="AI621" i="1"/>
  <c r="AI142" i="1"/>
  <c r="AI358" i="1"/>
  <c r="AI766" i="1"/>
  <c r="AI1066" i="1"/>
  <c r="AI61" i="1"/>
  <c r="AI229" i="1"/>
  <c r="AI577" i="1"/>
  <c r="AI985" i="1"/>
  <c r="AI1328" i="1"/>
  <c r="AI1592" i="1"/>
  <c r="AI1534" i="1"/>
  <c r="AI1173" i="1"/>
  <c r="AI1451" i="1"/>
  <c r="AI1344" i="1"/>
  <c r="AI1622" i="1"/>
  <c r="AI1252" i="1"/>
  <c r="AI860" i="1"/>
  <c r="AI819" i="1"/>
  <c r="AI820" i="1"/>
  <c r="AI485" i="1"/>
  <c r="AI1135" i="1"/>
  <c r="AI34" i="1"/>
  <c r="AI1421" i="1"/>
  <c r="AI291" i="1"/>
  <c r="AI603" i="1"/>
  <c r="AI184" i="1"/>
  <c r="AI760" i="1"/>
  <c r="AI988" i="1"/>
  <c r="AI77" i="1"/>
  <c r="AI893" i="1"/>
  <c r="AI989" i="1"/>
  <c r="AI630" i="1"/>
  <c r="AI714" i="1"/>
  <c r="AI139" i="1"/>
  <c r="AI967" i="1"/>
  <c r="AI1087" i="1"/>
  <c r="AI454" i="1"/>
  <c r="AI335" i="1"/>
  <c r="AI517" i="1"/>
  <c r="AI1316" i="1"/>
  <c r="AI1547" i="1"/>
  <c r="AI1681" i="1"/>
  <c r="AI1238" i="1"/>
  <c r="AI1192" i="1"/>
  <c r="AI1456" i="1"/>
  <c r="AI1349" i="1"/>
  <c r="AI1555" i="1"/>
  <c r="AI1082" i="1"/>
  <c r="AI903" i="1"/>
  <c r="AI340" i="1"/>
  <c r="AI1036" i="1"/>
  <c r="AI413" i="1"/>
  <c r="AI90" i="1"/>
  <c r="AI270" i="1"/>
  <c r="AI523" i="1"/>
  <c r="AI727" i="1"/>
  <c r="AI849" i="1"/>
  <c r="AI613" i="1"/>
  <c r="AI1448" i="1"/>
  <c r="AI1156" i="1"/>
  <c r="AI1571" i="1"/>
  <c r="AI144" i="1"/>
  <c r="AI744" i="1"/>
  <c r="AI1249" i="1"/>
  <c r="AI168" i="1"/>
  <c r="AI1551" i="1"/>
  <c r="AI1290" i="1"/>
  <c r="AI564" i="1"/>
  <c r="AI1363" i="1"/>
  <c r="AI1641" i="1"/>
  <c r="AI386" i="1"/>
  <c r="AI950" i="1"/>
  <c r="AI39" i="1"/>
  <c r="AI447" i="1"/>
  <c r="AI711" i="1"/>
  <c r="AI1026" i="1"/>
  <c r="AI511" i="1"/>
  <c r="AI584" i="1"/>
  <c r="AI800" i="1"/>
  <c r="AI177" i="1"/>
  <c r="AI897" i="1"/>
  <c r="AI287" i="1"/>
  <c r="AI625" i="1"/>
  <c r="AI1449" i="1"/>
  <c r="AI156" i="1"/>
  <c r="AI1366" i="1"/>
  <c r="AI1511" i="1"/>
  <c r="AI1064" i="1"/>
  <c r="AI1175" i="1"/>
  <c r="AI1671" i="1"/>
  <c r="AI1229" i="1"/>
  <c r="AI1589" i="1"/>
  <c r="AI122" i="1"/>
  <c r="AI326" i="1"/>
  <c r="AI423" i="1"/>
  <c r="AI699" i="1"/>
  <c r="AI807" i="1"/>
  <c r="AI174" i="1"/>
  <c r="AI918" i="1"/>
  <c r="AI57" i="1"/>
  <c r="AI381" i="1"/>
  <c r="AI501" i="1"/>
  <c r="AI861" i="1"/>
  <c r="AI658" i="1"/>
  <c r="AI563" i="1"/>
  <c r="AI1057" i="1"/>
  <c r="AI1256" i="1"/>
  <c r="AI1460" i="1"/>
  <c r="AI1629" i="1"/>
  <c r="AI992" i="1"/>
  <c r="AI1190" i="1"/>
  <c r="AI1550" i="1"/>
  <c r="AI1610" i="1"/>
  <c r="AI1387" i="1"/>
  <c r="AI74" i="1"/>
  <c r="AI159" i="1"/>
  <c r="AI459" i="1"/>
  <c r="AI1095" i="1"/>
  <c r="AI328" i="1"/>
  <c r="AI880" i="1"/>
  <c r="AI750" i="1"/>
  <c r="AI379" i="1"/>
  <c r="AI667" i="1"/>
  <c r="AI608" i="1"/>
  <c r="AI1030" i="1"/>
  <c r="AI971" i="1"/>
  <c r="AI181" i="1"/>
  <c r="AI1569" i="1"/>
  <c r="AI1296" i="1"/>
  <c r="AI1225" i="1"/>
  <c r="AI1465" i="1"/>
  <c r="AI528" i="1"/>
  <c r="AI1191" i="1"/>
  <c r="AI720" i="1"/>
  <c r="AI1337" i="1"/>
  <c r="AI1529" i="1"/>
  <c r="AI1665" i="1"/>
  <c r="AI810" i="1"/>
  <c r="AI249" i="1"/>
  <c r="AI10" i="1"/>
  <c r="AI469" i="1"/>
  <c r="AI1132" i="1"/>
  <c r="AI1434" i="1"/>
  <c r="AI434" i="1"/>
  <c r="AI723" i="1"/>
  <c r="AI150" i="1"/>
  <c r="AI558" i="1"/>
  <c r="AI931" i="1"/>
  <c r="AI776" i="1"/>
  <c r="AI201" i="1"/>
  <c r="AI393" i="1"/>
  <c r="AI514" i="1"/>
  <c r="AI862" i="1"/>
  <c r="AI1042" i="1"/>
  <c r="AI659" i="1"/>
  <c r="AI1019" i="1"/>
  <c r="AI289" i="1"/>
  <c r="AI72" i="1"/>
  <c r="AI1200" i="1"/>
  <c r="AI1380" i="1"/>
  <c r="AI1645" i="1"/>
  <c r="AI1490" i="1"/>
  <c r="AI1276" i="1"/>
  <c r="AI1480" i="1"/>
  <c r="AI1601" i="1"/>
  <c r="AI374" i="1"/>
  <c r="AI411" i="1"/>
  <c r="AI112" i="1"/>
  <c r="AI772" i="1"/>
  <c r="AI1108" i="1"/>
  <c r="AI557" i="1"/>
  <c r="AI534" i="1"/>
  <c r="AI271" i="1"/>
  <c r="AI44" i="1"/>
  <c r="AI224" i="1"/>
  <c r="AI633" i="1"/>
  <c r="AI885" i="1"/>
  <c r="AI718" i="1"/>
  <c r="AI980" i="1"/>
  <c r="AI1278" i="1"/>
  <c r="AI1462" i="1"/>
  <c r="AI1199" i="1"/>
  <c r="AI1607" i="1"/>
  <c r="AI1536" i="1"/>
  <c r="AI1620" i="1"/>
  <c r="AI960" i="1"/>
  <c r="AI1213" i="1"/>
  <c r="AI1369" i="1"/>
  <c r="AI244" i="1"/>
  <c r="AI30" i="1"/>
  <c r="AI478" i="1"/>
  <c r="AI839" i="1"/>
  <c r="AI1416" i="1"/>
  <c r="AI1139" i="1"/>
  <c r="AI242" i="1"/>
  <c r="AI27" i="1"/>
  <c r="AI822" i="1"/>
  <c r="AI468" i="1"/>
  <c r="AI1405" i="1"/>
  <c r="AI1144" i="1"/>
  <c r="AI818" i="1"/>
  <c r="AI15" i="1"/>
  <c r="AI486" i="1"/>
  <c r="AI238" i="1"/>
  <c r="AI1406" i="1"/>
  <c r="AI1149" i="1"/>
  <c r="AI6" i="1"/>
  <c r="AI248" i="1"/>
  <c r="AI491" i="1"/>
  <c r="AI827" i="1"/>
  <c r="AI1152" i="1"/>
  <c r="AI1415" i="1"/>
  <c r="AI542" i="1"/>
  <c r="AI939" i="1"/>
  <c r="AI89" i="1"/>
  <c r="AI725" i="1"/>
  <c r="AI1109" i="1"/>
  <c r="AI222" i="1"/>
  <c r="AI438" i="1"/>
  <c r="AI870" i="1"/>
  <c r="AI355" i="1"/>
  <c r="AI607" i="1"/>
  <c r="AI871" i="1"/>
  <c r="AI1171" i="1"/>
  <c r="AI644" i="1"/>
  <c r="AI129" i="1"/>
  <c r="AI299" i="1"/>
  <c r="AI757" i="1"/>
  <c r="AI1016" i="1"/>
  <c r="AI1317" i="1"/>
  <c r="AI1342" i="1"/>
  <c r="AI1590" i="1"/>
  <c r="AI1237" i="1"/>
  <c r="AI1479" i="1"/>
  <c r="AI1540" i="1"/>
  <c r="AI756" i="1"/>
  <c r="AI1680" i="1"/>
  <c r="AI472" i="1"/>
  <c r="AI1133" i="1"/>
  <c r="AI1134" i="1"/>
  <c r="AI814" i="1"/>
  <c r="AI36" i="1"/>
  <c r="AI252" i="1"/>
  <c r="AI1417" i="1"/>
  <c r="AI1155" i="1"/>
  <c r="AI136" i="1"/>
  <c r="AI688" i="1"/>
  <c r="AI522" i="1"/>
  <c r="AI919" i="1"/>
  <c r="AI417" i="1"/>
  <c r="AI190" i="1"/>
  <c r="AI310" i="1"/>
  <c r="AI47" i="1"/>
  <c r="AI611" i="1"/>
  <c r="AI767" i="1"/>
  <c r="AI887" i="1"/>
  <c r="AI1043" i="1"/>
  <c r="AI373" i="1"/>
  <c r="AI1568" i="1"/>
  <c r="AI1640" i="1"/>
  <c r="AI1281" i="1"/>
  <c r="AI1500" i="1"/>
  <c r="AI588" i="1"/>
  <c r="AI1004" i="1"/>
  <c r="AI1481" i="1"/>
  <c r="AI86" i="1"/>
  <c r="AI638" i="1"/>
  <c r="AI399" i="1"/>
  <c r="AI567" i="1"/>
  <c r="AI364" i="1"/>
  <c r="AI221" i="1"/>
  <c r="AI713" i="1"/>
  <c r="AI1002" i="1"/>
  <c r="AI500" i="1"/>
  <c r="AI273" i="1"/>
  <c r="AI121" i="1"/>
  <c r="AI1052" i="1"/>
  <c r="AI768" i="1"/>
  <c r="AI1668" i="1"/>
  <c r="AI896" i="1"/>
  <c r="AI1189" i="1"/>
  <c r="AI1345" i="1"/>
  <c r="AI1525" i="1"/>
  <c r="AI1526" i="1"/>
  <c r="AI1458" i="1"/>
  <c r="AI1203" i="1"/>
  <c r="AI968" i="1"/>
  <c r="AI1315" i="1"/>
  <c r="AI1591" i="1"/>
  <c r="AI18" i="1"/>
  <c r="AI258" i="1"/>
  <c r="AI475" i="1"/>
  <c r="AI1125" i="1"/>
  <c r="AI829" i="1"/>
  <c r="AI1431" i="1"/>
  <c r="AI1120" i="1"/>
  <c r="AI821" i="1"/>
  <c r="AI474" i="1"/>
  <c r="AI259" i="1"/>
  <c r="AI24" i="1"/>
  <c r="AI1409" i="1"/>
  <c r="AI518" i="1"/>
  <c r="AI173" i="1"/>
  <c r="AI293" i="1"/>
  <c r="AI678" i="1"/>
  <c r="AI343" i="1"/>
  <c r="AI763" i="1"/>
  <c r="AI883" i="1"/>
  <c r="AI669" i="1"/>
  <c r="AI969" i="1"/>
  <c r="AI1089" i="1"/>
  <c r="AI94" i="1"/>
  <c r="AI598" i="1"/>
  <c r="AI1018" i="1"/>
  <c r="AI143" i="1"/>
  <c r="AI1232" i="1"/>
  <c r="AI1508" i="1"/>
  <c r="AI1185" i="1"/>
  <c r="AI1271" i="1"/>
  <c r="AI1619" i="1"/>
  <c r="AI1442" i="1"/>
  <c r="AI1574" i="1"/>
  <c r="AI1338" i="1"/>
  <c r="AI444" i="1"/>
  <c r="AI338" i="1"/>
  <c r="AI734" i="1"/>
  <c r="AI746" i="1"/>
  <c r="AI519" i="1"/>
  <c r="AI1023" i="1"/>
  <c r="AI304" i="1"/>
  <c r="AI617" i="1"/>
  <c r="AI895" i="1"/>
  <c r="AI118" i="1"/>
  <c r="AI958" i="1"/>
  <c r="AI1054" i="1"/>
  <c r="AI73" i="1"/>
  <c r="AI1268" i="1"/>
  <c r="AI1554" i="1"/>
  <c r="AI1172" i="1"/>
  <c r="AI1618" i="1"/>
  <c r="AI576" i="1"/>
  <c r="AI1463" i="1"/>
  <c r="AI204" i="1"/>
  <c r="AI1392" i="1"/>
  <c r="AI1206" i="1"/>
  <c r="AI1530" i="1"/>
  <c r="AI408" i="1"/>
  <c r="AI543" i="1"/>
  <c r="AI666" i="1"/>
  <c r="AI787" i="1"/>
  <c r="AI1015" i="1"/>
  <c r="AI740" i="1"/>
  <c r="AI165" i="1"/>
  <c r="AI321" i="1"/>
  <c r="AI934" i="1"/>
  <c r="AI83" i="1"/>
  <c r="AI203" i="1"/>
  <c r="AI551" i="1"/>
  <c r="AI875" i="1"/>
  <c r="AI361" i="1"/>
  <c r="AI445" i="1"/>
  <c r="AI1461" i="1"/>
  <c r="AI1653" i="1"/>
  <c r="AI1068" i="1"/>
  <c r="AI1274" i="1"/>
  <c r="AI1239" i="1"/>
  <c r="AI1181" i="1"/>
  <c r="AI1397" i="1"/>
  <c r="AI1541" i="1"/>
  <c r="AI1553" i="1"/>
  <c r="AI1166" i="1"/>
  <c r="AI219" i="1"/>
  <c r="AI316" i="1"/>
  <c r="AI125" i="1"/>
  <c r="AI1049" i="1"/>
  <c r="AI1050" i="1"/>
  <c r="AI91" i="1"/>
  <c r="AI991" i="1"/>
  <c r="AI1051" i="1"/>
  <c r="AI380" i="1"/>
  <c r="AI933" i="1"/>
  <c r="AI694" i="1"/>
  <c r="AI503" i="1"/>
  <c r="AI791" i="1"/>
  <c r="AI863" i="1"/>
  <c r="AI433" i="1"/>
  <c r="AI601" i="1"/>
  <c r="AI673" i="1"/>
  <c r="AI1506" i="1"/>
  <c r="AI1167" i="1"/>
  <c r="AI1647" i="1"/>
  <c r="AI1441" i="1"/>
  <c r="AI1561" i="1"/>
  <c r="AI1226" i="1"/>
  <c r="AI1279" i="1"/>
  <c r="AI290" i="1"/>
  <c r="AI674" i="1"/>
  <c r="AI770" i="1"/>
  <c r="AI701" i="1"/>
  <c r="AI917" i="1"/>
  <c r="AI1085" i="1"/>
  <c r="AI162" i="1"/>
  <c r="AI210" i="1"/>
  <c r="AI571" i="1"/>
  <c r="AI1159" i="1"/>
  <c r="AI524" i="1"/>
  <c r="AI45" i="1"/>
  <c r="AI333" i="1"/>
  <c r="AI429" i="1"/>
  <c r="AI994" i="1"/>
  <c r="AI1376" i="1"/>
  <c r="AI876" i="1"/>
  <c r="AI1377" i="1"/>
  <c r="AI1584" i="1"/>
  <c r="AI1516" i="1"/>
  <c r="AI1624" i="1"/>
  <c r="AI1314" i="1"/>
  <c r="AI1446" i="1"/>
  <c r="AI1231" i="1"/>
  <c r="AI1375" i="1"/>
  <c r="AI29" i="1"/>
  <c r="AI1145" i="1"/>
  <c r="AI237" i="1"/>
  <c r="AI467" i="1"/>
  <c r="AI841" i="1"/>
  <c r="AI1410" i="1"/>
  <c r="AI234" i="1"/>
  <c r="AI19" i="1"/>
  <c r="AI493" i="1"/>
  <c r="AI1150" i="1"/>
  <c r="AI1403" i="1"/>
  <c r="AI828" i="1"/>
  <c r="AI975" i="1"/>
  <c r="AI196" i="1"/>
  <c r="AI280" i="1"/>
  <c r="AI161" i="1"/>
  <c r="AI569" i="1"/>
  <c r="AI749" i="1"/>
  <c r="AI366" i="1"/>
  <c r="AI427" i="1"/>
  <c r="AI739" i="1"/>
  <c r="AI1111" i="1"/>
  <c r="AI957" i="1"/>
  <c r="AI502" i="1"/>
  <c r="AI97" i="1"/>
  <c r="AI1484" i="1"/>
  <c r="AI1664" i="1"/>
  <c r="AI1257" i="1"/>
  <c r="AI1398" i="1"/>
  <c r="AI884" i="1"/>
  <c r="AI1283" i="1"/>
  <c r="AI1266" i="1"/>
  <c r="AI1586" i="1"/>
  <c r="AI1504" i="1"/>
  <c r="AI636" i="1"/>
  <c r="AI1243" i="1"/>
  <c r="AI410" i="1"/>
  <c r="AI339" i="1"/>
  <c r="AI53" i="1"/>
  <c r="AI774" i="1"/>
  <c r="AI1086" i="1"/>
  <c r="AI691" i="1"/>
  <c r="AI297" i="1"/>
  <c r="AI886" i="1"/>
  <c r="AI946" i="1"/>
  <c r="AI119" i="1"/>
  <c r="AI515" i="1"/>
  <c r="AI637" i="1"/>
  <c r="AI973" i="1"/>
  <c r="AI228" i="1"/>
  <c r="AI1169" i="1"/>
  <c r="AI1269" i="1"/>
  <c r="AI1593" i="1"/>
  <c r="AI600" i="1"/>
  <c r="AI1650" i="1"/>
  <c r="AI1394" i="1"/>
  <c r="AI1454" i="1"/>
  <c r="AI1538" i="1"/>
  <c r="AI1219" i="1"/>
  <c r="AI98" i="1"/>
  <c r="AI962" i="1"/>
  <c r="AI616" i="1"/>
  <c r="AI533" i="1"/>
  <c r="AI869" i="1"/>
  <c r="AI1001" i="1"/>
  <c r="AI138" i="1"/>
  <c r="AI322" i="1"/>
  <c r="AI802" i="1"/>
  <c r="AI575" i="1"/>
  <c r="AI683" i="1"/>
  <c r="AI1081" i="1"/>
  <c r="AI1400" i="1"/>
  <c r="AI1580" i="1"/>
  <c r="AI1679" i="1"/>
  <c r="AI384" i="1"/>
  <c r="AI1285" i="1"/>
  <c r="AI1251" i="1"/>
  <c r="AI216" i="1"/>
  <c r="AI1179" i="1"/>
  <c r="AI1469" i="1"/>
  <c r="AI420" i="1"/>
  <c r="AI1543" i="1"/>
  <c r="AI182" i="1"/>
  <c r="AI302" i="1"/>
  <c r="AI806" i="1"/>
  <c r="AI878" i="1"/>
  <c r="AI63" i="1"/>
  <c r="AI387" i="1"/>
  <c r="AI675" i="1"/>
  <c r="AI687" i="1"/>
  <c r="AI1071" i="1"/>
  <c r="AI1013" i="1"/>
  <c r="AI163" i="1"/>
  <c r="AI595" i="1"/>
  <c r="AI1183" i="1"/>
  <c r="AI537" i="1"/>
  <c r="AI421" i="1"/>
  <c r="AI937" i="1"/>
  <c r="AI1341" i="1"/>
  <c r="AI1595" i="1"/>
  <c r="AI1332" i="1"/>
  <c r="AI1262" i="1"/>
  <c r="AI1503" i="1"/>
  <c r="AI1300" i="1"/>
  <c r="AI1385" i="1"/>
  <c r="AI1625" i="1"/>
  <c r="AI1483" i="1"/>
  <c r="AI1242" i="1"/>
  <c r="AI16" i="1"/>
  <c r="AI1122" i="1"/>
  <c r="AI813" i="1"/>
  <c r="AI262" i="1"/>
  <c r="AI480" i="1"/>
  <c r="AI1418" i="1"/>
  <c r="AI303" i="1"/>
  <c r="AI759" i="1"/>
  <c r="AI1083" i="1"/>
  <c r="AI1012" i="1"/>
  <c r="AI151" i="1"/>
  <c r="AI440" i="1"/>
  <c r="AI536" i="1"/>
  <c r="AI189" i="1"/>
  <c r="AI645" i="1"/>
  <c r="AI729" i="1"/>
  <c r="AI873" i="1"/>
  <c r="AI935" i="1"/>
  <c r="AI85" i="1"/>
  <c r="AI553" i="1"/>
  <c r="AI1677" i="1"/>
  <c r="AI1170" i="1"/>
  <c r="AI1329" i="1"/>
  <c r="AI1497" i="1"/>
  <c r="AI1557" i="1"/>
  <c r="AI1440" i="1"/>
  <c r="AI360" i="1"/>
  <c r="AI1205" i="1"/>
  <c r="AI1350" i="1"/>
  <c r="AI832" i="1"/>
  <c r="AI20" i="1"/>
  <c r="AI477" i="1"/>
  <c r="AI263" i="1"/>
  <c r="AI1138" i="1"/>
  <c r="AI1407" i="1"/>
  <c r="AI266" i="1"/>
  <c r="AI23" i="1"/>
  <c r="AI1115" i="1"/>
  <c r="AI1116" i="1"/>
  <c r="AI492" i="1"/>
  <c r="AI1404" i="1"/>
  <c r="AI836" i="1"/>
  <c r="AI206" i="1"/>
  <c r="AI267" i="1"/>
  <c r="AI1048" i="1"/>
  <c r="AI41" i="1"/>
  <c r="AI509" i="1"/>
  <c r="AI905" i="1"/>
  <c r="AI583" i="1"/>
  <c r="AI368" i="1"/>
  <c r="AI647" i="1"/>
  <c r="AI707" i="1"/>
  <c r="AI745" i="1"/>
  <c r="AI648" i="1"/>
  <c r="AI1209" i="1"/>
  <c r="AI1638" i="1"/>
  <c r="AI1439" i="1"/>
  <c r="AI1320" i="1"/>
  <c r="AI1548" i="1"/>
  <c r="AI1357" i="1"/>
  <c r="AI132" i="1"/>
  <c r="AI1564" i="1"/>
  <c r="AI1165" i="1"/>
  <c r="AI456" i="1"/>
  <c r="AI864" i="1"/>
  <c r="AI254" i="1"/>
  <c r="AI3" i="1"/>
  <c r="AI484" i="1"/>
  <c r="AI811" i="1"/>
  <c r="AI1426" i="1"/>
  <c r="AI1140" i="1"/>
  <c r="AI974" i="1"/>
  <c r="AI352" i="1"/>
  <c r="AI700" i="1"/>
  <c r="AI209" i="1"/>
  <c r="AI449" i="1"/>
  <c r="AI605" i="1"/>
  <c r="AI965" i="1"/>
  <c r="AI1098" i="1"/>
  <c r="AI655" i="1"/>
  <c r="AI128" i="1"/>
  <c r="AI513" i="1"/>
  <c r="AI59" i="1"/>
  <c r="AI313" i="1"/>
  <c r="AI1184" i="1"/>
  <c r="AI804" i="1"/>
  <c r="AI1581" i="1"/>
  <c r="AI1270" i="1"/>
  <c r="AI888" i="1"/>
  <c r="AI1391" i="1"/>
  <c r="AI1657" i="1"/>
  <c r="AI1263" i="1"/>
  <c r="AI1255" i="1"/>
  <c r="AI1399" i="1"/>
  <c r="AI1447" i="1"/>
  <c r="AI1519" i="1"/>
  <c r="AI1010" i="1"/>
  <c r="AI171" i="1"/>
  <c r="AI40" i="1"/>
  <c r="AI544" i="1"/>
  <c r="AI808" i="1"/>
  <c r="AI1060" i="1"/>
  <c r="AI378" i="1"/>
  <c r="AI943" i="1"/>
  <c r="AI152" i="1"/>
  <c r="AI452" i="1"/>
  <c r="AI680" i="1"/>
  <c r="AI286" i="1"/>
  <c r="AI610" i="1"/>
  <c r="AI589" i="1"/>
  <c r="AI889" i="1"/>
  <c r="AI1196" i="1"/>
  <c r="AI1304" i="1"/>
  <c r="AI1353" i="1"/>
  <c r="AI1246" i="1"/>
  <c r="AI1559" i="1"/>
  <c r="AI1655" i="1"/>
  <c r="AI1466" i="1"/>
  <c r="AI1515" i="1"/>
  <c r="AI462" i="1"/>
  <c r="AI260" i="1"/>
  <c r="AI838" i="1"/>
  <c r="AI12" i="1"/>
  <c r="AI1425" i="1"/>
  <c r="AI1128" i="1"/>
  <c r="AI626" i="1"/>
  <c r="AI854" i="1"/>
  <c r="AI268" i="1"/>
  <c r="AI796" i="1"/>
  <c r="AI197" i="1"/>
  <c r="AI594" i="1"/>
  <c r="AI67" i="1"/>
  <c r="AI535" i="1"/>
  <c r="AI1099" i="1"/>
  <c r="AI431" i="1"/>
  <c r="AI1007" i="1"/>
  <c r="AI145" i="1"/>
  <c r="AI385" i="1"/>
  <c r="AI1112" i="1"/>
  <c r="AI1198" i="1"/>
  <c r="AI1258" i="1"/>
  <c r="AI1282" i="1"/>
  <c r="AI1582" i="1"/>
  <c r="AI956" i="1"/>
  <c r="AI1100" i="1"/>
  <c r="AI1658" i="1"/>
  <c r="AI1517" i="1"/>
  <c r="AI684" i="1"/>
  <c r="AI1471" i="1"/>
  <c r="AI842" i="1"/>
  <c r="AI28" i="1"/>
  <c r="AI1137" i="1"/>
  <c r="AI479" i="1"/>
  <c r="AI241" i="1"/>
  <c r="AI1420" i="1"/>
  <c r="AI1058" i="1"/>
  <c r="AI579" i="1"/>
  <c r="AI1011" i="1"/>
  <c r="AI532" i="1"/>
  <c r="AI737" i="1"/>
  <c r="AI761" i="1"/>
  <c r="AI66" i="1"/>
  <c r="AI282" i="1"/>
  <c r="AI106" i="1"/>
  <c r="AI394" i="1"/>
  <c r="AI850" i="1"/>
  <c r="AI851" i="1"/>
  <c r="AI397" i="1"/>
  <c r="AI661" i="1"/>
  <c r="AI948" i="1"/>
  <c r="AI1220" i="1"/>
  <c r="AI180" i="1"/>
  <c r="AI1326" i="1"/>
  <c r="AI1161" i="1"/>
  <c r="AI1347" i="1"/>
  <c r="AI1468" i="1"/>
  <c r="AI1505" i="1"/>
  <c r="AI1615" i="1"/>
  <c r="AI1626" i="1"/>
  <c r="AI987" i="1"/>
  <c r="AI856" i="1"/>
  <c r="AI149" i="1"/>
  <c r="AI545" i="1"/>
  <c r="AI581" i="1"/>
  <c r="AI941" i="1"/>
  <c r="AI798" i="1"/>
  <c r="AI1110" i="1"/>
  <c r="AI43" i="1"/>
  <c r="AI439" i="1"/>
  <c r="AI799" i="1"/>
  <c r="AI356" i="1"/>
  <c r="AI309" i="1"/>
  <c r="AI717" i="1"/>
  <c r="AI217" i="1"/>
  <c r="AI612" i="1"/>
  <c r="AI1473" i="1"/>
  <c r="AI1210" i="1"/>
  <c r="AI1575" i="1"/>
  <c r="AI1310" i="1"/>
  <c r="AI1646" i="1"/>
  <c r="AI1383" i="1"/>
  <c r="AI1528" i="1"/>
  <c r="AI1168" i="1"/>
  <c r="AI110" i="1"/>
  <c r="AI530" i="1"/>
  <c r="AI998" i="1"/>
  <c r="AI664" i="1"/>
  <c r="AI437" i="1"/>
  <c r="AI570" i="1"/>
  <c r="AI847" i="1"/>
  <c r="AI332" i="1"/>
  <c r="AI704" i="1"/>
  <c r="AI274" i="1"/>
  <c r="AI227" i="1"/>
  <c r="AI805" i="1"/>
  <c r="AI913" i="1"/>
  <c r="AI1244" i="1"/>
  <c r="AI1292" i="1"/>
  <c r="AI1088" i="1"/>
  <c r="AI1450" i="1"/>
  <c r="AI1188" i="1"/>
  <c r="AI1272" i="1"/>
  <c r="AI1284" i="1"/>
  <c r="AI1250" i="1"/>
  <c r="AI1371" i="1"/>
  <c r="AI1386" i="1"/>
  <c r="AI848" i="1"/>
  <c r="AI1588" i="1"/>
  <c r="AI1648" i="1"/>
  <c r="AI96" i="1"/>
  <c r="AI1495" i="1"/>
  <c r="AI1070" i="1"/>
  <c r="AI76" i="1"/>
  <c r="AI412" i="1"/>
  <c r="AI652" i="1"/>
  <c r="AI653" i="1"/>
  <c r="AI306" i="1"/>
  <c r="AI894" i="1"/>
  <c r="AI187" i="1"/>
  <c r="AI105" i="1"/>
  <c r="AI609" i="1"/>
  <c r="AI1005" i="1"/>
  <c r="AI382" i="1"/>
  <c r="AI779" i="1"/>
  <c r="AI923" i="1"/>
  <c r="AI541" i="1"/>
  <c r="AI925" i="1"/>
  <c r="AI1474" i="1"/>
  <c r="AI696" i="1"/>
  <c r="AI924" i="1"/>
  <c r="AI1356" i="1"/>
  <c r="AI1321" i="1"/>
  <c r="AI1489" i="1"/>
  <c r="AI1635" i="1"/>
  <c r="AI1202" i="1"/>
  <c r="AI1265" i="1"/>
  <c r="AI1603" i="1"/>
  <c r="AI471" i="1"/>
  <c r="AI17" i="1"/>
  <c r="AI833" i="1"/>
  <c r="AI251" i="1"/>
  <c r="AI1422" i="1"/>
  <c r="AI1151" i="1"/>
  <c r="AI148" i="1"/>
  <c r="AI593" i="1"/>
  <c r="AI785" i="1"/>
  <c r="AI881" i="1"/>
  <c r="AI186" i="1"/>
  <c r="AI654" i="1"/>
  <c r="AI942" i="1"/>
  <c r="AI403" i="1"/>
  <c r="AI1063" i="1"/>
  <c r="AI56" i="1"/>
  <c r="AI296" i="1"/>
  <c r="AI538" i="1"/>
  <c r="AI706" i="1"/>
  <c r="AI997" i="1"/>
  <c r="AI1472" i="1"/>
  <c r="AI1545" i="1"/>
  <c r="AI1294" i="1"/>
  <c r="AI1162" i="1"/>
  <c r="AI1670" i="1"/>
  <c r="AI1335" i="1"/>
  <c r="AI1240" i="1"/>
  <c r="AI336" i="1"/>
  <c r="AI1567" i="1"/>
  <c r="AI1675" i="1"/>
  <c r="AI315" i="1"/>
  <c r="AI1059" i="1"/>
  <c r="AI892" i="1"/>
  <c r="AI401" i="1"/>
  <c r="AI629" i="1"/>
  <c r="AI175" i="1"/>
  <c r="AI499" i="1"/>
  <c r="AI92" i="1"/>
  <c r="AI369" i="1"/>
  <c r="AI561" i="1"/>
  <c r="AI753" i="1"/>
  <c r="AI1029" i="1"/>
  <c r="AI154" i="1"/>
  <c r="AI709" i="1"/>
  <c r="AI1390" i="1"/>
  <c r="AI1631" i="1"/>
  <c r="AI1174" i="1"/>
  <c r="AI1260" i="1"/>
  <c r="AI1513" i="1"/>
  <c r="AI944" i="1"/>
  <c r="AI1566" i="1"/>
  <c r="AI1288" i="1"/>
  <c r="AI1482" i="1"/>
  <c r="AI255" i="1"/>
  <c r="AI1121" i="1"/>
  <c r="AI487" i="1"/>
  <c r="AI35" i="1"/>
  <c r="AI815" i="1"/>
  <c r="AI1419" i="1"/>
  <c r="AI170" i="1"/>
  <c r="AI555" i="1"/>
  <c r="AI651" i="1"/>
  <c r="AI783" i="1"/>
  <c r="AI891" i="1"/>
  <c r="AI508" i="1"/>
  <c r="AI1025" i="1"/>
  <c r="AI78" i="1"/>
  <c r="AI330" i="1"/>
  <c r="AI354" i="1"/>
  <c r="AI738" i="1"/>
  <c r="AI117" i="1"/>
  <c r="AI405" i="1"/>
  <c r="AI910" i="1"/>
  <c r="AI1302" i="1"/>
  <c r="AI1211" i="1"/>
  <c r="AI1295" i="1"/>
  <c r="AI1523" i="1"/>
  <c r="AI1464" i="1"/>
  <c r="AI1176" i="1"/>
  <c r="AI1370" i="1"/>
  <c r="AI1660" i="1"/>
  <c r="AI1613" i="1"/>
  <c r="AI1044" i="1"/>
  <c r="AI38" i="1"/>
  <c r="AI314" i="1"/>
  <c r="AI207" i="1"/>
  <c r="AI425" i="1"/>
  <c r="AI857" i="1"/>
  <c r="AI1037" i="1"/>
  <c r="AI1061" i="1"/>
  <c r="AI342" i="1"/>
  <c r="AI858" i="1"/>
  <c r="AI104" i="1"/>
  <c r="AI596" i="1"/>
  <c r="AI970" i="1"/>
  <c r="AI671" i="1"/>
  <c r="AI719" i="1"/>
  <c r="AI1364" i="1"/>
  <c r="AI1233" i="1"/>
  <c r="AI1605" i="1"/>
  <c r="AI1499" i="1"/>
  <c r="AI1667" i="1"/>
  <c r="AI1476" i="1"/>
  <c r="AI516" i="1"/>
  <c r="AI780" i="1"/>
  <c r="AI1164" i="1"/>
  <c r="AI1303" i="1"/>
  <c r="AI22" i="1"/>
  <c r="AI466" i="1"/>
  <c r="AI826" i="1"/>
  <c r="AI265" i="1"/>
  <c r="AI1136" i="1"/>
  <c r="AI1429" i="1"/>
  <c r="AI1118" i="1"/>
  <c r="AI844" i="1"/>
  <c r="AI5" i="1"/>
  <c r="AI473" i="1"/>
  <c r="AI246" i="1"/>
  <c r="AI1408" i="1"/>
  <c r="AI14" i="1"/>
  <c r="AI845" i="1"/>
  <c r="AI236" i="1"/>
  <c r="AI488" i="1"/>
  <c r="AI1126" i="1"/>
  <c r="AI1432" i="1"/>
  <c r="AI4" i="1"/>
  <c r="AI463" i="1"/>
  <c r="AI823" i="1"/>
  <c r="AI1123" i="1"/>
  <c r="AI239" i="1"/>
  <c r="AI1436" i="1"/>
  <c r="AI866" i="1"/>
  <c r="AI87" i="1"/>
  <c r="AI999" i="1"/>
  <c r="AI904" i="1"/>
  <c r="AI677" i="1"/>
  <c r="AI582" i="1"/>
  <c r="AI307" i="1"/>
  <c r="AI632" i="1"/>
  <c r="AI141" i="1"/>
  <c r="AI345" i="1"/>
  <c r="AI743" i="1"/>
  <c r="AI193" i="1"/>
  <c r="AI457" i="1"/>
  <c r="AI529" i="1"/>
  <c r="AI1570" i="1"/>
  <c r="AI1535" i="1"/>
  <c r="AI1092" i="1"/>
  <c r="AI1453" i="1"/>
  <c r="AI1194" i="1"/>
  <c r="AI1384" i="1"/>
  <c r="AI1661" i="1"/>
  <c r="AI554" i="1"/>
  <c r="AI890" i="1"/>
  <c r="AI1094" i="1"/>
  <c r="AI963" i="1"/>
  <c r="AI208" i="1"/>
  <c r="AI137" i="1"/>
  <c r="AI269" i="1"/>
  <c r="AI786" i="1"/>
  <c r="AI80" i="1"/>
  <c r="AI646" i="1"/>
  <c r="AI407" i="1"/>
  <c r="AI1031" i="1"/>
  <c r="AI349" i="1"/>
  <c r="AI505" i="1"/>
  <c r="AI732" i="1"/>
  <c r="AI1318" i="1"/>
  <c r="AI1330" i="1"/>
  <c r="AI1606" i="1"/>
  <c r="AI1642" i="1"/>
  <c r="AI1331" i="1"/>
  <c r="AI1230" i="1"/>
  <c r="AI1298" i="1"/>
  <c r="AI1360" i="1"/>
  <c r="AI1193" i="1"/>
  <c r="AI1445" i="1"/>
  <c r="AI1531" i="1"/>
  <c r="AI327" i="1"/>
  <c r="AI351" i="1"/>
  <c r="AI639" i="1"/>
  <c r="AI400" i="1"/>
  <c r="AI113" i="1"/>
  <c r="AI773" i="1"/>
  <c r="AI859" i="1"/>
  <c r="AI1003" i="1"/>
  <c r="AI560" i="1"/>
  <c r="AI214" i="1"/>
  <c r="AI71" i="1"/>
  <c r="AI539" i="1"/>
  <c r="AI947" i="1"/>
  <c r="AI697" i="1"/>
  <c r="AI1305" i="1"/>
  <c r="AI1537" i="1"/>
  <c r="AI1334" i="1"/>
  <c r="AI1227" i="1"/>
  <c r="AI1444" i="1"/>
  <c r="AI1576" i="1"/>
  <c r="AI1637" i="1"/>
  <c r="AI1080" i="1"/>
  <c r="AI1182" i="1"/>
  <c r="AI458" i="1"/>
  <c r="AI183" i="1"/>
  <c r="AI64" i="1"/>
  <c r="AI520" i="1"/>
  <c r="AI882" i="1"/>
  <c r="AI679" i="1"/>
  <c r="AI320" i="1"/>
  <c r="AI921" i="1"/>
  <c r="AI574" i="1"/>
  <c r="AI778" i="1"/>
  <c r="AI155" i="1"/>
  <c r="AI623" i="1"/>
  <c r="AI995" i="1"/>
  <c r="AI1093" i="1"/>
  <c r="AI348" i="1"/>
  <c r="AI1389" i="1"/>
  <c r="AI1608" i="1"/>
  <c r="AI1633" i="1"/>
  <c r="AI1214" i="1"/>
  <c r="AI1455" i="1"/>
  <c r="AI1180" i="1"/>
  <c r="AI1542" i="1"/>
  <c r="AI1291" i="1"/>
  <c r="AI362" i="1"/>
  <c r="AI1106" i="1"/>
  <c r="AI855" i="1"/>
  <c r="AI100" i="1"/>
  <c r="AI724" i="1"/>
  <c r="AI1024" i="1"/>
  <c r="AI329" i="1"/>
  <c r="AI450" i="1"/>
  <c r="AI548" i="1"/>
  <c r="AI764" i="1"/>
  <c r="AI131" i="1"/>
  <c r="AI167" i="1"/>
  <c r="AI527" i="1"/>
  <c r="AI901" i="1"/>
  <c r="AI1532" i="1"/>
  <c r="AI1594" i="1"/>
  <c r="AI1632" i="1"/>
  <c r="AI624" i="1"/>
  <c r="AI1358" i="1"/>
  <c r="AI1177" i="1"/>
  <c r="AI1287" i="1"/>
  <c r="AI1457" i="1"/>
  <c r="AI195" i="1"/>
  <c r="AI771" i="1"/>
  <c r="AI1035" i="1"/>
  <c r="AI592" i="1"/>
  <c r="AI868" i="1"/>
  <c r="AI497" i="1"/>
  <c r="AI54" i="1"/>
  <c r="AI102" i="1"/>
  <c r="AI642" i="1"/>
  <c r="AI1158" i="1"/>
  <c r="AI693" i="1"/>
  <c r="AI347" i="1"/>
  <c r="AI443" i="1"/>
  <c r="AI301" i="1"/>
  <c r="AI1223" i="1"/>
  <c r="AI1572" i="1"/>
  <c r="AI1502" i="1"/>
  <c r="AI936" i="1"/>
  <c r="AI1467" i="1"/>
  <c r="AI1372" i="1"/>
  <c r="AI1673" i="1"/>
  <c r="AI902" i="1"/>
  <c r="AI375" i="1"/>
  <c r="AI436" i="1"/>
  <c r="AI317" i="1"/>
  <c r="AI846" i="1"/>
  <c r="AI1038" i="1"/>
  <c r="AI199" i="1"/>
  <c r="AI116" i="1"/>
  <c r="AI525" i="1"/>
  <c r="AI705" i="1"/>
  <c r="AI599" i="1"/>
  <c r="AI781" i="1"/>
  <c r="AI1437" i="1"/>
  <c r="AI1509" i="1"/>
  <c r="AI1654" i="1"/>
  <c r="AI1362" i="1"/>
  <c r="AI48" i="1"/>
  <c r="AI672" i="1"/>
  <c r="AI1076" i="1"/>
  <c r="AI1264" i="1"/>
  <c r="AI1602" i="1"/>
  <c r="AI1195" i="1"/>
  <c r="AI51" i="1"/>
  <c r="AI867" i="1"/>
  <c r="AI124" i="1"/>
  <c r="AI976" i="1"/>
  <c r="AI281" i="1"/>
  <c r="AI1073" i="1"/>
  <c r="AI414" i="1"/>
  <c r="AI498" i="1"/>
  <c r="AI618" i="1"/>
  <c r="AI1074" i="1"/>
  <c r="AI1075" i="1"/>
  <c r="AI213" i="1"/>
  <c r="AI681" i="1"/>
  <c r="AI346" i="1"/>
  <c r="AI550" i="1"/>
  <c r="AI754" i="1"/>
  <c r="AI949" i="1"/>
  <c r="AI1616" i="1"/>
  <c r="AI1187" i="1"/>
  <c r="AI1475" i="1"/>
  <c r="AI1644" i="1"/>
  <c r="AI1491" i="1"/>
  <c r="AI1323" i="1"/>
  <c r="AI1324" i="1"/>
  <c r="AI1336" i="1"/>
  <c r="AI446" i="1"/>
  <c r="AI614" i="1"/>
  <c r="AI797" i="1"/>
  <c r="AI546" i="1"/>
  <c r="AI690" i="1"/>
  <c r="AI79" i="1"/>
  <c r="AI103" i="1"/>
  <c r="AI308" i="1"/>
  <c r="AI392" i="1"/>
  <c r="AI573" i="1"/>
  <c r="AI178" i="1"/>
  <c r="AI1067" i="1"/>
  <c r="AI1153" i="1"/>
  <c r="AI872" i="1"/>
  <c r="AI1521" i="1"/>
  <c r="AI984" i="1"/>
  <c r="AI1222" i="1"/>
  <c r="AI1560" i="1"/>
  <c r="AI1309" i="1"/>
  <c r="AI1621" i="1"/>
  <c r="AI1443" i="1"/>
  <c r="AI908" i="1"/>
  <c r="AI1351" i="1"/>
  <c r="AI230" i="1"/>
  <c r="AI794" i="1"/>
  <c r="AI510" i="1"/>
  <c r="AI295" i="1"/>
  <c r="AI367" i="1"/>
  <c r="AI164" i="1"/>
  <c r="AI416" i="1"/>
  <c r="AI620" i="1"/>
  <c r="AI692" i="1"/>
  <c r="AI69" i="1"/>
  <c r="AI909" i="1"/>
  <c r="AI586" i="1"/>
  <c r="AI1033" i="1"/>
  <c r="AI1045" i="1"/>
  <c r="AI900" i="1"/>
  <c r="AI1201" i="1"/>
  <c r="AI1297" i="1"/>
  <c r="AI1549" i="1"/>
  <c r="AI1478" i="1"/>
  <c r="AI1396" i="1"/>
  <c r="AI1612" i="1"/>
  <c r="AI1253" i="1"/>
  <c r="AI1659" i="1"/>
  <c r="AI243" i="1"/>
  <c r="AI834" i="1"/>
  <c r="AI464" i="1"/>
  <c r="AI25" i="1"/>
  <c r="AI1117" i="1"/>
  <c r="AI1430" i="1"/>
  <c r="AI1142" i="1"/>
  <c r="AI21" i="1"/>
  <c r="AI465" i="1"/>
  <c r="AI264" i="1"/>
  <c r="AI824" i="1"/>
  <c r="AI1435" i="1"/>
  <c r="AI566" i="1"/>
  <c r="AI1022" i="1"/>
  <c r="AI627" i="1"/>
  <c r="AI736" i="1"/>
  <c r="AI784" i="1"/>
  <c r="AI928" i="1"/>
  <c r="AI1072" i="1"/>
  <c r="AI521" i="1"/>
  <c r="AI929" i="1"/>
  <c r="AI426" i="1"/>
  <c r="AI283" i="1"/>
  <c r="AI391" i="1"/>
  <c r="AI130" i="1"/>
  <c r="AI226" i="1"/>
  <c r="AI899" i="1"/>
  <c r="AI1628" i="1"/>
  <c r="AI1599" i="1"/>
  <c r="AI1197" i="1"/>
  <c r="AI1307" i="1"/>
  <c r="AI1379" i="1"/>
  <c r="AI1452" i="1"/>
  <c r="AI1028" i="1"/>
  <c r="AI1218" i="1"/>
  <c r="AI60" i="1"/>
  <c r="AJ1487" i="1"/>
  <c r="AJ1461" i="1"/>
  <c r="AJ1457" i="1"/>
  <c r="AJ1435" i="1"/>
  <c r="AJ1407" i="1"/>
  <c r="AJ1381" i="1"/>
  <c r="AJ1317" i="1"/>
  <c r="AJ1307" i="1"/>
  <c r="AJ1291" i="1"/>
  <c r="AJ1277" i="1"/>
  <c r="AJ1263" i="1"/>
  <c r="AJ1237" i="1"/>
  <c r="AJ1173" i="1"/>
  <c r="AJ1163" i="1"/>
  <c r="AJ1147" i="1"/>
  <c r="AJ1133" i="1"/>
  <c r="AJ1119" i="1"/>
  <c r="AJ1077" i="1"/>
  <c r="AJ1001" i="1"/>
  <c r="AJ995" i="1"/>
  <c r="AJ989" i="1"/>
  <c r="AJ985" i="1"/>
  <c r="AJ969" i="1"/>
  <c r="AJ953" i="1"/>
  <c r="AJ951" i="1"/>
  <c r="AJ905" i="1"/>
  <c r="AJ843" i="1"/>
  <c r="AJ839" i="1"/>
  <c r="AJ831" i="1"/>
  <c r="AJ807" i="1"/>
  <c r="AJ787" i="1"/>
  <c r="AJ781" i="1"/>
  <c r="AJ755" i="1"/>
  <c r="AJ753" i="1"/>
  <c r="AJ739" i="1"/>
  <c r="AJ713" i="1"/>
  <c r="AJ705" i="1"/>
  <c r="AJ637" i="1"/>
  <c r="AJ611" i="1"/>
  <c r="AJ603" i="1"/>
  <c r="AJ595" i="1"/>
  <c r="AJ569" i="1"/>
  <c r="AJ561" i="1"/>
  <c r="AJ493" i="1"/>
  <c r="AJ467" i="1"/>
  <c r="AJ439" i="1"/>
  <c r="AJ417" i="1"/>
  <c r="AJ395" i="1"/>
  <c r="AJ373" i="1"/>
  <c r="AJ351" i="1"/>
  <c r="AJ329" i="1"/>
  <c r="AJ295" i="1"/>
  <c r="AJ273" i="1"/>
  <c r="AJ251" i="1"/>
  <c r="AJ201" i="1"/>
  <c r="AJ199" i="1"/>
  <c r="AJ197" i="1"/>
  <c r="AJ179" i="1"/>
  <c r="AJ157" i="1"/>
  <c r="AJ135" i="1"/>
  <c r="AJ57" i="1"/>
  <c r="AJ55" i="1"/>
  <c r="AJ53" i="1"/>
  <c r="AJ1380" i="1"/>
  <c r="AJ1316" i="1"/>
  <c r="AJ1294" i="1"/>
  <c r="AJ1278" i="1"/>
  <c r="AJ1274" i="1"/>
  <c r="AJ1264" i="1"/>
  <c r="AJ1224" i="1"/>
  <c r="AJ1172" i="1"/>
  <c r="AJ1150" i="1"/>
  <c r="AJ1134" i="1"/>
  <c r="AJ1130" i="1"/>
  <c r="AJ1120" i="1"/>
  <c r="AJ1092" i="1"/>
  <c r="AJ1016" i="1"/>
  <c r="AJ1012" i="1"/>
  <c r="AJ1004" i="1"/>
  <c r="AJ968" i="1"/>
  <c r="AJ950" i="1"/>
  <c r="AJ920" i="1"/>
  <c r="AJ844" i="1"/>
  <c r="AJ826" i="1"/>
  <c r="AJ812" i="1"/>
  <c r="AJ788" i="1"/>
  <c r="AJ786" i="1"/>
  <c r="AJ772" i="1"/>
  <c r="AJ758" i="1"/>
  <c r="AJ754" i="1"/>
  <c r="AJ746" i="1"/>
  <c r="AJ728" i="1"/>
  <c r="AJ696" i="1"/>
  <c r="AJ642" i="1"/>
  <c r="AJ628" i="1"/>
  <c r="AJ602" i="1"/>
  <c r="AJ584" i="1"/>
  <c r="AJ574" i="1"/>
  <c r="AJ552" i="1"/>
  <c r="AJ498" i="1"/>
  <c r="AJ484" i="1"/>
  <c r="AJ456" i="1"/>
  <c r="AJ434" i="1"/>
  <c r="AJ400" i="1"/>
  <c r="AJ378" i="1"/>
  <c r="AJ356" i="1"/>
  <c r="AJ334" i="1"/>
  <c r="AJ312" i="1"/>
  <c r="AJ290" i="1"/>
  <c r="AJ256" i="1"/>
  <c r="AJ234" i="1"/>
  <c r="AJ218" i="1"/>
  <c r="AJ196" i="1"/>
  <c r="AJ128" i="1"/>
  <c r="AJ126" i="1"/>
  <c r="AJ118" i="1"/>
  <c r="AJ96" i="1"/>
  <c r="AJ74" i="1"/>
  <c r="AJ52" i="1"/>
  <c r="AJ32" i="1"/>
  <c r="AJ6" i="1"/>
  <c r="AJ1049" i="1"/>
  <c r="AJ987" i="1"/>
  <c r="AJ891" i="1"/>
  <c r="AJ811" i="1"/>
  <c r="AJ795" i="1"/>
  <c r="AJ779" i="1"/>
  <c r="AJ771" i="1"/>
  <c r="AJ737" i="1"/>
  <c r="AJ729" i="1"/>
  <c r="AJ661" i="1"/>
  <c r="AJ635" i="1"/>
  <c r="AJ627" i="1"/>
  <c r="AJ619" i="1"/>
  <c r="AJ593" i="1"/>
  <c r="AJ585" i="1"/>
  <c r="AJ517" i="1"/>
  <c r="AJ491" i="1"/>
  <c r="AJ483" i="1"/>
  <c r="AJ475" i="1"/>
  <c r="AJ441" i="1"/>
  <c r="AJ419" i="1"/>
  <c r="AJ397" i="1"/>
  <c r="AJ375" i="1"/>
  <c r="AJ353" i="1"/>
  <c r="AJ319" i="1"/>
  <c r="AJ297" i="1"/>
  <c r="AJ275" i="1"/>
  <c r="AJ253" i="1"/>
  <c r="AJ225" i="1"/>
  <c r="AJ223" i="1"/>
  <c r="AJ221" i="1"/>
  <c r="AJ203" i="1"/>
  <c r="AJ181" i="1"/>
  <c r="AJ159" i="1"/>
  <c r="AJ81" i="1"/>
  <c r="AJ79" i="1"/>
  <c r="AJ77" i="1"/>
  <c r="AJ59" i="1"/>
  <c r="AJ35" i="1"/>
  <c r="AJ876" i="1"/>
  <c r="AJ790" i="1"/>
  <c r="AJ720" i="1"/>
  <c r="AJ666" i="1"/>
  <c r="AJ652" i="1"/>
  <c r="AJ626" i="1"/>
  <c r="AJ608" i="1"/>
  <c r="AJ598" i="1"/>
  <c r="AJ576" i="1"/>
  <c r="AJ522" i="1"/>
  <c r="AJ508" i="1"/>
  <c r="AJ482" i="1"/>
  <c r="AJ464" i="1"/>
  <c r="AJ458" i="1"/>
  <c r="AJ424" i="1"/>
  <c r="AJ402" i="1"/>
  <c r="AJ380" i="1"/>
  <c r="AJ358" i="1"/>
  <c r="AJ336" i="1"/>
  <c r="AJ314" i="1"/>
  <c r="AJ280" i="1"/>
  <c r="AJ258" i="1"/>
  <c r="AJ236" i="1"/>
  <c r="AJ220" i="1"/>
  <c r="AJ152" i="1"/>
  <c r="AJ150" i="1"/>
  <c r="AJ142" i="1"/>
  <c r="AJ120" i="1"/>
  <c r="AJ98" i="1"/>
  <c r="AJ76" i="1"/>
  <c r="AJ22" i="1"/>
  <c r="AJ8" i="1"/>
  <c r="AK193" i="1"/>
  <c r="AK49" i="1"/>
  <c r="AL49" i="1" s="1"/>
  <c r="AM49" i="1" s="1"/>
  <c r="AK132" i="1"/>
  <c r="AL132" i="1" s="1"/>
  <c r="AM132" i="1" s="1"/>
  <c r="AK215" i="1"/>
  <c r="AL215" i="1" s="1"/>
  <c r="AM215" i="1" s="1"/>
  <c r="AK71" i="1"/>
  <c r="AL71" i="1" s="1"/>
  <c r="AM71" i="1" s="1"/>
  <c r="AK154" i="1"/>
  <c r="AL154" i="1" s="1"/>
  <c r="AM154" i="1" s="1"/>
  <c r="AK10" i="1"/>
  <c r="AL10" i="1" s="1"/>
  <c r="AM10" i="1" s="1"/>
  <c r="AK93" i="1"/>
  <c r="AL93" i="1" s="1"/>
  <c r="AM93" i="1" s="1"/>
  <c r="AK176" i="1"/>
  <c r="AK181" i="1"/>
  <c r="AK37" i="1"/>
  <c r="AK120" i="1"/>
  <c r="AK203" i="1"/>
  <c r="AK59" i="1"/>
  <c r="AK142" i="1"/>
  <c r="AK225" i="1"/>
  <c r="AK81" i="1"/>
  <c r="AK164" i="1"/>
  <c r="AK20" i="1"/>
  <c r="AK103" i="1"/>
  <c r="AK186" i="1"/>
  <c r="AK32" i="1"/>
  <c r="AK115" i="1"/>
  <c r="AK198" i="1"/>
  <c r="AK54" i="1"/>
  <c r="AK137" i="1"/>
  <c r="AK220" i="1"/>
  <c r="AK76" i="1"/>
  <c r="AK171" i="1"/>
  <c r="AL171" i="1" s="1"/>
  <c r="AM171" i="1" s="1"/>
  <c r="AK27" i="1"/>
  <c r="AL27" i="1" s="1"/>
  <c r="AM27" i="1" s="1"/>
  <c r="AK122" i="1"/>
  <c r="AK337" i="1"/>
  <c r="AK420" i="1"/>
  <c r="AL420" i="1" s="1"/>
  <c r="AM420" i="1" s="1"/>
  <c r="AK276" i="1"/>
  <c r="AL276" i="1" s="1"/>
  <c r="AM276" i="1" s="1"/>
  <c r="AK359" i="1"/>
  <c r="AK442" i="1"/>
  <c r="AL442" i="1" s="1"/>
  <c r="AM442" i="1" s="1"/>
  <c r="AK298" i="1"/>
  <c r="AL298" i="1" s="1"/>
  <c r="AM298" i="1" s="1"/>
  <c r="AK381" i="1"/>
  <c r="AK237" i="1"/>
  <c r="AK320" i="1"/>
  <c r="AL320" i="1" s="1"/>
  <c r="AM320" i="1" s="1"/>
  <c r="AK403" i="1"/>
  <c r="AK259" i="1"/>
  <c r="AK342" i="1"/>
  <c r="AL342" i="1" s="1"/>
  <c r="AM342" i="1" s="1"/>
  <c r="AK437" i="1"/>
  <c r="AK293" i="1"/>
  <c r="AK388" i="1"/>
  <c r="AK244" i="1"/>
  <c r="AK339" i="1"/>
  <c r="AK422" i="1"/>
  <c r="AK278" i="1"/>
  <c r="AK678" i="1"/>
  <c r="AK672" i="1"/>
  <c r="AK709" i="1"/>
  <c r="AK646" i="1"/>
  <c r="AL646" i="1" s="1"/>
  <c r="AM646" i="1" s="1"/>
  <c r="AK521" i="1"/>
  <c r="AK494" i="1"/>
  <c r="AL494" i="1" s="1"/>
  <c r="AM494" i="1" s="1"/>
  <c r="AK1096" i="1"/>
  <c r="AL1096" i="1" s="1"/>
  <c r="AM1096" i="1" s="1"/>
  <c r="AK938" i="1"/>
  <c r="AK1071" i="1"/>
  <c r="AK907" i="1"/>
  <c r="AL907" i="1" s="1"/>
  <c r="AM907" i="1" s="1"/>
  <c r="AK1046" i="1"/>
  <c r="AK878" i="1"/>
  <c r="AK847" i="1"/>
  <c r="AK960" i="1"/>
  <c r="AK1090" i="1"/>
  <c r="AK930" i="1"/>
  <c r="AK1077" i="1"/>
  <c r="AK915" i="1"/>
  <c r="AL915" i="1" s="1"/>
  <c r="AM915" i="1" s="1"/>
  <c r="AK1064" i="1"/>
  <c r="AL1064" i="1" s="1"/>
  <c r="AM1064" i="1" s="1"/>
  <c r="AK1051" i="1"/>
  <c r="AL1051" i="1" s="1"/>
  <c r="AM1051" i="1" s="1"/>
  <c r="AK883" i="1"/>
  <c r="AL883" i="1" s="1"/>
  <c r="AM883" i="1" s="1"/>
  <c r="AK1038" i="1"/>
  <c r="AL1038" i="1" s="1"/>
  <c r="AM1038" i="1" s="1"/>
  <c r="AK868" i="1"/>
  <c r="AL868" i="1" s="1"/>
  <c r="AM868" i="1" s="1"/>
  <c r="AK852" i="1"/>
  <c r="AL852" i="1" s="1"/>
  <c r="AM852" i="1" s="1"/>
  <c r="AK913" i="1"/>
  <c r="AL913" i="1" s="1"/>
  <c r="AM913" i="1" s="1"/>
  <c r="AK836" i="1"/>
  <c r="AK42" i="1"/>
  <c r="AK125" i="1"/>
  <c r="AK208" i="1"/>
  <c r="AK64" i="1"/>
  <c r="AK159" i="1"/>
  <c r="AK15" i="1"/>
  <c r="AK110" i="1"/>
  <c r="AK325" i="1"/>
  <c r="AK408" i="1"/>
  <c r="AK264" i="1"/>
  <c r="AL264" i="1" s="1"/>
  <c r="AM264" i="1" s="1"/>
  <c r="AK347" i="1"/>
  <c r="AK430" i="1"/>
  <c r="AL430" i="1" s="1"/>
  <c r="AM430" i="1" s="1"/>
  <c r="AK286" i="1"/>
  <c r="AK369" i="1"/>
  <c r="AK452" i="1"/>
  <c r="AK308" i="1"/>
  <c r="AK391" i="1"/>
  <c r="AK247" i="1"/>
  <c r="AK330" i="1"/>
  <c r="AK425" i="1"/>
  <c r="AK281" i="1"/>
  <c r="AK376" i="1"/>
  <c r="AK232" i="1"/>
  <c r="AK327" i="1"/>
  <c r="AK410" i="1"/>
  <c r="AK266" i="1"/>
  <c r="AK659" i="1"/>
  <c r="AK647" i="1"/>
  <c r="AL647" i="1" s="1"/>
  <c r="AM647" i="1" s="1"/>
  <c r="AK643" i="1"/>
  <c r="AK664" i="1"/>
  <c r="AK764" i="1"/>
  <c r="AL764" i="1" s="1"/>
  <c r="AM764" i="1" s="1"/>
  <c r="AK620" i="1"/>
  <c r="AL620" i="1" s="1"/>
  <c r="AM620" i="1" s="1"/>
  <c r="AK475" i="1"/>
  <c r="AK474" i="1"/>
  <c r="AK923" i="1"/>
  <c r="AL923" i="1" s="1"/>
  <c r="AM923" i="1" s="1"/>
  <c r="AK1059" i="1"/>
  <c r="AL1059" i="1" s="1"/>
  <c r="AM1059" i="1" s="1"/>
  <c r="AK893" i="1"/>
  <c r="AK1034" i="1"/>
  <c r="AK863" i="1"/>
  <c r="AL863" i="1" s="1"/>
  <c r="AM863" i="1" s="1"/>
  <c r="AK1006" i="1"/>
  <c r="AK833" i="1"/>
  <c r="AL833" i="1" s="1"/>
  <c r="AM833" i="1" s="1"/>
  <c r="AK976" i="1"/>
  <c r="AL976" i="1" s="1"/>
  <c r="AM976" i="1" s="1"/>
  <c r="AK1103" i="1"/>
  <c r="AL1103" i="1" s="1"/>
  <c r="AM1103" i="1" s="1"/>
  <c r="AK946" i="1"/>
  <c r="AL946" i="1" s="1"/>
  <c r="AM946" i="1" s="1"/>
  <c r="AK1052" i="1"/>
  <c r="AK1039" i="1"/>
  <c r="AL1039" i="1" s="1"/>
  <c r="AM1039" i="1" s="1"/>
  <c r="AK869" i="1"/>
  <c r="AK854" i="1"/>
  <c r="AK1011" i="1"/>
  <c r="AK824" i="1"/>
  <c r="AK1264" i="1"/>
  <c r="AK169" i="1"/>
  <c r="AL169" i="1" s="1"/>
  <c r="AM169" i="1" s="1"/>
  <c r="AK25" i="1"/>
  <c r="AK108" i="1"/>
  <c r="AK191" i="1"/>
  <c r="AK47" i="1"/>
  <c r="AK130" i="1"/>
  <c r="AK213" i="1"/>
  <c r="AK69" i="1"/>
  <c r="AK152" i="1"/>
  <c r="AK8" i="1"/>
  <c r="AK91" i="1"/>
  <c r="AL91" i="1" s="1"/>
  <c r="AM91" i="1" s="1"/>
  <c r="AK174" i="1"/>
  <c r="AK30" i="1"/>
  <c r="AK113" i="1"/>
  <c r="AL113" i="1" s="1"/>
  <c r="AM113" i="1" s="1"/>
  <c r="AK196" i="1"/>
  <c r="AK52" i="1"/>
  <c r="AK147" i="1"/>
  <c r="AK3" i="1"/>
  <c r="AK98" i="1"/>
  <c r="AK157" i="1"/>
  <c r="AK13" i="1"/>
  <c r="AK96" i="1"/>
  <c r="AK179" i="1"/>
  <c r="AK35" i="1"/>
  <c r="AK118" i="1"/>
  <c r="AK201" i="1"/>
  <c r="AK57" i="1"/>
  <c r="AK140" i="1"/>
  <c r="AK223" i="1"/>
  <c r="AK79" i="1"/>
  <c r="AK162" i="1"/>
  <c r="AK18" i="1"/>
  <c r="AK101" i="1"/>
  <c r="AK184" i="1"/>
  <c r="AK40" i="1"/>
  <c r="AK135" i="1"/>
  <c r="AK230" i="1"/>
  <c r="AK86" i="1"/>
  <c r="AK145" i="1"/>
  <c r="AK228" i="1"/>
  <c r="AK84" i="1"/>
  <c r="AK167" i="1"/>
  <c r="AK23" i="1"/>
  <c r="AL23" i="1" s="1"/>
  <c r="AM23" i="1" s="1"/>
  <c r="AK106" i="1"/>
  <c r="AK189" i="1"/>
  <c r="AK45" i="1"/>
  <c r="AK128" i="1"/>
  <c r="AK211" i="1"/>
  <c r="AK67" i="1"/>
  <c r="AK150" i="1"/>
  <c r="AK6" i="1"/>
  <c r="AK89" i="1"/>
  <c r="AL89" i="1" s="1"/>
  <c r="AM89" i="1" s="1"/>
  <c r="AK172" i="1"/>
  <c r="AK28" i="1"/>
  <c r="AK123" i="1"/>
  <c r="AK218" i="1"/>
  <c r="AK74" i="1"/>
  <c r="AK455" i="1"/>
  <c r="AK311" i="1"/>
  <c r="AK394" i="1"/>
  <c r="AK250" i="1"/>
  <c r="AK333" i="1"/>
  <c r="AK133" i="1"/>
  <c r="AK216" i="1"/>
  <c r="AK72" i="1"/>
  <c r="AK155" i="1"/>
  <c r="AK11" i="1"/>
  <c r="AK94" i="1"/>
  <c r="AK177" i="1"/>
  <c r="AK33" i="1"/>
  <c r="AK116" i="1"/>
  <c r="AK199" i="1"/>
  <c r="AK55" i="1"/>
  <c r="AK138" i="1"/>
  <c r="AK221" i="1"/>
  <c r="AK77" i="1"/>
  <c r="AK160" i="1"/>
  <c r="AL160" i="1" s="1"/>
  <c r="AM160" i="1" s="1"/>
  <c r="AK16" i="1"/>
  <c r="AL16" i="1" s="1"/>
  <c r="AM16" i="1" s="1"/>
  <c r="AK111" i="1"/>
  <c r="AK206" i="1"/>
  <c r="AK62" i="1"/>
  <c r="AK421" i="1"/>
  <c r="AK277" i="1"/>
  <c r="AK443" i="1"/>
  <c r="AL443" i="1" s="1"/>
  <c r="AM443" i="1" s="1"/>
  <c r="AK404" i="1"/>
  <c r="AK260" i="1"/>
  <c r="AK343" i="1"/>
  <c r="AK426" i="1"/>
  <c r="AK282" i="1"/>
  <c r="AK377" i="1"/>
  <c r="AL377" i="1" s="1"/>
  <c r="AM377" i="1" s="1"/>
  <c r="AK233" i="1"/>
  <c r="AK121" i="1"/>
  <c r="AK204" i="1"/>
  <c r="AL204" i="1" s="1"/>
  <c r="AM204" i="1" s="1"/>
  <c r="AK60" i="1"/>
  <c r="AL60" i="1" s="1"/>
  <c r="AM60" i="1" s="1"/>
  <c r="AK143" i="1"/>
  <c r="AK226" i="1"/>
  <c r="AL226" i="1" s="1"/>
  <c r="AM226" i="1" s="1"/>
  <c r="AK82" i="1"/>
  <c r="AL82" i="1" s="1"/>
  <c r="AM82" i="1" s="1"/>
  <c r="AK165" i="1"/>
  <c r="AL165" i="1" s="1"/>
  <c r="AM165" i="1" s="1"/>
  <c r="AK21" i="1"/>
  <c r="AK104" i="1"/>
  <c r="AK187" i="1"/>
  <c r="AK43" i="1"/>
  <c r="AK126" i="1"/>
  <c r="AK209" i="1"/>
  <c r="AK65" i="1"/>
  <c r="AK148" i="1"/>
  <c r="AK4" i="1"/>
  <c r="AK99" i="1"/>
  <c r="AK194" i="1"/>
  <c r="AK50" i="1"/>
  <c r="AK409" i="1"/>
  <c r="AL409" i="1" s="1"/>
  <c r="AM409" i="1" s="1"/>
  <c r="AK265" i="1"/>
  <c r="AL265" i="1" s="1"/>
  <c r="AM265" i="1" s="1"/>
  <c r="AK348" i="1"/>
  <c r="AK392" i="1"/>
  <c r="AK248" i="1"/>
  <c r="AK331" i="1"/>
  <c r="AL331" i="1" s="1"/>
  <c r="AM331" i="1" s="1"/>
  <c r="AK414" i="1"/>
  <c r="AK270" i="1"/>
  <c r="AK365" i="1"/>
  <c r="AL365" i="1" s="1"/>
  <c r="AM365" i="1" s="1"/>
  <c r="AK460" i="1"/>
  <c r="AL460" i="1" s="1"/>
  <c r="AM460" i="1" s="1"/>
  <c r="AK316" i="1"/>
  <c r="AK411" i="1"/>
  <c r="AK267" i="1"/>
  <c r="AK350" i="1"/>
  <c r="AK765" i="1"/>
  <c r="AL765" i="1" s="1"/>
  <c r="AM765" i="1" s="1"/>
  <c r="AK762" i="1"/>
  <c r="AK760" i="1"/>
  <c r="AK759" i="1"/>
  <c r="AK758" i="1"/>
  <c r="AK756" i="1"/>
  <c r="AK755" i="1"/>
  <c r="AK754" i="1"/>
  <c r="AK753" i="1"/>
  <c r="AK766" i="1"/>
  <c r="AK637" i="1"/>
  <c r="AK493" i="1"/>
  <c r="AK516" i="1"/>
  <c r="AL516" i="1" s="1"/>
  <c r="AM516" i="1" s="1"/>
  <c r="AK574" i="1"/>
  <c r="AK645" i="1"/>
  <c r="AL645" i="1" s="1"/>
  <c r="AM645" i="1" s="1"/>
  <c r="AK501" i="1"/>
  <c r="AL501" i="1" s="1"/>
  <c r="AM501" i="1" s="1"/>
  <c r="AK704" i="1"/>
  <c r="AK560" i="1"/>
  <c r="AK559" i="1"/>
  <c r="AL559" i="1" s="1"/>
  <c r="AM559" i="1" s="1"/>
  <c r="AK558" i="1"/>
  <c r="AK593" i="1"/>
  <c r="AK592" i="1"/>
  <c r="AL592" i="1" s="1"/>
  <c r="AM592" i="1" s="1"/>
  <c r="AK651" i="1"/>
  <c r="AK507" i="1"/>
  <c r="AK566" i="1"/>
  <c r="AL566" i="1" s="1"/>
  <c r="AM566" i="1" s="1"/>
  <c r="AK109" i="1"/>
  <c r="AK192" i="1"/>
  <c r="AK48" i="1"/>
  <c r="AK131" i="1"/>
  <c r="AK214" i="1"/>
  <c r="AK70" i="1"/>
  <c r="AK153" i="1"/>
  <c r="AK9" i="1"/>
  <c r="AK92" i="1"/>
  <c r="AL92" i="1" s="1"/>
  <c r="AM92" i="1" s="1"/>
  <c r="AK175" i="1"/>
  <c r="AK31" i="1"/>
  <c r="AK114" i="1"/>
  <c r="AK197" i="1"/>
  <c r="AK53" i="1"/>
  <c r="AK136" i="1"/>
  <c r="AK231" i="1"/>
  <c r="AK87" i="1"/>
  <c r="AK182" i="1"/>
  <c r="AL182" i="1" s="1"/>
  <c r="AM182" i="1" s="1"/>
  <c r="AK38" i="1"/>
  <c r="AK97" i="1"/>
  <c r="AK180" i="1"/>
  <c r="AK36" i="1"/>
  <c r="AL36" i="1" s="1"/>
  <c r="AM36" i="1" s="1"/>
  <c r="AK119" i="1"/>
  <c r="AL119" i="1" s="1"/>
  <c r="AM119" i="1" s="1"/>
  <c r="AK202" i="1"/>
  <c r="AL202" i="1" s="1"/>
  <c r="AM202" i="1" s="1"/>
  <c r="AK58" i="1"/>
  <c r="AK141" i="1"/>
  <c r="AK224" i="1"/>
  <c r="AK80" i="1"/>
  <c r="AK163" i="1"/>
  <c r="AK19" i="1"/>
  <c r="AK102" i="1"/>
  <c r="AK185" i="1"/>
  <c r="AK41" i="1"/>
  <c r="AK124" i="1"/>
  <c r="AK219" i="1"/>
  <c r="AK75" i="1"/>
  <c r="AK170" i="1"/>
  <c r="AK26" i="1"/>
  <c r="AL26" i="1" s="1"/>
  <c r="AM26" i="1" s="1"/>
  <c r="AK229" i="1"/>
  <c r="AK85" i="1"/>
  <c r="AK168" i="1"/>
  <c r="AK24" i="1"/>
  <c r="AK107" i="1"/>
  <c r="AK190" i="1"/>
  <c r="AK46" i="1"/>
  <c r="AK129" i="1"/>
  <c r="AK212" i="1"/>
  <c r="AL212" i="1" s="1"/>
  <c r="AM212" i="1" s="1"/>
  <c r="AK68" i="1"/>
  <c r="AK151" i="1"/>
  <c r="AK7" i="1"/>
  <c r="AK90" i="1"/>
  <c r="AL90" i="1" s="1"/>
  <c r="AM90" i="1" s="1"/>
  <c r="AK173" i="1"/>
  <c r="AK29" i="1"/>
  <c r="AK112" i="1"/>
  <c r="AL112" i="1" s="1"/>
  <c r="AM112" i="1" s="1"/>
  <c r="AK207" i="1"/>
  <c r="AK63" i="1"/>
  <c r="AK158" i="1"/>
  <c r="AK14" i="1"/>
  <c r="AL14" i="1" s="1"/>
  <c r="AM14" i="1" s="1"/>
  <c r="AK373" i="1"/>
  <c r="AK456" i="1"/>
  <c r="AK312" i="1"/>
  <c r="AK395" i="1"/>
  <c r="AK251" i="1"/>
  <c r="AK334" i="1"/>
  <c r="AK417" i="1"/>
  <c r="AK273" i="1"/>
  <c r="AK356" i="1"/>
  <c r="AK217" i="1"/>
  <c r="AK73" i="1"/>
  <c r="AK156" i="1"/>
  <c r="AK12" i="1"/>
  <c r="AK95" i="1"/>
  <c r="AK178" i="1"/>
  <c r="AK34" i="1"/>
  <c r="AK117" i="1"/>
  <c r="AK200" i="1"/>
  <c r="AK56" i="1"/>
  <c r="AK139" i="1"/>
  <c r="AK222" i="1"/>
  <c r="AK78" i="1"/>
  <c r="AK161" i="1"/>
  <c r="AK17" i="1"/>
  <c r="AK100" i="1"/>
  <c r="AK195" i="1"/>
  <c r="AK51" i="1"/>
  <c r="AK146" i="1"/>
  <c r="AK2" i="1"/>
  <c r="AK205" i="1"/>
  <c r="AK61" i="1"/>
  <c r="AK144" i="1"/>
  <c r="AK227" i="1"/>
  <c r="AK83" i="1"/>
  <c r="AK166" i="1"/>
  <c r="AK22" i="1"/>
  <c r="AK105" i="1"/>
  <c r="AK188" i="1"/>
  <c r="AL188" i="1" s="1"/>
  <c r="AM188" i="1" s="1"/>
  <c r="AK44" i="1"/>
  <c r="AK127" i="1"/>
  <c r="AK210" i="1"/>
  <c r="AL210" i="1" s="1"/>
  <c r="AM210" i="1" s="1"/>
  <c r="AK66" i="1"/>
  <c r="AK149" i="1"/>
  <c r="AK5" i="1"/>
  <c r="AK88" i="1"/>
  <c r="AK183" i="1"/>
  <c r="AK39" i="1"/>
  <c r="AK134" i="1"/>
  <c r="AK349" i="1"/>
  <c r="AK432" i="1"/>
  <c r="AK288" i="1"/>
  <c r="AK371" i="1"/>
  <c r="AK454" i="1"/>
  <c r="AK310" i="1"/>
  <c r="AK393" i="1"/>
  <c r="AK249" i="1"/>
  <c r="AK332" i="1"/>
  <c r="AK415" i="1"/>
  <c r="AK271" i="1"/>
  <c r="AK354" i="1"/>
  <c r="AK449" i="1"/>
  <c r="AK305" i="1"/>
  <c r="AK400" i="1"/>
  <c r="AK256" i="1"/>
  <c r="AK351" i="1"/>
  <c r="AK434" i="1"/>
  <c r="AK290" i="1"/>
  <c r="AK1275" i="1"/>
  <c r="AK1131" i="1"/>
  <c r="AK1274" i="1"/>
  <c r="AK1130" i="1"/>
  <c r="AK1273" i="1"/>
  <c r="AL1273" i="1" s="1"/>
  <c r="AM1273" i="1" s="1"/>
  <c r="AK1129" i="1"/>
  <c r="AL1129" i="1" s="1"/>
  <c r="AM1129" i="1" s="1"/>
  <c r="AK1128" i="1"/>
  <c r="AK1271" i="1"/>
  <c r="AL1271" i="1" s="1"/>
  <c r="AM1271" i="1" s="1"/>
  <c r="AK1127" i="1"/>
  <c r="AL1127" i="1" s="1"/>
  <c r="AM1127" i="1" s="1"/>
  <c r="AK1270" i="1"/>
  <c r="AK1126" i="1"/>
  <c r="AK1281" i="1"/>
  <c r="AL1281" i="1" s="1"/>
  <c r="AM1281" i="1" s="1"/>
  <c r="AK1137" i="1"/>
  <c r="AL1137" i="1" s="1"/>
  <c r="AM1137" i="1" s="1"/>
  <c r="AK1280" i="1"/>
  <c r="AK1136" i="1"/>
  <c r="AL1136" i="1" s="1"/>
  <c r="AM1136" i="1" s="1"/>
  <c r="AK1279" i="1"/>
  <c r="AK1135" i="1"/>
  <c r="AK1278" i="1"/>
  <c r="AK1134" i="1"/>
  <c r="AK1277" i="1"/>
  <c r="AK1133" i="1"/>
  <c r="AK1647" i="1"/>
  <c r="AL1647" i="1" s="1"/>
  <c r="AM1647" i="1" s="1"/>
  <c r="AK1474" i="1"/>
  <c r="AL1474" i="1" s="1"/>
  <c r="AM1474" i="1" s="1"/>
  <c r="AK1471" i="1"/>
  <c r="AK1527" i="1"/>
  <c r="AL1527" i="1" s="1"/>
  <c r="AM1527" i="1" s="1"/>
  <c r="AK1537" i="1"/>
  <c r="AK1536" i="1"/>
  <c r="AK1549" i="1"/>
  <c r="AL1549" i="1" s="1"/>
  <c r="AM1549" i="1" s="1"/>
  <c r="AK1436" i="1"/>
  <c r="AK457" i="1"/>
  <c r="AL457" i="1" s="1"/>
  <c r="AM457" i="1" s="1"/>
  <c r="AK313" i="1"/>
  <c r="AL313" i="1" s="1"/>
  <c r="AM313" i="1" s="1"/>
  <c r="AK396" i="1"/>
  <c r="AK252" i="1"/>
  <c r="AK335" i="1"/>
  <c r="AK418" i="1"/>
  <c r="AK274" i="1"/>
  <c r="AK357" i="1"/>
  <c r="AK440" i="1"/>
  <c r="AL440" i="1" s="1"/>
  <c r="AM440" i="1" s="1"/>
  <c r="AK296" i="1"/>
  <c r="AK379" i="1"/>
  <c r="AK235" i="1"/>
  <c r="AK318" i="1"/>
  <c r="AK413" i="1"/>
  <c r="AL413" i="1" s="1"/>
  <c r="AM413" i="1" s="1"/>
  <c r="AK269" i="1"/>
  <c r="AL269" i="1" s="1"/>
  <c r="AM269" i="1" s="1"/>
  <c r="AK364" i="1"/>
  <c r="AL364" i="1" s="1"/>
  <c r="AM364" i="1" s="1"/>
  <c r="AK459" i="1"/>
  <c r="AK315" i="1"/>
  <c r="AK398" i="1"/>
  <c r="AK254" i="1"/>
  <c r="AL254" i="1" s="1"/>
  <c r="AM254" i="1" s="1"/>
  <c r="AK631" i="1"/>
  <c r="AL631" i="1" s="1"/>
  <c r="AM631" i="1" s="1"/>
  <c r="AK619" i="1"/>
  <c r="AK384" i="1"/>
  <c r="AK240" i="1"/>
  <c r="AK323" i="1"/>
  <c r="AK406" i="1"/>
  <c r="AK262" i="1"/>
  <c r="AL262" i="1" s="1"/>
  <c r="AM262" i="1" s="1"/>
  <c r="AK345" i="1"/>
  <c r="AK284" i="1"/>
  <c r="AK386" i="1"/>
  <c r="AK242" i="1"/>
  <c r="AK807" i="1"/>
  <c r="AK798" i="1"/>
  <c r="AL798" i="1" s="1"/>
  <c r="AM798" i="1" s="1"/>
  <c r="AK797" i="1"/>
  <c r="AL797" i="1" s="1"/>
  <c r="AM797" i="1" s="1"/>
  <c r="AK673" i="1"/>
  <c r="AL673" i="1" s="1"/>
  <c r="AM673" i="1" s="1"/>
  <c r="AK291" i="1"/>
  <c r="AK789" i="1"/>
  <c r="AK539" i="1"/>
  <c r="AK728" i="1"/>
  <c r="AK590" i="1"/>
  <c r="AK1048" i="1"/>
  <c r="AL1048" i="1" s="1"/>
  <c r="AM1048" i="1" s="1"/>
  <c r="AK880" i="1"/>
  <c r="AK1023" i="1"/>
  <c r="AL1023" i="1" s="1"/>
  <c r="AM1023" i="1" s="1"/>
  <c r="AK850" i="1"/>
  <c r="AL850" i="1" s="1"/>
  <c r="AM850" i="1" s="1"/>
  <c r="AK993" i="1"/>
  <c r="AL993" i="1" s="1"/>
  <c r="AM993" i="1" s="1"/>
  <c r="AK820" i="1"/>
  <c r="AL820" i="1" s="1"/>
  <c r="AM820" i="1" s="1"/>
  <c r="AK963" i="1"/>
  <c r="AL963" i="1" s="1"/>
  <c r="AM963" i="1" s="1"/>
  <c r="AK1092" i="1"/>
  <c r="AK933" i="1"/>
  <c r="AL933" i="1" s="1"/>
  <c r="AM933" i="1" s="1"/>
  <c r="AK1067" i="1"/>
  <c r="AK903" i="1"/>
  <c r="AL903" i="1" s="1"/>
  <c r="AM903" i="1" s="1"/>
  <c r="AK1042" i="1"/>
  <c r="AK873" i="1"/>
  <c r="AK1029" i="1"/>
  <c r="AK1014" i="1"/>
  <c r="AK999" i="1"/>
  <c r="AK826" i="1"/>
  <c r="AK983" i="1"/>
  <c r="AK967" i="1"/>
  <c r="AK1009" i="1"/>
  <c r="AK865" i="1"/>
  <c r="AK932" i="1"/>
  <c r="AL932" i="1" s="1"/>
  <c r="AM932" i="1" s="1"/>
  <c r="AK1372" i="1"/>
  <c r="AK1228" i="1"/>
  <c r="AL1228" i="1" s="1"/>
  <c r="AM1228" i="1" s="1"/>
  <c r="AK1227" i="1"/>
  <c r="AL1227" i="1" s="1"/>
  <c r="AM1227" i="1" s="1"/>
  <c r="AK1370" i="1"/>
  <c r="AL1370" i="1" s="1"/>
  <c r="AM1370" i="1" s="1"/>
  <c r="AK1226" i="1"/>
  <c r="AK1369" i="1"/>
  <c r="AL1369" i="1" s="1"/>
  <c r="AM1369" i="1" s="1"/>
  <c r="AK1225" i="1"/>
  <c r="AK1224" i="1"/>
  <c r="AK1367" i="1"/>
  <c r="AL1367" i="1" s="1"/>
  <c r="AM1367" i="1" s="1"/>
  <c r="AK1223" i="1"/>
  <c r="AL1223" i="1" s="1"/>
  <c r="AM1223" i="1" s="1"/>
  <c r="AK1366" i="1"/>
  <c r="AK1222" i="1"/>
  <c r="AL1222" i="1" s="1"/>
  <c r="AM1222" i="1" s="1"/>
  <c r="AK1377" i="1"/>
  <c r="AL1377" i="1" s="1"/>
  <c r="AM1377" i="1" s="1"/>
  <c r="AK1233" i="1"/>
  <c r="AL1233" i="1" s="1"/>
  <c r="AM1233" i="1" s="1"/>
  <c r="AK1376" i="1"/>
  <c r="AL1376" i="1" s="1"/>
  <c r="AM1376" i="1" s="1"/>
  <c r="AK1232" i="1"/>
  <c r="AL1232" i="1" s="1"/>
  <c r="AM1232" i="1" s="1"/>
  <c r="AK1375" i="1"/>
  <c r="AL1375" i="1" s="1"/>
  <c r="AM1375" i="1" s="1"/>
  <c r="AK1231" i="1"/>
  <c r="AL1231" i="1" s="1"/>
  <c r="AM1231" i="1" s="1"/>
  <c r="AK1374" i="1"/>
  <c r="AK1373" i="1"/>
  <c r="AL1373" i="1" s="1"/>
  <c r="AM1373" i="1" s="1"/>
  <c r="AK1590" i="1"/>
  <c r="AK1530" i="1"/>
  <c r="AL1530" i="1" s="1"/>
  <c r="AM1530" i="1" s="1"/>
  <c r="AK1586" i="1"/>
  <c r="AK328" i="1"/>
  <c r="AK423" i="1"/>
  <c r="AK279" i="1"/>
  <c r="AK774" i="1"/>
  <c r="AK771" i="1"/>
  <c r="AK528" i="1"/>
  <c r="AK527" i="1"/>
  <c r="AK513" i="1"/>
  <c r="AK572" i="1"/>
  <c r="AK519" i="1"/>
  <c r="AK578" i="1"/>
  <c r="AL578" i="1" s="1"/>
  <c r="AM578" i="1" s="1"/>
  <c r="AK866" i="1"/>
  <c r="AK1008" i="1"/>
  <c r="AK835" i="1"/>
  <c r="AK978" i="1"/>
  <c r="AL978" i="1" s="1"/>
  <c r="AM978" i="1" s="1"/>
  <c r="AK1105" i="1"/>
  <c r="AK948" i="1"/>
  <c r="AL948" i="1" s="1"/>
  <c r="AM948" i="1" s="1"/>
  <c r="AK1080" i="1"/>
  <c r="AK918" i="1"/>
  <c r="AK1055" i="1"/>
  <c r="AL1055" i="1" s="1"/>
  <c r="AM1055" i="1" s="1"/>
  <c r="AK888" i="1"/>
  <c r="AL888" i="1" s="1"/>
  <c r="AM888" i="1" s="1"/>
  <c r="AK1030" i="1"/>
  <c r="AK858" i="1"/>
  <c r="AK1015" i="1"/>
  <c r="AK827" i="1"/>
  <c r="AK984" i="1"/>
  <c r="AK811" i="1"/>
  <c r="AK969" i="1"/>
  <c r="AK953" i="1"/>
  <c r="AK997" i="1"/>
  <c r="AK853" i="1"/>
  <c r="AK920" i="1"/>
  <c r="AK1360" i="1"/>
  <c r="AK1216" i="1"/>
  <c r="AL1216" i="1" s="1"/>
  <c r="AM1216" i="1" s="1"/>
  <c r="AK1359" i="1"/>
  <c r="AL1359" i="1" s="1"/>
  <c r="AM1359" i="1" s="1"/>
  <c r="AK1215" i="1"/>
  <c r="AK1358" i="1"/>
  <c r="AL1358" i="1" s="1"/>
  <c r="AM1358" i="1" s="1"/>
  <c r="AK1214" i="1"/>
  <c r="AL1214" i="1" s="1"/>
  <c r="AM1214" i="1" s="1"/>
  <c r="AK1357" i="1"/>
  <c r="AL1357" i="1" s="1"/>
  <c r="AM1357" i="1" s="1"/>
  <c r="AK1213" i="1"/>
  <c r="AL1213" i="1" s="1"/>
  <c r="AM1213" i="1" s="1"/>
  <c r="AK1356" i="1"/>
  <c r="AL1356" i="1" s="1"/>
  <c r="AM1356" i="1" s="1"/>
  <c r="AK821" i="1"/>
  <c r="AL821" i="1" s="1"/>
  <c r="AM821" i="1" s="1"/>
  <c r="AK964" i="1"/>
  <c r="AK1093" i="1"/>
  <c r="AL1093" i="1" s="1"/>
  <c r="AM1093" i="1" s="1"/>
  <c r="AK934" i="1"/>
  <c r="AK1068" i="1"/>
  <c r="AK1043" i="1"/>
  <c r="AK874" i="1"/>
  <c r="AL874" i="1" s="1"/>
  <c r="AM874" i="1" s="1"/>
  <c r="AK1017" i="1"/>
  <c r="AL1017" i="1" s="1"/>
  <c r="AM1017" i="1" s="1"/>
  <c r="AK844" i="1"/>
  <c r="AK1001" i="1"/>
  <c r="AK828" i="1"/>
  <c r="AL828" i="1" s="1"/>
  <c r="AM828" i="1" s="1"/>
  <c r="AK986" i="1"/>
  <c r="AK970" i="1"/>
  <c r="AK1110" i="1"/>
  <c r="AK954" i="1"/>
  <c r="AK1097" i="1"/>
  <c r="AL1097" i="1" s="1"/>
  <c r="AM1097" i="1" s="1"/>
  <c r="AK939" i="1"/>
  <c r="AK985" i="1"/>
  <c r="AK841" i="1"/>
  <c r="AK908" i="1"/>
  <c r="AK1348" i="1"/>
  <c r="AL1348" i="1" s="1"/>
  <c r="AM1348" i="1" s="1"/>
  <c r="AK1204" i="1"/>
  <c r="AL1204" i="1" s="1"/>
  <c r="AM1204" i="1" s="1"/>
  <c r="AK1203" i="1"/>
  <c r="AL1203" i="1" s="1"/>
  <c r="AM1203" i="1" s="1"/>
  <c r="AK1346" i="1"/>
  <c r="AL1346" i="1" s="1"/>
  <c r="AM1346" i="1" s="1"/>
  <c r="AK1202" i="1"/>
  <c r="AK1345" i="1"/>
  <c r="AL1345" i="1" s="1"/>
  <c r="AM1345" i="1" s="1"/>
  <c r="AK1201" i="1"/>
  <c r="AL1201" i="1" s="1"/>
  <c r="AM1201" i="1" s="1"/>
  <c r="AK1344" i="1"/>
  <c r="AK1200" i="1"/>
  <c r="AL1200" i="1" s="1"/>
  <c r="AM1200" i="1" s="1"/>
  <c r="AK1343" i="1"/>
  <c r="AL1343" i="1" s="1"/>
  <c r="AM1343" i="1" s="1"/>
  <c r="AK1199" i="1"/>
  <c r="AL1199" i="1" s="1"/>
  <c r="AM1199" i="1" s="1"/>
  <c r="AK1342" i="1"/>
  <c r="AK1198" i="1"/>
  <c r="AK1353" i="1"/>
  <c r="AL1353" i="1" s="1"/>
  <c r="AM1353" i="1" s="1"/>
  <c r="AK1209" i="1"/>
  <c r="AL1209" i="1" s="1"/>
  <c r="AM1209" i="1" s="1"/>
  <c r="AK1352" i="1"/>
  <c r="AL1352" i="1" s="1"/>
  <c r="AM1352" i="1" s="1"/>
  <c r="AK1208" i="1"/>
  <c r="AL1208" i="1" s="1"/>
  <c r="AM1208" i="1" s="1"/>
  <c r="AK1350" i="1"/>
  <c r="AL1350" i="1" s="1"/>
  <c r="AM1350" i="1" s="1"/>
  <c r="AK1349" i="1"/>
  <c r="AL1349" i="1" s="1"/>
  <c r="AM1349" i="1" s="1"/>
  <c r="AK1205" i="1"/>
  <c r="AL1205" i="1" s="1"/>
  <c r="AM1205" i="1" s="1"/>
  <c r="AK1617" i="1"/>
  <c r="AK1614" i="1"/>
  <c r="AK1678" i="1"/>
  <c r="AL1678" i="1" s="1"/>
  <c r="AM1678" i="1" s="1"/>
  <c r="AK1677" i="1"/>
  <c r="AK1583" i="1"/>
  <c r="AK397" i="1"/>
  <c r="AK253" i="1"/>
  <c r="AK336" i="1"/>
  <c r="AK419" i="1"/>
  <c r="AK275" i="1"/>
  <c r="AK358" i="1"/>
  <c r="AK441" i="1"/>
  <c r="AK297" i="1"/>
  <c r="AK380" i="1"/>
  <c r="AK236" i="1"/>
  <c r="AK319" i="1"/>
  <c r="AK402" i="1"/>
  <c r="AK258" i="1"/>
  <c r="AK353" i="1"/>
  <c r="AK448" i="1"/>
  <c r="AK304" i="1"/>
  <c r="AK399" i="1"/>
  <c r="AK255" i="1"/>
  <c r="AL255" i="1" s="1"/>
  <c r="AM255" i="1" s="1"/>
  <c r="AK338" i="1"/>
  <c r="AL338" i="1" s="1"/>
  <c r="AM338" i="1" s="1"/>
  <c r="AK750" i="1"/>
  <c r="AL750" i="1" s="1"/>
  <c r="AM750" i="1" s="1"/>
  <c r="AK748" i="1"/>
  <c r="AK747" i="1"/>
  <c r="AL747" i="1" s="1"/>
  <c r="AM747" i="1" s="1"/>
  <c r="AK746" i="1"/>
  <c r="AK744" i="1"/>
  <c r="AK743" i="1"/>
  <c r="AK742" i="1"/>
  <c r="AK741" i="1"/>
  <c r="AK739" i="1"/>
  <c r="AK738" i="1"/>
  <c r="AK751" i="1"/>
  <c r="AK769" i="1"/>
  <c r="AK625" i="1"/>
  <c r="AK481" i="1"/>
  <c r="AK504" i="1"/>
  <c r="AK503" i="1"/>
  <c r="AL503" i="1" s="1"/>
  <c r="AM503" i="1" s="1"/>
  <c r="AK562" i="1"/>
  <c r="AK633" i="1"/>
  <c r="AK489" i="1"/>
  <c r="AK692" i="1"/>
  <c r="AL692" i="1" s="1"/>
  <c r="AM692" i="1" s="1"/>
  <c r="AK548" i="1"/>
  <c r="AL548" i="1" s="1"/>
  <c r="AM548" i="1" s="1"/>
  <c r="AK546" i="1"/>
  <c r="AK581" i="1"/>
  <c r="AK580" i="1"/>
  <c r="AK639" i="1"/>
  <c r="AK495" i="1"/>
  <c r="AL495" i="1" s="1"/>
  <c r="AM495" i="1" s="1"/>
  <c r="AK385" i="1"/>
  <c r="AK241" i="1"/>
  <c r="AK324" i="1"/>
  <c r="AK407" i="1"/>
  <c r="AK263" i="1"/>
  <c r="AK346" i="1"/>
  <c r="AK429" i="1"/>
  <c r="AL429" i="1" s="1"/>
  <c r="AM429" i="1" s="1"/>
  <c r="AK285" i="1"/>
  <c r="AL285" i="1" s="1"/>
  <c r="AM285" i="1" s="1"/>
  <c r="AK368" i="1"/>
  <c r="AK451" i="1"/>
  <c r="AK307" i="1"/>
  <c r="AK390" i="1"/>
  <c r="AK246" i="1"/>
  <c r="AK341" i="1"/>
  <c r="AK436" i="1"/>
  <c r="AK292" i="1"/>
  <c r="AK387" i="1"/>
  <c r="AL387" i="1" s="1"/>
  <c r="AM387" i="1" s="1"/>
  <c r="AK243" i="1"/>
  <c r="AL243" i="1" s="1"/>
  <c r="AM243" i="1" s="1"/>
  <c r="AK326" i="1"/>
  <c r="AK736" i="1"/>
  <c r="AL736" i="1" s="1"/>
  <c r="AM736" i="1" s="1"/>
  <c r="AK735" i="1"/>
  <c r="AL735" i="1" s="1"/>
  <c r="AM735" i="1" s="1"/>
  <c r="AK734" i="1"/>
  <c r="AK732" i="1"/>
  <c r="AK731" i="1"/>
  <c r="AK730" i="1"/>
  <c r="AK729" i="1"/>
  <c r="AK727" i="1"/>
  <c r="AK726" i="1"/>
  <c r="AL726" i="1" s="1"/>
  <c r="AM726" i="1" s="1"/>
  <c r="AK725" i="1"/>
  <c r="AK724" i="1"/>
  <c r="AK737" i="1"/>
  <c r="AK613" i="1"/>
  <c r="AK469" i="1"/>
  <c r="AK492" i="1"/>
  <c r="AL492" i="1" s="1"/>
  <c r="AM492" i="1" s="1"/>
  <c r="AK550" i="1"/>
  <c r="AL550" i="1" s="1"/>
  <c r="AM550" i="1" s="1"/>
  <c r="AK621" i="1"/>
  <c r="AL621" i="1" s="1"/>
  <c r="AM621" i="1" s="1"/>
  <c r="AK477" i="1"/>
  <c r="AL477" i="1" s="1"/>
  <c r="AM477" i="1" s="1"/>
  <c r="AK680" i="1"/>
  <c r="AK536" i="1"/>
  <c r="AK535" i="1"/>
  <c r="AL535" i="1" s="1"/>
  <c r="AM535" i="1" s="1"/>
  <c r="AK534" i="1"/>
  <c r="AK569" i="1"/>
  <c r="AK568" i="1"/>
  <c r="AL568" i="1" s="1"/>
  <c r="AM568" i="1" s="1"/>
  <c r="AK627" i="1"/>
  <c r="AK483" i="1"/>
  <c r="AK542" i="1"/>
  <c r="AL542" i="1" s="1"/>
  <c r="AM542" i="1" s="1"/>
  <c r="AK822" i="1"/>
  <c r="AL822" i="1" s="1"/>
  <c r="AM822" i="1" s="1"/>
  <c r="AK965" i="1"/>
  <c r="AK1094" i="1"/>
  <c r="AL1094" i="1" s="1"/>
  <c r="AM1094" i="1" s="1"/>
  <c r="AK935" i="1"/>
  <c r="AL935" i="1" s="1"/>
  <c r="AM935" i="1" s="1"/>
  <c r="AK1069" i="1"/>
  <c r="AL1069" i="1" s="1"/>
  <c r="AM1069" i="1" s="1"/>
  <c r="AK905" i="1"/>
  <c r="AK1044" i="1"/>
  <c r="AL1044" i="1" s="1"/>
  <c r="AM1044" i="1" s="1"/>
  <c r="AK875" i="1"/>
  <c r="AL875" i="1" s="1"/>
  <c r="AM875" i="1" s="1"/>
  <c r="AK1018" i="1"/>
  <c r="AK845" i="1"/>
  <c r="AK815" i="1"/>
  <c r="AL815" i="1" s="1"/>
  <c r="AM815" i="1" s="1"/>
  <c r="AK957" i="1"/>
  <c r="AL957" i="1" s="1"/>
  <c r="AM957" i="1" s="1"/>
  <c r="AK1099" i="1"/>
  <c r="AK941" i="1"/>
  <c r="AK1086" i="1"/>
  <c r="AL1086" i="1" s="1"/>
  <c r="AM1086" i="1" s="1"/>
  <c r="AK926" i="1"/>
  <c r="AL926" i="1" s="1"/>
  <c r="AM926" i="1" s="1"/>
  <c r="AK1073" i="1"/>
  <c r="AL1073" i="1" s="1"/>
  <c r="AM1073" i="1" s="1"/>
  <c r="AK910" i="1"/>
  <c r="AK280" i="1"/>
  <c r="AK375" i="1"/>
  <c r="AK314" i="1"/>
  <c r="AK722" i="1"/>
  <c r="AK720" i="1"/>
  <c r="AK719" i="1"/>
  <c r="AL719" i="1" s="1"/>
  <c r="AM719" i="1" s="1"/>
  <c r="AK718" i="1"/>
  <c r="AK717" i="1"/>
  <c r="AK714" i="1"/>
  <c r="AK713" i="1"/>
  <c r="AK712" i="1"/>
  <c r="AL712" i="1" s="1"/>
  <c r="AM712" i="1" s="1"/>
  <c r="AK710" i="1"/>
  <c r="AL710" i="1" s="1"/>
  <c r="AM710" i="1" s="1"/>
  <c r="AK723" i="1"/>
  <c r="AK745" i="1"/>
  <c r="AL745" i="1" s="1"/>
  <c r="AM745" i="1" s="1"/>
  <c r="AK601" i="1"/>
  <c r="AL601" i="1" s="1"/>
  <c r="AM601" i="1" s="1"/>
  <c r="AK480" i="1"/>
  <c r="AL480" i="1" s="1"/>
  <c r="AM480" i="1" s="1"/>
  <c r="AK479" i="1"/>
  <c r="AK538" i="1"/>
  <c r="AL538" i="1" s="1"/>
  <c r="AM538" i="1" s="1"/>
  <c r="AK609" i="1"/>
  <c r="AK465" i="1"/>
  <c r="AK523" i="1"/>
  <c r="AL523" i="1" s="1"/>
  <c r="AM523" i="1" s="1"/>
  <c r="AK522" i="1"/>
  <c r="AK556" i="1"/>
  <c r="AK615" i="1"/>
  <c r="AK471" i="1"/>
  <c r="AK530" i="1"/>
  <c r="AK1107" i="1"/>
  <c r="AK951" i="1"/>
  <c r="AK1082" i="1"/>
  <c r="AK1057" i="1"/>
  <c r="AL1057" i="1" s="1"/>
  <c r="AM1057" i="1" s="1"/>
  <c r="AK891" i="1"/>
  <c r="AK861" i="1"/>
  <c r="AL861" i="1" s="1"/>
  <c r="AM861" i="1" s="1"/>
  <c r="AK1003" i="1"/>
  <c r="AK831" i="1"/>
  <c r="AK974" i="1"/>
  <c r="AK1113" i="1"/>
  <c r="AL1113" i="1" s="1"/>
  <c r="AM1113" i="1" s="1"/>
  <c r="AK958" i="1"/>
  <c r="AL958" i="1" s="1"/>
  <c r="AM958" i="1" s="1"/>
  <c r="AK1100" i="1"/>
  <c r="AK942" i="1"/>
  <c r="AK1087" i="1"/>
  <c r="AK927" i="1"/>
  <c r="AK911" i="1"/>
  <c r="AK1061" i="1"/>
  <c r="AL1061" i="1" s="1"/>
  <c r="AM1061" i="1" s="1"/>
  <c r="AK949" i="1"/>
  <c r="AL949" i="1" s="1"/>
  <c r="AM949" i="1" s="1"/>
  <c r="AK1016" i="1"/>
  <c r="AK1312" i="1"/>
  <c r="AK1168" i="1"/>
  <c r="AK1167" i="1"/>
  <c r="AL1167" i="1" s="1"/>
  <c r="AM1167" i="1" s="1"/>
  <c r="AK1308" i="1"/>
  <c r="AK1164" i="1"/>
  <c r="AL1164" i="1" s="1"/>
  <c r="AM1164" i="1" s="1"/>
  <c r="AK1306" i="1"/>
  <c r="AK1162" i="1"/>
  <c r="AK1317" i="1"/>
  <c r="AK1173" i="1"/>
  <c r="AK1316" i="1"/>
  <c r="AK1172" i="1"/>
  <c r="AK1171" i="1"/>
  <c r="AK1314" i="1"/>
  <c r="AK1170" i="1"/>
  <c r="AK1313" i="1"/>
  <c r="AK1169" i="1"/>
  <c r="AK1518" i="1"/>
  <c r="AL1518" i="1" s="1"/>
  <c r="AM1518" i="1" s="1"/>
  <c r="AK361" i="1"/>
  <c r="AK444" i="1"/>
  <c r="AK300" i="1"/>
  <c r="AK383" i="1"/>
  <c r="AK239" i="1"/>
  <c r="AK322" i="1"/>
  <c r="AK405" i="1"/>
  <c r="AK261" i="1"/>
  <c r="AK344" i="1"/>
  <c r="AK427" i="1"/>
  <c r="AK283" i="1"/>
  <c r="AK366" i="1"/>
  <c r="AK461" i="1"/>
  <c r="AK317" i="1"/>
  <c r="AK412" i="1"/>
  <c r="AK268" i="1"/>
  <c r="AK363" i="1"/>
  <c r="AK446" i="1"/>
  <c r="AK302" i="1"/>
  <c r="AK705" i="1"/>
  <c r="AK695" i="1"/>
  <c r="AL695" i="1" s="1"/>
  <c r="AM695" i="1" s="1"/>
  <c r="AK708" i="1"/>
  <c r="AK612" i="1"/>
  <c r="AK511" i="1"/>
  <c r="AK510" i="1"/>
  <c r="AK603" i="1"/>
  <c r="AK687" i="1"/>
  <c r="AL687" i="1" s="1"/>
  <c r="AM687" i="1" s="1"/>
  <c r="AK577" i="1"/>
  <c r="AL577" i="1" s="1"/>
  <c r="AM577" i="1" s="1"/>
  <c r="AK514" i="1"/>
  <c r="AL514" i="1" s="1"/>
  <c r="AM514" i="1" s="1"/>
  <c r="AK644" i="1"/>
  <c r="AK500" i="1"/>
  <c r="AK498" i="1"/>
  <c r="AK532" i="1"/>
  <c r="AK506" i="1"/>
  <c r="AK1108" i="1"/>
  <c r="AK952" i="1"/>
  <c r="AL952" i="1" s="1"/>
  <c r="AM952" i="1" s="1"/>
  <c r="AK1083" i="1"/>
  <c r="AK922" i="1"/>
  <c r="AL922" i="1" s="1"/>
  <c r="AM922" i="1" s="1"/>
  <c r="AK1058" i="1"/>
  <c r="AK1005" i="1"/>
  <c r="AL1005" i="1" s="1"/>
  <c r="AM1005" i="1" s="1"/>
  <c r="AK975" i="1"/>
  <c r="AL975" i="1" s="1"/>
  <c r="AM975" i="1" s="1"/>
  <c r="AK1102" i="1"/>
  <c r="AK945" i="1"/>
  <c r="AL945" i="1" s="1"/>
  <c r="AM945" i="1" s="1"/>
  <c r="AK1089" i="1"/>
  <c r="AL1089" i="1" s="1"/>
  <c r="AM1089" i="1" s="1"/>
  <c r="AK929" i="1"/>
  <c r="AL929" i="1" s="1"/>
  <c r="AM929" i="1" s="1"/>
  <c r="AK1076" i="1"/>
  <c r="AL1076" i="1" s="1"/>
  <c r="AM1076" i="1" s="1"/>
  <c r="AK914" i="1"/>
  <c r="AL914" i="1" s="1"/>
  <c r="AM914" i="1" s="1"/>
  <c r="AK1063" i="1"/>
  <c r="AK898" i="1"/>
  <c r="AK1050" i="1"/>
  <c r="AL1050" i="1" s="1"/>
  <c r="AM1050" i="1" s="1"/>
  <c r="AK882" i="1"/>
  <c r="AL882" i="1" s="1"/>
  <c r="AM882" i="1" s="1"/>
  <c r="AK1037" i="1"/>
  <c r="AK867" i="1"/>
  <c r="AK925" i="1"/>
  <c r="AL925" i="1" s="1"/>
  <c r="AM925" i="1" s="1"/>
  <c r="AK992" i="1"/>
  <c r="AL992" i="1" s="1"/>
  <c r="AM992" i="1" s="1"/>
  <c r="AK848" i="1"/>
  <c r="AK1288" i="1"/>
  <c r="AL1288" i="1" s="1"/>
  <c r="AM1288" i="1" s="1"/>
  <c r="AK1144" i="1"/>
  <c r="AL1144" i="1" s="1"/>
  <c r="AM1144" i="1" s="1"/>
  <c r="AK1287" i="1"/>
  <c r="AL1287" i="1" s="1"/>
  <c r="AM1287" i="1" s="1"/>
  <c r="AK1143" i="1"/>
  <c r="AL1143" i="1" s="1"/>
  <c r="AM1143" i="1" s="1"/>
  <c r="AK1286" i="1"/>
  <c r="AK1142" i="1"/>
  <c r="AL1142" i="1" s="1"/>
  <c r="AM1142" i="1" s="1"/>
  <c r="AK1285" i="1"/>
  <c r="AK1141" i="1"/>
  <c r="AK1284" i="1"/>
  <c r="AK1283" i="1"/>
  <c r="AL1283" i="1" s="1"/>
  <c r="AM1283" i="1" s="1"/>
  <c r="AK1282" i="1"/>
  <c r="AK1138" i="1"/>
  <c r="AK1293" i="1"/>
  <c r="AK1149" i="1"/>
  <c r="AL1149" i="1" s="1"/>
  <c r="AM1149" i="1" s="1"/>
  <c r="AK1292" i="1"/>
  <c r="AL1292" i="1" s="1"/>
  <c r="AM1292" i="1" s="1"/>
  <c r="AK1148" i="1"/>
  <c r="AK1291" i="1"/>
  <c r="AK1147" i="1"/>
  <c r="AK1290" i="1"/>
  <c r="AK1146" i="1"/>
  <c r="AK1289" i="1"/>
  <c r="AK1145" i="1"/>
  <c r="AK1658" i="1"/>
  <c r="AL1658" i="1" s="1"/>
  <c r="AM1658" i="1" s="1"/>
  <c r="AK1485" i="1"/>
  <c r="AL1485" i="1" s="1"/>
  <c r="AM1485" i="1" s="1"/>
  <c r="AK1263" i="1"/>
  <c r="AK1119" i="1"/>
  <c r="AK1262" i="1"/>
  <c r="AK1118" i="1"/>
  <c r="AK1261" i="1"/>
  <c r="AL1261" i="1" s="1"/>
  <c r="AM1261" i="1" s="1"/>
  <c r="AK1117" i="1"/>
  <c r="AK1259" i="1"/>
  <c r="AK1114" i="1"/>
  <c r="AK1269" i="1"/>
  <c r="AL1269" i="1" s="1"/>
  <c r="AM1269" i="1" s="1"/>
  <c r="AK1125" i="1"/>
  <c r="AK1268" i="1"/>
  <c r="AK1124" i="1"/>
  <c r="AK1267" i="1"/>
  <c r="AL1267" i="1" s="1"/>
  <c r="AM1267" i="1" s="1"/>
  <c r="AK1123" i="1"/>
  <c r="AL1123" i="1" s="1"/>
  <c r="AM1123" i="1" s="1"/>
  <c r="AK1265" i="1"/>
  <c r="AK1121" i="1"/>
  <c r="AK1633" i="1"/>
  <c r="AL1633" i="1" s="1"/>
  <c r="AM1633" i="1" s="1"/>
  <c r="AK1460" i="1"/>
  <c r="AK1573" i="1"/>
  <c r="AL1573" i="1" s="1"/>
  <c r="AM1573" i="1" s="1"/>
  <c r="AK1629" i="1"/>
  <c r="AL1629" i="1" s="1"/>
  <c r="AM1629" i="1" s="1"/>
  <c r="AK1626" i="1"/>
  <c r="AL1626" i="1" s="1"/>
  <c r="AM1626" i="1" s="1"/>
  <c r="AK1507" i="1"/>
  <c r="AK1431" i="1"/>
  <c r="AL1431" i="1" s="1"/>
  <c r="AM1431" i="1" s="1"/>
  <c r="AK564" i="1"/>
  <c r="AK1072" i="1"/>
  <c r="AK909" i="1"/>
  <c r="AL909" i="1" s="1"/>
  <c r="AM909" i="1" s="1"/>
  <c r="AK879" i="1"/>
  <c r="AL879" i="1" s="1"/>
  <c r="AM879" i="1" s="1"/>
  <c r="AK849" i="1"/>
  <c r="AL849" i="1" s="1"/>
  <c r="AM849" i="1" s="1"/>
  <c r="AK819" i="1"/>
  <c r="AL819" i="1" s="1"/>
  <c r="AM819" i="1" s="1"/>
  <c r="AK962" i="1"/>
  <c r="AK1091" i="1"/>
  <c r="AL1091" i="1" s="1"/>
  <c r="AM1091" i="1" s="1"/>
  <c r="AK1066" i="1"/>
  <c r="AK1053" i="1"/>
  <c r="AL1053" i="1" s="1"/>
  <c r="AM1053" i="1" s="1"/>
  <c r="AK1040" i="1"/>
  <c r="AL1040" i="1" s="1"/>
  <c r="AM1040" i="1" s="1"/>
  <c r="AK870" i="1"/>
  <c r="AK1027" i="1"/>
  <c r="AK839" i="1"/>
  <c r="AK996" i="1"/>
  <c r="AL996" i="1" s="1"/>
  <c r="AM996" i="1" s="1"/>
  <c r="AK823" i="1"/>
  <c r="AL823" i="1" s="1"/>
  <c r="AM823" i="1" s="1"/>
  <c r="AK889" i="1"/>
  <c r="AK956" i="1"/>
  <c r="AL956" i="1" s="1"/>
  <c r="AM956" i="1" s="1"/>
  <c r="AK812" i="1"/>
  <c r="AK1395" i="1"/>
  <c r="AK1250" i="1"/>
  <c r="AL1250" i="1" s="1"/>
  <c r="AM1250" i="1" s="1"/>
  <c r="AK1392" i="1"/>
  <c r="AK1248" i="1"/>
  <c r="AK1391" i="1"/>
  <c r="AK1247" i="1"/>
  <c r="AL1247" i="1" s="1"/>
  <c r="AM1247" i="1" s="1"/>
  <c r="AK1390" i="1"/>
  <c r="AL1390" i="1" s="1"/>
  <c r="AM1390" i="1" s="1"/>
  <c r="AK1246" i="1"/>
  <c r="AK1399" i="1"/>
  <c r="AL1399" i="1" s="1"/>
  <c r="AM1399" i="1" s="1"/>
  <c r="AK1255" i="1"/>
  <c r="AL1255" i="1" s="1"/>
  <c r="AM1255" i="1" s="1"/>
  <c r="AK1398" i="1"/>
  <c r="AK1254" i="1"/>
  <c r="AK1397" i="1"/>
  <c r="AL1397" i="1" s="1"/>
  <c r="AM1397" i="1" s="1"/>
  <c r="AK1253" i="1"/>
  <c r="AL1253" i="1" s="1"/>
  <c r="AM1253" i="1" s="1"/>
  <c r="AK1618" i="1"/>
  <c r="AL1618" i="1" s="1"/>
  <c r="AM1618" i="1" s="1"/>
  <c r="AK1675" i="1"/>
  <c r="AL1675" i="1" s="1"/>
  <c r="AM1675" i="1" s="1"/>
  <c r="AK1502" i="1"/>
  <c r="AK1558" i="1"/>
  <c r="AK1671" i="1"/>
  <c r="AL1671" i="1" s="1"/>
  <c r="AM1671" i="1" s="1"/>
  <c r="AK1498" i="1"/>
  <c r="AL1498" i="1" s="1"/>
  <c r="AM1498" i="1" s="1"/>
  <c r="AK1555" i="1"/>
  <c r="AL1555" i="1" s="1"/>
  <c r="AM1555" i="1" s="1"/>
  <c r="AK1611" i="1"/>
  <c r="AL1611" i="1" s="1"/>
  <c r="AM1611" i="1" s="1"/>
  <c r="AK1481" i="1"/>
  <c r="AK1520" i="1"/>
  <c r="AK1451" i="1"/>
  <c r="AL1451" i="1" s="1"/>
  <c r="AM1451" i="1" s="1"/>
  <c r="AK1412" i="1"/>
  <c r="AK466" i="1"/>
  <c r="AK596" i="1"/>
  <c r="AK485" i="1"/>
  <c r="AK1060" i="1"/>
  <c r="AK864" i="1"/>
  <c r="AK834" i="1"/>
  <c r="AK977" i="1"/>
  <c r="AL977" i="1" s="1"/>
  <c r="AM977" i="1" s="1"/>
  <c r="AK1104" i="1"/>
  <c r="AL1104" i="1" s="1"/>
  <c r="AM1104" i="1" s="1"/>
  <c r="AK947" i="1"/>
  <c r="AK1079" i="1"/>
  <c r="AL1079" i="1" s="1"/>
  <c r="AM1079" i="1" s="1"/>
  <c r="AK1054" i="1"/>
  <c r="AL1054" i="1" s="1"/>
  <c r="AM1054" i="1" s="1"/>
  <c r="AK887" i="1"/>
  <c r="AK1041" i="1"/>
  <c r="AK871" i="1"/>
  <c r="AL871" i="1" s="1"/>
  <c r="AM871" i="1" s="1"/>
  <c r="AK1028" i="1"/>
  <c r="AK856" i="1"/>
  <c r="AK1013" i="1"/>
  <c r="AK840" i="1"/>
  <c r="AK998" i="1"/>
  <c r="AK825" i="1"/>
  <c r="AL825" i="1" s="1"/>
  <c r="AM825" i="1" s="1"/>
  <c r="AK982" i="1"/>
  <c r="AK1021" i="1"/>
  <c r="AL1021" i="1" s="1"/>
  <c r="AM1021" i="1" s="1"/>
  <c r="AK944" i="1"/>
  <c r="AK1384" i="1"/>
  <c r="AL1384" i="1" s="1"/>
  <c r="AM1384" i="1" s="1"/>
  <c r="AK1240" i="1"/>
  <c r="AL1240" i="1" s="1"/>
  <c r="AM1240" i="1" s="1"/>
  <c r="AK1383" i="1"/>
  <c r="AL1383" i="1" s="1"/>
  <c r="AM1383" i="1" s="1"/>
  <c r="AK1239" i="1"/>
  <c r="AL1239" i="1" s="1"/>
  <c r="AM1239" i="1" s="1"/>
  <c r="AK1382" i="1"/>
  <c r="AK1238" i="1"/>
  <c r="AL1238" i="1" s="1"/>
  <c r="AM1238" i="1" s="1"/>
  <c r="AK1381" i="1"/>
  <c r="AK1237" i="1"/>
  <c r="AK1380" i="1"/>
  <c r="AK1236" i="1"/>
  <c r="AK1235" i="1"/>
  <c r="AL1235" i="1" s="1"/>
  <c r="AM1235" i="1" s="1"/>
  <c r="AK1378" i="1"/>
  <c r="AL1378" i="1" s="1"/>
  <c r="AM1378" i="1" s="1"/>
  <c r="AK1387" i="1"/>
  <c r="AK1243" i="1"/>
  <c r="AL1243" i="1" s="1"/>
  <c r="AM1243" i="1" s="1"/>
  <c r="AK1242" i="1"/>
  <c r="AL1242" i="1" s="1"/>
  <c r="AM1242" i="1" s="1"/>
  <c r="AK1604" i="1"/>
  <c r="AK1661" i="1"/>
  <c r="AL1661" i="1" s="1"/>
  <c r="AM1661" i="1" s="1"/>
  <c r="AK1488" i="1"/>
  <c r="AK1544" i="1"/>
  <c r="AL1544" i="1" s="1"/>
  <c r="AM1544" i="1" s="1"/>
  <c r="AK1657" i="1"/>
  <c r="AL1657" i="1" s="1"/>
  <c r="AM1657" i="1" s="1"/>
  <c r="AK1484" i="1"/>
  <c r="AK1668" i="1"/>
  <c r="AL1668" i="1" s="1"/>
  <c r="AM1668" i="1" s="1"/>
  <c r="AK1465" i="1"/>
  <c r="AL1465" i="1" s="1"/>
  <c r="AM1465" i="1" s="1"/>
  <c r="AK1478" i="1"/>
  <c r="AK1407" i="1"/>
  <c r="AK1439" i="1"/>
  <c r="AL1439" i="1" s="1"/>
  <c r="AM1439" i="1" s="1"/>
  <c r="AK1447" i="1"/>
  <c r="AK1526" i="1"/>
  <c r="AK1582" i="1"/>
  <c r="AL1582" i="1" s="1"/>
  <c r="AM1582" i="1" s="1"/>
  <c r="AK1653" i="1"/>
  <c r="AK1430" i="1"/>
  <c r="AL1430" i="1" s="1"/>
  <c r="AM1430" i="1" s="1"/>
  <c r="AK1212" i="1"/>
  <c r="AK1355" i="1"/>
  <c r="AL1355" i="1" s="1"/>
  <c r="AM1355" i="1" s="1"/>
  <c r="AK1211" i="1"/>
  <c r="AK1210" i="1"/>
  <c r="AL1210" i="1" s="1"/>
  <c r="AM1210" i="1" s="1"/>
  <c r="AK1365" i="1"/>
  <c r="AK1221" i="1"/>
  <c r="AK1364" i="1"/>
  <c r="AK1220" i="1"/>
  <c r="AL1220" i="1" s="1"/>
  <c r="AM1220" i="1" s="1"/>
  <c r="AK1363" i="1"/>
  <c r="AK1219" i="1"/>
  <c r="AK1361" i="1"/>
  <c r="AK1217" i="1"/>
  <c r="AL1217" i="1" s="1"/>
  <c r="AM1217" i="1" s="1"/>
  <c r="AK1575" i="1"/>
  <c r="AL1575" i="1" s="1"/>
  <c r="AM1575" i="1" s="1"/>
  <c r="AK1459" i="1"/>
  <c r="AK1572" i="1"/>
  <c r="AK1628" i="1"/>
  <c r="AK1639" i="1"/>
  <c r="AL1639" i="1" s="1"/>
  <c r="AM1639" i="1" s="1"/>
  <c r="AK1449" i="1"/>
  <c r="AK1462" i="1"/>
  <c r="AL1462" i="1" s="1"/>
  <c r="AM1462" i="1" s="1"/>
  <c r="AK1516" i="1"/>
  <c r="AL1516" i="1" s="1"/>
  <c r="AM1516" i="1" s="1"/>
  <c r="AK1415" i="1"/>
  <c r="AK1411" i="1"/>
  <c r="AL1411" i="1" s="1"/>
  <c r="AM1411" i="1" s="1"/>
  <c r="AK554" i="1"/>
  <c r="AL554" i="1" s="1"/>
  <c r="AM554" i="1" s="1"/>
  <c r="AK837" i="1"/>
  <c r="AL837" i="1" s="1"/>
  <c r="AM837" i="1" s="1"/>
  <c r="AK979" i="1"/>
  <c r="AL979" i="1" s="1"/>
  <c r="AM979" i="1" s="1"/>
  <c r="AK1106" i="1"/>
  <c r="AL1106" i="1" s="1"/>
  <c r="AM1106" i="1" s="1"/>
  <c r="AK1081" i="1"/>
  <c r="AL1081" i="1" s="1"/>
  <c r="AM1081" i="1" s="1"/>
  <c r="AK919" i="1"/>
  <c r="AK1056" i="1"/>
  <c r="AL1056" i="1" s="1"/>
  <c r="AM1056" i="1" s="1"/>
  <c r="AK890" i="1"/>
  <c r="AL890" i="1" s="1"/>
  <c r="AM890" i="1" s="1"/>
  <c r="AK859" i="1"/>
  <c r="AL859" i="1" s="1"/>
  <c r="AM859" i="1" s="1"/>
  <c r="AK830" i="1"/>
  <c r="AK987" i="1"/>
  <c r="AK814" i="1"/>
  <c r="AL814" i="1" s="1"/>
  <c r="AM814" i="1" s="1"/>
  <c r="AK971" i="1"/>
  <c r="AK955" i="1"/>
  <c r="AK1098" i="1"/>
  <c r="AL1098" i="1" s="1"/>
  <c r="AM1098" i="1" s="1"/>
  <c r="AK940" i="1"/>
  <c r="AK1085" i="1"/>
  <c r="AK924" i="1"/>
  <c r="AL924" i="1" s="1"/>
  <c r="AM924" i="1" s="1"/>
  <c r="AK829" i="1"/>
  <c r="AK896" i="1"/>
  <c r="AL896" i="1" s="1"/>
  <c r="AM896" i="1" s="1"/>
  <c r="AK1192" i="1"/>
  <c r="AK1335" i="1"/>
  <c r="AK1191" i="1"/>
  <c r="AK1334" i="1"/>
  <c r="AL1334" i="1" s="1"/>
  <c r="AM1334" i="1" s="1"/>
  <c r="AK1190" i="1"/>
  <c r="AL1190" i="1" s="1"/>
  <c r="AM1190" i="1" s="1"/>
  <c r="AK1333" i="1"/>
  <c r="AL1333" i="1" s="1"/>
  <c r="AM1333" i="1" s="1"/>
  <c r="AK1189" i="1"/>
  <c r="AK1332" i="1"/>
  <c r="AK1188" i="1"/>
  <c r="AL1188" i="1" s="1"/>
  <c r="AM1188" i="1" s="1"/>
  <c r="AK1331" i="1"/>
  <c r="AL1331" i="1" s="1"/>
  <c r="AM1331" i="1" s="1"/>
  <c r="AK1187" i="1"/>
  <c r="AL1187" i="1" s="1"/>
  <c r="AM1187" i="1" s="1"/>
  <c r="AK1330" i="1"/>
  <c r="AL1330" i="1" s="1"/>
  <c r="AM1330" i="1" s="1"/>
  <c r="AK1186" i="1"/>
  <c r="AL1186" i="1" s="1"/>
  <c r="AM1186" i="1" s="1"/>
  <c r="AK1341" i="1"/>
  <c r="AL1341" i="1" s="1"/>
  <c r="AM1341" i="1" s="1"/>
  <c r="AK1197" i="1"/>
  <c r="AK1340" i="1"/>
  <c r="AK1196" i="1"/>
  <c r="AK1339" i="1"/>
  <c r="AK1338" i="1"/>
  <c r="AL1338" i="1" s="1"/>
  <c r="AM1338" i="1" s="1"/>
  <c r="AK1194" i="1"/>
  <c r="AL1194" i="1" s="1"/>
  <c r="AM1194" i="1" s="1"/>
  <c r="AK1193" i="1"/>
  <c r="AL1193" i="1" s="1"/>
  <c r="AM1193" i="1" s="1"/>
  <c r="AK1603" i="1"/>
  <c r="AK1486" i="1"/>
  <c r="AK1543" i="1"/>
  <c r="AL1543" i="1" s="1"/>
  <c r="AM1543" i="1" s="1"/>
  <c r="AK1656" i="1"/>
  <c r="AK1539" i="1"/>
  <c r="AK1596" i="1"/>
  <c r="AL1596" i="1" s="1"/>
  <c r="AM1596" i="1" s="1"/>
  <c r="AK1609" i="1"/>
  <c r="AL1609" i="1" s="1"/>
  <c r="AM1609" i="1" s="1"/>
  <c r="AK1649" i="1"/>
  <c r="AK1480" i="1"/>
  <c r="AK1433" i="1"/>
  <c r="AL1433" i="1" s="1"/>
  <c r="AM1433" i="1" s="1"/>
  <c r="AK961" i="1"/>
  <c r="AL961" i="1" s="1"/>
  <c r="AM961" i="1" s="1"/>
  <c r="AK884" i="1"/>
  <c r="AL884" i="1" s="1"/>
  <c r="AM884" i="1" s="1"/>
  <c r="AK1324" i="1"/>
  <c r="AL1324" i="1" s="1"/>
  <c r="AM1324" i="1" s="1"/>
  <c r="AK1180" i="1"/>
  <c r="AL1180" i="1" s="1"/>
  <c r="AM1180" i="1" s="1"/>
  <c r="AK1178" i="1"/>
  <c r="AK1177" i="1"/>
  <c r="AL1177" i="1" s="1"/>
  <c r="AM1177" i="1" s="1"/>
  <c r="AK1325" i="1"/>
  <c r="AL1325" i="1" s="1"/>
  <c r="AM1325" i="1" s="1"/>
  <c r="AK1181" i="1"/>
  <c r="AK1589" i="1"/>
  <c r="AK1645" i="1"/>
  <c r="AL1645" i="1" s="1"/>
  <c r="AM1645" i="1" s="1"/>
  <c r="AK1472" i="1"/>
  <c r="AK1529" i="1"/>
  <c r="AL1529" i="1" s="1"/>
  <c r="AM1529" i="1" s="1"/>
  <c r="AK1585" i="1"/>
  <c r="AK1641" i="1"/>
  <c r="AL1641" i="1" s="1"/>
  <c r="AM1641" i="1" s="1"/>
  <c r="AK1469" i="1"/>
  <c r="AK1525" i="1"/>
  <c r="AL1525" i="1" s="1"/>
  <c r="AM1525" i="1" s="1"/>
  <c r="AK1567" i="1"/>
  <c r="AK1594" i="1"/>
  <c r="AK1635" i="1"/>
  <c r="AK1468" i="1"/>
  <c r="AL1468" i="1" s="1"/>
  <c r="AM1468" i="1" s="1"/>
  <c r="AK1559" i="1"/>
  <c r="AL1559" i="1" s="1"/>
  <c r="AM1559" i="1" s="1"/>
  <c r="AK1414" i="1"/>
  <c r="AK1421" i="1"/>
  <c r="AL1421" i="1" s="1"/>
  <c r="AM1421" i="1" s="1"/>
  <c r="AK1574" i="1"/>
  <c r="AL1574" i="1" s="1"/>
  <c r="AM1574" i="1" s="1"/>
  <c r="AK1458" i="1"/>
  <c r="AK1514" i="1"/>
  <c r="AL1514" i="1" s="1"/>
  <c r="AM1514" i="1" s="1"/>
  <c r="AK1580" i="1"/>
  <c r="AK1606" i="1"/>
  <c r="AL1606" i="1" s="1"/>
  <c r="AM1606" i="1" s="1"/>
  <c r="AK1620" i="1"/>
  <c r="AK1648" i="1"/>
  <c r="AK1437" i="1"/>
  <c r="AK966" i="1"/>
  <c r="AK1095" i="1"/>
  <c r="AL1095" i="1" s="1"/>
  <c r="AM1095" i="1" s="1"/>
  <c r="AK936" i="1"/>
  <c r="AK1070" i="1"/>
  <c r="AL1070" i="1" s="1"/>
  <c r="AM1070" i="1" s="1"/>
  <c r="AK906" i="1"/>
  <c r="AK1019" i="1"/>
  <c r="AL1019" i="1" s="1"/>
  <c r="AM1019" i="1" s="1"/>
  <c r="AK846" i="1"/>
  <c r="AK816" i="1"/>
  <c r="AK1101" i="1"/>
  <c r="AK943" i="1"/>
  <c r="AK1088" i="1"/>
  <c r="AL1088" i="1" s="1"/>
  <c r="AM1088" i="1" s="1"/>
  <c r="AK928" i="1"/>
  <c r="AK1075" i="1"/>
  <c r="AK912" i="1"/>
  <c r="AK1062" i="1"/>
  <c r="AK897" i="1"/>
  <c r="AL897" i="1" s="1"/>
  <c r="AM897" i="1" s="1"/>
  <c r="AK1049" i="1"/>
  <c r="AK937" i="1"/>
  <c r="AK1004" i="1"/>
  <c r="AK860" i="1"/>
  <c r="AL860" i="1" s="1"/>
  <c r="AM860" i="1" s="1"/>
  <c r="AK1300" i="1"/>
  <c r="AL1300" i="1" s="1"/>
  <c r="AM1300" i="1" s="1"/>
  <c r="AK1156" i="1"/>
  <c r="AL1156" i="1" s="1"/>
  <c r="AM1156" i="1" s="1"/>
  <c r="AK1299" i="1"/>
  <c r="AL1299" i="1" s="1"/>
  <c r="AM1299" i="1" s="1"/>
  <c r="AK1155" i="1"/>
  <c r="AL1155" i="1" s="1"/>
  <c r="AM1155" i="1" s="1"/>
  <c r="AK1298" i="1"/>
  <c r="AL1298" i="1" s="1"/>
  <c r="AM1298" i="1" s="1"/>
  <c r="AK1154" i="1"/>
  <c r="AL1154" i="1" s="1"/>
  <c r="AM1154" i="1" s="1"/>
  <c r="AK1297" i="1"/>
  <c r="AL1297" i="1" s="1"/>
  <c r="AM1297" i="1" s="1"/>
  <c r="AK1153" i="1"/>
  <c r="AL1153" i="1" s="1"/>
  <c r="AM1153" i="1" s="1"/>
  <c r="AK1151" i="1"/>
  <c r="AK1294" i="1"/>
  <c r="AK1150" i="1"/>
  <c r="AK1305" i="1"/>
  <c r="AK1161" i="1"/>
  <c r="AK1304" i="1"/>
  <c r="AK1160" i="1"/>
  <c r="AL1160" i="1" s="1"/>
  <c r="AM1160" i="1" s="1"/>
  <c r="AK1303" i="1"/>
  <c r="AK1159" i="1"/>
  <c r="AK1302" i="1"/>
  <c r="AL1302" i="1" s="1"/>
  <c r="AM1302" i="1" s="1"/>
  <c r="AK1158" i="1"/>
  <c r="AK1301" i="1"/>
  <c r="AL1301" i="1" s="1"/>
  <c r="AM1301" i="1" s="1"/>
  <c r="AK1157" i="1"/>
  <c r="AK1676" i="1"/>
  <c r="AK1503" i="1"/>
  <c r="AK1560" i="1"/>
  <c r="AL1560" i="1" s="1"/>
  <c r="AM1560" i="1" s="1"/>
  <c r="AK1673" i="1"/>
  <c r="AL1673" i="1" s="1"/>
  <c r="AM1673" i="1" s="1"/>
  <c r="AK1500" i="1"/>
  <c r="AL1500" i="1" s="1"/>
  <c r="AM1500" i="1" s="1"/>
  <c r="AK1556" i="1"/>
  <c r="AK1669" i="1"/>
  <c r="AL1669" i="1" s="1"/>
  <c r="AM1669" i="1" s="1"/>
  <c r="AK1538" i="1"/>
  <c r="AK1566" i="1"/>
  <c r="AL1566" i="1" s="1"/>
  <c r="AM1566" i="1" s="1"/>
  <c r="AK1579" i="1"/>
  <c r="AL1579" i="1" s="1"/>
  <c r="AM1579" i="1" s="1"/>
  <c r="AK1578" i="1"/>
  <c r="AK1605" i="1"/>
  <c r="AL1605" i="1" s="1"/>
  <c r="AM1605" i="1" s="1"/>
  <c r="AK1413" i="1"/>
  <c r="AK1654" i="1"/>
  <c r="AL1654" i="1" s="1"/>
  <c r="AM1654" i="1" s="1"/>
  <c r="AK1563" i="1"/>
  <c r="AK1408" i="1"/>
  <c r="AL1408" i="1" s="1"/>
  <c r="AM1408" i="1" s="1"/>
  <c r="AK1625" i="1"/>
  <c r="AL1625" i="1" s="1"/>
  <c r="AM1625" i="1" s="1"/>
  <c r="AK1452" i="1"/>
  <c r="AK1593" i="1"/>
  <c r="AK1664" i="1"/>
  <c r="AL1664" i="1" s="1"/>
  <c r="AM1664" i="1" s="1"/>
  <c r="AK1491" i="1"/>
  <c r="AL1491" i="1" s="1"/>
  <c r="AM1491" i="1" s="1"/>
  <c r="AK1562" i="1"/>
  <c r="AK1636" i="1"/>
  <c r="AK1492" i="1"/>
  <c r="AK1442" i="1"/>
  <c r="AK1679" i="1"/>
  <c r="AK1535" i="1"/>
  <c r="AK1581" i="1"/>
  <c r="AK1479" i="1"/>
  <c r="AK1550" i="1"/>
  <c r="AL1550" i="1" s="1"/>
  <c r="AM1550" i="1" s="1"/>
  <c r="AK1446" i="1"/>
  <c r="AK1519" i="1"/>
  <c r="AL1519" i="1" s="1"/>
  <c r="AM1519" i="1" s="1"/>
  <c r="AK1600" i="1"/>
  <c r="AK1406" i="1"/>
  <c r="AL1406" i="1" s="1"/>
  <c r="AM1406" i="1" s="1"/>
  <c r="AK1499" i="1"/>
  <c r="AK1402" i="1"/>
  <c r="AL1402" i="1" s="1"/>
  <c r="AM1402" i="1" s="1"/>
  <c r="AK1422" i="1"/>
  <c r="AL1422" i="1" s="1"/>
  <c r="AM1422" i="1" s="1"/>
  <c r="AK1623" i="1"/>
  <c r="AL1623" i="1" s="1"/>
  <c r="AM1623" i="1" s="1"/>
  <c r="AK1450" i="1"/>
  <c r="AK1521" i="1"/>
  <c r="AL1521" i="1" s="1"/>
  <c r="AM1521" i="1" s="1"/>
  <c r="AK1663" i="1"/>
  <c r="AK1490" i="1"/>
  <c r="AL1490" i="1" s="1"/>
  <c r="AM1490" i="1" s="1"/>
  <c r="AK1576" i="1"/>
  <c r="AL1576" i="1" s="1"/>
  <c r="AM1576" i="1" s="1"/>
  <c r="AK1429" i="1"/>
  <c r="AK1619" i="1"/>
  <c r="AL1617" i="1" l="1"/>
  <c r="AM1617" i="1" s="1"/>
  <c r="AL41" i="1"/>
  <c r="AM41" i="1" s="1"/>
  <c r="AL983" i="1"/>
  <c r="AM983" i="1" s="1"/>
  <c r="AL83" i="1"/>
  <c r="AM83" i="1" s="1"/>
  <c r="AL1107" i="1"/>
  <c r="AM1107" i="1" s="1"/>
  <c r="AL304" i="1"/>
  <c r="AM304" i="1" s="1"/>
  <c r="AL163" i="1"/>
  <c r="AM163" i="1" s="1"/>
  <c r="AL530" i="1"/>
  <c r="AM530" i="1" s="1"/>
  <c r="AL880" i="1"/>
  <c r="AM880" i="1" s="1"/>
  <c r="AL960" i="1"/>
  <c r="AM960" i="1" s="1"/>
  <c r="AL1262" i="1"/>
  <c r="AM1262" i="1" s="1"/>
  <c r="AL1270" i="1"/>
  <c r="AM1270" i="1" s="1"/>
  <c r="AL229" i="1"/>
  <c r="AM229" i="1" s="1"/>
  <c r="AL427" i="1"/>
  <c r="AM427" i="1" s="1"/>
  <c r="AL743" i="1"/>
  <c r="AM743" i="1" s="1"/>
  <c r="AL109" i="1"/>
  <c r="AM109" i="1" s="1"/>
  <c r="AL1125" i="1"/>
  <c r="AM1125" i="1" s="1"/>
  <c r="AL240" i="1"/>
  <c r="AM240" i="1" s="1"/>
  <c r="AL343" i="1"/>
  <c r="AM343" i="1" s="1"/>
  <c r="AL1066" i="1"/>
  <c r="AM1066" i="1" s="1"/>
  <c r="AL703" i="1"/>
  <c r="AM703" i="1" s="1"/>
  <c r="AL1117" i="1"/>
  <c r="AM1117" i="1" s="1"/>
  <c r="AL164" i="1"/>
  <c r="AM164" i="1" s="1"/>
  <c r="AL636" i="1"/>
  <c r="AM636" i="1" s="1"/>
  <c r="AL1090" i="1"/>
  <c r="AM1090" i="1" s="1"/>
  <c r="AL834" i="1"/>
  <c r="AM834" i="1" s="1"/>
  <c r="AL878" i="1"/>
  <c r="AM878" i="1" s="1"/>
  <c r="AL1636" i="1"/>
  <c r="AM1636" i="1" s="1"/>
  <c r="AL1532" i="1"/>
  <c r="AM1532" i="1" s="1"/>
  <c r="AL730" i="1"/>
  <c r="AM730" i="1" s="1"/>
  <c r="AL1071" i="1"/>
  <c r="AM1071" i="1" s="1"/>
  <c r="AL895" i="1"/>
  <c r="AM895" i="1" s="1"/>
  <c r="AL901" i="1"/>
  <c r="AM901" i="1" s="1"/>
  <c r="AL1309" i="1"/>
  <c r="AM1309" i="1" s="1"/>
  <c r="AL1165" i="1"/>
  <c r="AM1165" i="1" s="1"/>
  <c r="AL1388" i="1"/>
  <c r="AM1388" i="1" s="1"/>
  <c r="AL355" i="1"/>
  <c r="AM355" i="1" s="1"/>
  <c r="AL294" i="1"/>
  <c r="AM294" i="1" s="1"/>
  <c r="AL245" i="1"/>
  <c r="AM245" i="1" s="1"/>
  <c r="AL851" i="1"/>
  <c r="AM851" i="1" s="1"/>
  <c r="AL1632" i="1"/>
  <c r="AM1632" i="1" s="1"/>
  <c r="AL1592" i="1"/>
  <c r="AM1592" i="1" s="1"/>
  <c r="AL1396" i="1"/>
  <c r="AM1396" i="1" s="1"/>
  <c r="AL1393" i="1"/>
  <c r="AM1393" i="1" s="1"/>
  <c r="AL1394" i="1"/>
  <c r="AM1394" i="1" s="1"/>
  <c r="AL791" i="1"/>
  <c r="AM791" i="1" s="1"/>
  <c r="AL1248" i="1"/>
  <c r="AM1248" i="1" s="1"/>
  <c r="AL1058" i="1"/>
  <c r="AM1058" i="1" s="1"/>
  <c r="AL66" i="1"/>
  <c r="AM66" i="1" s="1"/>
  <c r="AL80" i="1"/>
  <c r="AM80" i="1" s="1"/>
  <c r="AL1026" i="1"/>
  <c r="AM1026" i="1" s="1"/>
  <c r="AL990" i="1"/>
  <c r="AM990" i="1" s="1"/>
  <c r="AL904" i="1"/>
  <c r="AM904" i="1" s="1"/>
  <c r="AL668" i="1"/>
  <c r="AM668" i="1" s="1"/>
  <c r="AL51" i="1"/>
  <c r="AM51" i="1" s="1"/>
  <c r="AL1429" i="1"/>
  <c r="AM1429" i="1" s="1"/>
  <c r="AL1230" i="1"/>
  <c r="AM1230" i="1" s="1"/>
  <c r="AL1322" i="1"/>
  <c r="AM1322" i="1" s="1"/>
  <c r="AL401" i="1"/>
  <c r="AM401" i="1" s="1"/>
  <c r="AL257" i="1"/>
  <c r="AM257" i="1" s="1"/>
  <c r="AL352" i="1"/>
  <c r="AM352" i="1" s="1"/>
  <c r="AL303" i="1"/>
  <c r="AM303" i="1" s="1"/>
  <c r="AL372" i="1"/>
  <c r="AM372" i="1" s="1"/>
  <c r="AL382" i="1"/>
  <c r="AM382" i="1" s="1"/>
  <c r="AL796" i="1"/>
  <c r="AM796" i="1" s="1"/>
  <c r="AL1152" i="1"/>
  <c r="AM1152" i="1" s="1"/>
  <c r="AL398" i="1"/>
  <c r="AM398" i="1" s="1"/>
  <c r="AL1452" i="1"/>
  <c r="AM1452" i="1" s="1"/>
  <c r="AL394" i="1"/>
  <c r="AM394" i="1" s="1"/>
  <c r="AL1520" i="1"/>
  <c r="AM1520" i="1" s="1"/>
  <c r="AL1492" i="1"/>
  <c r="AM1492" i="1" s="1"/>
  <c r="AL639" i="1"/>
  <c r="AM639" i="1" s="1"/>
  <c r="AL267" i="1"/>
  <c r="AM267" i="1" s="1"/>
  <c r="AL1084" i="1"/>
  <c r="AM1084" i="1" s="1"/>
  <c r="AL411" i="1"/>
  <c r="AM411" i="1" s="1"/>
  <c r="AL908" i="1"/>
  <c r="AM908" i="1" s="1"/>
  <c r="AL864" i="1"/>
  <c r="AM864" i="1" s="1"/>
  <c r="AL1035" i="1"/>
  <c r="AM1035" i="1" s="1"/>
  <c r="AL841" i="1"/>
  <c r="AM841" i="1" s="1"/>
  <c r="AL1509" i="1"/>
  <c r="AM1509" i="1" s="1"/>
  <c r="AL43" i="1"/>
  <c r="AM43" i="1" s="1"/>
  <c r="AL1041" i="1"/>
  <c r="AM1041" i="1" s="1"/>
  <c r="AL1398" i="1"/>
  <c r="AM1398" i="1" s="1"/>
  <c r="AL724" i="1"/>
  <c r="AM724" i="1" s="1"/>
  <c r="AL1366" i="1"/>
  <c r="AM1366" i="1" s="1"/>
  <c r="AL389" i="1"/>
  <c r="AM389" i="1" s="1"/>
  <c r="AL335" i="1"/>
  <c r="AM335" i="1" s="1"/>
  <c r="AL48" i="1"/>
  <c r="AM48" i="1" s="1"/>
  <c r="AL756" i="1"/>
  <c r="AM756" i="1" s="1"/>
  <c r="AL369" i="1"/>
  <c r="AM369" i="1" s="1"/>
  <c r="AL683" i="1"/>
  <c r="AM683" i="1" s="1"/>
  <c r="AL873" i="1"/>
  <c r="AM873" i="1" s="1"/>
  <c r="AL141" i="1"/>
  <c r="AM141" i="1" s="1"/>
  <c r="AL286" i="1"/>
  <c r="AM286" i="1" s="1"/>
  <c r="AL557" i="1"/>
  <c r="AM557" i="1" s="1"/>
  <c r="AL722" i="1"/>
  <c r="AM722" i="1" s="1"/>
  <c r="AL1361" i="1"/>
  <c r="AM1361" i="1" s="1"/>
  <c r="AL1280" i="1"/>
  <c r="AM1280" i="1" s="1"/>
  <c r="AL21" i="1"/>
  <c r="AM21" i="1" s="1"/>
  <c r="AL183" i="1"/>
  <c r="AM183" i="1" s="1"/>
  <c r="AL1211" i="1"/>
  <c r="AM1211" i="1" s="1"/>
  <c r="AL1627" i="1"/>
  <c r="AM1627" i="1" s="1"/>
  <c r="AL1068" i="1"/>
  <c r="AM1068" i="1" s="1"/>
  <c r="AL1075" i="1"/>
  <c r="AM1075" i="1" s="1"/>
  <c r="AL412" i="1"/>
  <c r="AM412" i="1" s="1"/>
  <c r="AL1110" i="1"/>
  <c r="AM1110" i="1" s="1"/>
  <c r="AL967" i="1"/>
  <c r="AM967" i="1" s="1"/>
  <c r="AL1067" i="1"/>
  <c r="AM1067" i="1" s="1"/>
  <c r="AL1416" i="1"/>
  <c r="AM1416" i="1" s="1"/>
  <c r="AL928" i="1"/>
  <c r="AM928" i="1" s="1"/>
  <c r="AL235" i="1"/>
  <c r="AM235" i="1" s="1"/>
  <c r="AL248" i="1"/>
  <c r="AM248" i="1" s="1"/>
  <c r="AL268" i="1"/>
  <c r="AM268" i="1" s="1"/>
  <c r="AL1621" i="1"/>
  <c r="AM1621" i="1" s="1"/>
  <c r="AL1503" i="1"/>
  <c r="AM1503" i="1" s="1"/>
  <c r="AL1335" i="1"/>
  <c r="AM1335" i="1" s="1"/>
  <c r="AL971" i="1"/>
  <c r="AM971" i="1" s="1"/>
  <c r="AL1008" i="1"/>
  <c r="AM1008" i="1" s="1"/>
  <c r="AL1157" i="1"/>
  <c r="AM1157" i="1" s="1"/>
  <c r="AL1382" i="1"/>
  <c r="AM1382" i="1" s="1"/>
  <c r="AL580" i="1"/>
  <c r="AM580" i="1" s="1"/>
  <c r="AL423" i="1"/>
  <c r="AM423" i="1" s="1"/>
  <c r="AL2" i="1"/>
  <c r="AM2" i="1" s="1"/>
  <c r="AL445" i="1"/>
  <c r="AM445" i="1" s="1"/>
  <c r="AL853" i="1"/>
  <c r="AM853" i="1" s="1"/>
  <c r="AL1635" i="1"/>
  <c r="AM1635" i="1" s="1"/>
  <c r="AL1265" i="1"/>
  <c r="AM1265" i="1" s="1"/>
  <c r="AL534" i="1"/>
  <c r="AM534" i="1" s="1"/>
  <c r="AL1344" i="1"/>
  <c r="AM1344" i="1" s="1"/>
  <c r="AL1080" i="1"/>
  <c r="AM1080" i="1" s="1"/>
  <c r="AL193" i="1"/>
  <c r="AM193" i="1" s="1"/>
  <c r="AL270" i="1"/>
  <c r="AM270" i="1" s="1"/>
  <c r="AL556" i="1"/>
  <c r="AM556" i="1" s="1"/>
  <c r="AL1087" i="1"/>
  <c r="AM1087" i="1" s="1"/>
  <c r="AL848" i="1"/>
  <c r="AM848" i="1" s="1"/>
  <c r="AL942" i="1"/>
  <c r="AM942" i="1" s="1"/>
  <c r="AL1547" i="1"/>
  <c r="AM1547" i="1" s="1"/>
  <c r="AL1363" i="1"/>
  <c r="AM1363" i="1" s="1"/>
  <c r="AL866" i="1"/>
  <c r="AM866" i="1" s="1"/>
  <c r="AL1572" i="1"/>
  <c r="AM1572" i="1" s="1"/>
  <c r="AL1047" i="1"/>
  <c r="AM1047" i="1" s="1"/>
  <c r="AL994" i="1"/>
  <c r="AM994" i="1" s="1"/>
  <c r="AL709" i="1"/>
  <c r="AM709" i="1" s="1"/>
  <c r="AL502" i="1"/>
  <c r="AM502" i="1" s="1"/>
  <c r="AL588" i="1"/>
  <c r="AM588" i="1" s="1"/>
  <c r="AL657" i="1"/>
  <c r="AM657" i="1" s="1"/>
  <c r="AL94" i="1"/>
  <c r="AM94" i="1" s="1"/>
  <c r="AL512" i="1"/>
  <c r="AM512" i="1" s="1"/>
  <c r="AL518" i="1"/>
  <c r="AM518" i="1" s="1"/>
  <c r="AL1477" i="1"/>
  <c r="AM1477" i="1" s="1"/>
  <c r="AL145" i="1"/>
  <c r="AM145" i="1" s="1"/>
  <c r="AL108" i="1"/>
  <c r="AM108" i="1" s="1"/>
  <c r="AL1660" i="1"/>
  <c r="AM1660" i="1" s="1"/>
  <c r="AL1682" i="1"/>
  <c r="AM1682" i="1" s="1"/>
  <c r="AL644" i="1"/>
  <c r="AM644" i="1" s="1"/>
  <c r="AL1308" i="1"/>
  <c r="AM1308" i="1" s="1"/>
  <c r="AL547" i="1"/>
  <c r="AM547" i="1" s="1"/>
  <c r="AL195" i="1"/>
  <c r="AM195" i="1" s="1"/>
  <c r="AL316" i="1"/>
  <c r="AM316" i="1" s="1"/>
  <c r="AL452" i="1"/>
  <c r="AM452" i="1" s="1"/>
  <c r="AL678" i="1"/>
  <c r="AM678" i="1" s="1"/>
  <c r="AL1315" i="1"/>
  <c r="AM1315" i="1" s="1"/>
  <c r="AL1505" i="1"/>
  <c r="AM1505" i="1" s="1"/>
  <c r="AL396" i="1"/>
  <c r="AM396" i="1" s="1"/>
  <c r="AL476" i="1"/>
  <c r="AM476" i="1" s="1"/>
  <c r="AL675" i="1"/>
  <c r="AM675" i="1" s="1"/>
  <c r="AL991" i="1"/>
  <c r="AM991" i="1" s="1"/>
  <c r="AL1507" i="1"/>
  <c r="AM1507" i="1" s="1"/>
  <c r="AL1083" i="1"/>
  <c r="AM1083" i="1" s="1"/>
  <c r="AL1215" i="1"/>
  <c r="AM1215" i="1" s="1"/>
  <c r="AL930" i="1"/>
  <c r="AM930" i="1" s="1"/>
  <c r="AL1504" i="1"/>
  <c r="AM1504" i="1" s="1"/>
  <c r="AL1189" i="1"/>
  <c r="AM1189" i="1" s="1"/>
  <c r="AL912" i="1"/>
  <c r="AM912" i="1" s="1"/>
  <c r="AL1197" i="1"/>
  <c r="AM1197" i="1" s="1"/>
  <c r="AL733" i="1"/>
  <c r="AM733" i="1" s="1"/>
  <c r="AL1387" i="1"/>
  <c r="AM1387" i="1" s="1"/>
  <c r="AL1011" i="1"/>
  <c r="AM1011" i="1" s="1"/>
  <c r="AL437" i="1"/>
  <c r="AM437" i="1" s="1"/>
  <c r="AL1580" i="1"/>
  <c r="AM1580" i="1" s="1"/>
  <c r="AL156" i="1"/>
  <c r="AM156" i="1" s="1"/>
  <c r="AL1653" i="1"/>
  <c r="AM1653" i="1" s="1"/>
  <c r="AL1246" i="1"/>
  <c r="AM1246" i="1" s="1"/>
  <c r="AL110" i="1"/>
  <c r="AM110" i="1" s="1"/>
  <c r="AL1577" i="1"/>
  <c r="AM1577" i="1" s="1"/>
  <c r="AL1601" i="1"/>
  <c r="AM1601" i="1" s="1"/>
  <c r="AL1128" i="1"/>
  <c r="AM1128" i="1" s="1"/>
  <c r="AL1619" i="1"/>
  <c r="AM1619" i="1" s="1"/>
  <c r="AL1072" i="1"/>
  <c r="AM1072" i="1" s="1"/>
  <c r="AL519" i="1"/>
  <c r="AM519" i="1" s="1"/>
  <c r="AL428" i="1"/>
  <c r="AM428" i="1" s="1"/>
  <c r="AL178" i="1"/>
  <c r="AM178" i="1" s="1"/>
  <c r="AL214" i="1"/>
  <c r="AM214" i="1" s="1"/>
  <c r="AL565" i="1"/>
  <c r="AM565" i="1" s="1"/>
  <c r="AL1646" i="1"/>
  <c r="AM1646" i="1" s="1"/>
  <c r="AL1546" i="1"/>
  <c r="AM1546" i="1" s="1"/>
  <c r="AL768" i="1"/>
  <c r="AM768" i="1" s="1"/>
  <c r="AL641" i="1"/>
  <c r="AM641" i="1" s="1"/>
  <c r="AL553" i="1"/>
  <c r="AM553" i="1" s="1"/>
  <c r="AL1670" i="1"/>
  <c r="AM1670" i="1" s="1"/>
  <c r="AL594" i="1"/>
  <c r="AM594" i="1" s="1"/>
  <c r="AL1538" i="1"/>
  <c r="AM1538" i="1" s="1"/>
  <c r="AL894" i="1"/>
  <c r="AM894" i="1" s="1"/>
  <c r="AL1279" i="1"/>
  <c r="AM1279" i="1" s="1"/>
  <c r="AL656" i="1"/>
  <c r="AM656" i="1" s="1"/>
  <c r="AL490" i="1"/>
  <c r="AM490" i="1" s="1"/>
  <c r="AL944" i="1"/>
  <c r="AM944" i="1" s="1"/>
  <c r="AL887" i="1"/>
  <c r="AM887" i="1" s="1"/>
  <c r="AL939" i="1"/>
  <c r="AM939" i="1" s="1"/>
  <c r="AL527" i="1"/>
  <c r="AM527" i="1" s="1"/>
  <c r="AL17" i="1"/>
  <c r="AM17" i="1" s="1"/>
  <c r="AL324" i="1"/>
  <c r="AM324" i="1" s="1"/>
  <c r="AL633" i="1"/>
  <c r="AM633" i="1" s="1"/>
  <c r="AL954" i="1"/>
  <c r="AM954" i="1" s="1"/>
  <c r="AL217" i="1"/>
  <c r="AM217" i="1" s="1"/>
  <c r="AL75" i="1"/>
  <c r="AM75" i="1" s="1"/>
  <c r="AL916" i="1"/>
  <c r="AM916" i="1" s="1"/>
  <c r="AL359" i="1"/>
  <c r="AM359" i="1" s="1"/>
  <c r="AL466" i="1"/>
  <c r="AM466" i="1" s="1"/>
  <c r="AL507" i="1"/>
  <c r="AM507" i="1" s="1"/>
  <c r="AL189" i="1"/>
  <c r="AM189" i="1" s="1"/>
  <c r="AL662" i="1"/>
  <c r="AM662" i="1" s="1"/>
  <c r="AL531" i="1"/>
  <c r="AM531" i="1" s="1"/>
  <c r="AL1533" i="1"/>
  <c r="AM1533" i="1" s="1"/>
  <c r="AL1191" i="1"/>
  <c r="AM1191" i="1" s="1"/>
  <c r="AL1082" i="1"/>
  <c r="AM1082" i="1" s="1"/>
  <c r="AL1583" i="1"/>
  <c r="AM1583" i="1" s="1"/>
  <c r="AL784" i="1"/>
  <c r="AM784" i="1" s="1"/>
  <c r="AL5" i="1"/>
  <c r="AM5" i="1" s="1"/>
  <c r="AL186" i="1"/>
  <c r="AM186" i="1" s="1"/>
  <c r="AL1100" i="1"/>
  <c r="AM1100" i="1" s="1"/>
  <c r="AL1436" i="1"/>
  <c r="AM1436" i="1" s="1"/>
  <c r="AL149" i="1"/>
  <c r="AM149" i="1" s="1"/>
  <c r="AL1624" i="1"/>
  <c r="AM1624" i="1" s="1"/>
  <c r="AL1659" i="1"/>
  <c r="AM1659" i="1" s="1"/>
  <c r="AL1244" i="1"/>
  <c r="AM1244" i="1" s="1"/>
  <c r="AL1259" i="1"/>
  <c r="AM1259" i="1" s="1"/>
  <c r="AL714" i="1"/>
  <c r="AM714" i="1" s="1"/>
  <c r="AL732" i="1"/>
  <c r="AM732" i="1" s="1"/>
  <c r="AL1360" i="1"/>
  <c r="AM1360" i="1" s="1"/>
  <c r="AL1226" i="1"/>
  <c r="AM1226" i="1" s="1"/>
  <c r="AL1336" i="1"/>
  <c r="AM1336" i="1" s="1"/>
  <c r="AL1453" i="1"/>
  <c r="AM1453" i="1" s="1"/>
  <c r="AL1245" i="1"/>
  <c r="AM1245" i="1" s="1"/>
  <c r="AL1037" i="1"/>
  <c r="AM1037" i="1" s="1"/>
  <c r="AL34" i="1"/>
  <c r="AM34" i="1" s="1"/>
  <c r="AL1006" i="1"/>
  <c r="AM1006" i="1" s="1"/>
  <c r="AL1542" i="1"/>
  <c r="AM1542" i="1" s="1"/>
  <c r="AL1648" i="1"/>
  <c r="AM1648" i="1" s="1"/>
  <c r="AL1447" i="1"/>
  <c r="AM1447" i="1" s="1"/>
  <c r="AL168" i="1"/>
  <c r="AM168" i="1" s="1"/>
  <c r="AL638" i="1"/>
  <c r="AM638" i="1" s="1"/>
  <c r="AL1455" i="1"/>
  <c r="AM1455" i="1" s="1"/>
  <c r="AL1510" i="1"/>
  <c r="AM1510" i="1" s="1"/>
  <c r="AL1616" i="1"/>
  <c r="AM1616" i="1" s="1"/>
  <c r="AL1409" i="1"/>
  <c r="AM1409" i="1" s="1"/>
  <c r="AL1488" i="1"/>
  <c r="AM1488" i="1" s="1"/>
  <c r="AL1114" i="1"/>
  <c r="AM1114" i="1" s="1"/>
  <c r="AL1043" i="1"/>
  <c r="AM1043" i="1" s="1"/>
  <c r="AL224" i="1"/>
  <c r="AM224" i="1" s="1"/>
  <c r="AL1052" i="1"/>
  <c r="AM1052" i="1" s="1"/>
  <c r="AL634" i="1"/>
  <c r="AM634" i="1" s="1"/>
  <c r="AL1557" i="1"/>
  <c r="AM1557" i="1" s="1"/>
  <c r="AL1254" i="1"/>
  <c r="AM1254" i="1" s="1"/>
  <c r="AL511" i="1"/>
  <c r="AM511" i="1" s="1"/>
  <c r="AL1162" i="1"/>
  <c r="AM1162" i="1" s="1"/>
  <c r="AL58" i="1"/>
  <c r="AM58" i="1" s="1"/>
  <c r="AL1585" i="1"/>
  <c r="AM1585" i="1" s="1"/>
  <c r="AL931" i="1"/>
  <c r="AM931" i="1" s="1"/>
  <c r="AL539" i="1"/>
  <c r="AM539" i="1" s="1"/>
  <c r="AL11" i="1"/>
  <c r="AM11" i="1" s="1"/>
  <c r="AL88" i="1"/>
  <c r="AM88" i="1" s="1"/>
  <c r="AL846" i="1"/>
  <c r="AM846" i="1" s="1"/>
  <c r="AL1478" i="1"/>
  <c r="AM1478" i="1" s="1"/>
  <c r="AL962" i="1"/>
  <c r="AM962" i="1" s="1"/>
  <c r="AL813" i="1"/>
  <c r="AM813" i="1" s="1"/>
  <c r="AL249" i="1"/>
  <c r="AM249" i="1" s="1"/>
  <c r="AL1603" i="1"/>
  <c r="AM1603" i="1" s="1"/>
  <c r="AL450" i="1"/>
  <c r="AM450" i="1" s="1"/>
  <c r="AL1303" i="1"/>
  <c r="AM1303" i="1" s="1"/>
  <c r="AL1620" i="1"/>
  <c r="AM1620" i="1" s="1"/>
  <c r="AL1219" i="1"/>
  <c r="AM1219" i="1" s="1"/>
  <c r="AL1178" i="1"/>
  <c r="AM1178" i="1" s="1"/>
  <c r="AL1564" i="1"/>
  <c r="AM1564" i="1" s="1"/>
  <c r="AL1512" i="1"/>
  <c r="AM1512" i="1" s="1"/>
  <c r="AL1337" i="1"/>
  <c r="AM1337" i="1" s="1"/>
  <c r="AL1027" i="1"/>
  <c r="AM1027" i="1" s="1"/>
  <c r="AL941" i="1"/>
  <c r="AM941" i="1" s="1"/>
  <c r="AL346" i="1"/>
  <c r="AM346" i="1" s="1"/>
  <c r="AL117" i="1"/>
  <c r="AM117" i="1" s="1"/>
  <c r="AL664" i="1"/>
  <c r="AM664" i="1" s="1"/>
  <c r="AL1099" i="1"/>
  <c r="AM1099" i="1" s="1"/>
  <c r="AL274" i="1"/>
  <c r="AM274" i="1" s="1"/>
  <c r="AL1556" i="1"/>
  <c r="AM1556" i="1" s="1"/>
  <c r="AL1479" i="1"/>
  <c r="AM1479" i="1" s="1"/>
  <c r="AL1332" i="1"/>
  <c r="AM1332" i="1" s="1"/>
  <c r="AL674" i="1"/>
  <c r="AM674" i="1" s="1"/>
  <c r="AL526" i="1"/>
  <c r="AM526" i="1" s="1"/>
  <c r="AL918" i="1"/>
  <c r="AM918" i="1" s="1"/>
  <c r="AL459" i="1"/>
  <c r="AM459" i="1" s="1"/>
  <c r="AL1424" i="1"/>
  <c r="AM1424" i="1" s="1"/>
  <c r="AL1258" i="1"/>
  <c r="AM1258" i="1" s="1"/>
  <c r="AL670" i="1"/>
  <c r="AM670" i="1" s="1"/>
  <c r="AL1115" i="1"/>
  <c r="AM1115" i="1" s="1"/>
  <c r="AL694" i="1"/>
  <c r="AM694" i="1" s="1"/>
  <c r="AL1476" i="1"/>
  <c r="AM1476" i="1" s="1"/>
  <c r="AL1473" i="1"/>
  <c r="AM1473" i="1" s="1"/>
  <c r="AL1622" i="1"/>
  <c r="AM1622" i="1" s="1"/>
  <c r="AL667" i="1"/>
  <c r="AM667" i="1" s="1"/>
  <c r="AL520" i="1"/>
  <c r="AM520" i="1" s="1"/>
  <c r="AL808" i="1"/>
  <c r="AM808" i="1" s="1"/>
  <c r="AL876" i="1"/>
  <c r="AM876" i="1" s="1"/>
  <c r="AL1389" i="1"/>
  <c r="AM1389" i="1" s="1"/>
  <c r="AL513" i="1"/>
  <c r="AM513" i="1" s="1"/>
  <c r="AL73" i="1"/>
  <c r="AM73" i="1" s="1"/>
  <c r="AL170" i="1"/>
  <c r="AM170" i="1" s="1"/>
  <c r="AL414" i="1"/>
  <c r="AM414" i="1" s="1"/>
  <c r="AL433" i="1"/>
  <c r="AM433" i="1" s="1"/>
  <c r="AL184" i="1"/>
  <c r="AM184" i="1" s="1"/>
  <c r="AL570" i="1"/>
  <c r="AM570" i="1" s="1"/>
  <c r="AL610" i="1"/>
  <c r="AM610" i="1" s="1"/>
  <c r="AL1413" i="1"/>
  <c r="AM1413" i="1" s="1"/>
  <c r="AL898" i="1"/>
  <c r="AM898" i="1" s="1"/>
  <c r="AL366" i="1"/>
  <c r="AM366" i="1" s="1"/>
  <c r="AL1372" i="1"/>
  <c r="AM1372" i="1" s="1"/>
  <c r="AL1275" i="1"/>
  <c r="AM1275" i="1" s="1"/>
  <c r="AL699" i="1"/>
  <c r="AM699" i="1" s="1"/>
  <c r="AL1570" i="1"/>
  <c r="AM1570" i="1" s="1"/>
  <c r="AL1192" i="1"/>
  <c r="AM1192" i="1" s="1"/>
  <c r="AL1677" i="1"/>
  <c r="AM1677" i="1" s="1"/>
  <c r="AL347" i="1"/>
  <c r="AM347" i="1" s="1"/>
  <c r="AL836" i="1"/>
  <c r="AM836" i="1" s="1"/>
  <c r="AL1340" i="1"/>
  <c r="AM1340" i="1" s="1"/>
  <c r="AL1475" i="1"/>
  <c r="AM1475" i="1" s="1"/>
  <c r="AL1480" i="1"/>
  <c r="AM1480" i="1" s="1"/>
  <c r="AL1042" i="1"/>
  <c r="AM1042" i="1" s="1"/>
  <c r="AL590" i="1"/>
  <c r="AM590" i="1" s="1"/>
  <c r="AL180" i="1"/>
  <c r="AM180" i="1" s="1"/>
  <c r="AL1311" i="1"/>
  <c r="AM1311" i="1" s="1"/>
  <c r="AL1101" i="1"/>
  <c r="AM1101" i="1" s="1"/>
  <c r="AL3" i="1"/>
  <c r="AM3" i="1" s="1"/>
  <c r="AL408" i="1"/>
  <c r="AM408" i="1" s="1"/>
  <c r="AL244" i="1"/>
  <c r="AM244" i="1" s="1"/>
  <c r="AL38" i="1"/>
  <c r="AM38" i="1" s="1"/>
  <c r="AL1442" i="1"/>
  <c r="AM1442" i="1" s="1"/>
  <c r="AL1364" i="1"/>
  <c r="AM1364" i="1" s="1"/>
  <c r="AL947" i="1"/>
  <c r="AM947" i="1" s="1"/>
  <c r="AL247" i="1"/>
  <c r="AM247" i="1" s="1"/>
  <c r="AL544" i="1"/>
  <c r="AM544" i="1" s="1"/>
  <c r="AL785" i="1"/>
  <c r="AM785" i="1" s="1"/>
  <c r="AL1534" i="1"/>
  <c r="AM1534" i="1" s="1"/>
  <c r="AL1446" i="1"/>
  <c r="AM1446" i="1" s="1"/>
  <c r="AL1074" i="1"/>
  <c r="AM1074" i="1" s="1"/>
  <c r="AL489" i="1"/>
  <c r="AM489" i="1" s="1"/>
  <c r="AL1030" i="1"/>
  <c r="AM1030" i="1" s="1"/>
  <c r="AL416" i="1"/>
  <c r="AM416" i="1" s="1"/>
  <c r="AL1034" i="1"/>
  <c r="AM1034" i="1" s="1"/>
  <c r="AL1526" i="1"/>
  <c r="AM1526" i="1" s="1"/>
  <c r="AL1316" i="1"/>
  <c r="AM1316" i="1" s="1"/>
  <c r="AL965" i="1"/>
  <c r="AM965" i="1" s="1"/>
  <c r="AL253" i="1"/>
  <c r="AM253" i="1" s="1"/>
  <c r="AL33" i="1"/>
  <c r="AM33" i="1" s="1"/>
  <c r="AL809" i="1"/>
  <c r="AM809" i="1" s="1"/>
  <c r="AL468" i="1"/>
  <c r="AM468" i="1" s="1"/>
  <c r="AL1502" i="1"/>
  <c r="AM1502" i="1" s="1"/>
  <c r="AL1003" i="1"/>
  <c r="AM1003" i="1" s="1"/>
  <c r="AL624" i="1"/>
  <c r="AM624" i="1" s="1"/>
  <c r="AL107" i="1"/>
  <c r="AM107" i="1" s="1"/>
  <c r="AL558" i="1"/>
  <c r="AM558" i="1" s="1"/>
  <c r="AL1202" i="1"/>
  <c r="AM1202" i="1" s="1"/>
  <c r="AL146" i="1"/>
  <c r="AM146" i="1" s="1"/>
  <c r="AL250" i="1"/>
  <c r="AM250" i="1" s="1"/>
  <c r="AL1590" i="1"/>
  <c r="AM1590" i="1" s="1"/>
  <c r="AL497" i="1"/>
  <c r="AM497" i="1" s="1"/>
  <c r="AL1539" i="1"/>
  <c r="AM1539" i="1" s="1"/>
  <c r="AL1493" i="1"/>
  <c r="AM1493" i="1" s="1"/>
  <c r="AL1124" i="1"/>
  <c r="AM1124" i="1" s="1"/>
  <c r="AL363" i="1"/>
  <c r="AM363" i="1" s="1"/>
  <c r="AL435" i="1"/>
  <c r="AM435" i="1" s="1"/>
  <c r="AL95" i="1"/>
  <c r="AM95" i="1" s="1"/>
  <c r="AL521" i="1"/>
  <c r="AM521" i="1" s="1"/>
  <c r="AL1365" i="1"/>
  <c r="AM1365" i="1" s="1"/>
  <c r="AL902" i="1"/>
  <c r="AM902" i="1" s="1"/>
  <c r="AL865" i="1"/>
  <c r="AM865" i="1" s="1"/>
  <c r="AL12" i="1"/>
  <c r="AM12" i="1" s="1"/>
  <c r="AL455" i="1"/>
  <c r="AM455" i="1" s="1"/>
  <c r="AL67" i="1"/>
  <c r="AM67" i="1" s="1"/>
  <c r="AL1676" i="1"/>
  <c r="AM1676" i="1" s="1"/>
  <c r="AL1656" i="1"/>
  <c r="AM1656" i="1" s="1"/>
  <c r="AL744" i="1"/>
  <c r="AM744" i="1" s="1"/>
  <c r="AL1009" i="1"/>
  <c r="AM1009" i="1" s="1"/>
  <c r="AL192" i="1"/>
  <c r="AM192" i="1" s="1"/>
  <c r="AL174" i="1"/>
  <c r="AM174" i="1" s="1"/>
  <c r="AL1293" i="1"/>
  <c r="AM1293" i="1" s="1"/>
  <c r="AL1374" i="1"/>
  <c r="AM1374" i="1" s="1"/>
  <c r="AL39" i="1"/>
  <c r="AM39" i="1" s="1"/>
  <c r="AL824" i="1"/>
  <c r="AM824" i="1" s="1"/>
  <c r="AL707" i="1"/>
  <c r="AM707" i="1" s="1"/>
  <c r="AL1138" i="1"/>
  <c r="AM1138" i="1" s="1"/>
  <c r="AL997" i="1"/>
  <c r="AM997" i="1" s="1"/>
  <c r="AL357" i="1"/>
  <c r="AM357" i="1" s="1"/>
  <c r="AL1007" i="1"/>
  <c r="AM1007" i="1" s="1"/>
  <c r="AL438" i="1"/>
  <c r="AM438" i="1" s="1"/>
  <c r="AL1126" i="1"/>
  <c r="AM1126" i="1" s="1"/>
  <c r="AL1415" i="1"/>
  <c r="AM1415" i="1" s="1"/>
  <c r="AL910" i="1"/>
  <c r="AM910" i="1" s="1"/>
  <c r="AL1109" i="1"/>
  <c r="AM1109" i="1" s="1"/>
  <c r="AL406" i="1"/>
  <c r="AM406" i="1" s="1"/>
  <c r="AL259" i="1"/>
  <c r="AM259" i="1" s="1"/>
  <c r="AL1540" i="1"/>
  <c r="AM1540" i="1" s="1"/>
  <c r="AL479" i="1"/>
  <c r="AM479" i="1" s="1"/>
  <c r="AL763" i="1"/>
  <c r="AM763" i="1" s="1"/>
  <c r="AL143" i="1"/>
  <c r="AM143" i="1" s="1"/>
  <c r="AL1553" i="1"/>
  <c r="AM1553" i="1" s="1"/>
  <c r="AL688" i="1"/>
  <c r="AM688" i="1" s="1"/>
  <c r="AL1643" i="1"/>
  <c r="AM1643" i="1" s="1"/>
  <c r="AL1419" i="1"/>
  <c r="AM1419" i="1" s="1"/>
  <c r="AL612" i="1"/>
  <c r="AM612" i="1" s="1"/>
  <c r="AL1168" i="1"/>
  <c r="AM1168" i="1" s="1"/>
  <c r="AL134" i="1"/>
  <c r="AM134" i="1" s="1"/>
  <c r="AL1085" i="1"/>
  <c r="AM1085" i="1" s="1"/>
  <c r="AL681" i="1"/>
  <c r="AM681" i="1" s="1"/>
  <c r="AL1169" i="1"/>
  <c r="AM1169" i="1" s="1"/>
  <c r="AL515" i="1"/>
  <c r="AM515" i="1" s="1"/>
  <c r="AL50" i="1"/>
  <c r="AM50" i="1" s="1"/>
  <c r="AL111" i="1"/>
  <c r="AM111" i="1" s="1"/>
  <c r="AL940" i="1"/>
  <c r="AM940" i="1" s="1"/>
  <c r="AL1158" i="1"/>
  <c r="AM1158" i="1" s="1"/>
  <c r="AL485" i="1"/>
  <c r="AM485" i="1" s="1"/>
  <c r="AL1456" i="1"/>
  <c r="AM1456" i="1" s="1"/>
  <c r="AL1663" i="1"/>
  <c r="AM1663" i="1" s="1"/>
  <c r="AL1391" i="1"/>
  <c r="AM1391" i="1" s="1"/>
  <c r="AL1291" i="1"/>
  <c r="AM1291" i="1" s="1"/>
  <c r="AL906" i="1"/>
  <c r="AM906" i="1" s="1"/>
  <c r="AL115" i="1"/>
  <c r="AM115" i="1" s="1"/>
  <c r="AL545" i="1"/>
  <c r="AM545" i="1" s="1"/>
  <c r="AL622" i="1"/>
  <c r="AM622" i="1" s="1"/>
  <c r="AL470" i="1"/>
  <c r="AM470" i="1" s="1"/>
  <c r="AL1428" i="1"/>
  <c r="AM1428" i="1" s="1"/>
  <c r="AL272" i="1"/>
  <c r="AM272" i="1" s="1"/>
  <c r="AL1531" i="1"/>
  <c r="AM1531" i="1" s="1"/>
  <c r="AL1306" i="1"/>
  <c r="AM1306" i="1" s="1"/>
  <c r="AL46" i="1"/>
  <c r="AM46" i="1" s="1"/>
  <c r="AL162" i="1"/>
  <c r="AM162" i="1" s="1"/>
  <c r="AL500" i="1"/>
  <c r="AM500" i="1" s="1"/>
  <c r="AL702" i="1"/>
  <c r="AM702" i="1" s="1"/>
  <c r="AL581" i="1"/>
  <c r="AM581" i="1" s="1"/>
  <c r="AL1024" i="1"/>
  <c r="AM1024" i="1" s="1"/>
  <c r="AL102" i="1"/>
  <c r="AM102" i="1" s="1"/>
  <c r="AL333" i="1"/>
  <c r="AM333" i="1" s="1"/>
  <c r="AL982" i="1"/>
  <c r="AM982" i="1" s="1"/>
  <c r="AL1286" i="1"/>
  <c r="AM1286" i="1" s="1"/>
  <c r="AL70" i="1"/>
  <c r="AM70" i="1" s="1"/>
  <c r="AL1314" i="1"/>
  <c r="AM1314" i="1" s="1"/>
  <c r="AL326" i="1"/>
  <c r="AM326" i="1" s="1"/>
  <c r="AL738" i="1"/>
  <c r="AM738" i="1" s="1"/>
  <c r="AL367" i="1"/>
  <c r="AM367" i="1" s="1"/>
  <c r="AL1135" i="1"/>
  <c r="AM1135" i="1" s="1"/>
  <c r="AL560" i="1"/>
  <c r="AM560" i="1" s="1"/>
  <c r="AL360" i="1"/>
  <c r="AM360" i="1" s="1"/>
  <c r="AL1010" i="1"/>
  <c r="AM1010" i="1" s="1"/>
  <c r="AL998" i="1"/>
  <c r="AM998" i="1" s="1"/>
  <c r="AL379" i="1"/>
  <c r="AM379" i="1" s="1"/>
  <c r="AL305" i="1"/>
  <c r="AM305" i="1" s="1"/>
  <c r="AL173" i="1"/>
  <c r="AM173" i="1" s="1"/>
  <c r="AL704" i="1"/>
  <c r="AM704" i="1" s="1"/>
  <c r="AL885" i="1"/>
  <c r="AM885" i="1" s="1"/>
  <c r="AL1637" i="1"/>
  <c r="AM1637" i="1" s="1"/>
  <c r="AL725" i="1"/>
  <c r="AM725" i="1" s="1"/>
  <c r="AL449" i="1"/>
  <c r="AM449" i="1" s="1"/>
  <c r="AL1437" i="1"/>
  <c r="AM1437" i="1" s="1"/>
  <c r="AL1282" i="1"/>
  <c r="AM1282" i="1" s="1"/>
  <c r="AL289" i="1"/>
  <c r="AM289" i="1" s="1"/>
  <c r="AL1458" i="1"/>
  <c r="AM1458" i="1" s="1"/>
  <c r="AL1221" i="1"/>
  <c r="AM1221" i="1" s="1"/>
  <c r="AL246" i="1"/>
  <c r="AM246" i="1" s="1"/>
  <c r="AL857" i="1"/>
  <c r="AM857" i="1" s="1"/>
  <c r="AL315" i="1"/>
  <c r="AM315" i="1" s="1"/>
  <c r="AL219" i="1"/>
  <c r="AM219" i="1" s="1"/>
  <c r="AL31" i="1"/>
  <c r="AM31" i="1" s="1"/>
  <c r="AL1284" i="1"/>
  <c r="AM1284" i="1" s="1"/>
  <c r="AL361" i="1"/>
  <c r="AM361" i="1" s="1"/>
  <c r="AL390" i="1"/>
  <c r="AM390" i="1" s="1"/>
  <c r="AL1015" i="1"/>
  <c r="AM1015" i="1" s="1"/>
  <c r="AL106" i="1"/>
  <c r="AM106" i="1" s="1"/>
  <c r="AL308" i="1"/>
  <c r="AM308" i="1" s="1"/>
  <c r="AL1020" i="1"/>
  <c r="AM1020" i="1" s="1"/>
  <c r="AL839" i="1"/>
  <c r="AM839" i="1" s="1"/>
  <c r="AL478" i="1"/>
  <c r="AM478" i="1" s="1"/>
  <c r="AL1496" i="1"/>
  <c r="AM1496" i="1" s="1"/>
  <c r="AL623" i="1"/>
  <c r="AM623" i="1" s="1"/>
  <c r="AL1445" i="1"/>
  <c r="AM1445" i="1" s="1"/>
  <c r="AL706" i="1"/>
  <c r="AM706" i="1" s="1"/>
  <c r="AL1600" i="1"/>
  <c r="AM1600" i="1" s="1"/>
  <c r="AL1304" i="1"/>
  <c r="AM1304" i="1" s="1"/>
  <c r="AL1326" i="1"/>
  <c r="AM1326" i="1" s="1"/>
  <c r="AL1046" i="1"/>
  <c r="AM1046" i="1" s="1"/>
  <c r="AL1459" i="1"/>
  <c r="AM1459" i="1" s="1"/>
  <c r="AL889" i="1"/>
  <c r="AM889" i="1" s="1"/>
  <c r="AL1312" i="1"/>
  <c r="AM1312" i="1" s="1"/>
  <c r="AL1014" i="1"/>
  <c r="AM1014" i="1" s="1"/>
  <c r="AL1392" i="1"/>
  <c r="AM1392" i="1" s="1"/>
  <c r="AL231" i="1"/>
  <c r="AM231" i="1" s="1"/>
  <c r="AL131" i="1"/>
  <c r="AM131" i="1" s="1"/>
  <c r="AL311" i="1"/>
  <c r="AM311" i="1" s="1"/>
  <c r="AL1562" i="1"/>
  <c r="AM1562" i="1" s="1"/>
  <c r="AL1328" i="1"/>
  <c r="AM1328" i="1" s="1"/>
  <c r="AL1449" i="1"/>
  <c r="AM1449" i="1" s="1"/>
  <c r="AL100" i="1"/>
  <c r="AM100" i="1" s="1"/>
  <c r="AL1151" i="1"/>
  <c r="AM1151" i="1" s="1"/>
  <c r="AL1229" i="1"/>
  <c r="AM1229" i="1" s="1"/>
  <c r="AL7" i="1"/>
  <c r="AM7" i="1" s="1"/>
  <c r="AL1649" i="1"/>
  <c r="AM1649" i="1" s="1"/>
  <c r="AL1060" i="1"/>
  <c r="AM1060" i="1" s="1"/>
  <c r="AL774" i="1"/>
  <c r="AM774" i="1" s="1"/>
  <c r="AL325" i="1"/>
  <c r="AM325" i="1" s="1"/>
  <c r="AL855" i="1"/>
  <c r="AM855" i="1" s="1"/>
  <c r="AL1171" i="1"/>
  <c r="AM1171" i="1" s="1"/>
  <c r="AL78" i="1"/>
  <c r="AM78" i="1" s="1"/>
  <c r="AL114" i="1"/>
  <c r="AM114" i="1" s="1"/>
  <c r="AL330" i="1"/>
  <c r="AM330" i="1" s="1"/>
  <c r="AL381" i="1"/>
  <c r="AM381" i="1" s="1"/>
  <c r="AL1078" i="1"/>
  <c r="AM1078" i="1" s="1"/>
  <c r="AL742" i="1"/>
  <c r="AM742" i="1" s="1"/>
  <c r="AL1470" i="1"/>
  <c r="AM1470" i="1" s="1"/>
  <c r="AL1535" i="1"/>
  <c r="AM1535" i="1" s="1"/>
  <c r="AL984" i="1"/>
  <c r="AM984" i="1" s="1"/>
  <c r="AL340" i="1"/>
  <c r="AM340" i="1" s="1"/>
  <c r="AL4" i="1"/>
  <c r="AM4" i="1" s="1"/>
  <c r="AL299" i="1"/>
  <c r="AM299" i="1" s="1"/>
  <c r="AL172" i="1"/>
  <c r="AM172" i="1" s="1"/>
  <c r="AL176" i="1"/>
  <c r="AM176" i="1" s="1"/>
  <c r="AL938" i="1"/>
  <c r="AM938" i="1" s="1"/>
  <c r="AL30" i="1"/>
  <c r="AM30" i="1" s="1"/>
  <c r="AL354" i="1"/>
  <c r="AM354" i="1" s="1"/>
  <c r="AL62" i="1"/>
  <c r="AM62" i="1" s="1"/>
  <c r="AL133" i="1"/>
  <c r="AM133" i="1" s="1"/>
  <c r="AL232" i="1"/>
  <c r="AM232" i="1" s="1"/>
  <c r="AL1263" i="1"/>
  <c r="AM1263" i="1" s="1"/>
  <c r="AL1317" i="1"/>
  <c r="AM1317" i="1" s="1"/>
  <c r="AL417" i="1"/>
  <c r="AM417" i="1" s="1"/>
  <c r="AL1001" i="1"/>
  <c r="AM1001" i="1" s="1"/>
  <c r="AL118" i="1"/>
  <c r="AM118" i="1" s="1"/>
  <c r="AL1004" i="1"/>
  <c r="AM1004" i="1" s="1"/>
  <c r="AL720" i="1"/>
  <c r="AM720" i="1" s="1"/>
  <c r="AL698" i="1"/>
  <c r="AM698" i="1" s="1"/>
  <c r="AL665" i="1"/>
  <c r="AM665" i="1" s="1"/>
  <c r="AL728" i="1"/>
  <c r="AM728" i="1" s="1"/>
  <c r="AL770" i="1"/>
  <c r="AM770" i="1" s="1"/>
  <c r="AL806" i="1"/>
  <c r="AM806" i="1" s="1"/>
  <c r="AL1662" i="1"/>
  <c r="AM1662" i="1" s="1"/>
  <c r="AL648" i="1"/>
  <c r="AM648" i="1" s="1"/>
  <c r="AL29" i="1"/>
  <c r="AM29" i="1" s="1"/>
  <c r="AL555" i="1"/>
  <c r="AM555" i="1" s="1"/>
  <c r="AL277" i="1"/>
  <c r="AM277" i="1" s="1"/>
  <c r="AL618" i="1"/>
  <c r="AM618" i="1" s="1"/>
  <c r="AL484" i="1"/>
  <c r="AM484" i="1" s="1"/>
  <c r="AL783" i="1"/>
  <c r="AM783" i="1" s="1"/>
  <c r="AL1554" i="1"/>
  <c r="AM1554" i="1" s="1"/>
  <c r="AL893" i="1"/>
  <c r="AM893" i="1" s="1"/>
  <c r="AL261" i="1"/>
  <c r="AM261" i="1" s="1"/>
  <c r="AL789" i="1"/>
  <c r="AM789" i="1" s="1"/>
  <c r="AL332" i="1"/>
  <c r="AM332" i="1" s="1"/>
  <c r="AL222" i="1"/>
  <c r="AM222" i="1" s="1"/>
  <c r="AL194" i="1"/>
  <c r="AM194" i="1" s="1"/>
  <c r="AL1159" i="1"/>
  <c r="AM1159" i="1" s="1"/>
  <c r="AL693" i="1"/>
  <c r="AM693" i="1" s="1"/>
  <c r="AL1448" i="1"/>
  <c r="AM1448" i="1" s="1"/>
  <c r="AL474" i="1"/>
  <c r="AM474" i="1" s="1"/>
  <c r="AL241" i="1"/>
  <c r="AM241" i="1" s="1"/>
  <c r="AL9" i="1"/>
  <c r="AM9" i="1" s="1"/>
  <c r="AL385" i="1"/>
  <c r="AM385" i="1" s="1"/>
  <c r="AL350" i="1"/>
  <c r="AM350" i="1" s="1"/>
  <c r="AL1469" i="1"/>
  <c r="AM1469" i="1" s="1"/>
  <c r="AL504" i="1"/>
  <c r="AM504" i="1" s="1"/>
  <c r="AL1018" i="1"/>
  <c r="AM1018" i="1" s="1"/>
  <c r="AL999" i="1"/>
  <c r="AM999" i="1" s="1"/>
  <c r="AL1342" i="1"/>
  <c r="AM1342" i="1" s="1"/>
  <c r="AL761" i="1"/>
  <c r="AM761" i="1" s="1"/>
  <c r="AL782" i="1"/>
  <c r="AM782" i="1" s="1"/>
  <c r="AL139" i="1"/>
  <c r="AM139" i="1" s="1"/>
  <c r="AL1028" i="1"/>
  <c r="AM1028" i="1" s="1"/>
  <c r="AL1285" i="1"/>
  <c r="AM1285" i="1" s="1"/>
  <c r="AL56" i="1"/>
  <c r="AM56" i="1" s="1"/>
  <c r="AL158" i="1"/>
  <c r="AM158" i="1" s="1"/>
  <c r="AL237" i="1"/>
  <c r="AM237" i="1" s="1"/>
  <c r="AL572" i="1"/>
  <c r="AM572" i="1" s="1"/>
  <c r="AL205" i="1"/>
  <c r="AM205" i="1" s="1"/>
  <c r="AL63" i="1"/>
  <c r="AM63" i="1" s="1"/>
  <c r="AL148" i="1"/>
  <c r="AM148" i="1" s="1"/>
  <c r="AL167" i="1"/>
  <c r="AM167" i="1" s="1"/>
  <c r="AL937" i="1"/>
  <c r="AM937" i="1" s="1"/>
  <c r="AL816" i="1"/>
  <c r="AM816" i="1" s="1"/>
  <c r="AL1174" i="1"/>
  <c r="AM1174" i="1" s="1"/>
  <c r="AL1604" i="1"/>
  <c r="AM1604" i="1" s="1"/>
  <c r="AL1412" i="1"/>
  <c r="AM1412" i="1" s="1"/>
  <c r="AL1249" i="1"/>
  <c r="AM1249" i="1" s="1"/>
  <c r="AL927" i="1"/>
  <c r="AM927" i="1" s="1"/>
  <c r="AL541" i="1"/>
  <c r="AM541" i="1" s="1"/>
  <c r="AL540" i="1"/>
  <c r="AM540" i="1" s="1"/>
  <c r="AL1434" i="1"/>
  <c r="AM1434" i="1" s="1"/>
  <c r="AL362" i="1"/>
  <c r="AM362" i="1" s="1"/>
  <c r="AL583" i="1"/>
  <c r="AM583" i="1" s="1"/>
  <c r="AL1594" i="1"/>
  <c r="AM1594" i="1" s="1"/>
  <c r="AL386" i="1"/>
  <c r="AM386" i="1" s="1"/>
  <c r="AL432" i="1"/>
  <c r="AM432" i="1" s="1"/>
  <c r="AL1062" i="1"/>
  <c r="AM1062" i="1" s="1"/>
  <c r="AL1630" i="1"/>
  <c r="AM1630" i="1" s="1"/>
  <c r="AL465" i="1"/>
  <c r="AM465" i="1" s="1"/>
  <c r="AL136" i="1"/>
  <c r="AM136" i="1" s="1"/>
  <c r="AL348" i="1"/>
  <c r="AM348" i="1" s="1"/>
  <c r="AL337" i="1"/>
  <c r="AM337" i="1" s="1"/>
  <c r="AL1182" i="1"/>
  <c r="AM1182" i="1" s="1"/>
  <c r="AL1591" i="1"/>
  <c r="AM1591" i="1" s="1"/>
  <c r="AL1198" i="1"/>
  <c r="AM1198" i="1" s="1"/>
  <c r="AL858" i="1"/>
  <c r="AM858" i="1" s="1"/>
  <c r="AL393" i="1"/>
  <c r="AM393" i="1" s="1"/>
  <c r="AL61" i="1"/>
  <c r="AM61" i="1" s="1"/>
  <c r="AL216" i="1"/>
  <c r="AM216" i="1" s="1"/>
  <c r="AL1339" i="1"/>
  <c r="AM1339" i="1" s="1"/>
  <c r="AL870" i="1"/>
  <c r="AM870" i="1" s="1"/>
  <c r="AL1063" i="1"/>
  <c r="AM1063" i="1" s="1"/>
  <c r="AL1305" i="1"/>
  <c r="AM1305" i="1" s="1"/>
  <c r="AL741" i="1"/>
  <c r="AM741" i="1" s="1"/>
  <c r="AL1586" i="1"/>
  <c r="AM1586" i="1" s="1"/>
  <c r="AL1150" i="1"/>
  <c r="AM1150" i="1" s="1"/>
  <c r="AL680" i="1"/>
  <c r="AM680" i="1" s="1"/>
  <c r="AL292" i="1"/>
  <c r="AM292" i="1" s="1"/>
  <c r="AL1184" i="1"/>
  <c r="AM1184" i="1" s="1"/>
  <c r="AL943" i="1"/>
  <c r="AM943" i="1" s="1"/>
  <c r="AL1486" i="1"/>
  <c r="AM1486" i="1" s="1"/>
  <c r="AL856" i="1"/>
  <c r="AM856" i="1" s="1"/>
  <c r="AL727" i="1"/>
  <c r="AM727" i="1" s="1"/>
  <c r="AL573" i="1"/>
  <c r="AM573" i="1" s="1"/>
  <c r="AL278" i="1"/>
  <c r="AM278" i="1" s="1"/>
  <c r="AL1681" i="1"/>
  <c r="AM1681" i="1" s="1"/>
  <c r="AL510" i="1"/>
  <c r="AM510" i="1" s="1"/>
  <c r="AL317" i="1"/>
  <c r="AM317" i="1" s="1"/>
  <c r="AL716" i="1"/>
  <c r="AM716" i="1" s="1"/>
  <c r="AL282" i="1"/>
  <c r="AM282" i="1" s="1"/>
  <c r="AL422" i="1"/>
  <c r="AM422" i="1" s="1"/>
  <c r="AL609" i="1"/>
  <c r="AM609" i="1" s="1"/>
  <c r="AL1614" i="1"/>
  <c r="AM1614" i="1" s="1"/>
  <c r="AL418" i="1"/>
  <c r="AM418" i="1" s="1"/>
  <c r="AL1141" i="1"/>
  <c r="AM1141" i="1" s="1"/>
  <c r="AL835" i="1"/>
  <c r="AM835" i="1" s="1"/>
  <c r="AL388" i="1"/>
  <c r="AM388" i="1" s="1"/>
  <c r="AL964" i="1"/>
  <c r="AM964" i="1" s="1"/>
  <c r="AL1368" i="1"/>
  <c r="AM1368" i="1" s="1"/>
  <c r="AL1679" i="1"/>
  <c r="AM1679" i="1" s="1"/>
  <c r="AL1615" i="1"/>
  <c r="AM1615" i="1" s="1"/>
  <c r="AL546" i="1"/>
  <c r="AM546" i="1" s="1"/>
  <c r="AL986" i="1"/>
  <c r="AM986" i="1" s="1"/>
  <c r="AL321" i="1"/>
  <c r="AM321" i="1" s="1"/>
  <c r="AL72" i="1"/>
  <c r="AM72" i="1" s="1"/>
  <c r="AL792" i="1"/>
  <c r="AM792" i="1" s="1"/>
  <c r="AL579" i="1"/>
  <c r="AM579" i="1" s="1"/>
  <c r="AL339" i="1"/>
  <c r="AM339" i="1" s="1"/>
  <c r="AL37" i="1"/>
  <c r="AM37" i="1" s="1"/>
  <c r="AL376" i="1"/>
  <c r="AM376" i="1" s="1"/>
  <c r="AL211" i="1"/>
  <c r="AM211" i="1" s="1"/>
  <c r="AL125" i="1"/>
  <c r="AM125" i="1" s="1"/>
  <c r="AL213" i="1"/>
  <c r="AM213" i="1" s="1"/>
  <c r="AL691" i="1"/>
  <c r="AM691" i="1" s="1"/>
  <c r="AL563" i="1"/>
  <c r="AM563" i="1" s="1"/>
  <c r="AL799" i="1"/>
  <c r="AM799" i="1" s="1"/>
  <c r="AL456" i="1"/>
  <c r="AM456" i="1" s="1"/>
  <c r="AL826" i="1"/>
  <c r="AM826" i="1" s="1"/>
  <c r="AL561" i="1"/>
  <c r="AM561" i="1" s="1"/>
  <c r="AL441" i="1"/>
  <c r="AM441" i="1" s="1"/>
  <c r="AL218" i="1"/>
  <c r="AM218" i="1" s="1"/>
  <c r="AL181" i="1"/>
  <c r="AM181" i="1" s="1"/>
  <c r="AL737" i="1"/>
  <c r="AM737" i="1" s="1"/>
  <c r="AL642" i="1"/>
  <c r="AM642" i="1" s="1"/>
  <c r="AL152" i="1"/>
  <c r="AM152" i="1" s="1"/>
  <c r="AL537" i="1"/>
  <c r="AM537" i="1" s="1"/>
  <c r="AL105" i="1"/>
  <c r="AM105" i="1" s="1"/>
  <c r="AL421" i="1"/>
  <c r="AM421" i="1" s="1"/>
  <c r="AL549" i="1"/>
  <c r="AM549" i="1" s="1"/>
  <c r="AL1170" i="1"/>
  <c r="AM1170" i="1" s="1"/>
  <c r="AL718" i="1"/>
  <c r="AM718" i="1" s="1"/>
  <c r="AL905" i="1"/>
  <c r="AM905" i="1" s="1"/>
  <c r="AL1461" i="1"/>
  <c r="AM1461" i="1" s="1"/>
  <c r="AL788" i="1"/>
  <c r="AM788" i="1" s="1"/>
  <c r="AL589" i="1"/>
  <c r="AM589" i="1" s="1"/>
  <c r="AL252" i="1"/>
  <c r="AM252" i="1" s="1"/>
  <c r="AL1536" i="1"/>
  <c r="AM1536" i="1" s="1"/>
  <c r="AL293" i="1"/>
  <c r="AM293" i="1" s="1"/>
  <c r="AL536" i="1"/>
  <c r="AM536" i="1" s="1"/>
  <c r="AL522" i="1"/>
  <c r="AM522" i="1" s="1"/>
  <c r="AL637" i="1"/>
  <c r="AM637" i="1" s="1"/>
  <c r="AL242" i="1"/>
  <c r="AM242" i="1" s="1"/>
  <c r="AL345" i="1"/>
  <c r="AM345" i="1" s="1"/>
  <c r="AL619" i="1"/>
  <c r="AM619" i="1" s="1"/>
  <c r="AL258" i="1"/>
  <c r="AM258" i="1" s="1"/>
  <c r="AL1163" i="1"/>
  <c r="AM1163" i="1" s="1"/>
  <c r="AL444" i="1"/>
  <c r="AM444" i="1" s="1"/>
  <c r="AL842" i="1"/>
  <c r="AM842" i="1" s="1"/>
  <c r="AL1049" i="1"/>
  <c r="AM1049" i="1" s="1"/>
  <c r="AL319" i="1"/>
  <c r="AM319" i="1" s="1"/>
  <c r="AL632" i="1"/>
  <c r="AM632" i="1" s="1"/>
  <c r="AL654" i="1"/>
  <c r="AM654" i="1" s="1"/>
  <c r="AL794" i="1"/>
  <c r="AM794" i="1" s="1"/>
  <c r="AL617" i="1"/>
  <c r="AM617" i="1" s="1"/>
  <c r="AL690" i="1"/>
  <c r="AM690" i="1" s="1"/>
  <c r="AL600" i="1"/>
  <c r="AM600" i="1" s="1"/>
  <c r="AL488" i="1"/>
  <c r="AM488" i="1" s="1"/>
  <c r="AL640" i="1"/>
  <c r="AM640" i="1" s="1"/>
  <c r="AL689" i="1"/>
  <c r="AM689" i="1" s="1"/>
  <c r="AL650" i="1"/>
  <c r="AM650" i="1" s="1"/>
  <c r="AL685" i="1"/>
  <c r="AM685" i="1" s="1"/>
  <c r="AL630" i="1"/>
  <c r="AM630" i="1" s="1"/>
  <c r="AL614" i="1"/>
  <c r="AM614" i="1" s="1"/>
  <c r="AL587" i="1"/>
  <c r="AM587" i="1" s="1"/>
  <c r="BH974" i="13"/>
  <c r="AL1613" i="1"/>
  <c r="AM1613" i="1" s="1"/>
  <c r="AL1175" i="1"/>
  <c r="AM1175" i="1" s="1"/>
  <c r="AL1602" i="1"/>
  <c r="AM1602" i="1" s="1"/>
  <c r="AL911" i="1"/>
  <c r="AM911" i="1" s="1"/>
  <c r="AL263" i="1"/>
  <c r="AM263" i="1" s="1"/>
  <c r="AL419" i="1"/>
  <c r="AM419" i="1" s="1"/>
  <c r="AL323" i="1"/>
  <c r="AM323" i="1" s="1"/>
  <c r="AL271" i="1"/>
  <c r="AM271" i="1" s="1"/>
  <c r="AL166" i="1"/>
  <c r="AM166" i="1" s="1"/>
  <c r="AL206" i="1"/>
  <c r="AM206" i="1" s="1"/>
  <c r="AL40" i="1"/>
  <c r="AM40" i="1" s="1"/>
  <c r="AL281" i="1"/>
  <c r="AM281" i="1" s="1"/>
  <c r="AL122" i="1"/>
  <c r="AM122" i="1" s="1"/>
  <c r="AL20" i="1"/>
  <c r="AM20" i="1" s="1"/>
  <c r="AL1481" i="1"/>
  <c r="AM1481" i="1" s="1"/>
  <c r="AL426" i="1"/>
  <c r="AM426" i="1" s="1"/>
  <c r="AL103" i="1"/>
  <c r="AM103" i="1" s="1"/>
  <c r="AL1181" i="1"/>
  <c r="AM1181" i="1" s="1"/>
  <c r="AL829" i="1"/>
  <c r="AM829" i="1" s="1"/>
  <c r="AL1423" i="1"/>
  <c r="AM1423" i="1" s="1"/>
  <c r="AL447" i="1"/>
  <c r="AM447" i="1" s="1"/>
  <c r="AL161" i="1"/>
  <c r="AM161" i="1" s="1"/>
  <c r="AL151" i="1"/>
  <c r="AM151" i="1" s="1"/>
  <c r="AL1319" i="1"/>
  <c r="AM1319" i="1" s="1"/>
  <c r="AL696" i="1"/>
  <c r="AM696" i="1" s="1"/>
  <c r="AL723" i="1"/>
  <c r="AM723" i="1" s="1"/>
  <c r="AL407" i="1"/>
  <c r="AM407" i="1" s="1"/>
  <c r="AL448" i="1"/>
  <c r="AM448" i="1" s="1"/>
  <c r="AL1277" i="1"/>
  <c r="AM1277" i="1" s="1"/>
  <c r="AL415" i="1"/>
  <c r="AM415" i="1" s="1"/>
  <c r="AL45" i="1"/>
  <c r="AM45" i="1" s="1"/>
  <c r="AL425" i="1"/>
  <c r="AM425" i="1" s="1"/>
  <c r="AL643" i="1"/>
  <c r="AM643" i="1" s="1"/>
  <c r="AL1148" i="1"/>
  <c r="AM1148" i="1" s="1"/>
  <c r="AL155" i="1"/>
  <c r="AM155" i="1" s="1"/>
  <c r="AL1483" i="1"/>
  <c r="AM1483" i="1" s="1"/>
  <c r="AL1195" i="1"/>
  <c r="AM1195" i="1" s="1"/>
  <c r="AL1628" i="1"/>
  <c r="AM1628" i="1" s="1"/>
  <c r="AL496" i="1"/>
  <c r="AM496" i="1" s="1"/>
  <c r="AL684" i="1"/>
  <c r="AM684" i="1" s="1"/>
  <c r="AL972" i="1"/>
  <c r="AM972" i="1" s="1"/>
  <c r="AL729" i="1"/>
  <c r="AM729" i="1" s="1"/>
  <c r="AL144" i="1"/>
  <c r="AM144" i="1" s="1"/>
  <c r="AL378" i="1"/>
  <c r="AM378" i="1" s="1"/>
  <c r="AL129" i="1"/>
  <c r="AM129" i="1" s="1"/>
  <c r="AL651" i="1"/>
  <c r="AM651" i="1" s="1"/>
  <c r="AL493" i="1"/>
  <c r="AM493" i="1" s="1"/>
  <c r="AL99" i="1"/>
  <c r="AM99" i="1" s="1"/>
  <c r="AL18" i="1"/>
  <c r="AM18" i="1" s="1"/>
  <c r="AL838" i="1"/>
  <c r="AM838" i="1" s="1"/>
  <c r="AL1183" i="1"/>
  <c r="AM1183" i="1" s="1"/>
  <c r="AL1484" i="1"/>
  <c r="AM1484" i="1" s="1"/>
  <c r="AL402" i="1"/>
  <c r="AM402" i="1" s="1"/>
  <c r="AL123" i="1"/>
  <c r="AM123" i="1" s="1"/>
  <c r="AL391" i="1"/>
  <c r="AM391" i="1" s="1"/>
  <c r="AL616" i="1"/>
  <c r="AM616" i="1" s="1"/>
  <c r="AL383" i="1"/>
  <c r="AM383" i="1" s="1"/>
  <c r="AL676" i="1"/>
  <c r="AM676" i="1" s="1"/>
  <c r="AL995" i="1"/>
  <c r="AM995" i="1" s="1"/>
  <c r="AL1414" i="1"/>
  <c r="AM1414" i="1" s="1"/>
  <c r="AL1327" i="1"/>
  <c r="AM1327" i="1" s="1"/>
  <c r="AL840" i="1"/>
  <c r="AM840" i="1" s="1"/>
  <c r="AL1118" i="1"/>
  <c r="AM1118" i="1" s="1"/>
  <c r="AL1108" i="1"/>
  <c r="AM1108" i="1" s="1"/>
  <c r="AL461" i="1"/>
  <c r="AM461" i="1" s="1"/>
  <c r="AL571" i="1"/>
  <c r="AM571" i="1" s="1"/>
  <c r="AL1225" i="1"/>
  <c r="AM1225" i="1" s="1"/>
  <c r="AL810" i="1"/>
  <c r="AM810" i="1" s="1"/>
  <c r="AL200" i="1"/>
  <c r="AM200" i="1" s="1"/>
  <c r="AL190" i="1"/>
  <c r="AM190" i="1" s="1"/>
  <c r="AL97" i="1"/>
  <c r="AM97" i="1" s="1"/>
  <c r="AL781" i="1"/>
  <c r="AM781" i="1" s="1"/>
  <c r="AL221" i="1"/>
  <c r="AM221" i="1" s="1"/>
  <c r="AL130" i="1"/>
  <c r="AM130" i="1" s="1"/>
  <c r="AL854" i="1"/>
  <c r="AM854" i="1" s="1"/>
  <c r="AL659" i="1"/>
  <c r="AM659" i="1" s="1"/>
  <c r="AL64" i="1"/>
  <c r="AM64" i="1" s="1"/>
  <c r="AL486" i="1"/>
  <c r="AM486" i="1" s="1"/>
  <c r="AL137" i="1"/>
  <c r="AM137" i="1" s="1"/>
  <c r="AL586" i="1"/>
  <c r="AM586" i="1" s="1"/>
  <c r="AL989" i="1"/>
  <c r="AM989" i="1" s="1"/>
  <c r="AL830" i="1"/>
  <c r="AM830" i="1" s="1"/>
  <c r="AL405" i="1"/>
  <c r="AM405" i="1" s="1"/>
  <c r="AL399" i="1"/>
  <c r="AM399" i="1" s="1"/>
  <c r="AL1112" i="1"/>
  <c r="AM1112" i="1" s="1"/>
  <c r="AL985" i="1"/>
  <c r="AM985" i="1" s="1"/>
  <c r="AL404" i="1"/>
  <c r="AM404" i="1" s="1"/>
  <c r="AL13" i="1"/>
  <c r="AM13" i="1" s="1"/>
  <c r="AL403" i="1"/>
  <c r="AM403" i="1" s="1"/>
  <c r="AL1563" i="1"/>
  <c r="AM1563" i="1" s="1"/>
  <c r="AL1161" i="1"/>
  <c r="AM1161" i="1" s="1"/>
  <c r="AL1426" i="1"/>
  <c r="AM1426" i="1" s="1"/>
  <c r="AL1145" i="1"/>
  <c r="AM1145" i="1" s="1"/>
  <c r="AL392" i="1"/>
  <c r="AM392" i="1" s="1"/>
  <c r="AL1593" i="1"/>
  <c r="AM1593" i="1" s="1"/>
  <c r="AL955" i="1"/>
  <c r="AM955" i="1" s="1"/>
  <c r="AL1013" i="1"/>
  <c r="AM1013" i="1" s="1"/>
  <c r="AL1558" i="1"/>
  <c r="AM1558" i="1" s="1"/>
  <c r="AL1251" i="1"/>
  <c r="AM1251" i="1" s="1"/>
  <c r="AL1268" i="1"/>
  <c r="AM1268" i="1" s="1"/>
  <c r="AL1146" i="1"/>
  <c r="AM1146" i="1" s="1"/>
  <c r="AL1102" i="1"/>
  <c r="AM1102" i="1" s="1"/>
  <c r="AL467" i="1"/>
  <c r="AM467" i="1" s="1"/>
  <c r="AL845" i="1"/>
  <c r="AM845" i="1" s="1"/>
  <c r="AL481" i="1"/>
  <c r="AM481" i="1" s="1"/>
  <c r="AL827" i="1"/>
  <c r="AM827" i="1" s="1"/>
  <c r="AL1471" i="1"/>
  <c r="AM1471" i="1" s="1"/>
  <c r="AL356" i="1"/>
  <c r="AM356" i="1" s="1"/>
  <c r="AL207" i="1"/>
  <c r="AM207" i="1" s="1"/>
  <c r="AL153" i="1"/>
  <c r="AM153" i="1" s="1"/>
  <c r="AL766" i="1"/>
  <c r="AM766" i="1" s="1"/>
  <c r="AL65" i="1"/>
  <c r="AM65" i="1" s="1"/>
  <c r="AL147" i="1"/>
  <c r="AM147" i="1" s="1"/>
  <c r="AL208" i="1"/>
  <c r="AM208" i="1" s="1"/>
  <c r="AL54" i="1"/>
  <c r="AM54" i="1" s="1"/>
  <c r="AL1132" i="1"/>
  <c r="AM1132" i="1" s="1"/>
  <c r="AL1513" i="1"/>
  <c r="AM1513" i="1" s="1"/>
  <c r="AL1581" i="1"/>
  <c r="AM1581" i="1" s="1"/>
  <c r="AL950" i="1"/>
  <c r="AM950" i="1" s="1"/>
  <c r="AL1290" i="1"/>
  <c r="AM1290" i="1" s="1"/>
  <c r="AL867" i="1"/>
  <c r="AM867" i="1" s="1"/>
  <c r="AL715" i="1"/>
  <c r="AM715" i="1" s="1"/>
  <c r="AL625" i="1"/>
  <c r="AM625" i="1" s="1"/>
  <c r="AL380" i="1"/>
  <c r="AM380" i="1" s="1"/>
  <c r="AL328" i="1"/>
  <c r="AM328" i="1" s="1"/>
  <c r="AL374" i="1"/>
  <c r="AM374" i="1" s="1"/>
  <c r="AL1274" i="1"/>
  <c r="AM1274" i="1" s="1"/>
  <c r="AL127" i="1"/>
  <c r="AM127" i="1" s="1"/>
  <c r="AL753" i="1"/>
  <c r="AM753" i="1" s="1"/>
  <c r="AL370" i="1"/>
  <c r="AM370" i="1" s="1"/>
  <c r="AL209" i="1"/>
  <c r="AM209" i="1" s="1"/>
  <c r="AL121" i="1"/>
  <c r="AM121" i="1" s="1"/>
  <c r="AL228" i="1"/>
  <c r="AM228" i="1" s="1"/>
  <c r="AL869" i="1"/>
  <c r="AM869" i="1" s="1"/>
  <c r="AL198" i="1"/>
  <c r="AM198" i="1" s="1"/>
  <c r="AL101" i="1"/>
  <c r="AM101" i="1" s="1"/>
  <c r="AL1450" i="1"/>
  <c r="AM1450" i="1" s="1"/>
  <c r="AL1410" i="1"/>
  <c r="AM1410" i="1" s="1"/>
  <c r="AL1499" i="1"/>
  <c r="AM1499" i="1" s="1"/>
  <c r="AL1472" i="1"/>
  <c r="AM1472" i="1" s="1"/>
  <c r="AL740" i="1"/>
  <c r="AM740" i="1" s="1"/>
  <c r="AL1252" i="1"/>
  <c r="AM1252" i="1" s="1"/>
  <c r="AL832" i="1"/>
  <c r="AM832" i="1" s="1"/>
  <c r="AL1307" i="1"/>
  <c r="AM1307" i="1" s="1"/>
  <c r="AL717" i="1"/>
  <c r="AM717" i="1" s="1"/>
  <c r="AL769" i="1"/>
  <c r="AM769" i="1" s="1"/>
  <c r="AL771" i="1"/>
  <c r="AM771" i="1" s="1"/>
  <c r="AL291" i="1"/>
  <c r="AM291" i="1" s="1"/>
  <c r="AL400" i="1"/>
  <c r="AM400" i="1" s="1"/>
  <c r="AL288" i="1"/>
  <c r="AM288" i="1" s="1"/>
  <c r="AL44" i="1"/>
  <c r="AM44" i="1" s="1"/>
  <c r="AL87" i="1"/>
  <c r="AM87" i="1" s="1"/>
  <c r="AL199" i="1"/>
  <c r="AM199" i="1" s="1"/>
  <c r="AL475" i="1"/>
  <c r="AM475" i="1" s="1"/>
  <c r="AL42" i="1"/>
  <c r="AM42" i="1" s="1"/>
  <c r="AL1578" i="1"/>
  <c r="AM1578" i="1" s="1"/>
  <c r="AL596" i="1"/>
  <c r="AM596" i="1" s="1"/>
  <c r="AL1119" i="1"/>
  <c r="AM1119" i="1" s="1"/>
  <c r="AL273" i="1"/>
  <c r="AM273" i="1" s="1"/>
  <c r="AL175" i="1"/>
  <c r="AM175" i="1" s="1"/>
  <c r="AL811" i="1"/>
  <c r="AM811" i="1" s="1"/>
  <c r="AL517" i="1"/>
  <c r="AM517" i="1" s="1"/>
  <c r="AL731" i="1"/>
  <c r="AM731" i="1" s="1"/>
  <c r="AL1407" i="1"/>
  <c r="AM1407" i="1" s="1"/>
  <c r="AL595" i="1"/>
  <c r="AM595" i="1" s="1"/>
  <c r="AL463" i="1"/>
  <c r="AM463" i="1" s="1"/>
  <c r="AL506" i="1"/>
  <c r="AM506" i="1" s="1"/>
  <c r="AL307" i="1"/>
  <c r="AM307" i="1" s="1"/>
  <c r="AL748" i="1"/>
  <c r="AM748" i="1" s="1"/>
  <c r="AL934" i="1"/>
  <c r="AM934" i="1" s="1"/>
  <c r="AL805" i="1"/>
  <c r="AM805" i="1" s="1"/>
  <c r="AL454" i="1"/>
  <c r="AM454" i="1" s="1"/>
  <c r="AL138" i="1"/>
  <c r="AM138" i="1" s="1"/>
  <c r="AL84" i="1"/>
  <c r="AM84" i="1" s="1"/>
  <c r="AL734" i="1"/>
  <c r="AM734" i="1" s="1"/>
  <c r="AL19" i="1"/>
  <c r="AM19" i="1" s="1"/>
  <c r="AL1680" i="1"/>
  <c r="AM1680" i="1" s="1"/>
  <c r="AL1016" i="1"/>
  <c r="AM1016" i="1" s="1"/>
  <c r="AL974" i="1"/>
  <c r="AM974" i="1" s="1"/>
  <c r="AL607" i="1"/>
  <c r="AM607" i="1" s="1"/>
  <c r="AL233" i="1"/>
  <c r="AM233" i="1" s="1"/>
  <c r="AL464" i="1"/>
  <c r="AM464" i="1" s="1"/>
  <c r="AL970" i="1"/>
  <c r="AM970" i="1" s="1"/>
  <c r="AL140" i="1"/>
  <c r="AM140" i="1" s="1"/>
  <c r="AL966" i="1"/>
  <c r="AM966" i="1" s="1"/>
  <c r="AL831" i="1"/>
  <c r="AM831" i="1" s="1"/>
  <c r="AL751" i="1"/>
  <c r="AM751" i="1" s="1"/>
  <c r="AL25" i="1"/>
  <c r="AM25" i="1" s="1"/>
  <c r="AL327" i="1"/>
  <c r="AM327" i="1" s="1"/>
  <c r="AL599" i="1"/>
  <c r="AM599" i="1" s="1"/>
  <c r="AL451" i="1"/>
  <c r="AM451" i="1" s="1"/>
  <c r="AL284" i="1"/>
  <c r="AM284" i="1" s="1"/>
  <c r="AL24" i="1"/>
  <c r="AM24" i="1" s="1"/>
  <c r="AL177" i="1"/>
  <c r="AM177" i="1" s="1"/>
  <c r="AL627" i="1"/>
  <c r="AM627" i="1" s="1"/>
  <c r="AL6" i="1"/>
  <c r="AM6" i="1" s="1"/>
  <c r="AL1295" i="1"/>
  <c r="AM1295" i="1" s="1"/>
  <c r="AL532" i="1"/>
  <c r="AM532" i="1" s="1"/>
  <c r="AL584" i="1"/>
  <c r="AM584" i="1" s="1"/>
  <c r="AL334" i="1"/>
  <c r="AM334" i="1" s="1"/>
  <c r="AL1276" i="1"/>
  <c r="AM1276" i="1" s="1"/>
  <c r="AL812" i="1"/>
  <c r="AM812" i="1" s="1"/>
  <c r="AL862" i="1"/>
  <c r="AM862" i="1" s="1"/>
  <c r="AL615" i="1"/>
  <c r="AM615" i="1" s="1"/>
  <c r="AL358" i="1"/>
  <c r="AM358" i="1" s="1"/>
  <c r="AL920" i="1"/>
  <c r="AM920" i="1" s="1"/>
  <c r="AL349" i="1"/>
  <c r="AM349" i="1" s="1"/>
  <c r="AL187" i="1"/>
  <c r="AM187" i="1" s="1"/>
  <c r="AL591" i="1"/>
  <c r="AM591" i="1" s="1"/>
  <c r="AL1329" i="1"/>
  <c r="AM1329" i="1" s="1"/>
  <c r="AL471" i="1"/>
  <c r="AM471" i="1" s="1"/>
  <c r="AL1212" i="1"/>
  <c r="AM1212" i="1" s="1"/>
  <c r="AL302" i="1"/>
  <c r="AM302" i="1" s="1"/>
  <c r="AL739" i="1"/>
  <c r="AM739" i="1" s="1"/>
  <c r="AL395" i="1"/>
  <c r="AM395" i="1" s="1"/>
  <c r="AL758" i="1"/>
  <c r="AM758" i="1" s="1"/>
  <c r="AL135" i="1"/>
  <c r="AM135" i="1" s="1"/>
  <c r="AL602" i="1"/>
  <c r="AM602" i="1" s="1"/>
  <c r="AL892" i="1"/>
  <c r="AM892" i="1" s="1"/>
  <c r="AL499" i="1"/>
  <c r="AM499" i="1" s="1"/>
  <c r="AL446" i="1"/>
  <c r="AM446" i="1" s="1"/>
  <c r="AL322" i="1"/>
  <c r="AM322" i="1" s="1"/>
  <c r="AL844" i="1"/>
  <c r="AM844" i="1" s="1"/>
  <c r="AL312" i="1"/>
  <c r="AM312" i="1" s="1"/>
  <c r="AL759" i="1"/>
  <c r="AM759" i="1" s="1"/>
  <c r="AL179" i="1"/>
  <c r="AM179" i="1" s="1"/>
  <c r="AL1065" i="1"/>
  <c r="AM1065" i="1" s="1"/>
  <c r="AL1185" i="1"/>
  <c r="AM1185" i="1" s="1"/>
  <c r="AL1172" i="1"/>
  <c r="AM1172" i="1" s="1"/>
  <c r="AL68" i="1"/>
  <c r="AM68" i="1" s="1"/>
  <c r="AL705" i="1"/>
  <c r="AM705" i="1" s="1"/>
  <c r="AL436" i="1"/>
  <c r="AM436" i="1" s="1"/>
  <c r="AL353" i="1"/>
  <c r="AM353" i="1" s="1"/>
  <c r="AL604" i="1"/>
  <c r="AM604" i="1" s="1"/>
  <c r="AL628" i="1"/>
  <c r="AM628" i="1" s="1"/>
  <c r="AL318" i="1"/>
  <c r="AM318" i="1" s="1"/>
  <c r="AL1134" i="1"/>
  <c r="AM1134" i="1" s="1"/>
  <c r="AL227" i="1"/>
  <c r="AM227" i="1" s="1"/>
  <c r="AL373" i="1"/>
  <c r="AM373" i="1" s="1"/>
  <c r="AL760" i="1"/>
  <c r="AM760" i="1" s="1"/>
  <c r="AL1045" i="1"/>
  <c r="AM1045" i="1" s="1"/>
  <c r="AL1237" i="1"/>
  <c r="AM1237" i="1" s="1"/>
  <c r="AL300" i="1"/>
  <c r="AM300" i="1" s="1"/>
  <c r="AL1173" i="1"/>
  <c r="AM1173" i="1" s="1"/>
  <c r="AL341" i="1"/>
  <c r="AM341" i="1" s="1"/>
  <c r="AL969" i="1"/>
  <c r="AM969" i="1" s="1"/>
  <c r="AL1224" i="1"/>
  <c r="AM1224" i="1" s="1"/>
  <c r="AL301" i="1"/>
  <c r="AM301" i="1" s="1"/>
  <c r="AL1640" i="1"/>
  <c r="AM1640" i="1" s="1"/>
  <c r="AL762" i="1"/>
  <c r="AM762" i="1" s="1"/>
  <c r="AL157" i="1"/>
  <c r="AM157" i="1" s="1"/>
  <c r="AL15" i="1"/>
  <c r="AM15" i="1" s="1"/>
  <c r="AL260" i="1"/>
  <c r="AM260" i="1" s="1"/>
  <c r="AL1567" i="1"/>
  <c r="AM1567" i="1" s="1"/>
  <c r="AL1418" i="1"/>
  <c r="AM1418" i="1" s="1"/>
  <c r="AL280" i="1"/>
  <c r="AM280" i="1" s="1"/>
  <c r="AL472" i="1"/>
  <c r="AM472" i="1" s="1"/>
  <c r="AL803" i="1"/>
  <c r="AM803" i="1" s="1"/>
  <c r="AL306" i="1"/>
  <c r="AM306" i="1" s="1"/>
  <c r="AL290" i="1"/>
  <c r="AM290" i="1" s="1"/>
  <c r="AL238" i="1"/>
  <c r="AM238" i="1" s="1"/>
  <c r="AL576" i="1"/>
  <c r="AM576" i="1" s="1"/>
  <c r="AL847" i="1"/>
  <c r="AM847" i="1" s="1"/>
  <c r="AL57" i="1"/>
  <c r="AM57" i="1" s="1"/>
  <c r="AL1236" i="1"/>
  <c r="AM1236" i="1" s="1"/>
  <c r="AL953" i="1"/>
  <c r="AM953" i="1" s="1"/>
  <c r="AL1196" i="1"/>
  <c r="AM1196" i="1" s="1"/>
  <c r="AL919" i="1"/>
  <c r="AM919" i="1" s="1"/>
  <c r="AL951" i="1"/>
  <c r="AM951" i="1" s="1"/>
  <c r="AL713" i="1"/>
  <c r="AM713" i="1" s="1"/>
  <c r="AL1105" i="1"/>
  <c r="AM1105" i="1" s="1"/>
  <c r="AL279" i="1"/>
  <c r="AM279" i="1" s="1"/>
  <c r="AL473" i="1"/>
  <c r="AM473" i="1" s="1"/>
  <c r="AL296" i="1"/>
  <c r="AM296" i="1" s="1"/>
  <c r="AL1487" i="1"/>
  <c r="AM1487" i="1" s="1"/>
  <c r="AL310" i="1"/>
  <c r="AM310" i="1" s="1"/>
  <c r="AL439" i="1"/>
  <c r="AM439" i="1" s="1"/>
  <c r="AL185" i="1"/>
  <c r="AM185" i="1" s="1"/>
  <c r="AL28" i="1"/>
  <c r="AM28" i="1" s="1"/>
  <c r="AL79" i="1"/>
  <c r="AM79" i="1" s="1"/>
  <c r="AL424" i="1"/>
  <c r="AM424" i="1" s="1"/>
  <c r="AL483" i="1"/>
  <c r="AM483" i="1" s="1"/>
  <c r="AL196" i="1"/>
  <c r="AM196" i="1" s="1"/>
  <c r="AL787" i="1"/>
  <c r="AM787" i="1" s="1"/>
  <c r="AL779" i="1"/>
  <c r="AM779" i="1" s="1"/>
  <c r="AL746" i="1"/>
  <c r="AM746" i="1" s="1"/>
  <c r="AL1460" i="1"/>
  <c r="AM1460" i="1" s="1"/>
  <c r="AL344" i="1"/>
  <c r="AM344" i="1" s="1"/>
  <c r="AL611" i="1"/>
  <c r="AM611" i="1" s="1"/>
  <c r="AL85" i="1"/>
  <c r="AM85" i="1" s="1"/>
  <c r="AL116" i="1"/>
  <c r="AM116" i="1" s="1"/>
  <c r="AL987" i="1"/>
  <c r="AM987" i="1" s="1"/>
  <c r="AL1121" i="1"/>
  <c r="AM1121" i="1" s="1"/>
  <c r="AL708" i="1"/>
  <c r="AM708" i="1" s="1"/>
  <c r="AL104" i="1"/>
  <c r="AM104" i="1" s="1"/>
  <c r="AL1002" i="1"/>
  <c r="AM1002" i="1" s="1"/>
  <c r="AL786" i="1"/>
  <c r="AM786" i="1" s="1"/>
  <c r="AL1537" i="1"/>
  <c r="AM1537" i="1" s="1"/>
  <c r="AL552" i="1"/>
  <c r="AM552" i="1" s="1"/>
  <c r="AL239" i="1"/>
  <c r="AM239" i="1" s="1"/>
  <c r="AL505" i="1"/>
  <c r="AM505" i="1" s="1"/>
  <c r="AL564" i="1"/>
  <c r="AM564" i="1" s="1"/>
  <c r="AL1266" i="1"/>
  <c r="AM1266" i="1" s="1"/>
  <c r="AL649" i="1"/>
  <c r="AM649" i="1" s="1"/>
  <c r="AL778" i="1"/>
  <c r="AM778" i="1" s="1"/>
  <c r="AL384" i="1"/>
  <c r="AM384" i="1" s="1"/>
  <c r="AL1420" i="1"/>
  <c r="AM1420" i="1" s="1"/>
  <c r="AL562" i="1"/>
  <c r="AM562" i="1" s="1"/>
  <c r="AL1120" i="1"/>
  <c r="AM1120" i="1" s="1"/>
  <c r="AL124" i="1"/>
  <c r="AM124" i="1" s="1"/>
  <c r="AL69" i="1"/>
  <c r="AM69" i="1" s="1"/>
  <c r="AL1457" i="1"/>
  <c r="AM1457" i="1" s="1"/>
  <c r="AL701" i="1"/>
  <c r="AM701" i="1" s="1"/>
  <c r="AL767" i="1"/>
  <c r="AM767" i="1" s="1"/>
  <c r="AL936" i="1"/>
  <c r="AM936" i="1" s="1"/>
  <c r="AL329" i="1"/>
  <c r="AM329" i="1" s="1"/>
  <c r="AL236" i="1"/>
  <c r="AM236" i="1" s="1"/>
  <c r="AL1395" i="1"/>
  <c r="AM1395" i="1" s="1"/>
  <c r="AL283" i="1"/>
  <c r="AM283" i="1" s="1"/>
  <c r="AL1000" i="1"/>
  <c r="AM1000" i="1" s="1"/>
  <c r="AL371" i="1"/>
  <c r="AM371" i="1" s="1"/>
  <c r="AL266" i="1"/>
  <c r="AM266" i="1" s="1"/>
  <c r="AL1147" i="1"/>
  <c r="AM1147" i="1" s="1"/>
  <c r="AL1313" i="1"/>
  <c r="AM1313" i="1" s="1"/>
  <c r="AL297" i="1"/>
  <c r="AM297" i="1" s="1"/>
  <c r="AL843" i="1"/>
  <c r="AM843" i="1" s="1"/>
  <c r="AL1131" i="1"/>
  <c r="AM1131" i="1" s="1"/>
  <c r="AL410" i="1"/>
  <c r="AM410" i="1" s="1"/>
  <c r="AL593" i="1"/>
  <c r="AM593" i="1" s="1"/>
  <c r="AL508" i="1"/>
  <c r="AM508" i="1" s="1"/>
  <c r="AL53" i="1"/>
  <c r="AM53" i="1" s="1"/>
  <c r="AL234" i="1"/>
  <c r="AM234" i="1" s="1"/>
  <c r="AL1380" i="1"/>
  <c r="AM1380" i="1" s="1"/>
  <c r="AL74" i="1"/>
  <c r="AM74" i="1" s="1"/>
  <c r="AL482" i="1"/>
  <c r="AM482" i="1" s="1"/>
  <c r="AL585" i="1"/>
  <c r="AM585" i="1" s="1"/>
  <c r="AL295" i="1"/>
  <c r="AM295" i="1" s="1"/>
  <c r="AL77" i="1"/>
  <c r="AM77" i="1" s="1"/>
  <c r="AL98" i="1"/>
  <c r="AM98" i="1" s="1"/>
  <c r="AL220" i="1"/>
  <c r="AM220" i="1" s="1"/>
  <c r="AL1289" i="1"/>
  <c r="AM1289" i="1" s="1"/>
  <c r="AL1092" i="1"/>
  <c r="AM1092" i="1" s="1"/>
  <c r="AL1130" i="1"/>
  <c r="AM1130" i="1" s="1"/>
  <c r="AL351" i="1"/>
  <c r="AM351" i="1" s="1"/>
  <c r="AL47" i="1"/>
  <c r="AM47" i="1" s="1"/>
  <c r="AL872" i="1"/>
  <c r="AM872" i="1" s="1"/>
  <c r="AL469" i="1"/>
  <c r="AM469" i="1" s="1"/>
  <c r="AL256" i="1"/>
  <c r="AM256" i="1" s="1"/>
  <c r="AL55" i="1"/>
  <c r="AM55" i="1" s="1"/>
  <c r="AL52" i="1"/>
  <c r="AM52" i="1" s="1"/>
  <c r="AL191" i="1"/>
  <c r="AM191" i="1" s="1"/>
  <c r="AL666" i="1"/>
  <c r="AM666" i="1" s="1"/>
  <c r="AL603" i="1"/>
  <c r="AM603" i="1" s="1"/>
  <c r="AL613" i="1"/>
  <c r="AM613" i="1" s="1"/>
  <c r="AL368" i="1"/>
  <c r="AM368" i="1" s="1"/>
  <c r="AL757" i="1"/>
  <c r="AM757" i="1" s="1"/>
  <c r="AL772" i="1"/>
  <c r="AM772" i="1" s="1"/>
  <c r="AL755" i="1"/>
  <c r="AM755" i="1" s="1"/>
  <c r="AL86" i="1"/>
  <c r="AM86" i="1" s="1"/>
  <c r="AL230" i="1"/>
  <c r="AM230" i="1" s="1"/>
  <c r="AL1435" i="1"/>
  <c r="AM1435" i="1" s="1"/>
  <c r="AL498" i="1"/>
  <c r="AM498" i="1" s="1"/>
  <c r="AL275" i="1"/>
  <c r="AM275" i="1" s="1"/>
  <c r="AL35" i="1"/>
  <c r="AM35" i="1" s="1"/>
  <c r="AL1264" i="1"/>
  <c r="AM1264" i="1" s="1"/>
  <c r="AL672" i="1"/>
  <c r="AM672" i="1" s="1"/>
  <c r="AL528" i="1"/>
  <c r="AM528" i="1" s="1"/>
  <c r="AL1029" i="1"/>
  <c r="AM1029" i="1" s="1"/>
  <c r="AL1133" i="1"/>
  <c r="AM1133" i="1" s="1"/>
  <c r="AL197" i="1"/>
  <c r="AM197" i="1" s="1"/>
  <c r="AL574" i="1"/>
  <c r="AM574" i="1" s="1"/>
  <c r="AL1589" i="1"/>
  <c r="AM1589" i="1" s="1"/>
  <c r="AL1122" i="1"/>
  <c r="AM1122" i="1" s="1"/>
  <c r="AL891" i="1"/>
  <c r="AM891" i="1" s="1"/>
  <c r="AL96" i="1"/>
  <c r="AM96" i="1" s="1"/>
  <c r="AL968" i="1"/>
  <c r="AM968" i="1" s="1"/>
  <c r="AL652" i="1"/>
  <c r="AM652" i="1" s="1"/>
  <c r="AL128" i="1"/>
  <c r="AM128" i="1" s="1"/>
  <c r="AL458" i="1"/>
  <c r="AM458" i="1" s="1"/>
  <c r="AL790" i="1"/>
  <c r="AM790" i="1" s="1"/>
  <c r="AL1278" i="1"/>
  <c r="AM1278" i="1" s="1"/>
  <c r="AL225" i="1"/>
  <c r="AM225" i="1" s="1"/>
  <c r="AL1381" i="1"/>
  <c r="AM1381" i="1" s="1"/>
  <c r="AL1012" i="1"/>
  <c r="AM1012" i="1" s="1"/>
  <c r="AL491" i="1"/>
  <c r="AM491" i="1" s="1"/>
  <c r="AL434" i="1"/>
  <c r="AM434" i="1" s="1"/>
  <c r="AL59" i="1"/>
  <c r="AM59" i="1" s="1"/>
  <c r="AL223" i="1"/>
  <c r="AM223" i="1" s="1"/>
  <c r="AL795" i="1"/>
  <c r="AM795" i="1" s="1"/>
  <c r="AL807" i="1"/>
  <c r="AM807" i="1" s="1"/>
  <c r="AL754" i="1"/>
  <c r="AM754" i="1" s="1"/>
  <c r="AL126" i="1"/>
  <c r="AM126" i="1" s="1"/>
  <c r="AL1294" i="1"/>
  <c r="AM1294" i="1" s="1"/>
  <c r="AL569" i="1"/>
  <c r="AM569" i="1" s="1"/>
  <c r="AL150" i="1"/>
  <c r="AM150" i="1" s="1"/>
  <c r="AL201" i="1"/>
  <c r="AM201" i="1" s="1"/>
  <c r="AL32" i="1"/>
  <c r="AM32" i="1" s="1"/>
  <c r="AL251" i="1"/>
  <c r="AM251" i="1" s="1"/>
  <c r="AL1077" i="1"/>
  <c r="AM1077" i="1" s="1"/>
  <c r="AL203" i="1"/>
  <c r="AM203" i="1" s="1"/>
  <c r="AL608" i="1"/>
  <c r="AM608" i="1" s="1"/>
  <c r="AL22" i="1"/>
  <c r="AM22" i="1" s="1"/>
  <c r="AL314" i="1"/>
  <c r="AM314" i="1" s="1"/>
  <c r="AL336" i="1"/>
  <c r="AM336" i="1" s="1"/>
  <c r="AL598" i="1"/>
  <c r="AM598" i="1" s="1"/>
  <c r="AL8" i="1"/>
  <c r="AM8" i="1" s="1"/>
  <c r="AL81" i="1"/>
  <c r="AM81" i="1" s="1"/>
  <c r="AL375" i="1"/>
  <c r="AM375" i="1" s="1"/>
  <c r="AL397" i="1"/>
  <c r="AM397" i="1" s="1"/>
  <c r="AL626" i="1"/>
  <c r="AM626" i="1" s="1"/>
  <c r="AL76" i="1"/>
  <c r="AM76" i="1" s="1"/>
  <c r="AL159" i="1"/>
  <c r="AM159" i="1" s="1"/>
  <c r="AL142" i="1"/>
  <c r="AM142" i="1" s="1"/>
  <c r="AL661" i="1"/>
  <c r="AM661" i="1" s="1"/>
  <c r="AL635" i="1"/>
  <c r="AM635" i="1" s="1"/>
  <c r="AL120" i="1"/>
  <c r="AM120" i="1" s="1"/>
</calcChain>
</file>

<file path=xl/sharedStrings.xml><?xml version="1.0" encoding="utf-8"?>
<sst xmlns="http://schemas.openxmlformats.org/spreadsheetml/2006/main" count="14571" uniqueCount="304">
  <si>
    <t>scenario</t>
  </si>
  <si>
    <t>decision</t>
  </si>
  <si>
    <t>reward</t>
  </si>
  <si>
    <t>time</t>
  </si>
  <si>
    <t>Slide22.JPG</t>
  </si>
  <si>
    <t>reject</t>
  </si>
  <si>
    <t>Slide14.JPG</t>
  </si>
  <si>
    <t>accept</t>
  </si>
  <si>
    <t>Slide34.JPG</t>
  </si>
  <si>
    <t>Slide7.JPG</t>
  </si>
  <si>
    <t>Slide18.JPG</t>
  </si>
  <si>
    <t>Slide9.JPG</t>
  </si>
  <si>
    <t>Slide19.JPG</t>
  </si>
  <si>
    <t>Slide1.JPG</t>
  </si>
  <si>
    <t>Slide33.JPG</t>
  </si>
  <si>
    <t>Slide21.JPG</t>
  </si>
  <si>
    <t>Slide16.JPG</t>
  </si>
  <si>
    <t>Slide12.JPG</t>
  </si>
  <si>
    <t>Slide17.JPG</t>
  </si>
  <si>
    <t>Slide3.JPG</t>
  </si>
  <si>
    <t>Slide20.JPG</t>
  </si>
  <si>
    <t>Slide35.JPG</t>
  </si>
  <si>
    <t>Slide26.JPG</t>
  </si>
  <si>
    <t>Slide30.JPG</t>
  </si>
  <si>
    <t>Slide11.JPG</t>
  </si>
  <si>
    <t>Slide29.JPG</t>
  </si>
  <si>
    <t>Slide28.JPG</t>
  </si>
  <si>
    <t>Slide13.JPG</t>
  </si>
  <si>
    <t>Slide8.JPG</t>
  </si>
  <si>
    <t>Slide31.JPG</t>
  </si>
  <si>
    <t>Slide27.JPG</t>
  </si>
  <si>
    <t>Slide25.JPG</t>
  </si>
  <si>
    <t>Slide5.JPG</t>
  </si>
  <si>
    <t>Slide15.JPG</t>
  </si>
  <si>
    <t>Slide24.JPG</t>
  </si>
  <si>
    <t>Slide10.JPG</t>
  </si>
  <si>
    <t>Slide4.JPG</t>
  </si>
  <si>
    <t>Slide23.JPG</t>
  </si>
  <si>
    <t>Slide32.JPG</t>
  </si>
  <si>
    <t>Slide2.JPG</t>
  </si>
  <si>
    <t>Slide6.JPG</t>
  </si>
  <si>
    <t>Trial</t>
  </si>
  <si>
    <t>Subject</t>
  </si>
  <si>
    <t>S1</t>
  </si>
  <si>
    <t>S2</t>
  </si>
  <si>
    <t>S3</t>
  </si>
  <si>
    <t>S4</t>
  </si>
  <si>
    <t>S5</t>
  </si>
  <si>
    <t>S6</t>
  </si>
  <si>
    <t>B1</t>
  </si>
  <si>
    <t>Slide59.JPG</t>
  </si>
  <si>
    <t>Slide55.JPG</t>
  </si>
  <si>
    <t>Slide41.JPG</t>
  </si>
  <si>
    <t>Slide66.JPG</t>
  </si>
  <si>
    <t>Slide48.JPG</t>
  </si>
  <si>
    <t>Slide86.JPG</t>
  </si>
  <si>
    <t>no_ask</t>
  </si>
  <si>
    <t>Slide54.JPG</t>
  </si>
  <si>
    <t>Slide71.JPG</t>
  </si>
  <si>
    <t>Slide61.JPG</t>
  </si>
  <si>
    <t>Slide89.JPG</t>
  </si>
  <si>
    <t>refuse</t>
  </si>
  <si>
    <t>Slide68.JPG</t>
  </si>
  <si>
    <t>Slide50.JPG</t>
  </si>
  <si>
    <t>Slide76.JPG</t>
  </si>
  <si>
    <t>Slide63.JPG</t>
  </si>
  <si>
    <t>Slide64.JPG</t>
  </si>
  <si>
    <t>Slide42.JPG</t>
  </si>
  <si>
    <t>Slide72.JPG</t>
  </si>
  <si>
    <t>Slide49.JPG</t>
  </si>
  <si>
    <t>Slide85.JPG</t>
  </si>
  <si>
    <t>Slide39.JPG</t>
  </si>
  <si>
    <t>Slide82.JPG</t>
  </si>
  <si>
    <t>Slide75.JPG</t>
  </si>
  <si>
    <t>Slide65.JPG</t>
  </si>
  <si>
    <t>Slide47.JPG</t>
  </si>
  <si>
    <t>Slide84.JPG</t>
  </si>
  <si>
    <t>Slide77.JPG</t>
  </si>
  <si>
    <t>Slide78.JPG</t>
  </si>
  <si>
    <t>Slide40.JPG</t>
  </si>
  <si>
    <t>Slide81.JPG</t>
  </si>
  <si>
    <t>Slide73.JPG</t>
  </si>
  <si>
    <t>Slide62.JPG</t>
  </si>
  <si>
    <t>Slide44.JPG</t>
  </si>
  <si>
    <t>Slide69.JPG</t>
  </si>
  <si>
    <t>Slide52.JPG</t>
  </si>
  <si>
    <t>Slide51.JPG</t>
  </si>
  <si>
    <t>Slide79.JPG</t>
  </si>
  <si>
    <t>Slide46.JPG</t>
  </si>
  <si>
    <t>Slide87.JPG</t>
  </si>
  <si>
    <t>help</t>
  </si>
  <si>
    <t>Slide83.JPG</t>
  </si>
  <si>
    <t>Slide43.JPG</t>
  </si>
  <si>
    <t>Slide57.JPG</t>
  </si>
  <si>
    <t>Slide53.JPG</t>
  </si>
  <si>
    <t>Slide56.JPG</t>
  </si>
  <si>
    <t>Slide70.JPG</t>
  </si>
  <si>
    <t>Slide67.JPG</t>
  </si>
  <si>
    <t>Slide36.JPG</t>
  </si>
  <si>
    <t>Slide60.JPG</t>
  </si>
  <si>
    <t>Slide45.JPG</t>
  </si>
  <si>
    <t>Slide80.JPG</t>
  </si>
  <si>
    <t>Slide38.JPG</t>
  </si>
  <si>
    <t>Slide58.JPG</t>
  </si>
  <si>
    <t>Slide37.JPG</t>
  </si>
  <si>
    <t>Slide74.JPG</t>
  </si>
  <si>
    <t>Balance</t>
  </si>
  <si>
    <t>N/A</t>
  </si>
  <si>
    <t>G1</t>
  </si>
  <si>
    <t>G2</t>
  </si>
  <si>
    <t>G3</t>
  </si>
  <si>
    <t>B2</t>
  </si>
  <si>
    <t>ask</t>
  </si>
  <si>
    <t>defer</t>
  </si>
  <si>
    <t>Number</t>
  </si>
  <si>
    <t>Loss</t>
  </si>
  <si>
    <t>Gain</t>
  </si>
  <si>
    <t>I</t>
  </si>
  <si>
    <t>G</t>
  </si>
  <si>
    <t>Impact</t>
  </si>
  <si>
    <t>PL</t>
  </si>
  <si>
    <t>PG</t>
  </si>
  <si>
    <t>UExR</t>
  </si>
  <si>
    <t>variance</t>
  </si>
  <si>
    <t>std</t>
  </si>
  <si>
    <t>#</t>
  </si>
  <si>
    <t>Ambg</t>
  </si>
  <si>
    <t>Non-Ambg</t>
  </si>
  <si>
    <t>PLD</t>
  </si>
  <si>
    <t>PGD</t>
  </si>
  <si>
    <t>PLO</t>
  </si>
  <si>
    <t>PGO</t>
  </si>
  <si>
    <t>OExR</t>
  </si>
  <si>
    <t>Outcome Affects Yourself Only</t>
  </si>
  <si>
    <t>Outcome Affects Group Members</t>
  </si>
  <si>
    <t>Time (s)</t>
  </si>
  <si>
    <t/>
  </si>
  <si>
    <t>Column1</t>
  </si>
  <si>
    <t>#2</t>
  </si>
  <si>
    <t>variance3</t>
  </si>
  <si>
    <t>std4</t>
  </si>
  <si>
    <t>Row Labels</t>
  </si>
  <si>
    <t>Grand Total</t>
  </si>
  <si>
    <t>Slide88.JPG</t>
  </si>
  <si>
    <t>S</t>
  </si>
  <si>
    <t>T</t>
  </si>
  <si>
    <t>D</t>
  </si>
  <si>
    <t>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</si>
  <si>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</si>
  <si>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</si>
  <si>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</si>
  <si>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</si>
  <si>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</si>
  <si>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</si>
  <si>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</si>
  <si>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</si>
  <si>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</si>
  <si>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</si>
  <si>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</si>
  <si>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</si>
  <si>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</si>
  <si>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</si>
  <si>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</si>
  <si>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</si>
  <si>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</si>
  <si>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</si>
  <si>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</si>
  <si>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</si>
  <si>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</si>
  <si>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</si>
  <si>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</si>
  <si>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</si>
  <si>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</si>
  <si>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</si>
  <si>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</si>
  <si>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Willingness to Donate</t>
  </si>
  <si>
    <t>Amount of Donation</t>
  </si>
  <si>
    <t>Predicted Willingness to Donate</t>
  </si>
  <si>
    <t>Predicted Amount of Donation</t>
  </si>
  <si>
    <t>Decision</t>
  </si>
  <si>
    <t>Ask</t>
  </si>
  <si>
    <t>Predicted Ask</t>
  </si>
  <si>
    <t>Teammate</t>
  </si>
  <si>
    <t>Donation</t>
  </si>
  <si>
    <t>Predicted Donation</t>
  </si>
  <si>
    <t>\</t>
  </si>
  <si>
    <t>gamma_max</t>
  </si>
  <si>
    <t>average</t>
  </si>
  <si>
    <t>θ</t>
  </si>
  <si>
    <t>λ</t>
  </si>
  <si>
    <t>Loss Aversion</t>
  </si>
  <si>
    <t>Risk Aversion</t>
  </si>
  <si>
    <t xml:space="preserve">100% chance of winning $10 </t>
  </si>
  <si>
    <t xml:space="preserve"> 50% chance of winning $0, 50% chance of winning $10</t>
  </si>
  <si>
    <t xml:space="preserve"> 50% chance of winning $0, 50% chance of winning $12</t>
  </si>
  <si>
    <t xml:space="preserve"> 50% chance of winning $0, 50% chance of winning $14</t>
  </si>
  <si>
    <t xml:space="preserve"> 50% chance of winning $0, 50% chance of winning $16</t>
  </si>
  <si>
    <t xml:space="preserve"> 50% chance of winning $0, 50% chance of winning $18</t>
  </si>
  <si>
    <t xml:space="preserve"> 50% chance of winning $0, 50% chance of winning $20</t>
  </si>
  <si>
    <t xml:space="preserve"> 50% chance of winning $0, 50% chance of winning $22</t>
  </si>
  <si>
    <t xml:space="preserve"> 50% chance of winning $0, 50% chance of winning $24</t>
  </si>
  <si>
    <t xml:space="preserve"> 50% chance of winning $0, 50% chance of winning $26</t>
  </si>
  <si>
    <t xml:space="preserve"> 50% chance of winning $0, 50% chance of winning $28</t>
  </si>
  <si>
    <t xml:space="preserve"> 50% chance of winning $0, 50% chance of winning $30</t>
  </si>
  <si>
    <t xml:space="preserve"> 50% chance of winning $0, 50% chance of winning $32</t>
  </si>
  <si>
    <t xml:space="preserve">100% chance of winning $0 </t>
  </si>
  <si>
    <t xml:space="preserve"> 50% chance of losing $10, 50% chance of winning $10</t>
  </si>
  <si>
    <t xml:space="preserve"> 50% chance of losing $10, 50% chance of winning $12</t>
  </si>
  <si>
    <t xml:space="preserve"> 50% chance of losing $10, 50% chance of winning $14</t>
  </si>
  <si>
    <t xml:space="preserve"> 50% chance of losing $10, 50% chance of winning $16</t>
  </si>
  <si>
    <t xml:space="preserve"> 50% chance of losing $10, 50% chance of winning $18</t>
  </si>
  <si>
    <t xml:space="preserve"> 50% chance of losing $10, 50% chance of winning $20</t>
  </si>
  <si>
    <t xml:space="preserve"> 50% chance of losing $10, 50% chance of winning $22</t>
  </si>
  <si>
    <t xml:space="preserve"> 50% chance of losing $10, 50% chance of winning $24</t>
  </si>
  <si>
    <t xml:space="preserve"> 50% chance of losing $10, 50% chance of winning $26</t>
  </si>
  <si>
    <t xml:space="preserve"> 50% chance of losing $10, 50% chance of winning $28</t>
  </si>
  <si>
    <t xml:space="preserve"> 50% chance of losing $10, 50% chance of winning $30</t>
  </si>
  <si>
    <t xml:space="preserve"> 50% chance of losing $10, 50% chance of winning $32</t>
  </si>
  <si>
    <t>Safe</t>
  </si>
  <si>
    <t>Risky</t>
  </si>
  <si>
    <t>Expected Payoff Difference</t>
  </si>
  <si>
    <t>r</t>
  </si>
  <si>
    <t>S-R</t>
  </si>
  <si>
    <t>Risk Seeking</t>
  </si>
  <si>
    <t>Risk Neutral</t>
  </si>
  <si>
    <t>Risk Averse</t>
  </si>
  <si>
    <t>Loss Neutral</t>
  </si>
  <si>
    <t>Loss Averse</t>
  </si>
  <si>
    <t>Average of Willingness to Donate</t>
  </si>
  <si>
    <t>EXP(WTD)</t>
  </si>
  <si>
    <t>θ_EXP</t>
  </si>
  <si>
    <t>ι_EXP</t>
  </si>
  <si>
    <t>% of Donation</t>
  </si>
  <si>
    <t>pie_max_gain</t>
  </si>
  <si>
    <t>pie_max_loss</t>
  </si>
  <si>
    <t>Time</t>
  </si>
  <si>
    <t>Accept</t>
  </si>
  <si>
    <t>Group</t>
  </si>
  <si>
    <t>v_n_w_g</t>
  </si>
  <si>
    <t>v_n_w_l</t>
  </si>
  <si>
    <t>diff_v</t>
  </si>
  <si>
    <t>projected decision</t>
  </si>
  <si>
    <t>pie_gain</t>
  </si>
  <si>
    <t>pie_loss</t>
  </si>
  <si>
    <t>v_n_w_l_w</t>
  </si>
  <si>
    <t>diff_v_w</t>
  </si>
  <si>
    <t>Compare1</t>
  </si>
  <si>
    <t>Compare2</t>
  </si>
  <si>
    <t>Net_Balance</t>
  </si>
  <si>
    <t>v_n_w_g_w</t>
  </si>
  <si>
    <t>Factor</t>
  </si>
  <si>
    <t>sum</t>
  </si>
  <si>
    <t>ω_n</t>
  </si>
  <si>
    <t>ω_p</t>
  </si>
  <si>
    <t>projected_M1</t>
  </si>
  <si>
    <t>projected_M2</t>
  </si>
  <si>
    <t>projected_M3</t>
  </si>
  <si>
    <t>projected_M4</t>
  </si>
  <si>
    <t>v_n_w_g_w2</t>
  </si>
  <si>
    <t>v_n_w_l_w3</t>
  </si>
  <si>
    <t>Compare3</t>
  </si>
  <si>
    <t>Compare4</t>
  </si>
  <si>
    <t>ω_p2</t>
  </si>
  <si>
    <t>ω_n3</t>
  </si>
  <si>
    <t>ω_n2</t>
  </si>
  <si>
    <t>ω_p3</t>
  </si>
  <si>
    <t>v_n_w_l_w2</t>
  </si>
  <si>
    <t>diff_v_w2</t>
  </si>
  <si>
    <t>v_n_w_g_w3</t>
  </si>
  <si>
    <t>diff_v_w3</t>
  </si>
  <si>
    <t>Actual</t>
  </si>
  <si>
    <t>u</t>
  </si>
  <si>
    <t>Classification</t>
  </si>
  <si>
    <t>n</t>
  </si>
  <si>
    <t>TP</t>
  </si>
  <si>
    <t>TN</t>
  </si>
  <si>
    <t>FP</t>
  </si>
  <si>
    <t>FN</t>
  </si>
  <si>
    <t>L max</t>
  </si>
  <si>
    <t>Accuracy</t>
  </si>
  <si>
    <t>AIC</t>
  </si>
  <si>
    <t>Precision</t>
  </si>
  <si>
    <t>BIC</t>
  </si>
  <si>
    <t>Recall</t>
  </si>
  <si>
    <t>MSE</t>
  </si>
  <si>
    <t>F1-Score</t>
  </si>
  <si>
    <t>DF_G</t>
  </si>
  <si>
    <t>comparison</t>
  </si>
  <si>
    <t>M1</t>
  </si>
  <si>
    <t>M2</t>
  </si>
  <si>
    <t>M3</t>
  </si>
  <si>
    <t>M4</t>
  </si>
  <si>
    <t>Hypothetic Mean</t>
  </si>
  <si>
    <t>Standard Deviation</t>
  </si>
  <si>
    <t>Alpha</t>
  </si>
  <si>
    <t>Sample Size</t>
  </si>
  <si>
    <t>Right Critical Value</t>
  </si>
  <si>
    <t>Effect Size</t>
  </si>
  <si>
    <t>Acutal Mean</t>
  </si>
  <si>
    <t>Beta</t>
  </si>
  <si>
    <t>Power</t>
  </si>
  <si>
    <t>S7</t>
  </si>
  <si>
    <t xml:space="preserve">M1 </t>
  </si>
  <si>
    <t># of observations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</si>
</sst>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%"/>
    <numFmt numFmtId="165" formatCode="0.000"/>
    <numFmt numFmtId="166" formatCode="0.00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4">
    <xf numFmtId="0" fontId="0" fillId="0" borderId="0" xfId="0"/>
    <xf numFmtId="9" fontId="0" fillId="0" borderId="0" xfId="0" applyNumberFormat="1"/>
    <xf numFmtId="1" fontId="0" fillId="0" borderId="0" xfId="0" applyNumberFormat="1"/>
    <xf numFmtId="9" fontId="0" fillId="0" borderId="0" xfId="1" applyFont="1"/>
    <xf numFmtId="164" fontId="0" fillId="0" borderId="0" xfId="0" applyNumberFormat="1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Continuous"/>
    </xf>
    <xf numFmtId="0" fontId="0" fillId="2" borderId="0" xfId="0" applyFill="1"/>
    <xf numFmtId="0" fontId="0" fillId="0" borderId="0" xfId="1" applyNumberFormat="1" applyFont="1"/>
    <xf numFmtId="2" fontId="0" fillId="0" borderId="0" xfId="1" applyNumberFormat="1" applyFont="1"/>
    <xf numFmtId="0" fontId="0" fillId="3" borderId="0" xfId="0" applyFill="1"/>
    <xf numFmtId="9" fontId="0" fillId="3" borderId="0" xfId="0" applyNumberFormat="1" applyFill="1"/>
    <xf numFmtId="0" fontId="0" fillId="3" borderId="0" xfId="1" applyNumberFormat="1" applyFont="1" applyFill="1"/>
    <xf numFmtId="2" fontId="0" fillId="3" borderId="0" xfId="1" applyNumberFormat="1" applyFont="1" applyFill="1"/>
    <xf numFmtId="2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9" fontId="0" fillId="0" borderId="0" xfId="0" applyNumberFormat="1" applyAlignment="1">
      <alignment vertical="center"/>
    </xf>
    <xf numFmtId="0" fontId="0" fillId="0" borderId="0" xfId="1" applyNumberFormat="1" applyFont="1" applyAlignment="1">
      <alignment vertical="center"/>
    </xf>
    <xf numFmtId="2" fontId="0" fillId="5" borderId="0" xfId="1" applyNumberFormat="1" applyFont="1" applyFill="1"/>
    <xf numFmtId="0" fontId="0" fillId="5" borderId="0" xfId="0" applyFill="1"/>
    <xf numFmtId="165" fontId="0" fillId="0" borderId="0" xfId="0" applyNumberFormat="1"/>
    <xf numFmtId="165" fontId="0" fillId="4" borderId="3" xfId="0" applyNumberFormat="1" applyFill="1" applyBorder="1"/>
    <xf numFmtId="165" fontId="0" fillId="0" borderId="3" xfId="0" applyNumberFormat="1" applyBorder="1"/>
    <xf numFmtId="165" fontId="3" fillId="0" borderId="2" xfId="0" applyNumberFormat="1" applyFont="1" applyBorder="1" applyAlignment="1">
      <alignment horizontal="centerContinuous"/>
    </xf>
    <xf numFmtId="165" fontId="0" fillId="0" borderId="1" xfId="0" applyNumberFormat="1" applyBorder="1"/>
    <xf numFmtId="165" fontId="3" fillId="0" borderId="2" xfId="0" applyNumberFormat="1" applyFont="1" applyBorder="1" applyAlignment="1">
      <alignment horizontal="center"/>
    </xf>
    <xf numFmtId="165" fontId="0" fillId="2" borderId="0" xfId="0" applyNumberFormat="1" applyFill="1"/>
    <xf numFmtId="165" fontId="0" fillId="2" borderId="1" xfId="0" applyNumberFormat="1" applyFill="1" applyBorder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0" xfId="2" applyNumberFormat="1" applyFont="1" applyAlignment="1">
      <alignment horizontal="right"/>
    </xf>
    <xf numFmtId="2" fontId="0" fillId="0" borderId="0" xfId="0" applyNumberFormat="1"/>
    <xf numFmtId="166" fontId="0" fillId="0" borderId="0" xfId="0" applyNumberFormat="1"/>
    <xf numFmtId="0" fontId="4" fillId="0" borderId="0" xfId="0" applyFont="1"/>
    <xf numFmtId="2" fontId="4" fillId="0" borderId="0" xfId="0" applyNumberFormat="1" applyFont="1"/>
    <xf numFmtId="0" fontId="0" fillId="4" borderId="3" xfId="0" applyFill="1" applyBorder="1"/>
    <xf numFmtId="0" fontId="0" fillId="0" borderId="3" xfId="0" applyBorder="1"/>
    <xf numFmtId="0" fontId="5" fillId="0" borderId="0" xfId="0" applyFont="1" applyAlignment="1">
      <alignment horizontal="right" vertical="center"/>
    </xf>
    <xf numFmtId="2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6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Ask</c:v>
          </c:tx>
          <c:spPr>
            <a:ln w="19050">
              <a:noFill/>
            </a:ln>
          </c:spPr>
          <c:xVal>
            <c:numRef>
              <c:f>Ask!$E$2:$E$194</c:f>
              <c:numCache>
                <c:formatCode>General</c:formatCode>
                <c:ptCount val="193"/>
                <c:pt idx="0">
                  <c:v>280</c:v>
                </c:pt>
                <c:pt idx="1">
                  <c:v>230</c:v>
                </c:pt>
                <c:pt idx="2">
                  <c:v>270</c:v>
                </c:pt>
                <c:pt idx="3">
                  <c:v>270</c:v>
                </c:pt>
                <c:pt idx="4">
                  <c:v>290</c:v>
                </c:pt>
                <c:pt idx="5">
                  <c:v>360</c:v>
                </c:pt>
                <c:pt idx="6">
                  <c:v>370</c:v>
                </c:pt>
                <c:pt idx="7">
                  <c:v>360</c:v>
                </c:pt>
                <c:pt idx="8">
                  <c:v>380</c:v>
                </c:pt>
                <c:pt idx="9">
                  <c:v>390</c:v>
                </c:pt>
                <c:pt idx="10">
                  <c:v>260</c:v>
                </c:pt>
                <c:pt idx="11">
                  <c:v>290</c:v>
                </c:pt>
                <c:pt idx="12">
                  <c:v>400</c:v>
                </c:pt>
                <c:pt idx="13">
                  <c:v>570</c:v>
                </c:pt>
                <c:pt idx="14">
                  <c:v>560</c:v>
                </c:pt>
                <c:pt idx="15">
                  <c:v>610</c:v>
                </c:pt>
                <c:pt idx="16">
                  <c:v>600</c:v>
                </c:pt>
                <c:pt idx="17">
                  <c:v>550</c:v>
                </c:pt>
                <c:pt idx="18">
                  <c:v>800</c:v>
                </c:pt>
                <c:pt idx="19">
                  <c:v>820</c:v>
                </c:pt>
                <c:pt idx="20">
                  <c:v>620</c:v>
                </c:pt>
                <c:pt idx="21">
                  <c:v>530</c:v>
                </c:pt>
                <c:pt idx="22">
                  <c:v>700</c:v>
                </c:pt>
                <c:pt idx="23">
                  <c:v>810</c:v>
                </c:pt>
                <c:pt idx="24">
                  <c:v>770</c:v>
                </c:pt>
                <c:pt idx="25">
                  <c:v>1060</c:v>
                </c:pt>
                <c:pt idx="26">
                  <c:v>1050</c:v>
                </c:pt>
                <c:pt idx="27">
                  <c:v>1330</c:v>
                </c:pt>
                <c:pt idx="28">
                  <c:v>1420</c:v>
                </c:pt>
                <c:pt idx="29">
                  <c:v>1410</c:v>
                </c:pt>
                <c:pt idx="30">
                  <c:v>90</c:v>
                </c:pt>
                <c:pt idx="31">
                  <c:v>-90</c:v>
                </c:pt>
                <c:pt idx="32">
                  <c:v>-240</c:v>
                </c:pt>
                <c:pt idx="33">
                  <c:v>-280</c:v>
                </c:pt>
                <c:pt idx="34">
                  <c:v>-260</c:v>
                </c:pt>
                <c:pt idx="35">
                  <c:v>-320</c:v>
                </c:pt>
                <c:pt idx="36">
                  <c:v>-290</c:v>
                </c:pt>
                <c:pt idx="37">
                  <c:v>-280</c:v>
                </c:pt>
                <c:pt idx="38">
                  <c:v>-290</c:v>
                </c:pt>
                <c:pt idx="39">
                  <c:v>-340</c:v>
                </c:pt>
                <c:pt idx="40">
                  <c:v>390</c:v>
                </c:pt>
                <c:pt idx="41">
                  <c:v>380</c:v>
                </c:pt>
                <c:pt idx="42">
                  <c:v>320</c:v>
                </c:pt>
                <c:pt idx="43">
                  <c:v>390</c:v>
                </c:pt>
                <c:pt idx="44">
                  <c:v>390</c:v>
                </c:pt>
                <c:pt idx="45">
                  <c:v>380</c:v>
                </c:pt>
                <c:pt idx="46">
                  <c:v>390</c:v>
                </c:pt>
                <c:pt idx="47">
                  <c:v>420</c:v>
                </c:pt>
                <c:pt idx="48">
                  <c:v>600</c:v>
                </c:pt>
                <c:pt idx="49">
                  <c:v>560</c:v>
                </c:pt>
                <c:pt idx="50">
                  <c:v>510</c:v>
                </c:pt>
                <c:pt idx="51">
                  <c:v>510</c:v>
                </c:pt>
                <c:pt idx="52">
                  <c:v>490</c:v>
                </c:pt>
                <c:pt idx="53">
                  <c:v>390</c:v>
                </c:pt>
                <c:pt idx="54">
                  <c:v>390</c:v>
                </c:pt>
                <c:pt idx="55">
                  <c:v>260</c:v>
                </c:pt>
                <c:pt idx="56">
                  <c:v>260</c:v>
                </c:pt>
                <c:pt idx="57">
                  <c:v>260</c:v>
                </c:pt>
                <c:pt idx="58">
                  <c:v>440</c:v>
                </c:pt>
                <c:pt idx="59">
                  <c:v>500</c:v>
                </c:pt>
                <c:pt idx="60">
                  <c:v>70</c:v>
                </c:pt>
                <c:pt idx="61">
                  <c:v>90</c:v>
                </c:pt>
                <c:pt idx="62">
                  <c:v>260</c:v>
                </c:pt>
                <c:pt idx="63">
                  <c:v>180</c:v>
                </c:pt>
                <c:pt idx="64">
                  <c:v>130</c:v>
                </c:pt>
                <c:pt idx="65">
                  <c:v>130</c:v>
                </c:pt>
                <c:pt idx="66">
                  <c:v>20</c:v>
                </c:pt>
                <c:pt idx="67">
                  <c:v>60</c:v>
                </c:pt>
                <c:pt idx="68">
                  <c:v>170</c:v>
                </c:pt>
                <c:pt idx="69">
                  <c:v>220</c:v>
                </c:pt>
                <c:pt idx="70">
                  <c:v>210</c:v>
                </c:pt>
                <c:pt idx="71">
                  <c:v>280</c:v>
                </c:pt>
                <c:pt idx="72">
                  <c:v>290</c:v>
                </c:pt>
                <c:pt idx="73">
                  <c:v>290</c:v>
                </c:pt>
                <c:pt idx="74">
                  <c:v>290</c:v>
                </c:pt>
                <c:pt idx="75">
                  <c:v>270</c:v>
                </c:pt>
                <c:pt idx="76">
                  <c:v>250</c:v>
                </c:pt>
                <c:pt idx="77">
                  <c:v>250</c:v>
                </c:pt>
                <c:pt idx="78">
                  <c:v>260</c:v>
                </c:pt>
                <c:pt idx="79">
                  <c:v>580</c:v>
                </c:pt>
                <c:pt idx="80">
                  <c:v>790</c:v>
                </c:pt>
                <c:pt idx="81">
                  <c:v>780</c:v>
                </c:pt>
                <c:pt idx="82">
                  <c:v>690</c:v>
                </c:pt>
                <c:pt idx="83">
                  <c:v>750</c:v>
                </c:pt>
                <c:pt idx="84">
                  <c:v>760</c:v>
                </c:pt>
                <c:pt idx="85">
                  <c:v>750</c:v>
                </c:pt>
                <c:pt idx="86">
                  <c:v>700</c:v>
                </c:pt>
                <c:pt idx="87">
                  <c:v>660</c:v>
                </c:pt>
                <c:pt idx="88">
                  <c:v>730</c:v>
                </c:pt>
                <c:pt idx="89">
                  <c:v>690</c:v>
                </c:pt>
                <c:pt idx="90">
                  <c:v>710</c:v>
                </c:pt>
                <c:pt idx="91">
                  <c:v>890</c:v>
                </c:pt>
                <c:pt idx="92">
                  <c:v>830</c:v>
                </c:pt>
                <c:pt idx="93">
                  <c:v>700</c:v>
                </c:pt>
                <c:pt idx="94">
                  <c:v>710</c:v>
                </c:pt>
                <c:pt idx="95">
                  <c:v>720</c:v>
                </c:pt>
                <c:pt idx="96">
                  <c:v>570</c:v>
                </c:pt>
                <c:pt idx="97">
                  <c:v>400</c:v>
                </c:pt>
                <c:pt idx="98">
                  <c:v>280</c:v>
                </c:pt>
                <c:pt idx="99">
                  <c:v>130</c:v>
                </c:pt>
                <c:pt idx="100">
                  <c:v>130</c:v>
                </c:pt>
                <c:pt idx="101">
                  <c:v>340</c:v>
                </c:pt>
                <c:pt idx="102">
                  <c:v>340</c:v>
                </c:pt>
                <c:pt idx="103">
                  <c:v>340</c:v>
                </c:pt>
                <c:pt idx="104">
                  <c:v>480</c:v>
                </c:pt>
                <c:pt idx="105">
                  <c:v>410</c:v>
                </c:pt>
                <c:pt idx="106">
                  <c:v>700</c:v>
                </c:pt>
                <c:pt idx="107">
                  <c:v>570</c:v>
                </c:pt>
                <c:pt idx="108">
                  <c:v>500</c:v>
                </c:pt>
                <c:pt idx="109">
                  <c:v>700</c:v>
                </c:pt>
                <c:pt idx="110">
                  <c:v>820</c:v>
                </c:pt>
                <c:pt idx="111">
                  <c:v>730</c:v>
                </c:pt>
                <c:pt idx="112">
                  <c:v>240</c:v>
                </c:pt>
                <c:pt idx="113">
                  <c:v>240</c:v>
                </c:pt>
                <c:pt idx="114">
                  <c:v>370</c:v>
                </c:pt>
                <c:pt idx="115">
                  <c:v>190</c:v>
                </c:pt>
                <c:pt idx="116">
                  <c:v>190</c:v>
                </c:pt>
                <c:pt idx="117">
                  <c:v>30</c:v>
                </c:pt>
                <c:pt idx="118">
                  <c:v>190</c:v>
                </c:pt>
                <c:pt idx="119">
                  <c:v>180</c:v>
                </c:pt>
                <c:pt idx="120">
                  <c:v>120</c:v>
                </c:pt>
                <c:pt idx="121">
                  <c:v>270</c:v>
                </c:pt>
                <c:pt idx="122">
                  <c:v>360</c:v>
                </c:pt>
                <c:pt idx="123">
                  <c:v>360</c:v>
                </c:pt>
                <c:pt idx="124">
                  <c:v>490</c:v>
                </c:pt>
                <c:pt idx="125">
                  <c:v>590</c:v>
                </c:pt>
                <c:pt idx="126">
                  <c:v>850</c:v>
                </c:pt>
                <c:pt idx="127">
                  <c:v>820</c:v>
                </c:pt>
                <c:pt idx="128">
                  <c:v>660</c:v>
                </c:pt>
                <c:pt idx="129">
                  <c:v>490</c:v>
                </c:pt>
                <c:pt idx="130">
                  <c:v>340</c:v>
                </c:pt>
                <c:pt idx="131">
                  <c:v>560</c:v>
                </c:pt>
                <c:pt idx="132">
                  <c:v>730</c:v>
                </c:pt>
                <c:pt idx="133">
                  <c:v>720</c:v>
                </c:pt>
                <c:pt idx="134">
                  <c:v>180</c:v>
                </c:pt>
                <c:pt idx="135">
                  <c:v>110</c:v>
                </c:pt>
                <c:pt idx="136">
                  <c:v>170</c:v>
                </c:pt>
                <c:pt idx="137">
                  <c:v>170</c:v>
                </c:pt>
                <c:pt idx="138">
                  <c:v>180</c:v>
                </c:pt>
                <c:pt idx="139">
                  <c:v>360</c:v>
                </c:pt>
                <c:pt idx="140">
                  <c:v>370</c:v>
                </c:pt>
                <c:pt idx="141">
                  <c:v>380</c:v>
                </c:pt>
                <c:pt idx="142">
                  <c:v>570</c:v>
                </c:pt>
                <c:pt idx="143">
                  <c:v>690</c:v>
                </c:pt>
                <c:pt idx="144">
                  <c:v>180</c:v>
                </c:pt>
                <c:pt idx="145">
                  <c:v>280</c:v>
                </c:pt>
                <c:pt idx="146">
                  <c:v>450</c:v>
                </c:pt>
                <c:pt idx="147">
                  <c:v>510</c:v>
                </c:pt>
                <c:pt idx="148">
                  <c:v>510</c:v>
                </c:pt>
                <c:pt idx="149">
                  <c:v>580</c:v>
                </c:pt>
                <c:pt idx="150">
                  <c:v>760</c:v>
                </c:pt>
                <c:pt idx="151">
                  <c:v>760</c:v>
                </c:pt>
                <c:pt idx="152">
                  <c:v>720</c:v>
                </c:pt>
                <c:pt idx="153">
                  <c:v>720</c:v>
                </c:pt>
                <c:pt idx="154">
                  <c:v>490</c:v>
                </c:pt>
                <c:pt idx="155">
                  <c:v>480</c:v>
                </c:pt>
                <c:pt idx="156">
                  <c:v>550</c:v>
                </c:pt>
                <c:pt idx="157">
                  <c:v>760</c:v>
                </c:pt>
                <c:pt idx="158">
                  <c:v>880</c:v>
                </c:pt>
                <c:pt idx="159">
                  <c:v>950</c:v>
                </c:pt>
                <c:pt idx="160">
                  <c:v>900</c:v>
                </c:pt>
                <c:pt idx="161">
                  <c:v>1080</c:v>
                </c:pt>
                <c:pt idx="162">
                  <c:v>1270</c:v>
                </c:pt>
                <c:pt idx="163">
                  <c:v>1170</c:v>
                </c:pt>
                <c:pt idx="164">
                  <c:v>120</c:v>
                </c:pt>
                <c:pt idx="165">
                  <c:v>100</c:v>
                </c:pt>
                <c:pt idx="166">
                  <c:v>110</c:v>
                </c:pt>
                <c:pt idx="167">
                  <c:v>120</c:v>
                </c:pt>
                <c:pt idx="168">
                  <c:v>130</c:v>
                </c:pt>
                <c:pt idx="169">
                  <c:v>130</c:v>
                </c:pt>
                <c:pt idx="170">
                  <c:v>250</c:v>
                </c:pt>
                <c:pt idx="171">
                  <c:v>480</c:v>
                </c:pt>
                <c:pt idx="172">
                  <c:v>300</c:v>
                </c:pt>
                <c:pt idx="173">
                  <c:v>300</c:v>
                </c:pt>
                <c:pt idx="174">
                  <c:v>320</c:v>
                </c:pt>
                <c:pt idx="175">
                  <c:v>300</c:v>
                </c:pt>
                <c:pt idx="176">
                  <c:v>400</c:v>
                </c:pt>
                <c:pt idx="177">
                  <c:v>300</c:v>
                </c:pt>
                <c:pt idx="178">
                  <c:v>200</c:v>
                </c:pt>
                <c:pt idx="179">
                  <c:v>270</c:v>
                </c:pt>
                <c:pt idx="180">
                  <c:v>360</c:v>
                </c:pt>
                <c:pt idx="181">
                  <c:v>310</c:v>
                </c:pt>
                <c:pt idx="182">
                  <c:v>250</c:v>
                </c:pt>
                <c:pt idx="183">
                  <c:v>400</c:v>
                </c:pt>
                <c:pt idx="184">
                  <c:v>440</c:v>
                </c:pt>
                <c:pt idx="185">
                  <c:v>420</c:v>
                </c:pt>
                <c:pt idx="186">
                  <c:v>400</c:v>
                </c:pt>
                <c:pt idx="187">
                  <c:v>480</c:v>
                </c:pt>
                <c:pt idx="188">
                  <c:v>470</c:v>
                </c:pt>
                <c:pt idx="189">
                  <c:v>450</c:v>
                </c:pt>
                <c:pt idx="190">
                  <c:v>440</c:v>
                </c:pt>
                <c:pt idx="191">
                  <c:v>420</c:v>
                </c:pt>
              </c:numCache>
            </c:numRef>
          </c:xVal>
          <c:yVal>
            <c:numRef>
              <c:f>Ask!$D$2:$D$194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CA-49FC-B36F-8B5315156D26}"/>
            </c:ext>
          </c:extLst>
        </c:ser>
        <c:ser>
          <c:idx val="1"/>
          <c:order val="1"/>
          <c:tx>
            <c:v>Predicted Ask</c:v>
          </c:tx>
          <c:spPr>
            <a:ln w="19050">
              <a:noFill/>
            </a:ln>
          </c:spPr>
          <c:xVal>
            <c:numRef>
              <c:f>Ask!$E$2:$E$194</c:f>
              <c:numCache>
                <c:formatCode>General</c:formatCode>
                <c:ptCount val="193"/>
                <c:pt idx="0">
                  <c:v>280</c:v>
                </c:pt>
                <c:pt idx="1">
                  <c:v>230</c:v>
                </c:pt>
                <c:pt idx="2">
                  <c:v>270</c:v>
                </c:pt>
                <c:pt idx="3">
                  <c:v>270</c:v>
                </c:pt>
                <c:pt idx="4">
                  <c:v>290</c:v>
                </c:pt>
                <c:pt idx="5">
                  <c:v>360</c:v>
                </c:pt>
                <c:pt idx="6">
                  <c:v>370</c:v>
                </c:pt>
                <c:pt idx="7">
                  <c:v>360</c:v>
                </c:pt>
                <c:pt idx="8">
                  <c:v>380</c:v>
                </c:pt>
                <c:pt idx="9">
                  <c:v>390</c:v>
                </c:pt>
                <c:pt idx="10">
                  <c:v>260</c:v>
                </c:pt>
                <c:pt idx="11">
                  <c:v>290</c:v>
                </c:pt>
                <c:pt idx="12">
                  <c:v>400</c:v>
                </c:pt>
                <c:pt idx="13">
                  <c:v>570</c:v>
                </c:pt>
                <c:pt idx="14">
                  <c:v>560</c:v>
                </c:pt>
                <c:pt idx="15">
                  <c:v>610</c:v>
                </c:pt>
                <c:pt idx="16">
                  <c:v>600</c:v>
                </c:pt>
                <c:pt idx="17">
                  <c:v>550</c:v>
                </c:pt>
                <c:pt idx="18">
                  <c:v>800</c:v>
                </c:pt>
                <c:pt idx="19">
                  <c:v>820</c:v>
                </c:pt>
                <c:pt idx="20">
                  <c:v>620</c:v>
                </c:pt>
                <c:pt idx="21">
                  <c:v>530</c:v>
                </c:pt>
                <c:pt idx="22">
                  <c:v>700</c:v>
                </c:pt>
                <c:pt idx="23">
                  <c:v>810</c:v>
                </c:pt>
                <c:pt idx="24">
                  <c:v>770</c:v>
                </c:pt>
                <c:pt idx="25">
                  <c:v>1060</c:v>
                </c:pt>
                <c:pt idx="26">
                  <c:v>1050</c:v>
                </c:pt>
                <c:pt idx="27">
                  <c:v>1330</c:v>
                </c:pt>
                <c:pt idx="28">
                  <c:v>1420</c:v>
                </c:pt>
                <c:pt idx="29">
                  <c:v>1410</c:v>
                </c:pt>
                <c:pt idx="30">
                  <c:v>90</c:v>
                </c:pt>
                <c:pt idx="31">
                  <c:v>-90</c:v>
                </c:pt>
                <c:pt idx="32">
                  <c:v>-240</c:v>
                </c:pt>
                <c:pt idx="33">
                  <c:v>-280</c:v>
                </c:pt>
                <c:pt idx="34">
                  <c:v>-260</c:v>
                </c:pt>
                <c:pt idx="35">
                  <c:v>-320</c:v>
                </c:pt>
                <c:pt idx="36">
                  <c:v>-290</c:v>
                </c:pt>
                <c:pt idx="37">
                  <c:v>-280</c:v>
                </c:pt>
                <c:pt idx="38">
                  <c:v>-290</c:v>
                </c:pt>
                <c:pt idx="39">
                  <c:v>-340</c:v>
                </c:pt>
                <c:pt idx="40">
                  <c:v>390</c:v>
                </c:pt>
                <c:pt idx="41">
                  <c:v>380</c:v>
                </c:pt>
                <c:pt idx="42">
                  <c:v>320</c:v>
                </c:pt>
                <c:pt idx="43">
                  <c:v>390</c:v>
                </c:pt>
                <c:pt idx="44">
                  <c:v>390</c:v>
                </c:pt>
                <c:pt idx="45">
                  <c:v>380</c:v>
                </c:pt>
                <c:pt idx="46">
                  <c:v>390</c:v>
                </c:pt>
                <c:pt idx="47">
                  <c:v>420</c:v>
                </c:pt>
                <c:pt idx="48">
                  <c:v>600</c:v>
                </c:pt>
                <c:pt idx="49">
                  <c:v>560</c:v>
                </c:pt>
                <c:pt idx="50">
                  <c:v>510</c:v>
                </c:pt>
                <c:pt idx="51">
                  <c:v>510</c:v>
                </c:pt>
                <c:pt idx="52">
                  <c:v>490</c:v>
                </c:pt>
                <c:pt idx="53">
                  <c:v>390</c:v>
                </c:pt>
                <c:pt idx="54">
                  <c:v>390</c:v>
                </c:pt>
                <c:pt idx="55">
                  <c:v>260</c:v>
                </c:pt>
                <c:pt idx="56">
                  <c:v>260</c:v>
                </c:pt>
                <c:pt idx="57">
                  <c:v>260</c:v>
                </c:pt>
                <c:pt idx="58">
                  <c:v>440</c:v>
                </c:pt>
                <c:pt idx="59">
                  <c:v>500</c:v>
                </c:pt>
                <c:pt idx="60">
                  <c:v>70</c:v>
                </c:pt>
                <c:pt idx="61">
                  <c:v>90</c:v>
                </c:pt>
                <c:pt idx="62">
                  <c:v>260</c:v>
                </c:pt>
                <c:pt idx="63">
                  <c:v>180</c:v>
                </c:pt>
                <c:pt idx="64">
                  <c:v>130</c:v>
                </c:pt>
                <c:pt idx="65">
                  <c:v>130</c:v>
                </c:pt>
                <c:pt idx="66">
                  <c:v>20</c:v>
                </c:pt>
                <c:pt idx="67">
                  <c:v>60</c:v>
                </c:pt>
                <c:pt idx="68">
                  <c:v>170</c:v>
                </c:pt>
                <c:pt idx="69">
                  <c:v>220</c:v>
                </c:pt>
                <c:pt idx="70">
                  <c:v>210</c:v>
                </c:pt>
                <c:pt idx="71">
                  <c:v>280</c:v>
                </c:pt>
                <c:pt idx="72">
                  <c:v>290</c:v>
                </c:pt>
                <c:pt idx="73">
                  <c:v>290</c:v>
                </c:pt>
                <c:pt idx="74">
                  <c:v>290</c:v>
                </c:pt>
                <c:pt idx="75">
                  <c:v>270</c:v>
                </c:pt>
                <c:pt idx="76">
                  <c:v>250</c:v>
                </c:pt>
                <c:pt idx="77">
                  <c:v>250</c:v>
                </c:pt>
                <c:pt idx="78">
                  <c:v>260</c:v>
                </c:pt>
                <c:pt idx="79">
                  <c:v>580</c:v>
                </c:pt>
                <c:pt idx="80">
                  <c:v>790</c:v>
                </c:pt>
                <c:pt idx="81">
                  <c:v>780</c:v>
                </c:pt>
                <c:pt idx="82">
                  <c:v>690</c:v>
                </c:pt>
                <c:pt idx="83">
                  <c:v>750</c:v>
                </c:pt>
                <c:pt idx="84">
                  <c:v>760</c:v>
                </c:pt>
                <c:pt idx="85">
                  <c:v>750</c:v>
                </c:pt>
                <c:pt idx="86">
                  <c:v>700</c:v>
                </c:pt>
                <c:pt idx="87">
                  <c:v>660</c:v>
                </c:pt>
                <c:pt idx="88">
                  <c:v>730</c:v>
                </c:pt>
                <c:pt idx="89">
                  <c:v>690</c:v>
                </c:pt>
                <c:pt idx="90">
                  <c:v>710</c:v>
                </c:pt>
                <c:pt idx="91">
                  <c:v>890</c:v>
                </c:pt>
                <c:pt idx="92">
                  <c:v>830</c:v>
                </c:pt>
                <c:pt idx="93">
                  <c:v>700</c:v>
                </c:pt>
                <c:pt idx="94">
                  <c:v>710</c:v>
                </c:pt>
                <c:pt idx="95">
                  <c:v>720</c:v>
                </c:pt>
                <c:pt idx="96">
                  <c:v>570</c:v>
                </c:pt>
                <c:pt idx="97">
                  <c:v>400</c:v>
                </c:pt>
                <c:pt idx="98">
                  <c:v>280</c:v>
                </c:pt>
                <c:pt idx="99">
                  <c:v>130</c:v>
                </c:pt>
                <c:pt idx="100">
                  <c:v>130</c:v>
                </c:pt>
                <c:pt idx="101">
                  <c:v>340</c:v>
                </c:pt>
                <c:pt idx="102">
                  <c:v>340</c:v>
                </c:pt>
                <c:pt idx="103">
                  <c:v>340</c:v>
                </c:pt>
                <c:pt idx="104">
                  <c:v>480</c:v>
                </c:pt>
                <c:pt idx="105">
                  <c:v>410</c:v>
                </c:pt>
                <c:pt idx="106">
                  <c:v>700</c:v>
                </c:pt>
                <c:pt idx="107">
                  <c:v>570</c:v>
                </c:pt>
                <c:pt idx="108">
                  <c:v>500</c:v>
                </c:pt>
                <c:pt idx="109">
                  <c:v>700</c:v>
                </c:pt>
                <c:pt idx="110">
                  <c:v>820</c:v>
                </c:pt>
                <c:pt idx="111">
                  <c:v>730</c:v>
                </c:pt>
                <c:pt idx="112">
                  <c:v>240</c:v>
                </c:pt>
                <c:pt idx="113">
                  <c:v>240</c:v>
                </c:pt>
                <c:pt idx="114">
                  <c:v>370</c:v>
                </c:pt>
                <c:pt idx="115">
                  <c:v>190</c:v>
                </c:pt>
                <c:pt idx="116">
                  <c:v>190</c:v>
                </c:pt>
                <c:pt idx="117">
                  <c:v>30</c:v>
                </c:pt>
                <c:pt idx="118">
                  <c:v>190</c:v>
                </c:pt>
                <c:pt idx="119">
                  <c:v>180</c:v>
                </c:pt>
                <c:pt idx="120">
                  <c:v>120</c:v>
                </c:pt>
                <c:pt idx="121">
                  <c:v>270</c:v>
                </c:pt>
                <c:pt idx="122">
                  <c:v>360</c:v>
                </c:pt>
                <c:pt idx="123">
                  <c:v>360</c:v>
                </c:pt>
                <c:pt idx="124">
                  <c:v>490</c:v>
                </c:pt>
                <c:pt idx="125">
                  <c:v>590</c:v>
                </c:pt>
                <c:pt idx="126">
                  <c:v>850</c:v>
                </c:pt>
                <c:pt idx="127">
                  <c:v>820</c:v>
                </c:pt>
                <c:pt idx="128">
                  <c:v>660</c:v>
                </c:pt>
                <c:pt idx="129">
                  <c:v>490</c:v>
                </c:pt>
                <c:pt idx="130">
                  <c:v>340</c:v>
                </c:pt>
                <c:pt idx="131">
                  <c:v>560</c:v>
                </c:pt>
                <c:pt idx="132">
                  <c:v>730</c:v>
                </c:pt>
                <c:pt idx="133">
                  <c:v>720</c:v>
                </c:pt>
                <c:pt idx="134">
                  <c:v>180</c:v>
                </c:pt>
                <c:pt idx="135">
                  <c:v>110</c:v>
                </c:pt>
                <c:pt idx="136">
                  <c:v>170</c:v>
                </c:pt>
                <c:pt idx="137">
                  <c:v>170</c:v>
                </c:pt>
                <c:pt idx="138">
                  <c:v>180</c:v>
                </c:pt>
                <c:pt idx="139">
                  <c:v>360</c:v>
                </c:pt>
                <c:pt idx="140">
                  <c:v>370</c:v>
                </c:pt>
                <c:pt idx="141">
                  <c:v>380</c:v>
                </c:pt>
                <c:pt idx="142">
                  <c:v>570</c:v>
                </c:pt>
                <c:pt idx="143">
                  <c:v>690</c:v>
                </c:pt>
                <c:pt idx="144">
                  <c:v>180</c:v>
                </c:pt>
                <c:pt idx="145">
                  <c:v>280</c:v>
                </c:pt>
                <c:pt idx="146">
                  <c:v>450</c:v>
                </c:pt>
                <c:pt idx="147">
                  <c:v>510</c:v>
                </c:pt>
                <c:pt idx="148">
                  <c:v>510</c:v>
                </c:pt>
                <c:pt idx="149">
                  <c:v>580</c:v>
                </c:pt>
                <c:pt idx="150">
                  <c:v>760</c:v>
                </c:pt>
                <c:pt idx="151">
                  <c:v>760</c:v>
                </c:pt>
                <c:pt idx="152">
                  <c:v>720</c:v>
                </c:pt>
                <c:pt idx="153">
                  <c:v>720</c:v>
                </c:pt>
                <c:pt idx="154">
                  <c:v>490</c:v>
                </c:pt>
                <c:pt idx="155">
                  <c:v>480</c:v>
                </c:pt>
                <c:pt idx="156">
                  <c:v>550</c:v>
                </c:pt>
                <c:pt idx="157">
                  <c:v>760</c:v>
                </c:pt>
                <c:pt idx="158">
                  <c:v>880</c:v>
                </c:pt>
                <c:pt idx="159">
                  <c:v>950</c:v>
                </c:pt>
                <c:pt idx="160">
                  <c:v>900</c:v>
                </c:pt>
                <c:pt idx="161">
                  <c:v>1080</c:v>
                </c:pt>
                <c:pt idx="162">
                  <c:v>1270</c:v>
                </c:pt>
                <c:pt idx="163">
                  <c:v>1170</c:v>
                </c:pt>
                <c:pt idx="164">
                  <c:v>120</c:v>
                </c:pt>
                <c:pt idx="165">
                  <c:v>100</c:v>
                </c:pt>
                <c:pt idx="166">
                  <c:v>110</c:v>
                </c:pt>
                <c:pt idx="167">
                  <c:v>120</c:v>
                </c:pt>
                <c:pt idx="168">
                  <c:v>130</c:v>
                </c:pt>
                <c:pt idx="169">
                  <c:v>130</c:v>
                </c:pt>
                <c:pt idx="170">
                  <c:v>250</c:v>
                </c:pt>
                <c:pt idx="171">
                  <c:v>480</c:v>
                </c:pt>
                <c:pt idx="172">
                  <c:v>300</c:v>
                </c:pt>
                <c:pt idx="173">
                  <c:v>300</c:v>
                </c:pt>
                <c:pt idx="174">
                  <c:v>320</c:v>
                </c:pt>
                <c:pt idx="175">
                  <c:v>300</c:v>
                </c:pt>
                <c:pt idx="176">
                  <c:v>400</c:v>
                </c:pt>
                <c:pt idx="177">
                  <c:v>300</c:v>
                </c:pt>
                <c:pt idx="178">
                  <c:v>200</c:v>
                </c:pt>
                <c:pt idx="179">
                  <c:v>270</c:v>
                </c:pt>
                <c:pt idx="180">
                  <c:v>360</c:v>
                </c:pt>
                <c:pt idx="181">
                  <c:v>310</c:v>
                </c:pt>
                <c:pt idx="182">
                  <c:v>250</c:v>
                </c:pt>
                <c:pt idx="183">
                  <c:v>400</c:v>
                </c:pt>
                <c:pt idx="184">
                  <c:v>440</c:v>
                </c:pt>
                <c:pt idx="185">
                  <c:v>420</c:v>
                </c:pt>
                <c:pt idx="186">
                  <c:v>400</c:v>
                </c:pt>
                <c:pt idx="187">
                  <c:v>480</c:v>
                </c:pt>
                <c:pt idx="188">
                  <c:v>470</c:v>
                </c:pt>
                <c:pt idx="189">
                  <c:v>450</c:v>
                </c:pt>
                <c:pt idx="190">
                  <c:v>440</c:v>
                </c:pt>
                <c:pt idx="191">
                  <c:v>420</c:v>
                </c:pt>
              </c:numCache>
            </c:numRef>
          </c:xVal>
          <c:yVal>
            <c:numRef>
              <c:f>Ask!$H$25:$H$217</c:f>
              <c:numCache>
                <c:formatCode>0.000</c:formatCode>
                <c:ptCount val="193"/>
                <c:pt idx="0">
                  <c:v>0.11583806154918452</c:v>
                </c:pt>
                <c:pt idx="1">
                  <c:v>0.13014755791732258</c:v>
                </c:pt>
                <c:pt idx="2">
                  <c:v>0.11869996082281213</c:v>
                </c:pt>
                <c:pt idx="3">
                  <c:v>0.11869996082281213</c:v>
                </c:pt>
                <c:pt idx="4">
                  <c:v>0.11297616227555692</c:v>
                </c:pt>
                <c:pt idx="5">
                  <c:v>9.2942867360163675E-2</c:v>
                </c:pt>
                <c:pt idx="6">
                  <c:v>9.0080968086536067E-2</c:v>
                </c:pt>
                <c:pt idx="7">
                  <c:v>9.2942867360163675E-2</c:v>
                </c:pt>
                <c:pt idx="8">
                  <c:v>8.721906881290846E-2</c:v>
                </c:pt>
                <c:pt idx="9">
                  <c:v>8.4357169539280852E-2</c:v>
                </c:pt>
                <c:pt idx="10">
                  <c:v>0.12156186009643974</c:v>
                </c:pt>
                <c:pt idx="11">
                  <c:v>0.11297616227555692</c:v>
                </c:pt>
                <c:pt idx="12">
                  <c:v>8.1495270265653244E-2</c:v>
                </c:pt>
                <c:pt idx="13">
                  <c:v>3.2842982613983912E-2</c:v>
                </c:pt>
                <c:pt idx="14">
                  <c:v>3.5704881887611506E-2</c:v>
                </c:pt>
                <c:pt idx="15">
                  <c:v>2.1395385519473481E-2</c:v>
                </c:pt>
                <c:pt idx="16">
                  <c:v>2.4257284793101075E-2</c:v>
                </c:pt>
                <c:pt idx="17">
                  <c:v>3.8566781161239128E-2</c:v>
                </c:pt>
                <c:pt idx="18">
                  <c:v>-3.2980700679451053E-2</c:v>
                </c:pt>
                <c:pt idx="19">
                  <c:v>-3.8704499226706268E-2</c:v>
                </c:pt>
                <c:pt idx="20">
                  <c:v>1.8533486245845859E-2</c:v>
                </c:pt>
                <c:pt idx="21">
                  <c:v>4.4290579708494343E-2</c:v>
                </c:pt>
                <c:pt idx="22">
                  <c:v>-4.361707943174975E-3</c:v>
                </c:pt>
                <c:pt idx="23">
                  <c:v>-3.5842599953078674E-2</c:v>
                </c:pt>
                <c:pt idx="24">
                  <c:v>-2.4395002858568243E-2</c:v>
                </c:pt>
                <c:pt idx="25">
                  <c:v>-0.10739008179376885</c:v>
                </c:pt>
                <c:pt idx="26">
                  <c:v>-0.10452818252014123</c:v>
                </c:pt>
                <c:pt idx="27">
                  <c:v>-0.18466136218171425</c:v>
                </c:pt>
                <c:pt idx="28">
                  <c:v>-0.21041845564436273</c:v>
                </c:pt>
                <c:pt idx="29">
                  <c:v>-0.20755655637073511</c:v>
                </c:pt>
                <c:pt idx="30">
                  <c:v>0.17021414774810908</c:v>
                </c:pt>
                <c:pt idx="31">
                  <c:v>0.221728334673406</c:v>
                </c:pt>
                <c:pt idx="32">
                  <c:v>0.26465682377782013</c:v>
                </c:pt>
                <c:pt idx="33">
                  <c:v>0.27610442087233056</c:v>
                </c:pt>
                <c:pt idx="34">
                  <c:v>0.27038062232507531</c:v>
                </c:pt>
                <c:pt idx="35">
                  <c:v>0.28755201796684099</c:v>
                </c:pt>
                <c:pt idx="36">
                  <c:v>0.27896632014595818</c:v>
                </c:pt>
                <c:pt idx="37">
                  <c:v>0.27610442087233056</c:v>
                </c:pt>
                <c:pt idx="38">
                  <c:v>0.27896632014595818</c:v>
                </c:pt>
                <c:pt idx="39">
                  <c:v>0.29327581651409618</c:v>
                </c:pt>
                <c:pt idx="40">
                  <c:v>8.4357169539280852E-2</c:v>
                </c:pt>
                <c:pt idx="41">
                  <c:v>8.721906881290846E-2</c:v>
                </c:pt>
                <c:pt idx="42">
                  <c:v>0.10439046445467409</c:v>
                </c:pt>
                <c:pt idx="43">
                  <c:v>8.4357169539280852E-2</c:v>
                </c:pt>
                <c:pt idx="44">
                  <c:v>8.4357169539280852E-2</c:v>
                </c:pt>
                <c:pt idx="45">
                  <c:v>8.721906881290846E-2</c:v>
                </c:pt>
                <c:pt idx="46">
                  <c:v>8.4357169539280852E-2</c:v>
                </c:pt>
                <c:pt idx="47">
                  <c:v>7.5771471718398029E-2</c:v>
                </c:pt>
                <c:pt idx="48">
                  <c:v>2.4257284793101075E-2</c:v>
                </c:pt>
                <c:pt idx="49">
                  <c:v>3.5704881887611506E-2</c:v>
                </c:pt>
                <c:pt idx="50">
                  <c:v>5.0014378255749559E-2</c:v>
                </c:pt>
                <c:pt idx="51">
                  <c:v>5.0014378255749559E-2</c:v>
                </c:pt>
                <c:pt idx="52">
                  <c:v>5.5738176803004774E-2</c:v>
                </c:pt>
                <c:pt idx="53">
                  <c:v>8.4357169539280852E-2</c:v>
                </c:pt>
                <c:pt idx="54">
                  <c:v>8.4357169539280852E-2</c:v>
                </c:pt>
                <c:pt idx="55">
                  <c:v>0.12156186009643974</c:v>
                </c:pt>
                <c:pt idx="56">
                  <c:v>0.12156186009643974</c:v>
                </c:pt>
                <c:pt idx="57">
                  <c:v>0.12156186009643974</c:v>
                </c:pt>
                <c:pt idx="58">
                  <c:v>7.0047673171142799E-2</c:v>
                </c:pt>
                <c:pt idx="59">
                  <c:v>5.2876277529377153E-2</c:v>
                </c:pt>
                <c:pt idx="60">
                  <c:v>0.1759379462953643</c:v>
                </c:pt>
                <c:pt idx="61">
                  <c:v>0.17021414774810908</c:v>
                </c:pt>
                <c:pt idx="62">
                  <c:v>0.12156186009643974</c:v>
                </c:pt>
                <c:pt idx="63">
                  <c:v>0.1444570542854606</c:v>
                </c:pt>
                <c:pt idx="64">
                  <c:v>0.15876655065359863</c:v>
                </c:pt>
                <c:pt idx="65">
                  <c:v>0.15876655065359863</c:v>
                </c:pt>
                <c:pt idx="66">
                  <c:v>0.19024744266350233</c:v>
                </c:pt>
                <c:pt idx="67">
                  <c:v>0.17879984556899189</c:v>
                </c:pt>
                <c:pt idx="68">
                  <c:v>0.14731895355908822</c:v>
                </c:pt>
                <c:pt idx="69">
                  <c:v>0.13300945719095017</c:v>
                </c:pt>
                <c:pt idx="70">
                  <c:v>0.13587135646457779</c:v>
                </c:pt>
                <c:pt idx="71">
                  <c:v>0.11583806154918452</c:v>
                </c:pt>
                <c:pt idx="72">
                  <c:v>0.11297616227555692</c:v>
                </c:pt>
                <c:pt idx="73">
                  <c:v>0.11297616227555692</c:v>
                </c:pt>
                <c:pt idx="74">
                  <c:v>0.11297616227555692</c:v>
                </c:pt>
                <c:pt idx="75">
                  <c:v>0.11869996082281213</c:v>
                </c:pt>
                <c:pt idx="76">
                  <c:v>0.12442375937006735</c:v>
                </c:pt>
                <c:pt idx="77">
                  <c:v>0.12442375937006735</c:v>
                </c:pt>
                <c:pt idx="78">
                  <c:v>0.12156186009643974</c:v>
                </c:pt>
                <c:pt idx="79">
                  <c:v>2.998108334035629E-2</c:v>
                </c:pt>
                <c:pt idx="80">
                  <c:v>-3.0118801405823459E-2</c:v>
                </c:pt>
                <c:pt idx="81">
                  <c:v>-2.7256902132195837E-2</c:v>
                </c:pt>
                <c:pt idx="82">
                  <c:v>-1.4998086695473811E-3</c:v>
                </c:pt>
                <c:pt idx="83">
                  <c:v>-1.8671204311313028E-2</c:v>
                </c:pt>
                <c:pt idx="84">
                  <c:v>-2.1533103584940622E-2</c:v>
                </c:pt>
                <c:pt idx="85">
                  <c:v>-1.8671204311313028E-2</c:v>
                </c:pt>
                <c:pt idx="86">
                  <c:v>-4.361707943174975E-3</c:v>
                </c:pt>
                <c:pt idx="87">
                  <c:v>7.085889151335456E-3</c:v>
                </c:pt>
                <c:pt idx="88">
                  <c:v>-1.2947405764057812E-2</c:v>
                </c:pt>
                <c:pt idx="89">
                  <c:v>-1.4998086695473811E-3</c:v>
                </c:pt>
                <c:pt idx="90">
                  <c:v>-7.2236072168025967E-3</c:v>
                </c:pt>
                <c:pt idx="91">
                  <c:v>-5.8737794142099509E-2</c:v>
                </c:pt>
                <c:pt idx="92">
                  <c:v>-4.156639850033389E-2</c:v>
                </c:pt>
                <c:pt idx="93">
                  <c:v>-4.361707943174975E-3</c:v>
                </c:pt>
                <c:pt idx="94">
                  <c:v>-7.2236072168025967E-3</c:v>
                </c:pt>
                <c:pt idx="95">
                  <c:v>-1.0085506490430191E-2</c:v>
                </c:pt>
                <c:pt idx="96">
                  <c:v>3.2842982613983912E-2</c:v>
                </c:pt>
                <c:pt idx="97">
                  <c:v>8.1495270265653244E-2</c:v>
                </c:pt>
                <c:pt idx="98">
                  <c:v>0.11583806154918452</c:v>
                </c:pt>
                <c:pt idx="99">
                  <c:v>0.15876655065359863</c:v>
                </c:pt>
                <c:pt idx="100">
                  <c:v>0.15876655065359863</c:v>
                </c:pt>
                <c:pt idx="101">
                  <c:v>9.8666665907418891E-2</c:v>
                </c:pt>
                <c:pt idx="102">
                  <c:v>9.8666665907418891E-2</c:v>
                </c:pt>
                <c:pt idx="103">
                  <c:v>9.8666665907418891E-2</c:v>
                </c:pt>
                <c:pt idx="104">
                  <c:v>5.8600076076632368E-2</c:v>
                </c:pt>
                <c:pt idx="105">
                  <c:v>7.8633370992025636E-2</c:v>
                </c:pt>
                <c:pt idx="106">
                  <c:v>-4.361707943174975E-3</c:v>
                </c:pt>
                <c:pt idx="107">
                  <c:v>3.2842982613983912E-2</c:v>
                </c:pt>
                <c:pt idx="108">
                  <c:v>5.2876277529377153E-2</c:v>
                </c:pt>
                <c:pt idx="109">
                  <c:v>-4.361707943174975E-3</c:v>
                </c:pt>
                <c:pt idx="110">
                  <c:v>-3.8704499226706268E-2</c:v>
                </c:pt>
                <c:pt idx="111">
                  <c:v>-1.2947405764057812E-2</c:v>
                </c:pt>
                <c:pt idx="112">
                  <c:v>0.12728565864369495</c:v>
                </c:pt>
                <c:pt idx="113">
                  <c:v>0.12728565864369495</c:v>
                </c:pt>
                <c:pt idx="114">
                  <c:v>9.0080968086536067E-2</c:v>
                </c:pt>
                <c:pt idx="115">
                  <c:v>0.14159515501183301</c:v>
                </c:pt>
                <c:pt idx="116">
                  <c:v>0.14159515501183301</c:v>
                </c:pt>
                <c:pt idx="117">
                  <c:v>0.18738554338987473</c:v>
                </c:pt>
                <c:pt idx="118">
                  <c:v>0.14159515501183301</c:v>
                </c:pt>
                <c:pt idx="119">
                  <c:v>0.1444570542854606</c:v>
                </c:pt>
                <c:pt idx="120">
                  <c:v>0.16162844992722625</c:v>
                </c:pt>
                <c:pt idx="121">
                  <c:v>0.11869996082281213</c:v>
                </c:pt>
                <c:pt idx="122">
                  <c:v>9.2942867360163675E-2</c:v>
                </c:pt>
                <c:pt idx="123">
                  <c:v>9.2942867360163675E-2</c:v>
                </c:pt>
                <c:pt idx="124">
                  <c:v>5.5738176803004774E-2</c:v>
                </c:pt>
                <c:pt idx="125">
                  <c:v>2.7119184066728697E-2</c:v>
                </c:pt>
                <c:pt idx="126">
                  <c:v>-4.7290197047589105E-2</c:v>
                </c:pt>
                <c:pt idx="127">
                  <c:v>-3.8704499226706268E-2</c:v>
                </c:pt>
                <c:pt idx="128">
                  <c:v>7.085889151335456E-3</c:v>
                </c:pt>
                <c:pt idx="129">
                  <c:v>5.5738176803004774E-2</c:v>
                </c:pt>
                <c:pt idx="130">
                  <c:v>9.8666665907418891E-2</c:v>
                </c:pt>
                <c:pt idx="131">
                  <c:v>3.5704881887611506E-2</c:v>
                </c:pt>
                <c:pt idx="132">
                  <c:v>-1.2947405764057812E-2</c:v>
                </c:pt>
                <c:pt idx="133">
                  <c:v>-1.0085506490430191E-2</c:v>
                </c:pt>
                <c:pt idx="134">
                  <c:v>0.1444570542854606</c:v>
                </c:pt>
                <c:pt idx="135">
                  <c:v>0.16449034920085387</c:v>
                </c:pt>
                <c:pt idx="136">
                  <c:v>0.14731895355908822</c:v>
                </c:pt>
                <c:pt idx="137">
                  <c:v>0.14731895355908822</c:v>
                </c:pt>
                <c:pt idx="138">
                  <c:v>0.1444570542854606</c:v>
                </c:pt>
                <c:pt idx="139">
                  <c:v>9.2942867360163675E-2</c:v>
                </c:pt>
                <c:pt idx="140">
                  <c:v>9.0080968086536067E-2</c:v>
                </c:pt>
                <c:pt idx="141">
                  <c:v>8.721906881290846E-2</c:v>
                </c:pt>
                <c:pt idx="142">
                  <c:v>3.2842982613983912E-2</c:v>
                </c:pt>
                <c:pt idx="143">
                  <c:v>-1.4998086695473811E-3</c:v>
                </c:pt>
                <c:pt idx="144">
                  <c:v>0.1444570542854606</c:v>
                </c:pt>
                <c:pt idx="145">
                  <c:v>0.11583806154918452</c:v>
                </c:pt>
                <c:pt idx="146">
                  <c:v>6.7185773897515205E-2</c:v>
                </c:pt>
                <c:pt idx="147">
                  <c:v>5.0014378255749559E-2</c:v>
                </c:pt>
                <c:pt idx="148">
                  <c:v>5.0014378255749559E-2</c:v>
                </c:pt>
                <c:pt idx="149">
                  <c:v>2.998108334035629E-2</c:v>
                </c:pt>
                <c:pt idx="150">
                  <c:v>-2.1533103584940622E-2</c:v>
                </c:pt>
                <c:pt idx="151">
                  <c:v>-2.1533103584940622E-2</c:v>
                </c:pt>
                <c:pt idx="152">
                  <c:v>-1.0085506490430191E-2</c:v>
                </c:pt>
                <c:pt idx="153">
                  <c:v>-1.0085506490430191E-2</c:v>
                </c:pt>
                <c:pt idx="154">
                  <c:v>5.5738176803004774E-2</c:v>
                </c:pt>
                <c:pt idx="155">
                  <c:v>5.8600076076632368E-2</c:v>
                </c:pt>
                <c:pt idx="156">
                  <c:v>3.8566781161239128E-2</c:v>
                </c:pt>
                <c:pt idx="157">
                  <c:v>-2.1533103584940622E-2</c:v>
                </c:pt>
                <c:pt idx="158">
                  <c:v>-5.5875894868471943E-2</c:v>
                </c:pt>
                <c:pt idx="159">
                  <c:v>-7.5909189783865183E-2</c:v>
                </c:pt>
                <c:pt idx="160">
                  <c:v>-6.159969341572713E-2</c:v>
                </c:pt>
                <c:pt idx="161">
                  <c:v>-0.1131138803410241</c:v>
                </c:pt>
                <c:pt idx="162">
                  <c:v>-0.16748996653994863</c:v>
                </c:pt>
                <c:pt idx="163">
                  <c:v>-0.13887097380367253</c:v>
                </c:pt>
                <c:pt idx="164">
                  <c:v>0.16162844992722625</c:v>
                </c:pt>
                <c:pt idx="165">
                  <c:v>0.16735224847448146</c:v>
                </c:pt>
                <c:pt idx="166">
                  <c:v>0.16449034920085387</c:v>
                </c:pt>
                <c:pt idx="167">
                  <c:v>0.16162844992722625</c:v>
                </c:pt>
                <c:pt idx="168">
                  <c:v>0.15876655065359863</c:v>
                </c:pt>
                <c:pt idx="169">
                  <c:v>0.15876655065359863</c:v>
                </c:pt>
                <c:pt idx="170">
                  <c:v>0.12442375937006735</c:v>
                </c:pt>
                <c:pt idx="171">
                  <c:v>5.8600076076632368E-2</c:v>
                </c:pt>
                <c:pt idx="172">
                  <c:v>0.11011426300192931</c:v>
                </c:pt>
                <c:pt idx="173">
                  <c:v>0.11011426300192931</c:v>
                </c:pt>
                <c:pt idx="174">
                  <c:v>0.10439046445467409</c:v>
                </c:pt>
                <c:pt idx="175">
                  <c:v>0.11011426300192931</c:v>
                </c:pt>
                <c:pt idx="176">
                  <c:v>8.1495270265653244E-2</c:v>
                </c:pt>
                <c:pt idx="177">
                  <c:v>0.11011426300192931</c:v>
                </c:pt>
                <c:pt idx="178">
                  <c:v>0.13873325573820539</c:v>
                </c:pt>
                <c:pt idx="179">
                  <c:v>0.11869996082281213</c:v>
                </c:pt>
                <c:pt idx="180">
                  <c:v>9.2942867360163675E-2</c:v>
                </c:pt>
                <c:pt idx="181">
                  <c:v>0.1072523637283017</c:v>
                </c:pt>
                <c:pt idx="182">
                  <c:v>0.12442375937006735</c:v>
                </c:pt>
                <c:pt idx="183">
                  <c:v>8.1495270265653244E-2</c:v>
                </c:pt>
                <c:pt idx="184">
                  <c:v>7.0047673171142799E-2</c:v>
                </c:pt>
                <c:pt idx="185">
                  <c:v>7.5771471718398029E-2</c:v>
                </c:pt>
                <c:pt idx="186">
                  <c:v>8.1495270265653244E-2</c:v>
                </c:pt>
                <c:pt idx="187">
                  <c:v>5.8600076076632368E-2</c:v>
                </c:pt>
                <c:pt idx="188">
                  <c:v>6.146197535025999E-2</c:v>
                </c:pt>
                <c:pt idx="189">
                  <c:v>6.7185773897515205E-2</c:v>
                </c:pt>
                <c:pt idx="190">
                  <c:v>7.0047673171142799E-2</c:v>
                </c:pt>
                <c:pt idx="191">
                  <c:v>7.5771471718398029E-2</c:v>
                </c:pt>
                <c:pt idx="192">
                  <c:v>5.0014378255749559E-2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CA-49FC-B36F-8B5315156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00464"/>
        <c:axId val="635205456"/>
      </c:scatterChart>
      <c:valAx>
        <c:axId val="63520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5456"/>
        <c:crosses val="autoZero"/>
        <c:crossBetween val="midCat"/>
      </c:valAx>
      <c:valAx>
        <c:axId val="635205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Ask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Option'!$E$2:$E$91</c:f>
              <c:numCache>
                <c:formatCode>General</c:formatCode>
                <c:ptCount val="90"/>
                <c:pt idx="0">
                  <c:v>290</c:v>
                </c:pt>
                <c:pt idx="1">
                  <c:v>270</c:v>
                </c:pt>
                <c:pt idx="2">
                  <c:v>290</c:v>
                </c:pt>
                <c:pt idx="3">
                  <c:v>320</c:v>
                </c:pt>
                <c:pt idx="4">
                  <c:v>330</c:v>
                </c:pt>
                <c:pt idx="5">
                  <c:v>240</c:v>
                </c:pt>
                <c:pt idx="6">
                  <c:v>580</c:v>
                </c:pt>
                <c:pt idx="7">
                  <c:v>520</c:v>
                </c:pt>
                <c:pt idx="8">
                  <c:v>500</c:v>
                </c:pt>
                <c:pt idx="9">
                  <c:v>800</c:v>
                </c:pt>
                <c:pt idx="10">
                  <c:v>430</c:v>
                </c:pt>
                <c:pt idx="11">
                  <c:v>540</c:v>
                </c:pt>
                <c:pt idx="12">
                  <c:v>730</c:v>
                </c:pt>
                <c:pt idx="13">
                  <c:v>1000</c:v>
                </c:pt>
                <c:pt idx="14">
                  <c:v>1420</c:v>
                </c:pt>
                <c:pt idx="15">
                  <c:v>-90</c:v>
                </c:pt>
                <c:pt idx="16">
                  <c:v>-240</c:v>
                </c:pt>
                <c:pt idx="17">
                  <c:v>-260</c:v>
                </c:pt>
                <c:pt idx="18">
                  <c:v>-290</c:v>
                </c:pt>
                <c:pt idx="19">
                  <c:v>320</c:v>
                </c:pt>
                <c:pt idx="20">
                  <c:v>390</c:v>
                </c:pt>
                <c:pt idx="21">
                  <c:v>390</c:v>
                </c:pt>
                <c:pt idx="22">
                  <c:v>600</c:v>
                </c:pt>
                <c:pt idx="23">
                  <c:v>510</c:v>
                </c:pt>
                <c:pt idx="24">
                  <c:v>490</c:v>
                </c:pt>
                <c:pt idx="25">
                  <c:v>400</c:v>
                </c:pt>
                <c:pt idx="26">
                  <c:v>210</c:v>
                </c:pt>
                <c:pt idx="27">
                  <c:v>20</c:v>
                </c:pt>
                <c:pt idx="28">
                  <c:v>230</c:v>
                </c:pt>
                <c:pt idx="29">
                  <c:v>100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240</c:v>
                </c:pt>
                <c:pt idx="34">
                  <c:v>220</c:v>
                </c:pt>
                <c:pt idx="35">
                  <c:v>250</c:v>
                </c:pt>
                <c:pt idx="36">
                  <c:v>760</c:v>
                </c:pt>
                <c:pt idx="37">
                  <c:v>770</c:v>
                </c:pt>
                <c:pt idx="38">
                  <c:v>760</c:v>
                </c:pt>
                <c:pt idx="39">
                  <c:v>750</c:v>
                </c:pt>
                <c:pt idx="40">
                  <c:v>560</c:v>
                </c:pt>
                <c:pt idx="41">
                  <c:v>690</c:v>
                </c:pt>
                <c:pt idx="42">
                  <c:v>690</c:v>
                </c:pt>
                <c:pt idx="43">
                  <c:v>790</c:v>
                </c:pt>
                <c:pt idx="44">
                  <c:v>770</c:v>
                </c:pt>
                <c:pt idx="45">
                  <c:v>620</c:v>
                </c:pt>
                <c:pt idx="46">
                  <c:v>490</c:v>
                </c:pt>
                <c:pt idx="47">
                  <c:v>260</c:v>
                </c:pt>
                <c:pt idx="48">
                  <c:v>520</c:v>
                </c:pt>
                <c:pt idx="49">
                  <c:v>600</c:v>
                </c:pt>
                <c:pt idx="50">
                  <c:v>450</c:v>
                </c:pt>
                <c:pt idx="51">
                  <c:v>790</c:v>
                </c:pt>
                <c:pt idx="52">
                  <c:v>370</c:v>
                </c:pt>
                <c:pt idx="53">
                  <c:v>30</c:v>
                </c:pt>
                <c:pt idx="54">
                  <c:v>30</c:v>
                </c:pt>
                <c:pt idx="55">
                  <c:v>270</c:v>
                </c:pt>
                <c:pt idx="56">
                  <c:v>580</c:v>
                </c:pt>
                <c:pt idx="57">
                  <c:v>810</c:v>
                </c:pt>
                <c:pt idx="58">
                  <c:v>570</c:v>
                </c:pt>
                <c:pt idx="59">
                  <c:v>340</c:v>
                </c:pt>
                <c:pt idx="60">
                  <c:v>730</c:v>
                </c:pt>
                <c:pt idx="61">
                  <c:v>40</c:v>
                </c:pt>
                <c:pt idx="62">
                  <c:v>360</c:v>
                </c:pt>
                <c:pt idx="63">
                  <c:v>350</c:v>
                </c:pt>
                <c:pt idx="64">
                  <c:v>560</c:v>
                </c:pt>
                <c:pt idx="65">
                  <c:v>280</c:v>
                </c:pt>
                <c:pt idx="66">
                  <c:v>420</c:v>
                </c:pt>
                <c:pt idx="67">
                  <c:v>460</c:v>
                </c:pt>
                <c:pt idx="68">
                  <c:v>760</c:v>
                </c:pt>
                <c:pt idx="69">
                  <c:v>720</c:v>
                </c:pt>
                <c:pt idx="70">
                  <c:v>430</c:v>
                </c:pt>
                <c:pt idx="71">
                  <c:v>670</c:v>
                </c:pt>
                <c:pt idx="72">
                  <c:v>780</c:v>
                </c:pt>
                <c:pt idx="73">
                  <c:v>800</c:v>
                </c:pt>
                <c:pt idx="74">
                  <c:v>1150</c:v>
                </c:pt>
                <c:pt idx="75">
                  <c:v>110</c:v>
                </c:pt>
                <c:pt idx="76">
                  <c:v>110</c:v>
                </c:pt>
                <c:pt idx="77">
                  <c:v>130</c:v>
                </c:pt>
                <c:pt idx="78">
                  <c:v>230</c:v>
                </c:pt>
                <c:pt idx="79">
                  <c:v>330</c:v>
                </c:pt>
                <c:pt idx="80">
                  <c:v>300</c:v>
                </c:pt>
                <c:pt idx="81">
                  <c:v>250</c:v>
                </c:pt>
                <c:pt idx="82">
                  <c:v>170</c:v>
                </c:pt>
                <c:pt idx="83">
                  <c:v>270</c:v>
                </c:pt>
                <c:pt idx="84">
                  <c:v>290</c:v>
                </c:pt>
                <c:pt idx="85">
                  <c:v>440</c:v>
                </c:pt>
                <c:pt idx="86">
                  <c:v>370</c:v>
                </c:pt>
                <c:pt idx="87">
                  <c:v>420</c:v>
                </c:pt>
                <c:pt idx="88">
                  <c:v>430</c:v>
                </c:pt>
                <c:pt idx="89">
                  <c:v>420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11-45D4-A80F-3A036A045EB3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Option'!$E$2:$E$91</c:f>
              <c:numCache>
                <c:formatCode>General</c:formatCode>
                <c:ptCount val="90"/>
                <c:pt idx="0">
                  <c:v>290</c:v>
                </c:pt>
                <c:pt idx="1">
                  <c:v>270</c:v>
                </c:pt>
                <c:pt idx="2">
                  <c:v>290</c:v>
                </c:pt>
                <c:pt idx="3">
                  <c:v>320</c:v>
                </c:pt>
                <c:pt idx="4">
                  <c:v>330</c:v>
                </c:pt>
                <c:pt idx="5">
                  <c:v>240</c:v>
                </c:pt>
                <c:pt idx="6">
                  <c:v>580</c:v>
                </c:pt>
                <c:pt idx="7">
                  <c:v>520</c:v>
                </c:pt>
                <c:pt idx="8">
                  <c:v>500</c:v>
                </c:pt>
                <c:pt idx="9">
                  <c:v>800</c:v>
                </c:pt>
                <c:pt idx="10">
                  <c:v>430</c:v>
                </c:pt>
                <c:pt idx="11">
                  <c:v>540</c:v>
                </c:pt>
                <c:pt idx="12">
                  <c:v>730</c:v>
                </c:pt>
                <c:pt idx="13">
                  <c:v>1000</c:v>
                </c:pt>
                <c:pt idx="14">
                  <c:v>1420</c:v>
                </c:pt>
                <c:pt idx="15">
                  <c:v>-90</c:v>
                </c:pt>
                <c:pt idx="16">
                  <c:v>-240</c:v>
                </c:pt>
                <c:pt idx="17">
                  <c:v>-260</c:v>
                </c:pt>
                <c:pt idx="18">
                  <c:v>-290</c:v>
                </c:pt>
                <c:pt idx="19">
                  <c:v>320</c:v>
                </c:pt>
                <c:pt idx="20">
                  <c:v>390</c:v>
                </c:pt>
                <c:pt idx="21">
                  <c:v>390</c:v>
                </c:pt>
                <c:pt idx="22">
                  <c:v>600</c:v>
                </c:pt>
                <c:pt idx="23">
                  <c:v>510</c:v>
                </c:pt>
                <c:pt idx="24">
                  <c:v>490</c:v>
                </c:pt>
                <c:pt idx="25">
                  <c:v>400</c:v>
                </c:pt>
                <c:pt idx="26">
                  <c:v>210</c:v>
                </c:pt>
                <c:pt idx="27">
                  <c:v>20</c:v>
                </c:pt>
                <c:pt idx="28">
                  <c:v>230</c:v>
                </c:pt>
                <c:pt idx="29">
                  <c:v>100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240</c:v>
                </c:pt>
                <c:pt idx="34">
                  <c:v>220</c:v>
                </c:pt>
                <c:pt idx="35">
                  <c:v>250</c:v>
                </c:pt>
                <c:pt idx="36">
                  <c:v>760</c:v>
                </c:pt>
                <c:pt idx="37">
                  <c:v>770</c:v>
                </c:pt>
                <c:pt idx="38">
                  <c:v>760</c:v>
                </c:pt>
                <c:pt idx="39">
                  <c:v>750</c:v>
                </c:pt>
                <c:pt idx="40">
                  <c:v>560</c:v>
                </c:pt>
                <c:pt idx="41">
                  <c:v>690</c:v>
                </c:pt>
                <c:pt idx="42">
                  <c:v>690</c:v>
                </c:pt>
                <c:pt idx="43">
                  <c:v>790</c:v>
                </c:pt>
                <c:pt idx="44">
                  <c:v>770</c:v>
                </c:pt>
                <c:pt idx="45">
                  <c:v>620</c:v>
                </c:pt>
                <c:pt idx="46">
                  <c:v>490</c:v>
                </c:pt>
                <c:pt idx="47">
                  <c:v>260</c:v>
                </c:pt>
                <c:pt idx="48">
                  <c:v>520</c:v>
                </c:pt>
                <c:pt idx="49">
                  <c:v>600</c:v>
                </c:pt>
                <c:pt idx="50">
                  <c:v>450</c:v>
                </c:pt>
                <c:pt idx="51">
                  <c:v>790</c:v>
                </c:pt>
                <c:pt idx="52">
                  <c:v>370</c:v>
                </c:pt>
                <c:pt idx="53">
                  <c:v>30</c:v>
                </c:pt>
                <c:pt idx="54">
                  <c:v>30</c:v>
                </c:pt>
                <c:pt idx="55">
                  <c:v>270</c:v>
                </c:pt>
                <c:pt idx="56">
                  <c:v>580</c:v>
                </c:pt>
                <c:pt idx="57">
                  <c:v>810</c:v>
                </c:pt>
                <c:pt idx="58">
                  <c:v>570</c:v>
                </c:pt>
                <c:pt idx="59">
                  <c:v>340</c:v>
                </c:pt>
                <c:pt idx="60">
                  <c:v>730</c:v>
                </c:pt>
                <c:pt idx="61">
                  <c:v>40</c:v>
                </c:pt>
                <c:pt idx="62">
                  <c:v>360</c:v>
                </c:pt>
                <c:pt idx="63">
                  <c:v>350</c:v>
                </c:pt>
                <c:pt idx="64">
                  <c:v>560</c:v>
                </c:pt>
                <c:pt idx="65">
                  <c:v>280</c:v>
                </c:pt>
                <c:pt idx="66">
                  <c:v>420</c:v>
                </c:pt>
                <c:pt idx="67">
                  <c:v>460</c:v>
                </c:pt>
                <c:pt idx="68">
                  <c:v>760</c:v>
                </c:pt>
                <c:pt idx="69">
                  <c:v>720</c:v>
                </c:pt>
                <c:pt idx="70">
                  <c:v>430</c:v>
                </c:pt>
                <c:pt idx="71">
                  <c:v>670</c:v>
                </c:pt>
                <c:pt idx="72">
                  <c:v>780</c:v>
                </c:pt>
                <c:pt idx="73">
                  <c:v>800</c:v>
                </c:pt>
                <c:pt idx="74">
                  <c:v>1150</c:v>
                </c:pt>
                <c:pt idx="75">
                  <c:v>110</c:v>
                </c:pt>
                <c:pt idx="76">
                  <c:v>110</c:v>
                </c:pt>
                <c:pt idx="77">
                  <c:v>130</c:v>
                </c:pt>
                <c:pt idx="78">
                  <c:v>230</c:v>
                </c:pt>
                <c:pt idx="79">
                  <c:v>330</c:v>
                </c:pt>
                <c:pt idx="80">
                  <c:v>300</c:v>
                </c:pt>
                <c:pt idx="81">
                  <c:v>250</c:v>
                </c:pt>
                <c:pt idx="82">
                  <c:v>170</c:v>
                </c:pt>
                <c:pt idx="83">
                  <c:v>270</c:v>
                </c:pt>
                <c:pt idx="84">
                  <c:v>290</c:v>
                </c:pt>
                <c:pt idx="85">
                  <c:v>440</c:v>
                </c:pt>
                <c:pt idx="86">
                  <c:v>370</c:v>
                </c:pt>
                <c:pt idx="87">
                  <c:v>420</c:v>
                </c:pt>
                <c:pt idx="88">
                  <c:v>430</c:v>
                </c:pt>
                <c:pt idx="89">
                  <c:v>420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11-45D4-A80F-3A036A045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6176"/>
        <c:axId val="161366592"/>
      </c:scatterChart>
      <c:valAx>
        <c:axId val="16136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592"/>
        <c:crosses val="autoZero"/>
        <c:crossBetween val="midCat"/>
      </c:valAx>
      <c:valAx>
        <c:axId val="161366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Option'!$F$2:$F$91</c:f>
              <c:numCache>
                <c:formatCode>General</c:formatCode>
                <c:ptCount val="90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15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3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30</c:v>
                </c:pt>
                <c:pt idx="27">
                  <c:v>7</c:v>
                </c:pt>
                <c:pt idx="28">
                  <c:v>36</c:v>
                </c:pt>
                <c:pt idx="29">
                  <c:v>21</c:v>
                </c:pt>
                <c:pt idx="30">
                  <c:v>7</c:v>
                </c:pt>
                <c:pt idx="31">
                  <c:v>6</c:v>
                </c:pt>
                <c:pt idx="32">
                  <c:v>14</c:v>
                </c:pt>
                <c:pt idx="33">
                  <c:v>14</c:v>
                </c:pt>
                <c:pt idx="34">
                  <c:v>10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14</c:v>
                </c:pt>
                <c:pt idx="41">
                  <c:v>6</c:v>
                </c:pt>
                <c:pt idx="42">
                  <c:v>1</c:v>
                </c:pt>
                <c:pt idx="43">
                  <c:v>11</c:v>
                </c:pt>
                <c:pt idx="44">
                  <c:v>7</c:v>
                </c:pt>
                <c:pt idx="45">
                  <c:v>10</c:v>
                </c:pt>
                <c:pt idx="46">
                  <c:v>5</c:v>
                </c:pt>
                <c:pt idx="47">
                  <c:v>26</c:v>
                </c:pt>
                <c:pt idx="48">
                  <c:v>8</c:v>
                </c:pt>
                <c:pt idx="49">
                  <c:v>34</c:v>
                </c:pt>
                <c:pt idx="50">
                  <c:v>16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8</c:v>
                </c:pt>
                <c:pt idx="62">
                  <c:v>5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11</c:v>
                </c:pt>
                <c:pt idx="67">
                  <c:v>10</c:v>
                </c:pt>
                <c:pt idx="68">
                  <c:v>3</c:v>
                </c:pt>
                <c:pt idx="69">
                  <c:v>10</c:v>
                </c:pt>
                <c:pt idx="70">
                  <c:v>9</c:v>
                </c:pt>
                <c:pt idx="71">
                  <c:v>15</c:v>
                </c:pt>
                <c:pt idx="72">
                  <c:v>9</c:v>
                </c:pt>
                <c:pt idx="73">
                  <c:v>10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8</c:v>
                </c:pt>
                <c:pt idx="79">
                  <c:v>10</c:v>
                </c:pt>
                <c:pt idx="80">
                  <c:v>2</c:v>
                </c:pt>
                <c:pt idx="81">
                  <c:v>7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3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2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2-4B2C-9B54-DD6186603593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Option'!$F$2:$F$91</c:f>
              <c:numCache>
                <c:formatCode>General</c:formatCode>
                <c:ptCount val="90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15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3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30</c:v>
                </c:pt>
                <c:pt idx="27">
                  <c:v>7</c:v>
                </c:pt>
                <c:pt idx="28">
                  <c:v>36</c:v>
                </c:pt>
                <c:pt idx="29">
                  <c:v>21</c:v>
                </c:pt>
                <c:pt idx="30">
                  <c:v>7</c:v>
                </c:pt>
                <c:pt idx="31">
                  <c:v>6</c:v>
                </c:pt>
                <c:pt idx="32">
                  <c:v>14</c:v>
                </c:pt>
                <c:pt idx="33">
                  <c:v>14</c:v>
                </c:pt>
                <c:pt idx="34">
                  <c:v>10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14</c:v>
                </c:pt>
                <c:pt idx="41">
                  <c:v>6</c:v>
                </c:pt>
                <c:pt idx="42">
                  <c:v>1</c:v>
                </c:pt>
                <c:pt idx="43">
                  <c:v>11</c:v>
                </c:pt>
                <c:pt idx="44">
                  <c:v>7</c:v>
                </c:pt>
                <c:pt idx="45">
                  <c:v>10</c:v>
                </c:pt>
                <c:pt idx="46">
                  <c:v>5</c:v>
                </c:pt>
                <c:pt idx="47">
                  <c:v>26</c:v>
                </c:pt>
                <c:pt idx="48">
                  <c:v>8</c:v>
                </c:pt>
                <c:pt idx="49">
                  <c:v>34</c:v>
                </c:pt>
                <c:pt idx="50">
                  <c:v>16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8</c:v>
                </c:pt>
                <c:pt idx="62">
                  <c:v>5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11</c:v>
                </c:pt>
                <c:pt idx="67">
                  <c:v>10</c:v>
                </c:pt>
                <c:pt idx="68">
                  <c:v>3</c:v>
                </c:pt>
                <c:pt idx="69">
                  <c:v>10</c:v>
                </c:pt>
                <c:pt idx="70">
                  <c:v>9</c:v>
                </c:pt>
                <c:pt idx="71">
                  <c:v>15</c:v>
                </c:pt>
                <c:pt idx="72">
                  <c:v>9</c:v>
                </c:pt>
                <c:pt idx="73">
                  <c:v>10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8</c:v>
                </c:pt>
                <c:pt idx="79">
                  <c:v>10</c:v>
                </c:pt>
                <c:pt idx="80">
                  <c:v>2</c:v>
                </c:pt>
                <c:pt idx="81">
                  <c:v>7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3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2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2-4B2C-9B54-DD6186603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61248"/>
        <c:axId val="1935262080"/>
      </c:scatterChart>
      <c:valAx>
        <c:axId val="19352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2080"/>
        <c:crosses val="autoZero"/>
        <c:crossBetween val="midCat"/>
      </c:valAx>
      <c:valAx>
        <c:axId val="1935262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Option'!$G$2:$G$91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1-4153-BA46-AE91A9BF86EA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Option'!$G$2:$G$91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1-4153-BA46-AE91A9BF8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61664"/>
        <c:axId val="1935263328"/>
      </c:scatterChart>
      <c:valAx>
        <c:axId val="193526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Teammate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3328"/>
        <c:crosses val="autoZero"/>
        <c:crossBetween val="midCat"/>
      </c:valAx>
      <c:valAx>
        <c:axId val="1935263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Amount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Willingness'!$B$2:$B$38</c:f>
              <c:numCache>
                <c:formatCode>0</c:formatCode>
                <c:ptCount val="37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150</c:v>
                </c:pt>
                <c:pt idx="7">
                  <c:v>100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  <c:pt idx="11">
                  <c:v>30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30</c:v>
                </c:pt>
                <c:pt idx="19">
                  <c:v>100</c:v>
                </c:pt>
                <c:pt idx="20">
                  <c:v>50</c:v>
                </c:pt>
                <c:pt idx="21">
                  <c:v>50</c:v>
                </c:pt>
                <c:pt idx="22">
                  <c:v>20</c:v>
                </c:pt>
                <c:pt idx="23">
                  <c:v>30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60</c:v>
                </c:pt>
                <c:pt idx="28">
                  <c:v>100</c:v>
                </c:pt>
                <c:pt idx="29">
                  <c:v>100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20</c:v>
                </c:pt>
                <c:pt idx="34">
                  <c:v>50</c:v>
                </c:pt>
                <c:pt idx="35">
                  <c:v>50</c:v>
                </c:pt>
                <c:pt idx="36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8C-4EA9-8A74-9DB807109ABF}"/>
            </c:ext>
          </c:extLst>
        </c:ser>
        <c:ser>
          <c:idx val="1"/>
          <c:order val="1"/>
          <c:tx>
            <c:v>Predicted Amount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Willingness'!$S$25:$S$61</c:f>
              <c:numCache>
                <c:formatCode>0.000</c:formatCode>
                <c:ptCount val="37"/>
                <c:pt idx="0">
                  <c:v>52.086291841762069</c:v>
                </c:pt>
                <c:pt idx="1">
                  <c:v>52.813360382553256</c:v>
                </c:pt>
                <c:pt idx="2">
                  <c:v>46.269743515432552</c:v>
                </c:pt>
                <c:pt idx="3">
                  <c:v>66.627662657585859</c:v>
                </c:pt>
                <c:pt idx="4">
                  <c:v>65.173525576003485</c:v>
                </c:pt>
                <c:pt idx="5">
                  <c:v>60.084045790465154</c:v>
                </c:pt>
                <c:pt idx="6">
                  <c:v>68.081799739168247</c:v>
                </c:pt>
                <c:pt idx="7">
                  <c:v>81.896102014200835</c:v>
                </c:pt>
                <c:pt idx="8">
                  <c:v>101.52695261556298</c:v>
                </c:pt>
                <c:pt idx="9">
                  <c:v>44.088537893058984</c:v>
                </c:pt>
                <c:pt idx="10">
                  <c:v>45.542674974641358</c:v>
                </c:pt>
                <c:pt idx="11">
                  <c:v>36.090783944355898</c:v>
                </c:pt>
                <c:pt idx="12">
                  <c:v>46.269743515432552</c:v>
                </c:pt>
                <c:pt idx="13">
                  <c:v>46.269743515432552</c:v>
                </c:pt>
                <c:pt idx="14">
                  <c:v>44.815606433850171</c:v>
                </c:pt>
                <c:pt idx="15">
                  <c:v>69.535936820750621</c:v>
                </c:pt>
                <c:pt idx="16">
                  <c:v>86.258513258947971</c:v>
                </c:pt>
                <c:pt idx="17">
                  <c:v>73.898348065497757</c:v>
                </c:pt>
                <c:pt idx="18">
                  <c:v>47.723880597014926</c:v>
                </c:pt>
                <c:pt idx="19">
                  <c:v>72.444210983915383</c:v>
                </c:pt>
                <c:pt idx="20">
                  <c:v>61.538182872047535</c:v>
                </c:pt>
                <c:pt idx="21">
                  <c:v>87.712650340530359</c:v>
                </c:pt>
                <c:pt idx="22">
                  <c:v>54.267497464135637</c:v>
                </c:pt>
                <c:pt idx="23">
                  <c:v>59.35697724967396</c:v>
                </c:pt>
                <c:pt idx="24">
                  <c:v>62.265251412838722</c:v>
                </c:pt>
                <c:pt idx="25">
                  <c:v>81.169033473409655</c:v>
                </c:pt>
                <c:pt idx="26">
                  <c:v>60.084045790465154</c:v>
                </c:pt>
                <c:pt idx="27">
                  <c:v>77.533690769453699</c:v>
                </c:pt>
                <c:pt idx="28">
                  <c:v>85.531444718156791</c:v>
                </c:pt>
                <c:pt idx="29">
                  <c:v>86.98558179973918</c:v>
                </c:pt>
                <c:pt idx="30">
                  <c:v>52.813360382553256</c:v>
                </c:pt>
                <c:pt idx="31">
                  <c:v>46.996812056223746</c:v>
                </c:pt>
                <c:pt idx="32">
                  <c:v>41.180263729894222</c:v>
                </c:pt>
                <c:pt idx="33">
                  <c:v>49.905086219388501</c:v>
                </c:pt>
                <c:pt idx="34">
                  <c:v>55.721634545718018</c:v>
                </c:pt>
                <c:pt idx="35">
                  <c:v>59.35697724967396</c:v>
                </c:pt>
                <c:pt idx="36">
                  <c:v>60.084045790465154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8C-4EA9-8A74-9DB807109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05840"/>
        <c:axId val="644119568"/>
      </c:scatterChart>
      <c:valAx>
        <c:axId val="644105840"/>
        <c:scaling>
          <c:orientation val="minMax"/>
          <c:max val="1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644119568"/>
        <c:crosses val="autoZero"/>
        <c:crossBetween val="midCat"/>
        <c:majorUnit val="400"/>
      </c:valAx>
      <c:valAx>
        <c:axId val="64411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Amount of Donation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64410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Willingness to Donate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Willingness'!$D$2:$D$38</c:f>
              <c:numCache>
                <c:formatCode>0.000</c:formatCode>
                <c:ptCount val="37"/>
                <c:pt idx="0">
                  <c:v>1.1691184461695043</c:v>
                </c:pt>
                <c:pt idx="1">
                  <c:v>1.1635959319175064</c:v>
                </c:pt>
                <c:pt idx="2">
                  <c:v>1.2316236423470497</c:v>
                </c:pt>
                <c:pt idx="3">
                  <c:v>1.2120433960254957</c:v>
                </c:pt>
                <c:pt idx="4">
                  <c:v>1.2214027581601699</c:v>
                </c:pt>
                <c:pt idx="5">
                  <c:v>1.2618238060756062</c:v>
                </c:pt>
                <c:pt idx="6">
                  <c:v>1.3201927884341202</c:v>
                </c:pt>
                <c:pt idx="7">
                  <c:v>1.1468124386533629</c:v>
                </c:pt>
                <c:pt idx="8">
                  <c:v>1.0512710963760241</c:v>
                </c:pt>
                <c:pt idx="9">
                  <c:v>1.2688300280258125</c:v>
                </c:pt>
                <c:pt idx="10">
                  <c:v>1.1393236337553159</c:v>
                </c:pt>
                <c:pt idx="11">
                  <c:v>1.3498588075760032</c:v>
                </c:pt>
                <c:pt idx="12">
                  <c:v>1.2316236423470497</c:v>
                </c:pt>
                <c:pt idx="13">
                  <c:v>1.2316236423470497</c:v>
                </c:pt>
                <c:pt idx="14">
                  <c:v>1.2551721409393686</c:v>
                </c:pt>
                <c:pt idx="15">
                  <c:v>1.1955082736719047</c:v>
                </c:pt>
                <c:pt idx="16">
                  <c:v>1.1349428287065202</c:v>
                </c:pt>
                <c:pt idx="17">
                  <c:v>1.1750260558957077</c:v>
                </c:pt>
                <c:pt idx="18">
                  <c:v>1.1223050103450638</c:v>
                </c:pt>
                <c:pt idx="19">
                  <c:v>1.1813604128656459</c:v>
                </c:pt>
                <c:pt idx="20">
                  <c:v>1.1175190687418637</c:v>
                </c:pt>
                <c:pt idx="21">
                  <c:v>1.063673406541366</c:v>
                </c:pt>
                <c:pt idx="22">
                  <c:v>1.0588070577429671</c:v>
                </c:pt>
                <c:pt idx="23">
                  <c:v>1.0740414307162958</c:v>
                </c:pt>
                <c:pt idx="24">
                  <c:v>1.1148230047465537</c:v>
                </c:pt>
                <c:pt idx="25">
                  <c:v>1.0719125088556178</c:v>
                </c:pt>
                <c:pt idx="26">
                  <c:v>1.12330931006362</c:v>
                </c:pt>
                <c:pt idx="27">
                  <c:v>1.0936844645906412</c:v>
                </c:pt>
                <c:pt idx="28">
                  <c:v>1.1367861656878719</c:v>
                </c:pt>
                <c:pt idx="29">
                  <c:v>1.1331484530668263</c:v>
                </c:pt>
                <c:pt idx="30">
                  <c:v>1.1635959319175064</c:v>
                </c:pt>
                <c:pt idx="31">
                  <c:v>1.2214027581601699</c:v>
                </c:pt>
                <c:pt idx="32">
                  <c:v>1.3419417698828804</c:v>
                </c:pt>
                <c:pt idx="33">
                  <c:v>1.0713992637091627</c:v>
                </c:pt>
                <c:pt idx="34">
                  <c:v>1.1446914619352877</c:v>
                </c:pt>
                <c:pt idx="35">
                  <c:v>1.1264235562282121</c:v>
                </c:pt>
                <c:pt idx="36">
                  <c:v>1.0476102605123685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E5-4CE0-BF30-92C463BD7B60}"/>
            </c:ext>
          </c:extLst>
        </c:ser>
        <c:ser>
          <c:idx val="1"/>
          <c:order val="1"/>
          <c:tx>
            <c:v>Predicted Willingness to Donate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Willingness'!$I$25:$I$61</c:f>
              <c:numCache>
                <c:formatCode>General</c:formatCode>
                <c:ptCount val="37"/>
                <c:pt idx="0">
                  <c:v>1.1915514678873611</c:v>
                </c:pt>
                <c:pt idx="1">
                  <c:v>1.1897094325003894</c:v>
                </c:pt>
                <c:pt idx="2">
                  <c:v>1.2062877509831347</c:v>
                </c:pt>
                <c:pt idx="3">
                  <c:v>1.1547107601479272</c:v>
                </c:pt>
                <c:pt idx="4">
                  <c:v>1.1583948309218706</c:v>
                </c:pt>
                <c:pt idx="5">
                  <c:v>1.1712890786306724</c:v>
                </c:pt>
                <c:pt idx="6">
                  <c:v>1.1510266893739838</c:v>
                </c:pt>
                <c:pt idx="7">
                  <c:v>1.1160280170215215</c:v>
                </c:pt>
                <c:pt idx="8">
                  <c:v>1.0662930615732857</c:v>
                </c:pt>
                <c:pt idx="9">
                  <c:v>1.2118138571440498</c:v>
                </c:pt>
                <c:pt idx="10">
                  <c:v>1.2081297863701064</c:v>
                </c:pt>
                <c:pt idx="11">
                  <c:v>1.2320762464007384</c:v>
                </c:pt>
                <c:pt idx="12">
                  <c:v>1.2062877509831347</c:v>
                </c:pt>
                <c:pt idx="13">
                  <c:v>1.2062877509831347</c:v>
                </c:pt>
                <c:pt idx="14">
                  <c:v>1.2099718217570781</c:v>
                </c:pt>
                <c:pt idx="15">
                  <c:v>1.1473426186000404</c:v>
                </c:pt>
                <c:pt idx="16">
                  <c:v>1.1049758046996914</c:v>
                </c:pt>
                <c:pt idx="17">
                  <c:v>1.1362904062782102</c:v>
                </c:pt>
                <c:pt idx="18">
                  <c:v>1.2026036802091913</c:v>
                </c:pt>
                <c:pt idx="19">
                  <c:v>1.1399744770521536</c:v>
                </c:pt>
                <c:pt idx="20">
                  <c:v>1.167605007856729</c:v>
                </c:pt>
                <c:pt idx="21">
                  <c:v>1.101291733925748</c:v>
                </c:pt>
                <c:pt idx="22">
                  <c:v>1.186025361726446</c:v>
                </c:pt>
                <c:pt idx="23">
                  <c:v>1.1731311140176441</c:v>
                </c:pt>
                <c:pt idx="24">
                  <c:v>1.1657629724697574</c:v>
                </c:pt>
                <c:pt idx="25">
                  <c:v>1.1178700524084932</c:v>
                </c:pt>
                <c:pt idx="26">
                  <c:v>1.1712890786306724</c:v>
                </c:pt>
                <c:pt idx="27">
                  <c:v>1.1270802293433517</c:v>
                </c:pt>
                <c:pt idx="28">
                  <c:v>1.1068178400866631</c:v>
                </c:pt>
                <c:pt idx="29">
                  <c:v>1.1031337693127197</c:v>
                </c:pt>
                <c:pt idx="30">
                  <c:v>1.1897094325003894</c:v>
                </c:pt>
                <c:pt idx="31">
                  <c:v>1.204445715596163</c:v>
                </c:pt>
                <c:pt idx="32">
                  <c:v>1.2191819986919366</c:v>
                </c:pt>
                <c:pt idx="33">
                  <c:v>1.1970775740482762</c:v>
                </c:pt>
                <c:pt idx="34">
                  <c:v>1.1823412909525026</c:v>
                </c:pt>
                <c:pt idx="35">
                  <c:v>1.1731311140176441</c:v>
                </c:pt>
                <c:pt idx="36">
                  <c:v>1.1712890786306724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E5-4CE0-BF30-92C463BD7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120879"/>
        <c:axId val="1585123791"/>
      </c:scatterChart>
      <c:valAx>
        <c:axId val="1585120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585123791"/>
        <c:crosses val="autoZero"/>
        <c:crossBetween val="midCat"/>
        <c:majorUnit val="400"/>
      </c:valAx>
      <c:valAx>
        <c:axId val="15851237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Willingness to Donate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58512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Net Balance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Net Balance ($)</a:t>
          </a:r>
        </a:p>
      </cx:txPr>
    </cx:title>
    <cx:plotArea>
      <cx:plotAreaRegion>
        <cx:series layoutId="clusteredColumn" uniqueId="{2510C1F3-724C-4E67-A4A6-5055B4A48E4A}">
          <cx:tx>
            <cx:txData>
              <cx:f>_xlchart.v1.0</cx:f>
              <cx:v>Balance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15</xdr:col>
      <xdr:colOff>0</xdr:colOff>
      <xdr:row>10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376782-8E7D-7C6E-1708-D7F02A349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25</xdr:row>
      <xdr:rowOff>0</xdr:rowOff>
    </xdr:from>
    <xdr:to>
      <xdr:col>17</xdr:col>
      <xdr:colOff>0</xdr:colOff>
      <xdr:row>35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89781-A2EB-0D3E-1E6B-8318C17F1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17</xdr:col>
      <xdr:colOff>0</xdr:colOff>
      <xdr:row>46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F7A79C-9A41-B890-E05E-0AF6A491A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47</xdr:row>
      <xdr:rowOff>0</xdr:rowOff>
    </xdr:from>
    <xdr:to>
      <xdr:col>17</xdr:col>
      <xdr:colOff>0</xdr:colOff>
      <xdr:row>57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289788F-C748-1A8A-227D-FD1734A05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26</xdr:col>
      <xdr:colOff>0</xdr:colOff>
      <xdr:row>10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4D2924C-8A1A-6286-AE2F-2B8973A65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15</xdr:col>
      <xdr:colOff>335280</xdr:colOff>
      <xdr:row>10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EB250-CBBD-C01D-DCA4-A2BFD49EF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97E85C91-5E7C-58AB-182A-B50117867A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3960" y="1276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91440</xdr:colOff>
      <xdr:row>0</xdr:row>
      <xdr:rowOff>0</xdr:rowOff>
    </xdr:from>
    <xdr:to>
      <xdr:col>24</xdr:col>
      <xdr:colOff>63169</xdr:colOff>
      <xdr:row>1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80E71-AEAF-A51B-4EE2-BDAD0A79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2360" y="0"/>
          <a:ext cx="1190929" cy="6705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UCHANGFA" refreshedDate="44854.088962152775" createdVersion="8" refreshedVersion="8" minRefreshableVersion="3" recordCount="37" xr:uid="{FDF7D5E8-1523-40CF-824F-94C5A3CF7154}">
  <cacheSource type="worksheet">
    <worksheetSource name="Table2"/>
  </cacheSource>
  <cacheFields count="4">
    <cacheField name="Subject" numFmtId="0">
      <sharedItems count="6">
        <s v="S1"/>
        <s v="S2"/>
        <s v="S3"/>
        <s v="S4"/>
        <s v="S5"/>
        <s v="S6"/>
      </sharedItems>
    </cacheField>
    <cacheField name="Amount of Donation" numFmtId="0">
      <sharedItems containsSemiMixedTypes="0" containsString="0" containsNumber="1" containsInteger="1" minValue="20" maxValue="150"/>
    </cacheField>
    <cacheField name="Willingness to Donate" numFmtId="0">
      <sharedItems containsSemiMixedTypes="0" containsString="0" containsNumber="1" minValue="4.6511627906976744E-2" maxValue="0.3"/>
    </cacheField>
    <cacheField name="Balance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x v="0"/>
    <n v="50"/>
    <n v="0.15625"/>
    <n v="320"/>
  </r>
  <r>
    <x v="0"/>
    <n v="50"/>
    <n v="0.15151515151515152"/>
    <n v="330"/>
  </r>
  <r>
    <x v="0"/>
    <n v="50"/>
    <n v="0.20833333333333334"/>
    <n v="240"/>
  </r>
  <r>
    <x v="0"/>
    <n v="100"/>
    <n v="0.19230769230769232"/>
    <n v="520"/>
  </r>
  <r>
    <x v="0"/>
    <n v="100"/>
    <n v="0.2"/>
    <n v="500"/>
  </r>
  <r>
    <x v="0"/>
    <n v="100"/>
    <n v="0.23255813953488372"/>
    <n v="430"/>
  </r>
  <r>
    <x v="0"/>
    <n v="150"/>
    <n v="0.27777777777777779"/>
    <n v="540"/>
  </r>
  <r>
    <x v="0"/>
    <n v="100"/>
    <n v="0.13698630136986301"/>
    <n v="730"/>
  </r>
  <r>
    <x v="0"/>
    <n v="50"/>
    <n v="0.05"/>
    <n v="1000"/>
  </r>
  <r>
    <x v="1"/>
    <n v="50"/>
    <n v="0.23809523809523808"/>
    <n v="210"/>
  </r>
  <r>
    <x v="2"/>
    <n v="30"/>
    <n v="0.13043478260869565"/>
    <n v="230"/>
  </r>
  <r>
    <x v="2"/>
    <n v="30"/>
    <n v="0.3"/>
    <n v="100"/>
  </r>
  <r>
    <x v="2"/>
    <n v="50"/>
    <n v="0.20833333333333334"/>
    <n v="240"/>
  </r>
  <r>
    <x v="2"/>
    <n v="50"/>
    <n v="0.20833333333333334"/>
    <n v="240"/>
  </r>
  <r>
    <x v="2"/>
    <n v="50"/>
    <n v="0.22727272727272727"/>
    <n v="220"/>
  </r>
  <r>
    <x v="2"/>
    <n v="100"/>
    <n v="0.17857142857142858"/>
    <n v="560"/>
  </r>
  <r>
    <x v="2"/>
    <n v="100"/>
    <n v="0.12658227848101267"/>
    <n v="790"/>
  </r>
  <r>
    <x v="2"/>
    <n v="100"/>
    <n v="0.16129032258064516"/>
    <n v="620"/>
  </r>
  <r>
    <x v="3"/>
    <n v="30"/>
    <n v="0.11538461538461539"/>
    <n v="260"/>
  </r>
  <r>
    <x v="3"/>
    <n v="100"/>
    <n v="0.16666666666666666"/>
    <n v="600"/>
  </r>
  <r>
    <x v="3"/>
    <n v="50"/>
    <n v="0.1111111111111111"/>
    <n v="450"/>
  </r>
  <r>
    <x v="3"/>
    <n v="50"/>
    <n v="6.1728395061728392E-2"/>
    <n v="810"/>
  </r>
  <r>
    <x v="4"/>
    <n v="20"/>
    <n v="5.7142857142857141E-2"/>
    <n v="350"/>
  </r>
  <r>
    <x v="4"/>
    <n v="30"/>
    <n v="7.1428571428571425E-2"/>
    <n v="420"/>
  </r>
  <r>
    <x v="4"/>
    <n v="50"/>
    <n v="0.10869565217391304"/>
    <n v="460"/>
  </r>
  <r>
    <x v="4"/>
    <n v="50"/>
    <n v="6.9444444444444448E-2"/>
    <n v="720"/>
  </r>
  <r>
    <x v="4"/>
    <n v="50"/>
    <n v="0.11627906976744186"/>
    <n v="430"/>
  </r>
  <r>
    <x v="4"/>
    <n v="60"/>
    <n v="8.9552238805970144E-2"/>
    <n v="670"/>
  </r>
  <r>
    <x v="4"/>
    <n v="100"/>
    <n v="0.12820512820512819"/>
    <n v="780"/>
  </r>
  <r>
    <x v="4"/>
    <n v="100"/>
    <n v="0.125"/>
    <n v="800"/>
  </r>
  <r>
    <x v="5"/>
    <n v="50"/>
    <n v="0.15151515151515152"/>
    <n v="330"/>
  </r>
  <r>
    <x v="5"/>
    <n v="50"/>
    <n v="0.2"/>
    <n v="250"/>
  </r>
  <r>
    <x v="5"/>
    <n v="50"/>
    <n v="0.29411764705882354"/>
    <n v="170"/>
  </r>
  <r>
    <x v="5"/>
    <n v="20"/>
    <n v="6.8965517241379309E-2"/>
    <n v="290"/>
  </r>
  <r>
    <x v="5"/>
    <n v="50"/>
    <n v="0.13513513513513514"/>
    <n v="370"/>
  </r>
  <r>
    <x v="5"/>
    <n v="50"/>
    <n v="0.11904761904761904"/>
    <n v="420"/>
  </r>
  <r>
    <x v="5"/>
    <n v="20"/>
    <n v="4.6511627906976744E-2"/>
    <n v="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3733D-0B5E-410F-8668-62A291D97E0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0:B47" firstHeaderRow="1" firstDataRow="1" firstDataCol="1"/>
  <pivotFields count="4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Willingness to Donate" fld="2" subtotal="average" baseField="0" baseItem="0" numFmtId="165"/>
  </dataFields>
  <formats count="6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fieldPosition="0">
        <references count="1">
          <reference field="0" count="0"/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ECB5A-45C4-4E32-8261-AF0C29BE6C6B}" name="Table1" displayName="Table1" ref="A1:AM1964" totalsRowShown="0">
  <autoFilter ref="A1:AM1964" xr:uid="{D2BECB5A-45C4-4E32-8261-AF0C29BE6C6B}">
    <filterColumn colId="1">
      <filters>
        <filter val="S7"/>
      </filters>
    </filterColumn>
  </autoFilter>
  <tableColumns count="39">
    <tableColumn id="1" xr3:uid="{2EC6CBC3-E865-484A-B25F-AADCEC3B88F8}" name="Column1"/>
    <tableColumn id="2" xr3:uid="{7340F6D7-69B4-462A-B902-AE33F0E11EE4}" name="Subject"/>
    <tableColumn id="33" xr3:uid="{EF96C3E1-EC10-441B-A6DA-3B5814917342}" name="θ" dataDxfId="60">
      <calculatedColumnFormula>VLOOKUP(Table1[[#This Row],[Subject]],'Subject Profile'!$A$2:$E$8,4,FALSE)</calculatedColumnFormula>
    </tableColumn>
    <tableColumn id="32" xr3:uid="{DB7F26FA-FCFF-47C8-8722-3D7A81BB8743}" name="λ" dataDxfId="59">
      <calculatedColumnFormula>VLOOKUP(Table1[[#This Row],[Subject]],'Subject Profile'!$A$2:$E$8,5,FALSE)</calculatedColumnFormula>
    </tableColumn>
    <tableColumn id="3" xr3:uid="{38B40D5C-C9D3-4057-B7AC-85B64A7BDEE0}" name="Trial"/>
    <tableColumn id="4" xr3:uid="{2BEE3CF0-2905-43F7-A746-DA551A8F5D24}" name="scenario"/>
    <tableColumn id="5" xr3:uid="{538A605C-EF31-4BA5-91CC-59BFA4844298}" name="decision"/>
    <tableColumn id="36" xr3:uid="{4A5A4B1C-37A7-4885-8751-6F4E0C943171}" name="Accept" dataDxfId="58">
      <calculatedColumnFormula>IF(Table1[[#This Row],[decision]]="accept",1,0)</calculatedColumnFormula>
    </tableColumn>
    <tableColumn id="6" xr3:uid="{A4466E9B-F3DD-43F5-A0CD-FF9692A1607E}" name="reward"/>
    <tableColumn id="7" xr3:uid="{E6CDC862-D922-436E-A192-832DA2A1FEC5}" name="Balance"/>
    <tableColumn id="8" xr3:uid="{231E8C75-4259-4691-AD71-5F2AEFBD4CC6}" name="time"/>
    <tableColumn id="9" xr3:uid="{DF328CC6-4962-48F4-8F51-486BD407D8B0}" name="Time (s)"/>
    <tableColumn id="10" xr3:uid="{8C2E121C-E8C9-40E0-BEF2-7DB70C808758}" name="Impact" dataDxfId="57">
      <calculatedColumnFormula>VLOOKUP($F2,Experiment!$A$2:$U$90,MATCH(Results!M$1,Experiment!$A$1:$U$1,0)+1,FALSE)</calculatedColumnFormula>
    </tableColumn>
    <tableColumn id="35" xr3:uid="{EA6CC96D-4BC3-4ECC-9FC9-06E9BCF4D844}" name="Group" dataDxfId="56">
      <calculatedColumnFormula>IF(Table1[[#This Row],[Impact]]="I",0,1)</calculatedColumnFormula>
    </tableColumn>
    <tableColumn id="11" xr3:uid="{1AAD1DB4-50EF-4B18-8E81-1C22996345A8}" name="Loss" dataDxfId="55">
      <calculatedColumnFormula>VLOOKUP($F2,Experiment!$A$2:$U$90,MATCH(Results!O$1,Experiment!$A$1:$U$1,0),FALSE)</calculatedColumnFormula>
    </tableColumn>
    <tableColumn id="12" xr3:uid="{E39A3035-F664-4222-88F2-11DFA9287EC0}" name="PL" dataCellStyle="Percent">
      <calculatedColumnFormula>VLOOKUP($F2,Experiment!$A$2:$U$90,MATCH(Results!P$1,Experiment!$A$1:$U$1,0),FALSE)</calculatedColumnFormula>
    </tableColumn>
    <tableColumn id="13" xr3:uid="{0E591388-F0F4-45E6-B3DB-ACF5ACB33BDB}" name="Gain" dataDxfId="54">
      <calculatedColumnFormula>VLOOKUP($F2,Experiment!$A$2:$U$90,MATCH(Results!Q$1,Experiment!$A$1:$U$1,0),FALSE)</calculatedColumnFormula>
    </tableColumn>
    <tableColumn id="14" xr3:uid="{179CEC77-FC71-4C33-9A0B-23203D459669}" name="PG" dataCellStyle="Percent">
      <calculatedColumnFormula>VLOOKUP($F2,Experiment!$A$2:$U$90,MATCH(Results!R$1,Experiment!$A$1:$U$1,0),FALSE)</calculatedColumnFormula>
    </tableColumn>
    <tableColumn id="15" xr3:uid="{44A42674-3F86-495B-B7C7-82B090CF3CA7}" name="UExR" dataDxfId="53">
      <calculatedColumnFormula>VLOOKUP($F2,Experiment!$A$2:$U$90,MATCH(Results!S$1,Experiment!$A$1:$U$1,0),FALSE)</calculatedColumnFormula>
    </tableColumn>
    <tableColumn id="16" xr3:uid="{6B749590-345F-4C6D-A7DA-5BD79E32887F}" name="variance" dataDxfId="52">
      <calculatedColumnFormula>VLOOKUP($F2,Experiment!$A$2:$U$90,MATCH(Results!T$1,Experiment!$A$1:$U$1,0),FALSE)</calculatedColumnFormula>
    </tableColumn>
    <tableColumn id="17" xr3:uid="{42814E2D-7881-4AF4-9F96-E17E507F3D51}" name="std" dataDxfId="51">
      <calculatedColumnFormula>VLOOKUP($F2,Experiment!$A$2:$U$90,MATCH(Results!U$1,Experiment!$A$1:$U$1,0),FALSE)</calculatedColumnFormula>
    </tableColumn>
    <tableColumn id="18" xr3:uid="{A969CFFE-5D9A-49ED-81EB-9639A31D5F34}" name="#" dataDxfId="50">
      <calculatedColumnFormula>VLOOKUP($F2,Experiment!$A$2:$U$90,MATCH(Results!V$1,Experiment!$A$1:$U$1,0),FALSE)</calculatedColumnFormula>
    </tableColumn>
    <tableColumn id="19" xr3:uid="{E42919F9-7CFB-48B6-842D-FE9699D24DFF}" name="Ambg" dataCellStyle="Percent">
      <calculatedColumnFormula>VLOOKUP($F2,Experiment!$A$2:$U$90,MATCH(Results!W$1,Experiment!$A$1:$U$1,0),FALSE)</calculatedColumnFormula>
    </tableColumn>
    <tableColumn id="20" xr3:uid="{C6AC7BF2-BD48-497A-B822-E6BF16E62B97}" name="Non-Ambg" dataCellStyle="Percent">
      <calculatedColumnFormula>VLOOKUP($F2,Experiment!$A$2:$U$90,MATCH(Results!X$1,Experiment!$A$1:$U$1,0),FALSE)</calculatedColumnFormula>
    </tableColumn>
    <tableColumn id="21" xr3:uid="{4660872A-779B-4CFE-92DC-BE1CF831BBC7}" name="#2" dataDxfId="49">
      <calculatedColumnFormula>VLOOKUP($F2,Experiment!$A$2:$U$90,MATCH(Results!Y$1,Experiment!$A$1:$U$1,0),FALSE)</calculatedColumnFormula>
    </tableColumn>
    <tableColumn id="22" xr3:uid="{20AB7495-A77F-4221-B02F-A44BBE4D80CA}" name="PLD" dataCellStyle="Percent">
      <calculatedColumnFormula>VLOOKUP($F2,Experiment!$A$2:$U$90,MATCH(Results!Z$1,Experiment!$A$1:$U$1,0),FALSE)</calculatedColumnFormula>
    </tableColumn>
    <tableColumn id="23" xr3:uid="{E9723785-37DB-4571-B764-193A9D98CFA8}" name="PGD" dataCellStyle="Percent">
      <calculatedColumnFormula>VLOOKUP($F2,Experiment!$A$2:$U$90,MATCH(Results!AA$1,Experiment!$A$1:$U$1,0),FALSE)</calculatedColumnFormula>
    </tableColumn>
    <tableColumn id="24" xr3:uid="{DB23B47D-D28A-4DEC-A908-5745678949C7}" name="PLO" dataCellStyle="Percent">
      <calculatedColumnFormula>VLOOKUP($F2,Experiment!$A$2:$U$90,MATCH(Results!AB$1,Experiment!$A$1:$U$1,0),FALSE)</calculatedColumnFormula>
    </tableColumn>
    <tableColumn id="25" xr3:uid="{5FE105BC-D362-40CB-8C54-81C088CCDE3C}" name="PGO" dataCellStyle="Percent">
      <calculatedColumnFormula>VLOOKUP($F2,Experiment!$A$2:$U$90,MATCH(Results!AC$1,Experiment!$A$1:$U$1,0),FALSE)</calculatedColumnFormula>
    </tableColumn>
    <tableColumn id="26" xr3:uid="{1D3C7F95-052F-4E22-B915-1EEEA9455B41}" name="OExR" dataDxfId="48">
      <calculatedColumnFormula>VLOOKUP($F2,Experiment!$A$2:$U$90,MATCH(Results!AD$1,Experiment!$A$1:$U$1,0),FALSE)</calculatedColumnFormula>
    </tableColumn>
    <tableColumn id="27" xr3:uid="{047B3131-4F6C-4153-9C7C-8A110BA8E1A7}" name="variance3" dataDxfId="47">
      <calculatedColumnFormula>VLOOKUP($F2,Experiment!$A$2:$U$90,MATCH(Results!AE$1,Experiment!$A$1:$U$1,0),FALSE)</calculatedColumnFormula>
    </tableColumn>
    <tableColumn id="28" xr3:uid="{89A9264F-F6D1-45B2-8FBA-E4F7166DB961}" name="std4" dataDxfId="46">
      <calculatedColumnFormula>VLOOKUP($F2,Experiment!$A$2:$U$90,MATCH(Results!AF$1,Experiment!$A$1:$U$1,0),FALSE)</calculatedColumnFormula>
    </tableColumn>
    <tableColumn id="29" xr3:uid="{91FC9853-27EC-42AB-A995-CA17E0859DB5}" name="gamma_max" dataDxfId="45"/>
    <tableColumn id="30" xr3:uid="{8A155AC5-CC54-4928-A5AD-584CB495D00D}" name="pie_max_gain" dataCellStyle="Percent">
      <calculatedColumnFormula>VLOOKUP($F2,Experiment!$A$2:$W$90,MATCH(Results!AH$1,Experiment!$A$1:$W$1,0),FALSE)</calculatedColumnFormula>
    </tableColumn>
    <tableColumn id="31" xr3:uid="{9F7EBC82-6252-4850-B441-4CA7E9B4D6F5}" name="pie_max_loss" dataDxfId="44">
      <calculatedColumnFormula>VLOOKUP($F2,Experiment!$A$2:$X$90,MATCH(Results!AI$1,Experiment!$A$1:$X$1,0),FALSE)</calculatedColumnFormula>
    </tableColumn>
    <tableColumn id="37" xr3:uid="{07474DB9-E8B3-4164-B2B2-068164102BDC}" name="v_n_w_g" dataDxfId="43">
      <calculatedColumnFormula>Table1[[#This Row],[Gain]]^Table1[[#This Row],[θ]]</calculatedColumnFormula>
    </tableColumn>
    <tableColumn id="38" xr3:uid="{04C79FD8-2E45-427B-ADA9-A37FFBB9F161}" name="v_n_w_l" dataDxfId="42">
      <calculatedColumnFormula>-Table1[[#This Row],[λ]]*-Table1[[#This Row],[Loss]]^Table1[[#This Row],[θ]]</calculatedColumnFormula>
    </tableColumn>
    <tableColumn id="39" xr3:uid="{21A9E380-5335-41E2-894E-ECA7351259DE}" name="diff_v" dataDxfId="41">
      <calculatedColumnFormula>Table1[[#This Row],[v_n_w_g]]-Table1[[#This Row],[v_n_w_l]]</calculatedColumnFormula>
    </tableColumn>
    <tableColumn id="40" xr3:uid="{EDEE9A15-B835-4BC8-8A26-C6D6945D9B6D}" name="projected decision" dataDxfId="40">
      <calculatedColumnFormula>IF(Table1[[#This Row],[diff_v]]&gt;=1,1,0)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45448C-EF77-4DCB-8AF0-1234241CEE7E}" name="Table2" displayName="Table2" ref="A1:F38" totalsRowShown="0" headerRowDxfId="33" dataDxfId="32">
  <autoFilter ref="A1:F38" xr:uid="{E145448C-EF77-4DCB-8AF0-1234241CEE7E}"/>
  <tableColumns count="6">
    <tableColumn id="1" xr3:uid="{D1829DBC-7EAD-4C92-ACB5-865C906F6694}" name="Subject" dataDxfId="31"/>
    <tableColumn id="2" xr3:uid="{79921C63-54EA-44DA-B806-A85D14ABF1B6}" name="Amount of Donation" dataDxfId="30"/>
    <tableColumn id="3" xr3:uid="{D392C951-3E14-45FA-AF42-ED8D409A7260}" name="% of Donation" dataDxfId="29">
      <calculatedColumnFormula>B2/E2</calculatedColumnFormula>
    </tableColumn>
    <tableColumn id="5" xr3:uid="{EC67BE03-4C3A-421F-81D4-48FB1A9B98F1}" name="Willingness to Donate" dataDxfId="28">
      <calculatedColumnFormula>EXP(Table2[[#This Row],[% of Donation]])</calculatedColumnFormula>
    </tableColumn>
    <tableColumn id="4" xr3:uid="{D9A6FA18-90C5-4D00-8D79-D81D9DA0970A}" name="Balance" dataDxfId="27"/>
    <tableColumn id="6" xr3:uid="{11C72C85-8062-4E57-B792-C3DA76268DCF}" name="Time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0BC7E3-1F8A-4526-84B7-92D87E2E82F3}" name="Table4" displayName="Table4" ref="A1:BJ971" totalsRowCount="1">
  <autoFilter ref="A1:BJ970" xr:uid="{800BC7E3-1F8A-4526-84B7-92D87E2E82F3}"/>
  <tableColumns count="62">
    <tableColumn id="1" xr3:uid="{75F5FD0D-7D6A-40C5-84C7-AE99BE510D3D}" name="Column1"/>
    <tableColumn id="2" xr3:uid="{57BEC252-0649-40DF-962E-55DB319042A2}" name="Subject"/>
    <tableColumn id="3" xr3:uid="{D4DD539E-BEE6-4896-9345-5CEC9D807938}" name="θ"/>
    <tableColumn id="4" xr3:uid="{487877C8-CDB4-4E08-B998-A5B36D6FB247}" name="λ"/>
    <tableColumn id="5" xr3:uid="{BCBC7768-54C4-4C7D-92B4-8A6C729FC0BC}" name="Net_Balance" dataDxfId="23">
      <calculatedColumnFormula>IF(Table4[[#This Row],[Trial]]="G1",Table4[[#This Row],[Balance]]/100,IF(Table4[[#This Row],[Trial]]="G2",Table4[[#This Row],[Balance]]/200,Table4[[#This Row],[Balance]]/500))</calculatedColumnFormula>
    </tableColumn>
    <tableColumn id="6" xr3:uid="{2C80C4FA-6C58-4363-A36E-14A6FBF92A04}" name="ω_p" dataDxfId="22">
      <calculatedColumnFormula>IF(Table4[[#This Row],[Net_Balance]]&gt;1,1+(Table4[[#This Row],[Net_Balance]]-1)/$F$974,1)</calculatedColumnFormula>
    </tableColumn>
    <tableColumn id="7" xr3:uid="{33EB6ADD-25B1-48AA-997A-EE9F6832AF70}" name="ω_n" dataDxfId="21">
      <calculatedColumnFormula>IF(Table4[[#This Row],[Net_Balance]]&lt;1,1-(1-Table4[[#This Row],[Net_Balance]])/$F$974,1)</calculatedColumnFormula>
    </tableColumn>
    <tableColumn id="56" xr3:uid="{F9D4B36B-6B0C-4A57-B580-9D61CF883C7E}" name="ω_p2" dataDxfId="20">
      <calculatedColumnFormula>IF(Table4[[#This Row],[Net_Balance]]&gt;1,1+(Table4[[#This Row],[Net_Balance]]-1)/$H$974,1)</calculatedColumnFormula>
    </tableColumn>
    <tableColumn id="55" xr3:uid="{EB806B0F-9535-4D0E-B964-A81918998177}" name="ω_n2" dataDxfId="19">
      <calculatedColumnFormula>IF(Table4[[#This Row],[Net_Balance]]&lt;1,1-(1-Table4[[#This Row],[Net_Balance]])/$H$974,1)</calculatedColumnFormula>
    </tableColumn>
    <tableColumn id="58" xr3:uid="{436D977F-2887-49D1-AB5B-B3556476B1A4}" name="ω_p3" dataDxfId="18">
      <calculatedColumnFormula>IF(Table4[[#This Row],[Net_Balance]]&gt;1,(Table4[[#This Row],[Net_Balance]]-1)/$J$974,0)</calculatedColumnFormula>
    </tableColumn>
    <tableColumn id="57" xr3:uid="{D371AA95-A73C-457B-B77C-A2518A23ED22}" name="ω_n3" dataDxfId="17">
      <calculatedColumnFormula>IF(Table4[[#This Row],[Net_Balance]]&lt;1,-(1-Table4[[#This Row],[Net_Balance]])/$J$974,0)</calculatedColumnFormula>
    </tableColumn>
    <tableColumn id="8" xr3:uid="{1B2BC244-C3E6-466A-A323-64D1EDE8C634}" name="Trial"/>
    <tableColumn id="9" xr3:uid="{A023AE80-D40C-4D45-BC40-067AE5257602}" name="scenario"/>
    <tableColumn id="10" xr3:uid="{80268554-0C5C-4FEE-813F-D63826E922E3}" name="decision"/>
    <tableColumn id="11" xr3:uid="{2898D0F1-2D1C-4E21-BC53-B06E357EAA04}" name="Accept"/>
    <tableColumn id="12" xr3:uid="{99BDA1CF-8AC3-4554-BB36-3E189F660934}" name="reward"/>
    <tableColumn id="13" xr3:uid="{684E36F2-4603-44AD-82FD-0F4B0A7E8F73}" name="Balance"/>
    <tableColumn id="14" xr3:uid="{F7033845-4B5B-41DF-AC57-911E64A506AE}" name="time"/>
    <tableColumn id="15" xr3:uid="{C669EAC3-2322-43A5-A6A9-6FC9FABFD7DC}" name="Time (s)"/>
    <tableColumn id="16" xr3:uid="{5BD3016D-C294-444F-8823-D2F4126C31E9}" name="Impact"/>
    <tableColumn id="17" xr3:uid="{4007ADA2-A28A-4FAA-A2CC-881DE82E7916}" name="Group"/>
    <tableColumn id="18" xr3:uid="{92307235-CB7A-4511-A806-7EEF12D96EC0}" name="Loss"/>
    <tableColumn id="19" xr3:uid="{CE594B97-AD2C-41DF-990C-7C23D77869C6}" name="PL"/>
    <tableColumn id="20" xr3:uid="{78B5DFAC-75CA-478B-A588-45D835E22D5C}" name="Gain"/>
    <tableColumn id="21" xr3:uid="{202782F4-A151-480A-AB7C-87E2213B18A3}" name="PG"/>
    <tableColumn id="22" xr3:uid="{C15F4080-6DA4-4910-AD60-0178072734CB}" name="UExR"/>
    <tableColumn id="23" xr3:uid="{14F7F151-8A1D-4565-BCE1-2C13C4DCB821}" name="variance"/>
    <tableColumn id="24" xr3:uid="{AE409D42-E22D-402C-99FE-5734BD835077}" name="std"/>
    <tableColumn id="25" xr3:uid="{BA189713-4767-489B-89B7-460893DE6CE3}" name="#"/>
    <tableColumn id="26" xr3:uid="{359ED04A-D39A-4E59-9680-3E1BA6C0AFE4}" name="Ambg"/>
    <tableColumn id="27" xr3:uid="{859AD86A-ED8B-4ADD-A69D-74621328F253}" name="Non-Ambg"/>
    <tableColumn id="28" xr3:uid="{6B4BC926-C0BB-4E00-BA06-5B9D23792E20}" name="#2"/>
    <tableColumn id="29" xr3:uid="{056747A4-9EE6-4AED-A6F7-E80E85C42B6E}" name="PLD"/>
    <tableColumn id="30" xr3:uid="{8B1FF3A0-2554-49FF-8DED-2D855DF81C3C}" name="PGD"/>
    <tableColumn id="31" xr3:uid="{485C09E4-1826-4C56-8377-C6CA497DC02E}" name="PLO"/>
    <tableColumn id="32" xr3:uid="{52ED020B-6007-4B36-AA9A-6D222D2D8CEC}" name="PGO"/>
    <tableColumn id="33" xr3:uid="{072C5F99-D35A-49E7-8C08-6463A0FF2117}" name="OExR"/>
    <tableColumn id="34" xr3:uid="{A52D3E8F-3E20-4C91-9E31-701C3A1B7A05}" name="variance3"/>
    <tableColumn id="35" xr3:uid="{AAA18C34-7997-46D6-B75D-FF3532F9E5E3}" name="std4"/>
    <tableColumn id="36" xr3:uid="{13F7F3B0-5514-4B2B-82CA-56C42E779C35}" name="gamma_max"/>
    <tableColumn id="37" xr3:uid="{3C8747BA-7B7C-4B7B-AB0B-7503B6187CE8}" name="pie_gain"/>
    <tableColumn id="38" xr3:uid="{C96C92AB-2BD4-46D1-862E-483EAC759D2B}" name="pie_loss"/>
    <tableColumn id="39" xr3:uid="{E2FC715F-D048-408D-A7F0-96DD13EFCFAA}" name="v_n_w_g">
      <calculatedColumnFormula>Table4[[#This Row],[Gain]]^Table4[[#This Row],[θ]]</calculatedColumnFormula>
    </tableColumn>
    <tableColumn id="40" xr3:uid="{5E10F60F-B3A8-44F5-80A8-DEBB6F9B8FE8}" name="v_n_w_l">
      <calculatedColumnFormula>-Table4[[#This Row],[λ]]*-Table4[[#This Row],[Loss]]^Table4[[#This Row],[θ]]</calculatedColumnFormula>
    </tableColumn>
    <tableColumn id="41" xr3:uid="{17485907-8142-4AF4-9810-7C3206667839}" name="diff_v">
      <calculatedColumnFormula>Table4[[#This Row],[pie_gain]]*Table4[[#This Row],[v_n_w_g]]-Table4[[#This Row],[pie_loss]]*Table4[[#This Row],[v_n_w_l]]</calculatedColumnFormula>
    </tableColumn>
    <tableColumn id="42" xr3:uid="{7AEDC28C-8278-4D4F-B7CA-EC8D1099C61E}" name="projected_M1">
      <calculatedColumnFormula>IF(Table4[[#This Row],[diff_v]]&gt;=1,1,0)</calculatedColumnFormula>
    </tableColumn>
    <tableColumn id="43" xr3:uid="{BF7A9265-4064-4AB2-81E1-178403B56C25}" name="v_n_w_g_w" dataDxfId="16">
      <calculatedColumnFormula>Table4[[#This Row],[Gain]]^(Table4[[#This Row],[θ]]*Table4[[#This Row],[ω_p]])</calculatedColumnFormula>
    </tableColumn>
    <tableColumn id="44" xr3:uid="{A4612BDB-715F-47C1-B682-DE1E20B6F67B}" name="v_n_w_l_w" dataDxfId="15">
      <calculatedColumnFormula>-Table4[[#This Row],[λ]]*-Table4[[#This Row],[Loss]]^(Table4[[#This Row],[θ]]*Table4[[#This Row],[ω_n]])</calculatedColumnFormula>
    </tableColumn>
    <tableColumn id="45" xr3:uid="{C094F62C-43F5-45B9-8722-ABE6B696E68F}" name="diff_v_w" dataDxfId="14">
      <calculatedColumnFormula>Table4[[#This Row],[v_n_w_g_w]]*Table4[[#This Row],[pie_gain]]-Table4[[#This Row],[v_n_w_l_w]]*Table4[[#This Row],[pie_loss]]</calculatedColumnFormula>
    </tableColumn>
    <tableColumn id="46" xr3:uid="{CE716398-5768-485A-B527-3CEDB3120713}" name="projected_M2">
      <calculatedColumnFormula>IF(Table4[[#This Row],[diff_v_w]]&gt;=1,1,0)</calculatedColumnFormula>
    </tableColumn>
    <tableColumn id="52" xr3:uid="{2DF6C281-9C0F-458B-AECC-0463782394B4}" name="v_n_w_g_w2" dataDxfId="13">
      <calculatedColumnFormula>Table4[[#This Row],[Gain]]^(Table4[[#This Row],[θ]])*Table4[[#This Row],[ω_p2]]</calculatedColumnFormula>
    </tableColumn>
    <tableColumn id="51" xr3:uid="{FE5DB2E2-9DC7-451C-A23A-E6B8888567EA}" name="v_n_w_l_w2" dataDxfId="12">
      <calculatedColumnFormula>-Table4[[#This Row],[λ]]*-Table4[[#This Row],[Loss]]^(Table4[[#This Row],[θ]])*Table4[[#This Row],[ω_n2]]</calculatedColumnFormula>
    </tableColumn>
    <tableColumn id="50" xr3:uid="{91CA9F6B-828E-4FD5-A552-2FB30156B8A8}" name="diff_v_w2" dataDxfId="11">
      <calculatedColumnFormula>Table4[[#This Row],[v_n_w_g_w2]]*Table4[[#This Row],[pie_gain]]-Table4[[#This Row],[v_n_w_l_w2]]*Table4[[#This Row],[pie_loss]]</calculatedColumnFormula>
    </tableColumn>
    <tableColumn id="49" xr3:uid="{A1EF2E8F-5257-4215-86C6-4C3610370BBF}" name="projected_M3" dataDxfId="10">
      <calculatedColumnFormula>IF(Table4[[#This Row],[diff_v_w2]]&gt;=1,1,0)</calculatedColumnFormula>
    </tableColumn>
    <tableColumn id="62" xr3:uid="{32F3B20B-51FC-4A55-9C2E-E06984ACBA24}" name="v_n_w_g_w3" dataDxfId="9">
      <calculatedColumnFormula>Table4[[#This Row],[Gain]]^(Table4[[#This Row],[θ]]+Table4[[#This Row],[ω_p3]])</calculatedColumnFormula>
    </tableColumn>
    <tableColumn id="61" xr3:uid="{7F3E08B1-1A91-41BE-B8BB-341B2ECBCB00}" name="v_n_w_l_w3" dataDxfId="8">
      <calculatedColumnFormula>-Table4[[#This Row],[λ]]*-Table4[[#This Row],[Loss]]^(Table4[[#This Row],[θ]]+Table4[[#This Row],[ω_n3]])</calculatedColumnFormula>
    </tableColumn>
    <tableColumn id="60" xr3:uid="{BCCDBCC9-0682-4F78-A3DF-A4409CB5A4E3}" name="diff_v_w3" dataDxfId="7">
      <calculatedColumnFormula>Table4[[#This Row],[v_n_w_g_w3]]*Table4[[#This Row],[pie_gain]]-Table4[[#This Row],[v_n_w_l_w3]]*Table4[[#This Row],[pie_loss]]</calculatedColumnFormula>
    </tableColumn>
    <tableColumn id="59" xr3:uid="{511A4BEB-077D-47F9-85AD-013A76C42CDC}" name="projected_M4" dataDxfId="6">
      <calculatedColumnFormula>IF(Table4[[#This Row],[diff_v_w3]]&gt;=1,1,0)</calculatedColumnFormula>
    </tableColumn>
    <tableColumn id="47" xr3:uid="{BA614586-8F96-4075-BFDB-8C98248487BC}" name="Compare1" dataDxfId="5" totalsRowDxfId="4">
      <calculatedColumnFormula>(Table4[[#This Row],[Accept]]-Table4[[#This Row],[projected_M1]])</calculatedColumnFormula>
    </tableColumn>
    <tableColumn id="48" xr3:uid="{BE330F3F-A1E4-49AE-A700-85FE15C2A391}" name="Compare2" dataDxfId="3" totalsRowDxfId="2">
      <calculatedColumnFormula>(Table4[[#This Row],[Accept]]-Table4[[#This Row],[projected_M2]])</calculatedColumnFormula>
    </tableColumn>
    <tableColumn id="53" xr3:uid="{9F3094A1-605E-4171-9D89-2F5AD52D284B}" name="Compare3" dataDxfId="1">
      <calculatedColumnFormula>(Table4[[#This Row],[Accept]]-Table4[[#This Row],[projected_M3]])</calculatedColumnFormula>
    </tableColumn>
    <tableColumn id="54" xr3:uid="{28113496-2843-479F-A266-3500C725CADB}" name="Compare4" dataDxfId="0">
      <calculatedColumnFormula>(Table4[[#This Row],[Accept]]-Table4[[#This Row],[projected_M4]])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B50D-A85A-47E2-89D8-9C6CB64923DB}">
  <dimension ref="A1:P284"/>
  <sheetViews>
    <sheetView workbookViewId="0">
      <selection activeCell="M2" sqref="M2:M11"/>
    </sheetView>
  </sheetViews>
  <sheetFormatPr defaultRowHeight="14.4" x14ac:dyDescent="0.3"/>
  <sheetData>
    <row r="1" spans="1:16" x14ac:dyDescent="0.3">
      <c r="A1" s="39" t="s">
        <v>236</v>
      </c>
      <c r="B1" t="s">
        <v>302</v>
      </c>
      <c r="C1" t="s">
        <v>289</v>
      </c>
      <c r="D1" t="s">
        <v>290</v>
      </c>
      <c r="E1" t="s">
        <v>291</v>
      </c>
      <c r="G1" t="s">
        <v>302</v>
      </c>
      <c r="H1" t="s">
        <v>289</v>
      </c>
      <c r="I1" t="s">
        <v>290</v>
      </c>
      <c r="J1" t="s">
        <v>291</v>
      </c>
      <c r="M1" t="s">
        <v>302</v>
      </c>
      <c r="N1" t="s">
        <v>289</v>
      </c>
      <c r="O1" t="s">
        <v>290</v>
      </c>
      <c r="P1" t="s">
        <v>291</v>
      </c>
    </row>
    <row r="2" spans="1:16" x14ac:dyDescent="0.3">
      <c r="A2" s="40"/>
      <c r="L2" t="s">
        <v>274</v>
      </c>
      <c r="M2">
        <f>COUNTIF(G$2:G$970,$L2)</f>
        <v>17</v>
      </c>
      <c r="N2">
        <f t="shared" ref="N2:P5" si="0">COUNTIF(H$2:H$970,$L2)</f>
        <v>19</v>
      </c>
      <c r="O2">
        <f t="shared" si="0"/>
        <v>17</v>
      </c>
      <c r="P2">
        <f t="shared" si="0"/>
        <v>17</v>
      </c>
    </row>
    <row r="3" spans="1:16" x14ac:dyDescent="0.3">
      <c r="A3" s="39"/>
      <c r="L3" t="s">
        <v>275</v>
      </c>
      <c r="M3">
        <f t="shared" ref="M3:M5" si="1">COUNTIF(G$2:G$970,$L3)</f>
        <v>137</v>
      </c>
      <c r="N3">
        <f t="shared" si="0"/>
        <v>86</v>
      </c>
      <c r="O3">
        <f t="shared" si="0"/>
        <v>137</v>
      </c>
      <c r="P3">
        <f t="shared" si="0"/>
        <v>137</v>
      </c>
    </row>
    <row r="4" spans="1:16" x14ac:dyDescent="0.3">
      <c r="A4" s="40"/>
      <c r="L4" t="s">
        <v>276</v>
      </c>
      <c r="M4">
        <f t="shared" si="1"/>
        <v>42</v>
      </c>
      <c r="N4">
        <f t="shared" si="0"/>
        <v>40</v>
      </c>
      <c r="O4">
        <f t="shared" si="0"/>
        <v>42</v>
      </c>
      <c r="P4">
        <f t="shared" si="0"/>
        <v>42</v>
      </c>
    </row>
    <row r="5" spans="1:16" x14ac:dyDescent="0.3">
      <c r="A5" s="39"/>
      <c r="L5" t="s">
        <v>277</v>
      </c>
      <c r="M5">
        <f t="shared" si="1"/>
        <v>1</v>
      </c>
      <c r="N5">
        <f t="shared" si="0"/>
        <v>52</v>
      </c>
      <c r="O5">
        <f t="shared" si="0"/>
        <v>1</v>
      </c>
      <c r="P5">
        <f t="shared" si="0"/>
        <v>1</v>
      </c>
    </row>
    <row r="6" spans="1:16" x14ac:dyDescent="0.3">
      <c r="A6" s="40"/>
    </row>
    <row r="7" spans="1:16" x14ac:dyDescent="0.3">
      <c r="A7" s="39"/>
      <c r="L7" t="s">
        <v>303</v>
      </c>
      <c r="M7">
        <f>COUNTA(G2:G283)</f>
        <v>197</v>
      </c>
      <c r="N7">
        <f t="shared" ref="N7:P7" si="2">COUNTA(H2:H283)</f>
        <v>197</v>
      </c>
      <c r="O7">
        <f t="shared" si="2"/>
        <v>197</v>
      </c>
      <c r="P7">
        <f t="shared" si="2"/>
        <v>197</v>
      </c>
    </row>
    <row r="8" spans="1:16" x14ac:dyDescent="0.3">
      <c r="A8" s="40"/>
      <c r="L8" t="s">
        <v>279</v>
      </c>
      <c r="M8" s="35">
        <f>SUM(M2:M3)/M7</f>
        <v>0.78172588832487311</v>
      </c>
      <c r="N8" s="35">
        <f t="shared" ref="N8:P8" si="3">SUM(N2:N3)/N7</f>
        <v>0.53299492385786806</v>
      </c>
      <c r="O8" s="35">
        <f t="shared" si="3"/>
        <v>0.78172588832487311</v>
      </c>
      <c r="P8" s="35">
        <f t="shared" si="3"/>
        <v>0.78172588832487311</v>
      </c>
    </row>
    <row r="9" spans="1:16" x14ac:dyDescent="0.3">
      <c r="A9" s="39"/>
      <c r="L9" t="s">
        <v>281</v>
      </c>
      <c r="M9" s="35">
        <f>M2/SUM(M2,M4)</f>
        <v>0.28813559322033899</v>
      </c>
      <c r="N9" s="35">
        <f t="shared" ref="N9:P9" si="4">N2/SUM(N2,N4)</f>
        <v>0.32203389830508472</v>
      </c>
      <c r="O9" s="35">
        <f t="shared" si="4"/>
        <v>0.28813559322033899</v>
      </c>
      <c r="P9" s="35">
        <f t="shared" si="4"/>
        <v>0.28813559322033899</v>
      </c>
    </row>
    <row r="10" spans="1:16" x14ac:dyDescent="0.3">
      <c r="A10" s="40"/>
      <c r="L10" t="s">
        <v>283</v>
      </c>
      <c r="M10" s="35">
        <f>M2/SUM(M2,M5)</f>
        <v>0.94444444444444442</v>
      </c>
      <c r="N10" s="35">
        <f t="shared" ref="N10:P10" si="5">N2/SUM(N2,N5)</f>
        <v>0.26760563380281688</v>
      </c>
      <c r="O10" s="35">
        <f t="shared" si="5"/>
        <v>0.94444444444444442</v>
      </c>
      <c r="P10" s="35">
        <f t="shared" si="5"/>
        <v>0.94444444444444442</v>
      </c>
    </row>
    <row r="11" spans="1:16" x14ac:dyDescent="0.3">
      <c r="A11" s="39"/>
      <c r="L11" t="s">
        <v>285</v>
      </c>
      <c r="M11" s="35">
        <f>2/(1/M10+1/M9)</f>
        <v>0.44155844155844159</v>
      </c>
      <c r="N11" s="35">
        <f t="shared" ref="N11:P11" si="6">2/(1/N10+1/N9)</f>
        <v>0.29230769230769227</v>
      </c>
      <c r="O11" s="35">
        <f t="shared" si="6"/>
        <v>0.44155844155844159</v>
      </c>
      <c r="P11" s="35">
        <f t="shared" si="6"/>
        <v>0.44155844155844159</v>
      </c>
    </row>
    <row r="12" spans="1:16" x14ac:dyDescent="0.3">
      <c r="A12" s="40"/>
    </row>
    <row r="13" spans="1:16" x14ac:dyDescent="0.3">
      <c r="A13" s="39"/>
    </row>
    <row r="14" spans="1:16" x14ac:dyDescent="0.3">
      <c r="A14" s="40"/>
    </row>
    <row r="15" spans="1:16" x14ac:dyDescent="0.3">
      <c r="A15" s="39"/>
    </row>
    <row r="16" spans="1:16" x14ac:dyDescent="0.3">
      <c r="A16" s="40"/>
    </row>
    <row r="17" spans="1:1" x14ac:dyDescent="0.3">
      <c r="A17" s="39"/>
    </row>
    <row r="18" spans="1:1" x14ac:dyDescent="0.3">
      <c r="A18" s="40"/>
    </row>
    <row r="19" spans="1:1" x14ac:dyDescent="0.3">
      <c r="A19" s="39"/>
    </row>
    <row r="20" spans="1:1" x14ac:dyDescent="0.3">
      <c r="A20" s="40"/>
    </row>
    <row r="21" spans="1:1" x14ac:dyDescent="0.3">
      <c r="A21" s="39"/>
    </row>
    <row r="22" spans="1:1" x14ac:dyDescent="0.3">
      <c r="A22" s="40"/>
    </row>
    <row r="23" spans="1:1" x14ac:dyDescent="0.3">
      <c r="A23" s="39"/>
    </row>
    <row r="24" spans="1:1" x14ac:dyDescent="0.3">
      <c r="A24" s="40"/>
    </row>
    <row r="25" spans="1:1" x14ac:dyDescent="0.3">
      <c r="A25" s="39"/>
    </row>
    <row r="26" spans="1:1" x14ac:dyDescent="0.3">
      <c r="A26" s="40"/>
    </row>
    <row r="27" spans="1:1" x14ac:dyDescent="0.3">
      <c r="A27" s="39"/>
    </row>
    <row r="28" spans="1:1" x14ac:dyDescent="0.3">
      <c r="A28" s="40"/>
    </row>
    <row r="29" spans="1:1" x14ac:dyDescent="0.3">
      <c r="A29" s="39"/>
    </row>
    <row r="30" spans="1:1" x14ac:dyDescent="0.3">
      <c r="A30" s="40"/>
    </row>
    <row r="31" spans="1:1" x14ac:dyDescent="0.3">
      <c r="A31" s="39"/>
    </row>
    <row r="32" spans="1:1" x14ac:dyDescent="0.3">
      <c r="A32" s="40"/>
    </row>
    <row r="33" spans="1:1" x14ac:dyDescent="0.3">
      <c r="A33" s="39"/>
    </row>
    <row r="34" spans="1:1" x14ac:dyDescent="0.3">
      <c r="A34" s="40"/>
    </row>
    <row r="35" spans="1:1" x14ac:dyDescent="0.3">
      <c r="A35" s="39"/>
    </row>
    <row r="36" spans="1:1" x14ac:dyDescent="0.3">
      <c r="A36" s="40"/>
    </row>
    <row r="37" spans="1:1" x14ac:dyDescent="0.3">
      <c r="A37" s="39"/>
    </row>
    <row r="38" spans="1:1" x14ac:dyDescent="0.3">
      <c r="A38" s="40"/>
    </row>
    <row r="39" spans="1:1" x14ac:dyDescent="0.3">
      <c r="A39" s="39"/>
    </row>
    <row r="40" spans="1:1" x14ac:dyDescent="0.3">
      <c r="A40" s="40"/>
    </row>
    <row r="41" spans="1:1" x14ac:dyDescent="0.3">
      <c r="A41" s="39"/>
    </row>
    <row r="42" spans="1:1" x14ac:dyDescent="0.3">
      <c r="A42" s="40"/>
    </row>
    <row r="43" spans="1:1" x14ac:dyDescent="0.3">
      <c r="A43" s="39"/>
    </row>
    <row r="44" spans="1:1" x14ac:dyDescent="0.3">
      <c r="A44" s="40"/>
    </row>
    <row r="45" spans="1:1" x14ac:dyDescent="0.3">
      <c r="A45" s="39"/>
    </row>
    <row r="46" spans="1:1" x14ac:dyDescent="0.3">
      <c r="A46" s="40"/>
    </row>
    <row r="47" spans="1:1" x14ac:dyDescent="0.3">
      <c r="A47" s="39"/>
    </row>
    <row r="48" spans="1:1" x14ac:dyDescent="0.3">
      <c r="A48" s="40"/>
    </row>
    <row r="49" spans="1:1" x14ac:dyDescent="0.3">
      <c r="A49" s="39"/>
    </row>
    <row r="50" spans="1:1" x14ac:dyDescent="0.3">
      <c r="A50" s="40"/>
    </row>
    <row r="51" spans="1:1" x14ac:dyDescent="0.3">
      <c r="A51" s="39"/>
    </row>
    <row r="52" spans="1:1" x14ac:dyDescent="0.3">
      <c r="A52" s="40"/>
    </row>
    <row r="53" spans="1:1" x14ac:dyDescent="0.3">
      <c r="A53" s="39"/>
    </row>
    <row r="54" spans="1:1" x14ac:dyDescent="0.3">
      <c r="A54" s="40"/>
    </row>
    <row r="55" spans="1:1" x14ac:dyDescent="0.3">
      <c r="A55" s="39"/>
    </row>
    <row r="56" spans="1:1" x14ac:dyDescent="0.3">
      <c r="A56" s="40"/>
    </row>
    <row r="57" spans="1:1" x14ac:dyDescent="0.3">
      <c r="A57" s="39"/>
    </row>
    <row r="58" spans="1:1" x14ac:dyDescent="0.3">
      <c r="A58" s="40"/>
    </row>
    <row r="59" spans="1:1" x14ac:dyDescent="0.3">
      <c r="A59" s="39"/>
    </row>
    <row r="60" spans="1:1" x14ac:dyDescent="0.3">
      <c r="A60" s="40"/>
    </row>
    <row r="61" spans="1:1" x14ac:dyDescent="0.3">
      <c r="A61" s="39"/>
    </row>
    <row r="62" spans="1:1" x14ac:dyDescent="0.3">
      <c r="A62" s="40"/>
    </row>
    <row r="63" spans="1:1" x14ac:dyDescent="0.3">
      <c r="A63" s="39"/>
    </row>
    <row r="64" spans="1:1" x14ac:dyDescent="0.3">
      <c r="A64" s="40"/>
    </row>
    <row r="65" spans="1:1" x14ac:dyDescent="0.3">
      <c r="A65" s="39"/>
    </row>
    <row r="66" spans="1:1" x14ac:dyDescent="0.3">
      <c r="A66" s="40"/>
    </row>
    <row r="67" spans="1:1" x14ac:dyDescent="0.3">
      <c r="A67" s="39"/>
    </row>
    <row r="68" spans="1:1" x14ac:dyDescent="0.3">
      <c r="A68" s="40"/>
    </row>
    <row r="69" spans="1:1" x14ac:dyDescent="0.3">
      <c r="A69" s="39"/>
    </row>
    <row r="70" spans="1:1" x14ac:dyDescent="0.3">
      <c r="A70" s="40"/>
    </row>
    <row r="71" spans="1:1" x14ac:dyDescent="0.3">
      <c r="A71" s="39"/>
    </row>
    <row r="72" spans="1:1" x14ac:dyDescent="0.3">
      <c r="A72" s="40"/>
    </row>
    <row r="73" spans="1:1" x14ac:dyDescent="0.3">
      <c r="A73" s="39"/>
    </row>
    <row r="74" spans="1:1" x14ac:dyDescent="0.3">
      <c r="A74" s="40"/>
    </row>
    <row r="75" spans="1:1" x14ac:dyDescent="0.3">
      <c r="A75" s="39"/>
    </row>
    <row r="76" spans="1:1" x14ac:dyDescent="0.3">
      <c r="A76" s="40"/>
    </row>
    <row r="77" spans="1:1" x14ac:dyDescent="0.3">
      <c r="A77" s="39"/>
    </row>
    <row r="78" spans="1:1" x14ac:dyDescent="0.3">
      <c r="A78" s="40"/>
    </row>
    <row r="79" spans="1:1" x14ac:dyDescent="0.3">
      <c r="A79" s="39"/>
    </row>
    <row r="80" spans="1:1" x14ac:dyDescent="0.3">
      <c r="A80" s="40"/>
    </row>
    <row r="81" spans="1:10" x14ac:dyDescent="0.3">
      <c r="A81" s="39"/>
    </row>
    <row r="82" spans="1:10" x14ac:dyDescent="0.3">
      <c r="A82" s="40"/>
    </row>
    <row r="83" spans="1:10" x14ac:dyDescent="0.3">
      <c r="A83" s="39"/>
    </row>
    <row r="84" spans="1:10" x14ac:dyDescent="0.3">
      <c r="A84" s="40"/>
    </row>
    <row r="85" spans="1:10" x14ac:dyDescent="0.3">
      <c r="A85" s="39"/>
    </row>
    <row r="86" spans="1:10" x14ac:dyDescent="0.3">
      <c r="A86" s="40"/>
    </row>
    <row r="87" spans="1:10" x14ac:dyDescent="0.3">
      <c r="A87" s="39">
        <v>0</v>
      </c>
      <c r="B87">
        <v>0</v>
      </c>
      <c r="C87" s="41">
        <v>0</v>
      </c>
      <c r="D87">
        <v>0</v>
      </c>
      <c r="E87">
        <v>0</v>
      </c>
      <c r="G87" t="str">
        <f t="shared" ref="G87:G130" si="7">IF(AND($A87=1,B87=1),"TP",IF(AND($A87=0,B87=0),"TN",IF($A87&gt;B87,"FP","FN")))</f>
        <v>TN</v>
      </c>
      <c r="H87" t="str">
        <f t="shared" ref="H87:H118" si="8">IF(AND($A87=1,C153=1),"TP",IF(AND($A87=0,C153=0),"TN",IF($A87&gt;C153,"FP","FN")))</f>
        <v>FN</v>
      </c>
      <c r="I87" t="str">
        <f t="shared" ref="I87:I130" si="9">IF(AND($A87=1,D87=1),"TP",IF(AND($A87=0,D87=0),"TN",IF($A87&gt;D87,"FP","FN")))</f>
        <v>TN</v>
      </c>
      <c r="J87" t="str">
        <f t="shared" ref="J87:J130" si="10">IF(AND($A87=1,E87=1),"TP",IF(AND($A87=0,E87=0),"TN",IF($A87&gt;E87,"FP","FN")))</f>
        <v>TN</v>
      </c>
    </row>
    <row r="88" spans="1:10" x14ac:dyDescent="0.3">
      <c r="A88" s="40">
        <v>0</v>
      </c>
      <c r="B88">
        <v>0</v>
      </c>
      <c r="C88" s="41">
        <v>0</v>
      </c>
      <c r="D88">
        <v>0</v>
      </c>
      <c r="E88">
        <v>0</v>
      </c>
      <c r="G88" t="str">
        <f t="shared" si="7"/>
        <v>TN</v>
      </c>
      <c r="H88" t="str">
        <f t="shared" si="8"/>
        <v>TN</v>
      </c>
      <c r="I88" t="str">
        <f t="shared" si="9"/>
        <v>TN</v>
      </c>
      <c r="J88" t="str">
        <f t="shared" si="10"/>
        <v>TN</v>
      </c>
    </row>
    <row r="89" spans="1:10" x14ac:dyDescent="0.3">
      <c r="A89" s="39">
        <v>0</v>
      </c>
      <c r="B89">
        <v>0</v>
      </c>
      <c r="C89" s="41">
        <v>0</v>
      </c>
      <c r="D89">
        <v>0</v>
      </c>
      <c r="E89">
        <v>0</v>
      </c>
      <c r="G89" t="str">
        <f t="shared" si="7"/>
        <v>TN</v>
      </c>
      <c r="H89" t="str">
        <f t="shared" si="8"/>
        <v>FN</v>
      </c>
      <c r="I89" t="str">
        <f t="shared" si="9"/>
        <v>TN</v>
      </c>
      <c r="J89" t="str">
        <f t="shared" si="10"/>
        <v>TN</v>
      </c>
    </row>
    <row r="90" spans="1:10" x14ac:dyDescent="0.3">
      <c r="A90" s="40">
        <v>0</v>
      </c>
      <c r="B90">
        <v>0</v>
      </c>
      <c r="C90" s="41">
        <v>0</v>
      </c>
      <c r="D90">
        <v>0</v>
      </c>
      <c r="E90">
        <v>0</v>
      </c>
      <c r="G90" t="str">
        <f t="shared" si="7"/>
        <v>TN</v>
      </c>
      <c r="H90" t="str">
        <f t="shared" si="8"/>
        <v>FN</v>
      </c>
      <c r="I90" t="str">
        <f t="shared" si="9"/>
        <v>TN</v>
      </c>
      <c r="J90" t="str">
        <f t="shared" si="10"/>
        <v>TN</v>
      </c>
    </row>
    <row r="91" spans="1:10" x14ac:dyDescent="0.3">
      <c r="A91" s="39">
        <v>1</v>
      </c>
      <c r="B91">
        <v>0</v>
      </c>
      <c r="C91" s="41">
        <v>1</v>
      </c>
      <c r="D91">
        <v>0</v>
      </c>
      <c r="E91">
        <v>0</v>
      </c>
      <c r="G91" t="str">
        <f t="shared" si="7"/>
        <v>FP</v>
      </c>
      <c r="H91" t="str">
        <f t="shared" si="8"/>
        <v>FP</v>
      </c>
      <c r="I91" t="str">
        <f t="shared" si="9"/>
        <v>FP</v>
      </c>
      <c r="J91" t="str">
        <f t="shared" si="10"/>
        <v>FP</v>
      </c>
    </row>
    <row r="92" spans="1:10" x14ac:dyDescent="0.3">
      <c r="A92" s="40">
        <v>0</v>
      </c>
      <c r="B92">
        <v>0</v>
      </c>
      <c r="C92" s="41">
        <v>1</v>
      </c>
      <c r="D92">
        <v>0</v>
      </c>
      <c r="E92">
        <v>0</v>
      </c>
      <c r="G92" t="str">
        <f t="shared" si="7"/>
        <v>TN</v>
      </c>
      <c r="H92" t="str">
        <f t="shared" si="8"/>
        <v>TN</v>
      </c>
      <c r="I92" t="str">
        <f t="shared" si="9"/>
        <v>TN</v>
      </c>
      <c r="J92" t="str">
        <f t="shared" si="10"/>
        <v>TN</v>
      </c>
    </row>
    <row r="93" spans="1:10" x14ac:dyDescent="0.3">
      <c r="A93" s="39">
        <v>1</v>
      </c>
      <c r="B93">
        <v>0</v>
      </c>
      <c r="C93" s="41">
        <v>1</v>
      </c>
      <c r="D93">
        <v>0</v>
      </c>
      <c r="E93">
        <v>0</v>
      </c>
      <c r="G93" t="str">
        <f t="shared" si="7"/>
        <v>FP</v>
      </c>
      <c r="H93" t="str">
        <f t="shared" si="8"/>
        <v>TP</v>
      </c>
      <c r="I93" t="str">
        <f t="shared" si="9"/>
        <v>FP</v>
      </c>
      <c r="J93" t="str">
        <f t="shared" si="10"/>
        <v>FP</v>
      </c>
    </row>
    <row r="94" spans="1:10" x14ac:dyDescent="0.3">
      <c r="A94" s="40">
        <v>1</v>
      </c>
      <c r="B94">
        <v>1</v>
      </c>
      <c r="C94" s="41">
        <v>1</v>
      </c>
      <c r="D94">
        <v>1</v>
      </c>
      <c r="E94">
        <v>1</v>
      </c>
      <c r="G94" t="str">
        <f t="shared" si="7"/>
        <v>TP</v>
      </c>
      <c r="H94" t="str">
        <f t="shared" si="8"/>
        <v>FP</v>
      </c>
      <c r="I94" t="str">
        <f t="shared" si="9"/>
        <v>TP</v>
      </c>
      <c r="J94" t="str">
        <f t="shared" si="10"/>
        <v>TP</v>
      </c>
    </row>
    <row r="95" spans="1:10" x14ac:dyDescent="0.3">
      <c r="A95" s="39">
        <v>0</v>
      </c>
      <c r="B95">
        <v>0</v>
      </c>
      <c r="C95" s="41">
        <v>0</v>
      </c>
      <c r="D95">
        <v>0</v>
      </c>
      <c r="E95">
        <v>0</v>
      </c>
      <c r="G95" t="str">
        <f t="shared" si="7"/>
        <v>TN</v>
      </c>
      <c r="H95" t="str">
        <f t="shared" si="8"/>
        <v>TN</v>
      </c>
      <c r="I95" t="str">
        <f t="shared" si="9"/>
        <v>TN</v>
      </c>
      <c r="J95" t="str">
        <f t="shared" si="10"/>
        <v>TN</v>
      </c>
    </row>
    <row r="96" spans="1:10" x14ac:dyDescent="0.3">
      <c r="A96" s="40">
        <v>0</v>
      </c>
      <c r="B96">
        <v>0</v>
      </c>
      <c r="C96" s="41">
        <v>1</v>
      </c>
      <c r="D96">
        <v>0</v>
      </c>
      <c r="E96">
        <v>0</v>
      </c>
      <c r="G96" t="str">
        <f t="shared" si="7"/>
        <v>TN</v>
      </c>
      <c r="H96" t="str">
        <f t="shared" si="8"/>
        <v>TN</v>
      </c>
      <c r="I96" t="str">
        <f t="shared" si="9"/>
        <v>TN</v>
      </c>
      <c r="J96" t="str">
        <f t="shared" si="10"/>
        <v>TN</v>
      </c>
    </row>
    <row r="97" spans="1:10" x14ac:dyDescent="0.3">
      <c r="A97" s="39">
        <v>0</v>
      </c>
      <c r="B97">
        <v>0</v>
      </c>
      <c r="C97" s="41">
        <v>0</v>
      </c>
      <c r="D97">
        <v>0</v>
      </c>
      <c r="E97">
        <v>0</v>
      </c>
      <c r="G97" t="str">
        <f t="shared" si="7"/>
        <v>TN</v>
      </c>
      <c r="H97" t="str">
        <f t="shared" si="8"/>
        <v>FN</v>
      </c>
      <c r="I97" t="str">
        <f t="shared" si="9"/>
        <v>TN</v>
      </c>
      <c r="J97" t="str">
        <f t="shared" si="10"/>
        <v>TN</v>
      </c>
    </row>
    <row r="98" spans="1:10" x14ac:dyDescent="0.3">
      <c r="A98" s="40">
        <v>0</v>
      </c>
      <c r="B98">
        <v>0</v>
      </c>
      <c r="C98" s="41">
        <v>0</v>
      </c>
      <c r="D98">
        <v>0</v>
      </c>
      <c r="E98">
        <v>0</v>
      </c>
      <c r="G98" t="str">
        <f t="shared" si="7"/>
        <v>TN</v>
      </c>
      <c r="H98" t="str">
        <f t="shared" si="8"/>
        <v>TN</v>
      </c>
      <c r="I98" t="str">
        <f t="shared" si="9"/>
        <v>TN</v>
      </c>
      <c r="J98" t="str">
        <f t="shared" si="10"/>
        <v>TN</v>
      </c>
    </row>
    <row r="99" spans="1:10" x14ac:dyDescent="0.3">
      <c r="A99" s="39">
        <v>0</v>
      </c>
      <c r="B99">
        <v>0</v>
      </c>
      <c r="C99" s="41">
        <v>1</v>
      </c>
      <c r="D99">
        <v>0</v>
      </c>
      <c r="E99">
        <v>0</v>
      </c>
      <c r="G99" t="str">
        <f t="shared" si="7"/>
        <v>TN</v>
      </c>
      <c r="H99" t="str">
        <f t="shared" si="8"/>
        <v>TN</v>
      </c>
      <c r="I99" t="str">
        <f t="shared" si="9"/>
        <v>TN</v>
      </c>
      <c r="J99" t="str">
        <f t="shared" si="10"/>
        <v>TN</v>
      </c>
    </row>
    <row r="100" spans="1:10" x14ac:dyDescent="0.3">
      <c r="A100" s="40">
        <v>0</v>
      </c>
      <c r="B100">
        <v>0</v>
      </c>
      <c r="C100" s="41">
        <v>0</v>
      </c>
      <c r="D100">
        <v>0</v>
      </c>
      <c r="E100">
        <v>0</v>
      </c>
      <c r="G100" t="str">
        <f t="shared" si="7"/>
        <v>TN</v>
      </c>
      <c r="H100" t="str">
        <f t="shared" si="8"/>
        <v>FN</v>
      </c>
      <c r="I100" t="str">
        <f t="shared" si="9"/>
        <v>TN</v>
      </c>
      <c r="J100" t="str">
        <f t="shared" si="10"/>
        <v>TN</v>
      </c>
    </row>
    <row r="101" spans="1:10" x14ac:dyDescent="0.3">
      <c r="A101" s="39">
        <v>0</v>
      </c>
      <c r="B101">
        <v>0</v>
      </c>
      <c r="C101" s="41">
        <v>0</v>
      </c>
      <c r="D101">
        <v>0</v>
      </c>
      <c r="E101">
        <v>0</v>
      </c>
      <c r="G101" t="str">
        <f t="shared" si="7"/>
        <v>TN</v>
      </c>
      <c r="H101" t="str">
        <f t="shared" si="8"/>
        <v>TN</v>
      </c>
      <c r="I101" t="str">
        <f t="shared" si="9"/>
        <v>TN</v>
      </c>
      <c r="J101" t="str">
        <f t="shared" si="10"/>
        <v>TN</v>
      </c>
    </row>
    <row r="102" spans="1:10" x14ac:dyDescent="0.3">
      <c r="A102" s="40">
        <v>0</v>
      </c>
      <c r="B102">
        <v>0</v>
      </c>
      <c r="C102" s="41">
        <v>0</v>
      </c>
      <c r="D102">
        <v>0</v>
      </c>
      <c r="E102">
        <v>0</v>
      </c>
      <c r="G102" t="str">
        <f t="shared" si="7"/>
        <v>TN</v>
      </c>
      <c r="H102" t="str">
        <f t="shared" si="8"/>
        <v>TN</v>
      </c>
      <c r="I102" t="str">
        <f t="shared" si="9"/>
        <v>TN</v>
      </c>
      <c r="J102" t="str">
        <f t="shared" si="10"/>
        <v>TN</v>
      </c>
    </row>
    <row r="103" spans="1:10" x14ac:dyDescent="0.3">
      <c r="A103" s="39">
        <v>0</v>
      </c>
      <c r="B103">
        <v>0</v>
      </c>
      <c r="C103" s="41">
        <v>0</v>
      </c>
      <c r="D103">
        <v>0</v>
      </c>
      <c r="E103">
        <v>0</v>
      </c>
      <c r="G103" t="str">
        <f t="shared" si="7"/>
        <v>TN</v>
      </c>
      <c r="H103" t="str">
        <f t="shared" si="8"/>
        <v>FN</v>
      </c>
      <c r="I103" t="str">
        <f t="shared" si="9"/>
        <v>TN</v>
      </c>
      <c r="J103" t="str">
        <f t="shared" si="10"/>
        <v>TN</v>
      </c>
    </row>
    <row r="104" spans="1:10" x14ac:dyDescent="0.3">
      <c r="A104" s="40">
        <v>0</v>
      </c>
      <c r="B104">
        <v>0</v>
      </c>
      <c r="C104" s="41">
        <v>1</v>
      </c>
      <c r="D104">
        <v>0</v>
      </c>
      <c r="E104">
        <v>0</v>
      </c>
      <c r="G104" t="str">
        <f t="shared" si="7"/>
        <v>TN</v>
      </c>
      <c r="H104" t="str">
        <f t="shared" si="8"/>
        <v>TN</v>
      </c>
      <c r="I104" t="str">
        <f t="shared" si="9"/>
        <v>TN</v>
      </c>
      <c r="J104" t="str">
        <f t="shared" si="10"/>
        <v>TN</v>
      </c>
    </row>
    <row r="105" spans="1:10" x14ac:dyDescent="0.3">
      <c r="A105" s="39">
        <v>0</v>
      </c>
      <c r="B105">
        <v>0</v>
      </c>
      <c r="C105" s="41">
        <v>1</v>
      </c>
      <c r="D105">
        <v>0</v>
      </c>
      <c r="E105">
        <v>0</v>
      </c>
      <c r="G105" t="str">
        <f t="shared" si="7"/>
        <v>TN</v>
      </c>
      <c r="H105" t="str">
        <f t="shared" si="8"/>
        <v>TN</v>
      </c>
      <c r="I105" t="str">
        <f t="shared" si="9"/>
        <v>TN</v>
      </c>
      <c r="J105" t="str">
        <f t="shared" si="10"/>
        <v>TN</v>
      </c>
    </row>
    <row r="106" spans="1:10" x14ac:dyDescent="0.3">
      <c r="A106" s="40">
        <v>1</v>
      </c>
      <c r="B106">
        <v>0</v>
      </c>
      <c r="C106" s="41">
        <v>0</v>
      </c>
      <c r="D106">
        <v>0</v>
      </c>
      <c r="E106">
        <v>0</v>
      </c>
      <c r="G106" t="str">
        <f t="shared" si="7"/>
        <v>FP</v>
      </c>
      <c r="H106" t="str">
        <f t="shared" si="8"/>
        <v>TP</v>
      </c>
      <c r="I106" t="str">
        <f t="shared" si="9"/>
        <v>FP</v>
      </c>
      <c r="J106" t="str">
        <f t="shared" si="10"/>
        <v>FP</v>
      </c>
    </row>
    <row r="107" spans="1:10" x14ac:dyDescent="0.3">
      <c r="A107" s="39">
        <v>0</v>
      </c>
      <c r="B107">
        <v>0</v>
      </c>
      <c r="C107" s="41">
        <v>0</v>
      </c>
      <c r="D107">
        <v>0</v>
      </c>
      <c r="E107">
        <v>0</v>
      </c>
      <c r="G107" t="str">
        <f t="shared" si="7"/>
        <v>TN</v>
      </c>
      <c r="H107" t="str">
        <f t="shared" si="8"/>
        <v>TN</v>
      </c>
      <c r="I107" t="str">
        <f t="shared" si="9"/>
        <v>TN</v>
      </c>
      <c r="J107" t="str">
        <f t="shared" si="10"/>
        <v>TN</v>
      </c>
    </row>
    <row r="108" spans="1:10" x14ac:dyDescent="0.3">
      <c r="A108" s="40">
        <v>0</v>
      </c>
      <c r="B108">
        <v>0</v>
      </c>
      <c r="C108" s="41">
        <v>1</v>
      </c>
      <c r="D108">
        <v>0</v>
      </c>
      <c r="E108">
        <v>0</v>
      </c>
      <c r="G108" t="str">
        <f t="shared" si="7"/>
        <v>TN</v>
      </c>
      <c r="H108" t="str">
        <f t="shared" si="8"/>
        <v>FN</v>
      </c>
      <c r="I108" t="str">
        <f t="shared" si="9"/>
        <v>TN</v>
      </c>
      <c r="J108" t="str">
        <f t="shared" si="10"/>
        <v>TN</v>
      </c>
    </row>
    <row r="109" spans="1:10" x14ac:dyDescent="0.3">
      <c r="A109" s="39">
        <v>0</v>
      </c>
      <c r="B109">
        <v>0</v>
      </c>
      <c r="C109" s="41">
        <v>1</v>
      </c>
      <c r="D109">
        <v>0</v>
      </c>
      <c r="E109">
        <v>0</v>
      </c>
      <c r="G109" t="str">
        <f t="shared" si="7"/>
        <v>TN</v>
      </c>
      <c r="H109" t="str">
        <f t="shared" si="8"/>
        <v>FN</v>
      </c>
      <c r="I109" t="str">
        <f t="shared" si="9"/>
        <v>TN</v>
      </c>
      <c r="J109" t="str">
        <f t="shared" si="10"/>
        <v>TN</v>
      </c>
    </row>
    <row r="110" spans="1:10" x14ac:dyDescent="0.3">
      <c r="A110" s="40">
        <v>1</v>
      </c>
      <c r="B110">
        <v>1</v>
      </c>
      <c r="C110" s="41">
        <v>1</v>
      </c>
      <c r="D110">
        <v>1</v>
      </c>
      <c r="E110">
        <v>1</v>
      </c>
      <c r="G110" t="str">
        <f t="shared" si="7"/>
        <v>TP</v>
      </c>
      <c r="H110" t="str">
        <f t="shared" si="8"/>
        <v>FP</v>
      </c>
      <c r="I110" t="str">
        <f t="shared" si="9"/>
        <v>TP</v>
      </c>
      <c r="J110" t="str">
        <f t="shared" si="10"/>
        <v>TP</v>
      </c>
    </row>
    <row r="111" spans="1:10" x14ac:dyDescent="0.3">
      <c r="A111" s="39">
        <v>0</v>
      </c>
      <c r="B111">
        <v>0</v>
      </c>
      <c r="C111" s="41">
        <v>1</v>
      </c>
      <c r="D111">
        <v>0</v>
      </c>
      <c r="E111">
        <v>0</v>
      </c>
      <c r="G111" t="str">
        <f t="shared" si="7"/>
        <v>TN</v>
      </c>
      <c r="H111" t="str">
        <f t="shared" si="8"/>
        <v>TN</v>
      </c>
      <c r="I111" t="str">
        <f t="shared" si="9"/>
        <v>TN</v>
      </c>
      <c r="J111" t="str">
        <f t="shared" si="10"/>
        <v>TN</v>
      </c>
    </row>
    <row r="112" spans="1:10" x14ac:dyDescent="0.3">
      <c r="A112" s="40">
        <v>0</v>
      </c>
      <c r="B112">
        <v>0</v>
      </c>
      <c r="C112" s="41">
        <v>1</v>
      </c>
      <c r="D112">
        <v>0</v>
      </c>
      <c r="E112">
        <v>0</v>
      </c>
      <c r="G112" t="str">
        <f t="shared" si="7"/>
        <v>TN</v>
      </c>
      <c r="H112" t="str">
        <f t="shared" si="8"/>
        <v>TN</v>
      </c>
      <c r="I112" t="str">
        <f t="shared" si="9"/>
        <v>TN</v>
      </c>
      <c r="J112" t="str">
        <f t="shared" si="10"/>
        <v>TN</v>
      </c>
    </row>
    <row r="113" spans="1:10" x14ac:dyDescent="0.3">
      <c r="A113" s="39">
        <v>0</v>
      </c>
      <c r="B113">
        <v>0</v>
      </c>
      <c r="C113" s="41">
        <v>1</v>
      </c>
      <c r="D113">
        <v>0</v>
      </c>
      <c r="E113">
        <v>0</v>
      </c>
      <c r="G113" t="str">
        <f t="shared" si="7"/>
        <v>TN</v>
      </c>
      <c r="H113" t="str">
        <f t="shared" si="8"/>
        <v>FN</v>
      </c>
      <c r="I113" t="str">
        <f t="shared" si="9"/>
        <v>TN</v>
      </c>
      <c r="J113" t="str">
        <f t="shared" si="10"/>
        <v>TN</v>
      </c>
    </row>
    <row r="114" spans="1:10" x14ac:dyDescent="0.3">
      <c r="A114" s="40">
        <v>1</v>
      </c>
      <c r="B114">
        <v>0</v>
      </c>
      <c r="C114" s="41">
        <v>1</v>
      </c>
      <c r="D114">
        <v>0</v>
      </c>
      <c r="E114">
        <v>0</v>
      </c>
      <c r="G114" t="str">
        <f t="shared" si="7"/>
        <v>FP</v>
      </c>
      <c r="H114" t="str">
        <f t="shared" si="8"/>
        <v>TP</v>
      </c>
      <c r="I114" t="str">
        <f t="shared" si="9"/>
        <v>FP</v>
      </c>
      <c r="J114" t="str">
        <f t="shared" si="10"/>
        <v>FP</v>
      </c>
    </row>
    <row r="115" spans="1:10" x14ac:dyDescent="0.3">
      <c r="A115" s="39">
        <v>1</v>
      </c>
      <c r="B115">
        <v>0</v>
      </c>
      <c r="C115" s="41">
        <v>0</v>
      </c>
      <c r="D115">
        <v>0</v>
      </c>
      <c r="E115">
        <v>0</v>
      </c>
      <c r="G115" t="str">
        <f t="shared" si="7"/>
        <v>FP</v>
      </c>
      <c r="H115" t="str">
        <f t="shared" si="8"/>
        <v>TP</v>
      </c>
      <c r="I115" t="str">
        <f t="shared" si="9"/>
        <v>FP</v>
      </c>
      <c r="J115" t="str">
        <f t="shared" si="10"/>
        <v>FP</v>
      </c>
    </row>
    <row r="116" spans="1:10" x14ac:dyDescent="0.3">
      <c r="A116" s="40">
        <v>1</v>
      </c>
      <c r="B116">
        <v>1</v>
      </c>
      <c r="C116" s="41">
        <v>1</v>
      </c>
      <c r="D116">
        <v>1</v>
      </c>
      <c r="E116">
        <v>1</v>
      </c>
      <c r="G116" t="str">
        <f t="shared" si="7"/>
        <v>TP</v>
      </c>
      <c r="H116" t="str">
        <f t="shared" si="8"/>
        <v>FP</v>
      </c>
      <c r="I116" t="str">
        <f t="shared" si="9"/>
        <v>TP</v>
      </c>
      <c r="J116" t="str">
        <f t="shared" si="10"/>
        <v>TP</v>
      </c>
    </row>
    <row r="117" spans="1:10" x14ac:dyDescent="0.3">
      <c r="A117" s="39">
        <v>1</v>
      </c>
      <c r="B117">
        <v>0</v>
      </c>
      <c r="C117" s="41">
        <v>0</v>
      </c>
      <c r="D117">
        <v>0</v>
      </c>
      <c r="E117">
        <v>0</v>
      </c>
      <c r="G117" t="str">
        <f t="shared" si="7"/>
        <v>FP</v>
      </c>
      <c r="H117" t="str">
        <f t="shared" si="8"/>
        <v>TP</v>
      </c>
      <c r="I117" t="str">
        <f t="shared" si="9"/>
        <v>FP</v>
      </c>
      <c r="J117" t="str">
        <f t="shared" si="10"/>
        <v>FP</v>
      </c>
    </row>
    <row r="118" spans="1:10" x14ac:dyDescent="0.3">
      <c r="A118" s="40">
        <v>0</v>
      </c>
      <c r="B118">
        <v>0</v>
      </c>
      <c r="C118" s="41">
        <v>0</v>
      </c>
      <c r="D118">
        <v>0</v>
      </c>
      <c r="E118">
        <v>0</v>
      </c>
      <c r="G118" t="str">
        <f t="shared" si="7"/>
        <v>TN</v>
      </c>
      <c r="H118" t="str">
        <f t="shared" si="8"/>
        <v>FN</v>
      </c>
      <c r="I118" t="str">
        <f t="shared" si="9"/>
        <v>TN</v>
      </c>
      <c r="J118" t="str">
        <f t="shared" si="10"/>
        <v>TN</v>
      </c>
    </row>
    <row r="119" spans="1:10" x14ac:dyDescent="0.3">
      <c r="A119" s="39">
        <v>0</v>
      </c>
      <c r="B119">
        <v>0</v>
      </c>
      <c r="C119" s="41">
        <v>1</v>
      </c>
      <c r="D119">
        <v>0</v>
      </c>
      <c r="E119">
        <v>0</v>
      </c>
      <c r="G119" t="str">
        <f t="shared" si="7"/>
        <v>TN</v>
      </c>
      <c r="H119" t="str">
        <f t="shared" ref="H119:H150" si="11">IF(AND($A119=1,C185=1),"TP",IF(AND($A119=0,C185=0),"TN",IF($A119&gt;C185,"FP","FN")))</f>
        <v>FN</v>
      </c>
      <c r="I119" t="str">
        <f t="shared" si="9"/>
        <v>TN</v>
      </c>
      <c r="J119" t="str">
        <f t="shared" si="10"/>
        <v>TN</v>
      </c>
    </row>
    <row r="120" spans="1:10" x14ac:dyDescent="0.3">
      <c r="A120" s="40">
        <v>0</v>
      </c>
      <c r="B120">
        <v>0</v>
      </c>
      <c r="C120" s="41">
        <v>0</v>
      </c>
      <c r="D120">
        <v>0</v>
      </c>
      <c r="E120">
        <v>0</v>
      </c>
      <c r="G120" t="str">
        <f t="shared" si="7"/>
        <v>TN</v>
      </c>
      <c r="H120" t="str">
        <f t="shared" si="11"/>
        <v>FN</v>
      </c>
      <c r="I120" t="str">
        <f t="shared" si="9"/>
        <v>TN</v>
      </c>
      <c r="J120" t="str">
        <f t="shared" si="10"/>
        <v>TN</v>
      </c>
    </row>
    <row r="121" spans="1:10" x14ac:dyDescent="0.3">
      <c r="A121" s="39">
        <v>0</v>
      </c>
      <c r="B121">
        <v>0</v>
      </c>
      <c r="C121" s="41">
        <v>1</v>
      </c>
      <c r="D121">
        <v>0</v>
      </c>
      <c r="E121">
        <v>0</v>
      </c>
      <c r="G121" t="str">
        <f t="shared" si="7"/>
        <v>TN</v>
      </c>
      <c r="H121" t="str">
        <f t="shared" si="11"/>
        <v>FN</v>
      </c>
      <c r="I121" t="str">
        <f t="shared" si="9"/>
        <v>TN</v>
      </c>
      <c r="J121" t="str">
        <f t="shared" si="10"/>
        <v>TN</v>
      </c>
    </row>
    <row r="122" spans="1:10" x14ac:dyDescent="0.3">
      <c r="A122" s="40">
        <v>1</v>
      </c>
      <c r="B122">
        <v>0</v>
      </c>
      <c r="C122" s="41">
        <v>0</v>
      </c>
      <c r="D122">
        <v>0</v>
      </c>
      <c r="E122">
        <v>0</v>
      </c>
      <c r="G122" t="str">
        <f t="shared" si="7"/>
        <v>FP</v>
      </c>
      <c r="H122" t="str">
        <f t="shared" si="11"/>
        <v>FP</v>
      </c>
      <c r="I122" t="str">
        <f t="shared" si="9"/>
        <v>FP</v>
      </c>
      <c r="J122" t="str">
        <f t="shared" si="10"/>
        <v>FP</v>
      </c>
    </row>
    <row r="123" spans="1:10" x14ac:dyDescent="0.3">
      <c r="A123" s="39">
        <v>1</v>
      </c>
      <c r="B123">
        <v>0</v>
      </c>
      <c r="C123" s="41">
        <v>1</v>
      </c>
      <c r="D123">
        <v>0</v>
      </c>
      <c r="E123">
        <v>0</v>
      </c>
      <c r="G123" t="str">
        <f t="shared" si="7"/>
        <v>FP</v>
      </c>
      <c r="H123" t="str">
        <f t="shared" si="11"/>
        <v>FP</v>
      </c>
      <c r="I123" t="str">
        <f t="shared" si="9"/>
        <v>FP</v>
      </c>
      <c r="J123" t="str">
        <f t="shared" si="10"/>
        <v>FP</v>
      </c>
    </row>
    <row r="124" spans="1:10" x14ac:dyDescent="0.3">
      <c r="A124" s="40">
        <v>1</v>
      </c>
      <c r="B124">
        <v>1</v>
      </c>
      <c r="C124" s="41">
        <v>1</v>
      </c>
      <c r="D124">
        <v>1</v>
      </c>
      <c r="E124">
        <v>1</v>
      </c>
      <c r="G124" t="str">
        <f t="shared" si="7"/>
        <v>TP</v>
      </c>
      <c r="H124" t="str">
        <f t="shared" si="11"/>
        <v>FP</v>
      </c>
      <c r="I124" t="str">
        <f t="shared" si="9"/>
        <v>TP</v>
      </c>
      <c r="J124" t="str">
        <f t="shared" si="10"/>
        <v>TP</v>
      </c>
    </row>
    <row r="125" spans="1:10" x14ac:dyDescent="0.3">
      <c r="A125" s="39">
        <v>1</v>
      </c>
      <c r="B125">
        <v>0</v>
      </c>
      <c r="C125" s="41">
        <v>0</v>
      </c>
      <c r="D125">
        <v>0</v>
      </c>
      <c r="E125">
        <v>0</v>
      </c>
      <c r="G125" t="str">
        <f t="shared" si="7"/>
        <v>FP</v>
      </c>
      <c r="H125" t="str">
        <f t="shared" si="11"/>
        <v>TP</v>
      </c>
      <c r="I125" t="str">
        <f t="shared" si="9"/>
        <v>FP</v>
      </c>
      <c r="J125" t="str">
        <f t="shared" si="10"/>
        <v>FP</v>
      </c>
    </row>
    <row r="126" spans="1:10" x14ac:dyDescent="0.3">
      <c r="A126" s="40">
        <v>0</v>
      </c>
      <c r="B126">
        <v>0</v>
      </c>
      <c r="C126" s="41">
        <v>1</v>
      </c>
      <c r="D126">
        <v>0</v>
      </c>
      <c r="E126">
        <v>0</v>
      </c>
      <c r="G126" t="str">
        <f t="shared" si="7"/>
        <v>TN</v>
      </c>
      <c r="H126" t="str">
        <f t="shared" si="11"/>
        <v>FN</v>
      </c>
      <c r="I126" t="str">
        <f t="shared" si="9"/>
        <v>TN</v>
      </c>
      <c r="J126" t="str">
        <f t="shared" si="10"/>
        <v>TN</v>
      </c>
    </row>
    <row r="127" spans="1:10" x14ac:dyDescent="0.3">
      <c r="A127" s="39">
        <v>0</v>
      </c>
      <c r="B127">
        <v>0</v>
      </c>
      <c r="C127" s="41">
        <v>0</v>
      </c>
      <c r="D127">
        <v>0</v>
      </c>
      <c r="E127">
        <v>0</v>
      </c>
      <c r="G127" t="str">
        <f t="shared" si="7"/>
        <v>TN</v>
      </c>
      <c r="H127" t="str">
        <f t="shared" si="11"/>
        <v>TN</v>
      </c>
      <c r="I127" t="str">
        <f t="shared" si="9"/>
        <v>TN</v>
      </c>
      <c r="J127" t="str">
        <f t="shared" si="10"/>
        <v>TN</v>
      </c>
    </row>
    <row r="128" spans="1:10" x14ac:dyDescent="0.3">
      <c r="A128" s="40">
        <v>1</v>
      </c>
      <c r="B128">
        <v>0</v>
      </c>
      <c r="C128" s="41">
        <v>0</v>
      </c>
      <c r="D128">
        <v>0</v>
      </c>
      <c r="E128">
        <v>0</v>
      </c>
      <c r="G128" t="str">
        <f t="shared" si="7"/>
        <v>FP</v>
      </c>
      <c r="H128" t="str">
        <f t="shared" si="11"/>
        <v>FP</v>
      </c>
      <c r="I128" t="str">
        <f t="shared" si="9"/>
        <v>FP</v>
      </c>
      <c r="J128" t="str">
        <f t="shared" si="10"/>
        <v>FP</v>
      </c>
    </row>
    <row r="129" spans="1:10" x14ac:dyDescent="0.3">
      <c r="A129" s="39">
        <v>0</v>
      </c>
      <c r="B129">
        <v>0</v>
      </c>
      <c r="C129" s="41">
        <v>0</v>
      </c>
      <c r="D129">
        <v>0</v>
      </c>
      <c r="E129">
        <v>0</v>
      </c>
      <c r="G129" t="str">
        <f t="shared" si="7"/>
        <v>TN</v>
      </c>
      <c r="H129" t="str">
        <f t="shared" si="11"/>
        <v>TN</v>
      </c>
      <c r="I129" t="str">
        <f t="shared" si="9"/>
        <v>TN</v>
      </c>
      <c r="J129" t="str">
        <f t="shared" si="10"/>
        <v>TN</v>
      </c>
    </row>
    <row r="130" spans="1:10" x14ac:dyDescent="0.3">
      <c r="A130" s="40">
        <v>0</v>
      </c>
      <c r="B130">
        <v>0</v>
      </c>
      <c r="C130" s="41">
        <v>0</v>
      </c>
      <c r="D130">
        <v>0</v>
      </c>
      <c r="E130">
        <v>0</v>
      </c>
      <c r="G130" t="str">
        <f t="shared" si="7"/>
        <v>TN</v>
      </c>
      <c r="H130" t="str">
        <f t="shared" si="11"/>
        <v>TN</v>
      </c>
      <c r="I130" t="str">
        <f t="shared" si="9"/>
        <v>TN</v>
      </c>
      <c r="J130" t="str">
        <f t="shared" si="10"/>
        <v>TN</v>
      </c>
    </row>
    <row r="131" spans="1:10" x14ac:dyDescent="0.3">
      <c r="A131" s="39">
        <v>0</v>
      </c>
      <c r="B131">
        <v>0</v>
      </c>
      <c r="C131" s="41">
        <v>0</v>
      </c>
      <c r="D131">
        <v>0</v>
      </c>
      <c r="E131">
        <v>0</v>
      </c>
      <c r="G131" t="str">
        <f t="shared" ref="G131:G194" si="12">IF(AND($A131=1,B131=1),"TP",IF(AND($A131=0,B131=0),"TN",IF($A131&gt;B131,"FP","FN")))</f>
        <v>TN</v>
      </c>
      <c r="H131" t="str">
        <f t="shared" si="11"/>
        <v>FN</v>
      </c>
      <c r="I131" t="str">
        <f t="shared" ref="I131:I194" si="13">IF(AND($A131=1,D131=1),"TP",IF(AND($A131=0,D131=0),"TN",IF($A131&gt;D131,"FP","FN")))</f>
        <v>TN</v>
      </c>
      <c r="J131" t="str">
        <f t="shared" ref="J131:J194" si="14">IF(AND($A131=1,E131=1),"TP",IF(AND($A131=0,E131=0),"TN",IF($A131&gt;E131,"FP","FN")))</f>
        <v>TN</v>
      </c>
    </row>
    <row r="132" spans="1:10" x14ac:dyDescent="0.3">
      <c r="A132" s="40">
        <v>0</v>
      </c>
      <c r="B132">
        <v>0</v>
      </c>
      <c r="C132" s="41">
        <v>1</v>
      </c>
      <c r="D132">
        <v>0</v>
      </c>
      <c r="E132">
        <v>0</v>
      </c>
      <c r="G132" t="str">
        <f t="shared" si="12"/>
        <v>TN</v>
      </c>
      <c r="H132" t="str">
        <f t="shared" si="11"/>
        <v>FN</v>
      </c>
      <c r="I132" t="str">
        <f t="shared" si="13"/>
        <v>TN</v>
      </c>
      <c r="J132" t="str">
        <f t="shared" si="14"/>
        <v>TN</v>
      </c>
    </row>
    <row r="133" spans="1:10" x14ac:dyDescent="0.3">
      <c r="A133" s="39">
        <v>0</v>
      </c>
      <c r="B133">
        <v>0</v>
      </c>
      <c r="C133" s="41">
        <v>1</v>
      </c>
      <c r="D133">
        <v>0</v>
      </c>
      <c r="E133">
        <v>0</v>
      </c>
      <c r="G133" t="str">
        <f t="shared" si="12"/>
        <v>TN</v>
      </c>
      <c r="H133" t="str">
        <f t="shared" si="11"/>
        <v>FN</v>
      </c>
      <c r="I133" t="str">
        <f t="shared" si="13"/>
        <v>TN</v>
      </c>
      <c r="J133" t="str">
        <f t="shared" si="14"/>
        <v>TN</v>
      </c>
    </row>
    <row r="134" spans="1:10" x14ac:dyDescent="0.3">
      <c r="A134" s="40">
        <v>0</v>
      </c>
      <c r="B134">
        <v>0</v>
      </c>
      <c r="C134" s="41">
        <v>1</v>
      </c>
      <c r="D134">
        <v>0</v>
      </c>
      <c r="E134">
        <v>0</v>
      </c>
      <c r="G134" t="str">
        <f t="shared" si="12"/>
        <v>TN</v>
      </c>
      <c r="H134" t="str">
        <f t="shared" si="11"/>
        <v>TN</v>
      </c>
      <c r="I134" t="str">
        <f t="shared" si="13"/>
        <v>TN</v>
      </c>
      <c r="J134" t="str">
        <f t="shared" si="14"/>
        <v>TN</v>
      </c>
    </row>
    <row r="135" spans="1:10" x14ac:dyDescent="0.3">
      <c r="A135" s="39">
        <v>0</v>
      </c>
      <c r="B135">
        <v>0</v>
      </c>
      <c r="C135" s="41">
        <v>1</v>
      </c>
      <c r="D135">
        <v>0</v>
      </c>
      <c r="E135">
        <v>0</v>
      </c>
      <c r="G135" t="str">
        <f t="shared" si="12"/>
        <v>TN</v>
      </c>
      <c r="H135" t="str">
        <f t="shared" si="11"/>
        <v>FN</v>
      </c>
      <c r="I135" t="str">
        <f t="shared" si="13"/>
        <v>TN</v>
      </c>
      <c r="J135" t="str">
        <f t="shared" si="14"/>
        <v>TN</v>
      </c>
    </row>
    <row r="136" spans="1:10" x14ac:dyDescent="0.3">
      <c r="A136" s="40">
        <v>0</v>
      </c>
      <c r="B136">
        <v>0</v>
      </c>
      <c r="C136" s="41">
        <v>0</v>
      </c>
      <c r="D136">
        <v>0</v>
      </c>
      <c r="E136">
        <v>0</v>
      </c>
      <c r="G136" t="str">
        <f t="shared" si="12"/>
        <v>TN</v>
      </c>
      <c r="H136" t="str">
        <f t="shared" si="11"/>
        <v>TN</v>
      </c>
      <c r="I136" t="str">
        <f t="shared" si="13"/>
        <v>TN</v>
      </c>
      <c r="J136" t="str">
        <f t="shared" si="14"/>
        <v>TN</v>
      </c>
    </row>
    <row r="137" spans="1:10" x14ac:dyDescent="0.3">
      <c r="A137" s="39">
        <v>1</v>
      </c>
      <c r="B137">
        <v>0</v>
      </c>
      <c r="C137" s="41">
        <v>1</v>
      </c>
      <c r="D137">
        <v>0</v>
      </c>
      <c r="E137">
        <v>0</v>
      </c>
      <c r="G137" t="str">
        <f t="shared" si="12"/>
        <v>FP</v>
      </c>
      <c r="H137" t="str">
        <f t="shared" si="11"/>
        <v>FP</v>
      </c>
      <c r="I137" t="str">
        <f t="shared" si="13"/>
        <v>FP</v>
      </c>
      <c r="J137" t="str">
        <f t="shared" si="14"/>
        <v>FP</v>
      </c>
    </row>
    <row r="138" spans="1:10" x14ac:dyDescent="0.3">
      <c r="A138" s="40">
        <v>0</v>
      </c>
      <c r="B138">
        <v>0</v>
      </c>
      <c r="C138" s="41">
        <v>0</v>
      </c>
      <c r="D138">
        <v>0</v>
      </c>
      <c r="E138">
        <v>0</v>
      </c>
      <c r="G138" t="str">
        <f t="shared" si="12"/>
        <v>TN</v>
      </c>
      <c r="H138" t="str">
        <f t="shared" si="11"/>
        <v>TN</v>
      </c>
      <c r="I138" t="str">
        <f t="shared" si="13"/>
        <v>TN</v>
      </c>
      <c r="J138" t="str">
        <f t="shared" si="14"/>
        <v>TN</v>
      </c>
    </row>
    <row r="139" spans="1:10" x14ac:dyDescent="0.3">
      <c r="A139" s="39">
        <v>1</v>
      </c>
      <c r="B139">
        <v>1</v>
      </c>
      <c r="C139" s="41">
        <v>1</v>
      </c>
      <c r="D139">
        <v>1</v>
      </c>
      <c r="E139">
        <v>1</v>
      </c>
      <c r="G139" t="str">
        <f t="shared" si="12"/>
        <v>TP</v>
      </c>
      <c r="H139" t="str">
        <f t="shared" si="11"/>
        <v>TP</v>
      </c>
      <c r="I139" t="str">
        <f t="shared" si="13"/>
        <v>TP</v>
      </c>
      <c r="J139" t="str">
        <f t="shared" si="14"/>
        <v>TP</v>
      </c>
    </row>
    <row r="140" spans="1:10" x14ac:dyDescent="0.3">
      <c r="A140" s="40">
        <v>0</v>
      </c>
      <c r="B140">
        <v>0</v>
      </c>
      <c r="C140" s="41">
        <v>1</v>
      </c>
      <c r="D140">
        <v>0</v>
      </c>
      <c r="E140">
        <v>0</v>
      </c>
      <c r="G140" t="str">
        <f t="shared" si="12"/>
        <v>TN</v>
      </c>
      <c r="H140" t="str">
        <f t="shared" si="11"/>
        <v>FN</v>
      </c>
      <c r="I140" t="str">
        <f t="shared" si="13"/>
        <v>TN</v>
      </c>
      <c r="J140" t="str">
        <f t="shared" si="14"/>
        <v>TN</v>
      </c>
    </row>
    <row r="141" spans="1:10" x14ac:dyDescent="0.3">
      <c r="A141" s="39">
        <v>0</v>
      </c>
      <c r="B141">
        <v>0</v>
      </c>
      <c r="C141" s="41">
        <v>0</v>
      </c>
      <c r="D141">
        <v>0</v>
      </c>
      <c r="E141">
        <v>0</v>
      </c>
      <c r="G141" t="str">
        <f t="shared" si="12"/>
        <v>TN</v>
      </c>
      <c r="H141" t="str">
        <f t="shared" si="11"/>
        <v>FN</v>
      </c>
      <c r="I141" t="str">
        <f t="shared" si="13"/>
        <v>TN</v>
      </c>
      <c r="J141" t="str">
        <f t="shared" si="14"/>
        <v>TN</v>
      </c>
    </row>
    <row r="142" spans="1:10" x14ac:dyDescent="0.3">
      <c r="A142" s="40">
        <v>0</v>
      </c>
      <c r="B142">
        <v>0</v>
      </c>
      <c r="C142" s="41">
        <v>0</v>
      </c>
      <c r="D142">
        <v>0</v>
      </c>
      <c r="E142">
        <v>0</v>
      </c>
      <c r="G142" t="str">
        <f t="shared" si="12"/>
        <v>TN</v>
      </c>
      <c r="H142" t="str">
        <f t="shared" si="11"/>
        <v>FN</v>
      </c>
      <c r="I142" t="str">
        <f t="shared" si="13"/>
        <v>TN</v>
      </c>
      <c r="J142" t="str">
        <f t="shared" si="14"/>
        <v>TN</v>
      </c>
    </row>
    <row r="143" spans="1:10" x14ac:dyDescent="0.3">
      <c r="A143" s="39">
        <v>1</v>
      </c>
      <c r="B143">
        <v>1</v>
      </c>
      <c r="C143" s="41">
        <v>1</v>
      </c>
      <c r="D143">
        <v>1</v>
      </c>
      <c r="E143">
        <v>1</v>
      </c>
      <c r="G143" t="str">
        <f t="shared" si="12"/>
        <v>TP</v>
      </c>
      <c r="H143" t="str">
        <f t="shared" si="11"/>
        <v>TP</v>
      </c>
      <c r="I143" t="str">
        <f t="shared" si="13"/>
        <v>TP</v>
      </c>
      <c r="J143" t="str">
        <f t="shared" si="14"/>
        <v>TP</v>
      </c>
    </row>
    <row r="144" spans="1:10" x14ac:dyDescent="0.3">
      <c r="A144" s="40">
        <v>0</v>
      </c>
      <c r="B144">
        <v>0</v>
      </c>
      <c r="C144" s="41">
        <v>1</v>
      </c>
      <c r="D144">
        <v>0</v>
      </c>
      <c r="E144">
        <v>0</v>
      </c>
      <c r="G144" t="str">
        <f t="shared" si="12"/>
        <v>TN</v>
      </c>
      <c r="H144" t="str">
        <f t="shared" si="11"/>
        <v>FN</v>
      </c>
      <c r="I144" t="str">
        <f t="shared" si="13"/>
        <v>TN</v>
      </c>
      <c r="J144" t="str">
        <f t="shared" si="14"/>
        <v>TN</v>
      </c>
    </row>
    <row r="145" spans="1:10" x14ac:dyDescent="0.3">
      <c r="A145" s="39">
        <v>0</v>
      </c>
      <c r="B145">
        <v>0</v>
      </c>
      <c r="C145" s="41">
        <v>1</v>
      </c>
      <c r="D145">
        <v>0</v>
      </c>
      <c r="E145">
        <v>0</v>
      </c>
      <c r="G145" t="str">
        <f t="shared" si="12"/>
        <v>TN</v>
      </c>
      <c r="H145" t="str">
        <f t="shared" si="11"/>
        <v>FN</v>
      </c>
      <c r="I145" t="str">
        <f t="shared" si="13"/>
        <v>TN</v>
      </c>
      <c r="J145" t="str">
        <f t="shared" si="14"/>
        <v>TN</v>
      </c>
    </row>
    <row r="146" spans="1:10" x14ac:dyDescent="0.3">
      <c r="A146" s="40">
        <v>1</v>
      </c>
      <c r="B146">
        <v>0</v>
      </c>
      <c r="C146" s="41">
        <v>0</v>
      </c>
      <c r="D146">
        <v>0</v>
      </c>
      <c r="E146">
        <v>0</v>
      </c>
      <c r="G146" t="str">
        <f t="shared" si="12"/>
        <v>FP</v>
      </c>
      <c r="H146" t="str">
        <f t="shared" si="11"/>
        <v>TP</v>
      </c>
      <c r="I146" t="str">
        <f t="shared" si="13"/>
        <v>FP</v>
      </c>
      <c r="J146" t="str">
        <f t="shared" si="14"/>
        <v>FP</v>
      </c>
    </row>
    <row r="147" spans="1:10" x14ac:dyDescent="0.3">
      <c r="A147" s="39">
        <v>0</v>
      </c>
      <c r="B147">
        <v>0</v>
      </c>
      <c r="C147" s="41">
        <v>1</v>
      </c>
      <c r="D147">
        <v>0</v>
      </c>
      <c r="E147">
        <v>0</v>
      </c>
      <c r="G147" t="str">
        <f t="shared" si="12"/>
        <v>TN</v>
      </c>
      <c r="H147" t="str">
        <f t="shared" si="11"/>
        <v>FN</v>
      </c>
      <c r="I147" t="str">
        <f t="shared" si="13"/>
        <v>TN</v>
      </c>
      <c r="J147" t="str">
        <f t="shared" si="14"/>
        <v>TN</v>
      </c>
    </row>
    <row r="148" spans="1:10" x14ac:dyDescent="0.3">
      <c r="A148" s="40">
        <v>0</v>
      </c>
      <c r="B148">
        <v>0</v>
      </c>
      <c r="C148" s="41">
        <v>0</v>
      </c>
      <c r="D148">
        <v>0</v>
      </c>
      <c r="E148">
        <v>0</v>
      </c>
      <c r="G148" t="str">
        <f t="shared" si="12"/>
        <v>TN</v>
      </c>
      <c r="H148" t="str">
        <f t="shared" si="11"/>
        <v>TN</v>
      </c>
      <c r="I148" t="str">
        <f t="shared" si="13"/>
        <v>TN</v>
      </c>
      <c r="J148" t="str">
        <f t="shared" si="14"/>
        <v>TN</v>
      </c>
    </row>
    <row r="149" spans="1:10" x14ac:dyDescent="0.3">
      <c r="A149" s="39">
        <v>1</v>
      </c>
      <c r="B149">
        <v>0</v>
      </c>
      <c r="C149" s="41">
        <v>1</v>
      </c>
      <c r="D149">
        <v>0</v>
      </c>
      <c r="E149">
        <v>0</v>
      </c>
      <c r="G149" t="str">
        <f t="shared" si="12"/>
        <v>FP</v>
      </c>
      <c r="H149" t="str">
        <f t="shared" si="11"/>
        <v>FP</v>
      </c>
      <c r="I149" t="str">
        <f t="shared" si="13"/>
        <v>FP</v>
      </c>
      <c r="J149" t="str">
        <f t="shared" si="14"/>
        <v>FP</v>
      </c>
    </row>
    <row r="150" spans="1:10" x14ac:dyDescent="0.3">
      <c r="A150" s="40">
        <v>0</v>
      </c>
      <c r="B150">
        <v>0</v>
      </c>
      <c r="C150" s="41">
        <v>1</v>
      </c>
      <c r="D150">
        <v>0</v>
      </c>
      <c r="E150">
        <v>0</v>
      </c>
      <c r="G150" t="str">
        <f t="shared" si="12"/>
        <v>TN</v>
      </c>
      <c r="H150" t="str">
        <f t="shared" si="11"/>
        <v>FN</v>
      </c>
      <c r="I150" t="str">
        <f t="shared" si="13"/>
        <v>TN</v>
      </c>
      <c r="J150" t="str">
        <f t="shared" si="14"/>
        <v>TN</v>
      </c>
    </row>
    <row r="151" spans="1:10" x14ac:dyDescent="0.3">
      <c r="A151" s="39">
        <v>0</v>
      </c>
      <c r="B151">
        <v>0</v>
      </c>
      <c r="C151" s="41">
        <v>0</v>
      </c>
      <c r="D151">
        <v>0</v>
      </c>
      <c r="E151">
        <v>0</v>
      </c>
      <c r="G151" t="str">
        <f t="shared" si="12"/>
        <v>TN</v>
      </c>
      <c r="H151" t="str">
        <f t="shared" ref="H151:H182" si="15">IF(AND($A151=1,C217=1),"TP",IF(AND($A151=0,C217=0),"TN",IF($A151&gt;C217,"FP","FN")))</f>
        <v>FN</v>
      </c>
      <c r="I151" t="str">
        <f t="shared" si="13"/>
        <v>TN</v>
      </c>
      <c r="J151" t="str">
        <f t="shared" si="14"/>
        <v>TN</v>
      </c>
    </row>
    <row r="152" spans="1:10" x14ac:dyDescent="0.3">
      <c r="A152" s="40">
        <v>0</v>
      </c>
      <c r="B152">
        <v>0</v>
      </c>
      <c r="C152" s="41">
        <v>1</v>
      </c>
      <c r="D152">
        <v>0</v>
      </c>
      <c r="E152">
        <v>0</v>
      </c>
      <c r="G152" t="str">
        <f t="shared" si="12"/>
        <v>TN</v>
      </c>
      <c r="H152" t="str">
        <f t="shared" si="15"/>
        <v>FN</v>
      </c>
      <c r="I152" t="str">
        <f t="shared" si="13"/>
        <v>TN</v>
      </c>
      <c r="J152" t="str">
        <f t="shared" si="14"/>
        <v>TN</v>
      </c>
    </row>
    <row r="153" spans="1:10" x14ac:dyDescent="0.3">
      <c r="A153" s="39">
        <v>0</v>
      </c>
      <c r="B153">
        <v>0</v>
      </c>
      <c r="C153" s="41">
        <v>1</v>
      </c>
      <c r="D153">
        <v>0</v>
      </c>
      <c r="E153">
        <v>0</v>
      </c>
      <c r="G153" t="str">
        <f t="shared" si="12"/>
        <v>TN</v>
      </c>
      <c r="H153" t="str">
        <f t="shared" si="15"/>
        <v>FN</v>
      </c>
      <c r="I153" t="str">
        <f t="shared" si="13"/>
        <v>TN</v>
      </c>
      <c r="J153" t="str">
        <f t="shared" si="14"/>
        <v>TN</v>
      </c>
    </row>
    <row r="154" spans="1:10" x14ac:dyDescent="0.3">
      <c r="A154" s="40">
        <v>1</v>
      </c>
      <c r="B154">
        <v>0</v>
      </c>
      <c r="C154" s="41">
        <v>0</v>
      </c>
      <c r="D154">
        <v>0</v>
      </c>
      <c r="E154">
        <v>0</v>
      </c>
      <c r="G154" t="str">
        <f t="shared" si="12"/>
        <v>FP</v>
      </c>
      <c r="H154" t="str">
        <f t="shared" si="15"/>
        <v>FP</v>
      </c>
      <c r="I154" t="str">
        <f t="shared" si="13"/>
        <v>FP</v>
      </c>
      <c r="J154" t="str">
        <f t="shared" si="14"/>
        <v>FP</v>
      </c>
    </row>
    <row r="155" spans="1:10" x14ac:dyDescent="0.3">
      <c r="A155" s="39">
        <v>1</v>
      </c>
      <c r="B155">
        <v>1</v>
      </c>
      <c r="C155" s="41">
        <v>1</v>
      </c>
      <c r="D155">
        <v>1</v>
      </c>
      <c r="E155">
        <v>1</v>
      </c>
      <c r="G155" t="str">
        <f t="shared" si="12"/>
        <v>TP</v>
      </c>
      <c r="H155" t="str">
        <f t="shared" si="15"/>
        <v>TP</v>
      </c>
      <c r="I155" t="str">
        <f t="shared" si="13"/>
        <v>TP</v>
      </c>
      <c r="J155" t="str">
        <f t="shared" si="14"/>
        <v>TP</v>
      </c>
    </row>
    <row r="156" spans="1:10" x14ac:dyDescent="0.3">
      <c r="A156" s="40">
        <v>1</v>
      </c>
      <c r="B156">
        <v>0</v>
      </c>
      <c r="C156" s="41">
        <v>1</v>
      </c>
      <c r="D156">
        <v>0</v>
      </c>
      <c r="E156">
        <v>0</v>
      </c>
      <c r="G156" t="str">
        <f t="shared" si="12"/>
        <v>FP</v>
      </c>
      <c r="H156" t="str">
        <f t="shared" si="15"/>
        <v>FP</v>
      </c>
      <c r="I156" t="str">
        <f t="shared" si="13"/>
        <v>FP</v>
      </c>
      <c r="J156" t="str">
        <f t="shared" si="14"/>
        <v>FP</v>
      </c>
    </row>
    <row r="157" spans="1:10" x14ac:dyDescent="0.3">
      <c r="A157" s="39">
        <v>0</v>
      </c>
      <c r="B157">
        <v>0</v>
      </c>
      <c r="C157" s="41">
        <v>0</v>
      </c>
      <c r="D157">
        <v>0</v>
      </c>
      <c r="E157">
        <v>0</v>
      </c>
      <c r="G157" t="str">
        <f t="shared" si="12"/>
        <v>TN</v>
      </c>
      <c r="H157" t="str">
        <f t="shared" si="15"/>
        <v>TN</v>
      </c>
      <c r="I157" t="str">
        <f t="shared" si="13"/>
        <v>TN</v>
      </c>
      <c r="J157" t="str">
        <f t="shared" si="14"/>
        <v>TN</v>
      </c>
    </row>
    <row r="158" spans="1:10" x14ac:dyDescent="0.3">
      <c r="A158" s="40">
        <v>1</v>
      </c>
      <c r="B158">
        <v>0</v>
      </c>
      <c r="C158" s="41">
        <v>0</v>
      </c>
      <c r="D158">
        <v>0</v>
      </c>
      <c r="E158">
        <v>0</v>
      </c>
      <c r="G158" t="str">
        <f t="shared" si="12"/>
        <v>FP</v>
      </c>
      <c r="H158" t="str">
        <f t="shared" si="15"/>
        <v>TP</v>
      </c>
      <c r="I158" t="str">
        <f t="shared" si="13"/>
        <v>FP</v>
      </c>
      <c r="J158" t="str">
        <f t="shared" si="14"/>
        <v>FP</v>
      </c>
    </row>
    <row r="159" spans="1:10" x14ac:dyDescent="0.3">
      <c r="A159" s="39">
        <v>0</v>
      </c>
      <c r="B159">
        <v>0</v>
      </c>
      <c r="C159" s="41">
        <v>1</v>
      </c>
      <c r="D159">
        <v>0</v>
      </c>
      <c r="E159">
        <v>0</v>
      </c>
      <c r="G159" t="str">
        <f t="shared" si="12"/>
        <v>TN</v>
      </c>
      <c r="H159" t="str">
        <f t="shared" si="15"/>
        <v>FN</v>
      </c>
      <c r="I159" t="str">
        <f t="shared" si="13"/>
        <v>TN</v>
      </c>
      <c r="J159" t="str">
        <f t="shared" si="14"/>
        <v>TN</v>
      </c>
    </row>
    <row r="160" spans="1:10" x14ac:dyDescent="0.3">
      <c r="A160" s="40">
        <v>0</v>
      </c>
      <c r="B160">
        <v>0</v>
      </c>
      <c r="C160" s="41">
        <v>0</v>
      </c>
      <c r="D160">
        <v>0</v>
      </c>
      <c r="E160">
        <v>0</v>
      </c>
      <c r="G160" t="str">
        <f t="shared" si="12"/>
        <v>TN</v>
      </c>
      <c r="H160" t="str">
        <f t="shared" si="15"/>
        <v>FN</v>
      </c>
      <c r="I160" t="str">
        <f t="shared" si="13"/>
        <v>TN</v>
      </c>
      <c r="J160" t="str">
        <f t="shared" si="14"/>
        <v>TN</v>
      </c>
    </row>
    <row r="161" spans="1:10" x14ac:dyDescent="0.3">
      <c r="A161" s="39">
        <v>0</v>
      </c>
      <c r="B161">
        <v>0</v>
      </c>
      <c r="C161" s="41">
        <v>0</v>
      </c>
      <c r="D161">
        <v>0</v>
      </c>
      <c r="E161">
        <v>0</v>
      </c>
      <c r="G161" t="str">
        <f t="shared" si="12"/>
        <v>TN</v>
      </c>
      <c r="H161" t="str">
        <f t="shared" si="15"/>
        <v>FN</v>
      </c>
      <c r="I161" t="str">
        <f t="shared" si="13"/>
        <v>TN</v>
      </c>
      <c r="J161" t="str">
        <f t="shared" si="14"/>
        <v>TN</v>
      </c>
    </row>
    <row r="162" spans="1:10" x14ac:dyDescent="0.3">
      <c r="A162" s="40">
        <v>0</v>
      </c>
      <c r="B162">
        <v>0</v>
      </c>
      <c r="C162" s="41">
        <v>0</v>
      </c>
      <c r="D162">
        <v>0</v>
      </c>
      <c r="E162">
        <v>0</v>
      </c>
      <c r="G162" t="str">
        <f t="shared" si="12"/>
        <v>TN</v>
      </c>
      <c r="H162" t="str">
        <f t="shared" si="15"/>
        <v>FN</v>
      </c>
      <c r="I162" t="str">
        <f t="shared" si="13"/>
        <v>TN</v>
      </c>
      <c r="J162" t="str">
        <f t="shared" si="14"/>
        <v>TN</v>
      </c>
    </row>
    <row r="163" spans="1:10" x14ac:dyDescent="0.3">
      <c r="A163" s="39">
        <v>0</v>
      </c>
      <c r="B163">
        <v>0</v>
      </c>
      <c r="C163" s="41">
        <v>1</v>
      </c>
      <c r="D163">
        <v>0</v>
      </c>
      <c r="E163">
        <v>0</v>
      </c>
      <c r="G163" t="str">
        <f t="shared" si="12"/>
        <v>TN</v>
      </c>
      <c r="H163" t="str">
        <f t="shared" si="15"/>
        <v>TN</v>
      </c>
      <c r="I163" t="str">
        <f t="shared" si="13"/>
        <v>TN</v>
      </c>
      <c r="J163" t="str">
        <f t="shared" si="14"/>
        <v>TN</v>
      </c>
    </row>
    <row r="164" spans="1:10" x14ac:dyDescent="0.3">
      <c r="A164" s="40">
        <v>0</v>
      </c>
      <c r="B164">
        <v>0</v>
      </c>
      <c r="C164" s="41">
        <v>0</v>
      </c>
      <c r="D164">
        <v>0</v>
      </c>
      <c r="E164">
        <v>0</v>
      </c>
      <c r="G164" t="str">
        <f t="shared" si="12"/>
        <v>TN</v>
      </c>
      <c r="H164" t="str">
        <f t="shared" si="15"/>
        <v>FN</v>
      </c>
      <c r="I164" t="str">
        <f t="shared" si="13"/>
        <v>TN</v>
      </c>
      <c r="J164" t="str">
        <f t="shared" si="14"/>
        <v>TN</v>
      </c>
    </row>
    <row r="165" spans="1:10" x14ac:dyDescent="0.3">
      <c r="A165" s="39">
        <v>0</v>
      </c>
      <c r="B165">
        <v>0</v>
      </c>
      <c r="C165" s="41">
        <v>0</v>
      </c>
      <c r="D165">
        <v>0</v>
      </c>
      <c r="E165">
        <v>0</v>
      </c>
      <c r="G165" t="str">
        <f t="shared" si="12"/>
        <v>TN</v>
      </c>
      <c r="H165" t="str">
        <f t="shared" si="15"/>
        <v>FN</v>
      </c>
      <c r="I165" t="str">
        <f t="shared" si="13"/>
        <v>TN</v>
      </c>
      <c r="J165" t="str">
        <f t="shared" si="14"/>
        <v>TN</v>
      </c>
    </row>
    <row r="166" spans="1:10" x14ac:dyDescent="0.3">
      <c r="A166" s="40">
        <v>0</v>
      </c>
      <c r="B166">
        <v>0</v>
      </c>
      <c r="C166" s="41">
        <v>1</v>
      </c>
      <c r="D166">
        <v>0</v>
      </c>
      <c r="E166">
        <v>0</v>
      </c>
      <c r="G166" t="str">
        <f t="shared" si="12"/>
        <v>TN</v>
      </c>
      <c r="H166" t="str">
        <f t="shared" si="15"/>
        <v>TN</v>
      </c>
      <c r="I166" t="str">
        <f t="shared" si="13"/>
        <v>TN</v>
      </c>
      <c r="J166" t="str">
        <f t="shared" si="14"/>
        <v>TN</v>
      </c>
    </row>
    <row r="167" spans="1:10" x14ac:dyDescent="0.3">
      <c r="A167" s="39">
        <v>0</v>
      </c>
      <c r="B167">
        <v>0</v>
      </c>
      <c r="C167" s="41">
        <v>0</v>
      </c>
      <c r="D167">
        <v>0</v>
      </c>
      <c r="E167">
        <v>0</v>
      </c>
      <c r="G167" t="str">
        <f t="shared" si="12"/>
        <v>TN</v>
      </c>
      <c r="H167" t="str">
        <f t="shared" si="15"/>
        <v>FN</v>
      </c>
      <c r="I167" t="str">
        <f t="shared" si="13"/>
        <v>TN</v>
      </c>
      <c r="J167" t="str">
        <f t="shared" si="14"/>
        <v>TN</v>
      </c>
    </row>
    <row r="168" spans="1:10" x14ac:dyDescent="0.3">
      <c r="A168" s="40">
        <v>1</v>
      </c>
      <c r="B168">
        <v>0</v>
      </c>
      <c r="C168" s="41">
        <v>0</v>
      </c>
      <c r="D168">
        <v>0</v>
      </c>
      <c r="E168">
        <v>0</v>
      </c>
      <c r="G168" t="str">
        <f t="shared" si="12"/>
        <v>FP</v>
      </c>
      <c r="H168" t="str">
        <f t="shared" si="15"/>
        <v>FP</v>
      </c>
      <c r="I168" t="str">
        <f t="shared" si="13"/>
        <v>FP</v>
      </c>
      <c r="J168" t="str">
        <f t="shared" si="14"/>
        <v>FP</v>
      </c>
    </row>
    <row r="169" spans="1:10" x14ac:dyDescent="0.3">
      <c r="A169" s="39">
        <v>1</v>
      </c>
      <c r="B169">
        <v>1</v>
      </c>
      <c r="C169" s="41">
        <v>1</v>
      </c>
      <c r="D169">
        <v>1</v>
      </c>
      <c r="E169">
        <v>1</v>
      </c>
      <c r="G169" t="str">
        <f t="shared" si="12"/>
        <v>TP</v>
      </c>
      <c r="H169" t="str">
        <f t="shared" si="15"/>
        <v>FP</v>
      </c>
      <c r="I169" t="str">
        <f t="shared" si="13"/>
        <v>TP</v>
      </c>
      <c r="J169" t="str">
        <f t="shared" si="14"/>
        <v>TP</v>
      </c>
    </row>
    <row r="170" spans="1:10" x14ac:dyDescent="0.3">
      <c r="A170" s="40">
        <v>0</v>
      </c>
      <c r="B170">
        <v>0</v>
      </c>
      <c r="C170" s="41">
        <v>0</v>
      </c>
      <c r="D170">
        <v>0</v>
      </c>
      <c r="E170">
        <v>0</v>
      </c>
      <c r="G170" t="str">
        <f t="shared" si="12"/>
        <v>TN</v>
      </c>
      <c r="H170" t="str">
        <f t="shared" si="15"/>
        <v>TN</v>
      </c>
      <c r="I170" t="str">
        <f t="shared" si="13"/>
        <v>TN</v>
      </c>
      <c r="J170" t="str">
        <f t="shared" si="14"/>
        <v>TN</v>
      </c>
    </row>
    <row r="171" spans="1:10" x14ac:dyDescent="0.3">
      <c r="A171" s="39">
        <v>1</v>
      </c>
      <c r="B171">
        <v>0</v>
      </c>
      <c r="C171" s="41">
        <v>0</v>
      </c>
      <c r="D171">
        <v>0</v>
      </c>
      <c r="E171">
        <v>0</v>
      </c>
      <c r="G171" t="str">
        <f t="shared" si="12"/>
        <v>FP</v>
      </c>
      <c r="H171" t="str">
        <f t="shared" si="15"/>
        <v>TP</v>
      </c>
      <c r="I171" t="str">
        <f t="shared" si="13"/>
        <v>FP</v>
      </c>
      <c r="J171" t="str">
        <f t="shared" si="14"/>
        <v>FP</v>
      </c>
    </row>
    <row r="172" spans="1:10" x14ac:dyDescent="0.3">
      <c r="A172" s="40">
        <v>0</v>
      </c>
      <c r="B172">
        <v>0</v>
      </c>
      <c r="C172" s="41">
        <v>1</v>
      </c>
      <c r="D172">
        <v>0</v>
      </c>
      <c r="E172">
        <v>0</v>
      </c>
      <c r="G172" t="str">
        <f t="shared" si="12"/>
        <v>TN</v>
      </c>
      <c r="H172" t="str">
        <f t="shared" si="15"/>
        <v>TN</v>
      </c>
      <c r="I172" t="str">
        <f t="shared" si="13"/>
        <v>TN</v>
      </c>
      <c r="J172" t="str">
        <f t="shared" si="14"/>
        <v>TN</v>
      </c>
    </row>
    <row r="173" spans="1:10" x14ac:dyDescent="0.3">
      <c r="A173" s="39">
        <v>0</v>
      </c>
      <c r="B173">
        <v>0</v>
      </c>
      <c r="C173" s="41">
        <v>0</v>
      </c>
      <c r="D173">
        <v>0</v>
      </c>
      <c r="E173">
        <v>0</v>
      </c>
      <c r="G173" t="str">
        <f t="shared" si="12"/>
        <v>TN</v>
      </c>
      <c r="H173" t="str">
        <f t="shared" si="15"/>
        <v>TN</v>
      </c>
      <c r="I173" t="str">
        <f t="shared" si="13"/>
        <v>TN</v>
      </c>
      <c r="J173" t="str">
        <f t="shared" si="14"/>
        <v>TN</v>
      </c>
    </row>
    <row r="174" spans="1:10" x14ac:dyDescent="0.3">
      <c r="A174" s="40">
        <v>1</v>
      </c>
      <c r="B174">
        <v>0</v>
      </c>
      <c r="C174" s="41">
        <v>1</v>
      </c>
      <c r="D174">
        <v>0</v>
      </c>
      <c r="E174">
        <v>0</v>
      </c>
      <c r="G174" t="str">
        <f t="shared" si="12"/>
        <v>FP</v>
      </c>
      <c r="H174" t="str">
        <f t="shared" si="15"/>
        <v>TP</v>
      </c>
      <c r="I174" t="str">
        <f t="shared" si="13"/>
        <v>FP</v>
      </c>
      <c r="J174" t="str">
        <f t="shared" si="14"/>
        <v>FP</v>
      </c>
    </row>
    <row r="175" spans="1:10" x14ac:dyDescent="0.3">
      <c r="A175" s="39">
        <v>0</v>
      </c>
      <c r="B175">
        <v>0</v>
      </c>
      <c r="C175" s="41">
        <v>1</v>
      </c>
      <c r="D175">
        <v>0</v>
      </c>
      <c r="E175">
        <v>0</v>
      </c>
      <c r="G175" t="str">
        <f t="shared" si="12"/>
        <v>TN</v>
      </c>
      <c r="H175" t="str">
        <f t="shared" si="15"/>
        <v>TN</v>
      </c>
      <c r="I175" t="str">
        <f t="shared" si="13"/>
        <v>TN</v>
      </c>
      <c r="J175" t="str">
        <f t="shared" si="14"/>
        <v>TN</v>
      </c>
    </row>
    <row r="176" spans="1:10" x14ac:dyDescent="0.3">
      <c r="A176" s="40">
        <v>0</v>
      </c>
      <c r="B176">
        <v>0</v>
      </c>
      <c r="C176" s="41">
        <v>0</v>
      </c>
      <c r="D176">
        <v>0</v>
      </c>
      <c r="E176">
        <v>0</v>
      </c>
      <c r="G176" t="str">
        <f t="shared" si="12"/>
        <v>TN</v>
      </c>
      <c r="H176" t="str">
        <f t="shared" si="15"/>
        <v>TN</v>
      </c>
      <c r="I176" t="str">
        <f t="shared" si="13"/>
        <v>TN</v>
      </c>
      <c r="J176" t="str">
        <f t="shared" si="14"/>
        <v>TN</v>
      </c>
    </row>
    <row r="177" spans="1:10" x14ac:dyDescent="0.3">
      <c r="A177" s="39">
        <v>1</v>
      </c>
      <c r="B177">
        <v>0</v>
      </c>
      <c r="C177" s="41">
        <v>0</v>
      </c>
      <c r="D177">
        <v>0</v>
      </c>
      <c r="E177">
        <v>0</v>
      </c>
      <c r="G177" t="str">
        <f t="shared" si="12"/>
        <v>FP</v>
      </c>
      <c r="H177" t="str">
        <f t="shared" si="15"/>
        <v>TP</v>
      </c>
      <c r="I177" t="str">
        <f t="shared" si="13"/>
        <v>FP</v>
      </c>
      <c r="J177" t="str">
        <f t="shared" si="14"/>
        <v>FP</v>
      </c>
    </row>
    <row r="178" spans="1:10" x14ac:dyDescent="0.3">
      <c r="A178" s="40">
        <v>1</v>
      </c>
      <c r="B178">
        <v>0</v>
      </c>
      <c r="C178" s="41">
        <v>0</v>
      </c>
      <c r="D178">
        <v>0</v>
      </c>
      <c r="E178">
        <v>0</v>
      </c>
      <c r="G178" t="str">
        <f t="shared" si="12"/>
        <v>FP</v>
      </c>
      <c r="H178" t="str">
        <f t="shared" si="15"/>
        <v>TP</v>
      </c>
      <c r="I178" t="str">
        <f t="shared" si="13"/>
        <v>FP</v>
      </c>
      <c r="J178" t="str">
        <f t="shared" si="14"/>
        <v>FP</v>
      </c>
    </row>
    <row r="179" spans="1:10" x14ac:dyDescent="0.3">
      <c r="A179" s="39">
        <v>0</v>
      </c>
      <c r="B179">
        <v>0</v>
      </c>
      <c r="C179" s="41">
        <v>1</v>
      </c>
      <c r="D179">
        <v>0</v>
      </c>
      <c r="E179">
        <v>0</v>
      </c>
      <c r="G179" t="str">
        <f t="shared" si="12"/>
        <v>TN</v>
      </c>
      <c r="H179" t="str">
        <f t="shared" si="15"/>
        <v>TN</v>
      </c>
      <c r="I179" t="str">
        <f t="shared" si="13"/>
        <v>TN</v>
      </c>
      <c r="J179" t="str">
        <f t="shared" si="14"/>
        <v>TN</v>
      </c>
    </row>
    <row r="180" spans="1:10" x14ac:dyDescent="0.3">
      <c r="A180" s="40">
        <v>1</v>
      </c>
      <c r="B180">
        <v>1</v>
      </c>
      <c r="C180" s="41">
        <v>1</v>
      </c>
      <c r="D180">
        <v>1</v>
      </c>
      <c r="E180">
        <v>1</v>
      </c>
      <c r="G180" t="str">
        <f t="shared" si="12"/>
        <v>TP</v>
      </c>
      <c r="H180" t="str">
        <f t="shared" si="15"/>
        <v>TP</v>
      </c>
      <c r="I180" t="str">
        <f t="shared" si="13"/>
        <v>TP</v>
      </c>
      <c r="J180" t="str">
        <f t="shared" si="14"/>
        <v>TP</v>
      </c>
    </row>
    <row r="181" spans="1:10" x14ac:dyDescent="0.3">
      <c r="A181" s="39">
        <v>0</v>
      </c>
      <c r="B181">
        <v>0</v>
      </c>
      <c r="C181" s="41">
        <v>1</v>
      </c>
      <c r="D181">
        <v>0</v>
      </c>
      <c r="E181">
        <v>0</v>
      </c>
      <c r="G181" t="str">
        <f t="shared" si="12"/>
        <v>TN</v>
      </c>
      <c r="H181" t="str">
        <f t="shared" si="15"/>
        <v>TN</v>
      </c>
      <c r="I181" t="str">
        <f t="shared" si="13"/>
        <v>TN</v>
      </c>
      <c r="J181" t="str">
        <f t="shared" si="14"/>
        <v>TN</v>
      </c>
    </row>
    <row r="182" spans="1:10" x14ac:dyDescent="0.3">
      <c r="A182" s="40">
        <v>0</v>
      </c>
      <c r="B182">
        <v>0</v>
      </c>
      <c r="C182" s="41">
        <v>0</v>
      </c>
      <c r="D182">
        <v>0</v>
      </c>
      <c r="E182">
        <v>0</v>
      </c>
      <c r="G182" t="str">
        <f t="shared" si="12"/>
        <v>TN</v>
      </c>
      <c r="H182" t="str">
        <f t="shared" si="15"/>
        <v>FN</v>
      </c>
      <c r="I182" t="str">
        <f t="shared" si="13"/>
        <v>TN</v>
      </c>
      <c r="J182" t="str">
        <f t="shared" si="14"/>
        <v>TN</v>
      </c>
    </row>
    <row r="183" spans="1:10" x14ac:dyDescent="0.3">
      <c r="A183" s="39">
        <v>1</v>
      </c>
      <c r="B183">
        <v>0</v>
      </c>
      <c r="C183" s="41">
        <v>1</v>
      </c>
      <c r="D183">
        <v>0</v>
      </c>
      <c r="E183">
        <v>0</v>
      </c>
      <c r="G183" t="str">
        <f t="shared" si="12"/>
        <v>FP</v>
      </c>
      <c r="H183" t="str">
        <f t="shared" ref="H183:H214" si="16">IF(AND($A183=1,C249=1),"TP",IF(AND($A183=0,C249=0),"TN",IF($A183&gt;C249,"FP","FN")))</f>
        <v>FP</v>
      </c>
      <c r="I183" t="str">
        <f t="shared" si="13"/>
        <v>FP</v>
      </c>
      <c r="J183" t="str">
        <f t="shared" si="14"/>
        <v>FP</v>
      </c>
    </row>
    <row r="184" spans="1:10" x14ac:dyDescent="0.3">
      <c r="A184" s="40">
        <v>1</v>
      </c>
      <c r="B184">
        <v>1</v>
      </c>
      <c r="C184" s="41">
        <v>1</v>
      </c>
      <c r="D184">
        <v>1</v>
      </c>
      <c r="E184">
        <v>1</v>
      </c>
      <c r="G184" t="str">
        <f t="shared" si="12"/>
        <v>TP</v>
      </c>
      <c r="H184" t="str">
        <f t="shared" si="16"/>
        <v>TP</v>
      </c>
      <c r="I184" t="str">
        <f t="shared" si="13"/>
        <v>TP</v>
      </c>
      <c r="J184" t="str">
        <f t="shared" si="14"/>
        <v>TP</v>
      </c>
    </row>
    <row r="185" spans="1:10" x14ac:dyDescent="0.3">
      <c r="A185" s="39">
        <v>0</v>
      </c>
      <c r="B185">
        <v>0</v>
      </c>
      <c r="C185" s="41">
        <v>1</v>
      </c>
      <c r="D185">
        <v>0</v>
      </c>
      <c r="E185">
        <v>0</v>
      </c>
      <c r="G185" t="str">
        <f t="shared" si="12"/>
        <v>TN</v>
      </c>
      <c r="H185" t="str">
        <f t="shared" si="16"/>
        <v>TN</v>
      </c>
      <c r="I185" t="str">
        <f t="shared" si="13"/>
        <v>TN</v>
      </c>
      <c r="J185" t="str">
        <f t="shared" si="14"/>
        <v>TN</v>
      </c>
    </row>
    <row r="186" spans="1:10" x14ac:dyDescent="0.3">
      <c r="A186" s="40">
        <v>0</v>
      </c>
      <c r="B186">
        <v>0</v>
      </c>
      <c r="C186" s="41">
        <v>1</v>
      </c>
      <c r="D186">
        <v>0</v>
      </c>
      <c r="E186">
        <v>0</v>
      </c>
      <c r="G186" t="str">
        <f t="shared" si="12"/>
        <v>TN</v>
      </c>
      <c r="H186" t="str">
        <f t="shared" si="16"/>
        <v>FN</v>
      </c>
      <c r="I186" t="str">
        <f t="shared" si="13"/>
        <v>TN</v>
      </c>
      <c r="J186" t="str">
        <f t="shared" si="14"/>
        <v>TN</v>
      </c>
    </row>
    <row r="187" spans="1:10" x14ac:dyDescent="0.3">
      <c r="A187" s="39">
        <v>0</v>
      </c>
      <c r="B187">
        <v>0</v>
      </c>
      <c r="C187" s="41">
        <v>1</v>
      </c>
      <c r="D187">
        <v>0</v>
      </c>
      <c r="E187">
        <v>0</v>
      </c>
      <c r="G187" t="str">
        <f t="shared" si="12"/>
        <v>TN</v>
      </c>
      <c r="H187" t="str">
        <f t="shared" si="16"/>
        <v>TN</v>
      </c>
      <c r="I187" t="str">
        <f t="shared" si="13"/>
        <v>TN</v>
      </c>
      <c r="J187" t="str">
        <f t="shared" si="14"/>
        <v>TN</v>
      </c>
    </row>
    <row r="188" spans="1:10" x14ac:dyDescent="0.3">
      <c r="A188" s="40">
        <v>0</v>
      </c>
      <c r="B188">
        <v>0</v>
      </c>
      <c r="C188" s="41">
        <v>0</v>
      </c>
      <c r="D188">
        <v>0</v>
      </c>
      <c r="E188">
        <v>0</v>
      </c>
      <c r="G188" t="str">
        <f t="shared" si="12"/>
        <v>TN</v>
      </c>
      <c r="H188" t="str">
        <f t="shared" si="16"/>
        <v>TN</v>
      </c>
      <c r="I188" t="str">
        <f t="shared" si="13"/>
        <v>TN</v>
      </c>
      <c r="J188" t="str">
        <f t="shared" si="14"/>
        <v>TN</v>
      </c>
    </row>
    <row r="189" spans="1:10" x14ac:dyDescent="0.3">
      <c r="A189" s="39">
        <v>0</v>
      </c>
      <c r="B189">
        <v>0</v>
      </c>
      <c r="C189" s="41">
        <v>0</v>
      </c>
      <c r="D189">
        <v>0</v>
      </c>
      <c r="E189">
        <v>0</v>
      </c>
      <c r="G189" t="str">
        <f t="shared" si="12"/>
        <v>TN</v>
      </c>
      <c r="H189" t="str">
        <f t="shared" si="16"/>
        <v>FN</v>
      </c>
      <c r="I189" t="str">
        <f t="shared" si="13"/>
        <v>TN</v>
      </c>
      <c r="J189" t="str">
        <f t="shared" si="14"/>
        <v>TN</v>
      </c>
    </row>
    <row r="190" spans="1:10" x14ac:dyDescent="0.3">
      <c r="A190" s="40">
        <v>0</v>
      </c>
      <c r="B190">
        <v>0</v>
      </c>
      <c r="C190" s="41">
        <v>0</v>
      </c>
      <c r="D190">
        <v>0</v>
      </c>
      <c r="E190">
        <v>0</v>
      </c>
      <c r="G190" t="str">
        <f t="shared" si="12"/>
        <v>TN</v>
      </c>
      <c r="H190" t="str">
        <f t="shared" si="16"/>
        <v>TN</v>
      </c>
      <c r="I190" t="str">
        <f t="shared" si="13"/>
        <v>TN</v>
      </c>
      <c r="J190" t="str">
        <f t="shared" si="14"/>
        <v>TN</v>
      </c>
    </row>
    <row r="191" spans="1:10" x14ac:dyDescent="0.3">
      <c r="A191" s="39">
        <v>1</v>
      </c>
      <c r="B191">
        <v>0</v>
      </c>
      <c r="C191" s="41">
        <v>1</v>
      </c>
      <c r="D191">
        <v>0</v>
      </c>
      <c r="E191">
        <v>0</v>
      </c>
      <c r="G191" t="str">
        <f t="shared" si="12"/>
        <v>FP</v>
      </c>
      <c r="H191" t="str">
        <f t="shared" si="16"/>
        <v>TP</v>
      </c>
      <c r="I191" t="str">
        <f t="shared" si="13"/>
        <v>FP</v>
      </c>
      <c r="J191" t="str">
        <f t="shared" si="14"/>
        <v>FP</v>
      </c>
    </row>
    <row r="192" spans="1:10" x14ac:dyDescent="0.3">
      <c r="A192" s="40">
        <v>0</v>
      </c>
      <c r="B192">
        <v>0</v>
      </c>
      <c r="C192" s="41">
        <v>1</v>
      </c>
      <c r="D192">
        <v>0</v>
      </c>
      <c r="E192">
        <v>0</v>
      </c>
      <c r="G192" t="str">
        <f t="shared" si="12"/>
        <v>TN</v>
      </c>
      <c r="H192" t="str">
        <f t="shared" si="16"/>
        <v>FN</v>
      </c>
      <c r="I192" t="str">
        <f t="shared" si="13"/>
        <v>TN</v>
      </c>
      <c r="J192" t="str">
        <f t="shared" si="14"/>
        <v>TN</v>
      </c>
    </row>
    <row r="193" spans="1:10" x14ac:dyDescent="0.3">
      <c r="A193" s="39">
        <v>0</v>
      </c>
      <c r="B193">
        <v>0</v>
      </c>
      <c r="C193" s="41">
        <v>0</v>
      </c>
      <c r="D193">
        <v>0</v>
      </c>
      <c r="E193">
        <v>0</v>
      </c>
      <c r="G193" t="str">
        <f t="shared" si="12"/>
        <v>TN</v>
      </c>
      <c r="H193" t="str">
        <f t="shared" si="16"/>
        <v>FN</v>
      </c>
      <c r="I193" t="str">
        <f t="shared" si="13"/>
        <v>TN</v>
      </c>
      <c r="J193" t="str">
        <f t="shared" si="14"/>
        <v>TN</v>
      </c>
    </row>
    <row r="194" spans="1:10" x14ac:dyDescent="0.3">
      <c r="A194" s="40">
        <v>0</v>
      </c>
      <c r="B194">
        <v>0</v>
      </c>
      <c r="C194" s="41">
        <v>0</v>
      </c>
      <c r="D194">
        <v>0</v>
      </c>
      <c r="E194">
        <v>0</v>
      </c>
      <c r="G194" t="str">
        <f t="shared" si="12"/>
        <v>TN</v>
      </c>
      <c r="H194" t="str">
        <f t="shared" si="16"/>
        <v>FN</v>
      </c>
      <c r="I194" t="str">
        <f t="shared" si="13"/>
        <v>TN</v>
      </c>
      <c r="J194" t="str">
        <f t="shared" si="14"/>
        <v>TN</v>
      </c>
    </row>
    <row r="195" spans="1:10" x14ac:dyDescent="0.3">
      <c r="A195" s="39">
        <v>0</v>
      </c>
      <c r="B195">
        <v>0</v>
      </c>
      <c r="C195" s="41">
        <v>0</v>
      </c>
      <c r="D195">
        <v>0</v>
      </c>
      <c r="E195">
        <v>0</v>
      </c>
      <c r="G195" t="str">
        <f t="shared" ref="G195:G258" si="17">IF(AND($A195=1,B195=1),"TP",IF(AND($A195=0,B195=0),"TN",IF($A195&gt;B195,"FP","FN")))</f>
        <v>TN</v>
      </c>
      <c r="H195" t="str">
        <f t="shared" si="16"/>
        <v>FN</v>
      </c>
      <c r="I195" t="str">
        <f t="shared" ref="I195:I258" si="18">IF(AND($A195=1,D195=1),"TP",IF(AND($A195=0,D195=0),"TN",IF($A195&gt;D195,"FP","FN")))</f>
        <v>TN</v>
      </c>
      <c r="J195" t="str">
        <f t="shared" ref="J195:J258" si="19">IF(AND($A195=1,E195=1),"TP",IF(AND($A195=0,E195=0),"TN",IF($A195&gt;E195,"FP","FN")))</f>
        <v>TN</v>
      </c>
    </row>
    <row r="196" spans="1:10" x14ac:dyDescent="0.3">
      <c r="A196" s="40">
        <v>1</v>
      </c>
      <c r="B196">
        <v>0</v>
      </c>
      <c r="C196" s="41">
        <v>0</v>
      </c>
      <c r="D196">
        <v>0</v>
      </c>
      <c r="E196">
        <v>0</v>
      </c>
      <c r="G196" t="str">
        <f t="shared" si="17"/>
        <v>FP</v>
      </c>
      <c r="H196" t="str">
        <f t="shared" si="16"/>
        <v>FP</v>
      </c>
      <c r="I196" t="str">
        <f t="shared" si="18"/>
        <v>FP</v>
      </c>
      <c r="J196" t="str">
        <f t="shared" si="19"/>
        <v>FP</v>
      </c>
    </row>
    <row r="197" spans="1:10" x14ac:dyDescent="0.3">
      <c r="A197" s="39">
        <v>0</v>
      </c>
      <c r="B197">
        <v>0</v>
      </c>
      <c r="C197" s="41">
        <v>1</v>
      </c>
      <c r="D197">
        <v>0</v>
      </c>
      <c r="E197">
        <v>0</v>
      </c>
      <c r="G197" t="str">
        <f t="shared" si="17"/>
        <v>TN</v>
      </c>
      <c r="H197" t="str">
        <f t="shared" si="16"/>
        <v>FN</v>
      </c>
      <c r="I197" t="str">
        <f t="shared" si="18"/>
        <v>TN</v>
      </c>
      <c r="J197" t="str">
        <f t="shared" si="19"/>
        <v>TN</v>
      </c>
    </row>
    <row r="198" spans="1:10" x14ac:dyDescent="0.3">
      <c r="A198" s="40">
        <v>0</v>
      </c>
      <c r="B198">
        <v>0</v>
      </c>
      <c r="C198" s="41">
        <v>1</v>
      </c>
      <c r="D198">
        <v>0</v>
      </c>
      <c r="E198">
        <v>0</v>
      </c>
      <c r="G198" t="str">
        <f t="shared" si="17"/>
        <v>TN</v>
      </c>
      <c r="H198" t="str">
        <f t="shared" si="16"/>
        <v>FN</v>
      </c>
      <c r="I198" t="str">
        <f t="shared" si="18"/>
        <v>TN</v>
      </c>
      <c r="J198" t="str">
        <f t="shared" si="19"/>
        <v>TN</v>
      </c>
    </row>
    <row r="199" spans="1:10" x14ac:dyDescent="0.3">
      <c r="A199" s="39">
        <v>0</v>
      </c>
      <c r="B199">
        <v>0</v>
      </c>
      <c r="C199" s="41">
        <v>1</v>
      </c>
      <c r="D199">
        <v>0</v>
      </c>
      <c r="E199">
        <v>0</v>
      </c>
      <c r="G199" t="str">
        <f t="shared" si="17"/>
        <v>TN</v>
      </c>
      <c r="H199" t="str">
        <f t="shared" si="16"/>
        <v>FN</v>
      </c>
      <c r="I199" t="str">
        <f t="shared" si="18"/>
        <v>TN</v>
      </c>
      <c r="J199" t="str">
        <f t="shared" si="19"/>
        <v>TN</v>
      </c>
    </row>
    <row r="200" spans="1:10" x14ac:dyDescent="0.3">
      <c r="A200" s="40">
        <v>0</v>
      </c>
      <c r="B200">
        <v>0</v>
      </c>
      <c r="C200" s="41">
        <v>0</v>
      </c>
      <c r="D200">
        <v>0</v>
      </c>
      <c r="E200">
        <v>0</v>
      </c>
      <c r="G200" t="str">
        <f t="shared" si="17"/>
        <v>TN</v>
      </c>
      <c r="H200" t="str">
        <f t="shared" si="16"/>
        <v>FN</v>
      </c>
      <c r="I200" t="str">
        <f t="shared" si="18"/>
        <v>TN</v>
      </c>
      <c r="J200" t="str">
        <f t="shared" si="19"/>
        <v>TN</v>
      </c>
    </row>
    <row r="201" spans="1:10" x14ac:dyDescent="0.3">
      <c r="A201" s="39">
        <v>0</v>
      </c>
      <c r="B201">
        <v>0</v>
      </c>
      <c r="C201" s="41">
        <v>1</v>
      </c>
      <c r="D201">
        <v>0</v>
      </c>
      <c r="E201">
        <v>0</v>
      </c>
      <c r="G201" t="str">
        <f t="shared" si="17"/>
        <v>TN</v>
      </c>
      <c r="H201" t="str">
        <f t="shared" si="16"/>
        <v>TN</v>
      </c>
      <c r="I201" t="str">
        <f t="shared" si="18"/>
        <v>TN</v>
      </c>
      <c r="J201" t="str">
        <f t="shared" si="19"/>
        <v>TN</v>
      </c>
    </row>
    <row r="202" spans="1:10" x14ac:dyDescent="0.3">
      <c r="A202" s="40">
        <v>1</v>
      </c>
      <c r="B202">
        <v>0</v>
      </c>
      <c r="C202" s="41">
        <v>0</v>
      </c>
      <c r="D202">
        <v>0</v>
      </c>
      <c r="E202">
        <v>0</v>
      </c>
      <c r="G202" t="str">
        <f t="shared" si="17"/>
        <v>FP</v>
      </c>
      <c r="H202" t="str">
        <f t="shared" si="16"/>
        <v>FP</v>
      </c>
      <c r="I202" t="str">
        <f t="shared" si="18"/>
        <v>FP</v>
      </c>
      <c r="J202" t="str">
        <f t="shared" si="19"/>
        <v>FP</v>
      </c>
    </row>
    <row r="203" spans="1:10" x14ac:dyDescent="0.3">
      <c r="A203" s="39">
        <v>0</v>
      </c>
      <c r="B203">
        <v>0</v>
      </c>
      <c r="C203" s="41">
        <v>0</v>
      </c>
      <c r="D203">
        <v>0</v>
      </c>
      <c r="E203">
        <v>0</v>
      </c>
      <c r="G203" t="str">
        <f t="shared" si="17"/>
        <v>TN</v>
      </c>
      <c r="H203" t="str">
        <f t="shared" si="16"/>
        <v>TN</v>
      </c>
      <c r="I203" t="str">
        <f t="shared" si="18"/>
        <v>TN</v>
      </c>
      <c r="J203" t="str">
        <f t="shared" si="19"/>
        <v>TN</v>
      </c>
    </row>
    <row r="204" spans="1:10" x14ac:dyDescent="0.3">
      <c r="A204" s="40">
        <v>0</v>
      </c>
      <c r="B204">
        <v>0</v>
      </c>
      <c r="C204" s="41">
        <v>0</v>
      </c>
      <c r="D204">
        <v>0</v>
      </c>
      <c r="E204">
        <v>0</v>
      </c>
      <c r="G204" t="str">
        <f t="shared" si="17"/>
        <v>TN</v>
      </c>
      <c r="H204" t="str">
        <f t="shared" si="16"/>
        <v>FN</v>
      </c>
      <c r="I204" t="str">
        <f t="shared" si="18"/>
        <v>TN</v>
      </c>
      <c r="J204" t="str">
        <f t="shared" si="19"/>
        <v>TN</v>
      </c>
    </row>
    <row r="205" spans="1:10" x14ac:dyDescent="0.3">
      <c r="A205" s="39">
        <v>0</v>
      </c>
      <c r="B205">
        <v>0</v>
      </c>
      <c r="C205" s="41">
        <v>1</v>
      </c>
      <c r="D205">
        <v>0</v>
      </c>
      <c r="E205">
        <v>0</v>
      </c>
      <c r="G205" t="str">
        <f t="shared" si="17"/>
        <v>TN</v>
      </c>
      <c r="H205" t="str">
        <f t="shared" si="16"/>
        <v>TN</v>
      </c>
      <c r="I205" t="str">
        <f t="shared" si="18"/>
        <v>TN</v>
      </c>
      <c r="J205" t="str">
        <f t="shared" si="19"/>
        <v>TN</v>
      </c>
    </row>
    <row r="206" spans="1:10" x14ac:dyDescent="0.3">
      <c r="A206" s="40">
        <v>1</v>
      </c>
      <c r="B206">
        <v>0</v>
      </c>
      <c r="C206" s="41">
        <v>1</v>
      </c>
      <c r="D206">
        <v>0</v>
      </c>
      <c r="E206">
        <v>0</v>
      </c>
      <c r="G206" t="str">
        <f t="shared" si="17"/>
        <v>FP</v>
      </c>
      <c r="H206" t="str">
        <f t="shared" si="16"/>
        <v>FP</v>
      </c>
      <c r="I206" t="str">
        <f t="shared" si="18"/>
        <v>FP</v>
      </c>
      <c r="J206" t="str">
        <f t="shared" si="19"/>
        <v>FP</v>
      </c>
    </row>
    <row r="207" spans="1:10" x14ac:dyDescent="0.3">
      <c r="A207" s="39">
        <v>1</v>
      </c>
      <c r="B207">
        <v>1</v>
      </c>
      <c r="C207" s="41">
        <v>1</v>
      </c>
      <c r="D207">
        <v>1</v>
      </c>
      <c r="E207">
        <v>1</v>
      </c>
      <c r="G207" t="str">
        <f t="shared" si="17"/>
        <v>TP</v>
      </c>
      <c r="H207" t="str">
        <f t="shared" si="16"/>
        <v>FP</v>
      </c>
      <c r="I207" t="str">
        <f t="shared" si="18"/>
        <v>TP</v>
      </c>
      <c r="J207" t="str">
        <f t="shared" si="19"/>
        <v>TP</v>
      </c>
    </row>
    <row r="208" spans="1:10" x14ac:dyDescent="0.3">
      <c r="A208" s="40">
        <v>0</v>
      </c>
      <c r="B208">
        <v>0</v>
      </c>
      <c r="C208" s="41">
        <v>1</v>
      </c>
      <c r="D208">
        <v>0</v>
      </c>
      <c r="E208">
        <v>0</v>
      </c>
      <c r="G208" t="str">
        <f t="shared" si="17"/>
        <v>TN</v>
      </c>
      <c r="H208" t="str">
        <f t="shared" si="16"/>
        <v>FN</v>
      </c>
      <c r="I208" t="str">
        <f t="shared" si="18"/>
        <v>TN</v>
      </c>
      <c r="J208" t="str">
        <f t="shared" si="19"/>
        <v>TN</v>
      </c>
    </row>
    <row r="209" spans="1:10" x14ac:dyDescent="0.3">
      <c r="A209" s="39">
        <v>0</v>
      </c>
      <c r="B209">
        <v>1</v>
      </c>
      <c r="C209" s="41">
        <v>1</v>
      </c>
      <c r="D209">
        <v>1</v>
      </c>
      <c r="E209">
        <v>1</v>
      </c>
      <c r="G209" t="str">
        <f t="shared" si="17"/>
        <v>FN</v>
      </c>
      <c r="H209" t="str">
        <f t="shared" si="16"/>
        <v>FN</v>
      </c>
      <c r="I209" t="str">
        <f t="shared" si="18"/>
        <v>FN</v>
      </c>
      <c r="J209" t="str">
        <f t="shared" si="19"/>
        <v>FN</v>
      </c>
    </row>
    <row r="210" spans="1:10" x14ac:dyDescent="0.3">
      <c r="A210" s="40">
        <v>0</v>
      </c>
      <c r="B210">
        <v>0</v>
      </c>
      <c r="C210" s="41">
        <v>1</v>
      </c>
      <c r="D210">
        <v>0</v>
      </c>
      <c r="E210">
        <v>0</v>
      </c>
      <c r="G210" t="str">
        <f t="shared" si="17"/>
        <v>TN</v>
      </c>
      <c r="H210" t="str">
        <f t="shared" si="16"/>
        <v>FN</v>
      </c>
      <c r="I210" t="str">
        <f t="shared" si="18"/>
        <v>TN</v>
      </c>
      <c r="J210" t="str">
        <f t="shared" si="19"/>
        <v>TN</v>
      </c>
    </row>
    <row r="211" spans="1:10" x14ac:dyDescent="0.3">
      <c r="A211" s="39">
        <v>0</v>
      </c>
      <c r="B211">
        <v>0</v>
      </c>
      <c r="C211" s="41">
        <v>1</v>
      </c>
      <c r="D211">
        <v>0</v>
      </c>
      <c r="E211">
        <v>0</v>
      </c>
      <c r="G211" t="str">
        <f t="shared" si="17"/>
        <v>TN</v>
      </c>
      <c r="H211" t="str">
        <f t="shared" si="16"/>
        <v>FN</v>
      </c>
      <c r="I211" t="str">
        <f t="shared" si="18"/>
        <v>TN</v>
      </c>
      <c r="J211" t="str">
        <f t="shared" si="19"/>
        <v>TN</v>
      </c>
    </row>
    <row r="212" spans="1:10" x14ac:dyDescent="0.3">
      <c r="A212" s="40">
        <v>0</v>
      </c>
      <c r="B212">
        <v>0</v>
      </c>
      <c r="C212" s="41">
        <v>1</v>
      </c>
      <c r="D212">
        <v>0</v>
      </c>
      <c r="E212">
        <v>0</v>
      </c>
      <c r="G212" t="str">
        <f t="shared" si="17"/>
        <v>TN</v>
      </c>
      <c r="H212" t="str">
        <f t="shared" si="16"/>
        <v>TN</v>
      </c>
      <c r="I212" t="str">
        <f t="shared" si="18"/>
        <v>TN</v>
      </c>
      <c r="J212" t="str">
        <f t="shared" si="19"/>
        <v>TN</v>
      </c>
    </row>
    <row r="213" spans="1:10" x14ac:dyDescent="0.3">
      <c r="A213" s="39">
        <v>1</v>
      </c>
      <c r="B213">
        <v>0</v>
      </c>
      <c r="C213" s="41">
        <v>1</v>
      </c>
      <c r="D213">
        <v>0</v>
      </c>
      <c r="E213">
        <v>0</v>
      </c>
      <c r="G213" t="str">
        <f t="shared" si="17"/>
        <v>FP</v>
      </c>
      <c r="H213" t="str">
        <f t="shared" si="16"/>
        <v>FP</v>
      </c>
      <c r="I213" t="str">
        <f t="shared" si="18"/>
        <v>FP</v>
      </c>
      <c r="J213" t="str">
        <f t="shared" si="19"/>
        <v>FP</v>
      </c>
    </row>
    <row r="214" spans="1:10" x14ac:dyDescent="0.3">
      <c r="A214" s="40">
        <v>0</v>
      </c>
      <c r="B214">
        <v>0</v>
      </c>
      <c r="C214" s="41">
        <v>0</v>
      </c>
      <c r="D214">
        <v>0</v>
      </c>
      <c r="E214">
        <v>0</v>
      </c>
      <c r="G214" t="str">
        <f t="shared" si="17"/>
        <v>TN</v>
      </c>
      <c r="H214" t="str">
        <f t="shared" si="16"/>
        <v>FN</v>
      </c>
      <c r="I214" t="str">
        <f t="shared" si="18"/>
        <v>TN</v>
      </c>
      <c r="J214" t="str">
        <f t="shared" si="19"/>
        <v>TN</v>
      </c>
    </row>
    <row r="215" spans="1:10" x14ac:dyDescent="0.3">
      <c r="A215" s="39">
        <v>0</v>
      </c>
      <c r="B215">
        <v>0</v>
      </c>
      <c r="C215" s="41">
        <v>0</v>
      </c>
      <c r="D215">
        <v>0</v>
      </c>
      <c r="E215">
        <v>0</v>
      </c>
      <c r="G215" t="str">
        <f t="shared" si="17"/>
        <v>TN</v>
      </c>
      <c r="H215" t="str">
        <f t="shared" ref="H215:H218" si="20">IF(AND($A215=1,C281=1),"TP",IF(AND($A215=0,C281=0),"TN",IF($A215&gt;C281,"FP","FN")))</f>
        <v>TN</v>
      </c>
      <c r="I215" t="str">
        <f t="shared" si="18"/>
        <v>TN</v>
      </c>
      <c r="J215" t="str">
        <f t="shared" si="19"/>
        <v>TN</v>
      </c>
    </row>
    <row r="216" spans="1:10" x14ac:dyDescent="0.3">
      <c r="A216" s="40">
        <v>0</v>
      </c>
      <c r="B216">
        <v>0</v>
      </c>
      <c r="C216" s="41">
        <v>1</v>
      </c>
      <c r="D216">
        <v>0</v>
      </c>
      <c r="E216">
        <v>0</v>
      </c>
      <c r="G216" t="str">
        <f t="shared" si="17"/>
        <v>TN</v>
      </c>
      <c r="H216" t="str">
        <f t="shared" si="20"/>
        <v>TN</v>
      </c>
      <c r="I216" t="str">
        <f t="shared" si="18"/>
        <v>TN</v>
      </c>
      <c r="J216" t="str">
        <f t="shared" si="19"/>
        <v>TN</v>
      </c>
    </row>
    <row r="217" spans="1:10" x14ac:dyDescent="0.3">
      <c r="A217" s="39">
        <v>1</v>
      </c>
      <c r="B217">
        <v>0</v>
      </c>
      <c r="C217" s="41">
        <v>1</v>
      </c>
      <c r="D217">
        <v>0</v>
      </c>
      <c r="E217">
        <v>0</v>
      </c>
      <c r="G217" t="str">
        <f t="shared" si="17"/>
        <v>FP</v>
      </c>
      <c r="H217" t="str">
        <f t="shared" si="20"/>
        <v>TP</v>
      </c>
      <c r="I217" t="str">
        <f t="shared" si="18"/>
        <v>FP</v>
      </c>
      <c r="J217" t="str">
        <f t="shared" si="19"/>
        <v>FP</v>
      </c>
    </row>
    <row r="218" spans="1:10" x14ac:dyDescent="0.3">
      <c r="A218" s="40">
        <v>0</v>
      </c>
      <c r="B218">
        <v>0</v>
      </c>
      <c r="C218" s="41">
        <v>1</v>
      </c>
      <c r="D218">
        <v>0</v>
      </c>
      <c r="E218">
        <v>0</v>
      </c>
      <c r="G218" t="str">
        <f t="shared" si="17"/>
        <v>TN</v>
      </c>
      <c r="H218" t="str">
        <f t="shared" si="20"/>
        <v>TN</v>
      </c>
      <c r="I218" t="str">
        <f t="shared" si="18"/>
        <v>TN</v>
      </c>
      <c r="J218" t="str">
        <f t="shared" si="19"/>
        <v>TN</v>
      </c>
    </row>
    <row r="219" spans="1:10" x14ac:dyDescent="0.3">
      <c r="A219" s="39">
        <v>1</v>
      </c>
      <c r="B219">
        <v>0</v>
      </c>
      <c r="C219" s="41">
        <v>1</v>
      </c>
      <c r="D219">
        <v>0</v>
      </c>
      <c r="E219">
        <v>0</v>
      </c>
      <c r="G219" t="str">
        <f t="shared" si="17"/>
        <v>FP</v>
      </c>
      <c r="H219" t="str">
        <f t="shared" ref="H219:H282" si="21">IF(AND($A219=1,C285=1),"TP",IF(AND($A219=0,C285=0),"TN",IF($A219&gt;C285,"FP","FN")))</f>
        <v>FP</v>
      </c>
      <c r="I219" t="str">
        <f t="shared" si="18"/>
        <v>FP</v>
      </c>
      <c r="J219" t="str">
        <f t="shared" si="19"/>
        <v>FP</v>
      </c>
    </row>
    <row r="220" spans="1:10" x14ac:dyDescent="0.3">
      <c r="A220" s="40">
        <v>0</v>
      </c>
      <c r="B220">
        <v>0</v>
      </c>
      <c r="C220" s="41">
        <v>0</v>
      </c>
      <c r="D220">
        <v>0</v>
      </c>
      <c r="E220">
        <v>0</v>
      </c>
      <c r="G220" t="str">
        <f t="shared" si="17"/>
        <v>TN</v>
      </c>
      <c r="H220" t="str">
        <f t="shared" si="21"/>
        <v>TN</v>
      </c>
      <c r="I220" t="str">
        <f t="shared" si="18"/>
        <v>TN</v>
      </c>
      <c r="J220" t="str">
        <f t="shared" si="19"/>
        <v>TN</v>
      </c>
    </row>
    <row r="221" spans="1:10" x14ac:dyDescent="0.3">
      <c r="A221" s="39">
        <v>0</v>
      </c>
      <c r="B221">
        <v>0</v>
      </c>
      <c r="C221" s="41">
        <v>1</v>
      </c>
      <c r="D221">
        <v>0</v>
      </c>
      <c r="E221">
        <v>0</v>
      </c>
      <c r="G221" t="str">
        <f t="shared" si="17"/>
        <v>TN</v>
      </c>
      <c r="H221" t="str">
        <f t="shared" si="21"/>
        <v>TN</v>
      </c>
      <c r="I221" t="str">
        <f t="shared" si="18"/>
        <v>TN</v>
      </c>
      <c r="J221" t="str">
        <f t="shared" si="19"/>
        <v>TN</v>
      </c>
    </row>
    <row r="222" spans="1:10" x14ac:dyDescent="0.3">
      <c r="A222" s="40">
        <v>1</v>
      </c>
      <c r="B222">
        <v>0</v>
      </c>
      <c r="C222" s="41">
        <v>0</v>
      </c>
      <c r="D222">
        <v>0</v>
      </c>
      <c r="E222">
        <v>0</v>
      </c>
      <c r="G222" t="str">
        <f t="shared" si="17"/>
        <v>FP</v>
      </c>
      <c r="H222" t="str">
        <f t="shared" si="21"/>
        <v>FP</v>
      </c>
      <c r="I222" t="str">
        <f t="shared" si="18"/>
        <v>FP</v>
      </c>
      <c r="J222" t="str">
        <f t="shared" si="19"/>
        <v>FP</v>
      </c>
    </row>
    <row r="223" spans="1:10" x14ac:dyDescent="0.3">
      <c r="A223" s="39">
        <v>1</v>
      </c>
      <c r="B223">
        <v>0</v>
      </c>
      <c r="C223" s="41">
        <v>0</v>
      </c>
      <c r="D223">
        <v>0</v>
      </c>
      <c r="E223">
        <v>0</v>
      </c>
      <c r="G223" t="str">
        <f t="shared" si="17"/>
        <v>FP</v>
      </c>
      <c r="H223" t="str">
        <f t="shared" si="21"/>
        <v>FP</v>
      </c>
      <c r="I223" t="str">
        <f t="shared" si="18"/>
        <v>FP</v>
      </c>
      <c r="J223" t="str">
        <f t="shared" si="19"/>
        <v>FP</v>
      </c>
    </row>
    <row r="224" spans="1:10" x14ac:dyDescent="0.3">
      <c r="A224" s="40">
        <v>0</v>
      </c>
      <c r="B224">
        <v>0</v>
      </c>
      <c r="C224" s="41">
        <v>1</v>
      </c>
      <c r="D224">
        <v>0</v>
      </c>
      <c r="E224">
        <v>0</v>
      </c>
      <c r="G224" t="str">
        <f t="shared" si="17"/>
        <v>TN</v>
      </c>
      <c r="H224" t="str">
        <f t="shared" si="21"/>
        <v>TN</v>
      </c>
      <c r="I224" t="str">
        <f t="shared" si="18"/>
        <v>TN</v>
      </c>
      <c r="J224" t="str">
        <f t="shared" si="19"/>
        <v>TN</v>
      </c>
    </row>
    <row r="225" spans="1:10" x14ac:dyDescent="0.3">
      <c r="A225" s="39">
        <v>0</v>
      </c>
      <c r="B225">
        <v>0</v>
      </c>
      <c r="C225" s="41">
        <v>1</v>
      </c>
      <c r="D225">
        <v>0</v>
      </c>
      <c r="E225">
        <v>0</v>
      </c>
      <c r="G225" t="str">
        <f t="shared" si="17"/>
        <v>TN</v>
      </c>
      <c r="H225" t="str">
        <f t="shared" si="21"/>
        <v>TN</v>
      </c>
      <c r="I225" t="str">
        <f t="shared" si="18"/>
        <v>TN</v>
      </c>
      <c r="J225" t="str">
        <f t="shared" si="19"/>
        <v>TN</v>
      </c>
    </row>
    <row r="226" spans="1:10" x14ac:dyDescent="0.3">
      <c r="A226" s="40">
        <v>1</v>
      </c>
      <c r="B226">
        <v>0</v>
      </c>
      <c r="C226" s="41">
        <v>1</v>
      </c>
      <c r="D226">
        <v>0</v>
      </c>
      <c r="E226">
        <v>0</v>
      </c>
      <c r="G226" t="str">
        <f t="shared" si="17"/>
        <v>FP</v>
      </c>
      <c r="H226" t="str">
        <f t="shared" si="21"/>
        <v>FP</v>
      </c>
      <c r="I226" t="str">
        <f t="shared" si="18"/>
        <v>FP</v>
      </c>
      <c r="J226" t="str">
        <f t="shared" si="19"/>
        <v>FP</v>
      </c>
    </row>
    <row r="227" spans="1:10" x14ac:dyDescent="0.3">
      <c r="A227" s="39">
        <v>1</v>
      </c>
      <c r="B227">
        <v>1</v>
      </c>
      <c r="C227" s="41">
        <v>1</v>
      </c>
      <c r="D227">
        <v>1</v>
      </c>
      <c r="E227">
        <v>1</v>
      </c>
      <c r="G227" t="str">
        <f t="shared" si="17"/>
        <v>TP</v>
      </c>
      <c r="H227" t="str">
        <f t="shared" si="21"/>
        <v>FP</v>
      </c>
      <c r="I227" t="str">
        <f t="shared" si="18"/>
        <v>TP</v>
      </c>
      <c r="J227" t="str">
        <f t="shared" si="19"/>
        <v>TP</v>
      </c>
    </row>
    <row r="228" spans="1:10" x14ac:dyDescent="0.3">
      <c r="A228" s="40">
        <v>0</v>
      </c>
      <c r="B228">
        <v>0</v>
      </c>
      <c r="C228" s="41">
        <v>1</v>
      </c>
      <c r="D228">
        <v>0</v>
      </c>
      <c r="E228">
        <v>0</v>
      </c>
      <c r="G228" t="str">
        <f t="shared" si="17"/>
        <v>TN</v>
      </c>
      <c r="H228" t="str">
        <f t="shared" si="21"/>
        <v>TN</v>
      </c>
      <c r="I228" t="str">
        <f t="shared" si="18"/>
        <v>TN</v>
      </c>
      <c r="J228" t="str">
        <f t="shared" si="19"/>
        <v>TN</v>
      </c>
    </row>
    <row r="229" spans="1:10" x14ac:dyDescent="0.3">
      <c r="A229" s="39">
        <v>0</v>
      </c>
      <c r="B229">
        <v>0</v>
      </c>
      <c r="C229" s="41">
        <v>0</v>
      </c>
      <c r="D229">
        <v>0</v>
      </c>
      <c r="E229">
        <v>0</v>
      </c>
      <c r="G229" t="str">
        <f t="shared" si="17"/>
        <v>TN</v>
      </c>
      <c r="H229" t="str">
        <f t="shared" si="21"/>
        <v>TN</v>
      </c>
      <c r="I229" t="str">
        <f t="shared" si="18"/>
        <v>TN</v>
      </c>
      <c r="J229" t="str">
        <f t="shared" si="19"/>
        <v>TN</v>
      </c>
    </row>
    <row r="230" spans="1:10" x14ac:dyDescent="0.3">
      <c r="A230" s="40">
        <v>0</v>
      </c>
      <c r="B230">
        <v>0</v>
      </c>
      <c r="C230" s="41">
        <v>1</v>
      </c>
      <c r="D230">
        <v>0</v>
      </c>
      <c r="E230">
        <v>0</v>
      </c>
      <c r="G230" t="str">
        <f t="shared" si="17"/>
        <v>TN</v>
      </c>
      <c r="H230" t="str">
        <f t="shared" si="21"/>
        <v>TN</v>
      </c>
      <c r="I230" t="str">
        <f t="shared" si="18"/>
        <v>TN</v>
      </c>
      <c r="J230" t="str">
        <f t="shared" si="19"/>
        <v>TN</v>
      </c>
    </row>
    <row r="231" spans="1:10" x14ac:dyDescent="0.3">
      <c r="A231" s="39">
        <v>0</v>
      </c>
      <c r="B231">
        <v>0</v>
      </c>
      <c r="C231" s="41">
        <v>1</v>
      </c>
      <c r="D231">
        <v>0</v>
      </c>
      <c r="E231">
        <v>0</v>
      </c>
      <c r="G231" t="str">
        <f t="shared" si="17"/>
        <v>TN</v>
      </c>
      <c r="H231" t="str">
        <f t="shared" si="21"/>
        <v>TN</v>
      </c>
      <c r="I231" t="str">
        <f t="shared" si="18"/>
        <v>TN</v>
      </c>
      <c r="J231" t="str">
        <f t="shared" si="19"/>
        <v>TN</v>
      </c>
    </row>
    <row r="232" spans="1:10" x14ac:dyDescent="0.3">
      <c r="A232" s="40">
        <v>1</v>
      </c>
      <c r="B232">
        <v>0</v>
      </c>
      <c r="C232" s="41">
        <v>0</v>
      </c>
      <c r="D232">
        <v>0</v>
      </c>
      <c r="E232">
        <v>0</v>
      </c>
      <c r="G232" t="str">
        <f t="shared" si="17"/>
        <v>FP</v>
      </c>
      <c r="H232" t="str">
        <f t="shared" si="21"/>
        <v>FP</v>
      </c>
      <c r="I232" t="str">
        <f t="shared" si="18"/>
        <v>FP</v>
      </c>
      <c r="J232" t="str">
        <f t="shared" si="19"/>
        <v>FP</v>
      </c>
    </row>
    <row r="233" spans="1:10" x14ac:dyDescent="0.3">
      <c r="A233" s="39">
        <v>1</v>
      </c>
      <c r="B233">
        <v>0</v>
      </c>
      <c r="C233" s="41">
        <v>1</v>
      </c>
      <c r="D233">
        <v>0</v>
      </c>
      <c r="E233">
        <v>0</v>
      </c>
      <c r="G233" t="str">
        <f t="shared" si="17"/>
        <v>FP</v>
      </c>
      <c r="H233" t="str">
        <f t="shared" si="21"/>
        <v>FP</v>
      </c>
      <c r="I233" t="str">
        <f t="shared" si="18"/>
        <v>FP</v>
      </c>
      <c r="J233" t="str">
        <f t="shared" si="19"/>
        <v>FP</v>
      </c>
    </row>
    <row r="234" spans="1:10" x14ac:dyDescent="0.3">
      <c r="A234" s="40">
        <v>1</v>
      </c>
      <c r="B234">
        <v>0</v>
      </c>
      <c r="C234" s="41">
        <v>0</v>
      </c>
      <c r="D234">
        <v>0</v>
      </c>
      <c r="E234">
        <v>0</v>
      </c>
      <c r="G234" t="str">
        <f t="shared" si="17"/>
        <v>FP</v>
      </c>
      <c r="H234" t="str">
        <f t="shared" si="21"/>
        <v>FP</v>
      </c>
      <c r="I234" t="str">
        <f t="shared" si="18"/>
        <v>FP</v>
      </c>
      <c r="J234" t="str">
        <f t="shared" si="19"/>
        <v>FP</v>
      </c>
    </row>
    <row r="235" spans="1:10" x14ac:dyDescent="0.3">
      <c r="A235" s="39">
        <v>0</v>
      </c>
      <c r="B235">
        <v>0</v>
      </c>
      <c r="C235" s="41">
        <v>0</v>
      </c>
      <c r="D235">
        <v>0</v>
      </c>
      <c r="E235">
        <v>0</v>
      </c>
      <c r="G235" t="str">
        <f t="shared" si="17"/>
        <v>TN</v>
      </c>
      <c r="H235" t="str">
        <f t="shared" si="21"/>
        <v>TN</v>
      </c>
      <c r="I235" t="str">
        <f t="shared" si="18"/>
        <v>TN</v>
      </c>
      <c r="J235" t="str">
        <f t="shared" si="19"/>
        <v>TN</v>
      </c>
    </row>
    <row r="236" spans="1:10" x14ac:dyDescent="0.3">
      <c r="A236" s="40">
        <v>0</v>
      </c>
      <c r="B236">
        <v>0</v>
      </c>
      <c r="C236" s="41">
        <v>0</v>
      </c>
      <c r="D236">
        <v>0</v>
      </c>
      <c r="E236">
        <v>0</v>
      </c>
      <c r="G236" t="str">
        <f t="shared" si="17"/>
        <v>TN</v>
      </c>
      <c r="H236" t="str">
        <f t="shared" si="21"/>
        <v>TN</v>
      </c>
      <c r="I236" t="str">
        <f t="shared" si="18"/>
        <v>TN</v>
      </c>
      <c r="J236" t="str">
        <f t="shared" si="19"/>
        <v>TN</v>
      </c>
    </row>
    <row r="237" spans="1:10" x14ac:dyDescent="0.3">
      <c r="A237" s="39">
        <v>0</v>
      </c>
      <c r="B237">
        <v>0</v>
      </c>
      <c r="C237" s="41">
        <v>1</v>
      </c>
      <c r="D237">
        <v>0</v>
      </c>
      <c r="E237">
        <v>0</v>
      </c>
      <c r="G237" t="str">
        <f t="shared" si="17"/>
        <v>TN</v>
      </c>
      <c r="H237" t="str">
        <f t="shared" si="21"/>
        <v>TN</v>
      </c>
      <c r="I237" t="str">
        <f t="shared" si="18"/>
        <v>TN</v>
      </c>
      <c r="J237" t="str">
        <f t="shared" si="19"/>
        <v>TN</v>
      </c>
    </row>
    <row r="238" spans="1:10" x14ac:dyDescent="0.3">
      <c r="A238" s="40">
        <v>0</v>
      </c>
      <c r="B238">
        <v>0</v>
      </c>
      <c r="C238" s="41">
        <v>0</v>
      </c>
      <c r="D238">
        <v>0</v>
      </c>
      <c r="E238">
        <v>0</v>
      </c>
      <c r="G238" t="str">
        <f t="shared" si="17"/>
        <v>TN</v>
      </c>
      <c r="H238" t="str">
        <f t="shared" si="21"/>
        <v>TN</v>
      </c>
      <c r="I238" t="str">
        <f t="shared" si="18"/>
        <v>TN</v>
      </c>
      <c r="J238" t="str">
        <f t="shared" si="19"/>
        <v>TN</v>
      </c>
    </row>
    <row r="239" spans="1:10" x14ac:dyDescent="0.3">
      <c r="A239" s="39">
        <v>0</v>
      </c>
      <c r="B239">
        <v>0</v>
      </c>
      <c r="C239" s="41">
        <v>0</v>
      </c>
      <c r="D239">
        <v>0</v>
      </c>
      <c r="E239">
        <v>0</v>
      </c>
      <c r="G239" t="str">
        <f t="shared" si="17"/>
        <v>TN</v>
      </c>
      <c r="H239" t="str">
        <f t="shared" si="21"/>
        <v>TN</v>
      </c>
      <c r="I239" t="str">
        <f t="shared" si="18"/>
        <v>TN</v>
      </c>
      <c r="J239" t="str">
        <f t="shared" si="19"/>
        <v>TN</v>
      </c>
    </row>
    <row r="240" spans="1:10" x14ac:dyDescent="0.3">
      <c r="A240" s="40">
        <v>0</v>
      </c>
      <c r="B240">
        <v>0</v>
      </c>
      <c r="C240" s="41">
        <v>1</v>
      </c>
      <c r="D240">
        <v>0</v>
      </c>
      <c r="E240">
        <v>0</v>
      </c>
      <c r="G240" t="str">
        <f t="shared" si="17"/>
        <v>TN</v>
      </c>
      <c r="H240" t="str">
        <f t="shared" si="21"/>
        <v>TN</v>
      </c>
      <c r="I240" t="str">
        <f t="shared" si="18"/>
        <v>TN</v>
      </c>
      <c r="J240" t="str">
        <f t="shared" si="19"/>
        <v>TN</v>
      </c>
    </row>
    <row r="241" spans="1:10" x14ac:dyDescent="0.3">
      <c r="A241" s="39">
        <v>1</v>
      </c>
      <c r="B241">
        <v>0</v>
      </c>
      <c r="C241" s="41">
        <v>0</v>
      </c>
      <c r="D241">
        <v>0</v>
      </c>
      <c r="E241">
        <v>0</v>
      </c>
      <c r="G241" t="str">
        <f t="shared" si="17"/>
        <v>FP</v>
      </c>
      <c r="H241" t="str">
        <f t="shared" si="21"/>
        <v>FP</v>
      </c>
      <c r="I241" t="str">
        <f t="shared" si="18"/>
        <v>FP</v>
      </c>
      <c r="J241" t="str">
        <f t="shared" si="19"/>
        <v>FP</v>
      </c>
    </row>
    <row r="242" spans="1:10" x14ac:dyDescent="0.3">
      <c r="A242" s="40">
        <v>1</v>
      </c>
      <c r="B242">
        <v>0</v>
      </c>
      <c r="C242" s="41">
        <v>0</v>
      </c>
      <c r="D242">
        <v>0</v>
      </c>
      <c r="E242">
        <v>0</v>
      </c>
      <c r="G242" t="str">
        <f t="shared" si="17"/>
        <v>FP</v>
      </c>
      <c r="H242" t="str">
        <f t="shared" si="21"/>
        <v>FP</v>
      </c>
      <c r="I242" t="str">
        <f t="shared" si="18"/>
        <v>FP</v>
      </c>
      <c r="J242" t="str">
        <f t="shared" si="19"/>
        <v>FP</v>
      </c>
    </row>
    <row r="243" spans="1:10" x14ac:dyDescent="0.3">
      <c r="A243" s="39">
        <v>0</v>
      </c>
      <c r="B243">
        <v>0</v>
      </c>
      <c r="C243" s="41">
        <v>1</v>
      </c>
      <c r="D243">
        <v>0</v>
      </c>
      <c r="E243">
        <v>0</v>
      </c>
      <c r="G243" t="str">
        <f t="shared" si="17"/>
        <v>TN</v>
      </c>
      <c r="H243" t="str">
        <f t="shared" si="21"/>
        <v>TN</v>
      </c>
      <c r="I243" t="str">
        <f t="shared" si="18"/>
        <v>TN</v>
      </c>
      <c r="J243" t="str">
        <f t="shared" si="19"/>
        <v>TN</v>
      </c>
    </row>
    <row r="244" spans="1:10" x14ac:dyDescent="0.3">
      <c r="A244" s="40">
        <v>0</v>
      </c>
      <c r="B244">
        <v>0</v>
      </c>
      <c r="C244" s="41">
        <v>1</v>
      </c>
      <c r="D244">
        <v>0</v>
      </c>
      <c r="E244">
        <v>0</v>
      </c>
      <c r="G244" t="str">
        <f t="shared" si="17"/>
        <v>TN</v>
      </c>
      <c r="H244" t="str">
        <f t="shared" si="21"/>
        <v>TN</v>
      </c>
      <c r="I244" t="str">
        <f t="shared" si="18"/>
        <v>TN</v>
      </c>
      <c r="J244" t="str">
        <f t="shared" si="19"/>
        <v>TN</v>
      </c>
    </row>
    <row r="245" spans="1:10" x14ac:dyDescent="0.3">
      <c r="A245" s="39">
        <v>0</v>
      </c>
      <c r="B245">
        <v>0</v>
      </c>
      <c r="C245" s="41">
        <v>0</v>
      </c>
      <c r="D245">
        <v>0</v>
      </c>
      <c r="E245">
        <v>0</v>
      </c>
      <c r="G245" t="str">
        <f t="shared" si="17"/>
        <v>TN</v>
      </c>
      <c r="H245" t="str">
        <f t="shared" si="21"/>
        <v>TN</v>
      </c>
      <c r="I245" t="str">
        <f t="shared" si="18"/>
        <v>TN</v>
      </c>
      <c r="J245" t="str">
        <f t="shared" si="19"/>
        <v>TN</v>
      </c>
    </row>
    <row r="246" spans="1:10" x14ac:dyDescent="0.3">
      <c r="A246" s="40">
        <v>1</v>
      </c>
      <c r="B246">
        <v>1</v>
      </c>
      <c r="C246" s="41">
        <v>1</v>
      </c>
      <c r="D246">
        <v>1</v>
      </c>
      <c r="E246">
        <v>1</v>
      </c>
      <c r="G246" t="str">
        <f t="shared" si="17"/>
        <v>TP</v>
      </c>
      <c r="H246" t="str">
        <f t="shared" si="21"/>
        <v>FP</v>
      </c>
      <c r="I246" t="str">
        <f t="shared" si="18"/>
        <v>TP</v>
      </c>
      <c r="J246" t="str">
        <f t="shared" si="19"/>
        <v>TP</v>
      </c>
    </row>
    <row r="247" spans="1:10" x14ac:dyDescent="0.3">
      <c r="A247" s="39">
        <v>0</v>
      </c>
      <c r="B247">
        <v>0</v>
      </c>
      <c r="C247" s="41">
        <v>0</v>
      </c>
      <c r="D247">
        <v>0</v>
      </c>
      <c r="E247">
        <v>0</v>
      </c>
      <c r="G247" t="str">
        <f t="shared" si="17"/>
        <v>TN</v>
      </c>
      <c r="H247" t="str">
        <f t="shared" si="21"/>
        <v>TN</v>
      </c>
      <c r="I247" t="str">
        <f t="shared" si="18"/>
        <v>TN</v>
      </c>
      <c r="J247" t="str">
        <f t="shared" si="19"/>
        <v>TN</v>
      </c>
    </row>
    <row r="248" spans="1:10" x14ac:dyDescent="0.3">
      <c r="A248" s="40">
        <v>1</v>
      </c>
      <c r="B248">
        <v>0</v>
      </c>
      <c r="C248" s="41">
        <v>1</v>
      </c>
      <c r="D248">
        <v>0</v>
      </c>
      <c r="E248">
        <v>0</v>
      </c>
      <c r="G248" t="str">
        <f t="shared" si="17"/>
        <v>FP</v>
      </c>
      <c r="H248" t="str">
        <f t="shared" si="21"/>
        <v>FP</v>
      </c>
      <c r="I248" t="str">
        <f t="shared" si="18"/>
        <v>FP</v>
      </c>
      <c r="J248" t="str">
        <f t="shared" si="19"/>
        <v>FP</v>
      </c>
    </row>
    <row r="249" spans="1:10" x14ac:dyDescent="0.3">
      <c r="A249" s="39">
        <v>1</v>
      </c>
      <c r="B249">
        <v>0</v>
      </c>
      <c r="C249" s="41">
        <v>0</v>
      </c>
      <c r="D249">
        <v>0</v>
      </c>
      <c r="E249">
        <v>0</v>
      </c>
      <c r="G249" t="str">
        <f t="shared" si="17"/>
        <v>FP</v>
      </c>
      <c r="H249" t="str">
        <f t="shared" si="21"/>
        <v>FP</v>
      </c>
      <c r="I249" t="str">
        <f t="shared" si="18"/>
        <v>FP</v>
      </c>
      <c r="J249" t="str">
        <f t="shared" si="19"/>
        <v>FP</v>
      </c>
    </row>
    <row r="250" spans="1:10" x14ac:dyDescent="0.3">
      <c r="A250" s="40">
        <v>0</v>
      </c>
      <c r="B250">
        <v>0</v>
      </c>
      <c r="C250" s="41">
        <v>1</v>
      </c>
      <c r="D250">
        <v>0</v>
      </c>
      <c r="E250">
        <v>0</v>
      </c>
      <c r="G250" t="str">
        <f t="shared" si="17"/>
        <v>TN</v>
      </c>
      <c r="H250" t="str">
        <f t="shared" si="21"/>
        <v>TN</v>
      </c>
      <c r="I250" t="str">
        <f t="shared" si="18"/>
        <v>TN</v>
      </c>
      <c r="J250" t="str">
        <f t="shared" si="19"/>
        <v>TN</v>
      </c>
    </row>
    <row r="251" spans="1:10" x14ac:dyDescent="0.3">
      <c r="A251" s="39">
        <v>0</v>
      </c>
      <c r="B251">
        <v>0</v>
      </c>
      <c r="C251" s="41">
        <v>0</v>
      </c>
      <c r="D251">
        <v>0</v>
      </c>
      <c r="E251">
        <v>0</v>
      </c>
      <c r="G251" t="str">
        <f t="shared" si="17"/>
        <v>TN</v>
      </c>
      <c r="H251" t="str">
        <f t="shared" si="21"/>
        <v>TN</v>
      </c>
      <c r="I251" t="str">
        <f t="shared" si="18"/>
        <v>TN</v>
      </c>
      <c r="J251" t="str">
        <f t="shared" si="19"/>
        <v>TN</v>
      </c>
    </row>
    <row r="252" spans="1:10" x14ac:dyDescent="0.3">
      <c r="A252" s="40">
        <v>0</v>
      </c>
      <c r="B252">
        <v>0</v>
      </c>
      <c r="C252" s="41">
        <v>1</v>
      </c>
      <c r="D252">
        <v>0</v>
      </c>
      <c r="E252">
        <v>0</v>
      </c>
      <c r="G252" t="str">
        <f t="shared" si="17"/>
        <v>TN</v>
      </c>
      <c r="H252" t="str">
        <f t="shared" si="21"/>
        <v>TN</v>
      </c>
      <c r="I252" t="str">
        <f t="shared" si="18"/>
        <v>TN</v>
      </c>
      <c r="J252" t="str">
        <f t="shared" si="19"/>
        <v>TN</v>
      </c>
    </row>
    <row r="253" spans="1:10" x14ac:dyDescent="0.3">
      <c r="A253" s="39">
        <v>0</v>
      </c>
      <c r="B253">
        <v>0</v>
      </c>
      <c r="C253" s="41">
        <v>0</v>
      </c>
      <c r="D253">
        <v>0</v>
      </c>
      <c r="E253">
        <v>0</v>
      </c>
      <c r="G253" t="str">
        <f t="shared" si="17"/>
        <v>TN</v>
      </c>
      <c r="H253" t="str">
        <f t="shared" si="21"/>
        <v>TN</v>
      </c>
      <c r="I253" t="str">
        <f t="shared" si="18"/>
        <v>TN</v>
      </c>
      <c r="J253" t="str">
        <f t="shared" si="19"/>
        <v>TN</v>
      </c>
    </row>
    <row r="254" spans="1:10" x14ac:dyDescent="0.3">
      <c r="A254" s="40">
        <v>0</v>
      </c>
      <c r="B254">
        <v>0</v>
      </c>
      <c r="C254" s="41">
        <v>0</v>
      </c>
      <c r="D254">
        <v>0</v>
      </c>
      <c r="E254">
        <v>0</v>
      </c>
      <c r="G254" t="str">
        <f t="shared" si="17"/>
        <v>TN</v>
      </c>
      <c r="H254" t="str">
        <f t="shared" si="21"/>
        <v>TN</v>
      </c>
      <c r="I254" t="str">
        <f t="shared" si="18"/>
        <v>TN</v>
      </c>
      <c r="J254" t="str">
        <f t="shared" si="19"/>
        <v>TN</v>
      </c>
    </row>
    <row r="255" spans="1:10" x14ac:dyDescent="0.3">
      <c r="A255" s="39">
        <v>1</v>
      </c>
      <c r="B255">
        <v>0</v>
      </c>
      <c r="C255" s="41">
        <v>1</v>
      </c>
      <c r="D255">
        <v>0</v>
      </c>
      <c r="E255">
        <v>0</v>
      </c>
      <c r="G255" t="str">
        <f t="shared" si="17"/>
        <v>FP</v>
      </c>
      <c r="H255" t="str">
        <f t="shared" si="21"/>
        <v>FP</v>
      </c>
      <c r="I255" t="str">
        <f t="shared" si="18"/>
        <v>FP</v>
      </c>
      <c r="J255" t="str">
        <f t="shared" si="19"/>
        <v>FP</v>
      </c>
    </row>
    <row r="256" spans="1:10" x14ac:dyDescent="0.3">
      <c r="A256" s="40">
        <v>1</v>
      </c>
      <c r="B256">
        <v>0</v>
      </c>
      <c r="C256" s="41">
        <v>0</v>
      </c>
      <c r="D256">
        <v>0</v>
      </c>
      <c r="E256">
        <v>0</v>
      </c>
      <c r="G256" t="str">
        <f t="shared" si="17"/>
        <v>FP</v>
      </c>
      <c r="H256" t="str">
        <f t="shared" si="21"/>
        <v>FP</v>
      </c>
      <c r="I256" t="str">
        <f t="shared" si="18"/>
        <v>FP</v>
      </c>
      <c r="J256" t="str">
        <f t="shared" si="19"/>
        <v>FP</v>
      </c>
    </row>
    <row r="257" spans="1:10" x14ac:dyDescent="0.3">
      <c r="A257" s="39">
        <v>0</v>
      </c>
      <c r="B257">
        <v>0</v>
      </c>
      <c r="C257" s="41">
        <v>1</v>
      </c>
      <c r="D257">
        <v>0</v>
      </c>
      <c r="E257">
        <v>0</v>
      </c>
      <c r="G257" t="str">
        <f t="shared" si="17"/>
        <v>TN</v>
      </c>
      <c r="H257" t="str">
        <f t="shared" si="21"/>
        <v>TN</v>
      </c>
      <c r="I257" t="str">
        <f t="shared" si="18"/>
        <v>TN</v>
      </c>
      <c r="J257" t="str">
        <f t="shared" si="19"/>
        <v>TN</v>
      </c>
    </row>
    <row r="258" spans="1:10" x14ac:dyDescent="0.3">
      <c r="A258" s="40">
        <v>0</v>
      </c>
      <c r="B258">
        <v>0</v>
      </c>
      <c r="C258" s="41">
        <v>1</v>
      </c>
      <c r="D258">
        <v>0</v>
      </c>
      <c r="E258">
        <v>0</v>
      </c>
      <c r="G258" t="str">
        <f t="shared" si="17"/>
        <v>TN</v>
      </c>
      <c r="H258" t="str">
        <f t="shared" si="21"/>
        <v>TN</v>
      </c>
      <c r="I258" t="str">
        <f t="shared" si="18"/>
        <v>TN</v>
      </c>
      <c r="J258" t="str">
        <f t="shared" si="19"/>
        <v>TN</v>
      </c>
    </row>
    <row r="259" spans="1:10" x14ac:dyDescent="0.3">
      <c r="A259" s="39">
        <v>0</v>
      </c>
      <c r="B259">
        <v>0</v>
      </c>
      <c r="C259" s="41">
        <v>1</v>
      </c>
      <c r="D259">
        <v>0</v>
      </c>
      <c r="E259">
        <v>0</v>
      </c>
      <c r="G259" t="str">
        <f t="shared" ref="G259:G283" si="22">IF(AND($A259=1,B259=1),"TP",IF(AND($A259=0,B259=0),"TN",IF($A259&gt;B259,"FP","FN")))</f>
        <v>TN</v>
      </c>
      <c r="H259" t="str">
        <f t="shared" si="21"/>
        <v>TN</v>
      </c>
      <c r="I259" t="str">
        <f t="shared" ref="I259:I283" si="23">IF(AND($A259=1,D259=1),"TP",IF(AND($A259=0,D259=0),"TN",IF($A259&gt;D259,"FP","FN")))</f>
        <v>TN</v>
      </c>
      <c r="J259" t="str">
        <f t="shared" ref="J259:J283" si="24">IF(AND($A259=1,E259=1),"TP",IF(AND($A259=0,E259=0),"TN",IF($A259&gt;E259,"FP","FN")))</f>
        <v>TN</v>
      </c>
    </row>
    <row r="260" spans="1:10" x14ac:dyDescent="0.3">
      <c r="A260" s="40">
        <v>0</v>
      </c>
      <c r="B260">
        <v>0</v>
      </c>
      <c r="C260" s="41">
        <v>1</v>
      </c>
      <c r="D260">
        <v>0</v>
      </c>
      <c r="E260">
        <v>0</v>
      </c>
      <c r="G260" t="str">
        <f t="shared" si="22"/>
        <v>TN</v>
      </c>
      <c r="H260" t="str">
        <f t="shared" si="21"/>
        <v>TN</v>
      </c>
      <c r="I260" t="str">
        <f t="shared" si="23"/>
        <v>TN</v>
      </c>
      <c r="J260" t="str">
        <f t="shared" si="24"/>
        <v>TN</v>
      </c>
    </row>
    <row r="261" spans="1:10" x14ac:dyDescent="0.3">
      <c r="A261" s="39">
        <v>1</v>
      </c>
      <c r="B261">
        <v>1</v>
      </c>
      <c r="C261" s="41">
        <v>1</v>
      </c>
      <c r="D261">
        <v>1</v>
      </c>
      <c r="E261">
        <v>1</v>
      </c>
      <c r="G261" t="str">
        <f t="shared" si="22"/>
        <v>TP</v>
      </c>
      <c r="H261" t="str">
        <f t="shared" si="21"/>
        <v>FP</v>
      </c>
      <c r="I261" t="str">
        <f t="shared" si="23"/>
        <v>TP</v>
      </c>
      <c r="J261" t="str">
        <f t="shared" si="24"/>
        <v>TP</v>
      </c>
    </row>
    <row r="262" spans="1:10" x14ac:dyDescent="0.3">
      <c r="A262" s="40">
        <v>0</v>
      </c>
      <c r="B262">
        <v>0</v>
      </c>
      <c r="C262" s="41">
        <v>0</v>
      </c>
      <c r="D262">
        <v>0</v>
      </c>
      <c r="E262">
        <v>0</v>
      </c>
      <c r="G262" t="str">
        <f t="shared" si="22"/>
        <v>TN</v>
      </c>
      <c r="H262" t="str">
        <f t="shared" si="21"/>
        <v>TN</v>
      </c>
      <c r="I262" t="str">
        <f t="shared" si="23"/>
        <v>TN</v>
      </c>
      <c r="J262" t="str">
        <f t="shared" si="24"/>
        <v>TN</v>
      </c>
    </row>
    <row r="263" spans="1:10" x14ac:dyDescent="0.3">
      <c r="A263" s="39">
        <v>0</v>
      </c>
      <c r="B263">
        <v>0</v>
      </c>
      <c r="C263" s="41">
        <v>1</v>
      </c>
      <c r="D263">
        <v>0</v>
      </c>
      <c r="E263">
        <v>0</v>
      </c>
      <c r="G263" t="str">
        <f t="shared" si="22"/>
        <v>TN</v>
      </c>
      <c r="H263" t="str">
        <f t="shared" si="21"/>
        <v>TN</v>
      </c>
      <c r="I263" t="str">
        <f t="shared" si="23"/>
        <v>TN</v>
      </c>
      <c r="J263" t="str">
        <f t="shared" si="24"/>
        <v>TN</v>
      </c>
    </row>
    <row r="264" spans="1:10" x14ac:dyDescent="0.3">
      <c r="A264" s="40">
        <v>0</v>
      </c>
      <c r="B264">
        <v>0</v>
      </c>
      <c r="C264" s="41">
        <v>1</v>
      </c>
      <c r="D264">
        <v>0</v>
      </c>
      <c r="E264">
        <v>0</v>
      </c>
      <c r="G264" t="str">
        <f t="shared" si="22"/>
        <v>TN</v>
      </c>
      <c r="H264" t="str">
        <f t="shared" si="21"/>
        <v>TN</v>
      </c>
      <c r="I264" t="str">
        <f t="shared" si="23"/>
        <v>TN</v>
      </c>
      <c r="J264" t="str">
        <f t="shared" si="24"/>
        <v>TN</v>
      </c>
    </row>
    <row r="265" spans="1:10" x14ac:dyDescent="0.3">
      <c r="A265" s="39">
        <v>1</v>
      </c>
      <c r="B265">
        <v>0</v>
      </c>
      <c r="C265" s="41">
        <v>1</v>
      </c>
      <c r="D265">
        <v>0</v>
      </c>
      <c r="E265">
        <v>0</v>
      </c>
      <c r="G265" t="str">
        <f t="shared" si="22"/>
        <v>FP</v>
      </c>
      <c r="H265" t="str">
        <f t="shared" si="21"/>
        <v>FP</v>
      </c>
      <c r="I265" t="str">
        <f t="shared" si="23"/>
        <v>FP</v>
      </c>
      <c r="J265" t="str">
        <f t="shared" si="24"/>
        <v>FP</v>
      </c>
    </row>
    <row r="266" spans="1:10" x14ac:dyDescent="0.3">
      <c r="A266" s="40">
        <v>1</v>
      </c>
      <c r="B266">
        <v>1</v>
      </c>
      <c r="C266" s="41">
        <v>1</v>
      </c>
      <c r="D266">
        <v>1</v>
      </c>
      <c r="E266">
        <v>1</v>
      </c>
      <c r="G266" t="str">
        <f t="shared" si="22"/>
        <v>TP</v>
      </c>
      <c r="H266" t="str">
        <f t="shared" si="21"/>
        <v>FP</v>
      </c>
      <c r="I266" t="str">
        <f t="shared" si="23"/>
        <v>TP</v>
      </c>
      <c r="J266" t="str">
        <f t="shared" si="24"/>
        <v>TP</v>
      </c>
    </row>
    <row r="267" spans="1:10" x14ac:dyDescent="0.3">
      <c r="A267" s="39">
        <v>0</v>
      </c>
      <c r="B267">
        <v>0</v>
      </c>
      <c r="C267" s="41">
        <v>0</v>
      </c>
      <c r="D267">
        <v>0</v>
      </c>
      <c r="E267">
        <v>0</v>
      </c>
      <c r="G267" t="str">
        <f t="shared" si="22"/>
        <v>TN</v>
      </c>
      <c r="H267" t="str">
        <f t="shared" si="21"/>
        <v>TN</v>
      </c>
      <c r="I267" t="str">
        <f t="shared" si="23"/>
        <v>TN</v>
      </c>
      <c r="J267" t="str">
        <f t="shared" si="24"/>
        <v>TN</v>
      </c>
    </row>
    <row r="268" spans="1:10" x14ac:dyDescent="0.3">
      <c r="A268" s="40">
        <v>0</v>
      </c>
      <c r="B268">
        <v>0</v>
      </c>
      <c r="C268" s="41">
        <v>0</v>
      </c>
      <c r="D268">
        <v>0</v>
      </c>
      <c r="E268">
        <v>0</v>
      </c>
      <c r="G268" t="str">
        <f t="shared" si="22"/>
        <v>TN</v>
      </c>
      <c r="H268" t="str">
        <f t="shared" si="21"/>
        <v>TN</v>
      </c>
      <c r="I268" t="str">
        <f t="shared" si="23"/>
        <v>TN</v>
      </c>
      <c r="J268" t="str">
        <f t="shared" si="24"/>
        <v>TN</v>
      </c>
    </row>
    <row r="269" spans="1:10" x14ac:dyDescent="0.3">
      <c r="A269" s="39">
        <v>0</v>
      </c>
      <c r="B269">
        <v>0</v>
      </c>
      <c r="C269" s="41">
        <v>0</v>
      </c>
      <c r="D269">
        <v>0</v>
      </c>
      <c r="E269">
        <v>0</v>
      </c>
      <c r="G269" t="str">
        <f t="shared" si="22"/>
        <v>TN</v>
      </c>
      <c r="H269" t="str">
        <f t="shared" si="21"/>
        <v>TN</v>
      </c>
      <c r="I269" t="str">
        <f t="shared" si="23"/>
        <v>TN</v>
      </c>
      <c r="J269" t="str">
        <f t="shared" si="24"/>
        <v>TN</v>
      </c>
    </row>
    <row r="270" spans="1:10" x14ac:dyDescent="0.3">
      <c r="A270" s="40">
        <v>0</v>
      </c>
      <c r="B270">
        <v>0</v>
      </c>
      <c r="C270" s="41">
        <v>1</v>
      </c>
      <c r="D270">
        <v>0</v>
      </c>
      <c r="E270">
        <v>0</v>
      </c>
      <c r="G270" t="str">
        <f t="shared" si="22"/>
        <v>TN</v>
      </c>
      <c r="H270" t="str">
        <f t="shared" si="21"/>
        <v>TN</v>
      </c>
      <c r="I270" t="str">
        <f t="shared" si="23"/>
        <v>TN</v>
      </c>
      <c r="J270" t="str">
        <f t="shared" si="24"/>
        <v>TN</v>
      </c>
    </row>
    <row r="271" spans="1:10" x14ac:dyDescent="0.3">
      <c r="A271" s="39">
        <v>0</v>
      </c>
      <c r="B271">
        <v>0</v>
      </c>
      <c r="C271" s="41">
        <v>0</v>
      </c>
      <c r="D271">
        <v>0</v>
      </c>
      <c r="E271">
        <v>0</v>
      </c>
      <c r="G271" t="str">
        <f t="shared" si="22"/>
        <v>TN</v>
      </c>
      <c r="H271" t="str">
        <f t="shared" si="21"/>
        <v>TN</v>
      </c>
      <c r="I271" t="str">
        <f t="shared" si="23"/>
        <v>TN</v>
      </c>
      <c r="J271" t="str">
        <f t="shared" si="24"/>
        <v>TN</v>
      </c>
    </row>
    <row r="272" spans="1:10" x14ac:dyDescent="0.3">
      <c r="A272" s="40">
        <v>0</v>
      </c>
      <c r="B272">
        <v>0</v>
      </c>
      <c r="C272" s="41">
        <v>0</v>
      </c>
      <c r="D272">
        <v>0</v>
      </c>
      <c r="E272">
        <v>0</v>
      </c>
      <c r="G272" t="str">
        <f t="shared" si="22"/>
        <v>TN</v>
      </c>
      <c r="H272" t="str">
        <f t="shared" si="21"/>
        <v>TN</v>
      </c>
      <c r="I272" t="str">
        <f t="shared" si="23"/>
        <v>TN</v>
      </c>
      <c r="J272" t="str">
        <f t="shared" si="24"/>
        <v>TN</v>
      </c>
    </row>
    <row r="273" spans="1:10" x14ac:dyDescent="0.3">
      <c r="A273" s="39">
        <v>0</v>
      </c>
      <c r="B273">
        <v>0</v>
      </c>
      <c r="C273" s="41">
        <v>0</v>
      </c>
      <c r="D273">
        <v>0</v>
      </c>
      <c r="E273">
        <v>0</v>
      </c>
      <c r="G273" t="str">
        <f t="shared" si="22"/>
        <v>TN</v>
      </c>
      <c r="H273" t="str">
        <f t="shared" si="21"/>
        <v>TN</v>
      </c>
      <c r="I273" t="str">
        <f t="shared" si="23"/>
        <v>TN</v>
      </c>
      <c r="J273" t="str">
        <f t="shared" si="24"/>
        <v>TN</v>
      </c>
    </row>
    <row r="274" spans="1:10" x14ac:dyDescent="0.3">
      <c r="A274" s="40">
        <v>1</v>
      </c>
      <c r="B274">
        <v>1</v>
      </c>
      <c r="C274" s="41">
        <v>1</v>
      </c>
      <c r="D274">
        <v>1</v>
      </c>
      <c r="E274">
        <v>1</v>
      </c>
      <c r="G274" t="str">
        <f t="shared" si="22"/>
        <v>TP</v>
      </c>
      <c r="H274" t="str">
        <f t="shared" si="21"/>
        <v>FP</v>
      </c>
      <c r="I274" t="str">
        <f t="shared" si="23"/>
        <v>TP</v>
      </c>
      <c r="J274" t="str">
        <f t="shared" si="24"/>
        <v>TP</v>
      </c>
    </row>
    <row r="275" spans="1:10" x14ac:dyDescent="0.3">
      <c r="A275" s="39">
        <v>0</v>
      </c>
      <c r="B275">
        <v>0</v>
      </c>
      <c r="C275" s="41">
        <v>1</v>
      </c>
      <c r="D275">
        <v>0</v>
      </c>
      <c r="E275">
        <v>0</v>
      </c>
      <c r="G275" t="str">
        <f t="shared" si="22"/>
        <v>TN</v>
      </c>
      <c r="H275" t="str">
        <f t="shared" si="21"/>
        <v>TN</v>
      </c>
      <c r="I275" t="str">
        <f t="shared" si="23"/>
        <v>TN</v>
      </c>
      <c r="J275" t="str">
        <f t="shared" si="24"/>
        <v>TN</v>
      </c>
    </row>
    <row r="276" spans="1:10" x14ac:dyDescent="0.3">
      <c r="A276" s="40">
        <v>1</v>
      </c>
      <c r="B276">
        <v>1</v>
      </c>
      <c r="C276" s="41">
        <v>1</v>
      </c>
      <c r="D276">
        <v>1</v>
      </c>
      <c r="E276">
        <v>1</v>
      </c>
      <c r="G276" t="str">
        <f t="shared" si="22"/>
        <v>TP</v>
      </c>
      <c r="H276" t="str">
        <f t="shared" si="21"/>
        <v>FP</v>
      </c>
      <c r="I276" t="str">
        <f t="shared" si="23"/>
        <v>TP</v>
      </c>
      <c r="J276" t="str">
        <f t="shared" si="24"/>
        <v>TP</v>
      </c>
    </row>
    <row r="277" spans="1:10" x14ac:dyDescent="0.3">
      <c r="A277" s="39">
        <v>0</v>
      </c>
      <c r="B277">
        <v>0</v>
      </c>
      <c r="C277" s="41">
        <v>1</v>
      </c>
      <c r="D277">
        <v>0</v>
      </c>
      <c r="E277">
        <v>0</v>
      </c>
      <c r="G277" t="str">
        <f t="shared" si="22"/>
        <v>TN</v>
      </c>
      <c r="H277" t="str">
        <f t="shared" si="21"/>
        <v>TN</v>
      </c>
      <c r="I277" t="str">
        <f t="shared" si="23"/>
        <v>TN</v>
      </c>
      <c r="J277" t="str">
        <f t="shared" si="24"/>
        <v>TN</v>
      </c>
    </row>
    <row r="278" spans="1:10" x14ac:dyDescent="0.3">
      <c r="A278" s="40">
        <v>0</v>
      </c>
      <c r="B278">
        <v>0</v>
      </c>
      <c r="C278" s="41">
        <v>0</v>
      </c>
      <c r="D278">
        <v>0</v>
      </c>
      <c r="E278">
        <v>0</v>
      </c>
      <c r="G278" t="str">
        <f t="shared" si="22"/>
        <v>TN</v>
      </c>
      <c r="H278" t="str">
        <f t="shared" si="21"/>
        <v>TN</v>
      </c>
      <c r="I278" t="str">
        <f t="shared" si="23"/>
        <v>TN</v>
      </c>
      <c r="J278" t="str">
        <f t="shared" si="24"/>
        <v>TN</v>
      </c>
    </row>
    <row r="279" spans="1:10" x14ac:dyDescent="0.3">
      <c r="A279" s="39">
        <v>0</v>
      </c>
      <c r="B279">
        <v>0</v>
      </c>
      <c r="C279" s="41">
        <v>0</v>
      </c>
      <c r="D279">
        <v>0</v>
      </c>
      <c r="E279">
        <v>0</v>
      </c>
      <c r="G279" t="str">
        <f t="shared" si="22"/>
        <v>TN</v>
      </c>
      <c r="H279" t="str">
        <f t="shared" si="21"/>
        <v>TN</v>
      </c>
      <c r="I279" t="str">
        <f t="shared" si="23"/>
        <v>TN</v>
      </c>
      <c r="J279" t="str">
        <f t="shared" si="24"/>
        <v>TN</v>
      </c>
    </row>
    <row r="280" spans="1:10" x14ac:dyDescent="0.3">
      <c r="A280" s="40">
        <v>0</v>
      </c>
      <c r="B280">
        <v>0</v>
      </c>
      <c r="C280" s="41">
        <v>1</v>
      </c>
      <c r="D280">
        <v>0</v>
      </c>
      <c r="E280">
        <v>0</v>
      </c>
      <c r="G280" t="str">
        <f t="shared" si="22"/>
        <v>TN</v>
      </c>
      <c r="H280" t="str">
        <f t="shared" si="21"/>
        <v>TN</v>
      </c>
      <c r="I280" t="str">
        <f t="shared" si="23"/>
        <v>TN</v>
      </c>
      <c r="J280" t="str">
        <f t="shared" si="24"/>
        <v>TN</v>
      </c>
    </row>
    <row r="281" spans="1:10" x14ac:dyDescent="0.3">
      <c r="A281" s="39">
        <v>0</v>
      </c>
      <c r="B281">
        <v>0</v>
      </c>
      <c r="C281" s="41">
        <v>0</v>
      </c>
      <c r="D281">
        <v>0</v>
      </c>
      <c r="E281">
        <v>0</v>
      </c>
      <c r="G281" t="str">
        <f t="shared" si="22"/>
        <v>TN</v>
      </c>
      <c r="H281" t="str">
        <f t="shared" si="21"/>
        <v>TN</v>
      </c>
      <c r="I281" t="str">
        <f t="shared" si="23"/>
        <v>TN</v>
      </c>
      <c r="J281" t="str">
        <f t="shared" si="24"/>
        <v>TN</v>
      </c>
    </row>
    <row r="282" spans="1:10" x14ac:dyDescent="0.3">
      <c r="A282" s="40">
        <v>0</v>
      </c>
      <c r="B282">
        <v>0</v>
      </c>
      <c r="C282" s="41">
        <v>0</v>
      </c>
      <c r="D282">
        <v>0</v>
      </c>
      <c r="E282">
        <v>0</v>
      </c>
      <c r="G282" t="str">
        <f t="shared" si="22"/>
        <v>TN</v>
      </c>
      <c r="H282" t="str">
        <f t="shared" si="21"/>
        <v>TN</v>
      </c>
      <c r="I282" t="str">
        <f t="shared" si="23"/>
        <v>TN</v>
      </c>
      <c r="J282" t="str">
        <f t="shared" si="24"/>
        <v>TN</v>
      </c>
    </row>
    <row r="283" spans="1:10" x14ac:dyDescent="0.3">
      <c r="A283">
        <v>0</v>
      </c>
      <c r="B283">
        <v>0</v>
      </c>
      <c r="C283" s="41">
        <v>1</v>
      </c>
      <c r="D283">
        <v>0</v>
      </c>
      <c r="E283">
        <v>0</v>
      </c>
      <c r="G283" t="str">
        <f t="shared" si="22"/>
        <v>TN</v>
      </c>
      <c r="H283" t="str">
        <f t="shared" ref="H283" si="25">IF(AND($A283=1,C349=1),"TP",IF(AND($A283=0,C349=0),"TN",IF($A283&gt;C349,"FP","FN")))</f>
        <v>TN</v>
      </c>
      <c r="I283" t="str">
        <f t="shared" si="23"/>
        <v>TN</v>
      </c>
      <c r="J283" t="str">
        <f t="shared" si="24"/>
        <v>TN</v>
      </c>
    </row>
    <row r="284" spans="1:10" x14ac:dyDescent="0.3">
      <c r="C284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EEDA-1DAC-4C89-8AF9-3C82256DCBED}">
  <dimension ref="A1:AM1964"/>
  <sheetViews>
    <sheetView topLeftCell="A1774" workbookViewId="0">
      <selection activeCell="C1769" sqref="C1769:D1769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4" width="9.5546875" customWidth="1"/>
    <col min="5" max="5" width="6.77734375" bestFit="1" customWidth="1"/>
    <col min="6" max="6" width="10.21875" bestFit="1" customWidth="1"/>
    <col min="7" max="7" width="10.109375" bestFit="1" customWidth="1"/>
    <col min="8" max="8" width="10.109375" customWidth="1"/>
    <col min="9" max="9" width="9.109375" bestFit="1" customWidth="1"/>
    <col min="10" max="10" width="9.77734375" bestFit="1" customWidth="1"/>
    <col min="11" max="11" width="11" bestFit="1" customWidth="1"/>
    <col min="12" max="12" width="9.88671875" bestFit="1" customWidth="1"/>
    <col min="13" max="13" width="9.109375" hidden="1" customWidth="1"/>
    <col min="14" max="14" width="9.109375" customWidth="1"/>
    <col min="15" max="15" width="6.77734375" bestFit="1" customWidth="1"/>
    <col min="16" max="16" width="5.21875" style="3" bestFit="1" customWidth="1"/>
    <col min="17" max="17" width="7" bestFit="1" customWidth="1"/>
    <col min="18" max="18" width="5.5546875" style="3" bestFit="1" customWidth="1"/>
    <col min="19" max="19" width="7.5546875" bestFit="1" customWidth="1"/>
    <col min="20" max="20" width="10.33203125" bestFit="1" customWidth="1"/>
    <col min="21" max="21" width="5.77734375" bestFit="1" customWidth="1"/>
    <col min="22" max="22" width="4.21875" bestFit="1" customWidth="1"/>
    <col min="23" max="23" width="8.21875" style="3" bestFit="1" customWidth="1"/>
    <col min="24" max="24" width="12.44140625" style="3" bestFit="1" customWidth="1"/>
    <col min="25" max="25" width="5.21875" bestFit="1" customWidth="1"/>
    <col min="26" max="26" width="6.44140625" style="3" bestFit="1" customWidth="1"/>
    <col min="27" max="27" width="6.77734375" style="3" bestFit="1" customWidth="1"/>
    <col min="28" max="28" width="6.5546875" style="3" bestFit="1" customWidth="1"/>
    <col min="29" max="29" width="6.88671875" style="3" bestFit="1" customWidth="1"/>
    <col min="30" max="30" width="7.5546875" bestFit="1" customWidth="1"/>
    <col min="31" max="31" width="11.33203125" bestFit="1" customWidth="1"/>
    <col min="32" max="32" width="6.77734375" bestFit="1" customWidth="1"/>
    <col min="33" max="35" width="8.88671875" style="3"/>
  </cols>
  <sheetData>
    <row r="1" spans="1:39" x14ac:dyDescent="0.3">
      <c r="A1" t="s">
        <v>137</v>
      </c>
      <c r="B1" t="s">
        <v>42</v>
      </c>
      <c r="C1" t="s">
        <v>188</v>
      </c>
      <c r="D1" t="s">
        <v>189</v>
      </c>
      <c r="E1" t="s">
        <v>41</v>
      </c>
      <c r="F1" t="s">
        <v>0</v>
      </c>
      <c r="G1" t="s">
        <v>1</v>
      </c>
      <c r="H1" t="s">
        <v>236</v>
      </c>
      <c r="I1" t="s">
        <v>2</v>
      </c>
      <c r="J1" t="s">
        <v>106</v>
      </c>
      <c r="K1" t="s">
        <v>3</v>
      </c>
      <c r="L1" t="s">
        <v>135</v>
      </c>
      <c r="M1" t="s">
        <v>119</v>
      </c>
      <c r="N1" t="s">
        <v>237</v>
      </c>
      <c r="O1" t="s">
        <v>115</v>
      </c>
      <c r="P1" s="3" t="s">
        <v>120</v>
      </c>
      <c r="Q1" t="s">
        <v>116</v>
      </c>
      <c r="R1" s="3" t="s">
        <v>121</v>
      </c>
      <c r="S1" t="s">
        <v>122</v>
      </c>
      <c r="T1" t="s">
        <v>123</v>
      </c>
      <c r="U1" t="s">
        <v>124</v>
      </c>
      <c r="V1" t="s">
        <v>125</v>
      </c>
      <c r="W1" s="3" t="s">
        <v>126</v>
      </c>
      <c r="X1" s="3" t="s">
        <v>127</v>
      </c>
      <c r="Y1" t="s">
        <v>138</v>
      </c>
      <c r="Z1" s="3" t="s">
        <v>128</v>
      </c>
      <c r="AA1" s="3" t="s">
        <v>129</v>
      </c>
      <c r="AB1" s="3" t="s">
        <v>130</v>
      </c>
      <c r="AC1" s="3" t="s">
        <v>131</v>
      </c>
      <c r="AD1" t="s">
        <v>132</v>
      </c>
      <c r="AE1" t="s">
        <v>139</v>
      </c>
      <c r="AF1" t="s">
        <v>140</v>
      </c>
      <c r="AG1" s="3" t="s">
        <v>186</v>
      </c>
      <c r="AH1" t="s">
        <v>233</v>
      </c>
      <c r="AI1" t="s">
        <v>234</v>
      </c>
      <c r="AJ1" t="s">
        <v>238</v>
      </c>
      <c r="AK1" t="s">
        <v>239</v>
      </c>
      <c r="AL1" t="s">
        <v>240</v>
      </c>
      <c r="AM1" t="s">
        <v>241</v>
      </c>
    </row>
    <row r="2" spans="1:39" hidden="1" x14ac:dyDescent="0.3">
      <c r="A2">
        <v>0</v>
      </c>
      <c r="B2" t="s">
        <v>43</v>
      </c>
      <c r="C2" s="22">
        <f>VLOOKUP(Table1[[#This Row],[Subject]],'Subject Profile'!$A$2:$E$8,4,FALSE)</f>
        <v>1.1960207441678836</v>
      </c>
      <c r="D2" s="22">
        <f>VLOOKUP(Table1[[#This Row],[Subject]],'Subject Profile'!$A$2:$E$8,5,FALSE)</f>
        <v>-1.6</v>
      </c>
      <c r="E2" t="s">
        <v>49</v>
      </c>
      <c r="F2" t="s">
        <v>4</v>
      </c>
      <c r="G2" t="s">
        <v>5</v>
      </c>
      <c r="H2">
        <f>IF(Table1[[#This Row],[decision]]="accept",1,0)</f>
        <v>0</v>
      </c>
      <c r="I2">
        <v>0</v>
      </c>
      <c r="J2" t="s">
        <v>107</v>
      </c>
      <c r="K2">
        <v>1664285346</v>
      </c>
      <c r="L2" t="s">
        <v>136</v>
      </c>
      <c r="M2" t="str">
        <f>VLOOKUP($F2,Experiment!$A$2:$U$90,MATCH(Results!M$1,Experiment!$A$1:$U$1,0)+1,FALSE)</f>
        <v>I</v>
      </c>
      <c r="N2">
        <f>IF(Table1[[#This Row],[Impact]]="I",0,1)</f>
        <v>0</v>
      </c>
      <c r="O2" s="2">
        <f>VLOOKUP($F2,Experiment!$A$2:$U$90,MATCH(Results!O$1,Experiment!$A$1:$U$1,0),FALSE)</f>
        <v>-50</v>
      </c>
      <c r="P2" s="3">
        <f>VLOOKUP($F2,Experiment!$A$2:$U$90,MATCH(Results!P$1,Experiment!$A$1:$U$1,0),FALSE)</f>
        <v>0.5</v>
      </c>
      <c r="Q2" s="2">
        <f>VLOOKUP($F2,Experiment!$A$2:$U$90,MATCH(Results!Q$1,Experiment!$A$1:$U$1,0),FALSE)</f>
        <v>60</v>
      </c>
      <c r="R2" s="3">
        <f>VLOOKUP($F2,Experiment!$A$2:$U$90,MATCH(Results!R$1,Experiment!$A$1:$U$1,0),FALSE)</f>
        <v>0.5</v>
      </c>
      <c r="S2" s="2">
        <f>VLOOKUP($F2,Experiment!$A$2:$U$90,MATCH(Results!S$1,Experiment!$A$1:$U$1,0),FALSE)</f>
        <v>5</v>
      </c>
      <c r="T2" s="2">
        <f>VLOOKUP($F2,Experiment!$A$2:$U$90,MATCH(Results!T$1,Experiment!$A$1:$U$1,0),FALSE)</f>
        <v>3025</v>
      </c>
      <c r="U2" s="2">
        <f>VLOOKUP($F2,Experiment!$A$2:$U$90,MATCH(Results!U$1,Experiment!$A$1:$U$1,0),FALSE)</f>
        <v>55</v>
      </c>
      <c r="V2" s="2">
        <f>VLOOKUP($F2,Experiment!$A$2:$U$90,MATCH(Results!V$1,Experiment!$A$1:$U$1,0),FALSE)</f>
        <v>2</v>
      </c>
      <c r="W2" s="3">
        <f>VLOOKUP($F2,Experiment!$A$2:$U$90,MATCH(Results!W$1,Experiment!$A$1:$U$1,0),FALSE)</f>
        <v>0.25</v>
      </c>
      <c r="X2" s="3">
        <f>VLOOKUP($F2,Experiment!$A$2:$U$90,MATCH(Results!X$1,Experiment!$A$1:$U$1,0),FALSE)</f>
        <v>0.75</v>
      </c>
      <c r="Y2" s="2">
        <f>VLOOKUP($F2,Experiment!$A$2:$U$90,MATCH(Results!Y$1,Experiment!$A$1:$U$1,0),FALSE)</f>
        <v>2</v>
      </c>
      <c r="Z2" s="3">
        <f>VLOOKUP($F2,Experiment!$A$2:$U$90,MATCH(Results!Z$1,Experiment!$A$1:$U$1,0),FALSE)</f>
        <v>0.5</v>
      </c>
      <c r="AA2" s="3">
        <f>VLOOKUP($F2,Experiment!$A$2:$U$90,MATCH(Results!AA$1,Experiment!$A$1:$U$1,0),FALSE)</f>
        <v>0.25</v>
      </c>
      <c r="AB2" s="3">
        <f>VLOOKUP($F2,Experiment!$A$2:$U$90,MATCH(Results!AB$1,Experiment!$A$1:$U$1,0),FALSE)</f>
        <v>0.625</v>
      </c>
      <c r="AC2" s="3">
        <f>VLOOKUP($F2,Experiment!$A$2:$U$90,MATCH(Results!AC$1,Experiment!$A$1:$U$1,0),FALSE)</f>
        <v>0.375</v>
      </c>
      <c r="AD2" s="2">
        <f>VLOOKUP($F2,Experiment!$A$2:$U$90,MATCH(Results!AD$1,Experiment!$A$1:$U$1,0),FALSE)</f>
        <v>-8.75</v>
      </c>
      <c r="AE2" s="2">
        <f>VLOOKUP($F2,Experiment!$A$2:$U$90,MATCH(Results!AE$1,Experiment!$A$1:$U$1,0),FALSE)</f>
        <v>2835.9375</v>
      </c>
      <c r="AF2" s="2">
        <f>VLOOKUP($F2,Experiment!$A$2:$U$90,MATCH(Results!AF$1,Experiment!$A$1:$U$1,0),FALSE)</f>
        <v>53.253521010351982</v>
      </c>
      <c r="AG2" s="3">
        <f>VLOOKUP($F2,Experiment!$A$2:$W$90,MATCH(Results!AG$1,Experiment!$A$1:$W$1,0),FALSE)</f>
        <v>0.82730419370997643</v>
      </c>
      <c r="AH2" s="3">
        <f>VLOOKUP($F2,Experiment!$A$2:$W$90,MATCH(Results!AH$1,Experiment!$A$1:$W$1,0),FALSE)</f>
        <v>0.38648875795104182</v>
      </c>
      <c r="AI2" s="3">
        <f>VLOOKUP($F2,Experiment!$A$2:$X$90,MATCH(Results!AI$1,Experiment!$A$1:$X$1,0),FALSE)</f>
        <v>0.61351124204895813</v>
      </c>
      <c r="AJ2" s="2">
        <f>Table1[[#This Row],[Gain]]^Table1[[#This Row],[θ]]</f>
        <v>133.87694139177151</v>
      </c>
      <c r="AK2" s="2">
        <f>-Table1[[#This Row],[λ]]*-Table1[[#This Row],[Loss]]^Table1[[#This Row],[θ]]</f>
        <v>172.23577024121218</v>
      </c>
      <c r="AL2" s="2">
        <f>Table1[[#This Row],[v_n_w_g]]-Table1[[#This Row],[v_n_w_l]]</f>
        <v>-38.35882884944067</v>
      </c>
      <c r="AM2" s="2">
        <f>IF(Table1[[#This Row],[diff_v]]&gt;=1,1,0)</f>
        <v>0</v>
      </c>
    </row>
    <row r="3" spans="1:39" hidden="1" x14ac:dyDescent="0.3">
      <c r="A3">
        <v>1</v>
      </c>
      <c r="B3" t="s">
        <v>43</v>
      </c>
      <c r="C3" s="22">
        <f>VLOOKUP(Table1[[#This Row],[Subject]],'Subject Profile'!$A$2:$E$8,4,FALSE)</f>
        <v>1.1960207441678836</v>
      </c>
      <c r="D3" s="22">
        <f>VLOOKUP(Table1[[#This Row],[Subject]],'Subject Profile'!$A$2:$E$8,5,FALSE)</f>
        <v>-1.6</v>
      </c>
      <c r="E3" t="s">
        <v>49</v>
      </c>
      <c r="F3" t="s">
        <v>6</v>
      </c>
      <c r="G3" t="s">
        <v>7</v>
      </c>
      <c r="H3">
        <f>IF(Table1[[#This Row],[decision]]="accept",1,0)</f>
        <v>1</v>
      </c>
      <c r="I3">
        <v>20</v>
      </c>
      <c r="J3" t="s">
        <v>107</v>
      </c>
      <c r="K3">
        <v>1664285354</v>
      </c>
      <c r="L3">
        <v>8</v>
      </c>
      <c r="M3" t="str">
        <f>VLOOKUP($F3,Experiment!$A$2:$U$90,MATCH(Results!M$1,Experiment!$A$1:$U$1,0)+1,FALSE)</f>
        <v>I</v>
      </c>
      <c r="N3">
        <f>IF(Table1[[#This Row],[Impact]]="I",0,1)</f>
        <v>0</v>
      </c>
      <c r="O3" s="2">
        <f>VLOOKUP($F3,Experiment!$A$2:$U$90,MATCH(Results!O$1,Experiment!$A$1:$U$1,0),FALSE)</f>
        <v>-10</v>
      </c>
      <c r="P3" s="3">
        <f>VLOOKUP($F3,Experiment!$A$2:$U$90,MATCH(Results!P$1,Experiment!$A$1:$U$1,0),FALSE)</f>
        <v>0.5</v>
      </c>
      <c r="Q3" s="2">
        <f>VLOOKUP($F3,Experiment!$A$2:$U$90,MATCH(Results!Q$1,Experiment!$A$1:$U$1,0),FALSE)</f>
        <v>20</v>
      </c>
      <c r="R3" s="3">
        <f>VLOOKUP($F3,Experiment!$A$2:$U$90,MATCH(Results!R$1,Experiment!$A$1:$U$1,0),FALSE)</f>
        <v>0.5</v>
      </c>
      <c r="S3" s="2">
        <f>VLOOKUP($F3,Experiment!$A$2:$U$90,MATCH(Results!S$1,Experiment!$A$1:$U$1,0),FALSE)</f>
        <v>5</v>
      </c>
      <c r="T3" s="2">
        <f>VLOOKUP($F3,Experiment!$A$2:$U$90,MATCH(Results!T$1,Experiment!$A$1:$U$1,0),FALSE)</f>
        <v>225</v>
      </c>
      <c r="U3" s="2">
        <f>VLOOKUP($F3,Experiment!$A$2:$U$90,MATCH(Results!U$1,Experiment!$A$1:$U$1,0),FALSE)</f>
        <v>15</v>
      </c>
      <c r="V3" s="2">
        <f>VLOOKUP($F3,Experiment!$A$2:$U$90,MATCH(Results!V$1,Experiment!$A$1:$U$1,0),FALSE)</f>
        <v>4</v>
      </c>
      <c r="W3" s="3">
        <f>VLOOKUP($F3,Experiment!$A$2:$U$90,MATCH(Results!W$1,Experiment!$A$1:$U$1,0),FALSE)</f>
        <v>0.75</v>
      </c>
      <c r="X3" s="3">
        <f>VLOOKUP($F3,Experiment!$A$2:$U$90,MATCH(Results!X$1,Experiment!$A$1:$U$1,0),FALSE)</f>
        <v>0.25</v>
      </c>
      <c r="Y3" s="2">
        <f>VLOOKUP($F3,Experiment!$A$2:$U$90,MATCH(Results!Y$1,Experiment!$A$1:$U$1,0),FALSE)</f>
        <v>2</v>
      </c>
      <c r="Z3" s="3">
        <f>VLOOKUP($F3,Experiment!$A$2:$U$90,MATCH(Results!Z$1,Experiment!$A$1:$U$1,0),FALSE)</f>
        <v>0.05</v>
      </c>
      <c r="AA3" s="3">
        <f>VLOOKUP($F3,Experiment!$A$2:$U$90,MATCH(Results!AA$1,Experiment!$A$1:$U$1,0),FALSE)</f>
        <v>0.2</v>
      </c>
      <c r="AB3" s="3">
        <f>VLOOKUP($F3,Experiment!$A$2:$U$90,MATCH(Results!AB$1,Experiment!$A$1:$U$1,0),FALSE)</f>
        <v>0.42499999999999999</v>
      </c>
      <c r="AC3" s="3">
        <f>VLOOKUP($F3,Experiment!$A$2:$U$90,MATCH(Results!AC$1,Experiment!$A$1:$U$1,0),FALSE)</f>
        <v>0.57499999999999996</v>
      </c>
      <c r="AD3" s="2">
        <f>VLOOKUP($F3,Experiment!$A$2:$U$90,MATCH(Results!AD$1,Experiment!$A$1:$U$1,0),FALSE)</f>
        <v>7.25</v>
      </c>
      <c r="AE3" s="2">
        <f>VLOOKUP($F3,Experiment!$A$2:$U$90,MATCH(Results!AE$1,Experiment!$A$1:$U$1,0),FALSE)</f>
        <v>219.9375</v>
      </c>
      <c r="AF3" s="2">
        <f>VLOOKUP($F3,Experiment!$A$2:$U$90,MATCH(Results!AF$1,Experiment!$A$1:$U$1,0),FALSE)</f>
        <v>14.830289949963891</v>
      </c>
      <c r="AG3" s="3">
        <f>VLOOKUP($F3,Experiment!$A$2:$W$90,MATCH(Results!AG$1,Experiment!$A$1:$W$1,0),FALSE)</f>
        <v>1</v>
      </c>
      <c r="AH3" s="3">
        <f>VLOOKUP($F3,Experiment!$A$2:$W$90,MATCH(Results!AH$1,Experiment!$A$1:$W$1,0),FALSE)</f>
        <v>0.57499999999999996</v>
      </c>
      <c r="AI3" s="3">
        <f>VLOOKUP($F3,Experiment!$A$2:$X$90,MATCH(Results!AI$1,Experiment!$A$1:$X$1,0),FALSE)</f>
        <v>0.42500000000000004</v>
      </c>
      <c r="AJ3" s="2">
        <f>Table1[[#This Row],[Gain]]^Table1[[#This Row],[θ]]</f>
        <v>35.979809832580635</v>
      </c>
      <c r="AK3" s="2">
        <f>-Table1[[#This Row],[λ]]*-Table1[[#This Row],[Loss]]^Table1[[#This Row],[θ]]</f>
        <v>25.127005037389367</v>
      </c>
      <c r="AL3" s="2">
        <f>Table1[[#This Row],[v_n_w_g]]-Table1[[#This Row],[v_n_w_l]]</f>
        <v>10.852804795191268</v>
      </c>
      <c r="AM3" s="2">
        <f>IF(Table1[[#This Row],[diff_v]]&gt;=1,1,0)</f>
        <v>1</v>
      </c>
    </row>
    <row r="4" spans="1:39" hidden="1" x14ac:dyDescent="0.3">
      <c r="A4">
        <v>2</v>
      </c>
      <c r="B4" t="s">
        <v>43</v>
      </c>
      <c r="C4" s="22">
        <f>VLOOKUP(Table1[[#This Row],[Subject]],'Subject Profile'!$A$2:$E$8,4,FALSE)</f>
        <v>1.1960207441678836</v>
      </c>
      <c r="D4" s="22">
        <f>VLOOKUP(Table1[[#This Row],[Subject]],'Subject Profile'!$A$2:$E$8,5,FALSE)</f>
        <v>-1.6</v>
      </c>
      <c r="E4" t="s">
        <v>49</v>
      </c>
      <c r="F4" t="s">
        <v>8</v>
      </c>
      <c r="G4" t="s">
        <v>5</v>
      </c>
      <c r="H4">
        <f>IF(Table1[[#This Row],[decision]]="accept",1,0)</f>
        <v>0</v>
      </c>
      <c r="I4">
        <v>0</v>
      </c>
      <c r="J4" t="s">
        <v>107</v>
      </c>
      <c r="K4">
        <v>1664285367</v>
      </c>
      <c r="L4">
        <v>13</v>
      </c>
      <c r="M4" t="str">
        <f>VLOOKUP($F4,Experiment!$A$2:$U$90,MATCH(Results!M$1,Experiment!$A$1:$U$1,0)+1,FALSE)</f>
        <v>I</v>
      </c>
      <c r="N4">
        <f>IF(Table1[[#This Row],[Impact]]="I",0,1)</f>
        <v>0</v>
      </c>
      <c r="O4" s="2">
        <f>VLOOKUP($F4,Experiment!$A$2:$U$90,MATCH(Results!O$1,Experiment!$A$1:$U$1,0),FALSE)</f>
        <v>-90</v>
      </c>
      <c r="P4" s="3">
        <f>VLOOKUP($F4,Experiment!$A$2:$U$90,MATCH(Results!P$1,Experiment!$A$1:$U$1,0),FALSE)</f>
        <v>0.5</v>
      </c>
      <c r="Q4" s="2">
        <f>VLOOKUP($F4,Experiment!$A$2:$U$90,MATCH(Results!Q$1,Experiment!$A$1:$U$1,0),FALSE)</f>
        <v>180</v>
      </c>
      <c r="R4" s="3">
        <f>VLOOKUP($F4,Experiment!$A$2:$U$90,MATCH(Results!R$1,Experiment!$A$1:$U$1,0),FALSE)</f>
        <v>0.5</v>
      </c>
      <c r="S4" s="2">
        <f>VLOOKUP($F4,Experiment!$A$2:$U$90,MATCH(Results!S$1,Experiment!$A$1:$U$1,0),FALSE)</f>
        <v>45</v>
      </c>
      <c r="T4" s="2">
        <f>VLOOKUP($F4,Experiment!$A$2:$U$90,MATCH(Results!T$1,Experiment!$A$1:$U$1,0),FALSE)</f>
        <v>18225</v>
      </c>
      <c r="U4" s="2">
        <f>VLOOKUP($F4,Experiment!$A$2:$U$90,MATCH(Results!U$1,Experiment!$A$1:$U$1,0),FALSE)</f>
        <v>135</v>
      </c>
      <c r="V4" s="2">
        <f>VLOOKUP($F4,Experiment!$A$2:$U$90,MATCH(Results!V$1,Experiment!$A$1:$U$1,0),FALSE)</f>
        <v>2</v>
      </c>
      <c r="W4" s="3">
        <f>VLOOKUP($F4,Experiment!$A$2:$U$90,MATCH(Results!W$1,Experiment!$A$1:$U$1,0),FALSE)</f>
        <v>0.25</v>
      </c>
      <c r="X4" s="3">
        <f>VLOOKUP($F4,Experiment!$A$2:$U$90,MATCH(Results!X$1,Experiment!$A$1:$U$1,0),FALSE)</f>
        <v>0.75</v>
      </c>
      <c r="Y4" s="2">
        <f>VLOOKUP($F4,Experiment!$A$2:$U$90,MATCH(Results!Y$1,Experiment!$A$1:$U$1,0),FALSE)</f>
        <v>2</v>
      </c>
      <c r="Z4" s="3">
        <f>VLOOKUP($F4,Experiment!$A$2:$U$90,MATCH(Results!Z$1,Experiment!$A$1:$U$1,0),FALSE)</f>
        <v>0.5</v>
      </c>
      <c r="AA4" s="3">
        <f>VLOOKUP($F4,Experiment!$A$2:$U$90,MATCH(Results!AA$1,Experiment!$A$1:$U$1,0),FALSE)</f>
        <v>0.25</v>
      </c>
      <c r="AB4" s="3">
        <f>VLOOKUP($F4,Experiment!$A$2:$U$90,MATCH(Results!AB$1,Experiment!$A$1:$U$1,0),FALSE)</f>
        <v>0.625</v>
      </c>
      <c r="AC4" s="3">
        <f>VLOOKUP($F4,Experiment!$A$2:$U$90,MATCH(Results!AC$1,Experiment!$A$1:$U$1,0),FALSE)</f>
        <v>0.375</v>
      </c>
      <c r="AD4" s="2">
        <f>VLOOKUP($F4,Experiment!$A$2:$U$90,MATCH(Results!AD$1,Experiment!$A$1:$U$1,0),FALSE)</f>
        <v>11.25</v>
      </c>
      <c r="AE4" s="2">
        <f>VLOOKUP($F4,Experiment!$A$2:$U$90,MATCH(Results!AE$1,Experiment!$A$1:$U$1,0),FALSE)</f>
        <v>17085.9375</v>
      </c>
      <c r="AF4" s="2">
        <f>VLOOKUP($F4,Experiment!$A$2:$U$90,MATCH(Results!AF$1,Experiment!$A$1:$U$1,0),FALSE)</f>
        <v>130.71318793450033</v>
      </c>
      <c r="AG4" s="3">
        <f>VLOOKUP($F4,Experiment!$A$2:$W$90,MATCH(Results!AG$1,Experiment!$A$1:$W$1,0),FALSE)</f>
        <v>0.82730419370997643</v>
      </c>
      <c r="AH4" s="3">
        <f>VLOOKUP($F4,Experiment!$A$2:$W$90,MATCH(Results!AH$1,Experiment!$A$1:$W$1,0),FALSE)</f>
        <v>0.38648875795104182</v>
      </c>
      <c r="AI4" s="3">
        <f>VLOOKUP($F4,Experiment!$A$2:$X$90,MATCH(Results!AI$1,Experiment!$A$1:$X$1,0),FALSE)</f>
        <v>0.61351124204895813</v>
      </c>
      <c r="AJ4" s="2">
        <f>Table1[[#This Row],[Gain]]^Table1[[#This Row],[θ]]</f>
        <v>498.1414721148987</v>
      </c>
      <c r="AK4" s="2">
        <f>-Table1[[#This Row],[λ]]*-Table1[[#This Row],[Loss]]^Table1[[#This Row],[θ]]</f>
        <v>347.88408658650894</v>
      </c>
      <c r="AL4" s="2">
        <f>Table1[[#This Row],[v_n_w_g]]-Table1[[#This Row],[v_n_w_l]]</f>
        <v>150.25738552838976</v>
      </c>
      <c r="AM4" s="2">
        <f>IF(Table1[[#This Row],[diff_v]]&gt;=1,1,0)</f>
        <v>1</v>
      </c>
    </row>
    <row r="5" spans="1:39" hidden="1" x14ac:dyDescent="0.3">
      <c r="A5">
        <v>3</v>
      </c>
      <c r="B5" t="s">
        <v>43</v>
      </c>
      <c r="C5" s="22">
        <f>VLOOKUP(Table1[[#This Row],[Subject]],'Subject Profile'!$A$2:$E$8,4,FALSE)</f>
        <v>1.1960207441678836</v>
      </c>
      <c r="D5" s="22">
        <f>VLOOKUP(Table1[[#This Row],[Subject]],'Subject Profile'!$A$2:$E$8,5,FALSE)</f>
        <v>-1.6</v>
      </c>
      <c r="E5" t="s">
        <v>49</v>
      </c>
      <c r="F5" t="s">
        <v>9</v>
      </c>
      <c r="G5" t="s">
        <v>7</v>
      </c>
      <c r="H5">
        <f>IF(Table1[[#This Row],[decision]]="accept",1,0)</f>
        <v>1</v>
      </c>
      <c r="I5">
        <v>30</v>
      </c>
      <c r="J5" t="s">
        <v>107</v>
      </c>
      <c r="K5">
        <v>1664285372</v>
      </c>
      <c r="L5">
        <v>5</v>
      </c>
      <c r="M5" t="str">
        <f>VLOOKUP($F5,Experiment!$A$2:$U$90,MATCH(Results!M$1,Experiment!$A$1:$U$1,0)+1,FALSE)</f>
        <v>I</v>
      </c>
      <c r="N5">
        <f>IF(Table1[[#This Row],[Impact]]="I",0,1)</f>
        <v>0</v>
      </c>
      <c r="O5" s="2">
        <f>VLOOKUP($F5,Experiment!$A$2:$U$90,MATCH(Results!O$1,Experiment!$A$1:$U$1,0),FALSE)</f>
        <v>-10</v>
      </c>
      <c r="P5" s="3">
        <f>VLOOKUP($F5,Experiment!$A$2:$U$90,MATCH(Results!P$1,Experiment!$A$1:$U$1,0),FALSE)</f>
        <v>0.5</v>
      </c>
      <c r="Q5" s="2">
        <f>VLOOKUP($F5,Experiment!$A$2:$U$90,MATCH(Results!Q$1,Experiment!$A$1:$U$1,0),FALSE)</f>
        <v>30</v>
      </c>
      <c r="R5" s="3">
        <f>VLOOKUP($F5,Experiment!$A$2:$U$90,MATCH(Results!R$1,Experiment!$A$1:$U$1,0),FALSE)</f>
        <v>0.5</v>
      </c>
      <c r="S5" s="2">
        <f>VLOOKUP($F5,Experiment!$A$2:$U$90,MATCH(Results!S$1,Experiment!$A$1:$U$1,0),FALSE)</f>
        <v>10</v>
      </c>
      <c r="T5" s="2">
        <f>VLOOKUP($F5,Experiment!$A$2:$U$90,MATCH(Results!T$1,Experiment!$A$1:$U$1,0),FALSE)</f>
        <v>400</v>
      </c>
      <c r="U5" s="2">
        <f>VLOOKUP($F5,Experiment!$A$2:$U$90,MATCH(Results!U$1,Experiment!$A$1:$U$1,0),FALSE)</f>
        <v>20</v>
      </c>
      <c r="V5" s="2">
        <f>VLOOKUP($F5,Experiment!$A$2:$U$90,MATCH(Results!V$1,Experiment!$A$1:$U$1,0),FALSE)</f>
        <v>2</v>
      </c>
      <c r="W5" s="3">
        <f>VLOOKUP($F5,Experiment!$A$2:$U$90,MATCH(Results!W$1,Experiment!$A$1:$U$1,0),FALSE)</f>
        <v>0</v>
      </c>
      <c r="X5" s="3">
        <f>VLOOKUP($F5,Experiment!$A$2:$U$90,MATCH(Results!X$1,Experiment!$A$1:$U$1,0),FALSE)</f>
        <v>1</v>
      </c>
      <c r="Y5" s="2">
        <f>VLOOKUP($F5,Experiment!$A$2:$U$90,MATCH(Results!Y$1,Experiment!$A$1:$U$1,0),FALSE)</f>
        <v>2</v>
      </c>
      <c r="Z5" s="3">
        <f>VLOOKUP($F5,Experiment!$A$2:$U$90,MATCH(Results!Z$1,Experiment!$A$1:$U$1,0),FALSE)</f>
        <v>0.5</v>
      </c>
      <c r="AA5" s="3">
        <f>VLOOKUP($F5,Experiment!$A$2:$U$90,MATCH(Results!AA$1,Experiment!$A$1:$U$1,0),FALSE)</f>
        <v>0.5</v>
      </c>
      <c r="AB5" s="3">
        <f>VLOOKUP($F5,Experiment!$A$2:$U$90,MATCH(Results!AB$1,Experiment!$A$1:$U$1,0),FALSE)</f>
        <v>0.5</v>
      </c>
      <c r="AC5" s="3">
        <f>VLOOKUP($F5,Experiment!$A$2:$U$90,MATCH(Results!AC$1,Experiment!$A$1:$U$1,0),FALSE)</f>
        <v>0.5</v>
      </c>
      <c r="AD5" s="2">
        <f>VLOOKUP($F5,Experiment!$A$2:$U$90,MATCH(Results!AD$1,Experiment!$A$1:$U$1,0),FALSE)</f>
        <v>10</v>
      </c>
      <c r="AE5" s="2">
        <f>VLOOKUP($F5,Experiment!$A$2:$U$90,MATCH(Results!AE$1,Experiment!$A$1:$U$1,0),FALSE)</f>
        <v>400</v>
      </c>
      <c r="AF5" s="2">
        <f>VLOOKUP($F5,Experiment!$A$2:$U$90,MATCH(Results!AF$1,Experiment!$A$1:$U$1,0),FALSE)</f>
        <v>20</v>
      </c>
      <c r="AG5" s="3">
        <f>VLOOKUP($F5,Experiment!$A$2:$W$90,MATCH(Results!AG$1,Experiment!$A$1:$W$1,0),FALSE)</f>
        <v>1</v>
      </c>
      <c r="AH5" s="3">
        <f>VLOOKUP($F5,Experiment!$A$2:$W$90,MATCH(Results!AH$1,Experiment!$A$1:$W$1,0),FALSE)</f>
        <v>0.5</v>
      </c>
      <c r="AI5" s="3">
        <f>VLOOKUP($F5,Experiment!$A$2:$X$90,MATCH(Results!AI$1,Experiment!$A$1:$X$1,0),FALSE)</f>
        <v>0.5</v>
      </c>
      <c r="AJ5" s="2">
        <f>Table1[[#This Row],[Gain]]^Table1[[#This Row],[θ]]</f>
        <v>58.434275299017848</v>
      </c>
      <c r="AK5" s="2">
        <f>-Table1[[#This Row],[λ]]*-Table1[[#This Row],[Loss]]^Table1[[#This Row],[θ]]</f>
        <v>25.127005037389367</v>
      </c>
      <c r="AL5" s="2">
        <f>Table1[[#This Row],[v_n_w_g]]-Table1[[#This Row],[v_n_w_l]]</f>
        <v>33.307270261628481</v>
      </c>
      <c r="AM5" s="2">
        <f>IF(Table1[[#This Row],[diff_v]]&gt;=1,1,0)</f>
        <v>1</v>
      </c>
    </row>
    <row r="6" spans="1:39" hidden="1" x14ac:dyDescent="0.3">
      <c r="A6">
        <v>4</v>
      </c>
      <c r="B6" t="s">
        <v>43</v>
      </c>
      <c r="C6" s="22">
        <f>VLOOKUP(Table1[[#This Row],[Subject]],'Subject Profile'!$A$2:$E$8,4,FALSE)</f>
        <v>1.1960207441678836</v>
      </c>
      <c r="D6" s="22">
        <f>VLOOKUP(Table1[[#This Row],[Subject]],'Subject Profile'!$A$2:$E$8,5,FALSE)</f>
        <v>-1.6</v>
      </c>
      <c r="E6" t="s">
        <v>49</v>
      </c>
      <c r="F6" t="s">
        <v>10</v>
      </c>
      <c r="G6" t="s">
        <v>7</v>
      </c>
      <c r="H6">
        <f>IF(Table1[[#This Row],[decision]]="accept",1,0)</f>
        <v>1</v>
      </c>
      <c r="I6">
        <v>60</v>
      </c>
      <c r="J6" t="s">
        <v>107</v>
      </c>
      <c r="K6">
        <v>1664285378</v>
      </c>
      <c r="L6">
        <v>6</v>
      </c>
      <c r="M6" t="str">
        <f>VLOOKUP($F6,Experiment!$A$2:$U$90,MATCH(Results!M$1,Experiment!$A$1:$U$1,0)+1,FALSE)</f>
        <v>I</v>
      </c>
      <c r="N6">
        <f>IF(Table1[[#This Row],[Impact]]="I",0,1)</f>
        <v>0</v>
      </c>
      <c r="O6" s="2">
        <f>VLOOKUP($F6,Experiment!$A$2:$U$90,MATCH(Results!O$1,Experiment!$A$1:$U$1,0),FALSE)</f>
        <v>-50</v>
      </c>
      <c r="P6" s="3">
        <f>VLOOKUP($F6,Experiment!$A$2:$U$90,MATCH(Results!P$1,Experiment!$A$1:$U$1,0),FALSE)</f>
        <v>0.5</v>
      </c>
      <c r="Q6" s="2">
        <f>VLOOKUP($F6,Experiment!$A$2:$U$90,MATCH(Results!Q$1,Experiment!$A$1:$U$1,0),FALSE)</f>
        <v>60</v>
      </c>
      <c r="R6" s="3">
        <f>VLOOKUP($F6,Experiment!$A$2:$U$90,MATCH(Results!R$1,Experiment!$A$1:$U$1,0),FALSE)</f>
        <v>0.5</v>
      </c>
      <c r="S6" s="2">
        <f>VLOOKUP($F6,Experiment!$A$2:$U$90,MATCH(Results!S$1,Experiment!$A$1:$U$1,0),FALSE)</f>
        <v>5</v>
      </c>
      <c r="T6" s="2">
        <f>VLOOKUP($F6,Experiment!$A$2:$U$90,MATCH(Results!T$1,Experiment!$A$1:$U$1,0),FALSE)</f>
        <v>3025</v>
      </c>
      <c r="U6" s="2">
        <f>VLOOKUP($F6,Experiment!$A$2:$U$90,MATCH(Results!U$1,Experiment!$A$1:$U$1,0),FALSE)</f>
        <v>55</v>
      </c>
      <c r="V6" s="2">
        <f>VLOOKUP($F6,Experiment!$A$2:$U$90,MATCH(Results!V$1,Experiment!$A$1:$U$1,0),FALSE)</f>
        <v>2</v>
      </c>
      <c r="W6" s="3">
        <f>VLOOKUP($F6,Experiment!$A$2:$U$90,MATCH(Results!W$1,Experiment!$A$1:$U$1,0),FALSE)</f>
        <v>0</v>
      </c>
      <c r="X6" s="3">
        <f>VLOOKUP($F6,Experiment!$A$2:$U$90,MATCH(Results!X$1,Experiment!$A$1:$U$1,0),FALSE)</f>
        <v>1</v>
      </c>
      <c r="Y6" s="2">
        <f>VLOOKUP($F6,Experiment!$A$2:$U$90,MATCH(Results!Y$1,Experiment!$A$1:$U$1,0),FALSE)</f>
        <v>2</v>
      </c>
      <c r="Z6" s="3">
        <f>VLOOKUP($F6,Experiment!$A$2:$U$90,MATCH(Results!Z$1,Experiment!$A$1:$U$1,0),FALSE)</f>
        <v>0.5</v>
      </c>
      <c r="AA6" s="3">
        <f>VLOOKUP($F6,Experiment!$A$2:$U$90,MATCH(Results!AA$1,Experiment!$A$1:$U$1,0),FALSE)</f>
        <v>0.5</v>
      </c>
      <c r="AB6" s="3">
        <f>VLOOKUP($F6,Experiment!$A$2:$U$90,MATCH(Results!AB$1,Experiment!$A$1:$U$1,0),FALSE)</f>
        <v>0.5</v>
      </c>
      <c r="AC6" s="3">
        <f>VLOOKUP($F6,Experiment!$A$2:$U$90,MATCH(Results!AC$1,Experiment!$A$1:$U$1,0),FALSE)</f>
        <v>0.5</v>
      </c>
      <c r="AD6" s="2">
        <f>VLOOKUP($F6,Experiment!$A$2:$U$90,MATCH(Results!AD$1,Experiment!$A$1:$U$1,0),FALSE)</f>
        <v>5</v>
      </c>
      <c r="AE6" s="2">
        <f>VLOOKUP($F6,Experiment!$A$2:$U$90,MATCH(Results!AE$1,Experiment!$A$1:$U$1,0),FALSE)</f>
        <v>3025</v>
      </c>
      <c r="AF6" s="2">
        <f>VLOOKUP($F6,Experiment!$A$2:$U$90,MATCH(Results!AF$1,Experiment!$A$1:$U$1,0),FALSE)</f>
        <v>55</v>
      </c>
      <c r="AG6" s="3">
        <f>VLOOKUP($F6,Experiment!$A$2:$W$90,MATCH(Results!AG$1,Experiment!$A$1:$W$1,0),FALSE)</f>
        <v>1</v>
      </c>
      <c r="AH6" s="3">
        <f>VLOOKUP($F6,Experiment!$A$2:$W$90,MATCH(Results!AH$1,Experiment!$A$1:$W$1,0),FALSE)</f>
        <v>0.5</v>
      </c>
      <c r="AI6" s="3">
        <f>VLOOKUP($F6,Experiment!$A$2:$X$90,MATCH(Results!AI$1,Experiment!$A$1:$X$1,0),FALSE)</f>
        <v>0.5</v>
      </c>
      <c r="AJ6" s="2">
        <f>Table1[[#This Row],[Gain]]^Table1[[#This Row],[θ]]</f>
        <v>133.87694139177151</v>
      </c>
      <c r="AK6" s="2">
        <f>-Table1[[#This Row],[λ]]*-Table1[[#This Row],[Loss]]^Table1[[#This Row],[θ]]</f>
        <v>172.23577024121218</v>
      </c>
      <c r="AL6" s="2">
        <f>Table1[[#This Row],[v_n_w_g]]-Table1[[#This Row],[v_n_w_l]]</f>
        <v>-38.35882884944067</v>
      </c>
      <c r="AM6" s="2">
        <f>IF(Table1[[#This Row],[diff_v]]&gt;=1,1,0)</f>
        <v>0</v>
      </c>
    </row>
    <row r="7" spans="1:39" hidden="1" x14ac:dyDescent="0.3">
      <c r="A7">
        <v>5</v>
      </c>
      <c r="B7" t="s">
        <v>43</v>
      </c>
      <c r="C7" s="22">
        <f>VLOOKUP(Table1[[#This Row],[Subject]],'Subject Profile'!$A$2:$E$8,4,FALSE)</f>
        <v>1.1960207441678836</v>
      </c>
      <c r="D7" s="22">
        <f>VLOOKUP(Table1[[#This Row],[Subject]],'Subject Profile'!$A$2:$E$8,5,FALSE)</f>
        <v>-1.6</v>
      </c>
      <c r="E7" t="s">
        <v>49</v>
      </c>
      <c r="F7" t="s">
        <v>11</v>
      </c>
      <c r="G7" t="s">
        <v>7</v>
      </c>
      <c r="H7">
        <f>IF(Table1[[#This Row],[decision]]="accept",1,0)</f>
        <v>1</v>
      </c>
      <c r="I7">
        <v>-10</v>
      </c>
      <c r="J7" t="s">
        <v>107</v>
      </c>
      <c r="K7">
        <v>1664285385</v>
      </c>
      <c r="L7">
        <v>7</v>
      </c>
      <c r="M7" t="str">
        <f>VLOOKUP($F7,Experiment!$A$2:$U$90,MATCH(Results!M$1,Experiment!$A$1:$U$1,0)+1,FALSE)</f>
        <v>I</v>
      </c>
      <c r="N7">
        <f>IF(Table1[[#This Row],[Impact]]="I",0,1)</f>
        <v>0</v>
      </c>
      <c r="O7" s="2">
        <f>VLOOKUP($F7,Experiment!$A$2:$U$90,MATCH(Results!O$1,Experiment!$A$1:$U$1,0),FALSE)</f>
        <v>-10</v>
      </c>
      <c r="P7" s="3">
        <f>VLOOKUP($F7,Experiment!$A$2:$U$90,MATCH(Results!P$1,Experiment!$A$1:$U$1,0),FALSE)</f>
        <v>0.5</v>
      </c>
      <c r="Q7" s="2">
        <f>VLOOKUP($F7,Experiment!$A$2:$U$90,MATCH(Results!Q$1,Experiment!$A$1:$U$1,0),FALSE)</f>
        <v>10</v>
      </c>
      <c r="R7" s="3">
        <f>VLOOKUP($F7,Experiment!$A$2:$U$90,MATCH(Results!R$1,Experiment!$A$1:$U$1,0),FALSE)</f>
        <v>0.5</v>
      </c>
      <c r="S7" s="2">
        <f>VLOOKUP($F7,Experiment!$A$2:$U$90,MATCH(Results!S$1,Experiment!$A$1:$U$1,0),FALSE)</f>
        <v>0</v>
      </c>
      <c r="T7" s="2">
        <f>VLOOKUP($F7,Experiment!$A$2:$U$90,MATCH(Results!T$1,Experiment!$A$1:$U$1,0),FALSE)</f>
        <v>100</v>
      </c>
      <c r="U7" s="2">
        <f>VLOOKUP($F7,Experiment!$A$2:$U$90,MATCH(Results!U$1,Experiment!$A$1:$U$1,0),FALSE)</f>
        <v>10</v>
      </c>
      <c r="V7" s="2">
        <f>VLOOKUP($F7,Experiment!$A$2:$U$90,MATCH(Results!V$1,Experiment!$A$1:$U$1,0),FALSE)</f>
        <v>2</v>
      </c>
      <c r="W7" s="3">
        <f>VLOOKUP($F7,Experiment!$A$2:$U$90,MATCH(Results!W$1,Experiment!$A$1:$U$1,0),FALSE)</f>
        <v>0.25</v>
      </c>
      <c r="X7" s="3">
        <f>VLOOKUP($F7,Experiment!$A$2:$U$90,MATCH(Results!X$1,Experiment!$A$1:$U$1,0),FALSE)</f>
        <v>0.75</v>
      </c>
      <c r="Y7" s="2">
        <f>VLOOKUP($F7,Experiment!$A$2:$U$90,MATCH(Results!Y$1,Experiment!$A$1:$U$1,0),FALSE)</f>
        <v>1</v>
      </c>
      <c r="Z7" s="3">
        <f>VLOOKUP($F7,Experiment!$A$2:$U$90,MATCH(Results!Z$1,Experiment!$A$1:$U$1,0),FALSE)</f>
        <v>0.25</v>
      </c>
      <c r="AA7" s="3">
        <f>VLOOKUP($F7,Experiment!$A$2:$U$90,MATCH(Results!AA$1,Experiment!$A$1:$U$1,0),FALSE)</f>
        <v>0.5</v>
      </c>
      <c r="AB7" s="3">
        <f>VLOOKUP($F7,Experiment!$A$2:$U$90,MATCH(Results!AB$1,Experiment!$A$1:$U$1,0),FALSE)</f>
        <v>0.375</v>
      </c>
      <c r="AC7" s="3">
        <f>VLOOKUP($F7,Experiment!$A$2:$U$90,MATCH(Results!AC$1,Experiment!$A$1:$U$1,0),FALSE)</f>
        <v>0.625</v>
      </c>
      <c r="AD7" s="2">
        <f>VLOOKUP($F7,Experiment!$A$2:$U$90,MATCH(Results!AD$1,Experiment!$A$1:$U$1,0),FALSE)</f>
        <v>2.5</v>
      </c>
      <c r="AE7" s="2">
        <f>VLOOKUP($F7,Experiment!$A$2:$U$90,MATCH(Results!AE$1,Experiment!$A$1:$U$1,0),FALSE)</f>
        <v>93.75</v>
      </c>
      <c r="AF7" s="2">
        <f>VLOOKUP($F7,Experiment!$A$2:$U$90,MATCH(Results!AF$1,Experiment!$A$1:$U$1,0),FALSE)</f>
        <v>9.6824583655185421</v>
      </c>
      <c r="AG7" s="3">
        <f>VLOOKUP($F7,Experiment!$A$2:$W$90,MATCH(Results!AG$1,Experiment!$A$1:$W$1,0),FALSE)</f>
        <v>1</v>
      </c>
      <c r="AH7" s="3">
        <f>VLOOKUP($F7,Experiment!$A$2:$W$90,MATCH(Results!AH$1,Experiment!$A$1:$W$1,0),FALSE)</f>
        <v>0.625</v>
      </c>
      <c r="AI7" s="3">
        <f>VLOOKUP($F7,Experiment!$A$2:$X$90,MATCH(Results!AI$1,Experiment!$A$1:$X$1,0),FALSE)</f>
        <v>0.375</v>
      </c>
      <c r="AJ7" s="2">
        <f>Table1[[#This Row],[Gain]]^Table1[[#This Row],[θ]]</f>
        <v>15.704378148368352</v>
      </c>
      <c r="AK7" s="2">
        <f>-Table1[[#This Row],[λ]]*-Table1[[#This Row],[Loss]]^Table1[[#This Row],[θ]]</f>
        <v>25.127005037389367</v>
      </c>
      <c r="AL7" s="2">
        <f>Table1[[#This Row],[v_n_w_g]]-Table1[[#This Row],[v_n_w_l]]</f>
        <v>-9.4226268890210143</v>
      </c>
      <c r="AM7" s="2">
        <f>IF(Table1[[#This Row],[diff_v]]&gt;=1,1,0)</f>
        <v>0</v>
      </c>
    </row>
    <row r="8" spans="1:39" hidden="1" x14ac:dyDescent="0.3">
      <c r="A8">
        <v>6</v>
      </c>
      <c r="B8" t="s">
        <v>43</v>
      </c>
      <c r="C8" s="22">
        <f>VLOOKUP(Table1[[#This Row],[Subject]],'Subject Profile'!$A$2:$E$8,4,FALSE)</f>
        <v>1.1960207441678836</v>
      </c>
      <c r="D8" s="22">
        <f>VLOOKUP(Table1[[#This Row],[Subject]],'Subject Profile'!$A$2:$E$8,5,FALSE)</f>
        <v>-1.6</v>
      </c>
      <c r="E8" t="s">
        <v>49</v>
      </c>
      <c r="F8" t="s">
        <v>12</v>
      </c>
      <c r="G8" t="s">
        <v>7</v>
      </c>
      <c r="H8">
        <f>IF(Table1[[#This Row],[decision]]="accept",1,0)</f>
        <v>1</v>
      </c>
      <c r="I8">
        <v>70</v>
      </c>
      <c r="J8" t="s">
        <v>107</v>
      </c>
      <c r="K8">
        <v>1664285389</v>
      </c>
      <c r="L8">
        <v>4</v>
      </c>
      <c r="M8" t="str">
        <f>VLOOKUP($F8,Experiment!$A$2:$U$90,MATCH(Results!M$1,Experiment!$A$1:$U$1,0)+1,FALSE)</f>
        <v>I</v>
      </c>
      <c r="N8">
        <f>IF(Table1[[#This Row],[Impact]]="I",0,1)</f>
        <v>0</v>
      </c>
      <c r="O8" s="2">
        <f>VLOOKUP($F8,Experiment!$A$2:$U$90,MATCH(Results!O$1,Experiment!$A$1:$U$1,0),FALSE)</f>
        <v>-50</v>
      </c>
      <c r="P8" s="3">
        <f>VLOOKUP($F8,Experiment!$A$2:$U$90,MATCH(Results!P$1,Experiment!$A$1:$U$1,0),FALSE)</f>
        <v>0.5</v>
      </c>
      <c r="Q8" s="2">
        <f>VLOOKUP($F8,Experiment!$A$2:$U$90,MATCH(Results!Q$1,Experiment!$A$1:$U$1,0),FALSE)</f>
        <v>70</v>
      </c>
      <c r="R8" s="3">
        <f>VLOOKUP($F8,Experiment!$A$2:$U$90,MATCH(Results!R$1,Experiment!$A$1:$U$1,0),FALSE)</f>
        <v>0.5</v>
      </c>
      <c r="S8" s="2">
        <f>VLOOKUP($F8,Experiment!$A$2:$U$90,MATCH(Results!S$1,Experiment!$A$1:$U$1,0),FALSE)</f>
        <v>10</v>
      </c>
      <c r="T8" s="2">
        <f>VLOOKUP($F8,Experiment!$A$2:$U$90,MATCH(Results!T$1,Experiment!$A$1:$U$1,0),FALSE)</f>
        <v>3600</v>
      </c>
      <c r="U8" s="2">
        <f>VLOOKUP($F8,Experiment!$A$2:$U$90,MATCH(Results!U$1,Experiment!$A$1:$U$1,0),FALSE)</f>
        <v>60</v>
      </c>
      <c r="V8" s="2">
        <f>VLOOKUP($F8,Experiment!$A$2:$U$90,MATCH(Results!V$1,Experiment!$A$1:$U$1,0),FALSE)</f>
        <v>2</v>
      </c>
      <c r="W8" s="3">
        <f>VLOOKUP($F8,Experiment!$A$2:$U$90,MATCH(Results!W$1,Experiment!$A$1:$U$1,0),FALSE)</f>
        <v>0</v>
      </c>
      <c r="X8" s="3">
        <f>VLOOKUP($F8,Experiment!$A$2:$U$90,MATCH(Results!X$1,Experiment!$A$1:$U$1,0),FALSE)</f>
        <v>1</v>
      </c>
      <c r="Y8" s="2">
        <f>VLOOKUP($F8,Experiment!$A$2:$U$90,MATCH(Results!Y$1,Experiment!$A$1:$U$1,0),FALSE)</f>
        <v>1</v>
      </c>
      <c r="Z8" s="3">
        <f>VLOOKUP($F8,Experiment!$A$2:$U$90,MATCH(Results!Z$1,Experiment!$A$1:$U$1,0),FALSE)</f>
        <v>0.5</v>
      </c>
      <c r="AA8" s="3">
        <f>VLOOKUP($F8,Experiment!$A$2:$U$90,MATCH(Results!AA$1,Experiment!$A$1:$U$1,0),FALSE)</f>
        <v>0.5</v>
      </c>
      <c r="AB8" s="3">
        <f>VLOOKUP($F8,Experiment!$A$2:$U$90,MATCH(Results!AB$1,Experiment!$A$1:$U$1,0),FALSE)</f>
        <v>0.5</v>
      </c>
      <c r="AC8" s="3">
        <f>VLOOKUP($F8,Experiment!$A$2:$U$90,MATCH(Results!AC$1,Experiment!$A$1:$U$1,0),FALSE)</f>
        <v>0.5</v>
      </c>
      <c r="AD8" s="2">
        <f>VLOOKUP($F8,Experiment!$A$2:$U$90,MATCH(Results!AD$1,Experiment!$A$1:$U$1,0),FALSE)</f>
        <v>10</v>
      </c>
      <c r="AE8" s="2">
        <f>VLOOKUP($F8,Experiment!$A$2:$U$90,MATCH(Results!AE$1,Experiment!$A$1:$U$1,0),FALSE)</f>
        <v>3600</v>
      </c>
      <c r="AF8" s="2">
        <f>VLOOKUP($F8,Experiment!$A$2:$U$90,MATCH(Results!AF$1,Experiment!$A$1:$U$1,0),FALSE)</f>
        <v>60</v>
      </c>
      <c r="AG8" s="3">
        <f>VLOOKUP($F8,Experiment!$A$2:$W$90,MATCH(Results!AG$1,Experiment!$A$1:$W$1,0),FALSE)</f>
        <v>1</v>
      </c>
      <c r="AH8" s="3">
        <f>VLOOKUP($F8,Experiment!$A$2:$W$90,MATCH(Results!AH$1,Experiment!$A$1:$W$1,0),FALSE)</f>
        <v>0.5</v>
      </c>
      <c r="AI8" s="3">
        <f>VLOOKUP($F8,Experiment!$A$2:$X$90,MATCH(Results!AI$1,Experiment!$A$1:$X$1,0),FALSE)</f>
        <v>0.5</v>
      </c>
      <c r="AJ8" s="2">
        <f>Table1[[#This Row],[Gain]]^Table1[[#This Row],[θ]]</f>
        <v>160.98133731857229</v>
      </c>
      <c r="AK8" s="2">
        <f>-Table1[[#This Row],[λ]]*-Table1[[#This Row],[Loss]]^Table1[[#This Row],[θ]]</f>
        <v>172.23577024121218</v>
      </c>
      <c r="AL8" s="2">
        <f>Table1[[#This Row],[v_n_w_g]]-Table1[[#This Row],[v_n_w_l]]</f>
        <v>-11.254432922639893</v>
      </c>
      <c r="AM8" s="2">
        <f>IF(Table1[[#This Row],[diff_v]]&gt;=1,1,0)</f>
        <v>0</v>
      </c>
    </row>
    <row r="9" spans="1:39" hidden="1" x14ac:dyDescent="0.3">
      <c r="A9">
        <v>7</v>
      </c>
      <c r="B9" t="s">
        <v>43</v>
      </c>
      <c r="C9" s="22">
        <f>VLOOKUP(Table1[[#This Row],[Subject]],'Subject Profile'!$A$2:$E$8,4,FALSE)</f>
        <v>1.1960207441678836</v>
      </c>
      <c r="D9" s="22">
        <f>VLOOKUP(Table1[[#This Row],[Subject]],'Subject Profile'!$A$2:$E$8,5,FALSE)</f>
        <v>-1.6</v>
      </c>
      <c r="E9" t="s">
        <v>49</v>
      </c>
      <c r="F9" t="s">
        <v>13</v>
      </c>
      <c r="G9" t="s">
        <v>7</v>
      </c>
      <c r="H9">
        <f>IF(Table1[[#This Row],[decision]]="accept",1,0)</f>
        <v>1</v>
      </c>
      <c r="I9">
        <v>0</v>
      </c>
      <c r="J9" t="s">
        <v>107</v>
      </c>
      <c r="K9">
        <v>1664285393</v>
      </c>
      <c r="L9">
        <v>4</v>
      </c>
      <c r="M9" t="str">
        <f>VLOOKUP($F9,Experiment!$A$2:$U$90,MATCH(Results!M$1,Experiment!$A$1:$U$1,0)+1,FALSE)</f>
        <v>I</v>
      </c>
      <c r="N9">
        <f>IF(Table1[[#This Row],[Impact]]="I",0,1)</f>
        <v>0</v>
      </c>
      <c r="O9" s="2">
        <f>VLOOKUP($F9,Experiment!$A$2:$U$90,MATCH(Results!O$1,Experiment!$A$1:$U$1,0),FALSE)</f>
        <v>0</v>
      </c>
      <c r="P9" s="3">
        <f>VLOOKUP($F9,Experiment!$A$2:$U$90,MATCH(Results!P$1,Experiment!$A$1:$U$1,0),FALSE)</f>
        <v>0.5</v>
      </c>
      <c r="Q9" s="2">
        <f>VLOOKUP($F9,Experiment!$A$2:$U$90,MATCH(Results!Q$1,Experiment!$A$1:$U$1,0),FALSE)</f>
        <v>10</v>
      </c>
      <c r="R9" s="3">
        <f>VLOOKUP($F9,Experiment!$A$2:$U$90,MATCH(Results!R$1,Experiment!$A$1:$U$1,0),FALSE)</f>
        <v>0.5</v>
      </c>
      <c r="S9" s="2">
        <f>VLOOKUP($F9,Experiment!$A$2:$U$90,MATCH(Results!S$1,Experiment!$A$1:$U$1,0),FALSE)</f>
        <v>5</v>
      </c>
      <c r="T9" s="2">
        <f>VLOOKUP($F9,Experiment!$A$2:$U$90,MATCH(Results!T$1,Experiment!$A$1:$U$1,0),FALSE)</f>
        <v>25</v>
      </c>
      <c r="U9" s="2">
        <f>VLOOKUP($F9,Experiment!$A$2:$U$90,MATCH(Results!U$1,Experiment!$A$1:$U$1,0),FALSE)</f>
        <v>5</v>
      </c>
      <c r="V9" s="2">
        <f>VLOOKUP($F9,Experiment!$A$2:$U$90,MATCH(Results!V$1,Experiment!$A$1:$U$1,0),FALSE)</f>
        <v>2</v>
      </c>
      <c r="W9" s="3">
        <f>VLOOKUP($F9,Experiment!$A$2:$U$90,MATCH(Results!W$1,Experiment!$A$1:$U$1,0),FALSE)</f>
        <v>0.25</v>
      </c>
      <c r="X9" s="3">
        <f>VLOOKUP($F9,Experiment!$A$2:$U$90,MATCH(Results!X$1,Experiment!$A$1:$U$1,0),FALSE)</f>
        <v>0.75</v>
      </c>
      <c r="Y9" s="2">
        <f>VLOOKUP($F9,Experiment!$A$2:$U$90,MATCH(Results!Y$1,Experiment!$A$1:$U$1,0),FALSE)</f>
        <v>2</v>
      </c>
      <c r="Z9" s="3">
        <f>VLOOKUP($F9,Experiment!$A$2:$U$90,MATCH(Results!Z$1,Experiment!$A$1:$U$1,0),FALSE)</f>
        <v>0.5</v>
      </c>
      <c r="AA9" s="3">
        <f>VLOOKUP($F9,Experiment!$A$2:$U$90,MATCH(Results!AA$1,Experiment!$A$1:$U$1,0),FALSE)</f>
        <v>0.25</v>
      </c>
      <c r="AB9" s="3">
        <f>VLOOKUP($F9,Experiment!$A$2:$U$90,MATCH(Results!AB$1,Experiment!$A$1:$U$1,0),FALSE)</f>
        <v>0.625</v>
      </c>
      <c r="AC9" s="3">
        <f>VLOOKUP($F9,Experiment!$A$2:$U$90,MATCH(Results!AC$1,Experiment!$A$1:$U$1,0),FALSE)</f>
        <v>0.375</v>
      </c>
      <c r="AD9" s="2">
        <f>VLOOKUP($F9,Experiment!$A$2:$U$90,MATCH(Results!AD$1,Experiment!$A$1:$U$1,0),FALSE)</f>
        <v>3.75</v>
      </c>
      <c r="AE9" s="2">
        <f>VLOOKUP($F9,Experiment!$A$2:$U$90,MATCH(Results!AE$1,Experiment!$A$1:$U$1,0),FALSE)</f>
        <v>23.4375</v>
      </c>
      <c r="AF9" s="2">
        <f>VLOOKUP($F9,Experiment!$A$2:$U$90,MATCH(Results!AF$1,Experiment!$A$1:$U$1,0),FALSE)</f>
        <v>4.8412291827592711</v>
      </c>
      <c r="AG9" s="3">
        <f>VLOOKUP($F9,Experiment!$A$2:$W$90,MATCH(Results!AG$1,Experiment!$A$1:$W$1,0),FALSE)</f>
        <v>0.82730419370997643</v>
      </c>
      <c r="AH9" s="3">
        <f>VLOOKUP($F9,Experiment!$A$2:$W$90,MATCH(Results!AH$1,Experiment!$A$1:$W$1,0),FALSE)</f>
        <v>0.38648875795104182</v>
      </c>
      <c r="AI9" s="3">
        <f>VLOOKUP($F9,Experiment!$A$2:$X$90,MATCH(Results!AI$1,Experiment!$A$1:$X$1,0),FALSE)</f>
        <v>0.61351124204895813</v>
      </c>
      <c r="AJ9" s="2">
        <f>Table1[[#This Row],[Gain]]^Table1[[#This Row],[θ]]</f>
        <v>15.704378148368352</v>
      </c>
      <c r="AK9" s="2">
        <f>-Table1[[#This Row],[λ]]*-Table1[[#This Row],[Loss]]^Table1[[#This Row],[θ]]</f>
        <v>0</v>
      </c>
      <c r="AL9" s="2">
        <f>Table1[[#This Row],[v_n_w_g]]-Table1[[#This Row],[v_n_w_l]]</f>
        <v>15.704378148368352</v>
      </c>
      <c r="AM9" s="2">
        <f>IF(Table1[[#This Row],[diff_v]]&gt;=1,1,0)</f>
        <v>1</v>
      </c>
    </row>
    <row r="10" spans="1:39" hidden="1" x14ac:dyDescent="0.3">
      <c r="A10">
        <v>8</v>
      </c>
      <c r="B10" t="s">
        <v>43</v>
      </c>
      <c r="C10" s="22">
        <f>VLOOKUP(Table1[[#This Row],[Subject]],'Subject Profile'!$A$2:$E$8,4,FALSE)</f>
        <v>1.1960207441678836</v>
      </c>
      <c r="D10" s="22">
        <f>VLOOKUP(Table1[[#This Row],[Subject]],'Subject Profile'!$A$2:$E$8,5,FALSE)</f>
        <v>-1.6</v>
      </c>
      <c r="E10" t="s">
        <v>49</v>
      </c>
      <c r="F10" t="s">
        <v>14</v>
      </c>
      <c r="G10" t="s">
        <v>5</v>
      </c>
      <c r="H10">
        <f>IF(Table1[[#This Row],[decision]]="accept",1,0)</f>
        <v>0</v>
      </c>
      <c r="I10">
        <v>0</v>
      </c>
      <c r="J10" t="s">
        <v>107</v>
      </c>
      <c r="K10">
        <v>1664285397</v>
      </c>
      <c r="L10">
        <v>4</v>
      </c>
      <c r="M10" t="str">
        <f>VLOOKUP($F10,Experiment!$A$2:$U$90,MATCH(Results!M$1,Experiment!$A$1:$U$1,0)+1,FALSE)</f>
        <v>I</v>
      </c>
      <c r="N10">
        <f>IF(Table1[[#This Row],[Impact]]="I",0,1)</f>
        <v>0</v>
      </c>
      <c r="O10" s="2">
        <f>VLOOKUP($F10,Experiment!$A$2:$U$90,MATCH(Results!O$1,Experiment!$A$1:$U$1,0),FALSE)</f>
        <v>-90</v>
      </c>
      <c r="P10" s="3">
        <f>VLOOKUP($F10,Experiment!$A$2:$U$90,MATCH(Results!P$1,Experiment!$A$1:$U$1,0),FALSE)</f>
        <v>0.5</v>
      </c>
      <c r="Q10" s="2">
        <f>VLOOKUP($F10,Experiment!$A$2:$U$90,MATCH(Results!Q$1,Experiment!$A$1:$U$1,0),FALSE)</f>
        <v>100</v>
      </c>
      <c r="R10" s="3">
        <f>VLOOKUP($F10,Experiment!$A$2:$U$90,MATCH(Results!R$1,Experiment!$A$1:$U$1,0),FALSE)</f>
        <v>0.5</v>
      </c>
      <c r="S10" s="2">
        <f>VLOOKUP($F10,Experiment!$A$2:$U$90,MATCH(Results!S$1,Experiment!$A$1:$U$1,0),FALSE)</f>
        <v>5</v>
      </c>
      <c r="T10" s="2">
        <f>VLOOKUP($F10,Experiment!$A$2:$U$90,MATCH(Results!T$1,Experiment!$A$1:$U$1,0),FALSE)</f>
        <v>9025</v>
      </c>
      <c r="U10" s="2">
        <f>VLOOKUP($F10,Experiment!$A$2:$U$90,MATCH(Results!U$1,Experiment!$A$1:$U$1,0),FALSE)</f>
        <v>95</v>
      </c>
      <c r="V10" s="2">
        <f>VLOOKUP($F10,Experiment!$A$2:$U$90,MATCH(Results!V$1,Experiment!$A$1:$U$1,0),FALSE)</f>
        <v>4</v>
      </c>
      <c r="W10" s="3">
        <f>VLOOKUP($F10,Experiment!$A$2:$U$90,MATCH(Results!W$1,Experiment!$A$1:$U$1,0),FALSE)</f>
        <v>0.75</v>
      </c>
      <c r="X10" s="3">
        <f>VLOOKUP($F10,Experiment!$A$2:$U$90,MATCH(Results!X$1,Experiment!$A$1:$U$1,0),FALSE)</f>
        <v>0.25</v>
      </c>
      <c r="Y10" s="2">
        <f>VLOOKUP($F10,Experiment!$A$2:$U$90,MATCH(Results!Y$1,Experiment!$A$1:$U$1,0),FALSE)</f>
        <v>1</v>
      </c>
      <c r="Z10" s="3">
        <f>VLOOKUP($F10,Experiment!$A$2:$U$90,MATCH(Results!Z$1,Experiment!$A$1:$U$1,0),FALSE)</f>
        <v>0.2</v>
      </c>
      <c r="AA10" s="3">
        <f>VLOOKUP($F10,Experiment!$A$2:$U$90,MATCH(Results!AA$1,Experiment!$A$1:$U$1,0),FALSE)</f>
        <v>4.9999999999999989E-2</v>
      </c>
      <c r="AB10" s="3">
        <f>VLOOKUP($F10,Experiment!$A$2:$U$90,MATCH(Results!AB$1,Experiment!$A$1:$U$1,0),FALSE)</f>
        <v>0.57499999999999996</v>
      </c>
      <c r="AC10" s="3">
        <f>VLOOKUP($F10,Experiment!$A$2:$U$90,MATCH(Results!AC$1,Experiment!$A$1:$U$1,0),FALSE)</f>
        <v>0.42500000000000004</v>
      </c>
      <c r="AD10" s="2">
        <f>VLOOKUP($F10,Experiment!$A$2:$U$90,MATCH(Results!AD$1,Experiment!$A$1:$U$1,0),FALSE)</f>
        <v>-9.2499999999999858</v>
      </c>
      <c r="AE10" s="2">
        <f>VLOOKUP($F10,Experiment!$A$2:$U$90,MATCH(Results!AE$1,Experiment!$A$1:$U$1,0),FALSE)</f>
        <v>8821.9375</v>
      </c>
      <c r="AF10" s="2">
        <f>VLOOKUP($F10,Experiment!$A$2:$U$90,MATCH(Results!AF$1,Experiment!$A$1:$U$1,0),FALSE)</f>
        <v>93.925169683104642</v>
      </c>
      <c r="AG10" s="3">
        <f>VLOOKUP($F10,Experiment!$A$2:$W$90,MATCH(Results!AG$1,Experiment!$A$1:$W$1,0),FALSE)</f>
        <v>0.89414323918902561</v>
      </c>
      <c r="AH10" s="3">
        <f>VLOOKUP($F10,Experiment!$A$2:$W$90,MATCH(Results!AH$1,Experiment!$A$1:$W$1,0),FALSE)</f>
        <v>0.42914847753168511</v>
      </c>
      <c r="AI10" s="3">
        <f>VLOOKUP($F10,Experiment!$A$2:$X$90,MATCH(Results!AI$1,Experiment!$A$1:$X$1,0),FALSE)</f>
        <v>0.57085152246831483</v>
      </c>
      <c r="AJ10" s="2">
        <f>Table1[[#This Row],[Gain]]^Table1[[#This Row],[θ]]</f>
        <v>246.6274930269494</v>
      </c>
      <c r="AK10" s="2">
        <f>-Table1[[#This Row],[λ]]*-Table1[[#This Row],[Loss]]^Table1[[#This Row],[θ]]</f>
        <v>347.88408658650894</v>
      </c>
      <c r="AL10" s="2">
        <f>Table1[[#This Row],[v_n_w_g]]-Table1[[#This Row],[v_n_w_l]]</f>
        <v>-101.25659355955955</v>
      </c>
      <c r="AM10" s="2">
        <f>IF(Table1[[#This Row],[diff_v]]&gt;=1,1,0)</f>
        <v>0</v>
      </c>
    </row>
    <row r="11" spans="1:39" hidden="1" x14ac:dyDescent="0.3">
      <c r="A11">
        <v>9</v>
      </c>
      <c r="B11" t="s">
        <v>43</v>
      </c>
      <c r="C11" s="22">
        <f>VLOOKUP(Table1[[#This Row],[Subject]],'Subject Profile'!$A$2:$E$8,4,FALSE)</f>
        <v>1.1960207441678836</v>
      </c>
      <c r="D11" s="22">
        <f>VLOOKUP(Table1[[#This Row],[Subject]],'Subject Profile'!$A$2:$E$8,5,FALSE)</f>
        <v>-1.6</v>
      </c>
      <c r="E11" t="s">
        <v>49</v>
      </c>
      <c r="F11" t="s">
        <v>15</v>
      </c>
      <c r="G11" t="s">
        <v>5</v>
      </c>
      <c r="H11">
        <f>IF(Table1[[#This Row],[decision]]="accept",1,0)</f>
        <v>0</v>
      </c>
      <c r="I11">
        <v>0</v>
      </c>
      <c r="J11" t="s">
        <v>107</v>
      </c>
      <c r="K11">
        <v>1664285402</v>
      </c>
      <c r="L11">
        <v>5</v>
      </c>
      <c r="M11" t="str">
        <f>VLOOKUP($F11,Experiment!$A$2:$U$90,MATCH(Results!M$1,Experiment!$A$1:$U$1,0)+1,FALSE)</f>
        <v>I</v>
      </c>
      <c r="N11">
        <f>IF(Table1[[#This Row],[Impact]]="I",0,1)</f>
        <v>0</v>
      </c>
      <c r="O11" s="2">
        <f>VLOOKUP($F11,Experiment!$A$2:$U$90,MATCH(Results!O$1,Experiment!$A$1:$U$1,0),FALSE)</f>
        <v>-50</v>
      </c>
      <c r="P11" s="3">
        <f>VLOOKUP($F11,Experiment!$A$2:$U$90,MATCH(Results!P$1,Experiment!$A$1:$U$1,0),FALSE)</f>
        <v>0.5</v>
      </c>
      <c r="Q11" s="2">
        <f>VLOOKUP($F11,Experiment!$A$2:$U$90,MATCH(Results!Q$1,Experiment!$A$1:$U$1,0),FALSE)</f>
        <v>50</v>
      </c>
      <c r="R11" s="3">
        <f>VLOOKUP($F11,Experiment!$A$2:$U$90,MATCH(Results!R$1,Experiment!$A$1:$U$1,0),FALSE)</f>
        <v>0.5</v>
      </c>
      <c r="S11" s="2">
        <f>VLOOKUP($F11,Experiment!$A$2:$U$90,MATCH(Results!S$1,Experiment!$A$1:$U$1,0),FALSE)</f>
        <v>0</v>
      </c>
      <c r="T11" s="2">
        <f>VLOOKUP($F11,Experiment!$A$2:$U$90,MATCH(Results!T$1,Experiment!$A$1:$U$1,0),FALSE)</f>
        <v>2500</v>
      </c>
      <c r="U11" s="2">
        <f>VLOOKUP($F11,Experiment!$A$2:$U$90,MATCH(Results!U$1,Experiment!$A$1:$U$1,0),FALSE)</f>
        <v>50</v>
      </c>
      <c r="V11" s="2">
        <f>VLOOKUP($F11,Experiment!$A$2:$U$90,MATCH(Results!V$1,Experiment!$A$1:$U$1,0),FALSE)</f>
        <v>2</v>
      </c>
      <c r="W11" s="3">
        <f>VLOOKUP($F11,Experiment!$A$2:$U$90,MATCH(Results!W$1,Experiment!$A$1:$U$1,0),FALSE)</f>
        <v>0.25</v>
      </c>
      <c r="X11" s="3">
        <f>VLOOKUP($F11,Experiment!$A$2:$U$90,MATCH(Results!X$1,Experiment!$A$1:$U$1,0),FALSE)</f>
        <v>0.75</v>
      </c>
      <c r="Y11" s="2">
        <f>VLOOKUP($F11,Experiment!$A$2:$U$90,MATCH(Results!Y$1,Experiment!$A$1:$U$1,0),FALSE)</f>
        <v>2</v>
      </c>
      <c r="Z11" s="3">
        <f>VLOOKUP($F11,Experiment!$A$2:$U$90,MATCH(Results!Z$1,Experiment!$A$1:$U$1,0),FALSE)</f>
        <v>0.5</v>
      </c>
      <c r="AA11" s="3">
        <f>VLOOKUP($F11,Experiment!$A$2:$U$90,MATCH(Results!AA$1,Experiment!$A$1:$U$1,0),FALSE)</f>
        <v>0.25</v>
      </c>
      <c r="AB11" s="3">
        <f>VLOOKUP($F11,Experiment!$A$2:$U$90,MATCH(Results!AB$1,Experiment!$A$1:$U$1,0),FALSE)</f>
        <v>0.625</v>
      </c>
      <c r="AC11" s="3">
        <f>VLOOKUP($F11,Experiment!$A$2:$U$90,MATCH(Results!AC$1,Experiment!$A$1:$U$1,0),FALSE)</f>
        <v>0.375</v>
      </c>
      <c r="AD11" s="2">
        <f>VLOOKUP($F11,Experiment!$A$2:$U$90,MATCH(Results!AD$1,Experiment!$A$1:$U$1,0),FALSE)</f>
        <v>-12.5</v>
      </c>
      <c r="AE11" s="2">
        <f>VLOOKUP($F11,Experiment!$A$2:$U$90,MATCH(Results!AE$1,Experiment!$A$1:$U$1,0),FALSE)</f>
        <v>2343.75</v>
      </c>
      <c r="AF11" s="2">
        <f>VLOOKUP($F11,Experiment!$A$2:$U$90,MATCH(Results!AF$1,Experiment!$A$1:$U$1,0),FALSE)</f>
        <v>48.412291827592711</v>
      </c>
      <c r="AG11" s="3">
        <f>VLOOKUP($F11,Experiment!$A$2:$W$90,MATCH(Results!AG$1,Experiment!$A$1:$W$1,0),FALSE)</f>
        <v>0.82730419370997643</v>
      </c>
      <c r="AH11" s="3">
        <f>VLOOKUP($F11,Experiment!$A$2:$W$90,MATCH(Results!AH$1,Experiment!$A$1:$W$1,0),FALSE)</f>
        <v>0.38648875795104182</v>
      </c>
      <c r="AI11" s="3">
        <f>VLOOKUP($F11,Experiment!$A$2:$X$90,MATCH(Results!AI$1,Experiment!$A$1:$X$1,0),FALSE)</f>
        <v>0.61351124204895813</v>
      </c>
      <c r="AJ11" s="2">
        <f>Table1[[#This Row],[Gain]]^Table1[[#This Row],[θ]]</f>
        <v>107.6473564007576</v>
      </c>
      <c r="AK11" s="2">
        <f>-Table1[[#This Row],[λ]]*-Table1[[#This Row],[Loss]]^Table1[[#This Row],[θ]]</f>
        <v>172.23577024121218</v>
      </c>
      <c r="AL11" s="2">
        <f>Table1[[#This Row],[v_n_w_g]]-Table1[[#This Row],[v_n_w_l]]</f>
        <v>-64.588413840454578</v>
      </c>
      <c r="AM11" s="2">
        <f>IF(Table1[[#This Row],[diff_v]]&gt;=1,1,0)</f>
        <v>0</v>
      </c>
    </row>
    <row r="12" spans="1:39" hidden="1" x14ac:dyDescent="0.3">
      <c r="A12">
        <v>10</v>
      </c>
      <c r="B12" t="s">
        <v>43</v>
      </c>
      <c r="C12" s="22">
        <f>VLOOKUP(Table1[[#This Row],[Subject]],'Subject Profile'!$A$2:$E$8,4,FALSE)</f>
        <v>1.1960207441678836</v>
      </c>
      <c r="D12" s="22">
        <f>VLOOKUP(Table1[[#This Row],[Subject]],'Subject Profile'!$A$2:$E$8,5,FALSE)</f>
        <v>-1.6</v>
      </c>
      <c r="E12" t="s">
        <v>49</v>
      </c>
      <c r="F12" t="s">
        <v>16</v>
      </c>
      <c r="G12" t="s">
        <v>5</v>
      </c>
      <c r="H12">
        <f>IF(Table1[[#This Row],[decision]]="accept",1,0)</f>
        <v>0</v>
      </c>
      <c r="I12">
        <v>0</v>
      </c>
      <c r="J12" t="s">
        <v>107</v>
      </c>
      <c r="K12">
        <v>1664285413</v>
      </c>
      <c r="L12">
        <v>11</v>
      </c>
      <c r="M12" t="str">
        <f>VLOOKUP($F12,Experiment!$A$2:$U$90,MATCH(Results!M$1,Experiment!$A$1:$U$1,0)+1,FALSE)</f>
        <v>I</v>
      </c>
      <c r="N12">
        <f>IF(Table1[[#This Row],[Impact]]="I",0,1)</f>
        <v>0</v>
      </c>
      <c r="O12" s="2">
        <f>VLOOKUP($F12,Experiment!$A$2:$U$90,MATCH(Results!O$1,Experiment!$A$1:$U$1,0),FALSE)</f>
        <v>-50</v>
      </c>
      <c r="P12" s="3">
        <f>VLOOKUP($F12,Experiment!$A$2:$U$90,MATCH(Results!P$1,Experiment!$A$1:$U$1,0),FALSE)</f>
        <v>0.5</v>
      </c>
      <c r="Q12" s="2">
        <f>VLOOKUP($F12,Experiment!$A$2:$U$90,MATCH(Results!Q$1,Experiment!$A$1:$U$1,0),FALSE)</f>
        <v>40</v>
      </c>
      <c r="R12" s="3">
        <f>VLOOKUP($F12,Experiment!$A$2:$U$90,MATCH(Results!R$1,Experiment!$A$1:$U$1,0),FALSE)</f>
        <v>0.5</v>
      </c>
      <c r="S12" s="2">
        <f>VLOOKUP($F12,Experiment!$A$2:$U$90,MATCH(Results!S$1,Experiment!$A$1:$U$1,0),FALSE)</f>
        <v>-5</v>
      </c>
      <c r="T12" s="2">
        <f>VLOOKUP($F12,Experiment!$A$2:$U$90,MATCH(Results!T$1,Experiment!$A$1:$U$1,0),FALSE)</f>
        <v>2025</v>
      </c>
      <c r="U12" s="2">
        <f>VLOOKUP($F12,Experiment!$A$2:$U$90,MATCH(Results!U$1,Experiment!$A$1:$U$1,0),FALSE)</f>
        <v>45</v>
      </c>
      <c r="V12" s="2">
        <f>VLOOKUP($F12,Experiment!$A$2:$U$90,MATCH(Results!V$1,Experiment!$A$1:$U$1,0),FALSE)</f>
        <v>2</v>
      </c>
      <c r="W12" s="3">
        <f>VLOOKUP($F12,Experiment!$A$2:$U$90,MATCH(Results!W$1,Experiment!$A$1:$U$1,0),FALSE)</f>
        <v>0</v>
      </c>
      <c r="X12" s="3">
        <f>VLOOKUP($F12,Experiment!$A$2:$U$90,MATCH(Results!X$1,Experiment!$A$1:$U$1,0),FALSE)</f>
        <v>1</v>
      </c>
      <c r="Y12" s="2">
        <f>VLOOKUP($F12,Experiment!$A$2:$U$90,MATCH(Results!Y$1,Experiment!$A$1:$U$1,0),FALSE)</f>
        <v>2</v>
      </c>
      <c r="Z12" s="3">
        <f>VLOOKUP($F12,Experiment!$A$2:$U$90,MATCH(Results!Z$1,Experiment!$A$1:$U$1,0),FALSE)</f>
        <v>0.5</v>
      </c>
      <c r="AA12" s="3">
        <f>VLOOKUP($F12,Experiment!$A$2:$U$90,MATCH(Results!AA$1,Experiment!$A$1:$U$1,0),FALSE)</f>
        <v>0.5</v>
      </c>
      <c r="AB12" s="3">
        <f>VLOOKUP($F12,Experiment!$A$2:$U$90,MATCH(Results!AB$1,Experiment!$A$1:$U$1,0),FALSE)</f>
        <v>0.5</v>
      </c>
      <c r="AC12" s="3">
        <f>VLOOKUP($F12,Experiment!$A$2:$U$90,MATCH(Results!AC$1,Experiment!$A$1:$U$1,0),FALSE)</f>
        <v>0.5</v>
      </c>
      <c r="AD12" s="2">
        <f>VLOOKUP($F12,Experiment!$A$2:$U$90,MATCH(Results!AD$1,Experiment!$A$1:$U$1,0),FALSE)</f>
        <v>-5</v>
      </c>
      <c r="AE12" s="2">
        <f>VLOOKUP($F12,Experiment!$A$2:$U$90,MATCH(Results!AE$1,Experiment!$A$1:$U$1,0),FALSE)</f>
        <v>2025</v>
      </c>
      <c r="AF12" s="2">
        <f>VLOOKUP($F12,Experiment!$A$2:$U$90,MATCH(Results!AF$1,Experiment!$A$1:$U$1,0),FALSE)</f>
        <v>45</v>
      </c>
      <c r="AG12" s="3">
        <f>VLOOKUP($F12,Experiment!$A$2:$W$90,MATCH(Results!AG$1,Experiment!$A$1:$W$1,0),FALSE)</f>
        <v>1</v>
      </c>
      <c r="AH12" s="3">
        <f>VLOOKUP($F12,Experiment!$A$2:$W$90,MATCH(Results!AH$1,Experiment!$A$1:$W$1,0),FALSE)</f>
        <v>0.5</v>
      </c>
      <c r="AI12" s="3">
        <f>VLOOKUP($F12,Experiment!$A$2:$X$90,MATCH(Results!AI$1,Experiment!$A$1:$X$1,0),FALSE)</f>
        <v>0.5</v>
      </c>
      <c r="AJ12" s="2">
        <f>Table1[[#This Row],[Gain]]^Table1[[#This Row],[θ]]</f>
        <v>82.432217522931154</v>
      </c>
      <c r="AK12" s="2">
        <f>-Table1[[#This Row],[λ]]*-Table1[[#This Row],[Loss]]^Table1[[#This Row],[θ]]</f>
        <v>172.23577024121218</v>
      </c>
      <c r="AL12" s="2">
        <f>Table1[[#This Row],[v_n_w_g]]-Table1[[#This Row],[v_n_w_l]]</f>
        <v>-89.803552718281026</v>
      </c>
      <c r="AM12" s="2">
        <f>IF(Table1[[#This Row],[diff_v]]&gt;=1,1,0)</f>
        <v>0</v>
      </c>
    </row>
    <row r="13" spans="1:39" hidden="1" x14ac:dyDescent="0.3">
      <c r="A13">
        <v>11</v>
      </c>
      <c r="B13" t="s">
        <v>43</v>
      </c>
      <c r="C13" s="22">
        <f>VLOOKUP(Table1[[#This Row],[Subject]],'Subject Profile'!$A$2:$E$8,4,FALSE)</f>
        <v>1.1960207441678836</v>
      </c>
      <c r="D13" s="22">
        <f>VLOOKUP(Table1[[#This Row],[Subject]],'Subject Profile'!$A$2:$E$8,5,FALSE)</f>
        <v>-1.6</v>
      </c>
      <c r="E13" t="s">
        <v>49</v>
      </c>
      <c r="F13" t="s">
        <v>17</v>
      </c>
      <c r="G13" t="s">
        <v>5</v>
      </c>
      <c r="H13">
        <f>IF(Table1[[#This Row],[decision]]="accept",1,0)</f>
        <v>0</v>
      </c>
      <c r="I13">
        <v>0</v>
      </c>
      <c r="J13" t="s">
        <v>107</v>
      </c>
      <c r="K13">
        <v>1664285417</v>
      </c>
      <c r="L13">
        <v>4</v>
      </c>
      <c r="M13" t="str">
        <f>VLOOKUP($F13,Experiment!$A$2:$U$90,MATCH(Results!M$1,Experiment!$A$1:$U$1,0)+1,FALSE)</f>
        <v>I</v>
      </c>
      <c r="N13">
        <f>IF(Table1[[#This Row],[Impact]]="I",0,1)</f>
        <v>0</v>
      </c>
      <c r="O13" s="2">
        <f>VLOOKUP($F13,Experiment!$A$2:$U$90,MATCH(Results!O$1,Experiment!$A$1:$U$1,0),FALSE)</f>
        <v>-10</v>
      </c>
      <c r="P13" s="3">
        <f>VLOOKUP($F13,Experiment!$A$2:$U$90,MATCH(Results!P$1,Experiment!$A$1:$U$1,0),FALSE)</f>
        <v>0.5</v>
      </c>
      <c r="Q13" s="2">
        <f>VLOOKUP($F13,Experiment!$A$2:$U$90,MATCH(Results!Q$1,Experiment!$A$1:$U$1,0),FALSE)</f>
        <v>0</v>
      </c>
      <c r="R13" s="3">
        <f>VLOOKUP($F13,Experiment!$A$2:$U$90,MATCH(Results!R$1,Experiment!$A$1:$U$1,0),FALSE)</f>
        <v>0.5</v>
      </c>
      <c r="S13" s="2">
        <f>VLOOKUP($F13,Experiment!$A$2:$U$90,MATCH(Results!S$1,Experiment!$A$1:$U$1,0),FALSE)</f>
        <v>-5</v>
      </c>
      <c r="T13" s="2">
        <f>VLOOKUP($F13,Experiment!$A$2:$U$90,MATCH(Results!T$1,Experiment!$A$1:$U$1,0),FALSE)</f>
        <v>25</v>
      </c>
      <c r="U13" s="2">
        <f>VLOOKUP($F13,Experiment!$A$2:$U$90,MATCH(Results!U$1,Experiment!$A$1:$U$1,0),FALSE)</f>
        <v>5</v>
      </c>
      <c r="V13" s="2">
        <f>VLOOKUP($F13,Experiment!$A$2:$U$90,MATCH(Results!V$1,Experiment!$A$1:$U$1,0),FALSE)</f>
        <v>4</v>
      </c>
      <c r="W13" s="3">
        <f>VLOOKUP($F13,Experiment!$A$2:$U$90,MATCH(Results!W$1,Experiment!$A$1:$U$1,0),FALSE)</f>
        <v>0.75</v>
      </c>
      <c r="X13" s="3">
        <f>VLOOKUP($F13,Experiment!$A$2:$U$90,MATCH(Results!X$1,Experiment!$A$1:$U$1,0),FALSE)</f>
        <v>0.25</v>
      </c>
      <c r="Y13" s="2">
        <f>VLOOKUP($F13,Experiment!$A$2:$U$90,MATCH(Results!Y$1,Experiment!$A$1:$U$1,0),FALSE)</f>
        <v>2</v>
      </c>
      <c r="Z13" s="3">
        <f>VLOOKUP($F13,Experiment!$A$2:$U$90,MATCH(Results!Z$1,Experiment!$A$1:$U$1,0),FALSE)</f>
        <v>0.05</v>
      </c>
      <c r="AA13" s="3">
        <f>VLOOKUP($F13,Experiment!$A$2:$U$90,MATCH(Results!AA$1,Experiment!$A$1:$U$1,0),FALSE)</f>
        <v>0.2</v>
      </c>
      <c r="AB13" s="3">
        <f>VLOOKUP($F13,Experiment!$A$2:$U$90,MATCH(Results!AB$1,Experiment!$A$1:$U$1,0),FALSE)</f>
        <v>0.42499999999999999</v>
      </c>
      <c r="AC13" s="3">
        <f>VLOOKUP($F13,Experiment!$A$2:$U$90,MATCH(Results!AC$1,Experiment!$A$1:$U$1,0),FALSE)</f>
        <v>0.57499999999999996</v>
      </c>
      <c r="AD13" s="2">
        <f>VLOOKUP($F13,Experiment!$A$2:$U$90,MATCH(Results!AD$1,Experiment!$A$1:$U$1,0),FALSE)</f>
        <v>-4.25</v>
      </c>
      <c r="AE13" s="2">
        <f>VLOOKUP($F13,Experiment!$A$2:$U$90,MATCH(Results!AE$1,Experiment!$A$1:$U$1,0),FALSE)</f>
        <v>24.4375</v>
      </c>
      <c r="AF13" s="2">
        <f>VLOOKUP($F13,Experiment!$A$2:$U$90,MATCH(Results!AF$1,Experiment!$A$1:$U$1,0),FALSE)</f>
        <v>4.9434299833212973</v>
      </c>
      <c r="AG13" s="3">
        <f>VLOOKUP($F13,Experiment!$A$2:$W$90,MATCH(Results!AG$1,Experiment!$A$1:$W$1,0),FALSE)</f>
        <v>1</v>
      </c>
      <c r="AH13" s="3">
        <f>VLOOKUP($F13,Experiment!$A$2:$W$90,MATCH(Results!AH$1,Experiment!$A$1:$W$1,0),FALSE)</f>
        <v>0.57499999999999996</v>
      </c>
      <c r="AI13" s="3">
        <f>VLOOKUP($F13,Experiment!$A$2:$X$90,MATCH(Results!AI$1,Experiment!$A$1:$X$1,0),FALSE)</f>
        <v>0.42500000000000004</v>
      </c>
      <c r="AJ13" s="2">
        <f>Table1[[#This Row],[Gain]]^Table1[[#This Row],[θ]]</f>
        <v>0</v>
      </c>
      <c r="AK13" s="2">
        <f>-Table1[[#This Row],[λ]]*-Table1[[#This Row],[Loss]]^Table1[[#This Row],[θ]]</f>
        <v>25.127005037389367</v>
      </c>
      <c r="AL13" s="2">
        <f>Table1[[#This Row],[v_n_w_g]]-Table1[[#This Row],[v_n_w_l]]</f>
        <v>-25.127005037389367</v>
      </c>
      <c r="AM13" s="2">
        <f>IF(Table1[[#This Row],[diff_v]]&gt;=1,1,0)</f>
        <v>0</v>
      </c>
    </row>
    <row r="14" spans="1:39" hidden="1" x14ac:dyDescent="0.3">
      <c r="A14">
        <v>12</v>
      </c>
      <c r="B14" t="s">
        <v>43</v>
      </c>
      <c r="C14" s="22">
        <f>VLOOKUP(Table1[[#This Row],[Subject]],'Subject Profile'!$A$2:$E$8,4,FALSE)</f>
        <v>1.1960207441678836</v>
      </c>
      <c r="D14" s="22">
        <f>VLOOKUP(Table1[[#This Row],[Subject]],'Subject Profile'!$A$2:$E$8,5,FALSE)</f>
        <v>-1.6</v>
      </c>
      <c r="E14" t="s">
        <v>49</v>
      </c>
      <c r="F14" t="s">
        <v>18</v>
      </c>
      <c r="G14" t="s">
        <v>7</v>
      </c>
      <c r="H14">
        <f>IF(Table1[[#This Row],[decision]]="accept",1,0)</f>
        <v>1</v>
      </c>
      <c r="I14">
        <v>50</v>
      </c>
      <c r="J14" t="s">
        <v>107</v>
      </c>
      <c r="K14">
        <v>1664285421</v>
      </c>
      <c r="L14">
        <v>4</v>
      </c>
      <c r="M14" t="str">
        <f>VLOOKUP($F14,Experiment!$A$2:$U$90,MATCH(Results!M$1,Experiment!$A$1:$U$1,0)+1,FALSE)</f>
        <v>I</v>
      </c>
      <c r="N14">
        <f>IF(Table1[[#This Row],[Impact]]="I",0,1)</f>
        <v>0</v>
      </c>
      <c r="O14" s="2">
        <f>VLOOKUP($F14,Experiment!$A$2:$U$90,MATCH(Results!O$1,Experiment!$A$1:$U$1,0),FALSE)</f>
        <v>-50</v>
      </c>
      <c r="P14" s="3">
        <f>VLOOKUP($F14,Experiment!$A$2:$U$90,MATCH(Results!P$1,Experiment!$A$1:$U$1,0),FALSE)</f>
        <v>0.5</v>
      </c>
      <c r="Q14" s="2">
        <f>VLOOKUP($F14,Experiment!$A$2:$U$90,MATCH(Results!Q$1,Experiment!$A$1:$U$1,0),FALSE)</f>
        <v>50</v>
      </c>
      <c r="R14" s="3">
        <f>VLOOKUP($F14,Experiment!$A$2:$U$90,MATCH(Results!R$1,Experiment!$A$1:$U$1,0),FALSE)</f>
        <v>0.5</v>
      </c>
      <c r="S14" s="2">
        <f>VLOOKUP($F14,Experiment!$A$2:$U$90,MATCH(Results!S$1,Experiment!$A$1:$U$1,0),FALSE)</f>
        <v>0</v>
      </c>
      <c r="T14" s="2">
        <f>VLOOKUP($F14,Experiment!$A$2:$U$90,MATCH(Results!T$1,Experiment!$A$1:$U$1,0),FALSE)</f>
        <v>2500</v>
      </c>
      <c r="U14" s="2">
        <f>VLOOKUP($F14,Experiment!$A$2:$U$90,MATCH(Results!U$1,Experiment!$A$1:$U$1,0),FALSE)</f>
        <v>50</v>
      </c>
      <c r="V14" s="2">
        <f>VLOOKUP($F14,Experiment!$A$2:$U$90,MATCH(Results!V$1,Experiment!$A$1:$U$1,0),FALSE)</f>
        <v>2</v>
      </c>
      <c r="W14" s="3">
        <f>VLOOKUP($F14,Experiment!$A$2:$U$90,MATCH(Results!W$1,Experiment!$A$1:$U$1,0),FALSE)</f>
        <v>0</v>
      </c>
      <c r="X14" s="3">
        <f>VLOOKUP($F14,Experiment!$A$2:$U$90,MATCH(Results!X$1,Experiment!$A$1:$U$1,0),FALSE)</f>
        <v>1</v>
      </c>
      <c r="Y14" s="2">
        <f>VLOOKUP($F14,Experiment!$A$2:$U$90,MATCH(Results!Y$1,Experiment!$A$1:$U$1,0),FALSE)</f>
        <v>2</v>
      </c>
      <c r="Z14" s="3">
        <f>VLOOKUP($F14,Experiment!$A$2:$U$90,MATCH(Results!Z$1,Experiment!$A$1:$U$1,0),FALSE)</f>
        <v>0.5</v>
      </c>
      <c r="AA14" s="3">
        <f>VLOOKUP($F14,Experiment!$A$2:$U$90,MATCH(Results!AA$1,Experiment!$A$1:$U$1,0),FALSE)</f>
        <v>0.5</v>
      </c>
      <c r="AB14" s="3">
        <f>VLOOKUP($F14,Experiment!$A$2:$U$90,MATCH(Results!AB$1,Experiment!$A$1:$U$1,0),FALSE)</f>
        <v>0.5</v>
      </c>
      <c r="AC14" s="3">
        <f>VLOOKUP($F14,Experiment!$A$2:$U$90,MATCH(Results!AC$1,Experiment!$A$1:$U$1,0),FALSE)</f>
        <v>0.5</v>
      </c>
      <c r="AD14" s="2">
        <f>VLOOKUP($F14,Experiment!$A$2:$U$90,MATCH(Results!AD$1,Experiment!$A$1:$U$1,0),FALSE)</f>
        <v>0</v>
      </c>
      <c r="AE14" s="2">
        <f>VLOOKUP($F14,Experiment!$A$2:$U$90,MATCH(Results!AE$1,Experiment!$A$1:$U$1,0),FALSE)</f>
        <v>2500</v>
      </c>
      <c r="AF14" s="2">
        <f>VLOOKUP($F14,Experiment!$A$2:$U$90,MATCH(Results!AF$1,Experiment!$A$1:$U$1,0),FALSE)</f>
        <v>50</v>
      </c>
      <c r="AG14" s="3">
        <f>VLOOKUP($F14,Experiment!$A$2:$W$90,MATCH(Results!AG$1,Experiment!$A$1:$W$1,0),FALSE)</f>
        <v>1</v>
      </c>
      <c r="AH14" s="3">
        <f>VLOOKUP($F14,Experiment!$A$2:$W$90,MATCH(Results!AH$1,Experiment!$A$1:$W$1,0),FALSE)</f>
        <v>0.5</v>
      </c>
      <c r="AI14" s="3">
        <f>VLOOKUP($F14,Experiment!$A$2:$X$90,MATCH(Results!AI$1,Experiment!$A$1:$X$1,0),FALSE)</f>
        <v>0.5</v>
      </c>
      <c r="AJ14" s="2">
        <f>Table1[[#This Row],[Gain]]^Table1[[#This Row],[θ]]</f>
        <v>107.6473564007576</v>
      </c>
      <c r="AK14" s="2">
        <f>-Table1[[#This Row],[λ]]*-Table1[[#This Row],[Loss]]^Table1[[#This Row],[θ]]</f>
        <v>172.23577024121218</v>
      </c>
      <c r="AL14" s="2">
        <f>Table1[[#This Row],[v_n_w_g]]-Table1[[#This Row],[v_n_w_l]]</f>
        <v>-64.588413840454578</v>
      </c>
      <c r="AM14" s="2">
        <f>IF(Table1[[#This Row],[diff_v]]&gt;=1,1,0)</f>
        <v>0</v>
      </c>
    </row>
    <row r="15" spans="1:39" hidden="1" x14ac:dyDescent="0.3">
      <c r="A15">
        <v>13</v>
      </c>
      <c r="B15" t="s">
        <v>43</v>
      </c>
      <c r="C15" s="22">
        <f>VLOOKUP(Table1[[#This Row],[Subject]],'Subject Profile'!$A$2:$E$8,4,FALSE)</f>
        <v>1.1960207441678836</v>
      </c>
      <c r="D15" s="22">
        <f>VLOOKUP(Table1[[#This Row],[Subject]],'Subject Profile'!$A$2:$E$8,5,FALSE)</f>
        <v>-1.6</v>
      </c>
      <c r="E15" t="s">
        <v>49</v>
      </c>
      <c r="F15" t="s">
        <v>19</v>
      </c>
      <c r="G15" t="s">
        <v>7</v>
      </c>
      <c r="H15">
        <f>IF(Table1[[#This Row],[decision]]="accept",1,0)</f>
        <v>1</v>
      </c>
      <c r="I15">
        <v>10</v>
      </c>
      <c r="J15" t="s">
        <v>107</v>
      </c>
      <c r="K15">
        <v>1664285426</v>
      </c>
      <c r="L15">
        <v>5</v>
      </c>
      <c r="M15" t="str">
        <f>VLOOKUP($F15,Experiment!$A$2:$U$90,MATCH(Results!M$1,Experiment!$A$1:$U$1,0)+1,FALSE)</f>
        <v>I</v>
      </c>
      <c r="N15">
        <f>IF(Table1[[#This Row],[Impact]]="I",0,1)</f>
        <v>0</v>
      </c>
      <c r="O15" s="2">
        <f>VLOOKUP($F15,Experiment!$A$2:$U$90,MATCH(Results!O$1,Experiment!$A$1:$U$1,0),FALSE)</f>
        <v>0</v>
      </c>
      <c r="P15" s="3">
        <f>VLOOKUP($F15,Experiment!$A$2:$U$90,MATCH(Results!P$1,Experiment!$A$1:$U$1,0),FALSE)</f>
        <v>0.5</v>
      </c>
      <c r="Q15" s="2">
        <f>VLOOKUP($F15,Experiment!$A$2:$U$90,MATCH(Results!Q$1,Experiment!$A$1:$U$1,0),FALSE)</f>
        <v>10</v>
      </c>
      <c r="R15" s="3">
        <f>VLOOKUP($F15,Experiment!$A$2:$U$90,MATCH(Results!R$1,Experiment!$A$1:$U$1,0),FALSE)</f>
        <v>0.5</v>
      </c>
      <c r="S15" s="2">
        <f>VLOOKUP($F15,Experiment!$A$2:$U$90,MATCH(Results!S$1,Experiment!$A$1:$U$1,0),FALSE)</f>
        <v>5</v>
      </c>
      <c r="T15" s="2">
        <f>VLOOKUP($F15,Experiment!$A$2:$U$90,MATCH(Results!T$1,Experiment!$A$1:$U$1,0),FALSE)</f>
        <v>25</v>
      </c>
      <c r="U15" s="2">
        <f>VLOOKUP($F15,Experiment!$A$2:$U$90,MATCH(Results!U$1,Experiment!$A$1:$U$1,0),FALSE)</f>
        <v>5</v>
      </c>
      <c r="V15" s="2">
        <f>VLOOKUP($F15,Experiment!$A$2:$U$90,MATCH(Results!V$1,Experiment!$A$1:$U$1,0),FALSE)</f>
        <v>6</v>
      </c>
      <c r="W15" s="3">
        <f>VLOOKUP($F15,Experiment!$A$2:$U$90,MATCH(Results!W$1,Experiment!$A$1:$U$1,0),FALSE)</f>
        <v>0</v>
      </c>
      <c r="X15" s="3">
        <f>VLOOKUP($F15,Experiment!$A$2:$U$90,MATCH(Results!X$1,Experiment!$A$1:$U$1,0),FALSE)</f>
        <v>1</v>
      </c>
      <c r="Y15" s="2">
        <f>VLOOKUP($F15,Experiment!$A$2:$U$90,MATCH(Results!Y$1,Experiment!$A$1:$U$1,0),FALSE)</f>
        <v>0</v>
      </c>
      <c r="Z15" s="3">
        <f>VLOOKUP($F15,Experiment!$A$2:$U$90,MATCH(Results!Z$1,Experiment!$A$1:$U$1,0),FALSE)</f>
        <v>0.5</v>
      </c>
      <c r="AA15" s="3">
        <f>VLOOKUP($F15,Experiment!$A$2:$U$90,MATCH(Results!AA$1,Experiment!$A$1:$U$1,0),FALSE)</f>
        <v>0.5</v>
      </c>
      <c r="AB15" s="3">
        <f>VLOOKUP($F15,Experiment!$A$2:$U$90,MATCH(Results!AB$1,Experiment!$A$1:$U$1,0),FALSE)</f>
        <v>0.5</v>
      </c>
      <c r="AC15" s="3">
        <f>VLOOKUP($F15,Experiment!$A$2:$U$90,MATCH(Results!AC$1,Experiment!$A$1:$U$1,0),FALSE)</f>
        <v>0.5</v>
      </c>
      <c r="AD15" s="2">
        <f>VLOOKUP($F15,Experiment!$A$2:$U$90,MATCH(Results!AD$1,Experiment!$A$1:$U$1,0),FALSE)</f>
        <v>5</v>
      </c>
      <c r="AE15" s="2">
        <f>VLOOKUP($F15,Experiment!$A$2:$U$90,MATCH(Results!AE$1,Experiment!$A$1:$U$1,0),FALSE)</f>
        <v>25</v>
      </c>
      <c r="AF15" s="2">
        <f>VLOOKUP($F15,Experiment!$A$2:$U$90,MATCH(Results!AF$1,Experiment!$A$1:$U$1,0),FALSE)</f>
        <v>5</v>
      </c>
      <c r="AG15" s="3">
        <f>VLOOKUP($F15,Experiment!$A$2:$W$90,MATCH(Results!AG$1,Experiment!$A$1:$W$1,0),FALSE)</f>
        <v>1</v>
      </c>
      <c r="AH15" s="3">
        <f>VLOOKUP($F15,Experiment!$A$2:$W$90,MATCH(Results!AH$1,Experiment!$A$1:$W$1,0),FALSE)</f>
        <v>0.5</v>
      </c>
      <c r="AI15" s="3">
        <f>VLOOKUP($F15,Experiment!$A$2:$X$90,MATCH(Results!AI$1,Experiment!$A$1:$X$1,0),FALSE)</f>
        <v>0.5</v>
      </c>
      <c r="AJ15" s="2">
        <f>Table1[[#This Row],[Gain]]^Table1[[#This Row],[θ]]</f>
        <v>15.704378148368352</v>
      </c>
      <c r="AK15" s="2">
        <f>-Table1[[#This Row],[λ]]*-Table1[[#This Row],[Loss]]^Table1[[#This Row],[θ]]</f>
        <v>0</v>
      </c>
      <c r="AL15" s="2">
        <f>Table1[[#This Row],[v_n_w_g]]-Table1[[#This Row],[v_n_w_l]]</f>
        <v>15.704378148368352</v>
      </c>
      <c r="AM15" s="2">
        <f>IF(Table1[[#This Row],[diff_v]]&gt;=1,1,0)</f>
        <v>1</v>
      </c>
    </row>
    <row r="16" spans="1:39" hidden="1" x14ac:dyDescent="0.3">
      <c r="A16">
        <v>14</v>
      </c>
      <c r="B16" t="s">
        <v>43</v>
      </c>
      <c r="C16" s="22">
        <f>VLOOKUP(Table1[[#This Row],[Subject]],'Subject Profile'!$A$2:$E$8,4,FALSE)</f>
        <v>1.1960207441678836</v>
      </c>
      <c r="D16" s="22">
        <f>VLOOKUP(Table1[[#This Row],[Subject]],'Subject Profile'!$A$2:$E$8,5,FALSE)</f>
        <v>-1.6</v>
      </c>
      <c r="E16" t="s">
        <v>49</v>
      </c>
      <c r="F16" t="s">
        <v>20</v>
      </c>
      <c r="G16" t="s">
        <v>5</v>
      </c>
      <c r="H16">
        <f>IF(Table1[[#This Row],[decision]]="accept",1,0)</f>
        <v>0</v>
      </c>
      <c r="I16">
        <v>0</v>
      </c>
      <c r="J16" t="s">
        <v>107</v>
      </c>
      <c r="K16">
        <v>1664285429</v>
      </c>
      <c r="L16">
        <v>3</v>
      </c>
      <c r="M16" t="str">
        <f>VLOOKUP($F16,Experiment!$A$2:$U$90,MATCH(Results!M$1,Experiment!$A$1:$U$1,0)+1,FALSE)</f>
        <v>I</v>
      </c>
      <c r="N16">
        <f>IF(Table1[[#This Row],[Impact]]="I",0,1)</f>
        <v>0</v>
      </c>
      <c r="O16" s="2">
        <f>VLOOKUP($F16,Experiment!$A$2:$U$90,MATCH(Results!O$1,Experiment!$A$1:$U$1,0),FALSE)</f>
        <v>-50</v>
      </c>
      <c r="P16" s="3">
        <f>VLOOKUP($F16,Experiment!$A$2:$U$90,MATCH(Results!P$1,Experiment!$A$1:$U$1,0),FALSE)</f>
        <v>0.5</v>
      </c>
      <c r="Q16" s="2">
        <f>VLOOKUP($F16,Experiment!$A$2:$U$90,MATCH(Results!Q$1,Experiment!$A$1:$U$1,0),FALSE)</f>
        <v>40</v>
      </c>
      <c r="R16" s="3">
        <f>VLOOKUP($F16,Experiment!$A$2:$U$90,MATCH(Results!R$1,Experiment!$A$1:$U$1,0),FALSE)</f>
        <v>0.5</v>
      </c>
      <c r="S16" s="2">
        <f>VLOOKUP($F16,Experiment!$A$2:$U$90,MATCH(Results!S$1,Experiment!$A$1:$U$1,0),FALSE)</f>
        <v>-5</v>
      </c>
      <c r="T16" s="2">
        <f>VLOOKUP($F16,Experiment!$A$2:$U$90,MATCH(Results!T$1,Experiment!$A$1:$U$1,0),FALSE)</f>
        <v>2025</v>
      </c>
      <c r="U16" s="2">
        <f>VLOOKUP($F16,Experiment!$A$2:$U$90,MATCH(Results!U$1,Experiment!$A$1:$U$1,0),FALSE)</f>
        <v>45</v>
      </c>
      <c r="V16" s="2">
        <f>VLOOKUP($F16,Experiment!$A$2:$U$90,MATCH(Results!V$1,Experiment!$A$1:$U$1,0),FALSE)</f>
        <v>2</v>
      </c>
      <c r="W16" s="3">
        <f>VLOOKUP($F16,Experiment!$A$2:$U$90,MATCH(Results!W$1,Experiment!$A$1:$U$1,0),FALSE)</f>
        <v>0.25</v>
      </c>
      <c r="X16" s="3">
        <f>VLOOKUP($F16,Experiment!$A$2:$U$90,MATCH(Results!X$1,Experiment!$A$1:$U$1,0),FALSE)</f>
        <v>0.75</v>
      </c>
      <c r="Y16" s="2">
        <f>VLOOKUP($F16,Experiment!$A$2:$U$90,MATCH(Results!Y$1,Experiment!$A$1:$U$1,0),FALSE)</f>
        <v>2</v>
      </c>
      <c r="Z16" s="3">
        <f>VLOOKUP($F16,Experiment!$A$2:$U$90,MATCH(Results!Z$1,Experiment!$A$1:$U$1,0),FALSE)</f>
        <v>0.5</v>
      </c>
      <c r="AA16" s="3">
        <f>VLOOKUP($F16,Experiment!$A$2:$U$90,MATCH(Results!AA$1,Experiment!$A$1:$U$1,0),FALSE)</f>
        <v>0.25</v>
      </c>
      <c r="AB16" s="3">
        <f>VLOOKUP($F16,Experiment!$A$2:$U$90,MATCH(Results!AB$1,Experiment!$A$1:$U$1,0),FALSE)</f>
        <v>0.625</v>
      </c>
      <c r="AC16" s="3">
        <f>VLOOKUP($F16,Experiment!$A$2:$U$90,MATCH(Results!AC$1,Experiment!$A$1:$U$1,0),FALSE)</f>
        <v>0.375</v>
      </c>
      <c r="AD16" s="2">
        <f>VLOOKUP($F16,Experiment!$A$2:$U$90,MATCH(Results!AD$1,Experiment!$A$1:$U$1,0),FALSE)</f>
        <v>-16.25</v>
      </c>
      <c r="AE16" s="2">
        <f>VLOOKUP($F16,Experiment!$A$2:$U$90,MATCH(Results!AE$1,Experiment!$A$1:$U$1,0),FALSE)</f>
        <v>1898.4375</v>
      </c>
      <c r="AF16" s="2">
        <f>VLOOKUP($F16,Experiment!$A$2:$U$90,MATCH(Results!AF$1,Experiment!$A$1:$U$1,0),FALSE)</f>
        <v>43.571062644833439</v>
      </c>
      <c r="AG16" s="3">
        <f>VLOOKUP($F16,Experiment!$A$2:$W$90,MATCH(Results!AG$1,Experiment!$A$1:$W$1,0),FALSE)</f>
        <v>0.82730419370997643</v>
      </c>
      <c r="AH16" s="3">
        <f>VLOOKUP($F16,Experiment!$A$2:$W$90,MATCH(Results!AH$1,Experiment!$A$1:$W$1,0),FALSE)</f>
        <v>0.38648875795104182</v>
      </c>
      <c r="AI16" s="3">
        <f>VLOOKUP($F16,Experiment!$A$2:$X$90,MATCH(Results!AI$1,Experiment!$A$1:$X$1,0),FALSE)</f>
        <v>0.61351124204895813</v>
      </c>
      <c r="AJ16" s="2">
        <f>Table1[[#This Row],[Gain]]^Table1[[#This Row],[θ]]</f>
        <v>82.432217522931154</v>
      </c>
      <c r="AK16" s="2">
        <f>-Table1[[#This Row],[λ]]*-Table1[[#This Row],[Loss]]^Table1[[#This Row],[θ]]</f>
        <v>172.23577024121218</v>
      </c>
      <c r="AL16" s="2">
        <f>Table1[[#This Row],[v_n_w_g]]-Table1[[#This Row],[v_n_w_l]]</f>
        <v>-89.803552718281026</v>
      </c>
      <c r="AM16" s="2">
        <f>IF(Table1[[#This Row],[diff_v]]&gt;=1,1,0)</f>
        <v>0</v>
      </c>
    </row>
    <row r="17" spans="1:39" hidden="1" x14ac:dyDescent="0.3">
      <c r="A17">
        <v>15</v>
      </c>
      <c r="B17" t="s">
        <v>43</v>
      </c>
      <c r="C17" s="22">
        <f>VLOOKUP(Table1[[#This Row],[Subject]],'Subject Profile'!$A$2:$E$8,4,FALSE)</f>
        <v>1.1960207441678836</v>
      </c>
      <c r="D17" s="22">
        <f>VLOOKUP(Table1[[#This Row],[Subject]],'Subject Profile'!$A$2:$E$8,5,FALSE)</f>
        <v>-1.6</v>
      </c>
      <c r="E17" t="s">
        <v>49</v>
      </c>
      <c r="F17" t="s">
        <v>21</v>
      </c>
      <c r="G17" t="s">
        <v>5</v>
      </c>
      <c r="H17">
        <f>IF(Table1[[#This Row],[decision]]="accept",1,0)</f>
        <v>0</v>
      </c>
      <c r="I17">
        <v>0</v>
      </c>
      <c r="J17" t="s">
        <v>107</v>
      </c>
      <c r="K17">
        <v>1664285435</v>
      </c>
      <c r="L17">
        <v>6</v>
      </c>
      <c r="M17" t="str">
        <f>VLOOKUP($F17,Experiment!$A$2:$U$90,MATCH(Results!M$1,Experiment!$A$1:$U$1,0)+1,FALSE)</f>
        <v>I</v>
      </c>
      <c r="N17">
        <f>IF(Table1[[#This Row],[Impact]]="I",0,1)</f>
        <v>0</v>
      </c>
      <c r="O17" s="2">
        <f>VLOOKUP($F17,Experiment!$A$2:$U$90,MATCH(Results!O$1,Experiment!$A$1:$U$1,0),FALSE)</f>
        <v>-90</v>
      </c>
      <c r="P17" s="3">
        <f>VLOOKUP($F17,Experiment!$A$2:$U$90,MATCH(Results!P$1,Experiment!$A$1:$U$1,0),FALSE)</f>
        <v>0.5</v>
      </c>
      <c r="Q17" s="2">
        <f>VLOOKUP($F17,Experiment!$A$2:$U$90,MATCH(Results!Q$1,Experiment!$A$1:$U$1,0),FALSE)</f>
        <v>180</v>
      </c>
      <c r="R17" s="3">
        <f>VLOOKUP($F17,Experiment!$A$2:$U$90,MATCH(Results!R$1,Experiment!$A$1:$U$1,0),FALSE)</f>
        <v>0.5</v>
      </c>
      <c r="S17" s="2">
        <f>VLOOKUP($F17,Experiment!$A$2:$U$90,MATCH(Results!S$1,Experiment!$A$1:$U$1,0),FALSE)</f>
        <v>45</v>
      </c>
      <c r="T17" s="2">
        <f>VLOOKUP($F17,Experiment!$A$2:$U$90,MATCH(Results!T$1,Experiment!$A$1:$U$1,0),FALSE)</f>
        <v>18225</v>
      </c>
      <c r="U17" s="2">
        <f>VLOOKUP($F17,Experiment!$A$2:$U$90,MATCH(Results!U$1,Experiment!$A$1:$U$1,0),FALSE)</f>
        <v>135</v>
      </c>
      <c r="V17" s="2">
        <f>VLOOKUP($F17,Experiment!$A$2:$U$90,MATCH(Results!V$1,Experiment!$A$1:$U$1,0),FALSE)</f>
        <v>4</v>
      </c>
      <c r="W17" s="3">
        <f>VLOOKUP($F17,Experiment!$A$2:$U$90,MATCH(Results!W$1,Experiment!$A$1:$U$1,0),FALSE)</f>
        <v>0.75</v>
      </c>
      <c r="X17" s="3">
        <f>VLOOKUP($F17,Experiment!$A$2:$U$90,MATCH(Results!X$1,Experiment!$A$1:$U$1,0),FALSE)</f>
        <v>0.25</v>
      </c>
      <c r="Y17" s="2">
        <f>VLOOKUP($F17,Experiment!$A$2:$U$90,MATCH(Results!Y$1,Experiment!$A$1:$U$1,0),FALSE)</f>
        <v>2</v>
      </c>
      <c r="Z17" s="3">
        <f>VLOOKUP($F17,Experiment!$A$2:$U$90,MATCH(Results!Z$1,Experiment!$A$1:$U$1,0),FALSE)</f>
        <v>0.05</v>
      </c>
      <c r="AA17" s="3">
        <f>VLOOKUP($F17,Experiment!$A$2:$U$90,MATCH(Results!AA$1,Experiment!$A$1:$U$1,0),FALSE)</f>
        <v>0.2</v>
      </c>
      <c r="AB17" s="3">
        <f>VLOOKUP($F17,Experiment!$A$2:$U$90,MATCH(Results!AB$1,Experiment!$A$1:$U$1,0),FALSE)</f>
        <v>0.42499999999999999</v>
      </c>
      <c r="AC17" s="3">
        <f>VLOOKUP($F17,Experiment!$A$2:$U$90,MATCH(Results!AC$1,Experiment!$A$1:$U$1,0),FALSE)</f>
        <v>0.57499999999999996</v>
      </c>
      <c r="AD17" s="2">
        <f>VLOOKUP($F17,Experiment!$A$2:$U$90,MATCH(Results!AD$1,Experiment!$A$1:$U$1,0),FALSE)</f>
        <v>65.249999999999986</v>
      </c>
      <c r="AE17" s="2">
        <f>VLOOKUP($F17,Experiment!$A$2:$U$90,MATCH(Results!AE$1,Experiment!$A$1:$U$1,0),FALSE)</f>
        <v>17814.9375</v>
      </c>
      <c r="AF17" s="2">
        <f>VLOOKUP($F17,Experiment!$A$2:$U$90,MATCH(Results!AF$1,Experiment!$A$1:$U$1,0),FALSE)</f>
        <v>133.47260954967501</v>
      </c>
      <c r="AG17" s="3">
        <f>VLOOKUP($F17,Experiment!$A$2:$W$90,MATCH(Results!AG$1,Experiment!$A$1:$W$1,0),FALSE)</f>
        <v>1</v>
      </c>
      <c r="AH17" s="3">
        <f>VLOOKUP($F17,Experiment!$A$2:$W$90,MATCH(Results!AH$1,Experiment!$A$1:$W$1,0),FALSE)</f>
        <v>0.57499999999999996</v>
      </c>
      <c r="AI17" s="3">
        <f>VLOOKUP($F17,Experiment!$A$2:$X$90,MATCH(Results!AI$1,Experiment!$A$1:$X$1,0),FALSE)</f>
        <v>0.42500000000000004</v>
      </c>
      <c r="AJ17" s="2">
        <f>Table1[[#This Row],[Gain]]^Table1[[#This Row],[θ]]</f>
        <v>498.1414721148987</v>
      </c>
      <c r="AK17" s="2">
        <f>-Table1[[#This Row],[λ]]*-Table1[[#This Row],[Loss]]^Table1[[#This Row],[θ]]</f>
        <v>347.88408658650894</v>
      </c>
      <c r="AL17" s="2">
        <f>Table1[[#This Row],[v_n_w_g]]-Table1[[#This Row],[v_n_w_l]]</f>
        <v>150.25738552838976</v>
      </c>
      <c r="AM17" s="2">
        <f>IF(Table1[[#This Row],[diff_v]]&gt;=1,1,0)</f>
        <v>1</v>
      </c>
    </row>
    <row r="18" spans="1:39" hidden="1" x14ac:dyDescent="0.3">
      <c r="A18">
        <v>16</v>
      </c>
      <c r="B18" t="s">
        <v>43</v>
      </c>
      <c r="C18" s="22">
        <f>VLOOKUP(Table1[[#This Row],[Subject]],'Subject Profile'!$A$2:$E$8,4,FALSE)</f>
        <v>1.1960207441678836</v>
      </c>
      <c r="D18" s="22">
        <f>VLOOKUP(Table1[[#This Row],[Subject]],'Subject Profile'!$A$2:$E$8,5,FALSE)</f>
        <v>-1.6</v>
      </c>
      <c r="E18" t="s">
        <v>49</v>
      </c>
      <c r="F18" t="s">
        <v>22</v>
      </c>
      <c r="G18" t="s">
        <v>7</v>
      </c>
      <c r="H18">
        <f>IF(Table1[[#This Row],[decision]]="accept",1,0)</f>
        <v>1</v>
      </c>
      <c r="I18">
        <v>-50</v>
      </c>
      <c r="J18" t="s">
        <v>107</v>
      </c>
      <c r="K18">
        <v>1664285439</v>
      </c>
      <c r="L18">
        <v>4</v>
      </c>
      <c r="M18" t="str">
        <f>VLOOKUP($F18,Experiment!$A$2:$U$90,MATCH(Results!M$1,Experiment!$A$1:$U$1,0)+1,FALSE)</f>
        <v>I</v>
      </c>
      <c r="N18">
        <f>IF(Table1[[#This Row],[Impact]]="I",0,1)</f>
        <v>0</v>
      </c>
      <c r="O18" s="2">
        <f>VLOOKUP($F18,Experiment!$A$2:$U$90,MATCH(Results!O$1,Experiment!$A$1:$U$1,0),FALSE)</f>
        <v>-50</v>
      </c>
      <c r="P18" s="3">
        <f>VLOOKUP($F18,Experiment!$A$2:$U$90,MATCH(Results!P$1,Experiment!$A$1:$U$1,0),FALSE)</f>
        <v>0.5</v>
      </c>
      <c r="Q18" s="2">
        <f>VLOOKUP($F18,Experiment!$A$2:$U$90,MATCH(Results!Q$1,Experiment!$A$1:$U$1,0),FALSE)</f>
        <v>60</v>
      </c>
      <c r="R18" s="3">
        <f>VLOOKUP($F18,Experiment!$A$2:$U$90,MATCH(Results!R$1,Experiment!$A$1:$U$1,0),FALSE)</f>
        <v>0.5</v>
      </c>
      <c r="S18" s="2">
        <f>VLOOKUP($F18,Experiment!$A$2:$U$90,MATCH(Results!S$1,Experiment!$A$1:$U$1,0),FALSE)</f>
        <v>5</v>
      </c>
      <c r="T18" s="2">
        <f>VLOOKUP($F18,Experiment!$A$2:$U$90,MATCH(Results!T$1,Experiment!$A$1:$U$1,0),FALSE)</f>
        <v>3025</v>
      </c>
      <c r="U18" s="2">
        <f>VLOOKUP($F18,Experiment!$A$2:$U$90,MATCH(Results!U$1,Experiment!$A$1:$U$1,0),FALSE)</f>
        <v>55</v>
      </c>
      <c r="V18" s="2">
        <f>VLOOKUP($F18,Experiment!$A$2:$U$90,MATCH(Results!V$1,Experiment!$A$1:$U$1,0),FALSE)</f>
        <v>4</v>
      </c>
      <c r="W18" s="3">
        <f>VLOOKUP($F18,Experiment!$A$2:$U$90,MATCH(Results!W$1,Experiment!$A$1:$U$1,0),FALSE)</f>
        <v>0.75</v>
      </c>
      <c r="X18" s="3">
        <f>VLOOKUP($F18,Experiment!$A$2:$U$90,MATCH(Results!X$1,Experiment!$A$1:$U$1,0),FALSE)</f>
        <v>0.25</v>
      </c>
      <c r="Y18" s="2">
        <f>VLOOKUP($F18,Experiment!$A$2:$U$90,MATCH(Results!Y$1,Experiment!$A$1:$U$1,0),FALSE)</f>
        <v>2</v>
      </c>
      <c r="Z18" s="3">
        <f>VLOOKUP($F18,Experiment!$A$2:$U$90,MATCH(Results!Z$1,Experiment!$A$1:$U$1,0),FALSE)</f>
        <v>0.05</v>
      </c>
      <c r="AA18" s="3">
        <f>VLOOKUP($F18,Experiment!$A$2:$U$90,MATCH(Results!AA$1,Experiment!$A$1:$U$1,0),FALSE)</f>
        <v>0.2</v>
      </c>
      <c r="AB18" s="3">
        <f>VLOOKUP($F18,Experiment!$A$2:$U$90,MATCH(Results!AB$1,Experiment!$A$1:$U$1,0),FALSE)</f>
        <v>0.42499999999999999</v>
      </c>
      <c r="AC18" s="3">
        <f>VLOOKUP($F18,Experiment!$A$2:$U$90,MATCH(Results!AC$1,Experiment!$A$1:$U$1,0),FALSE)</f>
        <v>0.57499999999999996</v>
      </c>
      <c r="AD18" s="2">
        <f>VLOOKUP($F18,Experiment!$A$2:$U$90,MATCH(Results!AD$1,Experiment!$A$1:$U$1,0),FALSE)</f>
        <v>13.25</v>
      </c>
      <c r="AE18" s="2">
        <f>VLOOKUP($F18,Experiment!$A$2:$U$90,MATCH(Results!AE$1,Experiment!$A$1:$U$1,0),FALSE)</f>
        <v>2956.9375</v>
      </c>
      <c r="AF18" s="2">
        <f>VLOOKUP($F18,Experiment!$A$2:$U$90,MATCH(Results!AF$1,Experiment!$A$1:$U$1,0),FALSE)</f>
        <v>54.37772981653427</v>
      </c>
      <c r="AG18" s="3">
        <f>VLOOKUP($F18,Experiment!$A$2:$W$90,MATCH(Results!AG$1,Experiment!$A$1:$W$1,0),FALSE)</f>
        <v>1</v>
      </c>
      <c r="AH18" s="3">
        <f>VLOOKUP($F18,Experiment!$A$2:$W$90,MATCH(Results!AH$1,Experiment!$A$1:$W$1,0),FALSE)</f>
        <v>0.57499999999999996</v>
      </c>
      <c r="AI18" s="3">
        <f>VLOOKUP($F18,Experiment!$A$2:$X$90,MATCH(Results!AI$1,Experiment!$A$1:$X$1,0),FALSE)</f>
        <v>0.42500000000000004</v>
      </c>
      <c r="AJ18" s="2">
        <f>Table1[[#This Row],[Gain]]^Table1[[#This Row],[θ]]</f>
        <v>133.87694139177151</v>
      </c>
      <c r="AK18" s="2">
        <f>-Table1[[#This Row],[λ]]*-Table1[[#This Row],[Loss]]^Table1[[#This Row],[θ]]</f>
        <v>172.23577024121218</v>
      </c>
      <c r="AL18" s="2">
        <f>Table1[[#This Row],[v_n_w_g]]-Table1[[#This Row],[v_n_w_l]]</f>
        <v>-38.35882884944067</v>
      </c>
      <c r="AM18" s="2">
        <f>IF(Table1[[#This Row],[diff_v]]&gt;=1,1,0)</f>
        <v>0</v>
      </c>
    </row>
    <row r="19" spans="1:39" hidden="1" x14ac:dyDescent="0.3">
      <c r="A19">
        <v>17</v>
      </c>
      <c r="B19" t="s">
        <v>43</v>
      </c>
      <c r="C19" s="22">
        <f>VLOOKUP(Table1[[#This Row],[Subject]],'Subject Profile'!$A$2:$E$8,4,FALSE)</f>
        <v>1.1960207441678836</v>
      </c>
      <c r="D19" s="22">
        <f>VLOOKUP(Table1[[#This Row],[Subject]],'Subject Profile'!$A$2:$E$8,5,FALSE)</f>
        <v>-1.6</v>
      </c>
      <c r="E19" t="s">
        <v>49</v>
      </c>
      <c r="F19" t="s">
        <v>23</v>
      </c>
      <c r="G19" t="s">
        <v>5</v>
      </c>
      <c r="H19">
        <f>IF(Table1[[#This Row],[decision]]="accept",1,0)</f>
        <v>0</v>
      </c>
      <c r="I19">
        <v>0</v>
      </c>
      <c r="J19" t="s">
        <v>107</v>
      </c>
      <c r="K19">
        <v>1664285444</v>
      </c>
      <c r="L19">
        <v>5</v>
      </c>
      <c r="M19" t="str">
        <f>VLOOKUP($F19,Experiment!$A$2:$U$90,MATCH(Results!M$1,Experiment!$A$1:$U$1,0)+1,FALSE)</f>
        <v>I</v>
      </c>
      <c r="N19">
        <f>IF(Table1[[#This Row],[Impact]]="I",0,1)</f>
        <v>0</v>
      </c>
      <c r="O19" s="2">
        <f>VLOOKUP($F19,Experiment!$A$2:$U$90,MATCH(Results!O$1,Experiment!$A$1:$U$1,0),FALSE)</f>
        <v>-90</v>
      </c>
      <c r="P19" s="3">
        <f>VLOOKUP($F19,Experiment!$A$2:$U$90,MATCH(Results!P$1,Experiment!$A$1:$U$1,0),FALSE)</f>
        <v>0.5</v>
      </c>
      <c r="Q19" s="2">
        <f>VLOOKUP($F19,Experiment!$A$2:$U$90,MATCH(Results!Q$1,Experiment!$A$1:$U$1,0),FALSE)</f>
        <v>100</v>
      </c>
      <c r="R19" s="3">
        <f>VLOOKUP($F19,Experiment!$A$2:$U$90,MATCH(Results!R$1,Experiment!$A$1:$U$1,0),FALSE)</f>
        <v>0.5</v>
      </c>
      <c r="S19" s="2">
        <f>VLOOKUP($F19,Experiment!$A$2:$U$90,MATCH(Results!S$1,Experiment!$A$1:$U$1,0),FALSE)</f>
        <v>5</v>
      </c>
      <c r="T19" s="2">
        <f>VLOOKUP($F19,Experiment!$A$2:$U$90,MATCH(Results!T$1,Experiment!$A$1:$U$1,0),FALSE)</f>
        <v>9025</v>
      </c>
      <c r="U19" s="2">
        <f>VLOOKUP($F19,Experiment!$A$2:$U$90,MATCH(Results!U$1,Experiment!$A$1:$U$1,0),FALSE)</f>
        <v>95</v>
      </c>
      <c r="V19" s="2">
        <f>VLOOKUP($F19,Experiment!$A$2:$U$90,MATCH(Results!V$1,Experiment!$A$1:$U$1,0),FALSE)</f>
        <v>2</v>
      </c>
      <c r="W19" s="3">
        <f>VLOOKUP($F19,Experiment!$A$2:$U$90,MATCH(Results!W$1,Experiment!$A$1:$U$1,0),FALSE)</f>
        <v>0.25</v>
      </c>
      <c r="X19" s="3">
        <f>VLOOKUP($F19,Experiment!$A$2:$U$90,MATCH(Results!X$1,Experiment!$A$1:$U$1,0),FALSE)</f>
        <v>0.75</v>
      </c>
      <c r="Y19" s="2">
        <f>VLOOKUP($F19,Experiment!$A$2:$U$90,MATCH(Results!Y$1,Experiment!$A$1:$U$1,0),FALSE)</f>
        <v>2</v>
      </c>
      <c r="Z19" s="3">
        <f>VLOOKUP($F19,Experiment!$A$2:$U$90,MATCH(Results!Z$1,Experiment!$A$1:$U$1,0),FALSE)</f>
        <v>0.5</v>
      </c>
      <c r="AA19" s="3">
        <f>VLOOKUP($F19,Experiment!$A$2:$U$90,MATCH(Results!AA$1,Experiment!$A$1:$U$1,0),FALSE)</f>
        <v>0.25</v>
      </c>
      <c r="AB19" s="3">
        <f>VLOOKUP($F19,Experiment!$A$2:$U$90,MATCH(Results!AB$1,Experiment!$A$1:$U$1,0),FALSE)</f>
        <v>0.625</v>
      </c>
      <c r="AC19" s="3">
        <f>VLOOKUP($F19,Experiment!$A$2:$U$90,MATCH(Results!AC$1,Experiment!$A$1:$U$1,0),FALSE)</f>
        <v>0.375</v>
      </c>
      <c r="AD19" s="2">
        <f>VLOOKUP($F19,Experiment!$A$2:$U$90,MATCH(Results!AD$1,Experiment!$A$1:$U$1,0),FALSE)</f>
        <v>-18.75</v>
      </c>
      <c r="AE19" s="2">
        <f>VLOOKUP($F19,Experiment!$A$2:$U$90,MATCH(Results!AE$1,Experiment!$A$1:$U$1,0),FALSE)</f>
        <v>8460.9375</v>
      </c>
      <c r="AF19" s="2">
        <f>VLOOKUP($F19,Experiment!$A$2:$U$90,MATCH(Results!AF$1,Experiment!$A$1:$U$1,0),FALSE)</f>
        <v>91.983354472426157</v>
      </c>
      <c r="AG19" s="3">
        <f>VLOOKUP($F19,Experiment!$A$2:$W$90,MATCH(Results!AG$1,Experiment!$A$1:$W$1,0),FALSE)</f>
        <v>0.82730419370997643</v>
      </c>
      <c r="AH19" s="3">
        <f>VLOOKUP($F19,Experiment!$A$2:$W$90,MATCH(Results!AH$1,Experiment!$A$1:$W$1,0),FALSE)</f>
        <v>0.38648875795104182</v>
      </c>
      <c r="AI19" s="3">
        <f>VLOOKUP($F19,Experiment!$A$2:$X$90,MATCH(Results!AI$1,Experiment!$A$1:$X$1,0),FALSE)</f>
        <v>0.61351124204895813</v>
      </c>
      <c r="AJ19" s="2">
        <f>Table1[[#This Row],[Gain]]^Table1[[#This Row],[θ]]</f>
        <v>246.6274930269494</v>
      </c>
      <c r="AK19" s="2">
        <f>-Table1[[#This Row],[λ]]*-Table1[[#This Row],[Loss]]^Table1[[#This Row],[θ]]</f>
        <v>347.88408658650894</v>
      </c>
      <c r="AL19" s="2">
        <f>Table1[[#This Row],[v_n_w_g]]-Table1[[#This Row],[v_n_w_l]]</f>
        <v>-101.25659355955955</v>
      </c>
      <c r="AM19" s="2">
        <f>IF(Table1[[#This Row],[diff_v]]&gt;=1,1,0)</f>
        <v>0</v>
      </c>
    </row>
    <row r="20" spans="1:39" hidden="1" x14ac:dyDescent="0.3">
      <c r="A20">
        <v>18</v>
      </c>
      <c r="B20" t="s">
        <v>43</v>
      </c>
      <c r="C20" s="22">
        <f>VLOOKUP(Table1[[#This Row],[Subject]],'Subject Profile'!$A$2:$E$8,4,FALSE)</f>
        <v>1.1960207441678836</v>
      </c>
      <c r="D20" s="22">
        <f>VLOOKUP(Table1[[#This Row],[Subject]],'Subject Profile'!$A$2:$E$8,5,FALSE)</f>
        <v>-1.6</v>
      </c>
      <c r="E20" t="s">
        <v>49</v>
      </c>
      <c r="F20" t="s">
        <v>24</v>
      </c>
      <c r="G20" t="s">
        <v>5</v>
      </c>
      <c r="H20">
        <f>IF(Table1[[#This Row],[decision]]="accept",1,0)</f>
        <v>0</v>
      </c>
      <c r="I20">
        <v>0</v>
      </c>
      <c r="J20" t="s">
        <v>107</v>
      </c>
      <c r="K20">
        <v>1664285454</v>
      </c>
      <c r="L20">
        <v>10</v>
      </c>
      <c r="M20" t="str">
        <f>VLOOKUP($F20,Experiment!$A$2:$U$90,MATCH(Results!M$1,Experiment!$A$1:$U$1,0)+1,FALSE)</f>
        <v>I</v>
      </c>
      <c r="N20">
        <f>IF(Table1[[#This Row],[Impact]]="I",0,1)</f>
        <v>0</v>
      </c>
      <c r="O20" s="2">
        <f>VLOOKUP($F20,Experiment!$A$2:$U$90,MATCH(Results!O$1,Experiment!$A$1:$U$1,0),FALSE)</f>
        <v>-10</v>
      </c>
      <c r="P20" s="3">
        <f>VLOOKUP($F20,Experiment!$A$2:$U$90,MATCH(Results!P$1,Experiment!$A$1:$U$1,0),FALSE)</f>
        <v>0.5</v>
      </c>
      <c r="Q20" s="2">
        <f>VLOOKUP($F20,Experiment!$A$2:$U$90,MATCH(Results!Q$1,Experiment!$A$1:$U$1,0),FALSE)</f>
        <v>30</v>
      </c>
      <c r="R20" s="3">
        <f>VLOOKUP($F20,Experiment!$A$2:$U$90,MATCH(Results!R$1,Experiment!$A$1:$U$1,0),FALSE)</f>
        <v>0.5</v>
      </c>
      <c r="S20" s="2">
        <f>VLOOKUP($F20,Experiment!$A$2:$U$90,MATCH(Results!S$1,Experiment!$A$1:$U$1,0),FALSE)</f>
        <v>10</v>
      </c>
      <c r="T20" s="2">
        <f>VLOOKUP($F20,Experiment!$A$2:$U$90,MATCH(Results!T$1,Experiment!$A$1:$U$1,0),FALSE)</f>
        <v>400</v>
      </c>
      <c r="U20" s="2">
        <f>VLOOKUP($F20,Experiment!$A$2:$U$90,MATCH(Results!U$1,Experiment!$A$1:$U$1,0),FALSE)</f>
        <v>20</v>
      </c>
      <c r="V20" s="2">
        <f>VLOOKUP($F20,Experiment!$A$2:$U$90,MATCH(Results!V$1,Experiment!$A$1:$U$1,0),FALSE)</f>
        <v>2</v>
      </c>
      <c r="W20" s="3">
        <f>VLOOKUP($F20,Experiment!$A$2:$U$90,MATCH(Results!W$1,Experiment!$A$1:$U$1,0),FALSE)</f>
        <v>0.25</v>
      </c>
      <c r="X20" s="3">
        <f>VLOOKUP($F20,Experiment!$A$2:$U$90,MATCH(Results!X$1,Experiment!$A$1:$U$1,0),FALSE)</f>
        <v>0.75</v>
      </c>
      <c r="Y20" s="2">
        <f>VLOOKUP($F20,Experiment!$A$2:$U$90,MATCH(Results!Y$1,Experiment!$A$1:$U$1,0),FALSE)</f>
        <v>2</v>
      </c>
      <c r="Z20" s="3">
        <f>VLOOKUP($F20,Experiment!$A$2:$U$90,MATCH(Results!Z$1,Experiment!$A$1:$U$1,0),FALSE)</f>
        <v>0.5</v>
      </c>
      <c r="AA20" s="3">
        <f>VLOOKUP($F20,Experiment!$A$2:$U$90,MATCH(Results!AA$1,Experiment!$A$1:$U$1,0),FALSE)</f>
        <v>0.25</v>
      </c>
      <c r="AB20" s="3">
        <f>VLOOKUP($F20,Experiment!$A$2:$U$90,MATCH(Results!AB$1,Experiment!$A$1:$U$1,0),FALSE)</f>
        <v>0.625</v>
      </c>
      <c r="AC20" s="3">
        <f>VLOOKUP($F20,Experiment!$A$2:$U$90,MATCH(Results!AC$1,Experiment!$A$1:$U$1,0),FALSE)</f>
        <v>0.375</v>
      </c>
      <c r="AD20" s="2">
        <f>VLOOKUP($F20,Experiment!$A$2:$U$90,MATCH(Results!AD$1,Experiment!$A$1:$U$1,0),FALSE)</f>
        <v>5</v>
      </c>
      <c r="AE20" s="2">
        <f>VLOOKUP($F20,Experiment!$A$2:$U$90,MATCH(Results!AE$1,Experiment!$A$1:$U$1,0),FALSE)</f>
        <v>375</v>
      </c>
      <c r="AF20" s="2">
        <f>VLOOKUP($F20,Experiment!$A$2:$U$90,MATCH(Results!AF$1,Experiment!$A$1:$U$1,0),FALSE)</f>
        <v>19.364916731037084</v>
      </c>
      <c r="AG20" s="3">
        <f>VLOOKUP($F20,Experiment!$A$2:$W$90,MATCH(Results!AG$1,Experiment!$A$1:$W$1,0),FALSE)</f>
        <v>0.82730419370997643</v>
      </c>
      <c r="AH20" s="3">
        <f>VLOOKUP($F20,Experiment!$A$2:$W$90,MATCH(Results!AH$1,Experiment!$A$1:$W$1,0),FALSE)</f>
        <v>0.38648875795104182</v>
      </c>
      <c r="AI20" s="3">
        <f>VLOOKUP($F20,Experiment!$A$2:$X$90,MATCH(Results!AI$1,Experiment!$A$1:$X$1,0),FALSE)</f>
        <v>0.61351124204895813</v>
      </c>
      <c r="AJ20" s="2">
        <f>Table1[[#This Row],[Gain]]^Table1[[#This Row],[θ]]</f>
        <v>58.434275299017848</v>
      </c>
      <c r="AK20" s="2">
        <f>-Table1[[#This Row],[λ]]*-Table1[[#This Row],[Loss]]^Table1[[#This Row],[θ]]</f>
        <v>25.127005037389367</v>
      </c>
      <c r="AL20" s="2">
        <f>Table1[[#This Row],[v_n_w_g]]-Table1[[#This Row],[v_n_w_l]]</f>
        <v>33.307270261628481</v>
      </c>
      <c r="AM20" s="2">
        <f>IF(Table1[[#This Row],[diff_v]]&gt;=1,1,0)</f>
        <v>1</v>
      </c>
    </row>
    <row r="21" spans="1:39" hidden="1" x14ac:dyDescent="0.3">
      <c r="A21">
        <v>19</v>
      </c>
      <c r="B21" t="s">
        <v>43</v>
      </c>
      <c r="C21" s="22">
        <f>VLOOKUP(Table1[[#This Row],[Subject]],'Subject Profile'!$A$2:$E$8,4,FALSE)</f>
        <v>1.1960207441678836</v>
      </c>
      <c r="D21" s="22">
        <f>VLOOKUP(Table1[[#This Row],[Subject]],'Subject Profile'!$A$2:$E$8,5,FALSE)</f>
        <v>-1.6</v>
      </c>
      <c r="E21" t="s">
        <v>49</v>
      </c>
      <c r="F21" t="s">
        <v>25</v>
      </c>
      <c r="G21" t="s">
        <v>5</v>
      </c>
      <c r="H21">
        <f>IF(Table1[[#This Row],[decision]]="accept",1,0)</f>
        <v>0</v>
      </c>
      <c r="I21">
        <v>0</v>
      </c>
      <c r="J21" t="s">
        <v>107</v>
      </c>
      <c r="K21">
        <v>1664285459</v>
      </c>
      <c r="L21">
        <v>5</v>
      </c>
      <c r="M21" t="str">
        <f>VLOOKUP($F21,Experiment!$A$2:$U$90,MATCH(Results!M$1,Experiment!$A$1:$U$1,0)+1,FALSE)</f>
        <v>I</v>
      </c>
      <c r="N21">
        <f>IF(Table1[[#This Row],[Impact]]="I",0,1)</f>
        <v>0</v>
      </c>
      <c r="O21" s="2">
        <f>VLOOKUP($F21,Experiment!$A$2:$U$90,MATCH(Results!O$1,Experiment!$A$1:$U$1,0),FALSE)</f>
        <v>-90</v>
      </c>
      <c r="P21" s="3">
        <f>VLOOKUP($F21,Experiment!$A$2:$U$90,MATCH(Results!P$1,Experiment!$A$1:$U$1,0),FALSE)</f>
        <v>0.5</v>
      </c>
      <c r="Q21" s="2">
        <f>VLOOKUP($F21,Experiment!$A$2:$U$90,MATCH(Results!Q$1,Experiment!$A$1:$U$1,0),FALSE)</f>
        <v>90</v>
      </c>
      <c r="R21" s="3">
        <f>VLOOKUP($F21,Experiment!$A$2:$U$90,MATCH(Results!R$1,Experiment!$A$1:$U$1,0),FALSE)</f>
        <v>0.5</v>
      </c>
      <c r="S21" s="2">
        <f>VLOOKUP($F21,Experiment!$A$2:$U$90,MATCH(Results!S$1,Experiment!$A$1:$U$1,0),FALSE)</f>
        <v>0</v>
      </c>
      <c r="T21" s="2">
        <f>VLOOKUP($F21,Experiment!$A$2:$U$90,MATCH(Results!T$1,Experiment!$A$1:$U$1,0),FALSE)</f>
        <v>8100</v>
      </c>
      <c r="U21" s="2">
        <f>VLOOKUP($F21,Experiment!$A$2:$U$90,MATCH(Results!U$1,Experiment!$A$1:$U$1,0),FALSE)</f>
        <v>90</v>
      </c>
      <c r="V21" s="2">
        <f>VLOOKUP($F21,Experiment!$A$2:$U$90,MATCH(Results!V$1,Experiment!$A$1:$U$1,0),FALSE)</f>
        <v>2</v>
      </c>
      <c r="W21" s="3">
        <f>VLOOKUP($F21,Experiment!$A$2:$U$90,MATCH(Results!W$1,Experiment!$A$1:$U$1,0),FALSE)</f>
        <v>0.25</v>
      </c>
      <c r="X21" s="3">
        <f>VLOOKUP($F21,Experiment!$A$2:$U$90,MATCH(Results!X$1,Experiment!$A$1:$U$1,0),FALSE)</f>
        <v>0.75</v>
      </c>
      <c r="Y21" s="2">
        <f>VLOOKUP($F21,Experiment!$A$2:$U$90,MATCH(Results!Y$1,Experiment!$A$1:$U$1,0),FALSE)</f>
        <v>2</v>
      </c>
      <c r="Z21" s="3">
        <f>VLOOKUP($F21,Experiment!$A$2:$U$90,MATCH(Results!Z$1,Experiment!$A$1:$U$1,0),FALSE)</f>
        <v>0.5</v>
      </c>
      <c r="AA21" s="3">
        <f>VLOOKUP($F21,Experiment!$A$2:$U$90,MATCH(Results!AA$1,Experiment!$A$1:$U$1,0),FALSE)</f>
        <v>0.25</v>
      </c>
      <c r="AB21" s="3">
        <f>VLOOKUP($F21,Experiment!$A$2:$U$90,MATCH(Results!AB$1,Experiment!$A$1:$U$1,0),FALSE)</f>
        <v>0.625</v>
      </c>
      <c r="AC21" s="3">
        <f>VLOOKUP($F21,Experiment!$A$2:$U$90,MATCH(Results!AC$1,Experiment!$A$1:$U$1,0),FALSE)</f>
        <v>0.375</v>
      </c>
      <c r="AD21" s="2">
        <f>VLOOKUP($F21,Experiment!$A$2:$U$90,MATCH(Results!AD$1,Experiment!$A$1:$U$1,0),FALSE)</f>
        <v>-22.5</v>
      </c>
      <c r="AE21" s="2">
        <f>VLOOKUP($F21,Experiment!$A$2:$U$90,MATCH(Results!AE$1,Experiment!$A$1:$U$1,0),FALSE)</f>
        <v>7593.75</v>
      </c>
      <c r="AF21" s="2">
        <f>VLOOKUP($F21,Experiment!$A$2:$U$90,MATCH(Results!AF$1,Experiment!$A$1:$U$1,0),FALSE)</f>
        <v>87.142125289666879</v>
      </c>
      <c r="AG21" s="3">
        <f>VLOOKUP($F21,Experiment!$A$2:$W$90,MATCH(Results!AG$1,Experiment!$A$1:$W$1,0),FALSE)</f>
        <v>0.82730419370997643</v>
      </c>
      <c r="AH21" s="3">
        <f>VLOOKUP($F21,Experiment!$A$2:$W$90,MATCH(Results!AH$1,Experiment!$A$1:$W$1,0),FALSE)</f>
        <v>0.38648875795104182</v>
      </c>
      <c r="AI21" s="3">
        <f>VLOOKUP($F21,Experiment!$A$2:$X$90,MATCH(Results!AI$1,Experiment!$A$1:$X$1,0),FALSE)</f>
        <v>0.61351124204895813</v>
      </c>
      <c r="AJ21" s="2">
        <f>Table1[[#This Row],[Gain]]^Table1[[#This Row],[θ]]</f>
        <v>217.42755411656807</v>
      </c>
      <c r="AK21" s="2">
        <f>-Table1[[#This Row],[λ]]*-Table1[[#This Row],[Loss]]^Table1[[#This Row],[θ]]</f>
        <v>347.88408658650894</v>
      </c>
      <c r="AL21" s="2">
        <f>Table1[[#This Row],[v_n_w_g]]-Table1[[#This Row],[v_n_w_l]]</f>
        <v>-130.45653246994087</v>
      </c>
      <c r="AM21" s="2">
        <f>IF(Table1[[#This Row],[diff_v]]&gt;=1,1,0)</f>
        <v>0</v>
      </c>
    </row>
    <row r="22" spans="1:39" hidden="1" x14ac:dyDescent="0.3">
      <c r="A22">
        <v>20</v>
      </c>
      <c r="B22" t="s">
        <v>43</v>
      </c>
      <c r="C22" s="22">
        <f>VLOOKUP(Table1[[#This Row],[Subject]],'Subject Profile'!$A$2:$E$8,4,FALSE)</f>
        <v>1.1960207441678836</v>
      </c>
      <c r="D22" s="22">
        <f>VLOOKUP(Table1[[#This Row],[Subject]],'Subject Profile'!$A$2:$E$8,5,FALSE)</f>
        <v>-1.6</v>
      </c>
      <c r="E22" t="s">
        <v>49</v>
      </c>
      <c r="F22" t="s">
        <v>26</v>
      </c>
      <c r="G22" t="s">
        <v>5</v>
      </c>
      <c r="H22">
        <f>IF(Table1[[#This Row],[decision]]="accept",1,0)</f>
        <v>0</v>
      </c>
      <c r="I22">
        <v>0</v>
      </c>
      <c r="J22" t="s">
        <v>107</v>
      </c>
      <c r="K22">
        <v>1664285462</v>
      </c>
      <c r="L22">
        <v>3</v>
      </c>
      <c r="M22" t="str">
        <f>VLOOKUP($F22,Experiment!$A$2:$U$90,MATCH(Results!M$1,Experiment!$A$1:$U$1,0)+1,FALSE)</f>
        <v>I</v>
      </c>
      <c r="N22">
        <f>IF(Table1[[#This Row],[Impact]]="I",0,1)</f>
        <v>0</v>
      </c>
      <c r="O22" s="2">
        <f>VLOOKUP($F22,Experiment!$A$2:$U$90,MATCH(Results!O$1,Experiment!$A$1:$U$1,0),FALSE)</f>
        <v>-90</v>
      </c>
      <c r="P22" s="3">
        <f>VLOOKUP($F22,Experiment!$A$2:$U$90,MATCH(Results!P$1,Experiment!$A$1:$U$1,0),FALSE)</f>
        <v>0.5</v>
      </c>
      <c r="Q22" s="2">
        <f>VLOOKUP($F22,Experiment!$A$2:$U$90,MATCH(Results!Q$1,Experiment!$A$1:$U$1,0),FALSE)</f>
        <v>80</v>
      </c>
      <c r="R22" s="3">
        <f>VLOOKUP($F22,Experiment!$A$2:$U$90,MATCH(Results!R$1,Experiment!$A$1:$U$1,0),FALSE)</f>
        <v>0.5</v>
      </c>
      <c r="S22" s="2">
        <f>VLOOKUP($F22,Experiment!$A$2:$U$90,MATCH(Results!S$1,Experiment!$A$1:$U$1,0),FALSE)</f>
        <v>-5</v>
      </c>
      <c r="T22" s="2">
        <f>VLOOKUP($F22,Experiment!$A$2:$U$90,MATCH(Results!T$1,Experiment!$A$1:$U$1,0),FALSE)</f>
        <v>7225</v>
      </c>
      <c r="U22" s="2">
        <f>VLOOKUP($F22,Experiment!$A$2:$U$90,MATCH(Results!U$1,Experiment!$A$1:$U$1,0),FALSE)</f>
        <v>85</v>
      </c>
      <c r="V22" s="2">
        <f>VLOOKUP($F22,Experiment!$A$2:$U$90,MATCH(Results!V$1,Experiment!$A$1:$U$1,0),FALSE)</f>
        <v>2</v>
      </c>
      <c r="W22" s="3">
        <f>VLOOKUP($F22,Experiment!$A$2:$U$90,MATCH(Results!W$1,Experiment!$A$1:$U$1,0),FALSE)</f>
        <v>0.25</v>
      </c>
      <c r="X22" s="3">
        <f>VLOOKUP($F22,Experiment!$A$2:$U$90,MATCH(Results!X$1,Experiment!$A$1:$U$1,0),FALSE)</f>
        <v>0.75</v>
      </c>
      <c r="Y22" s="2">
        <f>VLOOKUP($F22,Experiment!$A$2:$U$90,MATCH(Results!Y$1,Experiment!$A$1:$U$1,0),FALSE)</f>
        <v>2</v>
      </c>
      <c r="Z22" s="3">
        <f>VLOOKUP($F22,Experiment!$A$2:$U$90,MATCH(Results!Z$1,Experiment!$A$1:$U$1,0),FALSE)</f>
        <v>0.5</v>
      </c>
      <c r="AA22" s="3">
        <f>VLOOKUP($F22,Experiment!$A$2:$U$90,MATCH(Results!AA$1,Experiment!$A$1:$U$1,0),FALSE)</f>
        <v>0.25</v>
      </c>
      <c r="AB22" s="3">
        <f>VLOOKUP($F22,Experiment!$A$2:$U$90,MATCH(Results!AB$1,Experiment!$A$1:$U$1,0),FALSE)</f>
        <v>0.625</v>
      </c>
      <c r="AC22" s="3">
        <f>VLOOKUP($F22,Experiment!$A$2:$U$90,MATCH(Results!AC$1,Experiment!$A$1:$U$1,0),FALSE)</f>
        <v>0.375</v>
      </c>
      <c r="AD22" s="2">
        <f>VLOOKUP($F22,Experiment!$A$2:$U$90,MATCH(Results!AD$1,Experiment!$A$1:$U$1,0),FALSE)</f>
        <v>-26.25</v>
      </c>
      <c r="AE22" s="2">
        <f>VLOOKUP($F22,Experiment!$A$2:$U$90,MATCH(Results!AE$1,Experiment!$A$1:$U$1,0),FALSE)</f>
        <v>6773.4375</v>
      </c>
      <c r="AF22" s="2">
        <f>VLOOKUP($F22,Experiment!$A$2:$U$90,MATCH(Results!AF$1,Experiment!$A$1:$U$1,0),FALSE)</f>
        <v>82.300896106907615</v>
      </c>
      <c r="AG22" s="3">
        <f>VLOOKUP($F22,Experiment!$A$2:$W$90,MATCH(Results!AG$1,Experiment!$A$1:$W$1,0),FALSE)</f>
        <v>0.82730419370997643</v>
      </c>
      <c r="AH22" s="3">
        <f>VLOOKUP($F22,Experiment!$A$2:$W$90,MATCH(Results!AH$1,Experiment!$A$1:$W$1,0),FALSE)</f>
        <v>0.38648875795104182</v>
      </c>
      <c r="AI22" s="3">
        <f>VLOOKUP($F22,Experiment!$A$2:$X$90,MATCH(Results!AI$1,Experiment!$A$1:$X$1,0),FALSE)</f>
        <v>0.61351124204895813</v>
      </c>
      <c r="AJ22" s="2">
        <f>Table1[[#This Row],[Gain]]^Table1[[#This Row],[θ]]</f>
        <v>188.85787660819494</v>
      </c>
      <c r="AK22" s="2">
        <f>-Table1[[#This Row],[λ]]*-Table1[[#This Row],[Loss]]^Table1[[#This Row],[θ]]</f>
        <v>347.88408658650894</v>
      </c>
      <c r="AL22" s="2">
        <f>Table1[[#This Row],[v_n_w_g]]-Table1[[#This Row],[v_n_w_l]]</f>
        <v>-159.026209978314</v>
      </c>
      <c r="AM22" s="2">
        <f>IF(Table1[[#This Row],[diff_v]]&gt;=1,1,0)</f>
        <v>0</v>
      </c>
    </row>
    <row r="23" spans="1:39" hidden="1" x14ac:dyDescent="0.3">
      <c r="A23">
        <v>21</v>
      </c>
      <c r="B23" t="s">
        <v>43</v>
      </c>
      <c r="C23" s="22">
        <f>VLOOKUP(Table1[[#This Row],[Subject]],'Subject Profile'!$A$2:$E$8,4,FALSE)</f>
        <v>1.1960207441678836</v>
      </c>
      <c r="D23" s="22">
        <f>VLOOKUP(Table1[[#This Row],[Subject]],'Subject Profile'!$A$2:$E$8,5,FALSE)</f>
        <v>-1.6</v>
      </c>
      <c r="E23" t="s">
        <v>49</v>
      </c>
      <c r="F23" t="s">
        <v>27</v>
      </c>
      <c r="G23" t="s">
        <v>5</v>
      </c>
      <c r="H23">
        <f>IF(Table1[[#This Row],[decision]]="accept",1,0)</f>
        <v>0</v>
      </c>
      <c r="I23">
        <v>0</v>
      </c>
      <c r="J23" t="s">
        <v>107</v>
      </c>
      <c r="K23">
        <v>1664285466</v>
      </c>
      <c r="L23">
        <v>4</v>
      </c>
      <c r="M23" t="str">
        <f>VLOOKUP($F23,Experiment!$A$2:$U$90,MATCH(Results!M$1,Experiment!$A$1:$U$1,0)+1,FALSE)</f>
        <v>I</v>
      </c>
      <c r="N23">
        <f>IF(Table1[[#This Row],[Impact]]="I",0,1)</f>
        <v>0</v>
      </c>
      <c r="O23" s="2">
        <f>VLOOKUP($F23,Experiment!$A$2:$U$90,MATCH(Results!O$1,Experiment!$A$1:$U$1,0),FALSE)</f>
        <v>-10</v>
      </c>
      <c r="P23" s="3">
        <f>VLOOKUP($F23,Experiment!$A$2:$U$90,MATCH(Results!P$1,Experiment!$A$1:$U$1,0),FALSE)</f>
        <v>0.5</v>
      </c>
      <c r="Q23" s="2">
        <f>VLOOKUP($F23,Experiment!$A$2:$U$90,MATCH(Results!Q$1,Experiment!$A$1:$U$1,0),FALSE)</f>
        <v>10</v>
      </c>
      <c r="R23" s="3">
        <f>VLOOKUP($F23,Experiment!$A$2:$U$90,MATCH(Results!R$1,Experiment!$A$1:$U$1,0),FALSE)</f>
        <v>0.5</v>
      </c>
      <c r="S23" s="2">
        <f>VLOOKUP($F23,Experiment!$A$2:$U$90,MATCH(Results!S$1,Experiment!$A$1:$U$1,0),FALSE)</f>
        <v>0</v>
      </c>
      <c r="T23" s="2">
        <f>VLOOKUP($F23,Experiment!$A$2:$U$90,MATCH(Results!T$1,Experiment!$A$1:$U$1,0),FALSE)</f>
        <v>100</v>
      </c>
      <c r="U23" s="2">
        <f>VLOOKUP($F23,Experiment!$A$2:$U$90,MATCH(Results!U$1,Experiment!$A$1:$U$1,0),FALSE)</f>
        <v>10</v>
      </c>
      <c r="V23" s="2">
        <f>VLOOKUP($F23,Experiment!$A$2:$U$90,MATCH(Results!V$1,Experiment!$A$1:$U$1,0),FALSE)</f>
        <v>4</v>
      </c>
      <c r="W23" s="3">
        <f>VLOOKUP($F23,Experiment!$A$2:$U$90,MATCH(Results!W$1,Experiment!$A$1:$U$1,0),FALSE)</f>
        <v>0.75</v>
      </c>
      <c r="X23" s="3">
        <f>VLOOKUP($F23,Experiment!$A$2:$U$90,MATCH(Results!X$1,Experiment!$A$1:$U$1,0),FALSE)</f>
        <v>0.25</v>
      </c>
      <c r="Y23" s="2">
        <f>VLOOKUP($F23,Experiment!$A$2:$U$90,MATCH(Results!Y$1,Experiment!$A$1:$U$1,0),FALSE)</f>
        <v>1</v>
      </c>
      <c r="Z23" s="3">
        <f>VLOOKUP($F23,Experiment!$A$2:$U$90,MATCH(Results!Z$1,Experiment!$A$1:$U$1,0),FALSE)</f>
        <v>0.2</v>
      </c>
      <c r="AA23" s="3">
        <f>VLOOKUP($F23,Experiment!$A$2:$U$90,MATCH(Results!AA$1,Experiment!$A$1:$U$1,0),FALSE)</f>
        <v>4.9999999999999989E-2</v>
      </c>
      <c r="AB23" s="3">
        <f>VLOOKUP($F23,Experiment!$A$2:$U$90,MATCH(Results!AB$1,Experiment!$A$1:$U$1,0),FALSE)</f>
        <v>0.57499999999999996</v>
      </c>
      <c r="AC23" s="3">
        <f>VLOOKUP($F23,Experiment!$A$2:$U$90,MATCH(Results!AC$1,Experiment!$A$1:$U$1,0),FALSE)</f>
        <v>0.42500000000000004</v>
      </c>
      <c r="AD23" s="2">
        <f>VLOOKUP($F23,Experiment!$A$2:$U$90,MATCH(Results!AD$1,Experiment!$A$1:$U$1,0),FALSE)</f>
        <v>-1.5</v>
      </c>
      <c r="AE23" s="2">
        <f>VLOOKUP($F23,Experiment!$A$2:$U$90,MATCH(Results!AE$1,Experiment!$A$1:$U$1,0),FALSE)</f>
        <v>97.75</v>
      </c>
      <c r="AF23" s="2">
        <f>VLOOKUP($F23,Experiment!$A$2:$U$90,MATCH(Results!AF$1,Experiment!$A$1:$U$1,0),FALSE)</f>
        <v>9.8868599666425947</v>
      </c>
      <c r="AG23" s="3">
        <f>VLOOKUP($F23,Experiment!$A$2:$W$90,MATCH(Results!AG$1,Experiment!$A$1:$W$1,0),FALSE)</f>
        <v>0.89414323918902561</v>
      </c>
      <c r="AH23" s="3">
        <f>VLOOKUP($F23,Experiment!$A$2:$W$90,MATCH(Results!AH$1,Experiment!$A$1:$W$1,0),FALSE)</f>
        <v>0.42914847753168511</v>
      </c>
      <c r="AI23" s="3">
        <f>VLOOKUP($F23,Experiment!$A$2:$X$90,MATCH(Results!AI$1,Experiment!$A$1:$X$1,0),FALSE)</f>
        <v>0.57085152246831483</v>
      </c>
      <c r="AJ23" s="2">
        <f>Table1[[#This Row],[Gain]]^Table1[[#This Row],[θ]]</f>
        <v>15.704378148368352</v>
      </c>
      <c r="AK23" s="2">
        <f>-Table1[[#This Row],[λ]]*-Table1[[#This Row],[Loss]]^Table1[[#This Row],[θ]]</f>
        <v>25.127005037389367</v>
      </c>
      <c r="AL23" s="2">
        <f>Table1[[#This Row],[v_n_w_g]]-Table1[[#This Row],[v_n_w_l]]</f>
        <v>-9.4226268890210143</v>
      </c>
      <c r="AM23" s="2">
        <f>IF(Table1[[#This Row],[diff_v]]&gt;=1,1,0)</f>
        <v>0</v>
      </c>
    </row>
    <row r="24" spans="1:39" hidden="1" x14ac:dyDescent="0.3">
      <c r="A24">
        <v>22</v>
      </c>
      <c r="B24" t="s">
        <v>43</v>
      </c>
      <c r="C24" s="22">
        <f>VLOOKUP(Table1[[#This Row],[Subject]],'Subject Profile'!$A$2:$E$8,4,FALSE)</f>
        <v>1.1960207441678836</v>
      </c>
      <c r="D24" s="22">
        <f>VLOOKUP(Table1[[#This Row],[Subject]],'Subject Profile'!$A$2:$E$8,5,FALSE)</f>
        <v>-1.6</v>
      </c>
      <c r="E24" t="s">
        <v>49</v>
      </c>
      <c r="F24" t="s">
        <v>28</v>
      </c>
      <c r="G24" t="s">
        <v>5</v>
      </c>
      <c r="H24">
        <f>IF(Table1[[#This Row],[decision]]="accept",1,0)</f>
        <v>0</v>
      </c>
      <c r="I24">
        <v>0</v>
      </c>
      <c r="J24" t="s">
        <v>107</v>
      </c>
      <c r="K24">
        <v>1664285469</v>
      </c>
      <c r="L24">
        <v>3</v>
      </c>
      <c r="M24" t="str">
        <f>VLOOKUP($F24,Experiment!$A$2:$U$90,MATCH(Results!M$1,Experiment!$A$1:$U$1,0)+1,FALSE)</f>
        <v>I</v>
      </c>
      <c r="N24">
        <f>IF(Table1[[#This Row],[Impact]]="I",0,1)</f>
        <v>0</v>
      </c>
      <c r="O24" s="2">
        <f>VLOOKUP($F24,Experiment!$A$2:$U$90,MATCH(Results!O$1,Experiment!$A$1:$U$1,0),FALSE)</f>
        <v>-10</v>
      </c>
      <c r="P24" s="3">
        <f>VLOOKUP($F24,Experiment!$A$2:$U$90,MATCH(Results!P$1,Experiment!$A$1:$U$1,0),FALSE)</f>
        <v>0.5</v>
      </c>
      <c r="Q24" s="2">
        <f>VLOOKUP($F24,Experiment!$A$2:$U$90,MATCH(Results!Q$1,Experiment!$A$1:$U$1,0),FALSE)</f>
        <v>0</v>
      </c>
      <c r="R24" s="3">
        <f>VLOOKUP($F24,Experiment!$A$2:$U$90,MATCH(Results!R$1,Experiment!$A$1:$U$1,0),FALSE)</f>
        <v>0.5</v>
      </c>
      <c r="S24" s="2">
        <f>VLOOKUP($F24,Experiment!$A$2:$U$90,MATCH(Results!S$1,Experiment!$A$1:$U$1,0),FALSE)</f>
        <v>-5</v>
      </c>
      <c r="T24" s="2">
        <f>VLOOKUP($F24,Experiment!$A$2:$U$90,MATCH(Results!T$1,Experiment!$A$1:$U$1,0),FALSE)</f>
        <v>25</v>
      </c>
      <c r="U24" s="2">
        <f>VLOOKUP($F24,Experiment!$A$2:$U$90,MATCH(Results!U$1,Experiment!$A$1:$U$1,0),FALSE)</f>
        <v>5</v>
      </c>
      <c r="V24" s="2">
        <f>VLOOKUP($F24,Experiment!$A$2:$U$90,MATCH(Results!V$1,Experiment!$A$1:$U$1,0),FALSE)</f>
        <v>2</v>
      </c>
      <c r="W24" s="3">
        <f>VLOOKUP($F24,Experiment!$A$2:$U$90,MATCH(Results!W$1,Experiment!$A$1:$U$1,0),FALSE)</f>
        <v>0.25</v>
      </c>
      <c r="X24" s="3">
        <f>VLOOKUP($F24,Experiment!$A$2:$U$90,MATCH(Results!X$1,Experiment!$A$1:$U$1,0),FALSE)</f>
        <v>0.75</v>
      </c>
      <c r="Y24" s="2">
        <f>VLOOKUP($F24,Experiment!$A$2:$U$90,MATCH(Results!Y$1,Experiment!$A$1:$U$1,0),FALSE)</f>
        <v>2</v>
      </c>
      <c r="Z24" s="3">
        <f>VLOOKUP($F24,Experiment!$A$2:$U$90,MATCH(Results!Z$1,Experiment!$A$1:$U$1,0),FALSE)</f>
        <v>0.5</v>
      </c>
      <c r="AA24" s="3">
        <f>VLOOKUP($F24,Experiment!$A$2:$U$90,MATCH(Results!AA$1,Experiment!$A$1:$U$1,0),FALSE)</f>
        <v>0.25</v>
      </c>
      <c r="AB24" s="3">
        <f>VLOOKUP($F24,Experiment!$A$2:$U$90,MATCH(Results!AB$1,Experiment!$A$1:$U$1,0),FALSE)</f>
        <v>0.625</v>
      </c>
      <c r="AC24" s="3">
        <f>VLOOKUP($F24,Experiment!$A$2:$U$90,MATCH(Results!AC$1,Experiment!$A$1:$U$1,0),FALSE)</f>
        <v>0.375</v>
      </c>
      <c r="AD24" s="2">
        <f>VLOOKUP($F24,Experiment!$A$2:$U$90,MATCH(Results!AD$1,Experiment!$A$1:$U$1,0),FALSE)</f>
        <v>-6.25</v>
      </c>
      <c r="AE24" s="2">
        <f>VLOOKUP($F24,Experiment!$A$2:$U$90,MATCH(Results!AE$1,Experiment!$A$1:$U$1,0),FALSE)</f>
        <v>23.4375</v>
      </c>
      <c r="AF24" s="2">
        <f>VLOOKUP($F24,Experiment!$A$2:$U$90,MATCH(Results!AF$1,Experiment!$A$1:$U$1,0),FALSE)</f>
        <v>4.8412291827592711</v>
      </c>
      <c r="AG24" s="3">
        <f>VLOOKUP($F24,Experiment!$A$2:$W$90,MATCH(Results!AG$1,Experiment!$A$1:$W$1,0),FALSE)</f>
        <v>0.82730419370997643</v>
      </c>
      <c r="AH24" s="3">
        <f>VLOOKUP($F24,Experiment!$A$2:$W$90,MATCH(Results!AH$1,Experiment!$A$1:$W$1,0),FALSE)</f>
        <v>0.38648875795104182</v>
      </c>
      <c r="AI24" s="3">
        <f>VLOOKUP($F24,Experiment!$A$2:$X$90,MATCH(Results!AI$1,Experiment!$A$1:$X$1,0),FALSE)</f>
        <v>0.61351124204895813</v>
      </c>
      <c r="AJ24" s="2">
        <f>Table1[[#This Row],[Gain]]^Table1[[#This Row],[θ]]</f>
        <v>0</v>
      </c>
      <c r="AK24" s="2">
        <f>-Table1[[#This Row],[λ]]*-Table1[[#This Row],[Loss]]^Table1[[#This Row],[θ]]</f>
        <v>25.127005037389367</v>
      </c>
      <c r="AL24" s="2">
        <f>Table1[[#This Row],[v_n_w_g]]-Table1[[#This Row],[v_n_w_l]]</f>
        <v>-25.127005037389367</v>
      </c>
      <c r="AM24" s="2">
        <f>IF(Table1[[#This Row],[diff_v]]&gt;=1,1,0)</f>
        <v>0</v>
      </c>
    </row>
    <row r="25" spans="1:39" hidden="1" x14ac:dyDescent="0.3">
      <c r="A25">
        <v>23</v>
      </c>
      <c r="B25" t="s">
        <v>43</v>
      </c>
      <c r="C25" s="22">
        <f>VLOOKUP(Table1[[#This Row],[Subject]],'Subject Profile'!$A$2:$E$8,4,FALSE)</f>
        <v>1.1960207441678836</v>
      </c>
      <c r="D25" s="22">
        <f>VLOOKUP(Table1[[#This Row],[Subject]],'Subject Profile'!$A$2:$E$8,5,FALSE)</f>
        <v>-1.6</v>
      </c>
      <c r="E25" t="s">
        <v>49</v>
      </c>
      <c r="F25" t="s">
        <v>29</v>
      </c>
      <c r="G25" t="s">
        <v>5</v>
      </c>
      <c r="H25">
        <f>IF(Table1[[#This Row],[decision]]="accept",1,0)</f>
        <v>0</v>
      </c>
      <c r="I25">
        <v>0</v>
      </c>
      <c r="J25" t="s">
        <v>107</v>
      </c>
      <c r="K25">
        <v>1664285477</v>
      </c>
      <c r="L25">
        <v>8</v>
      </c>
      <c r="M25" t="str">
        <f>VLOOKUP($F25,Experiment!$A$2:$U$90,MATCH(Results!M$1,Experiment!$A$1:$U$1,0)+1,FALSE)</f>
        <v>I</v>
      </c>
      <c r="N25">
        <f>IF(Table1[[#This Row],[Impact]]="I",0,1)</f>
        <v>0</v>
      </c>
      <c r="O25" s="2">
        <f>VLOOKUP($F25,Experiment!$A$2:$U$90,MATCH(Results!O$1,Experiment!$A$1:$U$1,0),FALSE)</f>
        <v>-90</v>
      </c>
      <c r="P25" s="3">
        <f>VLOOKUP($F25,Experiment!$A$2:$U$90,MATCH(Results!P$1,Experiment!$A$1:$U$1,0),FALSE)</f>
        <v>0.5</v>
      </c>
      <c r="Q25" s="2">
        <f>VLOOKUP($F25,Experiment!$A$2:$U$90,MATCH(Results!Q$1,Experiment!$A$1:$U$1,0),FALSE)</f>
        <v>80</v>
      </c>
      <c r="R25" s="3">
        <f>VLOOKUP($F25,Experiment!$A$2:$U$90,MATCH(Results!R$1,Experiment!$A$1:$U$1,0),FALSE)</f>
        <v>0.5</v>
      </c>
      <c r="S25" s="2">
        <f>VLOOKUP($F25,Experiment!$A$2:$U$90,MATCH(Results!S$1,Experiment!$A$1:$U$1,0),FALSE)</f>
        <v>-5</v>
      </c>
      <c r="T25" s="2">
        <f>VLOOKUP($F25,Experiment!$A$2:$U$90,MATCH(Results!T$1,Experiment!$A$1:$U$1,0),FALSE)</f>
        <v>7225</v>
      </c>
      <c r="U25" s="2">
        <f>VLOOKUP($F25,Experiment!$A$2:$U$90,MATCH(Results!U$1,Experiment!$A$1:$U$1,0),FALSE)</f>
        <v>85</v>
      </c>
      <c r="V25" s="2">
        <f>VLOOKUP($F25,Experiment!$A$2:$U$90,MATCH(Results!V$1,Experiment!$A$1:$U$1,0),FALSE)</f>
        <v>4</v>
      </c>
      <c r="W25" s="3">
        <f>VLOOKUP($F25,Experiment!$A$2:$U$90,MATCH(Results!W$1,Experiment!$A$1:$U$1,0),FALSE)</f>
        <v>0.75</v>
      </c>
      <c r="X25" s="3">
        <f>VLOOKUP($F25,Experiment!$A$2:$U$90,MATCH(Results!X$1,Experiment!$A$1:$U$1,0),FALSE)</f>
        <v>0.25</v>
      </c>
      <c r="Y25" s="2">
        <f>VLOOKUP($F25,Experiment!$A$2:$U$90,MATCH(Results!Y$1,Experiment!$A$1:$U$1,0),FALSE)</f>
        <v>1</v>
      </c>
      <c r="Z25" s="3">
        <f>VLOOKUP($F25,Experiment!$A$2:$U$90,MATCH(Results!Z$1,Experiment!$A$1:$U$1,0),FALSE)</f>
        <v>0.2</v>
      </c>
      <c r="AA25" s="3">
        <f>VLOOKUP($F25,Experiment!$A$2:$U$90,MATCH(Results!AA$1,Experiment!$A$1:$U$1,0),FALSE)</f>
        <v>4.9999999999999989E-2</v>
      </c>
      <c r="AB25" s="3">
        <f>VLOOKUP($F25,Experiment!$A$2:$U$90,MATCH(Results!AB$1,Experiment!$A$1:$U$1,0),FALSE)</f>
        <v>0.57499999999999996</v>
      </c>
      <c r="AC25" s="3">
        <f>VLOOKUP($F25,Experiment!$A$2:$U$90,MATCH(Results!AC$1,Experiment!$A$1:$U$1,0),FALSE)</f>
        <v>0.42500000000000004</v>
      </c>
      <c r="AD25" s="2">
        <f>VLOOKUP($F25,Experiment!$A$2:$U$90,MATCH(Results!AD$1,Experiment!$A$1:$U$1,0),FALSE)</f>
        <v>-17.749999999999993</v>
      </c>
      <c r="AE25" s="2">
        <f>VLOOKUP($F25,Experiment!$A$2:$U$90,MATCH(Results!AE$1,Experiment!$A$1:$U$1,0),FALSE)</f>
        <v>7062.4375</v>
      </c>
      <c r="AF25" s="2">
        <f>VLOOKUP($F25,Experiment!$A$2:$U$90,MATCH(Results!AF$1,Experiment!$A$1:$U$1,0),FALSE)</f>
        <v>84.038309716462052</v>
      </c>
      <c r="AG25" s="3">
        <f>VLOOKUP($F25,Experiment!$A$2:$W$90,MATCH(Results!AG$1,Experiment!$A$1:$W$1,0),FALSE)</f>
        <v>0.89414323918902561</v>
      </c>
      <c r="AH25" s="3">
        <f>VLOOKUP($F25,Experiment!$A$2:$W$90,MATCH(Results!AH$1,Experiment!$A$1:$W$1,0),FALSE)</f>
        <v>0.42914847753168511</v>
      </c>
      <c r="AI25" s="3">
        <f>VLOOKUP($F25,Experiment!$A$2:$X$90,MATCH(Results!AI$1,Experiment!$A$1:$X$1,0),FALSE)</f>
        <v>0.57085152246831483</v>
      </c>
      <c r="AJ25" s="2">
        <f>Table1[[#This Row],[Gain]]^Table1[[#This Row],[θ]]</f>
        <v>188.85787660819494</v>
      </c>
      <c r="AK25" s="2">
        <f>-Table1[[#This Row],[λ]]*-Table1[[#This Row],[Loss]]^Table1[[#This Row],[θ]]</f>
        <v>347.88408658650894</v>
      </c>
      <c r="AL25" s="2">
        <f>Table1[[#This Row],[v_n_w_g]]-Table1[[#This Row],[v_n_w_l]]</f>
        <v>-159.026209978314</v>
      </c>
      <c r="AM25" s="2">
        <f>IF(Table1[[#This Row],[diff_v]]&gt;=1,1,0)</f>
        <v>0</v>
      </c>
    </row>
    <row r="26" spans="1:39" hidden="1" x14ac:dyDescent="0.3">
      <c r="A26">
        <v>24</v>
      </c>
      <c r="B26" t="s">
        <v>43</v>
      </c>
      <c r="C26" s="22">
        <f>VLOOKUP(Table1[[#This Row],[Subject]],'Subject Profile'!$A$2:$E$8,4,FALSE)</f>
        <v>1.1960207441678836</v>
      </c>
      <c r="D26" s="22">
        <f>VLOOKUP(Table1[[#This Row],[Subject]],'Subject Profile'!$A$2:$E$8,5,FALSE)</f>
        <v>-1.6</v>
      </c>
      <c r="E26" t="s">
        <v>49</v>
      </c>
      <c r="F26" t="s">
        <v>30</v>
      </c>
      <c r="G26" t="s">
        <v>7</v>
      </c>
      <c r="H26">
        <f>IF(Table1[[#This Row],[decision]]="accept",1,0)</f>
        <v>1</v>
      </c>
      <c r="I26">
        <v>-50</v>
      </c>
      <c r="J26" t="s">
        <v>107</v>
      </c>
      <c r="K26">
        <v>1664285484</v>
      </c>
      <c r="L26">
        <v>7</v>
      </c>
      <c r="M26" t="str">
        <f>VLOOKUP($F26,Experiment!$A$2:$U$90,MATCH(Results!M$1,Experiment!$A$1:$U$1,0)+1,FALSE)</f>
        <v>I</v>
      </c>
      <c r="N26">
        <f>IF(Table1[[#This Row],[Impact]]="I",0,1)</f>
        <v>0</v>
      </c>
      <c r="O26" s="2">
        <f>VLOOKUP($F26,Experiment!$A$2:$U$90,MATCH(Results!O$1,Experiment!$A$1:$U$1,0),FALSE)</f>
        <v>-50</v>
      </c>
      <c r="P26" s="3">
        <f>VLOOKUP($F26,Experiment!$A$2:$U$90,MATCH(Results!P$1,Experiment!$A$1:$U$1,0),FALSE)</f>
        <v>0.5</v>
      </c>
      <c r="Q26" s="2">
        <f>VLOOKUP($F26,Experiment!$A$2:$U$90,MATCH(Results!Q$1,Experiment!$A$1:$U$1,0),FALSE)</f>
        <v>70</v>
      </c>
      <c r="R26" s="3">
        <f>VLOOKUP($F26,Experiment!$A$2:$U$90,MATCH(Results!R$1,Experiment!$A$1:$U$1,0),FALSE)</f>
        <v>0.5</v>
      </c>
      <c r="S26" s="2">
        <f>VLOOKUP($F26,Experiment!$A$2:$U$90,MATCH(Results!S$1,Experiment!$A$1:$U$1,0),FALSE)</f>
        <v>10</v>
      </c>
      <c r="T26" s="2">
        <f>VLOOKUP($F26,Experiment!$A$2:$U$90,MATCH(Results!T$1,Experiment!$A$1:$U$1,0),FALSE)</f>
        <v>3600</v>
      </c>
      <c r="U26" s="2">
        <f>VLOOKUP($F26,Experiment!$A$2:$U$90,MATCH(Results!U$1,Experiment!$A$1:$U$1,0),FALSE)</f>
        <v>60</v>
      </c>
      <c r="V26" s="2">
        <f>VLOOKUP($F26,Experiment!$A$2:$U$90,MATCH(Results!V$1,Experiment!$A$1:$U$1,0),FALSE)</f>
        <v>4</v>
      </c>
      <c r="W26" s="3">
        <f>VLOOKUP($F26,Experiment!$A$2:$U$90,MATCH(Results!W$1,Experiment!$A$1:$U$1,0),FALSE)</f>
        <v>0.75</v>
      </c>
      <c r="X26" s="3">
        <f>VLOOKUP($F26,Experiment!$A$2:$U$90,MATCH(Results!X$1,Experiment!$A$1:$U$1,0),FALSE)</f>
        <v>0.25</v>
      </c>
      <c r="Y26" s="2">
        <f>VLOOKUP($F26,Experiment!$A$2:$U$90,MATCH(Results!Y$1,Experiment!$A$1:$U$1,0),FALSE)</f>
        <v>2</v>
      </c>
      <c r="Z26" s="3">
        <f>VLOOKUP($F26,Experiment!$A$2:$U$90,MATCH(Results!Z$1,Experiment!$A$1:$U$1,0),FALSE)</f>
        <v>0.05</v>
      </c>
      <c r="AA26" s="3">
        <f>VLOOKUP($F26,Experiment!$A$2:$U$90,MATCH(Results!AA$1,Experiment!$A$1:$U$1,0),FALSE)</f>
        <v>0.2</v>
      </c>
      <c r="AB26" s="3">
        <f>VLOOKUP($F26,Experiment!$A$2:$U$90,MATCH(Results!AB$1,Experiment!$A$1:$U$1,0),FALSE)</f>
        <v>0.42499999999999999</v>
      </c>
      <c r="AC26" s="3">
        <f>VLOOKUP($F26,Experiment!$A$2:$U$90,MATCH(Results!AC$1,Experiment!$A$1:$U$1,0),FALSE)</f>
        <v>0.57499999999999996</v>
      </c>
      <c r="AD26" s="2">
        <f>VLOOKUP($F26,Experiment!$A$2:$U$90,MATCH(Results!AD$1,Experiment!$A$1:$U$1,0),FALSE)</f>
        <v>19</v>
      </c>
      <c r="AE26" s="2">
        <f>VLOOKUP($F26,Experiment!$A$2:$U$90,MATCH(Results!AE$1,Experiment!$A$1:$U$1,0),FALSE)</f>
        <v>3519</v>
      </c>
      <c r="AF26" s="2">
        <f>VLOOKUP($F26,Experiment!$A$2:$U$90,MATCH(Results!AF$1,Experiment!$A$1:$U$1,0),FALSE)</f>
        <v>59.321159799855565</v>
      </c>
      <c r="AG26" s="3">
        <f>VLOOKUP($F26,Experiment!$A$2:$W$90,MATCH(Results!AG$1,Experiment!$A$1:$W$1,0),FALSE)</f>
        <v>1</v>
      </c>
      <c r="AH26" s="3">
        <f>VLOOKUP($F26,Experiment!$A$2:$W$90,MATCH(Results!AH$1,Experiment!$A$1:$W$1,0),FALSE)</f>
        <v>0.57499999999999996</v>
      </c>
      <c r="AI26" s="3">
        <f>VLOOKUP($F26,Experiment!$A$2:$X$90,MATCH(Results!AI$1,Experiment!$A$1:$X$1,0),FALSE)</f>
        <v>0.42500000000000004</v>
      </c>
      <c r="AJ26" s="2">
        <f>Table1[[#This Row],[Gain]]^Table1[[#This Row],[θ]]</f>
        <v>160.98133731857229</v>
      </c>
      <c r="AK26" s="2">
        <f>-Table1[[#This Row],[λ]]*-Table1[[#This Row],[Loss]]^Table1[[#This Row],[θ]]</f>
        <v>172.23577024121218</v>
      </c>
      <c r="AL26" s="2">
        <f>Table1[[#This Row],[v_n_w_g]]-Table1[[#This Row],[v_n_w_l]]</f>
        <v>-11.254432922639893</v>
      </c>
      <c r="AM26" s="2">
        <f>IF(Table1[[#This Row],[diff_v]]&gt;=1,1,0)</f>
        <v>0</v>
      </c>
    </row>
    <row r="27" spans="1:39" hidden="1" x14ac:dyDescent="0.3">
      <c r="A27">
        <v>25</v>
      </c>
      <c r="B27" t="s">
        <v>43</v>
      </c>
      <c r="C27" s="22">
        <f>VLOOKUP(Table1[[#This Row],[Subject]],'Subject Profile'!$A$2:$E$8,4,FALSE)</f>
        <v>1.1960207441678836</v>
      </c>
      <c r="D27" s="22">
        <f>VLOOKUP(Table1[[#This Row],[Subject]],'Subject Profile'!$A$2:$E$8,5,FALSE)</f>
        <v>-1.6</v>
      </c>
      <c r="E27" t="s">
        <v>49</v>
      </c>
      <c r="F27" t="s">
        <v>31</v>
      </c>
      <c r="G27" t="s">
        <v>5</v>
      </c>
      <c r="H27">
        <f>IF(Table1[[#This Row],[decision]]="accept",1,0)</f>
        <v>0</v>
      </c>
      <c r="I27">
        <v>0</v>
      </c>
      <c r="J27" t="s">
        <v>107</v>
      </c>
      <c r="K27">
        <v>1664285487</v>
      </c>
      <c r="L27">
        <v>3</v>
      </c>
      <c r="M27" t="str">
        <f>VLOOKUP($F27,Experiment!$A$2:$U$90,MATCH(Results!M$1,Experiment!$A$1:$U$1,0)+1,FALSE)</f>
        <v>I</v>
      </c>
      <c r="N27">
        <f>IF(Table1[[#This Row],[Impact]]="I",0,1)</f>
        <v>0</v>
      </c>
      <c r="O27" s="2">
        <f>VLOOKUP($F27,Experiment!$A$2:$U$90,MATCH(Results!O$1,Experiment!$A$1:$U$1,0),FALSE)</f>
        <v>-50</v>
      </c>
      <c r="P27" s="3">
        <f>VLOOKUP($F27,Experiment!$A$2:$U$90,MATCH(Results!P$1,Experiment!$A$1:$U$1,0),FALSE)</f>
        <v>0.5</v>
      </c>
      <c r="Q27" s="2">
        <f>VLOOKUP($F27,Experiment!$A$2:$U$90,MATCH(Results!Q$1,Experiment!$A$1:$U$1,0),FALSE)</f>
        <v>50</v>
      </c>
      <c r="R27" s="3">
        <f>VLOOKUP($F27,Experiment!$A$2:$U$90,MATCH(Results!R$1,Experiment!$A$1:$U$1,0),FALSE)</f>
        <v>0.5</v>
      </c>
      <c r="S27" s="2">
        <f>VLOOKUP($F27,Experiment!$A$2:$U$90,MATCH(Results!S$1,Experiment!$A$1:$U$1,0),FALSE)</f>
        <v>0</v>
      </c>
      <c r="T27" s="2">
        <f>VLOOKUP($F27,Experiment!$A$2:$U$90,MATCH(Results!T$1,Experiment!$A$1:$U$1,0),FALSE)</f>
        <v>2500</v>
      </c>
      <c r="U27" s="2">
        <f>VLOOKUP($F27,Experiment!$A$2:$U$90,MATCH(Results!U$1,Experiment!$A$1:$U$1,0),FALSE)</f>
        <v>50</v>
      </c>
      <c r="V27" s="2">
        <f>VLOOKUP($F27,Experiment!$A$2:$U$90,MATCH(Results!V$1,Experiment!$A$1:$U$1,0),FALSE)</f>
        <v>4</v>
      </c>
      <c r="W27" s="3">
        <f>VLOOKUP($F27,Experiment!$A$2:$U$90,MATCH(Results!W$1,Experiment!$A$1:$U$1,0),FALSE)</f>
        <v>0.75</v>
      </c>
      <c r="X27" s="3">
        <f>VLOOKUP($F27,Experiment!$A$2:$U$90,MATCH(Results!X$1,Experiment!$A$1:$U$1,0),FALSE)</f>
        <v>0.25</v>
      </c>
      <c r="Y27" s="2">
        <f>VLOOKUP($F27,Experiment!$A$2:$U$90,MATCH(Results!Y$1,Experiment!$A$1:$U$1,0),FALSE)</f>
        <v>1</v>
      </c>
      <c r="Z27" s="3">
        <f>VLOOKUP($F27,Experiment!$A$2:$U$90,MATCH(Results!Z$1,Experiment!$A$1:$U$1,0),FALSE)</f>
        <v>0.2</v>
      </c>
      <c r="AA27" s="3">
        <f>VLOOKUP($F27,Experiment!$A$2:$U$90,MATCH(Results!AA$1,Experiment!$A$1:$U$1,0),FALSE)</f>
        <v>4.9999999999999989E-2</v>
      </c>
      <c r="AB27" s="3">
        <f>VLOOKUP($F27,Experiment!$A$2:$U$90,MATCH(Results!AB$1,Experiment!$A$1:$U$1,0),FALSE)</f>
        <v>0.57499999999999996</v>
      </c>
      <c r="AC27" s="3">
        <f>VLOOKUP($F27,Experiment!$A$2:$U$90,MATCH(Results!AC$1,Experiment!$A$1:$U$1,0),FALSE)</f>
        <v>0.42500000000000004</v>
      </c>
      <c r="AD27" s="2">
        <f>VLOOKUP($F27,Experiment!$A$2:$U$90,MATCH(Results!AD$1,Experiment!$A$1:$U$1,0),FALSE)</f>
        <v>-7.4999999999999929</v>
      </c>
      <c r="AE27" s="2">
        <f>VLOOKUP($F27,Experiment!$A$2:$U$90,MATCH(Results!AE$1,Experiment!$A$1:$U$1,0),FALSE)</f>
        <v>2443.75</v>
      </c>
      <c r="AF27" s="2">
        <f>VLOOKUP($F27,Experiment!$A$2:$U$90,MATCH(Results!AF$1,Experiment!$A$1:$U$1,0),FALSE)</f>
        <v>49.434299833212968</v>
      </c>
      <c r="AG27" s="3">
        <f>VLOOKUP($F27,Experiment!$A$2:$W$90,MATCH(Results!AG$1,Experiment!$A$1:$W$1,0),FALSE)</f>
        <v>0.89414323918902561</v>
      </c>
      <c r="AH27" s="3">
        <f>VLOOKUP($F27,Experiment!$A$2:$W$90,MATCH(Results!AH$1,Experiment!$A$1:$W$1,0),FALSE)</f>
        <v>0.42914847753168511</v>
      </c>
      <c r="AI27" s="3">
        <f>VLOOKUP($F27,Experiment!$A$2:$X$90,MATCH(Results!AI$1,Experiment!$A$1:$X$1,0),FALSE)</f>
        <v>0.57085152246831483</v>
      </c>
      <c r="AJ27" s="2">
        <f>Table1[[#This Row],[Gain]]^Table1[[#This Row],[θ]]</f>
        <v>107.6473564007576</v>
      </c>
      <c r="AK27" s="2">
        <f>-Table1[[#This Row],[λ]]*-Table1[[#This Row],[Loss]]^Table1[[#This Row],[θ]]</f>
        <v>172.23577024121218</v>
      </c>
      <c r="AL27" s="2">
        <f>Table1[[#This Row],[v_n_w_g]]-Table1[[#This Row],[v_n_w_l]]</f>
        <v>-64.588413840454578</v>
      </c>
      <c r="AM27" s="2">
        <f>IF(Table1[[#This Row],[diff_v]]&gt;=1,1,0)</f>
        <v>0</v>
      </c>
    </row>
    <row r="28" spans="1:39" hidden="1" x14ac:dyDescent="0.3">
      <c r="A28">
        <v>26</v>
      </c>
      <c r="B28" t="s">
        <v>43</v>
      </c>
      <c r="C28" s="22">
        <f>VLOOKUP(Table1[[#This Row],[Subject]],'Subject Profile'!$A$2:$E$8,4,FALSE)</f>
        <v>1.1960207441678836</v>
      </c>
      <c r="D28" s="22">
        <f>VLOOKUP(Table1[[#This Row],[Subject]],'Subject Profile'!$A$2:$E$8,5,FALSE)</f>
        <v>-1.6</v>
      </c>
      <c r="E28" t="s">
        <v>49</v>
      </c>
      <c r="F28" t="s">
        <v>32</v>
      </c>
      <c r="G28" t="s">
        <v>7</v>
      </c>
      <c r="H28">
        <f>IF(Table1[[#This Row],[decision]]="accept",1,0)</f>
        <v>1</v>
      </c>
      <c r="I28">
        <v>10</v>
      </c>
      <c r="J28" t="s">
        <v>107</v>
      </c>
      <c r="K28">
        <v>1664285491</v>
      </c>
      <c r="L28">
        <v>4</v>
      </c>
      <c r="M28" t="str">
        <f>VLOOKUP($F28,Experiment!$A$2:$U$90,MATCH(Results!M$1,Experiment!$A$1:$U$1,0)+1,FALSE)</f>
        <v>I</v>
      </c>
      <c r="N28">
        <f>IF(Table1[[#This Row],[Impact]]="I",0,1)</f>
        <v>0</v>
      </c>
      <c r="O28" s="2">
        <f>VLOOKUP($F28,Experiment!$A$2:$U$90,MATCH(Results!O$1,Experiment!$A$1:$U$1,0),FALSE)</f>
        <v>-10</v>
      </c>
      <c r="P28" s="3">
        <f>VLOOKUP($F28,Experiment!$A$2:$U$90,MATCH(Results!P$1,Experiment!$A$1:$U$1,0),FALSE)</f>
        <v>0.5</v>
      </c>
      <c r="Q28" s="2">
        <f>VLOOKUP($F28,Experiment!$A$2:$U$90,MATCH(Results!Q$1,Experiment!$A$1:$U$1,0),FALSE)</f>
        <v>10</v>
      </c>
      <c r="R28" s="3">
        <f>VLOOKUP($F28,Experiment!$A$2:$U$90,MATCH(Results!R$1,Experiment!$A$1:$U$1,0),FALSE)</f>
        <v>0.5</v>
      </c>
      <c r="S28" s="2">
        <f>VLOOKUP($F28,Experiment!$A$2:$U$90,MATCH(Results!S$1,Experiment!$A$1:$U$1,0),FALSE)</f>
        <v>0</v>
      </c>
      <c r="T28" s="2">
        <f>VLOOKUP($F28,Experiment!$A$2:$U$90,MATCH(Results!T$1,Experiment!$A$1:$U$1,0),FALSE)</f>
        <v>100</v>
      </c>
      <c r="U28" s="2">
        <f>VLOOKUP($F28,Experiment!$A$2:$U$90,MATCH(Results!U$1,Experiment!$A$1:$U$1,0),FALSE)</f>
        <v>10</v>
      </c>
      <c r="V28" s="2">
        <f>VLOOKUP($F28,Experiment!$A$2:$U$90,MATCH(Results!V$1,Experiment!$A$1:$U$1,0),FALSE)</f>
        <v>2</v>
      </c>
      <c r="W28" s="3">
        <f>VLOOKUP($F28,Experiment!$A$2:$U$90,MATCH(Results!W$1,Experiment!$A$1:$U$1,0),FALSE)</f>
        <v>0</v>
      </c>
      <c r="X28" s="3">
        <f>VLOOKUP($F28,Experiment!$A$2:$U$90,MATCH(Results!X$1,Experiment!$A$1:$U$1,0),FALSE)</f>
        <v>1</v>
      </c>
      <c r="Y28" s="2">
        <f>VLOOKUP($F28,Experiment!$A$2:$U$90,MATCH(Results!Y$1,Experiment!$A$1:$U$1,0),FALSE)</f>
        <v>1</v>
      </c>
      <c r="Z28" s="3">
        <f>VLOOKUP($F28,Experiment!$A$2:$U$90,MATCH(Results!Z$1,Experiment!$A$1:$U$1,0),FALSE)</f>
        <v>0.5</v>
      </c>
      <c r="AA28" s="3">
        <f>VLOOKUP($F28,Experiment!$A$2:$U$90,MATCH(Results!AA$1,Experiment!$A$1:$U$1,0),FALSE)</f>
        <v>0.5</v>
      </c>
      <c r="AB28" s="3">
        <f>VLOOKUP($F28,Experiment!$A$2:$U$90,MATCH(Results!AB$1,Experiment!$A$1:$U$1,0),FALSE)</f>
        <v>0.5</v>
      </c>
      <c r="AC28" s="3">
        <f>VLOOKUP($F28,Experiment!$A$2:$U$90,MATCH(Results!AC$1,Experiment!$A$1:$U$1,0),FALSE)</f>
        <v>0.5</v>
      </c>
      <c r="AD28" s="2">
        <f>VLOOKUP($F28,Experiment!$A$2:$U$90,MATCH(Results!AD$1,Experiment!$A$1:$U$1,0),FALSE)</f>
        <v>0</v>
      </c>
      <c r="AE28" s="2">
        <f>VLOOKUP($F28,Experiment!$A$2:$U$90,MATCH(Results!AE$1,Experiment!$A$1:$U$1,0),FALSE)</f>
        <v>100</v>
      </c>
      <c r="AF28" s="2">
        <f>VLOOKUP($F28,Experiment!$A$2:$U$90,MATCH(Results!AF$1,Experiment!$A$1:$U$1,0),FALSE)</f>
        <v>10</v>
      </c>
      <c r="AG28" s="3">
        <f>VLOOKUP($F28,Experiment!$A$2:$W$90,MATCH(Results!AG$1,Experiment!$A$1:$W$1,0),FALSE)</f>
        <v>1</v>
      </c>
      <c r="AH28" s="3">
        <f>VLOOKUP($F28,Experiment!$A$2:$W$90,MATCH(Results!AH$1,Experiment!$A$1:$W$1,0),FALSE)</f>
        <v>0.5</v>
      </c>
      <c r="AI28" s="3">
        <f>VLOOKUP($F28,Experiment!$A$2:$X$90,MATCH(Results!AI$1,Experiment!$A$1:$X$1,0),FALSE)</f>
        <v>0.5</v>
      </c>
      <c r="AJ28" s="2">
        <f>Table1[[#This Row],[Gain]]^Table1[[#This Row],[θ]]</f>
        <v>15.704378148368352</v>
      </c>
      <c r="AK28" s="2">
        <f>-Table1[[#This Row],[λ]]*-Table1[[#This Row],[Loss]]^Table1[[#This Row],[θ]]</f>
        <v>25.127005037389367</v>
      </c>
      <c r="AL28" s="2">
        <f>Table1[[#This Row],[v_n_w_g]]-Table1[[#This Row],[v_n_w_l]]</f>
        <v>-9.4226268890210143</v>
      </c>
      <c r="AM28" s="2">
        <f>IF(Table1[[#This Row],[diff_v]]&gt;=1,1,0)</f>
        <v>0</v>
      </c>
    </row>
    <row r="29" spans="1:39" hidden="1" x14ac:dyDescent="0.3">
      <c r="A29">
        <v>27</v>
      </c>
      <c r="B29" t="s">
        <v>43</v>
      </c>
      <c r="C29" s="22">
        <f>VLOOKUP(Table1[[#This Row],[Subject]],'Subject Profile'!$A$2:$E$8,4,FALSE)</f>
        <v>1.1960207441678836</v>
      </c>
      <c r="D29" s="22">
        <f>VLOOKUP(Table1[[#This Row],[Subject]],'Subject Profile'!$A$2:$E$8,5,FALSE)</f>
        <v>-1.6</v>
      </c>
      <c r="E29" t="s">
        <v>49</v>
      </c>
      <c r="F29" t="s">
        <v>33</v>
      </c>
      <c r="G29" t="s">
        <v>7</v>
      </c>
      <c r="H29">
        <f>IF(Table1[[#This Row],[decision]]="accept",1,0)</f>
        <v>1</v>
      </c>
      <c r="I29">
        <v>-10</v>
      </c>
      <c r="J29" t="s">
        <v>107</v>
      </c>
      <c r="K29">
        <v>1664285495</v>
      </c>
      <c r="L29">
        <v>4</v>
      </c>
      <c r="M29" t="str">
        <f>VLOOKUP($F29,Experiment!$A$2:$U$90,MATCH(Results!M$1,Experiment!$A$1:$U$1,0)+1,FALSE)</f>
        <v>I</v>
      </c>
      <c r="N29">
        <f>IF(Table1[[#This Row],[Impact]]="I",0,1)</f>
        <v>0</v>
      </c>
      <c r="O29" s="2">
        <f>VLOOKUP($F29,Experiment!$A$2:$U$90,MATCH(Results!O$1,Experiment!$A$1:$U$1,0),FALSE)</f>
        <v>-10</v>
      </c>
      <c r="P29" s="3">
        <f>VLOOKUP($F29,Experiment!$A$2:$U$90,MATCH(Results!P$1,Experiment!$A$1:$U$1,0),FALSE)</f>
        <v>0.5</v>
      </c>
      <c r="Q29" s="2">
        <f>VLOOKUP($F29,Experiment!$A$2:$U$90,MATCH(Results!Q$1,Experiment!$A$1:$U$1,0),FALSE)</f>
        <v>30</v>
      </c>
      <c r="R29" s="3">
        <f>VLOOKUP($F29,Experiment!$A$2:$U$90,MATCH(Results!R$1,Experiment!$A$1:$U$1,0),FALSE)</f>
        <v>0.5</v>
      </c>
      <c r="S29" s="2">
        <f>VLOOKUP($F29,Experiment!$A$2:$U$90,MATCH(Results!S$1,Experiment!$A$1:$U$1,0),FALSE)</f>
        <v>10</v>
      </c>
      <c r="T29" s="2">
        <f>VLOOKUP($F29,Experiment!$A$2:$U$90,MATCH(Results!T$1,Experiment!$A$1:$U$1,0),FALSE)</f>
        <v>400</v>
      </c>
      <c r="U29" s="2">
        <f>VLOOKUP($F29,Experiment!$A$2:$U$90,MATCH(Results!U$1,Experiment!$A$1:$U$1,0),FALSE)</f>
        <v>20</v>
      </c>
      <c r="V29" s="2">
        <f>VLOOKUP($F29,Experiment!$A$2:$U$90,MATCH(Results!V$1,Experiment!$A$1:$U$1,0),FALSE)</f>
        <v>4</v>
      </c>
      <c r="W29" s="3">
        <f>VLOOKUP($F29,Experiment!$A$2:$U$90,MATCH(Results!W$1,Experiment!$A$1:$U$1,0),FALSE)</f>
        <v>0.75</v>
      </c>
      <c r="X29" s="3">
        <f>VLOOKUP($F29,Experiment!$A$2:$U$90,MATCH(Results!X$1,Experiment!$A$1:$U$1,0),FALSE)</f>
        <v>0.25</v>
      </c>
      <c r="Y29" s="2">
        <f>VLOOKUP($F29,Experiment!$A$2:$U$90,MATCH(Results!Y$1,Experiment!$A$1:$U$1,0),FALSE)</f>
        <v>2</v>
      </c>
      <c r="Z29" s="3">
        <f>VLOOKUP($F29,Experiment!$A$2:$U$90,MATCH(Results!Z$1,Experiment!$A$1:$U$1,0),FALSE)</f>
        <v>0.05</v>
      </c>
      <c r="AA29" s="3">
        <f>VLOOKUP($F29,Experiment!$A$2:$U$90,MATCH(Results!AA$1,Experiment!$A$1:$U$1,0),FALSE)</f>
        <v>0.2</v>
      </c>
      <c r="AB29" s="3">
        <f>VLOOKUP($F29,Experiment!$A$2:$U$90,MATCH(Results!AB$1,Experiment!$A$1:$U$1,0),FALSE)</f>
        <v>0.42499999999999999</v>
      </c>
      <c r="AC29" s="3">
        <f>VLOOKUP($F29,Experiment!$A$2:$U$90,MATCH(Results!AC$1,Experiment!$A$1:$U$1,0),FALSE)</f>
        <v>0.57499999999999996</v>
      </c>
      <c r="AD29" s="2">
        <f>VLOOKUP($F29,Experiment!$A$2:$U$90,MATCH(Results!AD$1,Experiment!$A$1:$U$1,0),FALSE)</f>
        <v>13</v>
      </c>
      <c r="AE29" s="2">
        <f>VLOOKUP($F29,Experiment!$A$2:$U$90,MATCH(Results!AE$1,Experiment!$A$1:$U$1,0),FALSE)</f>
        <v>391</v>
      </c>
      <c r="AF29" s="2">
        <f>VLOOKUP($F29,Experiment!$A$2:$U$90,MATCH(Results!AF$1,Experiment!$A$1:$U$1,0),FALSE)</f>
        <v>19.773719933285189</v>
      </c>
      <c r="AG29" s="3">
        <f>VLOOKUP($F29,Experiment!$A$2:$W$90,MATCH(Results!AG$1,Experiment!$A$1:$W$1,0),FALSE)</f>
        <v>1</v>
      </c>
      <c r="AH29" s="3">
        <f>VLOOKUP($F29,Experiment!$A$2:$W$90,MATCH(Results!AH$1,Experiment!$A$1:$W$1,0),FALSE)</f>
        <v>0.57499999999999996</v>
      </c>
      <c r="AI29" s="3">
        <f>VLOOKUP($F29,Experiment!$A$2:$X$90,MATCH(Results!AI$1,Experiment!$A$1:$X$1,0),FALSE)</f>
        <v>0.42500000000000004</v>
      </c>
      <c r="AJ29" s="2">
        <f>Table1[[#This Row],[Gain]]^Table1[[#This Row],[θ]]</f>
        <v>58.434275299017848</v>
      </c>
      <c r="AK29" s="2">
        <f>-Table1[[#This Row],[λ]]*-Table1[[#This Row],[Loss]]^Table1[[#This Row],[θ]]</f>
        <v>25.127005037389367</v>
      </c>
      <c r="AL29" s="2">
        <f>Table1[[#This Row],[v_n_w_g]]-Table1[[#This Row],[v_n_w_l]]</f>
        <v>33.307270261628481</v>
      </c>
      <c r="AM29" s="2">
        <f>IF(Table1[[#This Row],[diff_v]]&gt;=1,1,0)</f>
        <v>1</v>
      </c>
    </row>
    <row r="30" spans="1:39" hidden="1" x14ac:dyDescent="0.3">
      <c r="A30">
        <v>28</v>
      </c>
      <c r="B30" t="s">
        <v>43</v>
      </c>
      <c r="C30" s="22">
        <f>VLOOKUP(Table1[[#This Row],[Subject]],'Subject Profile'!$A$2:$E$8,4,FALSE)</f>
        <v>1.1960207441678836</v>
      </c>
      <c r="D30" s="22">
        <f>VLOOKUP(Table1[[#This Row],[Subject]],'Subject Profile'!$A$2:$E$8,5,FALSE)</f>
        <v>-1.6</v>
      </c>
      <c r="E30" t="s">
        <v>49</v>
      </c>
      <c r="F30" t="s">
        <v>34</v>
      </c>
      <c r="G30" t="s">
        <v>5</v>
      </c>
      <c r="H30">
        <f>IF(Table1[[#This Row],[decision]]="accept",1,0)</f>
        <v>0</v>
      </c>
      <c r="I30">
        <v>0</v>
      </c>
      <c r="J30" t="s">
        <v>107</v>
      </c>
      <c r="K30">
        <v>1664285503</v>
      </c>
      <c r="L30">
        <v>8</v>
      </c>
      <c r="M30" t="str">
        <f>VLOOKUP($F30,Experiment!$A$2:$U$90,MATCH(Results!M$1,Experiment!$A$1:$U$1,0)+1,FALSE)</f>
        <v>I</v>
      </c>
      <c r="N30">
        <f>IF(Table1[[#This Row],[Impact]]="I",0,1)</f>
        <v>0</v>
      </c>
      <c r="O30" s="2">
        <f>VLOOKUP($F30,Experiment!$A$2:$U$90,MATCH(Results!O$1,Experiment!$A$1:$U$1,0),FALSE)</f>
        <v>-50</v>
      </c>
      <c r="P30" s="3">
        <f>VLOOKUP($F30,Experiment!$A$2:$U$90,MATCH(Results!P$1,Experiment!$A$1:$U$1,0),FALSE)</f>
        <v>0.5</v>
      </c>
      <c r="Q30" s="2">
        <f>VLOOKUP($F30,Experiment!$A$2:$U$90,MATCH(Results!Q$1,Experiment!$A$1:$U$1,0),FALSE)</f>
        <v>40</v>
      </c>
      <c r="R30" s="3">
        <f>VLOOKUP($F30,Experiment!$A$2:$U$90,MATCH(Results!R$1,Experiment!$A$1:$U$1,0),FALSE)</f>
        <v>0.5</v>
      </c>
      <c r="S30" s="2">
        <f>VLOOKUP($F30,Experiment!$A$2:$U$90,MATCH(Results!S$1,Experiment!$A$1:$U$1,0),FALSE)</f>
        <v>-5</v>
      </c>
      <c r="T30" s="2">
        <f>VLOOKUP($F30,Experiment!$A$2:$U$90,MATCH(Results!T$1,Experiment!$A$1:$U$1,0),FALSE)</f>
        <v>2025</v>
      </c>
      <c r="U30" s="2">
        <f>VLOOKUP($F30,Experiment!$A$2:$U$90,MATCH(Results!U$1,Experiment!$A$1:$U$1,0),FALSE)</f>
        <v>45</v>
      </c>
      <c r="V30" s="2">
        <f>VLOOKUP($F30,Experiment!$A$2:$U$90,MATCH(Results!V$1,Experiment!$A$1:$U$1,0),FALSE)</f>
        <v>4</v>
      </c>
      <c r="W30" s="3">
        <f>VLOOKUP($F30,Experiment!$A$2:$U$90,MATCH(Results!W$1,Experiment!$A$1:$U$1,0),FALSE)</f>
        <v>0.75</v>
      </c>
      <c r="X30" s="3">
        <f>VLOOKUP($F30,Experiment!$A$2:$U$90,MATCH(Results!X$1,Experiment!$A$1:$U$1,0),FALSE)</f>
        <v>0.25</v>
      </c>
      <c r="Y30" s="2">
        <f>VLOOKUP($F30,Experiment!$A$2:$U$90,MATCH(Results!Y$1,Experiment!$A$1:$U$1,0),FALSE)</f>
        <v>1</v>
      </c>
      <c r="Z30" s="3">
        <f>VLOOKUP($F30,Experiment!$A$2:$U$90,MATCH(Results!Z$1,Experiment!$A$1:$U$1,0),FALSE)</f>
        <v>0.2</v>
      </c>
      <c r="AA30" s="3">
        <f>VLOOKUP($F30,Experiment!$A$2:$U$90,MATCH(Results!AA$1,Experiment!$A$1:$U$1,0),FALSE)</f>
        <v>4.9999999999999989E-2</v>
      </c>
      <c r="AB30" s="3">
        <f>VLOOKUP($F30,Experiment!$A$2:$U$90,MATCH(Results!AB$1,Experiment!$A$1:$U$1,0),FALSE)</f>
        <v>0.57499999999999996</v>
      </c>
      <c r="AC30" s="3">
        <f>VLOOKUP($F30,Experiment!$A$2:$U$90,MATCH(Results!AC$1,Experiment!$A$1:$U$1,0),FALSE)</f>
        <v>0.42500000000000004</v>
      </c>
      <c r="AD30" s="2">
        <f>VLOOKUP($F30,Experiment!$A$2:$U$90,MATCH(Results!AD$1,Experiment!$A$1:$U$1,0),FALSE)</f>
        <v>-11.749999999999996</v>
      </c>
      <c r="AE30" s="2">
        <f>VLOOKUP($F30,Experiment!$A$2:$U$90,MATCH(Results!AE$1,Experiment!$A$1:$U$1,0),FALSE)</f>
        <v>1979.4375</v>
      </c>
      <c r="AF30" s="2">
        <f>VLOOKUP($F30,Experiment!$A$2:$U$90,MATCH(Results!AF$1,Experiment!$A$1:$U$1,0),FALSE)</f>
        <v>44.490869849891673</v>
      </c>
      <c r="AG30" s="3">
        <f>VLOOKUP($F30,Experiment!$A$2:$W$90,MATCH(Results!AG$1,Experiment!$A$1:$W$1,0),FALSE)</f>
        <v>0.89414323918902561</v>
      </c>
      <c r="AH30" s="3">
        <f>VLOOKUP($F30,Experiment!$A$2:$W$90,MATCH(Results!AH$1,Experiment!$A$1:$W$1,0),FALSE)</f>
        <v>0.42914847753168511</v>
      </c>
      <c r="AI30" s="3">
        <f>VLOOKUP($F30,Experiment!$A$2:$X$90,MATCH(Results!AI$1,Experiment!$A$1:$X$1,0),FALSE)</f>
        <v>0.57085152246831483</v>
      </c>
      <c r="AJ30" s="2">
        <f>Table1[[#This Row],[Gain]]^Table1[[#This Row],[θ]]</f>
        <v>82.432217522931154</v>
      </c>
      <c r="AK30" s="2">
        <f>-Table1[[#This Row],[λ]]*-Table1[[#This Row],[Loss]]^Table1[[#This Row],[θ]]</f>
        <v>172.23577024121218</v>
      </c>
      <c r="AL30" s="2">
        <f>Table1[[#This Row],[v_n_w_g]]-Table1[[#This Row],[v_n_w_l]]</f>
        <v>-89.803552718281026</v>
      </c>
      <c r="AM30" s="2">
        <f>IF(Table1[[#This Row],[diff_v]]&gt;=1,1,0)</f>
        <v>0</v>
      </c>
    </row>
    <row r="31" spans="1:39" hidden="1" x14ac:dyDescent="0.3">
      <c r="A31">
        <v>29</v>
      </c>
      <c r="B31" t="s">
        <v>43</v>
      </c>
      <c r="C31" s="22">
        <f>VLOOKUP(Table1[[#This Row],[Subject]],'Subject Profile'!$A$2:$E$8,4,FALSE)</f>
        <v>1.1960207441678836</v>
      </c>
      <c r="D31" s="22">
        <f>VLOOKUP(Table1[[#This Row],[Subject]],'Subject Profile'!$A$2:$E$8,5,FALSE)</f>
        <v>-1.6</v>
      </c>
      <c r="E31" t="s">
        <v>49</v>
      </c>
      <c r="F31" t="s">
        <v>35</v>
      </c>
      <c r="G31" t="s">
        <v>5</v>
      </c>
      <c r="H31">
        <f>IF(Table1[[#This Row],[decision]]="accept",1,0)</f>
        <v>0</v>
      </c>
      <c r="I31">
        <v>0</v>
      </c>
      <c r="J31" t="s">
        <v>107</v>
      </c>
      <c r="K31">
        <v>1664285507</v>
      </c>
      <c r="L31">
        <v>4</v>
      </c>
      <c r="M31" t="str">
        <f>VLOOKUP($F31,Experiment!$A$2:$U$90,MATCH(Results!M$1,Experiment!$A$1:$U$1,0)+1,FALSE)</f>
        <v>I</v>
      </c>
      <c r="N31">
        <f>IF(Table1[[#This Row],[Impact]]="I",0,1)</f>
        <v>0</v>
      </c>
      <c r="O31" s="2">
        <f>VLOOKUP($F31,Experiment!$A$2:$U$90,MATCH(Results!O$1,Experiment!$A$1:$U$1,0),FALSE)</f>
        <v>-10</v>
      </c>
      <c r="P31" s="3">
        <f>VLOOKUP($F31,Experiment!$A$2:$U$90,MATCH(Results!P$1,Experiment!$A$1:$U$1,0),FALSE)</f>
        <v>0.5</v>
      </c>
      <c r="Q31" s="2">
        <f>VLOOKUP($F31,Experiment!$A$2:$U$90,MATCH(Results!Q$1,Experiment!$A$1:$U$1,0),FALSE)</f>
        <v>20</v>
      </c>
      <c r="R31" s="3">
        <f>VLOOKUP($F31,Experiment!$A$2:$U$90,MATCH(Results!R$1,Experiment!$A$1:$U$1,0),FALSE)</f>
        <v>0.5</v>
      </c>
      <c r="S31" s="2">
        <f>VLOOKUP($F31,Experiment!$A$2:$U$90,MATCH(Results!S$1,Experiment!$A$1:$U$1,0),FALSE)</f>
        <v>5</v>
      </c>
      <c r="T31" s="2">
        <f>VLOOKUP($F31,Experiment!$A$2:$U$90,MATCH(Results!T$1,Experiment!$A$1:$U$1,0),FALSE)</f>
        <v>225</v>
      </c>
      <c r="U31" s="2">
        <f>VLOOKUP($F31,Experiment!$A$2:$U$90,MATCH(Results!U$1,Experiment!$A$1:$U$1,0),FALSE)</f>
        <v>15</v>
      </c>
      <c r="V31" s="2">
        <f>VLOOKUP($F31,Experiment!$A$2:$U$90,MATCH(Results!V$1,Experiment!$A$1:$U$1,0),FALSE)</f>
        <v>2</v>
      </c>
      <c r="W31" s="3">
        <f>VLOOKUP($F31,Experiment!$A$2:$U$90,MATCH(Results!W$1,Experiment!$A$1:$U$1,0),FALSE)</f>
        <v>0.25</v>
      </c>
      <c r="X31" s="3">
        <f>VLOOKUP($F31,Experiment!$A$2:$U$90,MATCH(Results!X$1,Experiment!$A$1:$U$1,0),FALSE)</f>
        <v>0.75</v>
      </c>
      <c r="Y31" s="2">
        <f>VLOOKUP($F31,Experiment!$A$2:$U$90,MATCH(Results!Y$1,Experiment!$A$1:$U$1,0),FALSE)</f>
        <v>2</v>
      </c>
      <c r="Z31" s="3">
        <f>VLOOKUP($F31,Experiment!$A$2:$U$90,MATCH(Results!Z$1,Experiment!$A$1:$U$1,0),FALSE)</f>
        <v>0.5</v>
      </c>
      <c r="AA31" s="3">
        <f>VLOOKUP($F31,Experiment!$A$2:$U$90,MATCH(Results!AA$1,Experiment!$A$1:$U$1,0),FALSE)</f>
        <v>0.25</v>
      </c>
      <c r="AB31" s="3">
        <f>VLOOKUP($F31,Experiment!$A$2:$U$90,MATCH(Results!AB$1,Experiment!$A$1:$U$1,0),FALSE)</f>
        <v>0.625</v>
      </c>
      <c r="AC31" s="3">
        <f>VLOOKUP($F31,Experiment!$A$2:$U$90,MATCH(Results!AC$1,Experiment!$A$1:$U$1,0),FALSE)</f>
        <v>0.375</v>
      </c>
      <c r="AD31" s="2">
        <f>VLOOKUP($F31,Experiment!$A$2:$U$90,MATCH(Results!AD$1,Experiment!$A$1:$U$1,0),FALSE)</f>
        <v>1.25</v>
      </c>
      <c r="AE31" s="2">
        <f>VLOOKUP($F31,Experiment!$A$2:$U$90,MATCH(Results!AE$1,Experiment!$A$1:$U$1,0),FALSE)</f>
        <v>210.9375</v>
      </c>
      <c r="AF31" s="2">
        <f>VLOOKUP($F31,Experiment!$A$2:$U$90,MATCH(Results!AF$1,Experiment!$A$1:$U$1,0),FALSE)</f>
        <v>14.523687548277813</v>
      </c>
      <c r="AG31" s="3">
        <f>VLOOKUP($F31,Experiment!$A$2:$W$90,MATCH(Results!AG$1,Experiment!$A$1:$W$1,0),FALSE)</f>
        <v>0.82730419370997643</v>
      </c>
      <c r="AH31" s="3">
        <f>VLOOKUP($F31,Experiment!$A$2:$W$90,MATCH(Results!AH$1,Experiment!$A$1:$W$1,0),FALSE)</f>
        <v>0.38648875795104182</v>
      </c>
      <c r="AI31" s="3">
        <f>VLOOKUP($F31,Experiment!$A$2:$X$90,MATCH(Results!AI$1,Experiment!$A$1:$X$1,0),FALSE)</f>
        <v>0.61351124204895813</v>
      </c>
      <c r="AJ31" s="2">
        <f>Table1[[#This Row],[Gain]]^Table1[[#This Row],[θ]]</f>
        <v>35.979809832580635</v>
      </c>
      <c r="AK31" s="2">
        <f>-Table1[[#This Row],[λ]]*-Table1[[#This Row],[Loss]]^Table1[[#This Row],[θ]]</f>
        <v>25.127005037389367</v>
      </c>
      <c r="AL31" s="2">
        <f>Table1[[#This Row],[v_n_w_g]]-Table1[[#This Row],[v_n_w_l]]</f>
        <v>10.852804795191268</v>
      </c>
      <c r="AM31" s="2">
        <f>IF(Table1[[#This Row],[diff_v]]&gt;=1,1,0)</f>
        <v>1</v>
      </c>
    </row>
    <row r="32" spans="1:39" hidden="1" x14ac:dyDescent="0.3">
      <c r="A32">
        <v>30</v>
      </c>
      <c r="B32" t="s">
        <v>43</v>
      </c>
      <c r="C32" s="22">
        <f>VLOOKUP(Table1[[#This Row],[Subject]],'Subject Profile'!$A$2:$E$8,4,FALSE)</f>
        <v>1.1960207441678836</v>
      </c>
      <c r="D32" s="22">
        <f>VLOOKUP(Table1[[#This Row],[Subject]],'Subject Profile'!$A$2:$E$8,5,FALSE)</f>
        <v>-1.6</v>
      </c>
      <c r="E32" t="s">
        <v>49</v>
      </c>
      <c r="F32" t="s">
        <v>36</v>
      </c>
      <c r="G32" t="s">
        <v>5</v>
      </c>
      <c r="H32">
        <f>IF(Table1[[#This Row],[decision]]="accept",1,0)</f>
        <v>0</v>
      </c>
      <c r="I32">
        <v>0</v>
      </c>
      <c r="J32" t="s">
        <v>107</v>
      </c>
      <c r="K32">
        <v>1664285511</v>
      </c>
      <c r="L32">
        <v>4</v>
      </c>
      <c r="M32" t="str">
        <f>VLOOKUP($F32,Experiment!$A$2:$U$90,MATCH(Results!M$1,Experiment!$A$1:$U$1,0)+1,FALSE)</f>
        <v>I</v>
      </c>
      <c r="N32">
        <f>IF(Table1[[#This Row],[Impact]]="I",0,1)</f>
        <v>0</v>
      </c>
      <c r="O32" s="2">
        <f>VLOOKUP($F32,Experiment!$A$2:$U$90,MATCH(Results!O$1,Experiment!$A$1:$U$1,0),FALSE)</f>
        <v>-10</v>
      </c>
      <c r="P32" s="3">
        <f>VLOOKUP($F32,Experiment!$A$2:$U$90,MATCH(Results!P$1,Experiment!$A$1:$U$1,0),FALSE)</f>
        <v>0.5</v>
      </c>
      <c r="Q32" s="2">
        <f>VLOOKUP($F32,Experiment!$A$2:$U$90,MATCH(Results!Q$1,Experiment!$A$1:$U$1,0),FALSE)</f>
        <v>0</v>
      </c>
      <c r="R32" s="3">
        <f>VLOOKUP($F32,Experiment!$A$2:$U$90,MATCH(Results!R$1,Experiment!$A$1:$U$1,0),FALSE)</f>
        <v>0.5</v>
      </c>
      <c r="S32" s="2">
        <f>VLOOKUP($F32,Experiment!$A$2:$U$90,MATCH(Results!S$1,Experiment!$A$1:$U$1,0),FALSE)</f>
        <v>-5</v>
      </c>
      <c r="T32" s="2">
        <f>VLOOKUP($F32,Experiment!$A$2:$U$90,MATCH(Results!T$1,Experiment!$A$1:$U$1,0),FALSE)</f>
        <v>25</v>
      </c>
      <c r="U32" s="2">
        <f>VLOOKUP($F32,Experiment!$A$2:$U$90,MATCH(Results!U$1,Experiment!$A$1:$U$1,0),FALSE)</f>
        <v>5</v>
      </c>
      <c r="V32" s="2">
        <f>VLOOKUP($F32,Experiment!$A$2:$U$90,MATCH(Results!V$1,Experiment!$A$1:$U$1,0),FALSE)</f>
        <v>2</v>
      </c>
      <c r="W32" s="3">
        <f>VLOOKUP($F32,Experiment!$A$2:$U$90,MATCH(Results!W$1,Experiment!$A$1:$U$1,0),FALSE)</f>
        <v>0</v>
      </c>
      <c r="X32" s="3">
        <f>VLOOKUP($F32,Experiment!$A$2:$U$90,MATCH(Results!X$1,Experiment!$A$1:$U$1,0),FALSE)</f>
        <v>1</v>
      </c>
      <c r="Y32" s="2">
        <f>VLOOKUP($F32,Experiment!$A$2:$U$90,MATCH(Results!Y$1,Experiment!$A$1:$U$1,0),FALSE)</f>
        <v>2</v>
      </c>
      <c r="Z32" s="3">
        <f>VLOOKUP($F32,Experiment!$A$2:$U$90,MATCH(Results!Z$1,Experiment!$A$1:$U$1,0),FALSE)</f>
        <v>0.5</v>
      </c>
      <c r="AA32" s="3">
        <f>VLOOKUP($F32,Experiment!$A$2:$U$90,MATCH(Results!AA$1,Experiment!$A$1:$U$1,0),FALSE)</f>
        <v>0.5</v>
      </c>
      <c r="AB32" s="3">
        <f>VLOOKUP($F32,Experiment!$A$2:$U$90,MATCH(Results!AB$1,Experiment!$A$1:$U$1,0),FALSE)</f>
        <v>0.5</v>
      </c>
      <c r="AC32" s="3">
        <f>VLOOKUP($F32,Experiment!$A$2:$U$90,MATCH(Results!AC$1,Experiment!$A$1:$U$1,0),FALSE)</f>
        <v>0.5</v>
      </c>
      <c r="AD32" s="2">
        <f>VLOOKUP($F32,Experiment!$A$2:$U$90,MATCH(Results!AD$1,Experiment!$A$1:$U$1,0),FALSE)</f>
        <v>-5</v>
      </c>
      <c r="AE32" s="2">
        <f>VLOOKUP($F32,Experiment!$A$2:$U$90,MATCH(Results!AE$1,Experiment!$A$1:$U$1,0),FALSE)</f>
        <v>25</v>
      </c>
      <c r="AF32" s="2">
        <f>VLOOKUP($F32,Experiment!$A$2:$U$90,MATCH(Results!AF$1,Experiment!$A$1:$U$1,0),FALSE)</f>
        <v>5</v>
      </c>
      <c r="AG32" s="3">
        <f>VLOOKUP($F32,Experiment!$A$2:$W$90,MATCH(Results!AG$1,Experiment!$A$1:$W$1,0),FALSE)</f>
        <v>1</v>
      </c>
      <c r="AH32" s="3">
        <f>VLOOKUP($F32,Experiment!$A$2:$W$90,MATCH(Results!AH$1,Experiment!$A$1:$W$1,0),FALSE)</f>
        <v>0.5</v>
      </c>
      <c r="AI32" s="3">
        <f>VLOOKUP($F32,Experiment!$A$2:$X$90,MATCH(Results!AI$1,Experiment!$A$1:$X$1,0),FALSE)</f>
        <v>0.5</v>
      </c>
      <c r="AJ32" s="2">
        <f>Table1[[#This Row],[Gain]]^Table1[[#This Row],[θ]]</f>
        <v>0</v>
      </c>
      <c r="AK32" s="2">
        <f>-Table1[[#This Row],[λ]]*-Table1[[#This Row],[Loss]]^Table1[[#This Row],[θ]]</f>
        <v>25.127005037389367</v>
      </c>
      <c r="AL32" s="2">
        <f>Table1[[#This Row],[v_n_w_g]]-Table1[[#This Row],[v_n_w_l]]</f>
        <v>-25.127005037389367</v>
      </c>
      <c r="AM32" s="2">
        <f>IF(Table1[[#This Row],[diff_v]]&gt;=1,1,0)</f>
        <v>0</v>
      </c>
    </row>
    <row r="33" spans="1:39" hidden="1" x14ac:dyDescent="0.3">
      <c r="A33">
        <v>31</v>
      </c>
      <c r="B33" t="s">
        <v>43</v>
      </c>
      <c r="C33" s="22">
        <f>VLOOKUP(Table1[[#This Row],[Subject]],'Subject Profile'!$A$2:$E$8,4,FALSE)</f>
        <v>1.1960207441678836</v>
      </c>
      <c r="D33" s="22">
        <f>VLOOKUP(Table1[[#This Row],[Subject]],'Subject Profile'!$A$2:$E$8,5,FALSE)</f>
        <v>-1.6</v>
      </c>
      <c r="E33" t="s">
        <v>49</v>
      </c>
      <c r="F33" t="s">
        <v>37</v>
      </c>
      <c r="G33" t="s">
        <v>7</v>
      </c>
      <c r="H33">
        <f>IF(Table1[[#This Row],[decision]]="accept",1,0)</f>
        <v>1</v>
      </c>
      <c r="I33">
        <v>-50</v>
      </c>
      <c r="J33" t="s">
        <v>107</v>
      </c>
      <c r="K33">
        <v>1664285519</v>
      </c>
      <c r="L33">
        <v>8</v>
      </c>
      <c r="M33" t="str">
        <f>VLOOKUP($F33,Experiment!$A$2:$U$90,MATCH(Results!M$1,Experiment!$A$1:$U$1,0)+1,FALSE)</f>
        <v>I</v>
      </c>
      <c r="N33">
        <f>IF(Table1[[#This Row],[Impact]]="I",0,1)</f>
        <v>0</v>
      </c>
      <c r="O33" s="2">
        <f>VLOOKUP($F33,Experiment!$A$2:$U$90,MATCH(Results!O$1,Experiment!$A$1:$U$1,0),FALSE)</f>
        <v>-50</v>
      </c>
      <c r="P33" s="3">
        <f>VLOOKUP($F33,Experiment!$A$2:$U$90,MATCH(Results!P$1,Experiment!$A$1:$U$1,0),FALSE)</f>
        <v>0.5</v>
      </c>
      <c r="Q33" s="2">
        <f>VLOOKUP($F33,Experiment!$A$2:$U$90,MATCH(Results!Q$1,Experiment!$A$1:$U$1,0),FALSE)</f>
        <v>70</v>
      </c>
      <c r="R33" s="3">
        <f>VLOOKUP($F33,Experiment!$A$2:$U$90,MATCH(Results!R$1,Experiment!$A$1:$U$1,0),FALSE)</f>
        <v>0.5</v>
      </c>
      <c r="S33" s="2">
        <f>VLOOKUP($F33,Experiment!$A$2:$U$90,MATCH(Results!S$1,Experiment!$A$1:$U$1,0),FALSE)</f>
        <v>10</v>
      </c>
      <c r="T33" s="2">
        <f>VLOOKUP($F33,Experiment!$A$2:$U$90,MATCH(Results!T$1,Experiment!$A$1:$U$1,0),FALSE)</f>
        <v>3600</v>
      </c>
      <c r="U33" s="2">
        <f>VLOOKUP($F33,Experiment!$A$2:$U$90,MATCH(Results!U$1,Experiment!$A$1:$U$1,0),FALSE)</f>
        <v>60</v>
      </c>
      <c r="V33" s="2">
        <f>VLOOKUP($F33,Experiment!$A$2:$U$90,MATCH(Results!V$1,Experiment!$A$1:$U$1,0),FALSE)</f>
        <v>2</v>
      </c>
      <c r="W33" s="3">
        <f>VLOOKUP($F33,Experiment!$A$2:$U$90,MATCH(Results!W$1,Experiment!$A$1:$U$1,0),FALSE)</f>
        <v>0.25</v>
      </c>
      <c r="X33" s="3">
        <f>VLOOKUP($F33,Experiment!$A$2:$U$90,MATCH(Results!X$1,Experiment!$A$1:$U$1,0),FALSE)</f>
        <v>0.75</v>
      </c>
      <c r="Y33" s="2">
        <f>VLOOKUP($F33,Experiment!$A$2:$U$90,MATCH(Results!Y$1,Experiment!$A$1:$U$1,0),FALSE)</f>
        <v>1</v>
      </c>
      <c r="Z33" s="3">
        <f>VLOOKUP($F33,Experiment!$A$2:$U$90,MATCH(Results!Z$1,Experiment!$A$1:$U$1,0),FALSE)</f>
        <v>0.25</v>
      </c>
      <c r="AA33" s="3">
        <f>VLOOKUP($F33,Experiment!$A$2:$U$90,MATCH(Results!AA$1,Experiment!$A$1:$U$1,0),FALSE)</f>
        <v>0.5</v>
      </c>
      <c r="AB33" s="3">
        <f>VLOOKUP($F33,Experiment!$A$2:$U$90,MATCH(Results!AB$1,Experiment!$A$1:$U$1,0),FALSE)</f>
        <v>0.375</v>
      </c>
      <c r="AC33" s="3">
        <f>VLOOKUP($F33,Experiment!$A$2:$U$90,MATCH(Results!AC$1,Experiment!$A$1:$U$1,0),FALSE)</f>
        <v>0.625</v>
      </c>
      <c r="AD33" s="2">
        <f>VLOOKUP($F33,Experiment!$A$2:$U$90,MATCH(Results!AD$1,Experiment!$A$1:$U$1,0),FALSE)</f>
        <v>25</v>
      </c>
      <c r="AE33" s="2">
        <f>VLOOKUP($F33,Experiment!$A$2:$U$90,MATCH(Results!AE$1,Experiment!$A$1:$U$1,0),FALSE)</f>
        <v>3375</v>
      </c>
      <c r="AF33" s="2">
        <f>VLOOKUP($F33,Experiment!$A$2:$U$90,MATCH(Results!AF$1,Experiment!$A$1:$U$1,0),FALSE)</f>
        <v>58.094750193111253</v>
      </c>
      <c r="AG33" s="3">
        <f>VLOOKUP($F33,Experiment!$A$2:$W$90,MATCH(Results!AG$1,Experiment!$A$1:$W$1,0),FALSE)</f>
        <v>1</v>
      </c>
      <c r="AH33" s="3">
        <f>VLOOKUP($F33,Experiment!$A$2:$W$90,MATCH(Results!AH$1,Experiment!$A$1:$W$1,0),FALSE)</f>
        <v>0.625</v>
      </c>
      <c r="AI33" s="3">
        <f>VLOOKUP($F33,Experiment!$A$2:$X$90,MATCH(Results!AI$1,Experiment!$A$1:$X$1,0),FALSE)</f>
        <v>0.375</v>
      </c>
      <c r="AJ33" s="2">
        <f>Table1[[#This Row],[Gain]]^Table1[[#This Row],[θ]]</f>
        <v>160.98133731857229</v>
      </c>
      <c r="AK33" s="2">
        <f>-Table1[[#This Row],[λ]]*-Table1[[#This Row],[Loss]]^Table1[[#This Row],[θ]]</f>
        <v>172.23577024121218</v>
      </c>
      <c r="AL33" s="2">
        <f>Table1[[#This Row],[v_n_w_g]]-Table1[[#This Row],[v_n_w_l]]</f>
        <v>-11.254432922639893</v>
      </c>
      <c r="AM33" s="2">
        <f>IF(Table1[[#This Row],[diff_v]]&gt;=1,1,0)</f>
        <v>0</v>
      </c>
    </row>
    <row r="34" spans="1:39" hidden="1" x14ac:dyDescent="0.3">
      <c r="A34">
        <v>32</v>
      </c>
      <c r="B34" t="s">
        <v>43</v>
      </c>
      <c r="C34" s="22">
        <f>VLOOKUP(Table1[[#This Row],[Subject]],'Subject Profile'!$A$2:$E$8,4,FALSE)</f>
        <v>1.1960207441678836</v>
      </c>
      <c r="D34" s="22">
        <f>VLOOKUP(Table1[[#This Row],[Subject]],'Subject Profile'!$A$2:$E$8,5,FALSE)</f>
        <v>-1.6</v>
      </c>
      <c r="E34" t="s">
        <v>49</v>
      </c>
      <c r="F34" t="s">
        <v>38</v>
      </c>
      <c r="G34" t="s">
        <v>5</v>
      </c>
      <c r="H34">
        <f>IF(Table1[[#This Row],[decision]]="accept",1,0)</f>
        <v>0</v>
      </c>
      <c r="I34">
        <v>0</v>
      </c>
      <c r="J34" t="s">
        <v>107</v>
      </c>
      <c r="K34">
        <v>1664285523</v>
      </c>
      <c r="L34">
        <v>4</v>
      </c>
      <c r="M34" t="str">
        <f>VLOOKUP($F34,Experiment!$A$2:$U$90,MATCH(Results!M$1,Experiment!$A$1:$U$1,0)+1,FALSE)</f>
        <v>I</v>
      </c>
      <c r="N34">
        <f>IF(Table1[[#This Row],[Impact]]="I",0,1)</f>
        <v>0</v>
      </c>
      <c r="O34" s="2">
        <f>VLOOKUP($F34,Experiment!$A$2:$U$90,MATCH(Results!O$1,Experiment!$A$1:$U$1,0),FALSE)</f>
        <v>-90</v>
      </c>
      <c r="P34" s="3">
        <f>VLOOKUP($F34,Experiment!$A$2:$U$90,MATCH(Results!P$1,Experiment!$A$1:$U$1,0),FALSE)</f>
        <v>0.5</v>
      </c>
      <c r="Q34" s="2">
        <f>VLOOKUP($F34,Experiment!$A$2:$U$90,MATCH(Results!Q$1,Experiment!$A$1:$U$1,0),FALSE)</f>
        <v>90</v>
      </c>
      <c r="R34" s="3">
        <f>VLOOKUP($F34,Experiment!$A$2:$U$90,MATCH(Results!R$1,Experiment!$A$1:$U$1,0),FALSE)</f>
        <v>0.5</v>
      </c>
      <c r="S34" s="2">
        <f>VLOOKUP($F34,Experiment!$A$2:$U$90,MATCH(Results!S$1,Experiment!$A$1:$U$1,0),FALSE)</f>
        <v>0</v>
      </c>
      <c r="T34" s="2">
        <f>VLOOKUP($F34,Experiment!$A$2:$U$90,MATCH(Results!T$1,Experiment!$A$1:$U$1,0),FALSE)</f>
        <v>8100</v>
      </c>
      <c r="U34" s="2">
        <f>VLOOKUP($F34,Experiment!$A$2:$U$90,MATCH(Results!U$1,Experiment!$A$1:$U$1,0),FALSE)</f>
        <v>90</v>
      </c>
      <c r="V34" s="2">
        <f>VLOOKUP($F34,Experiment!$A$2:$U$90,MATCH(Results!V$1,Experiment!$A$1:$U$1,0),FALSE)</f>
        <v>4</v>
      </c>
      <c r="W34" s="3">
        <f>VLOOKUP($F34,Experiment!$A$2:$U$90,MATCH(Results!W$1,Experiment!$A$1:$U$1,0),FALSE)</f>
        <v>0.75</v>
      </c>
      <c r="X34" s="3">
        <f>VLOOKUP($F34,Experiment!$A$2:$U$90,MATCH(Results!X$1,Experiment!$A$1:$U$1,0),FALSE)</f>
        <v>0.25</v>
      </c>
      <c r="Y34" s="2">
        <f>VLOOKUP($F34,Experiment!$A$2:$U$90,MATCH(Results!Y$1,Experiment!$A$1:$U$1,0),FALSE)</f>
        <v>1</v>
      </c>
      <c r="Z34" s="3">
        <f>VLOOKUP($F34,Experiment!$A$2:$U$90,MATCH(Results!Z$1,Experiment!$A$1:$U$1,0),FALSE)</f>
        <v>0.2</v>
      </c>
      <c r="AA34" s="3">
        <f>VLOOKUP($F34,Experiment!$A$2:$U$90,MATCH(Results!AA$1,Experiment!$A$1:$U$1,0),FALSE)</f>
        <v>4.9999999999999989E-2</v>
      </c>
      <c r="AB34" s="3">
        <f>VLOOKUP($F34,Experiment!$A$2:$U$90,MATCH(Results!AB$1,Experiment!$A$1:$U$1,0),FALSE)</f>
        <v>0.57499999999999996</v>
      </c>
      <c r="AC34" s="3">
        <f>VLOOKUP($F34,Experiment!$A$2:$U$90,MATCH(Results!AC$1,Experiment!$A$1:$U$1,0),FALSE)</f>
        <v>0.42500000000000004</v>
      </c>
      <c r="AD34" s="2">
        <f>VLOOKUP($F34,Experiment!$A$2:$U$90,MATCH(Results!AD$1,Experiment!$A$1:$U$1,0),FALSE)</f>
        <v>-13.499999999999986</v>
      </c>
      <c r="AE34" s="2">
        <f>VLOOKUP($F34,Experiment!$A$2:$U$90,MATCH(Results!AE$1,Experiment!$A$1:$U$1,0),FALSE)</f>
        <v>7917.75</v>
      </c>
      <c r="AF34" s="2">
        <f>VLOOKUP($F34,Experiment!$A$2:$U$90,MATCH(Results!AF$1,Experiment!$A$1:$U$1,0),FALSE)</f>
        <v>88.981739699783347</v>
      </c>
      <c r="AG34" s="3">
        <f>VLOOKUP($F34,Experiment!$A$2:$W$90,MATCH(Results!AG$1,Experiment!$A$1:$W$1,0),FALSE)</f>
        <v>0.89414323918902561</v>
      </c>
      <c r="AH34" s="3">
        <f>VLOOKUP($F34,Experiment!$A$2:$W$90,MATCH(Results!AH$1,Experiment!$A$1:$W$1,0),FALSE)</f>
        <v>0.42914847753168511</v>
      </c>
      <c r="AI34" s="3">
        <f>VLOOKUP($F34,Experiment!$A$2:$X$90,MATCH(Results!AI$1,Experiment!$A$1:$X$1,0),FALSE)</f>
        <v>0.57085152246831483</v>
      </c>
      <c r="AJ34" s="2">
        <f>Table1[[#This Row],[Gain]]^Table1[[#This Row],[θ]]</f>
        <v>217.42755411656807</v>
      </c>
      <c r="AK34" s="2">
        <f>-Table1[[#This Row],[λ]]*-Table1[[#This Row],[Loss]]^Table1[[#This Row],[θ]]</f>
        <v>347.88408658650894</v>
      </c>
      <c r="AL34" s="2">
        <f>Table1[[#This Row],[v_n_w_g]]-Table1[[#This Row],[v_n_w_l]]</f>
        <v>-130.45653246994087</v>
      </c>
      <c r="AM34" s="2">
        <f>IF(Table1[[#This Row],[diff_v]]&gt;=1,1,0)</f>
        <v>0</v>
      </c>
    </row>
    <row r="35" spans="1:39" hidden="1" x14ac:dyDescent="0.3">
      <c r="A35">
        <v>33</v>
      </c>
      <c r="B35" t="s">
        <v>43</v>
      </c>
      <c r="C35" s="22">
        <f>VLOOKUP(Table1[[#This Row],[Subject]],'Subject Profile'!$A$2:$E$8,4,FALSE)</f>
        <v>1.1960207441678836</v>
      </c>
      <c r="D35" s="22">
        <f>VLOOKUP(Table1[[#This Row],[Subject]],'Subject Profile'!$A$2:$E$8,5,FALSE)</f>
        <v>-1.6</v>
      </c>
      <c r="E35" t="s">
        <v>49</v>
      </c>
      <c r="F35" t="s">
        <v>39</v>
      </c>
      <c r="G35" t="s">
        <v>7</v>
      </c>
      <c r="H35">
        <f>IF(Table1[[#This Row],[decision]]="accept",1,0)</f>
        <v>1</v>
      </c>
      <c r="I35">
        <v>0</v>
      </c>
      <c r="J35" t="s">
        <v>107</v>
      </c>
      <c r="K35">
        <v>1664285527</v>
      </c>
      <c r="L35">
        <v>4</v>
      </c>
      <c r="M35" t="str">
        <f>VLOOKUP($F35,Experiment!$A$2:$U$90,MATCH(Results!M$1,Experiment!$A$1:$U$1,0)+1,FALSE)</f>
        <v>I</v>
      </c>
      <c r="N35">
        <f>IF(Table1[[#This Row],[Impact]]="I",0,1)</f>
        <v>0</v>
      </c>
      <c r="O35" s="2">
        <f>VLOOKUP($F35,Experiment!$A$2:$U$90,MATCH(Results!O$1,Experiment!$A$1:$U$1,0),FALSE)</f>
        <v>0</v>
      </c>
      <c r="P35" s="3">
        <f>VLOOKUP($F35,Experiment!$A$2:$U$90,MATCH(Results!P$1,Experiment!$A$1:$U$1,0),FALSE)</f>
        <v>0.5</v>
      </c>
      <c r="Q35" s="2">
        <f>VLOOKUP($F35,Experiment!$A$2:$U$90,MATCH(Results!Q$1,Experiment!$A$1:$U$1,0),FALSE)</f>
        <v>10</v>
      </c>
      <c r="R35" s="3">
        <f>VLOOKUP($F35,Experiment!$A$2:$U$90,MATCH(Results!R$1,Experiment!$A$1:$U$1,0),FALSE)</f>
        <v>0.5</v>
      </c>
      <c r="S35" s="2">
        <f>VLOOKUP($F35,Experiment!$A$2:$U$90,MATCH(Results!S$1,Experiment!$A$1:$U$1,0),FALSE)</f>
        <v>5</v>
      </c>
      <c r="T35" s="2">
        <f>VLOOKUP($F35,Experiment!$A$2:$U$90,MATCH(Results!T$1,Experiment!$A$1:$U$1,0),FALSE)</f>
        <v>25</v>
      </c>
      <c r="U35" s="2">
        <f>VLOOKUP($F35,Experiment!$A$2:$U$90,MATCH(Results!U$1,Experiment!$A$1:$U$1,0),FALSE)</f>
        <v>5</v>
      </c>
      <c r="V35" s="2">
        <f>VLOOKUP($F35,Experiment!$A$2:$U$90,MATCH(Results!V$1,Experiment!$A$1:$U$1,0),FALSE)</f>
        <v>4</v>
      </c>
      <c r="W35" s="3">
        <f>VLOOKUP($F35,Experiment!$A$2:$U$90,MATCH(Results!W$1,Experiment!$A$1:$U$1,0),FALSE)</f>
        <v>0.75</v>
      </c>
      <c r="X35" s="3">
        <f>VLOOKUP($F35,Experiment!$A$2:$U$90,MATCH(Results!X$1,Experiment!$A$1:$U$1,0),FALSE)</f>
        <v>0.25</v>
      </c>
      <c r="Y35" s="2">
        <f>VLOOKUP($F35,Experiment!$A$2:$U$90,MATCH(Results!Y$1,Experiment!$A$1:$U$1,0),FALSE)</f>
        <v>1</v>
      </c>
      <c r="Z35" s="3">
        <f>VLOOKUP($F35,Experiment!$A$2:$U$90,MATCH(Results!Z$1,Experiment!$A$1:$U$1,0),FALSE)</f>
        <v>0.2</v>
      </c>
      <c r="AA35" s="3">
        <f>VLOOKUP($F35,Experiment!$A$2:$U$90,MATCH(Results!AA$1,Experiment!$A$1:$U$1,0),FALSE)</f>
        <v>4.9999999999999989E-2</v>
      </c>
      <c r="AB35" s="3">
        <f>VLOOKUP($F35,Experiment!$A$2:$U$90,MATCH(Results!AB$1,Experiment!$A$1:$U$1,0),FALSE)</f>
        <v>0.57499999999999996</v>
      </c>
      <c r="AC35" s="3">
        <f>VLOOKUP($F35,Experiment!$A$2:$U$90,MATCH(Results!AC$1,Experiment!$A$1:$U$1,0),FALSE)</f>
        <v>0.42500000000000004</v>
      </c>
      <c r="AD35" s="2">
        <f>VLOOKUP($F35,Experiment!$A$2:$U$90,MATCH(Results!AD$1,Experiment!$A$1:$U$1,0),FALSE)</f>
        <v>4.25</v>
      </c>
      <c r="AE35" s="2">
        <f>VLOOKUP($F35,Experiment!$A$2:$U$90,MATCH(Results!AE$1,Experiment!$A$1:$U$1,0),FALSE)</f>
        <v>24.4375</v>
      </c>
      <c r="AF35" s="2">
        <f>VLOOKUP($F35,Experiment!$A$2:$U$90,MATCH(Results!AF$1,Experiment!$A$1:$U$1,0),FALSE)</f>
        <v>4.9434299833212973</v>
      </c>
      <c r="AG35" s="3">
        <f>VLOOKUP($F35,Experiment!$A$2:$W$90,MATCH(Results!AG$1,Experiment!$A$1:$W$1,0),FALSE)</f>
        <v>0.89414323918902561</v>
      </c>
      <c r="AH35" s="3">
        <f>VLOOKUP($F35,Experiment!$A$2:$W$90,MATCH(Results!AH$1,Experiment!$A$1:$W$1,0),FALSE)</f>
        <v>0.42914847753168511</v>
      </c>
      <c r="AI35" s="3">
        <f>VLOOKUP($F35,Experiment!$A$2:$X$90,MATCH(Results!AI$1,Experiment!$A$1:$X$1,0),FALSE)</f>
        <v>0.57085152246831483</v>
      </c>
      <c r="AJ35" s="2">
        <f>Table1[[#This Row],[Gain]]^Table1[[#This Row],[θ]]</f>
        <v>15.704378148368352</v>
      </c>
      <c r="AK35" s="2">
        <f>-Table1[[#This Row],[λ]]*-Table1[[#This Row],[Loss]]^Table1[[#This Row],[θ]]</f>
        <v>0</v>
      </c>
      <c r="AL35" s="2">
        <f>Table1[[#This Row],[v_n_w_g]]-Table1[[#This Row],[v_n_w_l]]</f>
        <v>15.704378148368352</v>
      </c>
      <c r="AM35" s="2">
        <f>IF(Table1[[#This Row],[diff_v]]&gt;=1,1,0)</f>
        <v>1</v>
      </c>
    </row>
    <row r="36" spans="1:39" hidden="1" x14ac:dyDescent="0.3">
      <c r="A36">
        <v>34</v>
      </c>
      <c r="B36" t="s">
        <v>43</v>
      </c>
      <c r="C36" s="22">
        <f>VLOOKUP(Table1[[#This Row],[Subject]],'Subject Profile'!$A$2:$E$8,4,FALSE)</f>
        <v>1.1960207441678836</v>
      </c>
      <c r="D36" s="22">
        <f>VLOOKUP(Table1[[#This Row],[Subject]],'Subject Profile'!$A$2:$E$8,5,FALSE)</f>
        <v>-1.6</v>
      </c>
      <c r="E36" t="s">
        <v>49</v>
      </c>
      <c r="F36" t="s">
        <v>40</v>
      </c>
      <c r="G36" t="s">
        <v>7</v>
      </c>
      <c r="H36">
        <f>IF(Table1[[#This Row],[decision]]="accept",1,0)</f>
        <v>1</v>
      </c>
      <c r="I36">
        <v>-10</v>
      </c>
      <c r="J36" t="s">
        <v>107</v>
      </c>
      <c r="K36">
        <v>1664285531</v>
      </c>
      <c r="L36">
        <v>4</v>
      </c>
      <c r="M36" t="str">
        <f>VLOOKUP($F36,Experiment!$A$2:$U$90,MATCH(Results!M$1,Experiment!$A$1:$U$1,0)+1,FALSE)</f>
        <v>I</v>
      </c>
      <c r="N36">
        <f>IF(Table1[[#This Row],[Impact]]="I",0,1)</f>
        <v>0</v>
      </c>
      <c r="O36" s="2">
        <f>VLOOKUP($F36,Experiment!$A$2:$U$90,MATCH(Results!O$1,Experiment!$A$1:$U$1,0),FALSE)</f>
        <v>-10</v>
      </c>
      <c r="P36" s="3">
        <f>VLOOKUP($F36,Experiment!$A$2:$U$90,MATCH(Results!P$1,Experiment!$A$1:$U$1,0),FALSE)</f>
        <v>0.5</v>
      </c>
      <c r="Q36" s="2">
        <f>VLOOKUP($F36,Experiment!$A$2:$U$90,MATCH(Results!Q$1,Experiment!$A$1:$U$1,0),FALSE)</f>
        <v>20</v>
      </c>
      <c r="R36" s="3">
        <f>VLOOKUP($F36,Experiment!$A$2:$U$90,MATCH(Results!R$1,Experiment!$A$1:$U$1,0),FALSE)</f>
        <v>0.5</v>
      </c>
      <c r="S36" s="2">
        <f>VLOOKUP($F36,Experiment!$A$2:$U$90,MATCH(Results!S$1,Experiment!$A$1:$U$1,0),FALSE)</f>
        <v>5</v>
      </c>
      <c r="T36" s="2">
        <f>VLOOKUP($F36,Experiment!$A$2:$U$90,MATCH(Results!T$1,Experiment!$A$1:$U$1,0),FALSE)</f>
        <v>225</v>
      </c>
      <c r="U36" s="2">
        <f>VLOOKUP($F36,Experiment!$A$2:$U$90,MATCH(Results!U$1,Experiment!$A$1:$U$1,0),FALSE)</f>
        <v>15</v>
      </c>
      <c r="V36" s="2">
        <f>VLOOKUP($F36,Experiment!$A$2:$U$90,MATCH(Results!V$1,Experiment!$A$1:$U$1,0),FALSE)</f>
        <v>2</v>
      </c>
      <c r="W36" s="3">
        <f>VLOOKUP($F36,Experiment!$A$2:$U$90,MATCH(Results!W$1,Experiment!$A$1:$U$1,0),FALSE)</f>
        <v>0</v>
      </c>
      <c r="X36" s="3">
        <f>VLOOKUP($F36,Experiment!$A$2:$U$90,MATCH(Results!X$1,Experiment!$A$1:$U$1,0),FALSE)</f>
        <v>1</v>
      </c>
      <c r="Y36" s="2">
        <f>VLOOKUP($F36,Experiment!$A$2:$U$90,MATCH(Results!Y$1,Experiment!$A$1:$U$1,0),FALSE)</f>
        <v>2</v>
      </c>
      <c r="Z36" s="3">
        <f>VLOOKUP($F36,Experiment!$A$2:$U$90,MATCH(Results!Z$1,Experiment!$A$1:$U$1,0),FALSE)</f>
        <v>0.5</v>
      </c>
      <c r="AA36" s="3">
        <f>VLOOKUP($F36,Experiment!$A$2:$U$90,MATCH(Results!AA$1,Experiment!$A$1:$U$1,0),FALSE)</f>
        <v>0.5</v>
      </c>
      <c r="AB36" s="3">
        <f>VLOOKUP($F36,Experiment!$A$2:$U$90,MATCH(Results!AB$1,Experiment!$A$1:$U$1,0),FALSE)</f>
        <v>0.5</v>
      </c>
      <c r="AC36" s="3">
        <f>VLOOKUP($F36,Experiment!$A$2:$U$90,MATCH(Results!AC$1,Experiment!$A$1:$U$1,0),FALSE)</f>
        <v>0.5</v>
      </c>
      <c r="AD36" s="2">
        <f>VLOOKUP($F36,Experiment!$A$2:$U$90,MATCH(Results!AD$1,Experiment!$A$1:$U$1,0),FALSE)</f>
        <v>5</v>
      </c>
      <c r="AE36" s="2">
        <f>VLOOKUP($F36,Experiment!$A$2:$U$90,MATCH(Results!AE$1,Experiment!$A$1:$U$1,0),FALSE)</f>
        <v>225</v>
      </c>
      <c r="AF36" s="2">
        <f>VLOOKUP($F36,Experiment!$A$2:$U$90,MATCH(Results!AF$1,Experiment!$A$1:$U$1,0),FALSE)</f>
        <v>15</v>
      </c>
      <c r="AG36" s="3">
        <f>VLOOKUP($F36,Experiment!$A$2:$W$90,MATCH(Results!AG$1,Experiment!$A$1:$W$1,0),FALSE)</f>
        <v>1</v>
      </c>
      <c r="AH36" s="3">
        <f>VLOOKUP($F36,Experiment!$A$2:$W$90,MATCH(Results!AH$1,Experiment!$A$1:$W$1,0),FALSE)</f>
        <v>0.5</v>
      </c>
      <c r="AI36" s="3">
        <f>VLOOKUP($F36,Experiment!$A$2:$X$90,MATCH(Results!AI$1,Experiment!$A$1:$X$1,0),FALSE)</f>
        <v>0.5</v>
      </c>
      <c r="AJ36" s="2">
        <f>Table1[[#This Row],[Gain]]^Table1[[#This Row],[θ]]</f>
        <v>35.979809832580635</v>
      </c>
      <c r="AK36" s="2">
        <f>-Table1[[#This Row],[λ]]*-Table1[[#This Row],[Loss]]^Table1[[#This Row],[θ]]</f>
        <v>25.127005037389367</v>
      </c>
      <c r="AL36" s="2">
        <f>Table1[[#This Row],[v_n_w_g]]-Table1[[#This Row],[v_n_w_l]]</f>
        <v>10.852804795191268</v>
      </c>
      <c r="AM36" s="2">
        <f>IF(Table1[[#This Row],[diff_v]]&gt;=1,1,0)</f>
        <v>1</v>
      </c>
    </row>
    <row r="37" spans="1:39" hidden="1" x14ac:dyDescent="0.3">
      <c r="A37">
        <v>0</v>
      </c>
      <c r="B37" t="s">
        <v>43</v>
      </c>
      <c r="C37" s="22">
        <f>VLOOKUP(Table1[[#This Row],[Subject]],'Subject Profile'!$A$2:$E$8,4,FALSE)</f>
        <v>1.1960207441678836</v>
      </c>
      <c r="D37" s="22">
        <f>VLOOKUP(Table1[[#This Row],[Subject]],'Subject Profile'!$A$2:$E$8,5,FALSE)</f>
        <v>-1.6</v>
      </c>
      <c r="E37" t="s">
        <v>108</v>
      </c>
      <c r="F37" t="s">
        <v>50</v>
      </c>
      <c r="G37" t="s">
        <v>7</v>
      </c>
      <c r="H37">
        <f>IF(Table1[[#This Row],[decision]]="accept",1,0)</f>
        <v>1</v>
      </c>
      <c r="I37">
        <v>180</v>
      </c>
      <c r="J37">
        <v>280</v>
      </c>
      <c r="K37">
        <v>1664285585</v>
      </c>
      <c r="L37" t="s">
        <v>136</v>
      </c>
      <c r="M37" t="str">
        <f>VLOOKUP($F37,Experiment!$A$2:$U$90,MATCH(Results!M$1,Experiment!$A$1:$U$1,0)+1,FALSE)</f>
        <v>I</v>
      </c>
      <c r="N37">
        <f>IF(Table1[[#This Row],[Impact]]="I",0,1)</f>
        <v>0</v>
      </c>
      <c r="O37" s="2">
        <f>VLOOKUP($F37,Experiment!$A$2:$U$90,MATCH(Results!O$1,Experiment!$A$1:$U$1,0),FALSE)</f>
        <v>-90</v>
      </c>
      <c r="P37" s="3">
        <f>VLOOKUP($F37,Experiment!$A$2:$U$90,MATCH(Results!P$1,Experiment!$A$1:$U$1,0),FALSE)</f>
        <v>0.5</v>
      </c>
      <c r="Q37" s="2">
        <f>VLOOKUP($F37,Experiment!$A$2:$U$90,MATCH(Results!Q$1,Experiment!$A$1:$U$1,0),FALSE)</f>
        <v>180</v>
      </c>
      <c r="R37" s="3">
        <f>VLOOKUP($F37,Experiment!$A$2:$U$90,MATCH(Results!R$1,Experiment!$A$1:$U$1,0),FALSE)</f>
        <v>0.5</v>
      </c>
      <c r="S37" s="2">
        <f>VLOOKUP($F37,Experiment!$A$2:$U$90,MATCH(Results!S$1,Experiment!$A$1:$U$1,0),FALSE)</f>
        <v>45</v>
      </c>
      <c r="T37" s="2">
        <f>VLOOKUP($F37,Experiment!$A$2:$U$90,MATCH(Results!T$1,Experiment!$A$1:$U$1,0),FALSE)</f>
        <v>18225</v>
      </c>
      <c r="U37" s="2">
        <f>VLOOKUP($F37,Experiment!$A$2:$U$90,MATCH(Results!U$1,Experiment!$A$1:$U$1,0),FALSE)</f>
        <v>135</v>
      </c>
      <c r="V37" s="2">
        <f>VLOOKUP($F37,Experiment!$A$2:$U$90,MATCH(Results!V$1,Experiment!$A$1:$U$1,0),FALSE)</f>
        <v>4</v>
      </c>
      <c r="W37" s="3">
        <f>VLOOKUP($F37,Experiment!$A$2:$U$90,MATCH(Results!W$1,Experiment!$A$1:$U$1,0),FALSE)</f>
        <v>0.75</v>
      </c>
      <c r="X37" s="3">
        <f>VLOOKUP($F37,Experiment!$A$2:$U$90,MATCH(Results!X$1,Experiment!$A$1:$U$1,0),FALSE)</f>
        <v>0.25</v>
      </c>
      <c r="Y37" s="2">
        <f>VLOOKUP($F37,Experiment!$A$2:$U$90,MATCH(Results!Y$1,Experiment!$A$1:$U$1,0),FALSE)</f>
        <v>2</v>
      </c>
      <c r="Z37" s="3">
        <f>VLOOKUP($F37,Experiment!$A$2:$U$90,MATCH(Results!Z$1,Experiment!$A$1:$U$1,0),FALSE)</f>
        <v>0.05</v>
      </c>
      <c r="AA37" s="3">
        <f>VLOOKUP($F37,Experiment!$A$2:$U$90,MATCH(Results!AA$1,Experiment!$A$1:$U$1,0),FALSE)</f>
        <v>0.2</v>
      </c>
      <c r="AB37" s="3">
        <f>VLOOKUP($F37,Experiment!$A$2:$U$90,MATCH(Results!AB$1,Experiment!$A$1:$U$1,0),FALSE)</f>
        <v>0.42499999999999999</v>
      </c>
      <c r="AC37" s="3">
        <f>VLOOKUP($F37,Experiment!$A$2:$U$90,MATCH(Results!AC$1,Experiment!$A$1:$U$1,0),FALSE)</f>
        <v>0.57499999999999996</v>
      </c>
      <c r="AD37" s="2">
        <f>VLOOKUP($F37,Experiment!$A$2:$U$90,MATCH(Results!AD$1,Experiment!$A$1:$U$1,0),FALSE)</f>
        <v>65.249999999999986</v>
      </c>
      <c r="AE37" s="2">
        <f>VLOOKUP($F37,Experiment!$A$2:$U$90,MATCH(Results!AE$1,Experiment!$A$1:$U$1,0),FALSE)</f>
        <v>17814.9375</v>
      </c>
      <c r="AF37" s="2">
        <f>VLOOKUP($F37,Experiment!$A$2:$U$90,MATCH(Results!AF$1,Experiment!$A$1:$U$1,0),FALSE)</f>
        <v>133.47260954967501</v>
      </c>
      <c r="AG37" s="3">
        <f>VLOOKUP($F37,Experiment!$A$2:$W$90,MATCH(Results!AG$1,Experiment!$A$1:$W$1,0),FALSE)</f>
        <v>1</v>
      </c>
      <c r="AH37" s="3">
        <f>VLOOKUP($F37,Experiment!$A$2:$W$90,MATCH(Results!AH$1,Experiment!$A$1:$W$1,0),FALSE)</f>
        <v>0.57499999999999996</v>
      </c>
      <c r="AI37" s="3">
        <f>VLOOKUP($F37,Experiment!$A$2:$X$90,MATCH(Results!AI$1,Experiment!$A$1:$X$1,0),FALSE)</f>
        <v>0.42500000000000004</v>
      </c>
      <c r="AJ37" s="2">
        <f>Table1[[#This Row],[Gain]]^Table1[[#This Row],[θ]]</f>
        <v>498.1414721148987</v>
      </c>
      <c r="AK37" s="2">
        <f>-Table1[[#This Row],[λ]]*-Table1[[#This Row],[Loss]]^Table1[[#This Row],[θ]]</f>
        <v>347.88408658650894</v>
      </c>
      <c r="AL37" s="2">
        <f>Table1[[#This Row],[v_n_w_g]]-Table1[[#This Row],[v_n_w_l]]</f>
        <v>150.25738552838976</v>
      </c>
      <c r="AM37" s="2">
        <f>IF(Table1[[#This Row],[diff_v]]&gt;=1,1,0)</f>
        <v>1</v>
      </c>
    </row>
    <row r="38" spans="1:39" hidden="1" x14ac:dyDescent="0.3">
      <c r="A38">
        <v>1</v>
      </c>
      <c r="B38" t="s">
        <v>43</v>
      </c>
      <c r="C38" s="22">
        <f>VLOOKUP(Table1[[#This Row],[Subject]],'Subject Profile'!$A$2:$E$8,4,FALSE)</f>
        <v>1.1960207441678836</v>
      </c>
      <c r="D38" s="22">
        <f>VLOOKUP(Table1[[#This Row],[Subject]],'Subject Profile'!$A$2:$E$8,5,FALSE)</f>
        <v>-1.6</v>
      </c>
      <c r="E38" t="s">
        <v>108</v>
      </c>
      <c r="F38" t="s">
        <v>51</v>
      </c>
      <c r="G38" t="s">
        <v>5</v>
      </c>
      <c r="H38">
        <f>IF(Table1[[#This Row],[decision]]="accept",1,0)</f>
        <v>0</v>
      </c>
      <c r="I38">
        <v>0</v>
      </c>
      <c r="J38">
        <v>280</v>
      </c>
      <c r="K38">
        <v>1664285593</v>
      </c>
      <c r="L38">
        <v>8</v>
      </c>
      <c r="M38" t="str">
        <f>VLOOKUP($F38,Experiment!$A$2:$U$90,MATCH(Results!M$1,Experiment!$A$1:$U$1,0)+1,FALSE)</f>
        <v>I</v>
      </c>
      <c r="N38">
        <f>IF(Table1[[#This Row],[Impact]]="I",0,1)</f>
        <v>0</v>
      </c>
      <c r="O38" s="2">
        <f>VLOOKUP($F38,Experiment!$A$2:$U$90,MATCH(Results!O$1,Experiment!$A$1:$U$1,0),FALSE)</f>
        <v>-90</v>
      </c>
      <c r="P38" s="3">
        <f>VLOOKUP($F38,Experiment!$A$2:$U$90,MATCH(Results!P$1,Experiment!$A$1:$U$1,0),FALSE)</f>
        <v>0.5</v>
      </c>
      <c r="Q38" s="2">
        <f>VLOOKUP($F38,Experiment!$A$2:$U$90,MATCH(Results!Q$1,Experiment!$A$1:$U$1,0),FALSE)</f>
        <v>80</v>
      </c>
      <c r="R38" s="3">
        <f>VLOOKUP($F38,Experiment!$A$2:$U$90,MATCH(Results!R$1,Experiment!$A$1:$U$1,0),FALSE)</f>
        <v>0.5</v>
      </c>
      <c r="S38" s="2">
        <f>VLOOKUP($F38,Experiment!$A$2:$U$90,MATCH(Results!S$1,Experiment!$A$1:$U$1,0),FALSE)</f>
        <v>-5</v>
      </c>
      <c r="T38" s="2">
        <f>VLOOKUP($F38,Experiment!$A$2:$U$90,MATCH(Results!T$1,Experiment!$A$1:$U$1,0),FALSE)</f>
        <v>7225</v>
      </c>
      <c r="U38" s="2">
        <f>VLOOKUP($F38,Experiment!$A$2:$U$90,MATCH(Results!U$1,Experiment!$A$1:$U$1,0),FALSE)</f>
        <v>85</v>
      </c>
      <c r="V38" s="2">
        <f>VLOOKUP($F38,Experiment!$A$2:$U$90,MATCH(Results!V$1,Experiment!$A$1:$U$1,0),FALSE)</f>
        <v>4</v>
      </c>
      <c r="W38" s="3">
        <f>VLOOKUP($F38,Experiment!$A$2:$U$90,MATCH(Results!W$1,Experiment!$A$1:$U$1,0),FALSE)</f>
        <v>0.25</v>
      </c>
      <c r="X38" s="3">
        <f>VLOOKUP($F38,Experiment!$A$2:$U$90,MATCH(Results!X$1,Experiment!$A$1:$U$1,0),FALSE)</f>
        <v>0.75</v>
      </c>
      <c r="Y38" s="2">
        <f>VLOOKUP($F38,Experiment!$A$2:$U$90,MATCH(Results!Y$1,Experiment!$A$1:$U$1,0),FALSE)</f>
        <v>1</v>
      </c>
      <c r="Z38" s="3">
        <f>VLOOKUP($F38,Experiment!$A$2:$U$90,MATCH(Results!Z$1,Experiment!$A$1:$U$1,0),FALSE)</f>
        <v>0.25</v>
      </c>
      <c r="AA38" s="3">
        <f>VLOOKUP($F38,Experiment!$A$2:$U$90,MATCH(Results!AA$1,Experiment!$A$1:$U$1,0),FALSE)</f>
        <v>0.5</v>
      </c>
      <c r="AB38" s="3">
        <f>VLOOKUP($F38,Experiment!$A$2:$U$90,MATCH(Results!AB$1,Experiment!$A$1:$U$1,0),FALSE)</f>
        <v>0.375</v>
      </c>
      <c r="AC38" s="3">
        <f>VLOOKUP($F38,Experiment!$A$2:$U$90,MATCH(Results!AC$1,Experiment!$A$1:$U$1,0),FALSE)</f>
        <v>0.625</v>
      </c>
      <c r="AD38" s="2">
        <f>VLOOKUP($F38,Experiment!$A$2:$U$90,MATCH(Results!AD$1,Experiment!$A$1:$U$1,0),FALSE)</f>
        <v>16.25</v>
      </c>
      <c r="AE38" s="2">
        <f>VLOOKUP($F38,Experiment!$A$2:$U$90,MATCH(Results!AE$1,Experiment!$A$1:$U$1,0),FALSE)</f>
        <v>6773.4375</v>
      </c>
      <c r="AF38" s="2">
        <f>VLOOKUP($F38,Experiment!$A$2:$U$90,MATCH(Results!AF$1,Experiment!$A$1:$U$1,0),FALSE)</f>
        <v>82.300896106907615</v>
      </c>
      <c r="AG38" s="3">
        <f>VLOOKUP($F38,Experiment!$A$2:$W$90,MATCH(Results!AG$1,Experiment!$A$1:$W$1,0),FALSE)</f>
        <v>1</v>
      </c>
      <c r="AH38" s="3">
        <f>VLOOKUP($F38,Experiment!$A$2:$W$90,MATCH(Results!AH$1,Experiment!$A$1:$W$1,0),FALSE)</f>
        <v>0.625</v>
      </c>
      <c r="AI38" s="3">
        <f>VLOOKUP($F38,Experiment!$A$2:$X$90,MATCH(Results!AI$1,Experiment!$A$1:$X$1,0),FALSE)</f>
        <v>0.375</v>
      </c>
      <c r="AJ38" s="2">
        <f>Table1[[#This Row],[Gain]]^Table1[[#This Row],[θ]]</f>
        <v>188.85787660819494</v>
      </c>
      <c r="AK38" s="2">
        <f>-Table1[[#This Row],[λ]]*-Table1[[#This Row],[Loss]]^Table1[[#This Row],[θ]]</f>
        <v>347.88408658650894</v>
      </c>
      <c r="AL38" s="2">
        <f>Table1[[#This Row],[v_n_w_g]]-Table1[[#This Row],[v_n_w_l]]</f>
        <v>-159.026209978314</v>
      </c>
      <c r="AM38" s="2">
        <f>IF(Table1[[#This Row],[diff_v]]&gt;=1,1,0)</f>
        <v>0</v>
      </c>
    </row>
    <row r="39" spans="1:39" hidden="1" x14ac:dyDescent="0.3">
      <c r="A39">
        <v>2</v>
      </c>
      <c r="B39" t="s">
        <v>43</v>
      </c>
      <c r="C39" s="22">
        <f>VLOOKUP(Table1[[#This Row],[Subject]],'Subject Profile'!$A$2:$E$8,4,FALSE)</f>
        <v>1.1960207441678836</v>
      </c>
      <c r="D39" s="22">
        <f>VLOOKUP(Table1[[#This Row],[Subject]],'Subject Profile'!$A$2:$E$8,5,FALSE)</f>
        <v>-1.6</v>
      </c>
      <c r="E39" t="s">
        <v>108</v>
      </c>
      <c r="F39" t="s">
        <v>52</v>
      </c>
      <c r="G39" t="s">
        <v>5</v>
      </c>
      <c r="H39">
        <f>IF(Table1[[#This Row],[decision]]="accept",1,0)</f>
        <v>0</v>
      </c>
      <c r="I39">
        <v>0</v>
      </c>
      <c r="J39">
        <v>280</v>
      </c>
      <c r="K39">
        <v>1664285603</v>
      </c>
      <c r="L39">
        <v>10</v>
      </c>
      <c r="M39" t="str">
        <f>VLOOKUP($F39,Experiment!$A$2:$U$90,MATCH(Results!M$1,Experiment!$A$1:$U$1,0)+1,FALSE)</f>
        <v>I</v>
      </c>
      <c r="N39">
        <f>IF(Table1[[#This Row],[Impact]]="I",0,1)</f>
        <v>0</v>
      </c>
      <c r="O39" s="2">
        <f>VLOOKUP($F39,Experiment!$A$2:$U$90,MATCH(Results!O$1,Experiment!$A$1:$U$1,0),FALSE)</f>
        <v>-10</v>
      </c>
      <c r="P39" s="3">
        <f>VLOOKUP($F39,Experiment!$A$2:$U$90,MATCH(Results!P$1,Experiment!$A$1:$U$1,0),FALSE)</f>
        <v>0.5</v>
      </c>
      <c r="Q39" s="2">
        <f>VLOOKUP($F39,Experiment!$A$2:$U$90,MATCH(Results!Q$1,Experiment!$A$1:$U$1,0),FALSE)</f>
        <v>10</v>
      </c>
      <c r="R39" s="3">
        <f>VLOOKUP($F39,Experiment!$A$2:$U$90,MATCH(Results!R$1,Experiment!$A$1:$U$1,0),FALSE)</f>
        <v>0.5</v>
      </c>
      <c r="S39" s="2">
        <f>VLOOKUP($F39,Experiment!$A$2:$U$90,MATCH(Results!S$1,Experiment!$A$1:$U$1,0),FALSE)</f>
        <v>0</v>
      </c>
      <c r="T39" s="2">
        <f>VLOOKUP($F39,Experiment!$A$2:$U$90,MATCH(Results!T$1,Experiment!$A$1:$U$1,0),FALSE)</f>
        <v>100</v>
      </c>
      <c r="U39" s="2">
        <f>VLOOKUP($F39,Experiment!$A$2:$U$90,MATCH(Results!U$1,Experiment!$A$1:$U$1,0),FALSE)</f>
        <v>10</v>
      </c>
      <c r="V39" s="2">
        <f>VLOOKUP($F39,Experiment!$A$2:$U$90,MATCH(Results!V$1,Experiment!$A$1:$U$1,0),FALSE)</f>
        <v>4</v>
      </c>
      <c r="W39" s="3">
        <f>VLOOKUP($F39,Experiment!$A$2:$U$90,MATCH(Results!W$1,Experiment!$A$1:$U$1,0),FALSE)</f>
        <v>0.25</v>
      </c>
      <c r="X39" s="3">
        <f>VLOOKUP($F39,Experiment!$A$2:$U$90,MATCH(Results!X$1,Experiment!$A$1:$U$1,0),FALSE)</f>
        <v>0.75</v>
      </c>
      <c r="Y39" s="2">
        <f>VLOOKUP($F39,Experiment!$A$2:$U$90,MATCH(Results!Y$1,Experiment!$A$1:$U$1,0),FALSE)</f>
        <v>1</v>
      </c>
      <c r="Z39" s="3">
        <f>VLOOKUP($F39,Experiment!$A$2:$U$90,MATCH(Results!Z$1,Experiment!$A$1:$U$1,0),FALSE)</f>
        <v>0.25</v>
      </c>
      <c r="AA39" s="3">
        <f>VLOOKUP($F39,Experiment!$A$2:$U$90,MATCH(Results!AA$1,Experiment!$A$1:$U$1,0),FALSE)</f>
        <v>0.5</v>
      </c>
      <c r="AB39" s="3">
        <f>VLOOKUP($F39,Experiment!$A$2:$U$90,MATCH(Results!AB$1,Experiment!$A$1:$U$1,0),FALSE)</f>
        <v>0.375</v>
      </c>
      <c r="AC39" s="3">
        <f>VLOOKUP($F39,Experiment!$A$2:$U$90,MATCH(Results!AC$1,Experiment!$A$1:$U$1,0),FALSE)</f>
        <v>0.625</v>
      </c>
      <c r="AD39" s="2">
        <f>VLOOKUP($F39,Experiment!$A$2:$U$90,MATCH(Results!AD$1,Experiment!$A$1:$U$1,0),FALSE)</f>
        <v>2.5</v>
      </c>
      <c r="AE39" s="2">
        <f>VLOOKUP($F39,Experiment!$A$2:$U$90,MATCH(Results!AE$1,Experiment!$A$1:$U$1,0),FALSE)</f>
        <v>93.75</v>
      </c>
      <c r="AF39" s="2">
        <f>VLOOKUP($F39,Experiment!$A$2:$U$90,MATCH(Results!AF$1,Experiment!$A$1:$U$1,0),FALSE)</f>
        <v>9.6824583655185421</v>
      </c>
      <c r="AG39" s="3">
        <f>VLOOKUP($F39,Experiment!$A$2:$W$90,MATCH(Results!AG$1,Experiment!$A$1:$W$1,0),FALSE)</f>
        <v>1</v>
      </c>
      <c r="AH39" s="3">
        <f>VLOOKUP($F39,Experiment!$A$2:$W$90,MATCH(Results!AH$1,Experiment!$A$1:$W$1,0),FALSE)</f>
        <v>0.625</v>
      </c>
      <c r="AI39" s="3">
        <f>VLOOKUP($F39,Experiment!$A$2:$X$90,MATCH(Results!AI$1,Experiment!$A$1:$X$1,0),FALSE)</f>
        <v>0.375</v>
      </c>
      <c r="AJ39" s="2">
        <f>Table1[[#This Row],[Gain]]^Table1[[#This Row],[θ]]</f>
        <v>15.704378148368352</v>
      </c>
      <c r="AK39" s="2">
        <f>-Table1[[#This Row],[λ]]*-Table1[[#This Row],[Loss]]^Table1[[#This Row],[θ]]</f>
        <v>25.127005037389367</v>
      </c>
      <c r="AL39" s="2">
        <f>Table1[[#This Row],[v_n_w_g]]-Table1[[#This Row],[v_n_w_l]]</f>
        <v>-9.4226268890210143</v>
      </c>
      <c r="AM39" s="2">
        <f>IF(Table1[[#This Row],[diff_v]]&gt;=1,1,0)</f>
        <v>0</v>
      </c>
    </row>
    <row r="40" spans="1:39" hidden="1" x14ac:dyDescent="0.3">
      <c r="A40">
        <v>3</v>
      </c>
      <c r="B40" t="s">
        <v>43</v>
      </c>
      <c r="C40" s="22">
        <f>VLOOKUP(Table1[[#This Row],[Subject]],'Subject Profile'!$A$2:$E$8,4,FALSE)</f>
        <v>1.1960207441678836</v>
      </c>
      <c r="D40" s="22">
        <f>VLOOKUP(Table1[[#This Row],[Subject]],'Subject Profile'!$A$2:$E$8,5,FALSE)</f>
        <v>-1.6</v>
      </c>
      <c r="E40" t="s">
        <v>108</v>
      </c>
      <c r="F40" t="s">
        <v>53</v>
      </c>
      <c r="G40" t="s">
        <v>5</v>
      </c>
      <c r="H40">
        <f>IF(Table1[[#This Row],[decision]]="accept",1,0)</f>
        <v>0</v>
      </c>
      <c r="I40">
        <v>0</v>
      </c>
      <c r="J40">
        <v>280</v>
      </c>
      <c r="K40">
        <v>1664285607</v>
      </c>
      <c r="L40">
        <v>4</v>
      </c>
      <c r="M40" t="str">
        <f>VLOOKUP($F40,Experiment!$A$2:$U$90,MATCH(Results!M$1,Experiment!$A$1:$U$1,0)+1,FALSE)</f>
        <v>G</v>
      </c>
      <c r="N40">
        <f>IF(Table1[[#This Row],[Impact]]="I",0,1)</f>
        <v>1</v>
      </c>
      <c r="O40" s="2">
        <f>VLOOKUP($F40,Experiment!$A$2:$U$90,MATCH(Results!O$1,Experiment!$A$1:$U$1,0),FALSE)</f>
        <v>-10</v>
      </c>
      <c r="P40" s="3">
        <f>VLOOKUP($F40,Experiment!$A$2:$U$90,MATCH(Results!P$1,Experiment!$A$1:$U$1,0),FALSE)</f>
        <v>0.5</v>
      </c>
      <c r="Q40" s="2">
        <f>VLOOKUP($F40,Experiment!$A$2:$U$90,MATCH(Results!Q$1,Experiment!$A$1:$U$1,0),FALSE)</f>
        <v>0</v>
      </c>
      <c r="R40" s="3">
        <f>VLOOKUP($F40,Experiment!$A$2:$U$90,MATCH(Results!R$1,Experiment!$A$1:$U$1,0),FALSE)</f>
        <v>0.5</v>
      </c>
      <c r="S40" s="2">
        <f>VLOOKUP($F40,Experiment!$A$2:$U$90,MATCH(Results!S$1,Experiment!$A$1:$U$1,0),FALSE)</f>
        <v>-5</v>
      </c>
      <c r="T40" s="2">
        <f>VLOOKUP($F40,Experiment!$A$2:$U$90,MATCH(Results!T$1,Experiment!$A$1:$U$1,0),FALSE)</f>
        <v>25</v>
      </c>
      <c r="U40" s="2">
        <f>VLOOKUP($F40,Experiment!$A$2:$U$90,MATCH(Results!U$1,Experiment!$A$1:$U$1,0),FALSE)</f>
        <v>5</v>
      </c>
      <c r="V40" s="2">
        <f>VLOOKUP($F40,Experiment!$A$2:$U$90,MATCH(Results!V$1,Experiment!$A$1:$U$1,0),FALSE)</f>
        <v>4</v>
      </c>
      <c r="W40" s="3">
        <f>VLOOKUP($F40,Experiment!$A$2:$U$90,MATCH(Results!W$1,Experiment!$A$1:$U$1,0),FALSE)</f>
        <v>0.25</v>
      </c>
      <c r="X40" s="3">
        <f>VLOOKUP($F40,Experiment!$A$2:$U$90,MATCH(Results!X$1,Experiment!$A$1:$U$1,0),FALSE)</f>
        <v>0.75</v>
      </c>
      <c r="Y40" s="2">
        <f>VLOOKUP($F40,Experiment!$A$2:$U$90,MATCH(Results!Y$1,Experiment!$A$1:$U$1,0),FALSE)</f>
        <v>2</v>
      </c>
      <c r="Z40" s="3">
        <f>VLOOKUP($F40,Experiment!$A$2:$U$90,MATCH(Results!Z$1,Experiment!$A$1:$U$1,0),FALSE)</f>
        <v>0.5</v>
      </c>
      <c r="AA40" s="3">
        <f>VLOOKUP($F40,Experiment!$A$2:$U$90,MATCH(Results!AA$1,Experiment!$A$1:$U$1,0),FALSE)</f>
        <v>0.25</v>
      </c>
      <c r="AB40" s="3">
        <f>VLOOKUP($F40,Experiment!$A$2:$U$90,MATCH(Results!AB$1,Experiment!$A$1:$U$1,0),FALSE)</f>
        <v>0.625</v>
      </c>
      <c r="AC40" s="3">
        <f>VLOOKUP($F40,Experiment!$A$2:$U$90,MATCH(Results!AC$1,Experiment!$A$1:$U$1,0),FALSE)</f>
        <v>0.375</v>
      </c>
      <c r="AD40" s="2">
        <f>VLOOKUP($F40,Experiment!$A$2:$U$90,MATCH(Results!AD$1,Experiment!$A$1:$U$1,0),FALSE)</f>
        <v>-6.25</v>
      </c>
      <c r="AE40" s="2">
        <f>VLOOKUP($F40,Experiment!$A$2:$U$90,MATCH(Results!AE$1,Experiment!$A$1:$U$1,0),FALSE)</f>
        <v>23.4375</v>
      </c>
      <c r="AF40" s="2">
        <f>VLOOKUP($F40,Experiment!$A$2:$U$90,MATCH(Results!AF$1,Experiment!$A$1:$U$1,0),FALSE)</f>
        <v>4.8412291827592711</v>
      </c>
      <c r="AG40" s="3">
        <f>VLOOKUP($F40,Experiment!$A$2:$W$90,MATCH(Results!AG$1,Experiment!$A$1:$W$1,0),FALSE)</f>
        <v>0.82730419370997643</v>
      </c>
      <c r="AH40" s="3">
        <f>VLOOKUP($F40,Experiment!$A$2:$W$90,MATCH(Results!AH$1,Experiment!$A$1:$W$1,0),FALSE)</f>
        <v>0.38648875795104182</v>
      </c>
      <c r="AI40" s="3">
        <f>VLOOKUP($F40,Experiment!$A$2:$X$90,MATCH(Results!AI$1,Experiment!$A$1:$X$1,0),FALSE)</f>
        <v>0.61351124204895813</v>
      </c>
      <c r="AJ40" s="2">
        <f>Table1[[#This Row],[Gain]]^Table1[[#This Row],[θ]]</f>
        <v>0</v>
      </c>
      <c r="AK40" s="2">
        <f>-Table1[[#This Row],[λ]]*-Table1[[#This Row],[Loss]]^Table1[[#This Row],[θ]]</f>
        <v>25.127005037389367</v>
      </c>
      <c r="AL40" s="2">
        <f>Table1[[#This Row],[v_n_w_g]]-Table1[[#This Row],[v_n_w_l]]</f>
        <v>-25.127005037389367</v>
      </c>
      <c r="AM40" s="2">
        <f>IF(Table1[[#This Row],[diff_v]]&gt;=1,1,0)</f>
        <v>0</v>
      </c>
    </row>
    <row r="41" spans="1:39" hidden="1" x14ac:dyDescent="0.3">
      <c r="A41">
        <v>4</v>
      </c>
      <c r="B41" t="s">
        <v>43</v>
      </c>
      <c r="C41" s="22">
        <f>VLOOKUP(Table1[[#This Row],[Subject]],'Subject Profile'!$A$2:$E$8,4,FALSE)</f>
        <v>1.1960207441678836</v>
      </c>
      <c r="D41" s="22">
        <f>VLOOKUP(Table1[[#This Row],[Subject]],'Subject Profile'!$A$2:$E$8,5,FALSE)</f>
        <v>-1.6</v>
      </c>
      <c r="E41" t="s">
        <v>108</v>
      </c>
      <c r="F41" t="s">
        <v>54</v>
      </c>
      <c r="G41" t="s">
        <v>5</v>
      </c>
      <c r="H41">
        <f>IF(Table1[[#This Row],[decision]]="accept",1,0)</f>
        <v>0</v>
      </c>
      <c r="I41">
        <v>0</v>
      </c>
      <c r="J41">
        <v>280</v>
      </c>
      <c r="K41">
        <v>1664285616</v>
      </c>
      <c r="L41">
        <v>9</v>
      </c>
      <c r="M41" t="str">
        <f>VLOOKUP($F41,Experiment!$A$2:$U$90,MATCH(Results!M$1,Experiment!$A$1:$U$1,0)+1,FALSE)</f>
        <v>I</v>
      </c>
      <c r="N41">
        <f>IF(Table1[[#This Row],[Impact]]="I",0,1)</f>
        <v>0</v>
      </c>
      <c r="O41" s="2">
        <f>VLOOKUP($F41,Experiment!$A$2:$U$90,MATCH(Results!O$1,Experiment!$A$1:$U$1,0),FALSE)</f>
        <v>-50</v>
      </c>
      <c r="P41" s="3">
        <f>VLOOKUP($F41,Experiment!$A$2:$U$90,MATCH(Results!P$1,Experiment!$A$1:$U$1,0),FALSE)</f>
        <v>0.5</v>
      </c>
      <c r="Q41" s="2">
        <f>VLOOKUP($F41,Experiment!$A$2:$U$90,MATCH(Results!Q$1,Experiment!$A$1:$U$1,0),FALSE)</f>
        <v>40</v>
      </c>
      <c r="R41" s="3">
        <f>VLOOKUP($F41,Experiment!$A$2:$U$90,MATCH(Results!R$1,Experiment!$A$1:$U$1,0),FALSE)</f>
        <v>0.5</v>
      </c>
      <c r="S41" s="2">
        <f>VLOOKUP($F41,Experiment!$A$2:$U$90,MATCH(Results!S$1,Experiment!$A$1:$U$1,0),FALSE)</f>
        <v>-5</v>
      </c>
      <c r="T41" s="2">
        <f>VLOOKUP($F41,Experiment!$A$2:$U$90,MATCH(Results!T$1,Experiment!$A$1:$U$1,0),FALSE)</f>
        <v>2025</v>
      </c>
      <c r="U41" s="2">
        <f>VLOOKUP($F41,Experiment!$A$2:$U$90,MATCH(Results!U$1,Experiment!$A$1:$U$1,0),FALSE)</f>
        <v>45</v>
      </c>
      <c r="V41" s="2">
        <f>VLOOKUP($F41,Experiment!$A$2:$U$90,MATCH(Results!V$1,Experiment!$A$1:$U$1,0),FALSE)</f>
        <v>4</v>
      </c>
      <c r="W41" s="3">
        <f>VLOOKUP($F41,Experiment!$A$2:$U$90,MATCH(Results!W$1,Experiment!$A$1:$U$1,0),FALSE)</f>
        <v>0.25</v>
      </c>
      <c r="X41" s="3">
        <f>VLOOKUP($F41,Experiment!$A$2:$U$90,MATCH(Results!X$1,Experiment!$A$1:$U$1,0),FALSE)</f>
        <v>0.75</v>
      </c>
      <c r="Y41" s="2">
        <f>VLOOKUP($F41,Experiment!$A$2:$U$90,MATCH(Results!Y$1,Experiment!$A$1:$U$1,0),FALSE)</f>
        <v>1</v>
      </c>
      <c r="Z41" s="3">
        <f>VLOOKUP($F41,Experiment!$A$2:$U$90,MATCH(Results!Z$1,Experiment!$A$1:$U$1,0),FALSE)</f>
        <v>0.25</v>
      </c>
      <c r="AA41" s="3">
        <f>VLOOKUP($F41,Experiment!$A$2:$U$90,MATCH(Results!AA$1,Experiment!$A$1:$U$1,0),FALSE)</f>
        <v>0.5</v>
      </c>
      <c r="AB41" s="3">
        <f>VLOOKUP($F41,Experiment!$A$2:$U$90,MATCH(Results!AB$1,Experiment!$A$1:$U$1,0),FALSE)</f>
        <v>0.375</v>
      </c>
      <c r="AC41" s="3">
        <f>VLOOKUP($F41,Experiment!$A$2:$U$90,MATCH(Results!AC$1,Experiment!$A$1:$U$1,0),FALSE)</f>
        <v>0.625</v>
      </c>
      <c r="AD41" s="2">
        <f>VLOOKUP($F41,Experiment!$A$2:$U$90,MATCH(Results!AD$1,Experiment!$A$1:$U$1,0),FALSE)</f>
        <v>6.25</v>
      </c>
      <c r="AE41" s="2">
        <f>VLOOKUP($F41,Experiment!$A$2:$U$90,MATCH(Results!AE$1,Experiment!$A$1:$U$1,0),FALSE)</f>
        <v>1898.4375</v>
      </c>
      <c r="AF41" s="2">
        <f>VLOOKUP($F41,Experiment!$A$2:$U$90,MATCH(Results!AF$1,Experiment!$A$1:$U$1,0),FALSE)</f>
        <v>43.571062644833439</v>
      </c>
      <c r="AG41" s="3">
        <f>VLOOKUP($F41,Experiment!$A$2:$W$90,MATCH(Results!AG$1,Experiment!$A$1:$W$1,0),FALSE)</f>
        <v>1</v>
      </c>
      <c r="AH41" s="3">
        <f>VLOOKUP($F41,Experiment!$A$2:$W$90,MATCH(Results!AH$1,Experiment!$A$1:$W$1,0),FALSE)</f>
        <v>0.625</v>
      </c>
      <c r="AI41" s="3">
        <f>VLOOKUP($F41,Experiment!$A$2:$X$90,MATCH(Results!AI$1,Experiment!$A$1:$X$1,0),FALSE)</f>
        <v>0.375</v>
      </c>
      <c r="AJ41" s="2">
        <f>Table1[[#This Row],[Gain]]^Table1[[#This Row],[θ]]</f>
        <v>82.432217522931154</v>
      </c>
      <c r="AK41" s="2">
        <f>-Table1[[#This Row],[λ]]*-Table1[[#This Row],[Loss]]^Table1[[#This Row],[θ]]</f>
        <v>172.23577024121218</v>
      </c>
      <c r="AL41" s="2">
        <f>Table1[[#This Row],[v_n_w_g]]-Table1[[#This Row],[v_n_w_l]]</f>
        <v>-89.803552718281026</v>
      </c>
      <c r="AM41" s="2">
        <f>IF(Table1[[#This Row],[diff_v]]&gt;=1,1,0)</f>
        <v>0</v>
      </c>
    </row>
    <row r="42" spans="1:39" hidden="1" x14ac:dyDescent="0.3">
      <c r="A42">
        <v>5</v>
      </c>
      <c r="B42" t="s">
        <v>43</v>
      </c>
      <c r="C42" s="22">
        <f>VLOOKUP(Table1[[#This Row],[Subject]],'Subject Profile'!$A$2:$E$8,4,FALSE)</f>
        <v>1.1960207441678836</v>
      </c>
      <c r="D42" s="22">
        <f>VLOOKUP(Table1[[#This Row],[Subject]],'Subject Profile'!$A$2:$E$8,5,FALSE)</f>
        <v>-1.6</v>
      </c>
      <c r="E42" t="s">
        <v>108</v>
      </c>
      <c r="F42" t="s">
        <v>55</v>
      </c>
      <c r="G42" t="s">
        <v>56</v>
      </c>
      <c r="H42">
        <f>IF(Table1[[#This Row],[decision]]="accept",1,0)</f>
        <v>0</v>
      </c>
      <c r="I42">
        <v>0</v>
      </c>
      <c r="J42">
        <v>280</v>
      </c>
      <c r="K42">
        <v>1664285641</v>
      </c>
      <c r="L42">
        <v>25</v>
      </c>
      <c r="M42" t="str">
        <f>VLOOKUP($F42,Experiment!$A$2:$U$90,MATCH(Results!M$1,Experiment!$A$1:$U$1,0)+1,FALSE)</f>
        <v>R</v>
      </c>
      <c r="N42">
        <f>IF(Table1[[#This Row],[Impact]]="I",0,1)</f>
        <v>1</v>
      </c>
      <c r="O42" s="2">
        <f>VLOOKUP($F42,Experiment!$A$2:$U$90,MATCH(Results!O$1,Experiment!$A$1:$U$1,0),FALSE)</f>
        <v>0</v>
      </c>
      <c r="P42" s="3">
        <f>VLOOKUP($F42,Experiment!$A$2:$U$90,MATCH(Results!P$1,Experiment!$A$1:$U$1,0),FALSE)</f>
        <v>0</v>
      </c>
      <c r="Q42" s="2">
        <f>VLOOKUP($F42,Experiment!$A$2:$U$90,MATCH(Results!Q$1,Experiment!$A$1:$U$1,0),FALSE)</f>
        <v>0</v>
      </c>
      <c r="R42" s="3">
        <f>VLOOKUP($F42,Experiment!$A$2:$U$90,MATCH(Results!R$1,Experiment!$A$1:$U$1,0),FALSE)</f>
        <v>0</v>
      </c>
      <c r="S42" s="2">
        <f>VLOOKUP($F42,Experiment!$A$2:$U$90,MATCH(Results!S$1,Experiment!$A$1:$U$1,0),FALSE)</f>
        <v>0</v>
      </c>
      <c r="T42" s="2">
        <f>VLOOKUP($F42,Experiment!$A$2:$U$90,MATCH(Results!T$1,Experiment!$A$1:$U$1,0),FALSE)</f>
        <v>0</v>
      </c>
      <c r="U42" s="2">
        <f>VLOOKUP($F42,Experiment!$A$2:$U$90,MATCH(Results!U$1,Experiment!$A$1:$U$1,0),FALSE)</f>
        <v>0</v>
      </c>
      <c r="V42" s="2">
        <f>VLOOKUP($F42,Experiment!$A$2:$U$90,MATCH(Results!V$1,Experiment!$A$1:$U$1,0),FALSE)</f>
        <v>0</v>
      </c>
      <c r="W42" s="3">
        <f>VLOOKUP($F42,Experiment!$A$2:$U$90,MATCH(Results!W$1,Experiment!$A$1:$U$1,0),FALSE)</f>
        <v>0</v>
      </c>
      <c r="X42" s="3">
        <f>VLOOKUP($F42,Experiment!$A$2:$U$90,MATCH(Results!X$1,Experiment!$A$1:$U$1,0),FALSE)</f>
        <v>0</v>
      </c>
      <c r="Y42" s="2">
        <f>VLOOKUP($F42,Experiment!$A$2:$U$90,MATCH(Results!Y$1,Experiment!$A$1:$U$1,0),FALSE)</f>
        <v>0</v>
      </c>
      <c r="Z42" s="3">
        <f>VLOOKUP($F42,Experiment!$A$2:$U$90,MATCH(Results!Z$1,Experiment!$A$1:$U$1,0),FALSE)</f>
        <v>0</v>
      </c>
      <c r="AA42" s="3">
        <f>VLOOKUP($F42,Experiment!$A$2:$U$90,MATCH(Results!AA$1,Experiment!$A$1:$U$1,0),FALSE)</f>
        <v>0</v>
      </c>
      <c r="AB42" s="3">
        <f>VLOOKUP($F42,Experiment!$A$2:$U$90,MATCH(Results!AB$1,Experiment!$A$1:$U$1,0),FALSE)</f>
        <v>0</v>
      </c>
      <c r="AC42" s="3">
        <f>VLOOKUP($F42,Experiment!$A$2:$U$90,MATCH(Results!AC$1,Experiment!$A$1:$U$1,0),FALSE)</f>
        <v>0</v>
      </c>
      <c r="AD42" s="2">
        <f>VLOOKUP($F42,Experiment!$A$2:$U$90,MATCH(Results!AD$1,Experiment!$A$1:$U$1,0),FALSE)</f>
        <v>0</v>
      </c>
      <c r="AE42" s="2">
        <f>VLOOKUP($F42,Experiment!$A$2:$U$90,MATCH(Results!AE$1,Experiment!$A$1:$U$1,0),FALSE)</f>
        <v>0</v>
      </c>
      <c r="AF42" s="2">
        <f>VLOOKUP($F42,Experiment!$A$2:$U$90,MATCH(Results!AF$1,Experiment!$A$1:$U$1,0),FALSE)</f>
        <v>0</v>
      </c>
      <c r="AG42" s="2"/>
      <c r="AH42" s="3">
        <f>VLOOKUP($F42,Experiment!$A$2:$W$90,MATCH(Results!AH$1,Experiment!$A$1:$W$1,0),FALSE)</f>
        <v>0</v>
      </c>
      <c r="AI42" s="2">
        <f>VLOOKUP($F42,Experiment!$A$2:$X$90,MATCH(Results!AI$1,Experiment!$A$1:$X$1,0),FALSE)</f>
        <v>0</v>
      </c>
      <c r="AJ42" s="2">
        <f>Table1[[#This Row],[Gain]]^Table1[[#This Row],[θ]]</f>
        <v>0</v>
      </c>
      <c r="AK42" s="2">
        <f>-Table1[[#This Row],[λ]]*-Table1[[#This Row],[Loss]]^Table1[[#This Row],[θ]]</f>
        <v>0</v>
      </c>
      <c r="AL42" s="2">
        <f>Table1[[#This Row],[v_n_w_g]]-Table1[[#This Row],[v_n_w_l]]</f>
        <v>0</v>
      </c>
      <c r="AM42" s="2">
        <f>IF(Table1[[#This Row],[diff_v]]&gt;=1,1,0)</f>
        <v>0</v>
      </c>
    </row>
    <row r="43" spans="1:39" hidden="1" x14ac:dyDescent="0.3">
      <c r="A43">
        <v>6</v>
      </c>
      <c r="B43" t="s">
        <v>43</v>
      </c>
      <c r="C43" s="22">
        <f>VLOOKUP(Table1[[#This Row],[Subject]],'Subject Profile'!$A$2:$E$8,4,FALSE)</f>
        <v>1.1960207441678836</v>
      </c>
      <c r="D43" s="22">
        <f>VLOOKUP(Table1[[#This Row],[Subject]],'Subject Profile'!$A$2:$E$8,5,FALSE)</f>
        <v>-1.6</v>
      </c>
      <c r="E43" t="s">
        <v>108</v>
      </c>
      <c r="F43" t="s">
        <v>57</v>
      </c>
      <c r="G43" t="s">
        <v>5</v>
      </c>
      <c r="H43">
        <f>IF(Table1[[#This Row],[decision]]="accept",1,0)</f>
        <v>0</v>
      </c>
      <c r="I43">
        <v>0</v>
      </c>
      <c r="J43">
        <v>280</v>
      </c>
      <c r="K43">
        <v>1664285647</v>
      </c>
      <c r="L43">
        <v>6</v>
      </c>
      <c r="M43" t="str">
        <f>VLOOKUP($F43,Experiment!$A$2:$U$90,MATCH(Results!M$1,Experiment!$A$1:$U$1,0)+1,FALSE)</f>
        <v>I</v>
      </c>
      <c r="N43">
        <f>IF(Table1[[#This Row],[Impact]]="I",0,1)</f>
        <v>0</v>
      </c>
      <c r="O43" s="2">
        <f>VLOOKUP($F43,Experiment!$A$2:$U$90,MATCH(Results!O$1,Experiment!$A$1:$U$1,0),FALSE)</f>
        <v>-90</v>
      </c>
      <c r="P43" s="3">
        <f>VLOOKUP($F43,Experiment!$A$2:$U$90,MATCH(Results!P$1,Experiment!$A$1:$U$1,0),FALSE)</f>
        <v>0.5</v>
      </c>
      <c r="Q43" s="2">
        <f>VLOOKUP($F43,Experiment!$A$2:$U$90,MATCH(Results!Q$1,Experiment!$A$1:$U$1,0),FALSE)</f>
        <v>100</v>
      </c>
      <c r="R43" s="3">
        <f>VLOOKUP($F43,Experiment!$A$2:$U$90,MATCH(Results!R$1,Experiment!$A$1:$U$1,0),FALSE)</f>
        <v>0.5</v>
      </c>
      <c r="S43" s="2">
        <f>VLOOKUP($F43,Experiment!$A$2:$U$90,MATCH(Results!S$1,Experiment!$A$1:$U$1,0),FALSE)</f>
        <v>5</v>
      </c>
      <c r="T43" s="2">
        <f>VLOOKUP($F43,Experiment!$A$2:$U$90,MATCH(Results!T$1,Experiment!$A$1:$U$1,0),FALSE)</f>
        <v>9025</v>
      </c>
      <c r="U43" s="2">
        <f>VLOOKUP($F43,Experiment!$A$2:$U$90,MATCH(Results!U$1,Experiment!$A$1:$U$1,0),FALSE)</f>
        <v>95</v>
      </c>
      <c r="V43" s="2">
        <f>VLOOKUP($F43,Experiment!$A$2:$U$90,MATCH(Results!V$1,Experiment!$A$1:$U$1,0),FALSE)</f>
        <v>2</v>
      </c>
      <c r="W43" s="3">
        <f>VLOOKUP($F43,Experiment!$A$2:$U$90,MATCH(Results!W$1,Experiment!$A$1:$U$1,0),FALSE)</f>
        <v>0.25</v>
      </c>
      <c r="X43" s="3">
        <f>VLOOKUP($F43,Experiment!$A$2:$U$90,MATCH(Results!X$1,Experiment!$A$1:$U$1,0),FALSE)</f>
        <v>0.75</v>
      </c>
      <c r="Y43" s="2">
        <f>VLOOKUP($F43,Experiment!$A$2:$U$90,MATCH(Results!Y$1,Experiment!$A$1:$U$1,0),FALSE)</f>
        <v>2</v>
      </c>
      <c r="Z43" s="3">
        <f>VLOOKUP($F43,Experiment!$A$2:$U$90,MATCH(Results!Z$1,Experiment!$A$1:$U$1,0),FALSE)</f>
        <v>0.5</v>
      </c>
      <c r="AA43" s="3">
        <f>VLOOKUP($F43,Experiment!$A$2:$U$90,MATCH(Results!AA$1,Experiment!$A$1:$U$1,0),FALSE)</f>
        <v>0.25</v>
      </c>
      <c r="AB43" s="3">
        <f>VLOOKUP($F43,Experiment!$A$2:$U$90,MATCH(Results!AB$1,Experiment!$A$1:$U$1,0),FALSE)</f>
        <v>0.625</v>
      </c>
      <c r="AC43" s="3">
        <f>VLOOKUP($F43,Experiment!$A$2:$U$90,MATCH(Results!AC$1,Experiment!$A$1:$U$1,0),FALSE)</f>
        <v>0.375</v>
      </c>
      <c r="AD43" s="2">
        <f>VLOOKUP($F43,Experiment!$A$2:$U$90,MATCH(Results!AD$1,Experiment!$A$1:$U$1,0),FALSE)</f>
        <v>-18.75</v>
      </c>
      <c r="AE43" s="2">
        <f>VLOOKUP($F43,Experiment!$A$2:$U$90,MATCH(Results!AE$1,Experiment!$A$1:$U$1,0),FALSE)</f>
        <v>8460.9375</v>
      </c>
      <c r="AF43" s="2">
        <f>VLOOKUP($F43,Experiment!$A$2:$U$90,MATCH(Results!AF$1,Experiment!$A$1:$U$1,0),FALSE)</f>
        <v>91.983354472426157</v>
      </c>
      <c r="AG43" s="3">
        <f>VLOOKUP($F43,Experiment!$A$2:$W$90,MATCH(Results!AG$1,Experiment!$A$1:$W$1,0),FALSE)</f>
        <v>0.82730419370997643</v>
      </c>
      <c r="AH43" s="3">
        <f>VLOOKUP($F43,Experiment!$A$2:$W$90,MATCH(Results!AH$1,Experiment!$A$1:$W$1,0),FALSE)</f>
        <v>0.38648875795104182</v>
      </c>
      <c r="AI43" s="3">
        <f>VLOOKUP($F43,Experiment!$A$2:$X$90,MATCH(Results!AI$1,Experiment!$A$1:$X$1,0),FALSE)</f>
        <v>0.61351124204895813</v>
      </c>
      <c r="AJ43" s="2">
        <f>Table1[[#This Row],[Gain]]^Table1[[#This Row],[θ]]</f>
        <v>246.6274930269494</v>
      </c>
      <c r="AK43" s="2">
        <f>-Table1[[#This Row],[λ]]*-Table1[[#This Row],[Loss]]^Table1[[#This Row],[θ]]</f>
        <v>347.88408658650894</v>
      </c>
      <c r="AL43" s="2">
        <f>Table1[[#This Row],[v_n_w_g]]-Table1[[#This Row],[v_n_w_l]]</f>
        <v>-101.25659355955955</v>
      </c>
      <c r="AM43" s="2">
        <f>IF(Table1[[#This Row],[diff_v]]&gt;=1,1,0)</f>
        <v>0</v>
      </c>
    </row>
    <row r="44" spans="1:39" hidden="1" x14ac:dyDescent="0.3">
      <c r="A44">
        <v>7</v>
      </c>
      <c r="B44" t="s">
        <v>43</v>
      </c>
      <c r="C44" s="22">
        <f>VLOOKUP(Table1[[#This Row],[Subject]],'Subject Profile'!$A$2:$E$8,4,FALSE)</f>
        <v>1.1960207441678836</v>
      </c>
      <c r="D44" s="22">
        <f>VLOOKUP(Table1[[#This Row],[Subject]],'Subject Profile'!$A$2:$E$8,5,FALSE)</f>
        <v>-1.6</v>
      </c>
      <c r="E44" t="s">
        <v>108</v>
      </c>
      <c r="F44" t="s">
        <v>58</v>
      </c>
      <c r="G44" t="s">
        <v>5</v>
      </c>
      <c r="H44">
        <f>IF(Table1[[#This Row],[decision]]="accept",1,0)</f>
        <v>0</v>
      </c>
      <c r="I44">
        <v>0</v>
      </c>
      <c r="J44">
        <v>280</v>
      </c>
      <c r="K44">
        <v>1664285652</v>
      </c>
      <c r="L44">
        <v>5</v>
      </c>
      <c r="M44" t="str">
        <f>VLOOKUP($F44,Experiment!$A$2:$U$90,MATCH(Results!M$1,Experiment!$A$1:$U$1,0)+1,FALSE)</f>
        <v>G</v>
      </c>
      <c r="N44">
        <f>IF(Table1[[#This Row],[Impact]]="I",0,1)</f>
        <v>1</v>
      </c>
      <c r="O44" s="2">
        <f>VLOOKUP($F44,Experiment!$A$2:$U$90,MATCH(Results!O$1,Experiment!$A$1:$U$1,0),FALSE)</f>
        <v>-50</v>
      </c>
      <c r="P44" s="3">
        <f>VLOOKUP($F44,Experiment!$A$2:$U$90,MATCH(Results!P$1,Experiment!$A$1:$U$1,0),FALSE)</f>
        <v>0.5</v>
      </c>
      <c r="Q44" s="2">
        <f>VLOOKUP($F44,Experiment!$A$2:$U$90,MATCH(Results!Q$1,Experiment!$A$1:$U$1,0),FALSE)</f>
        <v>50</v>
      </c>
      <c r="R44" s="3">
        <f>VLOOKUP($F44,Experiment!$A$2:$U$90,MATCH(Results!R$1,Experiment!$A$1:$U$1,0),FALSE)</f>
        <v>0.5</v>
      </c>
      <c r="S44" s="2">
        <f>VLOOKUP($F44,Experiment!$A$2:$U$90,MATCH(Results!S$1,Experiment!$A$1:$U$1,0),FALSE)</f>
        <v>0</v>
      </c>
      <c r="T44" s="2">
        <f>VLOOKUP($F44,Experiment!$A$2:$U$90,MATCH(Results!T$1,Experiment!$A$1:$U$1,0),FALSE)</f>
        <v>2500</v>
      </c>
      <c r="U44" s="2">
        <f>VLOOKUP($F44,Experiment!$A$2:$U$90,MATCH(Results!U$1,Experiment!$A$1:$U$1,0),FALSE)</f>
        <v>50</v>
      </c>
      <c r="V44" s="2">
        <f>VLOOKUP($F44,Experiment!$A$2:$U$90,MATCH(Results!V$1,Experiment!$A$1:$U$1,0),FALSE)</f>
        <v>2</v>
      </c>
      <c r="W44" s="3">
        <f>VLOOKUP($F44,Experiment!$A$2:$U$90,MATCH(Results!W$1,Experiment!$A$1:$U$1,0),FALSE)</f>
        <v>0.25</v>
      </c>
      <c r="X44" s="3">
        <f>VLOOKUP($F44,Experiment!$A$2:$U$90,MATCH(Results!X$1,Experiment!$A$1:$U$1,0),FALSE)</f>
        <v>0.75</v>
      </c>
      <c r="Y44" s="2">
        <f>VLOOKUP($F44,Experiment!$A$2:$U$90,MATCH(Results!Y$1,Experiment!$A$1:$U$1,0),FALSE)</f>
        <v>2</v>
      </c>
      <c r="Z44" s="3">
        <f>VLOOKUP($F44,Experiment!$A$2:$U$90,MATCH(Results!Z$1,Experiment!$A$1:$U$1,0),FALSE)</f>
        <v>0.5</v>
      </c>
      <c r="AA44" s="3">
        <f>VLOOKUP($F44,Experiment!$A$2:$U$90,MATCH(Results!AA$1,Experiment!$A$1:$U$1,0),FALSE)</f>
        <v>0.25</v>
      </c>
      <c r="AB44" s="3">
        <f>VLOOKUP($F44,Experiment!$A$2:$U$90,MATCH(Results!AB$1,Experiment!$A$1:$U$1,0),FALSE)</f>
        <v>0.625</v>
      </c>
      <c r="AC44" s="3">
        <f>VLOOKUP($F44,Experiment!$A$2:$U$90,MATCH(Results!AC$1,Experiment!$A$1:$U$1,0),FALSE)</f>
        <v>0.375</v>
      </c>
      <c r="AD44" s="2">
        <f>VLOOKUP($F44,Experiment!$A$2:$U$90,MATCH(Results!AD$1,Experiment!$A$1:$U$1,0),FALSE)</f>
        <v>-12.5</v>
      </c>
      <c r="AE44" s="2">
        <f>VLOOKUP($F44,Experiment!$A$2:$U$90,MATCH(Results!AE$1,Experiment!$A$1:$U$1,0),FALSE)</f>
        <v>2343.75</v>
      </c>
      <c r="AF44" s="2">
        <f>VLOOKUP($F44,Experiment!$A$2:$U$90,MATCH(Results!AF$1,Experiment!$A$1:$U$1,0),FALSE)</f>
        <v>48.412291827592711</v>
      </c>
      <c r="AG44" s="3">
        <f>VLOOKUP($F44,Experiment!$A$2:$W$90,MATCH(Results!AG$1,Experiment!$A$1:$W$1,0),FALSE)</f>
        <v>0.82730419370997643</v>
      </c>
      <c r="AH44" s="3">
        <f>VLOOKUP($F44,Experiment!$A$2:$W$90,MATCH(Results!AH$1,Experiment!$A$1:$W$1,0),FALSE)</f>
        <v>0.38648875795104182</v>
      </c>
      <c r="AI44" s="3">
        <f>VLOOKUP($F44,Experiment!$A$2:$X$90,MATCH(Results!AI$1,Experiment!$A$1:$X$1,0),FALSE)</f>
        <v>0.61351124204895813</v>
      </c>
      <c r="AJ44" s="2">
        <f>Table1[[#This Row],[Gain]]^Table1[[#This Row],[θ]]</f>
        <v>107.6473564007576</v>
      </c>
      <c r="AK44" s="2">
        <f>-Table1[[#This Row],[λ]]*-Table1[[#This Row],[Loss]]^Table1[[#This Row],[θ]]</f>
        <v>172.23577024121218</v>
      </c>
      <c r="AL44" s="2">
        <f>Table1[[#This Row],[v_n_w_g]]-Table1[[#This Row],[v_n_w_l]]</f>
        <v>-64.588413840454578</v>
      </c>
      <c r="AM44" s="2">
        <f>IF(Table1[[#This Row],[diff_v]]&gt;=1,1,0)</f>
        <v>0</v>
      </c>
    </row>
    <row r="45" spans="1:39" hidden="1" x14ac:dyDescent="0.3">
      <c r="A45">
        <v>8</v>
      </c>
      <c r="B45" t="s">
        <v>43</v>
      </c>
      <c r="C45" s="22">
        <f>VLOOKUP(Table1[[#This Row],[Subject]],'Subject Profile'!$A$2:$E$8,4,FALSE)</f>
        <v>1.1960207441678836</v>
      </c>
      <c r="D45" s="22">
        <f>VLOOKUP(Table1[[#This Row],[Subject]],'Subject Profile'!$A$2:$E$8,5,FALSE)</f>
        <v>-1.6</v>
      </c>
      <c r="E45" t="s">
        <v>108</v>
      </c>
      <c r="F45" t="s">
        <v>59</v>
      </c>
      <c r="G45" t="s">
        <v>7</v>
      </c>
      <c r="H45">
        <f>IF(Table1[[#This Row],[decision]]="accept",1,0)</f>
        <v>1</v>
      </c>
      <c r="I45">
        <v>10</v>
      </c>
      <c r="J45">
        <v>290</v>
      </c>
      <c r="K45">
        <v>1664285660</v>
      </c>
      <c r="L45">
        <v>8</v>
      </c>
      <c r="M45" t="str">
        <f>VLOOKUP($F45,Experiment!$A$2:$U$90,MATCH(Results!M$1,Experiment!$A$1:$U$1,0)+1,FALSE)</f>
        <v>G</v>
      </c>
      <c r="N45">
        <f>IF(Table1[[#This Row],[Impact]]="I",0,1)</f>
        <v>1</v>
      </c>
      <c r="O45" s="2">
        <f>VLOOKUP($F45,Experiment!$A$2:$U$90,MATCH(Results!O$1,Experiment!$A$1:$U$1,0),FALSE)</f>
        <v>0</v>
      </c>
      <c r="P45" s="3">
        <f>VLOOKUP($F45,Experiment!$A$2:$U$90,MATCH(Results!P$1,Experiment!$A$1:$U$1,0),FALSE)</f>
        <v>0.5</v>
      </c>
      <c r="Q45" s="2">
        <f>VLOOKUP($F45,Experiment!$A$2:$U$90,MATCH(Results!Q$1,Experiment!$A$1:$U$1,0),FALSE)</f>
        <v>10</v>
      </c>
      <c r="R45" s="3">
        <f>VLOOKUP($F45,Experiment!$A$2:$U$90,MATCH(Results!R$1,Experiment!$A$1:$U$1,0),FALSE)</f>
        <v>0.5</v>
      </c>
      <c r="S45" s="2">
        <f>VLOOKUP($F45,Experiment!$A$2:$U$90,MATCH(Results!S$1,Experiment!$A$1:$U$1,0),FALSE)</f>
        <v>5</v>
      </c>
      <c r="T45" s="2">
        <f>VLOOKUP($F45,Experiment!$A$2:$U$90,MATCH(Results!T$1,Experiment!$A$1:$U$1,0),FALSE)</f>
        <v>25</v>
      </c>
      <c r="U45" s="2">
        <f>VLOOKUP($F45,Experiment!$A$2:$U$90,MATCH(Results!U$1,Experiment!$A$1:$U$1,0),FALSE)</f>
        <v>5</v>
      </c>
      <c r="V45" s="2">
        <f>VLOOKUP($F45,Experiment!$A$2:$U$90,MATCH(Results!V$1,Experiment!$A$1:$U$1,0),FALSE)</f>
        <v>4</v>
      </c>
      <c r="W45" s="3">
        <f>VLOOKUP($F45,Experiment!$A$2:$U$90,MATCH(Results!W$1,Experiment!$A$1:$U$1,0),FALSE)</f>
        <v>0.75</v>
      </c>
      <c r="X45" s="3">
        <f>VLOOKUP($F45,Experiment!$A$2:$U$90,MATCH(Results!X$1,Experiment!$A$1:$U$1,0),FALSE)</f>
        <v>0.25</v>
      </c>
      <c r="Y45" s="2">
        <f>VLOOKUP($F45,Experiment!$A$2:$U$90,MATCH(Results!Y$1,Experiment!$A$1:$U$1,0),FALSE)</f>
        <v>1</v>
      </c>
      <c r="Z45" s="3">
        <f>VLOOKUP($F45,Experiment!$A$2:$U$90,MATCH(Results!Z$1,Experiment!$A$1:$U$1,0),FALSE)</f>
        <v>0.2</v>
      </c>
      <c r="AA45" s="3">
        <f>VLOOKUP($F45,Experiment!$A$2:$U$90,MATCH(Results!AA$1,Experiment!$A$1:$U$1,0),FALSE)</f>
        <v>4.9999999999999989E-2</v>
      </c>
      <c r="AB45" s="3">
        <f>VLOOKUP($F45,Experiment!$A$2:$U$90,MATCH(Results!AB$1,Experiment!$A$1:$U$1,0),FALSE)</f>
        <v>0.57499999999999996</v>
      </c>
      <c r="AC45" s="3">
        <f>VLOOKUP($F45,Experiment!$A$2:$U$90,MATCH(Results!AC$1,Experiment!$A$1:$U$1,0),FALSE)</f>
        <v>0.42500000000000004</v>
      </c>
      <c r="AD45" s="2">
        <f>VLOOKUP($F45,Experiment!$A$2:$U$90,MATCH(Results!AD$1,Experiment!$A$1:$U$1,0),FALSE)</f>
        <v>4.25</v>
      </c>
      <c r="AE45" s="2">
        <f>VLOOKUP($F45,Experiment!$A$2:$U$90,MATCH(Results!AE$1,Experiment!$A$1:$U$1,0),FALSE)</f>
        <v>24.4375</v>
      </c>
      <c r="AF45" s="2">
        <f>VLOOKUP($F45,Experiment!$A$2:$U$90,MATCH(Results!AF$1,Experiment!$A$1:$U$1,0),FALSE)</f>
        <v>4.9434299833212973</v>
      </c>
      <c r="AG45" s="3">
        <f>VLOOKUP($F45,Experiment!$A$2:$W$90,MATCH(Results!AG$1,Experiment!$A$1:$W$1,0),FALSE)</f>
        <v>0.89414323918902561</v>
      </c>
      <c r="AH45" s="3">
        <f>VLOOKUP($F45,Experiment!$A$2:$W$90,MATCH(Results!AH$1,Experiment!$A$1:$W$1,0),FALSE)</f>
        <v>0.42914847753168511</v>
      </c>
      <c r="AI45" s="3">
        <f>VLOOKUP($F45,Experiment!$A$2:$X$90,MATCH(Results!AI$1,Experiment!$A$1:$X$1,0),FALSE)</f>
        <v>0.57085152246831483</v>
      </c>
      <c r="AJ45" s="2">
        <f>Table1[[#This Row],[Gain]]^Table1[[#This Row],[θ]]</f>
        <v>15.704378148368352</v>
      </c>
      <c r="AK45" s="2">
        <f>-Table1[[#This Row],[λ]]*-Table1[[#This Row],[Loss]]^Table1[[#This Row],[θ]]</f>
        <v>0</v>
      </c>
      <c r="AL45" s="2">
        <f>Table1[[#This Row],[v_n_w_g]]-Table1[[#This Row],[v_n_w_l]]</f>
        <v>15.704378148368352</v>
      </c>
      <c r="AM45" s="2">
        <f>IF(Table1[[#This Row],[diff_v]]&gt;=1,1,0)</f>
        <v>1</v>
      </c>
    </row>
    <row r="46" spans="1:39" hidden="1" x14ac:dyDescent="0.3">
      <c r="A46">
        <v>9</v>
      </c>
      <c r="B46" t="s">
        <v>43</v>
      </c>
      <c r="C46" s="22">
        <f>VLOOKUP(Table1[[#This Row],[Subject]],'Subject Profile'!$A$2:$E$8,4,FALSE)</f>
        <v>1.1960207441678836</v>
      </c>
      <c r="D46" s="22">
        <f>VLOOKUP(Table1[[#This Row],[Subject]],'Subject Profile'!$A$2:$E$8,5,FALSE)</f>
        <v>-1.6</v>
      </c>
      <c r="E46" t="s">
        <v>108</v>
      </c>
      <c r="F46" t="s">
        <v>60</v>
      </c>
      <c r="G46" t="s">
        <v>61</v>
      </c>
      <c r="H46">
        <f>IF(Table1[[#This Row],[decision]]="accept",1,0)</f>
        <v>0</v>
      </c>
      <c r="I46">
        <v>0</v>
      </c>
      <c r="J46">
        <v>290</v>
      </c>
      <c r="K46">
        <v>1664285664</v>
      </c>
      <c r="L46">
        <v>4</v>
      </c>
      <c r="M46" t="str">
        <f>VLOOKUP($F46,Experiment!$A$2:$U$90,MATCH(Results!M$1,Experiment!$A$1:$U$1,0)+1,FALSE)</f>
        <v>D</v>
      </c>
      <c r="N46">
        <f>IF(Table1[[#This Row],[Impact]]="I",0,1)</f>
        <v>1</v>
      </c>
      <c r="O46" s="2">
        <f>VLOOKUP($F46,Experiment!$A$2:$U$90,MATCH(Results!O$1,Experiment!$A$1:$U$1,0),FALSE)</f>
        <v>0</v>
      </c>
      <c r="P46" s="3">
        <f>VLOOKUP($F46,Experiment!$A$2:$U$90,MATCH(Results!P$1,Experiment!$A$1:$U$1,0),FALSE)</f>
        <v>0</v>
      </c>
      <c r="Q46" s="2">
        <f>VLOOKUP($F46,Experiment!$A$2:$U$90,MATCH(Results!Q$1,Experiment!$A$1:$U$1,0),FALSE)</f>
        <v>0</v>
      </c>
      <c r="R46" s="3">
        <f>VLOOKUP($F46,Experiment!$A$2:$U$90,MATCH(Results!R$1,Experiment!$A$1:$U$1,0),FALSE)</f>
        <v>0</v>
      </c>
      <c r="S46" s="2">
        <f>VLOOKUP($F46,Experiment!$A$2:$U$90,MATCH(Results!S$1,Experiment!$A$1:$U$1,0),FALSE)</f>
        <v>0</v>
      </c>
      <c r="T46" s="2">
        <f>VLOOKUP($F46,Experiment!$A$2:$U$90,MATCH(Results!T$1,Experiment!$A$1:$U$1,0),FALSE)</f>
        <v>0</v>
      </c>
      <c r="U46" s="2">
        <f>VLOOKUP($F46,Experiment!$A$2:$U$90,MATCH(Results!U$1,Experiment!$A$1:$U$1,0),FALSE)</f>
        <v>0</v>
      </c>
      <c r="V46" s="2">
        <f>VLOOKUP($F46,Experiment!$A$2:$U$90,MATCH(Results!V$1,Experiment!$A$1:$U$1,0),FALSE)</f>
        <v>0</v>
      </c>
      <c r="W46" s="3">
        <f>VLOOKUP($F46,Experiment!$A$2:$U$90,MATCH(Results!W$1,Experiment!$A$1:$U$1,0),FALSE)</f>
        <v>0</v>
      </c>
      <c r="X46" s="3">
        <f>VLOOKUP($F46,Experiment!$A$2:$U$90,MATCH(Results!X$1,Experiment!$A$1:$U$1,0),FALSE)</f>
        <v>0</v>
      </c>
      <c r="Y46" s="2">
        <f>VLOOKUP($F46,Experiment!$A$2:$U$90,MATCH(Results!Y$1,Experiment!$A$1:$U$1,0),FALSE)</f>
        <v>0</v>
      </c>
      <c r="Z46" s="3">
        <f>VLOOKUP($F46,Experiment!$A$2:$U$90,MATCH(Results!Z$1,Experiment!$A$1:$U$1,0),FALSE)</f>
        <v>0</v>
      </c>
      <c r="AA46" s="3">
        <f>VLOOKUP($F46,Experiment!$A$2:$U$90,MATCH(Results!AA$1,Experiment!$A$1:$U$1,0),FALSE)</f>
        <v>0</v>
      </c>
      <c r="AB46" s="3">
        <f>VLOOKUP($F46,Experiment!$A$2:$U$90,MATCH(Results!AB$1,Experiment!$A$1:$U$1,0),FALSE)</f>
        <v>0</v>
      </c>
      <c r="AC46" s="3">
        <f>VLOOKUP($F46,Experiment!$A$2:$U$90,MATCH(Results!AC$1,Experiment!$A$1:$U$1,0),FALSE)</f>
        <v>0</v>
      </c>
      <c r="AD46" s="2">
        <f>VLOOKUP($F46,Experiment!$A$2:$U$90,MATCH(Results!AD$1,Experiment!$A$1:$U$1,0),FALSE)</f>
        <v>0</v>
      </c>
      <c r="AE46" s="2">
        <f>VLOOKUP($F46,Experiment!$A$2:$U$90,MATCH(Results!AE$1,Experiment!$A$1:$U$1,0),FALSE)</f>
        <v>0</v>
      </c>
      <c r="AF46" s="2">
        <f>VLOOKUP($F46,Experiment!$A$2:$U$90,MATCH(Results!AF$1,Experiment!$A$1:$U$1,0),FALSE)</f>
        <v>0</v>
      </c>
      <c r="AG46" s="2"/>
      <c r="AH46" s="3">
        <f>VLOOKUP($F46,Experiment!$A$2:$W$90,MATCH(Results!AH$1,Experiment!$A$1:$W$1,0),FALSE)</f>
        <v>0</v>
      </c>
      <c r="AI46" s="2">
        <f>VLOOKUP($F46,Experiment!$A$2:$X$90,MATCH(Results!AI$1,Experiment!$A$1:$X$1,0),FALSE)</f>
        <v>0</v>
      </c>
      <c r="AJ46" s="2">
        <f>Table1[[#This Row],[Gain]]^Table1[[#This Row],[θ]]</f>
        <v>0</v>
      </c>
      <c r="AK46" s="2">
        <f>-Table1[[#This Row],[λ]]*-Table1[[#This Row],[Loss]]^Table1[[#This Row],[θ]]</f>
        <v>0</v>
      </c>
      <c r="AL46" s="2">
        <f>Table1[[#This Row],[v_n_w_g]]-Table1[[#This Row],[v_n_w_l]]</f>
        <v>0</v>
      </c>
      <c r="AM46" s="2">
        <f>IF(Table1[[#This Row],[diff_v]]&gt;=1,1,0)</f>
        <v>0</v>
      </c>
    </row>
    <row r="47" spans="1:39" hidden="1" x14ac:dyDescent="0.3">
      <c r="A47">
        <v>10</v>
      </c>
      <c r="B47" t="s">
        <v>43</v>
      </c>
      <c r="C47" s="22">
        <f>VLOOKUP(Table1[[#This Row],[Subject]],'Subject Profile'!$A$2:$E$8,4,FALSE)</f>
        <v>1.1960207441678836</v>
      </c>
      <c r="D47" s="22">
        <f>VLOOKUP(Table1[[#This Row],[Subject]],'Subject Profile'!$A$2:$E$8,5,FALSE)</f>
        <v>-1.6</v>
      </c>
      <c r="E47" t="s">
        <v>108</v>
      </c>
      <c r="F47" t="s">
        <v>62</v>
      </c>
      <c r="G47" t="s">
        <v>7</v>
      </c>
      <c r="H47">
        <f>IF(Table1[[#This Row],[decision]]="accept",1,0)</f>
        <v>1</v>
      </c>
      <c r="I47">
        <v>-10</v>
      </c>
      <c r="J47">
        <v>280</v>
      </c>
      <c r="K47">
        <v>1664285669</v>
      </c>
      <c r="L47">
        <v>5</v>
      </c>
      <c r="M47" t="str">
        <f>VLOOKUP($F47,Experiment!$A$2:$U$90,MATCH(Results!M$1,Experiment!$A$1:$U$1,0)+1,FALSE)</f>
        <v>G</v>
      </c>
      <c r="N47">
        <f>IF(Table1[[#This Row],[Impact]]="I",0,1)</f>
        <v>1</v>
      </c>
      <c r="O47" s="2">
        <f>VLOOKUP($F47,Experiment!$A$2:$U$90,MATCH(Results!O$1,Experiment!$A$1:$U$1,0),FALSE)</f>
        <v>-10</v>
      </c>
      <c r="P47" s="3">
        <f>VLOOKUP($F47,Experiment!$A$2:$U$90,MATCH(Results!P$1,Experiment!$A$1:$U$1,0),FALSE)</f>
        <v>0.5</v>
      </c>
      <c r="Q47" s="2">
        <f>VLOOKUP($F47,Experiment!$A$2:$U$90,MATCH(Results!Q$1,Experiment!$A$1:$U$1,0),FALSE)</f>
        <v>20</v>
      </c>
      <c r="R47" s="3">
        <f>VLOOKUP($F47,Experiment!$A$2:$U$90,MATCH(Results!R$1,Experiment!$A$1:$U$1,0),FALSE)</f>
        <v>0.5</v>
      </c>
      <c r="S47" s="2">
        <f>VLOOKUP($F47,Experiment!$A$2:$U$90,MATCH(Results!S$1,Experiment!$A$1:$U$1,0),FALSE)</f>
        <v>5</v>
      </c>
      <c r="T47" s="2">
        <f>VLOOKUP($F47,Experiment!$A$2:$U$90,MATCH(Results!T$1,Experiment!$A$1:$U$1,0),FALSE)</f>
        <v>225</v>
      </c>
      <c r="U47" s="2">
        <f>VLOOKUP($F47,Experiment!$A$2:$U$90,MATCH(Results!U$1,Experiment!$A$1:$U$1,0),FALSE)</f>
        <v>15</v>
      </c>
      <c r="V47" s="2">
        <f>VLOOKUP($F47,Experiment!$A$2:$U$90,MATCH(Results!V$1,Experiment!$A$1:$U$1,0),FALSE)</f>
        <v>4</v>
      </c>
      <c r="W47" s="3">
        <f>VLOOKUP($F47,Experiment!$A$2:$U$90,MATCH(Results!W$1,Experiment!$A$1:$U$1,0),FALSE)</f>
        <v>0.25</v>
      </c>
      <c r="X47" s="3">
        <f>VLOOKUP($F47,Experiment!$A$2:$U$90,MATCH(Results!X$1,Experiment!$A$1:$U$1,0),FALSE)</f>
        <v>0.75</v>
      </c>
      <c r="Y47" s="2">
        <f>VLOOKUP($F47,Experiment!$A$2:$U$90,MATCH(Results!Y$1,Experiment!$A$1:$U$1,0),FALSE)</f>
        <v>2</v>
      </c>
      <c r="Z47" s="3">
        <f>VLOOKUP($F47,Experiment!$A$2:$U$90,MATCH(Results!Z$1,Experiment!$A$1:$U$1,0),FALSE)</f>
        <v>0.5</v>
      </c>
      <c r="AA47" s="3">
        <f>VLOOKUP($F47,Experiment!$A$2:$U$90,MATCH(Results!AA$1,Experiment!$A$1:$U$1,0),FALSE)</f>
        <v>0.25</v>
      </c>
      <c r="AB47" s="3">
        <f>VLOOKUP($F47,Experiment!$A$2:$U$90,MATCH(Results!AB$1,Experiment!$A$1:$U$1,0),FALSE)</f>
        <v>0.625</v>
      </c>
      <c r="AC47" s="3">
        <f>VLOOKUP($F47,Experiment!$A$2:$U$90,MATCH(Results!AC$1,Experiment!$A$1:$U$1,0),FALSE)</f>
        <v>0.375</v>
      </c>
      <c r="AD47" s="2">
        <f>VLOOKUP($F47,Experiment!$A$2:$U$90,MATCH(Results!AD$1,Experiment!$A$1:$U$1,0),FALSE)</f>
        <v>1.25</v>
      </c>
      <c r="AE47" s="2">
        <f>VLOOKUP($F47,Experiment!$A$2:$U$90,MATCH(Results!AE$1,Experiment!$A$1:$U$1,0),FALSE)</f>
        <v>210.9375</v>
      </c>
      <c r="AF47" s="2">
        <f>VLOOKUP($F47,Experiment!$A$2:$U$90,MATCH(Results!AF$1,Experiment!$A$1:$U$1,0),FALSE)</f>
        <v>14.523687548277813</v>
      </c>
      <c r="AG47" s="3">
        <f>VLOOKUP($F47,Experiment!$A$2:$W$90,MATCH(Results!AG$1,Experiment!$A$1:$W$1,0),FALSE)</f>
        <v>0.82730419370997643</v>
      </c>
      <c r="AH47" s="3">
        <f>VLOOKUP($F47,Experiment!$A$2:$W$90,MATCH(Results!AH$1,Experiment!$A$1:$W$1,0),FALSE)</f>
        <v>0.38648875795104182</v>
      </c>
      <c r="AI47" s="3">
        <f>VLOOKUP($F47,Experiment!$A$2:$X$90,MATCH(Results!AI$1,Experiment!$A$1:$X$1,0),FALSE)</f>
        <v>0.61351124204895813</v>
      </c>
      <c r="AJ47" s="2">
        <f>Table1[[#This Row],[Gain]]^Table1[[#This Row],[θ]]</f>
        <v>35.979809832580635</v>
      </c>
      <c r="AK47" s="2">
        <f>-Table1[[#This Row],[λ]]*-Table1[[#This Row],[Loss]]^Table1[[#This Row],[θ]]</f>
        <v>25.127005037389367</v>
      </c>
      <c r="AL47" s="2">
        <f>Table1[[#This Row],[v_n_w_g]]-Table1[[#This Row],[v_n_w_l]]</f>
        <v>10.852804795191268</v>
      </c>
      <c r="AM47" s="2">
        <f>IF(Table1[[#This Row],[diff_v]]&gt;=1,1,0)</f>
        <v>1</v>
      </c>
    </row>
    <row r="48" spans="1:39" hidden="1" x14ac:dyDescent="0.3">
      <c r="A48">
        <v>11</v>
      </c>
      <c r="B48" t="s">
        <v>43</v>
      </c>
      <c r="C48" s="22">
        <f>VLOOKUP(Table1[[#This Row],[Subject]],'Subject Profile'!$A$2:$E$8,4,FALSE)</f>
        <v>1.1960207441678836</v>
      </c>
      <c r="D48" s="22">
        <f>VLOOKUP(Table1[[#This Row],[Subject]],'Subject Profile'!$A$2:$E$8,5,FALSE)</f>
        <v>-1.6</v>
      </c>
      <c r="E48" t="s">
        <v>108</v>
      </c>
      <c r="F48" t="s">
        <v>63</v>
      </c>
      <c r="G48" t="s">
        <v>7</v>
      </c>
      <c r="H48">
        <f>IF(Table1[[#This Row],[decision]]="accept",1,0)</f>
        <v>1</v>
      </c>
      <c r="I48">
        <v>-50</v>
      </c>
      <c r="J48">
        <v>230</v>
      </c>
      <c r="K48">
        <v>1664285676</v>
      </c>
      <c r="L48">
        <v>7</v>
      </c>
      <c r="M48" t="str">
        <f>VLOOKUP($F48,Experiment!$A$2:$U$90,MATCH(Results!M$1,Experiment!$A$1:$U$1,0)+1,FALSE)</f>
        <v>I</v>
      </c>
      <c r="N48">
        <f>IF(Table1[[#This Row],[Impact]]="I",0,1)</f>
        <v>0</v>
      </c>
      <c r="O48" s="2">
        <f>VLOOKUP($F48,Experiment!$A$2:$U$90,MATCH(Results!O$1,Experiment!$A$1:$U$1,0),FALSE)</f>
        <v>-50</v>
      </c>
      <c r="P48" s="3">
        <f>VLOOKUP($F48,Experiment!$A$2:$U$90,MATCH(Results!P$1,Experiment!$A$1:$U$1,0),FALSE)</f>
        <v>0.5</v>
      </c>
      <c r="Q48" s="2">
        <f>VLOOKUP($F48,Experiment!$A$2:$U$90,MATCH(Results!Q$1,Experiment!$A$1:$U$1,0),FALSE)</f>
        <v>60</v>
      </c>
      <c r="R48" s="3">
        <f>VLOOKUP($F48,Experiment!$A$2:$U$90,MATCH(Results!R$1,Experiment!$A$1:$U$1,0),FALSE)</f>
        <v>0.5</v>
      </c>
      <c r="S48" s="2">
        <f>VLOOKUP($F48,Experiment!$A$2:$U$90,MATCH(Results!S$1,Experiment!$A$1:$U$1,0),FALSE)</f>
        <v>5</v>
      </c>
      <c r="T48" s="2">
        <f>VLOOKUP($F48,Experiment!$A$2:$U$90,MATCH(Results!T$1,Experiment!$A$1:$U$1,0),FALSE)</f>
        <v>3025</v>
      </c>
      <c r="U48" s="2">
        <f>VLOOKUP($F48,Experiment!$A$2:$U$90,MATCH(Results!U$1,Experiment!$A$1:$U$1,0),FALSE)</f>
        <v>55</v>
      </c>
      <c r="V48" s="2">
        <f>VLOOKUP($F48,Experiment!$A$2:$U$90,MATCH(Results!V$1,Experiment!$A$1:$U$1,0),FALSE)</f>
        <v>4</v>
      </c>
      <c r="W48" s="3">
        <f>VLOOKUP($F48,Experiment!$A$2:$U$90,MATCH(Results!W$1,Experiment!$A$1:$U$1,0),FALSE)</f>
        <v>0.25</v>
      </c>
      <c r="X48" s="3">
        <f>VLOOKUP($F48,Experiment!$A$2:$U$90,MATCH(Results!X$1,Experiment!$A$1:$U$1,0),FALSE)</f>
        <v>0.75</v>
      </c>
      <c r="Y48" s="2">
        <f>VLOOKUP($F48,Experiment!$A$2:$U$90,MATCH(Results!Y$1,Experiment!$A$1:$U$1,0),FALSE)</f>
        <v>2</v>
      </c>
      <c r="Z48" s="3">
        <f>VLOOKUP($F48,Experiment!$A$2:$U$90,MATCH(Results!Z$1,Experiment!$A$1:$U$1,0),FALSE)</f>
        <v>0.5</v>
      </c>
      <c r="AA48" s="3">
        <f>VLOOKUP($F48,Experiment!$A$2:$U$90,MATCH(Results!AA$1,Experiment!$A$1:$U$1,0),FALSE)</f>
        <v>0.25</v>
      </c>
      <c r="AB48" s="3">
        <f>VLOOKUP($F48,Experiment!$A$2:$U$90,MATCH(Results!AB$1,Experiment!$A$1:$U$1,0),FALSE)</f>
        <v>0.625</v>
      </c>
      <c r="AC48" s="3">
        <f>VLOOKUP($F48,Experiment!$A$2:$U$90,MATCH(Results!AC$1,Experiment!$A$1:$U$1,0),FALSE)</f>
        <v>0.375</v>
      </c>
      <c r="AD48" s="2">
        <f>VLOOKUP($F48,Experiment!$A$2:$U$90,MATCH(Results!AD$1,Experiment!$A$1:$U$1,0),FALSE)</f>
        <v>-8.75</v>
      </c>
      <c r="AE48" s="2">
        <f>VLOOKUP($F48,Experiment!$A$2:$U$90,MATCH(Results!AE$1,Experiment!$A$1:$U$1,0),FALSE)</f>
        <v>2835.9375</v>
      </c>
      <c r="AF48" s="2">
        <f>VLOOKUP($F48,Experiment!$A$2:$U$90,MATCH(Results!AF$1,Experiment!$A$1:$U$1,0),FALSE)</f>
        <v>53.253521010351982</v>
      </c>
      <c r="AG48" s="3">
        <f>VLOOKUP($F48,Experiment!$A$2:$W$90,MATCH(Results!AG$1,Experiment!$A$1:$W$1,0),FALSE)</f>
        <v>0.82730419370997643</v>
      </c>
      <c r="AH48" s="3">
        <f>VLOOKUP($F48,Experiment!$A$2:$W$90,MATCH(Results!AH$1,Experiment!$A$1:$W$1,0),FALSE)</f>
        <v>0.38648875795104182</v>
      </c>
      <c r="AI48" s="3">
        <f>VLOOKUP($F48,Experiment!$A$2:$X$90,MATCH(Results!AI$1,Experiment!$A$1:$X$1,0),FALSE)</f>
        <v>0.61351124204895813</v>
      </c>
      <c r="AJ48" s="2">
        <f>Table1[[#This Row],[Gain]]^Table1[[#This Row],[θ]]</f>
        <v>133.87694139177151</v>
      </c>
      <c r="AK48" s="2">
        <f>-Table1[[#This Row],[λ]]*-Table1[[#This Row],[Loss]]^Table1[[#This Row],[θ]]</f>
        <v>172.23577024121218</v>
      </c>
      <c r="AL48" s="2">
        <f>Table1[[#This Row],[v_n_w_g]]-Table1[[#This Row],[v_n_w_l]]</f>
        <v>-38.35882884944067</v>
      </c>
      <c r="AM48" s="2">
        <f>IF(Table1[[#This Row],[diff_v]]&gt;=1,1,0)</f>
        <v>0</v>
      </c>
    </row>
    <row r="49" spans="1:39" hidden="1" x14ac:dyDescent="0.3">
      <c r="A49">
        <v>12</v>
      </c>
      <c r="B49" t="s">
        <v>43</v>
      </c>
      <c r="C49" s="22">
        <f>VLOOKUP(Table1[[#This Row],[Subject]],'Subject Profile'!$A$2:$E$8,4,FALSE)</f>
        <v>1.1960207441678836</v>
      </c>
      <c r="D49" s="22">
        <f>VLOOKUP(Table1[[#This Row],[Subject]],'Subject Profile'!$A$2:$E$8,5,FALSE)</f>
        <v>-1.6</v>
      </c>
      <c r="E49" t="s">
        <v>108</v>
      </c>
      <c r="F49" t="s">
        <v>55</v>
      </c>
      <c r="G49" t="s">
        <v>56</v>
      </c>
      <c r="H49">
        <f>IF(Table1[[#This Row],[decision]]="accept",1,0)</f>
        <v>0</v>
      </c>
      <c r="I49">
        <v>0</v>
      </c>
      <c r="J49">
        <v>230</v>
      </c>
      <c r="K49">
        <v>1664285686</v>
      </c>
      <c r="L49">
        <v>10</v>
      </c>
      <c r="M49" t="str">
        <f>VLOOKUP($F49,Experiment!$A$2:$U$90,MATCH(Results!M$1,Experiment!$A$1:$U$1,0)+1,FALSE)</f>
        <v>R</v>
      </c>
      <c r="N49">
        <f>IF(Table1[[#This Row],[Impact]]="I",0,1)</f>
        <v>1</v>
      </c>
      <c r="O49" s="2">
        <f>VLOOKUP($F49,Experiment!$A$2:$U$90,MATCH(Results!O$1,Experiment!$A$1:$U$1,0),FALSE)</f>
        <v>0</v>
      </c>
      <c r="P49" s="3">
        <f>VLOOKUP($F49,Experiment!$A$2:$U$90,MATCH(Results!P$1,Experiment!$A$1:$U$1,0),FALSE)</f>
        <v>0</v>
      </c>
      <c r="Q49" s="2">
        <f>VLOOKUP($F49,Experiment!$A$2:$U$90,MATCH(Results!Q$1,Experiment!$A$1:$U$1,0),FALSE)</f>
        <v>0</v>
      </c>
      <c r="R49" s="3">
        <f>VLOOKUP($F49,Experiment!$A$2:$U$90,MATCH(Results!R$1,Experiment!$A$1:$U$1,0),FALSE)</f>
        <v>0</v>
      </c>
      <c r="S49" s="2">
        <f>VLOOKUP($F49,Experiment!$A$2:$U$90,MATCH(Results!S$1,Experiment!$A$1:$U$1,0),FALSE)</f>
        <v>0</v>
      </c>
      <c r="T49" s="2">
        <f>VLOOKUP($F49,Experiment!$A$2:$U$90,MATCH(Results!T$1,Experiment!$A$1:$U$1,0),FALSE)</f>
        <v>0</v>
      </c>
      <c r="U49" s="2">
        <f>VLOOKUP($F49,Experiment!$A$2:$U$90,MATCH(Results!U$1,Experiment!$A$1:$U$1,0),FALSE)</f>
        <v>0</v>
      </c>
      <c r="V49" s="2">
        <f>VLOOKUP($F49,Experiment!$A$2:$U$90,MATCH(Results!V$1,Experiment!$A$1:$U$1,0),FALSE)</f>
        <v>0</v>
      </c>
      <c r="W49" s="3">
        <f>VLOOKUP($F49,Experiment!$A$2:$U$90,MATCH(Results!W$1,Experiment!$A$1:$U$1,0),FALSE)</f>
        <v>0</v>
      </c>
      <c r="X49" s="3">
        <f>VLOOKUP($F49,Experiment!$A$2:$U$90,MATCH(Results!X$1,Experiment!$A$1:$U$1,0),FALSE)</f>
        <v>0</v>
      </c>
      <c r="Y49" s="2">
        <f>VLOOKUP($F49,Experiment!$A$2:$U$90,MATCH(Results!Y$1,Experiment!$A$1:$U$1,0),FALSE)</f>
        <v>0</v>
      </c>
      <c r="Z49" s="3">
        <f>VLOOKUP($F49,Experiment!$A$2:$U$90,MATCH(Results!Z$1,Experiment!$A$1:$U$1,0),FALSE)</f>
        <v>0</v>
      </c>
      <c r="AA49" s="3">
        <f>VLOOKUP($F49,Experiment!$A$2:$U$90,MATCH(Results!AA$1,Experiment!$A$1:$U$1,0),FALSE)</f>
        <v>0</v>
      </c>
      <c r="AB49" s="3">
        <f>VLOOKUP($F49,Experiment!$A$2:$U$90,MATCH(Results!AB$1,Experiment!$A$1:$U$1,0),FALSE)</f>
        <v>0</v>
      </c>
      <c r="AC49" s="3">
        <f>VLOOKUP($F49,Experiment!$A$2:$U$90,MATCH(Results!AC$1,Experiment!$A$1:$U$1,0),FALSE)</f>
        <v>0</v>
      </c>
      <c r="AD49" s="2">
        <f>VLOOKUP($F49,Experiment!$A$2:$U$90,MATCH(Results!AD$1,Experiment!$A$1:$U$1,0),FALSE)</f>
        <v>0</v>
      </c>
      <c r="AE49" s="2">
        <f>VLOOKUP($F49,Experiment!$A$2:$U$90,MATCH(Results!AE$1,Experiment!$A$1:$U$1,0),FALSE)</f>
        <v>0</v>
      </c>
      <c r="AF49" s="2">
        <f>VLOOKUP($F49,Experiment!$A$2:$U$90,MATCH(Results!AF$1,Experiment!$A$1:$U$1,0),FALSE)</f>
        <v>0</v>
      </c>
      <c r="AG49" s="2"/>
      <c r="AH49" s="3">
        <f>VLOOKUP($F49,Experiment!$A$2:$W$90,MATCH(Results!AH$1,Experiment!$A$1:$W$1,0),FALSE)</f>
        <v>0</v>
      </c>
      <c r="AI49" s="2">
        <f>VLOOKUP($F49,Experiment!$A$2:$X$90,MATCH(Results!AI$1,Experiment!$A$1:$X$1,0),FALSE)</f>
        <v>0</v>
      </c>
      <c r="AJ49" s="2">
        <f>Table1[[#This Row],[Gain]]^Table1[[#This Row],[θ]]</f>
        <v>0</v>
      </c>
      <c r="AK49" s="2">
        <f>-Table1[[#This Row],[λ]]*-Table1[[#This Row],[Loss]]^Table1[[#This Row],[θ]]</f>
        <v>0</v>
      </c>
      <c r="AL49" s="2">
        <f>Table1[[#This Row],[v_n_w_g]]-Table1[[#This Row],[v_n_w_l]]</f>
        <v>0</v>
      </c>
      <c r="AM49" s="2">
        <f>IF(Table1[[#This Row],[diff_v]]&gt;=1,1,0)</f>
        <v>0</v>
      </c>
    </row>
    <row r="50" spans="1:39" hidden="1" x14ac:dyDescent="0.3">
      <c r="A50">
        <v>13</v>
      </c>
      <c r="B50" t="s">
        <v>43</v>
      </c>
      <c r="C50" s="22">
        <f>VLOOKUP(Table1[[#This Row],[Subject]],'Subject Profile'!$A$2:$E$8,4,FALSE)</f>
        <v>1.1960207441678836</v>
      </c>
      <c r="D50" s="22">
        <f>VLOOKUP(Table1[[#This Row],[Subject]],'Subject Profile'!$A$2:$E$8,5,FALSE)</f>
        <v>-1.6</v>
      </c>
      <c r="E50" t="s">
        <v>108</v>
      </c>
      <c r="F50" t="s">
        <v>64</v>
      </c>
      <c r="G50" t="s">
        <v>7</v>
      </c>
      <c r="H50">
        <f>IF(Table1[[#This Row],[decision]]="accept",1,0)</f>
        <v>1</v>
      </c>
      <c r="I50">
        <v>60</v>
      </c>
      <c r="J50">
        <v>290</v>
      </c>
      <c r="K50">
        <v>1664285703</v>
      </c>
      <c r="L50">
        <v>17</v>
      </c>
      <c r="M50" t="str">
        <f>VLOOKUP($F50,Experiment!$A$2:$U$90,MATCH(Results!M$1,Experiment!$A$1:$U$1,0)+1,FALSE)</f>
        <v>G</v>
      </c>
      <c r="N50">
        <f>IF(Table1[[#This Row],[Impact]]="I",0,1)</f>
        <v>1</v>
      </c>
      <c r="O50" s="2">
        <f>VLOOKUP($F50,Experiment!$A$2:$U$90,MATCH(Results!O$1,Experiment!$A$1:$U$1,0),FALSE)</f>
        <v>-50</v>
      </c>
      <c r="P50" s="3">
        <f>VLOOKUP($F50,Experiment!$A$2:$U$90,MATCH(Results!P$1,Experiment!$A$1:$U$1,0),FALSE)</f>
        <v>0.5</v>
      </c>
      <c r="Q50" s="2">
        <f>VLOOKUP($F50,Experiment!$A$2:$U$90,MATCH(Results!Q$1,Experiment!$A$1:$U$1,0),FALSE)</f>
        <v>60</v>
      </c>
      <c r="R50" s="3">
        <f>VLOOKUP($F50,Experiment!$A$2:$U$90,MATCH(Results!R$1,Experiment!$A$1:$U$1,0),FALSE)</f>
        <v>0.5</v>
      </c>
      <c r="S50" s="2">
        <f>VLOOKUP($F50,Experiment!$A$2:$U$90,MATCH(Results!S$1,Experiment!$A$1:$U$1,0),FALSE)</f>
        <v>5</v>
      </c>
      <c r="T50" s="2">
        <f>VLOOKUP($F50,Experiment!$A$2:$U$90,MATCH(Results!T$1,Experiment!$A$1:$U$1,0),FALSE)</f>
        <v>3025</v>
      </c>
      <c r="U50" s="2">
        <f>VLOOKUP($F50,Experiment!$A$2:$U$90,MATCH(Results!U$1,Experiment!$A$1:$U$1,0),FALSE)</f>
        <v>55</v>
      </c>
      <c r="V50" s="2">
        <f>VLOOKUP($F50,Experiment!$A$2:$U$90,MATCH(Results!V$1,Experiment!$A$1:$U$1,0),FALSE)</f>
        <v>4</v>
      </c>
      <c r="W50" s="3">
        <f>VLOOKUP($F50,Experiment!$A$2:$U$90,MATCH(Results!W$1,Experiment!$A$1:$U$1,0),FALSE)</f>
        <v>0.25</v>
      </c>
      <c r="X50" s="3">
        <f>VLOOKUP($F50,Experiment!$A$2:$U$90,MATCH(Results!X$1,Experiment!$A$1:$U$1,0),FALSE)</f>
        <v>0.75</v>
      </c>
      <c r="Y50" s="2">
        <f>VLOOKUP($F50,Experiment!$A$2:$U$90,MATCH(Results!Y$1,Experiment!$A$1:$U$1,0),FALSE)</f>
        <v>2</v>
      </c>
      <c r="Z50" s="3">
        <f>VLOOKUP($F50,Experiment!$A$2:$U$90,MATCH(Results!Z$1,Experiment!$A$1:$U$1,0),FALSE)</f>
        <v>0.5</v>
      </c>
      <c r="AA50" s="3">
        <f>VLOOKUP($F50,Experiment!$A$2:$U$90,MATCH(Results!AA$1,Experiment!$A$1:$U$1,0),FALSE)</f>
        <v>0.25</v>
      </c>
      <c r="AB50" s="3">
        <f>VLOOKUP($F50,Experiment!$A$2:$U$90,MATCH(Results!AB$1,Experiment!$A$1:$U$1,0),FALSE)</f>
        <v>0.625</v>
      </c>
      <c r="AC50" s="3">
        <f>VLOOKUP($F50,Experiment!$A$2:$U$90,MATCH(Results!AC$1,Experiment!$A$1:$U$1,0),FALSE)</f>
        <v>0.375</v>
      </c>
      <c r="AD50" s="2">
        <f>VLOOKUP($F50,Experiment!$A$2:$U$90,MATCH(Results!AD$1,Experiment!$A$1:$U$1,0),FALSE)</f>
        <v>-8.75</v>
      </c>
      <c r="AE50" s="2">
        <f>VLOOKUP($F50,Experiment!$A$2:$U$90,MATCH(Results!AE$1,Experiment!$A$1:$U$1,0),FALSE)</f>
        <v>2835.9375</v>
      </c>
      <c r="AF50" s="2">
        <f>VLOOKUP($F50,Experiment!$A$2:$U$90,MATCH(Results!AF$1,Experiment!$A$1:$U$1,0),FALSE)</f>
        <v>53.253521010351982</v>
      </c>
      <c r="AG50" s="3">
        <f>VLOOKUP($F50,Experiment!$A$2:$W$90,MATCH(Results!AG$1,Experiment!$A$1:$W$1,0),FALSE)</f>
        <v>0.82730419370997643</v>
      </c>
      <c r="AH50" s="3">
        <f>VLOOKUP($F50,Experiment!$A$2:$W$90,MATCH(Results!AH$1,Experiment!$A$1:$W$1,0),FALSE)</f>
        <v>0.38648875795104182</v>
      </c>
      <c r="AI50" s="3">
        <f>VLOOKUP($F50,Experiment!$A$2:$X$90,MATCH(Results!AI$1,Experiment!$A$1:$X$1,0),FALSE)</f>
        <v>0.61351124204895813</v>
      </c>
      <c r="AJ50" s="2">
        <f>Table1[[#This Row],[Gain]]^Table1[[#This Row],[θ]]</f>
        <v>133.87694139177151</v>
      </c>
      <c r="AK50" s="2">
        <f>-Table1[[#This Row],[λ]]*-Table1[[#This Row],[Loss]]^Table1[[#This Row],[θ]]</f>
        <v>172.23577024121218</v>
      </c>
      <c r="AL50" s="2">
        <f>Table1[[#This Row],[v_n_w_g]]-Table1[[#This Row],[v_n_w_l]]</f>
        <v>-38.35882884944067</v>
      </c>
      <c r="AM50" s="2">
        <f>IF(Table1[[#This Row],[diff_v]]&gt;=1,1,0)</f>
        <v>0</v>
      </c>
    </row>
    <row r="51" spans="1:39" hidden="1" x14ac:dyDescent="0.3">
      <c r="A51">
        <v>14</v>
      </c>
      <c r="B51" t="s">
        <v>43</v>
      </c>
      <c r="C51" s="22">
        <f>VLOOKUP(Table1[[#This Row],[Subject]],'Subject Profile'!$A$2:$E$8,4,FALSE)</f>
        <v>1.1960207441678836</v>
      </c>
      <c r="D51" s="22">
        <f>VLOOKUP(Table1[[#This Row],[Subject]],'Subject Profile'!$A$2:$E$8,5,FALSE)</f>
        <v>-1.6</v>
      </c>
      <c r="E51" t="s">
        <v>108</v>
      </c>
      <c r="F51" t="s">
        <v>65</v>
      </c>
      <c r="G51" t="s">
        <v>7</v>
      </c>
      <c r="H51">
        <f>IF(Table1[[#This Row],[decision]]="accept",1,0)</f>
        <v>1</v>
      </c>
      <c r="I51">
        <v>-10</v>
      </c>
      <c r="J51">
        <v>280</v>
      </c>
      <c r="K51">
        <v>1664285712</v>
      </c>
      <c r="L51">
        <v>9</v>
      </c>
      <c r="M51" t="str">
        <f>VLOOKUP($F51,Experiment!$A$2:$U$90,MATCH(Results!M$1,Experiment!$A$1:$U$1,0)+1,FALSE)</f>
        <v>G</v>
      </c>
      <c r="N51">
        <f>IF(Table1[[#This Row],[Impact]]="I",0,1)</f>
        <v>1</v>
      </c>
      <c r="O51" s="2">
        <f>VLOOKUP($F51,Experiment!$A$2:$U$90,MATCH(Results!O$1,Experiment!$A$1:$U$1,0),FALSE)</f>
        <v>-10</v>
      </c>
      <c r="P51" s="3">
        <f>VLOOKUP($F51,Experiment!$A$2:$U$90,MATCH(Results!P$1,Experiment!$A$1:$U$1,0),FALSE)</f>
        <v>0.5</v>
      </c>
      <c r="Q51" s="2">
        <f>VLOOKUP($F51,Experiment!$A$2:$U$90,MATCH(Results!Q$1,Experiment!$A$1:$U$1,0),FALSE)</f>
        <v>10</v>
      </c>
      <c r="R51" s="3">
        <f>VLOOKUP($F51,Experiment!$A$2:$U$90,MATCH(Results!R$1,Experiment!$A$1:$U$1,0),FALSE)</f>
        <v>0.5</v>
      </c>
      <c r="S51" s="2">
        <f>VLOOKUP($F51,Experiment!$A$2:$U$90,MATCH(Results!S$1,Experiment!$A$1:$U$1,0),FALSE)</f>
        <v>0</v>
      </c>
      <c r="T51" s="2">
        <f>VLOOKUP($F51,Experiment!$A$2:$U$90,MATCH(Results!T$1,Experiment!$A$1:$U$1,0),FALSE)</f>
        <v>100</v>
      </c>
      <c r="U51" s="2">
        <f>VLOOKUP($F51,Experiment!$A$2:$U$90,MATCH(Results!U$1,Experiment!$A$1:$U$1,0),FALSE)</f>
        <v>10</v>
      </c>
      <c r="V51" s="2">
        <f>VLOOKUP($F51,Experiment!$A$2:$U$90,MATCH(Results!V$1,Experiment!$A$1:$U$1,0),FALSE)</f>
        <v>2</v>
      </c>
      <c r="W51" s="3">
        <f>VLOOKUP($F51,Experiment!$A$2:$U$90,MATCH(Results!W$1,Experiment!$A$1:$U$1,0),FALSE)</f>
        <v>0.25</v>
      </c>
      <c r="X51" s="3">
        <f>VLOOKUP($F51,Experiment!$A$2:$U$90,MATCH(Results!X$1,Experiment!$A$1:$U$1,0),FALSE)</f>
        <v>0.75</v>
      </c>
      <c r="Y51" s="2">
        <f>VLOOKUP($F51,Experiment!$A$2:$U$90,MATCH(Results!Y$1,Experiment!$A$1:$U$1,0),FALSE)</f>
        <v>1</v>
      </c>
      <c r="Z51" s="3">
        <f>VLOOKUP($F51,Experiment!$A$2:$U$90,MATCH(Results!Z$1,Experiment!$A$1:$U$1,0),FALSE)</f>
        <v>0.25</v>
      </c>
      <c r="AA51" s="3">
        <f>VLOOKUP($F51,Experiment!$A$2:$U$90,MATCH(Results!AA$1,Experiment!$A$1:$U$1,0),FALSE)</f>
        <v>0.5</v>
      </c>
      <c r="AB51" s="3">
        <f>VLOOKUP($F51,Experiment!$A$2:$U$90,MATCH(Results!AB$1,Experiment!$A$1:$U$1,0),FALSE)</f>
        <v>0.375</v>
      </c>
      <c r="AC51" s="3">
        <f>VLOOKUP($F51,Experiment!$A$2:$U$90,MATCH(Results!AC$1,Experiment!$A$1:$U$1,0),FALSE)</f>
        <v>0.625</v>
      </c>
      <c r="AD51" s="2">
        <f>VLOOKUP($F51,Experiment!$A$2:$U$90,MATCH(Results!AD$1,Experiment!$A$1:$U$1,0),FALSE)</f>
        <v>2.5</v>
      </c>
      <c r="AE51" s="2">
        <f>VLOOKUP($F51,Experiment!$A$2:$U$90,MATCH(Results!AE$1,Experiment!$A$1:$U$1,0),FALSE)</f>
        <v>93.75</v>
      </c>
      <c r="AF51" s="2">
        <f>VLOOKUP($F51,Experiment!$A$2:$U$90,MATCH(Results!AF$1,Experiment!$A$1:$U$1,0),FALSE)</f>
        <v>9.6824583655185421</v>
      </c>
      <c r="AG51" s="3">
        <f>VLOOKUP($F51,Experiment!$A$2:$W$90,MATCH(Results!AG$1,Experiment!$A$1:$W$1,0),FALSE)</f>
        <v>1</v>
      </c>
      <c r="AH51" s="3">
        <f>VLOOKUP($F51,Experiment!$A$2:$W$90,MATCH(Results!AH$1,Experiment!$A$1:$W$1,0),FALSE)</f>
        <v>0.625</v>
      </c>
      <c r="AI51" s="3">
        <f>VLOOKUP($F51,Experiment!$A$2:$X$90,MATCH(Results!AI$1,Experiment!$A$1:$X$1,0),FALSE)</f>
        <v>0.375</v>
      </c>
      <c r="AJ51" s="2">
        <f>Table1[[#This Row],[Gain]]^Table1[[#This Row],[θ]]</f>
        <v>15.704378148368352</v>
      </c>
      <c r="AK51" s="2">
        <f>-Table1[[#This Row],[λ]]*-Table1[[#This Row],[Loss]]^Table1[[#This Row],[θ]]</f>
        <v>25.127005037389367</v>
      </c>
      <c r="AL51" s="2">
        <f>Table1[[#This Row],[v_n_w_g]]-Table1[[#This Row],[v_n_w_l]]</f>
        <v>-9.4226268890210143</v>
      </c>
      <c r="AM51" s="2">
        <f>IF(Table1[[#This Row],[diff_v]]&gt;=1,1,0)</f>
        <v>0</v>
      </c>
    </row>
    <row r="52" spans="1:39" hidden="1" x14ac:dyDescent="0.3">
      <c r="A52">
        <v>15</v>
      </c>
      <c r="B52" t="s">
        <v>43</v>
      </c>
      <c r="C52" s="22">
        <f>VLOOKUP(Table1[[#This Row],[Subject]],'Subject Profile'!$A$2:$E$8,4,FALSE)</f>
        <v>1.1960207441678836</v>
      </c>
      <c r="D52" s="22">
        <f>VLOOKUP(Table1[[#This Row],[Subject]],'Subject Profile'!$A$2:$E$8,5,FALSE)</f>
        <v>-1.6</v>
      </c>
      <c r="E52" t="s">
        <v>108</v>
      </c>
      <c r="F52" t="s">
        <v>66</v>
      </c>
      <c r="G52" t="s">
        <v>5</v>
      </c>
      <c r="H52">
        <f>IF(Table1[[#This Row],[decision]]="accept",1,0)</f>
        <v>0</v>
      </c>
      <c r="I52">
        <v>0</v>
      </c>
      <c r="J52">
        <v>280</v>
      </c>
      <c r="K52">
        <v>1664285719</v>
      </c>
      <c r="L52">
        <v>7</v>
      </c>
      <c r="M52" t="str">
        <f>VLOOKUP($F52,Experiment!$A$2:$U$90,MATCH(Results!M$1,Experiment!$A$1:$U$1,0)+1,FALSE)</f>
        <v>G</v>
      </c>
      <c r="N52">
        <f>IF(Table1[[#This Row],[Impact]]="I",0,1)</f>
        <v>1</v>
      </c>
      <c r="O52" s="2">
        <f>VLOOKUP($F52,Experiment!$A$2:$U$90,MATCH(Results!O$1,Experiment!$A$1:$U$1,0),FALSE)</f>
        <v>-10</v>
      </c>
      <c r="P52" s="3">
        <f>VLOOKUP($F52,Experiment!$A$2:$U$90,MATCH(Results!P$1,Experiment!$A$1:$U$1,0),FALSE)</f>
        <v>0.5</v>
      </c>
      <c r="Q52" s="2">
        <f>VLOOKUP($F52,Experiment!$A$2:$U$90,MATCH(Results!Q$1,Experiment!$A$1:$U$1,0),FALSE)</f>
        <v>20</v>
      </c>
      <c r="R52" s="3">
        <f>VLOOKUP($F52,Experiment!$A$2:$U$90,MATCH(Results!R$1,Experiment!$A$1:$U$1,0),FALSE)</f>
        <v>0.5</v>
      </c>
      <c r="S52" s="2">
        <f>VLOOKUP($F52,Experiment!$A$2:$U$90,MATCH(Results!S$1,Experiment!$A$1:$U$1,0),FALSE)</f>
        <v>5</v>
      </c>
      <c r="T52" s="2">
        <f>VLOOKUP($F52,Experiment!$A$2:$U$90,MATCH(Results!T$1,Experiment!$A$1:$U$1,0),FALSE)</f>
        <v>225</v>
      </c>
      <c r="U52" s="2">
        <f>VLOOKUP($F52,Experiment!$A$2:$U$90,MATCH(Results!U$1,Experiment!$A$1:$U$1,0),FALSE)</f>
        <v>15</v>
      </c>
      <c r="V52" s="2">
        <f>VLOOKUP($F52,Experiment!$A$2:$U$90,MATCH(Results!V$1,Experiment!$A$1:$U$1,0),FALSE)</f>
        <v>2</v>
      </c>
      <c r="W52" s="3">
        <f>VLOOKUP($F52,Experiment!$A$2:$U$90,MATCH(Results!W$1,Experiment!$A$1:$U$1,0),FALSE)</f>
        <v>0.25</v>
      </c>
      <c r="X52" s="3">
        <f>VLOOKUP($F52,Experiment!$A$2:$U$90,MATCH(Results!X$1,Experiment!$A$1:$U$1,0),FALSE)</f>
        <v>0.75</v>
      </c>
      <c r="Y52" s="2">
        <f>VLOOKUP($F52,Experiment!$A$2:$U$90,MATCH(Results!Y$1,Experiment!$A$1:$U$1,0),FALSE)</f>
        <v>2</v>
      </c>
      <c r="Z52" s="3">
        <f>VLOOKUP($F52,Experiment!$A$2:$U$90,MATCH(Results!Z$1,Experiment!$A$1:$U$1,0),FALSE)</f>
        <v>0.5</v>
      </c>
      <c r="AA52" s="3">
        <f>VLOOKUP($F52,Experiment!$A$2:$U$90,MATCH(Results!AA$1,Experiment!$A$1:$U$1,0),FALSE)</f>
        <v>0.25</v>
      </c>
      <c r="AB52" s="3">
        <f>VLOOKUP($F52,Experiment!$A$2:$U$90,MATCH(Results!AB$1,Experiment!$A$1:$U$1,0),FALSE)</f>
        <v>0.625</v>
      </c>
      <c r="AC52" s="3">
        <f>VLOOKUP($F52,Experiment!$A$2:$U$90,MATCH(Results!AC$1,Experiment!$A$1:$U$1,0),FALSE)</f>
        <v>0.375</v>
      </c>
      <c r="AD52" s="2">
        <f>VLOOKUP($F52,Experiment!$A$2:$U$90,MATCH(Results!AD$1,Experiment!$A$1:$U$1,0),FALSE)</f>
        <v>1.25</v>
      </c>
      <c r="AE52" s="2">
        <f>VLOOKUP($F52,Experiment!$A$2:$U$90,MATCH(Results!AE$1,Experiment!$A$1:$U$1,0),FALSE)</f>
        <v>210.9375</v>
      </c>
      <c r="AF52" s="2">
        <f>VLOOKUP($F52,Experiment!$A$2:$U$90,MATCH(Results!AF$1,Experiment!$A$1:$U$1,0),FALSE)</f>
        <v>14.523687548277813</v>
      </c>
      <c r="AG52" s="3">
        <f>VLOOKUP($F52,Experiment!$A$2:$W$90,MATCH(Results!AG$1,Experiment!$A$1:$W$1,0),FALSE)</f>
        <v>0.82730419370997643</v>
      </c>
      <c r="AH52" s="3">
        <f>VLOOKUP($F52,Experiment!$A$2:$W$90,MATCH(Results!AH$1,Experiment!$A$1:$W$1,0),FALSE)</f>
        <v>0.38648875795104182</v>
      </c>
      <c r="AI52" s="3">
        <f>VLOOKUP($F52,Experiment!$A$2:$X$90,MATCH(Results!AI$1,Experiment!$A$1:$X$1,0),FALSE)</f>
        <v>0.61351124204895813</v>
      </c>
      <c r="AJ52" s="2">
        <f>Table1[[#This Row],[Gain]]^Table1[[#This Row],[θ]]</f>
        <v>35.979809832580635</v>
      </c>
      <c r="AK52" s="2">
        <f>-Table1[[#This Row],[λ]]*-Table1[[#This Row],[Loss]]^Table1[[#This Row],[θ]]</f>
        <v>25.127005037389367</v>
      </c>
      <c r="AL52" s="2">
        <f>Table1[[#This Row],[v_n_w_g]]-Table1[[#This Row],[v_n_w_l]]</f>
        <v>10.852804795191268</v>
      </c>
      <c r="AM52" s="2">
        <f>IF(Table1[[#This Row],[diff_v]]&gt;=1,1,0)</f>
        <v>1</v>
      </c>
    </row>
    <row r="53" spans="1:39" hidden="1" x14ac:dyDescent="0.3">
      <c r="A53">
        <v>16</v>
      </c>
      <c r="B53" t="s">
        <v>43</v>
      </c>
      <c r="C53" s="22">
        <f>VLOOKUP(Table1[[#This Row],[Subject]],'Subject Profile'!$A$2:$E$8,4,FALSE)</f>
        <v>1.1960207441678836</v>
      </c>
      <c r="D53" s="22">
        <f>VLOOKUP(Table1[[#This Row],[Subject]],'Subject Profile'!$A$2:$E$8,5,FALSE)</f>
        <v>-1.6</v>
      </c>
      <c r="E53" t="s">
        <v>108</v>
      </c>
      <c r="F53" t="s">
        <v>67</v>
      </c>
      <c r="G53" t="s">
        <v>7</v>
      </c>
      <c r="H53">
        <f>IF(Table1[[#This Row],[decision]]="accept",1,0)</f>
        <v>1</v>
      </c>
      <c r="I53">
        <v>-10</v>
      </c>
      <c r="J53">
        <v>270</v>
      </c>
      <c r="K53">
        <v>1664285726</v>
      </c>
      <c r="L53">
        <v>7</v>
      </c>
      <c r="M53" t="str">
        <f>VLOOKUP($F53,Experiment!$A$2:$U$90,MATCH(Results!M$1,Experiment!$A$1:$U$1,0)+1,FALSE)</f>
        <v>I</v>
      </c>
      <c r="N53">
        <f>IF(Table1[[#This Row],[Impact]]="I",0,1)</f>
        <v>0</v>
      </c>
      <c r="O53" s="2">
        <f>VLOOKUP($F53,Experiment!$A$2:$U$90,MATCH(Results!O$1,Experiment!$A$1:$U$1,0),FALSE)</f>
        <v>-10</v>
      </c>
      <c r="P53" s="3">
        <f>VLOOKUP($F53,Experiment!$A$2:$U$90,MATCH(Results!P$1,Experiment!$A$1:$U$1,0),FALSE)</f>
        <v>0.5</v>
      </c>
      <c r="Q53" s="2">
        <f>VLOOKUP($F53,Experiment!$A$2:$U$90,MATCH(Results!Q$1,Experiment!$A$1:$U$1,0),FALSE)</f>
        <v>20</v>
      </c>
      <c r="R53" s="3">
        <f>VLOOKUP($F53,Experiment!$A$2:$U$90,MATCH(Results!R$1,Experiment!$A$1:$U$1,0),FALSE)</f>
        <v>0.5</v>
      </c>
      <c r="S53" s="2">
        <f>VLOOKUP($F53,Experiment!$A$2:$U$90,MATCH(Results!S$1,Experiment!$A$1:$U$1,0),FALSE)</f>
        <v>5</v>
      </c>
      <c r="T53" s="2">
        <f>VLOOKUP($F53,Experiment!$A$2:$U$90,MATCH(Results!T$1,Experiment!$A$1:$U$1,0),FALSE)</f>
        <v>225</v>
      </c>
      <c r="U53" s="2">
        <f>VLOOKUP($F53,Experiment!$A$2:$U$90,MATCH(Results!U$1,Experiment!$A$1:$U$1,0),FALSE)</f>
        <v>15</v>
      </c>
      <c r="V53" s="2">
        <f>VLOOKUP($F53,Experiment!$A$2:$U$90,MATCH(Results!V$1,Experiment!$A$1:$U$1,0),FALSE)</f>
        <v>4</v>
      </c>
      <c r="W53" s="3">
        <f>VLOOKUP($F53,Experiment!$A$2:$U$90,MATCH(Results!W$1,Experiment!$A$1:$U$1,0),FALSE)</f>
        <v>0.25</v>
      </c>
      <c r="X53" s="3">
        <f>VLOOKUP($F53,Experiment!$A$2:$U$90,MATCH(Results!X$1,Experiment!$A$1:$U$1,0),FALSE)</f>
        <v>0.75</v>
      </c>
      <c r="Y53" s="2">
        <f>VLOOKUP($F53,Experiment!$A$2:$U$90,MATCH(Results!Y$1,Experiment!$A$1:$U$1,0),FALSE)</f>
        <v>2</v>
      </c>
      <c r="Z53" s="3">
        <f>VLOOKUP($F53,Experiment!$A$2:$U$90,MATCH(Results!Z$1,Experiment!$A$1:$U$1,0),FALSE)</f>
        <v>0.5</v>
      </c>
      <c r="AA53" s="3">
        <f>VLOOKUP($F53,Experiment!$A$2:$U$90,MATCH(Results!AA$1,Experiment!$A$1:$U$1,0),FALSE)</f>
        <v>0.25</v>
      </c>
      <c r="AB53" s="3">
        <f>VLOOKUP($F53,Experiment!$A$2:$U$90,MATCH(Results!AB$1,Experiment!$A$1:$U$1,0),FALSE)</f>
        <v>0.625</v>
      </c>
      <c r="AC53" s="3">
        <f>VLOOKUP($F53,Experiment!$A$2:$U$90,MATCH(Results!AC$1,Experiment!$A$1:$U$1,0),FALSE)</f>
        <v>0.375</v>
      </c>
      <c r="AD53" s="2">
        <f>VLOOKUP($F53,Experiment!$A$2:$U$90,MATCH(Results!AD$1,Experiment!$A$1:$U$1,0),FALSE)</f>
        <v>1.25</v>
      </c>
      <c r="AE53" s="2">
        <f>VLOOKUP($F53,Experiment!$A$2:$U$90,MATCH(Results!AE$1,Experiment!$A$1:$U$1,0),FALSE)</f>
        <v>210.9375</v>
      </c>
      <c r="AF53" s="2">
        <f>VLOOKUP($F53,Experiment!$A$2:$U$90,MATCH(Results!AF$1,Experiment!$A$1:$U$1,0),FALSE)</f>
        <v>14.523687548277813</v>
      </c>
      <c r="AG53" s="3">
        <f>VLOOKUP($F53,Experiment!$A$2:$W$90,MATCH(Results!AG$1,Experiment!$A$1:$W$1,0),FALSE)</f>
        <v>0.82730419370997643</v>
      </c>
      <c r="AH53" s="3">
        <f>VLOOKUP($F53,Experiment!$A$2:$W$90,MATCH(Results!AH$1,Experiment!$A$1:$W$1,0),FALSE)</f>
        <v>0.38648875795104182</v>
      </c>
      <c r="AI53" s="3">
        <f>VLOOKUP($F53,Experiment!$A$2:$X$90,MATCH(Results!AI$1,Experiment!$A$1:$X$1,0),FALSE)</f>
        <v>0.61351124204895813</v>
      </c>
      <c r="AJ53" s="2">
        <f>Table1[[#This Row],[Gain]]^Table1[[#This Row],[θ]]</f>
        <v>35.979809832580635</v>
      </c>
      <c r="AK53" s="2">
        <f>-Table1[[#This Row],[λ]]*-Table1[[#This Row],[Loss]]^Table1[[#This Row],[θ]]</f>
        <v>25.127005037389367</v>
      </c>
      <c r="AL53" s="2">
        <f>Table1[[#This Row],[v_n_w_g]]-Table1[[#This Row],[v_n_w_l]]</f>
        <v>10.852804795191268</v>
      </c>
      <c r="AM53" s="2">
        <f>IF(Table1[[#This Row],[diff_v]]&gt;=1,1,0)</f>
        <v>1</v>
      </c>
    </row>
    <row r="54" spans="1:39" hidden="1" x14ac:dyDescent="0.3">
      <c r="A54">
        <v>17</v>
      </c>
      <c r="B54" t="s">
        <v>43</v>
      </c>
      <c r="C54" s="22">
        <f>VLOOKUP(Table1[[#This Row],[Subject]],'Subject Profile'!$A$2:$E$8,4,FALSE)</f>
        <v>1.1960207441678836</v>
      </c>
      <c r="D54" s="22">
        <f>VLOOKUP(Table1[[#This Row],[Subject]],'Subject Profile'!$A$2:$E$8,5,FALSE)</f>
        <v>-1.6</v>
      </c>
      <c r="E54" t="s">
        <v>108</v>
      </c>
      <c r="F54" t="s">
        <v>68</v>
      </c>
      <c r="G54" t="s">
        <v>5</v>
      </c>
      <c r="H54">
        <f>IF(Table1[[#This Row],[decision]]="accept",1,0)</f>
        <v>0</v>
      </c>
      <c r="I54">
        <v>0</v>
      </c>
      <c r="J54">
        <v>270</v>
      </c>
      <c r="K54">
        <v>1664285735</v>
      </c>
      <c r="L54">
        <v>9</v>
      </c>
      <c r="M54" t="str">
        <f>VLOOKUP($F54,Experiment!$A$2:$U$90,MATCH(Results!M$1,Experiment!$A$1:$U$1,0)+1,FALSE)</f>
        <v>G</v>
      </c>
      <c r="N54">
        <f>IF(Table1[[#This Row],[Impact]]="I",0,1)</f>
        <v>1</v>
      </c>
      <c r="O54" s="2">
        <f>VLOOKUP($F54,Experiment!$A$2:$U$90,MATCH(Results!O$1,Experiment!$A$1:$U$1,0),FALSE)</f>
        <v>-50</v>
      </c>
      <c r="P54" s="3">
        <f>VLOOKUP($F54,Experiment!$A$2:$U$90,MATCH(Results!P$1,Experiment!$A$1:$U$1,0),FALSE)</f>
        <v>0.5</v>
      </c>
      <c r="Q54" s="2">
        <f>VLOOKUP($F54,Experiment!$A$2:$U$90,MATCH(Results!Q$1,Experiment!$A$1:$U$1,0),FALSE)</f>
        <v>60</v>
      </c>
      <c r="R54" s="3">
        <f>VLOOKUP($F54,Experiment!$A$2:$U$90,MATCH(Results!R$1,Experiment!$A$1:$U$1,0),FALSE)</f>
        <v>0.5</v>
      </c>
      <c r="S54" s="2">
        <f>VLOOKUP($F54,Experiment!$A$2:$U$90,MATCH(Results!S$1,Experiment!$A$1:$U$1,0),FALSE)</f>
        <v>5</v>
      </c>
      <c r="T54" s="2">
        <f>VLOOKUP($F54,Experiment!$A$2:$U$90,MATCH(Results!T$1,Experiment!$A$1:$U$1,0),FALSE)</f>
        <v>3025</v>
      </c>
      <c r="U54" s="2">
        <f>VLOOKUP($F54,Experiment!$A$2:$U$90,MATCH(Results!U$1,Experiment!$A$1:$U$1,0),FALSE)</f>
        <v>55</v>
      </c>
      <c r="V54" s="2">
        <f>VLOOKUP($F54,Experiment!$A$2:$U$90,MATCH(Results!V$1,Experiment!$A$1:$U$1,0),FALSE)</f>
        <v>2</v>
      </c>
      <c r="W54" s="3">
        <f>VLOOKUP($F54,Experiment!$A$2:$U$90,MATCH(Results!W$1,Experiment!$A$1:$U$1,0),FALSE)</f>
        <v>0.25</v>
      </c>
      <c r="X54" s="3">
        <f>VLOOKUP($F54,Experiment!$A$2:$U$90,MATCH(Results!X$1,Experiment!$A$1:$U$1,0),FALSE)</f>
        <v>0.75</v>
      </c>
      <c r="Y54" s="2">
        <f>VLOOKUP($F54,Experiment!$A$2:$U$90,MATCH(Results!Y$1,Experiment!$A$1:$U$1,0),FALSE)</f>
        <v>2</v>
      </c>
      <c r="Z54" s="3">
        <f>VLOOKUP($F54,Experiment!$A$2:$U$90,MATCH(Results!Z$1,Experiment!$A$1:$U$1,0),FALSE)</f>
        <v>0.5</v>
      </c>
      <c r="AA54" s="3">
        <f>VLOOKUP($F54,Experiment!$A$2:$U$90,MATCH(Results!AA$1,Experiment!$A$1:$U$1,0),FALSE)</f>
        <v>0.25</v>
      </c>
      <c r="AB54" s="3">
        <f>VLOOKUP($F54,Experiment!$A$2:$U$90,MATCH(Results!AB$1,Experiment!$A$1:$U$1,0),FALSE)</f>
        <v>0.625</v>
      </c>
      <c r="AC54" s="3">
        <f>VLOOKUP($F54,Experiment!$A$2:$U$90,MATCH(Results!AC$1,Experiment!$A$1:$U$1,0),FALSE)</f>
        <v>0.375</v>
      </c>
      <c r="AD54" s="2">
        <f>VLOOKUP($F54,Experiment!$A$2:$U$90,MATCH(Results!AD$1,Experiment!$A$1:$U$1,0),FALSE)</f>
        <v>-8.75</v>
      </c>
      <c r="AE54" s="2">
        <f>VLOOKUP($F54,Experiment!$A$2:$U$90,MATCH(Results!AE$1,Experiment!$A$1:$U$1,0),FALSE)</f>
        <v>2835.9375</v>
      </c>
      <c r="AF54" s="2">
        <f>VLOOKUP($F54,Experiment!$A$2:$U$90,MATCH(Results!AF$1,Experiment!$A$1:$U$1,0),FALSE)</f>
        <v>53.253521010351982</v>
      </c>
      <c r="AG54" s="3">
        <f>VLOOKUP($F54,Experiment!$A$2:$W$90,MATCH(Results!AG$1,Experiment!$A$1:$W$1,0),FALSE)</f>
        <v>0.82730419370997643</v>
      </c>
      <c r="AH54" s="3">
        <f>VLOOKUP($F54,Experiment!$A$2:$W$90,MATCH(Results!AH$1,Experiment!$A$1:$W$1,0),FALSE)</f>
        <v>0.38648875795104182</v>
      </c>
      <c r="AI54" s="3">
        <f>VLOOKUP($F54,Experiment!$A$2:$X$90,MATCH(Results!AI$1,Experiment!$A$1:$X$1,0),FALSE)</f>
        <v>0.61351124204895813</v>
      </c>
      <c r="AJ54" s="2">
        <f>Table1[[#This Row],[Gain]]^Table1[[#This Row],[θ]]</f>
        <v>133.87694139177151</v>
      </c>
      <c r="AK54" s="2">
        <f>-Table1[[#This Row],[λ]]*-Table1[[#This Row],[Loss]]^Table1[[#This Row],[θ]]</f>
        <v>172.23577024121218</v>
      </c>
      <c r="AL54" s="2">
        <f>Table1[[#This Row],[v_n_w_g]]-Table1[[#This Row],[v_n_w_l]]</f>
        <v>-38.35882884944067</v>
      </c>
      <c r="AM54" s="2">
        <f>IF(Table1[[#This Row],[diff_v]]&gt;=1,1,0)</f>
        <v>0</v>
      </c>
    </row>
    <row r="55" spans="1:39" hidden="1" x14ac:dyDescent="0.3">
      <c r="A55">
        <v>18</v>
      </c>
      <c r="B55" t="s">
        <v>43</v>
      </c>
      <c r="C55" s="22">
        <f>VLOOKUP(Table1[[#This Row],[Subject]],'Subject Profile'!$A$2:$E$8,4,FALSE)</f>
        <v>1.1960207441678836</v>
      </c>
      <c r="D55" s="22">
        <f>VLOOKUP(Table1[[#This Row],[Subject]],'Subject Profile'!$A$2:$E$8,5,FALSE)</f>
        <v>-1.6</v>
      </c>
      <c r="E55" t="s">
        <v>108</v>
      </c>
      <c r="F55" t="s">
        <v>55</v>
      </c>
      <c r="G55" t="s">
        <v>56</v>
      </c>
      <c r="H55">
        <f>IF(Table1[[#This Row],[decision]]="accept",1,0)</f>
        <v>0</v>
      </c>
      <c r="I55">
        <v>0</v>
      </c>
      <c r="J55">
        <v>270</v>
      </c>
      <c r="K55">
        <v>1664285743</v>
      </c>
      <c r="L55">
        <v>8</v>
      </c>
      <c r="M55" t="str">
        <f>VLOOKUP($F55,Experiment!$A$2:$U$90,MATCH(Results!M$1,Experiment!$A$1:$U$1,0)+1,FALSE)</f>
        <v>R</v>
      </c>
      <c r="N55">
        <f>IF(Table1[[#This Row],[Impact]]="I",0,1)</f>
        <v>1</v>
      </c>
      <c r="O55" s="2">
        <f>VLOOKUP($F55,Experiment!$A$2:$U$90,MATCH(Results!O$1,Experiment!$A$1:$U$1,0),FALSE)</f>
        <v>0</v>
      </c>
      <c r="P55" s="3">
        <f>VLOOKUP($F55,Experiment!$A$2:$U$90,MATCH(Results!P$1,Experiment!$A$1:$U$1,0),FALSE)</f>
        <v>0</v>
      </c>
      <c r="Q55" s="2">
        <f>VLOOKUP($F55,Experiment!$A$2:$U$90,MATCH(Results!Q$1,Experiment!$A$1:$U$1,0),FALSE)</f>
        <v>0</v>
      </c>
      <c r="R55" s="3">
        <f>VLOOKUP($F55,Experiment!$A$2:$U$90,MATCH(Results!R$1,Experiment!$A$1:$U$1,0),FALSE)</f>
        <v>0</v>
      </c>
      <c r="S55" s="2">
        <f>VLOOKUP($F55,Experiment!$A$2:$U$90,MATCH(Results!S$1,Experiment!$A$1:$U$1,0),FALSE)</f>
        <v>0</v>
      </c>
      <c r="T55" s="2">
        <f>VLOOKUP($F55,Experiment!$A$2:$U$90,MATCH(Results!T$1,Experiment!$A$1:$U$1,0),FALSE)</f>
        <v>0</v>
      </c>
      <c r="U55" s="2">
        <f>VLOOKUP($F55,Experiment!$A$2:$U$90,MATCH(Results!U$1,Experiment!$A$1:$U$1,0),FALSE)</f>
        <v>0</v>
      </c>
      <c r="V55" s="2">
        <f>VLOOKUP($F55,Experiment!$A$2:$U$90,MATCH(Results!V$1,Experiment!$A$1:$U$1,0),FALSE)</f>
        <v>0</v>
      </c>
      <c r="W55" s="3">
        <f>VLOOKUP($F55,Experiment!$A$2:$U$90,MATCH(Results!W$1,Experiment!$A$1:$U$1,0),FALSE)</f>
        <v>0</v>
      </c>
      <c r="X55" s="3">
        <f>VLOOKUP($F55,Experiment!$A$2:$U$90,MATCH(Results!X$1,Experiment!$A$1:$U$1,0),FALSE)</f>
        <v>0</v>
      </c>
      <c r="Y55" s="2">
        <f>VLOOKUP($F55,Experiment!$A$2:$U$90,MATCH(Results!Y$1,Experiment!$A$1:$U$1,0),FALSE)</f>
        <v>0</v>
      </c>
      <c r="Z55" s="3">
        <f>VLOOKUP($F55,Experiment!$A$2:$U$90,MATCH(Results!Z$1,Experiment!$A$1:$U$1,0),FALSE)</f>
        <v>0</v>
      </c>
      <c r="AA55" s="3">
        <f>VLOOKUP($F55,Experiment!$A$2:$U$90,MATCH(Results!AA$1,Experiment!$A$1:$U$1,0),FALSE)</f>
        <v>0</v>
      </c>
      <c r="AB55" s="3">
        <f>VLOOKUP($F55,Experiment!$A$2:$U$90,MATCH(Results!AB$1,Experiment!$A$1:$U$1,0),FALSE)</f>
        <v>0</v>
      </c>
      <c r="AC55" s="3">
        <f>VLOOKUP($F55,Experiment!$A$2:$U$90,MATCH(Results!AC$1,Experiment!$A$1:$U$1,0),FALSE)</f>
        <v>0</v>
      </c>
      <c r="AD55" s="2">
        <f>VLOOKUP($F55,Experiment!$A$2:$U$90,MATCH(Results!AD$1,Experiment!$A$1:$U$1,0),FALSE)</f>
        <v>0</v>
      </c>
      <c r="AE55" s="2">
        <f>VLOOKUP($F55,Experiment!$A$2:$U$90,MATCH(Results!AE$1,Experiment!$A$1:$U$1,0),FALSE)</f>
        <v>0</v>
      </c>
      <c r="AF55" s="2">
        <f>VLOOKUP($F55,Experiment!$A$2:$U$90,MATCH(Results!AF$1,Experiment!$A$1:$U$1,0),FALSE)</f>
        <v>0</v>
      </c>
      <c r="AG55" s="2"/>
      <c r="AH55" s="3">
        <f>VLOOKUP($F55,Experiment!$A$2:$W$90,MATCH(Results!AH$1,Experiment!$A$1:$W$1,0),FALSE)</f>
        <v>0</v>
      </c>
      <c r="AI55" s="2">
        <f>VLOOKUP($F55,Experiment!$A$2:$X$90,MATCH(Results!AI$1,Experiment!$A$1:$X$1,0),FALSE)</f>
        <v>0</v>
      </c>
      <c r="AJ55" s="2">
        <f>Table1[[#This Row],[Gain]]^Table1[[#This Row],[θ]]</f>
        <v>0</v>
      </c>
      <c r="AK55" s="2">
        <f>-Table1[[#This Row],[λ]]*-Table1[[#This Row],[Loss]]^Table1[[#This Row],[θ]]</f>
        <v>0</v>
      </c>
      <c r="AL55" s="2">
        <f>Table1[[#This Row],[v_n_w_g]]-Table1[[#This Row],[v_n_w_l]]</f>
        <v>0</v>
      </c>
      <c r="AM55" s="2">
        <f>IF(Table1[[#This Row],[diff_v]]&gt;=1,1,0)</f>
        <v>0</v>
      </c>
    </row>
    <row r="56" spans="1:39" hidden="1" x14ac:dyDescent="0.3">
      <c r="A56">
        <v>19</v>
      </c>
      <c r="B56" t="s">
        <v>43</v>
      </c>
      <c r="C56" s="22">
        <f>VLOOKUP(Table1[[#This Row],[Subject]],'Subject Profile'!$A$2:$E$8,4,FALSE)</f>
        <v>1.1960207441678836</v>
      </c>
      <c r="D56" s="22">
        <f>VLOOKUP(Table1[[#This Row],[Subject]],'Subject Profile'!$A$2:$E$8,5,FALSE)</f>
        <v>-1.6</v>
      </c>
      <c r="E56" t="s">
        <v>108</v>
      </c>
      <c r="F56" t="s">
        <v>69</v>
      </c>
      <c r="G56" t="s">
        <v>5</v>
      </c>
      <c r="H56">
        <f>IF(Table1[[#This Row],[decision]]="accept",1,0)</f>
        <v>0</v>
      </c>
      <c r="I56">
        <v>0</v>
      </c>
      <c r="J56">
        <v>270</v>
      </c>
      <c r="K56">
        <v>1664285754</v>
      </c>
      <c r="L56">
        <v>11</v>
      </c>
      <c r="M56" t="str">
        <f>VLOOKUP($F56,Experiment!$A$2:$U$90,MATCH(Results!M$1,Experiment!$A$1:$U$1,0)+1,FALSE)</f>
        <v>I</v>
      </c>
      <c r="N56">
        <f>IF(Table1[[#This Row],[Impact]]="I",0,1)</f>
        <v>0</v>
      </c>
      <c r="O56" s="2">
        <f>VLOOKUP($F56,Experiment!$A$2:$U$90,MATCH(Results!O$1,Experiment!$A$1:$U$1,0),FALSE)</f>
        <v>-50</v>
      </c>
      <c r="P56" s="3">
        <f>VLOOKUP($F56,Experiment!$A$2:$U$90,MATCH(Results!P$1,Experiment!$A$1:$U$1,0),FALSE)</f>
        <v>0.5</v>
      </c>
      <c r="Q56" s="2">
        <f>VLOOKUP($F56,Experiment!$A$2:$U$90,MATCH(Results!Q$1,Experiment!$A$1:$U$1,0),FALSE)</f>
        <v>50</v>
      </c>
      <c r="R56" s="3">
        <f>VLOOKUP($F56,Experiment!$A$2:$U$90,MATCH(Results!R$1,Experiment!$A$1:$U$1,0),FALSE)</f>
        <v>0.5</v>
      </c>
      <c r="S56" s="2">
        <f>VLOOKUP($F56,Experiment!$A$2:$U$90,MATCH(Results!S$1,Experiment!$A$1:$U$1,0),FALSE)</f>
        <v>0</v>
      </c>
      <c r="T56" s="2">
        <f>VLOOKUP($F56,Experiment!$A$2:$U$90,MATCH(Results!T$1,Experiment!$A$1:$U$1,0),FALSE)</f>
        <v>2500</v>
      </c>
      <c r="U56" s="2">
        <f>VLOOKUP($F56,Experiment!$A$2:$U$90,MATCH(Results!U$1,Experiment!$A$1:$U$1,0),FALSE)</f>
        <v>50</v>
      </c>
      <c r="V56" s="2">
        <f>VLOOKUP($F56,Experiment!$A$2:$U$90,MATCH(Results!V$1,Experiment!$A$1:$U$1,0),FALSE)</f>
        <v>4</v>
      </c>
      <c r="W56" s="3">
        <f>VLOOKUP($F56,Experiment!$A$2:$U$90,MATCH(Results!W$1,Experiment!$A$1:$U$1,0),FALSE)</f>
        <v>0.25</v>
      </c>
      <c r="X56" s="3">
        <f>VLOOKUP($F56,Experiment!$A$2:$U$90,MATCH(Results!X$1,Experiment!$A$1:$U$1,0),FALSE)</f>
        <v>0.75</v>
      </c>
      <c r="Y56" s="2">
        <f>VLOOKUP($F56,Experiment!$A$2:$U$90,MATCH(Results!Y$1,Experiment!$A$1:$U$1,0),FALSE)</f>
        <v>1</v>
      </c>
      <c r="Z56" s="3">
        <f>VLOOKUP($F56,Experiment!$A$2:$U$90,MATCH(Results!Z$1,Experiment!$A$1:$U$1,0),FALSE)</f>
        <v>0.25</v>
      </c>
      <c r="AA56" s="3">
        <f>VLOOKUP($F56,Experiment!$A$2:$U$90,MATCH(Results!AA$1,Experiment!$A$1:$U$1,0),FALSE)</f>
        <v>0.5</v>
      </c>
      <c r="AB56" s="3">
        <f>VLOOKUP($F56,Experiment!$A$2:$U$90,MATCH(Results!AB$1,Experiment!$A$1:$U$1,0),FALSE)</f>
        <v>0.375</v>
      </c>
      <c r="AC56" s="3">
        <f>VLOOKUP($F56,Experiment!$A$2:$U$90,MATCH(Results!AC$1,Experiment!$A$1:$U$1,0),FALSE)</f>
        <v>0.625</v>
      </c>
      <c r="AD56" s="2">
        <f>VLOOKUP($F56,Experiment!$A$2:$U$90,MATCH(Results!AD$1,Experiment!$A$1:$U$1,0),FALSE)</f>
        <v>12.5</v>
      </c>
      <c r="AE56" s="2">
        <f>VLOOKUP($F56,Experiment!$A$2:$U$90,MATCH(Results!AE$1,Experiment!$A$1:$U$1,0),FALSE)</f>
        <v>2343.75</v>
      </c>
      <c r="AF56" s="2">
        <f>VLOOKUP($F56,Experiment!$A$2:$U$90,MATCH(Results!AF$1,Experiment!$A$1:$U$1,0),FALSE)</f>
        <v>48.412291827592711</v>
      </c>
      <c r="AG56" s="3">
        <f>VLOOKUP($F56,Experiment!$A$2:$W$90,MATCH(Results!AG$1,Experiment!$A$1:$W$1,0),FALSE)</f>
        <v>1</v>
      </c>
      <c r="AH56" s="3">
        <f>VLOOKUP($F56,Experiment!$A$2:$W$90,MATCH(Results!AH$1,Experiment!$A$1:$W$1,0),FALSE)</f>
        <v>0.625</v>
      </c>
      <c r="AI56" s="3">
        <f>VLOOKUP($F56,Experiment!$A$2:$X$90,MATCH(Results!AI$1,Experiment!$A$1:$X$1,0),FALSE)</f>
        <v>0.375</v>
      </c>
      <c r="AJ56" s="2">
        <f>Table1[[#This Row],[Gain]]^Table1[[#This Row],[θ]]</f>
        <v>107.6473564007576</v>
      </c>
      <c r="AK56" s="2">
        <f>-Table1[[#This Row],[λ]]*-Table1[[#This Row],[Loss]]^Table1[[#This Row],[θ]]</f>
        <v>172.23577024121218</v>
      </c>
      <c r="AL56" s="2">
        <f>Table1[[#This Row],[v_n_w_g]]-Table1[[#This Row],[v_n_w_l]]</f>
        <v>-64.588413840454578</v>
      </c>
      <c r="AM56" s="2">
        <f>IF(Table1[[#This Row],[diff_v]]&gt;=1,1,0)</f>
        <v>0</v>
      </c>
    </row>
    <row r="57" spans="1:39" hidden="1" x14ac:dyDescent="0.3">
      <c r="A57">
        <v>20</v>
      </c>
      <c r="B57" t="s">
        <v>43</v>
      </c>
      <c r="C57" s="22">
        <f>VLOOKUP(Table1[[#This Row],[Subject]],'Subject Profile'!$A$2:$E$8,4,FALSE)</f>
        <v>1.1960207441678836</v>
      </c>
      <c r="D57" s="22">
        <f>VLOOKUP(Table1[[#This Row],[Subject]],'Subject Profile'!$A$2:$E$8,5,FALSE)</f>
        <v>-1.6</v>
      </c>
      <c r="E57" t="s">
        <v>108</v>
      </c>
      <c r="F57" t="s">
        <v>70</v>
      </c>
      <c r="G57" t="s">
        <v>5</v>
      </c>
      <c r="H57">
        <f>IF(Table1[[#This Row],[decision]]="accept",1,0)</f>
        <v>0</v>
      </c>
      <c r="I57">
        <v>0</v>
      </c>
      <c r="J57">
        <v>270</v>
      </c>
      <c r="K57">
        <v>1664285762</v>
      </c>
      <c r="L57">
        <v>8</v>
      </c>
      <c r="M57" t="str">
        <f>VLOOKUP($F57,Experiment!$A$2:$U$90,MATCH(Results!M$1,Experiment!$A$1:$U$1,0)+1,FALSE)</f>
        <v>G</v>
      </c>
      <c r="N57">
        <f>IF(Table1[[#This Row],[Impact]]="I",0,1)</f>
        <v>1</v>
      </c>
      <c r="O57" s="2">
        <f>VLOOKUP($F57,Experiment!$A$2:$U$90,MATCH(Results!O$1,Experiment!$A$1:$U$1,0),FALSE)</f>
        <v>-90</v>
      </c>
      <c r="P57" s="3">
        <f>VLOOKUP($F57,Experiment!$A$2:$U$90,MATCH(Results!P$1,Experiment!$A$1:$U$1,0),FALSE)</f>
        <v>0.5</v>
      </c>
      <c r="Q57" s="2">
        <f>VLOOKUP($F57,Experiment!$A$2:$U$90,MATCH(Results!Q$1,Experiment!$A$1:$U$1,0),FALSE)</f>
        <v>180</v>
      </c>
      <c r="R57" s="3">
        <f>VLOOKUP($F57,Experiment!$A$2:$U$90,MATCH(Results!R$1,Experiment!$A$1:$U$1,0),FALSE)</f>
        <v>0.5</v>
      </c>
      <c r="S57" s="2">
        <f>VLOOKUP($F57,Experiment!$A$2:$U$90,MATCH(Results!S$1,Experiment!$A$1:$U$1,0),FALSE)</f>
        <v>45</v>
      </c>
      <c r="T57" s="2">
        <f>VLOOKUP($F57,Experiment!$A$2:$U$90,MATCH(Results!T$1,Experiment!$A$1:$U$1,0),FALSE)</f>
        <v>18225</v>
      </c>
      <c r="U57" s="2">
        <f>VLOOKUP($F57,Experiment!$A$2:$U$90,MATCH(Results!U$1,Experiment!$A$1:$U$1,0),FALSE)</f>
        <v>135</v>
      </c>
      <c r="V57" s="2">
        <f>VLOOKUP($F57,Experiment!$A$2:$U$90,MATCH(Results!V$1,Experiment!$A$1:$U$1,0),FALSE)</f>
        <v>4</v>
      </c>
      <c r="W57" s="3">
        <f>VLOOKUP($F57,Experiment!$A$2:$U$90,MATCH(Results!W$1,Experiment!$A$1:$U$1,0),FALSE)</f>
        <v>0.75</v>
      </c>
      <c r="X57" s="3">
        <f>VLOOKUP($F57,Experiment!$A$2:$U$90,MATCH(Results!X$1,Experiment!$A$1:$U$1,0),FALSE)</f>
        <v>0.25</v>
      </c>
      <c r="Y57" s="2">
        <f>VLOOKUP($F57,Experiment!$A$2:$U$90,MATCH(Results!Y$1,Experiment!$A$1:$U$1,0),FALSE)</f>
        <v>2</v>
      </c>
      <c r="Z57" s="3">
        <f>VLOOKUP($F57,Experiment!$A$2:$U$90,MATCH(Results!Z$1,Experiment!$A$1:$U$1,0),FALSE)</f>
        <v>0.05</v>
      </c>
      <c r="AA57" s="3">
        <f>VLOOKUP($F57,Experiment!$A$2:$U$90,MATCH(Results!AA$1,Experiment!$A$1:$U$1,0),FALSE)</f>
        <v>0.2</v>
      </c>
      <c r="AB57" s="3">
        <f>VLOOKUP($F57,Experiment!$A$2:$U$90,MATCH(Results!AB$1,Experiment!$A$1:$U$1,0),FALSE)</f>
        <v>0.42499999999999999</v>
      </c>
      <c r="AC57" s="3">
        <f>VLOOKUP($F57,Experiment!$A$2:$U$90,MATCH(Results!AC$1,Experiment!$A$1:$U$1,0),FALSE)</f>
        <v>0.57499999999999996</v>
      </c>
      <c r="AD57" s="2">
        <f>VLOOKUP($F57,Experiment!$A$2:$U$90,MATCH(Results!AD$1,Experiment!$A$1:$U$1,0),FALSE)</f>
        <v>65.249999999999986</v>
      </c>
      <c r="AE57" s="2">
        <f>VLOOKUP($F57,Experiment!$A$2:$U$90,MATCH(Results!AE$1,Experiment!$A$1:$U$1,0),FALSE)</f>
        <v>17814.9375</v>
      </c>
      <c r="AF57" s="2">
        <f>VLOOKUP($F57,Experiment!$A$2:$U$90,MATCH(Results!AF$1,Experiment!$A$1:$U$1,0),FALSE)</f>
        <v>133.47260954967501</v>
      </c>
      <c r="AG57" s="3">
        <f>VLOOKUP($F57,Experiment!$A$2:$W$90,MATCH(Results!AG$1,Experiment!$A$1:$W$1,0),FALSE)</f>
        <v>1</v>
      </c>
      <c r="AH57" s="3">
        <f>VLOOKUP($F57,Experiment!$A$2:$W$90,MATCH(Results!AH$1,Experiment!$A$1:$W$1,0),FALSE)</f>
        <v>0.57499999999999996</v>
      </c>
      <c r="AI57" s="3">
        <f>VLOOKUP($F57,Experiment!$A$2:$X$90,MATCH(Results!AI$1,Experiment!$A$1:$X$1,0),FALSE)</f>
        <v>0.42500000000000004</v>
      </c>
      <c r="AJ57" s="2">
        <f>Table1[[#This Row],[Gain]]^Table1[[#This Row],[θ]]</f>
        <v>498.1414721148987</v>
      </c>
      <c r="AK57" s="2">
        <f>-Table1[[#This Row],[λ]]*-Table1[[#This Row],[Loss]]^Table1[[#This Row],[θ]]</f>
        <v>347.88408658650894</v>
      </c>
      <c r="AL57" s="2">
        <f>Table1[[#This Row],[v_n_w_g]]-Table1[[#This Row],[v_n_w_l]]</f>
        <v>150.25738552838976</v>
      </c>
      <c r="AM57" s="2">
        <f>IF(Table1[[#This Row],[diff_v]]&gt;=1,1,0)</f>
        <v>1</v>
      </c>
    </row>
    <row r="58" spans="1:39" hidden="1" x14ac:dyDescent="0.3">
      <c r="A58">
        <v>21</v>
      </c>
      <c r="B58" t="s">
        <v>43</v>
      </c>
      <c r="C58" s="22">
        <f>VLOOKUP(Table1[[#This Row],[Subject]],'Subject Profile'!$A$2:$E$8,4,FALSE)</f>
        <v>1.1960207441678836</v>
      </c>
      <c r="D58" s="22">
        <f>VLOOKUP(Table1[[#This Row],[Subject]],'Subject Profile'!$A$2:$E$8,5,FALSE)</f>
        <v>-1.6</v>
      </c>
      <c r="E58" t="s">
        <v>108</v>
      </c>
      <c r="F58" t="s">
        <v>60</v>
      </c>
      <c r="G58" t="s">
        <v>61</v>
      </c>
      <c r="H58">
        <f>IF(Table1[[#This Row],[decision]]="accept",1,0)</f>
        <v>0</v>
      </c>
      <c r="I58">
        <v>0</v>
      </c>
      <c r="J58">
        <v>270</v>
      </c>
      <c r="K58">
        <v>1664285768</v>
      </c>
      <c r="L58">
        <v>6</v>
      </c>
      <c r="M58" t="str">
        <f>VLOOKUP($F58,Experiment!$A$2:$U$90,MATCH(Results!M$1,Experiment!$A$1:$U$1,0)+1,FALSE)</f>
        <v>D</v>
      </c>
      <c r="N58">
        <f>IF(Table1[[#This Row],[Impact]]="I",0,1)</f>
        <v>1</v>
      </c>
      <c r="O58" s="2">
        <f>VLOOKUP($F58,Experiment!$A$2:$U$90,MATCH(Results!O$1,Experiment!$A$1:$U$1,0),FALSE)</f>
        <v>0</v>
      </c>
      <c r="P58" s="3">
        <f>VLOOKUP($F58,Experiment!$A$2:$U$90,MATCH(Results!P$1,Experiment!$A$1:$U$1,0),FALSE)</f>
        <v>0</v>
      </c>
      <c r="Q58" s="2">
        <f>VLOOKUP($F58,Experiment!$A$2:$U$90,MATCH(Results!Q$1,Experiment!$A$1:$U$1,0),FALSE)</f>
        <v>0</v>
      </c>
      <c r="R58" s="3">
        <f>VLOOKUP($F58,Experiment!$A$2:$U$90,MATCH(Results!R$1,Experiment!$A$1:$U$1,0),FALSE)</f>
        <v>0</v>
      </c>
      <c r="S58" s="2">
        <f>VLOOKUP($F58,Experiment!$A$2:$U$90,MATCH(Results!S$1,Experiment!$A$1:$U$1,0),FALSE)</f>
        <v>0</v>
      </c>
      <c r="T58" s="2">
        <f>VLOOKUP($F58,Experiment!$A$2:$U$90,MATCH(Results!T$1,Experiment!$A$1:$U$1,0),FALSE)</f>
        <v>0</v>
      </c>
      <c r="U58" s="2">
        <f>VLOOKUP($F58,Experiment!$A$2:$U$90,MATCH(Results!U$1,Experiment!$A$1:$U$1,0),FALSE)</f>
        <v>0</v>
      </c>
      <c r="V58" s="2">
        <f>VLOOKUP($F58,Experiment!$A$2:$U$90,MATCH(Results!V$1,Experiment!$A$1:$U$1,0),FALSE)</f>
        <v>0</v>
      </c>
      <c r="W58" s="3">
        <f>VLOOKUP($F58,Experiment!$A$2:$U$90,MATCH(Results!W$1,Experiment!$A$1:$U$1,0),FALSE)</f>
        <v>0</v>
      </c>
      <c r="X58" s="3">
        <f>VLOOKUP($F58,Experiment!$A$2:$U$90,MATCH(Results!X$1,Experiment!$A$1:$U$1,0),FALSE)</f>
        <v>0</v>
      </c>
      <c r="Y58" s="2">
        <f>VLOOKUP($F58,Experiment!$A$2:$U$90,MATCH(Results!Y$1,Experiment!$A$1:$U$1,0),FALSE)</f>
        <v>0</v>
      </c>
      <c r="Z58" s="3">
        <f>VLOOKUP($F58,Experiment!$A$2:$U$90,MATCH(Results!Z$1,Experiment!$A$1:$U$1,0),FALSE)</f>
        <v>0</v>
      </c>
      <c r="AA58" s="3">
        <f>VLOOKUP($F58,Experiment!$A$2:$U$90,MATCH(Results!AA$1,Experiment!$A$1:$U$1,0),FALSE)</f>
        <v>0</v>
      </c>
      <c r="AB58" s="3">
        <f>VLOOKUP($F58,Experiment!$A$2:$U$90,MATCH(Results!AB$1,Experiment!$A$1:$U$1,0),FALSE)</f>
        <v>0</v>
      </c>
      <c r="AC58" s="3">
        <f>VLOOKUP($F58,Experiment!$A$2:$U$90,MATCH(Results!AC$1,Experiment!$A$1:$U$1,0),FALSE)</f>
        <v>0</v>
      </c>
      <c r="AD58" s="2">
        <f>VLOOKUP($F58,Experiment!$A$2:$U$90,MATCH(Results!AD$1,Experiment!$A$1:$U$1,0),FALSE)</f>
        <v>0</v>
      </c>
      <c r="AE58" s="2">
        <f>VLOOKUP($F58,Experiment!$A$2:$U$90,MATCH(Results!AE$1,Experiment!$A$1:$U$1,0),FALSE)</f>
        <v>0</v>
      </c>
      <c r="AF58" s="2">
        <f>VLOOKUP($F58,Experiment!$A$2:$U$90,MATCH(Results!AF$1,Experiment!$A$1:$U$1,0),FALSE)</f>
        <v>0</v>
      </c>
      <c r="AG58" s="2"/>
      <c r="AH58" s="3">
        <f>VLOOKUP($F58,Experiment!$A$2:$W$90,MATCH(Results!AH$1,Experiment!$A$1:$W$1,0),FALSE)</f>
        <v>0</v>
      </c>
      <c r="AI58" s="2">
        <f>VLOOKUP($F58,Experiment!$A$2:$X$90,MATCH(Results!AI$1,Experiment!$A$1:$X$1,0),FALSE)</f>
        <v>0</v>
      </c>
      <c r="AJ58" s="2">
        <f>Table1[[#This Row],[Gain]]^Table1[[#This Row],[θ]]</f>
        <v>0</v>
      </c>
      <c r="AK58" s="2">
        <f>-Table1[[#This Row],[λ]]*-Table1[[#This Row],[Loss]]^Table1[[#This Row],[θ]]</f>
        <v>0</v>
      </c>
      <c r="AL58" s="2">
        <f>Table1[[#This Row],[v_n_w_g]]-Table1[[#This Row],[v_n_w_l]]</f>
        <v>0</v>
      </c>
      <c r="AM58" s="2">
        <f>IF(Table1[[#This Row],[diff_v]]&gt;=1,1,0)</f>
        <v>0</v>
      </c>
    </row>
    <row r="59" spans="1:39" hidden="1" x14ac:dyDescent="0.3">
      <c r="A59">
        <v>22</v>
      </c>
      <c r="B59" t="s">
        <v>43</v>
      </c>
      <c r="C59" s="22">
        <f>VLOOKUP(Table1[[#This Row],[Subject]],'Subject Profile'!$A$2:$E$8,4,FALSE)</f>
        <v>1.1960207441678836</v>
      </c>
      <c r="D59" s="22">
        <f>VLOOKUP(Table1[[#This Row],[Subject]],'Subject Profile'!$A$2:$E$8,5,FALSE)</f>
        <v>-1.6</v>
      </c>
      <c r="E59" t="s">
        <v>108</v>
      </c>
      <c r="F59" t="s">
        <v>71</v>
      </c>
      <c r="G59" t="s">
        <v>5</v>
      </c>
      <c r="H59">
        <f>IF(Table1[[#This Row],[decision]]="accept",1,0)</f>
        <v>0</v>
      </c>
      <c r="I59">
        <v>0</v>
      </c>
      <c r="J59">
        <v>270</v>
      </c>
      <c r="K59">
        <v>1664285775</v>
      </c>
      <c r="L59">
        <v>7</v>
      </c>
      <c r="M59" t="str">
        <f>VLOOKUP($F59,Experiment!$A$2:$U$90,MATCH(Results!M$1,Experiment!$A$1:$U$1,0)+1,FALSE)</f>
        <v>I</v>
      </c>
      <c r="N59">
        <f>IF(Table1[[#This Row],[Impact]]="I",0,1)</f>
        <v>0</v>
      </c>
      <c r="O59" s="2">
        <f>VLOOKUP($F59,Experiment!$A$2:$U$90,MATCH(Results!O$1,Experiment!$A$1:$U$1,0),FALSE)</f>
        <v>-10</v>
      </c>
      <c r="P59" s="3">
        <f>VLOOKUP($F59,Experiment!$A$2:$U$90,MATCH(Results!P$1,Experiment!$A$1:$U$1,0),FALSE)</f>
        <v>0.5</v>
      </c>
      <c r="Q59" s="2">
        <f>VLOOKUP($F59,Experiment!$A$2:$U$90,MATCH(Results!Q$1,Experiment!$A$1:$U$1,0),FALSE)</f>
        <v>30</v>
      </c>
      <c r="R59" s="3">
        <f>VLOOKUP($F59,Experiment!$A$2:$U$90,MATCH(Results!R$1,Experiment!$A$1:$U$1,0),FALSE)</f>
        <v>0.5</v>
      </c>
      <c r="S59" s="2">
        <f>VLOOKUP($F59,Experiment!$A$2:$U$90,MATCH(Results!S$1,Experiment!$A$1:$U$1,0),FALSE)</f>
        <v>10</v>
      </c>
      <c r="T59" s="2">
        <f>VLOOKUP($F59,Experiment!$A$2:$U$90,MATCH(Results!T$1,Experiment!$A$1:$U$1,0),FALSE)</f>
        <v>400</v>
      </c>
      <c r="U59" s="2">
        <f>VLOOKUP($F59,Experiment!$A$2:$U$90,MATCH(Results!U$1,Experiment!$A$1:$U$1,0),FALSE)</f>
        <v>20</v>
      </c>
      <c r="V59" s="2">
        <f>VLOOKUP($F59,Experiment!$A$2:$U$90,MATCH(Results!V$1,Experiment!$A$1:$U$1,0),FALSE)</f>
        <v>2</v>
      </c>
      <c r="W59" s="3">
        <f>VLOOKUP($F59,Experiment!$A$2:$U$90,MATCH(Results!W$1,Experiment!$A$1:$U$1,0),FALSE)</f>
        <v>0.25</v>
      </c>
      <c r="X59" s="3">
        <f>VLOOKUP($F59,Experiment!$A$2:$U$90,MATCH(Results!X$1,Experiment!$A$1:$U$1,0),FALSE)</f>
        <v>0.75</v>
      </c>
      <c r="Y59" s="2">
        <f>VLOOKUP($F59,Experiment!$A$2:$U$90,MATCH(Results!Y$1,Experiment!$A$1:$U$1,0),FALSE)</f>
        <v>2</v>
      </c>
      <c r="Z59" s="3">
        <f>VLOOKUP($F59,Experiment!$A$2:$U$90,MATCH(Results!Z$1,Experiment!$A$1:$U$1,0),FALSE)</f>
        <v>0.5</v>
      </c>
      <c r="AA59" s="3">
        <f>VLOOKUP($F59,Experiment!$A$2:$U$90,MATCH(Results!AA$1,Experiment!$A$1:$U$1,0),FALSE)</f>
        <v>0.25</v>
      </c>
      <c r="AB59" s="3">
        <f>VLOOKUP($F59,Experiment!$A$2:$U$90,MATCH(Results!AB$1,Experiment!$A$1:$U$1,0),FALSE)</f>
        <v>0.625</v>
      </c>
      <c r="AC59" s="3">
        <f>VLOOKUP($F59,Experiment!$A$2:$U$90,MATCH(Results!AC$1,Experiment!$A$1:$U$1,0),FALSE)</f>
        <v>0.375</v>
      </c>
      <c r="AD59" s="2">
        <f>VLOOKUP($F59,Experiment!$A$2:$U$90,MATCH(Results!AD$1,Experiment!$A$1:$U$1,0),FALSE)</f>
        <v>5</v>
      </c>
      <c r="AE59" s="2">
        <f>VLOOKUP($F59,Experiment!$A$2:$U$90,MATCH(Results!AE$1,Experiment!$A$1:$U$1,0),FALSE)</f>
        <v>375</v>
      </c>
      <c r="AF59" s="2">
        <f>VLOOKUP($F59,Experiment!$A$2:$U$90,MATCH(Results!AF$1,Experiment!$A$1:$U$1,0),FALSE)</f>
        <v>19.364916731037084</v>
      </c>
      <c r="AG59" s="3">
        <f>VLOOKUP($F59,Experiment!$A$2:$W$90,MATCH(Results!AG$1,Experiment!$A$1:$W$1,0),FALSE)</f>
        <v>0.82730419370997643</v>
      </c>
      <c r="AH59" s="3">
        <f>VLOOKUP($F59,Experiment!$A$2:$W$90,MATCH(Results!AH$1,Experiment!$A$1:$W$1,0),FALSE)</f>
        <v>0.38648875795104182</v>
      </c>
      <c r="AI59" s="3">
        <f>VLOOKUP($F59,Experiment!$A$2:$X$90,MATCH(Results!AI$1,Experiment!$A$1:$X$1,0),FALSE)</f>
        <v>0.61351124204895813</v>
      </c>
      <c r="AJ59" s="2">
        <f>Table1[[#This Row],[Gain]]^Table1[[#This Row],[θ]]</f>
        <v>58.434275299017848</v>
      </c>
      <c r="AK59" s="2">
        <f>-Table1[[#This Row],[λ]]*-Table1[[#This Row],[Loss]]^Table1[[#This Row],[θ]]</f>
        <v>25.127005037389367</v>
      </c>
      <c r="AL59" s="2">
        <f>Table1[[#This Row],[v_n_w_g]]-Table1[[#This Row],[v_n_w_l]]</f>
        <v>33.307270261628481</v>
      </c>
      <c r="AM59" s="2">
        <f>IF(Table1[[#This Row],[diff_v]]&gt;=1,1,0)</f>
        <v>1</v>
      </c>
    </row>
    <row r="60" spans="1:39" hidden="1" x14ac:dyDescent="0.3">
      <c r="A60">
        <v>23</v>
      </c>
      <c r="B60" t="s">
        <v>43</v>
      </c>
      <c r="C60" s="22">
        <f>VLOOKUP(Table1[[#This Row],[Subject]],'Subject Profile'!$A$2:$E$8,4,FALSE)</f>
        <v>1.1960207441678836</v>
      </c>
      <c r="D60" s="22">
        <f>VLOOKUP(Table1[[#This Row],[Subject]],'Subject Profile'!$A$2:$E$8,5,FALSE)</f>
        <v>-1.6</v>
      </c>
      <c r="E60" t="s">
        <v>108</v>
      </c>
      <c r="F60" t="s">
        <v>72</v>
      </c>
      <c r="G60" t="s">
        <v>5</v>
      </c>
      <c r="H60">
        <f>IF(Table1[[#This Row],[decision]]="accept",1,0)</f>
        <v>0</v>
      </c>
      <c r="I60">
        <v>0</v>
      </c>
      <c r="J60">
        <v>270</v>
      </c>
      <c r="K60">
        <v>1664285780</v>
      </c>
      <c r="L60">
        <v>5</v>
      </c>
      <c r="M60" t="str">
        <f>VLOOKUP($F60,Experiment!$A$2:$U$90,MATCH(Results!M$1,Experiment!$A$1:$U$1,0)+1,FALSE)</f>
        <v>G</v>
      </c>
      <c r="N60">
        <f>IF(Table1[[#This Row],[Impact]]="I",0,1)</f>
        <v>1</v>
      </c>
      <c r="O60" s="2">
        <f>VLOOKUP($F60,Experiment!$A$2:$U$90,MATCH(Results!O$1,Experiment!$A$1:$U$1,0),FALSE)</f>
        <v>-90</v>
      </c>
      <c r="P60" s="3">
        <f>VLOOKUP($F60,Experiment!$A$2:$U$90,MATCH(Results!P$1,Experiment!$A$1:$U$1,0),FALSE)</f>
        <v>0.5</v>
      </c>
      <c r="Q60" s="2">
        <f>VLOOKUP($F60,Experiment!$A$2:$U$90,MATCH(Results!Q$1,Experiment!$A$1:$U$1,0),FALSE)</f>
        <v>90</v>
      </c>
      <c r="R60" s="3">
        <f>VLOOKUP($F60,Experiment!$A$2:$U$90,MATCH(Results!R$1,Experiment!$A$1:$U$1,0),FALSE)</f>
        <v>0.5</v>
      </c>
      <c r="S60" s="2">
        <f>VLOOKUP($F60,Experiment!$A$2:$U$90,MATCH(Results!S$1,Experiment!$A$1:$U$1,0),FALSE)</f>
        <v>0</v>
      </c>
      <c r="T60" s="2">
        <f>VLOOKUP($F60,Experiment!$A$2:$U$90,MATCH(Results!T$1,Experiment!$A$1:$U$1,0),FALSE)</f>
        <v>8100</v>
      </c>
      <c r="U60" s="2">
        <f>VLOOKUP($F60,Experiment!$A$2:$U$90,MATCH(Results!U$1,Experiment!$A$1:$U$1,0),FALSE)</f>
        <v>90</v>
      </c>
      <c r="V60" s="2">
        <f>VLOOKUP($F60,Experiment!$A$2:$U$90,MATCH(Results!V$1,Experiment!$A$1:$U$1,0),FALSE)</f>
        <v>4</v>
      </c>
      <c r="W60" s="3">
        <f>VLOOKUP($F60,Experiment!$A$2:$U$90,MATCH(Results!W$1,Experiment!$A$1:$U$1,0),FALSE)</f>
        <v>0.25</v>
      </c>
      <c r="X60" s="3">
        <f>VLOOKUP($F60,Experiment!$A$2:$U$90,MATCH(Results!X$1,Experiment!$A$1:$U$1,0),FALSE)</f>
        <v>0.75</v>
      </c>
      <c r="Y60" s="2">
        <f>VLOOKUP($F60,Experiment!$A$2:$U$90,MATCH(Results!Y$1,Experiment!$A$1:$U$1,0),FALSE)</f>
        <v>1</v>
      </c>
      <c r="Z60" s="3">
        <f>VLOOKUP($F60,Experiment!$A$2:$U$90,MATCH(Results!Z$1,Experiment!$A$1:$U$1,0),FALSE)</f>
        <v>0.25</v>
      </c>
      <c r="AA60" s="3">
        <f>VLOOKUP($F60,Experiment!$A$2:$U$90,MATCH(Results!AA$1,Experiment!$A$1:$U$1,0),FALSE)</f>
        <v>0.5</v>
      </c>
      <c r="AB60" s="3">
        <f>VLOOKUP($F60,Experiment!$A$2:$U$90,MATCH(Results!AB$1,Experiment!$A$1:$U$1,0),FALSE)</f>
        <v>0.375</v>
      </c>
      <c r="AC60" s="3">
        <f>VLOOKUP($F60,Experiment!$A$2:$U$90,MATCH(Results!AC$1,Experiment!$A$1:$U$1,0),FALSE)</f>
        <v>0.625</v>
      </c>
      <c r="AD60" s="2">
        <f>VLOOKUP($F60,Experiment!$A$2:$U$90,MATCH(Results!AD$1,Experiment!$A$1:$U$1,0),FALSE)</f>
        <v>22.5</v>
      </c>
      <c r="AE60" s="2">
        <f>VLOOKUP($F60,Experiment!$A$2:$U$90,MATCH(Results!AE$1,Experiment!$A$1:$U$1,0),FALSE)</f>
        <v>7593.75</v>
      </c>
      <c r="AF60" s="2">
        <f>VLOOKUP($F60,Experiment!$A$2:$U$90,MATCH(Results!AF$1,Experiment!$A$1:$U$1,0),FALSE)</f>
        <v>87.142125289666879</v>
      </c>
      <c r="AG60" s="3">
        <f>VLOOKUP($F60,Experiment!$A$2:$W$90,MATCH(Results!AG$1,Experiment!$A$1:$W$1,0),FALSE)</f>
        <v>1</v>
      </c>
      <c r="AH60" s="3">
        <f>VLOOKUP($F60,Experiment!$A$2:$W$90,MATCH(Results!AH$1,Experiment!$A$1:$W$1,0),FALSE)</f>
        <v>0.625</v>
      </c>
      <c r="AI60" s="3">
        <f>VLOOKUP($F60,Experiment!$A$2:$X$90,MATCH(Results!AI$1,Experiment!$A$1:$X$1,0),FALSE)</f>
        <v>0.375</v>
      </c>
      <c r="AJ60" s="2">
        <f>Table1[[#This Row],[Gain]]^Table1[[#This Row],[θ]]</f>
        <v>217.42755411656807</v>
      </c>
      <c r="AK60" s="2">
        <f>-Table1[[#This Row],[λ]]*-Table1[[#This Row],[Loss]]^Table1[[#This Row],[θ]]</f>
        <v>347.88408658650894</v>
      </c>
      <c r="AL60" s="2">
        <f>Table1[[#This Row],[v_n_w_g]]-Table1[[#This Row],[v_n_w_l]]</f>
        <v>-130.45653246994087</v>
      </c>
      <c r="AM60" s="2">
        <f>IF(Table1[[#This Row],[diff_v]]&gt;=1,1,0)</f>
        <v>0</v>
      </c>
    </row>
    <row r="61" spans="1:39" hidden="1" x14ac:dyDescent="0.3">
      <c r="A61">
        <v>24</v>
      </c>
      <c r="B61" t="s">
        <v>43</v>
      </c>
      <c r="C61" s="22">
        <f>VLOOKUP(Table1[[#This Row],[Subject]],'Subject Profile'!$A$2:$E$8,4,FALSE)</f>
        <v>1.1960207441678836</v>
      </c>
      <c r="D61" s="22">
        <f>VLOOKUP(Table1[[#This Row],[Subject]],'Subject Profile'!$A$2:$E$8,5,FALSE)</f>
        <v>-1.6</v>
      </c>
      <c r="E61" t="s">
        <v>108</v>
      </c>
      <c r="F61" t="s">
        <v>73</v>
      </c>
      <c r="G61" t="s">
        <v>5</v>
      </c>
      <c r="H61">
        <f>IF(Table1[[#This Row],[decision]]="accept",1,0)</f>
        <v>0</v>
      </c>
      <c r="I61">
        <v>0</v>
      </c>
      <c r="J61">
        <v>270</v>
      </c>
      <c r="K61">
        <v>1664285785</v>
      </c>
      <c r="L61">
        <v>5</v>
      </c>
      <c r="M61" t="str">
        <f>VLOOKUP($F61,Experiment!$A$2:$U$90,MATCH(Results!M$1,Experiment!$A$1:$U$1,0)+1,FALSE)</f>
        <v>G</v>
      </c>
      <c r="N61">
        <f>IF(Table1[[#This Row],[Impact]]="I",0,1)</f>
        <v>1</v>
      </c>
      <c r="O61" s="2">
        <f>VLOOKUP($F61,Experiment!$A$2:$U$90,MATCH(Results!O$1,Experiment!$A$1:$U$1,0),FALSE)</f>
        <v>-50</v>
      </c>
      <c r="P61" s="3">
        <f>VLOOKUP($F61,Experiment!$A$2:$U$90,MATCH(Results!P$1,Experiment!$A$1:$U$1,0),FALSE)</f>
        <v>0.5</v>
      </c>
      <c r="Q61" s="2">
        <f>VLOOKUP($F61,Experiment!$A$2:$U$90,MATCH(Results!Q$1,Experiment!$A$1:$U$1,0),FALSE)</f>
        <v>50</v>
      </c>
      <c r="R61" s="3">
        <f>VLOOKUP($F61,Experiment!$A$2:$U$90,MATCH(Results!R$1,Experiment!$A$1:$U$1,0),FALSE)</f>
        <v>0.5</v>
      </c>
      <c r="S61" s="2">
        <f>VLOOKUP($F61,Experiment!$A$2:$U$90,MATCH(Results!S$1,Experiment!$A$1:$U$1,0),FALSE)</f>
        <v>0</v>
      </c>
      <c r="T61" s="2">
        <f>VLOOKUP($F61,Experiment!$A$2:$U$90,MATCH(Results!T$1,Experiment!$A$1:$U$1,0),FALSE)</f>
        <v>2500</v>
      </c>
      <c r="U61" s="2">
        <f>VLOOKUP($F61,Experiment!$A$2:$U$90,MATCH(Results!U$1,Experiment!$A$1:$U$1,0),FALSE)</f>
        <v>50</v>
      </c>
      <c r="V61" s="2">
        <f>VLOOKUP($F61,Experiment!$A$2:$U$90,MATCH(Results!V$1,Experiment!$A$1:$U$1,0),FALSE)</f>
        <v>4</v>
      </c>
      <c r="W61" s="3">
        <f>VLOOKUP($F61,Experiment!$A$2:$U$90,MATCH(Results!W$1,Experiment!$A$1:$U$1,0),FALSE)</f>
        <v>0.25</v>
      </c>
      <c r="X61" s="3">
        <f>VLOOKUP($F61,Experiment!$A$2:$U$90,MATCH(Results!X$1,Experiment!$A$1:$U$1,0),FALSE)</f>
        <v>0.75</v>
      </c>
      <c r="Y61" s="2">
        <f>VLOOKUP($F61,Experiment!$A$2:$U$90,MATCH(Results!Y$1,Experiment!$A$1:$U$1,0),FALSE)</f>
        <v>1</v>
      </c>
      <c r="Z61" s="3">
        <f>VLOOKUP($F61,Experiment!$A$2:$U$90,MATCH(Results!Z$1,Experiment!$A$1:$U$1,0),FALSE)</f>
        <v>0.25</v>
      </c>
      <c r="AA61" s="3">
        <f>VLOOKUP($F61,Experiment!$A$2:$U$90,MATCH(Results!AA$1,Experiment!$A$1:$U$1,0),FALSE)</f>
        <v>0.5</v>
      </c>
      <c r="AB61" s="3">
        <f>VLOOKUP($F61,Experiment!$A$2:$U$90,MATCH(Results!AB$1,Experiment!$A$1:$U$1,0),FALSE)</f>
        <v>0.375</v>
      </c>
      <c r="AC61" s="3">
        <f>VLOOKUP($F61,Experiment!$A$2:$U$90,MATCH(Results!AC$1,Experiment!$A$1:$U$1,0),FALSE)</f>
        <v>0.625</v>
      </c>
      <c r="AD61" s="2">
        <f>VLOOKUP($F61,Experiment!$A$2:$U$90,MATCH(Results!AD$1,Experiment!$A$1:$U$1,0),FALSE)</f>
        <v>12.5</v>
      </c>
      <c r="AE61" s="2">
        <f>VLOOKUP($F61,Experiment!$A$2:$U$90,MATCH(Results!AE$1,Experiment!$A$1:$U$1,0),FALSE)</f>
        <v>2343.75</v>
      </c>
      <c r="AF61" s="2">
        <f>VLOOKUP($F61,Experiment!$A$2:$U$90,MATCH(Results!AF$1,Experiment!$A$1:$U$1,0),FALSE)</f>
        <v>48.412291827592711</v>
      </c>
      <c r="AG61" s="3">
        <f>VLOOKUP($F61,Experiment!$A$2:$W$90,MATCH(Results!AG$1,Experiment!$A$1:$W$1,0),FALSE)</f>
        <v>1</v>
      </c>
      <c r="AH61" s="3">
        <f>VLOOKUP($F61,Experiment!$A$2:$W$90,MATCH(Results!AH$1,Experiment!$A$1:$W$1,0),FALSE)</f>
        <v>0.625</v>
      </c>
      <c r="AI61" s="3">
        <f>VLOOKUP($F61,Experiment!$A$2:$X$90,MATCH(Results!AI$1,Experiment!$A$1:$X$1,0),FALSE)</f>
        <v>0.375</v>
      </c>
      <c r="AJ61" s="2">
        <f>Table1[[#This Row],[Gain]]^Table1[[#This Row],[θ]]</f>
        <v>107.6473564007576</v>
      </c>
      <c r="AK61" s="2">
        <f>-Table1[[#This Row],[λ]]*-Table1[[#This Row],[Loss]]^Table1[[#This Row],[θ]]</f>
        <v>172.23577024121218</v>
      </c>
      <c r="AL61" s="2">
        <f>Table1[[#This Row],[v_n_w_g]]-Table1[[#This Row],[v_n_w_l]]</f>
        <v>-64.588413840454578</v>
      </c>
      <c r="AM61" s="2">
        <f>IF(Table1[[#This Row],[diff_v]]&gt;=1,1,0)</f>
        <v>0</v>
      </c>
    </row>
    <row r="62" spans="1:39" hidden="1" x14ac:dyDescent="0.3">
      <c r="A62">
        <v>25</v>
      </c>
      <c r="B62" t="s">
        <v>43</v>
      </c>
      <c r="C62" s="22">
        <f>VLOOKUP(Table1[[#This Row],[Subject]],'Subject Profile'!$A$2:$E$8,4,FALSE)</f>
        <v>1.1960207441678836</v>
      </c>
      <c r="D62" s="22">
        <f>VLOOKUP(Table1[[#This Row],[Subject]],'Subject Profile'!$A$2:$E$8,5,FALSE)</f>
        <v>-1.6</v>
      </c>
      <c r="E62" t="s">
        <v>108</v>
      </c>
      <c r="F62" t="s">
        <v>55</v>
      </c>
      <c r="G62" t="s">
        <v>56</v>
      </c>
      <c r="H62">
        <f>IF(Table1[[#This Row],[decision]]="accept",1,0)</f>
        <v>0</v>
      </c>
      <c r="I62">
        <v>0</v>
      </c>
      <c r="J62">
        <v>270</v>
      </c>
      <c r="K62">
        <v>1664285791</v>
      </c>
      <c r="L62">
        <v>6</v>
      </c>
      <c r="M62" t="str">
        <f>VLOOKUP($F62,Experiment!$A$2:$U$90,MATCH(Results!M$1,Experiment!$A$1:$U$1,0)+1,FALSE)</f>
        <v>R</v>
      </c>
      <c r="N62">
        <f>IF(Table1[[#This Row],[Impact]]="I",0,1)</f>
        <v>1</v>
      </c>
      <c r="O62" s="2">
        <f>VLOOKUP($F62,Experiment!$A$2:$U$90,MATCH(Results!O$1,Experiment!$A$1:$U$1,0),FALSE)</f>
        <v>0</v>
      </c>
      <c r="P62" s="3">
        <f>VLOOKUP($F62,Experiment!$A$2:$U$90,MATCH(Results!P$1,Experiment!$A$1:$U$1,0),FALSE)</f>
        <v>0</v>
      </c>
      <c r="Q62" s="2">
        <f>VLOOKUP($F62,Experiment!$A$2:$U$90,MATCH(Results!Q$1,Experiment!$A$1:$U$1,0),FALSE)</f>
        <v>0</v>
      </c>
      <c r="R62" s="3">
        <f>VLOOKUP($F62,Experiment!$A$2:$U$90,MATCH(Results!R$1,Experiment!$A$1:$U$1,0),FALSE)</f>
        <v>0</v>
      </c>
      <c r="S62" s="2">
        <f>VLOOKUP($F62,Experiment!$A$2:$U$90,MATCH(Results!S$1,Experiment!$A$1:$U$1,0),FALSE)</f>
        <v>0</v>
      </c>
      <c r="T62" s="2">
        <f>VLOOKUP($F62,Experiment!$A$2:$U$90,MATCH(Results!T$1,Experiment!$A$1:$U$1,0),FALSE)</f>
        <v>0</v>
      </c>
      <c r="U62" s="2">
        <f>VLOOKUP($F62,Experiment!$A$2:$U$90,MATCH(Results!U$1,Experiment!$A$1:$U$1,0),FALSE)</f>
        <v>0</v>
      </c>
      <c r="V62" s="2">
        <f>VLOOKUP($F62,Experiment!$A$2:$U$90,MATCH(Results!V$1,Experiment!$A$1:$U$1,0),FALSE)</f>
        <v>0</v>
      </c>
      <c r="W62" s="3">
        <f>VLOOKUP($F62,Experiment!$A$2:$U$90,MATCH(Results!W$1,Experiment!$A$1:$U$1,0),FALSE)</f>
        <v>0</v>
      </c>
      <c r="X62" s="3">
        <f>VLOOKUP($F62,Experiment!$A$2:$U$90,MATCH(Results!X$1,Experiment!$A$1:$U$1,0),FALSE)</f>
        <v>0</v>
      </c>
      <c r="Y62" s="2">
        <f>VLOOKUP($F62,Experiment!$A$2:$U$90,MATCH(Results!Y$1,Experiment!$A$1:$U$1,0),FALSE)</f>
        <v>0</v>
      </c>
      <c r="Z62" s="3">
        <f>VLOOKUP($F62,Experiment!$A$2:$U$90,MATCH(Results!Z$1,Experiment!$A$1:$U$1,0),FALSE)</f>
        <v>0</v>
      </c>
      <c r="AA62" s="3">
        <f>VLOOKUP($F62,Experiment!$A$2:$U$90,MATCH(Results!AA$1,Experiment!$A$1:$U$1,0),FALSE)</f>
        <v>0</v>
      </c>
      <c r="AB62" s="3">
        <f>VLOOKUP($F62,Experiment!$A$2:$U$90,MATCH(Results!AB$1,Experiment!$A$1:$U$1,0),FALSE)</f>
        <v>0</v>
      </c>
      <c r="AC62" s="3">
        <f>VLOOKUP($F62,Experiment!$A$2:$U$90,MATCH(Results!AC$1,Experiment!$A$1:$U$1,0),FALSE)</f>
        <v>0</v>
      </c>
      <c r="AD62" s="2">
        <f>VLOOKUP($F62,Experiment!$A$2:$U$90,MATCH(Results!AD$1,Experiment!$A$1:$U$1,0),FALSE)</f>
        <v>0</v>
      </c>
      <c r="AE62" s="2">
        <f>VLOOKUP($F62,Experiment!$A$2:$U$90,MATCH(Results!AE$1,Experiment!$A$1:$U$1,0),FALSE)</f>
        <v>0</v>
      </c>
      <c r="AF62" s="2">
        <f>VLOOKUP($F62,Experiment!$A$2:$U$90,MATCH(Results!AF$1,Experiment!$A$1:$U$1,0),FALSE)</f>
        <v>0</v>
      </c>
      <c r="AG62" s="2"/>
      <c r="AH62" s="3">
        <f>VLOOKUP($F62,Experiment!$A$2:$W$90,MATCH(Results!AH$1,Experiment!$A$1:$W$1,0),FALSE)</f>
        <v>0</v>
      </c>
      <c r="AI62" s="2">
        <f>VLOOKUP($F62,Experiment!$A$2:$X$90,MATCH(Results!AI$1,Experiment!$A$1:$X$1,0),FALSE)</f>
        <v>0</v>
      </c>
      <c r="AJ62" s="2">
        <f>Table1[[#This Row],[Gain]]^Table1[[#This Row],[θ]]</f>
        <v>0</v>
      </c>
      <c r="AK62" s="2">
        <f>-Table1[[#This Row],[λ]]*-Table1[[#This Row],[Loss]]^Table1[[#This Row],[θ]]</f>
        <v>0</v>
      </c>
      <c r="AL62" s="2">
        <f>Table1[[#This Row],[v_n_w_g]]-Table1[[#This Row],[v_n_w_l]]</f>
        <v>0</v>
      </c>
      <c r="AM62" s="2">
        <f>IF(Table1[[#This Row],[diff_v]]&gt;=1,1,0)</f>
        <v>0</v>
      </c>
    </row>
    <row r="63" spans="1:39" hidden="1" x14ac:dyDescent="0.3">
      <c r="A63">
        <v>26</v>
      </c>
      <c r="B63" t="s">
        <v>43</v>
      </c>
      <c r="C63" s="22">
        <f>VLOOKUP(Table1[[#This Row],[Subject]],'Subject Profile'!$A$2:$E$8,4,FALSE)</f>
        <v>1.1960207441678836</v>
      </c>
      <c r="D63" s="22">
        <f>VLOOKUP(Table1[[#This Row],[Subject]],'Subject Profile'!$A$2:$E$8,5,FALSE)</f>
        <v>-1.6</v>
      </c>
      <c r="E63" t="s">
        <v>108</v>
      </c>
      <c r="F63" t="s">
        <v>74</v>
      </c>
      <c r="G63" t="s">
        <v>5</v>
      </c>
      <c r="H63">
        <f>IF(Table1[[#This Row],[decision]]="accept",1,0)</f>
        <v>0</v>
      </c>
      <c r="I63">
        <v>0</v>
      </c>
      <c r="J63">
        <v>270</v>
      </c>
      <c r="K63">
        <v>1664285796</v>
      </c>
      <c r="L63">
        <v>5</v>
      </c>
      <c r="M63" t="str">
        <f>VLOOKUP($F63,Experiment!$A$2:$U$90,MATCH(Results!M$1,Experiment!$A$1:$U$1,0)+1,FALSE)</f>
        <v>G</v>
      </c>
      <c r="N63">
        <f>IF(Table1[[#This Row],[Impact]]="I",0,1)</f>
        <v>1</v>
      </c>
      <c r="O63" s="2">
        <f>VLOOKUP($F63,Experiment!$A$2:$U$90,MATCH(Results!O$1,Experiment!$A$1:$U$1,0),FALSE)</f>
        <v>-10</v>
      </c>
      <c r="P63" s="3">
        <f>VLOOKUP($F63,Experiment!$A$2:$U$90,MATCH(Results!P$1,Experiment!$A$1:$U$1,0),FALSE)</f>
        <v>0.5</v>
      </c>
      <c r="Q63" s="2">
        <f>VLOOKUP($F63,Experiment!$A$2:$U$90,MATCH(Results!Q$1,Experiment!$A$1:$U$1,0),FALSE)</f>
        <v>30</v>
      </c>
      <c r="R63" s="3">
        <f>VLOOKUP($F63,Experiment!$A$2:$U$90,MATCH(Results!R$1,Experiment!$A$1:$U$1,0),FALSE)</f>
        <v>0.5</v>
      </c>
      <c r="S63" s="2">
        <f>VLOOKUP($F63,Experiment!$A$2:$U$90,MATCH(Results!S$1,Experiment!$A$1:$U$1,0),FALSE)</f>
        <v>10</v>
      </c>
      <c r="T63" s="2">
        <f>VLOOKUP($F63,Experiment!$A$2:$U$90,MATCH(Results!T$1,Experiment!$A$1:$U$1,0),FALSE)</f>
        <v>400</v>
      </c>
      <c r="U63" s="2">
        <f>VLOOKUP($F63,Experiment!$A$2:$U$90,MATCH(Results!U$1,Experiment!$A$1:$U$1,0),FALSE)</f>
        <v>20</v>
      </c>
      <c r="V63" s="2">
        <f>VLOOKUP($F63,Experiment!$A$2:$U$90,MATCH(Results!V$1,Experiment!$A$1:$U$1,0),FALSE)</f>
        <v>2</v>
      </c>
      <c r="W63" s="3">
        <f>VLOOKUP($F63,Experiment!$A$2:$U$90,MATCH(Results!W$1,Experiment!$A$1:$U$1,0),FALSE)</f>
        <v>0.25</v>
      </c>
      <c r="X63" s="3">
        <f>VLOOKUP($F63,Experiment!$A$2:$U$90,MATCH(Results!X$1,Experiment!$A$1:$U$1,0),FALSE)</f>
        <v>0.75</v>
      </c>
      <c r="Y63" s="2">
        <f>VLOOKUP($F63,Experiment!$A$2:$U$90,MATCH(Results!Y$1,Experiment!$A$1:$U$1,0),FALSE)</f>
        <v>2</v>
      </c>
      <c r="Z63" s="3">
        <f>VLOOKUP($F63,Experiment!$A$2:$U$90,MATCH(Results!Z$1,Experiment!$A$1:$U$1,0),FALSE)</f>
        <v>0.5</v>
      </c>
      <c r="AA63" s="3">
        <f>VLOOKUP($F63,Experiment!$A$2:$U$90,MATCH(Results!AA$1,Experiment!$A$1:$U$1,0),FALSE)</f>
        <v>0.25</v>
      </c>
      <c r="AB63" s="3">
        <f>VLOOKUP($F63,Experiment!$A$2:$U$90,MATCH(Results!AB$1,Experiment!$A$1:$U$1,0),FALSE)</f>
        <v>0.625</v>
      </c>
      <c r="AC63" s="3">
        <f>VLOOKUP($F63,Experiment!$A$2:$U$90,MATCH(Results!AC$1,Experiment!$A$1:$U$1,0),FALSE)</f>
        <v>0.375</v>
      </c>
      <c r="AD63" s="2">
        <f>VLOOKUP($F63,Experiment!$A$2:$U$90,MATCH(Results!AD$1,Experiment!$A$1:$U$1,0),FALSE)</f>
        <v>5</v>
      </c>
      <c r="AE63" s="2">
        <f>VLOOKUP($F63,Experiment!$A$2:$U$90,MATCH(Results!AE$1,Experiment!$A$1:$U$1,0),FALSE)</f>
        <v>375</v>
      </c>
      <c r="AF63" s="2">
        <f>VLOOKUP($F63,Experiment!$A$2:$U$90,MATCH(Results!AF$1,Experiment!$A$1:$U$1,0),FALSE)</f>
        <v>19.364916731037084</v>
      </c>
      <c r="AG63" s="3">
        <f>VLOOKUP($F63,Experiment!$A$2:$W$90,MATCH(Results!AG$1,Experiment!$A$1:$W$1,0),FALSE)</f>
        <v>0.82730419370997643</v>
      </c>
      <c r="AH63" s="3">
        <f>VLOOKUP($F63,Experiment!$A$2:$W$90,MATCH(Results!AH$1,Experiment!$A$1:$W$1,0),FALSE)</f>
        <v>0.38648875795104182</v>
      </c>
      <c r="AI63" s="3">
        <f>VLOOKUP($F63,Experiment!$A$2:$X$90,MATCH(Results!AI$1,Experiment!$A$1:$X$1,0),FALSE)</f>
        <v>0.61351124204895813</v>
      </c>
      <c r="AJ63" s="2">
        <f>Table1[[#This Row],[Gain]]^Table1[[#This Row],[θ]]</f>
        <v>58.434275299017848</v>
      </c>
      <c r="AK63" s="2">
        <f>-Table1[[#This Row],[λ]]*-Table1[[#This Row],[Loss]]^Table1[[#This Row],[θ]]</f>
        <v>25.127005037389367</v>
      </c>
      <c r="AL63" s="2">
        <f>Table1[[#This Row],[v_n_w_g]]-Table1[[#This Row],[v_n_w_l]]</f>
        <v>33.307270261628481</v>
      </c>
      <c r="AM63" s="2">
        <f>IF(Table1[[#This Row],[diff_v]]&gt;=1,1,0)</f>
        <v>1</v>
      </c>
    </row>
    <row r="64" spans="1:39" hidden="1" x14ac:dyDescent="0.3">
      <c r="A64">
        <v>27</v>
      </c>
      <c r="B64" t="s">
        <v>43</v>
      </c>
      <c r="C64" s="22">
        <f>VLOOKUP(Table1[[#This Row],[Subject]],'Subject Profile'!$A$2:$E$8,4,FALSE)</f>
        <v>1.1960207441678836</v>
      </c>
      <c r="D64" s="22">
        <f>VLOOKUP(Table1[[#This Row],[Subject]],'Subject Profile'!$A$2:$E$8,5,FALSE)</f>
        <v>-1.6</v>
      </c>
      <c r="E64" t="s">
        <v>108</v>
      </c>
      <c r="F64" t="s">
        <v>75</v>
      </c>
      <c r="G64" t="s">
        <v>7</v>
      </c>
      <c r="H64">
        <f>IF(Table1[[#This Row],[decision]]="accept",1,0)</f>
        <v>1</v>
      </c>
      <c r="I64">
        <v>70</v>
      </c>
      <c r="J64">
        <v>340</v>
      </c>
      <c r="K64">
        <v>1664285802</v>
      </c>
      <c r="L64">
        <v>6</v>
      </c>
      <c r="M64" t="str">
        <f>VLOOKUP($F64,Experiment!$A$2:$U$90,MATCH(Results!M$1,Experiment!$A$1:$U$1,0)+1,FALSE)</f>
        <v>I</v>
      </c>
      <c r="N64">
        <f>IF(Table1[[#This Row],[Impact]]="I",0,1)</f>
        <v>0</v>
      </c>
      <c r="O64" s="2">
        <f>VLOOKUP($F64,Experiment!$A$2:$U$90,MATCH(Results!O$1,Experiment!$A$1:$U$1,0),FALSE)</f>
        <v>-50</v>
      </c>
      <c r="P64" s="3">
        <f>VLOOKUP($F64,Experiment!$A$2:$U$90,MATCH(Results!P$1,Experiment!$A$1:$U$1,0),FALSE)</f>
        <v>0.5</v>
      </c>
      <c r="Q64" s="2">
        <f>VLOOKUP($F64,Experiment!$A$2:$U$90,MATCH(Results!Q$1,Experiment!$A$1:$U$1,0),FALSE)</f>
        <v>70</v>
      </c>
      <c r="R64" s="3">
        <f>VLOOKUP($F64,Experiment!$A$2:$U$90,MATCH(Results!R$1,Experiment!$A$1:$U$1,0),FALSE)</f>
        <v>0.5</v>
      </c>
      <c r="S64" s="2">
        <f>VLOOKUP($F64,Experiment!$A$2:$U$90,MATCH(Results!S$1,Experiment!$A$1:$U$1,0),FALSE)</f>
        <v>10</v>
      </c>
      <c r="T64" s="2">
        <f>VLOOKUP($F64,Experiment!$A$2:$U$90,MATCH(Results!T$1,Experiment!$A$1:$U$1,0),FALSE)</f>
        <v>3600</v>
      </c>
      <c r="U64" s="2">
        <f>VLOOKUP($F64,Experiment!$A$2:$U$90,MATCH(Results!U$1,Experiment!$A$1:$U$1,0),FALSE)</f>
        <v>60</v>
      </c>
      <c r="V64" s="2">
        <f>VLOOKUP($F64,Experiment!$A$2:$U$90,MATCH(Results!V$1,Experiment!$A$1:$U$1,0),FALSE)</f>
        <v>2</v>
      </c>
      <c r="W64" s="3">
        <f>VLOOKUP($F64,Experiment!$A$2:$U$90,MATCH(Results!W$1,Experiment!$A$1:$U$1,0),FALSE)</f>
        <v>0.25</v>
      </c>
      <c r="X64" s="3">
        <f>VLOOKUP($F64,Experiment!$A$2:$U$90,MATCH(Results!X$1,Experiment!$A$1:$U$1,0),FALSE)</f>
        <v>0.75</v>
      </c>
      <c r="Y64" s="2">
        <f>VLOOKUP($F64,Experiment!$A$2:$U$90,MATCH(Results!Y$1,Experiment!$A$1:$U$1,0),FALSE)</f>
        <v>1</v>
      </c>
      <c r="Z64" s="3">
        <f>VLOOKUP($F64,Experiment!$A$2:$U$90,MATCH(Results!Z$1,Experiment!$A$1:$U$1,0),FALSE)</f>
        <v>0.25</v>
      </c>
      <c r="AA64" s="3">
        <f>VLOOKUP($F64,Experiment!$A$2:$U$90,MATCH(Results!AA$1,Experiment!$A$1:$U$1,0),FALSE)</f>
        <v>0.5</v>
      </c>
      <c r="AB64" s="3">
        <f>VLOOKUP($F64,Experiment!$A$2:$U$90,MATCH(Results!AB$1,Experiment!$A$1:$U$1,0),FALSE)</f>
        <v>0.375</v>
      </c>
      <c r="AC64" s="3">
        <f>VLOOKUP($F64,Experiment!$A$2:$U$90,MATCH(Results!AC$1,Experiment!$A$1:$U$1,0),FALSE)</f>
        <v>0.625</v>
      </c>
      <c r="AD64" s="2">
        <f>VLOOKUP($F64,Experiment!$A$2:$U$90,MATCH(Results!AD$1,Experiment!$A$1:$U$1,0),FALSE)</f>
        <v>25</v>
      </c>
      <c r="AE64" s="2">
        <f>VLOOKUP($F64,Experiment!$A$2:$U$90,MATCH(Results!AE$1,Experiment!$A$1:$U$1,0),FALSE)</f>
        <v>3375</v>
      </c>
      <c r="AF64" s="2">
        <f>VLOOKUP($F64,Experiment!$A$2:$U$90,MATCH(Results!AF$1,Experiment!$A$1:$U$1,0),FALSE)</f>
        <v>58.094750193111253</v>
      </c>
      <c r="AG64" s="3">
        <f>VLOOKUP($F64,Experiment!$A$2:$W$90,MATCH(Results!AG$1,Experiment!$A$1:$W$1,0),FALSE)</f>
        <v>1</v>
      </c>
      <c r="AH64" s="3">
        <f>VLOOKUP($F64,Experiment!$A$2:$W$90,MATCH(Results!AH$1,Experiment!$A$1:$W$1,0),FALSE)</f>
        <v>0.625</v>
      </c>
      <c r="AI64" s="3">
        <f>VLOOKUP($F64,Experiment!$A$2:$X$90,MATCH(Results!AI$1,Experiment!$A$1:$X$1,0),FALSE)</f>
        <v>0.375</v>
      </c>
      <c r="AJ64" s="2">
        <f>Table1[[#This Row],[Gain]]^Table1[[#This Row],[θ]]</f>
        <v>160.98133731857229</v>
      </c>
      <c r="AK64" s="2">
        <f>-Table1[[#This Row],[λ]]*-Table1[[#This Row],[Loss]]^Table1[[#This Row],[θ]]</f>
        <v>172.23577024121218</v>
      </c>
      <c r="AL64" s="2">
        <f>Table1[[#This Row],[v_n_w_g]]-Table1[[#This Row],[v_n_w_l]]</f>
        <v>-11.254432922639893</v>
      </c>
      <c r="AM64" s="2">
        <f>IF(Table1[[#This Row],[diff_v]]&gt;=1,1,0)</f>
        <v>0</v>
      </c>
    </row>
    <row r="65" spans="1:39" hidden="1" x14ac:dyDescent="0.3">
      <c r="A65">
        <v>28</v>
      </c>
      <c r="B65" t="s">
        <v>43</v>
      </c>
      <c r="C65" s="22">
        <f>VLOOKUP(Table1[[#This Row],[Subject]],'Subject Profile'!$A$2:$E$8,4,FALSE)</f>
        <v>1.1960207441678836</v>
      </c>
      <c r="D65" s="22">
        <f>VLOOKUP(Table1[[#This Row],[Subject]],'Subject Profile'!$A$2:$E$8,5,FALSE)</f>
        <v>-1.6</v>
      </c>
      <c r="E65" t="s">
        <v>108</v>
      </c>
      <c r="F65" t="s">
        <v>76</v>
      </c>
      <c r="G65" t="s">
        <v>5</v>
      </c>
      <c r="H65">
        <f>IF(Table1[[#This Row],[decision]]="accept",1,0)</f>
        <v>0</v>
      </c>
      <c r="I65">
        <v>0</v>
      </c>
      <c r="J65">
        <v>340</v>
      </c>
      <c r="K65">
        <v>1664285809</v>
      </c>
      <c r="L65">
        <v>7</v>
      </c>
      <c r="M65" t="str">
        <f>VLOOKUP($F65,Experiment!$A$2:$U$90,MATCH(Results!M$1,Experiment!$A$1:$U$1,0)+1,FALSE)</f>
        <v>G</v>
      </c>
      <c r="N65">
        <f>IF(Table1[[#This Row],[Impact]]="I",0,1)</f>
        <v>1</v>
      </c>
      <c r="O65" s="2">
        <f>VLOOKUP($F65,Experiment!$A$2:$U$90,MATCH(Results!O$1,Experiment!$A$1:$U$1,0),FALSE)</f>
        <v>-90</v>
      </c>
      <c r="P65" s="3">
        <f>VLOOKUP($F65,Experiment!$A$2:$U$90,MATCH(Results!P$1,Experiment!$A$1:$U$1,0),FALSE)</f>
        <v>0.5</v>
      </c>
      <c r="Q65" s="2">
        <f>VLOOKUP($F65,Experiment!$A$2:$U$90,MATCH(Results!Q$1,Experiment!$A$1:$U$1,0),FALSE)</f>
        <v>180</v>
      </c>
      <c r="R65" s="3">
        <f>VLOOKUP($F65,Experiment!$A$2:$U$90,MATCH(Results!R$1,Experiment!$A$1:$U$1,0),FALSE)</f>
        <v>0.5</v>
      </c>
      <c r="S65" s="2">
        <f>VLOOKUP($F65,Experiment!$A$2:$U$90,MATCH(Results!S$1,Experiment!$A$1:$U$1,0),FALSE)</f>
        <v>45</v>
      </c>
      <c r="T65" s="2">
        <f>VLOOKUP($F65,Experiment!$A$2:$U$90,MATCH(Results!T$1,Experiment!$A$1:$U$1,0),FALSE)</f>
        <v>18225</v>
      </c>
      <c r="U65" s="2">
        <f>VLOOKUP($F65,Experiment!$A$2:$U$90,MATCH(Results!U$1,Experiment!$A$1:$U$1,0),FALSE)</f>
        <v>135</v>
      </c>
      <c r="V65" s="2">
        <f>VLOOKUP($F65,Experiment!$A$2:$U$90,MATCH(Results!V$1,Experiment!$A$1:$U$1,0),FALSE)</f>
        <v>2</v>
      </c>
      <c r="W65" s="3">
        <f>VLOOKUP($F65,Experiment!$A$2:$U$90,MATCH(Results!W$1,Experiment!$A$1:$U$1,0),FALSE)</f>
        <v>0.25</v>
      </c>
      <c r="X65" s="3">
        <f>VLOOKUP($F65,Experiment!$A$2:$U$90,MATCH(Results!X$1,Experiment!$A$1:$U$1,0),FALSE)</f>
        <v>0.75</v>
      </c>
      <c r="Y65" s="2">
        <f>VLOOKUP($F65,Experiment!$A$2:$U$90,MATCH(Results!Y$1,Experiment!$A$1:$U$1,0),FALSE)</f>
        <v>2</v>
      </c>
      <c r="Z65" s="3">
        <f>VLOOKUP($F65,Experiment!$A$2:$U$90,MATCH(Results!Z$1,Experiment!$A$1:$U$1,0),FALSE)</f>
        <v>0.5</v>
      </c>
      <c r="AA65" s="3">
        <f>VLOOKUP($F65,Experiment!$A$2:$U$90,MATCH(Results!AA$1,Experiment!$A$1:$U$1,0),FALSE)</f>
        <v>0.25</v>
      </c>
      <c r="AB65" s="3">
        <f>VLOOKUP($F65,Experiment!$A$2:$U$90,MATCH(Results!AB$1,Experiment!$A$1:$U$1,0),FALSE)</f>
        <v>0.625</v>
      </c>
      <c r="AC65" s="3">
        <f>VLOOKUP($F65,Experiment!$A$2:$U$90,MATCH(Results!AC$1,Experiment!$A$1:$U$1,0),FALSE)</f>
        <v>0.375</v>
      </c>
      <c r="AD65" s="2">
        <f>VLOOKUP($F65,Experiment!$A$2:$U$90,MATCH(Results!AD$1,Experiment!$A$1:$U$1,0),FALSE)</f>
        <v>11.25</v>
      </c>
      <c r="AE65" s="2">
        <f>VLOOKUP($F65,Experiment!$A$2:$U$90,MATCH(Results!AE$1,Experiment!$A$1:$U$1,0),FALSE)</f>
        <v>17085.9375</v>
      </c>
      <c r="AF65" s="2">
        <f>VLOOKUP($F65,Experiment!$A$2:$U$90,MATCH(Results!AF$1,Experiment!$A$1:$U$1,0),FALSE)</f>
        <v>130.71318793450033</v>
      </c>
      <c r="AG65" s="3">
        <f>VLOOKUP($F65,Experiment!$A$2:$W$90,MATCH(Results!AG$1,Experiment!$A$1:$W$1,0),FALSE)</f>
        <v>0.82730419370997643</v>
      </c>
      <c r="AH65" s="3">
        <f>VLOOKUP($F65,Experiment!$A$2:$W$90,MATCH(Results!AH$1,Experiment!$A$1:$W$1,0),FALSE)</f>
        <v>0.38648875795104182</v>
      </c>
      <c r="AI65" s="3">
        <f>VLOOKUP($F65,Experiment!$A$2:$X$90,MATCH(Results!AI$1,Experiment!$A$1:$X$1,0),FALSE)</f>
        <v>0.61351124204895813</v>
      </c>
      <c r="AJ65" s="2">
        <f>Table1[[#This Row],[Gain]]^Table1[[#This Row],[θ]]</f>
        <v>498.1414721148987</v>
      </c>
      <c r="AK65" s="2">
        <f>-Table1[[#This Row],[λ]]*-Table1[[#This Row],[Loss]]^Table1[[#This Row],[θ]]</f>
        <v>347.88408658650894</v>
      </c>
      <c r="AL65" s="2">
        <f>Table1[[#This Row],[v_n_w_g]]-Table1[[#This Row],[v_n_w_l]]</f>
        <v>150.25738552838976</v>
      </c>
      <c r="AM65" s="2">
        <f>IF(Table1[[#This Row],[diff_v]]&gt;=1,1,0)</f>
        <v>1</v>
      </c>
    </row>
    <row r="66" spans="1:39" hidden="1" x14ac:dyDescent="0.3">
      <c r="A66">
        <v>29</v>
      </c>
      <c r="B66" t="s">
        <v>43</v>
      </c>
      <c r="C66" s="22">
        <f>VLOOKUP(Table1[[#This Row],[Subject]],'Subject Profile'!$A$2:$E$8,4,FALSE)</f>
        <v>1.1960207441678836</v>
      </c>
      <c r="D66" s="22">
        <f>VLOOKUP(Table1[[#This Row],[Subject]],'Subject Profile'!$A$2:$E$8,5,FALSE)</f>
        <v>-1.6</v>
      </c>
      <c r="E66" t="s">
        <v>108</v>
      </c>
      <c r="F66" t="s">
        <v>77</v>
      </c>
      <c r="G66" t="s">
        <v>7</v>
      </c>
      <c r="H66">
        <f>IF(Table1[[#This Row],[decision]]="accept",1,0)</f>
        <v>1</v>
      </c>
      <c r="I66">
        <v>-50</v>
      </c>
      <c r="J66">
        <v>290</v>
      </c>
      <c r="K66">
        <v>1664285814</v>
      </c>
      <c r="L66">
        <v>5</v>
      </c>
      <c r="M66" t="str">
        <f>VLOOKUP($F66,Experiment!$A$2:$U$90,MATCH(Results!M$1,Experiment!$A$1:$U$1,0)+1,FALSE)</f>
        <v>G</v>
      </c>
      <c r="N66">
        <f>IF(Table1[[#This Row],[Impact]]="I",0,1)</f>
        <v>1</v>
      </c>
      <c r="O66" s="2">
        <f>VLOOKUP($F66,Experiment!$A$2:$U$90,MATCH(Results!O$1,Experiment!$A$1:$U$1,0),FALSE)</f>
        <v>-50</v>
      </c>
      <c r="P66" s="3">
        <f>VLOOKUP($F66,Experiment!$A$2:$U$90,MATCH(Results!P$1,Experiment!$A$1:$U$1,0),FALSE)</f>
        <v>0.5</v>
      </c>
      <c r="Q66" s="2">
        <f>VLOOKUP($F66,Experiment!$A$2:$U$90,MATCH(Results!Q$1,Experiment!$A$1:$U$1,0),FALSE)</f>
        <v>70</v>
      </c>
      <c r="R66" s="3">
        <f>VLOOKUP($F66,Experiment!$A$2:$U$90,MATCH(Results!R$1,Experiment!$A$1:$U$1,0),FALSE)</f>
        <v>0.5</v>
      </c>
      <c r="S66" s="2">
        <f>VLOOKUP($F66,Experiment!$A$2:$U$90,MATCH(Results!S$1,Experiment!$A$1:$U$1,0),FALSE)</f>
        <v>10</v>
      </c>
      <c r="T66" s="2">
        <f>VLOOKUP($F66,Experiment!$A$2:$U$90,MATCH(Results!T$1,Experiment!$A$1:$U$1,0),FALSE)</f>
        <v>3600</v>
      </c>
      <c r="U66" s="2">
        <f>VLOOKUP($F66,Experiment!$A$2:$U$90,MATCH(Results!U$1,Experiment!$A$1:$U$1,0),FALSE)</f>
        <v>60</v>
      </c>
      <c r="V66" s="2">
        <f>VLOOKUP($F66,Experiment!$A$2:$U$90,MATCH(Results!V$1,Experiment!$A$1:$U$1,0),FALSE)</f>
        <v>4</v>
      </c>
      <c r="W66" s="3">
        <f>VLOOKUP($F66,Experiment!$A$2:$U$90,MATCH(Results!W$1,Experiment!$A$1:$U$1,0),FALSE)</f>
        <v>0.25</v>
      </c>
      <c r="X66" s="3">
        <f>VLOOKUP($F66,Experiment!$A$2:$U$90,MATCH(Results!X$1,Experiment!$A$1:$U$1,0),FALSE)</f>
        <v>0.75</v>
      </c>
      <c r="Y66" s="2">
        <f>VLOOKUP($F66,Experiment!$A$2:$U$90,MATCH(Results!Y$1,Experiment!$A$1:$U$1,0),FALSE)</f>
        <v>2</v>
      </c>
      <c r="Z66" s="3">
        <f>VLOOKUP($F66,Experiment!$A$2:$U$90,MATCH(Results!Z$1,Experiment!$A$1:$U$1,0),FALSE)</f>
        <v>0.5</v>
      </c>
      <c r="AA66" s="3">
        <f>VLOOKUP($F66,Experiment!$A$2:$U$90,MATCH(Results!AA$1,Experiment!$A$1:$U$1,0),FALSE)</f>
        <v>0.25</v>
      </c>
      <c r="AB66" s="3">
        <f>VLOOKUP($F66,Experiment!$A$2:$U$90,MATCH(Results!AB$1,Experiment!$A$1:$U$1,0),FALSE)</f>
        <v>0.625</v>
      </c>
      <c r="AC66" s="3">
        <f>VLOOKUP($F66,Experiment!$A$2:$U$90,MATCH(Results!AC$1,Experiment!$A$1:$U$1,0),FALSE)</f>
        <v>0.375</v>
      </c>
      <c r="AD66" s="2">
        <f>VLOOKUP($F66,Experiment!$A$2:$U$90,MATCH(Results!AD$1,Experiment!$A$1:$U$1,0),FALSE)</f>
        <v>-5</v>
      </c>
      <c r="AE66" s="2">
        <f>VLOOKUP($F66,Experiment!$A$2:$U$90,MATCH(Results!AE$1,Experiment!$A$1:$U$1,0),FALSE)</f>
        <v>3375</v>
      </c>
      <c r="AF66" s="2">
        <f>VLOOKUP($F66,Experiment!$A$2:$U$90,MATCH(Results!AF$1,Experiment!$A$1:$U$1,0),FALSE)</f>
        <v>58.094750193111253</v>
      </c>
      <c r="AG66" s="3">
        <f>VLOOKUP($F66,Experiment!$A$2:$W$90,MATCH(Results!AG$1,Experiment!$A$1:$W$1,0),FALSE)</f>
        <v>0.82730419370997643</v>
      </c>
      <c r="AH66" s="3">
        <f>VLOOKUP($F66,Experiment!$A$2:$W$90,MATCH(Results!AH$1,Experiment!$A$1:$W$1,0),FALSE)</f>
        <v>0.38648875795104182</v>
      </c>
      <c r="AI66" s="3">
        <f>VLOOKUP($F66,Experiment!$A$2:$X$90,MATCH(Results!AI$1,Experiment!$A$1:$X$1,0),FALSE)</f>
        <v>0.61351124204895813</v>
      </c>
      <c r="AJ66" s="2">
        <f>Table1[[#This Row],[Gain]]^Table1[[#This Row],[θ]]</f>
        <v>160.98133731857229</v>
      </c>
      <c r="AK66" s="2">
        <f>-Table1[[#This Row],[λ]]*-Table1[[#This Row],[Loss]]^Table1[[#This Row],[θ]]</f>
        <v>172.23577024121218</v>
      </c>
      <c r="AL66" s="2">
        <f>Table1[[#This Row],[v_n_w_g]]-Table1[[#This Row],[v_n_w_l]]</f>
        <v>-11.254432922639893</v>
      </c>
      <c r="AM66" s="2">
        <f>IF(Table1[[#This Row],[diff_v]]&gt;=1,1,0)</f>
        <v>0</v>
      </c>
    </row>
    <row r="67" spans="1:39" hidden="1" x14ac:dyDescent="0.3">
      <c r="A67">
        <v>30</v>
      </c>
      <c r="B67" t="s">
        <v>43</v>
      </c>
      <c r="C67" s="22">
        <f>VLOOKUP(Table1[[#This Row],[Subject]],'Subject Profile'!$A$2:$E$8,4,FALSE)</f>
        <v>1.1960207441678836</v>
      </c>
      <c r="D67" s="22">
        <f>VLOOKUP(Table1[[#This Row],[Subject]],'Subject Profile'!$A$2:$E$8,5,FALSE)</f>
        <v>-1.6</v>
      </c>
      <c r="E67" t="s">
        <v>108</v>
      </c>
      <c r="F67" t="s">
        <v>78</v>
      </c>
      <c r="G67" t="s">
        <v>5</v>
      </c>
      <c r="H67">
        <f>IF(Table1[[#This Row],[decision]]="accept",1,0)</f>
        <v>0</v>
      </c>
      <c r="I67">
        <v>0</v>
      </c>
      <c r="J67">
        <v>290</v>
      </c>
      <c r="K67">
        <v>1664285821</v>
      </c>
      <c r="L67">
        <v>7</v>
      </c>
      <c r="M67" t="str">
        <f>VLOOKUP($F67,Experiment!$A$2:$U$90,MATCH(Results!M$1,Experiment!$A$1:$U$1,0)+1,FALSE)</f>
        <v>G</v>
      </c>
      <c r="N67">
        <f>IF(Table1[[#This Row],[Impact]]="I",0,1)</f>
        <v>1</v>
      </c>
      <c r="O67" s="2">
        <f>VLOOKUP($F67,Experiment!$A$2:$U$90,MATCH(Results!O$1,Experiment!$A$1:$U$1,0),FALSE)</f>
        <v>-90</v>
      </c>
      <c r="P67" s="3">
        <f>VLOOKUP($F67,Experiment!$A$2:$U$90,MATCH(Results!P$1,Experiment!$A$1:$U$1,0),FALSE)</f>
        <v>0.5</v>
      </c>
      <c r="Q67" s="2">
        <f>VLOOKUP($F67,Experiment!$A$2:$U$90,MATCH(Results!Q$1,Experiment!$A$1:$U$1,0),FALSE)</f>
        <v>80</v>
      </c>
      <c r="R67" s="3">
        <f>VLOOKUP($F67,Experiment!$A$2:$U$90,MATCH(Results!R$1,Experiment!$A$1:$U$1,0),FALSE)</f>
        <v>0.5</v>
      </c>
      <c r="S67" s="2">
        <f>VLOOKUP($F67,Experiment!$A$2:$U$90,MATCH(Results!S$1,Experiment!$A$1:$U$1,0),FALSE)</f>
        <v>-5</v>
      </c>
      <c r="T67" s="2">
        <f>VLOOKUP($F67,Experiment!$A$2:$U$90,MATCH(Results!T$1,Experiment!$A$1:$U$1,0),FALSE)</f>
        <v>7225</v>
      </c>
      <c r="U67" s="2">
        <f>VLOOKUP($F67,Experiment!$A$2:$U$90,MATCH(Results!U$1,Experiment!$A$1:$U$1,0),FALSE)</f>
        <v>85</v>
      </c>
      <c r="V67" s="2">
        <f>VLOOKUP($F67,Experiment!$A$2:$U$90,MATCH(Results!V$1,Experiment!$A$1:$U$1,0),FALSE)</f>
        <v>2</v>
      </c>
      <c r="W67" s="3">
        <f>VLOOKUP($F67,Experiment!$A$2:$U$90,MATCH(Results!W$1,Experiment!$A$1:$U$1,0),FALSE)</f>
        <v>0.25</v>
      </c>
      <c r="X67" s="3">
        <f>VLOOKUP($F67,Experiment!$A$2:$U$90,MATCH(Results!X$1,Experiment!$A$1:$U$1,0),FALSE)</f>
        <v>0.75</v>
      </c>
      <c r="Y67" s="2">
        <f>VLOOKUP($F67,Experiment!$A$2:$U$90,MATCH(Results!Y$1,Experiment!$A$1:$U$1,0),FALSE)</f>
        <v>2</v>
      </c>
      <c r="Z67" s="3">
        <f>VLOOKUP($F67,Experiment!$A$2:$U$90,MATCH(Results!Z$1,Experiment!$A$1:$U$1,0),FALSE)</f>
        <v>0.5</v>
      </c>
      <c r="AA67" s="3">
        <f>VLOOKUP($F67,Experiment!$A$2:$U$90,MATCH(Results!AA$1,Experiment!$A$1:$U$1,0),FALSE)</f>
        <v>0.25</v>
      </c>
      <c r="AB67" s="3">
        <f>VLOOKUP($F67,Experiment!$A$2:$U$90,MATCH(Results!AB$1,Experiment!$A$1:$U$1,0),FALSE)</f>
        <v>0.625</v>
      </c>
      <c r="AC67" s="3">
        <f>VLOOKUP($F67,Experiment!$A$2:$U$90,MATCH(Results!AC$1,Experiment!$A$1:$U$1,0),FALSE)</f>
        <v>0.375</v>
      </c>
      <c r="AD67" s="2">
        <f>VLOOKUP($F67,Experiment!$A$2:$U$90,MATCH(Results!AD$1,Experiment!$A$1:$U$1,0),FALSE)</f>
        <v>-26.25</v>
      </c>
      <c r="AE67" s="2">
        <f>VLOOKUP($F67,Experiment!$A$2:$U$90,MATCH(Results!AE$1,Experiment!$A$1:$U$1,0),FALSE)</f>
        <v>6773.4375</v>
      </c>
      <c r="AF67" s="2">
        <f>VLOOKUP($F67,Experiment!$A$2:$U$90,MATCH(Results!AF$1,Experiment!$A$1:$U$1,0),FALSE)</f>
        <v>82.300896106907615</v>
      </c>
      <c r="AG67" s="3">
        <f>VLOOKUP($F67,Experiment!$A$2:$W$90,MATCH(Results!AG$1,Experiment!$A$1:$W$1,0),FALSE)</f>
        <v>0.82730419370997643</v>
      </c>
      <c r="AH67" s="3">
        <f>VLOOKUP($F67,Experiment!$A$2:$W$90,MATCH(Results!AH$1,Experiment!$A$1:$W$1,0),FALSE)</f>
        <v>0.38648875795104182</v>
      </c>
      <c r="AI67" s="3">
        <f>VLOOKUP($F67,Experiment!$A$2:$X$90,MATCH(Results!AI$1,Experiment!$A$1:$X$1,0),FALSE)</f>
        <v>0.61351124204895813</v>
      </c>
      <c r="AJ67" s="2">
        <f>Table1[[#This Row],[Gain]]^Table1[[#This Row],[θ]]</f>
        <v>188.85787660819494</v>
      </c>
      <c r="AK67" s="2">
        <f>-Table1[[#This Row],[λ]]*-Table1[[#This Row],[Loss]]^Table1[[#This Row],[θ]]</f>
        <v>347.88408658650894</v>
      </c>
      <c r="AL67" s="2">
        <f>Table1[[#This Row],[v_n_w_g]]-Table1[[#This Row],[v_n_w_l]]</f>
        <v>-159.026209978314</v>
      </c>
      <c r="AM67" s="2">
        <f>IF(Table1[[#This Row],[diff_v]]&gt;=1,1,0)</f>
        <v>0</v>
      </c>
    </row>
    <row r="68" spans="1:39" hidden="1" x14ac:dyDescent="0.3">
      <c r="A68">
        <v>31</v>
      </c>
      <c r="B68" t="s">
        <v>43</v>
      </c>
      <c r="C68" s="22">
        <f>VLOOKUP(Table1[[#This Row],[Subject]],'Subject Profile'!$A$2:$E$8,4,FALSE)</f>
        <v>1.1960207441678836</v>
      </c>
      <c r="D68" s="22">
        <f>VLOOKUP(Table1[[#This Row],[Subject]],'Subject Profile'!$A$2:$E$8,5,FALSE)</f>
        <v>-1.6</v>
      </c>
      <c r="E68" t="s">
        <v>108</v>
      </c>
      <c r="F68" t="s">
        <v>55</v>
      </c>
      <c r="G68" t="s">
        <v>56</v>
      </c>
      <c r="H68">
        <f>IF(Table1[[#This Row],[decision]]="accept",1,0)</f>
        <v>0</v>
      </c>
      <c r="I68">
        <v>0</v>
      </c>
      <c r="J68">
        <v>290</v>
      </c>
      <c r="K68">
        <v>1664285826</v>
      </c>
      <c r="L68">
        <v>5</v>
      </c>
      <c r="M68" t="str">
        <f>VLOOKUP($F68,Experiment!$A$2:$U$90,MATCH(Results!M$1,Experiment!$A$1:$U$1,0)+1,FALSE)</f>
        <v>R</v>
      </c>
      <c r="N68">
        <f>IF(Table1[[#This Row],[Impact]]="I",0,1)</f>
        <v>1</v>
      </c>
      <c r="O68" s="2">
        <f>VLOOKUP($F68,Experiment!$A$2:$U$90,MATCH(Results!O$1,Experiment!$A$1:$U$1,0),FALSE)</f>
        <v>0</v>
      </c>
      <c r="P68" s="3">
        <f>VLOOKUP($F68,Experiment!$A$2:$U$90,MATCH(Results!P$1,Experiment!$A$1:$U$1,0),FALSE)</f>
        <v>0</v>
      </c>
      <c r="Q68" s="2">
        <f>VLOOKUP($F68,Experiment!$A$2:$U$90,MATCH(Results!Q$1,Experiment!$A$1:$U$1,0),FALSE)</f>
        <v>0</v>
      </c>
      <c r="R68" s="3">
        <f>VLOOKUP($F68,Experiment!$A$2:$U$90,MATCH(Results!R$1,Experiment!$A$1:$U$1,0),FALSE)</f>
        <v>0</v>
      </c>
      <c r="S68" s="2">
        <f>VLOOKUP($F68,Experiment!$A$2:$U$90,MATCH(Results!S$1,Experiment!$A$1:$U$1,0),FALSE)</f>
        <v>0</v>
      </c>
      <c r="T68" s="2">
        <f>VLOOKUP($F68,Experiment!$A$2:$U$90,MATCH(Results!T$1,Experiment!$A$1:$U$1,0),FALSE)</f>
        <v>0</v>
      </c>
      <c r="U68" s="2">
        <f>VLOOKUP($F68,Experiment!$A$2:$U$90,MATCH(Results!U$1,Experiment!$A$1:$U$1,0),FALSE)</f>
        <v>0</v>
      </c>
      <c r="V68" s="2">
        <f>VLOOKUP($F68,Experiment!$A$2:$U$90,MATCH(Results!V$1,Experiment!$A$1:$U$1,0),FALSE)</f>
        <v>0</v>
      </c>
      <c r="W68" s="3">
        <f>VLOOKUP($F68,Experiment!$A$2:$U$90,MATCH(Results!W$1,Experiment!$A$1:$U$1,0),FALSE)</f>
        <v>0</v>
      </c>
      <c r="X68" s="3">
        <f>VLOOKUP($F68,Experiment!$A$2:$U$90,MATCH(Results!X$1,Experiment!$A$1:$U$1,0),FALSE)</f>
        <v>0</v>
      </c>
      <c r="Y68" s="2">
        <f>VLOOKUP($F68,Experiment!$A$2:$U$90,MATCH(Results!Y$1,Experiment!$A$1:$U$1,0),FALSE)</f>
        <v>0</v>
      </c>
      <c r="Z68" s="3">
        <f>VLOOKUP($F68,Experiment!$A$2:$U$90,MATCH(Results!Z$1,Experiment!$A$1:$U$1,0),FALSE)</f>
        <v>0</v>
      </c>
      <c r="AA68" s="3">
        <f>VLOOKUP($F68,Experiment!$A$2:$U$90,MATCH(Results!AA$1,Experiment!$A$1:$U$1,0),FALSE)</f>
        <v>0</v>
      </c>
      <c r="AB68" s="3">
        <f>VLOOKUP($F68,Experiment!$A$2:$U$90,MATCH(Results!AB$1,Experiment!$A$1:$U$1,0),FALSE)</f>
        <v>0</v>
      </c>
      <c r="AC68" s="3">
        <f>VLOOKUP($F68,Experiment!$A$2:$U$90,MATCH(Results!AC$1,Experiment!$A$1:$U$1,0),FALSE)</f>
        <v>0</v>
      </c>
      <c r="AD68" s="2">
        <f>VLOOKUP($F68,Experiment!$A$2:$U$90,MATCH(Results!AD$1,Experiment!$A$1:$U$1,0),FALSE)</f>
        <v>0</v>
      </c>
      <c r="AE68" s="2">
        <f>VLOOKUP($F68,Experiment!$A$2:$U$90,MATCH(Results!AE$1,Experiment!$A$1:$U$1,0),FALSE)</f>
        <v>0</v>
      </c>
      <c r="AF68" s="2">
        <f>VLOOKUP($F68,Experiment!$A$2:$U$90,MATCH(Results!AF$1,Experiment!$A$1:$U$1,0),FALSE)</f>
        <v>0</v>
      </c>
      <c r="AG68" s="2"/>
      <c r="AH68" s="3">
        <f>VLOOKUP($F68,Experiment!$A$2:$W$90,MATCH(Results!AH$1,Experiment!$A$1:$W$1,0),FALSE)</f>
        <v>0</v>
      </c>
      <c r="AI68" s="2">
        <f>VLOOKUP($F68,Experiment!$A$2:$X$90,MATCH(Results!AI$1,Experiment!$A$1:$X$1,0),FALSE)</f>
        <v>0</v>
      </c>
      <c r="AJ68" s="2">
        <f>Table1[[#This Row],[Gain]]^Table1[[#This Row],[θ]]</f>
        <v>0</v>
      </c>
      <c r="AK68" s="2">
        <f>-Table1[[#This Row],[λ]]*-Table1[[#This Row],[Loss]]^Table1[[#This Row],[θ]]</f>
        <v>0</v>
      </c>
      <c r="AL68" s="2">
        <f>Table1[[#This Row],[v_n_w_g]]-Table1[[#This Row],[v_n_w_l]]</f>
        <v>0</v>
      </c>
      <c r="AM68" s="2">
        <f>IF(Table1[[#This Row],[diff_v]]&gt;=1,1,0)</f>
        <v>0</v>
      </c>
    </row>
    <row r="69" spans="1:39" hidden="1" x14ac:dyDescent="0.3">
      <c r="A69">
        <v>32</v>
      </c>
      <c r="B69" t="s">
        <v>43</v>
      </c>
      <c r="C69" s="22">
        <f>VLOOKUP(Table1[[#This Row],[Subject]],'Subject Profile'!$A$2:$E$8,4,FALSE)</f>
        <v>1.1960207441678836</v>
      </c>
      <c r="D69" s="22">
        <f>VLOOKUP(Table1[[#This Row],[Subject]],'Subject Profile'!$A$2:$E$8,5,FALSE)</f>
        <v>-1.6</v>
      </c>
      <c r="E69" t="s">
        <v>108</v>
      </c>
      <c r="F69" t="s">
        <v>79</v>
      </c>
      <c r="G69" t="s">
        <v>5</v>
      </c>
      <c r="H69">
        <f>IF(Table1[[#This Row],[decision]]="accept",1,0)</f>
        <v>0</v>
      </c>
      <c r="I69">
        <v>0</v>
      </c>
      <c r="J69">
        <v>290</v>
      </c>
      <c r="K69">
        <v>1664285832</v>
      </c>
      <c r="L69">
        <v>6</v>
      </c>
      <c r="M69" t="str">
        <f>VLOOKUP($F69,Experiment!$A$2:$U$90,MATCH(Results!M$1,Experiment!$A$1:$U$1,0)+1,FALSE)</f>
        <v>I</v>
      </c>
      <c r="N69">
        <f>IF(Table1[[#This Row],[Impact]]="I",0,1)</f>
        <v>0</v>
      </c>
      <c r="O69" s="2">
        <f>VLOOKUP($F69,Experiment!$A$2:$U$90,MATCH(Results!O$1,Experiment!$A$1:$U$1,0),FALSE)</f>
        <v>-10</v>
      </c>
      <c r="P69" s="3">
        <f>VLOOKUP($F69,Experiment!$A$2:$U$90,MATCH(Results!P$1,Experiment!$A$1:$U$1,0),FALSE)</f>
        <v>0.5</v>
      </c>
      <c r="Q69" s="2">
        <f>VLOOKUP($F69,Experiment!$A$2:$U$90,MATCH(Results!Q$1,Experiment!$A$1:$U$1,0),FALSE)</f>
        <v>0</v>
      </c>
      <c r="R69" s="3">
        <f>VLOOKUP($F69,Experiment!$A$2:$U$90,MATCH(Results!R$1,Experiment!$A$1:$U$1,0),FALSE)</f>
        <v>0.5</v>
      </c>
      <c r="S69" s="2">
        <f>VLOOKUP($F69,Experiment!$A$2:$U$90,MATCH(Results!S$1,Experiment!$A$1:$U$1,0),FALSE)</f>
        <v>-5</v>
      </c>
      <c r="T69" s="2">
        <f>VLOOKUP($F69,Experiment!$A$2:$U$90,MATCH(Results!T$1,Experiment!$A$1:$U$1,0),FALSE)</f>
        <v>25</v>
      </c>
      <c r="U69" s="2">
        <f>VLOOKUP($F69,Experiment!$A$2:$U$90,MATCH(Results!U$1,Experiment!$A$1:$U$1,0),FALSE)</f>
        <v>5</v>
      </c>
      <c r="V69" s="2">
        <f>VLOOKUP($F69,Experiment!$A$2:$U$90,MATCH(Results!V$1,Experiment!$A$1:$U$1,0),FALSE)</f>
        <v>4</v>
      </c>
      <c r="W69" s="3">
        <f>VLOOKUP($F69,Experiment!$A$2:$U$90,MATCH(Results!W$1,Experiment!$A$1:$U$1,0),FALSE)</f>
        <v>0.25</v>
      </c>
      <c r="X69" s="3">
        <f>VLOOKUP($F69,Experiment!$A$2:$U$90,MATCH(Results!X$1,Experiment!$A$1:$U$1,0),FALSE)</f>
        <v>0.75</v>
      </c>
      <c r="Y69" s="2">
        <f>VLOOKUP($F69,Experiment!$A$2:$U$90,MATCH(Results!Y$1,Experiment!$A$1:$U$1,0),FALSE)</f>
        <v>2</v>
      </c>
      <c r="Z69" s="3">
        <f>VLOOKUP($F69,Experiment!$A$2:$U$90,MATCH(Results!Z$1,Experiment!$A$1:$U$1,0),FALSE)</f>
        <v>0.5</v>
      </c>
      <c r="AA69" s="3">
        <f>VLOOKUP($F69,Experiment!$A$2:$U$90,MATCH(Results!AA$1,Experiment!$A$1:$U$1,0),FALSE)</f>
        <v>0.25</v>
      </c>
      <c r="AB69" s="3">
        <f>VLOOKUP($F69,Experiment!$A$2:$U$90,MATCH(Results!AB$1,Experiment!$A$1:$U$1,0),FALSE)</f>
        <v>0.625</v>
      </c>
      <c r="AC69" s="3">
        <f>VLOOKUP($F69,Experiment!$A$2:$U$90,MATCH(Results!AC$1,Experiment!$A$1:$U$1,0),FALSE)</f>
        <v>0.375</v>
      </c>
      <c r="AD69" s="2">
        <f>VLOOKUP($F69,Experiment!$A$2:$U$90,MATCH(Results!AD$1,Experiment!$A$1:$U$1,0),FALSE)</f>
        <v>-6.25</v>
      </c>
      <c r="AE69" s="2">
        <f>VLOOKUP($F69,Experiment!$A$2:$U$90,MATCH(Results!AE$1,Experiment!$A$1:$U$1,0),FALSE)</f>
        <v>23.4375</v>
      </c>
      <c r="AF69" s="2">
        <f>VLOOKUP($F69,Experiment!$A$2:$U$90,MATCH(Results!AF$1,Experiment!$A$1:$U$1,0),FALSE)</f>
        <v>4.8412291827592711</v>
      </c>
      <c r="AG69" s="3">
        <f>VLOOKUP($F69,Experiment!$A$2:$W$90,MATCH(Results!AG$1,Experiment!$A$1:$W$1,0),FALSE)</f>
        <v>0.82730419370997643</v>
      </c>
      <c r="AH69" s="3">
        <f>VLOOKUP($F69,Experiment!$A$2:$W$90,MATCH(Results!AH$1,Experiment!$A$1:$W$1,0),FALSE)</f>
        <v>0.38648875795104182</v>
      </c>
      <c r="AI69" s="3">
        <f>VLOOKUP($F69,Experiment!$A$2:$X$90,MATCH(Results!AI$1,Experiment!$A$1:$X$1,0),FALSE)</f>
        <v>0.61351124204895813</v>
      </c>
      <c r="AJ69" s="2">
        <f>Table1[[#This Row],[Gain]]^Table1[[#This Row],[θ]]</f>
        <v>0</v>
      </c>
      <c r="AK69" s="2">
        <f>-Table1[[#This Row],[λ]]*-Table1[[#This Row],[Loss]]^Table1[[#This Row],[θ]]</f>
        <v>25.127005037389367</v>
      </c>
      <c r="AL69" s="2">
        <f>Table1[[#This Row],[v_n_w_g]]-Table1[[#This Row],[v_n_w_l]]</f>
        <v>-25.127005037389367</v>
      </c>
      <c r="AM69" s="2">
        <f>IF(Table1[[#This Row],[diff_v]]&gt;=1,1,0)</f>
        <v>0</v>
      </c>
    </row>
    <row r="70" spans="1:39" hidden="1" x14ac:dyDescent="0.3">
      <c r="A70">
        <v>33</v>
      </c>
      <c r="B70" t="s">
        <v>43</v>
      </c>
      <c r="C70" s="22">
        <f>VLOOKUP(Table1[[#This Row],[Subject]],'Subject Profile'!$A$2:$E$8,4,FALSE)</f>
        <v>1.1960207441678836</v>
      </c>
      <c r="D70" s="22">
        <f>VLOOKUP(Table1[[#This Row],[Subject]],'Subject Profile'!$A$2:$E$8,5,FALSE)</f>
        <v>-1.6</v>
      </c>
      <c r="E70" t="s">
        <v>108</v>
      </c>
      <c r="F70" t="s">
        <v>60</v>
      </c>
      <c r="G70" t="s">
        <v>61</v>
      </c>
      <c r="H70">
        <f>IF(Table1[[#This Row],[decision]]="accept",1,0)</f>
        <v>0</v>
      </c>
      <c r="I70">
        <v>0</v>
      </c>
      <c r="J70">
        <v>290</v>
      </c>
      <c r="K70">
        <v>1664285835</v>
      </c>
      <c r="L70">
        <v>3</v>
      </c>
      <c r="M70" t="str">
        <f>VLOOKUP($F70,Experiment!$A$2:$U$90,MATCH(Results!M$1,Experiment!$A$1:$U$1,0)+1,FALSE)</f>
        <v>D</v>
      </c>
      <c r="N70">
        <f>IF(Table1[[#This Row],[Impact]]="I",0,1)</f>
        <v>1</v>
      </c>
      <c r="O70" s="2">
        <f>VLOOKUP($F70,Experiment!$A$2:$U$90,MATCH(Results!O$1,Experiment!$A$1:$U$1,0),FALSE)</f>
        <v>0</v>
      </c>
      <c r="P70" s="3">
        <f>VLOOKUP($F70,Experiment!$A$2:$U$90,MATCH(Results!P$1,Experiment!$A$1:$U$1,0),FALSE)</f>
        <v>0</v>
      </c>
      <c r="Q70" s="2">
        <f>VLOOKUP($F70,Experiment!$A$2:$U$90,MATCH(Results!Q$1,Experiment!$A$1:$U$1,0),FALSE)</f>
        <v>0</v>
      </c>
      <c r="R70" s="3">
        <f>VLOOKUP($F70,Experiment!$A$2:$U$90,MATCH(Results!R$1,Experiment!$A$1:$U$1,0),FALSE)</f>
        <v>0</v>
      </c>
      <c r="S70" s="2">
        <f>VLOOKUP($F70,Experiment!$A$2:$U$90,MATCH(Results!S$1,Experiment!$A$1:$U$1,0),FALSE)</f>
        <v>0</v>
      </c>
      <c r="T70" s="2">
        <f>VLOOKUP($F70,Experiment!$A$2:$U$90,MATCH(Results!T$1,Experiment!$A$1:$U$1,0),FALSE)</f>
        <v>0</v>
      </c>
      <c r="U70" s="2">
        <f>VLOOKUP($F70,Experiment!$A$2:$U$90,MATCH(Results!U$1,Experiment!$A$1:$U$1,0),FALSE)</f>
        <v>0</v>
      </c>
      <c r="V70" s="2">
        <f>VLOOKUP($F70,Experiment!$A$2:$U$90,MATCH(Results!V$1,Experiment!$A$1:$U$1,0),FALSE)</f>
        <v>0</v>
      </c>
      <c r="W70" s="3">
        <f>VLOOKUP($F70,Experiment!$A$2:$U$90,MATCH(Results!W$1,Experiment!$A$1:$U$1,0),FALSE)</f>
        <v>0</v>
      </c>
      <c r="X70" s="3">
        <f>VLOOKUP($F70,Experiment!$A$2:$U$90,MATCH(Results!X$1,Experiment!$A$1:$U$1,0),FALSE)</f>
        <v>0</v>
      </c>
      <c r="Y70" s="2">
        <f>VLOOKUP($F70,Experiment!$A$2:$U$90,MATCH(Results!Y$1,Experiment!$A$1:$U$1,0),FALSE)</f>
        <v>0</v>
      </c>
      <c r="Z70" s="3">
        <f>VLOOKUP($F70,Experiment!$A$2:$U$90,MATCH(Results!Z$1,Experiment!$A$1:$U$1,0),FALSE)</f>
        <v>0</v>
      </c>
      <c r="AA70" s="3">
        <f>VLOOKUP($F70,Experiment!$A$2:$U$90,MATCH(Results!AA$1,Experiment!$A$1:$U$1,0),FALSE)</f>
        <v>0</v>
      </c>
      <c r="AB70" s="3">
        <f>VLOOKUP($F70,Experiment!$A$2:$U$90,MATCH(Results!AB$1,Experiment!$A$1:$U$1,0),FALSE)</f>
        <v>0</v>
      </c>
      <c r="AC70" s="3">
        <f>VLOOKUP($F70,Experiment!$A$2:$U$90,MATCH(Results!AC$1,Experiment!$A$1:$U$1,0),FALSE)</f>
        <v>0</v>
      </c>
      <c r="AD70" s="2">
        <f>VLOOKUP($F70,Experiment!$A$2:$U$90,MATCH(Results!AD$1,Experiment!$A$1:$U$1,0),FALSE)</f>
        <v>0</v>
      </c>
      <c r="AE70" s="2">
        <f>VLOOKUP($F70,Experiment!$A$2:$U$90,MATCH(Results!AE$1,Experiment!$A$1:$U$1,0),FALSE)</f>
        <v>0</v>
      </c>
      <c r="AF70" s="2">
        <f>VLOOKUP($F70,Experiment!$A$2:$U$90,MATCH(Results!AF$1,Experiment!$A$1:$U$1,0),FALSE)</f>
        <v>0</v>
      </c>
      <c r="AG70" s="2"/>
      <c r="AH70" s="3">
        <f>VLOOKUP($F70,Experiment!$A$2:$W$90,MATCH(Results!AH$1,Experiment!$A$1:$W$1,0),FALSE)</f>
        <v>0</v>
      </c>
      <c r="AI70" s="2">
        <f>VLOOKUP($F70,Experiment!$A$2:$X$90,MATCH(Results!AI$1,Experiment!$A$1:$X$1,0),FALSE)</f>
        <v>0</v>
      </c>
      <c r="AJ70" s="2">
        <f>Table1[[#This Row],[Gain]]^Table1[[#This Row],[θ]]</f>
        <v>0</v>
      </c>
      <c r="AK70" s="2">
        <f>-Table1[[#This Row],[λ]]*-Table1[[#This Row],[Loss]]^Table1[[#This Row],[θ]]</f>
        <v>0</v>
      </c>
      <c r="AL70" s="2">
        <f>Table1[[#This Row],[v_n_w_g]]-Table1[[#This Row],[v_n_w_l]]</f>
        <v>0</v>
      </c>
      <c r="AM70" s="2">
        <f>IF(Table1[[#This Row],[diff_v]]&gt;=1,1,0)</f>
        <v>0</v>
      </c>
    </row>
    <row r="71" spans="1:39" hidden="1" x14ac:dyDescent="0.3">
      <c r="A71">
        <v>34</v>
      </c>
      <c r="B71" t="s">
        <v>43</v>
      </c>
      <c r="C71" s="22">
        <f>VLOOKUP(Table1[[#This Row],[Subject]],'Subject Profile'!$A$2:$E$8,4,FALSE)</f>
        <v>1.1960207441678836</v>
      </c>
      <c r="D71" s="22">
        <f>VLOOKUP(Table1[[#This Row],[Subject]],'Subject Profile'!$A$2:$E$8,5,FALSE)</f>
        <v>-1.6</v>
      </c>
      <c r="E71" t="s">
        <v>108</v>
      </c>
      <c r="F71" t="s">
        <v>80</v>
      </c>
      <c r="G71" t="s">
        <v>5</v>
      </c>
      <c r="H71">
        <f>IF(Table1[[#This Row],[decision]]="accept",1,0)</f>
        <v>0</v>
      </c>
      <c r="I71">
        <v>0</v>
      </c>
      <c r="J71">
        <v>290</v>
      </c>
      <c r="K71">
        <v>1664285842</v>
      </c>
      <c r="L71">
        <v>7</v>
      </c>
      <c r="M71" t="str">
        <f>VLOOKUP($F71,Experiment!$A$2:$U$90,MATCH(Results!M$1,Experiment!$A$1:$U$1,0)+1,FALSE)</f>
        <v>G</v>
      </c>
      <c r="N71">
        <f>IF(Table1[[#This Row],[Impact]]="I",0,1)</f>
        <v>1</v>
      </c>
      <c r="O71" s="2">
        <f>VLOOKUP($F71,Experiment!$A$2:$U$90,MATCH(Results!O$1,Experiment!$A$1:$U$1,0),FALSE)</f>
        <v>-90</v>
      </c>
      <c r="P71" s="3">
        <f>VLOOKUP($F71,Experiment!$A$2:$U$90,MATCH(Results!P$1,Experiment!$A$1:$U$1,0),FALSE)</f>
        <v>0.5</v>
      </c>
      <c r="Q71" s="2">
        <f>VLOOKUP($F71,Experiment!$A$2:$U$90,MATCH(Results!Q$1,Experiment!$A$1:$U$1,0),FALSE)</f>
        <v>80</v>
      </c>
      <c r="R71" s="3">
        <f>VLOOKUP($F71,Experiment!$A$2:$U$90,MATCH(Results!R$1,Experiment!$A$1:$U$1,0),FALSE)</f>
        <v>0.5</v>
      </c>
      <c r="S71" s="2">
        <f>VLOOKUP($F71,Experiment!$A$2:$U$90,MATCH(Results!S$1,Experiment!$A$1:$U$1,0),FALSE)</f>
        <v>-5</v>
      </c>
      <c r="T71" s="2">
        <f>VLOOKUP($F71,Experiment!$A$2:$U$90,MATCH(Results!T$1,Experiment!$A$1:$U$1,0),FALSE)</f>
        <v>7225</v>
      </c>
      <c r="U71" s="2">
        <f>VLOOKUP($F71,Experiment!$A$2:$U$90,MATCH(Results!U$1,Experiment!$A$1:$U$1,0),FALSE)</f>
        <v>85</v>
      </c>
      <c r="V71" s="2">
        <f>VLOOKUP($F71,Experiment!$A$2:$U$90,MATCH(Results!V$1,Experiment!$A$1:$U$1,0),FALSE)</f>
        <v>4</v>
      </c>
      <c r="W71" s="3">
        <f>VLOOKUP($F71,Experiment!$A$2:$U$90,MATCH(Results!W$1,Experiment!$A$1:$U$1,0),FALSE)</f>
        <v>0.25</v>
      </c>
      <c r="X71" s="3">
        <f>VLOOKUP($F71,Experiment!$A$2:$U$90,MATCH(Results!X$1,Experiment!$A$1:$U$1,0),FALSE)</f>
        <v>0.75</v>
      </c>
      <c r="Y71" s="2">
        <f>VLOOKUP($F71,Experiment!$A$2:$U$90,MATCH(Results!Y$1,Experiment!$A$1:$U$1,0),FALSE)</f>
        <v>1</v>
      </c>
      <c r="Z71" s="3">
        <f>VLOOKUP($F71,Experiment!$A$2:$U$90,MATCH(Results!Z$1,Experiment!$A$1:$U$1,0),FALSE)</f>
        <v>0.25</v>
      </c>
      <c r="AA71" s="3">
        <f>VLOOKUP($F71,Experiment!$A$2:$U$90,MATCH(Results!AA$1,Experiment!$A$1:$U$1,0),FALSE)</f>
        <v>0.5</v>
      </c>
      <c r="AB71" s="3">
        <f>VLOOKUP($F71,Experiment!$A$2:$U$90,MATCH(Results!AB$1,Experiment!$A$1:$U$1,0),FALSE)</f>
        <v>0.375</v>
      </c>
      <c r="AC71" s="3">
        <f>VLOOKUP($F71,Experiment!$A$2:$U$90,MATCH(Results!AC$1,Experiment!$A$1:$U$1,0),FALSE)</f>
        <v>0.625</v>
      </c>
      <c r="AD71" s="2">
        <f>VLOOKUP($F71,Experiment!$A$2:$U$90,MATCH(Results!AD$1,Experiment!$A$1:$U$1,0),FALSE)</f>
        <v>16.25</v>
      </c>
      <c r="AE71" s="2">
        <f>VLOOKUP($F71,Experiment!$A$2:$U$90,MATCH(Results!AE$1,Experiment!$A$1:$U$1,0),FALSE)</f>
        <v>6773.4375</v>
      </c>
      <c r="AF71" s="2">
        <f>VLOOKUP($F71,Experiment!$A$2:$U$90,MATCH(Results!AF$1,Experiment!$A$1:$U$1,0),FALSE)</f>
        <v>82.300896106907615</v>
      </c>
      <c r="AG71" s="3">
        <f>VLOOKUP($F71,Experiment!$A$2:$W$90,MATCH(Results!AG$1,Experiment!$A$1:$W$1,0),FALSE)</f>
        <v>1</v>
      </c>
      <c r="AH71" s="3">
        <f>VLOOKUP($F71,Experiment!$A$2:$W$90,MATCH(Results!AH$1,Experiment!$A$1:$W$1,0),FALSE)</f>
        <v>0.625</v>
      </c>
      <c r="AI71" s="3">
        <f>VLOOKUP($F71,Experiment!$A$2:$X$90,MATCH(Results!AI$1,Experiment!$A$1:$X$1,0),FALSE)</f>
        <v>0.375</v>
      </c>
      <c r="AJ71" s="2">
        <f>Table1[[#This Row],[Gain]]^Table1[[#This Row],[θ]]</f>
        <v>188.85787660819494</v>
      </c>
      <c r="AK71" s="2">
        <f>-Table1[[#This Row],[λ]]*-Table1[[#This Row],[Loss]]^Table1[[#This Row],[θ]]</f>
        <v>347.88408658650894</v>
      </c>
      <c r="AL71" s="2">
        <f>Table1[[#This Row],[v_n_w_g]]-Table1[[#This Row],[v_n_w_l]]</f>
        <v>-159.026209978314</v>
      </c>
      <c r="AM71" s="2">
        <f>IF(Table1[[#This Row],[diff_v]]&gt;=1,1,0)</f>
        <v>0</v>
      </c>
    </row>
    <row r="72" spans="1:39" hidden="1" x14ac:dyDescent="0.3">
      <c r="A72">
        <v>35</v>
      </c>
      <c r="B72" t="s">
        <v>43</v>
      </c>
      <c r="C72" s="22">
        <f>VLOOKUP(Table1[[#This Row],[Subject]],'Subject Profile'!$A$2:$E$8,4,FALSE)</f>
        <v>1.1960207441678836</v>
      </c>
      <c r="D72" s="22">
        <f>VLOOKUP(Table1[[#This Row],[Subject]],'Subject Profile'!$A$2:$E$8,5,FALSE)</f>
        <v>-1.6</v>
      </c>
      <c r="E72" t="s">
        <v>108</v>
      </c>
      <c r="F72" t="s">
        <v>81</v>
      </c>
      <c r="G72" t="s">
        <v>7</v>
      </c>
      <c r="H72">
        <f>IF(Table1[[#This Row],[decision]]="accept",1,0)</f>
        <v>1</v>
      </c>
      <c r="I72">
        <v>70</v>
      </c>
      <c r="J72">
        <v>360</v>
      </c>
      <c r="K72">
        <v>1664285854</v>
      </c>
      <c r="L72">
        <v>12</v>
      </c>
      <c r="M72" t="str">
        <f>VLOOKUP($F72,Experiment!$A$2:$U$90,MATCH(Results!M$1,Experiment!$A$1:$U$1,0)+1,FALSE)</f>
        <v>G</v>
      </c>
      <c r="N72">
        <f>IF(Table1[[#This Row],[Impact]]="I",0,1)</f>
        <v>1</v>
      </c>
      <c r="O72" s="2">
        <f>VLOOKUP($F72,Experiment!$A$2:$U$90,MATCH(Results!O$1,Experiment!$A$1:$U$1,0),FALSE)</f>
        <v>-50</v>
      </c>
      <c r="P72" s="3">
        <f>VLOOKUP($F72,Experiment!$A$2:$U$90,MATCH(Results!P$1,Experiment!$A$1:$U$1,0),FALSE)</f>
        <v>0.5</v>
      </c>
      <c r="Q72" s="2">
        <f>VLOOKUP($F72,Experiment!$A$2:$U$90,MATCH(Results!Q$1,Experiment!$A$1:$U$1,0),FALSE)</f>
        <v>70</v>
      </c>
      <c r="R72" s="3">
        <f>VLOOKUP($F72,Experiment!$A$2:$U$90,MATCH(Results!R$1,Experiment!$A$1:$U$1,0),FALSE)</f>
        <v>0.5</v>
      </c>
      <c r="S72" s="2">
        <f>VLOOKUP($F72,Experiment!$A$2:$U$90,MATCH(Results!S$1,Experiment!$A$1:$U$1,0),FALSE)</f>
        <v>10</v>
      </c>
      <c r="T72" s="2">
        <f>VLOOKUP($F72,Experiment!$A$2:$U$90,MATCH(Results!T$1,Experiment!$A$1:$U$1,0),FALSE)</f>
        <v>3600</v>
      </c>
      <c r="U72" s="2">
        <f>VLOOKUP($F72,Experiment!$A$2:$U$90,MATCH(Results!U$1,Experiment!$A$1:$U$1,0),FALSE)</f>
        <v>60</v>
      </c>
      <c r="V72" s="2">
        <f>VLOOKUP($F72,Experiment!$A$2:$U$90,MATCH(Results!V$1,Experiment!$A$1:$U$1,0),FALSE)</f>
        <v>2</v>
      </c>
      <c r="W72" s="3">
        <f>VLOOKUP($F72,Experiment!$A$2:$U$90,MATCH(Results!W$1,Experiment!$A$1:$U$1,0),FALSE)</f>
        <v>0.25</v>
      </c>
      <c r="X72" s="3">
        <f>VLOOKUP($F72,Experiment!$A$2:$U$90,MATCH(Results!X$1,Experiment!$A$1:$U$1,0),FALSE)</f>
        <v>0.75</v>
      </c>
      <c r="Y72" s="2">
        <f>VLOOKUP($F72,Experiment!$A$2:$U$90,MATCH(Results!Y$1,Experiment!$A$1:$U$1,0),FALSE)</f>
        <v>1</v>
      </c>
      <c r="Z72" s="3">
        <f>VLOOKUP($F72,Experiment!$A$2:$U$90,MATCH(Results!Z$1,Experiment!$A$1:$U$1,0),FALSE)</f>
        <v>0.25</v>
      </c>
      <c r="AA72" s="3">
        <f>VLOOKUP($F72,Experiment!$A$2:$U$90,MATCH(Results!AA$1,Experiment!$A$1:$U$1,0),FALSE)</f>
        <v>0.5</v>
      </c>
      <c r="AB72" s="3">
        <f>VLOOKUP($F72,Experiment!$A$2:$U$90,MATCH(Results!AB$1,Experiment!$A$1:$U$1,0),FALSE)</f>
        <v>0.375</v>
      </c>
      <c r="AC72" s="3">
        <f>VLOOKUP($F72,Experiment!$A$2:$U$90,MATCH(Results!AC$1,Experiment!$A$1:$U$1,0),FALSE)</f>
        <v>0.625</v>
      </c>
      <c r="AD72" s="2">
        <f>VLOOKUP($F72,Experiment!$A$2:$U$90,MATCH(Results!AD$1,Experiment!$A$1:$U$1,0),FALSE)</f>
        <v>25</v>
      </c>
      <c r="AE72" s="2">
        <f>VLOOKUP($F72,Experiment!$A$2:$U$90,MATCH(Results!AE$1,Experiment!$A$1:$U$1,0),FALSE)</f>
        <v>3375</v>
      </c>
      <c r="AF72" s="2">
        <f>VLOOKUP($F72,Experiment!$A$2:$U$90,MATCH(Results!AF$1,Experiment!$A$1:$U$1,0),FALSE)</f>
        <v>58.094750193111253</v>
      </c>
      <c r="AG72" s="3">
        <f>VLOOKUP($F72,Experiment!$A$2:$W$90,MATCH(Results!AG$1,Experiment!$A$1:$W$1,0),FALSE)</f>
        <v>1</v>
      </c>
      <c r="AH72" s="3">
        <f>VLOOKUP($F72,Experiment!$A$2:$W$90,MATCH(Results!AH$1,Experiment!$A$1:$W$1,0),FALSE)</f>
        <v>0.625</v>
      </c>
      <c r="AI72" s="3">
        <f>VLOOKUP($F72,Experiment!$A$2:$X$90,MATCH(Results!AI$1,Experiment!$A$1:$X$1,0),FALSE)</f>
        <v>0.375</v>
      </c>
      <c r="AJ72" s="2">
        <f>Table1[[#This Row],[Gain]]^Table1[[#This Row],[θ]]</f>
        <v>160.98133731857229</v>
      </c>
      <c r="AK72" s="2">
        <f>-Table1[[#This Row],[λ]]*-Table1[[#This Row],[Loss]]^Table1[[#This Row],[θ]]</f>
        <v>172.23577024121218</v>
      </c>
      <c r="AL72" s="2">
        <f>Table1[[#This Row],[v_n_w_g]]-Table1[[#This Row],[v_n_w_l]]</f>
        <v>-11.254432922639893</v>
      </c>
      <c r="AM72" s="2">
        <f>IF(Table1[[#This Row],[diff_v]]&gt;=1,1,0)</f>
        <v>0</v>
      </c>
    </row>
    <row r="73" spans="1:39" hidden="1" x14ac:dyDescent="0.3">
      <c r="A73">
        <v>36</v>
      </c>
      <c r="B73" t="s">
        <v>43</v>
      </c>
      <c r="C73" s="22">
        <f>VLOOKUP(Table1[[#This Row],[Subject]],'Subject Profile'!$A$2:$E$8,4,FALSE)</f>
        <v>1.1960207441678836</v>
      </c>
      <c r="D73" s="22">
        <f>VLOOKUP(Table1[[#This Row],[Subject]],'Subject Profile'!$A$2:$E$8,5,FALSE)</f>
        <v>-1.6</v>
      </c>
      <c r="E73" t="s">
        <v>108</v>
      </c>
      <c r="F73" t="s">
        <v>82</v>
      </c>
      <c r="G73" t="s">
        <v>5</v>
      </c>
      <c r="H73">
        <f>IF(Table1[[#This Row],[decision]]="accept",1,0)</f>
        <v>0</v>
      </c>
      <c r="I73">
        <v>0</v>
      </c>
      <c r="J73">
        <v>360</v>
      </c>
      <c r="K73">
        <v>1664285858</v>
      </c>
      <c r="L73">
        <v>4</v>
      </c>
      <c r="M73" t="str">
        <f>VLOOKUP($F73,Experiment!$A$2:$U$90,MATCH(Results!M$1,Experiment!$A$1:$U$1,0)+1,FALSE)</f>
        <v>G</v>
      </c>
      <c r="N73">
        <f>IF(Table1[[#This Row],[Impact]]="I",0,1)</f>
        <v>1</v>
      </c>
      <c r="O73" s="2">
        <f>VLOOKUP($F73,Experiment!$A$2:$U$90,MATCH(Results!O$1,Experiment!$A$1:$U$1,0),FALSE)</f>
        <v>-10</v>
      </c>
      <c r="P73" s="3">
        <f>VLOOKUP($F73,Experiment!$A$2:$U$90,MATCH(Results!P$1,Experiment!$A$1:$U$1,0),FALSE)</f>
        <v>0.5</v>
      </c>
      <c r="Q73" s="2">
        <f>VLOOKUP($F73,Experiment!$A$2:$U$90,MATCH(Results!Q$1,Experiment!$A$1:$U$1,0),FALSE)</f>
        <v>0</v>
      </c>
      <c r="R73" s="3">
        <f>VLOOKUP($F73,Experiment!$A$2:$U$90,MATCH(Results!R$1,Experiment!$A$1:$U$1,0),FALSE)</f>
        <v>0.5</v>
      </c>
      <c r="S73" s="2">
        <f>VLOOKUP($F73,Experiment!$A$2:$U$90,MATCH(Results!S$1,Experiment!$A$1:$U$1,0),FALSE)</f>
        <v>-5</v>
      </c>
      <c r="T73" s="2">
        <f>VLOOKUP($F73,Experiment!$A$2:$U$90,MATCH(Results!T$1,Experiment!$A$1:$U$1,0),FALSE)</f>
        <v>25</v>
      </c>
      <c r="U73" s="2">
        <f>VLOOKUP($F73,Experiment!$A$2:$U$90,MATCH(Results!U$1,Experiment!$A$1:$U$1,0),FALSE)</f>
        <v>5</v>
      </c>
      <c r="V73" s="2">
        <f>VLOOKUP($F73,Experiment!$A$2:$U$90,MATCH(Results!V$1,Experiment!$A$1:$U$1,0),FALSE)</f>
        <v>2</v>
      </c>
      <c r="W73" s="3">
        <f>VLOOKUP($F73,Experiment!$A$2:$U$90,MATCH(Results!W$1,Experiment!$A$1:$U$1,0),FALSE)</f>
        <v>0.25</v>
      </c>
      <c r="X73" s="3">
        <f>VLOOKUP($F73,Experiment!$A$2:$U$90,MATCH(Results!X$1,Experiment!$A$1:$U$1,0),FALSE)</f>
        <v>0.75</v>
      </c>
      <c r="Y73" s="2">
        <f>VLOOKUP($F73,Experiment!$A$2:$U$90,MATCH(Results!Y$1,Experiment!$A$1:$U$1,0),FALSE)</f>
        <v>2</v>
      </c>
      <c r="Z73" s="3">
        <f>VLOOKUP($F73,Experiment!$A$2:$U$90,MATCH(Results!Z$1,Experiment!$A$1:$U$1,0),FALSE)</f>
        <v>0.5</v>
      </c>
      <c r="AA73" s="3">
        <f>VLOOKUP($F73,Experiment!$A$2:$U$90,MATCH(Results!AA$1,Experiment!$A$1:$U$1,0),FALSE)</f>
        <v>0.25</v>
      </c>
      <c r="AB73" s="3">
        <f>VLOOKUP($F73,Experiment!$A$2:$U$90,MATCH(Results!AB$1,Experiment!$A$1:$U$1,0),FALSE)</f>
        <v>0.625</v>
      </c>
      <c r="AC73" s="3">
        <f>VLOOKUP($F73,Experiment!$A$2:$U$90,MATCH(Results!AC$1,Experiment!$A$1:$U$1,0),FALSE)</f>
        <v>0.375</v>
      </c>
      <c r="AD73" s="2">
        <f>VLOOKUP($F73,Experiment!$A$2:$U$90,MATCH(Results!AD$1,Experiment!$A$1:$U$1,0),FALSE)</f>
        <v>-6.25</v>
      </c>
      <c r="AE73" s="2">
        <f>VLOOKUP($F73,Experiment!$A$2:$U$90,MATCH(Results!AE$1,Experiment!$A$1:$U$1,0),FALSE)</f>
        <v>23.4375</v>
      </c>
      <c r="AF73" s="2">
        <f>VLOOKUP($F73,Experiment!$A$2:$U$90,MATCH(Results!AF$1,Experiment!$A$1:$U$1,0),FALSE)</f>
        <v>4.8412291827592711</v>
      </c>
      <c r="AG73" s="3">
        <f>VLOOKUP($F73,Experiment!$A$2:$W$90,MATCH(Results!AG$1,Experiment!$A$1:$W$1,0),FALSE)</f>
        <v>0.82730419370997643</v>
      </c>
      <c r="AH73" s="3">
        <f>VLOOKUP($F73,Experiment!$A$2:$W$90,MATCH(Results!AH$1,Experiment!$A$1:$W$1,0),FALSE)</f>
        <v>0.38648875795104182</v>
      </c>
      <c r="AI73" s="3">
        <f>VLOOKUP($F73,Experiment!$A$2:$X$90,MATCH(Results!AI$1,Experiment!$A$1:$X$1,0),FALSE)</f>
        <v>0.61351124204895813</v>
      </c>
      <c r="AJ73" s="2">
        <f>Table1[[#This Row],[Gain]]^Table1[[#This Row],[θ]]</f>
        <v>0</v>
      </c>
      <c r="AK73" s="2">
        <f>-Table1[[#This Row],[λ]]*-Table1[[#This Row],[Loss]]^Table1[[#This Row],[θ]]</f>
        <v>25.127005037389367</v>
      </c>
      <c r="AL73" s="2">
        <f>Table1[[#This Row],[v_n_w_g]]-Table1[[#This Row],[v_n_w_l]]</f>
        <v>-25.127005037389367</v>
      </c>
      <c r="AM73" s="2">
        <f>IF(Table1[[#This Row],[diff_v]]&gt;=1,1,0)</f>
        <v>0</v>
      </c>
    </row>
    <row r="74" spans="1:39" hidden="1" x14ac:dyDescent="0.3">
      <c r="A74">
        <v>37</v>
      </c>
      <c r="B74" t="s">
        <v>43</v>
      </c>
      <c r="C74" s="22">
        <f>VLOOKUP(Table1[[#This Row],[Subject]],'Subject Profile'!$A$2:$E$8,4,FALSE)</f>
        <v>1.1960207441678836</v>
      </c>
      <c r="D74" s="22">
        <f>VLOOKUP(Table1[[#This Row],[Subject]],'Subject Profile'!$A$2:$E$8,5,FALSE)</f>
        <v>-1.6</v>
      </c>
      <c r="E74" t="s">
        <v>108</v>
      </c>
      <c r="F74" t="s">
        <v>83</v>
      </c>
      <c r="G74" t="s">
        <v>5</v>
      </c>
      <c r="H74">
        <f>IF(Table1[[#This Row],[decision]]="accept",1,0)</f>
        <v>0</v>
      </c>
      <c r="I74">
        <v>0</v>
      </c>
      <c r="J74">
        <v>360</v>
      </c>
      <c r="K74">
        <v>1664285865</v>
      </c>
      <c r="L74">
        <v>7</v>
      </c>
      <c r="M74" t="str">
        <f>VLOOKUP($F74,Experiment!$A$2:$U$90,MATCH(Results!M$1,Experiment!$A$1:$U$1,0)+1,FALSE)</f>
        <v>I</v>
      </c>
      <c r="N74">
        <f>IF(Table1[[#This Row],[Impact]]="I",0,1)</f>
        <v>0</v>
      </c>
      <c r="O74" s="2">
        <f>VLOOKUP($F74,Experiment!$A$2:$U$90,MATCH(Results!O$1,Experiment!$A$1:$U$1,0),FALSE)</f>
        <v>-50</v>
      </c>
      <c r="P74" s="3">
        <f>VLOOKUP($F74,Experiment!$A$2:$U$90,MATCH(Results!P$1,Experiment!$A$1:$U$1,0),FALSE)</f>
        <v>0.5</v>
      </c>
      <c r="Q74" s="2">
        <f>VLOOKUP($F74,Experiment!$A$2:$U$90,MATCH(Results!Q$1,Experiment!$A$1:$U$1,0),FALSE)</f>
        <v>40</v>
      </c>
      <c r="R74" s="3">
        <f>VLOOKUP($F74,Experiment!$A$2:$U$90,MATCH(Results!R$1,Experiment!$A$1:$U$1,0),FALSE)</f>
        <v>0.5</v>
      </c>
      <c r="S74" s="2">
        <f>VLOOKUP($F74,Experiment!$A$2:$U$90,MATCH(Results!S$1,Experiment!$A$1:$U$1,0),FALSE)</f>
        <v>-5</v>
      </c>
      <c r="T74" s="2">
        <f>VLOOKUP($F74,Experiment!$A$2:$U$90,MATCH(Results!T$1,Experiment!$A$1:$U$1,0),FALSE)</f>
        <v>2025</v>
      </c>
      <c r="U74" s="2">
        <f>VLOOKUP($F74,Experiment!$A$2:$U$90,MATCH(Results!U$1,Experiment!$A$1:$U$1,0),FALSE)</f>
        <v>45</v>
      </c>
      <c r="V74" s="2">
        <f>VLOOKUP($F74,Experiment!$A$2:$U$90,MATCH(Results!V$1,Experiment!$A$1:$U$1,0),FALSE)</f>
        <v>2</v>
      </c>
      <c r="W74" s="3">
        <f>VLOOKUP($F74,Experiment!$A$2:$U$90,MATCH(Results!W$1,Experiment!$A$1:$U$1,0),FALSE)</f>
        <v>0.25</v>
      </c>
      <c r="X74" s="3">
        <f>VLOOKUP($F74,Experiment!$A$2:$U$90,MATCH(Results!X$1,Experiment!$A$1:$U$1,0),FALSE)</f>
        <v>0.75</v>
      </c>
      <c r="Y74" s="2">
        <f>VLOOKUP($F74,Experiment!$A$2:$U$90,MATCH(Results!Y$1,Experiment!$A$1:$U$1,0),FALSE)</f>
        <v>2</v>
      </c>
      <c r="Z74" s="3">
        <f>VLOOKUP($F74,Experiment!$A$2:$U$90,MATCH(Results!Z$1,Experiment!$A$1:$U$1,0),FALSE)</f>
        <v>0.5</v>
      </c>
      <c r="AA74" s="3">
        <f>VLOOKUP($F74,Experiment!$A$2:$U$90,MATCH(Results!AA$1,Experiment!$A$1:$U$1,0),FALSE)</f>
        <v>0.25</v>
      </c>
      <c r="AB74" s="3">
        <f>VLOOKUP($F74,Experiment!$A$2:$U$90,MATCH(Results!AB$1,Experiment!$A$1:$U$1,0),FALSE)</f>
        <v>0.625</v>
      </c>
      <c r="AC74" s="3">
        <f>VLOOKUP($F74,Experiment!$A$2:$U$90,MATCH(Results!AC$1,Experiment!$A$1:$U$1,0),FALSE)</f>
        <v>0.375</v>
      </c>
      <c r="AD74" s="2">
        <f>VLOOKUP($F74,Experiment!$A$2:$U$90,MATCH(Results!AD$1,Experiment!$A$1:$U$1,0),FALSE)</f>
        <v>-16.25</v>
      </c>
      <c r="AE74" s="2">
        <f>VLOOKUP($F74,Experiment!$A$2:$U$90,MATCH(Results!AE$1,Experiment!$A$1:$U$1,0),FALSE)</f>
        <v>1898.4375</v>
      </c>
      <c r="AF74" s="2">
        <f>VLOOKUP($F74,Experiment!$A$2:$U$90,MATCH(Results!AF$1,Experiment!$A$1:$U$1,0),FALSE)</f>
        <v>43.571062644833439</v>
      </c>
      <c r="AG74" s="3">
        <f>VLOOKUP($F74,Experiment!$A$2:$W$90,MATCH(Results!AG$1,Experiment!$A$1:$W$1,0),FALSE)</f>
        <v>0.82730419370997643</v>
      </c>
      <c r="AH74" s="3">
        <f>VLOOKUP($F74,Experiment!$A$2:$W$90,MATCH(Results!AH$1,Experiment!$A$1:$W$1,0),FALSE)</f>
        <v>0.38648875795104182</v>
      </c>
      <c r="AI74" s="3">
        <f>VLOOKUP($F74,Experiment!$A$2:$X$90,MATCH(Results!AI$1,Experiment!$A$1:$X$1,0),FALSE)</f>
        <v>0.61351124204895813</v>
      </c>
      <c r="AJ74" s="2">
        <f>Table1[[#This Row],[Gain]]^Table1[[#This Row],[θ]]</f>
        <v>82.432217522931154</v>
      </c>
      <c r="AK74" s="2">
        <f>-Table1[[#This Row],[λ]]*-Table1[[#This Row],[Loss]]^Table1[[#This Row],[θ]]</f>
        <v>172.23577024121218</v>
      </c>
      <c r="AL74" s="2">
        <f>Table1[[#This Row],[v_n_w_g]]-Table1[[#This Row],[v_n_w_l]]</f>
        <v>-89.803552718281026</v>
      </c>
      <c r="AM74" s="2">
        <f>IF(Table1[[#This Row],[diff_v]]&gt;=1,1,0)</f>
        <v>0</v>
      </c>
    </row>
    <row r="75" spans="1:39" hidden="1" x14ac:dyDescent="0.3">
      <c r="A75">
        <v>38</v>
      </c>
      <c r="B75" t="s">
        <v>43</v>
      </c>
      <c r="C75" s="22">
        <f>VLOOKUP(Table1[[#This Row],[Subject]],'Subject Profile'!$A$2:$E$8,4,FALSE)</f>
        <v>1.1960207441678836</v>
      </c>
      <c r="D75" s="22">
        <f>VLOOKUP(Table1[[#This Row],[Subject]],'Subject Profile'!$A$2:$E$8,5,FALSE)</f>
        <v>-1.6</v>
      </c>
      <c r="E75" t="s">
        <v>108</v>
      </c>
      <c r="F75" t="s">
        <v>55</v>
      </c>
      <c r="G75" t="s">
        <v>56</v>
      </c>
      <c r="H75">
        <f>IF(Table1[[#This Row],[decision]]="accept",1,0)</f>
        <v>0</v>
      </c>
      <c r="I75">
        <v>0</v>
      </c>
      <c r="J75">
        <v>360</v>
      </c>
      <c r="K75">
        <v>1664285872</v>
      </c>
      <c r="L75">
        <v>7</v>
      </c>
      <c r="M75" t="str">
        <f>VLOOKUP($F75,Experiment!$A$2:$U$90,MATCH(Results!M$1,Experiment!$A$1:$U$1,0)+1,FALSE)</f>
        <v>R</v>
      </c>
      <c r="N75">
        <f>IF(Table1[[#This Row],[Impact]]="I",0,1)</f>
        <v>1</v>
      </c>
      <c r="O75" s="2">
        <f>VLOOKUP($F75,Experiment!$A$2:$U$90,MATCH(Results!O$1,Experiment!$A$1:$U$1,0),FALSE)</f>
        <v>0</v>
      </c>
      <c r="P75" s="3">
        <f>VLOOKUP($F75,Experiment!$A$2:$U$90,MATCH(Results!P$1,Experiment!$A$1:$U$1,0),FALSE)</f>
        <v>0</v>
      </c>
      <c r="Q75" s="2">
        <f>VLOOKUP($F75,Experiment!$A$2:$U$90,MATCH(Results!Q$1,Experiment!$A$1:$U$1,0),FALSE)</f>
        <v>0</v>
      </c>
      <c r="R75" s="3">
        <f>VLOOKUP($F75,Experiment!$A$2:$U$90,MATCH(Results!R$1,Experiment!$A$1:$U$1,0),FALSE)</f>
        <v>0</v>
      </c>
      <c r="S75" s="2">
        <f>VLOOKUP($F75,Experiment!$A$2:$U$90,MATCH(Results!S$1,Experiment!$A$1:$U$1,0),FALSE)</f>
        <v>0</v>
      </c>
      <c r="T75" s="2">
        <f>VLOOKUP($F75,Experiment!$A$2:$U$90,MATCH(Results!T$1,Experiment!$A$1:$U$1,0),FALSE)</f>
        <v>0</v>
      </c>
      <c r="U75" s="2">
        <f>VLOOKUP($F75,Experiment!$A$2:$U$90,MATCH(Results!U$1,Experiment!$A$1:$U$1,0),FALSE)</f>
        <v>0</v>
      </c>
      <c r="V75" s="2">
        <f>VLOOKUP($F75,Experiment!$A$2:$U$90,MATCH(Results!V$1,Experiment!$A$1:$U$1,0),FALSE)</f>
        <v>0</v>
      </c>
      <c r="W75" s="3">
        <f>VLOOKUP($F75,Experiment!$A$2:$U$90,MATCH(Results!W$1,Experiment!$A$1:$U$1,0),FALSE)</f>
        <v>0</v>
      </c>
      <c r="X75" s="3">
        <f>VLOOKUP($F75,Experiment!$A$2:$U$90,MATCH(Results!X$1,Experiment!$A$1:$U$1,0),FALSE)</f>
        <v>0</v>
      </c>
      <c r="Y75" s="2">
        <f>VLOOKUP($F75,Experiment!$A$2:$U$90,MATCH(Results!Y$1,Experiment!$A$1:$U$1,0),FALSE)</f>
        <v>0</v>
      </c>
      <c r="Z75" s="3">
        <f>VLOOKUP($F75,Experiment!$A$2:$U$90,MATCH(Results!Z$1,Experiment!$A$1:$U$1,0),FALSE)</f>
        <v>0</v>
      </c>
      <c r="AA75" s="3">
        <f>VLOOKUP($F75,Experiment!$A$2:$U$90,MATCH(Results!AA$1,Experiment!$A$1:$U$1,0),FALSE)</f>
        <v>0</v>
      </c>
      <c r="AB75" s="3">
        <f>VLOOKUP($F75,Experiment!$A$2:$U$90,MATCH(Results!AB$1,Experiment!$A$1:$U$1,0),FALSE)</f>
        <v>0</v>
      </c>
      <c r="AC75" s="3">
        <f>VLOOKUP($F75,Experiment!$A$2:$U$90,MATCH(Results!AC$1,Experiment!$A$1:$U$1,0),FALSE)</f>
        <v>0</v>
      </c>
      <c r="AD75" s="2">
        <f>VLOOKUP($F75,Experiment!$A$2:$U$90,MATCH(Results!AD$1,Experiment!$A$1:$U$1,0),FALSE)</f>
        <v>0</v>
      </c>
      <c r="AE75" s="2">
        <f>VLOOKUP($F75,Experiment!$A$2:$U$90,MATCH(Results!AE$1,Experiment!$A$1:$U$1,0),FALSE)</f>
        <v>0</v>
      </c>
      <c r="AF75" s="2">
        <f>VLOOKUP($F75,Experiment!$A$2:$U$90,MATCH(Results!AF$1,Experiment!$A$1:$U$1,0),FALSE)</f>
        <v>0</v>
      </c>
      <c r="AG75" s="2"/>
      <c r="AH75" s="3">
        <f>VLOOKUP($F75,Experiment!$A$2:$W$90,MATCH(Results!AH$1,Experiment!$A$1:$W$1,0),FALSE)</f>
        <v>0</v>
      </c>
      <c r="AI75" s="2">
        <f>VLOOKUP($F75,Experiment!$A$2:$X$90,MATCH(Results!AI$1,Experiment!$A$1:$X$1,0),FALSE)</f>
        <v>0</v>
      </c>
      <c r="AJ75" s="2">
        <f>Table1[[#This Row],[Gain]]^Table1[[#This Row],[θ]]</f>
        <v>0</v>
      </c>
      <c r="AK75" s="2">
        <f>-Table1[[#This Row],[λ]]*-Table1[[#This Row],[Loss]]^Table1[[#This Row],[θ]]</f>
        <v>0</v>
      </c>
      <c r="AL75" s="2">
        <f>Table1[[#This Row],[v_n_w_g]]-Table1[[#This Row],[v_n_w_l]]</f>
        <v>0</v>
      </c>
      <c r="AM75" s="2">
        <f>IF(Table1[[#This Row],[diff_v]]&gt;=1,1,0)</f>
        <v>0</v>
      </c>
    </row>
    <row r="76" spans="1:39" hidden="1" x14ac:dyDescent="0.3">
      <c r="A76">
        <v>39</v>
      </c>
      <c r="B76" t="s">
        <v>43</v>
      </c>
      <c r="C76" s="22">
        <f>VLOOKUP(Table1[[#This Row],[Subject]],'Subject Profile'!$A$2:$E$8,4,FALSE)</f>
        <v>1.1960207441678836</v>
      </c>
      <c r="D76" s="22">
        <f>VLOOKUP(Table1[[#This Row],[Subject]],'Subject Profile'!$A$2:$E$8,5,FALSE)</f>
        <v>-1.6</v>
      </c>
      <c r="E76" t="s">
        <v>108</v>
      </c>
      <c r="F76" t="s">
        <v>84</v>
      </c>
      <c r="G76" t="s">
        <v>7</v>
      </c>
      <c r="H76">
        <f>IF(Table1[[#This Row],[decision]]="accept",1,0)</f>
        <v>1</v>
      </c>
      <c r="I76">
        <v>-10</v>
      </c>
      <c r="J76">
        <v>350</v>
      </c>
      <c r="K76">
        <v>1664285877</v>
      </c>
      <c r="L76">
        <v>5</v>
      </c>
      <c r="M76" t="str">
        <f>VLOOKUP($F76,Experiment!$A$2:$U$90,MATCH(Results!M$1,Experiment!$A$1:$U$1,0)+1,FALSE)</f>
        <v>G</v>
      </c>
      <c r="N76">
        <f>IF(Table1[[#This Row],[Impact]]="I",0,1)</f>
        <v>1</v>
      </c>
      <c r="O76" s="2">
        <f>VLOOKUP($F76,Experiment!$A$2:$U$90,MATCH(Results!O$1,Experiment!$A$1:$U$1,0),FALSE)</f>
        <v>-10</v>
      </c>
      <c r="P76" s="3">
        <f>VLOOKUP($F76,Experiment!$A$2:$U$90,MATCH(Results!P$1,Experiment!$A$1:$U$1,0),FALSE)</f>
        <v>0.5</v>
      </c>
      <c r="Q76" s="2">
        <f>VLOOKUP($F76,Experiment!$A$2:$U$90,MATCH(Results!Q$1,Experiment!$A$1:$U$1,0),FALSE)</f>
        <v>30</v>
      </c>
      <c r="R76" s="3">
        <f>VLOOKUP($F76,Experiment!$A$2:$U$90,MATCH(Results!R$1,Experiment!$A$1:$U$1,0),FALSE)</f>
        <v>0.5</v>
      </c>
      <c r="S76" s="2">
        <f>VLOOKUP($F76,Experiment!$A$2:$U$90,MATCH(Results!S$1,Experiment!$A$1:$U$1,0),FALSE)</f>
        <v>10</v>
      </c>
      <c r="T76" s="2">
        <f>VLOOKUP($F76,Experiment!$A$2:$U$90,MATCH(Results!T$1,Experiment!$A$1:$U$1,0),FALSE)</f>
        <v>400</v>
      </c>
      <c r="U76" s="2">
        <f>VLOOKUP($F76,Experiment!$A$2:$U$90,MATCH(Results!U$1,Experiment!$A$1:$U$1,0),FALSE)</f>
        <v>20</v>
      </c>
      <c r="V76" s="2">
        <f>VLOOKUP($F76,Experiment!$A$2:$U$90,MATCH(Results!V$1,Experiment!$A$1:$U$1,0),FALSE)</f>
        <v>4</v>
      </c>
      <c r="W76" s="3">
        <f>VLOOKUP($F76,Experiment!$A$2:$U$90,MATCH(Results!W$1,Experiment!$A$1:$U$1,0),FALSE)</f>
        <v>0.25</v>
      </c>
      <c r="X76" s="3">
        <f>VLOOKUP($F76,Experiment!$A$2:$U$90,MATCH(Results!X$1,Experiment!$A$1:$U$1,0),FALSE)</f>
        <v>0.75</v>
      </c>
      <c r="Y76" s="2">
        <f>VLOOKUP($F76,Experiment!$A$2:$U$90,MATCH(Results!Y$1,Experiment!$A$1:$U$1,0),FALSE)</f>
        <v>2</v>
      </c>
      <c r="Z76" s="3">
        <f>VLOOKUP($F76,Experiment!$A$2:$U$90,MATCH(Results!Z$1,Experiment!$A$1:$U$1,0),FALSE)</f>
        <v>0.5</v>
      </c>
      <c r="AA76" s="3">
        <f>VLOOKUP($F76,Experiment!$A$2:$U$90,MATCH(Results!AA$1,Experiment!$A$1:$U$1,0),FALSE)</f>
        <v>0.25</v>
      </c>
      <c r="AB76" s="3">
        <f>VLOOKUP($F76,Experiment!$A$2:$U$90,MATCH(Results!AB$1,Experiment!$A$1:$U$1,0),FALSE)</f>
        <v>0.625</v>
      </c>
      <c r="AC76" s="3">
        <f>VLOOKUP($F76,Experiment!$A$2:$U$90,MATCH(Results!AC$1,Experiment!$A$1:$U$1,0),FALSE)</f>
        <v>0.375</v>
      </c>
      <c r="AD76" s="2">
        <f>VLOOKUP($F76,Experiment!$A$2:$U$90,MATCH(Results!AD$1,Experiment!$A$1:$U$1,0),FALSE)</f>
        <v>5</v>
      </c>
      <c r="AE76" s="2">
        <f>VLOOKUP($F76,Experiment!$A$2:$U$90,MATCH(Results!AE$1,Experiment!$A$1:$U$1,0),FALSE)</f>
        <v>375</v>
      </c>
      <c r="AF76" s="2">
        <f>VLOOKUP($F76,Experiment!$A$2:$U$90,MATCH(Results!AF$1,Experiment!$A$1:$U$1,0),FALSE)</f>
        <v>19.364916731037084</v>
      </c>
      <c r="AG76" s="3">
        <f>VLOOKUP($F76,Experiment!$A$2:$W$90,MATCH(Results!AG$1,Experiment!$A$1:$W$1,0),FALSE)</f>
        <v>0.82730419370997643</v>
      </c>
      <c r="AH76" s="3">
        <f>VLOOKUP($F76,Experiment!$A$2:$W$90,MATCH(Results!AH$1,Experiment!$A$1:$W$1,0),FALSE)</f>
        <v>0.38648875795104182</v>
      </c>
      <c r="AI76" s="3">
        <f>VLOOKUP($F76,Experiment!$A$2:$X$90,MATCH(Results!AI$1,Experiment!$A$1:$X$1,0),FALSE)</f>
        <v>0.61351124204895813</v>
      </c>
      <c r="AJ76" s="2">
        <f>Table1[[#This Row],[Gain]]^Table1[[#This Row],[θ]]</f>
        <v>58.434275299017848</v>
      </c>
      <c r="AK76" s="2">
        <f>-Table1[[#This Row],[λ]]*-Table1[[#This Row],[Loss]]^Table1[[#This Row],[θ]]</f>
        <v>25.127005037389367</v>
      </c>
      <c r="AL76" s="2">
        <f>Table1[[#This Row],[v_n_w_g]]-Table1[[#This Row],[v_n_w_l]]</f>
        <v>33.307270261628481</v>
      </c>
      <c r="AM76" s="2">
        <f>IF(Table1[[#This Row],[diff_v]]&gt;=1,1,0)</f>
        <v>1</v>
      </c>
    </row>
    <row r="77" spans="1:39" hidden="1" x14ac:dyDescent="0.3">
      <c r="A77">
        <v>40</v>
      </c>
      <c r="B77" t="s">
        <v>43</v>
      </c>
      <c r="C77" s="22">
        <f>VLOOKUP(Table1[[#This Row],[Subject]],'Subject Profile'!$A$2:$E$8,4,FALSE)</f>
        <v>1.1960207441678836</v>
      </c>
      <c r="D77" s="22">
        <f>VLOOKUP(Table1[[#This Row],[Subject]],'Subject Profile'!$A$2:$E$8,5,FALSE)</f>
        <v>-1.6</v>
      </c>
      <c r="E77" t="s">
        <v>108</v>
      </c>
      <c r="F77" t="s">
        <v>85</v>
      </c>
      <c r="G77" t="s">
        <v>5</v>
      </c>
      <c r="H77">
        <f>IF(Table1[[#This Row],[decision]]="accept",1,0)</f>
        <v>0</v>
      </c>
      <c r="I77">
        <v>0</v>
      </c>
      <c r="J77">
        <v>350</v>
      </c>
      <c r="K77">
        <v>1664285885</v>
      </c>
      <c r="L77">
        <v>8</v>
      </c>
      <c r="M77" t="str">
        <f>VLOOKUP($F77,Experiment!$A$2:$U$90,MATCH(Results!M$1,Experiment!$A$1:$U$1,0)+1,FALSE)</f>
        <v>I</v>
      </c>
      <c r="N77">
        <f>IF(Table1[[#This Row],[Impact]]="I",0,1)</f>
        <v>0</v>
      </c>
      <c r="O77" s="2">
        <f>VLOOKUP($F77,Experiment!$A$2:$U$90,MATCH(Results!O$1,Experiment!$A$1:$U$1,0),FALSE)</f>
        <v>-90</v>
      </c>
      <c r="P77" s="3">
        <f>VLOOKUP($F77,Experiment!$A$2:$U$90,MATCH(Results!P$1,Experiment!$A$1:$U$1,0),FALSE)</f>
        <v>0.5</v>
      </c>
      <c r="Q77" s="2">
        <f>VLOOKUP($F77,Experiment!$A$2:$U$90,MATCH(Results!Q$1,Experiment!$A$1:$U$1,0),FALSE)</f>
        <v>80</v>
      </c>
      <c r="R77" s="3">
        <f>VLOOKUP($F77,Experiment!$A$2:$U$90,MATCH(Results!R$1,Experiment!$A$1:$U$1,0),FALSE)</f>
        <v>0.5</v>
      </c>
      <c r="S77" s="2">
        <f>VLOOKUP($F77,Experiment!$A$2:$U$90,MATCH(Results!S$1,Experiment!$A$1:$U$1,0),FALSE)</f>
        <v>-5</v>
      </c>
      <c r="T77" s="2">
        <f>VLOOKUP($F77,Experiment!$A$2:$U$90,MATCH(Results!T$1,Experiment!$A$1:$U$1,0),FALSE)</f>
        <v>7225</v>
      </c>
      <c r="U77" s="2">
        <f>VLOOKUP($F77,Experiment!$A$2:$U$90,MATCH(Results!U$1,Experiment!$A$1:$U$1,0),FALSE)</f>
        <v>85</v>
      </c>
      <c r="V77" s="2">
        <f>VLOOKUP($F77,Experiment!$A$2:$U$90,MATCH(Results!V$1,Experiment!$A$1:$U$1,0),FALSE)</f>
        <v>2</v>
      </c>
      <c r="W77" s="3">
        <f>VLOOKUP($F77,Experiment!$A$2:$U$90,MATCH(Results!W$1,Experiment!$A$1:$U$1,0),FALSE)</f>
        <v>0.25</v>
      </c>
      <c r="X77" s="3">
        <f>VLOOKUP($F77,Experiment!$A$2:$U$90,MATCH(Results!X$1,Experiment!$A$1:$U$1,0),FALSE)</f>
        <v>0.75</v>
      </c>
      <c r="Y77" s="2">
        <f>VLOOKUP($F77,Experiment!$A$2:$U$90,MATCH(Results!Y$1,Experiment!$A$1:$U$1,0),FALSE)</f>
        <v>2</v>
      </c>
      <c r="Z77" s="3">
        <f>VLOOKUP($F77,Experiment!$A$2:$U$90,MATCH(Results!Z$1,Experiment!$A$1:$U$1,0),FALSE)</f>
        <v>0.5</v>
      </c>
      <c r="AA77" s="3">
        <f>VLOOKUP($F77,Experiment!$A$2:$U$90,MATCH(Results!AA$1,Experiment!$A$1:$U$1,0),FALSE)</f>
        <v>0.25</v>
      </c>
      <c r="AB77" s="3">
        <f>VLOOKUP($F77,Experiment!$A$2:$U$90,MATCH(Results!AB$1,Experiment!$A$1:$U$1,0),FALSE)</f>
        <v>0.625</v>
      </c>
      <c r="AC77" s="3">
        <f>VLOOKUP($F77,Experiment!$A$2:$U$90,MATCH(Results!AC$1,Experiment!$A$1:$U$1,0),FALSE)</f>
        <v>0.375</v>
      </c>
      <c r="AD77" s="2">
        <f>VLOOKUP($F77,Experiment!$A$2:$U$90,MATCH(Results!AD$1,Experiment!$A$1:$U$1,0),FALSE)</f>
        <v>-26.25</v>
      </c>
      <c r="AE77" s="2">
        <f>VLOOKUP($F77,Experiment!$A$2:$U$90,MATCH(Results!AE$1,Experiment!$A$1:$U$1,0),FALSE)</f>
        <v>6773.4375</v>
      </c>
      <c r="AF77" s="2">
        <f>VLOOKUP($F77,Experiment!$A$2:$U$90,MATCH(Results!AF$1,Experiment!$A$1:$U$1,0),FALSE)</f>
        <v>82.300896106907615</v>
      </c>
      <c r="AG77" s="3">
        <f>VLOOKUP($F77,Experiment!$A$2:$W$90,MATCH(Results!AG$1,Experiment!$A$1:$W$1,0),FALSE)</f>
        <v>0.82730419370997643</v>
      </c>
      <c r="AH77" s="3">
        <f>VLOOKUP($F77,Experiment!$A$2:$W$90,MATCH(Results!AH$1,Experiment!$A$1:$W$1,0),FALSE)</f>
        <v>0.38648875795104182</v>
      </c>
      <c r="AI77" s="3">
        <f>VLOOKUP($F77,Experiment!$A$2:$X$90,MATCH(Results!AI$1,Experiment!$A$1:$X$1,0),FALSE)</f>
        <v>0.61351124204895813</v>
      </c>
      <c r="AJ77" s="2">
        <f>Table1[[#This Row],[Gain]]^Table1[[#This Row],[θ]]</f>
        <v>188.85787660819494</v>
      </c>
      <c r="AK77" s="2">
        <f>-Table1[[#This Row],[λ]]*-Table1[[#This Row],[Loss]]^Table1[[#This Row],[θ]]</f>
        <v>347.88408658650894</v>
      </c>
      <c r="AL77" s="2">
        <f>Table1[[#This Row],[v_n_w_g]]-Table1[[#This Row],[v_n_w_l]]</f>
        <v>-159.026209978314</v>
      </c>
      <c r="AM77" s="2">
        <f>IF(Table1[[#This Row],[diff_v]]&gt;=1,1,0)</f>
        <v>0</v>
      </c>
    </row>
    <row r="78" spans="1:39" hidden="1" x14ac:dyDescent="0.3">
      <c r="A78">
        <v>41</v>
      </c>
      <c r="B78" t="s">
        <v>43</v>
      </c>
      <c r="C78" s="22">
        <f>VLOOKUP(Table1[[#This Row],[Subject]],'Subject Profile'!$A$2:$E$8,4,FALSE)</f>
        <v>1.1960207441678836</v>
      </c>
      <c r="D78" s="22">
        <f>VLOOKUP(Table1[[#This Row],[Subject]],'Subject Profile'!$A$2:$E$8,5,FALSE)</f>
        <v>-1.6</v>
      </c>
      <c r="E78" t="s">
        <v>108</v>
      </c>
      <c r="F78" t="s">
        <v>86</v>
      </c>
      <c r="G78" t="s">
        <v>7</v>
      </c>
      <c r="H78">
        <f>IF(Table1[[#This Row],[decision]]="accept",1,0)</f>
        <v>1</v>
      </c>
      <c r="I78">
        <v>70</v>
      </c>
      <c r="J78">
        <v>420</v>
      </c>
      <c r="K78">
        <v>1664285902</v>
      </c>
      <c r="L78">
        <v>17</v>
      </c>
      <c r="M78" t="str">
        <f>VLOOKUP($F78,Experiment!$A$2:$U$90,MATCH(Results!M$1,Experiment!$A$1:$U$1,0)+1,FALSE)</f>
        <v>I</v>
      </c>
      <c r="N78">
        <f>IF(Table1[[#This Row],[Impact]]="I",0,1)</f>
        <v>0</v>
      </c>
      <c r="O78" s="2">
        <f>VLOOKUP($F78,Experiment!$A$2:$U$90,MATCH(Results!O$1,Experiment!$A$1:$U$1,0),FALSE)</f>
        <v>-50</v>
      </c>
      <c r="P78" s="3">
        <f>VLOOKUP($F78,Experiment!$A$2:$U$90,MATCH(Results!P$1,Experiment!$A$1:$U$1,0),FALSE)</f>
        <v>0.5</v>
      </c>
      <c r="Q78" s="2">
        <f>VLOOKUP($F78,Experiment!$A$2:$U$90,MATCH(Results!Q$1,Experiment!$A$1:$U$1,0),FALSE)</f>
        <v>70</v>
      </c>
      <c r="R78" s="3">
        <f>VLOOKUP($F78,Experiment!$A$2:$U$90,MATCH(Results!R$1,Experiment!$A$1:$U$1,0),FALSE)</f>
        <v>0.5</v>
      </c>
      <c r="S78" s="2">
        <f>VLOOKUP($F78,Experiment!$A$2:$U$90,MATCH(Results!S$1,Experiment!$A$1:$U$1,0),FALSE)</f>
        <v>10</v>
      </c>
      <c r="T78" s="2">
        <f>VLOOKUP($F78,Experiment!$A$2:$U$90,MATCH(Results!T$1,Experiment!$A$1:$U$1,0),FALSE)</f>
        <v>3600</v>
      </c>
      <c r="U78" s="2">
        <f>VLOOKUP($F78,Experiment!$A$2:$U$90,MATCH(Results!U$1,Experiment!$A$1:$U$1,0),FALSE)</f>
        <v>60</v>
      </c>
      <c r="V78" s="2">
        <f>VLOOKUP($F78,Experiment!$A$2:$U$90,MATCH(Results!V$1,Experiment!$A$1:$U$1,0),FALSE)</f>
        <v>4</v>
      </c>
      <c r="W78" s="3">
        <f>VLOOKUP($F78,Experiment!$A$2:$U$90,MATCH(Results!W$1,Experiment!$A$1:$U$1,0),FALSE)</f>
        <v>0.25</v>
      </c>
      <c r="X78" s="3">
        <f>VLOOKUP($F78,Experiment!$A$2:$U$90,MATCH(Results!X$1,Experiment!$A$1:$U$1,0),FALSE)</f>
        <v>0.75</v>
      </c>
      <c r="Y78" s="2">
        <f>VLOOKUP($F78,Experiment!$A$2:$U$90,MATCH(Results!Y$1,Experiment!$A$1:$U$1,0),FALSE)</f>
        <v>2</v>
      </c>
      <c r="Z78" s="3">
        <f>VLOOKUP($F78,Experiment!$A$2:$U$90,MATCH(Results!Z$1,Experiment!$A$1:$U$1,0),FALSE)</f>
        <v>0.5</v>
      </c>
      <c r="AA78" s="3">
        <f>VLOOKUP($F78,Experiment!$A$2:$U$90,MATCH(Results!AA$1,Experiment!$A$1:$U$1,0),FALSE)</f>
        <v>0.25</v>
      </c>
      <c r="AB78" s="3">
        <f>VLOOKUP($F78,Experiment!$A$2:$U$90,MATCH(Results!AB$1,Experiment!$A$1:$U$1,0),FALSE)</f>
        <v>0.625</v>
      </c>
      <c r="AC78" s="3">
        <f>VLOOKUP($F78,Experiment!$A$2:$U$90,MATCH(Results!AC$1,Experiment!$A$1:$U$1,0),FALSE)</f>
        <v>0.375</v>
      </c>
      <c r="AD78" s="2">
        <f>VLOOKUP($F78,Experiment!$A$2:$U$90,MATCH(Results!AD$1,Experiment!$A$1:$U$1,0),FALSE)</f>
        <v>-5</v>
      </c>
      <c r="AE78" s="2">
        <f>VLOOKUP($F78,Experiment!$A$2:$U$90,MATCH(Results!AE$1,Experiment!$A$1:$U$1,0),FALSE)</f>
        <v>3375</v>
      </c>
      <c r="AF78" s="2">
        <f>VLOOKUP($F78,Experiment!$A$2:$U$90,MATCH(Results!AF$1,Experiment!$A$1:$U$1,0),FALSE)</f>
        <v>58.094750193111253</v>
      </c>
      <c r="AG78" s="3">
        <f>VLOOKUP($F78,Experiment!$A$2:$W$90,MATCH(Results!AG$1,Experiment!$A$1:$W$1,0),FALSE)</f>
        <v>0.82730419370997643</v>
      </c>
      <c r="AH78" s="3">
        <f>VLOOKUP($F78,Experiment!$A$2:$W$90,MATCH(Results!AH$1,Experiment!$A$1:$W$1,0),FALSE)</f>
        <v>0.38648875795104182</v>
      </c>
      <c r="AI78" s="3">
        <f>VLOOKUP($F78,Experiment!$A$2:$X$90,MATCH(Results!AI$1,Experiment!$A$1:$X$1,0),FALSE)</f>
        <v>0.61351124204895813</v>
      </c>
      <c r="AJ78" s="2">
        <f>Table1[[#This Row],[Gain]]^Table1[[#This Row],[θ]]</f>
        <v>160.98133731857229</v>
      </c>
      <c r="AK78" s="2">
        <f>-Table1[[#This Row],[λ]]*-Table1[[#This Row],[Loss]]^Table1[[#This Row],[θ]]</f>
        <v>172.23577024121218</v>
      </c>
      <c r="AL78" s="2">
        <f>Table1[[#This Row],[v_n_w_g]]-Table1[[#This Row],[v_n_w_l]]</f>
        <v>-11.254432922639893</v>
      </c>
      <c r="AM78" s="2">
        <f>IF(Table1[[#This Row],[diff_v]]&gt;=1,1,0)</f>
        <v>0</v>
      </c>
    </row>
    <row r="79" spans="1:39" hidden="1" x14ac:dyDescent="0.3">
      <c r="A79">
        <v>42</v>
      </c>
      <c r="B79" t="s">
        <v>43</v>
      </c>
      <c r="C79" s="22">
        <f>VLOOKUP(Table1[[#This Row],[Subject]],'Subject Profile'!$A$2:$E$8,4,FALSE)</f>
        <v>1.1960207441678836</v>
      </c>
      <c r="D79" s="22">
        <f>VLOOKUP(Table1[[#This Row],[Subject]],'Subject Profile'!$A$2:$E$8,5,FALSE)</f>
        <v>-1.6</v>
      </c>
      <c r="E79" t="s">
        <v>108</v>
      </c>
      <c r="F79" t="s">
        <v>87</v>
      </c>
      <c r="G79" t="s">
        <v>5</v>
      </c>
      <c r="H79">
        <f>IF(Table1[[#This Row],[decision]]="accept",1,0)</f>
        <v>0</v>
      </c>
      <c r="I79">
        <v>0</v>
      </c>
      <c r="J79">
        <v>420</v>
      </c>
      <c r="K79">
        <v>1664285916</v>
      </c>
      <c r="L79">
        <v>14</v>
      </c>
      <c r="M79" t="str">
        <f>VLOOKUP($F79,Experiment!$A$2:$U$90,MATCH(Results!M$1,Experiment!$A$1:$U$1,0)+1,FALSE)</f>
        <v>G</v>
      </c>
      <c r="N79">
        <f>IF(Table1[[#This Row],[Impact]]="I",0,1)</f>
        <v>1</v>
      </c>
      <c r="O79" s="2">
        <f>VLOOKUP($F79,Experiment!$A$2:$U$90,MATCH(Results!O$1,Experiment!$A$1:$U$1,0),FALSE)</f>
        <v>-90</v>
      </c>
      <c r="P79" s="3">
        <f>VLOOKUP($F79,Experiment!$A$2:$U$90,MATCH(Results!P$1,Experiment!$A$1:$U$1,0),FALSE)</f>
        <v>0.5</v>
      </c>
      <c r="Q79" s="2">
        <f>VLOOKUP($F79,Experiment!$A$2:$U$90,MATCH(Results!Q$1,Experiment!$A$1:$U$1,0),FALSE)</f>
        <v>90</v>
      </c>
      <c r="R79" s="3">
        <f>VLOOKUP($F79,Experiment!$A$2:$U$90,MATCH(Results!R$1,Experiment!$A$1:$U$1,0),FALSE)</f>
        <v>0.5</v>
      </c>
      <c r="S79" s="2">
        <f>VLOOKUP($F79,Experiment!$A$2:$U$90,MATCH(Results!S$1,Experiment!$A$1:$U$1,0),FALSE)</f>
        <v>0</v>
      </c>
      <c r="T79" s="2">
        <f>VLOOKUP($F79,Experiment!$A$2:$U$90,MATCH(Results!T$1,Experiment!$A$1:$U$1,0),FALSE)</f>
        <v>8100</v>
      </c>
      <c r="U79" s="2">
        <f>VLOOKUP($F79,Experiment!$A$2:$U$90,MATCH(Results!U$1,Experiment!$A$1:$U$1,0),FALSE)</f>
        <v>90</v>
      </c>
      <c r="V79" s="2">
        <f>VLOOKUP($F79,Experiment!$A$2:$U$90,MATCH(Results!V$1,Experiment!$A$1:$U$1,0),FALSE)</f>
        <v>2</v>
      </c>
      <c r="W79" s="3">
        <f>VLOOKUP($F79,Experiment!$A$2:$U$90,MATCH(Results!W$1,Experiment!$A$1:$U$1,0),FALSE)</f>
        <v>0.25</v>
      </c>
      <c r="X79" s="3">
        <f>VLOOKUP($F79,Experiment!$A$2:$U$90,MATCH(Results!X$1,Experiment!$A$1:$U$1,0),FALSE)</f>
        <v>0.75</v>
      </c>
      <c r="Y79" s="2">
        <f>VLOOKUP($F79,Experiment!$A$2:$U$90,MATCH(Results!Y$1,Experiment!$A$1:$U$1,0),FALSE)</f>
        <v>2</v>
      </c>
      <c r="Z79" s="3">
        <f>VLOOKUP($F79,Experiment!$A$2:$U$90,MATCH(Results!Z$1,Experiment!$A$1:$U$1,0),FALSE)</f>
        <v>0.5</v>
      </c>
      <c r="AA79" s="3">
        <f>VLOOKUP($F79,Experiment!$A$2:$U$90,MATCH(Results!AA$1,Experiment!$A$1:$U$1,0),FALSE)</f>
        <v>0.25</v>
      </c>
      <c r="AB79" s="3">
        <f>VLOOKUP($F79,Experiment!$A$2:$U$90,MATCH(Results!AB$1,Experiment!$A$1:$U$1,0),FALSE)</f>
        <v>0.625</v>
      </c>
      <c r="AC79" s="3">
        <f>VLOOKUP($F79,Experiment!$A$2:$U$90,MATCH(Results!AC$1,Experiment!$A$1:$U$1,0),FALSE)</f>
        <v>0.375</v>
      </c>
      <c r="AD79" s="2">
        <f>VLOOKUP($F79,Experiment!$A$2:$U$90,MATCH(Results!AD$1,Experiment!$A$1:$U$1,0),FALSE)</f>
        <v>-22.5</v>
      </c>
      <c r="AE79" s="2">
        <f>VLOOKUP($F79,Experiment!$A$2:$U$90,MATCH(Results!AE$1,Experiment!$A$1:$U$1,0),FALSE)</f>
        <v>7593.75</v>
      </c>
      <c r="AF79" s="2">
        <f>VLOOKUP($F79,Experiment!$A$2:$U$90,MATCH(Results!AF$1,Experiment!$A$1:$U$1,0),FALSE)</f>
        <v>87.142125289666879</v>
      </c>
      <c r="AG79" s="3">
        <f>VLOOKUP($F79,Experiment!$A$2:$W$90,MATCH(Results!AG$1,Experiment!$A$1:$W$1,0),FALSE)</f>
        <v>0.82730419370997643</v>
      </c>
      <c r="AH79" s="3">
        <f>VLOOKUP($F79,Experiment!$A$2:$W$90,MATCH(Results!AH$1,Experiment!$A$1:$W$1,0),FALSE)</f>
        <v>0.38648875795104182</v>
      </c>
      <c r="AI79" s="3">
        <f>VLOOKUP($F79,Experiment!$A$2:$X$90,MATCH(Results!AI$1,Experiment!$A$1:$X$1,0),FALSE)</f>
        <v>0.61351124204895813</v>
      </c>
      <c r="AJ79" s="2">
        <f>Table1[[#This Row],[Gain]]^Table1[[#This Row],[θ]]</f>
        <v>217.42755411656807</v>
      </c>
      <c r="AK79" s="2">
        <f>-Table1[[#This Row],[λ]]*-Table1[[#This Row],[Loss]]^Table1[[#This Row],[θ]]</f>
        <v>347.88408658650894</v>
      </c>
      <c r="AL79" s="2">
        <f>Table1[[#This Row],[v_n_w_g]]-Table1[[#This Row],[v_n_w_l]]</f>
        <v>-130.45653246994087</v>
      </c>
      <c r="AM79" s="2">
        <f>IF(Table1[[#This Row],[diff_v]]&gt;=1,1,0)</f>
        <v>0</v>
      </c>
    </row>
    <row r="80" spans="1:39" hidden="1" x14ac:dyDescent="0.3">
      <c r="A80">
        <v>43</v>
      </c>
      <c r="B80" t="s">
        <v>43</v>
      </c>
      <c r="C80" s="22">
        <f>VLOOKUP(Table1[[#This Row],[Subject]],'Subject Profile'!$A$2:$E$8,4,FALSE)</f>
        <v>1.1960207441678836</v>
      </c>
      <c r="D80" s="22">
        <f>VLOOKUP(Table1[[#This Row],[Subject]],'Subject Profile'!$A$2:$E$8,5,FALSE)</f>
        <v>-1.6</v>
      </c>
      <c r="E80" t="s">
        <v>108</v>
      </c>
      <c r="F80" t="s">
        <v>88</v>
      </c>
      <c r="G80" t="s">
        <v>7</v>
      </c>
      <c r="H80">
        <f>IF(Table1[[#This Row],[decision]]="accept",1,0)</f>
        <v>1</v>
      </c>
      <c r="I80">
        <v>-50</v>
      </c>
      <c r="J80">
        <v>370</v>
      </c>
      <c r="K80">
        <v>1664285921</v>
      </c>
      <c r="L80">
        <v>5</v>
      </c>
      <c r="M80" t="str">
        <f>VLOOKUP($F80,Experiment!$A$2:$U$90,MATCH(Results!M$1,Experiment!$A$1:$U$1,0)+1,FALSE)</f>
        <v>I</v>
      </c>
      <c r="N80">
        <f>IF(Table1[[#This Row],[Impact]]="I",0,1)</f>
        <v>0</v>
      </c>
      <c r="O80" s="2">
        <f>VLOOKUP($F80,Experiment!$A$2:$U$90,MATCH(Results!O$1,Experiment!$A$1:$U$1,0),FALSE)</f>
        <v>-50</v>
      </c>
      <c r="P80" s="3">
        <f>VLOOKUP($F80,Experiment!$A$2:$U$90,MATCH(Results!P$1,Experiment!$A$1:$U$1,0),FALSE)</f>
        <v>0.5</v>
      </c>
      <c r="Q80" s="2">
        <f>VLOOKUP($F80,Experiment!$A$2:$U$90,MATCH(Results!Q$1,Experiment!$A$1:$U$1,0),FALSE)</f>
        <v>60</v>
      </c>
      <c r="R80" s="3">
        <f>VLOOKUP($F80,Experiment!$A$2:$U$90,MATCH(Results!R$1,Experiment!$A$1:$U$1,0),FALSE)</f>
        <v>0.5</v>
      </c>
      <c r="S80" s="2">
        <f>VLOOKUP($F80,Experiment!$A$2:$U$90,MATCH(Results!S$1,Experiment!$A$1:$U$1,0),FALSE)</f>
        <v>5</v>
      </c>
      <c r="T80" s="2">
        <f>VLOOKUP($F80,Experiment!$A$2:$U$90,MATCH(Results!T$1,Experiment!$A$1:$U$1,0),FALSE)</f>
        <v>3025</v>
      </c>
      <c r="U80" s="2">
        <f>VLOOKUP($F80,Experiment!$A$2:$U$90,MATCH(Results!U$1,Experiment!$A$1:$U$1,0),FALSE)</f>
        <v>55</v>
      </c>
      <c r="V80" s="2">
        <f>VLOOKUP($F80,Experiment!$A$2:$U$90,MATCH(Results!V$1,Experiment!$A$1:$U$1,0),FALSE)</f>
        <v>2</v>
      </c>
      <c r="W80" s="3">
        <f>VLOOKUP($F80,Experiment!$A$2:$U$90,MATCH(Results!W$1,Experiment!$A$1:$U$1,0),FALSE)</f>
        <v>0.25</v>
      </c>
      <c r="X80" s="3">
        <f>VLOOKUP($F80,Experiment!$A$2:$U$90,MATCH(Results!X$1,Experiment!$A$1:$U$1,0),FALSE)</f>
        <v>0.75</v>
      </c>
      <c r="Y80" s="2">
        <f>VLOOKUP($F80,Experiment!$A$2:$U$90,MATCH(Results!Y$1,Experiment!$A$1:$U$1,0),FALSE)</f>
        <v>2</v>
      </c>
      <c r="Z80" s="3">
        <f>VLOOKUP($F80,Experiment!$A$2:$U$90,MATCH(Results!Z$1,Experiment!$A$1:$U$1,0),FALSE)</f>
        <v>0.5</v>
      </c>
      <c r="AA80" s="3">
        <f>VLOOKUP($F80,Experiment!$A$2:$U$90,MATCH(Results!AA$1,Experiment!$A$1:$U$1,0),FALSE)</f>
        <v>0.25</v>
      </c>
      <c r="AB80" s="3">
        <f>VLOOKUP($F80,Experiment!$A$2:$U$90,MATCH(Results!AB$1,Experiment!$A$1:$U$1,0),FALSE)</f>
        <v>0.625</v>
      </c>
      <c r="AC80" s="3">
        <f>VLOOKUP($F80,Experiment!$A$2:$U$90,MATCH(Results!AC$1,Experiment!$A$1:$U$1,0),FALSE)</f>
        <v>0.375</v>
      </c>
      <c r="AD80" s="2">
        <f>VLOOKUP($F80,Experiment!$A$2:$U$90,MATCH(Results!AD$1,Experiment!$A$1:$U$1,0),FALSE)</f>
        <v>-8.75</v>
      </c>
      <c r="AE80" s="2">
        <f>VLOOKUP($F80,Experiment!$A$2:$U$90,MATCH(Results!AE$1,Experiment!$A$1:$U$1,0),FALSE)</f>
        <v>2835.9375</v>
      </c>
      <c r="AF80" s="2">
        <f>VLOOKUP($F80,Experiment!$A$2:$U$90,MATCH(Results!AF$1,Experiment!$A$1:$U$1,0),FALSE)</f>
        <v>53.253521010351982</v>
      </c>
      <c r="AG80" s="3">
        <f>VLOOKUP($F80,Experiment!$A$2:$W$90,MATCH(Results!AG$1,Experiment!$A$1:$W$1,0),FALSE)</f>
        <v>0.82730419370997643</v>
      </c>
      <c r="AH80" s="3">
        <f>VLOOKUP($F80,Experiment!$A$2:$W$90,MATCH(Results!AH$1,Experiment!$A$1:$W$1,0),FALSE)</f>
        <v>0.38648875795104182</v>
      </c>
      <c r="AI80" s="3">
        <f>VLOOKUP($F80,Experiment!$A$2:$X$90,MATCH(Results!AI$1,Experiment!$A$1:$X$1,0),FALSE)</f>
        <v>0.61351124204895813</v>
      </c>
      <c r="AJ80" s="2">
        <f>Table1[[#This Row],[Gain]]^Table1[[#This Row],[θ]]</f>
        <v>133.87694139177151</v>
      </c>
      <c r="AK80" s="2">
        <f>-Table1[[#This Row],[λ]]*-Table1[[#This Row],[Loss]]^Table1[[#This Row],[θ]]</f>
        <v>172.23577024121218</v>
      </c>
      <c r="AL80" s="2">
        <f>Table1[[#This Row],[v_n_w_g]]-Table1[[#This Row],[v_n_w_l]]</f>
        <v>-38.35882884944067</v>
      </c>
      <c r="AM80" s="2">
        <f>IF(Table1[[#This Row],[diff_v]]&gt;=1,1,0)</f>
        <v>0</v>
      </c>
    </row>
    <row r="81" spans="1:39" hidden="1" x14ac:dyDescent="0.3">
      <c r="A81">
        <v>44</v>
      </c>
      <c r="B81" t="s">
        <v>43</v>
      </c>
      <c r="C81" s="22">
        <f>VLOOKUP(Table1[[#This Row],[Subject]],'Subject Profile'!$A$2:$E$8,4,FALSE)</f>
        <v>1.1960207441678836</v>
      </c>
      <c r="D81" s="22">
        <f>VLOOKUP(Table1[[#This Row],[Subject]],'Subject Profile'!$A$2:$E$8,5,FALSE)</f>
        <v>-1.6</v>
      </c>
      <c r="E81" t="s">
        <v>108</v>
      </c>
      <c r="F81" t="s">
        <v>55</v>
      </c>
      <c r="G81" t="s">
        <v>56</v>
      </c>
      <c r="H81">
        <f>IF(Table1[[#This Row],[decision]]="accept",1,0)</f>
        <v>0</v>
      </c>
      <c r="I81">
        <v>0</v>
      </c>
      <c r="J81">
        <v>370</v>
      </c>
      <c r="K81">
        <v>1664285927</v>
      </c>
      <c r="L81">
        <v>6</v>
      </c>
      <c r="M81" t="str">
        <f>VLOOKUP($F81,Experiment!$A$2:$U$90,MATCH(Results!M$1,Experiment!$A$1:$U$1,0)+1,FALSE)</f>
        <v>R</v>
      </c>
      <c r="N81">
        <f>IF(Table1[[#This Row],[Impact]]="I",0,1)</f>
        <v>1</v>
      </c>
      <c r="O81" s="2">
        <f>VLOOKUP($F81,Experiment!$A$2:$U$90,MATCH(Results!O$1,Experiment!$A$1:$U$1,0),FALSE)</f>
        <v>0</v>
      </c>
      <c r="P81" s="3">
        <f>VLOOKUP($F81,Experiment!$A$2:$U$90,MATCH(Results!P$1,Experiment!$A$1:$U$1,0),FALSE)</f>
        <v>0</v>
      </c>
      <c r="Q81" s="2">
        <f>VLOOKUP($F81,Experiment!$A$2:$U$90,MATCH(Results!Q$1,Experiment!$A$1:$U$1,0),FALSE)</f>
        <v>0</v>
      </c>
      <c r="R81" s="3">
        <f>VLOOKUP($F81,Experiment!$A$2:$U$90,MATCH(Results!R$1,Experiment!$A$1:$U$1,0),FALSE)</f>
        <v>0</v>
      </c>
      <c r="S81" s="2">
        <f>VLOOKUP($F81,Experiment!$A$2:$U$90,MATCH(Results!S$1,Experiment!$A$1:$U$1,0),FALSE)</f>
        <v>0</v>
      </c>
      <c r="T81" s="2">
        <f>VLOOKUP($F81,Experiment!$A$2:$U$90,MATCH(Results!T$1,Experiment!$A$1:$U$1,0),FALSE)</f>
        <v>0</v>
      </c>
      <c r="U81" s="2">
        <f>VLOOKUP($F81,Experiment!$A$2:$U$90,MATCH(Results!U$1,Experiment!$A$1:$U$1,0),FALSE)</f>
        <v>0</v>
      </c>
      <c r="V81" s="2">
        <f>VLOOKUP($F81,Experiment!$A$2:$U$90,MATCH(Results!V$1,Experiment!$A$1:$U$1,0),FALSE)</f>
        <v>0</v>
      </c>
      <c r="W81" s="3">
        <f>VLOOKUP($F81,Experiment!$A$2:$U$90,MATCH(Results!W$1,Experiment!$A$1:$U$1,0),FALSE)</f>
        <v>0</v>
      </c>
      <c r="X81" s="3">
        <f>VLOOKUP($F81,Experiment!$A$2:$U$90,MATCH(Results!X$1,Experiment!$A$1:$U$1,0),FALSE)</f>
        <v>0</v>
      </c>
      <c r="Y81" s="2">
        <f>VLOOKUP($F81,Experiment!$A$2:$U$90,MATCH(Results!Y$1,Experiment!$A$1:$U$1,0),FALSE)</f>
        <v>0</v>
      </c>
      <c r="Z81" s="3">
        <f>VLOOKUP($F81,Experiment!$A$2:$U$90,MATCH(Results!Z$1,Experiment!$A$1:$U$1,0),FALSE)</f>
        <v>0</v>
      </c>
      <c r="AA81" s="3">
        <f>VLOOKUP($F81,Experiment!$A$2:$U$90,MATCH(Results!AA$1,Experiment!$A$1:$U$1,0),FALSE)</f>
        <v>0</v>
      </c>
      <c r="AB81" s="3">
        <f>VLOOKUP($F81,Experiment!$A$2:$U$90,MATCH(Results!AB$1,Experiment!$A$1:$U$1,0),FALSE)</f>
        <v>0</v>
      </c>
      <c r="AC81" s="3">
        <f>VLOOKUP($F81,Experiment!$A$2:$U$90,MATCH(Results!AC$1,Experiment!$A$1:$U$1,0),FALSE)</f>
        <v>0</v>
      </c>
      <c r="AD81" s="2">
        <f>VLOOKUP($F81,Experiment!$A$2:$U$90,MATCH(Results!AD$1,Experiment!$A$1:$U$1,0),FALSE)</f>
        <v>0</v>
      </c>
      <c r="AE81" s="2">
        <f>VLOOKUP($F81,Experiment!$A$2:$U$90,MATCH(Results!AE$1,Experiment!$A$1:$U$1,0),FALSE)</f>
        <v>0</v>
      </c>
      <c r="AF81" s="2">
        <f>VLOOKUP($F81,Experiment!$A$2:$U$90,MATCH(Results!AF$1,Experiment!$A$1:$U$1,0),FALSE)</f>
        <v>0</v>
      </c>
      <c r="AG81" s="2"/>
      <c r="AH81" s="3">
        <f>VLOOKUP($F81,Experiment!$A$2:$W$90,MATCH(Results!AH$1,Experiment!$A$1:$W$1,0),FALSE)</f>
        <v>0</v>
      </c>
      <c r="AI81" s="2">
        <f>VLOOKUP($F81,Experiment!$A$2:$X$90,MATCH(Results!AI$1,Experiment!$A$1:$X$1,0),FALSE)</f>
        <v>0</v>
      </c>
      <c r="AJ81" s="2">
        <f>Table1[[#This Row],[Gain]]^Table1[[#This Row],[θ]]</f>
        <v>0</v>
      </c>
      <c r="AK81" s="2">
        <f>-Table1[[#This Row],[λ]]*-Table1[[#This Row],[Loss]]^Table1[[#This Row],[θ]]</f>
        <v>0</v>
      </c>
      <c r="AL81" s="2">
        <f>Table1[[#This Row],[v_n_w_g]]-Table1[[#This Row],[v_n_w_l]]</f>
        <v>0</v>
      </c>
      <c r="AM81" s="2">
        <f>IF(Table1[[#This Row],[diff_v]]&gt;=1,1,0)</f>
        <v>0</v>
      </c>
    </row>
    <row r="82" spans="1:39" hidden="1" x14ac:dyDescent="0.3">
      <c r="A82">
        <v>45</v>
      </c>
      <c r="B82" t="s">
        <v>43</v>
      </c>
      <c r="C82" s="22">
        <f>VLOOKUP(Table1[[#This Row],[Subject]],'Subject Profile'!$A$2:$E$8,4,FALSE)</f>
        <v>1.1960207441678836</v>
      </c>
      <c r="D82" s="22">
        <f>VLOOKUP(Table1[[#This Row],[Subject]],'Subject Profile'!$A$2:$E$8,5,FALSE)</f>
        <v>-1.6</v>
      </c>
      <c r="E82" t="s">
        <v>108</v>
      </c>
      <c r="F82" t="s">
        <v>89</v>
      </c>
      <c r="G82" t="s">
        <v>90</v>
      </c>
      <c r="H82">
        <f>IF(Table1[[#This Row],[decision]]="accept",1,0)</f>
        <v>0</v>
      </c>
      <c r="I82">
        <v>-50</v>
      </c>
      <c r="J82">
        <v>320</v>
      </c>
      <c r="K82">
        <v>1664285942</v>
      </c>
      <c r="L82">
        <v>15</v>
      </c>
      <c r="M82" t="str">
        <f>VLOOKUP($F82,Experiment!$A$2:$U$90,MATCH(Results!M$1,Experiment!$A$1:$U$1,0)+1,FALSE)</f>
        <v>T</v>
      </c>
      <c r="N82">
        <f>IF(Table1[[#This Row],[Impact]]="I",0,1)</f>
        <v>1</v>
      </c>
      <c r="O82" s="2">
        <f>VLOOKUP($F82,Experiment!$A$2:$U$90,MATCH(Results!O$1,Experiment!$A$1:$U$1,0),FALSE)</f>
        <v>0</v>
      </c>
      <c r="P82" s="3">
        <f>VLOOKUP($F82,Experiment!$A$2:$U$90,MATCH(Results!P$1,Experiment!$A$1:$U$1,0),FALSE)</f>
        <v>0</v>
      </c>
      <c r="Q82" s="2">
        <f>VLOOKUP($F82,Experiment!$A$2:$U$90,MATCH(Results!Q$1,Experiment!$A$1:$U$1,0),FALSE)</f>
        <v>0</v>
      </c>
      <c r="R82" s="3">
        <f>VLOOKUP($F82,Experiment!$A$2:$U$90,MATCH(Results!R$1,Experiment!$A$1:$U$1,0),FALSE)</f>
        <v>0</v>
      </c>
      <c r="S82" s="2">
        <f>VLOOKUP($F82,Experiment!$A$2:$U$90,MATCH(Results!S$1,Experiment!$A$1:$U$1,0),FALSE)</f>
        <v>0</v>
      </c>
      <c r="T82" s="2">
        <f>VLOOKUP($F82,Experiment!$A$2:$U$90,MATCH(Results!T$1,Experiment!$A$1:$U$1,0),FALSE)</f>
        <v>0</v>
      </c>
      <c r="U82" s="2">
        <f>VLOOKUP($F82,Experiment!$A$2:$U$90,MATCH(Results!U$1,Experiment!$A$1:$U$1,0),FALSE)</f>
        <v>0</v>
      </c>
      <c r="V82" s="2">
        <f>VLOOKUP($F82,Experiment!$A$2:$U$90,MATCH(Results!V$1,Experiment!$A$1:$U$1,0),FALSE)</f>
        <v>0</v>
      </c>
      <c r="W82" s="3">
        <f>VLOOKUP($F82,Experiment!$A$2:$U$90,MATCH(Results!W$1,Experiment!$A$1:$U$1,0),FALSE)</f>
        <v>0</v>
      </c>
      <c r="X82" s="3">
        <f>VLOOKUP($F82,Experiment!$A$2:$U$90,MATCH(Results!X$1,Experiment!$A$1:$U$1,0),FALSE)</f>
        <v>0</v>
      </c>
      <c r="Y82" s="2">
        <f>VLOOKUP($F82,Experiment!$A$2:$U$90,MATCH(Results!Y$1,Experiment!$A$1:$U$1,0),FALSE)</f>
        <v>0</v>
      </c>
      <c r="Z82" s="3">
        <f>VLOOKUP($F82,Experiment!$A$2:$U$90,MATCH(Results!Z$1,Experiment!$A$1:$U$1,0),FALSE)</f>
        <v>0</v>
      </c>
      <c r="AA82" s="3">
        <f>VLOOKUP($F82,Experiment!$A$2:$U$90,MATCH(Results!AA$1,Experiment!$A$1:$U$1,0),FALSE)</f>
        <v>0</v>
      </c>
      <c r="AB82" s="3">
        <f>VLOOKUP($F82,Experiment!$A$2:$U$90,MATCH(Results!AB$1,Experiment!$A$1:$U$1,0),FALSE)</f>
        <v>0</v>
      </c>
      <c r="AC82" s="3">
        <f>VLOOKUP($F82,Experiment!$A$2:$U$90,MATCH(Results!AC$1,Experiment!$A$1:$U$1,0),FALSE)</f>
        <v>0</v>
      </c>
      <c r="AD82" s="2">
        <f>VLOOKUP($F82,Experiment!$A$2:$U$90,MATCH(Results!AD$1,Experiment!$A$1:$U$1,0),FALSE)</f>
        <v>0</v>
      </c>
      <c r="AE82" s="2">
        <f>VLOOKUP($F82,Experiment!$A$2:$U$90,MATCH(Results!AE$1,Experiment!$A$1:$U$1,0),FALSE)</f>
        <v>0</v>
      </c>
      <c r="AF82" s="2">
        <f>VLOOKUP($F82,Experiment!$A$2:$U$90,MATCH(Results!AF$1,Experiment!$A$1:$U$1,0),FALSE)</f>
        <v>0</v>
      </c>
      <c r="AG82" s="2"/>
      <c r="AH82" s="3">
        <f>VLOOKUP($F82,Experiment!$A$2:$W$90,MATCH(Results!AH$1,Experiment!$A$1:$W$1,0),FALSE)</f>
        <v>0</v>
      </c>
      <c r="AI82" s="2">
        <f>VLOOKUP($F82,Experiment!$A$2:$X$90,MATCH(Results!AI$1,Experiment!$A$1:$X$1,0),FALSE)</f>
        <v>0</v>
      </c>
      <c r="AJ82" s="2">
        <f>Table1[[#This Row],[Gain]]^Table1[[#This Row],[θ]]</f>
        <v>0</v>
      </c>
      <c r="AK82" s="2">
        <f>-Table1[[#This Row],[λ]]*-Table1[[#This Row],[Loss]]^Table1[[#This Row],[θ]]</f>
        <v>0</v>
      </c>
      <c r="AL82" s="2">
        <f>Table1[[#This Row],[v_n_w_g]]-Table1[[#This Row],[v_n_w_l]]</f>
        <v>0</v>
      </c>
      <c r="AM82" s="2">
        <f>IF(Table1[[#This Row],[diff_v]]&gt;=1,1,0)</f>
        <v>0</v>
      </c>
    </row>
    <row r="83" spans="1:39" hidden="1" x14ac:dyDescent="0.3">
      <c r="A83">
        <v>46</v>
      </c>
      <c r="B83" t="s">
        <v>43</v>
      </c>
      <c r="C83" s="22">
        <f>VLOOKUP(Table1[[#This Row],[Subject]],'Subject Profile'!$A$2:$E$8,4,FALSE)</f>
        <v>1.1960207441678836</v>
      </c>
      <c r="D83" s="22">
        <f>VLOOKUP(Table1[[#This Row],[Subject]],'Subject Profile'!$A$2:$E$8,5,FALSE)</f>
        <v>-1.6</v>
      </c>
      <c r="E83" t="s">
        <v>108</v>
      </c>
      <c r="F83" t="s">
        <v>91</v>
      </c>
      <c r="G83" t="s">
        <v>5</v>
      </c>
      <c r="H83">
        <f>IF(Table1[[#This Row],[decision]]="accept",1,0)</f>
        <v>0</v>
      </c>
      <c r="I83">
        <v>0</v>
      </c>
      <c r="J83">
        <v>370</v>
      </c>
      <c r="K83">
        <v>1664285953</v>
      </c>
      <c r="L83">
        <v>11</v>
      </c>
      <c r="M83" t="str">
        <f>VLOOKUP($F83,Experiment!$A$2:$U$90,MATCH(Results!M$1,Experiment!$A$1:$U$1,0)+1,FALSE)</f>
        <v>G</v>
      </c>
      <c r="N83">
        <f>IF(Table1[[#This Row],[Impact]]="I",0,1)</f>
        <v>1</v>
      </c>
      <c r="O83" s="2">
        <f>VLOOKUP($F83,Experiment!$A$2:$U$90,MATCH(Results!O$1,Experiment!$A$1:$U$1,0),FALSE)</f>
        <v>-90</v>
      </c>
      <c r="P83" s="3">
        <f>VLOOKUP($F83,Experiment!$A$2:$U$90,MATCH(Results!P$1,Experiment!$A$1:$U$1,0),FALSE)</f>
        <v>0.5</v>
      </c>
      <c r="Q83" s="2">
        <f>VLOOKUP($F83,Experiment!$A$2:$U$90,MATCH(Results!Q$1,Experiment!$A$1:$U$1,0),FALSE)</f>
        <v>100</v>
      </c>
      <c r="R83" s="3">
        <f>VLOOKUP($F83,Experiment!$A$2:$U$90,MATCH(Results!R$1,Experiment!$A$1:$U$1,0),FALSE)</f>
        <v>0.5</v>
      </c>
      <c r="S83" s="2">
        <f>VLOOKUP($F83,Experiment!$A$2:$U$90,MATCH(Results!S$1,Experiment!$A$1:$U$1,0),FALSE)</f>
        <v>5</v>
      </c>
      <c r="T83" s="2">
        <f>VLOOKUP($F83,Experiment!$A$2:$U$90,MATCH(Results!T$1,Experiment!$A$1:$U$1,0),FALSE)</f>
        <v>9025</v>
      </c>
      <c r="U83" s="2">
        <f>VLOOKUP($F83,Experiment!$A$2:$U$90,MATCH(Results!U$1,Experiment!$A$1:$U$1,0),FALSE)</f>
        <v>95</v>
      </c>
      <c r="V83" s="2">
        <f>VLOOKUP($F83,Experiment!$A$2:$U$90,MATCH(Results!V$1,Experiment!$A$1:$U$1,0),FALSE)</f>
        <v>4</v>
      </c>
      <c r="W83" s="3">
        <f>VLOOKUP($F83,Experiment!$A$2:$U$90,MATCH(Results!W$1,Experiment!$A$1:$U$1,0),FALSE)</f>
        <v>0.25</v>
      </c>
      <c r="X83" s="3">
        <f>VLOOKUP($F83,Experiment!$A$2:$U$90,MATCH(Results!X$1,Experiment!$A$1:$U$1,0),FALSE)</f>
        <v>0.75</v>
      </c>
      <c r="Y83" s="2">
        <f>VLOOKUP($F83,Experiment!$A$2:$U$90,MATCH(Results!Y$1,Experiment!$A$1:$U$1,0),FALSE)</f>
        <v>1</v>
      </c>
      <c r="Z83" s="3">
        <f>VLOOKUP($F83,Experiment!$A$2:$U$90,MATCH(Results!Z$1,Experiment!$A$1:$U$1,0),FALSE)</f>
        <v>0.25</v>
      </c>
      <c r="AA83" s="3">
        <f>VLOOKUP($F83,Experiment!$A$2:$U$90,MATCH(Results!AA$1,Experiment!$A$1:$U$1,0),FALSE)</f>
        <v>0.5</v>
      </c>
      <c r="AB83" s="3">
        <f>VLOOKUP($F83,Experiment!$A$2:$U$90,MATCH(Results!AB$1,Experiment!$A$1:$U$1,0),FALSE)</f>
        <v>0.375</v>
      </c>
      <c r="AC83" s="3">
        <f>VLOOKUP($F83,Experiment!$A$2:$U$90,MATCH(Results!AC$1,Experiment!$A$1:$U$1,0),FALSE)</f>
        <v>0.625</v>
      </c>
      <c r="AD83" s="2">
        <f>VLOOKUP($F83,Experiment!$A$2:$U$90,MATCH(Results!AD$1,Experiment!$A$1:$U$1,0),FALSE)</f>
        <v>28.75</v>
      </c>
      <c r="AE83" s="2">
        <f>VLOOKUP($F83,Experiment!$A$2:$U$90,MATCH(Results!AE$1,Experiment!$A$1:$U$1,0),FALSE)</f>
        <v>8460.9375</v>
      </c>
      <c r="AF83" s="2">
        <f>VLOOKUP($F83,Experiment!$A$2:$U$90,MATCH(Results!AF$1,Experiment!$A$1:$U$1,0),FALSE)</f>
        <v>91.983354472426157</v>
      </c>
      <c r="AG83" s="3">
        <f>VLOOKUP($F83,Experiment!$A$2:$W$90,MATCH(Results!AG$1,Experiment!$A$1:$W$1,0),FALSE)</f>
        <v>1</v>
      </c>
      <c r="AH83" s="3">
        <f>VLOOKUP($F83,Experiment!$A$2:$W$90,MATCH(Results!AH$1,Experiment!$A$1:$W$1,0),FALSE)</f>
        <v>0.625</v>
      </c>
      <c r="AI83" s="3">
        <f>VLOOKUP($F83,Experiment!$A$2:$X$90,MATCH(Results!AI$1,Experiment!$A$1:$X$1,0),FALSE)</f>
        <v>0.375</v>
      </c>
      <c r="AJ83" s="2">
        <f>Table1[[#This Row],[Gain]]^Table1[[#This Row],[θ]]</f>
        <v>246.6274930269494</v>
      </c>
      <c r="AK83" s="2">
        <f>-Table1[[#This Row],[λ]]*-Table1[[#This Row],[Loss]]^Table1[[#This Row],[θ]]</f>
        <v>347.88408658650894</v>
      </c>
      <c r="AL83" s="2">
        <f>Table1[[#This Row],[v_n_w_g]]-Table1[[#This Row],[v_n_w_l]]</f>
        <v>-101.25659355955955</v>
      </c>
      <c r="AM83" s="2">
        <f>IF(Table1[[#This Row],[diff_v]]&gt;=1,1,0)</f>
        <v>0</v>
      </c>
    </row>
    <row r="84" spans="1:39" hidden="1" x14ac:dyDescent="0.3">
      <c r="A84">
        <v>47</v>
      </c>
      <c r="B84" t="s">
        <v>43</v>
      </c>
      <c r="C84" s="22">
        <f>VLOOKUP(Table1[[#This Row],[Subject]],'Subject Profile'!$A$2:$E$8,4,FALSE)</f>
        <v>1.1960207441678836</v>
      </c>
      <c r="D84" s="22">
        <f>VLOOKUP(Table1[[#This Row],[Subject]],'Subject Profile'!$A$2:$E$8,5,FALSE)</f>
        <v>-1.6</v>
      </c>
      <c r="E84" t="s">
        <v>108</v>
      </c>
      <c r="F84" t="s">
        <v>92</v>
      </c>
      <c r="G84" t="s">
        <v>7</v>
      </c>
      <c r="H84">
        <f>IF(Table1[[#This Row],[decision]]="accept",1,0)</f>
        <v>1</v>
      </c>
      <c r="I84">
        <v>-10</v>
      </c>
      <c r="J84">
        <v>360</v>
      </c>
      <c r="K84">
        <v>1664285958</v>
      </c>
      <c r="L84">
        <v>5</v>
      </c>
      <c r="M84" t="str">
        <f>VLOOKUP($F84,Experiment!$A$2:$U$90,MATCH(Results!M$1,Experiment!$A$1:$U$1,0)+1,FALSE)</f>
        <v>I</v>
      </c>
      <c r="N84">
        <f>IF(Table1[[#This Row],[Impact]]="I",0,1)</f>
        <v>0</v>
      </c>
      <c r="O84" s="2">
        <f>VLOOKUP($F84,Experiment!$A$2:$U$90,MATCH(Results!O$1,Experiment!$A$1:$U$1,0),FALSE)</f>
        <v>-10</v>
      </c>
      <c r="P84" s="3">
        <f>VLOOKUP($F84,Experiment!$A$2:$U$90,MATCH(Results!P$1,Experiment!$A$1:$U$1,0),FALSE)</f>
        <v>0.5</v>
      </c>
      <c r="Q84" s="2">
        <f>VLOOKUP($F84,Experiment!$A$2:$U$90,MATCH(Results!Q$1,Experiment!$A$1:$U$1,0),FALSE)</f>
        <v>30</v>
      </c>
      <c r="R84" s="3">
        <f>VLOOKUP($F84,Experiment!$A$2:$U$90,MATCH(Results!R$1,Experiment!$A$1:$U$1,0),FALSE)</f>
        <v>0.5</v>
      </c>
      <c r="S84" s="2">
        <f>VLOOKUP($F84,Experiment!$A$2:$U$90,MATCH(Results!S$1,Experiment!$A$1:$U$1,0),FALSE)</f>
        <v>10</v>
      </c>
      <c r="T84" s="2">
        <f>VLOOKUP($F84,Experiment!$A$2:$U$90,MATCH(Results!T$1,Experiment!$A$1:$U$1,0),FALSE)</f>
        <v>400</v>
      </c>
      <c r="U84" s="2">
        <f>VLOOKUP($F84,Experiment!$A$2:$U$90,MATCH(Results!U$1,Experiment!$A$1:$U$1,0),FALSE)</f>
        <v>20</v>
      </c>
      <c r="V84" s="2">
        <f>VLOOKUP($F84,Experiment!$A$2:$U$90,MATCH(Results!V$1,Experiment!$A$1:$U$1,0),FALSE)</f>
        <v>4</v>
      </c>
      <c r="W84" s="3">
        <f>VLOOKUP($F84,Experiment!$A$2:$U$90,MATCH(Results!W$1,Experiment!$A$1:$U$1,0),FALSE)</f>
        <v>0.25</v>
      </c>
      <c r="X84" s="3">
        <f>VLOOKUP($F84,Experiment!$A$2:$U$90,MATCH(Results!X$1,Experiment!$A$1:$U$1,0),FALSE)</f>
        <v>0.75</v>
      </c>
      <c r="Y84" s="2">
        <f>VLOOKUP($F84,Experiment!$A$2:$U$90,MATCH(Results!Y$1,Experiment!$A$1:$U$1,0),FALSE)</f>
        <v>2</v>
      </c>
      <c r="Z84" s="3">
        <f>VLOOKUP($F84,Experiment!$A$2:$U$90,MATCH(Results!Z$1,Experiment!$A$1:$U$1,0),FALSE)</f>
        <v>0.5</v>
      </c>
      <c r="AA84" s="3">
        <f>VLOOKUP($F84,Experiment!$A$2:$U$90,MATCH(Results!AA$1,Experiment!$A$1:$U$1,0),FALSE)</f>
        <v>0.25</v>
      </c>
      <c r="AB84" s="3">
        <f>VLOOKUP($F84,Experiment!$A$2:$U$90,MATCH(Results!AB$1,Experiment!$A$1:$U$1,0),FALSE)</f>
        <v>0.625</v>
      </c>
      <c r="AC84" s="3">
        <f>VLOOKUP($F84,Experiment!$A$2:$U$90,MATCH(Results!AC$1,Experiment!$A$1:$U$1,0),FALSE)</f>
        <v>0.375</v>
      </c>
      <c r="AD84" s="2">
        <f>VLOOKUP($F84,Experiment!$A$2:$U$90,MATCH(Results!AD$1,Experiment!$A$1:$U$1,0),FALSE)</f>
        <v>5</v>
      </c>
      <c r="AE84" s="2">
        <f>VLOOKUP($F84,Experiment!$A$2:$U$90,MATCH(Results!AE$1,Experiment!$A$1:$U$1,0),FALSE)</f>
        <v>375</v>
      </c>
      <c r="AF84" s="2">
        <f>VLOOKUP($F84,Experiment!$A$2:$U$90,MATCH(Results!AF$1,Experiment!$A$1:$U$1,0),FALSE)</f>
        <v>19.364916731037084</v>
      </c>
      <c r="AG84" s="3">
        <f>VLOOKUP($F84,Experiment!$A$2:$W$90,MATCH(Results!AG$1,Experiment!$A$1:$W$1,0),FALSE)</f>
        <v>0.82730419370997643</v>
      </c>
      <c r="AH84" s="3">
        <f>VLOOKUP($F84,Experiment!$A$2:$W$90,MATCH(Results!AH$1,Experiment!$A$1:$W$1,0),FALSE)</f>
        <v>0.38648875795104182</v>
      </c>
      <c r="AI84" s="3">
        <f>VLOOKUP($F84,Experiment!$A$2:$X$90,MATCH(Results!AI$1,Experiment!$A$1:$X$1,0),FALSE)</f>
        <v>0.61351124204895813</v>
      </c>
      <c r="AJ84" s="2">
        <f>Table1[[#This Row],[Gain]]^Table1[[#This Row],[θ]]</f>
        <v>58.434275299017848</v>
      </c>
      <c r="AK84" s="2">
        <f>-Table1[[#This Row],[λ]]*-Table1[[#This Row],[Loss]]^Table1[[#This Row],[θ]]</f>
        <v>25.127005037389367</v>
      </c>
      <c r="AL84" s="2">
        <f>Table1[[#This Row],[v_n_w_g]]-Table1[[#This Row],[v_n_w_l]]</f>
        <v>33.307270261628481</v>
      </c>
      <c r="AM84" s="2">
        <f>IF(Table1[[#This Row],[diff_v]]&gt;=1,1,0)</f>
        <v>1</v>
      </c>
    </row>
    <row r="85" spans="1:39" hidden="1" x14ac:dyDescent="0.3">
      <c r="A85">
        <v>48</v>
      </c>
      <c r="B85" t="s">
        <v>43</v>
      </c>
      <c r="C85" s="22">
        <f>VLOOKUP(Table1[[#This Row],[Subject]],'Subject Profile'!$A$2:$E$8,4,FALSE)</f>
        <v>1.1960207441678836</v>
      </c>
      <c r="D85" s="22">
        <f>VLOOKUP(Table1[[#This Row],[Subject]],'Subject Profile'!$A$2:$E$8,5,FALSE)</f>
        <v>-1.6</v>
      </c>
      <c r="E85" t="s">
        <v>108</v>
      </c>
      <c r="F85" t="s">
        <v>93</v>
      </c>
      <c r="G85" t="s">
        <v>5</v>
      </c>
      <c r="H85">
        <f>IF(Table1[[#This Row],[decision]]="accept",1,0)</f>
        <v>0</v>
      </c>
      <c r="I85">
        <v>0</v>
      </c>
      <c r="J85">
        <v>360</v>
      </c>
      <c r="K85">
        <v>1664285971</v>
      </c>
      <c r="L85">
        <v>13</v>
      </c>
      <c r="M85" t="str">
        <f>VLOOKUP($F85,Experiment!$A$2:$U$90,MATCH(Results!M$1,Experiment!$A$1:$U$1,0)+1,FALSE)</f>
        <v>I</v>
      </c>
      <c r="N85">
        <f>IF(Table1[[#This Row],[Impact]]="I",0,1)</f>
        <v>0</v>
      </c>
      <c r="O85" s="2">
        <f>VLOOKUP($F85,Experiment!$A$2:$U$90,MATCH(Results!O$1,Experiment!$A$1:$U$1,0),FALSE)</f>
        <v>-90</v>
      </c>
      <c r="P85" s="3">
        <f>VLOOKUP($F85,Experiment!$A$2:$U$90,MATCH(Results!P$1,Experiment!$A$1:$U$1,0),FALSE)</f>
        <v>0.5</v>
      </c>
      <c r="Q85" s="2">
        <f>VLOOKUP($F85,Experiment!$A$2:$U$90,MATCH(Results!Q$1,Experiment!$A$1:$U$1,0),FALSE)</f>
        <v>100</v>
      </c>
      <c r="R85" s="3">
        <f>VLOOKUP($F85,Experiment!$A$2:$U$90,MATCH(Results!R$1,Experiment!$A$1:$U$1,0),FALSE)</f>
        <v>0.5</v>
      </c>
      <c r="S85" s="2">
        <f>VLOOKUP($F85,Experiment!$A$2:$U$90,MATCH(Results!S$1,Experiment!$A$1:$U$1,0),FALSE)</f>
        <v>5</v>
      </c>
      <c r="T85" s="2">
        <f>VLOOKUP($F85,Experiment!$A$2:$U$90,MATCH(Results!T$1,Experiment!$A$1:$U$1,0),FALSE)</f>
        <v>9025</v>
      </c>
      <c r="U85" s="2">
        <f>VLOOKUP($F85,Experiment!$A$2:$U$90,MATCH(Results!U$1,Experiment!$A$1:$U$1,0),FALSE)</f>
        <v>95</v>
      </c>
      <c r="V85" s="2">
        <f>VLOOKUP($F85,Experiment!$A$2:$U$90,MATCH(Results!V$1,Experiment!$A$1:$U$1,0),FALSE)</f>
        <v>4</v>
      </c>
      <c r="W85" s="3">
        <f>VLOOKUP($F85,Experiment!$A$2:$U$90,MATCH(Results!W$1,Experiment!$A$1:$U$1,0),FALSE)</f>
        <v>0.25</v>
      </c>
      <c r="X85" s="3">
        <f>VLOOKUP($F85,Experiment!$A$2:$U$90,MATCH(Results!X$1,Experiment!$A$1:$U$1,0),FALSE)</f>
        <v>0.75</v>
      </c>
      <c r="Y85" s="2">
        <f>VLOOKUP($F85,Experiment!$A$2:$U$90,MATCH(Results!Y$1,Experiment!$A$1:$U$1,0),FALSE)</f>
        <v>1</v>
      </c>
      <c r="Z85" s="3">
        <f>VLOOKUP($F85,Experiment!$A$2:$U$90,MATCH(Results!Z$1,Experiment!$A$1:$U$1,0),FALSE)</f>
        <v>0.25</v>
      </c>
      <c r="AA85" s="3">
        <f>VLOOKUP($F85,Experiment!$A$2:$U$90,MATCH(Results!AA$1,Experiment!$A$1:$U$1,0),FALSE)</f>
        <v>0.5</v>
      </c>
      <c r="AB85" s="3">
        <f>VLOOKUP($F85,Experiment!$A$2:$U$90,MATCH(Results!AB$1,Experiment!$A$1:$U$1,0),FALSE)</f>
        <v>0.375</v>
      </c>
      <c r="AC85" s="3">
        <f>VLOOKUP($F85,Experiment!$A$2:$U$90,MATCH(Results!AC$1,Experiment!$A$1:$U$1,0),FALSE)</f>
        <v>0.625</v>
      </c>
      <c r="AD85" s="2">
        <f>VLOOKUP($F85,Experiment!$A$2:$U$90,MATCH(Results!AD$1,Experiment!$A$1:$U$1,0),FALSE)</f>
        <v>28.75</v>
      </c>
      <c r="AE85" s="2">
        <f>VLOOKUP($F85,Experiment!$A$2:$U$90,MATCH(Results!AE$1,Experiment!$A$1:$U$1,0),FALSE)</f>
        <v>8460.9375</v>
      </c>
      <c r="AF85" s="2">
        <f>VLOOKUP($F85,Experiment!$A$2:$U$90,MATCH(Results!AF$1,Experiment!$A$1:$U$1,0),FALSE)</f>
        <v>91.983354472426157</v>
      </c>
      <c r="AG85" s="3">
        <f>VLOOKUP($F85,Experiment!$A$2:$W$90,MATCH(Results!AG$1,Experiment!$A$1:$W$1,0),FALSE)</f>
        <v>1</v>
      </c>
      <c r="AH85" s="3">
        <f>VLOOKUP($F85,Experiment!$A$2:$W$90,MATCH(Results!AH$1,Experiment!$A$1:$W$1,0),FALSE)</f>
        <v>0.625</v>
      </c>
      <c r="AI85" s="3">
        <f>VLOOKUP($F85,Experiment!$A$2:$X$90,MATCH(Results!AI$1,Experiment!$A$1:$X$1,0),FALSE)</f>
        <v>0.375</v>
      </c>
      <c r="AJ85" s="2">
        <f>Table1[[#This Row],[Gain]]^Table1[[#This Row],[θ]]</f>
        <v>246.6274930269494</v>
      </c>
      <c r="AK85" s="2">
        <f>-Table1[[#This Row],[λ]]*-Table1[[#This Row],[Loss]]^Table1[[#This Row],[θ]]</f>
        <v>347.88408658650894</v>
      </c>
      <c r="AL85" s="2">
        <f>Table1[[#This Row],[v_n_w_g]]-Table1[[#This Row],[v_n_w_l]]</f>
        <v>-101.25659355955955</v>
      </c>
      <c r="AM85" s="2">
        <f>IF(Table1[[#This Row],[diff_v]]&gt;=1,1,0)</f>
        <v>0</v>
      </c>
    </row>
    <row r="86" spans="1:39" hidden="1" x14ac:dyDescent="0.3">
      <c r="A86">
        <v>49</v>
      </c>
      <c r="B86" t="s">
        <v>43</v>
      </c>
      <c r="C86" s="22">
        <f>VLOOKUP(Table1[[#This Row],[Subject]],'Subject Profile'!$A$2:$E$8,4,FALSE)</f>
        <v>1.1960207441678836</v>
      </c>
      <c r="D86" s="22">
        <f>VLOOKUP(Table1[[#This Row],[Subject]],'Subject Profile'!$A$2:$E$8,5,FALSE)</f>
        <v>-1.6</v>
      </c>
      <c r="E86" t="s">
        <v>108</v>
      </c>
      <c r="F86" t="s">
        <v>94</v>
      </c>
      <c r="G86" t="s">
        <v>5</v>
      </c>
      <c r="H86">
        <f>IF(Table1[[#This Row],[decision]]="accept",1,0)</f>
        <v>0</v>
      </c>
      <c r="I86">
        <v>0</v>
      </c>
      <c r="J86">
        <v>360</v>
      </c>
      <c r="K86">
        <v>1664285986</v>
      </c>
      <c r="L86">
        <v>15</v>
      </c>
      <c r="M86" t="str">
        <f>VLOOKUP($F86,Experiment!$A$2:$U$90,MATCH(Results!M$1,Experiment!$A$1:$U$1,0)+1,FALSE)</f>
        <v>I</v>
      </c>
      <c r="N86">
        <f>IF(Table1[[#This Row],[Impact]]="I",0,1)</f>
        <v>0</v>
      </c>
      <c r="O86" s="2">
        <f>VLOOKUP($F86,Experiment!$A$2:$U$90,MATCH(Results!O$1,Experiment!$A$1:$U$1,0),FALSE)</f>
        <v>-90</v>
      </c>
      <c r="P86" s="3">
        <f>VLOOKUP($F86,Experiment!$A$2:$U$90,MATCH(Results!P$1,Experiment!$A$1:$U$1,0),FALSE)</f>
        <v>0.5</v>
      </c>
      <c r="Q86" s="2">
        <f>VLOOKUP($F86,Experiment!$A$2:$U$90,MATCH(Results!Q$1,Experiment!$A$1:$U$1,0),FALSE)</f>
        <v>90</v>
      </c>
      <c r="R86" s="3">
        <f>VLOOKUP($F86,Experiment!$A$2:$U$90,MATCH(Results!R$1,Experiment!$A$1:$U$1,0),FALSE)</f>
        <v>0.5</v>
      </c>
      <c r="S86" s="2">
        <f>VLOOKUP($F86,Experiment!$A$2:$U$90,MATCH(Results!S$1,Experiment!$A$1:$U$1,0),FALSE)</f>
        <v>0</v>
      </c>
      <c r="T86" s="2">
        <f>VLOOKUP($F86,Experiment!$A$2:$U$90,MATCH(Results!T$1,Experiment!$A$1:$U$1,0),FALSE)</f>
        <v>8100</v>
      </c>
      <c r="U86" s="2">
        <f>VLOOKUP($F86,Experiment!$A$2:$U$90,MATCH(Results!U$1,Experiment!$A$1:$U$1,0),FALSE)</f>
        <v>90</v>
      </c>
      <c r="V86" s="2">
        <f>VLOOKUP($F86,Experiment!$A$2:$U$90,MATCH(Results!V$1,Experiment!$A$1:$U$1,0),FALSE)</f>
        <v>2</v>
      </c>
      <c r="W86" s="3">
        <f>VLOOKUP($F86,Experiment!$A$2:$U$90,MATCH(Results!W$1,Experiment!$A$1:$U$1,0),FALSE)</f>
        <v>0.25</v>
      </c>
      <c r="X86" s="3">
        <f>VLOOKUP($F86,Experiment!$A$2:$U$90,MATCH(Results!X$1,Experiment!$A$1:$U$1,0),FALSE)</f>
        <v>0.75</v>
      </c>
      <c r="Y86" s="2">
        <f>VLOOKUP($F86,Experiment!$A$2:$U$90,MATCH(Results!Y$1,Experiment!$A$1:$U$1,0),FALSE)</f>
        <v>2</v>
      </c>
      <c r="Z86" s="3">
        <f>VLOOKUP($F86,Experiment!$A$2:$U$90,MATCH(Results!Z$1,Experiment!$A$1:$U$1,0),FALSE)</f>
        <v>0.5</v>
      </c>
      <c r="AA86" s="3">
        <f>VLOOKUP($F86,Experiment!$A$2:$U$90,MATCH(Results!AA$1,Experiment!$A$1:$U$1,0),FALSE)</f>
        <v>0.25</v>
      </c>
      <c r="AB86" s="3">
        <f>VLOOKUP($F86,Experiment!$A$2:$U$90,MATCH(Results!AB$1,Experiment!$A$1:$U$1,0),FALSE)</f>
        <v>0.625</v>
      </c>
      <c r="AC86" s="3">
        <f>VLOOKUP($F86,Experiment!$A$2:$U$90,MATCH(Results!AC$1,Experiment!$A$1:$U$1,0),FALSE)</f>
        <v>0.375</v>
      </c>
      <c r="AD86" s="2">
        <f>VLOOKUP($F86,Experiment!$A$2:$U$90,MATCH(Results!AD$1,Experiment!$A$1:$U$1,0),FALSE)</f>
        <v>-22.5</v>
      </c>
      <c r="AE86" s="2">
        <f>VLOOKUP($F86,Experiment!$A$2:$U$90,MATCH(Results!AE$1,Experiment!$A$1:$U$1,0),FALSE)</f>
        <v>7593.75</v>
      </c>
      <c r="AF86" s="2">
        <f>VLOOKUP($F86,Experiment!$A$2:$U$90,MATCH(Results!AF$1,Experiment!$A$1:$U$1,0),FALSE)</f>
        <v>87.142125289666879</v>
      </c>
      <c r="AG86" s="3">
        <f>VLOOKUP($F86,Experiment!$A$2:$W$90,MATCH(Results!AG$1,Experiment!$A$1:$W$1,0),FALSE)</f>
        <v>0.82730419370997643</v>
      </c>
      <c r="AH86" s="3">
        <f>VLOOKUP($F86,Experiment!$A$2:$W$90,MATCH(Results!AH$1,Experiment!$A$1:$W$1,0),FALSE)</f>
        <v>0.38648875795104182</v>
      </c>
      <c r="AI86" s="3">
        <f>VLOOKUP($F86,Experiment!$A$2:$X$90,MATCH(Results!AI$1,Experiment!$A$1:$X$1,0),FALSE)</f>
        <v>0.61351124204895813</v>
      </c>
      <c r="AJ86" s="2">
        <f>Table1[[#This Row],[Gain]]^Table1[[#This Row],[θ]]</f>
        <v>217.42755411656807</v>
      </c>
      <c r="AK86" s="2">
        <f>-Table1[[#This Row],[λ]]*-Table1[[#This Row],[Loss]]^Table1[[#This Row],[θ]]</f>
        <v>347.88408658650894</v>
      </c>
      <c r="AL86" s="2">
        <f>Table1[[#This Row],[v_n_w_g]]-Table1[[#This Row],[v_n_w_l]]</f>
        <v>-130.45653246994087</v>
      </c>
      <c r="AM86" s="2">
        <f>IF(Table1[[#This Row],[diff_v]]&gt;=1,1,0)</f>
        <v>0</v>
      </c>
    </row>
    <row r="87" spans="1:39" hidden="1" x14ac:dyDescent="0.3">
      <c r="A87">
        <v>50</v>
      </c>
      <c r="B87" t="s">
        <v>43</v>
      </c>
      <c r="C87" s="22">
        <f>VLOOKUP(Table1[[#This Row],[Subject]],'Subject Profile'!$A$2:$E$8,4,FALSE)</f>
        <v>1.1960207441678836</v>
      </c>
      <c r="D87" s="22">
        <f>VLOOKUP(Table1[[#This Row],[Subject]],'Subject Profile'!$A$2:$E$8,5,FALSE)</f>
        <v>-1.6</v>
      </c>
      <c r="E87" t="s">
        <v>108</v>
      </c>
      <c r="F87" t="s">
        <v>95</v>
      </c>
      <c r="G87" t="s">
        <v>5</v>
      </c>
      <c r="H87">
        <f>IF(Table1[[#This Row],[decision]]="accept",1,0)</f>
        <v>0</v>
      </c>
      <c r="I87">
        <v>0</v>
      </c>
      <c r="J87">
        <v>360</v>
      </c>
      <c r="K87">
        <v>1664285998</v>
      </c>
      <c r="L87">
        <v>12</v>
      </c>
      <c r="M87" t="str">
        <f>VLOOKUP($F87,Experiment!$A$2:$U$90,MATCH(Results!M$1,Experiment!$A$1:$U$1,0)+1,FALSE)</f>
        <v>I</v>
      </c>
      <c r="N87">
        <f>IF(Table1[[#This Row],[Impact]]="I",0,1)</f>
        <v>0</v>
      </c>
      <c r="O87" s="2">
        <f>VLOOKUP($F87,Experiment!$A$2:$U$90,MATCH(Results!O$1,Experiment!$A$1:$U$1,0),FALSE)</f>
        <v>-90</v>
      </c>
      <c r="P87" s="3">
        <f>VLOOKUP($F87,Experiment!$A$2:$U$90,MATCH(Results!P$1,Experiment!$A$1:$U$1,0),FALSE)</f>
        <v>0.5</v>
      </c>
      <c r="Q87" s="2">
        <f>VLOOKUP($F87,Experiment!$A$2:$U$90,MATCH(Results!Q$1,Experiment!$A$1:$U$1,0),FALSE)</f>
        <v>90</v>
      </c>
      <c r="R87" s="3">
        <f>VLOOKUP($F87,Experiment!$A$2:$U$90,MATCH(Results!R$1,Experiment!$A$1:$U$1,0),FALSE)</f>
        <v>0.5</v>
      </c>
      <c r="S87" s="2">
        <f>VLOOKUP($F87,Experiment!$A$2:$U$90,MATCH(Results!S$1,Experiment!$A$1:$U$1,0),FALSE)</f>
        <v>0</v>
      </c>
      <c r="T87" s="2">
        <f>VLOOKUP($F87,Experiment!$A$2:$U$90,MATCH(Results!T$1,Experiment!$A$1:$U$1,0),FALSE)</f>
        <v>8100</v>
      </c>
      <c r="U87" s="2">
        <f>VLOOKUP($F87,Experiment!$A$2:$U$90,MATCH(Results!U$1,Experiment!$A$1:$U$1,0),FALSE)</f>
        <v>90</v>
      </c>
      <c r="V87" s="2">
        <f>VLOOKUP($F87,Experiment!$A$2:$U$90,MATCH(Results!V$1,Experiment!$A$1:$U$1,0),FALSE)</f>
        <v>4</v>
      </c>
      <c r="W87" s="3">
        <f>VLOOKUP($F87,Experiment!$A$2:$U$90,MATCH(Results!W$1,Experiment!$A$1:$U$1,0),FALSE)</f>
        <v>0.25</v>
      </c>
      <c r="X87" s="3">
        <f>VLOOKUP($F87,Experiment!$A$2:$U$90,MATCH(Results!X$1,Experiment!$A$1:$U$1,0),FALSE)</f>
        <v>0.75</v>
      </c>
      <c r="Y87" s="2">
        <f>VLOOKUP($F87,Experiment!$A$2:$U$90,MATCH(Results!Y$1,Experiment!$A$1:$U$1,0),FALSE)</f>
        <v>1</v>
      </c>
      <c r="Z87" s="3">
        <f>VLOOKUP($F87,Experiment!$A$2:$U$90,MATCH(Results!Z$1,Experiment!$A$1:$U$1,0),FALSE)</f>
        <v>0.25</v>
      </c>
      <c r="AA87" s="3">
        <f>VLOOKUP($F87,Experiment!$A$2:$U$90,MATCH(Results!AA$1,Experiment!$A$1:$U$1,0),FALSE)</f>
        <v>0.5</v>
      </c>
      <c r="AB87" s="3">
        <f>VLOOKUP($F87,Experiment!$A$2:$U$90,MATCH(Results!AB$1,Experiment!$A$1:$U$1,0),FALSE)</f>
        <v>0.375</v>
      </c>
      <c r="AC87" s="3">
        <f>VLOOKUP($F87,Experiment!$A$2:$U$90,MATCH(Results!AC$1,Experiment!$A$1:$U$1,0),FALSE)</f>
        <v>0.625</v>
      </c>
      <c r="AD87" s="2">
        <f>VLOOKUP($F87,Experiment!$A$2:$U$90,MATCH(Results!AD$1,Experiment!$A$1:$U$1,0),FALSE)</f>
        <v>22.5</v>
      </c>
      <c r="AE87" s="2">
        <f>VLOOKUP($F87,Experiment!$A$2:$U$90,MATCH(Results!AE$1,Experiment!$A$1:$U$1,0),FALSE)</f>
        <v>7593.75</v>
      </c>
      <c r="AF87" s="2">
        <f>VLOOKUP($F87,Experiment!$A$2:$U$90,MATCH(Results!AF$1,Experiment!$A$1:$U$1,0),FALSE)</f>
        <v>87.142125289666879</v>
      </c>
      <c r="AG87" s="3">
        <f>VLOOKUP($F87,Experiment!$A$2:$W$90,MATCH(Results!AG$1,Experiment!$A$1:$W$1,0),FALSE)</f>
        <v>1</v>
      </c>
      <c r="AH87" s="3">
        <f>VLOOKUP($F87,Experiment!$A$2:$W$90,MATCH(Results!AH$1,Experiment!$A$1:$W$1,0),FALSE)</f>
        <v>0.625</v>
      </c>
      <c r="AI87" s="3">
        <f>VLOOKUP($F87,Experiment!$A$2:$X$90,MATCH(Results!AI$1,Experiment!$A$1:$X$1,0),FALSE)</f>
        <v>0.375</v>
      </c>
      <c r="AJ87" s="2">
        <f>Table1[[#This Row],[Gain]]^Table1[[#This Row],[θ]]</f>
        <v>217.42755411656807</v>
      </c>
      <c r="AK87" s="2">
        <f>-Table1[[#This Row],[λ]]*-Table1[[#This Row],[Loss]]^Table1[[#This Row],[θ]]</f>
        <v>347.88408658650894</v>
      </c>
      <c r="AL87" s="2">
        <f>Table1[[#This Row],[v_n_w_g]]-Table1[[#This Row],[v_n_w_l]]</f>
        <v>-130.45653246994087</v>
      </c>
      <c r="AM87" s="2">
        <f>IF(Table1[[#This Row],[diff_v]]&gt;=1,1,0)</f>
        <v>0</v>
      </c>
    </row>
    <row r="88" spans="1:39" hidden="1" x14ac:dyDescent="0.3">
      <c r="A88">
        <v>51</v>
      </c>
      <c r="B88" t="s">
        <v>43</v>
      </c>
      <c r="C88" s="22">
        <f>VLOOKUP(Table1[[#This Row],[Subject]],'Subject Profile'!$A$2:$E$8,4,FALSE)</f>
        <v>1.1960207441678836</v>
      </c>
      <c r="D88" s="22">
        <f>VLOOKUP(Table1[[#This Row],[Subject]],'Subject Profile'!$A$2:$E$8,5,FALSE)</f>
        <v>-1.6</v>
      </c>
      <c r="E88" t="s">
        <v>108</v>
      </c>
      <c r="F88" t="s">
        <v>55</v>
      </c>
      <c r="G88" t="s">
        <v>56</v>
      </c>
      <c r="H88">
        <f>IF(Table1[[#This Row],[decision]]="accept",1,0)</f>
        <v>0</v>
      </c>
      <c r="I88">
        <v>0</v>
      </c>
      <c r="J88">
        <v>360</v>
      </c>
      <c r="K88">
        <v>1664286004</v>
      </c>
      <c r="L88">
        <v>6</v>
      </c>
      <c r="M88" t="str">
        <f>VLOOKUP($F88,Experiment!$A$2:$U$90,MATCH(Results!M$1,Experiment!$A$1:$U$1,0)+1,FALSE)</f>
        <v>R</v>
      </c>
      <c r="N88">
        <f>IF(Table1[[#This Row],[Impact]]="I",0,1)</f>
        <v>1</v>
      </c>
      <c r="O88" s="2">
        <f>VLOOKUP($F88,Experiment!$A$2:$U$90,MATCH(Results!O$1,Experiment!$A$1:$U$1,0),FALSE)</f>
        <v>0</v>
      </c>
      <c r="P88" s="3">
        <f>VLOOKUP($F88,Experiment!$A$2:$U$90,MATCH(Results!P$1,Experiment!$A$1:$U$1,0),FALSE)</f>
        <v>0</v>
      </c>
      <c r="Q88" s="2">
        <f>VLOOKUP($F88,Experiment!$A$2:$U$90,MATCH(Results!Q$1,Experiment!$A$1:$U$1,0),FALSE)</f>
        <v>0</v>
      </c>
      <c r="R88" s="3">
        <f>VLOOKUP($F88,Experiment!$A$2:$U$90,MATCH(Results!R$1,Experiment!$A$1:$U$1,0),FALSE)</f>
        <v>0</v>
      </c>
      <c r="S88" s="2">
        <f>VLOOKUP($F88,Experiment!$A$2:$U$90,MATCH(Results!S$1,Experiment!$A$1:$U$1,0),FALSE)</f>
        <v>0</v>
      </c>
      <c r="T88" s="2">
        <f>VLOOKUP($F88,Experiment!$A$2:$U$90,MATCH(Results!T$1,Experiment!$A$1:$U$1,0),FALSE)</f>
        <v>0</v>
      </c>
      <c r="U88" s="2">
        <f>VLOOKUP($F88,Experiment!$A$2:$U$90,MATCH(Results!U$1,Experiment!$A$1:$U$1,0),FALSE)</f>
        <v>0</v>
      </c>
      <c r="V88" s="2">
        <f>VLOOKUP($F88,Experiment!$A$2:$U$90,MATCH(Results!V$1,Experiment!$A$1:$U$1,0),FALSE)</f>
        <v>0</v>
      </c>
      <c r="W88" s="3">
        <f>VLOOKUP($F88,Experiment!$A$2:$U$90,MATCH(Results!W$1,Experiment!$A$1:$U$1,0),FALSE)</f>
        <v>0</v>
      </c>
      <c r="X88" s="3">
        <f>VLOOKUP($F88,Experiment!$A$2:$U$90,MATCH(Results!X$1,Experiment!$A$1:$U$1,0),FALSE)</f>
        <v>0</v>
      </c>
      <c r="Y88" s="2">
        <f>VLOOKUP($F88,Experiment!$A$2:$U$90,MATCH(Results!Y$1,Experiment!$A$1:$U$1,0),FALSE)</f>
        <v>0</v>
      </c>
      <c r="Z88" s="3">
        <f>VLOOKUP($F88,Experiment!$A$2:$U$90,MATCH(Results!Z$1,Experiment!$A$1:$U$1,0),FALSE)</f>
        <v>0</v>
      </c>
      <c r="AA88" s="3">
        <f>VLOOKUP($F88,Experiment!$A$2:$U$90,MATCH(Results!AA$1,Experiment!$A$1:$U$1,0),FALSE)</f>
        <v>0</v>
      </c>
      <c r="AB88" s="3">
        <f>VLOOKUP($F88,Experiment!$A$2:$U$90,MATCH(Results!AB$1,Experiment!$A$1:$U$1,0),FALSE)</f>
        <v>0</v>
      </c>
      <c r="AC88" s="3">
        <f>VLOOKUP($F88,Experiment!$A$2:$U$90,MATCH(Results!AC$1,Experiment!$A$1:$U$1,0),FALSE)</f>
        <v>0</v>
      </c>
      <c r="AD88" s="2">
        <f>VLOOKUP($F88,Experiment!$A$2:$U$90,MATCH(Results!AD$1,Experiment!$A$1:$U$1,0),FALSE)</f>
        <v>0</v>
      </c>
      <c r="AE88" s="2">
        <f>VLOOKUP($F88,Experiment!$A$2:$U$90,MATCH(Results!AE$1,Experiment!$A$1:$U$1,0),FALSE)</f>
        <v>0</v>
      </c>
      <c r="AF88" s="2">
        <f>VLOOKUP($F88,Experiment!$A$2:$U$90,MATCH(Results!AF$1,Experiment!$A$1:$U$1,0),FALSE)</f>
        <v>0</v>
      </c>
      <c r="AG88" s="2"/>
      <c r="AH88" s="3">
        <f>VLOOKUP($F88,Experiment!$A$2:$W$90,MATCH(Results!AH$1,Experiment!$A$1:$W$1,0),FALSE)</f>
        <v>0</v>
      </c>
      <c r="AI88" s="2">
        <f>VLOOKUP($F88,Experiment!$A$2:$X$90,MATCH(Results!AI$1,Experiment!$A$1:$X$1,0),FALSE)</f>
        <v>0</v>
      </c>
      <c r="AJ88" s="2">
        <f>Table1[[#This Row],[Gain]]^Table1[[#This Row],[θ]]</f>
        <v>0</v>
      </c>
      <c r="AK88" s="2">
        <f>-Table1[[#This Row],[λ]]*-Table1[[#This Row],[Loss]]^Table1[[#This Row],[θ]]</f>
        <v>0</v>
      </c>
      <c r="AL88" s="2">
        <f>Table1[[#This Row],[v_n_w_g]]-Table1[[#This Row],[v_n_w_l]]</f>
        <v>0</v>
      </c>
      <c r="AM88" s="2">
        <f>IF(Table1[[#This Row],[diff_v]]&gt;=1,1,0)</f>
        <v>0</v>
      </c>
    </row>
    <row r="89" spans="1:39" hidden="1" x14ac:dyDescent="0.3">
      <c r="A89">
        <v>52</v>
      </c>
      <c r="B89" t="s">
        <v>43</v>
      </c>
      <c r="C89" s="22">
        <f>VLOOKUP(Table1[[#This Row],[Subject]],'Subject Profile'!$A$2:$E$8,4,FALSE)</f>
        <v>1.1960207441678836</v>
      </c>
      <c r="D89" s="22">
        <f>VLOOKUP(Table1[[#This Row],[Subject]],'Subject Profile'!$A$2:$E$8,5,FALSE)</f>
        <v>-1.6</v>
      </c>
      <c r="E89" t="s">
        <v>108</v>
      </c>
      <c r="F89" t="s">
        <v>96</v>
      </c>
      <c r="G89" t="s">
        <v>5</v>
      </c>
      <c r="H89">
        <f>IF(Table1[[#This Row],[decision]]="accept",1,0)</f>
        <v>0</v>
      </c>
      <c r="I89">
        <v>0</v>
      </c>
      <c r="J89">
        <v>360</v>
      </c>
      <c r="K89">
        <v>1664286015</v>
      </c>
      <c r="L89">
        <v>11</v>
      </c>
      <c r="M89" t="str">
        <f>VLOOKUP($F89,Experiment!$A$2:$U$90,MATCH(Results!M$1,Experiment!$A$1:$U$1,0)+1,FALSE)</f>
        <v>G</v>
      </c>
      <c r="N89">
        <f>IF(Table1[[#This Row],[Impact]]="I",0,1)</f>
        <v>1</v>
      </c>
      <c r="O89" s="2">
        <f>VLOOKUP($F89,Experiment!$A$2:$U$90,MATCH(Results!O$1,Experiment!$A$1:$U$1,0),FALSE)</f>
        <v>-50</v>
      </c>
      <c r="P89" s="3">
        <f>VLOOKUP($F89,Experiment!$A$2:$U$90,MATCH(Results!P$1,Experiment!$A$1:$U$1,0),FALSE)</f>
        <v>0.5</v>
      </c>
      <c r="Q89" s="2">
        <f>VLOOKUP($F89,Experiment!$A$2:$U$90,MATCH(Results!Q$1,Experiment!$A$1:$U$1,0),FALSE)</f>
        <v>40</v>
      </c>
      <c r="R89" s="3">
        <f>VLOOKUP($F89,Experiment!$A$2:$U$90,MATCH(Results!R$1,Experiment!$A$1:$U$1,0),FALSE)</f>
        <v>0.5</v>
      </c>
      <c r="S89" s="2">
        <f>VLOOKUP($F89,Experiment!$A$2:$U$90,MATCH(Results!S$1,Experiment!$A$1:$U$1,0),FALSE)</f>
        <v>-5</v>
      </c>
      <c r="T89" s="2">
        <f>VLOOKUP($F89,Experiment!$A$2:$U$90,MATCH(Results!T$1,Experiment!$A$1:$U$1,0),FALSE)</f>
        <v>2025</v>
      </c>
      <c r="U89" s="2">
        <f>VLOOKUP($F89,Experiment!$A$2:$U$90,MATCH(Results!U$1,Experiment!$A$1:$U$1,0),FALSE)</f>
        <v>45</v>
      </c>
      <c r="V89" s="2">
        <f>VLOOKUP($F89,Experiment!$A$2:$U$90,MATCH(Results!V$1,Experiment!$A$1:$U$1,0),FALSE)</f>
        <v>2</v>
      </c>
      <c r="W89" s="3">
        <f>VLOOKUP($F89,Experiment!$A$2:$U$90,MATCH(Results!W$1,Experiment!$A$1:$U$1,0),FALSE)</f>
        <v>0.25</v>
      </c>
      <c r="X89" s="3">
        <f>VLOOKUP($F89,Experiment!$A$2:$U$90,MATCH(Results!X$1,Experiment!$A$1:$U$1,0),FALSE)</f>
        <v>0.75</v>
      </c>
      <c r="Y89" s="2">
        <f>VLOOKUP($F89,Experiment!$A$2:$U$90,MATCH(Results!Y$1,Experiment!$A$1:$U$1,0),FALSE)</f>
        <v>2</v>
      </c>
      <c r="Z89" s="3">
        <f>VLOOKUP($F89,Experiment!$A$2:$U$90,MATCH(Results!Z$1,Experiment!$A$1:$U$1,0),FALSE)</f>
        <v>0.5</v>
      </c>
      <c r="AA89" s="3">
        <f>VLOOKUP($F89,Experiment!$A$2:$U$90,MATCH(Results!AA$1,Experiment!$A$1:$U$1,0),FALSE)</f>
        <v>0.25</v>
      </c>
      <c r="AB89" s="3">
        <f>VLOOKUP($F89,Experiment!$A$2:$U$90,MATCH(Results!AB$1,Experiment!$A$1:$U$1,0),FALSE)</f>
        <v>0.625</v>
      </c>
      <c r="AC89" s="3">
        <f>VLOOKUP($F89,Experiment!$A$2:$U$90,MATCH(Results!AC$1,Experiment!$A$1:$U$1,0),FALSE)</f>
        <v>0.375</v>
      </c>
      <c r="AD89" s="2">
        <f>VLOOKUP($F89,Experiment!$A$2:$U$90,MATCH(Results!AD$1,Experiment!$A$1:$U$1,0),FALSE)</f>
        <v>-16.25</v>
      </c>
      <c r="AE89" s="2">
        <f>VLOOKUP($F89,Experiment!$A$2:$U$90,MATCH(Results!AE$1,Experiment!$A$1:$U$1,0),FALSE)</f>
        <v>1898.4375</v>
      </c>
      <c r="AF89" s="2">
        <f>VLOOKUP($F89,Experiment!$A$2:$U$90,MATCH(Results!AF$1,Experiment!$A$1:$U$1,0),FALSE)</f>
        <v>43.571062644833439</v>
      </c>
      <c r="AG89" s="3">
        <f>VLOOKUP($F89,Experiment!$A$2:$W$90,MATCH(Results!AG$1,Experiment!$A$1:$W$1,0),FALSE)</f>
        <v>0.82730419370997643</v>
      </c>
      <c r="AH89" s="3">
        <f>VLOOKUP($F89,Experiment!$A$2:$W$90,MATCH(Results!AH$1,Experiment!$A$1:$W$1,0),FALSE)</f>
        <v>0.38648875795104182</v>
      </c>
      <c r="AI89" s="3">
        <f>VLOOKUP($F89,Experiment!$A$2:$X$90,MATCH(Results!AI$1,Experiment!$A$1:$X$1,0),FALSE)</f>
        <v>0.61351124204895813</v>
      </c>
      <c r="AJ89" s="2">
        <f>Table1[[#This Row],[Gain]]^Table1[[#This Row],[θ]]</f>
        <v>82.432217522931154</v>
      </c>
      <c r="AK89" s="2">
        <f>-Table1[[#This Row],[λ]]*-Table1[[#This Row],[Loss]]^Table1[[#This Row],[θ]]</f>
        <v>172.23577024121218</v>
      </c>
      <c r="AL89" s="2">
        <f>Table1[[#This Row],[v_n_w_g]]-Table1[[#This Row],[v_n_w_l]]</f>
        <v>-89.803552718281026</v>
      </c>
      <c r="AM89" s="2">
        <f>IF(Table1[[#This Row],[diff_v]]&gt;=1,1,0)</f>
        <v>0</v>
      </c>
    </row>
    <row r="90" spans="1:39" hidden="1" x14ac:dyDescent="0.3">
      <c r="A90">
        <v>53</v>
      </c>
      <c r="B90" t="s">
        <v>43</v>
      </c>
      <c r="C90" s="22">
        <f>VLOOKUP(Table1[[#This Row],[Subject]],'Subject Profile'!$A$2:$E$8,4,FALSE)</f>
        <v>1.1960207441678836</v>
      </c>
      <c r="D90" s="22">
        <f>VLOOKUP(Table1[[#This Row],[Subject]],'Subject Profile'!$A$2:$E$8,5,FALSE)</f>
        <v>-1.6</v>
      </c>
      <c r="E90" t="s">
        <v>108</v>
      </c>
      <c r="F90" t="s">
        <v>97</v>
      </c>
      <c r="G90" t="s">
        <v>7</v>
      </c>
      <c r="H90">
        <f>IF(Table1[[#This Row],[decision]]="accept",1,0)</f>
        <v>1</v>
      </c>
      <c r="I90">
        <v>10</v>
      </c>
      <c r="J90">
        <v>370</v>
      </c>
      <c r="K90">
        <v>1664286034</v>
      </c>
      <c r="L90">
        <v>19</v>
      </c>
      <c r="M90" t="str">
        <f>VLOOKUP($F90,Experiment!$A$2:$U$90,MATCH(Results!M$1,Experiment!$A$1:$U$1,0)+1,FALSE)</f>
        <v>G</v>
      </c>
      <c r="N90">
        <f>IF(Table1[[#This Row],[Impact]]="I",0,1)</f>
        <v>1</v>
      </c>
      <c r="O90" s="2">
        <f>VLOOKUP($F90,Experiment!$A$2:$U$90,MATCH(Results!O$1,Experiment!$A$1:$U$1,0),FALSE)</f>
        <v>-10</v>
      </c>
      <c r="P90" s="3">
        <f>VLOOKUP($F90,Experiment!$A$2:$U$90,MATCH(Results!P$1,Experiment!$A$1:$U$1,0),FALSE)</f>
        <v>0.5</v>
      </c>
      <c r="Q90" s="2">
        <f>VLOOKUP($F90,Experiment!$A$2:$U$90,MATCH(Results!Q$1,Experiment!$A$1:$U$1,0),FALSE)</f>
        <v>10</v>
      </c>
      <c r="R90" s="3">
        <f>VLOOKUP($F90,Experiment!$A$2:$U$90,MATCH(Results!R$1,Experiment!$A$1:$U$1,0),FALSE)</f>
        <v>0.5</v>
      </c>
      <c r="S90" s="2">
        <f>VLOOKUP($F90,Experiment!$A$2:$U$90,MATCH(Results!S$1,Experiment!$A$1:$U$1,0),FALSE)</f>
        <v>0</v>
      </c>
      <c r="T90" s="2">
        <f>VLOOKUP($F90,Experiment!$A$2:$U$90,MATCH(Results!T$1,Experiment!$A$1:$U$1,0),FALSE)</f>
        <v>100</v>
      </c>
      <c r="U90" s="2">
        <f>VLOOKUP($F90,Experiment!$A$2:$U$90,MATCH(Results!U$1,Experiment!$A$1:$U$1,0),FALSE)</f>
        <v>10</v>
      </c>
      <c r="V90" s="2">
        <f>VLOOKUP($F90,Experiment!$A$2:$U$90,MATCH(Results!V$1,Experiment!$A$1:$U$1,0),FALSE)</f>
        <v>4</v>
      </c>
      <c r="W90" s="3">
        <f>VLOOKUP($F90,Experiment!$A$2:$U$90,MATCH(Results!W$1,Experiment!$A$1:$U$1,0),FALSE)</f>
        <v>0.25</v>
      </c>
      <c r="X90" s="3">
        <f>VLOOKUP($F90,Experiment!$A$2:$U$90,MATCH(Results!X$1,Experiment!$A$1:$U$1,0),FALSE)</f>
        <v>0.75</v>
      </c>
      <c r="Y90" s="2">
        <f>VLOOKUP($F90,Experiment!$A$2:$U$90,MATCH(Results!Y$1,Experiment!$A$1:$U$1,0),FALSE)</f>
        <v>1</v>
      </c>
      <c r="Z90" s="3">
        <f>VLOOKUP($F90,Experiment!$A$2:$U$90,MATCH(Results!Z$1,Experiment!$A$1:$U$1,0),FALSE)</f>
        <v>0.25</v>
      </c>
      <c r="AA90" s="3">
        <f>VLOOKUP($F90,Experiment!$A$2:$U$90,MATCH(Results!AA$1,Experiment!$A$1:$U$1,0),FALSE)</f>
        <v>0.5</v>
      </c>
      <c r="AB90" s="3">
        <f>VLOOKUP($F90,Experiment!$A$2:$U$90,MATCH(Results!AB$1,Experiment!$A$1:$U$1,0),FALSE)</f>
        <v>0.375</v>
      </c>
      <c r="AC90" s="3">
        <f>VLOOKUP($F90,Experiment!$A$2:$U$90,MATCH(Results!AC$1,Experiment!$A$1:$U$1,0),FALSE)</f>
        <v>0.625</v>
      </c>
      <c r="AD90" s="2">
        <f>VLOOKUP($F90,Experiment!$A$2:$U$90,MATCH(Results!AD$1,Experiment!$A$1:$U$1,0),FALSE)</f>
        <v>2.5</v>
      </c>
      <c r="AE90" s="2">
        <f>VLOOKUP($F90,Experiment!$A$2:$U$90,MATCH(Results!AE$1,Experiment!$A$1:$U$1,0),FALSE)</f>
        <v>93.75</v>
      </c>
      <c r="AF90" s="2">
        <f>VLOOKUP($F90,Experiment!$A$2:$U$90,MATCH(Results!AF$1,Experiment!$A$1:$U$1,0),FALSE)</f>
        <v>9.6824583655185421</v>
      </c>
      <c r="AG90" s="3">
        <f>VLOOKUP($F90,Experiment!$A$2:$W$90,MATCH(Results!AG$1,Experiment!$A$1:$W$1,0),FALSE)</f>
        <v>1</v>
      </c>
      <c r="AH90" s="3">
        <f>VLOOKUP($F90,Experiment!$A$2:$W$90,MATCH(Results!AH$1,Experiment!$A$1:$W$1,0),FALSE)</f>
        <v>0.625</v>
      </c>
      <c r="AI90" s="3">
        <f>VLOOKUP($F90,Experiment!$A$2:$X$90,MATCH(Results!AI$1,Experiment!$A$1:$X$1,0),FALSE)</f>
        <v>0.375</v>
      </c>
      <c r="AJ90" s="2">
        <f>Table1[[#This Row],[Gain]]^Table1[[#This Row],[θ]]</f>
        <v>15.704378148368352</v>
      </c>
      <c r="AK90" s="2">
        <f>-Table1[[#This Row],[λ]]*-Table1[[#This Row],[Loss]]^Table1[[#This Row],[θ]]</f>
        <v>25.127005037389367</v>
      </c>
      <c r="AL90" s="2">
        <f>Table1[[#This Row],[v_n_w_g]]-Table1[[#This Row],[v_n_w_l]]</f>
        <v>-9.4226268890210143</v>
      </c>
      <c r="AM90" s="2">
        <f>IF(Table1[[#This Row],[diff_v]]&gt;=1,1,0)</f>
        <v>0</v>
      </c>
    </row>
    <row r="91" spans="1:39" hidden="1" x14ac:dyDescent="0.3">
      <c r="A91">
        <v>54</v>
      </c>
      <c r="B91" t="s">
        <v>43</v>
      </c>
      <c r="C91" s="22">
        <f>VLOOKUP(Table1[[#This Row],[Subject]],'Subject Profile'!$A$2:$E$8,4,FALSE)</f>
        <v>1.1960207441678836</v>
      </c>
      <c r="D91" s="22">
        <f>VLOOKUP(Table1[[#This Row],[Subject]],'Subject Profile'!$A$2:$E$8,5,FALSE)</f>
        <v>-1.6</v>
      </c>
      <c r="E91" t="s">
        <v>108</v>
      </c>
      <c r="F91" t="s">
        <v>98</v>
      </c>
      <c r="G91" t="s">
        <v>5</v>
      </c>
      <c r="H91">
        <f>IF(Table1[[#This Row],[decision]]="accept",1,0)</f>
        <v>0</v>
      </c>
      <c r="I91">
        <v>0</v>
      </c>
      <c r="J91">
        <v>370</v>
      </c>
      <c r="K91">
        <v>1664286053</v>
      </c>
      <c r="L91">
        <v>19</v>
      </c>
      <c r="M91" t="str">
        <f>VLOOKUP($F91,Experiment!$A$2:$U$90,MATCH(Results!M$1,Experiment!$A$1:$U$1,0)+1,FALSE)</f>
        <v>I</v>
      </c>
      <c r="N91">
        <f>IF(Table1[[#This Row],[Impact]]="I",0,1)</f>
        <v>0</v>
      </c>
      <c r="O91" s="2">
        <f>VLOOKUP($F91,Experiment!$A$2:$U$90,MATCH(Results!O$1,Experiment!$A$1:$U$1,0),FALSE)</f>
        <v>-10</v>
      </c>
      <c r="P91" s="3">
        <f>VLOOKUP($F91,Experiment!$A$2:$U$90,MATCH(Results!P$1,Experiment!$A$1:$U$1,0),FALSE)</f>
        <v>0.5</v>
      </c>
      <c r="Q91" s="2">
        <f>VLOOKUP($F91,Experiment!$A$2:$U$90,MATCH(Results!Q$1,Experiment!$A$1:$U$1,0),FALSE)</f>
        <v>0</v>
      </c>
      <c r="R91" s="3">
        <f>VLOOKUP($F91,Experiment!$A$2:$U$90,MATCH(Results!R$1,Experiment!$A$1:$U$1,0),FALSE)</f>
        <v>0.5</v>
      </c>
      <c r="S91" s="2">
        <f>VLOOKUP($F91,Experiment!$A$2:$U$90,MATCH(Results!S$1,Experiment!$A$1:$U$1,0),FALSE)</f>
        <v>-5</v>
      </c>
      <c r="T91" s="2">
        <f>VLOOKUP($F91,Experiment!$A$2:$U$90,MATCH(Results!T$1,Experiment!$A$1:$U$1,0),FALSE)</f>
        <v>25</v>
      </c>
      <c r="U91" s="2">
        <f>VLOOKUP($F91,Experiment!$A$2:$U$90,MATCH(Results!U$1,Experiment!$A$1:$U$1,0),FALSE)</f>
        <v>5</v>
      </c>
      <c r="V91" s="2">
        <f>VLOOKUP($F91,Experiment!$A$2:$U$90,MATCH(Results!V$1,Experiment!$A$1:$U$1,0),FALSE)</f>
        <v>2</v>
      </c>
      <c r="W91" s="3">
        <f>VLOOKUP($F91,Experiment!$A$2:$U$90,MATCH(Results!W$1,Experiment!$A$1:$U$1,0),FALSE)</f>
        <v>0.25</v>
      </c>
      <c r="X91" s="3">
        <f>VLOOKUP($F91,Experiment!$A$2:$U$90,MATCH(Results!X$1,Experiment!$A$1:$U$1,0),FALSE)</f>
        <v>0.75</v>
      </c>
      <c r="Y91" s="2">
        <f>VLOOKUP($F91,Experiment!$A$2:$U$90,MATCH(Results!Y$1,Experiment!$A$1:$U$1,0),FALSE)</f>
        <v>2</v>
      </c>
      <c r="Z91" s="3">
        <f>VLOOKUP($F91,Experiment!$A$2:$U$90,MATCH(Results!Z$1,Experiment!$A$1:$U$1,0),FALSE)</f>
        <v>0.5</v>
      </c>
      <c r="AA91" s="3">
        <f>VLOOKUP($F91,Experiment!$A$2:$U$90,MATCH(Results!AA$1,Experiment!$A$1:$U$1,0),FALSE)</f>
        <v>0.25</v>
      </c>
      <c r="AB91" s="3">
        <f>VLOOKUP($F91,Experiment!$A$2:$U$90,MATCH(Results!AB$1,Experiment!$A$1:$U$1,0),FALSE)</f>
        <v>0.625</v>
      </c>
      <c r="AC91" s="3">
        <f>VLOOKUP($F91,Experiment!$A$2:$U$90,MATCH(Results!AC$1,Experiment!$A$1:$U$1,0),FALSE)</f>
        <v>0.375</v>
      </c>
      <c r="AD91" s="2">
        <f>VLOOKUP($F91,Experiment!$A$2:$U$90,MATCH(Results!AD$1,Experiment!$A$1:$U$1,0),FALSE)</f>
        <v>-6.25</v>
      </c>
      <c r="AE91" s="2">
        <f>VLOOKUP($F91,Experiment!$A$2:$U$90,MATCH(Results!AE$1,Experiment!$A$1:$U$1,0),FALSE)</f>
        <v>23.4375</v>
      </c>
      <c r="AF91" s="2">
        <f>VLOOKUP($F91,Experiment!$A$2:$U$90,MATCH(Results!AF$1,Experiment!$A$1:$U$1,0),FALSE)</f>
        <v>4.8412291827592711</v>
      </c>
      <c r="AG91" s="3">
        <f>VLOOKUP($F91,Experiment!$A$2:$W$90,MATCH(Results!AG$1,Experiment!$A$1:$W$1,0),FALSE)</f>
        <v>0.82730419370997643</v>
      </c>
      <c r="AH91" s="3">
        <f>VLOOKUP($F91,Experiment!$A$2:$W$90,MATCH(Results!AH$1,Experiment!$A$1:$W$1,0),FALSE)</f>
        <v>0.38648875795104182</v>
      </c>
      <c r="AI91" s="3">
        <f>VLOOKUP($F91,Experiment!$A$2:$X$90,MATCH(Results!AI$1,Experiment!$A$1:$X$1,0),FALSE)</f>
        <v>0.61351124204895813</v>
      </c>
      <c r="AJ91" s="2">
        <f>Table1[[#This Row],[Gain]]^Table1[[#This Row],[θ]]</f>
        <v>0</v>
      </c>
      <c r="AK91" s="2">
        <f>-Table1[[#This Row],[λ]]*-Table1[[#This Row],[Loss]]^Table1[[#This Row],[θ]]</f>
        <v>25.127005037389367</v>
      </c>
      <c r="AL91" s="2">
        <f>Table1[[#This Row],[v_n_w_g]]-Table1[[#This Row],[v_n_w_l]]</f>
        <v>-25.127005037389367</v>
      </c>
      <c r="AM91" s="2">
        <f>IF(Table1[[#This Row],[diff_v]]&gt;=1,1,0)</f>
        <v>0</v>
      </c>
    </row>
    <row r="92" spans="1:39" hidden="1" x14ac:dyDescent="0.3">
      <c r="A92">
        <v>55</v>
      </c>
      <c r="B92" t="s">
        <v>43</v>
      </c>
      <c r="C92" s="22">
        <f>VLOOKUP(Table1[[#This Row],[Subject]],'Subject Profile'!$A$2:$E$8,4,FALSE)</f>
        <v>1.1960207441678836</v>
      </c>
      <c r="D92" s="22">
        <f>VLOOKUP(Table1[[#This Row],[Subject]],'Subject Profile'!$A$2:$E$8,5,FALSE)</f>
        <v>-1.6</v>
      </c>
      <c r="E92" t="s">
        <v>108</v>
      </c>
      <c r="F92" t="s">
        <v>99</v>
      </c>
      <c r="G92" t="s">
        <v>7</v>
      </c>
      <c r="H92">
        <f>IF(Table1[[#This Row],[decision]]="accept",1,0)</f>
        <v>1</v>
      </c>
      <c r="I92">
        <v>10</v>
      </c>
      <c r="J92">
        <v>380</v>
      </c>
      <c r="K92">
        <v>1664286059</v>
      </c>
      <c r="L92">
        <v>6</v>
      </c>
      <c r="M92" t="str">
        <f>VLOOKUP($F92,Experiment!$A$2:$U$90,MATCH(Results!M$1,Experiment!$A$1:$U$1,0)+1,FALSE)</f>
        <v>G</v>
      </c>
      <c r="N92">
        <f>IF(Table1[[#This Row],[Impact]]="I",0,1)</f>
        <v>1</v>
      </c>
      <c r="O92" s="2">
        <f>VLOOKUP($F92,Experiment!$A$2:$U$90,MATCH(Results!O$1,Experiment!$A$1:$U$1,0),FALSE)</f>
        <v>0</v>
      </c>
      <c r="P92" s="3">
        <f>VLOOKUP($F92,Experiment!$A$2:$U$90,MATCH(Results!P$1,Experiment!$A$1:$U$1,0),FALSE)</f>
        <v>0.5</v>
      </c>
      <c r="Q92" s="2">
        <f>VLOOKUP($F92,Experiment!$A$2:$U$90,MATCH(Results!Q$1,Experiment!$A$1:$U$1,0),FALSE)</f>
        <v>10</v>
      </c>
      <c r="R92" s="3">
        <f>VLOOKUP($F92,Experiment!$A$2:$U$90,MATCH(Results!R$1,Experiment!$A$1:$U$1,0),FALSE)</f>
        <v>0.5</v>
      </c>
      <c r="S92" s="2">
        <f>VLOOKUP($F92,Experiment!$A$2:$U$90,MATCH(Results!S$1,Experiment!$A$1:$U$1,0),FALSE)</f>
        <v>5</v>
      </c>
      <c r="T92" s="2">
        <f>VLOOKUP($F92,Experiment!$A$2:$U$90,MATCH(Results!T$1,Experiment!$A$1:$U$1,0),FALSE)</f>
        <v>25</v>
      </c>
      <c r="U92" s="2">
        <f>VLOOKUP($F92,Experiment!$A$2:$U$90,MATCH(Results!U$1,Experiment!$A$1:$U$1,0),FALSE)</f>
        <v>5</v>
      </c>
      <c r="V92" s="2">
        <f>VLOOKUP($F92,Experiment!$A$2:$U$90,MATCH(Results!V$1,Experiment!$A$1:$U$1,0),FALSE)</f>
        <v>2</v>
      </c>
      <c r="W92" s="3">
        <f>VLOOKUP($F92,Experiment!$A$2:$U$90,MATCH(Results!W$1,Experiment!$A$1:$U$1,0),FALSE)</f>
        <v>0.25</v>
      </c>
      <c r="X92" s="3">
        <f>VLOOKUP($F92,Experiment!$A$2:$U$90,MATCH(Results!X$1,Experiment!$A$1:$U$1,0),FALSE)</f>
        <v>0.75</v>
      </c>
      <c r="Y92" s="2">
        <f>VLOOKUP($F92,Experiment!$A$2:$U$90,MATCH(Results!Y$1,Experiment!$A$1:$U$1,0),FALSE)</f>
        <v>2</v>
      </c>
      <c r="Z92" s="3">
        <f>VLOOKUP($F92,Experiment!$A$2:$U$90,MATCH(Results!Z$1,Experiment!$A$1:$U$1,0),FALSE)</f>
        <v>0.5</v>
      </c>
      <c r="AA92" s="3">
        <f>VLOOKUP($F92,Experiment!$A$2:$U$90,MATCH(Results!AA$1,Experiment!$A$1:$U$1,0),FALSE)</f>
        <v>0.25</v>
      </c>
      <c r="AB92" s="3">
        <f>VLOOKUP($F92,Experiment!$A$2:$U$90,MATCH(Results!AB$1,Experiment!$A$1:$U$1,0),FALSE)</f>
        <v>0.625</v>
      </c>
      <c r="AC92" s="3">
        <f>VLOOKUP($F92,Experiment!$A$2:$U$90,MATCH(Results!AC$1,Experiment!$A$1:$U$1,0),FALSE)</f>
        <v>0.375</v>
      </c>
      <c r="AD92" s="2">
        <f>VLOOKUP($F92,Experiment!$A$2:$U$90,MATCH(Results!AD$1,Experiment!$A$1:$U$1,0),FALSE)</f>
        <v>3.75</v>
      </c>
      <c r="AE92" s="2">
        <f>VLOOKUP($F92,Experiment!$A$2:$U$90,MATCH(Results!AE$1,Experiment!$A$1:$U$1,0),FALSE)</f>
        <v>23.4375</v>
      </c>
      <c r="AF92" s="2">
        <f>VLOOKUP($F92,Experiment!$A$2:$U$90,MATCH(Results!AF$1,Experiment!$A$1:$U$1,0),FALSE)</f>
        <v>4.8412291827592711</v>
      </c>
      <c r="AG92" s="3">
        <f>VLOOKUP($F92,Experiment!$A$2:$W$90,MATCH(Results!AG$1,Experiment!$A$1:$W$1,0),FALSE)</f>
        <v>0.82730419370997643</v>
      </c>
      <c r="AH92" s="3">
        <f>VLOOKUP($F92,Experiment!$A$2:$W$90,MATCH(Results!AH$1,Experiment!$A$1:$W$1,0),FALSE)</f>
        <v>0.38648875795104182</v>
      </c>
      <c r="AI92" s="3">
        <f>VLOOKUP($F92,Experiment!$A$2:$X$90,MATCH(Results!AI$1,Experiment!$A$1:$X$1,0),FALSE)</f>
        <v>0.61351124204895813</v>
      </c>
      <c r="AJ92" s="2">
        <f>Table1[[#This Row],[Gain]]^Table1[[#This Row],[θ]]</f>
        <v>15.704378148368352</v>
      </c>
      <c r="AK92" s="2">
        <f>-Table1[[#This Row],[λ]]*-Table1[[#This Row],[Loss]]^Table1[[#This Row],[θ]]</f>
        <v>0</v>
      </c>
      <c r="AL92" s="2">
        <f>Table1[[#This Row],[v_n_w_g]]-Table1[[#This Row],[v_n_w_l]]</f>
        <v>15.704378148368352</v>
      </c>
      <c r="AM92" s="2">
        <f>IF(Table1[[#This Row],[diff_v]]&gt;=1,1,0)</f>
        <v>1</v>
      </c>
    </row>
    <row r="93" spans="1:39" hidden="1" x14ac:dyDescent="0.3">
      <c r="A93">
        <v>56</v>
      </c>
      <c r="B93" t="s">
        <v>43</v>
      </c>
      <c r="C93" s="22">
        <f>VLOOKUP(Table1[[#This Row],[Subject]],'Subject Profile'!$A$2:$E$8,4,FALSE)</f>
        <v>1.1960207441678836</v>
      </c>
      <c r="D93" s="22">
        <f>VLOOKUP(Table1[[#This Row],[Subject]],'Subject Profile'!$A$2:$E$8,5,FALSE)</f>
        <v>-1.6</v>
      </c>
      <c r="E93" t="s">
        <v>108</v>
      </c>
      <c r="F93" t="s">
        <v>89</v>
      </c>
      <c r="G93" t="s">
        <v>90</v>
      </c>
      <c r="H93">
        <f>IF(Table1[[#This Row],[decision]]="accept",1,0)</f>
        <v>0</v>
      </c>
      <c r="I93">
        <v>-50</v>
      </c>
      <c r="J93">
        <v>330</v>
      </c>
      <c r="K93">
        <v>1664286069</v>
      </c>
      <c r="L93">
        <v>10</v>
      </c>
      <c r="M93" t="str">
        <f>VLOOKUP($F93,Experiment!$A$2:$U$90,MATCH(Results!M$1,Experiment!$A$1:$U$1,0)+1,FALSE)</f>
        <v>T</v>
      </c>
      <c r="N93">
        <f>IF(Table1[[#This Row],[Impact]]="I",0,1)</f>
        <v>1</v>
      </c>
      <c r="O93" s="2">
        <f>VLOOKUP($F93,Experiment!$A$2:$U$90,MATCH(Results!O$1,Experiment!$A$1:$U$1,0),FALSE)</f>
        <v>0</v>
      </c>
      <c r="P93" s="3">
        <f>VLOOKUP($F93,Experiment!$A$2:$U$90,MATCH(Results!P$1,Experiment!$A$1:$U$1,0),FALSE)</f>
        <v>0</v>
      </c>
      <c r="Q93" s="2">
        <f>VLOOKUP($F93,Experiment!$A$2:$U$90,MATCH(Results!Q$1,Experiment!$A$1:$U$1,0),FALSE)</f>
        <v>0</v>
      </c>
      <c r="R93" s="3">
        <f>VLOOKUP($F93,Experiment!$A$2:$U$90,MATCH(Results!R$1,Experiment!$A$1:$U$1,0),FALSE)</f>
        <v>0</v>
      </c>
      <c r="S93" s="2">
        <f>VLOOKUP($F93,Experiment!$A$2:$U$90,MATCH(Results!S$1,Experiment!$A$1:$U$1,0),FALSE)</f>
        <v>0</v>
      </c>
      <c r="T93" s="2">
        <f>VLOOKUP($F93,Experiment!$A$2:$U$90,MATCH(Results!T$1,Experiment!$A$1:$U$1,0),FALSE)</f>
        <v>0</v>
      </c>
      <c r="U93" s="2">
        <f>VLOOKUP($F93,Experiment!$A$2:$U$90,MATCH(Results!U$1,Experiment!$A$1:$U$1,0),FALSE)</f>
        <v>0</v>
      </c>
      <c r="V93" s="2">
        <f>VLOOKUP($F93,Experiment!$A$2:$U$90,MATCH(Results!V$1,Experiment!$A$1:$U$1,0),FALSE)</f>
        <v>0</v>
      </c>
      <c r="W93" s="3">
        <f>VLOOKUP($F93,Experiment!$A$2:$U$90,MATCH(Results!W$1,Experiment!$A$1:$U$1,0),FALSE)</f>
        <v>0</v>
      </c>
      <c r="X93" s="3">
        <f>VLOOKUP($F93,Experiment!$A$2:$U$90,MATCH(Results!X$1,Experiment!$A$1:$U$1,0),FALSE)</f>
        <v>0</v>
      </c>
      <c r="Y93" s="2">
        <f>VLOOKUP($F93,Experiment!$A$2:$U$90,MATCH(Results!Y$1,Experiment!$A$1:$U$1,0),FALSE)</f>
        <v>0</v>
      </c>
      <c r="Z93" s="3">
        <f>VLOOKUP($F93,Experiment!$A$2:$U$90,MATCH(Results!Z$1,Experiment!$A$1:$U$1,0),FALSE)</f>
        <v>0</v>
      </c>
      <c r="AA93" s="3">
        <f>VLOOKUP($F93,Experiment!$A$2:$U$90,MATCH(Results!AA$1,Experiment!$A$1:$U$1,0),FALSE)</f>
        <v>0</v>
      </c>
      <c r="AB93" s="3">
        <f>VLOOKUP($F93,Experiment!$A$2:$U$90,MATCH(Results!AB$1,Experiment!$A$1:$U$1,0),FALSE)</f>
        <v>0</v>
      </c>
      <c r="AC93" s="3">
        <f>VLOOKUP($F93,Experiment!$A$2:$U$90,MATCH(Results!AC$1,Experiment!$A$1:$U$1,0),FALSE)</f>
        <v>0</v>
      </c>
      <c r="AD93" s="2">
        <f>VLOOKUP($F93,Experiment!$A$2:$U$90,MATCH(Results!AD$1,Experiment!$A$1:$U$1,0),FALSE)</f>
        <v>0</v>
      </c>
      <c r="AE93" s="2">
        <f>VLOOKUP($F93,Experiment!$A$2:$U$90,MATCH(Results!AE$1,Experiment!$A$1:$U$1,0),FALSE)</f>
        <v>0</v>
      </c>
      <c r="AF93" s="2">
        <f>VLOOKUP($F93,Experiment!$A$2:$U$90,MATCH(Results!AF$1,Experiment!$A$1:$U$1,0),FALSE)</f>
        <v>0</v>
      </c>
      <c r="AG93" s="2"/>
      <c r="AH93" s="3">
        <f>VLOOKUP($F93,Experiment!$A$2:$W$90,MATCH(Results!AH$1,Experiment!$A$1:$W$1,0),FALSE)</f>
        <v>0</v>
      </c>
      <c r="AI93" s="2">
        <f>VLOOKUP($F93,Experiment!$A$2:$X$90,MATCH(Results!AI$1,Experiment!$A$1:$X$1,0),FALSE)</f>
        <v>0</v>
      </c>
      <c r="AJ93" s="2">
        <f>Table1[[#This Row],[Gain]]^Table1[[#This Row],[θ]]</f>
        <v>0</v>
      </c>
      <c r="AK93" s="2">
        <f>-Table1[[#This Row],[λ]]*-Table1[[#This Row],[Loss]]^Table1[[#This Row],[θ]]</f>
        <v>0</v>
      </c>
      <c r="AL93" s="2">
        <f>Table1[[#This Row],[v_n_w_g]]-Table1[[#This Row],[v_n_w_l]]</f>
        <v>0</v>
      </c>
      <c r="AM93" s="2">
        <f>IF(Table1[[#This Row],[diff_v]]&gt;=1,1,0)</f>
        <v>0</v>
      </c>
    </row>
    <row r="94" spans="1:39" hidden="1" x14ac:dyDescent="0.3">
      <c r="A94">
        <v>57</v>
      </c>
      <c r="B94" t="s">
        <v>43</v>
      </c>
      <c r="C94" s="22">
        <f>VLOOKUP(Table1[[#This Row],[Subject]],'Subject Profile'!$A$2:$E$8,4,FALSE)</f>
        <v>1.1960207441678836</v>
      </c>
      <c r="D94" s="22">
        <f>VLOOKUP(Table1[[#This Row],[Subject]],'Subject Profile'!$A$2:$E$8,5,FALSE)</f>
        <v>-1.6</v>
      </c>
      <c r="E94" t="s">
        <v>108</v>
      </c>
      <c r="F94" t="s">
        <v>100</v>
      </c>
      <c r="G94" t="s">
        <v>5</v>
      </c>
      <c r="H94">
        <f>IF(Table1[[#This Row],[decision]]="accept",1,0)</f>
        <v>0</v>
      </c>
      <c r="I94">
        <v>0</v>
      </c>
      <c r="J94">
        <v>380</v>
      </c>
      <c r="K94">
        <v>1664286077</v>
      </c>
      <c r="L94">
        <v>8</v>
      </c>
      <c r="M94" t="str">
        <f>VLOOKUP($F94,Experiment!$A$2:$U$90,MATCH(Results!M$1,Experiment!$A$1:$U$1,0)+1,FALSE)</f>
        <v>I</v>
      </c>
      <c r="N94">
        <f>IF(Table1[[#This Row],[Impact]]="I",0,1)</f>
        <v>0</v>
      </c>
      <c r="O94" s="2">
        <f>VLOOKUP($F94,Experiment!$A$2:$U$90,MATCH(Results!O$1,Experiment!$A$1:$U$1,0),FALSE)</f>
        <v>-50</v>
      </c>
      <c r="P94" s="3">
        <f>VLOOKUP($F94,Experiment!$A$2:$U$90,MATCH(Results!P$1,Experiment!$A$1:$U$1,0),FALSE)</f>
        <v>0.5</v>
      </c>
      <c r="Q94" s="2">
        <f>VLOOKUP($F94,Experiment!$A$2:$U$90,MATCH(Results!Q$1,Experiment!$A$1:$U$1,0),FALSE)</f>
        <v>50</v>
      </c>
      <c r="R94" s="3">
        <f>VLOOKUP($F94,Experiment!$A$2:$U$90,MATCH(Results!R$1,Experiment!$A$1:$U$1,0),FALSE)</f>
        <v>0.5</v>
      </c>
      <c r="S94" s="2">
        <f>VLOOKUP($F94,Experiment!$A$2:$U$90,MATCH(Results!S$1,Experiment!$A$1:$U$1,0),FALSE)</f>
        <v>0</v>
      </c>
      <c r="T94" s="2">
        <f>VLOOKUP($F94,Experiment!$A$2:$U$90,MATCH(Results!T$1,Experiment!$A$1:$U$1,0),FALSE)</f>
        <v>2500</v>
      </c>
      <c r="U94" s="2">
        <f>VLOOKUP($F94,Experiment!$A$2:$U$90,MATCH(Results!U$1,Experiment!$A$1:$U$1,0),FALSE)</f>
        <v>50</v>
      </c>
      <c r="V94" s="2">
        <f>VLOOKUP($F94,Experiment!$A$2:$U$90,MATCH(Results!V$1,Experiment!$A$1:$U$1,0),FALSE)</f>
        <v>2</v>
      </c>
      <c r="W94" s="3">
        <f>VLOOKUP($F94,Experiment!$A$2:$U$90,MATCH(Results!W$1,Experiment!$A$1:$U$1,0),FALSE)</f>
        <v>0.25</v>
      </c>
      <c r="X94" s="3">
        <f>VLOOKUP($F94,Experiment!$A$2:$U$90,MATCH(Results!X$1,Experiment!$A$1:$U$1,0),FALSE)</f>
        <v>0.75</v>
      </c>
      <c r="Y94" s="2">
        <f>VLOOKUP($F94,Experiment!$A$2:$U$90,MATCH(Results!Y$1,Experiment!$A$1:$U$1,0),FALSE)</f>
        <v>2</v>
      </c>
      <c r="Z94" s="3">
        <f>VLOOKUP($F94,Experiment!$A$2:$U$90,MATCH(Results!Z$1,Experiment!$A$1:$U$1,0),FALSE)</f>
        <v>0.5</v>
      </c>
      <c r="AA94" s="3">
        <f>VLOOKUP($F94,Experiment!$A$2:$U$90,MATCH(Results!AA$1,Experiment!$A$1:$U$1,0),FALSE)</f>
        <v>0.25</v>
      </c>
      <c r="AB94" s="3">
        <f>VLOOKUP($F94,Experiment!$A$2:$U$90,MATCH(Results!AB$1,Experiment!$A$1:$U$1,0),FALSE)</f>
        <v>0.625</v>
      </c>
      <c r="AC94" s="3">
        <f>VLOOKUP($F94,Experiment!$A$2:$U$90,MATCH(Results!AC$1,Experiment!$A$1:$U$1,0),FALSE)</f>
        <v>0.375</v>
      </c>
      <c r="AD94" s="2">
        <f>VLOOKUP($F94,Experiment!$A$2:$U$90,MATCH(Results!AD$1,Experiment!$A$1:$U$1,0),FALSE)</f>
        <v>-12.5</v>
      </c>
      <c r="AE94" s="2">
        <f>VLOOKUP($F94,Experiment!$A$2:$U$90,MATCH(Results!AE$1,Experiment!$A$1:$U$1,0),FALSE)</f>
        <v>2343.75</v>
      </c>
      <c r="AF94" s="2">
        <f>VLOOKUP($F94,Experiment!$A$2:$U$90,MATCH(Results!AF$1,Experiment!$A$1:$U$1,0),FALSE)</f>
        <v>48.412291827592711</v>
      </c>
      <c r="AG94" s="3">
        <f>VLOOKUP($F94,Experiment!$A$2:$W$90,MATCH(Results!AG$1,Experiment!$A$1:$W$1,0),FALSE)</f>
        <v>0.82730419370997643</v>
      </c>
      <c r="AH94" s="3">
        <f>VLOOKUP($F94,Experiment!$A$2:$W$90,MATCH(Results!AH$1,Experiment!$A$1:$W$1,0),FALSE)</f>
        <v>0.38648875795104182</v>
      </c>
      <c r="AI94" s="3">
        <f>VLOOKUP($F94,Experiment!$A$2:$X$90,MATCH(Results!AI$1,Experiment!$A$1:$X$1,0),FALSE)</f>
        <v>0.61351124204895813</v>
      </c>
      <c r="AJ94" s="2">
        <f>Table1[[#This Row],[Gain]]^Table1[[#This Row],[θ]]</f>
        <v>107.6473564007576</v>
      </c>
      <c r="AK94" s="2">
        <f>-Table1[[#This Row],[λ]]*-Table1[[#This Row],[Loss]]^Table1[[#This Row],[θ]]</f>
        <v>172.23577024121218</v>
      </c>
      <c r="AL94" s="2">
        <f>Table1[[#This Row],[v_n_w_g]]-Table1[[#This Row],[v_n_w_l]]</f>
        <v>-64.588413840454578</v>
      </c>
      <c r="AM94" s="2">
        <f>IF(Table1[[#This Row],[diff_v]]&gt;=1,1,0)</f>
        <v>0</v>
      </c>
    </row>
    <row r="95" spans="1:39" hidden="1" x14ac:dyDescent="0.3">
      <c r="A95">
        <v>58</v>
      </c>
      <c r="B95" t="s">
        <v>43</v>
      </c>
      <c r="C95" s="22">
        <f>VLOOKUP(Table1[[#This Row],[Subject]],'Subject Profile'!$A$2:$E$8,4,FALSE)</f>
        <v>1.1960207441678836</v>
      </c>
      <c r="D95" s="22">
        <f>VLOOKUP(Table1[[#This Row],[Subject]],'Subject Profile'!$A$2:$E$8,5,FALSE)</f>
        <v>-1.6</v>
      </c>
      <c r="E95" t="s">
        <v>108</v>
      </c>
      <c r="F95" t="s">
        <v>55</v>
      </c>
      <c r="G95" t="s">
        <v>56</v>
      </c>
      <c r="H95">
        <f>IF(Table1[[#This Row],[decision]]="accept",1,0)</f>
        <v>0</v>
      </c>
      <c r="I95">
        <v>0</v>
      </c>
      <c r="J95">
        <v>380</v>
      </c>
      <c r="K95">
        <v>1664286089</v>
      </c>
      <c r="L95">
        <v>12</v>
      </c>
      <c r="M95" t="str">
        <f>VLOOKUP($F95,Experiment!$A$2:$U$90,MATCH(Results!M$1,Experiment!$A$1:$U$1,0)+1,FALSE)</f>
        <v>R</v>
      </c>
      <c r="N95">
        <f>IF(Table1[[#This Row],[Impact]]="I",0,1)</f>
        <v>1</v>
      </c>
      <c r="O95" s="2">
        <f>VLOOKUP($F95,Experiment!$A$2:$U$90,MATCH(Results!O$1,Experiment!$A$1:$U$1,0),FALSE)</f>
        <v>0</v>
      </c>
      <c r="P95" s="3">
        <f>VLOOKUP($F95,Experiment!$A$2:$U$90,MATCH(Results!P$1,Experiment!$A$1:$U$1,0),FALSE)</f>
        <v>0</v>
      </c>
      <c r="Q95" s="2">
        <f>VLOOKUP($F95,Experiment!$A$2:$U$90,MATCH(Results!Q$1,Experiment!$A$1:$U$1,0),FALSE)</f>
        <v>0</v>
      </c>
      <c r="R95" s="3">
        <f>VLOOKUP($F95,Experiment!$A$2:$U$90,MATCH(Results!R$1,Experiment!$A$1:$U$1,0),FALSE)</f>
        <v>0</v>
      </c>
      <c r="S95" s="2">
        <f>VLOOKUP($F95,Experiment!$A$2:$U$90,MATCH(Results!S$1,Experiment!$A$1:$U$1,0),FALSE)</f>
        <v>0</v>
      </c>
      <c r="T95" s="2">
        <f>VLOOKUP($F95,Experiment!$A$2:$U$90,MATCH(Results!T$1,Experiment!$A$1:$U$1,0),FALSE)</f>
        <v>0</v>
      </c>
      <c r="U95" s="2">
        <f>VLOOKUP($F95,Experiment!$A$2:$U$90,MATCH(Results!U$1,Experiment!$A$1:$U$1,0),FALSE)</f>
        <v>0</v>
      </c>
      <c r="V95" s="2">
        <f>VLOOKUP($F95,Experiment!$A$2:$U$90,MATCH(Results!V$1,Experiment!$A$1:$U$1,0),FALSE)</f>
        <v>0</v>
      </c>
      <c r="W95" s="3">
        <f>VLOOKUP($F95,Experiment!$A$2:$U$90,MATCH(Results!W$1,Experiment!$A$1:$U$1,0),FALSE)</f>
        <v>0</v>
      </c>
      <c r="X95" s="3">
        <f>VLOOKUP($F95,Experiment!$A$2:$U$90,MATCH(Results!X$1,Experiment!$A$1:$U$1,0),FALSE)</f>
        <v>0</v>
      </c>
      <c r="Y95" s="2">
        <f>VLOOKUP($F95,Experiment!$A$2:$U$90,MATCH(Results!Y$1,Experiment!$A$1:$U$1,0),FALSE)</f>
        <v>0</v>
      </c>
      <c r="Z95" s="3">
        <f>VLOOKUP($F95,Experiment!$A$2:$U$90,MATCH(Results!Z$1,Experiment!$A$1:$U$1,0),FALSE)</f>
        <v>0</v>
      </c>
      <c r="AA95" s="3">
        <f>VLOOKUP($F95,Experiment!$A$2:$U$90,MATCH(Results!AA$1,Experiment!$A$1:$U$1,0),FALSE)</f>
        <v>0</v>
      </c>
      <c r="AB95" s="3">
        <f>VLOOKUP($F95,Experiment!$A$2:$U$90,MATCH(Results!AB$1,Experiment!$A$1:$U$1,0),FALSE)</f>
        <v>0</v>
      </c>
      <c r="AC95" s="3">
        <f>VLOOKUP($F95,Experiment!$A$2:$U$90,MATCH(Results!AC$1,Experiment!$A$1:$U$1,0),FALSE)</f>
        <v>0</v>
      </c>
      <c r="AD95" s="2">
        <f>VLOOKUP($F95,Experiment!$A$2:$U$90,MATCH(Results!AD$1,Experiment!$A$1:$U$1,0),FALSE)</f>
        <v>0</v>
      </c>
      <c r="AE95" s="2">
        <f>VLOOKUP($F95,Experiment!$A$2:$U$90,MATCH(Results!AE$1,Experiment!$A$1:$U$1,0),FALSE)</f>
        <v>0</v>
      </c>
      <c r="AF95" s="2">
        <f>VLOOKUP($F95,Experiment!$A$2:$U$90,MATCH(Results!AF$1,Experiment!$A$1:$U$1,0),FALSE)</f>
        <v>0</v>
      </c>
      <c r="AG95" s="2"/>
      <c r="AH95" s="3">
        <f>VLOOKUP($F95,Experiment!$A$2:$W$90,MATCH(Results!AH$1,Experiment!$A$1:$W$1,0),FALSE)</f>
        <v>0</v>
      </c>
      <c r="AI95" s="2">
        <f>VLOOKUP($F95,Experiment!$A$2:$X$90,MATCH(Results!AI$1,Experiment!$A$1:$X$1,0),FALSE)</f>
        <v>0</v>
      </c>
      <c r="AJ95" s="2">
        <f>Table1[[#This Row],[Gain]]^Table1[[#This Row],[θ]]</f>
        <v>0</v>
      </c>
      <c r="AK95" s="2">
        <f>-Table1[[#This Row],[λ]]*-Table1[[#This Row],[Loss]]^Table1[[#This Row],[θ]]</f>
        <v>0</v>
      </c>
      <c r="AL95" s="2">
        <f>Table1[[#This Row],[v_n_w_g]]-Table1[[#This Row],[v_n_w_l]]</f>
        <v>0</v>
      </c>
      <c r="AM95" s="2">
        <f>IF(Table1[[#This Row],[diff_v]]&gt;=1,1,0)</f>
        <v>0</v>
      </c>
    </row>
    <row r="96" spans="1:39" hidden="1" x14ac:dyDescent="0.3">
      <c r="A96">
        <v>59</v>
      </c>
      <c r="B96" t="s">
        <v>43</v>
      </c>
      <c r="C96" s="22">
        <f>VLOOKUP(Table1[[#This Row],[Subject]],'Subject Profile'!$A$2:$E$8,4,FALSE)</f>
        <v>1.1960207441678836</v>
      </c>
      <c r="D96" s="22">
        <f>VLOOKUP(Table1[[#This Row],[Subject]],'Subject Profile'!$A$2:$E$8,5,FALSE)</f>
        <v>-1.6</v>
      </c>
      <c r="E96" t="s">
        <v>108</v>
      </c>
      <c r="F96" t="s">
        <v>101</v>
      </c>
      <c r="G96" t="s">
        <v>5</v>
      </c>
      <c r="H96">
        <f>IF(Table1[[#This Row],[decision]]="accept",1,0)</f>
        <v>0</v>
      </c>
      <c r="I96">
        <v>0</v>
      </c>
      <c r="J96">
        <v>380</v>
      </c>
      <c r="K96">
        <v>1664286106</v>
      </c>
      <c r="L96">
        <v>17</v>
      </c>
      <c r="M96" t="str">
        <f>VLOOKUP($F96,Experiment!$A$2:$U$90,MATCH(Results!M$1,Experiment!$A$1:$U$1,0)+1,FALSE)</f>
        <v>G</v>
      </c>
      <c r="N96">
        <f>IF(Table1[[#This Row],[Impact]]="I",0,1)</f>
        <v>1</v>
      </c>
      <c r="O96" s="2">
        <f>VLOOKUP($F96,Experiment!$A$2:$U$90,MATCH(Results!O$1,Experiment!$A$1:$U$1,0),FALSE)</f>
        <v>-90</v>
      </c>
      <c r="P96" s="3">
        <f>VLOOKUP($F96,Experiment!$A$2:$U$90,MATCH(Results!P$1,Experiment!$A$1:$U$1,0),FALSE)</f>
        <v>0.5</v>
      </c>
      <c r="Q96" s="2">
        <f>VLOOKUP($F96,Experiment!$A$2:$U$90,MATCH(Results!Q$1,Experiment!$A$1:$U$1,0),FALSE)</f>
        <v>100</v>
      </c>
      <c r="R96" s="3">
        <f>VLOOKUP($F96,Experiment!$A$2:$U$90,MATCH(Results!R$1,Experiment!$A$1:$U$1,0),FALSE)</f>
        <v>0.5</v>
      </c>
      <c r="S96" s="2">
        <f>VLOOKUP($F96,Experiment!$A$2:$U$90,MATCH(Results!S$1,Experiment!$A$1:$U$1,0),FALSE)</f>
        <v>5</v>
      </c>
      <c r="T96" s="2">
        <f>VLOOKUP($F96,Experiment!$A$2:$U$90,MATCH(Results!T$1,Experiment!$A$1:$U$1,0),FALSE)</f>
        <v>9025</v>
      </c>
      <c r="U96" s="2">
        <f>VLOOKUP($F96,Experiment!$A$2:$U$90,MATCH(Results!U$1,Experiment!$A$1:$U$1,0),FALSE)</f>
        <v>95</v>
      </c>
      <c r="V96" s="2">
        <f>VLOOKUP($F96,Experiment!$A$2:$U$90,MATCH(Results!V$1,Experiment!$A$1:$U$1,0),FALSE)</f>
        <v>2</v>
      </c>
      <c r="W96" s="3">
        <f>VLOOKUP($F96,Experiment!$A$2:$U$90,MATCH(Results!W$1,Experiment!$A$1:$U$1,0),FALSE)</f>
        <v>0.25</v>
      </c>
      <c r="X96" s="3">
        <f>VLOOKUP($F96,Experiment!$A$2:$U$90,MATCH(Results!X$1,Experiment!$A$1:$U$1,0),FALSE)</f>
        <v>0.75</v>
      </c>
      <c r="Y96" s="2">
        <f>VLOOKUP($F96,Experiment!$A$2:$U$90,MATCH(Results!Y$1,Experiment!$A$1:$U$1,0),FALSE)</f>
        <v>2</v>
      </c>
      <c r="Z96" s="3">
        <f>VLOOKUP($F96,Experiment!$A$2:$U$90,MATCH(Results!Z$1,Experiment!$A$1:$U$1,0),FALSE)</f>
        <v>0.5</v>
      </c>
      <c r="AA96" s="3">
        <f>VLOOKUP($F96,Experiment!$A$2:$U$90,MATCH(Results!AA$1,Experiment!$A$1:$U$1,0),FALSE)</f>
        <v>0.25</v>
      </c>
      <c r="AB96" s="3">
        <f>VLOOKUP($F96,Experiment!$A$2:$U$90,MATCH(Results!AB$1,Experiment!$A$1:$U$1,0),FALSE)</f>
        <v>0.625</v>
      </c>
      <c r="AC96" s="3">
        <f>VLOOKUP($F96,Experiment!$A$2:$U$90,MATCH(Results!AC$1,Experiment!$A$1:$U$1,0),FALSE)</f>
        <v>0.375</v>
      </c>
      <c r="AD96" s="2">
        <f>VLOOKUP($F96,Experiment!$A$2:$U$90,MATCH(Results!AD$1,Experiment!$A$1:$U$1,0),FALSE)</f>
        <v>-18.75</v>
      </c>
      <c r="AE96" s="2">
        <f>VLOOKUP($F96,Experiment!$A$2:$U$90,MATCH(Results!AE$1,Experiment!$A$1:$U$1,0),FALSE)</f>
        <v>8460.9375</v>
      </c>
      <c r="AF96" s="2">
        <f>VLOOKUP($F96,Experiment!$A$2:$U$90,MATCH(Results!AF$1,Experiment!$A$1:$U$1,0),FALSE)</f>
        <v>91.983354472426157</v>
      </c>
      <c r="AG96" s="3">
        <f>VLOOKUP($F96,Experiment!$A$2:$W$90,MATCH(Results!AG$1,Experiment!$A$1:$W$1,0),FALSE)</f>
        <v>0.82730419370997643</v>
      </c>
      <c r="AH96" s="3">
        <f>VLOOKUP($F96,Experiment!$A$2:$W$90,MATCH(Results!AH$1,Experiment!$A$1:$W$1,0),FALSE)</f>
        <v>0.38648875795104182</v>
      </c>
      <c r="AI96" s="3">
        <f>VLOOKUP($F96,Experiment!$A$2:$X$90,MATCH(Results!AI$1,Experiment!$A$1:$X$1,0),FALSE)</f>
        <v>0.61351124204895813</v>
      </c>
      <c r="AJ96" s="2">
        <f>Table1[[#This Row],[Gain]]^Table1[[#This Row],[θ]]</f>
        <v>246.6274930269494</v>
      </c>
      <c r="AK96" s="2">
        <f>-Table1[[#This Row],[λ]]*-Table1[[#This Row],[Loss]]^Table1[[#This Row],[θ]]</f>
        <v>347.88408658650894</v>
      </c>
      <c r="AL96" s="2">
        <f>Table1[[#This Row],[v_n_w_g]]-Table1[[#This Row],[v_n_w_l]]</f>
        <v>-101.25659355955955</v>
      </c>
      <c r="AM96" s="2">
        <f>IF(Table1[[#This Row],[diff_v]]&gt;=1,1,0)</f>
        <v>0</v>
      </c>
    </row>
    <row r="97" spans="1:39" hidden="1" x14ac:dyDescent="0.3">
      <c r="A97">
        <v>60</v>
      </c>
      <c r="B97" t="s">
        <v>43</v>
      </c>
      <c r="C97" s="22">
        <f>VLOOKUP(Table1[[#This Row],[Subject]],'Subject Profile'!$A$2:$E$8,4,FALSE)</f>
        <v>1.1960207441678836</v>
      </c>
      <c r="D97" s="22">
        <f>VLOOKUP(Table1[[#This Row],[Subject]],'Subject Profile'!$A$2:$E$8,5,FALSE)</f>
        <v>-1.6</v>
      </c>
      <c r="E97" t="s">
        <v>108</v>
      </c>
      <c r="F97" t="s">
        <v>102</v>
      </c>
      <c r="G97" t="s">
        <v>5</v>
      </c>
      <c r="H97">
        <f>IF(Table1[[#This Row],[decision]]="accept",1,0)</f>
        <v>0</v>
      </c>
      <c r="I97">
        <v>0</v>
      </c>
      <c r="J97">
        <v>380</v>
      </c>
      <c r="K97">
        <v>1664286114</v>
      </c>
      <c r="L97">
        <v>8</v>
      </c>
      <c r="M97" t="str">
        <f>VLOOKUP($F97,Experiment!$A$2:$U$90,MATCH(Results!M$1,Experiment!$A$1:$U$1,0)+1,FALSE)</f>
        <v>I</v>
      </c>
      <c r="N97">
        <f>IF(Table1[[#This Row],[Impact]]="I",0,1)</f>
        <v>0</v>
      </c>
      <c r="O97" s="2">
        <f>VLOOKUP($F97,Experiment!$A$2:$U$90,MATCH(Results!O$1,Experiment!$A$1:$U$1,0),FALSE)</f>
        <v>-10</v>
      </c>
      <c r="P97" s="3">
        <f>VLOOKUP($F97,Experiment!$A$2:$U$90,MATCH(Results!P$1,Experiment!$A$1:$U$1,0),FALSE)</f>
        <v>0.5</v>
      </c>
      <c r="Q97" s="2">
        <f>VLOOKUP($F97,Experiment!$A$2:$U$90,MATCH(Results!Q$1,Experiment!$A$1:$U$1,0),FALSE)</f>
        <v>20</v>
      </c>
      <c r="R97" s="3">
        <f>VLOOKUP($F97,Experiment!$A$2:$U$90,MATCH(Results!R$1,Experiment!$A$1:$U$1,0),FALSE)</f>
        <v>0.5</v>
      </c>
      <c r="S97" s="2">
        <f>VLOOKUP($F97,Experiment!$A$2:$U$90,MATCH(Results!S$1,Experiment!$A$1:$U$1,0),FALSE)</f>
        <v>5</v>
      </c>
      <c r="T97" s="2">
        <f>VLOOKUP($F97,Experiment!$A$2:$U$90,MATCH(Results!T$1,Experiment!$A$1:$U$1,0),FALSE)</f>
        <v>225</v>
      </c>
      <c r="U97" s="2">
        <f>VLOOKUP($F97,Experiment!$A$2:$U$90,MATCH(Results!U$1,Experiment!$A$1:$U$1,0),FALSE)</f>
        <v>15</v>
      </c>
      <c r="V97" s="2">
        <f>VLOOKUP($F97,Experiment!$A$2:$U$90,MATCH(Results!V$1,Experiment!$A$1:$U$1,0),FALSE)</f>
        <v>2</v>
      </c>
      <c r="W97" s="3">
        <f>VLOOKUP($F97,Experiment!$A$2:$U$90,MATCH(Results!W$1,Experiment!$A$1:$U$1,0),FALSE)</f>
        <v>0.25</v>
      </c>
      <c r="X97" s="3">
        <f>VLOOKUP($F97,Experiment!$A$2:$U$90,MATCH(Results!X$1,Experiment!$A$1:$U$1,0),FALSE)</f>
        <v>0.75</v>
      </c>
      <c r="Y97" s="2">
        <f>VLOOKUP($F97,Experiment!$A$2:$U$90,MATCH(Results!Y$1,Experiment!$A$1:$U$1,0),FALSE)</f>
        <v>2</v>
      </c>
      <c r="Z97" s="3">
        <f>VLOOKUP($F97,Experiment!$A$2:$U$90,MATCH(Results!Z$1,Experiment!$A$1:$U$1,0),FALSE)</f>
        <v>0.5</v>
      </c>
      <c r="AA97" s="3">
        <f>VLOOKUP($F97,Experiment!$A$2:$U$90,MATCH(Results!AA$1,Experiment!$A$1:$U$1,0),FALSE)</f>
        <v>0.25</v>
      </c>
      <c r="AB97" s="3">
        <f>VLOOKUP($F97,Experiment!$A$2:$U$90,MATCH(Results!AB$1,Experiment!$A$1:$U$1,0),FALSE)</f>
        <v>0.625</v>
      </c>
      <c r="AC97" s="3">
        <f>VLOOKUP($F97,Experiment!$A$2:$U$90,MATCH(Results!AC$1,Experiment!$A$1:$U$1,0),FALSE)</f>
        <v>0.375</v>
      </c>
      <c r="AD97" s="2">
        <f>VLOOKUP($F97,Experiment!$A$2:$U$90,MATCH(Results!AD$1,Experiment!$A$1:$U$1,0),FALSE)</f>
        <v>1.25</v>
      </c>
      <c r="AE97" s="2">
        <f>VLOOKUP($F97,Experiment!$A$2:$U$90,MATCH(Results!AE$1,Experiment!$A$1:$U$1,0),FALSE)</f>
        <v>210.9375</v>
      </c>
      <c r="AF97" s="2">
        <f>VLOOKUP($F97,Experiment!$A$2:$U$90,MATCH(Results!AF$1,Experiment!$A$1:$U$1,0),FALSE)</f>
        <v>14.523687548277813</v>
      </c>
      <c r="AG97" s="3">
        <f>VLOOKUP($F97,Experiment!$A$2:$W$90,MATCH(Results!AG$1,Experiment!$A$1:$W$1,0),FALSE)</f>
        <v>0.82730419370997643</v>
      </c>
      <c r="AH97" s="3">
        <f>VLOOKUP($F97,Experiment!$A$2:$W$90,MATCH(Results!AH$1,Experiment!$A$1:$W$1,0),FALSE)</f>
        <v>0.38648875795104182</v>
      </c>
      <c r="AI97" s="3">
        <f>VLOOKUP($F97,Experiment!$A$2:$X$90,MATCH(Results!AI$1,Experiment!$A$1:$X$1,0),FALSE)</f>
        <v>0.61351124204895813</v>
      </c>
      <c r="AJ97" s="2">
        <f>Table1[[#This Row],[Gain]]^Table1[[#This Row],[θ]]</f>
        <v>35.979809832580635</v>
      </c>
      <c r="AK97" s="2">
        <f>-Table1[[#This Row],[λ]]*-Table1[[#This Row],[Loss]]^Table1[[#This Row],[θ]]</f>
        <v>25.127005037389367</v>
      </c>
      <c r="AL97" s="2">
        <f>Table1[[#This Row],[v_n_w_g]]-Table1[[#This Row],[v_n_w_l]]</f>
        <v>10.852804795191268</v>
      </c>
      <c r="AM97" s="2">
        <f>IF(Table1[[#This Row],[diff_v]]&gt;=1,1,0)</f>
        <v>1</v>
      </c>
    </row>
    <row r="98" spans="1:39" hidden="1" x14ac:dyDescent="0.3">
      <c r="A98">
        <v>61</v>
      </c>
      <c r="B98" t="s">
        <v>43</v>
      </c>
      <c r="C98" s="22">
        <f>VLOOKUP(Table1[[#This Row],[Subject]],'Subject Profile'!$A$2:$E$8,4,FALSE)</f>
        <v>1.1960207441678836</v>
      </c>
      <c r="D98" s="22">
        <f>VLOOKUP(Table1[[#This Row],[Subject]],'Subject Profile'!$A$2:$E$8,5,FALSE)</f>
        <v>-1.6</v>
      </c>
      <c r="E98" t="s">
        <v>108</v>
      </c>
      <c r="F98" t="s">
        <v>103</v>
      </c>
      <c r="G98" t="s">
        <v>5</v>
      </c>
      <c r="H98">
        <f>IF(Table1[[#This Row],[decision]]="accept",1,0)</f>
        <v>0</v>
      </c>
      <c r="I98">
        <v>0</v>
      </c>
      <c r="J98">
        <v>380</v>
      </c>
      <c r="K98">
        <v>1664286118</v>
      </c>
      <c r="L98">
        <v>4</v>
      </c>
      <c r="M98" t="str">
        <f>VLOOKUP($F98,Experiment!$A$2:$U$90,MATCH(Results!M$1,Experiment!$A$1:$U$1,0)+1,FALSE)</f>
        <v>I</v>
      </c>
      <c r="N98">
        <f>IF(Table1[[#This Row],[Impact]]="I",0,1)</f>
        <v>0</v>
      </c>
      <c r="O98" s="2">
        <f>VLOOKUP($F98,Experiment!$A$2:$U$90,MATCH(Results!O$1,Experiment!$A$1:$U$1,0),FALSE)</f>
        <v>-90</v>
      </c>
      <c r="P98" s="3">
        <f>VLOOKUP($F98,Experiment!$A$2:$U$90,MATCH(Results!P$1,Experiment!$A$1:$U$1,0),FALSE)</f>
        <v>0.5</v>
      </c>
      <c r="Q98" s="2">
        <f>VLOOKUP($F98,Experiment!$A$2:$U$90,MATCH(Results!Q$1,Experiment!$A$1:$U$1,0),FALSE)</f>
        <v>180</v>
      </c>
      <c r="R98" s="3">
        <f>VLOOKUP($F98,Experiment!$A$2:$U$90,MATCH(Results!R$1,Experiment!$A$1:$U$1,0),FALSE)</f>
        <v>0.5</v>
      </c>
      <c r="S98" s="2">
        <f>VLOOKUP($F98,Experiment!$A$2:$U$90,MATCH(Results!S$1,Experiment!$A$1:$U$1,0),FALSE)</f>
        <v>45</v>
      </c>
      <c r="T98" s="2">
        <f>VLOOKUP($F98,Experiment!$A$2:$U$90,MATCH(Results!T$1,Experiment!$A$1:$U$1,0),FALSE)</f>
        <v>18225</v>
      </c>
      <c r="U98" s="2">
        <f>VLOOKUP($F98,Experiment!$A$2:$U$90,MATCH(Results!U$1,Experiment!$A$1:$U$1,0),FALSE)</f>
        <v>135</v>
      </c>
      <c r="V98" s="2">
        <f>VLOOKUP($F98,Experiment!$A$2:$U$90,MATCH(Results!V$1,Experiment!$A$1:$U$1,0),FALSE)</f>
        <v>2</v>
      </c>
      <c r="W98" s="3">
        <f>VLOOKUP($F98,Experiment!$A$2:$U$90,MATCH(Results!W$1,Experiment!$A$1:$U$1,0),FALSE)</f>
        <v>0.25</v>
      </c>
      <c r="X98" s="3">
        <f>VLOOKUP($F98,Experiment!$A$2:$U$90,MATCH(Results!X$1,Experiment!$A$1:$U$1,0),FALSE)</f>
        <v>0.75</v>
      </c>
      <c r="Y98" s="2">
        <f>VLOOKUP($F98,Experiment!$A$2:$U$90,MATCH(Results!Y$1,Experiment!$A$1:$U$1,0),FALSE)</f>
        <v>2</v>
      </c>
      <c r="Z98" s="3">
        <f>VLOOKUP($F98,Experiment!$A$2:$U$90,MATCH(Results!Z$1,Experiment!$A$1:$U$1,0),FALSE)</f>
        <v>0.5</v>
      </c>
      <c r="AA98" s="3">
        <f>VLOOKUP($F98,Experiment!$A$2:$U$90,MATCH(Results!AA$1,Experiment!$A$1:$U$1,0),FALSE)</f>
        <v>0.25</v>
      </c>
      <c r="AB98" s="3">
        <f>VLOOKUP($F98,Experiment!$A$2:$U$90,MATCH(Results!AB$1,Experiment!$A$1:$U$1,0),FALSE)</f>
        <v>0.625</v>
      </c>
      <c r="AC98" s="3">
        <f>VLOOKUP($F98,Experiment!$A$2:$U$90,MATCH(Results!AC$1,Experiment!$A$1:$U$1,0),FALSE)</f>
        <v>0.375</v>
      </c>
      <c r="AD98" s="2">
        <f>VLOOKUP($F98,Experiment!$A$2:$U$90,MATCH(Results!AD$1,Experiment!$A$1:$U$1,0),FALSE)</f>
        <v>11.25</v>
      </c>
      <c r="AE98" s="2">
        <f>VLOOKUP($F98,Experiment!$A$2:$U$90,MATCH(Results!AE$1,Experiment!$A$1:$U$1,0),FALSE)</f>
        <v>17085.9375</v>
      </c>
      <c r="AF98" s="2">
        <f>VLOOKUP($F98,Experiment!$A$2:$U$90,MATCH(Results!AF$1,Experiment!$A$1:$U$1,0),FALSE)</f>
        <v>130.71318793450033</v>
      </c>
      <c r="AG98" s="3">
        <f>VLOOKUP($F98,Experiment!$A$2:$W$90,MATCH(Results!AG$1,Experiment!$A$1:$W$1,0),FALSE)</f>
        <v>0.82730419370997643</v>
      </c>
      <c r="AH98" s="3">
        <f>VLOOKUP($F98,Experiment!$A$2:$W$90,MATCH(Results!AH$1,Experiment!$A$1:$W$1,0),FALSE)</f>
        <v>0.38648875795104182</v>
      </c>
      <c r="AI98" s="3">
        <f>VLOOKUP($F98,Experiment!$A$2:$X$90,MATCH(Results!AI$1,Experiment!$A$1:$X$1,0),FALSE)</f>
        <v>0.61351124204895813</v>
      </c>
      <c r="AJ98" s="2">
        <f>Table1[[#This Row],[Gain]]^Table1[[#This Row],[θ]]</f>
        <v>498.1414721148987</v>
      </c>
      <c r="AK98" s="2">
        <f>-Table1[[#This Row],[λ]]*-Table1[[#This Row],[Loss]]^Table1[[#This Row],[θ]]</f>
        <v>347.88408658650894</v>
      </c>
      <c r="AL98" s="2">
        <f>Table1[[#This Row],[v_n_w_g]]-Table1[[#This Row],[v_n_w_l]]</f>
        <v>150.25738552838976</v>
      </c>
      <c r="AM98" s="2">
        <f>IF(Table1[[#This Row],[diff_v]]&gt;=1,1,0)</f>
        <v>1</v>
      </c>
    </row>
    <row r="99" spans="1:39" hidden="1" x14ac:dyDescent="0.3">
      <c r="A99">
        <v>62</v>
      </c>
      <c r="B99" t="s">
        <v>43</v>
      </c>
      <c r="C99" s="22">
        <f>VLOOKUP(Table1[[#This Row],[Subject]],'Subject Profile'!$A$2:$E$8,4,FALSE)</f>
        <v>1.1960207441678836</v>
      </c>
      <c r="D99" s="22">
        <f>VLOOKUP(Table1[[#This Row],[Subject]],'Subject Profile'!$A$2:$E$8,5,FALSE)</f>
        <v>-1.6</v>
      </c>
      <c r="E99" t="s">
        <v>108</v>
      </c>
      <c r="F99" t="s">
        <v>104</v>
      </c>
      <c r="G99" t="s">
        <v>7</v>
      </c>
      <c r="H99">
        <f>IF(Table1[[#This Row],[decision]]="accept",1,0)</f>
        <v>1</v>
      </c>
      <c r="I99">
        <v>10</v>
      </c>
      <c r="J99">
        <v>390</v>
      </c>
      <c r="K99">
        <v>1664286124</v>
      </c>
      <c r="L99">
        <v>6</v>
      </c>
      <c r="M99" t="str">
        <f>VLOOKUP($F99,Experiment!$A$2:$U$90,MATCH(Results!M$1,Experiment!$A$1:$U$1,0)+1,FALSE)</f>
        <v>I</v>
      </c>
      <c r="N99">
        <f>IF(Table1[[#This Row],[Impact]]="I",0,1)</f>
        <v>0</v>
      </c>
      <c r="O99" s="2">
        <f>VLOOKUP($F99,Experiment!$A$2:$U$90,MATCH(Results!O$1,Experiment!$A$1:$U$1,0),FALSE)</f>
        <v>-10</v>
      </c>
      <c r="P99" s="3">
        <f>VLOOKUP($F99,Experiment!$A$2:$U$90,MATCH(Results!P$1,Experiment!$A$1:$U$1,0),FALSE)</f>
        <v>0.5</v>
      </c>
      <c r="Q99" s="2">
        <f>VLOOKUP($F99,Experiment!$A$2:$U$90,MATCH(Results!Q$1,Experiment!$A$1:$U$1,0),FALSE)</f>
        <v>10</v>
      </c>
      <c r="R99" s="3">
        <f>VLOOKUP($F99,Experiment!$A$2:$U$90,MATCH(Results!R$1,Experiment!$A$1:$U$1,0),FALSE)</f>
        <v>0.5</v>
      </c>
      <c r="S99" s="2">
        <f>VLOOKUP($F99,Experiment!$A$2:$U$90,MATCH(Results!S$1,Experiment!$A$1:$U$1,0),FALSE)</f>
        <v>0</v>
      </c>
      <c r="T99" s="2">
        <f>VLOOKUP($F99,Experiment!$A$2:$U$90,MATCH(Results!T$1,Experiment!$A$1:$U$1,0),FALSE)</f>
        <v>100</v>
      </c>
      <c r="U99" s="2">
        <f>VLOOKUP($F99,Experiment!$A$2:$U$90,MATCH(Results!U$1,Experiment!$A$1:$U$1,0),FALSE)</f>
        <v>10</v>
      </c>
      <c r="V99" s="2">
        <f>VLOOKUP($F99,Experiment!$A$2:$U$90,MATCH(Results!V$1,Experiment!$A$1:$U$1,0),FALSE)</f>
        <v>2</v>
      </c>
      <c r="W99" s="3">
        <f>VLOOKUP($F99,Experiment!$A$2:$U$90,MATCH(Results!W$1,Experiment!$A$1:$U$1,0),FALSE)</f>
        <v>0.25</v>
      </c>
      <c r="X99" s="3">
        <f>VLOOKUP($F99,Experiment!$A$2:$U$90,MATCH(Results!X$1,Experiment!$A$1:$U$1,0),FALSE)</f>
        <v>0.75</v>
      </c>
      <c r="Y99" s="2">
        <f>VLOOKUP($F99,Experiment!$A$2:$U$90,MATCH(Results!Y$1,Experiment!$A$1:$U$1,0),FALSE)</f>
        <v>1</v>
      </c>
      <c r="Z99" s="3">
        <f>VLOOKUP($F99,Experiment!$A$2:$U$90,MATCH(Results!Z$1,Experiment!$A$1:$U$1,0),FALSE)</f>
        <v>0.25</v>
      </c>
      <c r="AA99" s="3">
        <f>VLOOKUP($F99,Experiment!$A$2:$U$90,MATCH(Results!AA$1,Experiment!$A$1:$U$1,0),FALSE)</f>
        <v>0.5</v>
      </c>
      <c r="AB99" s="3">
        <f>VLOOKUP($F99,Experiment!$A$2:$U$90,MATCH(Results!AB$1,Experiment!$A$1:$U$1,0),FALSE)</f>
        <v>0.375</v>
      </c>
      <c r="AC99" s="3">
        <f>VLOOKUP($F99,Experiment!$A$2:$U$90,MATCH(Results!AC$1,Experiment!$A$1:$U$1,0),FALSE)</f>
        <v>0.625</v>
      </c>
      <c r="AD99" s="2">
        <f>VLOOKUP($F99,Experiment!$A$2:$U$90,MATCH(Results!AD$1,Experiment!$A$1:$U$1,0),FALSE)</f>
        <v>2.5</v>
      </c>
      <c r="AE99" s="2">
        <f>VLOOKUP($F99,Experiment!$A$2:$U$90,MATCH(Results!AE$1,Experiment!$A$1:$U$1,0),FALSE)</f>
        <v>93.75</v>
      </c>
      <c r="AF99" s="2">
        <f>VLOOKUP($F99,Experiment!$A$2:$U$90,MATCH(Results!AF$1,Experiment!$A$1:$U$1,0),FALSE)</f>
        <v>9.6824583655185421</v>
      </c>
      <c r="AG99" s="3">
        <f>VLOOKUP($F99,Experiment!$A$2:$W$90,MATCH(Results!AG$1,Experiment!$A$1:$W$1,0),FALSE)</f>
        <v>1</v>
      </c>
      <c r="AH99" s="3">
        <f>VLOOKUP($F99,Experiment!$A$2:$W$90,MATCH(Results!AH$1,Experiment!$A$1:$W$1,0),FALSE)</f>
        <v>0.625</v>
      </c>
      <c r="AI99" s="3">
        <f>VLOOKUP($F99,Experiment!$A$2:$X$90,MATCH(Results!AI$1,Experiment!$A$1:$X$1,0),FALSE)</f>
        <v>0.375</v>
      </c>
      <c r="AJ99" s="2">
        <f>Table1[[#This Row],[Gain]]^Table1[[#This Row],[θ]]</f>
        <v>15.704378148368352</v>
      </c>
      <c r="AK99" s="2">
        <f>-Table1[[#This Row],[λ]]*-Table1[[#This Row],[Loss]]^Table1[[#This Row],[θ]]</f>
        <v>25.127005037389367</v>
      </c>
      <c r="AL99" s="2">
        <f>Table1[[#This Row],[v_n_w_g]]-Table1[[#This Row],[v_n_w_l]]</f>
        <v>-9.4226268890210143</v>
      </c>
      <c r="AM99" s="2">
        <f>IF(Table1[[#This Row],[diff_v]]&gt;=1,1,0)</f>
        <v>0</v>
      </c>
    </row>
    <row r="100" spans="1:39" hidden="1" x14ac:dyDescent="0.3">
      <c r="A100">
        <v>63</v>
      </c>
      <c r="B100" t="s">
        <v>43</v>
      </c>
      <c r="C100" s="22">
        <f>VLOOKUP(Table1[[#This Row],[Subject]],'Subject Profile'!$A$2:$E$8,4,FALSE)</f>
        <v>1.1960207441678836</v>
      </c>
      <c r="D100" s="22">
        <f>VLOOKUP(Table1[[#This Row],[Subject]],'Subject Profile'!$A$2:$E$8,5,FALSE)</f>
        <v>-1.6</v>
      </c>
      <c r="E100" t="s">
        <v>108</v>
      </c>
      <c r="F100" t="s">
        <v>105</v>
      </c>
      <c r="G100" t="s">
        <v>5</v>
      </c>
      <c r="H100">
        <f>IF(Table1[[#This Row],[decision]]="accept",1,0)</f>
        <v>0</v>
      </c>
      <c r="I100">
        <v>0</v>
      </c>
      <c r="J100">
        <v>390</v>
      </c>
      <c r="K100">
        <v>1664286145</v>
      </c>
      <c r="L100">
        <v>21</v>
      </c>
      <c r="M100" t="str">
        <f>VLOOKUP($F100,Experiment!$A$2:$U$90,MATCH(Results!M$1,Experiment!$A$1:$U$1,0)+1,FALSE)</f>
        <v>G</v>
      </c>
      <c r="N100">
        <f>IF(Table1[[#This Row],[Impact]]="I",0,1)</f>
        <v>1</v>
      </c>
      <c r="O100" s="2">
        <f>VLOOKUP($F100,Experiment!$A$2:$U$90,MATCH(Results!O$1,Experiment!$A$1:$U$1,0),FALSE)</f>
        <v>-50</v>
      </c>
      <c r="P100" s="3">
        <f>VLOOKUP($F100,Experiment!$A$2:$U$90,MATCH(Results!P$1,Experiment!$A$1:$U$1,0),FALSE)</f>
        <v>0.5</v>
      </c>
      <c r="Q100" s="2">
        <f>VLOOKUP($F100,Experiment!$A$2:$U$90,MATCH(Results!Q$1,Experiment!$A$1:$U$1,0),FALSE)</f>
        <v>40</v>
      </c>
      <c r="R100" s="3">
        <f>VLOOKUP($F100,Experiment!$A$2:$U$90,MATCH(Results!R$1,Experiment!$A$1:$U$1,0),FALSE)</f>
        <v>0.5</v>
      </c>
      <c r="S100" s="2">
        <f>VLOOKUP($F100,Experiment!$A$2:$U$90,MATCH(Results!S$1,Experiment!$A$1:$U$1,0),FALSE)</f>
        <v>-5</v>
      </c>
      <c r="T100" s="2">
        <f>VLOOKUP($F100,Experiment!$A$2:$U$90,MATCH(Results!T$1,Experiment!$A$1:$U$1,0),FALSE)</f>
        <v>2025</v>
      </c>
      <c r="U100" s="2">
        <f>VLOOKUP($F100,Experiment!$A$2:$U$90,MATCH(Results!U$1,Experiment!$A$1:$U$1,0),FALSE)</f>
        <v>45</v>
      </c>
      <c r="V100" s="2">
        <f>VLOOKUP($F100,Experiment!$A$2:$U$90,MATCH(Results!V$1,Experiment!$A$1:$U$1,0),FALSE)</f>
        <v>4</v>
      </c>
      <c r="W100" s="3">
        <f>VLOOKUP($F100,Experiment!$A$2:$U$90,MATCH(Results!W$1,Experiment!$A$1:$U$1,0),FALSE)</f>
        <v>0.25</v>
      </c>
      <c r="X100" s="3">
        <f>VLOOKUP($F100,Experiment!$A$2:$U$90,MATCH(Results!X$1,Experiment!$A$1:$U$1,0),FALSE)</f>
        <v>0.75</v>
      </c>
      <c r="Y100" s="2">
        <f>VLOOKUP($F100,Experiment!$A$2:$U$90,MATCH(Results!Y$1,Experiment!$A$1:$U$1,0),FALSE)</f>
        <v>1</v>
      </c>
      <c r="Z100" s="3">
        <f>VLOOKUP($F100,Experiment!$A$2:$U$90,MATCH(Results!Z$1,Experiment!$A$1:$U$1,0),FALSE)</f>
        <v>0.25</v>
      </c>
      <c r="AA100" s="3">
        <f>VLOOKUP($F100,Experiment!$A$2:$U$90,MATCH(Results!AA$1,Experiment!$A$1:$U$1,0),FALSE)</f>
        <v>0.5</v>
      </c>
      <c r="AB100" s="3">
        <f>VLOOKUP($F100,Experiment!$A$2:$U$90,MATCH(Results!AB$1,Experiment!$A$1:$U$1,0),FALSE)</f>
        <v>0.375</v>
      </c>
      <c r="AC100" s="3">
        <f>VLOOKUP($F100,Experiment!$A$2:$U$90,MATCH(Results!AC$1,Experiment!$A$1:$U$1,0),FALSE)</f>
        <v>0.625</v>
      </c>
      <c r="AD100" s="2">
        <f>VLOOKUP($F100,Experiment!$A$2:$U$90,MATCH(Results!AD$1,Experiment!$A$1:$U$1,0),FALSE)</f>
        <v>6.25</v>
      </c>
      <c r="AE100" s="2">
        <f>VLOOKUP($F100,Experiment!$A$2:$U$90,MATCH(Results!AE$1,Experiment!$A$1:$U$1,0),FALSE)</f>
        <v>1898.4375</v>
      </c>
      <c r="AF100" s="2">
        <f>VLOOKUP($F100,Experiment!$A$2:$U$90,MATCH(Results!AF$1,Experiment!$A$1:$U$1,0),FALSE)</f>
        <v>43.571062644833439</v>
      </c>
      <c r="AG100" s="3">
        <f>VLOOKUP($F100,Experiment!$A$2:$W$90,MATCH(Results!AG$1,Experiment!$A$1:$W$1,0),FALSE)</f>
        <v>1</v>
      </c>
      <c r="AH100" s="3">
        <f>VLOOKUP($F100,Experiment!$A$2:$W$90,MATCH(Results!AH$1,Experiment!$A$1:$W$1,0),FALSE)</f>
        <v>0.625</v>
      </c>
      <c r="AI100" s="3">
        <f>VLOOKUP($F100,Experiment!$A$2:$X$90,MATCH(Results!AI$1,Experiment!$A$1:$X$1,0),FALSE)</f>
        <v>0.375</v>
      </c>
      <c r="AJ100" s="2">
        <f>Table1[[#This Row],[Gain]]^Table1[[#This Row],[θ]]</f>
        <v>82.432217522931154</v>
      </c>
      <c r="AK100" s="2">
        <f>-Table1[[#This Row],[λ]]*-Table1[[#This Row],[Loss]]^Table1[[#This Row],[θ]]</f>
        <v>172.23577024121218</v>
      </c>
      <c r="AL100" s="2">
        <f>Table1[[#This Row],[v_n_w_g]]-Table1[[#This Row],[v_n_w_l]]</f>
        <v>-89.803552718281026</v>
      </c>
      <c r="AM100" s="2">
        <f>IF(Table1[[#This Row],[diff_v]]&gt;=1,1,0)</f>
        <v>0</v>
      </c>
    </row>
    <row r="101" spans="1:39" hidden="1" x14ac:dyDescent="0.3">
      <c r="A101">
        <v>64</v>
      </c>
      <c r="B101" t="s">
        <v>43</v>
      </c>
      <c r="C101" s="22">
        <f>VLOOKUP(Table1[[#This Row],[Subject]],'Subject Profile'!$A$2:$E$8,4,FALSE)</f>
        <v>1.1960207441678836</v>
      </c>
      <c r="D101" s="22">
        <f>VLOOKUP(Table1[[#This Row],[Subject]],'Subject Profile'!$A$2:$E$8,5,FALSE)</f>
        <v>-1.6</v>
      </c>
      <c r="E101" t="s">
        <v>108</v>
      </c>
      <c r="F101" t="s">
        <v>55</v>
      </c>
      <c r="G101" t="s">
        <v>56</v>
      </c>
      <c r="H101">
        <f>IF(Table1[[#This Row],[decision]]="accept",1,0)</f>
        <v>0</v>
      </c>
      <c r="I101">
        <v>0</v>
      </c>
      <c r="J101">
        <v>390</v>
      </c>
      <c r="K101">
        <v>1664286155</v>
      </c>
      <c r="L101">
        <v>10</v>
      </c>
      <c r="M101" t="str">
        <f>VLOOKUP($F101,Experiment!$A$2:$U$90,MATCH(Results!M$1,Experiment!$A$1:$U$1,0)+1,FALSE)</f>
        <v>R</v>
      </c>
      <c r="N101">
        <f>IF(Table1[[#This Row],[Impact]]="I",0,1)</f>
        <v>1</v>
      </c>
      <c r="O101" s="2">
        <f>VLOOKUP($F101,Experiment!$A$2:$U$90,MATCH(Results!O$1,Experiment!$A$1:$U$1,0),FALSE)</f>
        <v>0</v>
      </c>
      <c r="P101" s="3">
        <f>VLOOKUP($F101,Experiment!$A$2:$U$90,MATCH(Results!P$1,Experiment!$A$1:$U$1,0),FALSE)</f>
        <v>0</v>
      </c>
      <c r="Q101" s="2">
        <f>VLOOKUP($F101,Experiment!$A$2:$U$90,MATCH(Results!Q$1,Experiment!$A$1:$U$1,0),FALSE)</f>
        <v>0</v>
      </c>
      <c r="R101" s="3">
        <f>VLOOKUP($F101,Experiment!$A$2:$U$90,MATCH(Results!R$1,Experiment!$A$1:$U$1,0),FALSE)</f>
        <v>0</v>
      </c>
      <c r="S101" s="2">
        <f>VLOOKUP($F101,Experiment!$A$2:$U$90,MATCH(Results!S$1,Experiment!$A$1:$U$1,0),FALSE)</f>
        <v>0</v>
      </c>
      <c r="T101" s="2">
        <f>VLOOKUP($F101,Experiment!$A$2:$U$90,MATCH(Results!T$1,Experiment!$A$1:$U$1,0),FALSE)</f>
        <v>0</v>
      </c>
      <c r="U101" s="2">
        <f>VLOOKUP($F101,Experiment!$A$2:$U$90,MATCH(Results!U$1,Experiment!$A$1:$U$1,0),FALSE)</f>
        <v>0</v>
      </c>
      <c r="V101" s="2">
        <f>VLOOKUP($F101,Experiment!$A$2:$U$90,MATCH(Results!V$1,Experiment!$A$1:$U$1,0),FALSE)</f>
        <v>0</v>
      </c>
      <c r="W101" s="3">
        <f>VLOOKUP($F101,Experiment!$A$2:$U$90,MATCH(Results!W$1,Experiment!$A$1:$U$1,0),FALSE)</f>
        <v>0</v>
      </c>
      <c r="X101" s="3">
        <f>VLOOKUP($F101,Experiment!$A$2:$U$90,MATCH(Results!X$1,Experiment!$A$1:$U$1,0),FALSE)</f>
        <v>0</v>
      </c>
      <c r="Y101" s="2">
        <f>VLOOKUP($F101,Experiment!$A$2:$U$90,MATCH(Results!Y$1,Experiment!$A$1:$U$1,0),FALSE)</f>
        <v>0</v>
      </c>
      <c r="Z101" s="3">
        <f>VLOOKUP($F101,Experiment!$A$2:$U$90,MATCH(Results!Z$1,Experiment!$A$1:$U$1,0),FALSE)</f>
        <v>0</v>
      </c>
      <c r="AA101" s="3">
        <f>VLOOKUP($F101,Experiment!$A$2:$U$90,MATCH(Results!AA$1,Experiment!$A$1:$U$1,0),FALSE)</f>
        <v>0</v>
      </c>
      <c r="AB101" s="3">
        <f>VLOOKUP($F101,Experiment!$A$2:$U$90,MATCH(Results!AB$1,Experiment!$A$1:$U$1,0),FALSE)</f>
        <v>0</v>
      </c>
      <c r="AC101" s="3">
        <f>VLOOKUP($F101,Experiment!$A$2:$U$90,MATCH(Results!AC$1,Experiment!$A$1:$U$1,0),FALSE)</f>
        <v>0</v>
      </c>
      <c r="AD101" s="2">
        <f>VLOOKUP($F101,Experiment!$A$2:$U$90,MATCH(Results!AD$1,Experiment!$A$1:$U$1,0),FALSE)</f>
        <v>0</v>
      </c>
      <c r="AE101" s="2">
        <f>VLOOKUP($F101,Experiment!$A$2:$U$90,MATCH(Results!AE$1,Experiment!$A$1:$U$1,0),FALSE)</f>
        <v>0</v>
      </c>
      <c r="AF101" s="2">
        <f>VLOOKUP($F101,Experiment!$A$2:$U$90,MATCH(Results!AF$1,Experiment!$A$1:$U$1,0),FALSE)</f>
        <v>0</v>
      </c>
      <c r="AG101" s="2"/>
      <c r="AH101" s="3">
        <f>VLOOKUP($F101,Experiment!$A$2:$W$90,MATCH(Results!AH$1,Experiment!$A$1:$W$1,0),FALSE)</f>
        <v>0</v>
      </c>
      <c r="AI101" s="2">
        <f>VLOOKUP($F101,Experiment!$A$2:$X$90,MATCH(Results!AI$1,Experiment!$A$1:$X$1,0),FALSE)</f>
        <v>0</v>
      </c>
      <c r="AJ101" s="2">
        <f>Table1[[#This Row],[Gain]]^Table1[[#This Row],[θ]]</f>
        <v>0</v>
      </c>
      <c r="AK101" s="2">
        <f>-Table1[[#This Row],[λ]]*-Table1[[#This Row],[Loss]]^Table1[[#This Row],[θ]]</f>
        <v>0</v>
      </c>
      <c r="AL101" s="2">
        <f>Table1[[#This Row],[v_n_w_g]]-Table1[[#This Row],[v_n_w_l]]</f>
        <v>0</v>
      </c>
      <c r="AM101" s="2">
        <f>IF(Table1[[#This Row],[diff_v]]&gt;=1,1,0)</f>
        <v>0</v>
      </c>
    </row>
    <row r="102" spans="1:39" hidden="1" x14ac:dyDescent="0.3">
      <c r="A102">
        <v>0</v>
      </c>
      <c r="B102" t="s">
        <v>43</v>
      </c>
      <c r="C102" s="22">
        <f>VLOOKUP(Table1[[#This Row],[Subject]],'Subject Profile'!$A$2:$E$8,4,FALSE)</f>
        <v>1.1960207441678836</v>
      </c>
      <c r="D102" s="22">
        <f>VLOOKUP(Table1[[#This Row],[Subject]],'Subject Profile'!$A$2:$E$8,5,FALSE)</f>
        <v>-1.6</v>
      </c>
      <c r="E102" t="s">
        <v>109</v>
      </c>
      <c r="F102" t="s">
        <v>68</v>
      </c>
      <c r="G102" t="s">
        <v>5</v>
      </c>
      <c r="H102">
        <f>IF(Table1[[#This Row],[decision]]="accept",1,0)</f>
        <v>0</v>
      </c>
      <c r="I102">
        <v>0</v>
      </c>
      <c r="J102">
        <v>200</v>
      </c>
      <c r="K102">
        <v>1664287532</v>
      </c>
      <c r="L102" t="s">
        <v>136</v>
      </c>
      <c r="M102" t="str">
        <f>VLOOKUP($F102,Experiment!$A$2:$U$90,MATCH(Results!M$1,Experiment!$A$1:$U$1,0)+1,FALSE)</f>
        <v>G</v>
      </c>
      <c r="N102">
        <f>IF(Table1[[#This Row],[Impact]]="I",0,1)</f>
        <v>1</v>
      </c>
      <c r="O102" s="2">
        <f>VLOOKUP($F102,Experiment!$A$2:$U$90,MATCH(Results!O$1,Experiment!$A$1:$U$1,0),FALSE)</f>
        <v>-50</v>
      </c>
      <c r="P102" s="3">
        <f>VLOOKUP($F102,Experiment!$A$2:$U$90,MATCH(Results!P$1,Experiment!$A$1:$U$1,0),FALSE)</f>
        <v>0.5</v>
      </c>
      <c r="Q102" s="2">
        <f>VLOOKUP($F102,Experiment!$A$2:$U$90,MATCH(Results!Q$1,Experiment!$A$1:$U$1,0),FALSE)</f>
        <v>60</v>
      </c>
      <c r="R102" s="3">
        <f>VLOOKUP($F102,Experiment!$A$2:$U$90,MATCH(Results!R$1,Experiment!$A$1:$U$1,0),FALSE)</f>
        <v>0.5</v>
      </c>
      <c r="S102" s="2">
        <f>VLOOKUP($F102,Experiment!$A$2:$U$90,MATCH(Results!S$1,Experiment!$A$1:$U$1,0),FALSE)</f>
        <v>5</v>
      </c>
      <c r="T102" s="2">
        <f>VLOOKUP($F102,Experiment!$A$2:$U$90,MATCH(Results!T$1,Experiment!$A$1:$U$1,0),FALSE)</f>
        <v>3025</v>
      </c>
      <c r="U102" s="2">
        <f>VLOOKUP($F102,Experiment!$A$2:$U$90,MATCH(Results!U$1,Experiment!$A$1:$U$1,0),FALSE)</f>
        <v>55</v>
      </c>
      <c r="V102" s="2">
        <f>VLOOKUP($F102,Experiment!$A$2:$U$90,MATCH(Results!V$1,Experiment!$A$1:$U$1,0),FALSE)</f>
        <v>2</v>
      </c>
      <c r="W102" s="3">
        <f>VLOOKUP($F102,Experiment!$A$2:$U$90,MATCH(Results!W$1,Experiment!$A$1:$U$1,0),FALSE)</f>
        <v>0.25</v>
      </c>
      <c r="X102" s="3">
        <f>VLOOKUP($F102,Experiment!$A$2:$U$90,MATCH(Results!X$1,Experiment!$A$1:$U$1,0),FALSE)</f>
        <v>0.75</v>
      </c>
      <c r="Y102" s="2">
        <f>VLOOKUP($F102,Experiment!$A$2:$U$90,MATCH(Results!Y$1,Experiment!$A$1:$U$1,0),FALSE)</f>
        <v>2</v>
      </c>
      <c r="Z102" s="3">
        <f>VLOOKUP($F102,Experiment!$A$2:$U$90,MATCH(Results!Z$1,Experiment!$A$1:$U$1,0),FALSE)</f>
        <v>0.5</v>
      </c>
      <c r="AA102" s="3">
        <f>VLOOKUP($F102,Experiment!$A$2:$U$90,MATCH(Results!AA$1,Experiment!$A$1:$U$1,0),FALSE)</f>
        <v>0.25</v>
      </c>
      <c r="AB102" s="3">
        <f>VLOOKUP($F102,Experiment!$A$2:$U$90,MATCH(Results!AB$1,Experiment!$A$1:$U$1,0),FALSE)</f>
        <v>0.625</v>
      </c>
      <c r="AC102" s="3">
        <f>VLOOKUP($F102,Experiment!$A$2:$U$90,MATCH(Results!AC$1,Experiment!$A$1:$U$1,0),FALSE)</f>
        <v>0.375</v>
      </c>
      <c r="AD102" s="2">
        <f>VLOOKUP($F102,Experiment!$A$2:$U$90,MATCH(Results!AD$1,Experiment!$A$1:$U$1,0),FALSE)</f>
        <v>-8.75</v>
      </c>
      <c r="AE102" s="2">
        <f>VLOOKUP($F102,Experiment!$A$2:$U$90,MATCH(Results!AE$1,Experiment!$A$1:$U$1,0),FALSE)</f>
        <v>2835.9375</v>
      </c>
      <c r="AF102" s="2">
        <f>VLOOKUP($F102,Experiment!$A$2:$U$90,MATCH(Results!AF$1,Experiment!$A$1:$U$1,0),FALSE)</f>
        <v>53.253521010351982</v>
      </c>
      <c r="AG102" s="3">
        <f>VLOOKUP($F102,Experiment!$A$2:$W$90,MATCH(Results!AG$1,Experiment!$A$1:$W$1,0),FALSE)</f>
        <v>0.82730419370997643</v>
      </c>
      <c r="AH102" s="3">
        <f>VLOOKUP($F102,Experiment!$A$2:$W$90,MATCH(Results!AH$1,Experiment!$A$1:$W$1,0),FALSE)</f>
        <v>0.38648875795104182</v>
      </c>
      <c r="AI102" s="3">
        <f>VLOOKUP($F102,Experiment!$A$2:$X$90,MATCH(Results!AI$1,Experiment!$A$1:$X$1,0),FALSE)</f>
        <v>0.61351124204895813</v>
      </c>
      <c r="AJ102" s="2">
        <f>Table1[[#This Row],[Gain]]^Table1[[#This Row],[θ]]</f>
        <v>133.87694139177151</v>
      </c>
      <c r="AK102" s="2">
        <f>-Table1[[#This Row],[λ]]*-Table1[[#This Row],[Loss]]^Table1[[#This Row],[θ]]</f>
        <v>172.23577024121218</v>
      </c>
      <c r="AL102" s="2">
        <f>Table1[[#This Row],[v_n_w_g]]-Table1[[#This Row],[v_n_w_l]]</f>
        <v>-38.35882884944067</v>
      </c>
      <c r="AM102" s="2">
        <f>IF(Table1[[#This Row],[diff_v]]&gt;=1,1,0)</f>
        <v>0</v>
      </c>
    </row>
    <row r="103" spans="1:39" hidden="1" x14ac:dyDescent="0.3">
      <c r="A103">
        <v>1</v>
      </c>
      <c r="B103" t="s">
        <v>43</v>
      </c>
      <c r="C103" s="22">
        <f>VLOOKUP(Table1[[#This Row],[Subject]],'Subject Profile'!$A$2:$E$8,4,FALSE)</f>
        <v>1.1960207441678836</v>
      </c>
      <c r="D103" s="22">
        <f>VLOOKUP(Table1[[#This Row],[Subject]],'Subject Profile'!$A$2:$E$8,5,FALSE)</f>
        <v>-1.6</v>
      </c>
      <c r="E103" t="s">
        <v>109</v>
      </c>
      <c r="F103" t="s">
        <v>87</v>
      </c>
      <c r="G103" t="s">
        <v>5</v>
      </c>
      <c r="H103">
        <f>IF(Table1[[#This Row],[decision]]="accept",1,0)</f>
        <v>0</v>
      </c>
      <c r="I103">
        <v>0</v>
      </c>
      <c r="J103">
        <v>200</v>
      </c>
      <c r="K103">
        <v>1664287545</v>
      </c>
      <c r="L103">
        <v>13</v>
      </c>
      <c r="M103" t="str">
        <f>VLOOKUP($F103,Experiment!$A$2:$U$90,MATCH(Results!M$1,Experiment!$A$1:$U$1,0)+1,FALSE)</f>
        <v>G</v>
      </c>
      <c r="N103">
        <f>IF(Table1[[#This Row],[Impact]]="I",0,1)</f>
        <v>1</v>
      </c>
      <c r="O103" s="2">
        <f>VLOOKUP($F103,Experiment!$A$2:$U$90,MATCH(Results!O$1,Experiment!$A$1:$U$1,0),FALSE)</f>
        <v>-90</v>
      </c>
      <c r="P103" s="3">
        <f>VLOOKUP($F103,Experiment!$A$2:$U$90,MATCH(Results!P$1,Experiment!$A$1:$U$1,0),FALSE)</f>
        <v>0.5</v>
      </c>
      <c r="Q103" s="2">
        <f>VLOOKUP($F103,Experiment!$A$2:$U$90,MATCH(Results!Q$1,Experiment!$A$1:$U$1,0),FALSE)</f>
        <v>90</v>
      </c>
      <c r="R103" s="3">
        <f>VLOOKUP($F103,Experiment!$A$2:$U$90,MATCH(Results!R$1,Experiment!$A$1:$U$1,0),FALSE)</f>
        <v>0.5</v>
      </c>
      <c r="S103" s="2">
        <f>VLOOKUP($F103,Experiment!$A$2:$U$90,MATCH(Results!S$1,Experiment!$A$1:$U$1,0),FALSE)</f>
        <v>0</v>
      </c>
      <c r="T103" s="2">
        <f>VLOOKUP($F103,Experiment!$A$2:$U$90,MATCH(Results!T$1,Experiment!$A$1:$U$1,0),FALSE)</f>
        <v>8100</v>
      </c>
      <c r="U103" s="2">
        <f>VLOOKUP($F103,Experiment!$A$2:$U$90,MATCH(Results!U$1,Experiment!$A$1:$U$1,0),FALSE)</f>
        <v>90</v>
      </c>
      <c r="V103" s="2">
        <f>VLOOKUP($F103,Experiment!$A$2:$U$90,MATCH(Results!V$1,Experiment!$A$1:$U$1,0),FALSE)</f>
        <v>2</v>
      </c>
      <c r="W103" s="3">
        <f>VLOOKUP($F103,Experiment!$A$2:$U$90,MATCH(Results!W$1,Experiment!$A$1:$U$1,0),FALSE)</f>
        <v>0.25</v>
      </c>
      <c r="X103" s="3">
        <f>VLOOKUP($F103,Experiment!$A$2:$U$90,MATCH(Results!X$1,Experiment!$A$1:$U$1,0),FALSE)</f>
        <v>0.75</v>
      </c>
      <c r="Y103" s="2">
        <f>VLOOKUP($F103,Experiment!$A$2:$U$90,MATCH(Results!Y$1,Experiment!$A$1:$U$1,0),FALSE)</f>
        <v>2</v>
      </c>
      <c r="Z103" s="3">
        <f>VLOOKUP($F103,Experiment!$A$2:$U$90,MATCH(Results!Z$1,Experiment!$A$1:$U$1,0),FALSE)</f>
        <v>0.5</v>
      </c>
      <c r="AA103" s="3">
        <f>VLOOKUP($F103,Experiment!$A$2:$U$90,MATCH(Results!AA$1,Experiment!$A$1:$U$1,0),FALSE)</f>
        <v>0.25</v>
      </c>
      <c r="AB103" s="3">
        <f>VLOOKUP($F103,Experiment!$A$2:$U$90,MATCH(Results!AB$1,Experiment!$A$1:$U$1,0),FALSE)</f>
        <v>0.625</v>
      </c>
      <c r="AC103" s="3">
        <f>VLOOKUP($F103,Experiment!$A$2:$U$90,MATCH(Results!AC$1,Experiment!$A$1:$U$1,0),FALSE)</f>
        <v>0.375</v>
      </c>
      <c r="AD103" s="2">
        <f>VLOOKUP($F103,Experiment!$A$2:$U$90,MATCH(Results!AD$1,Experiment!$A$1:$U$1,0),FALSE)</f>
        <v>-22.5</v>
      </c>
      <c r="AE103" s="2">
        <f>VLOOKUP($F103,Experiment!$A$2:$U$90,MATCH(Results!AE$1,Experiment!$A$1:$U$1,0),FALSE)</f>
        <v>7593.75</v>
      </c>
      <c r="AF103" s="2">
        <f>VLOOKUP($F103,Experiment!$A$2:$U$90,MATCH(Results!AF$1,Experiment!$A$1:$U$1,0),FALSE)</f>
        <v>87.142125289666879</v>
      </c>
      <c r="AG103" s="3">
        <f>VLOOKUP($F103,Experiment!$A$2:$W$90,MATCH(Results!AG$1,Experiment!$A$1:$W$1,0),FALSE)</f>
        <v>0.82730419370997643</v>
      </c>
      <c r="AH103" s="3">
        <f>VLOOKUP($F103,Experiment!$A$2:$W$90,MATCH(Results!AH$1,Experiment!$A$1:$W$1,0),FALSE)</f>
        <v>0.38648875795104182</v>
      </c>
      <c r="AI103" s="3">
        <f>VLOOKUP($F103,Experiment!$A$2:$X$90,MATCH(Results!AI$1,Experiment!$A$1:$X$1,0),FALSE)</f>
        <v>0.61351124204895813</v>
      </c>
      <c r="AJ103" s="2">
        <f>Table1[[#This Row],[Gain]]^Table1[[#This Row],[θ]]</f>
        <v>217.42755411656807</v>
      </c>
      <c r="AK103" s="2">
        <f>-Table1[[#This Row],[λ]]*-Table1[[#This Row],[Loss]]^Table1[[#This Row],[θ]]</f>
        <v>347.88408658650894</v>
      </c>
      <c r="AL103" s="2">
        <f>Table1[[#This Row],[v_n_w_g]]-Table1[[#This Row],[v_n_w_l]]</f>
        <v>-130.45653246994087</v>
      </c>
      <c r="AM103" s="2">
        <f>IF(Table1[[#This Row],[diff_v]]&gt;=1,1,0)</f>
        <v>0</v>
      </c>
    </row>
    <row r="104" spans="1:39" hidden="1" x14ac:dyDescent="0.3">
      <c r="A104">
        <v>2</v>
      </c>
      <c r="B104" t="s">
        <v>43</v>
      </c>
      <c r="C104" s="22">
        <f>VLOOKUP(Table1[[#This Row],[Subject]],'Subject Profile'!$A$2:$E$8,4,FALSE)</f>
        <v>1.1960207441678836</v>
      </c>
      <c r="D104" s="22">
        <f>VLOOKUP(Table1[[#This Row],[Subject]],'Subject Profile'!$A$2:$E$8,5,FALSE)</f>
        <v>-1.6</v>
      </c>
      <c r="E104" t="s">
        <v>109</v>
      </c>
      <c r="F104" t="s">
        <v>51</v>
      </c>
      <c r="G104" t="s">
        <v>5</v>
      </c>
      <c r="H104">
        <f>IF(Table1[[#This Row],[decision]]="accept",1,0)</f>
        <v>0</v>
      </c>
      <c r="I104">
        <v>0</v>
      </c>
      <c r="J104">
        <v>200</v>
      </c>
      <c r="K104">
        <v>1664287549</v>
      </c>
      <c r="L104">
        <v>4</v>
      </c>
      <c r="M104" t="str">
        <f>VLOOKUP($F104,Experiment!$A$2:$U$90,MATCH(Results!M$1,Experiment!$A$1:$U$1,0)+1,FALSE)</f>
        <v>I</v>
      </c>
      <c r="N104">
        <f>IF(Table1[[#This Row],[Impact]]="I",0,1)</f>
        <v>0</v>
      </c>
      <c r="O104" s="2">
        <f>VLOOKUP($F104,Experiment!$A$2:$U$90,MATCH(Results!O$1,Experiment!$A$1:$U$1,0),FALSE)</f>
        <v>-90</v>
      </c>
      <c r="P104" s="3">
        <f>VLOOKUP($F104,Experiment!$A$2:$U$90,MATCH(Results!P$1,Experiment!$A$1:$U$1,0),FALSE)</f>
        <v>0.5</v>
      </c>
      <c r="Q104" s="2">
        <f>VLOOKUP($F104,Experiment!$A$2:$U$90,MATCH(Results!Q$1,Experiment!$A$1:$U$1,0),FALSE)</f>
        <v>80</v>
      </c>
      <c r="R104" s="3">
        <f>VLOOKUP($F104,Experiment!$A$2:$U$90,MATCH(Results!R$1,Experiment!$A$1:$U$1,0),FALSE)</f>
        <v>0.5</v>
      </c>
      <c r="S104" s="2">
        <f>VLOOKUP($F104,Experiment!$A$2:$U$90,MATCH(Results!S$1,Experiment!$A$1:$U$1,0),FALSE)</f>
        <v>-5</v>
      </c>
      <c r="T104" s="2">
        <f>VLOOKUP($F104,Experiment!$A$2:$U$90,MATCH(Results!T$1,Experiment!$A$1:$U$1,0),FALSE)</f>
        <v>7225</v>
      </c>
      <c r="U104" s="2">
        <f>VLOOKUP($F104,Experiment!$A$2:$U$90,MATCH(Results!U$1,Experiment!$A$1:$U$1,0),FALSE)</f>
        <v>85</v>
      </c>
      <c r="V104" s="2">
        <f>VLOOKUP($F104,Experiment!$A$2:$U$90,MATCH(Results!V$1,Experiment!$A$1:$U$1,0),FALSE)</f>
        <v>4</v>
      </c>
      <c r="W104" s="3">
        <f>VLOOKUP($F104,Experiment!$A$2:$U$90,MATCH(Results!W$1,Experiment!$A$1:$U$1,0),FALSE)</f>
        <v>0.25</v>
      </c>
      <c r="X104" s="3">
        <f>VLOOKUP($F104,Experiment!$A$2:$U$90,MATCH(Results!X$1,Experiment!$A$1:$U$1,0),FALSE)</f>
        <v>0.75</v>
      </c>
      <c r="Y104" s="2">
        <f>VLOOKUP($F104,Experiment!$A$2:$U$90,MATCH(Results!Y$1,Experiment!$A$1:$U$1,0),FALSE)</f>
        <v>1</v>
      </c>
      <c r="Z104" s="3">
        <f>VLOOKUP($F104,Experiment!$A$2:$U$90,MATCH(Results!Z$1,Experiment!$A$1:$U$1,0),FALSE)</f>
        <v>0.25</v>
      </c>
      <c r="AA104" s="3">
        <f>VLOOKUP($F104,Experiment!$A$2:$U$90,MATCH(Results!AA$1,Experiment!$A$1:$U$1,0),FALSE)</f>
        <v>0.5</v>
      </c>
      <c r="AB104" s="3">
        <f>VLOOKUP($F104,Experiment!$A$2:$U$90,MATCH(Results!AB$1,Experiment!$A$1:$U$1,0),FALSE)</f>
        <v>0.375</v>
      </c>
      <c r="AC104" s="3">
        <f>VLOOKUP($F104,Experiment!$A$2:$U$90,MATCH(Results!AC$1,Experiment!$A$1:$U$1,0),FALSE)</f>
        <v>0.625</v>
      </c>
      <c r="AD104" s="2">
        <f>VLOOKUP($F104,Experiment!$A$2:$U$90,MATCH(Results!AD$1,Experiment!$A$1:$U$1,0),FALSE)</f>
        <v>16.25</v>
      </c>
      <c r="AE104" s="2">
        <f>VLOOKUP($F104,Experiment!$A$2:$U$90,MATCH(Results!AE$1,Experiment!$A$1:$U$1,0),FALSE)</f>
        <v>6773.4375</v>
      </c>
      <c r="AF104" s="2">
        <f>VLOOKUP($F104,Experiment!$A$2:$U$90,MATCH(Results!AF$1,Experiment!$A$1:$U$1,0),FALSE)</f>
        <v>82.300896106907615</v>
      </c>
      <c r="AG104" s="3">
        <f>VLOOKUP($F104,Experiment!$A$2:$W$90,MATCH(Results!AG$1,Experiment!$A$1:$W$1,0),FALSE)</f>
        <v>1</v>
      </c>
      <c r="AH104" s="3">
        <f>VLOOKUP($F104,Experiment!$A$2:$W$90,MATCH(Results!AH$1,Experiment!$A$1:$W$1,0),FALSE)</f>
        <v>0.625</v>
      </c>
      <c r="AI104" s="3">
        <f>VLOOKUP($F104,Experiment!$A$2:$X$90,MATCH(Results!AI$1,Experiment!$A$1:$X$1,0),FALSE)</f>
        <v>0.375</v>
      </c>
      <c r="AJ104" s="2">
        <f>Table1[[#This Row],[Gain]]^Table1[[#This Row],[θ]]</f>
        <v>188.85787660819494</v>
      </c>
      <c r="AK104" s="2">
        <f>-Table1[[#This Row],[λ]]*-Table1[[#This Row],[Loss]]^Table1[[#This Row],[θ]]</f>
        <v>347.88408658650894</v>
      </c>
      <c r="AL104" s="2">
        <f>Table1[[#This Row],[v_n_w_g]]-Table1[[#This Row],[v_n_w_l]]</f>
        <v>-159.026209978314</v>
      </c>
      <c r="AM104" s="2">
        <f>IF(Table1[[#This Row],[diff_v]]&gt;=1,1,0)</f>
        <v>0</v>
      </c>
    </row>
    <row r="105" spans="1:39" hidden="1" x14ac:dyDescent="0.3">
      <c r="A105">
        <v>3</v>
      </c>
      <c r="B105" t="s">
        <v>43</v>
      </c>
      <c r="C105" s="22">
        <f>VLOOKUP(Table1[[#This Row],[Subject]],'Subject Profile'!$A$2:$E$8,4,FALSE)</f>
        <v>1.1960207441678836</v>
      </c>
      <c r="D105" s="22">
        <f>VLOOKUP(Table1[[#This Row],[Subject]],'Subject Profile'!$A$2:$E$8,5,FALSE)</f>
        <v>-1.6</v>
      </c>
      <c r="E105" t="s">
        <v>109</v>
      </c>
      <c r="F105" t="s">
        <v>84</v>
      </c>
      <c r="G105" t="s">
        <v>7</v>
      </c>
      <c r="H105">
        <f>IF(Table1[[#This Row],[decision]]="accept",1,0)</f>
        <v>1</v>
      </c>
      <c r="I105">
        <v>-10</v>
      </c>
      <c r="J105">
        <v>190</v>
      </c>
      <c r="K105">
        <v>1664287552</v>
      </c>
      <c r="L105">
        <v>3</v>
      </c>
      <c r="M105" t="str">
        <f>VLOOKUP($F105,Experiment!$A$2:$U$90,MATCH(Results!M$1,Experiment!$A$1:$U$1,0)+1,FALSE)</f>
        <v>G</v>
      </c>
      <c r="N105">
        <f>IF(Table1[[#This Row],[Impact]]="I",0,1)</f>
        <v>1</v>
      </c>
      <c r="O105" s="2">
        <f>VLOOKUP($F105,Experiment!$A$2:$U$90,MATCH(Results!O$1,Experiment!$A$1:$U$1,0),FALSE)</f>
        <v>-10</v>
      </c>
      <c r="P105" s="3">
        <f>VLOOKUP($F105,Experiment!$A$2:$U$90,MATCH(Results!P$1,Experiment!$A$1:$U$1,0),FALSE)</f>
        <v>0.5</v>
      </c>
      <c r="Q105" s="2">
        <f>VLOOKUP($F105,Experiment!$A$2:$U$90,MATCH(Results!Q$1,Experiment!$A$1:$U$1,0),FALSE)</f>
        <v>30</v>
      </c>
      <c r="R105" s="3">
        <f>VLOOKUP($F105,Experiment!$A$2:$U$90,MATCH(Results!R$1,Experiment!$A$1:$U$1,0),FALSE)</f>
        <v>0.5</v>
      </c>
      <c r="S105" s="2">
        <f>VLOOKUP($F105,Experiment!$A$2:$U$90,MATCH(Results!S$1,Experiment!$A$1:$U$1,0),FALSE)</f>
        <v>10</v>
      </c>
      <c r="T105" s="2">
        <f>VLOOKUP($F105,Experiment!$A$2:$U$90,MATCH(Results!T$1,Experiment!$A$1:$U$1,0),FALSE)</f>
        <v>400</v>
      </c>
      <c r="U105" s="2">
        <f>VLOOKUP($F105,Experiment!$A$2:$U$90,MATCH(Results!U$1,Experiment!$A$1:$U$1,0),FALSE)</f>
        <v>20</v>
      </c>
      <c r="V105" s="2">
        <f>VLOOKUP($F105,Experiment!$A$2:$U$90,MATCH(Results!V$1,Experiment!$A$1:$U$1,0),FALSE)</f>
        <v>4</v>
      </c>
      <c r="W105" s="3">
        <f>VLOOKUP($F105,Experiment!$A$2:$U$90,MATCH(Results!W$1,Experiment!$A$1:$U$1,0),FALSE)</f>
        <v>0.25</v>
      </c>
      <c r="X105" s="3">
        <f>VLOOKUP($F105,Experiment!$A$2:$U$90,MATCH(Results!X$1,Experiment!$A$1:$U$1,0),FALSE)</f>
        <v>0.75</v>
      </c>
      <c r="Y105" s="2">
        <f>VLOOKUP($F105,Experiment!$A$2:$U$90,MATCH(Results!Y$1,Experiment!$A$1:$U$1,0),FALSE)</f>
        <v>2</v>
      </c>
      <c r="Z105" s="3">
        <f>VLOOKUP($F105,Experiment!$A$2:$U$90,MATCH(Results!Z$1,Experiment!$A$1:$U$1,0),FALSE)</f>
        <v>0.5</v>
      </c>
      <c r="AA105" s="3">
        <f>VLOOKUP($F105,Experiment!$A$2:$U$90,MATCH(Results!AA$1,Experiment!$A$1:$U$1,0),FALSE)</f>
        <v>0.25</v>
      </c>
      <c r="AB105" s="3">
        <f>VLOOKUP($F105,Experiment!$A$2:$U$90,MATCH(Results!AB$1,Experiment!$A$1:$U$1,0),FALSE)</f>
        <v>0.625</v>
      </c>
      <c r="AC105" s="3">
        <f>VLOOKUP($F105,Experiment!$A$2:$U$90,MATCH(Results!AC$1,Experiment!$A$1:$U$1,0),FALSE)</f>
        <v>0.375</v>
      </c>
      <c r="AD105" s="2">
        <f>VLOOKUP($F105,Experiment!$A$2:$U$90,MATCH(Results!AD$1,Experiment!$A$1:$U$1,0),FALSE)</f>
        <v>5</v>
      </c>
      <c r="AE105" s="2">
        <f>VLOOKUP($F105,Experiment!$A$2:$U$90,MATCH(Results!AE$1,Experiment!$A$1:$U$1,0),FALSE)</f>
        <v>375</v>
      </c>
      <c r="AF105" s="2">
        <f>VLOOKUP($F105,Experiment!$A$2:$U$90,MATCH(Results!AF$1,Experiment!$A$1:$U$1,0),FALSE)</f>
        <v>19.364916731037084</v>
      </c>
      <c r="AG105" s="3">
        <f>VLOOKUP($F105,Experiment!$A$2:$W$90,MATCH(Results!AG$1,Experiment!$A$1:$W$1,0),FALSE)</f>
        <v>0.82730419370997643</v>
      </c>
      <c r="AH105" s="3">
        <f>VLOOKUP($F105,Experiment!$A$2:$W$90,MATCH(Results!AH$1,Experiment!$A$1:$W$1,0),FALSE)</f>
        <v>0.38648875795104182</v>
      </c>
      <c r="AI105" s="3">
        <f>VLOOKUP($F105,Experiment!$A$2:$X$90,MATCH(Results!AI$1,Experiment!$A$1:$X$1,0),FALSE)</f>
        <v>0.61351124204895813</v>
      </c>
      <c r="AJ105" s="2">
        <f>Table1[[#This Row],[Gain]]^Table1[[#This Row],[θ]]</f>
        <v>58.434275299017848</v>
      </c>
      <c r="AK105" s="2">
        <f>-Table1[[#This Row],[λ]]*-Table1[[#This Row],[Loss]]^Table1[[#This Row],[θ]]</f>
        <v>25.127005037389367</v>
      </c>
      <c r="AL105" s="2">
        <f>Table1[[#This Row],[v_n_w_g]]-Table1[[#This Row],[v_n_w_l]]</f>
        <v>33.307270261628481</v>
      </c>
      <c r="AM105" s="2">
        <f>IF(Table1[[#This Row],[diff_v]]&gt;=1,1,0)</f>
        <v>1</v>
      </c>
    </row>
    <row r="106" spans="1:39" hidden="1" x14ac:dyDescent="0.3">
      <c r="A106">
        <v>4</v>
      </c>
      <c r="B106" t="s">
        <v>43</v>
      </c>
      <c r="C106" s="22">
        <f>VLOOKUP(Table1[[#This Row],[Subject]],'Subject Profile'!$A$2:$E$8,4,FALSE)</f>
        <v>1.1960207441678836</v>
      </c>
      <c r="D106" s="22">
        <f>VLOOKUP(Table1[[#This Row],[Subject]],'Subject Profile'!$A$2:$E$8,5,FALSE)</f>
        <v>-1.6</v>
      </c>
      <c r="E106" t="s">
        <v>109</v>
      </c>
      <c r="F106" t="s">
        <v>77</v>
      </c>
      <c r="G106" t="s">
        <v>7</v>
      </c>
      <c r="H106">
        <f>IF(Table1[[#This Row],[decision]]="accept",1,0)</f>
        <v>1</v>
      </c>
      <c r="I106">
        <v>70</v>
      </c>
      <c r="J106">
        <v>260</v>
      </c>
      <c r="K106">
        <v>1664287561</v>
      </c>
      <c r="L106">
        <v>9</v>
      </c>
      <c r="M106" t="str">
        <f>VLOOKUP($F106,Experiment!$A$2:$U$90,MATCH(Results!M$1,Experiment!$A$1:$U$1,0)+1,FALSE)</f>
        <v>G</v>
      </c>
      <c r="N106">
        <f>IF(Table1[[#This Row],[Impact]]="I",0,1)</f>
        <v>1</v>
      </c>
      <c r="O106" s="2">
        <f>VLOOKUP($F106,Experiment!$A$2:$U$90,MATCH(Results!O$1,Experiment!$A$1:$U$1,0),FALSE)</f>
        <v>-50</v>
      </c>
      <c r="P106" s="3">
        <f>VLOOKUP($F106,Experiment!$A$2:$U$90,MATCH(Results!P$1,Experiment!$A$1:$U$1,0),FALSE)</f>
        <v>0.5</v>
      </c>
      <c r="Q106" s="2">
        <f>VLOOKUP($F106,Experiment!$A$2:$U$90,MATCH(Results!Q$1,Experiment!$A$1:$U$1,0),FALSE)</f>
        <v>70</v>
      </c>
      <c r="R106" s="3">
        <f>VLOOKUP($F106,Experiment!$A$2:$U$90,MATCH(Results!R$1,Experiment!$A$1:$U$1,0),FALSE)</f>
        <v>0.5</v>
      </c>
      <c r="S106" s="2">
        <f>VLOOKUP($F106,Experiment!$A$2:$U$90,MATCH(Results!S$1,Experiment!$A$1:$U$1,0),FALSE)</f>
        <v>10</v>
      </c>
      <c r="T106" s="2">
        <f>VLOOKUP($F106,Experiment!$A$2:$U$90,MATCH(Results!T$1,Experiment!$A$1:$U$1,0),FALSE)</f>
        <v>3600</v>
      </c>
      <c r="U106" s="2">
        <f>VLOOKUP($F106,Experiment!$A$2:$U$90,MATCH(Results!U$1,Experiment!$A$1:$U$1,0),FALSE)</f>
        <v>60</v>
      </c>
      <c r="V106" s="2">
        <f>VLOOKUP($F106,Experiment!$A$2:$U$90,MATCH(Results!V$1,Experiment!$A$1:$U$1,0),FALSE)</f>
        <v>4</v>
      </c>
      <c r="W106" s="3">
        <f>VLOOKUP($F106,Experiment!$A$2:$U$90,MATCH(Results!W$1,Experiment!$A$1:$U$1,0),FALSE)</f>
        <v>0.25</v>
      </c>
      <c r="X106" s="3">
        <f>VLOOKUP($F106,Experiment!$A$2:$U$90,MATCH(Results!X$1,Experiment!$A$1:$U$1,0),FALSE)</f>
        <v>0.75</v>
      </c>
      <c r="Y106" s="2">
        <f>VLOOKUP($F106,Experiment!$A$2:$U$90,MATCH(Results!Y$1,Experiment!$A$1:$U$1,0),FALSE)</f>
        <v>2</v>
      </c>
      <c r="Z106" s="3">
        <f>VLOOKUP($F106,Experiment!$A$2:$U$90,MATCH(Results!Z$1,Experiment!$A$1:$U$1,0),FALSE)</f>
        <v>0.5</v>
      </c>
      <c r="AA106" s="3">
        <f>VLOOKUP($F106,Experiment!$A$2:$U$90,MATCH(Results!AA$1,Experiment!$A$1:$U$1,0),FALSE)</f>
        <v>0.25</v>
      </c>
      <c r="AB106" s="3">
        <f>VLOOKUP($F106,Experiment!$A$2:$U$90,MATCH(Results!AB$1,Experiment!$A$1:$U$1,0),FALSE)</f>
        <v>0.625</v>
      </c>
      <c r="AC106" s="3">
        <f>VLOOKUP($F106,Experiment!$A$2:$U$90,MATCH(Results!AC$1,Experiment!$A$1:$U$1,0),FALSE)</f>
        <v>0.375</v>
      </c>
      <c r="AD106" s="2">
        <f>VLOOKUP($F106,Experiment!$A$2:$U$90,MATCH(Results!AD$1,Experiment!$A$1:$U$1,0),FALSE)</f>
        <v>-5</v>
      </c>
      <c r="AE106" s="2">
        <f>VLOOKUP($F106,Experiment!$A$2:$U$90,MATCH(Results!AE$1,Experiment!$A$1:$U$1,0),FALSE)</f>
        <v>3375</v>
      </c>
      <c r="AF106" s="2">
        <f>VLOOKUP($F106,Experiment!$A$2:$U$90,MATCH(Results!AF$1,Experiment!$A$1:$U$1,0),FALSE)</f>
        <v>58.094750193111253</v>
      </c>
      <c r="AG106" s="3">
        <f>VLOOKUP($F106,Experiment!$A$2:$W$90,MATCH(Results!AG$1,Experiment!$A$1:$W$1,0),FALSE)</f>
        <v>0.82730419370997643</v>
      </c>
      <c r="AH106" s="3">
        <f>VLOOKUP($F106,Experiment!$A$2:$W$90,MATCH(Results!AH$1,Experiment!$A$1:$W$1,0),FALSE)</f>
        <v>0.38648875795104182</v>
      </c>
      <c r="AI106" s="3">
        <f>VLOOKUP($F106,Experiment!$A$2:$X$90,MATCH(Results!AI$1,Experiment!$A$1:$X$1,0),FALSE)</f>
        <v>0.61351124204895813</v>
      </c>
      <c r="AJ106" s="2">
        <f>Table1[[#This Row],[Gain]]^Table1[[#This Row],[θ]]</f>
        <v>160.98133731857229</v>
      </c>
      <c r="AK106" s="2">
        <f>-Table1[[#This Row],[λ]]*-Table1[[#This Row],[Loss]]^Table1[[#This Row],[θ]]</f>
        <v>172.23577024121218</v>
      </c>
      <c r="AL106" s="2">
        <f>Table1[[#This Row],[v_n_w_g]]-Table1[[#This Row],[v_n_w_l]]</f>
        <v>-11.254432922639893</v>
      </c>
      <c r="AM106" s="2">
        <f>IF(Table1[[#This Row],[diff_v]]&gt;=1,1,0)</f>
        <v>0</v>
      </c>
    </row>
    <row r="107" spans="1:39" hidden="1" x14ac:dyDescent="0.3">
      <c r="A107">
        <v>5</v>
      </c>
      <c r="B107" t="s">
        <v>43</v>
      </c>
      <c r="C107" s="22">
        <f>VLOOKUP(Table1[[#This Row],[Subject]],'Subject Profile'!$A$2:$E$8,4,FALSE)</f>
        <v>1.1960207441678836</v>
      </c>
      <c r="D107" s="22">
        <f>VLOOKUP(Table1[[#This Row],[Subject]],'Subject Profile'!$A$2:$E$8,5,FALSE)</f>
        <v>-1.6</v>
      </c>
      <c r="E107" t="s">
        <v>109</v>
      </c>
      <c r="F107" t="s">
        <v>55</v>
      </c>
      <c r="G107" t="s">
        <v>56</v>
      </c>
      <c r="H107">
        <f>IF(Table1[[#This Row],[decision]]="accept",1,0)</f>
        <v>0</v>
      </c>
      <c r="I107">
        <v>0</v>
      </c>
      <c r="J107">
        <v>260</v>
      </c>
      <c r="K107">
        <v>1664287568</v>
      </c>
      <c r="L107">
        <v>7</v>
      </c>
      <c r="M107" t="str">
        <f>VLOOKUP($F107,Experiment!$A$2:$U$90,MATCH(Results!M$1,Experiment!$A$1:$U$1,0)+1,FALSE)</f>
        <v>R</v>
      </c>
      <c r="N107">
        <f>IF(Table1[[#This Row],[Impact]]="I",0,1)</f>
        <v>1</v>
      </c>
      <c r="O107" s="2">
        <f>VLOOKUP($F107,Experiment!$A$2:$U$90,MATCH(Results!O$1,Experiment!$A$1:$U$1,0),FALSE)</f>
        <v>0</v>
      </c>
      <c r="P107" s="3">
        <f>VLOOKUP($F107,Experiment!$A$2:$U$90,MATCH(Results!P$1,Experiment!$A$1:$U$1,0),FALSE)</f>
        <v>0</v>
      </c>
      <c r="Q107" s="2">
        <f>VLOOKUP($F107,Experiment!$A$2:$U$90,MATCH(Results!Q$1,Experiment!$A$1:$U$1,0),FALSE)</f>
        <v>0</v>
      </c>
      <c r="R107" s="3">
        <f>VLOOKUP($F107,Experiment!$A$2:$U$90,MATCH(Results!R$1,Experiment!$A$1:$U$1,0),FALSE)</f>
        <v>0</v>
      </c>
      <c r="S107" s="2">
        <f>VLOOKUP($F107,Experiment!$A$2:$U$90,MATCH(Results!S$1,Experiment!$A$1:$U$1,0),FALSE)</f>
        <v>0</v>
      </c>
      <c r="T107" s="2">
        <f>VLOOKUP($F107,Experiment!$A$2:$U$90,MATCH(Results!T$1,Experiment!$A$1:$U$1,0),FALSE)</f>
        <v>0</v>
      </c>
      <c r="U107" s="2">
        <f>VLOOKUP($F107,Experiment!$A$2:$U$90,MATCH(Results!U$1,Experiment!$A$1:$U$1,0),FALSE)</f>
        <v>0</v>
      </c>
      <c r="V107" s="2">
        <f>VLOOKUP($F107,Experiment!$A$2:$U$90,MATCH(Results!V$1,Experiment!$A$1:$U$1,0),FALSE)</f>
        <v>0</v>
      </c>
      <c r="W107" s="3">
        <f>VLOOKUP($F107,Experiment!$A$2:$U$90,MATCH(Results!W$1,Experiment!$A$1:$U$1,0),FALSE)</f>
        <v>0</v>
      </c>
      <c r="X107" s="3">
        <f>VLOOKUP($F107,Experiment!$A$2:$U$90,MATCH(Results!X$1,Experiment!$A$1:$U$1,0),FALSE)</f>
        <v>0</v>
      </c>
      <c r="Y107" s="2">
        <f>VLOOKUP($F107,Experiment!$A$2:$U$90,MATCH(Results!Y$1,Experiment!$A$1:$U$1,0),FALSE)</f>
        <v>0</v>
      </c>
      <c r="Z107" s="3">
        <f>VLOOKUP($F107,Experiment!$A$2:$U$90,MATCH(Results!Z$1,Experiment!$A$1:$U$1,0),FALSE)</f>
        <v>0</v>
      </c>
      <c r="AA107" s="3">
        <f>VLOOKUP($F107,Experiment!$A$2:$U$90,MATCH(Results!AA$1,Experiment!$A$1:$U$1,0),FALSE)</f>
        <v>0</v>
      </c>
      <c r="AB107" s="3">
        <f>VLOOKUP($F107,Experiment!$A$2:$U$90,MATCH(Results!AB$1,Experiment!$A$1:$U$1,0),FALSE)</f>
        <v>0</v>
      </c>
      <c r="AC107" s="3">
        <f>VLOOKUP($F107,Experiment!$A$2:$U$90,MATCH(Results!AC$1,Experiment!$A$1:$U$1,0),FALSE)</f>
        <v>0</v>
      </c>
      <c r="AD107" s="2">
        <f>VLOOKUP($F107,Experiment!$A$2:$U$90,MATCH(Results!AD$1,Experiment!$A$1:$U$1,0),FALSE)</f>
        <v>0</v>
      </c>
      <c r="AE107" s="2">
        <f>VLOOKUP($F107,Experiment!$A$2:$U$90,MATCH(Results!AE$1,Experiment!$A$1:$U$1,0),FALSE)</f>
        <v>0</v>
      </c>
      <c r="AF107" s="2">
        <f>VLOOKUP($F107,Experiment!$A$2:$U$90,MATCH(Results!AF$1,Experiment!$A$1:$U$1,0),FALSE)</f>
        <v>0</v>
      </c>
      <c r="AG107" s="2"/>
      <c r="AH107" s="3">
        <f>VLOOKUP($F107,Experiment!$A$2:$W$90,MATCH(Results!AH$1,Experiment!$A$1:$W$1,0),FALSE)</f>
        <v>0</v>
      </c>
      <c r="AI107" s="2">
        <f>VLOOKUP($F107,Experiment!$A$2:$X$90,MATCH(Results!AI$1,Experiment!$A$1:$X$1,0),FALSE)</f>
        <v>0</v>
      </c>
      <c r="AJ107" s="2">
        <f>Table1[[#This Row],[Gain]]^Table1[[#This Row],[θ]]</f>
        <v>0</v>
      </c>
      <c r="AK107" s="2">
        <f>-Table1[[#This Row],[λ]]*-Table1[[#This Row],[Loss]]^Table1[[#This Row],[θ]]</f>
        <v>0</v>
      </c>
      <c r="AL107" s="2">
        <f>Table1[[#This Row],[v_n_w_g]]-Table1[[#This Row],[v_n_w_l]]</f>
        <v>0</v>
      </c>
      <c r="AM107" s="2">
        <f>IF(Table1[[#This Row],[diff_v]]&gt;=1,1,0)</f>
        <v>0</v>
      </c>
    </row>
    <row r="108" spans="1:39" hidden="1" x14ac:dyDescent="0.3">
      <c r="A108">
        <v>6</v>
      </c>
      <c r="B108" t="s">
        <v>43</v>
      </c>
      <c r="C108" s="22">
        <f>VLOOKUP(Table1[[#This Row],[Subject]],'Subject Profile'!$A$2:$E$8,4,FALSE)</f>
        <v>1.1960207441678836</v>
      </c>
      <c r="D108" s="22">
        <f>VLOOKUP(Table1[[#This Row],[Subject]],'Subject Profile'!$A$2:$E$8,5,FALSE)</f>
        <v>-1.6</v>
      </c>
      <c r="E108" t="s">
        <v>109</v>
      </c>
      <c r="F108" t="s">
        <v>66</v>
      </c>
      <c r="G108" t="s">
        <v>5</v>
      </c>
      <c r="H108">
        <f>IF(Table1[[#This Row],[decision]]="accept",1,0)</f>
        <v>0</v>
      </c>
      <c r="I108">
        <v>0</v>
      </c>
      <c r="J108">
        <v>260</v>
      </c>
      <c r="K108">
        <v>1664287572</v>
      </c>
      <c r="L108">
        <v>4</v>
      </c>
      <c r="M108" t="str">
        <f>VLOOKUP($F108,Experiment!$A$2:$U$90,MATCH(Results!M$1,Experiment!$A$1:$U$1,0)+1,FALSE)</f>
        <v>G</v>
      </c>
      <c r="N108">
        <f>IF(Table1[[#This Row],[Impact]]="I",0,1)</f>
        <v>1</v>
      </c>
      <c r="O108" s="2">
        <f>VLOOKUP($F108,Experiment!$A$2:$U$90,MATCH(Results!O$1,Experiment!$A$1:$U$1,0),FALSE)</f>
        <v>-10</v>
      </c>
      <c r="P108" s="3">
        <f>VLOOKUP($F108,Experiment!$A$2:$U$90,MATCH(Results!P$1,Experiment!$A$1:$U$1,0),FALSE)</f>
        <v>0.5</v>
      </c>
      <c r="Q108" s="2">
        <f>VLOOKUP($F108,Experiment!$A$2:$U$90,MATCH(Results!Q$1,Experiment!$A$1:$U$1,0),FALSE)</f>
        <v>20</v>
      </c>
      <c r="R108" s="3">
        <f>VLOOKUP($F108,Experiment!$A$2:$U$90,MATCH(Results!R$1,Experiment!$A$1:$U$1,0),FALSE)</f>
        <v>0.5</v>
      </c>
      <c r="S108" s="2">
        <f>VLOOKUP($F108,Experiment!$A$2:$U$90,MATCH(Results!S$1,Experiment!$A$1:$U$1,0),FALSE)</f>
        <v>5</v>
      </c>
      <c r="T108" s="2">
        <f>VLOOKUP($F108,Experiment!$A$2:$U$90,MATCH(Results!T$1,Experiment!$A$1:$U$1,0),FALSE)</f>
        <v>225</v>
      </c>
      <c r="U108" s="2">
        <f>VLOOKUP($F108,Experiment!$A$2:$U$90,MATCH(Results!U$1,Experiment!$A$1:$U$1,0),FALSE)</f>
        <v>15</v>
      </c>
      <c r="V108" s="2">
        <f>VLOOKUP($F108,Experiment!$A$2:$U$90,MATCH(Results!V$1,Experiment!$A$1:$U$1,0),FALSE)</f>
        <v>2</v>
      </c>
      <c r="W108" s="3">
        <f>VLOOKUP($F108,Experiment!$A$2:$U$90,MATCH(Results!W$1,Experiment!$A$1:$U$1,0),FALSE)</f>
        <v>0.25</v>
      </c>
      <c r="X108" s="3">
        <f>VLOOKUP($F108,Experiment!$A$2:$U$90,MATCH(Results!X$1,Experiment!$A$1:$U$1,0),FALSE)</f>
        <v>0.75</v>
      </c>
      <c r="Y108" s="2">
        <f>VLOOKUP($F108,Experiment!$A$2:$U$90,MATCH(Results!Y$1,Experiment!$A$1:$U$1,0),FALSE)</f>
        <v>2</v>
      </c>
      <c r="Z108" s="3">
        <f>VLOOKUP($F108,Experiment!$A$2:$U$90,MATCH(Results!Z$1,Experiment!$A$1:$U$1,0),FALSE)</f>
        <v>0.5</v>
      </c>
      <c r="AA108" s="3">
        <f>VLOOKUP($F108,Experiment!$A$2:$U$90,MATCH(Results!AA$1,Experiment!$A$1:$U$1,0),FALSE)</f>
        <v>0.25</v>
      </c>
      <c r="AB108" s="3">
        <f>VLOOKUP($F108,Experiment!$A$2:$U$90,MATCH(Results!AB$1,Experiment!$A$1:$U$1,0),FALSE)</f>
        <v>0.625</v>
      </c>
      <c r="AC108" s="3">
        <f>VLOOKUP($F108,Experiment!$A$2:$U$90,MATCH(Results!AC$1,Experiment!$A$1:$U$1,0),FALSE)</f>
        <v>0.375</v>
      </c>
      <c r="AD108" s="2">
        <f>VLOOKUP($F108,Experiment!$A$2:$U$90,MATCH(Results!AD$1,Experiment!$A$1:$U$1,0),FALSE)</f>
        <v>1.25</v>
      </c>
      <c r="AE108" s="2">
        <f>VLOOKUP($F108,Experiment!$A$2:$U$90,MATCH(Results!AE$1,Experiment!$A$1:$U$1,0),FALSE)</f>
        <v>210.9375</v>
      </c>
      <c r="AF108" s="2">
        <f>VLOOKUP($F108,Experiment!$A$2:$U$90,MATCH(Results!AF$1,Experiment!$A$1:$U$1,0),FALSE)</f>
        <v>14.523687548277813</v>
      </c>
      <c r="AG108" s="3">
        <f>VLOOKUP($F108,Experiment!$A$2:$W$90,MATCH(Results!AG$1,Experiment!$A$1:$W$1,0),FALSE)</f>
        <v>0.82730419370997643</v>
      </c>
      <c r="AH108" s="3">
        <f>VLOOKUP($F108,Experiment!$A$2:$W$90,MATCH(Results!AH$1,Experiment!$A$1:$W$1,0),FALSE)</f>
        <v>0.38648875795104182</v>
      </c>
      <c r="AI108" s="3">
        <f>VLOOKUP($F108,Experiment!$A$2:$X$90,MATCH(Results!AI$1,Experiment!$A$1:$X$1,0),FALSE)</f>
        <v>0.61351124204895813</v>
      </c>
      <c r="AJ108" s="2">
        <f>Table1[[#This Row],[Gain]]^Table1[[#This Row],[θ]]</f>
        <v>35.979809832580635</v>
      </c>
      <c r="AK108" s="2">
        <f>-Table1[[#This Row],[λ]]*-Table1[[#This Row],[Loss]]^Table1[[#This Row],[θ]]</f>
        <v>25.127005037389367</v>
      </c>
      <c r="AL108" s="2">
        <f>Table1[[#This Row],[v_n_w_g]]-Table1[[#This Row],[v_n_w_l]]</f>
        <v>10.852804795191268</v>
      </c>
      <c r="AM108" s="2">
        <f>IF(Table1[[#This Row],[diff_v]]&gt;=1,1,0)</f>
        <v>1</v>
      </c>
    </row>
    <row r="109" spans="1:39" hidden="1" x14ac:dyDescent="0.3">
      <c r="A109">
        <v>7</v>
      </c>
      <c r="B109" t="s">
        <v>43</v>
      </c>
      <c r="C109" s="22">
        <f>VLOOKUP(Table1[[#This Row],[Subject]],'Subject Profile'!$A$2:$E$8,4,FALSE)</f>
        <v>1.1960207441678836</v>
      </c>
      <c r="D109" s="22">
        <f>VLOOKUP(Table1[[#This Row],[Subject]],'Subject Profile'!$A$2:$E$8,5,FALSE)</f>
        <v>-1.6</v>
      </c>
      <c r="E109" t="s">
        <v>109</v>
      </c>
      <c r="F109" t="s">
        <v>92</v>
      </c>
      <c r="G109" t="s">
        <v>7</v>
      </c>
      <c r="H109">
        <f>IF(Table1[[#This Row],[decision]]="accept",1,0)</f>
        <v>1</v>
      </c>
      <c r="I109">
        <v>30</v>
      </c>
      <c r="J109">
        <v>290</v>
      </c>
      <c r="K109">
        <v>1664287575</v>
      </c>
      <c r="L109">
        <v>3</v>
      </c>
      <c r="M109" t="str">
        <f>VLOOKUP($F109,Experiment!$A$2:$U$90,MATCH(Results!M$1,Experiment!$A$1:$U$1,0)+1,FALSE)</f>
        <v>I</v>
      </c>
      <c r="N109">
        <f>IF(Table1[[#This Row],[Impact]]="I",0,1)</f>
        <v>0</v>
      </c>
      <c r="O109" s="2">
        <f>VLOOKUP($F109,Experiment!$A$2:$U$90,MATCH(Results!O$1,Experiment!$A$1:$U$1,0),FALSE)</f>
        <v>-10</v>
      </c>
      <c r="P109" s="3">
        <f>VLOOKUP($F109,Experiment!$A$2:$U$90,MATCH(Results!P$1,Experiment!$A$1:$U$1,0),FALSE)</f>
        <v>0.5</v>
      </c>
      <c r="Q109" s="2">
        <f>VLOOKUP($F109,Experiment!$A$2:$U$90,MATCH(Results!Q$1,Experiment!$A$1:$U$1,0),FALSE)</f>
        <v>30</v>
      </c>
      <c r="R109" s="3">
        <f>VLOOKUP($F109,Experiment!$A$2:$U$90,MATCH(Results!R$1,Experiment!$A$1:$U$1,0),FALSE)</f>
        <v>0.5</v>
      </c>
      <c r="S109" s="2">
        <f>VLOOKUP($F109,Experiment!$A$2:$U$90,MATCH(Results!S$1,Experiment!$A$1:$U$1,0),FALSE)</f>
        <v>10</v>
      </c>
      <c r="T109" s="2">
        <f>VLOOKUP($F109,Experiment!$A$2:$U$90,MATCH(Results!T$1,Experiment!$A$1:$U$1,0),FALSE)</f>
        <v>400</v>
      </c>
      <c r="U109" s="2">
        <f>VLOOKUP($F109,Experiment!$A$2:$U$90,MATCH(Results!U$1,Experiment!$A$1:$U$1,0),FALSE)</f>
        <v>20</v>
      </c>
      <c r="V109" s="2">
        <f>VLOOKUP($F109,Experiment!$A$2:$U$90,MATCH(Results!V$1,Experiment!$A$1:$U$1,0),FALSE)</f>
        <v>4</v>
      </c>
      <c r="W109" s="3">
        <f>VLOOKUP($F109,Experiment!$A$2:$U$90,MATCH(Results!W$1,Experiment!$A$1:$U$1,0),FALSE)</f>
        <v>0.25</v>
      </c>
      <c r="X109" s="3">
        <f>VLOOKUP($F109,Experiment!$A$2:$U$90,MATCH(Results!X$1,Experiment!$A$1:$U$1,0),FALSE)</f>
        <v>0.75</v>
      </c>
      <c r="Y109" s="2">
        <f>VLOOKUP($F109,Experiment!$A$2:$U$90,MATCH(Results!Y$1,Experiment!$A$1:$U$1,0),FALSE)</f>
        <v>2</v>
      </c>
      <c r="Z109" s="3">
        <f>VLOOKUP($F109,Experiment!$A$2:$U$90,MATCH(Results!Z$1,Experiment!$A$1:$U$1,0),FALSE)</f>
        <v>0.5</v>
      </c>
      <c r="AA109" s="3">
        <f>VLOOKUP($F109,Experiment!$A$2:$U$90,MATCH(Results!AA$1,Experiment!$A$1:$U$1,0),FALSE)</f>
        <v>0.25</v>
      </c>
      <c r="AB109" s="3">
        <f>VLOOKUP($F109,Experiment!$A$2:$U$90,MATCH(Results!AB$1,Experiment!$A$1:$U$1,0),FALSE)</f>
        <v>0.625</v>
      </c>
      <c r="AC109" s="3">
        <f>VLOOKUP($F109,Experiment!$A$2:$U$90,MATCH(Results!AC$1,Experiment!$A$1:$U$1,0),FALSE)</f>
        <v>0.375</v>
      </c>
      <c r="AD109" s="2">
        <f>VLOOKUP($F109,Experiment!$A$2:$U$90,MATCH(Results!AD$1,Experiment!$A$1:$U$1,0),FALSE)</f>
        <v>5</v>
      </c>
      <c r="AE109" s="2">
        <f>VLOOKUP($F109,Experiment!$A$2:$U$90,MATCH(Results!AE$1,Experiment!$A$1:$U$1,0),FALSE)</f>
        <v>375</v>
      </c>
      <c r="AF109" s="2">
        <f>VLOOKUP($F109,Experiment!$A$2:$U$90,MATCH(Results!AF$1,Experiment!$A$1:$U$1,0),FALSE)</f>
        <v>19.364916731037084</v>
      </c>
      <c r="AG109" s="3">
        <f>VLOOKUP($F109,Experiment!$A$2:$W$90,MATCH(Results!AG$1,Experiment!$A$1:$W$1,0),FALSE)</f>
        <v>0.82730419370997643</v>
      </c>
      <c r="AH109" s="3">
        <f>VLOOKUP($F109,Experiment!$A$2:$W$90,MATCH(Results!AH$1,Experiment!$A$1:$W$1,0),FALSE)</f>
        <v>0.38648875795104182</v>
      </c>
      <c r="AI109" s="3">
        <f>VLOOKUP($F109,Experiment!$A$2:$X$90,MATCH(Results!AI$1,Experiment!$A$1:$X$1,0),FALSE)</f>
        <v>0.61351124204895813</v>
      </c>
      <c r="AJ109" s="2">
        <f>Table1[[#This Row],[Gain]]^Table1[[#This Row],[θ]]</f>
        <v>58.434275299017848</v>
      </c>
      <c r="AK109" s="2">
        <f>-Table1[[#This Row],[λ]]*-Table1[[#This Row],[Loss]]^Table1[[#This Row],[θ]]</f>
        <v>25.127005037389367</v>
      </c>
      <c r="AL109" s="2">
        <f>Table1[[#This Row],[v_n_w_g]]-Table1[[#This Row],[v_n_w_l]]</f>
        <v>33.307270261628481</v>
      </c>
      <c r="AM109" s="2">
        <f>IF(Table1[[#This Row],[diff_v]]&gt;=1,1,0)</f>
        <v>1</v>
      </c>
    </row>
    <row r="110" spans="1:39" hidden="1" x14ac:dyDescent="0.3">
      <c r="A110">
        <v>8</v>
      </c>
      <c r="B110" t="s">
        <v>43</v>
      </c>
      <c r="C110" s="22">
        <f>VLOOKUP(Table1[[#This Row],[Subject]],'Subject Profile'!$A$2:$E$8,4,FALSE)</f>
        <v>1.1960207441678836</v>
      </c>
      <c r="D110" s="22">
        <f>VLOOKUP(Table1[[#This Row],[Subject]],'Subject Profile'!$A$2:$E$8,5,FALSE)</f>
        <v>-1.6</v>
      </c>
      <c r="E110" t="s">
        <v>109</v>
      </c>
      <c r="F110" t="s">
        <v>101</v>
      </c>
      <c r="G110" t="s">
        <v>5</v>
      </c>
      <c r="H110">
        <f>IF(Table1[[#This Row],[decision]]="accept",1,0)</f>
        <v>0</v>
      </c>
      <c r="I110">
        <v>0</v>
      </c>
      <c r="J110">
        <v>290</v>
      </c>
      <c r="K110">
        <v>1664287581</v>
      </c>
      <c r="L110">
        <v>6</v>
      </c>
      <c r="M110" t="str">
        <f>VLOOKUP($F110,Experiment!$A$2:$U$90,MATCH(Results!M$1,Experiment!$A$1:$U$1,0)+1,FALSE)</f>
        <v>G</v>
      </c>
      <c r="N110">
        <f>IF(Table1[[#This Row],[Impact]]="I",0,1)</f>
        <v>1</v>
      </c>
      <c r="O110" s="2">
        <f>VLOOKUP($F110,Experiment!$A$2:$U$90,MATCH(Results!O$1,Experiment!$A$1:$U$1,0),FALSE)</f>
        <v>-90</v>
      </c>
      <c r="P110" s="3">
        <f>VLOOKUP($F110,Experiment!$A$2:$U$90,MATCH(Results!P$1,Experiment!$A$1:$U$1,0),FALSE)</f>
        <v>0.5</v>
      </c>
      <c r="Q110" s="2">
        <f>VLOOKUP($F110,Experiment!$A$2:$U$90,MATCH(Results!Q$1,Experiment!$A$1:$U$1,0),FALSE)</f>
        <v>100</v>
      </c>
      <c r="R110" s="3">
        <f>VLOOKUP($F110,Experiment!$A$2:$U$90,MATCH(Results!R$1,Experiment!$A$1:$U$1,0),FALSE)</f>
        <v>0.5</v>
      </c>
      <c r="S110" s="2">
        <f>VLOOKUP($F110,Experiment!$A$2:$U$90,MATCH(Results!S$1,Experiment!$A$1:$U$1,0),FALSE)</f>
        <v>5</v>
      </c>
      <c r="T110" s="2">
        <f>VLOOKUP($F110,Experiment!$A$2:$U$90,MATCH(Results!T$1,Experiment!$A$1:$U$1,0),FALSE)</f>
        <v>9025</v>
      </c>
      <c r="U110" s="2">
        <f>VLOOKUP($F110,Experiment!$A$2:$U$90,MATCH(Results!U$1,Experiment!$A$1:$U$1,0),FALSE)</f>
        <v>95</v>
      </c>
      <c r="V110" s="2">
        <f>VLOOKUP($F110,Experiment!$A$2:$U$90,MATCH(Results!V$1,Experiment!$A$1:$U$1,0),FALSE)</f>
        <v>2</v>
      </c>
      <c r="W110" s="3">
        <f>VLOOKUP($F110,Experiment!$A$2:$U$90,MATCH(Results!W$1,Experiment!$A$1:$U$1,0),FALSE)</f>
        <v>0.25</v>
      </c>
      <c r="X110" s="3">
        <f>VLOOKUP($F110,Experiment!$A$2:$U$90,MATCH(Results!X$1,Experiment!$A$1:$U$1,0),FALSE)</f>
        <v>0.75</v>
      </c>
      <c r="Y110" s="2">
        <f>VLOOKUP($F110,Experiment!$A$2:$U$90,MATCH(Results!Y$1,Experiment!$A$1:$U$1,0),FALSE)</f>
        <v>2</v>
      </c>
      <c r="Z110" s="3">
        <f>VLOOKUP($F110,Experiment!$A$2:$U$90,MATCH(Results!Z$1,Experiment!$A$1:$U$1,0),FALSE)</f>
        <v>0.5</v>
      </c>
      <c r="AA110" s="3">
        <f>VLOOKUP($F110,Experiment!$A$2:$U$90,MATCH(Results!AA$1,Experiment!$A$1:$U$1,0),FALSE)</f>
        <v>0.25</v>
      </c>
      <c r="AB110" s="3">
        <f>VLOOKUP($F110,Experiment!$A$2:$U$90,MATCH(Results!AB$1,Experiment!$A$1:$U$1,0),FALSE)</f>
        <v>0.625</v>
      </c>
      <c r="AC110" s="3">
        <f>VLOOKUP($F110,Experiment!$A$2:$U$90,MATCH(Results!AC$1,Experiment!$A$1:$U$1,0),FALSE)</f>
        <v>0.375</v>
      </c>
      <c r="AD110" s="2">
        <f>VLOOKUP($F110,Experiment!$A$2:$U$90,MATCH(Results!AD$1,Experiment!$A$1:$U$1,0),FALSE)</f>
        <v>-18.75</v>
      </c>
      <c r="AE110" s="2">
        <f>VLOOKUP($F110,Experiment!$A$2:$U$90,MATCH(Results!AE$1,Experiment!$A$1:$U$1,0),FALSE)</f>
        <v>8460.9375</v>
      </c>
      <c r="AF110" s="2">
        <f>VLOOKUP($F110,Experiment!$A$2:$U$90,MATCH(Results!AF$1,Experiment!$A$1:$U$1,0),FALSE)</f>
        <v>91.983354472426157</v>
      </c>
      <c r="AG110" s="3">
        <f>VLOOKUP($F110,Experiment!$A$2:$W$90,MATCH(Results!AG$1,Experiment!$A$1:$W$1,0),FALSE)</f>
        <v>0.82730419370997643</v>
      </c>
      <c r="AH110" s="3">
        <f>VLOOKUP($F110,Experiment!$A$2:$W$90,MATCH(Results!AH$1,Experiment!$A$1:$W$1,0),FALSE)</f>
        <v>0.38648875795104182</v>
      </c>
      <c r="AI110" s="3">
        <f>VLOOKUP($F110,Experiment!$A$2:$X$90,MATCH(Results!AI$1,Experiment!$A$1:$X$1,0),FALSE)</f>
        <v>0.61351124204895813</v>
      </c>
      <c r="AJ110" s="2">
        <f>Table1[[#This Row],[Gain]]^Table1[[#This Row],[θ]]</f>
        <v>246.6274930269494</v>
      </c>
      <c r="AK110" s="2">
        <f>-Table1[[#This Row],[λ]]*-Table1[[#This Row],[Loss]]^Table1[[#This Row],[θ]]</f>
        <v>347.88408658650894</v>
      </c>
      <c r="AL110" s="2">
        <f>Table1[[#This Row],[v_n_w_g]]-Table1[[#This Row],[v_n_w_l]]</f>
        <v>-101.25659355955955</v>
      </c>
      <c r="AM110" s="2">
        <f>IF(Table1[[#This Row],[diff_v]]&gt;=1,1,0)</f>
        <v>0</v>
      </c>
    </row>
    <row r="111" spans="1:39" hidden="1" x14ac:dyDescent="0.3">
      <c r="A111">
        <v>9</v>
      </c>
      <c r="B111" t="s">
        <v>43</v>
      </c>
      <c r="C111" s="22">
        <f>VLOOKUP(Table1[[#This Row],[Subject]],'Subject Profile'!$A$2:$E$8,4,FALSE)</f>
        <v>1.1960207441678836</v>
      </c>
      <c r="D111" s="22">
        <f>VLOOKUP(Table1[[#This Row],[Subject]],'Subject Profile'!$A$2:$E$8,5,FALSE)</f>
        <v>-1.6</v>
      </c>
      <c r="E111" t="s">
        <v>109</v>
      </c>
      <c r="F111" t="s">
        <v>89</v>
      </c>
      <c r="G111" t="s">
        <v>90</v>
      </c>
      <c r="H111">
        <f>IF(Table1[[#This Row],[decision]]="accept",1,0)</f>
        <v>0</v>
      </c>
      <c r="I111">
        <v>-50</v>
      </c>
      <c r="J111">
        <v>240</v>
      </c>
      <c r="K111">
        <v>1664287589</v>
      </c>
      <c r="L111">
        <v>8</v>
      </c>
      <c r="M111" t="str">
        <f>VLOOKUP($F111,Experiment!$A$2:$U$90,MATCH(Results!M$1,Experiment!$A$1:$U$1,0)+1,FALSE)</f>
        <v>T</v>
      </c>
      <c r="N111">
        <f>IF(Table1[[#This Row],[Impact]]="I",0,1)</f>
        <v>1</v>
      </c>
      <c r="O111" s="2">
        <f>VLOOKUP($F111,Experiment!$A$2:$U$90,MATCH(Results!O$1,Experiment!$A$1:$U$1,0),FALSE)</f>
        <v>0</v>
      </c>
      <c r="P111" s="3">
        <f>VLOOKUP($F111,Experiment!$A$2:$U$90,MATCH(Results!P$1,Experiment!$A$1:$U$1,0),FALSE)</f>
        <v>0</v>
      </c>
      <c r="Q111" s="2">
        <f>VLOOKUP($F111,Experiment!$A$2:$U$90,MATCH(Results!Q$1,Experiment!$A$1:$U$1,0),FALSE)</f>
        <v>0</v>
      </c>
      <c r="R111" s="3">
        <f>VLOOKUP($F111,Experiment!$A$2:$U$90,MATCH(Results!R$1,Experiment!$A$1:$U$1,0),FALSE)</f>
        <v>0</v>
      </c>
      <c r="S111" s="2">
        <f>VLOOKUP($F111,Experiment!$A$2:$U$90,MATCH(Results!S$1,Experiment!$A$1:$U$1,0),FALSE)</f>
        <v>0</v>
      </c>
      <c r="T111" s="2">
        <f>VLOOKUP($F111,Experiment!$A$2:$U$90,MATCH(Results!T$1,Experiment!$A$1:$U$1,0),FALSE)</f>
        <v>0</v>
      </c>
      <c r="U111" s="2">
        <f>VLOOKUP($F111,Experiment!$A$2:$U$90,MATCH(Results!U$1,Experiment!$A$1:$U$1,0),FALSE)</f>
        <v>0</v>
      </c>
      <c r="V111" s="2">
        <f>VLOOKUP($F111,Experiment!$A$2:$U$90,MATCH(Results!V$1,Experiment!$A$1:$U$1,0),FALSE)</f>
        <v>0</v>
      </c>
      <c r="W111" s="3">
        <f>VLOOKUP($F111,Experiment!$A$2:$U$90,MATCH(Results!W$1,Experiment!$A$1:$U$1,0),FALSE)</f>
        <v>0</v>
      </c>
      <c r="X111" s="3">
        <f>VLOOKUP($F111,Experiment!$A$2:$U$90,MATCH(Results!X$1,Experiment!$A$1:$U$1,0),FALSE)</f>
        <v>0</v>
      </c>
      <c r="Y111" s="2">
        <f>VLOOKUP($F111,Experiment!$A$2:$U$90,MATCH(Results!Y$1,Experiment!$A$1:$U$1,0),FALSE)</f>
        <v>0</v>
      </c>
      <c r="Z111" s="3">
        <f>VLOOKUP($F111,Experiment!$A$2:$U$90,MATCH(Results!Z$1,Experiment!$A$1:$U$1,0),FALSE)</f>
        <v>0</v>
      </c>
      <c r="AA111" s="3">
        <f>VLOOKUP($F111,Experiment!$A$2:$U$90,MATCH(Results!AA$1,Experiment!$A$1:$U$1,0),FALSE)</f>
        <v>0</v>
      </c>
      <c r="AB111" s="3">
        <f>VLOOKUP($F111,Experiment!$A$2:$U$90,MATCH(Results!AB$1,Experiment!$A$1:$U$1,0),FALSE)</f>
        <v>0</v>
      </c>
      <c r="AC111" s="3">
        <f>VLOOKUP($F111,Experiment!$A$2:$U$90,MATCH(Results!AC$1,Experiment!$A$1:$U$1,0),FALSE)</f>
        <v>0</v>
      </c>
      <c r="AD111" s="2">
        <f>VLOOKUP($F111,Experiment!$A$2:$U$90,MATCH(Results!AD$1,Experiment!$A$1:$U$1,0),FALSE)</f>
        <v>0</v>
      </c>
      <c r="AE111" s="2">
        <f>VLOOKUP($F111,Experiment!$A$2:$U$90,MATCH(Results!AE$1,Experiment!$A$1:$U$1,0),FALSE)</f>
        <v>0</v>
      </c>
      <c r="AF111" s="2">
        <f>VLOOKUP($F111,Experiment!$A$2:$U$90,MATCH(Results!AF$1,Experiment!$A$1:$U$1,0),FALSE)</f>
        <v>0</v>
      </c>
      <c r="AG111" s="2"/>
      <c r="AH111" s="3">
        <f>VLOOKUP($F111,Experiment!$A$2:$W$90,MATCH(Results!AH$1,Experiment!$A$1:$W$1,0),FALSE)</f>
        <v>0</v>
      </c>
      <c r="AI111" s="2">
        <f>VLOOKUP($F111,Experiment!$A$2:$X$90,MATCH(Results!AI$1,Experiment!$A$1:$X$1,0),FALSE)</f>
        <v>0</v>
      </c>
      <c r="AJ111" s="2">
        <f>Table1[[#This Row],[Gain]]^Table1[[#This Row],[θ]]</f>
        <v>0</v>
      </c>
      <c r="AK111" s="2">
        <f>-Table1[[#This Row],[λ]]*-Table1[[#This Row],[Loss]]^Table1[[#This Row],[θ]]</f>
        <v>0</v>
      </c>
      <c r="AL111" s="2">
        <f>Table1[[#This Row],[v_n_w_g]]-Table1[[#This Row],[v_n_w_l]]</f>
        <v>0</v>
      </c>
      <c r="AM111" s="2">
        <f>IF(Table1[[#This Row],[diff_v]]&gt;=1,1,0)</f>
        <v>0</v>
      </c>
    </row>
    <row r="112" spans="1:39" hidden="1" x14ac:dyDescent="0.3">
      <c r="A112">
        <v>10</v>
      </c>
      <c r="B112" t="s">
        <v>43</v>
      </c>
      <c r="C112" s="22">
        <f>VLOOKUP(Table1[[#This Row],[Subject]],'Subject Profile'!$A$2:$E$8,4,FALSE)</f>
        <v>1.1960207441678836</v>
      </c>
      <c r="D112" s="22">
        <f>VLOOKUP(Table1[[#This Row],[Subject]],'Subject Profile'!$A$2:$E$8,5,FALSE)</f>
        <v>-1.6</v>
      </c>
      <c r="E112" t="s">
        <v>109</v>
      </c>
      <c r="F112" t="s">
        <v>58</v>
      </c>
      <c r="G112" t="s">
        <v>5</v>
      </c>
      <c r="H112">
        <f>IF(Table1[[#This Row],[decision]]="accept",1,0)</f>
        <v>0</v>
      </c>
      <c r="I112">
        <v>0</v>
      </c>
      <c r="J112">
        <v>290</v>
      </c>
      <c r="K112">
        <v>1664287601</v>
      </c>
      <c r="L112">
        <v>12</v>
      </c>
      <c r="M112" t="str">
        <f>VLOOKUP($F112,Experiment!$A$2:$U$90,MATCH(Results!M$1,Experiment!$A$1:$U$1,0)+1,FALSE)</f>
        <v>G</v>
      </c>
      <c r="N112">
        <f>IF(Table1[[#This Row],[Impact]]="I",0,1)</f>
        <v>1</v>
      </c>
      <c r="O112" s="2">
        <f>VLOOKUP($F112,Experiment!$A$2:$U$90,MATCH(Results!O$1,Experiment!$A$1:$U$1,0),FALSE)</f>
        <v>-50</v>
      </c>
      <c r="P112" s="3">
        <f>VLOOKUP($F112,Experiment!$A$2:$U$90,MATCH(Results!P$1,Experiment!$A$1:$U$1,0),FALSE)</f>
        <v>0.5</v>
      </c>
      <c r="Q112" s="2">
        <f>VLOOKUP($F112,Experiment!$A$2:$U$90,MATCH(Results!Q$1,Experiment!$A$1:$U$1,0),FALSE)</f>
        <v>50</v>
      </c>
      <c r="R112" s="3">
        <f>VLOOKUP($F112,Experiment!$A$2:$U$90,MATCH(Results!R$1,Experiment!$A$1:$U$1,0),FALSE)</f>
        <v>0.5</v>
      </c>
      <c r="S112" s="2">
        <f>VLOOKUP($F112,Experiment!$A$2:$U$90,MATCH(Results!S$1,Experiment!$A$1:$U$1,0),FALSE)</f>
        <v>0</v>
      </c>
      <c r="T112" s="2">
        <f>VLOOKUP($F112,Experiment!$A$2:$U$90,MATCH(Results!T$1,Experiment!$A$1:$U$1,0),FALSE)</f>
        <v>2500</v>
      </c>
      <c r="U112" s="2">
        <f>VLOOKUP($F112,Experiment!$A$2:$U$90,MATCH(Results!U$1,Experiment!$A$1:$U$1,0),FALSE)</f>
        <v>50</v>
      </c>
      <c r="V112" s="2">
        <f>VLOOKUP($F112,Experiment!$A$2:$U$90,MATCH(Results!V$1,Experiment!$A$1:$U$1,0),FALSE)</f>
        <v>2</v>
      </c>
      <c r="W112" s="3">
        <f>VLOOKUP($F112,Experiment!$A$2:$U$90,MATCH(Results!W$1,Experiment!$A$1:$U$1,0),FALSE)</f>
        <v>0.25</v>
      </c>
      <c r="X112" s="3">
        <f>VLOOKUP($F112,Experiment!$A$2:$U$90,MATCH(Results!X$1,Experiment!$A$1:$U$1,0),FALSE)</f>
        <v>0.75</v>
      </c>
      <c r="Y112" s="2">
        <f>VLOOKUP($F112,Experiment!$A$2:$U$90,MATCH(Results!Y$1,Experiment!$A$1:$U$1,0),FALSE)</f>
        <v>2</v>
      </c>
      <c r="Z112" s="3">
        <f>VLOOKUP($F112,Experiment!$A$2:$U$90,MATCH(Results!Z$1,Experiment!$A$1:$U$1,0),FALSE)</f>
        <v>0.5</v>
      </c>
      <c r="AA112" s="3">
        <f>VLOOKUP($F112,Experiment!$A$2:$U$90,MATCH(Results!AA$1,Experiment!$A$1:$U$1,0),FALSE)</f>
        <v>0.25</v>
      </c>
      <c r="AB112" s="3">
        <f>VLOOKUP($F112,Experiment!$A$2:$U$90,MATCH(Results!AB$1,Experiment!$A$1:$U$1,0),FALSE)</f>
        <v>0.625</v>
      </c>
      <c r="AC112" s="3">
        <f>VLOOKUP($F112,Experiment!$A$2:$U$90,MATCH(Results!AC$1,Experiment!$A$1:$U$1,0),FALSE)</f>
        <v>0.375</v>
      </c>
      <c r="AD112" s="2">
        <f>VLOOKUP($F112,Experiment!$A$2:$U$90,MATCH(Results!AD$1,Experiment!$A$1:$U$1,0),FALSE)</f>
        <v>-12.5</v>
      </c>
      <c r="AE112" s="2">
        <f>VLOOKUP($F112,Experiment!$A$2:$U$90,MATCH(Results!AE$1,Experiment!$A$1:$U$1,0),FALSE)</f>
        <v>2343.75</v>
      </c>
      <c r="AF112" s="2">
        <f>VLOOKUP($F112,Experiment!$A$2:$U$90,MATCH(Results!AF$1,Experiment!$A$1:$U$1,0),FALSE)</f>
        <v>48.412291827592711</v>
      </c>
      <c r="AG112" s="3">
        <f>VLOOKUP($F112,Experiment!$A$2:$W$90,MATCH(Results!AG$1,Experiment!$A$1:$W$1,0),FALSE)</f>
        <v>0.82730419370997643</v>
      </c>
      <c r="AH112" s="3">
        <f>VLOOKUP($F112,Experiment!$A$2:$W$90,MATCH(Results!AH$1,Experiment!$A$1:$W$1,0),FALSE)</f>
        <v>0.38648875795104182</v>
      </c>
      <c r="AI112" s="3">
        <f>VLOOKUP($F112,Experiment!$A$2:$X$90,MATCH(Results!AI$1,Experiment!$A$1:$X$1,0),FALSE)</f>
        <v>0.61351124204895813</v>
      </c>
      <c r="AJ112" s="2">
        <f>Table1[[#This Row],[Gain]]^Table1[[#This Row],[θ]]</f>
        <v>107.6473564007576</v>
      </c>
      <c r="AK112" s="2">
        <f>-Table1[[#This Row],[λ]]*-Table1[[#This Row],[Loss]]^Table1[[#This Row],[θ]]</f>
        <v>172.23577024121218</v>
      </c>
      <c r="AL112" s="2">
        <f>Table1[[#This Row],[v_n_w_g]]-Table1[[#This Row],[v_n_w_l]]</f>
        <v>-64.588413840454578</v>
      </c>
      <c r="AM112" s="2">
        <f>IF(Table1[[#This Row],[diff_v]]&gt;=1,1,0)</f>
        <v>0</v>
      </c>
    </row>
    <row r="113" spans="1:39" hidden="1" x14ac:dyDescent="0.3">
      <c r="A113">
        <v>11</v>
      </c>
      <c r="B113" t="s">
        <v>43</v>
      </c>
      <c r="C113" s="22">
        <f>VLOOKUP(Table1[[#This Row],[Subject]],'Subject Profile'!$A$2:$E$8,4,FALSE)</f>
        <v>1.1960207441678836</v>
      </c>
      <c r="D113" s="22">
        <f>VLOOKUP(Table1[[#This Row],[Subject]],'Subject Profile'!$A$2:$E$8,5,FALSE)</f>
        <v>-1.6</v>
      </c>
      <c r="E113" t="s">
        <v>109</v>
      </c>
      <c r="F113" t="s">
        <v>80</v>
      </c>
      <c r="G113" t="s">
        <v>5</v>
      </c>
      <c r="H113">
        <f>IF(Table1[[#This Row],[decision]]="accept",1,0)</f>
        <v>0</v>
      </c>
      <c r="I113">
        <v>0</v>
      </c>
      <c r="J113">
        <v>290</v>
      </c>
      <c r="K113">
        <v>1664287605</v>
      </c>
      <c r="L113">
        <v>4</v>
      </c>
      <c r="M113" t="str">
        <f>VLOOKUP($F113,Experiment!$A$2:$U$90,MATCH(Results!M$1,Experiment!$A$1:$U$1,0)+1,FALSE)</f>
        <v>G</v>
      </c>
      <c r="N113">
        <f>IF(Table1[[#This Row],[Impact]]="I",0,1)</f>
        <v>1</v>
      </c>
      <c r="O113" s="2">
        <f>VLOOKUP($F113,Experiment!$A$2:$U$90,MATCH(Results!O$1,Experiment!$A$1:$U$1,0),FALSE)</f>
        <v>-90</v>
      </c>
      <c r="P113" s="3">
        <f>VLOOKUP($F113,Experiment!$A$2:$U$90,MATCH(Results!P$1,Experiment!$A$1:$U$1,0),FALSE)</f>
        <v>0.5</v>
      </c>
      <c r="Q113" s="2">
        <f>VLOOKUP($F113,Experiment!$A$2:$U$90,MATCH(Results!Q$1,Experiment!$A$1:$U$1,0),FALSE)</f>
        <v>80</v>
      </c>
      <c r="R113" s="3">
        <f>VLOOKUP($F113,Experiment!$A$2:$U$90,MATCH(Results!R$1,Experiment!$A$1:$U$1,0),FALSE)</f>
        <v>0.5</v>
      </c>
      <c r="S113" s="2">
        <f>VLOOKUP($F113,Experiment!$A$2:$U$90,MATCH(Results!S$1,Experiment!$A$1:$U$1,0),FALSE)</f>
        <v>-5</v>
      </c>
      <c r="T113" s="2">
        <f>VLOOKUP($F113,Experiment!$A$2:$U$90,MATCH(Results!T$1,Experiment!$A$1:$U$1,0),FALSE)</f>
        <v>7225</v>
      </c>
      <c r="U113" s="2">
        <f>VLOOKUP($F113,Experiment!$A$2:$U$90,MATCH(Results!U$1,Experiment!$A$1:$U$1,0),FALSE)</f>
        <v>85</v>
      </c>
      <c r="V113" s="2">
        <f>VLOOKUP($F113,Experiment!$A$2:$U$90,MATCH(Results!V$1,Experiment!$A$1:$U$1,0),FALSE)</f>
        <v>4</v>
      </c>
      <c r="W113" s="3">
        <f>VLOOKUP($F113,Experiment!$A$2:$U$90,MATCH(Results!W$1,Experiment!$A$1:$U$1,0),FALSE)</f>
        <v>0.25</v>
      </c>
      <c r="X113" s="3">
        <f>VLOOKUP($F113,Experiment!$A$2:$U$90,MATCH(Results!X$1,Experiment!$A$1:$U$1,0),FALSE)</f>
        <v>0.75</v>
      </c>
      <c r="Y113" s="2">
        <f>VLOOKUP($F113,Experiment!$A$2:$U$90,MATCH(Results!Y$1,Experiment!$A$1:$U$1,0),FALSE)</f>
        <v>1</v>
      </c>
      <c r="Z113" s="3">
        <f>VLOOKUP($F113,Experiment!$A$2:$U$90,MATCH(Results!Z$1,Experiment!$A$1:$U$1,0),FALSE)</f>
        <v>0.25</v>
      </c>
      <c r="AA113" s="3">
        <f>VLOOKUP($F113,Experiment!$A$2:$U$90,MATCH(Results!AA$1,Experiment!$A$1:$U$1,0),FALSE)</f>
        <v>0.5</v>
      </c>
      <c r="AB113" s="3">
        <f>VLOOKUP($F113,Experiment!$A$2:$U$90,MATCH(Results!AB$1,Experiment!$A$1:$U$1,0),FALSE)</f>
        <v>0.375</v>
      </c>
      <c r="AC113" s="3">
        <f>VLOOKUP($F113,Experiment!$A$2:$U$90,MATCH(Results!AC$1,Experiment!$A$1:$U$1,0),FALSE)</f>
        <v>0.625</v>
      </c>
      <c r="AD113" s="2">
        <f>VLOOKUP($F113,Experiment!$A$2:$U$90,MATCH(Results!AD$1,Experiment!$A$1:$U$1,0),FALSE)</f>
        <v>16.25</v>
      </c>
      <c r="AE113" s="2">
        <f>VLOOKUP($F113,Experiment!$A$2:$U$90,MATCH(Results!AE$1,Experiment!$A$1:$U$1,0),FALSE)</f>
        <v>6773.4375</v>
      </c>
      <c r="AF113" s="2">
        <f>VLOOKUP($F113,Experiment!$A$2:$U$90,MATCH(Results!AF$1,Experiment!$A$1:$U$1,0),FALSE)</f>
        <v>82.300896106907615</v>
      </c>
      <c r="AG113" s="3">
        <f>VLOOKUP($F113,Experiment!$A$2:$W$90,MATCH(Results!AG$1,Experiment!$A$1:$W$1,0),FALSE)</f>
        <v>1</v>
      </c>
      <c r="AH113" s="3">
        <f>VLOOKUP($F113,Experiment!$A$2:$W$90,MATCH(Results!AH$1,Experiment!$A$1:$W$1,0),FALSE)</f>
        <v>0.625</v>
      </c>
      <c r="AI113" s="3">
        <f>VLOOKUP($F113,Experiment!$A$2:$X$90,MATCH(Results!AI$1,Experiment!$A$1:$X$1,0),FALSE)</f>
        <v>0.375</v>
      </c>
      <c r="AJ113" s="2">
        <f>Table1[[#This Row],[Gain]]^Table1[[#This Row],[θ]]</f>
        <v>188.85787660819494</v>
      </c>
      <c r="AK113" s="2">
        <f>-Table1[[#This Row],[λ]]*-Table1[[#This Row],[Loss]]^Table1[[#This Row],[θ]]</f>
        <v>347.88408658650894</v>
      </c>
      <c r="AL113" s="2">
        <f>Table1[[#This Row],[v_n_w_g]]-Table1[[#This Row],[v_n_w_l]]</f>
        <v>-159.026209978314</v>
      </c>
      <c r="AM113" s="2">
        <f>IF(Table1[[#This Row],[diff_v]]&gt;=1,1,0)</f>
        <v>0</v>
      </c>
    </row>
    <row r="114" spans="1:39" hidden="1" x14ac:dyDescent="0.3">
      <c r="A114">
        <v>12</v>
      </c>
      <c r="B114" t="s">
        <v>43</v>
      </c>
      <c r="C114" s="22">
        <f>VLOOKUP(Table1[[#This Row],[Subject]],'Subject Profile'!$A$2:$E$8,4,FALSE)</f>
        <v>1.1960207441678836</v>
      </c>
      <c r="D114" s="22">
        <f>VLOOKUP(Table1[[#This Row],[Subject]],'Subject Profile'!$A$2:$E$8,5,FALSE)</f>
        <v>-1.6</v>
      </c>
      <c r="E114" t="s">
        <v>109</v>
      </c>
      <c r="F114" t="s">
        <v>55</v>
      </c>
      <c r="G114" t="s">
        <v>56</v>
      </c>
      <c r="H114">
        <f>IF(Table1[[#This Row],[decision]]="accept",1,0)</f>
        <v>0</v>
      </c>
      <c r="I114">
        <v>0</v>
      </c>
      <c r="J114">
        <v>290</v>
      </c>
      <c r="K114">
        <v>1664287613</v>
      </c>
      <c r="L114">
        <v>8</v>
      </c>
      <c r="M114" t="str">
        <f>VLOOKUP($F114,Experiment!$A$2:$U$90,MATCH(Results!M$1,Experiment!$A$1:$U$1,0)+1,FALSE)</f>
        <v>R</v>
      </c>
      <c r="N114">
        <f>IF(Table1[[#This Row],[Impact]]="I",0,1)</f>
        <v>1</v>
      </c>
      <c r="O114" s="2">
        <f>VLOOKUP($F114,Experiment!$A$2:$U$90,MATCH(Results!O$1,Experiment!$A$1:$U$1,0),FALSE)</f>
        <v>0</v>
      </c>
      <c r="P114" s="3">
        <f>VLOOKUP($F114,Experiment!$A$2:$U$90,MATCH(Results!P$1,Experiment!$A$1:$U$1,0),FALSE)</f>
        <v>0</v>
      </c>
      <c r="Q114" s="2">
        <f>VLOOKUP($F114,Experiment!$A$2:$U$90,MATCH(Results!Q$1,Experiment!$A$1:$U$1,0),FALSE)</f>
        <v>0</v>
      </c>
      <c r="R114" s="3">
        <f>VLOOKUP($F114,Experiment!$A$2:$U$90,MATCH(Results!R$1,Experiment!$A$1:$U$1,0),FALSE)</f>
        <v>0</v>
      </c>
      <c r="S114" s="2">
        <f>VLOOKUP($F114,Experiment!$A$2:$U$90,MATCH(Results!S$1,Experiment!$A$1:$U$1,0),FALSE)</f>
        <v>0</v>
      </c>
      <c r="T114" s="2">
        <f>VLOOKUP($F114,Experiment!$A$2:$U$90,MATCH(Results!T$1,Experiment!$A$1:$U$1,0),FALSE)</f>
        <v>0</v>
      </c>
      <c r="U114" s="2">
        <f>VLOOKUP($F114,Experiment!$A$2:$U$90,MATCH(Results!U$1,Experiment!$A$1:$U$1,0),FALSE)</f>
        <v>0</v>
      </c>
      <c r="V114" s="2">
        <f>VLOOKUP($F114,Experiment!$A$2:$U$90,MATCH(Results!V$1,Experiment!$A$1:$U$1,0),FALSE)</f>
        <v>0</v>
      </c>
      <c r="W114" s="3">
        <f>VLOOKUP($F114,Experiment!$A$2:$U$90,MATCH(Results!W$1,Experiment!$A$1:$U$1,0),FALSE)</f>
        <v>0</v>
      </c>
      <c r="X114" s="3">
        <f>VLOOKUP($F114,Experiment!$A$2:$U$90,MATCH(Results!X$1,Experiment!$A$1:$U$1,0),FALSE)</f>
        <v>0</v>
      </c>
      <c r="Y114" s="2">
        <f>VLOOKUP($F114,Experiment!$A$2:$U$90,MATCH(Results!Y$1,Experiment!$A$1:$U$1,0),FALSE)</f>
        <v>0</v>
      </c>
      <c r="Z114" s="3">
        <f>VLOOKUP($F114,Experiment!$A$2:$U$90,MATCH(Results!Z$1,Experiment!$A$1:$U$1,0),FALSE)</f>
        <v>0</v>
      </c>
      <c r="AA114" s="3">
        <f>VLOOKUP($F114,Experiment!$A$2:$U$90,MATCH(Results!AA$1,Experiment!$A$1:$U$1,0),FALSE)</f>
        <v>0</v>
      </c>
      <c r="AB114" s="3">
        <f>VLOOKUP($F114,Experiment!$A$2:$U$90,MATCH(Results!AB$1,Experiment!$A$1:$U$1,0),FALSE)</f>
        <v>0</v>
      </c>
      <c r="AC114" s="3">
        <f>VLOOKUP($F114,Experiment!$A$2:$U$90,MATCH(Results!AC$1,Experiment!$A$1:$U$1,0),FALSE)</f>
        <v>0</v>
      </c>
      <c r="AD114" s="2">
        <f>VLOOKUP($F114,Experiment!$A$2:$U$90,MATCH(Results!AD$1,Experiment!$A$1:$U$1,0),FALSE)</f>
        <v>0</v>
      </c>
      <c r="AE114" s="2">
        <f>VLOOKUP($F114,Experiment!$A$2:$U$90,MATCH(Results!AE$1,Experiment!$A$1:$U$1,0),FALSE)</f>
        <v>0</v>
      </c>
      <c r="AF114" s="2">
        <f>VLOOKUP($F114,Experiment!$A$2:$U$90,MATCH(Results!AF$1,Experiment!$A$1:$U$1,0),FALSE)</f>
        <v>0</v>
      </c>
      <c r="AG114" s="2"/>
      <c r="AH114" s="3">
        <f>VLOOKUP($F114,Experiment!$A$2:$W$90,MATCH(Results!AH$1,Experiment!$A$1:$W$1,0),FALSE)</f>
        <v>0</v>
      </c>
      <c r="AI114" s="2">
        <f>VLOOKUP($F114,Experiment!$A$2:$X$90,MATCH(Results!AI$1,Experiment!$A$1:$X$1,0),FALSE)</f>
        <v>0</v>
      </c>
      <c r="AJ114" s="2">
        <f>Table1[[#This Row],[Gain]]^Table1[[#This Row],[θ]]</f>
        <v>0</v>
      </c>
      <c r="AK114" s="2">
        <f>-Table1[[#This Row],[λ]]*-Table1[[#This Row],[Loss]]^Table1[[#This Row],[θ]]</f>
        <v>0</v>
      </c>
      <c r="AL114" s="2">
        <f>Table1[[#This Row],[v_n_w_g]]-Table1[[#This Row],[v_n_w_l]]</f>
        <v>0</v>
      </c>
      <c r="AM114" s="2">
        <f>IF(Table1[[#This Row],[diff_v]]&gt;=1,1,0)</f>
        <v>0</v>
      </c>
    </row>
    <row r="115" spans="1:39" hidden="1" x14ac:dyDescent="0.3">
      <c r="A115">
        <v>13</v>
      </c>
      <c r="B115" t="s">
        <v>43</v>
      </c>
      <c r="C115" s="22">
        <f>VLOOKUP(Table1[[#This Row],[Subject]],'Subject Profile'!$A$2:$E$8,4,FALSE)</f>
        <v>1.1960207441678836</v>
      </c>
      <c r="D115" s="22">
        <f>VLOOKUP(Table1[[#This Row],[Subject]],'Subject Profile'!$A$2:$E$8,5,FALSE)</f>
        <v>-1.6</v>
      </c>
      <c r="E115" t="s">
        <v>109</v>
      </c>
      <c r="F115" t="s">
        <v>104</v>
      </c>
      <c r="G115" t="s">
        <v>7</v>
      </c>
      <c r="H115">
        <f>IF(Table1[[#This Row],[decision]]="accept",1,0)</f>
        <v>1</v>
      </c>
      <c r="I115">
        <v>-10</v>
      </c>
      <c r="J115">
        <v>280</v>
      </c>
      <c r="K115">
        <v>1664287618</v>
      </c>
      <c r="L115">
        <v>5</v>
      </c>
      <c r="M115" t="str">
        <f>VLOOKUP($F115,Experiment!$A$2:$U$90,MATCH(Results!M$1,Experiment!$A$1:$U$1,0)+1,FALSE)</f>
        <v>I</v>
      </c>
      <c r="N115">
        <f>IF(Table1[[#This Row],[Impact]]="I",0,1)</f>
        <v>0</v>
      </c>
      <c r="O115" s="2">
        <f>VLOOKUP($F115,Experiment!$A$2:$U$90,MATCH(Results!O$1,Experiment!$A$1:$U$1,0),FALSE)</f>
        <v>-10</v>
      </c>
      <c r="P115" s="3">
        <f>VLOOKUP($F115,Experiment!$A$2:$U$90,MATCH(Results!P$1,Experiment!$A$1:$U$1,0),FALSE)</f>
        <v>0.5</v>
      </c>
      <c r="Q115" s="2">
        <f>VLOOKUP($F115,Experiment!$A$2:$U$90,MATCH(Results!Q$1,Experiment!$A$1:$U$1,0),FALSE)</f>
        <v>10</v>
      </c>
      <c r="R115" s="3">
        <f>VLOOKUP($F115,Experiment!$A$2:$U$90,MATCH(Results!R$1,Experiment!$A$1:$U$1,0),FALSE)</f>
        <v>0.5</v>
      </c>
      <c r="S115" s="2">
        <f>VLOOKUP($F115,Experiment!$A$2:$U$90,MATCH(Results!S$1,Experiment!$A$1:$U$1,0),FALSE)</f>
        <v>0</v>
      </c>
      <c r="T115" s="2">
        <f>VLOOKUP($F115,Experiment!$A$2:$U$90,MATCH(Results!T$1,Experiment!$A$1:$U$1,0),FALSE)</f>
        <v>100</v>
      </c>
      <c r="U115" s="2">
        <f>VLOOKUP($F115,Experiment!$A$2:$U$90,MATCH(Results!U$1,Experiment!$A$1:$U$1,0),FALSE)</f>
        <v>10</v>
      </c>
      <c r="V115" s="2">
        <f>VLOOKUP($F115,Experiment!$A$2:$U$90,MATCH(Results!V$1,Experiment!$A$1:$U$1,0),FALSE)</f>
        <v>2</v>
      </c>
      <c r="W115" s="3">
        <f>VLOOKUP($F115,Experiment!$A$2:$U$90,MATCH(Results!W$1,Experiment!$A$1:$U$1,0),FALSE)</f>
        <v>0.25</v>
      </c>
      <c r="X115" s="3">
        <f>VLOOKUP($F115,Experiment!$A$2:$U$90,MATCH(Results!X$1,Experiment!$A$1:$U$1,0),FALSE)</f>
        <v>0.75</v>
      </c>
      <c r="Y115" s="2">
        <f>VLOOKUP($F115,Experiment!$A$2:$U$90,MATCH(Results!Y$1,Experiment!$A$1:$U$1,0),FALSE)</f>
        <v>1</v>
      </c>
      <c r="Z115" s="3">
        <f>VLOOKUP($F115,Experiment!$A$2:$U$90,MATCH(Results!Z$1,Experiment!$A$1:$U$1,0),FALSE)</f>
        <v>0.25</v>
      </c>
      <c r="AA115" s="3">
        <f>VLOOKUP($F115,Experiment!$A$2:$U$90,MATCH(Results!AA$1,Experiment!$A$1:$U$1,0),FALSE)</f>
        <v>0.5</v>
      </c>
      <c r="AB115" s="3">
        <f>VLOOKUP($F115,Experiment!$A$2:$U$90,MATCH(Results!AB$1,Experiment!$A$1:$U$1,0),FALSE)</f>
        <v>0.375</v>
      </c>
      <c r="AC115" s="3">
        <f>VLOOKUP($F115,Experiment!$A$2:$U$90,MATCH(Results!AC$1,Experiment!$A$1:$U$1,0),FALSE)</f>
        <v>0.625</v>
      </c>
      <c r="AD115" s="2">
        <f>VLOOKUP($F115,Experiment!$A$2:$U$90,MATCH(Results!AD$1,Experiment!$A$1:$U$1,0),FALSE)</f>
        <v>2.5</v>
      </c>
      <c r="AE115" s="2">
        <f>VLOOKUP($F115,Experiment!$A$2:$U$90,MATCH(Results!AE$1,Experiment!$A$1:$U$1,0),FALSE)</f>
        <v>93.75</v>
      </c>
      <c r="AF115" s="2">
        <f>VLOOKUP($F115,Experiment!$A$2:$U$90,MATCH(Results!AF$1,Experiment!$A$1:$U$1,0),FALSE)</f>
        <v>9.6824583655185421</v>
      </c>
      <c r="AG115" s="3">
        <f>VLOOKUP($F115,Experiment!$A$2:$W$90,MATCH(Results!AG$1,Experiment!$A$1:$W$1,0),FALSE)</f>
        <v>1</v>
      </c>
      <c r="AH115" s="3">
        <f>VLOOKUP($F115,Experiment!$A$2:$W$90,MATCH(Results!AH$1,Experiment!$A$1:$W$1,0),FALSE)</f>
        <v>0.625</v>
      </c>
      <c r="AI115" s="3">
        <f>VLOOKUP($F115,Experiment!$A$2:$X$90,MATCH(Results!AI$1,Experiment!$A$1:$X$1,0),FALSE)</f>
        <v>0.375</v>
      </c>
      <c r="AJ115" s="2">
        <f>Table1[[#This Row],[Gain]]^Table1[[#This Row],[θ]]</f>
        <v>15.704378148368352</v>
      </c>
      <c r="AK115" s="2">
        <f>-Table1[[#This Row],[λ]]*-Table1[[#This Row],[Loss]]^Table1[[#This Row],[θ]]</f>
        <v>25.127005037389367</v>
      </c>
      <c r="AL115" s="2">
        <f>Table1[[#This Row],[v_n_w_g]]-Table1[[#This Row],[v_n_w_l]]</f>
        <v>-9.4226268890210143</v>
      </c>
      <c r="AM115" s="2">
        <f>IF(Table1[[#This Row],[diff_v]]&gt;=1,1,0)</f>
        <v>0</v>
      </c>
    </row>
    <row r="116" spans="1:39" hidden="1" x14ac:dyDescent="0.3">
      <c r="A116">
        <v>14</v>
      </c>
      <c r="B116" t="s">
        <v>43</v>
      </c>
      <c r="C116" s="22">
        <f>VLOOKUP(Table1[[#This Row],[Subject]],'Subject Profile'!$A$2:$E$8,4,FALSE)</f>
        <v>1.1960207441678836</v>
      </c>
      <c r="D116" s="22">
        <f>VLOOKUP(Table1[[#This Row],[Subject]],'Subject Profile'!$A$2:$E$8,5,FALSE)</f>
        <v>-1.6</v>
      </c>
      <c r="E116" t="s">
        <v>109</v>
      </c>
      <c r="F116" t="s">
        <v>63</v>
      </c>
      <c r="G116" t="s">
        <v>7</v>
      </c>
      <c r="H116">
        <f>IF(Table1[[#This Row],[decision]]="accept",1,0)</f>
        <v>1</v>
      </c>
      <c r="I116">
        <v>60</v>
      </c>
      <c r="J116">
        <v>340</v>
      </c>
      <c r="K116">
        <v>1664287622</v>
      </c>
      <c r="L116">
        <v>4</v>
      </c>
      <c r="M116" t="str">
        <f>VLOOKUP($F116,Experiment!$A$2:$U$90,MATCH(Results!M$1,Experiment!$A$1:$U$1,0)+1,FALSE)</f>
        <v>I</v>
      </c>
      <c r="N116">
        <f>IF(Table1[[#This Row],[Impact]]="I",0,1)</f>
        <v>0</v>
      </c>
      <c r="O116" s="2">
        <f>VLOOKUP($F116,Experiment!$A$2:$U$90,MATCH(Results!O$1,Experiment!$A$1:$U$1,0),FALSE)</f>
        <v>-50</v>
      </c>
      <c r="P116" s="3">
        <f>VLOOKUP($F116,Experiment!$A$2:$U$90,MATCH(Results!P$1,Experiment!$A$1:$U$1,0),FALSE)</f>
        <v>0.5</v>
      </c>
      <c r="Q116" s="2">
        <f>VLOOKUP($F116,Experiment!$A$2:$U$90,MATCH(Results!Q$1,Experiment!$A$1:$U$1,0),FALSE)</f>
        <v>60</v>
      </c>
      <c r="R116" s="3">
        <f>VLOOKUP($F116,Experiment!$A$2:$U$90,MATCH(Results!R$1,Experiment!$A$1:$U$1,0),FALSE)</f>
        <v>0.5</v>
      </c>
      <c r="S116" s="2">
        <f>VLOOKUP($F116,Experiment!$A$2:$U$90,MATCH(Results!S$1,Experiment!$A$1:$U$1,0),FALSE)</f>
        <v>5</v>
      </c>
      <c r="T116" s="2">
        <f>VLOOKUP($F116,Experiment!$A$2:$U$90,MATCH(Results!T$1,Experiment!$A$1:$U$1,0),FALSE)</f>
        <v>3025</v>
      </c>
      <c r="U116" s="2">
        <f>VLOOKUP($F116,Experiment!$A$2:$U$90,MATCH(Results!U$1,Experiment!$A$1:$U$1,0),FALSE)</f>
        <v>55</v>
      </c>
      <c r="V116" s="2">
        <f>VLOOKUP($F116,Experiment!$A$2:$U$90,MATCH(Results!V$1,Experiment!$A$1:$U$1,0),FALSE)</f>
        <v>4</v>
      </c>
      <c r="W116" s="3">
        <f>VLOOKUP($F116,Experiment!$A$2:$U$90,MATCH(Results!W$1,Experiment!$A$1:$U$1,0),FALSE)</f>
        <v>0.25</v>
      </c>
      <c r="X116" s="3">
        <f>VLOOKUP($F116,Experiment!$A$2:$U$90,MATCH(Results!X$1,Experiment!$A$1:$U$1,0),FALSE)</f>
        <v>0.75</v>
      </c>
      <c r="Y116" s="2">
        <f>VLOOKUP($F116,Experiment!$A$2:$U$90,MATCH(Results!Y$1,Experiment!$A$1:$U$1,0),FALSE)</f>
        <v>2</v>
      </c>
      <c r="Z116" s="3">
        <f>VLOOKUP($F116,Experiment!$A$2:$U$90,MATCH(Results!Z$1,Experiment!$A$1:$U$1,0),FALSE)</f>
        <v>0.5</v>
      </c>
      <c r="AA116" s="3">
        <f>VLOOKUP($F116,Experiment!$A$2:$U$90,MATCH(Results!AA$1,Experiment!$A$1:$U$1,0),FALSE)</f>
        <v>0.25</v>
      </c>
      <c r="AB116" s="3">
        <f>VLOOKUP($F116,Experiment!$A$2:$U$90,MATCH(Results!AB$1,Experiment!$A$1:$U$1,0),FALSE)</f>
        <v>0.625</v>
      </c>
      <c r="AC116" s="3">
        <f>VLOOKUP($F116,Experiment!$A$2:$U$90,MATCH(Results!AC$1,Experiment!$A$1:$U$1,0),FALSE)</f>
        <v>0.375</v>
      </c>
      <c r="AD116" s="2">
        <f>VLOOKUP($F116,Experiment!$A$2:$U$90,MATCH(Results!AD$1,Experiment!$A$1:$U$1,0),FALSE)</f>
        <v>-8.75</v>
      </c>
      <c r="AE116" s="2">
        <f>VLOOKUP($F116,Experiment!$A$2:$U$90,MATCH(Results!AE$1,Experiment!$A$1:$U$1,0),FALSE)</f>
        <v>2835.9375</v>
      </c>
      <c r="AF116" s="2">
        <f>VLOOKUP($F116,Experiment!$A$2:$U$90,MATCH(Results!AF$1,Experiment!$A$1:$U$1,0),FALSE)</f>
        <v>53.253521010351982</v>
      </c>
      <c r="AG116" s="3">
        <f>VLOOKUP($F116,Experiment!$A$2:$W$90,MATCH(Results!AG$1,Experiment!$A$1:$W$1,0),FALSE)</f>
        <v>0.82730419370997643</v>
      </c>
      <c r="AH116" s="3">
        <f>VLOOKUP($F116,Experiment!$A$2:$W$90,MATCH(Results!AH$1,Experiment!$A$1:$W$1,0),FALSE)</f>
        <v>0.38648875795104182</v>
      </c>
      <c r="AI116" s="3">
        <f>VLOOKUP($F116,Experiment!$A$2:$X$90,MATCH(Results!AI$1,Experiment!$A$1:$X$1,0),FALSE)</f>
        <v>0.61351124204895813</v>
      </c>
      <c r="AJ116" s="2">
        <f>Table1[[#This Row],[Gain]]^Table1[[#This Row],[θ]]</f>
        <v>133.87694139177151</v>
      </c>
      <c r="AK116" s="2">
        <f>-Table1[[#This Row],[λ]]*-Table1[[#This Row],[Loss]]^Table1[[#This Row],[θ]]</f>
        <v>172.23577024121218</v>
      </c>
      <c r="AL116" s="2">
        <f>Table1[[#This Row],[v_n_w_g]]-Table1[[#This Row],[v_n_w_l]]</f>
        <v>-38.35882884944067</v>
      </c>
      <c r="AM116" s="2">
        <f>IF(Table1[[#This Row],[diff_v]]&gt;=1,1,0)</f>
        <v>0</v>
      </c>
    </row>
    <row r="117" spans="1:39" hidden="1" x14ac:dyDescent="0.3">
      <c r="A117">
        <v>15</v>
      </c>
      <c r="B117" t="s">
        <v>43</v>
      </c>
      <c r="C117" s="22">
        <f>VLOOKUP(Table1[[#This Row],[Subject]],'Subject Profile'!$A$2:$E$8,4,FALSE)</f>
        <v>1.1960207441678836</v>
      </c>
      <c r="D117" s="22">
        <f>VLOOKUP(Table1[[#This Row],[Subject]],'Subject Profile'!$A$2:$E$8,5,FALSE)</f>
        <v>-1.6</v>
      </c>
      <c r="E117" t="s">
        <v>109</v>
      </c>
      <c r="F117" t="s">
        <v>86</v>
      </c>
      <c r="G117" t="s">
        <v>7</v>
      </c>
      <c r="H117">
        <f>IF(Table1[[#This Row],[decision]]="accept",1,0)</f>
        <v>1</v>
      </c>
      <c r="I117">
        <v>70</v>
      </c>
      <c r="J117">
        <v>410</v>
      </c>
      <c r="K117">
        <v>1664287626</v>
      </c>
      <c r="L117">
        <v>4</v>
      </c>
      <c r="M117" t="str">
        <f>VLOOKUP($F117,Experiment!$A$2:$U$90,MATCH(Results!M$1,Experiment!$A$1:$U$1,0)+1,FALSE)</f>
        <v>I</v>
      </c>
      <c r="N117">
        <f>IF(Table1[[#This Row],[Impact]]="I",0,1)</f>
        <v>0</v>
      </c>
      <c r="O117" s="2">
        <f>VLOOKUP($F117,Experiment!$A$2:$U$90,MATCH(Results!O$1,Experiment!$A$1:$U$1,0),FALSE)</f>
        <v>-50</v>
      </c>
      <c r="P117" s="3">
        <f>VLOOKUP($F117,Experiment!$A$2:$U$90,MATCH(Results!P$1,Experiment!$A$1:$U$1,0),FALSE)</f>
        <v>0.5</v>
      </c>
      <c r="Q117" s="2">
        <f>VLOOKUP($F117,Experiment!$A$2:$U$90,MATCH(Results!Q$1,Experiment!$A$1:$U$1,0),FALSE)</f>
        <v>70</v>
      </c>
      <c r="R117" s="3">
        <f>VLOOKUP($F117,Experiment!$A$2:$U$90,MATCH(Results!R$1,Experiment!$A$1:$U$1,0),FALSE)</f>
        <v>0.5</v>
      </c>
      <c r="S117" s="2">
        <f>VLOOKUP($F117,Experiment!$A$2:$U$90,MATCH(Results!S$1,Experiment!$A$1:$U$1,0),FALSE)</f>
        <v>10</v>
      </c>
      <c r="T117" s="2">
        <f>VLOOKUP($F117,Experiment!$A$2:$U$90,MATCH(Results!T$1,Experiment!$A$1:$U$1,0),FALSE)</f>
        <v>3600</v>
      </c>
      <c r="U117" s="2">
        <f>VLOOKUP($F117,Experiment!$A$2:$U$90,MATCH(Results!U$1,Experiment!$A$1:$U$1,0),FALSE)</f>
        <v>60</v>
      </c>
      <c r="V117" s="2">
        <f>VLOOKUP($F117,Experiment!$A$2:$U$90,MATCH(Results!V$1,Experiment!$A$1:$U$1,0),FALSE)</f>
        <v>4</v>
      </c>
      <c r="W117" s="3">
        <f>VLOOKUP($F117,Experiment!$A$2:$U$90,MATCH(Results!W$1,Experiment!$A$1:$U$1,0),FALSE)</f>
        <v>0.25</v>
      </c>
      <c r="X117" s="3">
        <f>VLOOKUP($F117,Experiment!$A$2:$U$90,MATCH(Results!X$1,Experiment!$A$1:$U$1,0),FALSE)</f>
        <v>0.75</v>
      </c>
      <c r="Y117" s="2">
        <f>VLOOKUP($F117,Experiment!$A$2:$U$90,MATCH(Results!Y$1,Experiment!$A$1:$U$1,0),FALSE)</f>
        <v>2</v>
      </c>
      <c r="Z117" s="3">
        <f>VLOOKUP($F117,Experiment!$A$2:$U$90,MATCH(Results!Z$1,Experiment!$A$1:$U$1,0),FALSE)</f>
        <v>0.5</v>
      </c>
      <c r="AA117" s="3">
        <f>VLOOKUP($F117,Experiment!$A$2:$U$90,MATCH(Results!AA$1,Experiment!$A$1:$U$1,0),FALSE)</f>
        <v>0.25</v>
      </c>
      <c r="AB117" s="3">
        <f>VLOOKUP($F117,Experiment!$A$2:$U$90,MATCH(Results!AB$1,Experiment!$A$1:$U$1,0),FALSE)</f>
        <v>0.625</v>
      </c>
      <c r="AC117" s="3">
        <f>VLOOKUP($F117,Experiment!$A$2:$U$90,MATCH(Results!AC$1,Experiment!$A$1:$U$1,0),FALSE)</f>
        <v>0.375</v>
      </c>
      <c r="AD117" s="2">
        <f>VLOOKUP($F117,Experiment!$A$2:$U$90,MATCH(Results!AD$1,Experiment!$A$1:$U$1,0),FALSE)</f>
        <v>-5</v>
      </c>
      <c r="AE117" s="2">
        <f>VLOOKUP($F117,Experiment!$A$2:$U$90,MATCH(Results!AE$1,Experiment!$A$1:$U$1,0),FALSE)</f>
        <v>3375</v>
      </c>
      <c r="AF117" s="2">
        <f>VLOOKUP($F117,Experiment!$A$2:$U$90,MATCH(Results!AF$1,Experiment!$A$1:$U$1,0),FALSE)</f>
        <v>58.094750193111253</v>
      </c>
      <c r="AG117" s="3">
        <f>VLOOKUP($F117,Experiment!$A$2:$W$90,MATCH(Results!AG$1,Experiment!$A$1:$W$1,0),FALSE)</f>
        <v>0.82730419370997643</v>
      </c>
      <c r="AH117" s="3">
        <f>VLOOKUP($F117,Experiment!$A$2:$W$90,MATCH(Results!AH$1,Experiment!$A$1:$W$1,0),FALSE)</f>
        <v>0.38648875795104182</v>
      </c>
      <c r="AI117" s="3">
        <f>VLOOKUP($F117,Experiment!$A$2:$X$90,MATCH(Results!AI$1,Experiment!$A$1:$X$1,0),FALSE)</f>
        <v>0.61351124204895813</v>
      </c>
      <c r="AJ117" s="2">
        <f>Table1[[#This Row],[Gain]]^Table1[[#This Row],[θ]]</f>
        <v>160.98133731857229</v>
      </c>
      <c r="AK117" s="2">
        <f>-Table1[[#This Row],[λ]]*-Table1[[#This Row],[Loss]]^Table1[[#This Row],[θ]]</f>
        <v>172.23577024121218</v>
      </c>
      <c r="AL117" s="2">
        <f>Table1[[#This Row],[v_n_w_g]]-Table1[[#This Row],[v_n_w_l]]</f>
        <v>-11.254432922639893</v>
      </c>
      <c r="AM117" s="2">
        <f>IF(Table1[[#This Row],[diff_v]]&gt;=1,1,0)</f>
        <v>0</v>
      </c>
    </row>
    <row r="118" spans="1:39" hidden="1" x14ac:dyDescent="0.3">
      <c r="A118">
        <v>16</v>
      </c>
      <c r="B118" t="s">
        <v>43</v>
      </c>
      <c r="C118" s="22">
        <f>VLOOKUP(Table1[[#This Row],[Subject]],'Subject Profile'!$A$2:$E$8,4,FALSE)</f>
        <v>1.1960207441678836</v>
      </c>
      <c r="D118" s="22">
        <f>VLOOKUP(Table1[[#This Row],[Subject]],'Subject Profile'!$A$2:$E$8,5,FALSE)</f>
        <v>-1.6</v>
      </c>
      <c r="E118" t="s">
        <v>109</v>
      </c>
      <c r="F118" t="s">
        <v>82</v>
      </c>
      <c r="G118" t="s">
        <v>5</v>
      </c>
      <c r="H118">
        <f>IF(Table1[[#This Row],[decision]]="accept",1,0)</f>
        <v>0</v>
      </c>
      <c r="I118">
        <v>0</v>
      </c>
      <c r="J118">
        <v>410</v>
      </c>
      <c r="K118">
        <v>1664287631</v>
      </c>
      <c r="L118">
        <v>5</v>
      </c>
      <c r="M118" t="str">
        <f>VLOOKUP($F118,Experiment!$A$2:$U$90,MATCH(Results!M$1,Experiment!$A$1:$U$1,0)+1,FALSE)</f>
        <v>G</v>
      </c>
      <c r="N118">
        <f>IF(Table1[[#This Row],[Impact]]="I",0,1)</f>
        <v>1</v>
      </c>
      <c r="O118" s="2">
        <f>VLOOKUP($F118,Experiment!$A$2:$U$90,MATCH(Results!O$1,Experiment!$A$1:$U$1,0),FALSE)</f>
        <v>-10</v>
      </c>
      <c r="P118" s="3">
        <f>VLOOKUP($F118,Experiment!$A$2:$U$90,MATCH(Results!P$1,Experiment!$A$1:$U$1,0),FALSE)</f>
        <v>0.5</v>
      </c>
      <c r="Q118" s="2">
        <f>VLOOKUP($F118,Experiment!$A$2:$U$90,MATCH(Results!Q$1,Experiment!$A$1:$U$1,0),FALSE)</f>
        <v>0</v>
      </c>
      <c r="R118" s="3">
        <f>VLOOKUP($F118,Experiment!$A$2:$U$90,MATCH(Results!R$1,Experiment!$A$1:$U$1,0),FALSE)</f>
        <v>0.5</v>
      </c>
      <c r="S118" s="2">
        <f>VLOOKUP($F118,Experiment!$A$2:$U$90,MATCH(Results!S$1,Experiment!$A$1:$U$1,0),FALSE)</f>
        <v>-5</v>
      </c>
      <c r="T118" s="2">
        <f>VLOOKUP($F118,Experiment!$A$2:$U$90,MATCH(Results!T$1,Experiment!$A$1:$U$1,0),FALSE)</f>
        <v>25</v>
      </c>
      <c r="U118" s="2">
        <f>VLOOKUP($F118,Experiment!$A$2:$U$90,MATCH(Results!U$1,Experiment!$A$1:$U$1,0),FALSE)</f>
        <v>5</v>
      </c>
      <c r="V118" s="2">
        <f>VLOOKUP($F118,Experiment!$A$2:$U$90,MATCH(Results!V$1,Experiment!$A$1:$U$1,0),FALSE)</f>
        <v>2</v>
      </c>
      <c r="W118" s="3">
        <f>VLOOKUP($F118,Experiment!$A$2:$U$90,MATCH(Results!W$1,Experiment!$A$1:$U$1,0),FALSE)</f>
        <v>0.25</v>
      </c>
      <c r="X118" s="3">
        <f>VLOOKUP($F118,Experiment!$A$2:$U$90,MATCH(Results!X$1,Experiment!$A$1:$U$1,0),FALSE)</f>
        <v>0.75</v>
      </c>
      <c r="Y118" s="2">
        <f>VLOOKUP($F118,Experiment!$A$2:$U$90,MATCH(Results!Y$1,Experiment!$A$1:$U$1,0),FALSE)</f>
        <v>2</v>
      </c>
      <c r="Z118" s="3">
        <f>VLOOKUP($F118,Experiment!$A$2:$U$90,MATCH(Results!Z$1,Experiment!$A$1:$U$1,0),FALSE)</f>
        <v>0.5</v>
      </c>
      <c r="AA118" s="3">
        <f>VLOOKUP($F118,Experiment!$A$2:$U$90,MATCH(Results!AA$1,Experiment!$A$1:$U$1,0),FALSE)</f>
        <v>0.25</v>
      </c>
      <c r="AB118" s="3">
        <f>VLOOKUP($F118,Experiment!$A$2:$U$90,MATCH(Results!AB$1,Experiment!$A$1:$U$1,0),FALSE)</f>
        <v>0.625</v>
      </c>
      <c r="AC118" s="3">
        <f>VLOOKUP($F118,Experiment!$A$2:$U$90,MATCH(Results!AC$1,Experiment!$A$1:$U$1,0),FALSE)</f>
        <v>0.375</v>
      </c>
      <c r="AD118" s="2">
        <f>VLOOKUP($F118,Experiment!$A$2:$U$90,MATCH(Results!AD$1,Experiment!$A$1:$U$1,0),FALSE)</f>
        <v>-6.25</v>
      </c>
      <c r="AE118" s="2">
        <f>VLOOKUP($F118,Experiment!$A$2:$U$90,MATCH(Results!AE$1,Experiment!$A$1:$U$1,0),FALSE)</f>
        <v>23.4375</v>
      </c>
      <c r="AF118" s="2">
        <f>VLOOKUP($F118,Experiment!$A$2:$U$90,MATCH(Results!AF$1,Experiment!$A$1:$U$1,0),FALSE)</f>
        <v>4.8412291827592711</v>
      </c>
      <c r="AG118" s="3">
        <f>VLOOKUP($F118,Experiment!$A$2:$W$90,MATCH(Results!AG$1,Experiment!$A$1:$W$1,0),FALSE)</f>
        <v>0.82730419370997643</v>
      </c>
      <c r="AH118" s="3">
        <f>VLOOKUP($F118,Experiment!$A$2:$W$90,MATCH(Results!AH$1,Experiment!$A$1:$W$1,0),FALSE)</f>
        <v>0.38648875795104182</v>
      </c>
      <c r="AI118" s="3">
        <f>VLOOKUP($F118,Experiment!$A$2:$X$90,MATCH(Results!AI$1,Experiment!$A$1:$X$1,0),FALSE)</f>
        <v>0.61351124204895813</v>
      </c>
      <c r="AJ118" s="2">
        <f>Table1[[#This Row],[Gain]]^Table1[[#This Row],[θ]]</f>
        <v>0</v>
      </c>
      <c r="AK118" s="2">
        <f>-Table1[[#This Row],[λ]]*-Table1[[#This Row],[Loss]]^Table1[[#This Row],[θ]]</f>
        <v>25.127005037389367</v>
      </c>
      <c r="AL118" s="2">
        <f>Table1[[#This Row],[v_n_w_g]]-Table1[[#This Row],[v_n_w_l]]</f>
        <v>-25.127005037389367</v>
      </c>
      <c r="AM118" s="2">
        <f>IF(Table1[[#This Row],[diff_v]]&gt;=1,1,0)</f>
        <v>0</v>
      </c>
    </row>
    <row r="119" spans="1:39" hidden="1" x14ac:dyDescent="0.3">
      <c r="A119">
        <v>17</v>
      </c>
      <c r="B119" t="s">
        <v>43</v>
      </c>
      <c r="C119" s="22">
        <f>VLOOKUP(Table1[[#This Row],[Subject]],'Subject Profile'!$A$2:$E$8,4,FALSE)</f>
        <v>1.1960207441678836</v>
      </c>
      <c r="D119" s="22">
        <f>VLOOKUP(Table1[[#This Row],[Subject]],'Subject Profile'!$A$2:$E$8,5,FALSE)</f>
        <v>-1.6</v>
      </c>
      <c r="E119" t="s">
        <v>109</v>
      </c>
      <c r="F119" t="s">
        <v>67</v>
      </c>
      <c r="G119" t="s">
        <v>7</v>
      </c>
      <c r="H119">
        <f>IF(Table1[[#This Row],[decision]]="accept",1,0)</f>
        <v>1</v>
      </c>
      <c r="I119">
        <v>-10</v>
      </c>
      <c r="J119">
        <v>400</v>
      </c>
      <c r="K119">
        <v>1664287634</v>
      </c>
      <c r="L119">
        <v>3</v>
      </c>
      <c r="M119" t="str">
        <f>VLOOKUP($F119,Experiment!$A$2:$U$90,MATCH(Results!M$1,Experiment!$A$1:$U$1,0)+1,FALSE)</f>
        <v>I</v>
      </c>
      <c r="N119">
        <f>IF(Table1[[#This Row],[Impact]]="I",0,1)</f>
        <v>0</v>
      </c>
      <c r="O119" s="2">
        <f>VLOOKUP($F119,Experiment!$A$2:$U$90,MATCH(Results!O$1,Experiment!$A$1:$U$1,0),FALSE)</f>
        <v>-10</v>
      </c>
      <c r="P119" s="3">
        <f>VLOOKUP($F119,Experiment!$A$2:$U$90,MATCH(Results!P$1,Experiment!$A$1:$U$1,0),FALSE)</f>
        <v>0.5</v>
      </c>
      <c r="Q119" s="2">
        <f>VLOOKUP($F119,Experiment!$A$2:$U$90,MATCH(Results!Q$1,Experiment!$A$1:$U$1,0),FALSE)</f>
        <v>20</v>
      </c>
      <c r="R119" s="3">
        <f>VLOOKUP($F119,Experiment!$A$2:$U$90,MATCH(Results!R$1,Experiment!$A$1:$U$1,0),FALSE)</f>
        <v>0.5</v>
      </c>
      <c r="S119" s="2">
        <f>VLOOKUP($F119,Experiment!$A$2:$U$90,MATCH(Results!S$1,Experiment!$A$1:$U$1,0),FALSE)</f>
        <v>5</v>
      </c>
      <c r="T119" s="2">
        <f>VLOOKUP($F119,Experiment!$A$2:$U$90,MATCH(Results!T$1,Experiment!$A$1:$U$1,0),FALSE)</f>
        <v>225</v>
      </c>
      <c r="U119" s="2">
        <f>VLOOKUP($F119,Experiment!$A$2:$U$90,MATCH(Results!U$1,Experiment!$A$1:$U$1,0),FALSE)</f>
        <v>15</v>
      </c>
      <c r="V119" s="2">
        <f>VLOOKUP($F119,Experiment!$A$2:$U$90,MATCH(Results!V$1,Experiment!$A$1:$U$1,0),FALSE)</f>
        <v>4</v>
      </c>
      <c r="W119" s="3">
        <f>VLOOKUP($F119,Experiment!$A$2:$U$90,MATCH(Results!W$1,Experiment!$A$1:$U$1,0),FALSE)</f>
        <v>0.25</v>
      </c>
      <c r="X119" s="3">
        <f>VLOOKUP($F119,Experiment!$A$2:$U$90,MATCH(Results!X$1,Experiment!$A$1:$U$1,0),FALSE)</f>
        <v>0.75</v>
      </c>
      <c r="Y119" s="2">
        <f>VLOOKUP($F119,Experiment!$A$2:$U$90,MATCH(Results!Y$1,Experiment!$A$1:$U$1,0),FALSE)</f>
        <v>2</v>
      </c>
      <c r="Z119" s="3">
        <f>VLOOKUP($F119,Experiment!$A$2:$U$90,MATCH(Results!Z$1,Experiment!$A$1:$U$1,0),FALSE)</f>
        <v>0.5</v>
      </c>
      <c r="AA119" s="3">
        <f>VLOOKUP($F119,Experiment!$A$2:$U$90,MATCH(Results!AA$1,Experiment!$A$1:$U$1,0),FALSE)</f>
        <v>0.25</v>
      </c>
      <c r="AB119" s="3">
        <f>VLOOKUP($F119,Experiment!$A$2:$U$90,MATCH(Results!AB$1,Experiment!$A$1:$U$1,0),FALSE)</f>
        <v>0.625</v>
      </c>
      <c r="AC119" s="3">
        <f>VLOOKUP($F119,Experiment!$A$2:$U$90,MATCH(Results!AC$1,Experiment!$A$1:$U$1,0),FALSE)</f>
        <v>0.375</v>
      </c>
      <c r="AD119" s="2">
        <f>VLOOKUP($F119,Experiment!$A$2:$U$90,MATCH(Results!AD$1,Experiment!$A$1:$U$1,0),FALSE)</f>
        <v>1.25</v>
      </c>
      <c r="AE119" s="2">
        <f>VLOOKUP($F119,Experiment!$A$2:$U$90,MATCH(Results!AE$1,Experiment!$A$1:$U$1,0),FALSE)</f>
        <v>210.9375</v>
      </c>
      <c r="AF119" s="2">
        <f>VLOOKUP($F119,Experiment!$A$2:$U$90,MATCH(Results!AF$1,Experiment!$A$1:$U$1,0),FALSE)</f>
        <v>14.523687548277813</v>
      </c>
      <c r="AG119" s="3">
        <f>VLOOKUP($F119,Experiment!$A$2:$W$90,MATCH(Results!AG$1,Experiment!$A$1:$W$1,0),FALSE)</f>
        <v>0.82730419370997643</v>
      </c>
      <c r="AH119" s="3">
        <f>VLOOKUP($F119,Experiment!$A$2:$W$90,MATCH(Results!AH$1,Experiment!$A$1:$W$1,0),FALSE)</f>
        <v>0.38648875795104182</v>
      </c>
      <c r="AI119" s="3">
        <f>VLOOKUP($F119,Experiment!$A$2:$X$90,MATCH(Results!AI$1,Experiment!$A$1:$X$1,0),FALSE)</f>
        <v>0.61351124204895813</v>
      </c>
      <c r="AJ119" s="2">
        <f>Table1[[#This Row],[Gain]]^Table1[[#This Row],[θ]]</f>
        <v>35.979809832580635</v>
      </c>
      <c r="AK119" s="2">
        <f>-Table1[[#This Row],[λ]]*-Table1[[#This Row],[Loss]]^Table1[[#This Row],[θ]]</f>
        <v>25.127005037389367</v>
      </c>
      <c r="AL119" s="2">
        <f>Table1[[#This Row],[v_n_w_g]]-Table1[[#This Row],[v_n_w_l]]</f>
        <v>10.852804795191268</v>
      </c>
      <c r="AM119" s="2">
        <f>IF(Table1[[#This Row],[diff_v]]&gt;=1,1,0)</f>
        <v>1</v>
      </c>
    </row>
    <row r="120" spans="1:39" hidden="1" x14ac:dyDescent="0.3">
      <c r="A120">
        <v>18</v>
      </c>
      <c r="B120" t="s">
        <v>43</v>
      </c>
      <c r="C120" s="22">
        <f>VLOOKUP(Table1[[#This Row],[Subject]],'Subject Profile'!$A$2:$E$8,4,FALSE)</f>
        <v>1.1960207441678836</v>
      </c>
      <c r="D120" s="22">
        <f>VLOOKUP(Table1[[#This Row],[Subject]],'Subject Profile'!$A$2:$E$8,5,FALSE)</f>
        <v>-1.6</v>
      </c>
      <c r="E120" t="s">
        <v>109</v>
      </c>
      <c r="F120" t="s">
        <v>55</v>
      </c>
      <c r="G120" t="s">
        <v>56</v>
      </c>
      <c r="H120">
        <f>IF(Table1[[#This Row],[decision]]="accept",1,0)</f>
        <v>0</v>
      </c>
      <c r="I120">
        <v>0</v>
      </c>
      <c r="J120">
        <v>400</v>
      </c>
      <c r="K120">
        <v>1664287644</v>
      </c>
      <c r="L120">
        <v>10</v>
      </c>
      <c r="M120" t="str">
        <f>VLOOKUP($F120,Experiment!$A$2:$U$90,MATCH(Results!M$1,Experiment!$A$1:$U$1,0)+1,FALSE)</f>
        <v>R</v>
      </c>
      <c r="N120">
        <f>IF(Table1[[#This Row],[Impact]]="I",0,1)</f>
        <v>1</v>
      </c>
      <c r="O120" s="2">
        <f>VLOOKUP($F120,Experiment!$A$2:$U$90,MATCH(Results!O$1,Experiment!$A$1:$U$1,0),FALSE)</f>
        <v>0</v>
      </c>
      <c r="P120" s="3">
        <f>VLOOKUP($F120,Experiment!$A$2:$U$90,MATCH(Results!P$1,Experiment!$A$1:$U$1,0),FALSE)</f>
        <v>0</v>
      </c>
      <c r="Q120" s="2">
        <f>VLOOKUP($F120,Experiment!$A$2:$U$90,MATCH(Results!Q$1,Experiment!$A$1:$U$1,0),FALSE)</f>
        <v>0</v>
      </c>
      <c r="R120" s="3">
        <f>VLOOKUP($F120,Experiment!$A$2:$U$90,MATCH(Results!R$1,Experiment!$A$1:$U$1,0),FALSE)</f>
        <v>0</v>
      </c>
      <c r="S120" s="2">
        <f>VLOOKUP($F120,Experiment!$A$2:$U$90,MATCH(Results!S$1,Experiment!$A$1:$U$1,0),FALSE)</f>
        <v>0</v>
      </c>
      <c r="T120" s="2">
        <f>VLOOKUP($F120,Experiment!$A$2:$U$90,MATCH(Results!T$1,Experiment!$A$1:$U$1,0),FALSE)</f>
        <v>0</v>
      </c>
      <c r="U120" s="2">
        <f>VLOOKUP($F120,Experiment!$A$2:$U$90,MATCH(Results!U$1,Experiment!$A$1:$U$1,0),FALSE)</f>
        <v>0</v>
      </c>
      <c r="V120" s="2">
        <f>VLOOKUP($F120,Experiment!$A$2:$U$90,MATCH(Results!V$1,Experiment!$A$1:$U$1,0),FALSE)</f>
        <v>0</v>
      </c>
      <c r="W120" s="3">
        <f>VLOOKUP($F120,Experiment!$A$2:$U$90,MATCH(Results!W$1,Experiment!$A$1:$U$1,0),FALSE)</f>
        <v>0</v>
      </c>
      <c r="X120" s="3">
        <f>VLOOKUP($F120,Experiment!$A$2:$U$90,MATCH(Results!X$1,Experiment!$A$1:$U$1,0),FALSE)</f>
        <v>0</v>
      </c>
      <c r="Y120" s="2">
        <f>VLOOKUP($F120,Experiment!$A$2:$U$90,MATCH(Results!Y$1,Experiment!$A$1:$U$1,0),FALSE)</f>
        <v>0</v>
      </c>
      <c r="Z120" s="3">
        <f>VLOOKUP($F120,Experiment!$A$2:$U$90,MATCH(Results!Z$1,Experiment!$A$1:$U$1,0),FALSE)</f>
        <v>0</v>
      </c>
      <c r="AA120" s="3">
        <f>VLOOKUP($F120,Experiment!$A$2:$U$90,MATCH(Results!AA$1,Experiment!$A$1:$U$1,0),FALSE)</f>
        <v>0</v>
      </c>
      <c r="AB120" s="3">
        <f>VLOOKUP($F120,Experiment!$A$2:$U$90,MATCH(Results!AB$1,Experiment!$A$1:$U$1,0),FALSE)</f>
        <v>0</v>
      </c>
      <c r="AC120" s="3">
        <f>VLOOKUP($F120,Experiment!$A$2:$U$90,MATCH(Results!AC$1,Experiment!$A$1:$U$1,0),FALSE)</f>
        <v>0</v>
      </c>
      <c r="AD120" s="2">
        <f>VLOOKUP($F120,Experiment!$A$2:$U$90,MATCH(Results!AD$1,Experiment!$A$1:$U$1,0),FALSE)</f>
        <v>0</v>
      </c>
      <c r="AE120" s="2">
        <f>VLOOKUP($F120,Experiment!$A$2:$U$90,MATCH(Results!AE$1,Experiment!$A$1:$U$1,0),FALSE)</f>
        <v>0</v>
      </c>
      <c r="AF120" s="2">
        <f>VLOOKUP($F120,Experiment!$A$2:$U$90,MATCH(Results!AF$1,Experiment!$A$1:$U$1,0),FALSE)</f>
        <v>0</v>
      </c>
      <c r="AG120" s="2"/>
      <c r="AH120" s="3">
        <f>VLOOKUP($F120,Experiment!$A$2:$W$90,MATCH(Results!AH$1,Experiment!$A$1:$W$1,0),FALSE)</f>
        <v>0</v>
      </c>
      <c r="AI120" s="2">
        <f>VLOOKUP($F120,Experiment!$A$2:$X$90,MATCH(Results!AI$1,Experiment!$A$1:$X$1,0),FALSE)</f>
        <v>0</v>
      </c>
      <c r="AJ120" s="2">
        <f>Table1[[#This Row],[Gain]]^Table1[[#This Row],[θ]]</f>
        <v>0</v>
      </c>
      <c r="AK120" s="2">
        <f>-Table1[[#This Row],[λ]]*-Table1[[#This Row],[Loss]]^Table1[[#This Row],[θ]]</f>
        <v>0</v>
      </c>
      <c r="AL120" s="2">
        <f>Table1[[#This Row],[v_n_w_g]]-Table1[[#This Row],[v_n_w_l]]</f>
        <v>0</v>
      </c>
      <c r="AM120" s="2">
        <f>IF(Table1[[#This Row],[diff_v]]&gt;=1,1,0)</f>
        <v>0</v>
      </c>
    </row>
    <row r="121" spans="1:39" hidden="1" x14ac:dyDescent="0.3">
      <c r="A121">
        <v>19</v>
      </c>
      <c r="B121" t="s">
        <v>43</v>
      </c>
      <c r="C121" s="22">
        <f>VLOOKUP(Table1[[#This Row],[Subject]],'Subject Profile'!$A$2:$E$8,4,FALSE)</f>
        <v>1.1960207441678836</v>
      </c>
      <c r="D121" s="22">
        <f>VLOOKUP(Table1[[#This Row],[Subject]],'Subject Profile'!$A$2:$E$8,5,FALSE)</f>
        <v>-1.6</v>
      </c>
      <c r="E121" t="s">
        <v>109</v>
      </c>
      <c r="F121" t="s">
        <v>94</v>
      </c>
      <c r="G121" t="s">
        <v>5</v>
      </c>
      <c r="H121">
        <f>IF(Table1[[#This Row],[decision]]="accept",1,0)</f>
        <v>0</v>
      </c>
      <c r="I121">
        <v>0</v>
      </c>
      <c r="J121">
        <v>400</v>
      </c>
      <c r="K121">
        <v>1664287650</v>
      </c>
      <c r="L121">
        <v>6</v>
      </c>
      <c r="M121" t="str">
        <f>VLOOKUP($F121,Experiment!$A$2:$U$90,MATCH(Results!M$1,Experiment!$A$1:$U$1,0)+1,FALSE)</f>
        <v>I</v>
      </c>
      <c r="N121">
        <f>IF(Table1[[#This Row],[Impact]]="I",0,1)</f>
        <v>0</v>
      </c>
      <c r="O121" s="2">
        <f>VLOOKUP($F121,Experiment!$A$2:$U$90,MATCH(Results!O$1,Experiment!$A$1:$U$1,0),FALSE)</f>
        <v>-90</v>
      </c>
      <c r="P121" s="3">
        <f>VLOOKUP($F121,Experiment!$A$2:$U$90,MATCH(Results!P$1,Experiment!$A$1:$U$1,0),FALSE)</f>
        <v>0.5</v>
      </c>
      <c r="Q121" s="2">
        <f>VLOOKUP($F121,Experiment!$A$2:$U$90,MATCH(Results!Q$1,Experiment!$A$1:$U$1,0),FALSE)</f>
        <v>90</v>
      </c>
      <c r="R121" s="3">
        <f>VLOOKUP($F121,Experiment!$A$2:$U$90,MATCH(Results!R$1,Experiment!$A$1:$U$1,0),FALSE)</f>
        <v>0.5</v>
      </c>
      <c r="S121" s="2">
        <f>VLOOKUP($F121,Experiment!$A$2:$U$90,MATCH(Results!S$1,Experiment!$A$1:$U$1,0),FALSE)</f>
        <v>0</v>
      </c>
      <c r="T121" s="2">
        <f>VLOOKUP($F121,Experiment!$A$2:$U$90,MATCH(Results!T$1,Experiment!$A$1:$U$1,0),FALSE)</f>
        <v>8100</v>
      </c>
      <c r="U121" s="2">
        <f>VLOOKUP($F121,Experiment!$A$2:$U$90,MATCH(Results!U$1,Experiment!$A$1:$U$1,0),FALSE)</f>
        <v>90</v>
      </c>
      <c r="V121" s="2">
        <f>VLOOKUP($F121,Experiment!$A$2:$U$90,MATCH(Results!V$1,Experiment!$A$1:$U$1,0),FALSE)</f>
        <v>2</v>
      </c>
      <c r="W121" s="3">
        <f>VLOOKUP($F121,Experiment!$A$2:$U$90,MATCH(Results!W$1,Experiment!$A$1:$U$1,0),FALSE)</f>
        <v>0.25</v>
      </c>
      <c r="X121" s="3">
        <f>VLOOKUP($F121,Experiment!$A$2:$U$90,MATCH(Results!X$1,Experiment!$A$1:$U$1,0),FALSE)</f>
        <v>0.75</v>
      </c>
      <c r="Y121" s="2">
        <f>VLOOKUP($F121,Experiment!$A$2:$U$90,MATCH(Results!Y$1,Experiment!$A$1:$U$1,0),FALSE)</f>
        <v>2</v>
      </c>
      <c r="Z121" s="3">
        <f>VLOOKUP($F121,Experiment!$A$2:$U$90,MATCH(Results!Z$1,Experiment!$A$1:$U$1,0),FALSE)</f>
        <v>0.5</v>
      </c>
      <c r="AA121" s="3">
        <f>VLOOKUP($F121,Experiment!$A$2:$U$90,MATCH(Results!AA$1,Experiment!$A$1:$U$1,0),FALSE)</f>
        <v>0.25</v>
      </c>
      <c r="AB121" s="3">
        <f>VLOOKUP($F121,Experiment!$A$2:$U$90,MATCH(Results!AB$1,Experiment!$A$1:$U$1,0),FALSE)</f>
        <v>0.625</v>
      </c>
      <c r="AC121" s="3">
        <f>VLOOKUP($F121,Experiment!$A$2:$U$90,MATCH(Results!AC$1,Experiment!$A$1:$U$1,0),FALSE)</f>
        <v>0.375</v>
      </c>
      <c r="AD121" s="2">
        <f>VLOOKUP($F121,Experiment!$A$2:$U$90,MATCH(Results!AD$1,Experiment!$A$1:$U$1,0),FALSE)</f>
        <v>-22.5</v>
      </c>
      <c r="AE121" s="2">
        <f>VLOOKUP($F121,Experiment!$A$2:$U$90,MATCH(Results!AE$1,Experiment!$A$1:$U$1,0),FALSE)</f>
        <v>7593.75</v>
      </c>
      <c r="AF121" s="2">
        <f>VLOOKUP($F121,Experiment!$A$2:$U$90,MATCH(Results!AF$1,Experiment!$A$1:$U$1,0),FALSE)</f>
        <v>87.142125289666879</v>
      </c>
      <c r="AG121" s="3">
        <f>VLOOKUP($F121,Experiment!$A$2:$W$90,MATCH(Results!AG$1,Experiment!$A$1:$W$1,0),FALSE)</f>
        <v>0.82730419370997643</v>
      </c>
      <c r="AH121" s="3">
        <f>VLOOKUP($F121,Experiment!$A$2:$W$90,MATCH(Results!AH$1,Experiment!$A$1:$W$1,0),FALSE)</f>
        <v>0.38648875795104182</v>
      </c>
      <c r="AI121" s="3">
        <f>VLOOKUP($F121,Experiment!$A$2:$X$90,MATCH(Results!AI$1,Experiment!$A$1:$X$1,0),FALSE)</f>
        <v>0.61351124204895813</v>
      </c>
      <c r="AJ121" s="2">
        <f>Table1[[#This Row],[Gain]]^Table1[[#This Row],[θ]]</f>
        <v>217.42755411656807</v>
      </c>
      <c r="AK121" s="2">
        <f>-Table1[[#This Row],[λ]]*-Table1[[#This Row],[Loss]]^Table1[[#This Row],[θ]]</f>
        <v>347.88408658650894</v>
      </c>
      <c r="AL121" s="2">
        <f>Table1[[#This Row],[v_n_w_g]]-Table1[[#This Row],[v_n_w_l]]</f>
        <v>-130.45653246994087</v>
      </c>
      <c r="AM121" s="2">
        <f>IF(Table1[[#This Row],[diff_v]]&gt;=1,1,0)</f>
        <v>0</v>
      </c>
    </row>
    <row r="122" spans="1:39" hidden="1" x14ac:dyDescent="0.3">
      <c r="A122">
        <v>20</v>
      </c>
      <c r="B122" t="s">
        <v>43</v>
      </c>
      <c r="C122" s="22">
        <f>VLOOKUP(Table1[[#This Row],[Subject]],'Subject Profile'!$A$2:$E$8,4,FALSE)</f>
        <v>1.1960207441678836</v>
      </c>
      <c r="D122" s="22">
        <f>VLOOKUP(Table1[[#This Row],[Subject]],'Subject Profile'!$A$2:$E$8,5,FALSE)</f>
        <v>-1.6</v>
      </c>
      <c r="E122" t="s">
        <v>109</v>
      </c>
      <c r="F122" t="s">
        <v>70</v>
      </c>
      <c r="G122" t="s">
        <v>7</v>
      </c>
      <c r="H122">
        <f>IF(Table1[[#This Row],[decision]]="accept",1,0)</f>
        <v>1</v>
      </c>
      <c r="I122">
        <v>180</v>
      </c>
      <c r="J122">
        <v>580</v>
      </c>
      <c r="K122">
        <v>1664287653</v>
      </c>
      <c r="L122">
        <v>3</v>
      </c>
      <c r="M122" t="str">
        <f>VLOOKUP($F122,Experiment!$A$2:$U$90,MATCH(Results!M$1,Experiment!$A$1:$U$1,0)+1,FALSE)</f>
        <v>G</v>
      </c>
      <c r="N122">
        <f>IF(Table1[[#This Row],[Impact]]="I",0,1)</f>
        <v>1</v>
      </c>
      <c r="O122" s="2">
        <f>VLOOKUP($F122,Experiment!$A$2:$U$90,MATCH(Results!O$1,Experiment!$A$1:$U$1,0),FALSE)</f>
        <v>-90</v>
      </c>
      <c r="P122" s="3">
        <f>VLOOKUP($F122,Experiment!$A$2:$U$90,MATCH(Results!P$1,Experiment!$A$1:$U$1,0),FALSE)</f>
        <v>0.5</v>
      </c>
      <c r="Q122" s="2">
        <f>VLOOKUP($F122,Experiment!$A$2:$U$90,MATCH(Results!Q$1,Experiment!$A$1:$U$1,0),FALSE)</f>
        <v>180</v>
      </c>
      <c r="R122" s="3">
        <f>VLOOKUP($F122,Experiment!$A$2:$U$90,MATCH(Results!R$1,Experiment!$A$1:$U$1,0),FALSE)</f>
        <v>0.5</v>
      </c>
      <c r="S122" s="2">
        <f>VLOOKUP($F122,Experiment!$A$2:$U$90,MATCH(Results!S$1,Experiment!$A$1:$U$1,0),FALSE)</f>
        <v>45</v>
      </c>
      <c r="T122" s="2">
        <f>VLOOKUP($F122,Experiment!$A$2:$U$90,MATCH(Results!T$1,Experiment!$A$1:$U$1,0),FALSE)</f>
        <v>18225</v>
      </c>
      <c r="U122" s="2">
        <f>VLOOKUP($F122,Experiment!$A$2:$U$90,MATCH(Results!U$1,Experiment!$A$1:$U$1,0),FALSE)</f>
        <v>135</v>
      </c>
      <c r="V122" s="2">
        <f>VLOOKUP($F122,Experiment!$A$2:$U$90,MATCH(Results!V$1,Experiment!$A$1:$U$1,0),FALSE)</f>
        <v>4</v>
      </c>
      <c r="W122" s="3">
        <f>VLOOKUP($F122,Experiment!$A$2:$U$90,MATCH(Results!W$1,Experiment!$A$1:$U$1,0),FALSE)</f>
        <v>0.75</v>
      </c>
      <c r="X122" s="3">
        <f>VLOOKUP($F122,Experiment!$A$2:$U$90,MATCH(Results!X$1,Experiment!$A$1:$U$1,0),FALSE)</f>
        <v>0.25</v>
      </c>
      <c r="Y122" s="2">
        <f>VLOOKUP($F122,Experiment!$A$2:$U$90,MATCH(Results!Y$1,Experiment!$A$1:$U$1,0),FALSE)</f>
        <v>2</v>
      </c>
      <c r="Z122" s="3">
        <f>VLOOKUP($F122,Experiment!$A$2:$U$90,MATCH(Results!Z$1,Experiment!$A$1:$U$1,0),FALSE)</f>
        <v>0.05</v>
      </c>
      <c r="AA122" s="3">
        <f>VLOOKUP($F122,Experiment!$A$2:$U$90,MATCH(Results!AA$1,Experiment!$A$1:$U$1,0),FALSE)</f>
        <v>0.2</v>
      </c>
      <c r="AB122" s="3">
        <f>VLOOKUP($F122,Experiment!$A$2:$U$90,MATCH(Results!AB$1,Experiment!$A$1:$U$1,0),FALSE)</f>
        <v>0.42499999999999999</v>
      </c>
      <c r="AC122" s="3">
        <f>VLOOKUP($F122,Experiment!$A$2:$U$90,MATCH(Results!AC$1,Experiment!$A$1:$U$1,0),FALSE)</f>
        <v>0.57499999999999996</v>
      </c>
      <c r="AD122" s="2">
        <f>VLOOKUP($F122,Experiment!$A$2:$U$90,MATCH(Results!AD$1,Experiment!$A$1:$U$1,0),FALSE)</f>
        <v>65.249999999999986</v>
      </c>
      <c r="AE122" s="2">
        <f>VLOOKUP($F122,Experiment!$A$2:$U$90,MATCH(Results!AE$1,Experiment!$A$1:$U$1,0),FALSE)</f>
        <v>17814.9375</v>
      </c>
      <c r="AF122" s="2">
        <f>VLOOKUP($F122,Experiment!$A$2:$U$90,MATCH(Results!AF$1,Experiment!$A$1:$U$1,0),FALSE)</f>
        <v>133.47260954967501</v>
      </c>
      <c r="AG122" s="3">
        <f>VLOOKUP($F122,Experiment!$A$2:$W$90,MATCH(Results!AG$1,Experiment!$A$1:$W$1,0),FALSE)</f>
        <v>1</v>
      </c>
      <c r="AH122" s="3">
        <f>VLOOKUP($F122,Experiment!$A$2:$W$90,MATCH(Results!AH$1,Experiment!$A$1:$W$1,0),FALSE)</f>
        <v>0.57499999999999996</v>
      </c>
      <c r="AI122" s="3">
        <f>VLOOKUP($F122,Experiment!$A$2:$X$90,MATCH(Results!AI$1,Experiment!$A$1:$X$1,0),FALSE)</f>
        <v>0.42500000000000004</v>
      </c>
      <c r="AJ122" s="2">
        <f>Table1[[#This Row],[Gain]]^Table1[[#This Row],[θ]]</f>
        <v>498.1414721148987</v>
      </c>
      <c r="AK122" s="2">
        <f>-Table1[[#This Row],[λ]]*-Table1[[#This Row],[Loss]]^Table1[[#This Row],[θ]]</f>
        <v>347.88408658650894</v>
      </c>
      <c r="AL122" s="2">
        <f>Table1[[#This Row],[v_n_w_g]]-Table1[[#This Row],[v_n_w_l]]</f>
        <v>150.25738552838976</v>
      </c>
      <c r="AM122" s="2">
        <f>IF(Table1[[#This Row],[diff_v]]&gt;=1,1,0)</f>
        <v>1</v>
      </c>
    </row>
    <row r="123" spans="1:39" hidden="1" x14ac:dyDescent="0.3">
      <c r="A123">
        <v>21</v>
      </c>
      <c r="B123" t="s">
        <v>43</v>
      </c>
      <c r="C123" s="22">
        <f>VLOOKUP(Table1[[#This Row],[Subject]],'Subject Profile'!$A$2:$E$8,4,FALSE)</f>
        <v>1.1960207441678836</v>
      </c>
      <c r="D123" s="22">
        <f>VLOOKUP(Table1[[#This Row],[Subject]],'Subject Profile'!$A$2:$E$8,5,FALSE)</f>
        <v>-1.6</v>
      </c>
      <c r="E123" t="s">
        <v>109</v>
      </c>
      <c r="F123" t="s">
        <v>60</v>
      </c>
      <c r="G123" t="s">
        <v>61</v>
      </c>
      <c r="H123">
        <f>IF(Table1[[#This Row],[decision]]="accept",1,0)</f>
        <v>0</v>
      </c>
      <c r="I123">
        <v>0</v>
      </c>
      <c r="J123">
        <v>580</v>
      </c>
      <c r="K123">
        <v>1664287659</v>
      </c>
      <c r="L123">
        <v>6</v>
      </c>
      <c r="M123" t="str">
        <f>VLOOKUP($F123,Experiment!$A$2:$U$90,MATCH(Results!M$1,Experiment!$A$1:$U$1,0)+1,FALSE)</f>
        <v>D</v>
      </c>
      <c r="N123">
        <f>IF(Table1[[#This Row],[Impact]]="I",0,1)</f>
        <v>1</v>
      </c>
      <c r="O123" s="2">
        <f>VLOOKUP($F123,Experiment!$A$2:$U$90,MATCH(Results!O$1,Experiment!$A$1:$U$1,0),FALSE)</f>
        <v>0</v>
      </c>
      <c r="P123" s="3">
        <f>VLOOKUP($F123,Experiment!$A$2:$U$90,MATCH(Results!P$1,Experiment!$A$1:$U$1,0),FALSE)</f>
        <v>0</v>
      </c>
      <c r="Q123" s="2">
        <f>VLOOKUP($F123,Experiment!$A$2:$U$90,MATCH(Results!Q$1,Experiment!$A$1:$U$1,0),FALSE)</f>
        <v>0</v>
      </c>
      <c r="R123" s="3">
        <f>VLOOKUP($F123,Experiment!$A$2:$U$90,MATCH(Results!R$1,Experiment!$A$1:$U$1,0),FALSE)</f>
        <v>0</v>
      </c>
      <c r="S123" s="2">
        <f>VLOOKUP($F123,Experiment!$A$2:$U$90,MATCH(Results!S$1,Experiment!$A$1:$U$1,0),FALSE)</f>
        <v>0</v>
      </c>
      <c r="T123" s="2">
        <f>VLOOKUP($F123,Experiment!$A$2:$U$90,MATCH(Results!T$1,Experiment!$A$1:$U$1,0),FALSE)</f>
        <v>0</v>
      </c>
      <c r="U123" s="2">
        <f>VLOOKUP($F123,Experiment!$A$2:$U$90,MATCH(Results!U$1,Experiment!$A$1:$U$1,0),FALSE)</f>
        <v>0</v>
      </c>
      <c r="V123" s="2">
        <f>VLOOKUP($F123,Experiment!$A$2:$U$90,MATCH(Results!V$1,Experiment!$A$1:$U$1,0),FALSE)</f>
        <v>0</v>
      </c>
      <c r="W123" s="3">
        <f>VLOOKUP($F123,Experiment!$A$2:$U$90,MATCH(Results!W$1,Experiment!$A$1:$U$1,0),FALSE)</f>
        <v>0</v>
      </c>
      <c r="X123" s="3">
        <f>VLOOKUP($F123,Experiment!$A$2:$U$90,MATCH(Results!X$1,Experiment!$A$1:$U$1,0),FALSE)</f>
        <v>0</v>
      </c>
      <c r="Y123" s="2">
        <f>VLOOKUP($F123,Experiment!$A$2:$U$90,MATCH(Results!Y$1,Experiment!$A$1:$U$1,0),FALSE)</f>
        <v>0</v>
      </c>
      <c r="Z123" s="3">
        <f>VLOOKUP($F123,Experiment!$A$2:$U$90,MATCH(Results!Z$1,Experiment!$A$1:$U$1,0),FALSE)</f>
        <v>0</v>
      </c>
      <c r="AA123" s="3">
        <f>VLOOKUP($F123,Experiment!$A$2:$U$90,MATCH(Results!AA$1,Experiment!$A$1:$U$1,0),FALSE)</f>
        <v>0</v>
      </c>
      <c r="AB123" s="3">
        <f>VLOOKUP($F123,Experiment!$A$2:$U$90,MATCH(Results!AB$1,Experiment!$A$1:$U$1,0),FALSE)</f>
        <v>0</v>
      </c>
      <c r="AC123" s="3">
        <f>VLOOKUP($F123,Experiment!$A$2:$U$90,MATCH(Results!AC$1,Experiment!$A$1:$U$1,0),FALSE)</f>
        <v>0</v>
      </c>
      <c r="AD123" s="2">
        <f>VLOOKUP($F123,Experiment!$A$2:$U$90,MATCH(Results!AD$1,Experiment!$A$1:$U$1,0),FALSE)</f>
        <v>0</v>
      </c>
      <c r="AE123" s="2">
        <f>VLOOKUP($F123,Experiment!$A$2:$U$90,MATCH(Results!AE$1,Experiment!$A$1:$U$1,0),FALSE)</f>
        <v>0</v>
      </c>
      <c r="AF123" s="2">
        <f>VLOOKUP($F123,Experiment!$A$2:$U$90,MATCH(Results!AF$1,Experiment!$A$1:$U$1,0),FALSE)</f>
        <v>0</v>
      </c>
      <c r="AG123" s="2"/>
      <c r="AH123" s="3">
        <f>VLOOKUP($F123,Experiment!$A$2:$W$90,MATCH(Results!AH$1,Experiment!$A$1:$W$1,0),FALSE)</f>
        <v>0</v>
      </c>
      <c r="AI123" s="2">
        <f>VLOOKUP($F123,Experiment!$A$2:$X$90,MATCH(Results!AI$1,Experiment!$A$1:$X$1,0),FALSE)</f>
        <v>0</v>
      </c>
      <c r="AJ123" s="2">
        <f>Table1[[#This Row],[Gain]]^Table1[[#This Row],[θ]]</f>
        <v>0</v>
      </c>
      <c r="AK123" s="2">
        <f>-Table1[[#This Row],[λ]]*-Table1[[#This Row],[Loss]]^Table1[[#This Row],[θ]]</f>
        <v>0</v>
      </c>
      <c r="AL123" s="2">
        <f>Table1[[#This Row],[v_n_w_g]]-Table1[[#This Row],[v_n_w_l]]</f>
        <v>0</v>
      </c>
      <c r="AM123" s="2">
        <f>IF(Table1[[#This Row],[diff_v]]&gt;=1,1,0)</f>
        <v>0</v>
      </c>
    </row>
    <row r="124" spans="1:39" hidden="1" x14ac:dyDescent="0.3">
      <c r="A124">
        <v>22</v>
      </c>
      <c r="B124" t="s">
        <v>43</v>
      </c>
      <c r="C124" s="22">
        <f>VLOOKUP(Table1[[#This Row],[Subject]],'Subject Profile'!$A$2:$E$8,4,FALSE)</f>
        <v>1.1960207441678836</v>
      </c>
      <c r="D124" s="22">
        <f>VLOOKUP(Table1[[#This Row],[Subject]],'Subject Profile'!$A$2:$E$8,5,FALSE)</f>
        <v>-1.6</v>
      </c>
      <c r="E124" t="s">
        <v>109</v>
      </c>
      <c r="F124" t="s">
        <v>65</v>
      </c>
      <c r="G124" t="s">
        <v>7</v>
      </c>
      <c r="H124">
        <f>IF(Table1[[#This Row],[decision]]="accept",1,0)</f>
        <v>1</v>
      </c>
      <c r="I124">
        <v>-10</v>
      </c>
      <c r="J124">
        <v>570</v>
      </c>
      <c r="K124">
        <v>1664287668</v>
      </c>
      <c r="L124">
        <v>9</v>
      </c>
      <c r="M124" t="str">
        <f>VLOOKUP($F124,Experiment!$A$2:$U$90,MATCH(Results!M$1,Experiment!$A$1:$U$1,0)+1,FALSE)</f>
        <v>G</v>
      </c>
      <c r="N124">
        <f>IF(Table1[[#This Row],[Impact]]="I",0,1)</f>
        <v>1</v>
      </c>
      <c r="O124" s="2">
        <f>VLOOKUP($F124,Experiment!$A$2:$U$90,MATCH(Results!O$1,Experiment!$A$1:$U$1,0),FALSE)</f>
        <v>-10</v>
      </c>
      <c r="P124" s="3">
        <f>VLOOKUP($F124,Experiment!$A$2:$U$90,MATCH(Results!P$1,Experiment!$A$1:$U$1,0),FALSE)</f>
        <v>0.5</v>
      </c>
      <c r="Q124" s="2">
        <f>VLOOKUP($F124,Experiment!$A$2:$U$90,MATCH(Results!Q$1,Experiment!$A$1:$U$1,0),FALSE)</f>
        <v>10</v>
      </c>
      <c r="R124" s="3">
        <f>VLOOKUP($F124,Experiment!$A$2:$U$90,MATCH(Results!R$1,Experiment!$A$1:$U$1,0),FALSE)</f>
        <v>0.5</v>
      </c>
      <c r="S124" s="2">
        <f>VLOOKUP($F124,Experiment!$A$2:$U$90,MATCH(Results!S$1,Experiment!$A$1:$U$1,0),FALSE)</f>
        <v>0</v>
      </c>
      <c r="T124" s="2">
        <f>VLOOKUP($F124,Experiment!$A$2:$U$90,MATCH(Results!T$1,Experiment!$A$1:$U$1,0),FALSE)</f>
        <v>100</v>
      </c>
      <c r="U124" s="2">
        <f>VLOOKUP($F124,Experiment!$A$2:$U$90,MATCH(Results!U$1,Experiment!$A$1:$U$1,0),FALSE)</f>
        <v>10</v>
      </c>
      <c r="V124" s="2">
        <f>VLOOKUP($F124,Experiment!$A$2:$U$90,MATCH(Results!V$1,Experiment!$A$1:$U$1,0),FALSE)</f>
        <v>2</v>
      </c>
      <c r="W124" s="3">
        <f>VLOOKUP($F124,Experiment!$A$2:$U$90,MATCH(Results!W$1,Experiment!$A$1:$U$1,0),FALSE)</f>
        <v>0.25</v>
      </c>
      <c r="X124" s="3">
        <f>VLOOKUP($F124,Experiment!$A$2:$U$90,MATCH(Results!X$1,Experiment!$A$1:$U$1,0),FALSE)</f>
        <v>0.75</v>
      </c>
      <c r="Y124" s="2">
        <f>VLOOKUP($F124,Experiment!$A$2:$U$90,MATCH(Results!Y$1,Experiment!$A$1:$U$1,0),FALSE)</f>
        <v>1</v>
      </c>
      <c r="Z124" s="3">
        <f>VLOOKUP($F124,Experiment!$A$2:$U$90,MATCH(Results!Z$1,Experiment!$A$1:$U$1,0),FALSE)</f>
        <v>0.25</v>
      </c>
      <c r="AA124" s="3">
        <f>VLOOKUP($F124,Experiment!$A$2:$U$90,MATCH(Results!AA$1,Experiment!$A$1:$U$1,0),FALSE)</f>
        <v>0.5</v>
      </c>
      <c r="AB124" s="3">
        <f>VLOOKUP($F124,Experiment!$A$2:$U$90,MATCH(Results!AB$1,Experiment!$A$1:$U$1,0),FALSE)</f>
        <v>0.375</v>
      </c>
      <c r="AC124" s="3">
        <f>VLOOKUP($F124,Experiment!$A$2:$U$90,MATCH(Results!AC$1,Experiment!$A$1:$U$1,0),FALSE)</f>
        <v>0.625</v>
      </c>
      <c r="AD124" s="2">
        <f>VLOOKUP($F124,Experiment!$A$2:$U$90,MATCH(Results!AD$1,Experiment!$A$1:$U$1,0),FALSE)</f>
        <v>2.5</v>
      </c>
      <c r="AE124" s="2">
        <f>VLOOKUP($F124,Experiment!$A$2:$U$90,MATCH(Results!AE$1,Experiment!$A$1:$U$1,0),FALSE)</f>
        <v>93.75</v>
      </c>
      <c r="AF124" s="2">
        <f>VLOOKUP($F124,Experiment!$A$2:$U$90,MATCH(Results!AF$1,Experiment!$A$1:$U$1,0),FALSE)</f>
        <v>9.6824583655185421</v>
      </c>
      <c r="AG124" s="3">
        <f>VLOOKUP($F124,Experiment!$A$2:$W$90,MATCH(Results!AG$1,Experiment!$A$1:$W$1,0),FALSE)</f>
        <v>1</v>
      </c>
      <c r="AH124" s="3">
        <f>VLOOKUP($F124,Experiment!$A$2:$W$90,MATCH(Results!AH$1,Experiment!$A$1:$W$1,0),FALSE)</f>
        <v>0.625</v>
      </c>
      <c r="AI124" s="3">
        <f>VLOOKUP($F124,Experiment!$A$2:$X$90,MATCH(Results!AI$1,Experiment!$A$1:$X$1,0),FALSE)</f>
        <v>0.375</v>
      </c>
      <c r="AJ124" s="2">
        <f>Table1[[#This Row],[Gain]]^Table1[[#This Row],[θ]]</f>
        <v>15.704378148368352</v>
      </c>
      <c r="AK124" s="2">
        <f>-Table1[[#This Row],[λ]]*-Table1[[#This Row],[Loss]]^Table1[[#This Row],[θ]]</f>
        <v>25.127005037389367</v>
      </c>
      <c r="AL124" s="2">
        <f>Table1[[#This Row],[v_n_w_g]]-Table1[[#This Row],[v_n_w_l]]</f>
        <v>-9.4226268890210143</v>
      </c>
      <c r="AM124" s="2">
        <f>IF(Table1[[#This Row],[diff_v]]&gt;=1,1,0)</f>
        <v>0</v>
      </c>
    </row>
    <row r="125" spans="1:39" hidden="1" x14ac:dyDescent="0.3">
      <c r="A125">
        <v>23</v>
      </c>
      <c r="B125" t="s">
        <v>43</v>
      </c>
      <c r="C125" s="22">
        <f>VLOOKUP(Table1[[#This Row],[Subject]],'Subject Profile'!$A$2:$E$8,4,FALSE)</f>
        <v>1.1960207441678836</v>
      </c>
      <c r="D125" s="22">
        <f>VLOOKUP(Table1[[#This Row],[Subject]],'Subject Profile'!$A$2:$E$8,5,FALSE)</f>
        <v>-1.6</v>
      </c>
      <c r="E125" t="s">
        <v>109</v>
      </c>
      <c r="F125" t="s">
        <v>98</v>
      </c>
      <c r="G125" t="s">
        <v>5</v>
      </c>
      <c r="H125">
        <f>IF(Table1[[#This Row],[decision]]="accept",1,0)</f>
        <v>0</v>
      </c>
      <c r="I125">
        <v>0</v>
      </c>
      <c r="J125">
        <v>570</v>
      </c>
      <c r="K125">
        <v>1664287672</v>
      </c>
      <c r="L125">
        <v>4</v>
      </c>
      <c r="M125" t="str">
        <f>VLOOKUP($F125,Experiment!$A$2:$U$90,MATCH(Results!M$1,Experiment!$A$1:$U$1,0)+1,FALSE)</f>
        <v>I</v>
      </c>
      <c r="N125">
        <f>IF(Table1[[#This Row],[Impact]]="I",0,1)</f>
        <v>0</v>
      </c>
      <c r="O125" s="2">
        <f>VLOOKUP($F125,Experiment!$A$2:$U$90,MATCH(Results!O$1,Experiment!$A$1:$U$1,0),FALSE)</f>
        <v>-10</v>
      </c>
      <c r="P125" s="3">
        <f>VLOOKUP($F125,Experiment!$A$2:$U$90,MATCH(Results!P$1,Experiment!$A$1:$U$1,0),FALSE)</f>
        <v>0.5</v>
      </c>
      <c r="Q125" s="2">
        <f>VLOOKUP($F125,Experiment!$A$2:$U$90,MATCH(Results!Q$1,Experiment!$A$1:$U$1,0),FALSE)</f>
        <v>0</v>
      </c>
      <c r="R125" s="3">
        <f>VLOOKUP($F125,Experiment!$A$2:$U$90,MATCH(Results!R$1,Experiment!$A$1:$U$1,0),FALSE)</f>
        <v>0.5</v>
      </c>
      <c r="S125" s="2">
        <f>VLOOKUP($F125,Experiment!$A$2:$U$90,MATCH(Results!S$1,Experiment!$A$1:$U$1,0),FALSE)</f>
        <v>-5</v>
      </c>
      <c r="T125" s="2">
        <f>VLOOKUP($F125,Experiment!$A$2:$U$90,MATCH(Results!T$1,Experiment!$A$1:$U$1,0),FALSE)</f>
        <v>25</v>
      </c>
      <c r="U125" s="2">
        <f>VLOOKUP($F125,Experiment!$A$2:$U$90,MATCH(Results!U$1,Experiment!$A$1:$U$1,0),FALSE)</f>
        <v>5</v>
      </c>
      <c r="V125" s="2">
        <f>VLOOKUP($F125,Experiment!$A$2:$U$90,MATCH(Results!V$1,Experiment!$A$1:$U$1,0),FALSE)</f>
        <v>2</v>
      </c>
      <c r="W125" s="3">
        <f>VLOOKUP($F125,Experiment!$A$2:$U$90,MATCH(Results!W$1,Experiment!$A$1:$U$1,0),FALSE)</f>
        <v>0.25</v>
      </c>
      <c r="X125" s="3">
        <f>VLOOKUP($F125,Experiment!$A$2:$U$90,MATCH(Results!X$1,Experiment!$A$1:$U$1,0),FALSE)</f>
        <v>0.75</v>
      </c>
      <c r="Y125" s="2">
        <f>VLOOKUP($F125,Experiment!$A$2:$U$90,MATCH(Results!Y$1,Experiment!$A$1:$U$1,0),FALSE)</f>
        <v>2</v>
      </c>
      <c r="Z125" s="3">
        <f>VLOOKUP($F125,Experiment!$A$2:$U$90,MATCH(Results!Z$1,Experiment!$A$1:$U$1,0),FALSE)</f>
        <v>0.5</v>
      </c>
      <c r="AA125" s="3">
        <f>VLOOKUP($F125,Experiment!$A$2:$U$90,MATCH(Results!AA$1,Experiment!$A$1:$U$1,0),FALSE)</f>
        <v>0.25</v>
      </c>
      <c r="AB125" s="3">
        <f>VLOOKUP($F125,Experiment!$A$2:$U$90,MATCH(Results!AB$1,Experiment!$A$1:$U$1,0),FALSE)</f>
        <v>0.625</v>
      </c>
      <c r="AC125" s="3">
        <f>VLOOKUP($F125,Experiment!$A$2:$U$90,MATCH(Results!AC$1,Experiment!$A$1:$U$1,0),FALSE)</f>
        <v>0.375</v>
      </c>
      <c r="AD125" s="2">
        <f>VLOOKUP($F125,Experiment!$A$2:$U$90,MATCH(Results!AD$1,Experiment!$A$1:$U$1,0),FALSE)</f>
        <v>-6.25</v>
      </c>
      <c r="AE125" s="2">
        <f>VLOOKUP($F125,Experiment!$A$2:$U$90,MATCH(Results!AE$1,Experiment!$A$1:$U$1,0),FALSE)</f>
        <v>23.4375</v>
      </c>
      <c r="AF125" s="2">
        <f>VLOOKUP($F125,Experiment!$A$2:$U$90,MATCH(Results!AF$1,Experiment!$A$1:$U$1,0),FALSE)</f>
        <v>4.8412291827592711</v>
      </c>
      <c r="AG125" s="3">
        <f>VLOOKUP($F125,Experiment!$A$2:$W$90,MATCH(Results!AG$1,Experiment!$A$1:$W$1,0),FALSE)</f>
        <v>0.82730419370997643</v>
      </c>
      <c r="AH125" s="3">
        <f>VLOOKUP($F125,Experiment!$A$2:$W$90,MATCH(Results!AH$1,Experiment!$A$1:$W$1,0),FALSE)</f>
        <v>0.38648875795104182</v>
      </c>
      <c r="AI125" s="3">
        <f>VLOOKUP($F125,Experiment!$A$2:$X$90,MATCH(Results!AI$1,Experiment!$A$1:$X$1,0),FALSE)</f>
        <v>0.61351124204895813</v>
      </c>
      <c r="AJ125" s="2">
        <f>Table1[[#This Row],[Gain]]^Table1[[#This Row],[θ]]</f>
        <v>0</v>
      </c>
      <c r="AK125" s="2">
        <f>-Table1[[#This Row],[λ]]*-Table1[[#This Row],[Loss]]^Table1[[#This Row],[θ]]</f>
        <v>25.127005037389367</v>
      </c>
      <c r="AL125" s="2">
        <f>Table1[[#This Row],[v_n_w_g]]-Table1[[#This Row],[v_n_w_l]]</f>
        <v>-25.127005037389367</v>
      </c>
      <c r="AM125" s="2">
        <f>IF(Table1[[#This Row],[diff_v]]&gt;=1,1,0)</f>
        <v>0</v>
      </c>
    </row>
    <row r="126" spans="1:39" hidden="1" x14ac:dyDescent="0.3">
      <c r="A126">
        <v>24</v>
      </c>
      <c r="B126" t="s">
        <v>43</v>
      </c>
      <c r="C126" s="22">
        <f>VLOOKUP(Table1[[#This Row],[Subject]],'Subject Profile'!$A$2:$E$8,4,FALSE)</f>
        <v>1.1960207441678836</v>
      </c>
      <c r="D126" s="22">
        <f>VLOOKUP(Table1[[#This Row],[Subject]],'Subject Profile'!$A$2:$E$8,5,FALSE)</f>
        <v>-1.6</v>
      </c>
      <c r="E126" t="s">
        <v>109</v>
      </c>
      <c r="F126" t="s">
        <v>76</v>
      </c>
      <c r="G126" t="s">
        <v>5</v>
      </c>
      <c r="H126">
        <f>IF(Table1[[#This Row],[decision]]="accept",1,0)</f>
        <v>0</v>
      </c>
      <c r="I126">
        <v>0</v>
      </c>
      <c r="J126">
        <v>570</v>
      </c>
      <c r="K126">
        <v>1664287678</v>
      </c>
      <c r="L126">
        <v>6</v>
      </c>
      <c r="M126" t="str">
        <f>VLOOKUP($F126,Experiment!$A$2:$U$90,MATCH(Results!M$1,Experiment!$A$1:$U$1,0)+1,FALSE)</f>
        <v>G</v>
      </c>
      <c r="N126">
        <f>IF(Table1[[#This Row],[Impact]]="I",0,1)</f>
        <v>1</v>
      </c>
      <c r="O126" s="2">
        <f>VLOOKUP($F126,Experiment!$A$2:$U$90,MATCH(Results!O$1,Experiment!$A$1:$U$1,0),FALSE)</f>
        <v>-90</v>
      </c>
      <c r="P126" s="3">
        <f>VLOOKUP($F126,Experiment!$A$2:$U$90,MATCH(Results!P$1,Experiment!$A$1:$U$1,0),FALSE)</f>
        <v>0.5</v>
      </c>
      <c r="Q126" s="2">
        <f>VLOOKUP($F126,Experiment!$A$2:$U$90,MATCH(Results!Q$1,Experiment!$A$1:$U$1,0),FALSE)</f>
        <v>180</v>
      </c>
      <c r="R126" s="3">
        <f>VLOOKUP($F126,Experiment!$A$2:$U$90,MATCH(Results!R$1,Experiment!$A$1:$U$1,0),FALSE)</f>
        <v>0.5</v>
      </c>
      <c r="S126" s="2">
        <f>VLOOKUP($F126,Experiment!$A$2:$U$90,MATCH(Results!S$1,Experiment!$A$1:$U$1,0),FALSE)</f>
        <v>45</v>
      </c>
      <c r="T126" s="2">
        <f>VLOOKUP($F126,Experiment!$A$2:$U$90,MATCH(Results!T$1,Experiment!$A$1:$U$1,0),FALSE)</f>
        <v>18225</v>
      </c>
      <c r="U126" s="2">
        <f>VLOOKUP($F126,Experiment!$A$2:$U$90,MATCH(Results!U$1,Experiment!$A$1:$U$1,0),FALSE)</f>
        <v>135</v>
      </c>
      <c r="V126" s="2">
        <f>VLOOKUP($F126,Experiment!$A$2:$U$90,MATCH(Results!V$1,Experiment!$A$1:$U$1,0),FALSE)</f>
        <v>2</v>
      </c>
      <c r="W126" s="3">
        <f>VLOOKUP($F126,Experiment!$A$2:$U$90,MATCH(Results!W$1,Experiment!$A$1:$U$1,0),FALSE)</f>
        <v>0.25</v>
      </c>
      <c r="X126" s="3">
        <f>VLOOKUP($F126,Experiment!$A$2:$U$90,MATCH(Results!X$1,Experiment!$A$1:$U$1,0),FALSE)</f>
        <v>0.75</v>
      </c>
      <c r="Y126" s="2">
        <f>VLOOKUP($F126,Experiment!$A$2:$U$90,MATCH(Results!Y$1,Experiment!$A$1:$U$1,0),FALSE)</f>
        <v>2</v>
      </c>
      <c r="Z126" s="3">
        <f>VLOOKUP($F126,Experiment!$A$2:$U$90,MATCH(Results!Z$1,Experiment!$A$1:$U$1,0),FALSE)</f>
        <v>0.5</v>
      </c>
      <c r="AA126" s="3">
        <f>VLOOKUP($F126,Experiment!$A$2:$U$90,MATCH(Results!AA$1,Experiment!$A$1:$U$1,0),FALSE)</f>
        <v>0.25</v>
      </c>
      <c r="AB126" s="3">
        <f>VLOOKUP($F126,Experiment!$A$2:$U$90,MATCH(Results!AB$1,Experiment!$A$1:$U$1,0),FALSE)</f>
        <v>0.625</v>
      </c>
      <c r="AC126" s="3">
        <f>VLOOKUP($F126,Experiment!$A$2:$U$90,MATCH(Results!AC$1,Experiment!$A$1:$U$1,0),FALSE)</f>
        <v>0.375</v>
      </c>
      <c r="AD126" s="2">
        <f>VLOOKUP($F126,Experiment!$A$2:$U$90,MATCH(Results!AD$1,Experiment!$A$1:$U$1,0),FALSE)</f>
        <v>11.25</v>
      </c>
      <c r="AE126" s="2">
        <f>VLOOKUP($F126,Experiment!$A$2:$U$90,MATCH(Results!AE$1,Experiment!$A$1:$U$1,0),FALSE)</f>
        <v>17085.9375</v>
      </c>
      <c r="AF126" s="2">
        <f>VLOOKUP($F126,Experiment!$A$2:$U$90,MATCH(Results!AF$1,Experiment!$A$1:$U$1,0),FALSE)</f>
        <v>130.71318793450033</v>
      </c>
      <c r="AG126" s="3">
        <f>VLOOKUP($F126,Experiment!$A$2:$W$90,MATCH(Results!AG$1,Experiment!$A$1:$W$1,0),FALSE)</f>
        <v>0.82730419370997643</v>
      </c>
      <c r="AH126" s="3">
        <f>VLOOKUP($F126,Experiment!$A$2:$W$90,MATCH(Results!AH$1,Experiment!$A$1:$W$1,0),FALSE)</f>
        <v>0.38648875795104182</v>
      </c>
      <c r="AI126" s="3">
        <f>VLOOKUP($F126,Experiment!$A$2:$X$90,MATCH(Results!AI$1,Experiment!$A$1:$X$1,0),FALSE)</f>
        <v>0.61351124204895813</v>
      </c>
      <c r="AJ126" s="2">
        <f>Table1[[#This Row],[Gain]]^Table1[[#This Row],[θ]]</f>
        <v>498.1414721148987</v>
      </c>
      <c r="AK126" s="2">
        <f>-Table1[[#This Row],[λ]]*-Table1[[#This Row],[Loss]]^Table1[[#This Row],[θ]]</f>
        <v>347.88408658650894</v>
      </c>
      <c r="AL126" s="2">
        <f>Table1[[#This Row],[v_n_w_g]]-Table1[[#This Row],[v_n_w_l]]</f>
        <v>150.25738552838976</v>
      </c>
      <c r="AM126" s="2">
        <f>IF(Table1[[#This Row],[diff_v]]&gt;=1,1,0)</f>
        <v>1</v>
      </c>
    </row>
    <row r="127" spans="1:39" hidden="1" x14ac:dyDescent="0.3">
      <c r="A127">
        <v>25</v>
      </c>
      <c r="B127" t="s">
        <v>43</v>
      </c>
      <c r="C127" s="22">
        <f>VLOOKUP(Table1[[#This Row],[Subject]],'Subject Profile'!$A$2:$E$8,4,FALSE)</f>
        <v>1.1960207441678836</v>
      </c>
      <c r="D127" s="22">
        <f>VLOOKUP(Table1[[#This Row],[Subject]],'Subject Profile'!$A$2:$E$8,5,FALSE)</f>
        <v>-1.6</v>
      </c>
      <c r="E127" t="s">
        <v>109</v>
      </c>
      <c r="F127" t="s">
        <v>55</v>
      </c>
      <c r="G127" t="s">
        <v>56</v>
      </c>
      <c r="H127">
        <f>IF(Table1[[#This Row],[decision]]="accept",1,0)</f>
        <v>0</v>
      </c>
      <c r="I127">
        <v>0</v>
      </c>
      <c r="J127">
        <v>570</v>
      </c>
      <c r="K127">
        <v>1664287687</v>
      </c>
      <c r="L127">
        <v>9</v>
      </c>
      <c r="M127" t="str">
        <f>VLOOKUP($F127,Experiment!$A$2:$U$90,MATCH(Results!M$1,Experiment!$A$1:$U$1,0)+1,FALSE)</f>
        <v>R</v>
      </c>
      <c r="N127">
        <f>IF(Table1[[#This Row],[Impact]]="I",0,1)</f>
        <v>1</v>
      </c>
      <c r="O127" s="2">
        <f>VLOOKUP($F127,Experiment!$A$2:$U$90,MATCH(Results!O$1,Experiment!$A$1:$U$1,0),FALSE)</f>
        <v>0</v>
      </c>
      <c r="P127" s="3">
        <f>VLOOKUP($F127,Experiment!$A$2:$U$90,MATCH(Results!P$1,Experiment!$A$1:$U$1,0),FALSE)</f>
        <v>0</v>
      </c>
      <c r="Q127" s="2">
        <f>VLOOKUP($F127,Experiment!$A$2:$U$90,MATCH(Results!Q$1,Experiment!$A$1:$U$1,0),FALSE)</f>
        <v>0</v>
      </c>
      <c r="R127" s="3">
        <f>VLOOKUP($F127,Experiment!$A$2:$U$90,MATCH(Results!R$1,Experiment!$A$1:$U$1,0),FALSE)</f>
        <v>0</v>
      </c>
      <c r="S127" s="2">
        <f>VLOOKUP($F127,Experiment!$A$2:$U$90,MATCH(Results!S$1,Experiment!$A$1:$U$1,0),FALSE)</f>
        <v>0</v>
      </c>
      <c r="T127" s="2">
        <f>VLOOKUP($F127,Experiment!$A$2:$U$90,MATCH(Results!T$1,Experiment!$A$1:$U$1,0),FALSE)</f>
        <v>0</v>
      </c>
      <c r="U127" s="2">
        <f>VLOOKUP($F127,Experiment!$A$2:$U$90,MATCH(Results!U$1,Experiment!$A$1:$U$1,0),FALSE)</f>
        <v>0</v>
      </c>
      <c r="V127" s="2">
        <f>VLOOKUP($F127,Experiment!$A$2:$U$90,MATCH(Results!V$1,Experiment!$A$1:$U$1,0),FALSE)</f>
        <v>0</v>
      </c>
      <c r="W127" s="3">
        <f>VLOOKUP($F127,Experiment!$A$2:$U$90,MATCH(Results!W$1,Experiment!$A$1:$U$1,0),FALSE)</f>
        <v>0</v>
      </c>
      <c r="X127" s="3">
        <f>VLOOKUP($F127,Experiment!$A$2:$U$90,MATCH(Results!X$1,Experiment!$A$1:$U$1,0),FALSE)</f>
        <v>0</v>
      </c>
      <c r="Y127" s="2">
        <f>VLOOKUP($F127,Experiment!$A$2:$U$90,MATCH(Results!Y$1,Experiment!$A$1:$U$1,0),FALSE)</f>
        <v>0</v>
      </c>
      <c r="Z127" s="3">
        <f>VLOOKUP($F127,Experiment!$A$2:$U$90,MATCH(Results!Z$1,Experiment!$A$1:$U$1,0),FALSE)</f>
        <v>0</v>
      </c>
      <c r="AA127" s="3">
        <f>VLOOKUP($F127,Experiment!$A$2:$U$90,MATCH(Results!AA$1,Experiment!$A$1:$U$1,0),FALSE)</f>
        <v>0</v>
      </c>
      <c r="AB127" s="3">
        <f>VLOOKUP($F127,Experiment!$A$2:$U$90,MATCH(Results!AB$1,Experiment!$A$1:$U$1,0),FALSE)</f>
        <v>0</v>
      </c>
      <c r="AC127" s="3">
        <f>VLOOKUP($F127,Experiment!$A$2:$U$90,MATCH(Results!AC$1,Experiment!$A$1:$U$1,0),FALSE)</f>
        <v>0</v>
      </c>
      <c r="AD127" s="2">
        <f>VLOOKUP($F127,Experiment!$A$2:$U$90,MATCH(Results!AD$1,Experiment!$A$1:$U$1,0),FALSE)</f>
        <v>0</v>
      </c>
      <c r="AE127" s="2">
        <f>VLOOKUP($F127,Experiment!$A$2:$U$90,MATCH(Results!AE$1,Experiment!$A$1:$U$1,0),FALSE)</f>
        <v>0</v>
      </c>
      <c r="AF127" s="2">
        <f>VLOOKUP($F127,Experiment!$A$2:$U$90,MATCH(Results!AF$1,Experiment!$A$1:$U$1,0),FALSE)</f>
        <v>0</v>
      </c>
      <c r="AG127" s="2"/>
      <c r="AH127" s="3">
        <f>VLOOKUP($F127,Experiment!$A$2:$W$90,MATCH(Results!AH$1,Experiment!$A$1:$W$1,0),FALSE)</f>
        <v>0</v>
      </c>
      <c r="AI127" s="2">
        <f>VLOOKUP($F127,Experiment!$A$2:$X$90,MATCH(Results!AI$1,Experiment!$A$1:$X$1,0),FALSE)</f>
        <v>0</v>
      </c>
      <c r="AJ127" s="2">
        <f>Table1[[#This Row],[Gain]]^Table1[[#This Row],[θ]]</f>
        <v>0</v>
      </c>
      <c r="AK127" s="2">
        <f>-Table1[[#This Row],[λ]]*-Table1[[#This Row],[Loss]]^Table1[[#This Row],[θ]]</f>
        <v>0</v>
      </c>
      <c r="AL127" s="2">
        <f>Table1[[#This Row],[v_n_w_g]]-Table1[[#This Row],[v_n_w_l]]</f>
        <v>0</v>
      </c>
      <c r="AM127" s="2">
        <f>IF(Table1[[#This Row],[diff_v]]&gt;=1,1,0)</f>
        <v>0</v>
      </c>
    </row>
    <row r="128" spans="1:39" hidden="1" x14ac:dyDescent="0.3">
      <c r="A128">
        <v>26</v>
      </c>
      <c r="B128" t="s">
        <v>43</v>
      </c>
      <c r="C128" s="22">
        <f>VLOOKUP(Table1[[#This Row],[Subject]],'Subject Profile'!$A$2:$E$8,4,FALSE)</f>
        <v>1.1960207441678836</v>
      </c>
      <c r="D128" s="22">
        <f>VLOOKUP(Table1[[#This Row],[Subject]],'Subject Profile'!$A$2:$E$8,5,FALSE)</f>
        <v>-1.6</v>
      </c>
      <c r="E128" t="s">
        <v>109</v>
      </c>
      <c r="F128" t="s">
        <v>71</v>
      </c>
      <c r="G128" t="s">
        <v>7</v>
      </c>
      <c r="H128">
        <f>IF(Table1[[#This Row],[decision]]="accept",1,0)</f>
        <v>1</v>
      </c>
      <c r="I128">
        <v>-10</v>
      </c>
      <c r="J128">
        <v>560</v>
      </c>
      <c r="K128">
        <v>1664287692</v>
      </c>
      <c r="L128">
        <v>5</v>
      </c>
      <c r="M128" t="str">
        <f>VLOOKUP($F128,Experiment!$A$2:$U$90,MATCH(Results!M$1,Experiment!$A$1:$U$1,0)+1,FALSE)</f>
        <v>I</v>
      </c>
      <c r="N128">
        <f>IF(Table1[[#This Row],[Impact]]="I",0,1)</f>
        <v>0</v>
      </c>
      <c r="O128" s="2">
        <f>VLOOKUP($F128,Experiment!$A$2:$U$90,MATCH(Results!O$1,Experiment!$A$1:$U$1,0),FALSE)</f>
        <v>-10</v>
      </c>
      <c r="P128" s="3">
        <f>VLOOKUP($F128,Experiment!$A$2:$U$90,MATCH(Results!P$1,Experiment!$A$1:$U$1,0),FALSE)</f>
        <v>0.5</v>
      </c>
      <c r="Q128" s="2">
        <f>VLOOKUP($F128,Experiment!$A$2:$U$90,MATCH(Results!Q$1,Experiment!$A$1:$U$1,0),FALSE)</f>
        <v>30</v>
      </c>
      <c r="R128" s="3">
        <f>VLOOKUP($F128,Experiment!$A$2:$U$90,MATCH(Results!R$1,Experiment!$A$1:$U$1,0),FALSE)</f>
        <v>0.5</v>
      </c>
      <c r="S128" s="2">
        <f>VLOOKUP($F128,Experiment!$A$2:$U$90,MATCH(Results!S$1,Experiment!$A$1:$U$1,0),FALSE)</f>
        <v>10</v>
      </c>
      <c r="T128" s="2">
        <f>VLOOKUP($F128,Experiment!$A$2:$U$90,MATCH(Results!T$1,Experiment!$A$1:$U$1,0),FALSE)</f>
        <v>400</v>
      </c>
      <c r="U128" s="2">
        <f>VLOOKUP($F128,Experiment!$A$2:$U$90,MATCH(Results!U$1,Experiment!$A$1:$U$1,0),FALSE)</f>
        <v>20</v>
      </c>
      <c r="V128" s="2">
        <f>VLOOKUP($F128,Experiment!$A$2:$U$90,MATCH(Results!V$1,Experiment!$A$1:$U$1,0),FALSE)</f>
        <v>2</v>
      </c>
      <c r="W128" s="3">
        <f>VLOOKUP($F128,Experiment!$A$2:$U$90,MATCH(Results!W$1,Experiment!$A$1:$U$1,0),FALSE)</f>
        <v>0.25</v>
      </c>
      <c r="X128" s="3">
        <f>VLOOKUP($F128,Experiment!$A$2:$U$90,MATCH(Results!X$1,Experiment!$A$1:$U$1,0),FALSE)</f>
        <v>0.75</v>
      </c>
      <c r="Y128" s="2">
        <f>VLOOKUP($F128,Experiment!$A$2:$U$90,MATCH(Results!Y$1,Experiment!$A$1:$U$1,0),FALSE)</f>
        <v>2</v>
      </c>
      <c r="Z128" s="3">
        <f>VLOOKUP($F128,Experiment!$A$2:$U$90,MATCH(Results!Z$1,Experiment!$A$1:$U$1,0),FALSE)</f>
        <v>0.5</v>
      </c>
      <c r="AA128" s="3">
        <f>VLOOKUP($F128,Experiment!$A$2:$U$90,MATCH(Results!AA$1,Experiment!$A$1:$U$1,0),FALSE)</f>
        <v>0.25</v>
      </c>
      <c r="AB128" s="3">
        <f>VLOOKUP($F128,Experiment!$A$2:$U$90,MATCH(Results!AB$1,Experiment!$A$1:$U$1,0),FALSE)</f>
        <v>0.625</v>
      </c>
      <c r="AC128" s="3">
        <f>VLOOKUP($F128,Experiment!$A$2:$U$90,MATCH(Results!AC$1,Experiment!$A$1:$U$1,0),FALSE)</f>
        <v>0.375</v>
      </c>
      <c r="AD128" s="2">
        <f>VLOOKUP($F128,Experiment!$A$2:$U$90,MATCH(Results!AD$1,Experiment!$A$1:$U$1,0),FALSE)</f>
        <v>5</v>
      </c>
      <c r="AE128" s="2">
        <f>VLOOKUP($F128,Experiment!$A$2:$U$90,MATCH(Results!AE$1,Experiment!$A$1:$U$1,0),FALSE)</f>
        <v>375</v>
      </c>
      <c r="AF128" s="2">
        <f>VLOOKUP($F128,Experiment!$A$2:$U$90,MATCH(Results!AF$1,Experiment!$A$1:$U$1,0),FALSE)</f>
        <v>19.364916731037084</v>
      </c>
      <c r="AG128" s="3">
        <f>VLOOKUP($F128,Experiment!$A$2:$W$90,MATCH(Results!AG$1,Experiment!$A$1:$W$1,0),FALSE)</f>
        <v>0.82730419370997643</v>
      </c>
      <c r="AH128" s="3">
        <f>VLOOKUP($F128,Experiment!$A$2:$W$90,MATCH(Results!AH$1,Experiment!$A$1:$W$1,0),FALSE)</f>
        <v>0.38648875795104182</v>
      </c>
      <c r="AI128" s="3">
        <f>VLOOKUP($F128,Experiment!$A$2:$X$90,MATCH(Results!AI$1,Experiment!$A$1:$X$1,0),FALSE)</f>
        <v>0.61351124204895813</v>
      </c>
      <c r="AJ128" s="2">
        <f>Table1[[#This Row],[Gain]]^Table1[[#This Row],[θ]]</f>
        <v>58.434275299017848</v>
      </c>
      <c r="AK128" s="2">
        <f>-Table1[[#This Row],[λ]]*-Table1[[#This Row],[Loss]]^Table1[[#This Row],[θ]]</f>
        <v>25.127005037389367</v>
      </c>
      <c r="AL128" s="2">
        <f>Table1[[#This Row],[v_n_w_g]]-Table1[[#This Row],[v_n_w_l]]</f>
        <v>33.307270261628481</v>
      </c>
      <c r="AM128" s="2">
        <f>IF(Table1[[#This Row],[diff_v]]&gt;=1,1,0)</f>
        <v>1</v>
      </c>
    </row>
    <row r="129" spans="1:39" hidden="1" x14ac:dyDescent="0.3">
      <c r="A129">
        <v>27</v>
      </c>
      <c r="B129" t="s">
        <v>43</v>
      </c>
      <c r="C129" s="22">
        <f>VLOOKUP(Table1[[#This Row],[Subject]],'Subject Profile'!$A$2:$E$8,4,FALSE)</f>
        <v>1.1960207441678836</v>
      </c>
      <c r="D129" s="22">
        <f>VLOOKUP(Table1[[#This Row],[Subject]],'Subject Profile'!$A$2:$E$8,5,FALSE)</f>
        <v>-1.6</v>
      </c>
      <c r="E129" t="s">
        <v>109</v>
      </c>
      <c r="F129" t="s">
        <v>96</v>
      </c>
      <c r="G129" t="s">
        <v>5</v>
      </c>
      <c r="H129">
        <f>IF(Table1[[#This Row],[decision]]="accept",1,0)</f>
        <v>0</v>
      </c>
      <c r="I129">
        <v>0</v>
      </c>
      <c r="J129">
        <v>560</v>
      </c>
      <c r="K129">
        <v>1664287695</v>
      </c>
      <c r="L129">
        <v>3</v>
      </c>
      <c r="M129" t="str">
        <f>VLOOKUP($F129,Experiment!$A$2:$U$90,MATCH(Results!M$1,Experiment!$A$1:$U$1,0)+1,FALSE)</f>
        <v>G</v>
      </c>
      <c r="N129">
        <f>IF(Table1[[#This Row],[Impact]]="I",0,1)</f>
        <v>1</v>
      </c>
      <c r="O129" s="2">
        <f>VLOOKUP($F129,Experiment!$A$2:$U$90,MATCH(Results!O$1,Experiment!$A$1:$U$1,0),FALSE)</f>
        <v>-50</v>
      </c>
      <c r="P129" s="3">
        <f>VLOOKUP($F129,Experiment!$A$2:$U$90,MATCH(Results!P$1,Experiment!$A$1:$U$1,0),FALSE)</f>
        <v>0.5</v>
      </c>
      <c r="Q129" s="2">
        <f>VLOOKUP($F129,Experiment!$A$2:$U$90,MATCH(Results!Q$1,Experiment!$A$1:$U$1,0),FALSE)</f>
        <v>40</v>
      </c>
      <c r="R129" s="3">
        <f>VLOOKUP($F129,Experiment!$A$2:$U$90,MATCH(Results!R$1,Experiment!$A$1:$U$1,0),FALSE)</f>
        <v>0.5</v>
      </c>
      <c r="S129" s="2">
        <f>VLOOKUP($F129,Experiment!$A$2:$U$90,MATCH(Results!S$1,Experiment!$A$1:$U$1,0),FALSE)</f>
        <v>-5</v>
      </c>
      <c r="T129" s="2">
        <f>VLOOKUP($F129,Experiment!$A$2:$U$90,MATCH(Results!T$1,Experiment!$A$1:$U$1,0),FALSE)</f>
        <v>2025</v>
      </c>
      <c r="U129" s="2">
        <f>VLOOKUP($F129,Experiment!$A$2:$U$90,MATCH(Results!U$1,Experiment!$A$1:$U$1,0),FALSE)</f>
        <v>45</v>
      </c>
      <c r="V129" s="2">
        <f>VLOOKUP($F129,Experiment!$A$2:$U$90,MATCH(Results!V$1,Experiment!$A$1:$U$1,0),FALSE)</f>
        <v>2</v>
      </c>
      <c r="W129" s="3">
        <f>VLOOKUP($F129,Experiment!$A$2:$U$90,MATCH(Results!W$1,Experiment!$A$1:$U$1,0),FALSE)</f>
        <v>0.25</v>
      </c>
      <c r="X129" s="3">
        <f>VLOOKUP($F129,Experiment!$A$2:$U$90,MATCH(Results!X$1,Experiment!$A$1:$U$1,0),FALSE)</f>
        <v>0.75</v>
      </c>
      <c r="Y129" s="2">
        <f>VLOOKUP($F129,Experiment!$A$2:$U$90,MATCH(Results!Y$1,Experiment!$A$1:$U$1,0),FALSE)</f>
        <v>2</v>
      </c>
      <c r="Z129" s="3">
        <f>VLOOKUP($F129,Experiment!$A$2:$U$90,MATCH(Results!Z$1,Experiment!$A$1:$U$1,0),FALSE)</f>
        <v>0.5</v>
      </c>
      <c r="AA129" s="3">
        <f>VLOOKUP($F129,Experiment!$A$2:$U$90,MATCH(Results!AA$1,Experiment!$A$1:$U$1,0),FALSE)</f>
        <v>0.25</v>
      </c>
      <c r="AB129" s="3">
        <f>VLOOKUP($F129,Experiment!$A$2:$U$90,MATCH(Results!AB$1,Experiment!$A$1:$U$1,0),FALSE)</f>
        <v>0.625</v>
      </c>
      <c r="AC129" s="3">
        <f>VLOOKUP($F129,Experiment!$A$2:$U$90,MATCH(Results!AC$1,Experiment!$A$1:$U$1,0),FALSE)</f>
        <v>0.375</v>
      </c>
      <c r="AD129" s="2">
        <f>VLOOKUP($F129,Experiment!$A$2:$U$90,MATCH(Results!AD$1,Experiment!$A$1:$U$1,0),FALSE)</f>
        <v>-16.25</v>
      </c>
      <c r="AE129" s="2">
        <f>VLOOKUP($F129,Experiment!$A$2:$U$90,MATCH(Results!AE$1,Experiment!$A$1:$U$1,0),FALSE)</f>
        <v>1898.4375</v>
      </c>
      <c r="AF129" s="2">
        <f>VLOOKUP($F129,Experiment!$A$2:$U$90,MATCH(Results!AF$1,Experiment!$A$1:$U$1,0),FALSE)</f>
        <v>43.571062644833439</v>
      </c>
      <c r="AG129" s="3">
        <f>VLOOKUP($F129,Experiment!$A$2:$W$90,MATCH(Results!AG$1,Experiment!$A$1:$W$1,0),FALSE)</f>
        <v>0.82730419370997643</v>
      </c>
      <c r="AH129" s="3">
        <f>VLOOKUP($F129,Experiment!$A$2:$W$90,MATCH(Results!AH$1,Experiment!$A$1:$W$1,0),FALSE)</f>
        <v>0.38648875795104182</v>
      </c>
      <c r="AI129" s="3">
        <f>VLOOKUP($F129,Experiment!$A$2:$X$90,MATCH(Results!AI$1,Experiment!$A$1:$X$1,0),FALSE)</f>
        <v>0.61351124204895813</v>
      </c>
      <c r="AJ129" s="2">
        <f>Table1[[#This Row],[Gain]]^Table1[[#This Row],[θ]]</f>
        <v>82.432217522931154</v>
      </c>
      <c r="AK129" s="2">
        <f>-Table1[[#This Row],[λ]]*-Table1[[#This Row],[Loss]]^Table1[[#This Row],[θ]]</f>
        <v>172.23577024121218</v>
      </c>
      <c r="AL129" s="2">
        <f>Table1[[#This Row],[v_n_w_g]]-Table1[[#This Row],[v_n_w_l]]</f>
        <v>-89.803552718281026</v>
      </c>
      <c r="AM129" s="2">
        <f>IF(Table1[[#This Row],[diff_v]]&gt;=1,1,0)</f>
        <v>0</v>
      </c>
    </row>
    <row r="130" spans="1:39" hidden="1" x14ac:dyDescent="0.3">
      <c r="A130">
        <v>28</v>
      </c>
      <c r="B130" t="s">
        <v>43</v>
      </c>
      <c r="C130" s="22">
        <f>VLOOKUP(Table1[[#This Row],[Subject]],'Subject Profile'!$A$2:$E$8,4,FALSE)</f>
        <v>1.1960207441678836</v>
      </c>
      <c r="D130" s="22">
        <f>VLOOKUP(Table1[[#This Row],[Subject]],'Subject Profile'!$A$2:$E$8,5,FALSE)</f>
        <v>-1.6</v>
      </c>
      <c r="E130" t="s">
        <v>109</v>
      </c>
      <c r="F130" t="s">
        <v>72</v>
      </c>
      <c r="G130" t="s">
        <v>5</v>
      </c>
      <c r="H130">
        <f>IF(Table1[[#This Row],[decision]]="accept",1,0)</f>
        <v>0</v>
      </c>
      <c r="I130">
        <v>0</v>
      </c>
      <c r="J130">
        <v>560</v>
      </c>
      <c r="K130">
        <v>1664287698</v>
      </c>
      <c r="L130">
        <v>3</v>
      </c>
      <c r="M130" t="str">
        <f>VLOOKUP($F130,Experiment!$A$2:$U$90,MATCH(Results!M$1,Experiment!$A$1:$U$1,0)+1,FALSE)</f>
        <v>G</v>
      </c>
      <c r="N130">
        <f>IF(Table1[[#This Row],[Impact]]="I",0,1)</f>
        <v>1</v>
      </c>
      <c r="O130" s="2">
        <f>VLOOKUP($F130,Experiment!$A$2:$U$90,MATCH(Results!O$1,Experiment!$A$1:$U$1,0),FALSE)</f>
        <v>-90</v>
      </c>
      <c r="P130" s="3">
        <f>VLOOKUP($F130,Experiment!$A$2:$U$90,MATCH(Results!P$1,Experiment!$A$1:$U$1,0),FALSE)</f>
        <v>0.5</v>
      </c>
      <c r="Q130" s="2">
        <f>VLOOKUP($F130,Experiment!$A$2:$U$90,MATCH(Results!Q$1,Experiment!$A$1:$U$1,0),FALSE)</f>
        <v>90</v>
      </c>
      <c r="R130" s="3">
        <f>VLOOKUP($F130,Experiment!$A$2:$U$90,MATCH(Results!R$1,Experiment!$A$1:$U$1,0),FALSE)</f>
        <v>0.5</v>
      </c>
      <c r="S130" s="2">
        <f>VLOOKUP($F130,Experiment!$A$2:$U$90,MATCH(Results!S$1,Experiment!$A$1:$U$1,0),FALSE)</f>
        <v>0</v>
      </c>
      <c r="T130" s="2">
        <f>VLOOKUP($F130,Experiment!$A$2:$U$90,MATCH(Results!T$1,Experiment!$A$1:$U$1,0),FALSE)</f>
        <v>8100</v>
      </c>
      <c r="U130" s="2">
        <f>VLOOKUP($F130,Experiment!$A$2:$U$90,MATCH(Results!U$1,Experiment!$A$1:$U$1,0),FALSE)</f>
        <v>90</v>
      </c>
      <c r="V130" s="2">
        <f>VLOOKUP($F130,Experiment!$A$2:$U$90,MATCH(Results!V$1,Experiment!$A$1:$U$1,0),FALSE)</f>
        <v>4</v>
      </c>
      <c r="W130" s="3">
        <f>VLOOKUP($F130,Experiment!$A$2:$U$90,MATCH(Results!W$1,Experiment!$A$1:$U$1,0),FALSE)</f>
        <v>0.25</v>
      </c>
      <c r="X130" s="3">
        <f>VLOOKUP($F130,Experiment!$A$2:$U$90,MATCH(Results!X$1,Experiment!$A$1:$U$1,0),FALSE)</f>
        <v>0.75</v>
      </c>
      <c r="Y130" s="2">
        <f>VLOOKUP($F130,Experiment!$A$2:$U$90,MATCH(Results!Y$1,Experiment!$A$1:$U$1,0),FALSE)</f>
        <v>1</v>
      </c>
      <c r="Z130" s="3">
        <f>VLOOKUP($F130,Experiment!$A$2:$U$90,MATCH(Results!Z$1,Experiment!$A$1:$U$1,0),FALSE)</f>
        <v>0.25</v>
      </c>
      <c r="AA130" s="3">
        <f>VLOOKUP($F130,Experiment!$A$2:$U$90,MATCH(Results!AA$1,Experiment!$A$1:$U$1,0),FALSE)</f>
        <v>0.5</v>
      </c>
      <c r="AB130" s="3">
        <f>VLOOKUP($F130,Experiment!$A$2:$U$90,MATCH(Results!AB$1,Experiment!$A$1:$U$1,0),FALSE)</f>
        <v>0.375</v>
      </c>
      <c r="AC130" s="3">
        <f>VLOOKUP($F130,Experiment!$A$2:$U$90,MATCH(Results!AC$1,Experiment!$A$1:$U$1,0),FALSE)</f>
        <v>0.625</v>
      </c>
      <c r="AD130" s="2">
        <f>VLOOKUP($F130,Experiment!$A$2:$U$90,MATCH(Results!AD$1,Experiment!$A$1:$U$1,0),FALSE)</f>
        <v>22.5</v>
      </c>
      <c r="AE130" s="2">
        <f>VLOOKUP($F130,Experiment!$A$2:$U$90,MATCH(Results!AE$1,Experiment!$A$1:$U$1,0),FALSE)</f>
        <v>7593.75</v>
      </c>
      <c r="AF130" s="2">
        <f>VLOOKUP($F130,Experiment!$A$2:$U$90,MATCH(Results!AF$1,Experiment!$A$1:$U$1,0),FALSE)</f>
        <v>87.142125289666879</v>
      </c>
      <c r="AG130" s="3">
        <f>VLOOKUP($F130,Experiment!$A$2:$W$90,MATCH(Results!AG$1,Experiment!$A$1:$W$1,0),FALSE)</f>
        <v>1</v>
      </c>
      <c r="AH130" s="3">
        <f>VLOOKUP($F130,Experiment!$A$2:$W$90,MATCH(Results!AH$1,Experiment!$A$1:$W$1,0),FALSE)</f>
        <v>0.625</v>
      </c>
      <c r="AI130" s="3">
        <f>VLOOKUP($F130,Experiment!$A$2:$X$90,MATCH(Results!AI$1,Experiment!$A$1:$X$1,0),FALSE)</f>
        <v>0.375</v>
      </c>
      <c r="AJ130" s="2">
        <f>Table1[[#This Row],[Gain]]^Table1[[#This Row],[θ]]</f>
        <v>217.42755411656807</v>
      </c>
      <c r="AK130" s="2">
        <f>-Table1[[#This Row],[λ]]*-Table1[[#This Row],[Loss]]^Table1[[#This Row],[θ]]</f>
        <v>347.88408658650894</v>
      </c>
      <c r="AL130" s="2">
        <f>Table1[[#This Row],[v_n_w_g]]-Table1[[#This Row],[v_n_w_l]]</f>
        <v>-130.45653246994087</v>
      </c>
      <c r="AM130" s="2">
        <f>IF(Table1[[#This Row],[diff_v]]&gt;=1,1,0)</f>
        <v>0</v>
      </c>
    </row>
    <row r="131" spans="1:39" hidden="1" x14ac:dyDescent="0.3">
      <c r="A131">
        <v>29</v>
      </c>
      <c r="B131" t="s">
        <v>43</v>
      </c>
      <c r="C131" s="22">
        <f>VLOOKUP(Table1[[#This Row],[Subject]],'Subject Profile'!$A$2:$E$8,4,FALSE)</f>
        <v>1.1960207441678836</v>
      </c>
      <c r="D131" s="22">
        <f>VLOOKUP(Table1[[#This Row],[Subject]],'Subject Profile'!$A$2:$E$8,5,FALSE)</f>
        <v>-1.6</v>
      </c>
      <c r="E131" t="s">
        <v>109</v>
      </c>
      <c r="F131" t="s">
        <v>105</v>
      </c>
      <c r="G131" t="s">
        <v>5</v>
      </c>
      <c r="H131">
        <f>IF(Table1[[#This Row],[decision]]="accept",1,0)</f>
        <v>0</v>
      </c>
      <c r="I131">
        <v>0</v>
      </c>
      <c r="J131">
        <v>560</v>
      </c>
      <c r="K131">
        <v>1664287702</v>
      </c>
      <c r="L131">
        <v>4</v>
      </c>
      <c r="M131" t="str">
        <f>VLOOKUP($F131,Experiment!$A$2:$U$90,MATCH(Results!M$1,Experiment!$A$1:$U$1,0)+1,FALSE)</f>
        <v>G</v>
      </c>
      <c r="N131">
        <f>IF(Table1[[#This Row],[Impact]]="I",0,1)</f>
        <v>1</v>
      </c>
      <c r="O131" s="2">
        <f>VLOOKUP($F131,Experiment!$A$2:$U$90,MATCH(Results!O$1,Experiment!$A$1:$U$1,0),FALSE)</f>
        <v>-50</v>
      </c>
      <c r="P131" s="3">
        <f>VLOOKUP($F131,Experiment!$A$2:$U$90,MATCH(Results!P$1,Experiment!$A$1:$U$1,0),FALSE)</f>
        <v>0.5</v>
      </c>
      <c r="Q131" s="2">
        <f>VLOOKUP($F131,Experiment!$A$2:$U$90,MATCH(Results!Q$1,Experiment!$A$1:$U$1,0),FALSE)</f>
        <v>40</v>
      </c>
      <c r="R131" s="3">
        <f>VLOOKUP($F131,Experiment!$A$2:$U$90,MATCH(Results!R$1,Experiment!$A$1:$U$1,0),FALSE)</f>
        <v>0.5</v>
      </c>
      <c r="S131" s="2">
        <f>VLOOKUP($F131,Experiment!$A$2:$U$90,MATCH(Results!S$1,Experiment!$A$1:$U$1,0),FALSE)</f>
        <v>-5</v>
      </c>
      <c r="T131" s="2">
        <f>VLOOKUP($F131,Experiment!$A$2:$U$90,MATCH(Results!T$1,Experiment!$A$1:$U$1,0),FALSE)</f>
        <v>2025</v>
      </c>
      <c r="U131" s="2">
        <f>VLOOKUP($F131,Experiment!$A$2:$U$90,MATCH(Results!U$1,Experiment!$A$1:$U$1,0),FALSE)</f>
        <v>45</v>
      </c>
      <c r="V131" s="2">
        <f>VLOOKUP($F131,Experiment!$A$2:$U$90,MATCH(Results!V$1,Experiment!$A$1:$U$1,0),FALSE)</f>
        <v>4</v>
      </c>
      <c r="W131" s="3">
        <f>VLOOKUP($F131,Experiment!$A$2:$U$90,MATCH(Results!W$1,Experiment!$A$1:$U$1,0),FALSE)</f>
        <v>0.25</v>
      </c>
      <c r="X131" s="3">
        <f>VLOOKUP($F131,Experiment!$A$2:$U$90,MATCH(Results!X$1,Experiment!$A$1:$U$1,0),FALSE)</f>
        <v>0.75</v>
      </c>
      <c r="Y131" s="2">
        <f>VLOOKUP($F131,Experiment!$A$2:$U$90,MATCH(Results!Y$1,Experiment!$A$1:$U$1,0),FALSE)</f>
        <v>1</v>
      </c>
      <c r="Z131" s="3">
        <f>VLOOKUP($F131,Experiment!$A$2:$U$90,MATCH(Results!Z$1,Experiment!$A$1:$U$1,0),FALSE)</f>
        <v>0.25</v>
      </c>
      <c r="AA131" s="3">
        <f>VLOOKUP($F131,Experiment!$A$2:$U$90,MATCH(Results!AA$1,Experiment!$A$1:$U$1,0),FALSE)</f>
        <v>0.5</v>
      </c>
      <c r="AB131" s="3">
        <f>VLOOKUP($F131,Experiment!$A$2:$U$90,MATCH(Results!AB$1,Experiment!$A$1:$U$1,0),FALSE)</f>
        <v>0.375</v>
      </c>
      <c r="AC131" s="3">
        <f>VLOOKUP($F131,Experiment!$A$2:$U$90,MATCH(Results!AC$1,Experiment!$A$1:$U$1,0),FALSE)</f>
        <v>0.625</v>
      </c>
      <c r="AD131" s="2">
        <f>VLOOKUP($F131,Experiment!$A$2:$U$90,MATCH(Results!AD$1,Experiment!$A$1:$U$1,0),FALSE)</f>
        <v>6.25</v>
      </c>
      <c r="AE131" s="2">
        <f>VLOOKUP($F131,Experiment!$A$2:$U$90,MATCH(Results!AE$1,Experiment!$A$1:$U$1,0),FALSE)</f>
        <v>1898.4375</v>
      </c>
      <c r="AF131" s="2">
        <f>VLOOKUP($F131,Experiment!$A$2:$U$90,MATCH(Results!AF$1,Experiment!$A$1:$U$1,0),FALSE)</f>
        <v>43.571062644833439</v>
      </c>
      <c r="AG131" s="3">
        <f>VLOOKUP($F131,Experiment!$A$2:$W$90,MATCH(Results!AG$1,Experiment!$A$1:$W$1,0),FALSE)</f>
        <v>1</v>
      </c>
      <c r="AH131" s="3">
        <f>VLOOKUP($F131,Experiment!$A$2:$W$90,MATCH(Results!AH$1,Experiment!$A$1:$W$1,0),FALSE)</f>
        <v>0.625</v>
      </c>
      <c r="AI131" s="3">
        <f>VLOOKUP($F131,Experiment!$A$2:$X$90,MATCH(Results!AI$1,Experiment!$A$1:$X$1,0),FALSE)</f>
        <v>0.375</v>
      </c>
      <c r="AJ131" s="2">
        <f>Table1[[#This Row],[Gain]]^Table1[[#This Row],[θ]]</f>
        <v>82.432217522931154</v>
      </c>
      <c r="AK131" s="2">
        <f>-Table1[[#This Row],[λ]]*-Table1[[#This Row],[Loss]]^Table1[[#This Row],[θ]]</f>
        <v>172.23577024121218</v>
      </c>
      <c r="AL131" s="2">
        <f>Table1[[#This Row],[v_n_w_g]]-Table1[[#This Row],[v_n_w_l]]</f>
        <v>-89.803552718281026</v>
      </c>
      <c r="AM131" s="2">
        <f>IF(Table1[[#This Row],[diff_v]]&gt;=1,1,0)</f>
        <v>0</v>
      </c>
    </row>
    <row r="132" spans="1:39" hidden="1" x14ac:dyDescent="0.3">
      <c r="A132">
        <v>30</v>
      </c>
      <c r="B132" t="s">
        <v>43</v>
      </c>
      <c r="C132" s="22">
        <f>VLOOKUP(Table1[[#This Row],[Subject]],'Subject Profile'!$A$2:$E$8,4,FALSE)</f>
        <v>1.1960207441678836</v>
      </c>
      <c r="D132" s="22">
        <f>VLOOKUP(Table1[[#This Row],[Subject]],'Subject Profile'!$A$2:$E$8,5,FALSE)</f>
        <v>-1.6</v>
      </c>
      <c r="E132" t="s">
        <v>109</v>
      </c>
      <c r="F132" t="s">
        <v>54</v>
      </c>
      <c r="G132" t="s">
        <v>5</v>
      </c>
      <c r="H132">
        <f>IF(Table1[[#This Row],[decision]]="accept",1,0)</f>
        <v>0</v>
      </c>
      <c r="I132">
        <v>0</v>
      </c>
      <c r="J132">
        <v>560</v>
      </c>
      <c r="K132">
        <v>1664287706</v>
      </c>
      <c r="L132">
        <v>4</v>
      </c>
      <c r="M132" t="str">
        <f>VLOOKUP($F132,Experiment!$A$2:$U$90,MATCH(Results!M$1,Experiment!$A$1:$U$1,0)+1,FALSE)</f>
        <v>I</v>
      </c>
      <c r="N132">
        <f>IF(Table1[[#This Row],[Impact]]="I",0,1)</f>
        <v>0</v>
      </c>
      <c r="O132" s="2">
        <f>VLOOKUP($F132,Experiment!$A$2:$U$90,MATCH(Results!O$1,Experiment!$A$1:$U$1,0),FALSE)</f>
        <v>-50</v>
      </c>
      <c r="P132" s="3">
        <f>VLOOKUP($F132,Experiment!$A$2:$U$90,MATCH(Results!P$1,Experiment!$A$1:$U$1,0),FALSE)</f>
        <v>0.5</v>
      </c>
      <c r="Q132" s="2">
        <f>VLOOKUP($F132,Experiment!$A$2:$U$90,MATCH(Results!Q$1,Experiment!$A$1:$U$1,0),FALSE)</f>
        <v>40</v>
      </c>
      <c r="R132" s="3">
        <f>VLOOKUP($F132,Experiment!$A$2:$U$90,MATCH(Results!R$1,Experiment!$A$1:$U$1,0),FALSE)</f>
        <v>0.5</v>
      </c>
      <c r="S132" s="2">
        <f>VLOOKUP($F132,Experiment!$A$2:$U$90,MATCH(Results!S$1,Experiment!$A$1:$U$1,0),FALSE)</f>
        <v>-5</v>
      </c>
      <c r="T132" s="2">
        <f>VLOOKUP($F132,Experiment!$A$2:$U$90,MATCH(Results!T$1,Experiment!$A$1:$U$1,0),FALSE)</f>
        <v>2025</v>
      </c>
      <c r="U132" s="2">
        <f>VLOOKUP($F132,Experiment!$A$2:$U$90,MATCH(Results!U$1,Experiment!$A$1:$U$1,0),FALSE)</f>
        <v>45</v>
      </c>
      <c r="V132" s="2">
        <f>VLOOKUP($F132,Experiment!$A$2:$U$90,MATCH(Results!V$1,Experiment!$A$1:$U$1,0),FALSE)</f>
        <v>4</v>
      </c>
      <c r="W132" s="3">
        <f>VLOOKUP($F132,Experiment!$A$2:$U$90,MATCH(Results!W$1,Experiment!$A$1:$U$1,0),FALSE)</f>
        <v>0.25</v>
      </c>
      <c r="X132" s="3">
        <f>VLOOKUP($F132,Experiment!$A$2:$U$90,MATCH(Results!X$1,Experiment!$A$1:$U$1,0),FALSE)</f>
        <v>0.75</v>
      </c>
      <c r="Y132" s="2">
        <f>VLOOKUP($F132,Experiment!$A$2:$U$90,MATCH(Results!Y$1,Experiment!$A$1:$U$1,0),FALSE)</f>
        <v>1</v>
      </c>
      <c r="Z132" s="3">
        <f>VLOOKUP($F132,Experiment!$A$2:$U$90,MATCH(Results!Z$1,Experiment!$A$1:$U$1,0),FALSE)</f>
        <v>0.25</v>
      </c>
      <c r="AA132" s="3">
        <f>VLOOKUP($F132,Experiment!$A$2:$U$90,MATCH(Results!AA$1,Experiment!$A$1:$U$1,0),FALSE)</f>
        <v>0.5</v>
      </c>
      <c r="AB132" s="3">
        <f>VLOOKUP($F132,Experiment!$A$2:$U$90,MATCH(Results!AB$1,Experiment!$A$1:$U$1,0),FALSE)</f>
        <v>0.375</v>
      </c>
      <c r="AC132" s="3">
        <f>VLOOKUP($F132,Experiment!$A$2:$U$90,MATCH(Results!AC$1,Experiment!$A$1:$U$1,0),FALSE)</f>
        <v>0.625</v>
      </c>
      <c r="AD132" s="2">
        <f>VLOOKUP($F132,Experiment!$A$2:$U$90,MATCH(Results!AD$1,Experiment!$A$1:$U$1,0),FALSE)</f>
        <v>6.25</v>
      </c>
      <c r="AE132" s="2">
        <f>VLOOKUP($F132,Experiment!$A$2:$U$90,MATCH(Results!AE$1,Experiment!$A$1:$U$1,0),FALSE)</f>
        <v>1898.4375</v>
      </c>
      <c r="AF132" s="2">
        <f>VLOOKUP($F132,Experiment!$A$2:$U$90,MATCH(Results!AF$1,Experiment!$A$1:$U$1,0),FALSE)</f>
        <v>43.571062644833439</v>
      </c>
      <c r="AG132" s="3">
        <f>VLOOKUP($F132,Experiment!$A$2:$W$90,MATCH(Results!AG$1,Experiment!$A$1:$W$1,0),FALSE)</f>
        <v>1</v>
      </c>
      <c r="AH132" s="3">
        <f>VLOOKUP($F132,Experiment!$A$2:$W$90,MATCH(Results!AH$1,Experiment!$A$1:$W$1,0),FALSE)</f>
        <v>0.625</v>
      </c>
      <c r="AI132" s="3">
        <f>VLOOKUP($F132,Experiment!$A$2:$X$90,MATCH(Results!AI$1,Experiment!$A$1:$X$1,0),FALSE)</f>
        <v>0.375</v>
      </c>
      <c r="AJ132" s="2">
        <f>Table1[[#This Row],[Gain]]^Table1[[#This Row],[θ]]</f>
        <v>82.432217522931154</v>
      </c>
      <c r="AK132" s="2">
        <f>-Table1[[#This Row],[λ]]*-Table1[[#This Row],[Loss]]^Table1[[#This Row],[θ]]</f>
        <v>172.23577024121218</v>
      </c>
      <c r="AL132" s="2">
        <f>Table1[[#This Row],[v_n_w_g]]-Table1[[#This Row],[v_n_w_l]]</f>
        <v>-89.803552718281026</v>
      </c>
      <c r="AM132" s="2">
        <f>IF(Table1[[#This Row],[diff_v]]&gt;=1,1,0)</f>
        <v>0</v>
      </c>
    </row>
    <row r="133" spans="1:39" hidden="1" x14ac:dyDescent="0.3">
      <c r="A133">
        <v>31</v>
      </c>
      <c r="B133" t="s">
        <v>43</v>
      </c>
      <c r="C133" s="22">
        <f>VLOOKUP(Table1[[#This Row],[Subject]],'Subject Profile'!$A$2:$E$8,4,FALSE)</f>
        <v>1.1960207441678836</v>
      </c>
      <c r="D133" s="22">
        <f>VLOOKUP(Table1[[#This Row],[Subject]],'Subject Profile'!$A$2:$E$8,5,FALSE)</f>
        <v>-1.6</v>
      </c>
      <c r="E133" t="s">
        <v>109</v>
      </c>
      <c r="F133" t="s">
        <v>55</v>
      </c>
      <c r="G133" t="s">
        <v>56</v>
      </c>
      <c r="H133">
        <f>IF(Table1[[#This Row],[decision]]="accept",1,0)</f>
        <v>0</v>
      </c>
      <c r="I133">
        <v>0</v>
      </c>
      <c r="J133">
        <v>560</v>
      </c>
      <c r="K133">
        <v>1664287711</v>
      </c>
      <c r="L133">
        <v>5</v>
      </c>
      <c r="M133" t="str">
        <f>VLOOKUP($F133,Experiment!$A$2:$U$90,MATCH(Results!M$1,Experiment!$A$1:$U$1,0)+1,FALSE)</f>
        <v>R</v>
      </c>
      <c r="N133">
        <f>IF(Table1[[#This Row],[Impact]]="I",0,1)</f>
        <v>1</v>
      </c>
      <c r="O133" s="2">
        <f>VLOOKUP($F133,Experiment!$A$2:$U$90,MATCH(Results!O$1,Experiment!$A$1:$U$1,0),FALSE)</f>
        <v>0</v>
      </c>
      <c r="P133" s="3">
        <f>VLOOKUP($F133,Experiment!$A$2:$U$90,MATCH(Results!P$1,Experiment!$A$1:$U$1,0),FALSE)</f>
        <v>0</v>
      </c>
      <c r="Q133" s="2">
        <f>VLOOKUP($F133,Experiment!$A$2:$U$90,MATCH(Results!Q$1,Experiment!$A$1:$U$1,0),FALSE)</f>
        <v>0</v>
      </c>
      <c r="R133" s="3">
        <f>VLOOKUP($F133,Experiment!$A$2:$U$90,MATCH(Results!R$1,Experiment!$A$1:$U$1,0),FALSE)</f>
        <v>0</v>
      </c>
      <c r="S133" s="2">
        <f>VLOOKUP($F133,Experiment!$A$2:$U$90,MATCH(Results!S$1,Experiment!$A$1:$U$1,0),FALSE)</f>
        <v>0</v>
      </c>
      <c r="T133" s="2">
        <f>VLOOKUP($F133,Experiment!$A$2:$U$90,MATCH(Results!T$1,Experiment!$A$1:$U$1,0),FALSE)</f>
        <v>0</v>
      </c>
      <c r="U133" s="2">
        <f>VLOOKUP($F133,Experiment!$A$2:$U$90,MATCH(Results!U$1,Experiment!$A$1:$U$1,0),FALSE)</f>
        <v>0</v>
      </c>
      <c r="V133" s="2">
        <f>VLOOKUP($F133,Experiment!$A$2:$U$90,MATCH(Results!V$1,Experiment!$A$1:$U$1,0),FALSE)</f>
        <v>0</v>
      </c>
      <c r="W133" s="3">
        <f>VLOOKUP($F133,Experiment!$A$2:$U$90,MATCH(Results!W$1,Experiment!$A$1:$U$1,0),FALSE)</f>
        <v>0</v>
      </c>
      <c r="X133" s="3">
        <f>VLOOKUP($F133,Experiment!$A$2:$U$90,MATCH(Results!X$1,Experiment!$A$1:$U$1,0),FALSE)</f>
        <v>0</v>
      </c>
      <c r="Y133" s="2">
        <f>VLOOKUP($F133,Experiment!$A$2:$U$90,MATCH(Results!Y$1,Experiment!$A$1:$U$1,0),FALSE)</f>
        <v>0</v>
      </c>
      <c r="Z133" s="3">
        <f>VLOOKUP($F133,Experiment!$A$2:$U$90,MATCH(Results!Z$1,Experiment!$A$1:$U$1,0),FALSE)</f>
        <v>0</v>
      </c>
      <c r="AA133" s="3">
        <f>VLOOKUP($F133,Experiment!$A$2:$U$90,MATCH(Results!AA$1,Experiment!$A$1:$U$1,0),FALSE)</f>
        <v>0</v>
      </c>
      <c r="AB133" s="3">
        <f>VLOOKUP($F133,Experiment!$A$2:$U$90,MATCH(Results!AB$1,Experiment!$A$1:$U$1,0),FALSE)</f>
        <v>0</v>
      </c>
      <c r="AC133" s="3">
        <f>VLOOKUP($F133,Experiment!$A$2:$U$90,MATCH(Results!AC$1,Experiment!$A$1:$U$1,0),FALSE)</f>
        <v>0</v>
      </c>
      <c r="AD133" s="2">
        <f>VLOOKUP($F133,Experiment!$A$2:$U$90,MATCH(Results!AD$1,Experiment!$A$1:$U$1,0),FALSE)</f>
        <v>0</v>
      </c>
      <c r="AE133" s="2">
        <f>VLOOKUP($F133,Experiment!$A$2:$U$90,MATCH(Results!AE$1,Experiment!$A$1:$U$1,0),FALSE)</f>
        <v>0</v>
      </c>
      <c r="AF133" s="2">
        <f>VLOOKUP($F133,Experiment!$A$2:$U$90,MATCH(Results!AF$1,Experiment!$A$1:$U$1,0),FALSE)</f>
        <v>0</v>
      </c>
      <c r="AG133" s="2"/>
      <c r="AH133" s="3">
        <f>VLOOKUP($F133,Experiment!$A$2:$W$90,MATCH(Results!AH$1,Experiment!$A$1:$W$1,0),FALSE)</f>
        <v>0</v>
      </c>
      <c r="AI133" s="2">
        <f>VLOOKUP($F133,Experiment!$A$2:$X$90,MATCH(Results!AI$1,Experiment!$A$1:$X$1,0),FALSE)</f>
        <v>0</v>
      </c>
      <c r="AJ133" s="2">
        <f>Table1[[#This Row],[Gain]]^Table1[[#This Row],[θ]]</f>
        <v>0</v>
      </c>
      <c r="AK133" s="2">
        <f>-Table1[[#This Row],[λ]]*-Table1[[#This Row],[Loss]]^Table1[[#This Row],[θ]]</f>
        <v>0</v>
      </c>
      <c r="AL133" s="2">
        <f>Table1[[#This Row],[v_n_w_g]]-Table1[[#This Row],[v_n_w_l]]</f>
        <v>0</v>
      </c>
      <c r="AM133" s="2">
        <f>IF(Table1[[#This Row],[diff_v]]&gt;=1,1,0)</f>
        <v>0</v>
      </c>
    </row>
    <row r="134" spans="1:39" hidden="1" x14ac:dyDescent="0.3">
      <c r="A134">
        <v>32</v>
      </c>
      <c r="B134" t="s">
        <v>43</v>
      </c>
      <c r="C134" s="22">
        <f>VLOOKUP(Table1[[#This Row],[Subject]],'Subject Profile'!$A$2:$E$8,4,FALSE)</f>
        <v>1.1960207441678836</v>
      </c>
      <c r="D134" s="22">
        <f>VLOOKUP(Table1[[#This Row],[Subject]],'Subject Profile'!$A$2:$E$8,5,FALSE)</f>
        <v>-1.6</v>
      </c>
      <c r="E134" t="s">
        <v>109</v>
      </c>
      <c r="F134" t="s">
        <v>64</v>
      </c>
      <c r="G134" t="s">
        <v>7</v>
      </c>
      <c r="H134">
        <f>IF(Table1[[#This Row],[decision]]="accept",1,0)</f>
        <v>1</v>
      </c>
      <c r="I134">
        <v>60</v>
      </c>
      <c r="J134">
        <v>620</v>
      </c>
      <c r="K134">
        <v>1664287715</v>
      </c>
      <c r="L134">
        <v>4</v>
      </c>
      <c r="M134" t="str">
        <f>VLOOKUP($F134,Experiment!$A$2:$U$90,MATCH(Results!M$1,Experiment!$A$1:$U$1,0)+1,FALSE)</f>
        <v>G</v>
      </c>
      <c r="N134">
        <f>IF(Table1[[#This Row],[Impact]]="I",0,1)</f>
        <v>1</v>
      </c>
      <c r="O134" s="2">
        <f>VLOOKUP($F134,Experiment!$A$2:$U$90,MATCH(Results!O$1,Experiment!$A$1:$U$1,0),FALSE)</f>
        <v>-50</v>
      </c>
      <c r="P134" s="3">
        <f>VLOOKUP($F134,Experiment!$A$2:$U$90,MATCH(Results!P$1,Experiment!$A$1:$U$1,0),FALSE)</f>
        <v>0.5</v>
      </c>
      <c r="Q134" s="2">
        <f>VLOOKUP($F134,Experiment!$A$2:$U$90,MATCH(Results!Q$1,Experiment!$A$1:$U$1,0),FALSE)</f>
        <v>60</v>
      </c>
      <c r="R134" s="3">
        <f>VLOOKUP($F134,Experiment!$A$2:$U$90,MATCH(Results!R$1,Experiment!$A$1:$U$1,0),FALSE)</f>
        <v>0.5</v>
      </c>
      <c r="S134" s="2">
        <f>VLOOKUP($F134,Experiment!$A$2:$U$90,MATCH(Results!S$1,Experiment!$A$1:$U$1,0),FALSE)</f>
        <v>5</v>
      </c>
      <c r="T134" s="2">
        <f>VLOOKUP($F134,Experiment!$A$2:$U$90,MATCH(Results!T$1,Experiment!$A$1:$U$1,0),FALSE)</f>
        <v>3025</v>
      </c>
      <c r="U134" s="2">
        <f>VLOOKUP($F134,Experiment!$A$2:$U$90,MATCH(Results!U$1,Experiment!$A$1:$U$1,0),FALSE)</f>
        <v>55</v>
      </c>
      <c r="V134" s="2">
        <f>VLOOKUP($F134,Experiment!$A$2:$U$90,MATCH(Results!V$1,Experiment!$A$1:$U$1,0),FALSE)</f>
        <v>4</v>
      </c>
      <c r="W134" s="3">
        <f>VLOOKUP($F134,Experiment!$A$2:$U$90,MATCH(Results!W$1,Experiment!$A$1:$U$1,0),FALSE)</f>
        <v>0.25</v>
      </c>
      <c r="X134" s="3">
        <f>VLOOKUP($F134,Experiment!$A$2:$U$90,MATCH(Results!X$1,Experiment!$A$1:$U$1,0),FALSE)</f>
        <v>0.75</v>
      </c>
      <c r="Y134" s="2">
        <f>VLOOKUP($F134,Experiment!$A$2:$U$90,MATCH(Results!Y$1,Experiment!$A$1:$U$1,0),FALSE)</f>
        <v>2</v>
      </c>
      <c r="Z134" s="3">
        <f>VLOOKUP($F134,Experiment!$A$2:$U$90,MATCH(Results!Z$1,Experiment!$A$1:$U$1,0),FALSE)</f>
        <v>0.5</v>
      </c>
      <c r="AA134" s="3">
        <f>VLOOKUP($F134,Experiment!$A$2:$U$90,MATCH(Results!AA$1,Experiment!$A$1:$U$1,0),FALSE)</f>
        <v>0.25</v>
      </c>
      <c r="AB134" s="3">
        <f>VLOOKUP($F134,Experiment!$A$2:$U$90,MATCH(Results!AB$1,Experiment!$A$1:$U$1,0),FALSE)</f>
        <v>0.625</v>
      </c>
      <c r="AC134" s="3">
        <f>VLOOKUP($F134,Experiment!$A$2:$U$90,MATCH(Results!AC$1,Experiment!$A$1:$U$1,0),FALSE)</f>
        <v>0.375</v>
      </c>
      <c r="AD134" s="2">
        <f>VLOOKUP($F134,Experiment!$A$2:$U$90,MATCH(Results!AD$1,Experiment!$A$1:$U$1,0),FALSE)</f>
        <v>-8.75</v>
      </c>
      <c r="AE134" s="2">
        <f>VLOOKUP($F134,Experiment!$A$2:$U$90,MATCH(Results!AE$1,Experiment!$A$1:$U$1,0),FALSE)</f>
        <v>2835.9375</v>
      </c>
      <c r="AF134" s="2">
        <f>VLOOKUP($F134,Experiment!$A$2:$U$90,MATCH(Results!AF$1,Experiment!$A$1:$U$1,0),FALSE)</f>
        <v>53.253521010351982</v>
      </c>
      <c r="AG134" s="3">
        <f>VLOOKUP($F134,Experiment!$A$2:$W$90,MATCH(Results!AG$1,Experiment!$A$1:$W$1,0),FALSE)</f>
        <v>0.82730419370997643</v>
      </c>
      <c r="AH134" s="3">
        <f>VLOOKUP($F134,Experiment!$A$2:$W$90,MATCH(Results!AH$1,Experiment!$A$1:$W$1,0),FALSE)</f>
        <v>0.38648875795104182</v>
      </c>
      <c r="AI134" s="3">
        <f>VLOOKUP($F134,Experiment!$A$2:$X$90,MATCH(Results!AI$1,Experiment!$A$1:$X$1,0),FALSE)</f>
        <v>0.61351124204895813</v>
      </c>
      <c r="AJ134" s="2">
        <f>Table1[[#This Row],[Gain]]^Table1[[#This Row],[θ]]</f>
        <v>133.87694139177151</v>
      </c>
      <c r="AK134" s="2">
        <f>-Table1[[#This Row],[λ]]*-Table1[[#This Row],[Loss]]^Table1[[#This Row],[θ]]</f>
        <v>172.23577024121218</v>
      </c>
      <c r="AL134" s="2">
        <f>Table1[[#This Row],[v_n_w_g]]-Table1[[#This Row],[v_n_w_l]]</f>
        <v>-38.35882884944067</v>
      </c>
      <c r="AM134" s="2">
        <f>IF(Table1[[#This Row],[diff_v]]&gt;=1,1,0)</f>
        <v>0</v>
      </c>
    </row>
    <row r="135" spans="1:39" hidden="1" x14ac:dyDescent="0.3">
      <c r="A135">
        <v>33</v>
      </c>
      <c r="B135" t="s">
        <v>43</v>
      </c>
      <c r="C135" s="22">
        <f>VLOOKUP(Table1[[#This Row],[Subject]],'Subject Profile'!$A$2:$E$8,4,FALSE)</f>
        <v>1.1960207441678836</v>
      </c>
      <c r="D135" s="22">
        <f>VLOOKUP(Table1[[#This Row],[Subject]],'Subject Profile'!$A$2:$E$8,5,FALSE)</f>
        <v>-1.6</v>
      </c>
      <c r="E135" t="s">
        <v>109</v>
      </c>
      <c r="F135" t="s">
        <v>89</v>
      </c>
      <c r="G135" t="s">
        <v>90</v>
      </c>
      <c r="H135">
        <f>IF(Table1[[#This Row],[decision]]="accept",1,0)</f>
        <v>0</v>
      </c>
      <c r="I135">
        <v>-100</v>
      </c>
      <c r="J135">
        <v>520</v>
      </c>
      <c r="K135">
        <v>1664287723</v>
      </c>
      <c r="L135">
        <v>8</v>
      </c>
      <c r="M135" t="str">
        <f>VLOOKUP($F135,Experiment!$A$2:$U$90,MATCH(Results!M$1,Experiment!$A$1:$U$1,0)+1,FALSE)</f>
        <v>T</v>
      </c>
      <c r="N135">
        <f>IF(Table1[[#This Row],[Impact]]="I",0,1)</f>
        <v>1</v>
      </c>
      <c r="O135" s="2">
        <f>VLOOKUP($F135,Experiment!$A$2:$U$90,MATCH(Results!O$1,Experiment!$A$1:$U$1,0),FALSE)</f>
        <v>0</v>
      </c>
      <c r="P135" s="3">
        <f>VLOOKUP($F135,Experiment!$A$2:$U$90,MATCH(Results!P$1,Experiment!$A$1:$U$1,0),FALSE)</f>
        <v>0</v>
      </c>
      <c r="Q135" s="2">
        <f>VLOOKUP($F135,Experiment!$A$2:$U$90,MATCH(Results!Q$1,Experiment!$A$1:$U$1,0),FALSE)</f>
        <v>0</v>
      </c>
      <c r="R135" s="3">
        <f>VLOOKUP($F135,Experiment!$A$2:$U$90,MATCH(Results!R$1,Experiment!$A$1:$U$1,0),FALSE)</f>
        <v>0</v>
      </c>
      <c r="S135" s="2">
        <f>VLOOKUP($F135,Experiment!$A$2:$U$90,MATCH(Results!S$1,Experiment!$A$1:$U$1,0),FALSE)</f>
        <v>0</v>
      </c>
      <c r="T135" s="2">
        <f>VLOOKUP($F135,Experiment!$A$2:$U$90,MATCH(Results!T$1,Experiment!$A$1:$U$1,0),FALSE)</f>
        <v>0</v>
      </c>
      <c r="U135" s="2">
        <f>VLOOKUP($F135,Experiment!$A$2:$U$90,MATCH(Results!U$1,Experiment!$A$1:$U$1,0),FALSE)</f>
        <v>0</v>
      </c>
      <c r="V135" s="2">
        <f>VLOOKUP($F135,Experiment!$A$2:$U$90,MATCH(Results!V$1,Experiment!$A$1:$U$1,0),FALSE)</f>
        <v>0</v>
      </c>
      <c r="W135" s="3">
        <f>VLOOKUP($F135,Experiment!$A$2:$U$90,MATCH(Results!W$1,Experiment!$A$1:$U$1,0),FALSE)</f>
        <v>0</v>
      </c>
      <c r="X135" s="3">
        <f>VLOOKUP($F135,Experiment!$A$2:$U$90,MATCH(Results!X$1,Experiment!$A$1:$U$1,0),FALSE)</f>
        <v>0</v>
      </c>
      <c r="Y135" s="2">
        <f>VLOOKUP($F135,Experiment!$A$2:$U$90,MATCH(Results!Y$1,Experiment!$A$1:$U$1,0),FALSE)</f>
        <v>0</v>
      </c>
      <c r="Z135" s="3">
        <f>VLOOKUP($F135,Experiment!$A$2:$U$90,MATCH(Results!Z$1,Experiment!$A$1:$U$1,0),FALSE)</f>
        <v>0</v>
      </c>
      <c r="AA135" s="3">
        <f>VLOOKUP($F135,Experiment!$A$2:$U$90,MATCH(Results!AA$1,Experiment!$A$1:$U$1,0),FALSE)</f>
        <v>0</v>
      </c>
      <c r="AB135" s="3">
        <f>VLOOKUP($F135,Experiment!$A$2:$U$90,MATCH(Results!AB$1,Experiment!$A$1:$U$1,0),FALSE)</f>
        <v>0</v>
      </c>
      <c r="AC135" s="3">
        <f>VLOOKUP($F135,Experiment!$A$2:$U$90,MATCH(Results!AC$1,Experiment!$A$1:$U$1,0),FALSE)</f>
        <v>0</v>
      </c>
      <c r="AD135" s="2">
        <f>VLOOKUP($F135,Experiment!$A$2:$U$90,MATCH(Results!AD$1,Experiment!$A$1:$U$1,0),FALSE)</f>
        <v>0</v>
      </c>
      <c r="AE135" s="2">
        <f>VLOOKUP($F135,Experiment!$A$2:$U$90,MATCH(Results!AE$1,Experiment!$A$1:$U$1,0),FALSE)</f>
        <v>0</v>
      </c>
      <c r="AF135" s="2">
        <f>VLOOKUP($F135,Experiment!$A$2:$U$90,MATCH(Results!AF$1,Experiment!$A$1:$U$1,0),FALSE)</f>
        <v>0</v>
      </c>
      <c r="AG135" s="2"/>
      <c r="AH135" s="3">
        <f>VLOOKUP($F135,Experiment!$A$2:$W$90,MATCH(Results!AH$1,Experiment!$A$1:$W$1,0),FALSE)</f>
        <v>0</v>
      </c>
      <c r="AI135" s="2">
        <f>VLOOKUP($F135,Experiment!$A$2:$X$90,MATCH(Results!AI$1,Experiment!$A$1:$X$1,0),FALSE)</f>
        <v>0</v>
      </c>
      <c r="AJ135" s="2">
        <f>Table1[[#This Row],[Gain]]^Table1[[#This Row],[θ]]</f>
        <v>0</v>
      </c>
      <c r="AK135" s="2">
        <f>-Table1[[#This Row],[λ]]*-Table1[[#This Row],[Loss]]^Table1[[#This Row],[θ]]</f>
        <v>0</v>
      </c>
      <c r="AL135" s="2">
        <f>Table1[[#This Row],[v_n_w_g]]-Table1[[#This Row],[v_n_w_l]]</f>
        <v>0</v>
      </c>
      <c r="AM135" s="2">
        <f>IF(Table1[[#This Row],[diff_v]]&gt;=1,1,0)</f>
        <v>0</v>
      </c>
    </row>
    <row r="136" spans="1:39" hidden="1" x14ac:dyDescent="0.3">
      <c r="A136">
        <v>34</v>
      </c>
      <c r="B136" t="s">
        <v>43</v>
      </c>
      <c r="C136" s="22">
        <f>VLOOKUP(Table1[[#This Row],[Subject]],'Subject Profile'!$A$2:$E$8,4,FALSE)</f>
        <v>1.1960207441678836</v>
      </c>
      <c r="D136" s="22">
        <f>VLOOKUP(Table1[[#This Row],[Subject]],'Subject Profile'!$A$2:$E$8,5,FALSE)</f>
        <v>-1.6</v>
      </c>
      <c r="E136" t="s">
        <v>109</v>
      </c>
      <c r="F136" t="s">
        <v>62</v>
      </c>
      <c r="G136" t="s">
        <v>7</v>
      </c>
      <c r="H136">
        <f>IF(Table1[[#This Row],[decision]]="accept",1,0)</f>
        <v>1</v>
      </c>
      <c r="I136">
        <v>-10</v>
      </c>
      <c r="J136">
        <v>610</v>
      </c>
      <c r="K136">
        <v>1664287728</v>
      </c>
      <c r="L136">
        <v>5</v>
      </c>
      <c r="M136" t="str">
        <f>VLOOKUP($F136,Experiment!$A$2:$U$90,MATCH(Results!M$1,Experiment!$A$1:$U$1,0)+1,FALSE)</f>
        <v>G</v>
      </c>
      <c r="N136">
        <f>IF(Table1[[#This Row],[Impact]]="I",0,1)</f>
        <v>1</v>
      </c>
      <c r="O136" s="2">
        <f>VLOOKUP($F136,Experiment!$A$2:$U$90,MATCH(Results!O$1,Experiment!$A$1:$U$1,0),FALSE)</f>
        <v>-10</v>
      </c>
      <c r="P136" s="3">
        <f>VLOOKUP($F136,Experiment!$A$2:$U$90,MATCH(Results!P$1,Experiment!$A$1:$U$1,0),FALSE)</f>
        <v>0.5</v>
      </c>
      <c r="Q136" s="2">
        <f>VLOOKUP($F136,Experiment!$A$2:$U$90,MATCH(Results!Q$1,Experiment!$A$1:$U$1,0),FALSE)</f>
        <v>20</v>
      </c>
      <c r="R136" s="3">
        <f>VLOOKUP($F136,Experiment!$A$2:$U$90,MATCH(Results!R$1,Experiment!$A$1:$U$1,0),FALSE)</f>
        <v>0.5</v>
      </c>
      <c r="S136" s="2">
        <f>VLOOKUP($F136,Experiment!$A$2:$U$90,MATCH(Results!S$1,Experiment!$A$1:$U$1,0),FALSE)</f>
        <v>5</v>
      </c>
      <c r="T136" s="2">
        <f>VLOOKUP($F136,Experiment!$A$2:$U$90,MATCH(Results!T$1,Experiment!$A$1:$U$1,0),FALSE)</f>
        <v>225</v>
      </c>
      <c r="U136" s="2">
        <f>VLOOKUP($F136,Experiment!$A$2:$U$90,MATCH(Results!U$1,Experiment!$A$1:$U$1,0),FALSE)</f>
        <v>15</v>
      </c>
      <c r="V136" s="2">
        <f>VLOOKUP($F136,Experiment!$A$2:$U$90,MATCH(Results!V$1,Experiment!$A$1:$U$1,0),FALSE)</f>
        <v>4</v>
      </c>
      <c r="W136" s="3">
        <f>VLOOKUP($F136,Experiment!$A$2:$U$90,MATCH(Results!W$1,Experiment!$A$1:$U$1,0),FALSE)</f>
        <v>0.25</v>
      </c>
      <c r="X136" s="3">
        <f>VLOOKUP($F136,Experiment!$A$2:$U$90,MATCH(Results!X$1,Experiment!$A$1:$U$1,0),FALSE)</f>
        <v>0.75</v>
      </c>
      <c r="Y136" s="2">
        <f>VLOOKUP($F136,Experiment!$A$2:$U$90,MATCH(Results!Y$1,Experiment!$A$1:$U$1,0),FALSE)</f>
        <v>2</v>
      </c>
      <c r="Z136" s="3">
        <f>VLOOKUP($F136,Experiment!$A$2:$U$90,MATCH(Results!Z$1,Experiment!$A$1:$U$1,0),FALSE)</f>
        <v>0.5</v>
      </c>
      <c r="AA136" s="3">
        <f>VLOOKUP($F136,Experiment!$A$2:$U$90,MATCH(Results!AA$1,Experiment!$A$1:$U$1,0),FALSE)</f>
        <v>0.25</v>
      </c>
      <c r="AB136" s="3">
        <f>VLOOKUP($F136,Experiment!$A$2:$U$90,MATCH(Results!AB$1,Experiment!$A$1:$U$1,0),FALSE)</f>
        <v>0.625</v>
      </c>
      <c r="AC136" s="3">
        <f>VLOOKUP($F136,Experiment!$A$2:$U$90,MATCH(Results!AC$1,Experiment!$A$1:$U$1,0),FALSE)</f>
        <v>0.375</v>
      </c>
      <c r="AD136" s="2">
        <f>VLOOKUP($F136,Experiment!$A$2:$U$90,MATCH(Results!AD$1,Experiment!$A$1:$U$1,0),FALSE)</f>
        <v>1.25</v>
      </c>
      <c r="AE136" s="2">
        <f>VLOOKUP($F136,Experiment!$A$2:$U$90,MATCH(Results!AE$1,Experiment!$A$1:$U$1,0),FALSE)</f>
        <v>210.9375</v>
      </c>
      <c r="AF136" s="2">
        <f>VLOOKUP($F136,Experiment!$A$2:$U$90,MATCH(Results!AF$1,Experiment!$A$1:$U$1,0),FALSE)</f>
        <v>14.523687548277813</v>
      </c>
      <c r="AG136" s="3">
        <f>VLOOKUP($F136,Experiment!$A$2:$W$90,MATCH(Results!AG$1,Experiment!$A$1:$W$1,0),FALSE)</f>
        <v>0.82730419370997643</v>
      </c>
      <c r="AH136" s="3">
        <f>VLOOKUP($F136,Experiment!$A$2:$W$90,MATCH(Results!AH$1,Experiment!$A$1:$W$1,0),FALSE)</f>
        <v>0.38648875795104182</v>
      </c>
      <c r="AI136" s="3">
        <f>VLOOKUP($F136,Experiment!$A$2:$X$90,MATCH(Results!AI$1,Experiment!$A$1:$X$1,0),FALSE)</f>
        <v>0.61351124204895813</v>
      </c>
      <c r="AJ136" s="2">
        <f>Table1[[#This Row],[Gain]]^Table1[[#This Row],[θ]]</f>
        <v>35.979809832580635</v>
      </c>
      <c r="AK136" s="2">
        <f>-Table1[[#This Row],[λ]]*-Table1[[#This Row],[Loss]]^Table1[[#This Row],[θ]]</f>
        <v>25.127005037389367</v>
      </c>
      <c r="AL136" s="2">
        <f>Table1[[#This Row],[v_n_w_g]]-Table1[[#This Row],[v_n_w_l]]</f>
        <v>10.852804795191268</v>
      </c>
      <c r="AM136" s="2">
        <f>IF(Table1[[#This Row],[diff_v]]&gt;=1,1,0)</f>
        <v>1</v>
      </c>
    </row>
    <row r="137" spans="1:39" hidden="1" x14ac:dyDescent="0.3">
      <c r="A137">
        <v>35</v>
      </c>
      <c r="B137" t="s">
        <v>43</v>
      </c>
      <c r="C137" s="22">
        <f>VLOOKUP(Table1[[#This Row],[Subject]],'Subject Profile'!$A$2:$E$8,4,FALSE)</f>
        <v>1.1960207441678836</v>
      </c>
      <c r="D137" s="22">
        <f>VLOOKUP(Table1[[#This Row],[Subject]],'Subject Profile'!$A$2:$E$8,5,FALSE)</f>
        <v>-1.6</v>
      </c>
      <c r="E137" t="s">
        <v>109</v>
      </c>
      <c r="F137" t="s">
        <v>88</v>
      </c>
      <c r="G137" t="s">
        <v>5</v>
      </c>
      <c r="H137">
        <f>IF(Table1[[#This Row],[decision]]="accept",1,0)</f>
        <v>0</v>
      </c>
      <c r="I137">
        <v>0</v>
      </c>
      <c r="J137">
        <v>610</v>
      </c>
      <c r="K137">
        <v>1664287734</v>
      </c>
      <c r="L137">
        <v>6</v>
      </c>
      <c r="M137" t="str">
        <f>VLOOKUP($F137,Experiment!$A$2:$U$90,MATCH(Results!M$1,Experiment!$A$1:$U$1,0)+1,FALSE)</f>
        <v>I</v>
      </c>
      <c r="N137">
        <f>IF(Table1[[#This Row],[Impact]]="I",0,1)</f>
        <v>0</v>
      </c>
      <c r="O137" s="2">
        <f>VLOOKUP($F137,Experiment!$A$2:$U$90,MATCH(Results!O$1,Experiment!$A$1:$U$1,0),FALSE)</f>
        <v>-50</v>
      </c>
      <c r="P137" s="3">
        <f>VLOOKUP($F137,Experiment!$A$2:$U$90,MATCH(Results!P$1,Experiment!$A$1:$U$1,0),FALSE)</f>
        <v>0.5</v>
      </c>
      <c r="Q137" s="2">
        <f>VLOOKUP($F137,Experiment!$A$2:$U$90,MATCH(Results!Q$1,Experiment!$A$1:$U$1,0),FALSE)</f>
        <v>60</v>
      </c>
      <c r="R137" s="3">
        <f>VLOOKUP($F137,Experiment!$A$2:$U$90,MATCH(Results!R$1,Experiment!$A$1:$U$1,0),FALSE)</f>
        <v>0.5</v>
      </c>
      <c r="S137" s="2">
        <f>VLOOKUP($F137,Experiment!$A$2:$U$90,MATCH(Results!S$1,Experiment!$A$1:$U$1,0),FALSE)</f>
        <v>5</v>
      </c>
      <c r="T137" s="2">
        <f>VLOOKUP($F137,Experiment!$A$2:$U$90,MATCH(Results!T$1,Experiment!$A$1:$U$1,0),FALSE)</f>
        <v>3025</v>
      </c>
      <c r="U137" s="2">
        <f>VLOOKUP($F137,Experiment!$A$2:$U$90,MATCH(Results!U$1,Experiment!$A$1:$U$1,0),FALSE)</f>
        <v>55</v>
      </c>
      <c r="V137" s="2">
        <f>VLOOKUP($F137,Experiment!$A$2:$U$90,MATCH(Results!V$1,Experiment!$A$1:$U$1,0),FALSE)</f>
        <v>2</v>
      </c>
      <c r="W137" s="3">
        <f>VLOOKUP($F137,Experiment!$A$2:$U$90,MATCH(Results!W$1,Experiment!$A$1:$U$1,0),FALSE)</f>
        <v>0.25</v>
      </c>
      <c r="X137" s="3">
        <f>VLOOKUP($F137,Experiment!$A$2:$U$90,MATCH(Results!X$1,Experiment!$A$1:$U$1,0),FALSE)</f>
        <v>0.75</v>
      </c>
      <c r="Y137" s="2">
        <f>VLOOKUP($F137,Experiment!$A$2:$U$90,MATCH(Results!Y$1,Experiment!$A$1:$U$1,0),FALSE)</f>
        <v>2</v>
      </c>
      <c r="Z137" s="3">
        <f>VLOOKUP($F137,Experiment!$A$2:$U$90,MATCH(Results!Z$1,Experiment!$A$1:$U$1,0),FALSE)</f>
        <v>0.5</v>
      </c>
      <c r="AA137" s="3">
        <f>VLOOKUP($F137,Experiment!$A$2:$U$90,MATCH(Results!AA$1,Experiment!$A$1:$U$1,0),FALSE)</f>
        <v>0.25</v>
      </c>
      <c r="AB137" s="3">
        <f>VLOOKUP($F137,Experiment!$A$2:$U$90,MATCH(Results!AB$1,Experiment!$A$1:$U$1,0),FALSE)</f>
        <v>0.625</v>
      </c>
      <c r="AC137" s="3">
        <f>VLOOKUP($F137,Experiment!$A$2:$U$90,MATCH(Results!AC$1,Experiment!$A$1:$U$1,0),FALSE)</f>
        <v>0.375</v>
      </c>
      <c r="AD137" s="2">
        <f>VLOOKUP($F137,Experiment!$A$2:$U$90,MATCH(Results!AD$1,Experiment!$A$1:$U$1,0),FALSE)</f>
        <v>-8.75</v>
      </c>
      <c r="AE137" s="2">
        <f>VLOOKUP($F137,Experiment!$A$2:$U$90,MATCH(Results!AE$1,Experiment!$A$1:$U$1,0),FALSE)</f>
        <v>2835.9375</v>
      </c>
      <c r="AF137" s="2">
        <f>VLOOKUP($F137,Experiment!$A$2:$U$90,MATCH(Results!AF$1,Experiment!$A$1:$U$1,0),FALSE)</f>
        <v>53.253521010351982</v>
      </c>
      <c r="AG137" s="3">
        <f>VLOOKUP($F137,Experiment!$A$2:$W$90,MATCH(Results!AG$1,Experiment!$A$1:$W$1,0),FALSE)</f>
        <v>0.82730419370997643</v>
      </c>
      <c r="AH137" s="3">
        <f>VLOOKUP($F137,Experiment!$A$2:$W$90,MATCH(Results!AH$1,Experiment!$A$1:$W$1,0),FALSE)</f>
        <v>0.38648875795104182</v>
      </c>
      <c r="AI137" s="3">
        <f>VLOOKUP($F137,Experiment!$A$2:$X$90,MATCH(Results!AI$1,Experiment!$A$1:$X$1,0),FALSE)</f>
        <v>0.61351124204895813</v>
      </c>
      <c r="AJ137" s="2">
        <f>Table1[[#This Row],[Gain]]^Table1[[#This Row],[θ]]</f>
        <v>133.87694139177151</v>
      </c>
      <c r="AK137" s="2">
        <f>-Table1[[#This Row],[λ]]*-Table1[[#This Row],[Loss]]^Table1[[#This Row],[θ]]</f>
        <v>172.23577024121218</v>
      </c>
      <c r="AL137" s="2">
        <f>Table1[[#This Row],[v_n_w_g]]-Table1[[#This Row],[v_n_w_l]]</f>
        <v>-38.35882884944067</v>
      </c>
      <c r="AM137" s="2">
        <f>IF(Table1[[#This Row],[diff_v]]&gt;=1,1,0)</f>
        <v>0</v>
      </c>
    </row>
    <row r="138" spans="1:39" hidden="1" x14ac:dyDescent="0.3">
      <c r="A138">
        <v>36</v>
      </c>
      <c r="B138" t="s">
        <v>43</v>
      </c>
      <c r="C138" s="22">
        <f>VLOOKUP(Table1[[#This Row],[Subject]],'Subject Profile'!$A$2:$E$8,4,FALSE)</f>
        <v>1.1960207441678836</v>
      </c>
      <c r="D138" s="22">
        <f>VLOOKUP(Table1[[#This Row],[Subject]],'Subject Profile'!$A$2:$E$8,5,FALSE)</f>
        <v>-1.6</v>
      </c>
      <c r="E138" t="s">
        <v>109</v>
      </c>
      <c r="F138" t="s">
        <v>103</v>
      </c>
      <c r="G138" t="s">
        <v>5</v>
      </c>
      <c r="H138">
        <f>IF(Table1[[#This Row],[decision]]="accept",1,0)</f>
        <v>0</v>
      </c>
      <c r="I138">
        <v>0</v>
      </c>
      <c r="J138">
        <v>610</v>
      </c>
      <c r="K138">
        <v>1664287737</v>
      </c>
      <c r="L138">
        <v>3</v>
      </c>
      <c r="M138" t="str">
        <f>VLOOKUP($F138,Experiment!$A$2:$U$90,MATCH(Results!M$1,Experiment!$A$1:$U$1,0)+1,FALSE)</f>
        <v>I</v>
      </c>
      <c r="N138">
        <f>IF(Table1[[#This Row],[Impact]]="I",0,1)</f>
        <v>0</v>
      </c>
      <c r="O138" s="2">
        <f>VLOOKUP($F138,Experiment!$A$2:$U$90,MATCH(Results!O$1,Experiment!$A$1:$U$1,0),FALSE)</f>
        <v>-90</v>
      </c>
      <c r="P138" s="3">
        <f>VLOOKUP($F138,Experiment!$A$2:$U$90,MATCH(Results!P$1,Experiment!$A$1:$U$1,0),FALSE)</f>
        <v>0.5</v>
      </c>
      <c r="Q138" s="2">
        <f>VLOOKUP($F138,Experiment!$A$2:$U$90,MATCH(Results!Q$1,Experiment!$A$1:$U$1,0),FALSE)</f>
        <v>180</v>
      </c>
      <c r="R138" s="3">
        <f>VLOOKUP($F138,Experiment!$A$2:$U$90,MATCH(Results!R$1,Experiment!$A$1:$U$1,0),FALSE)</f>
        <v>0.5</v>
      </c>
      <c r="S138" s="2">
        <f>VLOOKUP($F138,Experiment!$A$2:$U$90,MATCH(Results!S$1,Experiment!$A$1:$U$1,0),FALSE)</f>
        <v>45</v>
      </c>
      <c r="T138" s="2">
        <f>VLOOKUP($F138,Experiment!$A$2:$U$90,MATCH(Results!T$1,Experiment!$A$1:$U$1,0),FALSE)</f>
        <v>18225</v>
      </c>
      <c r="U138" s="2">
        <f>VLOOKUP($F138,Experiment!$A$2:$U$90,MATCH(Results!U$1,Experiment!$A$1:$U$1,0),FALSE)</f>
        <v>135</v>
      </c>
      <c r="V138" s="2">
        <f>VLOOKUP($F138,Experiment!$A$2:$U$90,MATCH(Results!V$1,Experiment!$A$1:$U$1,0),FALSE)</f>
        <v>2</v>
      </c>
      <c r="W138" s="3">
        <f>VLOOKUP($F138,Experiment!$A$2:$U$90,MATCH(Results!W$1,Experiment!$A$1:$U$1,0),FALSE)</f>
        <v>0.25</v>
      </c>
      <c r="X138" s="3">
        <f>VLOOKUP($F138,Experiment!$A$2:$U$90,MATCH(Results!X$1,Experiment!$A$1:$U$1,0),FALSE)</f>
        <v>0.75</v>
      </c>
      <c r="Y138" s="2">
        <f>VLOOKUP($F138,Experiment!$A$2:$U$90,MATCH(Results!Y$1,Experiment!$A$1:$U$1,0),FALSE)</f>
        <v>2</v>
      </c>
      <c r="Z138" s="3">
        <f>VLOOKUP($F138,Experiment!$A$2:$U$90,MATCH(Results!Z$1,Experiment!$A$1:$U$1,0),FALSE)</f>
        <v>0.5</v>
      </c>
      <c r="AA138" s="3">
        <f>VLOOKUP($F138,Experiment!$A$2:$U$90,MATCH(Results!AA$1,Experiment!$A$1:$U$1,0),FALSE)</f>
        <v>0.25</v>
      </c>
      <c r="AB138" s="3">
        <f>VLOOKUP($F138,Experiment!$A$2:$U$90,MATCH(Results!AB$1,Experiment!$A$1:$U$1,0),FALSE)</f>
        <v>0.625</v>
      </c>
      <c r="AC138" s="3">
        <f>VLOOKUP($F138,Experiment!$A$2:$U$90,MATCH(Results!AC$1,Experiment!$A$1:$U$1,0),FALSE)</f>
        <v>0.375</v>
      </c>
      <c r="AD138" s="2">
        <f>VLOOKUP($F138,Experiment!$A$2:$U$90,MATCH(Results!AD$1,Experiment!$A$1:$U$1,0),FALSE)</f>
        <v>11.25</v>
      </c>
      <c r="AE138" s="2">
        <f>VLOOKUP($F138,Experiment!$A$2:$U$90,MATCH(Results!AE$1,Experiment!$A$1:$U$1,0),FALSE)</f>
        <v>17085.9375</v>
      </c>
      <c r="AF138" s="2">
        <f>VLOOKUP($F138,Experiment!$A$2:$U$90,MATCH(Results!AF$1,Experiment!$A$1:$U$1,0),FALSE)</f>
        <v>130.71318793450033</v>
      </c>
      <c r="AG138" s="3">
        <f>VLOOKUP($F138,Experiment!$A$2:$W$90,MATCH(Results!AG$1,Experiment!$A$1:$W$1,0),FALSE)</f>
        <v>0.82730419370997643</v>
      </c>
      <c r="AH138" s="3">
        <f>VLOOKUP($F138,Experiment!$A$2:$W$90,MATCH(Results!AH$1,Experiment!$A$1:$W$1,0),FALSE)</f>
        <v>0.38648875795104182</v>
      </c>
      <c r="AI138" s="3">
        <f>VLOOKUP($F138,Experiment!$A$2:$X$90,MATCH(Results!AI$1,Experiment!$A$1:$X$1,0),FALSE)</f>
        <v>0.61351124204895813</v>
      </c>
      <c r="AJ138" s="2">
        <f>Table1[[#This Row],[Gain]]^Table1[[#This Row],[θ]]</f>
        <v>498.1414721148987</v>
      </c>
      <c r="AK138" s="2">
        <f>-Table1[[#This Row],[λ]]*-Table1[[#This Row],[Loss]]^Table1[[#This Row],[θ]]</f>
        <v>347.88408658650894</v>
      </c>
      <c r="AL138" s="2">
        <f>Table1[[#This Row],[v_n_w_g]]-Table1[[#This Row],[v_n_w_l]]</f>
        <v>150.25738552838976</v>
      </c>
      <c r="AM138" s="2">
        <f>IF(Table1[[#This Row],[diff_v]]&gt;=1,1,0)</f>
        <v>1</v>
      </c>
    </row>
    <row r="139" spans="1:39" hidden="1" x14ac:dyDescent="0.3">
      <c r="A139">
        <v>37</v>
      </c>
      <c r="B139" t="s">
        <v>43</v>
      </c>
      <c r="C139" s="22">
        <f>VLOOKUP(Table1[[#This Row],[Subject]],'Subject Profile'!$A$2:$E$8,4,FALSE)</f>
        <v>1.1960207441678836</v>
      </c>
      <c r="D139" s="22">
        <f>VLOOKUP(Table1[[#This Row],[Subject]],'Subject Profile'!$A$2:$E$8,5,FALSE)</f>
        <v>-1.6</v>
      </c>
      <c r="E139" t="s">
        <v>109</v>
      </c>
      <c r="F139" t="s">
        <v>85</v>
      </c>
      <c r="G139" t="s">
        <v>5</v>
      </c>
      <c r="H139">
        <f>IF(Table1[[#This Row],[decision]]="accept",1,0)</f>
        <v>0</v>
      </c>
      <c r="I139">
        <v>0</v>
      </c>
      <c r="J139">
        <v>610</v>
      </c>
      <c r="K139">
        <v>1664287742</v>
      </c>
      <c r="L139">
        <v>5</v>
      </c>
      <c r="M139" t="str">
        <f>VLOOKUP($F139,Experiment!$A$2:$U$90,MATCH(Results!M$1,Experiment!$A$1:$U$1,0)+1,FALSE)</f>
        <v>I</v>
      </c>
      <c r="N139">
        <f>IF(Table1[[#This Row],[Impact]]="I",0,1)</f>
        <v>0</v>
      </c>
      <c r="O139" s="2">
        <f>VLOOKUP($F139,Experiment!$A$2:$U$90,MATCH(Results!O$1,Experiment!$A$1:$U$1,0),FALSE)</f>
        <v>-90</v>
      </c>
      <c r="P139" s="3">
        <f>VLOOKUP($F139,Experiment!$A$2:$U$90,MATCH(Results!P$1,Experiment!$A$1:$U$1,0),FALSE)</f>
        <v>0.5</v>
      </c>
      <c r="Q139" s="2">
        <f>VLOOKUP($F139,Experiment!$A$2:$U$90,MATCH(Results!Q$1,Experiment!$A$1:$U$1,0),FALSE)</f>
        <v>80</v>
      </c>
      <c r="R139" s="3">
        <f>VLOOKUP($F139,Experiment!$A$2:$U$90,MATCH(Results!R$1,Experiment!$A$1:$U$1,0),FALSE)</f>
        <v>0.5</v>
      </c>
      <c r="S139" s="2">
        <f>VLOOKUP($F139,Experiment!$A$2:$U$90,MATCH(Results!S$1,Experiment!$A$1:$U$1,0),FALSE)</f>
        <v>-5</v>
      </c>
      <c r="T139" s="2">
        <f>VLOOKUP($F139,Experiment!$A$2:$U$90,MATCH(Results!T$1,Experiment!$A$1:$U$1,0),FALSE)</f>
        <v>7225</v>
      </c>
      <c r="U139" s="2">
        <f>VLOOKUP($F139,Experiment!$A$2:$U$90,MATCH(Results!U$1,Experiment!$A$1:$U$1,0),FALSE)</f>
        <v>85</v>
      </c>
      <c r="V139" s="2">
        <f>VLOOKUP($F139,Experiment!$A$2:$U$90,MATCH(Results!V$1,Experiment!$A$1:$U$1,0),FALSE)</f>
        <v>2</v>
      </c>
      <c r="W139" s="3">
        <f>VLOOKUP($F139,Experiment!$A$2:$U$90,MATCH(Results!W$1,Experiment!$A$1:$U$1,0),FALSE)</f>
        <v>0.25</v>
      </c>
      <c r="X139" s="3">
        <f>VLOOKUP($F139,Experiment!$A$2:$U$90,MATCH(Results!X$1,Experiment!$A$1:$U$1,0),FALSE)</f>
        <v>0.75</v>
      </c>
      <c r="Y139" s="2">
        <f>VLOOKUP($F139,Experiment!$A$2:$U$90,MATCH(Results!Y$1,Experiment!$A$1:$U$1,0),FALSE)</f>
        <v>2</v>
      </c>
      <c r="Z139" s="3">
        <f>VLOOKUP($F139,Experiment!$A$2:$U$90,MATCH(Results!Z$1,Experiment!$A$1:$U$1,0),FALSE)</f>
        <v>0.5</v>
      </c>
      <c r="AA139" s="3">
        <f>VLOOKUP($F139,Experiment!$A$2:$U$90,MATCH(Results!AA$1,Experiment!$A$1:$U$1,0),FALSE)</f>
        <v>0.25</v>
      </c>
      <c r="AB139" s="3">
        <f>VLOOKUP($F139,Experiment!$A$2:$U$90,MATCH(Results!AB$1,Experiment!$A$1:$U$1,0),FALSE)</f>
        <v>0.625</v>
      </c>
      <c r="AC139" s="3">
        <f>VLOOKUP($F139,Experiment!$A$2:$U$90,MATCH(Results!AC$1,Experiment!$A$1:$U$1,0),FALSE)</f>
        <v>0.375</v>
      </c>
      <c r="AD139" s="2">
        <f>VLOOKUP($F139,Experiment!$A$2:$U$90,MATCH(Results!AD$1,Experiment!$A$1:$U$1,0),FALSE)</f>
        <v>-26.25</v>
      </c>
      <c r="AE139" s="2">
        <f>VLOOKUP($F139,Experiment!$A$2:$U$90,MATCH(Results!AE$1,Experiment!$A$1:$U$1,0),FALSE)</f>
        <v>6773.4375</v>
      </c>
      <c r="AF139" s="2">
        <f>VLOOKUP($F139,Experiment!$A$2:$U$90,MATCH(Results!AF$1,Experiment!$A$1:$U$1,0),FALSE)</f>
        <v>82.300896106907615</v>
      </c>
      <c r="AG139" s="3">
        <f>VLOOKUP($F139,Experiment!$A$2:$W$90,MATCH(Results!AG$1,Experiment!$A$1:$W$1,0),FALSE)</f>
        <v>0.82730419370997643</v>
      </c>
      <c r="AH139" s="3">
        <f>VLOOKUP($F139,Experiment!$A$2:$W$90,MATCH(Results!AH$1,Experiment!$A$1:$W$1,0),FALSE)</f>
        <v>0.38648875795104182</v>
      </c>
      <c r="AI139" s="3">
        <f>VLOOKUP($F139,Experiment!$A$2:$X$90,MATCH(Results!AI$1,Experiment!$A$1:$X$1,0),FALSE)</f>
        <v>0.61351124204895813</v>
      </c>
      <c r="AJ139" s="2">
        <f>Table1[[#This Row],[Gain]]^Table1[[#This Row],[θ]]</f>
        <v>188.85787660819494</v>
      </c>
      <c r="AK139" s="2">
        <f>-Table1[[#This Row],[λ]]*-Table1[[#This Row],[Loss]]^Table1[[#This Row],[θ]]</f>
        <v>347.88408658650894</v>
      </c>
      <c r="AL139" s="2">
        <f>Table1[[#This Row],[v_n_w_g]]-Table1[[#This Row],[v_n_w_l]]</f>
        <v>-159.026209978314</v>
      </c>
      <c r="AM139" s="2">
        <f>IF(Table1[[#This Row],[diff_v]]&gt;=1,1,0)</f>
        <v>0</v>
      </c>
    </row>
    <row r="140" spans="1:39" hidden="1" x14ac:dyDescent="0.3">
      <c r="A140">
        <v>38</v>
      </c>
      <c r="B140" t="s">
        <v>43</v>
      </c>
      <c r="C140" s="22">
        <f>VLOOKUP(Table1[[#This Row],[Subject]],'Subject Profile'!$A$2:$E$8,4,FALSE)</f>
        <v>1.1960207441678836</v>
      </c>
      <c r="D140" s="22">
        <f>VLOOKUP(Table1[[#This Row],[Subject]],'Subject Profile'!$A$2:$E$8,5,FALSE)</f>
        <v>-1.6</v>
      </c>
      <c r="E140" t="s">
        <v>109</v>
      </c>
      <c r="F140" t="s">
        <v>55</v>
      </c>
      <c r="G140" t="s">
        <v>56</v>
      </c>
      <c r="H140">
        <f>IF(Table1[[#This Row],[decision]]="accept",1,0)</f>
        <v>0</v>
      </c>
      <c r="I140">
        <v>0</v>
      </c>
      <c r="J140">
        <v>610</v>
      </c>
      <c r="K140">
        <v>1664287747</v>
      </c>
      <c r="L140">
        <v>5</v>
      </c>
      <c r="M140" t="str">
        <f>VLOOKUP($F140,Experiment!$A$2:$U$90,MATCH(Results!M$1,Experiment!$A$1:$U$1,0)+1,FALSE)</f>
        <v>R</v>
      </c>
      <c r="N140">
        <f>IF(Table1[[#This Row],[Impact]]="I",0,1)</f>
        <v>1</v>
      </c>
      <c r="O140" s="2">
        <f>VLOOKUP($F140,Experiment!$A$2:$U$90,MATCH(Results!O$1,Experiment!$A$1:$U$1,0),FALSE)</f>
        <v>0</v>
      </c>
      <c r="P140" s="3">
        <f>VLOOKUP($F140,Experiment!$A$2:$U$90,MATCH(Results!P$1,Experiment!$A$1:$U$1,0),FALSE)</f>
        <v>0</v>
      </c>
      <c r="Q140" s="2">
        <f>VLOOKUP($F140,Experiment!$A$2:$U$90,MATCH(Results!Q$1,Experiment!$A$1:$U$1,0),FALSE)</f>
        <v>0</v>
      </c>
      <c r="R140" s="3">
        <f>VLOOKUP($F140,Experiment!$A$2:$U$90,MATCH(Results!R$1,Experiment!$A$1:$U$1,0),FALSE)</f>
        <v>0</v>
      </c>
      <c r="S140" s="2">
        <f>VLOOKUP($F140,Experiment!$A$2:$U$90,MATCH(Results!S$1,Experiment!$A$1:$U$1,0),FALSE)</f>
        <v>0</v>
      </c>
      <c r="T140" s="2">
        <f>VLOOKUP($F140,Experiment!$A$2:$U$90,MATCH(Results!T$1,Experiment!$A$1:$U$1,0),FALSE)</f>
        <v>0</v>
      </c>
      <c r="U140" s="2">
        <f>VLOOKUP($F140,Experiment!$A$2:$U$90,MATCH(Results!U$1,Experiment!$A$1:$U$1,0),FALSE)</f>
        <v>0</v>
      </c>
      <c r="V140" s="2">
        <f>VLOOKUP($F140,Experiment!$A$2:$U$90,MATCH(Results!V$1,Experiment!$A$1:$U$1,0),FALSE)</f>
        <v>0</v>
      </c>
      <c r="W140" s="3">
        <f>VLOOKUP($F140,Experiment!$A$2:$U$90,MATCH(Results!W$1,Experiment!$A$1:$U$1,0),FALSE)</f>
        <v>0</v>
      </c>
      <c r="X140" s="3">
        <f>VLOOKUP($F140,Experiment!$A$2:$U$90,MATCH(Results!X$1,Experiment!$A$1:$U$1,0),FALSE)</f>
        <v>0</v>
      </c>
      <c r="Y140" s="2">
        <f>VLOOKUP($F140,Experiment!$A$2:$U$90,MATCH(Results!Y$1,Experiment!$A$1:$U$1,0),FALSE)</f>
        <v>0</v>
      </c>
      <c r="Z140" s="3">
        <f>VLOOKUP($F140,Experiment!$A$2:$U$90,MATCH(Results!Z$1,Experiment!$A$1:$U$1,0),FALSE)</f>
        <v>0</v>
      </c>
      <c r="AA140" s="3">
        <f>VLOOKUP($F140,Experiment!$A$2:$U$90,MATCH(Results!AA$1,Experiment!$A$1:$U$1,0),FALSE)</f>
        <v>0</v>
      </c>
      <c r="AB140" s="3">
        <f>VLOOKUP($F140,Experiment!$A$2:$U$90,MATCH(Results!AB$1,Experiment!$A$1:$U$1,0),FALSE)</f>
        <v>0</v>
      </c>
      <c r="AC140" s="3">
        <f>VLOOKUP($F140,Experiment!$A$2:$U$90,MATCH(Results!AC$1,Experiment!$A$1:$U$1,0),FALSE)</f>
        <v>0</v>
      </c>
      <c r="AD140" s="2">
        <f>VLOOKUP($F140,Experiment!$A$2:$U$90,MATCH(Results!AD$1,Experiment!$A$1:$U$1,0),FALSE)</f>
        <v>0</v>
      </c>
      <c r="AE140" s="2">
        <f>VLOOKUP($F140,Experiment!$A$2:$U$90,MATCH(Results!AE$1,Experiment!$A$1:$U$1,0),FALSE)</f>
        <v>0</v>
      </c>
      <c r="AF140" s="2">
        <f>VLOOKUP($F140,Experiment!$A$2:$U$90,MATCH(Results!AF$1,Experiment!$A$1:$U$1,0),FALSE)</f>
        <v>0</v>
      </c>
      <c r="AG140" s="2"/>
      <c r="AH140" s="3">
        <f>VLOOKUP($F140,Experiment!$A$2:$W$90,MATCH(Results!AH$1,Experiment!$A$1:$W$1,0),FALSE)</f>
        <v>0</v>
      </c>
      <c r="AI140" s="2">
        <f>VLOOKUP($F140,Experiment!$A$2:$X$90,MATCH(Results!AI$1,Experiment!$A$1:$X$1,0),FALSE)</f>
        <v>0</v>
      </c>
      <c r="AJ140" s="2">
        <f>Table1[[#This Row],[Gain]]^Table1[[#This Row],[θ]]</f>
        <v>0</v>
      </c>
      <c r="AK140" s="2">
        <f>-Table1[[#This Row],[λ]]*-Table1[[#This Row],[Loss]]^Table1[[#This Row],[θ]]</f>
        <v>0</v>
      </c>
      <c r="AL140" s="2">
        <f>Table1[[#This Row],[v_n_w_g]]-Table1[[#This Row],[v_n_w_l]]</f>
        <v>0</v>
      </c>
      <c r="AM140" s="2">
        <f>IF(Table1[[#This Row],[diff_v]]&gt;=1,1,0)</f>
        <v>0</v>
      </c>
    </row>
    <row r="141" spans="1:39" hidden="1" x14ac:dyDescent="0.3">
      <c r="A141">
        <v>39</v>
      </c>
      <c r="B141" t="s">
        <v>43</v>
      </c>
      <c r="C141" s="22">
        <f>VLOOKUP(Table1[[#This Row],[Subject]],'Subject Profile'!$A$2:$E$8,4,FALSE)</f>
        <v>1.1960207441678836</v>
      </c>
      <c r="D141" s="22">
        <f>VLOOKUP(Table1[[#This Row],[Subject]],'Subject Profile'!$A$2:$E$8,5,FALSE)</f>
        <v>-1.6</v>
      </c>
      <c r="E141" t="s">
        <v>109</v>
      </c>
      <c r="F141" t="s">
        <v>95</v>
      </c>
      <c r="G141" t="s">
        <v>5</v>
      </c>
      <c r="H141">
        <f>IF(Table1[[#This Row],[decision]]="accept",1,0)</f>
        <v>0</v>
      </c>
      <c r="I141">
        <v>0</v>
      </c>
      <c r="J141">
        <v>610</v>
      </c>
      <c r="K141">
        <v>1664287753</v>
      </c>
      <c r="L141">
        <v>6</v>
      </c>
      <c r="M141" t="str">
        <f>VLOOKUP($F141,Experiment!$A$2:$U$90,MATCH(Results!M$1,Experiment!$A$1:$U$1,0)+1,FALSE)</f>
        <v>I</v>
      </c>
      <c r="N141">
        <f>IF(Table1[[#This Row],[Impact]]="I",0,1)</f>
        <v>0</v>
      </c>
      <c r="O141" s="2">
        <f>VLOOKUP($F141,Experiment!$A$2:$U$90,MATCH(Results!O$1,Experiment!$A$1:$U$1,0),FALSE)</f>
        <v>-90</v>
      </c>
      <c r="P141" s="3">
        <f>VLOOKUP($F141,Experiment!$A$2:$U$90,MATCH(Results!P$1,Experiment!$A$1:$U$1,0),FALSE)</f>
        <v>0.5</v>
      </c>
      <c r="Q141" s="2">
        <f>VLOOKUP($F141,Experiment!$A$2:$U$90,MATCH(Results!Q$1,Experiment!$A$1:$U$1,0),FALSE)</f>
        <v>90</v>
      </c>
      <c r="R141" s="3">
        <f>VLOOKUP($F141,Experiment!$A$2:$U$90,MATCH(Results!R$1,Experiment!$A$1:$U$1,0),FALSE)</f>
        <v>0.5</v>
      </c>
      <c r="S141" s="2">
        <f>VLOOKUP($F141,Experiment!$A$2:$U$90,MATCH(Results!S$1,Experiment!$A$1:$U$1,0),FALSE)</f>
        <v>0</v>
      </c>
      <c r="T141" s="2">
        <f>VLOOKUP($F141,Experiment!$A$2:$U$90,MATCH(Results!T$1,Experiment!$A$1:$U$1,0),FALSE)</f>
        <v>8100</v>
      </c>
      <c r="U141" s="2">
        <f>VLOOKUP($F141,Experiment!$A$2:$U$90,MATCH(Results!U$1,Experiment!$A$1:$U$1,0),FALSE)</f>
        <v>90</v>
      </c>
      <c r="V141" s="2">
        <f>VLOOKUP($F141,Experiment!$A$2:$U$90,MATCH(Results!V$1,Experiment!$A$1:$U$1,0),FALSE)</f>
        <v>4</v>
      </c>
      <c r="W141" s="3">
        <f>VLOOKUP($F141,Experiment!$A$2:$U$90,MATCH(Results!W$1,Experiment!$A$1:$U$1,0),FALSE)</f>
        <v>0.25</v>
      </c>
      <c r="X141" s="3">
        <f>VLOOKUP($F141,Experiment!$A$2:$U$90,MATCH(Results!X$1,Experiment!$A$1:$U$1,0),FALSE)</f>
        <v>0.75</v>
      </c>
      <c r="Y141" s="2">
        <f>VLOOKUP($F141,Experiment!$A$2:$U$90,MATCH(Results!Y$1,Experiment!$A$1:$U$1,0),FALSE)</f>
        <v>1</v>
      </c>
      <c r="Z141" s="3">
        <f>VLOOKUP($F141,Experiment!$A$2:$U$90,MATCH(Results!Z$1,Experiment!$A$1:$U$1,0),FALSE)</f>
        <v>0.25</v>
      </c>
      <c r="AA141" s="3">
        <f>VLOOKUP($F141,Experiment!$A$2:$U$90,MATCH(Results!AA$1,Experiment!$A$1:$U$1,0),FALSE)</f>
        <v>0.5</v>
      </c>
      <c r="AB141" s="3">
        <f>VLOOKUP($F141,Experiment!$A$2:$U$90,MATCH(Results!AB$1,Experiment!$A$1:$U$1,0),FALSE)</f>
        <v>0.375</v>
      </c>
      <c r="AC141" s="3">
        <f>VLOOKUP($F141,Experiment!$A$2:$U$90,MATCH(Results!AC$1,Experiment!$A$1:$U$1,0),FALSE)</f>
        <v>0.625</v>
      </c>
      <c r="AD141" s="2">
        <f>VLOOKUP($F141,Experiment!$A$2:$U$90,MATCH(Results!AD$1,Experiment!$A$1:$U$1,0),FALSE)</f>
        <v>22.5</v>
      </c>
      <c r="AE141" s="2">
        <f>VLOOKUP($F141,Experiment!$A$2:$U$90,MATCH(Results!AE$1,Experiment!$A$1:$U$1,0),FALSE)</f>
        <v>7593.75</v>
      </c>
      <c r="AF141" s="2">
        <f>VLOOKUP($F141,Experiment!$A$2:$U$90,MATCH(Results!AF$1,Experiment!$A$1:$U$1,0),FALSE)</f>
        <v>87.142125289666879</v>
      </c>
      <c r="AG141" s="3">
        <f>VLOOKUP($F141,Experiment!$A$2:$W$90,MATCH(Results!AG$1,Experiment!$A$1:$W$1,0),FALSE)</f>
        <v>1</v>
      </c>
      <c r="AH141" s="3">
        <f>VLOOKUP($F141,Experiment!$A$2:$W$90,MATCH(Results!AH$1,Experiment!$A$1:$W$1,0),FALSE)</f>
        <v>0.625</v>
      </c>
      <c r="AI141" s="3">
        <f>VLOOKUP($F141,Experiment!$A$2:$X$90,MATCH(Results!AI$1,Experiment!$A$1:$X$1,0),FALSE)</f>
        <v>0.375</v>
      </c>
      <c r="AJ141" s="2">
        <f>Table1[[#This Row],[Gain]]^Table1[[#This Row],[θ]]</f>
        <v>217.42755411656807</v>
      </c>
      <c r="AK141" s="2">
        <f>-Table1[[#This Row],[λ]]*-Table1[[#This Row],[Loss]]^Table1[[#This Row],[θ]]</f>
        <v>347.88408658650894</v>
      </c>
      <c r="AL141" s="2">
        <f>Table1[[#This Row],[v_n_w_g]]-Table1[[#This Row],[v_n_w_l]]</f>
        <v>-130.45653246994087</v>
      </c>
      <c r="AM141" s="2">
        <f>IF(Table1[[#This Row],[diff_v]]&gt;=1,1,0)</f>
        <v>0</v>
      </c>
    </row>
    <row r="142" spans="1:39" hidden="1" x14ac:dyDescent="0.3">
      <c r="A142">
        <v>40</v>
      </c>
      <c r="B142" t="s">
        <v>43</v>
      </c>
      <c r="C142" s="22">
        <f>VLOOKUP(Table1[[#This Row],[Subject]],'Subject Profile'!$A$2:$E$8,4,FALSE)</f>
        <v>1.1960207441678836</v>
      </c>
      <c r="D142" s="22">
        <f>VLOOKUP(Table1[[#This Row],[Subject]],'Subject Profile'!$A$2:$E$8,5,FALSE)</f>
        <v>-1.6</v>
      </c>
      <c r="E142" t="s">
        <v>109</v>
      </c>
      <c r="F142" t="s">
        <v>73</v>
      </c>
      <c r="G142" t="s">
        <v>5</v>
      </c>
      <c r="H142">
        <f>IF(Table1[[#This Row],[decision]]="accept",1,0)</f>
        <v>0</v>
      </c>
      <c r="I142">
        <v>0</v>
      </c>
      <c r="J142">
        <v>610</v>
      </c>
      <c r="K142">
        <v>1664287756</v>
      </c>
      <c r="L142">
        <v>3</v>
      </c>
      <c r="M142" t="str">
        <f>VLOOKUP($F142,Experiment!$A$2:$U$90,MATCH(Results!M$1,Experiment!$A$1:$U$1,0)+1,FALSE)</f>
        <v>G</v>
      </c>
      <c r="N142">
        <f>IF(Table1[[#This Row],[Impact]]="I",0,1)</f>
        <v>1</v>
      </c>
      <c r="O142" s="2">
        <f>VLOOKUP($F142,Experiment!$A$2:$U$90,MATCH(Results!O$1,Experiment!$A$1:$U$1,0),FALSE)</f>
        <v>-50</v>
      </c>
      <c r="P142" s="3">
        <f>VLOOKUP($F142,Experiment!$A$2:$U$90,MATCH(Results!P$1,Experiment!$A$1:$U$1,0),FALSE)</f>
        <v>0.5</v>
      </c>
      <c r="Q142" s="2">
        <f>VLOOKUP($F142,Experiment!$A$2:$U$90,MATCH(Results!Q$1,Experiment!$A$1:$U$1,0),FALSE)</f>
        <v>50</v>
      </c>
      <c r="R142" s="3">
        <f>VLOOKUP($F142,Experiment!$A$2:$U$90,MATCH(Results!R$1,Experiment!$A$1:$U$1,0),FALSE)</f>
        <v>0.5</v>
      </c>
      <c r="S142" s="2">
        <f>VLOOKUP($F142,Experiment!$A$2:$U$90,MATCH(Results!S$1,Experiment!$A$1:$U$1,0),FALSE)</f>
        <v>0</v>
      </c>
      <c r="T142" s="2">
        <f>VLOOKUP($F142,Experiment!$A$2:$U$90,MATCH(Results!T$1,Experiment!$A$1:$U$1,0),FALSE)</f>
        <v>2500</v>
      </c>
      <c r="U142" s="2">
        <f>VLOOKUP($F142,Experiment!$A$2:$U$90,MATCH(Results!U$1,Experiment!$A$1:$U$1,0),FALSE)</f>
        <v>50</v>
      </c>
      <c r="V142" s="2">
        <f>VLOOKUP($F142,Experiment!$A$2:$U$90,MATCH(Results!V$1,Experiment!$A$1:$U$1,0),FALSE)</f>
        <v>4</v>
      </c>
      <c r="W142" s="3">
        <f>VLOOKUP($F142,Experiment!$A$2:$U$90,MATCH(Results!W$1,Experiment!$A$1:$U$1,0),FALSE)</f>
        <v>0.25</v>
      </c>
      <c r="X142" s="3">
        <f>VLOOKUP($F142,Experiment!$A$2:$U$90,MATCH(Results!X$1,Experiment!$A$1:$U$1,0),FALSE)</f>
        <v>0.75</v>
      </c>
      <c r="Y142" s="2">
        <f>VLOOKUP($F142,Experiment!$A$2:$U$90,MATCH(Results!Y$1,Experiment!$A$1:$U$1,0),FALSE)</f>
        <v>1</v>
      </c>
      <c r="Z142" s="3">
        <f>VLOOKUP($F142,Experiment!$A$2:$U$90,MATCH(Results!Z$1,Experiment!$A$1:$U$1,0),FALSE)</f>
        <v>0.25</v>
      </c>
      <c r="AA142" s="3">
        <f>VLOOKUP($F142,Experiment!$A$2:$U$90,MATCH(Results!AA$1,Experiment!$A$1:$U$1,0),FALSE)</f>
        <v>0.5</v>
      </c>
      <c r="AB142" s="3">
        <f>VLOOKUP($F142,Experiment!$A$2:$U$90,MATCH(Results!AB$1,Experiment!$A$1:$U$1,0),FALSE)</f>
        <v>0.375</v>
      </c>
      <c r="AC142" s="3">
        <f>VLOOKUP($F142,Experiment!$A$2:$U$90,MATCH(Results!AC$1,Experiment!$A$1:$U$1,0),FALSE)</f>
        <v>0.625</v>
      </c>
      <c r="AD142" s="2">
        <f>VLOOKUP($F142,Experiment!$A$2:$U$90,MATCH(Results!AD$1,Experiment!$A$1:$U$1,0),FALSE)</f>
        <v>12.5</v>
      </c>
      <c r="AE142" s="2">
        <f>VLOOKUP($F142,Experiment!$A$2:$U$90,MATCH(Results!AE$1,Experiment!$A$1:$U$1,0),FALSE)</f>
        <v>2343.75</v>
      </c>
      <c r="AF142" s="2">
        <f>VLOOKUP($F142,Experiment!$A$2:$U$90,MATCH(Results!AF$1,Experiment!$A$1:$U$1,0),FALSE)</f>
        <v>48.412291827592711</v>
      </c>
      <c r="AG142" s="3">
        <f>VLOOKUP($F142,Experiment!$A$2:$W$90,MATCH(Results!AG$1,Experiment!$A$1:$W$1,0),FALSE)</f>
        <v>1</v>
      </c>
      <c r="AH142" s="3">
        <f>VLOOKUP($F142,Experiment!$A$2:$W$90,MATCH(Results!AH$1,Experiment!$A$1:$W$1,0),FALSE)</f>
        <v>0.625</v>
      </c>
      <c r="AI142" s="3">
        <f>VLOOKUP($F142,Experiment!$A$2:$X$90,MATCH(Results!AI$1,Experiment!$A$1:$X$1,0),FALSE)</f>
        <v>0.375</v>
      </c>
      <c r="AJ142" s="2">
        <f>Table1[[#This Row],[Gain]]^Table1[[#This Row],[θ]]</f>
        <v>107.6473564007576</v>
      </c>
      <c r="AK142" s="2">
        <f>-Table1[[#This Row],[λ]]*-Table1[[#This Row],[Loss]]^Table1[[#This Row],[θ]]</f>
        <v>172.23577024121218</v>
      </c>
      <c r="AL142" s="2">
        <f>Table1[[#This Row],[v_n_w_g]]-Table1[[#This Row],[v_n_w_l]]</f>
        <v>-64.588413840454578</v>
      </c>
      <c r="AM142" s="2">
        <f>IF(Table1[[#This Row],[diff_v]]&gt;=1,1,0)</f>
        <v>0</v>
      </c>
    </row>
    <row r="143" spans="1:39" hidden="1" x14ac:dyDescent="0.3">
      <c r="A143">
        <v>41</v>
      </c>
      <c r="B143" t="s">
        <v>43</v>
      </c>
      <c r="C143" s="22">
        <f>VLOOKUP(Table1[[#This Row],[Subject]],'Subject Profile'!$A$2:$E$8,4,FALSE)</f>
        <v>1.1960207441678836</v>
      </c>
      <c r="D143" s="22">
        <f>VLOOKUP(Table1[[#This Row],[Subject]],'Subject Profile'!$A$2:$E$8,5,FALSE)</f>
        <v>-1.6</v>
      </c>
      <c r="E143" t="s">
        <v>109</v>
      </c>
      <c r="F143" t="s">
        <v>100</v>
      </c>
      <c r="G143" t="s">
        <v>5</v>
      </c>
      <c r="H143">
        <f>IF(Table1[[#This Row],[decision]]="accept",1,0)</f>
        <v>0</v>
      </c>
      <c r="I143">
        <v>0</v>
      </c>
      <c r="J143">
        <v>610</v>
      </c>
      <c r="K143">
        <v>1664287762</v>
      </c>
      <c r="L143">
        <v>6</v>
      </c>
      <c r="M143" t="str">
        <f>VLOOKUP($F143,Experiment!$A$2:$U$90,MATCH(Results!M$1,Experiment!$A$1:$U$1,0)+1,FALSE)</f>
        <v>I</v>
      </c>
      <c r="N143">
        <f>IF(Table1[[#This Row],[Impact]]="I",0,1)</f>
        <v>0</v>
      </c>
      <c r="O143" s="2">
        <f>VLOOKUP($F143,Experiment!$A$2:$U$90,MATCH(Results!O$1,Experiment!$A$1:$U$1,0),FALSE)</f>
        <v>-50</v>
      </c>
      <c r="P143" s="3">
        <f>VLOOKUP($F143,Experiment!$A$2:$U$90,MATCH(Results!P$1,Experiment!$A$1:$U$1,0),FALSE)</f>
        <v>0.5</v>
      </c>
      <c r="Q143" s="2">
        <f>VLOOKUP($F143,Experiment!$A$2:$U$90,MATCH(Results!Q$1,Experiment!$A$1:$U$1,0),FALSE)</f>
        <v>50</v>
      </c>
      <c r="R143" s="3">
        <f>VLOOKUP($F143,Experiment!$A$2:$U$90,MATCH(Results!R$1,Experiment!$A$1:$U$1,0),FALSE)</f>
        <v>0.5</v>
      </c>
      <c r="S143" s="2">
        <f>VLOOKUP($F143,Experiment!$A$2:$U$90,MATCH(Results!S$1,Experiment!$A$1:$U$1,0),FALSE)</f>
        <v>0</v>
      </c>
      <c r="T143" s="2">
        <f>VLOOKUP($F143,Experiment!$A$2:$U$90,MATCH(Results!T$1,Experiment!$A$1:$U$1,0),FALSE)</f>
        <v>2500</v>
      </c>
      <c r="U143" s="2">
        <f>VLOOKUP($F143,Experiment!$A$2:$U$90,MATCH(Results!U$1,Experiment!$A$1:$U$1,0),FALSE)</f>
        <v>50</v>
      </c>
      <c r="V143" s="2">
        <f>VLOOKUP($F143,Experiment!$A$2:$U$90,MATCH(Results!V$1,Experiment!$A$1:$U$1,0),FALSE)</f>
        <v>2</v>
      </c>
      <c r="W143" s="3">
        <f>VLOOKUP($F143,Experiment!$A$2:$U$90,MATCH(Results!W$1,Experiment!$A$1:$U$1,0),FALSE)</f>
        <v>0.25</v>
      </c>
      <c r="X143" s="3">
        <f>VLOOKUP($F143,Experiment!$A$2:$U$90,MATCH(Results!X$1,Experiment!$A$1:$U$1,0),FALSE)</f>
        <v>0.75</v>
      </c>
      <c r="Y143" s="2">
        <f>VLOOKUP($F143,Experiment!$A$2:$U$90,MATCH(Results!Y$1,Experiment!$A$1:$U$1,0),FALSE)</f>
        <v>2</v>
      </c>
      <c r="Z143" s="3">
        <f>VLOOKUP($F143,Experiment!$A$2:$U$90,MATCH(Results!Z$1,Experiment!$A$1:$U$1,0),FALSE)</f>
        <v>0.5</v>
      </c>
      <c r="AA143" s="3">
        <f>VLOOKUP($F143,Experiment!$A$2:$U$90,MATCH(Results!AA$1,Experiment!$A$1:$U$1,0),FALSE)</f>
        <v>0.25</v>
      </c>
      <c r="AB143" s="3">
        <f>VLOOKUP($F143,Experiment!$A$2:$U$90,MATCH(Results!AB$1,Experiment!$A$1:$U$1,0),FALSE)</f>
        <v>0.625</v>
      </c>
      <c r="AC143" s="3">
        <f>VLOOKUP($F143,Experiment!$A$2:$U$90,MATCH(Results!AC$1,Experiment!$A$1:$U$1,0),FALSE)</f>
        <v>0.375</v>
      </c>
      <c r="AD143" s="2">
        <f>VLOOKUP($F143,Experiment!$A$2:$U$90,MATCH(Results!AD$1,Experiment!$A$1:$U$1,0),FALSE)</f>
        <v>-12.5</v>
      </c>
      <c r="AE143" s="2">
        <f>VLOOKUP($F143,Experiment!$A$2:$U$90,MATCH(Results!AE$1,Experiment!$A$1:$U$1,0),FALSE)</f>
        <v>2343.75</v>
      </c>
      <c r="AF143" s="2">
        <f>VLOOKUP($F143,Experiment!$A$2:$U$90,MATCH(Results!AF$1,Experiment!$A$1:$U$1,0),FALSE)</f>
        <v>48.412291827592711</v>
      </c>
      <c r="AG143" s="3">
        <f>VLOOKUP($F143,Experiment!$A$2:$W$90,MATCH(Results!AG$1,Experiment!$A$1:$W$1,0),FALSE)</f>
        <v>0.82730419370997643</v>
      </c>
      <c r="AH143" s="3">
        <f>VLOOKUP($F143,Experiment!$A$2:$W$90,MATCH(Results!AH$1,Experiment!$A$1:$W$1,0),FALSE)</f>
        <v>0.38648875795104182</v>
      </c>
      <c r="AI143" s="3">
        <f>VLOOKUP($F143,Experiment!$A$2:$X$90,MATCH(Results!AI$1,Experiment!$A$1:$X$1,0),FALSE)</f>
        <v>0.61351124204895813</v>
      </c>
      <c r="AJ143" s="2">
        <f>Table1[[#This Row],[Gain]]^Table1[[#This Row],[θ]]</f>
        <v>107.6473564007576</v>
      </c>
      <c r="AK143" s="2">
        <f>-Table1[[#This Row],[λ]]*-Table1[[#This Row],[Loss]]^Table1[[#This Row],[θ]]</f>
        <v>172.23577024121218</v>
      </c>
      <c r="AL143" s="2">
        <f>Table1[[#This Row],[v_n_w_g]]-Table1[[#This Row],[v_n_w_l]]</f>
        <v>-64.588413840454578</v>
      </c>
      <c r="AM143" s="2">
        <f>IF(Table1[[#This Row],[diff_v]]&gt;=1,1,0)</f>
        <v>0</v>
      </c>
    </row>
    <row r="144" spans="1:39" hidden="1" x14ac:dyDescent="0.3">
      <c r="A144">
        <v>42</v>
      </c>
      <c r="B144" t="s">
        <v>43</v>
      </c>
      <c r="C144" s="22">
        <f>VLOOKUP(Table1[[#This Row],[Subject]],'Subject Profile'!$A$2:$E$8,4,FALSE)</f>
        <v>1.1960207441678836</v>
      </c>
      <c r="D144" s="22">
        <f>VLOOKUP(Table1[[#This Row],[Subject]],'Subject Profile'!$A$2:$E$8,5,FALSE)</f>
        <v>-1.6</v>
      </c>
      <c r="E144" t="s">
        <v>109</v>
      </c>
      <c r="F144" t="s">
        <v>97</v>
      </c>
      <c r="G144" t="s">
        <v>7</v>
      </c>
      <c r="H144">
        <f>IF(Table1[[#This Row],[decision]]="accept",1,0)</f>
        <v>1</v>
      </c>
      <c r="I144">
        <v>-10</v>
      </c>
      <c r="J144">
        <v>600</v>
      </c>
      <c r="K144">
        <v>1664287765</v>
      </c>
      <c r="L144">
        <v>3</v>
      </c>
      <c r="M144" t="str">
        <f>VLOOKUP($F144,Experiment!$A$2:$U$90,MATCH(Results!M$1,Experiment!$A$1:$U$1,0)+1,FALSE)</f>
        <v>G</v>
      </c>
      <c r="N144">
        <f>IF(Table1[[#This Row],[Impact]]="I",0,1)</f>
        <v>1</v>
      </c>
      <c r="O144" s="2">
        <f>VLOOKUP($F144,Experiment!$A$2:$U$90,MATCH(Results!O$1,Experiment!$A$1:$U$1,0),FALSE)</f>
        <v>-10</v>
      </c>
      <c r="P144" s="3">
        <f>VLOOKUP($F144,Experiment!$A$2:$U$90,MATCH(Results!P$1,Experiment!$A$1:$U$1,0),FALSE)</f>
        <v>0.5</v>
      </c>
      <c r="Q144" s="2">
        <f>VLOOKUP($F144,Experiment!$A$2:$U$90,MATCH(Results!Q$1,Experiment!$A$1:$U$1,0),FALSE)</f>
        <v>10</v>
      </c>
      <c r="R144" s="3">
        <f>VLOOKUP($F144,Experiment!$A$2:$U$90,MATCH(Results!R$1,Experiment!$A$1:$U$1,0),FALSE)</f>
        <v>0.5</v>
      </c>
      <c r="S144" s="2">
        <f>VLOOKUP($F144,Experiment!$A$2:$U$90,MATCH(Results!S$1,Experiment!$A$1:$U$1,0),FALSE)</f>
        <v>0</v>
      </c>
      <c r="T144" s="2">
        <f>VLOOKUP($F144,Experiment!$A$2:$U$90,MATCH(Results!T$1,Experiment!$A$1:$U$1,0),FALSE)</f>
        <v>100</v>
      </c>
      <c r="U144" s="2">
        <f>VLOOKUP($F144,Experiment!$A$2:$U$90,MATCH(Results!U$1,Experiment!$A$1:$U$1,0),FALSE)</f>
        <v>10</v>
      </c>
      <c r="V144" s="2">
        <f>VLOOKUP($F144,Experiment!$A$2:$U$90,MATCH(Results!V$1,Experiment!$A$1:$U$1,0),FALSE)</f>
        <v>4</v>
      </c>
      <c r="W144" s="3">
        <f>VLOOKUP($F144,Experiment!$A$2:$U$90,MATCH(Results!W$1,Experiment!$A$1:$U$1,0),FALSE)</f>
        <v>0.25</v>
      </c>
      <c r="X144" s="3">
        <f>VLOOKUP($F144,Experiment!$A$2:$U$90,MATCH(Results!X$1,Experiment!$A$1:$U$1,0),FALSE)</f>
        <v>0.75</v>
      </c>
      <c r="Y144" s="2">
        <f>VLOOKUP($F144,Experiment!$A$2:$U$90,MATCH(Results!Y$1,Experiment!$A$1:$U$1,0),FALSE)</f>
        <v>1</v>
      </c>
      <c r="Z144" s="3">
        <f>VLOOKUP($F144,Experiment!$A$2:$U$90,MATCH(Results!Z$1,Experiment!$A$1:$U$1,0),FALSE)</f>
        <v>0.25</v>
      </c>
      <c r="AA144" s="3">
        <f>VLOOKUP($F144,Experiment!$A$2:$U$90,MATCH(Results!AA$1,Experiment!$A$1:$U$1,0),FALSE)</f>
        <v>0.5</v>
      </c>
      <c r="AB144" s="3">
        <f>VLOOKUP($F144,Experiment!$A$2:$U$90,MATCH(Results!AB$1,Experiment!$A$1:$U$1,0),FALSE)</f>
        <v>0.375</v>
      </c>
      <c r="AC144" s="3">
        <f>VLOOKUP($F144,Experiment!$A$2:$U$90,MATCH(Results!AC$1,Experiment!$A$1:$U$1,0),FALSE)</f>
        <v>0.625</v>
      </c>
      <c r="AD144" s="2">
        <f>VLOOKUP($F144,Experiment!$A$2:$U$90,MATCH(Results!AD$1,Experiment!$A$1:$U$1,0),FALSE)</f>
        <v>2.5</v>
      </c>
      <c r="AE144" s="2">
        <f>VLOOKUP($F144,Experiment!$A$2:$U$90,MATCH(Results!AE$1,Experiment!$A$1:$U$1,0),FALSE)</f>
        <v>93.75</v>
      </c>
      <c r="AF144" s="2">
        <f>VLOOKUP($F144,Experiment!$A$2:$U$90,MATCH(Results!AF$1,Experiment!$A$1:$U$1,0),FALSE)</f>
        <v>9.6824583655185421</v>
      </c>
      <c r="AG144" s="3">
        <f>VLOOKUP($F144,Experiment!$A$2:$W$90,MATCH(Results!AG$1,Experiment!$A$1:$W$1,0),FALSE)</f>
        <v>1</v>
      </c>
      <c r="AH144" s="3">
        <f>VLOOKUP($F144,Experiment!$A$2:$W$90,MATCH(Results!AH$1,Experiment!$A$1:$W$1,0),FALSE)</f>
        <v>0.625</v>
      </c>
      <c r="AI144" s="3">
        <f>VLOOKUP($F144,Experiment!$A$2:$X$90,MATCH(Results!AI$1,Experiment!$A$1:$X$1,0),FALSE)</f>
        <v>0.375</v>
      </c>
      <c r="AJ144" s="2">
        <f>Table1[[#This Row],[Gain]]^Table1[[#This Row],[θ]]</f>
        <v>15.704378148368352</v>
      </c>
      <c r="AK144" s="2">
        <f>-Table1[[#This Row],[λ]]*-Table1[[#This Row],[Loss]]^Table1[[#This Row],[θ]]</f>
        <v>25.127005037389367</v>
      </c>
      <c r="AL144" s="2">
        <f>Table1[[#This Row],[v_n_w_g]]-Table1[[#This Row],[v_n_w_l]]</f>
        <v>-9.4226268890210143</v>
      </c>
      <c r="AM144" s="2">
        <f>IF(Table1[[#This Row],[diff_v]]&gt;=1,1,0)</f>
        <v>0</v>
      </c>
    </row>
    <row r="145" spans="1:39" hidden="1" x14ac:dyDescent="0.3">
      <c r="A145">
        <v>43</v>
      </c>
      <c r="B145" t="s">
        <v>43</v>
      </c>
      <c r="C145" s="22">
        <f>VLOOKUP(Table1[[#This Row],[Subject]],'Subject Profile'!$A$2:$E$8,4,FALSE)</f>
        <v>1.1960207441678836</v>
      </c>
      <c r="D145" s="22">
        <f>VLOOKUP(Table1[[#This Row],[Subject]],'Subject Profile'!$A$2:$E$8,5,FALSE)</f>
        <v>-1.6</v>
      </c>
      <c r="E145" t="s">
        <v>109</v>
      </c>
      <c r="F145" t="s">
        <v>78</v>
      </c>
      <c r="G145" t="s">
        <v>5</v>
      </c>
      <c r="H145">
        <f>IF(Table1[[#This Row],[decision]]="accept",1,0)</f>
        <v>0</v>
      </c>
      <c r="I145">
        <v>0</v>
      </c>
      <c r="J145">
        <v>600</v>
      </c>
      <c r="K145">
        <v>1664287768</v>
      </c>
      <c r="L145">
        <v>3</v>
      </c>
      <c r="M145" t="str">
        <f>VLOOKUP($F145,Experiment!$A$2:$U$90,MATCH(Results!M$1,Experiment!$A$1:$U$1,0)+1,FALSE)</f>
        <v>G</v>
      </c>
      <c r="N145">
        <f>IF(Table1[[#This Row],[Impact]]="I",0,1)</f>
        <v>1</v>
      </c>
      <c r="O145" s="2">
        <f>VLOOKUP($F145,Experiment!$A$2:$U$90,MATCH(Results!O$1,Experiment!$A$1:$U$1,0),FALSE)</f>
        <v>-90</v>
      </c>
      <c r="P145" s="3">
        <f>VLOOKUP($F145,Experiment!$A$2:$U$90,MATCH(Results!P$1,Experiment!$A$1:$U$1,0),FALSE)</f>
        <v>0.5</v>
      </c>
      <c r="Q145" s="2">
        <f>VLOOKUP($F145,Experiment!$A$2:$U$90,MATCH(Results!Q$1,Experiment!$A$1:$U$1,0),FALSE)</f>
        <v>80</v>
      </c>
      <c r="R145" s="3">
        <f>VLOOKUP($F145,Experiment!$A$2:$U$90,MATCH(Results!R$1,Experiment!$A$1:$U$1,0),FALSE)</f>
        <v>0.5</v>
      </c>
      <c r="S145" s="2">
        <f>VLOOKUP($F145,Experiment!$A$2:$U$90,MATCH(Results!S$1,Experiment!$A$1:$U$1,0),FALSE)</f>
        <v>-5</v>
      </c>
      <c r="T145" s="2">
        <f>VLOOKUP($F145,Experiment!$A$2:$U$90,MATCH(Results!T$1,Experiment!$A$1:$U$1,0),FALSE)</f>
        <v>7225</v>
      </c>
      <c r="U145" s="2">
        <f>VLOOKUP($F145,Experiment!$A$2:$U$90,MATCH(Results!U$1,Experiment!$A$1:$U$1,0),FALSE)</f>
        <v>85</v>
      </c>
      <c r="V145" s="2">
        <f>VLOOKUP($F145,Experiment!$A$2:$U$90,MATCH(Results!V$1,Experiment!$A$1:$U$1,0),FALSE)</f>
        <v>2</v>
      </c>
      <c r="W145" s="3">
        <f>VLOOKUP($F145,Experiment!$A$2:$U$90,MATCH(Results!W$1,Experiment!$A$1:$U$1,0),FALSE)</f>
        <v>0.25</v>
      </c>
      <c r="X145" s="3">
        <f>VLOOKUP($F145,Experiment!$A$2:$U$90,MATCH(Results!X$1,Experiment!$A$1:$U$1,0),FALSE)</f>
        <v>0.75</v>
      </c>
      <c r="Y145" s="2">
        <f>VLOOKUP($F145,Experiment!$A$2:$U$90,MATCH(Results!Y$1,Experiment!$A$1:$U$1,0),FALSE)</f>
        <v>2</v>
      </c>
      <c r="Z145" s="3">
        <f>VLOOKUP($F145,Experiment!$A$2:$U$90,MATCH(Results!Z$1,Experiment!$A$1:$U$1,0),FALSE)</f>
        <v>0.5</v>
      </c>
      <c r="AA145" s="3">
        <f>VLOOKUP($F145,Experiment!$A$2:$U$90,MATCH(Results!AA$1,Experiment!$A$1:$U$1,0),FALSE)</f>
        <v>0.25</v>
      </c>
      <c r="AB145" s="3">
        <f>VLOOKUP($F145,Experiment!$A$2:$U$90,MATCH(Results!AB$1,Experiment!$A$1:$U$1,0),FALSE)</f>
        <v>0.625</v>
      </c>
      <c r="AC145" s="3">
        <f>VLOOKUP($F145,Experiment!$A$2:$U$90,MATCH(Results!AC$1,Experiment!$A$1:$U$1,0),FALSE)</f>
        <v>0.375</v>
      </c>
      <c r="AD145" s="2">
        <f>VLOOKUP($F145,Experiment!$A$2:$U$90,MATCH(Results!AD$1,Experiment!$A$1:$U$1,0),FALSE)</f>
        <v>-26.25</v>
      </c>
      <c r="AE145" s="2">
        <f>VLOOKUP($F145,Experiment!$A$2:$U$90,MATCH(Results!AE$1,Experiment!$A$1:$U$1,0),FALSE)</f>
        <v>6773.4375</v>
      </c>
      <c r="AF145" s="2">
        <f>VLOOKUP($F145,Experiment!$A$2:$U$90,MATCH(Results!AF$1,Experiment!$A$1:$U$1,0),FALSE)</f>
        <v>82.300896106907615</v>
      </c>
      <c r="AG145" s="3">
        <f>VLOOKUP($F145,Experiment!$A$2:$W$90,MATCH(Results!AG$1,Experiment!$A$1:$W$1,0),FALSE)</f>
        <v>0.82730419370997643</v>
      </c>
      <c r="AH145" s="3">
        <f>VLOOKUP($F145,Experiment!$A$2:$W$90,MATCH(Results!AH$1,Experiment!$A$1:$W$1,0),FALSE)</f>
        <v>0.38648875795104182</v>
      </c>
      <c r="AI145" s="3">
        <f>VLOOKUP($F145,Experiment!$A$2:$X$90,MATCH(Results!AI$1,Experiment!$A$1:$X$1,0),FALSE)</f>
        <v>0.61351124204895813</v>
      </c>
      <c r="AJ145" s="2">
        <f>Table1[[#This Row],[Gain]]^Table1[[#This Row],[θ]]</f>
        <v>188.85787660819494</v>
      </c>
      <c r="AK145" s="2">
        <f>-Table1[[#This Row],[λ]]*-Table1[[#This Row],[Loss]]^Table1[[#This Row],[θ]]</f>
        <v>347.88408658650894</v>
      </c>
      <c r="AL145" s="2">
        <f>Table1[[#This Row],[v_n_w_g]]-Table1[[#This Row],[v_n_w_l]]</f>
        <v>-159.026209978314</v>
      </c>
      <c r="AM145" s="2">
        <f>IF(Table1[[#This Row],[diff_v]]&gt;=1,1,0)</f>
        <v>0</v>
      </c>
    </row>
    <row r="146" spans="1:39" hidden="1" x14ac:dyDescent="0.3">
      <c r="A146">
        <v>44</v>
      </c>
      <c r="B146" t="s">
        <v>43</v>
      </c>
      <c r="C146" s="22">
        <f>VLOOKUP(Table1[[#This Row],[Subject]],'Subject Profile'!$A$2:$E$8,4,FALSE)</f>
        <v>1.1960207441678836</v>
      </c>
      <c r="D146" s="22">
        <f>VLOOKUP(Table1[[#This Row],[Subject]],'Subject Profile'!$A$2:$E$8,5,FALSE)</f>
        <v>-1.6</v>
      </c>
      <c r="E146" t="s">
        <v>109</v>
      </c>
      <c r="F146" t="s">
        <v>55</v>
      </c>
      <c r="G146" t="s">
        <v>56</v>
      </c>
      <c r="H146">
        <f>IF(Table1[[#This Row],[decision]]="accept",1,0)</f>
        <v>0</v>
      </c>
      <c r="I146">
        <v>0</v>
      </c>
      <c r="J146">
        <v>600</v>
      </c>
      <c r="K146">
        <v>1664287774</v>
      </c>
      <c r="L146">
        <v>6</v>
      </c>
      <c r="M146" t="str">
        <f>VLOOKUP($F146,Experiment!$A$2:$U$90,MATCH(Results!M$1,Experiment!$A$1:$U$1,0)+1,FALSE)</f>
        <v>R</v>
      </c>
      <c r="N146">
        <f>IF(Table1[[#This Row],[Impact]]="I",0,1)</f>
        <v>1</v>
      </c>
      <c r="O146" s="2">
        <f>VLOOKUP($F146,Experiment!$A$2:$U$90,MATCH(Results!O$1,Experiment!$A$1:$U$1,0),FALSE)</f>
        <v>0</v>
      </c>
      <c r="P146" s="3">
        <f>VLOOKUP($F146,Experiment!$A$2:$U$90,MATCH(Results!P$1,Experiment!$A$1:$U$1,0),FALSE)</f>
        <v>0</v>
      </c>
      <c r="Q146" s="2">
        <f>VLOOKUP($F146,Experiment!$A$2:$U$90,MATCH(Results!Q$1,Experiment!$A$1:$U$1,0),FALSE)</f>
        <v>0</v>
      </c>
      <c r="R146" s="3">
        <f>VLOOKUP($F146,Experiment!$A$2:$U$90,MATCH(Results!R$1,Experiment!$A$1:$U$1,0),FALSE)</f>
        <v>0</v>
      </c>
      <c r="S146" s="2">
        <f>VLOOKUP($F146,Experiment!$A$2:$U$90,MATCH(Results!S$1,Experiment!$A$1:$U$1,0),FALSE)</f>
        <v>0</v>
      </c>
      <c r="T146" s="2">
        <f>VLOOKUP($F146,Experiment!$A$2:$U$90,MATCH(Results!T$1,Experiment!$A$1:$U$1,0),FALSE)</f>
        <v>0</v>
      </c>
      <c r="U146" s="2">
        <f>VLOOKUP($F146,Experiment!$A$2:$U$90,MATCH(Results!U$1,Experiment!$A$1:$U$1,0),FALSE)</f>
        <v>0</v>
      </c>
      <c r="V146" s="2">
        <f>VLOOKUP($F146,Experiment!$A$2:$U$90,MATCH(Results!V$1,Experiment!$A$1:$U$1,0),FALSE)</f>
        <v>0</v>
      </c>
      <c r="W146" s="3">
        <f>VLOOKUP($F146,Experiment!$A$2:$U$90,MATCH(Results!W$1,Experiment!$A$1:$U$1,0),FALSE)</f>
        <v>0</v>
      </c>
      <c r="X146" s="3">
        <f>VLOOKUP($F146,Experiment!$A$2:$U$90,MATCH(Results!X$1,Experiment!$A$1:$U$1,0),FALSE)</f>
        <v>0</v>
      </c>
      <c r="Y146" s="2">
        <f>VLOOKUP($F146,Experiment!$A$2:$U$90,MATCH(Results!Y$1,Experiment!$A$1:$U$1,0),FALSE)</f>
        <v>0</v>
      </c>
      <c r="Z146" s="3">
        <f>VLOOKUP($F146,Experiment!$A$2:$U$90,MATCH(Results!Z$1,Experiment!$A$1:$U$1,0),FALSE)</f>
        <v>0</v>
      </c>
      <c r="AA146" s="3">
        <f>VLOOKUP($F146,Experiment!$A$2:$U$90,MATCH(Results!AA$1,Experiment!$A$1:$U$1,0),FALSE)</f>
        <v>0</v>
      </c>
      <c r="AB146" s="3">
        <f>VLOOKUP($F146,Experiment!$A$2:$U$90,MATCH(Results!AB$1,Experiment!$A$1:$U$1,0),FALSE)</f>
        <v>0</v>
      </c>
      <c r="AC146" s="3">
        <f>VLOOKUP($F146,Experiment!$A$2:$U$90,MATCH(Results!AC$1,Experiment!$A$1:$U$1,0),FALSE)</f>
        <v>0</v>
      </c>
      <c r="AD146" s="2">
        <f>VLOOKUP($F146,Experiment!$A$2:$U$90,MATCH(Results!AD$1,Experiment!$A$1:$U$1,0),FALSE)</f>
        <v>0</v>
      </c>
      <c r="AE146" s="2">
        <f>VLOOKUP($F146,Experiment!$A$2:$U$90,MATCH(Results!AE$1,Experiment!$A$1:$U$1,0),FALSE)</f>
        <v>0</v>
      </c>
      <c r="AF146" s="2">
        <f>VLOOKUP($F146,Experiment!$A$2:$U$90,MATCH(Results!AF$1,Experiment!$A$1:$U$1,0),FALSE)</f>
        <v>0</v>
      </c>
      <c r="AG146" s="2"/>
      <c r="AH146" s="3">
        <f>VLOOKUP($F146,Experiment!$A$2:$W$90,MATCH(Results!AH$1,Experiment!$A$1:$W$1,0),FALSE)</f>
        <v>0</v>
      </c>
      <c r="AI146" s="2">
        <f>VLOOKUP($F146,Experiment!$A$2:$X$90,MATCH(Results!AI$1,Experiment!$A$1:$X$1,0),FALSE)</f>
        <v>0</v>
      </c>
      <c r="AJ146" s="2">
        <f>Table1[[#This Row],[Gain]]^Table1[[#This Row],[θ]]</f>
        <v>0</v>
      </c>
      <c r="AK146" s="2">
        <f>-Table1[[#This Row],[λ]]*-Table1[[#This Row],[Loss]]^Table1[[#This Row],[θ]]</f>
        <v>0</v>
      </c>
      <c r="AL146" s="2">
        <f>Table1[[#This Row],[v_n_w_g]]-Table1[[#This Row],[v_n_w_l]]</f>
        <v>0</v>
      </c>
      <c r="AM146" s="2">
        <f>IF(Table1[[#This Row],[diff_v]]&gt;=1,1,0)</f>
        <v>0</v>
      </c>
    </row>
    <row r="147" spans="1:39" hidden="1" x14ac:dyDescent="0.3">
      <c r="A147">
        <v>45</v>
      </c>
      <c r="B147" t="s">
        <v>43</v>
      </c>
      <c r="C147" s="22">
        <f>VLOOKUP(Table1[[#This Row],[Subject]],'Subject Profile'!$A$2:$E$8,4,FALSE)</f>
        <v>1.1960207441678836</v>
      </c>
      <c r="D147" s="22">
        <f>VLOOKUP(Table1[[#This Row],[Subject]],'Subject Profile'!$A$2:$E$8,5,FALSE)</f>
        <v>-1.6</v>
      </c>
      <c r="E147" t="s">
        <v>109</v>
      </c>
      <c r="F147" t="s">
        <v>89</v>
      </c>
      <c r="G147" t="s">
        <v>90</v>
      </c>
      <c r="H147">
        <f>IF(Table1[[#This Row],[decision]]="accept",1,0)</f>
        <v>0</v>
      </c>
      <c r="I147">
        <v>-100</v>
      </c>
      <c r="J147">
        <v>500</v>
      </c>
      <c r="K147">
        <v>1664287783</v>
      </c>
      <c r="L147">
        <v>9</v>
      </c>
      <c r="M147" t="str">
        <f>VLOOKUP($F147,Experiment!$A$2:$U$90,MATCH(Results!M$1,Experiment!$A$1:$U$1,0)+1,FALSE)</f>
        <v>T</v>
      </c>
      <c r="N147">
        <f>IF(Table1[[#This Row],[Impact]]="I",0,1)</f>
        <v>1</v>
      </c>
      <c r="O147" s="2">
        <f>VLOOKUP($F147,Experiment!$A$2:$U$90,MATCH(Results!O$1,Experiment!$A$1:$U$1,0),FALSE)</f>
        <v>0</v>
      </c>
      <c r="P147" s="3">
        <f>VLOOKUP($F147,Experiment!$A$2:$U$90,MATCH(Results!P$1,Experiment!$A$1:$U$1,0),FALSE)</f>
        <v>0</v>
      </c>
      <c r="Q147" s="2">
        <f>VLOOKUP($F147,Experiment!$A$2:$U$90,MATCH(Results!Q$1,Experiment!$A$1:$U$1,0),FALSE)</f>
        <v>0</v>
      </c>
      <c r="R147" s="3">
        <f>VLOOKUP($F147,Experiment!$A$2:$U$90,MATCH(Results!R$1,Experiment!$A$1:$U$1,0),FALSE)</f>
        <v>0</v>
      </c>
      <c r="S147" s="2">
        <f>VLOOKUP($F147,Experiment!$A$2:$U$90,MATCH(Results!S$1,Experiment!$A$1:$U$1,0),FALSE)</f>
        <v>0</v>
      </c>
      <c r="T147" s="2">
        <f>VLOOKUP($F147,Experiment!$A$2:$U$90,MATCH(Results!T$1,Experiment!$A$1:$U$1,0),FALSE)</f>
        <v>0</v>
      </c>
      <c r="U147" s="2">
        <f>VLOOKUP($F147,Experiment!$A$2:$U$90,MATCH(Results!U$1,Experiment!$A$1:$U$1,0),FALSE)</f>
        <v>0</v>
      </c>
      <c r="V147" s="2">
        <f>VLOOKUP($F147,Experiment!$A$2:$U$90,MATCH(Results!V$1,Experiment!$A$1:$U$1,0),FALSE)</f>
        <v>0</v>
      </c>
      <c r="W147" s="3">
        <f>VLOOKUP($F147,Experiment!$A$2:$U$90,MATCH(Results!W$1,Experiment!$A$1:$U$1,0),FALSE)</f>
        <v>0</v>
      </c>
      <c r="X147" s="3">
        <f>VLOOKUP($F147,Experiment!$A$2:$U$90,MATCH(Results!X$1,Experiment!$A$1:$U$1,0),FALSE)</f>
        <v>0</v>
      </c>
      <c r="Y147" s="2">
        <f>VLOOKUP($F147,Experiment!$A$2:$U$90,MATCH(Results!Y$1,Experiment!$A$1:$U$1,0),FALSE)</f>
        <v>0</v>
      </c>
      <c r="Z147" s="3">
        <f>VLOOKUP($F147,Experiment!$A$2:$U$90,MATCH(Results!Z$1,Experiment!$A$1:$U$1,0),FALSE)</f>
        <v>0</v>
      </c>
      <c r="AA147" s="3">
        <f>VLOOKUP($F147,Experiment!$A$2:$U$90,MATCH(Results!AA$1,Experiment!$A$1:$U$1,0),FALSE)</f>
        <v>0</v>
      </c>
      <c r="AB147" s="3">
        <f>VLOOKUP($F147,Experiment!$A$2:$U$90,MATCH(Results!AB$1,Experiment!$A$1:$U$1,0),FALSE)</f>
        <v>0</v>
      </c>
      <c r="AC147" s="3">
        <f>VLOOKUP($F147,Experiment!$A$2:$U$90,MATCH(Results!AC$1,Experiment!$A$1:$U$1,0),FALSE)</f>
        <v>0</v>
      </c>
      <c r="AD147" s="2">
        <f>VLOOKUP($F147,Experiment!$A$2:$U$90,MATCH(Results!AD$1,Experiment!$A$1:$U$1,0),FALSE)</f>
        <v>0</v>
      </c>
      <c r="AE147" s="2">
        <f>VLOOKUP($F147,Experiment!$A$2:$U$90,MATCH(Results!AE$1,Experiment!$A$1:$U$1,0),FALSE)</f>
        <v>0</v>
      </c>
      <c r="AF147" s="2">
        <f>VLOOKUP($F147,Experiment!$A$2:$U$90,MATCH(Results!AF$1,Experiment!$A$1:$U$1,0),FALSE)</f>
        <v>0</v>
      </c>
      <c r="AG147" s="2"/>
      <c r="AH147" s="3">
        <f>VLOOKUP($F147,Experiment!$A$2:$W$90,MATCH(Results!AH$1,Experiment!$A$1:$W$1,0),FALSE)</f>
        <v>0</v>
      </c>
      <c r="AI147" s="2">
        <f>VLOOKUP($F147,Experiment!$A$2:$X$90,MATCH(Results!AI$1,Experiment!$A$1:$X$1,0),FALSE)</f>
        <v>0</v>
      </c>
      <c r="AJ147" s="2">
        <f>Table1[[#This Row],[Gain]]^Table1[[#This Row],[θ]]</f>
        <v>0</v>
      </c>
      <c r="AK147" s="2">
        <f>-Table1[[#This Row],[λ]]*-Table1[[#This Row],[Loss]]^Table1[[#This Row],[θ]]</f>
        <v>0</v>
      </c>
      <c r="AL147" s="2">
        <f>Table1[[#This Row],[v_n_w_g]]-Table1[[#This Row],[v_n_w_l]]</f>
        <v>0</v>
      </c>
      <c r="AM147" s="2">
        <f>IF(Table1[[#This Row],[diff_v]]&gt;=1,1,0)</f>
        <v>0</v>
      </c>
    </row>
    <row r="148" spans="1:39" hidden="1" x14ac:dyDescent="0.3">
      <c r="A148">
        <v>46</v>
      </c>
      <c r="B148" t="s">
        <v>43</v>
      </c>
      <c r="C148" s="22">
        <f>VLOOKUP(Table1[[#This Row],[Subject]],'Subject Profile'!$A$2:$E$8,4,FALSE)</f>
        <v>1.1960207441678836</v>
      </c>
      <c r="D148" s="22">
        <f>VLOOKUP(Table1[[#This Row],[Subject]],'Subject Profile'!$A$2:$E$8,5,FALSE)</f>
        <v>-1.6</v>
      </c>
      <c r="E148" t="s">
        <v>109</v>
      </c>
      <c r="F148" t="s">
        <v>69</v>
      </c>
      <c r="G148" t="s">
        <v>5</v>
      </c>
      <c r="H148">
        <f>IF(Table1[[#This Row],[decision]]="accept",1,0)</f>
        <v>0</v>
      </c>
      <c r="I148">
        <v>0</v>
      </c>
      <c r="J148">
        <v>600</v>
      </c>
      <c r="K148">
        <v>1664287790</v>
      </c>
      <c r="L148">
        <v>7</v>
      </c>
      <c r="M148" t="str">
        <f>VLOOKUP($F148,Experiment!$A$2:$U$90,MATCH(Results!M$1,Experiment!$A$1:$U$1,0)+1,FALSE)</f>
        <v>I</v>
      </c>
      <c r="N148">
        <f>IF(Table1[[#This Row],[Impact]]="I",0,1)</f>
        <v>0</v>
      </c>
      <c r="O148" s="2">
        <f>VLOOKUP($F148,Experiment!$A$2:$U$90,MATCH(Results!O$1,Experiment!$A$1:$U$1,0),FALSE)</f>
        <v>-50</v>
      </c>
      <c r="P148" s="3">
        <f>VLOOKUP($F148,Experiment!$A$2:$U$90,MATCH(Results!P$1,Experiment!$A$1:$U$1,0),FALSE)</f>
        <v>0.5</v>
      </c>
      <c r="Q148" s="2">
        <f>VLOOKUP($F148,Experiment!$A$2:$U$90,MATCH(Results!Q$1,Experiment!$A$1:$U$1,0),FALSE)</f>
        <v>50</v>
      </c>
      <c r="R148" s="3">
        <f>VLOOKUP($F148,Experiment!$A$2:$U$90,MATCH(Results!R$1,Experiment!$A$1:$U$1,0),FALSE)</f>
        <v>0.5</v>
      </c>
      <c r="S148" s="2">
        <f>VLOOKUP($F148,Experiment!$A$2:$U$90,MATCH(Results!S$1,Experiment!$A$1:$U$1,0),FALSE)</f>
        <v>0</v>
      </c>
      <c r="T148" s="2">
        <f>VLOOKUP($F148,Experiment!$A$2:$U$90,MATCH(Results!T$1,Experiment!$A$1:$U$1,0),FALSE)</f>
        <v>2500</v>
      </c>
      <c r="U148" s="2">
        <f>VLOOKUP($F148,Experiment!$A$2:$U$90,MATCH(Results!U$1,Experiment!$A$1:$U$1,0),FALSE)</f>
        <v>50</v>
      </c>
      <c r="V148" s="2">
        <f>VLOOKUP($F148,Experiment!$A$2:$U$90,MATCH(Results!V$1,Experiment!$A$1:$U$1,0),FALSE)</f>
        <v>4</v>
      </c>
      <c r="W148" s="3">
        <f>VLOOKUP($F148,Experiment!$A$2:$U$90,MATCH(Results!W$1,Experiment!$A$1:$U$1,0),FALSE)</f>
        <v>0.25</v>
      </c>
      <c r="X148" s="3">
        <f>VLOOKUP($F148,Experiment!$A$2:$U$90,MATCH(Results!X$1,Experiment!$A$1:$U$1,0),FALSE)</f>
        <v>0.75</v>
      </c>
      <c r="Y148" s="2">
        <f>VLOOKUP($F148,Experiment!$A$2:$U$90,MATCH(Results!Y$1,Experiment!$A$1:$U$1,0),FALSE)</f>
        <v>1</v>
      </c>
      <c r="Z148" s="3">
        <f>VLOOKUP($F148,Experiment!$A$2:$U$90,MATCH(Results!Z$1,Experiment!$A$1:$U$1,0),FALSE)</f>
        <v>0.25</v>
      </c>
      <c r="AA148" s="3">
        <f>VLOOKUP($F148,Experiment!$A$2:$U$90,MATCH(Results!AA$1,Experiment!$A$1:$U$1,0),FALSE)</f>
        <v>0.5</v>
      </c>
      <c r="AB148" s="3">
        <f>VLOOKUP($F148,Experiment!$A$2:$U$90,MATCH(Results!AB$1,Experiment!$A$1:$U$1,0),FALSE)</f>
        <v>0.375</v>
      </c>
      <c r="AC148" s="3">
        <f>VLOOKUP($F148,Experiment!$A$2:$U$90,MATCH(Results!AC$1,Experiment!$A$1:$U$1,0),FALSE)</f>
        <v>0.625</v>
      </c>
      <c r="AD148" s="2">
        <f>VLOOKUP($F148,Experiment!$A$2:$U$90,MATCH(Results!AD$1,Experiment!$A$1:$U$1,0),FALSE)</f>
        <v>12.5</v>
      </c>
      <c r="AE148" s="2">
        <f>VLOOKUP($F148,Experiment!$A$2:$U$90,MATCH(Results!AE$1,Experiment!$A$1:$U$1,0),FALSE)</f>
        <v>2343.75</v>
      </c>
      <c r="AF148" s="2">
        <f>VLOOKUP($F148,Experiment!$A$2:$U$90,MATCH(Results!AF$1,Experiment!$A$1:$U$1,0),FALSE)</f>
        <v>48.412291827592711</v>
      </c>
      <c r="AG148" s="3">
        <f>VLOOKUP($F148,Experiment!$A$2:$W$90,MATCH(Results!AG$1,Experiment!$A$1:$W$1,0),FALSE)</f>
        <v>1</v>
      </c>
      <c r="AH148" s="3">
        <f>VLOOKUP($F148,Experiment!$A$2:$W$90,MATCH(Results!AH$1,Experiment!$A$1:$W$1,0),FALSE)</f>
        <v>0.625</v>
      </c>
      <c r="AI148" s="3">
        <f>VLOOKUP($F148,Experiment!$A$2:$X$90,MATCH(Results!AI$1,Experiment!$A$1:$X$1,0),FALSE)</f>
        <v>0.375</v>
      </c>
      <c r="AJ148" s="2">
        <f>Table1[[#This Row],[Gain]]^Table1[[#This Row],[θ]]</f>
        <v>107.6473564007576</v>
      </c>
      <c r="AK148" s="2">
        <f>-Table1[[#This Row],[λ]]*-Table1[[#This Row],[Loss]]^Table1[[#This Row],[θ]]</f>
        <v>172.23577024121218</v>
      </c>
      <c r="AL148" s="2">
        <f>Table1[[#This Row],[v_n_w_g]]-Table1[[#This Row],[v_n_w_l]]</f>
        <v>-64.588413840454578</v>
      </c>
      <c r="AM148" s="2">
        <f>IF(Table1[[#This Row],[diff_v]]&gt;=1,1,0)</f>
        <v>0</v>
      </c>
    </row>
    <row r="149" spans="1:39" hidden="1" x14ac:dyDescent="0.3">
      <c r="A149">
        <v>47</v>
      </c>
      <c r="B149" t="s">
        <v>43</v>
      </c>
      <c r="C149" s="22">
        <f>VLOOKUP(Table1[[#This Row],[Subject]],'Subject Profile'!$A$2:$E$8,4,FALSE)</f>
        <v>1.1960207441678836</v>
      </c>
      <c r="D149" s="22">
        <f>VLOOKUP(Table1[[#This Row],[Subject]],'Subject Profile'!$A$2:$E$8,5,FALSE)</f>
        <v>-1.6</v>
      </c>
      <c r="E149" t="s">
        <v>109</v>
      </c>
      <c r="F149" t="s">
        <v>57</v>
      </c>
      <c r="G149" t="s">
        <v>5</v>
      </c>
      <c r="H149">
        <f>IF(Table1[[#This Row],[decision]]="accept",1,0)</f>
        <v>0</v>
      </c>
      <c r="I149">
        <v>0</v>
      </c>
      <c r="J149">
        <v>600</v>
      </c>
      <c r="K149">
        <v>1664287800</v>
      </c>
      <c r="L149">
        <v>10</v>
      </c>
      <c r="M149" t="str">
        <f>VLOOKUP($F149,Experiment!$A$2:$U$90,MATCH(Results!M$1,Experiment!$A$1:$U$1,0)+1,FALSE)</f>
        <v>I</v>
      </c>
      <c r="N149">
        <f>IF(Table1[[#This Row],[Impact]]="I",0,1)</f>
        <v>0</v>
      </c>
      <c r="O149" s="2">
        <f>VLOOKUP($F149,Experiment!$A$2:$U$90,MATCH(Results!O$1,Experiment!$A$1:$U$1,0),FALSE)</f>
        <v>-90</v>
      </c>
      <c r="P149" s="3">
        <f>VLOOKUP($F149,Experiment!$A$2:$U$90,MATCH(Results!P$1,Experiment!$A$1:$U$1,0),FALSE)</f>
        <v>0.5</v>
      </c>
      <c r="Q149" s="2">
        <f>VLOOKUP($F149,Experiment!$A$2:$U$90,MATCH(Results!Q$1,Experiment!$A$1:$U$1,0),FALSE)</f>
        <v>100</v>
      </c>
      <c r="R149" s="3">
        <f>VLOOKUP($F149,Experiment!$A$2:$U$90,MATCH(Results!R$1,Experiment!$A$1:$U$1,0),FALSE)</f>
        <v>0.5</v>
      </c>
      <c r="S149" s="2">
        <f>VLOOKUP($F149,Experiment!$A$2:$U$90,MATCH(Results!S$1,Experiment!$A$1:$U$1,0),FALSE)</f>
        <v>5</v>
      </c>
      <c r="T149" s="2">
        <f>VLOOKUP($F149,Experiment!$A$2:$U$90,MATCH(Results!T$1,Experiment!$A$1:$U$1,0),FALSE)</f>
        <v>9025</v>
      </c>
      <c r="U149" s="2">
        <f>VLOOKUP($F149,Experiment!$A$2:$U$90,MATCH(Results!U$1,Experiment!$A$1:$U$1,0),FALSE)</f>
        <v>95</v>
      </c>
      <c r="V149" s="2">
        <f>VLOOKUP($F149,Experiment!$A$2:$U$90,MATCH(Results!V$1,Experiment!$A$1:$U$1,0),FALSE)</f>
        <v>2</v>
      </c>
      <c r="W149" s="3">
        <f>VLOOKUP($F149,Experiment!$A$2:$U$90,MATCH(Results!W$1,Experiment!$A$1:$U$1,0),FALSE)</f>
        <v>0.25</v>
      </c>
      <c r="X149" s="3">
        <f>VLOOKUP($F149,Experiment!$A$2:$U$90,MATCH(Results!X$1,Experiment!$A$1:$U$1,0),FALSE)</f>
        <v>0.75</v>
      </c>
      <c r="Y149" s="2">
        <f>VLOOKUP($F149,Experiment!$A$2:$U$90,MATCH(Results!Y$1,Experiment!$A$1:$U$1,0),FALSE)</f>
        <v>2</v>
      </c>
      <c r="Z149" s="3">
        <f>VLOOKUP($F149,Experiment!$A$2:$U$90,MATCH(Results!Z$1,Experiment!$A$1:$U$1,0),FALSE)</f>
        <v>0.5</v>
      </c>
      <c r="AA149" s="3">
        <f>VLOOKUP($F149,Experiment!$A$2:$U$90,MATCH(Results!AA$1,Experiment!$A$1:$U$1,0),FALSE)</f>
        <v>0.25</v>
      </c>
      <c r="AB149" s="3">
        <f>VLOOKUP($F149,Experiment!$A$2:$U$90,MATCH(Results!AB$1,Experiment!$A$1:$U$1,0),FALSE)</f>
        <v>0.625</v>
      </c>
      <c r="AC149" s="3">
        <f>VLOOKUP($F149,Experiment!$A$2:$U$90,MATCH(Results!AC$1,Experiment!$A$1:$U$1,0),FALSE)</f>
        <v>0.375</v>
      </c>
      <c r="AD149" s="2">
        <f>VLOOKUP($F149,Experiment!$A$2:$U$90,MATCH(Results!AD$1,Experiment!$A$1:$U$1,0),FALSE)</f>
        <v>-18.75</v>
      </c>
      <c r="AE149" s="2">
        <f>VLOOKUP($F149,Experiment!$A$2:$U$90,MATCH(Results!AE$1,Experiment!$A$1:$U$1,0),FALSE)</f>
        <v>8460.9375</v>
      </c>
      <c r="AF149" s="2">
        <f>VLOOKUP($F149,Experiment!$A$2:$U$90,MATCH(Results!AF$1,Experiment!$A$1:$U$1,0),FALSE)</f>
        <v>91.983354472426157</v>
      </c>
      <c r="AG149" s="3">
        <f>VLOOKUP($F149,Experiment!$A$2:$W$90,MATCH(Results!AG$1,Experiment!$A$1:$W$1,0),FALSE)</f>
        <v>0.82730419370997643</v>
      </c>
      <c r="AH149" s="3">
        <f>VLOOKUP($F149,Experiment!$A$2:$W$90,MATCH(Results!AH$1,Experiment!$A$1:$W$1,0),FALSE)</f>
        <v>0.38648875795104182</v>
      </c>
      <c r="AI149" s="3">
        <f>VLOOKUP($F149,Experiment!$A$2:$X$90,MATCH(Results!AI$1,Experiment!$A$1:$X$1,0),FALSE)</f>
        <v>0.61351124204895813</v>
      </c>
      <c r="AJ149" s="2">
        <f>Table1[[#This Row],[Gain]]^Table1[[#This Row],[θ]]</f>
        <v>246.6274930269494</v>
      </c>
      <c r="AK149" s="2">
        <f>-Table1[[#This Row],[λ]]*-Table1[[#This Row],[Loss]]^Table1[[#This Row],[θ]]</f>
        <v>347.88408658650894</v>
      </c>
      <c r="AL149" s="2">
        <f>Table1[[#This Row],[v_n_w_g]]-Table1[[#This Row],[v_n_w_l]]</f>
        <v>-101.25659355955955</v>
      </c>
      <c r="AM149" s="2">
        <f>IF(Table1[[#This Row],[diff_v]]&gt;=1,1,0)</f>
        <v>0</v>
      </c>
    </row>
    <row r="150" spans="1:39" hidden="1" x14ac:dyDescent="0.3">
      <c r="A150">
        <v>48</v>
      </c>
      <c r="B150" t="s">
        <v>43</v>
      </c>
      <c r="C150" s="22">
        <f>VLOOKUP(Table1[[#This Row],[Subject]],'Subject Profile'!$A$2:$E$8,4,FALSE)</f>
        <v>1.1960207441678836</v>
      </c>
      <c r="D150" s="22">
        <f>VLOOKUP(Table1[[#This Row],[Subject]],'Subject Profile'!$A$2:$E$8,5,FALSE)</f>
        <v>-1.6</v>
      </c>
      <c r="E150" t="s">
        <v>109</v>
      </c>
      <c r="F150" t="s">
        <v>81</v>
      </c>
      <c r="G150" t="s">
        <v>7</v>
      </c>
      <c r="H150">
        <f>IF(Table1[[#This Row],[decision]]="accept",1,0)</f>
        <v>1</v>
      </c>
      <c r="I150">
        <v>-50</v>
      </c>
      <c r="J150">
        <v>550</v>
      </c>
      <c r="K150">
        <v>1664287803</v>
      </c>
      <c r="L150">
        <v>3</v>
      </c>
      <c r="M150" t="str">
        <f>VLOOKUP($F150,Experiment!$A$2:$U$90,MATCH(Results!M$1,Experiment!$A$1:$U$1,0)+1,FALSE)</f>
        <v>G</v>
      </c>
      <c r="N150">
        <f>IF(Table1[[#This Row],[Impact]]="I",0,1)</f>
        <v>1</v>
      </c>
      <c r="O150" s="2">
        <f>VLOOKUP($F150,Experiment!$A$2:$U$90,MATCH(Results!O$1,Experiment!$A$1:$U$1,0),FALSE)</f>
        <v>-50</v>
      </c>
      <c r="P150" s="3">
        <f>VLOOKUP($F150,Experiment!$A$2:$U$90,MATCH(Results!P$1,Experiment!$A$1:$U$1,0),FALSE)</f>
        <v>0.5</v>
      </c>
      <c r="Q150" s="2">
        <f>VLOOKUP($F150,Experiment!$A$2:$U$90,MATCH(Results!Q$1,Experiment!$A$1:$U$1,0),FALSE)</f>
        <v>70</v>
      </c>
      <c r="R150" s="3">
        <f>VLOOKUP($F150,Experiment!$A$2:$U$90,MATCH(Results!R$1,Experiment!$A$1:$U$1,0),FALSE)</f>
        <v>0.5</v>
      </c>
      <c r="S150" s="2">
        <f>VLOOKUP($F150,Experiment!$A$2:$U$90,MATCH(Results!S$1,Experiment!$A$1:$U$1,0),FALSE)</f>
        <v>10</v>
      </c>
      <c r="T150" s="2">
        <f>VLOOKUP($F150,Experiment!$A$2:$U$90,MATCH(Results!T$1,Experiment!$A$1:$U$1,0),FALSE)</f>
        <v>3600</v>
      </c>
      <c r="U150" s="2">
        <f>VLOOKUP($F150,Experiment!$A$2:$U$90,MATCH(Results!U$1,Experiment!$A$1:$U$1,0),FALSE)</f>
        <v>60</v>
      </c>
      <c r="V150" s="2">
        <f>VLOOKUP($F150,Experiment!$A$2:$U$90,MATCH(Results!V$1,Experiment!$A$1:$U$1,0),FALSE)</f>
        <v>2</v>
      </c>
      <c r="W150" s="3">
        <f>VLOOKUP($F150,Experiment!$A$2:$U$90,MATCH(Results!W$1,Experiment!$A$1:$U$1,0),FALSE)</f>
        <v>0.25</v>
      </c>
      <c r="X150" s="3">
        <f>VLOOKUP($F150,Experiment!$A$2:$U$90,MATCH(Results!X$1,Experiment!$A$1:$U$1,0),FALSE)</f>
        <v>0.75</v>
      </c>
      <c r="Y150" s="2">
        <f>VLOOKUP($F150,Experiment!$A$2:$U$90,MATCH(Results!Y$1,Experiment!$A$1:$U$1,0),FALSE)</f>
        <v>1</v>
      </c>
      <c r="Z150" s="3">
        <f>VLOOKUP($F150,Experiment!$A$2:$U$90,MATCH(Results!Z$1,Experiment!$A$1:$U$1,0),FALSE)</f>
        <v>0.25</v>
      </c>
      <c r="AA150" s="3">
        <f>VLOOKUP($F150,Experiment!$A$2:$U$90,MATCH(Results!AA$1,Experiment!$A$1:$U$1,0),FALSE)</f>
        <v>0.5</v>
      </c>
      <c r="AB150" s="3">
        <f>VLOOKUP($F150,Experiment!$A$2:$U$90,MATCH(Results!AB$1,Experiment!$A$1:$U$1,0),FALSE)</f>
        <v>0.375</v>
      </c>
      <c r="AC150" s="3">
        <f>VLOOKUP($F150,Experiment!$A$2:$U$90,MATCH(Results!AC$1,Experiment!$A$1:$U$1,0),FALSE)</f>
        <v>0.625</v>
      </c>
      <c r="AD150" s="2">
        <f>VLOOKUP($F150,Experiment!$A$2:$U$90,MATCH(Results!AD$1,Experiment!$A$1:$U$1,0),FALSE)</f>
        <v>25</v>
      </c>
      <c r="AE150" s="2">
        <f>VLOOKUP($F150,Experiment!$A$2:$U$90,MATCH(Results!AE$1,Experiment!$A$1:$U$1,0),FALSE)</f>
        <v>3375</v>
      </c>
      <c r="AF150" s="2">
        <f>VLOOKUP($F150,Experiment!$A$2:$U$90,MATCH(Results!AF$1,Experiment!$A$1:$U$1,0),FALSE)</f>
        <v>58.094750193111253</v>
      </c>
      <c r="AG150" s="3">
        <f>VLOOKUP($F150,Experiment!$A$2:$W$90,MATCH(Results!AG$1,Experiment!$A$1:$W$1,0),FALSE)</f>
        <v>1</v>
      </c>
      <c r="AH150" s="3">
        <f>VLOOKUP($F150,Experiment!$A$2:$W$90,MATCH(Results!AH$1,Experiment!$A$1:$W$1,0),FALSE)</f>
        <v>0.625</v>
      </c>
      <c r="AI150" s="3">
        <f>VLOOKUP($F150,Experiment!$A$2:$X$90,MATCH(Results!AI$1,Experiment!$A$1:$X$1,0),FALSE)</f>
        <v>0.375</v>
      </c>
      <c r="AJ150" s="2">
        <f>Table1[[#This Row],[Gain]]^Table1[[#This Row],[θ]]</f>
        <v>160.98133731857229</v>
      </c>
      <c r="AK150" s="2">
        <f>-Table1[[#This Row],[λ]]*-Table1[[#This Row],[Loss]]^Table1[[#This Row],[θ]]</f>
        <v>172.23577024121218</v>
      </c>
      <c r="AL150" s="2">
        <f>Table1[[#This Row],[v_n_w_g]]-Table1[[#This Row],[v_n_w_l]]</f>
        <v>-11.254432922639893</v>
      </c>
      <c r="AM150" s="2">
        <f>IF(Table1[[#This Row],[diff_v]]&gt;=1,1,0)</f>
        <v>0</v>
      </c>
    </row>
    <row r="151" spans="1:39" hidden="1" x14ac:dyDescent="0.3">
      <c r="A151">
        <v>49</v>
      </c>
      <c r="B151" t="s">
        <v>43</v>
      </c>
      <c r="C151" s="22">
        <f>VLOOKUP(Table1[[#This Row],[Subject]],'Subject Profile'!$A$2:$E$8,4,FALSE)</f>
        <v>1.1960207441678836</v>
      </c>
      <c r="D151" s="22">
        <f>VLOOKUP(Table1[[#This Row],[Subject]],'Subject Profile'!$A$2:$E$8,5,FALSE)</f>
        <v>-1.6</v>
      </c>
      <c r="E151" t="s">
        <v>109</v>
      </c>
      <c r="F151" t="s">
        <v>93</v>
      </c>
      <c r="G151" t="s">
        <v>5</v>
      </c>
      <c r="H151">
        <f>IF(Table1[[#This Row],[decision]]="accept",1,0)</f>
        <v>0</v>
      </c>
      <c r="I151">
        <v>0</v>
      </c>
      <c r="J151">
        <v>550</v>
      </c>
      <c r="K151">
        <v>1664287807</v>
      </c>
      <c r="L151">
        <v>4</v>
      </c>
      <c r="M151" t="str">
        <f>VLOOKUP($F151,Experiment!$A$2:$U$90,MATCH(Results!M$1,Experiment!$A$1:$U$1,0)+1,FALSE)</f>
        <v>I</v>
      </c>
      <c r="N151">
        <f>IF(Table1[[#This Row],[Impact]]="I",0,1)</f>
        <v>0</v>
      </c>
      <c r="O151" s="2">
        <f>VLOOKUP($F151,Experiment!$A$2:$U$90,MATCH(Results!O$1,Experiment!$A$1:$U$1,0),FALSE)</f>
        <v>-90</v>
      </c>
      <c r="P151" s="3">
        <f>VLOOKUP($F151,Experiment!$A$2:$U$90,MATCH(Results!P$1,Experiment!$A$1:$U$1,0),FALSE)</f>
        <v>0.5</v>
      </c>
      <c r="Q151" s="2">
        <f>VLOOKUP($F151,Experiment!$A$2:$U$90,MATCH(Results!Q$1,Experiment!$A$1:$U$1,0),FALSE)</f>
        <v>100</v>
      </c>
      <c r="R151" s="3">
        <f>VLOOKUP($F151,Experiment!$A$2:$U$90,MATCH(Results!R$1,Experiment!$A$1:$U$1,0),FALSE)</f>
        <v>0.5</v>
      </c>
      <c r="S151" s="2">
        <f>VLOOKUP($F151,Experiment!$A$2:$U$90,MATCH(Results!S$1,Experiment!$A$1:$U$1,0),FALSE)</f>
        <v>5</v>
      </c>
      <c r="T151" s="2">
        <f>VLOOKUP($F151,Experiment!$A$2:$U$90,MATCH(Results!T$1,Experiment!$A$1:$U$1,0),FALSE)</f>
        <v>9025</v>
      </c>
      <c r="U151" s="2">
        <f>VLOOKUP($F151,Experiment!$A$2:$U$90,MATCH(Results!U$1,Experiment!$A$1:$U$1,0),FALSE)</f>
        <v>95</v>
      </c>
      <c r="V151" s="2">
        <f>VLOOKUP($F151,Experiment!$A$2:$U$90,MATCH(Results!V$1,Experiment!$A$1:$U$1,0),FALSE)</f>
        <v>4</v>
      </c>
      <c r="W151" s="3">
        <f>VLOOKUP($F151,Experiment!$A$2:$U$90,MATCH(Results!W$1,Experiment!$A$1:$U$1,0),FALSE)</f>
        <v>0.25</v>
      </c>
      <c r="X151" s="3">
        <f>VLOOKUP($F151,Experiment!$A$2:$U$90,MATCH(Results!X$1,Experiment!$A$1:$U$1,0),FALSE)</f>
        <v>0.75</v>
      </c>
      <c r="Y151" s="2">
        <f>VLOOKUP($F151,Experiment!$A$2:$U$90,MATCH(Results!Y$1,Experiment!$A$1:$U$1,0),FALSE)</f>
        <v>1</v>
      </c>
      <c r="Z151" s="3">
        <f>VLOOKUP($F151,Experiment!$A$2:$U$90,MATCH(Results!Z$1,Experiment!$A$1:$U$1,0),FALSE)</f>
        <v>0.25</v>
      </c>
      <c r="AA151" s="3">
        <f>VLOOKUP($F151,Experiment!$A$2:$U$90,MATCH(Results!AA$1,Experiment!$A$1:$U$1,0),FALSE)</f>
        <v>0.5</v>
      </c>
      <c r="AB151" s="3">
        <f>VLOOKUP($F151,Experiment!$A$2:$U$90,MATCH(Results!AB$1,Experiment!$A$1:$U$1,0),FALSE)</f>
        <v>0.375</v>
      </c>
      <c r="AC151" s="3">
        <f>VLOOKUP($F151,Experiment!$A$2:$U$90,MATCH(Results!AC$1,Experiment!$A$1:$U$1,0),FALSE)</f>
        <v>0.625</v>
      </c>
      <c r="AD151" s="2">
        <f>VLOOKUP($F151,Experiment!$A$2:$U$90,MATCH(Results!AD$1,Experiment!$A$1:$U$1,0),FALSE)</f>
        <v>28.75</v>
      </c>
      <c r="AE151" s="2">
        <f>VLOOKUP($F151,Experiment!$A$2:$U$90,MATCH(Results!AE$1,Experiment!$A$1:$U$1,0),FALSE)</f>
        <v>8460.9375</v>
      </c>
      <c r="AF151" s="2">
        <f>VLOOKUP($F151,Experiment!$A$2:$U$90,MATCH(Results!AF$1,Experiment!$A$1:$U$1,0),FALSE)</f>
        <v>91.983354472426157</v>
      </c>
      <c r="AG151" s="3">
        <f>VLOOKUP($F151,Experiment!$A$2:$W$90,MATCH(Results!AG$1,Experiment!$A$1:$W$1,0),FALSE)</f>
        <v>1</v>
      </c>
      <c r="AH151" s="3">
        <f>VLOOKUP($F151,Experiment!$A$2:$W$90,MATCH(Results!AH$1,Experiment!$A$1:$W$1,0),FALSE)</f>
        <v>0.625</v>
      </c>
      <c r="AI151" s="3">
        <f>VLOOKUP($F151,Experiment!$A$2:$X$90,MATCH(Results!AI$1,Experiment!$A$1:$X$1,0),FALSE)</f>
        <v>0.375</v>
      </c>
      <c r="AJ151" s="2">
        <f>Table1[[#This Row],[Gain]]^Table1[[#This Row],[θ]]</f>
        <v>246.6274930269494</v>
      </c>
      <c r="AK151" s="2">
        <f>-Table1[[#This Row],[λ]]*-Table1[[#This Row],[Loss]]^Table1[[#This Row],[θ]]</f>
        <v>347.88408658650894</v>
      </c>
      <c r="AL151" s="2">
        <f>Table1[[#This Row],[v_n_w_g]]-Table1[[#This Row],[v_n_w_l]]</f>
        <v>-101.25659355955955</v>
      </c>
      <c r="AM151" s="2">
        <f>IF(Table1[[#This Row],[diff_v]]&gt;=1,1,0)</f>
        <v>0</v>
      </c>
    </row>
    <row r="152" spans="1:39" hidden="1" x14ac:dyDescent="0.3">
      <c r="A152">
        <v>50</v>
      </c>
      <c r="B152" t="s">
        <v>43</v>
      </c>
      <c r="C152" s="22">
        <f>VLOOKUP(Table1[[#This Row],[Subject]],'Subject Profile'!$A$2:$E$8,4,FALSE)</f>
        <v>1.1960207441678836</v>
      </c>
      <c r="D152" s="22">
        <f>VLOOKUP(Table1[[#This Row],[Subject]],'Subject Profile'!$A$2:$E$8,5,FALSE)</f>
        <v>-1.6</v>
      </c>
      <c r="E152" t="s">
        <v>109</v>
      </c>
      <c r="F152" t="s">
        <v>53</v>
      </c>
      <c r="G152" t="s">
        <v>5</v>
      </c>
      <c r="H152">
        <f>IF(Table1[[#This Row],[decision]]="accept",1,0)</f>
        <v>0</v>
      </c>
      <c r="I152">
        <v>0</v>
      </c>
      <c r="J152">
        <v>550</v>
      </c>
      <c r="K152">
        <v>1664287811</v>
      </c>
      <c r="L152">
        <v>4</v>
      </c>
      <c r="M152" t="str">
        <f>VLOOKUP($F152,Experiment!$A$2:$U$90,MATCH(Results!M$1,Experiment!$A$1:$U$1,0)+1,FALSE)</f>
        <v>G</v>
      </c>
      <c r="N152">
        <f>IF(Table1[[#This Row],[Impact]]="I",0,1)</f>
        <v>1</v>
      </c>
      <c r="O152" s="2">
        <f>VLOOKUP($F152,Experiment!$A$2:$U$90,MATCH(Results!O$1,Experiment!$A$1:$U$1,0),FALSE)</f>
        <v>-10</v>
      </c>
      <c r="P152" s="3">
        <f>VLOOKUP($F152,Experiment!$A$2:$U$90,MATCH(Results!P$1,Experiment!$A$1:$U$1,0),FALSE)</f>
        <v>0.5</v>
      </c>
      <c r="Q152" s="2">
        <f>VLOOKUP($F152,Experiment!$A$2:$U$90,MATCH(Results!Q$1,Experiment!$A$1:$U$1,0),FALSE)</f>
        <v>0</v>
      </c>
      <c r="R152" s="3">
        <f>VLOOKUP($F152,Experiment!$A$2:$U$90,MATCH(Results!R$1,Experiment!$A$1:$U$1,0),FALSE)</f>
        <v>0.5</v>
      </c>
      <c r="S152" s="2">
        <f>VLOOKUP($F152,Experiment!$A$2:$U$90,MATCH(Results!S$1,Experiment!$A$1:$U$1,0),FALSE)</f>
        <v>-5</v>
      </c>
      <c r="T152" s="2">
        <f>VLOOKUP($F152,Experiment!$A$2:$U$90,MATCH(Results!T$1,Experiment!$A$1:$U$1,0),FALSE)</f>
        <v>25</v>
      </c>
      <c r="U152" s="2">
        <f>VLOOKUP($F152,Experiment!$A$2:$U$90,MATCH(Results!U$1,Experiment!$A$1:$U$1,0),FALSE)</f>
        <v>5</v>
      </c>
      <c r="V152" s="2">
        <f>VLOOKUP($F152,Experiment!$A$2:$U$90,MATCH(Results!V$1,Experiment!$A$1:$U$1,0),FALSE)</f>
        <v>4</v>
      </c>
      <c r="W152" s="3">
        <f>VLOOKUP($F152,Experiment!$A$2:$U$90,MATCH(Results!W$1,Experiment!$A$1:$U$1,0),FALSE)</f>
        <v>0.25</v>
      </c>
      <c r="X152" s="3">
        <f>VLOOKUP($F152,Experiment!$A$2:$U$90,MATCH(Results!X$1,Experiment!$A$1:$U$1,0),FALSE)</f>
        <v>0.75</v>
      </c>
      <c r="Y152" s="2">
        <f>VLOOKUP($F152,Experiment!$A$2:$U$90,MATCH(Results!Y$1,Experiment!$A$1:$U$1,0),FALSE)</f>
        <v>2</v>
      </c>
      <c r="Z152" s="3">
        <f>VLOOKUP($F152,Experiment!$A$2:$U$90,MATCH(Results!Z$1,Experiment!$A$1:$U$1,0),FALSE)</f>
        <v>0.5</v>
      </c>
      <c r="AA152" s="3">
        <f>VLOOKUP($F152,Experiment!$A$2:$U$90,MATCH(Results!AA$1,Experiment!$A$1:$U$1,0),FALSE)</f>
        <v>0.25</v>
      </c>
      <c r="AB152" s="3">
        <f>VLOOKUP($F152,Experiment!$A$2:$U$90,MATCH(Results!AB$1,Experiment!$A$1:$U$1,0),FALSE)</f>
        <v>0.625</v>
      </c>
      <c r="AC152" s="3">
        <f>VLOOKUP($F152,Experiment!$A$2:$U$90,MATCH(Results!AC$1,Experiment!$A$1:$U$1,0),FALSE)</f>
        <v>0.375</v>
      </c>
      <c r="AD152" s="2">
        <f>VLOOKUP($F152,Experiment!$A$2:$U$90,MATCH(Results!AD$1,Experiment!$A$1:$U$1,0),FALSE)</f>
        <v>-6.25</v>
      </c>
      <c r="AE152" s="2">
        <f>VLOOKUP($F152,Experiment!$A$2:$U$90,MATCH(Results!AE$1,Experiment!$A$1:$U$1,0),FALSE)</f>
        <v>23.4375</v>
      </c>
      <c r="AF152" s="2">
        <f>VLOOKUP($F152,Experiment!$A$2:$U$90,MATCH(Results!AF$1,Experiment!$A$1:$U$1,0),FALSE)</f>
        <v>4.8412291827592711</v>
      </c>
      <c r="AG152" s="3">
        <f>VLOOKUP($F152,Experiment!$A$2:$W$90,MATCH(Results!AG$1,Experiment!$A$1:$W$1,0),FALSE)</f>
        <v>0.82730419370997643</v>
      </c>
      <c r="AH152" s="3">
        <f>VLOOKUP($F152,Experiment!$A$2:$W$90,MATCH(Results!AH$1,Experiment!$A$1:$W$1,0),FALSE)</f>
        <v>0.38648875795104182</v>
      </c>
      <c r="AI152" s="3">
        <f>VLOOKUP($F152,Experiment!$A$2:$X$90,MATCH(Results!AI$1,Experiment!$A$1:$X$1,0),FALSE)</f>
        <v>0.61351124204895813</v>
      </c>
      <c r="AJ152" s="2">
        <f>Table1[[#This Row],[Gain]]^Table1[[#This Row],[θ]]</f>
        <v>0</v>
      </c>
      <c r="AK152" s="2">
        <f>-Table1[[#This Row],[λ]]*-Table1[[#This Row],[Loss]]^Table1[[#This Row],[θ]]</f>
        <v>25.127005037389367</v>
      </c>
      <c r="AL152" s="2">
        <f>Table1[[#This Row],[v_n_w_g]]-Table1[[#This Row],[v_n_w_l]]</f>
        <v>-25.127005037389367</v>
      </c>
      <c r="AM152" s="2">
        <f>IF(Table1[[#This Row],[diff_v]]&gt;=1,1,0)</f>
        <v>0</v>
      </c>
    </row>
    <row r="153" spans="1:39" hidden="1" x14ac:dyDescent="0.3">
      <c r="A153">
        <v>51</v>
      </c>
      <c r="B153" t="s">
        <v>43</v>
      </c>
      <c r="C153" s="22">
        <f>VLOOKUP(Table1[[#This Row],[Subject]],'Subject Profile'!$A$2:$E$8,4,FALSE)</f>
        <v>1.1960207441678836</v>
      </c>
      <c r="D153" s="22">
        <f>VLOOKUP(Table1[[#This Row],[Subject]],'Subject Profile'!$A$2:$E$8,5,FALSE)</f>
        <v>-1.6</v>
      </c>
      <c r="E153" t="s">
        <v>109</v>
      </c>
      <c r="F153" t="s">
        <v>55</v>
      </c>
      <c r="G153" t="s">
        <v>56</v>
      </c>
      <c r="H153">
        <f>IF(Table1[[#This Row],[decision]]="accept",1,0)</f>
        <v>0</v>
      </c>
      <c r="I153">
        <v>0</v>
      </c>
      <c r="J153">
        <v>550</v>
      </c>
      <c r="K153">
        <v>1664287816</v>
      </c>
      <c r="L153">
        <v>5</v>
      </c>
      <c r="M153" t="str">
        <f>VLOOKUP($F153,Experiment!$A$2:$U$90,MATCH(Results!M$1,Experiment!$A$1:$U$1,0)+1,FALSE)</f>
        <v>R</v>
      </c>
      <c r="N153">
        <f>IF(Table1[[#This Row],[Impact]]="I",0,1)</f>
        <v>1</v>
      </c>
      <c r="O153" s="2">
        <f>VLOOKUP($F153,Experiment!$A$2:$U$90,MATCH(Results!O$1,Experiment!$A$1:$U$1,0),FALSE)</f>
        <v>0</v>
      </c>
      <c r="P153" s="3">
        <f>VLOOKUP($F153,Experiment!$A$2:$U$90,MATCH(Results!P$1,Experiment!$A$1:$U$1,0),FALSE)</f>
        <v>0</v>
      </c>
      <c r="Q153" s="2">
        <f>VLOOKUP($F153,Experiment!$A$2:$U$90,MATCH(Results!Q$1,Experiment!$A$1:$U$1,0),FALSE)</f>
        <v>0</v>
      </c>
      <c r="R153" s="3">
        <f>VLOOKUP($F153,Experiment!$A$2:$U$90,MATCH(Results!R$1,Experiment!$A$1:$U$1,0),FALSE)</f>
        <v>0</v>
      </c>
      <c r="S153" s="2">
        <f>VLOOKUP($F153,Experiment!$A$2:$U$90,MATCH(Results!S$1,Experiment!$A$1:$U$1,0),FALSE)</f>
        <v>0</v>
      </c>
      <c r="T153" s="2">
        <f>VLOOKUP($F153,Experiment!$A$2:$U$90,MATCH(Results!T$1,Experiment!$A$1:$U$1,0),FALSE)</f>
        <v>0</v>
      </c>
      <c r="U153" s="2">
        <f>VLOOKUP($F153,Experiment!$A$2:$U$90,MATCH(Results!U$1,Experiment!$A$1:$U$1,0),FALSE)</f>
        <v>0</v>
      </c>
      <c r="V153" s="2">
        <f>VLOOKUP($F153,Experiment!$A$2:$U$90,MATCH(Results!V$1,Experiment!$A$1:$U$1,0),FALSE)</f>
        <v>0</v>
      </c>
      <c r="W153" s="3">
        <f>VLOOKUP($F153,Experiment!$A$2:$U$90,MATCH(Results!W$1,Experiment!$A$1:$U$1,0),FALSE)</f>
        <v>0</v>
      </c>
      <c r="X153" s="3">
        <f>VLOOKUP($F153,Experiment!$A$2:$U$90,MATCH(Results!X$1,Experiment!$A$1:$U$1,0),FALSE)</f>
        <v>0</v>
      </c>
      <c r="Y153" s="2">
        <f>VLOOKUP($F153,Experiment!$A$2:$U$90,MATCH(Results!Y$1,Experiment!$A$1:$U$1,0),FALSE)</f>
        <v>0</v>
      </c>
      <c r="Z153" s="3">
        <f>VLOOKUP($F153,Experiment!$A$2:$U$90,MATCH(Results!Z$1,Experiment!$A$1:$U$1,0),FALSE)</f>
        <v>0</v>
      </c>
      <c r="AA153" s="3">
        <f>VLOOKUP($F153,Experiment!$A$2:$U$90,MATCH(Results!AA$1,Experiment!$A$1:$U$1,0),FALSE)</f>
        <v>0</v>
      </c>
      <c r="AB153" s="3">
        <f>VLOOKUP($F153,Experiment!$A$2:$U$90,MATCH(Results!AB$1,Experiment!$A$1:$U$1,0),FALSE)</f>
        <v>0</v>
      </c>
      <c r="AC153" s="3">
        <f>VLOOKUP($F153,Experiment!$A$2:$U$90,MATCH(Results!AC$1,Experiment!$A$1:$U$1,0),FALSE)</f>
        <v>0</v>
      </c>
      <c r="AD153" s="2">
        <f>VLOOKUP($F153,Experiment!$A$2:$U$90,MATCH(Results!AD$1,Experiment!$A$1:$U$1,0),FALSE)</f>
        <v>0</v>
      </c>
      <c r="AE153" s="2">
        <f>VLOOKUP($F153,Experiment!$A$2:$U$90,MATCH(Results!AE$1,Experiment!$A$1:$U$1,0),FALSE)</f>
        <v>0</v>
      </c>
      <c r="AF153" s="2">
        <f>VLOOKUP($F153,Experiment!$A$2:$U$90,MATCH(Results!AF$1,Experiment!$A$1:$U$1,0),FALSE)</f>
        <v>0</v>
      </c>
      <c r="AG153" s="2"/>
      <c r="AH153" s="3">
        <f>VLOOKUP($F153,Experiment!$A$2:$W$90,MATCH(Results!AH$1,Experiment!$A$1:$W$1,0),FALSE)</f>
        <v>0</v>
      </c>
      <c r="AI153" s="2">
        <f>VLOOKUP($F153,Experiment!$A$2:$X$90,MATCH(Results!AI$1,Experiment!$A$1:$X$1,0),FALSE)</f>
        <v>0</v>
      </c>
      <c r="AJ153" s="2">
        <f>Table1[[#This Row],[Gain]]^Table1[[#This Row],[θ]]</f>
        <v>0</v>
      </c>
      <c r="AK153" s="2">
        <f>-Table1[[#This Row],[λ]]*-Table1[[#This Row],[Loss]]^Table1[[#This Row],[θ]]</f>
        <v>0</v>
      </c>
      <c r="AL153" s="2">
        <f>Table1[[#This Row],[v_n_w_g]]-Table1[[#This Row],[v_n_w_l]]</f>
        <v>0</v>
      </c>
      <c r="AM153" s="2">
        <f>IF(Table1[[#This Row],[diff_v]]&gt;=1,1,0)</f>
        <v>0</v>
      </c>
    </row>
    <row r="154" spans="1:39" hidden="1" x14ac:dyDescent="0.3">
      <c r="A154">
        <v>52</v>
      </c>
      <c r="B154" t="s">
        <v>43</v>
      </c>
      <c r="C154" s="22">
        <f>VLOOKUP(Table1[[#This Row],[Subject]],'Subject Profile'!$A$2:$E$8,4,FALSE)</f>
        <v>1.1960207441678836</v>
      </c>
      <c r="D154" s="22">
        <f>VLOOKUP(Table1[[#This Row],[Subject]],'Subject Profile'!$A$2:$E$8,5,FALSE)</f>
        <v>-1.6</v>
      </c>
      <c r="E154" t="s">
        <v>109</v>
      </c>
      <c r="F154" t="s">
        <v>99</v>
      </c>
      <c r="G154" t="s">
        <v>7</v>
      </c>
      <c r="H154">
        <f>IF(Table1[[#This Row],[decision]]="accept",1,0)</f>
        <v>1</v>
      </c>
      <c r="I154">
        <v>0</v>
      </c>
      <c r="J154">
        <v>550</v>
      </c>
      <c r="K154">
        <v>1664287821</v>
      </c>
      <c r="L154">
        <v>5</v>
      </c>
      <c r="M154" t="str">
        <f>VLOOKUP($F154,Experiment!$A$2:$U$90,MATCH(Results!M$1,Experiment!$A$1:$U$1,0)+1,FALSE)</f>
        <v>G</v>
      </c>
      <c r="N154">
        <f>IF(Table1[[#This Row],[Impact]]="I",0,1)</f>
        <v>1</v>
      </c>
      <c r="O154" s="2">
        <f>VLOOKUP($F154,Experiment!$A$2:$U$90,MATCH(Results!O$1,Experiment!$A$1:$U$1,0),FALSE)</f>
        <v>0</v>
      </c>
      <c r="P154" s="3">
        <f>VLOOKUP($F154,Experiment!$A$2:$U$90,MATCH(Results!P$1,Experiment!$A$1:$U$1,0),FALSE)</f>
        <v>0.5</v>
      </c>
      <c r="Q154" s="2">
        <f>VLOOKUP($F154,Experiment!$A$2:$U$90,MATCH(Results!Q$1,Experiment!$A$1:$U$1,0),FALSE)</f>
        <v>10</v>
      </c>
      <c r="R154" s="3">
        <f>VLOOKUP($F154,Experiment!$A$2:$U$90,MATCH(Results!R$1,Experiment!$A$1:$U$1,0),FALSE)</f>
        <v>0.5</v>
      </c>
      <c r="S154" s="2">
        <f>VLOOKUP($F154,Experiment!$A$2:$U$90,MATCH(Results!S$1,Experiment!$A$1:$U$1,0),FALSE)</f>
        <v>5</v>
      </c>
      <c r="T154" s="2">
        <f>VLOOKUP($F154,Experiment!$A$2:$U$90,MATCH(Results!T$1,Experiment!$A$1:$U$1,0),FALSE)</f>
        <v>25</v>
      </c>
      <c r="U154" s="2">
        <f>VLOOKUP($F154,Experiment!$A$2:$U$90,MATCH(Results!U$1,Experiment!$A$1:$U$1,0),FALSE)</f>
        <v>5</v>
      </c>
      <c r="V154" s="2">
        <f>VLOOKUP($F154,Experiment!$A$2:$U$90,MATCH(Results!V$1,Experiment!$A$1:$U$1,0),FALSE)</f>
        <v>2</v>
      </c>
      <c r="W154" s="3">
        <f>VLOOKUP($F154,Experiment!$A$2:$U$90,MATCH(Results!W$1,Experiment!$A$1:$U$1,0),FALSE)</f>
        <v>0.25</v>
      </c>
      <c r="X154" s="3">
        <f>VLOOKUP($F154,Experiment!$A$2:$U$90,MATCH(Results!X$1,Experiment!$A$1:$U$1,0),FALSE)</f>
        <v>0.75</v>
      </c>
      <c r="Y154" s="2">
        <f>VLOOKUP($F154,Experiment!$A$2:$U$90,MATCH(Results!Y$1,Experiment!$A$1:$U$1,0),FALSE)</f>
        <v>2</v>
      </c>
      <c r="Z154" s="3">
        <f>VLOOKUP($F154,Experiment!$A$2:$U$90,MATCH(Results!Z$1,Experiment!$A$1:$U$1,0),FALSE)</f>
        <v>0.5</v>
      </c>
      <c r="AA154" s="3">
        <f>VLOOKUP($F154,Experiment!$A$2:$U$90,MATCH(Results!AA$1,Experiment!$A$1:$U$1,0),FALSE)</f>
        <v>0.25</v>
      </c>
      <c r="AB154" s="3">
        <f>VLOOKUP($F154,Experiment!$A$2:$U$90,MATCH(Results!AB$1,Experiment!$A$1:$U$1,0),FALSE)</f>
        <v>0.625</v>
      </c>
      <c r="AC154" s="3">
        <f>VLOOKUP($F154,Experiment!$A$2:$U$90,MATCH(Results!AC$1,Experiment!$A$1:$U$1,0),FALSE)</f>
        <v>0.375</v>
      </c>
      <c r="AD154" s="2">
        <f>VLOOKUP($F154,Experiment!$A$2:$U$90,MATCH(Results!AD$1,Experiment!$A$1:$U$1,0),FALSE)</f>
        <v>3.75</v>
      </c>
      <c r="AE154" s="2">
        <f>VLOOKUP($F154,Experiment!$A$2:$U$90,MATCH(Results!AE$1,Experiment!$A$1:$U$1,0),FALSE)</f>
        <v>23.4375</v>
      </c>
      <c r="AF154" s="2">
        <f>VLOOKUP($F154,Experiment!$A$2:$U$90,MATCH(Results!AF$1,Experiment!$A$1:$U$1,0),FALSE)</f>
        <v>4.8412291827592711</v>
      </c>
      <c r="AG154" s="3">
        <f>VLOOKUP($F154,Experiment!$A$2:$W$90,MATCH(Results!AG$1,Experiment!$A$1:$W$1,0),FALSE)</f>
        <v>0.82730419370997643</v>
      </c>
      <c r="AH154" s="3">
        <f>VLOOKUP($F154,Experiment!$A$2:$W$90,MATCH(Results!AH$1,Experiment!$A$1:$W$1,0),FALSE)</f>
        <v>0.38648875795104182</v>
      </c>
      <c r="AI154" s="3">
        <f>VLOOKUP($F154,Experiment!$A$2:$X$90,MATCH(Results!AI$1,Experiment!$A$1:$X$1,0),FALSE)</f>
        <v>0.61351124204895813</v>
      </c>
      <c r="AJ154" s="2">
        <f>Table1[[#This Row],[Gain]]^Table1[[#This Row],[θ]]</f>
        <v>15.704378148368352</v>
      </c>
      <c r="AK154" s="2">
        <f>-Table1[[#This Row],[λ]]*-Table1[[#This Row],[Loss]]^Table1[[#This Row],[θ]]</f>
        <v>0</v>
      </c>
      <c r="AL154" s="2">
        <f>Table1[[#This Row],[v_n_w_g]]-Table1[[#This Row],[v_n_w_l]]</f>
        <v>15.704378148368352</v>
      </c>
      <c r="AM154" s="2">
        <f>IF(Table1[[#This Row],[diff_v]]&gt;=1,1,0)</f>
        <v>1</v>
      </c>
    </row>
    <row r="155" spans="1:39" hidden="1" x14ac:dyDescent="0.3">
      <c r="A155">
        <v>53</v>
      </c>
      <c r="B155" t="s">
        <v>43</v>
      </c>
      <c r="C155" s="22">
        <f>VLOOKUP(Table1[[#This Row],[Subject]],'Subject Profile'!$A$2:$E$8,4,FALSE)</f>
        <v>1.1960207441678836</v>
      </c>
      <c r="D155" s="22">
        <f>VLOOKUP(Table1[[#This Row],[Subject]],'Subject Profile'!$A$2:$E$8,5,FALSE)</f>
        <v>-1.6</v>
      </c>
      <c r="E155" t="s">
        <v>109</v>
      </c>
      <c r="F155" t="s">
        <v>75</v>
      </c>
      <c r="G155" t="s">
        <v>7</v>
      </c>
      <c r="H155">
        <f>IF(Table1[[#This Row],[decision]]="accept",1,0)</f>
        <v>1</v>
      </c>
      <c r="I155">
        <v>70</v>
      </c>
      <c r="J155">
        <v>620</v>
      </c>
      <c r="K155">
        <v>1664287825</v>
      </c>
      <c r="L155">
        <v>4</v>
      </c>
      <c r="M155" t="str">
        <f>VLOOKUP($F155,Experiment!$A$2:$U$90,MATCH(Results!M$1,Experiment!$A$1:$U$1,0)+1,FALSE)</f>
        <v>I</v>
      </c>
      <c r="N155">
        <f>IF(Table1[[#This Row],[Impact]]="I",0,1)</f>
        <v>0</v>
      </c>
      <c r="O155" s="2">
        <f>VLOOKUP($F155,Experiment!$A$2:$U$90,MATCH(Results!O$1,Experiment!$A$1:$U$1,0),FALSE)</f>
        <v>-50</v>
      </c>
      <c r="P155" s="3">
        <f>VLOOKUP($F155,Experiment!$A$2:$U$90,MATCH(Results!P$1,Experiment!$A$1:$U$1,0),FALSE)</f>
        <v>0.5</v>
      </c>
      <c r="Q155" s="2">
        <f>VLOOKUP($F155,Experiment!$A$2:$U$90,MATCH(Results!Q$1,Experiment!$A$1:$U$1,0),FALSE)</f>
        <v>70</v>
      </c>
      <c r="R155" s="3">
        <f>VLOOKUP($F155,Experiment!$A$2:$U$90,MATCH(Results!R$1,Experiment!$A$1:$U$1,0),FALSE)</f>
        <v>0.5</v>
      </c>
      <c r="S155" s="2">
        <f>VLOOKUP($F155,Experiment!$A$2:$U$90,MATCH(Results!S$1,Experiment!$A$1:$U$1,0),FALSE)</f>
        <v>10</v>
      </c>
      <c r="T155" s="2">
        <f>VLOOKUP($F155,Experiment!$A$2:$U$90,MATCH(Results!T$1,Experiment!$A$1:$U$1,0),FALSE)</f>
        <v>3600</v>
      </c>
      <c r="U155" s="2">
        <f>VLOOKUP($F155,Experiment!$A$2:$U$90,MATCH(Results!U$1,Experiment!$A$1:$U$1,0),FALSE)</f>
        <v>60</v>
      </c>
      <c r="V155" s="2">
        <f>VLOOKUP($F155,Experiment!$A$2:$U$90,MATCH(Results!V$1,Experiment!$A$1:$U$1,0),FALSE)</f>
        <v>2</v>
      </c>
      <c r="W155" s="3">
        <f>VLOOKUP($F155,Experiment!$A$2:$U$90,MATCH(Results!W$1,Experiment!$A$1:$U$1,0),FALSE)</f>
        <v>0.25</v>
      </c>
      <c r="X155" s="3">
        <f>VLOOKUP($F155,Experiment!$A$2:$U$90,MATCH(Results!X$1,Experiment!$A$1:$U$1,0),FALSE)</f>
        <v>0.75</v>
      </c>
      <c r="Y155" s="2">
        <f>VLOOKUP($F155,Experiment!$A$2:$U$90,MATCH(Results!Y$1,Experiment!$A$1:$U$1,0),FALSE)</f>
        <v>1</v>
      </c>
      <c r="Z155" s="3">
        <f>VLOOKUP($F155,Experiment!$A$2:$U$90,MATCH(Results!Z$1,Experiment!$A$1:$U$1,0),FALSE)</f>
        <v>0.25</v>
      </c>
      <c r="AA155" s="3">
        <f>VLOOKUP($F155,Experiment!$A$2:$U$90,MATCH(Results!AA$1,Experiment!$A$1:$U$1,0),FALSE)</f>
        <v>0.5</v>
      </c>
      <c r="AB155" s="3">
        <f>VLOOKUP($F155,Experiment!$A$2:$U$90,MATCH(Results!AB$1,Experiment!$A$1:$U$1,0),FALSE)</f>
        <v>0.375</v>
      </c>
      <c r="AC155" s="3">
        <f>VLOOKUP($F155,Experiment!$A$2:$U$90,MATCH(Results!AC$1,Experiment!$A$1:$U$1,0),FALSE)</f>
        <v>0.625</v>
      </c>
      <c r="AD155" s="2">
        <f>VLOOKUP($F155,Experiment!$A$2:$U$90,MATCH(Results!AD$1,Experiment!$A$1:$U$1,0),FALSE)</f>
        <v>25</v>
      </c>
      <c r="AE155" s="2">
        <f>VLOOKUP($F155,Experiment!$A$2:$U$90,MATCH(Results!AE$1,Experiment!$A$1:$U$1,0),FALSE)</f>
        <v>3375</v>
      </c>
      <c r="AF155" s="2">
        <f>VLOOKUP($F155,Experiment!$A$2:$U$90,MATCH(Results!AF$1,Experiment!$A$1:$U$1,0),FALSE)</f>
        <v>58.094750193111253</v>
      </c>
      <c r="AG155" s="3">
        <f>VLOOKUP($F155,Experiment!$A$2:$W$90,MATCH(Results!AG$1,Experiment!$A$1:$W$1,0),FALSE)</f>
        <v>1</v>
      </c>
      <c r="AH155" s="3">
        <f>VLOOKUP($F155,Experiment!$A$2:$W$90,MATCH(Results!AH$1,Experiment!$A$1:$W$1,0),FALSE)</f>
        <v>0.625</v>
      </c>
      <c r="AI155" s="3">
        <f>VLOOKUP($F155,Experiment!$A$2:$X$90,MATCH(Results!AI$1,Experiment!$A$1:$X$1,0),FALSE)</f>
        <v>0.375</v>
      </c>
      <c r="AJ155" s="2">
        <f>Table1[[#This Row],[Gain]]^Table1[[#This Row],[θ]]</f>
        <v>160.98133731857229</v>
      </c>
      <c r="AK155" s="2">
        <f>-Table1[[#This Row],[λ]]*-Table1[[#This Row],[Loss]]^Table1[[#This Row],[θ]]</f>
        <v>172.23577024121218</v>
      </c>
      <c r="AL155" s="2">
        <f>Table1[[#This Row],[v_n_w_g]]-Table1[[#This Row],[v_n_w_l]]</f>
        <v>-11.254432922639893</v>
      </c>
      <c r="AM155" s="2">
        <f>IF(Table1[[#This Row],[diff_v]]&gt;=1,1,0)</f>
        <v>0</v>
      </c>
    </row>
    <row r="156" spans="1:39" hidden="1" x14ac:dyDescent="0.3">
      <c r="A156">
        <v>54</v>
      </c>
      <c r="B156" t="s">
        <v>43</v>
      </c>
      <c r="C156" s="22">
        <f>VLOOKUP(Table1[[#This Row],[Subject]],'Subject Profile'!$A$2:$E$8,4,FALSE)</f>
        <v>1.1960207441678836</v>
      </c>
      <c r="D156" s="22">
        <f>VLOOKUP(Table1[[#This Row],[Subject]],'Subject Profile'!$A$2:$E$8,5,FALSE)</f>
        <v>-1.6</v>
      </c>
      <c r="E156" t="s">
        <v>109</v>
      </c>
      <c r="F156" t="s">
        <v>52</v>
      </c>
      <c r="G156" t="s">
        <v>5</v>
      </c>
      <c r="H156">
        <f>IF(Table1[[#This Row],[decision]]="accept",1,0)</f>
        <v>0</v>
      </c>
      <c r="I156">
        <v>0</v>
      </c>
      <c r="J156">
        <v>620</v>
      </c>
      <c r="K156">
        <v>1664287828</v>
      </c>
      <c r="L156">
        <v>3</v>
      </c>
      <c r="M156" t="str">
        <f>VLOOKUP($F156,Experiment!$A$2:$U$90,MATCH(Results!M$1,Experiment!$A$1:$U$1,0)+1,FALSE)</f>
        <v>I</v>
      </c>
      <c r="N156">
        <f>IF(Table1[[#This Row],[Impact]]="I",0,1)</f>
        <v>0</v>
      </c>
      <c r="O156" s="2">
        <f>VLOOKUP($F156,Experiment!$A$2:$U$90,MATCH(Results!O$1,Experiment!$A$1:$U$1,0),FALSE)</f>
        <v>-10</v>
      </c>
      <c r="P156" s="3">
        <f>VLOOKUP($F156,Experiment!$A$2:$U$90,MATCH(Results!P$1,Experiment!$A$1:$U$1,0),FALSE)</f>
        <v>0.5</v>
      </c>
      <c r="Q156" s="2">
        <f>VLOOKUP($F156,Experiment!$A$2:$U$90,MATCH(Results!Q$1,Experiment!$A$1:$U$1,0),FALSE)</f>
        <v>10</v>
      </c>
      <c r="R156" s="3">
        <f>VLOOKUP($F156,Experiment!$A$2:$U$90,MATCH(Results!R$1,Experiment!$A$1:$U$1,0),FALSE)</f>
        <v>0.5</v>
      </c>
      <c r="S156" s="2">
        <f>VLOOKUP($F156,Experiment!$A$2:$U$90,MATCH(Results!S$1,Experiment!$A$1:$U$1,0),FALSE)</f>
        <v>0</v>
      </c>
      <c r="T156" s="2">
        <f>VLOOKUP($F156,Experiment!$A$2:$U$90,MATCH(Results!T$1,Experiment!$A$1:$U$1,0),FALSE)</f>
        <v>100</v>
      </c>
      <c r="U156" s="2">
        <f>VLOOKUP($F156,Experiment!$A$2:$U$90,MATCH(Results!U$1,Experiment!$A$1:$U$1,0),FALSE)</f>
        <v>10</v>
      </c>
      <c r="V156" s="2">
        <f>VLOOKUP($F156,Experiment!$A$2:$U$90,MATCH(Results!V$1,Experiment!$A$1:$U$1,0),FALSE)</f>
        <v>4</v>
      </c>
      <c r="W156" s="3">
        <f>VLOOKUP($F156,Experiment!$A$2:$U$90,MATCH(Results!W$1,Experiment!$A$1:$U$1,0),FALSE)</f>
        <v>0.25</v>
      </c>
      <c r="X156" s="3">
        <f>VLOOKUP($F156,Experiment!$A$2:$U$90,MATCH(Results!X$1,Experiment!$A$1:$U$1,0),FALSE)</f>
        <v>0.75</v>
      </c>
      <c r="Y156" s="2">
        <f>VLOOKUP($F156,Experiment!$A$2:$U$90,MATCH(Results!Y$1,Experiment!$A$1:$U$1,0),FALSE)</f>
        <v>1</v>
      </c>
      <c r="Z156" s="3">
        <f>VLOOKUP($F156,Experiment!$A$2:$U$90,MATCH(Results!Z$1,Experiment!$A$1:$U$1,0),FALSE)</f>
        <v>0.25</v>
      </c>
      <c r="AA156" s="3">
        <f>VLOOKUP($F156,Experiment!$A$2:$U$90,MATCH(Results!AA$1,Experiment!$A$1:$U$1,0),FALSE)</f>
        <v>0.5</v>
      </c>
      <c r="AB156" s="3">
        <f>VLOOKUP($F156,Experiment!$A$2:$U$90,MATCH(Results!AB$1,Experiment!$A$1:$U$1,0),FALSE)</f>
        <v>0.375</v>
      </c>
      <c r="AC156" s="3">
        <f>VLOOKUP($F156,Experiment!$A$2:$U$90,MATCH(Results!AC$1,Experiment!$A$1:$U$1,0),FALSE)</f>
        <v>0.625</v>
      </c>
      <c r="AD156" s="2">
        <f>VLOOKUP($F156,Experiment!$A$2:$U$90,MATCH(Results!AD$1,Experiment!$A$1:$U$1,0),FALSE)</f>
        <v>2.5</v>
      </c>
      <c r="AE156" s="2">
        <f>VLOOKUP($F156,Experiment!$A$2:$U$90,MATCH(Results!AE$1,Experiment!$A$1:$U$1,0),FALSE)</f>
        <v>93.75</v>
      </c>
      <c r="AF156" s="2">
        <f>VLOOKUP($F156,Experiment!$A$2:$U$90,MATCH(Results!AF$1,Experiment!$A$1:$U$1,0),FALSE)</f>
        <v>9.6824583655185421</v>
      </c>
      <c r="AG156" s="3">
        <f>VLOOKUP($F156,Experiment!$A$2:$W$90,MATCH(Results!AG$1,Experiment!$A$1:$W$1,0),FALSE)</f>
        <v>1</v>
      </c>
      <c r="AH156" s="3">
        <f>VLOOKUP($F156,Experiment!$A$2:$W$90,MATCH(Results!AH$1,Experiment!$A$1:$W$1,0),FALSE)</f>
        <v>0.625</v>
      </c>
      <c r="AI156" s="3">
        <f>VLOOKUP($F156,Experiment!$A$2:$X$90,MATCH(Results!AI$1,Experiment!$A$1:$X$1,0),FALSE)</f>
        <v>0.375</v>
      </c>
      <c r="AJ156" s="2">
        <f>Table1[[#This Row],[Gain]]^Table1[[#This Row],[θ]]</f>
        <v>15.704378148368352</v>
      </c>
      <c r="AK156" s="2">
        <f>-Table1[[#This Row],[λ]]*-Table1[[#This Row],[Loss]]^Table1[[#This Row],[θ]]</f>
        <v>25.127005037389367</v>
      </c>
      <c r="AL156" s="2">
        <f>Table1[[#This Row],[v_n_w_g]]-Table1[[#This Row],[v_n_w_l]]</f>
        <v>-9.4226268890210143</v>
      </c>
      <c r="AM156" s="2">
        <f>IF(Table1[[#This Row],[diff_v]]&gt;=1,1,0)</f>
        <v>0</v>
      </c>
    </row>
    <row r="157" spans="1:39" hidden="1" x14ac:dyDescent="0.3">
      <c r="A157">
        <v>55</v>
      </c>
      <c r="B157" t="s">
        <v>43</v>
      </c>
      <c r="C157" s="22">
        <f>VLOOKUP(Table1[[#This Row],[Subject]],'Subject Profile'!$A$2:$E$8,4,FALSE)</f>
        <v>1.1960207441678836</v>
      </c>
      <c r="D157" s="22">
        <f>VLOOKUP(Table1[[#This Row],[Subject]],'Subject Profile'!$A$2:$E$8,5,FALSE)</f>
        <v>-1.6</v>
      </c>
      <c r="E157" t="s">
        <v>109</v>
      </c>
      <c r="F157" t="s">
        <v>50</v>
      </c>
      <c r="G157" t="s">
        <v>7</v>
      </c>
      <c r="H157">
        <f>IF(Table1[[#This Row],[decision]]="accept",1,0)</f>
        <v>1</v>
      </c>
      <c r="I157">
        <v>180</v>
      </c>
      <c r="J157">
        <v>800</v>
      </c>
      <c r="K157">
        <v>1664287832</v>
      </c>
      <c r="L157">
        <v>4</v>
      </c>
      <c r="M157" t="str">
        <f>VLOOKUP($F157,Experiment!$A$2:$U$90,MATCH(Results!M$1,Experiment!$A$1:$U$1,0)+1,FALSE)</f>
        <v>I</v>
      </c>
      <c r="N157">
        <f>IF(Table1[[#This Row],[Impact]]="I",0,1)</f>
        <v>0</v>
      </c>
      <c r="O157" s="2">
        <f>VLOOKUP($F157,Experiment!$A$2:$U$90,MATCH(Results!O$1,Experiment!$A$1:$U$1,0),FALSE)</f>
        <v>-90</v>
      </c>
      <c r="P157" s="3">
        <f>VLOOKUP($F157,Experiment!$A$2:$U$90,MATCH(Results!P$1,Experiment!$A$1:$U$1,0),FALSE)</f>
        <v>0.5</v>
      </c>
      <c r="Q157" s="2">
        <f>VLOOKUP($F157,Experiment!$A$2:$U$90,MATCH(Results!Q$1,Experiment!$A$1:$U$1,0),FALSE)</f>
        <v>180</v>
      </c>
      <c r="R157" s="3">
        <f>VLOOKUP($F157,Experiment!$A$2:$U$90,MATCH(Results!R$1,Experiment!$A$1:$U$1,0),FALSE)</f>
        <v>0.5</v>
      </c>
      <c r="S157" s="2">
        <f>VLOOKUP($F157,Experiment!$A$2:$U$90,MATCH(Results!S$1,Experiment!$A$1:$U$1,0),FALSE)</f>
        <v>45</v>
      </c>
      <c r="T157" s="2">
        <f>VLOOKUP($F157,Experiment!$A$2:$U$90,MATCH(Results!T$1,Experiment!$A$1:$U$1,0),FALSE)</f>
        <v>18225</v>
      </c>
      <c r="U157" s="2">
        <f>VLOOKUP($F157,Experiment!$A$2:$U$90,MATCH(Results!U$1,Experiment!$A$1:$U$1,0),FALSE)</f>
        <v>135</v>
      </c>
      <c r="V157" s="2">
        <f>VLOOKUP($F157,Experiment!$A$2:$U$90,MATCH(Results!V$1,Experiment!$A$1:$U$1,0),FALSE)</f>
        <v>4</v>
      </c>
      <c r="W157" s="3">
        <f>VLOOKUP($F157,Experiment!$A$2:$U$90,MATCH(Results!W$1,Experiment!$A$1:$U$1,0),FALSE)</f>
        <v>0.75</v>
      </c>
      <c r="X157" s="3">
        <f>VLOOKUP($F157,Experiment!$A$2:$U$90,MATCH(Results!X$1,Experiment!$A$1:$U$1,0),FALSE)</f>
        <v>0.25</v>
      </c>
      <c r="Y157" s="2">
        <f>VLOOKUP($F157,Experiment!$A$2:$U$90,MATCH(Results!Y$1,Experiment!$A$1:$U$1,0),FALSE)</f>
        <v>2</v>
      </c>
      <c r="Z157" s="3">
        <f>VLOOKUP($F157,Experiment!$A$2:$U$90,MATCH(Results!Z$1,Experiment!$A$1:$U$1,0),FALSE)</f>
        <v>0.05</v>
      </c>
      <c r="AA157" s="3">
        <f>VLOOKUP($F157,Experiment!$A$2:$U$90,MATCH(Results!AA$1,Experiment!$A$1:$U$1,0),FALSE)</f>
        <v>0.2</v>
      </c>
      <c r="AB157" s="3">
        <f>VLOOKUP($F157,Experiment!$A$2:$U$90,MATCH(Results!AB$1,Experiment!$A$1:$U$1,0),FALSE)</f>
        <v>0.42499999999999999</v>
      </c>
      <c r="AC157" s="3">
        <f>VLOOKUP($F157,Experiment!$A$2:$U$90,MATCH(Results!AC$1,Experiment!$A$1:$U$1,0),FALSE)</f>
        <v>0.57499999999999996</v>
      </c>
      <c r="AD157" s="2">
        <f>VLOOKUP($F157,Experiment!$A$2:$U$90,MATCH(Results!AD$1,Experiment!$A$1:$U$1,0),FALSE)</f>
        <v>65.249999999999986</v>
      </c>
      <c r="AE157" s="2">
        <f>VLOOKUP($F157,Experiment!$A$2:$U$90,MATCH(Results!AE$1,Experiment!$A$1:$U$1,0),FALSE)</f>
        <v>17814.9375</v>
      </c>
      <c r="AF157" s="2">
        <f>VLOOKUP($F157,Experiment!$A$2:$U$90,MATCH(Results!AF$1,Experiment!$A$1:$U$1,0),FALSE)</f>
        <v>133.47260954967501</v>
      </c>
      <c r="AG157" s="3">
        <f>VLOOKUP($F157,Experiment!$A$2:$W$90,MATCH(Results!AG$1,Experiment!$A$1:$W$1,0),FALSE)</f>
        <v>1</v>
      </c>
      <c r="AH157" s="3">
        <f>VLOOKUP($F157,Experiment!$A$2:$W$90,MATCH(Results!AH$1,Experiment!$A$1:$W$1,0),FALSE)</f>
        <v>0.57499999999999996</v>
      </c>
      <c r="AI157" s="3">
        <f>VLOOKUP($F157,Experiment!$A$2:$X$90,MATCH(Results!AI$1,Experiment!$A$1:$X$1,0),FALSE)</f>
        <v>0.42500000000000004</v>
      </c>
      <c r="AJ157" s="2">
        <f>Table1[[#This Row],[Gain]]^Table1[[#This Row],[θ]]</f>
        <v>498.1414721148987</v>
      </c>
      <c r="AK157" s="2">
        <f>-Table1[[#This Row],[λ]]*-Table1[[#This Row],[Loss]]^Table1[[#This Row],[θ]]</f>
        <v>347.88408658650894</v>
      </c>
      <c r="AL157" s="2">
        <f>Table1[[#This Row],[v_n_w_g]]-Table1[[#This Row],[v_n_w_l]]</f>
        <v>150.25738552838976</v>
      </c>
      <c r="AM157" s="2">
        <f>IF(Table1[[#This Row],[diff_v]]&gt;=1,1,0)</f>
        <v>1</v>
      </c>
    </row>
    <row r="158" spans="1:39" hidden="1" x14ac:dyDescent="0.3">
      <c r="A158">
        <v>56</v>
      </c>
      <c r="B158" t="s">
        <v>43</v>
      </c>
      <c r="C158" s="22">
        <f>VLOOKUP(Table1[[#This Row],[Subject]],'Subject Profile'!$A$2:$E$8,4,FALSE)</f>
        <v>1.1960207441678836</v>
      </c>
      <c r="D158" s="22">
        <f>VLOOKUP(Table1[[#This Row],[Subject]],'Subject Profile'!$A$2:$E$8,5,FALSE)</f>
        <v>-1.6</v>
      </c>
      <c r="E158" t="s">
        <v>109</v>
      </c>
      <c r="F158" t="s">
        <v>60</v>
      </c>
      <c r="G158" t="s">
        <v>61</v>
      </c>
      <c r="H158">
        <f>IF(Table1[[#This Row],[decision]]="accept",1,0)</f>
        <v>0</v>
      </c>
      <c r="I158">
        <v>0</v>
      </c>
      <c r="J158">
        <v>800</v>
      </c>
      <c r="K158">
        <v>1664287835</v>
      </c>
      <c r="L158">
        <v>3</v>
      </c>
      <c r="M158" t="str">
        <f>VLOOKUP($F158,Experiment!$A$2:$U$90,MATCH(Results!M$1,Experiment!$A$1:$U$1,0)+1,FALSE)</f>
        <v>D</v>
      </c>
      <c r="N158">
        <f>IF(Table1[[#This Row],[Impact]]="I",0,1)</f>
        <v>1</v>
      </c>
      <c r="O158" s="2">
        <f>VLOOKUP($F158,Experiment!$A$2:$U$90,MATCH(Results!O$1,Experiment!$A$1:$U$1,0),FALSE)</f>
        <v>0</v>
      </c>
      <c r="P158" s="3">
        <f>VLOOKUP($F158,Experiment!$A$2:$U$90,MATCH(Results!P$1,Experiment!$A$1:$U$1,0),FALSE)</f>
        <v>0</v>
      </c>
      <c r="Q158" s="2">
        <f>VLOOKUP($F158,Experiment!$A$2:$U$90,MATCH(Results!Q$1,Experiment!$A$1:$U$1,0),FALSE)</f>
        <v>0</v>
      </c>
      <c r="R158" s="3">
        <f>VLOOKUP($F158,Experiment!$A$2:$U$90,MATCH(Results!R$1,Experiment!$A$1:$U$1,0),FALSE)</f>
        <v>0</v>
      </c>
      <c r="S158" s="2">
        <f>VLOOKUP($F158,Experiment!$A$2:$U$90,MATCH(Results!S$1,Experiment!$A$1:$U$1,0),FALSE)</f>
        <v>0</v>
      </c>
      <c r="T158" s="2">
        <f>VLOOKUP($F158,Experiment!$A$2:$U$90,MATCH(Results!T$1,Experiment!$A$1:$U$1,0),FALSE)</f>
        <v>0</v>
      </c>
      <c r="U158" s="2">
        <f>VLOOKUP($F158,Experiment!$A$2:$U$90,MATCH(Results!U$1,Experiment!$A$1:$U$1,0),FALSE)</f>
        <v>0</v>
      </c>
      <c r="V158" s="2">
        <f>VLOOKUP($F158,Experiment!$A$2:$U$90,MATCH(Results!V$1,Experiment!$A$1:$U$1,0),FALSE)</f>
        <v>0</v>
      </c>
      <c r="W158" s="3">
        <f>VLOOKUP($F158,Experiment!$A$2:$U$90,MATCH(Results!W$1,Experiment!$A$1:$U$1,0),FALSE)</f>
        <v>0</v>
      </c>
      <c r="X158" s="3">
        <f>VLOOKUP($F158,Experiment!$A$2:$U$90,MATCH(Results!X$1,Experiment!$A$1:$U$1,0),FALSE)</f>
        <v>0</v>
      </c>
      <c r="Y158" s="2">
        <f>VLOOKUP($F158,Experiment!$A$2:$U$90,MATCH(Results!Y$1,Experiment!$A$1:$U$1,0),FALSE)</f>
        <v>0</v>
      </c>
      <c r="Z158" s="3">
        <f>VLOOKUP($F158,Experiment!$A$2:$U$90,MATCH(Results!Z$1,Experiment!$A$1:$U$1,0),FALSE)</f>
        <v>0</v>
      </c>
      <c r="AA158" s="3">
        <f>VLOOKUP($F158,Experiment!$A$2:$U$90,MATCH(Results!AA$1,Experiment!$A$1:$U$1,0),FALSE)</f>
        <v>0</v>
      </c>
      <c r="AB158" s="3">
        <f>VLOOKUP($F158,Experiment!$A$2:$U$90,MATCH(Results!AB$1,Experiment!$A$1:$U$1,0),FALSE)</f>
        <v>0</v>
      </c>
      <c r="AC158" s="3">
        <f>VLOOKUP($F158,Experiment!$A$2:$U$90,MATCH(Results!AC$1,Experiment!$A$1:$U$1,0),FALSE)</f>
        <v>0</v>
      </c>
      <c r="AD158" s="2">
        <f>VLOOKUP($F158,Experiment!$A$2:$U$90,MATCH(Results!AD$1,Experiment!$A$1:$U$1,0),FALSE)</f>
        <v>0</v>
      </c>
      <c r="AE158" s="2">
        <f>VLOOKUP($F158,Experiment!$A$2:$U$90,MATCH(Results!AE$1,Experiment!$A$1:$U$1,0),FALSE)</f>
        <v>0</v>
      </c>
      <c r="AF158" s="2">
        <f>VLOOKUP($F158,Experiment!$A$2:$U$90,MATCH(Results!AF$1,Experiment!$A$1:$U$1,0),FALSE)</f>
        <v>0</v>
      </c>
      <c r="AG158" s="2"/>
      <c r="AH158" s="3">
        <f>VLOOKUP($F158,Experiment!$A$2:$W$90,MATCH(Results!AH$1,Experiment!$A$1:$W$1,0),FALSE)</f>
        <v>0</v>
      </c>
      <c r="AI158" s="2">
        <f>VLOOKUP($F158,Experiment!$A$2:$X$90,MATCH(Results!AI$1,Experiment!$A$1:$X$1,0),FALSE)</f>
        <v>0</v>
      </c>
      <c r="AJ158" s="2">
        <f>Table1[[#This Row],[Gain]]^Table1[[#This Row],[θ]]</f>
        <v>0</v>
      </c>
      <c r="AK158" s="2">
        <f>-Table1[[#This Row],[λ]]*-Table1[[#This Row],[Loss]]^Table1[[#This Row],[θ]]</f>
        <v>0</v>
      </c>
      <c r="AL158" s="2">
        <f>Table1[[#This Row],[v_n_w_g]]-Table1[[#This Row],[v_n_w_l]]</f>
        <v>0</v>
      </c>
      <c r="AM158" s="2">
        <f>IF(Table1[[#This Row],[diff_v]]&gt;=1,1,0)</f>
        <v>0</v>
      </c>
    </row>
    <row r="159" spans="1:39" hidden="1" x14ac:dyDescent="0.3">
      <c r="A159">
        <v>57</v>
      </c>
      <c r="B159" t="s">
        <v>43</v>
      </c>
      <c r="C159" s="22">
        <f>VLOOKUP(Table1[[#This Row],[Subject]],'Subject Profile'!$A$2:$E$8,4,FALSE)</f>
        <v>1.1960207441678836</v>
      </c>
      <c r="D159" s="22">
        <f>VLOOKUP(Table1[[#This Row],[Subject]],'Subject Profile'!$A$2:$E$8,5,FALSE)</f>
        <v>-1.6</v>
      </c>
      <c r="E159" t="s">
        <v>109</v>
      </c>
      <c r="F159" t="s">
        <v>83</v>
      </c>
      <c r="G159" t="s">
        <v>5</v>
      </c>
      <c r="H159">
        <f>IF(Table1[[#This Row],[decision]]="accept",1,0)</f>
        <v>0</v>
      </c>
      <c r="I159">
        <v>0</v>
      </c>
      <c r="J159">
        <v>800</v>
      </c>
      <c r="K159">
        <v>1664287839</v>
      </c>
      <c r="L159">
        <v>4</v>
      </c>
      <c r="M159" t="str">
        <f>VLOOKUP($F159,Experiment!$A$2:$U$90,MATCH(Results!M$1,Experiment!$A$1:$U$1,0)+1,FALSE)</f>
        <v>I</v>
      </c>
      <c r="N159">
        <f>IF(Table1[[#This Row],[Impact]]="I",0,1)</f>
        <v>0</v>
      </c>
      <c r="O159" s="2">
        <f>VLOOKUP($F159,Experiment!$A$2:$U$90,MATCH(Results!O$1,Experiment!$A$1:$U$1,0),FALSE)</f>
        <v>-50</v>
      </c>
      <c r="P159" s="3">
        <f>VLOOKUP($F159,Experiment!$A$2:$U$90,MATCH(Results!P$1,Experiment!$A$1:$U$1,0),FALSE)</f>
        <v>0.5</v>
      </c>
      <c r="Q159" s="2">
        <f>VLOOKUP($F159,Experiment!$A$2:$U$90,MATCH(Results!Q$1,Experiment!$A$1:$U$1,0),FALSE)</f>
        <v>40</v>
      </c>
      <c r="R159" s="3">
        <f>VLOOKUP($F159,Experiment!$A$2:$U$90,MATCH(Results!R$1,Experiment!$A$1:$U$1,0),FALSE)</f>
        <v>0.5</v>
      </c>
      <c r="S159" s="2">
        <f>VLOOKUP($F159,Experiment!$A$2:$U$90,MATCH(Results!S$1,Experiment!$A$1:$U$1,0),FALSE)</f>
        <v>-5</v>
      </c>
      <c r="T159" s="2">
        <f>VLOOKUP($F159,Experiment!$A$2:$U$90,MATCH(Results!T$1,Experiment!$A$1:$U$1,0),FALSE)</f>
        <v>2025</v>
      </c>
      <c r="U159" s="2">
        <f>VLOOKUP($F159,Experiment!$A$2:$U$90,MATCH(Results!U$1,Experiment!$A$1:$U$1,0),FALSE)</f>
        <v>45</v>
      </c>
      <c r="V159" s="2">
        <f>VLOOKUP($F159,Experiment!$A$2:$U$90,MATCH(Results!V$1,Experiment!$A$1:$U$1,0),FALSE)</f>
        <v>2</v>
      </c>
      <c r="W159" s="3">
        <f>VLOOKUP($F159,Experiment!$A$2:$U$90,MATCH(Results!W$1,Experiment!$A$1:$U$1,0),FALSE)</f>
        <v>0.25</v>
      </c>
      <c r="X159" s="3">
        <f>VLOOKUP($F159,Experiment!$A$2:$U$90,MATCH(Results!X$1,Experiment!$A$1:$U$1,0),FALSE)</f>
        <v>0.75</v>
      </c>
      <c r="Y159" s="2">
        <f>VLOOKUP($F159,Experiment!$A$2:$U$90,MATCH(Results!Y$1,Experiment!$A$1:$U$1,0),FALSE)</f>
        <v>2</v>
      </c>
      <c r="Z159" s="3">
        <f>VLOOKUP($F159,Experiment!$A$2:$U$90,MATCH(Results!Z$1,Experiment!$A$1:$U$1,0),FALSE)</f>
        <v>0.5</v>
      </c>
      <c r="AA159" s="3">
        <f>VLOOKUP($F159,Experiment!$A$2:$U$90,MATCH(Results!AA$1,Experiment!$A$1:$U$1,0),FALSE)</f>
        <v>0.25</v>
      </c>
      <c r="AB159" s="3">
        <f>VLOOKUP($F159,Experiment!$A$2:$U$90,MATCH(Results!AB$1,Experiment!$A$1:$U$1,0),FALSE)</f>
        <v>0.625</v>
      </c>
      <c r="AC159" s="3">
        <f>VLOOKUP($F159,Experiment!$A$2:$U$90,MATCH(Results!AC$1,Experiment!$A$1:$U$1,0),FALSE)</f>
        <v>0.375</v>
      </c>
      <c r="AD159" s="2">
        <f>VLOOKUP($F159,Experiment!$A$2:$U$90,MATCH(Results!AD$1,Experiment!$A$1:$U$1,0),FALSE)</f>
        <v>-16.25</v>
      </c>
      <c r="AE159" s="2">
        <f>VLOOKUP($F159,Experiment!$A$2:$U$90,MATCH(Results!AE$1,Experiment!$A$1:$U$1,0),FALSE)</f>
        <v>1898.4375</v>
      </c>
      <c r="AF159" s="2">
        <f>VLOOKUP($F159,Experiment!$A$2:$U$90,MATCH(Results!AF$1,Experiment!$A$1:$U$1,0),FALSE)</f>
        <v>43.571062644833439</v>
      </c>
      <c r="AG159" s="3">
        <f>VLOOKUP($F159,Experiment!$A$2:$W$90,MATCH(Results!AG$1,Experiment!$A$1:$W$1,0),FALSE)</f>
        <v>0.82730419370997643</v>
      </c>
      <c r="AH159" s="3">
        <f>VLOOKUP($F159,Experiment!$A$2:$W$90,MATCH(Results!AH$1,Experiment!$A$1:$W$1,0),FALSE)</f>
        <v>0.38648875795104182</v>
      </c>
      <c r="AI159" s="3">
        <f>VLOOKUP($F159,Experiment!$A$2:$X$90,MATCH(Results!AI$1,Experiment!$A$1:$X$1,0),FALSE)</f>
        <v>0.61351124204895813</v>
      </c>
      <c r="AJ159" s="2">
        <f>Table1[[#This Row],[Gain]]^Table1[[#This Row],[θ]]</f>
        <v>82.432217522931154</v>
      </c>
      <c r="AK159" s="2">
        <f>-Table1[[#This Row],[λ]]*-Table1[[#This Row],[Loss]]^Table1[[#This Row],[θ]]</f>
        <v>172.23577024121218</v>
      </c>
      <c r="AL159" s="2">
        <f>Table1[[#This Row],[v_n_w_g]]-Table1[[#This Row],[v_n_w_l]]</f>
        <v>-89.803552718281026</v>
      </c>
      <c r="AM159" s="2">
        <f>IF(Table1[[#This Row],[diff_v]]&gt;=1,1,0)</f>
        <v>0</v>
      </c>
    </row>
    <row r="160" spans="1:39" hidden="1" x14ac:dyDescent="0.3">
      <c r="A160">
        <v>58</v>
      </c>
      <c r="B160" t="s">
        <v>43</v>
      </c>
      <c r="C160" s="22">
        <f>VLOOKUP(Table1[[#This Row],[Subject]],'Subject Profile'!$A$2:$E$8,4,FALSE)</f>
        <v>1.1960207441678836</v>
      </c>
      <c r="D160" s="22">
        <f>VLOOKUP(Table1[[#This Row],[Subject]],'Subject Profile'!$A$2:$E$8,5,FALSE)</f>
        <v>-1.6</v>
      </c>
      <c r="E160" t="s">
        <v>109</v>
      </c>
      <c r="F160" t="s">
        <v>55</v>
      </c>
      <c r="G160" t="s">
        <v>56</v>
      </c>
      <c r="H160">
        <f>IF(Table1[[#This Row],[decision]]="accept",1,0)</f>
        <v>0</v>
      </c>
      <c r="I160">
        <v>0</v>
      </c>
      <c r="J160">
        <v>800</v>
      </c>
      <c r="K160">
        <v>1664287845</v>
      </c>
      <c r="L160">
        <v>6</v>
      </c>
      <c r="M160" t="str">
        <f>VLOOKUP($F160,Experiment!$A$2:$U$90,MATCH(Results!M$1,Experiment!$A$1:$U$1,0)+1,FALSE)</f>
        <v>R</v>
      </c>
      <c r="N160">
        <f>IF(Table1[[#This Row],[Impact]]="I",0,1)</f>
        <v>1</v>
      </c>
      <c r="O160" s="2">
        <f>VLOOKUP($F160,Experiment!$A$2:$U$90,MATCH(Results!O$1,Experiment!$A$1:$U$1,0),FALSE)</f>
        <v>0</v>
      </c>
      <c r="P160" s="3">
        <f>VLOOKUP($F160,Experiment!$A$2:$U$90,MATCH(Results!P$1,Experiment!$A$1:$U$1,0),FALSE)</f>
        <v>0</v>
      </c>
      <c r="Q160" s="2">
        <f>VLOOKUP($F160,Experiment!$A$2:$U$90,MATCH(Results!Q$1,Experiment!$A$1:$U$1,0),FALSE)</f>
        <v>0</v>
      </c>
      <c r="R160" s="3">
        <f>VLOOKUP($F160,Experiment!$A$2:$U$90,MATCH(Results!R$1,Experiment!$A$1:$U$1,0),FALSE)</f>
        <v>0</v>
      </c>
      <c r="S160" s="2">
        <f>VLOOKUP($F160,Experiment!$A$2:$U$90,MATCH(Results!S$1,Experiment!$A$1:$U$1,0),FALSE)</f>
        <v>0</v>
      </c>
      <c r="T160" s="2">
        <f>VLOOKUP($F160,Experiment!$A$2:$U$90,MATCH(Results!T$1,Experiment!$A$1:$U$1,0),FALSE)</f>
        <v>0</v>
      </c>
      <c r="U160" s="2">
        <f>VLOOKUP($F160,Experiment!$A$2:$U$90,MATCH(Results!U$1,Experiment!$A$1:$U$1,0),FALSE)</f>
        <v>0</v>
      </c>
      <c r="V160" s="2">
        <f>VLOOKUP($F160,Experiment!$A$2:$U$90,MATCH(Results!V$1,Experiment!$A$1:$U$1,0),FALSE)</f>
        <v>0</v>
      </c>
      <c r="W160" s="3">
        <f>VLOOKUP($F160,Experiment!$A$2:$U$90,MATCH(Results!W$1,Experiment!$A$1:$U$1,0),FALSE)</f>
        <v>0</v>
      </c>
      <c r="X160" s="3">
        <f>VLOOKUP($F160,Experiment!$A$2:$U$90,MATCH(Results!X$1,Experiment!$A$1:$U$1,0),FALSE)</f>
        <v>0</v>
      </c>
      <c r="Y160" s="2">
        <f>VLOOKUP($F160,Experiment!$A$2:$U$90,MATCH(Results!Y$1,Experiment!$A$1:$U$1,0),FALSE)</f>
        <v>0</v>
      </c>
      <c r="Z160" s="3">
        <f>VLOOKUP($F160,Experiment!$A$2:$U$90,MATCH(Results!Z$1,Experiment!$A$1:$U$1,0),FALSE)</f>
        <v>0</v>
      </c>
      <c r="AA160" s="3">
        <f>VLOOKUP($F160,Experiment!$A$2:$U$90,MATCH(Results!AA$1,Experiment!$A$1:$U$1,0),FALSE)</f>
        <v>0</v>
      </c>
      <c r="AB160" s="3">
        <f>VLOOKUP($F160,Experiment!$A$2:$U$90,MATCH(Results!AB$1,Experiment!$A$1:$U$1,0),FALSE)</f>
        <v>0</v>
      </c>
      <c r="AC160" s="3">
        <f>VLOOKUP($F160,Experiment!$A$2:$U$90,MATCH(Results!AC$1,Experiment!$A$1:$U$1,0),FALSE)</f>
        <v>0</v>
      </c>
      <c r="AD160" s="2">
        <f>VLOOKUP($F160,Experiment!$A$2:$U$90,MATCH(Results!AD$1,Experiment!$A$1:$U$1,0),FALSE)</f>
        <v>0</v>
      </c>
      <c r="AE160" s="2">
        <f>VLOOKUP($F160,Experiment!$A$2:$U$90,MATCH(Results!AE$1,Experiment!$A$1:$U$1,0),FALSE)</f>
        <v>0</v>
      </c>
      <c r="AF160" s="2">
        <f>VLOOKUP($F160,Experiment!$A$2:$U$90,MATCH(Results!AF$1,Experiment!$A$1:$U$1,0),FALSE)</f>
        <v>0</v>
      </c>
      <c r="AG160" s="2"/>
      <c r="AH160" s="3">
        <f>VLOOKUP($F160,Experiment!$A$2:$W$90,MATCH(Results!AH$1,Experiment!$A$1:$W$1,0),FALSE)</f>
        <v>0</v>
      </c>
      <c r="AI160" s="2">
        <f>VLOOKUP($F160,Experiment!$A$2:$X$90,MATCH(Results!AI$1,Experiment!$A$1:$X$1,0),FALSE)</f>
        <v>0</v>
      </c>
      <c r="AJ160" s="2">
        <f>Table1[[#This Row],[Gain]]^Table1[[#This Row],[θ]]</f>
        <v>0</v>
      </c>
      <c r="AK160" s="2">
        <f>-Table1[[#This Row],[λ]]*-Table1[[#This Row],[Loss]]^Table1[[#This Row],[θ]]</f>
        <v>0</v>
      </c>
      <c r="AL160" s="2">
        <f>Table1[[#This Row],[v_n_w_g]]-Table1[[#This Row],[v_n_w_l]]</f>
        <v>0</v>
      </c>
      <c r="AM160" s="2">
        <f>IF(Table1[[#This Row],[diff_v]]&gt;=1,1,0)</f>
        <v>0</v>
      </c>
    </row>
    <row r="161" spans="1:39" hidden="1" x14ac:dyDescent="0.3">
      <c r="A161">
        <v>59</v>
      </c>
      <c r="B161" t="s">
        <v>43</v>
      </c>
      <c r="C161" s="22">
        <f>VLOOKUP(Table1[[#This Row],[Subject]],'Subject Profile'!$A$2:$E$8,4,FALSE)</f>
        <v>1.1960207441678836</v>
      </c>
      <c r="D161" s="22">
        <f>VLOOKUP(Table1[[#This Row],[Subject]],'Subject Profile'!$A$2:$E$8,5,FALSE)</f>
        <v>-1.6</v>
      </c>
      <c r="E161" t="s">
        <v>109</v>
      </c>
      <c r="F161" t="s">
        <v>102</v>
      </c>
      <c r="G161" t="s">
        <v>7</v>
      </c>
      <c r="H161">
        <f>IF(Table1[[#This Row],[decision]]="accept",1,0)</f>
        <v>1</v>
      </c>
      <c r="I161">
        <v>20</v>
      </c>
      <c r="J161">
        <v>820</v>
      </c>
      <c r="K161">
        <v>1664287853</v>
      </c>
      <c r="L161">
        <v>8</v>
      </c>
      <c r="M161" t="str">
        <f>VLOOKUP($F161,Experiment!$A$2:$U$90,MATCH(Results!M$1,Experiment!$A$1:$U$1,0)+1,FALSE)</f>
        <v>I</v>
      </c>
      <c r="N161">
        <f>IF(Table1[[#This Row],[Impact]]="I",0,1)</f>
        <v>0</v>
      </c>
      <c r="O161" s="2">
        <f>VLOOKUP($F161,Experiment!$A$2:$U$90,MATCH(Results!O$1,Experiment!$A$1:$U$1,0),FALSE)</f>
        <v>-10</v>
      </c>
      <c r="P161" s="3">
        <f>VLOOKUP($F161,Experiment!$A$2:$U$90,MATCH(Results!P$1,Experiment!$A$1:$U$1,0),FALSE)</f>
        <v>0.5</v>
      </c>
      <c r="Q161" s="2">
        <f>VLOOKUP($F161,Experiment!$A$2:$U$90,MATCH(Results!Q$1,Experiment!$A$1:$U$1,0),FALSE)</f>
        <v>20</v>
      </c>
      <c r="R161" s="3">
        <f>VLOOKUP($F161,Experiment!$A$2:$U$90,MATCH(Results!R$1,Experiment!$A$1:$U$1,0),FALSE)</f>
        <v>0.5</v>
      </c>
      <c r="S161" s="2">
        <f>VLOOKUP($F161,Experiment!$A$2:$U$90,MATCH(Results!S$1,Experiment!$A$1:$U$1,0),FALSE)</f>
        <v>5</v>
      </c>
      <c r="T161" s="2">
        <f>VLOOKUP($F161,Experiment!$A$2:$U$90,MATCH(Results!T$1,Experiment!$A$1:$U$1,0),FALSE)</f>
        <v>225</v>
      </c>
      <c r="U161" s="2">
        <f>VLOOKUP($F161,Experiment!$A$2:$U$90,MATCH(Results!U$1,Experiment!$A$1:$U$1,0),FALSE)</f>
        <v>15</v>
      </c>
      <c r="V161" s="2">
        <f>VLOOKUP($F161,Experiment!$A$2:$U$90,MATCH(Results!V$1,Experiment!$A$1:$U$1,0),FALSE)</f>
        <v>2</v>
      </c>
      <c r="W161" s="3">
        <f>VLOOKUP($F161,Experiment!$A$2:$U$90,MATCH(Results!W$1,Experiment!$A$1:$U$1,0),FALSE)</f>
        <v>0.25</v>
      </c>
      <c r="X161" s="3">
        <f>VLOOKUP($F161,Experiment!$A$2:$U$90,MATCH(Results!X$1,Experiment!$A$1:$U$1,0),FALSE)</f>
        <v>0.75</v>
      </c>
      <c r="Y161" s="2">
        <f>VLOOKUP($F161,Experiment!$A$2:$U$90,MATCH(Results!Y$1,Experiment!$A$1:$U$1,0),FALSE)</f>
        <v>2</v>
      </c>
      <c r="Z161" s="3">
        <f>VLOOKUP($F161,Experiment!$A$2:$U$90,MATCH(Results!Z$1,Experiment!$A$1:$U$1,0),FALSE)</f>
        <v>0.5</v>
      </c>
      <c r="AA161" s="3">
        <f>VLOOKUP($F161,Experiment!$A$2:$U$90,MATCH(Results!AA$1,Experiment!$A$1:$U$1,0),FALSE)</f>
        <v>0.25</v>
      </c>
      <c r="AB161" s="3">
        <f>VLOOKUP($F161,Experiment!$A$2:$U$90,MATCH(Results!AB$1,Experiment!$A$1:$U$1,0),FALSE)</f>
        <v>0.625</v>
      </c>
      <c r="AC161" s="3">
        <f>VLOOKUP($F161,Experiment!$A$2:$U$90,MATCH(Results!AC$1,Experiment!$A$1:$U$1,0),FALSE)</f>
        <v>0.375</v>
      </c>
      <c r="AD161" s="2">
        <f>VLOOKUP($F161,Experiment!$A$2:$U$90,MATCH(Results!AD$1,Experiment!$A$1:$U$1,0),FALSE)</f>
        <v>1.25</v>
      </c>
      <c r="AE161" s="2">
        <f>VLOOKUP($F161,Experiment!$A$2:$U$90,MATCH(Results!AE$1,Experiment!$A$1:$U$1,0),FALSE)</f>
        <v>210.9375</v>
      </c>
      <c r="AF161" s="2">
        <f>VLOOKUP($F161,Experiment!$A$2:$U$90,MATCH(Results!AF$1,Experiment!$A$1:$U$1,0),FALSE)</f>
        <v>14.523687548277813</v>
      </c>
      <c r="AG161" s="3">
        <f>VLOOKUP($F161,Experiment!$A$2:$W$90,MATCH(Results!AG$1,Experiment!$A$1:$W$1,0),FALSE)</f>
        <v>0.82730419370997643</v>
      </c>
      <c r="AH161" s="3">
        <f>VLOOKUP($F161,Experiment!$A$2:$W$90,MATCH(Results!AH$1,Experiment!$A$1:$W$1,0),FALSE)</f>
        <v>0.38648875795104182</v>
      </c>
      <c r="AI161" s="3">
        <f>VLOOKUP($F161,Experiment!$A$2:$X$90,MATCH(Results!AI$1,Experiment!$A$1:$X$1,0),FALSE)</f>
        <v>0.61351124204895813</v>
      </c>
      <c r="AJ161" s="2">
        <f>Table1[[#This Row],[Gain]]^Table1[[#This Row],[θ]]</f>
        <v>35.979809832580635</v>
      </c>
      <c r="AK161" s="2">
        <f>-Table1[[#This Row],[λ]]*-Table1[[#This Row],[Loss]]^Table1[[#This Row],[θ]]</f>
        <v>25.127005037389367</v>
      </c>
      <c r="AL161" s="2">
        <f>Table1[[#This Row],[v_n_w_g]]-Table1[[#This Row],[v_n_w_l]]</f>
        <v>10.852804795191268</v>
      </c>
      <c r="AM161" s="2">
        <f>IF(Table1[[#This Row],[diff_v]]&gt;=1,1,0)</f>
        <v>1</v>
      </c>
    </row>
    <row r="162" spans="1:39" hidden="1" x14ac:dyDescent="0.3">
      <c r="A162">
        <v>60</v>
      </c>
      <c r="B162" t="s">
        <v>43</v>
      </c>
      <c r="C162" s="22">
        <f>VLOOKUP(Table1[[#This Row],[Subject]],'Subject Profile'!$A$2:$E$8,4,FALSE)</f>
        <v>1.1960207441678836</v>
      </c>
      <c r="D162" s="22">
        <f>VLOOKUP(Table1[[#This Row],[Subject]],'Subject Profile'!$A$2:$E$8,5,FALSE)</f>
        <v>-1.6</v>
      </c>
      <c r="E162" t="s">
        <v>109</v>
      </c>
      <c r="F162" t="s">
        <v>59</v>
      </c>
      <c r="G162" t="s">
        <v>7</v>
      </c>
      <c r="H162">
        <f>IF(Table1[[#This Row],[decision]]="accept",1,0)</f>
        <v>1</v>
      </c>
      <c r="I162">
        <v>10</v>
      </c>
      <c r="J162">
        <v>830</v>
      </c>
      <c r="K162">
        <v>1664287857</v>
      </c>
      <c r="L162">
        <v>4</v>
      </c>
      <c r="M162" t="str">
        <f>VLOOKUP($F162,Experiment!$A$2:$U$90,MATCH(Results!M$1,Experiment!$A$1:$U$1,0)+1,FALSE)</f>
        <v>G</v>
      </c>
      <c r="N162">
        <f>IF(Table1[[#This Row],[Impact]]="I",0,1)</f>
        <v>1</v>
      </c>
      <c r="O162" s="2">
        <f>VLOOKUP($F162,Experiment!$A$2:$U$90,MATCH(Results!O$1,Experiment!$A$1:$U$1,0),FALSE)</f>
        <v>0</v>
      </c>
      <c r="P162" s="3">
        <f>VLOOKUP($F162,Experiment!$A$2:$U$90,MATCH(Results!P$1,Experiment!$A$1:$U$1,0),FALSE)</f>
        <v>0.5</v>
      </c>
      <c r="Q162" s="2">
        <f>VLOOKUP($F162,Experiment!$A$2:$U$90,MATCH(Results!Q$1,Experiment!$A$1:$U$1,0),FALSE)</f>
        <v>10</v>
      </c>
      <c r="R162" s="3">
        <f>VLOOKUP($F162,Experiment!$A$2:$U$90,MATCH(Results!R$1,Experiment!$A$1:$U$1,0),FALSE)</f>
        <v>0.5</v>
      </c>
      <c r="S162" s="2">
        <f>VLOOKUP($F162,Experiment!$A$2:$U$90,MATCH(Results!S$1,Experiment!$A$1:$U$1,0),FALSE)</f>
        <v>5</v>
      </c>
      <c r="T162" s="2">
        <f>VLOOKUP($F162,Experiment!$A$2:$U$90,MATCH(Results!T$1,Experiment!$A$1:$U$1,0),FALSE)</f>
        <v>25</v>
      </c>
      <c r="U162" s="2">
        <f>VLOOKUP($F162,Experiment!$A$2:$U$90,MATCH(Results!U$1,Experiment!$A$1:$U$1,0),FALSE)</f>
        <v>5</v>
      </c>
      <c r="V162" s="2">
        <f>VLOOKUP($F162,Experiment!$A$2:$U$90,MATCH(Results!V$1,Experiment!$A$1:$U$1,0),FALSE)</f>
        <v>4</v>
      </c>
      <c r="W162" s="3">
        <f>VLOOKUP($F162,Experiment!$A$2:$U$90,MATCH(Results!W$1,Experiment!$A$1:$U$1,0),FALSE)</f>
        <v>0.75</v>
      </c>
      <c r="X162" s="3">
        <f>VLOOKUP($F162,Experiment!$A$2:$U$90,MATCH(Results!X$1,Experiment!$A$1:$U$1,0),FALSE)</f>
        <v>0.25</v>
      </c>
      <c r="Y162" s="2">
        <f>VLOOKUP($F162,Experiment!$A$2:$U$90,MATCH(Results!Y$1,Experiment!$A$1:$U$1,0),FALSE)</f>
        <v>1</v>
      </c>
      <c r="Z162" s="3">
        <f>VLOOKUP($F162,Experiment!$A$2:$U$90,MATCH(Results!Z$1,Experiment!$A$1:$U$1,0),FALSE)</f>
        <v>0.2</v>
      </c>
      <c r="AA162" s="3">
        <f>VLOOKUP($F162,Experiment!$A$2:$U$90,MATCH(Results!AA$1,Experiment!$A$1:$U$1,0),FALSE)</f>
        <v>4.9999999999999989E-2</v>
      </c>
      <c r="AB162" s="3">
        <f>VLOOKUP($F162,Experiment!$A$2:$U$90,MATCH(Results!AB$1,Experiment!$A$1:$U$1,0),FALSE)</f>
        <v>0.57499999999999996</v>
      </c>
      <c r="AC162" s="3">
        <f>VLOOKUP($F162,Experiment!$A$2:$U$90,MATCH(Results!AC$1,Experiment!$A$1:$U$1,0),FALSE)</f>
        <v>0.42500000000000004</v>
      </c>
      <c r="AD162" s="2">
        <f>VLOOKUP($F162,Experiment!$A$2:$U$90,MATCH(Results!AD$1,Experiment!$A$1:$U$1,0),FALSE)</f>
        <v>4.25</v>
      </c>
      <c r="AE162" s="2">
        <f>VLOOKUP($F162,Experiment!$A$2:$U$90,MATCH(Results!AE$1,Experiment!$A$1:$U$1,0),FALSE)</f>
        <v>24.4375</v>
      </c>
      <c r="AF162" s="2">
        <f>VLOOKUP($F162,Experiment!$A$2:$U$90,MATCH(Results!AF$1,Experiment!$A$1:$U$1,0),FALSE)</f>
        <v>4.9434299833212973</v>
      </c>
      <c r="AG162" s="3">
        <f>VLOOKUP($F162,Experiment!$A$2:$W$90,MATCH(Results!AG$1,Experiment!$A$1:$W$1,0),FALSE)</f>
        <v>0.89414323918902561</v>
      </c>
      <c r="AH162" s="3">
        <f>VLOOKUP($F162,Experiment!$A$2:$W$90,MATCH(Results!AH$1,Experiment!$A$1:$W$1,0),FALSE)</f>
        <v>0.42914847753168511</v>
      </c>
      <c r="AI162" s="3">
        <f>VLOOKUP($F162,Experiment!$A$2:$X$90,MATCH(Results!AI$1,Experiment!$A$1:$X$1,0),FALSE)</f>
        <v>0.57085152246831483</v>
      </c>
      <c r="AJ162" s="2">
        <f>Table1[[#This Row],[Gain]]^Table1[[#This Row],[θ]]</f>
        <v>15.704378148368352</v>
      </c>
      <c r="AK162" s="2">
        <f>-Table1[[#This Row],[λ]]*-Table1[[#This Row],[Loss]]^Table1[[#This Row],[θ]]</f>
        <v>0</v>
      </c>
      <c r="AL162" s="2">
        <f>Table1[[#This Row],[v_n_w_g]]-Table1[[#This Row],[v_n_w_l]]</f>
        <v>15.704378148368352</v>
      </c>
      <c r="AM162" s="2">
        <f>IF(Table1[[#This Row],[diff_v]]&gt;=1,1,0)</f>
        <v>1</v>
      </c>
    </row>
    <row r="163" spans="1:39" hidden="1" x14ac:dyDescent="0.3">
      <c r="A163">
        <v>61</v>
      </c>
      <c r="B163" t="s">
        <v>43</v>
      </c>
      <c r="C163" s="22">
        <f>VLOOKUP(Table1[[#This Row],[Subject]],'Subject Profile'!$A$2:$E$8,4,FALSE)</f>
        <v>1.1960207441678836</v>
      </c>
      <c r="D163" s="22">
        <f>VLOOKUP(Table1[[#This Row],[Subject]],'Subject Profile'!$A$2:$E$8,5,FALSE)</f>
        <v>-1.6</v>
      </c>
      <c r="E163" t="s">
        <v>109</v>
      </c>
      <c r="F163" t="s">
        <v>74</v>
      </c>
      <c r="G163" t="s">
        <v>7</v>
      </c>
      <c r="H163">
        <f>IF(Table1[[#This Row],[decision]]="accept",1,0)</f>
        <v>1</v>
      </c>
      <c r="I163">
        <v>-10</v>
      </c>
      <c r="J163">
        <v>820</v>
      </c>
      <c r="K163">
        <v>1664287860</v>
      </c>
      <c r="L163">
        <v>3</v>
      </c>
      <c r="M163" t="str">
        <f>VLOOKUP($F163,Experiment!$A$2:$U$90,MATCH(Results!M$1,Experiment!$A$1:$U$1,0)+1,FALSE)</f>
        <v>G</v>
      </c>
      <c r="N163">
        <f>IF(Table1[[#This Row],[Impact]]="I",0,1)</f>
        <v>1</v>
      </c>
      <c r="O163" s="2">
        <f>VLOOKUP($F163,Experiment!$A$2:$U$90,MATCH(Results!O$1,Experiment!$A$1:$U$1,0),FALSE)</f>
        <v>-10</v>
      </c>
      <c r="P163" s="3">
        <f>VLOOKUP($F163,Experiment!$A$2:$U$90,MATCH(Results!P$1,Experiment!$A$1:$U$1,0),FALSE)</f>
        <v>0.5</v>
      </c>
      <c r="Q163" s="2">
        <f>VLOOKUP($F163,Experiment!$A$2:$U$90,MATCH(Results!Q$1,Experiment!$A$1:$U$1,0),FALSE)</f>
        <v>30</v>
      </c>
      <c r="R163" s="3">
        <f>VLOOKUP($F163,Experiment!$A$2:$U$90,MATCH(Results!R$1,Experiment!$A$1:$U$1,0),FALSE)</f>
        <v>0.5</v>
      </c>
      <c r="S163" s="2">
        <f>VLOOKUP($F163,Experiment!$A$2:$U$90,MATCH(Results!S$1,Experiment!$A$1:$U$1,0),FALSE)</f>
        <v>10</v>
      </c>
      <c r="T163" s="2">
        <f>VLOOKUP($F163,Experiment!$A$2:$U$90,MATCH(Results!T$1,Experiment!$A$1:$U$1,0),FALSE)</f>
        <v>400</v>
      </c>
      <c r="U163" s="2">
        <f>VLOOKUP($F163,Experiment!$A$2:$U$90,MATCH(Results!U$1,Experiment!$A$1:$U$1,0),FALSE)</f>
        <v>20</v>
      </c>
      <c r="V163" s="2">
        <f>VLOOKUP($F163,Experiment!$A$2:$U$90,MATCH(Results!V$1,Experiment!$A$1:$U$1,0),FALSE)</f>
        <v>2</v>
      </c>
      <c r="W163" s="3">
        <f>VLOOKUP($F163,Experiment!$A$2:$U$90,MATCH(Results!W$1,Experiment!$A$1:$U$1,0),FALSE)</f>
        <v>0.25</v>
      </c>
      <c r="X163" s="3">
        <f>VLOOKUP($F163,Experiment!$A$2:$U$90,MATCH(Results!X$1,Experiment!$A$1:$U$1,0),FALSE)</f>
        <v>0.75</v>
      </c>
      <c r="Y163" s="2">
        <f>VLOOKUP($F163,Experiment!$A$2:$U$90,MATCH(Results!Y$1,Experiment!$A$1:$U$1,0),FALSE)</f>
        <v>2</v>
      </c>
      <c r="Z163" s="3">
        <f>VLOOKUP($F163,Experiment!$A$2:$U$90,MATCH(Results!Z$1,Experiment!$A$1:$U$1,0),FALSE)</f>
        <v>0.5</v>
      </c>
      <c r="AA163" s="3">
        <f>VLOOKUP($F163,Experiment!$A$2:$U$90,MATCH(Results!AA$1,Experiment!$A$1:$U$1,0),FALSE)</f>
        <v>0.25</v>
      </c>
      <c r="AB163" s="3">
        <f>VLOOKUP($F163,Experiment!$A$2:$U$90,MATCH(Results!AB$1,Experiment!$A$1:$U$1,0),FALSE)</f>
        <v>0.625</v>
      </c>
      <c r="AC163" s="3">
        <f>VLOOKUP($F163,Experiment!$A$2:$U$90,MATCH(Results!AC$1,Experiment!$A$1:$U$1,0),FALSE)</f>
        <v>0.375</v>
      </c>
      <c r="AD163" s="2">
        <f>VLOOKUP($F163,Experiment!$A$2:$U$90,MATCH(Results!AD$1,Experiment!$A$1:$U$1,0),FALSE)</f>
        <v>5</v>
      </c>
      <c r="AE163" s="2">
        <f>VLOOKUP($F163,Experiment!$A$2:$U$90,MATCH(Results!AE$1,Experiment!$A$1:$U$1,0),FALSE)</f>
        <v>375</v>
      </c>
      <c r="AF163" s="2">
        <f>VLOOKUP($F163,Experiment!$A$2:$U$90,MATCH(Results!AF$1,Experiment!$A$1:$U$1,0),FALSE)</f>
        <v>19.364916731037084</v>
      </c>
      <c r="AG163" s="3">
        <f>VLOOKUP($F163,Experiment!$A$2:$W$90,MATCH(Results!AG$1,Experiment!$A$1:$W$1,0),FALSE)</f>
        <v>0.82730419370997643</v>
      </c>
      <c r="AH163" s="3">
        <f>VLOOKUP($F163,Experiment!$A$2:$W$90,MATCH(Results!AH$1,Experiment!$A$1:$W$1,0),FALSE)</f>
        <v>0.38648875795104182</v>
      </c>
      <c r="AI163" s="3">
        <f>VLOOKUP($F163,Experiment!$A$2:$X$90,MATCH(Results!AI$1,Experiment!$A$1:$X$1,0),FALSE)</f>
        <v>0.61351124204895813</v>
      </c>
      <c r="AJ163" s="2">
        <f>Table1[[#This Row],[Gain]]^Table1[[#This Row],[θ]]</f>
        <v>58.434275299017848</v>
      </c>
      <c r="AK163" s="2">
        <f>-Table1[[#This Row],[λ]]*-Table1[[#This Row],[Loss]]^Table1[[#This Row],[θ]]</f>
        <v>25.127005037389367</v>
      </c>
      <c r="AL163" s="2">
        <f>Table1[[#This Row],[v_n_w_g]]-Table1[[#This Row],[v_n_w_l]]</f>
        <v>33.307270261628481</v>
      </c>
      <c r="AM163" s="2">
        <f>IF(Table1[[#This Row],[diff_v]]&gt;=1,1,0)</f>
        <v>1</v>
      </c>
    </row>
    <row r="164" spans="1:39" hidden="1" x14ac:dyDescent="0.3">
      <c r="A164">
        <v>62</v>
      </c>
      <c r="B164" t="s">
        <v>43</v>
      </c>
      <c r="C164" s="22">
        <f>VLOOKUP(Table1[[#This Row],[Subject]],'Subject Profile'!$A$2:$E$8,4,FALSE)</f>
        <v>1.1960207441678836</v>
      </c>
      <c r="D164" s="22">
        <f>VLOOKUP(Table1[[#This Row],[Subject]],'Subject Profile'!$A$2:$E$8,5,FALSE)</f>
        <v>-1.6</v>
      </c>
      <c r="E164" t="s">
        <v>109</v>
      </c>
      <c r="F164" t="s">
        <v>79</v>
      </c>
      <c r="G164" t="s">
        <v>5</v>
      </c>
      <c r="H164">
        <f>IF(Table1[[#This Row],[decision]]="accept",1,0)</f>
        <v>0</v>
      </c>
      <c r="I164">
        <v>0</v>
      </c>
      <c r="J164">
        <v>820</v>
      </c>
      <c r="K164">
        <v>1664287863</v>
      </c>
      <c r="L164">
        <v>3</v>
      </c>
      <c r="M164" t="str">
        <f>VLOOKUP($F164,Experiment!$A$2:$U$90,MATCH(Results!M$1,Experiment!$A$1:$U$1,0)+1,FALSE)</f>
        <v>I</v>
      </c>
      <c r="N164">
        <f>IF(Table1[[#This Row],[Impact]]="I",0,1)</f>
        <v>0</v>
      </c>
      <c r="O164" s="2">
        <f>VLOOKUP($F164,Experiment!$A$2:$U$90,MATCH(Results!O$1,Experiment!$A$1:$U$1,0),FALSE)</f>
        <v>-10</v>
      </c>
      <c r="P164" s="3">
        <f>VLOOKUP($F164,Experiment!$A$2:$U$90,MATCH(Results!P$1,Experiment!$A$1:$U$1,0),FALSE)</f>
        <v>0.5</v>
      </c>
      <c r="Q164" s="2">
        <f>VLOOKUP($F164,Experiment!$A$2:$U$90,MATCH(Results!Q$1,Experiment!$A$1:$U$1,0),FALSE)</f>
        <v>0</v>
      </c>
      <c r="R164" s="3">
        <f>VLOOKUP($F164,Experiment!$A$2:$U$90,MATCH(Results!R$1,Experiment!$A$1:$U$1,0),FALSE)</f>
        <v>0.5</v>
      </c>
      <c r="S164" s="2">
        <f>VLOOKUP($F164,Experiment!$A$2:$U$90,MATCH(Results!S$1,Experiment!$A$1:$U$1,0),FALSE)</f>
        <v>-5</v>
      </c>
      <c r="T164" s="2">
        <f>VLOOKUP($F164,Experiment!$A$2:$U$90,MATCH(Results!T$1,Experiment!$A$1:$U$1,0),FALSE)</f>
        <v>25</v>
      </c>
      <c r="U164" s="2">
        <f>VLOOKUP($F164,Experiment!$A$2:$U$90,MATCH(Results!U$1,Experiment!$A$1:$U$1,0),FALSE)</f>
        <v>5</v>
      </c>
      <c r="V164" s="2">
        <f>VLOOKUP($F164,Experiment!$A$2:$U$90,MATCH(Results!V$1,Experiment!$A$1:$U$1,0),FALSE)</f>
        <v>4</v>
      </c>
      <c r="W164" s="3">
        <f>VLOOKUP($F164,Experiment!$A$2:$U$90,MATCH(Results!W$1,Experiment!$A$1:$U$1,0),FALSE)</f>
        <v>0.25</v>
      </c>
      <c r="X164" s="3">
        <f>VLOOKUP($F164,Experiment!$A$2:$U$90,MATCH(Results!X$1,Experiment!$A$1:$U$1,0),FALSE)</f>
        <v>0.75</v>
      </c>
      <c r="Y164" s="2">
        <f>VLOOKUP($F164,Experiment!$A$2:$U$90,MATCH(Results!Y$1,Experiment!$A$1:$U$1,0),FALSE)</f>
        <v>2</v>
      </c>
      <c r="Z164" s="3">
        <f>VLOOKUP($F164,Experiment!$A$2:$U$90,MATCH(Results!Z$1,Experiment!$A$1:$U$1,0),FALSE)</f>
        <v>0.5</v>
      </c>
      <c r="AA164" s="3">
        <f>VLOOKUP($F164,Experiment!$A$2:$U$90,MATCH(Results!AA$1,Experiment!$A$1:$U$1,0),FALSE)</f>
        <v>0.25</v>
      </c>
      <c r="AB164" s="3">
        <f>VLOOKUP($F164,Experiment!$A$2:$U$90,MATCH(Results!AB$1,Experiment!$A$1:$U$1,0),FALSE)</f>
        <v>0.625</v>
      </c>
      <c r="AC164" s="3">
        <f>VLOOKUP($F164,Experiment!$A$2:$U$90,MATCH(Results!AC$1,Experiment!$A$1:$U$1,0),FALSE)</f>
        <v>0.375</v>
      </c>
      <c r="AD164" s="2">
        <f>VLOOKUP($F164,Experiment!$A$2:$U$90,MATCH(Results!AD$1,Experiment!$A$1:$U$1,0),FALSE)</f>
        <v>-6.25</v>
      </c>
      <c r="AE164" s="2">
        <f>VLOOKUP($F164,Experiment!$A$2:$U$90,MATCH(Results!AE$1,Experiment!$A$1:$U$1,0),FALSE)</f>
        <v>23.4375</v>
      </c>
      <c r="AF164" s="2">
        <f>VLOOKUP($F164,Experiment!$A$2:$U$90,MATCH(Results!AF$1,Experiment!$A$1:$U$1,0),FALSE)</f>
        <v>4.8412291827592711</v>
      </c>
      <c r="AG164" s="3">
        <f>VLOOKUP($F164,Experiment!$A$2:$W$90,MATCH(Results!AG$1,Experiment!$A$1:$W$1,0),FALSE)</f>
        <v>0.82730419370997643</v>
      </c>
      <c r="AH164" s="3">
        <f>VLOOKUP($F164,Experiment!$A$2:$W$90,MATCH(Results!AH$1,Experiment!$A$1:$W$1,0),FALSE)</f>
        <v>0.38648875795104182</v>
      </c>
      <c r="AI164" s="3">
        <f>VLOOKUP($F164,Experiment!$A$2:$X$90,MATCH(Results!AI$1,Experiment!$A$1:$X$1,0),FALSE)</f>
        <v>0.61351124204895813</v>
      </c>
      <c r="AJ164" s="2">
        <f>Table1[[#This Row],[Gain]]^Table1[[#This Row],[θ]]</f>
        <v>0</v>
      </c>
      <c r="AK164" s="2">
        <f>-Table1[[#This Row],[λ]]*-Table1[[#This Row],[Loss]]^Table1[[#This Row],[θ]]</f>
        <v>25.127005037389367</v>
      </c>
      <c r="AL164" s="2">
        <f>Table1[[#This Row],[v_n_w_g]]-Table1[[#This Row],[v_n_w_l]]</f>
        <v>-25.127005037389367</v>
      </c>
      <c r="AM164" s="2">
        <f>IF(Table1[[#This Row],[diff_v]]&gt;=1,1,0)</f>
        <v>0</v>
      </c>
    </row>
    <row r="165" spans="1:39" hidden="1" x14ac:dyDescent="0.3">
      <c r="A165">
        <v>63</v>
      </c>
      <c r="B165" t="s">
        <v>43</v>
      </c>
      <c r="C165" s="22">
        <f>VLOOKUP(Table1[[#This Row],[Subject]],'Subject Profile'!$A$2:$E$8,4,FALSE)</f>
        <v>1.1960207441678836</v>
      </c>
      <c r="D165" s="22">
        <f>VLOOKUP(Table1[[#This Row],[Subject]],'Subject Profile'!$A$2:$E$8,5,FALSE)</f>
        <v>-1.6</v>
      </c>
      <c r="E165" t="s">
        <v>109</v>
      </c>
      <c r="F165" t="s">
        <v>91</v>
      </c>
      <c r="G165" t="s">
        <v>5</v>
      </c>
      <c r="H165">
        <f>IF(Table1[[#This Row],[decision]]="accept",1,0)</f>
        <v>0</v>
      </c>
      <c r="I165">
        <v>0</v>
      </c>
      <c r="J165">
        <v>820</v>
      </c>
      <c r="K165">
        <v>1664287872</v>
      </c>
      <c r="L165">
        <v>9</v>
      </c>
      <c r="M165" t="str">
        <f>VLOOKUP($F165,Experiment!$A$2:$U$90,MATCH(Results!M$1,Experiment!$A$1:$U$1,0)+1,FALSE)</f>
        <v>G</v>
      </c>
      <c r="N165">
        <f>IF(Table1[[#This Row],[Impact]]="I",0,1)</f>
        <v>1</v>
      </c>
      <c r="O165" s="2">
        <f>VLOOKUP($F165,Experiment!$A$2:$U$90,MATCH(Results!O$1,Experiment!$A$1:$U$1,0),FALSE)</f>
        <v>-90</v>
      </c>
      <c r="P165" s="3">
        <f>VLOOKUP($F165,Experiment!$A$2:$U$90,MATCH(Results!P$1,Experiment!$A$1:$U$1,0),FALSE)</f>
        <v>0.5</v>
      </c>
      <c r="Q165" s="2">
        <f>VLOOKUP($F165,Experiment!$A$2:$U$90,MATCH(Results!Q$1,Experiment!$A$1:$U$1,0),FALSE)</f>
        <v>100</v>
      </c>
      <c r="R165" s="3">
        <f>VLOOKUP($F165,Experiment!$A$2:$U$90,MATCH(Results!R$1,Experiment!$A$1:$U$1,0),FALSE)</f>
        <v>0.5</v>
      </c>
      <c r="S165" s="2">
        <f>VLOOKUP($F165,Experiment!$A$2:$U$90,MATCH(Results!S$1,Experiment!$A$1:$U$1,0),FALSE)</f>
        <v>5</v>
      </c>
      <c r="T165" s="2">
        <f>VLOOKUP($F165,Experiment!$A$2:$U$90,MATCH(Results!T$1,Experiment!$A$1:$U$1,0),FALSE)</f>
        <v>9025</v>
      </c>
      <c r="U165" s="2">
        <f>VLOOKUP($F165,Experiment!$A$2:$U$90,MATCH(Results!U$1,Experiment!$A$1:$U$1,0),FALSE)</f>
        <v>95</v>
      </c>
      <c r="V165" s="2">
        <f>VLOOKUP($F165,Experiment!$A$2:$U$90,MATCH(Results!V$1,Experiment!$A$1:$U$1,0),FALSE)</f>
        <v>4</v>
      </c>
      <c r="W165" s="3">
        <f>VLOOKUP($F165,Experiment!$A$2:$U$90,MATCH(Results!W$1,Experiment!$A$1:$U$1,0),FALSE)</f>
        <v>0.25</v>
      </c>
      <c r="X165" s="3">
        <f>VLOOKUP($F165,Experiment!$A$2:$U$90,MATCH(Results!X$1,Experiment!$A$1:$U$1,0),FALSE)</f>
        <v>0.75</v>
      </c>
      <c r="Y165" s="2">
        <f>VLOOKUP($F165,Experiment!$A$2:$U$90,MATCH(Results!Y$1,Experiment!$A$1:$U$1,0),FALSE)</f>
        <v>1</v>
      </c>
      <c r="Z165" s="3">
        <f>VLOOKUP($F165,Experiment!$A$2:$U$90,MATCH(Results!Z$1,Experiment!$A$1:$U$1,0),FALSE)</f>
        <v>0.25</v>
      </c>
      <c r="AA165" s="3">
        <f>VLOOKUP($F165,Experiment!$A$2:$U$90,MATCH(Results!AA$1,Experiment!$A$1:$U$1,0),FALSE)</f>
        <v>0.5</v>
      </c>
      <c r="AB165" s="3">
        <f>VLOOKUP($F165,Experiment!$A$2:$U$90,MATCH(Results!AB$1,Experiment!$A$1:$U$1,0),FALSE)</f>
        <v>0.375</v>
      </c>
      <c r="AC165" s="3">
        <f>VLOOKUP($F165,Experiment!$A$2:$U$90,MATCH(Results!AC$1,Experiment!$A$1:$U$1,0),FALSE)</f>
        <v>0.625</v>
      </c>
      <c r="AD165" s="2">
        <f>VLOOKUP($F165,Experiment!$A$2:$U$90,MATCH(Results!AD$1,Experiment!$A$1:$U$1,0),FALSE)</f>
        <v>28.75</v>
      </c>
      <c r="AE165" s="2">
        <f>VLOOKUP($F165,Experiment!$A$2:$U$90,MATCH(Results!AE$1,Experiment!$A$1:$U$1,0),FALSE)</f>
        <v>8460.9375</v>
      </c>
      <c r="AF165" s="2">
        <f>VLOOKUP($F165,Experiment!$A$2:$U$90,MATCH(Results!AF$1,Experiment!$A$1:$U$1,0),FALSE)</f>
        <v>91.983354472426157</v>
      </c>
      <c r="AG165" s="3">
        <f>VLOOKUP($F165,Experiment!$A$2:$W$90,MATCH(Results!AG$1,Experiment!$A$1:$W$1,0),FALSE)</f>
        <v>1</v>
      </c>
      <c r="AH165" s="3">
        <f>VLOOKUP($F165,Experiment!$A$2:$W$90,MATCH(Results!AH$1,Experiment!$A$1:$W$1,0),FALSE)</f>
        <v>0.625</v>
      </c>
      <c r="AI165" s="3">
        <f>VLOOKUP($F165,Experiment!$A$2:$X$90,MATCH(Results!AI$1,Experiment!$A$1:$X$1,0),FALSE)</f>
        <v>0.375</v>
      </c>
      <c r="AJ165" s="2">
        <f>Table1[[#This Row],[Gain]]^Table1[[#This Row],[θ]]</f>
        <v>246.6274930269494</v>
      </c>
      <c r="AK165" s="2">
        <f>-Table1[[#This Row],[λ]]*-Table1[[#This Row],[Loss]]^Table1[[#This Row],[θ]]</f>
        <v>347.88408658650894</v>
      </c>
      <c r="AL165" s="2">
        <f>Table1[[#This Row],[v_n_w_g]]-Table1[[#This Row],[v_n_w_l]]</f>
        <v>-101.25659355955955</v>
      </c>
      <c r="AM165" s="2">
        <f>IF(Table1[[#This Row],[diff_v]]&gt;=1,1,0)</f>
        <v>0</v>
      </c>
    </row>
    <row r="166" spans="1:39" hidden="1" x14ac:dyDescent="0.3">
      <c r="A166">
        <v>64</v>
      </c>
      <c r="B166" t="s">
        <v>43</v>
      </c>
      <c r="C166" s="22">
        <f>VLOOKUP(Table1[[#This Row],[Subject]],'Subject Profile'!$A$2:$E$8,4,FALSE)</f>
        <v>1.1960207441678836</v>
      </c>
      <c r="D166" s="22">
        <f>VLOOKUP(Table1[[#This Row],[Subject]],'Subject Profile'!$A$2:$E$8,5,FALSE)</f>
        <v>-1.6</v>
      </c>
      <c r="E166" t="s">
        <v>109</v>
      </c>
      <c r="F166" t="s">
        <v>55</v>
      </c>
      <c r="G166" t="s">
        <v>56</v>
      </c>
      <c r="H166">
        <f>IF(Table1[[#This Row],[decision]]="accept",1,0)</f>
        <v>0</v>
      </c>
      <c r="I166">
        <v>0</v>
      </c>
      <c r="J166">
        <v>820</v>
      </c>
      <c r="K166">
        <v>1664287884</v>
      </c>
      <c r="L166">
        <v>12</v>
      </c>
      <c r="M166" t="str">
        <f>VLOOKUP($F166,Experiment!$A$2:$U$90,MATCH(Results!M$1,Experiment!$A$1:$U$1,0)+1,FALSE)</f>
        <v>R</v>
      </c>
      <c r="N166">
        <f>IF(Table1[[#This Row],[Impact]]="I",0,1)</f>
        <v>1</v>
      </c>
      <c r="O166" s="2">
        <f>VLOOKUP($F166,Experiment!$A$2:$U$90,MATCH(Results!O$1,Experiment!$A$1:$U$1,0),FALSE)</f>
        <v>0</v>
      </c>
      <c r="P166" s="3">
        <f>VLOOKUP($F166,Experiment!$A$2:$U$90,MATCH(Results!P$1,Experiment!$A$1:$U$1,0),FALSE)</f>
        <v>0</v>
      </c>
      <c r="Q166" s="2">
        <f>VLOOKUP($F166,Experiment!$A$2:$U$90,MATCH(Results!Q$1,Experiment!$A$1:$U$1,0),FALSE)</f>
        <v>0</v>
      </c>
      <c r="R166" s="3">
        <f>VLOOKUP($F166,Experiment!$A$2:$U$90,MATCH(Results!R$1,Experiment!$A$1:$U$1,0),FALSE)</f>
        <v>0</v>
      </c>
      <c r="S166" s="2">
        <f>VLOOKUP($F166,Experiment!$A$2:$U$90,MATCH(Results!S$1,Experiment!$A$1:$U$1,0),FALSE)</f>
        <v>0</v>
      </c>
      <c r="T166" s="2">
        <f>VLOOKUP($F166,Experiment!$A$2:$U$90,MATCH(Results!T$1,Experiment!$A$1:$U$1,0),FALSE)</f>
        <v>0</v>
      </c>
      <c r="U166" s="2">
        <f>VLOOKUP($F166,Experiment!$A$2:$U$90,MATCH(Results!U$1,Experiment!$A$1:$U$1,0),FALSE)</f>
        <v>0</v>
      </c>
      <c r="V166" s="2">
        <f>VLOOKUP($F166,Experiment!$A$2:$U$90,MATCH(Results!V$1,Experiment!$A$1:$U$1,0),FALSE)</f>
        <v>0</v>
      </c>
      <c r="W166" s="3">
        <f>VLOOKUP($F166,Experiment!$A$2:$U$90,MATCH(Results!W$1,Experiment!$A$1:$U$1,0),FALSE)</f>
        <v>0</v>
      </c>
      <c r="X166" s="3">
        <f>VLOOKUP($F166,Experiment!$A$2:$U$90,MATCH(Results!X$1,Experiment!$A$1:$U$1,0),FALSE)</f>
        <v>0</v>
      </c>
      <c r="Y166" s="2">
        <f>VLOOKUP($F166,Experiment!$A$2:$U$90,MATCH(Results!Y$1,Experiment!$A$1:$U$1,0),FALSE)</f>
        <v>0</v>
      </c>
      <c r="Z166" s="3">
        <f>VLOOKUP($F166,Experiment!$A$2:$U$90,MATCH(Results!Z$1,Experiment!$A$1:$U$1,0),FALSE)</f>
        <v>0</v>
      </c>
      <c r="AA166" s="3">
        <f>VLOOKUP($F166,Experiment!$A$2:$U$90,MATCH(Results!AA$1,Experiment!$A$1:$U$1,0),FALSE)</f>
        <v>0</v>
      </c>
      <c r="AB166" s="3">
        <f>VLOOKUP($F166,Experiment!$A$2:$U$90,MATCH(Results!AB$1,Experiment!$A$1:$U$1,0),FALSE)</f>
        <v>0</v>
      </c>
      <c r="AC166" s="3">
        <f>VLOOKUP($F166,Experiment!$A$2:$U$90,MATCH(Results!AC$1,Experiment!$A$1:$U$1,0),FALSE)</f>
        <v>0</v>
      </c>
      <c r="AD166" s="2">
        <f>VLOOKUP($F166,Experiment!$A$2:$U$90,MATCH(Results!AD$1,Experiment!$A$1:$U$1,0),FALSE)</f>
        <v>0</v>
      </c>
      <c r="AE166" s="2">
        <f>VLOOKUP($F166,Experiment!$A$2:$U$90,MATCH(Results!AE$1,Experiment!$A$1:$U$1,0),FALSE)</f>
        <v>0</v>
      </c>
      <c r="AF166" s="2">
        <f>VLOOKUP($F166,Experiment!$A$2:$U$90,MATCH(Results!AF$1,Experiment!$A$1:$U$1,0),FALSE)</f>
        <v>0</v>
      </c>
      <c r="AG166" s="2"/>
      <c r="AH166" s="3">
        <f>VLOOKUP($F166,Experiment!$A$2:$W$90,MATCH(Results!AH$1,Experiment!$A$1:$W$1,0),FALSE)</f>
        <v>0</v>
      </c>
      <c r="AI166" s="2">
        <f>VLOOKUP($F166,Experiment!$A$2:$X$90,MATCH(Results!AI$1,Experiment!$A$1:$X$1,0),FALSE)</f>
        <v>0</v>
      </c>
      <c r="AJ166" s="2">
        <f>Table1[[#This Row],[Gain]]^Table1[[#This Row],[θ]]</f>
        <v>0</v>
      </c>
      <c r="AK166" s="2">
        <f>-Table1[[#This Row],[λ]]*-Table1[[#This Row],[Loss]]^Table1[[#This Row],[θ]]</f>
        <v>0</v>
      </c>
      <c r="AL166" s="2">
        <f>Table1[[#This Row],[v_n_w_g]]-Table1[[#This Row],[v_n_w_l]]</f>
        <v>0</v>
      </c>
      <c r="AM166" s="2">
        <f>IF(Table1[[#This Row],[diff_v]]&gt;=1,1,0)</f>
        <v>0</v>
      </c>
    </row>
    <row r="167" spans="1:39" hidden="1" x14ac:dyDescent="0.3">
      <c r="A167">
        <v>0</v>
      </c>
      <c r="B167" t="s">
        <v>43</v>
      </c>
      <c r="C167" s="22">
        <f>VLOOKUP(Table1[[#This Row],[Subject]],'Subject Profile'!$A$2:$E$8,4,FALSE)</f>
        <v>1.1960207441678836</v>
      </c>
      <c r="D167" s="22">
        <f>VLOOKUP(Table1[[#This Row],[Subject]],'Subject Profile'!$A$2:$E$8,5,FALSE)</f>
        <v>-1.6</v>
      </c>
      <c r="E167" t="s">
        <v>110</v>
      </c>
      <c r="F167" t="s">
        <v>105</v>
      </c>
      <c r="G167" t="s">
        <v>5</v>
      </c>
      <c r="H167">
        <f>IF(Table1[[#This Row],[decision]]="accept",1,0)</f>
        <v>0</v>
      </c>
      <c r="I167">
        <v>0</v>
      </c>
      <c r="J167">
        <v>500</v>
      </c>
      <c r="K167">
        <v>1664288122</v>
      </c>
      <c r="L167" t="s">
        <v>136</v>
      </c>
      <c r="M167" t="str">
        <f>VLOOKUP($F167,Experiment!$A$2:$U$90,MATCH(Results!M$1,Experiment!$A$1:$U$1,0)+1,FALSE)</f>
        <v>G</v>
      </c>
      <c r="N167">
        <f>IF(Table1[[#This Row],[Impact]]="I",0,1)</f>
        <v>1</v>
      </c>
      <c r="O167" s="2">
        <f>VLOOKUP($F167,Experiment!$A$2:$U$90,MATCH(Results!O$1,Experiment!$A$1:$U$1,0),FALSE)</f>
        <v>-50</v>
      </c>
      <c r="P167" s="3">
        <f>VLOOKUP($F167,Experiment!$A$2:$U$90,MATCH(Results!P$1,Experiment!$A$1:$U$1,0),FALSE)</f>
        <v>0.5</v>
      </c>
      <c r="Q167" s="2">
        <f>VLOOKUP($F167,Experiment!$A$2:$U$90,MATCH(Results!Q$1,Experiment!$A$1:$U$1,0),FALSE)</f>
        <v>40</v>
      </c>
      <c r="R167" s="3">
        <f>VLOOKUP($F167,Experiment!$A$2:$U$90,MATCH(Results!R$1,Experiment!$A$1:$U$1,0),FALSE)</f>
        <v>0.5</v>
      </c>
      <c r="S167" s="2">
        <f>VLOOKUP($F167,Experiment!$A$2:$U$90,MATCH(Results!S$1,Experiment!$A$1:$U$1,0),FALSE)</f>
        <v>-5</v>
      </c>
      <c r="T167" s="2">
        <f>VLOOKUP($F167,Experiment!$A$2:$U$90,MATCH(Results!T$1,Experiment!$A$1:$U$1,0),FALSE)</f>
        <v>2025</v>
      </c>
      <c r="U167" s="2">
        <f>VLOOKUP($F167,Experiment!$A$2:$U$90,MATCH(Results!U$1,Experiment!$A$1:$U$1,0),FALSE)</f>
        <v>45</v>
      </c>
      <c r="V167" s="2">
        <f>VLOOKUP($F167,Experiment!$A$2:$U$90,MATCH(Results!V$1,Experiment!$A$1:$U$1,0),FALSE)</f>
        <v>4</v>
      </c>
      <c r="W167" s="3">
        <f>VLOOKUP($F167,Experiment!$A$2:$U$90,MATCH(Results!W$1,Experiment!$A$1:$U$1,0),FALSE)</f>
        <v>0.25</v>
      </c>
      <c r="X167" s="3">
        <f>VLOOKUP($F167,Experiment!$A$2:$U$90,MATCH(Results!X$1,Experiment!$A$1:$U$1,0),FALSE)</f>
        <v>0.75</v>
      </c>
      <c r="Y167" s="2">
        <f>VLOOKUP($F167,Experiment!$A$2:$U$90,MATCH(Results!Y$1,Experiment!$A$1:$U$1,0),FALSE)</f>
        <v>1</v>
      </c>
      <c r="Z167" s="3">
        <f>VLOOKUP($F167,Experiment!$A$2:$U$90,MATCH(Results!Z$1,Experiment!$A$1:$U$1,0),FALSE)</f>
        <v>0.25</v>
      </c>
      <c r="AA167" s="3">
        <f>VLOOKUP($F167,Experiment!$A$2:$U$90,MATCH(Results!AA$1,Experiment!$A$1:$U$1,0),FALSE)</f>
        <v>0.5</v>
      </c>
      <c r="AB167" s="3">
        <f>VLOOKUP($F167,Experiment!$A$2:$U$90,MATCH(Results!AB$1,Experiment!$A$1:$U$1,0),FALSE)</f>
        <v>0.375</v>
      </c>
      <c r="AC167" s="3">
        <f>VLOOKUP($F167,Experiment!$A$2:$U$90,MATCH(Results!AC$1,Experiment!$A$1:$U$1,0),FALSE)</f>
        <v>0.625</v>
      </c>
      <c r="AD167" s="2">
        <f>VLOOKUP($F167,Experiment!$A$2:$U$90,MATCH(Results!AD$1,Experiment!$A$1:$U$1,0),FALSE)</f>
        <v>6.25</v>
      </c>
      <c r="AE167" s="2">
        <f>VLOOKUP($F167,Experiment!$A$2:$U$90,MATCH(Results!AE$1,Experiment!$A$1:$U$1,0),FALSE)</f>
        <v>1898.4375</v>
      </c>
      <c r="AF167" s="2">
        <f>VLOOKUP($F167,Experiment!$A$2:$U$90,MATCH(Results!AF$1,Experiment!$A$1:$U$1,0),FALSE)</f>
        <v>43.571062644833439</v>
      </c>
      <c r="AG167" s="3">
        <f>VLOOKUP($F167,Experiment!$A$2:$W$90,MATCH(Results!AG$1,Experiment!$A$1:$W$1,0),FALSE)</f>
        <v>1</v>
      </c>
      <c r="AH167" s="3">
        <f>VLOOKUP($F167,Experiment!$A$2:$W$90,MATCH(Results!AH$1,Experiment!$A$1:$W$1,0),FALSE)</f>
        <v>0.625</v>
      </c>
      <c r="AI167" s="3">
        <f>VLOOKUP($F167,Experiment!$A$2:$X$90,MATCH(Results!AI$1,Experiment!$A$1:$X$1,0),FALSE)</f>
        <v>0.375</v>
      </c>
      <c r="AJ167" s="2">
        <f>Table1[[#This Row],[Gain]]^Table1[[#This Row],[θ]]</f>
        <v>82.432217522931154</v>
      </c>
      <c r="AK167" s="2">
        <f>-Table1[[#This Row],[λ]]*-Table1[[#This Row],[Loss]]^Table1[[#This Row],[θ]]</f>
        <v>172.23577024121218</v>
      </c>
      <c r="AL167" s="2">
        <f>Table1[[#This Row],[v_n_w_g]]-Table1[[#This Row],[v_n_w_l]]</f>
        <v>-89.803552718281026</v>
      </c>
      <c r="AM167" s="2">
        <f>IF(Table1[[#This Row],[diff_v]]&gt;=1,1,0)</f>
        <v>0</v>
      </c>
    </row>
    <row r="168" spans="1:39" hidden="1" x14ac:dyDescent="0.3">
      <c r="A168">
        <v>1</v>
      </c>
      <c r="B168" t="s">
        <v>43</v>
      </c>
      <c r="C168" s="22">
        <f>VLOOKUP(Table1[[#This Row],[Subject]],'Subject Profile'!$A$2:$E$8,4,FALSE)</f>
        <v>1.1960207441678836</v>
      </c>
      <c r="D168" s="22">
        <f>VLOOKUP(Table1[[#This Row],[Subject]],'Subject Profile'!$A$2:$E$8,5,FALSE)</f>
        <v>-1.6</v>
      </c>
      <c r="E168" t="s">
        <v>110</v>
      </c>
      <c r="F168" t="s">
        <v>97</v>
      </c>
      <c r="G168" t="s">
        <v>7</v>
      </c>
      <c r="H168">
        <f>IF(Table1[[#This Row],[decision]]="accept",1,0)</f>
        <v>1</v>
      </c>
      <c r="I168">
        <v>-10</v>
      </c>
      <c r="J168">
        <v>490</v>
      </c>
      <c r="K168">
        <v>1664288132</v>
      </c>
      <c r="L168">
        <v>10</v>
      </c>
      <c r="M168" t="str">
        <f>VLOOKUP($F168,Experiment!$A$2:$U$90,MATCH(Results!M$1,Experiment!$A$1:$U$1,0)+1,FALSE)</f>
        <v>G</v>
      </c>
      <c r="N168">
        <f>IF(Table1[[#This Row],[Impact]]="I",0,1)</f>
        <v>1</v>
      </c>
      <c r="O168" s="2">
        <f>VLOOKUP($F168,Experiment!$A$2:$U$90,MATCH(Results!O$1,Experiment!$A$1:$U$1,0),FALSE)</f>
        <v>-10</v>
      </c>
      <c r="P168" s="3">
        <f>VLOOKUP($F168,Experiment!$A$2:$U$90,MATCH(Results!P$1,Experiment!$A$1:$U$1,0),FALSE)</f>
        <v>0.5</v>
      </c>
      <c r="Q168" s="2">
        <f>VLOOKUP($F168,Experiment!$A$2:$U$90,MATCH(Results!Q$1,Experiment!$A$1:$U$1,0),FALSE)</f>
        <v>10</v>
      </c>
      <c r="R168" s="3">
        <f>VLOOKUP($F168,Experiment!$A$2:$U$90,MATCH(Results!R$1,Experiment!$A$1:$U$1,0),FALSE)</f>
        <v>0.5</v>
      </c>
      <c r="S168" s="2">
        <f>VLOOKUP($F168,Experiment!$A$2:$U$90,MATCH(Results!S$1,Experiment!$A$1:$U$1,0),FALSE)</f>
        <v>0</v>
      </c>
      <c r="T168" s="2">
        <f>VLOOKUP($F168,Experiment!$A$2:$U$90,MATCH(Results!T$1,Experiment!$A$1:$U$1,0),FALSE)</f>
        <v>100</v>
      </c>
      <c r="U168" s="2">
        <f>VLOOKUP($F168,Experiment!$A$2:$U$90,MATCH(Results!U$1,Experiment!$A$1:$U$1,0),FALSE)</f>
        <v>10</v>
      </c>
      <c r="V168" s="2">
        <f>VLOOKUP($F168,Experiment!$A$2:$U$90,MATCH(Results!V$1,Experiment!$A$1:$U$1,0),FALSE)</f>
        <v>4</v>
      </c>
      <c r="W168" s="3">
        <f>VLOOKUP($F168,Experiment!$A$2:$U$90,MATCH(Results!W$1,Experiment!$A$1:$U$1,0),FALSE)</f>
        <v>0.25</v>
      </c>
      <c r="X168" s="3">
        <f>VLOOKUP($F168,Experiment!$A$2:$U$90,MATCH(Results!X$1,Experiment!$A$1:$U$1,0),FALSE)</f>
        <v>0.75</v>
      </c>
      <c r="Y168" s="2">
        <f>VLOOKUP($F168,Experiment!$A$2:$U$90,MATCH(Results!Y$1,Experiment!$A$1:$U$1,0),FALSE)</f>
        <v>1</v>
      </c>
      <c r="Z168" s="3">
        <f>VLOOKUP($F168,Experiment!$A$2:$U$90,MATCH(Results!Z$1,Experiment!$A$1:$U$1,0),FALSE)</f>
        <v>0.25</v>
      </c>
      <c r="AA168" s="3">
        <f>VLOOKUP($F168,Experiment!$A$2:$U$90,MATCH(Results!AA$1,Experiment!$A$1:$U$1,0),FALSE)</f>
        <v>0.5</v>
      </c>
      <c r="AB168" s="3">
        <f>VLOOKUP($F168,Experiment!$A$2:$U$90,MATCH(Results!AB$1,Experiment!$A$1:$U$1,0),FALSE)</f>
        <v>0.375</v>
      </c>
      <c r="AC168" s="3">
        <f>VLOOKUP($F168,Experiment!$A$2:$U$90,MATCH(Results!AC$1,Experiment!$A$1:$U$1,0),FALSE)</f>
        <v>0.625</v>
      </c>
      <c r="AD168" s="2">
        <f>VLOOKUP($F168,Experiment!$A$2:$U$90,MATCH(Results!AD$1,Experiment!$A$1:$U$1,0),FALSE)</f>
        <v>2.5</v>
      </c>
      <c r="AE168" s="2">
        <f>VLOOKUP($F168,Experiment!$A$2:$U$90,MATCH(Results!AE$1,Experiment!$A$1:$U$1,0),FALSE)</f>
        <v>93.75</v>
      </c>
      <c r="AF168" s="2">
        <f>VLOOKUP($F168,Experiment!$A$2:$U$90,MATCH(Results!AF$1,Experiment!$A$1:$U$1,0),FALSE)</f>
        <v>9.6824583655185421</v>
      </c>
      <c r="AG168" s="3">
        <f>VLOOKUP($F168,Experiment!$A$2:$W$90,MATCH(Results!AG$1,Experiment!$A$1:$W$1,0),FALSE)</f>
        <v>1</v>
      </c>
      <c r="AH168" s="3">
        <f>VLOOKUP($F168,Experiment!$A$2:$W$90,MATCH(Results!AH$1,Experiment!$A$1:$W$1,0),FALSE)</f>
        <v>0.625</v>
      </c>
      <c r="AI168" s="3">
        <f>VLOOKUP($F168,Experiment!$A$2:$X$90,MATCH(Results!AI$1,Experiment!$A$1:$X$1,0),FALSE)</f>
        <v>0.375</v>
      </c>
      <c r="AJ168" s="2">
        <f>Table1[[#This Row],[Gain]]^Table1[[#This Row],[θ]]</f>
        <v>15.704378148368352</v>
      </c>
      <c r="AK168" s="2">
        <f>-Table1[[#This Row],[λ]]*-Table1[[#This Row],[Loss]]^Table1[[#This Row],[θ]]</f>
        <v>25.127005037389367</v>
      </c>
      <c r="AL168" s="2">
        <f>Table1[[#This Row],[v_n_w_g]]-Table1[[#This Row],[v_n_w_l]]</f>
        <v>-9.4226268890210143</v>
      </c>
      <c r="AM168" s="2">
        <f>IF(Table1[[#This Row],[diff_v]]&gt;=1,1,0)</f>
        <v>0</v>
      </c>
    </row>
    <row r="169" spans="1:39" hidden="1" x14ac:dyDescent="0.3">
      <c r="A169">
        <v>2</v>
      </c>
      <c r="B169" t="s">
        <v>43</v>
      </c>
      <c r="C169" s="22">
        <f>VLOOKUP(Table1[[#This Row],[Subject]],'Subject Profile'!$A$2:$E$8,4,FALSE)</f>
        <v>1.1960207441678836</v>
      </c>
      <c r="D169" s="22">
        <f>VLOOKUP(Table1[[#This Row],[Subject]],'Subject Profile'!$A$2:$E$8,5,FALSE)</f>
        <v>-1.6</v>
      </c>
      <c r="E169" t="s">
        <v>110</v>
      </c>
      <c r="F169" t="s">
        <v>50</v>
      </c>
      <c r="G169" t="s">
        <v>7</v>
      </c>
      <c r="H169">
        <f>IF(Table1[[#This Row],[decision]]="accept",1,0)</f>
        <v>1</v>
      </c>
      <c r="I169">
        <v>180</v>
      </c>
      <c r="J169">
        <v>670</v>
      </c>
      <c r="K169">
        <v>1664288136</v>
      </c>
      <c r="L169">
        <v>4</v>
      </c>
      <c r="M169" t="str">
        <f>VLOOKUP($F169,Experiment!$A$2:$U$90,MATCH(Results!M$1,Experiment!$A$1:$U$1,0)+1,FALSE)</f>
        <v>I</v>
      </c>
      <c r="N169">
        <f>IF(Table1[[#This Row],[Impact]]="I",0,1)</f>
        <v>0</v>
      </c>
      <c r="O169" s="2">
        <f>VLOOKUP($F169,Experiment!$A$2:$U$90,MATCH(Results!O$1,Experiment!$A$1:$U$1,0),FALSE)</f>
        <v>-90</v>
      </c>
      <c r="P169" s="3">
        <f>VLOOKUP($F169,Experiment!$A$2:$U$90,MATCH(Results!P$1,Experiment!$A$1:$U$1,0),FALSE)</f>
        <v>0.5</v>
      </c>
      <c r="Q169" s="2">
        <f>VLOOKUP($F169,Experiment!$A$2:$U$90,MATCH(Results!Q$1,Experiment!$A$1:$U$1,0),FALSE)</f>
        <v>180</v>
      </c>
      <c r="R169" s="3">
        <f>VLOOKUP($F169,Experiment!$A$2:$U$90,MATCH(Results!R$1,Experiment!$A$1:$U$1,0),FALSE)</f>
        <v>0.5</v>
      </c>
      <c r="S169" s="2">
        <f>VLOOKUP($F169,Experiment!$A$2:$U$90,MATCH(Results!S$1,Experiment!$A$1:$U$1,0),FALSE)</f>
        <v>45</v>
      </c>
      <c r="T169" s="2">
        <f>VLOOKUP($F169,Experiment!$A$2:$U$90,MATCH(Results!T$1,Experiment!$A$1:$U$1,0),FALSE)</f>
        <v>18225</v>
      </c>
      <c r="U169" s="2">
        <f>VLOOKUP($F169,Experiment!$A$2:$U$90,MATCH(Results!U$1,Experiment!$A$1:$U$1,0),FALSE)</f>
        <v>135</v>
      </c>
      <c r="V169" s="2">
        <f>VLOOKUP($F169,Experiment!$A$2:$U$90,MATCH(Results!V$1,Experiment!$A$1:$U$1,0),FALSE)</f>
        <v>4</v>
      </c>
      <c r="W169" s="3">
        <f>VLOOKUP($F169,Experiment!$A$2:$U$90,MATCH(Results!W$1,Experiment!$A$1:$U$1,0),FALSE)</f>
        <v>0.75</v>
      </c>
      <c r="X169" s="3">
        <f>VLOOKUP($F169,Experiment!$A$2:$U$90,MATCH(Results!X$1,Experiment!$A$1:$U$1,0),FALSE)</f>
        <v>0.25</v>
      </c>
      <c r="Y169" s="2">
        <f>VLOOKUP($F169,Experiment!$A$2:$U$90,MATCH(Results!Y$1,Experiment!$A$1:$U$1,0),FALSE)</f>
        <v>2</v>
      </c>
      <c r="Z169" s="3">
        <f>VLOOKUP($F169,Experiment!$A$2:$U$90,MATCH(Results!Z$1,Experiment!$A$1:$U$1,0),FALSE)</f>
        <v>0.05</v>
      </c>
      <c r="AA169" s="3">
        <f>VLOOKUP($F169,Experiment!$A$2:$U$90,MATCH(Results!AA$1,Experiment!$A$1:$U$1,0),FALSE)</f>
        <v>0.2</v>
      </c>
      <c r="AB169" s="3">
        <f>VLOOKUP($F169,Experiment!$A$2:$U$90,MATCH(Results!AB$1,Experiment!$A$1:$U$1,0),FALSE)</f>
        <v>0.42499999999999999</v>
      </c>
      <c r="AC169" s="3">
        <f>VLOOKUP($F169,Experiment!$A$2:$U$90,MATCH(Results!AC$1,Experiment!$A$1:$U$1,0),FALSE)</f>
        <v>0.57499999999999996</v>
      </c>
      <c r="AD169" s="2">
        <f>VLOOKUP($F169,Experiment!$A$2:$U$90,MATCH(Results!AD$1,Experiment!$A$1:$U$1,0),FALSE)</f>
        <v>65.249999999999986</v>
      </c>
      <c r="AE169" s="2">
        <f>VLOOKUP($F169,Experiment!$A$2:$U$90,MATCH(Results!AE$1,Experiment!$A$1:$U$1,0),FALSE)</f>
        <v>17814.9375</v>
      </c>
      <c r="AF169" s="2">
        <f>VLOOKUP($F169,Experiment!$A$2:$U$90,MATCH(Results!AF$1,Experiment!$A$1:$U$1,0),FALSE)</f>
        <v>133.47260954967501</v>
      </c>
      <c r="AG169" s="3">
        <f>VLOOKUP($F169,Experiment!$A$2:$W$90,MATCH(Results!AG$1,Experiment!$A$1:$W$1,0),FALSE)</f>
        <v>1</v>
      </c>
      <c r="AH169" s="3">
        <f>VLOOKUP($F169,Experiment!$A$2:$W$90,MATCH(Results!AH$1,Experiment!$A$1:$W$1,0),FALSE)</f>
        <v>0.57499999999999996</v>
      </c>
      <c r="AI169" s="3">
        <f>VLOOKUP($F169,Experiment!$A$2:$X$90,MATCH(Results!AI$1,Experiment!$A$1:$X$1,0),FALSE)</f>
        <v>0.42500000000000004</v>
      </c>
      <c r="AJ169" s="2">
        <f>Table1[[#This Row],[Gain]]^Table1[[#This Row],[θ]]</f>
        <v>498.1414721148987</v>
      </c>
      <c r="AK169" s="2">
        <f>-Table1[[#This Row],[λ]]*-Table1[[#This Row],[Loss]]^Table1[[#This Row],[θ]]</f>
        <v>347.88408658650894</v>
      </c>
      <c r="AL169" s="2">
        <f>Table1[[#This Row],[v_n_w_g]]-Table1[[#This Row],[v_n_w_l]]</f>
        <v>150.25738552838976</v>
      </c>
      <c r="AM169" s="2">
        <f>IF(Table1[[#This Row],[diff_v]]&gt;=1,1,0)</f>
        <v>1</v>
      </c>
    </row>
    <row r="170" spans="1:39" hidden="1" x14ac:dyDescent="0.3">
      <c r="A170">
        <v>3</v>
      </c>
      <c r="B170" t="s">
        <v>43</v>
      </c>
      <c r="C170" s="22">
        <f>VLOOKUP(Table1[[#This Row],[Subject]],'Subject Profile'!$A$2:$E$8,4,FALSE)</f>
        <v>1.1960207441678836</v>
      </c>
      <c r="D170" s="22">
        <f>VLOOKUP(Table1[[#This Row],[Subject]],'Subject Profile'!$A$2:$E$8,5,FALSE)</f>
        <v>-1.6</v>
      </c>
      <c r="E170" t="s">
        <v>110</v>
      </c>
      <c r="F170" t="s">
        <v>86</v>
      </c>
      <c r="G170" t="s">
        <v>7</v>
      </c>
      <c r="H170">
        <f>IF(Table1[[#This Row],[decision]]="accept",1,0)</f>
        <v>1</v>
      </c>
      <c r="I170">
        <v>-50</v>
      </c>
      <c r="J170">
        <v>620</v>
      </c>
      <c r="K170">
        <v>1664288138</v>
      </c>
      <c r="L170">
        <v>2</v>
      </c>
      <c r="M170" t="str">
        <f>VLOOKUP($F170,Experiment!$A$2:$U$90,MATCH(Results!M$1,Experiment!$A$1:$U$1,0)+1,FALSE)</f>
        <v>I</v>
      </c>
      <c r="N170">
        <f>IF(Table1[[#This Row],[Impact]]="I",0,1)</f>
        <v>0</v>
      </c>
      <c r="O170" s="2">
        <f>VLOOKUP($F170,Experiment!$A$2:$U$90,MATCH(Results!O$1,Experiment!$A$1:$U$1,0),FALSE)</f>
        <v>-50</v>
      </c>
      <c r="P170" s="3">
        <f>VLOOKUP($F170,Experiment!$A$2:$U$90,MATCH(Results!P$1,Experiment!$A$1:$U$1,0),FALSE)</f>
        <v>0.5</v>
      </c>
      <c r="Q170" s="2">
        <f>VLOOKUP($F170,Experiment!$A$2:$U$90,MATCH(Results!Q$1,Experiment!$A$1:$U$1,0),FALSE)</f>
        <v>70</v>
      </c>
      <c r="R170" s="3">
        <f>VLOOKUP($F170,Experiment!$A$2:$U$90,MATCH(Results!R$1,Experiment!$A$1:$U$1,0),FALSE)</f>
        <v>0.5</v>
      </c>
      <c r="S170" s="2">
        <f>VLOOKUP($F170,Experiment!$A$2:$U$90,MATCH(Results!S$1,Experiment!$A$1:$U$1,0),FALSE)</f>
        <v>10</v>
      </c>
      <c r="T170" s="2">
        <f>VLOOKUP($F170,Experiment!$A$2:$U$90,MATCH(Results!T$1,Experiment!$A$1:$U$1,0),FALSE)</f>
        <v>3600</v>
      </c>
      <c r="U170" s="2">
        <f>VLOOKUP($F170,Experiment!$A$2:$U$90,MATCH(Results!U$1,Experiment!$A$1:$U$1,0),FALSE)</f>
        <v>60</v>
      </c>
      <c r="V170" s="2">
        <f>VLOOKUP($F170,Experiment!$A$2:$U$90,MATCH(Results!V$1,Experiment!$A$1:$U$1,0),FALSE)</f>
        <v>4</v>
      </c>
      <c r="W170" s="3">
        <f>VLOOKUP($F170,Experiment!$A$2:$U$90,MATCH(Results!W$1,Experiment!$A$1:$U$1,0),FALSE)</f>
        <v>0.25</v>
      </c>
      <c r="X170" s="3">
        <f>VLOOKUP($F170,Experiment!$A$2:$U$90,MATCH(Results!X$1,Experiment!$A$1:$U$1,0),FALSE)</f>
        <v>0.75</v>
      </c>
      <c r="Y170" s="2">
        <f>VLOOKUP($F170,Experiment!$A$2:$U$90,MATCH(Results!Y$1,Experiment!$A$1:$U$1,0),FALSE)</f>
        <v>2</v>
      </c>
      <c r="Z170" s="3">
        <f>VLOOKUP($F170,Experiment!$A$2:$U$90,MATCH(Results!Z$1,Experiment!$A$1:$U$1,0),FALSE)</f>
        <v>0.5</v>
      </c>
      <c r="AA170" s="3">
        <f>VLOOKUP($F170,Experiment!$A$2:$U$90,MATCH(Results!AA$1,Experiment!$A$1:$U$1,0),FALSE)</f>
        <v>0.25</v>
      </c>
      <c r="AB170" s="3">
        <f>VLOOKUP($F170,Experiment!$A$2:$U$90,MATCH(Results!AB$1,Experiment!$A$1:$U$1,0),FALSE)</f>
        <v>0.625</v>
      </c>
      <c r="AC170" s="3">
        <f>VLOOKUP($F170,Experiment!$A$2:$U$90,MATCH(Results!AC$1,Experiment!$A$1:$U$1,0),FALSE)</f>
        <v>0.375</v>
      </c>
      <c r="AD170" s="2">
        <f>VLOOKUP($F170,Experiment!$A$2:$U$90,MATCH(Results!AD$1,Experiment!$A$1:$U$1,0),FALSE)</f>
        <v>-5</v>
      </c>
      <c r="AE170" s="2">
        <f>VLOOKUP($F170,Experiment!$A$2:$U$90,MATCH(Results!AE$1,Experiment!$A$1:$U$1,0),FALSE)</f>
        <v>3375</v>
      </c>
      <c r="AF170" s="2">
        <f>VLOOKUP($F170,Experiment!$A$2:$U$90,MATCH(Results!AF$1,Experiment!$A$1:$U$1,0),FALSE)</f>
        <v>58.094750193111253</v>
      </c>
      <c r="AG170" s="3">
        <f>VLOOKUP($F170,Experiment!$A$2:$W$90,MATCH(Results!AG$1,Experiment!$A$1:$W$1,0),FALSE)</f>
        <v>0.82730419370997643</v>
      </c>
      <c r="AH170" s="3">
        <f>VLOOKUP($F170,Experiment!$A$2:$W$90,MATCH(Results!AH$1,Experiment!$A$1:$W$1,0),FALSE)</f>
        <v>0.38648875795104182</v>
      </c>
      <c r="AI170" s="3">
        <f>VLOOKUP($F170,Experiment!$A$2:$X$90,MATCH(Results!AI$1,Experiment!$A$1:$X$1,0),FALSE)</f>
        <v>0.61351124204895813</v>
      </c>
      <c r="AJ170" s="2">
        <f>Table1[[#This Row],[Gain]]^Table1[[#This Row],[θ]]</f>
        <v>160.98133731857229</v>
      </c>
      <c r="AK170" s="2">
        <f>-Table1[[#This Row],[λ]]*-Table1[[#This Row],[Loss]]^Table1[[#This Row],[θ]]</f>
        <v>172.23577024121218</v>
      </c>
      <c r="AL170" s="2">
        <f>Table1[[#This Row],[v_n_w_g]]-Table1[[#This Row],[v_n_w_l]]</f>
        <v>-11.254432922639893</v>
      </c>
      <c r="AM170" s="2">
        <f>IF(Table1[[#This Row],[diff_v]]&gt;=1,1,0)</f>
        <v>0</v>
      </c>
    </row>
    <row r="171" spans="1:39" hidden="1" x14ac:dyDescent="0.3">
      <c r="A171">
        <v>4</v>
      </c>
      <c r="B171" t="s">
        <v>43</v>
      </c>
      <c r="C171" s="22">
        <f>VLOOKUP(Table1[[#This Row],[Subject]],'Subject Profile'!$A$2:$E$8,4,FALSE)</f>
        <v>1.1960207441678836</v>
      </c>
      <c r="D171" s="22">
        <f>VLOOKUP(Table1[[#This Row],[Subject]],'Subject Profile'!$A$2:$E$8,5,FALSE)</f>
        <v>-1.6</v>
      </c>
      <c r="E171" t="s">
        <v>110</v>
      </c>
      <c r="F171" t="s">
        <v>53</v>
      </c>
      <c r="G171" t="s">
        <v>5</v>
      </c>
      <c r="H171">
        <f>IF(Table1[[#This Row],[decision]]="accept",1,0)</f>
        <v>0</v>
      </c>
      <c r="I171">
        <v>0</v>
      </c>
      <c r="J171">
        <v>620</v>
      </c>
      <c r="K171">
        <v>1664288141</v>
      </c>
      <c r="L171">
        <v>3</v>
      </c>
      <c r="M171" t="str">
        <f>VLOOKUP($F171,Experiment!$A$2:$U$90,MATCH(Results!M$1,Experiment!$A$1:$U$1,0)+1,FALSE)</f>
        <v>G</v>
      </c>
      <c r="N171">
        <f>IF(Table1[[#This Row],[Impact]]="I",0,1)</f>
        <v>1</v>
      </c>
      <c r="O171" s="2">
        <f>VLOOKUP($F171,Experiment!$A$2:$U$90,MATCH(Results!O$1,Experiment!$A$1:$U$1,0),FALSE)</f>
        <v>-10</v>
      </c>
      <c r="P171" s="3">
        <f>VLOOKUP($F171,Experiment!$A$2:$U$90,MATCH(Results!P$1,Experiment!$A$1:$U$1,0),FALSE)</f>
        <v>0.5</v>
      </c>
      <c r="Q171" s="2">
        <f>VLOOKUP($F171,Experiment!$A$2:$U$90,MATCH(Results!Q$1,Experiment!$A$1:$U$1,0),FALSE)</f>
        <v>0</v>
      </c>
      <c r="R171" s="3">
        <f>VLOOKUP($F171,Experiment!$A$2:$U$90,MATCH(Results!R$1,Experiment!$A$1:$U$1,0),FALSE)</f>
        <v>0.5</v>
      </c>
      <c r="S171" s="2">
        <f>VLOOKUP($F171,Experiment!$A$2:$U$90,MATCH(Results!S$1,Experiment!$A$1:$U$1,0),FALSE)</f>
        <v>-5</v>
      </c>
      <c r="T171" s="2">
        <f>VLOOKUP($F171,Experiment!$A$2:$U$90,MATCH(Results!T$1,Experiment!$A$1:$U$1,0),FALSE)</f>
        <v>25</v>
      </c>
      <c r="U171" s="2">
        <f>VLOOKUP($F171,Experiment!$A$2:$U$90,MATCH(Results!U$1,Experiment!$A$1:$U$1,0),FALSE)</f>
        <v>5</v>
      </c>
      <c r="V171" s="2">
        <f>VLOOKUP($F171,Experiment!$A$2:$U$90,MATCH(Results!V$1,Experiment!$A$1:$U$1,0),FALSE)</f>
        <v>4</v>
      </c>
      <c r="W171" s="3">
        <f>VLOOKUP($F171,Experiment!$A$2:$U$90,MATCH(Results!W$1,Experiment!$A$1:$U$1,0),FALSE)</f>
        <v>0.25</v>
      </c>
      <c r="X171" s="3">
        <f>VLOOKUP($F171,Experiment!$A$2:$U$90,MATCH(Results!X$1,Experiment!$A$1:$U$1,0),FALSE)</f>
        <v>0.75</v>
      </c>
      <c r="Y171" s="2">
        <f>VLOOKUP($F171,Experiment!$A$2:$U$90,MATCH(Results!Y$1,Experiment!$A$1:$U$1,0),FALSE)</f>
        <v>2</v>
      </c>
      <c r="Z171" s="3">
        <f>VLOOKUP($F171,Experiment!$A$2:$U$90,MATCH(Results!Z$1,Experiment!$A$1:$U$1,0),FALSE)</f>
        <v>0.5</v>
      </c>
      <c r="AA171" s="3">
        <f>VLOOKUP($F171,Experiment!$A$2:$U$90,MATCH(Results!AA$1,Experiment!$A$1:$U$1,0),FALSE)</f>
        <v>0.25</v>
      </c>
      <c r="AB171" s="3">
        <f>VLOOKUP($F171,Experiment!$A$2:$U$90,MATCH(Results!AB$1,Experiment!$A$1:$U$1,0),FALSE)</f>
        <v>0.625</v>
      </c>
      <c r="AC171" s="3">
        <f>VLOOKUP($F171,Experiment!$A$2:$U$90,MATCH(Results!AC$1,Experiment!$A$1:$U$1,0),FALSE)</f>
        <v>0.375</v>
      </c>
      <c r="AD171" s="2">
        <f>VLOOKUP($F171,Experiment!$A$2:$U$90,MATCH(Results!AD$1,Experiment!$A$1:$U$1,0),FALSE)</f>
        <v>-6.25</v>
      </c>
      <c r="AE171" s="2">
        <f>VLOOKUP($F171,Experiment!$A$2:$U$90,MATCH(Results!AE$1,Experiment!$A$1:$U$1,0),FALSE)</f>
        <v>23.4375</v>
      </c>
      <c r="AF171" s="2">
        <f>VLOOKUP($F171,Experiment!$A$2:$U$90,MATCH(Results!AF$1,Experiment!$A$1:$U$1,0),FALSE)</f>
        <v>4.8412291827592711</v>
      </c>
      <c r="AG171" s="3">
        <f>VLOOKUP($F171,Experiment!$A$2:$W$90,MATCH(Results!AG$1,Experiment!$A$1:$W$1,0),FALSE)</f>
        <v>0.82730419370997643</v>
      </c>
      <c r="AH171" s="3">
        <f>VLOOKUP($F171,Experiment!$A$2:$W$90,MATCH(Results!AH$1,Experiment!$A$1:$W$1,0),FALSE)</f>
        <v>0.38648875795104182</v>
      </c>
      <c r="AI171" s="3">
        <f>VLOOKUP($F171,Experiment!$A$2:$X$90,MATCH(Results!AI$1,Experiment!$A$1:$X$1,0),FALSE)</f>
        <v>0.61351124204895813</v>
      </c>
      <c r="AJ171" s="2">
        <f>Table1[[#This Row],[Gain]]^Table1[[#This Row],[θ]]</f>
        <v>0</v>
      </c>
      <c r="AK171" s="2">
        <f>-Table1[[#This Row],[λ]]*-Table1[[#This Row],[Loss]]^Table1[[#This Row],[θ]]</f>
        <v>25.127005037389367</v>
      </c>
      <c r="AL171" s="2">
        <f>Table1[[#This Row],[v_n_w_g]]-Table1[[#This Row],[v_n_w_l]]</f>
        <v>-25.127005037389367</v>
      </c>
      <c r="AM171" s="2">
        <f>IF(Table1[[#This Row],[diff_v]]&gt;=1,1,0)</f>
        <v>0</v>
      </c>
    </row>
    <row r="172" spans="1:39" hidden="1" x14ac:dyDescent="0.3">
      <c r="A172">
        <v>5</v>
      </c>
      <c r="B172" t="s">
        <v>43</v>
      </c>
      <c r="C172" s="22">
        <f>VLOOKUP(Table1[[#This Row],[Subject]],'Subject Profile'!$A$2:$E$8,4,FALSE)</f>
        <v>1.1960207441678836</v>
      </c>
      <c r="D172" s="22">
        <f>VLOOKUP(Table1[[#This Row],[Subject]],'Subject Profile'!$A$2:$E$8,5,FALSE)</f>
        <v>-1.6</v>
      </c>
      <c r="E172" t="s">
        <v>110</v>
      </c>
      <c r="F172" t="s">
        <v>55</v>
      </c>
      <c r="G172" t="s">
        <v>56</v>
      </c>
      <c r="H172">
        <f>IF(Table1[[#This Row],[decision]]="accept",1,0)</f>
        <v>0</v>
      </c>
      <c r="I172">
        <v>0</v>
      </c>
      <c r="J172">
        <v>620</v>
      </c>
      <c r="K172">
        <v>1664288149</v>
      </c>
      <c r="L172">
        <v>8</v>
      </c>
      <c r="M172" t="str">
        <f>VLOOKUP($F172,Experiment!$A$2:$U$90,MATCH(Results!M$1,Experiment!$A$1:$U$1,0)+1,FALSE)</f>
        <v>R</v>
      </c>
      <c r="N172">
        <f>IF(Table1[[#This Row],[Impact]]="I",0,1)</f>
        <v>1</v>
      </c>
      <c r="O172" s="2">
        <f>VLOOKUP($F172,Experiment!$A$2:$U$90,MATCH(Results!O$1,Experiment!$A$1:$U$1,0),FALSE)</f>
        <v>0</v>
      </c>
      <c r="P172" s="3">
        <f>VLOOKUP($F172,Experiment!$A$2:$U$90,MATCH(Results!P$1,Experiment!$A$1:$U$1,0),FALSE)</f>
        <v>0</v>
      </c>
      <c r="Q172" s="2">
        <f>VLOOKUP($F172,Experiment!$A$2:$U$90,MATCH(Results!Q$1,Experiment!$A$1:$U$1,0),FALSE)</f>
        <v>0</v>
      </c>
      <c r="R172" s="3">
        <f>VLOOKUP($F172,Experiment!$A$2:$U$90,MATCH(Results!R$1,Experiment!$A$1:$U$1,0),FALSE)</f>
        <v>0</v>
      </c>
      <c r="S172" s="2">
        <f>VLOOKUP($F172,Experiment!$A$2:$U$90,MATCH(Results!S$1,Experiment!$A$1:$U$1,0),FALSE)</f>
        <v>0</v>
      </c>
      <c r="T172" s="2">
        <f>VLOOKUP($F172,Experiment!$A$2:$U$90,MATCH(Results!T$1,Experiment!$A$1:$U$1,0),FALSE)</f>
        <v>0</v>
      </c>
      <c r="U172" s="2">
        <f>VLOOKUP($F172,Experiment!$A$2:$U$90,MATCH(Results!U$1,Experiment!$A$1:$U$1,0),FALSE)</f>
        <v>0</v>
      </c>
      <c r="V172" s="2">
        <f>VLOOKUP($F172,Experiment!$A$2:$U$90,MATCH(Results!V$1,Experiment!$A$1:$U$1,0),FALSE)</f>
        <v>0</v>
      </c>
      <c r="W172" s="3">
        <f>VLOOKUP($F172,Experiment!$A$2:$U$90,MATCH(Results!W$1,Experiment!$A$1:$U$1,0),FALSE)</f>
        <v>0</v>
      </c>
      <c r="X172" s="3">
        <f>VLOOKUP($F172,Experiment!$A$2:$U$90,MATCH(Results!X$1,Experiment!$A$1:$U$1,0),FALSE)</f>
        <v>0</v>
      </c>
      <c r="Y172" s="2">
        <f>VLOOKUP($F172,Experiment!$A$2:$U$90,MATCH(Results!Y$1,Experiment!$A$1:$U$1,0),FALSE)</f>
        <v>0</v>
      </c>
      <c r="Z172" s="3">
        <f>VLOOKUP($F172,Experiment!$A$2:$U$90,MATCH(Results!Z$1,Experiment!$A$1:$U$1,0),FALSE)</f>
        <v>0</v>
      </c>
      <c r="AA172" s="3">
        <f>VLOOKUP($F172,Experiment!$A$2:$U$90,MATCH(Results!AA$1,Experiment!$A$1:$U$1,0),FALSE)</f>
        <v>0</v>
      </c>
      <c r="AB172" s="3">
        <f>VLOOKUP($F172,Experiment!$A$2:$U$90,MATCH(Results!AB$1,Experiment!$A$1:$U$1,0),FALSE)</f>
        <v>0</v>
      </c>
      <c r="AC172" s="3">
        <f>VLOOKUP($F172,Experiment!$A$2:$U$90,MATCH(Results!AC$1,Experiment!$A$1:$U$1,0),FALSE)</f>
        <v>0</v>
      </c>
      <c r="AD172" s="2">
        <f>VLOOKUP($F172,Experiment!$A$2:$U$90,MATCH(Results!AD$1,Experiment!$A$1:$U$1,0),FALSE)</f>
        <v>0</v>
      </c>
      <c r="AE172" s="2">
        <f>VLOOKUP($F172,Experiment!$A$2:$U$90,MATCH(Results!AE$1,Experiment!$A$1:$U$1,0),FALSE)</f>
        <v>0</v>
      </c>
      <c r="AF172" s="2">
        <f>VLOOKUP($F172,Experiment!$A$2:$U$90,MATCH(Results!AF$1,Experiment!$A$1:$U$1,0),FALSE)</f>
        <v>0</v>
      </c>
      <c r="AG172" s="2"/>
      <c r="AH172" s="3">
        <f>VLOOKUP($F172,Experiment!$A$2:$W$90,MATCH(Results!AH$1,Experiment!$A$1:$W$1,0),FALSE)</f>
        <v>0</v>
      </c>
      <c r="AI172" s="2">
        <f>VLOOKUP($F172,Experiment!$A$2:$X$90,MATCH(Results!AI$1,Experiment!$A$1:$X$1,0),FALSE)</f>
        <v>0</v>
      </c>
      <c r="AJ172" s="2">
        <f>Table1[[#This Row],[Gain]]^Table1[[#This Row],[θ]]</f>
        <v>0</v>
      </c>
      <c r="AK172" s="2">
        <f>-Table1[[#This Row],[λ]]*-Table1[[#This Row],[Loss]]^Table1[[#This Row],[θ]]</f>
        <v>0</v>
      </c>
      <c r="AL172" s="2">
        <f>Table1[[#This Row],[v_n_w_g]]-Table1[[#This Row],[v_n_w_l]]</f>
        <v>0</v>
      </c>
      <c r="AM172" s="2">
        <f>IF(Table1[[#This Row],[diff_v]]&gt;=1,1,0)</f>
        <v>0</v>
      </c>
    </row>
    <row r="173" spans="1:39" hidden="1" x14ac:dyDescent="0.3">
      <c r="A173">
        <v>6</v>
      </c>
      <c r="B173" t="s">
        <v>43</v>
      </c>
      <c r="C173" s="22">
        <f>VLOOKUP(Table1[[#This Row],[Subject]],'Subject Profile'!$A$2:$E$8,4,FALSE)</f>
        <v>1.1960207441678836</v>
      </c>
      <c r="D173" s="22">
        <f>VLOOKUP(Table1[[#This Row],[Subject]],'Subject Profile'!$A$2:$E$8,5,FALSE)</f>
        <v>-1.6</v>
      </c>
      <c r="E173" t="s">
        <v>110</v>
      </c>
      <c r="F173" t="s">
        <v>100</v>
      </c>
      <c r="G173" t="s">
        <v>5</v>
      </c>
      <c r="H173">
        <f>IF(Table1[[#This Row],[decision]]="accept",1,0)</f>
        <v>0</v>
      </c>
      <c r="I173">
        <v>0</v>
      </c>
      <c r="J173">
        <v>620</v>
      </c>
      <c r="K173">
        <v>1664288183</v>
      </c>
      <c r="L173">
        <v>2</v>
      </c>
      <c r="M173" t="str">
        <f>VLOOKUP($F173,Experiment!$A$2:$U$90,MATCH(Results!M$1,Experiment!$A$1:$U$1,0)+1,FALSE)</f>
        <v>I</v>
      </c>
      <c r="N173">
        <f>IF(Table1[[#This Row],[Impact]]="I",0,1)</f>
        <v>0</v>
      </c>
      <c r="O173" s="2">
        <f>VLOOKUP($F173,Experiment!$A$2:$U$90,MATCH(Results!O$1,Experiment!$A$1:$U$1,0),FALSE)</f>
        <v>-50</v>
      </c>
      <c r="P173" s="3">
        <f>VLOOKUP($F173,Experiment!$A$2:$U$90,MATCH(Results!P$1,Experiment!$A$1:$U$1,0),FALSE)</f>
        <v>0.5</v>
      </c>
      <c r="Q173" s="2">
        <f>VLOOKUP($F173,Experiment!$A$2:$U$90,MATCH(Results!Q$1,Experiment!$A$1:$U$1,0),FALSE)</f>
        <v>50</v>
      </c>
      <c r="R173" s="3">
        <f>VLOOKUP($F173,Experiment!$A$2:$U$90,MATCH(Results!R$1,Experiment!$A$1:$U$1,0),FALSE)</f>
        <v>0.5</v>
      </c>
      <c r="S173" s="2">
        <f>VLOOKUP($F173,Experiment!$A$2:$U$90,MATCH(Results!S$1,Experiment!$A$1:$U$1,0),FALSE)</f>
        <v>0</v>
      </c>
      <c r="T173" s="2">
        <f>VLOOKUP($F173,Experiment!$A$2:$U$90,MATCH(Results!T$1,Experiment!$A$1:$U$1,0),FALSE)</f>
        <v>2500</v>
      </c>
      <c r="U173" s="2">
        <f>VLOOKUP($F173,Experiment!$A$2:$U$90,MATCH(Results!U$1,Experiment!$A$1:$U$1,0),FALSE)</f>
        <v>50</v>
      </c>
      <c r="V173" s="2">
        <f>VLOOKUP($F173,Experiment!$A$2:$U$90,MATCH(Results!V$1,Experiment!$A$1:$U$1,0),FALSE)</f>
        <v>2</v>
      </c>
      <c r="W173" s="3">
        <f>VLOOKUP($F173,Experiment!$A$2:$U$90,MATCH(Results!W$1,Experiment!$A$1:$U$1,0),FALSE)</f>
        <v>0.25</v>
      </c>
      <c r="X173" s="3">
        <f>VLOOKUP($F173,Experiment!$A$2:$U$90,MATCH(Results!X$1,Experiment!$A$1:$U$1,0),FALSE)</f>
        <v>0.75</v>
      </c>
      <c r="Y173" s="2">
        <f>VLOOKUP($F173,Experiment!$A$2:$U$90,MATCH(Results!Y$1,Experiment!$A$1:$U$1,0),FALSE)</f>
        <v>2</v>
      </c>
      <c r="Z173" s="3">
        <f>VLOOKUP($F173,Experiment!$A$2:$U$90,MATCH(Results!Z$1,Experiment!$A$1:$U$1,0),FALSE)</f>
        <v>0.5</v>
      </c>
      <c r="AA173" s="3">
        <f>VLOOKUP($F173,Experiment!$A$2:$U$90,MATCH(Results!AA$1,Experiment!$A$1:$U$1,0),FALSE)</f>
        <v>0.25</v>
      </c>
      <c r="AB173" s="3">
        <f>VLOOKUP($F173,Experiment!$A$2:$U$90,MATCH(Results!AB$1,Experiment!$A$1:$U$1,0),FALSE)</f>
        <v>0.625</v>
      </c>
      <c r="AC173" s="3">
        <f>VLOOKUP($F173,Experiment!$A$2:$U$90,MATCH(Results!AC$1,Experiment!$A$1:$U$1,0),FALSE)</f>
        <v>0.375</v>
      </c>
      <c r="AD173" s="2">
        <f>VLOOKUP($F173,Experiment!$A$2:$U$90,MATCH(Results!AD$1,Experiment!$A$1:$U$1,0),FALSE)</f>
        <v>-12.5</v>
      </c>
      <c r="AE173" s="2">
        <f>VLOOKUP($F173,Experiment!$A$2:$U$90,MATCH(Results!AE$1,Experiment!$A$1:$U$1,0),FALSE)</f>
        <v>2343.75</v>
      </c>
      <c r="AF173" s="2">
        <f>VLOOKUP($F173,Experiment!$A$2:$U$90,MATCH(Results!AF$1,Experiment!$A$1:$U$1,0),FALSE)</f>
        <v>48.412291827592711</v>
      </c>
      <c r="AG173" s="3">
        <f>VLOOKUP($F173,Experiment!$A$2:$W$90,MATCH(Results!AG$1,Experiment!$A$1:$W$1,0),FALSE)</f>
        <v>0.82730419370997643</v>
      </c>
      <c r="AH173" s="3">
        <f>VLOOKUP($F173,Experiment!$A$2:$W$90,MATCH(Results!AH$1,Experiment!$A$1:$W$1,0),FALSE)</f>
        <v>0.38648875795104182</v>
      </c>
      <c r="AI173" s="3">
        <f>VLOOKUP($F173,Experiment!$A$2:$X$90,MATCH(Results!AI$1,Experiment!$A$1:$X$1,0),FALSE)</f>
        <v>0.61351124204895813</v>
      </c>
      <c r="AJ173" s="2">
        <f>Table1[[#This Row],[Gain]]^Table1[[#This Row],[θ]]</f>
        <v>107.6473564007576</v>
      </c>
      <c r="AK173" s="2">
        <f>-Table1[[#This Row],[λ]]*-Table1[[#This Row],[Loss]]^Table1[[#This Row],[θ]]</f>
        <v>172.23577024121218</v>
      </c>
      <c r="AL173" s="2">
        <f>Table1[[#This Row],[v_n_w_g]]-Table1[[#This Row],[v_n_w_l]]</f>
        <v>-64.588413840454578</v>
      </c>
      <c r="AM173" s="2">
        <f>IF(Table1[[#This Row],[diff_v]]&gt;=1,1,0)</f>
        <v>0</v>
      </c>
    </row>
    <row r="174" spans="1:39" hidden="1" x14ac:dyDescent="0.3">
      <c r="A174">
        <v>7</v>
      </c>
      <c r="B174" t="s">
        <v>43</v>
      </c>
      <c r="C174" s="22">
        <f>VLOOKUP(Table1[[#This Row],[Subject]],'Subject Profile'!$A$2:$E$8,4,FALSE)</f>
        <v>1.1960207441678836</v>
      </c>
      <c r="D174" s="22">
        <f>VLOOKUP(Table1[[#This Row],[Subject]],'Subject Profile'!$A$2:$E$8,5,FALSE)</f>
        <v>-1.6</v>
      </c>
      <c r="E174" t="s">
        <v>110</v>
      </c>
      <c r="F174" t="s">
        <v>70</v>
      </c>
      <c r="G174" t="s">
        <v>7</v>
      </c>
      <c r="H174">
        <f>IF(Table1[[#This Row],[decision]]="accept",1,0)</f>
        <v>1</v>
      </c>
      <c r="I174">
        <v>-90</v>
      </c>
      <c r="J174">
        <v>530</v>
      </c>
      <c r="K174">
        <v>1664288187</v>
      </c>
      <c r="L174">
        <v>4</v>
      </c>
      <c r="M174" t="str">
        <f>VLOOKUP($F174,Experiment!$A$2:$U$90,MATCH(Results!M$1,Experiment!$A$1:$U$1,0)+1,FALSE)</f>
        <v>G</v>
      </c>
      <c r="N174">
        <f>IF(Table1[[#This Row],[Impact]]="I",0,1)</f>
        <v>1</v>
      </c>
      <c r="O174" s="2">
        <f>VLOOKUP($F174,Experiment!$A$2:$U$90,MATCH(Results!O$1,Experiment!$A$1:$U$1,0),FALSE)</f>
        <v>-90</v>
      </c>
      <c r="P174" s="3">
        <f>VLOOKUP($F174,Experiment!$A$2:$U$90,MATCH(Results!P$1,Experiment!$A$1:$U$1,0),FALSE)</f>
        <v>0.5</v>
      </c>
      <c r="Q174" s="2">
        <f>VLOOKUP($F174,Experiment!$A$2:$U$90,MATCH(Results!Q$1,Experiment!$A$1:$U$1,0),FALSE)</f>
        <v>180</v>
      </c>
      <c r="R174" s="3">
        <f>VLOOKUP($F174,Experiment!$A$2:$U$90,MATCH(Results!R$1,Experiment!$A$1:$U$1,0),FALSE)</f>
        <v>0.5</v>
      </c>
      <c r="S174" s="2">
        <f>VLOOKUP($F174,Experiment!$A$2:$U$90,MATCH(Results!S$1,Experiment!$A$1:$U$1,0),FALSE)</f>
        <v>45</v>
      </c>
      <c r="T174" s="2">
        <f>VLOOKUP($F174,Experiment!$A$2:$U$90,MATCH(Results!T$1,Experiment!$A$1:$U$1,0),FALSE)</f>
        <v>18225</v>
      </c>
      <c r="U174" s="2">
        <f>VLOOKUP($F174,Experiment!$A$2:$U$90,MATCH(Results!U$1,Experiment!$A$1:$U$1,0),FALSE)</f>
        <v>135</v>
      </c>
      <c r="V174" s="2">
        <f>VLOOKUP($F174,Experiment!$A$2:$U$90,MATCH(Results!V$1,Experiment!$A$1:$U$1,0),FALSE)</f>
        <v>4</v>
      </c>
      <c r="W174" s="3">
        <f>VLOOKUP($F174,Experiment!$A$2:$U$90,MATCH(Results!W$1,Experiment!$A$1:$U$1,0),FALSE)</f>
        <v>0.75</v>
      </c>
      <c r="X174" s="3">
        <f>VLOOKUP($F174,Experiment!$A$2:$U$90,MATCH(Results!X$1,Experiment!$A$1:$U$1,0),FALSE)</f>
        <v>0.25</v>
      </c>
      <c r="Y174" s="2">
        <f>VLOOKUP($F174,Experiment!$A$2:$U$90,MATCH(Results!Y$1,Experiment!$A$1:$U$1,0),FALSE)</f>
        <v>2</v>
      </c>
      <c r="Z174" s="3">
        <f>VLOOKUP($F174,Experiment!$A$2:$U$90,MATCH(Results!Z$1,Experiment!$A$1:$U$1,0),FALSE)</f>
        <v>0.05</v>
      </c>
      <c r="AA174" s="3">
        <f>VLOOKUP($F174,Experiment!$A$2:$U$90,MATCH(Results!AA$1,Experiment!$A$1:$U$1,0),FALSE)</f>
        <v>0.2</v>
      </c>
      <c r="AB174" s="3">
        <f>VLOOKUP($F174,Experiment!$A$2:$U$90,MATCH(Results!AB$1,Experiment!$A$1:$U$1,0),FALSE)</f>
        <v>0.42499999999999999</v>
      </c>
      <c r="AC174" s="3">
        <f>VLOOKUP($F174,Experiment!$A$2:$U$90,MATCH(Results!AC$1,Experiment!$A$1:$U$1,0),FALSE)</f>
        <v>0.57499999999999996</v>
      </c>
      <c r="AD174" s="2">
        <f>VLOOKUP($F174,Experiment!$A$2:$U$90,MATCH(Results!AD$1,Experiment!$A$1:$U$1,0),FALSE)</f>
        <v>65.249999999999986</v>
      </c>
      <c r="AE174" s="2">
        <f>VLOOKUP($F174,Experiment!$A$2:$U$90,MATCH(Results!AE$1,Experiment!$A$1:$U$1,0),FALSE)</f>
        <v>17814.9375</v>
      </c>
      <c r="AF174" s="2">
        <f>VLOOKUP($F174,Experiment!$A$2:$U$90,MATCH(Results!AF$1,Experiment!$A$1:$U$1,0),FALSE)</f>
        <v>133.47260954967501</v>
      </c>
      <c r="AG174" s="3">
        <f>VLOOKUP($F174,Experiment!$A$2:$W$90,MATCH(Results!AG$1,Experiment!$A$1:$W$1,0),FALSE)</f>
        <v>1</v>
      </c>
      <c r="AH174" s="3">
        <f>VLOOKUP($F174,Experiment!$A$2:$W$90,MATCH(Results!AH$1,Experiment!$A$1:$W$1,0),FALSE)</f>
        <v>0.57499999999999996</v>
      </c>
      <c r="AI174" s="3">
        <f>VLOOKUP($F174,Experiment!$A$2:$X$90,MATCH(Results!AI$1,Experiment!$A$1:$X$1,0),FALSE)</f>
        <v>0.42500000000000004</v>
      </c>
      <c r="AJ174" s="2">
        <f>Table1[[#This Row],[Gain]]^Table1[[#This Row],[θ]]</f>
        <v>498.1414721148987</v>
      </c>
      <c r="AK174" s="2">
        <f>-Table1[[#This Row],[λ]]*-Table1[[#This Row],[Loss]]^Table1[[#This Row],[θ]]</f>
        <v>347.88408658650894</v>
      </c>
      <c r="AL174" s="2">
        <f>Table1[[#This Row],[v_n_w_g]]-Table1[[#This Row],[v_n_w_l]]</f>
        <v>150.25738552838976</v>
      </c>
      <c r="AM174" s="2">
        <f>IF(Table1[[#This Row],[diff_v]]&gt;=1,1,0)</f>
        <v>1</v>
      </c>
    </row>
    <row r="175" spans="1:39" hidden="1" x14ac:dyDescent="0.3">
      <c r="A175">
        <v>8</v>
      </c>
      <c r="B175" t="s">
        <v>43</v>
      </c>
      <c r="C175" s="22">
        <f>VLOOKUP(Table1[[#This Row],[Subject]],'Subject Profile'!$A$2:$E$8,4,FALSE)</f>
        <v>1.1960207441678836</v>
      </c>
      <c r="D175" s="22">
        <f>VLOOKUP(Table1[[#This Row],[Subject]],'Subject Profile'!$A$2:$E$8,5,FALSE)</f>
        <v>-1.6</v>
      </c>
      <c r="E175" t="s">
        <v>110</v>
      </c>
      <c r="F175" t="s">
        <v>99</v>
      </c>
      <c r="G175" t="s">
        <v>7</v>
      </c>
      <c r="H175">
        <f>IF(Table1[[#This Row],[decision]]="accept",1,0)</f>
        <v>1</v>
      </c>
      <c r="I175">
        <v>0</v>
      </c>
      <c r="J175">
        <v>530</v>
      </c>
      <c r="K175">
        <v>1664288190</v>
      </c>
      <c r="L175">
        <v>3</v>
      </c>
      <c r="M175" t="str">
        <f>VLOOKUP($F175,Experiment!$A$2:$U$90,MATCH(Results!M$1,Experiment!$A$1:$U$1,0)+1,FALSE)</f>
        <v>G</v>
      </c>
      <c r="N175">
        <f>IF(Table1[[#This Row],[Impact]]="I",0,1)</f>
        <v>1</v>
      </c>
      <c r="O175" s="2">
        <f>VLOOKUP($F175,Experiment!$A$2:$U$90,MATCH(Results!O$1,Experiment!$A$1:$U$1,0),FALSE)</f>
        <v>0</v>
      </c>
      <c r="P175" s="3">
        <f>VLOOKUP($F175,Experiment!$A$2:$U$90,MATCH(Results!P$1,Experiment!$A$1:$U$1,0),FALSE)</f>
        <v>0.5</v>
      </c>
      <c r="Q175" s="2">
        <f>VLOOKUP($F175,Experiment!$A$2:$U$90,MATCH(Results!Q$1,Experiment!$A$1:$U$1,0),FALSE)</f>
        <v>10</v>
      </c>
      <c r="R175" s="3">
        <f>VLOOKUP($F175,Experiment!$A$2:$U$90,MATCH(Results!R$1,Experiment!$A$1:$U$1,0),FALSE)</f>
        <v>0.5</v>
      </c>
      <c r="S175" s="2">
        <f>VLOOKUP($F175,Experiment!$A$2:$U$90,MATCH(Results!S$1,Experiment!$A$1:$U$1,0),FALSE)</f>
        <v>5</v>
      </c>
      <c r="T175" s="2">
        <f>VLOOKUP($F175,Experiment!$A$2:$U$90,MATCH(Results!T$1,Experiment!$A$1:$U$1,0),FALSE)</f>
        <v>25</v>
      </c>
      <c r="U175" s="2">
        <f>VLOOKUP($F175,Experiment!$A$2:$U$90,MATCH(Results!U$1,Experiment!$A$1:$U$1,0),FALSE)</f>
        <v>5</v>
      </c>
      <c r="V175" s="2">
        <f>VLOOKUP($F175,Experiment!$A$2:$U$90,MATCH(Results!V$1,Experiment!$A$1:$U$1,0),FALSE)</f>
        <v>2</v>
      </c>
      <c r="W175" s="3">
        <f>VLOOKUP($F175,Experiment!$A$2:$U$90,MATCH(Results!W$1,Experiment!$A$1:$U$1,0),FALSE)</f>
        <v>0.25</v>
      </c>
      <c r="X175" s="3">
        <f>VLOOKUP($F175,Experiment!$A$2:$U$90,MATCH(Results!X$1,Experiment!$A$1:$U$1,0),FALSE)</f>
        <v>0.75</v>
      </c>
      <c r="Y175" s="2">
        <f>VLOOKUP($F175,Experiment!$A$2:$U$90,MATCH(Results!Y$1,Experiment!$A$1:$U$1,0),FALSE)</f>
        <v>2</v>
      </c>
      <c r="Z175" s="3">
        <f>VLOOKUP($F175,Experiment!$A$2:$U$90,MATCH(Results!Z$1,Experiment!$A$1:$U$1,0),FALSE)</f>
        <v>0.5</v>
      </c>
      <c r="AA175" s="3">
        <f>VLOOKUP($F175,Experiment!$A$2:$U$90,MATCH(Results!AA$1,Experiment!$A$1:$U$1,0),FALSE)</f>
        <v>0.25</v>
      </c>
      <c r="AB175" s="3">
        <f>VLOOKUP($F175,Experiment!$A$2:$U$90,MATCH(Results!AB$1,Experiment!$A$1:$U$1,0),FALSE)</f>
        <v>0.625</v>
      </c>
      <c r="AC175" s="3">
        <f>VLOOKUP($F175,Experiment!$A$2:$U$90,MATCH(Results!AC$1,Experiment!$A$1:$U$1,0),FALSE)</f>
        <v>0.375</v>
      </c>
      <c r="AD175" s="2">
        <f>VLOOKUP($F175,Experiment!$A$2:$U$90,MATCH(Results!AD$1,Experiment!$A$1:$U$1,0),FALSE)</f>
        <v>3.75</v>
      </c>
      <c r="AE175" s="2">
        <f>VLOOKUP($F175,Experiment!$A$2:$U$90,MATCH(Results!AE$1,Experiment!$A$1:$U$1,0),FALSE)</f>
        <v>23.4375</v>
      </c>
      <c r="AF175" s="2">
        <f>VLOOKUP($F175,Experiment!$A$2:$U$90,MATCH(Results!AF$1,Experiment!$A$1:$U$1,0),FALSE)</f>
        <v>4.8412291827592711</v>
      </c>
      <c r="AG175" s="3">
        <f>VLOOKUP($F175,Experiment!$A$2:$W$90,MATCH(Results!AG$1,Experiment!$A$1:$W$1,0),FALSE)</f>
        <v>0.82730419370997643</v>
      </c>
      <c r="AH175" s="3">
        <f>VLOOKUP($F175,Experiment!$A$2:$W$90,MATCH(Results!AH$1,Experiment!$A$1:$W$1,0),FALSE)</f>
        <v>0.38648875795104182</v>
      </c>
      <c r="AI175" s="3">
        <f>VLOOKUP($F175,Experiment!$A$2:$X$90,MATCH(Results!AI$1,Experiment!$A$1:$X$1,0),FALSE)</f>
        <v>0.61351124204895813</v>
      </c>
      <c r="AJ175" s="2">
        <f>Table1[[#This Row],[Gain]]^Table1[[#This Row],[θ]]</f>
        <v>15.704378148368352</v>
      </c>
      <c r="AK175" s="2">
        <f>-Table1[[#This Row],[λ]]*-Table1[[#This Row],[Loss]]^Table1[[#This Row],[θ]]</f>
        <v>0</v>
      </c>
      <c r="AL175" s="2">
        <f>Table1[[#This Row],[v_n_w_g]]-Table1[[#This Row],[v_n_w_l]]</f>
        <v>15.704378148368352</v>
      </c>
      <c r="AM175" s="2">
        <f>IF(Table1[[#This Row],[diff_v]]&gt;=1,1,0)</f>
        <v>1</v>
      </c>
    </row>
    <row r="176" spans="1:39" hidden="1" x14ac:dyDescent="0.3">
      <c r="A176">
        <v>9</v>
      </c>
      <c r="B176" t="s">
        <v>43</v>
      </c>
      <c r="C176" s="22">
        <f>VLOOKUP(Table1[[#This Row],[Subject]],'Subject Profile'!$A$2:$E$8,4,FALSE)</f>
        <v>1.1960207441678836</v>
      </c>
      <c r="D176" s="22">
        <f>VLOOKUP(Table1[[#This Row],[Subject]],'Subject Profile'!$A$2:$E$8,5,FALSE)</f>
        <v>-1.6</v>
      </c>
      <c r="E176" t="s">
        <v>110</v>
      </c>
      <c r="F176" t="s">
        <v>89</v>
      </c>
      <c r="G176" t="s">
        <v>90</v>
      </c>
      <c r="H176">
        <f>IF(Table1[[#This Row],[decision]]="accept",1,0)</f>
        <v>0</v>
      </c>
      <c r="I176">
        <v>-100</v>
      </c>
      <c r="J176">
        <v>430</v>
      </c>
      <c r="K176">
        <v>1664288199</v>
      </c>
      <c r="L176">
        <v>9</v>
      </c>
      <c r="M176" t="str">
        <f>VLOOKUP($F176,Experiment!$A$2:$U$90,MATCH(Results!M$1,Experiment!$A$1:$U$1,0)+1,FALSE)</f>
        <v>T</v>
      </c>
      <c r="N176">
        <f>IF(Table1[[#This Row],[Impact]]="I",0,1)</f>
        <v>1</v>
      </c>
      <c r="O176" s="2">
        <f>VLOOKUP($F176,Experiment!$A$2:$U$90,MATCH(Results!O$1,Experiment!$A$1:$U$1,0),FALSE)</f>
        <v>0</v>
      </c>
      <c r="P176" s="3">
        <f>VLOOKUP($F176,Experiment!$A$2:$U$90,MATCH(Results!P$1,Experiment!$A$1:$U$1,0),FALSE)</f>
        <v>0</v>
      </c>
      <c r="Q176" s="2">
        <f>VLOOKUP($F176,Experiment!$A$2:$U$90,MATCH(Results!Q$1,Experiment!$A$1:$U$1,0),FALSE)</f>
        <v>0</v>
      </c>
      <c r="R176" s="3">
        <f>VLOOKUP($F176,Experiment!$A$2:$U$90,MATCH(Results!R$1,Experiment!$A$1:$U$1,0),FALSE)</f>
        <v>0</v>
      </c>
      <c r="S176" s="2">
        <f>VLOOKUP($F176,Experiment!$A$2:$U$90,MATCH(Results!S$1,Experiment!$A$1:$U$1,0),FALSE)</f>
        <v>0</v>
      </c>
      <c r="T176" s="2">
        <f>VLOOKUP($F176,Experiment!$A$2:$U$90,MATCH(Results!T$1,Experiment!$A$1:$U$1,0),FALSE)</f>
        <v>0</v>
      </c>
      <c r="U176" s="2">
        <f>VLOOKUP($F176,Experiment!$A$2:$U$90,MATCH(Results!U$1,Experiment!$A$1:$U$1,0),FALSE)</f>
        <v>0</v>
      </c>
      <c r="V176" s="2">
        <f>VLOOKUP($F176,Experiment!$A$2:$U$90,MATCH(Results!V$1,Experiment!$A$1:$U$1,0),FALSE)</f>
        <v>0</v>
      </c>
      <c r="W176" s="3">
        <f>VLOOKUP($F176,Experiment!$A$2:$U$90,MATCH(Results!W$1,Experiment!$A$1:$U$1,0),FALSE)</f>
        <v>0</v>
      </c>
      <c r="X176" s="3">
        <f>VLOOKUP($F176,Experiment!$A$2:$U$90,MATCH(Results!X$1,Experiment!$A$1:$U$1,0),FALSE)</f>
        <v>0</v>
      </c>
      <c r="Y176" s="2">
        <f>VLOOKUP($F176,Experiment!$A$2:$U$90,MATCH(Results!Y$1,Experiment!$A$1:$U$1,0),FALSE)</f>
        <v>0</v>
      </c>
      <c r="Z176" s="3">
        <f>VLOOKUP($F176,Experiment!$A$2:$U$90,MATCH(Results!Z$1,Experiment!$A$1:$U$1,0),FALSE)</f>
        <v>0</v>
      </c>
      <c r="AA176" s="3">
        <f>VLOOKUP($F176,Experiment!$A$2:$U$90,MATCH(Results!AA$1,Experiment!$A$1:$U$1,0),FALSE)</f>
        <v>0</v>
      </c>
      <c r="AB176" s="3">
        <f>VLOOKUP($F176,Experiment!$A$2:$U$90,MATCH(Results!AB$1,Experiment!$A$1:$U$1,0),FALSE)</f>
        <v>0</v>
      </c>
      <c r="AC176" s="3">
        <f>VLOOKUP($F176,Experiment!$A$2:$U$90,MATCH(Results!AC$1,Experiment!$A$1:$U$1,0),FALSE)</f>
        <v>0</v>
      </c>
      <c r="AD176" s="2">
        <f>VLOOKUP($F176,Experiment!$A$2:$U$90,MATCH(Results!AD$1,Experiment!$A$1:$U$1,0),FALSE)</f>
        <v>0</v>
      </c>
      <c r="AE176" s="2">
        <f>VLOOKUP($F176,Experiment!$A$2:$U$90,MATCH(Results!AE$1,Experiment!$A$1:$U$1,0),FALSE)</f>
        <v>0</v>
      </c>
      <c r="AF176" s="2">
        <f>VLOOKUP($F176,Experiment!$A$2:$U$90,MATCH(Results!AF$1,Experiment!$A$1:$U$1,0),FALSE)</f>
        <v>0</v>
      </c>
      <c r="AG176" s="2"/>
      <c r="AH176" s="3">
        <f>VLOOKUP($F176,Experiment!$A$2:$W$90,MATCH(Results!AH$1,Experiment!$A$1:$W$1,0),FALSE)</f>
        <v>0</v>
      </c>
      <c r="AI176" s="2">
        <f>VLOOKUP($F176,Experiment!$A$2:$X$90,MATCH(Results!AI$1,Experiment!$A$1:$X$1,0),FALSE)</f>
        <v>0</v>
      </c>
      <c r="AJ176" s="2">
        <f>Table1[[#This Row],[Gain]]^Table1[[#This Row],[θ]]</f>
        <v>0</v>
      </c>
      <c r="AK176" s="2">
        <f>-Table1[[#This Row],[λ]]*-Table1[[#This Row],[Loss]]^Table1[[#This Row],[θ]]</f>
        <v>0</v>
      </c>
      <c r="AL176" s="2">
        <f>Table1[[#This Row],[v_n_w_g]]-Table1[[#This Row],[v_n_w_l]]</f>
        <v>0</v>
      </c>
      <c r="AM176" s="2">
        <f>IF(Table1[[#This Row],[diff_v]]&gt;=1,1,0)</f>
        <v>0</v>
      </c>
    </row>
    <row r="177" spans="1:39" hidden="1" x14ac:dyDescent="0.3">
      <c r="A177">
        <v>10</v>
      </c>
      <c r="B177" t="s">
        <v>43</v>
      </c>
      <c r="C177" s="22">
        <f>VLOOKUP(Table1[[#This Row],[Subject]],'Subject Profile'!$A$2:$E$8,4,FALSE)</f>
        <v>1.1960207441678836</v>
      </c>
      <c r="D177" s="22">
        <f>VLOOKUP(Table1[[#This Row],[Subject]],'Subject Profile'!$A$2:$E$8,5,FALSE)</f>
        <v>-1.6</v>
      </c>
      <c r="E177" t="s">
        <v>110</v>
      </c>
      <c r="F177" t="s">
        <v>52</v>
      </c>
      <c r="G177" t="s">
        <v>5</v>
      </c>
      <c r="H177">
        <f>IF(Table1[[#This Row],[decision]]="accept",1,0)</f>
        <v>0</v>
      </c>
      <c r="I177">
        <v>0</v>
      </c>
      <c r="J177">
        <v>530</v>
      </c>
      <c r="K177">
        <v>1664288204</v>
      </c>
      <c r="L177">
        <v>5</v>
      </c>
      <c r="M177" t="str">
        <f>VLOOKUP($F177,Experiment!$A$2:$U$90,MATCH(Results!M$1,Experiment!$A$1:$U$1,0)+1,FALSE)</f>
        <v>I</v>
      </c>
      <c r="N177">
        <f>IF(Table1[[#This Row],[Impact]]="I",0,1)</f>
        <v>0</v>
      </c>
      <c r="O177" s="2">
        <f>VLOOKUP($F177,Experiment!$A$2:$U$90,MATCH(Results!O$1,Experiment!$A$1:$U$1,0),FALSE)</f>
        <v>-10</v>
      </c>
      <c r="P177" s="3">
        <f>VLOOKUP($F177,Experiment!$A$2:$U$90,MATCH(Results!P$1,Experiment!$A$1:$U$1,0),FALSE)</f>
        <v>0.5</v>
      </c>
      <c r="Q177" s="2">
        <f>VLOOKUP($F177,Experiment!$A$2:$U$90,MATCH(Results!Q$1,Experiment!$A$1:$U$1,0),FALSE)</f>
        <v>10</v>
      </c>
      <c r="R177" s="3">
        <f>VLOOKUP($F177,Experiment!$A$2:$U$90,MATCH(Results!R$1,Experiment!$A$1:$U$1,0),FALSE)</f>
        <v>0.5</v>
      </c>
      <c r="S177" s="2">
        <f>VLOOKUP($F177,Experiment!$A$2:$U$90,MATCH(Results!S$1,Experiment!$A$1:$U$1,0),FALSE)</f>
        <v>0</v>
      </c>
      <c r="T177" s="2">
        <f>VLOOKUP($F177,Experiment!$A$2:$U$90,MATCH(Results!T$1,Experiment!$A$1:$U$1,0),FALSE)</f>
        <v>100</v>
      </c>
      <c r="U177" s="2">
        <f>VLOOKUP($F177,Experiment!$A$2:$U$90,MATCH(Results!U$1,Experiment!$A$1:$U$1,0),FALSE)</f>
        <v>10</v>
      </c>
      <c r="V177" s="2">
        <f>VLOOKUP($F177,Experiment!$A$2:$U$90,MATCH(Results!V$1,Experiment!$A$1:$U$1,0),FALSE)</f>
        <v>4</v>
      </c>
      <c r="W177" s="3">
        <f>VLOOKUP($F177,Experiment!$A$2:$U$90,MATCH(Results!W$1,Experiment!$A$1:$U$1,0),FALSE)</f>
        <v>0.25</v>
      </c>
      <c r="X177" s="3">
        <f>VLOOKUP($F177,Experiment!$A$2:$U$90,MATCH(Results!X$1,Experiment!$A$1:$U$1,0),FALSE)</f>
        <v>0.75</v>
      </c>
      <c r="Y177" s="2">
        <f>VLOOKUP($F177,Experiment!$A$2:$U$90,MATCH(Results!Y$1,Experiment!$A$1:$U$1,0),FALSE)</f>
        <v>1</v>
      </c>
      <c r="Z177" s="3">
        <f>VLOOKUP($F177,Experiment!$A$2:$U$90,MATCH(Results!Z$1,Experiment!$A$1:$U$1,0),FALSE)</f>
        <v>0.25</v>
      </c>
      <c r="AA177" s="3">
        <f>VLOOKUP($F177,Experiment!$A$2:$U$90,MATCH(Results!AA$1,Experiment!$A$1:$U$1,0),FALSE)</f>
        <v>0.5</v>
      </c>
      <c r="AB177" s="3">
        <f>VLOOKUP($F177,Experiment!$A$2:$U$90,MATCH(Results!AB$1,Experiment!$A$1:$U$1,0),FALSE)</f>
        <v>0.375</v>
      </c>
      <c r="AC177" s="3">
        <f>VLOOKUP($F177,Experiment!$A$2:$U$90,MATCH(Results!AC$1,Experiment!$A$1:$U$1,0),FALSE)</f>
        <v>0.625</v>
      </c>
      <c r="AD177" s="2">
        <f>VLOOKUP($F177,Experiment!$A$2:$U$90,MATCH(Results!AD$1,Experiment!$A$1:$U$1,0),FALSE)</f>
        <v>2.5</v>
      </c>
      <c r="AE177" s="2">
        <f>VLOOKUP($F177,Experiment!$A$2:$U$90,MATCH(Results!AE$1,Experiment!$A$1:$U$1,0),FALSE)</f>
        <v>93.75</v>
      </c>
      <c r="AF177" s="2">
        <f>VLOOKUP($F177,Experiment!$A$2:$U$90,MATCH(Results!AF$1,Experiment!$A$1:$U$1,0),FALSE)</f>
        <v>9.6824583655185421</v>
      </c>
      <c r="AG177" s="3">
        <f>VLOOKUP($F177,Experiment!$A$2:$W$90,MATCH(Results!AG$1,Experiment!$A$1:$W$1,0),FALSE)</f>
        <v>1</v>
      </c>
      <c r="AH177" s="3">
        <f>VLOOKUP($F177,Experiment!$A$2:$W$90,MATCH(Results!AH$1,Experiment!$A$1:$W$1,0),FALSE)</f>
        <v>0.625</v>
      </c>
      <c r="AI177" s="3">
        <f>VLOOKUP($F177,Experiment!$A$2:$X$90,MATCH(Results!AI$1,Experiment!$A$1:$X$1,0),FALSE)</f>
        <v>0.375</v>
      </c>
      <c r="AJ177" s="2">
        <f>Table1[[#This Row],[Gain]]^Table1[[#This Row],[θ]]</f>
        <v>15.704378148368352</v>
      </c>
      <c r="AK177" s="2">
        <f>-Table1[[#This Row],[λ]]*-Table1[[#This Row],[Loss]]^Table1[[#This Row],[θ]]</f>
        <v>25.127005037389367</v>
      </c>
      <c r="AL177" s="2">
        <f>Table1[[#This Row],[v_n_w_g]]-Table1[[#This Row],[v_n_w_l]]</f>
        <v>-9.4226268890210143</v>
      </c>
      <c r="AM177" s="2">
        <f>IF(Table1[[#This Row],[diff_v]]&gt;=1,1,0)</f>
        <v>0</v>
      </c>
    </row>
    <row r="178" spans="1:39" hidden="1" x14ac:dyDescent="0.3">
      <c r="A178">
        <v>11</v>
      </c>
      <c r="B178" t="s">
        <v>43</v>
      </c>
      <c r="C178" s="22">
        <f>VLOOKUP(Table1[[#This Row],[Subject]],'Subject Profile'!$A$2:$E$8,4,FALSE)</f>
        <v>1.1960207441678836</v>
      </c>
      <c r="D178" s="22">
        <f>VLOOKUP(Table1[[#This Row],[Subject]],'Subject Profile'!$A$2:$E$8,5,FALSE)</f>
        <v>-1.6</v>
      </c>
      <c r="E178" t="s">
        <v>110</v>
      </c>
      <c r="F178" t="s">
        <v>87</v>
      </c>
      <c r="G178" t="s">
        <v>5</v>
      </c>
      <c r="H178">
        <f>IF(Table1[[#This Row],[decision]]="accept",1,0)</f>
        <v>0</v>
      </c>
      <c r="I178">
        <v>0</v>
      </c>
      <c r="J178">
        <v>530</v>
      </c>
      <c r="K178">
        <v>1664288207</v>
      </c>
      <c r="L178">
        <v>3</v>
      </c>
      <c r="M178" t="str">
        <f>VLOOKUP($F178,Experiment!$A$2:$U$90,MATCH(Results!M$1,Experiment!$A$1:$U$1,0)+1,FALSE)</f>
        <v>G</v>
      </c>
      <c r="N178">
        <f>IF(Table1[[#This Row],[Impact]]="I",0,1)</f>
        <v>1</v>
      </c>
      <c r="O178" s="2">
        <f>VLOOKUP($F178,Experiment!$A$2:$U$90,MATCH(Results!O$1,Experiment!$A$1:$U$1,0),FALSE)</f>
        <v>-90</v>
      </c>
      <c r="P178" s="3">
        <f>VLOOKUP($F178,Experiment!$A$2:$U$90,MATCH(Results!P$1,Experiment!$A$1:$U$1,0),FALSE)</f>
        <v>0.5</v>
      </c>
      <c r="Q178" s="2">
        <f>VLOOKUP($F178,Experiment!$A$2:$U$90,MATCH(Results!Q$1,Experiment!$A$1:$U$1,0),FALSE)</f>
        <v>90</v>
      </c>
      <c r="R178" s="3">
        <f>VLOOKUP($F178,Experiment!$A$2:$U$90,MATCH(Results!R$1,Experiment!$A$1:$U$1,0),FALSE)</f>
        <v>0.5</v>
      </c>
      <c r="S178" s="2">
        <f>VLOOKUP($F178,Experiment!$A$2:$U$90,MATCH(Results!S$1,Experiment!$A$1:$U$1,0),FALSE)</f>
        <v>0</v>
      </c>
      <c r="T178" s="2">
        <f>VLOOKUP($F178,Experiment!$A$2:$U$90,MATCH(Results!T$1,Experiment!$A$1:$U$1,0),FALSE)</f>
        <v>8100</v>
      </c>
      <c r="U178" s="2">
        <f>VLOOKUP($F178,Experiment!$A$2:$U$90,MATCH(Results!U$1,Experiment!$A$1:$U$1,0),FALSE)</f>
        <v>90</v>
      </c>
      <c r="V178" s="2">
        <f>VLOOKUP($F178,Experiment!$A$2:$U$90,MATCH(Results!V$1,Experiment!$A$1:$U$1,0),FALSE)</f>
        <v>2</v>
      </c>
      <c r="W178" s="3">
        <f>VLOOKUP($F178,Experiment!$A$2:$U$90,MATCH(Results!W$1,Experiment!$A$1:$U$1,0),FALSE)</f>
        <v>0.25</v>
      </c>
      <c r="X178" s="3">
        <f>VLOOKUP($F178,Experiment!$A$2:$U$90,MATCH(Results!X$1,Experiment!$A$1:$U$1,0),FALSE)</f>
        <v>0.75</v>
      </c>
      <c r="Y178" s="2">
        <f>VLOOKUP($F178,Experiment!$A$2:$U$90,MATCH(Results!Y$1,Experiment!$A$1:$U$1,0),FALSE)</f>
        <v>2</v>
      </c>
      <c r="Z178" s="3">
        <f>VLOOKUP($F178,Experiment!$A$2:$U$90,MATCH(Results!Z$1,Experiment!$A$1:$U$1,0),FALSE)</f>
        <v>0.5</v>
      </c>
      <c r="AA178" s="3">
        <f>VLOOKUP($F178,Experiment!$A$2:$U$90,MATCH(Results!AA$1,Experiment!$A$1:$U$1,0),FALSE)</f>
        <v>0.25</v>
      </c>
      <c r="AB178" s="3">
        <f>VLOOKUP($F178,Experiment!$A$2:$U$90,MATCH(Results!AB$1,Experiment!$A$1:$U$1,0),FALSE)</f>
        <v>0.625</v>
      </c>
      <c r="AC178" s="3">
        <f>VLOOKUP($F178,Experiment!$A$2:$U$90,MATCH(Results!AC$1,Experiment!$A$1:$U$1,0),FALSE)</f>
        <v>0.375</v>
      </c>
      <c r="AD178" s="2">
        <f>VLOOKUP($F178,Experiment!$A$2:$U$90,MATCH(Results!AD$1,Experiment!$A$1:$U$1,0),FALSE)</f>
        <v>-22.5</v>
      </c>
      <c r="AE178" s="2">
        <f>VLOOKUP($F178,Experiment!$A$2:$U$90,MATCH(Results!AE$1,Experiment!$A$1:$U$1,0),FALSE)</f>
        <v>7593.75</v>
      </c>
      <c r="AF178" s="2">
        <f>VLOOKUP($F178,Experiment!$A$2:$U$90,MATCH(Results!AF$1,Experiment!$A$1:$U$1,0),FALSE)</f>
        <v>87.142125289666879</v>
      </c>
      <c r="AG178" s="3">
        <f>VLOOKUP($F178,Experiment!$A$2:$W$90,MATCH(Results!AG$1,Experiment!$A$1:$W$1,0),FALSE)</f>
        <v>0.82730419370997643</v>
      </c>
      <c r="AH178" s="3">
        <f>VLOOKUP($F178,Experiment!$A$2:$W$90,MATCH(Results!AH$1,Experiment!$A$1:$W$1,0),FALSE)</f>
        <v>0.38648875795104182</v>
      </c>
      <c r="AI178" s="3">
        <f>VLOOKUP($F178,Experiment!$A$2:$X$90,MATCH(Results!AI$1,Experiment!$A$1:$X$1,0),FALSE)</f>
        <v>0.61351124204895813</v>
      </c>
      <c r="AJ178" s="2">
        <f>Table1[[#This Row],[Gain]]^Table1[[#This Row],[θ]]</f>
        <v>217.42755411656807</v>
      </c>
      <c r="AK178" s="2">
        <f>-Table1[[#This Row],[λ]]*-Table1[[#This Row],[Loss]]^Table1[[#This Row],[θ]]</f>
        <v>347.88408658650894</v>
      </c>
      <c r="AL178" s="2">
        <f>Table1[[#This Row],[v_n_w_g]]-Table1[[#This Row],[v_n_w_l]]</f>
        <v>-130.45653246994087</v>
      </c>
      <c r="AM178" s="2">
        <f>IF(Table1[[#This Row],[diff_v]]&gt;=1,1,0)</f>
        <v>0</v>
      </c>
    </row>
    <row r="179" spans="1:39" hidden="1" x14ac:dyDescent="0.3">
      <c r="A179">
        <v>12</v>
      </c>
      <c r="B179" t="s">
        <v>43</v>
      </c>
      <c r="C179" s="22">
        <f>VLOOKUP(Table1[[#This Row],[Subject]],'Subject Profile'!$A$2:$E$8,4,FALSE)</f>
        <v>1.1960207441678836</v>
      </c>
      <c r="D179" s="22">
        <f>VLOOKUP(Table1[[#This Row],[Subject]],'Subject Profile'!$A$2:$E$8,5,FALSE)</f>
        <v>-1.6</v>
      </c>
      <c r="E179" t="s">
        <v>110</v>
      </c>
      <c r="F179" t="s">
        <v>55</v>
      </c>
      <c r="G179" t="s">
        <v>56</v>
      </c>
      <c r="H179">
        <f>IF(Table1[[#This Row],[decision]]="accept",1,0)</f>
        <v>0</v>
      </c>
      <c r="I179">
        <v>0</v>
      </c>
      <c r="J179">
        <v>530</v>
      </c>
      <c r="K179">
        <v>1664288218</v>
      </c>
      <c r="L179">
        <v>11</v>
      </c>
      <c r="M179" t="str">
        <f>VLOOKUP($F179,Experiment!$A$2:$U$90,MATCH(Results!M$1,Experiment!$A$1:$U$1,0)+1,FALSE)</f>
        <v>R</v>
      </c>
      <c r="N179">
        <f>IF(Table1[[#This Row],[Impact]]="I",0,1)</f>
        <v>1</v>
      </c>
      <c r="O179" s="2">
        <f>VLOOKUP($F179,Experiment!$A$2:$U$90,MATCH(Results!O$1,Experiment!$A$1:$U$1,0),FALSE)</f>
        <v>0</v>
      </c>
      <c r="P179" s="3">
        <f>VLOOKUP($F179,Experiment!$A$2:$U$90,MATCH(Results!P$1,Experiment!$A$1:$U$1,0),FALSE)</f>
        <v>0</v>
      </c>
      <c r="Q179" s="2">
        <f>VLOOKUP($F179,Experiment!$A$2:$U$90,MATCH(Results!Q$1,Experiment!$A$1:$U$1,0),FALSE)</f>
        <v>0</v>
      </c>
      <c r="R179" s="3">
        <f>VLOOKUP($F179,Experiment!$A$2:$U$90,MATCH(Results!R$1,Experiment!$A$1:$U$1,0),FALSE)</f>
        <v>0</v>
      </c>
      <c r="S179" s="2">
        <f>VLOOKUP($F179,Experiment!$A$2:$U$90,MATCH(Results!S$1,Experiment!$A$1:$U$1,0),FALSE)</f>
        <v>0</v>
      </c>
      <c r="T179" s="2">
        <f>VLOOKUP($F179,Experiment!$A$2:$U$90,MATCH(Results!T$1,Experiment!$A$1:$U$1,0),FALSE)</f>
        <v>0</v>
      </c>
      <c r="U179" s="2">
        <f>VLOOKUP($F179,Experiment!$A$2:$U$90,MATCH(Results!U$1,Experiment!$A$1:$U$1,0),FALSE)</f>
        <v>0</v>
      </c>
      <c r="V179" s="2">
        <f>VLOOKUP($F179,Experiment!$A$2:$U$90,MATCH(Results!V$1,Experiment!$A$1:$U$1,0),FALSE)</f>
        <v>0</v>
      </c>
      <c r="W179" s="3">
        <f>VLOOKUP($F179,Experiment!$A$2:$U$90,MATCH(Results!W$1,Experiment!$A$1:$U$1,0),FALSE)</f>
        <v>0</v>
      </c>
      <c r="X179" s="3">
        <f>VLOOKUP($F179,Experiment!$A$2:$U$90,MATCH(Results!X$1,Experiment!$A$1:$U$1,0),FALSE)</f>
        <v>0</v>
      </c>
      <c r="Y179" s="2">
        <f>VLOOKUP($F179,Experiment!$A$2:$U$90,MATCH(Results!Y$1,Experiment!$A$1:$U$1,0),FALSE)</f>
        <v>0</v>
      </c>
      <c r="Z179" s="3">
        <f>VLOOKUP($F179,Experiment!$A$2:$U$90,MATCH(Results!Z$1,Experiment!$A$1:$U$1,0),FALSE)</f>
        <v>0</v>
      </c>
      <c r="AA179" s="3">
        <f>VLOOKUP($F179,Experiment!$A$2:$U$90,MATCH(Results!AA$1,Experiment!$A$1:$U$1,0),FALSE)</f>
        <v>0</v>
      </c>
      <c r="AB179" s="3">
        <f>VLOOKUP($F179,Experiment!$A$2:$U$90,MATCH(Results!AB$1,Experiment!$A$1:$U$1,0),FALSE)</f>
        <v>0</v>
      </c>
      <c r="AC179" s="3">
        <f>VLOOKUP($F179,Experiment!$A$2:$U$90,MATCH(Results!AC$1,Experiment!$A$1:$U$1,0),FALSE)</f>
        <v>0</v>
      </c>
      <c r="AD179" s="2">
        <f>VLOOKUP($F179,Experiment!$A$2:$U$90,MATCH(Results!AD$1,Experiment!$A$1:$U$1,0),FALSE)</f>
        <v>0</v>
      </c>
      <c r="AE179" s="2">
        <f>VLOOKUP($F179,Experiment!$A$2:$U$90,MATCH(Results!AE$1,Experiment!$A$1:$U$1,0),FALSE)</f>
        <v>0</v>
      </c>
      <c r="AF179" s="2">
        <f>VLOOKUP($F179,Experiment!$A$2:$U$90,MATCH(Results!AF$1,Experiment!$A$1:$U$1,0),FALSE)</f>
        <v>0</v>
      </c>
      <c r="AG179" s="2"/>
      <c r="AH179" s="3">
        <f>VLOOKUP($F179,Experiment!$A$2:$W$90,MATCH(Results!AH$1,Experiment!$A$1:$W$1,0),FALSE)</f>
        <v>0</v>
      </c>
      <c r="AI179" s="2">
        <f>VLOOKUP($F179,Experiment!$A$2:$X$90,MATCH(Results!AI$1,Experiment!$A$1:$X$1,0),FALSE)</f>
        <v>0</v>
      </c>
      <c r="AJ179" s="2">
        <f>Table1[[#This Row],[Gain]]^Table1[[#This Row],[θ]]</f>
        <v>0</v>
      </c>
      <c r="AK179" s="2">
        <f>-Table1[[#This Row],[λ]]*-Table1[[#This Row],[Loss]]^Table1[[#This Row],[θ]]</f>
        <v>0</v>
      </c>
      <c r="AL179" s="2">
        <f>Table1[[#This Row],[v_n_w_g]]-Table1[[#This Row],[v_n_w_l]]</f>
        <v>0</v>
      </c>
      <c r="AM179" s="2">
        <f>IF(Table1[[#This Row],[diff_v]]&gt;=1,1,0)</f>
        <v>0</v>
      </c>
    </row>
    <row r="180" spans="1:39" hidden="1" x14ac:dyDescent="0.3">
      <c r="A180">
        <v>13</v>
      </c>
      <c r="B180" t="s">
        <v>43</v>
      </c>
      <c r="C180" s="22">
        <f>VLOOKUP(Table1[[#This Row],[Subject]],'Subject Profile'!$A$2:$E$8,4,FALSE)</f>
        <v>1.1960207441678836</v>
      </c>
      <c r="D180" s="22">
        <f>VLOOKUP(Table1[[#This Row],[Subject]],'Subject Profile'!$A$2:$E$8,5,FALSE)</f>
        <v>-1.6</v>
      </c>
      <c r="E180" t="s">
        <v>110</v>
      </c>
      <c r="F180" t="s">
        <v>77</v>
      </c>
      <c r="G180" t="s">
        <v>7</v>
      </c>
      <c r="H180">
        <f>IF(Table1[[#This Row],[decision]]="accept",1,0)</f>
        <v>1</v>
      </c>
      <c r="I180">
        <v>70</v>
      </c>
      <c r="J180">
        <v>600</v>
      </c>
      <c r="K180">
        <v>1664288221</v>
      </c>
      <c r="L180">
        <v>3</v>
      </c>
      <c r="M180" t="str">
        <f>VLOOKUP($F180,Experiment!$A$2:$U$90,MATCH(Results!M$1,Experiment!$A$1:$U$1,0)+1,FALSE)</f>
        <v>G</v>
      </c>
      <c r="N180">
        <f>IF(Table1[[#This Row],[Impact]]="I",0,1)</f>
        <v>1</v>
      </c>
      <c r="O180" s="2">
        <f>VLOOKUP($F180,Experiment!$A$2:$U$90,MATCH(Results!O$1,Experiment!$A$1:$U$1,0),FALSE)</f>
        <v>-50</v>
      </c>
      <c r="P180" s="3">
        <f>VLOOKUP($F180,Experiment!$A$2:$U$90,MATCH(Results!P$1,Experiment!$A$1:$U$1,0),FALSE)</f>
        <v>0.5</v>
      </c>
      <c r="Q180" s="2">
        <f>VLOOKUP($F180,Experiment!$A$2:$U$90,MATCH(Results!Q$1,Experiment!$A$1:$U$1,0),FALSE)</f>
        <v>70</v>
      </c>
      <c r="R180" s="3">
        <f>VLOOKUP($F180,Experiment!$A$2:$U$90,MATCH(Results!R$1,Experiment!$A$1:$U$1,0),FALSE)</f>
        <v>0.5</v>
      </c>
      <c r="S180" s="2">
        <f>VLOOKUP($F180,Experiment!$A$2:$U$90,MATCH(Results!S$1,Experiment!$A$1:$U$1,0),FALSE)</f>
        <v>10</v>
      </c>
      <c r="T180" s="2">
        <f>VLOOKUP($F180,Experiment!$A$2:$U$90,MATCH(Results!T$1,Experiment!$A$1:$U$1,0),FALSE)</f>
        <v>3600</v>
      </c>
      <c r="U180" s="2">
        <f>VLOOKUP($F180,Experiment!$A$2:$U$90,MATCH(Results!U$1,Experiment!$A$1:$U$1,0),FALSE)</f>
        <v>60</v>
      </c>
      <c r="V180" s="2">
        <f>VLOOKUP($F180,Experiment!$A$2:$U$90,MATCH(Results!V$1,Experiment!$A$1:$U$1,0),FALSE)</f>
        <v>4</v>
      </c>
      <c r="W180" s="3">
        <f>VLOOKUP($F180,Experiment!$A$2:$U$90,MATCH(Results!W$1,Experiment!$A$1:$U$1,0),FALSE)</f>
        <v>0.25</v>
      </c>
      <c r="X180" s="3">
        <f>VLOOKUP($F180,Experiment!$A$2:$U$90,MATCH(Results!X$1,Experiment!$A$1:$U$1,0),FALSE)</f>
        <v>0.75</v>
      </c>
      <c r="Y180" s="2">
        <f>VLOOKUP($F180,Experiment!$A$2:$U$90,MATCH(Results!Y$1,Experiment!$A$1:$U$1,0),FALSE)</f>
        <v>2</v>
      </c>
      <c r="Z180" s="3">
        <f>VLOOKUP($F180,Experiment!$A$2:$U$90,MATCH(Results!Z$1,Experiment!$A$1:$U$1,0),FALSE)</f>
        <v>0.5</v>
      </c>
      <c r="AA180" s="3">
        <f>VLOOKUP($F180,Experiment!$A$2:$U$90,MATCH(Results!AA$1,Experiment!$A$1:$U$1,0),FALSE)</f>
        <v>0.25</v>
      </c>
      <c r="AB180" s="3">
        <f>VLOOKUP($F180,Experiment!$A$2:$U$90,MATCH(Results!AB$1,Experiment!$A$1:$U$1,0),FALSE)</f>
        <v>0.625</v>
      </c>
      <c r="AC180" s="3">
        <f>VLOOKUP($F180,Experiment!$A$2:$U$90,MATCH(Results!AC$1,Experiment!$A$1:$U$1,0),FALSE)</f>
        <v>0.375</v>
      </c>
      <c r="AD180" s="2">
        <f>VLOOKUP($F180,Experiment!$A$2:$U$90,MATCH(Results!AD$1,Experiment!$A$1:$U$1,0),FALSE)</f>
        <v>-5</v>
      </c>
      <c r="AE180" s="2">
        <f>VLOOKUP($F180,Experiment!$A$2:$U$90,MATCH(Results!AE$1,Experiment!$A$1:$U$1,0),FALSE)</f>
        <v>3375</v>
      </c>
      <c r="AF180" s="2">
        <f>VLOOKUP($F180,Experiment!$A$2:$U$90,MATCH(Results!AF$1,Experiment!$A$1:$U$1,0),FALSE)</f>
        <v>58.094750193111253</v>
      </c>
      <c r="AG180" s="3">
        <f>VLOOKUP($F180,Experiment!$A$2:$W$90,MATCH(Results!AG$1,Experiment!$A$1:$W$1,0),FALSE)</f>
        <v>0.82730419370997643</v>
      </c>
      <c r="AH180" s="3">
        <f>VLOOKUP($F180,Experiment!$A$2:$W$90,MATCH(Results!AH$1,Experiment!$A$1:$W$1,0),FALSE)</f>
        <v>0.38648875795104182</v>
      </c>
      <c r="AI180" s="3">
        <f>VLOOKUP($F180,Experiment!$A$2:$X$90,MATCH(Results!AI$1,Experiment!$A$1:$X$1,0),FALSE)</f>
        <v>0.61351124204895813</v>
      </c>
      <c r="AJ180" s="2">
        <f>Table1[[#This Row],[Gain]]^Table1[[#This Row],[θ]]</f>
        <v>160.98133731857229</v>
      </c>
      <c r="AK180" s="2">
        <f>-Table1[[#This Row],[λ]]*-Table1[[#This Row],[Loss]]^Table1[[#This Row],[θ]]</f>
        <v>172.23577024121218</v>
      </c>
      <c r="AL180" s="2">
        <f>Table1[[#This Row],[v_n_w_g]]-Table1[[#This Row],[v_n_w_l]]</f>
        <v>-11.254432922639893</v>
      </c>
      <c r="AM180" s="2">
        <f>IF(Table1[[#This Row],[diff_v]]&gt;=1,1,0)</f>
        <v>0</v>
      </c>
    </row>
    <row r="181" spans="1:39" hidden="1" x14ac:dyDescent="0.3">
      <c r="A181">
        <v>14</v>
      </c>
      <c r="B181" t="s">
        <v>43</v>
      </c>
      <c r="C181" s="22">
        <f>VLOOKUP(Table1[[#This Row],[Subject]],'Subject Profile'!$A$2:$E$8,4,FALSE)</f>
        <v>1.1960207441678836</v>
      </c>
      <c r="D181" s="22">
        <f>VLOOKUP(Table1[[#This Row],[Subject]],'Subject Profile'!$A$2:$E$8,5,FALSE)</f>
        <v>-1.6</v>
      </c>
      <c r="E181" t="s">
        <v>110</v>
      </c>
      <c r="F181" t="s">
        <v>83</v>
      </c>
      <c r="G181" t="s">
        <v>5</v>
      </c>
      <c r="H181">
        <f>IF(Table1[[#This Row],[decision]]="accept",1,0)</f>
        <v>0</v>
      </c>
      <c r="I181">
        <v>0</v>
      </c>
      <c r="J181">
        <v>600</v>
      </c>
      <c r="K181">
        <v>1664288226</v>
      </c>
      <c r="L181">
        <v>5</v>
      </c>
      <c r="M181" t="str">
        <f>VLOOKUP($F181,Experiment!$A$2:$U$90,MATCH(Results!M$1,Experiment!$A$1:$U$1,0)+1,FALSE)</f>
        <v>I</v>
      </c>
      <c r="N181">
        <f>IF(Table1[[#This Row],[Impact]]="I",0,1)</f>
        <v>0</v>
      </c>
      <c r="O181" s="2">
        <f>VLOOKUP($F181,Experiment!$A$2:$U$90,MATCH(Results!O$1,Experiment!$A$1:$U$1,0),FALSE)</f>
        <v>-50</v>
      </c>
      <c r="P181" s="3">
        <f>VLOOKUP($F181,Experiment!$A$2:$U$90,MATCH(Results!P$1,Experiment!$A$1:$U$1,0),FALSE)</f>
        <v>0.5</v>
      </c>
      <c r="Q181" s="2">
        <f>VLOOKUP($F181,Experiment!$A$2:$U$90,MATCH(Results!Q$1,Experiment!$A$1:$U$1,0),FALSE)</f>
        <v>40</v>
      </c>
      <c r="R181" s="3">
        <f>VLOOKUP($F181,Experiment!$A$2:$U$90,MATCH(Results!R$1,Experiment!$A$1:$U$1,0),FALSE)</f>
        <v>0.5</v>
      </c>
      <c r="S181" s="2">
        <f>VLOOKUP($F181,Experiment!$A$2:$U$90,MATCH(Results!S$1,Experiment!$A$1:$U$1,0),FALSE)</f>
        <v>-5</v>
      </c>
      <c r="T181" s="2">
        <f>VLOOKUP($F181,Experiment!$A$2:$U$90,MATCH(Results!T$1,Experiment!$A$1:$U$1,0),FALSE)</f>
        <v>2025</v>
      </c>
      <c r="U181" s="2">
        <f>VLOOKUP($F181,Experiment!$A$2:$U$90,MATCH(Results!U$1,Experiment!$A$1:$U$1,0),FALSE)</f>
        <v>45</v>
      </c>
      <c r="V181" s="2">
        <f>VLOOKUP($F181,Experiment!$A$2:$U$90,MATCH(Results!V$1,Experiment!$A$1:$U$1,0),FALSE)</f>
        <v>2</v>
      </c>
      <c r="W181" s="3">
        <f>VLOOKUP($F181,Experiment!$A$2:$U$90,MATCH(Results!W$1,Experiment!$A$1:$U$1,0),FALSE)</f>
        <v>0.25</v>
      </c>
      <c r="X181" s="3">
        <f>VLOOKUP($F181,Experiment!$A$2:$U$90,MATCH(Results!X$1,Experiment!$A$1:$U$1,0),FALSE)</f>
        <v>0.75</v>
      </c>
      <c r="Y181" s="2">
        <f>VLOOKUP($F181,Experiment!$A$2:$U$90,MATCH(Results!Y$1,Experiment!$A$1:$U$1,0),FALSE)</f>
        <v>2</v>
      </c>
      <c r="Z181" s="3">
        <f>VLOOKUP($F181,Experiment!$A$2:$U$90,MATCH(Results!Z$1,Experiment!$A$1:$U$1,0),FALSE)</f>
        <v>0.5</v>
      </c>
      <c r="AA181" s="3">
        <f>VLOOKUP($F181,Experiment!$A$2:$U$90,MATCH(Results!AA$1,Experiment!$A$1:$U$1,0),FALSE)</f>
        <v>0.25</v>
      </c>
      <c r="AB181" s="3">
        <f>VLOOKUP($F181,Experiment!$A$2:$U$90,MATCH(Results!AB$1,Experiment!$A$1:$U$1,0),FALSE)</f>
        <v>0.625</v>
      </c>
      <c r="AC181" s="3">
        <f>VLOOKUP($F181,Experiment!$A$2:$U$90,MATCH(Results!AC$1,Experiment!$A$1:$U$1,0),FALSE)</f>
        <v>0.375</v>
      </c>
      <c r="AD181" s="2">
        <f>VLOOKUP($F181,Experiment!$A$2:$U$90,MATCH(Results!AD$1,Experiment!$A$1:$U$1,0),FALSE)</f>
        <v>-16.25</v>
      </c>
      <c r="AE181" s="2">
        <f>VLOOKUP($F181,Experiment!$A$2:$U$90,MATCH(Results!AE$1,Experiment!$A$1:$U$1,0),FALSE)</f>
        <v>1898.4375</v>
      </c>
      <c r="AF181" s="2">
        <f>VLOOKUP($F181,Experiment!$A$2:$U$90,MATCH(Results!AF$1,Experiment!$A$1:$U$1,0),FALSE)</f>
        <v>43.571062644833439</v>
      </c>
      <c r="AG181" s="3">
        <f>VLOOKUP($F181,Experiment!$A$2:$W$90,MATCH(Results!AG$1,Experiment!$A$1:$W$1,0),FALSE)</f>
        <v>0.82730419370997643</v>
      </c>
      <c r="AH181" s="3">
        <f>VLOOKUP($F181,Experiment!$A$2:$W$90,MATCH(Results!AH$1,Experiment!$A$1:$W$1,0),FALSE)</f>
        <v>0.38648875795104182</v>
      </c>
      <c r="AI181" s="3">
        <f>VLOOKUP($F181,Experiment!$A$2:$X$90,MATCH(Results!AI$1,Experiment!$A$1:$X$1,0),FALSE)</f>
        <v>0.61351124204895813</v>
      </c>
      <c r="AJ181" s="2">
        <f>Table1[[#This Row],[Gain]]^Table1[[#This Row],[θ]]</f>
        <v>82.432217522931154</v>
      </c>
      <c r="AK181" s="2">
        <f>-Table1[[#This Row],[λ]]*-Table1[[#This Row],[Loss]]^Table1[[#This Row],[θ]]</f>
        <v>172.23577024121218</v>
      </c>
      <c r="AL181" s="2">
        <f>Table1[[#This Row],[v_n_w_g]]-Table1[[#This Row],[v_n_w_l]]</f>
        <v>-89.803552718281026</v>
      </c>
      <c r="AM181" s="2">
        <f>IF(Table1[[#This Row],[diff_v]]&gt;=1,1,0)</f>
        <v>0</v>
      </c>
    </row>
    <row r="182" spans="1:39" hidden="1" x14ac:dyDescent="0.3">
      <c r="A182">
        <v>15</v>
      </c>
      <c r="B182" t="s">
        <v>43</v>
      </c>
      <c r="C182" s="22">
        <f>VLOOKUP(Table1[[#This Row],[Subject]],'Subject Profile'!$A$2:$E$8,4,FALSE)</f>
        <v>1.1960207441678836</v>
      </c>
      <c r="D182" s="22">
        <f>VLOOKUP(Table1[[#This Row],[Subject]],'Subject Profile'!$A$2:$E$8,5,FALSE)</f>
        <v>-1.6</v>
      </c>
      <c r="E182" t="s">
        <v>110</v>
      </c>
      <c r="F182" t="s">
        <v>74</v>
      </c>
      <c r="G182" t="s">
        <v>7</v>
      </c>
      <c r="H182">
        <f>IF(Table1[[#This Row],[decision]]="accept",1,0)</f>
        <v>1</v>
      </c>
      <c r="I182">
        <v>30</v>
      </c>
      <c r="J182">
        <v>630</v>
      </c>
      <c r="K182">
        <v>1664288231</v>
      </c>
      <c r="L182">
        <v>5</v>
      </c>
      <c r="M182" t="str">
        <f>VLOOKUP($F182,Experiment!$A$2:$U$90,MATCH(Results!M$1,Experiment!$A$1:$U$1,0)+1,FALSE)</f>
        <v>G</v>
      </c>
      <c r="N182">
        <f>IF(Table1[[#This Row],[Impact]]="I",0,1)</f>
        <v>1</v>
      </c>
      <c r="O182" s="2">
        <f>VLOOKUP($F182,Experiment!$A$2:$U$90,MATCH(Results!O$1,Experiment!$A$1:$U$1,0),FALSE)</f>
        <v>-10</v>
      </c>
      <c r="P182" s="3">
        <f>VLOOKUP($F182,Experiment!$A$2:$U$90,MATCH(Results!P$1,Experiment!$A$1:$U$1,0),FALSE)</f>
        <v>0.5</v>
      </c>
      <c r="Q182" s="2">
        <f>VLOOKUP($F182,Experiment!$A$2:$U$90,MATCH(Results!Q$1,Experiment!$A$1:$U$1,0),FALSE)</f>
        <v>30</v>
      </c>
      <c r="R182" s="3">
        <f>VLOOKUP($F182,Experiment!$A$2:$U$90,MATCH(Results!R$1,Experiment!$A$1:$U$1,0),FALSE)</f>
        <v>0.5</v>
      </c>
      <c r="S182" s="2">
        <f>VLOOKUP($F182,Experiment!$A$2:$U$90,MATCH(Results!S$1,Experiment!$A$1:$U$1,0),FALSE)</f>
        <v>10</v>
      </c>
      <c r="T182" s="2">
        <f>VLOOKUP($F182,Experiment!$A$2:$U$90,MATCH(Results!T$1,Experiment!$A$1:$U$1,0),FALSE)</f>
        <v>400</v>
      </c>
      <c r="U182" s="2">
        <f>VLOOKUP($F182,Experiment!$A$2:$U$90,MATCH(Results!U$1,Experiment!$A$1:$U$1,0),FALSE)</f>
        <v>20</v>
      </c>
      <c r="V182" s="2">
        <f>VLOOKUP($F182,Experiment!$A$2:$U$90,MATCH(Results!V$1,Experiment!$A$1:$U$1,0),FALSE)</f>
        <v>2</v>
      </c>
      <c r="W182" s="3">
        <f>VLOOKUP($F182,Experiment!$A$2:$U$90,MATCH(Results!W$1,Experiment!$A$1:$U$1,0),FALSE)</f>
        <v>0.25</v>
      </c>
      <c r="X182" s="3">
        <f>VLOOKUP($F182,Experiment!$A$2:$U$90,MATCH(Results!X$1,Experiment!$A$1:$U$1,0),FALSE)</f>
        <v>0.75</v>
      </c>
      <c r="Y182" s="2">
        <f>VLOOKUP($F182,Experiment!$A$2:$U$90,MATCH(Results!Y$1,Experiment!$A$1:$U$1,0),FALSE)</f>
        <v>2</v>
      </c>
      <c r="Z182" s="3">
        <f>VLOOKUP($F182,Experiment!$A$2:$U$90,MATCH(Results!Z$1,Experiment!$A$1:$U$1,0),FALSE)</f>
        <v>0.5</v>
      </c>
      <c r="AA182" s="3">
        <f>VLOOKUP($F182,Experiment!$A$2:$U$90,MATCH(Results!AA$1,Experiment!$A$1:$U$1,0),FALSE)</f>
        <v>0.25</v>
      </c>
      <c r="AB182" s="3">
        <f>VLOOKUP($F182,Experiment!$A$2:$U$90,MATCH(Results!AB$1,Experiment!$A$1:$U$1,0),FALSE)</f>
        <v>0.625</v>
      </c>
      <c r="AC182" s="3">
        <f>VLOOKUP($F182,Experiment!$A$2:$U$90,MATCH(Results!AC$1,Experiment!$A$1:$U$1,0),FALSE)</f>
        <v>0.375</v>
      </c>
      <c r="AD182" s="2">
        <f>VLOOKUP($F182,Experiment!$A$2:$U$90,MATCH(Results!AD$1,Experiment!$A$1:$U$1,0),FALSE)</f>
        <v>5</v>
      </c>
      <c r="AE182" s="2">
        <f>VLOOKUP($F182,Experiment!$A$2:$U$90,MATCH(Results!AE$1,Experiment!$A$1:$U$1,0),FALSE)</f>
        <v>375</v>
      </c>
      <c r="AF182" s="2">
        <f>VLOOKUP($F182,Experiment!$A$2:$U$90,MATCH(Results!AF$1,Experiment!$A$1:$U$1,0),FALSE)</f>
        <v>19.364916731037084</v>
      </c>
      <c r="AG182" s="3">
        <f>VLOOKUP($F182,Experiment!$A$2:$W$90,MATCH(Results!AG$1,Experiment!$A$1:$W$1,0),FALSE)</f>
        <v>0.82730419370997643</v>
      </c>
      <c r="AH182" s="3">
        <f>VLOOKUP($F182,Experiment!$A$2:$W$90,MATCH(Results!AH$1,Experiment!$A$1:$W$1,0),FALSE)</f>
        <v>0.38648875795104182</v>
      </c>
      <c r="AI182" s="3">
        <f>VLOOKUP($F182,Experiment!$A$2:$X$90,MATCH(Results!AI$1,Experiment!$A$1:$X$1,0),FALSE)</f>
        <v>0.61351124204895813</v>
      </c>
      <c r="AJ182" s="2">
        <f>Table1[[#This Row],[Gain]]^Table1[[#This Row],[θ]]</f>
        <v>58.434275299017848</v>
      </c>
      <c r="AK182" s="2">
        <f>-Table1[[#This Row],[λ]]*-Table1[[#This Row],[Loss]]^Table1[[#This Row],[θ]]</f>
        <v>25.127005037389367</v>
      </c>
      <c r="AL182" s="2">
        <f>Table1[[#This Row],[v_n_w_g]]-Table1[[#This Row],[v_n_w_l]]</f>
        <v>33.307270261628481</v>
      </c>
      <c r="AM182" s="2">
        <f>IF(Table1[[#This Row],[diff_v]]&gt;=1,1,0)</f>
        <v>1</v>
      </c>
    </row>
    <row r="183" spans="1:39" hidden="1" x14ac:dyDescent="0.3">
      <c r="A183">
        <v>16</v>
      </c>
      <c r="B183" t="s">
        <v>43</v>
      </c>
      <c r="C183" s="22">
        <f>VLOOKUP(Table1[[#This Row],[Subject]],'Subject Profile'!$A$2:$E$8,4,FALSE)</f>
        <v>1.1960207441678836</v>
      </c>
      <c r="D183" s="22">
        <f>VLOOKUP(Table1[[#This Row],[Subject]],'Subject Profile'!$A$2:$E$8,5,FALSE)</f>
        <v>-1.6</v>
      </c>
      <c r="E183" t="s">
        <v>110</v>
      </c>
      <c r="F183" t="s">
        <v>75</v>
      </c>
      <c r="G183" t="s">
        <v>7</v>
      </c>
      <c r="H183">
        <f>IF(Table1[[#This Row],[decision]]="accept",1,0)</f>
        <v>1</v>
      </c>
      <c r="I183">
        <v>70</v>
      </c>
      <c r="J183">
        <v>700</v>
      </c>
      <c r="K183">
        <v>1664288233</v>
      </c>
      <c r="L183">
        <v>2</v>
      </c>
      <c r="M183" t="str">
        <f>VLOOKUP($F183,Experiment!$A$2:$U$90,MATCH(Results!M$1,Experiment!$A$1:$U$1,0)+1,FALSE)</f>
        <v>I</v>
      </c>
      <c r="N183">
        <f>IF(Table1[[#This Row],[Impact]]="I",0,1)</f>
        <v>0</v>
      </c>
      <c r="O183" s="2">
        <f>VLOOKUP($F183,Experiment!$A$2:$U$90,MATCH(Results!O$1,Experiment!$A$1:$U$1,0),FALSE)</f>
        <v>-50</v>
      </c>
      <c r="P183" s="3">
        <f>VLOOKUP($F183,Experiment!$A$2:$U$90,MATCH(Results!P$1,Experiment!$A$1:$U$1,0),FALSE)</f>
        <v>0.5</v>
      </c>
      <c r="Q183" s="2">
        <f>VLOOKUP($F183,Experiment!$A$2:$U$90,MATCH(Results!Q$1,Experiment!$A$1:$U$1,0),FALSE)</f>
        <v>70</v>
      </c>
      <c r="R183" s="3">
        <f>VLOOKUP($F183,Experiment!$A$2:$U$90,MATCH(Results!R$1,Experiment!$A$1:$U$1,0),FALSE)</f>
        <v>0.5</v>
      </c>
      <c r="S183" s="2">
        <f>VLOOKUP($F183,Experiment!$A$2:$U$90,MATCH(Results!S$1,Experiment!$A$1:$U$1,0),FALSE)</f>
        <v>10</v>
      </c>
      <c r="T183" s="2">
        <f>VLOOKUP($F183,Experiment!$A$2:$U$90,MATCH(Results!T$1,Experiment!$A$1:$U$1,0),FALSE)</f>
        <v>3600</v>
      </c>
      <c r="U183" s="2">
        <f>VLOOKUP($F183,Experiment!$A$2:$U$90,MATCH(Results!U$1,Experiment!$A$1:$U$1,0),FALSE)</f>
        <v>60</v>
      </c>
      <c r="V183" s="2">
        <f>VLOOKUP($F183,Experiment!$A$2:$U$90,MATCH(Results!V$1,Experiment!$A$1:$U$1,0),FALSE)</f>
        <v>2</v>
      </c>
      <c r="W183" s="3">
        <f>VLOOKUP($F183,Experiment!$A$2:$U$90,MATCH(Results!W$1,Experiment!$A$1:$U$1,0),FALSE)</f>
        <v>0.25</v>
      </c>
      <c r="X183" s="3">
        <f>VLOOKUP($F183,Experiment!$A$2:$U$90,MATCH(Results!X$1,Experiment!$A$1:$U$1,0),FALSE)</f>
        <v>0.75</v>
      </c>
      <c r="Y183" s="2">
        <f>VLOOKUP($F183,Experiment!$A$2:$U$90,MATCH(Results!Y$1,Experiment!$A$1:$U$1,0),FALSE)</f>
        <v>1</v>
      </c>
      <c r="Z183" s="3">
        <f>VLOOKUP($F183,Experiment!$A$2:$U$90,MATCH(Results!Z$1,Experiment!$A$1:$U$1,0),FALSE)</f>
        <v>0.25</v>
      </c>
      <c r="AA183" s="3">
        <f>VLOOKUP($F183,Experiment!$A$2:$U$90,MATCH(Results!AA$1,Experiment!$A$1:$U$1,0),FALSE)</f>
        <v>0.5</v>
      </c>
      <c r="AB183" s="3">
        <f>VLOOKUP($F183,Experiment!$A$2:$U$90,MATCH(Results!AB$1,Experiment!$A$1:$U$1,0),FALSE)</f>
        <v>0.375</v>
      </c>
      <c r="AC183" s="3">
        <f>VLOOKUP($F183,Experiment!$A$2:$U$90,MATCH(Results!AC$1,Experiment!$A$1:$U$1,0),FALSE)</f>
        <v>0.625</v>
      </c>
      <c r="AD183" s="2">
        <f>VLOOKUP($F183,Experiment!$A$2:$U$90,MATCH(Results!AD$1,Experiment!$A$1:$U$1,0),FALSE)</f>
        <v>25</v>
      </c>
      <c r="AE183" s="2">
        <f>VLOOKUP($F183,Experiment!$A$2:$U$90,MATCH(Results!AE$1,Experiment!$A$1:$U$1,0),FALSE)</f>
        <v>3375</v>
      </c>
      <c r="AF183" s="2">
        <f>VLOOKUP($F183,Experiment!$A$2:$U$90,MATCH(Results!AF$1,Experiment!$A$1:$U$1,0),FALSE)</f>
        <v>58.094750193111253</v>
      </c>
      <c r="AG183" s="3">
        <f>VLOOKUP($F183,Experiment!$A$2:$W$90,MATCH(Results!AG$1,Experiment!$A$1:$W$1,0),FALSE)</f>
        <v>1</v>
      </c>
      <c r="AH183" s="3">
        <f>VLOOKUP($F183,Experiment!$A$2:$W$90,MATCH(Results!AH$1,Experiment!$A$1:$W$1,0),FALSE)</f>
        <v>0.625</v>
      </c>
      <c r="AI183" s="3">
        <f>VLOOKUP($F183,Experiment!$A$2:$X$90,MATCH(Results!AI$1,Experiment!$A$1:$X$1,0),FALSE)</f>
        <v>0.375</v>
      </c>
      <c r="AJ183" s="2">
        <f>Table1[[#This Row],[Gain]]^Table1[[#This Row],[θ]]</f>
        <v>160.98133731857229</v>
      </c>
      <c r="AK183" s="2">
        <f>-Table1[[#This Row],[λ]]*-Table1[[#This Row],[Loss]]^Table1[[#This Row],[θ]]</f>
        <v>172.23577024121218</v>
      </c>
      <c r="AL183" s="2">
        <f>Table1[[#This Row],[v_n_w_g]]-Table1[[#This Row],[v_n_w_l]]</f>
        <v>-11.254432922639893</v>
      </c>
      <c r="AM183" s="2">
        <f>IF(Table1[[#This Row],[diff_v]]&gt;=1,1,0)</f>
        <v>0</v>
      </c>
    </row>
    <row r="184" spans="1:39" hidden="1" x14ac:dyDescent="0.3">
      <c r="A184">
        <v>17</v>
      </c>
      <c r="B184" t="s">
        <v>43</v>
      </c>
      <c r="C184" s="22">
        <f>VLOOKUP(Table1[[#This Row],[Subject]],'Subject Profile'!$A$2:$E$8,4,FALSE)</f>
        <v>1.1960207441678836</v>
      </c>
      <c r="D184" s="22">
        <f>VLOOKUP(Table1[[#This Row],[Subject]],'Subject Profile'!$A$2:$E$8,5,FALSE)</f>
        <v>-1.6</v>
      </c>
      <c r="E184" t="s">
        <v>110</v>
      </c>
      <c r="F184" t="s">
        <v>85</v>
      </c>
      <c r="G184" t="s">
        <v>5</v>
      </c>
      <c r="H184">
        <f>IF(Table1[[#This Row],[decision]]="accept",1,0)</f>
        <v>0</v>
      </c>
      <c r="I184">
        <v>0</v>
      </c>
      <c r="J184">
        <v>700</v>
      </c>
      <c r="K184">
        <v>1664288238</v>
      </c>
      <c r="L184">
        <v>5</v>
      </c>
      <c r="M184" t="str">
        <f>VLOOKUP($F184,Experiment!$A$2:$U$90,MATCH(Results!M$1,Experiment!$A$1:$U$1,0)+1,FALSE)</f>
        <v>I</v>
      </c>
      <c r="N184">
        <f>IF(Table1[[#This Row],[Impact]]="I",0,1)</f>
        <v>0</v>
      </c>
      <c r="O184" s="2">
        <f>VLOOKUP($F184,Experiment!$A$2:$U$90,MATCH(Results!O$1,Experiment!$A$1:$U$1,0),FALSE)</f>
        <v>-90</v>
      </c>
      <c r="P184" s="3">
        <f>VLOOKUP($F184,Experiment!$A$2:$U$90,MATCH(Results!P$1,Experiment!$A$1:$U$1,0),FALSE)</f>
        <v>0.5</v>
      </c>
      <c r="Q184" s="2">
        <f>VLOOKUP($F184,Experiment!$A$2:$U$90,MATCH(Results!Q$1,Experiment!$A$1:$U$1,0),FALSE)</f>
        <v>80</v>
      </c>
      <c r="R184" s="3">
        <f>VLOOKUP($F184,Experiment!$A$2:$U$90,MATCH(Results!R$1,Experiment!$A$1:$U$1,0),FALSE)</f>
        <v>0.5</v>
      </c>
      <c r="S184" s="2">
        <f>VLOOKUP($F184,Experiment!$A$2:$U$90,MATCH(Results!S$1,Experiment!$A$1:$U$1,0),FALSE)</f>
        <v>-5</v>
      </c>
      <c r="T184" s="2">
        <f>VLOOKUP($F184,Experiment!$A$2:$U$90,MATCH(Results!T$1,Experiment!$A$1:$U$1,0),FALSE)</f>
        <v>7225</v>
      </c>
      <c r="U184" s="2">
        <f>VLOOKUP($F184,Experiment!$A$2:$U$90,MATCH(Results!U$1,Experiment!$A$1:$U$1,0),FALSE)</f>
        <v>85</v>
      </c>
      <c r="V184" s="2">
        <f>VLOOKUP($F184,Experiment!$A$2:$U$90,MATCH(Results!V$1,Experiment!$A$1:$U$1,0),FALSE)</f>
        <v>2</v>
      </c>
      <c r="W184" s="3">
        <f>VLOOKUP($F184,Experiment!$A$2:$U$90,MATCH(Results!W$1,Experiment!$A$1:$U$1,0),FALSE)</f>
        <v>0.25</v>
      </c>
      <c r="X184" s="3">
        <f>VLOOKUP($F184,Experiment!$A$2:$U$90,MATCH(Results!X$1,Experiment!$A$1:$U$1,0),FALSE)</f>
        <v>0.75</v>
      </c>
      <c r="Y184" s="2">
        <f>VLOOKUP($F184,Experiment!$A$2:$U$90,MATCH(Results!Y$1,Experiment!$A$1:$U$1,0),FALSE)</f>
        <v>2</v>
      </c>
      <c r="Z184" s="3">
        <f>VLOOKUP($F184,Experiment!$A$2:$U$90,MATCH(Results!Z$1,Experiment!$A$1:$U$1,0),FALSE)</f>
        <v>0.5</v>
      </c>
      <c r="AA184" s="3">
        <f>VLOOKUP($F184,Experiment!$A$2:$U$90,MATCH(Results!AA$1,Experiment!$A$1:$U$1,0),FALSE)</f>
        <v>0.25</v>
      </c>
      <c r="AB184" s="3">
        <f>VLOOKUP($F184,Experiment!$A$2:$U$90,MATCH(Results!AB$1,Experiment!$A$1:$U$1,0),FALSE)</f>
        <v>0.625</v>
      </c>
      <c r="AC184" s="3">
        <f>VLOOKUP($F184,Experiment!$A$2:$U$90,MATCH(Results!AC$1,Experiment!$A$1:$U$1,0),FALSE)</f>
        <v>0.375</v>
      </c>
      <c r="AD184" s="2">
        <f>VLOOKUP($F184,Experiment!$A$2:$U$90,MATCH(Results!AD$1,Experiment!$A$1:$U$1,0),FALSE)</f>
        <v>-26.25</v>
      </c>
      <c r="AE184" s="2">
        <f>VLOOKUP($F184,Experiment!$A$2:$U$90,MATCH(Results!AE$1,Experiment!$A$1:$U$1,0),FALSE)</f>
        <v>6773.4375</v>
      </c>
      <c r="AF184" s="2">
        <f>VLOOKUP($F184,Experiment!$A$2:$U$90,MATCH(Results!AF$1,Experiment!$A$1:$U$1,0),FALSE)</f>
        <v>82.300896106907615</v>
      </c>
      <c r="AG184" s="3">
        <f>VLOOKUP($F184,Experiment!$A$2:$W$90,MATCH(Results!AG$1,Experiment!$A$1:$W$1,0),FALSE)</f>
        <v>0.82730419370997643</v>
      </c>
      <c r="AH184" s="3">
        <f>VLOOKUP($F184,Experiment!$A$2:$W$90,MATCH(Results!AH$1,Experiment!$A$1:$W$1,0),FALSE)</f>
        <v>0.38648875795104182</v>
      </c>
      <c r="AI184" s="3">
        <f>VLOOKUP($F184,Experiment!$A$2:$X$90,MATCH(Results!AI$1,Experiment!$A$1:$X$1,0),FALSE)</f>
        <v>0.61351124204895813</v>
      </c>
      <c r="AJ184" s="2">
        <f>Table1[[#This Row],[Gain]]^Table1[[#This Row],[θ]]</f>
        <v>188.85787660819494</v>
      </c>
      <c r="AK184" s="2">
        <f>-Table1[[#This Row],[λ]]*-Table1[[#This Row],[Loss]]^Table1[[#This Row],[θ]]</f>
        <v>347.88408658650894</v>
      </c>
      <c r="AL184" s="2">
        <f>Table1[[#This Row],[v_n_w_g]]-Table1[[#This Row],[v_n_w_l]]</f>
        <v>-159.026209978314</v>
      </c>
      <c r="AM184" s="2">
        <f>IF(Table1[[#This Row],[diff_v]]&gt;=1,1,0)</f>
        <v>0</v>
      </c>
    </row>
    <row r="185" spans="1:39" hidden="1" x14ac:dyDescent="0.3">
      <c r="A185">
        <v>18</v>
      </c>
      <c r="B185" t="s">
        <v>43</v>
      </c>
      <c r="C185" s="22">
        <f>VLOOKUP(Table1[[#This Row],[Subject]],'Subject Profile'!$A$2:$E$8,4,FALSE)</f>
        <v>1.1960207441678836</v>
      </c>
      <c r="D185" s="22">
        <f>VLOOKUP(Table1[[#This Row],[Subject]],'Subject Profile'!$A$2:$E$8,5,FALSE)</f>
        <v>-1.6</v>
      </c>
      <c r="E185" t="s">
        <v>110</v>
      </c>
      <c r="F185" t="s">
        <v>55</v>
      </c>
      <c r="G185" t="s">
        <v>56</v>
      </c>
      <c r="H185">
        <f>IF(Table1[[#This Row],[decision]]="accept",1,0)</f>
        <v>0</v>
      </c>
      <c r="I185">
        <v>0</v>
      </c>
      <c r="J185">
        <v>700</v>
      </c>
      <c r="K185">
        <v>1664288243</v>
      </c>
      <c r="L185">
        <v>5</v>
      </c>
      <c r="M185" t="str">
        <f>VLOOKUP($F185,Experiment!$A$2:$U$90,MATCH(Results!M$1,Experiment!$A$1:$U$1,0)+1,FALSE)</f>
        <v>R</v>
      </c>
      <c r="N185">
        <f>IF(Table1[[#This Row],[Impact]]="I",0,1)</f>
        <v>1</v>
      </c>
      <c r="O185" s="2">
        <f>VLOOKUP($F185,Experiment!$A$2:$U$90,MATCH(Results!O$1,Experiment!$A$1:$U$1,0),FALSE)</f>
        <v>0</v>
      </c>
      <c r="P185" s="3">
        <f>VLOOKUP($F185,Experiment!$A$2:$U$90,MATCH(Results!P$1,Experiment!$A$1:$U$1,0),FALSE)</f>
        <v>0</v>
      </c>
      <c r="Q185" s="2">
        <f>VLOOKUP($F185,Experiment!$A$2:$U$90,MATCH(Results!Q$1,Experiment!$A$1:$U$1,0),FALSE)</f>
        <v>0</v>
      </c>
      <c r="R185" s="3">
        <f>VLOOKUP($F185,Experiment!$A$2:$U$90,MATCH(Results!R$1,Experiment!$A$1:$U$1,0),FALSE)</f>
        <v>0</v>
      </c>
      <c r="S185" s="2">
        <f>VLOOKUP($F185,Experiment!$A$2:$U$90,MATCH(Results!S$1,Experiment!$A$1:$U$1,0),FALSE)</f>
        <v>0</v>
      </c>
      <c r="T185" s="2">
        <f>VLOOKUP($F185,Experiment!$A$2:$U$90,MATCH(Results!T$1,Experiment!$A$1:$U$1,0),FALSE)</f>
        <v>0</v>
      </c>
      <c r="U185" s="2">
        <f>VLOOKUP($F185,Experiment!$A$2:$U$90,MATCH(Results!U$1,Experiment!$A$1:$U$1,0),FALSE)</f>
        <v>0</v>
      </c>
      <c r="V185" s="2">
        <f>VLOOKUP($F185,Experiment!$A$2:$U$90,MATCH(Results!V$1,Experiment!$A$1:$U$1,0),FALSE)</f>
        <v>0</v>
      </c>
      <c r="W185" s="3">
        <f>VLOOKUP($F185,Experiment!$A$2:$U$90,MATCH(Results!W$1,Experiment!$A$1:$U$1,0),FALSE)</f>
        <v>0</v>
      </c>
      <c r="X185" s="3">
        <f>VLOOKUP($F185,Experiment!$A$2:$U$90,MATCH(Results!X$1,Experiment!$A$1:$U$1,0),FALSE)</f>
        <v>0</v>
      </c>
      <c r="Y185" s="2">
        <f>VLOOKUP($F185,Experiment!$A$2:$U$90,MATCH(Results!Y$1,Experiment!$A$1:$U$1,0),FALSE)</f>
        <v>0</v>
      </c>
      <c r="Z185" s="3">
        <f>VLOOKUP($F185,Experiment!$A$2:$U$90,MATCH(Results!Z$1,Experiment!$A$1:$U$1,0),FALSE)</f>
        <v>0</v>
      </c>
      <c r="AA185" s="3">
        <f>VLOOKUP($F185,Experiment!$A$2:$U$90,MATCH(Results!AA$1,Experiment!$A$1:$U$1,0),FALSE)</f>
        <v>0</v>
      </c>
      <c r="AB185" s="3">
        <f>VLOOKUP($F185,Experiment!$A$2:$U$90,MATCH(Results!AB$1,Experiment!$A$1:$U$1,0),FALSE)</f>
        <v>0</v>
      </c>
      <c r="AC185" s="3">
        <f>VLOOKUP($F185,Experiment!$A$2:$U$90,MATCH(Results!AC$1,Experiment!$A$1:$U$1,0),FALSE)</f>
        <v>0</v>
      </c>
      <c r="AD185" s="2">
        <f>VLOOKUP($F185,Experiment!$A$2:$U$90,MATCH(Results!AD$1,Experiment!$A$1:$U$1,0),FALSE)</f>
        <v>0</v>
      </c>
      <c r="AE185" s="2">
        <f>VLOOKUP($F185,Experiment!$A$2:$U$90,MATCH(Results!AE$1,Experiment!$A$1:$U$1,0),FALSE)</f>
        <v>0</v>
      </c>
      <c r="AF185" s="2">
        <f>VLOOKUP($F185,Experiment!$A$2:$U$90,MATCH(Results!AF$1,Experiment!$A$1:$U$1,0),FALSE)</f>
        <v>0</v>
      </c>
      <c r="AG185" s="2"/>
      <c r="AH185" s="3">
        <f>VLOOKUP($F185,Experiment!$A$2:$W$90,MATCH(Results!AH$1,Experiment!$A$1:$W$1,0),FALSE)</f>
        <v>0</v>
      </c>
      <c r="AI185" s="2">
        <f>VLOOKUP($F185,Experiment!$A$2:$X$90,MATCH(Results!AI$1,Experiment!$A$1:$X$1,0),FALSE)</f>
        <v>0</v>
      </c>
      <c r="AJ185" s="2">
        <f>Table1[[#This Row],[Gain]]^Table1[[#This Row],[θ]]</f>
        <v>0</v>
      </c>
      <c r="AK185" s="2">
        <f>-Table1[[#This Row],[λ]]*-Table1[[#This Row],[Loss]]^Table1[[#This Row],[θ]]</f>
        <v>0</v>
      </c>
      <c r="AL185" s="2">
        <f>Table1[[#This Row],[v_n_w_g]]-Table1[[#This Row],[v_n_w_l]]</f>
        <v>0</v>
      </c>
      <c r="AM185" s="2">
        <f>IF(Table1[[#This Row],[diff_v]]&gt;=1,1,0)</f>
        <v>0</v>
      </c>
    </row>
    <row r="186" spans="1:39" hidden="1" x14ac:dyDescent="0.3">
      <c r="A186">
        <v>19</v>
      </c>
      <c r="B186" t="s">
        <v>43</v>
      </c>
      <c r="C186" s="22">
        <f>VLOOKUP(Table1[[#This Row],[Subject]],'Subject Profile'!$A$2:$E$8,4,FALSE)</f>
        <v>1.1960207441678836</v>
      </c>
      <c r="D186" s="22">
        <f>VLOOKUP(Table1[[#This Row],[Subject]],'Subject Profile'!$A$2:$E$8,5,FALSE)</f>
        <v>-1.6</v>
      </c>
      <c r="E186" t="s">
        <v>110</v>
      </c>
      <c r="F186" t="s">
        <v>69</v>
      </c>
      <c r="G186" t="s">
        <v>5</v>
      </c>
      <c r="H186">
        <f>IF(Table1[[#This Row],[decision]]="accept",1,0)</f>
        <v>0</v>
      </c>
      <c r="I186">
        <v>0</v>
      </c>
      <c r="J186">
        <v>700</v>
      </c>
      <c r="K186">
        <v>1664288245</v>
      </c>
      <c r="L186">
        <v>2</v>
      </c>
      <c r="M186" t="str">
        <f>VLOOKUP($F186,Experiment!$A$2:$U$90,MATCH(Results!M$1,Experiment!$A$1:$U$1,0)+1,FALSE)</f>
        <v>I</v>
      </c>
      <c r="N186">
        <f>IF(Table1[[#This Row],[Impact]]="I",0,1)</f>
        <v>0</v>
      </c>
      <c r="O186" s="2">
        <f>VLOOKUP($F186,Experiment!$A$2:$U$90,MATCH(Results!O$1,Experiment!$A$1:$U$1,0),FALSE)</f>
        <v>-50</v>
      </c>
      <c r="P186" s="3">
        <f>VLOOKUP($F186,Experiment!$A$2:$U$90,MATCH(Results!P$1,Experiment!$A$1:$U$1,0),FALSE)</f>
        <v>0.5</v>
      </c>
      <c r="Q186" s="2">
        <f>VLOOKUP($F186,Experiment!$A$2:$U$90,MATCH(Results!Q$1,Experiment!$A$1:$U$1,0),FALSE)</f>
        <v>50</v>
      </c>
      <c r="R186" s="3">
        <f>VLOOKUP($F186,Experiment!$A$2:$U$90,MATCH(Results!R$1,Experiment!$A$1:$U$1,0),FALSE)</f>
        <v>0.5</v>
      </c>
      <c r="S186" s="2">
        <f>VLOOKUP($F186,Experiment!$A$2:$U$90,MATCH(Results!S$1,Experiment!$A$1:$U$1,0),FALSE)</f>
        <v>0</v>
      </c>
      <c r="T186" s="2">
        <f>VLOOKUP($F186,Experiment!$A$2:$U$90,MATCH(Results!T$1,Experiment!$A$1:$U$1,0),FALSE)</f>
        <v>2500</v>
      </c>
      <c r="U186" s="2">
        <f>VLOOKUP($F186,Experiment!$A$2:$U$90,MATCH(Results!U$1,Experiment!$A$1:$U$1,0),FALSE)</f>
        <v>50</v>
      </c>
      <c r="V186" s="2">
        <f>VLOOKUP($F186,Experiment!$A$2:$U$90,MATCH(Results!V$1,Experiment!$A$1:$U$1,0),FALSE)</f>
        <v>4</v>
      </c>
      <c r="W186" s="3">
        <f>VLOOKUP($F186,Experiment!$A$2:$U$90,MATCH(Results!W$1,Experiment!$A$1:$U$1,0),FALSE)</f>
        <v>0.25</v>
      </c>
      <c r="X186" s="3">
        <f>VLOOKUP($F186,Experiment!$A$2:$U$90,MATCH(Results!X$1,Experiment!$A$1:$U$1,0),FALSE)</f>
        <v>0.75</v>
      </c>
      <c r="Y186" s="2">
        <f>VLOOKUP($F186,Experiment!$A$2:$U$90,MATCH(Results!Y$1,Experiment!$A$1:$U$1,0),FALSE)</f>
        <v>1</v>
      </c>
      <c r="Z186" s="3">
        <f>VLOOKUP($F186,Experiment!$A$2:$U$90,MATCH(Results!Z$1,Experiment!$A$1:$U$1,0),FALSE)</f>
        <v>0.25</v>
      </c>
      <c r="AA186" s="3">
        <f>VLOOKUP($F186,Experiment!$A$2:$U$90,MATCH(Results!AA$1,Experiment!$A$1:$U$1,0),FALSE)</f>
        <v>0.5</v>
      </c>
      <c r="AB186" s="3">
        <f>VLOOKUP($F186,Experiment!$A$2:$U$90,MATCH(Results!AB$1,Experiment!$A$1:$U$1,0),FALSE)</f>
        <v>0.375</v>
      </c>
      <c r="AC186" s="3">
        <f>VLOOKUP($F186,Experiment!$A$2:$U$90,MATCH(Results!AC$1,Experiment!$A$1:$U$1,0),FALSE)</f>
        <v>0.625</v>
      </c>
      <c r="AD186" s="2">
        <f>VLOOKUP($F186,Experiment!$A$2:$U$90,MATCH(Results!AD$1,Experiment!$A$1:$U$1,0),FALSE)</f>
        <v>12.5</v>
      </c>
      <c r="AE186" s="2">
        <f>VLOOKUP($F186,Experiment!$A$2:$U$90,MATCH(Results!AE$1,Experiment!$A$1:$U$1,0),FALSE)</f>
        <v>2343.75</v>
      </c>
      <c r="AF186" s="2">
        <f>VLOOKUP($F186,Experiment!$A$2:$U$90,MATCH(Results!AF$1,Experiment!$A$1:$U$1,0),FALSE)</f>
        <v>48.412291827592711</v>
      </c>
      <c r="AG186" s="3">
        <f>VLOOKUP($F186,Experiment!$A$2:$W$90,MATCH(Results!AG$1,Experiment!$A$1:$W$1,0),FALSE)</f>
        <v>1</v>
      </c>
      <c r="AH186" s="3">
        <f>VLOOKUP($F186,Experiment!$A$2:$W$90,MATCH(Results!AH$1,Experiment!$A$1:$W$1,0),FALSE)</f>
        <v>0.625</v>
      </c>
      <c r="AI186" s="3">
        <f>VLOOKUP($F186,Experiment!$A$2:$X$90,MATCH(Results!AI$1,Experiment!$A$1:$X$1,0),FALSE)</f>
        <v>0.375</v>
      </c>
      <c r="AJ186" s="2">
        <f>Table1[[#This Row],[Gain]]^Table1[[#This Row],[θ]]</f>
        <v>107.6473564007576</v>
      </c>
      <c r="AK186" s="2">
        <f>-Table1[[#This Row],[λ]]*-Table1[[#This Row],[Loss]]^Table1[[#This Row],[θ]]</f>
        <v>172.23577024121218</v>
      </c>
      <c r="AL186" s="2">
        <f>Table1[[#This Row],[v_n_w_g]]-Table1[[#This Row],[v_n_w_l]]</f>
        <v>-64.588413840454578</v>
      </c>
      <c r="AM186" s="2">
        <f>IF(Table1[[#This Row],[diff_v]]&gt;=1,1,0)</f>
        <v>0</v>
      </c>
    </row>
    <row r="187" spans="1:39" hidden="1" x14ac:dyDescent="0.3">
      <c r="A187">
        <v>20</v>
      </c>
      <c r="B187" t="s">
        <v>43</v>
      </c>
      <c r="C187" s="22">
        <f>VLOOKUP(Table1[[#This Row],[Subject]],'Subject Profile'!$A$2:$E$8,4,FALSE)</f>
        <v>1.1960207441678836</v>
      </c>
      <c r="D187" s="22">
        <f>VLOOKUP(Table1[[#This Row],[Subject]],'Subject Profile'!$A$2:$E$8,5,FALSE)</f>
        <v>-1.6</v>
      </c>
      <c r="E187" t="s">
        <v>110</v>
      </c>
      <c r="F187" t="s">
        <v>84</v>
      </c>
      <c r="G187" t="s">
        <v>7</v>
      </c>
      <c r="H187">
        <f>IF(Table1[[#This Row],[decision]]="accept",1,0)</f>
        <v>1</v>
      </c>
      <c r="I187">
        <v>-10</v>
      </c>
      <c r="J187">
        <v>690</v>
      </c>
      <c r="K187">
        <v>1664288248</v>
      </c>
      <c r="L187">
        <v>3</v>
      </c>
      <c r="M187" t="str">
        <f>VLOOKUP($F187,Experiment!$A$2:$U$90,MATCH(Results!M$1,Experiment!$A$1:$U$1,0)+1,FALSE)</f>
        <v>G</v>
      </c>
      <c r="N187">
        <f>IF(Table1[[#This Row],[Impact]]="I",0,1)</f>
        <v>1</v>
      </c>
      <c r="O187" s="2">
        <f>VLOOKUP($F187,Experiment!$A$2:$U$90,MATCH(Results!O$1,Experiment!$A$1:$U$1,0),FALSE)</f>
        <v>-10</v>
      </c>
      <c r="P187" s="3">
        <f>VLOOKUP($F187,Experiment!$A$2:$U$90,MATCH(Results!P$1,Experiment!$A$1:$U$1,0),FALSE)</f>
        <v>0.5</v>
      </c>
      <c r="Q187" s="2">
        <f>VLOOKUP($F187,Experiment!$A$2:$U$90,MATCH(Results!Q$1,Experiment!$A$1:$U$1,0),FALSE)</f>
        <v>30</v>
      </c>
      <c r="R187" s="3">
        <f>VLOOKUP($F187,Experiment!$A$2:$U$90,MATCH(Results!R$1,Experiment!$A$1:$U$1,0),FALSE)</f>
        <v>0.5</v>
      </c>
      <c r="S187" s="2">
        <f>VLOOKUP($F187,Experiment!$A$2:$U$90,MATCH(Results!S$1,Experiment!$A$1:$U$1,0),FALSE)</f>
        <v>10</v>
      </c>
      <c r="T187" s="2">
        <f>VLOOKUP($F187,Experiment!$A$2:$U$90,MATCH(Results!T$1,Experiment!$A$1:$U$1,0),FALSE)</f>
        <v>400</v>
      </c>
      <c r="U187" s="2">
        <f>VLOOKUP($F187,Experiment!$A$2:$U$90,MATCH(Results!U$1,Experiment!$A$1:$U$1,0),FALSE)</f>
        <v>20</v>
      </c>
      <c r="V187" s="2">
        <f>VLOOKUP($F187,Experiment!$A$2:$U$90,MATCH(Results!V$1,Experiment!$A$1:$U$1,0),FALSE)</f>
        <v>4</v>
      </c>
      <c r="W187" s="3">
        <f>VLOOKUP($F187,Experiment!$A$2:$U$90,MATCH(Results!W$1,Experiment!$A$1:$U$1,0),FALSE)</f>
        <v>0.25</v>
      </c>
      <c r="X187" s="3">
        <f>VLOOKUP($F187,Experiment!$A$2:$U$90,MATCH(Results!X$1,Experiment!$A$1:$U$1,0),FALSE)</f>
        <v>0.75</v>
      </c>
      <c r="Y187" s="2">
        <f>VLOOKUP($F187,Experiment!$A$2:$U$90,MATCH(Results!Y$1,Experiment!$A$1:$U$1,0),FALSE)</f>
        <v>2</v>
      </c>
      <c r="Z187" s="3">
        <f>VLOOKUP($F187,Experiment!$A$2:$U$90,MATCH(Results!Z$1,Experiment!$A$1:$U$1,0),FALSE)</f>
        <v>0.5</v>
      </c>
      <c r="AA187" s="3">
        <f>VLOOKUP($F187,Experiment!$A$2:$U$90,MATCH(Results!AA$1,Experiment!$A$1:$U$1,0),FALSE)</f>
        <v>0.25</v>
      </c>
      <c r="AB187" s="3">
        <f>VLOOKUP($F187,Experiment!$A$2:$U$90,MATCH(Results!AB$1,Experiment!$A$1:$U$1,0),FALSE)</f>
        <v>0.625</v>
      </c>
      <c r="AC187" s="3">
        <f>VLOOKUP($F187,Experiment!$A$2:$U$90,MATCH(Results!AC$1,Experiment!$A$1:$U$1,0),FALSE)</f>
        <v>0.375</v>
      </c>
      <c r="AD187" s="2">
        <f>VLOOKUP($F187,Experiment!$A$2:$U$90,MATCH(Results!AD$1,Experiment!$A$1:$U$1,0),FALSE)</f>
        <v>5</v>
      </c>
      <c r="AE187" s="2">
        <f>VLOOKUP($F187,Experiment!$A$2:$U$90,MATCH(Results!AE$1,Experiment!$A$1:$U$1,0),FALSE)</f>
        <v>375</v>
      </c>
      <c r="AF187" s="2">
        <f>VLOOKUP($F187,Experiment!$A$2:$U$90,MATCH(Results!AF$1,Experiment!$A$1:$U$1,0),FALSE)</f>
        <v>19.364916731037084</v>
      </c>
      <c r="AG187" s="3">
        <f>VLOOKUP($F187,Experiment!$A$2:$W$90,MATCH(Results!AG$1,Experiment!$A$1:$W$1,0),FALSE)</f>
        <v>0.82730419370997643</v>
      </c>
      <c r="AH187" s="3">
        <f>VLOOKUP($F187,Experiment!$A$2:$W$90,MATCH(Results!AH$1,Experiment!$A$1:$W$1,0),FALSE)</f>
        <v>0.38648875795104182</v>
      </c>
      <c r="AI187" s="3">
        <f>VLOOKUP($F187,Experiment!$A$2:$X$90,MATCH(Results!AI$1,Experiment!$A$1:$X$1,0),FALSE)</f>
        <v>0.61351124204895813</v>
      </c>
      <c r="AJ187" s="2">
        <f>Table1[[#This Row],[Gain]]^Table1[[#This Row],[θ]]</f>
        <v>58.434275299017848</v>
      </c>
      <c r="AK187" s="2">
        <f>-Table1[[#This Row],[λ]]*-Table1[[#This Row],[Loss]]^Table1[[#This Row],[θ]]</f>
        <v>25.127005037389367</v>
      </c>
      <c r="AL187" s="2">
        <f>Table1[[#This Row],[v_n_w_g]]-Table1[[#This Row],[v_n_w_l]]</f>
        <v>33.307270261628481</v>
      </c>
      <c r="AM187" s="2">
        <f>IF(Table1[[#This Row],[diff_v]]&gt;=1,1,0)</f>
        <v>1</v>
      </c>
    </row>
    <row r="188" spans="1:39" hidden="1" x14ac:dyDescent="0.3">
      <c r="A188">
        <v>21</v>
      </c>
      <c r="B188" t="s">
        <v>43</v>
      </c>
      <c r="C188" s="22">
        <f>VLOOKUP(Table1[[#This Row],[Subject]],'Subject Profile'!$A$2:$E$8,4,FALSE)</f>
        <v>1.1960207441678836</v>
      </c>
      <c r="D188" s="22">
        <f>VLOOKUP(Table1[[#This Row],[Subject]],'Subject Profile'!$A$2:$E$8,5,FALSE)</f>
        <v>-1.6</v>
      </c>
      <c r="E188" t="s">
        <v>110</v>
      </c>
      <c r="F188" t="s">
        <v>89</v>
      </c>
      <c r="G188" t="s">
        <v>90</v>
      </c>
      <c r="H188">
        <f>IF(Table1[[#This Row],[decision]]="accept",1,0)</f>
        <v>0</v>
      </c>
      <c r="I188">
        <v>-150</v>
      </c>
      <c r="J188">
        <v>540</v>
      </c>
      <c r="K188">
        <v>1664288255</v>
      </c>
      <c r="L188">
        <v>7</v>
      </c>
      <c r="M188" t="str">
        <f>VLOOKUP($F188,Experiment!$A$2:$U$90,MATCH(Results!M$1,Experiment!$A$1:$U$1,0)+1,FALSE)</f>
        <v>T</v>
      </c>
      <c r="N188">
        <f>IF(Table1[[#This Row],[Impact]]="I",0,1)</f>
        <v>1</v>
      </c>
      <c r="O188" s="2">
        <f>VLOOKUP($F188,Experiment!$A$2:$U$90,MATCH(Results!O$1,Experiment!$A$1:$U$1,0),FALSE)</f>
        <v>0</v>
      </c>
      <c r="P188" s="3">
        <f>VLOOKUP($F188,Experiment!$A$2:$U$90,MATCH(Results!P$1,Experiment!$A$1:$U$1,0),FALSE)</f>
        <v>0</v>
      </c>
      <c r="Q188" s="2">
        <f>VLOOKUP($F188,Experiment!$A$2:$U$90,MATCH(Results!Q$1,Experiment!$A$1:$U$1,0),FALSE)</f>
        <v>0</v>
      </c>
      <c r="R188" s="3">
        <f>VLOOKUP($F188,Experiment!$A$2:$U$90,MATCH(Results!R$1,Experiment!$A$1:$U$1,0),FALSE)</f>
        <v>0</v>
      </c>
      <c r="S188" s="2">
        <f>VLOOKUP($F188,Experiment!$A$2:$U$90,MATCH(Results!S$1,Experiment!$A$1:$U$1,0),FALSE)</f>
        <v>0</v>
      </c>
      <c r="T188" s="2">
        <f>VLOOKUP($F188,Experiment!$A$2:$U$90,MATCH(Results!T$1,Experiment!$A$1:$U$1,0),FALSE)</f>
        <v>0</v>
      </c>
      <c r="U188" s="2">
        <f>VLOOKUP($F188,Experiment!$A$2:$U$90,MATCH(Results!U$1,Experiment!$A$1:$U$1,0),FALSE)</f>
        <v>0</v>
      </c>
      <c r="V188" s="2">
        <f>VLOOKUP($F188,Experiment!$A$2:$U$90,MATCH(Results!V$1,Experiment!$A$1:$U$1,0),FALSE)</f>
        <v>0</v>
      </c>
      <c r="W188" s="3">
        <f>VLOOKUP($F188,Experiment!$A$2:$U$90,MATCH(Results!W$1,Experiment!$A$1:$U$1,0),FALSE)</f>
        <v>0</v>
      </c>
      <c r="X188" s="3">
        <f>VLOOKUP($F188,Experiment!$A$2:$U$90,MATCH(Results!X$1,Experiment!$A$1:$U$1,0),FALSE)</f>
        <v>0</v>
      </c>
      <c r="Y188" s="2">
        <f>VLOOKUP($F188,Experiment!$A$2:$U$90,MATCH(Results!Y$1,Experiment!$A$1:$U$1,0),FALSE)</f>
        <v>0</v>
      </c>
      <c r="Z188" s="3">
        <f>VLOOKUP($F188,Experiment!$A$2:$U$90,MATCH(Results!Z$1,Experiment!$A$1:$U$1,0),FALSE)</f>
        <v>0</v>
      </c>
      <c r="AA188" s="3">
        <f>VLOOKUP($F188,Experiment!$A$2:$U$90,MATCH(Results!AA$1,Experiment!$A$1:$U$1,0),FALSE)</f>
        <v>0</v>
      </c>
      <c r="AB188" s="3">
        <f>VLOOKUP($F188,Experiment!$A$2:$U$90,MATCH(Results!AB$1,Experiment!$A$1:$U$1,0),FALSE)</f>
        <v>0</v>
      </c>
      <c r="AC188" s="3">
        <f>VLOOKUP($F188,Experiment!$A$2:$U$90,MATCH(Results!AC$1,Experiment!$A$1:$U$1,0),FALSE)</f>
        <v>0</v>
      </c>
      <c r="AD188" s="2">
        <f>VLOOKUP($F188,Experiment!$A$2:$U$90,MATCH(Results!AD$1,Experiment!$A$1:$U$1,0),FALSE)</f>
        <v>0</v>
      </c>
      <c r="AE188" s="2">
        <f>VLOOKUP($F188,Experiment!$A$2:$U$90,MATCH(Results!AE$1,Experiment!$A$1:$U$1,0),FALSE)</f>
        <v>0</v>
      </c>
      <c r="AF188" s="2">
        <f>VLOOKUP($F188,Experiment!$A$2:$U$90,MATCH(Results!AF$1,Experiment!$A$1:$U$1,0),FALSE)</f>
        <v>0</v>
      </c>
      <c r="AG188" s="2"/>
      <c r="AH188" s="3">
        <f>VLOOKUP($F188,Experiment!$A$2:$W$90,MATCH(Results!AH$1,Experiment!$A$1:$W$1,0),FALSE)</f>
        <v>0</v>
      </c>
      <c r="AI188" s="2">
        <f>VLOOKUP($F188,Experiment!$A$2:$X$90,MATCH(Results!AI$1,Experiment!$A$1:$X$1,0),FALSE)</f>
        <v>0</v>
      </c>
      <c r="AJ188" s="2">
        <f>Table1[[#This Row],[Gain]]^Table1[[#This Row],[θ]]</f>
        <v>0</v>
      </c>
      <c r="AK188" s="2">
        <f>-Table1[[#This Row],[λ]]*-Table1[[#This Row],[Loss]]^Table1[[#This Row],[θ]]</f>
        <v>0</v>
      </c>
      <c r="AL188" s="2">
        <f>Table1[[#This Row],[v_n_w_g]]-Table1[[#This Row],[v_n_w_l]]</f>
        <v>0</v>
      </c>
      <c r="AM188" s="2">
        <f>IF(Table1[[#This Row],[diff_v]]&gt;=1,1,0)</f>
        <v>0</v>
      </c>
    </row>
    <row r="189" spans="1:39" hidden="1" x14ac:dyDescent="0.3">
      <c r="A189">
        <v>22</v>
      </c>
      <c r="B189" t="s">
        <v>43</v>
      </c>
      <c r="C189" s="22">
        <f>VLOOKUP(Table1[[#This Row],[Subject]],'Subject Profile'!$A$2:$E$8,4,FALSE)</f>
        <v>1.1960207441678836</v>
      </c>
      <c r="D189" s="22">
        <f>VLOOKUP(Table1[[#This Row],[Subject]],'Subject Profile'!$A$2:$E$8,5,FALSE)</f>
        <v>-1.6</v>
      </c>
      <c r="E189" t="s">
        <v>110</v>
      </c>
      <c r="F189" t="s">
        <v>93</v>
      </c>
      <c r="G189" t="s">
        <v>7</v>
      </c>
      <c r="H189">
        <f>IF(Table1[[#This Row],[decision]]="accept",1,0)</f>
        <v>1</v>
      </c>
      <c r="I189">
        <v>100</v>
      </c>
      <c r="J189">
        <v>790</v>
      </c>
      <c r="K189">
        <v>1664288262</v>
      </c>
      <c r="L189">
        <v>7</v>
      </c>
      <c r="M189" t="str">
        <f>VLOOKUP($F189,Experiment!$A$2:$U$90,MATCH(Results!M$1,Experiment!$A$1:$U$1,0)+1,FALSE)</f>
        <v>I</v>
      </c>
      <c r="N189">
        <f>IF(Table1[[#This Row],[Impact]]="I",0,1)</f>
        <v>0</v>
      </c>
      <c r="O189" s="2">
        <f>VLOOKUP($F189,Experiment!$A$2:$U$90,MATCH(Results!O$1,Experiment!$A$1:$U$1,0),FALSE)</f>
        <v>-90</v>
      </c>
      <c r="P189" s="3">
        <f>VLOOKUP($F189,Experiment!$A$2:$U$90,MATCH(Results!P$1,Experiment!$A$1:$U$1,0),FALSE)</f>
        <v>0.5</v>
      </c>
      <c r="Q189" s="2">
        <f>VLOOKUP($F189,Experiment!$A$2:$U$90,MATCH(Results!Q$1,Experiment!$A$1:$U$1,0),FALSE)</f>
        <v>100</v>
      </c>
      <c r="R189" s="3">
        <f>VLOOKUP($F189,Experiment!$A$2:$U$90,MATCH(Results!R$1,Experiment!$A$1:$U$1,0),FALSE)</f>
        <v>0.5</v>
      </c>
      <c r="S189" s="2">
        <f>VLOOKUP($F189,Experiment!$A$2:$U$90,MATCH(Results!S$1,Experiment!$A$1:$U$1,0),FALSE)</f>
        <v>5</v>
      </c>
      <c r="T189" s="2">
        <f>VLOOKUP($F189,Experiment!$A$2:$U$90,MATCH(Results!T$1,Experiment!$A$1:$U$1,0),FALSE)</f>
        <v>9025</v>
      </c>
      <c r="U189" s="2">
        <f>VLOOKUP($F189,Experiment!$A$2:$U$90,MATCH(Results!U$1,Experiment!$A$1:$U$1,0),FALSE)</f>
        <v>95</v>
      </c>
      <c r="V189" s="2">
        <f>VLOOKUP($F189,Experiment!$A$2:$U$90,MATCH(Results!V$1,Experiment!$A$1:$U$1,0),FALSE)</f>
        <v>4</v>
      </c>
      <c r="W189" s="3">
        <f>VLOOKUP($F189,Experiment!$A$2:$U$90,MATCH(Results!W$1,Experiment!$A$1:$U$1,0),FALSE)</f>
        <v>0.25</v>
      </c>
      <c r="X189" s="3">
        <f>VLOOKUP($F189,Experiment!$A$2:$U$90,MATCH(Results!X$1,Experiment!$A$1:$U$1,0),FALSE)</f>
        <v>0.75</v>
      </c>
      <c r="Y189" s="2">
        <f>VLOOKUP($F189,Experiment!$A$2:$U$90,MATCH(Results!Y$1,Experiment!$A$1:$U$1,0),FALSE)</f>
        <v>1</v>
      </c>
      <c r="Z189" s="3">
        <f>VLOOKUP($F189,Experiment!$A$2:$U$90,MATCH(Results!Z$1,Experiment!$A$1:$U$1,0),FALSE)</f>
        <v>0.25</v>
      </c>
      <c r="AA189" s="3">
        <f>VLOOKUP($F189,Experiment!$A$2:$U$90,MATCH(Results!AA$1,Experiment!$A$1:$U$1,0),FALSE)</f>
        <v>0.5</v>
      </c>
      <c r="AB189" s="3">
        <f>VLOOKUP($F189,Experiment!$A$2:$U$90,MATCH(Results!AB$1,Experiment!$A$1:$U$1,0),FALSE)</f>
        <v>0.375</v>
      </c>
      <c r="AC189" s="3">
        <f>VLOOKUP($F189,Experiment!$A$2:$U$90,MATCH(Results!AC$1,Experiment!$A$1:$U$1,0),FALSE)</f>
        <v>0.625</v>
      </c>
      <c r="AD189" s="2">
        <f>VLOOKUP($F189,Experiment!$A$2:$U$90,MATCH(Results!AD$1,Experiment!$A$1:$U$1,0),FALSE)</f>
        <v>28.75</v>
      </c>
      <c r="AE189" s="2">
        <f>VLOOKUP($F189,Experiment!$A$2:$U$90,MATCH(Results!AE$1,Experiment!$A$1:$U$1,0),FALSE)</f>
        <v>8460.9375</v>
      </c>
      <c r="AF189" s="2">
        <f>VLOOKUP($F189,Experiment!$A$2:$U$90,MATCH(Results!AF$1,Experiment!$A$1:$U$1,0),FALSE)</f>
        <v>91.983354472426157</v>
      </c>
      <c r="AG189" s="3">
        <f>VLOOKUP($F189,Experiment!$A$2:$W$90,MATCH(Results!AG$1,Experiment!$A$1:$W$1,0),FALSE)</f>
        <v>1</v>
      </c>
      <c r="AH189" s="3">
        <f>VLOOKUP($F189,Experiment!$A$2:$W$90,MATCH(Results!AH$1,Experiment!$A$1:$W$1,0),FALSE)</f>
        <v>0.625</v>
      </c>
      <c r="AI189" s="3">
        <f>VLOOKUP($F189,Experiment!$A$2:$X$90,MATCH(Results!AI$1,Experiment!$A$1:$X$1,0),FALSE)</f>
        <v>0.375</v>
      </c>
      <c r="AJ189" s="2">
        <f>Table1[[#This Row],[Gain]]^Table1[[#This Row],[θ]]</f>
        <v>246.6274930269494</v>
      </c>
      <c r="AK189" s="2">
        <f>-Table1[[#This Row],[λ]]*-Table1[[#This Row],[Loss]]^Table1[[#This Row],[θ]]</f>
        <v>347.88408658650894</v>
      </c>
      <c r="AL189" s="2">
        <f>Table1[[#This Row],[v_n_w_g]]-Table1[[#This Row],[v_n_w_l]]</f>
        <v>-101.25659355955955</v>
      </c>
      <c r="AM189" s="2">
        <f>IF(Table1[[#This Row],[diff_v]]&gt;=1,1,0)</f>
        <v>0</v>
      </c>
    </row>
    <row r="190" spans="1:39" hidden="1" x14ac:dyDescent="0.3">
      <c r="A190">
        <v>23</v>
      </c>
      <c r="B190" t="s">
        <v>43</v>
      </c>
      <c r="C190" s="22">
        <f>VLOOKUP(Table1[[#This Row],[Subject]],'Subject Profile'!$A$2:$E$8,4,FALSE)</f>
        <v>1.1960207441678836</v>
      </c>
      <c r="D190" s="22">
        <f>VLOOKUP(Table1[[#This Row],[Subject]],'Subject Profile'!$A$2:$E$8,5,FALSE)</f>
        <v>-1.6</v>
      </c>
      <c r="E190" t="s">
        <v>110</v>
      </c>
      <c r="F190" t="s">
        <v>62</v>
      </c>
      <c r="G190" t="s">
        <v>7</v>
      </c>
      <c r="H190">
        <f>IF(Table1[[#This Row],[decision]]="accept",1,0)</f>
        <v>1</v>
      </c>
      <c r="I190">
        <v>20</v>
      </c>
      <c r="J190">
        <v>810</v>
      </c>
      <c r="K190">
        <v>1664288265</v>
      </c>
      <c r="L190">
        <v>3</v>
      </c>
      <c r="M190" t="str">
        <f>VLOOKUP($F190,Experiment!$A$2:$U$90,MATCH(Results!M$1,Experiment!$A$1:$U$1,0)+1,FALSE)</f>
        <v>G</v>
      </c>
      <c r="N190">
        <f>IF(Table1[[#This Row],[Impact]]="I",0,1)</f>
        <v>1</v>
      </c>
      <c r="O190" s="2">
        <f>VLOOKUP($F190,Experiment!$A$2:$U$90,MATCH(Results!O$1,Experiment!$A$1:$U$1,0),FALSE)</f>
        <v>-10</v>
      </c>
      <c r="P190" s="3">
        <f>VLOOKUP($F190,Experiment!$A$2:$U$90,MATCH(Results!P$1,Experiment!$A$1:$U$1,0),FALSE)</f>
        <v>0.5</v>
      </c>
      <c r="Q190" s="2">
        <f>VLOOKUP($F190,Experiment!$A$2:$U$90,MATCH(Results!Q$1,Experiment!$A$1:$U$1,0),FALSE)</f>
        <v>20</v>
      </c>
      <c r="R190" s="3">
        <f>VLOOKUP($F190,Experiment!$A$2:$U$90,MATCH(Results!R$1,Experiment!$A$1:$U$1,0),FALSE)</f>
        <v>0.5</v>
      </c>
      <c r="S190" s="2">
        <f>VLOOKUP($F190,Experiment!$A$2:$U$90,MATCH(Results!S$1,Experiment!$A$1:$U$1,0),FALSE)</f>
        <v>5</v>
      </c>
      <c r="T190" s="2">
        <f>VLOOKUP($F190,Experiment!$A$2:$U$90,MATCH(Results!T$1,Experiment!$A$1:$U$1,0),FALSE)</f>
        <v>225</v>
      </c>
      <c r="U190" s="2">
        <f>VLOOKUP($F190,Experiment!$A$2:$U$90,MATCH(Results!U$1,Experiment!$A$1:$U$1,0),FALSE)</f>
        <v>15</v>
      </c>
      <c r="V190" s="2">
        <f>VLOOKUP($F190,Experiment!$A$2:$U$90,MATCH(Results!V$1,Experiment!$A$1:$U$1,0),FALSE)</f>
        <v>4</v>
      </c>
      <c r="W190" s="3">
        <f>VLOOKUP($F190,Experiment!$A$2:$U$90,MATCH(Results!W$1,Experiment!$A$1:$U$1,0),FALSE)</f>
        <v>0.25</v>
      </c>
      <c r="X190" s="3">
        <f>VLOOKUP($F190,Experiment!$A$2:$U$90,MATCH(Results!X$1,Experiment!$A$1:$U$1,0),FALSE)</f>
        <v>0.75</v>
      </c>
      <c r="Y190" s="2">
        <f>VLOOKUP($F190,Experiment!$A$2:$U$90,MATCH(Results!Y$1,Experiment!$A$1:$U$1,0),FALSE)</f>
        <v>2</v>
      </c>
      <c r="Z190" s="3">
        <f>VLOOKUP($F190,Experiment!$A$2:$U$90,MATCH(Results!Z$1,Experiment!$A$1:$U$1,0),FALSE)</f>
        <v>0.5</v>
      </c>
      <c r="AA190" s="3">
        <f>VLOOKUP($F190,Experiment!$A$2:$U$90,MATCH(Results!AA$1,Experiment!$A$1:$U$1,0),FALSE)</f>
        <v>0.25</v>
      </c>
      <c r="AB190" s="3">
        <f>VLOOKUP($F190,Experiment!$A$2:$U$90,MATCH(Results!AB$1,Experiment!$A$1:$U$1,0),FALSE)</f>
        <v>0.625</v>
      </c>
      <c r="AC190" s="3">
        <f>VLOOKUP($F190,Experiment!$A$2:$U$90,MATCH(Results!AC$1,Experiment!$A$1:$U$1,0),FALSE)</f>
        <v>0.375</v>
      </c>
      <c r="AD190" s="2">
        <f>VLOOKUP($F190,Experiment!$A$2:$U$90,MATCH(Results!AD$1,Experiment!$A$1:$U$1,0),FALSE)</f>
        <v>1.25</v>
      </c>
      <c r="AE190" s="2">
        <f>VLOOKUP($F190,Experiment!$A$2:$U$90,MATCH(Results!AE$1,Experiment!$A$1:$U$1,0),FALSE)</f>
        <v>210.9375</v>
      </c>
      <c r="AF190" s="2">
        <f>VLOOKUP($F190,Experiment!$A$2:$U$90,MATCH(Results!AF$1,Experiment!$A$1:$U$1,0),FALSE)</f>
        <v>14.523687548277813</v>
      </c>
      <c r="AG190" s="3">
        <f>VLOOKUP($F190,Experiment!$A$2:$W$90,MATCH(Results!AG$1,Experiment!$A$1:$W$1,0),FALSE)</f>
        <v>0.82730419370997643</v>
      </c>
      <c r="AH190" s="3">
        <f>VLOOKUP($F190,Experiment!$A$2:$W$90,MATCH(Results!AH$1,Experiment!$A$1:$W$1,0),FALSE)</f>
        <v>0.38648875795104182</v>
      </c>
      <c r="AI190" s="3">
        <f>VLOOKUP($F190,Experiment!$A$2:$X$90,MATCH(Results!AI$1,Experiment!$A$1:$X$1,0),FALSE)</f>
        <v>0.61351124204895813</v>
      </c>
      <c r="AJ190" s="2">
        <f>Table1[[#This Row],[Gain]]^Table1[[#This Row],[θ]]</f>
        <v>35.979809832580635</v>
      </c>
      <c r="AK190" s="2">
        <f>-Table1[[#This Row],[λ]]*-Table1[[#This Row],[Loss]]^Table1[[#This Row],[θ]]</f>
        <v>25.127005037389367</v>
      </c>
      <c r="AL190" s="2">
        <f>Table1[[#This Row],[v_n_w_g]]-Table1[[#This Row],[v_n_w_l]]</f>
        <v>10.852804795191268</v>
      </c>
      <c r="AM190" s="2">
        <f>IF(Table1[[#This Row],[diff_v]]&gt;=1,1,0)</f>
        <v>1</v>
      </c>
    </row>
    <row r="191" spans="1:39" hidden="1" x14ac:dyDescent="0.3">
      <c r="A191">
        <v>24</v>
      </c>
      <c r="B191" t="s">
        <v>43</v>
      </c>
      <c r="C191" s="22">
        <f>VLOOKUP(Table1[[#This Row],[Subject]],'Subject Profile'!$A$2:$E$8,4,FALSE)</f>
        <v>1.1960207441678836</v>
      </c>
      <c r="D191" s="22">
        <f>VLOOKUP(Table1[[#This Row],[Subject]],'Subject Profile'!$A$2:$E$8,5,FALSE)</f>
        <v>-1.6</v>
      </c>
      <c r="E191" t="s">
        <v>110</v>
      </c>
      <c r="F191" t="s">
        <v>66</v>
      </c>
      <c r="G191" t="s">
        <v>5</v>
      </c>
      <c r="H191">
        <f>IF(Table1[[#This Row],[decision]]="accept",1,0)</f>
        <v>0</v>
      </c>
      <c r="I191">
        <v>0</v>
      </c>
      <c r="J191">
        <v>810</v>
      </c>
      <c r="K191">
        <v>1664288269</v>
      </c>
      <c r="L191">
        <v>4</v>
      </c>
      <c r="M191" t="str">
        <f>VLOOKUP($F191,Experiment!$A$2:$U$90,MATCH(Results!M$1,Experiment!$A$1:$U$1,0)+1,FALSE)</f>
        <v>G</v>
      </c>
      <c r="N191">
        <f>IF(Table1[[#This Row],[Impact]]="I",0,1)</f>
        <v>1</v>
      </c>
      <c r="O191" s="2">
        <f>VLOOKUP($F191,Experiment!$A$2:$U$90,MATCH(Results!O$1,Experiment!$A$1:$U$1,0),FALSE)</f>
        <v>-10</v>
      </c>
      <c r="P191" s="3">
        <f>VLOOKUP($F191,Experiment!$A$2:$U$90,MATCH(Results!P$1,Experiment!$A$1:$U$1,0),FALSE)</f>
        <v>0.5</v>
      </c>
      <c r="Q191" s="2">
        <f>VLOOKUP($F191,Experiment!$A$2:$U$90,MATCH(Results!Q$1,Experiment!$A$1:$U$1,0),FALSE)</f>
        <v>20</v>
      </c>
      <c r="R191" s="3">
        <f>VLOOKUP($F191,Experiment!$A$2:$U$90,MATCH(Results!R$1,Experiment!$A$1:$U$1,0),FALSE)</f>
        <v>0.5</v>
      </c>
      <c r="S191" s="2">
        <f>VLOOKUP($F191,Experiment!$A$2:$U$90,MATCH(Results!S$1,Experiment!$A$1:$U$1,0),FALSE)</f>
        <v>5</v>
      </c>
      <c r="T191" s="2">
        <f>VLOOKUP($F191,Experiment!$A$2:$U$90,MATCH(Results!T$1,Experiment!$A$1:$U$1,0),FALSE)</f>
        <v>225</v>
      </c>
      <c r="U191" s="2">
        <f>VLOOKUP($F191,Experiment!$A$2:$U$90,MATCH(Results!U$1,Experiment!$A$1:$U$1,0),FALSE)</f>
        <v>15</v>
      </c>
      <c r="V191" s="2">
        <f>VLOOKUP($F191,Experiment!$A$2:$U$90,MATCH(Results!V$1,Experiment!$A$1:$U$1,0),FALSE)</f>
        <v>2</v>
      </c>
      <c r="W191" s="3">
        <f>VLOOKUP($F191,Experiment!$A$2:$U$90,MATCH(Results!W$1,Experiment!$A$1:$U$1,0),FALSE)</f>
        <v>0.25</v>
      </c>
      <c r="X191" s="3">
        <f>VLOOKUP($F191,Experiment!$A$2:$U$90,MATCH(Results!X$1,Experiment!$A$1:$U$1,0),FALSE)</f>
        <v>0.75</v>
      </c>
      <c r="Y191" s="2">
        <f>VLOOKUP($F191,Experiment!$A$2:$U$90,MATCH(Results!Y$1,Experiment!$A$1:$U$1,0),FALSE)</f>
        <v>2</v>
      </c>
      <c r="Z191" s="3">
        <f>VLOOKUP($F191,Experiment!$A$2:$U$90,MATCH(Results!Z$1,Experiment!$A$1:$U$1,0),FALSE)</f>
        <v>0.5</v>
      </c>
      <c r="AA191" s="3">
        <f>VLOOKUP($F191,Experiment!$A$2:$U$90,MATCH(Results!AA$1,Experiment!$A$1:$U$1,0),FALSE)</f>
        <v>0.25</v>
      </c>
      <c r="AB191" s="3">
        <f>VLOOKUP($F191,Experiment!$A$2:$U$90,MATCH(Results!AB$1,Experiment!$A$1:$U$1,0),FALSE)</f>
        <v>0.625</v>
      </c>
      <c r="AC191" s="3">
        <f>VLOOKUP($F191,Experiment!$A$2:$U$90,MATCH(Results!AC$1,Experiment!$A$1:$U$1,0),FALSE)</f>
        <v>0.375</v>
      </c>
      <c r="AD191" s="2">
        <f>VLOOKUP($F191,Experiment!$A$2:$U$90,MATCH(Results!AD$1,Experiment!$A$1:$U$1,0),FALSE)</f>
        <v>1.25</v>
      </c>
      <c r="AE191" s="2">
        <f>VLOOKUP($F191,Experiment!$A$2:$U$90,MATCH(Results!AE$1,Experiment!$A$1:$U$1,0),FALSE)</f>
        <v>210.9375</v>
      </c>
      <c r="AF191" s="2">
        <f>VLOOKUP($F191,Experiment!$A$2:$U$90,MATCH(Results!AF$1,Experiment!$A$1:$U$1,0),FALSE)</f>
        <v>14.523687548277813</v>
      </c>
      <c r="AG191" s="3">
        <f>VLOOKUP($F191,Experiment!$A$2:$W$90,MATCH(Results!AG$1,Experiment!$A$1:$W$1,0),FALSE)</f>
        <v>0.82730419370997643</v>
      </c>
      <c r="AH191" s="3">
        <f>VLOOKUP($F191,Experiment!$A$2:$W$90,MATCH(Results!AH$1,Experiment!$A$1:$W$1,0),FALSE)</f>
        <v>0.38648875795104182</v>
      </c>
      <c r="AI191" s="3">
        <f>VLOOKUP($F191,Experiment!$A$2:$X$90,MATCH(Results!AI$1,Experiment!$A$1:$X$1,0),FALSE)</f>
        <v>0.61351124204895813</v>
      </c>
      <c r="AJ191" s="2">
        <f>Table1[[#This Row],[Gain]]^Table1[[#This Row],[θ]]</f>
        <v>35.979809832580635</v>
      </c>
      <c r="AK191" s="2">
        <f>-Table1[[#This Row],[λ]]*-Table1[[#This Row],[Loss]]^Table1[[#This Row],[θ]]</f>
        <v>25.127005037389367</v>
      </c>
      <c r="AL191" s="2">
        <f>Table1[[#This Row],[v_n_w_g]]-Table1[[#This Row],[v_n_w_l]]</f>
        <v>10.852804795191268</v>
      </c>
      <c r="AM191" s="2">
        <f>IF(Table1[[#This Row],[diff_v]]&gt;=1,1,0)</f>
        <v>1</v>
      </c>
    </row>
    <row r="192" spans="1:39" hidden="1" x14ac:dyDescent="0.3">
      <c r="A192">
        <v>25</v>
      </c>
      <c r="B192" t="s">
        <v>43</v>
      </c>
      <c r="C192" s="22">
        <f>VLOOKUP(Table1[[#This Row],[Subject]],'Subject Profile'!$A$2:$E$8,4,FALSE)</f>
        <v>1.1960207441678836</v>
      </c>
      <c r="D192" s="22">
        <f>VLOOKUP(Table1[[#This Row],[Subject]],'Subject Profile'!$A$2:$E$8,5,FALSE)</f>
        <v>-1.6</v>
      </c>
      <c r="E192" t="s">
        <v>110</v>
      </c>
      <c r="F192" t="s">
        <v>55</v>
      </c>
      <c r="G192" t="s">
        <v>56</v>
      </c>
      <c r="H192">
        <f>IF(Table1[[#This Row],[decision]]="accept",1,0)</f>
        <v>0</v>
      </c>
      <c r="I192">
        <v>0</v>
      </c>
      <c r="J192">
        <v>810</v>
      </c>
      <c r="K192">
        <v>1664288276</v>
      </c>
      <c r="L192">
        <v>7</v>
      </c>
      <c r="M192" t="str">
        <f>VLOOKUP($F192,Experiment!$A$2:$U$90,MATCH(Results!M$1,Experiment!$A$1:$U$1,0)+1,FALSE)</f>
        <v>R</v>
      </c>
      <c r="N192">
        <f>IF(Table1[[#This Row],[Impact]]="I",0,1)</f>
        <v>1</v>
      </c>
      <c r="O192" s="2">
        <f>VLOOKUP($F192,Experiment!$A$2:$U$90,MATCH(Results!O$1,Experiment!$A$1:$U$1,0),FALSE)</f>
        <v>0</v>
      </c>
      <c r="P192" s="3">
        <f>VLOOKUP($F192,Experiment!$A$2:$U$90,MATCH(Results!P$1,Experiment!$A$1:$U$1,0),FALSE)</f>
        <v>0</v>
      </c>
      <c r="Q192" s="2">
        <f>VLOOKUP($F192,Experiment!$A$2:$U$90,MATCH(Results!Q$1,Experiment!$A$1:$U$1,0),FALSE)</f>
        <v>0</v>
      </c>
      <c r="R192" s="3">
        <f>VLOOKUP($F192,Experiment!$A$2:$U$90,MATCH(Results!R$1,Experiment!$A$1:$U$1,0),FALSE)</f>
        <v>0</v>
      </c>
      <c r="S192" s="2">
        <f>VLOOKUP($F192,Experiment!$A$2:$U$90,MATCH(Results!S$1,Experiment!$A$1:$U$1,0),FALSE)</f>
        <v>0</v>
      </c>
      <c r="T192" s="2">
        <f>VLOOKUP($F192,Experiment!$A$2:$U$90,MATCH(Results!T$1,Experiment!$A$1:$U$1,0),FALSE)</f>
        <v>0</v>
      </c>
      <c r="U192" s="2">
        <f>VLOOKUP($F192,Experiment!$A$2:$U$90,MATCH(Results!U$1,Experiment!$A$1:$U$1,0),FALSE)</f>
        <v>0</v>
      </c>
      <c r="V192" s="2">
        <f>VLOOKUP($F192,Experiment!$A$2:$U$90,MATCH(Results!V$1,Experiment!$A$1:$U$1,0),FALSE)</f>
        <v>0</v>
      </c>
      <c r="W192" s="3">
        <f>VLOOKUP($F192,Experiment!$A$2:$U$90,MATCH(Results!W$1,Experiment!$A$1:$U$1,0),FALSE)</f>
        <v>0</v>
      </c>
      <c r="X192" s="3">
        <f>VLOOKUP($F192,Experiment!$A$2:$U$90,MATCH(Results!X$1,Experiment!$A$1:$U$1,0),FALSE)</f>
        <v>0</v>
      </c>
      <c r="Y192" s="2">
        <f>VLOOKUP($F192,Experiment!$A$2:$U$90,MATCH(Results!Y$1,Experiment!$A$1:$U$1,0),FALSE)</f>
        <v>0</v>
      </c>
      <c r="Z192" s="3">
        <f>VLOOKUP($F192,Experiment!$A$2:$U$90,MATCH(Results!Z$1,Experiment!$A$1:$U$1,0),FALSE)</f>
        <v>0</v>
      </c>
      <c r="AA192" s="3">
        <f>VLOOKUP($F192,Experiment!$A$2:$U$90,MATCH(Results!AA$1,Experiment!$A$1:$U$1,0),FALSE)</f>
        <v>0</v>
      </c>
      <c r="AB192" s="3">
        <f>VLOOKUP($F192,Experiment!$A$2:$U$90,MATCH(Results!AB$1,Experiment!$A$1:$U$1,0),FALSE)</f>
        <v>0</v>
      </c>
      <c r="AC192" s="3">
        <f>VLOOKUP($F192,Experiment!$A$2:$U$90,MATCH(Results!AC$1,Experiment!$A$1:$U$1,0),FALSE)</f>
        <v>0</v>
      </c>
      <c r="AD192" s="2">
        <f>VLOOKUP($F192,Experiment!$A$2:$U$90,MATCH(Results!AD$1,Experiment!$A$1:$U$1,0),FALSE)</f>
        <v>0</v>
      </c>
      <c r="AE192" s="2">
        <f>VLOOKUP($F192,Experiment!$A$2:$U$90,MATCH(Results!AE$1,Experiment!$A$1:$U$1,0),FALSE)</f>
        <v>0</v>
      </c>
      <c r="AF192" s="2">
        <f>VLOOKUP($F192,Experiment!$A$2:$U$90,MATCH(Results!AF$1,Experiment!$A$1:$U$1,0),FALSE)</f>
        <v>0</v>
      </c>
      <c r="AG192" s="2"/>
      <c r="AH192" s="3">
        <f>VLOOKUP($F192,Experiment!$A$2:$W$90,MATCH(Results!AH$1,Experiment!$A$1:$W$1,0),FALSE)</f>
        <v>0</v>
      </c>
      <c r="AI192" s="2">
        <f>VLOOKUP($F192,Experiment!$A$2:$X$90,MATCH(Results!AI$1,Experiment!$A$1:$X$1,0),FALSE)</f>
        <v>0</v>
      </c>
      <c r="AJ192" s="2">
        <f>Table1[[#This Row],[Gain]]^Table1[[#This Row],[θ]]</f>
        <v>0</v>
      </c>
      <c r="AK192" s="2">
        <f>-Table1[[#This Row],[λ]]*-Table1[[#This Row],[Loss]]^Table1[[#This Row],[θ]]</f>
        <v>0</v>
      </c>
      <c r="AL192" s="2">
        <f>Table1[[#This Row],[v_n_w_g]]-Table1[[#This Row],[v_n_w_l]]</f>
        <v>0</v>
      </c>
      <c r="AM192" s="2">
        <f>IF(Table1[[#This Row],[diff_v]]&gt;=1,1,0)</f>
        <v>0</v>
      </c>
    </row>
    <row r="193" spans="1:39" hidden="1" x14ac:dyDescent="0.3">
      <c r="A193">
        <v>26</v>
      </c>
      <c r="B193" t="s">
        <v>43</v>
      </c>
      <c r="C193" s="22">
        <f>VLOOKUP(Table1[[#This Row],[Subject]],'Subject Profile'!$A$2:$E$8,4,FALSE)</f>
        <v>1.1960207441678836</v>
      </c>
      <c r="D193" s="22">
        <f>VLOOKUP(Table1[[#This Row],[Subject]],'Subject Profile'!$A$2:$E$8,5,FALSE)</f>
        <v>-1.6</v>
      </c>
      <c r="E193" t="s">
        <v>110</v>
      </c>
      <c r="F193" t="s">
        <v>95</v>
      </c>
      <c r="G193" t="s">
        <v>5</v>
      </c>
      <c r="H193">
        <f>IF(Table1[[#This Row],[decision]]="accept",1,0)</f>
        <v>0</v>
      </c>
      <c r="I193">
        <v>0</v>
      </c>
      <c r="J193">
        <v>810</v>
      </c>
      <c r="K193">
        <v>1664288280</v>
      </c>
      <c r="L193">
        <v>4</v>
      </c>
      <c r="M193" t="str">
        <f>VLOOKUP($F193,Experiment!$A$2:$U$90,MATCH(Results!M$1,Experiment!$A$1:$U$1,0)+1,FALSE)</f>
        <v>I</v>
      </c>
      <c r="N193">
        <f>IF(Table1[[#This Row],[Impact]]="I",0,1)</f>
        <v>0</v>
      </c>
      <c r="O193" s="2">
        <f>VLOOKUP($F193,Experiment!$A$2:$U$90,MATCH(Results!O$1,Experiment!$A$1:$U$1,0),FALSE)</f>
        <v>-90</v>
      </c>
      <c r="P193" s="3">
        <f>VLOOKUP($F193,Experiment!$A$2:$U$90,MATCH(Results!P$1,Experiment!$A$1:$U$1,0),FALSE)</f>
        <v>0.5</v>
      </c>
      <c r="Q193" s="2">
        <f>VLOOKUP($F193,Experiment!$A$2:$U$90,MATCH(Results!Q$1,Experiment!$A$1:$U$1,0),FALSE)</f>
        <v>90</v>
      </c>
      <c r="R193" s="3">
        <f>VLOOKUP($F193,Experiment!$A$2:$U$90,MATCH(Results!R$1,Experiment!$A$1:$U$1,0),FALSE)</f>
        <v>0.5</v>
      </c>
      <c r="S193" s="2">
        <f>VLOOKUP($F193,Experiment!$A$2:$U$90,MATCH(Results!S$1,Experiment!$A$1:$U$1,0),FALSE)</f>
        <v>0</v>
      </c>
      <c r="T193" s="2">
        <f>VLOOKUP($F193,Experiment!$A$2:$U$90,MATCH(Results!T$1,Experiment!$A$1:$U$1,0),FALSE)</f>
        <v>8100</v>
      </c>
      <c r="U193" s="2">
        <f>VLOOKUP($F193,Experiment!$A$2:$U$90,MATCH(Results!U$1,Experiment!$A$1:$U$1,0),FALSE)</f>
        <v>90</v>
      </c>
      <c r="V193" s="2">
        <f>VLOOKUP($F193,Experiment!$A$2:$U$90,MATCH(Results!V$1,Experiment!$A$1:$U$1,0),FALSE)</f>
        <v>4</v>
      </c>
      <c r="W193" s="3">
        <f>VLOOKUP($F193,Experiment!$A$2:$U$90,MATCH(Results!W$1,Experiment!$A$1:$U$1,0),FALSE)</f>
        <v>0.25</v>
      </c>
      <c r="X193" s="3">
        <f>VLOOKUP($F193,Experiment!$A$2:$U$90,MATCH(Results!X$1,Experiment!$A$1:$U$1,0),FALSE)</f>
        <v>0.75</v>
      </c>
      <c r="Y193" s="2">
        <f>VLOOKUP($F193,Experiment!$A$2:$U$90,MATCH(Results!Y$1,Experiment!$A$1:$U$1,0),FALSE)</f>
        <v>1</v>
      </c>
      <c r="Z193" s="3">
        <f>VLOOKUP($F193,Experiment!$A$2:$U$90,MATCH(Results!Z$1,Experiment!$A$1:$U$1,0),FALSE)</f>
        <v>0.25</v>
      </c>
      <c r="AA193" s="3">
        <f>VLOOKUP($F193,Experiment!$A$2:$U$90,MATCH(Results!AA$1,Experiment!$A$1:$U$1,0),FALSE)</f>
        <v>0.5</v>
      </c>
      <c r="AB193" s="3">
        <f>VLOOKUP($F193,Experiment!$A$2:$U$90,MATCH(Results!AB$1,Experiment!$A$1:$U$1,0),FALSE)</f>
        <v>0.375</v>
      </c>
      <c r="AC193" s="3">
        <f>VLOOKUP($F193,Experiment!$A$2:$U$90,MATCH(Results!AC$1,Experiment!$A$1:$U$1,0),FALSE)</f>
        <v>0.625</v>
      </c>
      <c r="AD193" s="2">
        <f>VLOOKUP($F193,Experiment!$A$2:$U$90,MATCH(Results!AD$1,Experiment!$A$1:$U$1,0),FALSE)</f>
        <v>22.5</v>
      </c>
      <c r="AE193" s="2">
        <f>VLOOKUP($F193,Experiment!$A$2:$U$90,MATCH(Results!AE$1,Experiment!$A$1:$U$1,0),FALSE)</f>
        <v>7593.75</v>
      </c>
      <c r="AF193" s="2">
        <f>VLOOKUP($F193,Experiment!$A$2:$U$90,MATCH(Results!AF$1,Experiment!$A$1:$U$1,0),FALSE)</f>
        <v>87.142125289666879</v>
      </c>
      <c r="AG193" s="3">
        <f>VLOOKUP($F193,Experiment!$A$2:$W$90,MATCH(Results!AG$1,Experiment!$A$1:$W$1,0),FALSE)</f>
        <v>1</v>
      </c>
      <c r="AH193" s="3">
        <f>VLOOKUP($F193,Experiment!$A$2:$W$90,MATCH(Results!AH$1,Experiment!$A$1:$W$1,0),FALSE)</f>
        <v>0.625</v>
      </c>
      <c r="AI193" s="3">
        <f>VLOOKUP($F193,Experiment!$A$2:$X$90,MATCH(Results!AI$1,Experiment!$A$1:$X$1,0),FALSE)</f>
        <v>0.375</v>
      </c>
      <c r="AJ193" s="2">
        <f>Table1[[#This Row],[Gain]]^Table1[[#This Row],[θ]]</f>
        <v>217.42755411656807</v>
      </c>
      <c r="AK193" s="2">
        <f>-Table1[[#This Row],[λ]]*-Table1[[#This Row],[Loss]]^Table1[[#This Row],[θ]]</f>
        <v>347.88408658650894</v>
      </c>
      <c r="AL193" s="2">
        <f>Table1[[#This Row],[v_n_w_g]]-Table1[[#This Row],[v_n_w_l]]</f>
        <v>-130.45653246994087</v>
      </c>
      <c r="AM193" s="2">
        <f>IF(Table1[[#This Row],[diff_v]]&gt;=1,1,0)</f>
        <v>0</v>
      </c>
    </row>
    <row r="194" spans="1:39" hidden="1" x14ac:dyDescent="0.3">
      <c r="A194">
        <v>27</v>
      </c>
      <c r="B194" t="s">
        <v>43</v>
      </c>
      <c r="C194" s="22">
        <f>VLOOKUP(Table1[[#This Row],[Subject]],'Subject Profile'!$A$2:$E$8,4,FALSE)</f>
        <v>1.1960207441678836</v>
      </c>
      <c r="D194" s="22">
        <f>VLOOKUP(Table1[[#This Row],[Subject]],'Subject Profile'!$A$2:$E$8,5,FALSE)</f>
        <v>-1.6</v>
      </c>
      <c r="E194" t="s">
        <v>110</v>
      </c>
      <c r="F194" t="s">
        <v>92</v>
      </c>
      <c r="G194" t="s">
        <v>7</v>
      </c>
      <c r="H194">
        <f>IF(Table1[[#This Row],[decision]]="accept",1,0)</f>
        <v>1</v>
      </c>
      <c r="I194">
        <v>-10</v>
      </c>
      <c r="J194">
        <v>800</v>
      </c>
      <c r="K194">
        <v>1664288284</v>
      </c>
      <c r="L194">
        <v>4</v>
      </c>
      <c r="M194" t="str">
        <f>VLOOKUP($F194,Experiment!$A$2:$U$90,MATCH(Results!M$1,Experiment!$A$1:$U$1,0)+1,FALSE)</f>
        <v>I</v>
      </c>
      <c r="N194">
        <f>IF(Table1[[#This Row],[Impact]]="I",0,1)</f>
        <v>0</v>
      </c>
      <c r="O194" s="2">
        <f>VLOOKUP($F194,Experiment!$A$2:$U$90,MATCH(Results!O$1,Experiment!$A$1:$U$1,0),FALSE)</f>
        <v>-10</v>
      </c>
      <c r="P194" s="3">
        <f>VLOOKUP($F194,Experiment!$A$2:$U$90,MATCH(Results!P$1,Experiment!$A$1:$U$1,0),FALSE)</f>
        <v>0.5</v>
      </c>
      <c r="Q194" s="2">
        <f>VLOOKUP($F194,Experiment!$A$2:$U$90,MATCH(Results!Q$1,Experiment!$A$1:$U$1,0),FALSE)</f>
        <v>30</v>
      </c>
      <c r="R194" s="3">
        <f>VLOOKUP($F194,Experiment!$A$2:$U$90,MATCH(Results!R$1,Experiment!$A$1:$U$1,0),FALSE)</f>
        <v>0.5</v>
      </c>
      <c r="S194" s="2">
        <f>VLOOKUP($F194,Experiment!$A$2:$U$90,MATCH(Results!S$1,Experiment!$A$1:$U$1,0),FALSE)</f>
        <v>10</v>
      </c>
      <c r="T194" s="2">
        <f>VLOOKUP($F194,Experiment!$A$2:$U$90,MATCH(Results!T$1,Experiment!$A$1:$U$1,0),FALSE)</f>
        <v>400</v>
      </c>
      <c r="U194" s="2">
        <f>VLOOKUP($F194,Experiment!$A$2:$U$90,MATCH(Results!U$1,Experiment!$A$1:$U$1,0),FALSE)</f>
        <v>20</v>
      </c>
      <c r="V194" s="2">
        <f>VLOOKUP($F194,Experiment!$A$2:$U$90,MATCH(Results!V$1,Experiment!$A$1:$U$1,0),FALSE)</f>
        <v>4</v>
      </c>
      <c r="W194" s="3">
        <f>VLOOKUP($F194,Experiment!$A$2:$U$90,MATCH(Results!W$1,Experiment!$A$1:$U$1,0),FALSE)</f>
        <v>0.25</v>
      </c>
      <c r="X194" s="3">
        <f>VLOOKUP($F194,Experiment!$A$2:$U$90,MATCH(Results!X$1,Experiment!$A$1:$U$1,0),FALSE)</f>
        <v>0.75</v>
      </c>
      <c r="Y194" s="2">
        <f>VLOOKUP($F194,Experiment!$A$2:$U$90,MATCH(Results!Y$1,Experiment!$A$1:$U$1,0),FALSE)</f>
        <v>2</v>
      </c>
      <c r="Z194" s="3">
        <f>VLOOKUP($F194,Experiment!$A$2:$U$90,MATCH(Results!Z$1,Experiment!$A$1:$U$1,0),FALSE)</f>
        <v>0.5</v>
      </c>
      <c r="AA194" s="3">
        <f>VLOOKUP($F194,Experiment!$A$2:$U$90,MATCH(Results!AA$1,Experiment!$A$1:$U$1,0),FALSE)</f>
        <v>0.25</v>
      </c>
      <c r="AB194" s="3">
        <f>VLOOKUP($F194,Experiment!$A$2:$U$90,MATCH(Results!AB$1,Experiment!$A$1:$U$1,0),FALSE)</f>
        <v>0.625</v>
      </c>
      <c r="AC194" s="3">
        <f>VLOOKUP($F194,Experiment!$A$2:$U$90,MATCH(Results!AC$1,Experiment!$A$1:$U$1,0),FALSE)</f>
        <v>0.375</v>
      </c>
      <c r="AD194" s="2">
        <f>VLOOKUP($F194,Experiment!$A$2:$U$90,MATCH(Results!AD$1,Experiment!$A$1:$U$1,0),FALSE)</f>
        <v>5</v>
      </c>
      <c r="AE194" s="2">
        <f>VLOOKUP($F194,Experiment!$A$2:$U$90,MATCH(Results!AE$1,Experiment!$A$1:$U$1,0),FALSE)</f>
        <v>375</v>
      </c>
      <c r="AF194" s="2">
        <f>VLOOKUP($F194,Experiment!$A$2:$U$90,MATCH(Results!AF$1,Experiment!$A$1:$U$1,0),FALSE)</f>
        <v>19.364916731037084</v>
      </c>
      <c r="AG194" s="3">
        <f>VLOOKUP($F194,Experiment!$A$2:$W$90,MATCH(Results!AG$1,Experiment!$A$1:$W$1,0),FALSE)</f>
        <v>0.82730419370997643</v>
      </c>
      <c r="AH194" s="3">
        <f>VLOOKUP($F194,Experiment!$A$2:$W$90,MATCH(Results!AH$1,Experiment!$A$1:$W$1,0),FALSE)</f>
        <v>0.38648875795104182</v>
      </c>
      <c r="AI194" s="3">
        <f>VLOOKUP($F194,Experiment!$A$2:$X$90,MATCH(Results!AI$1,Experiment!$A$1:$X$1,0),FALSE)</f>
        <v>0.61351124204895813</v>
      </c>
      <c r="AJ194" s="2">
        <f>Table1[[#This Row],[Gain]]^Table1[[#This Row],[θ]]</f>
        <v>58.434275299017848</v>
      </c>
      <c r="AK194" s="2">
        <f>-Table1[[#This Row],[λ]]*-Table1[[#This Row],[Loss]]^Table1[[#This Row],[θ]]</f>
        <v>25.127005037389367</v>
      </c>
      <c r="AL194" s="2">
        <f>Table1[[#This Row],[v_n_w_g]]-Table1[[#This Row],[v_n_w_l]]</f>
        <v>33.307270261628481</v>
      </c>
      <c r="AM194" s="2">
        <f>IF(Table1[[#This Row],[diff_v]]&gt;=1,1,0)</f>
        <v>1</v>
      </c>
    </row>
    <row r="195" spans="1:39" hidden="1" x14ac:dyDescent="0.3">
      <c r="A195">
        <v>28</v>
      </c>
      <c r="B195" t="s">
        <v>43</v>
      </c>
      <c r="C195" s="22">
        <f>VLOOKUP(Table1[[#This Row],[Subject]],'Subject Profile'!$A$2:$E$8,4,FALSE)</f>
        <v>1.1960207441678836</v>
      </c>
      <c r="D195" s="22">
        <f>VLOOKUP(Table1[[#This Row],[Subject]],'Subject Profile'!$A$2:$E$8,5,FALSE)</f>
        <v>-1.6</v>
      </c>
      <c r="E195" t="s">
        <v>110</v>
      </c>
      <c r="F195" t="s">
        <v>68</v>
      </c>
      <c r="G195" t="s">
        <v>7</v>
      </c>
      <c r="H195">
        <f>IF(Table1[[#This Row],[decision]]="accept",1,0)</f>
        <v>1</v>
      </c>
      <c r="I195">
        <v>-50</v>
      </c>
      <c r="J195">
        <v>750</v>
      </c>
      <c r="K195">
        <v>1664288289</v>
      </c>
      <c r="L195">
        <v>5</v>
      </c>
      <c r="M195" t="str">
        <f>VLOOKUP($F195,Experiment!$A$2:$U$90,MATCH(Results!M$1,Experiment!$A$1:$U$1,0)+1,FALSE)</f>
        <v>G</v>
      </c>
      <c r="N195">
        <f>IF(Table1[[#This Row],[Impact]]="I",0,1)</f>
        <v>1</v>
      </c>
      <c r="O195" s="2">
        <f>VLOOKUP($F195,Experiment!$A$2:$U$90,MATCH(Results!O$1,Experiment!$A$1:$U$1,0),FALSE)</f>
        <v>-50</v>
      </c>
      <c r="P195" s="3">
        <f>VLOOKUP($F195,Experiment!$A$2:$U$90,MATCH(Results!P$1,Experiment!$A$1:$U$1,0),FALSE)</f>
        <v>0.5</v>
      </c>
      <c r="Q195" s="2">
        <f>VLOOKUP($F195,Experiment!$A$2:$U$90,MATCH(Results!Q$1,Experiment!$A$1:$U$1,0),FALSE)</f>
        <v>60</v>
      </c>
      <c r="R195" s="3">
        <f>VLOOKUP($F195,Experiment!$A$2:$U$90,MATCH(Results!R$1,Experiment!$A$1:$U$1,0),FALSE)</f>
        <v>0.5</v>
      </c>
      <c r="S195" s="2">
        <f>VLOOKUP($F195,Experiment!$A$2:$U$90,MATCH(Results!S$1,Experiment!$A$1:$U$1,0),FALSE)</f>
        <v>5</v>
      </c>
      <c r="T195" s="2">
        <f>VLOOKUP($F195,Experiment!$A$2:$U$90,MATCH(Results!T$1,Experiment!$A$1:$U$1,0),FALSE)</f>
        <v>3025</v>
      </c>
      <c r="U195" s="2">
        <f>VLOOKUP($F195,Experiment!$A$2:$U$90,MATCH(Results!U$1,Experiment!$A$1:$U$1,0),FALSE)</f>
        <v>55</v>
      </c>
      <c r="V195" s="2">
        <f>VLOOKUP($F195,Experiment!$A$2:$U$90,MATCH(Results!V$1,Experiment!$A$1:$U$1,0),FALSE)</f>
        <v>2</v>
      </c>
      <c r="W195" s="3">
        <f>VLOOKUP($F195,Experiment!$A$2:$U$90,MATCH(Results!W$1,Experiment!$A$1:$U$1,0),FALSE)</f>
        <v>0.25</v>
      </c>
      <c r="X195" s="3">
        <f>VLOOKUP($F195,Experiment!$A$2:$U$90,MATCH(Results!X$1,Experiment!$A$1:$U$1,0),FALSE)</f>
        <v>0.75</v>
      </c>
      <c r="Y195" s="2">
        <f>VLOOKUP($F195,Experiment!$A$2:$U$90,MATCH(Results!Y$1,Experiment!$A$1:$U$1,0),FALSE)</f>
        <v>2</v>
      </c>
      <c r="Z195" s="3">
        <f>VLOOKUP($F195,Experiment!$A$2:$U$90,MATCH(Results!Z$1,Experiment!$A$1:$U$1,0),FALSE)</f>
        <v>0.5</v>
      </c>
      <c r="AA195" s="3">
        <f>VLOOKUP($F195,Experiment!$A$2:$U$90,MATCH(Results!AA$1,Experiment!$A$1:$U$1,0),FALSE)</f>
        <v>0.25</v>
      </c>
      <c r="AB195" s="3">
        <f>VLOOKUP($F195,Experiment!$A$2:$U$90,MATCH(Results!AB$1,Experiment!$A$1:$U$1,0),FALSE)</f>
        <v>0.625</v>
      </c>
      <c r="AC195" s="3">
        <f>VLOOKUP($F195,Experiment!$A$2:$U$90,MATCH(Results!AC$1,Experiment!$A$1:$U$1,0),FALSE)</f>
        <v>0.375</v>
      </c>
      <c r="AD195" s="2">
        <f>VLOOKUP($F195,Experiment!$A$2:$U$90,MATCH(Results!AD$1,Experiment!$A$1:$U$1,0),FALSE)</f>
        <v>-8.75</v>
      </c>
      <c r="AE195" s="2">
        <f>VLOOKUP($F195,Experiment!$A$2:$U$90,MATCH(Results!AE$1,Experiment!$A$1:$U$1,0),FALSE)</f>
        <v>2835.9375</v>
      </c>
      <c r="AF195" s="2">
        <f>VLOOKUP($F195,Experiment!$A$2:$U$90,MATCH(Results!AF$1,Experiment!$A$1:$U$1,0),FALSE)</f>
        <v>53.253521010351982</v>
      </c>
      <c r="AG195" s="3">
        <f>VLOOKUP($F195,Experiment!$A$2:$W$90,MATCH(Results!AG$1,Experiment!$A$1:$W$1,0),FALSE)</f>
        <v>0.82730419370997643</v>
      </c>
      <c r="AH195" s="3">
        <f>VLOOKUP($F195,Experiment!$A$2:$W$90,MATCH(Results!AH$1,Experiment!$A$1:$W$1,0),FALSE)</f>
        <v>0.38648875795104182</v>
      </c>
      <c r="AI195" s="3">
        <f>VLOOKUP($F195,Experiment!$A$2:$X$90,MATCH(Results!AI$1,Experiment!$A$1:$X$1,0),FALSE)</f>
        <v>0.61351124204895813</v>
      </c>
      <c r="AJ195" s="2">
        <f>Table1[[#This Row],[Gain]]^Table1[[#This Row],[θ]]</f>
        <v>133.87694139177151</v>
      </c>
      <c r="AK195" s="2">
        <f>-Table1[[#This Row],[λ]]*-Table1[[#This Row],[Loss]]^Table1[[#This Row],[θ]]</f>
        <v>172.23577024121218</v>
      </c>
      <c r="AL195" s="2">
        <f>Table1[[#This Row],[v_n_w_g]]-Table1[[#This Row],[v_n_w_l]]</f>
        <v>-38.35882884944067</v>
      </c>
      <c r="AM195" s="2">
        <f>IF(Table1[[#This Row],[diff_v]]&gt;=1,1,0)</f>
        <v>0</v>
      </c>
    </row>
    <row r="196" spans="1:39" hidden="1" x14ac:dyDescent="0.3">
      <c r="A196">
        <v>29</v>
      </c>
      <c r="B196" t="s">
        <v>43</v>
      </c>
      <c r="C196" s="22">
        <f>VLOOKUP(Table1[[#This Row],[Subject]],'Subject Profile'!$A$2:$E$8,4,FALSE)</f>
        <v>1.1960207441678836</v>
      </c>
      <c r="D196" s="22">
        <f>VLOOKUP(Table1[[#This Row],[Subject]],'Subject Profile'!$A$2:$E$8,5,FALSE)</f>
        <v>-1.6</v>
      </c>
      <c r="E196" t="s">
        <v>110</v>
      </c>
      <c r="F196" t="s">
        <v>102</v>
      </c>
      <c r="G196" t="s">
        <v>7</v>
      </c>
      <c r="H196">
        <f>IF(Table1[[#This Row],[decision]]="accept",1,0)</f>
        <v>1</v>
      </c>
      <c r="I196">
        <v>20</v>
      </c>
      <c r="J196">
        <v>770</v>
      </c>
      <c r="K196">
        <v>1664288305</v>
      </c>
      <c r="L196">
        <v>16</v>
      </c>
      <c r="M196" t="str">
        <f>VLOOKUP($F196,Experiment!$A$2:$U$90,MATCH(Results!M$1,Experiment!$A$1:$U$1,0)+1,FALSE)</f>
        <v>I</v>
      </c>
      <c r="N196">
        <f>IF(Table1[[#This Row],[Impact]]="I",0,1)</f>
        <v>0</v>
      </c>
      <c r="O196" s="2">
        <f>VLOOKUP($F196,Experiment!$A$2:$U$90,MATCH(Results!O$1,Experiment!$A$1:$U$1,0),FALSE)</f>
        <v>-10</v>
      </c>
      <c r="P196" s="3">
        <f>VLOOKUP($F196,Experiment!$A$2:$U$90,MATCH(Results!P$1,Experiment!$A$1:$U$1,0),FALSE)</f>
        <v>0.5</v>
      </c>
      <c r="Q196" s="2">
        <f>VLOOKUP($F196,Experiment!$A$2:$U$90,MATCH(Results!Q$1,Experiment!$A$1:$U$1,0),FALSE)</f>
        <v>20</v>
      </c>
      <c r="R196" s="3">
        <f>VLOOKUP($F196,Experiment!$A$2:$U$90,MATCH(Results!R$1,Experiment!$A$1:$U$1,0),FALSE)</f>
        <v>0.5</v>
      </c>
      <c r="S196" s="2">
        <f>VLOOKUP($F196,Experiment!$A$2:$U$90,MATCH(Results!S$1,Experiment!$A$1:$U$1,0),FALSE)</f>
        <v>5</v>
      </c>
      <c r="T196" s="2">
        <f>VLOOKUP($F196,Experiment!$A$2:$U$90,MATCH(Results!T$1,Experiment!$A$1:$U$1,0),FALSE)</f>
        <v>225</v>
      </c>
      <c r="U196" s="2">
        <f>VLOOKUP($F196,Experiment!$A$2:$U$90,MATCH(Results!U$1,Experiment!$A$1:$U$1,0),FALSE)</f>
        <v>15</v>
      </c>
      <c r="V196" s="2">
        <f>VLOOKUP($F196,Experiment!$A$2:$U$90,MATCH(Results!V$1,Experiment!$A$1:$U$1,0),FALSE)</f>
        <v>2</v>
      </c>
      <c r="W196" s="3">
        <f>VLOOKUP($F196,Experiment!$A$2:$U$90,MATCH(Results!W$1,Experiment!$A$1:$U$1,0),FALSE)</f>
        <v>0.25</v>
      </c>
      <c r="X196" s="3">
        <f>VLOOKUP($F196,Experiment!$A$2:$U$90,MATCH(Results!X$1,Experiment!$A$1:$U$1,0),FALSE)</f>
        <v>0.75</v>
      </c>
      <c r="Y196" s="2">
        <f>VLOOKUP($F196,Experiment!$A$2:$U$90,MATCH(Results!Y$1,Experiment!$A$1:$U$1,0),FALSE)</f>
        <v>2</v>
      </c>
      <c r="Z196" s="3">
        <f>VLOOKUP($F196,Experiment!$A$2:$U$90,MATCH(Results!Z$1,Experiment!$A$1:$U$1,0),FALSE)</f>
        <v>0.5</v>
      </c>
      <c r="AA196" s="3">
        <f>VLOOKUP($F196,Experiment!$A$2:$U$90,MATCH(Results!AA$1,Experiment!$A$1:$U$1,0),FALSE)</f>
        <v>0.25</v>
      </c>
      <c r="AB196" s="3">
        <f>VLOOKUP($F196,Experiment!$A$2:$U$90,MATCH(Results!AB$1,Experiment!$A$1:$U$1,0),FALSE)</f>
        <v>0.625</v>
      </c>
      <c r="AC196" s="3">
        <f>VLOOKUP($F196,Experiment!$A$2:$U$90,MATCH(Results!AC$1,Experiment!$A$1:$U$1,0),FALSE)</f>
        <v>0.375</v>
      </c>
      <c r="AD196" s="2">
        <f>VLOOKUP($F196,Experiment!$A$2:$U$90,MATCH(Results!AD$1,Experiment!$A$1:$U$1,0),FALSE)</f>
        <v>1.25</v>
      </c>
      <c r="AE196" s="2">
        <f>VLOOKUP($F196,Experiment!$A$2:$U$90,MATCH(Results!AE$1,Experiment!$A$1:$U$1,0),FALSE)</f>
        <v>210.9375</v>
      </c>
      <c r="AF196" s="2">
        <f>VLOOKUP($F196,Experiment!$A$2:$U$90,MATCH(Results!AF$1,Experiment!$A$1:$U$1,0),FALSE)</f>
        <v>14.523687548277813</v>
      </c>
      <c r="AG196" s="3">
        <f>VLOOKUP($F196,Experiment!$A$2:$W$90,MATCH(Results!AG$1,Experiment!$A$1:$W$1,0),FALSE)</f>
        <v>0.82730419370997643</v>
      </c>
      <c r="AH196" s="3">
        <f>VLOOKUP($F196,Experiment!$A$2:$W$90,MATCH(Results!AH$1,Experiment!$A$1:$W$1,0),FALSE)</f>
        <v>0.38648875795104182</v>
      </c>
      <c r="AI196" s="3">
        <f>VLOOKUP($F196,Experiment!$A$2:$X$90,MATCH(Results!AI$1,Experiment!$A$1:$X$1,0),FALSE)</f>
        <v>0.61351124204895813</v>
      </c>
      <c r="AJ196" s="2">
        <f>Table1[[#This Row],[Gain]]^Table1[[#This Row],[θ]]</f>
        <v>35.979809832580635</v>
      </c>
      <c r="AK196" s="2">
        <f>-Table1[[#This Row],[λ]]*-Table1[[#This Row],[Loss]]^Table1[[#This Row],[θ]]</f>
        <v>25.127005037389367</v>
      </c>
      <c r="AL196" s="2">
        <f>Table1[[#This Row],[v_n_w_g]]-Table1[[#This Row],[v_n_w_l]]</f>
        <v>10.852804795191268</v>
      </c>
      <c r="AM196" s="2">
        <f>IF(Table1[[#This Row],[diff_v]]&gt;=1,1,0)</f>
        <v>1</v>
      </c>
    </row>
    <row r="197" spans="1:39" hidden="1" x14ac:dyDescent="0.3">
      <c r="A197">
        <v>30</v>
      </c>
      <c r="B197" t="s">
        <v>43</v>
      </c>
      <c r="C197" s="22">
        <f>VLOOKUP(Table1[[#This Row],[Subject]],'Subject Profile'!$A$2:$E$8,4,FALSE)</f>
        <v>1.1960207441678836</v>
      </c>
      <c r="D197" s="22">
        <f>VLOOKUP(Table1[[#This Row],[Subject]],'Subject Profile'!$A$2:$E$8,5,FALSE)</f>
        <v>-1.6</v>
      </c>
      <c r="E197" t="s">
        <v>110</v>
      </c>
      <c r="F197" t="s">
        <v>78</v>
      </c>
      <c r="G197" t="s">
        <v>5</v>
      </c>
      <c r="H197">
        <f>IF(Table1[[#This Row],[decision]]="accept",1,0)</f>
        <v>0</v>
      </c>
      <c r="I197">
        <v>0</v>
      </c>
      <c r="J197">
        <v>770</v>
      </c>
      <c r="K197">
        <v>1664288313</v>
      </c>
      <c r="L197">
        <v>8</v>
      </c>
      <c r="M197" t="str">
        <f>VLOOKUP($F197,Experiment!$A$2:$U$90,MATCH(Results!M$1,Experiment!$A$1:$U$1,0)+1,FALSE)</f>
        <v>G</v>
      </c>
      <c r="N197">
        <f>IF(Table1[[#This Row],[Impact]]="I",0,1)</f>
        <v>1</v>
      </c>
      <c r="O197" s="2">
        <f>VLOOKUP($F197,Experiment!$A$2:$U$90,MATCH(Results!O$1,Experiment!$A$1:$U$1,0),FALSE)</f>
        <v>-90</v>
      </c>
      <c r="P197" s="3">
        <f>VLOOKUP($F197,Experiment!$A$2:$U$90,MATCH(Results!P$1,Experiment!$A$1:$U$1,0),FALSE)</f>
        <v>0.5</v>
      </c>
      <c r="Q197" s="2">
        <f>VLOOKUP($F197,Experiment!$A$2:$U$90,MATCH(Results!Q$1,Experiment!$A$1:$U$1,0),FALSE)</f>
        <v>80</v>
      </c>
      <c r="R197" s="3">
        <f>VLOOKUP($F197,Experiment!$A$2:$U$90,MATCH(Results!R$1,Experiment!$A$1:$U$1,0),FALSE)</f>
        <v>0.5</v>
      </c>
      <c r="S197" s="2">
        <f>VLOOKUP($F197,Experiment!$A$2:$U$90,MATCH(Results!S$1,Experiment!$A$1:$U$1,0),FALSE)</f>
        <v>-5</v>
      </c>
      <c r="T197" s="2">
        <f>VLOOKUP($F197,Experiment!$A$2:$U$90,MATCH(Results!T$1,Experiment!$A$1:$U$1,0),FALSE)</f>
        <v>7225</v>
      </c>
      <c r="U197" s="2">
        <f>VLOOKUP($F197,Experiment!$A$2:$U$90,MATCH(Results!U$1,Experiment!$A$1:$U$1,0),FALSE)</f>
        <v>85</v>
      </c>
      <c r="V197" s="2">
        <f>VLOOKUP($F197,Experiment!$A$2:$U$90,MATCH(Results!V$1,Experiment!$A$1:$U$1,0),FALSE)</f>
        <v>2</v>
      </c>
      <c r="W197" s="3">
        <f>VLOOKUP($F197,Experiment!$A$2:$U$90,MATCH(Results!W$1,Experiment!$A$1:$U$1,0),FALSE)</f>
        <v>0.25</v>
      </c>
      <c r="X197" s="3">
        <f>VLOOKUP($F197,Experiment!$A$2:$U$90,MATCH(Results!X$1,Experiment!$A$1:$U$1,0),FALSE)</f>
        <v>0.75</v>
      </c>
      <c r="Y197" s="2">
        <f>VLOOKUP($F197,Experiment!$A$2:$U$90,MATCH(Results!Y$1,Experiment!$A$1:$U$1,0),FALSE)</f>
        <v>2</v>
      </c>
      <c r="Z197" s="3">
        <f>VLOOKUP($F197,Experiment!$A$2:$U$90,MATCH(Results!Z$1,Experiment!$A$1:$U$1,0),FALSE)</f>
        <v>0.5</v>
      </c>
      <c r="AA197" s="3">
        <f>VLOOKUP($F197,Experiment!$A$2:$U$90,MATCH(Results!AA$1,Experiment!$A$1:$U$1,0),FALSE)</f>
        <v>0.25</v>
      </c>
      <c r="AB197" s="3">
        <f>VLOOKUP($F197,Experiment!$A$2:$U$90,MATCH(Results!AB$1,Experiment!$A$1:$U$1,0),FALSE)</f>
        <v>0.625</v>
      </c>
      <c r="AC197" s="3">
        <f>VLOOKUP($F197,Experiment!$A$2:$U$90,MATCH(Results!AC$1,Experiment!$A$1:$U$1,0),FALSE)</f>
        <v>0.375</v>
      </c>
      <c r="AD197" s="2">
        <f>VLOOKUP($F197,Experiment!$A$2:$U$90,MATCH(Results!AD$1,Experiment!$A$1:$U$1,0),FALSE)</f>
        <v>-26.25</v>
      </c>
      <c r="AE197" s="2">
        <f>VLOOKUP($F197,Experiment!$A$2:$U$90,MATCH(Results!AE$1,Experiment!$A$1:$U$1,0),FALSE)</f>
        <v>6773.4375</v>
      </c>
      <c r="AF197" s="2">
        <f>VLOOKUP($F197,Experiment!$A$2:$U$90,MATCH(Results!AF$1,Experiment!$A$1:$U$1,0),FALSE)</f>
        <v>82.300896106907615</v>
      </c>
      <c r="AG197" s="3">
        <f>VLOOKUP($F197,Experiment!$A$2:$W$90,MATCH(Results!AG$1,Experiment!$A$1:$W$1,0),FALSE)</f>
        <v>0.82730419370997643</v>
      </c>
      <c r="AH197" s="3">
        <f>VLOOKUP($F197,Experiment!$A$2:$W$90,MATCH(Results!AH$1,Experiment!$A$1:$W$1,0),FALSE)</f>
        <v>0.38648875795104182</v>
      </c>
      <c r="AI197" s="3">
        <f>VLOOKUP($F197,Experiment!$A$2:$X$90,MATCH(Results!AI$1,Experiment!$A$1:$X$1,0),FALSE)</f>
        <v>0.61351124204895813</v>
      </c>
      <c r="AJ197" s="2">
        <f>Table1[[#This Row],[Gain]]^Table1[[#This Row],[θ]]</f>
        <v>188.85787660819494</v>
      </c>
      <c r="AK197" s="2">
        <f>-Table1[[#This Row],[λ]]*-Table1[[#This Row],[Loss]]^Table1[[#This Row],[θ]]</f>
        <v>347.88408658650894</v>
      </c>
      <c r="AL197" s="2">
        <f>Table1[[#This Row],[v_n_w_g]]-Table1[[#This Row],[v_n_w_l]]</f>
        <v>-159.026209978314</v>
      </c>
      <c r="AM197" s="2">
        <f>IF(Table1[[#This Row],[diff_v]]&gt;=1,1,0)</f>
        <v>0</v>
      </c>
    </row>
    <row r="198" spans="1:39" hidden="1" x14ac:dyDescent="0.3">
      <c r="A198">
        <v>31</v>
      </c>
      <c r="B198" t="s">
        <v>43</v>
      </c>
      <c r="C198" s="22">
        <f>VLOOKUP(Table1[[#This Row],[Subject]],'Subject Profile'!$A$2:$E$8,4,FALSE)</f>
        <v>1.1960207441678836</v>
      </c>
      <c r="D198" s="22">
        <f>VLOOKUP(Table1[[#This Row],[Subject]],'Subject Profile'!$A$2:$E$8,5,FALSE)</f>
        <v>-1.6</v>
      </c>
      <c r="E198" t="s">
        <v>110</v>
      </c>
      <c r="F198" t="s">
        <v>55</v>
      </c>
      <c r="G198" t="s">
        <v>56</v>
      </c>
      <c r="H198">
        <f>IF(Table1[[#This Row],[decision]]="accept",1,0)</f>
        <v>0</v>
      </c>
      <c r="I198">
        <v>0</v>
      </c>
      <c r="J198">
        <v>770</v>
      </c>
      <c r="K198">
        <v>1664288318</v>
      </c>
      <c r="L198">
        <v>5</v>
      </c>
      <c r="M198" t="str">
        <f>VLOOKUP($F198,Experiment!$A$2:$U$90,MATCH(Results!M$1,Experiment!$A$1:$U$1,0)+1,FALSE)</f>
        <v>R</v>
      </c>
      <c r="N198">
        <f>IF(Table1[[#This Row],[Impact]]="I",0,1)</f>
        <v>1</v>
      </c>
      <c r="O198" s="2">
        <f>VLOOKUP($F198,Experiment!$A$2:$U$90,MATCH(Results!O$1,Experiment!$A$1:$U$1,0),FALSE)</f>
        <v>0</v>
      </c>
      <c r="P198" s="3">
        <f>VLOOKUP($F198,Experiment!$A$2:$U$90,MATCH(Results!P$1,Experiment!$A$1:$U$1,0),FALSE)</f>
        <v>0</v>
      </c>
      <c r="Q198" s="2">
        <f>VLOOKUP($F198,Experiment!$A$2:$U$90,MATCH(Results!Q$1,Experiment!$A$1:$U$1,0),FALSE)</f>
        <v>0</v>
      </c>
      <c r="R198" s="3">
        <f>VLOOKUP($F198,Experiment!$A$2:$U$90,MATCH(Results!R$1,Experiment!$A$1:$U$1,0),FALSE)</f>
        <v>0</v>
      </c>
      <c r="S198" s="2">
        <f>VLOOKUP($F198,Experiment!$A$2:$U$90,MATCH(Results!S$1,Experiment!$A$1:$U$1,0),FALSE)</f>
        <v>0</v>
      </c>
      <c r="T198" s="2">
        <f>VLOOKUP($F198,Experiment!$A$2:$U$90,MATCH(Results!T$1,Experiment!$A$1:$U$1,0),FALSE)</f>
        <v>0</v>
      </c>
      <c r="U198" s="2">
        <f>VLOOKUP($F198,Experiment!$A$2:$U$90,MATCH(Results!U$1,Experiment!$A$1:$U$1,0),FALSE)</f>
        <v>0</v>
      </c>
      <c r="V198" s="2">
        <f>VLOOKUP($F198,Experiment!$A$2:$U$90,MATCH(Results!V$1,Experiment!$A$1:$U$1,0),FALSE)</f>
        <v>0</v>
      </c>
      <c r="W198" s="3">
        <f>VLOOKUP($F198,Experiment!$A$2:$U$90,MATCH(Results!W$1,Experiment!$A$1:$U$1,0),FALSE)</f>
        <v>0</v>
      </c>
      <c r="X198" s="3">
        <f>VLOOKUP($F198,Experiment!$A$2:$U$90,MATCH(Results!X$1,Experiment!$A$1:$U$1,0),FALSE)</f>
        <v>0</v>
      </c>
      <c r="Y198" s="2">
        <f>VLOOKUP($F198,Experiment!$A$2:$U$90,MATCH(Results!Y$1,Experiment!$A$1:$U$1,0),FALSE)</f>
        <v>0</v>
      </c>
      <c r="Z198" s="3">
        <f>VLOOKUP($F198,Experiment!$A$2:$U$90,MATCH(Results!Z$1,Experiment!$A$1:$U$1,0),FALSE)</f>
        <v>0</v>
      </c>
      <c r="AA198" s="3">
        <f>VLOOKUP($F198,Experiment!$A$2:$U$90,MATCH(Results!AA$1,Experiment!$A$1:$U$1,0),FALSE)</f>
        <v>0</v>
      </c>
      <c r="AB198" s="3">
        <f>VLOOKUP($F198,Experiment!$A$2:$U$90,MATCH(Results!AB$1,Experiment!$A$1:$U$1,0),FALSE)</f>
        <v>0</v>
      </c>
      <c r="AC198" s="3">
        <f>VLOOKUP($F198,Experiment!$A$2:$U$90,MATCH(Results!AC$1,Experiment!$A$1:$U$1,0),FALSE)</f>
        <v>0</v>
      </c>
      <c r="AD198" s="2">
        <f>VLOOKUP($F198,Experiment!$A$2:$U$90,MATCH(Results!AD$1,Experiment!$A$1:$U$1,0),FALSE)</f>
        <v>0</v>
      </c>
      <c r="AE198" s="2">
        <f>VLOOKUP($F198,Experiment!$A$2:$U$90,MATCH(Results!AE$1,Experiment!$A$1:$U$1,0),FALSE)</f>
        <v>0</v>
      </c>
      <c r="AF198" s="2">
        <f>VLOOKUP($F198,Experiment!$A$2:$U$90,MATCH(Results!AF$1,Experiment!$A$1:$U$1,0),FALSE)</f>
        <v>0</v>
      </c>
      <c r="AG198" s="2"/>
      <c r="AH198" s="3">
        <f>VLOOKUP($F198,Experiment!$A$2:$W$90,MATCH(Results!AH$1,Experiment!$A$1:$W$1,0),FALSE)</f>
        <v>0</v>
      </c>
      <c r="AI198" s="2">
        <f>VLOOKUP($F198,Experiment!$A$2:$X$90,MATCH(Results!AI$1,Experiment!$A$1:$X$1,0),FALSE)</f>
        <v>0</v>
      </c>
      <c r="AJ198" s="2">
        <f>Table1[[#This Row],[Gain]]^Table1[[#This Row],[θ]]</f>
        <v>0</v>
      </c>
      <c r="AK198" s="2">
        <f>-Table1[[#This Row],[λ]]*-Table1[[#This Row],[Loss]]^Table1[[#This Row],[θ]]</f>
        <v>0</v>
      </c>
      <c r="AL198" s="2">
        <f>Table1[[#This Row],[v_n_w_g]]-Table1[[#This Row],[v_n_w_l]]</f>
        <v>0</v>
      </c>
      <c r="AM198" s="2">
        <f>IF(Table1[[#This Row],[diff_v]]&gt;=1,1,0)</f>
        <v>0</v>
      </c>
    </row>
    <row r="199" spans="1:39" hidden="1" x14ac:dyDescent="0.3">
      <c r="A199">
        <v>32</v>
      </c>
      <c r="B199" t="s">
        <v>43</v>
      </c>
      <c r="C199" s="22">
        <f>VLOOKUP(Table1[[#This Row],[Subject]],'Subject Profile'!$A$2:$E$8,4,FALSE)</f>
        <v>1.1960207441678836</v>
      </c>
      <c r="D199" s="22">
        <f>VLOOKUP(Table1[[#This Row],[Subject]],'Subject Profile'!$A$2:$E$8,5,FALSE)</f>
        <v>-1.6</v>
      </c>
      <c r="E199" t="s">
        <v>110</v>
      </c>
      <c r="F199" t="s">
        <v>63</v>
      </c>
      <c r="G199" t="s">
        <v>7</v>
      </c>
      <c r="H199">
        <f>IF(Table1[[#This Row],[decision]]="accept",1,0)</f>
        <v>1</v>
      </c>
      <c r="I199">
        <v>60</v>
      </c>
      <c r="J199">
        <v>830</v>
      </c>
      <c r="K199">
        <v>1664288322</v>
      </c>
      <c r="L199">
        <v>4</v>
      </c>
      <c r="M199" t="str">
        <f>VLOOKUP($F199,Experiment!$A$2:$U$90,MATCH(Results!M$1,Experiment!$A$1:$U$1,0)+1,FALSE)</f>
        <v>I</v>
      </c>
      <c r="N199">
        <f>IF(Table1[[#This Row],[Impact]]="I",0,1)</f>
        <v>0</v>
      </c>
      <c r="O199" s="2">
        <f>VLOOKUP($F199,Experiment!$A$2:$U$90,MATCH(Results!O$1,Experiment!$A$1:$U$1,0),FALSE)</f>
        <v>-50</v>
      </c>
      <c r="P199" s="3">
        <f>VLOOKUP($F199,Experiment!$A$2:$U$90,MATCH(Results!P$1,Experiment!$A$1:$U$1,0),FALSE)</f>
        <v>0.5</v>
      </c>
      <c r="Q199" s="2">
        <f>VLOOKUP($F199,Experiment!$A$2:$U$90,MATCH(Results!Q$1,Experiment!$A$1:$U$1,0),FALSE)</f>
        <v>60</v>
      </c>
      <c r="R199" s="3">
        <f>VLOOKUP($F199,Experiment!$A$2:$U$90,MATCH(Results!R$1,Experiment!$A$1:$U$1,0),FALSE)</f>
        <v>0.5</v>
      </c>
      <c r="S199" s="2">
        <f>VLOOKUP($F199,Experiment!$A$2:$U$90,MATCH(Results!S$1,Experiment!$A$1:$U$1,0),FALSE)</f>
        <v>5</v>
      </c>
      <c r="T199" s="2">
        <f>VLOOKUP($F199,Experiment!$A$2:$U$90,MATCH(Results!T$1,Experiment!$A$1:$U$1,0),FALSE)</f>
        <v>3025</v>
      </c>
      <c r="U199" s="2">
        <f>VLOOKUP($F199,Experiment!$A$2:$U$90,MATCH(Results!U$1,Experiment!$A$1:$U$1,0),FALSE)</f>
        <v>55</v>
      </c>
      <c r="V199" s="2">
        <f>VLOOKUP($F199,Experiment!$A$2:$U$90,MATCH(Results!V$1,Experiment!$A$1:$U$1,0),FALSE)</f>
        <v>4</v>
      </c>
      <c r="W199" s="3">
        <f>VLOOKUP($F199,Experiment!$A$2:$U$90,MATCH(Results!W$1,Experiment!$A$1:$U$1,0),FALSE)</f>
        <v>0.25</v>
      </c>
      <c r="X199" s="3">
        <f>VLOOKUP($F199,Experiment!$A$2:$U$90,MATCH(Results!X$1,Experiment!$A$1:$U$1,0),FALSE)</f>
        <v>0.75</v>
      </c>
      <c r="Y199" s="2">
        <f>VLOOKUP($F199,Experiment!$A$2:$U$90,MATCH(Results!Y$1,Experiment!$A$1:$U$1,0),FALSE)</f>
        <v>2</v>
      </c>
      <c r="Z199" s="3">
        <f>VLOOKUP($F199,Experiment!$A$2:$U$90,MATCH(Results!Z$1,Experiment!$A$1:$U$1,0),FALSE)</f>
        <v>0.5</v>
      </c>
      <c r="AA199" s="3">
        <f>VLOOKUP($F199,Experiment!$A$2:$U$90,MATCH(Results!AA$1,Experiment!$A$1:$U$1,0),FALSE)</f>
        <v>0.25</v>
      </c>
      <c r="AB199" s="3">
        <f>VLOOKUP($F199,Experiment!$A$2:$U$90,MATCH(Results!AB$1,Experiment!$A$1:$U$1,0),FALSE)</f>
        <v>0.625</v>
      </c>
      <c r="AC199" s="3">
        <f>VLOOKUP($F199,Experiment!$A$2:$U$90,MATCH(Results!AC$1,Experiment!$A$1:$U$1,0),FALSE)</f>
        <v>0.375</v>
      </c>
      <c r="AD199" s="2">
        <f>VLOOKUP($F199,Experiment!$A$2:$U$90,MATCH(Results!AD$1,Experiment!$A$1:$U$1,0),FALSE)</f>
        <v>-8.75</v>
      </c>
      <c r="AE199" s="2">
        <f>VLOOKUP($F199,Experiment!$A$2:$U$90,MATCH(Results!AE$1,Experiment!$A$1:$U$1,0),FALSE)</f>
        <v>2835.9375</v>
      </c>
      <c r="AF199" s="2">
        <f>VLOOKUP($F199,Experiment!$A$2:$U$90,MATCH(Results!AF$1,Experiment!$A$1:$U$1,0),FALSE)</f>
        <v>53.253521010351982</v>
      </c>
      <c r="AG199" s="3">
        <f>VLOOKUP($F199,Experiment!$A$2:$W$90,MATCH(Results!AG$1,Experiment!$A$1:$W$1,0),FALSE)</f>
        <v>0.82730419370997643</v>
      </c>
      <c r="AH199" s="3">
        <f>VLOOKUP($F199,Experiment!$A$2:$W$90,MATCH(Results!AH$1,Experiment!$A$1:$W$1,0),FALSE)</f>
        <v>0.38648875795104182</v>
      </c>
      <c r="AI199" s="3">
        <f>VLOOKUP($F199,Experiment!$A$2:$X$90,MATCH(Results!AI$1,Experiment!$A$1:$X$1,0),FALSE)</f>
        <v>0.61351124204895813</v>
      </c>
      <c r="AJ199" s="2">
        <f>Table1[[#This Row],[Gain]]^Table1[[#This Row],[θ]]</f>
        <v>133.87694139177151</v>
      </c>
      <c r="AK199" s="2">
        <f>-Table1[[#This Row],[λ]]*-Table1[[#This Row],[Loss]]^Table1[[#This Row],[θ]]</f>
        <v>172.23577024121218</v>
      </c>
      <c r="AL199" s="2">
        <f>Table1[[#This Row],[v_n_w_g]]-Table1[[#This Row],[v_n_w_l]]</f>
        <v>-38.35882884944067</v>
      </c>
      <c r="AM199" s="2">
        <f>IF(Table1[[#This Row],[diff_v]]&gt;=1,1,0)</f>
        <v>0</v>
      </c>
    </row>
    <row r="200" spans="1:39" hidden="1" x14ac:dyDescent="0.3">
      <c r="A200">
        <v>33</v>
      </c>
      <c r="B200" t="s">
        <v>43</v>
      </c>
      <c r="C200" s="22">
        <f>VLOOKUP(Table1[[#This Row],[Subject]],'Subject Profile'!$A$2:$E$8,4,FALSE)</f>
        <v>1.1960207441678836</v>
      </c>
      <c r="D200" s="22">
        <f>VLOOKUP(Table1[[#This Row],[Subject]],'Subject Profile'!$A$2:$E$8,5,FALSE)</f>
        <v>-1.6</v>
      </c>
      <c r="E200" t="s">
        <v>110</v>
      </c>
      <c r="F200" t="s">
        <v>89</v>
      </c>
      <c r="G200" t="s">
        <v>90</v>
      </c>
      <c r="H200">
        <f>IF(Table1[[#This Row],[decision]]="accept",1,0)</f>
        <v>0</v>
      </c>
      <c r="I200">
        <v>-100</v>
      </c>
      <c r="J200">
        <v>730</v>
      </c>
      <c r="K200">
        <v>1664288328</v>
      </c>
      <c r="L200">
        <v>6</v>
      </c>
      <c r="M200" t="str">
        <f>VLOOKUP($F200,Experiment!$A$2:$U$90,MATCH(Results!M$1,Experiment!$A$1:$U$1,0)+1,FALSE)</f>
        <v>T</v>
      </c>
      <c r="N200">
        <f>IF(Table1[[#This Row],[Impact]]="I",0,1)</f>
        <v>1</v>
      </c>
      <c r="O200" s="2">
        <f>VLOOKUP($F200,Experiment!$A$2:$U$90,MATCH(Results!O$1,Experiment!$A$1:$U$1,0),FALSE)</f>
        <v>0</v>
      </c>
      <c r="P200" s="3">
        <f>VLOOKUP($F200,Experiment!$A$2:$U$90,MATCH(Results!P$1,Experiment!$A$1:$U$1,0),FALSE)</f>
        <v>0</v>
      </c>
      <c r="Q200" s="2">
        <f>VLOOKUP($F200,Experiment!$A$2:$U$90,MATCH(Results!Q$1,Experiment!$A$1:$U$1,0),FALSE)</f>
        <v>0</v>
      </c>
      <c r="R200" s="3">
        <f>VLOOKUP($F200,Experiment!$A$2:$U$90,MATCH(Results!R$1,Experiment!$A$1:$U$1,0),FALSE)</f>
        <v>0</v>
      </c>
      <c r="S200" s="2">
        <f>VLOOKUP($F200,Experiment!$A$2:$U$90,MATCH(Results!S$1,Experiment!$A$1:$U$1,0),FALSE)</f>
        <v>0</v>
      </c>
      <c r="T200" s="2">
        <f>VLOOKUP($F200,Experiment!$A$2:$U$90,MATCH(Results!T$1,Experiment!$A$1:$U$1,0),FALSE)</f>
        <v>0</v>
      </c>
      <c r="U200" s="2">
        <f>VLOOKUP($F200,Experiment!$A$2:$U$90,MATCH(Results!U$1,Experiment!$A$1:$U$1,0),FALSE)</f>
        <v>0</v>
      </c>
      <c r="V200" s="2">
        <f>VLOOKUP($F200,Experiment!$A$2:$U$90,MATCH(Results!V$1,Experiment!$A$1:$U$1,0),FALSE)</f>
        <v>0</v>
      </c>
      <c r="W200" s="3">
        <f>VLOOKUP($F200,Experiment!$A$2:$U$90,MATCH(Results!W$1,Experiment!$A$1:$U$1,0),FALSE)</f>
        <v>0</v>
      </c>
      <c r="X200" s="3">
        <f>VLOOKUP($F200,Experiment!$A$2:$U$90,MATCH(Results!X$1,Experiment!$A$1:$U$1,0),FALSE)</f>
        <v>0</v>
      </c>
      <c r="Y200" s="2">
        <f>VLOOKUP($F200,Experiment!$A$2:$U$90,MATCH(Results!Y$1,Experiment!$A$1:$U$1,0),FALSE)</f>
        <v>0</v>
      </c>
      <c r="Z200" s="3">
        <f>VLOOKUP($F200,Experiment!$A$2:$U$90,MATCH(Results!Z$1,Experiment!$A$1:$U$1,0),FALSE)</f>
        <v>0</v>
      </c>
      <c r="AA200" s="3">
        <f>VLOOKUP($F200,Experiment!$A$2:$U$90,MATCH(Results!AA$1,Experiment!$A$1:$U$1,0),FALSE)</f>
        <v>0</v>
      </c>
      <c r="AB200" s="3">
        <f>VLOOKUP($F200,Experiment!$A$2:$U$90,MATCH(Results!AB$1,Experiment!$A$1:$U$1,0),FALSE)</f>
        <v>0</v>
      </c>
      <c r="AC200" s="3">
        <f>VLOOKUP($F200,Experiment!$A$2:$U$90,MATCH(Results!AC$1,Experiment!$A$1:$U$1,0),FALSE)</f>
        <v>0</v>
      </c>
      <c r="AD200" s="2">
        <f>VLOOKUP($F200,Experiment!$A$2:$U$90,MATCH(Results!AD$1,Experiment!$A$1:$U$1,0),FALSE)</f>
        <v>0</v>
      </c>
      <c r="AE200" s="2">
        <f>VLOOKUP($F200,Experiment!$A$2:$U$90,MATCH(Results!AE$1,Experiment!$A$1:$U$1,0),FALSE)</f>
        <v>0</v>
      </c>
      <c r="AF200" s="2">
        <f>VLOOKUP($F200,Experiment!$A$2:$U$90,MATCH(Results!AF$1,Experiment!$A$1:$U$1,0),FALSE)</f>
        <v>0</v>
      </c>
      <c r="AG200" s="2"/>
      <c r="AH200" s="3">
        <f>VLOOKUP($F200,Experiment!$A$2:$W$90,MATCH(Results!AH$1,Experiment!$A$1:$W$1,0),FALSE)</f>
        <v>0</v>
      </c>
      <c r="AI200" s="2">
        <f>VLOOKUP($F200,Experiment!$A$2:$X$90,MATCH(Results!AI$1,Experiment!$A$1:$X$1,0),FALSE)</f>
        <v>0</v>
      </c>
      <c r="AJ200" s="2">
        <f>Table1[[#This Row],[Gain]]^Table1[[#This Row],[θ]]</f>
        <v>0</v>
      </c>
      <c r="AK200" s="2">
        <f>-Table1[[#This Row],[λ]]*-Table1[[#This Row],[Loss]]^Table1[[#This Row],[θ]]</f>
        <v>0</v>
      </c>
      <c r="AL200" s="2">
        <f>Table1[[#This Row],[v_n_w_g]]-Table1[[#This Row],[v_n_w_l]]</f>
        <v>0</v>
      </c>
      <c r="AM200" s="2">
        <f>IF(Table1[[#This Row],[diff_v]]&gt;=1,1,0)</f>
        <v>0</v>
      </c>
    </row>
    <row r="201" spans="1:39" hidden="1" x14ac:dyDescent="0.3">
      <c r="A201">
        <v>34</v>
      </c>
      <c r="B201" t="s">
        <v>43</v>
      </c>
      <c r="C201" s="22">
        <f>VLOOKUP(Table1[[#This Row],[Subject]],'Subject Profile'!$A$2:$E$8,4,FALSE)</f>
        <v>1.1960207441678836</v>
      </c>
      <c r="D201" s="22">
        <f>VLOOKUP(Table1[[#This Row],[Subject]],'Subject Profile'!$A$2:$E$8,5,FALSE)</f>
        <v>-1.6</v>
      </c>
      <c r="E201" t="s">
        <v>110</v>
      </c>
      <c r="F201" t="s">
        <v>81</v>
      </c>
      <c r="G201" t="s">
        <v>7</v>
      </c>
      <c r="H201">
        <f>IF(Table1[[#This Row],[decision]]="accept",1,0)</f>
        <v>1</v>
      </c>
      <c r="I201">
        <v>70</v>
      </c>
      <c r="J201">
        <v>900</v>
      </c>
      <c r="K201">
        <v>1664288334</v>
      </c>
      <c r="L201">
        <v>6</v>
      </c>
      <c r="M201" t="str">
        <f>VLOOKUP($F201,Experiment!$A$2:$U$90,MATCH(Results!M$1,Experiment!$A$1:$U$1,0)+1,FALSE)</f>
        <v>G</v>
      </c>
      <c r="N201">
        <f>IF(Table1[[#This Row],[Impact]]="I",0,1)</f>
        <v>1</v>
      </c>
      <c r="O201" s="2">
        <f>VLOOKUP($F201,Experiment!$A$2:$U$90,MATCH(Results!O$1,Experiment!$A$1:$U$1,0),FALSE)</f>
        <v>-50</v>
      </c>
      <c r="P201" s="3">
        <f>VLOOKUP($F201,Experiment!$A$2:$U$90,MATCH(Results!P$1,Experiment!$A$1:$U$1,0),FALSE)</f>
        <v>0.5</v>
      </c>
      <c r="Q201" s="2">
        <f>VLOOKUP($F201,Experiment!$A$2:$U$90,MATCH(Results!Q$1,Experiment!$A$1:$U$1,0),FALSE)</f>
        <v>70</v>
      </c>
      <c r="R201" s="3">
        <f>VLOOKUP($F201,Experiment!$A$2:$U$90,MATCH(Results!R$1,Experiment!$A$1:$U$1,0),FALSE)</f>
        <v>0.5</v>
      </c>
      <c r="S201" s="2">
        <f>VLOOKUP($F201,Experiment!$A$2:$U$90,MATCH(Results!S$1,Experiment!$A$1:$U$1,0),FALSE)</f>
        <v>10</v>
      </c>
      <c r="T201" s="2">
        <f>VLOOKUP($F201,Experiment!$A$2:$U$90,MATCH(Results!T$1,Experiment!$A$1:$U$1,0),FALSE)</f>
        <v>3600</v>
      </c>
      <c r="U201" s="2">
        <f>VLOOKUP($F201,Experiment!$A$2:$U$90,MATCH(Results!U$1,Experiment!$A$1:$U$1,0),FALSE)</f>
        <v>60</v>
      </c>
      <c r="V201" s="2">
        <f>VLOOKUP($F201,Experiment!$A$2:$U$90,MATCH(Results!V$1,Experiment!$A$1:$U$1,0),FALSE)</f>
        <v>2</v>
      </c>
      <c r="W201" s="3">
        <f>VLOOKUP($F201,Experiment!$A$2:$U$90,MATCH(Results!W$1,Experiment!$A$1:$U$1,0),FALSE)</f>
        <v>0.25</v>
      </c>
      <c r="X201" s="3">
        <f>VLOOKUP($F201,Experiment!$A$2:$U$90,MATCH(Results!X$1,Experiment!$A$1:$U$1,0),FALSE)</f>
        <v>0.75</v>
      </c>
      <c r="Y201" s="2">
        <f>VLOOKUP($F201,Experiment!$A$2:$U$90,MATCH(Results!Y$1,Experiment!$A$1:$U$1,0),FALSE)</f>
        <v>1</v>
      </c>
      <c r="Z201" s="3">
        <f>VLOOKUP($F201,Experiment!$A$2:$U$90,MATCH(Results!Z$1,Experiment!$A$1:$U$1,0),FALSE)</f>
        <v>0.25</v>
      </c>
      <c r="AA201" s="3">
        <f>VLOOKUP($F201,Experiment!$A$2:$U$90,MATCH(Results!AA$1,Experiment!$A$1:$U$1,0),FALSE)</f>
        <v>0.5</v>
      </c>
      <c r="AB201" s="3">
        <f>VLOOKUP($F201,Experiment!$A$2:$U$90,MATCH(Results!AB$1,Experiment!$A$1:$U$1,0),FALSE)</f>
        <v>0.375</v>
      </c>
      <c r="AC201" s="3">
        <f>VLOOKUP($F201,Experiment!$A$2:$U$90,MATCH(Results!AC$1,Experiment!$A$1:$U$1,0),FALSE)</f>
        <v>0.625</v>
      </c>
      <c r="AD201" s="2">
        <f>VLOOKUP($F201,Experiment!$A$2:$U$90,MATCH(Results!AD$1,Experiment!$A$1:$U$1,0),FALSE)</f>
        <v>25</v>
      </c>
      <c r="AE201" s="2">
        <f>VLOOKUP($F201,Experiment!$A$2:$U$90,MATCH(Results!AE$1,Experiment!$A$1:$U$1,0),FALSE)</f>
        <v>3375</v>
      </c>
      <c r="AF201" s="2">
        <f>VLOOKUP($F201,Experiment!$A$2:$U$90,MATCH(Results!AF$1,Experiment!$A$1:$U$1,0),FALSE)</f>
        <v>58.094750193111253</v>
      </c>
      <c r="AG201" s="3">
        <f>VLOOKUP($F201,Experiment!$A$2:$W$90,MATCH(Results!AG$1,Experiment!$A$1:$W$1,0),FALSE)</f>
        <v>1</v>
      </c>
      <c r="AH201" s="3">
        <f>VLOOKUP($F201,Experiment!$A$2:$W$90,MATCH(Results!AH$1,Experiment!$A$1:$W$1,0),FALSE)</f>
        <v>0.625</v>
      </c>
      <c r="AI201" s="3">
        <f>VLOOKUP($F201,Experiment!$A$2:$X$90,MATCH(Results!AI$1,Experiment!$A$1:$X$1,0),FALSE)</f>
        <v>0.375</v>
      </c>
      <c r="AJ201" s="2">
        <f>Table1[[#This Row],[Gain]]^Table1[[#This Row],[θ]]</f>
        <v>160.98133731857229</v>
      </c>
      <c r="AK201" s="2">
        <f>-Table1[[#This Row],[λ]]*-Table1[[#This Row],[Loss]]^Table1[[#This Row],[θ]]</f>
        <v>172.23577024121218</v>
      </c>
      <c r="AL201" s="2">
        <f>Table1[[#This Row],[v_n_w_g]]-Table1[[#This Row],[v_n_w_l]]</f>
        <v>-11.254432922639893</v>
      </c>
      <c r="AM201" s="2">
        <f>IF(Table1[[#This Row],[diff_v]]&gt;=1,1,0)</f>
        <v>0</v>
      </c>
    </row>
    <row r="202" spans="1:39" hidden="1" x14ac:dyDescent="0.3">
      <c r="A202">
        <v>35</v>
      </c>
      <c r="B202" t="s">
        <v>43</v>
      </c>
      <c r="C202" s="22">
        <f>VLOOKUP(Table1[[#This Row],[Subject]],'Subject Profile'!$A$2:$E$8,4,FALSE)</f>
        <v>1.1960207441678836</v>
      </c>
      <c r="D202" s="22">
        <f>VLOOKUP(Table1[[#This Row],[Subject]],'Subject Profile'!$A$2:$E$8,5,FALSE)</f>
        <v>-1.6</v>
      </c>
      <c r="E202" t="s">
        <v>110</v>
      </c>
      <c r="F202" t="s">
        <v>64</v>
      </c>
      <c r="G202" t="s">
        <v>7</v>
      </c>
      <c r="H202">
        <f>IF(Table1[[#This Row],[decision]]="accept",1,0)</f>
        <v>1</v>
      </c>
      <c r="I202">
        <v>60</v>
      </c>
      <c r="J202">
        <v>960</v>
      </c>
      <c r="K202">
        <v>1664288337</v>
      </c>
      <c r="L202">
        <v>3</v>
      </c>
      <c r="M202" t="str">
        <f>VLOOKUP($F202,Experiment!$A$2:$U$90,MATCH(Results!M$1,Experiment!$A$1:$U$1,0)+1,FALSE)</f>
        <v>G</v>
      </c>
      <c r="N202">
        <f>IF(Table1[[#This Row],[Impact]]="I",0,1)</f>
        <v>1</v>
      </c>
      <c r="O202" s="2">
        <f>VLOOKUP($F202,Experiment!$A$2:$U$90,MATCH(Results!O$1,Experiment!$A$1:$U$1,0),FALSE)</f>
        <v>-50</v>
      </c>
      <c r="P202" s="3">
        <f>VLOOKUP($F202,Experiment!$A$2:$U$90,MATCH(Results!P$1,Experiment!$A$1:$U$1,0),FALSE)</f>
        <v>0.5</v>
      </c>
      <c r="Q202" s="2">
        <f>VLOOKUP($F202,Experiment!$A$2:$U$90,MATCH(Results!Q$1,Experiment!$A$1:$U$1,0),FALSE)</f>
        <v>60</v>
      </c>
      <c r="R202" s="3">
        <f>VLOOKUP($F202,Experiment!$A$2:$U$90,MATCH(Results!R$1,Experiment!$A$1:$U$1,0),FALSE)</f>
        <v>0.5</v>
      </c>
      <c r="S202" s="2">
        <f>VLOOKUP($F202,Experiment!$A$2:$U$90,MATCH(Results!S$1,Experiment!$A$1:$U$1,0),FALSE)</f>
        <v>5</v>
      </c>
      <c r="T202" s="2">
        <f>VLOOKUP($F202,Experiment!$A$2:$U$90,MATCH(Results!T$1,Experiment!$A$1:$U$1,0),FALSE)</f>
        <v>3025</v>
      </c>
      <c r="U202" s="2">
        <f>VLOOKUP($F202,Experiment!$A$2:$U$90,MATCH(Results!U$1,Experiment!$A$1:$U$1,0),FALSE)</f>
        <v>55</v>
      </c>
      <c r="V202" s="2">
        <f>VLOOKUP($F202,Experiment!$A$2:$U$90,MATCH(Results!V$1,Experiment!$A$1:$U$1,0),FALSE)</f>
        <v>4</v>
      </c>
      <c r="W202" s="3">
        <f>VLOOKUP($F202,Experiment!$A$2:$U$90,MATCH(Results!W$1,Experiment!$A$1:$U$1,0),FALSE)</f>
        <v>0.25</v>
      </c>
      <c r="X202" s="3">
        <f>VLOOKUP($F202,Experiment!$A$2:$U$90,MATCH(Results!X$1,Experiment!$A$1:$U$1,0),FALSE)</f>
        <v>0.75</v>
      </c>
      <c r="Y202" s="2">
        <f>VLOOKUP($F202,Experiment!$A$2:$U$90,MATCH(Results!Y$1,Experiment!$A$1:$U$1,0),FALSE)</f>
        <v>2</v>
      </c>
      <c r="Z202" s="3">
        <f>VLOOKUP($F202,Experiment!$A$2:$U$90,MATCH(Results!Z$1,Experiment!$A$1:$U$1,0),FALSE)</f>
        <v>0.5</v>
      </c>
      <c r="AA202" s="3">
        <f>VLOOKUP($F202,Experiment!$A$2:$U$90,MATCH(Results!AA$1,Experiment!$A$1:$U$1,0),FALSE)</f>
        <v>0.25</v>
      </c>
      <c r="AB202" s="3">
        <f>VLOOKUP($F202,Experiment!$A$2:$U$90,MATCH(Results!AB$1,Experiment!$A$1:$U$1,0),FALSE)</f>
        <v>0.625</v>
      </c>
      <c r="AC202" s="3">
        <f>VLOOKUP($F202,Experiment!$A$2:$U$90,MATCH(Results!AC$1,Experiment!$A$1:$U$1,0),FALSE)</f>
        <v>0.375</v>
      </c>
      <c r="AD202" s="2">
        <f>VLOOKUP($F202,Experiment!$A$2:$U$90,MATCH(Results!AD$1,Experiment!$A$1:$U$1,0),FALSE)</f>
        <v>-8.75</v>
      </c>
      <c r="AE202" s="2">
        <f>VLOOKUP($F202,Experiment!$A$2:$U$90,MATCH(Results!AE$1,Experiment!$A$1:$U$1,0),FALSE)</f>
        <v>2835.9375</v>
      </c>
      <c r="AF202" s="2">
        <f>VLOOKUP($F202,Experiment!$A$2:$U$90,MATCH(Results!AF$1,Experiment!$A$1:$U$1,0),FALSE)</f>
        <v>53.253521010351982</v>
      </c>
      <c r="AG202" s="3">
        <f>VLOOKUP($F202,Experiment!$A$2:$W$90,MATCH(Results!AG$1,Experiment!$A$1:$W$1,0),FALSE)</f>
        <v>0.82730419370997643</v>
      </c>
      <c r="AH202" s="3">
        <f>VLOOKUP($F202,Experiment!$A$2:$W$90,MATCH(Results!AH$1,Experiment!$A$1:$W$1,0),FALSE)</f>
        <v>0.38648875795104182</v>
      </c>
      <c r="AI202" s="3">
        <f>VLOOKUP($F202,Experiment!$A$2:$X$90,MATCH(Results!AI$1,Experiment!$A$1:$X$1,0),FALSE)</f>
        <v>0.61351124204895813</v>
      </c>
      <c r="AJ202" s="2">
        <f>Table1[[#This Row],[Gain]]^Table1[[#This Row],[θ]]</f>
        <v>133.87694139177151</v>
      </c>
      <c r="AK202" s="2">
        <f>-Table1[[#This Row],[λ]]*-Table1[[#This Row],[Loss]]^Table1[[#This Row],[θ]]</f>
        <v>172.23577024121218</v>
      </c>
      <c r="AL202" s="2">
        <f>Table1[[#This Row],[v_n_w_g]]-Table1[[#This Row],[v_n_w_l]]</f>
        <v>-38.35882884944067</v>
      </c>
      <c r="AM202" s="2">
        <f>IF(Table1[[#This Row],[diff_v]]&gt;=1,1,0)</f>
        <v>0</v>
      </c>
    </row>
    <row r="203" spans="1:39" hidden="1" x14ac:dyDescent="0.3">
      <c r="A203">
        <v>36</v>
      </c>
      <c r="B203" t="s">
        <v>43</v>
      </c>
      <c r="C203" s="22">
        <f>VLOOKUP(Table1[[#This Row],[Subject]],'Subject Profile'!$A$2:$E$8,4,FALSE)</f>
        <v>1.1960207441678836</v>
      </c>
      <c r="D203" s="22">
        <f>VLOOKUP(Table1[[#This Row],[Subject]],'Subject Profile'!$A$2:$E$8,5,FALSE)</f>
        <v>-1.6</v>
      </c>
      <c r="E203" t="s">
        <v>110</v>
      </c>
      <c r="F203" t="s">
        <v>91</v>
      </c>
      <c r="G203" t="s">
        <v>7</v>
      </c>
      <c r="H203">
        <f>IF(Table1[[#This Row],[decision]]="accept",1,0)</f>
        <v>1</v>
      </c>
      <c r="I203">
        <v>100</v>
      </c>
      <c r="J203">
        <v>1060</v>
      </c>
      <c r="K203">
        <v>1664288340</v>
      </c>
      <c r="L203">
        <v>3</v>
      </c>
      <c r="M203" t="str">
        <f>VLOOKUP($F203,Experiment!$A$2:$U$90,MATCH(Results!M$1,Experiment!$A$1:$U$1,0)+1,FALSE)</f>
        <v>G</v>
      </c>
      <c r="N203">
        <f>IF(Table1[[#This Row],[Impact]]="I",0,1)</f>
        <v>1</v>
      </c>
      <c r="O203" s="2">
        <f>VLOOKUP($F203,Experiment!$A$2:$U$90,MATCH(Results!O$1,Experiment!$A$1:$U$1,0),FALSE)</f>
        <v>-90</v>
      </c>
      <c r="P203" s="3">
        <f>VLOOKUP($F203,Experiment!$A$2:$U$90,MATCH(Results!P$1,Experiment!$A$1:$U$1,0),FALSE)</f>
        <v>0.5</v>
      </c>
      <c r="Q203" s="2">
        <f>VLOOKUP($F203,Experiment!$A$2:$U$90,MATCH(Results!Q$1,Experiment!$A$1:$U$1,0),FALSE)</f>
        <v>100</v>
      </c>
      <c r="R203" s="3">
        <f>VLOOKUP($F203,Experiment!$A$2:$U$90,MATCH(Results!R$1,Experiment!$A$1:$U$1,0),FALSE)</f>
        <v>0.5</v>
      </c>
      <c r="S203" s="2">
        <f>VLOOKUP($F203,Experiment!$A$2:$U$90,MATCH(Results!S$1,Experiment!$A$1:$U$1,0),FALSE)</f>
        <v>5</v>
      </c>
      <c r="T203" s="2">
        <f>VLOOKUP($F203,Experiment!$A$2:$U$90,MATCH(Results!T$1,Experiment!$A$1:$U$1,0),FALSE)</f>
        <v>9025</v>
      </c>
      <c r="U203" s="2">
        <f>VLOOKUP($F203,Experiment!$A$2:$U$90,MATCH(Results!U$1,Experiment!$A$1:$U$1,0),FALSE)</f>
        <v>95</v>
      </c>
      <c r="V203" s="2">
        <f>VLOOKUP($F203,Experiment!$A$2:$U$90,MATCH(Results!V$1,Experiment!$A$1:$U$1,0),FALSE)</f>
        <v>4</v>
      </c>
      <c r="W203" s="3">
        <f>VLOOKUP($F203,Experiment!$A$2:$U$90,MATCH(Results!W$1,Experiment!$A$1:$U$1,0),FALSE)</f>
        <v>0.25</v>
      </c>
      <c r="X203" s="3">
        <f>VLOOKUP($F203,Experiment!$A$2:$U$90,MATCH(Results!X$1,Experiment!$A$1:$U$1,0),FALSE)</f>
        <v>0.75</v>
      </c>
      <c r="Y203" s="2">
        <f>VLOOKUP($F203,Experiment!$A$2:$U$90,MATCH(Results!Y$1,Experiment!$A$1:$U$1,0),FALSE)</f>
        <v>1</v>
      </c>
      <c r="Z203" s="3">
        <f>VLOOKUP($F203,Experiment!$A$2:$U$90,MATCH(Results!Z$1,Experiment!$A$1:$U$1,0),FALSE)</f>
        <v>0.25</v>
      </c>
      <c r="AA203" s="3">
        <f>VLOOKUP($F203,Experiment!$A$2:$U$90,MATCH(Results!AA$1,Experiment!$A$1:$U$1,0),FALSE)</f>
        <v>0.5</v>
      </c>
      <c r="AB203" s="3">
        <f>VLOOKUP($F203,Experiment!$A$2:$U$90,MATCH(Results!AB$1,Experiment!$A$1:$U$1,0),FALSE)</f>
        <v>0.375</v>
      </c>
      <c r="AC203" s="3">
        <f>VLOOKUP($F203,Experiment!$A$2:$U$90,MATCH(Results!AC$1,Experiment!$A$1:$U$1,0),FALSE)</f>
        <v>0.625</v>
      </c>
      <c r="AD203" s="2">
        <f>VLOOKUP($F203,Experiment!$A$2:$U$90,MATCH(Results!AD$1,Experiment!$A$1:$U$1,0),FALSE)</f>
        <v>28.75</v>
      </c>
      <c r="AE203" s="2">
        <f>VLOOKUP($F203,Experiment!$A$2:$U$90,MATCH(Results!AE$1,Experiment!$A$1:$U$1,0),FALSE)</f>
        <v>8460.9375</v>
      </c>
      <c r="AF203" s="2">
        <f>VLOOKUP($F203,Experiment!$A$2:$U$90,MATCH(Results!AF$1,Experiment!$A$1:$U$1,0),FALSE)</f>
        <v>91.983354472426157</v>
      </c>
      <c r="AG203" s="3">
        <f>VLOOKUP($F203,Experiment!$A$2:$W$90,MATCH(Results!AG$1,Experiment!$A$1:$W$1,0),FALSE)</f>
        <v>1</v>
      </c>
      <c r="AH203" s="3">
        <f>VLOOKUP($F203,Experiment!$A$2:$W$90,MATCH(Results!AH$1,Experiment!$A$1:$W$1,0),FALSE)</f>
        <v>0.625</v>
      </c>
      <c r="AI203" s="3">
        <f>VLOOKUP($F203,Experiment!$A$2:$X$90,MATCH(Results!AI$1,Experiment!$A$1:$X$1,0),FALSE)</f>
        <v>0.375</v>
      </c>
      <c r="AJ203" s="2">
        <f>Table1[[#This Row],[Gain]]^Table1[[#This Row],[θ]]</f>
        <v>246.6274930269494</v>
      </c>
      <c r="AK203" s="2">
        <f>-Table1[[#This Row],[λ]]*-Table1[[#This Row],[Loss]]^Table1[[#This Row],[θ]]</f>
        <v>347.88408658650894</v>
      </c>
      <c r="AL203" s="2">
        <f>Table1[[#This Row],[v_n_w_g]]-Table1[[#This Row],[v_n_w_l]]</f>
        <v>-101.25659355955955</v>
      </c>
      <c r="AM203" s="2">
        <f>IF(Table1[[#This Row],[diff_v]]&gt;=1,1,0)</f>
        <v>0</v>
      </c>
    </row>
    <row r="204" spans="1:39" hidden="1" x14ac:dyDescent="0.3">
      <c r="A204">
        <v>37</v>
      </c>
      <c r="B204" t="s">
        <v>43</v>
      </c>
      <c r="C204" s="22">
        <f>VLOOKUP(Table1[[#This Row],[Subject]],'Subject Profile'!$A$2:$E$8,4,FALSE)</f>
        <v>1.1960207441678836</v>
      </c>
      <c r="D204" s="22">
        <f>VLOOKUP(Table1[[#This Row],[Subject]],'Subject Profile'!$A$2:$E$8,5,FALSE)</f>
        <v>-1.6</v>
      </c>
      <c r="E204" t="s">
        <v>110</v>
      </c>
      <c r="F204" t="s">
        <v>82</v>
      </c>
      <c r="G204" t="s">
        <v>5</v>
      </c>
      <c r="H204">
        <f>IF(Table1[[#This Row],[decision]]="accept",1,0)</f>
        <v>0</v>
      </c>
      <c r="I204">
        <v>0</v>
      </c>
      <c r="J204">
        <v>1060</v>
      </c>
      <c r="K204">
        <v>1664288343</v>
      </c>
      <c r="L204">
        <v>3</v>
      </c>
      <c r="M204" t="str">
        <f>VLOOKUP($F204,Experiment!$A$2:$U$90,MATCH(Results!M$1,Experiment!$A$1:$U$1,0)+1,FALSE)</f>
        <v>G</v>
      </c>
      <c r="N204">
        <f>IF(Table1[[#This Row],[Impact]]="I",0,1)</f>
        <v>1</v>
      </c>
      <c r="O204" s="2">
        <f>VLOOKUP($F204,Experiment!$A$2:$U$90,MATCH(Results!O$1,Experiment!$A$1:$U$1,0),FALSE)</f>
        <v>-10</v>
      </c>
      <c r="P204" s="3">
        <f>VLOOKUP($F204,Experiment!$A$2:$U$90,MATCH(Results!P$1,Experiment!$A$1:$U$1,0),FALSE)</f>
        <v>0.5</v>
      </c>
      <c r="Q204" s="2">
        <f>VLOOKUP($F204,Experiment!$A$2:$U$90,MATCH(Results!Q$1,Experiment!$A$1:$U$1,0),FALSE)</f>
        <v>0</v>
      </c>
      <c r="R204" s="3">
        <f>VLOOKUP($F204,Experiment!$A$2:$U$90,MATCH(Results!R$1,Experiment!$A$1:$U$1,0),FALSE)</f>
        <v>0.5</v>
      </c>
      <c r="S204" s="2">
        <f>VLOOKUP($F204,Experiment!$A$2:$U$90,MATCH(Results!S$1,Experiment!$A$1:$U$1,0),FALSE)</f>
        <v>-5</v>
      </c>
      <c r="T204" s="2">
        <f>VLOOKUP($F204,Experiment!$A$2:$U$90,MATCH(Results!T$1,Experiment!$A$1:$U$1,0),FALSE)</f>
        <v>25</v>
      </c>
      <c r="U204" s="2">
        <f>VLOOKUP($F204,Experiment!$A$2:$U$90,MATCH(Results!U$1,Experiment!$A$1:$U$1,0),FALSE)</f>
        <v>5</v>
      </c>
      <c r="V204" s="2">
        <f>VLOOKUP($F204,Experiment!$A$2:$U$90,MATCH(Results!V$1,Experiment!$A$1:$U$1,0),FALSE)</f>
        <v>2</v>
      </c>
      <c r="W204" s="3">
        <f>VLOOKUP($F204,Experiment!$A$2:$U$90,MATCH(Results!W$1,Experiment!$A$1:$U$1,0),FALSE)</f>
        <v>0.25</v>
      </c>
      <c r="X204" s="3">
        <f>VLOOKUP($F204,Experiment!$A$2:$U$90,MATCH(Results!X$1,Experiment!$A$1:$U$1,0),FALSE)</f>
        <v>0.75</v>
      </c>
      <c r="Y204" s="2">
        <f>VLOOKUP($F204,Experiment!$A$2:$U$90,MATCH(Results!Y$1,Experiment!$A$1:$U$1,0),FALSE)</f>
        <v>2</v>
      </c>
      <c r="Z204" s="3">
        <f>VLOOKUP($F204,Experiment!$A$2:$U$90,MATCH(Results!Z$1,Experiment!$A$1:$U$1,0),FALSE)</f>
        <v>0.5</v>
      </c>
      <c r="AA204" s="3">
        <f>VLOOKUP($F204,Experiment!$A$2:$U$90,MATCH(Results!AA$1,Experiment!$A$1:$U$1,0),FALSE)</f>
        <v>0.25</v>
      </c>
      <c r="AB204" s="3">
        <f>VLOOKUP($F204,Experiment!$A$2:$U$90,MATCH(Results!AB$1,Experiment!$A$1:$U$1,0),FALSE)</f>
        <v>0.625</v>
      </c>
      <c r="AC204" s="3">
        <f>VLOOKUP($F204,Experiment!$A$2:$U$90,MATCH(Results!AC$1,Experiment!$A$1:$U$1,0),FALSE)</f>
        <v>0.375</v>
      </c>
      <c r="AD204" s="2">
        <f>VLOOKUP($F204,Experiment!$A$2:$U$90,MATCH(Results!AD$1,Experiment!$A$1:$U$1,0),FALSE)</f>
        <v>-6.25</v>
      </c>
      <c r="AE204" s="2">
        <f>VLOOKUP($F204,Experiment!$A$2:$U$90,MATCH(Results!AE$1,Experiment!$A$1:$U$1,0),FALSE)</f>
        <v>23.4375</v>
      </c>
      <c r="AF204" s="2">
        <f>VLOOKUP($F204,Experiment!$A$2:$U$90,MATCH(Results!AF$1,Experiment!$A$1:$U$1,0),FALSE)</f>
        <v>4.8412291827592711</v>
      </c>
      <c r="AG204" s="3">
        <f>VLOOKUP($F204,Experiment!$A$2:$W$90,MATCH(Results!AG$1,Experiment!$A$1:$W$1,0),FALSE)</f>
        <v>0.82730419370997643</v>
      </c>
      <c r="AH204" s="3">
        <f>VLOOKUP($F204,Experiment!$A$2:$W$90,MATCH(Results!AH$1,Experiment!$A$1:$W$1,0),FALSE)</f>
        <v>0.38648875795104182</v>
      </c>
      <c r="AI204" s="3">
        <f>VLOOKUP($F204,Experiment!$A$2:$X$90,MATCH(Results!AI$1,Experiment!$A$1:$X$1,0),FALSE)</f>
        <v>0.61351124204895813</v>
      </c>
      <c r="AJ204" s="2">
        <f>Table1[[#This Row],[Gain]]^Table1[[#This Row],[θ]]</f>
        <v>0</v>
      </c>
      <c r="AK204" s="2">
        <f>-Table1[[#This Row],[λ]]*-Table1[[#This Row],[Loss]]^Table1[[#This Row],[θ]]</f>
        <v>25.127005037389367</v>
      </c>
      <c r="AL204" s="2">
        <f>Table1[[#This Row],[v_n_w_g]]-Table1[[#This Row],[v_n_w_l]]</f>
        <v>-25.127005037389367</v>
      </c>
      <c r="AM204" s="2">
        <f>IF(Table1[[#This Row],[diff_v]]&gt;=1,1,0)</f>
        <v>0</v>
      </c>
    </row>
    <row r="205" spans="1:39" hidden="1" x14ac:dyDescent="0.3">
      <c r="A205">
        <v>38</v>
      </c>
      <c r="B205" t="s">
        <v>43</v>
      </c>
      <c r="C205" s="22">
        <f>VLOOKUP(Table1[[#This Row],[Subject]],'Subject Profile'!$A$2:$E$8,4,FALSE)</f>
        <v>1.1960207441678836</v>
      </c>
      <c r="D205" s="22">
        <f>VLOOKUP(Table1[[#This Row],[Subject]],'Subject Profile'!$A$2:$E$8,5,FALSE)</f>
        <v>-1.6</v>
      </c>
      <c r="E205" t="s">
        <v>110</v>
      </c>
      <c r="F205" t="s">
        <v>55</v>
      </c>
      <c r="G205" t="s">
        <v>56</v>
      </c>
      <c r="H205">
        <f>IF(Table1[[#This Row],[decision]]="accept",1,0)</f>
        <v>0</v>
      </c>
      <c r="I205">
        <v>0</v>
      </c>
      <c r="J205">
        <v>1060</v>
      </c>
      <c r="K205">
        <v>1664288356</v>
      </c>
      <c r="L205">
        <v>13</v>
      </c>
      <c r="M205" t="str">
        <f>VLOOKUP($F205,Experiment!$A$2:$U$90,MATCH(Results!M$1,Experiment!$A$1:$U$1,0)+1,FALSE)</f>
        <v>R</v>
      </c>
      <c r="N205">
        <f>IF(Table1[[#This Row],[Impact]]="I",0,1)</f>
        <v>1</v>
      </c>
      <c r="O205" s="2">
        <f>VLOOKUP($F205,Experiment!$A$2:$U$90,MATCH(Results!O$1,Experiment!$A$1:$U$1,0),FALSE)</f>
        <v>0</v>
      </c>
      <c r="P205" s="3">
        <f>VLOOKUP($F205,Experiment!$A$2:$U$90,MATCH(Results!P$1,Experiment!$A$1:$U$1,0),FALSE)</f>
        <v>0</v>
      </c>
      <c r="Q205" s="2">
        <f>VLOOKUP($F205,Experiment!$A$2:$U$90,MATCH(Results!Q$1,Experiment!$A$1:$U$1,0),FALSE)</f>
        <v>0</v>
      </c>
      <c r="R205" s="3">
        <f>VLOOKUP($F205,Experiment!$A$2:$U$90,MATCH(Results!R$1,Experiment!$A$1:$U$1,0),FALSE)</f>
        <v>0</v>
      </c>
      <c r="S205" s="2">
        <f>VLOOKUP($F205,Experiment!$A$2:$U$90,MATCH(Results!S$1,Experiment!$A$1:$U$1,0),FALSE)</f>
        <v>0</v>
      </c>
      <c r="T205" s="2">
        <f>VLOOKUP($F205,Experiment!$A$2:$U$90,MATCH(Results!T$1,Experiment!$A$1:$U$1,0),FALSE)</f>
        <v>0</v>
      </c>
      <c r="U205" s="2">
        <f>VLOOKUP($F205,Experiment!$A$2:$U$90,MATCH(Results!U$1,Experiment!$A$1:$U$1,0),FALSE)</f>
        <v>0</v>
      </c>
      <c r="V205" s="2">
        <f>VLOOKUP($F205,Experiment!$A$2:$U$90,MATCH(Results!V$1,Experiment!$A$1:$U$1,0),FALSE)</f>
        <v>0</v>
      </c>
      <c r="W205" s="3">
        <f>VLOOKUP($F205,Experiment!$A$2:$U$90,MATCH(Results!W$1,Experiment!$A$1:$U$1,0),FALSE)</f>
        <v>0</v>
      </c>
      <c r="X205" s="3">
        <f>VLOOKUP($F205,Experiment!$A$2:$U$90,MATCH(Results!X$1,Experiment!$A$1:$U$1,0),FALSE)</f>
        <v>0</v>
      </c>
      <c r="Y205" s="2">
        <f>VLOOKUP($F205,Experiment!$A$2:$U$90,MATCH(Results!Y$1,Experiment!$A$1:$U$1,0),FALSE)</f>
        <v>0</v>
      </c>
      <c r="Z205" s="3">
        <f>VLOOKUP($F205,Experiment!$A$2:$U$90,MATCH(Results!Z$1,Experiment!$A$1:$U$1,0),FALSE)</f>
        <v>0</v>
      </c>
      <c r="AA205" s="3">
        <f>VLOOKUP($F205,Experiment!$A$2:$U$90,MATCH(Results!AA$1,Experiment!$A$1:$U$1,0),FALSE)</f>
        <v>0</v>
      </c>
      <c r="AB205" s="3">
        <f>VLOOKUP($F205,Experiment!$A$2:$U$90,MATCH(Results!AB$1,Experiment!$A$1:$U$1,0),FALSE)</f>
        <v>0</v>
      </c>
      <c r="AC205" s="3">
        <f>VLOOKUP($F205,Experiment!$A$2:$U$90,MATCH(Results!AC$1,Experiment!$A$1:$U$1,0),FALSE)</f>
        <v>0</v>
      </c>
      <c r="AD205" s="2">
        <f>VLOOKUP($F205,Experiment!$A$2:$U$90,MATCH(Results!AD$1,Experiment!$A$1:$U$1,0),FALSE)</f>
        <v>0</v>
      </c>
      <c r="AE205" s="2">
        <f>VLOOKUP($F205,Experiment!$A$2:$U$90,MATCH(Results!AE$1,Experiment!$A$1:$U$1,0),FALSE)</f>
        <v>0</v>
      </c>
      <c r="AF205" s="2">
        <f>VLOOKUP($F205,Experiment!$A$2:$U$90,MATCH(Results!AF$1,Experiment!$A$1:$U$1,0),FALSE)</f>
        <v>0</v>
      </c>
      <c r="AG205" s="2"/>
      <c r="AH205" s="3">
        <f>VLOOKUP($F205,Experiment!$A$2:$W$90,MATCH(Results!AH$1,Experiment!$A$1:$W$1,0),FALSE)</f>
        <v>0</v>
      </c>
      <c r="AI205" s="2">
        <f>VLOOKUP($F205,Experiment!$A$2:$X$90,MATCH(Results!AI$1,Experiment!$A$1:$X$1,0),FALSE)</f>
        <v>0</v>
      </c>
      <c r="AJ205" s="2">
        <f>Table1[[#This Row],[Gain]]^Table1[[#This Row],[θ]]</f>
        <v>0</v>
      </c>
      <c r="AK205" s="2">
        <f>-Table1[[#This Row],[λ]]*-Table1[[#This Row],[Loss]]^Table1[[#This Row],[θ]]</f>
        <v>0</v>
      </c>
      <c r="AL205" s="2">
        <f>Table1[[#This Row],[v_n_w_g]]-Table1[[#This Row],[v_n_w_l]]</f>
        <v>0</v>
      </c>
      <c r="AM205" s="2">
        <f>IF(Table1[[#This Row],[diff_v]]&gt;=1,1,0)</f>
        <v>0</v>
      </c>
    </row>
    <row r="206" spans="1:39" hidden="1" x14ac:dyDescent="0.3">
      <c r="A206">
        <v>39</v>
      </c>
      <c r="B206" t="s">
        <v>43</v>
      </c>
      <c r="C206" s="22">
        <f>VLOOKUP(Table1[[#This Row],[Subject]],'Subject Profile'!$A$2:$E$8,4,FALSE)</f>
        <v>1.1960207441678836</v>
      </c>
      <c r="D206" s="22">
        <f>VLOOKUP(Table1[[#This Row],[Subject]],'Subject Profile'!$A$2:$E$8,5,FALSE)</f>
        <v>-1.6</v>
      </c>
      <c r="E206" t="s">
        <v>110</v>
      </c>
      <c r="F206" t="s">
        <v>54</v>
      </c>
      <c r="G206" t="s">
        <v>5</v>
      </c>
      <c r="H206">
        <f>IF(Table1[[#This Row],[decision]]="accept",1,0)</f>
        <v>0</v>
      </c>
      <c r="I206">
        <v>0</v>
      </c>
      <c r="J206">
        <v>1060</v>
      </c>
      <c r="K206">
        <v>1664288362</v>
      </c>
      <c r="L206">
        <v>6</v>
      </c>
      <c r="M206" t="str">
        <f>VLOOKUP($F206,Experiment!$A$2:$U$90,MATCH(Results!M$1,Experiment!$A$1:$U$1,0)+1,FALSE)</f>
        <v>I</v>
      </c>
      <c r="N206">
        <f>IF(Table1[[#This Row],[Impact]]="I",0,1)</f>
        <v>0</v>
      </c>
      <c r="O206" s="2">
        <f>VLOOKUP($F206,Experiment!$A$2:$U$90,MATCH(Results!O$1,Experiment!$A$1:$U$1,0),FALSE)</f>
        <v>-50</v>
      </c>
      <c r="P206" s="3">
        <f>VLOOKUP($F206,Experiment!$A$2:$U$90,MATCH(Results!P$1,Experiment!$A$1:$U$1,0),FALSE)</f>
        <v>0.5</v>
      </c>
      <c r="Q206" s="2">
        <f>VLOOKUP($F206,Experiment!$A$2:$U$90,MATCH(Results!Q$1,Experiment!$A$1:$U$1,0),FALSE)</f>
        <v>40</v>
      </c>
      <c r="R206" s="3">
        <f>VLOOKUP($F206,Experiment!$A$2:$U$90,MATCH(Results!R$1,Experiment!$A$1:$U$1,0),FALSE)</f>
        <v>0.5</v>
      </c>
      <c r="S206" s="2">
        <f>VLOOKUP($F206,Experiment!$A$2:$U$90,MATCH(Results!S$1,Experiment!$A$1:$U$1,0),FALSE)</f>
        <v>-5</v>
      </c>
      <c r="T206" s="2">
        <f>VLOOKUP($F206,Experiment!$A$2:$U$90,MATCH(Results!T$1,Experiment!$A$1:$U$1,0),FALSE)</f>
        <v>2025</v>
      </c>
      <c r="U206" s="2">
        <f>VLOOKUP($F206,Experiment!$A$2:$U$90,MATCH(Results!U$1,Experiment!$A$1:$U$1,0),FALSE)</f>
        <v>45</v>
      </c>
      <c r="V206" s="2">
        <f>VLOOKUP($F206,Experiment!$A$2:$U$90,MATCH(Results!V$1,Experiment!$A$1:$U$1,0),FALSE)</f>
        <v>4</v>
      </c>
      <c r="W206" s="3">
        <f>VLOOKUP($F206,Experiment!$A$2:$U$90,MATCH(Results!W$1,Experiment!$A$1:$U$1,0),FALSE)</f>
        <v>0.25</v>
      </c>
      <c r="X206" s="3">
        <f>VLOOKUP($F206,Experiment!$A$2:$U$90,MATCH(Results!X$1,Experiment!$A$1:$U$1,0),FALSE)</f>
        <v>0.75</v>
      </c>
      <c r="Y206" s="2">
        <f>VLOOKUP($F206,Experiment!$A$2:$U$90,MATCH(Results!Y$1,Experiment!$A$1:$U$1,0),FALSE)</f>
        <v>1</v>
      </c>
      <c r="Z206" s="3">
        <f>VLOOKUP($F206,Experiment!$A$2:$U$90,MATCH(Results!Z$1,Experiment!$A$1:$U$1,0),FALSE)</f>
        <v>0.25</v>
      </c>
      <c r="AA206" s="3">
        <f>VLOOKUP($F206,Experiment!$A$2:$U$90,MATCH(Results!AA$1,Experiment!$A$1:$U$1,0),FALSE)</f>
        <v>0.5</v>
      </c>
      <c r="AB206" s="3">
        <f>VLOOKUP($F206,Experiment!$A$2:$U$90,MATCH(Results!AB$1,Experiment!$A$1:$U$1,0),FALSE)</f>
        <v>0.375</v>
      </c>
      <c r="AC206" s="3">
        <f>VLOOKUP($F206,Experiment!$A$2:$U$90,MATCH(Results!AC$1,Experiment!$A$1:$U$1,0),FALSE)</f>
        <v>0.625</v>
      </c>
      <c r="AD206" s="2">
        <f>VLOOKUP($F206,Experiment!$A$2:$U$90,MATCH(Results!AD$1,Experiment!$A$1:$U$1,0),FALSE)</f>
        <v>6.25</v>
      </c>
      <c r="AE206" s="2">
        <f>VLOOKUP($F206,Experiment!$A$2:$U$90,MATCH(Results!AE$1,Experiment!$A$1:$U$1,0),FALSE)</f>
        <v>1898.4375</v>
      </c>
      <c r="AF206" s="2">
        <f>VLOOKUP($F206,Experiment!$A$2:$U$90,MATCH(Results!AF$1,Experiment!$A$1:$U$1,0),FALSE)</f>
        <v>43.571062644833439</v>
      </c>
      <c r="AG206" s="3">
        <f>VLOOKUP($F206,Experiment!$A$2:$W$90,MATCH(Results!AG$1,Experiment!$A$1:$W$1,0),FALSE)</f>
        <v>1</v>
      </c>
      <c r="AH206" s="3">
        <f>VLOOKUP($F206,Experiment!$A$2:$W$90,MATCH(Results!AH$1,Experiment!$A$1:$W$1,0),FALSE)</f>
        <v>0.625</v>
      </c>
      <c r="AI206" s="3">
        <f>VLOOKUP($F206,Experiment!$A$2:$X$90,MATCH(Results!AI$1,Experiment!$A$1:$X$1,0),FALSE)</f>
        <v>0.375</v>
      </c>
      <c r="AJ206" s="2">
        <f>Table1[[#This Row],[Gain]]^Table1[[#This Row],[θ]]</f>
        <v>82.432217522931154</v>
      </c>
      <c r="AK206" s="2">
        <f>-Table1[[#This Row],[λ]]*-Table1[[#This Row],[Loss]]^Table1[[#This Row],[θ]]</f>
        <v>172.23577024121218</v>
      </c>
      <c r="AL206" s="2">
        <f>Table1[[#This Row],[v_n_w_g]]-Table1[[#This Row],[v_n_w_l]]</f>
        <v>-89.803552718281026</v>
      </c>
      <c r="AM206" s="2">
        <f>IF(Table1[[#This Row],[diff_v]]&gt;=1,1,0)</f>
        <v>0</v>
      </c>
    </row>
    <row r="207" spans="1:39" hidden="1" x14ac:dyDescent="0.3">
      <c r="A207">
        <v>40</v>
      </c>
      <c r="B207" t="s">
        <v>43</v>
      </c>
      <c r="C207" s="22">
        <f>VLOOKUP(Table1[[#This Row],[Subject]],'Subject Profile'!$A$2:$E$8,4,FALSE)</f>
        <v>1.1960207441678836</v>
      </c>
      <c r="D207" s="22">
        <f>VLOOKUP(Table1[[#This Row],[Subject]],'Subject Profile'!$A$2:$E$8,5,FALSE)</f>
        <v>-1.6</v>
      </c>
      <c r="E207" t="s">
        <v>110</v>
      </c>
      <c r="F207" t="s">
        <v>51</v>
      </c>
      <c r="G207" t="s">
        <v>5</v>
      </c>
      <c r="H207">
        <f>IF(Table1[[#This Row],[decision]]="accept",1,0)</f>
        <v>0</v>
      </c>
      <c r="I207">
        <v>0</v>
      </c>
      <c r="J207">
        <v>1060</v>
      </c>
      <c r="K207">
        <v>1664288365</v>
      </c>
      <c r="L207">
        <v>3</v>
      </c>
      <c r="M207" t="str">
        <f>VLOOKUP($F207,Experiment!$A$2:$U$90,MATCH(Results!M$1,Experiment!$A$1:$U$1,0)+1,FALSE)</f>
        <v>I</v>
      </c>
      <c r="N207">
        <f>IF(Table1[[#This Row],[Impact]]="I",0,1)</f>
        <v>0</v>
      </c>
      <c r="O207" s="2">
        <f>VLOOKUP($F207,Experiment!$A$2:$U$90,MATCH(Results!O$1,Experiment!$A$1:$U$1,0),FALSE)</f>
        <v>-90</v>
      </c>
      <c r="P207" s="3">
        <f>VLOOKUP($F207,Experiment!$A$2:$U$90,MATCH(Results!P$1,Experiment!$A$1:$U$1,0),FALSE)</f>
        <v>0.5</v>
      </c>
      <c r="Q207" s="2">
        <f>VLOOKUP($F207,Experiment!$A$2:$U$90,MATCH(Results!Q$1,Experiment!$A$1:$U$1,0),FALSE)</f>
        <v>80</v>
      </c>
      <c r="R207" s="3">
        <f>VLOOKUP($F207,Experiment!$A$2:$U$90,MATCH(Results!R$1,Experiment!$A$1:$U$1,0),FALSE)</f>
        <v>0.5</v>
      </c>
      <c r="S207" s="2">
        <f>VLOOKUP($F207,Experiment!$A$2:$U$90,MATCH(Results!S$1,Experiment!$A$1:$U$1,0),FALSE)</f>
        <v>-5</v>
      </c>
      <c r="T207" s="2">
        <f>VLOOKUP($F207,Experiment!$A$2:$U$90,MATCH(Results!T$1,Experiment!$A$1:$U$1,0),FALSE)</f>
        <v>7225</v>
      </c>
      <c r="U207" s="2">
        <f>VLOOKUP($F207,Experiment!$A$2:$U$90,MATCH(Results!U$1,Experiment!$A$1:$U$1,0),FALSE)</f>
        <v>85</v>
      </c>
      <c r="V207" s="2">
        <f>VLOOKUP($F207,Experiment!$A$2:$U$90,MATCH(Results!V$1,Experiment!$A$1:$U$1,0),FALSE)</f>
        <v>4</v>
      </c>
      <c r="W207" s="3">
        <f>VLOOKUP($F207,Experiment!$A$2:$U$90,MATCH(Results!W$1,Experiment!$A$1:$U$1,0),FALSE)</f>
        <v>0.25</v>
      </c>
      <c r="X207" s="3">
        <f>VLOOKUP($F207,Experiment!$A$2:$U$90,MATCH(Results!X$1,Experiment!$A$1:$U$1,0),FALSE)</f>
        <v>0.75</v>
      </c>
      <c r="Y207" s="2">
        <f>VLOOKUP($F207,Experiment!$A$2:$U$90,MATCH(Results!Y$1,Experiment!$A$1:$U$1,0),FALSE)</f>
        <v>1</v>
      </c>
      <c r="Z207" s="3">
        <f>VLOOKUP($F207,Experiment!$A$2:$U$90,MATCH(Results!Z$1,Experiment!$A$1:$U$1,0),FALSE)</f>
        <v>0.25</v>
      </c>
      <c r="AA207" s="3">
        <f>VLOOKUP($F207,Experiment!$A$2:$U$90,MATCH(Results!AA$1,Experiment!$A$1:$U$1,0),FALSE)</f>
        <v>0.5</v>
      </c>
      <c r="AB207" s="3">
        <f>VLOOKUP($F207,Experiment!$A$2:$U$90,MATCH(Results!AB$1,Experiment!$A$1:$U$1,0),FALSE)</f>
        <v>0.375</v>
      </c>
      <c r="AC207" s="3">
        <f>VLOOKUP($F207,Experiment!$A$2:$U$90,MATCH(Results!AC$1,Experiment!$A$1:$U$1,0),FALSE)</f>
        <v>0.625</v>
      </c>
      <c r="AD207" s="2">
        <f>VLOOKUP($F207,Experiment!$A$2:$U$90,MATCH(Results!AD$1,Experiment!$A$1:$U$1,0),FALSE)</f>
        <v>16.25</v>
      </c>
      <c r="AE207" s="2">
        <f>VLOOKUP($F207,Experiment!$A$2:$U$90,MATCH(Results!AE$1,Experiment!$A$1:$U$1,0),FALSE)</f>
        <v>6773.4375</v>
      </c>
      <c r="AF207" s="2">
        <f>VLOOKUP($F207,Experiment!$A$2:$U$90,MATCH(Results!AF$1,Experiment!$A$1:$U$1,0),FALSE)</f>
        <v>82.300896106907615</v>
      </c>
      <c r="AG207" s="3">
        <f>VLOOKUP($F207,Experiment!$A$2:$W$90,MATCH(Results!AG$1,Experiment!$A$1:$W$1,0),FALSE)</f>
        <v>1</v>
      </c>
      <c r="AH207" s="3">
        <f>VLOOKUP($F207,Experiment!$A$2:$W$90,MATCH(Results!AH$1,Experiment!$A$1:$W$1,0),FALSE)</f>
        <v>0.625</v>
      </c>
      <c r="AI207" s="3">
        <f>VLOOKUP($F207,Experiment!$A$2:$X$90,MATCH(Results!AI$1,Experiment!$A$1:$X$1,0),FALSE)</f>
        <v>0.375</v>
      </c>
      <c r="AJ207" s="2">
        <f>Table1[[#This Row],[Gain]]^Table1[[#This Row],[θ]]</f>
        <v>188.85787660819494</v>
      </c>
      <c r="AK207" s="2">
        <f>-Table1[[#This Row],[λ]]*-Table1[[#This Row],[Loss]]^Table1[[#This Row],[θ]]</f>
        <v>347.88408658650894</v>
      </c>
      <c r="AL207" s="2">
        <f>Table1[[#This Row],[v_n_w_g]]-Table1[[#This Row],[v_n_w_l]]</f>
        <v>-159.026209978314</v>
      </c>
      <c r="AM207" s="2">
        <f>IF(Table1[[#This Row],[diff_v]]&gt;=1,1,0)</f>
        <v>0</v>
      </c>
    </row>
    <row r="208" spans="1:39" hidden="1" x14ac:dyDescent="0.3">
      <c r="A208">
        <v>41</v>
      </c>
      <c r="B208" t="s">
        <v>43</v>
      </c>
      <c r="C208" s="22">
        <f>VLOOKUP(Table1[[#This Row],[Subject]],'Subject Profile'!$A$2:$E$8,4,FALSE)</f>
        <v>1.1960207441678836</v>
      </c>
      <c r="D208" s="22">
        <f>VLOOKUP(Table1[[#This Row],[Subject]],'Subject Profile'!$A$2:$E$8,5,FALSE)</f>
        <v>-1.6</v>
      </c>
      <c r="E208" t="s">
        <v>110</v>
      </c>
      <c r="F208" t="s">
        <v>88</v>
      </c>
      <c r="G208" t="s">
        <v>5</v>
      </c>
      <c r="H208">
        <f>IF(Table1[[#This Row],[decision]]="accept",1,0)</f>
        <v>0</v>
      </c>
      <c r="I208">
        <v>0</v>
      </c>
      <c r="J208">
        <v>1060</v>
      </c>
      <c r="K208">
        <v>1664288368</v>
      </c>
      <c r="L208">
        <v>3</v>
      </c>
      <c r="M208" t="str">
        <f>VLOOKUP($F208,Experiment!$A$2:$U$90,MATCH(Results!M$1,Experiment!$A$1:$U$1,0)+1,FALSE)</f>
        <v>I</v>
      </c>
      <c r="N208">
        <f>IF(Table1[[#This Row],[Impact]]="I",0,1)</f>
        <v>0</v>
      </c>
      <c r="O208" s="2">
        <f>VLOOKUP($F208,Experiment!$A$2:$U$90,MATCH(Results!O$1,Experiment!$A$1:$U$1,0),FALSE)</f>
        <v>-50</v>
      </c>
      <c r="P208" s="3">
        <f>VLOOKUP($F208,Experiment!$A$2:$U$90,MATCH(Results!P$1,Experiment!$A$1:$U$1,0),FALSE)</f>
        <v>0.5</v>
      </c>
      <c r="Q208" s="2">
        <f>VLOOKUP($F208,Experiment!$A$2:$U$90,MATCH(Results!Q$1,Experiment!$A$1:$U$1,0),FALSE)</f>
        <v>60</v>
      </c>
      <c r="R208" s="3">
        <f>VLOOKUP($F208,Experiment!$A$2:$U$90,MATCH(Results!R$1,Experiment!$A$1:$U$1,0),FALSE)</f>
        <v>0.5</v>
      </c>
      <c r="S208" s="2">
        <f>VLOOKUP($F208,Experiment!$A$2:$U$90,MATCH(Results!S$1,Experiment!$A$1:$U$1,0),FALSE)</f>
        <v>5</v>
      </c>
      <c r="T208" s="2">
        <f>VLOOKUP($F208,Experiment!$A$2:$U$90,MATCH(Results!T$1,Experiment!$A$1:$U$1,0),FALSE)</f>
        <v>3025</v>
      </c>
      <c r="U208" s="2">
        <f>VLOOKUP($F208,Experiment!$A$2:$U$90,MATCH(Results!U$1,Experiment!$A$1:$U$1,0),FALSE)</f>
        <v>55</v>
      </c>
      <c r="V208" s="2">
        <f>VLOOKUP($F208,Experiment!$A$2:$U$90,MATCH(Results!V$1,Experiment!$A$1:$U$1,0),FALSE)</f>
        <v>2</v>
      </c>
      <c r="W208" s="3">
        <f>VLOOKUP($F208,Experiment!$A$2:$U$90,MATCH(Results!W$1,Experiment!$A$1:$U$1,0),FALSE)</f>
        <v>0.25</v>
      </c>
      <c r="X208" s="3">
        <f>VLOOKUP($F208,Experiment!$A$2:$U$90,MATCH(Results!X$1,Experiment!$A$1:$U$1,0),FALSE)</f>
        <v>0.75</v>
      </c>
      <c r="Y208" s="2">
        <f>VLOOKUP($F208,Experiment!$A$2:$U$90,MATCH(Results!Y$1,Experiment!$A$1:$U$1,0),FALSE)</f>
        <v>2</v>
      </c>
      <c r="Z208" s="3">
        <f>VLOOKUP($F208,Experiment!$A$2:$U$90,MATCH(Results!Z$1,Experiment!$A$1:$U$1,0),FALSE)</f>
        <v>0.5</v>
      </c>
      <c r="AA208" s="3">
        <f>VLOOKUP($F208,Experiment!$A$2:$U$90,MATCH(Results!AA$1,Experiment!$A$1:$U$1,0),FALSE)</f>
        <v>0.25</v>
      </c>
      <c r="AB208" s="3">
        <f>VLOOKUP($F208,Experiment!$A$2:$U$90,MATCH(Results!AB$1,Experiment!$A$1:$U$1,0),FALSE)</f>
        <v>0.625</v>
      </c>
      <c r="AC208" s="3">
        <f>VLOOKUP($F208,Experiment!$A$2:$U$90,MATCH(Results!AC$1,Experiment!$A$1:$U$1,0),FALSE)</f>
        <v>0.375</v>
      </c>
      <c r="AD208" s="2">
        <f>VLOOKUP($F208,Experiment!$A$2:$U$90,MATCH(Results!AD$1,Experiment!$A$1:$U$1,0),FALSE)</f>
        <v>-8.75</v>
      </c>
      <c r="AE208" s="2">
        <f>VLOOKUP($F208,Experiment!$A$2:$U$90,MATCH(Results!AE$1,Experiment!$A$1:$U$1,0),FALSE)</f>
        <v>2835.9375</v>
      </c>
      <c r="AF208" s="2">
        <f>VLOOKUP($F208,Experiment!$A$2:$U$90,MATCH(Results!AF$1,Experiment!$A$1:$U$1,0),FALSE)</f>
        <v>53.253521010351982</v>
      </c>
      <c r="AG208" s="3">
        <f>VLOOKUP($F208,Experiment!$A$2:$W$90,MATCH(Results!AG$1,Experiment!$A$1:$W$1,0),FALSE)</f>
        <v>0.82730419370997643</v>
      </c>
      <c r="AH208" s="3">
        <f>VLOOKUP($F208,Experiment!$A$2:$W$90,MATCH(Results!AH$1,Experiment!$A$1:$W$1,0),FALSE)</f>
        <v>0.38648875795104182</v>
      </c>
      <c r="AI208" s="3">
        <f>VLOOKUP($F208,Experiment!$A$2:$X$90,MATCH(Results!AI$1,Experiment!$A$1:$X$1,0),FALSE)</f>
        <v>0.61351124204895813</v>
      </c>
      <c r="AJ208" s="2">
        <f>Table1[[#This Row],[Gain]]^Table1[[#This Row],[θ]]</f>
        <v>133.87694139177151</v>
      </c>
      <c r="AK208" s="2">
        <f>-Table1[[#This Row],[λ]]*-Table1[[#This Row],[Loss]]^Table1[[#This Row],[θ]]</f>
        <v>172.23577024121218</v>
      </c>
      <c r="AL208" s="2">
        <f>Table1[[#This Row],[v_n_w_g]]-Table1[[#This Row],[v_n_w_l]]</f>
        <v>-38.35882884944067</v>
      </c>
      <c r="AM208" s="2">
        <f>IF(Table1[[#This Row],[diff_v]]&gt;=1,1,0)</f>
        <v>0</v>
      </c>
    </row>
    <row r="209" spans="1:39" hidden="1" x14ac:dyDescent="0.3">
      <c r="A209">
        <v>42</v>
      </c>
      <c r="B209" t="s">
        <v>43</v>
      </c>
      <c r="C209" s="22">
        <f>VLOOKUP(Table1[[#This Row],[Subject]],'Subject Profile'!$A$2:$E$8,4,FALSE)</f>
        <v>1.1960207441678836</v>
      </c>
      <c r="D209" s="22">
        <f>VLOOKUP(Table1[[#This Row],[Subject]],'Subject Profile'!$A$2:$E$8,5,FALSE)</f>
        <v>-1.6</v>
      </c>
      <c r="E209" t="s">
        <v>110</v>
      </c>
      <c r="F209" t="s">
        <v>71</v>
      </c>
      <c r="G209" t="s">
        <v>7</v>
      </c>
      <c r="H209">
        <f>IF(Table1[[#This Row],[decision]]="accept",1,0)</f>
        <v>1</v>
      </c>
      <c r="I209">
        <v>-10</v>
      </c>
      <c r="J209">
        <v>1050</v>
      </c>
      <c r="K209">
        <v>1664288372</v>
      </c>
      <c r="L209">
        <v>4</v>
      </c>
      <c r="M209" t="str">
        <f>VLOOKUP($F209,Experiment!$A$2:$U$90,MATCH(Results!M$1,Experiment!$A$1:$U$1,0)+1,FALSE)</f>
        <v>I</v>
      </c>
      <c r="N209">
        <f>IF(Table1[[#This Row],[Impact]]="I",0,1)</f>
        <v>0</v>
      </c>
      <c r="O209" s="2">
        <f>VLOOKUP($F209,Experiment!$A$2:$U$90,MATCH(Results!O$1,Experiment!$A$1:$U$1,0),FALSE)</f>
        <v>-10</v>
      </c>
      <c r="P209" s="3">
        <f>VLOOKUP($F209,Experiment!$A$2:$U$90,MATCH(Results!P$1,Experiment!$A$1:$U$1,0),FALSE)</f>
        <v>0.5</v>
      </c>
      <c r="Q209" s="2">
        <f>VLOOKUP($F209,Experiment!$A$2:$U$90,MATCH(Results!Q$1,Experiment!$A$1:$U$1,0),FALSE)</f>
        <v>30</v>
      </c>
      <c r="R209" s="3">
        <f>VLOOKUP($F209,Experiment!$A$2:$U$90,MATCH(Results!R$1,Experiment!$A$1:$U$1,0),FALSE)</f>
        <v>0.5</v>
      </c>
      <c r="S209" s="2">
        <f>VLOOKUP($F209,Experiment!$A$2:$U$90,MATCH(Results!S$1,Experiment!$A$1:$U$1,0),FALSE)</f>
        <v>10</v>
      </c>
      <c r="T209" s="2">
        <f>VLOOKUP($F209,Experiment!$A$2:$U$90,MATCH(Results!T$1,Experiment!$A$1:$U$1,0),FALSE)</f>
        <v>400</v>
      </c>
      <c r="U209" s="2">
        <f>VLOOKUP($F209,Experiment!$A$2:$U$90,MATCH(Results!U$1,Experiment!$A$1:$U$1,0),FALSE)</f>
        <v>20</v>
      </c>
      <c r="V209" s="2">
        <f>VLOOKUP($F209,Experiment!$A$2:$U$90,MATCH(Results!V$1,Experiment!$A$1:$U$1,0),FALSE)</f>
        <v>2</v>
      </c>
      <c r="W209" s="3">
        <f>VLOOKUP($F209,Experiment!$A$2:$U$90,MATCH(Results!W$1,Experiment!$A$1:$U$1,0),FALSE)</f>
        <v>0.25</v>
      </c>
      <c r="X209" s="3">
        <f>VLOOKUP($F209,Experiment!$A$2:$U$90,MATCH(Results!X$1,Experiment!$A$1:$U$1,0),FALSE)</f>
        <v>0.75</v>
      </c>
      <c r="Y209" s="2">
        <f>VLOOKUP($F209,Experiment!$A$2:$U$90,MATCH(Results!Y$1,Experiment!$A$1:$U$1,0),FALSE)</f>
        <v>2</v>
      </c>
      <c r="Z209" s="3">
        <f>VLOOKUP($F209,Experiment!$A$2:$U$90,MATCH(Results!Z$1,Experiment!$A$1:$U$1,0),FALSE)</f>
        <v>0.5</v>
      </c>
      <c r="AA209" s="3">
        <f>VLOOKUP($F209,Experiment!$A$2:$U$90,MATCH(Results!AA$1,Experiment!$A$1:$U$1,0),FALSE)</f>
        <v>0.25</v>
      </c>
      <c r="AB209" s="3">
        <f>VLOOKUP($F209,Experiment!$A$2:$U$90,MATCH(Results!AB$1,Experiment!$A$1:$U$1,0),FALSE)</f>
        <v>0.625</v>
      </c>
      <c r="AC209" s="3">
        <f>VLOOKUP($F209,Experiment!$A$2:$U$90,MATCH(Results!AC$1,Experiment!$A$1:$U$1,0),FALSE)</f>
        <v>0.375</v>
      </c>
      <c r="AD209" s="2">
        <f>VLOOKUP($F209,Experiment!$A$2:$U$90,MATCH(Results!AD$1,Experiment!$A$1:$U$1,0),FALSE)</f>
        <v>5</v>
      </c>
      <c r="AE209" s="2">
        <f>VLOOKUP($F209,Experiment!$A$2:$U$90,MATCH(Results!AE$1,Experiment!$A$1:$U$1,0),FALSE)</f>
        <v>375</v>
      </c>
      <c r="AF209" s="2">
        <f>VLOOKUP($F209,Experiment!$A$2:$U$90,MATCH(Results!AF$1,Experiment!$A$1:$U$1,0),FALSE)</f>
        <v>19.364916731037084</v>
      </c>
      <c r="AG209" s="3">
        <f>VLOOKUP($F209,Experiment!$A$2:$W$90,MATCH(Results!AG$1,Experiment!$A$1:$W$1,0),FALSE)</f>
        <v>0.82730419370997643</v>
      </c>
      <c r="AH209" s="3">
        <f>VLOOKUP($F209,Experiment!$A$2:$W$90,MATCH(Results!AH$1,Experiment!$A$1:$W$1,0),FALSE)</f>
        <v>0.38648875795104182</v>
      </c>
      <c r="AI209" s="3">
        <f>VLOOKUP($F209,Experiment!$A$2:$X$90,MATCH(Results!AI$1,Experiment!$A$1:$X$1,0),FALSE)</f>
        <v>0.61351124204895813</v>
      </c>
      <c r="AJ209" s="2">
        <f>Table1[[#This Row],[Gain]]^Table1[[#This Row],[θ]]</f>
        <v>58.434275299017848</v>
      </c>
      <c r="AK209" s="2">
        <f>-Table1[[#This Row],[λ]]*-Table1[[#This Row],[Loss]]^Table1[[#This Row],[θ]]</f>
        <v>25.127005037389367</v>
      </c>
      <c r="AL209" s="2">
        <f>Table1[[#This Row],[v_n_w_g]]-Table1[[#This Row],[v_n_w_l]]</f>
        <v>33.307270261628481</v>
      </c>
      <c r="AM209" s="2">
        <f>IF(Table1[[#This Row],[diff_v]]&gt;=1,1,0)</f>
        <v>1</v>
      </c>
    </row>
    <row r="210" spans="1:39" hidden="1" x14ac:dyDescent="0.3">
      <c r="A210">
        <v>43</v>
      </c>
      <c r="B210" t="s">
        <v>43</v>
      </c>
      <c r="C210" s="22">
        <f>VLOOKUP(Table1[[#This Row],[Subject]],'Subject Profile'!$A$2:$E$8,4,FALSE)</f>
        <v>1.1960207441678836</v>
      </c>
      <c r="D210" s="22">
        <f>VLOOKUP(Table1[[#This Row],[Subject]],'Subject Profile'!$A$2:$E$8,5,FALSE)</f>
        <v>-1.6</v>
      </c>
      <c r="E210" t="s">
        <v>110</v>
      </c>
      <c r="F210" t="s">
        <v>59</v>
      </c>
      <c r="G210" t="s">
        <v>7</v>
      </c>
      <c r="H210">
        <f>IF(Table1[[#This Row],[decision]]="accept",1,0)</f>
        <v>1</v>
      </c>
      <c r="I210">
        <v>0</v>
      </c>
      <c r="J210">
        <v>1050</v>
      </c>
      <c r="K210">
        <v>1664288375</v>
      </c>
      <c r="L210">
        <v>3</v>
      </c>
      <c r="M210" t="str">
        <f>VLOOKUP($F210,Experiment!$A$2:$U$90,MATCH(Results!M$1,Experiment!$A$1:$U$1,0)+1,FALSE)</f>
        <v>G</v>
      </c>
      <c r="N210">
        <f>IF(Table1[[#This Row],[Impact]]="I",0,1)</f>
        <v>1</v>
      </c>
      <c r="O210" s="2">
        <f>VLOOKUP($F210,Experiment!$A$2:$U$90,MATCH(Results!O$1,Experiment!$A$1:$U$1,0),FALSE)</f>
        <v>0</v>
      </c>
      <c r="P210" s="3">
        <f>VLOOKUP($F210,Experiment!$A$2:$U$90,MATCH(Results!P$1,Experiment!$A$1:$U$1,0),FALSE)</f>
        <v>0.5</v>
      </c>
      <c r="Q210" s="2">
        <f>VLOOKUP($F210,Experiment!$A$2:$U$90,MATCH(Results!Q$1,Experiment!$A$1:$U$1,0),FALSE)</f>
        <v>10</v>
      </c>
      <c r="R210" s="3">
        <f>VLOOKUP($F210,Experiment!$A$2:$U$90,MATCH(Results!R$1,Experiment!$A$1:$U$1,0),FALSE)</f>
        <v>0.5</v>
      </c>
      <c r="S210" s="2">
        <f>VLOOKUP($F210,Experiment!$A$2:$U$90,MATCH(Results!S$1,Experiment!$A$1:$U$1,0),FALSE)</f>
        <v>5</v>
      </c>
      <c r="T210" s="2">
        <f>VLOOKUP($F210,Experiment!$A$2:$U$90,MATCH(Results!T$1,Experiment!$A$1:$U$1,0),FALSE)</f>
        <v>25</v>
      </c>
      <c r="U210" s="2">
        <f>VLOOKUP($F210,Experiment!$A$2:$U$90,MATCH(Results!U$1,Experiment!$A$1:$U$1,0),FALSE)</f>
        <v>5</v>
      </c>
      <c r="V210" s="2">
        <f>VLOOKUP($F210,Experiment!$A$2:$U$90,MATCH(Results!V$1,Experiment!$A$1:$U$1,0),FALSE)</f>
        <v>4</v>
      </c>
      <c r="W210" s="3">
        <f>VLOOKUP($F210,Experiment!$A$2:$U$90,MATCH(Results!W$1,Experiment!$A$1:$U$1,0),FALSE)</f>
        <v>0.75</v>
      </c>
      <c r="X210" s="3">
        <f>VLOOKUP($F210,Experiment!$A$2:$U$90,MATCH(Results!X$1,Experiment!$A$1:$U$1,0),FALSE)</f>
        <v>0.25</v>
      </c>
      <c r="Y210" s="2">
        <f>VLOOKUP($F210,Experiment!$A$2:$U$90,MATCH(Results!Y$1,Experiment!$A$1:$U$1,0),FALSE)</f>
        <v>1</v>
      </c>
      <c r="Z210" s="3">
        <f>VLOOKUP($F210,Experiment!$A$2:$U$90,MATCH(Results!Z$1,Experiment!$A$1:$U$1,0),FALSE)</f>
        <v>0.2</v>
      </c>
      <c r="AA210" s="3">
        <f>VLOOKUP($F210,Experiment!$A$2:$U$90,MATCH(Results!AA$1,Experiment!$A$1:$U$1,0),FALSE)</f>
        <v>4.9999999999999989E-2</v>
      </c>
      <c r="AB210" s="3">
        <f>VLOOKUP($F210,Experiment!$A$2:$U$90,MATCH(Results!AB$1,Experiment!$A$1:$U$1,0),FALSE)</f>
        <v>0.57499999999999996</v>
      </c>
      <c r="AC210" s="3">
        <f>VLOOKUP($F210,Experiment!$A$2:$U$90,MATCH(Results!AC$1,Experiment!$A$1:$U$1,0),FALSE)</f>
        <v>0.42500000000000004</v>
      </c>
      <c r="AD210" s="2">
        <f>VLOOKUP($F210,Experiment!$A$2:$U$90,MATCH(Results!AD$1,Experiment!$A$1:$U$1,0),FALSE)</f>
        <v>4.25</v>
      </c>
      <c r="AE210" s="2">
        <f>VLOOKUP($F210,Experiment!$A$2:$U$90,MATCH(Results!AE$1,Experiment!$A$1:$U$1,0),FALSE)</f>
        <v>24.4375</v>
      </c>
      <c r="AF210" s="2">
        <f>VLOOKUP($F210,Experiment!$A$2:$U$90,MATCH(Results!AF$1,Experiment!$A$1:$U$1,0),FALSE)</f>
        <v>4.9434299833212973</v>
      </c>
      <c r="AG210" s="3">
        <f>VLOOKUP($F210,Experiment!$A$2:$W$90,MATCH(Results!AG$1,Experiment!$A$1:$W$1,0),FALSE)</f>
        <v>0.89414323918902561</v>
      </c>
      <c r="AH210" s="3">
        <f>VLOOKUP($F210,Experiment!$A$2:$W$90,MATCH(Results!AH$1,Experiment!$A$1:$W$1,0),FALSE)</f>
        <v>0.42914847753168511</v>
      </c>
      <c r="AI210" s="3">
        <f>VLOOKUP($F210,Experiment!$A$2:$X$90,MATCH(Results!AI$1,Experiment!$A$1:$X$1,0),FALSE)</f>
        <v>0.57085152246831483</v>
      </c>
      <c r="AJ210" s="2">
        <f>Table1[[#This Row],[Gain]]^Table1[[#This Row],[θ]]</f>
        <v>15.704378148368352</v>
      </c>
      <c r="AK210" s="2">
        <f>-Table1[[#This Row],[λ]]*-Table1[[#This Row],[Loss]]^Table1[[#This Row],[θ]]</f>
        <v>0</v>
      </c>
      <c r="AL210" s="2">
        <f>Table1[[#This Row],[v_n_w_g]]-Table1[[#This Row],[v_n_w_l]]</f>
        <v>15.704378148368352</v>
      </c>
      <c r="AM210" s="2">
        <f>IF(Table1[[#This Row],[diff_v]]&gt;=1,1,0)</f>
        <v>1</v>
      </c>
    </row>
    <row r="211" spans="1:39" hidden="1" x14ac:dyDescent="0.3">
      <c r="A211">
        <v>44</v>
      </c>
      <c r="B211" t="s">
        <v>43</v>
      </c>
      <c r="C211" s="22">
        <f>VLOOKUP(Table1[[#This Row],[Subject]],'Subject Profile'!$A$2:$E$8,4,FALSE)</f>
        <v>1.1960207441678836</v>
      </c>
      <c r="D211" s="22">
        <f>VLOOKUP(Table1[[#This Row],[Subject]],'Subject Profile'!$A$2:$E$8,5,FALSE)</f>
        <v>-1.6</v>
      </c>
      <c r="E211" t="s">
        <v>110</v>
      </c>
      <c r="F211" t="s">
        <v>55</v>
      </c>
      <c r="G211" t="s">
        <v>56</v>
      </c>
      <c r="H211">
        <f>IF(Table1[[#This Row],[decision]]="accept",1,0)</f>
        <v>0</v>
      </c>
      <c r="I211">
        <v>0</v>
      </c>
      <c r="J211">
        <v>1050</v>
      </c>
      <c r="K211">
        <v>1664288380</v>
      </c>
      <c r="L211">
        <v>5</v>
      </c>
      <c r="M211" t="str">
        <f>VLOOKUP($F211,Experiment!$A$2:$U$90,MATCH(Results!M$1,Experiment!$A$1:$U$1,0)+1,FALSE)</f>
        <v>R</v>
      </c>
      <c r="N211">
        <f>IF(Table1[[#This Row],[Impact]]="I",0,1)</f>
        <v>1</v>
      </c>
      <c r="O211" s="2">
        <f>VLOOKUP($F211,Experiment!$A$2:$U$90,MATCH(Results!O$1,Experiment!$A$1:$U$1,0),FALSE)</f>
        <v>0</v>
      </c>
      <c r="P211" s="3">
        <f>VLOOKUP($F211,Experiment!$A$2:$U$90,MATCH(Results!P$1,Experiment!$A$1:$U$1,0),FALSE)</f>
        <v>0</v>
      </c>
      <c r="Q211" s="2">
        <f>VLOOKUP($F211,Experiment!$A$2:$U$90,MATCH(Results!Q$1,Experiment!$A$1:$U$1,0),FALSE)</f>
        <v>0</v>
      </c>
      <c r="R211" s="3">
        <f>VLOOKUP($F211,Experiment!$A$2:$U$90,MATCH(Results!R$1,Experiment!$A$1:$U$1,0),FALSE)</f>
        <v>0</v>
      </c>
      <c r="S211" s="2">
        <f>VLOOKUP($F211,Experiment!$A$2:$U$90,MATCH(Results!S$1,Experiment!$A$1:$U$1,0),FALSE)</f>
        <v>0</v>
      </c>
      <c r="T211" s="2">
        <f>VLOOKUP($F211,Experiment!$A$2:$U$90,MATCH(Results!T$1,Experiment!$A$1:$U$1,0),FALSE)</f>
        <v>0</v>
      </c>
      <c r="U211" s="2">
        <f>VLOOKUP($F211,Experiment!$A$2:$U$90,MATCH(Results!U$1,Experiment!$A$1:$U$1,0),FALSE)</f>
        <v>0</v>
      </c>
      <c r="V211" s="2">
        <f>VLOOKUP($F211,Experiment!$A$2:$U$90,MATCH(Results!V$1,Experiment!$A$1:$U$1,0),FALSE)</f>
        <v>0</v>
      </c>
      <c r="W211" s="3">
        <f>VLOOKUP($F211,Experiment!$A$2:$U$90,MATCH(Results!W$1,Experiment!$A$1:$U$1,0),FALSE)</f>
        <v>0</v>
      </c>
      <c r="X211" s="3">
        <f>VLOOKUP($F211,Experiment!$A$2:$U$90,MATCH(Results!X$1,Experiment!$A$1:$U$1,0),FALSE)</f>
        <v>0</v>
      </c>
      <c r="Y211" s="2">
        <f>VLOOKUP($F211,Experiment!$A$2:$U$90,MATCH(Results!Y$1,Experiment!$A$1:$U$1,0),FALSE)</f>
        <v>0</v>
      </c>
      <c r="Z211" s="3">
        <f>VLOOKUP($F211,Experiment!$A$2:$U$90,MATCH(Results!Z$1,Experiment!$A$1:$U$1,0),FALSE)</f>
        <v>0</v>
      </c>
      <c r="AA211" s="3">
        <f>VLOOKUP($F211,Experiment!$A$2:$U$90,MATCH(Results!AA$1,Experiment!$A$1:$U$1,0),FALSE)</f>
        <v>0</v>
      </c>
      <c r="AB211" s="3">
        <f>VLOOKUP($F211,Experiment!$A$2:$U$90,MATCH(Results!AB$1,Experiment!$A$1:$U$1,0),FALSE)</f>
        <v>0</v>
      </c>
      <c r="AC211" s="3">
        <f>VLOOKUP($F211,Experiment!$A$2:$U$90,MATCH(Results!AC$1,Experiment!$A$1:$U$1,0),FALSE)</f>
        <v>0</v>
      </c>
      <c r="AD211" s="2">
        <f>VLOOKUP($F211,Experiment!$A$2:$U$90,MATCH(Results!AD$1,Experiment!$A$1:$U$1,0),FALSE)</f>
        <v>0</v>
      </c>
      <c r="AE211" s="2">
        <f>VLOOKUP($F211,Experiment!$A$2:$U$90,MATCH(Results!AE$1,Experiment!$A$1:$U$1,0),FALSE)</f>
        <v>0</v>
      </c>
      <c r="AF211" s="2">
        <f>VLOOKUP($F211,Experiment!$A$2:$U$90,MATCH(Results!AF$1,Experiment!$A$1:$U$1,0),FALSE)</f>
        <v>0</v>
      </c>
      <c r="AG211" s="2"/>
      <c r="AH211" s="3">
        <f>VLOOKUP($F211,Experiment!$A$2:$W$90,MATCH(Results!AH$1,Experiment!$A$1:$W$1,0),FALSE)</f>
        <v>0</v>
      </c>
      <c r="AI211" s="2">
        <f>VLOOKUP($F211,Experiment!$A$2:$X$90,MATCH(Results!AI$1,Experiment!$A$1:$X$1,0),FALSE)</f>
        <v>0</v>
      </c>
      <c r="AJ211" s="2">
        <f>Table1[[#This Row],[Gain]]^Table1[[#This Row],[θ]]</f>
        <v>0</v>
      </c>
      <c r="AK211" s="2">
        <f>-Table1[[#This Row],[λ]]*-Table1[[#This Row],[Loss]]^Table1[[#This Row],[θ]]</f>
        <v>0</v>
      </c>
      <c r="AL211" s="2">
        <f>Table1[[#This Row],[v_n_w_g]]-Table1[[#This Row],[v_n_w_l]]</f>
        <v>0</v>
      </c>
      <c r="AM211" s="2">
        <f>IF(Table1[[#This Row],[diff_v]]&gt;=1,1,0)</f>
        <v>0</v>
      </c>
    </row>
    <row r="212" spans="1:39" hidden="1" x14ac:dyDescent="0.3">
      <c r="A212">
        <v>45</v>
      </c>
      <c r="B212" t="s">
        <v>43</v>
      </c>
      <c r="C212" s="22">
        <f>VLOOKUP(Table1[[#This Row],[Subject]],'Subject Profile'!$A$2:$E$8,4,FALSE)</f>
        <v>1.1960207441678836</v>
      </c>
      <c r="D212" s="22">
        <f>VLOOKUP(Table1[[#This Row],[Subject]],'Subject Profile'!$A$2:$E$8,5,FALSE)</f>
        <v>-1.6</v>
      </c>
      <c r="E212" t="s">
        <v>110</v>
      </c>
      <c r="F212" t="s">
        <v>60</v>
      </c>
      <c r="G212" t="s">
        <v>90</v>
      </c>
      <c r="H212">
        <f>IF(Table1[[#This Row],[decision]]="accept",1,0)</f>
        <v>0</v>
      </c>
      <c r="I212">
        <v>-50</v>
      </c>
      <c r="J212">
        <v>1000</v>
      </c>
      <c r="K212">
        <v>1664288389</v>
      </c>
      <c r="L212">
        <v>9</v>
      </c>
      <c r="M212" t="str">
        <f>VLOOKUP($F212,Experiment!$A$2:$U$90,MATCH(Results!M$1,Experiment!$A$1:$U$1,0)+1,FALSE)</f>
        <v>D</v>
      </c>
      <c r="N212">
        <f>IF(Table1[[#This Row],[Impact]]="I",0,1)</f>
        <v>1</v>
      </c>
      <c r="O212" s="2">
        <f>VLOOKUP($F212,Experiment!$A$2:$U$90,MATCH(Results!O$1,Experiment!$A$1:$U$1,0),FALSE)</f>
        <v>0</v>
      </c>
      <c r="P212" s="3">
        <f>VLOOKUP($F212,Experiment!$A$2:$U$90,MATCH(Results!P$1,Experiment!$A$1:$U$1,0),FALSE)</f>
        <v>0</v>
      </c>
      <c r="Q212" s="2">
        <f>VLOOKUP($F212,Experiment!$A$2:$U$90,MATCH(Results!Q$1,Experiment!$A$1:$U$1,0),FALSE)</f>
        <v>0</v>
      </c>
      <c r="R212" s="3">
        <f>VLOOKUP($F212,Experiment!$A$2:$U$90,MATCH(Results!R$1,Experiment!$A$1:$U$1,0),FALSE)</f>
        <v>0</v>
      </c>
      <c r="S212" s="2">
        <f>VLOOKUP($F212,Experiment!$A$2:$U$90,MATCH(Results!S$1,Experiment!$A$1:$U$1,0),FALSE)</f>
        <v>0</v>
      </c>
      <c r="T212" s="2">
        <f>VLOOKUP($F212,Experiment!$A$2:$U$90,MATCH(Results!T$1,Experiment!$A$1:$U$1,0),FALSE)</f>
        <v>0</v>
      </c>
      <c r="U212" s="2">
        <f>VLOOKUP($F212,Experiment!$A$2:$U$90,MATCH(Results!U$1,Experiment!$A$1:$U$1,0),FALSE)</f>
        <v>0</v>
      </c>
      <c r="V212" s="2">
        <f>VLOOKUP($F212,Experiment!$A$2:$U$90,MATCH(Results!V$1,Experiment!$A$1:$U$1,0),FALSE)</f>
        <v>0</v>
      </c>
      <c r="W212" s="3">
        <f>VLOOKUP($F212,Experiment!$A$2:$U$90,MATCH(Results!W$1,Experiment!$A$1:$U$1,0),FALSE)</f>
        <v>0</v>
      </c>
      <c r="X212" s="3">
        <f>VLOOKUP($F212,Experiment!$A$2:$U$90,MATCH(Results!X$1,Experiment!$A$1:$U$1,0),FALSE)</f>
        <v>0</v>
      </c>
      <c r="Y212" s="2">
        <f>VLOOKUP($F212,Experiment!$A$2:$U$90,MATCH(Results!Y$1,Experiment!$A$1:$U$1,0),FALSE)</f>
        <v>0</v>
      </c>
      <c r="Z212" s="3">
        <f>VLOOKUP($F212,Experiment!$A$2:$U$90,MATCH(Results!Z$1,Experiment!$A$1:$U$1,0),FALSE)</f>
        <v>0</v>
      </c>
      <c r="AA212" s="3">
        <f>VLOOKUP($F212,Experiment!$A$2:$U$90,MATCH(Results!AA$1,Experiment!$A$1:$U$1,0),FALSE)</f>
        <v>0</v>
      </c>
      <c r="AB212" s="3">
        <f>VLOOKUP($F212,Experiment!$A$2:$U$90,MATCH(Results!AB$1,Experiment!$A$1:$U$1,0),FALSE)</f>
        <v>0</v>
      </c>
      <c r="AC212" s="3">
        <f>VLOOKUP($F212,Experiment!$A$2:$U$90,MATCH(Results!AC$1,Experiment!$A$1:$U$1,0),FALSE)</f>
        <v>0</v>
      </c>
      <c r="AD212" s="2">
        <f>VLOOKUP($F212,Experiment!$A$2:$U$90,MATCH(Results!AD$1,Experiment!$A$1:$U$1,0),FALSE)</f>
        <v>0</v>
      </c>
      <c r="AE212" s="2">
        <f>VLOOKUP($F212,Experiment!$A$2:$U$90,MATCH(Results!AE$1,Experiment!$A$1:$U$1,0),FALSE)</f>
        <v>0</v>
      </c>
      <c r="AF212" s="2">
        <f>VLOOKUP($F212,Experiment!$A$2:$U$90,MATCH(Results!AF$1,Experiment!$A$1:$U$1,0),FALSE)</f>
        <v>0</v>
      </c>
      <c r="AG212" s="2"/>
      <c r="AH212" s="3">
        <f>VLOOKUP($F212,Experiment!$A$2:$W$90,MATCH(Results!AH$1,Experiment!$A$1:$W$1,0),FALSE)</f>
        <v>0</v>
      </c>
      <c r="AI212" s="2">
        <f>VLOOKUP($F212,Experiment!$A$2:$X$90,MATCH(Results!AI$1,Experiment!$A$1:$X$1,0),FALSE)</f>
        <v>0</v>
      </c>
      <c r="AJ212" s="2">
        <f>Table1[[#This Row],[Gain]]^Table1[[#This Row],[θ]]</f>
        <v>0</v>
      </c>
      <c r="AK212" s="2">
        <f>-Table1[[#This Row],[λ]]*-Table1[[#This Row],[Loss]]^Table1[[#This Row],[θ]]</f>
        <v>0</v>
      </c>
      <c r="AL212" s="2">
        <f>Table1[[#This Row],[v_n_w_g]]-Table1[[#This Row],[v_n_w_l]]</f>
        <v>0</v>
      </c>
      <c r="AM212" s="2">
        <f>IF(Table1[[#This Row],[diff_v]]&gt;=1,1,0)</f>
        <v>0</v>
      </c>
    </row>
    <row r="213" spans="1:39" hidden="1" x14ac:dyDescent="0.3">
      <c r="A213">
        <v>46</v>
      </c>
      <c r="B213" t="s">
        <v>43</v>
      </c>
      <c r="C213" s="22">
        <f>VLOOKUP(Table1[[#This Row],[Subject]],'Subject Profile'!$A$2:$E$8,4,FALSE)</f>
        <v>1.1960207441678836</v>
      </c>
      <c r="D213" s="22">
        <f>VLOOKUP(Table1[[#This Row],[Subject]],'Subject Profile'!$A$2:$E$8,5,FALSE)</f>
        <v>-1.6</v>
      </c>
      <c r="E213" t="s">
        <v>110</v>
      </c>
      <c r="F213" t="s">
        <v>65</v>
      </c>
      <c r="G213" t="s">
        <v>7</v>
      </c>
      <c r="H213">
        <f>IF(Table1[[#This Row],[decision]]="accept",1,0)</f>
        <v>1</v>
      </c>
      <c r="I213">
        <v>10</v>
      </c>
      <c r="J213">
        <v>1060</v>
      </c>
      <c r="K213">
        <v>1664288399</v>
      </c>
      <c r="L213">
        <v>10</v>
      </c>
      <c r="M213" t="str">
        <f>VLOOKUP($F213,Experiment!$A$2:$U$90,MATCH(Results!M$1,Experiment!$A$1:$U$1,0)+1,FALSE)</f>
        <v>G</v>
      </c>
      <c r="N213">
        <f>IF(Table1[[#This Row],[Impact]]="I",0,1)</f>
        <v>1</v>
      </c>
      <c r="O213" s="2">
        <f>VLOOKUP($F213,Experiment!$A$2:$U$90,MATCH(Results!O$1,Experiment!$A$1:$U$1,0),FALSE)</f>
        <v>-10</v>
      </c>
      <c r="P213" s="3">
        <f>VLOOKUP($F213,Experiment!$A$2:$U$90,MATCH(Results!P$1,Experiment!$A$1:$U$1,0),FALSE)</f>
        <v>0.5</v>
      </c>
      <c r="Q213" s="2">
        <f>VLOOKUP($F213,Experiment!$A$2:$U$90,MATCH(Results!Q$1,Experiment!$A$1:$U$1,0),FALSE)</f>
        <v>10</v>
      </c>
      <c r="R213" s="3">
        <f>VLOOKUP($F213,Experiment!$A$2:$U$90,MATCH(Results!R$1,Experiment!$A$1:$U$1,0),FALSE)</f>
        <v>0.5</v>
      </c>
      <c r="S213" s="2">
        <f>VLOOKUP($F213,Experiment!$A$2:$U$90,MATCH(Results!S$1,Experiment!$A$1:$U$1,0),FALSE)</f>
        <v>0</v>
      </c>
      <c r="T213" s="2">
        <f>VLOOKUP($F213,Experiment!$A$2:$U$90,MATCH(Results!T$1,Experiment!$A$1:$U$1,0),FALSE)</f>
        <v>100</v>
      </c>
      <c r="U213" s="2">
        <f>VLOOKUP($F213,Experiment!$A$2:$U$90,MATCH(Results!U$1,Experiment!$A$1:$U$1,0),FALSE)</f>
        <v>10</v>
      </c>
      <c r="V213" s="2">
        <f>VLOOKUP($F213,Experiment!$A$2:$U$90,MATCH(Results!V$1,Experiment!$A$1:$U$1,0),FALSE)</f>
        <v>2</v>
      </c>
      <c r="W213" s="3">
        <f>VLOOKUP($F213,Experiment!$A$2:$U$90,MATCH(Results!W$1,Experiment!$A$1:$U$1,0),FALSE)</f>
        <v>0.25</v>
      </c>
      <c r="X213" s="3">
        <f>VLOOKUP($F213,Experiment!$A$2:$U$90,MATCH(Results!X$1,Experiment!$A$1:$U$1,0),FALSE)</f>
        <v>0.75</v>
      </c>
      <c r="Y213" s="2">
        <f>VLOOKUP($F213,Experiment!$A$2:$U$90,MATCH(Results!Y$1,Experiment!$A$1:$U$1,0),FALSE)</f>
        <v>1</v>
      </c>
      <c r="Z213" s="3">
        <f>VLOOKUP($F213,Experiment!$A$2:$U$90,MATCH(Results!Z$1,Experiment!$A$1:$U$1,0),FALSE)</f>
        <v>0.25</v>
      </c>
      <c r="AA213" s="3">
        <f>VLOOKUP($F213,Experiment!$A$2:$U$90,MATCH(Results!AA$1,Experiment!$A$1:$U$1,0),FALSE)</f>
        <v>0.5</v>
      </c>
      <c r="AB213" s="3">
        <f>VLOOKUP($F213,Experiment!$A$2:$U$90,MATCH(Results!AB$1,Experiment!$A$1:$U$1,0),FALSE)</f>
        <v>0.375</v>
      </c>
      <c r="AC213" s="3">
        <f>VLOOKUP($F213,Experiment!$A$2:$U$90,MATCH(Results!AC$1,Experiment!$A$1:$U$1,0),FALSE)</f>
        <v>0.625</v>
      </c>
      <c r="AD213" s="2">
        <f>VLOOKUP($F213,Experiment!$A$2:$U$90,MATCH(Results!AD$1,Experiment!$A$1:$U$1,0),FALSE)</f>
        <v>2.5</v>
      </c>
      <c r="AE213" s="2">
        <f>VLOOKUP($F213,Experiment!$A$2:$U$90,MATCH(Results!AE$1,Experiment!$A$1:$U$1,0),FALSE)</f>
        <v>93.75</v>
      </c>
      <c r="AF213" s="2">
        <f>VLOOKUP($F213,Experiment!$A$2:$U$90,MATCH(Results!AF$1,Experiment!$A$1:$U$1,0),FALSE)</f>
        <v>9.6824583655185421</v>
      </c>
      <c r="AG213" s="3">
        <f>VLOOKUP($F213,Experiment!$A$2:$W$90,MATCH(Results!AG$1,Experiment!$A$1:$W$1,0),FALSE)</f>
        <v>1</v>
      </c>
      <c r="AH213" s="3">
        <f>VLOOKUP($F213,Experiment!$A$2:$W$90,MATCH(Results!AH$1,Experiment!$A$1:$W$1,0),FALSE)</f>
        <v>0.625</v>
      </c>
      <c r="AI213" s="3">
        <f>VLOOKUP($F213,Experiment!$A$2:$X$90,MATCH(Results!AI$1,Experiment!$A$1:$X$1,0),FALSE)</f>
        <v>0.375</v>
      </c>
      <c r="AJ213" s="2">
        <f>Table1[[#This Row],[Gain]]^Table1[[#This Row],[θ]]</f>
        <v>15.704378148368352</v>
      </c>
      <c r="AK213" s="2">
        <f>-Table1[[#This Row],[λ]]*-Table1[[#This Row],[Loss]]^Table1[[#This Row],[θ]]</f>
        <v>25.127005037389367</v>
      </c>
      <c r="AL213" s="2">
        <f>Table1[[#This Row],[v_n_w_g]]-Table1[[#This Row],[v_n_w_l]]</f>
        <v>-9.4226268890210143</v>
      </c>
      <c r="AM213" s="2">
        <f>IF(Table1[[#This Row],[diff_v]]&gt;=1,1,0)</f>
        <v>0</v>
      </c>
    </row>
    <row r="214" spans="1:39" hidden="1" x14ac:dyDescent="0.3">
      <c r="A214">
        <v>47</v>
      </c>
      <c r="B214" t="s">
        <v>43</v>
      </c>
      <c r="C214" s="22">
        <f>VLOOKUP(Table1[[#This Row],[Subject]],'Subject Profile'!$A$2:$E$8,4,FALSE)</f>
        <v>1.1960207441678836</v>
      </c>
      <c r="D214" s="22">
        <f>VLOOKUP(Table1[[#This Row],[Subject]],'Subject Profile'!$A$2:$E$8,5,FALSE)</f>
        <v>-1.6</v>
      </c>
      <c r="E214" t="s">
        <v>110</v>
      </c>
      <c r="F214" t="s">
        <v>80</v>
      </c>
      <c r="G214" t="s">
        <v>5</v>
      </c>
      <c r="H214">
        <f>IF(Table1[[#This Row],[decision]]="accept",1,0)</f>
        <v>0</v>
      </c>
      <c r="I214">
        <v>0</v>
      </c>
      <c r="J214">
        <v>1060</v>
      </c>
      <c r="K214">
        <v>1664288402</v>
      </c>
      <c r="L214">
        <v>3</v>
      </c>
      <c r="M214" t="str">
        <f>VLOOKUP($F214,Experiment!$A$2:$U$90,MATCH(Results!M$1,Experiment!$A$1:$U$1,0)+1,FALSE)</f>
        <v>G</v>
      </c>
      <c r="N214">
        <f>IF(Table1[[#This Row],[Impact]]="I",0,1)</f>
        <v>1</v>
      </c>
      <c r="O214" s="2">
        <f>VLOOKUP($F214,Experiment!$A$2:$U$90,MATCH(Results!O$1,Experiment!$A$1:$U$1,0),FALSE)</f>
        <v>-90</v>
      </c>
      <c r="P214" s="3">
        <f>VLOOKUP($F214,Experiment!$A$2:$U$90,MATCH(Results!P$1,Experiment!$A$1:$U$1,0),FALSE)</f>
        <v>0.5</v>
      </c>
      <c r="Q214" s="2">
        <f>VLOOKUP($F214,Experiment!$A$2:$U$90,MATCH(Results!Q$1,Experiment!$A$1:$U$1,0),FALSE)</f>
        <v>80</v>
      </c>
      <c r="R214" s="3">
        <f>VLOOKUP($F214,Experiment!$A$2:$U$90,MATCH(Results!R$1,Experiment!$A$1:$U$1,0),FALSE)</f>
        <v>0.5</v>
      </c>
      <c r="S214" s="2">
        <f>VLOOKUP($F214,Experiment!$A$2:$U$90,MATCH(Results!S$1,Experiment!$A$1:$U$1,0),FALSE)</f>
        <v>-5</v>
      </c>
      <c r="T214" s="2">
        <f>VLOOKUP($F214,Experiment!$A$2:$U$90,MATCH(Results!T$1,Experiment!$A$1:$U$1,0),FALSE)</f>
        <v>7225</v>
      </c>
      <c r="U214" s="2">
        <f>VLOOKUP($F214,Experiment!$A$2:$U$90,MATCH(Results!U$1,Experiment!$A$1:$U$1,0),FALSE)</f>
        <v>85</v>
      </c>
      <c r="V214" s="2">
        <f>VLOOKUP($F214,Experiment!$A$2:$U$90,MATCH(Results!V$1,Experiment!$A$1:$U$1,0),FALSE)</f>
        <v>4</v>
      </c>
      <c r="W214" s="3">
        <f>VLOOKUP($F214,Experiment!$A$2:$U$90,MATCH(Results!W$1,Experiment!$A$1:$U$1,0),FALSE)</f>
        <v>0.25</v>
      </c>
      <c r="X214" s="3">
        <f>VLOOKUP($F214,Experiment!$A$2:$U$90,MATCH(Results!X$1,Experiment!$A$1:$U$1,0),FALSE)</f>
        <v>0.75</v>
      </c>
      <c r="Y214" s="2">
        <f>VLOOKUP($F214,Experiment!$A$2:$U$90,MATCH(Results!Y$1,Experiment!$A$1:$U$1,0),FALSE)</f>
        <v>1</v>
      </c>
      <c r="Z214" s="3">
        <f>VLOOKUP($F214,Experiment!$A$2:$U$90,MATCH(Results!Z$1,Experiment!$A$1:$U$1,0),FALSE)</f>
        <v>0.25</v>
      </c>
      <c r="AA214" s="3">
        <f>VLOOKUP($F214,Experiment!$A$2:$U$90,MATCH(Results!AA$1,Experiment!$A$1:$U$1,0),FALSE)</f>
        <v>0.5</v>
      </c>
      <c r="AB214" s="3">
        <f>VLOOKUP($F214,Experiment!$A$2:$U$90,MATCH(Results!AB$1,Experiment!$A$1:$U$1,0),FALSE)</f>
        <v>0.375</v>
      </c>
      <c r="AC214" s="3">
        <f>VLOOKUP($F214,Experiment!$A$2:$U$90,MATCH(Results!AC$1,Experiment!$A$1:$U$1,0),FALSE)</f>
        <v>0.625</v>
      </c>
      <c r="AD214" s="2">
        <f>VLOOKUP($F214,Experiment!$A$2:$U$90,MATCH(Results!AD$1,Experiment!$A$1:$U$1,0),FALSE)</f>
        <v>16.25</v>
      </c>
      <c r="AE214" s="2">
        <f>VLOOKUP($F214,Experiment!$A$2:$U$90,MATCH(Results!AE$1,Experiment!$A$1:$U$1,0),FALSE)</f>
        <v>6773.4375</v>
      </c>
      <c r="AF214" s="2">
        <f>VLOOKUP($F214,Experiment!$A$2:$U$90,MATCH(Results!AF$1,Experiment!$A$1:$U$1,0),FALSE)</f>
        <v>82.300896106907615</v>
      </c>
      <c r="AG214" s="3">
        <f>VLOOKUP($F214,Experiment!$A$2:$W$90,MATCH(Results!AG$1,Experiment!$A$1:$W$1,0),FALSE)</f>
        <v>1</v>
      </c>
      <c r="AH214" s="3">
        <f>VLOOKUP($F214,Experiment!$A$2:$W$90,MATCH(Results!AH$1,Experiment!$A$1:$W$1,0),FALSE)</f>
        <v>0.625</v>
      </c>
      <c r="AI214" s="3">
        <f>VLOOKUP($F214,Experiment!$A$2:$X$90,MATCH(Results!AI$1,Experiment!$A$1:$X$1,0),FALSE)</f>
        <v>0.375</v>
      </c>
      <c r="AJ214" s="2">
        <f>Table1[[#This Row],[Gain]]^Table1[[#This Row],[θ]]</f>
        <v>188.85787660819494</v>
      </c>
      <c r="AK214" s="2">
        <f>-Table1[[#This Row],[λ]]*-Table1[[#This Row],[Loss]]^Table1[[#This Row],[θ]]</f>
        <v>347.88408658650894</v>
      </c>
      <c r="AL214" s="2">
        <f>Table1[[#This Row],[v_n_w_g]]-Table1[[#This Row],[v_n_w_l]]</f>
        <v>-159.026209978314</v>
      </c>
      <c r="AM214" s="2">
        <f>IF(Table1[[#This Row],[diff_v]]&gt;=1,1,0)</f>
        <v>0</v>
      </c>
    </row>
    <row r="215" spans="1:39" hidden="1" x14ac:dyDescent="0.3">
      <c r="A215">
        <v>48</v>
      </c>
      <c r="B215" t="s">
        <v>43</v>
      </c>
      <c r="C215" s="22">
        <f>VLOOKUP(Table1[[#This Row],[Subject]],'Subject Profile'!$A$2:$E$8,4,FALSE)</f>
        <v>1.1960207441678836</v>
      </c>
      <c r="D215" s="22">
        <f>VLOOKUP(Table1[[#This Row],[Subject]],'Subject Profile'!$A$2:$E$8,5,FALSE)</f>
        <v>-1.6</v>
      </c>
      <c r="E215" t="s">
        <v>110</v>
      </c>
      <c r="F215" t="s">
        <v>104</v>
      </c>
      <c r="G215" t="s">
        <v>7</v>
      </c>
      <c r="H215">
        <f>IF(Table1[[#This Row],[decision]]="accept",1,0)</f>
        <v>1</v>
      </c>
      <c r="I215">
        <v>-10</v>
      </c>
      <c r="J215">
        <v>1050</v>
      </c>
      <c r="K215">
        <v>1664288404</v>
      </c>
      <c r="L215">
        <v>2</v>
      </c>
      <c r="M215" t="str">
        <f>VLOOKUP($F215,Experiment!$A$2:$U$90,MATCH(Results!M$1,Experiment!$A$1:$U$1,0)+1,FALSE)</f>
        <v>I</v>
      </c>
      <c r="N215">
        <f>IF(Table1[[#This Row],[Impact]]="I",0,1)</f>
        <v>0</v>
      </c>
      <c r="O215" s="2">
        <f>VLOOKUP($F215,Experiment!$A$2:$U$90,MATCH(Results!O$1,Experiment!$A$1:$U$1,0),FALSE)</f>
        <v>-10</v>
      </c>
      <c r="P215" s="3">
        <f>VLOOKUP($F215,Experiment!$A$2:$U$90,MATCH(Results!P$1,Experiment!$A$1:$U$1,0),FALSE)</f>
        <v>0.5</v>
      </c>
      <c r="Q215" s="2">
        <f>VLOOKUP($F215,Experiment!$A$2:$U$90,MATCH(Results!Q$1,Experiment!$A$1:$U$1,0),FALSE)</f>
        <v>10</v>
      </c>
      <c r="R215" s="3">
        <f>VLOOKUP($F215,Experiment!$A$2:$U$90,MATCH(Results!R$1,Experiment!$A$1:$U$1,0),FALSE)</f>
        <v>0.5</v>
      </c>
      <c r="S215" s="2">
        <f>VLOOKUP($F215,Experiment!$A$2:$U$90,MATCH(Results!S$1,Experiment!$A$1:$U$1,0),FALSE)</f>
        <v>0</v>
      </c>
      <c r="T215" s="2">
        <f>VLOOKUP($F215,Experiment!$A$2:$U$90,MATCH(Results!T$1,Experiment!$A$1:$U$1,0),FALSE)</f>
        <v>100</v>
      </c>
      <c r="U215" s="2">
        <f>VLOOKUP($F215,Experiment!$A$2:$U$90,MATCH(Results!U$1,Experiment!$A$1:$U$1,0),FALSE)</f>
        <v>10</v>
      </c>
      <c r="V215" s="2">
        <f>VLOOKUP($F215,Experiment!$A$2:$U$90,MATCH(Results!V$1,Experiment!$A$1:$U$1,0),FALSE)</f>
        <v>2</v>
      </c>
      <c r="W215" s="3">
        <f>VLOOKUP($F215,Experiment!$A$2:$U$90,MATCH(Results!W$1,Experiment!$A$1:$U$1,0),FALSE)</f>
        <v>0.25</v>
      </c>
      <c r="X215" s="3">
        <f>VLOOKUP($F215,Experiment!$A$2:$U$90,MATCH(Results!X$1,Experiment!$A$1:$U$1,0),FALSE)</f>
        <v>0.75</v>
      </c>
      <c r="Y215" s="2">
        <f>VLOOKUP($F215,Experiment!$A$2:$U$90,MATCH(Results!Y$1,Experiment!$A$1:$U$1,0),FALSE)</f>
        <v>1</v>
      </c>
      <c r="Z215" s="3">
        <f>VLOOKUP($F215,Experiment!$A$2:$U$90,MATCH(Results!Z$1,Experiment!$A$1:$U$1,0),FALSE)</f>
        <v>0.25</v>
      </c>
      <c r="AA215" s="3">
        <f>VLOOKUP($F215,Experiment!$A$2:$U$90,MATCH(Results!AA$1,Experiment!$A$1:$U$1,0),FALSE)</f>
        <v>0.5</v>
      </c>
      <c r="AB215" s="3">
        <f>VLOOKUP($F215,Experiment!$A$2:$U$90,MATCH(Results!AB$1,Experiment!$A$1:$U$1,0),FALSE)</f>
        <v>0.375</v>
      </c>
      <c r="AC215" s="3">
        <f>VLOOKUP($F215,Experiment!$A$2:$U$90,MATCH(Results!AC$1,Experiment!$A$1:$U$1,0),FALSE)</f>
        <v>0.625</v>
      </c>
      <c r="AD215" s="2">
        <f>VLOOKUP($F215,Experiment!$A$2:$U$90,MATCH(Results!AD$1,Experiment!$A$1:$U$1,0),FALSE)</f>
        <v>2.5</v>
      </c>
      <c r="AE215" s="2">
        <f>VLOOKUP($F215,Experiment!$A$2:$U$90,MATCH(Results!AE$1,Experiment!$A$1:$U$1,0),FALSE)</f>
        <v>93.75</v>
      </c>
      <c r="AF215" s="2">
        <f>VLOOKUP($F215,Experiment!$A$2:$U$90,MATCH(Results!AF$1,Experiment!$A$1:$U$1,0),FALSE)</f>
        <v>9.6824583655185421</v>
      </c>
      <c r="AG215" s="3">
        <f>VLOOKUP($F215,Experiment!$A$2:$W$90,MATCH(Results!AG$1,Experiment!$A$1:$W$1,0),FALSE)</f>
        <v>1</v>
      </c>
      <c r="AH215" s="3">
        <f>VLOOKUP($F215,Experiment!$A$2:$W$90,MATCH(Results!AH$1,Experiment!$A$1:$W$1,0),FALSE)</f>
        <v>0.625</v>
      </c>
      <c r="AI215" s="3">
        <f>VLOOKUP($F215,Experiment!$A$2:$X$90,MATCH(Results!AI$1,Experiment!$A$1:$X$1,0),FALSE)</f>
        <v>0.375</v>
      </c>
      <c r="AJ215" s="2">
        <f>Table1[[#This Row],[Gain]]^Table1[[#This Row],[θ]]</f>
        <v>15.704378148368352</v>
      </c>
      <c r="AK215" s="2">
        <f>-Table1[[#This Row],[λ]]*-Table1[[#This Row],[Loss]]^Table1[[#This Row],[θ]]</f>
        <v>25.127005037389367</v>
      </c>
      <c r="AL215" s="2">
        <f>Table1[[#This Row],[v_n_w_g]]-Table1[[#This Row],[v_n_w_l]]</f>
        <v>-9.4226268890210143</v>
      </c>
      <c r="AM215" s="2">
        <f>IF(Table1[[#This Row],[diff_v]]&gt;=1,1,0)</f>
        <v>0</v>
      </c>
    </row>
    <row r="216" spans="1:39" hidden="1" x14ac:dyDescent="0.3">
      <c r="A216">
        <v>49</v>
      </c>
      <c r="B216" t="s">
        <v>43</v>
      </c>
      <c r="C216" s="22">
        <f>VLOOKUP(Table1[[#This Row],[Subject]],'Subject Profile'!$A$2:$E$8,4,FALSE)</f>
        <v>1.1960207441678836</v>
      </c>
      <c r="D216" s="22">
        <f>VLOOKUP(Table1[[#This Row],[Subject]],'Subject Profile'!$A$2:$E$8,5,FALSE)</f>
        <v>-1.6</v>
      </c>
      <c r="E216" t="s">
        <v>110</v>
      </c>
      <c r="F216" t="s">
        <v>103</v>
      </c>
      <c r="G216" t="s">
        <v>7</v>
      </c>
      <c r="H216">
        <f>IF(Table1[[#This Row],[decision]]="accept",1,0)</f>
        <v>1</v>
      </c>
      <c r="I216">
        <v>180</v>
      </c>
      <c r="J216">
        <v>1230</v>
      </c>
      <c r="K216">
        <v>1664288408</v>
      </c>
      <c r="L216">
        <v>4</v>
      </c>
      <c r="M216" t="str">
        <f>VLOOKUP($F216,Experiment!$A$2:$U$90,MATCH(Results!M$1,Experiment!$A$1:$U$1,0)+1,FALSE)</f>
        <v>I</v>
      </c>
      <c r="N216">
        <f>IF(Table1[[#This Row],[Impact]]="I",0,1)</f>
        <v>0</v>
      </c>
      <c r="O216" s="2">
        <f>VLOOKUP($F216,Experiment!$A$2:$U$90,MATCH(Results!O$1,Experiment!$A$1:$U$1,0),FALSE)</f>
        <v>-90</v>
      </c>
      <c r="P216" s="3">
        <f>VLOOKUP($F216,Experiment!$A$2:$U$90,MATCH(Results!P$1,Experiment!$A$1:$U$1,0),FALSE)</f>
        <v>0.5</v>
      </c>
      <c r="Q216" s="2">
        <f>VLOOKUP($F216,Experiment!$A$2:$U$90,MATCH(Results!Q$1,Experiment!$A$1:$U$1,0),FALSE)</f>
        <v>180</v>
      </c>
      <c r="R216" s="3">
        <f>VLOOKUP($F216,Experiment!$A$2:$U$90,MATCH(Results!R$1,Experiment!$A$1:$U$1,0),FALSE)</f>
        <v>0.5</v>
      </c>
      <c r="S216" s="2">
        <f>VLOOKUP($F216,Experiment!$A$2:$U$90,MATCH(Results!S$1,Experiment!$A$1:$U$1,0),FALSE)</f>
        <v>45</v>
      </c>
      <c r="T216" s="2">
        <f>VLOOKUP($F216,Experiment!$A$2:$U$90,MATCH(Results!T$1,Experiment!$A$1:$U$1,0),FALSE)</f>
        <v>18225</v>
      </c>
      <c r="U216" s="2">
        <f>VLOOKUP($F216,Experiment!$A$2:$U$90,MATCH(Results!U$1,Experiment!$A$1:$U$1,0),FALSE)</f>
        <v>135</v>
      </c>
      <c r="V216" s="2">
        <f>VLOOKUP($F216,Experiment!$A$2:$U$90,MATCH(Results!V$1,Experiment!$A$1:$U$1,0),FALSE)</f>
        <v>2</v>
      </c>
      <c r="W216" s="3">
        <f>VLOOKUP($F216,Experiment!$A$2:$U$90,MATCH(Results!W$1,Experiment!$A$1:$U$1,0),FALSE)</f>
        <v>0.25</v>
      </c>
      <c r="X216" s="3">
        <f>VLOOKUP($F216,Experiment!$A$2:$U$90,MATCH(Results!X$1,Experiment!$A$1:$U$1,0),FALSE)</f>
        <v>0.75</v>
      </c>
      <c r="Y216" s="2">
        <f>VLOOKUP($F216,Experiment!$A$2:$U$90,MATCH(Results!Y$1,Experiment!$A$1:$U$1,0),FALSE)</f>
        <v>2</v>
      </c>
      <c r="Z216" s="3">
        <f>VLOOKUP($F216,Experiment!$A$2:$U$90,MATCH(Results!Z$1,Experiment!$A$1:$U$1,0),FALSE)</f>
        <v>0.5</v>
      </c>
      <c r="AA216" s="3">
        <f>VLOOKUP($F216,Experiment!$A$2:$U$90,MATCH(Results!AA$1,Experiment!$A$1:$U$1,0),FALSE)</f>
        <v>0.25</v>
      </c>
      <c r="AB216" s="3">
        <f>VLOOKUP($F216,Experiment!$A$2:$U$90,MATCH(Results!AB$1,Experiment!$A$1:$U$1,0),FALSE)</f>
        <v>0.625</v>
      </c>
      <c r="AC216" s="3">
        <f>VLOOKUP($F216,Experiment!$A$2:$U$90,MATCH(Results!AC$1,Experiment!$A$1:$U$1,0),FALSE)</f>
        <v>0.375</v>
      </c>
      <c r="AD216" s="2">
        <f>VLOOKUP($F216,Experiment!$A$2:$U$90,MATCH(Results!AD$1,Experiment!$A$1:$U$1,0),FALSE)</f>
        <v>11.25</v>
      </c>
      <c r="AE216" s="2">
        <f>VLOOKUP($F216,Experiment!$A$2:$U$90,MATCH(Results!AE$1,Experiment!$A$1:$U$1,0),FALSE)</f>
        <v>17085.9375</v>
      </c>
      <c r="AF216" s="2">
        <f>VLOOKUP($F216,Experiment!$A$2:$U$90,MATCH(Results!AF$1,Experiment!$A$1:$U$1,0),FALSE)</f>
        <v>130.71318793450033</v>
      </c>
      <c r="AG216" s="3">
        <f>VLOOKUP($F216,Experiment!$A$2:$W$90,MATCH(Results!AG$1,Experiment!$A$1:$W$1,0),FALSE)</f>
        <v>0.82730419370997643</v>
      </c>
      <c r="AH216" s="3">
        <f>VLOOKUP($F216,Experiment!$A$2:$W$90,MATCH(Results!AH$1,Experiment!$A$1:$W$1,0),FALSE)</f>
        <v>0.38648875795104182</v>
      </c>
      <c r="AI216" s="3">
        <f>VLOOKUP($F216,Experiment!$A$2:$X$90,MATCH(Results!AI$1,Experiment!$A$1:$X$1,0),FALSE)</f>
        <v>0.61351124204895813</v>
      </c>
      <c r="AJ216" s="2">
        <f>Table1[[#This Row],[Gain]]^Table1[[#This Row],[θ]]</f>
        <v>498.1414721148987</v>
      </c>
      <c r="AK216" s="2">
        <f>-Table1[[#This Row],[λ]]*-Table1[[#This Row],[Loss]]^Table1[[#This Row],[θ]]</f>
        <v>347.88408658650894</v>
      </c>
      <c r="AL216" s="2">
        <f>Table1[[#This Row],[v_n_w_g]]-Table1[[#This Row],[v_n_w_l]]</f>
        <v>150.25738552838976</v>
      </c>
      <c r="AM216" s="2">
        <f>IF(Table1[[#This Row],[diff_v]]&gt;=1,1,0)</f>
        <v>1</v>
      </c>
    </row>
    <row r="217" spans="1:39" hidden="1" x14ac:dyDescent="0.3">
      <c r="A217">
        <v>50</v>
      </c>
      <c r="B217" t="s">
        <v>43</v>
      </c>
      <c r="C217" s="22">
        <f>VLOOKUP(Table1[[#This Row],[Subject]],'Subject Profile'!$A$2:$E$8,4,FALSE)</f>
        <v>1.1960207441678836</v>
      </c>
      <c r="D217" s="22">
        <f>VLOOKUP(Table1[[#This Row],[Subject]],'Subject Profile'!$A$2:$E$8,5,FALSE)</f>
        <v>-1.6</v>
      </c>
      <c r="E217" t="s">
        <v>110</v>
      </c>
      <c r="F217" t="s">
        <v>57</v>
      </c>
      <c r="G217" t="s">
        <v>7</v>
      </c>
      <c r="H217">
        <f>IF(Table1[[#This Row],[decision]]="accept",1,0)</f>
        <v>1</v>
      </c>
      <c r="I217">
        <v>100</v>
      </c>
      <c r="J217">
        <v>1330</v>
      </c>
      <c r="K217">
        <v>1664288412</v>
      </c>
      <c r="L217">
        <v>4</v>
      </c>
      <c r="M217" t="str">
        <f>VLOOKUP($F217,Experiment!$A$2:$U$90,MATCH(Results!M$1,Experiment!$A$1:$U$1,0)+1,FALSE)</f>
        <v>I</v>
      </c>
      <c r="N217">
        <f>IF(Table1[[#This Row],[Impact]]="I",0,1)</f>
        <v>0</v>
      </c>
      <c r="O217" s="2">
        <f>VLOOKUP($F217,Experiment!$A$2:$U$90,MATCH(Results!O$1,Experiment!$A$1:$U$1,0),FALSE)</f>
        <v>-90</v>
      </c>
      <c r="P217" s="3">
        <f>VLOOKUP($F217,Experiment!$A$2:$U$90,MATCH(Results!P$1,Experiment!$A$1:$U$1,0),FALSE)</f>
        <v>0.5</v>
      </c>
      <c r="Q217" s="2">
        <f>VLOOKUP($F217,Experiment!$A$2:$U$90,MATCH(Results!Q$1,Experiment!$A$1:$U$1,0),FALSE)</f>
        <v>100</v>
      </c>
      <c r="R217" s="3">
        <f>VLOOKUP($F217,Experiment!$A$2:$U$90,MATCH(Results!R$1,Experiment!$A$1:$U$1,0),FALSE)</f>
        <v>0.5</v>
      </c>
      <c r="S217" s="2">
        <f>VLOOKUP($F217,Experiment!$A$2:$U$90,MATCH(Results!S$1,Experiment!$A$1:$U$1,0),FALSE)</f>
        <v>5</v>
      </c>
      <c r="T217" s="2">
        <f>VLOOKUP($F217,Experiment!$A$2:$U$90,MATCH(Results!T$1,Experiment!$A$1:$U$1,0),FALSE)</f>
        <v>9025</v>
      </c>
      <c r="U217" s="2">
        <f>VLOOKUP($F217,Experiment!$A$2:$U$90,MATCH(Results!U$1,Experiment!$A$1:$U$1,0),FALSE)</f>
        <v>95</v>
      </c>
      <c r="V217" s="2">
        <f>VLOOKUP($F217,Experiment!$A$2:$U$90,MATCH(Results!V$1,Experiment!$A$1:$U$1,0),FALSE)</f>
        <v>2</v>
      </c>
      <c r="W217" s="3">
        <f>VLOOKUP($F217,Experiment!$A$2:$U$90,MATCH(Results!W$1,Experiment!$A$1:$U$1,0),FALSE)</f>
        <v>0.25</v>
      </c>
      <c r="X217" s="3">
        <f>VLOOKUP($F217,Experiment!$A$2:$U$90,MATCH(Results!X$1,Experiment!$A$1:$U$1,0),FALSE)</f>
        <v>0.75</v>
      </c>
      <c r="Y217" s="2">
        <f>VLOOKUP($F217,Experiment!$A$2:$U$90,MATCH(Results!Y$1,Experiment!$A$1:$U$1,0),FALSE)</f>
        <v>2</v>
      </c>
      <c r="Z217" s="3">
        <f>VLOOKUP($F217,Experiment!$A$2:$U$90,MATCH(Results!Z$1,Experiment!$A$1:$U$1,0),FALSE)</f>
        <v>0.5</v>
      </c>
      <c r="AA217" s="3">
        <f>VLOOKUP($F217,Experiment!$A$2:$U$90,MATCH(Results!AA$1,Experiment!$A$1:$U$1,0),FALSE)</f>
        <v>0.25</v>
      </c>
      <c r="AB217" s="3">
        <f>VLOOKUP($F217,Experiment!$A$2:$U$90,MATCH(Results!AB$1,Experiment!$A$1:$U$1,0),FALSE)</f>
        <v>0.625</v>
      </c>
      <c r="AC217" s="3">
        <f>VLOOKUP($F217,Experiment!$A$2:$U$90,MATCH(Results!AC$1,Experiment!$A$1:$U$1,0),FALSE)</f>
        <v>0.375</v>
      </c>
      <c r="AD217" s="2">
        <f>VLOOKUP($F217,Experiment!$A$2:$U$90,MATCH(Results!AD$1,Experiment!$A$1:$U$1,0),FALSE)</f>
        <v>-18.75</v>
      </c>
      <c r="AE217" s="2">
        <f>VLOOKUP($F217,Experiment!$A$2:$U$90,MATCH(Results!AE$1,Experiment!$A$1:$U$1,0),FALSE)</f>
        <v>8460.9375</v>
      </c>
      <c r="AF217" s="2">
        <f>VLOOKUP($F217,Experiment!$A$2:$U$90,MATCH(Results!AF$1,Experiment!$A$1:$U$1,0),FALSE)</f>
        <v>91.983354472426157</v>
      </c>
      <c r="AG217" s="3">
        <f>VLOOKUP($F217,Experiment!$A$2:$W$90,MATCH(Results!AG$1,Experiment!$A$1:$W$1,0),FALSE)</f>
        <v>0.82730419370997643</v>
      </c>
      <c r="AH217" s="3">
        <f>VLOOKUP($F217,Experiment!$A$2:$W$90,MATCH(Results!AH$1,Experiment!$A$1:$W$1,0),FALSE)</f>
        <v>0.38648875795104182</v>
      </c>
      <c r="AI217" s="3">
        <f>VLOOKUP($F217,Experiment!$A$2:$X$90,MATCH(Results!AI$1,Experiment!$A$1:$X$1,0),FALSE)</f>
        <v>0.61351124204895813</v>
      </c>
      <c r="AJ217" s="2">
        <f>Table1[[#This Row],[Gain]]^Table1[[#This Row],[θ]]</f>
        <v>246.6274930269494</v>
      </c>
      <c r="AK217" s="2">
        <f>-Table1[[#This Row],[λ]]*-Table1[[#This Row],[Loss]]^Table1[[#This Row],[θ]]</f>
        <v>347.88408658650894</v>
      </c>
      <c r="AL217" s="2">
        <f>Table1[[#This Row],[v_n_w_g]]-Table1[[#This Row],[v_n_w_l]]</f>
        <v>-101.25659355955955</v>
      </c>
      <c r="AM217" s="2">
        <f>IF(Table1[[#This Row],[diff_v]]&gt;=1,1,0)</f>
        <v>0</v>
      </c>
    </row>
    <row r="218" spans="1:39" hidden="1" x14ac:dyDescent="0.3">
      <c r="A218">
        <v>51</v>
      </c>
      <c r="B218" t="s">
        <v>43</v>
      </c>
      <c r="C218" s="22">
        <f>VLOOKUP(Table1[[#This Row],[Subject]],'Subject Profile'!$A$2:$E$8,4,FALSE)</f>
        <v>1.1960207441678836</v>
      </c>
      <c r="D218" s="22">
        <f>VLOOKUP(Table1[[#This Row],[Subject]],'Subject Profile'!$A$2:$E$8,5,FALSE)</f>
        <v>-1.6</v>
      </c>
      <c r="E218" t="s">
        <v>110</v>
      </c>
      <c r="F218" t="s">
        <v>55</v>
      </c>
      <c r="G218" t="s">
        <v>56</v>
      </c>
      <c r="H218">
        <f>IF(Table1[[#This Row],[decision]]="accept",1,0)</f>
        <v>0</v>
      </c>
      <c r="I218">
        <v>0</v>
      </c>
      <c r="J218">
        <v>1330</v>
      </c>
      <c r="K218">
        <v>1664288418</v>
      </c>
      <c r="L218">
        <v>6</v>
      </c>
      <c r="M218" t="str">
        <f>VLOOKUP($F218,Experiment!$A$2:$U$90,MATCH(Results!M$1,Experiment!$A$1:$U$1,0)+1,FALSE)</f>
        <v>R</v>
      </c>
      <c r="N218">
        <f>IF(Table1[[#This Row],[Impact]]="I",0,1)</f>
        <v>1</v>
      </c>
      <c r="O218" s="2">
        <f>VLOOKUP($F218,Experiment!$A$2:$U$90,MATCH(Results!O$1,Experiment!$A$1:$U$1,0),FALSE)</f>
        <v>0</v>
      </c>
      <c r="P218" s="3">
        <f>VLOOKUP($F218,Experiment!$A$2:$U$90,MATCH(Results!P$1,Experiment!$A$1:$U$1,0),FALSE)</f>
        <v>0</v>
      </c>
      <c r="Q218" s="2">
        <f>VLOOKUP($F218,Experiment!$A$2:$U$90,MATCH(Results!Q$1,Experiment!$A$1:$U$1,0),FALSE)</f>
        <v>0</v>
      </c>
      <c r="R218" s="3">
        <f>VLOOKUP($F218,Experiment!$A$2:$U$90,MATCH(Results!R$1,Experiment!$A$1:$U$1,0),FALSE)</f>
        <v>0</v>
      </c>
      <c r="S218" s="2">
        <f>VLOOKUP($F218,Experiment!$A$2:$U$90,MATCH(Results!S$1,Experiment!$A$1:$U$1,0),FALSE)</f>
        <v>0</v>
      </c>
      <c r="T218" s="2">
        <f>VLOOKUP($F218,Experiment!$A$2:$U$90,MATCH(Results!T$1,Experiment!$A$1:$U$1,0),FALSE)</f>
        <v>0</v>
      </c>
      <c r="U218" s="2">
        <f>VLOOKUP($F218,Experiment!$A$2:$U$90,MATCH(Results!U$1,Experiment!$A$1:$U$1,0),FALSE)</f>
        <v>0</v>
      </c>
      <c r="V218" s="2">
        <f>VLOOKUP($F218,Experiment!$A$2:$U$90,MATCH(Results!V$1,Experiment!$A$1:$U$1,0),FALSE)</f>
        <v>0</v>
      </c>
      <c r="W218" s="3">
        <f>VLOOKUP($F218,Experiment!$A$2:$U$90,MATCH(Results!W$1,Experiment!$A$1:$U$1,0),FALSE)</f>
        <v>0</v>
      </c>
      <c r="X218" s="3">
        <f>VLOOKUP($F218,Experiment!$A$2:$U$90,MATCH(Results!X$1,Experiment!$A$1:$U$1,0),FALSE)</f>
        <v>0</v>
      </c>
      <c r="Y218" s="2">
        <f>VLOOKUP($F218,Experiment!$A$2:$U$90,MATCH(Results!Y$1,Experiment!$A$1:$U$1,0),FALSE)</f>
        <v>0</v>
      </c>
      <c r="Z218" s="3">
        <f>VLOOKUP($F218,Experiment!$A$2:$U$90,MATCH(Results!Z$1,Experiment!$A$1:$U$1,0),FALSE)</f>
        <v>0</v>
      </c>
      <c r="AA218" s="3">
        <f>VLOOKUP($F218,Experiment!$A$2:$U$90,MATCH(Results!AA$1,Experiment!$A$1:$U$1,0),FALSE)</f>
        <v>0</v>
      </c>
      <c r="AB218" s="3">
        <f>VLOOKUP($F218,Experiment!$A$2:$U$90,MATCH(Results!AB$1,Experiment!$A$1:$U$1,0),FALSE)</f>
        <v>0</v>
      </c>
      <c r="AC218" s="3">
        <f>VLOOKUP($F218,Experiment!$A$2:$U$90,MATCH(Results!AC$1,Experiment!$A$1:$U$1,0),FALSE)</f>
        <v>0</v>
      </c>
      <c r="AD218" s="2">
        <f>VLOOKUP($F218,Experiment!$A$2:$U$90,MATCH(Results!AD$1,Experiment!$A$1:$U$1,0),FALSE)</f>
        <v>0</v>
      </c>
      <c r="AE218" s="2">
        <f>VLOOKUP($F218,Experiment!$A$2:$U$90,MATCH(Results!AE$1,Experiment!$A$1:$U$1,0),FALSE)</f>
        <v>0</v>
      </c>
      <c r="AF218" s="2">
        <f>VLOOKUP($F218,Experiment!$A$2:$U$90,MATCH(Results!AF$1,Experiment!$A$1:$U$1,0),FALSE)</f>
        <v>0</v>
      </c>
      <c r="AG218" s="2"/>
      <c r="AH218" s="3">
        <f>VLOOKUP($F218,Experiment!$A$2:$W$90,MATCH(Results!AH$1,Experiment!$A$1:$W$1,0),FALSE)</f>
        <v>0</v>
      </c>
      <c r="AI218" s="2">
        <f>VLOOKUP($F218,Experiment!$A$2:$X$90,MATCH(Results!AI$1,Experiment!$A$1:$X$1,0),FALSE)</f>
        <v>0</v>
      </c>
      <c r="AJ218" s="2">
        <f>Table1[[#This Row],[Gain]]^Table1[[#This Row],[θ]]</f>
        <v>0</v>
      </c>
      <c r="AK218" s="2">
        <f>-Table1[[#This Row],[λ]]*-Table1[[#This Row],[Loss]]^Table1[[#This Row],[θ]]</f>
        <v>0</v>
      </c>
      <c r="AL218" s="2">
        <f>Table1[[#This Row],[v_n_w_g]]-Table1[[#This Row],[v_n_w_l]]</f>
        <v>0</v>
      </c>
      <c r="AM218" s="2">
        <f>IF(Table1[[#This Row],[diff_v]]&gt;=1,1,0)</f>
        <v>0</v>
      </c>
    </row>
    <row r="219" spans="1:39" hidden="1" x14ac:dyDescent="0.3">
      <c r="A219">
        <v>52</v>
      </c>
      <c r="B219" t="s">
        <v>43</v>
      </c>
      <c r="C219" s="22">
        <f>VLOOKUP(Table1[[#This Row],[Subject]],'Subject Profile'!$A$2:$E$8,4,FALSE)</f>
        <v>1.1960207441678836</v>
      </c>
      <c r="D219" s="22">
        <f>VLOOKUP(Table1[[#This Row],[Subject]],'Subject Profile'!$A$2:$E$8,5,FALSE)</f>
        <v>-1.6</v>
      </c>
      <c r="E219" t="s">
        <v>110</v>
      </c>
      <c r="F219" t="s">
        <v>98</v>
      </c>
      <c r="G219" t="s">
        <v>5</v>
      </c>
      <c r="H219">
        <f>IF(Table1[[#This Row],[decision]]="accept",1,0)</f>
        <v>0</v>
      </c>
      <c r="I219">
        <v>0</v>
      </c>
      <c r="J219">
        <v>1330</v>
      </c>
      <c r="K219">
        <v>1664288422</v>
      </c>
      <c r="L219">
        <v>4</v>
      </c>
      <c r="M219" t="str">
        <f>VLOOKUP($F219,Experiment!$A$2:$U$90,MATCH(Results!M$1,Experiment!$A$1:$U$1,0)+1,FALSE)</f>
        <v>I</v>
      </c>
      <c r="N219">
        <f>IF(Table1[[#This Row],[Impact]]="I",0,1)</f>
        <v>0</v>
      </c>
      <c r="O219" s="2">
        <f>VLOOKUP($F219,Experiment!$A$2:$U$90,MATCH(Results!O$1,Experiment!$A$1:$U$1,0),FALSE)</f>
        <v>-10</v>
      </c>
      <c r="P219" s="3">
        <f>VLOOKUP($F219,Experiment!$A$2:$U$90,MATCH(Results!P$1,Experiment!$A$1:$U$1,0),FALSE)</f>
        <v>0.5</v>
      </c>
      <c r="Q219" s="2">
        <f>VLOOKUP($F219,Experiment!$A$2:$U$90,MATCH(Results!Q$1,Experiment!$A$1:$U$1,0),FALSE)</f>
        <v>0</v>
      </c>
      <c r="R219" s="3">
        <f>VLOOKUP($F219,Experiment!$A$2:$U$90,MATCH(Results!R$1,Experiment!$A$1:$U$1,0),FALSE)</f>
        <v>0.5</v>
      </c>
      <c r="S219" s="2">
        <f>VLOOKUP($F219,Experiment!$A$2:$U$90,MATCH(Results!S$1,Experiment!$A$1:$U$1,0),FALSE)</f>
        <v>-5</v>
      </c>
      <c r="T219" s="2">
        <f>VLOOKUP($F219,Experiment!$A$2:$U$90,MATCH(Results!T$1,Experiment!$A$1:$U$1,0),FALSE)</f>
        <v>25</v>
      </c>
      <c r="U219" s="2">
        <f>VLOOKUP($F219,Experiment!$A$2:$U$90,MATCH(Results!U$1,Experiment!$A$1:$U$1,0),FALSE)</f>
        <v>5</v>
      </c>
      <c r="V219" s="2">
        <f>VLOOKUP($F219,Experiment!$A$2:$U$90,MATCH(Results!V$1,Experiment!$A$1:$U$1,0),FALSE)</f>
        <v>2</v>
      </c>
      <c r="W219" s="3">
        <f>VLOOKUP($F219,Experiment!$A$2:$U$90,MATCH(Results!W$1,Experiment!$A$1:$U$1,0),FALSE)</f>
        <v>0.25</v>
      </c>
      <c r="X219" s="3">
        <f>VLOOKUP($F219,Experiment!$A$2:$U$90,MATCH(Results!X$1,Experiment!$A$1:$U$1,0),FALSE)</f>
        <v>0.75</v>
      </c>
      <c r="Y219" s="2">
        <f>VLOOKUP($F219,Experiment!$A$2:$U$90,MATCH(Results!Y$1,Experiment!$A$1:$U$1,0),FALSE)</f>
        <v>2</v>
      </c>
      <c r="Z219" s="3">
        <f>VLOOKUP($F219,Experiment!$A$2:$U$90,MATCH(Results!Z$1,Experiment!$A$1:$U$1,0),FALSE)</f>
        <v>0.5</v>
      </c>
      <c r="AA219" s="3">
        <f>VLOOKUP($F219,Experiment!$A$2:$U$90,MATCH(Results!AA$1,Experiment!$A$1:$U$1,0),FALSE)</f>
        <v>0.25</v>
      </c>
      <c r="AB219" s="3">
        <f>VLOOKUP($F219,Experiment!$A$2:$U$90,MATCH(Results!AB$1,Experiment!$A$1:$U$1,0),FALSE)</f>
        <v>0.625</v>
      </c>
      <c r="AC219" s="3">
        <f>VLOOKUP($F219,Experiment!$A$2:$U$90,MATCH(Results!AC$1,Experiment!$A$1:$U$1,0),FALSE)</f>
        <v>0.375</v>
      </c>
      <c r="AD219" s="2">
        <f>VLOOKUP($F219,Experiment!$A$2:$U$90,MATCH(Results!AD$1,Experiment!$A$1:$U$1,0),FALSE)</f>
        <v>-6.25</v>
      </c>
      <c r="AE219" s="2">
        <f>VLOOKUP($F219,Experiment!$A$2:$U$90,MATCH(Results!AE$1,Experiment!$A$1:$U$1,0),FALSE)</f>
        <v>23.4375</v>
      </c>
      <c r="AF219" s="2">
        <f>VLOOKUP($F219,Experiment!$A$2:$U$90,MATCH(Results!AF$1,Experiment!$A$1:$U$1,0),FALSE)</f>
        <v>4.8412291827592711</v>
      </c>
      <c r="AG219" s="3">
        <f>VLOOKUP($F219,Experiment!$A$2:$W$90,MATCH(Results!AG$1,Experiment!$A$1:$W$1,0),FALSE)</f>
        <v>0.82730419370997643</v>
      </c>
      <c r="AH219" s="3">
        <f>VLOOKUP($F219,Experiment!$A$2:$W$90,MATCH(Results!AH$1,Experiment!$A$1:$W$1,0),FALSE)</f>
        <v>0.38648875795104182</v>
      </c>
      <c r="AI219" s="3">
        <f>VLOOKUP($F219,Experiment!$A$2:$X$90,MATCH(Results!AI$1,Experiment!$A$1:$X$1,0),FALSE)</f>
        <v>0.61351124204895813</v>
      </c>
      <c r="AJ219" s="2">
        <f>Table1[[#This Row],[Gain]]^Table1[[#This Row],[θ]]</f>
        <v>0</v>
      </c>
      <c r="AK219" s="2">
        <f>-Table1[[#This Row],[λ]]*-Table1[[#This Row],[Loss]]^Table1[[#This Row],[θ]]</f>
        <v>25.127005037389367</v>
      </c>
      <c r="AL219" s="2">
        <f>Table1[[#This Row],[v_n_w_g]]-Table1[[#This Row],[v_n_w_l]]</f>
        <v>-25.127005037389367</v>
      </c>
      <c r="AM219" s="2">
        <f>IF(Table1[[#This Row],[diff_v]]&gt;=1,1,0)</f>
        <v>0</v>
      </c>
    </row>
    <row r="220" spans="1:39" hidden="1" x14ac:dyDescent="0.3">
      <c r="A220">
        <v>53</v>
      </c>
      <c r="B220" t="s">
        <v>43</v>
      </c>
      <c r="C220" s="22">
        <f>VLOOKUP(Table1[[#This Row],[Subject]],'Subject Profile'!$A$2:$E$8,4,FALSE)</f>
        <v>1.1960207441678836</v>
      </c>
      <c r="D220" s="22">
        <f>VLOOKUP(Table1[[#This Row],[Subject]],'Subject Profile'!$A$2:$E$8,5,FALSE)</f>
        <v>-1.6</v>
      </c>
      <c r="E220" t="s">
        <v>110</v>
      </c>
      <c r="F220" t="s">
        <v>76</v>
      </c>
      <c r="G220" t="s">
        <v>5</v>
      </c>
      <c r="H220">
        <f>IF(Table1[[#This Row],[decision]]="accept",1,0)</f>
        <v>0</v>
      </c>
      <c r="I220">
        <v>0</v>
      </c>
      <c r="J220">
        <v>1330</v>
      </c>
      <c r="K220">
        <v>1664288432</v>
      </c>
      <c r="L220">
        <v>10</v>
      </c>
      <c r="M220" t="str">
        <f>VLOOKUP($F220,Experiment!$A$2:$U$90,MATCH(Results!M$1,Experiment!$A$1:$U$1,0)+1,FALSE)</f>
        <v>G</v>
      </c>
      <c r="N220">
        <f>IF(Table1[[#This Row],[Impact]]="I",0,1)</f>
        <v>1</v>
      </c>
      <c r="O220" s="2">
        <f>VLOOKUP($F220,Experiment!$A$2:$U$90,MATCH(Results!O$1,Experiment!$A$1:$U$1,0),FALSE)</f>
        <v>-90</v>
      </c>
      <c r="P220" s="3">
        <f>VLOOKUP($F220,Experiment!$A$2:$U$90,MATCH(Results!P$1,Experiment!$A$1:$U$1,0),FALSE)</f>
        <v>0.5</v>
      </c>
      <c r="Q220" s="2">
        <f>VLOOKUP($F220,Experiment!$A$2:$U$90,MATCH(Results!Q$1,Experiment!$A$1:$U$1,0),FALSE)</f>
        <v>180</v>
      </c>
      <c r="R220" s="3">
        <f>VLOOKUP($F220,Experiment!$A$2:$U$90,MATCH(Results!R$1,Experiment!$A$1:$U$1,0),FALSE)</f>
        <v>0.5</v>
      </c>
      <c r="S220" s="2">
        <f>VLOOKUP($F220,Experiment!$A$2:$U$90,MATCH(Results!S$1,Experiment!$A$1:$U$1,0),FALSE)</f>
        <v>45</v>
      </c>
      <c r="T220" s="2">
        <f>VLOOKUP($F220,Experiment!$A$2:$U$90,MATCH(Results!T$1,Experiment!$A$1:$U$1,0),FALSE)</f>
        <v>18225</v>
      </c>
      <c r="U220" s="2">
        <f>VLOOKUP($F220,Experiment!$A$2:$U$90,MATCH(Results!U$1,Experiment!$A$1:$U$1,0),FALSE)</f>
        <v>135</v>
      </c>
      <c r="V220" s="2">
        <f>VLOOKUP($F220,Experiment!$A$2:$U$90,MATCH(Results!V$1,Experiment!$A$1:$U$1,0),FALSE)</f>
        <v>2</v>
      </c>
      <c r="W220" s="3">
        <f>VLOOKUP($F220,Experiment!$A$2:$U$90,MATCH(Results!W$1,Experiment!$A$1:$U$1,0),FALSE)</f>
        <v>0.25</v>
      </c>
      <c r="X220" s="3">
        <f>VLOOKUP($F220,Experiment!$A$2:$U$90,MATCH(Results!X$1,Experiment!$A$1:$U$1,0),FALSE)</f>
        <v>0.75</v>
      </c>
      <c r="Y220" s="2">
        <f>VLOOKUP($F220,Experiment!$A$2:$U$90,MATCH(Results!Y$1,Experiment!$A$1:$U$1,0),FALSE)</f>
        <v>2</v>
      </c>
      <c r="Z220" s="3">
        <f>VLOOKUP($F220,Experiment!$A$2:$U$90,MATCH(Results!Z$1,Experiment!$A$1:$U$1,0),FALSE)</f>
        <v>0.5</v>
      </c>
      <c r="AA220" s="3">
        <f>VLOOKUP($F220,Experiment!$A$2:$U$90,MATCH(Results!AA$1,Experiment!$A$1:$U$1,0),FALSE)</f>
        <v>0.25</v>
      </c>
      <c r="AB220" s="3">
        <f>VLOOKUP($F220,Experiment!$A$2:$U$90,MATCH(Results!AB$1,Experiment!$A$1:$U$1,0),FALSE)</f>
        <v>0.625</v>
      </c>
      <c r="AC220" s="3">
        <f>VLOOKUP($F220,Experiment!$A$2:$U$90,MATCH(Results!AC$1,Experiment!$A$1:$U$1,0),FALSE)</f>
        <v>0.375</v>
      </c>
      <c r="AD220" s="2">
        <f>VLOOKUP($F220,Experiment!$A$2:$U$90,MATCH(Results!AD$1,Experiment!$A$1:$U$1,0),FALSE)</f>
        <v>11.25</v>
      </c>
      <c r="AE220" s="2">
        <f>VLOOKUP($F220,Experiment!$A$2:$U$90,MATCH(Results!AE$1,Experiment!$A$1:$U$1,0),FALSE)</f>
        <v>17085.9375</v>
      </c>
      <c r="AF220" s="2">
        <f>VLOOKUP($F220,Experiment!$A$2:$U$90,MATCH(Results!AF$1,Experiment!$A$1:$U$1,0),FALSE)</f>
        <v>130.71318793450033</v>
      </c>
      <c r="AG220" s="3">
        <f>VLOOKUP($F220,Experiment!$A$2:$W$90,MATCH(Results!AG$1,Experiment!$A$1:$W$1,0),FALSE)</f>
        <v>0.82730419370997643</v>
      </c>
      <c r="AH220" s="3">
        <f>VLOOKUP($F220,Experiment!$A$2:$W$90,MATCH(Results!AH$1,Experiment!$A$1:$W$1,0),FALSE)</f>
        <v>0.38648875795104182</v>
      </c>
      <c r="AI220" s="3">
        <f>VLOOKUP($F220,Experiment!$A$2:$X$90,MATCH(Results!AI$1,Experiment!$A$1:$X$1,0),FALSE)</f>
        <v>0.61351124204895813</v>
      </c>
      <c r="AJ220" s="2">
        <f>Table1[[#This Row],[Gain]]^Table1[[#This Row],[θ]]</f>
        <v>498.1414721148987</v>
      </c>
      <c r="AK220" s="2">
        <f>-Table1[[#This Row],[λ]]*-Table1[[#This Row],[Loss]]^Table1[[#This Row],[θ]]</f>
        <v>347.88408658650894</v>
      </c>
      <c r="AL220" s="2">
        <f>Table1[[#This Row],[v_n_w_g]]-Table1[[#This Row],[v_n_w_l]]</f>
        <v>150.25738552838976</v>
      </c>
      <c r="AM220" s="2">
        <f>IF(Table1[[#This Row],[diff_v]]&gt;=1,1,0)</f>
        <v>1</v>
      </c>
    </row>
    <row r="221" spans="1:39" hidden="1" x14ac:dyDescent="0.3">
      <c r="A221">
        <v>54</v>
      </c>
      <c r="B221" t="s">
        <v>43</v>
      </c>
      <c r="C221" s="22">
        <f>VLOOKUP(Table1[[#This Row],[Subject]],'Subject Profile'!$A$2:$E$8,4,FALSE)</f>
        <v>1.1960207441678836</v>
      </c>
      <c r="D221" s="22">
        <f>VLOOKUP(Table1[[#This Row],[Subject]],'Subject Profile'!$A$2:$E$8,5,FALSE)</f>
        <v>-1.6</v>
      </c>
      <c r="E221" t="s">
        <v>110</v>
      </c>
      <c r="F221" t="s">
        <v>94</v>
      </c>
      <c r="G221" t="s">
        <v>7</v>
      </c>
      <c r="H221">
        <f>IF(Table1[[#This Row],[decision]]="accept",1,0)</f>
        <v>1</v>
      </c>
      <c r="I221">
        <v>90</v>
      </c>
      <c r="J221">
        <v>1420</v>
      </c>
      <c r="K221">
        <v>1664288436</v>
      </c>
      <c r="L221">
        <v>4</v>
      </c>
      <c r="M221" t="str">
        <f>VLOOKUP($F221,Experiment!$A$2:$U$90,MATCH(Results!M$1,Experiment!$A$1:$U$1,0)+1,FALSE)</f>
        <v>I</v>
      </c>
      <c r="N221">
        <f>IF(Table1[[#This Row],[Impact]]="I",0,1)</f>
        <v>0</v>
      </c>
      <c r="O221" s="2">
        <f>VLOOKUP($F221,Experiment!$A$2:$U$90,MATCH(Results!O$1,Experiment!$A$1:$U$1,0),FALSE)</f>
        <v>-90</v>
      </c>
      <c r="P221" s="3">
        <f>VLOOKUP($F221,Experiment!$A$2:$U$90,MATCH(Results!P$1,Experiment!$A$1:$U$1,0),FALSE)</f>
        <v>0.5</v>
      </c>
      <c r="Q221" s="2">
        <f>VLOOKUP($F221,Experiment!$A$2:$U$90,MATCH(Results!Q$1,Experiment!$A$1:$U$1,0),FALSE)</f>
        <v>90</v>
      </c>
      <c r="R221" s="3">
        <f>VLOOKUP($F221,Experiment!$A$2:$U$90,MATCH(Results!R$1,Experiment!$A$1:$U$1,0),FALSE)</f>
        <v>0.5</v>
      </c>
      <c r="S221" s="2">
        <f>VLOOKUP($F221,Experiment!$A$2:$U$90,MATCH(Results!S$1,Experiment!$A$1:$U$1,0),FALSE)</f>
        <v>0</v>
      </c>
      <c r="T221" s="2">
        <f>VLOOKUP($F221,Experiment!$A$2:$U$90,MATCH(Results!T$1,Experiment!$A$1:$U$1,0),FALSE)</f>
        <v>8100</v>
      </c>
      <c r="U221" s="2">
        <f>VLOOKUP($F221,Experiment!$A$2:$U$90,MATCH(Results!U$1,Experiment!$A$1:$U$1,0),FALSE)</f>
        <v>90</v>
      </c>
      <c r="V221" s="2">
        <f>VLOOKUP($F221,Experiment!$A$2:$U$90,MATCH(Results!V$1,Experiment!$A$1:$U$1,0),FALSE)</f>
        <v>2</v>
      </c>
      <c r="W221" s="3">
        <f>VLOOKUP($F221,Experiment!$A$2:$U$90,MATCH(Results!W$1,Experiment!$A$1:$U$1,0),FALSE)</f>
        <v>0.25</v>
      </c>
      <c r="X221" s="3">
        <f>VLOOKUP($F221,Experiment!$A$2:$U$90,MATCH(Results!X$1,Experiment!$A$1:$U$1,0),FALSE)</f>
        <v>0.75</v>
      </c>
      <c r="Y221" s="2">
        <f>VLOOKUP($F221,Experiment!$A$2:$U$90,MATCH(Results!Y$1,Experiment!$A$1:$U$1,0),FALSE)</f>
        <v>2</v>
      </c>
      <c r="Z221" s="3">
        <f>VLOOKUP($F221,Experiment!$A$2:$U$90,MATCH(Results!Z$1,Experiment!$A$1:$U$1,0),FALSE)</f>
        <v>0.5</v>
      </c>
      <c r="AA221" s="3">
        <f>VLOOKUP($F221,Experiment!$A$2:$U$90,MATCH(Results!AA$1,Experiment!$A$1:$U$1,0),FALSE)</f>
        <v>0.25</v>
      </c>
      <c r="AB221" s="3">
        <f>VLOOKUP($F221,Experiment!$A$2:$U$90,MATCH(Results!AB$1,Experiment!$A$1:$U$1,0),FALSE)</f>
        <v>0.625</v>
      </c>
      <c r="AC221" s="3">
        <f>VLOOKUP($F221,Experiment!$A$2:$U$90,MATCH(Results!AC$1,Experiment!$A$1:$U$1,0),FALSE)</f>
        <v>0.375</v>
      </c>
      <c r="AD221" s="2">
        <f>VLOOKUP($F221,Experiment!$A$2:$U$90,MATCH(Results!AD$1,Experiment!$A$1:$U$1,0),FALSE)</f>
        <v>-22.5</v>
      </c>
      <c r="AE221" s="2">
        <f>VLOOKUP($F221,Experiment!$A$2:$U$90,MATCH(Results!AE$1,Experiment!$A$1:$U$1,0),FALSE)</f>
        <v>7593.75</v>
      </c>
      <c r="AF221" s="2">
        <f>VLOOKUP($F221,Experiment!$A$2:$U$90,MATCH(Results!AF$1,Experiment!$A$1:$U$1,0),FALSE)</f>
        <v>87.142125289666879</v>
      </c>
      <c r="AG221" s="3">
        <f>VLOOKUP($F221,Experiment!$A$2:$W$90,MATCH(Results!AG$1,Experiment!$A$1:$W$1,0),FALSE)</f>
        <v>0.82730419370997643</v>
      </c>
      <c r="AH221" s="3">
        <f>VLOOKUP($F221,Experiment!$A$2:$W$90,MATCH(Results!AH$1,Experiment!$A$1:$W$1,0),FALSE)</f>
        <v>0.38648875795104182</v>
      </c>
      <c r="AI221" s="3">
        <f>VLOOKUP($F221,Experiment!$A$2:$X$90,MATCH(Results!AI$1,Experiment!$A$1:$X$1,0),FALSE)</f>
        <v>0.61351124204895813</v>
      </c>
      <c r="AJ221" s="2">
        <f>Table1[[#This Row],[Gain]]^Table1[[#This Row],[θ]]</f>
        <v>217.42755411656807</v>
      </c>
      <c r="AK221" s="2">
        <f>-Table1[[#This Row],[λ]]*-Table1[[#This Row],[Loss]]^Table1[[#This Row],[θ]]</f>
        <v>347.88408658650894</v>
      </c>
      <c r="AL221" s="2">
        <f>Table1[[#This Row],[v_n_w_g]]-Table1[[#This Row],[v_n_w_l]]</f>
        <v>-130.45653246994087</v>
      </c>
      <c r="AM221" s="2">
        <f>IF(Table1[[#This Row],[diff_v]]&gt;=1,1,0)</f>
        <v>0</v>
      </c>
    </row>
    <row r="222" spans="1:39" hidden="1" x14ac:dyDescent="0.3">
      <c r="A222">
        <v>55</v>
      </c>
      <c r="B222" t="s">
        <v>43</v>
      </c>
      <c r="C222" s="22">
        <f>VLOOKUP(Table1[[#This Row],[Subject]],'Subject Profile'!$A$2:$E$8,4,FALSE)</f>
        <v>1.1960207441678836</v>
      </c>
      <c r="D222" s="22">
        <f>VLOOKUP(Table1[[#This Row],[Subject]],'Subject Profile'!$A$2:$E$8,5,FALSE)</f>
        <v>-1.6</v>
      </c>
      <c r="E222" t="s">
        <v>110</v>
      </c>
      <c r="F222" t="s">
        <v>96</v>
      </c>
      <c r="G222" t="s">
        <v>5</v>
      </c>
      <c r="H222">
        <f>IF(Table1[[#This Row],[decision]]="accept",1,0)</f>
        <v>0</v>
      </c>
      <c r="I222">
        <v>0</v>
      </c>
      <c r="J222">
        <v>1420</v>
      </c>
      <c r="K222">
        <v>1664288450</v>
      </c>
      <c r="L222">
        <v>14</v>
      </c>
      <c r="M222" t="str">
        <f>VLOOKUP($F222,Experiment!$A$2:$U$90,MATCH(Results!M$1,Experiment!$A$1:$U$1,0)+1,FALSE)</f>
        <v>G</v>
      </c>
      <c r="N222">
        <f>IF(Table1[[#This Row],[Impact]]="I",0,1)</f>
        <v>1</v>
      </c>
      <c r="O222" s="2">
        <f>VLOOKUP($F222,Experiment!$A$2:$U$90,MATCH(Results!O$1,Experiment!$A$1:$U$1,0),FALSE)</f>
        <v>-50</v>
      </c>
      <c r="P222" s="3">
        <f>VLOOKUP($F222,Experiment!$A$2:$U$90,MATCH(Results!P$1,Experiment!$A$1:$U$1,0),FALSE)</f>
        <v>0.5</v>
      </c>
      <c r="Q222" s="2">
        <f>VLOOKUP($F222,Experiment!$A$2:$U$90,MATCH(Results!Q$1,Experiment!$A$1:$U$1,0),FALSE)</f>
        <v>40</v>
      </c>
      <c r="R222" s="3">
        <f>VLOOKUP($F222,Experiment!$A$2:$U$90,MATCH(Results!R$1,Experiment!$A$1:$U$1,0),FALSE)</f>
        <v>0.5</v>
      </c>
      <c r="S222" s="2">
        <f>VLOOKUP($F222,Experiment!$A$2:$U$90,MATCH(Results!S$1,Experiment!$A$1:$U$1,0),FALSE)</f>
        <v>-5</v>
      </c>
      <c r="T222" s="2">
        <f>VLOOKUP($F222,Experiment!$A$2:$U$90,MATCH(Results!T$1,Experiment!$A$1:$U$1,0),FALSE)</f>
        <v>2025</v>
      </c>
      <c r="U222" s="2">
        <f>VLOOKUP($F222,Experiment!$A$2:$U$90,MATCH(Results!U$1,Experiment!$A$1:$U$1,0),FALSE)</f>
        <v>45</v>
      </c>
      <c r="V222" s="2">
        <f>VLOOKUP($F222,Experiment!$A$2:$U$90,MATCH(Results!V$1,Experiment!$A$1:$U$1,0),FALSE)</f>
        <v>2</v>
      </c>
      <c r="W222" s="3">
        <f>VLOOKUP($F222,Experiment!$A$2:$U$90,MATCH(Results!W$1,Experiment!$A$1:$U$1,0),FALSE)</f>
        <v>0.25</v>
      </c>
      <c r="X222" s="3">
        <f>VLOOKUP($F222,Experiment!$A$2:$U$90,MATCH(Results!X$1,Experiment!$A$1:$U$1,0),FALSE)</f>
        <v>0.75</v>
      </c>
      <c r="Y222" s="2">
        <f>VLOOKUP($F222,Experiment!$A$2:$U$90,MATCH(Results!Y$1,Experiment!$A$1:$U$1,0),FALSE)</f>
        <v>2</v>
      </c>
      <c r="Z222" s="3">
        <f>VLOOKUP($F222,Experiment!$A$2:$U$90,MATCH(Results!Z$1,Experiment!$A$1:$U$1,0),FALSE)</f>
        <v>0.5</v>
      </c>
      <c r="AA222" s="3">
        <f>VLOOKUP($F222,Experiment!$A$2:$U$90,MATCH(Results!AA$1,Experiment!$A$1:$U$1,0),FALSE)</f>
        <v>0.25</v>
      </c>
      <c r="AB222" s="3">
        <f>VLOOKUP($F222,Experiment!$A$2:$U$90,MATCH(Results!AB$1,Experiment!$A$1:$U$1,0),FALSE)</f>
        <v>0.625</v>
      </c>
      <c r="AC222" s="3">
        <f>VLOOKUP($F222,Experiment!$A$2:$U$90,MATCH(Results!AC$1,Experiment!$A$1:$U$1,0),FALSE)</f>
        <v>0.375</v>
      </c>
      <c r="AD222" s="2">
        <f>VLOOKUP($F222,Experiment!$A$2:$U$90,MATCH(Results!AD$1,Experiment!$A$1:$U$1,0),FALSE)</f>
        <v>-16.25</v>
      </c>
      <c r="AE222" s="2">
        <f>VLOOKUP($F222,Experiment!$A$2:$U$90,MATCH(Results!AE$1,Experiment!$A$1:$U$1,0),FALSE)</f>
        <v>1898.4375</v>
      </c>
      <c r="AF222" s="2">
        <f>VLOOKUP($F222,Experiment!$A$2:$U$90,MATCH(Results!AF$1,Experiment!$A$1:$U$1,0),FALSE)</f>
        <v>43.571062644833439</v>
      </c>
      <c r="AG222" s="3">
        <f>VLOOKUP($F222,Experiment!$A$2:$W$90,MATCH(Results!AG$1,Experiment!$A$1:$W$1,0),FALSE)</f>
        <v>0.82730419370997643</v>
      </c>
      <c r="AH222" s="3">
        <f>VLOOKUP($F222,Experiment!$A$2:$W$90,MATCH(Results!AH$1,Experiment!$A$1:$W$1,0),FALSE)</f>
        <v>0.38648875795104182</v>
      </c>
      <c r="AI222" s="3">
        <f>VLOOKUP($F222,Experiment!$A$2:$X$90,MATCH(Results!AI$1,Experiment!$A$1:$X$1,0),FALSE)</f>
        <v>0.61351124204895813</v>
      </c>
      <c r="AJ222" s="2">
        <f>Table1[[#This Row],[Gain]]^Table1[[#This Row],[θ]]</f>
        <v>82.432217522931154</v>
      </c>
      <c r="AK222" s="2">
        <f>-Table1[[#This Row],[λ]]*-Table1[[#This Row],[Loss]]^Table1[[#This Row],[θ]]</f>
        <v>172.23577024121218</v>
      </c>
      <c r="AL222" s="2">
        <f>Table1[[#This Row],[v_n_w_g]]-Table1[[#This Row],[v_n_w_l]]</f>
        <v>-89.803552718281026</v>
      </c>
      <c r="AM222" s="2">
        <f>IF(Table1[[#This Row],[diff_v]]&gt;=1,1,0)</f>
        <v>0</v>
      </c>
    </row>
    <row r="223" spans="1:39" hidden="1" x14ac:dyDescent="0.3">
      <c r="A223">
        <v>56</v>
      </c>
      <c r="B223" t="s">
        <v>43</v>
      </c>
      <c r="C223" s="22">
        <f>VLOOKUP(Table1[[#This Row],[Subject]],'Subject Profile'!$A$2:$E$8,4,FALSE)</f>
        <v>1.1960207441678836</v>
      </c>
      <c r="D223" s="22">
        <f>VLOOKUP(Table1[[#This Row],[Subject]],'Subject Profile'!$A$2:$E$8,5,FALSE)</f>
        <v>-1.6</v>
      </c>
      <c r="E223" t="s">
        <v>110</v>
      </c>
      <c r="F223" t="s">
        <v>60</v>
      </c>
      <c r="G223" t="s">
        <v>61</v>
      </c>
      <c r="H223">
        <f>IF(Table1[[#This Row],[decision]]="accept",1,0)</f>
        <v>0</v>
      </c>
      <c r="I223">
        <v>0</v>
      </c>
      <c r="J223">
        <v>1420</v>
      </c>
      <c r="K223">
        <v>1664288453</v>
      </c>
      <c r="L223">
        <v>3</v>
      </c>
      <c r="M223" t="str">
        <f>VLOOKUP($F223,Experiment!$A$2:$U$90,MATCH(Results!M$1,Experiment!$A$1:$U$1,0)+1,FALSE)</f>
        <v>D</v>
      </c>
      <c r="N223">
        <f>IF(Table1[[#This Row],[Impact]]="I",0,1)</f>
        <v>1</v>
      </c>
      <c r="O223" s="2">
        <f>VLOOKUP($F223,Experiment!$A$2:$U$90,MATCH(Results!O$1,Experiment!$A$1:$U$1,0),FALSE)</f>
        <v>0</v>
      </c>
      <c r="P223" s="3">
        <f>VLOOKUP($F223,Experiment!$A$2:$U$90,MATCH(Results!P$1,Experiment!$A$1:$U$1,0),FALSE)</f>
        <v>0</v>
      </c>
      <c r="Q223" s="2">
        <f>VLOOKUP($F223,Experiment!$A$2:$U$90,MATCH(Results!Q$1,Experiment!$A$1:$U$1,0),FALSE)</f>
        <v>0</v>
      </c>
      <c r="R223" s="3">
        <f>VLOOKUP($F223,Experiment!$A$2:$U$90,MATCH(Results!R$1,Experiment!$A$1:$U$1,0),FALSE)</f>
        <v>0</v>
      </c>
      <c r="S223" s="2">
        <f>VLOOKUP($F223,Experiment!$A$2:$U$90,MATCH(Results!S$1,Experiment!$A$1:$U$1,0),FALSE)</f>
        <v>0</v>
      </c>
      <c r="T223" s="2">
        <f>VLOOKUP($F223,Experiment!$A$2:$U$90,MATCH(Results!T$1,Experiment!$A$1:$U$1,0),FALSE)</f>
        <v>0</v>
      </c>
      <c r="U223" s="2">
        <f>VLOOKUP($F223,Experiment!$A$2:$U$90,MATCH(Results!U$1,Experiment!$A$1:$U$1,0),FALSE)</f>
        <v>0</v>
      </c>
      <c r="V223" s="2">
        <f>VLOOKUP($F223,Experiment!$A$2:$U$90,MATCH(Results!V$1,Experiment!$A$1:$U$1,0),FALSE)</f>
        <v>0</v>
      </c>
      <c r="W223" s="3">
        <f>VLOOKUP($F223,Experiment!$A$2:$U$90,MATCH(Results!W$1,Experiment!$A$1:$U$1,0),FALSE)</f>
        <v>0</v>
      </c>
      <c r="X223" s="3">
        <f>VLOOKUP($F223,Experiment!$A$2:$U$90,MATCH(Results!X$1,Experiment!$A$1:$U$1,0),FALSE)</f>
        <v>0</v>
      </c>
      <c r="Y223" s="2">
        <f>VLOOKUP($F223,Experiment!$A$2:$U$90,MATCH(Results!Y$1,Experiment!$A$1:$U$1,0),FALSE)</f>
        <v>0</v>
      </c>
      <c r="Z223" s="3">
        <f>VLOOKUP($F223,Experiment!$A$2:$U$90,MATCH(Results!Z$1,Experiment!$A$1:$U$1,0),FALSE)</f>
        <v>0</v>
      </c>
      <c r="AA223" s="3">
        <f>VLOOKUP($F223,Experiment!$A$2:$U$90,MATCH(Results!AA$1,Experiment!$A$1:$U$1,0),FALSE)</f>
        <v>0</v>
      </c>
      <c r="AB223" s="3">
        <f>VLOOKUP($F223,Experiment!$A$2:$U$90,MATCH(Results!AB$1,Experiment!$A$1:$U$1,0),FALSE)</f>
        <v>0</v>
      </c>
      <c r="AC223" s="3">
        <f>VLOOKUP($F223,Experiment!$A$2:$U$90,MATCH(Results!AC$1,Experiment!$A$1:$U$1,0),FALSE)</f>
        <v>0</v>
      </c>
      <c r="AD223" s="2">
        <f>VLOOKUP($F223,Experiment!$A$2:$U$90,MATCH(Results!AD$1,Experiment!$A$1:$U$1,0),FALSE)</f>
        <v>0</v>
      </c>
      <c r="AE223" s="2">
        <f>VLOOKUP($F223,Experiment!$A$2:$U$90,MATCH(Results!AE$1,Experiment!$A$1:$U$1,0),FALSE)</f>
        <v>0</v>
      </c>
      <c r="AF223" s="2">
        <f>VLOOKUP($F223,Experiment!$A$2:$U$90,MATCH(Results!AF$1,Experiment!$A$1:$U$1,0),FALSE)</f>
        <v>0</v>
      </c>
      <c r="AG223" s="2"/>
      <c r="AH223" s="3">
        <f>VLOOKUP($F223,Experiment!$A$2:$W$90,MATCH(Results!AH$1,Experiment!$A$1:$W$1,0),FALSE)</f>
        <v>0</v>
      </c>
      <c r="AI223" s="2">
        <f>VLOOKUP($F223,Experiment!$A$2:$X$90,MATCH(Results!AI$1,Experiment!$A$1:$X$1,0),FALSE)</f>
        <v>0</v>
      </c>
      <c r="AJ223" s="2">
        <f>Table1[[#This Row],[Gain]]^Table1[[#This Row],[θ]]</f>
        <v>0</v>
      </c>
      <c r="AK223" s="2">
        <f>-Table1[[#This Row],[λ]]*-Table1[[#This Row],[Loss]]^Table1[[#This Row],[θ]]</f>
        <v>0</v>
      </c>
      <c r="AL223" s="2">
        <f>Table1[[#This Row],[v_n_w_g]]-Table1[[#This Row],[v_n_w_l]]</f>
        <v>0</v>
      </c>
      <c r="AM223" s="2">
        <f>IF(Table1[[#This Row],[diff_v]]&gt;=1,1,0)</f>
        <v>0</v>
      </c>
    </row>
    <row r="224" spans="1:39" hidden="1" x14ac:dyDescent="0.3">
      <c r="A224">
        <v>57</v>
      </c>
      <c r="B224" t="s">
        <v>43</v>
      </c>
      <c r="C224" s="22">
        <f>VLOOKUP(Table1[[#This Row],[Subject]],'Subject Profile'!$A$2:$E$8,4,FALSE)</f>
        <v>1.1960207441678836</v>
      </c>
      <c r="D224" s="22">
        <f>VLOOKUP(Table1[[#This Row],[Subject]],'Subject Profile'!$A$2:$E$8,5,FALSE)</f>
        <v>-1.6</v>
      </c>
      <c r="E224" t="s">
        <v>110</v>
      </c>
      <c r="F224" t="s">
        <v>58</v>
      </c>
      <c r="G224" t="s">
        <v>5</v>
      </c>
      <c r="H224">
        <f>IF(Table1[[#This Row],[decision]]="accept",1,0)</f>
        <v>0</v>
      </c>
      <c r="I224">
        <v>0</v>
      </c>
      <c r="J224">
        <v>1420</v>
      </c>
      <c r="K224">
        <v>1664288470</v>
      </c>
      <c r="L224">
        <v>17</v>
      </c>
      <c r="M224" t="str">
        <f>VLOOKUP($F224,Experiment!$A$2:$U$90,MATCH(Results!M$1,Experiment!$A$1:$U$1,0)+1,FALSE)</f>
        <v>G</v>
      </c>
      <c r="N224">
        <f>IF(Table1[[#This Row],[Impact]]="I",0,1)</f>
        <v>1</v>
      </c>
      <c r="O224" s="2">
        <f>VLOOKUP($F224,Experiment!$A$2:$U$90,MATCH(Results!O$1,Experiment!$A$1:$U$1,0),FALSE)</f>
        <v>-50</v>
      </c>
      <c r="P224" s="3">
        <f>VLOOKUP($F224,Experiment!$A$2:$U$90,MATCH(Results!P$1,Experiment!$A$1:$U$1,0),FALSE)</f>
        <v>0.5</v>
      </c>
      <c r="Q224" s="2">
        <f>VLOOKUP($F224,Experiment!$A$2:$U$90,MATCH(Results!Q$1,Experiment!$A$1:$U$1,0),FALSE)</f>
        <v>50</v>
      </c>
      <c r="R224" s="3">
        <f>VLOOKUP($F224,Experiment!$A$2:$U$90,MATCH(Results!R$1,Experiment!$A$1:$U$1,0),FALSE)</f>
        <v>0.5</v>
      </c>
      <c r="S224" s="2">
        <f>VLOOKUP($F224,Experiment!$A$2:$U$90,MATCH(Results!S$1,Experiment!$A$1:$U$1,0),FALSE)</f>
        <v>0</v>
      </c>
      <c r="T224" s="2">
        <f>VLOOKUP($F224,Experiment!$A$2:$U$90,MATCH(Results!T$1,Experiment!$A$1:$U$1,0),FALSE)</f>
        <v>2500</v>
      </c>
      <c r="U224" s="2">
        <f>VLOOKUP($F224,Experiment!$A$2:$U$90,MATCH(Results!U$1,Experiment!$A$1:$U$1,0),FALSE)</f>
        <v>50</v>
      </c>
      <c r="V224" s="2">
        <f>VLOOKUP($F224,Experiment!$A$2:$U$90,MATCH(Results!V$1,Experiment!$A$1:$U$1,0),FALSE)</f>
        <v>2</v>
      </c>
      <c r="W224" s="3">
        <f>VLOOKUP($F224,Experiment!$A$2:$U$90,MATCH(Results!W$1,Experiment!$A$1:$U$1,0),FALSE)</f>
        <v>0.25</v>
      </c>
      <c r="X224" s="3">
        <f>VLOOKUP($F224,Experiment!$A$2:$U$90,MATCH(Results!X$1,Experiment!$A$1:$U$1,0),FALSE)</f>
        <v>0.75</v>
      </c>
      <c r="Y224" s="2">
        <f>VLOOKUP($F224,Experiment!$A$2:$U$90,MATCH(Results!Y$1,Experiment!$A$1:$U$1,0),FALSE)</f>
        <v>2</v>
      </c>
      <c r="Z224" s="3">
        <f>VLOOKUP($F224,Experiment!$A$2:$U$90,MATCH(Results!Z$1,Experiment!$A$1:$U$1,0),FALSE)</f>
        <v>0.5</v>
      </c>
      <c r="AA224" s="3">
        <f>VLOOKUP($F224,Experiment!$A$2:$U$90,MATCH(Results!AA$1,Experiment!$A$1:$U$1,0),FALSE)</f>
        <v>0.25</v>
      </c>
      <c r="AB224" s="3">
        <f>VLOOKUP($F224,Experiment!$A$2:$U$90,MATCH(Results!AB$1,Experiment!$A$1:$U$1,0),FALSE)</f>
        <v>0.625</v>
      </c>
      <c r="AC224" s="3">
        <f>VLOOKUP($F224,Experiment!$A$2:$U$90,MATCH(Results!AC$1,Experiment!$A$1:$U$1,0),FALSE)</f>
        <v>0.375</v>
      </c>
      <c r="AD224" s="2">
        <f>VLOOKUP($F224,Experiment!$A$2:$U$90,MATCH(Results!AD$1,Experiment!$A$1:$U$1,0),FALSE)</f>
        <v>-12.5</v>
      </c>
      <c r="AE224" s="2">
        <f>VLOOKUP($F224,Experiment!$A$2:$U$90,MATCH(Results!AE$1,Experiment!$A$1:$U$1,0),FALSE)</f>
        <v>2343.75</v>
      </c>
      <c r="AF224" s="2">
        <f>VLOOKUP($F224,Experiment!$A$2:$U$90,MATCH(Results!AF$1,Experiment!$A$1:$U$1,0),FALSE)</f>
        <v>48.412291827592711</v>
      </c>
      <c r="AG224" s="3">
        <f>VLOOKUP($F224,Experiment!$A$2:$W$90,MATCH(Results!AG$1,Experiment!$A$1:$W$1,0),FALSE)</f>
        <v>0.82730419370997643</v>
      </c>
      <c r="AH224" s="3">
        <f>VLOOKUP($F224,Experiment!$A$2:$W$90,MATCH(Results!AH$1,Experiment!$A$1:$W$1,0),FALSE)</f>
        <v>0.38648875795104182</v>
      </c>
      <c r="AI224" s="3">
        <f>VLOOKUP($F224,Experiment!$A$2:$X$90,MATCH(Results!AI$1,Experiment!$A$1:$X$1,0),FALSE)</f>
        <v>0.61351124204895813</v>
      </c>
      <c r="AJ224" s="2">
        <f>Table1[[#This Row],[Gain]]^Table1[[#This Row],[θ]]</f>
        <v>107.6473564007576</v>
      </c>
      <c r="AK224" s="2">
        <f>-Table1[[#This Row],[λ]]*-Table1[[#This Row],[Loss]]^Table1[[#This Row],[θ]]</f>
        <v>172.23577024121218</v>
      </c>
      <c r="AL224" s="2">
        <f>Table1[[#This Row],[v_n_w_g]]-Table1[[#This Row],[v_n_w_l]]</f>
        <v>-64.588413840454578</v>
      </c>
      <c r="AM224" s="2">
        <f>IF(Table1[[#This Row],[diff_v]]&gt;=1,1,0)</f>
        <v>0</v>
      </c>
    </row>
    <row r="225" spans="1:39" hidden="1" x14ac:dyDescent="0.3">
      <c r="A225">
        <v>58</v>
      </c>
      <c r="B225" t="s">
        <v>43</v>
      </c>
      <c r="C225" s="22">
        <f>VLOOKUP(Table1[[#This Row],[Subject]],'Subject Profile'!$A$2:$E$8,4,FALSE)</f>
        <v>1.1960207441678836</v>
      </c>
      <c r="D225" s="22">
        <f>VLOOKUP(Table1[[#This Row],[Subject]],'Subject Profile'!$A$2:$E$8,5,FALSE)</f>
        <v>-1.6</v>
      </c>
      <c r="E225" t="s">
        <v>110</v>
      </c>
      <c r="F225" t="s">
        <v>55</v>
      </c>
      <c r="G225" t="s">
        <v>56</v>
      </c>
      <c r="H225">
        <f>IF(Table1[[#This Row],[decision]]="accept",1,0)</f>
        <v>0</v>
      </c>
      <c r="I225">
        <v>0</v>
      </c>
      <c r="J225">
        <v>1420</v>
      </c>
      <c r="K225">
        <v>1664288477</v>
      </c>
      <c r="L225">
        <v>7</v>
      </c>
      <c r="M225" t="str">
        <f>VLOOKUP($F225,Experiment!$A$2:$U$90,MATCH(Results!M$1,Experiment!$A$1:$U$1,0)+1,FALSE)</f>
        <v>R</v>
      </c>
      <c r="N225">
        <f>IF(Table1[[#This Row],[Impact]]="I",0,1)</f>
        <v>1</v>
      </c>
      <c r="O225" s="2">
        <f>VLOOKUP($F225,Experiment!$A$2:$U$90,MATCH(Results!O$1,Experiment!$A$1:$U$1,0),FALSE)</f>
        <v>0</v>
      </c>
      <c r="P225" s="3">
        <f>VLOOKUP($F225,Experiment!$A$2:$U$90,MATCH(Results!P$1,Experiment!$A$1:$U$1,0),FALSE)</f>
        <v>0</v>
      </c>
      <c r="Q225" s="2">
        <f>VLOOKUP($F225,Experiment!$A$2:$U$90,MATCH(Results!Q$1,Experiment!$A$1:$U$1,0),FALSE)</f>
        <v>0</v>
      </c>
      <c r="R225" s="3">
        <f>VLOOKUP($F225,Experiment!$A$2:$U$90,MATCH(Results!R$1,Experiment!$A$1:$U$1,0),FALSE)</f>
        <v>0</v>
      </c>
      <c r="S225" s="2">
        <f>VLOOKUP($F225,Experiment!$A$2:$U$90,MATCH(Results!S$1,Experiment!$A$1:$U$1,0),FALSE)</f>
        <v>0</v>
      </c>
      <c r="T225" s="2">
        <f>VLOOKUP($F225,Experiment!$A$2:$U$90,MATCH(Results!T$1,Experiment!$A$1:$U$1,0),FALSE)</f>
        <v>0</v>
      </c>
      <c r="U225" s="2">
        <f>VLOOKUP($F225,Experiment!$A$2:$U$90,MATCH(Results!U$1,Experiment!$A$1:$U$1,0),FALSE)</f>
        <v>0</v>
      </c>
      <c r="V225" s="2">
        <f>VLOOKUP($F225,Experiment!$A$2:$U$90,MATCH(Results!V$1,Experiment!$A$1:$U$1,0),FALSE)</f>
        <v>0</v>
      </c>
      <c r="W225" s="3">
        <f>VLOOKUP($F225,Experiment!$A$2:$U$90,MATCH(Results!W$1,Experiment!$A$1:$U$1,0),FALSE)</f>
        <v>0</v>
      </c>
      <c r="X225" s="3">
        <f>VLOOKUP($F225,Experiment!$A$2:$U$90,MATCH(Results!X$1,Experiment!$A$1:$U$1,0),FALSE)</f>
        <v>0</v>
      </c>
      <c r="Y225" s="2">
        <f>VLOOKUP($F225,Experiment!$A$2:$U$90,MATCH(Results!Y$1,Experiment!$A$1:$U$1,0),FALSE)</f>
        <v>0</v>
      </c>
      <c r="Z225" s="3">
        <f>VLOOKUP($F225,Experiment!$A$2:$U$90,MATCH(Results!Z$1,Experiment!$A$1:$U$1,0),FALSE)</f>
        <v>0</v>
      </c>
      <c r="AA225" s="3">
        <f>VLOOKUP($F225,Experiment!$A$2:$U$90,MATCH(Results!AA$1,Experiment!$A$1:$U$1,0),FALSE)</f>
        <v>0</v>
      </c>
      <c r="AB225" s="3">
        <f>VLOOKUP($F225,Experiment!$A$2:$U$90,MATCH(Results!AB$1,Experiment!$A$1:$U$1,0),FALSE)</f>
        <v>0</v>
      </c>
      <c r="AC225" s="3">
        <f>VLOOKUP($F225,Experiment!$A$2:$U$90,MATCH(Results!AC$1,Experiment!$A$1:$U$1,0),FALSE)</f>
        <v>0</v>
      </c>
      <c r="AD225" s="2">
        <f>VLOOKUP($F225,Experiment!$A$2:$U$90,MATCH(Results!AD$1,Experiment!$A$1:$U$1,0),FALSE)</f>
        <v>0</v>
      </c>
      <c r="AE225" s="2">
        <f>VLOOKUP($F225,Experiment!$A$2:$U$90,MATCH(Results!AE$1,Experiment!$A$1:$U$1,0),FALSE)</f>
        <v>0</v>
      </c>
      <c r="AF225" s="2">
        <f>VLOOKUP($F225,Experiment!$A$2:$U$90,MATCH(Results!AF$1,Experiment!$A$1:$U$1,0),FALSE)</f>
        <v>0</v>
      </c>
      <c r="AG225" s="2"/>
      <c r="AH225" s="3">
        <f>VLOOKUP($F225,Experiment!$A$2:$W$90,MATCH(Results!AH$1,Experiment!$A$1:$W$1,0),FALSE)</f>
        <v>0</v>
      </c>
      <c r="AI225" s="2">
        <f>VLOOKUP($F225,Experiment!$A$2:$X$90,MATCH(Results!AI$1,Experiment!$A$1:$X$1,0),FALSE)</f>
        <v>0</v>
      </c>
      <c r="AJ225" s="2">
        <f>Table1[[#This Row],[Gain]]^Table1[[#This Row],[θ]]</f>
        <v>0</v>
      </c>
      <c r="AK225" s="2">
        <f>-Table1[[#This Row],[λ]]*-Table1[[#This Row],[Loss]]^Table1[[#This Row],[θ]]</f>
        <v>0</v>
      </c>
      <c r="AL225" s="2">
        <f>Table1[[#This Row],[v_n_w_g]]-Table1[[#This Row],[v_n_w_l]]</f>
        <v>0</v>
      </c>
      <c r="AM225" s="2">
        <f>IF(Table1[[#This Row],[diff_v]]&gt;=1,1,0)</f>
        <v>0</v>
      </c>
    </row>
    <row r="226" spans="1:39" hidden="1" x14ac:dyDescent="0.3">
      <c r="A226">
        <v>59</v>
      </c>
      <c r="B226" t="s">
        <v>43</v>
      </c>
      <c r="C226" s="22">
        <f>VLOOKUP(Table1[[#This Row],[Subject]],'Subject Profile'!$A$2:$E$8,4,FALSE)</f>
        <v>1.1960207441678836</v>
      </c>
      <c r="D226" s="22">
        <f>VLOOKUP(Table1[[#This Row],[Subject]],'Subject Profile'!$A$2:$E$8,5,FALSE)</f>
        <v>-1.6</v>
      </c>
      <c r="E226" t="s">
        <v>110</v>
      </c>
      <c r="F226" t="s">
        <v>72</v>
      </c>
      <c r="G226" t="s">
        <v>5</v>
      </c>
      <c r="H226">
        <f>IF(Table1[[#This Row],[decision]]="accept",1,0)</f>
        <v>0</v>
      </c>
      <c r="I226">
        <v>0</v>
      </c>
      <c r="J226">
        <v>1420</v>
      </c>
      <c r="K226">
        <v>1664288482</v>
      </c>
      <c r="L226">
        <v>5</v>
      </c>
      <c r="M226" t="str">
        <f>VLOOKUP($F226,Experiment!$A$2:$U$90,MATCH(Results!M$1,Experiment!$A$1:$U$1,0)+1,FALSE)</f>
        <v>G</v>
      </c>
      <c r="N226">
        <f>IF(Table1[[#This Row],[Impact]]="I",0,1)</f>
        <v>1</v>
      </c>
      <c r="O226" s="2">
        <f>VLOOKUP($F226,Experiment!$A$2:$U$90,MATCH(Results!O$1,Experiment!$A$1:$U$1,0),FALSE)</f>
        <v>-90</v>
      </c>
      <c r="P226" s="3">
        <f>VLOOKUP($F226,Experiment!$A$2:$U$90,MATCH(Results!P$1,Experiment!$A$1:$U$1,0),FALSE)</f>
        <v>0.5</v>
      </c>
      <c r="Q226" s="2">
        <f>VLOOKUP($F226,Experiment!$A$2:$U$90,MATCH(Results!Q$1,Experiment!$A$1:$U$1,0),FALSE)</f>
        <v>90</v>
      </c>
      <c r="R226" s="3">
        <f>VLOOKUP($F226,Experiment!$A$2:$U$90,MATCH(Results!R$1,Experiment!$A$1:$U$1,0),FALSE)</f>
        <v>0.5</v>
      </c>
      <c r="S226" s="2">
        <f>VLOOKUP($F226,Experiment!$A$2:$U$90,MATCH(Results!S$1,Experiment!$A$1:$U$1,0),FALSE)</f>
        <v>0</v>
      </c>
      <c r="T226" s="2">
        <f>VLOOKUP($F226,Experiment!$A$2:$U$90,MATCH(Results!T$1,Experiment!$A$1:$U$1,0),FALSE)</f>
        <v>8100</v>
      </c>
      <c r="U226" s="2">
        <f>VLOOKUP($F226,Experiment!$A$2:$U$90,MATCH(Results!U$1,Experiment!$A$1:$U$1,0),FALSE)</f>
        <v>90</v>
      </c>
      <c r="V226" s="2">
        <f>VLOOKUP($F226,Experiment!$A$2:$U$90,MATCH(Results!V$1,Experiment!$A$1:$U$1,0),FALSE)</f>
        <v>4</v>
      </c>
      <c r="W226" s="3">
        <f>VLOOKUP($F226,Experiment!$A$2:$U$90,MATCH(Results!W$1,Experiment!$A$1:$U$1,0),FALSE)</f>
        <v>0.25</v>
      </c>
      <c r="X226" s="3">
        <f>VLOOKUP($F226,Experiment!$A$2:$U$90,MATCH(Results!X$1,Experiment!$A$1:$U$1,0),FALSE)</f>
        <v>0.75</v>
      </c>
      <c r="Y226" s="2">
        <f>VLOOKUP($F226,Experiment!$A$2:$U$90,MATCH(Results!Y$1,Experiment!$A$1:$U$1,0),FALSE)</f>
        <v>1</v>
      </c>
      <c r="Z226" s="3">
        <f>VLOOKUP($F226,Experiment!$A$2:$U$90,MATCH(Results!Z$1,Experiment!$A$1:$U$1,0),FALSE)</f>
        <v>0.25</v>
      </c>
      <c r="AA226" s="3">
        <f>VLOOKUP($F226,Experiment!$A$2:$U$90,MATCH(Results!AA$1,Experiment!$A$1:$U$1,0),FALSE)</f>
        <v>0.5</v>
      </c>
      <c r="AB226" s="3">
        <f>VLOOKUP($F226,Experiment!$A$2:$U$90,MATCH(Results!AB$1,Experiment!$A$1:$U$1,0),FALSE)</f>
        <v>0.375</v>
      </c>
      <c r="AC226" s="3">
        <f>VLOOKUP($F226,Experiment!$A$2:$U$90,MATCH(Results!AC$1,Experiment!$A$1:$U$1,0),FALSE)</f>
        <v>0.625</v>
      </c>
      <c r="AD226" s="2">
        <f>VLOOKUP($F226,Experiment!$A$2:$U$90,MATCH(Results!AD$1,Experiment!$A$1:$U$1,0),FALSE)</f>
        <v>22.5</v>
      </c>
      <c r="AE226" s="2">
        <f>VLOOKUP($F226,Experiment!$A$2:$U$90,MATCH(Results!AE$1,Experiment!$A$1:$U$1,0),FALSE)</f>
        <v>7593.75</v>
      </c>
      <c r="AF226" s="2">
        <f>VLOOKUP($F226,Experiment!$A$2:$U$90,MATCH(Results!AF$1,Experiment!$A$1:$U$1,0),FALSE)</f>
        <v>87.142125289666879</v>
      </c>
      <c r="AG226" s="3">
        <f>VLOOKUP($F226,Experiment!$A$2:$W$90,MATCH(Results!AG$1,Experiment!$A$1:$W$1,0),FALSE)</f>
        <v>1</v>
      </c>
      <c r="AH226" s="3">
        <f>VLOOKUP($F226,Experiment!$A$2:$W$90,MATCH(Results!AH$1,Experiment!$A$1:$W$1,0),FALSE)</f>
        <v>0.625</v>
      </c>
      <c r="AI226" s="3">
        <f>VLOOKUP($F226,Experiment!$A$2:$X$90,MATCH(Results!AI$1,Experiment!$A$1:$X$1,0),FALSE)</f>
        <v>0.375</v>
      </c>
      <c r="AJ226" s="2">
        <f>Table1[[#This Row],[Gain]]^Table1[[#This Row],[θ]]</f>
        <v>217.42755411656807</v>
      </c>
      <c r="AK226" s="2">
        <f>-Table1[[#This Row],[λ]]*-Table1[[#This Row],[Loss]]^Table1[[#This Row],[θ]]</f>
        <v>347.88408658650894</v>
      </c>
      <c r="AL226" s="2">
        <f>Table1[[#This Row],[v_n_w_g]]-Table1[[#This Row],[v_n_w_l]]</f>
        <v>-130.45653246994087</v>
      </c>
      <c r="AM226" s="2">
        <f>IF(Table1[[#This Row],[diff_v]]&gt;=1,1,0)</f>
        <v>0</v>
      </c>
    </row>
    <row r="227" spans="1:39" hidden="1" x14ac:dyDescent="0.3">
      <c r="A227">
        <v>60</v>
      </c>
      <c r="B227" t="s">
        <v>43</v>
      </c>
      <c r="C227" s="22">
        <f>VLOOKUP(Table1[[#This Row],[Subject]],'Subject Profile'!$A$2:$E$8,4,FALSE)</f>
        <v>1.1960207441678836</v>
      </c>
      <c r="D227" s="22">
        <f>VLOOKUP(Table1[[#This Row],[Subject]],'Subject Profile'!$A$2:$E$8,5,FALSE)</f>
        <v>-1.6</v>
      </c>
      <c r="E227" t="s">
        <v>110</v>
      </c>
      <c r="F227" t="s">
        <v>101</v>
      </c>
      <c r="G227" t="s">
        <v>5</v>
      </c>
      <c r="H227">
        <f>IF(Table1[[#This Row],[decision]]="accept",1,0)</f>
        <v>0</v>
      </c>
      <c r="I227">
        <v>0</v>
      </c>
      <c r="J227">
        <v>1420</v>
      </c>
      <c r="K227">
        <v>1664288485</v>
      </c>
      <c r="L227">
        <v>3</v>
      </c>
      <c r="M227" t="str">
        <f>VLOOKUP($F227,Experiment!$A$2:$U$90,MATCH(Results!M$1,Experiment!$A$1:$U$1,0)+1,FALSE)</f>
        <v>G</v>
      </c>
      <c r="N227">
        <f>IF(Table1[[#This Row],[Impact]]="I",0,1)</f>
        <v>1</v>
      </c>
      <c r="O227" s="2">
        <f>VLOOKUP($F227,Experiment!$A$2:$U$90,MATCH(Results!O$1,Experiment!$A$1:$U$1,0),FALSE)</f>
        <v>-90</v>
      </c>
      <c r="P227" s="3">
        <f>VLOOKUP($F227,Experiment!$A$2:$U$90,MATCH(Results!P$1,Experiment!$A$1:$U$1,0),FALSE)</f>
        <v>0.5</v>
      </c>
      <c r="Q227" s="2">
        <f>VLOOKUP($F227,Experiment!$A$2:$U$90,MATCH(Results!Q$1,Experiment!$A$1:$U$1,0),FALSE)</f>
        <v>100</v>
      </c>
      <c r="R227" s="3">
        <f>VLOOKUP($F227,Experiment!$A$2:$U$90,MATCH(Results!R$1,Experiment!$A$1:$U$1,0),FALSE)</f>
        <v>0.5</v>
      </c>
      <c r="S227" s="2">
        <f>VLOOKUP($F227,Experiment!$A$2:$U$90,MATCH(Results!S$1,Experiment!$A$1:$U$1,0),FALSE)</f>
        <v>5</v>
      </c>
      <c r="T227" s="2">
        <f>VLOOKUP($F227,Experiment!$A$2:$U$90,MATCH(Results!T$1,Experiment!$A$1:$U$1,0),FALSE)</f>
        <v>9025</v>
      </c>
      <c r="U227" s="2">
        <f>VLOOKUP($F227,Experiment!$A$2:$U$90,MATCH(Results!U$1,Experiment!$A$1:$U$1,0),FALSE)</f>
        <v>95</v>
      </c>
      <c r="V227" s="2">
        <f>VLOOKUP($F227,Experiment!$A$2:$U$90,MATCH(Results!V$1,Experiment!$A$1:$U$1,0),FALSE)</f>
        <v>2</v>
      </c>
      <c r="W227" s="3">
        <f>VLOOKUP($F227,Experiment!$A$2:$U$90,MATCH(Results!W$1,Experiment!$A$1:$U$1,0),FALSE)</f>
        <v>0.25</v>
      </c>
      <c r="X227" s="3">
        <f>VLOOKUP($F227,Experiment!$A$2:$U$90,MATCH(Results!X$1,Experiment!$A$1:$U$1,0),FALSE)</f>
        <v>0.75</v>
      </c>
      <c r="Y227" s="2">
        <f>VLOOKUP($F227,Experiment!$A$2:$U$90,MATCH(Results!Y$1,Experiment!$A$1:$U$1,0),FALSE)</f>
        <v>2</v>
      </c>
      <c r="Z227" s="3">
        <f>VLOOKUP($F227,Experiment!$A$2:$U$90,MATCH(Results!Z$1,Experiment!$A$1:$U$1,0),FALSE)</f>
        <v>0.5</v>
      </c>
      <c r="AA227" s="3">
        <f>VLOOKUP($F227,Experiment!$A$2:$U$90,MATCH(Results!AA$1,Experiment!$A$1:$U$1,0),FALSE)</f>
        <v>0.25</v>
      </c>
      <c r="AB227" s="3">
        <f>VLOOKUP($F227,Experiment!$A$2:$U$90,MATCH(Results!AB$1,Experiment!$A$1:$U$1,0),FALSE)</f>
        <v>0.625</v>
      </c>
      <c r="AC227" s="3">
        <f>VLOOKUP($F227,Experiment!$A$2:$U$90,MATCH(Results!AC$1,Experiment!$A$1:$U$1,0),FALSE)</f>
        <v>0.375</v>
      </c>
      <c r="AD227" s="2">
        <f>VLOOKUP($F227,Experiment!$A$2:$U$90,MATCH(Results!AD$1,Experiment!$A$1:$U$1,0),FALSE)</f>
        <v>-18.75</v>
      </c>
      <c r="AE227" s="2">
        <f>VLOOKUP($F227,Experiment!$A$2:$U$90,MATCH(Results!AE$1,Experiment!$A$1:$U$1,0),FALSE)</f>
        <v>8460.9375</v>
      </c>
      <c r="AF227" s="2">
        <f>VLOOKUP($F227,Experiment!$A$2:$U$90,MATCH(Results!AF$1,Experiment!$A$1:$U$1,0),FALSE)</f>
        <v>91.983354472426157</v>
      </c>
      <c r="AG227" s="3">
        <f>VLOOKUP($F227,Experiment!$A$2:$W$90,MATCH(Results!AG$1,Experiment!$A$1:$W$1,0),FALSE)</f>
        <v>0.82730419370997643</v>
      </c>
      <c r="AH227" s="3">
        <f>VLOOKUP($F227,Experiment!$A$2:$W$90,MATCH(Results!AH$1,Experiment!$A$1:$W$1,0),FALSE)</f>
        <v>0.38648875795104182</v>
      </c>
      <c r="AI227" s="3">
        <f>VLOOKUP($F227,Experiment!$A$2:$X$90,MATCH(Results!AI$1,Experiment!$A$1:$X$1,0),FALSE)</f>
        <v>0.61351124204895813</v>
      </c>
      <c r="AJ227" s="2">
        <f>Table1[[#This Row],[Gain]]^Table1[[#This Row],[θ]]</f>
        <v>246.6274930269494</v>
      </c>
      <c r="AK227" s="2">
        <f>-Table1[[#This Row],[λ]]*-Table1[[#This Row],[Loss]]^Table1[[#This Row],[θ]]</f>
        <v>347.88408658650894</v>
      </c>
      <c r="AL227" s="2">
        <f>Table1[[#This Row],[v_n_w_g]]-Table1[[#This Row],[v_n_w_l]]</f>
        <v>-101.25659355955955</v>
      </c>
      <c r="AM227" s="2">
        <f>IF(Table1[[#This Row],[diff_v]]&gt;=1,1,0)</f>
        <v>0</v>
      </c>
    </row>
    <row r="228" spans="1:39" hidden="1" x14ac:dyDescent="0.3">
      <c r="A228">
        <v>61</v>
      </c>
      <c r="B228" t="s">
        <v>43</v>
      </c>
      <c r="C228" s="22">
        <f>VLOOKUP(Table1[[#This Row],[Subject]],'Subject Profile'!$A$2:$E$8,4,FALSE)</f>
        <v>1.1960207441678836</v>
      </c>
      <c r="D228" s="22">
        <f>VLOOKUP(Table1[[#This Row],[Subject]],'Subject Profile'!$A$2:$E$8,5,FALSE)</f>
        <v>-1.6</v>
      </c>
      <c r="E228" t="s">
        <v>110</v>
      </c>
      <c r="F228" t="s">
        <v>67</v>
      </c>
      <c r="G228" t="s">
        <v>7</v>
      </c>
      <c r="H228">
        <f>IF(Table1[[#This Row],[decision]]="accept",1,0)</f>
        <v>1</v>
      </c>
      <c r="I228">
        <v>-10</v>
      </c>
      <c r="J228">
        <v>1410</v>
      </c>
      <c r="K228">
        <v>1664288489</v>
      </c>
      <c r="L228">
        <v>4</v>
      </c>
      <c r="M228" t="str">
        <f>VLOOKUP($F228,Experiment!$A$2:$U$90,MATCH(Results!M$1,Experiment!$A$1:$U$1,0)+1,FALSE)</f>
        <v>I</v>
      </c>
      <c r="N228">
        <f>IF(Table1[[#This Row],[Impact]]="I",0,1)</f>
        <v>0</v>
      </c>
      <c r="O228" s="2">
        <f>VLOOKUP($F228,Experiment!$A$2:$U$90,MATCH(Results!O$1,Experiment!$A$1:$U$1,0),FALSE)</f>
        <v>-10</v>
      </c>
      <c r="P228" s="3">
        <f>VLOOKUP($F228,Experiment!$A$2:$U$90,MATCH(Results!P$1,Experiment!$A$1:$U$1,0),FALSE)</f>
        <v>0.5</v>
      </c>
      <c r="Q228" s="2">
        <f>VLOOKUP($F228,Experiment!$A$2:$U$90,MATCH(Results!Q$1,Experiment!$A$1:$U$1,0),FALSE)</f>
        <v>20</v>
      </c>
      <c r="R228" s="3">
        <f>VLOOKUP($F228,Experiment!$A$2:$U$90,MATCH(Results!R$1,Experiment!$A$1:$U$1,0),FALSE)</f>
        <v>0.5</v>
      </c>
      <c r="S228" s="2">
        <f>VLOOKUP($F228,Experiment!$A$2:$U$90,MATCH(Results!S$1,Experiment!$A$1:$U$1,0),FALSE)</f>
        <v>5</v>
      </c>
      <c r="T228" s="2">
        <f>VLOOKUP($F228,Experiment!$A$2:$U$90,MATCH(Results!T$1,Experiment!$A$1:$U$1,0),FALSE)</f>
        <v>225</v>
      </c>
      <c r="U228" s="2">
        <f>VLOOKUP($F228,Experiment!$A$2:$U$90,MATCH(Results!U$1,Experiment!$A$1:$U$1,0),FALSE)</f>
        <v>15</v>
      </c>
      <c r="V228" s="2">
        <f>VLOOKUP($F228,Experiment!$A$2:$U$90,MATCH(Results!V$1,Experiment!$A$1:$U$1,0),FALSE)</f>
        <v>4</v>
      </c>
      <c r="W228" s="3">
        <f>VLOOKUP($F228,Experiment!$A$2:$U$90,MATCH(Results!W$1,Experiment!$A$1:$U$1,0),FALSE)</f>
        <v>0.25</v>
      </c>
      <c r="X228" s="3">
        <f>VLOOKUP($F228,Experiment!$A$2:$U$90,MATCH(Results!X$1,Experiment!$A$1:$U$1,0),FALSE)</f>
        <v>0.75</v>
      </c>
      <c r="Y228" s="2">
        <f>VLOOKUP($F228,Experiment!$A$2:$U$90,MATCH(Results!Y$1,Experiment!$A$1:$U$1,0),FALSE)</f>
        <v>2</v>
      </c>
      <c r="Z228" s="3">
        <f>VLOOKUP($F228,Experiment!$A$2:$U$90,MATCH(Results!Z$1,Experiment!$A$1:$U$1,0),FALSE)</f>
        <v>0.5</v>
      </c>
      <c r="AA228" s="3">
        <f>VLOOKUP($F228,Experiment!$A$2:$U$90,MATCH(Results!AA$1,Experiment!$A$1:$U$1,0),FALSE)</f>
        <v>0.25</v>
      </c>
      <c r="AB228" s="3">
        <f>VLOOKUP($F228,Experiment!$A$2:$U$90,MATCH(Results!AB$1,Experiment!$A$1:$U$1,0),FALSE)</f>
        <v>0.625</v>
      </c>
      <c r="AC228" s="3">
        <f>VLOOKUP($F228,Experiment!$A$2:$U$90,MATCH(Results!AC$1,Experiment!$A$1:$U$1,0),FALSE)</f>
        <v>0.375</v>
      </c>
      <c r="AD228" s="2">
        <f>VLOOKUP($F228,Experiment!$A$2:$U$90,MATCH(Results!AD$1,Experiment!$A$1:$U$1,0),FALSE)</f>
        <v>1.25</v>
      </c>
      <c r="AE228" s="2">
        <f>VLOOKUP($F228,Experiment!$A$2:$U$90,MATCH(Results!AE$1,Experiment!$A$1:$U$1,0),FALSE)</f>
        <v>210.9375</v>
      </c>
      <c r="AF228" s="2">
        <f>VLOOKUP($F228,Experiment!$A$2:$U$90,MATCH(Results!AF$1,Experiment!$A$1:$U$1,0),FALSE)</f>
        <v>14.523687548277813</v>
      </c>
      <c r="AG228" s="3">
        <f>VLOOKUP($F228,Experiment!$A$2:$W$90,MATCH(Results!AG$1,Experiment!$A$1:$W$1,0),FALSE)</f>
        <v>0.82730419370997643</v>
      </c>
      <c r="AH228" s="3">
        <f>VLOOKUP($F228,Experiment!$A$2:$W$90,MATCH(Results!AH$1,Experiment!$A$1:$W$1,0),FALSE)</f>
        <v>0.38648875795104182</v>
      </c>
      <c r="AI228" s="3">
        <f>VLOOKUP($F228,Experiment!$A$2:$X$90,MATCH(Results!AI$1,Experiment!$A$1:$X$1,0),FALSE)</f>
        <v>0.61351124204895813</v>
      </c>
      <c r="AJ228" s="2">
        <f>Table1[[#This Row],[Gain]]^Table1[[#This Row],[θ]]</f>
        <v>35.979809832580635</v>
      </c>
      <c r="AK228" s="2">
        <f>-Table1[[#This Row],[λ]]*-Table1[[#This Row],[Loss]]^Table1[[#This Row],[θ]]</f>
        <v>25.127005037389367</v>
      </c>
      <c r="AL228" s="2">
        <f>Table1[[#This Row],[v_n_w_g]]-Table1[[#This Row],[v_n_w_l]]</f>
        <v>10.852804795191268</v>
      </c>
      <c r="AM228" s="2">
        <f>IF(Table1[[#This Row],[diff_v]]&gt;=1,1,0)</f>
        <v>1</v>
      </c>
    </row>
    <row r="229" spans="1:39" hidden="1" x14ac:dyDescent="0.3">
      <c r="A229">
        <v>62</v>
      </c>
      <c r="B229" t="s">
        <v>43</v>
      </c>
      <c r="C229" s="22">
        <f>VLOOKUP(Table1[[#This Row],[Subject]],'Subject Profile'!$A$2:$E$8,4,FALSE)</f>
        <v>1.1960207441678836</v>
      </c>
      <c r="D229" s="22">
        <f>VLOOKUP(Table1[[#This Row],[Subject]],'Subject Profile'!$A$2:$E$8,5,FALSE)</f>
        <v>-1.6</v>
      </c>
      <c r="E229" t="s">
        <v>110</v>
      </c>
      <c r="F229" t="s">
        <v>73</v>
      </c>
      <c r="G229" t="s">
        <v>5</v>
      </c>
      <c r="H229">
        <f>IF(Table1[[#This Row],[decision]]="accept",1,0)</f>
        <v>0</v>
      </c>
      <c r="I229">
        <v>0</v>
      </c>
      <c r="J229">
        <v>1410</v>
      </c>
      <c r="K229">
        <v>1664288492</v>
      </c>
      <c r="L229">
        <v>3</v>
      </c>
      <c r="M229" t="str">
        <f>VLOOKUP($F229,Experiment!$A$2:$U$90,MATCH(Results!M$1,Experiment!$A$1:$U$1,0)+1,FALSE)</f>
        <v>G</v>
      </c>
      <c r="N229">
        <f>IF(Table1[[#This Row],[Impact]]="I",0,1)</f>
        <v>1</v>
      </c>
      <c r="O229" s="2">
        <f>VLOOKUP($F229,Experiment!$A$2:$U$90,MATCH(Results!O$1,Experiment!$A$1:$U$1,0),FALSE)</f>
        <v>-50</v>
      </c>
      <c r="P229" s="3">
        <f>VLOOKUP($F229,Experiment!$A$2:$U$90,MATCH(Results!P$1,Experiment!$A$1:$U$1,0),FALSE)</f>
        <v>0.5</v>
      </c>
      <c r="Q229" s="2">
        <f>VLOOKUP($F229,Experiment!$A$2:$U$90,MATCH(Results!Q$1,Experiment!$A$1:$U$1,0),FALSE)</f>
        <v>50</v>
      </c>
      <c r="R229" s="3">
        <f>VLOOKUP($F229,Experiment!$A$2:$U$90,MATCH(Results!R$1,Experiment!$A$1:$U$1,0),FALSE)</f>
        <v>0.5</v>
      </c>
      <c r="S229" s="2">
        <f>VLOOKUP($F229,Experiment!$A$2:$U$90,MATCH(Results!S$1,Experiment!$A$1:$U$1,0),FALSE)</f>
        <v>0</v>
      </c>
      <c r="T229" s="2">
        <f>VLOOKUP($F229,Experiment!$A$2:$U$90,MATCH(Results!T$1,Experiment!$A$1:$U$1,0),FALSE)</f>
        <v>2500</v>
      </c>
      <c r="U229" s="2">
        <f>VLOOKUP($F229,Experiment!$A$2:$U$90,MATCH(Results!U$1,Experiment!$A$1:$U$1,0),FALSE)</f>
        <v>50</v>
      </c>
      <c r="V229" s="2">
        <f>VLOOKUP($F229,Experiment!$A$2:$U$90,MATCH(Results!V$1,Experiment!$A$1:$U$1,0),FALSE)</f>
        <v>4</v>
      </c>
      <c r="W229" s="3">
        <f>VLOOKUP($F229,Experiment!$A$2:$U$90,MATCH(Results!W$1,Experiment!$A$1:$U$1,0),FALSE)</f>
        <v>0.25</v>
      </c>
      <c r="X229" s="3">
        <f>VLOOKUP($F229,Experiment!$A$2:$U$90,MATCH(Results!X$1,Experiment!$A$1:$U$1,0),FALSE)</f>
        <v>0.75</v>
      </c>
      <c r="Y229" s="2">
        <f>VLOOKUP($F229,Experiment!$A$2:$U$90,MATCH(Results!Y$1,Experiment!$A$1:$U$1,0),FALSE)</f>
        <v>1</v>
      </c>
      <c r="Z229" s="3">
        <f>VLOOKUP($F229,Experiment!$A$2:$U$90,MATCH(Results!Z$1,Experiment!$A$1:$U$1,0),FALSE)</f>
        <v>0.25</v>
      </c>
      <c r="AA229" s="3">
        <f>VLOOKUP($F229,Experiment!$A$2:$U$90,MATCH(Results!AA$1,Experiment!$A$1:$U$1,0),FALSE)</f>
        <v>0.5</v>
      </c>
      <c r="AB229" s="3">
        <f>VLOOKUP($F229,Experiment!$A$2:$U$90,MATCH(Results!AB$1,Experiment!$A$1:$U$1,0),FALSE)</f>
        <v>0.375</v>
      </c>
      <c r="AC229" s="3">
        <f>VLOOKUP($F229,Experiment!$A$2:$U$90,MATCH(Results!AC$1,Experiment!$A$1:$U$1,0),FALSE)</f>
        <v>0.625</v>
      </c>
      <c r="AD229" s="2">
        <f>VLOOKUP($F229,Experiment!$A$2:$U$90,MATCH(Results!AD$1,Experiment!$A$1:$U$1,0),FALSE)</f>
        <v>12.5</v>
      </c>
      <c r="AE229" s="2">
        <f>VLOOKUP($F229,Experiment!$A$2:$U$90,MATCH(Results!AE$1,Experiment!$A$1:$U$1,0),FALSE)</f>
        <v>2343.75</v>
      </c>
      <c r="AF229" s="2">
        <f>VLOOKUP($F229,Experiment!$A$2:$U$90,MATCH(Results!AF$1,Experiment!$A$1:$U$1,0),FALSE)</f>
        <v>48.412291827592711</v>
      </c>
      <c r="AG229" s="3">
        <f>VLOOKUP($F229,Experiment!$A$2:$W$90,MATCH(Results!AG$1,Experiment!$A$1:$W$1,0),FALSE)</f>
        <v>1</v>
      </c>
      <c r="AH229" s="3">
        <f>VLOOKUP($F229,Experiment!$A$2:$W$90,MATCH(Results!AH$1,Experiment!$A$1:$W$1,0),FALSE)</f>
        <v>0.625</v>
      </c>
      <c r="AI229" s="3">
        <f>VLOOKUP($F229,Experiment!$A$2:$X$90,MATCH(Results!AI$1,Experiment!$A$1:$X$1,0),FALSE)</f>
        <v>0.375</v>
      </c>
      <c r="AJ229" s="2">
        <f>Table1[[#This Row],[Gain]]^Table1[[#This Row],[θ]]</f>
        <v>107.6473564007576</v>
      </c>
      <c r="AK229" s="2">
        <f>-Table1[[#This Row],[λ]]*-Table1[[#This Row],[Loss]]^Table1[[#This Row],[θ]]</f>
        <v>172.23577024121218</v>
      </c>
      <c r="AL229" s="2">
        <f>Table1[[#This Row],[v_n_w_g]]-Table1[[#This Row],[v_n_w_l]]</f>
        <v>-64.588413840454578</v>
      </c>
      <c r="AM229" s="2">
        <f>IF(Table1[[#This Row],[diff_v]]&gt;=1,1,0)</f>
        <v>0</v>
      </c>
    </row>
    <row r="230" spans="1:39" hidden="1" x14ac:dyDescent="0.3">
      <c r="A230">
        <v>63</v>
      </c>
      <c r="B230" t="s">
        <v>43</v>
      </c>
      <c r="C230" s="22">
        <f>VLOOKUP(Table1[[#This Row],[Subject]],'Subject Profile'!$A$2:$E$8,4,FALSE)</f>
        <v>1.1960207441678836</v>
      </c>
      <c r="D230" s="22">
        <f>VLOOKUP(Table1[[#This Row],[Subject]],'Subject Profile'!$A$2:$E$8,5,FALSE)</f>
        <v>-1.6</v>
      </c>
      <c r="E230" t="s">
        <v>110</v>
      </c>
      <c r="F230" t="s">
        <v>79</v>
      </c>
      <c r="G230" t="s">
        <v>5</v>
      </c>
      <c r="H230">
        <f>IF(Table1[[#This Row],[decision]]="accept",1,0)</f>
        <v>0</v>
      </c>
      <c r="I230">
        <v>0</v>
      </c>
      <c r="J230">
        <v>1410</v>
      </c>
      <c r="K230">
        <v>1664288495</v>
      </c>
      <c r="L230">
        <v>3</v>
      </c>
      <c r="M230" t="str">
        <f>VLOOKUP($F230,Experiment!$A$2:$U$90,MATCH(Results!M$1,Experiment!$A$1:$U$1,0)+1,FALSE)</f>
        <v>I</v>
      </c>
      <c r="N230">
        <f>IF(Table1[[#This Row],[Impact]]="I",0,1)</f>
        <v>0</v>
      </c>
      <c r="O230" s="2">
        <f>VLOOKUP($F230,Experiment!$A$2:$U$90,MATCH(Results!O$1,Experiment!$A$1:$U$1,0),FALSE)</f>
        <v>-10</v>
      </c>
      <c r="P230" s="3">
        <f>VLOOKUP($F230,Experiment!$A$2:$U$90,MATCH(Results!P$1,Experiment!$A$1:$U$1,0),FALSE)</f>
        <v>0.5</v>
      </c>
      <c r="Q230" s="2">
        <f>VLOOKUP($F230,Experiment!$A$2:$U$90,MATCH(Results!Q$1,Experiment!$A$1:$U$1,0),FALSE)</f>
        <v>0</v>
      </c>
      <c r="R230" s="3">
        <f>VLOOKUP($F230,Experiment!$A$2:$U$90,MATCH(Results!R$1,Experiment!$A$1:$U$1,0),FALSE)</f>
        <v>0.5</v>
      </c>
      <c r="S230" s="2">
        <f>VLOOKUP($F230,Experiment!$A$2:$U$90,MATCH(Results!S$1,Experiment!$A$1:$U$1,0),FALSE)</f>
        <v>-5</v>
      </c>
      <c r="T230" s="2">
        <f>VLOOKUP($F230,Experiment!$A$2:$U$90,MATCH(Results!T$1,Experiment!$A$1:$U$1,0),FALSE)</f>
        <v>25</v>
      </c>
      <c r="U230" s="2">
        <f>VLOOKUP($F230,Experiment!$A$2:$U$90,MATCH(Results!U$1,Experiment!$A$1:$U$1,0),FALSE)</f>
        <v>5</v>
      </c>
      <c r="V230" s="2">
        <f>VLOOKUP($F230,Experiment!$A$2:$U$90,MATCH(Results!V$1,Experiment!$A$1:$U$1,0),FALSE)</f>
        <v>4</v>
      </c>
      <c r="W230" s="3">
        <f>VLOOKUP($F230,Experiment!$A$2:$U$90,MATCH(Results!W$1,Experiment!$A$1:$U$1,0),FALSE)</f>
        <v>0.25</v>
      </c>
      <c r="X230" s="3">
        <f>VLOOKUP($F230,Experiment!$A$2:$U$90,MATCH(Results!X$1,Experiment!$A$1:$U$1,0),FALSE)</f>
        <v>0.75</v>
      </c>
      <c r="Y230" s="2">
        <f>VLOOKUP($F230,Experiment!$A$2:$U$90,MATCH(Results!Y$1,Experiment!$A$1:$U$1,0),FALSE)</f>
        <v>2</v>
      </c>
      <c r="Z230" s="3">
        <f>VLOOKUP($F230,Experiment!$A$2:$U$90,MATCH(Results!Z$1,Experiment!$A$1:$U$1,0),FALSE)</f>
        <v>0.5</v>
      </c>
      <c r="AA230" s="3">
        <f>VLOOKUP($F230,Experiment!$A$2:$U$90,MATCH(Results!AA$1,Experiment!$A$1:$U$1,0),FALSE)</f>
        <v>0.25</v>
      </c>
      <c r="AB230" s="3">
        <f>VLOOKUP($F230,Experiment!$A$2:$U$90,MATCH(Results!AB$1,Experiment!$A$1:$U$1,0),FALSE)</f>
        <v>0.625</v>
      </c>
      <c r="AC230" s="3">
        <f>VLOOKUP($F230,Experiment!$A$2:$U$90,MATCH(Results!AC$1,Experiment!$A$1:$U$1,0),FALSE)</f>
        <v>0.375</v>
      </c>
      <c r="AD230" s="2">
        <f>VLOOKUP($F230,Experiment!$A$2:$U$90,MATCH(Results!AD$1,Experiment!$A$1:$U$1,0),FALSE)</f>
        <v>-6.25</v>
      </c>
      <c r="AE230" s="2">
        <f>VLOOKUP($F230,Experiment!$A$2:$U$90,MATCH(Results!AE$1,Experiment!$A$1:$U$1,0),FALSE)</f>
        <v>23.4375</v>
      </c>
      <c r="AF230" s="2">
        <f>VLOOKUP($F230,Experiment!$A$2:$U$90,MATCH(Results!AF$1,Experiment!$A$1:$U$1,0),FALSE)</f>
        <v>4.8412291827592711</v>
      </c>
      <c r="AG230" s="3">
        <f>VLOOKUP($F230,Experiment!$A$2:$W$90,MATCH(Results!AG$1,Experiment!$A$1:$W$1,0),FALSE)</f>
        <v>0.82730419370997643</v>
      </c>
      <c r="AH230" s="3">
        <f>VLOOKUP($F230,Experiment!$A$2:$W$90,MATCH(Results!AH$1,Experiment!$A$1:$W$1,0),FALSE)</f>
        <v>0.38648875795104182</v>
      </c>
      <c r="AI230" s="3">
        <f>VLOOKUP($F230,Experiment!$A$2:$X$90,MATCH(Results!AI$1,Experiment!$A$1:$X$1,0),FALSE)</f>
        <v>0.61351124204895813</v>
      </c>
      <c r="AJ230" s="2">
        <f>Table1[[#This Row],[Gain]]^Table1[[#This Row],[θ]]</f>
        <v>0</v>
      </c>
      <c r="AK230" s="2">
        <f>-Table1[[#This Row],[λ]]*-Table1[[#This Row],[Loss]]^Table1[[#This Row],[θ]]</f>
        <v>25.127005037389367</v>
      </c>
      <c r="AL230" s="2">
        <f>Table1[[#This Row],[v_n_w_g]]-Table1[[#This Row],[v_n_w_l]]</f>
        <v>-25.127005037389367</v>
      </c>
      <c r="AM230" s="2">
        <f>IF(Table1[[#This Row],[diff_v]]&gt;=1,1,0)</f>
        <v>0</v>
      </c>
    </row>
    <row r="231" spans="1:39" hidden="1" x14ac:dyDescent="0.3">
      <c r="A231">
        <v>64</v>
      </c>
      <c r="B231" t="s">
        <v>43</v>
      </c>
      <c r="C231" s="22">
        <f>VLOOKUP(Table1[[#This Row],[Subject]],'Subject Profile'!$A$2:$E$8,4,FALSE)</f>
        <v>1.1960207441678836</v>
      </c>
      <c r="D231" s="22">
        <f>VLOOKUP(Table1[[#This Row],[Subject]],'Subject Profile'!$A$2:$E$8,5,FALSE)</f>
        <v>-1.6</v>
      </c>
      <c r="E231" t="s">
        <v>110</v>
      </c>
      <c r="F231" t="s">
        <v>55</v>
      </c>
      <c r="G231" t="s">
        <v>56</v>
      </c>
      <c r="H231">
        <f>IF(Table1[[#This Row],[decision]]="accept",1,0)</f>
        <v>0</v>
      </c>
      <c r="I231">
        <v>0</v>
      </c>
      <c r="J231">
        <v>1410</v>
      </c>
      <c r="K231">
        <v>1664288501</v>
      </c>
      <c r="L231">
        <v>6</v>
      </c>
      <c r="M231" t="str">
        <f>VLOOKUP($F231,Experiment!$A$2:$U$90,MATCH(Results!M$1,Experiment!$A$1:$U$1,0)+1,FALSE)</f>
        <v>R</v>
      </c>
      <c r="N231">
        <f>IF(Table1[[#This Row],[Impact]]="I",0,1)</f>
        <v>1</v>
      </c>
      <c r="O231" s="2">
        <f>VLOOKUP($F231,Experiment!$A$2:$U$90,MATCH(Results!O$1,Experiment!$A$1:$U$1,0),FALSE)</f>
        <v>0</v>
      </c>
      <c r="P231" s="3">
        <f>VLOOKUP($F231,Experiment!$A$2:$U$90,MATCH(Results!P$1,Experiment!$A$1:$U$1,0),FALSE)</f>
        <v>0</v>
      </c>
      <c r="Q231" s="2">
        <f>VLOOKUP($F231,Experiment!$A$2:$U$90,MATCH(Results!Q$1,Experiment!$A$1:$U$1,0),FALSE)</f>
        <v>0</v>
      </c>
      <c r="R231" s="3">
        <f>VLOOKUP($F231,Experiment!$A$2:$U$90,MATCH(Results!R$1,Experiment!$A$1:$U$1,0),FALSE)</f>
        <v>0</v>
      </c>
      <c r="S231" s="2">
        <f>VLOOKUP($F231,Experiment!$A$2:$U$90,MATCH(Results!S$1,Experiment!$A$1:$U$1,0),FALSE)</f>
        <v>0</v>
      </c>
      <c r="T231" s="2">
        <f>VLOOKUP($F231,Experiment!$A$2:$U$90,MATCH(Results!T$1,Experiment!$A$1:$U$1,0),FALSE)</f>
        <v>0</v>
      </c>
      <c r="U231" s="2">
        <f>VLOOKUP($F231,Experiment!$A$2:$U$90,MATCH(Results!U$1,Experiment!$A$1:$U$1,0),FALSE)</f>
        <v>0</v>
      </c>
      <c r="V231" s="2">
        <f>VLOOKUP($F231,Experiment!$A$2:$U$90,MATCH(Results!V$1,Experiment!$A$1:$U$1,0),FALSE)</f>
        <v>0</v>
      </c>
      <c r="W231" s="3">
        <f>VLOOKUP($F231,Experiment!$A$2:$U$90,MATCH(Results!W$1,Experiment!$A$1:$U$1,0),FALSE)</f>
        <v>0</v>
      </c>
      <c r="X231" s="3">
        <f>VLOOKUP($F231,Experiment!$A$2:$U$90,MATCH(Results!X$1,Experiment!$A$1:$U$1,0),FALSE)</f>
        <v>0</v>
      </c>
      <c r="Y231" s="2">
        <f>VLOOKUP($F231,Experiment!$A$2:$U$90,MATCH(Results!Y$1,Experiment!$A$1:$U$1,0),FALSE)</f>
        <v>0</v>
      </c>
      <c r="Z231" s="3">
        <f>VLOOKUP($F231,Experiment!$A$2:$U$90,MATCH(Results!Z$1,Experiment!$A$1:$U$1,0),FALSE)</f>
        <v>0</v>
      </c>
      <c r="AA231" s="3">
        <f>VLOOKUP($F231,Experiment!$A$2:$U$90,MATCH(Results!AA$1,Experiment!$A$1:$U$1,0),FALSE)</f>
        <v>0</v>
      </c>
      <c r="AB231" s="3">
        <f>VLOOKUP($F231,Experiment!$A$2:$U$90,MATCH(Results!AB$1,Experiment!$A$1:$U$1,0),FALSE)</f>
        <v>0</v>
      </c>
      <c r="AC231" s="3">
        <f>VLOOKUP($F231,Experiment!$A$2:$U$90,MATCH(Results!AC$1,Experiment!$A$1:$U$1,0),FALSE)</f>
        <v>0</v>
      </c>
      <c r="AD231" s="2">
        <f>VLOOKUP($F231,Experiment!$A$2:$U$90,MATCH(Results!AD$1,Experiment!$A$1:$U$1,0),FALSE)</f>
        <v>0</v>
      </c>
      <c r="AE231" s="2">
        <f>VLOOKUP($F231,Experiment!$A$2:$U$90,MATCH(Results!AE$1,Experiment!$A$1:$U$1,0),FALSE)</f>
        <v>0</v>
      </c>
      <c r="AF231" s="2">
        <f>VLOOKUP($F231,Experiment!$A$2:$U$90,MATCH(Results!AF$1,Experiment!$A$1:$U$1,0),FALSE)</f>
        <v>0</v>
      </c>
      <c r="AG231" s="2"/>
      <c r="AH231" s="3">
        <f>VLOOKUP($F231,Experiment!$A$2:$W$90,MATCH(Results!AH$1,Experiment!$A$1:$W$1,0),FALSE)</f>
        <v>0</v>
      </c>
      <c r="AI231" s="2">
        <f>VLOOKUP($F231,Experiment!$A$2:$X$90,MATCH(Results!AI$1,Experiment!$A$1:$X$1,0),FALSE)</f>
        <v>0</v>
      </c>
      <c r="AJ231" s="2">
        <f>Table1[[#This Row],[Gain]]^Table1[[#This Row],[θ]]</f>
        <v>0</v>
      </c>
      <c r="AK231" s="2">
        <f>-Table1[[#This Row],[λ]]*-Table1[[#This Row],[Loss]]^Table1[[#This Row],[θ]]</f>
        <v>0</v>
      </c>
      <c r="AL231" s="2">
        <f>Table1[[#This Row],[v_n_w_g]]-Table1[[#This Row],[v_n_w_l]]</f>
        <v>0</v>
      </c>
      <c r="AM231" s="2">
        <f>IF(Table1[[#This Row],[diff_v]]&gt;=1,1,0)</f>
        <v>0</v>
      </c>
    </row>
    <row r="232" spans="1:39" hidden="1" x14ac:dyDescent="0.3">
      <c r="A232">
        <v>1</v>
      </c>
      <c r="B232" t="s">
        <v>44</v>
      </c>
      <c r="C232" s="22">
        <f>VLOOKUP(Table1[[#This Row],[Subject]],'Subject Profile'!$A$2:$E$8,4,FALSE)</f>
        <v>1</v>
      </c>
      <c r="D232" s="22">
        <f>VLOOKUP(Table1[[#This Row],[Subject]],'Subject Profile'!$A$2:$E$8,5,FALSE)</f>
        <v>-2</v>
      </c>
      <c r="E232" t="s">
        <v>49</v>
      </c>
      <c r="F232" t="s">
        <v>15</v>
      </c>
      <c r="G232" t="s">
        <v>5</v>
      </c>
      <c r="H232">
        <f>IF(Table1[[#This Row],[decision]]="accept",1,0)</f>
        <v>0</v>
      </c>
      <c r="I232">
        <v>0</v>
      </c>
      <c r="J232" t="s">
        <v>107</v>
      </c>
      <c r="K232">
        <v>1664338031</v>
      </c>
      <c r="L232">
        <v>31</v>
      </c>
      <c r="M232" t="str">
        <f>VLOOKUP($F232,Experiment!$A$2:$U$90,MATCH(Results!M$1,Experiment!$A$1:$U$1,0)+1,FALSE)</f>
        <v>I</v>
      </c>
      <c r="N232">
        <f>IF(Table1[[#This Row],[Impact]]="I",0,1)</f>
        <v>0</v>
      </c>
      <c r="O232" s="2">
        <f>VLOOKUP($F232,Experiment!$A$2:$U$90,MATCH(Results!O$1,Experiment!$A$1:$U$1,0),FALSE)</f>
        <v>-50</v>
      </c>
      <c r="P232" s="3">
        <f>VLOOKUP($F232,Experiment!$A$2:$U$90,MATCH(Results!P$1,Experiment!$A$1:$U$1,0),FALSE)</f>
        <v>0.5</v>
      </c>
      <c r="Q232" s="2">
        <f>VLOOKUP($F232,Experiment!$A$2:$U$90,MATCH(Results!Q$1,Experiment!$A$1:$U$1,0),FALSE)</f>
        <v>50</v>
      </c>
      <c r="R232" s="3">
        <f>VLOOKUP($F232,Experiment!$A$2:$U$90,MATCH(Results!R$1,Experiment!$A$1:$U$1,0),FALSE)</f>
        <v>0.5</v>
      </c>
      <c r="S232" s="2">
        <f>VLOOKUP($F232,Experiment!$A$2:$U$90,MATCH(Results!S$1,Experiment!$A$1:$U$1,0),FALSE)</f>
        <v>0</v>
      </c>
      <c r="T232" s="2">
        <f>VLOOKUP($F232,Experiment!$A$2:$U$90,MATCH(Results!T$1,Experiment!$A$1:$U$1,0),FALSE)</f>
        <v>2500</v>
      </c>
      <c r="U232" s="2">
        <f>VLOOKUP($F232,Experiment!$A$2:$U$90,MATCH(Results!U$1,Experiment!$A$1:$U$1,0),FALSE)</f>
        <v>50</v>
      </c>
      <c r="V232" s="2">
        <f>VLOOKUP($F232,Experiment!$A$2:$U$90,MATCH(Results!V$1,Experiment!$A$1:$U$1,0),FALSE)</f>
        <v>2</v>
      </c>
      <c r="W232" s="3">
        <f>VLOOKUP($F232,Experiment!$A$2:$U$90,MATCH(Results!W$1,Experiment!$A$1:$U$1,0),FALSE)</f>
        <v>0.25</v>
      </c>
      <c r="X232" s="3">
        <f>VLOOKUP($F232,Experiment!$A$2:$U$90,MATCH(Results!X$1,Experiment!$A$1:$U$1,0),FALSE)</f>
        <v>0.75</v>
      </c>
      <c r="Y232" s="2">
        <f>VLOOKUP($F232,Experiment!$A$2:$U$90,MATCH(Results!Y$1,Experiment!$A$1:$U$1,0),FALSE)</f>
        <v>2</v>
      </c>
      <c r="Z232" s="3">
        <f>VLOOKUP($F232,Experiment!$A$2:$U$90,MATCH(Results!Z$1,Experiment!$A$1:$U$1,0),FALSE)</f>
        <v>0.5</v>
      </c>
      <c r="AA232" s="3">
        <f>VLOOKUP($F232,Experiment!$A$2:$U$90,MATCH(Results!AA$1,Experiment!$A$1:$U$1,0),FALSE)</f>
        <v>0.25</v>
      </c>
      <c r="AB232" s="3">
        <f>VLOOKUP($F232,Experiment!$A$2:$U$90,MATCH(Results!AB$1,Experiment!$A$1:$U$1,0),FALSE)</f>
        <v>0.625</v>
      </c>
      <c r="AC232" s="3">
        <f>VLOOKUP($F232,Experiment!$A$2:$U$90,MATCH(Results!AC$1,Experiment!$A$1:$U$1,0),FALSE)</f>
        <v>0.375</v>
      </c>
      <c r="AD232" s="2">
        <f>VLOOKUP($F232,Experiment!$A$2:$U$90,MATCH(Results!AD$1,Experiment!$A$1:$U$1,0),FALSE)</f>
        <v>-12.5</v>
      </c>
      <c r="AE232" s="2">
        <f>VLOOKUP($F232,Experiment!$A$2:$U$90,MATCH(Results!AE$1,Experiment!$A$1:$U$1,0),FALSE)</f>
        <v>2343.75</v>
      </c>
      <c r="AF232" s="2">
        <f>VLOOKUP($F232,Experiment!$A$2:$U$90,MATCH(Results!AF$1,Experiment!$A$1:$U$1,0),FALSE)</f>
        <v>48.412291827592711</v>
      </c>
      <c r="AG232" s="3">
        <f>VLOOKUP($F232,Experiment!$A$2:$W$90,MATCH(Results!AG$1,Experiment!$A$1:$W$1,0),FALSE)</f>
        <v>0.82730419370997643</v>
      </c>
      <c r="AH232" s="3">
        <f>VLOOKUP($F232,Experiment!$A$2:$W$90,MATCH(Results!AH$1,Experiment!$A$1:$W$1,0),FALSE)</f>
        <v>0.38648875795104182</v>
      </c>
      <c r="AI232" s="3">
        <f>VLOOKUP($F232,Experiment!$A$2:$X$90,MATCH(Results!AI$1,Experiment!$A$1:$X$1,0),FALSE)</f>
        <v>0.61351124204895813</v>
      </c>
      <c r="AJ232" s="2">
        <f>Table1[[#This Row],[Gain]]^Table1[[#This Row],[θ]]</f>
        <v>50</v>
      </c>
      <c r="AK232" s="2">
        <f>-Table1[[#This Row],[λ]]*-Table1[[#This Row],[Loss]]^Table1[[#This Row],[θ]]</f>
        <v>100</v>
      </c>
      <c r="AL232" s="2">
        <f>Table1[[#This Row],[v_n_w_g]]-Table1[[#This Row],[v_n_w_l]]</f>
        <v>-50</v>
      </c>
      <c r="AM232" s="2">
        <f>IF(Table1[[#This Row],[diff_v]]&gt;=1,1,0)</f>
        <v>0</v>
      </c>
    </row>
    <row r="233" spans="1:39" hidden="1" x14ac:dyDescent="0.3">
      <c r="A233">
        <v>2</v>
      </c>
      <c r="B233" t="s">
        <v>44</v>
      </c>
      <c r="C233" s="22">
        <f>VLOOKUP(Table1[[#This Row],[Subject]],'Subject Profile'!$A$2:$E$8,4,FALSE)</f>
        <v>1</v>
      </c>
      <c r="D233" s="22">
        <f>VLOOKUP(Table1[[#This Row],[Subject]],'Subject Profile'!$A$2:$E$8,5,FALSE)</f>
        <v>-2</v>
      </c>
      <c r="E233" t="s">
        <v>49</v>
      </c>
      <c r="F233" t="s">
        <v>37</v>
      </c>
      <c r="G233" t="s">
        <v>7</v>
      </c>
      <c r="H233">
        <f>IF(Table1[[#This Row],[decision]]="accept",1,0)</f>
        <v>1</v>
      </c>
      <c r="I233">
        <v>70</v>
      </c>
      <c r="J233" t="s">
        <v>107</v>
      </c>
      <c r="K233">
        <v>1664338062</v>
      </c>
      <c r="L233">
        <v>31</v>
      </c>
      <c r="M233" t="str">
        <f>VLOOKUP($F233,Experiment!$A$2:$U$90,MATCH(Results!M$1,Experiment!$A$1:$U$1,0)+1,FALSE)</f>
        <v>I</v>
      </c>
      <c r="N233">
        <f>IF(Table1[[#This Row],[Impact]]="I",0,1)</f>
        <v>0</v>
      </c>
      <c r="O233" s="2">
        <f>VLOOKUP($F233,Experiment!$A$2:$U$90,MATCH(Results!O$1,Experiment!$A$1:$U$1,0),FALSE)</f>
        <v>-50</v>
      </c>
      <c r="P233" s="3">
        <f>VLOOKUP($F233,Experiment!$A$2:$U$90,MATCH(Results!P$1,Experiment!$A$1:$U$1,0),FALSE)</f>
        <v>0.5</v>
      </c>
      <c r="Q233" s="2">
        <f>VLOOKUP($F233,Experiment!$A$2:$U$90,MATCH(Results!Q$1,Experiment!$A$1:$U$1,0),FALSE)</f>
        <v>70</v>
      </c>
      <c r="R233" s="3">
        <f>VLOOKUP($F233,Experiment!$A$2:$U$90,MATCH(Results!R$1,Experiment!$A$1:$U$1,0),FALSE)</f>
        <v>0.5</v>
      </c>
      <c r="S233" s="2">
        <f>VLOOKUP($F233,Experiment!$A$2:$U$90,MATCH(Results!S$1,Experiment!$A$1:$U$1,0),FALSE)</f>
        <v>10</v>
      </c>
      <c r="T233" s="2">
        <f>VLOOKUP($F233,Experiment!$A$2:$U$90,MATCH(Results!T$1,Experiment!$A$1:$U$1,0),FALSE)</f>
        <v>3600</v>
      </c>
      <c r="U233" s="2">
        <f>VLOOKUP($F233,Experiment!$A$2:$U$90,MATCH(Results!U$1,Experiment!$A$1:$U$1,0),FALSE)</f>
        <v>60</v>
      </c>
      <c r="V233" s="2">
        <f>VLOOKUP($F233,Experiment!$A$2:$U$90,MATCH(Results!V$1,Experiment!$A$1:$U$1,0),FALSE)</f>
        <v>2</v>
      </c>
      <c r="W233" s="3">
        <f>VLOOKUP($F233,Experiment!$A$2:$U$90,MATCH(Results!W$1,Experiment!$A$1:$U$1,0),FALSE)</f>
        <v>0.25</v>
      </c>
      <c r="X233" s="3">
        <f>VLOOKUP($F233,Experiment!$A$2:$U$90,MATCH(Results!X$1,Experiment!$A$1:$U$1,0),FALSE)</f>
        <v>0.75</v>
      </c>
      <c r="Y233" s="2">
        <f>VLOOKUP($F233,Experiment!$A$2:$U$90,MATCH(Results!Y$1,Experiment!$A$1:$U$1,0),FALSE)</f>
        <v>1</v>
      </c>
      <c r="Z233" s="3">
        <f>VLOOKUP($F233,Experiment!$A$2:$U$90,MATCH(Results!Z$1,Experiment!$A$1:$U$1,0),FALSE)</f>
        <v>0.25</v>
      </c>
      <c r="AA233" s="3">
        <f>VLOOKUP($F233,Experiment!$A$2:$U$90,MATCH(Results!AA$1,Experiment!$A$1:$U$1,0),FALSE)</f>
        <v>0.5</v>
      </c>
      <c r="AB233" s="3">
        <f>VLOOKUP($F233,Experiment!$A$2:$U$90,MATCH(Results!AB$1,Experiment!$A$1:$U$1,0),FALSE)</f>
        <v>0.375</v>
      </c>
      <c r="AC233" s="3">
        <f>VLOOKUP($F233,Experiment!$A$2:$U$90,MATCH(Results!AC$1,Experiment!$A$1:$U$1,0),FALSE)</f>
        <v>0.625</v>
      </c>
      <c r="AD233" s="2">
        <f>VLOOKUP($F233,Experiment!$A$2:$U$90,MATCH(Results!AD$1,Experiment!$A$1:$U$1,0),FALSE)</f>
        <v>25</v>
      </c>
      <c r="AE233" s="2">
        <f>VLOOKUP($F233,Experiment!$A$2:$U$90,MATCH(Results!AE$1,Experiment!$A$1:$U$1,0),FALSE)</f>
        <v>3375</v>
      </c>
      <c r="AF233" s="2">
        <f>VLOOKUP($F233,Experiment!$A$2:$U$90,MATCH(Results!AF$1,Experiment!$A$1:$U$1,0),FALSE)</f>
        <v>58.094750193111253</v>
      </c>
      <c r="AG233" s="3">
        <f>VLOOKUP($F233,Experiment!$A$2:$W$90,MATCH(Results!AG$1,Experiment!$A$1:$W$1,0),FALSE)</f>
        <v>1</v>
      </c>
      <c r="AH233" s="3">
        <f>VLOOKUP($F233,Experiment!$A$2:$W$90,MATCH(Results!AH$1,Experiment!$A$1:$W$1,0),FALSE)</f>
        <v>0.625</v>
      </c>
      <c r="AI233" s="3">
        <f>VLOOKUP($F233,Experiment!$A$2:$X$90,MATCH(Results!AI$1,Experiment!$A$1:$X$1,0),FALSE)</f>
        <v>0.375</v>
      </c>
      <c r="AJ233" s="2">
        <f>Table1[[#This Row],[Gain]]^Table1[[#This Row],[θ]]</f>
        <v>70</v>
      </c>
      <c r="AK233" s="2">
        <f>-Table1[[#This Row],[λ]]*-Table1[[#This Row],[Loss]]^Table1[[#This Row],[θ]]</f>
        <v>100</v>
      </c>
      <c r="AL233" s="2">
        <f>Table1[[#This Row],[v_n_w_g]]-Table1[[#This Row],[v_n_w_l]]</f>
        <v>-30</v>
      </c>
      <c r="AM233" s="2">
        <f>IF(Table1[[#This Row],[diff_v]]&gt;=1,1,0)</f>
        <v>0</v>
      </c>
    </row>
    <row r="234" spans="1:39" hidden="1" x14ac:dyDescent="0.3">
      <c r="A234">
        <v>3</v>
      </c>
      <c r="B234" t="s">
        <v>44</v>
      </c>
      <c r="C234" s="22">
        <f>VLOOKUP(Table1[[#This Row],[Subject]],'Subject Profile'!$A$2:$E$8,4,FALSE)</f>
        <v>1</v>
      </c>
      <c r="D234" s="22">
        <f>VLOOKUP(Table1[[#This Row],[Subject]],'Subject Profile'!$A$2:$E$8,5,FALSE)</f>
        <v>-2</v>
      </c>
      <c r="E234" t="s">
        <v>49</v>
      </c>
      <c r="F234" t="s">
        <v>23</v>
      </c>
      <c r="G234" t="s">
        <v>5</v>
      </c>
      <c r="H234">
        <f>IF(Table1[[#This Row],[decision]]="accept",1,0)</f>
        <v>0</v>
      </c>
      <c r="I234">
        <v>0</v>
      </c>
      <c r="J234" t="s">
        <v>107</v>
      </c>
      <c r="K234">
        <v>1664338096</v>
      </c>
      <c r="L234">
        <v>34</v>
      </c>
      <c r="M234" t="str">
        <f>VLOOKUP($F234,Experiment!$A$2:$U$90,MATCH(Results!M$1,Experiment!$A$1:$U$1,0)+1,FALSE)</f>
        <v>I</v>
      </c>
      <c r="N234">
        <f>IF(Table1[[#This Row],[Impact]]="I",0,1)</f>
        <v>0</v>
      </c>
      <c r="O234" s="2">
        <f>VLOOKUP($F234,Experiment!$A$2:$U$90,MATCH(Results!O$1,Experiment!$A$1:$U$1,0),FALSE)</f>
        <v>-90</v>
      </c>
      <c r="P234" s="3">
        <f>VLOOKUP($F234,Experiment!$A$2:$U$90,MATCH(Results!P$1,Experiment!$A$1:$U$1,0),FALSE)</f>
        <v>0.5</v>
      </c>
      <c r="Q234" s="2">
        <f>VLOOKUP($F234,Experiment!$A$2:$U$90,MATCH(Results!Q$1,Experiment!$A$1:$U$1,0),FALSE)</f>
        <v>100</v>
      </c>
      <c r="R234" s="3">
        <f>VLOOKUP($F234,Experiment!$A$2:$U$90,MATCH(Results!R$1,Experiment!$A$1:$U$1,0),FALSE)</f>
        <v>0.5</v>
      </c>
      <c r="S234" s="2">
        <f>VLOOKUP($F234,Experiment!$A$2:$U$90,MATCH(Results!S$1,Experiment!$A$1:$U$1,0),FALSE)</f>
        <v>5</v>
      </c>
      <c r="T234" s="2">
        <f>VLOOKUP($F234,Experiment!$A$2:$U$90,MATCH(Results!T$1,Experiment!$A$1:$U$1,0),FALSE)</f>
        <v>9025</v>
      </c>
      <c r="U234" s="2">
        <f>VLOOKUP($F234,Experiment!$A$2:$U$90,MATCH(Results!U$1,Experiment!$A$1:$U$1,0),FALSE)</f>
        <v>95</v>
      </c>
      <c r="V234" s="2">
        <f>VLOOKUP($F234,Experiment!$A$2:$U$90,MATCH(Results!V$1,Experiment!$A$1:$U$1,0),FALSE)</f>
        <v>2</v>
      </c>
      <c r="W234" s="3">
        <f>VLOOKUP($F234,Experiment!$A$2:$U$90,MATCH(Results!W$1,Experiment!$A$1:$U$1,0),FALSE)</f>
        <v>0.25</v>
      </c>
      <c r="X234" s="3">
        <f>VLOOKUP($F234,Experiment!$A$2:$U$90,MATCH(Results!X$1,Experiment!$A$1:$U$1,0),FALSE)</f>
        <v>0.75</v>
      </c>
      <c r="Y234" s="2">
        <f>VLOOKUP($F234,Experiment!$A$2:$U$90,MATCH(Results!Y$1,Experiment!$A$1:$U$1,0),FALSE)</f>
        <v>2</v>
      </c>
      <c r="Z234" s="3">
        <f>VLOOKUP($F234,Experiment!$A$2:$U$90,MATCH(Results!Z$1,Experiment!$A$1:$U$1,0),FALSE)</f>
        <v>0.5</v>
      </c>
      <c r="AA234" s="3">
        <f>VLOOKUP($F234,Experiment!$A$2:$U$90,MATCH(Results!AA$1,Experiment!$A$1:$U$1,0),FALSE)</f>
        <v>0.25</v>
      </c>
      <c r="AB234" s="3">
        <f>VLOOKUP($F234,Experiment!$A$2:$U$90,MATCH(Results!AB$1,Experiment!$A$1:$U$1,0),FALSE)</f>
        <v>0.625</v>
      </c>
      <c r="AC234" s="3">
        <f>VLOOKUP($F234,Experiment!$A$2:$U$90,MATCH(Results!AC$1,Experiment!$A$1:$U$1,0),FALSE)</f>
        <v>0.375</v>
      </c>
      <c r="AD234" s="2">
        <f>VLOOKUP($F234,Experiment!$A$2:$U$90,MATCH(Results!AD$1,Experiment!$A$1:$U$1,0),FALSE)</f>
        <v>-18.75</v>
      </c>
      <c r="AE234" s="2">
        <f>VLOOKUP($F234,Experiment!$A$2:$U$90,MATCH(Results!AE$1,Experiment!$A$1:$U$1,0),FALSE)</f>
        <v>8460.9375</v>
      </c>
      <c r="AF234" s="2">
        <f>VLOOKUP($F234,Experiment!$A$2:$U$90,MATCH(Results!AF$1,Experiment!$A$1:$U$1,0),FALSE)</f>
        <v>91.983354472426157</v>
      </c>
      <c r="AG234" s="3">
        <f>VLOOKUP($F234,Experiment!$A$2:$W$90,MATCH(Results!AG$1,Experiment!$A$1:$W$1,0),FALSE)</f>
        <v>0.82730419370997643</v>
      </c>
      <c r="AH234" s="3">
        <f>VLOOKUP($F234,Experiment!$A$2:$W$90,MATCH(Results!AH$1,Experiment!$A$1:$W$1,0),FALSE)</f>
        <v>0.38648875795104182</v>
      </c>
      <c r="AI234" s="3">
        <f>VLOOKUP($F234,Experiment!$A$2:$X$90,MATCH(Results!AI$1,Experiment!$A$1:$X$1,0),FALSE)</f>
        <v>0.61351124204895813</v>
      </c>
      <c r="AJ234" s="2">
        <f>Table1[[#This Row],[Gain]]^Table1[[#This Row],[θ]]</f>
        <v>100</v>
      </c>
      <c r="AK234" s="2">
        <f>-Table1[[#This Row],[λ]]*-Table1[[#This Row],[Loss]]^Table1[[#This Row],[θ]]</f>
        <v>180</v>
      </c>
      <c r="AL234" s="2">
        <f>Table1[[#This Row],[v_n_w_g]]-Table1[[#This Row],[v_n_w_l]]</f>
        <v>-80</v>
      </c>
      <c r="AM234" s="2">
        <f>IF(Table1[[#This Row],[diff_v]]&gt;=1,1,0)</f>
        <v>0</v>
      </c>
    </row>
    <row r="235" spans="1:39" hidden="1" x14ac:dyDescent="0.3">
      <c r="A235">
        <v>4</v>
      </c>
      <c r="B235" t="s">
        <v>44</v>
      </c>
      <c r="C235" s="22">
        <f>VLOOKUP(Table1[[#This Row],[Subject]],'Subject Profile'!$A$2:$E$8,4,FALSE)</f>
        <v>1</v>
      </c>
      <c r="D235" s="22">
        <f>VLOOKUP(Table1[[#This Row],[Subject]],'Subject Profile'!$A$2:$E$8,5,FALSE)</f>
        <v>-2</v>
      </c>
      <c r="E235" t="s">
        <v>49</v>
      </c>
      <c r="F235" t="s">
        <v>17</v>
      </c>
      <c r="G235" t="s">
        <v>5</v>
      </c>
      <c r="H235">
        <f>IF(Table1[[#This Row],[decision]]="accept",1,0)</f>
        <v>0</v>
      </c>
      <c r="I235">
        <v>0</v>
      </c>
      <c r="J235" t="s">
        <v>107</v>
      </c>
      <c r="K235">
        <v>1664338107</v>
      </c>
      <c r="L235">
        <v>11</v>
      </c>
      <c r="M235" t="str">
        <f>VLOOKUP($F235,Experiment!$A$2:$U$90,MATCH(Results!M$1,Experiment!$A$1:$U$1,0)+1,FALSE)</f>
        <v>I</v>
      </c>
      <c r="N235">
        <f>IF(Table1[[#This Row],[Impact]]="I",0,1)</f>
        <v>0</v>
      </c>
      <c r="O235" s="2">
        <f>VLOOKUP($F235,Experiment!$A$2:$U$90,MATCH(Results!O$1,Experiment!$A$1:$U$1,0),FALSE)</f>
        <v>-10</v>
      </c>
      <c r="P235" s="3">
        <f>VLOOKUP($F235,Experiment!$A$2:$U$90,MATCH(Results!P$1,Experiment!$A$1:$U$1,0),FALSE)</f>
        <v>0.5</v>
      </c>
      <c r="Q235" s="2">
        <f>VLOOKUP($F235,Experiment!$A$2:$U$90,MATCH(Results!Q$1,Experiment!$A$1:$U$1,0),FALSE)</f>
        <v>0</v>
      </c>
      <c r="R235" s="3">
        <f>VLOOKUP($F235,Experiment!$A$2:$U$90,MATCH(Results!R$1,Experiment!$A$1:$U$1,0),FALSE)</f>
        <v>0.5</v>
      </c>
      <c r="S235" s="2">
        <f>VLOOKUP($F235,Experiment!$A$2:$U$90,MATCH(Results!S$1,Experiment!$A$1:$U$1,0),FALSE)</f>
        <v>-5</v>
      </c>
      <c r="T235" s="2">
        <f>VLOOKUP($F235,Experiment!$A$2:$U$90,MATCH(Results!T$1,Experiment!$A$1:$U$1,0),FALSE)</f>
        <v>25</v>
      </c>
      <c r="U235" s="2">
        <f>VLOOKUP($F235,Experiment!$A$2:$U$90,MATCH(Results!U$1,Experiment!$A$1:$U$1,0),FALSE)</f>
        <v>5</v>
      </c>
      <c r="V235" s="2">
        <f>VLOOKUP($F235,Experiment!$A$2:$U$90,MATCH(Results!V$1,Experiment!$A$1:$U$1,0),FALSE)</f>
        <v>4</v>
      </c>
      <c r="W235" s="3">
        <f>VLOOKUP($F235,Experiment!$A$2:$U$90,MATCH(Results!W$1,Experiment!$A$1:$U$1,0),FALSE)</f>
        <v>0.75</v>
      </c>
      <c r="X235" s="3">
        <f>VLOOKUP($F235,Experiment!$A$2:$U$90,MATCH(Results!X$1,Experiment!$A$1:$U$1,0),FALSE)</f>
        <v>0.25</v>
      </c>
      <c r="Y235" s="2">
        <f>VLOOKUP($F235,Experiment!$A$2:$U$90,MATCH(Results!Y$1,Experiment!$A$1:$U$1,0),FALSE)</f>
        <v>2</v>
      </c>
      <c r="Z235" s="3">
        <f>VLOOKUP($F235,Experiment!$A$2:$U$90,MATCH(Results!Z$1,Experiment!$A$1:$U$1,0),FALSE)</f>
        <v>0.05</v>
      </c>
      <c r="AA235" s="3">
        <f>VLOOKUP($F235,Experiment!$A$2:$U$90,MATCH(Results!AA$1,Experiment!$A$1:$U$1,0),FALSE)</f>
        <v>0.2</v>
      </c>
      <c r="AB235" s="3">
        <f>VLOOKUP($F235,Experiment!$A$2:$U$90,MATCH(Results!AB$1,Experiment!$A$1:$U$1,0),FALSE)</f>
        <v>0.42499999999999999</v>
      </c>
      <c r="AC235" s="3">
        <f>VLOOKUP($F235,Experiment!$A$2:$U$90,MATCH(Results!AC$1,Experiment!$A$1:$U$1,0),FALSE)</f>
        <v>0.57499999999999996</v>
      </c>
      <c r="AD235" s="2">
        <f>VLOOKUP($F235,Experiment!$A$2:$U$90,MATCH(Results!AD$1,Experiment!$A$1:$U$1,0),FALSE)</f>
        <v>-4.25</v>
      </c>
      <c r="AE235" s="2">
        <f>VLOOKUP($F235,Experiment!$A$2:$U$90,MATCH(Results!AE$1,Experiment!$A$1:$U$1,0),FALSE)</f>
        <v>24.4375</v>
      </c>
      <c r="AF235" s="2">
        <f>VLOOKUP($F235,Experiment!$A$2:$U$90,MATCH(Results!AF$1,Experiment!$A$1:$U$1,0),FALSE)</f>
        <v>4.9434299833212973</v>
      </c>
      <c r="AG235" s="3">
        <f>VLOOKUP($F235,Experiment!$A$2:$W$90,MATCH(Results!AG$1,Experiment!$A$1:$W$1,0),FALSE)</f>
        <v>1</v>
      </c>
      <c r="AH235" s="3">
        <f>VLOOKUP($F235,Experiment!$A$2:$W$90,MATCH(Results!AH$1,Experiment!$A$1:$W$1,0),FALSE)</f>
        <v>0.57499999999999996</v>
      </c>
      <c r="AI235" s="3">
        <f>VLOOKUP($F235,Experiment!$A$2:$X$90,MATCH(Results!AI$1,Experiment!$A$1:$X$1,0),FALSE)</f>
        <v>0.42500000000000004</v>
      </c>
      <c r="AJ235" s="2">
        <f>Table1[[#This Row],[Gain]]^Table1[[#This Row],[θ]]</f>
        <v>0</v>
      </c>
      <c r="AK235" s="2">
        <f>-Table1[[#This Row],[λ]]*-Table1[[#This Row],[Loss]]^Table1[[#This Row],[θ]]</f>
        <v>20</v>
      </c>
      <c r="AL235" s="2">
        <f>Table1[[#This Row],[v_n_w_g]]-Table1[[#This Row],[v_n_w_l]]</f>
        <v>-20</v>
      </c>
      <c r="AM235" s="2">
        <f>IF(Table1[[#This Row],[diff_v]]&gt;=1,1,0)</f>
        <v>0</v>
      </c>
    </row>
    <row r="236" spans="1:39" hidden="1" x14ac:dyDescent="0.3">
      <c r="A236">
        <v>5</v>
      </c>
      <c r="B236" t="s">
        <v>44</v>
      </c>
      <c r="C236" s="22">
        <f>VLOOKUP(Table1[[#This Row],[Subject]],'Subject Profile'!$A$2:$E$8,4,FALSE)</f>
        <v>1</v>
      </c>
      <c r="D236" s="22">
        <f>VLOOKUP(Table1[[#This Row],[Subject]],'Subject Profile'!$A$2:$E$8,5,FALSE)</f>
        <v>-2</v>
      </c>
      <c r="E236" t="s">
        <v>49</v>
      </c>
      <c r="F236" t="s">
        <v>18</v>
      </c>
      <c r="G236" t="s">
        <v>7</v>
      </c>
      <c r="H236">
        <f>IF(Table1[[#This Row],[decision]]="accept",1,0)</f>
        <v>1</v>
      </c>
      <c r="I236">
        <v>50</v>
      </c>
      <c r="J236" t="s">
        <v>107</v>
      </c>
      <c r="K236">
        <v>1664338113</v>
      </c>
      <c r="L236">
        <v>6</v>
      </c>
      <c r="M236" t="str">
        <f>VLOOKUP($F236,Experiment!$A$2:$U$90,MATCH(Results!M$1,Experiment!$A$1:$U$1,0)+1,FALSE)</f>
        <v>I</v>
      </c>
      <c r="N236">
        <f>IF(Table1[[#This Row],[Impact]]="I",0,1)</f>
        <v>0</v>
      </c>
      <c r="O236" s="2">
        <f>VLOOKUP($F236,Experiment!$A$2:$U$90,MATCH(Results!O$1,Experiment!$A$1:$U$1,0),FALSE)</f>
        <v>-50</v>
      </c>
      <c r="P236" s="3">
        <f>VLOOKUP($F236,Experiment!$A$2:$U$90,MATCH(Results!P$1,Experiment!$A$1:$U$1,0),FALSE)</f>
        <v>0.5</v>
      </c>
      <c r="Q236" s="2">
        <f>VLOOKUP($F236,Experiment!$A$2:$U$90,MATCH(Results!Q$1,Experiment!$A$1:$U$1,0),FALSE)</f>
        <v>50</v>
      </c>
      <c r="R236" s="3">
        <f>VLOOKUP($F236,Experiment!$A$2:$U$90,MATCH(Results!R$1,Experiment!$A$1:$U$1,0),FALSE)</f>
        <v>0.5</v>
      </c>
      <c r="S236" s="2">
        <f>VLOOKUP($F236,Experiment!$A$2:$U$90,MATCH(Results!S$1,Experiment!$A$1:$U$1,0),FALSE)</f>
        <v>0</v>
      </c>
      <c r="T236" s="2">
        <f>VLOOKUP($F236,Experiment!$A$2:$U$90,MATCH(Results!T$1,Experiment!$A$1:$U$1,0),FALSE)</f>
        <v>2500</v>
      </c>
      <c r="U236" s="2">
        <f>VLOOKUP($F236,Experiment!$A$2:$U$90,MATCH(Results!U$1,Experiment!$A$1:$U$1,0),FALSE)</f>
        <v>50</v>
      </c>
      <c r="V236" s="2">
        <f>VLOOKUP($F236,Experiment!$A$2:$U$90,MATCH(Results!V$1,Experiment!$A$1:$U$1,0),FALSE)</f>
        <v>2</v>
      </c>
      <c r="W236" s="3">
        <f>VLOOKUP($F236,Experiment!$A$2:$U$90,MATCH(Results!W$1,Experiment!$A$1:$U$1,0),FALSE)</f>
        <v>0</v>
      </c>
      <c r="X236" s="3">
        <f>VLOOKUP($F236,Experiment!$A$2:$U$90,MATCH(Results!X$1,Experiment!$A$1:$U$1,0),FALSE)</f>
        <v>1</v>
      </c>
      <c r="Y236" s="2">
        <f>VLOOKUP($F236,Experiment!$A$2:$U$90,MATCH(Results!Y$1,Experiment!$A$1:$U$1,0),FALSE)</f>
        <v>2</v>
      </c>
      <c r="Z236" s="3">
        <f>VLOOKUP($F236,Experiment!$A$2:$U$90,MATCH(Results!Z$1,Experiment!$A$1:$U$1,0),FALSE)</f>
        <v>0.5</v>
      </c>
      <c r="AA236" s="3">
        <f>VLOOKUP($F236,Experiment!$A$2:$U$90,MATCH(Results!AA$1,Experiment!$A$1:$U$1,0),FALSE)</f>
        <v>0.5</v>
      </c>
      <c r="AB236" s="3">
        <f>VLOOKUP($F236,Experiment!$A$2:$U$90,MATCH(Results!AB$1,Experiment!$A$1:$U$1,0),FALSE)</f>
        <v>0.5</v>
      </c>
      <c r="AC236" s="3">
        <f>VLOOKUP($F236,Experiment!$A$2:$U$90,MATCH(Results!AC$1,Experiment!$A$1:$U$1,0),FALSE)</f>
        <v>0.5</v>
      </c>
      <c r="AD236" s="2">
        <f>VLOOKUP($F236,Experiment!$A$2:$U$90,MATCH(Results!AD$1,Experiment!$A$1:$U$1,0),FALSE)</f>
        <v>0</v>
      </c>
      <c r="AE236" s="2">
        <f>VLOOKUP($F236,Experiment!$A$2:$U$90,MATCH(Results!AE$1,Experiment!$A$1:$U$1,0),FALSE)</f>
        <v>2500</v>
      </c>
      <c r="AF236" s="2">
        <f>VLOOKUP($F236,Experiment!$A$2:$U$90,MATCH(Results!AF$1,Experiment!$A$1:$U$1,0),FALSE)</f>
        <v>50</v>
      </c>
      <c r="AG236" s="3">
        <f>VLOOKUP($F236,Experiment!$A$2:$W$90,MATCH(Results!AG$1,Experiment!$A$1:$W$1,0),FALSE)</f>
        <v>1</v>
      </c>
      <c r="AH236" s="3">
        <f>VLOOKUP($F236,Experiment!$A$2:$W$90,MATCH(Results!AH$1,Experiment!$A$1:$W$1,0),FALSE)</f>
        <v>0.5</v>
      </c>
      <c r="AI236" s="3">
        <f>VLOOKUP($F236,Experiment!$A$2:$X$90,MATCH(Results!AI$1,Experiment!$A$1:$X$1,0),FALSE)</f>
        <v>0.5</v>
      </c>
      <c r="AJ236" s="2">
        <f>Table1[[#This Row],[Gain]]^Table1[[#This Row],[θ]]</f>
        <v>50</v>
      </c>
      <c r="AK236" s="2">
        <f>-Table1[[#This Row],[λ]]*-Table1[[#This Row],[Loss]]^Table1[[#This Row],[θ]]</f>
        <v>100</v>
      </c>
      <c r="AL236" s="2">
        <f>Table1[[#This Row],[v_n_w_g]]-Table1[[#This Row],[v_n_w_l]]</f>
        <v>-50</v>
      </c>
      <c r="AM236" s="2">
        <f>IF(Table1[[#This Row],[diff_v]]&gt;=1,1,0)</f>
        <v>0</v>
      </c>
    </row>
    <row r="237" spans="1:39" hidden="1" x14ac:dyDescent="0.3">
      <c r="A237">
        <v>6</v>
      </c>
      <c r="B237" t="s">
        <v>44</v>
      </c>
      <c r="C237" s="22">
        <f>VLOOKUP(Table1[[#This Row],[Subject]],'Subject Profile'!$A$2:$E$8,4,FALSE)</f>
        <v>1</v>
      </c>
      <c r="D237" s="22">
        <f>VLOOKUP(Table1[[#This Row],[Subject]],'Subject Profile'!$A$2:$E$8,5,FALSE)</f>
        <v>-2</v>
      </c>
      <c r="E237" t="s">
        <v>49</v>
      </c>
      <c r="F237" t="s">
        <v>33</v>
      </c>
      <c r="G237" t="s">
        <v>7</v>
      </c>
      <c r="H237">
        <f>IF(Table1[[#This Row],[decision]]="accept",1,0)</f>
        <v>1</v>
      </c>
      <c r="I237">
        <v>-10</v>
      </c>
      <c r="J237" t="s">
        <v>107</v>
      </c>
      <c r="K237">
        <v>1664338124</v>
      </c>
      <c r="L237">
        <v>11</v>
      </c>
      <c r="M237" t="str">
        <f>VLOOKUP($F237,Experiment!$A$2:$U$90,MATCH(Results!M$1,Experiment!$A$1:$U$1,0)+1,FALSE)</f>
        <v>I</v>
      </c>
      <c r="N237">
        <f>IF(Table1[[#This Row],[Impact]]="I",0,1)</f>
        <v>0</v>
      </c>
      <c r="O237" s="2">
        <f>VLOOKUP($F237,Experiment!$A$2:$U$90,MATCH(Results!O$1,Experiment!$A$1:$U$1,0),FALSE)</f>
        <v>-10</v>
      </c>
      <c r="P237" s="3">
        <f>VLOOKUP($F237,Experiment!$A$2:$U$90,MATCH(Results!P$1,Experiment!$A$1:$U$1,0),FALSE)</f>
        <v>0.5</v>
      </c>
      <c r="Q237" s="2">
        <f>VLOOKUP($F237,Experiment!$A$2:$U$90,MATCH(Results!Q$1,Experiment!$A$1:$U$1,0),FALSE)</f>
        <v>30</v>
      </c>
      <c r="R237" s="3">
        <f>VLOOKUP($F237,Experiment!$A$2:$U$90,MATCH(Results!R$1,Experiment!$A$1:$U$1,0),FALSE)</f>
        <v>0.5</v>
      </c>
      <c r="S237" s="2">
        <f>VLOOKUP($F237,Experiment!$A$2:$U$90,MATCH(Results!S$1,Experiment!$A$1:$U$1,0),FALSE)</f>
        <v>10</v>
      </c>
      <c r="T237" s="2">
        <f>VLOOKUP($F237,Experiment!$A$2:$U$90,MATCH(Results!T$1,Experiment!$A$1:$U$1,0),FALSE)</f>
        <v>400</v>
      </c>
      <c r="U237" s="2">
        <f>VLOOKUP($F237,Experiment!$A$2:$U$90,MATCH(Results!U$1,Experiment!$A$1:$U$1,0),FALSE)</f>
        <v>20</v>
      </c>
      <c r="V237" s="2">
        <f>VLOOKUP($F237,Experiment!$A$2:$U$90,MATCH(Results!V$1,Experiment!$A$1:$U$1,0),FALSE)</f>
        <v>4</v>
      </c>
      <c r="W237" s="3">
        <f>VLOOKUP($F237,Experiment!$A$2:$U$90,MATCH(Results!W$1,Experiment!$A$1:$U$1,0),FALSE)</f>
        <v>0.75</v>
      </c>
      <c r="X237" s="3">
        <f>VLOOKUP($F237,Experiment!$A$2:$U$90,MATCH(Results!X$1,Experiment!$A$1:$U$1,0),FALSE)</f>
        <v>0.25</v>
      </c>
      <c r="Y237" s="2">
        <f>VLOOKUP($F237,Experiment!$A$2:$U$90,MATCH(Results!Y$1,Experiment!$A$1:$U$1,0),FALSE)</f>
        <v>2</v>
      </c>
      <c r="Z237" s="3">
        <f>VLOOKUP($F237,Experiment!$A$2:$U$90,MATCH(Results!Z$1,Experiment!$A$1:$U$1,0),FALSE)</f>
        <v>0.05</v>
      </c>
      <c r="AA237" s="3">
        <f>VLOOKUP($F237,Experiment!$A$2:$U$90,MATCH(Results!AA$1,Experiment!$A$1:$U$1,0),FALSE)</f>
        <v>0.2</v>
      </c>
      <c r="AB237" s="3">
        <f>VLOOKUP($F237,Experiment!$A$2:$U$90,MATCH(Results!AB$1,Experiment!$A$1:$U$1,0),FALSE)</f>
        <v>0.42499999999999999</v>
      </c>
      <c r="AC237" s="3">
        <f>VLOOKUP($F237,Experiment!$A$2:$U$90,MATCH(Results!AC$1,Experiment!$A$1:$U$1,0),FALSE)</f>
        <v>0.57499999999999996</v>
      </c>
      <c r="AD237" s="2">
        <f>VLOOKUP($F237,Experiment!$A$2:$U$90,MATCH(Results!AD$1,Experiment!$A$1:$U$1,0),FALSE)</f>
        <v>13</v>
      </c>
      <c r="AE237" s="2">
        <f>VLOOKUP($F237,Experiment!$A$2:$U$90,MATCH(Results!AE$1,Experiment!$A$1:$U$1,0),FALSE)</f>
        <v>391</v>
      </c>
      <c r="AF237" s="2">
        <f>VLOOKUP($F237,Experiment!$A$2:$U$90,MATCH(Results!AF$1,Experiment!$A$1:$U$1,0),FALSE)</f>
        <v>19.773719933285189</v>
      </c>
      <c r="AG237" s="3">
        <f>VLOOKUP($F237,Experiment!$A$2:$W$90,MATCH(Results!AG$1,Experiment!$A$1:$W$1,0),FALSE)</f>
        <v>1</v>
      </c>
      <c r="AH237" s="3">
        <f>VLOOKUP($F237,Experiment!$A$2:$W$90,MATCH(Results!AH$1,Experiment!$A$1:$W$1,0),FALSE)</f>
        <v>0.57499999999999996</v>
      </c>
      <c r="AI237" s="3">
        <f>VLOOKUP($F237,Experiment!$A$2:$X$90,MATCH(Results!AI$1,Experiment!$A$1:$X$1,0),FALSE)</f>
        <v>0.42500000000000004</v>
      </c>
      <c r="AJ237" s="2">
        <f>Table1[[#This Row],[Gain]]^Table1[[#This Row],[θ]]</f>
        <v>30</v>
      </c>
      <c r="AK237" s="2">
        <f>-Table1[[#This Row],[λ]]*-Table1[[#This Row],[Loss]]^Table1[[#This Row],[θ]]</f>
        <v>20</v>
      </c>
      <c r="AL237" s="2">
        <f>Table1[[#This Row],[v_n_w_g]]-Table1[[#This Row],[v_n_w_l]]</f>
        <v>10</v>
      </c>
      <c r="AM237" s="2">
        <f>IF(Table1[[#This Row],[diff_v]]&gt;=1,1,0)</f>
        <v>1</v>
      </c>
    </row>
    <row r="238" spans="1:39" hidden="1" x14ac:dyDescent="0.3">
      <c r="A238">
        <v>7</v>
      </c>
      <c r="B238" t="s">
        <v>44</v>
      </c>
      <c r="C238" s="22">
        <f>VLOOKUP(Table1[[#This Row],[Subject]],'Subject Profile'!$A$2:$E$8,4,FALSE)</f>
        <v>1</v>
      </c>
      <c r="D238" s="22">
        <f>VLOOKUP(Table1[[#This Row],[Subject]],'Subject Profile'!$A$2:$E$8,5,FALSE)</f>
        <v>-2</v>
      </c>
      <c r="E238" t="s">
        <v>49</v>
      </c>
      <c r="F238" t="s">
        <v>19</v>
      </c>
      <c r="G238" t="s">
        <v>7</v>
      </c>
      <c r="H238">
        <f>IF(Table1[[#This Row],[decision]]="accept",1,0)</f>
        <v>1</v>
      </c>
      <c r="I238">
        <v>0</v>
      </c>
      <c r="J238" t="s">
        <v>107</v>
      </c>
      <c r="K238">
        <v>1664338131</v>
      </c>
      <c r="L238">
        <v>7</v>
      </c>
      <c r="M238" t="str">
        <f>VLOOKUP($F238,Experiment!$A$2:$U$90,MATCH(Results!M$1,Experiment!$A$1:$U$1,0)+1,FALSE)</f>
        <v>I</v>
      </c>
      <c r="N238">
        <f>IF(Table1[[#This Row],[Impact]]="I",0,1)</f>
        <v>0</v>
      </c>
      <c r="O238" s="2">
        <f>VLOOKUP($F238,Experiment!$A$2:$U$90,MATCH(Results!O$1,Experiment!$A$1:$U$1,0),FALSE)</f>
        <v>0</v>
      </c>
      <c r="P238" s="3">
        <f>VLOOKUP($F238,Experiment!$A$2:$U$90,MATCH(Results!P$1,Experiment!$A$1:$U$1,0),FALSE)</f>
        <v>0.5</v>
      </c>
      <c r="Q238" s="2">
        <f>VLOOKUP($F238,Experiment!$A$2:$U$90,MATCH(Results!Q$1,Experiment!$A$1:$U$1,0),FALSE)</f>
        <v>10</v>
      </c>
      <c r="R238" s="3">
        <f>VLOOKUP($F238,Experiment!$A$2:$U$90,MATCH(Results!R$1,Experiment!$A$1:$U$1,0),FALSE)</f>
        <v>0.5</v>
      </c>
      <c r="S238" s="2">
        <f>VLOOKUP($F238,Experiment!$A$2:$U$90,MATCH(Results!S$1,Experiment!$A$1:$U$1,0),FALSE)</f>
        <v>5</v>
      </c>
      <c r="T238" s="2">
        <f>VLOOKUP($F238,Experiment!$A$2:$U$90,MATCH(Results!T$1,Experiment!$A$1:$U$1,0),FALSE)</f>
        <v>25</v>
      </c>
      <c r="U238" s="2">
        <f>VLOOKUP($F238,Experiment!$A$2:$U$90,MATCH(Results!U$1,Experiment!$A$1:$U$1,0),FALSE)</f>
        <v>5</v>
      </c>
      <c r="V238" s="2">
        <f>VLOOKUP($F238,Experiment!$A$2:$U$90,MATCH(Results!V$1,Experiment!$A$1:$U$1,0),FALSE)</f>
        <v>6</v>
      </c>
      <c r="W238" s="3">
        <f>VLOOKUP($F238,Experiment!$A$2:$U$90,MATCH(Results!W$1,Experiment!$A$1:$U$1,0),FALSE)</f>
        <v>0</v>
      </c>
      <c r="X238" s="3">
        <f>VLOOKUP($F238,Experiment!$A$2:$U$90,MATCH(Results!X$1,Experiment!$A$1:$U$1,0),FALSE)</f>
        <v>1</v>
      </c>
      <c r="Y238" s="2">
        <f>VLOOKUP($F238,Experiment!$A$2:$U$90,MATCH(Results!Y$1,Experiment!$A$1:$U$1,0),FALSE)</f>
        <v>0</v>
      </c>
      <c r="Z238" s="3">
        <f>VLOOKUP($F238,Experiment!$A$2:$U$90,MATCH(Results!Z$1,Experiment!$A$1:$U$1,0),FALSE)</f>
        <v>0.5</v>
      </c>
      <c r="AA238" s="3">
        <f>VLOOKUP($F238,Experiment!$A$2:$U$90,MATCH(Results!AA$1,Experiment!$A$1:$U$1,0),FALSE)</f>
        <v>0.5</v>
      </c>
      <c r="AB238" s="3">
        <f>VLOOKUP($F238,Experiment!$A$2:$U$90,MATCH(Results!AB$1,Experiment!$A$1:$U$1,0),FALSE)</f>
        <v>0.5</v>
      </c>
      <c r="AC238" s="3">
        <f>VLOOKUP($F238,Experiment!$A$2:$U$90,MATCH(Results!AC$1,Experiment!$A$1:$U$1,0),FALSE)</f>
        <v>0.5</v>
      </c>
      <c r="AD238" s="2">
        <f>VLOOKUP($F238,Experiment!$A$2:$U$90,MATCH(Results!AD$1,Experiment!$A$1:$U$1,0),FALSE)</f>
        <v>5</v>
      </c>
      <c r="AE238" s="2">
        <f>VLOOKUP($F238,Experiment!$A$2:$U$90,MATCH(Results!AE$1,Experiment!$A$1:$U$1,0),FALSE)</f>
        <v>25</v>
      </c>
      <c r="AF238" s="2">
        <f>VLOOKUP($F238,Experiment!$A$2:$U$90,MATCH(Results!AF$1,Experiment!$A$1:$U$1,0),FALSE)</f>
        <v>5</v>
      </c>
      <c r="AG238" s="3">
        <f>VLOOKUP($F238,Experiment!$A$2:$W$90,MATCH(Results!AG$1,Experiment!$A$1:$W$1,0),FALSE)</f>
        <v>1</v>
      </c>
      <c r="AH238" s="3">
        <f>VLOOKUP($F238,Experiment!$A$2:$W$90,MATCH(Results!AH$1,Experiment!$A$1:$W$1,0),FALSE)</f>
        <v>0.5</v>
      </c>
      <c r="AI238" s="3">
        <f>VLOOKUP($F238,Experiment!$A$2:$X$90,MATCH(Results!AI$1,Experiment!$A$1:$X$1,0),FALSE)</f>
        <v>0.5</v>
      </c>
      <c r="AJ238" s="2">
        <f>Table1[[#This Row],[Gain]]^Table1[[#This Row],[θ]]</f>
        <v>10</v>
      </c>
      <c r="AK238" s="2">
        <f>-Table1[[#This Row],[λ]]*-Table1[[#This Row],[Loss]]^Table1[[#This Row],[θ]]</f>
        <v>0</v>
      </c>
      <c r="AL238" s="2">
        <f>Table1[[#This Row],[v_n_w_g]]-Table1[[#This Row],[v_n_w_l]]</f>
        <v>10</v>
      </c>
      <c r="AM238" s="2">
        <f>IF(Table1[[#This Row],[diff_v]]&gt;=1,1,0)</f>
        <v>1</v>
      </c>
    </row>
    <row r="239" spans="1:39" hidden="1" x14ac:dyDescent="0.3">
      <c r="A239">
        <v>8</v>
      </c>
      <c r="B239" t="s">
        <v>44</v>
      </c>
      <c r="C239" s="22">
        <f>VLOOKUP(Table1[[#This Row],[Subject]],'Subject Profile'!$A$2:$E$8,4,FALSE)</f>
        <v>1</v>
      </c>
      <c r="D239" s="22">
        <f>VLOOKUP(Table1[[#This Row],[Subject]],'Subject Profile'!$A$2:$E$8,5,FALSE)</f>
        <v>-2</v>
      </c>
      <c r="E239" t="s">
        <v>49</v>
      </c>
      <c r="F239" t="s">
        <v>8</v>
      </c>
      <c r="G239" t="s">
        <v>5</v>
      </c>
      <c r="H239">
        <f>IF(Table1[[#This Row],[decision]]="accept",1,0)</f>
        <v>0</v>
      </c>
      <c r="I239">
        <v>0</v>
      </c>
      <c r="J239" t="s">
        <v>107</v>
      </c>
      <c r="K239">
        <v>1664338142</v>
      </c>
      <c r="L239">
        <v>11</v>
      </c>
      <c r="M239" t="str">
        <f>VLOOKUP($F239,Experiment!$A$2:$U$90,MATCH(Results!M$1,Experiment!$A$1:$U$1,0)+1,FALSE)</f>
        <v>I</v>
      </c>
      <c r="N239">
        <f>IF(Table1[[#This Row],[Impact]]="I",0,1)</f>
        <v>0</v>
      </c>
      <c r="O239" s="2">
        <f>VLOOKUP($F239,Experiment!$A$2:$U$90,MATCH(Results!O$1,Experiment!$A$1:$U$1,0),FALSE)</f>
        <v>-90</v>
      </c>
      <c r="P239" s="3">
        <f>VLOOKUP($F239,Experiment!$A$2:$U$90,MATCH(Results!P$1,Experiment!$A$1:$U$1,0),FALSE)</f>
        <v>0.5</v>
      </c>
      <c r="Q239" s="2">
        <f>VLOOKUP($F239,Experiment!$A$2:$U$90,MATCH(Results!Q$1,Experiment!$A$1:$U$1,0),FALSE)</f>
        <v>180</v>
      </c>
      <c r="R239" s="3">
        <f>VLOOKUP($F239,Experiment!$A$2:$U$90,MATCH(Results!R$1,Experiment!$A$1:$U$1,0),FALSE)</f>
        <v>0.5</v>
      </c>
      <c r="S239" s="2">
        <f>VLOOKUP($F239,Experiment!$A$2:$U$90,MATCH(Results!S$1,Experiment!$A$1:$U$1,0),FALSE)</f>
        <v>45</v>
      </c>
      <c r="T239" s="2">
        <f>VLOOKUP($F239,Experiment!$A$2:$U$90,MATCH(Results!T$1,Experiment!$A$1:$U$1,0),FALSE)</f>
        <v>18225</v>
      </c>
      <c r="U239" s="2">
        <f>VLOOKUP($F239,Experiment!$A$2:$U$90,MATCH(Results!U$1,Experiment!$A$1:$U$1,0),FALSE)</f>
        <v>135</v>
      </c>
      <c r="V239" s="2">
        <f>VLOOKUP($F239,Experiment!$A$2:$U$90,MATCH(Results!V$1,Experiment!$A$1:$U$1,0),FALSE)</f>
        <v>2</v>
      </c>
      <c r="W239" s="3">
        <f>VLOOKUP($F239,Experiment!$A$2:$U$90,MATCH(Results!W$1,Experiment!$A$1:$U$1,0),FALSE)</f>
        <v>0.25</v>
      </c>
      <c r="X239" s="3">
        <f>VLOOKUP($F239,Experiment!$A$2:$U$90,MATCH(Results!X$1,Experiment!$A$1:$U$1,0),FALSE)</f>
        <v>0.75</v>
      </c>
      <c r="Y239" s="2">
        <f>VLOOKUP($F239,Experiment!$A$2:$U$90,MATCH(Results!Y$1,Experiment!$A$1:$U$1,0),FALSE)</f>
        <v>2</v>
      </c>
      <c r="Z239" s="3">
        <f>VLOOKUP($F239,Experiment!$A$2:$U$90,MATCH(Results!Z$1,Experiment!$A$1:$U$1,0),FALSE)</f>
        <v>0.5</v>
      </c>
      <c r="AA239" s="3">
        <f>VLOOKUP($F239,Experiment!$A$2:$U$90,MATCH(Results!AA$1,Experiment!$A$1:$U$1,0),FALSE)</f>
        <v>0.25</v>
      </c>
      <c r="AB239" s="3">
        <f>VLOOKUP($F239,Experiment!$A$2:$U$90,MATCH(Results!AB$1,Experiment!$A$1:$U$1,0),FALSE)</f>
        <v>0.625</v>
      </c>
      <c r="AC239" s="3">
        <f>VLOOKUP($F239,Experiment!$A$2:$U$90,MATCH(Results!AC$1,Experiment!$A$1:$U$1,0),FALSE)</f>
        <v>0.375</v>
      </c>
      <c r="AD239" s="2">
        <f>VLOOKUP($F239,Experiment!$A$2:$U$90,MATCH(Results!AD$1,Experiment!$A$1:$U$1,0),FALSE)</f>
        <v>11.25</v>
      </c>
      <c r="AE239" s="2">
        <f>VLOOKUP($F239,Experiment!$A$2:$U$90,MATCH(Results!AE$1,Experiment!$A$1:$U$1,0),FALSE)</f>
        <v>17085.9375</v>
      </c>
      <c r="AF239" s="2">
        <f>VLOOKUP($F239,Experiment!$A$2:$U$90,MATCH(Results!AF$1,Experiment!$A$1:$U$1,0),FALSE)</f>
        <v>130.71318793450033</v>
      </c>
      <c r="AG239" s="3">
        <f>VLOOKUP($F239,Experiment!$A$2:$W$90,MATCH(Results!AG$1,Experiment!$A$1:$W$1,0),FALSE)</f>
        <v>0.82730419370997643</v>
      </c>
      <c r="AH239" s="3">
        <f>VLOOKUP($F239,Experiment!$A$2:$W$90,MATCH(Results!AH$1,Experiment!$A$1:$W$1,0),FALSE)</f>
        <v>0.38648875795104182</v>
      </c>
      <c r="AI239" s="3">
        <f>VLOOKUP($F239,Experiment!$A$2:$X$90,MATCH(Results!AI$1,Experiment!$A$1:$X$1,0),FALSE)</f>
        <v>0.61351124204895813</v>
      </c>
      <c r="AJ239" s="2">
        <f>Table1[[#This Row],[Gain]]^Table1[[#This Row],[θ]]</f>
        <v>180</v>
      </c>
      <c r="AK239" s="2">
        <f>-Table1[[#This Row],[λ]]*-Table1[[#This Row],[Loss]]^Table1[[#This Row],[θ]]</f>
        <v>180</v>
      </c>
      <c r="AL239" s="2">
        <f>Table1[[#This Row],[v_n_w_g]]-Table1[[#This Row],[v_n_w_l]]</f>
        <v>0</v>
      </c>
      <c r="AM239" s="2">
        <f>IF(Table1[[#This Row],[diff_v]]&gt;=1,1,0)</f>
        <v>0</v>
      </c>
    </row>
    <row r="240" spans="1:39" hidden="1" x14ac:dyDescent="0.3">
      <c r="A240">
        <v>9</v>
      </c>
      <c r="B240" t="s">
        <v>44</v>
      </c>
      <c r="C240" s="22">
        <f>VLOOKUP(Table1[[#This Row],[Subject]],'Subject Profile'!$A$2:$E$8,4,FALSE)</f>
        <v>1</v>
      </c>
      <c r="D240" s="22">
        <f>VLOOKUP(Table1[[#This Row],[Subject]],'Subject Profile'!$A$2:$E$8,5,FALSE)</f>
        <v>-2</v>
      </c>
      <c r="E240" t="s">
        <v>49</v>
      </c>
      <c r="F240" t="s">
        <v>13</v>
      </c>
      <c r="G240" t="s">
        <v>7</v>
      </c>
      <c r="H240">
        <f>IF(Table1[[#This Row],[decision]]="accept",1,0)</f>
        <v>1</v>
      </c>
      <c r="I240">
        <v>10</v>
      </c>
      <c r="J240" t="s">
        <v>107</v>
      </c>
      <c r="K240">
        <v>1664338150</v>
      </c>
      <c r="L240">
        <v>8</v>
      </c>
      <c r="M240" t="str">
        <f>VLOOKUP($F240,Experiment!$A$2:$U$90,MATCH(Results!M$1,Experiment!$A$1:$U$1,0)+1,FALSE)</f>
        <v>I</v>
      </c>
      <c r="N240">
        <f>IF(Table1[[#This Row],[Impact]]="I",0,1)</f>
        <v>0</v>
      </c>
      <c r="O240" s="2">
        <f>VLOOKUP($F240,Experiment!$A$2:$U$90,MATCH(Results!O$1,Experiment!$A$1:$U$1,0),FALSE)</f>
        <v>0</v>
      </c>
      <c r="P240" s="3">
        <f>VLOOKUP($F240,Experiment!$A$2:$U$90,MATCH(Results!P$1,Experiment!$A$1:$U$1,0),FALSE)</f>
        <v>0.5</v>
      </c>
      <c r="Q240" s="2">
        <f>VLOOKUP($F240,Experiment!$A$2:$U$90,MATCH(Results!Q$1,Experiment!$A$1:$U$1,0),FALSE)</f>
        <v>10</v>
      </c>
      <c r="R240" s="3">
        <f>VLOOKUP($F240,Experiment!$A$2:$U$90,MATCH(Results!R$1,Experiment!$A$1:$U$1,0),FALSE)</f>
        <v>0.5</v>
      </c>
      <c r="S240" s="2">
        <f>VLOOKUP($F240,Experiment!$A$2:$U$90,MATCH(Results!S$1,Experiment!$A$1:$U$1,0),FALSE)</f>
        <v>5</v>
      </c>
      <c r="T240" s="2">
        <f>VLOOKUP($F240,Experiment!$A$2:$U$90,MATCH(Results!T$1,Experiment!$A$1:$U$1,0),FALSE)</f>
        <v>25</v>
      </c>
      <c r="U240" s="2">
        <f>VLOOKUP($F240,Experiment!$A$2:$U$90,MATCH(Results!U$1,Experiment!$A$1:$U$1,0),FALSE)</f>
        <v>5</v>
      </c>
      <c r="V240" s="2">
        <f>VLOOKUP($F240,Experiment!$A$2:$U$90,MATCH(Results!V$1,Experiment!$A$1:$U$1,0),FALSE)</f>
        <v>2</v>
      </c>
      <c r="W240" s="3">
        <f>VLOOKUP($F240,Experiment!$A$2:$U$90,MATCH(Results!W$1,Experiment!$A$1:$U$1,0),FALSE)</f>
        <v>0.25</v>
      </c>
      <c r="X240" s="3">
        <f>VLOOKUP($F240,Experiment!$A$2:$U$90,MATCH(Results!X$1,Experiment!$A$1:$U$1,0),FALSE)</f>
        <v>0.75</v>
      </c>
      <c r="Y240" s="2">
        <f>VLOOKUP($F240,Experiment!$A$2:$U$90,MATCH(Results!Y$1,Experiment!$A$1:$U$1,0),FALSE)</f>
        <v>2</v>
      </c>
      <c r="Z240" s="3">
        <f>VLOOKUP($F240,Experiment!$A$2:$U$90,MATCH(Results!Z$1,Experiment!$A$1:$U$1,0),FALSE)</f>
        <v>0.5</v>
      </c>
      <c r="AA240" s="3">
        <f>VLOOKUP($F240,Experiment!$A$2:$U$90,MATCH(Results!AA$1,Experiment!$A$1:$U$1,0),FALSE)</f>
        <v>0.25</v>
      </c>
      <c r="AB240" s="3">
        <f>VLOOKUP($F240,Experiment!$A$2:$U$90,MATCH(Results!AB$1,Experiment!$A$1:$U$1,0),FALSE)</f>
        <v>0.625</v>
      </c>
      <c r="AC240" s="3">
        <f>VLOOKUP($F240,Experiment!$A$2:$U$90,MATCH(Results!AC$1,Experiment!$A$1:$U$1,0),FALSE)</f>
        <v>0.375</v>
      </c>
      <c r="AD240" s="2">
        <f>VLOOKUP($F240,Experiment!$A$2:$U$90,MATCH(Results!AD$1,Experiment!$A$1:$U$1,0),FALSE)</f>
        <v>3.75</v>
      </c>
      <c r="AE240" s="2">
        <f>VLOOKUP($F240,Experiment!$A$2:$U$90,MATCH(Results!AE$1,Experiment!$A$1:$U$1,0),FALSE)</f>
        <v>23.4375</v>
      </c>
      <c r="AF240" s="2">
        <f>VLOOKUP($F240,Experiment!$A$2:$U$90,MATCH(Results!AF$1,Experiment!$A$1:$U$1,0),FALSE)</f>
        <v>4.8412291827592711</v>
      </c>
      <c r="AG240" s="3">
        <f>VLOOKUP($F240,Experiment!$A$2:$W$90,MATCH(Results!AG$1,Experiment!$A$1:$W$1,0),FALSE)</f>
        <v>0.82730419370997643</v>
      </c>
      <c r="AH240" s="3">
        <f>VLOOKUP($F240,Experiment!$A$2:$W$90,MATCH(Results!AH$1,Experiment!$A$1:$W$1,0),FALSE)</f>
        <v>0.38648875795104182</v>
      </c>
      <c r="AI240" s="3">
        <f>VLOOKUP($F240,Experiment!$A$2:$X$90,MATCH(Results!AI$1,Experiment!$A$1:$X$1,0),FALSE)</f>
        <v>0.61351124204895813</v>
      </c>
      <c r="AJ240" s="2">
        <f>Table1[[#This Row],[Gain]]^Table1[[#This Row],[θ]]</f>
        <v>10</v>
      </c>
      <c r="AK240" s="2">
        <f>-Table1[[#This Row],[λ]]*-Table1[[#This Row],[Loss]]^Table1[[#This Row],[θ]]</f>
        <v>0</v>
      </c>
      <c r="AL240" s="2">
        <f>Table1[[#This Row],[v_n_w_g]]-Table1[[#This Row],[v_n_w_l]]</f>
        <v>10</v>
      </c>
      <c r="AM240" s="2">
        <f>IF(Table1[[#This Row],[diff_v]]&gt;=1,1,0)</f>
        <v>1</v>
      </c>
    </row>
    <row r="241" spans="1:39" hidden="1" x14ac:dyDescent="0.3">
      <c r="A241">
        <v>10</v>
      </c>
      <c r="B241" t="s">
        <v>44</v>
      </c>
      <c r="C241" s="22">
        <f>VLOOKUP(Table1[[#This Row],[Subject]],'Subject Profile'!$A$2:$E$8,4,FALSE)</f>
        <v>1</v>
      </c>
      <c r="D241" s="22">
        <f>VLOOKUP(Table1[[#This Row],[Subject]],'Subject Profile'!$A$2:$E$8,5,FALSE)</f>
        <v>-2</v>
      </c>
      <c r="E241" t="s">
        <v>49</v>
      </c>
      <c r="F241" t="s">
        <v>32</v>
      </c>
      <c r="G241" t="s">
        <v>7</v>
      </c>
      <c r="H241">
        <f>IF(Table1[[#This Row],[decision]]="accept",1,0)</f>
        <v>1</v>
      </c>
      <c r="I241">
        <v>10</v>
      </c>
      <c r="J241" t="s">
        <v>107</v>
      </c>
      <c r="K241">
        <v>1664338166</v>
      </c>
      <c r="L241">
        <v>16</v>
      </c>
      <c r="M241" t="str">
        <f>VLOOKUP($F241,Experiment!$A$2:$U$90,MATCH(Results!M$1,Experiment!$A$1:$U$1,0)+1,FALSE)</f>
        <v>I</v>
      </c>
      <c r="N241">
        <f>IF(Table1[[#This Row],[Impact]]="I",0,1)</f>
        <v>0</v>
      </c>
      <c r="O241" s="2">
        <f>VLOOKUP($F241,Experiment!$A$2:$U$90,MATCH(Results!O$1,Experiment!$A$1:$U$1,0),FALSE)</f>
        <v>-10</v>
      </c>
      <c r="P241" s="3">
        <f>VLOOKUP($F241,Experiment!$A$2:$U$90,MATCH(Results!P$1,Experiment!$A$1:$U$1,0),FALSE)</f>
        <v>0.5</v>
      </c>
      <c r="Q241" s="2">
        <f>VLOOKUP($F241,Experiment!$A$2:$U$90,MATCH(Results!Q$1,Experiment!$A$1:$U$1,0),FALSE)</f>
        <v>10</v>
      </c>
      <c r="R241" s="3">
        <f>VLOOKUP($F241,Experiment!$A$2:$U$90,MATCH(Results!R$1,Experiment!$A$1:$U$1,0),FALSE)</f>
        <v>0.5</v>
      </c>
      <c r="S241" s="2">
        <f>VLOOKUP($F241,Experiment!$A$2:$U$90,MATCH(Results!S$1,Experiment!$A$1:$U$1,0),FALSE)</f>
        <v>0</v>
      </c>
      <c r="T241" s="2">
        <f>VLOOKUP($F241,Experiment!$A$2:$U$90,MATCH(Results!T$1,Experiment!$A$1:$U$1,0),FALSE)</f>
        <v>100</v>
      </c>
      <c r="U241" s="2">
        <f>VLOOKUP($F241,Experiment!$A$2:$U$90,MATCH(Results!U$1,Experiment!$A$1:$U$1,0),FALSE)</f>
        <v>10</v>
      </c>
      <c r="V241" s="2">
        <f>VLOOKUP($F241,Experiment!$A$2:$U$90,MATCH(Results!V$1,Experiment!$A$1:$U$1,0),FALSE)</f>
        <v>2</v>
      </c>
      <c r="W241" s="3">
        <f>VLOOKUP($F241,Experiment!$A$2:$U$90,MATCH(Results!W$1,Experiment!$A$1:$U$1,0),FALSE)</f>
        <v>0</v>
      </c>
      <c r="X241" s="3">
        <f>VLOOKUP($F241,Experiment!$A$2:$U$90,MATCH(Results!X$1,Experiment!$A$1:$U$1,0),FALSE)</f>
        <v>1</v>
      </c>
      <c r="Y241" s="2">
        <f>VLOOKUP($F241,Experiment!$A$2:$U$90,MATCH(Results!Y$1,Experiment!$A$1:$U$1,0),FALSE)</f>
        <v>1</v>
      </c>
      <c r="Z241" s="3">
        <f>VLOOKUP($F241,Experiment!$A$2:$U$90,MATCH(Results!Z$1,Experiment!$A$1:$U$1,0),FALSE)</f>
        <v>0.5</v>
      </c>
      <c r="AA241" s="3">
        <f>VLOOKUP($F241,Experiment!$A$2:$U$90,MATCH(Results!AA$1,Experiment!$A$1:$U$1,0),FALSE)</f>
        <v>0.5</v>
      </c>
      <c r="AB241" s="3">
        <f>VLOOKUP($F241,Experiment!$A$2:$U$90,MATCH(Results!AB$1,Experiment!$A$1:$U$1,0),FALSE)</f>
        <v>0.5</v>
      </c>
      <c r="AC241" s="3">
        <f>VLOOKUP($F241,Experiment!$A$2:$U$90,MATCH(Results!AC$1,Experiment!$A$1:$U$1,0),FALSE)</f>
        <v>0.5</v>
      </c>
      <c r="AD241" s="2">
        <f>VLOOKUP($F241,Experiment!$A$2:$U$90,MATCH(Results!AD$1,Experiment!$A$1:$U$1,0),FALSE)</f>
        <v>0</v>
      </c>
      <c r="AE241" s="2">
        <f>VLOOKUP($F241,Experiment!$A$2:$U$90,MATCH(Results!AE$1,Experiment!$A$1:$U$1,0),FALSE)</f>
        <v>100</v>
      </c>
      <c r="AF241" s="2">
        <f>VLOOKUP($F241,Experiment!$A$2:$U$90,MATCH(Results!AF$1,Experiment!$A$1:$U$1,0),FALSE)</f>
        <v>10</v>
      </c>
      <c r="AG241" s="3">
        <f>VLOOKUP($F241,Experiment!$A$2:$W$90,MATCH(Results!AG$1,Experiment!$A$1:$W$1,0),FALSE)</f>
        <v>1</v>
      </c>
      <c r="AH241" s="3">
        <f>VLOOKUP($F241,Experiment!$A$2:$W$90,MATCH(Results!AH$1,Experiment!$A$1:$W$1,0),FALSE)</f>
        <v>0.5</v>
      </c>
      <c r="AI241" s="3">
        <f>VLOOKUP($F241,Experiment!$A$2:$X$90,MATCH(Results!AI$1,Experiment!$A$1:$X$1,0),FALSE)</f>
        <v>0.5</v>
      </c>
      <c r="AJ241" s="2">
        <f>Table1[[#This Row],[Gain]]^Table1[[#This Row],[θ]]</f>
        <v>10</v>
      </c>
      <c r="AK241" s="2">
        <f>-Table1[[#This Row],[λ]]*-Table1[[#This Row],[Loss]]^Table1[[#This Row],[θ]]</f>
        <v>20</v>
      </c>
      <c r="AL241" s="2">
        <f>Table1[[#This Row],[v_n_w_g]]-Table1[[#This Row],[v_n_w_l]]</f>
        <v>-10</v>
      </c>
      <c r="AM241" s="2">
        <f>IF(Table1[[#This Row],[diff_v]]&gt;=1,1,0)</f>
        <v>0</v>
      </c>
    </row>
    <row r="242" spans="1:39" hidden="1" x14ac:dyDescent="0.3">
      <c r="A242">
        <v>11</v>
      </c>
      <c r="B242" t="s">
        <v>44</v>
      </c>
      <c r="C242" s="22">
        <f>VLOOKUP(Table1[[#This Row],[Subject]],'Subject Profile'!$A$2:$E$8,4,FALSE)</f>
        <v>1</v>
      </c>
      <c r="D242" s="22">
        <f>VLOOKUP(Table1[[#This Row],[Subject]],'Subject Profile'!$A$2:$E$8,5,FALSE)</f>
        <v>-2</v>
      </c>
      <c r="E242" t="s">
        <v>49</v>
      </c>
      <c r="F242" t="s">
        <v>31</v>
      </c>
      <c r="G242" t="s">
        <v>5</v>
      </c>
      <c r="H242">
        <f>IF(Table1[[#This Row],[decision]]="accept",1,0)</f>
        <v>0</v>
      </c>
      <c r="I242">
        <v>0</v>
      </c>
      <c r="J242" t="s">
        <v>107</v>
      </c>
      <c r="K242">
        <v>1664338175</v>
      </c>
      <c r="L242">
        <v>9</v>
      </c>
      <c r="M242" t="str">
        <f>VLOOKUP($F242,Experiment!$A$2:$U$90,MATCH(Results!M$1,Experiment!$A$1:$U$1,0)+1,FALSE)</f>
        <v>I</v>
      </c>
      <c r="N242">
        <f>IF(Table1[[#This Row],[Impact]]="I",0,1)</f>
        <v>0</v>
      </c>
      <c r="O242" s="2">
        <f>VLOOKUP($F242,Experiment!$A$2:$U$90,MATCH(Results!O$1,Experiment!$A$1:$U$1,0),FALSE)</f>
        <v>-50</v>
      </c>
      <c r="P242" s="3">
        <f>VLOOKUP($F242,Experiment!$A$2:$U$90,MATCH(Results!P$1,Experiment!$A$1:$U$1,0),FALSE)</f>
        <v>0.5</v>
      </c>
      <c r="Q242" s="2">
        <f>VLOOKUP($F242,Experiment!$A$2:$U$90,MATCH(Results!Q$1,Experiment!$A$1:$U$1,0),FALSE)</f>
        <v>50</v>
      </c>
      <c r="R242" s="3">
        <f>VLOOKUP($F242,Experiment!$A$2:$U$90,MATCH(Results!R$1,Experiment!$A$1:$U$1,0),FALSE)</f>
        <v>0.5</v>
      </c>
      <c r="S242" s="2">
        <f>VLOOKUP($F242,Experiment!$A$2:$U$90,MATCH(Results!S$1,Experiment!$A$1:$U$1,0),FALSE)</f>
        <v>0</v>
      </c>
      <c r="T242" s="2">
        <f>VLOOKUP($F242,Experiment!$A$2:$U$90,MATCH(Results!T$1,Experiment!$A$1:$U$1,0),FALSE)</f>
        <v>2500</v>
      </c>
      <c r="U242" s="2">
        <f>VLOOKUP($F242,Experiment!$A$2:$U$90,MATCH(Results!U$1,Experiment!$A$1:$U$1,0),FALSE)</f>
        <v>50</v>
      </c>
      <c r="V242" s="2">
        <f>VLOOKUP($F242,Experiment!$A$2:$U$90,MATCH(Results!V$1,Experiment!$A$1:$U$1,0),FALSE)</f>
        <v>4</v>
      </c>
      <c r="W242" s="3">
        <f>VLOOKUP($F242,Experiment!$A$2:$U$90,MATCH(Results!W$1,Experiment!$A$1:$U$1,0),FALSE)</f>
        <v>0.75</v>
      </c>
      <c r="X242" s="3">
        <f>VLOOKUP($F242,Experiment!$A$2:$U$90,MATCH(Results!X$1,Experiment!$A$1:$U$1,0),FALSE)</f>
        <v>0.25</v>
      </c>
      <c r="Y242" s="2">
        <f>VLOOKUP($F242,Experiment!$A$2:$U$90,MATCH(Results!Y$1,Experiment!$A$1:$U$1,0),FALSE)</f>
        <v>1</v>
      </c>
      <c r="Z242" s="3">
        <f>VLOOKUP($F242,Experiment!$A$2:$U$90,MATCH(Results!Z$1,Experiment!$A$1:$U$1,0),FALSE)</f>
        <v>0.2</v>
      </c>
      <c r="AA242" s="3">
        <f>VLOOKUP($F242,Experiment!$A$2:$U$90,MATCH(Results!AA$1,Experiment!$A$1:$U$1,0),FALSE)</f>
        <v>4.9999999999999989E-2</v>
      </c>
      <c r="AB242" s="3">
        <f>VLOOKUP($F242,Experiment!$A$2:$U$90,MATCH(Results!AB$1,Experiment!$A$1:$U$1,0),FALSE)</f>
        <v>0.57499999999999996</v>
      </c>
      <c r="AC242" s="3">
        <f>VLOOKUP($F242,Experiment!$A$2:$U$90,MATCH(Results!AC$1,Experiment!$A$1:$U$1,0),FALSE)</f>
        <v>0.42500000000000004</v>
      </c>
      <c r="AD242" s="2">
        <f>VLOOKUP($F242,Experiment!$A$2:$U$90,MATCH(Results!AD$1,Experiment!$A$1:$U$1,0),FALSE)</f>
        <v>-7.4999999999999929</v>
      </c>
      <c r="AE242" s="2">
        <f>VLOOKUP($F242,Experiment!$A$2:$U$90,MATCH(Results!AE$1,Experiment!$A$1:$U$1,0),FALSE)</f>
        <v>2443.75</v>
      </c>
      <c r="AF242" s="2">
        <f>VLOOKUP($F242,Experiment!$A$2:$U$90,MATCH(Results!AF$1,Experiment!$A$1:$U$1,0),FALSE)</f>
        <v>49.434299833212968</v>
      </c>
      <c r="AG242" s="3">
        <f>VLOOKUP($F242,Experiment!$A$2:$W$90,MATCH(Results!AG$1,Experiment!$A$1:$W$1,0),FALSE)</f>
        <v>0.89414323918902561</v>
      </c>
      <c r="AH242" s="3">
        <f>VLOOKUP($F242,Experiment!$A$2:$W$90,MATCH(Results!AH$1,Experiment!$A$1:$W$1,0),FALSE)</f>
        <v>0.42914847753168511</v>
      </c>
      <c r="AI242" s="3">
        <f>VLOOKUP($F242,Experiment!$A$2:$X$90,MATCH(Results!AI$1,Experiment!$A$1:$X$1,0),FALSE)</f>
        <v>0.57085152246831483</v>
      </c>
      <c r="AJ242" s="2">
        <f>Table1[[#This Row],[Gain]]^Table1[[#This Row],[θ]]</f>
        <v>50</v>
      </c>
      <c r="AK242" s="2">
        <f>-Table1[[#This Row],[λ]]*-Table1[[#This Row],[Loss]]^Table1[[#This Row],[θ]]</f>
        <v>100</v>
      </c>
      <c r="AL242" s="2">
        <f>Table1[[#This Row],[v_n_w_g]]-Table1[[#This Row],[v_n_w_l]]</f>
        <v>-50</v>
      </c>
      <c r="AM242" s="2">
        <f>IF(Table1[[#This Row],[diff_v]]&gt;=1,1,0)</f>
        <v>0</v>
      </c>
    </row>
    <row r="243" spans="1:39" hidden="1" x14ac:dyDescent="0.3">
      <c r="A243">
        <v>12</v>
      </c>
      <c r="B243" t="s">
        <v>44</v>
      </c>
      <c r="C243" s="22">
        <f>VLOOKUP(Table1[[#This Row],[Subject]],'Subject Profile'!$A$2:$E$8,4,FALSE)</f>
        <v>1</v>
      </c>
      <c r="D243" s="22">
        <f>VLOOKUP(Table1[[#This Row],[Subject]],'Subject Profile'!$A$2:$E$8,5,FALSE)</f>
        <v>-2</v>
      </c>
      <c r="E243" t="s">
        <v>49</v>
      </c>
      <c r="F243" t="s">
        <v>29</v>
      </c>
      <c r="G243" t="s">
        <v>5</v>
      </c>
      <c r="H243">
        <f>IF(Table1[[#This Row],[decision]]="accept",1,0)</f>
        <v>0</v>
      </c>
      <c r="I243">
        <v>0</v>
      </c>
      <c r="J243" t="s">
        <v>107</v>
      </c>
      <c r="K243">
        <v>1664338187</v>
      </c>
      <c r="L243">
        <v>12</v>
      </c>
      <c r="M243" t="str">
        <f>VLOOKUP($F243,Experiment!$A$2:$U$90,MATCH(Results!M$1,Experiment!$A$1:$U$1,0)+1,FALSE)</f>
        <v>I</v>
      </c>
      <c r="N243">
        <f>IF(Table1[[#This Row],[Impact]]="I",0,1)</f>
        <v>0</v>
      </c>
      <c r="O243" s="2">
        <f>VLOOKUP($F243,Experiment!$A$2:$U$90,MATCH(Results!O$1,Experiment!$A$1:$U$1,0),FALSE)</f>
        <v>-90</v>
      </c>
      <c r="P243" s="3">
        <f>VLOOKUP($F243,Experiment!$A$2:$U$90,MATCH(Results!P$1,Experiment!$A$1:$U$1,0),FALSE)</f>
        <v>0.5</v>
      </c>
      <c r="Q243" s="2">
        <f>VLOOKUP($F243,Experiment!$A$2:$U$90,MATCH(Results!Q$1,Experiment!$A$1:$U$1,0),FALSE)</f>
        <v>80</v>
      </c>
      <c r="R243" s="3">
        <f>VLOOKUP($F243,Experiment!$A$2:$U$90,MATCH(Results!R$1,Experiment!$A$1:$U$1,0),FALSE)</f>
        <v>0.5</v>
      </c>
      <c r="S243" s="2">
        <f>VLOOKUP($F243,Experiment!$A$2:$U$90,MATCH(Results!S$1,Experiment!$A$1:$U$1,0),FALSE)</f>
        <v>-5</v>
      </c>
      <c r="T243" s="2">
        <f>VLOOKUP($F243,Experiment!$A$2:$U$90,MATCH(Results!T$1,Experiment!$A$1:$U$1,0),FALSE)</f>
        <v>7225</v>
      </c>
      <c r="U243" s="2">
        <f>VLOOKUP($F243,Experiment!$A$2:$U$90,MATCH(Results!U$1,Experiment!$A$1:$U$1,0),FALSE)</f>
        <v>85</v>
      </c>
      <c r="V243" s="2">
        <f>VLOOKUP($F243,Experiment!$A$2:$U$90,MATCH(Results!V$1,Experiment!$A$1:$U$1,0),FALSE)</f>
        <v>4</v>
      </c>
      <c r="W243" s="3">
        <f>VLOOKUP($F243,Experiment!$A$2:$U$90,MATCH(Results!W$1,Experiment!$A$1:$U$1,0),FALSE)</f>
        <v>0.75</v>
      </c>
      <c r="X243" s="3">
        <f>VLOOKUP($F243,Experiment!$A$2:$U$90,MATCH(Results!X$1,Experiment!$A$1:$U$1,0),FALSE)</f>
        <v>0.25</v>
      </c>
      <c r="Y243" s="2">
        <f>VLOOKUP($F243,Experiment!$A$2:$U$90,MATCH(Results!Y$1,Experiment!$A$1:$U$1,0),FALSE)</f>
        <v>1</v>
      </c>
      <c r="Z243" s="3">
        <f>VLOOKUP($F243,Experiment!$A$2:$U$90,MATCH(Results!Z$1,Experiment!$A$1:$U$1,0),FALSE)</f>
        <v>0.2</v>
      </c>
      <c r="AA243" s="3">
        <f>VLOOKUP($F243,Experiment!$A$2:$U$90,MATCH(Results!AA$1,Experiment!$A$1:$U$1,0),FALSE)</f>
        <v>4.9999999999999989E-2</v>
      </c>
      <c r="AB243" s="3">
        <f>VLOOKUP($F243,Experiment!$A$2:$U$90,MATCH(Results!AB$1,Experiment!$A$1:$U$1,0),FALSE)</f>
        <v>0.57499999999999996</v>
      </c>
      <c r="AC243" s="3">
        <f>VLOOKUP($F243,Experiment!$A$2:$U$90,MATCH(Results!AC$1,Experiment!$A$1:$U$1,0),FALSE)</f>
        <v>0.42500000000000004</v>
      </c>
      <c r="AD243" s="2">
        <f>VLOOKUP($F243,Experiment!$A$2:$U$90,MATCH(Results!AD$1,Experiment!$A$1:$U$1,0),FALSE)</f>
        <v>-17.749999999999993</v>
      </c>
      <c r="AE243" s="2">
        <f>VLOOKUP($F243,Experiment!$A$2:$U$90,MATCH(Results!AE$1,Experiment!$A$1:$U$1,0),FALSE)</f>
        <v>7062.4375</v>
      </c>
      <c r="AF243" s="2">
        <f>VLOOKUP($F243,Experiment!$A$2:$U$90,MATCH(Results!AF$1,Experiment!$A$1:$U$1,0),FALSE)</f>
        <v>84.038309716462052</v>
      </c>
      <c r="AG243" s="3">
        <f>VLOOKUP($F243,Experiment!$A$2:$W$90,MATCH(Results!AG$1,Experiment!$A$1:$W$1,0),FALSE)</f>
        <v>0.89414323918902561</v>
      </c>
      <c r="AH243" s="3">
        <f>VLOOKUP($F243,Experiment!$A$2:$W$90,MATCH(Results!AH$1,Experiment!$A$1:$W$1,0),FALSE)</f>
        <v>0.42914847753168511</v>
      </c>
      <c r="AI243" s="3">
        <f>VLOOKUP($F243,Experiment!$A$2:$X$90,MATCH(Results!AI$1,Experiment!$A$1:$X$1,0),FALSE)</f>
        <v>0.57085152246831483</v>
      </c>
      <c r="AJ243" s="2">
        <f>Table1[[#This Row],[Gain]]^Table1[[#This Row],[θ]]</f>
        <v>80</v>
      </c>
      <c r="AK243" s="2">
        <f>-Table1[[#This Row],[λ]]*-Table1[[#This Row],[Loss]]^Table1[[#This Row],[θ]]</f>
        <v>180</v>
      </c>
      <c r="AL243" s="2">
        <f>Table1[[#This Row],[v_n_w_g]]-Table1[[#This Row],[v_n_w_l]]</f>
        <v>-100</v>
      </c>
      <c r="AM243" s="2">
        <f>IF(Table1[[#This Row],[diff_v]]&gt;=1,1,0)</f>
        <v>0</v>
      </c>
    </row>
    <row r="244" spans="1:39" hidden="1" x14ac:dyDescent="0.3">
      <c r="A244">
        <v>13</v>
      </c>
      <c r="B244" t="s">
        <v>44</v>
      </c>
      <c r="C244" s="22">
        <f>VLOOKUP(Table1[[#This Row],[Subject]],'Subject Profile'!$A$2:$E$8,4,FALSE)</f>
        <v>1</v>
      </c>
      <c r="D244" s="22">
        <f>VLOOKUP(Table1[[#This Row],[Subject]],'Subject Profile'!$A$2:$E$8,5,FALSE)</f>
        <v>-2</v>
      </c>
      <c r="E244" t="s">
        <v>49</v>
      </c>
      <c r="F244" t="s">
        <v>34</v>
      </c>
      <c r="G244" t="s">
        <v>5</v>
      </c>
      <c r="H244">
        <f>IF(Table1[[#This Row],[decision]]="accept",1,0)</f>
        <v>0</v>
      </c>
      <c r="I244">
        <v>0</v>
      </c>
      <c r="J244" t="s">
        <v>107</v>
      </c>
      <c r="K244">
        <v>1664338205</v>
      </c>
      <c r="L244">
        <v>18</v>
      </c>
      <c r="M244" t="str">
        <f>VLOOKUP($F244,Experiment!$A$2:$U$90,MATCH(Results!M$1,Experiment!$A$1:$U$1,0)+1,FALSE)</f>
        <v>I</v>
      </c>
      <c r="N244">
        <f>IF(Table1[[#This Row],[Impact]]="I",0,1)</f>
        <v>0</v>
      </c>
      <c r="O244" s="2">
        <f>VLOOKUP($F244,Experiment!$A$2:$U$90,MATCH(Results!O$1,Experiment!$A$1:$U$1,0),FALSE)</f>
        <v>-50</v>
      </c>
      <c r="P244" s="3">
        <f>VLOOKUP($F244,Experiment!$A$2:$U$90,MATCH(Results!P$1,Experiment!$A$1:$U$1,0),FALSE)</f>
        <v>0.5</v>
      </c>
      <c r="Q244" s="2">
        <f>VLOOKUP($F244,Experiment!$A$2:$U$90,MATCH(Results!Q$1,Experiment!$A$1:$U$1,0),FALSE)</f>
        <v>40</v>
      </c>
      <c r="R244" s="3">
        <f>VLOOKUP($F244,Experiment!$A$2:$U$90,MATCH(Results!R$1,Experiment!$A$1:$U$1,0),FALSE)</f>
        <v>0.5</v>
      </c>
      <c r="S244" s="2">
        <f>VLOOKUP($F244,Experiment!$A$2:$U$90,MATCH(Results!S$1,Experiment!$A$1:$U$1,0),FALSE)</f>
        <v>-5</v>
      </c>
      <c r="T244" s="2">
        <f>VLOOKUP($F244,Experiment!$A$2:$U$90,MATCH(Results!T$1,Experiment!$A$1:$U$1,0),FALSE)</f>
        <v>2025</v>
      </c>
      <c r="U244" s="2">
        <f>VLOOKUP($F244,Experiment!$A$2:$U$90,MATCH(Results!U$1,Experiment!$A$1:$U$1,0),FALSE)</f>
        <v>45</v>
      </c>
      <c r="V244" s="2">
        <f>VLOOKUP($F244,Experiment!$A$2:$U$90,MATCH(Results!V$1,Experiment!$A$1:$U$1,0),FALSE)</f>
        <v>4</v>
      </c>
      <c r="W244" s="3">
        <f>VLOOKUP($F244,Experiment!$A$2:$U$90,MATCH(Results!W$1,Experiment!$A$1:$U$1,0),FALSE)</f>
        <v>0.75</v>
      </c>
      <c r="X244" s="3">
        <f>VLOOKUP($F244,Experiment!$A$2:$U$90,MATCH(Results!X$1,Experiment!$A$1:$U$1,0),FALSE)</f>
        <v>0.25</v>
      </c>
      <c r="Y244" s="2">
        <f>VLOOKUP($F244,Experiment!$A$2:$U$90,MATCH(Results!Y$1,Experiment!$A$1:$U$1,0),FALSE)</f>
        <v>1</v>
      </c>
      <c r="Z244" s="3">
        <f>VLOOKUP($F244,Experiment!$A$2:$U$90,MATCH(Results!Z$1,Experiment!$A$1:$U$1,0),FALSE)</f>
        <v>0.2</v>
      </c>
      <c r="AA244" s="3">
        <f>VLOOKUP($F244,Experiment!$A$2:$U$90,MATCH(Results!AA$1,Experiment!$A$1:$U$1,0),FALSE)</f>
        <v>4.9999999999999989E-2</v>
      </c>
      <c r="AB244" s="3">
        <f>VLOOKUP($F244,Experiment!$A$2:$U$90,MATCH(Results!AB$1,Experiment!$A$1:$U$1,0),FALSE)</f>
        <v>0.57499999999999996</v>
      </c>
      <c r="AC244" s="3">
        <f>VLOOKUP($F244,Experiment!$A$2:$U$90,MATCH(Results!AC$1,Experiment!$A$1:$U$1,0),FALSE)</f>
        <v>0.42500000000000004</v>
      </c>
      <c r="AD244" s="2">
        <f>VLOOKUP($F244,Experiment!$A$2:$U$90,MATCH(Results!AD$1,Experiment!$A$1:$U$1,0),FALSE)</f>
        <v>-11.749999999999996</v>
      </c>
      <c r="AE244" s="2">
        <f>VLOOKUP($F244,Experiment!$A$2:$U$90,MATCH(Results!AE$1,Experiment!$A$1:$U$1,0),FALSE)</f>
        <v>1979.4375</v>
      </c>
      <c r="AF244" s="2">
        <f>VLOOKUP($F244,Experiment!$A$2:$U$90,MATCH(Results!AF$1,Experiment!$A$1:$U$1,0),FALSE)</f>
        <v>44.490869849891673</v>
      </c>
      <c r="AG244" s="3">
        <f>VLOOKUP($F244,Experiment!$A$2:$W$90,MATCH(Results!AG$1,Experiment!$A$1:$W$1,0),FALSE)</f>
        <v>0.89414323918902561</v>
      </c>
      <c r="AH244" s="3">
        <f>VLOOKUP($F244,Experiment!$A$2:$W$90,MATCH(Results!AH$1,Experiment!$A$1:$W$1,0),FALSE)</f>
        <v>0.42914847753168511</v>
      </c>
      <c r="AI244" s="3">
        <f>VLOOKUP($F244,Experiment!$A$2:$X$90,MATCH(Results!AI$1,Experiment!$A$1:$X$1,0),FALSE)</f>
        <v>0.57085152246831483</v>
      </c>
      <c r="AJ244" s="2">
        <f>Table1[[#This Row],[Gain]]^Table1[[#This Row],[θ]]</f>
        <v>40</v>
      </c>
      <c r="AK244" s="2">
        <f>-Table1[[#This Row],[λ]]*-Table1[[#This Row],[Loss]]^Table1[[#This Row],[θ]]</f>
        <v>100</v>
      </c>
      <c r="AL244" s="2">
        <f>Table1[[#This Row],[v_n_w_g]]-Table1[[#This Row],[v_n_w_l]]</f>
        <v>-60</v>
      </c>
      <c r="AM244" s="2">
        <f>IF(Table1[[#This Row],[diff_v]]&gt;=1,1,0)</f>
        <v>0</v>
      </c>
    </row>
    <row r="245" spans="1:39" hidden="1" x14ac:dyDescent="0.3">
      <c r="A245">
        <v>14</v>
      </c>
      <c r="B245" t="s">
        <v>44</v>
      </c>
      <c r="C245" s="22">
        <f>VLOOKUP(Table1[[#This Row],[Subject]],'Subject Profile'!$A$2:$E$8,4,FALSE)</f>
        <v>1</v>
      </c>
      <c r="D245" s="22">
        <f>VLOOKUP(Table1[[#This Row],[Subject]],'Subject Profile'!$A$2:$E$8,5,FALSE)</f>
        <v>-2</v>
      </c>
      <c r="E245" t="s">
        <v>49</v>
      </c>
      <c r="F245" t="s">
        <v>30</v>
      </c>
      <c r="G245" t="s">
        <v>7</v>
      </c>
      <c r="H245">
        <f>IF(Table1[[#This Row],[decision]]="accept",1,0)</f>
        <v>1</v>
      </c>
      <c r="I245">
        <v>70</v>
      </c>
      <c r="J245" t="s">
        <v>107</v>
      </c>
      <c r="K245">
        <v>1664338212</v>
      </c>
      <c r="L245">
        <v>7</v>
      </c>
      <c r="M245" t="str">
        <f>VLOOKUP($F245,Experiment!$A$2:$U$90,MATCH(Results!M$1,Experiment!$A$1:$U$1,0)+1,FALSE)</f>
        <v>I</v>
      </c>
      <c r="N245">
        <f>IF(Table1[[#This Row],[Impact]]="I",0,1)</f>
        <v>0</v>
      </c>
      <c r="O245" s="2">
        <f>VLOOKUP($F245,Experiment!$A$2:$U$90,MATCH(Results!O$1,Experiment!$A$1:$U$1,0),FALSE)</f>
        <v>-50</v>
      </c>
      <c r="P245" s="3">
        <f>VLOOKUP($F245,Experiment!$A$2:$U$90,MATCH(Results!P$1,Experiment!$A$1:$U$1,0),FALSE)</f>
        <v>0.5</v>
      </c>
      <c r="Q245" s="2">
        <f>VLOOKUP($F245,Experiment!$A$2:$U$90,MATCH(Results!Q$1,Experiment!$A$1:$U$1,0),FALSE)</f>
        <v>70</v>
      </c>
      <c r="R245" s="3">
        <f>VLOOKUP($F245,Experiment!$A$2:$U$90,MATCH(Results!R$1,Experiment!$A$1:$U$1,0),FALSE)</f>
        <v>0.5</v>
      </c>
      <c r="S245" s="2">
        <f>VLOOKUP($F245,Experiment!$A$2:$U$90,MATCH(Results!S$1,Experiment!$A$1:$U$1,0),FALSE)</f>
        <v>10</v>
      </c>
      <c r="T245" s="2">
        <f>VLOOKUP($F245,Experiment!$A$2:$U$90,MATCH(Results!T$1,Experiment!$A$1:$U$1,0),FALSE)</f>
        <v>3600</v>
      </c>
      <c r="U245" s="2">
        <f>VLOOKUP($F245,Experiment!$A$2:$U$90,MATCH(Results!U$1,Experiment!$A$1:$U$1,0),FALSE)</f>
        <v>60</v>
      </c>
      <c r="V245" s="2">
        <f>VLOOKUP($F245,Experiment!$A$2:$U$90,MATCH(Results!V$1,Experiment!$A$1:$U$1,0),FALSE)</f>
        <v>4</v>
      </c>
      <c r="W245" s="3">
        <f>VLOOKUP($F245,Experiment!$A$2:$U$90,MATCH(Results!W$1,Experiment!$A$1:$U$1,0),FALSE)</f>
        <v>0.75</v>
      </c>
      <c r="X245" s="3">
        <f>VLOOKUP($F245,Experiment!$A$2:$U$90,MATCH(Results!X$1,Experiment!$A$1:$U$1,0),FALSE)</f>
        <v>0.25</v>
      </c>
      <c r="Y245" s="2">
        <f>VLOOKUP($F245,Experiment!$A$2:$U$90,MATCH(Results!Y$1,Experiment!$A$1:$U$1,0),FALSE)</f>
        <v>2</v>
      </c>
      <c r="Z245" s="3">
        <f>VLOOKUP($F245,Experiment!$A$2:$U$90,MATCH(Results!Z$1,Experiment!$A$1:$U$1,0),FALSE)</f>
        <v>0.05</v>
      </c>
      <c r="AA245" s="3">
        <f>VLOOKUP($F245,Experiment!$A$2:$U$90,MATCH(Results!AA$1,Experiment!$A$1:$U$1,0),FALSE)</f>
        <v>0.2</v>
      </c>
      <c r="AB245" s="3">
        <f>VLOOKUP($F245,Experiment!$A$2:$U$90,MATCH(Results!AB$1,Experiment!$A$1:$U$1,0),FALSE)</f>
        <v>0.42499999999999999</v>
      </c>
      <c r="AC245" s="3">
        <f>VLOOKUP($F245,Experiment!$A$2:$U$90,MATCH(Results!AC$1,Experiment!$A$1:$U$1,0),FALSE)</f>
        <v>0.57499999999999996</v>
      </c>
      <c r="AD245" s="2">
        <f>VLOOKUP($F245,Experiment!$A$2:$U$90,MATCH(Results!AD$1,Experiment!$A$1:$U$1,0),FALSE)</f>
        <v>19</v>
      </c>
      <c r="AE245" s="2">
        <f>VLOOKUP($F245,Experiment!$A$2:$U$90,MATCH(Results!AE$1,Experiment!$A$1:$U$1,0),FALSE)</f>
        <v>3519</v>
      </c>
      <c r="AF245" s="2">
        <f>VLOOKUP($F245,Experiment!$A$2:$U$90,MATCH(Results!AF$1,Experiment!$A$1:$U$1,0),FALSE)</f>
        <v>59.321159799855565</v>
      </c>
      <c r="AG245" s="3">
        <f>VLOOKUP($F245,Experiment!$A$2:$W$90,MATCH(Results!AG$1,Experiment!$A$1:$W$1,0),FALSE)</f>
        <v>1</v>
      </c>
      <c r="AH245" s="3">
        <f>VLOOKUP($F245,Experiment!$A$2:$W$90,MATCH(Results!AH$1,Experiment!$A$1:$W$1,0),FALSE)</f>
        <v>0.57499999999999996</v>
      </c>
      <c r="AI245" s="3">
        <f>VLOOKUP($F245,Experiment!$A$2:$X$90,MATCH(Results!AI$1,Experiment!$A$1:$X$1,0),FALSE)</f>
        <v>0.42500000000000004</v>
      </c>
      <c r="AJ245" s="2">
        <f>Table1[[#This Row],[Gain]]^Table1[[#This Row],[θ]]</f>
        <v>70</v>
      </c>
      <c r="AK245" s="2">
        <f>-Table1[[#This Row],[λ]]*-Table1[[#This Row],[Loss]]^Table1[[#This Row],[θ]]</f>
        <v>100</v>
      </c>
      <c r="AL245" s="2">
        <f>Table1[[#This Row],[v_n_w_g]]-Table1[[#This Row],[v_n_w_l]]</f>
        <v>-30</v>
      </c>
      <c r="AM245" s="2">
        <f>IF(Table1[[#This Row],[diff_v]]&gt;=1,1,0)</f>
        <v>0</v>
      </c>
    </row>
    <row r="246" spans="1:39" hidden="1" x14ac:dyDescent="0.3">
      <c r="A246">
        <v>15</v>
      </c>
      <c r="B246" t="s">
        <v>44</v>
      </c>
      <c r="C246" s="22">
        <f>VLOOKUP(Table1[[#This Row],[Subject]],'Subject Profile'!$A$2:$E$8,4,FALSE)</f>
        <v>1</v>
      </c>
      <c r="D246" s="22">
        <f>VLOOKUP(Table1[[#This Row],[Subject]],'Subject Profile'!$A$2:$E$8,5,FALSE)</f>
        <v>-2</v>
      </c>
      <c r="E246" t="s">
        <v>49</v>
      </c>
      <c r="F246" t="s">
        <v>9</v>
      </c>
      <c r="G246" t="s">
        <v>7</v>
      </c>
      <c r="H246">
        <f>IF(Table1[[#This Row],[decision]]="accept",1,0)</f>
        <v>1</v>
      </c>
      <c r="I246">
        <v>-10</v>
      </c>
      <c r="J246" t="s">
        <v>107</v>
      </c>
      <c r="K246">
        <v>1664338220</v>
      </c>
      <c r="L246">
        <v>8</v>
      </c>
      <c r="M246" t="str">
        <f>VLOOKUP($F246,Experiment!$A$2:$U$90,MATCH(Results!M$1,Experiment!$A$1:$U$1,0)+1,FALSE)</f>
        <v>I</v>
      </c>
      <c r="N246">
        <f>IF(Table1[[#This Row],[Impact]]="I",0,1)</f>
        <v>0</v>
      </c>
      <c r="O246" s="2">
        <f>VLOOKUP($F246,Experiment!$A$2:$U$90,MATCH(Results!O$1,Experiment!$A$1:$U$1,0),FALSE)</f>
        <v>-10</v>
      </c>
      <c r="P246" s="3">
        <f>VLOOKUP($F246,Experiment!$A$2:$U$90,MATCH(Results!P$1,Experiment!$A$1:$U$1,0),FALSE)</f>
        <v>0.5</v>
      </c>
      <c r="Q246" s="2">
        <f>VLOOKUP($F246,Experiment!$A$2:$U$90,MATCH(Results!Q$1,Experiment!$A$1:$U$1,0),FALSE)</f>
        <v>30</v>
      </c>
      <c r="R246" s="3">
        <f>VLOOKUP($F246,Experiment!$A$2:$U$90,MATCH(Results!R$1,Experiment!$A$1:$U$1,0),FALSE)</f>
        <v>0.5</v>
      </c>
      <c r="S246" s="2">
        <f>VLOOKUP($F246,Experiment!$A$2:$U$90,MATCH(Results!S$1,Experiment!$A$1:$U$1,0),FALSE)</f>
        <v>10</v>
      </c>
      <c r="T246" s="2">
        <f>VLOOKUP($F246,Experiment!$A$2:$U$90,MATCH(Results!T$1,Experiment!$A$1:$U$1,0),FALSE)</f>
        <v>400</v>
      </c>
      <c r="U246" s="2">
        <f>VLOOKUP($F246,Experiment!$A$2:$U$90,MATCH(Results!U$1,Experiment!$A$1:$U$1,0),FALSE)</f>
        <v>20</v>
      </c>
      <c r="V246" s="2">
        <f>VLOOKUP($F246,Experiment!$A$2:$U$90,MATCH(Results!V$1,Experiment!$A$1:$U$1,0),FALSE)</f>
        <v>2</v>
      </c>
      <c r="W246" s="3">
        <f>VLOOKUP($F246,Experiment!$A$2:$U$90,MATCH(Results!W$1,Experiment!$A$1:$U$1,0),FALSE)</f>
        <v>0</v>
      </c>
      <c r="X246" s="3">
        <f>VLOOKUP($F246,Experiment!$A$2:$U$90,MATCH(Results!X$1,Experiment!$A$1:$U$1,0),FALSE)</f>
        <v>1</v>
      </c>
      <c r="Y246" s="2">
        <f>VLOOKUP($F246,Experiment!$A$2:$U$90,MATCH(Results!Y$1,Experiment!$A$1:$U$1,0),FALSE)</f>
        <v>2</v>
      </c>
      <c r="Z246" s="3">
        <f>VLOOKUP($F246,Experiment!$A$2:$U$90,MATCH(Results!Z$1,Experiment!$A$1:$U$1,0),FALSE)</f>
        <v>0.5</v>
      </c>
      <c r="AA246" s="3">
        <f>VLOOKUP($F246,Experiment!$A$2:$U$90,MATCH(Results!AA$1,Experiment!$A$1:$U$1,0),FALSE)</f>
        <v>0.5</v>
      </c>
      <c r="AB246" s="3">
        <f>VLOOKUP($F246,Experiment!$A$2:$U$90,MATCH(Results!AB$1,Experiment!$A$1:$U$1,0),FALSE)</f>
        <v>0.5</v>
      </c>
      <c r="AC246" s="3">
        <f>VLOOKUP($F246,Experiment!$A$2:$U$90,MATCH(Results!AC$1,Experiment!$A$1:$U$1,0),FALSE)</f>
        <v>0.5</v>
      </c>
      <c r="AD246" s="2">
        <f>VLOOKUP($F246,Experiment!$A$2:$U$90,MATCH(Results!AD$1,Experiment!$A$1:$U$1,0),FALSE)</f>
        <v>10</v>
      </c>
      <c r="AE246" s="2">
        <f>VLOOKUP($F246,Experiment!$A$2:$U$90,MATCH(Results!AE$1,Experiment!$A$1:$U$1,0),FALSE)</f>
        <v>400</v>
      </c>
      <c r="AF246" s="2">
        <f>VLOOKUP($F246,Experiment!$A$2:$U$90,MATCH(Results!AF$1,Experiment!$A$1:$U$1,0),FALSE)</f>
        <v>20</v>
      </c>
      <c r="AG246" s="3">
        <f>VLOOKUP($F246,Experiment!$A$2:$W$90,MATCH(Results!AG$1,Experiment!$A$1:$W$1,0),FALSE)</f>
        <v>1</v>
      </c>
      <c r="AH246" s="3">
        <f>VLOOKUP($F246,Experiment!$A$2:$W$90,MATCH(Results!AH$1,Experiment!$A$1:$W$1,0),FALSE)</f>
        <v>0.5</v>
      </c>
      <c r="AI246" s="3">
        <f>VLOOKUP($F246,Experiment!$A$2:$X$90,MATCH(Results!AI$1,Experiment!$A$1:$X$1,0),FALSE)</f>
        <v>0.5</v>
      </c>
      <c r="AJ246" s="2">
        <f>Table1[[#This Row],[Gain]]^Table1[[#This Row],[θ]]</f>
        <v>30</v>
      </c>
      <c r="AK246" s="2">
        <f>-Table1[[#This Row],[λ]]*-Table1[[#This Row],[Loss]]^Table1[[#This Row],[θ]]</f>
        <v>20</v>
      </c>
      <c r="AL246" s="2">
        <f>Table1[[#This Row],[v_n_w_g]]-Table1[[#This Row],[v_n_w_l]]</f>
        <v>10</v>
      </c>
      <c r="AM246" s="2">
        <f>IF(Table1[[#This Row],[diff_v]]&gt;=1,1,0)</f>
        <v>1</v>
      </c>
    </row>
    <row r="247" spans="1:39" hidden="1" x14ac:dyDescent="0.3">
      <c r="A247">
        <v>16</v>
      </c>
      <c r="B247" t="s">
        <v>44</v>
      </c>
      <c r="C247" s="22">
        <f>VLOOKUP(Table1[[#This Row],[Subject]],'Subject Profile'!$A$2:$E$8,4,FALSE)</f>
        <v>1</v>
      </c>
      <c r="D247" s="22">
        <f>VLOOKUP(Table1[[#This Row],[Subject]],'Subject Profile'!$A$2:$E$8,5,FALSE)</f>
        <v>-2</v>
      </c>
      <c r="E247" t="s">
        <v>49</v>
      </c>
      <c r="F247" t="s">
        <v>12</v>
      </c>
      <c r="G247" t="s">
        <v>7</v>
      </c>
      <c r="H247">
        <f>IF(Table1[[#This Row],[decision]]="accept",1,0)</f>
        <v>1</v>
      </c>
      <c r="I247">
        <v>70</v>
      </c>
      <c r="J247" t="s">
        <v>107</v>
      </c>
      <c r="K247">
        <v>1664338234</v>
      </c>
      <c r="L247">
        <v>14</v>
      </c>
      <c r="M247" t="str">
        <f>VLOOKUP($F247,Experiment!$A$2:$U$90,MATCH(Results!M$1,Experiment!$A$1:$U$1,0)+1,FALSE)</f>
        <v>I</v>
      </c>
      <c r="N247">
        <f>IF(Table1[[#This Row],[Impact]]="I",0,1)</f>
        <v>0</v>
      </c>
      <c r="O247" s="2">
        <f>VLOOKUP($F247,Experiment!$A$2:$U$90,MATCH(Results!O$1,Experiment!$A$1:$U$1,0),FALSE)</f>
        <v>-50</v>
      </c>
      <c r="P247" s="3">
        <f>VLOOKUP($F247,Experiment!$A$2:$U$90,MATCH(Results!P$1,Experiment!$A$1:$U$1,0),FALSE)</f>
        <v>0.5</v>
      </c>
      <c r="Q247" s="2">
        <f>VLOOKUP($F247,Experiment!$A$2:$U$90,MATCH(Results!Q$1,Experiment!$A$1:$U$1,0),FALSE)</f>
        <v>70</v>
      </c>
      <c r="R247" s="3">
        <f>VLOOKUP($F247,Experiment!$A$2:$U$90,MATCH(Results!R$1,Experiment!$A$1:$U$1,0),FALSE)</f>
        <v>0.5</v>
      </c>
      <c r="S247" s="2">
        <f>VLOOKUP($F247,Experiment!$A$2:$U$90,MATCH(Results!S$1,Experiment!$A$1:$U$1,0),FALSE)</f>
        <v>10</v>
      </c>
      <c r="T247" s="2">
        <f>VLOOKUP($F247,Experiment!$A$2:$U$90,MATCH(Results!T$1,Experiment!$A$1:$U$1,0),FALSE)</f>
        <v>3600</v>
      </c>
      <c r="U247" s="2">
        <f>VLOOKUP($F247,Experiment!$A$2:$U$90,MATCH(Results!U$1,Experiment!$A$1:$U$1,0),FALSE)</f>
        <v>60</v>
      </c>
      <c r="V247" s="2">
        <f>VLOOKUP($F247,Experiment!$A$2:$U$90,MATCH(Results!V$1,Experiment!$A$1:$U$1,0),FALSE)</f>
        <v>2</v>
      </c>
      <c r="W247" s="3">
        <f>VLOOKUP($F247,Experiment!$A$2:$U$90,MATCH(Results!W$1,Experiment!$A$1:$U$1,0),FALSE)</f>
        <v>0</v>
      </c>
      <c r="X247" s="3">
        <f>VLOOKUP($F247,Experiment!$A$2:$U$90,MATCH(Results!X$1,Experiment!$A$1:$U$1,0),FALSE)</f>
        <v>1</v>
      </c>
      <c r="Y247" s="2">
        <f>VLOOKUP($F247,Experiment!$A$2:$U$90,MATCH(Results!Y$1,Experiment!$A$1:$U$1,0),FALSE)</f>
        <v>1</v>
      </c>
      <c r="Z247" s="3">
        <f>VLOOKUP($F247,Experiment!$A$2:$U$90,MATCH(Results!Z$1,Experiment!$A$1:$U$1,0),FALSE)</f>
        <v>0.5</v>
      </c>
      <c r="AA247" s="3">
        <f>VLOOKUP($F247,Experiment!$A$2:$U$90,MATCH(Results!AA$1,Experiment!$A$1:$U$1,0),FALSE)</f>
        <v>0.5</v>
      </c>
      <c r="AB247" s="3">
        <f>VLOOKUP($F247,Experiment!$A$2:$U$90,MATCH(Results!AB$1,Experiment!$A$1:$U$1,0),FALSE)</f>
        <v>0.5</v>
      </c>
      <c r="AC247" s="3">
        <f>VLOOKUP($F247,Experiment!$A$2:$U$90,MATCH(Results!AC$1,Experiment!$A$1:$U$1,0),FALSE)</f>
        <v>0.5</v>
      </c>
      <c r="AD247" s="2">
        <f>VLOOKUP($F247,Experiment!$A$2:$U$90,MATCH(Results!AD$1,Experiment!$A$1:$U$1,0),FALSE)</f>
        <v>10</v>
      </c>
      <c r="AE247" s="2">
        <f>VLOOKUP($F247,Experiment!$A$2:$U$90,MATCH(Results!AE$1,Experiment!$A$1:$U$1,0),FALSE)</f>
        <v>3600</v>
      </c>
      <c r="AF247" s="2">
        <f>VLOOKUP($F247,Experiment!$A$2:$U$90,MATCH(Results!AF$1,Experiment!$A$1:$U$1,0),FALSE)</f>
        <v>60</v>
      </c>
      <c r="AG247" s="3">
        <f>VLOOKUP($F247,Experiment!$A$2:$W$90,MATCH(Results!AG$1,Experiment!$A$1:$W$1,0),FALSE)</f>
        <v>1</v>
      </c>
      <c r="AH247" s="3">
        <f>VLOOKUP($F247,Experiment!$A$2:$W$90,MATCH(Results!AH$1,Experiment!$A$1:$W$1,0),FALSE)</f>
        <v>0.5</v>
      </c>
      <c r="AI247" s="3">
        <f>VLOOKUP($F247,Experiment!$A$2:$X$90,MATCH(Results!AI$1,Experiment!$A$1:$X$1,0),FALSE)</f>
        <v>0.5</v>
      </c>
      <c r="AJ247" s="2">
        <f>Table1[[#This Row],[Gain]]^Table1[[#This Row],[θ]]</f>
        <v>70</v>
      </c>
      <c r="AK247" s="2">
        <f>-Table1[[#This Row],[λ]]*-Table1[[#This Row],[Loss]]^Table1[[#This Row],[θ]]</f>
        <v>100</v>
      </c>
      <c r="AL247" s="2">
        <f>Table1[[#This Row],[v_n_w_g]]-Table1[[#This Row],[v_n_w_l]]</f>
        <v>-30</v>
      </c>
      <c r="AM247" s="2">
        <f>IF(Table1[[#This Row],[diff_v]]&gt;=1,1,0)</f>
        <v>0</v>
      </c>
    </row>
    <row r="248" spans="1:39" hidden="1" x14ac:dyDescent="0.3">
      <c r="A248">
        <v>17</v>
      </c>
      <c r="B248" t="s">
        <v>44</v>
      </c>
      <c r="C248" s="22">
        <f>VLOOKUP(Table1[[#This Row],[Subject]],'Subject Profile'!$A$2:$E$8,4,FALSE)</f>
        <v>1</v>
      </c>
      <c r="D248" s="22">
        <f>VLOOKUP(Table1[[#This Row],[Subject]],'Subject Profile'!$A$2:$E$8,5,FALSE)</f>
        <v>-2</v>
      </c>
      <c r="E248" t="s">
        <v>49</v>
      </c>
      <c r="F248" t="s">
        <v>10</v>
      </c>
      <c r="G248" t="s">
        <v>7</v>
      </c>
      <c r="H248">
        <f>IF(Table1[[#This Row],[decision]]="accept",1,0)</f>
        <v>1</v>
      </c>
      <c r="I248">
        <v>-50</v>
      </c>
      <c r="J248" t="s">
        <v>107</v>
      </c>
      <c r="K248">
        <v>1664338243</v>
      </c>
      <c r="L248">
        <v>9</v>
      </c>
      <c r="M248" t="str">
        <f>VLOOKUP($F248,Experiment!$A$2:$U$90,MATCH(Results!M$1,Experiment!$A$1:$U$1,0)+1,FALSE)</f>
        <v>I</v>
      </c>
      <c r="N248">
        <f>IF(Table1[[#This Row],[Impact]]="I",0,1)</f>
        <v>0</v>
      </c>
      <c r="O248" s="2">
        <f>VLOOKUP($F248,Experiment!$A$2:$U$90,MATCH(Results!O$1,Experiment!$A$1:$U$1,0),FALSE)</f>
        <v>-50</v>
      </c>
      <c r="P248" s="3">
        <f>VLOOKUP($F248,Experiment!$A$2:$U$90,MATCH(Results!P$1,Experiment!$A$1:$U$1,0),FALSE)</f>
        <v>0.5</v>
      </c>
      <c r="Q248" s="2">
        <f>VLOOKUP($F248,Experiment!$A$2:$U$90,MATCH(Results!Q$1,Experiment!$A$1:$U$1,0),FALSE)</f>
        <v>60</v>
      </c>
      <c r="R248" s="3">
        <f>VLOOKUP($F248,Experiment!$A$2:$U$90,MATCH(Results!R$1,Experiment!$A$1:$U$1,0),FALSE)</f>
        <v>0.5</v>
      </c>
      <c r="S248" s="2">
        <f>VLOOKUP($F248,Experiment!$A$2:$U$90,MATCH(Results!S$1,Experiment!$A$1:$U$1,0),FALSE)</f>
        <v>5</v>
      </c>
      <c r="T248" s="2">
        <f>VLOOKUP($F248,Experiment!$A$2:$U$90,MATCH(Results!T$1,Experiment!$A$1:$U$1,0),FALSE)</f>
        <v>3025</v>
      </c>
      <c r="U248" s="2">
        <f>VLOOKUP($F248,Experiment!$A$2:$U$90,MATCH(Results!U$1,Experiment!$A$1:$U$1,0),FALSE)</f>
        <v>55</v>
      </c>
      <c r="V248" s="2">
        <f>VLOOKUP($F248,Experiment!$A$2:$U$90,MATCH(Results!V$1,Experiment!$A$1:$U$1,0),FALSE)</f>
        <v>2</v>
      </c>
      <c r="W248" s="3">
        <f>VLOOKUP($F248,Experiment!$A$2:$U$90,MATCH(Results!W$1,Experiment!$A$1:$U$1,0),FALSE)</f>
        <v>0</v>
      </c>
      <c r="X248" s="3">
        <f>VLOOKUP($F248,Experiment!$A$2:$U$90,MATCH(Results!X$1,Experiment!$A$1:$U$1,0),FALSE)</f>
        <v>1</v>
      </c>
      <c r="Y248" s="2">
        <f>VLOOKUP($F248,Experiment!$A$2:$U$90,MATCH(Results!Y$1,Experiment!$A$1:$U$1,0),FALSE)</f>
        <v>2</v>
      </c>
      <c r="Z248" s="3">
        <f>VLOOKUP($F248,Experiment!$A$2:$U$90,MATCH(Results!Z$1,Experiment!$A$1:$U$1,0),FALSE)</f>
        <v>0.5</v>
      </c>
      <c r="AA248" s="3">
        <f>VLOOKUP($F248,Experiment!$A$2:$U$90,MATCH(Results!AA$1,Experiment!$A$1:$U$1,0),FALSE)</f>
        <v>0.5</v>
      </c>
      <c r="AB248" s="3">
        <f>VLOOKUP($F248,Experiment!$A$2:$U$90,MATCH(Results!AB$1,Experiment!$A$1:$U$1,0),FALSE)</f>
        <v>0.5</v>
      </c>
      <c r="AC248" s="3">
        <f>VLOOKUP($F248,Experiment!$A$2:$U$90,MATCH(Results!AC$1,Experiment!$A$1:$U$1,0),FALSE)</f>
        <v>0.5</v>
      </c>
      <c r="AD248" s="2">
        <f>VLOOKUP($F248,Experiment!$A$2:$U$90,MATCH(Results!AD$1,Experiment!$A$1:$U$1,0),FALSE)</f>
        <v>5</v>
      </c>
      <c r="AE248" s="2">
        <f>VLOOKUP($F248,Experiment!$A$2:$U$90,MATCH(Results!AE$1,Experiment!$A$1:$U$1,0),FALSE)</f>
        <v>3025</v>
      </c>
      <c r="AF248" s="2">
        <f>VLOOKUP($F248,Experiment!$A$2:$U$90,MATCH(Results!AF$1,Experiment!$A$1:$U$1,0),FALSE)</f>
        <v>55</v>
      </c>
      <c r="AG248" s="3">
        <f>VLOOKUP($F248,Experiment!$A$2:$W$90,MATCH(Results!AG$1,Experiment!$A$1:$W$1,0),FALSE)</f>
        <v>1</v>
      </c>
      <c r="AH248" s="3">
        <f>VLOOKUP($F248,Experiment!$A$2:$W$90,MATCH(Results!AH$1,Experiment!$A$1:$W$1,0),FALSE)</f>
        <v>0.5</v>
      </c>
      <c r="AI248" s="3">
        <f>VLOOKUP($F248,Experiment!$A$2:$X$90,MATCH(Results!AI$1,Experiment!$A$1:$X$1,0),FALSE)</f>
        <v>0.5</v>
      </c>
      <c r="AJ248" s="2">
        <f>Table1[[#This Row],[Gain]]^Table1[[#This Row],[θ]]</f>
        <v>60</v>
      </c>
      <c r="AK248" s="2">
        <f>-Table1[[#This Row],[λ]]*-Table1[[#This Row],[Loss]]^Table1[[#This Row],[θ]]</f>
        <v>100</v>
      </c>
      <c r="AL248" s="2">
        <f>Table1[[#This Row],[v_n_w_g]]-Table1[[#This Row],[v_n_w_l]]</f>
        <v>-40</v>
      </c>
      <c r="AM248" s="2">
        <f>IF(Table1[[#This Row],[diff_v]]&gt;=1,1,0)</f>
        <v>0</v>
      </c>
    </row>
    <row r="249" spans="1:39" hidden="1" x14ac:dyDescent="0.3">
      <c r="A249">
        <v>18</v>
      </c>
      <c r="B249" t="s">
        <v>44</v>
      </c>
      <c r="C249" s="22">
        <f>VLOOKUP(Table1[[#This Row],[Subject]],'Subject Profile'!$A$2:$E$8,4,FALSE)</f>
        <v>1</v>
      </c>
      <c r="D249" s="22">
        <f>VLOOKUP(Table1[[#This Row],[Subject]],'Subject Profile'!$A$2:$E$8,5,FALSE)</f>
        <v>-2</v>
      </c>
      <c r="E249" t="s">
        <v>49</v>
      </c>
      <c r="F249" t="s">
        <v>14</v>
      </c>
      <c r="G249" t="s">
        <v>5</v>
      </c>
      <c r="H249">
        <f>IF(Table1[[#This Row],[decision]]="accept",1,0)</f>
        <v>0</v>
      </c>
      <c r="I249">
        <v>0</v>
      </c>
      <c r="J249" t="s">
        <v>107</v>
      </c>
      <c r="K249">
        <v>1664338248</v>
      </c>
      <c r="L249">
        <v>5</v>
      </c>
      <c r="M249" t="str">
        <f>VLOOKUP($F249,Experiment!$A$2:$U$90,MATCH(Results!M$1,Experiment!$A$1:$U$1,0)+1,FALSE)</f>
        <v>I</v>
      </c>
      <c r="N249">
        <f>IF(Table1[[#This Row],[Impact]]="I",0,1)</f>
        <v>0</v>
      </c>
      <c r="O249" s="2">
        <f>VLOOKUP($F249,Experiment!$A$2:$U$90,MATCH(Results!O$1,Experiment!$A$1:$U$1,0),FALSE)</f>
        <v>-90</v>
      </c>
      <c r="P249" s="3">
        <f>VLOOKUP($F249,Experiment!$A$2:$U$90,MATCH(Results!P$1,Experiment!$A$1:$U$1,0),FALSE)</f>
        <v>0.5</v>
      </c>
      <c r="Q249" s="2">
        <f>VLOOKUP($F249,Experiment!$A$2:$U$90,MATCH(Results!Q$1,Experiment!$A$1:$U$1,0),FALSE)</f>
        <v>100</v>
      </c>
      <c r="R249" s="3">
        <f>VLOOKUP($F249,Experiment!$A$2:$U$90,MATCH(Results!R$1,Experiment!$A$1:$U$1,0),FALSE)</f>
        <v>0.5</v>
      </c>
      <c r="S249" s="2">
        <f>VLOOKUP($F249,Experiment!$A$2:$U$90,MATCH(Results!S$1,Experiment!$A$1:$U$1,0),FALSE)</f>
        <v>5</v>
      </c>
      <c r="T249" s="2">
        <f>VLOOKUP($F249,Experiment!$A$2:$U$90,MATCH(Results!T$1,Experiment!$A$1:$U$1,0),FALSE)</f>
        <v>9025</v>
      </c>
      <c r="U249" s="2">
        <f>VLOOKUP($F249,Experiment!$A$2:$U$90,MATCH(Results!U$1,Experiment!$A$1:$U$1,0),FALSE)</f>
        <v>95</v>
      </c>
      <c r="V249" s="2">
        <f>VLOOKUP($F249,Experiment!$A$2:$U$90,MATCH(Results!V$1,Experiment!$A$1:$U$1,0),FALSE)</f>
        <v>4</v>
      </c>
      <c r="W249" s="3">
        <f>VLOOKUP($F249,Experiment!$A$2:$U$90,MATCH(Results!W$1,Experiment!$A$1:$U$1,0),FALSE)</f>
        <v>0.75</v>
      </c>
      <c r="X249" s="3">
        <f>VLOOKUP($F249,Experiment!$A$2:$U$90,MATCH(Results!X$1,Experiment!$A$1:$U$1,0),FALSE)</f>
        <v>0.25</v>
      </c>
      <c r="Y249" s="2">
        <f>VLOOKUP($F249,Experiment!$A$2:$U$90,MATCH(Results!Y$1,Experiment!$A$1:$U$1,0),FALSE)</f>
        <v>1</v>
      </c>
      <c r="Z249" s="3">
        <f>VLOOKUP($F249,Experiment!$A$2:$U$90,MATCH(Results!Z$1,Experiment!$A$1:$U$1,0),FALSE)</f>
        <v>0.2</v>
      </c>
      <c r="AA249" s="3">
        <f>VLOOKUP($F249,Experiment!$A$2:$U$90,MATCH(Results!AA$1,Experiment!$A$1:$U$1,0),FALSE)</f>
        <v>4.9999999999999989E-2</v>
      </c>
      <c r="AB249" s="3">
        <f>VLOOKUP($F249,Experiment!$A$2:$U$90,MATCH(Results!AB$1,Experiment!$A$1:$U$1,0),FALSE)</f>
        <v>0.57499999999999996</v>
      </c>
      <c r="AC249" s="3">
        <f>VLOOKUP($F249,Experiment!$A$2:$U$90,MATCH(Results!AC$1,Experiment!$A$1:$U$1,0),FALSE)</f>
        <v>0.42500000000000004</v>
      </c>
      <c r="AD249" s="2">
        <f>VLOOKUP($F249,Experiment!$A$2:$U$90,MATCH(Results!AD$1,Experiment!$A$1:$U$1,0),FALSE)</f>
        <v>-9.2499999999999858</v>
      </c>
      <c r="AE249" s="2">
        <f>VLOOKUP($F249,Experiment!$A$2:$U$90,MATCH(Results!AE$1,Experiment!$A$1:$U$1,0),FALSE)</f>
        <v>8821.9375</v>
      </c>
      <c r="AF249" s="2">
        <f>VLOOKUP($F249,Experiment!$A$2:$U$90,MATCH(Results!AF$1,Experiment!$A$1:$U$1,0),FALSE)</f>
        <v>93.925169683104642</v>
      </c>
      <c r="AG249" s="3">
        <f>VLOOKUP($F249,Experiment!$A$2:$W$90,MATCH(Results!AG$1,Experiment!$A$1:$W$1,0),FALSE)</f>
        <v>0.89414323918902561</v>
      </c>
      <c r="AH249" s="3">
        <f>VLOOKUP($F249,Experiment!$A$2:$W$90,MATCH(Results!AH$1,Experiment!$A$1:$W$1,0),FALSE)</f>
        <v>0.42914847753168511</v>
      </c>
      <c r="AI249" s="3">
        <f>VLOOKUP($F249,Experiment!$A$2:$X$90,MATCH(Results!AI$1,Experiment!$A$1:$X$1,0),FALSE)</f>
        <v>0.57085152246831483</v>
      </c>
      <c r="AJ249" s="2">
        <f>Table1[[#This Row],[Gain]]^Table1[[#This Row],[θ]]</f>
        <v>100</v>
      </c>
      <c r="AK249" s="2">
        <f>-Table1[[#This Row],[λ]]*-Table1[[#This Row],[Loss]]^Table1[[#This Row],[θ]]</f>
        <v>180</v>
      </c>
      <c r="AL249" s="2">
        <f>Table1[[#This Row],[v_n_w_g]]-Table1[[#This Row],[v_n_w_l]]</f>
        <v>-80</v>
      </c>
      <c r="AM249" s="2">
        <f>IF(Table1[[#This Row],[diff_v]]&gt;=1,1,0)</f>
        <v>0</v>
      </c>
    </row>
    <row r="250" spans="1:39" hidden="1" x14ac:dyDescent="0.3">
      <c r="A250">
        <v>19</v>
      </c>
      <c r="B250" t="s">
        <v>44</v>
      </c>
      <c r="C250" s="22">
        <f>VLOOKUP(Table1[[#This Row],[Subject]],'Subject Profile'!$A$2:$E$8,4,FALSE)</f>
        <v>1</v>
      </c>
      <c r="D250" s="22">
        <f>VLOOKUP(Table1[[#This Row],[Subject]],'Subject Profile'!$A$2:$E$8,5,FALSE)</f>
        <v>-2</v>
      </c>
      <c r="E250" t="s">
        <v>49</v>
      </c>
      <c r="F250" t="s">
        <v>15</v>
      </c>
      <c r="G250" t="s">
        <v>5</v>
      </c>
      <c r="H250">
        <f>IF(Table1[[#This Row],[decision]]="accept",1,0)</f>
        <v>0</v>
      </c>
      <c r="I250">
        <v>0</v>
      </c>
      <c r="J250" t="s">
        <v>107</v>
      </c>
      <c r="K250">
        <v>1664338256</v>
      </c>
      <c r="L250">
        <v>8</v>
      </c>
      <c r="M250" t="str">
        <f>VLOOKUP($F250,Experiment!$A$2:$U$90,MATCH(Results!M$1,Experiment!$A$1:$U$1,0)+1,FALSE)</f>
        <v>I</v>
      </c>
      <c r="N250">
        <f>IF(Table1[[#This Row],[Impact]]="I",0,1)</f>
        <v>0</v>
      </c>
      <c r="O250" s="2">
        <f>VLOOKUP($F250,Experiment!$A$2:$U$90,MATCH(Results!O$1,Experiment!$A$1:$U$1,0),FALSE)</f>
        <v>-50</v>
      </c>
      <c r="P250" s="3">
        <f>VLOOKUP($F250,Experiment!$A$2:$U$90,MATCH(Results!P$1,Experiment!$A$1:$U$1,0),FALSE)</f>
        <v>0.5</v>
      </c>
      <c r="Q250" s="2">
        <f>VLOOKUP($F250,Experiment!$A$2:$U$90,MATCH(Results!Q$1,Experiment!$A$1:$U$1,0),FALSE)</f>
        <v>50</v>
      </c>
      <c r="R250" s="3">
        <f>VLOOKUP($F250,Experiment!$A$2:$U$90,MATCH(Results!R$1,Experiment!$A$1:$U$1,0),FALSE)</f>
        <v>0.5</v>
      </c>
      <c r="S250" s="2">
        <f>VLOOKUP($F250,Experiment!$A$2:$U$90,MATCH(Results!S$1,Experiment!$A$1:$U$1,0),FALSE)</f>
        <v>0</v>
      </c>
      <c r="T250" s="2">
        <f>VLOOKUP($F250,Experiment!$A$2:$U$90,MATCH(Results!T$1,Experiment!$A$1:$U$1,0),FALSE)</f>
        <v>2500</v>
      </c>
      <c r="U250" s="2">
        <f>VLOOKUP($F250,Experiment!$A$2:$U$90,MATCH(Results!U$1,Experiment!$A$1:$U$1,0),FALSE)</f>
        <v>50</v>
      </c>
      <c r="V250" s="2">
        <f>VLOOKUP($F250,Experiment!$A$2:$U$90,MATCH(Results!V$1,Experiment!$A$1:$U$1,0),FALSE)</f>
        <v>2</v>
      </c>
      <c r="W250" s="3">
        <f>VLOOKUP($F250,Experiment!$A$2:$U$90,MATCH(Results!W$1,Experiment!$A$1:$U$1,0),FALSE)</f>
        <v>0.25</v>
      </c>
      <c r="X250" s="3">
        <f>VLOOKUP($F250,Experiment!$A$2:$U$90,MATCH(Results!X$1,Experiment!$A$1:$U$1,0),FALSE)</f>
        <v>0.75</v>
      </c>
      <c r="Y250" s="2">
        <f>VLOOKUP($F250,Experiment!$A$2:$U$90,MATCH(Results!Y$1,Experiment!$A$1:$U$1,0),FALSE)</f>
        <v>2</v>
      </c>
      <c r="Z250" s="3">
        <f>VLOOKUP($F250,Experiment!$A$2:$U$90,MATCH(Results!Z$1,Experiment!$A$1:$U$1,0),FALSE)</f>
        <v>0.5</v>
      </c>
      <c r="AA250" s="3">
        <f>VLOOKUP($F250,Experiment!$A$2:$U$90,MATCH(Results!AA$1,Experiment!$A$1:$U$1,0),FALSE)</f>
        <v>0.25</v>
      </c>
      <c r="AB250" s="3">
        <f>VLOOKUP($F250,Experiment!$A$2:$U$90,MATCH(Results!AB$1,Experiment!$A$1:$U$1,0),FALSE)</f>
        <v>0.625</v>
      </c>
      <c r="AC250" s="3">
        <f>VLOOKUP($F250,Experiment!$A$2:$U$90,MATCH(Results!AC$1,Experiment!$A$1:$U$1,0),FALSE)</f>
        <v>0.375</v>
      </c>
      <c r="AD250" s="2">
        <f>VLOOKUP($F250,Experiment!$A$2:$U$90,MATCH(Results!AD$1,Experiment!$A$1:$U$1,0),FALSE)</f>
        <v>-12.5</v>
      </c>
      <c r="AE250" s="2">
        <f>VLOOKUP($F250,Experiment!$A$2:$U$90,MATCH(Results!AE$1,Experiment!$A$1:$U$1,0),FALSE)</f>
        <v>2343.75</v>
      </c>
      <c r="AF250" s="2">
        <f>VLOOKUP($F250,Experiment!$A$2:$U$90,MATCH(Results!AF$1,Experiment!$A$1:$U$1,0),FALSE)</f>
        <v>48.412291827592711</v>
      </c>
      <c r="AG250" s="3">
        <f>VLOOKUP($F250,Experiment!$A$2:$W$90,MATCH(Results!AG$1,Experiment!$A$1:$W$1,0),FALSE)</f>
        <v>0.82730419370997643</v>
      </c>
      <c r="AH250" s="3">
        <f>VLOOKUP($F250,Experiment!$A$2:$W$90,MATCH(Results!AH$1,Experiment!$A$1:$W$1,0),FALSE)</f>
        <v>0.38648875795104182</v>
      </c>
      <c r="AI250" s="3">
        <f>VLOOKUP($F250,Experiment!$A$2:$X$90,MATCH(Results!AI$1,Experiment!$A$1:$X$1,0),FALSE)</f>
        <v>0.61351124204895813</v>
      </c>
      <c r="AJ250" s="2">
        <f>Table1[[#This Row],[Gain]]^Table1[[#This Row],[θ]]</f>
        <v>50</v>
      </c>
      <c r="AK250" s="2">
        <f>-Table1[[#This Row],[λ]]*-Table1[[#This Row],[Loss]]^Table1[[#This Row],[θ]]</f>
        <v>100</v>
      </c>
      <c r="AL250" s="2">
        <f>Table1[[#This Row],[v_n_w_g]]-Table1[[#This Row],[v_n_w_l]]</f>
        <v>-50</v>
      </c>
      <c r="AM250" s="2">
        <f>IF(Table1[[#This Row],[diff_v]]&gt;=1,1,0)</f>
        <v>0</v>
      </c>
    </row>
    <row r="251" spans="1:39" hidden="1" x14ac:dyDescent="0.3">
      <c r="A251">
        <v>20</v>
      </c>
      <c r="B251" t="s">
        <v>44</v>
      </c>
      <c r="C251" s="22">
        <f>VLOOKUP(Table1[[#This Row],[Subject]],'Subject Profile'!$A$2:$E$8,4,FALSE)</f>
        <v>1</v>
      </c>
      <c r="D251" s="22">
        <f>VLOOKUP(Table1[[#This Row],[Subject]],'Subject Profile'!$A$2:$E$8,5,FALSE)</f>
        <v>-2</v>
      </c>
      <c r="E251" t="s">
        <v>49</v>
      </c>
      <c r="F251" t="s">
        <v>21</v>
      </c>
      <c r="G251" t="s">
        <v>7</v>
      </c>
      <c r="H251">
        <f>IF(Table1[[#This Row],[decision]]="accept",1,0)</f>
        <v>1</v>
      </c>
      <c r="I251">
        <v>-90</v>
      </c>
      <c r="J251" t="s">
        <v>107</v>
      </c>
      <c r="K251">
        <v>1664338264</v>
      </c>
      <c r="L251">
        <v>8</v>
      </c>
      <c r="M251" t="str">
        <f>VLOOKUP($F251,Experiment!$A$2:$U$90,MATCH(Results!M$1,Experiment!$A$1:$U$1,0)+1,FALSE)</f>
        <v>I</v>
      </c>
      <c r="N251">
        <f>IF(Table1[[#This Row],[Impact]]="I",0,1)</f>
        <v>0</v>
      </c>
      <c r="O251" s="2">
        <f>VLOOKUP($F251,Experiment!$A$2:$U$90,MATCH(Results!O$1,Experiment!$A$1:$U$1,0),FALSE)</f>
        <v>-90</v>
      </c>
      <c r="P251" s="3">
        <f>VLOOKUP($F251,Experiment!$A$2:$U$90,MATCH(Results!P$1,Experiment!$A$1:$U$1,0),FALSE)</f>
        <v>0.5</v>
      </c>
      <c r="Q251" s="2">
        <f>VLOOKUP($F251,Experiment!$A$2:$U$90,MATCH(Results!Q$1,Experiment!$A$1:$U$1,0),FALSE)</f>
        <v>180</v>
      </c>
      <c r="R251" s="3">
        <f>VLOOKUP($F251,Experiment!$A$2:$U$90,MATCH(Results!R$1,Experiment!$A$1:$U$1,0),FALSE)</f>
        <v>0.5</v>
      </c>
      <c r="S251" s="2">
        <f>VLOOKUP($F251,Experiment!$A$2:$U$90,MATCH(Results!S$1,Experiment!$A$1:$U$1,0),FALSE)</f>
        <v>45</v>
      </c>
      <c r="T251" s="2">
        <f>VLOOKUP($F251,Experiment!$A$2:$U$90,MATCH(Results!T$1,Experiment!$A$1:$U$1,0),FALSE)</f>
        <v>18225</v>
      </c>
      <c r="U251" s="2">
        <f>VLOOKUP($F251,Experiment!$A$2:$U$90,MATCH(Results!U$1,Experiment!$A$1:$U$1,0),FALSE)</f>
        <v>135</v>
      </c>
      <c r="V251" s="2">
        <f>VLOOKUP($F251,Experiment!$A$2:$U$90,MATCH(Results!V$1,Experiment!$A$1:$U$1,0),FALSE)</f>
        <v>4</v>
      </c>
      <c r="W251" s="3">
        <f>VLOOKUP($F251,Experiment!$A$2:$U$90,MATCH(Results!W$1,Experiment!$A$1:$U$1,0),FALSE)</f>
        <v>0.75</v>
      </c>
      <c r="X251" s="3">
        <f>VLOOKUP($F251,Experiment!$A$2:$U$90,MATCH(Results!X$1,Experiment!$A$1:$U$1,0),FALSE)</f>
        <v>0.25</v>
      </c>
      <c r="Y251" s="2">
        <f>VLOOKUP($F251,Experiment!$A$2:$U$90,MATCH(Results!Y$1,Experiment!$A$1:$U$1,0),FALSE)</f>
        <v>2</v>
      </c>
      <c r="Z251" s="3">
        <f>VLOOKUP($F251,Experiment!$A$2:$U$90,MATCH(Results!Z$1,Experiment!$A$1:$U$1,0),FALSE)</f>
        <v>0.05</v>
      </c>
      <c r="AA251" s="3">
        <f>VLOOKUP($F251,Experiment!$A$2:$U$90,MATCH(Results!AA$1,Experiment!$A$1:$U$1,0),FALSE)</f>
        <v>0.2</v>
      </c>
      <c r="AB251" s="3">
        <f>VLOOKUP($F251,Experiment!$A$2:$U$90,MATCH(Results!AB$1,Experiment!$A$1:$U$1,0),FALSE)</f>
        <v>0.42499999999999999</v>
      </c>
      <c r="AC251" s="3">
        <f>VLOOKUP($F251,Experiment!$A$2:$U$90,MATCH(Results!AC$1,Experiment!$A$1:$U$1,0),FALSE)</f>
        <v>0.57499999999999996</v>
      </c>
      <c r="AD251" s="2">
        <f>VLOOKUP($F251,Experiment!$A$2:$U$90,MATCH(Results!AD$1,Experiment!$A$1:$U$1,0),FALSE)</f>
        <v>65.249999999999986</v>
      </c>
      <c r="AE251" s="2">
        <f>VLOOKUP($F251,Experiment!$A$2:$U$90,MATCH(Results!AE$1,Experiment!$A$1:$U$1,0),FALSE)</f>
        <v>17814.9375</v>
      </c>
      <c r="AF251" s="2">
        <f>VLOOKUP($F251,Experiment!$A$2:$U$90,MATCH(Results!AF$1,Experiment!$A$1:$U$1,0),FALSE)</f>
        <v>133.47260954967501</v>
      </c>
      <c r="AG251" s="3">
        <f>VLOOKUP($F251,Experiment!$A$2:$W$90,MATCH(Results!AG$1,Experiment!$A$1:$W$1,0),FALSE)</f>
        <v>1</v>
      </c>
      <c r="AH251" s="3">
        <f>VLOOKUP($F251,Experiment!$A$2:$W$90,MATCH(Results!AH$1,Experiment!$A$1:$W$1,0),FALSE)</f>
        <v>0.57499999999999996</v>
      </c>
      <c r="AI251" s="3">
        <f>VLOOKUP($F251,Experiment!$A$2:$X$90,MATCH(Results!AI$1,Experiment!$A$1:$X$1,0),FALSE)</f>
        <v>0.42500000000000004</v>
      </c>
      <c r="AJ251" s="2">
        <f>Table1[[#This Row],[Gain]]^Table1[[#This Row],[θ]]</f>
        <v>180</v>
      </c>
      <c r="AK251" s="2">
        <f>-Table1[[#This Row],[λ]]*-Table1[[#This Row],[Loss]]^Table1[[#This Row],[θ]]</f>
        <v>180</v>
      </c>
      <c r="AL251" s="2">
        <f>Table1[[#This Row],[v_n_w_g]]-Table1[[#This Row],[v_n_w_l]]</f>
        <v>0</v>
      </c>
      <c r="AM251" s="2">
        <f>IF(Table1[[#This Row],[diff_v]]&gt;=1,1,0)</f>
        <v>0</v>
      </c>
    </row>
    <row r="252" spans="1:39" hidden="1" x14ac:dyDescent="0.3">
      <c r="A252">
        <v>21</v>
      </c>
      <c r="B252" t="s">
        <v>44</v>
      </c>
      <c r="C252" s="22">
        <f>VLOOKUP(Table1[[#This Row],[Subject]],'Subject Profile'!$A$2:$E$8,4,FALSE)</f>
        <v>1</v>
      </c>
      <c r="D252" s="22">
        <f>VLOOKUP(Table1[[#This Row],[Subject]],'Subject Profile'!$A$2:$E$8,5,FALSE)</f>
        <v>-2</v>
      </c>
      <c r="E252" t="s">
        <v>49</v>
      </c>
      <c r="F252" t="s">
        <v>40</v>
      </c>
      <c r="G252" t="s">
        <v>7</v>
      </c>
      <c r="H252">
        <f>IF(Table1[[#This Row],[decision]]="accept",1,0)</f>
        <v>1</v>
      </c>
      <c r="I252">
        <v>-10</v>
      </c>
      <c r="J252" t="s">
        <v>107</v>
      </c>
      <c r="K252">
        <v>1664338277</v>
      </c>
      <c r="L252">
        <v>13</v>
      </c>
      <c r="M252" t="str">
        <f>VLOOKUP($F252,Experiment!$A$2:$U$90,MATCH(Results!M$1,Experiment!$A$1:$U$1,0)+1,FALSE)</f>
        <v>I</v>
      </c>
      <c r="N252">
        <f>IF(Table1[[#This Row],[Impact]]="I",0,1)</f>
        <v>0</v>
      </c>
      <c r="O252" s="2">
        <f>VLOOKUP($F252,Experiment!$A$2:$U$90,MATCH(Results!O$1,Experiment!$A$1:$U$1,0),FALSE)</f>
        <v>-10</v>
      </c>
      <c r="P252" s="3">
        <f>VLOOKUP($F252,Experiment!$A$2:$U$90,MATCH(Results!P$1,Experiment!$A$1:$U$1,0),FALSE)</f>
        <v>0.5</v>
      </c>
      <c r="Q252" s="2">
        <f>VLOOKUP($F252,Experiment!$A$2:$U$90,MATCH(Results!Q$1,Experiment!$A$1:$U$1,0),FALSE)</f>
        <v>20</v>
      </c>
      <c r="R252" s="3">
        <f>VLOOKUP($F252,Experiment!$A$2:$U$90,MATCH(Results!R$1,Experiment!$A$1:$U$1,0),FALSE)</f>
        <v>0.5</v>
      </c>
      <c r="S252" s="2">
        <f>VLOOKUP($F252,Experiment!$A$2:$U$90,MATCH(Results!S$1,Experiment!$A$1:$U$1,0),FALSE)</f>
        <v>5</v>
      </c>
      <c r="T252" s="2">
        <f>VLOOKUP($F252,Experiment!$A$2:$U$90,MATCH(Results!T$1,Experiment!$A$1:$U$1,0),FALSE)</f>
        <v>225</v>
      </c>
      <c r="U252" s="2">
        <f>VLOOKUP($F252,Experiment!$A$2:$U$90,MATCH(Results!U$1,Experiment!$A$1:$U$1,0),FALSE)</f>
        <v>15</v>
      </c>
      <c r="V252" s="2">
        <f>VLOOKUP($F252,Experiment!$A$2:$U$90,MATCH(Results!V$1,Experiment!$A$1:$U$1,0),FALSE)</f>
        <v>2</v>
      </c>
      <c r="W252" s="3">
        <f>VLOOKUP($F252,Experiment!$A$2:$U$90,MATCH(Results!W$1,Experiment!$A$1:$U$1,0),FALSE)</f>
        <v>0</v>
      </c>
      <c r="X252" s="3">
        <f>VLOOKUP($F252,Experiment!$A$2:$U$90,MATCH(Results!X$1,Experiment!$A$1:$U$1,0),FALSE)</f>
        <v>1</v>
      </c>
      <c r="Y252" s="2">
        <f>VLOOKUP($F252,Experiment!$A$2:$U$90,MATCH(Results!Y$1,Experiment!$A$1:$U$1,0),FALSE)</f>
        <v>2</v>
      </c>
      <c r="Z252" s="3">
        <f>VLOOKUP($F252,Experiment!$A$2:$U$90,MATCH(Results!Z$1,Experiment!$A$1:$U$1,0),FALSE)</f>
        <v>0.5</v>
      </c>
      <c r="AA252" s="3">
        <f>VLOOKUP($F252,Experiment!$A$2:$U$90,MATCH(Results!AA$1,Experiment!$A$1:$U$1,0),FALSE)</f>
        <v>0.5</v>
      </c>
      <c r="AB252" s="3">
        <f>VLOOKUP($F252,Experiment!$A$2:$U$90,MATCH(Results!AB$1,Experiment!$A$1:$U$1,0),FALSE)</f>
        <v>0.5</v>
      </c>
      <c r="AC252" s="3">
        <f>VLOOKUP($F252,Experiment!$A$2:$U$90,MATCH(Results!AC$1,Experiment!$A$1:$U$1,0),FALSE)</f>
        <v>0.5</v>
      </c>
      <c r="AD252" s="2">
        <f>VLOOKUP($F252,Experiment!$A$2:$U$90,MATCH(Results!AD$1,Experiment!$A$1:$U$1,0),FALSE)</f>
        <v>5</v>
      </c>
      <c r="AE252" s="2">
        <f>VLOOKUP($F252,Experiment!$A$2:$U$90,MATCH(Results!AE$1,Experiment!$A$1:$U$1,0),FALSE)</f>
        <v>225</v>
      </c>
      <c r="AF252" s="2">
        <f>VLOOKUP($F252,Experiment!$A$2:$U$90,MATCH(Results!AF$1,Experiment!$A$1:$U$1,0),FALSE)</f>
        <v>15</v>
      </c>
      <c r="AG252" s="3">
        <f>VLOOKUP($F252,Experiment!$A$2:$W$90,MATCH(Results!AG$1,Experiment!$A$1:$W$1,0),FALSE)</f>
        <v>1</v>
      </c>
      <c r="AH252" s="3">
        <f>VLOOKUP($F252,Experiment!$A$2:$W$90,MATCH(Results!AH$1,Experiment!$A$1:$W$1,0),FALSE)</f>
        <v>0.5</v>
      </c>
      <c r="AI252" s="3">
        <f>VLOOKUP($F252,Experiment!$A$2:$X$90,MATCH(Results!AI$1,Experiment!$A$1:$X$1,0),FALSE)</f>
        <v>0.5</v>
      </c>
      <c r="AJ252" s="2">
        <f>Table1[[#This Row],[Gain]]^Table1[[#This Row],[θ]]</f>
        <v>20</v>
      </c>
      <c r="AK252" s="2">
        <f>-Table1[[#This Row],[λ]]*-Table1[[#This Row],[Loss]]^Table1[[#This Row],[θ]]</f>
        <v>20</v>
      </c>
      <c r="AL252" s="2">
        <f>Table1[[#This Row],[v_n_w_g]]-Table1[[#This Row],[v_n_w_l]]</f>
        <v>0</v>
      </c>
      <c r="AM252" s="2">
        <f>IF(Table1[[#This Row],[diff_v]]&gt;=1,1,0)</f>
        <v>0</v>
      </c>
    </row>
    <row r="253" spans="1:39" hidden="1" x14ac:dyDescent="0.3">
      <c r="A253">
        <v>22</v>
      </c>
      <c r="B253" t="s">
        <v>44</v>
      </c>
      <c r="C253" s="22">
        <f>VLOOKUP(Table1[[#This Row],[Subject]],'Subject Profile'!$A$2:$E$8,4,FALSE)</f>
        <v>1</v>
      </c>
      <c r="D253" s="22">
        <f>VLOOKUP(Table1[[#This Row],[Subject]],'Subject Profile'!$A$2:$E$8,5,FALSE)</f>
        <v>-2</v>
      </c>
      <c r="E253" t="s">
        <v>49</v>
      </c>
      <c r="F253" t="s">
        <v>11</v>
      </c>
      <c r="G253" t="s">
        <v>7</v>
      </c>
      <c r="H253">
        <f>IF(Table1[[#This Row],[decision]]="accept",1,0)</f>
        <v>1</v>
      </c>
      <c r="I253">
        <v>10</v>
      </c>
      <c r="J253" t="s">
        <v>107</v>
      </c>
      <c r="K253">
        <v>1664338291</v>
      </c>
      <c r="L253">
        <v>14</v>
      </c>
      <c r="M253" t="str">
        <f>VLOOKUP($F253,Experiment!$A$2:$U$90,MATCH(Results!M$1,Experiment!$A$1:$U$1,0)+1,FALSE)</f>
        <v>I</v>
      </c>
      <c r="N253">
        <f>IF(Table1[[#This Row],[Impact]]="I",0,1)</f>
        <v>0</v>
      </c>
      <c r="O253" s="2">
        <f>VLOOKUP($F253,Experiment!$A$2:$U$90,MATCH(Results!O$1,Experiment!$A$1:$U$1,0),FALSE)</f>
        <v>-10</v>
      </c>
      <c r="P253" s="3">
        <f>VLOOKUP($F253,Experiment!$A$2:$U$90,MATCH(Results!P$1,Experiment!$A$1:$U$1,0),FALSE)</f>
        <v>0.5</v>
      </c>
      <c r="Q253" s="2">
        <f>VLOOKUP($F253,Experiment!$A$2:$U$90,MATCH(Results!Q$1,Experiment!$A$1:$U$1,0),FALSE)</f>
        <v>10</v>
      </c>
      <c r="R253" s="3">
        <f>VLOOKUP($F253,Experiment!$A$2:$U$90,MATCH(Results!R$1,Experiment!$A$1:$U$1,0),FALSE)</f>
        <v>0.5</v>
      </c>
      <c r="S253" s="2">
        <f>VLOOKUP($F253,Experiment!$A$2:$U$90,MATCH(Results!S$1,Experiment!$A$1:$U$1,0),FALSE)</f>
        <v>0</v>
      </c>
      <c r="T253" s="2">
        <f>VLOOKUP($F253,Experiment!$A$2:$U$90,MATCH(Results!T$1,Experiment!$A$1:$U$1,0),FALSE)</f>
        <v>100</v>
      </c>
      <c r="U253" s="2">
        <f>VLOOKUP($F253,Experiment!$A$2:$U$90,MATCH(Results!U$1,Experiment!$A$1:$U$1,0),FALSE)</f>
        <v>10</v>
      </c>
      <c r="V253" s="2">
        <f>VLOOKUP($F253,Experiment!$A$2:$U$90,MATCH(Results!V$1,Experiment!$A$1:$U$1,0),FALSE)</f>
        <v>2</v>
      </c>
      <c r="W253" s="3">
        <f>VLOOKUP($F253,Experiment!$A$2:$U$90,MATCH(Results!W$1,Experiment!$A$1:$U$1,0),FALSE)</f>
        <v>0.25</v>
      </c>
      <c r="X253" s="3">
        <f>VLOOKUP($F253,Experiment!$A$2:$U$90,MATCH(Results!X$1,Experiment!$A$1:$U$1,0),FALSE)</f>
        <v>0.75</v>
      </c>
      <c r="Y253" s="2">
        <f>VLOOKUP($F253,Experiment!$A$2:$U$90,MATCH(Results!Y$1,Experiment!$A$1:$U$1,0),FALSE)</f>
        <v>1</v>
      </c>
      <c r="Z253" s="3">
        <f>VLOOKUP($F253,Experiment!$A$2:$U$90,MATCH(Results!Z$1,Experiment!$A$1:$U$1,0),FALSE)</f>
        <v>0.25</v>
      </c>
      <c r="AA253" s="3">
        <f>VLOOKUP($F253,Experiment!$A$2:$U$90,MATCH(Results!AA$1,Experiment!$A$1:$U$1,0),FALSE)</f>
        <v>0.5</v>
      </c>
      <c r="AB253" s="3">
        <f>VLOOKUP($F253,Experiment!$A$2:$U$90,MATCH(Results!AB$1,Experiment!$A$1:$U$1,0),FALSE)</f>
        <v>0.375</v>
      </c>
      <c r="AC253" s="3">
        <f>VLOOKUP($F253,Experiment!$A$2:$U$90,MATCH(Results!AC$1,Experiment!$A$1:$U$1,0),FALSE)</f>
        <v>0.625</v>
      </c>
      <c r="AD253" s="2">
        <f>VLOOKUP($F253,Experiment!$A$2:$U$90,MATCH(Results!AD$1,Experiment!$A$1:$U$1,0),FALSE)</f>
        <v>2.5</v>
      </c>
      <c r="AE253" s="2">
        <f>VLOOKUP($F253,Experiment!$A$2:$U$90,MATCH(Results!AE$1,Experiment!$A$1:$U$1,0),FALSE)</f>
        <v>93.75</v>
      </c>
      <c r="AF253" s="2">
        <f>VLOOKUP($F253,Experiment!$A$2:$U$90,MATCH(Results!AF$1,Experiment!$A$1:$U$1,0),FALSE)</f>
        <v>9.6824583655185421</v>
      </c>
      <c r="AG253" s="3">
        <f>VLOOKUP($F253,Experiment!$A$2:$W$90,MATCH(Results!AG$1,Experiment!$A$1:$W$1,0),FALSE)</f>
        <v>1</v>
      </c>
      <c r="AH253" s="3">
        <f>VLOOKUP($F253,Experiment!$A$2:$W$90,MATCH(Results!AH$1,Experiment!$A$1:$W$1,0),FALSE)</f>
        <v>0.625</v>
      </c>
      <c r="AI253" s="3">
        <f>VLOOKUP($F253,Experiment!$A$2:$X$90,MATCH(Results!AI$1,Experiment!$A$1:$X$1,0),FALSE)</f>
        <v>0.375</v>
      </c>
      <c r="AJ253" s="2">
        <f>Table1[[#This Row],[Gain]]^Table1[[#This Row],[θ]]</f>
        <v>10</v>
      </c>
      <c r="AK253" s="2">
        <f>-Table1[[#This Row],[λ]]*-Table1[[#This Row],[Loss]]^Table1[[#This Row],[θ]]</f>
        <v>20</v>
      </c>
      <c r="AL253" s="2">
        <f>Table1[[#This Row],[v_n_w_g]]-Table1[[#This Row],[v_n_w_l]]</f>
        <v>-10</v>
      </c>
      <c r="AM253" s="2">
        <f>IF(Table1[[#This Row],[diff_v]]&gt;=1,1,0)</f>
        <v>0</v>
      </c>
    </row>
    <row r="254" spans="1:39" hidden="1" x14ac:dyDescent="0.3">
      <c r="A254">
        <v>23</v>
      </c>
      <c r="B254" t="s">
        <v>44</v>
      </c>
      <c r="C254" s="22">
        <f>VLOOKUP(Table1[[#This Row],[Subject]],'Subject Profile'!$A$2:$E$8,4,FALSE)</f>
        <v>1</v>
      </c>
      <c r="D254" s="22">
        <f>VLOOKUP(Table1[[#This Row],[Subject]],'Subject Profile'!$A$2:$E$8,5,FALSE)</f>
        <v>-2</v>
      </c>
      <c r="E254" t="s">
        <v>49</v>
      </c>
      <c r="F254" t="s">
        <v>6</v>
      </c>
      <c r="G254" t="s">
        <v>5</v>
      </c>
      <c r="H254">
        <f>IF(Table1[[#This Row],[decision]]="accept",1,0)</f>
        <v>0</v>
      </c>
      <c r="I254">
        <v>0</v>
      </c>
      <c r="J254" t="s">
        <v>107</v>
      </c>
      <c r="K254">
        <v>1664338309</v>
      </c>
      <c r="L254">
        <v>18</v>
      </c>
      <c r="M254" t="str">
        <f>VLOOKUP($F254,Experiment!$A$2:$U$90,MATCH(Results!M$1,Experiment!$A$1:$U$1,0)+1,FALSE)</f>
        <v>I</v>
      </c>
      <c r="N254">
        <f>IF(Table1[[#This Row],[Impact]]="I",0,1)</f>
        <v>0</v>
      </c>
      <c r="O254" s="2">
        <f>VLOOKUP($F254,Experiment!$A$2:$U$90,MATCH(Results!O$1,Experiment!$A$1:$U$1,0),FALSE)</f>
        <v>-10</v>
      </c>
      <c r="P254" s="3">
        <f>VLOOKUP($F254,Experiment!$A$2:$U$90,MATCH(Results!P$1,Experiment!$A$1:$U$1,0),FALSE)</f>
        <v>0.5</v>
      </c>
      <c r="Q254" s="2">
        <f>VLOOKUP($F254,Experiment!$A$2:$U$90,MATCH(Results!Q$1,Experiment!$A$1:$U$1,0),FALSE)</f>
        <v>20</v>
      </c>
      <c r="R254" s="3">
        <f>VLOOKUP($F254,Experiment!$A$2:$U$90,MATCH(Results!R$1,Experiment!$A$1:$U$1,0),FALSE)</f>
        <v>0.5</v>
      </c>
      <c r="S254" s="2">
        <f>VLOOKUP($F254,Experiment!$A$2:$U$90,MATCH(Results!S$1,Experiment!$A$1:$U$1,0),FALSE)</f>
        <v>5</v>
      </c>
      <c r="T254" s="2">
        <f>VLOOKUP($F254,Experiment!$A$2:$U$90,MATCH(Results!T$1,Experiment!$A$1:$U$1,0),FALSE)</f>
        <v>225</v>
      </c>
      <c r="U254" s="2">
        <f>VLOOKUP($F254,Experiment!$A$2:$U$90,MATCH(Results!U$1,Experiment!$A$1:$U$1,0),FALSE)</f>
        <v>15</v>
      </c>
      <c r="V254" s="2">
        <f>VLOOKUP($F254,Experiment!$A$2:$U$90,MATCH(Results!V$1,Experiment!$A$1:$U$1,0),FALSE)</f>
        <v>4</v>
      </c>
      <c r="W254" s="3">
        <f>VLOOKUP($F254,Experiment!$A$2:$U$90,MATCH(Results!W$1,Experiment!$A$1:$U$1,0),FALSE)</f>
        <v>0.75</v>
      </c>
      <c r="X254" s="3">
        <f>VLOOKUP($F254,Experiment!$A$2:$U$90,MATCH(Results!X$1,Experiment!$A$1:$U$1,0),FALSE)</f>
        <v>0.25</v>
      </c>
      <c r="Y254" s="2">
        <f>VLOOKUP($F254,Experiment!$A$2:$U$90,MATCH(Results!Y$1,Experiment!$A$1:$U$1,0),FALSE)</f>
        <v>2</v>
      </c>
      <c r="Z254" s="3">
        <f>VLOOKUP($F254,Experiment!$A$2:$U$90,MATCH(Results!Z$1,Experiment!$A$1:$U$1,0),FALSE)</f>
        <v>0.05</v>
      </c>
      <c r="AA254" s="3">
        <f>VLOOKUP($F254,Experiment!$A$2:$U$90,MATCH(Results!AA$1,Experiment!$A$1:$U$1,0),FALSE)</f>
        <v>0.2</v>
      </c>
      <c r="AB254" s="3">
        <f>VLOOKUP($F254,Experiment!$A$2:$U$90,MATCH(Results!AB$1,Experiment!$A$1:$U$1,0),FALSE)</f>
        <v>0.42499999999999999</v>
      </c>
      <c r="AC254" s="3">
        <f>VLOOKUP($F254,Experiment!$A$2:$U$90,MATCH(Results!AC$1,Experiment!$A$1:$U$1,0),FALSE)</f>
        <v>0.57499999999999996</v>
      </c>
      <c r="AD254" s="2">
        <f>VLOOKUP($F254,Experiment!$A$2:$U$90,MATCH(Results!AD$1,Experiment!$A$1:$U$1,0),FALSE)</f>
        <v>7.25</v>
      </c>
      <c r="AE254" s="2">
        <f>VLOOKUP($F254,Experiment!$A$2:$U$90,MATCH(Results!AE$1,Experiment!$A$1:$U$1,0),FALSE)</f>
        <v>219.9375</v>
      </c>
      <c r="AF254" s="2">
        <f>VLOOKUP($F254,Experiment!$A$2:$U$90,MATCH(Results!AF$1,Experiment!$A$1:$U$1,0),FALSE)</f>
        <v>14.830289949963891</v>
      </c>
      <c r="AG254" s="3">
        <f>VLOOKUP($F254,Experiment!$A$2:$W$90,MATCH(Results!AG$1,Experiment!$A$1:$W$1,0),FALSE)</f>
        <v>1</v>
      </c>
      <c r="AH254" s="3">
        <f>VLOOKUP($F254,Experiment!$A$2:$W$90,MATCH(Results!AH$1,Experiment!$A$1:$W$1,0),FALSE)</f>
        <v>0.57499999999999996</v>
      </c>
      <c r="AI254" s="3">
        <f>VLOOKUP($F254,Experiment!$A$2:$X$90,MATCH(Results!AI$1,Experiment!$A$1:$X$1,0),FALSE)</f>
        <v>0.42500000000000004</v>
      </c>
      <c r="AJ254" s="2">
        <f>Table1[[#This Row],[Gain]]^Table1[[#This Row],[θ]]</f>
        <v>20</v>
      </c>
      <c r="AK254" s="2">
        <f>-Table1[[#This Row],[λ]]*-Table1[[#This Row],[Loss]]^Table1[[#This Row],[θ]]</f>
        <v>20</v>
      </c>
      <c r="AL254" s="2">
        <f>Table1[[#This Row],[v_n_w_g]]-Table1[[#This Row],[v_n_w_l]]</f>
        <v>0</v>
      </c>
      <c r="AM254" s="2">
        <f>IF(Table1[[#This Row],[diff_v]]&gt;=1,1,0)</f>
        <v>0</v>
      </c>
    </row>
    <row r="255" spans="1:39" hidden="1" x14ac:dyDescent="0.3">
      <c r="A255">
        <v>24</v>
      </c>
      <c r="B255" t="s">
        <v>44</v>
      </c>
      <c r="C255" s="22">
        <f>VLOOKUP(Table1[[#This Row],[Subject]],'Subject Profile'!$A$2:$E$8,4,FALSE)</f>
        <v>1</v>
      </c>
      <c r="D255" s="22">
        <f>VLOOKUP(Table1[[#This Row],[Subject]],'Subject Profile'!$A$2:$E$8,5,FALSE)</f>
        <v>-2</v>
      </c>
      <c r="E255" t="s">
        <v>49</v>
      </c>
      <c r="F255" t="s">
        <v>39</v>
      </c>
      <c r="G255" t="s">
        <v>7</v>
      </c>
      <c r="H255">
        <f>IF(Table1[[#This Row],[decision]]="accept",1,0)</f>
        <v>1</v>
      </c>
      <c r="I255">
        <v>10</v>
      </c>
      <c r="J255" t="s">
        <v>107</v>
      </c>
      <c r="K255">
        <v>1664338323</v>
      </c>
      <c r="L255">
        <v>14</v>
      </c>
      <c r="M255" t="str">
        <f>VLOOKUP($F255,Experiment!$A$2:$U$90,MATCH(Results!M$1,Experiment!$A$1:$U$1,0)+1,FALSE)</f>
        <v>I</v>
      </c>
      <c r="N255">
        <f>IF(Table1[[#This Row],[Impact]]="I",0,1)</f>
        <v>0</v>
      </c>
      <c r="O255" s="2">
        <f>VLOOKUP($F255,Experiment!$A$2:$U$90,MATCH(Results!O$1,Experiment!$A$1:$U$1,0),FALSE)</f>
        <v>0</v>
      </c>
      <c r="P255" s="3">
        <f>VLOOKUP($F255,Experiment!$A$2:$U$90,MATCH(Results!P$1,Experiment!$A$1:$U$1,0),FALSE)</f>
        <v>0.5</v>
      </c>
      <c r="Q255" s="2">
        <f>VLOOKUP($F255,Experiment!$A$2:$U$90,MATCH(Results!Q$1,Experiment!$A$1:$U$1,0),FALSE)</f>
        <v>10</v>
      </c>
      <c r="R255" s="3">
        <f>VLOOKUP($F255,Experiment!$A$2:$U$90,MATCH(Results!R$1,Experiment!$A$1:$U$1,0),FALSE)</f>
        <v>0.5</v>
      </c>
      <c r="S255" s="2">
        <f>VLOOKUP($F255,Experiment!$A$2:$U$90,MATCH(Results!S$1,Experiment!$A$1:$U$1,0),FALSE)</f>
        <v>5</v>
      </c>
      <c r="T255" s="2">
        <f>VLOOKUP($F255,Experiment!$A$2:$U$90,MATCH(Results!T$1,Experiment!$A$1:$U$1,0),FALSE)</f>
        <v>25</v>
      </c>
      <c r="U255" s="2">
        <f>VLOOKUP($F255,Experiment!$A$2:$U$90,MATCH(Results!U$1,Experiment!$A$1:$U$1,0),FALSE)</f>
        <v>5</v>
      </c>
      <c r="V255" s="2">
        <f>VLOOKUP($F255,Experiment!$A$2:$U$90,MATCH(Results!V$1,Experiment!$A$1:$U$1,0),FALSE)</f>
        <v>4</v>
      </c>
      <c r="W255" s="3">
        <f>VLOOKUP($F255,Experiment!$A$2:$U$90,MATCH(Results!W$1,Experiment!$A$1:$U$1,0),FALSE)</f>
        <v>0.75</v>
      </c>
      <c r="X255" s="3">
        <f>VLOOKUP($F255,Experiment!$A$2:$U$90,MATCH(Results!X$1,Experiment!$A$1:$U$1,0),FALSE)</f>
        <v>0.25</v>
      </c>
      <c r="Y255" s="2">
        <f>VLOOKUP($F255,Experiment!$A$2:$U$90,MATCH(Results!Y$1,Experiment!$A$1:$U$1,0),FALSE)</f>
        <v>1</v>
      </c>
      <c r="Z255" s="3">
        <f>VLOOKUP($F255,Experiment!$A$2:$U$90,MATCH(Results!Z$1,Experiment!$A$1:$U$1,0),FALSE)</f>
        <v>0.2</v>
      </c>
      <c r="AA255" s="3">
        <f>VLOOKUP($F255,Experiment!$A$2:$U$90,MATCH(Results!AA$1,Experiment!$A$1:$U$1,0),FALSE)</f>
        <v>4.9999999999999989E-2</v>
      </c>
      <c r="AB255" s="3">
        <f>VLOOKUP($F255,Experiment!$A$2:$U$90,MATCH(Results!AB$1,Experiment!$A$1:$U$1,0),FALSE)</f>
        <v>0.57499999999999996</v>
      </c>
      <c r="AC255" s="3">
        <f>VLOOKUP($F255,Experiment!$A$2:$U$90,MATCH(Results!AC$1,Experiment!$A$1:$U$1,0),FALSE)</f>
        <v>0.42500000000000004</v>
      </c>
      <c r="AD255" s="2">
        <f>VLOOKUP($F255,Experiment!$A$2:$U$90,MATCH(Results!AD$1,Experiment!$A$1:$U$1,0),FALSE)</f>
        <v>4.25</v>
      </c>
      <c r="AE255" s="2">
        <f>VLOOKUP($F255,Experiment!$A$2:$U$90,MATCH(Results!AE$1,Experiment!$A$1:$U$1,0),FALSE)</f>
        <v>24.4375</v>
      </c>
      <c r="AF255" s="2">
        <f>VLOOKUP($F255,Experiment!$A$2:$U$90,MATCH(Results!AF$1,Experiment!$A$1:$U$1,0),FALSE)</f>
        <v>4.9434299833212973</v>
      </c>
      <c r="AG255" s="3">
        <f>VLOOKUP($F255,Experiment!$A$2:$W$90,MATCH(Results!AG$1,Experiment!$A$1:$W$1,0),FALSE)</f>
        <v>0.89414323918902561</v>
      </c>
      <c r="AH255" s="3">
        <f>VLOOKUP($F255,Experiment!$A$2:$W$90,MATCH(Results!AH$1,Experiment!$A$1:$W$1,0),FALSE)</f>
        <v>0.42914847753168511</v>
      </c>
      <c r="AI255" s="3">
        <f>VLOOKUP($F255,Experiment!$A$2:$X$90,MATCH(Results!AI$1,Experiment!$A$1:$X$1,0),FALSE)</f>
        <v>0.57085152246831483</v>
      </c>
      <c r="AJ255" s="2">
        <f>Table1[[#This Row],[Gain]]^Table1[[#This Row],[θ]]</f>
        <v>10</v>
      </c>
      <c r="AK255" s="2">
        <f>-Table1[[#This Row],[λ]]*-Table1[[#This Row],[Loss]]^Table1[[#This Row],[θ]]</f>
        <v>0</v>
      </c>
      <c r="AL255" s="2">
        <f>Table1[[#This Row],[v_n_w_g]]-Table1[[#This Row],[v_n_w_l]]</f>
        <v>10</v>
      </c>
      <c r="AM255" s="2">
        <f>IF(Table1[[#This Row],[diff_v]]&gt;=1,1,0)</f>
        <v>1</v>
      </c>
    </row>
    <row r="256" spans="1:39" hidden="1" x14ac:dyDescent="0.3">
      <c r="A256">
        <v>25</v>
      </c>
      <c r="B256" t="s">
        <v>44</v>
      </c>
      <c r="C256" s="22">
        <f>VLOOKUP(Table1[[#This Row],[Subject]],'Subject Profile'!$A$2:$E$8,4,FALSE)</f>
        <v>1</v>
      </c>
      <c r="D256" s="22">
        <f>VLOOKUP(Table1[[#This Row],[Subject]],'Subject Profile'!$A$2:$E$8,5,FALSE)</f>
        <v>-2</v>
      </c>
      <c r="E256" t="s">
        <v>49</v>
      </c>
      <c r="F256" t="s">
        <v>35</v>
      </c>
      <c r="G256" t="s">
        <v>5</v>
      </c>
      <c r="H256">
        <f>IF(Table1[[#This Row],[decision]]="accept",1,0)</f>
        <v>0</v>
      </c>
      <c r="I256">
        <v>0</v>
      </c>
      <c r="J256" t="s">
        <v>107</v>
      </c>
      <c r="K256">
        <v>1664338335</v>
      </c>
      <c r="L256">
        <v>12</v>
      </c>
      <c r="M256" t="str">
        <f>VLOOKUP($F256,Experiment!$A$2:$U$90,MATCH(Results!M$1,Experiment!$A$1:$U$1,0)+1,FALSE)</f>
        <v>I</v>
      </c>
      <c r="N256">
        <f>IF(Table1[[#This Row],[Impact]]="I",0,1)</f>
        <v>0</v>
      </c>
      <c r="O256" s="2">
        <f>VLOOKUP($F256,Experiment!$A$2:$U$90,MATCH(Results!O$1,Experiment!$A$1:$U$1,0),FALSE)</f>
        <v>-10</v>
      </c>
      <c r="P256" s="3">
        <f>VLOOKUP($F256,Experiment!$A$2:$U$90,MATCH(Results!P$1,Experiment!$A$1:$U$1,0),FALSE)</f>
        <v>0.5</v>
      </c>
      <c r="Q256" s="2">
        <f>VLOOKUP($F256,Experiment!$A$2:$U$90,MATCH(Results!Q$1,Experiment!$A$1:$U$1,0),FALSE)</f>
        <v>20</v>
      </c>
      <c r="R256" s="3">
        <f>VLOOKUP($F256,Experiment!$A$2:$U$90,MATCH(Results!R$1,Experiment!$A$1:$U$1,0),FALSE)</f>
        <v>0.5</v>
      </c>
      <c r="S256" s="2">
        <f>VLOOKUP($F256,Experiment!$A$2:$U$90,MATCH(Results!S$1,Experiment!$A$1:$U$1,0),FALSE)</f>
        <v>5</v>
      </c>
      <c r="T256" s="2">
        <f>VLOOKUP($F256,Experiment!$A$2:$U$90,MATCH(Results!T$1,Experiment!$A$1:$U$1,0),FALSE)</f>
        <v>225</v>
      </c>
      <c r="U256" s="2">
        <f>VLOOKUP($F256,Experiment!$A$2:$U$90,MATCH(Results!U$1,Experiment!$A$1:$U$1,0),FALSE)</f>
        <v>15</v>
      </c>
      <c r="V256" s="2">
        <f>VLOOKUP($F256,Experiment!$A$2:$U$90,MATCH(Results!V$1,Experiment!$A$1:$U$1,0),FALSE)</f>
        <v>2</v>
      </c>
      <c r="W256" s="3">
        <f>VLOOKUP($F256,Experiment!$A$2:$U$90,MATCH(Results!W$1,Experiment!$A$1:$U$1,0),FALSE)</f>
        <v>0.25</v>
      </c>
      <c r="X256" s="3">
        <f>VLOOKUP($F256,Experiment!$A$2:$U$90,MATCH(Results!X$1,Experiment!$A$1:$U$1,0),FALSE)</f>
        <v>0.75</v>
      </c>
      <c r="Y256" s="2">
        <f>VLOOKUP($F256,Experiment!$A$2:$U$90,MATCH(Results!Y$1,Experiment!$A$1:$U$1,0),FALSE)</f>
        <v>2</v>
      </c>
      <c r="Z256" s="3">
        <f>VLOOKUP($F256,Experiment!$A$2:$U$90,MATCH(Results!Z$1,Experiment!$A$1:$U$1,0),FALSE)</f>
        <v>0.5</v>
      </c>
      <c r="AA256" s="3">
        <f>VLOOKUP($F256,Experiment!$A$2:$U$90,MATCH(Results!AA$1,Experiment!$A$1:$U$1,0),FALSE)</f>
        <v>0.25</v>
      </c>
      <c r="AB256" s="3">
        <f>VLOOKUP($F256,Experiment!$A$2:$U$90,MATCH(Results!AB$1,Experiment!$A$1:$U$1,0),FALSE)</f>
        <v>0.625</v>
      </c>
      <c r="AC256" s="3">
        <f>VLOOKUP($F256,Experiment!$A$2:$U$90,MATCH(Results!AC$1,Experiment!$A$1:$U$1,0),FALSE)</f>
        <v>0.375</v>
      </c>
      <c r="AD256" s="2">
        <f>VLOOKUP($F256,Experiment!$A$2:$U$90,MATCH(Results!AD$1,Experiment!$A$1:$U$1,0),FALSE)</f>
        <v>1.25</v>
      </c>
      <c r="AE256" s="2">
        <f>VLOOKUP($F256,Experiment!$A$2:$U$90,MATCH(Results!AE$1,Experiment!$A$1:$U$1,0),FALSE)</f>
        <v>210.9375</v>
      </c>
      <c r="AF256" s="2">
        <f>VLOOKUP($F256,Experiment!$A$2:$U$90,MATCH(Results!AF$1,Experiment!$A$1:$U$1,0),FALSE)</f>
        <v>14.523687548277813</v>
      </c>
      <c r="AG256" s="3">
        <f>VLOOKUP($F256,Experiment!$A$2:$W$90,MATCH(Results!AG$1,Experiment!$A$1:$W$1,0),FALSE)</f>
        <v>0.82730419370997643</v>
      </c>
      <c r="AH256" s="3">
        <f>VLOOKUP($F256,Experiment!$A$2:$W$90,MATCH(Results!AH$1,Experiment!$A$1:$W$1,0),FALSE)</f>
        <v>0.38648875795104182</v>
      </c>
      <c r="AI256" s="3">
        <f>VLOOKUP($F256,Experiment!$A$2:$X$90,MATCH(Results!AI$1,Experiment!$A$1:$X$1,0),FALSE)</f>
        <v>0.61351124204895813</v>
      </c>
      <c r="AJ256" s="2">
        <f>Table1[[#This Row],[Gain]]^Table1[[#This Row],[θ]]</f>
        <v>20</v>
      </c>
      <c r="AK256" s="2">
        <f>-Table1[[#This Row],[λ]]*-Table1[[#This Row],[Loss]]^Table1[[#This Row],[θ]]</f>
        <v>20</v>
      </c>
      <c r="AL256" s="2">
        <f>Table1[[#This Row],[v_n_w_g]]-Table1[[#This Row],[v_n_w_l]]</f>
        <v>0</v>
      </c>
      <c r="AM256" s="2">
        <f>IF(Table1[[#This Row],[diff_v]]&gt;=1,1,0)</f>
        <v>0</v>
      </c>
    </row>
    <row r="257" spans="1:39" hidden="1" x14ac:dyDescent="0.3">
      <c r="A257">
        <v>27</v>
      </c>
      <c r="B257" t="s">
        <v>44</v>
      </c>
      <c r="C257" s="22">
        <f>VLOOKUP(Table1[[#This Row],[Subject]],'Subject Profile'!$A$2:$E$8,4,FALSE)</f>
        <v>1</v>
      </c>
      <c r="D257" s="22">
        <f>VLOOKUP(Table1[[#This Row],[Subject]],'Subject Profile'!$A$2:$E$8,5,FALSE)</f>
        <v>-2</v>
      </c>
      <c r="E257" t="s">
        <v>49</v>
      </c>
      <c r="F257" t="s">
        <v>36</v>
      </c>
      <c r="G257" t="s">
        <v>5</v>
      </c>
      <c r="H257">
        <f>IF(Table1[[#This Row],[decision]]="accept",1,0)</f>
        <v>0</v>
      </c>
      <c r="I257">
        <v>0</v>
      </c>
      <c r="J257" t="s">
        <v>107</v>
      </c>
      <c r="K257">
        <v>1664338343</v>
      </c>
      <c r="L257">
        <v>8</v>
      </c>
      <c r="M257" t="str">
        <f>VLOOKUP($F257,Experiment!$A$2:$U$90,MATCH(Results!M$1,Experiment!$A$1:$U$1,0)+1,FALSE)</f>
        <v>I</v>
      </c>
      <c r="N257">
        <f>IF(Table1[[#This Row],[Impact]]="I",0,1)</f>
        <v>0</v>
      </c>
      <c r="O257" s="2">
        <f>VLOOKUP($F257,Experiment!$A$2:$U$90,MATCH(Results!O$1,Experiment!$A$1:$U$1,0),FALSE)</f>
        <v>-10</v>
      </c>
      <c r="P257" s="3">
        <f>VLOOKUP($F257,Experiment!$A$2:$U$90,MATCH(Results!P$1,Experiment!$A$1:$U$1,0),FALSE)</f>
        <v>0.5</v>
      </c>
      <c r="Q257" s="2">
        <f>VLOOKUP($F257,Experiment!$A$2:$U$90,MATCH(Results!Q$1,Experiment!$A$1:$U$1,0),FALSE)</f>
        <v>0</v>
      </c>
      <c r="R257" s="3">
        <f>VLOOKUP($F257,Experiment!$A$2:$U$90,MATCH(Results!R$1,Experiment!$A$1:$U$1,0),FALSE)</f>
        <v>0.5</v>
      </c>
      <c r="S257" s="2">
        <f>VLOOKUP($F257,Experiment!$A$2:$U$90,MATCH(Results!S$1,Experiment!$A$1:$U$1,0),FALSE)</f>
        <v>-5</v>
      </c>
      <c r="T257" s="2">
        <f>VLOOKUP($F257,Experiment!$A$2:$U$90,MATCH(Results!T$1,Experiment!$A$1:$U$1,0),FALSE)</f>
        <v>25</v>
      </c>
      <c r="U257" s="2">
        <f>VLOOKUP($F257,Experiment!$A$2:$U$90,MATCH(Results!U$1,Experiment!$A$1:$U$1,0),FALSE)</f>
        <v>5</v>
      </c>
      <c r="V257" s="2">
        <f>VLOOKUP($F257,Experiment!$A$2:$U$90,MATCH(Results!V$1,Experiment!$A$1:$U$1,0),FALSE)</f>
        <v>2</v>
      </c>
      <c r="W257" s="3">
        <f>VLOOKUP($F257,Experiment!$A$2:$U$90,MATCH(Results!W$1,Experiment!$A$1:$U$1,0),FALSE)</f>
        <v>0</v>
      </c>
      <c r="X257" s="3">
        <f>VLOOKUP($F257,Experiment!$A$2:$U$90,MATCH(Results!X$1,Experiment!$A$1:$U$1,0),FALSE)</f>
        <v>1</v>
      </c>
      <c r="Y257" s="2">
        <f>VLOOKUP($F257,Experiment!$A$2:$U$90,MATCH(Results!Y$1,Experiment!$A$1:$U$1,0),FALSE)</f>
        <v>2</v>
      </c>
      <c r="Z257" s="3">
        <f>VLOOKUP($F257,Experiment!$A$2:$U$90,MATCH(Results!Z$1,Experiment!$A$1:$U$1,0),FALSE)</f>
        <v>0.5</v>
      </c>
      <c r="AA257" s="3">
        <f>VLOOKUP($F257,Experiment!$A$2:$U$90,MATCH(Results!AA$1,Experiment!$A$1:$U$1,0),FALSE)</f>
        <v>0.5</v>
      </c>
      <c r="AB257" s="3">
        <f>VLOOKUP($F257,Experiment!$A$2:$U$90,MATCH(Results!AB$1,Experiment!$A$1:$U$1,0),FALSE)</f>
        <v>0.5</v>
      </c>
      <c r="AC257" s="3">
        <f>VLOOKUP($F257,Experiment!$A$2:$U$90,MATCH(Results!AC$1,Experiment!$A$1:$U$1,0),FALSE)</f>
        <v>0.5</v>
      </c>
      <c r="AD257" s="2">
        <f>VLOOKUP($F257,Experiment!$A$2:$U$90,MATCH(Results!AD$1,Experiment!$A$1:$U$1,0),FALSE)</f>
        <v>-5</v>
      </c>
      <c r="AE257" s="2">
        <f>VLOOKUP($F257,Experiment!$A$2:$U$90,MATCH(Results!AE$1,Experiment!$A$1:$U$1,0),FALSE)</f>
        <v>25</v>
      </c>
      <c r="AF257" s="2">
        <f>VLOOKUP($F257,Experiment!$A$2:$U$90,MATCH(Results!AF$1,Experiment!$A$1:$U$1,0),FALSE)</f>
        <v>5</v>
      </c>
      <c r="AG257" s="3">
        <f>VLOOKUP($F257,Experiment!$A$2:$W$90,MATCH(Results!AG$1,Experiment!$A$1:$W$1,0),FALSE)</f>
        <v>1</v>
      </c>
      <c r="AH257" s="3">
        <f>VLOOKUP($F257,Experiment!$A$2:$W$90,MATCH(Results!AH$1,Experiment!$A$1:$W$1,0),FALSE)</f>
        <v>0.5</v>
      </c>
      <c r="AI257" s="3">
        <f>VLOOKUP($F257,Experiment!$A$2:$X$90,MATCH(Results!AI$1,Experiment!$A$1:$X$1,0),FALSE)</f>
        <v>0.5</v>
      </c>
      <c r="AJ257" s="2">
        <f>Table1[[#This Row],[Gain]]^Table1[[#This Row],[θ]]</f>
        <v>0</v>
      </c>
      <c r="AK257" s="2">
        <f>-Table1[[#This Row],[λ]]*-Table1[[#This Row],[Loss]]^Table1[[#This Row],[θ]]</f>
        <v>20</v>
      </c>
      <c r="AL257" s="2">
        <f>Table1[[#This Row],[v_n_w_g]]-Table1[[#This Row],[v_n_w_l]]</f>
        <v>-20</v>
      </c>
      <c r="AM257" s="2">
        <f>IF(Table1[[#This Row],[diff_v]]&gt;=1,1,0)</f>
        <v>0</v>
      </c>
    </row>
    <row r="258" spans="1:39" hidden="1" x14ac:dyDescent="0.3">
      <c r="A258">
        <v>28</v>
      </c>
      <c r="B258" t="s">
        <v>44</v>
      </c>
      <c r="C258" s="22">
        <f>VLOOKUP(Table1[[#This Row],[Subject]],'Subject Profile'!$A$2:$E$8,4,FALSE)</f>
        <v>1</v>
      </c>
      <c r="D258" s="22">
        <f>VLOOKUP(Table1[[#This Row],[Subject]],'Subject Profile'!$A$2:$E$8,5,FALSE)</f>
        <v>-2</v>
      </c>
      <c r="E258" t="s">
        <v>49</v>
      </c>
      <c r="F258" t="s">
        <v>22</v>
      </c>
      <c r="G258" t="s">
        <v>5</v>
      </c>
      <c r="H258">
        <f>IF(Table1[[#This Row],[decision]]="accept",1,0)</f>
        <v>0</v>
      </c>
      <c r="I258">
        <v>0</v>
      </c>
      <c r="J258" t="s">
        <v>107</v>
      </c>
      <c r="K258">
        <v>1664338370</v>
      </c>
      <c r="L258">
        <v>27</v>
      </c>
      <c r="M258" t="str">
        <f>VLOOKUP($F258,Experiment!$A$2:$U$90,MATCH(Results!M$1,Experiment!$A$1:$U$1,0)+1,FALSE)</f>
        <v>I</v>
      </c>
      <c r="N258">
        <f>IF(Table1[[#This Row],[Impact]]="I",0,1)</f>
        <v>0</v>
      </c>
      <c r="O258" s="2">
        <f>VLOOKUP($F258,Experiment!$A$2:$U$90,MATCH(Results!O$1,Experiment!$A$1:$U$1,0),FALSE)</f>
        <v>-50</v>
      </c>
      <c r="P258" s="3">
        <f>VLOOKUP($F258,Experiment!$A$2:$U$90,MATCH(Results!P$1,Experiment!$A$1:$U$1,0),FALSE)</f>
        <v>0.5</v>
      </c>
      <c r="Q258" s="2">
        <f>VLOOKUP($F258,Experiment!$A$2:$U$90,MATCH(Results!Q$1,Experiment!$A$1:$U$1,0),FALSE)</f>
        <v>60</v>
      </c>
      <c r="R258" s="3">
        <f>VLOOKUP($F258,Experiment!$A$2:$U$90,MATCH(Results!R$1,Experiment!$A$1:$U$1,0),FALSE)</f>
        <v>0.5</v>
      </c>
      <c r="S258" s="2">
        <f>VLOOKUP($F258,Experiment!$A$2:$U$90,MATCH(Results!S$1,Experiment!$A$1:$U$1,0),FALSE)</f>
        <v>5</v>
      </c>
      <c r="T258" s="2">
        <f>VLOOKUP($F258,Experiment!$A$2:$U$90,MATCH(Results!T$1,Experiment!$A$1:$U$1,0),FALSE)</f>
        <v>3025</v>
      </c>
      <c r="U258" s="2">
        <f>VLOOKUP($F258,Experiment!$A$2:$U$90,MATCH(Results!U$1,Experiment!$A$1:$U$1,0),FALSE)</f>
        <v>55</v>
      </c>
      <c r="V258" s="2">
        <f>VLOOKUP($F258,Experiment!$A$2:$U$90,MATCH(Results!V$1,Experiment!$A$1:$U$1,0),FALSE)</f>
        <v>4</v>
      </c>
      <c r="W258" s="3">
        <f>VLOOKUP($F258,Experiment!$A$2:$U$90,MATCH(Results!W$1,Experiment!$A$1:$U$1,0),FALSE)</f>
        <v>0.75</v>
      </c>
      <c r="X258" s="3">
        <f>VLOOKUP($F258,Experiment!$A$2:$U$90,MATCH(Results!X$1,Experiment!$A$1:$U$1,0),FALSE)</f>
        <v>0.25</v>
      </c>
      <c r="Y258" s="2">
        <f>VLOOKUP($F258,Experiment!$A$2:$U$90,MATCH(Results!Y$1,Experiment!$A$1:$U$1,0),FALSE)</f>
        <v>2</v>
      </c>
      <c r="Z258" s="3">
        <f>VLOOKUP($F258,Experiment!$A$2:$U$90,MATCH(Results!Z$1,Experiment!$A$1:$U$1,0),FALSE)</f>
        <v>0.05</v>
      </c>
      <c r="AA258" s="3">
        <f>VLOOKUP($F258,Experiment!$A$2:$U$90,MATCH(Results!AA$1,Experiment!$A$1:$U$1,0),FALSE)</f>
        <v>0.2</v>
      </c>
      <c r="AB258" s="3">
        <f>VLOOKUP($F258,Experiment!$A$2:$U$90,MATCH(Results!AB$1,Experiment!$A$1:$U$1,0),FALSE)</f>
        <v>0.42499999999999999</v>
      </c>
      <c r="AC258" s="3">
        <f>VLOOKUP($F258,Experiment!$A$2:$U$90,MATCH(Results!AC$1,Experiment!$A$1:$U$1,0),FALSE)</f>
        <v>0.57499999999999996</v>
      </c>
      <c r="AD258" s="2">
        <f>VLOOKUP($F258,Experiment!$A$2:$U$90,MATCH(Results!AD$1,Experiment!$A$1:$U$1,0),FALSE)</f>
        <v>13.25</v>
      </c>
      <c r="AE258" s="2">
        <f>VLOOKUP($F258,Experiment!$A$2:$U$90,MATCH(Results!AE$1,Experiment!$A$1:$U$1,0),FALSE)</f>
        <v>2956.9375</v>
      </c>
      <c r="AF258" s="2">
        <f>VLOOKUP($F258,Experiment!$A$2:$U$90,MATCH(Results!AF$1,Experiment!$A$1:$U$1,0),FALSE)</f>
        <v>54.37772981653427</v>
      </c>
      <c r="AG258" s="3">
        <f>VLOOKUP($F258,Experiment!$A$2:$W$90,MATCH(Results!AG$1,Experiment!$A$1:$W$1,0),FALSE)</f>
        <v>1</v>
      </c>
      <c r="AH258" s="3">
        <f>VLOOKUP($F258,Experiment!$A$2:$W$90,MATCH(Results!AH$1,Experiment!$A$1:$W$1,0),FALSE)</f>
        <v>0.57499999999999996</v>
      </c>
      <c r="AI258" s="3">
        <f>VLOOKUP($F258,Experiment!$A$2:$X$90,MATCH(Results!AI$1,Experiment!$A$1:$X$1,0),FALSE)</f>
        <v>0.42500000000000004</v>
      </c>
      <c r="AJ258" s="2">
        <f>Table1[[#This Row],[Gain]]^Table1[[#This Row],[θ]]</f>
        <v>60</v>
      </c>
      <c r="AK258" s="2">
        <f>-Table1[[#This Row],[λ]]*-Table1[[#This Row],[Loss]]^Table1[[#This Row],[θ]]</f>
        <v>100</v>
      </c>
      <c r="AL258" s="2">
        <f>Table1[[#This Row],[v_n_w_g]]-Table1[[#This Row],[v_n_w_l]]</f>
        <v>-40</v>
      </c>
      <c r="AM258" s="2">
        <f>IF(Table1[[#This Row],[diff_v]]&gt;=1,1,0)</f>
        <v>0</v>
      </c>
    </row>
    <row r="259" spans="1:39" hidden="1" x14ac:dyDescent="0.3">
      <c r="A259">
        <v>29</v>
      </c>
      <c r="B259" t="s">
        <v>44</v>
      </c>
      <c r="C259" s="22">
        <f>VLOOKUP(Table1[[#This Row],[Subject]],'Subject Profile'!$A$2:$E$8,4,FALSE)</f>
        <v>1</v>
      </c>
      <c r="D259" s="22">
        <f>VLOOKUP(Table1[[#This Row],[Subject]],'Subject Profile'!$A$2:$E$8,5,FALSE)</f>
        <v>-2</v>
      </c>
      <c r="E259" t="s">
        <v>49</v>
      </c>
      <c r="F259" t="s">
        <v>28</v>
      </c>
      <c r="G259" t="s">
        <v>5</v>
      </c>
      <c r="H259">
        <f>IF(Table1[[#This Row],[decision]]="accept",1,0)</f>
        <v>0</v>
      </c>
      <c r="I259">
        <v>0</v>
      </c>
      <c r="J259" t="s">
        <v>107</v>
      </c>
      <c r="K259">
        <v>1664338380</v>
      </c>
      <c r="L259">
        <v>10</v>
      </c>
      <c r="M259" t="str">
        <f>VLOOKUP($F259,Experiment!$A$2:$U$90,MATCH(Results!M$1,Experiment!$A$1:$U$1,0)+1,FALSE)</f>
        <v>I</v>
      </c>
      <c r="N259">
        <f>IF(Table1[[#This Row],[Impact]]="I",0,1)</f>
        <v>0</v>
      </c>
      <c r="O259" s="2">
        <f>VLOOKUP($F259,Experiment!$A$2:$U$90,MATCH(Results!O$1,Experiment!$A$1:$U$1,0),FALSE)</f>
        <v>-10</v>
      </c>
      <c r="P259" s="3">
        <f>VLOOKUP($F259,Experiment!$A$2:$U$90,MATCH(Results!P$1,Experiment!$A$1:$U$1,0),FALSE)</f>
        <v>0.5</v>
      </c>
      <c r="Q259" s="2">
        <f>VLOOKUP($F259,Experiment!$A$2:$U$90,MATCH(Results!Q$1,Experiment!$A$1:$U$1,0),FALSE)</f>
        <v>0</v>
      </c>
      <c r="R259" s="3">
        <f>VLOOKUP($F259,Experiment!$A$2:$U$90,MATCH(Results!R$1,Experiment!$A$1:$U$1,0),FALSE)</f>
        <v>0.5</v>
      </c>
      <c r="S259" s="2">
        <f>VLOOKUP($F259,Experiment!$A$2:$U$90,MATCH(Results!S$1,Experiment!$A$1:$U$1,0),FALSE)</f>
        <v>-5</v>
      </c>
      <c r="T259" s="2">
        <f>VLOOKUP($F259,Experiment!$A$2:$U$90,MATCH(Results!T$1,Experiment!$A$1:$U$1,0),FALSE)</f>
        <v>25</v>
      </c>
      <c r="U259" s="2">
        <f>VLOOKUP($F259,Experiment!$A$2:$U$90,MATCH(Results!U$1,Experiment!$A$1:$U$1,0),FALSE)</f>
        <v>5</v>
      </c>
      <c r="V259" s="2">
        <f>VLOOKUP($F259,Experiment!$A$2:$U$90,MATCH(Results!V$1,Experiment!$A$1:$U$1,0),FALSE)</f>
        <v>2</v>
      </c>
      <c r="W259" s="3">
        <f>VLOOKUP($F259,Experiment!$A$2:$U$90,MATCH(Results!W$1,Experiment!$A$1:$U$1,0),FALSE)</f>
        <v>0.25</v>
      </c>
      <c r="X259" s="3">
        <f>VLOOKUP($F259,Experiment!$A$2:$U$90,MATCH(Results!X$1,Experiment!$A$1:$U$1,0),FALSE)</f>
        <v>0.75</v>
      </c>
      <c r="Y259" s="2">
        <f>VLOOKUP($F259,Experiment!$A$2:$U$90,MATCH(Results!Y$1,Experiment!$A$1:$U$1,0),FALSE)</f>
        <v>2</v>
      </c>
      <c r="Z259" s="3">
        <f>VLOOKUP($F259,Experiment!$A$2:$U$90,MATCH(Results!Z$1,Experiment!$A$1:$U$1,0),FALSE)</f>
        <v>0.5</v>
      </c>
      <c r="AA259" s="3">
        <f>VLOOKUP($F259,Experiment!$A$2:$U$90,MATCH(Results!AA$1,Experiment!$A$1:$U$1,0),FALSE)</f>
        <v>0.25</v>
      </c>
      <c r="AB259" s="3">
        <f>VLOOKUP($F259,Experiment!$A$2:$U$90,MATCH(Results!AB$1,Experiment!$A$1:$U$1,0),FALSE)</f>
        <v>0.625</v>
      </c>
      <c r="AC259" s="3">
        <f>VLOOKUP($F259,Experiment!$A$2:$U$90,MATCH(Results!AC$1,Experiment!$A$1:$U$1,0),FALSE)</f>
        <v>0.375</v>
      </c>
      <c r="AD259" s="2">
        <f>VLOOKUP($F259,Experiment!$A$2:$U$90,MATCH(Results!AD$1,Experiment!$A$1:$U$1,0),FALSE)</f>
        <v>-6.25</v>
      </c>
      <c r="AE259" s="2">
        <f>VLOOKUP($F259,Experiment!$A$2:$U$90,MATCH(Results!AE$1,Experiment!$A$1:$U$1,0),FALSE)</f>
        <v>23.4375</v>
      </c>
      <c r="AF259" s="2">
        <f>VLOOKUP($F259,Experiment!$A$2:$U$90,MATCH(Results!AF$1,Experiment!$A$1:$U$1,0),FALSE)</f>
        <v>4.8412291827592711</v>
      </c>
      <c r="AG259" s="3">
        <f>VLOOKUP($F259,Experiment!$A$2:$W$90,MATCH(Results!AG$1,Experiment!$A$1:$W$1,0),FALSE)</f>
        <v>0.82730419370997643</v>
      </c>
      <c r="AH259" s="3">
        <f>VLOOKUP($F259,Experiment!$A$2:$W$90,MATCH(Results!AH$1,Experiment!$A$1:$W$1,0),FALSE)</f>
        <v>0.38648875795104182</v>
      </c>
      <c r="AI259" s="3">
        <f>VLOOKUP($F259,Experiment!$A$2:$X$90,MATCH(Results!AI$1,Experiment!$A$1:$X$1,0),FALSE)</f>
        <v>0.61351124204895813</v>
      </c>
      <c r="AJ259" s="2">
        <f>Table1[[#This Row],[Gain]]^Table1[[#This Row],[θ]]</f>
        <v>0</v>
      </c>
      <c r="AK259" s="2">
        <f>-Table1[[#This Row],[λ]]*-Table1[[#This Row],[Loss]]^Table1[[#This Row],[θ]]</f>
        <v>20</v>
      </c>
      <c r="AL259" s="2">
        <f>Table1[[#This Row],[v_n_w_g]]-Table1[[#This Row],[v_n_w_l]]</f>
        <v>-20</v>
      </c>
      <c r="AM259" s="2">
        <f>IF(Table1[[#This Row],[diff_v]]&gt;=1,1,0)</f>
        <v>0</v>
      </c>
    </row>
    <row r="260" spans="1:39" hidden="1" x14ac:dyDescent="0.3">
      <c r="A260">
        <v>30</v>
      </c>
      <c r="B260" t="s">
        <v>44</v>
      </c>
      <c r="C260" s="22">
        <f>VLOOKUP(Table1[[#This Row],[Subject]],'Subject Profile'!$A$2:$E$8,4,FALSE)</f>
        <v>1</v>
      </c>
      <c r="D260" s="22">
        <f>VLOOKUP(Table1[[#This Row],[Subject]],'Subject Profile'!$A$2:$E$8,5,FALSE)</f>
        <v>-2</v>
      </c>
      <c r="E260" t="s">
        <v>49</v>
      </c>
      <c r="F260" t="s">
        <v>16</v>
      </c>
      <c r="G260" t="s">
        <v>5</v>
      </c>
      <c r="H260">
        <f>IF(Table1[[#This Row],[decision]]="accept",1,0)</f>
        <v>0</v>
      </c>
      <c r="I260">
        <v>0</v>
      </c>
      <c r="J260" t="s">
        <v>107</v>
      </c>
      <c r="K260">
        <v>1664338390</v>
      </c>
      <c r="L260">
        <v>10</v>
      </c>
      <c r="M260" t="str">
        <f>VLOOKUP($F260,Experiment!$A$2:$U$90,MATCH(Results!M$1,Experiment!$A$1:$U$1,0)+1,FALSE)</f>
        <v>I</v>
      </c>
      <c r="N260">
        <f>IF(Table1[[#This Row],[Impact]]="I",0,1)</f>
        <v>0</v>
      </c>
      <c r="O260" s="2">
        <f>VLOOKUP($F260,Experiment!$A$2:$U$90,MATCH(Results!O$1,Experiment!$A$1:$U$1,0),FALSE)</f>
        <v>-50</v>
      </c>
      <c r="P260" s="3">
        <f>VLOOKUP($F260,Experiment!$A$2:$U$90,MATCH(Results!P$1,Experiment!$A$1:$U$1,0),FALSE)</f>
        <v>0.5</v>
      </c>
      <c r="Q260" s="2">
        <f>VLOOKUP($F260,Experiment!$A$2:$U$90,MATCH(Results!Q$1,Experiment!$A$1:$U$1,0),FALSE)</f>
        <v>40</v>
      </c>
      <c r="R260" s="3">
        <f>VLOOKUP($F260,Experiment!$A$2:$U$90,MATCH(Results!R$1,Experiment!$A$1:$U$1,0),FALSE)</f>
        <v>0.5</v>
      </c>
      <c r="S260" s="2">
        <f>VLOOKUP($F260,Experiment!$A$2:$U$90,MATCH(Results!S$1,Experiment!$A$1:$U$1,0),FALSE)</f>
        <v>-5</v>
      </c>
      <c r="T260" s="2">
        <f>VLOOKUP($F260,Experiment!$A$2:$U$90,MATCH(Results!T$1,Experiment!$A$1:$U$1,0),FALSE)</f>
        <v>2025</v>
      </c>
      <c r="U260" s="2">
        <f>VLOOKUP($F260,Experiment!$A$2:$U$90,MATCH(Results!U$1,Experiment!$A$1:$U$1,0),FALSE)</f>
        <v>45</v>
      </c>
      <c r="V260" s="2">
        <f>VLOOKUP($F260,Experiment!$A$2:$U$90,MATCH(Results!V$1,Experiment!$A$1:$U$1,0),FALSE)</f>
        <v>2</v>
      </c>
      <c r="W260" s="3">
        <f>VLOOKUP($F260,Experiment!$A$2:$U$90,MATCH(Results!W$1,Experiment!$A$1:$U$1,0),FALSE)</f>
        <v>0</v>
      </c>
      <c r="X260" s="3">
        <f>VLOOKUP($F260,Experiment!$A$2:$U$90,MATCH(Results!X$1,Experiment!$A$1:$U$1,0),FALSE)</f>
        <v>1</v>
      </c>
      <c r="Y260" s="2">
        <f>VLOOKUP($F260,Experiment!$A$2:$U$90,MATCH(Results!Y$1,Experiment!$A$1:$U$1,0),FALSE)</f>
        <v>2</v>
      </c>
      <c r="Z260" s="3">
        <f>VLOOKUP($F260,Experiment!$A$2:$U$90,MATCH(Results!Z$1,Experiment!$A$1:$U$1,0),FALSE)</f>
        <v>0.5</v>
      </c>
      <c r="AA260" s="3">
        <f>VLOOKUP($F260,Experiment!$A$2:$U$90,MATCH(Results!AA$1,Experiment!$A$1:$U$1,0),FALSE)</f>
        <v>0.5</v>
      </c>
      <c r="AB260" s="3">
        <f>VLOOKUP($F260,Experiment!$A$2:$U$90,MATCH(Results!AB$1,Experiment!$A$1:$U$1,0),FALSE)</f>
        <v>0.5</v>
      </c>
      <c r="AC260" s="3">
        <f>VLOOKUP($F260,Experiment!$A$2:$U$90,MATCH(Results!AC$1,Experiment!$A$1:$U$1,0),FALSE)</f>
        <v>0.5</v>
      </c>
      <c r="AD260" s="2">
        <f>VLOOKUP($F260,Experiment!$A$2:$U$90,MATCH(Results!AD$1,Experiment!$A$1:$U$1,0),FALSE)</f>
        <v>-5</v>
      </c>
      <c r="AE260" s="2">
        <f>VLOOKUP($F260,Experiment!$A$2:$U$90,MATCH(Results!AE$1,Experiment!$A$1:$U$1,0),FALSE)</f>
        <v>2025</v>
      </c>
      <c r="AF260" s="2">
        <f>VLOOKUP($F260,Experiment!$A$2:$U$90,MATCH(Results!AF$1,Experiment!$A$1:$U$1,0),FALSE)</f>
        <v>45</v>
      </c>
      <c r="AG260" s="3">
        <f>VLOOKUP($F260,Experiment!$A$2:$W$90,MATCH(Results!AG$1,Experiment!$A$1:$W$1,0),FALSE)</f>
        <v>1</v>
      </c>
      <c r="AH260" s="3">
        <f>VLOOKUP($F260,Experiment!$A$2:$W$90,MATCH(Results!AH$1,Experiment!$A$1:$W$1,0),FALSE)</f>
        <v>0.5</v>
      </c>
      <c r="AI260" s="3">
        <f>VLOOKUP($F260,Experiment!$A$2:$X$90,MATCH(Results!AI$1,Experiment!$A$1:$X$1,0),FALSE)</f>
        <v>0.5</v>
      </c>
      <c r="AJ260" s="2">
        <f>Table1[[#This Row],[Gain]]^Table1[[#This Row],[θ]]</f>
        <v>40</v>
      </c>
      <c r="AK260" s="2">
        <f>-Table1[[#This Row],[λ]]*-Table1[[#This Row],[Loss]]^Table1[[#This Row],[θ]]</f>
        <v>100</v>
      </c>
      <c r="AL260" s="2">
        <f>Table1[[#This Row],[v_n_w_g]]-Table1[[#This Row],[v_n_w_l]]</f>
        <v>-60</v>
      </c>
      <c r="AM260" s="2">
        <f>IF(Table1[[#This Row],[diff_v]]&gt;=1,1,0)</f>
        <v>0</v>
      </c>
    </row>
    <row r="261" spans="1:39" hidden="1" x14ac:dyDescent="0.3">
      <c r="A261">
        <v>31</v>
      </c>
      <c r="B261" t="s">
        <v>44</v>
      </c>
      <c r="C261" s="22">
        <f>VLOOKUP(Table1[[#This Row],[Subject]],'Subject Profile'!$A$2:$E$8,4,FALSE)</f>
        <v>1</v>
      </c>
      <c r="D261" s="22">
        <f>VLOOKUP(Table1[[#This Row],[Subject]],'Subject Profile'!$A$2:$E$8,5,FALSE)</f>
        <v>-2</v>
      </c>
      <c r="E261" t="s">
        <v>49</v>
      </c>
      <c r="F261" t="s">
        <v>4</v>
      </c>
      <c r="G261" t="s">
        <v>5</v>
      </c>
      <c r="H261">
        <f>IF(Table1[[#This Row],[decision]]="accept",1,0)</f>
        <v>0</v>
      </c>
      <c r="I261">
        <v>0</v>
      </c>
      <c r="J261" t="s">
        <v>107</v>
      </c>
      <c r="K261">
        <v>1664338412</v>
      </c>
      <c r="L261">
        <v>22</v>
      </c>
      <c r="M261" t="str">
        <f>VLOOKUP($F261,Experiment!$A$2:$U$90,MATCH(Results!M$1,Experiment!$A$1:$U$1,0)+1,FALSE)</f>
        <v>I</v>
      </c>
      <c r="N261">
        <f>IF(Table1[[#This Row],[Impact]]="I",0,1)</f>
        <v>0</v>
      </c>
      <c r="O261" s="2">
        <f>VLOOKUP($F261,Experiment!$A$2:$U$90,MATCH(Results!O$1,Experiment!$A$1:$U$1,0),FALSE)</f>
        <v>-50</v>
      </c>
      <c r="P261" s="3">
        <f>VLOOKUP($F261,Experiment!$A$2:$U$90,MATCH(Results!P$1,Experiment!$A$1:$U$1,0),FALSE)</f>
        <v>0.5</v>
      </c>
      <c r="Q261" s="2">
        <f>VLOOKUP($F261,Experiment!$A$2:$U$90,MATCH(Results!Q$1,Experiment!$A$1:$U$1,0),FALSE)</f>
        <v>60</v>
      </c>
      <c r="R261" s="3">
        <f>VLOOKUP($F261,Experiment!$A$2:$U$90,MATCH(Results!R$1,Experiment!$A$1:$U$1,0),FALSE)</f>
        <v>0.5</v>
      </c>
      <c r="S261" s="2">
        <f>VLOOKUP($F261,Experiment!$A$2:$U$90,MATCH(Results!S$1,Experiment!$A$1:$U$1,0),FALSE)</f>
        <v>5</v>
      </c>
      <c r="T261" s="2">
        <f>VLOOKUP($F261,Experiment!$A$2:$U$90,MATCH(Results!T$1,Experiment!$A$1:$U$1,0),FALSE)</f>
        <v>3025</v>
      </c>
      <c r="U261" s="2">
        <f>VLOOKUP($F261,Experiment!$A$2:$U$90,MATCH(Results!U$1,Experiment!$A$1:$U$1,0),FALSE)</f>
        <v>55</v>
      </c>
      <c r="V261" s="2">
        <f>VLOOKUP($F261,Experiment!$A$2:$U$90,MATCH(Results!V$1,Experiment!$A$1:$U$1,0),FALSE)</f>
        <v>2</v>
      </c>
      <c r="W261" s="3">
        <f>VLOOKUP($F261,Experiment!$A$2:$U$90,MATCH(Results!W$1,Experiment!$A$1:$U$1,0),FALSE)</f>
        <v>0.25</v>
      </c>
      <c r="X261" s="3">
        <f>VLOOKUP($F261,Experiment!$A$2:$U$90,MATCH(Results!X$1,Experiment!$A$1:$U$1,0),FALSE)</f>
        <v>0.75</v>
      </c>
      <c r="Y261" s="2">
        <f>VLOOKUP($F261,Experiment!$A$2:$U$90,MATCH(Results!Y$1,Experiment!$A$1:$U$1,0),FALSE)</f>
        <v>2</v>
      </c>
      <c r="Z261" s="3">
        <f>VLOOKUP($F261,Experiment!$A$2:$U$90,MATCH(Results!Z$1,Experiment!$A$1:$U$1,0),FALSE)</f>
        <v>0.5</v>
      </c>
      <c r="AA261" s="3">
        <f>VLOOKUP($F261,Experiment!$A$2:$U$90,MATCH(Results!AA$1,Experiment!$A$1:$U$1,0),FALSE)</f>
        <v>0.25</v>
      </c>
      <c r="AB261" s="3">
        <f>VLOOKUP($F261,Experiment!$A$2:$U$90,MATCH(Results!AB$1,Experiment!$A$1:$U$1,0),FALSE)</f>
        <v>0.625</v>
      </c>
      <c r="AC261" s="3">
        <f>VLOOKUP($F261,Experiment!$A$2:$U$90,MATCH(Results!AC$1,Experiment!$A$1:$U$1,0),FALSE)</f>
        <v>0.375</v>
      </c>
      <c r="AD261" s="2">
        <f>VLOOKUP($F261,Experiment!$A$2:$U$90,MATCH(Results!AD$1,Experiment!$A$1:$U$1,0),FALSE)</f>
        <v>-8.75</v>
      </c>
      <c r="AE261" s="2">
        <f>VLOOKUP($F261,Experiment!$A$2:$U$90,MATCH(Results!AE$1,Experiment!$A$1:$U$1,0),FALSE)</f>
        <v>2835.9375</v>
      </c>
      <c r="AF261" s="2">
        <f>VLOOKUP($F261,Experiment!$A$2:$U$90,MATCH(Results!AF$1,Experiment!$A$1:$U$1,0),FALSE)</f>
        <v>53.253521010351982</v>
      </c>
      <c r="AG261" s="3">
        <f>VLOOKUP($F261,Experiment!$A$2:$W$90,MATCH(Results!AG$1,Experiment!$A$1:$W$1,0),FALSE)</f>
        <v>0.82730419370997643</v>
      </c>
      <c r="AH261" s="3">
        <f>VLOOKUP($F261,Experiment!$A$2:$W$90,MATCH(Results!AH$1,Experiment!$A$1:$W$1,0),FALSE)</f>
        <v>0.38648875795104182</v>
      </c>
      <c r="AI261" s="3">
        <f>VLOOKUP($F261,Experiment!$A$2:$X$90,MATCH(Results!AI$1,Experiment!$A$1:$X$1,0),FALSE)</f>
        <v>0.61351124204895813</v>
      </c>
      <c r="AJ261" s="2">
        <f>Table1[[#This Row],[Gain]]^Table1[[#This Row],[θ]]</f>
        <v>60</v>
      </c>
      <c r="AK261" s="2">
        <f>-Table1[[#This Row],[λ]]*-Table1[[#This Row],[Loss]]^Table1[[#This Row],[θ]]</f>
        <v>100</v>
      </c>
      <c r="AL261" s="2">
        <f>Table1[[#This Row],[v_n_w_g]]-Table1[[#This Row],[v_n_w_l]]</f>
        <v>-40</v>
      </c>
      <c r="AM261" s="2">
        <f>IF(Table1[[#This Row],[diff_v]]&gt;=1,1,0)</f>
        <v>0</v>
      </c>
    </row>
    <row r="262" spans="1:39" hidden="1" x14ac:dyDescent="0.3">
      <c r="A262">
        <v>32</v>
      </c>
      <c r="B262" t="s">
        <v>44</v>
      </c>
      <c r="C262" s="22">
        <f>VLOOKUP(Table1[[#This Row],[Subject]],'Subject Profile'!$A$2:$E$8,4,FALSE)</f>
        <v>1</v>
      </c>
      <c r="D262" s="22">
        <f>VLOOKUP(Table1[[#This Row],[Subject]],'Subject Profile'!$A$2:$E$8,5,FALSE)</f>
        <v>-2</v>
      </c>
      <c r="E262" t="s">
        <v>49</v>
      </c>
      <c r="F262" t="s">
        <v>20</v>
      </c>
      <c r="G262" t="s">
        <v>5</v>
      </c>
      <c r="H262">
        <f>IF(Table1[[#This Row],[decision]]="accept",1,0)</f>
        <v>0</v>
      </c>
      <c r="I262">
        <v>0</v>
      </c>
      <c r="J262" t="s">
        <v>107</v>
      </c>
      <c r="K262">
        <v>1664338421</v>
      </c>
      <c r="L262">
        <v>9</v>
      </c>
      <c r="M262" t="str">
        <f>VLOOKUP($F262,Experiment!$A$2:$U$90,MATCH(Results!M$1,Experiment!$A$1:$U$1,0)+1,FALSE)</f>
        <v>I</v>
      </c>
      <c r="N262">
        <f>IF(Table1[[#This Row],[Impact]]="I",0,1)</f>
        <v>0</v>
      </c>
      <c r="O262" s="2">
        <f>VLOOKUP($F262,Experiment!$A$2:$U$90,MATCH(Results!O$1,Experiment!$A$1:$U$1,0),FALSE)</f>
        <v>-50</v>
      </c>
      <c r="P262" s="3">
        <f>VLOOKUP($F262,Experiment!$A$2:$U$90,MATCH(Results!P$1,Experiment!$A$1:$U$1,0),FALSE)</f>
        <v>0.5</v>
      </c>
      <c r="Q262" s="2">
        <f>VLOOKUP($F262,Experiment!$A$2:$U$90,MATCH(Results!Q$1,Experiment!$A$1:$U$1,0),FALSE)</f>
        <v>40</v>
      </c>
      <c r="R262" s="3">
        <f>VLOOKUP($F262,Experiment!$A$2:$U$90,MATCH(Results!R$1,Experiment!$A$1:$U$1,0),FALSE)</f>
        <v>0.5</v>
      </c>
      <c r="S262" s="2">
        <f>VLOOKUP($F262,Experiment!$A$2:$U$90,MATCH(Results!S$1,Experiment!$A$1:$U$1,0),FALSE)</f>
        <v>-5</v>
      </c>
      <c r="T262" s="2">
        <f>VLOOKUP($F262,Experiment!$A$2:$U$90,MATCH(Results!T$1,Experiment!$A$1:$U$1,0),FALSE)</f>
        <v>2025</v>
      </c>
      <c r="U262" s="2">
        <f>VLOOKUP($F262,Experiment!$A$2:$U$90,MATCH(Results!U$1,Experiment!$A$1:$U$1,0),FALSE)</f>
        <v>45</v>
      </c>
      <c r="V262" s="2">
        <f>VLOOKUP($F262,Experiment!$A$2:$U$90,MATCH(Results!V$1,Experiment!$A$1:$U$1,0),FALSE)</f>
        <v>2</v>
      </c>
      <c r="W262" s="3">
        <f>VLOOKUP($F262,Experiment!$A$2:$U$90,MATCH(Results!W$1,Experiment!$A$1:$U$1,0),FALSE)</f>
        <v>0.25</v>
      </c>
      <c r="X262" s="3">
        <f>VLOOKUP($F262,Experiment!$A$2:$U$90,MATCH(Results!X$1,Experiment!$A$1:$U$1,0),FALSE)</f>
        <v>0.75</v>
      </c>
      <c r="Y262" s="2">
        <f>VLOOKUP($F262,Experiment!$A$2:$U$90,MATCH(Results!Y$1,Experiment!$A$1:$U$1,0),FALSE)</f>
        <v>2</v>
      </c>
      <c r="Z262" s="3">
        <f>VLOOKUP($F262,Experiment!$A$2:$U$90,MATCH(Results!Z$1,Experiment!$A$1:$U$1,0),FALSE)</f>
        <v>0.5</v>
      </c>
      <c r="AA262" s="3">
        <f>VLOOKUP($F262,Experiment!$A$2:$U$90,MATCH(Results!AA$1,Experiment!$A$1:$U$1,0),FALSE)</f>
        <v>0.25</v>
      </c>
      <c r="AB262" s="3">
        <f>VLOOKUP($F262,Experiment!$A$2:$U$90,MATCH(Results!AB$1,Experiment!$A$1:$U$1,0),FALSE)</f>
        <v>0.625</v>
      </c>
      <c r="AC262" s="3">
        <f>VLOOKUP($F262,Experiment!$A$2:$U$90,MATCH(Results!AC$1,Experiment!$A$1:$U$1,0),FALSE)</f>
        <v>0.375</v>
      </c>
      <c r="AD262" s="2">
        <f>VLOOKUP($F262,Experiment!$A$2:$U$90,MATCH(Results!AD$1,Experiment!$A$1:$U$1,0),FALSE)</f>
        <v>-16.25</v>
      </c>
      <c r="AE262" s="2">
        <f>VLOOKUP($F262,Experiment!$A$2:$U$90,MATCH(Results!AE$1,Experiment!$A$1:$U$1,0),FALSE)</f>
        <v>1898.4375</v>
      </c>
      <c r="AF262" s="2">
        <f>VLOOKUP($F262,Experiment!$A$2:$U$90,MATCH(Results!AF$1,Experiment!$A$1:$U$1,0),FALSE)</f>
        <v>43.571062644833439</v>
      </c>
      <c r="AG262" s="3">
        <f>VLOOKUP($F262,Experiment!$A$2:$W$90,MATCH(Results!AG$1,Experiment!$A$1:$W$1,0),FALSE)</f>
        <v>0.82730419370997643</v>
      </c>
      <c r="AH262" s="3">
        <f>VLOOKUP($F262,Experiment!$A$2:$W$90,MATCH(Results!AH$1,Experiment!$A$1:$W$1,0),FALSE)</f>
        <v>0.38648875795104182</v>
      </c>
      <c r="AI262" s="3">
        <f>VLOOKUP($F262,Experiment!$A$2:$X$90,MATCH(Results!AI$1,Experiment!$A$1:$X$1,0),FALSE)</f>
        <v>0.61351124204895813</v>
      </c>
      <c r="AJ262" s="2">
        <f>Table1[[#This Row],[Gain]]^Table1[[#This Row],[θ]]</f>
        <v>40</v>
      </c>
      <c r="AK262" s="2">
        <f>-Table1[[#This Row],[λ]]*-Table1[[#This Row],[Loss]]^Table1[[#This Row],[θ]]</f>
        <v>100</v>
      </c>
      <c r="AL262" s="2">
        <f>Table1[[#This Row],[v_n_w_g]]-Table1[[#This Row],[v_n_w_l]]</f>
        <v>-60</v>
      </c>
      <c r="AM262" s="2">
        <f>IF(Table1[[#This Row],[diff_v]]&gt;=1,1,0)</f>
        <v>0</v>
      </c>
    </row>
    <row r="263" spans="1:39" hidden="1" x14ac:dyDescent="0.3">
      <c r="A263">
        <v>33</v>
      </c>
      <c r="B263" t="s">
        <v>44</v>
      </c>
      <c r="C263" s="22">
        <f>VLOOKUP(Table1[[#This Row],[Subject]],'Subject Profile'!$A$2:$E$8,4,FALSE)</f>
        <v>1</v>
      </c>
      <c r="D263" s="22">
        <f>VLOOKUP(Table1[[#This Row],[Subject]],'Subject Profile'!$A$2:$E$8,5,FALSE)</f>
        <v>-2</v>
      </c>
      <c r="E263" t="s">
        <v>49</v>
      </c>
      <c r="F263" t="s">
        <v>24</v>
      </c>
      <c r="G263" t="s">
        <v>7</v>
      </c>
      <c r="H263">
        <f>IF(Table1[[#This Row],[decision]]="accept",1,0)</f>
        <v>1</v>
      </c>
      <c r="I263">
        <v>-10</v>
      </c>
      <c r="J263" t="s">
        <v>107</v>
      </c>
      <c r="K263">
        <v>1664338434</v>
      </c>
      <c r="L263">
        <v>13</v>
      </c>
      <c r="M263" t="str">
        <f>VLOOKUP($F263,Experiment!$A$2:$U$90,MATCH(Results!M$1,Experiment!$A$1:$U$1,0)+1,FALSE)</f>
        <v>I</v>
      </c>
      <c r="N263">
        <f>IF(Table1[[#This Row],[Impact]]="I",0,1)</f>
        <v>0</v>
      </c>
      <c r="O263" s="2">
        <f>VLOOKUP($F263,Experiment!$A$2:$U$90,MATCH(Results!O$1,Experiment!$A$1:$U$1,0),FALSE)</f>
        <v>-10</v>
      </c>
      <c r="P263" s="3">
        <f>VLOOKUP($F263,Experiment!$A$2:$U$90,MATCH(Results!P$1,Experiment!$A$1:$U$1,0),FALSE)</f>
        <v>0.5</v>
      </c>
      <c r="Q263" s="2">
        <f>VLOOKUP($F263,Experiment!$A$2:$U$90,MATCH(Results!Q$1,Experiment!$A$1:$U$1,0),FALSE)</f>
        <v>30</v>
      </c>
      <c r="R263" s="3">
        <f>VLOOKUP($F263,Experiment!$A$2:$U$90,MATCH(Results!R$1,Experiment!$A$1:$U$1,0),FALSE)</f>
        <v>0.5</v>
      </c>
      <c r="S263" s="2">
        <f>VLOOKUP($F263,Experiment!$A$2:$U$90,MATCH(Results!S$1,Experiment!$A$1:$U$1,0),FALSE)</f>
        <v>10</v>
      </c>
      <c r="T263" s="2">
        <f>VLOOKUP($F263,Experiment!$A$2:$U$90,MATCH(Results!T$1,Experiment!$A$1:$U$1,0),FALSE)</f>
        <v>400</v>
      </c>
      <c r="U263" s="2">
        <f>VLOOKUP($F263,Experiment!$A$2:$U$90,MATCH(Results!U$1,Experiment!$A$1:$U$1,0),FALSE)</f>
        <v>20</v>
      </c>
      <c r="V263" s="2">
        <f>VLOOKUP($F263,Experiment!$A$2:$U$90,MATCH(Results!V$1,Experiment!$A$1:$U$1,0),FALSE)</f>
        <v>2</v>
      </c>
      <c r="W263" s="3">
        <f>VLOOKUP($F263,Experiment!$A$2:$U$90,MATCH(Results!W$1,Experiment!$A$1:$U$1,0),FALSE)</f>
        <v>0.25</v>
      </c>
      <c r="X263" s="3">
        <f>VLOOKUP($F263,Experiment!$A$2:$U$90,MATCH(Results!X$1,Experiment!$A$1:$U$1,0),FALSE)</f>
        <v>0.75</v>
      </c>
      <c r="Y263" s="2">
        <f>VLOOKUP($F263,Experiment!$A$2:$U$90,MATCH(Results!Y$1,Experiment!$A$1:$U$1,0),FALSE)</f>
        <v>2</v>
      </c>
      <c r="Z263" s="3">
        <f>VLOOKUP($F263,Experiment!$A$2:$U$90,MATCH(Results!Z$1,Experiment!$A$1:$U$1,0),FALSE)</f>
        <v>0.5</v>
      </c>
      <c r="AA263" s="3">
        <f>VLOOKUP($F263,Experiment!$A$2:$U$90,MATCH(Results!AA$1,Experiment!$A$1:$U$1,0),FALSE)</f>
        <v>0.25</v>
      </c>
      <c r="AB263" s="3">
        <f>VLOOKUP($F263,Experiment!$A$2:$U$90,MATCH(Results!AB$1,Experiment!$A$1:$U$1,0),FALSE)</f>
        <v>0.625</v>
      </c>
      <c r="AC263" s="3">
        <f>VLOOKUP($F263,Experiment!$A$2:$U$90,MATCH(Results!AC$1,Experiment!$A$1:$U$1,0),FALSE)</f>
        <v>0.375</v>
      </c>
      <c r="AD263" s="2">
        <f>VLOOKUP($F263,Experiment!$A$2:$U$90,MATCH(Results!AD$1,Experiment!$A$1:$U$1,0),FALSE)</f>
        <v>5</v>
      </c>
      <c r="AE263" s="2">
        <f>VLOOKUP($F263,Experiment!$A$2:$U$90,MATCH(Results!AE$1,Experiment!$A$1:$U$1,0),FALSE)</f>
        <v>375</v>
      </c>
      <c r="AF263" s="2">
        <f>VLOOKUP($F263,Experiment!$A$2:$U$90,MATCH(Results!AF$1,Experiment!$A$1:$U$1,0),FALSE)</f>
        <v>19.364916731037084</v>
      </c>
      <c r="AG263" s="3">
        <f>VLOOKUP($F263,Experiment!$A$2:$W$90,MATCH(Results!AG$1,Experiment!$A$1:$W$1,0),FALSE)</f>
        <v>0.82730419370997643</v>
      </c>
      <c r="AH263" s="3">
        <f>VLOOKUP($F263,Experiment!$A$2:$W$90,MATCH(Results!AH$1,Experiment!$A$1:$W$1,0),FALSE)</f>
        <v>0.38648875795104182</v>
      </c>
      <c r="AI263" s="3">
        <f>VLOOKUP($F263,Experiment!$A$2:$X$90,MATCH(Results!AI$1,Experiment!$A$1:$X$1,0),FALSE)</f>
        <v>0.61351124204895813</v>
      </c>
      <c r="AJ263" s="2">
        <f>Table1[[#This Row],[Gain]]^Table1[[#This Row],[θ]]</f>
        <v>30</v>
      </c>
      <c r="AK263" s="2">
        <f>-Table1[[#This Row],[λ]]*-Table1[[#This Row],[Loss]]^Table1[[#This Row],[θ]]</f>
        <v>20</v>
      </c>
      <c r="AL263" s="2">
        <f>Table1[[#This Row],[v_n_w_g]]-Table1[[#This Row],[v_n_w_l]]</f>
        <v>10</v>
      </c>
      <c r="AM263" s="2">
        <f>IF(Table1[[#This Row],[diff_v]]&gt;=1,1,0)</f>
        <v>1</v>
      </c>
    </row>
    <row r="264" spans="1:39" hidden="1" x14ac:dyDescent="0.3">
      <c r="A264">
        <v>34</v>
      </c>
      <c r="B264" t="s">
        <v>44</v>
      </c>
      <c r="C264" s="22">
        <f>VLOOKUP(Table1[[#This Row],[Subject]],'Subject Profile'!$A$2:$E$8,4,FALSE)</f>
        <v>1</v>
      </c>
      <c r="D264" s="22">
        <f>VLOOKUP(Table1[[#This Row],[Subject]],'Subject Profile'!$A$2:$E$8,5,FALSE)</f>
        <v>-2</v>
      </c>
      <c r="E264" t="s">
        <v>49</v>
      </c>
      <c r="F264" t="s">
        <v>25</v>
      </c>
      <c r="G264" t="s">
        <v>5</v>
      </c>
      <c r="H264">
        <f>IF(Table1[[#This Row],[decision]]="accept",1,0)</f>
        <v>0</v>
      </c>
      <c r="I264">
        <v>0</v>
      </c>
      <c r="J264" t="s">
        <v>107</v>
      </c>
      <c r="K264">
        <v>1664338441</v>
      </c>
      <c r="L264">
        <v>7</v>
      </c>
      <c r="M264" t="str">
        <f>VLOOKUP($F264,Experiment!$A$2:$U$90,MATCH(Results!M$1,Experiment!$A$1:$U$1,0)+1,FALSE)</f>
        <v>I</v>
      </c>
      <c r="N264">
        <f>IF(Table1[[#This Row],[Impact]]="I",0,1)</f>
        <v>0</v>
      </c>
      <c r="O264" s="2">
        <f>VLOOKUP($F264,Experiment!$A$2:$U$90,MATCH(Results!O$1,Experiment!$A$1:$U$1,0),FALSE)</f>
        <v>-90</v>
      </c>
      <c r="P264" s="3">
        <f>VLOOKUP($F264,Experiment!$A$2:$U$90,MATCH(Results!P$1,Experiment!$A$1:$U$1,0),FALSE)</f>
        <v>0.5</v>
      </c>
      <c r="Q264" s="2">
        <f>VLOOKUP($F264,Experiment!$A$2:$U$90,MATCH(Results!Q$1,Experiment!$A$1:$U$1,0),FALSE)</f>
        <v>90</v>
      </c>
      <c r="R264" s="3">
        <f>VLOOKUP($F264,Experiment!$A$2:$U$90,MATCH(Results!R$1,Experiment!$A$1:$U$1,0),FALSE)</f>
        <v>0.5</v>
      </c>
      <c r="S264" s="2">
        <f>VLOOKUP($F264,Experiment!$A$2:$U$90,MATCH(Results!S$1,Experiment!$A$1:$U$1,0),FALSE)</f>
        <v>0</v>
      </c>
      <c r="T264" s="2">
        <f>VLOOKUP($F264,Experiment!$A$2:$U$90,MATCH(Results!T$1,Experiment!$A$1:$U$1,0),FALSE)</f>
        <v>8100</v>
      </c>
      <c r="U264" s="2">
        <f>VLOOKUP($F264,Experiment!$A$2:$U$90,MATCH(Results!U$1,Experiment!$A$1:$U$1,0),FALSE)</f>
        <v>90</v>
      </c>
      <c r="V264" s="2">
        <f>VLOOKUP($F264,Experiment!$A$2:$U$90,MATCH(Results!V$1,Experiment!$A$1:$U$1,0),FALSE)</f>
        <v>2</v>
      </c>
      <c r="W264" s="3">
        <f>VLOOKUP($F264,Experiment!$A$2:$U$90,MATCH(Results!W$1,Experiment!$A$1:$U$1,0),FALSE)</f>
        <v>0.25</v>
      </c>
      <c r="X264" s="3">
        <f>VLOOKUP($F264,Experiment!$A$2:$U$90,MATCH(Results!X$1,Experiment!$A$1:$U$1,0),FALSE)</f>
        <v>0.75</v>
      </c>
      <c r="Y264" s="2">
        <f>VLOOKUP($F264,Experiment!$A$2:$U$90,MATCH(Results!Y$1,Experiment!$A$1:$U$1,0),FALSE)</f>
        <v>2</v>
      </c>
      <c r="Z264" s="3">
        <f>VLOOKUP($F264,Experiment!$A$2:$U$90,MATCH(Results!Z$1,Experiment!$A$1:$U$1,0),FALSE)</f>
        <v>0.5</v>
      </c>
      <c r="AA264" s="3">
        <f>VLOOKUP($F264,Experiment!$A$2:$U$90,MATCH(Results!AA$1,Experiment!$A$1:$U$1,0),FALSE)</f>
        <v>0.25</v>
      </c>
      <c r="AB264" s="3">
        <f>VLOOKUP($F264,Experiment!$A$2:$U$90,MATCH(Results!AB$1,Experiment!$A$1:$U$1,0),FALSE)</f>
        <v>0.625</v>
      </c>
      <c r="AC264" s="3">
        <f>VLOOKUP($F264,Experiment!$A$2:$U$90,MATCH(Results!AC$1,Experiment!$A$1:$U$1,0),FALSE)</f>
        <v>0.375</v>
      </c>
      <c r="AD264" s="2">
        <f>VLOOKUP($F264,Experiment!$A$2:$U$90,MATCH(Results!AD$1,Experiment!$A$1:$U$1,0),FALSE)</f>
        <v>-22.5</v>
      </c>
      <c r="AE264" s="2">
        <f>VLOOKUP($F264,Experiment!$A$2:$U$90,MATCH(Results!AE$1,Experiment!$A$1:$U$1,0),FALSE)</f>
        <v>7593.75</v>
      </c>
      <c r="AF264" s="2">
        <f>VLOOKUP($F264,Experiment!$A$2:$U$90,MATCH(Results!AF$1,Experiment!$A$1:$U$1,0),FALSE)</f>
        <v>87.142125289666879</v>
      </c>
      <c r="AG264" s="3">
        <f>VLOOKUP($F264,Experiment!$A$2:$W$90,MATCH(Results!AG$1,Experiment!$A$1:$W$1,0),FALSE)</f>
        <v>0.82730419370997643</v>
      </c>
      <c r="AH264" s="3">
        <f>VLOOKUP($F264,Experiment!$A$2:$W$90,MATCH(Results!AH$1,Experiment!$A$1:$W$1,0),FALSE)</f>
        <v>0.38648875795104182</v>
      </c>
      <c r="AI264" s="3">
        <f>VLOOKUP($F264,Experiment!$A$2:$X$90,MATCH(Results!AI$1,Experiment!$A$1:$X$1,0),FALSE)</f>
        <v>0.61351124204895813</v>
      </c>
      <c r="AJ264" s="2">
        <f>Table1[[#This Row],[Gain]]^Table1[[#This Row],[θ]]</f>
        <v>90</v>
      </c>
      <c r="AK264" s="2">
        <f>-Table1[[#This Row],[λ]]*-Table1[[#This Row],[Loss]]^Table1[[#This Row],[θ]]</f>
        <v>180</v>
      </c>
      <c r="AL264" s="2">
        <f>Table1[[#This Row],[v_n_w_g]]-Table1[[#This Row],[v_n_w_l]]</f>
        <v>-90</v>
      </c>
      <c r="AM264" s="2">
        <f>IF(Table1[[#This Row],[diff_v]]&gt;=1,1,0)</f>
        <v>0</v>
      </c>
    </row>
    <row r="265" spans="1:39" hidden="1" x14ac:dyDescent="0.3">
      <c r="A265">
        <v>35</v>
      </c>
      <c r="B265" t="s">
        <v>44</v>
      </c>
      <c r="C265" s="22">
        <f>VLOOKUP(Table1[[#This Row],[Subject]],'Subject Profile'!$A$2:$E$8,4,FALSE)</f>
        <v>1</v>
      </c>
      <c r="D265" s="22">
        <f>VLOOKUP(Table1[[#This Row],[Subject]],'Subject Profile'!$A$2:$E$8,5,FALSE)</f>
        <v>-2</v>
      </c>
      <c r="E265" t="s">
        <v>49</v>
      </c>
      <c r="F265" t="s">
        <v>26</v>
      </c>
      <c r="G265" t="s">
        <v>5</v>
      </c>
      <c r="H265">
        <f>IF(Table1[[#This Row],[decision]]="accept",1,0)</f>
        <v>0</v>
      </c>
      <c r="I265">
        <v>0</v>
      </c>
      <c r="J265" t="s">
        <v>107</v>
      </c>
      <c r="K265">
        <v>1664338456</v>
      </c>
      <c r="L265">
        <v>15</v>
      </c>
      <c r="M265" t="str">
        <f>VLOOKUP($F265,Experiment!$A$2:$U$90,MATCH(Results!M$1,Experiment!$A$1:$U$1,0)+1,FALSE)</f>
        <v>I</v>
      </c>
      <c r="N265">
        <f>IF(Table1[[#This Row],[Impact]]="I",0,1)</f>
        <v>0</v>
      </c>
      <c r="O265" s="2">
        <f>VLOOKUP($F265,Experiment!$A$2:$U$90,MATCH(Results!O$1,Experiment!$A$1:$U$1,0),FALSE)</f>
        <v>-90</v>
      </c>
      <c r="P265" s="3">
        <f>VLOOKUP($F265,Experiment!$A$2:$U$90,MATCH(Results!P$1,Experiment!$A$1:$U$1,0),FALSE)</f>
        <v>0.5</v>
      </c>
      <c r="Q265" s="2">
        <f>VLOOKUP($F265,Experiment!$A$2:$U$90,MATCH(Results!Q$1,Experiment!$A$1:$U$1,0),FALSE)</f>
        <v>80</v>
      </c>
      <c r="R265" s="3">
        <f>VLOOKUP($F265,Experiment!$A$2:$U$90,MATCH(Results!R$1,Experiment!$A$1:$U$1,0),FALSE)</f>
        <v>0.5</v>
      </c>
      <c r="S265" s="2">
        <f>VLOOKUP($F265,Experiment!$A$2:$U$90,MATCH(Results!S$1,Experiment!$A$1:$U$1,0),FALSE)</f>
        <v>-5</v>
      </c>
      <c r="T265" s="2">
        <f>VLOOKUP($F265,Experiment!$A$2:$U$90,MATCH(Results!T$1,Experiment!$A$1:$U$1,0),FALSE)</f>
        <v>7225</v>
      </c>
      <c r="U265" s="2">
        <f>VLOOKUP($F265,Experiment!$A$2:$U$90,MATCH(Results!U$1,Experiment!$A$1:$U$1,0),FALSE)</f>
        <v>85</v>
      </c>
      <c r="V265" s="2">
        <f>VLOOKUP($F265,Experiment!$A$2:$U$90,MATCH(Results!V$1,Experiment!$A$1:$U$1,0),FALSE)</f>
        <v>2</v>
      </c>
      <c r="W265" s="3">
        <f>VLOOKUP($F265,Experiment!$A$2:$U$90,MATCH(Results!W$1,Experiment!$A$1:$U$1,0),FALSE)</f>
        <v>0.25</v>
      </c>
      <c r="X265" s="3">
        <f>VLOOKUP($F265,Experiment!$A$2:$U$90,MATCH(Results!X$1,Experiment!$A$1:$U$1,0),FALSE)</f>
        <v>0.75</v>
      </c>
      <c r="Y265" s="2">
        <f>VLOOKUP($F265,Experiment!$A$2:$U$90,MATCH(Results!Y$1,Experiment!$A$1:$U$1,0),FALSE)</f>
        <v>2</v>
      </c>
      <c r="Z265" s="3">
        <f>VLOOKUP($F265,Experiment!$A$2:$U$90,MATCH(Results!Z$1,Experiment!$A$1:$U$1,0),FALSE)</f>
        <v>0.5</v>
      </c>
      <c r="AA265" s="3">
        <f>VLOOKUP($F265,Experiment!$A$2:$U$90,MATCH(Results!AA$1,Experiment!$A$1:$U$1,0),FALSE)</f>
        <v>0.25</v>
      </c>
      <c r="AB265" s="3">
        <f>VLOOKUP($F265,Experiment!$A$2:$U$90,MATCH(Results!AB$1,Experiment!$A$1:$U$1,0),FALSE)</f>
        <v>0.625</v>
      </c>
      <c r="AC265" s="3">
        <f>VLOOKUP($F265,Experiment!$A$2:$U$90,MATCH(Results!AC$1,Experiment!$A$1:$U$1,0),FALSE)</f>
        <v>0.375</v>
      </c>
      <c r="AD265" s="2">
        <f>VLOOKUP($F265,Experiment!$A$2:$U$90,MATCH(Results!AD$1,Experiment!$A$1:$U$1,0),FALSE)</f>
        <v>-26.25</v>
      </c>
      <c r="AE265" s="2">
        <f>VLOOKUP($F265,Experiment!$A$2:$U$90,MATCH(Results!AE$1,Experiment!$A$1:$U$1,0),FALSE)</f>
        <v>6773.4375</v>
      </c>
      <c r="AF265" s="2">
        <f>VLOOKUP($F265,Experiment!$A$2:$U$90,MATCH(Results!AF$1,Experiment!$A$1:$U$1,0),FALSE)</f>
        <v>82.300896106907615</v>
      </c>
      <c r="AG265" s="3">
        <f>VLOOKUP($F265,Experiment!$A$2:$W$90,MATCH(Results!AG$1,Experiment!$A$1:$W$1,0),FALSE)</f>
        <v>0.82730419370997643</v>
      </c>
      <c r="AH265" s="3">
        <f>VLOOKUP($F265,Experiment!$A$2:$W$90,MATCH(Results!AH$1,Experiment!$A$1:$W$1,0),FALSE)</f>
        <v>0.38648875795104182</v>
      </c>
      <c r="AI265" s="3">
        <f>VLOOKUP($F265,Experiment!$A$2:$X$90,MATCH(Results!AI$1,Experiment!$A$1:$X$1,0),FALSE)</f>
        <v>0.61351124204895813</v>
      </c>
      <c r="AJ265" s="2">
        <f>Table1[[#This Row],[Gain]]^Table1[[#This Row],[θ]]</f>
        <v>80</v>
      </c>
      <c r="AK265" s="2">
        <f>-Table1[[#This Row],[λ]]*-Table1[[#This Row],[Loss]]^Table1[[#This Row],[θ]]</f>
        <v>180</v>
      </c>
      <c r="AL265" s="2">
        <f>Table1[[#This Row],[v_n_w_g]]-Table1[[#This Row],[v_n_w_l]]</f>
        <v>-100</v>
      </c>
      <c r="AM265" s="2">
        <f>IF(Table1[[#This Row],[diff_v]]&gt;=1,1,0)</f>
        <v>0</v>
      </c>
    </row>
    <row r="266" spans="1:39" hidden="1" x14ac:dyDescent="0.3">
      <c r="A266">
        <v>36</v>
      </c>
      <c r="B266" t="s">
        <v>44</v>
      </c>
      <c r="C266" s="22">
        <f>VLOOKUP(Table1[[#This Row],[Subject]],'Subject Profile'!$A$2:$E$8,4,FALSE)</f>
        <v>1</v>
      </c>
      <c r="D266" s="22">
        <f>VLOOKUP(Table1[[#This Row],[Subject]],'Subject Profile'!$A$2:$E$8,5,FALSE)</f>
        <v>-2</v>
      </c>
      <c r="E266" t="s">
        <v>49</v>
      </c>
      <c r="F266" t="s">
        <v>27</v>
      </c>
      <c r="G266" t="s">
        <v>5</v>
      </c>
      <c r="H266">
        <f>IF(Table1[[#This Row],[decision]]="accept",1,0)</f>
        <v>0</v>
      </c>
      <c r="I266">
        <v>0</v>
      </c>
      <c r="J266" t="s">
        <v>107</v>
      </c>
      <c r="K266">
        <v>1664338476</v>
      </c>
      <c r="L266">
        <v>20</v>
      </c>
      <c r="M266" t="str">
        <f>VLOOKUP($F266,Experiment!$A$2:$U$90,MATCH(Results!M$1,Experiment!$A$1:$U$1,0)+1,FALSE)</f>
        <v>I</v>
      </c>
      <c r="N266">
        <f>IF(Table1[[#This Row],[Impact]]="I",0,1)</f>
        <v>0</v>
      </c>
      <c r="O266" s="2">
        <f>VLOOKUP($F266,Experiment!$A$2:$U$90,MATCH(Results!O$1,Experiment!$A$1:$U$1,0),FALSE)</f>
        <v>-10</v>
      </c>
      <c r="P266" s="3">
        <f>VLOOKUP($F266,Experiment!$A$2:$U$90,MATCH(Results!P$1,Experiment!$A$1:$U$1,0),FALSE)</f>
        <v>0.5</v>
      </c>
      <c r="Q266" s="2">
        <f>VLOOKUP($F266,Experiment!$A$2:$U$90,MATCH(Results!Q$1,Experiment!$A$1:$U$1,0),FALSE)</f>
        <v>10</v>
      </c>
      <c r="R266" s="3">
        <f>VLOOKUP($F266,Experiment!$A$2:$U$90,MATCH(Results!R$1,Experiment!$A$1:$U$1,0),FALSE)</f>
        <v>0.5</v>
      </c>
      <c r="S266" s="2">
        <f>VLOOKUP($F266,Experiment!$A$2:$U$90,MATCH(Results!S$1,Experiment!$A$1:$U$1,0),FALSE)</f>
        <v>0</v>
      </c>
      <c r="T266" s="2">
        <f>VLOOKUP($F266,Experiment!$A$2:$U$90,MATCH(Results!T$1,Experiment!$A$1:$U$1,0),FALSE)</f>
        <v>100</v>
      </c>
      <c r="U266" s="2">
        <f>VLOOKUP($F266,Experiment!$A$2:$U$90,MATCH(Results!U$1,Experiment!$A$1:$U$1,0),FALSE)</f>
        <v>10</v>
      </c>
      <c r="V266" s="2">
        <f>VLOOKUP($F266,Experiment!$A$2:$U$90,MATCH(Results!V$1,Experiment!$A$1:$U$1,0),FALSE)</f>
        <v>4</v>
      </c>
      <c r="W266" s="3">
        <f>VLOOKUP($F266,Experiment!$A$2:$U$90,MATCH(Results!W$1,Experiment!$A$1:$U$1,0),FALSE)</f>
        <v>0.75</v>
      </c>
      <c r="X266" s="3">
        <f>VLOOKUP($F266,Experiment!$A$2:$U$90,MATCH(Results!X$1,Experiment!$A$1:$U$1,0),FALSE)</f>
        <v>0.25</v>
      </c>
      <c r="Y266" s="2">
        <f>VLOOKUP($F266,Experiment!$A$2:$U$90,MATCH(Results!Y$1,Experiment!$A$1:$U$1,0),FALSE)</f>
        <v>1</v>
      </c>
      <c r="Z266" s="3">
        <f>VLOOKUP($F266,Experiment!$A$2:$U$90,MATCH(Results!Z$1,Experiment!$A$1:$U$1,0),FALSE)</f>
        <v>0.2</v>
      </c>
      <c r="AA266" s="3">
        <f>VLOOKUP($F266,Experiment!$A$2:$U$90,MATCH(Results!AA$1,Experiment!$A$1:$U$1,0),FALSE)</f>
        <v>4.9999999999999989E-2</v>
      </c>
      <c r="AB266" s="3">
        <f>VLOOKUP($F266,Experiment!$A$2:$U$90,MATCH(Results!AB$1,Experiment!$A$1:$U$1,0),FALSE)</f>
        <v>0.57499999999999996</v>
      </c>
      <c r="AC266" s="3">
        <f>VLOOKUP($F266,Experiment!$A$2:$U$90,MATCH(Results!AC$1,Experiment!$A$1:$U$1,0),FALSE)</f>
        <v>0.42500000000000004</v>
      </c>
      <c r="AD266" s="2">
        <f>VLOOKUP($F266,Experiment!$A$2:$U$90,MATCH(Results!AD$1,Experiment!$A$1:$U$1,0),FALSE)</f>
        <v>-1.5</v>
      </c>
      <c r="AE266" s="2">
        <f>VLOOKUP($F266,Experiment!$A$2:$U$90,MATCH(Results!AE$1,Experiment!$A$1:$U$1,0),FALSE)</f>
        <v>97.75</v>
      </c>
      <c r="AF266" s="2">
        <f>VLOOKUP($F266,Experiment!$A$2:$U$90,MATCH(Results!AF$1,Experiment!$A$1:$U$1,0),FALSE)</f>
        <v>9.8868599666425947</v>
      </c>
      <c r="AG266" s="3">
        <f>VLOOKUP($F266,Experiment!$A$2:$W$90,MATCH(Results!AG$1,Experiment!$A$1:$W$1,0),FALSE)</f>
        <v>0.89414323918902561</v>
      </c>
      <c r="AH266" s="3">
        <f>VLOOKUP($F266,Experiment!$A$2:$W$90,MATCH(Results!AH$1,Experiment!$A$1:$W$1,0),FALSE)</f>
        <v>0.42914847753168511</v>
      </c>
      <c r="AI266" s="3">
        <f>VLOOKUP($F266,Experiment!$A$2:$X$90,MATCH(Results!AI$1,Experiment!$A$1:$X$1,0),FALSE)</f>
        <v>0.57085152246831483</v>
      </c>
      <c r="AJ266" s="2">
        <f>Table1[[#This Row],[Gain]]^Table1[[#This Row],[θ]]</f>
        <v>10</v>
      </c>
      <c r="AK266" s="2">
        <f>-Table1[[#This Row],[λ]]*-Table1[[#This Row],[Loss]]^Table1[[#This Row],[θ]]</f>
        <v>20</v>
      </c>
      <c r="AL266" s="2">
        <f>Table1[[#This Row],[v_n_w_g]]-Table1[[#This Row],[v_n_w_l]]</f>
        <v>-10</v>
      </c>
      <c r="AM266" s="2">
        <f>IF(Table1[[#This Row],[diff_v]]&gt;=1,1,0)</f>
        <v>0</v>
      </c>
    </row>
    <row r="267" spans="1:39" hidden="1" x14ac:dyDescent="0.3">
      <c r="A267">
        <v>0</v>
      </c>
      <c r="B267" t="s">
        <v>44</v>
      </c>
      <c r="C267" s="22">
        <f>VLOOKUP(Table1[[#This Row],[Subject]],'Subject Profile'!$A$2:$E$8,4,FALSE)</f>
        <v>1</v>
      </c>
      <c r="D267" s="22">
        <f>VLOOKUP(Table1[[#This Row],[Subject]],'Subject Profile'!$A$2:$E$8,5,FALSE)</f>
        <v>-2</v>
      </c>
      <c r="E267" t="s">
        <v>108</v>
      </c>
      <c r="F267" t="s">
        <v>54</v>
      </c>
      <c r="G267" t="s">
        <v>5</v>
      </c>
      <c r="H267">
        <f>IF(Table1[[#This Row],[decision]]="accept",1,0)</f>
        <v>0</v>
      </c>
      <c r="I267">
        <v>0</v>
      </c>
      <c r="J267">
        <v>100</v>
      </c>
      <c r="K267">
        <v>1664339056</v>
      </c>
      <c r="L267" t="s">
        <v>136</v>
      </c>
      <c r="M267" t="str">
        <f>VLOOKUP($F267,Experiment!$A$2:$U$90,MATCH(Results!M$1,Experiment!$A$1:$U$1,0)+1,FALSE)</f>
        <v>I</v>
      </c>
      <c r="N267">
        <f>IF(Table1[[#This Row],[Impact]]="I",0,1)</f>
        <v>0</v>
      </c>
      <c r="O267" s="2">
        <f>VLOOKUP($F267,Experiment!$A$2:$U$90,MATCH(Results!O$1,Experiment!$A$1:$U$1,0),FALSE)</f>
        <v>-50</v>
      </c>
      <c r="P267" s="3">
        <f>VLOOKUP($F267,Experiment!$A$2:$U$90,MATCH(Results!P$1,Experiment!$A$1:$U$1,0),FALSE)</f>
        <v>0.5</v>
      </c>
      <c r="Q267" s="2">
        <f>VLOOKUP($F267,Experiment!$A$2:$U$90,MATCH(Results!Q$1,Experiment!$A$1:$U$1,0),FALSE)</f>
        <v>40</v>
      </c>
      <c r="R267" s="3">
        <f>VLOOKUP($F267,Experiment!$A$2:$U$90,MATCH(Results!R$1,Experiment!$A$1:$U$1,0),FALSE)</f>
        <v>0.5</v>
      </c>
      <c r="S267" s="2">
        <f>VLOOKUP($F267,Experiment!$A$2:$U$90,MATCH(Results!S$1,Experiment!$A$1:$U$1,0),FALSE)</f>
        <v>-5</v>
      </c>
      <c r="T267" s="2">
        <f>VLOOKUP($F267,Experiment!$A$2:$U$90,MATCH(Results!T$1,Experiment!$A$1:$U$1,0),FALSE)</f>
        <v>2025</v>
      </c>
      <c r="U267" s="2">
        <f>VLOOKUP($F267,Experiment!$A$2:$U$90,MATCH(Results!U$1,Experiment!$A$1:$U$1,0),FALSE)</f>
        <v>45</v>
      </c>
      <c r="V267" s="2">
        <f>VLOOKUP($F267,Experiment!$A$2:$U$90,MATCH(Results!V$1,Experiment!$A$1:$U$1,0),FALSE)</f>
        <v>4</v>
      </c>
      <c r="W267" s="3">
        <f>VLOOKUP($F267,Experiment!$A$2:$U$90,MATCH(Results!W$1,Experiment!$A$1:$U$1,0),FALSE)</f>
        <v>0.25</v>
      </c>
      <c r="X267" s="3">
        <f>VLOOKUP($F267,Experiment!$A$2:$U$90,MATCH(Results!X$1,Experiment!$A$1:$U$1,0),FALSE)</f>
        <v>0.75</v>
      </c>
      <c r="Y267" s="2">
        <f>VLOOKUP($F267,Experiment!$A$2:$U$90,MATCH(Results!Y$1,Experiment!$A$1:$U$1,0),FALSE)</f>
        <v>1</v>
      </c>
      <c r="Z267" s="3">
        <f>VLOOKUP($F267,Experiment!$A$2:$U$90,MATCH(Results!Z$1,Experiment!$A$1:$U$1,0),FALSE)</f>
        <v>0.25</v>
      </c>
      <c r="AA267" s="3">
        <f>VLOOKUP($F267,Experiment!$A$2:$U$90,MATCH(Results!AA$1,Experiment!$A$1:$U$1,0),FALSE)</f>
        <v>0.5</v>
      </c>
      <c r="AB267" s="3">
        <f>VLOOKUP($F267,Experiment!$A$2:$U$90,MATCH(Results!AB$1,Experiment!$A$1:$U$1,0),FALSE)</f>
        <v>0.375</v>
      </c>
      <c r="AC267" s="3">
        <f>VLOOKUP($F267,Experiment!$A$2:$U$90,MATCH(Results!AC$1,Experiment!$A$1:$U$1,0),FALSE)</f>
        <v>0.625</v>
      </c>
      <c r="AD267" s="2">
        <f>VLOOKUP($F267,Experiment!$A$2:$U$90,MATCH(Results!AD$1,Experiment!$A$1:$U$1,0),FALSE)</f>
        <v>6.25</v>
      </c>
      <c r="AE267" s="2">
        <f>VLOOKUP($F267,Experiment!$A$2:$U$90,MATCH(Results!AE$1,Experiment!$A$1:$U$1,0),FALSE)</f>
        <v>1898.4375</v>
      </c>
      <c r="AF267" s="2">
        <f>VLOOKUP($F267,Experiment!$A$2:$U$90,MATCH(Results!AF$1,Experiment!$A$1:$U$1,0),FALSE)</f>
        <v>43.571062644833439</v>
      </c>
      <c r="AG267" s="3">
        <f>VLOOKUP($F267,Experiment!$A$2:$W$90,MATCH(Results!AG$1,Experiment!$A$1:$W$1,0),FALSE)</f>
        <v>1</v>
      </c>
      <c r="AH267" s="3">
        <f>VLOOKUP($F267,Experiment!$A$2:$W$90,MATCH(Results!AH$1,Experiment!$A$1:$W$1,0),FALSE)</f>
        <v>0.625</v>
      </c>
      <c r="AI267" s="3">
        <f>VLOOKUP($F267,Experiment!$A$2:$X$90,MATCH(Results!AI$1,Experiment!$A$1:$X$1,0),FALSE)</f>
        <v>0.375</v>
      </c>
      <c r="AJ267" s="2">
        <f>Table1[[#This Row],[Gain]]^Table1[[#This Row],[θ]]</f>
        <v>40</v>
      </c>
      <c r="AK267" s="2">
        <f>-Table1[[#This Row],[λ]]*-Table1[[#This Row],[Loss]]^Table1[[#This Row],[θ]]</f>
        <v>100</v>
      </c>
      <c r="AL267" s="2">
        <f>Table1[[#This Row],[v_n_w_g]]-Table1[[#This Row],[v_n_w_l]]</f>
        <v>-60</v>
      </c>
      <c r="AM267" s="2">
        <f>IF(Table1[[#This Row],[diff_v]]&gt;=1,1,0)</f>
        <v>0</v>
      </c>
    </row>
    <row r="268" spans="1:39" hidden="1" x14ac:dyDescent="0.3">
      <c r="A268">
        <v>1</v>
      </c>
      <c r="B268" t="s">
        <v>44</v>
      </c>
      <c r="C268" s="22">
        <f>VLOOKUP(Table1[[#This Row],[Subject]],'Subject Profile'!$A$2:$E$8,4,FALSE)</f>
        <v>1</v>
      </c>
      <c r="D268" s="22">
        <f>VLOOKUP(Table1[[#This Row],[Subject]],'Subject Profile'!$A$2:$E$8,5,FALSE)</f>
        <v>-2</v>
      </c>
      <c r="E268" t="s">
        <v>108</v>
      </c>
      <c r="F268" t="s">
        <v>78</v>
      </c>
      <c r="G268" t="s">
        <v>5</v>
      </c>
      <c r="H268">
        <f>IF(Table1[[#This Row],[decision]]="accept",1,0)</f>
        <v>0</v>
      </c>
      <c r="I268">
        <v>0</v>
      </c>
      <c r="J268">
        <v>100</v>
      </c>
      <c r="K268">
        <v>1664339068</v>
      </c>
      <c r="L268">
        <v>12</v>
      </c>
      <c r="M268" t="str">
        <f>VLOOKUP($F268,Experiment!$A$2:$U$90,MATCH(Results!M$1,Experiment!$A$1:$U$1,0)+1,FALSE)</f>
        <v>G</v>
      </c>
      <c r="N268">
        <f>IF(Table1[[#This Row],[Impact]]="I",0,1)</f>
        <v>1</v>
      </c>
      <c r="O268" s="2">
        <f>VLOOKUP($F268,Experiment!$A$2:$U$90,MATCH(Results!O$1,Experiment!$A$1:$U$1,0),FALSE)</f>
        <v>-90</v>
      </c>
      <c r="P268" s="3">
        <f>VLOOKUP($F268,Experiment!$A$2:$U$90,MATCH(Results!P$1,Experiment!$A$1:$U$1,0),FALSE)</f>
        <v>0.5</v>
      </c>
      <c r="Q268" s="2">
        <f>VLOOKUP($F268,Experiment!$A$2:$U$90,MATCH(Results!Q$1,Experiment!$A$1:$U$1,0),FALSE)</f>
        <v>80</v>
      </c>
      <c r="R268" s="3">
        <f>VLOOKUP($F268,Experiment!$A$2:$U$90,MATCH(Results!R$1,Experiment!$A$1:$U$1,0),FALSE)</f>
        <v>0.5</v>
      </c>
      <c r="S268" s="2">
        <f>VLOOKUP($F268,Experiment!$A$2:$U$90,MATCH(Results!S$1,Experiment!$A$1:$U$1,0),FALSE)</f>
        <v>-5</v>
      </c>
      <c r="T268" s="2">
        <f>VLOOKUP($F268,Experiment!$A$2:$U$90,MATCH(Results!T$1,Experiment!$A$1:$U$1,0),FALSE)</f>
        <v>7225</v>
      </c>
      <c r="U268" s="2">
        <f>VLOOKUP($F268,Experiment!$A$2:$U$90,MATCH(Results!U$1,Experiment!$A$1:$U$1,0),FALSE)</f>
        <v>85</v>
      </c>
      <c r="V268" s="2">
        <f>VLOOKUP($F268,Experiment!$A$2:$U$90,MATCH(Results!V$1,Experiment!$A$1:$U$1,0),FALSE)</f>
        <v>2</v>
      </c>
      <c r="W268" s="3">
        <f>VLOOKUP($F268,Experiment!$A$2:$U$90,MATCH(Results!W$1,Experiment!$A$1:$U$1,0),FALSE)</f>
        <v>0.25</v>
      </c>
      <c r="X268" s="3">
        <f>VLOOKUP($F268,Experiment!$A$2:$U$90,MATCH(Results!X$1,Experiment!$A$1:$U$1,0),FALSE)</f>
        <v>0.75</v>
      </c>
      <c r="Y268" s="2">
        <f>VLOOKUP($F268,Experiment!$A$2:$U$90,MATCH(Results!Y$1,Experiment!$A$1:$U$1,0),FALSE)</f>
        <v>2</v>
      </c>
      <c r="Z268" s="3">
        <f>VLOOKUP($F268,Experiment!$A$2:$U$90,MATCH(Results!Z$1,Experiment!$A$1:$U$1,0),FALSE)</f>
        <v>0.5</v>
      </c>
      <c r="AA268" s="3">
        <f>VLOOKUP($F268,Experiment!$A$2:$U$90,MATCH(Results!AA$1,Experiment!$A$1:$U$1,0),FALSE)</f>
        <v>0.25</v>
      </c>
      <c r="AB268" s="3">
        <f>VLOOKUP($F268,Experiment!$A$2:$U$90,MATCH(Results!AB$1,Experiment!$A$1:$U$1,0),FALSE)</f>
        <v>0.625</v>
      </c>
      <c r="AC268" s="3">
        <f>VLOOKUP($F268,Experiment!$A$2:$U$90,MATCH(Results!AC$1,Experiment!$A$1:$U$1,0),FALSE)</f>
        <v>0.375</v>
      </c>
      <c r="AD268" s="2">
        <f>VLOOKUP($F268,Experiment!$A$2:$U$90,MATCH(Results!AD$1,Experiment!$A$1:$U$1,0),FALSE)</f>
        <v>-26.25</v>
      </c>
      <c r="AE268" s="2">
        <f>VLOOKUP($F268,Experiment!$A$2:$U$90,MATCH(Results!AE$1,Experiment!$A$1:$U$1,0),FALSE)</f>
        <v>6773.4375</v>
      </c>
      <c r="AF268" s="2">
        <f>VLOOKUP($F268,Experiment!$A$2:$U$90,MATCH(Results!AF$1,Experiment!$A$1:$U$1,0),FALSE)</f>
        <v>82.300896106907615</v>
      </c>
      <c r="AG268" s="3">
        <f>VLOOKUP($F268,Experiment!$A$2:$W$90,MATCH(Results!AG$1,Experiment!$A$1:$W$1,0),FALSE)</f>
        <v>0.82730419370997643</v>
      </c>
      <c r="AH268" s="3">
        <f>VLOOKUP($F268,Experiment!$A$2:$W$90,MATCH(Results!AH$1,Experiment!$A$1:$W$1,0),FALSE)</f>
        <v>0.38648875795104182</v>
      </c>
      <c r="AI268" s="3">
        <f>VLOOKUP($F268,Experiment!$A$2:$X$90,MATCH(Results!AI$1,Experiment!$A$1:$X$1,0),FALSE)</f>
        <v>0.61351124204895813</v>
      </c>
      <c r="AJ268" s="2">
        <f>Table1[[#This Row],[Gain]]^Table1[[#This Row],[θ]]</f>
        <v>80</v>
      </c>
      <c r="AK268" s="2">
        <f>-Table1[[#This Row],[λ]]*-Table1[[#This Row],[Loss]]^Table1[[#This Row],[θ]]</f>
        <v>180</v>
      </c>
      <c r="AL268" s="2">
        <f>Table1[[#This Row],[v_n_w_g]]-Table1[[#This Row],[v_n_w_l]]</f>
        <v>-100</v>
      </c>
      <c r="AM268" s="2">
        <f>IF(Table1[[#This Row],[diff_v]]&gt;=1,1,0)</f>
        <v>0</v>
      </c>
    </row>
    <row r="269" spans="1:39" hidden="1" x14ac:dyDescent="0.3">
      <c r="A269">
        <v>2</v>
      </c>
      <c r="B269" t="s">
        <v>44</v>
      </c>
      <c r="C269" s="22">
        <f>VLOOKUP(Table1[[#This Row],[Subject]],'Subject Profile'!$A$2:$E$8,4,FALSE)</f>
        <v>1</v>
      </c>
      <c r="D269" s="22">
        <f>VLOOKUP(Table1[[#This Row],[Subject]],'Subject Profile'!$A$2:$E$8,5,FALSE)</f>
        <v>-2</v>
      </c>
      <c r="E269" t="s">
        <v>108</v>
      </c>
      <c r="F269" t="s">
        <v>88</v>
      </c>
      <c r="G269" t="s">
        <v>5</v>
      </c>
      <c r="H269">
        <f>IF(Table1[[#This Row],[decision]]="accept",1,0)</f>
        <v>0</v>
      </c>
      <c r="I269">
        <v>0</v>
      </c>
      <c r="J269">
        <v>100</v>
      </c>
      <c r="K269">
        <v>1664339082</v>
      </c>
      <c r="L269">
        <v>14</v>
      </c>
      <c r="M269" t="str">
        <f>VLOOKUP($F269,Experiment!$A$2:$U$90,MATCH(Results!M$1,Experiment!$A$1:$U$1,0)+1,FALSE)</f>
        <v>I</v>
      </c>
      <c r="N269">
        <f>IF(Table1[[#This Row],[Impact]]="I",0,1)</f>
        <v>0</v>
      </c>
      <c r="O269" s="2">
        <f>VLOOKUP($F269,Experiment!$A$2:$U$90,MATCH(Results!O$1,Experiment!$A$1:$U$1,0),FALSE)</f>
        <v>-50</v>
      </c>
      <c r="P269" s="3">
        <f>VLOOKUP($F269,Experiment!$A$2:$U$90,MATCH(Results!P$1,Experiment!$A$1:$U$1,0),FALSE)</f>
        <v>0.5</v>
      </c>
      <c r="Q269" s="2">
        <f>VLOOKUP($F269,Experiment!$A$2:$U$90,MATCH(Results!Q$1,Experiment!$A$1:$U$1,0),FALSE)</f>
        <v>60</v>
      </c>
      <c r="R269" s="3">
        <f>VLOOKUP($F269,Experiment!$A$2:$U$90,MATCH(Results!R$1,Experiment!$A$1:$U$1,0),FALSE)</f>
        <v>0.5</v>
      </c>
      <c r="S269" s="2">
        <f>VLOOKUP($F269,Experiment!$A$2:$U$90,MATCH(Results!S$1,Experiment!$A$1:$U$1,0),FALSE)</f>
        <v>5</v>
      </c>
      <c r="T269" s="2">
        <f>VLOOKUP($F269,Experiment!$A$2:$U$90,MATCH(Results!T$1,Experiment!$A$1:$U$1,0),FALSE)</f>
        <v>3025</v>
      </c>
      <c r="U269" s="2">
        <f>VLOOKUP($F269,Experiment!$A$2:$U$90,MATCH(Results!U$1,Experiment!$A$1:$U$1,0),FALSE)</f>
        <v>55</v>
      </c>
      <c r="V269" s="2">
        <f>VLOOKUP($F269,Experiment!$A$2:$U$90,MATCH(Results!V$1,Experiment!$A$1:$U$1,0),FALSE)</f>
        <v>2</v>
      </c>
      <c r="W269" s="3">
        <f>VLOOKUP($F269,Experiment!$A$2:$U$90,MATCH(Results!W$1,Experiment!$A$1:$U$1,0),FALSE)</f>
        <v>0.25</v>
      </c>
      <c r="X269" s="3">
        <f>VLOOKUP($F269,Experiment!$A$2:$U$90,MATCH(Results!X$1,Experiment!$A$1:$U$1,0),FALSE)</f>
        <v>0.75</v>
      </c>
      <c r="Y269" s="2">
        <f>VLOOKUP($F269,Experiment!$A$2:$U$90,MATCH(Results!Y$1,Experiment!$A$1:$U$1,0),FALSE)</f>
        <v>2</v>
      </c>
      <c r="Z269" s="3">
        <f>VLOOKUP($F269,Experiment!$A$2:$U$90,MATCH(Results!Z$1,Experiment!$A$1:$U$1,0),FALSE)</f>
        <v>0.5</v>
      </c>
      <c r="AA269" s="3">
        <f>VLOOKUP($F269,Experiment!$A$2:$U$90,MATCH(Results!AA$1,Experiment!$A$1:$U$1,0),FALSE)</f>
        <v>0.25</v>
      </c>
      <c r="AB269" s="3">
        <f>VLOOKUP($F269,Experiment!$A$2:$U$90,MATCH(Results!AB$1,Experiment!$A$1:$U$1,0),FALSE)</f>
        <v>0.625</v>
      </c>
      <c r="AC269" s="3">
        <f>VLOOKUP($F269,Experiment!$A$2:$U$90,MATCH(Results!AC$1,Experiment!$A$1:$U$1,0),FALSE)</f>
        <v>0.375</v>
      </c>
      <c r="AD269" s="2">
        <f>VLOOKUP($F269,Experiment!$A$2:$U$90,MATCH(Results!AD$1,Experiment!$A$1:$U$1,0),FALSE)</f>
        <v>-8.75</v>
      </c>
      <c r="AE269" s="2">
        <f>VLOOKUP($F269,Experiment!$A$2:$U$90,MATCH(Results!AE$1,Experiment!$A$1:$U$1,0),FALSE)</f>
        <v>2835.9375</v>
      </c>
      <c r="AF269" s="2">
        <f>VLOOKUP($F269,Experiment!$A$2:$U$90,MATCH(Results!AF$1,Experiment!$A$1:$U$1,0),FALSE)</f>
        <v>53.253521010351982</v>
      </c>
      <c r="AG269" s="3">
        <f>VLOOKUP($F269,Experiment!$A$2:$W$90,MATCH(Results!AG$1,Experiment!$A$1:$W$1,0),FALSE)</f>
        <v>0.82730419370997643</v>
      </c>
      <c r="AH269" s="3">
        <f>VLOOKUP($F269,Experiment!$A$2:$W$90,MATCH(Results!AH$1,Experiment!$A$1:$W$1,0),FALSE)</f>
        <v>0.38648875795104182</v>
      </c>
      <c r="AI269" s="3">
        <f>VLOOKUP($F269,Experiment!$A$2:$X$90,MATCH(Results!AI$1,Experiment!$A$1:$X$1,0),FALSE)</f>
        <v>0.61351124204895813</v>
      </c>
      <c r="AJ269" s="2">
        <f>Table1[[#This Row],[Gain]]^Table1[[#This Row],[θ]]</f>
        <v>60</v>
      </c>
      <c r="AK269" s="2">
        <f>-Table1[[#This Row],[λ]]*-Table1[[#This Row],[Loss]]^Table1[[#This Row],[θ]]</f>
        <v>100</v>
      </c>
      <c r="AL269" s="2">
        <f>Table1[[#This Row],[v_n_w_g]]-Table1[[#This Row],[v_n_w_l]]</f>
        <v>-40</v>
      </c>
      <c r="AM269" s="2">
        <f>IF(Table1[[#This Row],[diff_v]]&gt;=1,1,0)</f>
        <v>0</v>
      </c>
    </row>
    <row r="270" spans="1:39" hidden="1" x14ac:dyDescent="0.3">
      <c r="A270">
        <v>3</v>
      </c>
      <c r="B270" t="s">
        <v>44</v>
      </c>
      <c r="C270" s="22">
        <f>VLOOKUP(Table1[[#This Row],[Subject]],'Subject Profile'!$A$2:$E$8,4,FALSE)</f>
        <v>1</v>
      </c>
      <c r="D270" s="22">
        <f>VLOOKUP(Table1[[#This Row],[Subject]],'Subject Profile'!$A$2:$E$8,5,FALSE)</f>
        <v>-2</v>
      </c>
      <c r="E270" t="s">
        <v>108</v>
      </c>
      <c r="F270" t="s">
        <v>97</v>
      </c>
      <c r="G270" t="s">
        <v>7</v>
      </c>
      <c r="H270">
        <f>IF(Table1[[#This Row],[decision]]="accept",1,0)</f>
        <v>1</v>
      </c>
      <c r="I270">
        <v>-10</v>
      </c>
      <c r="J270">
        <v>90</v>
      </c>
      <c r="K270">
        <v>1664339089</v>
      </c>
      <c r="L270">
        <v>7</v>
      </c>
      <c r="M270" t="str">
        <f>VLOOKUP($F270,Experiment!$A$2:$U$90,MATCH(Results!M$1,Experiment!$A$1:$U$1,0)+1,FALSE)</f>
        <v>G</v>
      </c>
      <c r="N270">
        <f>IF(Table1[[#This Row],[Impact]]="I",0,1)</f>
        <v>1</v>
      </c>
      <c r="O270" s="2">
        <f>VLOOKUP($F270,Experiment!$A$2:$U$90,MATCH(Results!O$1,Experiment!$A$1:$U$1,0),FALSE)</f>
        <v>-10</v>
      </c>
      <c r="P270" s="3">
        <f>VLOOKUP($F270,Experiment!$A$2:$U$90,MATCH(Results!P$1,Experiment!$A$1:$U$1,0),FALSE)</f>
        <v>0.5</v>
      </c>
      <c r="Q270" s="2">
        <f>VLOOKUP($F270,Experiment!$A$2:$U$90,MATCH(Results!Q$1,Experiment!$A$1:$U$1,0),FALSE)</f>
        <v>10</v>
      </c>
      <c r="R270" s="3">
        <f>VLOOKUP($F270,Experiment!$A$2:$U$90,MATCH(Results!R$1,Experiment!$A$1:$U$1,0),FALSE)</f>
        <v>0.5</v>
      </c>
      <c r="S270" s="2">
        <f>VLOOKUP($F270,Experiment!$A$2:$U$90,MATCH(Results!S$1,Experiment!$A$1:$U$1,0),FALSE)</f>
        <v>0</v>
      </c>
      <c r="T270" s="2">
        <f>VLOOKUP($F270,Experiment!$A$2:$U$90,MATCH(Results!T$1,Experiment!$A$1:$U$1,0),FALSE)</f>
        <v>100</v>
      </c>
      <c r="U270" s="2">
        <f>VLOOKUP($F270,Experiment!$A$2:$U$90,MATCH(Results!U$1,Experiment!$A$1:$U$1,0),FALSE)</f>
        <v>10</v>
      </c>
      <c r="V270" s="2">
        <f>VLOOKUP($F270,Experiment!$A$2:$U$90,MATCH(Results!V$1,Experiment!$A$1:$U$1,0),FALSE)</f>
        <v>4</v>
      </c>
      <c r="W270" s="3">
        <f>VLOOKUP($F270,Experiment!$A$2:$U$90,MATCH(Results!W$1,Experiment!$A$1:$U$1,0),FALSE)</f>
        <v>0.25</v>
      </c>
      <c r="X270" s="3">
        <f>VLOOKUP($F270,Experiment!$A$2:$U$90,MATCH(Results!X$1,Experiment!$A$1:$U$1,0),FALSE)</f>
        <v>0.75</v>
      </c>
      <c r="Y270" s="2">
        <f>VLOOKUP($F270,Experiment!$A$2:$U$90,MATCH(Results!Y$1,Experiment!$A$1:$U$1,0),FALSE)</f>
        <v>1</v>
      </c>
      <c r="Z270" s="3">
        <f>VLOOKUP($F270,Experiment!$A$2:$U$90,MATCH(Results!Z$1,Experiment!$A$1:$U$1,0),FALSE)</f>
        <v>0.25</v>
      </c>
      <c r="AA270" s="3">
        <f>VLOOKUP($F270,Experiment!$A$2:$U$90,MATCH(Results!AA$1,Experiment!$A$1:$U$1,0),FALSE)</f>
        <v>0.5</v>
      </c>
      <c r="AB270" s="3">
        <f>VLOOKUP($F270,Experiment!$A$2:$U$90,MATCH(Results!AB$1,Experiment!$A$1:$U$1,0),FALSE)</f>
        <v>0.375</v>
      </c>
      <c r="AC270" s="3">
        <f>VLOOKUP($F270,Experiment!$A$2:$U$90,MATCH(Results!AC$1,Experiment!$A$1:$U$1,0),FALSE)</f>
        <v>0.625</v>
      </c>
      <c r="AD270" s="2">
        <f>VLOOKUP($F270,Experiment!$A$2:$U$90,MATCH(Results!AD$1,Experiment!$A$1:$U$1,0),FALSE)</f>
        <v>2.5</v>
      </c>
      <c r="AE270" s="2">
        <f>VLOOKUP($F270,Experiment!$A$2:$U$90,MATCH(Results!AE$1,Experiment!$A$1:$U$1,0),FALSE)</f>
        <v>93.75</v>
      </c>
      <c r="AF270" s="2">
        <f>VLOOKUP($F270,Experiment!$A$2:$U$90,MATCH(Results!AF$1,Experiment!$A$1:$U$1,0),FALSE)</f>
        <v>9.6824583655185421</v>
      </c>
      <c r="AG270" s="3">
        <f>VLOOKUP($F270,Experiment!$A$2:$W$90,MATCH(Results!AG$1,Experiment!$A$1:$W$1,0),FALSE)</f>
        <v>1</v>
      </c>
      <c r="AH270" s="3">
        <f>VLOOKUP($F270,Experiment!$A$2:$W$90,MATCH(Results!AH$1,Experiment!$A$1:$W$1,0),FALSE)</f>
        <v>0.625</v>
      </c>
      <c r="AI270" s="3">
        <f>VLOOKUP($F270,Experiment!$A$2:$X$90,MATCH(Results!AI$1,Experiment!$A$1:$X$1,0),FALSE)</f>
        <v>0.375</v>
      </c>
      <c r="AJ270" s="2">
        <f>Table1[[#This Row],[Gain]]^Table1[[#This Row],[θ]]</f>
        <v>10</v>
      </c>
      <c r="AK270" s="2">
        <f>-Table1[[#This Row],[λ]]*-Table1[[#This Row],[Loss]]^Table1[[#This Row],[θ]]</f>
        <v>20</v>
      </c>
      <c r="AL270" s="2">
        <f>Table1[[#This Row],[v_n_w_g]]-Table1[[#This Row],[v_n_w_l]]</f>
        <v>-10</v>
      </c>
      <c r="AM270" s="2">
        <f>IF(Table1[[#This Row],[diff_v]]&gt;=1,1,0)</f>
        <v>0</v>
      </c>
    </row>
    <row r="271" spans="1:39" hidden="1" x14ac:dyDescent="0.3">
      <c r="A271">
        <v>4</v>
      </c>
      <c r="B271" t="s">
        <v>44</v>
      </c>
      <c r="C271" s="22">
        <f>VLOOKUP(Table1[[#This Row],[Subject]],'Subject Profile'!$A$2:$E$8,4,FALSE)</f>
        <v>1</v>
      </c>
      <c r="D271" s="22">
        <f>VLOOKUP(Table1[[#This Row],[Subject]],'Subject Profile'!$A$2:$E$8,5,FALSE)</f>
        <v>-2</v>
      </c>
      <c r="E271" t="s">
        <v>108</v>
      </c>
      <c r="F271" t="s">
        <v>58</v>
      </c>
      <c r="G271" t="s">
        <v>5</v>
      </c>
      <c r="H271">
        <f>IF(Table1[[#This Row],[decision]]="accept",1,0)</f>
        <v>0</v>
      </c>
      <c r="I271">
        <v>0</v>
      </c>
      <c r="J271">
        <v>90</v>
      </c>
      <c r="K271">
        <v>1664339097</v>
      </c>
      <c r="L271">
        <v>8</v>
      </c>
      <c r="M271" t="str">
        <f>VLOOKUP($F271,Experiment!$A$2:$U$90,MATCH(Results!M$1,Experiment!$A$1:$U$1,0)+1,FALSE)</f>
        <v>G</v>
      </c>
      <c r="N271">
        <f>IF(Table1[[#This Row],[Impact]]="I",0,1)</f>
        <v>1</v>
      </c>
      <c r="O271" s="2">
        <f>VLOOKUP($F271,Experiment!$A$2:$U$90,MATCH(Results!O$1,Experiment!$A$1:$U$1,0),FALSE)</f>
        <v>-50</v>
      </c>
      <c r="P271" s="3">
        <f>VLOOKUP($F271,Experiment!$A$2:$U$90,MATCH(Results!P$1,Experiment!$A$1:$U$1,0),FALSE)</f>
        <v>0.5</v>
      </c>
      <c r="Q271" s="2">
        <f>VLOOKUP($F271,Experiment!$A$2:$U$90,MATCH(Results!Q$1,Experiment!$A$1:$U$1,0),FALSE)</f>
        <v>50</v>
      </c>
      <c r="R271" s="3">
        <f>VLOOKUP($F271,Experiment!$A$2:$U$90,MATCH(Results!R$1,Experiment!$A$1:$U$1,0),FALSE)</f>
        <v>0.5</v>
      </c>
      <c r="S271" s="2">
        <f>VLOOKUP($F271,Experiment!$A$2:$U$90,MATCH(Results!S$1,Experiment!$A$1:$U$1,0),FALSE)</f>
        <v>0</v>
      </c>
      <c r="T271" s="2">
        <f>VLOOKUP($F271,Experiment!$A$2:$U$90,MATCH(Results!T$1,Experiment!$A$1:$U$1,0),FALSE)</f>
        <v>2500</v>
      </c>
      <c r="U271" s="2">
        <f>VLOOKUP($F271,Experiment!$A$2:$U$90,MATCH(Results!U$1,Experiment!$A$1:$U$1,0),FALSE)</f>
        <v>50</v>
      </c>
      <c r="V271" s="2">
        <f>VLOOKUP($F271,Experiment!$A$2:$U$90,MATCH(Results!V$1,Experiment!$A$1:$U$1,0),FALSE)</f>
        <v>2</v>
      </c>
      <c r="W271" s="3">
        <f>VLOOKUP($F271,Experiment!$A$2:$U$90,MATCH(Results!W$1,Experiment!$A$1:$U$1,0),FALSE)</f>
        <v>0.25</v>
      </c>
      <c r="X271" s="3">
        <f>VLOOKUP($F271,Experiment!$A$2:$U$90,MATCH(Results!X$1,Experiment!$A$1:$U$1,0),FALSE)</f>
        <v>0.75</v>
      </c>
      <c r="Y271" s="2">
        <f>VLOOKUP($F271,Experiment!$A$2:$U$90,MATCH(Results!Y$1,Experiment!$A$1:$U$1,0),FALSE)</f>
        <v>2</v>
      </c>
      <c r="Z271" s="3">
        <f>VLOOKUP($F271,Experiment!$A$2:$U$90,MATCH(Results!Z$1,Experiment!$A$1:$U$1,0),FALSE)</f>
        <v>0.5</v>
      </c>
      <c r="AA271" s="3">
        <f>VLOOKUP($F271,Experiment!$A$2:$U$90,MATCH(Results!AA$1,Experiment!$A$1:$U$1,0),FALSE)</f>
        <v>0.25</v>
      </c>
      <c r="AB271" s="3">
        <f>VLOOKUP($F271,Experiment!$A$2:$U$90,MATCH(Results!AB$1,Experiment!$A$1:$U$1,0),FALSE)</f>
        <v>0.625</v>
      </c>
      <c r="AC271" s="3">
        <f>VLOOKUP($F271,Experiment!$A$2:$U$90,MATCH(Results!AC$1,Experiment!$A$1:$U$1,0),FALSE)</f>
        <v>0.375</v>
      </c>
      <c r="AD271" s="2">
        <f>VLOOKUP($F271,Experiment!$A$2:$U$90,MATCH(Results!AD$1,Experiment!$A$1:$U$1,0),FALSE)</f>
        <v>-12.5</v>
      </c>
      <c r="AE271" s="2">
        <f>VLOOKUP($F271,Experiment!$A$2:$U$90,MATCH(Results!AE$1,Experiment!$A$1:$U$1,0),FALSE)</f>
        <v>2343.75</v>
      </c>
      <c r="AF271" s="2">
        <f>VLOOKUP($F271,Experiment!$A$2:$U$90,MATCH(Results!AF$1,Experiment!$A$1:$U$1,0),FALSE)</f>
        <v>48.412291827592711</v>
      </c>
      <c r="AG271" s="3">
        <f>VLOOKUP($F271,Experiment!$A$2:$W$90,MATCH(Results!AG$1,Experiment!$A$1:$W$1,0),FALSE)</f>
        <v>0.82730419370997643</v>
      </c>
      <c r="AH271" s="3">
        <f>VLOOKUP($F271,Experiment!$A$2:$W$90,MATCH(Results!AH$1,Experiment!$A$1:$W$1,0),FALSE)</f>
        <v>0.38648875795104182</v>
      </c>
      <c r="AI271" s="3">
        <f>VLOOKUP($F271,Experiment!$A$2:$X$90,MATCH(Results!AI$1,Experiment!$A$1:$X$1,0),FALSE)</f>
        <v>0.61351124204895813</v>
      </c>
      <c r="AJ271" s="2">
        <f>Table1[[#This Row],[Gain]]^Table1[[#This Row],[θ]]</f>
        <v>50</v>
      </c>
      <c r="AK271" s="2">
        <f>-Table1[[#This Row],[λ]]*-Table1[[#This Row],[Loss]]^Table1[[#This Row],[θ]]</f>
        <v>100</v>
      </c>
      <c r="AL271" s="2">
        <f>Table1[[#This Row],[v_n_w_g]]-Table1[[#This Row],[v_n_w_l]]</f>
        <v>-50</v>
      </c>
      <c r="AM271" s="2">
        <f>IF(Table1[[#This Row],[diff_v]]&gt;=1,1,0)</f>
        <v>0</v>
      </c>
    </row>
    <row r="272" spans="1:39" hidden="1" x14ac:dyDescent="0.3">
      <c r="A272">
        <v>5</v>
      </c>
      <c r="B272" t="s">
        <v>44</v>
      </c>
      <c r="C272" s="22">
        <f>VLOOKUP(Table1[[#This Row],[Subject]],'Subject Profile'!$A$2:$E$8,4,FALSE)</f>
        <v>1</v>
      </c>
      <c r="D272" s="22">
        <f>VLOOKUP(Table1[[#This Row],[Subject]],'Subject Profile'!$A$2:$E$8,5,FALSE)</f>
        <v>-2</v>
      </c>
      <c r="E272" t="s">
        <v>108</v>
      </c>
      <c r="F272" t="s">
        <v>55</v>
      </c>
      <c r="G272" t="s">
        <v>56</v>
      </c>
      <c r="H272">
        <f>IF(Table1[[#This Row],[decision]]="accept",1,0)</f>
        <v>0</v>
      </c>
      <c r="I272">
        <v>0</v>
      </c>
      <c r="J272">
        <v>90</v>
      </c>
      <c r="K272">
        <v>1664339139</v>
      </c>
      <c r="L272">
        <v>42</v>
      </c>
      <c r="M272" t="str">
        <f>VLOOKUP($F272,Experiment!$A$2:$U$90,MATCH(Results!M$1,Experiment!$A$1:$U$1,0)+1,FALSE)</f>
        <v>R</v>
      </c>
      <c r="N272">
        <f>IF(Table1[[#This Row],[Impact]]="I",0,1)</f>
        <v>1</v>
      </c>
      <c r="O272" s="2">
        <f>VLOOKUP($F272,Experiment!$A$2:$U$90,MATCH(Results!O$1,Experiment!$A$1:$U$1,0),FALSE)</f>
        <v>0</v>
      </c>
      <c r="P272" s="3">
        <f>VLOOKUP($F272,Experiment!$A$2:$U$90,MATCH(Results!P$1,Experiment!$A$1:$U$1,0),FALSE)</f>
        <v>0</v>
      </c>
      <c r="Q272" s="2">
        <f>VLOOKUP($F272,Experiment!$A$2:$U$90,MATCH(Results!Q$1,Experiment!$A$1:$U$1,0),FALSE)</f>
        <v>0</v>
      </c>
      <c r="R272" s="3">
        <f>VLOOKUP($F272,Experiment!$A$2:$U$90,MATCH(Results!R$1,Experiment!$A$1:$U$1,0),FALSE)</f>
        <v>0</v>
      </c>
      <c r="S272" s="2">
        <f>VLOOKUP($F272,Experiment!$A$2:$U$90,MATCH(Results!S$1,Experiment!$A$1:$U$1,0),FALSE)</f>
        <v>0</v>
      </c>
      <c r="T272" s="2">
        <f>VLOOKUP($F272,Experiment!$A$2:$U$90,MATCH(Results!T$1,Experiment!$A$1:$U$1,0),FALSE)</f>
        <v>0</v>
      </c>
      <c r="U272" s="2">
        <f>VLOOKUP($F272,Experiment!$A$2:$U$90,MATCH(Results!U$1,Experiment!$A$1:$U$1,0),FALSE)</f>
        <v>0</v>
      </c>
      <c r="V272" s="2">
        <f>VLOOKUP($F272,Experiment!$A$2:$U$90,MATCH(Results!V$1,Experiment!$A$1:$U$1,0),FALSE)</f>
        <v>0</v>
      </c>
      <c r="W272" s="3">
        <f>VLOOKUP($F272,Experiment!$A$2:$U$90,MATCH(Results!W$1,Experiment!$A$1:$U$1,0),FALSE)</f>
        <v>0</v>
      </c>
      <c r="X272" s="3">
        <f>VLOOKUP($F272,Experiment!$A$2:$U$90,MATCH(Results!X$1,Experiment!$A$1:$U$1,0),FALSE)</f>
        <v>0</v>
      </c>
      <c r="Y272" s="2">
        <f>VLOOKUP($F272,Experiment!$A$2:$U$90,MATCH(Results!Y$1,Experiment!$A$1:$U$1,0),FALSE)</f>
        <v>0</v>
      </c>
      <c r="Z272" s="3">
        <f>VLOOKUP($F272,Experiment!$A$2:$U$90,MATCH(Results!Z$1,Experiment!$A$1:$U$1,0),FALSE)</f>
        <v>0</v>
      </c>
      <c r="AA272" s="3">
        <f>VLOOKUP($F272,Experiment!$A$2:$U$90,MATCH(Results!AA$1,Experiment!$A$1:$U$1,0),FALSE)</f>
        <v>0</v>
      </c>
      <c r="AB272" s="3">
        <f>VLOOKUP($F272,Experiment!$A$2:$U$90,MATCH(Results!AB$1,Experiment!$A$1:$U$1,0),FALSE)</f>
        <v>0</v>
      </c>
      <c r="AC272" s="3">
        <f>VLOOKUP($F272,Experiment!$A$2:$U$90,MATCH(Results!AC$1,Experiment!$A$1:$U$1,0),FALSE)</f>
        <v>0</v>
      </c>
      <c r="AD272" s="2">
        <f>VLOOKUP($F272,Experiment!$A$2:$U$90,MATCH(Results!AD$1,Experiment!$A$1:$U$1,0),FALSE)</f>
        <v>0</v>
      </c>
      <c r="AE272" s="2">
        <f>VLOOKUP($F272,Experiment!$A$2:$U$90,MATCH(Results!AE$1,Experiment!$A$1:$U$1,0),FALSE)</f>
        <v>0</v>
      </c>
      <c r="AF272" s="2">
        <f>VLOOKUP($F272,Experiment!$A$2:$U$90,MATCH(Results!AF$1,Experiment!$A$1:$U$1,0),FALSE)</f>
        <v>0</v>
      </c>
      <c r="AG272" s="2"/>
      <c r="AH272" s="3">
        <f>VLOOKUP($F272,Experiment!$A$2:$W$90,MATCH(Results!AH$1,Experiment!$A$1:$W$1,0),FALSE)</f>
        <v>0</v>
      </c>
      <c r="AI272" s="2">
        <f>VLOOKUP($F272,Experiment!$A$2:$X$90,MATCH(Results!AI$1,Experiment!$A$1:$X$1,0),FALSE)</f>
        <v>0</v>
      </c>
      <c r="AJ272" s="2">
        <f>Table1[[#This Row],[Gain]]^Table1[[#This Row],[θ]]</f>
        <v>0</v>
      </c>
      <c r="AK272" s="2">
        <f>-Table1[[#This Row],[λ]]*-Table1[[#This Row],[Loss]]^Table1[[#This Row],[θ]]</f>
        <v>0</v>
      </c>
      <c r="AL272" s="2">
        <f>Table1[[#This Row],[v_n_w_g]]-Table1[[#This Row],[v_n_w_l]]</f>
        <v>0</v>
      </c>
      <c r="AM272" s="2">
        <f>IF(Table1[[#This Row],[diff_v]]&gt;=1,1,0)</f>
        <v>0</v>
      </c>
    </row>
    <row r="273" spans="1:39" hidden="1" x14ac:dyDescent="0.3">
      <c r="A273">
        <v>6</v>
      </c>
      <c r="B273" t="s">
        <v>44</v>
      </c>
      <c r="C273" s="22">
        <f>VLOOKUP(Table1[[#This Row],[Subject]],'Subject Profile'!$A$2:$E$8,4,FALSE)</f>
        <v>1</v>
      </c>
      <c r="D273" s="22">
        <f>VLOOKUP(Table1[[#This Row],[Subject]],'Subject Profile'!$A$2:$E$8,5,FALSE)</f>
        <v>-2</v>
      </c>
      <c r="E273" t="s">
        <v>108</v>
      </c>
      <c r="F273" t="s">
        <v>94</v>
      </c>
      <c r="G273" t="s">
        <v>5</v>
      </c>
      <c r="H273">
        <f>IF(Table1[[#This Row],[decision]]="accept",1,0)</f>
        <v>0</v>
      </c>
      <c r="I273">
        <v>0</v>
      </c>
      <c r="J273">
        <v>90</v>
      </c>
      <c r="K273">
        <v>1664339147</v>
      </c>
      <c r="L273">
        <v>8</v>
      </c>
      <c r="M273" t="str">
        <f>VLOOKUP($F273,Experiment!$A$2:$U$90,MATCH(Results!M$1,Experiment!$A$1:$U$1,0)+1,FALSE)</f>
        <v>I</v>
      </c>
      <c r="N273">
        <f>IF(Table1[[#This Row],[Impact]]="I",0,1)</f>
        <v>0</v>
      </c>
      <c r="O273" s="2">
        <f>VLOOKUP($F273,Experiment!$A$2:$U$90,MATCH(Results!O$1,Experiment!$A$1:$U$1,0),FALSE)</f>
        <v>-90</v>
      </c>
      <c r="P273" s="3">
        <f>VLOOKUP($F273,Experiment!$A$2:$U$90,MATCH(Results!P$1,Experiment!$A$1:$U$1,0),FALSE)</f>
        <v>0.5</v>
      </c>
      <c r="Q273" s="2">
        <f>VLOOKUP($F273,Experiment!$A$2:$U$90,MATCH(Results!Q$1,Experiment!$A$1:$U$1,0),FALSE)</f>
        <v>90</v>
      </c>
      <c r="R273" s="3">
        <f>VLOOKUP($F273,Experiment!$A$2:$U$90,MATCH(Results!R$1,Experiment!$A$1:$U$1,0),FALSE)</f>
        <v>0.5</v>
      </c>
      <c r="S273" s="2">
        <f>VLOOKUP($F273,Experiment!$A$2:$U$90,MATCH(Results!S$1,Experiment!$A$1:$U$1,0),FALSE)</f>
        <v>0</v>
      </c>
      <c r="T273" s="2">
        <f>VLOOKUP($F273,Experiment!$A$2:$U$90,MATCH(Results!T$1,Experiment!$A$1:$U$1,0),FALSE)</f>
        <v>8100</v>
      </c>
      <c r="U273" s="2">
        <f>VLOOKUP($F273,Experiment!$A$2:$U$90,MATCH(Results!U$1,Experiment!$A$1:$U$1,0),FALSE)</f>
        <v>90</v>
      </c>
      <c r="V273" s="2">
        <f>VLOOKUP($F273,Experiment!$A$2:$U$90,MATCH(Results!V$1,Experiment!$A$1:$U$1,0),FALSE)</f>
        <v>2</v>
      </c>
      <c r="W273" s="3">
        <f>VLOOKUP($F273,Experiment!$A$2:$U$90,MATCH(Results!W$1,Experiment!$A$1:$U$1,0),FALSE)</f>
        <v>0.25</v>
      </c>
      <c r="X273" s="3">
        <f>VLOOKUP($F273,Experiment!$A$2:$U$90,MATCH(Results!X$1,Experiment!$A$1:$U$1,0),FALSE)</f>
        <v>0.75</v>
      </c>
      <c r="Y273" s="2">
        <f>VLOOKUP($F273,Experiment!$A$2:$U$90,MATCH(Results!Y$1,Experiment!$A$1:$U$1,0),FALSE)</f>
        <v>2</v>
      </c>
      <c r="Z273" s="3">
        <f>VLOOKUP($F273,Experiment!$A$2:$U$90,MATCH(Results!Z$1,Experiment!$A$1:$U$1,0),FALSE)</f>
        <v>0.5</v>
      </c>
      <c r="AA273" s="3">
        <f>VLOOKUP($F273,Experiment!$A$2:$U$90,MATCH(Results!AA$1,Experiment!$A$1:$U$1,0),FALSE)</f>
        <v>0.25</v>
      </c>
      <c r="AB273" s="3">
        <f>VLOOKUP($F273,Experiment!$A$2:$U$90,MATCH(Results!AB$1,Experiment!$A$1:$U$1,0),FALSE)</f>
        <v>0.625</v>
      </c>
      <c r="AC273" s="3">
        <f>VLOOKUP($F273,Experiment!$A$2:$U$90,MATCH(Results!AC$1,Experiment!$A$1:$U$1,0),FALSE)</f>
        <v>0.375</v>
      </c>
      <c r="AD273" s="2">
        <f>VLOOKUP($F273,Experiment!$A$2:$U$90,MATCH(Results!AD$1,Experiment!$A$1:$U$1,0),FALSE)</f>
        <v>-22.5</v>
      </c>
      <c r="AE273" s="2">
        <f>VLOOKUP($F273,Experiment!$A$2:$U$90,MATCH(Results!AE$1,Experiment!$A$1:$U$1,0),FALSE)</f>
        <v>7593.75</v>
      </c>
      <c r="AF273" s="2">
        <f>VLOOKUP($F273,Experiment!$A$2:$U$90,MATCH(Results!AF$1,Experiment!$A$1:$U$1,0),FALSE)</f>
        <v>87.142125289666879</v>
      </c>
      <c r="AG273" s="3">
        <f>VLOOKUP($F273,Experiment!$A$2:$W$90,MATCH(Results!AG$1,Experiment!$A$1:$W$1,0),FALSE)</f>
        <v>0.82730419370997643</v>
      </c>
      <c r="AH273" s="3">
        <f>VLOOKUP($F273,Experiment!$A$2:$W$90,MATCH(Results!AH$1,Experiment!$A$1:$W$1,0),FALSE)</f>
        <v>0.38648875795104182</v>
      </c>
      <c r="AI273" s="3">
        <f>VLOOKUP($F273,Experiment!$A$2:$X$90,MATCH(Results!AI$1,Experiment!$A$1:$X$1,0),FALSE)</f>
        <v>0.61351124204895813</v>
      </c>
      <c r="AJ273" s="2">
        <f>Table1[[#This Row],[Gain]]^Table1[[#This Row],[θ]]</f>
        <v>90</v>
      </c>
      <c r="AK273" s="2">
        <f>-Table1[[#This Row],[λ]]*-Table1[[#This Row],[Loss]]^Table1[[#This Row],[θ]]</f>
        <v>180</v>
      </c>
      <c r="AL273" s="2">
        <f>Table1[[#This Row],[v_n_w_g]]-Table1[[#This Row],[v_n_w_l]]</f>
        <v>-90</v>
      </c>
      <c r="AM273" s="2">
        <f>IF(Table1[[#This Row],[diff_v]]&gt;=1,1,0)</f>
        <v>0</v>
      </c>
    </row>
    <row r="274" spans="1:39" hidden="1" x14ac:dyDescent="0.3">
      <c r="A274">
        <v>7</v>
      </c>
      <c r="B274" t="s">
        <v>44</v>
      </c>
      <c r="C274" s="22">
        <f>VLOOKUP(Table1[[#This Row],[Subject]],'Subject Profile'!$A$2:$E$8,4,FALSE)</f>
        <v>1</v>
      </c>
      <c r="D274" s="22">
        <f>VLOOKUP(Table1[[#This Row],[Subject]],'Subject Profile'!$A$2:$E$8,5,FALSE)</f>
        <v>-2</v>
      </c>
      <c r="E274" t="s">
        <v>108</v>
      </c>
      <c r="F274" t="s">
        <v>101</v>
      </c>
      <c r="G274" t="s">
        <v>7</v>
      </c>
      <c r="H274">
        <f>IF(Table1[[#This Row],[decision]]="accept",1,0)</f>
        <v>1</v>
      </c>
      <c r="I274">
        <v>-90</v>
      </c>
      <c r="J274">
        <v>0</v>
      </c>
      <c r="K274">
        <v>1664339154</v>
      </c>
      <c r="L274">
        <v>7</v>
      </c>
      <c r="M274" t="str">
        <f>VLOOKUP($F274,Experiment!$A$2:$U$90,MATCH(Results!M$1,Experiment!$A$1:$U$1,0)+1,FALSE)</f>
        <v>G</v>
      </c>
      <c r="N274">
        <f>IF(Table1[[#This Row],[Impact]]="I",0,1)</f>
        <v>1</v>
      </c>
      <c r="O274" s="2">
        <f>VLOOKUP($F274,Experiment!$A$2:$U$90,MATCH(Results!O$1,Experiment!$A$1:$U$1,0),FALSE)</f>
        <v>-90</v>
      </c>
      <c r="P274" s="3">
        <f>VLOOKUP($F274,Experiment!$A$2:$U$90,MATCH(Results!P$1,Experiment!$A$1:$U$1,0),FALSE)</f>
        <v>0.5</v>
      </c>
      <c r="Q274" s="2">
        <f>VLOOKUP($F274,Experiment!$A$2:$U$90,MATCH(Results!Q$1,Experiment!$A$1:$U$1,0),FALSE)</f>
        <v>100</v>
      </c>
      <c r="R274" s="3">
        <f>VLOOKUP($F274,Experiment!$A$2:$U$90,MATCH(Results!R$1,Experiment!$A$1:$U$1,0),FALSE)</f>
        <v>0.5</v>
      </c>
      <c r="S274" s="2">
        <f>VLOOKUP($F274,Experiment!$A$2:$U$90,MATCH(Results!S$1,Experiment!$A$1:$U$1,0),FALSE)</f>
        <v>5</v>
      </c>
      <c r="T274" s="2">
        <f>VLOOKUP($F274,Experiment!$A$2:$U$90,MATCH(Results!T$1,Experiment!$A$1:$U$1,0),FALSE)</f>
        <v>9025</v>
      </c>
      <c r="U274" s="2">
        <f>VLOOKUP($F274,Experiment!$A$2:$U$90,MATCH(Results!U$1,Experiment!$A$1:$U$1,0),FALSE)</f>
        <v>95</v>
      </c>
      <c r="V274" s="2">
        <f>VLOOKUP($F274,Experiment!$A$2:$U$90,MATCH(Results!V$1,Experiment!$A$1:$U$1,0),FALSE)</f>
        <v>2</v>
      </c>
      <c r="W274" s="3">
        <f>VLOOKUP($F274,Experiment!$A$2:$U$90,MATCH(Results!W$1,Experiment!$A$1:$U$1,0),FALSE)</f>
        <v>0.25</v>
      </c>
      <c r="X274" s="3">
        <f>VLOOKUP($F274,Experiment!$A$2:$U$90,MATCH(Results!X$1,Experiment!$A$1:$U$1,0),FALSE)</f>
        <v>0.75</v>
      </c>
      <c r="Y274" s="2">
        <f>VLOOKUP($F274,Experiment!$A$2:$U$90,MATCH(Results!Y$1,Experiment!$A$1:$U$1,0),FALSE)</f>
        <v>2</v>
      </c>
      <c r="Z274" s="3">
        <f>VLOOKUP($F274,Experiment!$A$2:$U$90,MATCH(Results!Z$1,Experiment!$A$1:$U$1,0),FALSE)</f>
        <v>0.5</v>
      </c>
      <c r="AA274" s="3">
        <f>VLOOKUP($F274,Experiment!$A$2:$U$90,MATCH(Results!AA$1,Experiment!$A$1:$U$1,0),FALSE)</f>
        <v>0.25</v>
      </c>
      <c r="AB274" s="3">
        <f>VLOOKUP($F274,Experiment!$A$2:$U$90,MATCH(Results!AB$1,Experiment!$A$1:$U$1,0),FALSE)</f>
        <v>0.625</v>
      </c>
      <c r="AC274" s="3">
        <f>VLOOKUP($F274,Experiment!$A$2:$U$90,MATCH(Results!AC$1,Experiment!$A$1:$U$1,0),FALSE)</f>
        <v>0.375</v>
      </c>
      <c r="AD274" s="2">
        <f>VLOOKUP($F274,Experiment!$A$2:$U$90,MATCH(Results!AD$1,Experiment!$A$1:$U$1,0),FALSE)</f>
        <v>-18.75</v>
      </c>
      <c r="AE274" s="2">
        <f>VLOOKUP($F274,Experiment!$A$2:$U$90,MATCH(Results!AE$1,Experiment!$A$1:$U$1,0),FALSE)</f>
        <v>8460.9375</v>
      </c>
      <c r="AF274" s="2">
        <f>VLOOKUP($F274,Experiment!$A$2:$U$90,MATCH(Results!AF$1,Experiment!$A$1:$U$1,0),FALSE)</f>
        <v>91.983354472426157</v>
      </c>
      <c r="AG274" s="3">
        <f>VLOOKUP($F274,Experiment!$A$2:$W$90,MATCH(Results!AG$1,Experiment!$A$1:$W$1,0),FALSE)</f>
        <v>0.82730419370997643</v>
      </c>
      <c r="AH274" s="3">
        <f>VLOOKUP($F274,Experiment!$A$2:$W$90,MATCH(Results!AH$1,Experiment!$A$1:$W$1,0),FALSE)</f>
        <v>0.38648875795104182</v>
      </c>
      <c r="AI274" s="3">
        <f>VLOOKUP($F274,Experiment!$A$2:$X$90,MATCH(Results!AI$1,Experiment!$A$1:$X$1,0),FALSE)</f>
        <v>0.61351124204895813</v>
      </c>
      <c r="AJ274" s="2">
        <f>Table1[[#This Row],[Gain]]^Table1[[#This Row],[θ]]</f>
        <v>100</v>
      </c>
      <c r="AK274" s="2">
        <f>-Table1[[#This Row],[λ]]*-Table1[[#This Row],[Loss]]^Table1[[#This Row],[θ]]</f>
        <v>180</v>
      </c>
      <c r="AL274" s="2">
        <f>Table1[[#This Row],[v_n_w_g]]-Table1[[#This Row],[v_n_w_l]]</f>
        <v>-80</v>
      </c>
      <c r="AM274" s="2">
        <f>IF(Table1[[#This Row],[diff_v]]&gt;=1,1,0)</f>
        <v>0</v>
      </c>
    </row>
    <row r="275" spans="1:39" hidden="1" x14ac:dyDescent="0.3">
      <c r="A275">
        <v>8</v>
      </c>
      <c r="B275" t="s">
        <v>44</v>
      </c>
      <c r="C275" s="22">
        <f>VLOOKUP(Table1[[#This Row],[Subject]],'Subject Profile'!$A$2:$E$8,4,FALSE)</f>
        <v>1</v>
      </c>
      <c r="D275" s="22">
        <f>VLOOKUP(Table1[[#This Row],[Subject]],'Subject Profile'!$A$2:$E$8,5,FALSE)</f>
        <v>-2</v>
      </c>
      <c r="E275" t="s">
        <v>108</v>
      </c>
      <c r="F275" t="s">
        <v>76</v>
      </c>
      <c r="G275" t="s">
        <v>7</v>
      </c>
      <c r="H275">
        <f>IF(Table1[[#This Row],[decision]]="accept",1,0)</f>
        <v>1</v>
      </c>
      <c r="I275">
        <v>-90</v>
      </c>
      <c r="J275">
        <v>-90</v>
      </c>
      <c r="K275">
        <v>1664339160</v>
      </c>
      <c r="L275">
        <v>6</v>
      </c>
      <c r="M275" t="str">
        <f>VLOOKUP($F275,Experiment!$A$2:$U$90,MATCH(Results!M$1,Experiment!$A$1:$U$1,0)+1,FALSE)</f>
        <v>G</v>
      </c>
      <c r="N275">
        <f>IF(Table1[[#This Row],[Impact]]="I",0,1)</f>
        <v>1</v>
      </c>
      <c r="O275" s="2">
        <f>VLOOKUP($F275,Experiment!$A$2:$U$90,MATCH(Results!O$1,Experiment!$A$1:$U$1,0),FALSE)</f>
        <v>-90</v>
      </c>
      <c r="P275" s="3">
        <f>VLOOKUP($F275,Experiment!$A$2:$U$90,MATCH(Results!P$1,Experiment!$A$1:$U$1,0),FALSE)</f>
        <v>0.5</v>
      </c>
      <c r="Q275" s="2">
        <f>VLOOKUP($F275,Experiment!$A$2:$U$90,MATCH(Results!Q$1,Experiment!$A$1:$U$1,0),FALSE)</f>
        <v>180</v>
      </c>
      <c r="R275" s="3">
        <f>VLOOKUP($F275,Experiment!$A$2:$U$90,MATCH(Results!R$1,Experiment!$A$1:$U$1,0),FALSE)</f>
        <v>0.5</v>
      </c>
      <c r="S275" s="2">
        <f>VLOOKUP($F275,Experiment!$A$2:$U$90,MATCH(Results!S$1,Experiment!$A$1:$U$1,0),FALSE)</f>
        <v>45</v>
      </c>
      <c r="T275" s="2">
        <f>VLOOKUP($F275,Experiment!$A$2:$U$90,MATCH(Results!T$1,Experiment!$A$1:$U$1,0),FALSE)</f>
        <v>18225</v>
      </c>
      <c r="U275" s="2">
        <f>VLOOKUP($F275,Experiment!$A$2:$U$90,MATCH(Results!U$1,Experiment!$A$1:$U$1,0),FALSE)</f>
        <v>135</v>
      </c>
      <c r="V275" s="2">
        <f>VLOOKUP($F275,Experiment!$A$2:$U$90,MATCH(Results!V$1,Experiment!$A$1:$U$1,0),FALSE)</f>
        <v>2</v>
      </c>
      <c r="W275" s="3">
        <f>VLOOKUP($F275,Experiment!$A$2:$U$90,MATCH(Results!W$1,Experiment!$A$1:$U$1,0),FALSE)</f>
        <v>0.25</v>
      </c>
      <c r="X275" s="3">
        <f>VLOOKUP($F275,Experiment!$A$2:$U$90,MATCH(Results!X$1,Experiment!$A$1:$U$1,0),FALSE)</f>
        <v>0.75</v>
      </c>
      <c r="Y275" s="2">
        <f>VLOOKUP($F275,Experiment!$A$2:$U$90,MATCH(Results!Y$1,Experiment!$A$1:$U$1,0),FALSE)</f>
        <v>2</v>
      </c>
      <c r="Z275" s="3">
        <f>VLOOKUP($F275,Experiment!$A$2:$U$90,MATCH(Results!Z$1,Experiment!$A$1:$U$1,0),FALSE)</f>
        <v>0.5</v>
      </c>
      <c r="AA275" s="3">
        <f>VLOOKUP($F275,Experiment!$A$2:$U$90,MATCH(Results!AA$1,Experiment!$A$1:$U$1,0),FALSE)</f>
        <v>0.25</v>
      </c>
      <c r="AB275" s="3">
        <f>VLOOKUP($F275,Experiment!$A$2:$U$90,MATCH(Results!AB$1,Experiment!$A$1:$U$1,0),FALSE)</f>
        <v>0.625</v>
      </c>
      <c r="AC275" s="3">
        <f>VLOOKUP($F275,Experiment!$A$2:$U$90,MATCH(Results!AC$1,Experiment!$A$1:$U$1,0),FALSE)</f>
        <v>0.375</v>
      </c>
      <c r="AD275" s="2">
        <f>VLOOKUP($F275,Experiment!$A$2:$U$90,MATCH(Results!AD$1,Experiment!$A$1:$U$1,0),FALSE)</f>
        <v>11.25</v>
      </c>
      <c r="AE275" s="2">
        <f>VLOOKUP($F275,Experiment!$A$2:$U$90,MATCH(Results!AE$1,Experiment!$A$1:$U$1,0),FALSE)</f>
        <v>17085.9375</v>
      </c>
      <c r="AF275" s="2">
        <f>VLOOKUP($F275,Experiment!$A$2:$U$90,MATCH(Results!AF$1,Experiment!$A$1:$U$1,0),FALSE)</f>
        <v>130.71318793450033</v>
      </c>
      <c r="AG275" s="3">
        <f>VLOOKUP($F275,Experiment!$A$2:$W$90,MATCH(Results!AG$1,Experiment!$A$1:$W$1,0),FALSE)</f>
        <v>0.82730419370997643</v>
      </c>
      <c r="AH275" s="3">
        <f>VLOOKUP($F275,Experiment!$A$2:$W$90,MATCH(Results!AH$1,Experiment!$A$1:$W$1,0),FALSE)</f>
        <v>0.38648875795104182</v>
      </c>
      <c r="AI275" s="3">
        <f>VLOOKUP($F275,Experiment!$A$2:$X$90,MATCH(Results!AI$1,Experiment!$A$1:$X$1,0),FALSE)</f>
        <v>0.61351124204895813</v>
      </c>
      <c r="AJ275" s="2">
        <f>Table1[[#This Row],[Gain]]^Table1[[#This Row],[θ]]</f>
        <v>180</v>
      </c>
      <c r="AK275" s="2">
        <f>-Table1[[#This Row],[λ]]*-Table1[[#This Row],[Loss]]^Table1[[#This Row],[θ]]</f>
        <v>180</v>
      </c>
      <c r="AL275" s="2">
        <f>Table1[[#This Row],[v_n_w_g]]-Table1[[#This Row],[v_n_w_l]]</f>
        <v>0</v>
      </c>
      <c r="AM275" s="2">
        <f>IF(Table1[[#This Row],[diff_v]]&gt;=1,1,0)</f>
        <v>0</v>
      </c>
    </row>
    <row r="276" spans="1:39" hidden="1" x14ac:dyDescent="0.3">
      <c r="A276">
        <v>9</v>
      </c>
      <c r="B276" t="s">
        <v>44</v>
      </c>
      <c r="C276" s="22">
        <f>VLOOKUP(Table1[[#This Row],[Subject]],'Subject Profile'!$A$2:$E$8,4,FALSE)</f>
        <v>1</v>
      </c>
      <c r="D276" s="22">
        <f>VLOOKUP(Table1[[#This Row],[Subject]],'Subject Profile'!$A$2:$E$8,5,FALSE)</f>
        <v>-2</v>
      </c>
      <c r="E276" t="s">
        <v>108</v>
      </c>
      <c r="F276" t="s">
        <v>60</v>
      </c>
      <c r="G276" t="s">
        <v>61</v>
      </c>
      <c r="H276">
        <f>IF(Table1[[#This Row],[decision]]="accept",1,0)</f>
        <v>0</v>
      </c>
      <c r="I276">
        <v>0</v>
      </c>
      <c r="J276">
        <v>-90</v>
      </c>
      <c r="K276">
        <v>1664339172</v>
      </c>
      <c r="L276">
        <v>12</v>
      </c>
      <c r="M276" t="str">
        <f>VLOOKUP($F276,Experiment!$A$2:$U$90,MATCH(Results!M$1,Experiment!$A$1:$U$1,0)+1,FALSE)</f>
        <v>D</v>
      </c>
      <c r="N276">
        <f>IF(Table1[[#This Row],[Impact]]="I",0,1)</f>
        <v>1</v>
      </c>
      <c r="O276" s="2">
        <f>VLOOKUP($F276,Experiment!$A$2:$U$90,MATCH(Results!O$1,Experiment!$A$1:$U$1,0),FALSE)</f>
        <v>0</v>
      </c>
      <c r="P276" s="3">
        <f>VLOOKUP($F276,Experiment!$A$2:$U$90,MATCH(Results!P$1,Experiment!$A$1:$U$1,0),FALSE)</f>
        <v>0</v>
      </c>
      <c r="Q276" s="2">
        <f>VLOOKUP($F276,Experiment!$A$2:$U$90,MATCH(Results!Q$1,Experiment!$A$1:$U$1,0),FALSE)</f>
        <v>0</v>
      </c>
      <c r="R276" s="3">
        <f>VLOOKUP($F276,Experiment!$A$2:$U$90,MATCH(Results!R$1,Experiment!$A$1:$U$1,0),FALSE)</f>
        <v>0</v>
      </c>
      <c r="S276" s="2">
        <f>VLOOKUP($F276,Experiment!$A$2:$U$90,MATCH(Results!S$1,Experiment!$A$1:$U$1,0),FALSE)</f>
        <v>0</v>
      </c>
      <c r="T276" s="2">
        <f>VLOOKUP($F276,Experiment!$A$2:$U$90,MATCH(Results!T$1,Experiment!$A$1:$U$1,0),FALSE)</f>
        <v>0</v>
      </c>
      <c r="U276" s="2">
        <f>VLOOKUP($F276,Experiment!$A$2:$U$90,MATCH(Results!U$1,Experiment!$A$1:$U$1,0),FALSE)</f>
        <v>0</v>
      </c>
      <c r="V276" s="2">
        <f>VLOOKUP($F276,Experiment!$A$2:$U$90,MATCH(Results!V$1,Experiment!$A$1:$U$1,0),FALSE)</f>
        <v>0</v>
      </c>
      <c r="W276" s="3">
        <f>VLOOKUP($F276,Experiment!$A$2:$U$90,MATCH(Results!W$1,Experiment!$A$1:$U$1,0),FALSE)</f>
        <v>0</v>
      </c>
      <c r="X276" s="3">
        <f>VLOOKUP($F276,Experiment!$A$2:$U$90,MATCH(Results!X$1,Experiment!$A$1:$U$1,0),FALSE)</f>
        <v>0</v>
      </c>
      <c r="Y276" s="2">
        <f>VLOOKUP($F276,Experiment!$A$2:$U$90,MATCH(Results!Y$1,Experiment!$A$1:$U$1,0),FALSE)</f>
        <v>0</v>
      </c>
      <c r="Z276" s="3">
        <f>VLOOKUP($F276,Experiment!$A$2:$U$90,MATCH(Results!Z$1,Experiment!$A$1:$U$1,0),FALSE)</f>
        <v>0</v>
      </c>
      <c r="AA276" s="3">
        <f>VLOOKUP($F276,Experiment!$A$2:$U$90,MATCH(Results!AA$1,Experiment!$A$1:$U$1,0),FALSE)</f>
        <v>0</v>
      </c>
      <c r="AB276" s="3">
        <f>VLOOKUP($F276,Experiment!$A$2:$U$90,MATCH(Results!AB$1,Experiment!$A$1:$U$1,0),FALSE)</f>
        <v>0</v>
      </c>
      <c r="AC276" s="3">
        <f>VLOOKUP($F276,Experiment!$A$2:$U$90,MATCH(Results!AC$1,Experiment!$A$1:$U$1,0),FALSE)</f>
        <v>0</v>
      </c>
      <c r="AD276" s="2">
        <f>VLOOKUP($F276,Experiment!$A$2:$U$90,MATCH(Results!AD$1,Experiment!$A$1:$U$1,0),FALSE)</f>
        <v>0</v>
      </c>
      <c r="AE276" s="2">
        <f>VLOOKUP($F276,Experiment!$A$2:$U$90,MATCH(Results!AE$1,Experiment!$A$1:$U$1,0),FALSE)</f>
        <v>0</v>
      </c>
      <c r="AF276" s="2">
        <f>VLOOKUP($F276,Experiment!$A$2:$U$90,MATCH(Results!AF$1,Experiment!$A$1:$U$1,0),FALSE)</f>
        <v>0</v>
      </c>
      <c r="AG276" s="2"/>
      <c r="AH276" s="3">
        <f>VLOOKUP($F276,Experiment!$A$2:$W$90,MATCH(Results!AH$1,Experiment!$A$1:$W$1,0),FALSE)</f>
        <v>0</v>
      </c>
      <c r="AI276" s="2">
        <f>VLOOKUP($F276,Experiment!$A$2:$X$90,MATCH(Results!AI$1,Experiment!$A$1:$X$1,0),FALSE)</f>
        <v>0</v>
      </c>
      <c r="AJ276" s="2">
        <f>Table1[[#This Row],[Gain]]^Table1[[#This Row],[θ]]</f>
        <v>0</v>
      </c>
      <c r="AK276" s="2">
        <f>-Table1[[#This Row],[λ]]*-Table1[[#This Row],[Loss]]^Table1[[#This Row],[θ]]</f>
        <v>0</v>
      </c>
      <c r="AL276" s="2">
        <f>Table1[[#This Row],[v_n_w_g]]-Table1[[#This Row],[v_n_w_l]]</f>
        <v>0</v>
      </c>
      <c r="AM276" s="2">
        <f>IF(Table1[[#This Row],[diff_v]]&gt;=1,1,0)</f>
        <v>0</v>
      </c>
    </row>
    <row r="277" spans="1:39" hidden="1" x14ac:dyDescent="0.3">
      <c r="A277">
        <v>10</v>
      </c>
      <c r="B277" t="s">
        <v>44</v>
      </c>
      <c r="C277" s="22">
        <f>VLOOKUP(Table1[[#This Row],[Subject]],'Subject Profile'!$A$2:$E$8,4,FALSE)</f>
        <v>1</v>
      </c>
      <c r="D277" s="22">
        <f>VLOOKUP(Table1[[#This Row],[Subject]],'Subject Profile'!$A$2:$E$8,5,FALSE)</f>
        <v>-2</v>
      </c>
      <c r="E277" t="s">
        <v>108</v>
      </c>
      <c r="F277" t="s">
        <v>50</v>
      </c>
      <c r="G277" t="s">
        <v>7</v>
      </c>
      <c r="H277">
        <f>IF(Table1[[#This Row],[decision]]="accept",1,0)</f>
        <v>1</v>
      </c>
      <c r="I277">
        <v>-90</v>
      </c>
      <c r="J277">
        <v>-180</v>
      </c>
      <c r="K277">
        <v>1664339179</v>
      </c>
      <c r="L277">
        <v>7</v>
      </c>
      <c r="M277" t="str">
        <f>VLOOKUP($F277,Experiment!$A$2:$U$90,MATCH(Results!M$1,Experiment!$A$1:$U$1,0)+1,FALSE)</f>
        <v>I</v>
      </c>
      <c r="N277">
        <f>IF(Table1[[#This Row],[Impact]]="I",0,1)</f>
        <v>0</v>
      </c>
      <c r="O277" s="2">
        <f>VLOOKUP($F277,Experiment!$A$2:$U$90,MATCH(Results!O$1,Experiment!$A$1:$U$1,0),FALSE)</f>
        <v>-90</v>
      </c>
      <c r="P277" s="3">
        <f>VLOOKUP($F277,Experiment!$A$2:$U$90,MATCH(Results!P$1,Experiment!$A$1:$U$1,0),FALSE)</f>
        <v>0.5</v>
      </c>
      <c r="Q277" s="2">
        <f>VLOOKUP($F277,Experiment!$A$2:$U$90,MATCH(Results!Q$1,Experiment!$A$1:$U$1,0),FALSE)</f>
        <v>180</v>
      </c>
      <c r="R277" s="3">
        <f>VLOOKUP($F277,Experiment!$A$2:$U$90,MATCH(Results!R$1,Experiment!$A$1:$U$1,0),FALSE)</f>
        <v>0.5</v>
      </c>
      <c r="S277" s="2">
        <f>VLOOKUP($F277,Experiment!$A$2:$U$90,MATCH(Results!S$1,Experiment!$A$1:$U$1,0),FALSE)</f>
        <v>45</v>
      </c>
      <c r="T277" s="2">
        <f>VLOOKUP($F277,Experiment!$A$2:$U$90,MATCH(Results!T$1,Experiment!$A$1:$U$1,0),FALSE)</f>
        <v>18225</v>
      </c>
      <c r="U277" s="2">
        <f>VLOOKUP($F277,Experiment!$A$2:$U$90,MATCH(Results!U$1,Experiment!$A$1:$U$1,0),FALSE)</f>
        <v>135</v>
      </c>
      <c r="V277" s="2">
        <f>VLOOKUP($F277,Experiment!$A$2:$U$90,MATCH(Results!V$1,Experiment!$A$1:$U$1,0),FALSE)</f>
        <v>4</v>
      </c>
      <c r="W277" s="3">
        <f>VLOOKUP($F277,Experiment!$A$2:$U$90,MATCH(Results!W$1,Experiment!$A$1:$U$1,0),FALSE)</f>
        <v>0.75</v>
      </c>
      <c r="X277" s="3">
        <f>VLOOKUP($F277,Experiment!$A$2:$U$90,MATCH(Results!X$1,Experiment!$A$1:$U$1,0),FALSE)</f>
        <v>0.25</v>
      </c>
      <c r="Y277" s="2">
        <f>VLOOKUP($F277,Experiment!$A$2:$U$90,MATCH(Results!Y$1,Experiment!$A$1:$U$1,0),FALSE)</f>
        <v>2</v>
      </c>
      <c r="Z277" s="3">
        <f>VLOOKUP($F277,Experiment!$A$2:$U$90,MATCH(Results!Z$1,Experiment!$A$1:$U$1,0),FALSE)</f>
        <v>0.05</v>
      </c>
      <c r="AA277" s="3">
        <f>VLOOKUP($F277,Experiment!$A$2:$U$90,MATCH(Results!AA$1,Experiment!$A$1:$U$1,0),FALSE)</f>
        <v>0.2</v>
      </c>
      <c r="AB277" s="3">
        <f>VLOOKUP($F277,Experiment!$A$2:$U$90,MATCH(Results!AB$1,Experiment!$A$1:$U$1,0),FALSE)</f>
        <v>0.42499999999999999</v>
      </c>
      <c r="AC277" s="3">
        <f>VLOOKUP($F277,Experiment!$A$2:$U$90,MATCH(Results!AC$1,Experiment!$A$1:$U$1,0),FALSE)</f>
        <v>0.57499999999999996</v>
      </c>
      <c r="AD277" s="2">
        <f>VLOOKUP($F277,Experiment!$A$2:$U$90,MATCH(Results!AD$1,Experiment!$A$1:$U$1,0),FALSE)</f>
        <v>65.249999999999986</v>
      </c>
      <c r="AE277" s="2">
        <f>VLOOKUP($F277,Experiment!$A$2:$U$90,MATCH(Results!AE$1,Experiment!$A$1:$U$1,0),FALSE)</f>
        <v>17814.9375</v>
      </c>
      <c r="AF277" s="2">
        <f>VLOOKUP($F277,Experiment!$A$2:$U$90,MATCH(Results!AF$1,Experiment!$A$1:$U$1,0),FALSE)</f>
        <v>133.47260954967501</v>
      </c>
      <c r="AG277" s="3">
        <f>VLOOKUP($F277,Experiment!$A$2:$W$90,MATCH(Results!AG$1,Experiment!$A$1:$W$1,0),FALSE)</f>
        <v>1</v>
      </c>
      <c r="AH277" s="3">
        <f>VLOOKUP($F277,Experiment!$A$2:$W$90,MATCH(Results!AH$1,Experiment!$A$1:$W$1,0),FALSE)</f>
        <v>0.57499999999999996</v>
      </c>
      <c r="AI277" s="3">
        <f>VLOOKUP($F277,Experiment!$A$2:$X$90,MATCH(Results!AI$1,Experiment!$A$1:$X$1,0),FALSE)</f>
        <v>0.42500000000000004</v>
      </c>
      <c r="AJ277" s="2">
        <f>Table1[[#This Row],[Gain]]^Table1[[#This Row],[θ]]</f>
        <v>180</v>
      </c>
      <c r="AK277" s="2">
        <f>-Table1[[#This Row],[λ]]*-Table1[[#This Row],[Loss]]^Table1[[#This Row],[θ]]</f>
        <v>180</v>
      </c>
      <c r="AL277" s="2">
        <f>Table1[[#This Row],[v_n_w_g]]-Table1[[#This Row],[v_n_w_l]]</f>
        <v>0</v>
      </c>
      <c r="AM277" s="2">
        <f>IF(Table1[[#This Row],[diff_v]]&gt;=1,1,0)</f>
        <v>0</v>
      </c>
    </row>
    <row r="278" spans="1:39" hidden="1" x14ac:dyDescent="0.3">
      <c r="A278">
        <v>11</v>
      </c>
      <c r="B278" t="s">
        <v>44</v>
      </c>
      <c r="C278" s="22">
        <f>VLOOKUP(Table1[[#This Row],[Subject]],'Subject Profile'!$A$2:$E$8,4,FALSE)</f>
        <v>1</v>
      </c>
      <c r="D278" s="22">
        <f>VLOOKUP(Table1[[#This Row],[Subject]],'Subject Profile'!$A$2:$E$8,5,FALSE)</f>
        <v>-2</v>
      </c>
      <c r="E278" t="s">
        <v>108</v>
      </c>
      <c r="F278" t="s">
        <v>66</v>
      </c>
      <c r="G278" t="s">
        <v>7</v>
      </c>
      <c r="H278">
        <f>IF(Table1[[#This Row],[decision]]="accept",1,0)</f>
        <v>1</v>
      </c>
      <c r="I278">
        <v>-10</v>
      </c>
      <c r="J278">
        <v>-190</v>
      </c>
      <c r="K278">
        <v>1664339195</v>
      </c>
      <c r="L278">
        <v>16</v>
      </c>
      <c r="M278" t="str">
        <f>VLOOKUP($F278,Experiment!$A$2:$U$90,MATCH(Results!M$1,Experiment!$A$1:$U$1,0)+1,FALSE)</f>
        <v>G</v>
      </c>
      <c r="N278">
        <f>IF(Table1[[#This Row],[Impact]]="I",0,1)</f>
        <v>1</v>
      </c>
      <c r="O278" s="2">
        <f>VLOOKUP($F278,Experiment!$A$2:$U$90,MATCH(Results!O$1,Experiment!$A$1:$U$1,0),FALSE)</f>
        <v>-10</v>
      </c>
      <c r="P278" s="3">
        <f>VLOOKUP($F278,Experiment!$A$2:$U$90,MATCH(Results!P$1,Experiment!$A$1:$U$1,0),FALSE)</f>
        <v>0.5</v>
      </c>
      <c r="Q278" s="2">
        <f>VLOOKUP($F278,Experiment!$A$2:$U$90,MATCH(Results!Q$1,Experiment!$A$1:$U$1,0),FALSE)</f>
        <v>20</v>
      </c>
      <c r="R278" s="3">
        <f>VLOOKUP($F278,Experiment!$A$2:$U$90,MATCH(Results!R$1,Experiment!$A$1:$U$1,0),FALSE)</f>
        <v>0.5</v>
      </c>
      <c r="S278" s="2">
        <f>VLOOKUP($F278,Experiment!$A$2:$U$90,MATCH(Results!S$1,Experiment!$A$1:$U$1,0),FALSE)</f>
        <v>5</v>
      </c>
      <c r="T278" s="2">
        <f>VLOOKUP($F278,Experiment!$A$2:$U$90,MATCH(Results!T$1,Experiment!$A$1:$U$1,0),FALSE)</f>
        <v>225</v>
      </c>
      <c r="U278" s="2">
        <f>VLOOKUP($F278,Experiment!$A$2:$U$90,MATCH(Results!U$1,Experiment!$A$1:$U$1,0),FALSE)</f>
        <v>15</v>
      </c>
      <c r="V278" s="2">
        <f>VLOOKUP($F278,Experiment!$A$2:$U$90,MATCH(Results!V$1,Experiment!$A$1:$U$1,0),FALSE)</f>
        <v>2</v>
      </c>
      <c r="W278" s="3">
        <f>VLOOKUP($F278,Experiment!$A$2:$U$90,MATCH(Results!W$1,Experiment!$A$1:$U$1,0),FALSE)</f>
        <v>0.25</v>
      </c>
      <c r="X278" s="3">
        <f>VLOOKUP($F278,Experiment!$A$2:$U$90,MATCH(Results!X$1,Experiment!$A$1:$U$1,0),FALSE)</f>
        <v>0.75</v>
      </c>
      <c r="Y278" s="2">
        <f>VLOOKUP($F278,Experiment!$A$2:$U$90,MATCH(Results!Y$1,Experiment!$A$1:$U$1,0),FALSE)</f>
        <v>2</v>
      </c>
      <c r="Z278" s="3">
        <f>VLOOKUP($F278,Experiment!$A$2:$U$90,MATCH(Results!Z$1,Experiment!$A$1:$U$1,0),FALSE)</f>
        <v>0.5</v>
      </c>
      <c r="AA278" s="3">
        <f>VLOOKUP($F278,Experiment!$A$2:$U$90,MATCH(Results!AA$1,Experiment!$A$1:$U$1,0),FALSE)</f>
        <v>0.25</v>
      </c>
      <c r="AB278" s="3">
        <f>VLOOKUP($F278,Experiment!$A$2:$U$90,MATCH(Results!AB$1,Experiment!$A$1:$U$1,0),FALSE)</f>
        <v>0.625</v>
      </c>
      <c r="AC278" s="3">
        <f>VLOOKUP($F278,Experiment!$A$2:$U$90,MATCH(Results!AC$1,Experiment!$A$1:$U$1,0),FALSE)</f>
        <v>0.375</v>
      </c>
      <c r="AD278" s="2">
        <f>VLOOKUP($F278,Experiment!$A$2:$U$90,MATCH(Results!AD$1,Experiment!$A$1:$U$1,0),FALSE)</f>
        <v>1.25</v>
      </c>
      <c r="AE278" s="2">
        <f>VLOOKUP($F278,Experiment!$A$2:$U$90,MATCH(Results!AE$1,Experiment!$A$1:$U$1,0),FALSE)</f>
        <v>210.9375</v>
      </c>
      <c r="AF278" s="2">
        <f>VLOOKUP($F278,Experiment!$A$2:$U$90,MATCH(Results!AF$1,Experiment!$A$1:$U$1,0),FALSE)</f>
        <v>14.523687548277813</v>
      </c>
      <c r="AG278" s="3">
        <f>VLOOKUP($F278,Experiment!$A$2:$W$90,MATCH(Results!AG$1,Experiment!$A$1:$W$1,0),FALSE)</f>
        <v>0.82730419370997643</v>
      </c>
      <c r="AH278" s="3">
        <f>VLOOKUP($F278,Experiment!$A$2:$W$90,MATCH(Results!AH$1,Experiment!$A$1:$W$1,0),FALSE)</f>
        <v>0.38648875795104182</v>
      </c>
      <c r="AI278" s="3">
        <f>VLOOKUP($F278,Experiment!$A$2:$X$90,MATCH(Results!AI$1,Experiment!$A$1:$X$1,0),FALSE)</f>
        <v>0.61351124204895813</v>
      </c>
      <c r="AJ278" s="2">
        <f>Table1[[#This Row],[Gain]]^Table1[[#This Row],[θ]]</f>
        <v>20</v>
      </c>
      <c r="AK278" s="2">
        <f>-Table1[[#This Row],[λ]]*-Table1[[#This Row],[Loss]]^Table1[[#This Row],[θ]]</f>
        <v>20</v>
      </c>
      <c r="AL278" s="2">
        <f>Table1[[#This Row],[v_n_w_g]]-Table1[[#This Row],[v_n_w_l]]</f>
        <v>0</v>
      </c>
      <c r="AM278" s="2">
        <f>IF(Table1[[#This Row],[diff_v]]&gt;=1,1,0)</f>
        <v>0</v>
      </c>
    </row>
    <row r="279" spans="1:39" hidden="1" x14ac:dyDescent="0.3">
      <c r="A279">
        <v>12</v>
      </c>
      <c r="B279" t="s">
        <v>44</v>
      </c>
      <c r="C279" s="22">
        <f>VLOOKUP(Table1[[#This Row],[Subject]],'Subject Profile'!$A$2:$E$8,4,FALSE)</f>
        <v>1</v>
      </c>
      <c r="D279" s="22">
        <f>VLOOKUP(Table1[[#This Row],[Subject]],'Subject Profile'!$A$2:$E$8,5,FALSE)</f>
        <v>-2</v>
      </c>
      <c r="E279" t="s">
        <v>108</v>
      </c>
      <c r="F279" t="s">
        <v>55</v>
      </c>
      <c r="G279" t="s">
        <v>112</v>
      </c>
      <c r="H279">
        <f>IF(Table1[[#This Row],[decision]]="accept",1,0)</f>
        <v>0</v>
      </c>
      <c r="I279">
        <v>100</v>
      </c>
      <c r="J279">
        <v>-90</v>
      </c>
      <c r="K279">
        <v>1664339212</v>
      </c>
      <c r="L279">
        <v>17</v>
      </c>
      <c r="M279" t="str">
        <f>VLOOKUP($F279,Experiment!$A$2:$U$90,MATCH(Results!M$1,Experiment!$A$1:$U$1,0)+1,FALSE)</f>
        <v>R</v>
      </c>
      <c r="N279">
        <f>IF(Table1[[#This Row],[Impact]]="I",0,1)</f>
        <v>1</v>
      </c>
      <c r="O279" s="2">
        <f>VLOOKUP($F279,Experiment!$A$2:$U$90,MATCH(Results!O$1,Experiment!$A$1:$U$1,0),FALSE)</f>
        <v>0</v>
      </c>
      <c r="P279" s="3">
        <f>VLOOKUP($F279,Experiment!$A$2:$U$90,MATCH(Results!P$1,Experiment!$A$1:$U$1,0),FALSE)</f>
        <v>0</v>
      </c>
      <c r="Q279" s="2">
        <f>VLOOKUP($F279,Experiment!$A$2:$U$90,MATCH(Results!Q$1,Experiment!$A$1:$U$1,0),FALSE)</f>
        <v>0</v>
      </c>
      <c r="R279" s="3">
        <f>VLOOKUP($F279,Experiment!$A$2:$U$90,MATCH(Results!R$1,Experiment!$A$1:$U$1,0),FALSE)</f>
        <v>0</v>
      </c>
      <c r="S279" s="2">
        <f>VLOOKUP($F279,Experiment!$A$2:$U$90,MATCH(Results!S$1,Experiment!$A$1:$U$1,0),FALSE)</f>
        <v>0</v>
      </c>
      <c r="T279" s="2">
        <f>VLOOKUP($F279,Experiment!$A$2:$U$90,MATCH(Results!T$1,Experiment!$A$1:$U$1,0),FALSE)</f>
        <v>0</v>
      </c>
      <c r="U279" s="2">
        <f>VLOOKUP($F279,Experiment!$A$2:$U$90,MATCH(Results!U$1,Experiment!$A$1:$U$1,0),FALSE)</f>
        <v>0</v>
      </c>
      <c r="V279" s="2">
        <f>VLOOKUP($F279,Experiment!$A$2:$U$90,MATCH(Results!V$1,Experiment!$A$1:$U$1,0),FALSE)</f>
        <v>0</v>
      </c>
      <c r="W279" s="3">
        <f>VLOOKUP($F279,Experiment!$A$2:$U$90,MATCH(Results!W$1,Experiment!$A$1:$U$1,0),FALSE)</f>
        <v>0</v>
      </c>
      <c r="X279" s="3">
        <f>VLOOKUP($F279,Experiment!$A$2:$U$90,MATCH(Results!X$1,Experiment!$A$1:$U$1,0),FALSE)</f>
        <v>0</v>
      </c>
      <c r="Y279" s="2">
        <f>VLOOKUP($F279,Experiment!$A$2:$U$90,MATCH(Results!Y$1,Experiment!$A$1:$U$1,0),FALSE)</f>
        <v>0</v>
      </c>
      <c r="Z279" s="3">
        <f>VLOOKUP($F279,Experiment!$A$2:$U$90,MATCH(Results!Z$1,Experiment!$A$1:$U$1,0),FALSE)</f>
        <v>0</v>
      </c>
      <c r="AA279" s="3">
        <f>VLOOKUP($F279,Experiment!$A$2:$U$90,MATCH(Results!AA$1,Experiment!$A$1:$U$1,0),FALSE)</f>
        <v>0</v>
      </c>
      <c r="AB279" s="3">
        <f>VLOOKUP($F279,Experiment!$A$2:$U$90,MATCH(Results!AB$1,Experiment!$A$1:$U$1,0),FALSE)</f>
        <v>0</v>
      </c>
      <c r="AC279" s="3">
        <f>VLOOKUP($F279,Experiment!$A$2:$U$90,MATCH(Results!AC$1,Experiment!$A$1:$U$1,0),FALSE)</f>
        <v>0</v>
      </c>
      <c r="AD279" s="2">
        <f>VLOOKUP($F279,Experiment!$A$2:$U$90,MATCH(Results!AD$1,Experiment!$A$1:$U$1,0),FALSE)</f>
        <v>0</v>
      </c>
      <c r="AE279" s="2">
        <f>VLOOKUP($F279,Experiment!$A$2:$U$90,MATCH(Results!AE$1,Experiment!$A$1:$U$1,0),FALSE)</f>
        <v>0</v>
      </c>
      <c r="AF279" s="2">
        <f>VLOOKUP($F279,Experiment!$A$2:$U$90,MATCH(Results!AF$1,Experiment!$A$1:$U$1,0),FALSE)</f>
        <v>0</v>
      </c>
      <c r="AG279" s="2"/>
      <c r="AH279" s="3">
        <f>VLOOKUP($F279,Experiment!$A$2:$W$90,MATCH(Results!AH$1,Experiment!$A$1:$W$1,0),FALSE)</f>
        <v>0</v>
      </c>
      <c r="AI279" s="2">
        <f>VLOOKUP($F279,Experiment!$A$2:$X$90,MATCH(Results!AI$1,Experiment!$A$1:$X$1,0),FALSE)</f>
        <v>0</v>
      </c>
      <c r="AJ279" s="2">
        <f>Table1[[#This Row],[Gain]]^Table1[[#This Row],[θ]]</f>
        <v>0</v>
      </c>
      <c r="AK279" s="2">
        <f>-Table1[[#This Row],[λ]]*-Table1[[#This Row],[Loss]]^Table1[[#This Row],[θ]]</f>
        <v>0</v>
      </c>
      <c r="AL279" s="2">
        <f>Table1[[#This Row],[v_n_w_g]]-Table1[[#This Row],[v_n_w_l]]</f>
        <v>0</v>
      </c>
      <c r="AM279" s="2">
        <f>IF(Table1[[#This Row],[diff_v]]&gt;=1,1,0)</f>
        <v>0</v>
      </c>
    </row>
    <row r="280" spans="1:39" hidden="1" x14ac:dyDescent="0.3">
      <c r="A280">
        <v>13</v>
      </c>
      <c r="B280" t="s">
        <v>44</v>
      </c>
      <c r="C280" s="22">
        <f>VLOOKUP(Table1[[#This Row],[Subject]],'Subject Profile'!$A$2:$E$8,4,FALSE)</f>
        <v>1</v>
      </c>
      <c r="D280" s="22">
        <f>VLOOKUP(Table1[[#This Row],[Subject]],'Subject Profile'!$A$2:$E$8,5,FALSE)</f>
        <v>-2</v>
      </c>
      <c r="E280" t="s">
        <v>108</v>
      </c>
      <c r="F280" t="s">
        <v>102</v>
      </c>
      <c r="G280" t="s">
        <v>5</v>
      </c>
      <c r="H280">
        <f>IF(Table1[[#This Row],[decision]]="accept",1,0)</f>
        <v>0</v>
      </c>
      <c r="I280">
        <v>0</v>
      </c>
      <c r="J280">
        <v>-190</v>
      </c>
      <c r="K280">
        <v>1664339242</v>
      </c>
      <c r="L280">
        <v>30</v>
      </c>
      <c r="M280" t="str">
        <f>VLOOKUP($F280,Experiment!$A$2:$U$90,MATCH(Results!M$1,Experiment!$A$1:$U$1,0)+1,FALSE)</f>
        <v>I</v>
      </c>
      <c r="N280">
        <f>IF(Table1[[#This Row],[Impact]]="I",0,1)</f>
        <v>0</v>
      </c>
      <c r="O280" s="2">
        <f>VLOOKUP($F280,Experiment!$A$2:$U$90,MATCH(Results!O$1,Experiment!$A$1:$U$1,0),FALSE)</f>
        <v>-10</v>
      </c>
      <c r="P280" s="3">
        <f>VLOOKUP($F280,Experiment!$A$2:$U$90,MATCH(Results!P$1,Experiment!$A$1:$U$1,0),FALSE)</f>
        <v>0.5</v>
      </c>
      <c r="Q280" s="2">
        <f>VLOOKUP($F280,Experiment!$A$2:$U$90,MATCH(Results!Q$1,Experiment!$A$1:$U$1,0),FALSE)</f>
        <v>20</v>
      </c>
      <c r="R280" s="3">
        <f>VLOOKUP($F280,Experiment!$A$2:$U$90,MATCH(Results!R$1,Experiment!$A$1:$U$1,0),FALSE)</f>
        <v>0.5</v>
      </c>
      <c r="S280" s="2">
        <f>VLOOKUP($F280,Experiment!$A$2:$U$90,MATCH(Results!S$1,Experiment!$A$1:$U$1,0),FALSE)</f>
        <v>5</v>
      </c>
      <c r="T280" s="2">
        <f>VLOOKUP($F280,Experiment!$A$2:$U$90,MATCH(Results!T$1,Experiment!$A$1:$U$1,0),FALSE)</f>
        <v>225</v>
      </c>
      <c r="U280" s="2">
        <f>VLOOKUP($F280,Experiment!$A$2:$U$90,MATCH(Results!U$1,Experiment!$A$1:$U$1,0),FALSE)</f>
        <v>15</v>
      </c>
      <c r="V280" s="2">
        <f>VLOOKUP($F280,Experiment!$A$2:$U$90,MATCH(Results!V$1,Experiment!$A$1:$U$1,0),FALSE)</f>
        <v>2</v>
      </c>
      <c r="W280" s="3">
        <f>VLOOKUP($F280,Experiment!$A$2:$U$90,MATCH(Results!W$1,Experiment!$A$1:$U$1,0),FALSE)</f>
        <v>0.25</v>
      </c>
      <c r="X280" s="3">
        <f>VLOOKUP($F280,Experiment!$A$2:$U$90,MATCH(Results!X$1,Experiment!$A$1:$U$1,0),FALSE)</f>
        <v>0.75</v>
      </c>
      <c r="Y280" s="2">
        <f>VLOOKUP($F280,Experiment!$A$2:$U$90,MATCH(Results!Y$1,Experiment!$A$1:$U$1,0),FALSE)</f>
        <v>2</v>
      </c>
      <c r="Z280" s="3">
        <f>VLOOKUP($F280,Experiment!$A$2:$U$90,MATCH(Results!Z$1,Experiment!$A$1:$U$1,0),FALSE)</f>
        <v>0.5</v>
      </c>
      <c r="AA280" s="3">
        <f>VLOOKUP($F280,Experiment!$A$2:$U$90,MATCH(Results!AA$1,Experiment!$A$1:$U$1,0),FALSE)</f>
        <v>0.25</v>
      </c>
      <c r="AB280" s="3">
        <f>VLOOKUP($F280,Experiment!$A$2:$U$90,MATCH(Results!AB$1,Experiment!$A$1:$U$1,0),FALSE)</f>
        <v>0.625</v>
      </c>
      <c r="AC280" s="3">
        <f>VLOOKUP($F280,Experiment!$A$2:$U$90,MATCH(Results!AC$1,Experiment!$A$1:$U$1,0),FALSE)</f>
        <v>0.375</v>
      </c>
      <c r="AD280" s="2">
        <f>VLOOKUP($F280,Experiment!$A$2:$U$90,MATCH(Results!AD$1,Experiment!$A$1:$U$1,0),FALSE)</f>
        <v>1.25</v>
      </c>
      <c r="AE280" s="2">
        <f>VLOOKUP($F280,Experiment!$A$2:$U$90,MATCH(Results!AE$1,Experiment!$A$1:$U$1,0),FALSE)</f>
        <v>210.9375</v>
      </c>
      <c r="AF280" s="2">
        <f>VLOOKUP($F280,Experiment!$A$2:$U$90,MATCH(Results!AF$1,Experiment!$A$1:$U$1,0),FALSE)</f>
        <v>14.523687548277813</v>
      </c>
      <c r="AG280" s="3">
        <f>VLOOKUP($F280,Experiment!$A$2:$W$90,MATCH(Results!AG$1,Experiment!$A$1:$W$1,0),FALSE)</f>
        <v>0.82730419370997643</v>
      </c>
      <c r="AH280" s="3">
        <f>VLOOKUP($F280,Experiment!$A$2:$W$90,MATCH(Results!AH$1,Experiment!$A$1:$W$1,0),FALSE)</f>
        <v>0.38648875795104182</v>
      </c>
      <c r="AI280" s="3">
        <f>VLOOKUP($F280,Experiment!$A$2:$X$90,MATCH(Results!AI$1,Experiment!$A$1:$X$1,0),FALSE)</f>
        <v>0.61351124204895813</v>
      </c>
      <c r="AJ280" s="2">
        <f>Table1[[#This Row],[Gain]]^Table1[[#This Row],[θ]]</f>
        <v>20</v>
      </c>
      <c r="AK280" s="2">
        <f>-Table1[[#This Row],[λ]]*-Table1[[#This Row],[Loss]]^Table1[[#This Row],[θ]]</f>
        <v>20</v>
      </c>
      <c r="AL280" s="2">
        <f>Table1[[#This Row],[v_n_w_g]]-Table1[[#This Row],[v_n_w_l]]</f>
        <v>0</v>
      </c>
      <c r="AM280" s="2">
        <f>IF(Table1[[#This Row],[diff_v]]&gt;=1,1,0)</f>
        <v>0</v>
      </c>
    </row>
    <row r="281" spans="1:39" hidden="1" x14ac:dyDescent="0.3">
      <c r="A281">
        <v>14</v>
      </c>
      <c r="B281" t="s">
        <v>44</v>
      </c>
      <c r="C281" s="22">
        <f>VLOOKUP(Table1[[#This Row],[Subject]],'Subject Profile'!$A$2:$E$8,4,FALSE)</f>
        <v>1</v>
      </c>
      <c r="D281" s="22">
        <f>VLOOKUP(Table1[[#This Row],[Subject]],'Subject Profile'!$A$2:$E$8,5,FALSE)</f>
        <v>-2</v>
      </c>
      <c r="E281" t="s">
        <v>108</v>
      </c>
      <c r="F281" t="s">
        <v>65</v>
      </c>
      <c r="G281" t="s">
        <v>7</v>
      </c>
      <c r="H281">
        <f>IF(Table1[[#This Row],[decision]]="accept",1,0)</f>
        <v>1</v>
      </c>
      <c r="I281">
        <v>10</v>
      </c>
      <c r="J281">
        <v>-180</v>
      </c>
      <c r="K281">
        <v>1664339251</v>
      </c>
      <c r="L281">
        <v>9</v>
      </c>
      <c r="M281" t="str">
        <f>VLOOKUP($F281,Experiment!$A$2:$U$90,MATCH(Results!M$1,Experiment!$A$1:$U$1,0)+1,FALSE)</f>
        <v>G</v>
      </c>
      <c r="N281">
        <f>IF(Table1[[#This Row],[Impact]]="I",0,1)</f>
        <v>1</v>
      </c>
      <c r="O281" s="2">
        <f>VLOOKUP($F281,Experiment!$A$2:$U$90,MATCH(Results!O$1,Experiment!$A$1:$U$1,0),FALSE)</f>
        <v>-10</v>
      </c>
      <c r="P281" s="3">
        <f>VLOOKUP($F281,Experiment!$A$2:$U$90,MATCH(Results!P$1,Experiment!$A$1:$U$1,0),FALSE)</f>
        <v>0.5</v>
      </c>
      <c r="Q281" s="2">
        <f>VLOOKUP($F281,Experiment!$A$2:$U$90,MATCH(Results!Q$1,Experiment!$A$1:$U$1,0),FALSE)</f>
        <v>10</v>
      </c>
      <c r="R281" s="3">
        <f>VLOOKUP($F281,Experiment!$A$2:$U$90,MATCH(Results!R$1,Experiment!$A$1:$U$1,0),FALSE)</f>
        <v>0.5</v>
      </c>
      <c r="S281" s="2">
        <f>VLOOKUP($F281,Experiment!$A$2:$U$90,MATCH(Results!S$1,Experiment!$A$1:$U$1,0),FALSE)</f>
        <v>0</v>
      </c>
      <c r="T281" s="2">
        <f>VLOOKUP($F281,Experiment!$A$2:$U$90,MATCH(Results!T$1,Experiment!$A$1:$U$1,0),FALSE)</f>
        <v>100</v>
      </c>
      <c r="U281" s="2">
        <f>VLOOKUP($F281,Experiment!$A$2:$U$90,MATCH(Results!U$1,Experiment!$A$1:$U$1,0),FALSE)</f>
        <v>10</v>
      </c>
      <c r="V281" s="2">
        <f>VLOOKUP($F281,Experiment!$A$2:$U$90,MATCH(Results!V$1,Experiment!$A$1:$U$1,0),FALSE)</f>
        <v>2</v>
      </c>
      <c r="W281" s="3">
        <f>VLOOKUP($F281,Experiment!$A$2:$U$90,MATCH(Results!W$1,Experiment!$A$1:$U$1,0),FALSE)</f>
        <v>0.25</v>
      </c>
      <c r="X281" s="3">
        <f>VLOOKUP($F281,Experiment!$A$2:$U$90,MATCH(Results!X$1,Experiment!$A$1:$U$1,0),FALSE)</f>
        <v>0.75</v>
      </c>
      <c r="Y281" s="2">
        <f>VLOOKUP($F281,Experiment!$A$2:$U$90,MATCH(Results!Y$1,Experiment!$A$1:$U$1,0),FALSE)</f>
        <v>1</v>
      </c>
      <c r="Z281" s="3">
        <f>VLOOKUP($F281,Experiment!$A$2:$U$90,MATCH(Results!Z$1,Experiment!$A$1:$U$1,0),FALSE)</f>
        <v>0.25</v>
      </c>
      <c r="AA281" s="3">
        <f>VLOOKUP($F281,Experiment!$A$2:$U$90,MATCH(Results!AA$1,Experiment!$A$1:$U$1,0),FALSE)</f>
        <v>0.5</v>
      </c>
      <c r="AB281" s="3">
        <f>VLOOKUP($F281,Experiment!$A$2:$U$90,MATCH(Results!AB$1,Experiment!$A$1:$U$1,0),FALSE)</f>
        <v>0.375</v>
      </c>
      <c r="AC281" s="3">
        <f>VLOOKUP($F281,Experiment!$A$2:$U$90,MATCH(Results!AC$1,Experiment!$A$1:$U$1,0),FALSE)</f>
        <v>0.625</v>
      </c>
      <c r="AD281" s="2">
        <f>VLOOKUP($F281,Experiment!$A$2:$U$90,MATCH(Results!AD$1,Experiment!$A$1:$U$1,0),FALSE)</f>
        <v>2.5</v>
      </c>
      <c r="AE281" s="2">
        <f>VLOOKUP($F281,Experiment!$A$2:$U$90,MATCH(Results!AE$1,Experiment!$A$1:$U$1,0),FALSE)</f>
        <v>93.75</v>
      </c>
      <c r="AF281" s="2">
        <f>VLOOKUP($F281,Experiment!$A$2:$U$90,MATCH(Results!AF$1,Experiment!$A$1:$U$1,0),FALSE)</f>
        <v>9.6824583655185421</v>
      </c>
      <c r="AG281" s="3">
        <f>VLOOKUP($F281,Experiment!$A$2:$W$90,MATCH(Results!AG$1,Experiment!$A$1:$W$1,0),FALSE)</f>
        <v>1</v>
      </c>
      <c r="AH281" s="3">
        <f>VLOOKUP($F281,Experiment!$A$2:$W$90,MATCH(Results!AH$1,Experiment!$A$1:$W$1,0),FALSE)</f>
        <v>0.625</v>
      </c>
      <c r="AI281" s="3">
        <f>VLOOKUP($F281,Experiment!$A$2:$X$90,MATCH(Results!AI$1,Experiment!$A$1:$X$1,0),FALSE)</f>
        <v>0.375</v>
      </c>
      <c r="AJ281" s="2">
        <f>Table1[[#This Row],[Gain]]^Table1[[#This Row],[θ]]</f>
        <v>10</v>
      </c>
      <c r="AK281" s="2">
        <f>-Table1[[#This Row],[λ]]*-Table1[[#This Row],[Loss]]^Table1[[#This Row],[θ]]</f>
        <v>20</v>
      </c>
      <c r="AL281" s="2">
        <f>Table1[[#This Row],[v_n_w_g]]-Table1[[#This Row],[v_n_w_l]]</f>
        <v>-10</v>
      </c>
      <c r="AM281" s="2">
        <f>IF(Table1[[#This Row],[diff_v]]&gt;=1,1,0)</f>
        <v>0</v>
      </c>
    </row>
    <row r="282" spans="1:39" hidden="1" x14ac:dyDescent="0.3">
      <c r="A282">
        <v>15</v>
      </c>
      <c r="B282" t="s">
        <v>44</v>
      </c>
      <c r="C282" s="22">
        <f>VLOOKUP(Table1[[#This Row],[Subject]],'Subject Profile'!$A$2:$E$8,4,FALSE)</f>
        <v>1</v>
      </c>
      <c r="D282" s="22">
        <f>VLOOKUP(Table1[[#This Row],[Subject]],'Subject Profile'!$A$2:$E$8,5,FALSE)</f>
        <v>-2</v>
      </c>
      <c r="E282" t="s">
        <v>108</v>
      </c>
      <c r="F282" t="s">
        <v>77</v>
      </c>
      <c r="G282" t="s">
        <v>7</v>
      </c>
      <c r="H282">
        <f>IF(Table1[[#This Row],[decision]]="accept",1,0)</f>
        <v>1</v>
      </c>
      <c r="I282">
        <v>-50</v>
      </c>
      <c r="J282">
        <v>-230</v>
      </c>
      <c r="K282">
        <v>1664339263</v>
      </c>
      <c r="L282">
        <v>12</v>
      </c>
      <c r="M282" t="str">
        <f>VLOOKUP($F282,Experiment!$A$2:$U$90,MATCH(Results!M$1,Experiment!$A$1:$U$1,0)+1,FALSE)</f>
        <v>G</v>
      </c>
      <c r="N282">
        <f>IF(Table1[[#This Row],[Impact]]="I",0,1)</f>
        <v>1</v>
      </c>
      <c r="O282" s="2">
        <f>VLOOKUP($F282,Experiment!$A$2:$U$90,MATCH(Results!O$1,Experiment!$A$1:$U$1,0),FALSE)</f>
        <v>-50</v>
      </c>
      <c r="P282" s="3">
        <f>VLOOKUP($F282,Experiment!$A$2:$U$90,MATCH(Results!P$1,Experiment!$A$1:$U$1,0),FALSE)</f>
        <v>0.5</v>
      </c>
      <c r="Q282" s="2">
        <f>VLOOKUP($F282,Experiment!$A$2:$U$90,MATCH(Results!Q$1,Experiment!$A$1:$U$1,0),FALSE)</f>
        <v>70</v>
      </c>
      <c r="R282" s="3">
        <f>VLOOKUP($F282,Experiment!$A$2:$U$90,MATCH(Results!R$1,Experiment!$A$1:$U$1,0),FALSE)</f>
        <v>0.5</v>
      </c>
      <c r="S282" s="2">
        <f>VLOOKUP($F282,Experiment!$A$2:$U$90,MATCH(Results!S$1,Experiment!$A$1:$U$1,0),FALSE)</f>
        <v>10</v>
      </c>
      <c r="T282" s="2">
        <f>VLOOKUP($F282,Experiment!$A$2:$U$90,MATCH(Results!T$1,Experiment!$A$1:$U$1,0),FALSE)</f>
        <v>3600</v>
      </c>
      <c r="U282" s="2">
        <f>VLOOKUP($F282,Experiment!$A$2:$U$90,MATCH(Results!U$1,Experiment!$A$1:$U$1,0),FALSE)</f>
        <v>60</v>
      </c>
      <c r="V282" s="2">
        <f>VLOOKUP($F282,Experiment!$A$2:$U$90,MATCH(Results!V$1,Experiment!$A$1:$U$1,0),FALSE)</f>
        <v>4</v>
      </c>
      <c r="W282" s="3">
        <f>VLOOKUP($F282,Experiment!$A$2:$U$90,MATCH(Results!W$1,Experiment!$A$1:$U$1,0),FALSE)</f>
        <v>0.25</v>
      </c>
      <c r="X282" s="3">
        <f>VLOOKUP($F282,Experiment!$A$2:$U$90,MATCH(Results!X$1,Experiment!$A$1:$U$1,0),FALSE)</f>
        <v>0.75</v>
      </c>
      <c r="Y282" s="2">
        <f>VLOOKUP($F282,Experiment!$A$2:$U$90,MATCH(Results!Y$1,Experiment!$A$1:$U$1,0),FALSE)</f>
        <v>2</v>
      </c>
      <c r="Z282" s="3">
        <f>VLOOKUP($F282,Experiment!$A$2:$U$90,MATCH(Results!Z$1,Experiment!$A$1:$U$1,0),FALSE)</f>
        <v>0.5</v>
      </c>
      <c r="AA282" s="3">
        <f>VLOOKUP($F282,Experiment!$A$2:$U$90,MATCH(Results!AA$1,Experiment!$A$1:$U$1,0),FALSE)</f>
        <v>0.25</v>
      </c>
      <c r="AB282" s="3">
        <f>VLOOKUP($F282,Experiment!$A$2:$U$90,MATCH(Results!AB$1,Experiment!$A$1:$U$1,0),FALSE)</f>
        <v>0.625</v>
      </c>
      <c r="AC282" s="3">
        <f>VLOOKUP($F282,Experiment!$A$2:$U$90,MATCH(Results!AC$1,Experiment!$A$1:$U$1,0),FALSE)</f>
        <v>0.375</v>
      </c>
      <c r="AD282" s="2">
        <f>VLOOKUP($F282,Experiment!$A$2:$U$90,MATCH(Results!AD$1,Experiment!$A$1:$U$1,0),FALSE)</f>
        <v>-5</v>
      </c>
      <c r="AE282" s="2">
        <f>VLOOKUP($F282,Experiment!$A$2:$U$90,MATCH(Results!AE$1,Experiment!$A$1:$U$1,0),FALSE)</f>
        <v>3375</v>
      </c>
      <c r="AF282" s="2">
        <f>VLOOKUP($F282,Experiment!$A$2:$U$90,MATCH(Results!AF$1,Experiment!$A$1:$U$1,0),FALSE)</f>
        <v>58.094750193111253</v>
      </c>
      <c r="AG282" s="3">
        <f>VLOOKUP($F282,Experiment!$A$2:$W$90,MATCH(Results!AG$1,Experiment!$A$1:$W$1,0),FALSE)</f>
        <v>0.82730419370997643</v>
      </c>
      <c r="AH282" s="3">
        <f>VLOOKUP($F282,Experiment!$A$2:$W$90,MATCH(Results!AH$1,Experiment!$A$1:$W$1,0),FALSE)</f>
        <v>0.38648875795104182</v>
      </c>
      <c r="AI282" s="3">
        <f>VLOOKUP($F282,Experiment!$A$2:$X$90,MATCH(Results!AI$1,Experiment!$A$1:$X$1,0),FALSE)</f>
        <v>0.61351124204895813</v>
      </c>
      <c r="AJ282" s="2">
        <f>Table1[[#This Row],[Gain]]^Table1[[#This Row],[θ]]</f>
        <v>70</v>
      </c>
      <c r="AK282" s="2">
        <f>-Table1[[#This Row],[λ]]*-Table1[[#This Row],[Loss]]^Table1[[#This Row],[θ]]</f>
        <v>100</v>
      </c>
      <c r="AL282" s="2">
        <f>Table1[[#This Row],[v_n_w_g]]-Table1[[#This Row],[v_n_w_l]]</f>
        <v>-30</v>
      </c>
      <c r="AM282" s="2">
        <f>IF(Table1[[#This Row],[diff_v]]&gt;=1,1,0)</f>
        <v>0</v>
      </c>
    </row>
    <row r="283" spans="1:39" hidden="1" x14ac:dyDescent="0.3">
      <c r="A283">
        <v>16</v>
      </c>
      <c r="B283" t="s">
        <v>44</v>
      </c>
      <c r="C283" s="22">
        <f>VLOOKUP(Table1[[#This Row],[Subject]],'Subject Profile'!$A$2:$E$8,4,FALSE)</f>
        <v>1</v>
      </c>
      <c r="D283" s="22">
        <f>VLOOKUP(Table1[[#This Row],[Subject]],'Subject Profile'!$A$2:$E$8,5,FALSE)</f>
        <v>-2</v>
      </c>
      <c r="E283" t="s">
        <v>108</v>
      </c>
      <c r="F283" t="s">
        <v>72</v>
      </c>
      <c r="G283" t="s">
        <v>5</v>
      </c>
      <c r="H283">
        <f>IF(Table1[[#This Row],[decision]]="accept",1,0)</f>
        <v>0</v>
      </c>
      <c r="I283">
        <v>0</v>
      </c>
      <c r="J283">
        <v>-230</v>
      </c>
      <c r="K283">
        <v>1664339273</v>
      </c>
      <c r="L283">
        <v>10</v>
      </c>
      <c r="M283" t="str">
        <f>VLOOKUP($F283,Experiment!$A$2:$U$90,MATCH(Results!M$1,Experiment!$A$1:$U$1,0)+1,FALSE)</f>
        <v>G</v>
      </c>
      <c r="N283">
        <f>IF(Table1[[#This Row],[Impact]]="I",0,1)</f>
        <v>1</v>
      </c>
      <c r="O283" s="2">
        <f>VLOOKUP($F283,Experiment!$A$2:$U$90,MATCH(Results!O$1,Experiment!$A$1:$U$1,0),FALSE)</f>
        <v>-90</v>
      </c>
      <c r="P283" s="3">
        <f>VLOOKUP($F283,Experiment!$A$2:$U$90,MATCH(Results!P$1,Experiment!$A$1:$U$1,0),FALSE)</f>
        <v>0.5</v>
      </c>
      <c r="Q283" s="2">
        <f>VLOOKUP($F283,Experiment!$A$2:$U$90,MATCH(Results!Q$1,Experiment!$A$1:$U$1,0),FALSE)</f>
        <v>90</v>
      </c>
      <c r="R283" s="3">
        <f>VLOOKUP($F283,Experiment!$A$2:$U$90,MATCH(Results!R$1,Experiment!$A$1:$U$1,0),FALSE)</f>
        <v>0.5</v>
      </c>
      <c r="S283" s="2">
        <f>VLOOKUP($F283,Experiment!$A$2:$U$90,MATCH(Results!S$1,Experiment!$A$1:$U$1,0),FALSE)</f>
        <v>0</v>
      </c>
      <c r="T283" s="2">
        <f>VLOOKUP($F283,Experiment!$A$2:$U$90,MATCH(Results!T$1,Experiment!$A$1:$U$1,0),FALSE)</f>
        <v>8100</v>
      </c>
      <c r="U283" s="2">
        <f>VLOOKUP($F283,Experiment!$A$2:$U$90,MATCH(Results!U$1,Experiment!$A$1:$U$1,0),FALSE)</f>
        <v>90</v>
      </c>
      <c r="V283" s="2">
        <f>VLOOKUP($F283,Experiment!$A$2:$U$90,MATCH(Results!V$1,Experiment!$A$1:$U$1,0),FALSE)</f>
        <v>4</v>
      </c>
      <c r="W283" s="3">
        <f>VLOOKUP($F283,Experiment!$A$2:$U$90,MATCH(Results!W$1,Experiment!$A$1:$U$1,0),FALSE)</f>
        <v>0.25</v>
      </c>
      <c r="X283" s="3">
        <f>VLOOKUP($F283,Experiment!$A$2:$U$90,MATCH(Results!X$1,Experiment!$A$1:$U$1,0),FALSE)</f>
        <v>0.75</v>
      </c>
      <c r="Y283" s="2">
        <f>VLOOKUP($F283,Experiment!$A$2:$U$90,MATCH(Results!Y$1,Experiment!$A$1:$U$1,0),FALSE)</f>
        <v>1</v>
      </c>
      <c r="Z283" s="3">
        <f>VLOOKUP($F283,Experiment!$A$2:$U$90,MATCH(Results!Z$1,Experiment!$A$1:$U$1,0),FALSE)</f>
        <v>0.25</v>
      </c>
      <c r="AA283" s="3">
        <f>VLOOKUP($F283,Experiment!$A$2:$U$90,MATCH(Results!AA$1,Experiment!$A$1:$U$1,0),FALSE)</f>
        <v>0.5</v>
      </c>
      <c r="AB283" s="3">
        <f>VLOOKUP($F283,Experiment!$A$2:$U$90,MATCH(Results!AB$1,Experiment!$A$1:$U$1,0),FALSE)</f>
        <v>0.375</v>
      </c>
      <c r="AC283" s="3">
        <f>VLOOKUP($F283,Experiment!$A$2:$U$90,MATCH(Results!AC$1,Experiment!$A$1:$U$1,0),FALSE)</f>
        <v>0.625</v>
      </c>
      <c r="AD283" s="2">
        <f>VLOOKUP($F283,Experiment!$A$2:$U$90,MATCH(Results!AD$1,Experiment!$A$1:$U$1,0),FALSE)</f>
        <v>22.5</v>
      </c>
      <c r="AE283" s="2">
        <f>VLOOKUP($F283,Experiment!$A$2:$U$90,MATCH(Results!AE$1,Experiment!$A$1:$U$1,0),FALSE)</f>
        <v>7593.75</v>
      </c>
      <c r="AF283" s="2">
        <f>VLOOKUP($F283,Experiment!$A$2:$U$90,MATCH(Results!AF$1,Experiment!$A$1:$U$1,0),FALSE)</f>
        <v>87.142125289666879</v>
      </c>
      <c r="AG283" s="3">
        <f>VLOOKUP($F283,Experiment!$A$2:$W$90,MATCH(Results!AG$1,Experiment!$A$1:$W$1,0),FALSE)</f>
        <v>1</v>
      </c>
      <c r="AH283" s="3">
        <f>VLOOKUP($F283,Experiment!$A$2:$W$90,MATCH(Results!AH$1,Experiment!$A$1:$W$1,0),FALSE)</f>
        <v>0.625</v>
      </c>
      <c r="AI283" s="3">
        <f>VLOOKUP($F283,Experiment!$A$2:$X$90,MATCH(Results!AI$1,Experiment!$A$1:$X$1,0),FALSE)</f>
        <v>0.375</v>
      </c>
      <c r="AJ283" s="2">
        <f>Table1[[#This Row],[Gain]]^Table1[[#This Row],[θ]]</f>
        <v>90</v>
      </c>
      <c r="AK283" s="2">
        <f>-Table1[[#This Row],[λ]]*-Table1[[#This Row],[Loss]]^Table1[[#This Row],[θ]]</f>
        <v>180</v>
      </c>
      <c r="AL283" s="2">
        <f>Table1[[#This Row],[v_n_w_g]]-Table1[[#This Row],[v_n_w_l]]</f>
        <v>-90</v>
      </c>
      <c r="AM283" s="2">
        <f>IF(Table1[[#This Row],[diff_v]]&gt;=1,1,0)</f>
        <v>0</v>
      </c>
    </row>
    <row r="284" spans="1:39" hidden="1" x14ac:dyDescent="0.3">
      <c r="A284">
        <v>17</v>
      </c>
      <c r="B284" t="s">
        <v>44</v>
      </c>
      <c r="C284" s="22">
        <f>VLOOKUP(Table1[[#This Row],[Subject]],'Subject Profile'!$A$2:$E$8,4,FALSE)</f>
        <v>1</v>
      </c>
      <c r="D284" s="22">
        <f>VLOOKUP(Table1[[#This Row],[Subject]],'Subject Profile'!$A$2:$E$8,5,FALSE)</f>
        <v>-2</v>
      </c>
      <c r="E284" t="s">
        <v>108</v>
      </c>
      <c r="F284" t="s">
        <v>92</v>
      </c>
      <c r="G284" t="s">
        <v>7</v>
      </c>
      <c r="H284">
        <f>IF(Table1[[#This Row],[decision]]="accept",1,0)</f>
        <v>1</v>
      </c>
      <c r="I284">
        <v>-10</v>
      </c>
      <c r="J284">
        <v>-240</v>
      </c>
      <c r="K284">
        <v>1664339281</v>
      </c>
      <c r="L284">
        <v>8</v>
      </c>
      <c r="M284" t="str">
        <f>VLOOKUP($F284,Experiment!$A$2:$U$90,MATCH(Results!M$1,Experiment!$A$1:$U$1,0)+1,FALSE)</f>
        <v>I</v>
      </c>
      <c r="N284">
        <f>IF(Table1[[#This Row],[Impact]]="I",0,1)</f>
        <v>0</v>
      </c>
      <c r="O284" s="2">
        <f>VLOOKUP($F284,Experiment!$A$2:$U$90,MATCH(Results!O$1,Experiment!$A$1:$U$1,0),FALSE)</f>
        <v>-10</v>
      </c>
      <c r="P284" s="3">
        <f>VLOOKUP($F284,Experiment!$A$2:$U$90,MATCH(Results!P$1,Experiment!$A$1:$U$1,0),FALSE)</f>
        <v>0.5</v>
      </c>
      <c r="Q284" s="2">
        <f>VLOOKUP($F284,Experiment!$A$2:$U$90,MATCH(Results!Q$1,Experiment!$A$1:$U$1,0),FALSE)</f>
        <v>30</v>
      </c>
      <c r="R284" s="3">
        <f>VLOOKUP($F284,Experiment!$A$2:$U$90,MATCH(Results!R$1,Experiment!$A$1:$U$1,0),FALSE)</f>
        <v>0.5</v>
      </c>
      <c r="S284" s="2">
        <f>VLOOKUP($F284,Experiment!$A$2:$U$90,MATCH(Results!S$1,Experiment!$A$1:$U$1,0),FALSE)</f>
        <v>10</v>
      </c>
      <c r="T284" s="2">
        <f>VLOOKUP($F284,Experiment!$A$2:$U$90,MATCH(Results!T$1,Experiment!$A$1:$U$1,0),FALSE)</f>
        <v>400</v>
      </c>
      <c r="U284" s="2">
        <f>VLOOKUP($F284,Experiment!$A$2:$U$90,MATCH(Results!U$1,Experiment!$A$1:$U$1,0),FALSE)</f>
        <v>20</v>
      </c>
      <c r="V284" s="2">
        <f>VLOOKUP($F284,Experiment!$A$2:$U$90,MATCH(Results!V$1,Experiment!$A$1:$U$1,0),FALSE)</f>
        <v>4</v>
      </c>
      <c r="W284" s="3">
        <f>VLOOKUP($F284,Experiment!$A$2:$U$90,MATCH(Results!W$1,Experiment!$A$1:$U$1,0),FALSE)</f>
        <v>0.25</v>
      </c>
      <c r="X284" s="3">
        <f>VLOOKUP($F284,Experiment!$A$2:$U$90,MATCH(Results!X$1,Experiment!$A$1:$U$1,0),FALSE)</f>
        <v>0.75</v>
      </c>
      <c r="Y284" s="2">
        <f>VLOOKUP($F284,Experiment!$A$2:$U$90,MATCH(Results!Y$1,Experiment!$A$1:$U$1,0),FALSE)</f>
        <v>2</v>
      </c>
      <c r="Z284" s="3">
        <f>VLOOKUP($F284,Experiment!$A$2:$U$90,MATCH(Results!Z$1,Experiment!$A$1:$U$1,0),FALSE)</f>
        <v>0.5</v>
      </c>
      <c r="AA284" s="3">
        <f>VLOOKUP($F284,Experiment!$A$2:$U$90,MATCH(Results!AA$1,Experiment!$A$1:$U$1,0),FALSE)</f>
        <v>0.25</v>
      </c>
      <c r="AB284" s="3">
        <f>VLOOKUP($F284,Experiment!$A$2:$U$90,MATCH(Results!AB$1,Experiment!$A$1:$U$1,0),FALSE)</f>
        <v>0.625</v>
      </c>
      <c r="AC284" s="3">
        <f>VLOOKUP($F284,Experiment!$A$2:$U$90,MATCH(Results!AC$1,Experiment!$A$1:$U$1,0),FALSE)</f>
        <v>0.375</v>
      </c>
      <c r="AD284" s="2">
        <f>VLOOKUP($F284,Experiment!$A$2:$U$90,MATCH(Results!AD$1,Experiment!$A$1:$U$1,0),FALSE)</f>
        <v>5</v>
      </c>
      <c r="AE284" s="2">
        <f>VLOOKUP($F284,Experiment!$A$2:$U$90,MATCH(Results!AE$1,Experiment!$A$1:$U$1,0),FALSE)</f>
        <v>375</v>
      </c>
      <c r="AF284" s="2">
        <f>VLOOKUP($F284,Experiment!$A$2:$U$90,MATCH(Results!AF$1,Experiment!$A$1:$U$1,0),FALSE)</f>
        <v>19.364916731037084</v>
      </c>
      <c r="AG284" s="3">
        <f>VLOOKUP($F284,Experiment!$A$2:$W$90,MATCH(Results!AG$1,Experiment!$A$1:$W$1,0),FALSE)</f>
        <v>0.82730419370997643</v>
      </c>
      <c r="AH284" s="3">
        <f>VLOOKUP($F284,Experiment!$A$2:$W$90,MATCH(Results!AH$1,Experiment!$A$1:$W$1,0),FALSE)</f>
        <v>0.38648875795104182</v>
      </c>
      <c r="AI284" s="3">
        <f>VLOOKUP($F284,Experiment!$A$2:$X$90,MATCH(Results!AI$1,Experiment!$A$1:$X$1,0),FALSE)</f>
        <v>0.61351124204895813</v>
      </c>
      <c r="AJ284" s="2">
        <f>Table1[[#This Row],[Gain]]^Table1[[#This Row],[θ]]</f>
        <v>30</v>
      </c>
      <c r="AK284" s="2">
        <f>-Table1[[#This Row],[λ]]*-Table1[[#This Row],[Loss]]^Table1[[#This Row],[θ]]</f>
        <v>20</v>
      </c>
      <c r="AL284" s="2">
        <f>Table1[[#This Row],[v_n_w_g]]-Table1[[#This Row],[v_n_w_l]]</f>
        <v>10</v>
      </c>
      <c r="AM284" s="2">
        <f>IF(Table1[[#This Row],[diff_v]]&gt;=1,1,0)</f>
        <v>1</v>
      </c>
    </row>
    <row r="285" spans="1:39" hidden="1" x14ac:dyDescent="0.3">
      <c r="A285">
        <v>18</v>
      </c>
      <c r="B285" t="s">
        <v>44</v>
      </c>
      <c r="C285" s="22">
        <f>VLOOKUP(Table1[[#This Row],[Subject]],'Subject Profile'!$A$2:$E$8,4,FALSE)</f>
        <v>1</v>
      </c>
      <c r="D285" s="22">
        <f>VLOOKUP(Table1[[#This Row],[Subject]],'Subject Profile'!$A$2:$E$8,5,FALSE)</f>
        <v>-2</v>
      </c>
      <c r="E285" t="s">
        <v>108</v>
      </c>
      <c r="F285" t="s">
        <v>55</v>
      </c>
      <c r="G285" t="s">
        <v>56</v>
      </c>
      <c r="H285">
        <f>IF(Table1[[#This Row],[decision]]="accept",1,0)</f>
        <v>0</v>
      </c>
      <c r="I285">
        <v>0</v>
      </c>
      <c r="J285">
        <v>-240</v>
      </c>
      <c r="K285">
        <v>1664339300</v>
      </c>
      <c r="L285">
        <v>19</v>
      </c>
      <c r="M285" t="str">
        <f>VLOOKUP($F285,Experiment!$A$2:$U$90,MATCH(Results!M$1,Experiment!$A$1:$U$1,0)+1,FALSE)</f>
        <v>R</v>
      </c>
      <c r="N285">
        <f>IF(Table1[[#This Row],[Impact]]="I",0,1)</f>
        <v>1</v>
      </c>
      <c r="O285" s="2">
        <f>VLOOKUP($F285,Experiment!$A$2:$U$90,MATCH(Results!O$1,Experiment!$A$1:$U$1,0),FALSE)</f>
        <v>0</v>
      </c>
      <c r="P285" s="3">
        <f>VLOOKUP($F285,Experiment!$A$2:$U$90,MATCH(Results!P$1,Experiment!$A$1:$U$1,0),FALSE)</f>
        <v>0</v>
      </c>
      <c r="Q285" s="2">
        <f>VLOOKUP($F285,Experiment!$A$2:$U$90,MATCH(Results!Q$1,Experiment!$A$1:$U$1,0),FALSE)</f>
        <v>0</v>
      </c>
      <c r="R285" s="3">
        <f>VLOOKUP($F285,Experiment!$A$2:$U$90,MATCH(Results!R$1,Experiment!$A$1:$U$1,0),FALSE)</f>
        <v>0</v>
      </c>
      <c r="S285" s="2">
        <f>VLOOKUP($F285,Experiment!$A$2:$U$90,MATCH(Results!S$1,Experiment!$A$1:$U$1,0),FALSE)</f>
        <v>0</v>
      </c>
      <c r="T285" s="2">
        <f>VLOOKUP($F285,Experiment!$A$2:$U$90,MATCH(Results!T$1,Experiment!$A$1:$U$1,0),FALSE)</f>
        <v>0</v>
      </c>
      <c r="U285" s="2">
        <f>VLOOKUP($F285,Experiment!$A$2:$U$90,MATCH(Results!U$1,Experiment!$A$1:$U$1,0),FALSE)</f>
        <v>0</v>
      </c>
      <c r="V285" s="2">
        <f>VLOOKUP($F285,Experiment!$A$2:$U$90,MATCH(Results!V$1,Experiment!$A$1:$U$1,0),FALSE)</f>
        <v>0</v>
      </c>
      <c r="W285" s="3">
        <f>VLOOKUP($F285,Experiment!$A$2:$U$90,MATCH(Results!W$1,Experiment!$A$1:$U$1,0),FALSE)</f>
        <v>0</v>
      </c>
      <c r="X285" s="3">
        <f>VLOOKUP($F285,Experiment!$A$2:$U$90,MATCH(Results!X$1,Experiment!$A$1:$U$1,0),FALSE)</f>
        <v>0</v>
      </c>
      <c r="Y285" s="2">
        <f>VLOOKUP($F285,Experiment!$A$2:$U$90,MATCH(Results!Y$1,Experiment!$A$1:$U$1,0),FALSE)</f>
        <v>0</v>
      </c>
      <c r="Z285" s="3">
        <f>VLOOKUP($F285,Experiment!$A$2:$U$90,MATCH(Results!Z$1,Experiment!$A$1:$U$1,0),FALSE)</f>
        <v>0</v>
      </c>
      <c r="AA285" s="3">
        <f>VLOOKUP($F285,Experiment!$A$2:$U$90,MATCH(Results!AA$1,Experiment!$A$1:$U$1,0),FALSE)</f>
        <v>0</v>
      </c>
      <c r="AB285" s="3">
        <f>VLOOKUP($F285,Experiment!$A$2:$U$90,MATCH(Results!AB$1,Experiment!$A$1:$U$1,0),FALSE)</f>
        <v>0</v>
      </c>
      <c r="AC285" s="3">
        <f>VLOOKUP($F285,Experiment!$A$2:$U$90,MATCH(Results!AC$1,Experiment!$A$1:$U$1,0),FALSE)</f>
        <v>0</v>
      </c>
      <c r="AD285" s="2">
        <f>VLOOKUP($F285,Experiment!$A$2:$U$90,MATCH(Results!AD$1,Experiment!$A$1:$U$1,0),FALSE)</f>
        <v>0</v>
      </c>
      <c r="AE285" s="2">
        <f>VLOOKUP($F285,Experiment!$A$2:$U$90,MATCH(Results!AE$1,Experiment!$A$1:$U$1,0),FALSE)</f>
        <v>0</v>
      </c>
      <c r="AF285" s="2">
        <f>VLOOKUP($F285,Experiment!$A$2:$U$90,MATCH(Results!AF$1,Experiment!$A$1:$U$1,0),FALSE)</f>
        <v>0</v>
      </c>
      <c r="AG285" s="2"/>
      <c r="AH285" s="3">
        <f>VLOOKUP($F285,Experiment!$A$2:$W$90,MATCH(Results!AH$1,Experiment!$A$1:$W$1,0),FALSE)</f>
        <v>0</v>
      </c>
      <c r="AI285" s="2">
        <f>VLOOKUP($F285,Experiment!$A$2:$X$90,MATCH(Results!AI$1,Experiment!$A$1:$X$1,0),FALSE)</f>
        <v>0</v>
      </c>
      <c r="AJ285" s="2">
        <f>Table1[[#This Row],[Gain]]^Table1[[#This Row],[θ]]</f>
        <v>0</v>
      </c>
      <c r="AK285" s="2">
        <f>-Table1[[#This Row],[λ]]*-Table1[[#This Row],[Loss]]^Table1[[#This Row],[θ]]</f>
        <v>0</v>
      </c>
      <c r="AL285" s="2">
        <f>Table1[[#This Row],[v_n_w_g]]-Table1[[#This Row],[v_n_w_l]]</f>
        <v>0</v>
      </c>
      <c r="AM285" s="2">
        <f>IF(Table1[[#This Row],[diff_v]]&gt;=1,1,0)</f>
        <v>0</v>
      </c>
    </row>
    <row r="286" spans="1:39" hidden="1" x14ac:dyDescent="0.3">
      <c r="A286">
        <v>19</v>
      </c>
      <c r="B286" t="s">
        <v>44</v>
      </c>
      <c r="C286" s="22">
        <f>VLOOKUP(Table1[[#This Row],[Subject]],'Subject Profile'!$A$2:$E$8,4,FALSE)</f>
        <v>1</v>
      </c>
      <c r="D286" s="22">
        <f>VLOOKUP(Table1[[#This Row],[Subject]],'Subject Profile'!$A$2:$E$8,5,FALSE)</f>
        <v>-2</v>
      </c>
      <c r="E286" t="s">
        <v>108</v>
      </c>
      <c r="F286" t="s">
        <v>53</v>
      </c>
      <c r="G286" t="s">
        <v>5</v>
      </c>
      <c r="H286">
        <f>IF(Table1[[#This Row],[decision]]="accept",1,0)</f>
        <v>0</v>
      </c>
      <c r="I286">
        <v>0</v>
      </c>
      <c r="J286">
        <v>-240</v>
      </c>
      <c r="K286">
        <v>1664339308</v>
      </c>
      <c r="L286">
        <v>8</v>
      </c>
      <c r="M286" t="str">
        <f>VLOOKUP($F286,Experiment!$A$2:$U$90,MATCH(Results!M$1,Experiment!$A$1:$U$1,0)+1,FALSE)</f>
        <v>G</v>
      </c>
      <c r="N286">
        <f>IF(Table1[[#This Row],[Impact]]="I",0,1)</f>
        <v>1</v>
      </c>
      <c r="O286" s="2">
        <f>VLOOKUP($F286,Experiment!$A$2:$U$90,MATCH(Results!O$1,Experiment!$A$1:$U$1,0),FALSE)</f>
        <v>-10</v>
      </c>
      <c r="P286" s="3">
        <f>VLOOKUP($F286,Experiment!$A$2:$U$90,MATCH(Results!P$1,Experiment!$A$1:$U$1,0),FALSE)</f>
        <v>0.5</v>
      </c>
      <c r="Q286" s="2">
        <f>VLOOKUP($F286,Experiment!$A$2:$U$90,MATCH(Results!Q$1,Experiment!$A$1:$U$1,0),FALSE)</f>
        <v>0</v>
      </c>
      <c r="R286" s="3">
        <f>VLOOKUP($F286,Experiment!$A$2:$U$90,MATCH(Results!R$1,Experiment!$A$1:$U$1,0),FALSE)</f>
        <v>0.5</v>
      </c>
      <c r="S286" s="2">
        <f>VLOOKUP($F286,Experiment!$A$2:$U$90,MATCH(Results!S$1,Experiment!$A$1:$U$1,0),FALSE)</f>
        <v>-5</v>
      </c>
      <c r="T286" s="2">
        <f>VLOOKUP($F286,Experiment!$A$2:$U$90,MATCH(Results!T$1,Experiment!$A$1:$U$1,0),FALSE)</f>
        <v>25</v>
      </c>
      <c r="U286" s="2">
        <f>VLOOKUP($F286,Experiment!$A$2:$U$90,MATCH(Results!U$1,Experiment!$A$1:$U$1,0),FALSE)</f>
        <v>5</v>
      </c>
      <c r="V286" s="2">
        <f>VLOOKUP($F286,Experiment!$A$2:$U$90,MATCH(Results!V$1,Experiment!$A$1:$U$1,0),FALSE)</f>
        <v>4</v>
      </c>
      <c r="W286" s="3">
        <f>VLOOKUP($F286,Experiment!$A$2:$U$90,MATCH(Results!W$1,Experiment!$A$1:$U$1,0),FALSE)</f>
        <v>0.25</v>
      </c>
      <c r="X286" s="3">
        <f>VLOOKUP($F286,Experiment!$A$2:$U$90,MATCH(Results!X$1,Experiment!$A$1:$U$1,0),FALSE)</f>
        <v>0.75</v>
      </c>
      <c r="Y286" s="2">
        <f>VLOOKUP($F286,Experiment!$A$2:$U$90,MATCH(Results!Y$1,Experiment!$A$1:$U$1,0),FALSE)</f>
        <v>2</v>
      </c>
      <c r="Z286" s="3">
        <f>VLOOKUP($F286,Experiment!$A$2:$U$90,MATCH(Results!Z$1,Experiment!$A$1:$U$1,0),FALSE)</f>
        <v>0.5</v>
      </c>
      <c r="AA286" s="3">
        <f>VLOOKUP($F286,Experiment!$A$2:$U$90,MATCH(Results!AA$1,Experiment!$A$1:$U$1,0),FALSE)</f>
        <v>0.25</v>
      </c>
      <c r="AB286" s="3">
        <f>VLOOKUP($F286,Experiment!$A$2:$U$90,MATCH(Results!AB$1,Experiment!$A$1:$U$1,0),FALSE)</f>
        <v>0.625</v>
      </c>
      <c r="AC286" s="3">
        <f>VLOOKUP($F286,Experiment!$A$2:$U$90,MATCH(Results!AC$1,Experiment!$A$1:$U$1,0),FALSE)</f>
        <v>0.375</v>
      </c>
      <c r="AD286" s="2">
        <f>VLOOKUP($F286,Experiment!$A$2:$U$90,MATCH(Results!AD$1,Experiment!$A$1:$U$1,0),FALSE)</f>
        <v>-6.25</v>
      </c>
      <c r="AE286" s="2">
        <f>VLOOKUP($F286,Experiment!$A$2:$U$90,MATCH(Results!AE$1,Experiment!$A$1:$U$1,0),FALSE)</f>
        <v>23.4375</v>
      </c>
      <c r="AF286" s="2">
        <f>VLOOKUP($F286,Experiment!$A$2:$U$90,MATCH(Results!AF$1,Experiment!$A$1:$U$1,0),FALSE)</f>
        <v>4.8412291827592711</v>
      </c>
      <c r="AG286" s="3">
        <f>VLOOKUP($F286,Experiment!$A$2:$W$90,MATCH(Results!AG$1,Experiment!$A$1:$W$1,0),FALSE)</f>
        <v>0.82730419370997643</v>
      </c>
      <c r="AH286" s="3">
        <f>VLOOKUP($F286,Experiment!$A$2:$W$90,MATCH(Results!AH$1,Experiment!$A$1:$W$1,0),FALSE)</f>
        <v>0.38648875795104182</v>
      </c>
      <c r="AI286" s="3">
        <f>VLOOKUP($F286,Experiment!$A$2:$X$90,MATCH(Results!AI$1,Experiment!$A$1:$X$1,0),FALSE)</f>
        <v>0.61351124204895813</v>
      </c>
      <c r="AJ286" s="2">
        <f>Table1[[#This Row],[Gain]]^Table1[[#This Row],[θ]]</f>
        <v>0</v>
      </c>
      <c r="AK286" s="2">
        <f>-Table1[[#This Row],[λ]]*-Table1[[#This Row],[Loss]]^Table1[[#This Row],[θ]]</f>
        <v>20</v>
      </c>
      <c r="AL286" s="2">
        <f>Table1[[#This Row],[v_n_w_g]]-Table1[[#This Row],[v_n_w_l]]</f>
        <v>-20</v>
      </c>
      <c r="AM286" s="2">
        <f>IF(Table1[[#This Row],[diff_v]]&gt;=1,1,0)</f>
        <v>0</v>
      </c>
    </row>
    <row r="287" spans="1:39" hidden="1" x14ac:dyDescent="0.3">
      <c r="A287">
        <v>20</v>
      </c>
      <c r="B287" t="s">
        <v>44</v>
      </c>
      <c r="C287" s="22">
        <f>VLOOKUP(Table1[[#This Row],[Subject]],'Subject Profile'!$A$2:$E$8,4,FALSE)</f>
        <v>1</v>
      </c>
      <c r="D287" s="22">
        <f>VLOOKUP(Table1[[#This Row],[Subject]],'Subject Profile'!$A$2:$E$8,5,FALSE)</f>
        <v>-2</v>
      </c>
      <c r="E287" t="s">
        <v>108</v>
      </c>
      <c r="F287" t="s">
        <v>52</v>
      </c>
      <c r="G287" t="s">
        <v>5</v>
      </c>
      <c r="H287">
        <f>IF(Table1[[#This Row],[decision]]="accept",1,0)</f>
        <v>0</v>
      </c>
      <c r="I287">
        <v>0</v>
      </c>
      <c r="J287">
        <v>-240</v>
      </c>
      <c r="K287">
        <v>1664339318</v>
      </c>
      <c r="L287">
        <v>10</v>
      </c>
      <c r="M287" t="str">
        <f>VLOOKUP($F287,Experiment!$A$2:$U$90,MATCH(Results!M$1,Experiment!$A$1:$U$1,0)+1,FALSE)</f>
        <v>I</v>
      </c>
      <c r="N287">
        <f>IF(Table1[[#This Row],[Impact]]="I",0,1)</f>
        <v>0</v>
      </c>
      <c r="O287" s="2">
        <f>VLOOKUP($F287,Experiment!$A$2:$U$90,MATCH(Results!O$1,Experiment!$A$1:$U$1,0),FALSE)</f>
        <v>-10</v>
      </c>
      <c r="P287" s="3">
        <f>VLOOKUP($F287,Experiment!$A$2:$U$90,MATCH(Results!P$1,Experiment!$A$1:$U$1,0),FALSE)</f>
        <v>0.5</v>
      </c>
      <c r="Q287" s="2">
        <f>VLOOKUP($F287,Experiment!$A$2:$U$90,MATCH(Results!Q$1,Experiment!$A$1:$U$1,0),FALSE)</f>
        <v>10</v>
      </c>
      <c r="R287" s="3">
        <f>VLOOKUP($F287,Experiment!$A$2:$U$90,MATCH(Results!R$1,Experiment!$A$1:$U$1,0),FALSE)</f>
        <v>0.5</v>
      </c>
      <c r="S287" s="2">
        <f>VLOOKUP($F287,Experiment!$A$2:$U$90,MATCH(Results!S$1,Experiment!$A$1:$U$1,0),FALSE)</f>
        <v>0</v>
      </c>
      <c r="T287" s="2">
        <f>VLOOKUP($F287,Experiment!$A$2:$U$90,MATCH(Results!T$1,Experiment!$A$1:$U$1,0),FALSE)</f>
        <v>100</v>
      </c>
      <c r="U287" s="2">
        <f>VLOOKUP($F287,Experiment!$A$2:$U$90,MATCH(Results!U$1,Experiment!$A$1:$U$1,0),FALSE)</f>
        <v>10</v>
      </c>
      <c r="V287" s="2">
        <f>VLOOKUP($F287,Experiment!$A$2:$U$90,MATCH(Results!V$1,Experiment!$A$1:$U$1,0),FALSE)</f>
        <v>4</v>
      </c>
      <c r="W287" s="3">
        <f>VLOOKUP($F287,Experiment!$A$2:$U$90,MATCH(Results!W$1,Experiment!$A$1:$U$1,0),FALSE)</f>
        <v>0.25</v>
      </c>
      <c r="X287" s="3">
        <f>VLOOKUP($F287,Experiment!$A$2:$U$90,MATCH(Results!X$1,Experiment!$A$1:$U$1,0),FALSE)</f>
        <v>0.75</v>
      </c>
      <c r="Y287" s="2">
        <f>VLOOKUP($F287,Experiment!$A$2:$U$90,MATCH(Results!Y$1,Experiment!$A$1:$U$1,0),FALSE)</f>
        <v>1</v>
      </c>
      <c r="Z287" s="3">
        <f>VLOOKUP($F287,Experiment!$A$2:$U$90,MATCH(Results!Z$1,Experiment!$A$1:$U$1,0),FALSE)</f>
        <v>0.25</v>
      </c>
      <c r="AA287" s="3">
        <f>VLOOKUP($F287,Experiment!$A$2:$U$90,MATCH(Results!AA$1,Experiment!$A$1:$U$1,0),FALSE)</f>
        <v>0.5</v>
      </c>
      <c r="AB287" s="3">
        <f>VLOOKUP($F287,Experiment!$A$2:$U$90,MATCH(Results!AB$1,Experiment!$A$1:$U$1,0),FALSE)</f>
        <v>0.375</v>
      </c>
      <c r="AC287" s="3">
        <f>VLOOKUP($F287,Experiment!$A$2:$U$90,MATCH(Results!AC$1,Experiment!$A$1:$U$1,0),FALSE)</f>
        <v>0.625</v>
      </c>
      <c r="AD287" s="2">
        <f>VLOOKUP($F287,Experiment!$A$2:$U$90,MATCH(Results!AD$1,Experiment!$A$1:$U$1,0),FALSE)</f>
        <v>2.5</v>
      </c>
      <c r="AE287" s="2">
        <f>VLOOKUP($F287,Experiment!$A$2:$U$90,MATCH(Results!AE$1,Experiment!$A$1:$U$1,0),FALSE)</f>
        <v>93.75</v>
      </c>
      <c r="AF287" s="2">
        <f>VLOOKUP($F287,Experiment!$A$2:$U$90,MATCH(Results!AF$1,Experiment!$A$1:$U$1,0),FALSE)</f>
        <v>9.6824583655185421</v>
      </c>
      <c r="AG287" s="3">
        <f>VLOOKUP($F287,Experiment!$A$2:$W$90,MATCH(Results!AG$1,Experiment!$A$1:$W$1,0),FALSE)</f>
        <v>1</v>
      </c>
      <c r="AH287" s="3">
        <f>VLOOKUP($F287,Experiment!$A$2:$W$90,MATCH(Results!AH$1,Experiment!$A$1:$W$1,0),FALSE)</f>
        <v>0.625</v>
      </c>
      <c r="AI287" s="3">
        <f>VLOOKUP($F287,Experiment!$A$2:$X$90,MATCH(Results!AI$1,Experiment!$A$1:$X$1,0),FALSE)</f>
        <v>0.375</v>
      </c>
      <c r="AJ287" s="2">
        <f>Table1[[#This Row],[Gain]]^Table1[[#This Row],[θ]]</f>
        <v>10</v>
      </c>
      <c r="AK287" s="2">
        <f>-Table1[[#This Row],[λ]]*-Table1[[#This Row],[Loss]]^Table1[[#This Row],[θ]]</f>
        <v>20</v>
      </c>
      <c r="AL287" s="2">
        <f>Table1[[#This Row],[v_n_w_g]]-Table1[[#This Row],[v_n_w_l]]</f>
        <v>-10</v>
      </c>
      <c r="AM287" s="2">
        <f>IF(Table1[[#This Row],[diff_v]]&gt;=1,1,0)</f>
        <v>0</v>
      </c>
    </row>
    <row r="288" spans="1:39" hidden="1" x14ac:dyDescent="0.3">
      <c r="A288">
        <v>21</v>
      </c>
      <c r="B288" t="s">
        <v>44</v>
      </c>
      <c r="C288" s="22">
        <f>VLOOKUP(Table1[[#This Row],[Subject]],'Subject Profile'!$A$2:$E$8,4,FALSE)</f>
        <v>1</v>
      </c>
      <c r="D288" s="22">
        <f>VLOOKUP(Table1[[#This Row],[Subject]],'Subject Profile'!$A$2:$E$8,5,FALSE)</f>
        <v>-2</v>
      </c>
      <c r="E288" t="s">
        <v>108</v>
      </c>
      <c r="F288" t="s">
        <v>60</v>
      </c>
      <c r="G288" t="s">
        <v>61</v>
      </c>
      <c r="H288">
        <f>IF(Table1[[#This Row],[decision]]="accept",1,0)</f>
        <v>0</v>
      </c>
      <c r="I288">
        <v>0</v>
      </c>
      <c r="J288">
        <v>-240</v>
      </c>
      <c r="K288">
        <v>1664339324</v>
      </c>
      <c r="L288">
        <v>6</v>
      </c>
      <c r="M288" t="str">
        <f>VLOOKUP($F288,Experiment!$A$2:$U$90,MATCH(Results!M$1,Experiment!$A$1:$U$1,0)+1,FALSE)</f>
        <v>D</v>
      </c>
      <c r="N288">
        <f>IF(Table1[[#This Row],[Impact]]="I",0,1)</f>
        <v>1</v>
      </c>
      <c r="O288" s="2">
        <f>VLOOKUP($F288,Experiment!$A$2:$U$90,MATCH(Results!O$1,Experiment!$A$1:$U$1,0),FALSE)</f>
        <v>0</v>
      </c>
      <c r="P288" s="3">
        <f>VLOOKUP($F288,Experiment!$A$2:$U$90,MATCH(Results!P$1,Experiment!$A$1:$U$1,0),FALSE)</f>
        <v>0</v>
      </c>
      <c r="Q288" s="2">
        <f>VLOOKUP($F288,Experiment!$A$2:$U$90,MATCH(Results!Q$1,Experiment!$A$1:$U$1,0),FALSE)</f>
        <v>0</v>
      </c>
      <c r="R288" s="3">
        <f>VLOOKUP($F288,Experiment!$A$2:$U$90,MATCH(Results!R$1,Experiment!$A$1:$U$1,0),FALSE)</f>
        <v>0</v>
      </c>
      <c r="S288" s="2">
        <f>VLOOKUP($F288,Experiment!$A$2:$U$90,MATCH(Results!S$1,Experiment!$A$1:$U$1,0),FALSE)</f>
        <v>0</v>
      </c>
      <c r="T288" s="2">
        <f>VLOOKUP($F288,Experiment!$A$2:$U$90,MATCH(Results!T$1,Experiment!$A$1:$U$1,0),FALSE)</f>
        <v>0</v>
      </c>
      <c r="U288" s="2">
        <f>VLOOKUP($F288,Experiment!$A$2:$U$90,MATCH(Results!U$1,Experiment!$A$1:$U$1,0),FALSE)</f>
        <v>0</v>
      </c>
      <c r="V288" s="2">
        <f>VLOOKUP($F288,Experiment!$A$2:$U$90,MATCH(Results!V$1,Experiment!$A$1:$U$1,0),FALSE)</f>
        <v>0</v>
      </c>
      <c r="W288" s="3">
        <f>VLOOKUP($F288,Experiment!$A$2:$U$90,MATCH(Results!W$1,Experiment!$A$1:$U$1,0),FALSE)</f>
        <v>0</v>
      </c>
      <c r="X288" s="3">
        <f>VLOOKUP($F288,Experiment!$A$2:$U$90,MATCH(Results!X$1,Experiment!$A$1:$U$1,0),FALSE)</f>
        <v>0</v>
      </c>
      <c r="Y288" s="2">
        <f>VLOOKUP($F288,Experiment!$A$2:$U$90,MATCH(Results!Y$1,Experiment!$A$1:$U$1,0),FALSE)</f>
        <v>0</v>
      </c>
      <c r="Z288" s="3">
        <f>VLOOKUP($F288,Experiment!$A$2:$U$90,MATCH(Results!Z$1,Experiment!$A$1:$U$1,0),FALSE)</f>
        <v>0</v>
      </c>
      <c r="AA288" s="3">
        <f>VLOOKUP($F288,Experiment!$A$2:$U$90,MATCH(Results!AA$1,Experiment!$A$1:$U$1,0),FALSE)</f>
        <v>0</v>
      </c>
      <c r="AB288" s="3">
        <f>VLOOKUP($F288,Experiment!$A$2:$U$90,MATCH(Results!AB$1,Experiment!$A$1:$U$1,0),FALSE)</f>
        <v>0</v>
      </c>
      <c r="AC288" s="3">
        <f>VLOOKUP($F288,Experiment!$A$2:$U$90,MATCH(Results!AC$1,Experiment!$A$1:$U$1,0),FALSE)</f>
        <v>0</v>
      </c>
      <c r="AD288" s="2">
        <f>VLOOKUP($F288,Experiment!$A$2:$U$90,MATCH(Results!AD$1,Experiment!$A$1:$U$1,0),FALSE)</f>
        <v>0</v>
      </c>
      <c r="AE288" s="2">
        <f>VLOOKUP($F288,Experiment!$A$2:$U$90,MATCH(Results!AE$1,Experiment!$A$1:$U$1,0),FALSE)</f>
        <v>0</v>
      </c>
      <c r="AF288" s="2">
        <f>VLOOKUP($F288,Experiment!$A$2:$U$90,MATCH(Results!AF$1,Experiment!$A$1:$U$1,0),FALSE)</f>
        <v>0</v>
      </c>
      <c r="AG288" s="2"/>
      <c r="AH288" s="3">
        <f>VLOOKUP($F288,Experiment!$A$2:$W$90,MATCH(Results!AH$1,Experiment!$A$1:$W$1,0),FALSE)</f>
        <v>0</v>
      </c>
      <c r="AI288" s="2">
        <f>VLOOKUP($F288,Experiment!$A$2:$X$90,MATCH(Results!AI$1,Experiment!$A$1:$X$1,0),FALSE)</f>
        <v>0</v>
      </c>
      <c r="AJ288" s="2">
        <f>Table1[[#This Row],[Gain]]^Table1[[#This Row],[θ]]</f>
        <v>0</v>
      </c>
      <c r="AK288" s="2">
        <f>-Table1[[#This Row],[λ]]*-Table1[[#This Row],[Loss]]^Table1[[#This Row],[θ]]</f>
        <v>0</v>
      </c>
      <c r="AL288" s="2">
        <f>Table1[[#This Row],[v_n_w_g]]-Table1[[#This Row],[v_n_w_l]]</f>
        <v>0</v>
      </c>
      <c r="AM288" s="2">
        <f>IF(Table1[[#This Row],[diff_v]]&gt;=1,1,0)</f>
        <v>0</v>
      </c>
    </row>
    <row r="289" spans="1:39" hidden="1" x14ac:dyDescent="0.3">
      <c r="A289">
        <v>22</v>
      </c>
      <c r="B289" t="s">
        <v>44</v>
      </c>
      <c r="C289" s="22">
        <f>VLOOKUP(Table1[[#This Row],[Subject]],'Subject Profile'!$A$2:$E$8,4,FALSE)</f>
        <v>1</v>
      </c>
      <c r="D289" s="22">
        <f>VLOOKUP(Table1[[#This Row],[Subject]],'Subject Profile'!$A$2:$E$8,5,FALSE)</f>
        <v>-2</v>
      </c>
      <c r="E289" t="s">
        <v>108</v>
      </c>
      <c r="F289" t="s">
        <v>81</v>
      </c>
      <c r="G289" t="s">
        <v>7</v>
      </c>
      <c r="H289">
        <f>IF(Table1[[#This Row],[decision]]="accept",1,0)</f>
        <v>1</v>
      </c>
      <c r="I289">
        <v>-50</v>
      </c>
      <c r="J289">
        <v>-290</v>
      </c>
      <c r="K289">
        <v>1664339333</v>
      </c>
      <c r="L289">
        <v>9</v>
      </c>
      <c r="M289" t="str">
        <f>VLOOKUP($F289,Experiment!$A$2:$U$90,MATCH(Results!M$1,Experiment!$A$1:$U$1,0)+1,FALSE)</f>
        <v>G</v>
      </c>
      <c r="N289">
        <f>IF(Table1[[#This Row],[Impact]]="I",0,1)</f>
        <v>1</v>
      </c>
      <c r="O289" s="2">
        <f>VLOOKUP($F289,Experiment!$A$2:$U$90,MATCH(Results!O$1,Experiment!$A$1:$U$1,0),FALSE)</f>
        <v>-50</v>
      </c>
      <c r="P289" s="3">
        <f>VLOOKUP($F289,Experiment!$A$2:$U$90,MATCH(Results!P$1,Experiment!$A$1:$U$1,0),FALSE)</f>
        <v>0.5</v>
      </c>
      <c r="Q289" s="2">
        <f>VLOOKUP($F289,Experiment!$A$2:$U$90,MATCH(Results!Q$1,Experiment!$A$1:$U$1,0),FALSE)</f>
        <v>70</v>
      </c>
      <c r="R289" s="3">
        <f>VLOOKUP($F289,Experiment!$A$2:$U$90,MATCH(Results!R$1,Experiment!$A$1:$U$1,0),FALSE)</f>
        <v>0.5</v>
      </c>
      <c r="S289" s="2">
        <f>VLOOKUP($F289,Experiment!$A$2:$U$90,MATCH(Results!S$1,Experiment!$A$1:$U$1,0),FALSE)</f>
        <v>10</v>
      </c>
      <c r="T289" s="2">
        <f>VLOOKUP($F289,Experiment!$A$2:$U$90,MATCH(Results!T$1,Experiment!$A$1:$U$1,0),FALSE)</f>
        <v>3600</v>
      </c>
      <c r="U289" s="2">
        <f>VLOOKUP($F289,Experiment!$A$2:$U$90,MATCH(Results!U$1,Experiment!$A$1:$U$1,0),FALSE)</f>
        <v>60</v>
      </c>
      <c r="V289" s="2">
        <f>VLOOKUP($F289,Experiment!$A$2:$U$90,MATCH(Results!V$1,Experiment!$A$1:$U$1,0),FALSE)</f>
        <v>2</v>
      </c>
      <c r="W289" s="3">
        <f>VLOOKUP($F289,Experiment!$A$2:$U$90,MATCH(Results!W$1,Experiment!$A$1:$U$1,0),FALSE)</f>
        <v>0.25</v>
      </c>
      <c r="X289" s="3">
        <f>VLOOKUP($F289,Experiment!$A$2:$U$90,MATCH(Results!X$1,Experiment!$A$1:$U$1,0),FALSE)</f>
        <v>0.75</v>
      </c>
      <c r="Y289" s="2">
        <f>VLOOKUP($F289,Experiment!$A$2:$U$90,MATCH(Results!Y$1,Experiment!$A$1:$U$1,0),FALSE)</f>
        <v>1</v>
      </c>
      <c r="Z289" s="3">
        <f>VLOOKUP($F289,Experiment!$A$2:$U$90,MATCH(Results!Z$1,Experiment!$A$1:$U$1,0),FALSE)</f>
        <v>0.25</v>
      </c>
      <c r="AA289" s="3">
        <f>VLOOKUP($F289,Experiment!$A$2:$U$90,MATCH(Results!AA$1,Experiment!$A$1:$U$1,0),FALSE)</f>
        <v>0.5</v>
      </c>
      <c r="AB289" s="3">
        <f>VLOOKUP($F289,Experiment!$A$2:$U$90,MATCH(Results!AB$1,Experiment!$A$1:$U$1,0),FALSE)</f>
        <v>0.375</v>
      </c>
      <c r="AC289" s="3">
        <f>VLOOKUP($F289,Experiment!$A$2:$U$90,MATCH(Results!AC$1,Experiment!$A$1:$U$1,0),FALSE)</f>
        <v>0.625</v>
      </c>
      <c r="AD289" s="2">
        <f>VLOOKUP($F289,Experiment!$A$2:$U$90,MATCH(Results!AD$1,Experiment!$A$1:$U$1,0),FALSE)</f>
        <v>25</v>
      </c>
      <c r="AE289" s="2">
        <f>VLOOKUP($F289,Experiment!$A$2:$U$90,MATCH(Results!AE$1,Experiment!$A$1:$U$1,0),FALSE)</f>
        <v>3375</v>
      </c>
      <c r="AF289" s="2">
        <f>VLOOKUP($F289,Experiment!$A$2:$U$90,MATCH(Results!AF$1,Experiment!$A$1:$U$1,0),FALSE)</f>
        <v>58.094750193111253</v>
      </c>
      <c r="AG289" s="3">
        <f>VLOOKUP($F289,Experiment!$A$2:$W$90,MATCH(Results!AG$1,Experiment!$A$1:$W$1,0),FALSE)</f>
        <v>1</v>
      </c>
      <c r="AH289" s="3">
        <f>VLOOKUP($F289,Experiment!$A$2:$W$90,MATCH(Results!AH$1,Experiment!$A$1:$W$1,0),FALSE)</f>
        <v>0.625</v>
      </c>
      <c r="AI289" s="3">
        <f>VLOOKUP($F289,Experiment!$A$2:$X$90,MATCH(Results!AI$1,Experiment!$A$1:$X$1,0),FALSE)</f>
        <v>0.375</v>
      </c>
      <c r="AJ289" s="2">
        <f>Table1[[#This Row],[Gain]]^Table1[[#This Row],[θ]]</f>
        <v>70</v>
      </c>
      <c r="AK289" s="2">
        <f>-Table1[[#This Row],[λ]]*-Table1[[#This Row],[Loss]]^Table1[[#This Row],[θ]]</f>
        <v>100</v>
      </c>
      <c r="AL289" s="2">
        <f>Table1[[#This Row],[v_n_w_g]]-Table1[[#This Row],[v_n_w_l]]</f>
        <v>-30</v>
      </c>
      <c r="AM289" s="2">
        <f>IF(Table1[[#This Row],[diff_v]]&gt;=1,1,0)</f>
        <v>0</v>
      </c>
    </row>
    <row r="290" spans="1:39" hidden="1" x14ac:dyDescent="0.3">
      <c r="A290">
        <v>23</v>
      </c>
      <c r="B290" t="s">
        <v>44</v>
      </c>
      <c r="C290" s="22">
        <f>VLOOKUP(Table1[[#This Row],[Subject]],'Subject Profile'!$A$2:$E$8,4,FALSE)</f>
        <v>1</v>
      </c>
      <c r="D290" s="22">
        <f>VLOOKUP(Table1[[#This Row],[Subject]],'Subject Profile'!$A$2:$E$8,5,FALSE)</f>
        <v>-2</v>
      </c>
      <c r="E290" t="s">
        <v>108</v>
      </c>
      <c r="F290" t="s">
        <v>59</v>
      </c>
      <c r="G290" t="s">
        <v>7</v>
      </c>
      <c r="H290">
        <f>IF(Table1[[#This Row],[decision]]="accept",1,0)</f>
        <v>1</v>
      </c>
      <c r="I290">
        <v>10</v>
      </c>
      <c r="J290">
        <v>-280</v>
      </c>
      <c r="K290">
        <v>1664339341</v>
      </c>
      <c r="L290">
        <v>8</v>
      </c>
      <c r="M290" t="str">
        <f>VLOOKUP($F290,Experiment!$A$2:$U$90,MATCH(Results!M$1,Experiment!$A$1:$U$1,0)+1,FALSE)</f>
        <v>G</v>
      </c>
      <c r="N290">
        <f>IF(Table1[[#This Row],[Impact]]="I",0,1)</f>
        <v>1</v>
      </c>
      <c r="O290" s="2">
        <f>VLOOKUP($F290,Experiment!$A$2:$U$90,MATCH(Results!O$1,Experiment!$A$1:$U$1,0),FALSE)</f>
        <v>0</v>
      </c>
      <c r="P290" s="3">
        <f>VLOOKUP($F290,Experiment!$A$2:$U$90,MATCH(Results!P$1,Experiment!$A$1:$U$1,0),FALSE)</f>
        <v>0.5</v>
      </c>
      <c r="Q290" s="2">
        <f>VLOOKUP($F290,Experiment!$A$2:$U$90,MATCH(Results!Q$1,Experiment!$A$1:$U$1,0),FALSE)</f>
        <v>10</v>
      </c>
      <c r="R290" s="3">
        <f>VLOOKUP($F290,Experiment!$A$2:$U$90,MATCH(Results!R$1,Experiment!$A$1:$U$1,0),FALSE)</f>
        <v>0.5</v>
      </c>
      <c r="S290" s="2">
        <f>VLOOKUP($F290,Experiment!$A$2:$U$90,MATCH(Results!S$1,Experiment!$A$1:$U$1,0),FALSE)</f>
        <v>5</v>
      </c>
      <c r="T290" s="2">
        <f>VLOOKUP($F290,Experiment!$A$2:$U$90,MATCH(Results!T$1,Experiment!$A$1:$U$1,0),FALSE)</f>
        <v>25</v>
      </c>
      <c r="U290" s="2">
        <f>VLOOKUP($F290,Experiment!$A$2:$U$90,MATCH(Results!U$1,Experiment!$A$1:$U$1,0),FALSE)</f>
        <v>5</v>
      </c>
      <c r="V290" s="2">
        <f>VLOOKUP($F290,Experiment!$A$2:$U$90,MATCH(Results!V$1,Experiment!$A$1:$U$1,0),FALSE)</f>
        <v>4</v>
      </c>
      <c r="W290" s="3">
        <f>VLOOKUP($F290,Experiment!$A$2:$U$90,MATCH(Results!W$1,Experiment!$A$1:$U$1,0),FALSE)</f>
        <v>0.75</v>
      </c>
      <c r="X290" s="3">
        <f>VLOOKUP($F290,Experiment!$A$2:$U$90,MATCH(Results!X$1,Experiment!$A$1:$U$1,0),FALSE)</f>
        <v>0.25</v>
      </c>
      <c r="Y290" s="2">
        <f>VLOOKUP($F290,Experiment!$A$2:$U$90,MATCH(Results!Y$1,Experiment!$A$1:$U$1,0),FALSE)</f>
        <v>1</v>
      </c>
      <c r="Z290" s="3">
        <f>VLOOKUP($F290,Experiment!$A$2:$U$90,MATCH(Results!Z$1,Experiment!$A$1:$U$1,0),FALSE)</f>
        <v>0.2</v>
      </c>
      <c r="AA290" s="3">
        <f>VLOOKUP($F290,Experiment!$A$2:$U$90,MATCH(Results!AA$1,Experiment!$A$1:$U$1,0),FALSE)</f>
        <v>4.9999999999999989E-2</v>
      </c>
      <c r="AB290" s="3">
        <f>VLOOKUP($F290,Experiment!$A$2:$U$90,MATCH(Results!AB$1,Experiment!$A$1:$U$1,0),FALSE)</f>
        <v>0.57499999999999996</v>
      </c>
      <c r="AC290" s="3">
        <f>VLOOKUP($F290,Experiment!$A$2:$U$90,MATCH(Results!AC$1,Experiment!$A$1:$U$1,0),FALSE)</f>
        <v>0.42500000000000004</v>
      </c>
      <c r="AD290" s="2">
        <f>VLOOKUP($F290,Experiment!$A$2:$U$90,MATCH(Results!AD$1,Experiment!$A$1:$U$1,0),FALSE)</f>
        <v>4.25</v>
      </c>
      <c r="AE290" s="2">
        <f>VLOOKUP($F290,Experiment!$A$2:$U$90,MATCH(Results!AE$1,Experiment!$A$1:$U$1,0),FALSE)</f>
        <v>24.4375</v>
      </c>
      <c r="AF290" s="2">
        <f>VLOOKUP($F290,Experiment!$A$2:$U$90,MATCH(Results!AF$1,Experiment!$A$1:$U$1,0),FALSE)</f>
        <v>4.9434299833212973</v>
      </c>
      <c r="AG290" s="3">
        <f>VLOOKUP($F290,Experiment!$A$2:$W$90,MATCH(Results!AG$1,Experiment!$A$1:$W$1,0),FALSE)</f>
        <v>0.89414323918902561</v>
      </c>
      <c r="AH290" s="3">
        <f>VLOOKUP($F290,Experiment!$A$2:$W$90,MATCH(Results!AH$1,Experiment!$A$1:$W$1,0),FALSE)</f>
        <v>0.42914847753168511</v>
      </c>
      <c r="AI290" s="3">
        <f>VLOOKUP($F290,Experiment!$A$2:$X$90,MATCH(Results!AI$1,Experiment!$A$1:$X$1,0),FALSE)</f>
        <v>0.57085152246831483</v>
      </c>
      <c r="AJ290" s="2">
        <f>Table1[[#This Row],[Gain]]^Table1[[#This Row],[θ]]</f>
        <v>10</v>
      </c>
      <c r="AK290" s="2">
        <f>-Table1[[#This Row],[λ]]*-Table1[[#This Row],[Loss]]^Table1[[#This Row],[θ]]</f>
        <v>0</v>
      </c>
      <c r="AL290" s="2">
        <f>Table1[[#This Row],[v_n_w_g]]-Table1[[#This Row],[v_n_w_l]]</f>
        <v>10</v>
      </c>
      <c r="AM290" s="2">
        <f>IF(Table1[[#This Row],[diff_v]]&gt;=1,1,0)</f>
        <v>1</v>
      </c>
    </row>
    <row r="291" spans="1:39" hidden="1" x14ac:dyDescent="0.3">
      <c r="A291">
        <v>24</v>
      </c>
      <c r="B291" t="s">
        <v>44</v>
      </c>
      <c r="C291" s="22">
        <f>VLOOKUP(Table1[[#This Row],[Subject]],'Subject Profile'!$A$2:$E$8,4,FALSE)</f>
        <v>1</v>
      </c>
      <c r="D291" s="22">
        <f>VLOOKUP(Table1[[#This Row],[Subject]],'Subject Profile'!$A$2:$E$8,5,FALSE)</f>
        <v>-2</v>
      </c>
      <c r="E291" t="s">
        <v>108</v>
      </c>
      <c r="F291" t="s">
        <v>85</v>
      </c>
      <c r="G291" t="s">
        <v>5</v>
      </c>
      <c r="H291">
        <f>IF(Table1[[#This Row],[decision]]="accept",1,0)</f>
        <v>0</v>
      </c>
      <c r="I291">
        <v>0</v>
      </c>
      <c r="J291">
        <v>-280</v>
      </c>
      <c r="K291">
        <v>1664339360</v>
      </c>
      <c r="L291">
        <v>19</v>
      </c>
      <c r="M291" t="str">
        <f>VLOOKUP($F291,Experiment!$A$2:$U$90,MATCH(Results!M$1,Experiment!$A$1:$U$1,0)+1,FALSE)</f>
        <v>I</v>
      </c>
      <c r="N291">
        <f>IF(Table1[[#This Row],[Impact]]="I",0,1)</f>
        <v>0</v>
      </c>
      <c r="O291" s="2">
        <f>VLOOKUP($F291,Experiment!$A$2:$U$90,MATCH(Results!O$1,Experiment!$A$1:$U$1,0),FALSE)</f>
        <v>-90</v>
      </c>
      <c r="P291" s="3">
        <f>VLOOKUP($F291,Experiment!$A$2:$U$90,MATCH(Results!P$1,Experiment!$A$1:$U$1,0),FALSE)</f>
        <v>0.5</v>
      </c>
      <c r="Q291" s="2">
        <f>VLOOKUP($F291,Experiment!$A$2:$U$90,MATCH(Results!Q$1,Experiment!$A$1:$U$1,0),FALSE)</f>
        <v>80</v>
      </c>
      <c r="R291" s="3">
        <f>VLOOKUP($F291,Experiment!$A$2:$U$90,MATCH(Results!R$1,Experiment!$A$1:$U$1,0),FALSE)</f>
        <v>0.5</v>
      </c>
      <c r="S291" s="2">
        <f>VLOOKUP($F291,Experiment!$A$2:$U$90,MATCH(Results!S$1,Experiment!$A$1:$U$1,0),FALSE)</f>
        <v>-5</v>
      </c>
      <c r="T291" s="2">
        <f>VLOOKUP($F291,Experiment!$A$2:$U$90,MATCH(Results!T$1,Experiment!$A$1:$U$1,0),FALSE)</f>
        <v>7225</v>
      </c>
      <c r="U291" s="2">
        <f>VLOOKUP($F291,Experiment!$A$2:$U$90,MATCH(Results!U$1,Experiment!$A$1:$U$1,0),FALSE)</f>
        <v>85</v>
      </c>
      <c r="V291" s="2">
        <f>VLOOKUP($F291,Experiment!$A$2:$U$90,MATCH(Results!V$1,Experiment!$A$1:$U$1,0),FALSE)</f>
        <v>2</v>
      </c>
      <c r="W291" s="3">
        <f>VLOOKUP($F291,Experiment!$A$2:$U$90,MATCH(Results!W$1,Experiment!$A$1:$U$1,0),FALSE)</f>
        <v>0.25</v>
      </c>
      <c r="X291" s="3">
        <f>VLOOKUP($F291,Experiment!$A$2:$U$90,MATCH(Results!X$1,Experiment!$A$1:$U$1,0),FALSE)</f>
        <v>0.75</v>
      </c>
      <c r="Y291" s="2">
        <f>VLOOKUP($F291,Experiment!$A$2:$U$90,MATCH(Results!Y$1,Experiment!$A$1:$U$1,0),FALSE)</f>
        <v>2</v>
      </c>
      <c r="Z291" s="3">
        <f>VLOOKUP($F291,Experiment!$A$2:$U$90,MATCH(Results!Z$1,Experiment!$A$1:$U$1,0),FALSE)</f>
        <v>0.5</v>
      </c>
      <c r="AA291" s="3">
        <f>VLOOKUP($F291,Experiment!$A$2:$U$90,MATCH(Results!AA$1,Experiment!$A$1:$U$1,0),FALSE)</f>
        <v>0.25</v>
      </c>
      <c r="AB291" s="3">
        <f>VLOOKUP($F291,Experiment!$A$2:$U$90,MATCH(Results!AB$1,Experiment!$A$1:$U$1,0),FALSE)</f>
        <v>0.625</v>
      </c>
      <c r="AC291" s="3">
        <f>VLOOKUP($F291,Experiment!$A$2:$U$90,MATCH(Results!AC$1,Experiment!$A$1:$U$1,0),FALSE)</f>
        <v>0.375</v>
      </c>
      <c r="AD291" s="2">
        <f>VLOOKUP($F291,Experiment!$A$2:$U$90,MATCH(Results!AD$1,Experiment!$A$1:$U$1,0),FALSE)</f>
        <v>-26.25</v>
      </c>
      <c r="AE291" s="2">
        <f>VLOOKUP($F291,Experiment!$A$2:$U$90,MATCH(Results!AE$1,Experiment!$A$1:$U$1,0),FALSE)</f>
        <v>6773.4375</v>
      </c>
      <c r="AF291" s="2">
        <f>VLOOKUP($F291,Experiment!$A$2:$U$90,MATCH(Results!AF$1,Experiment!$A$1:$U$1,0),FALSE)</f>
        <v>82.300896106907615</v>
      </c>
      <c r="AG291" s="3">
        <f>VLOOKUP($F291,Experiment!$A$2:$W$90,MATCH(Results!AG$1,Experiment!$A$1:$W$1,0),FALSE)</f>
        <v>0.82730419370997643</v>
      </c>
      <c r="AH291" s="3">
        <f>VLOOKUP($F291,Experiment!$A$2:$W$90,MATCH(Results!AH$1,Experiment!$A$1:$W$1,0),FALSE)</f>
        <v>0.38648875795104182</v>
      </c>
      <c r="AI291" s="3">
        <f>VLOOKUP($F291,Experiment!$A$2:$X$90,MATCH(Results!AI$1,Experiment!$A$1:$X$1,0),FALSE)</f>
        <v>0.61351124204895813</v>
      </c>
      <c r="AJ291" s="2">
        <f>Table1[[#This Row],[Gain]]^Table1[[#This Row],[θ]]</f>
        <v>80</v>
      </c>
      <c r="AK291" s="2">
        <f>-Table1[[#This Row],[λ]]*-Table1[[#This Row],[Loss]]^Table1[[#This Row],[θ]]</f>
        <v>180</v>
      </c>
      <c r="AL291" s="2">
        <f>Table1[[#This Row],[v_n_w_g]]-Table1[[#This Row],[v_n_w_l]]</f>
        <v>-100</v>
      </c>
      <c r="AM291" s="2">
        <f>IF(Table1[[#This Row],[diff_v]]&gt;=1,1,0)</f>
        <v>0</v>
      </c>
    </row>
    <row r="292" spans="1:39" hidden="1" x14ac:dyDescent="0.3">
      <c r="A292">
        <v>25</v>
      </c>
      <c r="B292" t="s">
        <v>44</v>
      </c>
      <c r="C292" s="22">
        <f>VLOOKUP(Table1[[#This Row],[Subject]],'Subject Profile'!$A$2:$E$8,4,FALSE)</f>
        <v>1</v>
      </c>
      <c r="D292" s="22">
        <f>VLOOKUP(Table1[[#This Row],[Subject]],'Subject Profile'!$A$2:$E$8,5,FALSE)</f>
        <v>-2</v>
      </c>
      <c r="E292" t="s">
        <v>108</v>
      </c>
      <c r="F292" t="s">
        <v>55</v>
      </c>
      <c r="G292" t="s">
        <v>56</v>
      </c>
      <c r="H292">
        <f>IF(Table1[[#This Row],[decision]]="accept",1,0)</f>
        <v>0</v>
      </c>
      <c r="I292">
        <v>0</v>
      </c>
      <c r="J292">
        <v>-280</v>
      </c>
      <c r="K292">
        <v>1664339369</v>
      </c>
      <c r="L292">
        <v>9</v>
      </c>
      <c r="M292" t="str">
        <f>VLOOKUP($F292,Experiment!$A$2:$U$90,MATCH(Results!M$1,Experiment!$A$1:$U$1,0)+1,FALSE)</f>
        <v>R</v>
      </c>
      <c r="N292">
        <f>IF(Table1[[#This Row],[Impact]]="I",0,1)</f>
        <v>1</v>
      </c>
      <c r="O292" s="2">
        <f>VLOOKUP($F292,Experiment!$A$2:$U$90,MATCH(Results!O$1,Experiment!$A$1:$U$1,0),FALSE)</f>
        <v>0</v>
      </c>
      <c r="P292" s="3">
        <f>VLOOKUP($F292,Experiment!$A$2:$U$90,MATCH(Results!P$1,Experiment!$A$1:$U$1,0),FALSE)</f>
        <v>0</v>
      </c>
      <c r="Q292" s="2">
        <f>VLOOKUP($F292,Experiment!$A$2:$U$90,MATCH(Results!Q$1,Experiment!$A$1:$U$1,0),FALSE)</f>
        <v>0</v>
      </c>
      <c r="R292" s="3">
        <f>VLOOKUP($F292,Experiment!$A$2:$U$90,MATCH(Results!R$1,Experiment!$A$1:$U$1,0),FALSE)</f>
        <v>0</v>
      </c>
      <c r="S292" s="2">
        <f>VLOOKUP($F292,Experiment!$A$2:$U$90,MATCH(Results!S$1,Experiment!$A$1:$U$1,0),FALSE)</f>
        <v>0</v>
      </c>
      <c r="T292" s="2">
        <f>VLOOKUP($F292,Experiment!$A$2:$U$90,MATCH(Results!T$1,Experiment!$A$1:$U$1,0),FALSE)</f>
        <v>0</v>
      </c>
      <c r="U292" s="2">
        <f>VLOOKUP($F292,Experiment!$A$2:$U$90,MATCH(Results!U$1,Experiment!$A$1:$U$1,0),FALSE)</f>
        <v>0</v>
      </c>
      <c r="V292" s="2">
        <f>VLOOKUP($F292,Experiment!$A$2:$U$90,MATCH(Results!V$1,Experiment!$A$1:$U$1,0),FALSE)</f>
        <v>0</v>
      </c>
      <c r="W292" s="3">
        <f>VLOOKUP($F292,Experiment!$A$2:$U$90,MATCH(Results!W$1,Experiment!$A$1:$U$1,0),FALSE)</f>
        <v>0</v>
      </c>
      <c r="X292" s="3">
        <f>VLOOKUP($F292,Experiment!$A$2:$U$90,MATCH(Results!X$1,Experiment!$A$1:$U$1,0),FALSE)</f>
        <v>0</v>
      </c>
      <c r="Y292" s="2">
        <f>VLOOKUP($F292,Experiment!$A$2:$U$90,MATCH(Results!Y$1,Experiment!$A$1:$U$1,0),FALSE)</f>
        <v>0</v>
      </c>
      <c r="Z292" s="3">
        <f>VLOOKUP($F292,Experiment!$A$2:$U$90,MATCH(Results!Z$1,Experiment!$A$1:$U$1,0),FALSE)</f>
        <v>0</v>
      </c>
      <c r="AA292" s="3">
        <f>VLOOKUP($F292,Experiment!$A$2:$U$90,MATCH(Results!AA$1,Experiment!$A$1:$U$1,0),FALSE)</f>
        <v>0</v>
      </c>
      <c r="AB292" s="3">
        <f>VLOOKUP($F292,Experiment!$A$2:$U$90,MATCH(Results!AB$1,Experiment!$A$1:$U$1,0),FALSE)</f>
        <v>0</v>
      </c>
      <c r="AC292" s="3">
        <f>VLOOKUP($F292,Experiment!$A$2:$U$90,MATCH(Results!AC$1,Experiment!$A$1:$U$1,0),FALSE)</f>
        <v>0</v>
      </c>
      <c r="AD292" s="2">
        <f>VLOOKUP($F292,Experiment!$A$2:$U$90,MATCH(Results!AD$1,Experiment!$A$1:$U$1,0),FALSE)</f>
        <v>0</v>
      </c>
      <c r="AE292" s="2">
        <f>VLOOKUP($F292,Experiment!$A$2:$U$90,MATCH(Results!AE$1,Experiment!$A$1:$U$1,0),FALSE)</f>
        <v>0</v>
      </c>
      <c r="AF292" s="2">
        <f>VLOOKUP($F292,Experiment!$A$2:$U$90,MATCH(Results!AF$1,Experiment!$A$1:$U$1,0),FALSE)</f>
        <v>0</v>
      </c>
      <c r="AG292" s="2"/>
      <c r="AH292" s="3">
        <f>VLOOKUP($F292,Experiment!$A$2:$W$90,MATCH(Results!AH$1,Experiment!$A$1:$W$1,0),FALSE)</f>
        <v>0</v>
      </c>
      <c r="AI292" s="2">
        <f>VLOOKUP($F292,Experiment!$A$2:$X$90,MATCH(Results!AI$1,Experiment!$A$1:$X$1,0),FALSE)</f>
        <v>0</v>
      </c>
      <c r="AJ292" s="2">
        <f>Table1[[#This Row],[Gain]]^Table1[[#This Row],[θ]]</f>
        <v>0</v>
      </c>
      <c r="AK292" s="2">
        <f>-Table1[[#This Row],[λ]]*-Table1[[#This Row],[Loss]]^Table1[[#This Row],[θ]]</f>
        <v>0</v>
      </c>
      <c r="AL292" s="2">
        <f>Table1[[#This Row],[v_n_w_g]]-Table1[[#This Row],[v_n_w_l]]</f>
        <v>0</v>
      </c>
      <c r="AM292" s="2">
        <f>IF(Table1[[#This Row],[diff_v]]&gt;=1,1,0)</f>
        <v>0</v>
      </c>
    </row>
    <row r="293" spans="1:39" hidden="1" x14ac:dyDescent="0.3">
      <c r="A293">
        <v>26</v>
      </c>
      <c r="B293" t="s">
        <v>44</v>
      </c>
      <c r="C293" s="22">
        <f>VLOOKUP(Table1[[#This Row],[Subject]],'Subject Profile'!$A$2:$E$8,4,FALSE)</f>
        <v>1</v>
      </c>
      <c r="D293" s="22">
        <f>VLOOKUP(Table1[[#This Row],[Subject]],'Subject Profile'!$A$2:$E$8,5,FALSE)</f>
        <v>-2</v>
      </c>
      <c r="E293" t="s">
        <v>108</v>
      </c>
      <c r="F293" t="s">
        <v>100</v>
      </c>
      <c r="G293" t="s">
        <v>5</v>
      </c>
      <c r="H293">
        <f>IF(Table1[[#This Row],[decision]]="accept",1,0)</f>
        <v>0</v>
      </c>
      <c r="I293">
        <v>0</v>
      </c>
      <c r="J293">
        <v>-280</v>
      </c>
      <c r="K293">
        <v>1664339377</v>
      </c>
      <c r="L293">
        <v>8</v>
      </c>
      <c r="M293" t="str">
        <f>VLOOKUP($F293,Experiment!$A$2:$U$90,MATCH(Results!M$1,Experiment!$A$1:$U$1,0)+1,FALSE)</f>
        <v>I</v>
      </c>
      <c r="N293">
        <f>IF(Table1[[#This Row],[Impact]]="I",0,1)</f>
        <v>0</v>
      </c>
      <c r="O293" s="2">
        <f>VLOOKUP($F293,Experiment!$A$2:$U$90,MATCH(Results!O$1,Experiment!$A$1:$U$1,0),FALSE)</f>
        <v>-50</v>
      </c>
      <c r="P293" s="3">
        <f>VLOOKUP($F293,Experiment!$A$2:$U$90,MATCH(Results!P$1,Experiment!$A$1:$U$1,0),FALSE)</f>
        <v>0.5</v>
      </c>
      <c r="Q293" s="2">
        <f>VLOOKUP($F293,Experiment!$A$2:$U$90,MATCH(Results!Q$1,Experiment!$A$1:$U$1,0),FALSE)</f>
        <v>50</v>
      </c>
      <c r="R293" s="3">
        <f>VLOOKUP($F293,Experiment!$A$2:$U$90,MATCH(Results!R$1,Experiment!$A$1:$U$1,0),FALSE)</f>
        <v>0.5</v>
      </c>
      <c r="S293" s="2">
        <f>VLOOKUP($F293,Experiment!$A$2:$U$90,MATCH(Results!S$1,Experiment!$A$1:$U$1,0),FALSE)</f>
        <v>0</v>
      </c>
      <c r="T293" s="2">
        <f>VLOOKUP($F293,Experiment!$A$2:$U$90,MATCH(Results!T$1,Experiment!$A$1:$U$1,0),FALSE)</f>
        <v>2500</v>
      </c>
      <c r="U293" s="2">
        <f>VLOOKUP($F293,Experiment!$A$2:$U$90,MATCH(Results!U$1,Experiment!$A$1:$U$1,0),FALSE)</f>
        <v>50</v>
      </c>
      <c r="V293" s="2">
        <f>VLOOKUP($F293,Experiment!$A$2:$U$90,MATCH(Results!V$1,Experiment!$A$1:$U$1,0),FALSE)</f>
        <v>2</v>
      </c>
      <c r="W293" s="3">
        <f>VLOOKUP($F293,Experiment!$A$2:$U$90,MATCH(Results!W$1,Experiment!$A$1:$U$1,0),FALSE)</f>
        <v>0.25</v>
      </c>
      <c r="X293" s="3">
        <f>VLOOKUP($F293,Experiment!$A$2:$U$90,MATCH(Results!X$1,Experiment!$A$1:$U$1,0),FALSE)</f>
        <v>0.75</v>
      </c>
      <c r="Y293" s="2">
        <f>VLOOKUP($F293,Experiment!$A$2:$U$90,MATCH(Results!Y$1,Experiment!$A$1:$U$1,0),FALSE)</f>
        <v>2</v>
      </c>
      <c r="Z293" s="3">
        <f>VLOOKUP($F293,Experiment!$A$2:$U$90,MATCH(Results!Z$1,Experiment!$A$1:$U$1,0),FALSE)</f>
        <v>0.5</v>
      </c>
      <c r="AA293" s="3">
        <f>VLOOKUP($F293,Experiment!$A$2:$U$90,MATCH(Results!AA$1,Experiment!$A$1:$U$1,0),FALSE)</f>
        <v>0.25</v>
      </c>
      <c r="AB293" s="3">
        <f>VLOOKUP($F293,Experiment!$A$2:$U$90,MATCH(Results!AB$1,Experiment!$A$1:$U$1,0),FALSE)</f>
        <v>0.625</v>
      </c>
      <c r="AC293" s="3">
        <f>VLOOKUP($F293,Experiment!$A$2:$U$90,MATCH(Results!AC$1,Experiment!$A$1:$U$1,0),FALSE)</f>
        <v>0.375</v>
      </c>
      <c r="AD293" s="2">
        <f>VLOOKUP($F293,Experiment!$A$2:$U$90,MATCH(Results!AD$1,Experiment!$A$1:$U$1,0),FALSE)</f>
        <v>-12.5</v>
      </c>
      <c r="AE293" s="2">
        <f>VLOOKUP($F293,Experiment!$A$2:$U$90,MATCH(Results!AE$1,Experiment!$A$1:$U$1,0),FALSE)</f>
        <v>2343.75</v>
      </c>
      <c r="AF293" s="2">
        <f>VLOOKUP($F293,Experiment!$A$2:$U$90,MATCH(Results!AF$1,Experiment!$A$1:$U$1,0),FALSE)</f>
        <v>48.412291827592711</v>
      </c>
      <c r="AG293" s="3">
        <f>VLOOKUP($F293,Experiment!$A$2:$W$90,MATCH(Results!AG$1,Experiment!$A$1:$W$1,0),FALSE)</f>
        <v>0.82730419370997643</v>
      </c>
      <c r="AH293" s="3">
        <f>VLOOKUP($F293,Experiment!$A$2:$W$90,MATCH(Results!AH$1,Experiment!$A$1:$W$1,0),FALSE)</f>
        <v>0.38648875795104182</v>
      </c>
      <c r="AI293" s="3">
        <f>VLOOKUP($F293,Experiment!$A$2:$X$90,MATCH(Results!AI$1,Experiment!$A$1:$X$1,0),FALSE)</f>
        <v>0.61351124204895813</v>
      </c>
      <c r="AJ293" s="2">
        <f>Table1[[#This Row],[Gain]]^Table1[[#This Row],[θ]]</f>
        <v>50</v>
      </c>
      <c r="AK293" s="2">
        <f>-Table1[[#This Row],[λ]]*-Table1[[#This Row],[Loss]]^Table1[[#This Row],[θ]]</f>
        <v>100</v>
      </c>
      <c r="AL293" s="2">
        <f>Table1[[#This Row],[v_n_w_g]]-Table1[[#This Row],[v_n_w_l]]</f>
        <v>-50</v>
      </c>
      <c r="AM293" s="2">
        <f>IF(Table1[[#This Row],[diff_v]]&gt;=1,1,0)</f>
        <v>0</v>
      </c>
    </row>
    <row r="294" spans="1:39" hidden="1" x14ac:dyDescent="0.3">
      <c r="A294">
        <v>27</v>
      </c>
      <c r="B294" t="s">
        <v>44</v>
      </c>
      <c r="C294" s="22">
        <f>VLOOKUP(Table1[[#This Row],[Subject]],'Subject Profile'!$A$2:$E$8,4,FALSE)</f>
        <v>1</v>
      </c>
      <c r="D294" s="22">
        <f>VLOOKUP(Table1[[#This Row],[Subject]],'Subject Profile'!$A$2:$E$8,5,FALSE)</f>
        <v>-2</v>
      </c>
      <c r="E294" t="s">
        <v>108</v>
      </c>
      <c r="F294" t="s">
        <v>73</v>
      </c>
      <c r="G294" t="s">
        <v>5</v>
      </c>
      <c r="H294">
        <f>IF(Table1[[#This Row],[decision]]="accept",1,0)</f>
        <v>0</v>
      </c>
      <c r="I294">
        <v>0</v>
      </c>
      <c r="J294">
        <v>-280</v>
      </c>
      <c r="K294">
        <v>1664339384</v>
      </c>
      <c r="L294">
        <v>7</v>
      </c>
      <c r="M294" t="str">
        <f>VLOOKUP($F294,Experiment!$A$2:$U$90,MATCH(Results!M$1,Experiment!$A$1:$U$1,0)+1,FALSE)</f>
        <v>G</v>
      </c>
      <c r="N294">
        <f>IF(Table1[[#This Row],[Impact]]="I",0,1)</f>
        <v>1</v>
      </c>
      <c r="O294" s="2">
        <f>VLOOKUP($F294,Experiment!$A$2:$U$90,MATCH(Results!O$1,Experiment!$A$1:$U$1,0),FALSE)</f>
        <v>-50</v>
      </c>
      <c r="P294" s="3">
        <f>VLOOKUP($F294,Experiment!$A$2:$U$90,MATCH(Results!P$1,Experiment!$A$1:$U$1,0),FALSE)</f>
        <v>0.5</v>
      </c>
      <c r="Q294" s="2">
        <f>VLOOKUP($F294,Experiment!$A$2:$U$90,MATCH(Results!Q$1,Experiment!$A$1:$U$1,0),FALSE)</f>
        <v>50</v>
      </c>
      <c r="R294" s="3">
        <f>VLOOKUP($F294,Experiment!$A$2:$U$90,MATCH(Results!R$1,Experiment!$A$1:$U$1,0),FALSE)</f>
        <v>0.5</v>
      </c>
      <c r="S294" s="2">
        <f>VLOOKUP($F294,Experiment!$A$2:$U$90,MATCH(Results!S$1,Experiment!$A$1:$U$1,0),FALSE)</f>
        <v>0</v>
      </c>
      <c r="T294" s="2">
        <f>VLOOKUP($F294,Experiment!$A$2:$U$90,MATCH(Results!T$1,Experiment!$A$1:$U$1,0),FALSE)</f>
        <v>2500</v>
      </c>
      <c r="U294" s="2">
        <f>VLOOKUP($F294,Experiment!$A$2:$U$90,MATCH(Results!U$1,Experiment!$A$1:$U$1,0),FALSE)</f>
        <v>50</v>
      </c>
      <c r="V294" s="2">
        <f>VLOOKUP($F294,Experiment!$A$2:$U$90,MATCH(Results!V$1,Experiment!$A$1:$U$1,0),FALSE)</f>
        <v>4</v>
      </c>
      <c r="W294" s="3">
        <f>VLOOKUP($F294,Experiment!$A$2:$U$90,MATCH(Results!W$1,Experiment!$A$1:$U$1,0),FALSE)</f>
        <v>0.25</v>
      </c>
      <c r="X294" s="3">
        <f>VLOOKUP($F294,Experiment!$A$2:$U$90,MATCH(Results!X$1,Experiment!$A$1:$U$1,0),FALSE)</f>
        <v>0.75</v>
      </c>
      <c r="Y294" s="2">
        <f>VLOOKUP($F294,Experiment!$A$2:$U$90,MATCH(Results!Y$1,Experiment!$A$1:$U$1,0),FALSE)</f>
        <v>1</v>
      </c>
      <c r="Z294" s="3">
        <f>VLOOKUP($F294,Experiment!$A$2:$U$90,MATCH(Results!Z$1,Experiment!$A$1:$U$1,0),FALSE)</f>
        <v>0.25</v>
      </c>
      <c r="AA294" s="3">
        <f>VLOOKUP($F294,Experiment!$A$2:$U$90,MATCH(Results!AA$1,Experiment!$A$1:$U$1,0),FALSE)</f>
        <v>0.5</v>
      </c>
      <c r="AB294" s="3">
        <f>VLOOKUP($F294,Experiment!$A$2:$U$90,MATCH(Results!AB$1,Experiment!$A$1:$U$1,0),FALSE)</f>
        <v>0.375</v>
      </c>
      <c r="AC294" s="3">
        <f>VLOOKUP($F294,Experiment!$A$2:$U$90,MATCH(Results!AC$1,Experiment!$A$1:$U$1,0),FALSE)</f>
        <v>0.625</v>
      </c>
      <c r="AD294" s="2">
        <f>VLOOKUP($F294,Experiment!$A$2:$U$90,MATCH(Results!AD$1,Experiment!$A$1:$U$1,0),FALSE)</f>
        <v>12.5</v>
      </c>
      <c r="AE294" s="2">
        <f>VLOOKUP($F294,Experiment!$A$2:$U$90,MATCH(Results!AE$1,Experiment!$A$1:$U$1,0),FALSE)</f>
        <v>2343.75</v>
      </c>
      <c r="AF294" s="2">
        <f>VLOOKUP($F294,Experiment!$A$2:$U$90,MATCH(Results!AF$1,Experiment!$A$1:$U$1,0),FALSE)</f>
        <v>48.412291827592711</v>
      </c>
      <c r="AG294" s="3">
        <f>VLOOKUP($F294,Experiment!$A$2:$W$90,MATCH(Results!AG$1,Experiment!$A$1:$W$1,0),FALSE)</f>
        <v>1</v>
      </c>
      <c r="AH294" s="3">
        <f>VLOOKUP($F294,Experiment!$A$2:$W$90,MATCH(Results!AH$1,Experiment!$A$1:$W$1,0),FALSE)</f>
        <v>0.625</v>
      </c>
      <c r="AI294" s="3">
        <f>VLOOKUP($F294,Experiment!$A$2:$X$90,MATCH(Results!AI$1,Experiment!$A$1:$X$1,0),FALSE)</f>
        <v>0.375</v>
      </c>
      <c r="AJ294" s="2">
        <f>Table1[[#This Row],[Gain]]^Table1[[#This Row],[θ]]</f>
        <v>50</v>
      </c>
      <c r="AK294" s="2">
        <f>-Table1[[#This Row],[λ]]*-Table1[[#This Row],[Loss]]^Table1[[#This Row],[θ]]</f>
        <v>100</v>
      </c>
      <c r="AL294" s="2">
        <f>Table1[[#This Row],[v_n_w_g]]-Table1[[#This Row],[v_n_w_l]]</f>
        <v>-50</v>
      </c>
      <c r="AM294" s="2">
        <f>IF(Table1[[#This Row],[diff_v]]&gt;=1,1,0)</f>
        <v>0</v>
      </c>
    </row>
    <row r="295" spans="1:39" hidden="1" x14ac:dyDescent="0.3">
      <c r="A295">
        <v>28</v>
      </c>
      <c r="B295" t="s">
        <v>44</v>
      </c>
      <c r="C295" s="22">
        <f>VLOOKUP(Table1[[#This Row],[Subject]],'Subject Profile'!$A$2:$E$8,4,FALSE)</f>
        <v>1</v>
      </c>
      <c r="D295" s="22">
        <f>VLOOKUP(Table1[[#This Row],[Subject]],'Subject Profile'!$A$2:$E$8,5,FALSE)</f>
        <v>-2</v>
      </c>
      <c r="E295" t="s">
        <v>108</v>
      </c>
      <c r="F295" t="s">
        <v>79</v>
      </c>
      <c r="G295" t="s">
        <v>5</v>
      </c>
      <c r="H295">
        <f>IF(Table1[[#This Row],[decision]]="accept",1,0)</f>
        <v>0</v>
      </c>
      <c r="I295">
        <v>0</v>
      </c>
      <c r="J295">
        <v>-280</v>
      </c>
      <c r="K295">
        <v>1664339389</v>
      </c>
      <c r="L295">
        <v>5</v>
      </c>
      <c r="M295" t="str">
        <f>VLOOKUP($F295,Experiment!$A$2:$U$90,MATCH(Results!M$1,Experiment!$A$1:$U$1,0)+1,FALSE)</f>
        <v>I</v>
      </c>
      <c r="N295">
        <f>IF(Table1[[#This Row],[Impact]]="I",0,1)</f>
        <v>0</v>
      </c>
      <c r="O295" s="2">
        <f>VLOOKUP($F295,Experiment!$A$2:$U$90,MATCH(Results!O$1,Experiment!$A$1:$U$1,0),FALSE)</f>
        <v>-10</v>
      </c>
      <c r="P295" s="3">
        <f>VLOOKUP($F295,Experiment!$A$2:$U$90,MATCH(Results!P$1,Experiment!$A$1:$U$1,0),FALSE)</f>
        <v>0.5</v>
      </c>
      <c r="Q295" s="2">
        <f>VLOOKUP($F295,Experiment!$A$2:$U$90,MATCH(Results!Q$1,Experiment!$A$1:$U$1,0),FALSE)</f>
        <v>0</v>
      </c>
      <c r="R295" s="3">
        <f>VLOOKUP($F295,Experiment!$A$2:$U$90,MATCH(Results!R$1,Experiment!$A$1:$U$1,0),FALSE)</f>
        <v>0.5</v>
      </c>
      <c r="S295" s="2">
        <f>VLOOKUP($F295,Experiment!$A$2:$U$90,MATCH(Results!S$1,Experiment!$A$1:$U$1,0),FALSE)</f>
        <v>-5</v>
      </c>
      <c r="T295" s="2">
        <f>VLOOKUP($F295,Experiment!$A$2:$U$90,MATCH(Results!T$1,Experiment!$A$1:$U$1,0),FALSE)</f>
        <v>25</v>
      </c>
      <c r="U295" s="2">
        <f>VLOOKUP($F295,Experiment!$A$2:$U$90,MATCH(Results!U$1,Experiment!$A$1:$U$1,0),FALSE)</f>
        <v>5</v>
      </c>
      <c r="V295" s="2">
        <f>VLOOKUP($F295,Experiment!$A$2:$U$90,MATCH(Results!V$1,Experiment!$A$1:$U$1,0),FALSE)</f>
        <v>4</v>
      </c>
      <c r="W295" s="3">
        <f>VLOOKUP($F295,Experiment!$A$2:$U$90,MATCH(Results!W$1,Experiment!$A$1:$U$1,0),FALSE)</f>
        <v>0.25</v>
      </c>
      <c r="X295" s="3">
        <f>VLOOKUP($F295,Experiment!$A$2:$U$90,MATCH(Results!X$1,Experiment!$A$1:$U$1,0),FALSE)</f>
        <v>0.75</v>
      </c>
      <c r="Y295" s="2">
        <f>VLOOKUP($F295,Experiment!$A$2:$U$90,MATCH(Results!Y$1,Experiment!$A$1:$U$1,0),FALSE)</f>
        <v>2</v>
      </c>
      <c r="Z295" s="3">
        <f>VLOOKUP($F295,Experiment!$A$2:$U$90,MATCH(Results!Z$1,Experiment!$A$1:$U$1,0),FALSE)</f>
        <v>0.5</v>
      </c>
      <c r="AA295" s="3">
        <f>VLOOKUP($F295,Experiment!$A$2:$U$90,MATCH(Results!AA$1,Experiment!$A$1:$U$1,0),FALSE)</f>
        <v>0.25</v>
      </c>
      <c r="AB295" s="3">
        <f>VLOOKUP($F295,Experiment!$A$2:$U$90,MATCH(Results!AB$1,Experiment!$A$1:$U$1,0),FALSE)</f>
        <v>0.625</v>
      </c>
      <c r="AC295" s="3">
        <f>VLOOKUP($F295,Experiment!$A$2:$U$90,MATCH(Results!AC$1,Experiment!$A$1:$U$1,0),FALSE)</f>
        <v>0.375</v>
      </c>
      <c r="AD295" s="2">
        <f>VLOOKUP($F295,Experiment!$A$2:$U$90,MATCH(Results!AD$1,Experiment!$A$1:$U$1,0),FALSE)</f>
        <v>-6.25</v>
      </c>
      <c r="AE295" s="2">
        <f>VLOOKUP($F295,Experiment!$A$2:$U$90,MATCH(Results!AE$1,Experiment!$A$1:$U$1,0),FALSE)</f>
        <v>23.4375</v>
      </c>
      <c r="AF295" s="2">
        <f>VLOOKUP($F295,Experiment!$A$2:$U$90,MATCH(Results!AF$1,Experiment!$A$1:$U$1,0),FALSE)</f>
        <v>4.8412291827592711</v>
      </c>
      <c r="AG295" s="3">
        <f>VLOOKUP($F295,Experiment!$A$2:$W$90,MATCH(Results!AG$1,Experiment!$A$1:$W$1,0),FALSE)</f>
        <v>0.82730419370997643</v>
      </c>
      <c r="AH295" s="3">
        <f>VLOOKUP($F295,Experiment!$A$2:$W$90,MATCH(Results!AH$1,Experiment!$A$1:$W$1,0),FALSE)</f>
        <v>0.38648875795104182</v>
      </c>
      <c r="AI295" s="3">
        <f>VLOOKUP($F295,Experiment!$A$2:$X$90,MATCH(Results!AI$1,Experiment!$A$1:$X$1,0),FALSE)</f>
        <v>0.61351124204895813</v>
      </c>
      <c r="AJ295" s="2">
        <f>Table1[[#This Row],[Gain]]^Table1[[#This Row],[θ]]</f>
        <v>0</v>
      </c>
      <c r="AK295" s="2">
        <f>-Table1[[#This Row],[λ]]*-Table1[[#This Row],[Loss]]^Table1[[#This Row],[θ]]</f>
        <v>20</v>
      </c>
      <c r="AL295" s="2">
        <f>Table1[[#This Row],[v_n_w_g]]-Table1[[#This Row],[v_n_w_l]]</f>
        <v>-20</v>
      </c>
      <c r="AM295" s="2">
        <f>IF(Table1[[#This Row],[diff_v]]&gt;=1,1,0)</f>
        <v>0</v>
      </c>
    </row>
    <row r="296" spans="1:39" hidden="1" x14ac:dyDescent="0.3">
      <c r="A296">
        <v>29</v>
      </c>
      <c r="B296" t="s">
        <v>44</v>
      </c>
      <c r="C296" s="22">
        <f>VLOOKUP(Table1[[#This Row],[Subject]],'Subject Profile'!$A$2:$E$8,4,FALSE)</f>
        <v>1</v>
      </c>
      <c r="D296" s="22">
        <f>VLOOKUP(Table1[[#This Row],[Subject]],'Subject Profile'!$A$2:$E$8,5,FALSE)</f>
        <v>-2</v>
      </c>
      <c r="E296" t="s">
        <v>108</v>
      </c>
      <c r="F296" t="s">
        <v>69</v>
      </c>
      <c r="G296" t="s">
        <v>5</v>
      </c>
      <c r="H296">
        <f>IF(Table1[[#This Row],[decision]]="accept",1,0)</f>
        <v>0</v>
      </c>
      <c r="I296">
        <v>0</v>
      </c>
      <c r="J296">
        <v>-280</v>
      </c>
      <c r="K296">
        <v>1664339396</v>
      </c>
      <c r="L296">
        <v>7</v>
      </c>
      <c r="M296" t="str">
        <f>VLOOKUP($F296,Experiment!$A$2:$U$90,MATCH(Results!M$1,Experiment!$A$1:$U$1,0)+1,FALSE)</f>
        <v>I</v>
      </c>
      <c r="N296">
        <f>IF(Table1[[#This Row],[Impact]]="I",0,1)</f>
        <v>0</v>
      </c>
      <c r="O296" s="2">
        <f>VLOOKUP($F296,Experiment!$A$2:$U$90,MATCH(Results!O$1,Experiment!$A$1:$U$1,0),FALSE)</f>
        <v>-50</v>
      </c>
      <c r="P296" s="3">
        <f>VLOOKUP($F296,Experiment!$A$2:$U$90,MATCH(Results!P$1,Experiment!$A$1:$U$1,0),FALSE)</f>
        <v>0.5</v>
      </c>
      <c r="Q296" s="2">
        <f>VLOOKUP($F296,Experiment!$A$2:$U$90,MATCH(Results!Q$1,Experiment!$A$1:$U$1,0),FALSE)</f>
        <v>50</v>
      </c>
      <c r="R296" s="3">
        <f>VLOOKUP($F296,Experiment!$A$2:$U$90,MATCH(Results!R$1,Experiment!$A$1:$U$1,0),FALSE)</f>
        <v>0.5</v>
      </c>
      <c r="S296" s="2">
        <f>VLOOKUP($F296,Experiment!$A$2:$U$90,MATCH(Results!S$1,Experiment!$A$1:$U$1,0),FALSE)</f>
        <v>0</v>
      </c>
      <c r="T296" s="2">
        <f>VLOOKUP($F296,Experiment!$A$2:$U$90,MATCH(Results!T$1,Experiment!$A$1:$U$1,0),FALSE)</f>
        <v>2500</v>
      </c>
      <c r="U296" s="2">
        <f>VLOOKUP($F296,Experiment!$A$2:$U$90,MATCH(Results!U$1,Experiment!$A$1:$U$1,0),FALSE)</f>
        <v>50</v>
      </c>
      <c r="V296" s="2">
        <f>VLOOKUP($F296,Experiment!$A$2:$U$90,MATCH(Results!V$1,Experiment!$A$1:$U$1,0),FALSE)</f>
        <v>4</v>
      </c>
      <c r="W296" s="3">
        <f>VLOOKUP($F296,Experiment!$A$2:$U$90,MATCH(Results!W$1,Experiment!$A$1:$U$1,0),FALSE)</f>
        <v>0.25</v>
      </c>
      <c r="X296" s="3">
        <f>VLOOKUP($F296,Experiment!$A$2:$U$90,MATCH(Results!X$1,Experiment!$A$1:$U$1,0),FALSE)</f>
        <v>0.75</v>
      </c>
      <c r="Y296" s="2">
        <f>VLOOKUP($F296,Experiment!$A$2:$U$90,MATCH(Results!Y$1,Experiment!$A$1:$U$1,0),FALSE)</f>
        <v>1</v>
      </c>
      <c r="Z296" s="3">
        <f>VLOOKUP($F296,Experiment!$A$2:$U$90,MATCH(Results!Z$1,Experiment!$A$1:$U$1,0),FALSE)</f>
        <v>0.25</v>
      </c>
      <c r="AA296" s="3">
        <f>VLOOKUP($F296,Experiment!$A$2:$U$90,MATCH(Results!AA$1,Experiment!$A$1:$U$1,0),FALSE)</f>
        <v>0.5</v>
      </c>
      <c r="AB296" s="3">
        <f>VLOOKUP($F296,Experiment!$A$2:$U$90,MATCH(Results!AB$1,Experiment!$A$1:$U$1,0),FALSE)</f>
        <v>0.375</v>
      </c>
      <c r="AC296" s="3">
        <f>VLOOKUP($F296,Experiment!$A$2:$U$90,MATCH(Results!AC$1,Experiment!$A$1:$U$1,0),FALSE)</f>
        <v>0.625</v>
      </c>
      <c r="AD296" s="2">
        <f>VLOOKUP($F296,Experiment!$A$2:$U$90,MATCH(Results!AD$1,Experiment!$A$1:$U$1,0),FALSE)</f>
        <v>12.5</v>
      </c>
      <c r="AE296" s="2">
        <f>VLOOKUP($F296,Experiment!$A$2:$U$90,MATCH(Results!AE$1,Experiment!$A$1:$U$1,0),FALSE)</f>
        <v>2343.75</v>
      </c>
      <c r="AF296" s="2">
        <f>VLOOKUP($F296,Experiment!$A$2:$U$90,MATCH(Results!AF$1,Experiment!$A$1:$U$1,0),FALSE)</f>
        <v>48.412291827592711</v>
      </c>
      <c r="AG296" s="3">
        <f>VLOOKUP($F296,Experiment!$A$2:$W$90,MATCH(Results!AG$1,Experiment!$A$1:$W$1,0),FALSE)</f>
        <v>1</v>
      </c>
      <c r="AH296" s="3">
        <f>VLOOKUP($F296,Experiment!$A$2:$W$90,MATCH(Results!AH$1,Experiment!$A$1:$W$1,0),FALSE)</f>
        <v>0.625</v>
      </c>
      <c r="AI296" s="3">
        <f>VLOOKUP($F296,Experiment!$A$2:$X$90,MATCH(Results!AI$1,Experiment!$A$1:$X$1,0),FALSE)</f>
        <v>0.375</v>
      </c>
      <c r="AJ296" s="2">
        <f>Table1[[#This Row],[Gain]]^Table1[[#This Row],[θ]]</f>
        <v>50</v>
      </c>
      <c r="AK296" s="2">
        <f>-Table1[[#This Row],[λ]]*-Table1[[#This Row],[Loss]]^Table1[[#This Row],[θ]]</f>
        <v>100</v>
      </c>
      <c r="AL296" s="2">
        <f>Table1[[#This Row],[v_n_w_g]]-Table1[[#This Row],[v_n_w_l]]</f>
        <v>-50</v>
      </c>
      <c r="AM296" s="2">
        <f>IF(Table1[[#This Row],[diff_v]]&gt;=1,1,0)</f>
        <v>0</v>
      </c>
    </row>
    <row r="297" spans="1:39" hidden="1" x14ac:dyDescent="0.3">
      <c r="A297">
        <v>30</v>
      </c>
      <c r="B297" t="s">
        <v>44</v>
      </c>
      <c r="C297" s="22">
        <f>VLOOKUP(Table1[[#This Row],[Subject]],'Subject Profile'!$A$2:$E$8,4,FALSE)</f>
        <v>1</v>
      </c>
      <c r="D297" s="22">
        <f>VLOOKUP(Table1[[#This Row],[Subject]],'Subject Profile'!$A$2:$E$8,5,FALSE)</f>
        <v>-2</v>
      </c>
      <c r="E297" t="s">
        <v>108</v>
      </c>
      <c r="F297" t="s">
        <v>67</v>
      </c>
      <c r="G297" t="s">
        <v>7</v>
      </c>
      <c r="H297">
        <f>IF(Table1[[#This Row],[decision]]="accept",1,0)</f>
        <v>1</v>
      </c>
      <c r="I297">
        <v>20</v>
      </c>
      <c r="J297">
        <v>-260</v>
      </c>
      <c r="K297">
        <v>1664339409</v>
      </c>
      <c r="L297">
        <v>13</v>
      </c>
      <c r="M297" t="str">
        <f>VLOOKUP($F297,Experiment!$A$2:$U$90,MATCH(Results!M$1,Experiment!$A$1:$U$1,0)+1,FALSE)</f>
        <v>I</v>
      </c>
      <c r="N297">
        <f>IF(Table1[[#This Row],[Impact]]="I",0,1)</f>
        <v>0</v>
      </c>
      <c r="O297" s="2">
        <f>VLOOKUP($F297,Experiment!$A$2:$U$90,MATCH(Results!O$1,Experiment!$A$1:$U$1,0),FALSE)</f>
        <v>-10</v>
      </c>
      <c r="P297" s="3">
        <f>VLOOKUP($F297,Experiment!$A$2:$U$90,MATCH(Results!P$1,Experiment!$A$1:$U$1,0),FALSE)</f>
        <v>0.5</v>
      </c>
      <c r="Q297" s="2">
        <f>VLOOKUP($F297,Experiment!$A$2:$U$90,MATCH(Results!Q$1,Experiment!$A$1:$U$1,0),FALSE)</f>
        <v>20</v>
      </c>
      <c r="R297" s="3">
        <f>VLOOKUP($F297,Experiment!$A$2:$U$90,MATCH(Results!R$1,Experiment!$A$1:$U$1,0),FALSE)</f>
        <v>0.5</v>
      </c>
      <c r="S297" s="2">
        <f>VLOOKUP($F297,Experiment!$A$2:$U$90,MATCH(Results!S$1,Experiment!$A$1:$U$1,0),FALSE)</f>
        <v>5</v>
      </c>
      <c r="T297" s="2">
        <f>VLOOKUP($F297,Experiment!$A$2:$U$90,MATCH(Results!T$1,Experiment!$A$1:$U$1,0),FALSE)</f>
        <v>225</v>
      </c>
      <c r="U297" s="2">
        <f>VLOOKUP($F297,Experiment!$A$2:$U$90,MATCH(Results!U$1,Experiment!$A$1:$U$1,0),FALSE)</f>
        <v>15</v>
      </c>
      <c r="V297" s="2">
        <f>VLOOKUP($F297,Experiment!$A$2:$U$90,MATCH(Results!V$1,Experiment!$A$1:$U$1,0),FALSE)</f>
        <v>4</v>
      </c>
      <c r="W297" s="3">
        <f>VLOOKUP($F297,Experiment!$A$2:$U$90,MATCH(Results!W$1,Experiment!$A$1:$U$1,0),FALSE)</f>
        <v>0.25</v>
      </c>
      <c r="X297" s="3">
        <f>VLOOKUP($F297,Experiment!$A$2:$U$90,MATCH(Results!X$1,Experiment!$A$1:$U$1,0),FALSE)</f>
        <v>0.75</v>
      </c>
      <c r="Y297" s="2">
        <f>VLOOKUP($F297,Experiment!$A$2:$U$90,MATCH(Results!Y$1,Experiment!$A$1:$U$1,0),FALSE)</f>
        <v>2</v>
      </c>
      <c r="Z297" s="3">
        <f>VLOOKUP($F297,Experiment!$A$2:$U$90,MATCH(Results!Z$1,Experiment!$A$1:$U$1,0),FALSE)</f>
        <v>0.5</v>
      </c>
      <c r="AA297" s="3">
        <f>VLOOKUP($F297,Experiment!$A$2:$U$90,MATCH(Results!AA$1,Experiment!$A$1:$U$1,0),FALSE)</f>
        <v>0.25</v>
      </c>
      <c r="AB297" s="3">
        <f>VLOOKUP($F297,Experiment!$A$2:$U$90,MATCH(Results!AB$1,Experiment!$A$1:$U$1,0),FALSE)</f>
        <v>0.625</v>
      </c>
      <c r="AC297" s="3">
        <f>VLOOKUP($F297,Experiment!$A$2:$U$90,MATCH(Results!AC$1,Experiment!$A$1:$U$1,0),FALSE)</f>
        <v>0.375</v>
      </c>
      <c r="AD297" s="2">
        <f>VLOOKUP($F297,Experiment!$A$2:$U$90,MATCH(Results!AD$1,Experiment!$A$1:$U$1,0),FALSE)</f>
        <v>1.25</v>
      </c>
      <c r="AE297" s="2">
        <f>VLOOKUP($F297,Experiment!$A$2:$U$90,MATCH(Results!AE$1,Experiment!$A$1:$U$1,0),FALSE)</f>
        <v>210.9375</v>
      </c>
      <c r="AF297" s="2">
        <f>VLOOKUP($F297,Experiment!$A$2:$U$90,MATCH(Results!AF$1,Experiment!$A$1:$U$1,0),FALSE)</f>
        <v>14.523687548277813</v>
      </c>
      <c r="AG297" s="3">
        <f>VLOOKUP($F297,Experiment!$A$2:$W$90,MATCH(Results!AG$1,Experiment!$A$1:$W$1,0),FALSE)</f>
        <v>0.82730419370997643</v>
      </c>
      <c r="AH297" s="3">
        <f>VLOOKUP($F297,Experiment!$A$2:$W$90,MATCH(Results!AH$1,Experiment!$A$1:$W$1,0),FALSE)</f>
        <v>0.38648875795104182</v>
      </c>
      <c r="AI297" s="3">
        <f>VLOOKUP($F297,Experiment!$A$2:$X$90,MATCH(Results!AI$1,Experiment!$A$1:$X$1,0),FALSE)</f>
        <v>0.61351124204895813</v>
      </c>
      <c r="AJ297" s="2">
        <f>Table1[[#This Row],[Gain]]^Table1[[#This Row],[θ]]</f>
        <v>20</v>
      </c>
      <c r="AK297" s="2">
        <f>-Table1[[#This Row],[λ]]*-Table1[[#This Row],[Loss]]^Table1[[#This Row],[θ]]</f>
        <v>20</v>
      </c>
      <c r="AL297" s="2">
        <f>Table1[[#This Row],[v_n_w_g]]-Table1[[#This Row],[v_n_w_l]]</f>
        <v>0</v>
      </c>
      <c r="AM297" s="2">
        <f>IF(Table1[[#This Row],[diff_v]]&gt;=1,1,0)</f>
        <v>0</v>
      </c>
    </row>
    <row r="298" spans="1:39" hidden="1" x14ac:dyDescent="0.3">
      <c r="A298">
        <v>31</v>
      </c>
      <c r="B298" t="s">
        <v>44</v>
      </c>
      <c r="C298" s="22">
        <f>VLOOKUP(Table1[[#This Row],[Subject]],'Subject Profile'!$A$2:$E$8,4,FALSE)</f>
        <v>1</v>
      </c>
      <c r="D298" s="22">
        <f>VLOOKUP(Table1[[#This Row],[Subject]],'Subject Profile'!$A$2:$E$8,5,FALSE)</f>
        <v>-2</v>
      </c>
      <c r="E298" t="s">
        <v>108</v>
      </c>
      <c r="F298" t="s">
        <v>55</v>
      </c>
      <c r="G298" t="s">
        <v>56</v>
      </c>
      <c r="H298">
        <f>IF(Table1[[#This Row],[decision]]="accept",1,0)</f>
        <v>0</v>
      </c>
      <c r="I298">
        <v>0</v>
      </c>
      <c r="J298">
        <v>-260</v>
      </c>
      <c r="K298">
        <v>1664339417</v>
      </c>
      <c r="L298">
        <v>8</v>
      </c>
      <c r="M298" t="str">
        <f>VLOOKUP($F298,Experiment!$A$2:$U$90,MATCH(Results!M$1,Experiment!$A$1:$U$1,0)+1,FALSE)</f>
        <v>R</v>
      </c>
      <c r="N298">
        <f>IF(Table1[[#This Row],[Impact]]="I",0,1)</f>
        <v>1</v>
      </c>
      <c r="O298" s="2">
        <f>VLOOKUP($F298,Experiment!$A$2:$U$90,MATCH(Results!O$1,Experiment!$A$1:$U$1,0),FALSE)</f>
        <v>0</v>
      </c>
      <c r="P298" s="3">
        <f>VLOOKUP($F298,Experiment!$A$2:$U$90,MATCH(Results!P$1,Experiment!$A$1:$U$1,0),FALSE)</f>
        <v>0</v>
      </c>
      <c r="Q298" s="2">
        <f>VLOOKUP($F298,Experiment!$A$2:$U$90,MATCH(Results!Q$1,Experiment!$A$1:$U$1,0),FALSE)</f>
        <v>0</v>
      </c>
      <c r="R298" s="3">
        <f>VLOOKUP($F298,Experiment!$A$2:$U$90,MATCH(Results!R$1,Experiment!$A$1:$U$1,0),FALSE)</f>
        <v>0</v>
      </c>
      <c r="S298" s="2">
        <f>VLOOKUP($F298,Experiment!$A$2:$U$90,MATCH(Results!S$1,Experiment!$A$1:$U$1,0),FALSE)</f>
        <v>0</v>
      </c>
      <c r="T298" s="2">
        <f>VLOOKUP($F298,Experiment!$A$2:$U$90,MATCH(Results!T$1,Experiment!$A$1:$U$1,0),FALSE)</f>
        <v>0</v>
      </c>
      <c r="U298" s="2">
        <f>VLOOKUP($F298,Experiment!$A$2:$U$90,MATCH(Results!U$1,Experiment!$A$1:$U$1,0),FALSE)</f>
        <v>0</v>
      </c>
      <c r="V298" s="2">
        <f>VLOOKUP($F298,Experiment!$A$2:$U$90,MATCH(Results!V$1,Experiment!$A$1:$U$1,0),FALSE)</f>
        <v>0</v>
      </c>
      <c r="W298" s="3">
        <f>VLOOKUP($F298,Experiment!$A$2:$U$90,MATCH(Results!W$1,Experiment!$A$1:$U$1,0),FALSE)</f>
        <v>0</v>
      </c>
      <c r="X298" s="3">
        <f>VLOOKUP($F298,Experiment!$A$2:$U$90,MATCH(Results!X$1,Experiment!$A$1:$U$1,0),FALSE)</f>
        <v>0</v>
      </c>
      <c r="Y298" s="2">
        <f>VLOOKUP($F298,Experiment!$A$2:$U$90,MATCH(Results!Y$1,Experiment!$A$1:$U$1,0),FALSE)</f>
        <v>0</v>
      </c>
      <c r="Z298" s="3">
        <f>VLOOKUP($F298,Experiment!$A$2:$U$90,MATCH(Results!Z$1,Experiment!$A$1:$U$1,0),FALSE)</f>
        <v>0</v>
      </c>
      <c r="AA298" s="3">
        <f>VLOOKUP($F298,Experiment!$A$2:$U$90,MATCH(Results!AA$1,Experiment!$A$1:$U$1,0),FALSE)</f>
        <v>0</v>
      </c>
      <c r="AB298" s="3">
        <f>VLOOKUP($F298,Experiment!$A$2:$U$90,MATCH(Results!AB$1,Experiment!$A$1:$U$1,0),FALSE)</f>
        <v>0</v>
      </c>
      <c r="AC298" s="3">
        <f>VLOOKUP($F298,Experiment!$A$2:$U$90,MATCH(Results!AC$1,Experiment!$A$1:$U$1,0),FALSE)</f>
        <v>0</v>
      </c>
      <c r="AD298" s="2">
        <f>VLOOKUP($F298,Experiment!$A$2:$U$90,MATCH(Results!AD$1,Experiment!$A$1:$U$1,0),FALSE)</f>
        <v>0</v>
      </c>
      <c r="AE298" s="2">
        <f>VLOOKUP($F298,Experiment!$A$2:$U$90,MATCH(Results!AE$1,Experiment!$A$1:$U$1,0),FALSE)</f>
        <v>0</v>
      </c>
      <c r="AF298" s="2">
        <f>VLOOKUP($F298,Experiment!$A$2:$U$90,MATCH(Results!AF$1,Experiment!$A$1:$U$1,0),FALSE)</f>
        <v>0</v>
      </c>
      <c r="AG298" s="2"/>
      <c r="AH298" s="3">
        <f>VLOOKUP($F298,Experiment!$A$2:$W$90,MATCH(Results!AH$1,Experiment!$A$1:$W$1,0),FALSE)</f>
        <v>0</v>
      </c>
      <c r="AI298" s="2">
        <f>VLOOKUP($F298,Experiment!$A$2:$X$90,MATCH(Results!AI$1,Experiment!$A$1:$X$1,0),FALSE)</f>
        <v>0</v>
      </c>
      <c r="AJ298" s="2">
        <f>Table1[[#This Row],[Gain]]^Table1[[#This Row],[θ]]</f>
        <v>0</v>
      </c>
      <c r="AK298" s="2">
        <f>-Table1[[#This Row],[λ]]*-Table1[[#This Row],[Loss]]^Table1[[#This Row],[θ]]</f>
        <v>0</v>
      </c>
      <c r="AL298" s="2">
        <f>Table1[[#This Row],[v_n_w_g]]-Table1[[#This Row],[v_n_w_l]]</f>
        <v>0</v>
      </c>
      <c r="AM298" s="2">
        <f>IF(Table1[[#This Row],[diff_v]]&gt;=1,1,0)</f>
        <v>0</v>
      </c>
    </row>
    <row r="299" spans="1:39" hidden="1" x14ac:dyDescent="0.3">
      <c r="A299">
        <v>32</v>
      </c>
      <c r="B299" t="s">
        <v>44</v>
      </c>
      <c r="C299" s="22">
        <f>VLOOKUP(Table1[[#This Row],[Subject]],'Subject Profile'!$A$2:$E$8,4,FALSE)</f>
        <v>1</v>
      </c>
      <c r="D299" s="22">
        <f>VLOOKUP(Table1[[#This Row],[Subject]],'Subject Profile'!$A$2:$E$8,5,FALSE)</f>
        <v>-2</v>
      </c>
      <c r="E299" t="s">
        <v>108</v>
      </c>
      <c r="F299" t="s">
        <v>96</v>
      </c>
      <c r="G299" t="s">
        <v>5</v>
      </c>
      <c r="H299">
        <f>IF(Table1[[#This Row],[decision]]="accept",1,0)</f>
        <v>0</v>
      </c>
      <c r="I299">
        <v>0</v>
      </c>
      <c r="J299">
        <v>-260</v>
      </c>
      <c r="K299">
        <v>1664339424</v>
      </c>
      <c r="L299">
        <v>7</v>
      </c>
      <c r="M299" t="str">
        <f>VLOOKUP($F299,Experiment!$A$2:$U$90,MATCH(Results!M$1,Experiment!$A$1:$U$1,0)+1,FALSE)</f>
        <v>G</v>
      </c>
      <c r="N299">
        <f>IF(Table1[[#This Row],[Impact]]="I",0,1)</f>
        <v>1</v>
      </c>
      <c r="O299" s="2">
        <f>VLOOKUP($F299,Experiment!$A$2:$U$90,MATCH(Results!O$1,Experiment!$A$1:$U$1,0),FALSE)</f>
        <v>-50</v>
      </c>
      <c r="P299" s="3">
        <f>VLOOKUP($F299,Experiment!$A$2:$U$90,MATCH(Results!P$1,Experiment!$A$1:$U$1,0),FALSE)</f>
        <v>0.5</v>
      </c>
      <c r="Q299" s="2">
        <f>VLOOKUP($F299,Experiment!$A$2:$U$90,MATCH(Results!Q$1,Experiment!$A$1:$U$1,0),FALSE)</f>
        <v>40</v>
      </c>
      <c r="R299" s="3">
        <f>VLOOKUP($F299,Experiment!$A$2:$U$90,MATCH(Results!R$1,Experiment!$A$1:$U$1,0),FALSE)</f>
        <v>0.5</v>
      </c>
      <c r="S299" s="2">
        <f>VLOOKUP($F299,Experiment!$A$2:$U$90,MATCH(Results!S$1,Experiment!$A$1:$U$1,0),FALSE)</f>
        <v>-5</v>
      </c>
      <c r="T299" s="2">
        <f>VLOOKUP($F299,Experiment!$A$2:$U$90,MATCH(Results!T$1,Experiment!$A$1:$U$1,0),FALSE)</f>
        <v>2025</v>
      </c>
      <c r="U299" s="2">
        <f>VLOOKUP($F299,Experiment!$A$2:$U$90,MATCH(Results!U$1,Experiment!$A$1:$U$1,0),FALSE)</f>
        <v>45</v>
      </c>
      <c r="V299" s="2">
        <f>VLOOKUP($F299,Experiment!$A$2:$U$90,MATCH(Results!V$1,Experiment!$A$1:$U$1,0),FALSE)</f>
        <v>2</v>
      </c>
      <c r="W299" s="3">
        <f>VLOOKUP($F299,Experiment!$A$2:$U$90,MATCH(Results!W$1,Experiment!$A$1:$U$1,0),FALSE)</f>
        <v>0.25</v>
      </c>
      <c r="X299" s="3">
        <f>VLOOKUP($F299,Experiment!$A$2:$U$90,MATCH(Results!X$1,Experiment!$A$1:$U$1,0),FALSE)</f>
        <v>0.75</v>
      </c>
      <c r="Y299" s="2">
        <f>VLOOKUP($F299,Experiment!$A$2:$U$90,MATCH(Results!Y$1,Experiment!$A$1:$U$1,0),FALSE)</f>
        <v>2</v>
      </c>
      <c r="Z299" s="3">
        <f>VLOOKUP($F299,Experiment!$A$2:$U$90,MATCH(Results!Z$1,Experiment!$A$1:$U$1,0),FALSE)</f>
        <v>0.5</v>
      </c>
      <c r="AA299" s="3">
        <f>VLOOKUP($F299,Experiment!$A$2:$U$90,MATCH(Results!AA$1,Experiment!$A$1:$U$1,0),FALSE)</f>
        <v>0.25</v>
      </c>
      <c r="AB299" s="3">
        <f>VLOOKUP($F299,Experiment!$A$2:$U$90,MATCH(Results!AB$1,Experiment!$A$1:$U$1,0),FALSE)</f>
        <v>0.625</v>
      </c>
      <c r="AC299" s="3">
        <f>VLOOKUP($F299,Experiment!$A$2:$U$90,MATCH(Results!AC$1,Experiment!$A$1:$U$1,0),FALSE)</f>
        <v>0.375</v>
      </c>
      <c r="AD299" s="2">
        <f>VLOOKUP($F299,Experiment!$A$2:$U$90,MATCH(Results!AD$1,Experiment!$A$1:$U$1,0),FALSE)</f>
        <v>-16.25</v>
      </c>
      <c r="AE299" s="2">
        <f>VLOOKUP($F299,Experiment!$A$2:$U$90,MATCH(Results!AE$1,Experiment!$A$1:$U$1,0),FALSE)</f>
        <v>1898.4375</v>
      </c>
      <c r="AF299" s="2">
        <f>VLOOKUP($F299,Experiment!$A$2:$U$90,MATCH(Results!AF$1,Experiment!$A$1:$U$1,0),FALSE)</f>
        <v>43.571062644833439</v>
      </c>
      <c r="AG299" s="3">
        <f>VLOOKUP($F299,Experiment!$A$2:$W$90,MATCH(Results!AG$1,Experiment!$A$1:$W$1,0),FALSE)</f>
        <v>0.82730419370997643</v>
      </c>
      <c r="AH299" s="3">
        <f>VLOOKUP($F299,Experiment!$A$2:$W$90,MATCH(Results!AH$1,Experiment!$A$1:$W$1,0),FALSE)</f>
        <v>0.38648875795104182</v>
      </c>
      <c r="AI299" s="3">
        <f>VLOOKUP($F299,Experiment!$A$2:$X$90,MATCH(Results!AI$1,Experiment!$A$1:$X$1,0),FALSE)</f>
        <v>0.61351124204895813</v>
      </c>
      <c r="AJ299" s="2">
        <f>Table1[[#This Row],[Gain]]^Table1[[#This Row],[θ]]</f>
        <v>40</v>
      </c>
      <c r="AK299" s="2">
        <f>-Table1[[#This Row],[λ]]*-Table1[[#This Row],[Loss]]^Table1[[#This Row],[θ]]</f>
        <v>100</v>
      </c>
      <c r="AL299" s="2">
        <f>Table1[[#This Row],[v_n_w_g]]-Table1[[#This Row],[v_n_w_l]]</f>
        <v>-60</v>
      </c>
      <c r="AM299" s="2">
        <f>IF(Table1[[#This Row],[diff_v]]&gt;=1,1,0)</f>
        <v>0</v>
      </c>
    </row>
    <row r="300" spans="1:39" hidden="1" x14ac:dyDescent="0.3">
      <c r="A300">
        <v>33</v>
      </c>
      <c r="B300" t="s">
        <v>44</v>
      </c>
      <c r="C300" s="22">
        <f>VLOOKUP(Table1[[#This Row],[Subject]],'Subject Profile'!$A$2:$E$8,4,FALSE)</f>
        <v>1</v>
      </c>
      <c r="D300" s="22">
        <f>VLOOKUP(Table1[[#This Row],[Subject]],'Subject Profile'!$A$2:$E$8,5,FALSE)</f>
        <v>-2</v>
      </c>
      <c r="E300" t="s">
        <v>108</v>
      </c>
      <c r="F300" t="s">
        <v>60</v>
      </c>
      <c r="G300" t="s">
        <v>61</v>
      </c>
      <c r="H300">
        <f>IF(Table1[[#This Row],[decision]]="accept",1,0)</f>
        <v>0</v>
      </c>
      <c r="I300">
        <v>0</v>
      </c>
      <c r="J300">
        <v>-260</v>
      </c>
      <c r="K300">
        <v>1664339428</v>
      </c>
      <c r="L300">
        <v>4</v>
      </c>
      <c r="M300" t="str">
        <f>VLOOKUP($F300,Experiment!$A$2:$U$90,MATCH(Results!M$1,Experiment!$A$1:$U$1,0)+1,FALSE)</f>
        <v>D</v>
      </c>
      <c r="N300">
        <f>IF(Table1[[#This Row],[Impact]]="I",0,1)</f>
        <v>1</v>
      </c>
      <c r="O300" s="2">
        <f>VLOOKUP($F300,Experiment!$A$2:$U$90,MATCH(Results!O$1,Experiment!$A$1:$U$1,0),FALSE)</f>
        <v>0</v>
      </c>
      <c r="P300" s="3">
        <f>VLOOKUP($F300,Experiment!$A$2:$U$90,MATCH(Results!P$1,Experiment!$A$1:$U$1,0),FALSE)</f>
        <v>0</v>
      </c>
      <c r="Q300" s="2">
        <f>VLOOKUP($F300,Experiment!$A$2:$U$90,MATCH(Results!Q$1,Experiment!$A$1:$U$1,0),FALSE)</f>
        <v>0</v>
      </c>
      <c r="R300" s="3">
        <f>VLOOKUP($F300,Experiment!$A$2:$U$90,MATCH(Results!R$1,Experiment!$A$1:$U$1,0),FALSE)</f>
        <v>0</v>
      </c>
      <c r="S300" s="2">
        <f>VLOOKUP($F300,Experiment!$A$2:$U$90,MATCH(Results!S$1,Experiment!$A$1:$U$1,0),FALSE)</f>
        <v>0</v>
      </c>
      <c r="T300" s="2">
        <f>VLOOKUP($F300,Experiment!$A$2:$U$90,MATCH(Results!T$1,Experiment!$A$1:$U$1,0),FALSE)</f>
        <v>0</v>
      </c>
      <c r="U300" s="2">
        <f>VLOOKUP($F300,Experiment!$A$2:$U$90,MATCH(Results!U$1,Experiment!$A$1:$U$1,0),FALSE)</f>
        <v>0</v>
      </c>
      <c r="V300" s="2">
        <f>VLOOKUP($F300,Experiment!$A$2:$U$90,MATCH(Results!V$1,Experiment!$A$1:$U$1,0),FALSE)</f>
        <v>0</v>
      </c>
      <c r="W300" s="3">
        <f>VLOOKUP($F300,Experiment!$A$2:$U$90,MATCH(Results!W$1,Experiment!$A$1:$U$1,0),FALSE)</f>
        <v>0</v>
      </c>
      <c r="X300" s="3">
        <f>VLOOKUP($F300,Experiment!$A$2:$U$90,MATCH(Results!X$1,Experiment!$A$1:$U$1,0),FALSE)</f>
        <v>0</v>
      </c>
      <c r="Y300" s="2">
        <f>VLOOKUP($F300,Experiment!$A$2:$U$90,MATCH(Results!Y$1,Experiment!$A$1:$U$1,0),FALSE)</f>
        <v>0</v>
      </c>
      <c r="Z300" s="3">
        <f>VLOOKUP($F300,Experiment!$A$2:$U$90,MATCH(Results!Z$1,Experiment!$A$1:$U$1,0),FALSE)</f>
        <v>0</v>
      </c>
      <c r="AA300" s="3">
        <f>VLOOKUP($F300,Experiment!$A$2:$U$90,MATCH(Results!AA$1,Experiment!$A$1:$U$1,0),FALSE)</f>
        <v>0</v>
      </c>
      <c r="AB300" s="3">
        <f>VLOOKUP($F300,Experiment!$A$2:$U$90,MATCH(Results!AB$1,Experiment!$A$1:$U$1,0),FALSE)</f>
        <v>0</v>
      </c>
      <c r="AC300" s="3">
        <f>VLOOKUP($F300,Experiment!$A$2:$U$90,MATCH(Results!AC$1,Experiment!$A$1:$U$1,0),FALSE)</f>
        <v>0</v>
      </c>
      <c r="AD300" s="2">
        <f>VLOOKUP($F300,Experiment!$A$2:$U$90,MATCH(Results!AD$1,Experiment!$A$1:$U$1,0),FALSE)</f>
        <v>0</v>
      </c>
      <c r="AE300" s="2">
        <f>VLOOKUP($F300,Experiment!$A$2:$U$90,MATCH(Results!AE$1,Experiment!$A$1:$U$1,0),FALSE)</f>
        <v>0</v>
      </c>
      <c r="AF300" s="2">
        <f>VLOOKUP($F300,Experiment!$A$2:$U$90,MATCH(Results!AF$1,Experiment!$A$1:$U$1,0),FALSE)</f>
        <v>0</v>
      </c>
      <c r="AG300" s="2"/>
      <c r="AH300" s="3">
        <f>VLOOKUP($F300,Experiment!$A$2:$W$90,MATCH(Results!AH$1,Experiment!$A$1:$W$1,0),FALSE)</f>
        <v>0</v>
      </c>
      <c r="AI300" s="2">
        <f>VLOOKUP($F300,Experiment!$A$2:$X$90,MATCH(Results!AI$1,Experiment!$A$1:$X$1,0),FALSE)</f>
        <v>0</v>
      </c>
      <c r="AJ300" s="2">
        <f>Table1[[#This Row],[Gain]]^Table1[[#This Row],[θ]]</f>
        <v>0</v>
      </c>
      <c r="AK300" s="2">
        <f>-Table1[[#This Row],[λ]]*-Table1[[#This Row],[Loss]]^Table1[[#This Row],[θ]]</f>
        <v>0</v>
      </c>
      <c r="AL300" s="2">
        <f>Table1[[#This Row],[v_n_w_g]]-Table1[[#This Row],[v_n_w_l]]</f>
        <v>0</v>
      </c>
      <c r="AM300" s="2">
        <f>IF(Table1[[#This Row],[diff_v]]&gt;=1,1,0)</f>
        <v>0</v>
      </c>
    </row>
    <row r="301" spans="1:39" hidden="1" x14ac:dyDescent="0.3">
      <c r="A301">
        <v>34</v>
      </c>
      <c r="B301" t="s">
        <v>44</v>
      </c>
      <c r="C301" s="22">
        <f>VLOOKUP(Table1[[#This Row],[Subject]],'Subject Profile'!$A$2:$E$8,4,FALSE)</f>
        <v>1</v>
      </c>
      <c r="D301" s="22">
        <f>VLOOKUP(Table1[[#This Row],[Subject]],'Subject Profile'!$A$2:$E$8,5,FALSE)</f>
        <v>-2</v>
      </c>
      <c r="E301" t="s">
        <v>108</v>
      </c>
      <c r="F301" t="s">
        <v>68</v>
      </c>
      <c r="G301" t="s">
        <v>7</v>
      </c>
      <c r="H301">
        <f>IF(Table1[[#This Row],[decision]]="accept",1,0)</f>
        <v>1</v>
      </c>
      <c r="I301">
        <v>-50</v>
      </c>
      <c r="J301">
        <v>-310</v>
      </c>
      <c r="K301">
        <v>1664339438</v>
      </c>
      <c r="L301">
        <v>10</v>
      </c>
      <c r="M301" t="str">
        <f>VLOOKUP($F301,Experiment!$A$2:$U$90,MATCH(Results!M$1,Experiment!$A$1:$U$1,0)+1,FALSE)</f>
        <v>G</v>
      </c>
      <c r="N301">
        <f>IF(Table1[[#This Row],[Impact]]="I",0,1)</f>
        <v>1</v>
      </c>
      <c r="O301" s="2">
        <f>VLOOKUP($F301,Experiment!$A$2:$U$90,MATCH(Results!O$1,Experiment!$A$1:$U$1,0),FALSE)</f>
        <v>-50</v>
      </c>
      <c r="P301" s="3">
        <f>VLOOKUP($F301,Experiment!$A$2:$U$90,MATCH(Results!P$1,Experiment!$A$1:$U$1,0),FALSE)</f>
        <v>0.5</v>
      </c>
      <c r="Q301" s="2">
        <f>VLOOKUP($F301,Experiment!$A$2:$U$90,MATCH(Results!Q$1,Experiment!$A$1:$U$1,0),FALSE)</f>
        <v>60</v>
      </c>
      <c r="R301" s="3">
        <f>VLOOKUP($F301,Experiment!$A$2:$U$90,MATCH(Results!R$1,Experiment!$A$1:$U$1,0),FALSE)</f>
        <v>0.5</v>
      </c>
      <c r="S301" s="2">
        <f>VLOOKUP($F301,Experiment!$A$2:$U$90,MATCH(Results!S$1,Experiment!$A$1:$U$1,0),FALSE)</f>
        <v>5</v>
      </c>
      <c r="T301" s="2">
        <f>VLOOKUP($F301,Experiment!$A$2:$U$90,MATCH(Results!T$1,Experiment!$A$1:$U$1,0),FALSE)</f>
        <v>3025</v>
      </c>
      <c r="U301" s="2">
        <f>VLOOKUP($F301,Experiment!$A$2:$U$90,MATCH(Results!U$1,Experiment!$A$1:$U$1,0),FALSE)</f>
        <v>55</v>
      </c>
      <c r="V301" s="2">
        <f>VLOOKUP($F301,Experiment!$A$2:$U$90,MATCH(Results!V$1,Experiment!$A$1:$U$1,0),FALSE)</f>
        <v>2</v>
      </c>
      <c r="W301" s="3">
        <f>VLOOKUP($F301,Experiment!$A$2:$U$90,MATCH(Results!W$1,Experiment!$A$1:$U$1,0),FALSE)</f>
        <v>0.25</v>
      </c>
      <c r="X301" s="3">
        <f>VLOOKUP($F301,Experiment!$A$2:$U$90,MATCH(Results!X$1,Experiment!$A$1:$U$1,0),FALSE)</f>
        <v>0.75</v>
      </c>
      <c r="Y301" s="2">
        <f>VLOOKUP($F301,Experiment!$A$2:$U$90,MATCH(Results!Y$1,Experiment!$A$1:$U$1,0),FALSE)</f>
        <v>2</v>
      </c>
      <c r="Z301" s="3">
        <f>VLOOKUP($F301,Experiment!$A$2:$U$90,MATCH(Results!Z$1,Experiment!$A$1:$U$1,0),FALSE)</f>
        <v>0.5</v>
      </c>
      <c r="AA301" s="3">
        <f>VLOOKUP($F301,Experiment!$A$2:$U$90,MATCH(Results!AA$1,Experiment!$A$1:$U$1,0),FALSE)</f>
        <v>0.25</v>
      </c>
      <c r="AB301" s="3">
        <f>VLOOKUP($F301,Experiment!$A$2:$U$90,MATCH(Results!AB$1,Experiment!$A$1:$U$1,0),FALSE)</f>
        <v>0.625</v>
      </c>
      <c r="AC301" s="3">
        <f>VLOOKUP($F301,Experiment!$A$2:$U$90,MATCH(Results!AC$1,Experiment!$A$1:$U$1,0),FALSE)</f>
        <v>0.375</v>
      </c>
      <c r="AD301" s="2">
        <f>VLOOKUP($F301,Experiment!$A$2:$U$90,MATCH(Results!AD$1,Experiment!$A$1:$U$1,0),FALSE)</f>
        <v>-8.75</v>
      </c>
      <c r="AE301" s="2">
        <f>VLOOKUP($F301,Experiment!$A$2:$U$90,MATCH(Results!AE$1,Experiment!$A$1:$U$1,0),FALSE)</f>
        <v>2835.9375</v>
      </c>
      <c r="AF301" s="2">
        <f>VLOOKUP($F301,Experiment!$A$2:$U$90,MATCH(Results!AF$1,Experiment!$A$1:$U$1,0),FALSE)</f>
        <v>53.253521010351982</v>
      </c>
      <c r="AG301" s="3">
        <f>VLOOKUP($F301,Experiment!$A$2:$W$90,MATCH(Results!AG$1,Experiment!$A$1:$W$1,0),FALSE)</f>
        <v>0.82730419370997643</v>
      </c>
      <c r="AH301" s="3">
        <f>VLOOKUP($F301,Experiment!$A$2:$W$90,MATCH(Results!AH$1,Experiment!$A$1:$W$1,0),FALSE)</f>
        <v>0.38648875795104182</v>
      </c>
      <c r="AI301" s="3">
        <f>VLOOKUP($F301,Experiment!$A$2:$X$90,MATCH(Results!AI$1,Experiment!$A$1:$X$1,0),FALSE)</f>
        <v>0.61351124204895813</v>
      </c>
      <c r="AJ301" s="2">
        <f>Table1[[#This Row],[Gain]]^Table1[[#This Row],[θ]]</f>
        <v>60</v>
      </c>
      <c r="AK301" s="2">
        <f>-Table1[[#This Row],[λ]]*-Table1[[#This Row],[Loss]]^Table1[[#This Row],[θ]]</f>
        <v>100</v>
      </c>
      <c r="AL301" s="2">
        <f>Table1[[#This Row],[v_n_w_g]]-Table1[[#This Row],[v_n_w_l]]</f>
        <v>-40</v>
      </c>
      <c r="AM301" s="2">
        <f>IF(Table1[[#This Row],[diff_v]]&gt;=1,1,0)</f>
        <v>0</v>
      </c>
    </row>
    <row r="302" spans="1:39" hidden="1" x14ac:dyDescent="0.3">
      <c r="A302">
        <v>35</v>
      </c>
      <c r="B302" t="s">
        <v>44</v>
      </c>
      <c r="C302" s="22">
        <f>VLOOKUP(Table1[[#This Row],[Subject]],'Subject Profile'!$A$2:$E$8,4,FALSE)</f>
        <v>1</v>
      </c>
      <c r="D302" s="22">
        <f>VLOOKUP(Table1[[#This Row],[Subject]],'Subject Profile'!$A$2:$E$8,5,FALSE)</f>
        <v>-2</v>
      </c>
      <c r="E302" t="s">
        <v>108</v>
      </c>
      <c r="F302" t="s">
        <v>74</v>
      </c>
      <c r="G302" t="s">
        <v>7</v>
      </c>
      <c r="H302">
        <f>IF(Table1[[#This Row],[decision]]="accept",1,0)</f>
        <v>1</v>
      </c>
      <c r="I302">
        <v>-10</v>
      </c>
      <c r="J302">
        <v>-320</v>
      </c>
      <c r="K302">
        <v>1664339447</v>
      </c>
      <c r="L302">
        <v>9</v>
      </c>
      <c r="M302" t="str">
        <f>VLOOKUP($F302,Experiment!$A$2:$U$90,MATCH(Results!M$1,Experiment!$A$1:$U$1,0)+1,FALSE)</f>
        <v>G</v>
      </c>
      <c r="N302">
        <f>IF(Table1[[#This Row],[Impact]]="I",0,1)</f>
        <v>1</v>
      </c>
      <c r="O302" s="2">
        <f>VLOOKUP($F302,Experiment!$A$2:$U$90,MATCH(Results!O$1,Experiment!$A$1:$U$1,0),FALSE)</f>
        <v>-10</v>
      </c>
      <c r="P302" s="3">
        <f>VLOOKUP($F302,Experiment!$A$2:$U$90,MATCH(Results!P$1,Experiment!$A$1:$U$1,0),FALSE)</f>
        <v>0.5</v>
      </c>
      <c r="Q302" s="2">
        <f>VLOOKUP($F302,Experiment!$A$2:$U$90,MATCH(Results!Q$1,Experiment!$A$1:$U$1,0),FALSE)</f>
        <v>30</v>
      </c>
      <c r="R302" s="3">
        <f>VLOOKUP($F302,Experiment!$A$2:$U$90,MATCH(Results!R$1,Experiment!$A$1:$U$1,0),FALSE)</f>
        <v>0.5</v>
      </c>
      <c r="S302" s="2">
        <f>VLOOKUP($F302,Experiment!$A$2:$U$90,MATCH(Results!S$1,Experiment!$A$1:$U$1,0),FALSE)</f>
        <v>10</v>
      </c>
      <c r="T302" s="2">
        <f>VLOOKUP($F302,Experiment!$A$2:$U$90,MATCH(Results!T$1,Experiment!$A$1:$U$1,0),FALSE)</f>
        <v>400</v>
      </c>
      <c r="U302" s="2">
        <f>VLOOKUP($F302,Experiment!$A$2:$U$90,MATCH(Results!U$1,Experiment!$A$1:$U$1,0),FALSE)</f>
        <v>20</v>
      </c>
      <c r="V302" s="2">
        <f>VLOOKUP($F302,Experiment!$A$2:$U$90,MATCH(Results!V$1,Experiment!$A$1:$U$1,0),FALSE)</f>
        <v>2</v>
      </c>
      <c r="W302" s="3">
        <f>VLOOKUP($F302,Experiment!$A$2:$U$90,MATCH(Results!W$1,Experiment!$A$1:$U$1,0),FALSE)</f>
        <v>0.25</v>
      </c>
      <c r="X302" s="3">
        <f>VLOOKUP($F302,Experiment!$A$2:$U$90,MATCH(Results!X$1,Experiment!$A$1:$U$1,0),FALSE)</f>
        <v>0.75</v>
      </c>
      <c r="Y302" s="2">
        <f>VLOOKUP($F302,Experiment!$A$2:$U$90,MATCH(Results!Y$1,Experiment!$A$1:$U$1,0),FALSE)</f>
        <v>2</v>
      </c>
      <c r="Z302" s="3">
        <f>VLOOKUP($F302,Experiment!$A$2:$U$90,MATCH(Results!Z$1,Experiment!$A$1:$U$1,0),FALSE)</f>
        <v>0.5</v>
      </c>
      <c r="AA302" s="3">
        <f>VLOOKUP($F302,Experiment!$A$2:$U$90,MATCH(Results!AA$1,Experiment!$A$1:$U$1,0),FALSE)</f>
        <v>0.25</v>
      </c>
      <c r="AB302" s="3">
        <f>VLOOKUP($F302,Experiment!$A$2:$U$90,MATCH(Results!AB$1,Experiment!$A$1:$U$1,0),FALSE)</f>
        <v>0.625</v>
      </c>
      <c r="AC302" s="3">
        <f>VLOOKUP($F302,Experiment!$A$2:$U$90,MATCH(Results!AC$1,Experiment!$A$1:$U$1,0),FALSE)</f>
        <v>0.375</v>
      </c>
      <c r="AD302" s="2">
        <f>VLOOKUP($F302,Experiment!$A$2:$U$90,MATCH(Results!AD$1,Experiment!$A$1:$U$1,0),FALSE)</f>
        <v>5</v>
      </c>
      <c r="AE302" s="2">
        <f>VLOOKUP($F302,Experiment!$A$2:$U$90,MATCH(Results!AE$1,Experiment!$A$1:$U$1,0),FALSE)</f>
        <v>375</v>
      </c>
      <c r="AF302" s="2">
        <f>VLOOKUP($F302,Experiment!$A$2:$U$90,MATCH(Results!AF$1,Experiment!$A$1:$U$1,0),FALSE)</f>
        <v>19.364916731037084</v>
      </c>
      <c r="AG302" s="3">
        <f>VLOOKUP($F302,Experiment!$A$2:$W$90,MATCH(Results!AG$1,Experiment!$A$1:$W$1,0),FALSE)</f>
        <v>0.82730419370997643</v>
      </c>
      <c r="AH302" s="3">
        <f>VLOOKUP($F302,Experiment!$A$2:$W$90,MATCH(Results!AH$1,Experiment!$A$1:$W$1,0),FALSE)</f>
        <v>0.38648875795104182</v>
      </c>
      <c r="AI302" s="3">
        <f>VLOOKUP($F302,Experiment!$A$2:$X$90,MATCH(Results!AI$1,Experiment!$A$1:$X$1,0),FALSE)</f>
        <v>0.61351124204895813</v>
      </c>
      <c r="AJ302" s="2">
        <f>Table1[[#This Row],[Gain]]^Table1[[#This Row],[θ]]</f>
        <v>30</v>
      </c>
      <c r="AK302" s="2">
        <f>-Table1[[#This Row],[λ]]*-Table1[[#This Row],[Loss]]^Table1[[#This Row],[θ]]</f>
        <v>20</v>
      </c>
      <c r="AL302" s="2">
        <f>Table1[[#This Row],[v_n_w_g]]-Table1[[#This Row],[v_n_w_l]]</f>
        <v>10</v>
      </c>
      <c r="AM302" s="2">
        <f>IF(Table1[[#This Row],[diff_v]]&gt;=1,1,0)</f>
        <v>1</v>
      </c>
    </row>
    <row r="303" spans="1:39" hidden="1" x14ac:dyDescent="0.3">
      <c r="A303">
        <v>36</v>
      </c>
      <c r="B303" t="s">
        <v>44</v>
      </c>
      <c r="C303" s="22">
        <f>VLOOKUP(Table1[[#This Row],[Subject]],'Subject Profile'!$A$2:$E$8,4,FALSE)</f>
        <v>1</v>
      </c>
      <c r="D303" s="22">
        <f>VLOOKUP(Table1[[#This Row],[Subject]],'Subject Profile'!$A$2:$E$8,5,FALSE)</f>
        <v>-2</v>
      </c>
      <c r="E303" t="s">
        <v>108</v>
      </c>
      <c r="F303" t="s">
        <v>93</v>
      </c>
      <c r="G303" t="s">
        <v>5</v>
      </c>
      <c r="H303">
        <f>IF(Table1[[#This Row],[decision]]="accept",1,0)</f>
        <v>0</v>
      </c>
      <c r="I303">
        <v>0</v>
      </c>
      <c r="J303">
        <v>-320</v>
      </c>
      <c r="K303">
        <v>1664339452</v>
      </c>
      <c r="L303">
        <v>5</v>
      </c>
      <c r="M303" t="str">
        <f>VLOOKUP($F303,Experiment!$A$2:$U$90,MATCH(Results!M$1,Experiment!$A$1:$U$1,0)+1,FALSE)</f>
        <v>I</v>
      </c>
      <c r="N303">
        <f>IF(Table1[[#This Row],[Impact]]="I",0,1)</f>
        <v>0</v>
      </c>
      <c r="O303" s="2">
        <f>VLOOKUP($F303,Experiment!$A$2:$U$90,MATCH(Results!O$1,Experiment!$A$1:$U$1,0),FALSE)</f>
        <v>-90</v>
      </c>
      <c r="P303" s="3">
        <f>VLOOKUP($F303,Experiment!$A$2:$U$90,MATCH(Results!P$1,Experiment!$A$1:$U$1,0),FALSE)</f>
        <v>0.5</v>
      </c>
      <c r="Q303" s="2">
        <f>VLOOKUP($F303,Experiment!$A$2:$U$90,MATCH(Results!Q$1,Experiment!$A$1:$U$1,0),FALSE)</f>
        <v>100</v>
      </c>
      <c r="R303" s="3">
        <f>VLOOKUP($F303,Experiment!$A$2:$U$90,MATCH(Results!R$1,Experiment!$A$1:$U$1,0),FALSE)</f>
        <v>0.5</v>
      </c>
      <c r="S303" s="2">
        <f>VLOOKUP($F303,Experiment!$A$2:$U$90,MATCH(Results!S$1,Experiment!$A$1:$U$1,0),FALSE)</f>
        <v>5</v>
      </c>
      <c r="T303" s="2">
        <f>VLOOKUP($F303,Experiment!$A$2:$U$90,MATCH(Results!T$1,Experiment!$A$1:$U$1,0),FALSE)</f>
        <v>9025</v>
      </c>
      <c r="U303" s="2">
        <f>VLOOKUP($F303,Experiment!$A$2:$U$90,MATCH(Results!U$1,Experiment!$A$1:$U$1,0),FALSE)</f>
        <v>95</v>
      </c>
      <c r="V303" s="2">
        <f>VLOOKUP($F303,Experiment!$A$2:$U$90,MATCH(Results!V$1,Experiment!$A$1:$U$1,0),FALSE)</f>
        <v>4</v>
      </c>
      <c r="W303" s="3">
        <f>VLOOKUP($F303,Experiment!$A$2:$U$90,MATCH(Results!W$1,Experiment!$A$1:$U$1,0),FALSE)</f>
        <v>0.25</v>
      </c>
      <c r="X303" s="3">
        <f>VLOOKUP($F303,Experiment!$A$2:$U$90,MATCH(Results!X$1,Experiment!$A$1:$U$1,0),FALSE)</f>
        <v>0.75</v>
      </c>
      <c r="Y303" s="2">
        <f>VLOOKUP($F303,Experiment!$A$2:$U$90,MATCH(Results!Y$1,Experiment!$A$1:$U$1,0),FALSE)</f>
        <v>1</v>
      </c>
      <c r="Z303" s="3">
        <f>VLOOKUP($F303,Experiment!$A$2:$U$90,MATCH(Results!Z$1,Experiment!$A$1:$U$1,0),FALSE)</f>
        <v>0.25</v>
      </c>
      <c r="AA303" s="3">
        <f>VLOOKUP($F303,Experiment!$A$2:$U$90,MATCH(Results!AA$1,Experiment!$A$1:$U$1,0),FALSE)</f>
        <v>0.5</v>
      </c>
      <c r="AB303" s="3">
        <f>VLOOKUP($F303,Experiment!$A$2:$U$90,MATCH(Results!AB$1,Experiment!$A$1:$U$1,0),FALSE)</f>
        <v>0.375</v>
      </c>
      <c r="AC303" s="3">
        <f>VLOOKUP($F303,Experiment!$A$2:$U$90,MATCH(Results!AC$1,Experiment!$A$1:$U$1,0),FALSE)</f>
        <v>0.625</v>
      </c>
      <c r="AD303" s="2">
        <f>VLOOKUP($F303,Experiment!$A$2:$U$90,MATCH(Results!AD$1,Experiment!$A$1:$U$1,0),FALSE)</f>
        <v>28.75</v>
      </c>
      <c r="AE303" s="2">
        <f>VLOOKUP($F303,Experiment!$A$2:$U$90,MATCH(Results!AE$1,Experiment!$A$1:$U$1,0),FALSE)</f>
        <v>8460.9375</v>
      </c>
      <c r="AF303" s="2">
        <f>VLOOKUP($F303,Experiment!$A$2:$U$90,MATCH(Results!AF$1,Experiment!$A$1:$U$1,0),FALSE)</f>
        <v>91.983354472426157</v>
      </c>
      <c r="AG303" s="3">
        <f>VLOOKUP($F303,Experiment!$A$2:$W$90,MATCH(Results!AG$1,Experiment!$A$1:$W$1,0),FALSE)</f>
        <v>1</v>
      </c>
      <c r="AH303" s="3">
        <f>VLOOKUP($F303,Experiment!$A$2:$W$90,MATCH(Results!AH$1,Experiment!$A$1:$W$1,0),FALSE)</f>
        <v>0.625</v>
      </c>
      <c r="AI303" s="3">
        <f>VLOOKUP($F303,Experiment!$A$2:$X$90,MATCH(Results!AI$1,Experiment!$A$1:$X$1,0),FALSE)</f>
        <v>0.375</v>
      </c>
      <c r="AJ303" s="2">
        <f>Table1[[#This Row],[Gain]]^Table1[[#This Row],[θ]]</f>
        <v>100</v>
      </c>
      <c r="AK303" s="2">
        <f>-Table1[[#This Row],[λ]]*-Table1[[#This Row],[Loss]]^Table1[[#This Row],[θ]]</f>
        <v>180</v>
      </c>
      <c r="AL303" s="2">
        <f>Table1[[#This Row],[v_n_w_g]]-Table1[[#This Row],[v_n_w_l]]</f>
        <v>-80</v>
      </c>
      <c r="AM303" s="2">
        <f>IF(Table1[[#This Row],[diff_v]]&gt;=1,1,0)</f>
        <v>0</v>
      </c>
    </row>
    <row r="304" spans="1:39" hidden="1" x14ac:dyDescent="0.3">
      <c r="A304">
        <v>37</v>
      </c>
      <c r="B304" t="s">
        <v>44</v>
      </c>
      <c r="C304" s="22">
        <f>VLOOKUP(Table1[[#This Row],[Subject]],'Subject Profile'!$A$2:$E$8,4,FALSE)</f>
        <v>1</v>
      </c>
      <c r="D304" s="22">
        <f>VLOOKUP(Table1[[#This Row],[Subject]],'Subject Profile'!$A$2:$E$8,5,FALSE)</f>
        <v>-2</v>
      </c>
      <c r="E304" t="s">
        <v>108</v>
      </c>
      <c r="F304" t="s">
        <v>82</v>
      </c>
      <c r="G304" t="s">
        <v>5</v>
      </c>
      <c r="H304">
        <f>IF(Table1[[#This Row],[decision]]="accept",1,0)</f>
        <v>0</v>
      </c>
      <c r="I304">
        <v>0</v>
      </c>
      <c r="J304">
        <v>-320</v>
      </c>
      <c r="K304">
        <v>1664339462</v>
      </c>
      <c r="L304">
        <v>10</v>
      </c>
      <c r="M304" t="str">
        <f>VLOOKUP($F304,Experiment!$A$2:$U$90,MATCH(Results!M$1,Experiment!$A$1:$U$1,0)+1,FALSE)</f>
        <v>G</v>
      </c>
      <c r="N304">
        <f>IF(Table1[[#This Row],[Impact]]="I",0,1)</f>
        <v>1</v>
      </c>
      <c r="O304" s="2">
        <f>VLOOKUP($F304,Experiment!$A$2:$U$90,MATCH(Results!O$1,Experiment!$A$1:$U$1,0),FALSE)</f>
        <v>-10</v>
      </c>
      <c r="P304" s="3">
        <f>VLOOKUP($F304,Experiment!$A$2:$U$90,MATCH(Results!P$1,Experiment!$A$1:$U$1,0),FALSE)</f>
        <v>0.5</v>
      </c>
      <c r="Q304" s="2">
        <f>VLOOKUP($F304,Experiment!$A$2:$U$90,MATCH(Results!Q$1,Experiment!$A$1:$U$1,0),FALSE)</f>
        <v>0</v>
      </c>
      <c r="R304" s="3">
        <f>VLOOKUP($F304,Experiment!$A$2:$U$90,MATCH(Results!R$1,Experiment!$A$1:$U$1,0),FALSE)</f>
        <v>0.5</v>
      </c>
      <c r="S304" s="2">
        <f>VLOOKUP($F304,Experiment!$A$2:$U$90,MATCH(Results!S$1,Experiment!$A$1:$U$1,0),FALSE)</f>
        <v>-5</v>
      </c>
      <c r="T304" s="2">
        <f>VLOOKUP($F304,Experiment!$A$2:$U$90,MATCH(Results!T$1,Experiment!$A$1:$U$1,0),FALSE)</f>
        <v>25</v>
      </c>
      <c r="U304" s="2">
        <f>VLOOKUP($F304,Experiment!$A$2:$U$90,MATCH(Results!U$1,Experiment!$A$1:$U$1,0),FALSE)</f>
        <v>5</v>
      </c>
      <c r="V304" s="2">
        <f>VLOOKUP($F304,Experiment!$A$2:$U$90,MATCH(Results!V$1,Experiment!$A$1:$U$1,0),FALSE)</f>
        <v>2</v>
      </c>
      <c r="W304" s="3">
        <f>VLOOKUP($F304,Experiment!$A$2:$U$90,MATCH(Results!W$1,Experiment!$A$1:$U$1,0),FALSE)</f>
        <v>0.25</v>
      </c>
      <c r="X304" s="3">
        <f>VLOOKUP($F304,Experiment!$A$2:$U$90,MATCH(Results!X$1,Experiment!$A$1:$U$1,0),FALSE)</f>
        <v>0.75</v>
      </c>
      <c r="Y304" s="2">
        <f>VLOOKUP($F304,Experiment!$A$2:$U$90,MATCH(Results!Y$1,Experiment!$A$1:$U$1,0),FALSE)</f>
        <v>2</v>
      </c>
      <c r="Z304" s="3">
        <f>VLOOKUP($F304,Experiment!$A$2:$U$90,MATCH(Results!Z$1,Experiment!$A$1:$U$1,0),FALSE)</f>
        <v>0.5</v>
      </c>
      <c r="AA304" s="3">
        <f>VLOOKUP($F304,Experiment!$A$2:$U$90,MATCH(Results!AA$1,Experiment!$A$1:$U$1,0),FALSE)</f>
        <v>0.25</v>
      </c>
      <c r="AB304" s="3">
        <f>VLOOKUP($F304,Experiment!$A$2:$U$90,MATCH(Results!AB$1,Experiment!$A$1:$U$1,0),FALSE)</f>
        <v>0.625</v>
      </c>
      <c r="AC304" s="3">
        <f>VLOOKUP($F304,Experiment!$A$2:$U$90,MATCH(Results!AC$1,Experiment!$A$1:$U$1,0),FALSE)</f>
        <v>0.375</v>
      </c>
      <c r="AD304" s="2">
        <f>VLOOKUP($F304,Experiment!$A$2:$U$90,MATCH(Results!AD$1,Experiment!$A$1:$U$1,0),FALSE)</f>
        <v>-6.25</v>
      </c>
      <c r="AE304" s="2">
        <f>VLOOKUP($F304,Experiment!$A$2:$U$90,MATCH(Results!AE$1,Experiment!$A$1:$U$1,0),FALSE)</f>
        <v>23.4375</v>
      </c>
      <c r="AF304" s="2">
        <f>VLOOKUP($F304,Experiment!$A$2:$U$90,MATCH(Results!AF$1,Experiment!$A$1:$U$1,0),FALSE)</f>
        <v>4.8412291827592711</v>
      </c>
      <c r="AG304" s="3">
        <f>VLOOKUP($F304,Experiment!$A$2:$W$90,MATCH(Results!AG$1,Experiment!$A$1:$W$1,0),FALSE)</f>
        <v>0.82730419370997643</v>
      </c>
      <c r="AH304" s="3">
        <f>VLOOKUP($F304,Experiment!$A$2:$W$90,MATCH(Results!AH$1,Experiment!$A$1:$W$1,0),FALSE)</f>
        <v>0.38648875795104182</v>
      </c>
      <c r="AI304" s="3">
        <f>VLOOKUP($F304,Experiment!$A$2:$X$90,MATCH(Results!AI$1,Experiment!$A$1:$X$1,0),FALSE)</f>
        <v>0.61351124204895813</v>
      </c>
      <c r="AJ304" s="2">
        <f>Table1[[#This Row],[Gain]]^Table1[[#This Row],[θ]]</f>
        <v>0</v>
      </c>
      <c r="AK304" s="2">
        <f>-Table1[[#This Row],[λ]]*-Table1[[#This Row],[Loss]]^Table1[[#This Row],[θ]]</f>
        <v>20</v>
      </c>
      <c r="AL304" s="2">
        <f>Table1[[#This Row],[v_n_w_g]]-Table1[[#This Row],[v_n_w_l]]</f>
        <v>-20</v>
      </c>
      <c r="AM304" s="2">
        <f>IF(Table1[[#This Row],[diff_v]]&gt;=1,1,0)</f>
        <v>0</v>
      </c>
    </row>
    <row r="305" spans="1:39" hidden="1" x14ac:dyDescent="0.3">
      <c r="A305">
        <v>38</v>
      </c>
      <c r="B305" t="s">
        <v>44</v>
      </c>
      <c r="C305" s="22">
        <f>VLOOKUP(Table1[[#This Row],[Subject]],'Subject Profile'!$A$2:$E$8,4,FALSE)</f>
        <v>1</v>
      </c>
      <c r="D305" s="22">
        <f>VLOOKUP(Table1[[#This Row],[Subject]],'Subject Profile'!$A$2:$E$8,5,FALSE)</f>
        <v>-2</v>
      </c>
      <c r="E305" t="s">
        <v>108</v>
      </c>
      <c r="F305" t="s">
        <v>55</v>
      </c>
      <c r="G305" t="s">
        <v>56</v>
      </c>
      <c r="H305">
        <f>IF(Table1[[#This Row],[decision]]="accept",1,0)</f>
        <v>0</v>
      </c>
      <c r="I305">
        <v>0</v>
      </c>
      <c r="J305">
        <v>-320</v>
      </c>
      <c r="K305">
        <v>1664339471</v>
      </c>
      <c r="L305">
        <v>9</v>
      </c>
      <c r="M305" t="str">
        <f>VLOOKUP($F305,Experiment!$A$2:$U$90,MATCH(Results!M$1,Experiment!$A$1:$U$1,0)+1,FALSE)</f>
        <v>R</v>
      </c>
      <c r="N305">
        <f>IF(Table1[[#This Row],[Impact]]="I",0,1)</f>
        <v>1</v>
      </c>
      <c r="O305" s="2">
        <f>VLOOKUP($F305,Experiment!$A$2:$U$90,MATCH(Results!O$1,Experiment!$A$1:$U$1,0),FALSE)</f>
        <v>0</v>
      </c>
      <c r="P305" s="3">
        <f>VLOOKUP($F305,Experiment!$A$2:$U$90,MATCH(Results!P$1,Experiment!$A$1:$U$1,0),FALSE)</f>
        <v>0</v>
      </c>
      <c r="Q305" s="2">
        <f>VLOOKUP($F305,Experiment!$A$2:$U$90,MATCH(Results!Q$1,Experiment!$A$1:$U$1,0),FALSE)</f>
        <v>0</v>
      </c>
      <c r="R305" s="3">
        <f>VLOOKUP($F305,Experiment!$A$2:$U$90,MATCH(Results!R$1,Experiment!$A$1:$U$1,0),FALSE)</f>
        <v>0</v>
      </c>
      <c r="S305" s="2">
        <f>VLOOKUP($F305,Experiment!$A$2:$U$90,MATCH(Results!S$1,Experiment!$A$1:$U$1,0),FALSE)</f>
        <v>0</v>
      </c>
      <c r="T305" s="2">
        <f>VLOOKUP($F305,Experiment!$A$2:$U$90,MATCH(Results!T$1,Experiment!$A$1:$U$1,0),FALSE)</f>
        <v>0</v>
      </c>
      <c r="U305" s="2">
        <f>VLOOKUP($F305,Experiment!$A$2:$U$90,MATCH(Results!U$1,Experiment!$A$1:$U$1,0),FALSE)</f>
        <v>0</v>
      </c>
      <c r="V305" s="2">
        <f>VLOOKUP($F305,Experiment!$A$2:$U$90,MATCH(Results!V$1,Experiment!$A$1:$U$1,0),FALSE)</f>
        <v>0</v>
      </c>
      <c r="W305" s="3">
        <f>VLOOKUP($F305,Experiment!$A$2:$U$90,MATCH(Results!W$1,Experiment!$A$1:$U$1,0),FALSE)</f>
        <v>0</v>
      </c>
      <c r="X305" s="3">
        <f>VLOOKUP($F305,Experiment!$A$2:$U$90,MATCH(Results!X$1,Experiment!$A$1:$U$1,0),FALSE)</f>
        <v>0</v>
      </c>
      <c r="Y305" s="2">
        <f>VLOOKUP($F305,Experiment!$A$2:$U$90,MATCH(Results!Y$1,Experiment!$A$1:$U$1,0),FALSE)</f>
        <v>0</v>
      </c>
      <c r="Z305" s="3">
        <f>VLOOKUP($F305,Experiment!$A$2:$U$90,MATCH(Results!Z$1,Experiment!$A$1:$U$1,0),FALSE)</f>
        <v>0</v>
      </c>
      <c r="AA305" s="3">
        <f>VLOOKUP($F305,Experiment!$A$2:$U$90,MATCH(Results!AA$1,Experiment!$A$1:$U$1,0),FALSE)</f>
        <v>0</v>
      </c>
      <c r="AB305" s="3">
        <f>VLOOKUP($F305,Experiment!$A$2:$U$90,MATCH(Results!AB$1,Experiment!$A$1:$U$1,0),FALSE)</f>
        <v>0</v>
      </c>
      <c r="AC305" s="3">
        <f>VLOOKUP($F305,Experiment!$A$2:$U$90,MATCH(Results!AC$1,Experiment!$A$1:$U$1,0),FALSE)</f>
        <v>0</v>
      </c>
      <c r="AD305" s="2">
        <f>VLOOKUP($F305,Experiment!$A$2:$U$90,MATCH(Results!AD$1,Experiment!$A$1:$U$1,0),FALSE)</f>
        <v>0</v>
      </c>
      <c r="AE305" s="2">
        <f>VLOOKUP($F305,Experiment!$A$2:$U$90,MATCH(Results!AE$1,Experiment!$A$1:$U$1,0),FALSE)</f>
        <v>0</v>
      </c>
      <c r="AF305" s="2">
        <f>VLOOKUP($F305,Experiment!$A$2:$U$90,MATCH(Results!AF$1,Experiment!$A$1:$U$1,0),FALSE)</f>
        <v>0</v>
      </c>
      <c r="AG305" s="2"/>
      <c r="AH305" s="3">
        <f>VLOOKUP($F305,Experiment!$A$2:$W$90,MATCH(Results!AH$1,Experiment!$A$1:$W$1,0),FALSE)</f>
        <v>0</v>
      </c>
      <c r="AI305" s="2">
        <f>VLOOKUP($F305,Experiment!$A$2:$X$90,MATCH(Results!AI$1,Experiment!$A$1:$X$1,0),FALSE)</f>
        <v>0</v>
      </c>
      <c r="AJ305" s="2">
        <f>Table1[[#This Row],[Gain]]^Table1[[#This Row],[θ]]</f>
        <v>0</v>
      </c>
      <c r="AK305" s="2">
        <f>-Table1[[#This Row],[λ]]*-Table1[[#This Row],[Loss]]^Table1[[#This Row],[θ]]</f>
        <v>0</v>
      </c>
      <c r="AL305" s="2">
        <f>Table1[[#This Row],[v_n_w_g]]-Table1[[#This Row],[v_n_w_l]]</f>
        <v>0</v>
      </c>
      <c r="AM305" s="2">
        <f>IF(Table1[[#This Row],[diff_v]]&gt;=1,1,0)</f>
        <v>0</v>
      </c>
    </row>
    <row r="306" spans="1:39" hidden="1" x14ac:dyDescent="0.3">
      <c r="A306">
        <v>39</v>
      </c>
      <c r="B306" t="s">
        <v>44</v>
      </c>
      <c r="C306" s="22">
        <f>VLOOKUP(Table1[[#This Row],[Subject]],'Subject Profile'!$A$2:$E$8,4,FALSE)</f>
        <v>1</v>
      </c>
      <c r="D306" s="22">
        <f>VLOOKUP(Table1[[#This Row],[Subject]],'Subject Profile'!$A$2:$E$8,5,FALSE)</f>
        <v>-2</v>
      </c>
      <c r="E306" t="s">
        <v>108</v>
      </c>
      <c r="F306" t="s">
        <v>84</v>
      </c>
      <c r="G306" t="s">
        <v>7</v>
      </c>
      <c r="H306">
        <f>IF(Table1[[#This Row],[decision]]="accept",1,0)</f>
        <v>1</v>
      </c>
      <c r="I306">
        <v>30</v>
      </c>
      <c r="J306">
        <v>-290</v>
      </c>
      <c r="K306">
        <v>1664339479</v>
      </c>
      <c r="L306">
        <v>8</v>
      </c>
      <c r="M306" t="str">
        <f>VLOOKUP($F306,Experiment!$A$2:$U$90,MATCH(Results!M$1,Experiment!$A$1:$U$1,0)+1,FALSE)</f>
        <v>G</v>
      </c>
      <c r="N306">
        <f>IF(Table1[[#This Row],[Impact]]="I",0,1)</f>
        <v>1</v>
      </c>
      <c r="O306" s="2">
        <f>VLOOKUP($F306,Experiment!$A$2:$U$90,MATCH(Results!O$1,Experiment!$A$1:$U$1,0),FALSE)</f>
        <v>-10</v>
      </c>
      <c r="P306" s="3">
        <f>VLOOKUP($F306,Experiment!$A$2:$U$90,MATCH(Results!P$1,Experiment!$A$1:$U$1,0),FALSE)</f>
        <v>0.5</v>
      </c>
      <c r="Q306" s="2">
        <f>VLOOKUP($F306,Experiment!$A$2:$U$90,MATCH(Results!Q$1,Experiment!$A$1:$U$1,0),FALSE)</f>
        <v>30</v>
      </c>
      <c r="R306" s="3">
        <f>VLOOKUP($F306,Experiment!$A$2:$U$90,MATCH(Results!R$1,Experiment!$A$1:$U$1,0),FALSE)</f>
        <v>0.5</v>
      </c>
      <c r="S306" s="2">
        <f>VLOOKUP($F306,Experiment!$A$2:$U$90,MATCH(Results!S$1,Experiment!$A$1:$U$1,0),FALSE)</f>
        <v>10</v>
      </c>
      <c r="T306" s="2">
        <f>VLOOKUP($F306,Experiment!$A$2:$U$90,MATCH(Results!T$1,Experiment!$A$1:$U$1,0),FALSE)</f>
        <v>400</v>
      </c>
      <c r="U306" s="2">
        <f>VLOOKUP($F306,Experiment!$A$2:$U$90,MATCH(Results!U$1,Experiment!$A$1:$U$1,0),FALSE)</f>
        <v>20</v>
      </c>
      <c r="V306" s="2">
        <f>VLOOKUP($F306,Experiment!$A$2:$U$90,MATCH(Results!V$1,Experiment!$A$1:$U$1,0),FALSE)</f>
        <v>4</v>
      </c>
      <c r="W306" s="3">
        <f>VLOOKUP($F306,Experiment!$A$2:$U$90,MATCH(Results!W$1,Experiment!$A$1:$U$1,0),FALSE)</f>
        <v>0.25</v>
      </c>
      <c r="X306" s="3">
        <f>VLOOKUP($F306,Experiment!$A$2:$U$90,MATCH(Results!X$1,Experiment!$A$1:$U$1,0),FALSE)</f>
        <v>0.75</v>
      </c>
      <c r="Y306" s="2">
        <f>VLOOKUP($F306,Experiment!$A$2:$U$90,MATCH(Results!Y$1,Experiment!$A$1:$U$1,0),FALSE)</f>
        <v>2</v>
      </c>
      <c r="Z306" s="3">
        <f>VLOOKUP($F306,Experiment!$A$2:$U$90,MATCH(Results!Z$1,Experiment!$A$1:$U$1,0),FALSE)</f>
        <v>0.5</v>
      </c>
      <c r="AA306" s="3">
        <f>VLOOKUP($F306,Experiment!$A$2:$U$90,MATCH(Results!AA$1,Experiment!$A$1:$U$1,0),FALSE)</f>
        <v>0.25</v>
      </c>
      <c r="AB306" s="3">
        <f>VLOOKUP($F306,Experiment!$A$2:$U$90,MATCH(Results!AB$1,Experiment!$A$1:$U$1,0),FALSE)</f>
        <v>0.625</v>
      </c>
      <c r="AC306" s="3">
        <f>VLOOKUP($F306,Experiment!$A$2:$U$90,MATCH(Results!AC$1,Experiment!$A$1:$U$1,0),FALSE)</f>
        <v>0.375</v>
      </c>
      <c r="AD306" s="2">
        <f>VLOOKUP($F306,Experiment!$A$2:$U$90,MATCH(Results!AD$1,Experiment!$A$1:$U$1,0),FALSE)</f>
        <v>5</v>
      </c>
      <c r="AE306" s="2">
        <f>VLOOKUP($F306,Experiment!$A$2:$U$90,MATCH(Results!AE$1,Experiment!$A$1:$U$1,0),FALSE)</f>
        <v>375</v>
      </c>
      <c r="AF306" s="2">
        <f>VLOOKUP($F306,Experiment!$A$2:$U$90,MATCH(Results!AF$1,Experiment!$A$1:$U$1,0),FALSE)</f>
        <v>19.364916731037084</v>
      </c>
      <c r="AG306" s="3">
        <f>VLOOKUP($F306,Experiment!$A$2:$W$90,MATCH(Results!AG$1,Experiment!$A$1:$W$1,0),FALSE)</f>
        <v>0.82730419370997643</v>
      </c>
      <c r="AH306" s="3">
        <f>VLOOKUP($F306,Experiment!$A$2:$W$90,MATCH(Results!AH$1,Experiment!$A$1:$W$1,0),FALSE)</f>
        <v>0.38648875795104182</v>
      </c>
      <c r="AI306" s="3">
        <f>VLOOKUP($F306,Experiment!$A$2:$X$90,MATCH(Results!AI$1,Experiment!$A$1:$X$1,0),FALSE)</f>
        <v>0.61351124204895813</v>
      </c>
      <c r="AJ306" s="2">
        <f>Table1[[#This Row],[Gain]]^Table1[[#This Row],[θ]]</f>
        <v>30</v>
      </c>
      <c r="AK306" s="2">
        <f>-Table1[[#This Row],[λ]]*-Table1[[#This Row],[Loss]]^Table1[[#This Row],[θ]]</f>
        <v>20</v>
      </c>
      <c r="AL306" s="2">
        <f>Table1[[#This Row],[v_n_w_g]]-Table1[[#This Row],[v_n_w_l]]</f>
        <v>10</v>
      </c>
      <c r="AM306" s="2">
        <f>IF(Table1[[#This Row],[diff_v]]&gt;=1,1,0)</f>
        <v>1</v>
      </c>
    </row>
    <row r="307" spans="1:39" hidden="1" x14ac:dyDescent="0.3">
      <c r="A307">
        <v>40</v>
      </c>
      <c r="B307" t="s">
        <v>44</v>
      </c>
      <c r="C307" s="22">
        <f>VLOOKUP(Table1[[#This Row],[Subject]],'Subject Profile'!$A$2:$E$8,4,FALSE)</f>
        <v>1</v>
      </c>
      <c r="D307" s="22">
        <f>VLOOKUP(Table1[[#This Row],[Subject]],'Subject Profile'!$A$2:$E$8,5,FALSE)</f>
        <v>-2</v>
      </c>
      <c r="E307" t="s">
        <v>108</v>
      </c>
      <c r="F307" t="s">
        <v>95</v>
      </c>
      <c r="G307" t="s">
        <v>5</v>
      </c>
      <c r="H307">
        <f>IF(Table1[[#This Row],[decision]]="accept",1,0)</f>
        <v>0</v>
      </c>
      <c r="I307">
        <v>0</v>
      </c>
      <c r="J307">
        <v>-290</v>
      </c>
      <c r="K307">
        <v>1664339486</v>
      </c>
      <c r="L307">
        <v>7</v>
      </c>
      <c r="M307" t="str">
        <f>VLOOKUP($F307,Experiment!$A$2:$U$90,MATCH(Results!M$1,Experiment!$A$1:$U$1,0)+1,FALSE)</f>
        <v>I</v>
      </c>
      <c r="N307">
        <f>IF(Table1[[#This Row],[Impact]]="I",0,1)</f>
        <v>0</v>
      </c>
      <c r="O307" s="2">
        <f>VLOOKUP($F307,Experiment!$A$2:$U$90,MATCH(Results!O$1,Experiment!$A$1:$U$1,0),FALSE)</f>
        <v>-90</v>
      </c>
      <c r="P307" s="3">
        <f>VLOOKUP($F307,Experiment!$A$2:$U$90,MATCH(Results!P$1,Experiment!$A$1:$U$1,0),FALSE)</f>
        <v>0.5</v>
      </c>
      <c r="Q307" s="2">
        <f>VLOOKUP($F307,Experiment!$A$2:$U$90,MATCH(Results!Q$1,Experiment!$A$1:$U$1,0),FALSE)</f>
        <v>90</v>
      </c>
      <c r="R307" s="3">
        <f>VLOOKUP($F307,Experiment!$A$2:$U$90,MATCH(Results!R$1,Experiment!$A$1:$U$1,0),FALSE)</f>
        <v>0.5</v>
      </c>
      <c r="S307" s="2">
        <f>VLOOKUP($F307,Experiment!$A$2:$U$90,MATCH(Results!S$1,Experiment!$A$1:$U$1,0),FALSE)</f>
        <v>0</v>
      </c>
      <c r="T307" s="2">
        <f>VLOOKUP($F307,Experiment!$A$2:$U$90,MATCH(Results!T$1,Experiment!$A$1:$U$1,0),FALSE)</f>
        <v>8100</v>
      </c>
      <c r="U307" s="2">
        <f>VLOOKUP($F307,Experiment!$A$2:$U$90,MATCH(Results!U$1,Experiment!$A$1:$U$1,0),FALSE)</f>
        <v>90</v>
      </c>
      <c r="V307" s="2">
        <f>VLOOKUP($F307,Experiment!$A$2:$U$90,MATCH(Results!V$1,Experiment!$A$1:$U$1,0),FALSE)</f>
        <v>4</v>
      </c>
      <c r="W307" s="3">
        <f>VLOOKUP($F307,Experiment!$A$2:$U$90,MATCH(Results!W$1,Experiment!$A$1:$U$1,0),FALSE)</f>
        <v>0.25</v>
      </c>
      <c r="X307" s="3">
        <f>VLOOKUP($F307,Experiment!$A$2:$U$90,MATCH(Results!X$1,Experiment!$A$1:$U$1,0),FALSE)</f>
        <v>0.75</v>
      </c>
      <c r="Y307" s="2">
        <f>VLOOKUP($F307,Experiment!$A$2:$U$90,MATCH(Results!Y$1,Experiment!$A$1:$U$1,0),FALSE)</f>
        <v>1</v>
      </c>
      <c r="Z307" s="3">
        <f>VLOOKUP($F307,Experiment!$A$2:$U$90,MATCH(Results!Z$1,Experiment!$A$1:$U$1,0),FALSE)</f>
        <v>0.25</v>
      </c>
      <c r="AA307" s="3">
        <f>VLOOKUP($F307,Experiment!$A$2:$U$90,MATCH(Results!AA$1,Experiment!$A$1:$U$1,0),FALSE)</f>
        <v>0.5</v>
      </c>
      <c r="AB307" s="3">
        <f>VLOOKUP($F307,Experiment!$A$2:$U$90,MATCH(Results!AB$1,Experiment!$A$1:$U$1,0),FALSE)</f>
        <v>0.375</v>
      </c>
      <c r="AC307" s="3">
        <f>VLOOKUP($F307,Experiment!$A$2:$U$90,MATCH(Results!AC$1,Experiment!$A$1:$U$1,0),FALSE)</f>
        <v>0.625</v>
      </c>
      <c r="AD307" s="2">
        <f>VLOOKUP($F307,Experiment!$A$2:$U$90,MATCH(Results!AD$1,Experiment!$A$1:$U$1,0),FALSE)</f>
        <v>22.5</v>
      </c>
      <c r="AE307" s="2">
        <f>VLOOKUP($F307,Experiment!$A$2:$U$90,MATCH(Results!AE$1,Experiment!$A$1:$U$1,0),FALSE)</f>
        <v>7593.75</v>
      </c>
      <c r="AF307" s="2">
        <f>VLOOKUP($F307,Experiment!$A$2:$U$90,MATCH(Results!AF$1,Experiment!$A$1:$U$1,0),FALSE)</f>
        <v>87.142125289666879</v>
      </c>
      <c r="AG307" s="3">
        <f>VLOOKUP($F307,Experiment!$A$2:$W$90,MATCH(Results!AG$1,Experiment!$A$1:$W$1,0),FALSE)</f>
        <v>1</v>
      </c>
      <c r="AH307" s="3">
        <f>VLOOKUP($F307,Experiment!$A$2:$W$90,MATCH(Results!AH$1,Experiment!$A$1:$W$1,0),FALSE)</f>
        <v>0.625</v>
      </c>
      <c r="AI307" s="3">
        <f>VLOOKUP($F307,Experiment!$A$2:$X$90,MATCH(Results!AI$1,Experiment!$A$1:$X$1,0),FALSE)</f>
        <v>0.375</v>
      </c>
      <c r="AJ307" s="2">
        <f>Table1[[#This Row],[Gain]]^Table1[[#This Row],[θ]]</f>
        <v>90</v>
      </c>
      <c r="AK307" s="2">
        <f>-Table1[[#This Row],[λ]]*-Table1[[#This Row],[Loss]]^Table1[[#This Row],[θ]]</f>
        <v>180</v>
      </c>
      <c r="AL307" s="2">
        <f>Table1[[#This Row],[v_n_w_g]]-Table1[[#This Row],[v_n_w_l]]</f>
        <v>-90</v>
      </c>
      <c r="AM307" s="2">
        <f>IF(Table1[[#This Row],[diff_v]]&gt;=1,1,0)</f>
        <v>0</v>
      </c>
    </row>
    <row r="308" spans="1:39" hidden="1" x14ac:dyDescent="0.3">
      <c r="A308">
        <v>41</v>
      </c>
      <c r="B308" t="s">
        <v>44</v>
      </c>
      <c r="C308" s="22">
        <f>VLOOKUP(Table1[[#This Row],[Subject]],'Subject Profile'!$A$2:$E$8,4,FALSE)</f>
        <v>1</v>
      </c>
      <c r="D308" s="22">
        <f>VLOOKUP(Table1[[#This Row],[Subject]],'Subject Profile'!$A$2:$E$8,5,FALSE)</f>
        <v>-2</v>
      </c>
      <c r="E308" t="s">
        <v>108</v>
      </c>
      <c r="F308" t="s">
        <v>87</v>
      </c>
      <c r="G308" t="s">
        <v>5</v>
      </c>
      <c r="H308">
        <f>IF(Table1[[#This Row],[decision]]="accept",1,0)</f>
        <v>0</v>
      </c>
      <c r="I308">
        <v>0</v>
      </c>
      <c r="J308">
        <v>-290</v>
      </c>
      <c r="K308">
        <v>1664339493</v>
      </c>
      <c r="L308">
        <v>7</v>
      </c>
      <c r="M308" t="str">
        <f>VLOOKUP($F308,Experiment!$A$2:$U$90,MATCH(Results!M$1,Experiment!$A$1:$U$1,0)+1,FALSE)</f>
        <v>G</v>
      </c>
      <c r="N308">
        <f>IF(Table1[[#This Row],[Impact]]="I",0,1)</f>
        <v>1</v>
      </c>
      <c r="O308" s="2">
        <f>VLOOKUP($F308,Experiment!$A$2:$U$90,MATCH(Results!O$1,Experiment!$A$1:$U$1,0),FALSE)</f>
        <v>-90</v>
      </c>
      <c r="P308" s="3">
        <f>VLOOKUP($F308,Experiment!$A$2:$U$90,MATCH(Results!P$1,Experiment!$A$1:$U$1,0),FALSE)</f>
        <v>0.5</v>
      </c>
      <c r="Q308" s="2">
        <f>VLOOKUP($F308,Experiment!$A$2:$U$90,MATCH(Results!Q$1,Experiment!$A$1:$U$1,0),FALSE)</f>
        <v>90</v>
      </c>
      <c r="R308" s="3">
        <f>VLOOKUP($F308,Experiment!$A$2:$U$90,MATCH(Results!R$1,Experiment!$A$1:$U$1,0),FALSE)</f>
        <v>0.5</v>
      </c>
      <c r="S308" s="2">
        <f>VLOOKUP($F308,Experiment!$A$2:$U$90,MATCH(Results!S$1,Experiment!$A$1:$U$1,0),FALSE)</f>
        <v>0</v>
      </c>
      <c r="T308" s="2">
        <f>VLOOKUP($F308,Experiment!$A$2:$U$90,MATCH(Results!T$1,Experiment!$A$1:$U$1,0),FALSE)</f>
        <v>8100</v>
      </c>
      <c r="U308" s="2">
        <f>VLOOKUP($F308,Experiment!$A$2:$U$90,MATCH(Results!U$1,Experiment!$A$1:$U$1,0),FALSE)</f>
        <v>90</v>
      </c>
      <c r="V308" s="2">
        <f>VLOOKUP($F308,Experiment!$A$2:$U$90,MATCH(Results!V$1,Experiment!$A$1:$U$1,0),FALSE)</f>
        <v>2</v>
      </c>
      <c r="W308" s="3">
        <f>VLOOKUP($F308,Experiment!$A$2:$U$90,MATCH(Results!W$1,Experiment!$A$1:$U$1,0),FALSE)</f>
        <v>0.25</v>
      </c>
      <c r="X308" s="3">
        <f>VLOOKUP($F308,Experiment!$A$2:$U$90,MATCH(Results!X$1,Experiment!$A$1:$U$1,0),FALSE)</f>
        <v>0.75</v>
      </c>
      <c r="Y308" s="2">
        <f>VLOOKUP($F308,Experiment!$A$2:$U$90,MATCH(Results!Y$1,Experiment!$A$1:$U$1,0),FALSE)</f>
        <v>2</v>
      </c>
      <c r="Z308" s="3">
        <f>VLOOKUP($F308,Experiment!$A$2:$U$90,MATCH(Results!Z$1,Experiment!$A$1:$U$1,0),FALSE)</f>
        <v>0.5</v>
      </c>
      <c r="AA308" s="3">
        <f>VLOOKUP($F308,Experiment!$A$2:$U$90,MATCH(Results!AA$1,Experiment!$A$1:$U$1,0),FALSE)</f>
        <v>0.25</v>
      </c>
      <c r="AB308" s="3">
        <f>VLOOKUP($F308,Experiment!$A$2:$U$90,MATCH(Results!AB$1,Experiment!$A$1:$U$1,0),FALSE)</f>
        <v>0.625</v>
      </c>
      <c r="AC308" s="3">
        <f>VLOOKUP($F308,Experiment!$A$2:$U$90,MATCH(Results!AC$1,Experiment!$A$1:$U$1,0),FALSE)</f>
        <v>0.375</v>
      </c>
      <c r="AD308" s="2">
        <f>VLOOKUP($F308,Experiment!$A$2:$U$90,MATCH(Results!AD$1,Experiment!$A$1:$U$1,0),FALSE)</f>
        <v>-22.5</v>
      </c>
      <c r="AE308" s="2">
        <f>VLOOKUP($F308,Experiment!$A$2:$U$90,MATCH(Results!AE$1,Experiment!$A$1:$U$1,0),FALSE)</f>
        <v>7593.75</v>
      </c>
      <c r="AF308" s="2">
        <f>VLOOKUP($F308,Experiment!$A$2:$U$90,MATCH(Results!AF$1,Experiment!$A$1:$U$1,0),FALSE)</f>
        <v>87.142125289666879</v>
      </c>
      <c r="AG308" s="3">
        <f>VLOOKUP($F308,Experiment!$A$2:$W$90,MATCH(Results!AG$1,Experiment!$A$1:$W$1,0),FALSE)</f>
        <v>0.82730419370997643</v>
      </c>
      <c r="AH308" s="3">
        <f>VLOOKUP($F308,Experiment!$A$2:$W$90,MATCH(Results!AH$1,Experiment!$A$1:$W$1,0),FALSE)</f>
        <v>0.38648875795104182</v>
      </c>
      <c r="AI308" s="3">
        <f>VLOOKUP($F308,Experiment!$A$2:$X$90,MATCH(Results!AI$1,Experiment!$A$1:$X$1,0),FALSE)</f>
        <v>0.61351124204895813</v>
      </c>
      <c r="AJ308" s="2">
        <f>Table1[[#This Row],[Gain]]^Table1[[#This Row],[θ]]</f>
        <v>90</v>
      </c>
      <c r="AK308" s="2">
        <f>-Table1[[#This Row],[λ]]*-Table1[[#This Row],[Loss]]^Table1[[#This Row],[θ]]</f>
        <v>180</v>
      </c>
      <c r="AL308" s="2">
        <f>Table1[[#This Row],[v_n_w_g]]-Table1[[#This Row],[v_n_w_l]]</f>
        <v>-90</v>
      </c>
      <c r="AM308" s="2">
        <f>IF(Table1[[#This Row],[diff_v]]&gt;=1,1,0)</f>
        <v>0</v>
      </c>
    </row>
    <row r="309" spans="1:39" hidden="1" x14ac:dyDescent="0.3">
      <c r="A309">
        <v>42</v>
      </c>
      <c r="B309" t="s">
        <v>44</v>
      </c>
      <c r="C309" s="22">
        <f>VLOOKUP(Table1[[#This Row],[Subject]],'Subject Profile'!$A$2:$E$8,4,FALSE)</f>
        <v>1</v>
      </c>
      <c r="D309" s="22">
        <f>VLOOKUP(Table1[[#This Row],[Subject]],'Subject Profile'!$A$2:$E$8,5,FALSE)</f>
        <v>-2</v>
      </c>
      <c r="E309" t="s">
        <v>108</v>
      </c>
      <c r="F309" t="s">
        <v>57</v>
      </c>
      <c r="G309" t="s">
        <v>5</v>
      </c>
      <c r="H309">
        <f>IF(Table1[[#This Row],[decision]]="accept",1,0)</f>
        <v>0</v>
      </c>
      <c r="I309">
        <v>0</v>
      </c>
      <c r="J309">
        <v>-290</v>
      </c>
      <c r="K309">
        <v>1664339515</v>
      </c>
      <c r="L309">
        <v>22</v>
      </c>
      <c r="M309" t="str">
        <f>VLOOKUP($F309,Experiment!$A$2:$U$90,MATCH(Results!M$1,Experiment!$A$1:$U$1,0)+1,FALSE)</f>
        <v>I</v>
      </c>
      <c r="N309">
        <f>IF(Table1[[#This Row],[Impact]]="I",0,1)</f>
        <v>0</v>
      </c>
      <c r="O309" s="2">
        <f>VLOOKUP($F309,Experiment!$A$2:$U$90,MATCH(Results!O$1,Experiment!$A$1:$U$1,0),FALSE)</f>
        <v>-90</v>
      </c>
      <c r="P309" s="3">
        <f>VLOOKUP($F309,Experiment!$A$2:$U$90,MATCH(Results!P$1,Experiment!$A$1:$U$1,0),FALSE)</f>
        <v>0.5</v>
      </c>
      <c r="Q309" s="2">
        <f>VLOOKUP($F309,Experiment!$A$2:$U$90,MATCH(Results!Q$1,Experiment!$A$1:$U$1,0),FALSE)</f>
        <v>100</v>
      </c>
      <c r="R309" s="3">
        <f>VLOOKUP($F309,Experiment!$A$2:$U$90,MATCH(Results!R$1,Experiment!$A$1:$U$1,0),FALSE)</f>
        <v>0.5</v>
      </c>
      <c r="S309" s="2">
        <f>VLOOKUP($F309,Experiment!$A$2:$U$90,MATCH(Results!S$1,Experiment!$A$1:$U$1,0),FALSE)</f>
        <v>5</v>
      </c>
      <c r="T309" s="2">
        <f>VLOOKUP($F309,Experiment!$A$2:$U$90,MATCH(Results!T$1,Experiment!$A$1:$U$1,0),FALSE)</f>
        <v>9025</v>
      </c>
      <c r="U309" s="2">
        <f>VLOOKUP($F309,Experiment!$A$2:$U$90,MATCH(Results!U$1,Experiment!$A$1:$U$1,0),FALSE)</f>
        <v>95</v>
      </c>
      <c r="V309" s="2">
        <f>VLOOKUP($F309,Experiment!$A$2:$U$90,MATCH(Results!V$1,Experiment!$A$1:$U$1,0),FALSE)</f>
        <v>2</v>
      </c>
      <c r="W309" s="3">
        <f>VLOOKUP($F309,Experiment!$A$2:$U$90,MATCH(Results!W$1,Experiment!$A$1:$U$1,0),FALSE)</f>
        <v>0.25</v>
      </c>
      <c r="X309" s="3">
        <f>VLOOKUP($F309,Experiment!$A$2:$U$90,MATCH(Results!X$1,Experiment!$A$1:$U$1,0),FALSE)</f>
        <v>0.75</v>
      </c>
      <c r="Y309" s="2">
        <f>VLOOKUP($F309,Experiment!$A$2:$U$90,MATCH(Results!Y$1,Experiment!$A$1:$U$1,0),FALSE)</f>
        <v>2</v>
      </c>
      <c r="Z309" s="3">
        <f>VLOOKUP($F309,Experiment!$A$2:$U$90,MATCH(Results!Z$1,Experiment!$A$1:$U$1,0),FALSE)</f>
        <v>0.5</v>
      </c>
      <c r="AA309" s="3">
        <f>VLOOKUP($F309,Experiment!$A$2:$U$90,MATCH(Results!AA$1,Experiment!$A$1:$U$1,0),FALSE)</f>
        <v>0.25</v>
      </c>
      <c r="AB309" s="3">
        <f>VLOOKUP($F309,Experiment!$A$2:$U$90,MATCH(Results!AB$1,Experiment!$A$1:$U$1,0),FALSE)</f>
        <v>0.625</v>
      </c>
      <c r="AC309" s="3">
        <f>VLOOKUP($F309,Experiment!$A$2:$U$90,MATCH(Results!AC$1,Experiment!$A$1:$U$1,0),FALSE)</f>
        <v>0.375</v>
      </c>
      <c r="AD309" s="2">
        <f>VLOOKUP($F309,Experiment!$A$2:$U$90,MATCH(Results!AD$1,Experiment!$A$1:$U$1,0),FALSE)</f>
        <v>-18.75</v>
      </c>
      <c r="AE309" s="2">
        <f>VLOOKUP($F309,Experiment!$A$2:$U$90,MATCH(Results!AE$1,Experiment!$A$1:$U$1,0),FALSE)</f>
        <v>8460.9375</v>
      </c>
      <c r="AF309" s="2">
        <f>VLOOKUP($F309,Experiment!$A$2:$U$90,MATCH(Results!AF$1,Experiment!$A$1:$U$1,0),FALSE)</f>
        <v>91.983354472426157</v>
      </c>
      <c r="AG309" s="3">
        <f>VLOOKUP($F309,Experiment!$A$2:$W$90,MATCH(Results!AG$1,Experiment!$A$1:$W$1,0),FALSE)</f>
        <v>0.82730419370997643</v>
      </c>
      <c r="AH309" s="3">
        <f>VLOOKUP($F309,Experiment!$A$2:$W$90,MATCH(Results!AH$1,Experiment!$A$1:$W$1,0),FALSE)</f>
        <v>0.38648875795104182</v>
      </c>
      <c r="AI309" s="3">
        <f>VLOOKUP($F309,Experiment!$A$2:$X$90,MATCH(Results!AI$1,Experiment!$A$1:$X$1,0),FALSE)</f>
        <v>0.61351124204895813</v>
      </c>
      <c r="AJ309" s="2">
        <f>Table1[[#This Row],[Gain]]^Table1[[#This Row],[θ]]</f>
        <v>100</v>
      </c>
      <c r="AK309" s="2">
        <f>-Table1[[#This Row],[λ]]*-Table1[[#This Row],[Loss]]^Table1[[#This Row],[θ]]</f>
        <v>180</v>
      </c>
      <c r="AL309" s="2">
        <f>Table1[[#This Row],[v_n_w_g]]-Table1[[#This Row],[v_n_w_l]]</f>
        <v>-80</v>
      </c>
      <c r="AM309" s="2">
        <f>IF(Table1[[#This Row],[diff_v]]&gt;=1,1,0)</f>
        <v>0</v>
      </c>
    </row>
    <row r="310" spans="1:39" hidden="1" x14ac:dyDescent="0.3">
      <c r="A310">
        <v>43</v>
      </c>
      <c r="B310" t="s">
        <v>44</v>
      </c>
      <c r="C310" s="22">
        <f>VLOOKUP(Table1[[#This Row],[Subject]],'Subject Profile'!$A$2:$E$8,4,FALSE)</f>
        <v>1</v>
      </c>
      <c r="D310" s="22">
        <f>VLOOKUP(Table1[[#This Row],[Subject]],'Subject Profile'!$A$2:$E$8,5,FALSE)</f>
        <v>-2</v>
      </c>
      <c r="E310" t="s">
        <v>108</v>
      </c>
      <c r="F310" t="s">
        <v>62</v>
      </c>
      <c r="G310" t="s">
        <v>5</v>
      </c>
      <c r="H310">
        <f>IF(Table1[[#This Row],[decision]]="accept",1,0)</f>
        <v>0</v>
      </c>
      <c r="I310">
        <v>0</v>
      </c>
      <c r="J310">
        <v>-290</v>
      </c>
      <c r="K310">
        <v>1664339522</v>
      </c>
      <c r="L310">
        <v>7</v>
      </c>
      <c r="M310" t="str">
        <f>VLOOKUP($F310,Experiment!$A$2:$U$90,MATCH(Results!M$1,Experiment!$A$1:$U$1,0)+1,FALSE)</f>
        <v>G</v>
      </c>
      <c r="N310">
        <f>IF(Table1[[#This Row],[Impact]]="I",0,1)</f>
        <v>1</v>
      </c>
      <c r="O310" s="2">
        <f>VLOOKUP($F310,Experiment!$A$2:$U$90,MATCH(Results!O$1,Experiment!$A$1:$U$1,0),FALSE)</f>
        <v>-10</v>
      </c>
      <c r="P310" s="3">
        <f>VLOOKUP($F310,Experiment!$A$2:$U$90,MATCH(Results!P$1,Experiment!$A$1:$U$1,0),FALSE)</f>
        <v>0.5</v>
      </c>
      <c r="Q310" s="2">
        <f>VLOOKUP($F310,Experiment!$A$2:$U$90,MATCH(Results!Q$1,Experiment!$A$1:$U$1,0),FALSE)</f>
        <v>20</v>
      </c>
      <c r="R310" s="3">
        <f>VLOOKUP($F310,Experiment!$A$2:$U$90,MATCH(Results!R$1,Experiment!$A$1:$U$1,0),FALSE)</f>
        <v>0.5</v>
      </c>
      <c r="S310" s="2">
        <f>VLOOKUP($F310,Experiment!$A$2:$U$90,MATCH(Results!S$1,Experiment!$A$1:$U$1,0),FALSE)</f>
        <v>5</v>
      </c>
      <c r="T310" s="2">
        <f>VLOOKUP($F310,Experiment!$A$2:$U$90,MATCH(Results!T$1,Experiment!$A$1:$U$1,0),FALSE)</f>
        <v>225</v>
      </c>
      <c r="U310" s="2">
        <f>VLOOKUP($F310,Experiment!$A$2:$U$90,MATCH(Results!U$1,Experiment!$A$1:$U$1,0),FALSE)</f>
        <v>15</v>
      </c>
      <c r="V310" s="2">
        <f>VLOOKUP($F310,Experiment!$A$2:$U$90,MATCH(Results!V$1,Experiment!$A$1:$U$1,0),FALSE)</f>
        <v>4</v>
      </c>
      <c r="W310" s="3">
        <f>VLOOKUP($F310,Experiment!$A$2:$U$90,MATCH(Results!W$1,Experiment!$A$1:$U$1,0),FALSE)</f>
        <v>0.25</v>
      </c>
      <c r="X310" s="3">
        <f>VLOOKUP($F310,Experiment!$A$2:$U$90,MATCH(Results!X$1,Experiment!$A$1:$U$1,0),FALSE)</f>
        <v>0.75</v>
      </c>
      <c r="Y310" s="2">
        <f>VLOOKUP($F310,Experiment!$A$2:$U$90,MATCH(Results!Y$1,Experiment!$A$1:$U$1,0),FALSE)</f>
        <v>2</v>
      </c>
      <c r="Z310" s="3">
        <f>VLOOKUP($F310,Experiment!$A$2:$U$90,MATCH(Results!Z$1,Experiment!$A$1:$U$1,0),FALSE)</f>
        <v>0.5</v>
      </c>
      <c r="AA310" s="3">
        <f>VLOOKUP($F310,Experiment!$A$2:$U$90,MATCH(Results!AA$1,Experiment!$A$1:$U$1,0),FALSE)</f>
        <v>0.25</v>
      </c>
      <c r="AB310" s="3">
        <f>VLOOKUP($F310,Experiment!$A$2:$U$90,MATCH(Results!AB$1,Experiment!$A$1:$U$1,0),FALSE)</f>
        <v>0.625</v>
      </c>
      <c r="AC310" s="3">
        <f>VLOOKUP($F310,Experiment!$A$2:$U$90,MATCH(Results!AC$1,Experiment!$A$1:$U$1,0),FALSE)</f>
        <v>0.375</v>
      </c>
      <c r="AD310" s="2">
        <f>VLOOKUP($F310,Experiment!$A$2:$U$90,MATCH(Results!AD$1,Experiment!$A$1:$U$1,0),FALSE)</f>
        <v>1.25</v>
      </c>
      <c r="AE310" s="2">
        <f>VLOOKUP($F310,Experiment!$A$2:$U$90,MATCH(Results!AE$1,Experiment!$A$1:$U$1,0),FALSE)</f>
        <v>210.9375</v>
      </c>
      <c r="AF310" s="2">
        <f>VLOOKUP($F310,Experiment!$A$2:$U$90,MATCH(Results!AF$1,Experiment!$A$1:$U$1,0),FALSE)</f>
        <v>14.523687548277813</v>
      </c>
      <c r="AG310" s="3">
        <f>VLOOKUP($F310,Experiment!$A$2:$W$90,MATCH(Results!AG$1,Experiment!$A$1:$W$1,0),FALSE)</f>
        <v>0.82730419370997643</v>
      </c>
      <c r="AH310" s="3">
        <f>VLOOKUP($F310,Experiment!$A$2:$W$90,MATCH(Results!AH$1,Experiment!$A$1:$W$1,0),FALSE)</f>
        <v>0.38648875795104182</v>
      </c>
      <c r="AI310" s="3">
        <f>VLOOKUP($F310,Experiment!$A$2:$X$90,MATCH(Results!AI$1,Experiment!$A$1:$X$1,0),FALSE)</f>
        <v>0.61351124204895813</v>
      </c>
      <c r="AJ310" s="2">
        <f>Table1[[#This Row],[Gain]]^Table1[[#This Row],[θ]]</f>
        <v>20</v>
      </c>
      <c r="AK310" s="2">
        <f>-Table1[[#This Row],[λ]]*-Table1[[#This Row],[Loss]]^Table1[[#This Row],[θ]]</f>
        <v>20</v>
      </c>
      <c r="AL310" s="2">
        <f>Table1[[#This Row],[v_n_w_g]]-Table1[[#This Row],[v_n_w_l]]</f>
        <v>0</v>
      </c>
      <c r="AM310" s="2">
        <f>IF(Table1[[#This Row],[diff_v]]&gt;=1,1,0)</f>
        <v>0</v>
      </c>
    </row>
    <row r="311" spans="1:39" hidden="1" x14ac:dyDescent="0.3">
      <c r="A311">
        <v>44</v>
      </c>
      <c r="B311" t="s">
        <v>44</v>
      </c>
      <c r="C311" s="22">
        <f>VLOOKUP(Table1[[#This Row],[Subject]],'Subject Profile'!$A$2:$E$8,4,FALSE)</f>
        <v>1</v>
      </c>
      <c r="D311" s="22">
        <f>VLOOKUP(Table1[[#This Row],[Subject]],'Subject Profile'!$A$2:$E$8,5,FALSE)</f>
        <v>-2</v>
      </c>
      <c r="E311" t="s">
        <v>108</v>
      </c>
      <c r="F311" t="s">
        <v>55</v>
      </c>
      <c r="G311" t="s">
        <v>56</v>
      </c>
      <c r="H311">
        <f>IF(Table1[[#This Row],[decision]]="accept",1,0)</f>
        <v>0</v>
      </c>
      <c r="I311">
        <v>0</v>
      </c>
      <c r="J311">
        <v>-290</v>
      </c>
      <c r="K311">
        <v>1664339532</v>
      </c>
      <c r="L311">
        <v>10</v>
      </c>
      <c r="M311" t="str">
        <f>VLOOKUP($F311,Experiment!$A$2:$U$90,MATCH(Results!M$1,Experiment!$A$1:$U$1,0)+1,FALSE)</f>
        <v>R</v>
      </c>
      <c r="N311">
        <f>IF(Table1[[#This Row],[Impact]]="I",0,1)</f>
        <v>1</v>
      </c>
      <c r="O311" s="2">
        <f>VLOOKUP($F311,Experiment!$A$2:$U$90,MATCH(Results!O$1,Experiment!$A$1:$U$1,0),FALSE)</f>
        <v>0</v>
      </c>
      <c r="P311" s="3">
        <f>VLOOKUP($F311,Experiment!$A$2:$U$90,MATCH(Results!P$1,Experiment!$A$1:$U$1,0),FALSE)</f>
        <v>0</v>
      </c>
      <c r="Q311" s="2">
        <f>VLOOKUP($F311,Experiment!$A$2:$U$90,MATCH(Results!Q$1,Experiment!$A$1:$U$1,0),FALSE)</f>
        <v>0</v>
      </c>
      <c r="R311" s="3">
        <f>VLOOKUP($F311,Experiment!$A$2:$U$90,MATCH(Results!R$1,Experiment!$A$1:$U$1,0),FALSE)</f>
        <v>0</v>
      </c>
      <c r="S311" s="2">
        <f>VLOOKUP($F311,Experiment!$A$2:$U$90,MATCH(Results!S$1,Experiment!$A$1:$U$1,0),FALSE)</f>
        <v>0</v>
      </c>
      <c r="T311" s="2">
        <f>VLOOKUP($F311,Experiment!$A$2:$U$90,MATCH(Results!T$1,Experiment!$A$1:$U$1,0),FALSE)</f>
        <v>0</v>
      </c>
      <c r="U311" s="2">
        <f>VLOOKUP($F311,Experiment!$A$2:$U$90,MATCH(Results!U$1,Experiment!$A$1:$U$1,0),FALSE)</f>
        <v>0</v>
      </c>
      <c r="V311" s="2">
        <f>VLOOKUP($F311,Experiment!$A$2:$U$90,MATCH(Results!V$1,Experiment!$A$1:$U$1,0),FALSE)</f>
        <v>0</v>
      </c>
      <c r="W311" s="3">
        <f>VLOOKUP($F311,Experiment!$A$2:$U$90,MATCH(Results!W$1,Experiment!$A$1:$U$1,0),FALSE)</f>
        <v>0</v>
      </c>
      <c r="X311" s="3">
        <f>VLOOKUP($F311,Experiment!$A$2:$U$90,MATCH(Results!X$1,Experiment!$A$1:$U$1,0),FALSE)</f>
        <v>0</v>
      </c>
      <c r="Y311" s="2">
        <f>VLOOKUP($F311,Experiment!$A$2:$U$90,MATCH(Results!Y$1,Experiment!$A$1:$U$1,0),FALSE)</f>
        <v>0</v>
      </c>
      <c r="Z311" s="3">
        <f>VLOOKUP($F311,Experiment!$A$2:$U$90,MATCH(Results!Z$1,Experiment!$A$1:$U$1,0),FALSE)</f>
        <v>0</v>
      </c>
      <c r="AA311" s="3">
        <f>VLOOKUP($F311,Experiment!$A$2:$U$90,MATCH(Results!AA$1,Experiment!$A$1:$U$1,0),FALSE)</f>
        <v>0</v>
      </c>
      <c r="AB311" s="3">
        <f>VLOOKUP($F311,Experiment!$A$2:$U$90,MATCH(Results!AB$1,Experiment!$A$1:$U$1,0),FALSE)</f>
        <v>0</v>
      </c>
      <c r="AC311" s="3">
        <f>VLOOKUP($F311,Experiment!$A$2:$U$90,MATCH(Results!AC$1,Experiment!$A$1:$U$1,0),FALSE)</f>
        <v>0</v>
      </c>
      <c r="AD311" s="2">
        <f>VLOOKUP($F311,Experiment!$A$2:$U$90,MATCH(Results!AD$1,Experiment!$A$1:$U$1,0),FALSE)</f>
        <v>0</v>
      </c>
      <c r="AE311" s="2">
        <f>VLOOKUP($F311,Experiment!$A$2:$U$90,MATCH(Results!AE$1,Experiment!$A$1:$U$1,0),FALSE)</f>
        <v>0</v>
      </c>
      <c r="AF311" s="2">
        <f>VLOOKUP($F311,Experiment!$A$2:$U$90,MATCH(Results!AF$1,Experiment!$A$1:$U$1,0),FALSE)</f>
        <v>0</v>
      </c>
      <c r="AG311" s="2"/>
      <c r="AH311" s="3">
        <f>VLOOKUP($F311,Experiment!$A$2:$W$90,MATCH(Results!AH$1,Experiment!$A$1:$W$1,0),FALSE)</f>
        <v>0</v>
      </c>
      <c r="AI311" s="2">
        <f>VLOOKUP($F311,Experiment!$A$2:$X$90,MATCH(Results!AI$1,Experiment!$A$1:$X$1,0),FALSE)</f>
        <v>0</v>
      </c>
      <c r="AJ311" s="2">
        <f>Table1[[#This Row],[Gain]]^Table1[[#This Row],[θ]]</f>
        <v>0</v>
      </c>
      <c r="AK311" s="2">
        <f>-Table1[[#This Row],[λ]]*-Table1[[#This Row],[Loss]]^Table1[[#This Row],[θ]]</f>
        <v>0</v>
      </c>
      <c r="AL311" s="2">
        <f>Table1[[#This Row],[v_n_w_g]]-Table1[[#This Row],[v_n_w_l]]</f>
        <v>0</v>
      </c>
      <c r="AM311" s="2">
        <f>IF(Table1[[#This Row],[diff_v]]&gt;=1,1,0)</f>
        <v>0</v>
      </c>
    </row>
    <row r="312" spans="1:39" hidden="1" x14ac:dyDescent="0.3">
      <c r="A312">
        <v>45</v>
      </c>
      <c r="B312" t="s">
        <v>44</v>
      </c>
      <c r="C312" s="22">
        <f>VLOOKUP(Table1[[#This Row],[Subject]],'Subject Profile'!$A$2:$E$8,4,FALSE)</f>
        <v>1</v>
      </c>
      <c r="D312" s="22">
        <f>VLOOKUP(Table1[[#This Row],[Subject]],'Subject Profile'!$A$2:$E$8,5,FALSE)</f>
        <v>-2</v>
      </c>
      <c r="E312" t="s">
        <v>108</v>
      </c>
      <c r="F312" t="s">
        <v>89</v>
      </c>
      <c r="G312" t="s">
        <v>61</v>
      </c>
      <c r="H312">
        <f>IF(Table1[[#This Row],[decision]]="accept",1,0)</f>
        <v>0</v>
      </c>
      <c r="I312">
        <v>0</v>
      </c>
      <c r="J312">
        <v>-290</v>
      </c>
      <c r="K312">
        <v>1664339537</v>
      </c>
      <c r="L312">
        <v>5</v>
      </c>
      <c r="M312" t="str">
        <f>VLOOKUP($F312,Experiment!$A$2:$U$90,MATCH(Results!M$1,Experiment!$A$1:$U$1,0)+1,FALSE)</f>
        <v>T</v>
      </c>
      <c r="N312">
        <f>IF(Table1[[#This Row],[Impact]]="I",0,1)</f>
        <v>1</v>
      </c>
      <c r="O312" s="2">
        <f>VLOOKUP($F312,Experiment!$A$2:$U$90,MATCH(Results!O$1,Experiment!$A$1:$U$1,0),FALSE)</f>
        <v>0</v>
      </c>
      <c r="P312" s="3">
        <f>VLOOKUP($F312,Experiment!$A$2:$U$90,MATCH(Results!P$1,Experiment!$A$1:$U$1,0),FALSE)</f>
        <v>0</v>
      </c>
      <c r="Q312" s="2">
        <f>VLOOKUP($F312,Experiment!$A$2:$U$90,MATCH(Results!Q$1,Experiment!$A$1:$U$1,0),FALSE)</f>
        <v>0</v>
      </c>
      <c r="R312" s="3">
        <f>VLOOKUP($F312,Experiment!$A$2:$U$90,MATCH(Results!R$1,Experiment!$A$1:$U$1,0),FALSE)</f>
        <v>0</v>
      </c>
      <c r="S312" s="2">
        <f>VLOOKUP($F312,Experiment!$A$2:$U$90,MATCH(Results!S$1,Experiment!$A$1:$U$1,0),FALSE)</f>
        <v>0</v>
      </c>
      <c r="T312" s="2">
        <f>VLOOKUP($F312,Experiment!$A$2:$U$90,MATCH(Results!T$1,Experiment!$A$1:$U$1,0),FALSE)</f>
        <v>0</v>
      </c>
      <c r="U312" s="2">
        <f>VLOOKUP($F312,Experiment!$A$2:$U$90,MATCH(Results!U$1,Experiment!$A$1:$U$1,0),FALSE)</f>
        <v>0</v>
      </c>
      <c r="V312" s="2">
        <f>VLOOKUP($F312,Experiment!$A$2:$U$90,MATCH(Results!V$1,Experiment!$A$1:$U$1,0),FALSE)</f>
        <v>0</v>
      </c>
      <c r="W312" s="3">
        <f>VLOOKUP($F312,Experiment!$A$2:$U$90,MATCH(Results!W$1,Experiment!$A$1:$U$1,0),FALSE)</f>
        <v>0</v>
      </c>
      <c r="X312" s="3">
        <f>VLOOKUP($F312,Experiment!$A$2:$U$90,MATCH(Results!X$1,Experiment!$A$1:$U$1,0),FALSE)</f>
        <v>0</v>
      </c>
      <c r="Y312" s="2">
        <f>VLOOKUP($F312,Experiment!$A$2:$U$90,MATCH(Results!Y$1,Experiment!$A$1:$U$1,0),FALSE)</f>
        <v>0</v>
      </c>
      <c r="Z312" s="3">
        <f>VLOOKUP($F312,Experiment!$A$2:$U$90,MATCH(Results!Z$1,Experiment!$A$1:$U$1,0),FALSE)</f>
        <v>0</v>
      </c>
      <c r="AA312" s="3">
        <f>VLOOKUP($F312,Experiment!$A$2:$U$90,MATCH(Results!AA$1,Experiment!$A$1:$U$1,0),FALSE)</f>
        <v>0</v>
      </c>
      <c r="AB312" s="3">
        <f>VLOOKUP($F312,Experiment!$A$2:$U$90,MATCH(Results!AB$1,Experiment!$A$1:$U$1,0),FALSE)</f>
        <v>0</v>
      </c>
      <c r="AC312" s="3">
        <f>VLOOKUP($F312,Experiment!$A$2:$U$90,MATCH(Results!AC$1,Experiment!$A$1:$U$1,0),FALSE)</f>
        <v>0</v>
      </c>
      <c r="AD312" s="2">
        <f>VLOOKUP($F312,Experiment!$A$2:$U$90,MATCH(Results!AD$1,Experiment!$A$1:$U$1,0),FALSE)</f>
        <v>0</v>
      </c>
      <c r="AE312" s="2">
        <f>VLOOKUP($F312,Experiment!$A$2:$U$90,MATCH(Results!AE$1,Experiment!$A$1:$U$1,0),FALSE)</f>
        <v>0</v>
      </c>
      <c r="AF312" s="2">
        <f>VLOOKUP($F312,Experiment!$A$2:$U$90,MATCH(Results!AF$1,Experiment!$A$1:$U$1,0),FALSE)</f>
        <v>0</v>
      </c>
      <c r="AG312" s="2"/>
      <c r="AH312" s="3">
        <f>VLOOKUP($F312,Experiment!$A$2:$W$90,MATCH(Results!AH$1,Experiment!$A$1:$W$1,0),FALSE)</f>
        <v>0</v>
      </c>
      <c r="AI312" s="2">
        <f>VLOOKUP($F312,Experiment!$A$2:$X$90,MATCH(Results!AI$1,Experiment!$A$1:$X$1,0),FALSE)</f>
        <v>0</v>
      </c>
      <c r="AJ312" s="2">
        <f>Table1[[#This Row],[Gain]]^Table1[[#This Row],[θ]]</f>
        <v>0</v>
      </c>
      <c r="AK312" s="2">
        <f>-Table1[[#This Row],[λ]]*-Table1[[#This Row],[Loss]]^Table1[[#This Row],[θ]]</f>
        <v>0</v>
      </c>
      <c r="AL312" s="2">
        <f>Table1[[#This Row],[v_n_w_g]]-Table1[[#This Row],[v_n_w_l]]</f>
        <v>0</v>
      </c>
      <c r="AM312" s="2">
        <f>IF(Table1[[#This Row],[diff_v]]&gt;=1,1,0)</f>
        <v>0</v>
      </c>
    </row>
    <row r="313" spans="1:39" hidden="1" x14ac:dyDescent="0.3">
      <c r="A313">
        <v>46</v>
      </c>
      <c r="B313" t="s">
        <v>44</v>
      </c>
      <c r="C313" s="22">
        <f>VLOOKUP(Table1[[#This Row],[Subject]],'Subject Profile'!$A$2:$E$8,4,FALSE)</f>
        <v>1</v>
      </c>
      <c r="D313" s="22">
        <f>VLOOKUP(Table1[[#This Row],[Subject]],'Subject Profile'!$A$2:$E$8,5,FALSE)</f>
        <v>-2</v>
      </c>
      <c r="E313" t="s">
        <v>108</v>
      </c>
      <c r="F313" t="s">
        <v>71</v>
      </c>
      <c r="G313" t="s">
        <v>5</v>
      </c>
      <c r="H313">
        <f>IF(Table1[[#This Row],[decision]]="accept",1,0)</f>
        <v>0</v>
      </c>
      <c r="I313">
        <v>0</v>
      </c>
      <c r="J313">
        <v>-290</v>
      </c>
      <c r="K313">
        <v>1664339550</v>
      </c>
      <c r="L313">
        <v>13</v>
      </c>
      <c r="M313" t="str">
        <f>VLOOKUP($F313,Experiment!$A$2:$U$90,MATCH(Results!M$1,Experiment!$A$1:$U$1,0)+1,FALSE)</f>
        <v>I</v>
      </c>
      <c r="N313">
        <f>IF(Table1[[#This Row],[Impact]]="I",0,1)</f>
        <v>0</v>
      </c>
      <c r="O313" s="2">
        <f>VLOOKUP($F313,Experiment!$A$2:$U$90,MATCH(Results!O$1,Experiment!$A$1:$U$1,0),FALSE)</f>
        <v>-10</v>
      </c>
      <c r="P313" s="3">
        <f>VLOOKUP($F313,Experiment!$A$2:$U$90,MATCH(Results!P$1,Experiment!$A$1:$U$1,0),FALSE)</f>
        <v>0.5</v>
      </c>
      <c r="Q313" s="2">
        <f>VLOOKUP($F313,Experiment!$A$2:$U$90,MATCH(Results!Q$1,Experiment!$A$1:$U$1,0),FALSE)</f>
        <v>30</v>
      </c>
      <c r="R313" s="3">
        <f>VLOOKUP($F313,Experiment!$A$2:$U$90,MATCH(Results!R$1,Experiment!$A$1:$U$1,0),FALSE)</f>
        <v>0.5</v>
      </c>
      <c r="S313" s="2">
        <f>VLOOKUP($F313,Experiment!$A$2:$U$90,MATCH(Results!S$1,Experiment!$A$1:$U$1,0),FALSE)</f>
        <v>10</v>
      </c>
      <c r="T313" s="2">
        <f>VLOOKUP($F313,Experiment!$A$2:$U$90,MATCH(Results!T$1,Experiment!$A$1:$U$1,0),FALSE)</f>
        <v>400</v>
      </c>
      <c r="U313" s="2">
        <f>VLOOKUP($F313,Experiment!$A$2:$U$90,MATCH(Results!U$1,Experiment!$A$1:$U$1,0),FALSE)</f>
        <v>20</v>
      </c>
      <c r="V313" s="2">
        <f>VLOOKUP($F313,Experiment!$A$2:$U$90,MATCH(Results!V$1,Experiment!$A$1:$U$1,0),FALSE)</f>
        <v>2</v>
      </c>
      <c r="W313" s="3">
        <f>VLOOKUP($F313,Experiment!$A$2:$U$90,MATCH(Results!W$1,Experiment!$A$1:$U$1,0),FALSE)</f>
        <v>0.25</v>
      </c>
      <c r="X313" s="3">
        <f>VLOOKUP($F313,Experiment!$A$2:$U$90,MATCH(Results!X$1,Experiment!$A$1:$U$1,0),FALSE)</f>
        <v>0.75</v>
      </c>
      <c r="Y313" s="2">
        <f>VLOOKUP($F313,Experiment!$A$2:$U$90,MATCH(Results!Y$1,Experiment!$A$1:$U$1,0),FALSE)</f>
        <v>2</v>
      </c>
      <c r="Z313" s="3">
        <f>VLOOKUP($F313,Experiment!$A$2:$U$90,MATCH(Results!Z$1,Experiment!$A$1:$U$1,0),FALSE)</f>
        <v>0.5</v>
      </c>
      <c r="AA313" s="3">
        <f>VLOOKUP($F313,Experiment!$A$2:$U$90,MATCH(Results!AA$1,Experiment!$A$1:$U$1,0),FALSE)</f>
        <v>0.25</v>
      </c>
      <c r="AB313" s="3">
        <f>VLOOKUP($F313,Experiment!$A$2:$U$90,MATCH(Results!AB$1,Experiment!$A$1:$U$1,0),FALSE)</f>
        <v>0.625</v>
      </c>
      <c r="AC313" s="3">
        <f>VLOOKUP($F313,Experiment!$A$2:$U$90,MATCH(Results!AC$1,Experiment!$A$1:$U$1,0),FALSE)</f>
        <v>0.375</v>
      </c>
      <c r="AD313" s="2">
        <f>VLOOKUP($F313,Experiment!$A$2:$U$90,MATCH(Results!AD$1,Experiment!$A$1:$U$1,0),FALSE)</f>
        <v>5</v>
      </c>
      <c r="AE313" s="2">
        <f>VLOOKUP($F313,Experiment!$A$2:$U$90,MATCH(Results!AE$1,Experiment!$A$1:$U$1,0),FALSE)</f>
        <v>375</v>
      </c>
      <c r="AF313" s="2">
        <f>VLOOKUP($F313,Experiment!$A$2:$U$90,MATCH(Results!AF$1,Experiment!$A$1:$U$1,0),FALSE)</f>
        <v>19.364916731037084</v>
      </c>
      <c r="AG313" s="3">
        <f>VLOOKUP($F313,Experiment!$A$2:$W$90,MATCH(Results!AG$1,Experiment!$A$1:$W$1,0),FALSE)</f>
        <v>0.82730419370997643</v>
      </c>
      <c r="AH313" s="3">
        <f>VLOOKUP($F313,Experiment!$A$2:$W$90,MATCH(Results!AH$1,Experiment!$A$1:$W$1,0),FALSE)</f>
        <v>0.38648875795104182</v>
      </c>
      <c r="AI313" s="3">
        <f>VLOOKUP($F313,Experiment!$A$2:$X$90,MATCH(Results!AI$1,Experiment!$A$1:$X$1,0),FALSE)</f>
        <v>0.61351124204895813</v>
      </c>
      <c r="AJ313" s="2">
        <f>Table1[[#This Row],[Gain]]^Table1[[#This Row],[θ]]</f>
        <v>30</v>
      </c>
      <c r="AK313" s="2">
        <f>-Table1[[#This Row],[λ]]*-Table1[[#This Row],[Loss]]^Table1[[#This Row],[θ]]</f>
        <v>20</v>
      </c>
      <c r="AL313" s="2">
        <f>Table1[[#This Row],[v_n_w_g]]-Table1[[#This Row],[v_n_w_l]]</f>
        <v>10</v>
      </c>
      <c r="AM313" s="2">
        <f>IF(Table1[[#This Row],[diff_v]]&gt;=1,1,0)</f>
        <v>1</v>
      </c>
    </row>
    <row r="314" spans="1:39" hidden="1" x14ac:dyDescent="0.3">
      <c r="A314">
        <v>47</v>
      </c>
      <c r="B314" t="s">
        <v>44</v>
      </c>
      <c r="C314" s="22">
        <f>VLOOKUP(Table1[[#This Row],[Subject]],'Subject Profile'!$A$2:$E$8,4,FALSE)</f>
        <v>1</v>
      </c>
      <c r="D314" s="22">
        <f>VLOOKUP(Table1[[#This Row],[Subject]],'Subject Profile'!$A$2:$E$8,5,FALSE)</f>
        <v>-2</v>
      </c>
      <c r="E314" t="s">
        <v>108</v>
      </c>
      <c r="F314" t="s">
        <v>51</v>
      </c>
      <c r="G314" t="s">
        <v>5</v>
      </c>
      <c r="H314">
        <f>IF(Table1[[#This Row],[decision]]="accept",1,0)</f>
        <v>0</v>
      </c>
      <c r="I314">
        <v>0</v>
      </c>
      <c r="J314">
        <v>-290</v>
      </c>
      <c r="K314">
        <v>1664339563</v>
      </c>
      <c r="L314">
        <v>13</v>
      </c>
      <c r="M314" t="str">
        <f>VLOOKUP($F314,Experiment!$A$2:$U$90,MATCH(Results!M$1,Experiment!$A$1:$U$1,0)+1,FALSE)</f>
        <v>I</v>
      </c>
      <c r="N314">
        <f>IF(Table1[[#This Row],[Impact]]="I",0,1)</f>
        <v>0</v>
      </c>
      <c r="O314" s="2">
        <f>VLOOKUP($F314,Experiment!$A$2:$U$90,MATCH(Results!O$1,Experiment!$A$1:$U$1,0),FALSE)</f>
        <v>-90</v>
      </c>
      <c r="P314" s="3">
        <f>VLOOKUP($F314,Experiment!$A$2:$U$90,MATCH(Results!P$1,Experiment!$A$1:$U$1,0),FALSE)</f>
        <v>0.5</v>
      </c>
      <c r="Q314" s="2">
        <f>VLOOKUP($F314,Experiment!$A$2:$U$90,MATCH(Results!Q$1,Experiment!$A$1:$U$1,0),FALSE)</f>
        <v>80</v>
      </c>
      <c r="R314" s="3">
        <f>VLOOKUP($F314,Experiment!$A$2:$U$90,MATCH(Results!R$1,Experiment!$A$1:$U$1,0),FALSE)</f>
        <v>0.5</v>
      </c>
      <c r="S314" s="2">
        <f>VLOOKUP($F314,Experiment!$A$2:$U$90,MATCH(Results!S$1,Experiment!$A$1:$U$1,0),FALSE)</f>
        <v>-5</v>
      </c>
      <c r="T314" s="2">
        <f>VLOOKUP($F314,Experiment!$A$2:$U$90,MATCH(Results!T$1,Experiment!$A$1:$U$1,0),FALSE)</f>
        <v>7225</v>
      </c>
      <c r="U314" s="2">
        <f>VLOOKUP($F314,Experiment!$A$2:$U$90,MATCH(Results!U$1,Experiment!$A$1:$U$1,0),FALSE)</f>
        <v>85</v>
      </c>
      <c r="V314" s="2">
        <f>VLOOKUP($F314,Experiment!$A$2:$U$90,MATCH(Results!V$1,Experiment!$A$1:$U$1,0),FALSE)</f>
        <v>4</v>
      </c>
      <c r="W314" s="3">
        <f>VLOOKUP($F314,Experiment!$A$2:$U$90,MATCH(Results!W$1,Experiment!$A$1:$U$1,0),FALSE)</f>
        <v>0.25</v>
      </c>
      <c r="X314" s="3">
        <f>VLOOKUP($F314,Experiment!$A$2:$U$90,MATCH(Results!X$1,Experiment!$A$1:$U$1,0),FALSE)</f>
        <v>0.75</v>
      </c>
      <c r="Y314" s="2">
        <f>VLOOKUP($F314,Experiment!$A$2:$U$90,MATCH(Results!Y$1,Experiment!$A$1:$U$1,0),FALSE)</f>
        <v>1</v>
      </c>
      <c r="Z314" s="3">
        <f>VLOOKUP($F314,Experiment!$A$2:$U$90,MATCH(Results!Z$1,Experiment!$A$1:$U$1,0),FALSE)</f>
        <v>0.25</v>
      </c>
      <c r="AA314" s="3">
        <f>VLOOKUP($F314,Experiment!$A$2:$U$90,MATCH(Results!AA$1,Experiment!$A$1:$U$1,0),FALSE)</f>
        <v>0.5</v>
      </c>
      <c r="AB314" s="3">
        <f>VLOOKUP($F314,Experiment!$A$2:$U$90,MATCH(Results!AB$1,Experiment!$A$1:$U$1,0),FALSE)</f>
        <v>0.375</v>
      </c>
      <c r="AC314" s="3">
        <f>VLOOKUP($F314,Experiment!$A$2:$U$90,MATCH(Results!AC$1,Experiment!$A$1:$U$1,0),FALSE)</f>
        <v>0.625</v>
      </c>
      <c r="AD314" s="2">
        <f>VLOOKUP($F314,Experiment!$A$2:$U$90,MATCH(Results!AD$1,Experiment!$A$1:$U$1,0),FALSE)</f>
        <v>16.25</v>
      </c>
      <c r="AE314" s="2">
        <f>VLOOKUP($F314,Experiment!$A$2:$U$90,MATCH(Results!AE$1,Experiment!$A$1:$U$1,0),FALSE)</f>
        <v>6773.4375</v>
      </c>
      <c r="AF314" s="2">
        <f>VLOOKUP($F314,Experiment!$A$2:$U$90,MATCH(Results!AF$1,Experiment!$A$1:$U$1,0),FALSE)</f>
        <v>82.300896106907615</v>
      </c>
      <c r="AG314" s="3">
        <f>VLOOKUP($F314,Experiment!$A$2:$W$90,MATCH(Results!AG$1,Experiment!$A$1:$W$1,0),FALSE)</f>
        <v>1</v>
      </c>
      <c r="AH314" s="3">
        <f>VLOOKUP($F314,Experiment!$A$2:$W$90,MATCH(Results!AH$1,Experiment!$A$1:$W$1,0),FALSE)</f>
        <v>0.625</v>
      </c>
      <c r="AI314" s="3">
        <f>VLOOKUP($F314,Experiment!$A$2:$X$90,MATCH(Results!AI$1,Experiment!$A$1:$X$1,0),FALSE)</f>
        <v>0.375</v>
      </c>
      <c r="AJ314" s="2">
        <f>Table1[[#This Row],[Gain]]^Table1[[#This Row],[θ]]</f>
        <v>80</v>
      </c>
      <c r="AK314" s="2">
        <f>-Table1[[#This Row],[λ]]*-Table1[[#This Row],[Loss]]^Table1[[#This Row],[θ]]</f>
        <v>180</v>
      </c>
      <c r="AL314" s="2">
        <f>Table1[[#This Row],[v_n_w_g]]-Table1[[#This Row],[v_n_w_l]]</f>
        <v>-100</v>
      </c>
      <c r="AM314" s="2">
        <f>IF(Table1[[#This Row],[diff_v]]&gt;=1,1,0)</f>
        <v>0</v>
      </c>
    </row>
    <row r="315" spans="1:39" hidden="1" x14ac:dyDescent="0.3">
      <c r="A315">
        <v>48</v>
      </c>
      <c r="B315" t="s">
        <v>44</v>
      </c>
      <c r="C315" s="22">
        <f>VLOOKUP(Table1[[#This Row],[Subject]],'Subject Profile'!$A$2:$E$8,4,FALSE)</f>
        <v>1</v>
      </c>
      <c r="D315" s="22">
        <f>VLOOKUP(Table1[[#This Row],[Subject]],'Subject Profile'!$A$2:$E$8,5,FALSE)</f>
        <v>-2</v>
      </c>
      <c r="E315" t="s">
        <v>108</v>
      </c>
      <c r="F315" t="s">
        <v>99</v>
      </c>
      <c r="G315" t="s">
        <v>7</v>
      </c>
      <c r="H315">
        <f>IF(Table1[[#This Row],[decision]]="accept",1,0)</f>
        <v>1</v>
      </c>
      <c r="I315">
        <v>10</v>
      </c>
      <c r="J315">
        <v>-280</v>
      </c>
      <c r="K315">
        <v>1664339571</v>
      </c>
      <c r="L315">
        <v>8</v>
      </c>
      <c r="M315" t="str">
        <f>VLOOKUP($F315,Experiment!$A$2:$U$90,MATCH(Results!M$1,Experiment!$A$1:$U$1,0)+1,FALSE)</f>
        <v>G</v>
      </c>
      <c r="N315">
        <f>IF(Table1[[#This Row],[Impact]]="I",0,1)</f>
        <v>1</v>
      </c>
      <c r="O315" s="2">
        <f>VLOOKUP($F315,Experiment!$A$2:$U$90,MATCH(Results!O$1,Experiment!$A$1:$U$1,0),FALSE)</f>
        <v>0</v>
      </c>
      <c r="P315" s="3">
        <f>VLOOKUP($F315,Experiment!$A$2:$U$90,MATCH(Results!P$1,Experiment!$A$1:$U$1,0),FALSE)</f>
        <v>0.5</v>
      </c>
      <c r="Q315" s="2">
        <f>VLOOKUP($F315,Experiment!$A$2:$U$90,MATCH(Results!Q$1,Experiment!$A$1:$U$1,0),FALSE)</f>
        <v>10</v>
      </c>
      <c r="R315" s="3">
        <f>VLOOKUP($F315,Experiment!$A$2:$U$90,MATCH(Results!R$1,Experiment!$A$1:$U$1,0),FALSE)</f>
        <v>0.5</v>
      </c>
      <c r="S315" s="2">
        <f>VLOOKUP($F315,Experiment!$A$2:$U$90,MATCH(Results!S$1,Experiment!$A$1:$U$1,0),FALSE)</f>
        <v>5</v>
      </c>
      <c r="T315" s="2">
        <f>VLOOKUP($F315,Experiment!$A$2:$U$90,MATCH(Results!T$1,Experiment!$A$1:$U$1,0),FALSE)</f>
        <v>25</v>
      </c>
      <c r="U315" s="2">
        <f>VLOOKUP($F315,Experiment!$A$2:$U$90,MATCH(Results!U$1,Experiment!$A$1:$U$1,0),FALSE)</f>
        <v>5</v>
      </c>
      <c r="V315" s="2">
        <f>VLOOKUP($F315,Experiment!$A$2:$U$90,MATCH(Results!V$1,Experiment!$A$1:$U$1,0),FALSE)</f>
        <v>2</v>
      </c>
      <c r="W315" s="3">
        <f>VLOOKUP($F315,Experiment!$A$2:$U$90,MATCH(Results!W$1,Experiment!$A$1:$U$1,0),FALSE)</f>
        <v>0.25</v>
      </c>
      <c r="X315" s="3">
        <f>VLOOKUP($F315,Experiment!$A$2:$U$90,MATCH(Results!X$1,Experiment!$A$1:$U$1,0),FALSE)</f>
        <v>0.75</v>
      </c>
      <c r="Y315" s="2">
        <f>VLOOKUP($F315,Experiment!$A$2:$U$90,MATCH(Results!Y$1,Experiment!$A$1:$U$1,0),FALSE)</f>
        <v>2</v>
      </c>
      <c r="Z315" s="3">
        <f>VLOOKUP($F315,Experiment!$A$2:$U$90,MATCH(Results!Z$1,Experiment!$A$1:$U$1,0),FALSE)</f>
        <v>0.5</v>
      </c>
      <c r="AA315" s="3">
        <f>VLOOKUP($F315,Experiment!$A$2:$U$90,MATCH(Results!AA$1,Experiment!$A$1:$U$1,0),FALSE)</f>
        <v>0.25</v>
      </c>
      <c r="AB315" s="3">
        <f>VLOOKUP($F315,Experiment!$A$2:$U$90,MATCH(Results!AB$1,Experiment!$A$1:$U$1,0),FALSE)</f>
        <v>0.625</v>
      </c>
      <c r="AC315" s="3">
        <f>VLOOKUP($F315,Experiment!$A$2:$U$90,MATCH(Results!AC$1,Experiment!$A$1:$U$1,0),FALSE)</f>
        <v>0.375</v>
      </c>
      <c r="AD315" s="2">
        <f>VLOOKUP($F315,Experiment!$A$2:$U$90,MATCH(Results!AD$1,Experiment!$A$1:$U$1,0),FALSE)</f>
        <v>3.75</v>
      </c>
      <c r="AE315" s="2">
        <f>VLOOKUP($F315,Experiment!$A$2:$U$90,MATCH(Results!AE$1,Experiment!$A$1:$U$1,0),FALSE)</f>
        <v>23.4375</v>
      </c>
      <c r="AF315" s="2">
        <f>VLOOKUP($F315,Experiment!$A$2:$U$90,MATCH(Results!AF$1,Experiment!$A$1:$U$1,0),FALSE)</f>
        <v>4.8412291827592711</v>
      </c>
      <c r="AG315" s="3">
        <f>VLOOKUP($F315,Experiment!$A$2:$W$90,MATCH(Results!AG$1,Experiment!$A$1:$W$1,0),FALSE)</f>
        <v>0.82730419370997643</v>
      </c>
      <c r="AH315" s="3">
        <f>VLOOKUP($F315,Experiment!$A$2:$W$90,MATCH(Results!AH$1,Experiment!$A$1:$W$1,0),FALSE)</f>
        <v>0.38648875795104182</v>
      </c>
      <c r="AI315" s="3">
        <f>VLOOKUP($F315,Experiment!$A$2:$X$90,MATCH(Results!AI$1,Experiment!$A$1:$X$1,0),FALSE)</f>
        <v>0.61351124204895813</v>
      </c>
      <c r="AJ315" s="2">
        <f>Table1[[#This Row],[Gain]]^Table1[[#This Row],[θ]]</f>
        <v>10</v>
      </c>
      <c r="AK315" s="2">
        <f>-Table1[[#This Row],[λ]]*-Table1[[#This Row],[Loss]]^Table1[[#This Row],[θ]]</f>
        <v>0</v>
      </c>
      <c r="AL315" s="2">
        <f>Table1[[#This Row],[v_n_w_g]]-Table1[[#This Row],[v_n_w_l]]</f>
        <v>10</v>
      </c>
      <c r="AM315" s="2">
        <f>IF(Table1[[#This Row],[diff_v]]&gt;=1,1,0)</f>
        <v>1</v>
      </c>
    </row>
    <row r="316" spans="1:39" hidden="1" x14ac:dyDescent="0.3">
      <c r="A316">
        <v>49</v>
      </c>
      <c r="B316" t="s">
        <v>44</v>
      </c>
      <c r="C316" s="22">
        <f>VLOOKUP(Table1[[#This Row],[Subject]],'Subject Profile'!$A$2:$E$8,4,FALSE)</f>
        <v>1</v>
      </c>
      <c r="D316" s="22">
        <f>VLOOKUP(Table1[[#This Row],[Subject]],'Subject Profile'!$A$2:$E$8,5,FALSE)</f>
        <v>-2</v>
      </c>
      <c r="E316" t="s">
        <v>108</v>
      </c>
      <c r="F316" t="s">
        <v>98</v>
      </c>
      <c r="G316" t="s">
        <v>5</v>
      </c>
      <c r="H316">
        <f>IF(Table1[[#This Row],[decision]]="accept",1,0)</f>
        <v>0</v>
      </c>
      <c r="I316">
        <v>0</v>
      </c>
      <c r="J316">
        <v>-280</v>
      </c>
      <c r="K316">
        <v>1664339577</v>
      </c>
      <c r="L316">
        <v>6</v>
      </c>
      <c r="M316" t="str">
        <f>VLOOKUP($F316,Experiment!$A$2:$U$90,MATCH(Results!M$1,Experiment!$A$1:$U$1,0)+1,FALSE)</f>
        <v>I</v>
      </c>
      <c r="N316">
        <f>IF(Table1[[#This Row],[Impact]]="I",0,1)</f>
        <v>0</v>
      </c>
      <c r="O316" s="2">
        <f>VLOOKUP($F316,Experiment!$A$2:$U$90,MATCH(Results!O$1,Experiment!$A$1:$U$1,0),FALSE)</f>
        <v>-10</v>
      </c>
      <c r="P316" s="3">
        <f>VLOOKUP($F316,Experiment!$A$2:$U$90,MATCH(Results!P$1,Experiment!$A$1:$U$1,0),FALSE)</f>
        <v>0.5</v>
      </c>
      <c r="Q316" s="2">
        <f>VLOOKUP($F316,Experiment!$A$2:$U$90,MATCH(Results!Q$1,Experiment!$A$1:$U$1,0),FALSE)</f>
        <v>0</v>
      </c>
      <c r="R316" s="3">
        <f>VLOOKUP($F316,Experiment!$A$2:$U$90,MATCH(Results!R$1,Experiment!$A$1:$U$1,0),FALSE)</f>
        <v>0.5</v>
      </c>
      <c r="S316" s="2">
        <f>VLOOKUP($F316,Experiment!$A$2:$U$90,MATCH(Results!S$1,Experiment!$A$1:$U$1,0),FALSE)</f>
        <v>-5</v>
      </c>
      <c r="T316" s="2">
        <f>VLOOKUP($F316,Experiment!$A$2:$U$90,MATCH(Results!T$1,Experiment!$A$1:$U$1,0),FALSE)</f>
        <v>25</v>
      </c>
      <c r="U316" s="2">
        <f>VLOOKUP($F316,Experiment!$A$2:$U$90,MATCH(Results!U$1,Experiment!$A$1:$U$1,0),FALSE)</f>
        <v>5</v>
      </c>
      <c r="V316" s="2">
        <f>VLOOKUP($F316,Experiment!$A$2:$U$90,MATCH(Results!V$1,Experiment!$A$1:$U$1,0),FALSE)</f>
        <v>2</v>
      </c>
      <c r="W316" s="3">
        <f>VLOOKUP($F316,Experiment!$A$2:$U$90,MATCH(Results!W$1,Experiment!$A$1:$U$1,0),FALSE)</f>
        <v>0.25</v>
      </c>
      <c r="X316" s="3">
        <f>VLOOKUP($F316,Experiment!$A$2:$U$90,MATCH(Results!X$1,Experiment!$A$1:$U$1,0),FALSE)</f>
        <v>0.75</v>
      </c>
      <c r="Y316" s="2">
        <f>VLOOKUP($F316,Experiment!$A$2:$U$90,MATCH(Results!Y$1,Experiment!$A$1:$U$1,0),FALSE)</f>
        <v>2</v>
      </c>
      <c r="Z316" s="3">
        <f>VLOOKUP($F316,Experiment!$A$2:$U$90,MATCH(Results!Z$1,Experiment!$A$1:$U$1,0),FALSE)</f>
        <v>0.5</v>
      </c>
      <c r="AA316" s="3">
        <f>VLOOKUP($F316,Experiment!$A$2:$U$90,MATCH(Results!AA$1,Experiment!$A$1:$U$1,0),FALSE)</f>
        <v>0.25</v>
      </c>
      <c r="AB316" s="3">
        <f>VLOOKUP($F316,Experiment!$A$2:$U$90,MATCH(Results!AB$1,Experiment!$A$1:$U$1,0),FALSE)</f>
        <v>0.625</v>
      </c>
      <c r="AC316" s="3">
        <f>VLOOKUP($F316,Experiment!$A$2:$U$90,MATCH(Results!AC$1,Experiment!$A$1:$U$1,0),FALSE)</f>
        <v>0.375</v>
      </c>
      <c r="AD316" s="2">
        <f>VLOOKUP($F316,Experiment!$A$2:$U$90,MATCH(Results!AD$1,Experiment!$A$1:$U$1,0),FALSE)</f>
        <v>-6.25</v>
      </c>
      <c r="AE316" s="2">
        <f>VLOOKUP($F316,Experiment!$A$2:$U$90,MATCH(Results!AE$1,Experiment!$A$1:$U$1,0),FALSE)</f>
        <v>23.4375</v>
      </c>
      <c r="AF316" s="2">
        <f>VLOOKUP($F316,Experiment!$A$2:$U$90,MATCH(Results!AF$1,Experiment!$A$1:$U$1,0),FALSE)</f>
        <v>4.8412291827592711</v>
      </c>
      <c r="AG316" s="3">
        <f>VLOOKUP($F316,Experiment!$A$2:$W$90,MATCH(Results!AG$1,Experiment!$A$1:$W$1,0),FALSE)</f>
        <v>0.82730419370997643</v>
      </c>
      <c r="AH316" s="3">
        <f>VLOOKUP($F316,Experiment!$A$2:$W$90,MATCH(Results!AH$1,Experiment!$A$1:$W$1,0),FALSE)</f>
        <v>0.38648875795104182</v>
      </c>
      <c r="AI316" s="3">
        <f>VLOOKUP($F316,Experiment!$A$2:$X$90,MATCH(Results!AI$1,Experiment!$A$1:$X$1,0),FALSE)</f>
        <v>0.61351124204895813</v>
      </c>
      <c r="AJ316" s="2">
        <f>Table1[[#This Row],[Gain]]^Table1[[#This Row],[θ]]</f>
        <v>0</v>
      </c>
      <c r="AK316" s="2">
        <f>-Table1[[#This Row],[λ]]*-Table1[[#This Row],[Loss]]^Table1[[#This Row],[θ]]</f>
        <v>20</v>
      </c>
      <c r="AL316" s="2">
        <f>Table1[[#This Row],[v_n_w_g]]-Table1[[#This Row],[v_n_w_l]]</f>
        <v>-20</v>
      </c>
      <c r="AM316" s="2">
        <f>IF(Table1[[#This Row],[diff_v]]&gt;=1,1,0)</f>
        <v>0</v>
      </c>
    </row>
    <row r="317" spans="1:39" hidden="1" x14ac:dyDescent="0.3">
      <c r="A317">
        <v>50</v>
      </c>
      <c r="B317" t="s">
        <v>44</v>
      </c>
      <c r="C317" s="22">
        <f>VLOOKUP(Table1[[#This Row],[Subject]],'Subject Profile'!$A$2:$E$8,4,FALSE)</f>
        <v>1</v>
      </c>
      <c r="D317" s="22">
        <f>VLOOKUP(Table1[[#This Row],[Subject]],'Subject Profile'!$A$2:$E$8,5,FALSE)</f>
        <v>-2</v>
      </c>
      <c r="E317" t="s">
        <v>108</v>
      </c>
      <c r="F317" t="s">
        <v>63</v>
      </c>
      <c r="G317" t="s">
        <v>5</v>
      </c>
      <c r="H317">
        <f>IF(Table1[[#This Row],[decision]]="accept",1,0)</f>
        <v>0</v>
      </c>
      <c r="I317">
        <v>0</v>
      </c>
      <c r="J317">
        <v>-280</v>
      </c>
      <c r="K317">
        <v>1664339587</v>
      </c>
      <c r="L317">
        <v>10</v>
      </c>
      <c r="M317" t="str">
        <f>VLOOKUP($F317,Experiment!$A$2:$U$90,MATCH(Results!M$1,Experiment!$A$1:$U$1,0)+1,FALSE)</f>
        <v>I</v>
      </c>
      <c r="N317">
        <f>IF(Table1[[#This Row],[Impact]]="I",0,1)</f>
        <v>0</v>
      </c>
      <c r="O317" s="2">
        <f>VLOOKUP($F317,Experiment!$A$2:$U$90,MATCH(Results!O$1,Experiment!$A$1:$U$1,0),FALSE)</f>
        <v>-50</v>
      </c>
      <c r="P317" s="3">
        <f>VLOOKUP($F317,Experiment!$A$2:$U$90,MATCH(Results!P$1,Experiment!$A$1:$U$1,0),FALSE)</f>
        <v>0.5</v>
      </c>
      <c r="Q317" s="2">
        <f>VLOOKUP($F317,Experiment!$A$2:$U$90,MATCH(Results!Q$1,Experiment!$A$1:$U$1,0),FALSE)</f>
        <v>60</v>
      </c>
      <c r="R317" s="3">
        <f>VLOOKUP($F317,Experiment!$A$2:$U$90,MATCH(Results!R$1,Experiment!$A$1:$U$1,0),FALSE)</f>
        <v>0.5</v>
      </c>
      <c r="S317" s="2">
        <f>VLOOKUP($F317,Experiment!$A$2:$U$90,MATCH(Results!S$1,Experiment!$A$1:$U$1,0),FALSE)</f>
        <v>5</v>
      </c>
      <c r="T317" s="2">
        <f>VLOOKUP($F317,Experiment!$A$2:$U$90,MATCH(Results!T$1,Experiment!$A$1:$U$1,0),FALSE)</f>
        <v>3025</v>
      </c>
      <c r="U317" s="2">
        <f>VLOOKUP($F317,Experiment!$A$2:$U$90,MATCH(Results!U$1,Experiment!$A$1:$U$1,0),FALSE)</f>
        <v>55</v>
      </c>
      <c r="V317" s="2">
        <f>VLOOKUP($F317,Experiment!$A$2:$U$90,MATCH(Results!V$1,Experiment!$A$1:$U$1,0),FALSE)</f>
        <v>4</v>
      </c>
      <c r="W317" s="3">
        <f>VLOOKUP($F317,Experiment!$A$2:$U$90,MATCH(Results!W$1,Experiment!$A$1:$U$1,0),FALSE)</f>
        <v>0.25</v>
      </c>
      <c r="X317" s="3">
        <f>VLOOKUP($F317,Experiment!$A$2:$U$90,MATCH(Results!X$1,Experiment!$A$1:$U$1,0),FALSE)</f>
        <v>0.75</v>
      </c>
      <c r="Y317" s="2">
        <f>VLOOKUP($F317,Experiment!$A$2:$U$90,MATCH(Results!Y$1,Experiment!$A$1:$U$1,0),FALSE)</f>
        <v>2</v>
      </c>
      <c r="Z317" s="3">
        <f>VLOOKUP($F317,Experiment!$A$2:$U$90,MATCH(Results!Z$1,Experiment!$A$1:$U$1,0),FALSE)</f>
        <v>0.5</v>
      </c>
      <c r="AA317" s="3">
        <f>VLOOKUP($F317,Experiment!$A$2:$U$90,MATCH(Results!AA$1,Experiment!$A$1:$U$1,0),FALSE)</f>
        <v>0.25</v>
      </c>
      <c r="AB317" s="3">
        <f>VLOOKUP($F317,Experiment!$A$2:$U$90,MATCH(Results!AB$1,Experiment!$A$1:$U$1,0),FALSE)</f>
        <v>0.625</v>
      </c>
      <c r="AC317" s="3">
        <f>VLOOKUP($F317,Experiment!$A$2:$U$90,MATCH(Results!AC$1,Experiment!$A$1:$U$1,0),FALSE)</f>
        <v>0.375</v>
      </c>
      <c r="AD317" s="2">
        <f>VLOOKUP($F317,Experiment!$A$2:$U$90,MATCH(Results!AD$1,Experiment!$A$1:$U$1,0),FALSE)</f>
        <v>-8.75</v>
      </c>
      <c r="AE317" s="2">
        <f>VLOOKUP($F317,Experiment!$A$2:$U$90,MATCH(Results!AE$1,Experiment!$A$1:$U$1,0),FALSE)</f>
        <v>2835.9375</v>
      </c>
      <c r="AF317" s="2">
        <f>VLOOKUP($F317,Experiment!$A$2:$U$90,MATCH(Results!AF$1,Experiment!$A$1:$U$1,0),FALSE)</f>
        <v>53.253521010351982</v>
      </c>
      <c r="AG317" s="3">
        <f>VLOOKUP($F317,Experiment!$A$2:$W$90,MATCH(Results!AG$1,Experiment!$A$1:$W$1,0),FALSE)</f>
        <v>0.82730419370997643</v>
      </c>
      <c r="AH317" s="3">
        <f>VLOOKUP($F317,Experiment!$A$2:$W$90,MATCH(Results!AH$1,Experiment!$A$1:$W$1,0),FALSE)</f>
        <v>0.38648875795104182</v>
      </c>
      <c r="AI317" s="3">
        <f>VLOOKUP($F317,Experiment!$A$2:$X$90,MATCH(Results!AI$1,Experiment!$A$1:$X$1,0),FALSE)</f>
        <v>0.61351124204895813</v>
      </c>
      <c r="AJ317" s="2">
        <f>Table1[[#This Row],[Gain]]^Table1[[#This Row],[θ]]</f>
        <v>60</v>
      </c>
      <c r="AK317" s="2">
        <f>-Table1[[#This Row],[λ]]*-Table1[[#This Row],[Loss]]^Table1[[#This Row],[θ]]</f>
        <v>100</v>
      </c>
      <c r="AL317" s="2">
        <f>Table1[[#This Row],[v_n_w_g]]-Table1[[#This Row],[v_n_w_l]]</f>
        <v>-40</v>
      </c>
      <c r="AM317" s="2">
        <f>IF(Table1[[#This Row],[diff_v]]&gt;=1,1,0)</f>
        <v>0</v>
      </c>
    </row>
    <row r="318" spans="1:39" hidden="1" x14ac:dyDescent="0.3">
      <c r="A318">
        <v>51</v>
      </c>
      <c r="B318" t="s">
        <v>44</v>
      </c>
      <c r="C318" s="22">
        <f>VLOOKUP(Table1[[#This Row],[Subject]],'Subject Profile'!$A$2:$E$8,4,FALSE)</f>
        <v>1</v>
      </c>
      <c r="D318" s="22">
        <f>VLOOKUP(Table1[[#This Row],[Subject]],'Subject Profile'!$A$2:$E$8,5,FALSE)</f>
        <v>-2</v>
      </c>
      <c r="E318" t="s">
        <v>108</v>
      </c>
      <c r="F318" t="s">
        <v>55</v>
      </c>
      <c r="G318" t="s">
        <v>56</v>
      </c>
      <c r="H318">
        <f>IF(Table1[[#This Row],[decision]]="accept",1,0)</f>
        <v>0</v>
      </c>
      <c r="I318">
        <v>0</v>
      </c>
      <c r="J318">
        <v>-280</v>
      </c>
      <c r="K318">
        <v>1664339595</v>
      </c>
      <c r="L318">
        <v>8</v>
      </c>
      <c r="M318" t="str">
        <f>VLOOKUP($F318,Experiment!$A$2:$U$90,MATCH(Results!M$1,Experiment!$A$1:$U$1,0)+1,FALSE)</f>
        <v>R</v>
      </c>
      <c r="N318">
        <f>IF(Table1[[#This Row],[Impact]]="I",0,1)</f>
        <v>1</v>
      </c>
      <c r="O318" s="2">
        <f>VLOOKUP($F318,Experiment!$A$2:$U$90,MATCH(Results!O$1,Experiment!$A$1:$U$1,0),FALSE)</f>
        <v>0</v>
      </c>
      <c r="P318" s="3">
        <f>VLOOKUP($F318,Experiment!$A$2:$U$90,MATCH(Results!P$1,Experiment!$A$1:$U$1,0),FALSE)</f>
        <v>0</v>
      </c>
      <c r="Q318" s="2">
        <f>VLOOKUP($F318,Experiment!$A$2:$U$90,MATCH(Results!Q$1,Experiment!$A$1:$U$1,0),FALSE)</f>
        <v>0</v>
      </c>
      <c r="R318" s="3">
        <f>VLOOKUP($F318,Experiment!$A$2:$U$90,MATCH(Results!R$1,Experiment!$A$1:$U$1,0),FALSE)</f>
        <v>0</v>
      </c>
      <c r="S318" s="2">
        <f>VLOOKUP($F318,Experiment!$A$2:$U$90,MATCH(Results!S$1,Experiment!$A$1:$U$1,0),FALSE)</f>
        <v>0</v>
      </c>
      <c r="T318" s="2">
        <f>VLOOKUP($F318,Experiment!$A$2:$U$90,MATCH(Results!T$1,Experiment!$A$1:$U$1,0),FALSE)</f>
        <v>0</v>
      </c>
      <c r="U318" s="2">
        <f>VLOOKUP($F318,Experiment!$A$2:$U$90,MATCH(Results!U$1,Experiment!$A$1:$U$1,0),FALSE)</f>
        <v>0</v>
      </c>
      <c r="V318" s="2">
        <f>VLOOKUP($F318,Experiment!$A$2:$U$90,MATCH(Results!V$1,Experiment!$A$1:$U$1,0),FALSE)</f>
        <v>0</v>
      </c>
      <c r="W318" s="3">
        <f>VLOOKUP($F318,Experiment!$A$2:$U$90,MATCH(Results!W$1,Experiment!$A$1:$U$1,0),FALSE)</f>
        <v>0</v>
      </c>
      <c r="X318" s="3">
        <f>VLOOKUP($F318,Experiment!$A$2:$U$90,MATCH(Results!X$1,Experiment!$A$1:$U$1,0),FALSE)</f>
        <v>0</v>
      </c>
      <c r="Y318" s="2">
        <f>VLOOKUP($F318,Experiment!$A$2:$U$90,MATCH(Results!Y$1,Experiment!$A$1:$U$1,0),FALSE)</f>
        <v>0</v>
      </c>
      <c r="Z318" s="3">
        <f>VLOOKUP($F318,Experiment!$A$2:$U$90,MATCH(Results!Z$1,Experiment!$A$1:$U$1,0),FALSE)</f>
        <v>0</v>
      </c>
      <c r="AA318" s="3">
        <f>VLOOKUP($F318,Experiment!$A$2:$U$90,MATCH(Results!AA$1,Experiment!$A$1:$U$1,0),FALSE)</f>
        <v>0</v>
      </c>
      <c r="AB318" s="3">
        <f>VLOOKUP($F318,Experiment!$A$2:$U$90,MATCH(Results!AB$1,Experiment!$A$1:$U$1,0),FALSE)</f>
        <v>0</v>
      </c>
      <c r="AC318" s="3">
        <f>VLOOKUP($F318,Experiment!$A$2:$U$90,MATCH(Results!AC$1,Experiment!$A$1:$U$1,0),FALSE)</f>
        <v>0</v>
      </c>
      <c r="AD318" s="2">
        <f>VLOOKUP($F318,Experiment!$A$2:$U$90,MATCH(Results!AD$1,Experiment!$A$1:$U$1,0),FALSE)</f>
        <v>0</v>
      </c>
      <c r="AE318" s="2">
        <f>VLOOKUP($F318,Experiment!$A$2:$U$90,MATCH(Results!AE$1,Experiment!$A$1:$U$1,0),FALSE)</f>
        <v>0</v>
      </c>
      <c r="AF318" s="2">
        <f>VLOOKUP($F318,Experiment!$A$2:$U$90,MATCH(Results!AF$1,Experiment!$A$1:$U$1,0),FALSE)</f>
        <v>0</v>
      </c>
      <c r="AG318" s="2"/>
      <c r="AH318" s="3">
        <f>VLOOKUP($F318,Experiment!$A$2:$W$90,MATCH(Results!AH$1,Experiment!$A$1:$W$1,0),FALSE)</f>
        <v>0</v>
      </c>
      <c r="AI318" s="2">
        <f>VLOOKUP($F318,Experiment!$A$2:$X$90,MATCH(Results!AI$1,Experiment!$A$1:$X$1,0),FALSE)</f>
        <v>0</v>
      </c>
      <c r="AJ318" s="2">
        <f>Table1[[#This Row],[Gain]]^Table1[[#This Row],[θ]]</f>
        <v>0</v>
      </c>
      <c r="AK318" s="2">
        <f>-Table1[[#This Row],[λ]]*-Table1[[#This Row],[Loss]]^Table1[[#This Row],[θ]]</f>
        <v>0</v>
      </c>
      <c r="AL318" s="2">
        <f>Table1[[#This Row],[v_n_w_g]]-Table1[[#This Row],[v_n_w_l]]</f>
        <v>0</v>
      </c>
      <c r="AM318" s="2">
        <f>IF(Table1[[#This Row],[diff_v]]&gt;=1,1,0)</f>
        <v>0</v>
      </c>
    </row>
    <row r="319" spans="1:39" hidden="1" x14ac:dyDescent="0.3">
      <c r="A319">
        <v>52</v>
      </c>
      <c r="B319" t="s">
        <v>44</v>
      </c>
      <c r="C319" s="22">
        <f>VLOOKUP(Table1[[#This Row],[Subject]],'Subject Profile'!$A$2:$E$8,4,FALSE)</f>
        <v>1</v>
      </c>
      <c r="D319" s="22">
        <f>VLOOKUP(Table1[[#This Row],[Subject]],'Subject Profile'!$A$2:$E$8,5,FALSE)</f>
        <v>-2</v>
      </c>
      <c r="E319" t="s">
        <v>108</v>
      </c>
      <c r="F319" t="s">
        <v>104</v>
      </c>
      <c r="G319" t="s">
        <v>7</v>
      </c>
      <c r="H319">
        <f>IF(Table1[[#This Row],[decision]]="accept",1,0)</f>
        <v>1</v>
      </c>
      <c r="I319">
        <v>10</v>
      </c>
      <c r="J319">
        <v>-270</v>
      </c>
      <c r="K319">
        <v>1664339603</v>
      </c>
      <c r="L319">
        <v>8</v>
      </c>
      <c r="M319" t="str">
        <f>VLOOKUP($F319,Experiment!$A$2:$U$90,MATCH(Results!M$1,Experiment!$A$1:$U$1,0)+1,FALSE)</f>
        <v>I</v>
      </c>
      <c r="N319">
        <f>IF(Table1[[#This Row],[Impact]]="I",0,1)</f>
        <v>0</v>
      </c>
      <c r="O319" s="2">
        <f>VLOOKUP($F319,Experiment!$A$2:$U$90,MATCH(Results!O$1,Experiment!$A$1:$U$1,0),FALSE)</f>
        <v>-10</v>
      </c>
      <c r="P319" s="3">
        <f>VLOOKUP($F319,Experiment!$A$2:$U$90,MATCH(Results!P$1,Experiment!$A$1:$U$1,0),FALSE)</f>
        <v>0.5</v>
      </c>
      <c r="Q319" s="2">
        <f>VLOOKUP($F319,Experiment!$A$2:$U$90,MATCH(Results!Q$1,Experiment!$A$1:$U$1,0),FALSE)</f>
        <v>10</v>
      </c>
      <c r="R319" s="3">
        <f>VLOOKUP($F319,Experiment!$A$2:$U$90,MATCH(Results!R$1,Experiment!$A$1:$U$1,0),FALSE)</f>
        <v>0.5</v>
      </c>
      <c r="S319" s="2">
        <f>VLOOKUP($F319,Experiment!$A$2:$U$90,MATCH(Results!S$1,Experiment!$A$1:$U$1,0),FALSE)</f>
        <v>0</v>
      </c>
      <c r="T319" s="2">
        <f>VLOOKUP($F319,Experiment!$A$2:$U$90,MATCH(Results!T$1,Experiment!$A$1:$U$1,0),FALSE)</f>
        <v>100</v>
      </c>
      <c r="U319" s="2">
        <f>VLOOKUP($F319,Experiment!$A$2:$U$90,MATCH(Results!U$1,Experiment!$A$1:$U$1,0),FALSE)</f>
        <v>10</v>
      </c>
      <c r="V319" s="2">
        <f>VLOOKUP($F319,Experiment!$A$2:$U$90,MATCH(Results!V$1,Experiment!$A$1:$U$1,0),FALSE)</f>
        <v>2</v>
      </c>
      <c r="W319" s="3">
        <f>VLOOKUP($F319,Experiment!$A$2:$U$90,MATCH(Results!W$1,Experiment!$A$1:$U$1,0),FALSE)</f>
        <v>0.25</v>
      </c>
      <c r="X319" s="3">
        <f>VLOOKUP($F319,Experiment!$A$2:$U$90,MATCH(Results!X$1,Experiment!$A$1:$U$1,0),FALSE)</f>
        <v>0.75</v>
      </c>
      <c r="Y319" s="2">
        <f>VLOOKUP($F319,Experiment!$A$2:$U$90,MATCH(Results!Y$1,Experiment!$A$1:$U$1,0),FALSE)</f>
        <v>1</v>
      </c>
      <c r="Z319" s="3">
        <f>VLOOKUP($F319,Experiment!$A$2:$U$90,MATCH(Results!Z$1,Experiment!$A$1:$U$1,0),FALSE)</f>
        <v>0.25</v>
      </c>
      <c r="AA319" s="3">
        <f>VLOOKUP($F319,Experiment!$A$2:$U$90,MATCH(Results!AA$1,Experiment!$A$1:$U$1,0),FALSE)</f>
        <v>0.5</v>
      </c>
      <c r="AB319" s="3">
        <f>VLOOKUP($F319,Experiment!$A$2:$U$90,MATCH(Results!AB$1,Experiment!$A$1:$U$1,0),FALSE)</f>
        <v>0.375</v>
      </c>
      <c r="AC319" s="3">
        <f>VLOOKUP($F319,Experiment!$A$2:$U$90,MATCH(Results!AC$1,Experiment!$A$1:$U$1,0),FALSE)</f>
        <v>0.625</v>
      </c>
      <c r="AD319" s="2">
        <f>VLOOKUP($F319,Experiment!$A$2:$U$90,MATCH(Results!AD$1,Experiment!$A$1:$U$1,0),FALSE)</f>
        <v>2.5</v>
      </c>
      <c r="AE319" s="2">
        <f>VLOOKUP($F319,Experiment!$A$2:$U$90,MATCH(Results!AE$1,Experiment!$A$1:$U$1,0),FALSE)</f>
        <v>93.75</v>
      </c>
      <c r="AF319" s="2">
        <f>VLOOKUP($F319,Experiment!$A$2:$U$90,MATCH(Results!AF$1,Experiment!$A$1:$U$1,0),FALSE)</f>
        <v>9.6824583655185421</v>
      </c>
      <c r="AG319" s="3">
        <f>VLOOKUP($F319,Experiment!$A$2:$W$90,MATCH(Results!AG$1,Experiment!$A$1:$W$1,0),FALSE)</f>
        <v>1</v>
      </c>
      <c r="AH319" s="3">
        <f>VLOOKUP($F319,Experiment!$A$2:$W$90,MATCH(Results!AH$1,Experiment!$A$1:$W$1,0),FALSE)</f>
        <v>0.625</v>
      </c>
      <c r="AI319" s="3">
        <f>VLOOKUP($F319,Experiment!$A$2:$X$90,MATCH(Results!AI$1,Experiment!$A$1:$X$1,0),FALSE)</f>
        <v>0.375</v>
      </c>
      <c r="AJ319" s="2">
        <f>Table1[[#This Row],[Gain]]^Table1[[#This Row],[θ]]</f>
        <v>10</v>
      </c>
      <c r="AK319" s="2">
        <f>-Table1[[#This Row],[λ]]*-Table1[[#This Row],[Loss]]^Table1[[#This Row],[θ]]</f>
        <v>20</v>
      </c>
      <c r="AL319" s="2">
        <f>Table1[[#This Row],[v_n_w_g]]-Table1[[#This Row],[v_n_w_l]]</f>
        <v>-10</v>
      </c>
      <c r="AM319" s="2">
        <f>IF(Table1[[#This Row],[diff_v]]&gt;=1,1,0)</f>
        <v>0</v>
      </c>
    </row>
    <row r="320" spans="1:39" hidden="1" x14ac:dyDescent="0.3">
      <c r="A320">
        <v>53</v>
      </c>
      <c r="B320" t="s">
        <v>44</v>
      </c>
      <c r="C320" s="22">
        <f>VLOOKUP(Table1[[#This Row],[Subject]],'Subject Profile'!$A$2:$E$8,4,FALSE)</f>
        <v>1</v>
      </c>
      <c r="D320" s="22">
        <f>VLOOKUP(Table1[[#This Row],[Subject]],'Subject Profile'!$A$2:$E$8,5,FALSE)</f>
        <v>-2</v>
      </c>
      <c r="E320" t="s">
        <v>108</v>
      </c>
      <c r="F320" t="s">
        <v>75</v>
      </c>
      <c r="G320" t="s">
        <v>7</v>
      </c>
      <c r="H320">
        <f>IF(Table1[[#This Row],[decision]]="accept",1,0)</f>
        <v>1</v>
      </c>
      <c r="I320">
        <v>70</v>
      </c>
      <c r="J320">
        <v>-200</v>
      </c>
      <c r="K320">
        <v>1664339613</v>
      </c>
      <c r="L320">
        <v>10</v>
      </c>
      <c r="M320" t="str">
        <f>VLOOKUP($F320,Experiment!$A$2:$U$90,MATCH(Results!M$1,Experiment!$A$1:$U$1,0)+1,FALSE)</f>
        <v>I</v>
      </c>
      <c r="N320">
        <f>IF(Table1[[#This Row],[Impact]]="I",0,1)</f>
        <v>0</v>
      </c>
      <c r="O320" s="2">
        <f>VLOOKUP($F320,Experiment!$A$2:$U$90,MATCH(Results!O$1,Experiment!$A$1:$U$1,0),FALSE)</f>
        <v>-50</v>
      </c>
      <c r="P320" s="3">
        <f>VLOOKUP($F320,Experiment!$A$2:$U$90,MATCH(Results!P$1,Experiment!$A$1:$U$1,0),FALSE)</f>
        <v>0.5</v>
      </c>
      <c r="Q320" s="2">
        <f>VLOOKUP($F320,Experiment!$A$2:$U$90,MATCH(Results!Q$1,Experiment!$A$1:$U$1,0),FALSE)</f>
        <v>70</v>
      </c>
      <c r="R320" s="3">
        <f>VLOOKUP($F320,Experiment!$A$2:$U$90,MATCH(Results!R$1,Experiment!$A$1:$U$1,0),FALSE)</f>
        <v>0.5</v>
      </c>
      <c r="S320" s="2">
        <f>VLOOKUP($F320,Experiment!$A$2:$U$90,MATCH(Results!S$1,Experiment!$A$1:$U$1,0),FALSE)</f>
        <v>10</v>
      </c>
      <c r="T320" s="2">
        <f>VLOOKUP($F320,Experiment!$A$2:$U$90,MATCH(Results!T$1,Experiment!$A$1:$U$1,0),FALSE)</f>
        <v>3600</v>
      </c>
      <c r="U320" s="2">
        <f>VLOOKUP($F320,Experiment!$A$2:$U$90,MATCH(Results!U$1,Experiment!$A$1:$U$1,0),FALSE)</f>
        <v>60</v>
      </c>
      <c r="V320" s="2">
        <f>VLOOKUP($F320,Experiment!$A$2:$U$90,MATCH(Results!V$1,Experiment!$A$1:$U$1,0),FALSE)</f>
        <v>2</v>
      </c>
      <c r="W320" s="3">
        <f>VLOOKUP($F320,Experiment!$A$2:$U$90,MATCH(Results!W$1,Experiment!$A$1:$U$1,0),FALSE)</f>
        <v>0.25</v>
      </c>
      <c r="X320" s="3">
        <f>VLOOKUP($F320,Experiment!$A$2:$U$90,MATCH(Results!X$1,Experiment!$A$1:$U$1,0),FALSE)</f>
        <v>0.75</v>
      </c>
      <c r="Y320" s="2">
        <f>VLOOKUP($F320,Experiment!$A$2:$U$90,MATCH(Results!Y$1,Experiment!$A$1:$U$1,0),FALSE)</f>
        <v>1</v>
      </c>
      <c r="Z320" s="3">
        <f>VLOOKUP($F320,Experiment!$A$2:$U$90,MATCH(Results!Z$1,Experiment!$A$1:$U$1,0),FALSE)</f>
        <v>0.25</v>
      </c>
      <c r="AA320" s="3">
        <f>VLOOKUP($F320,Experiment!$A$2:$U$90,MATCH(Results!AA$1,Experiment!$A$1:$U$1,0),FALSE)</f>
        <v>0.5</v>
      </c>
      <c r="AB320" s="3">
        <f>VLOOKUP($F320,Experiment!$A$2:$U$90,MATCH(Results!AB$1,Experiment!$A$1:$U$1,0),FALSE)</f>
        <v>0.375</v>
      </c>
      <c r="AC320" s="3">
        <f>VLOOKUP($F320,Experiment!$A$2:$U$90,MATCH(Results!AC$1,Experiment!$A$1:$U$1,0),FALSE)</f>
        <v>0.625</v>
      </c>
      <c r="AD320" s="2">
        <f>VLOOKUP($F320,Experiment!$A$2:$U$90,MATCH(Results!AD$1,Experiment!$A$1:$U$1,0),FALSE)</f>
        <v>25</v>
      </c>
      <c r="AE320" s="2">
        <f>VLOOKUP($F320,Experiment!$A$2:$U$90,MATCH(Results!AE$1,Experiment!$A$1:$U$1,0),FALSE)</f>
        <v>3375</v>
      </c>
      <c r="AF320" s="2">
        <f>VLOOKUP($F320,Experiment!$A$2:$U$90,MATCH(Results!AF$1,Experiment!$A$1:$U$1,0),FALSE)</f>
        <v>58.094750193111253</v>
      </c>
      <c r="AG320" s="3">
        <f>VLOOKUP($F320,Experiment!$A$2:$W$90,MATCH(Results!AG$1,Experiment!$A$1:$W$1,0),FALSE)</f>
        <v>1</v>
      </c>
      <c r="AH320" s="3">
        <f>VLOOKUP($F320,Experiment!$A$2:$W$90,MATCH(Results!AH$1,Experiment!$A$1:$W$1,0),FALSE)</f>
        <v>0.625</v>
      </c>
      <c r="AI320" s="3">
        <f>VLOOKUP($F320,Experiment!$A$2:$X$90,MATCH(Results!AI$1,Experiment!$A$1:$X$1,0),FALSE)</f>
        <v>0.375</v>
      </c>
      <c r="AJ320" s="2">
        <f>Table1[[#This Row],[Gain]]^Table1[[#This Row],[θ]]</f>
        <v>70</v>
      </c>
      <c r="AK320" s="2">
        <f>-Table1[[#This Row],[λ]]*-Table1[[#This Row],[Loss]]^Table1[[#This Row],[θ]]</f>
        <v>100</v>
      </c>
      <c r="AL320" s="2">
        <f>Table1[[#This Row],[v_n_w_g]]-Table1[[#This Row],[v_n_w_l]]</f>
        <v>-30</v>
      </c>
      <c r="AM320" s="2">
        <f>IF(Table1[[#This Row],[diff_v]]&gt;=1,1,0)</f>
        <v>0</v>
      </c>
    </row>
    <row r="321" spans="1:39" hidden="1" x14ac:dyDescent="0.3">
      <c r="A321">
        <v>54</v>
      </c>
      <c r="B321" t="s">
        <v>44</v>
      </c>
      <c r="C321" s="22">
        <f>VLOOKUP(Table1[[#This Row],[Subject]],'Subject Profile'!$A$2:$E$8,4,FALSE)</f>
        <v>1</v>
      </c>
      <c r="D321" s="22">
        <f>VLOOKUP(Table1[[#This Row],[Subject]],'Subject Profile'!$A$2:$E$8,5,FALSE)</f>
        <v>-2</v>
      </c>
      <c r="E321" t="s">
        <v>108</v>
      </c>
      <c r="F321" t="s">
        <v>91</v>
      </c>
      <c r="G321" t="s">
        <v>5</v>
      </c>
      <c r="H321">
        <f>IF(Table1[[#This Row],[decision]]="accept",1,0)</f>
        <v>0</v>
      </c>
      <c r="I321">
        <v>0</v>
      </c>
      <c r="J321">
        <v>-200</v>
      </c>
      <c r="K321">
        <v>1664339618</v>
      </c>
      <c r="L321">
        <v>5</v>
      </c>
      <c r="M321" t="str">
        <f>VLOOKUP($F321,Experiment!$A$2:$U$90,MATCH(Results!M$1,Experiment!$A$1:$U$1,0)+1,FALSE)</f>
        <v>G</v>
      </c>
      <c r="N321">
        <f>IF(Table1[[#This Row],[Impact]]="I",0,1)</f>
        <v>1</v>
      </c>
      <c r="O321" s="2">
        <f>VLOOKUP($F321,Experiment!$A$2:$U$90,MATCH(Results!O$1,Experiment!$A$1:$U$1,0),FALSE)</f>
        <v>-90</v>
      </c>
      <c r="P321" s="3">
        <f>VLOOKUP($F321,Experiment!$A$2:$U$90,MATCH(Results!P$1,Experiment!$A$1:$U$1,0),FALSE)</f>
        <v>0.5</v>
      </c>
      <c r="Q321" s="2">
        <f>VLOOKUP($F321,Experiment!$A$2:$U$90,MATCH(Results!Q$1,Experiment!$A$1:$U$1,0),FALSE)</f>
        <v>100</v>
      </c>
      <c r="R321" s="3">
        <f>VLOOKUP($F321,Experiment!$A$2:$U$90,MATCH(Results!R$1,Experiment!$A$1:$U$1,0),FALSE)</f>
        <v>0.5</v>
      </c>
      <c r="S321" s="2">
        <f>VLOOKUP($F321,Experiment!$A$2:$U$90,MATCH(Results!S$1,Experiment!$A$1:$U$1,0),FALSE)</f>
        <v>5</v>
      </c>
      <c r="T321" s="2">
        <f>VLOOKUP($F321,Experiment!$A$2:$U$90,MATCH(Results!T$1,Experiment!$A$1:$U$1,0),FALSE)</f>
        <v>9025</v>
      </c>
      <c r="U321" s="2">
        <f>VLOOKUP($F321,Experiment!$A$2:$U$90,MATCH(Results!U$1,Experiment!$A$1:$U$1,0),FALSE)</f>
        <v>95</v>
      </c>
      <c r="V321" s="2">
        <f>VLOOKUP($F321,Experiment!$A$2:$U$90,MATCH(Results!V$1,Experiment!$A$1:$U$1,0),FALSE)</f>
        <v>4</v>
      </c>
      <c r="W321" s="3">
        <f>VLOOKUP($F321,Experiment!$A$2:$U$90,MATCH(Results!W$1,Experiment!$A$1:$U$1,0),FALSE)</f>
        <v>0.25</v>
      </c>
      <c r="X321" s="3">
        <f>VLOOKUP($F321,Experiment!$A$2:$U$90,MATCH(Results!X$1,Experiment!$A$1:$U$1,0),FALSE)</f>
        <v>0.75</v>
      </c>
      <c r="Y321" s="2">
        <f>VLOOKUP($F321,Experiment!$A$2:$U$90,MATCH(Results!Y$1,Experiment!$A$1:$U$1,0),FALSE)</f>
        <v>1</v>
      </c>
      <c r="Z321" s="3">
        <f>VLOOKUP($F321,Experiment!$A$2:$U$90,MATCH(Results!Z$1,Experiment!$A$1:$U$1,0),FALSE)</f>
        <v>0.25</v>
      </c>
      <c r="AA321" s="3">
        <f>VLOOKUP($F321,Experiment!$A$2:$U$90,MATCH(Results!AA$1,Experiment!$A$1:$U$1,0),FALSE)</f>
        <v>0.5</v>
      </c>
      <c r="AB321" s="3">
        <f>VLOOKUP($F321,Experiment!$A$2:$U$90,MATCH(Results!AB$1,Experiment!$A$1:$U$1,0),FALSE)</f>
        <v>0.375</v>
      </c>
      <c r="AC321" s="3">
        <f>VLOOKUP($F321,Experiment!$A$2:$U$90,MATCH(Results!AC$1,Experiment!$A$1:$U$1,0),FALSE)</f>
        <v>0.625</v>
      </c>
      <c r="AD321" s="2">
        <f>VLOOKUP($F321,Experiment!$A$2:$U$90,MATCH(Results!AD$1,Experiment!$A$1:$U$1,0),FALSE)</f>
        <v>28.75</v>
      </c>
      <c r="AE321" s="2">
        <f>VLOOKUP($F321,Experiment!$A$2:$U$90,MATCH(Results!AE$1,Experiment!$A$1:$U$1,0),FALSE)</f>
        <v>8460.9375</v>
      </c>
      <c r="AF321" s="2">
        <f>VLOOKUP($F321,Experiment!$A$2:$U$90,MATCH(Results!AF$1,Experiment!$A$1:$U$1,0),FALSE)</f>
        <v>91.983354472426157</v>
      </c>
      <c r="AG321" s="3">
        <f>VLOOKUP($F321,Experiment!$A$2:$W$90,MATCH(Results!AG$1,Experiment!$A$1:$W$1,0),FALSE)</f>
        <v>1</v>
      </c>
      <c r="AH321" s="3">
        <f>VLOOKUP($F321,Experiment!$A$2:$W$90,MATCH(Results!AH$1,Experiment!$A$1:$W$1,0),FALSE)</f>
        <v>0.625</v>
      </c>
      <c r="AI321" s="3">
        <f>VLOOKUP($F321,Experiment!$A$2:$X$90,MATCH(Results!AI$1,Experiment!$A$1:$X$1,0),FALSE)</f>
        <v>0.375</v>
      </c>
      <c r="AJ321" s="2">
        <f>Table1[[#This Row],[Gain]]^Table1[[#This Row],[θ]]</f>
        <v>100</v>
      </c>
      <c r="AK321" s="2">
        <f>-Table1[[#This Row],[λ]]*-Table1[[#This Row],[Loss]]^Table1[[#This Row],[θ]]</f>
        <v>180</v>
      </c>
      <c r="AL321" s="2">
        <f>Table1[[#This Row],[v_n_w_g]]-Table1[[#This Row],[v_n_w_l]]</f>
        <v>-80</v>
      </c>
      <c r="AM321" s="2">
        <f>IF(Table1[[#This Row],[diff_v]]&gt;=1,1,0)</f>
        <v>0</v>
      </c>
    </row>
    <row r="322" spans="1:39" hidden="1" x14ac:dyDescent="0.3">
      <c r="A322">
        <v>55</v>
      </c>
      <c r="B322" t="s">
        <v>44</v>
      </c>
      <c r="C322" s="22">
        <f>VLOOKUP(Table1[[#This Row],[Subject]],'Subject Profile'!$A$2:$E$8,4,FALSE)</f>
        <v>1</v>
      </c>
      <c r="D322" s="22">
        <f>VLOOKUP(Table1[[#This Row],[Subject]],'Subject Profile'!$A$2:$E$8,5,FALSE)</f>
        <v>-2</v>
      </c>
      <c r="E322" t="s">
        <v>108</v>
      </c>
      <c r="F322" t="s">
        <v>103</v>
      </c>
      <c r="G322" t="s">
        <v>7</v>
      </c>
      <c r="H322">
        <f>IF(Table1[[#This Row],[decision]]="accept",1,0)</f>
        <v>1</v>
      </c>
      <c r="I322">
        <v>-90</v>
      </c>
      <c r="J322">
        <v>-290</v>
      </c>
      <c r="K322">
        <v>1664339629</v>
      </c>
      <c r="L322">
        <v>11</v>
      </c>
      <c r="M322" t="str">
        <f>VLOOKUP($F322,Experiment!$A$2:$U$90,MATCH(Results!M$1,Experiment!$A$1:$U$1,0)+1,FALSE)</f>
        <v>I</v>
      </c>
      <c r="N322">
        <f>IF(Table1[[#This Row],[Impact]]="I",0,1)</f>
        <v>0</v>
      </c>
      <c r="O322" s="2">
        <f>VLOOKUP($F322,Experiment!$A$2:$U$90,MATCH(Results!O$1,Experiment!$A$1:$U$1,0),FALSE)</f>
        <v>-90</v>
      </c>
      <c r="P322" s="3">
        <f>VLOOKUP($F322,Experiment!$A$2:$U$90,MATCH(Results!P$1,Experiment!$A$1:$U$1,0),FALSE)</f>
        <v>0.5</v>
      </c>
      <c r="Q322" s="2">
        <f>VLOOKUP($F322,Experiment!$A$2:$U$90,MATCH(Results!Q$1,Experiment!$A$1:$U$1,0),FALSE)</f>
        <v>180</v>
      </c>
      <c r="R322" s="3">
        <f>VLOOKUP($F322,Experiment!$A$2:$U$90,MATCH(Results!R$1,Experiment!$A$1:$U$1,0),FALSE)</f>
        <v>0.5</v>
      </c>
      <c r="S322" s="2">
        <f>VLOOKUP($F322,Experiment!$A$2:$U$90,MATCH(Results!S$1,Experiment!$A$1:$U$1,0),FALSE)</f>
        <v>45</v>
      </c>
      <c r="T322" s="2">
        <f>VLOOKUP($F322,Experiment!$A$2:$U$90,MATCH(Results!T$1,Experiment!$A$1:$U$1,0),FALSE)</f>
        <v>18225</v>
      </c>
      <c r="U322" s="2">
        <f>VLOOKUP($F322,Experiment!$A$2:$U$90,MATCH(Results!U$1,Experiment!$A$1:$U$1,0),FALSE)</f>
        <v>135</v>
      </c>
      <c r="V322" s="2">
        <f>VLOOKUP($F322,Experiment!$A$2:$U$90,MATCH(Results!V$1,Experiment!$A$1:$U$1,0),FALSE)</f>
        <v>2</v>
      </c>
      <c r="W322" s="3">
        <f>VLOOKUP($F322,Experiment!$A$2:$U$90,MATCH(Results!W$1,Experiment!$A$1:$U$1,0),FALSE)</f>
        <v>0.25</v>
      </c>
      <c r="X322" s="3">
        <f>VLOOKUP($F322,Experiment!$A$2:$U$90,MATCH(Results!X$1,Experiment!$A$1:$U$1,0),FALSE)</f>
        <v>0.75</v>
      </c>
      <c r="Y322" s="2">
        <f>VLOOKUP($F322,Experiment!$A$2:$U$90,MATCH(Results!Y$1,Experiment!$A$1:$U$1,0),FALSE)</f>
        <v>2</v>
      </c>
      <c r="Z322" s="3">
        <f>VLOOKUP($F322,Experiment!$A$2:$U$90,MATCH(Results!Z$1,Experiment!$A$1:$U$1,0),FALSE)</f>
        <v>0.5</v>
      </c>
      <c r="AA322" s="3">
        <f>VLOOKUP($F322,Experiment!$A$2:$U$90,MATCH(Results!AA$1,Experiment!$A$1:$U$1,0),FALSE)</f>
        <v>0.25</v>
      </c>
      <c r="AB322" s="3">
        <f>VLOOKUP($F322,Experiment!$A$2:$U$90,MATCH(Results!AB$1,Experiment!$A$1:$U$1,0),FALSE)</f>
        <v>0.625</v>
      </c>
      <c r="AC322" s="3">
        <f>VLOOKUP($F322,Experiment!$A$2:$U$90,MATCH(Results!AC$1,Experiment!$A$1:$U$1,0),FALSE)</f>
        <v>0.375</v>
      </c>
      <c r="AD322" s="2">
        <f>VLOOKUP($F322,Experiment!$A$2:$U$90,MATCH(Results!AD$1,Experiment!$A$1:$U$1,0),FALSE)</f>
        <v>11.25</v>
      </c>
      <c r="AE322" s="2">
        <f>VLOOKUP($F322,Experiment!$A$2:$U$90,MATCH(Results!AE$1,Experiment!$A$1:$U$1,0),FALSE)</f>
        <v>17085.9375</v>
      </c>
      <c r="AF322" s="2">
        <f>VLOOKUP($F322,Experiment!$A$2:$U$90,MATCH(Results!AF$1,Experiment!$A$1:$U$1,0),FALSE)</f>
        <v>130.71318793450033</v>
      </c>
      <c r="AG322" s="3">
        <f>VLOOKUP($F322,Experiment!$A$2:$W$90,MATCH(Results!AG$1,Experiment!$A$1:$W$1,0),FALSE)</f>
        <v>0.82730419370997643</v>
      </c>
      <c r="AH322" s="3">
        <f>VLOOKUP($F322,Experiment!$A$2:$W$90,MATCH(Results!AH$1,Experiment!$A$1:$W$1,0),FALSE)</f>
        <v>0.38648875795104182</v>
      </c>
      <c r="AI322" s="3">
        <f>VLOOKUP($F322,Experiment!$A$2:$X$90,MATCH(Results!AI$1,Experiment!$A$1:$X$1,0),FALSE)</f>
        <v>0.61351124204895813</v>
      </c>
      <c r="AJ322" s="2">
        <f>Table1[[#This Row],[Gain]]^Table1[[#This Row],[θ]]</f>
        <v>180</v>
      </c>
      <c r="AK322" s="2">
        <f>-Table1[[#This Row],[λ]]*-Table1[[#This Row],[Loss]]^Table1[[#This Row],[θ]]</f>
        <v>180</v>
      </c>
      <c r="AL322" s="2">
        <f>Table1[[#This Row],[v_n_w_g]]-Table1[[#This Row],[v_n_w_l]]</f>
        <v>0</v>
      </c>
      <c r="AM322" s="2">
        <f>IF(Table1[[#This Row],[diff_v]]&gt;=1,1,0)</f>
        <v>0</v>
      </c>
    </row>
    <row r="323" spans="1:39" hidden="1" x14ac:dyDescent="0.3">
      <c r="A323">
        <v>56</v>
      </c>
      <c r="B323" t="s">
        <v>44</v>
      </c>
      <c r="C323" s="22">
        <f>VLOOKUP(Table1[[#This Row],[Subject]],'Subject Profile'!$A$2:$E$8,4,FALSE)</f>
        <v>1</v>
      </c>
      <c r="D323" s="22">
        <f>VLOOKUP(Table1[[#This Row],[Subject]],'Subject Profile'!$A$2:$E$8,5,FALSE)</f>
        <v>-2</v>
      </c>
      <c r="E323" t="s">
        <v>108</v>
      </c>
      <c r="F323" t="s">
        <v>143</v>
      </c>
      <c r="G323" t="s">
        <v>61</v>
      </c>
      <c r="H323">
        <f>IF(Table1[[#This Row],[decision]]="accept",1,0)</f>
        <v>0</v>
      </c>
      <c r="I323">
        <v>0</v>
      </c>
      <c r="J323">
        <v>-290</v>
      </c>
      <c r="K323">
        <v>1664339633</v>
      </c>
      <c r="L323">
        <v>4</v>
      </c>
      <c r="M323" t="str">
        <f>VLOOKUP($F323,Experiment!$A$2:$U$90,MATCH(Results!M$1,Experiment!$A$1:$U$1,0)+1,FALSE)</f>
        <v>S</v>
      </c>
      <c r="N323">
        <f>IF(Table1[[#This Row],[Impact]]="I",0,1)</f>
        <v>1</v>
      </c>
      <c r="O323" s="2">
        <f>VLOOKUP($F323,Experiment!$A$2:$U$90,MATCH(Results!O$1,Experiment!$A$1:$U$1,0),FALSE)</f>
        <v>0</v>
      </c>
      <c r="P323" s="3">
        <f>VLOOKUP($F323,Experiment!$A$2:$U$90,MATCH(Results!P$1,Experiment!$A$1:$U$1,0),FALSE)</f>
        <v>0</v>
      </c>
      <c r="Q323" s="2">
        <f>VLOOKUP($F323,Experiment!$A$2:$U$90,MATCH(Results!Q$1,Experiment!$A$1:$U$1,0),FALSE)</f>
        <v>0</v>
      </c>
      <c r="R323" s="3">
        <f>VLOOKUP($F323,Experiment!$A$2:$U$90,MATCH(Results!R$1,Experiment!$A$1:$U$1,0),FALSE)</f>
        <v>0</v>
      </c>
      <c r="S323" s="2">
        <f>VLOOKUP($F323,Experiment!$A$2:$U$90,MATCH(Results!S$1,Experiment!$A$1:$U$1,0),FALSE)</f>
        <v>0</v>
      </c>
      <c r="T323" s="2">
        <f>VLOOKUP($F323,Experiment!$A$2:$U$90,MATCH(Results!T$1,Experiment!$A$1:$U$1,0),FALSE)</f>
        <v>0</v>
      </c>
      <c r="U323" s="2">
        <f>VLOOKUP($F323,Experiment!$A$2:$U$90,MATCH(Results!U$1,Experiment!$A$1:$U$1,0),FALSE)</f>
        <v>0</v>
      </c>
      <c r="V323" s="2">
        <f>VLOOKUP($F323,Experiment!$A$2:$U$90,MATCH(Results!V$1,Experiment!$A$1:$U$1,0),FALSE)</f>
        <v>0</v>
      </c>
      <c r="W323" s="3">
        <f>VLOOKUP($F323,Experiment!$A$2:$U$90,MATCH(Results!W$1,Experiment!$A$1:$U$1,0),FALSE)</f>
        <v>0</v>
      </c>
      <c r="X323" s="3">
        <f>VLOOKUP($F323,Experiment!$A$2:$U$90,MATCH(Results!X$1,Experiment!$A$1:$U$1,0),FALSE)</f>
        <v>0</v>
      </c>
      <c r="Y323" s="2">
        <f>VLOOKUP($F323,Experiment!$A$2:$U$90,MATCH(Results!Y$1,Experiment!$A$1:$U$1,0),FALSE)</f>
        <v>0</v>
      </c>
      <c r="Z323" s="3">
        <f>VLOOKUP($F323,Experiment!$A$2:$U$90,MATCH(Results!Z$1,Experiment!$A$1:$U$1,0),FALSE)</f>
        <v>0</v>
      </c>
      <c r="AA323" s="3">
        <f>VLOOKUP($F323,Experiment!$A$2:$U$90,MATCH(Results!AA$1,Experiment!$A$1:$U$1,0),FALSE)</f>
        <v>0</v>
      </c>
      <c r="AB323" s="3">
        <f>VLOOKUP($F323,Experiment!$A$2:$U$90,MATCH(Results!AB$1,Experiment!$A$1:$U$1,0),FALSE)</f>
        <v>0</v>
      </c>
      <c r="AC323" s="3">
        <f>VLOOKUP($F323,Experiment!$A$2:$U$90,MATCH(Results!AC$1,Experiment!$A$1:$U$1,0),FALSE)</f>
        <v>0</v>
      </c>
      <c r="AD323" s="2">
        <f>VLOOKUP($F323,Experiment!$A$2:$U$90,MATCH(Results!AD$1,Experiment!$A$1:$U$1,0),FALSE)</f>
        <v>0</v>
      </c>
      <c r="AE323" s="2">
        <f>VLOOKUP($F323,Experiment!$A$2:$U$90,MATCH(Results!AE$1,Experiment!$A$1:$U$1,0),FALSE)</f>
        <v>0</v>
      </c>
      <c r="AF323" s="2">
        <f>VLOOKUP($F323,Experiment!$A$2:$U$90,MATCH(Results!AF$1,Experiment!$A$1:$U$1,0),FALSE)</f>
        <v>0</v>
      </c>
      <c r="AG323" s="2"/>
      <c r="AH323" s="3">
        <f>VLOOKUP($F323,Experiment!$A$2:$W$90,MATCH(Results!AH$1,Experiment!$A$1:$W$1,0),FALSE)</f>
        <v>0</v>
      </c>
      <c r="AI323" s="2">
        <f>VLOOKUP($F323,Experiment!$A$2:$X$90,MATCH(Results!AI$1,Experiment!$A$1:$X$1,0),FALSE)</f>
        <v>0</v>
      </c>
      <c r="AJ323" s="2">
        <f>Table1[[#This Row],[Gain]]^Table1[[#This Row],[θ]]</f>
        <v>0</v>
      </c>
      <c r="AK323" s="2">
        <f>-Table1[[#This Row],[λ]]*-Table1[[#This Row],[Loss]]^Table1[[#This Row],[θ]]</f>
        <v>0</v>
      </c>
      <c r="AL323" s="2">
        <f>Table1[[#This Row],[v_n_w_g]]-Table1[[#This Row],[v_n_w_l]]</f>
        <v>0</v>
      </c>
      <c r="AM323" s="2">
        <f>IF(Table1[[#This Row],[diff_v]]&gt;=1,1,0)</f>
        <v>0</v>
      </c>
    </row>
    <row r="324" spans="1:39" hidden="1" x14ac:dyDescent="0.3">
      <c r="A324">
        <v>57</v>
      </c>
      <c r="B324" t="s">
        <v>44</v>
      </c>
      <c r="C324" s="22">
        <f>VLOOKUP(Table1[[#This Row],[Subject]],'Subject Profile'!$A$2:$E$8,4,FALSE)</f>
        <v>1</v>
      </c>
      <c r="D324" s="22">
        <f>VLOOKUP(Table1[[#This Row],[Subject]],'Subject Profile'!$A$2:$E$8,5,FALSE)</f>
        <v>-2</v>
      </c>
      <c r="E324" t="s">
        <v>108</v>
      </c>
      <c r="F324" t="s">
        <v>64</v>
      </c>
      <c r="G324" t="s">
        <v>5</v>
      </c>
      <c r="H324">
        <f>IF(Table1[[#This Row],[decision]]="accept",1,0)</f>
        <v>0</v>
      </c>
      <c r="I324">
        <v>0</v>
      </c>
      <c r="J324">
        <v>-290</v>
      </c>
      <c r="K324">
        <v>1664339641</v>
      </c>
      <c r="L324">
        <v>8</v>
      </c>
      <c r="M324" t="str">
        <f>VLOOKUP($F324,Experiment!$A$2:$U$90,MATCH(Results!M$1,Experiment!$A$1:$U$1,0)+1,FALSE)</f>
        <v>G</v>
      </c>
      <c r="N324">
        <f>IF(Table1[[#This Row],[Impact]]="I",0,1)</f>
        <v>1</v>
      </c>
      <c r="O324" s="2">
        <f>VLOOKUP($F324,Experiment!$A$2:$U$90,MATCH(Results!O$1,Experiment!$A$1:$U$1,0),FALSE)</f>
        <v>-50</v>
      </c>
      <c r="P324" s="3">
        <f>VLOOKUP($F324,Experiment!$A$2:$U$90,MATCH(Results!P$1,Experiment!$A$1:$U$1,0),FALSE)</f>
        <v>0.5</v>
      </c>
      <c r="Q324" s="2">
        <f>VLOOKUP($F324,Experiment!$A$2:$U$90,MATCH(Results!Q$1,Experiment!$A$1:$U$1,0),FALSE)</f>
        <v>60</v>
      </c>
      <c r="R324" s="3">
        <f>VLOOKUP($F324,Experiment!$A$2:$U$90,MATCH(Results!R$1,Experiment!$A$1:$U$1,0),FALSE)</f>
        <v>0.5</v>
      </c>
      <c r="S324" s="2">
        <f>VLOOKUP($F324,Experiment!$A$2:$U$90,MATCH(Results!S$1,Experiment!$A$1:$U$1,0),FALSE)</f>
        <v>5</v>
      </c>
      <c r="T324" s="2">
        <f>VLOOKUP($F324,Experiment!$A$2:$U$90,MATCH(Results!T$1,Experiment!$A$1:$U$1,0),FALSE)</f>
        <v>3025</v>
      </c>
      <c r="U324" s="2">
        <f>VLOOKUP($F324,Experiment!$A$2:$U$90,MATCH(Results!U$1,Experiment!$A$1:$U$1,0),FALSE)</f>
        <v>55</v>
      </c>
      <c r="V324" s="2">
        <f>VLOOKUP($F324,Experiment!$A$2:$U$90,MATCH(Results!V$1,Experiment!$A$1:$U$1,0),FALSE)</f>
        <v>4</v>
      </c>
      <c r="W324" s="3">
        <f>VLOOKUP($F324,Experiment!$A$2:$U$90,MATCH(Results!W$1,Experiment!$A$1:$U$1,0),FALSE)</f>
        <v>0.25</v>
      </c>
      <c r="X324" s="3">
        <f>VLOOKUP($F324,Experiment!$A$2:$U$90,MATCH(Results!X$1,Experiment!$A$1:$U$1,0),FALSE)</f>
        <v>0.75</v>
      </c>
      <c r="Y324" s="2">
        <f>VLOOKUP($F324,Experiment!$A$2:$U$90,MATCH(Results!Y$1,Experiment!$A$1:$U$1,0),FALSE)</f>
        <v>2</v>
      </c>
      <c r="Z324" s="3">
        <f>VLOOKUP($F324,Experiment!$A$2:$U$90,MATCH(Results!Z$1,Experiment!$A$1:$U$1,0),FALSE)</f>
        <v>0.5</v>
      </c>
      <c r="AA324" s="3">
        <f>VLOOKUP($F324,Experiment!$A$2:$U$90,MATCH(Results!AA$1,Experiment!$A$1:$U$1,0),FALSE)</f>
        <v>0.25</v>
      </c>
      <c r="AB324" s="3">
        <f>VLOOKUP($F324,Experiment!$A$2:$U$90,MATCH(Results!AB$1,Experiment!$A$1:$U$1,0),FALSE)</f>
        <v>0.625</v>
      </c>
      <c r="AC324" s="3">
        <f>VLOOKUP($F324,Experiment!$A$2:$U$90,MATCH(Results!AC$1,Experiment!$A$1:$U$1,0),FALSE)</f>
        <v>0.375</v>
      </c>
      <c r="AD324" s="2">
        <f>VLOOKUP($F324,Experiment!$A$2:$U$90,MATCH(Results!AD$1,Experiment!$A$1:$U$1,0),FALSE)</f>
        <v>-8.75</v>
      </c>
      <c r="AE324" s="2">
        <f>VLOOKUP($F324,Experiment!$A$2:$U$90,MATCH(Results!AE$1,Experiment!$A$1:$U$1,0),FALSE)</f>
        <v>2835.9375</v>
      </c>
      <c r="AF324" s="2">
        <f>VLOOKUP($F324,Experiment!$A$2:$U$90,MATCH(Results!AF$1,Experiment!$A$1:$U$1,0),FALSE)</f>
        <v>53.253521010351982</v>
      </c>
      <c r="AG324" s="3">
        <f>VLOOKUP($F324,Experiment!$A$2:$W$90,MATCH(Results!AG$1,Experiment!$A$1:$W$1,0),FALSE)</f>
        <v>0.82730419370997643</v>
      </c>
      <c r="AH324" s="3">
        <f>VLOOKUP($F324,Experiment!$A$2:$W$90,MATCH(Results!AH$1,Experiment!$A$1:$W$1,0),FALSE)</f>
        <v>0.38648875795104182</v>
      </c>
      <c r="AI324" s="3">
        <f>VLOOKUP($F324,Experiment!$A$2:$X$90,MATCH(Results!AI$1,Experiment!$A$1:$X$1,0),FALSE)</f>
        <v>0.61351124204895813</v>
      </c>
      <c r="AJ324" s="2">
        <f>Table1[[#This Row],[Gain]]^Table1[[#This Row],[θ]]</f>
        <v>60</v>
      </c>
      <c r="AK324" s="2">
        <f>-Table1[[#This Row],[λ]]*-Table1[[#This Row],[Loss]]^Table1[[#This Row],[θ]]</f>
        <v>100</v>
      </c>
      <c r="AL324" s="2">
        <f>Table1[[#This Row],[v_n_w_g]]-Table1[[#This Row],[v_n_w_l]]</f>
        <v>-40</v>
      </c>
      <c r="AM324" s="2">
        <f>IF(Table1[[#This Row],[diff_v]]&gt;=1,1,0)</f>
        <v>0</v>
      </c>
    </row>
    <row r="325" spans="1:39" hidden="1" x14ac:dyDescent="0.3">
      <c r="A325">
        <v>58</v>
      </c>
      <c r="B325" t="s">
        <v>44</v>
      </c>
      <c r="C325" s="22">
        <f>VLOOKUP(Table1[[#This Row],[Subject]],'Subject Profile'!$A$2:$E$8,4,FALSE)</f>
        <v>1</v>
      </c>
      <c r="D325" s="22">
        <f>VLOOKUP(Table1[[#This Row],[Subject]],'Subject Profile'!$A$2:$E$8,5,FALSE)</f>
        <v>-2</v>
      </c>
      <c r="E325" t="s">
        <v>108</v>
      </c>
      <c r="F325" t="s">
        <v>55</v>
      </c>
      <c r="G325" t="s">
        <v>56</v>
      </c>
      <c r="H325">
        <f>IF(Table1[[#This Row],[decision]]="accept",1,0)</f>
        <v>0</v>
      </c>
      <c r="I325">
        <v>0</v>
      </c>
      <c r="J325">
        <v>-290</v>
      </c>
      <c r="K325">
        <v>1664339648</v>
      </c>
      <c r="L325">
        <v>7</v>
      </c>
      <c r="M325" t="str">
        <f>VLOOKUP($F325,Experiment!$A$2:$U$90,MATCH(Results!M$1,Experiment!$A$1:$U$1,0)+1,FALSE)</f>
        <v>R</v>
      </c>
      <c r="N325">
        <f>IF(Table1[[#This Row],[Impact]]="I",0,1)</f>
        <v>1</v>
      </c>
      <c r="O325" s="2">
        <f>VLOOKUP($F325,Experiment!$A$2:$U$90,MATCH(Results!O$1,Experiment!$A$1:$U$1,0),FALSE)</f>
        <v>0</v>
      </c>
      <c r="P325" s="3">
        <f>VLOOKUP($F325,Experiment!$A$2:$U$90,MATCH(Results!P$1,Experiment!$A$1:$U$1,0),FALSE)</f>
        <v>0</v>
      </c>
      <c r="Q325" s="2">
        <f>VLOOKUP($F325,Experiment!$A$2:$U$90,MATCH(Results!Q$1,Experiment!$A$1:$U$1,0),FALSE)</f>
        <v>0</v>
      </c>
      <c r="R325" s="3">
        <f>VLOOKUP($F325,Experiment!$A$2:$U$90,MATCH(Results!R$1,Experiment!$A$1:$U$1,0),FALSE)</f>
        <v>0</v>
      </c>
      <c r="S325" s="2">
        <f>VLOOKUP($F325,Experiment!$A$2:$U$90,MATCH(Results!S$1,Experiment!$A$1:$U$1,0),FALSE)</f>
        <v>0</v>
      </c>
      <c r="T325" s="2">
        <f>VLOOKUP($F325,Experiment!$A$2:$U$90,MATCH(Results!T$1,Experiment!$A$1:$U$1,0),FALSE)</f>
        <v>0</v>
      </c>
      <c r="U325" s="2">
        <f>VLOOKUP($F325,Experiment!$A$2:$U$90,MATCH(Results!U$1,Experiment!$A$1:$U$1,0),FALSE)</f>
        <v>0</v>
      </c>
      <c r="V325" s="2">
        <f>VLOOKUP($F325,Experiment!$A$2:$U$90,MATCH(Results!V$1,Experiment!$A$1:$U$1,0),FALSE)</f>
        <v>0</v>
      </c>
      <c r="W325" s="3">
        <f>VLOOKUP($F325,Experiment!$A$2:$U$90,MATCH(Results!W$1,Experiment!$A$1:$U$1,0),FALSE)</f>
        <v>0</v>
      </c>
      <c r="X325" s="3">
        <f>VLOOKUP($F325,Experiment!$A$2:$U$90,MATCH(Results!X$1,Experiment!$A$1:$U$1,0),FALSE)</f>
        <v>0</v>
      </c>
      <c r="Y325" s="2">
        <f>VLOOKUP($F325,Experiment!$A$2:$U$90,MATCH(Results!Y$1,Experiment!$A$1:$U$1,0),FALSE)</f>
        <v>0</v>
      </c>
      <c r="Z325" s="3">
        <f>VLOOKUP($F325,Experiment!$A$2:$U$90,MATCH(Results!Z$1,Experiment!$A$1:$U$1,0),FALSE)</f>
        <v>0</v>
      </c>
      <c r="AA325" s="3">
        <f>VLOOKUP($F325,Experiment!$A$2:$U$90,MATCH(Results!AA$1,Experiment!$A$1:$U$1,0),FALSE)</f>
        <v>0</v>
      </c>
      <c r="AB325" s="3">
        <f>VLOOKUP($F325,Experiment!$A$2:$U$90,MATCH(Results!AB$1,Experiment!$A$1:$U$1,0),FALSE)</f>
        <v>0</v>
      </c>
      <c r="AC325" s="3">
        <f>VLOOKUP($F325,Experiment!$A$2:$U$90,MATCH(Results!AC$1,Experiment!$A$1:$U$1,0),FALSE)</f>
        <v>0</v>
      </c>
      <c r="AD325" s="2">
        <f>VLOOKUP($F325,Experiment!$A$2:$U$90,MATCH(Results!AD$1,Experiment!$A$1:$U$1,0),FALSE)</f>
        <v>0</v>
      </c>
      <c r="AE325" s="2">
        <f>VLOOKUP($F325,Experiment!$A$2:$U$90,MATCH(Results!AE$1,Experiment!$A$1:$U$1,0),FALSE)</f>
        <v>0</v>
      </c>
      <c r="AF325" s="2">
        <f>VLOOKUP($F325,Experiment!$A$2:$U$90,MATCH(Results!AF$1,Experiment!$A$1:$U$1,0),FALSE)</f>
        <v>0</v>
      </c>
      <c r="AG325" s="2"/>
      <c r="AH325" s="3">
        <f>VLOOKUP($F325,Experiment!$A$2:$W$90,MATCH(Results!AH$1,Experiment!$A$1:$W$1,0),FALSE)</f>
        <v>0</v>
      </c>
      <c r="AI325" s="2">
        <f>VLOOKUP($F325,Experiment!$A$2:$X$90,MATCH(Results!AI$1,Experiment!$A$1:$X$1,0),FALSE)</f>
        <v>0</v>
      </c>
      <c r="AJ325" s="2">
        <f>Table1[[#This Row],[Gain]]^Table1[[#This Row],[θ]]</f>
        <v>0</v>
      </c>
      <c r="AK325" s="2">
        <f>-Table1[[#This Row],[λ]]*-Table1[[#This Row],[Loss]]^Table1[[#This Row],[θ]]</f>
        <v>0</v>
      </c>
      <c r="AL325" s="2">
        <f>Table1[[#This Row],[v_n_w_g]]-Table1[[#This Row],[v_n_w_l]]</f>
        <v>0</v>
      </c>
      <c r="AM325" s="2">
        <f>IF(Table1[[#This Row],[diff_v]]&gt;=1,1,0)</f>
        <v>0</v>
      </c>
    </row>
    <row r="326" spans="1:39" hidden="1" x14ac:dyDescent="0.3">
      <c r="A326">
        <v>59</v>
      </c>
      <c r="B326" t="s">
        <v>44</v>
      </c>
      <c r="C326" s="22">
        <f>VLOOKUP(Table1[[#This Row],[Subject]],'Subject Profile'!$A$2:$E$8,4,FALSE)</f>
        <v>1</v>
      </c>
      <c r="D326" s="22">
        <f>VLOOKUP(Table1[[#This Row],[Subject]],'Subject Profile'!$A$2:$E$8,5,FALSE)</f>
        <v>-2</v>
      </c>
      <c r="E326" t="s">
        <v>108</v>
      </c>
      <c r="F326" t="s">
        <v>70</v>
      </c>
      <c r="G326" t="s">
        <v>5</v>
      </c>
      <c r="H326">
        <f>IF(Table1[[#This Row],[decision]]="accept",1,0)</f>
        <v>0</v>
      </c>
      <c r="I326">
        <v>0</v>
      </c>
      <c r="J326">
        <v>-290</v>
      </c>
      <c r="K326">
        <v>1664339655</v>
      </c>
      <c r="L326">
        <v>7</v>
      </c>
      <c r="M326" t="str">
        <f>VLOOKUP($F326,Experiment!$A$2:$U$90,MATCH(Results!M$1,Experiment!$A$1:$U$1,0)+1,FALSE)</f>
        <v>G</v>
      </c>
      <c r="N326">
        <f>IF(Table1[[#This Row],[Impact]]="I",0,1)</f>
        <v>1</v>
      </c>
      <c r="O326" s="2">
        <f>VLOOKUP($F326,Experiment!$A$2:$U$90,MATCH(Results!O$1,Experiment!$A$1:$U$1,0),FALSE)</f>
        <v>-90</v>
      </c>
      <c r="P326" s="3">
        <f>VLOOKUP($F326,Experiment!$A$2:$U$90,MATCH(Results!P$1,Experiment!$A$1:$U$1,0),FALSE)</f>
        <v>0.5</v>
      </c>
      <c r="Q326" s="2">
        <f>VLOOKUP($F326,Experiment!$A$2:$U$90,MATCH(Results!Q$1,Experiment!$A$1:$U$1,0),FALSE)</f>
        <v>180</v>
      </c>
      <c r="R326" s="3">
        <f>VLOOKUP($F326,Experiment!$A$2:$U$90,MATCH(Results!R$1,Experiment!$A$1:$U$1,0),FALSE)</f>
        <v>0.5</v>
      </c>
      <c r="S326" s="2">
        <f>VLOOKUP($F326,Experiment!$A$2:$U$90,MATCH(Results!S$1,Experiment!$A$1:$U$1,0),FALSE)</f>
        <v>45</v>
      </c>
      <c r="T326" s="2">
        <f>VLOOKUP($F326,Experiment!$A$2:$U$90,MATCH(Results!T$1,Experiment!$A$1:$U$1,0),FALSE)</f>
        <v>18225</v>
      </c>
      <c r="U326" s="2">
        <f>VLOOKUP($F326,Experiment!$A$2:$U$90,MATCH(Results!U$1,Experiment!$A$1:$U$1,0),FALSE)</f>
        <v>135</v>
      </c>
      <c r="V326" s="2">
        <f>VLOOKUP($F326,Experiment!$A$2:$U$90,MATCH(Results!V$1,Experiment!$A$1:$U$1,0),FALSE)</f>
        <v>4</v>
      </c>
      <c r="W326" s="3">
        <f>VLOOKUP($F326,Experiment!$A$2:$U$90,MATCH(Results!W$1,Experiment!$A$1:$U$1,0),FALSE)</f>
        <v>0.75</v>
      </c>
      <c r="X326" s="3">
        <f>VLOOKUP($F326,Experiment!$A$2:$U$90,MATCH(Results!X$1,Experiment!$A$1:$U$1,0),FALSE)</f>
        <v>0.25</v>
      </c>
      <c r="Y326" s="2">
        <f>VLOOKUP($F326,Experiment!$A$2:$U$90,MATCH(Results!Y$1,Experiment!$A$1:$U$1,0),FALSE)</f>
        <v>2</v>
      </c>
      <c r="Z326" s="3">
        <f>VLOOKUP($F326,Experiment!$A$2:$U$90,MATCH(Results!Z$1,Experiment!$A$1:$U$1,0),FALSE)</f>
        <v>0.05</v>
      </c>
      <c r="AA326" s="3">
        <f>VLOOKUP($F326,Experiment!$A$2:$U$90,MATCH(Results!AA$1,Experiment!$A$1:$U$1,0),FALSE)</f>
        <v>0.2</v>
      </c>
      <c r="AB326" s="3">
        <f>VLOOKUP($F326,Experiment!$A$2:$U$90,MATCH(Results!AB$1,Experiment!$A$1:$U$1,0),FALSE)</f>
        <v>0.42499999999999999</v>
      </c>
      <c r="AC326" s="3">
        <f>VLOOKUP($F326,Experiment!$A$2:$U$90,MATCH(Results!AC$1,Experiment!$A$1:$U$1,0),FALSE)</f>
        <v>0.57499999999999996</v>
      </c>
      <c r="AD326" s="2">
        <f>VLOOKUP($F326,Experiment!$A$2:$U$90,MATCH(Results!AD$1,Experiment!$A$1:$U$1,0),FALSE)</f>
        <v>65.249999999999986</v>
      </c>
      <c r="AE326" s="2">
        <f>VLOOKUP($F326,Experiment!$A$2:$U$90,MATCH(Results!AE$1,Experiment!$A$1:$U$1,0),FALSE)</f>
        <v>17814.9375</v>
      </c>
      <c r="AF326" s="2">
        <f>VLOOKUP($F326,Experiment!$A$2:$U$90,MATCH(Results!AF$1,Experiment!$A$1:$U$1,0),FALSE)</f>
        <v>133.47260954967501</v>
      </c>
      <c r="AG326" s="3">
        <f>VLOOKUP($F326,Experiment!$A$2:$W$90,MATCH(Results!AG$1,Experiment!$A$1:$W$1,0),FALSE)</f>
        <v>1</v>
      </c>
      <c r="AH326" s="3">
        <f>VLOOKUP($F326,Experiment!$A$2:$W$90,MATCH(Results!AH$1,Experiment!$A$1:$W$1,0),FALSE)</f>
        <v>0.57499999999999996</v>
      </c>
      <c r="AI326" s="3">
        <f>VLOOKUP($F326,Experiment!$A$2:$X$90,MATCH(Results!AI$1,Experiment!$A$1:$X$1,0),FALSE)</f>
        <v>0.42500000000000004</v>
      </c>
      <c r="AJ326" s="2">
        <f>Table1[[#This Row],[Gain]]^Table1[[#This Row],[θ]]</f>
        <v>180</v>
      </c>
      <c r="AK326" s="2">
        <f>-Table1[[#This Row],[λ]]*-Table1[[#This Row],[Loss]]^Table1[[#This Row],[θ]]</f>
        <v>180</v>
      </c>
      <c r="AL326" s="2">
        <f>Table1[[#This Row],[v_n_w_g]]-Table1[[#This Row],[v_n_w_l]]</f>
        <v>0</v>
      </c>
      <c r="AM326" s="2">
        <f>IF(Table1[[#This Row],[diff_v]]&gt;=1,1,0)</f>
        <v>0</v>
      </c>
    </row>
    <row r="327" spans="1:39" hidden="1" x14ac:dyDescent="0.3">
      <c r="A327">
        <v>60</v>
      </c>
      <c r="B327" t="s">
        <v>44</v>
      </c>
      <c r="C327" s="22">
        <f>VLOOKUP(Table1[[#This Row],[Subject]],'Subject Profile'!$A$2:$E$8,4,FALSE)</f>
        <v>1</v>
      </c>
      <c r="D327" s="22">
        <f>VLOOKUP(Table1[[#This Row],[Subject]],'Subject Profile'!$A$2:$E$8,5,FALSE)</f>
        <v>-2</v>
      </c>
      <c r="E327" t="s">
        <v>108</v>
      </c>
      <c r="F327" t="s">
        <v>80</v>
      </c>
      <c r="G327" t="s">
        <v>5</v>
      </c>
      <c r="H327">
        <f>IF(Table1[[#This Row],[decision]]="accept",1,0)</f>
        <v>0</v>
      </c>
      <c r="I327">
        <v>0</v>
      </c>
      <c r="J327">
        <v>-290</v>
      </c>
      <c r="K327">
        <v>1664339663</v>
      </c>
      <c r="L327">
        <v>8</v>
      </c>
      <c r="M327" t="str">
        <f>VLOOKUP($F327,Experiment!$A$2:$U$90,MATCH(Results!M$1,Experiment!$A$1:$U$1,0)+1,FALSE)</f>
        <v>G</v>
      </c>
      <c r="N327">
        <f>IF(Table1[[#This Row],[Impact]]="I",0,1)</f>
        <v>1</v>
      </c>
      <c r="O327" s="2">
        <f>VLOOKUP($F327,Experiment!$A$2:$U$90,MATCH(Results!O$1,Experiment!$A$1:$U$1,0),FALSE)</f>
        <v>-90</v>
      </c>
      <c r="P327" s="3">
        <f>VLOOKUP($F327,Experiment!$A$2:$U$90,MATCH(Results!P$1,Experiment!$A$1:$U$1,0),FALSE)</f>
        <v>0.5</v>
      </c>
      <c r="Q327" s="2">
        <f>VLOOKUP($F327,Experiment!$A$2:$U$90,MATCH(Results!Q$1,Experiment!$A$1:$U$1,0),FALSE)</f>
        <v>80</v>
      </c>
      <c r="R327" s="3">
        <f>VLOOKUP($F327,Experiment!$A$2:$U$90,MATCH(Results!R$1,Experiment!$A$1:$U$1,0),FALSE)</f>
        <v>0.5</v>
      </c>
      <c r="S327" s="2">
        <f>VLOOKUP($F327,Experiment!$A$2:$U$90,MATCH(Results!S$1,Experiment!$A$1:$U$1,0),FALSE)</f>
        <v>-5</v>
      </c>
      <c r="T327" s="2">
        <f>VLOOKUP($F327,Experiment!$A$2:$U$90,MATCH(Results!T$1,Experiment!$A$1:$U$1,0),FALSE)</f>
        <v>7225</v>
      </c>
      <c r="U327" s="2">
        <f>VLOOKUP($F327,Experiment!$A$2:$U$90,MATCH(Results!U$1,Experiment!$A$1:$U$1,0),FALSE)</f>
        <v>85</v>
      </c>
      <c r="V327" s="2">
        <f>VLOOKUP($F327,Experiment!$A$2:$U$90,MATCH(Results!V$1,Experiment!$A$1:$U$1,0),FALSE)</f>
        <v>4</v>
      </c>
      <c r="W327" s="3">
        <f>VLOOKUP($F327,Experiment!$A$2:$U$90,MATCH(Results!W$1,Experiment!$A$1:$U$1,0),FALSE)</f>
        <v>0.25</v>
      </c>
      <c r="X327" s="3">
        <f>VLOOKUP($F327,Experiment!$A$2:$U$90,MATCH(Results!X$1,Experiment!$A$1:$U$1,0),FALSE)</f>
        <v>0.75</v>
      </c>
      <c r="Y327" s="2">
        <f>VLOOKUP($F327,Experiment!$A$2:$U$90,MATCH(Results!Y$1,Experiment!$A$1:$U$1,0),FALSE)</f>
        <v>1</v>
      </c>
      <c r="Z327" s="3">
        <f>VLOOKUP($F327,Experiment!$A$2:$U$90,MATCH(Results!Z$1,Experiment!$A$1:$U$1,0),FALSE)</f>
        <v>0.25</v>
      </c>
      <c r="AA327" s="3">
        <f>VLOOKUP($F327,Experiment!$A$2:$U$90,MATCH(Results!AA$1,Experiment!$A$1:$U$1,0),FALSE)</f>
        <v>0.5</v>
      </c>
      <c r="AB327" s="3">
        <f>VLOOKUP($F327,Experiment!$A$2:$U$90,MATCH(Results!AB$1,Experiment!$A$1:$U$1,0),FALSE)</f>
        <v>0.375</v>
      </c>
      <c r="AC327" s="3">
        <f>VLOOKUP($F327,Experiment!$A$2:$U$90,MATCH(Results!AC$1,Experiment!$A$1:$U$1,0),FALSE)</f>
        <v>0.625</v>
      </c>
      <c r="AD327" s="2">
        <f>VLOOKUP($F327,Experiment!$A$2:$U$90,MATCH(Results!AD$1,Experiment!$A$1:$U$1,0),FALSE)</f>
        <v>16.25</v>
      </c>
      <c r="AE327" s="2">
        <f>VLOOKUP($F327,Experiment!$A$2:$U$90,MATCH(Results!AE$1,Experiment!$A$1:$U$1,0),FALSE)</f>
        <v>6773.4375</v>
      </c>
      <c r="AF327" s="2">
        <f>VLOOKUP($F327,Experiment!$A$2:$U$90,MATCH(Results!AF$1,Experiment!$A$1:$U$1,0),FALSE)</f>
        <v>82.300896106907615</v>
      </c>
      <c r="AG327" s="3">
        <f>VLOOKUP($F327,Experiment!$A$2:$W$90,MATCH(Results!AG$1,Experiment!$A$1:$W$1,0),FALSE)</f>
        <v>1</v>
      </c>
      <c r="AH327" s="3">
        <f>VLOOKUP($F327,Experiment!$A$2:$W$90,MATCH(Results!AH$1,Experiment!$A$1:$W$1,0),FALSE)</f>
        <v>0.625</v>
      </c>
      <c r="AI327" s="3">
        <f>VLOOKUP($F327,Experiment!$A$2:$X$90,MATCH(Results!AI$1,Experiment!$A$1:$X$1,0),FALSE)</f>
        <v>0.375</v>
      </c>
      <c r="AJ327" s="2">
        <f>Table1[[#This Row],[Gain]]^Table1[[#This Row],[θ]]</f>
        <v>80</v>
      </c>
      <c r="AK327" s="2">
        <f>-Table1[[#This Row],[λ]]*-Table1[[#This Row],[Loss]]^Table1[[#This Row],[θ]]</f>
        <v>180</v>
      </c>
      <c r="AL327" s="2">
        <f>Table1[[#This Row],[v_n_w_g]]-Table1[[#This Row],[v_n_w_l]]</f>
        <v>-100</v>
      </c>
      <c r="AM327" s="2">
        <f>IF(Table1[[#This Row],[diff_v]]&gt;=1,1,0)</f>
        <v>0</v>
      </c>
    </row>
    <row r="328" spans="1:39" hidden="1" x14ac:dyDescent="0.3">
      <c r="A328">
        <v>61</v>
      </c>
      <c r="B328" t="s">
        <v>44</v>
      </c>
      <c r="C328" s="22">
        <f>VLOOKUP(Table1[[#This Row],[Subject]],'Subject Profile'!$A$2:$E$8,4,FALSE)</f>
        <v>1</v>
      </c>
      <c r="D328" s="22">
        <f>VLOOKUP(Table1[[#This Row],[Subject]],'Subject Profile'!$A$2:$E$8,5,FALSE)</f>
        <v>-2</v>
      </c>
      <c r="E328" t="s">
        <v>108</v>
      </c>
      <c r="F328" t="s">
        <v>83</v>
      </c>
      <c r="G328" t="s">
        <v>5</v>
      </c>
      <c r="H328">
        <f>IF(Table1[[#This Row],[decision]]="accept",1,0)</f>
        <v>0</v>
      </c>
      <c r="I328">
        <v>0</v>
      </c>
      <c r="J328">
        <v>-290</v>
      </c>
      <c r="K328">
        <v>1664339685</v>
      </c>
      <c r="L328">
        <v>22</v>
      </c>
      <c r="M328" t="str">
        <f>VLOOKUP($F328,Experiment!$A$2:$U$90,MATCH(Results!M$1,Experiment!$A$1:$U$1,0)+1,FALSE)</f>
        <v>I</v>
      </c>
      <c r="N328">
        <f>IF(Table1[[#This Row],[Impact]]="I",0,1)</f>
        <v>0</v>
      </c>
      <c r="O328" s="2">
        <f>VLOOKUP($F328,Experiment!$A$2:$U$90,MATCH(Results!O$1,Experiment!$A$1:$U$1,0),FALSE)</f>
        <v>-50</v>
      </c>
      <c r="P328" s="3">
        <f>VLOOKUP($F328,Experiment!$A$2:$U$90,MATCH(Results!P$1,Experiment!$A$1:$U$1,0),FALSE)</f>
        <v>0.5</v>
      </c>
      <c r="Q328" s="2">
        <f>VLOOKUP($F328,Experiment!$A$2:$U$90,MATCH(Results!Q$1,Experiment!$A$1:$U$1,0),FALSE)</f>
        <v>40</v>
      </c>
      <c r="R328" s="3">
        <f>VLOOKUP($F328,Experiment!$A$2:$U$90,MATCH(Results!R$1,Experiment!$A$1:$U$1,0),FALSE)</f>
        <v>0.5</v>
      </c>
      <c r="S328" s="2">
        <f>VLOOKUP($F328,Experiment!$A$2:$U$90,MATCH(Results!S$1,Experiment!$A$1:$U$1,0),FALSE)</f>
        <v>-5</v>
      </c>
      <c r="T328" s="2">
        <f>VLOOKUP($F328,Experiment!$A$2:$U$90,MATCH(Results!T$1,Experiment!$A$1:$U$1,0),FALSE)</f>
        <v>2025</v>
      </c>
      <c r="U328" s="2">
        <f>VLOOKUP($F328,Experiment!$A$2:$U$90,MATCH(Results!U$1,Experiment!$A$1:$U$1,0),FALSE)</f>
        <v>45</v>
      </c>
      <c r="V328" s="2">
        <f>VLOOKUP($F328,Experiment!$A$2:$U$90,MATCH(Results!V$1,Experiment!$A$1:$U$1,0),FALSE)</f>
        <v>2</v>
      </c>
      <c r="W328" s="3">
        <f>VLOOKUP($F328,Experiment!$A$2:$U$90,MATCH(Results!W$1,Experiment!$A$1:$U$1,0),FALSE)</f>
        <v>0.25</v>
      </c>
      <c r="X328" s="3">
        <f>VLOOKUP($F328,Experiment!$A$2:$U$90,MATCH(Results!X$1,Experiment!$A$1:$U$1,0),FALSE)</f>
        <v>0.75</v>
      </c>
      <c r="Y328" s="2">
        <f>VLOOKUP($F328,Experiment!$A$2:$U$90,MATCH(Results!Y$1,Experiment!$A$1:$U$1,0),FALSE)</f>
        <v>2</v>
      </c>
      <c r="Z328" s="3">
        <f>VLOOKUP($F328,Experiment!$A$2:$U$90,MATCH(Results!Z$1,Experiment!$A$1:$U$1,0),FALSE)</f>
        <v>0.5</v>
      </c>
      <c r="AA328" s="3">
        <f>VLOOKUP($F328,Experiment!$A$2:$U$90,MATCH(Results!AA$1,Experiment!$A$1:$U$1,0),FALSE)</f>
        <v>0.25</v>
      </c>
      <c r="AB328" s="3">
        <f>VLOOKUP($F328,Experiment!$A$2:$U$90,MATCH(Results!AB$1,Experiment!$A$1:$U$1,0),FALSE)</f>
        <v>0.625</v>
      </c>
      <c r="AC328" s="3">
        <f>VLOOKUP($F328,Experiment!$A$2:$U$90,MATCH(Results!AC$1,Experiment!$A$1:$U$1,0),FALSE)</f>
        <v>0.375</v>
      </c>
      <c r="AD328" s="2">
        <f>VLOOKUP($F328,Experiment!$A$2:$U$90,MATCH(Results!AD$1,Experiment!$A$1:$U$1,0),FALSE)</f>
        <v>-16.25</v>
      </c>
      <c r="AE328" s="2">
        <f>VLOOKUP($F328,Experiment!$A$2:$U$90,MATCH(Results!AE$1,Experiment!$A$1:$U$1,0),FALSE)</f>
        <v>1898.4375</v>
      </c>
      <c r="AF328" s="2">
        <f>VLOOKUP($F328,Experiment!$A$2:$U$90,MATCH(Results!AF$1,Experiment!$A$1:$U$1,0),FALSE)</f>
        <v>43.571062644833439</v>
      </c>
      <c r="AG328" s="3">
        <f>VLOOKUP($F328,Experiment!$A$2:$W$90,MATCH(Results!AG$1,Experiment!$A$1:$W$1,0),FALSE)</f>
        <v>0.82730419370997643</v>
      </c>
      <c r="AH328" s="3">
        <f>VLOOKUP($F328,Experiment!$A$2:$W$90,MATCH(Results!AH$1,Experiment!$A$1:$W$1,0),FALSE)</f>
        <v>0.38648875795104182</v>
      </c>
      <c r="AI328" s="3">
        <f>VLOOKUP($F328,Experiment!$A$2:$X$90,MATCH(Results!AI$1,Experiment!$A$1:$X$1,0),FALSE)</f>
        <v>0.61351124204895813</v>
      </c>
      <c r="AJ328" s="2">
        <f>Table1[[#This Row],[Gain]]^Table1[[#This Row],[θ]]</f>
        <v>40</v>
      </c>
      <c r="AK328" s="2">
        <f>-Table1[[#This Row],[λ]]*-Table1[[#This Row],[Loss]]^Table1[[#This Row],[θ]]</f>
        <v>100</v>
      </c>
      <c r="AL328" s="2">
        <f>Table1[[#This Row],[v_n_w_g]]-Table1[[#This Row],[v_n_w_l]]</f>
        <v>-60</v>
      </c>
      <c r="AM328" s="2">
        <f>IF(Table1[[#This Row],[diff_v]]&gt;=1,1,0)</f>
        <v>0</v>
      </c>
    </row>
    <row r="329" spans="1:39" hidden="1" x14ac:dyDescent="0.3">
      <c r="A329">
        <v>62</v>
      </c>
      <c r="B329" t="s">
        <v>44</v>
      </c>
      <c r="C329" s="22">
        <f>VLOOKUP(Table1[[#This Row],[Subject]],'Subject Profile'!$A$2:$E$8,4,FALSE)</f>
        <v>1</v>
      </c>
      <c r="D329" s="22">
        <f>VLOOKUP(Table1[[#This Row],[Subject]],'Subject Profile'!$A$2:$E$8,5,FALSE)</f>
        <v>-2</v>
      </c>
      <c r="E329" t="s">
        <v>108</v>
      </c>
      <c r="F329" t="s">
        <v>105</v>
      </c>
      <c r="G329" t="s">
        <v>5</v>
      </c>
      <c r="H329">
        <f>IF(Table1[[#This Row],[decision]]="accept",1,0)</f>
        <v>0</v>
      </c>
      <c r="I329">
        <v>0</v>
      </c>
      <c r="J329">
        <v>-290</v>
      </c>
      <c r="K329">
        <v>1664339692</v>
      </c>
      <c r="L329">
        <v>7</v>
      </c>
      <c r="M329" t="str">
        <f>VLOOKUP($F329,Experiment!$A$2:$U$90,MATCH(Results!M$1,Experiment!$A$1:$U$1,0)+1,FALSE)</f>
        <v>G</v>
      </c>
      <c r="N329">
        <f>IF(Table1[[#This Row],[Impact]]="I",0,1)</f>
        <v>1</v>
      </c>
      <c r="O329" s="2">
        <f>VLOOKUP($F329,Experiment!$A$2:$U$90,MATCH(Results!O$1,Experiment!$A$1:$U$1,0),FALSE)</f>
        <v>-50</v>
      </c>
      <c r="P329" s="3">
        <f>VLOOKUP($F329,Experiment!$A$2:$U$90,MATCH(Results!P$1,Experiment!$A$1:$U$1,0),FALSE)</f>
        <v>0.5</v>
      </c>
      <c r="Q329" s="2">
        <f>VLOOKUP($F329,Experiment!$A$2:$U$90,MATCH(Results!Q$1,Experiment!$A$1:$U$1,0),FALSE)</f>
        <v>40</v>
      </c>
      <c r="R329" s="3">
        <f>VLOOKUP($F329,Experiment!$A$2:$U$90,MATCH(Results!R$1,Experiment!$A$1:$U$1,0),FALSE)</f>
        <v>0.5</v>
      </c>
      <c r="S329" s="2">
        <f>VLOOKUP($F329,Experiment!$A$2:$U$90,MATCH(Results!S$1,Experiment!$A$1:$U$1,0),FALSE)</f>
        <v>-5</v>
      </c>
      <c r="T329" s="2">
        <f>VLOOKUP($F329,Experiment!$A$2:$U$90,MATCH(Results!T$1,Experiment!$A$1:$U$1,0),FALSE)</f>
        <v>2025</v>
      </c>
      <c r="U329" s="2">
        <f>VLOOKUP($F329,Experiment!$A$2:$U$90,MATCH(Results!U$1,Experiment!$A$1:$U$1,0),FALSE)</f>
        <v>45</v>
      </c>
      <c r="V329" s="2">
        <f>VLOOKUP($F329,Experiment!$A$2:$U$90,MATCH(Results!V$1,Experiment!$A$1:$U$1,0),FALSE)</f>
        <v>4</v>
      </c>
      <c r="W329" s="3">
        <f>VLOOKUP($F329,Experiment!$A$2:$U$90,MATCH(Results!W$1,Experiment!$A$1:$U$1,0),FALSE)</f>
        <v>0.25</v>
      </c>
      <c r="X329" s="3">
        <f>VLOOKUP($F329,Experiment!$A$2:$U$90,MATCH(Results!X$1,Experiment!$A$1:$U$1,0),FALSE)</f>
        <v>0.75</v>
      </c>
      <c r="Y329" s="2">
        <f>VLOOKUP($F329,Experiment!$A$2:$U$90,MATCH(Results!Y$1,Experiment!$A$1:$U$1,0),FALSE)</f>
        <v>1</v>
      </c>
      <c r="Z329" s="3">
        <f>VLOOKUP($F329,Experiment!$A$2:$U$90,MATCH(Results!Z$1,Experiment!$A$1:$U$1,0),FALSE)</f>
        <v>0.25</v>
      </c>
      <c r="AA329" s="3">
        <f>VLOOKUP($F329,Experiment!$A$2:$U$90,MATCH(Results!AA$1,Experiment!$A$1:$U$1,0),FALSE)</f>
        <v>0.5</v>
      </c>
      <c r="AB329" s="3">
        <f>VLOOKUP($F329,Experiment!$A$2:$U$90,MATCH(Results!AB$1,Experiment!$A$1:$U$1,0),FALSE)</f>
        <v>0.375</v>
      </c>
      <c r="AC329" s="3">
        <f>VLOOKUP($F329,Experiment!$A$2:$U$90,MATCH(Results!AC$1,Experiment!$A$1:$U$1,0),FALSE)</f>
        <v>0.625</v>
      </c>
      <c r="AD329" s="2">
        <f>VLOOKUP($F329,Experiment!$A$2:$U$90,MATCH(Results!AD$1,Experiment!$A$1:$U$1,0),FALSE)</f>
        <v>6.25</v>
      </c>
      <c r="AE329" s="2">
        <f>VLOOKUP($F329,Experiment!$A$2:$U$90,MATCH(Results!AE$1,Experiment!$A$1:$U$1,0),FALSE)</f>
        <v>1898.4375</v>
      </c>
      <c r="AF329" s="2">
        <f>VLOOKUP($F329,Experiment!$A$2:$U$90,MATCH(Results!AF$1,Experiment!$A$1:$U$1,0),FALSE)</f>
        <v>43.571062644833439</v>
      </c>
      <c r="AG329" s="3">
        <f>VLOOKUP($F329,Experiment!$A$2:$W$90,MATCH(Results!AG$1,Experiment!$A$1:$W$1,0),FALSE)</f>
        <v>1</v>
      </c>
      <c r="AH329" s="3">
        <f>VLOOKUP($F329,Experiment!$A$2:$W$90,MATCH(Results!AH$1,Experiment!$A$1:$W$1,0),FALSE)</f>
        <v>0.625</v>
      </c>
      <c r="AI329" s="3">
        <f>VLOOKUP($F329,Experiment!$A$2:$X$90,MATCH(Results!AI$1,Experiment!$A$1:$X$1,0),FALSE)</f>
        <v>0.375</v>
      </c>
      <c r="AJ329" s="2">
        <f>Table1[[#This Row],[Gain]]^Table1[[#This Row],[θ]]</f>
        <v>40</v>
      </c>
      <c r="AK329" s="2">
        <f>-Table1[[#This Row],[λ]]*-Table1[[#This Row],[Loss]]^Table1[[#This Row],[θ]]</f>
        <v>100</v>
      </c>
      <c r="AL329" s="2">
        <f>Table1[[#This Row],[v_n_w_g]]-Table1[[#This Row],[v_n_w_l]]</f>
        <v>-60</v>
      </c>
      <c r="AM329" s="2">
        <f>IF(Table1[[#This Row],[diff_v]]&gt;=1,1,0)</f>
        <v>0</v>
      </c>
    </row>
    <row r="330" spans="1:39" hidden="1" x14ac:dyDescent="0.3">
      <c r="A330">
        <v>63</v>
      </c>
      <c r="B330" t="s">
        <v>44</v>
      </c>
      <c r="C330" s="22">
        <f>VLOOKUP(Table1[[#This Row],[Subject]],'Subject Profile'!$A$2:$E$8,4,FALSE)</f>
        <v>1</v>
      </c>
      <c r="D330" s="22">
        <f>VLOOKUP(Table1[[#This Row],[Subject]],'Subject Profile'!$A$2:$E$8,5,FALSE)</f>
        <v>-2</v>
      </c>
      <c r="E330" t="s">
        <v>108</v>
      </c>
      <c r="F330" t="s">
        <v>86</v>
      </c>
      <c r="G330" t="s">
        <v>7</v>
      </c>
      <c r="H330">
        <f>IF(Table1[[#This Row],[decision]]="accept",1,0)</f>
        <v>1</v>
      </c>
      <c r="I330">
        <v>-50</v>
      </c>
      <c r="J330">
        <v>-340</v>
      </c>
      <c r="K330">
        <v>1664339704</v>
      </c>
      <c r="L330">
        <v>12</v>
      </c>
      <c r="M330" t="str">
        <f>VLOOKUP($F330,Experiment!$A$2:$U$90,MATCH(Results!M$1,Experiment!$A$1:$U$1,0)+1,FALSE)</f>
        <v>I</v>
      </c>
      <c r="N330">
        <f>IF(Table1[[#This Row],[Impact]]="I",0,1)</f>
        <v>0</v>
      </c>
      <c r="O330" s="2">
        <f>VLOOKUP($F330,Experiment!$A$2:$U$90,MATCH(Results!O$1,Experiment!$A$1:$U$1,0),FALSE)</f>
        <v>-50</v>
      </c>
      <c r="P330" s="3">
        <f>VLOOKUP($F330,Experiment!$A$2:$U$90,MATCH(Results!P$1,Experiment!$A$1:$U$1,0),FALSE)</f>
        <v>0.5</v>
      </c>
      <c r="Q330" s="2">
        <f>VLOOKUP($F330,Experiment!$A$2:$U$90,MATCH(Results!Q$1,Experiment!$A$1:$U$1,0),FALSE)</f>
        <v>70</v>
      </c>
      <c r="R330" s="3">
        <f>VLOOKUP($F330,Experiment!$A$2:$U$90,MATCH(Results!R$1,Experiment!$A$1:$U$1,0),FALSE)</f>
        <v>0.5</v>
      </c>
      <c r="S330" s="2">
        <f>VLOOKUP($F330,Experiment!$A$2:$U$90,MATCH(Results!S$1,Experiment!$A$1:$U$1,0),FALSE)</f>
        <v>10</v>
      </c>
      <c r="T330" s="2">
        <f>VLOOKUP($F330,Experiment!$A$2:$U$90,MATCH(Results!T$1,Experiment!$A$1:$U$1,0),FALSE)</f>
        <v>3600</v>
      </c>
      <c r="U330" s="2">
        <f>VLOOKUP($F330,Experiment!$A$2:$U$90,MATCH(Results!U$1,Experiment!$A$1:$U$1,0),FALSE)</f>
        <v>60</v>
      </c>
      <c r="V330" s="2">
        <f>VLOOKUP($F330,Experiment!$A$2:$U$90,MATCH(Results!V$1,Experiment!$A$1:$U$1,0),FALSE)</f>
        <v>4</v>
      </c>
      <c r="W330" s="3">
        <f>VLOOKUP($F330,Experiment!$A$2:$U$90,MATCH(Results!W$1,Experiment!$A$1:$U$1,0),FALSE)</f>
        <v>0.25</v>
      </c>
      <c r="X330" s="3">
        <f>VLOOKUP($F330,Experiment!$A$2:$U$90,MATCH(Results!X$1,Experiment!$A$1:$U$1,0),FALSE)</f>
        <v>0.75</v>
      </c>
      <c r="Y330" s="2">
        <f>VLOOKUP($F330,Experiment!$A$2:$U$90,MATCH(Results!Y$1,Experiment!$A$1:$U$1,0),FALSE)</f>
        <v>2</v>
      </c>
      <c r="Z330" s="3">
        <f>VLOOKUP($F330,Experiment!$A$2:$U$90,MATCH(Results!Z$1,Experiment!$A$1:$U$1,0),FALSE)</f>
        <v>0.5</v>
      </c>
      <c r="AA330" s="3">
        <f>VLOOKUP($F330,Experiment!$A$2:$U$90,MATCH(Results!AA$1,Experiment!$A$1:$U$1,0),FALSE)</f>
        <v>0.25</v>
      </c>
      <c r="AB330" s="3">
        <f>VLOOKUP($F330,Experiment!$A$2:$U$90,MATCH(Results!AB$1,Experiment!$A$1:$U$1,0),FALSE)</f>
        <v>0.625</v>
      </c>
      <c r="AC330" s="3">
        <f>VLOOKUP($F330,Experiment!$A$2:$U$90,MATCH(Results!AC$1,Experiment!$A$1:$U$1,0),FALSE)</f>
        <v>0.375</v>
      </c>
      <c r="AD330" s="2">
        <f>VLOOKUP($F330,Experiment!$A$2:$U$90,MATCH(Results!AD$1,Experiment!$A$1:$U$1,0),FALSE)</f>
        <v>-5</v>
      </c>
      <c r="AE330" s="2">
        <f>VLOOKUP($F330,Experiment!$A$2:$U$90,MATCH(Results!AE$1,Experiment!$A$1:$U$1,0),FALSE)</f>
        <v>3375</v>
      </c>
      <c r="AF330" s="2">
        <f>VLOOKUP($F330,Experiment!$A$2:$U$90,MATCH(Results!AF$1,Experiment!$A$1:$U$1,0),FALSE)</f>
        <v>58.094750193111253</v>
      </c>
      <c r="AG330" s="3">
        <f>VLOOKUP($F330,Experiment!$A$2:$W$90,MATCH(Results!AG$1,Experiment!$A$1:$W$1,0),FALSE)</f>
        <v>0.82730419370997643</v>
      </c>
      <c r="AH330" s="3">
        <f>VLOOKUP($F330,Experiment!$A$2:$W$90,MATCH(Results!AH$1,Experiment!$A$1:$W$1,0),FALSE)</f>
        <v>0.38648875795104182</v>
      </c>
      <c r="AI330" s="3">
        <f>VLOOKUP($F330,Experiment!$A$2:$X$90,MATCH(Results!AI$1,Experiment!$A$1:$X$1,0),FALSE)</f>
        <v>0.61351124204895813</v>
      </c>
      <c r="AJ330" s="2">
        <f>Table1[[#This Row],[Gain]]^Table1[[#This Row],[θ]]</f>
        <v>70</v>
      </c>
      <c r="AK330" s="2">
        <f>-Table1[[#This Row],[λ]]*-Table1[[#This Row],[Loss]]^Table1[[#This Row],[θ]]</f>
        <v>100</v>
      </c>
      <c r="AL330" s="2">
        <f>Table1[[#This Row],[v_n_w_g]]-Table1[[#This Row],[v_n_w_l]]</f>
        <v>-30</v>
      </c>
      <c r="AM330" s="2">
        <f>IF(Table1[[#This Row],[diff_v]]&gt;=1,1,0)</f>
        <v>0</v>
      </c>
    </row>
    <row r="331" spans="1:39" hidden="1" x14ac:dyDescent="0.3">
      <c r="A331">
        <v>64</v>
      </c>
      <c r="B331" t="s">
        <v>44</v>
      </c>
      <c r="C331" s="22">
        <f>VLOOKUP(Table1[[#This Row],[Subject]],'Subject Profile'!$A$2:$E$8,4,FALSE)</f>
        <v>1</v>
      </c>
      <c r="D331" s="22">
        <f>VLOOKUP(Table1[[#This Row],[Subject]],'Subject Profile'!$A$2:$E$8,5,FALSE)</f>
        <v>-2</v>
      </c>
      <c r="E331" t="s">
        <v>108</v>
      </c>
      <c r="F331" t="s">
        <v>55</v>
      </c>
      <c r="G331" t="s">
        <v>56</v>
      </c>
      <c r="H331">
        <f>IF(Table1[[#This Row],[decision]]="accept",1,0)</f>
        <v>0</v>
      </c>
      <c r="I331">
        <v>0</v>
      </c>
      <c r="J331">
        <v>-340</v>
      </c>
      <c r="K331">
        <v>1664339715</v>
      </c>
      <c r="L331">
        <v>11</v>
      </c>
      <c r="M331" t="str">
        <f>VLOOKUP($F331,Experiment!$A$2:$U$90,MATCH(Results!M$1,Experiment!$A$1:$U$1,0)+1,FALSE)</f>
        <v>R</v>
      </c>
      <c r="N331">
        <f>IF(Table1[[#This Row],[Impact]]="I",0,1)</f>
        <v>1</v>
      </c>
      <c r="O331" s="2">
        <f>VLOOKUP($F331,Experiment!$A$2:$U$90,MATCH(Results!O$1,Experiment!$A$1:$U$1,0),FALSE)</f>
        <v>0</v>
      </c>
      <c r="P331" s="3">
        <f>VLOOKUP($F331,Experiment!$A$2:$U$90,MATCH(Results!P$1,Experiment!$A$1:$U$1,0),FALSE)</f>
        <v>0</v>
      </c>
      <c r="Q331" s="2">
        <f>VLOOKUP($F331,Experiment!$A$2:$U$90,MATCH(Results!Q$1,Experiment!$A$1:$U$1,0),FALSE)</f>
        <v>0</v>
      </c>
      <c r="R331" s="3">
        <f>VLOOKUP($F331,Experiment!$A$2:$U$90,MATCH(Results!R$1,Experiment!$A$1:$U$1,0),FALSE)</f>
        <v>0</v>
      </c>
      <c r="S331" s="2">
        <f>VLOOKUP($F331,Experiment!$A$2:$U$90,MATCH(Results!S$1,Experiment!$A$1:$U$1,0),FALSE)</f>
        <v>0</v>
      </c>
      <c r="T331" s="2">
        <f>VLOOKUP($F331,Experiment!$A$2:$U$90,MATCH(Results!T$1,Experiment!$A$1:$U$1,0),FALSE)</f>
        <v>0</v>
      </c>
      <c r="U331" s="2">
        <f>VLOOKUP($F331,Experiment!$A$2:$U$90,MATCH(Results!U$1,Experiment!$A$1:$U$1,0),FALSE)</f>
        <v>0</v>
      </c>
      <c r="V331" s="2">
        <f>VLOOKUP($F331,Experiment!$A$2:$U$90,MATCH(Results!V$1,Experiment!$A$1:$U$1,0),FALSE)</f>
        <v>0</v>
      </c>
      <c r="W331" s="3">
        <f>VLOOKUP($F331,Experiment!$A$2:$U$90,MATCH(Results!W$1,Experiment!$A$1:$U$1,0),FALSE)</f>
        <v>0</v>
      </c>
      <c r="X331" s="3">
        <f>VLOOKUP($F331,Experiment!$A$2:$U$90,MATCH(Results!X$1,Experiment!$A$1:$U$1,0),FALSE)</f>
        <v>0</v>
      </c>
      <c r="Y331" s="2">
        <f>VLOOKUP($F331,Experiment!$A$2:$U$90,MATCH(Results!Y$1,Experiment!$A$1:$U$1,0),FALSE)</f>
        <v>0</v>
      </c>
      <c r="Z331" s="3">
        <f>VLOOKUP($F331,Experiment!$A$2:$U$90,MATCH(Results!Z$1,Experiment!$A$1:$U$1,0),FALSE)</f>
        <v>0</v>
      </c>
      <c r="AA331" s="3">
        <f>VLOOKUP($F331,Experiment!$A$2:$U$90,MATCH(Results!AA$1,Experiment!$A$1:$U$1,0),FALSE)</f>
        <v>0</v>
      </c>
      <c r="AB331" s="3">
        <f>VLOOKUP($F331,Experiment!$A$2:$U$90,MATCH(Results!AB$1,Experiment!$A$1:$U$1,0),FALSE)</f>
        <v>0</v>
      </c>
      <c r="AC331" s="3">
        <f>VLOOKUP($F331,Experiment!$A$2:$U$90,MATCH(Results!AC$1,Experiment!$A$1:$U$1,0),FALSE)</f>
        <v>0</v>
      </c>
      <c r="AD331" s="2">
        <f>VLOOKUP($F331,Experiment!$A$2:$U$90,MATCH(Results!AD$1,Experiment!$A$1:$U$1,0),FALSE)</f>
        <v>0</v>
      </c>
      <c r="AE331" s="2">
        <f>VLOOKUP($F331,Experiment!$A$2:$U$90,MATCH(Results!AE$1,Experiment!$A$1:$U$1,0),FALSE)</f>
        <v>0</v>
      </c>
      <c r="AF331" s="2">
        <f>VLOOKUP($F331,Experiment!$A$2:$U$90,MATCH(Results!AF$1,Experiment!$A$1:$U$1,0),FALSE)</f>
        <v>0</v>
      </c>
      <c r="AG331" s="2"/>
      <c r="AH331" s="3">
        <f>VLOOKUP($F331,Experiment!$A$2:$W$90,MATCH(Results!AH$1,Experiment!$A$1:$W$1,0),FALSE)</f>
        <v>0</v>
      </c>
      <c r="AI331" s="2">
        <f>VLOOKUP($F331,Experiment!$A$2:$X$90,MATCH(Results!AI$1,Experiment!$A$1:$X$1,0),FALSE)</f>
        <v>0</v>
      </c>
      <c r="AJ331" s="2">
        <f>Table1[[#This Row],[Gain]]^Table1[[#This Row],[θ]]</f>
        <v>0</v>
      </c>
      <c r="AK331" s="2">
        <f>-Table1[[#This Row],[λ]]*-Table1[[#This Row],[Loss]]^Table1[[#This Row],[θ]]</f>
        <v>0</v>
      </c>
      <c r="AL331" s="2">
        <f>Table1[[#This Row],[v_n_w_g]]-Table1[[#This Row],[v_n_w_l]]</f>
        <v>0</v>
      </c>
      <c r="AM331" s="2">
        <f>IF(Table1[[#This Row],[diff_v]]&gt;=1,1,0)</f>
        <v>0</v>
      </c>
    </row>
    <row r="332" spans="1:39" hidden="1" x14ac:dyDescent="0.3">
      <c r="A332">
        <v>0</v>
      </c>
      <c r="B332" t="s">
        <v>44</v>
      </c>
      <c r="C332" s="22">
        <f>VLOOKUP(Table1[[#This Row],[Subject]],'Subject Profile'!$A$2:$E$8,4,FALSE)</f>
        <v>1</v>
      </c>
      <c r="D332" s="22">
        <f>VLOOKUP(Table1[[#This Row],[Subject]],'Subject Profile'!$A$2:$E$8,5,FALSE)</f>
        <v>-2</v>
      </c>
      <c r="E332" t="s">
        <v>109</v>
      </c>
      <c r="F332" t="s">
        <v>101</v>
      </c>
      <c r="G332" t="s">
        <v>5</v>
      </c>
      <c r="H332">
        <f>IF(Table1[[#This Row],[decision]]="accept",1,0)</f>
        <v>0</v>
      </c>
      <c r="I332">
        <v>0</v>
      </c>
      <c r="J332">
        <v>200</v>
      </c>
      <c r="K332">
        <v>1664339817</v>
      </c>
      <c r="L332" t="s">
        <v>136</v>
      </c>
      <c r="M332" t="str">
        <f>VLOOKUP($F332,Experiment!$A$2:$U$90,MATCH(Results!M$1,Experiment!$A$1:$U$1,0)+1,FALSE)</f>
        <v>G</v>
      </c>
      <c r="N332">
        <f>IF(Table1[[#This Row],[Impact]]="I",0,1)</f>
        <v>1</v>
      </c>
      <c r="O332" s="2">
        <f>VLOOKUP($F332,Experiment!$A$2:$U$90,MATCH(Results!O$1,Experiment!$A$1:$U$1,0),FALSE)</f>
        <v>-90</v>
      </c>
      <c r="P332" s="3">
        <f>VLOOKUP($F332,Experiment!$A$2:$U$90,MATCH(Results!P$1,Experiment!$A$1:$U$1,0),FALSE)</f>
        <v>0.5</v>
      </c>
      <c r="Q332" s="2">
        <f>VLOOKUP($F332,Experiment!$A$2:$U$90,MATCH(Results!Q$1,Experiment!$A$1:$U$1,0),FALSE)</f>
        <v>100</v>
      </c>
      <c r="R332" s="3">
        <f>VLOOKUP($F332,Experiment!$A$2:$U$90,MATCH(Results!R$1,Experiment!$A$1:$U$1,0),FALSE)</f>
        <v>0.5</v>
      </c>
      <c r="S332" s="2">
        <f>VLOOKUP($F332,Experiment!$A$2:$U$90,MATCH(Results!S$1,Experiment!$A$1:$U$1,0),FALSE)</f>
        <v>5</v>
      </c>
      <c r="T332" s="2">
        <f>VLOOKUP($F332,Experiment!$A$2:$U$90,MATCH(Results!T$1,Experiment!$A$1:$U$1,0),FALSE)</f>
        <v>9025</v>
      </c>
      <c r="U332" s="2">
        <f>VLOOKUP($F332,Experiment!$A$2:$U$90,MATCH(Results!U$1,Experiment!$A$1:$U$1,0),FALSE)</f>
        <v>95</v>
      </c>
      <c r="V332" s="2">
        <f>VLOOKUP($F332,Experiment!$A$2:$U$90,MATCH(Results!V$1,Experiment!$A$1:$U$1,0),FALSE)</f>
        <v>2</v>
      </c>
      <c r="W332" s="3">
        <f>VLOOKUP($F332,Experiment!$A$2:$U$90,MATCH(Results!W$1,Experiment!$A$1:$U$1,0),FALSE)</f>
        <v>0.25</v>
      </c>
      <c r="X332" s="3">
        <f>VLOOKUP($F332,Experiment!$A$2:$U$90,MATCH(Results!X$1,Experiment!$A$1:$U$1,0),FALSE)</f>
        <v>0.75</v>
      </c>
      <c r="Y332" s="2">
        <f>VLOOKUP($F332,Experiment!$A$2:$U$90,MATCH(Results!Y$1,Experiment!$A$1:$U$1,0),FALSE)</f>
        <v>2</v>
      </c>
      <c r="Z332" s="3">
        <f>VLOOKUP($F332,Experiment!$A$2:$U$90,MATCH(Results!Z$1,Experiment!$A$1:$U$1,0),FALSE)</f>
        <v>0.5</v>
      </c>
      <c r="AA332" s="3">
        <f>VLOOKUP($F332,Experiment!$A$2:$U$90,MATCH(Results!AA$1,Experiment!$A$1:$U$1,0),FALSE)</f>
        <v>0.25</v>
      </c>
      <c r="AB332" s="3">
        <f>VLOOKUP($F332,Experiment!$A$2:$U$90,MATCH(Results!AB$1,Experiment!$A$1:$U$1,0),FALSE)</f>
        <v>0.625</v>
      </c>
      <c r="AC332" s="3">
        <f>VLOOKUP($F332,Experiment!$A$2:$U$90,MATCH(Results!AC$1,Experiment!$A$1:$U$1,0),FALSE)</f>
        <v>0.375</v>
      </c>
      <c r="AD332" s="2">
        <f>VLOOKUP($F332,Experiment!$A$2:$U$90,MATCH(Results!AD$1,Experiment!$A$1:$U$1,0),FALSE)</f>
        <v>-18.75</v>
      </c>
      <c r="AE332" s="2">
        <f>VLOOKUP($F332,Experiment!$A$2:$U$90,MATCH(Results!AE$1,Experiment!$A$1:$U$1,0),FALSE)</f>
        <v>8460.9375</v>
      </c>
      <c r="AF332" s="2">
        <f>VLOOKUP($F332,Experiment!$A$2:$U$90,MATCH(Results!AF$1,Experiment!$A$1:$U$1,0),FALSE)</f>
        <v>91.983354472426157</v>
      </c>
      <c r="AG332" s="3">
        <f>VLOOKUP($F332,Experiment!$A$2:$W$90,MATCH(Results!AG$1,Experiment!$A$1:$W$1,0),FALSE)</f>
        <v>0.82730419370997643</v>
      </c>
      <c r="AH332" s="3">
        <f>VLOOKUP($F332,Experiment!$A$2:$W$90,MATCH(Results!AH$1,Experiment!$A$1:$W$1,0),FALSE)</f>
        <v>0.38648875795104182</v>
      </c>
      <c r="AI332" s="3">
        <f>VLOOKUP($F332,Experiment!$A$2:$X$90,MATCH(Results!AI$1,Experiment!$A$1:$X$1,0),FALSE)</f>
        <v>0.61351124204895813</v>
      </c>
      <c r="AJ332" s="2">
        <f>Table1[[#This Row],[Gain]]^Table1[[#This Row],[θ]]</f>
        <v>100</v>
      </c>
      <c r="AK332" s="2">
        <f>-Table1[[#This Row],[λ]]*-Table1[[#This Row],[Loss]]^Table1[[#This Row],[θ]]</f>
        <v>180</v>
      </c>
      <c r="AL332" s="2">
        <f>Table1[[#This Row],[v_n_w_g]]-Table1[[#This Row],[v_n_w_l]]</f>
        <v>-80</v>
      </c>
      <c r="AM332" s="2">
        <f>IF(Table1[[#This Row],[diff_v]]&gt;=1,1,0)</f>
        <v>0</v>
      </c>
    </row>
    <row r="333" spans="1:39" hidden="1" x14ac:dyDescent="0.3">
      <c r="A333">
        <v>1</v>
      </c>
      <c r="B333" t="s">
        <v>44</v>
      </c>
      <c r="C333" s="22">
        <f>VLOOKUP(Table1[[#This Row],[Subject]],'Subject Profile'!$A$2:$E$8,4,FALSE)</f>
        <v>1</v>
      </c>
      <c r="D333" s="22">
        <f>VLOOKUP(Table1[[#This Row],[Subject]],'Subject Profile'!$A$2:$E$8,5,FALSE)</f>
        <v>-2</v>
      </c>
      <c r="E333" t="s">
        <v>109</v>
      </c>
      <c r="F333" t="s">
        <v>59</v>
      </c>
      <c r="G333" t="s">
        <v>7</v>
      </c>
      <c r="H333">
        <f>IF(Table1[[#This Row],[decision]]="accept",1,0)</f>
        <v>1</v>
      </c>
      <c r="I333">
        <v>10</v>
      </c>
      <c r="J333">
        <v>210</v>
      </c>
      <c r="K333">
        <v>1664339826</v>
      </c>
      <c r="L333">
        <v>9</v>
      </c>
      <c r="M333" t="str">
        <f>VLOOKUP($F333,Experiment!$A$2:$U$90,MATCH(Results!M$1,Experiment!$A$1:$U$1,0)+1,FALSE)</f>
        <v>G</v>
      </c>
      <c r="N333">
        <f>IF(Table1[[#This Row],[Impact]]="I",0,1)</f>
        <v>1</v>
      </c>
      <c r="O333" s="2">
        <f>VLOOKUP($F333,Experiment!$A$2:$U$90,MATCH(Results!O$1,Experiment!$A$1:$U$1,0),FALSE)</f>
        <v>0</v>
      </c>
      <c r="P333" s="3">
        <f>VLOOKUP($F333,Experiment!$A$2:$U$90,MATCH(Results!P$1,Experiment!$A$1:$U$1,0),FALSE)</f>
        <v>0.5</v>
      </c>
      <c r="Q333" s="2">
        <f>VLOOKUP($F333,Experiment!$A$2:$U$90,MATCH(Results!Q$1,Experiment!$A$1:$U$1,0),FALSE)</f>
        <v>10</v>
      </c>
      <c r="R333" s="3">
        <f>VLOOKUP($F333,Experiment!$A$2:$U$90,MATCH(Results!R$1,Experiment!$A$1:$U$1,0),FALSE)</f>
        <v>0.5</v>
      </c>
      <c r="S333" s="2">
        <f>VLOOKUP($F333,Experiment!$A$2:$U$90,MATCH(Results!S$1,Experiment!$A$1:$U$1,0),FALSE)</f>
        <v>5</v>
      </c>
      <c r="T333" s="2">
        <f>VLOOKUP($F333,Experiment!$A$2:$U$90,MATCH(Results!T$1,Experiment!$A$1:$U$1,0),FALSE)</f>
        <v>25</v>
      </c>
      <c r="U333" s="2">
        <f>VLOOKUP($F333,Experiment!$A$2:$U$90,MATCH(Results!U$1,Experiment!$A$1:$U$1,0),FALSE)</f>
        <v>5</v>
      </c>
      <c r="V333" s="2">
        <f>VLOOKUP($F333,Experiment!$A$2:$U$90,MATCH(Results!V$1,Experiment!$A$1:$U$1,0),FALSE)</f>
        <v>4</v>
      </c>
      <c r="W333" s="3">
        <f>VLOOKUP($F333,Experiment!$A$2:$U$90,MATCH(Results!W$1,Experiment!$A$1:$U$1,0),FALSE)</f>
        <v>0.75</v>
      </c>
      <c r="X333" s="3">
        <f>VLOOKUP($F333,Experiment!$A$2:$U$90,MATCH(Results!X$1,Experiment!$A$1:$U$1,0),FALSE)</f>
        <v>0.25</v>
      </c>
      <c r="Y333" s="2">
        <f>VLOOKUP($F333,Experiment!$A$2:$U$90,MATCH(Results!Y$1,Experiment!$A$1:$U$1,0),FALSE)</f>
        <v>1</v>
      </c>
      <c r="Z333" s="3">
        <f>VLOOKUP($F333,Experiment!$A$2:$U$90,MATCH(Results!Z$1,Experiment!$A$1:$U$1,0),FALSE)</f>
        <v>0.2</v>
      </c>
      <c r="AA333" s="3">
        <f>VLOOKUP($F333,Experiment!$A$2:$U$90,MATCH(Results!AA$1,Experiment!$A$1:$U$1,0),FALSE)</f>
        <v>4.9999999999999989E-2</v>
      </c>
      <c r="AB333" s="3">
        <f>VLOOKUP($F333,Experiment!$A$2:$U$90,MATCH(Results!AB$1,Experiment!$A$1:$U$1,0),FALSE)</f>
        <v>0.57499999999999996</v>
      </c>
      <c r="AC333" s="3">
        <f>VLOOKUP($F333,Experiment!$A$2:$U$90,MATCH(Results!AC$1,Experiment!$A$1:$U$1,0),FALSE)</f>
        <v>0.42500000000000004</v>
      </c>
      <c r="AD333" s="2">
        <f>VLOOKUP($F333,Experiment!$A$2:$U$90,MATCH(Results!AD$1,Experiment!$A$1:$U$1,0),FALSE)</f>
        <v>4.25</v>
      </c>
      <c r="AE333" s="2">
        <f>VLOOKUP($F333,Experiment!$A$2:$U$90,MATCH(Results!AE$1,Experiment!$A$1:$U$1,0),FALSE)</f>
        <v>24.4375</v>
      </c>
      <c r="AF333" s="2">
        <f>VLOOKUP($F333,Experiment!$A$2:$U$90,MATCH(Results!AF$1,Experiment!$A$1:$U$1,0),FALSE)</f>
        <v>4.9434299833212973</v>
      </c>
      <c r="AG333" s="3">
        <f>VLOOKUP($F333,Experiment!$A$2:$W$90,MATCH(Results!AG$1,Experiment!$A$1:$W$1,0),FALSE)</f>
        <v>0.89414323918902561</v>
      </c>
      <c r="AH333" s="3">
        <f>VLOOKUP($F333,Experiment!$A$2:$W$90,MATCH(Results!AH$1,Experiment!$A$1:$W$1,0),FALSE)</f>
        <v>0.42914847753168511</v>
      </c>
      <c r="AI333" s="3">
        <f>VLOOKUP($F333,Experiment!$A$2:$X$90,MATCH(Results!AI$1,Experiment!$A$1:$X$1,0),FALSE)</f>
        <v>0.57085152246831483</v>
      </c>
      <c r="AJ333" s="2">
        <f>Table1[[#This Row],[Gain]]^Table1[[#This Row],[θ]]</f>
        <v>10</v>
      </c>
      <c r="AK333" s="2">
        <f>-Table1[[#This Row],[λ]]*-Table1[[#This Row],[Loss]]^Table1[[#This Row],[θ]]</f>
        <v>0</v>
      </c>
      <c r="AL333" s="2">
        <f>Table1[[#This Row],[v_n_w_g]]-Table1[[#This Row],[v_n_w_l]]</f>
        <v>10</v>
      </c>
      <c r="AM333" s="2">
        <f>IF(Table1[[#This Row],[diff_v]]&gt;=1,1,0)</f>
        <v>1</v>
      </c>
    </row>
    <row r="334" spans="1:39" hidden="1" x14ac:dyDescent="0.3">
      <c r="A334">
        <v>2</v>
      </c>
      <c r="B334" t="s">
        <v>44</v>
      </c>
      <c r="C334" s="22">
        <f>VLOOKUP(Table1[[#This Row],[Subject]],'Subject Profile'!$A$2:$E$8,4,FALSE)</f>
        <v>1</v>
      </c>
      <c r="D334" s="22">
        <f>VLOOKUP(Table1[[#This Row],[Subject]],'Subject Profile'!$A$2:$E$8,5,FALSE)</f>
        <v>-2</v>
      </c>
      <c r="E334" t="s">
        <v>109</v>
      </c>
      <c r="F334" t="s">
        <v>76</v>
      </c>
      <c r="G334" t="s">
        <v>7</v>
      </c>
      <c r="H334">
        <f>IF(Table1[[#This Row],[decision]]="accept",1,0)</f>
        <v>1</v>
      </c>
      <c r="I334">
        <v>180</v>
      </c>
      <c r="J334">
        <v>390</v>
      </c>
      <c r="K334">
        <v>1664339844</v>
      </c>
      <c r="L334">
        <v>18</v>
      </c>
      <c r="M334" t="str">
        <f>VLOOKUP($F334,Experiment!$A$2:$U$90,MATCH(Results!M$1,Experiment!$A$1:$U$1,0)+1,FALSE)</f>
        <v>G</v>
      </c>
      <c r="N334">
        <f>IF(Table1[[#This Row],[Impact]]="I",0,1)</f>
        <v>1</v>
      </c>
      <c r="O334" s="2">
        <f>VLOOKUP($F334,Experiment!$A$2:$U$90,MATCH(Results!O$1,Experiment!$A$1:$U$1,0),FALSE)</f>
        <v>-90</v>
      </c>
      <c r="P334" s="3">
        <f>VLOOKUP($F334,Experiment!$A$2:$U$90,MATCH(Results!P$1,Experiment!$A$1:$U$1,0),FALSE)</f>
        <v>0.5</v>
      </c>
      <c r="Q334" s="2">
        <f>VLOOKUP($F334,Experiment!$A$2:$U$90,MATCH(Results!Q$1,Experiment!$A$1:$U$1,0),FALSE)</f>
        <v>180</v>
      </c>
      <c r="R334" s="3">
        <f>VLOOKUP($F334,Experiment!$A$2:$U$90,MATCH(Results!R$1,Experiment!$A$1:$U$1,0),FALSE)</f>
        <v>0.5</v>
      </c>
      <c r="S334" s="2">
        <f>VLOOKUP($F334,Experiment!$A$2:$U$90,MATCH(Results!S$1,Experiment!$A$1:$U$1,0),FALSE)</f>
        <v>45</v>
      </c>
      <c r="T334" s="2">
        <f>VLOOKUP($F334,Experiment!$A$2:$U$90,MATCH(Results!T$1,Experiment!$A$1:$U$1,0),FALSE)</f>
        <v>18225</v>
      </c>
      <c r="U334" s="2">
        <f>VLOOKUP($F334,Experiment!$A$2:$U$90,MATCH(Results!U$1,Experiment!$A$1:$U$1,0),FALSE)</f>
        <v>135</v>
      </c>
      <c r="V334" s="2">
        <f>VLOOKUP($F334,Experiment!$A$2:$U$90,MATCH(Results!V$1,Experiment!$A$1:$U$1,0),FALSE)</f>
        <v>2</v>
      </c>
      <c r="W334" s="3">
        <f>VLOOKUP($F334,Experiment!$A$2:$U$90,MATCH(Results!W$1,Experiment!$A$1:$U$1,0),FALSE)</f>
        <v>0.25</v>
      </c>
      <c r="X334" s="3">
        <f>VLOOKUP($F334,Experiment!$A$2:$U$90,MATCH(Results!X$1,Experiment!$A$1:$U$1,0),FALSE)</f>
        <v>0.75</v>
      </c>
      <c r="Y334" s="2">
        <f>VLOOKUP($F334,Experiment!$A$2:$U$90,MATCH(Results!Y$1,Experiment!$A$1:$U$1,0),FALSE)</f>
        <v>2</v>
      </c>
      <c r="Z334" s="3">
        <f>VLOOKUP($F334,Experiment!$A$2:$U$90,MATCH(Results!Z$1,Experiment!$A$1:$U$1,0),FALSE)</f>
        <v>0.5</v>
      </c>
      <c r="AA334" s="3">
        <f>VLOOKUP($F334,Experiment!$A$2:$U$90,MATCH(Results!AA$1,Experiment!$A$1:$U$1,0),FALSE)</f>
        <v>0.25</v>
      </c>
      <c r="AB334" s="3">
        <f>VLOOKUP($F334,Experiment!$A$2:$U$90,MATCH(Results!AB$1,Experiment!$A$1:$U$1,0),FALSE)</f>
        <v>0.625</v>
      </c>
      <c r="AC334" s="3">
        <f>VLOOKUP($F334,Experiment!$A$2:$U$90,MATCH(Results!AC$1,Experiment!$A$1:$U$1,0),FALSE)</f>
        <v>0.375</v>
      </c>
      <c r="AD334" s="2">
        <f>VLOOKUP($F334,Experiment!$A$2:$U$90,MATCH(Results!AD$1,Experiment!$A$1:$U$1,0),FALSE)</f>
        <v>11.25</v>
      </c>
      <c r="AE334" s="2">
        <f>VLOOKUP($F334,Experiment!$A$2:$U$90,MATCH(Results!AE$1,Experiment!$A$1:$U$1,0),FALSE)</f>
        <v>17085.9375</v>
      </c>
      <c r="AF334" s="2">
        <f>VLOOKUP($F334,Experiment!$A$2:$U$90,MATCH(Results!AF$1,Experiment!$A$1:$U$1,0),FALSE)</f>
        <v>130.71318793450033</v>
      </c>
      <c r="AG334" s="3">
        <f>VLOOKUP($F334,Experiment!$A$2:$W$90,MATCH(Results!AG$1,Experiment!$A$1:$W$1,0),FALSE)</f>
        <v>0.82730419370997643</v>
      </c>
      <c r="AH334" s="3">
        <f>VLOOKUP($F334,Experiment!$A$2:$W$90,MATCH(Results!AH$1,Experiment!$A$1:$W$1,0),FALSE)</f>
        <v>0.38648875795104182</v>
      </c>
      <c r="AI334" s="3">
        <f>VLOOKUP($F334,Experiment!$A$2:$X$90,MATCH(Results!AI$1,Experiment!$A$1:$X$1,0),FALSE)</f>
        <v>0.61351124204895813</v>
      </c>
      <c r="AJ334" s="2">
        <f>Table1[[#This Row],[Gain]]^Table1[[#This Row],[θ]]</f>
        <v>180</v>
      </c>
      <c r="AK334" s="2">
        <f>-Table1[[#This Row],[λ]]*-Table1[[#This Row],[Loss]]^Table1[[#This Row],[θ]]</f>
        <v>180</v>
      </c>
      <c r="AL334" s="2">
        <f>Table1[[#This Row],[v_n_w_g]]-Table1[[#This Row],[v_n_w_l]]</f>
        <v>0</v>
      </c>
      <c r="AM334" s="2">
        <f>IF(Table1[[#This Row],[diff_v]]&gt;=1,1,0)</f>
        <v>0</v>
      </c>
    </row>
    <row r="335" spans="1:39" hidden="1" x14ac:dyDescent="0.3">
      <c r="A335">
        <v>3</v>
      </c>
      <c r="B335" t="s">
        <v>44</v>
      </c>
      <c r="C335" s="22">
        <f>VLOOKUP(Table1[[#This Row],[Subject]],'Subject Profile'!$A$2:$E$8,4,FALSE)</f>
        <v>1</v>
      </c>
      <c r="D335" s="22">
        <f>VLOOKUP(Table1[[#This Row],[Subject]],'Subject Profile'!$A$2:$E$8,5,FALSE)</f>
        <v>-2</v>
      </c>
      <c r="E335" t="s">
        <v>109</v>
      </c>
      <c r="F335" t="s">
        <v>85</v>
      </c>
      <c r="G335" t="s">
        <v>5</v>
      </c>
      <c r="H335">
        <f>IF(Table1[[#This Row],[decision]]="accept",1,0)</f>
        <v>0</v>
      </c>
      <c r="I335">
        <v>0</v>
      </c>
      <c r="J335">
        <v>390</v>
      </c>
      <c r="K335">
        <v>1664339854</v>
      </c>
      <c r="L335">
        <v>10</v>
      </c>
      <c r="M335" t="str">
        <f>VLOOKUP($F335,Experiment!$A$2:$U$90,MATCH(Results!M$1,Experiment!$A$1:$U$1,0)+1,FALSE)</f>
        <v>I</v>
      </c>
      <c r="N335">
        <f>IF(Table1[[#This Row],[Impact]]="I",0,1)</f>
        <v>0</v>
      </c>
      <c r="O335" s="2">
        <f>VLOOKUP($F335,Experiment!$A$2:$U$90,MATCH(Results!O$1,Experiment!$A$1:$U$1,0),FALSE)</f>
        <v>-90</v>
      </c>
      <c r="P335" s="3">
        <f>VLOOKUP($F335,Experiment!$A$2:$U$90,MATCH(Results!P$1,Experiment!$A$1:$U$1,0),FALSE)</f>
        <v>0.5</v>
      </c>
      <c r="Q335" s="2">
        <f>VLOOKUP($F335,Experiment!$A$2:$U$90,MATCH(Results!Q$1,Experiment!$A$1:$U$1,0),FALSE)</f>
        <v>80</v>
      </c>
      <c r="R335" s="3">
        <f>VLOOKUP($F335,Experiment!$A$2:$U$90,MATCH(Results!R$1,Experiment!$A$1:$U$1,0),FALSE)</f>
        <v>0.5</v>
      </c>
      <c r="S335" s="2">
        <f>VLOOKUP($F335,Experiment!$A$2:$U$90,MATCH(Results!S$1,Experiment!$A$1:$U$1,0),FALSE)</f>
        <v>-5</v>
      </c>
      <c r="T335" s="2">
        <f>VLOOKUP($F335,Experiment!$A$2:$U$90,MATCH(Results!T$1,Experiment!$A$1:$U$1,0),FALSE)</f>
        <v>7225</v>
      </c>
      <c r="U335" s="2">
        <f>VLOOKUP($F335,Experiment!$A$2:$U$90,MATCH(Results!U$1,Experiment!$A$1:$U$1,0),FALSE)</f>
        <v>85</v>
      </c>
      <c r="V335" s="2">
        <f>VLOOKUP($F335,Experiment!$A$2:$U$90,MATCH(Results!V$1,Experiment!$A$1:$U$1,0),FALSE)</f>
        <v>2</v>
      </c>
      <c r="W335" s="3">
        <f>VLOOKUP($F335,Experiment!$A$2:$U$90,MATCH(Results!W$1,Experiment!$A$1:$U$1,0),FALSE)</f>
        <v>0.25</v>
      </c>
      <c r="X335" s="3">
        <f>VLOOKUP($F335,Experiment!$A$2:$U$90,MATCH(Results!X$1,Experiment!$A$1:$U$1,0),FALSE)</f>
        <v>0.75</v>
      </c>
      <c r="Y335" s="2">
        <f>VLOOKUP($F335,Experiment!$A$2:$U$90,MATCH(Results!Y$1,Experiment!$A$1:$U$1,0),FALSE)</f>
        <v>2</v>
      </c>
      <c r="Z335" s="3">
        <f>VLOOKUP($F335,Experiment!$A$2:$U$90,MATCH(Results!Z$1,Experiment!$A$1:$U$1,0),FALSE)</f>
        <v>0.5</v>
      </c>
      <c r="AA335" s="3">
        <f>VLOOKUP($F335,Experiment!$A$2:$U$90,MATCH(Results!AA$1,Experiment!$A$1:$U$1,0),FALSE)</f>
        <v>0.25</v>
      </c>
      <c r="AB335" s="3">
        <f>VLOOKUP($F335,Experiment!$A$2:$U$90,MATCH(Results!AB$1,Experiment!$A$1:$U$1,0),FALSE)</f>
        <v>0.625</v>
      </c>
      <c r="AC335" s="3">
        <f>VLOOKUP($F335,Experiment!$A$2:$U$90,MATCH(Results!AC$1,Experiment!$A$1:$U$1,0),FALSE)</f>
        <v>0.375</v>
      </c>
      <c r="AD335" s="2">
        <f>VLOOKUP($F335,Experiment!$A$2:$U$90,MATCH(Results!AD$1,Experiment!$A$1:$U$1,0),FALSE)</f>
        <v>-26.25</v>
      </c>
      <c r="AE335" s="2">
        <f>VLOOKUP($F335,Experiment!$A$2:$U$90,MATCH(Results!AE$1,Experiment!$A$1:$U$1,0),FALSE)</f>
        <v>6773.4375</v>
      </c>
      <c r="AF335" s="2">
        <f>VLOOKUP($F335,Experiment!$A$2:$U$90,MATCH(Results!AF$1,Experiment!$A$1:$U$1,0),FALSE)</f>
        <v>82.300896106907615</v>
      </c>
      <c r="AG335" s="3">
        <f>VLOOKUP($F335,Experiment!$A$2:$W$90,MATCH(Results!AG$1,Experiment!$A$1:$W$1,0),FALSE)</f>
        <v>0.82730419370997643</v>
      </c>
      <c r="AH335" s="3">
        <f>VLOOKUP($F335,Experiment!$A$2:$W$90,MATCH(Results!AH$1,Experiment!$A$1:$W$1,0),FALSE)</f>
        <v>0.38648875795104182</v>
      </c>
      <c r="AI335" s="3">
        <f>VLOOKUP($F335,Experiment!$A$2:$X$90,MATCH(Results!AI$1,Experiment!$A$1:$X$1,0),FALSE)</f>
        <v>0.61351124204895813</v>
      </c>
      <c r="AJ335" s="2">
        <f>Table1[[#This Row],[Gain]]^Table1[[#This Row],[θ]]</f>
        <v>80</v>
      </c>
      <c r="AK335" s="2">
        <f>-Table1[[#This Row],[λ]]*-Table1[[#This Row],[Loss]]^Table1[[#This Row],[θ]]</f>
        <v>180</v>
      </c>
      <c r="AL335" s="2">
        <f>Table1[[#This Row],[v_n_w_g]]-Table1[[#This Row],[v_n_w_l]]</f>
        <v>-100</v>
      </c>
      <c r="AM335" s="2">
        <f>IF(Table1[[#This Row],[diff_v]]&gt;=1,1,0)</f>
        <v>0</v>
      </c>
    </row>
    <row r="336" spans="1:39" hidden="1" x14ac:dyDescent="0.3">
      <c r="A336">
        <v>4</v>
      </c>
      <c r="B336" t="s">
        <v>44</v>
      </c>
      <c r="C336" s="22">
        <f>VLOOKUP(Table1[[#This Row],[Subject]],'Subject Profile'!$A$2:$E$8,4,FALSE)</f>
        <v>1</v>
      </c>
      <c r="D336" s="22">
        <f>VLOOKUP(Table1[[#This Row],[Subject]],'Subject Profile'!$A$2:$E$8,5,FALSE)</f>
        <v>-2</v>
      </c>
      <c r="E336" t="s">
        <v>109</v>
      </c>
      <c r="F336" t="s">
        <v>69</v>
      </c>
      <c r="G336" t="s">
        <v>5</v>
      </c>
      <c r="H336">
        <f>IF(Table1[[#This Row],[decision]]="accept",1,0)</f>
        <v>0</v>
      </c>
      <c r="I336">
        <v>0</v>
      </c>
      <c r="J336">
        <v>390</v>
      </c>
      <c r="K336">
        <v>1664339862</v>
      </c>
      <c r="L336">
        <v>8</v>
      </c>
      <c r="M336" t="str">
        <f>VLOOKUP($F336,Experiment!$A$2:$U$90,MATCH(Results!M$1,Experiment!$A$1:$U$1,0)+1,FALSE)</f>
        <v>I</v>
      </c>
      <c r="N336">
        <f>IF(Table1[[#This Row],[Impact]]="I",0,1)</f>
        <v>0</v>
      </c>
      <c r="O336" s="2">
        <f>VLOOKUP($F336,Experiment!$A$2:$U$90,MATCH(Results!O$1,Experiment!$A$1:$U$1,0),FALSE)</f>
        <v>-50</v>
      </c>
      <c r="P336" s="3">
        <f>VLOOKUP($F336,Experiment!$A$2:$U$90,MATCH(Results!P$1,Experiment!$A$1:$U$1,0),FALSE)</f>
        <v>0.5</v>
      </c>
      <c r="Q336" s="2">
        <f>VLOOKUP($F336,Experiment!$A$2:$U$90,MATCH(Results!Q$1,Experiment!$A$1:$U$1,0),FALSE)</f>
        <v>50</v>
      </c>
      <c r="R336" s="3">
        <f>VLOOKUP($F336,Experiment!$A$2:$U$90,MATCH(Results!R$1,Experiment!$A$1:$U$1,0),FALSE)</f>
        <v>0.5</v>
      </c>
      <c r="S336" s="2">
        <f>VLOOKUP($F336,Experiment!$A$2:$U$90,MATCH(Results!S$1,Experiment!$A$1:$U$1,0),FALSE)</f>
        <v>0</v>
      </c>
      <c r="T336" s="2">
        <f>VLOOKUP($F336,Experiment!$A$2:$U$90,MATCH(Results!T$1,Experiment!$A$1:$U$1,0),FALSE)</f>
        <v>2500</v>
      </c>
      <c r="U336" s="2">
        <f>VLOOKUP($F336,Experiment!$A$2:$U$90,MATCH(Results!U$1,Experiment!$A$1:$U$1,0),FALSE)</f>
        <v>50</v>
      </c>
      <c r="V336" s="2">
        <f>VLOOKUP($F336,Experiment!$A$2:$U$90,MATCH(Results!V$1,Experiment!$A$1:$U$1,0),FALSE)</f>
        <v>4</v>
      </c>
      <c r="W336" s="3">
        <f>VLOOKUP($F336,Experiment!$A$2:$U$90,MATCH(Results!W$1,Experiment!$A$1:$U$1,0),FALSE)</f>
        <v>0.25</v>
      </c>
      <c r="X336" s="3">
        <f>VLOOKUP($F336,Experiment!$A$2:$U$90,MATCH(Results!X$1,Experiment!$A$1:$U$1,0),FALSE)</f>
        <v>0.75</v>
      </c>
      <c r="Y336" s="2">
        <f>VLOOKUP($F336,Experiment!$A$2:$U$90,MATCH(Results!Y$1,Experiment!$A$1:$U$1,0),FALSE)</f>
        <v>1</v>
      </c>
      <c r="Z336" s="3">
        <f>VLOOKUP($F336,Experiment!$A$2:$U$90,MATCH(Results!Z$1,Experiment!$A$1:$U$1,0),FALSE)</f>
        <v>0.25</v>
      </c>
      <c r="AA336" s="3">
        <f>VLOOKUP($F336,Experiment!$A$2:$U$90,MATCH(Results!AA$1,Experiment!$A$1:$U$1,0),FALSE)</f>
        <v>0.5</v>
      </c>
      <c r="AB336" s="3">
        <f>VLOOKUP($F336,Experiment!$A$2:$U$90,MATCH(Results!AB$1,Experiment!$A$1:$U$1,0),FALSE)</f>
        <v>0.375</v>
      </c>
      <c r="AC336" s="3">
        <f>VLOOKUP($F336,Experiment!$A$2:$U$90,MATCH(Results!AC$1,Experiment!$A$1:$U$1,0),FALSE)</f>
        <v>0.625</v>
      </c>
      <c r="AD336" s="2">
        <f>VLOOKUP($F336,Experiment!$A$2:$U$90,MATCH(Results!AD$1,Experiment!$A$1:$U$1,0),FALSE)</f>
        <v>12.5</v>
      </c>
      <c r="AE336" s="2">
        <f>VLOOKUP($F336,Experiment!$A$2:$U$90,MATCH(Results!AE$1,Experiment!$A$1:$U$1,0),FALSE)</f>
        <v>2343.75</v>
      </c>
      <c r="AF336" s="2">
        <f>VLOOKUP($F336,Experiment!$A$2:$U$90,MATCH(Results!AF$1,Experiment!$A$1:$U$1,0),FALSE)</f>
        <v>48.412291827592711</v>
      </c>
      <c r="AG336" s="3">
        <f>VLOOKUP($F336,Experiment!$A$2:$W$90,MATCH(Results!AG$1,Experiment!$A$1:$W$1,0),FALSE)</f>
        <v>1</v>
      </c>
      <c r="AH336" s="3">
        <f>VLOOKUP($F336,Experiment!$A$2:$W$90,MATCH(Results!AH$1,Experiment!$A$1:$W$1,0),FALSE)</f>
        <v>0.625</v>
      </c>
      <c r="AI336" s="3">
        <f>VLOOKUP($F336,Experiment!$A$2:$X$90,MATCH(Results!AI$1,Experiment!$A$1:$X$1,0),FALSE)</f>
        <v>0.375</v>
      </c>
      <c r="AJ336" s="2">
        <f>Table1[[#This Row],[Gain]]^Table1[[#This Row],[θ]]</f>
        <v>50</v>
      </c>
      <c r="AK336" s="2">
        <f>-Table1[[#This Row],[λ]]*-Table1[[#This Row],[Loss]]^Table1[[#This Row],[θ]]</f>
        <v>100</v>
      </c>
      <c r="AL336" s="2">
        <f>Table1[[#This Row],[v_n_w_g]]-Table1[[#This Row],[v_n_w_l]]</f>
        <v>-50</v>
      </c>
      <c r="AM336" s="2">
        <f>IF(Table1[[#This Row],[diff_v]]&gt;=1,1,0)</f>
        <v>0</v>
      </c>
    </row>
    <row r="337" spans="1:39" hidden="1" x14ac:dyDescent="0.3">
      <c r="A337">
        <v>5</v>
      </c>
      <c r="B337" t="s">
        <v>44</v>
      </c>
      <c r="C337" s="22">
        <f>VLOOKUP(Table1[[#This Row],[Subject]],'Subject Profile'!$A$2:$E$8,4,FALSE)</f>
        <v>1</v>
      </c>
      <c r="D337" s="22">
        <f>VLOOKUP(Table1[[#This Row],[Subject]],'Subject Profile'!$A$2:$E$8,5,FALSE)</f>
        <v>-2</v>
      </c>
      <c r="E337" t="s">
        <v>109</v>
      </c>
      <c r="F337" t="s">
        <v>55</v>
      </c>
      <c r="G337" t="s">
        <v>56</v>
      </c>
      <c r="H337">
        <f>IF(Table1[[#This Row],[decision]]="accept",1,0)</f>
        <v>0</v>
      </c>
      <c r="I337">
        <v>0</v>
      </c>
      <c r="J337">
        <v>390</v>
      </c>
      <c r="K337">
        <v>1664339870</v>
      </c>
      <c r="L337">
        <v>8</v>
      </c>
      <c r="M337" t="str">
        <f>VLOOKUP($F337,Experiment!$A$2:$U$90,MATCH(Results!M$1,Experiment!$A$1:$U$1,0)+1,FALSE)</f>
        <v>R</v>
      </c>
      <c r="N337">
        <f>IF(Table1[[#This Row],[Impact]]="I",0,1)</f>
        <v>1</v>
      </c>
      <c r="O337" s="2">
        <f>VLOOKUP($F337,Experiment!$A$2:$U$90,MATCH(Results!O$1,Experiment!$A$1:$U$1,0),FALSE)</f>
        <v>0</v>
      </c>
      <c r="P337" s="3">
        <f>VLOOKUP($F337,Experiment!$A$2:$U$90,MATCH(Results!P$1,Experiment!$A$1:$U$1,0),FALSE)</f>
        <v>0</v>
      </c>
      <c r="Q337" s="2">
        <f>VLOOKUP($F337,Experiment!$A$2:$U$90,MATCH(Results!Q$1,Experiment!$A$1:$U$1,0),FALSE)</f>
        <v>0</v>
      </c>
      <c r="R337" s="3">
        <f>VLOOKUP($F337,Experiment!$A$2:$U$90,MATCH(Results!R$1,Experiment!$A$1:$U$1,0),FALSE)</f>
        <v>0</v>
      </c>
      <c r="S337" s="2">
        <f>VLOOKUP($F337,Experiment!$A$2:$U$90,MATCH(Results!S$1,Experiment!$A$1:$U$1,0),FALSE)</f>
        <v>0</v>
      </c>
      <c r="T337" s="2">
        <f>VLOOKUP($F337,Experiment!$A$2:$U$90,MATCH(Results!T$1,Experiment!$A$1:$U$1,0),FALSE)</f>
        <v>0</v>
      </c>
      <c r="U337" s="2">
        <f>VLOOKUP($F337,Experiment!$A$2:$U$90,MATCH(Results!U$1,Experiment!$A$1:$U$1,0),FALSE)</f>
        <v>0</v>
      </c>
      <c r="V337" s="2">
        <f>VLOOKUP($F337,Experiment!$A$2:$U$90,MATCH(Results!V$1,Experiment!$A$1:$U$1,0),FALSE)</f>
        <v>0</v>
      </c>
      <c r="W337" s="3">
        <f>VLOOKUP($F337,Experiment!$A$2:$U$90,MATCH(Results!W$1,Experiment!$A$1:$U$1,0),FALSE)</f>
        <v>0</v>
      </c>
      <c r="X337" s="3">
        <f>VLOOKUP($F337,Experiment!$A$2:$U$90,MATCH(Results!X$1,Experiment!$A$1:$U$1,0),FALSE)</f>
        <v>0</v>
      </c>
      <c r="Y337" s="2">
        <f>VLOOKUP($F337,Experiment!$A$2:$U$90,MATCH(Results!Y$1,Experiment!$A$1:$U$1,0),FALSE)</f>
        <v>0</v>
      </c>
      <c r="Z337" s="3">
        <f>VLOOKUP($F337,Experiment!$A$2:$U$90,MATCH(Results!Z$1,Experiment!$A$1:$U$1,0),FALSE)</f>
        <v>0</v>
      </c>
      <c r="AA337" s="3">
        <f>VLOOKUP($F337,Experiment!$A$2:$U$90,MATCH(Results!AA$1,Experiment!$A$1:$U$1,0),FALSE)</f>
        <v>0</v>
      </c>
      <c r="AB337" s="3">
        <f>VLOOKUP($F337,Experiment!$A$2:$U$90,MATCH(Results!AB$1,Experiment!$A$1:$U$1,0),FALSE)</f>
        <v>0</v>
      </c>
      <c r="AC337" s="3">
        <f>VLOOKUP($F337,Experiment!$A$2:$U$90,MATCH(Results!AC$1,Experiment!$A$1:$U$1,0),FALSE)</f>
        <v>0</v>
      </c>
      <c r="AD337" s="2">
        <f>VLOOKUP($F337,Experiment!$A$2:$U$90,MATCH(Results!AD$1,Experiment!$A$1:$U$1,0),FALSE)</f>
        <v>0</v>
      </c>
      <c r="AE337" s="2">
        <f>VLOOKUP($F337,Experiment!$A$2:$U$90,MATCH(Results!AE$1,Experiment!$A$1:$U$1,0),FALSE)</f>
        <v>0</v>
      </c>
      <c r="AF337" s="2">
        <f>VLOOKUP($F337,Experiment!$A$2:$U$90,MATCH(Results!AF$1,Experiment!$A$1:$U$1,0),FALSE)</f>
        <v>0</v>
      </c>
      <c r="AG337" s="2"/>
      <c r="AH337" s="3">
        <f>VLOOKUP($F337,Experiment!$A$2:$W$90,MATCH(Results!AH$1,Experiment!$A$1:$W$1,0),FALSE)</f>
        <v>0</v>
      </c>
      <c r="AI337" s="2">
        <f>VLOOKUP($F337,Experiment!$A$2:$X$90,MATCH(Results!AI$1,Experiment!$A$1:$X$1,0),FALSE)</f>
        <v>0</v>
      </c>
      <c r="AJ337" s="2">
        <f>Table1[[#This Row],[Gain]]^Table1[[#This Row],[θ]]</f>
        <v>0</v>
      </c>
      <c r="AK337" s="2">
        <f>-Table1[[#This Row],[λ]]*-Table1[[#This Row],[Loss]]^Table1[[#This Row],[θ]]</f>
        <v>0</v>
      </c>
      <c r="AL337" s="2">
        <f>Table1[[#This Row],[v_n_w_g]]-Table1[[#This Row],[v_n_w_l]]</f>
        <v>0</v>
      </c>
      <c r="AM337" s="2">
        <f>IF(Table1[[#This Row],[diff_v]]&gt;=1,1,0)</f>
        <v>0</v>
      </c>
    </row>
    <row r="338" spans="1:39" hidden="1" x14ac:dyDescent="0.3">
      <c r="A338">
        <v>6</v>
      </c>
      <c r="B338" t="s">
        <v>44</v>
      </c>
      <c r="C338" s="22">
        <f>VLOOKUP(Table1[[#This Row],[Subject]],'Subject Profile'!$A$2:$E$8,4,FALSE)</f>
        <v>1</v>
      </c>
      <c r="D338" s="22">
        <f>VLOOKUP(Table1[[#This Row],[Subject]],'Subject Profile'!$A$2:$E$8,5,FALSE)</f>
        <v>-2</v>
      </c>
      <c r="E338" t="s">
        <v>109</v>
      </c>
      <c r="F338" t="s">
        <v>82</v>
      </c>
      <c r="G338" t="s">
        <v>5</v>
      </c>
      <c r="H338">
        <f>IF(Table1[[#This Row],[decision]]="accept",1,0)</f>
        <v>0</v>
      </c>
      <c r="I338">
        <v>0</v>
      </c>
      <c r="J338">
        <v>390</v>
      </c>
      <c r="K338">
        <v>1664339875</v>
      </c>
      <c r="L338">
        <v>5</v>
      </c>
      <c r="M338" t="str">
        <f>VLOOKUP($F338,Experiment!$A$2:$U$90,MATCH(Results!M$1,Experiment!$A$1:$U$1,0)+1,FALSE)</f>
        <v>G</v>
      </c>
      <c r="N338">
        <f>IF(Table1[[#This Row],[Impact]]="I",0,1)</f>
        <v>1</v>
      </c>
      <c r="O338" s="2">
        <f>VLOOKUP($F338,Experiment!$A$2:$U$90,MATCH(Results!O$1,Experiment!$A$1:$U$1,0),FALSE)</f>
        <v>-10</v>
      </c>
      <c r="P338" s="3">
        <f>VLOOKUP($F338,Experiment!$A$2:$U$90,MATCH(Results!P$1,Experiment!$A$1:$U$1,0),FALSE)</f>
        <v>0.5</v>
      </c>
      <c r="Q338" s="2">
        <f>VLOOKUP($F338,Experiment!$A$2:$U$90,MATCH(Results!Q$1,Experiment!$A$1:$U$1,0),FALSE)</f>
        <v>0</v>
      </c>
      <c r="R338" s="3">
        <f>VLOOKUP($F338,Experiment!$A$2:$U$90,MATCH(Results!R$1,Experiment!$A$1:$U$1,0),FALSE)</f>
        <v>0.5</v>
      </c>
      <c r="S338" s="2">
        <f>VLOOKUP($F338,Experiment!$A$2:$U$90,MATCH(Results!S$1,Experiment!$A$1:$U$1,0),FALSE)</f>
        <v>-5</v>
      </c>
      <c r="T338" s="2">
        <f>VLOOKUP($F338,Experiment!$A$2:$U$90,MATCH(Results!T$1,Experiment!$A$1:$U$1,0),FALSE)</f>
        <v>25</v>
      </c>
      <c r="U338" s="2">
        <f>VLOOKUP($F338,Experiment!$A$2:$U$90,MATCH(Results!U$1,Experiment!$A$1:$U$1,0),FALSE)</f>
        <v>5</v>
      </c>
      <c r="V338" s="2">
        <f>VLOOKUP($F338,Experiment!$A$2:$U$90,MATCH(Results!V$1,Experiment!$A$1:$U$1,0),FALSE)</f>
        <v>2</v>
      </c>
      <c r="W338" s="3">
        <f>VLOOKUP($F338,Experiment!$A$2:$U$90,MATCH(Results!W$1,Experiment!$A$1:$U$1,0),FALSE)</f>
        <v>0.25</v>
      </c>
      <c r="X338" s="3">
        <f>VLOOKUP($F338,Experiment!$A$2:$U$90,MATCH(Results!X$1,Experiment!$A$1:$U$1,0),FALSE)</f>
        <v>0.75</v>
      </c>
      <c r="Y338" s="2">
        <f>VLOOKUP($F338,Experiment!$A$2:$U$90,MATCH(Results!Y$1,Experiment!$A$1:$U$1,0),FALSE)</f>
        <v>2</v>
      </c>
      <c r="Z338" s="3">
        <f>VLOOKUP($F338,Experiment!$A$2:$U$90,MATCH(Results!Z$1,Experiment!$A$1:$U$1,0),FALSE)</f>
        <v>0.5</v>
      </c>
      <c r="AA338" s="3">
        <f>VLOOKUP($F338,Experiment!$A$2:$U$90,MATCH(Results!AA$1,Experiment!$A$1:$U$1,0),FALSE)</f>
        <v>0.25</v>
      </c>
      <c r="AB338" s="3">
        <f>VLOOKUP($F338,Experiment!$A$2:$U$90,MATCH(Results!AB$1,Experiment!$A$1:$U$1,0),FALSE)</f>
        <v>0.625</v>
      </c>
      <c r="AC338" s="3">
        <f>VLOOKUP($F338,Experiment!$A$2:$U$90,MATCH(Results!AC$1,Experiment!$A$1:$U$1,0),FALSE)</f>
        <v>0.375</v>
      </c>
      <c r="AD338" s="2">
        <f>VLOOKUP($F338,Experiment!$A$2:$U$90,MATCH(Results!AD$1,Experiment!$A$1:$U$1,0),FALSE)</f>
        <v>-6.25</v>
      </c>
      <c r="AE338" s="2">
        <f>VLOOKUP($F338,Experiment!$A$2:$U$90,MATCH(Results!AE$1,Experiment!$A$1:$U$1,0),FALSE)</f>
        <v>23.4375</v>
      </c>
      <c r="AF338" s="2">
        <f>VLOOKUP($F338,Experiment!$A$2:$U$90,MATCH(Results!AF$1,Experiment!$A$1:$U$1,0),FALSE)</f>
        <v>4.8412291827592711</v>
      </c>
      <c r="AG338" s="3">
        <f>VLOOKUP($F338,Experiment!$A$2:$W$90,MATCH(Results!AG$1,Experiment!$A$1:$W$1,0),FALSE)</f>
        <v>0.82730419370997643</v>
      </c>
      <c r="AH338" s="3">
        <f>VLOOKUP($F338,Experiment!$A$2:$W$90,MATCH(Results!AH$1,Experiment!$A$1:$W$1,0),FALSE)</f>
        <v>0.38648875795104182</v>
      </c>
      <c r="AI338" s="3">
        <f>VLOOKUP($F338,Experiment!$A$2:$X$90,MATCH(Results!AI$1,Experiment!$A$1:$X$1,0),FALSE)</f>
        <v>0.61351124204895813</v>
      </c>
      <c r="AJ338" s="2">
        <f>Table1[[#This Row],[Gain]]^Table1[[#This Row],[θ]]</f>
        <v>0</v>
      </c>
      <c r="AK338" s="2">
        <f>-Table1[[#This Row],[λ]]*-Table1[[#This Row],[Loss]]^Table1[[#This Row],[θ]]</f>
        <v>20</v>
      </c>
      <c r="AL338" s="2">
        <f>Table1[[#This Row],[v_n_w_g]]-Table1[[#This Row],[v_n_w_l]]</f>
        <v>-20</v>
      </c>
      <c r="AM338" s="2">
        <f>IF(Table1[[#This Row],[diff_v]]&gt;=1,1,0)</f>
        <v>0</v>
      </c>
    </row>
    <row r="339" spans="1:39" hidden="1" x14ac:dyDescent="0.3">
      <c r="A339">
        <v>7</v>
      </c>
      <c r="B339" t="s">
        <v>44</v>
      </c>
      <c r="C339" s="22">
        <f>VLOOKUP(Table1[[#This Row],[Subject]],'Subject Profile'!$A$2:$E$8,4,FALSE)</f>
        <v>1</v>
      </c>
      <c r="D339" s="22">
        <f>VLOOKUP(Table1[[#This Row],[Subject]],'Subject Profile'!$A$2:$E$8,5,FALSE)</f>
        <v>-2</v>
      </c>
      <c r="E339" t="s">
        <v>109</v>
      </c>
      <c r="F339" t="s">
        <v>67</v>
      </c>
      <c r="G339" t="s">
        <v>5</v>
      </c>
      <c r="H339">
        <f>IF(Table1[[#This Row],[decision]]="accept",1,0)</f>
        <v>0</v>
      </c>
      <c r="I339">
        <v>0</v>
      </c>
      <c r="J339">
        <v>390</v>
      </c>
      <c r="K339">
        <v>1664339891</v>
      </c>
      <c r="L339">
        <v>16</v>
      </c>
      <c r="M339" t="str">
        <f>VLOOKUP($F339,Experiment!$A$2:$U$90,MATCH(Results!M$1,Experiment!$A$1:$U$1,0)+1,FALSE)</f>
        <v>I</v>
      </c>
      <c r="N339">
        <f>IF(Table1[[#This Row],[Impact]]="I",0,1)</f>
        <v>0</v>
      </c>
      <c r="O339" s="2">
        <f>VLOOKUP($F339,Experiment!$A$2:$U$90,MATCH(Results!O$1,Experiment!$A$1:$U$1,0),FALSE)</f>
        <v>-10</v>
      </c>
      <c r="P339" s="3">
        <f>VLOOKUP($F339,Experiment!$A$2:$U$90,MATCH(Results!P$1,Experiment!$A$1:$U$1,0),FALSE)</f>
        <v>0.5</v>
      </c>
      <c r="Q339" s="2">
        <f>VLOOKUP($F339,Experiment!$A$2:$U$90,MATCH(Results!Q$1,Experiment!$A$1:$U$1,0),FALSE)</f>
        <v>20</v>
      </c>
      <c r="R339" s="3">
        <f>VLOOKUP($F339,Experiment!$A$2:$U$90,MATCH(Results!R$1,Experiment!$A$1:$U$1,0),FALSE)</f>
        <v>0.5</v>
      </c>
      <c r="S339" s="2">
        <f>VLOOKUP($F339,Experiment!$A$2:$U$90,MATCH(Results!S$1,Experiment!$A$1:$U$1,0),FALSE)</f>
        <v>5</v>
      </c>
      <c r="T339" s="2">
        <f>VLOOKUP($F339,Experiment!$A$2:$U$90,MATCH(Results!T$1,Experiment!$A$1:$U$1,0),FALSE)</f>
        <v>225</v>
      </c>
      <c r="U339" s="2">
        <f>VLOOKUP($F339,Experiment!$A$2:$U$90,MATCH(Results!U$1,Experiment!$A$1:$U$1,0),FALSE)</f>
        <v>15</v>
      </c>
      <c r="V339" s="2">
        <f>VLOOKUP($F339,Experiment!$A$2:$U$90,MATCH(Results!V$1,Experiment!$A$1:$U$1,0),FALSE)</f>
        <v>4</v>
      </c>
      <c r="W339" s="3">
        <f>VLOOKUP($F339,Experiment!$A$2:$U$90,MATCH(Results!W$1,Experiment!$A$1:$U$1,0),FALSE)</f>
        <v>0.25</v>
      </c>
      <c r="X339" s="3">
        <f>VLOOKUP($F339,Experiment!$A$2:$U$90,MATCH(Results!X$1,Experiment!$A$1:$U$1,0),FALSE)</f>
        <v>0.75</v>
      </c>
      <c r="Y339" s="2">
        <f>VLOOKUP($F339,Experiment!$A$2:$U$90,MATCH(Results!Y$1,Experiment!$A$1:$U$1,0),FALSE)</f>
        <v>2</v>
      </c>
      <c r="Z339" s="3">
        <f>VLOOKUP($F339,Experiment!$A$2:$U$90,MATCH(Results!Z$1,Experiment!$A$1:$U$1,0),FALSE)</f>
        <v>0.5</v>
      </c>
      <c r="AA339" s="3">
        <f>VLOOKUP($F339,Experiment!$A$2:$U$90,MATCH(Results!AA$1,Experiment!$A$1:$U$1,0),FALSE)</f>
        <v>0.25</v>
      </c>
      <c r="AB339" s="3">
        <f>VLOOKUP($F339,Experiment!$A$2:$U$90,MATCH(Results!AB$1,Experiment!$A$1:$U$1,0),FALSE)</f>
        <v>0.625</v>
      </c>
      <c r="AC339" s="3">
        <f>VLOOKUP($F339,Experiment!$A$2:$U$90,MATCH(Results!AC$1,Experiment!$A$1:$U$1,0),FALSE)</f>
        <v>0.375</v>
      </c>
      <c r="AD339" s="2">
        <f>VLOOKUP($F339,Experiment!$A$2:$U$90,MATCH(Results!AD$1,Experiment!$A$1:$U$1,0),FALSE)</f>
        <v>1.25</v>
      </c>
      <c r="AE339" s="2">
        <f>VLOOKUP($F339,Experiment!$A$2:$U$90,MATCH(Results!AE$1,Experiment!$A$1:$U$1,0),FALSE)</f>
        <v>210.9375</v>
      </c>
      <c r="AF339" s="2">
        <f>VLOOKUP($F339,Experiment!$A$2:$U$90,MATCH(Results!AF$1,Experiment!$A$1:$U$1,0),FALSE)</f>
        <v>14.523687548277813</v>
      </c>
      <c r="AG339" s="3">
        <f>VLOOKUP($F339,Experiment!$A$2:$W$90,MATCH(Results!AG$1,Experiment!$A$1:$W$1,0),FALSE)</f>
        <v>0.82730419370997643</v>
      </c>
      <c r="AH339" s="3">
        <f>VLOOKUP($F339,Experiment!$A$2:$W$90,MATCH(Results!AH$1,Experiment!$A$1:$W$1,0),FALSE)</f>
        <v>0.38648875795104182</v>
      </c>
      <c r="AI339" s="3">
        <f>VLOOKUP($F339,Experiment!$A$2:$X$90,MATCH(Results!AI$1,Experiment!$A$1:$X$1,0),FALSE)</f>
        <v>0.61351124204895813</v>
      </c>
      <c r="AJ339" s="2">
        <f>Table1[[#This Row],[Gain]]^Table1[[#This Row],[θ]]</f>
        <v>20</v>
      </c>
      <c r="AK339" s="2">
        <f>-Table1[[#This Row],[λ]]*-Table1[[#This Row],[Loss]]^Table1[[#This Row],[θ]]</f>
        <v>20</v>
      </c>
      <c r="AL339" s="2">
        <f>Table1[[#This Row],[v_n_w_g]]-Table1[[#This Row],[v_n_w_l]]</f>
        <v>0</v>
      </c>
      <c r="AM339" s="2">
        <f>IF(Table1[[#This Row],[diff_v]]&gt;=1,1,0)</f>
        <v>0</v>
      </c>
    </row>
    <row r="340" spans="1:39" hidden="1" x14ac:dyDescent="0.3">
      <c r="A340">
        <v>8</v>
      </c>
      <c r="B340" t="s">
        <v>44</v>
      </c>
      <c r="C340" s="22">
        <f>VLOOKUP(Table1[[#This Row],[Subject]],'Subject Profile'!$A$2:$E$8,4,FALSE)</f>
        <v>1</v>
      </c>
      <c r="D340" s="22">
        <f>VLOOKUP(Table1[[#This Row],[Subject]],'Subject Profile'!$A$2:$E$8,5,FALSE)</f>
        <v>-2</v>
      </c>
      <c r="E340" t="s">
        <v>109</v>
      </c>
      <c r="F340" t="s">
        <v>97</v>
      </c>
      <c r="G340" t="s">
        <v>7</v>
      </c>
      <c r="H340">
        <f>IF(Table1[[#This Row],[decision]]="accept",1,0)</f>
        <v>1</v>
      </c>
      <c r="I340">
        <v>-10</v>
      </c>
      <c r="J340">
        <v>380</v>
      </c>
      <c r="K340">
        <v>1664339905</v>
      </c>
      <c r="L340">
        <v>14</v>
      </c>
      <c r="M340" t="str">
        <f>VLOOKUP($F340,Experiment!$A$2:$U$90,MATCH(Results!M$1,Experiment!$A$1:$U$1,0)+1,FALSE)</f>
        <v>G</v>
      </c>
      <c r="N340">
        <f>IF(Table1[[#This Row],[Impact]]="I",0,1)</f>
        <v>1</v>
      </c>
      <c r="O340" s="2">
        <f>VLOOKUP($F340,Experiment!$A$2:$U$90,MATCH(Results!O$1,Experiment!$A$1:$U$1,0),FALSE)</f>
        <v>-10</v>
      </c>
      <c r="P340" s="3">
        <f>VLOOKUP($F340,Experiment!$A$2:$U$90,MATCH(Results!P$1,Experiment!$A$1:$U$1,0),FALSE)</f>
        <v>0.5</v>
      </c>
      <c r="Q340" s="2">
        <f>VLOOKUP($F340,Experiment!$A$2:$U$90,MATCH(Results!Q$1,Experiment!$A$1:$U$1,0),FALSE)</f>
        <v>10</v>
      </c>
      <c r="R340" s="3">
        <f>VLOOKUP($F340,Experiment!$A$2:$U$90,MATCH(Results!R$1,Experiment!$A$1:$U$1,0),FALSE)</f>
        <v>0.5</v>
      </c>
      <c r="S340" s="2">
        <f>VLOOKUP($F340,Experiment!$A$2:$U$90,MATCH(Results!S$1,Experiment!$A$1:$U$1,0),FALSE)</f>
        <v>0</v>
      </c>
      <c r="T340" s="2">
        <f>VLOOKUP($F340,Experiment!$A$2:$U$90,MATCH(Results!T$1,Experiment!$A$1:$U$1,0),FALSE)</f>
        <v>100</v>
      </c>
      <c r="U340" s="2">
        <f>VLOOKUP($F340,Experiment!$A$2:$U$90,MATCH(Results!U$1,Experiment!$A$1:$U$1,0),FALSE)</f>
        <v>10</v>
      </c>
      <c r="V340" s="2">
        <f>VLOOKUP($F340,Experiment!$A$2:$U$90,MATCH(Results!V$1,Experiment!$A$1:$U$1,0),FALSE)</f>
        <v>4</v>
      </c>
      <c r="W340" s="3">
        <f>VLOOKUP($F340,Experiment!$A$2:$U$90,MATCH(Results!W$1,Experiment!$A$1:$U$1,0),FALSE)</f>
        <v>0.25</v>
      </c>
      <c r="X340" s="3">
        <f>VLOOKUP($F340,Experiment!$A$2:$U$90,MATCH(Results!X$1,Experiment!$A$1:$U$1,0),FALSE)</f>
        <v>0.75</v>
      </c>
      <c r="Y340" s="2">
        <f>VLOOKUP($F340,Experiment!$A$2:$U$90,MATCH(Results!Y$1,Experiment!$A$1:$U$1,0),FALSE)</f>
        <v>1</v>
      </c>
      <c r="Z340" s="3">
        <f>VLOOKUP($F340,Experiment!$A$2:$U$90,MATCH(Results!Z$1,Experiment!$A$1:$U$1,0),FALSE)</f>
        <v>0.25</v>
      </c>
      <c r="AA340" s="3">
        <f>VLOOKUP($F340,Experiment!$A$2:$U$90,MATCH(Results!AA$1,Experiment!$A$1:$U$1,0),FALSE)</f>
        <v>0.5</v>
      </c>
      <c r="AB340" s="3">
        <f>VLOOKUP($F340,Experiment!$A$2:$U$90,MATCH(Results!AB$1,Experiment!$A$1:$U$1,0),FALSE)</f>
        <v>0.375</v>
      </c>
      <c r="AC340" s="3">
        <f>VLOOKUP($F340,Experiment!$A$2:$U$90,MATCH(Results!AC$1,Experiment!$A$1:$U$1,0),FALSE)</f>
        <v>0.625</v>
      </c>
      <c r="AD340" s="2">
        <f>VLOOKUP($F340,Experiment!$A$2:$U$90,MATCH(Results!AD$1,Experiment!$A$1:$U$1,0),FALSE)</f>
        <v>2.5</v>
      </c>
      <c r="AE340" s="2">
        <f>VLOOKUP($F340,Experiment!$A$2:$U$90,MATCH(Results!AE$1,Experiment!$A$1:$U$1,0),FALSE)</f>
        <v>93.75</v>
      </c>
      <c r="AF340" s="2">
        <f>VLOOKUP($F340,Experiment!$A$2:$U$90,MATCH(Results!AF$1,Experiment!$A$1:$U$1,0),FALSE)</f>
        <v>9.6824583655185421</v>
      </c>
      <c r="AG340" s="3">
        <f>VLOOKUP($F340,Experiment!$A$2:$W$90,MATCH(Results!AG$1,Experiment!$A$1:$W$1,0),FALSE)</f>
        <v>1</v>
      </c>
      <c r="AH340" s="3">
        <f>VLOOKUP($F340,Experiment!$A$2:$W$90,MATCH(Results!AH$1,Experiment!$A$1:$W$1,0),FALSE)</f>
        <v>0.625</v>
      </c>
      <c r="AI340" s="3">
        <f>VLOOKUP($F340,Experiment!$A$2:$X$90,MATCH(Results!AI$1,Experiment!$A$1:$X$1,0),FALSE)</f>
        <v>0.375</v>
      </c>
      <c r="AJ340" s="2">
        <f>Table1[[#This Row],[Gain]]^Table1[[#This Row],[θ]]</f>
        <v>10</v>
      </c>
      <c r="AK340" s="2">
        <f>-Table1[[#This Row],[λ]]*-Table1[[#This Row],[Loss]]^Table1[[#This Row],[θ]]</f>
        <v>20</v>
      </c>
      <c r="AL340" s="2">
        <f>Table1[[#This Row],[v_n_w_g]]-Table1[[#This Row],[v_n_w_l]]</f>
        <v>-10</v>
      </c>
      <c r="AM340" s="2">
        <f>IF(Table1[[#This Row],[diff_v]]&gt;=1,1,0)</f>
        <v>0</v>
      </c>
    </row>
    <row r="341" spans="1:39" hidden="1" x14ac:dyDescent="0.3">
      <c r="A341">
        <v>9</v>
      </c>
      <c r="B341" t="s">
        <v>44</v>
      </c>
      <c r="C341" s="22">
        <f>VLOOKUP(Table1[[#This Row],[Subject]],'Subject Profile'!$A$2:$E$8,4,FALSE)</f>
        <v>1</v>
      </c>
      <c r="D341" s="22">
        <f>VLOOKUP(Table1[[#This Row],[Subject]],'Subject Profile'!$A$2:$E$8,5,FALSE)</f>
        <v>-2</v>
      </c>
      <c r="E341" t="s">
        <v>109</v>
      </c>
      <c r="F341" t="s">
        <v>143</v>
      </c>
      <c r="G341" t="s">
        <v>61</v>
      </c>
      <c r="H341">
        <f>IF(Table1[[#This Row],[decision]]="accept",1,0)</f>
        <v>0</v>
      </c>
      <c r="I341">
        <v>0</v>
      </c>
      <c r="J341">
        <v>380</v>
      </c>
      <c r="K341">
        <v>1664339909</v>
      </c>
      <c r="L341">
        <v>4</v>
      </c>
      <c r="M341" t="str">
        <f>VLOOKUP($F341,Experiment!$A$2:$U$90,MATCH(Results!M$1,Experiment!$A$1:$U$1,0)+1,FALSE)</f>
        <v>S</v>
      </c>
      <c r="N341">
        <f>IF(Table1[[#This Row],[Impact]]="I",0,1)</f>
        <v>1</v>
      </c>
      <c r="O341" s="2">
        <f>VLOOKUP($F341,Experiment!$A$2:$U$90,MATCH(Results!O$1,Experiment!$A$1:$U$1,0),FALSE)</f>
        <v>0</v>
      </c>
      <c r="P341" s="3">
        <f>VLOOKUP($F341,Experiment!$A$2:$U$90,MATCH(Results!P$1,Experiment!$A$1:$U$1,0),FALSE)</f>
        <v>0</v>
      </c>
      <c r="Q341" s="2">
        <f>VLOOKUP($F341,Experiment!$A$2:$U$90,MATCH(Results!Q$1,Experiment!$A$1:$U$1,0),FALSE)</f>
        <v>0</v>
      </c>
      <c r="R341" s="3">
        <f>VLOOKUP($F341,Experiment!$A$2:$U$90,MATCH(Results!R$1,Experiment!$A$1:$U$1,0),FALSE)</f>
        <v>0</v>
      </c>
      <c r="S341" s="2">
        <f>VLOOKUP($F341,Experiment!$A$2:$U$90,MATCH(Results!S$1,Experiment!$A$1:$U$1,0),FALSE)</f>
        <v>0</v>
      </c>
      <c r="T341" s="2">
        <f>VLOOKUP($F341,Experiment!$A$2:$U$90,MATCH(Results!T$1,Experiment!$A$1:$U$1,0),FALSE)</f>
        <v>0</v>
      </c>
      <c r="U341" s="2">
        <f>VLOOKUP($F341,Experiment!$A$2:$U$90,MATCH(Results!U$1,Experiment!$A$1:$U$1,0),FALSE)</f>
        <v>0</v>
      </c>
      <c r="V341" s="2">
        <f>VLOOKUP($F341,Experiment!$A$2:$U$90,MATCH(Results!V$1,Experiment!$A$1:$U$1,0),FALSE)</f>
        <v>0</v>
      </c>
      <c r="W341" s="3">
        <f>VLOOKUP($F341,Experiment!$A$2:$U$90,MATCH(Results!W$1,Experiment!$A$1:$U$1,0),FALSE)</f>
        <v>0</v>
      </c>
      <c r="X341" s="3">
        <f>VLOOKUP($F341,Experiment!$A$2:$U$90,MATCH(Results!X$1,Experiment!$A$1:$U$1,0),FALSE)</f>
        <v>0</v>
      </c>
      <c r="Y341" s="2">
        <f>VLOOKUP($F341,Experiment!$A$2:$U$90,MATCH(Results!Y$1,Experiment!$A$1:$U$1,0),FALSE)</f>
        <v>0</v>
      </c>
      <c r="Z341" s="3">
        <f>VLOOKUP($F341,Experiment!$A$2:$U$90,MATCH(Results!Z$1,Experiment!$A$1:$U$1,0),FALSE)</f>
        <v>0</v>
      </c>
      <c r="AA341" s="3">
        <f>VLOOKUP($F341,Experiment!$A$2:$U$90,MATCH(Results!AA$1,Experiment!$A$1:$U$1,0),FALSE)</f>
        <v>0</v>
      </c>
      <c r="AB341" s="3">
        <f>VLOOKUP($F341,Experiment!$A$2:$U$90,MATCH(Results!AB$1,Experiment!$A$1:$U$1,0),FALSE)</f>
        <v>0</v>
      </c>
      <c r="AC341" s="3">
        <f>VLOOKUP($F341,Experiment!$A$2:$U$90,MATCH(Results!AC$1,Experiment!$A$1:$U$1,0),FALSE)</f>
        <v>0</v>
      </c>
      <c r="AD341" s="2">
        <f>VLOOKUP($F341,Experiment!$A$2:$U$90,MATCH(Results!AD$1,Experiment!$A$1:$U$1,0),FALSE)</f>
        <v>0</v>
      </c>
      <c r="AE341" s="2">
        <f>VLOOKUP($F341,Experiment!$A$2:$U$90,MATCH(Results!AE$1,Experiment!$A$1:$U$1,0),FALSE)</f>
        <v>0</v>
      </c>
      <c r="AF341" s="2">
        <f>VLOOKUP($F341,Experiment!$A$2:$U$90,MATCH(Results!AF$1,Experiment!$A$1:$U$1,0),FALSE)</f>
        <v>0</v>
      </c>
      <c r="AG341" s="2"/>
      <c r="AH341" s="3">
        <f>VLOOKUP($F341,Experiment!$A$2:$W$90,MATCH(Results!AH$1,Experiment!$A$1:$W$1,0),FALSE)</f>
        <v>0</v>
      </c>
      <c r="AI341" s="2">
        <f>VLOOKUP($F341,Experiment!$A$2:$X$90,MATCH(Results!AI$1,Experiment!$A$1:$X$1,0),FALSE)</f>
        <v>0</v>
      </c>
      <c r="AJ341" s="2">
        <f>Table1[[#This Row],[Gain]]^Table1[[#This Row],[θ]]</f>
        <v>0</v>
      </c>
      <c r="AK341" s="2">
        <f>-Table1[[#This Row],[λ]]*-Table1[[#This Row],[Loss]]^Table1[[#This Row],[θ]]</f>
        <v>0</v>
      </c>
      <c r="AL341" s="2">
        <f>Table1[[#This Row],[v_n_w_g]]-Table1[[#This Row],[v_n_w_l]]</f>
        <v>0</v>
      </c>
      <c r="AM341" s="2">
        <f>IF(Table1[[#This Row],[diff_v]]&gt;=1,1,0)</f>
        <v>0</v>
      </c>
    </row>
    <row r="342" spans="1:39" hidden="1" x14ac:dyDescent="0.3">
      <c r="A342">
        <v>10</v>
      </c>
      <c r="B342" t="s">
        <v>44</v>
      </c>
      <c r="C342" s="22">
        <f>VLOOKUP(Table1[[#This Row],[Subject]],'Subject Profile'!$A$2:$E$8,4,FALSE)</f>
        <v>1</v>
      </c>
      <c r="D342" s="22">
        <f>VLOOKUP(Table1[[#This Row],[Subject]],'Subject Profile'!$A$2:$E$8,5,FALSE)</f>
        <v>-2</v>
      </c>
      <c r="E342" t="s">
        <v>109</v>
      </c>
      <c r="F342" t="s">
        <v>51</v>
      </c>
      <c r="G342" t="s">
        <v>5</v>
      </c>
      <c r="H342">
        <f>IF(Table1[[#This Row],[decision]]="accept",1,0)</f>
        <v>0</v>
      </c>
      <c r="I342">
        <v>0</v>
      </c>
      <c r="J342">
        <v>380</v>
      </c>
      <c r="K342">
        <v>1664339917</v>
      </c>
      <c r="L342">
        <v>8</v>
      </c>
      <c r="M342" t="str">
        <f>VLOOKUP($F342,Experiment!$A$2:$U$90,MATCH(Results!M$1,Experiment!$A$1:$U$1,0)+1,FALSE)</f>
        <v>I</v>
      </c>
      <c r="N342">
        <f>IF(Table1[[#This Row],[Impact]]="I",0,1)</f>
        <v>0</v>
      </c>
      <c r="O342" s="2">
        <f>VLOOKUP($F342,Experiment!$A$2:$U$90,MATCH(Results!O$1,Experiment!$A$1:$U$1,0),FALSE)</f>
        <v>-90</v>
      </c>
      <c r="P342" s="3">
        <f>VLOOKUP($F342,Experiment!$A$2:$U$90,MATCH(Results!P$1,Experiment!$A$1:$U$1,0),FALSE)</f>
        <v>0.5</v>
      </c>
      <c r="Q342" s="2">
        <f>VLOOKUP($F342,Experiment!$A$2:$U$90,MATCH(Results!Q$1,Experiment!$A$1:$U$1,0),FALSE)</f>
        <v>80</v>
      </c>
      <c r="R342" s="3">
        <f>VLOOKUP($F342,Experiment!$A$2:$U$90,MATCH(Results!R$1,Experiment!$A$1:$U$1,0),FALSE)</f>
        <v>0.5</v>
      </c>
      <c r="S342" s="2">
        <f>VLOOKUP($F342,Experiment!$A$2:$U$90,MATCH(Results!S$1,Experiment!$A$1:$U$1,0),FALSE)</f>
        <v>-5</v>
      </c>
      <c r="T342" s="2">
        <f>VLOOKUP($F342,Experiment!$A$2:$U$90,MATCH(Results!T$1,Experiment!$A$1:$U$1,0),FALSE)</f>
        <v>7225</v>
      </c>
      <c r="U342" s="2">
        <f>VLOOKUP($F342,Experiment!$A$2:$U$90,MATCH(Results!U$1,Experiment!$A$1:$U$1,0),FALSE)</f>
        <v>85</v>
      </c>
      <c r="V342" s="2">
        <f>VLOOKUP($F342,Experiment!$A$2:$U$90,MATCH(Results!V$1,Experiment!$A$1:$U$1,0),FALSE)</f>
        <v>4</v>
      </c>
      <c r="W342" s="3">
        <f>VLOOKUP($F342,Experiment!$A$2:$U$90,MATCH(Results!W$1,Experiment!$A$1:$U$1,0),FALSE)</f>
        <v>0.25</v>
      </c>
      <c r="X342" s="3">
        <f>VLOOKUP($F342,Experiment!$A$2:$U$90,MATCH(Results!X$1,Experiment!$A$1:$U$1,0),FALSE)</f>
        <v>0.75</v>
      </c>
      <c r="Y342" s="2">
        <f>VLOOKUP($F342,Experiment!$A$2:$U$90,MATCH(Results!Y$1,Experiment!$A$1:$U$1,0),FALSE)</f>
        <v>1</v>
      </c>
      <c r="Z342" s="3">
        <f>VLOOKUP($F342,Experiment!$A$2:$U$90,MATCH(Results!Z$1,Experiment!$A$1:$U$1,0),FALSE)</f>
        <v>0.25</v>
      </c>
      <c r="AA342" s="3">
        <f>VLOOKUP($F342,Experiment!$A$2:$U$90,MATCH(Results!AA$1,Experiment!$A$1:$U$1,0),FALSE)</f>
        <v>0.5</v>
      </c>
      <c r="AB342" s="3">
        <f>VLOOKUP($F342,Experiment!$A$2:$U$90,MATCH(Results!AB$1,Experiment!$A$1:$U$1,0),FALSE)</f>
        <v>0.375</v>
      </c>
      <c r="AC342" s="3">
        <f>VLOOKUP($F342,Experiment!$A$2:$U$90,MATCH(Results!AC$1,Experiment!$A$1:$U$1,0),FALSE)</f>
        <v>0.625</v>
      </c>
      <c r="AD342" s="2">
        <f>VLOOKUP($F342,Experiment!$A$2:$U$90,MATCH(Results!AD$1,Experiment!$A$1:$U$1,0),FALSE)</f>
        <v>16.25</v>
      </c>
      <c r="AE342" s="2">
        <f>VLOOKUP($F342,Experiment!$A$2:$U$90,MATCH(Results!AE$1,Experiment!$A$1:$U$1,0),FALSE)</f>
        <v>6773.4375</v>
      </c>
      <c r="AF342" s="2">
        <f>VLOOKUP($F342,Experiment!$A$2:$U$90,MATCH(Results!AF$1,Experiment!$A$1:$U$1,0),FALSE)</f>
        <v>82.300896106907615</v>
      </c>
      <c r="AG342" s="3">
        <f>VLOOKUP($F342,Experiment!$A$2:$W$90,MATCH(Results!AG$1,Experiment!$A$1:$W$1,0),FALSE)</f>
        <v>1</v>
      </c>
      <c r="AH342" s="3">
        <f>VLOOKUP($F342,Experiment!$A$2:$W$90,MATCH(Results!AH$1,Experiment!$A$1:$W$1,0),FALSE)</f>
        <v>0.625</v>
      </c>
      <c r="AI342" s="3">
        <f>VLOOKUP($F342,Experiment!$A$2:$X$90,MATCH(Results!AI$1,Experiment!$A$1:$X$1,0),FALSE)</f>
        <v>0.375</v>
      </c>
      <c r="AJ342" s="2">
        <f>Table1[[#This Row],[Gain]]^Table1[[#This Row],[θ]]</f>
        <v>80</v>
      </c>
      <c r="AK342" s="2">
        <f>-Table1[[#This Row],[λ]]*-Table1[[#This Row],[Loss]]^Table1[[#This Row],[θ]]</f>
        <v>180</v>
      </c>
      <c r="AL342" s="2">
        <f>Table1[[#This Row],[v_n_w_g]]-Table1[[#This Row],[v_n_w_l]]</f>
        <v>-100</v>
      </c>
      <c r="AM342" s="2">
        <f>IF(Table1[[#This Row],[diff_v]]&gt;=1,1,0)</f>
        <v>0</v>
      </c>
    </row>
    <row r="343" spans="1:39" hidden="1" x14ac:dyDescent="0.3">
      <c r="A343">
        <v>11</v>
      </c>
      <c r="B343" t="s">
        <v>44</v>
      </c>
      <c r="C343" s="22">
        <f>VLOOKUP(Table1[[#This Row],[Subject]],'Subject Profile'!$A$2:$E$8,4,FALSE)</f>
        <v>1</v>
      </c>
      <c r="D343" s="22">
        <f>VLOOKUP(Table1[[#This Row],[Subject]],'Subject Profile'!$A$2:$E$8,5,FALSE)</f>
        <v>-2</v>
      </c>
      <c r="E343" t="s">
        <v>109</v>
      </c>
      <c r="F343" t="s">
        <v>100</v>
      </c>
      <c r="G343" t="s">
        <v>5</v>
      </c>
      <c r="H343">
        <f>IF(Table1[[#This Row],[decision]]="accept",1,0)</f>
        <v>0</v>
      </c>
      <c r="I343">
        <v>0</v>
      </c>
      <c r="J343">
        <v>380</v>
      </c>
      <c r="K343">
        <v>1664339929</v>
      </c>
      <c r="L343">
        <v>12</v>
      </c>
      <c r="M343" t="str">
        <f>VLOOKUP($F343,Experiment!$A$2:$U$90,MATCH(Results!M$1,Experiment!$A$1:$U$1,0)+1,FALSE)</f>
        <v>I</v>
      </c>
      <c r="N343">
        <f>IF(Table1[[#This Row],[Impact]]="I",0,1)</f>
        <v>0</v>
      </c>
      <c r="O343" s="2">
        <f>VLOOKUP($F343,Experiment!$A$2:$U$90,MATCH(Results!O$1,Experiment!$A$1:$U$1,0),FALSE)</f>
        <v>-50</v>
      </c>
      <c r="P343" s="3">
        <f>VLOOKUP($F343,Experiment!$A$2:$U$90,MATCH(Results!P$1,Experiment!$A$1:$U$1,0),FALSE)</f>
        <v>0.5</v>
      </c>
      <c r="Q343" s="2">
        <f>VLOOKUP($F343,Experiment!$A$2:$U$90,MATCH(Results!Q$1,Experiment!$A$1:$U$1,0),FALSE)</f>
        <v>50</v>
      </c>
      <c r="R343" s="3">
        <f>VLOOKUP($F343,Experiment!$A$2:$U$90,MATCH(Results!R$1,Experiment!$A$1:$U$1,0),FALSE)</f>
        <v>0.5</v>
      </c>
      <c r="S343" s="2">
        <f>VLOOKUP($F343,Experiment!$A$2:$U$90,MATCH(Results!S$1,Experiment!$A$1:$U$1,0),FALSE)</f>
        <v>0</v>
      </c>
      <c r="T343" s="2">
        <f>VLOOKUP($F343,Experiment!$A$2:$U$90,MATCH(Results!T$1,Experiment!$A$1:$U$1,0),FALSE)</f>
        <v>2500</v>
      </c>
      <c r="U343" s="2">
        <f>VLOOKUP($F343,Experiment!$A$2:$U$90,MATCH(Results!U$1,Experiment!$A$1:$U$1,0),FALSE)</f>
        <v>50</v>
      </c>
      <c r="V343" s="2">
        <f>VLOOKUP($F343,Experiment!$A$2:$U$90,MATCH(Results!V$1,Experiment!$A$1:$U$1,0),FALSE)</f>
        <v>2</v>
      </c>
      <c r="W343" s="3">
        <f>VLOOKUP($F343,Experiment!$A$2:$U$90,MATCH(Results!W$1,Experiment!$A$1:$U$1,0),FALSE)</f>
        <v>0.25</v>
      </c>
      <c r="X343" s="3">
        <f>VLOOKUP($F343,Experiment!$A$2:$U$90,MATCH(Results!X$1,Experiment!$A$1:$U$1,0),FALSE)</f>
        <v>0.75</v>
      </c>
      <c r="Y343" s="2">
        <f>VLOOKUP($F343,Experiment!$A$2:$U$90,MATCH(Results!Y$1,Experiment!$A$1:$U$1,0),FALSE)</f>
        <v>2</v>
      </c>
      <c r="Z343" s="3">
        <f>VLOOKUP($F343,Experiment!$A$2:$U$90,MATCH(Results!Z$1,Experiment!$A$1:$U$1,0),FALSE)</f>
        <v>0.5</v>
      </c>
      <c r="AA343" s="3">
        <f>VLOOKUP($F343,Experiment!$A$2:$U$90,MATCH(Results!AA$1,Experiment!$A$1:$U$1,0),FALSE)</f>
        <v>0.25</v>
      </c>
      <c r="AB343" s="3">
        <f>VLOOKUP($F343,Experiment!$A$2:$U$90,MATCH(Results!AB$1,Experiment!$A$1:$U$1,0),FALSE)</f>
        <v>0.625</v>
      </c>
      <c r="AC343" s="3">
        <f>VLOOKUP($F343,Experiment!$A$2:$U$90,MATCH(Results!AC$1,Experiment!$A$1:$U$1,0),FALSE)</f>
        <v>0.375</v>
      </c>
      <c r="AD343" s="2">
        <f>VLOOKUP($F343,Experiment!$A$2:$U$90,MATCH(Results!AD$1,Experiment!$A$1:$U$1,0),FALSE)</f>
        <v>-12.5</v>
      </c>
      <c r="AE343" s="2">
        <f>VLOOKUP($F343,Experiment!$A$2:$U$90,MATCH(Results!AE$1,Experiment!$A$1:$U$1,0),FALSE)</f>
        <v>2343.75</v>
      </c>
      <c r="AF343" s="2">
        <f>VLOOKUP($F343,Experiment!$A$2:$U$90,MATCH(Results!AF$1,Experiment!$A$1:$U$1,0),FALSE)</f>
        <v>48.412291827592711</v>
      </c>
      <c r="AG343" s="3">
        <f>VLOOKUP($F343,Experiment!$A$2:$W$90,MATCH(Results!AG$1,Experiment!$A$1:$W$1,0),FALSE)</f>
        <v>0.82730419370997643</v>
      </c>
      <c r="AH343" s="3">
        <f>VLOOKUP($F343,Experiment!$A$2:$W$90,MATCH(Results!AH$1,Experiment!$A$1:$W$1,0),FALSE)</f>
        <v>0.38648875795104182</v>
      </c>
      <c r="AI343" s="3">
        <f>VLOOKUP($F343,Experiment!$A$2:$X$90,MATCH(Results!AI$1,Experiment!$A$1:$X$1,0),FALSE)</f>
        <v>0.61351124204895813</v>
      </c>
      <c r="AJ343" s="2">
        <f>Table1[[#This Row],[Gain]]^Table1[[#This Row],[θ]]</f>
        <v>50</v>
      </c>
      <c r="AK343" s="2">
        <f>-Table1[[#This Row],[λ]]*-Table1[[#This Row],[Loss]]^Table1[[#This Row],[θ]]</f>
        <v>100</v>
      </c>
      <c r="AL343" s="2">
        <f>Table1[[#This Row],[v_n_w_g]]-Table1[[#This Row],[v_n_w_l]]</f>
        <v>-50</v>
      </c>
      <c r="AM343" s="2">
        <f>IF(Table1[[#This Row],[diff_v]]&gt;=1,1,0)</f>
        <v>0</v>
      </c>
    </row>
    <row r="344" spans="1:39" hidden="1" x14ac:dyDescent="0.3">
      <c r="A344">
        <v>12</v>
      </c>
      <c r="B344" t="s">
        <v>44</v>
      </c>
      <c r="C344" s="22">
        <f>VLOOKUP(Table1[[#This Row],[Subject]],'Subject Profile'!$A$2:$E$8,4,FALSE)</f>
        <v>1</v>
      </c>
      <c r="D344" s="22">
        <f>VLOOKUP(Table1[[#This Row],[Subject]],'Subject Profile'!$A$2:$E$8,5,FALSE)</f>
        <v>-2</v>
      </c>
      <c r="E344" t="s">
        <v>109</v>
      </c>
      <c r="F344" t="s">
        <v>55</v>
      </c>
      <c r="G344" t="s">
        <v>56</v>
      </c>
      <c r="H344">
        <f>IF(Table1[[#This Row],[decision]]="accept",1,0)</f>
        <v>0</v>
      </c>
      <c r="I344">
        <v>0</v>
      </c>
      <c r="J344">
        <v>380</v>
      </c>
      <c r="K344">
        <v>1664339936</v>
      </c>
      <c r="L344">
        <v>7</v>
      </c>
      <c r="M344" t="str">
        <f>VLOOKUP($F344,Experiment!$A$2:$U$90,MATCH(Results!M$1,Experiment!$A$1:$U$1,0)+1,FALSE)</f>
        <v>R</v>
      </c>
      <c r="N344">
        <f>IF(Table1[[#This Row],[Impact]]="I",0,1)</f>
        <v>1</v>
      </c>
      <c r="O344" s="2">
        <f>VLOOKUP($F344,Experiment!$A$2:$U$90,MATCH(Results!O$1,Experiment!$A$1:$U$1,0),FALSE)</f>
        <v>0</v>
      </c>
      <c r="P344" s="3">
        <f>VLOOKUP($F344,Experiment!$A$2:$U$90,MATCH(Results!P$1,Experiment!$A$1:$U$1,0),FALSE)</f>
        <v>0</v>
      </c>
      <c r="Q344" s="2">
        <f>VLOOKUP($F344,Experiment!$A$2:$U$90,MATCH(Results!Q$1,Experiment!$A$1:$U$1,0),FALSE)</f>
        <v>0</v>
      </c>
      <c r="R344" s="3">
        <f>VLOOKUP($F344,Experiment!$A$2:$U$90,MATCH(Results!R$1,Experiment!$A$1:$U$1,0),FALSE)</f>
        <v>0</v>
      </c>
      <c r="S344" s="2">
        <f>VLOOKUP($F344,Experiment!$A$2:$U$90,MATCH(Results!S$1,Experiment!$A$1:$U$1,0),FALSE)</f>
        <v>0</v>
      </c>
      <c r="T344" s="2">
        <f>VLOOKUP($F344,Experiment!$A$2:$U$90,MATCH(Results!T$1,Experiment!$A$1:$U$1,0),FALSE)</f>
        <v>0</v>
      </c>
      <c r="U344" s="2">
        <f>VLOOKUP($F344,Experiment!$A$2:$U$90,MATCH(Results!U$1,Experiment!$A$1:$U$1,0),FALSE)</f>
        <v>0</v>
      </c>
      <c r="V344" s="2">
        <f>VLOOKUP($F344,Experiment!$A$2:$U$90,MATCH(Results!V$1,Experiment!$A$1:$U$1,0),FALSE)</f>
        <v>0</v>
      </c>
      <c r="W344" s="3">
        <f>VLOOKUP($F344,Experiment!$A$2:$U$90,MATCH(Results!W$1,Experiment!$A$1:$U$1,0),FALSE)</f>
        <v>0</v>
      </c>
      <c r="X344" s="3">
        <f>VLOOKUP($F344,Experiment!$A$2:$U$90,MATCH(Results!X$1,Experiment!$A$1:$U$1,0),FALSE)</f>
        <v>0</v>
      </c>
      <c r="Y344" s="2">
        <f>VLOOKUP($F344,Experiment!$A$2:$U$90,MATCH(Results!Y$1,Experiment!$A$1:$U$1,0),FALSE)</f>
        <v>0</v>
      </c>
      <c r="Z344" s="3">
        <f>VLOOKUP($F344,Experiment!$A$2:$U$90,MATCH(Results!Z$1,Experiment!$A$1:$U$1,0),FALSE)</f>
        <v>0</v>
      </c>
      <c r="AA344" s="3">
        <f>VLOOKUP($F344,Experiment!$A$2:$U$90,MATCH(Results!AA$1,Experiment!$A$1:$U$1,0),FALSE)</f>
        <v>0</v>
      </c>
      <c r="AB344" s="3">
        <f>VLOOKUP($F344,Experiment!$A$2:$U$90,MATCH(Results!AB$1,Experiment!$A$1:$U$1,0),FALSE)</f>
        <v>0</v>
      </c>
      <c r="AC344" s="3">
        <f>VLOOKUP($F344,Experiment!$A$2:$U$90,MATCH(Results!AC$1,Experiment!$A$1:$U$1,0),FALSE)</f>
        <v>0</v>
      </c>
      <c r="AD344" s="2">
        <f>VLOOKUP($F344,Experiment!$A$2:$U$90,MATCH(Results!AD$1,Experiment!$A$1:$U$1,0),FALSE)</f>
        <v>0</v>
      </c>
      <c r="AE344" s="2">
        <f>VLOOKUP($F344,Experiment!$A$2:$U$90,MATCH(Results!AE$1,Experiment!$A$1:$U$1,0),FALSE)</f>
        <v>0</v>
      </c>
      <c r="AF344" s="2">
        <f>VLOOKUP($F344,Experiment!$A$2:$U$90,MATCH(Results!AF$1,Experiment!$A$1:$U$1,0),FALSE)</f>
        <v>0</v>
      </c>
      <c r="AG344" s="2"/>
      <c r="AH344" s="3">
        <f>VLOOKUP($F344,Experiment!$A$2:$W$90,MATCH(Results!AH$1,Experiment!$A$1:$W$1,0),FALSE)</f>
        <v>0</v>
      </c>
      <c r="AI344" s="2">
        <f>VLOOKUP($F344,Experiment!$A$2:$X$90,MATCH(Results!AI$1,Experiment!$A$1:$X$1,0),FALSE)</f>
        <v>0</v>
      </c>
      <c r="AJ344" s="2">
        <f>Table1[[#This Row],[Gain]]^Table1[[#This Row],[θ]]</f>
        <v>0</v>
      </c>
      <c r="AK344" s="2">
        <f>-Table1[[#This Row],[λ]]*-Table1[[#This Row],[Loss]]^Table1[[#This Row],[θ]]</f>
        <v>0</v>
      </c>
      <c r="AL344" s="2">
        <f>Table1[[#This Row],[v_n_w_g]]-Table1[[#This Row],[v_n_w_l]]</f>
        <v>0</v>
      </c>
      <c r="AM344" s="2">
        <f>IF(Table1[[#This Row],[diff_v]]&gt;=1,1,0)</f>
        <v>0</v>
      </c>
    </row>
    <row r="345" spans="1:39" hidden="1" x14ac:dyDescent="0.3">
      <c r="A345">
        <v>13</v>
      </c>
      <c r="B345" t="s">
        <v>44</v>
      </c>
      <c r="C345" s="22">
        <f>VLOOKUP(Table1[[#This Row],[Subject]],'Subject Profile'!$A$2:$E$8,4,FALSE)</f>
        <v>1</v>
      </c>
      <c r="D345" s="22">
        <f>VLOOKUP(Table1[[#This Row],[Subject]],'Subject Profile'!$A$2:$E$8,5,FALSE)</f>
        <v>-2</v>
      </c>
      <c r="E345" t="s">
        <v>109</v>
      </c>
      <c r="F345" t="s">
        <v>95</v>
      </c>
      <c r="G345" t="s">
        <v>5</v>
      </c>
      <c r="H345">
        <f>IF(Table1[[#This Row],[decision]]="accept",1,0)</f>
        <v>0</v>
      </c>
      <c r="I345">
        <v>0</v>
      </c>
      <c r="J345">
        <v>380</v>
      </c>
      <c r="K345">
        <v>1664339943</v>
      </c>
      <c r="L345">
        <v>7</v>
      </c>
      <c r="M345" t="str">
        <f>VLOOKUP($F345,Experiment!$A$2:$U$90,MATCH(Results!M$1,Experiment!$A$1:$U$1,0)+1,FALSE)</f>
        <v>I</v>
      </c>
      <c r="N345">
        <f>IF(Table1[[#This Row],[Impact]]="I",0,1)</f>
        <v>0</v>
      </c>
      <c r="O345" s="2">
        <f>VLOOKUP($F345,Experiment!$A$2:$U$90,MATCH(Results!O$1,Experiment!$A$1:$U$1,0),FALSE)</f>
        <v>-90</v>
      </c>
      <c r="P345" s="3">
        <f>VLOOKUP($F345,Experiment!$A$2:$U$90,MATCH(Results!P$1,Experiment!$A$1:$U$1,0),FALSE)</f>
        <v>0.5</v>
      </c>
      <c r="Q345" s="2">
        <f>VLOOKUP($F345,Experiment!$A$2:$U$90,MATCH(Results!Q$1,Experiment!$A$1:$U$1,0),FALSE)</f>
        <v>90</v>
      </c>
      <c r="R345" s="3">
        <f>VLOOKUP($F345,Experiment!$A$2:$U$90,MATCH(Results!R$1,Experiment!$A$1:$U$1,0),FALSE)</f>
        <v>0.5</v>
      </c>
      <c r="S345" s="2">
        <f>VLOOKUP($F345,Experiment!$A$2:$U$90,MATCH(Results!S$1,Experiment!$A$1:$U$1,0),FALSE)</f>
        <v>0</v>
      </c>
      <c r="T345" s="2">
        <f>VLOOKUP($F345,Experiment!$A$2:$U$90,MATCH(Results!T$1,Experiment!$A$1:$U$1,0),FALSE)</f>
        <v>8100</v>
      </c>
      <c r="U345" s="2">
        <f>VLOOKUP($F345,Experiment!$A$2:$U$90,MATCH(Results!U$1,Experiment!$A$1:$U$1,0),FALSE)</f>
        <v>90</v>
      </c>
      <c r="V345" s="2">
        <f>VLOOKUP($F345,Experiment!$A$2:$U$90,MATCH(Results!V$1,Experiment!$A$1:$U$1,0),FALSE)</f>
        <v>4</v>
      </c>
      <c r="W345" s="3">
        <f>VLOOKUP($F345,Experiment!$A$2:$U$90,MATCH(Results!W$1,Experiment!$A$1:$U$1,0),FALSE)</f>
        <v>0.25</v>
      </c>
      <c r="X345" s="3">
        <f>VLOOKUP($F345,Experiment!$A$2:$U$90,MATCH(Results!X$1,Experiment!$A$1:$U$1,0),FALSE)</f>
        <v>0.75</v>
      </c>
      <c r="Y345" s="2">
        <f>VLOOKUP($F345,Experiment!$A$2:$U$90,MATCH(Results!Y$1,Experiment!$A$1:$U$1,0),FALSE)</f>
        <v>1</v>
      </c>
      <c r="Z345" s="3">
        <f>VLOOKUP($F345,Experiment!$A$2:$U$90,MATCH(Results!Z$1,Experiment!$A$1:$U$1,0),FALSE)</f>
        <v>0.25</v>
      </c>
      <c r="AA345" s="3">
        <f>VLOOKUP($F345,Experiment!$A$2:$U$90,MATCH(Results!AA$1,Experiment!$A$1:$U$1,0),FALSE)</f>
        <v>0.5</v>
      </c>
      <c r="AB345" s="3">
        <f>VLOOKUP($F345,Experiment!$A$2:$U$90,MATCH(Results!AB$1,Experiment!$A$1:$U$1,0),FALSE)</f>
        <v>0.375</v>
      </c>
      <c r="AC345" s="3">
        <f>VLOOKUP($F345,Experiment!$A$2:$U$90,MATCH(Results!AC$1,Experiment!$A$1:$U$1,0),FALSE)</f>
        <v>0.625</v>
      </c>
      <c r="AD345" s="2">
        <f>VLOOKUP($F345,Experiment!$A$2:$U$90,MATCH(Results!AD$1,Experiment!$A$1:$U$1,0),FALSE)</f>
        <v>22.5</v>
      </c>
      <c r="AE345" s="2">
        <f>VLOOKUP($F345,Experiment!$A$2:$U$90,MATCH(Results!AE$1,Experiment!$A$1:$U$1,0),FALSE)</f>
        <v>7593.75</v>
      </c>
      <c r="AF345" s="2">
        <f>VLOOKUP($F345,Experiment!$A$2:$U$90,MATCH(Results!AF$1,Experiment!$A$1:$U$1,0),FALSE)</f>
        <v>87.142125289666879</v>
      </c>
      <c r="AG345" s="3">
        <f>VLOOKUP($F345,Experiment!$A$2:$W$90,MATCH(Results!AG$1,Experiment!$A$1:$W$1,0),FALSE)</f>
        <v>1</v>
      </c>
      <c r="AH345" s="3">
        <f>VLOOKUP($F345,Experiment!$A$2:$W$90,MATCH(Results!AH$1,Experiment!$A$1:$W$1,0),FALSE)</f>
        <v>0.625</v>
      </c>
      <c r="AI345" s="3">
        <f>VLOOKUP($F345,Experiment!$A$2:$X$90,MATCH(Results!AI$1,Experiment!$A$1:$X$1,0),FALSE)</f>
        <v>0.375</v>
      </c>
      <c r="AJ345" s="2">
        <f>Table1[[#This Row],[Gain]]^Table1[[#This Row],[θ]]</f>
        <v>90</v>
      </c>
      <c r="AK345" s="2">
        <f>-Table1[[#This Row],[λ]]*-Table1[[#This Row],[Loss]]^Table1[[#This Row],[θ]]</f>
        <v>180</v>
      </c>
      <c r="AL345" s="2">
        <f>Table1[[#This Row],[v_n_w_g]]-Table1[[#This Row],[v_n_w_l]]</f>
        <v>-90</v>
      </c>
      <c r="AM345" s="2">
        <f>IF(Table1[[#This Row],[diff_v]]&gt;=1,1,0)</f>
        <v>0</v>
      </c>
    </row>
    <row r="346" spans="1:39" hidden="1" x14ac:dyDescent="0.3">
      <c r="A346">
        <v>14</v>
      </c>
      <c r="B346" t="s">
        <v>44</v>
      </c>
      <c r="C346" s="22">
        <f>VLOOKUP(Table1[[#This Row],[Subject]],'Subject Profile'!$A$2:$E$8,4,FALSE)</f>
        <v>1</v>
      </c>
      <c r="D346" s="22">
        <f>VLOOKUP(Table1[[#This Row],[Subject]],'Subject Profile'!$A$2:$E$8,5,FALSE)</f>
        <v>-2</v>
      </c>
      <c r="E346" t="s">
        <v>109</v>
      </c>
      <c r="F346" t="s">
        <v>65</v>
      </c>
      <c r="G346" t="s">
        <v>7</v>
      </c>
      <c r="H346">
        <f>IF(Table1[[#This Row],[decision]]="accept",1,0)</f>
        <v>1</v>
      </c>
      <c r="I346">
        <v>-10</v>
      </c>
      <c r="J346">
        <v>370</v>
      </c>
      <c r="K346">
        <v>1664339951</v>
      </c>
      <c r="L346">
        <v>8</v>
      </c>
      <c r="M346" t="str">
        <f>VLOOKUP($F346,Experiment!$A$2:$U$90,MATCH(Results!M$1,Experiment!$A$1:$U$1,0)+1,FALSE)</f>
        <v>G</v>
      </c>
      <c r="N346">
        <f>IF(Table1[[#This Row],[Impact]]="I",0,1)</f>
        <v>1</v>
      </c>
      <c r="O346" s="2">
        <f>VLOOKUP($F346,Experiment!$A$2:$U$90,MATCH(Results!O$1,Experiment!$A$1:$U$1,0),FALSE)</f>
        <v>-10</v>
      </c>
      <c r="P346" s="3">
        <f>VLOOKUP($F346,Experiment!$A$2:$U$90,MATCH(Results!P$1,Experiment!$A$1:$U$1,0),FALSE)</f>
        <v>0.5</v>
      </c>
      <c r="Q346" s="2">
        <f>VLOOKUP($F346,Experiment!$A$2:$U$90,MATCH(Results!Q$1,Experiment!$A$1:$U$1,0),FALSE)</f>
        <v>10</v>
      </c>
      <c r="R346" s="3">
        <f>VLOOKUP($F346,Experiment!$A$2:$U$90,MATCH(Results!R$1,Experiment!$A$1:$U$1,0),FALSE)</f>
        <v>0.5</v>
      </c>
      <c r="S346" s="2">
        <f>VLOOKUP($F346,Experiment!$A$2:$U$90,MATCH(Results!S$1,Experiment!$A$1:$U$1,0),FALSE)</f>
        <v>0</v>
      </c>
      <c r="T346" s="2">
        <f>VLOOKUP($F346,Experiment!$A$2:$U$90,MATCH(Results!T$1,Experiment!$A$1:$U$1,0),FALSE)</f>
        <v>100</v>
      </c>
      <c r="U346" s="2">
        <f>VLOOKUP($F346,Experiment!$A$2:$U$90,MATCH(Results!U$1,Experiment!$A$1:$U$1,0),FALSE)</f>
        <v>10</v>
      </c>
      <c r="V346" s="2">
        <f>VLOOKUP($F346,Experiment!$A$2:$U$90,MATCH(Results!V$1,Experiment!$A$1:$U$1,0),FALSE)</f>
        <v>2</v>
      </c>
      <c r="W346" s="3">
        <f>VLOOKUP($F346,Experiment!$A$2:$U$90,MATCH(Results!W$1,Experiment!$A$1:$U$1,0),FALSE)</f>
        <v>0.25</v>
      </c>
      <c r="X346" s="3">
        <f>VLOOKUP($F346,Experiment!$A$2:$U$90,MATCH(Results!X$1,Experiment!$A$1:$U$1,0),FALSE)</f>
        <v>0.75</v>
      </c>
      <c r="Y346" s="2">
        <f>VLOOKUP($F346,Experiment!$A$2:$U$90,MATCH(Results!Y$1,Experiment!$A$1:$U$1,0),FALSE)</f>
        <v>1</v>
      </c>
      <c r="Z346" s="3">
        <f>VLOOKUP($F346,Experiment!$A$2:$U$90,MATCH(Results!Z$1,Experiment!$A$1:$U$1,0),FALSE)</f>
        <v>0.25</v>
      </c>
      <c r="AA346" s="3">
        <f>VLOOKUP($F346,Experiment!$A$2:$U$90,MATCH(Results!AA$1,Experiment!$A$1:$U$1,0),FALSE)</f>
        <v>0.5</v>
      </c>
      <c r="AB346" s="3">
        <f>VLOOKUP($F346,Experiment!$A$2:$U$90,MATCH(Results!AB$1,Experiment!$A$1:$U$1,0),FALSE)</f>
        <v>0.375</v>
      </c>
      <c r="AC346" s="3">
        <f>VLOOKUP($F346,Experiment!$A$2:$U$90,MATCH(Results!AC$1,Experiment!$A$1:$U$1,0),FALSE)</f>
        <v>0.625</v>
      </c>
      <c r="AD346" s="2">
        <f>VLOOKUP($F346,Experiment!$A$2:$U$90,MATCH(Results!AD$1,Experiment!$A$1:$U$1,0),FALSE)</f>
        <v>2.5</v>
      </c>
      <c r="AE346" s="2">
        <f>VLOOKUP($F346,Experiment!$A$2:$U$90,MATCH(Results!AE$1,Experiment!$A$1:$U$1,0),FALSE)</f>
        <v>93.75</v>
      </c>
      <c r="AF346" s="2">
        <f>VLOOKUP($F346,Experiment!$A$2:$U$90,MATCH(Results!AF$1,Experiment!$A$1:$U$1,0),FALSE)</f>
        <v>9.6824583655185421</v>
      </c>
      <c r="AG346" s="3">
        <f>VLOOKUP($F346,Experiment!$A$2:$W$90,MATCH(Results!AG$1,Experiment!$A$1:$W$1,0),FALSE)</f>
        <v>1</v>
      </c>
      <c r="AH346" s="3">
        <f>VLOOKUP($F346,Experiment!$A$2:$W$90,MATCH(Results!AH$1,Experiment!$A$1:$W$1,0),FALSE)</f>
        <v>0.625</v>
      </c>
      <c r="AI346" s="3">
        <f>VLOOKUP($F346,Experiment!$A$2:$X$90,MATCH(Results!AI$1,Experiment!$A$1:$X$1,0),FALSE)</f>
        <v>0.375</v>
      </c>
      <c r="AJ346" s="2">
        <f>Table1[[#This Row],[Gain]]^Table1[[#This Row],[θ]]</f>
        <v>10</v>
      </c>
      <c r="AK346" s="2">
        <f>-Table1[[#This Row],[λ]]*-Table1[[#This Row],[Loss]]^Table1[[#This Row],[θ]]</f>
        <v>20</v>
      </c>
      <c r="AL346" s="2">
        <f>Table1[[#This Row],[v_n_w_g]]-Table1[[#This Row],[v_n_w_l]]</f>
        <v>-10</v>
      </c>
      <c r="AM346" s="2">
        <f>IF(Table1[[#This Row],[diff_v]]&gt;=1,1,0)</f>
        <v>0</v>
      </c>
    </row>
    <row r="347" spans="1:39" hidden="1" x14ac:dyDescent="0.3">
      <c r="A347">
        <v>15</v>
      </c>
      <c r="B347" t="s">
        <v>44</v>
      </c>
      <c r="C347" s="22">
        <f>VLOOKUP(Table1[[#This Row],[Subject]],'Subject Profile'!$A$2:$E$8,4,FALSE)</f>
        <v>1</v>
      </c>
      <c r="D347" s="22">
        <f>VLOOKUP(Table1[[#This Row],[Subject]],'Subject Profile'!$A$2:$E$8,5,FALSE)</f>
        <v>-2</v>
      </c>
      <c r="E347" t="s">
        <v>109</v>
      </c>
      <c r="F347" t="s">
        <v>68</v>
      </c>
      <c r="G347" t="s">
        <v>5</v>
      </c>
      <c r="H347">
        <f>IF(Table1[[#This Row],[decision]]="accept",1,0)</f>
        <v>0</v>
      </c>
      <c r="I347">
        <v>0</v>
      </c>
      <c r="J347">
        <v>370</v>
      </c>
      <c r="K347">
        <v>1664339961</v>
      </c>
      <c r="L347">
        <v>10</v>
      </c>
      <c r="M347" t="str">
        <f>VLOOKUP($F347,Experiment!$A$2:$U$90,MATCH(Results!M$1,Experiment!$A$1:$U$1,0)+1,FALSE)</f>
        <v>G</v>
      </c>
      <c r="N347">
        <f>IF(Table1[[#This Row],[Impact]]="I",0,1)</f>
        <v>1</v>
      </c>
      <c r="O347" s="2">
        <f>VLOOKUP($F347,Experiment!$A$2:$U$90,MATCH(Results!O$1,Experiment!$A$1:$U$1,0),FALSE)</f>
        <v>-50</v>
      </c>
      <c r="P347" s="3">
        <f>VLOOKUP($F347,Experiment!$A$2:$U$90,MATCH(Results!P$1,Experiment!$A$1:$U$1,0),FALSE)</f>
        <v>0.5</v>
      </c>
      <c r="Q347" s="2">
        <f>VLOOKUP($F347,Experiment!$A$2:$U$90,MATCH(Results!Q$1,Experiment!$A$1:$U$1,0),FALSE)</f>
        <v>60</v>
      </c>
      <c r="R347" s="3">
        <f>VLOOKUP($F347,Experiment!$A$2:$U$90,MATCH(Results!R$1,Experiment!$A$1:$U$1,0),FALSE)</f>
        <v>0.5</v>
      </c>
      <c r="S347" s="2">
        <f>VLOOKUP($F347,Experiment!$A$2:$U$90,MATCH(Results!S$1,Experiment!$A$1:$U$1,0),FALSE)</f>
        <v>5</v>
      </c>
      <c r="T347" s="2">
        <f>VLOOKUP($F347,Experiment!$A$2:$U$90,MATCH(Results!T$1,Experiment!$A$1:$U$1,0),FALSE)</f>
        <v>3025</v>
      </c>
      <c r="U347" s="2">
        <f>VLOOKUP($F347,Experiment!$A$2:$U$90,MATCH(Results!U$1,Experiment!$A$1:$U$1,0),FALSE)</f>
        <v>55</v>
      </c>
      <c r="V347" s="2">
        <f>VLOOKUP($F347,Experiment!$A$2:$U$90,MATCH(Results!V$1,Experiment!$A$1:$U$1,0),FALSE)</f>
        <v>2</v>
      </c>
      <c r="W347" s="3">
        <f>VLOOKUP($F347,Experiment!$A$2:$U$90,MATCH(Results!W$1,Experiment!$A$1:$U$1,0),FALSE)</f>
        <v>0.25</v>
      </c>
      <c r="X347" s="3">
        <f>VLOOKUP($F347,Experiment!$A$2:$U$90,MATCH(Results!X$1,Experiment!$A$1:$U$1,0),FALSE)</f>
        <v>0.75</v>
      </c>
      <c r="Y347" s="2">
        <f>VLOOKUP($F347,Experiment!$A$2:$U$90,MATCH(Results!Y$1,Experiment!$A$1:$U$1,0),FALSE)</f>
        <v>2</v>
      </c>
      <c r="Z347" s="3">
        <f>VLOOKUP($F347,Experiment!$A$2:$U$90,MATCH(Results!Z$1,Experiment!$A$1:$U$1,0),FALSE)</f>
        <v>0.5</v>
      </c>
      <c r="AA347" s="3">
        <f>VLOOKUP($F347,Experiment!$A$2:$U$90,MATCH(Results!AA$1,Experiment!$A$1:$U$1,0),FALSE)</f>
        <v>0.25</v>
      </c>
      <c r="AB347" s="3">
        <f>VLOOKUP($F347,Experiment!$A$2:$U$90,MATCH(Results!AB$1,Experiment!$A$1:$U$1,0),FALSE)</f>
        <v>0.625</v>
      </c>
      <c r="AC347" s="3">
        <f>VLOOKUP($F347,Experiment!$A$2:$U$90,MATCH(Results!AC$1,Experiment!$A$1:$U$1,0),FALSE)</f>
        <v>0.375</v>
      </c>
      <c r="AD347" s="2">
        <f>VLOOKUP($F347,Experiment!$A$2:$U$90,MATCH(Results!AD$1,Experiment!$A$1:$U$1,0),FALSE)</f>
        <v>-8.75</v>
      </c>
      <c r="AE347" s="2">
        <f>VLOOKUP($F347,Experiment!$A$2:$U$90,MATCH(Results!AE$1,Experiment!$A$1:$U$1,0),FALSE)</f>
        <v>2835.9375</v>
      </c>
      <c r="AF347" s="2">
        <f>VLOOKUP($F347,Experiment!$A$2:$U$90,MATCH(Results!AF$1,Experiment!$A$1:$U$1,0),FALSE)</f>
        <v>53.253521010351982</v>
      </c>
      <c r="AG347" s="3">
        <f>VLOOKUP($F347,Experiment!$A$2:$W$90,MATCH(Results!AG$1,Experiment!$A$1:$W$1,0),FALSE)</f>
        <v>0.82730419370997643</v>
      </c>
      <c r="AH347" s="3">
        <f>VLOOKUP($F347,Experiment!$A$2:$W$90,MATCH(Results!AH$1,Experiment!$A$1:$W$1,0),FALSE)</f>
        <v>0.38648875795104182</v>
      </c>
      <c r="AI347" s="3">
        <f>VLOOKUP($F347,Experiment!$A$2:$X$90,MATCH(Results!AI$1,Experiment!$A$1:$X$1,0),FALSE)</f>
        <v>0.61351124204895813</v>
      </c>
      <c r="AJ347" s="2">
        <f>Table1[[#This Row],[Gain]]^Table1[[#This Row],[θ]]</f>
        <v>60</v>
      </c>
      <c r="AK347" s="2">
        <f>-Table1[[#This Row],[λ]]*-Table1[[#This Row],[Loss]]^Table1[[#This Row],[θ]]</f>
        <v>100</v>
      </c>
      <c r="AL347" s="2">
        <f>Table1[[#This Row],[v_n_w_g]]-Table1[[#This Row],[v_n_w_l]]</f>
        <v>-40</v>
      </c>
      <c r="AM347" s="2">
        <f>IF(Table1[[#This Row],[diff_v]]&gt;=1,1,0)</f>
        <v>0</v>
      </c>
    </row>
    <row r="348" spans="1:39" hidden="1" x14ac:dyDescent="0.3">
      <c r="A348">
        <v>16</v>
      </c>
      <c r="B348" t="s">
        <v>44</v>
      </c>
      <c r="C348" s="22">
        <f>VLOOKUP(Table1[[#This Row],[Subject]],'Subject Profile'!$A$2:$E$8,4,FALSE)</f>
        <v>1</v>
      </c>
      <c r="D348" s="22">
        <f>VLOOKUP(Table1[[#This Row],[Subject]],'Subject Profile'!$A$2:$E$8,5,FALSE)</f>
        <v>-2</v>
      </c>
      <c r="E348" t="s">
        <v>109</v>
      </c>
      <c r="F348" t="s">
        <v>75</v>
      </c>
      <c r="G348" t="s">
        <v>7</v>
      </c>
      <c r="H348">
        <f>IF(Table1[[#This Row],[decision]]="accept",1,0)</f>
        <v>1</v>
      </c>
      <c r="I348">
        <v>-50</v>
      </c>
      <c r="J348">
        <v>320</v>
      </c>
      <c r="K348">
        <v>1664339970</v>
      </c>
      <c r="L348">
        <v>9</v>
      </c>
      <c r="M348" t="str">
        <f>VLOOKUP($F348,Experiment!$A$2:$U$90,MATCH(Results!M$1,Experiment!$A$1:$U$1,0)+1,FALSE)</f>
        <v>I</v>
      </c>
      <c r="N348">
        <f>IF(Table1[[#This Row],[Impact]]="I",0,1)</f>
        <v>0</v>
      </c>
      <c r="O348" s="2">
        <f>VLOOKUP($F348,Experiment!$A$2:$U$90,MATCH(Results!O$1,Experiment!$A$1:$U$1,0),FALSE)</f>
        <v>-50</v>
      </c>
      <c r="P348" s="3">
        <f>VLOOKUP($F348,Experiment!$A$2:$U$90,MATCH(Results!P$1,Experiment!$A$1:$U$1,0),FALSE)</f>
        <v>0.5</v>
      </c>
      <c r="Q348" s="2">
        <f>VLOOKUP($F348,Experiment!$A$2:$U$90,MATCH(Results!Q$1,Experiment!$A$1:$U$1,0),FALSE)</f>
        <v>70</v>
      </c>
      <c r="R348" s="3">
        <f>VLOOKUP($F348,Experiment!$A$2:$U$90,MATCH(Results!R$1,Experiment!$A$1:$U$1,0),FALSE)</f>
        <v>0.5</v>
      </c>
      <c r="S348" s="2">
        <f>VLOOKUP($F348,Experiment!$A$2:$U$90,MATCH(Results!S$1,Experiment!$A$1:$U$1,0),FALSE)</f>
        <v>10</v>
      </c>
      <c r="T348" s="2">
        <f>VLOOKUP($F348,Experiment!$A$2:$U$90,MATCH(Results!T$1,Experiment!$A$1:$U$1,0),FALSE)</f>
        <v>3600</v>
      </c>
      <c r="U348" s="2">
        <f>VLOOKUP($F348,Experiment!$A$2:$U$90,MATCH(Results!U$1,Experiment!$A$1:$U$1,0),FALSE)</f>
        <v>60</v>
      </c>
      <c r="V348" s="2">
        <f>VLOOKUP($F348,Experiment!$A$2:$U$90,MATCH(Results!V$1,Experiment!$A$1:$U$1,0),FALSE)</f>
        <v>2</v>
      </c>
      <c r="W348" s="3">
        <f>VLOOKUP($F348,Experiment!$A$2:$U$90,MATCH(Results!W$1,Experiment!$A$1:$U$1,0),FALSE)</f>
        <v>0.25</v>
      </c>
      <c r="X348" s="3">
        <f>VLOOKUP($F348,Experiment!$A$2:$U$90,MATCH(Results!X$1,Experiment!$A$1:$U$1,0),FALSE)</f>
        <v>0.75</v>
      </c>
      <c r="Y348" s="2">
        <f>VLOOKUP($F348,Experiment!$A$2:$U$90,MATCH(Results!Y$1,Experiment!$A$1:$U$1,0),FALSE)</f>
        <v>1</v>
      </c>
      <c r="Z348" s="3">
        <f>VLOOKUP($F348,Experiment!$A$2:$U$90,MATCH(Results!Z$1,Experiment!$A$1:$U$1,0),FALSE)</f>
        <v>0.25</v>
      </c>
      <c r="AA348" s="3">
        <f>VLOOKUP($F348,Experiment!$A$2:$U$90,MATCH(Results!AA$1,Experiment!$A$1:$U$1,0),FALSE)</f>
        <v>0.5</v>
      </c>
      <c r="AB348" s="3">
        <f>VLOOKUP($F348,Experiment!$A$2:$U$90,MATCH(Results!AB$1,Experiment!$A$1:$U$1,0),FALSE)</f>
        <v>0.375</v>
      </c>
      <c r="AC348" s="3">
        <f>VLOOKUP($F348,Experiment!$A$2:$U$90,MATCH(Results!AC$1,Experiment!$A$1:$U$1,0),FALSE)</f>
        <v>0.625</v>
      </c>
      <c r="AD348" s="2">
        <f>VLOOKUP($F348,Experiment!$A$2:$U$90,MATCH(Results!AD$1,Experiment!$A$1:$U$1,0),FALSE)</f>
        <v>25</v>
      </c>
      <c r="AE348" s="2">
        <f>VLOOKUP($F348,Experiment!$A$2:$U$90,MATCH(Results!AE$1,Experiment!$A$1:$U$1,0),FALSE)</f>
        <v>3375</v>
      </c>
      <c r="AF348" s="2">
        <f>VLOOKUP($F348,Experiment!$A$2:$U$90,MATCH(Results!AF$1,Experiment!$A$1:$U$1,0),FALSE)</f>
        <v>58.094750193111253</v>
      </c>
      <c r="AG348" s="3">
        <f>VLOOKUP($F348,Experiment!$A$2:$W$90,MATCH(Results!AG$1,Experiment!$A$1:$W$1,0),FALSE)</f>
        <v>1</v>
      </c>
      <c r="AH348" s="3">
        <f>VLOOKUP($F348,Experiment!$A$2:$W$90,MATCH(Results!AH$1,Experiment!$A$1:$W$1,0),FALSE)</f>
        <v>0.625</v>
      </c>
      <c r="AI348" s="3">
        <f>VLOOKUP($F348,Experiment!$A$2:$X$90,MATCH(Results!AI$1,Experiment!$A$1:$X$1,0),FALSE)</f>
        <v>0.375</v>
      </c>
      <c r="AJ348" s="2">
        <f>Table1[[#This Row],[Gain]]^Table1[[#This Row],[θ]]</f>
        <v>70</v>
      </c>
      <c r="AK348" s="2">
        <f>-Table1[[#This Row],[λ]]*-Table1[[#This Row],[Loss]]^Table1[[#This Row],[θ]]</f>
        <v>100</v>
      </c>
      <c r="AL348" s="2">
        <f>Table1[[#This Row],[v_n_w_g]]-Table1[[#This Row],[v_n_w_l]]</f>
        <v>-30</v>
      </c>
      <c r="AM348" s="2">
        <f>IF(Table1[[#This Row],[diff_v]]&gt;=1,1,0)</f>
        <v>0</v>
      </c>
    </row>
    <row r="349" spans="1:39" hidden="1" x14ac:dyDescent="0.3">
      <c r="A349">
        <v>17</v>
      </c>
      <c r="B349" t="s">
        <v>44</v>
      </c>
      <c r="C349" s="22">
        <f>VLOOKUP(Table1[[#This Row],[Subject]],'Subject Profile'!$A$2:$E$8,4,FALSE)</f>
        <v>1</v>
      </c>
      <c r="D349" s="22">
        <f>VLOOKUP(Table1[[#This Row],[Subject]],'Subject Profile'!$A$2:$E$8,5,FALSE)</f>
        <v>-2</v>
      </c>
      <c r="E349" t="s">
        <v>109</v>
      </c>
      <c r="F349" t="s">
        <v>88</v>
      </c>
      <c r="G349" t="s">
        <v>5</v>
      </c>
      <c r="H349">
        <f>IF(Table1[[#This Row],[decision]]="accept",1,0)</f>
        <v>0</v>
      </c>
      <c r="I349">
        <v>0</v>
      </c>
      <c r="J349">
        <v>320</v>
      </c>
      <c r="K349">
        <v>1664339976</v>
      </c>
      <c r="L349">
        <v>6</v>
      </c>
      <c r="M349" t="str">
        <f>VLOOKUP($F349,Experiment!$A$2:$U$90,MATCH(Results!M$1,Experiment!$A$1:$U$1,0)+1,FALSE)</f>
        <v>I</v>
      </c>
      <c r="N349">
        <f>IF(Table1[[#This Row],[Impact]]="I",0,1)</f>
        <v>0</v>
      </c>
      <c r="O349" s="2">
        <f>VLOOKUP($F349,Experiment!$A$2:$U$90,MATCH(Results!O$1,Experiment!$A$1:$U$1,0),FALSE)</f>
        <v>-50</v>
      </c>
      <c r="P349" s="3">
        <f>VLOOKUP($F349,Experiment!$A$2:$U$90,MATCH(Results!P$1,Experiment!$A$1:$U$1,0),FALSE)</f>
        <v>0.5</v>
      </c>
      <c r="Q349" s="2">
        <f>VLOOKUP($F349,Experiment!$A$2:$U$90,MATCH(Results!Q$1,Experiment!$A$1:$U$1,0),FALSE)</f>
        <v>60</v>
      </c>
      <c r="R349" s="3">
        <f>VLOOKUP($F349,Experiment!$A$2:$U$90,MATCH(Results!R$1,Experiment!$A$1:$U$1,0),FALSE)</f>
        <v>0.5</v>
      </c>
      <c r="S349" s="2">
        <f>VLOOKUP($F349,Experiment!$A$2:$U$90,MATCH(Results!S$1,Experiment!$A$1:$U$1,0),FALSE)</f>
        <v>5</v>
      </c>
      <c r="T349" s="2">
        <f>VLOOKUP($F349,Experiment!$A$2:$U$90,MATCH(Results!T$1,Experiment!$A$1:$U$1,0),FALSE)</f>
        <v>3025</v>
      </c>
      <c r="U349" s="2">
        <f>VLOOKUP($F349,Experiment!$A$2:$U$90,MATCH(Results!U$1,Experiment!$A$1:$U$1,0),FALSE)</f>
        <v>55</v>
      </c>
      <c r="V349" s="2">
        <f>VLOOKUP($F349,Experiment!$A$2:$U$90,MATCH(Results!V$1,Experiment!$A$1:$U$1,0),FALSE)</f>
        <v>2</v>
      </c>
      <c r="W349" s="3">
        <f>VLOOKUP($F349,Experiment!$A$2:$U$90,MATCH(Results!W$1,Experiment!$A$1:$U$1,0),FALSE)</f>
        <v>0.25</v>
      </c>
      <c r="X349" s="3">
        <f>VLOOKUP($F349,Experiment!$A$2:$U$90,MATCH(Results!X$1,Experiment!$A$1:$U$1,0),FALSE)</f>
        <v>0.75</v>
      </c>
      <c r="Y349" s="2">
        <f>VLOOKUP($F349,Experiment!$A$2:$U$90,MATCH(Results!Y$1,Experiment!$A$1:$U$1,0),FALSE)</f>
        <v>2</v>
      </c>
      <c r="Z349" s="3">
        <f>VLOOKUP($F349,Experiment!$A$2:$U$90,MATCH(Results!Z$1,Experiment!$A$1:$U$1,0),FALSE)</f>
        <v>0.5</v>
      </c>
      <c r="AA349" s="3">
        <f>VLOOKUP($F349,Experiment!$A$2:$U$90,MATCH(Results!AA$1,Experiment!$A$1:$U$1,0),FALSE)</f>
        <v>0.25</v>
      </c>
      <c r="AB349" s="3">
        <f>VLOOKUP($F349,Experiment!$A$2:$U$90,MATCH(Results!AB$1,Experiment!$A$1:$U$1,0),FALSE)</f>
        <v>0.625</v>
      </c>
      <c r="AC349" s="3">
        <f>VLOOKUP($F349,Experiment!$A$2:$U$90,MATCH(Results!AC$1,Experiment!$A$1:$U$1,0),FALSE)</f>
        <v>0.375</v>
      </c>
      <c r="AD349" s="2">
        <f>VLOOKUP($F349,Experiment!$A$2:$U$90,MATCH(Results!AD$1,Experiment!$A$1:$U$1,0),FALSE)</f>
        <v>-8.75</v>
      </c>
      <c r="AE349" s="2">
        <f>VLOOKUP($F349,Experiment!$A$2:$U$90,MATCH(Results!AE$1,Experiment!$A$1:$U$1,0),FALSE)</f>
        <v>2835.9375</v>
      </c>
      <c r="AF349" s="2">
        <f>VLOOKUP($F349,Experiment!$A$2:$U$90,MATCH(Results!AF$1,Experiment!$A$1:$U$1,0),FALSE)</f>
        <v>53.253521010351982</v>
      </c>
      <c r="AG349" s="3">
        <f>VLOOKUP($F349,Experiment!$A$2:$W$90,MATCH(Results!AG$1,Experiment!$A$1:$W$1,0),FALSE)</f>
        <v>0.82730419370997643</v>
      </c>
      <c r="AH349" s="3">
        <f>VLOOKUP($F349,Experiment!$A$2:$W$90,MATCH(Results!AH$1,Experiment!$A$1:$W$1,0),FALSE)</f>
        <v>0.38648875795104182</v>
      </c>
      <c r="AI349" s="3">
        <f>VLOOKUP($F349,Experiment!$A$2:$X$90,MATCH(Results!AI$1,Experiment!$A$1:$X$1,0),FALSE)</f>
        <v>0.61351124204895813</v>
      </c>
      <c r="AJ349" s="2">
        <f>Table1[[#This Row],[Gain]]^Table1[[#This Row],[θ]]</f>
        <v>60</v>
      </c>
      <c r="AK349" s="2">
        <f>-Table1[[#This Row],[λ]]*-Table1[[#This Row],[Loss]]^Table1[[#This Row],[θ]]</f>
        <v>100</v>
      </c>
      <c r="AL349" s="2">
        <f>Table1[[#This Row],[v_n_w_g]]-Table1[[#This Row],[v_n_w_l]]</f>
        <v>-40</v>
      </c>
      <c r="AM349" s="2">
        <f>IF(Table1[[#This Row],[diff_v]]&gt;=1,1,0)</f>
        <v>0</v>
      </c>
    </row>
    <row r="350" spans="1:39" hidden="1" x14ac:dyDescent="0.3">
      <c r="A350">
        <v>18</v>
      </c>
      <c r="B350" t="s">
        <v>44</v>
      </c>
      <c r="C350" s="22">
        <f>VLOOKUP(Table1[[#This Row],[Subject]],'Subject Profile'!$A$2:$E$8,4,FALSE)</f>
        <v>1</v>
      </c>
      <c r="D350" s="22">
        <f>VLOOKUP(Table1[[#This Row],[Subject]],'Subject Profile'!$A$2:$E$8,5,FALSE)</f>
        <v>-2</v>
      </c>
      <c r="E350" t="s">
        <v>109</v>
      </c>
      <c r="F350" t="s">
        <v>55</v>
      </c>
      <c r="G350" t="s">
        <v>56</v>
      </c>
      <c r="H350">
        <f>IF(Table1[[#This Row],[decision]]="accept",1,0)</f>
        <v>0</v>
      </c>
      <c r="I350">
        <v>0</v>
      </c>
      <c r="J350">
        <v>320</v>
      </c>
      <c r="K350">
        <v>1664339984</v>
      </c>
      <c r="L350">
        <v>8</v>
      </c>
      <c r="M350" t="str">
        <f>VLOOKUP($F350,Experiment!$A$2:$U$90,MATCH(Results!M$1,Experiment!$A$1:$U$1,0)+1,FALSE)</f>
        <v>R</v>
      </c>
      <c r="N350">
        <f>IF(Table1[[#This Row],[Impact]]="I",0,1)</f>
        <v>1</v>
      </c>
      <c r="O350" s="2">
        <f>VLOOKUP($F350,Experiment!$A$2:$U$90,MATCH(Results!O$1,Experiment!$A$1:$U$1,0),FALSE)</f>
        <v>0</v>
      </c>
      <c r="P350" s="3">
        <f>VLOOKUP($F350,Experiment!$A$2:$U$90,MATCH(Results!P$1,Experiment!$A$1:$U$1,0),FALSE)</f>
        <v>0</v>
      </c>
      <c r="Q350" s="2">
        <f>VLOOKUP($F350,Experiment!$A$2:$U$90,MATCH(Results!Q$1,Experiment!$A$1:$U$1,0),FALSE)</f>
        <v>0</v>
      </c>
      <c r="R350" s="3">
        <f>VLOOKUP($F350,Experiment!$A$2:$U$90,MATCH(Results!R$1,Experiment!$A$1:$U$1,0),FALSE)</f>
        <v>0</v>
      </c>
      <c r="S350" s="2">
        <f>VLOOKUP($F350,Experiment!$A$2:$U$90,MATCH(Results!S$1,Experiment!$A$1:$U$1,0),FALSE)</f>
        <v>0</v>
      </c>
      <c r="T350" s="2">
        <f>VLOOKUP($F350,Experiment!$A$2:$U$90,MATCH(Results!T$1,Experiment!$A$1:$U$1,0),FALSE)</f>
        <v>0</v>
      </c>
      <c r="U350" s="2">
        <f>VLOOKUP($F350,Experiment!$A$2:$U$90,MATCH(Results!U$1,Experiment!$A$1:$U$1,0),FALSE)</f>
        <v>0</v>
      </c>
      <c r="V350" s="2">
        <f>VLOOKUP($F350,Experiment!$A$2:$U$90,MATCH(Results!V$1,Experiment!$A$1:$U$1,0),FALSE)</f>
        <v>0</v>
      </c>
      <c r="W350" s="3">
        <f>VLOOKUP($F350,Experiment!$A$2:$U$90,MATCH(Results!W$1,Experiment!$A$1:$U$1,0),FALSE)</f>
        <v>0</v>
      </c>
      <c r="X350" s="3">
        <f>VLOOKUP($F350,Experiment!$A$2:$U$90,MATCH(Results!X$1,Experiment!$A$1:$U$1,0),FALSE)</f>
        <v>0</v>
      </c>
      <c r="Y350" s="2">
        <f>VLOOKUP($F350,Experiment!$A$2:$U$90,MATCH(Results!Y$1,Experiment!$A$1:$U$1,0),FALSE)</f>
        <v>0</v>
      </c>
      <c r="Z350" s="3">
        <f>VLOOKUP($F350,Experiment!$A$2:$U$90,MATCH(Results!Z$1,Experiment!$A$1:$U$1,0),FALSE)</f>
        <v>0</v>
      </c>
      <c r="AA350" s="3">
        <f>VLOOKUP($F350,Experiment!$A$2:$U$90,MATCH(Results!AA$1,Experiment!$A$1:$U$1,0),FALSE)</f>
        <v>0</v>
      </c>
      <c r="AB350" s="3">
        <f>VLOOKUP($F350,Experiment!$A$2:$U$90,MATCH(Results!AB$1,Experiment!$A$1:$U$1,0),FALSE)</f>
        <v>0</v>
      </c>
      <c r="AC350" s="3">
        <f>VLOOKUP($F350,Experiment!$A$2:$U$90,MATCH(Results!AC$1,Experiment!$A$1:$U$1,0),FALSE)</f>
        <v>0</v>
      </c>
      <c r="AD350" s="2">
        <f>VLOOKUP($F350,Experiment!$A$2:$U$90,MATCH(Results!AD$1,Experiment!$A$1:$U$1,0),FALSE)</f>
        <v>0</v>
      </c>
      <c r="AE350" s="2">
        <f>VLOOKUP($F350,Experiment!$A$2:$U$90,MATCH(Results!AE$1,Experiment!$A$1:$U$1,0),FALSE)</f>
        <v>0</v>
      </c>
      <c r="AF350" s="2">
        <f>VLOOKUP($F350,Experiment!$A$2:$U$90,MATCH(Results!AF$1,Experiment!$A$1:$U$1,0),FALSE)</f>
        <v>0</v>
      </c>
      <c r="AG350" s="2"/>
      <c r="AH350" s="3">
        <f>VLOOKUP($F350,Experiment!$A$2:$W$90,MATCH(Results!AH$1,Experiment!$A$1:$W$1,0),FALSE)</f>
        <v>0</v>
      </c>
      <c r="AI350" s="2">
        <f>VLOOKUP($F350,Experiment!$A$2:$X$90,MATCH(Results!AI$1,Experiment!$A$1:$X$1,0),FALSE)</f>
        <v>0</v>
      </c>
      <c r="AJ350" s="2">
        <f>Table1[[#This Row],[Gain]]^Table1[[#This Row],[θ]]</f>
        <v>0</v>
      </c>
      <c r="AK350" s="2">
        <f>-Table1[[#This Row],[λ]]*-Table1[[#This Row],[Loss]]^Table1[[#This Row],[θ]]</f>
        <v>0</v>
      </c>
      <c r="AL350" s="2">
        <f>Table1[[#This Row],[v_n_w_g]]-Table1[[#This Row],[v_n_w_l]]</f>
        <v>0</v>
      </c>
      <c r="AM350" s="2">
        <f>IF(Table1[[#This Row],[diff_v]]&gt;=1,1,0)</f>
        <v>0</v>
      </c>
    </row>
    <row r="351" spans="1:39" hidden="1" x14ac:dyDescent="0.3">
      <c r="A351">
        <v>19</v>
      </c>
      <c r="B351" t="s">
        <v>44</v>
      </c>
      <c r="C351" s="22">
        <f>VLOOKUP(Table1[[#This Row],[Subject]],'Subject Profile'!$A$2:$E$8,4,FALSE)</f>
        <v>1</v>
      </c>
      <c r="D351" s="22">
        <f>VLOOKUP(Table1[[#This Row],[Subject]],'Subject Profile'!$A$2:$E$8,5,FALSE)</f>
        <v>-2</v>
      </c>
      <c r="E351" t="s">
        <v>109</v>
      </c>
      <c r="F351" t="s">
        <v>80</v>
      </c>
      <c r="G351" t="s">
        <v>5</v>
      </c>
      <c r="H351">
        <f>IF(Table1[[#This Row],[decision]]="accept",1,0)</f>
        <v>0</v>
      </c>
      <c r="I351">
        <v>0</v>
      </c>
      <c r="J351">
        <v>320</v>
      </c>
      <c r="K351">
        <v>1664339993</v>
      </c>
      <c r="L351">
        <v>9</v>
      </c>
      <c r="M351" t="str">
        <f>VLOOKUP($F351,Experiment!$A$2:$U$90,MATCH(Results!M$1,Experiment!$A$1:$U$1,0)+1,FALSE)</f>
        <v>G</v>
      </c>
      <c r="N351">
        <f>IF(Table1[[#This Row],[Impact]]="I",0,1)</f>
        <v>1</v>
      </c>
      <c r="O351" s="2">
        <f>VLOOKUP($F351,Experiment!$A$2:$U$90,MATCH(Results!O$1,Experiment!$A$1:$U$1,0),FALSE)</f>
        <v>-90</v>
      </c>
      <c r="P351" s="3">
        <f>VLOOKUP($F351,Experiment!$A$2:$U$90,MATCH(Results!P$1,Experiment!$A$1:$U$1,0),FALSE)</f>
        <v>0.5</v>
      </c>
      <c r="Q351" s="2">
        <f>VLOOKUP($F351,Experiment!$A$2:$U$90,MATCH(Results!Q$1,Experiment!$A$1:$U$1,0),FALSE)</f>
        <v>80</v>
      </c>
      <c r="R351" s="3">
        <f>VLOOKUP($F351,Experiment!$A$2:$U$90,MATCH(Results!R$1,Experiment!$A$1:$U$1,0),FALSE)</f>
        <v>0.5</v>
      </c>
      <c r="S351" s="2">
        <f>VLOOKUP($F351,Experiment!$A$2:$U$90,MATCH(Results!S$1,Experiment!$A$1:$U$1,0),FALSE)</f>
        <v>-5</v>
      </c>
      <c r="T351" s="2">
        <f>VLOOKUP($F351,Experiment!$A$2:$U$90,MATCH(Results!T$1,Experiment!$A$1:$U$1,0),FALSE)</f>
        <v>7225</v>
      </c>
      <c r="U351" s="2">
        <f>VLOOKUP($F351,Experiment!$A$2:$U$90,MATCH(Results!U$1,Experiment!$A$1:$U$1,0),FALSE)</f>
        <v>85</v>
      </c>
      <c r="V351" s="2">
        <f>VLOOKUP($F351,Experiment!$A$2:$U$90,MATCH(Results!V$1,Experiment!$A$1:$U$1,0),FALSE)</f>
        <v>4</v>
      </c>
      <c r="W351" s="3">
        <f>VLOOKUP($F351,Experiment!$A$2:$U$90,MATCH(Results!W$1,Experiment!$A$1:$U$1,0),FALSE)</f>
        <v>0.25</v>
      </c>
      <c r="X351" s="3">
        <f>VLOOKUP($F351,Experiment!$A$2:$U$90,MATCH(Results!X$1,Experiment!$A$1:$U$1,0),FALSE)</f>
        <v>0.75</v>
      </c>
      <c r="Y351" s="2">
        <f>VLOOKUP($F351,Experiment!$A$2:$U$90,MATCH(Results!Y$1,Experiment!$A$1:$U$1,0),FALSE)</f>
        <v>1</v>
      </c>
      <c r="Z351" s="3">
        <f>VLOOKUP($F351,Experiment!$A$2:$U$90,MATCH(Results!Z$1,Experiment!$A$1:$U$1,0),FALSE)</f>
        <v>0.25</v>
      </c>
      <c r="AA351" s="3">
        <f>VLOOKUP($F351,Experiment!$A$2:$U$90,MATCH(Results!AA$1,Experiment!$A$1:$U$1,0),FALSE)</f>
        <v>0.5</v>
      </c>
      <c r="AB351" s="3">
        <f>VLOOKUP($F351,Experiment!$A$2:$U$90,MATCH(Results!AB$1,Experiment!$A$1:$U$1,0),FALSE)</f>
        <v>0.375</v>
      </c>
      <c r="AC351" s="3">
        <f>VLOOKUP($F351,Experiment!$A$2:$U$90,MATCH(Results!AC$1,Experiment!$A$1:$U$1,0),FALSE)</f>
        <v>0.625</v>
      </c>
      <c r="AD351" s="2">
        <f>VLOOKUP($F351,Experiment!$A$2:$U$90,MATCH(Results!AD$1,Experiment!$A$1:$U$1,0),FALSE)</f>
        <v>16.25</v>
      </c>
      <c r="AE351" s="2">
        <f>VLOOKUP($F351,Experiment!$A$2:$U$90,MATCH(Results!AE$1,Experiment!$A$1:$U$1,0),FALSE)</f>
        <v>6773.4375</v>
      </c>
      <c r="AF351" s="2">
        <f>VLOOKUP($F351,Experiment!$A$2:$U$90,MATCH(Results!AF$1,Experiment!$A$1:$U$1,0),FALSE)</f>
        <v>82.300896106907615</v>
      </c>
      <c r="AG351" s="3">
        <f>VLOOKUP($F351,Experiment!$A$2:$W$90,MATCH(Results!AG$1,Experiment!$A$1:$W$1,0),FALSE)</f>
        <v>1</v>
      </c>
      <c r="AH351" s="3">
        <f>VLOOKUP($F351,Experiment!$A$2:$W$90,MATCH(Results!AH$1,Experiment!$A$1:$W$1,0),FALSE)</f>
        <v>0.625</v>
      </c>
      <c r="AI351" s="3">
        <f>VLOOKUP($F351,Experiment!$A$2:$X$90,MATCH(Results!AI$1,Experiment!$A$1:$X$1,0),FALSE)</f>
        <v>0.375</v>
      </c>
      <c r="AJ351" s="2">
        <f>Table1[[#This Row],[Gain]]^Table1[[#This Row],[θ]]</f>
        <v>80</v>
      </c>
      <c r="AK351" s="2">
        <f>-Table1[[#This Row],[λ]]*-Table1[[#This Row],[Loss]]^Table1[[#This Row],[θ]]</f>
        <v>180</v>
      </c>
      <c r="AL351" s="2">
        <f>Table1[[#This Row],[v_n_w_g]]-Table1[[#This Row],[v_n_w_l]]</f>
        <v>-100</v>
      </c>
      <c r="AM351" s="2">
        <f>IF(Table1[[#This Row],[diff_v]]&gt;=1,1,0)</f>
        <v>0</v>
      </c>
    </row>
    <row r="352" spans="1:39" hidden="1" x14ac:dyDescent="0.3">
      <c r="A352">
        <v>20</v>
      </c>
      <c r="B352" t="s">
        <v>44</v>
      </c>
      <c r="C352" s="22">
        <f>VLOOKUP(Table1[[#This Row],[Subject]],'Subject Profile'!$A$2:$E$8,4,FALSE)</f>
        <v>1</v>
      </c>
      <c r="D352" s="22">
        <f>VLOOKUP(Table1[[#This Row],[Subject]],'Subject Profile'!$A$2:$E$8,5,FALSE)</f>
        <v>-2</v>
      </c>
      <c r="E352" t="s">
        <v>109</v>
      </c>
      <c r="F352" t="s">
        <v>71</v>
      </c>
      <c r="G352" t="s">
        <v>5</v>
      </c>
      <c r="H352">
        <f>IF(Table1[[#This Row],[decision]]="accept",1,0)</f>
        <v>0</v>
      </c>
      <c r="I352">
        <v>0</v>
      </c>
      <c r="J352">
        <v>320</v>
      </c>
      <c r="K352">
        <v>1664339998</v>
      </c>
      <c r="L352">
        <v>5</v>
      </c>
      <c r="M352" t="str">
        <f>VLOOKUP($F352,Experiment!$A$2:$U$90,MATCH(Results!M$1,Experiment!$A$1:$U$1,0)+1,FALSE)</f>
        <v>I</v>
      </c>
      <c r="N352">
        <f>IF(Table1[[#This Row],[Impact]]="I",0,1)</f>
        <v>0</v>
      </c>
      <c r="O352" s="2">
        <f>VLOOKUP($F352,Experiment!$A$2:$U$90,MATCH(Results!O$1,Experiment!$A$1:$U$1,0),FALSE)</f>
        <v>-10</v>
      </c>
      <c r="P352" s="3">
        <f>VLOOKUP($F352,Experiment!$A$2:$U$90,MATCH(Results!P$1,Experiment!$A$1:$U$1,0),FALSE)</f>
        <v>0.5</v>
      </c>
      <c r="Q352" s="2">
        <f>VLOOKUP($F352,Experiment!$A$2:$U$90,MATCH(Results!Q$1,Experiment!$A$1:$U$1,0),FALSE)</f>
        <v>30</v>
      </c>
      <c r="R352" s="3">
        <f>VLOOKUP($F352,Experiment!$A$2:$U$90,MATCH(Results!R$1,Experiment!$A$1:$U$1,0),FALSE)</f>
        <v>0.5</v>
      </c>
      <c r="S352" s="2">
        <f>VLOOKUP($F352,Experiment!$A$2:$U$90,MATCH(Results!S$1,Experiment!$A$1:$U$1,0),FALSE)</f>
        <v>10</v>
      </c>
      <c r="T352" s="2">
        <f>VLOOKUP($F352,Experiment!$A$2:$U$90,MATCH(Results!T$1,Experiment!$A$1:$U$1,0),FALSE)</f>
        <v>400</v>
      </c>
      <c r="U352" s="2">
        <f>VLOOKUP($F352,Experiment!$A$2:$U$90,MATCH(Results!U$1,Experiment!$A$1:$U$1,0),FALSE)</f>
        <v>20</v>
      </c>
      <c r="V352" s="2">
        <f>VLOOKUP($F352,Experiment!$A$2:$U$90,MATCH(Results!V$1,Experiment!$A$1:$U$1,0),FALSE)</f>
        <v>2</v>
      </c>
      <c r="W352" s="3">
        <f>VLOOKUP($F352,Experiment!$A$2:$U$90,MATCH(Results!W$1,Experiment!$A$1:$U$1,0),FALSE)</f>
        <v>0.25</v>
      </c>
      <c r="X352" s="3">
        <f>VLOOKUP($F352,Experiment!$A$2:$U$90,MATCH(Results!X$1,Experiment!$A$1:$U$1,0),FALSE)</f>
        <v>0.75</v>
      </c>
      <c r="Y352" s="2">
        <f>VLOOKUP($F352,Experiment!$A$2:$U$90,MATCH(Results!Y$1,Experiment!$A$1:$U$1,0),FALSE)</f>
        <v>2</v>
      </c>
      <c r="Z352" s="3">
        <f>VLOOKUP($F352,Experiment!$A$2:$U$90,MATCH(Results!Z$1,Experiment!$A$1:$U$1,0),FALSE)</f>
        <v>0.5</v>
      </c>
      <c r="AA352" s="3">
        <f>VLOOKUP($F352,Experiment!$A$2:$U$90,MATCH(Results!AA$1,Experiment!$A$1:$U$1,0),FALSE)</f>
        <v>0.25</v>
      </c>
      <c r="AB352" s="3">
        <f>VLOOKUP($F352,Experiment!$A$2:$U$90,MATCH(Results!AB$1,Experiment!$A$1:$U$1,0),FALSE)</f>
        <v>0.625</v>
      </c>
      <c r="AC352" s="3">
        <f>VLOOKUP($F352,Experiment!$A$2:$U$90,MATCH(Results!AC$1,Experiment!$A$1:$U$1,0),FALSE)</f>
        <v>0.375</v>
      </c>
      <c r="AD352" s="2">
        <f>VLOOKUP($F352,Experiment!$A$2:$U$90,MATCH(Results!AD$1,Experiment!$A$1:$U$1,0),FALSE)</f>
        <v>5</v>
      </c>
      <c r="AE352" s="2">
        <f>VLOOKUP($F352,Experiment!$A$2:$U$90,MATCH(Results!AE$1,Experiment!$A$1:$U$1,0),FALSE)</f>
        <v>375</v>
      </c>
      <c r="AF352" s="2">
        <f>VLOOKUP($F352,Experiment!$A$2:$U$90,MATCH(Results!AF$1,Experiment!$A$1:$U$1,0),FALSE)</f>
        <v>19.364916731037084</v>
      </c>
      <c r="AG352" s="3">
        <f>VLOOKUP($F352,Experiment!$A$2:$W$90,MATCH(Results!AG$1,Experiment!$A$1:$W$1,0),FALSE)</f>
        <v>0.82730419370997643</v>
      </c>
      <c r="AH352" s="3">
        <f>VLOOKUP($F352,Experiment!$A$2:$W$90,MATCH(Results!AH$1,Experiment!$A$1:$W$1,0),FALSE)</f>
        <v>0.38648875795104182</v>
      </c>
      <c r="AI352" s="3">
        <f>VLOOKUP($F352,Experiment!$A$2:$X$90,MATCH(Results!AI$1,Experiment!$A$1:$X$1,0),FALSE)</f>
        <v>0.61351124204895813</v>
      </c>
      <c r="AJ352" s="2">
        <f>Table1[[#This Row],[Gain]]^Table1[[#This Row],[θ]]</f>
        <v>30</v>
      </c>
      <c r="AK352" s="2">
        <f>-Table1[[#This Row],[λ]]*-Table1[[#This Row],[Loss]]^Table1[[#This Row],[θ]]</f>
        <v>20</v>
      </c>
      <c r="AL352" s="2">
        <f>Table1[[#This Row],[v_n_w_g]]-Table1[[#This Row],[v_n_w_l]]</f>
        <v>10</v>
      </c>
      <c r="AM352" s="2">
        <f>IF(Table1[[#This Row],[diff_v]]&gt;=1,1,0)</f>
        <v>1</v>
      </c>
    </row>
    <row r="353" spans="1:39" hidden="1" x14ac:dyDescent="0.3">
      <c r="A353">
        <v>21</v>
      </c>
      <c r="B353" t="s">
        <v>44</v>
      </c>
      <c r="C353" s="22">
        <f>VLOOKUP(Table1[[#This Row],[Subject]],'Subject Profile'!$A$2:$E$8,4,FALSE)</f>
        <v>1</v>
      </c>
      <c r="D353" s="22">
        <f>VLOOKUP(Table1[[#This Row],[Subject]],'Subject Profile'!$A$2:$E$8,5,FALSE)</f>
        <v>-2</v>
      </c>
      <c r="E353" t="s">
        <v>109</v>
      </c>
      <c r="F353" t="s">
        <v>60</v>
      </c>
      <c r="G353" t="s">
        <v>61</v>
      </c>
      <c r="H353">
        <f>IF(Table1[[#This Row],[decision]]="accept",1,0)</f>
        <v>0</v>
      </c>
      <c r="I353">
        <v>0</v>
      </c>
      <c r="J353">
        <v>320</v>
      </c>
      <c r="K353">
        <v>1664340003</v>
      </c>
      <c r="L353">
        <v>5</v>
      </c>
      <c r="M353" t="str">
        <f>VLOOKUP($F353,Experiment!$A$2:$U$90,MATCH(Results!M$1,Experiment!$A$1:$U$1,0)+1,FALSE)</f>
        <v>D</v>
      </c>
      <c r="N353">
        <f>IF(Table1[[#This Row],[Impact]]="I",0,1)</f>
        <v>1</v>
      </c>
      <c r="O353" s="2">
        <f>VLOOKUP($F353,Experiment!$A$2:$U$90,MATCH(Results!O$1,Experiment!$A$1:$U$1,0),FALSE)</f>
        <v>0</v>
      </c>
      <c r="P353" s="3">
        <f>VLOOKUP($F353,Experiment!$A$2:$U$90,MATCH(Results!P$1,Experiment!$A$1:$U$1,0),FALSE)</f>
        <v>0</v>
      </c>
      <c r="Q353" s="2">
        <f>VLOOKUP($F353,Experiment!$A$2:$U$90,MATCH(Results!Q$1,Experiment!$A$1:$U$1,0),FALSE)</f>
        <v>0</v>
      </c>
      <c r="R353" s="3">
        <f>VLOOKUP($F353,Experiment!$A$2:$U$90,MATCH(Results!R$1,Experiment!$A$1:$U$1,0),FALSE)</f>
        <v>0</v>
      </c>
      <c r="S353" s="2">
        <f>VLOOKUP($F353,Experiment!$A$2:$U$90,MATCH(Results!S$1,Experiment!$A$1:$U$1,0),FALSE)</f>
        <v>0</v>
      </c>
      <c r="T353" s="2">
        <f>VLOOKUP($F353,Experiment!$A$2:$U$90,MATCH(Results!T$1,Experiment!$A$1:$U$1,0),FALSE)</f>
        <v>0</v>
      </c>
      <c r="U353" s="2">
        <f>VLOOKUP($F353,Experiment!$A$2:$U$90,MATCH(Results!U$1,Experiment!$A$1:$U$1,0),FALSE)</f>
        <v>0</v>
      </c>
      <c r="V353" s="2">
        <f>VLOOKUP($F353,Experiment!$A$2:$U$90,MATCH(Results!V$1,Experiment!$A$1:$U$1,0),FALSE)</f>
        <v>0</v>
      </c>
      <c r="W353" s="3">
        <f>VLOOKUP($F353,Experiment!$A$2:$U$90,MATCH(Results!W$1,Experiment!$A$1:$U$1,0),FALSE)</f>
        <v>0</v>
      </c>
      <c r="X353" s="3">
        <f>VLOOKUP($F353,Experiment!$A$2:$U$90,MATCH(Results!X$1,Experiment!$A$1:$U$1,0),FALSE)</f>
        <v>0</v>
      </c>
      <c r="Y353" s="2">
        <f>VLOOKUP($F353,Experiment!$A$2:$U$90,MATCH(Results!Y$1,Experiment!$A$1:$U$1,0),FALSE)</f>
        <v>0</v>
      </c>
      <c r="Z353" s="3">
        <f>VLOOKUP($F353,Experiment!$A$2:$U$90,MATCH(Results!Z$1,Experiment!$A$1:$U$1,0),FALSE)</f>
        <v>0</v>
      </c>
      <c r="AA353" s="3">
        <f>VLOOKUP($F353,Experiment!$A$2:$U$90,MATCH(Results!AA$1,Experiment!$A$1:$U$1,0),FALSE)</f>
        <v>0</v>
      </c>
      <c r="AB353" s="3">
        <f>VLOOKUP($F353,Experiment!$A$2:$U$90,MATCH(Results!AB$1,Experiment!$A$1:$U$1,0),FALSE)</f>
        <v>0</v>
      </c>
      <c r="AC353" s="3">
        <f>VLOOKUP($F353,Experiment!$A$2:$U$90,MATCH(Results!AC$1,Experiment!$A$1:$U$1,0),FALSE)</f>
        <v>0</v>
      </c>
      <c r="AD353" s="2">
        <f>VLOOKUP($F353,Experiment!$A$2:$U$90,MATCH(Results!AD$1,Experiment!$A$1:$U$1,0),FALSE)</f>
        <v>0</v>
      </c>
      <c r="AE353" s="2">
        <f>VLOOKUP($F353,Experiment!$A$2:$U$90,MATCH(Results!AE$1,Experiment!$A$1:$U$1,0),FALSE)</f>
        <v>0</v>
      </c>
      <c r="AF353" s="2">
        <f>VLOOKUP($F353,Experiment!$A$2:$U$90,MATCH(Results!AF$1,Experiment!$A$1:$U$1,0),FALSE)</f>
        <v>0</v>
      </c>
      <c r="AG353" s="2"/>
      <c r="AH353" s="3">
        <f>VLOOKUP($F353,Experiment!$A$2:$W$90,MATCH(Results!AH$1,Experiment!$A$1:$W$1,0),FALSE)</f>
        <v>0</v>
      </c>
      <c r="AI353" s="2">
        <f>VLOOKUP($F353,Experiment!$A$2:$X$90,MATCH(Results!AI$1,Experiment!$A$1:$X$1,0),FALSE)</f>
        <v>0</v>
      </c>
      <c r="AJ353" s="2">
        <f>Table1[[#This Row],[Gain]]^Table1[[#This Row],[θ]]</f>
        <v>0</v>
      </c>
      <c r="AK353" s="2">
        <f>-Table1[[#This Row],[λ]]*-Table1[[#This Row],[Loss]]^Table1[[#This Row],[θ]]</f>
        <v>0</v>
      </c>
      <c r="AL353" s="2">
        <f>Table1[[#This Row],[v_n_w_g]]-Table1[[#This Row],[v_n_w_l]]</f>
        <v>0</v>
      </c>
      <c r="AM353" s="2">
        <f>IF(Table1[[#This Row],[diff_v]]&gt;=1,1,0)</f>
        <v>0</v>
      </c>
    </row>
    <row r="354" spans="1:39" hidden="1" x14ac:dyDescent="0.3">
      <c r="A354">
        <v>22</v>
      </c>
      <c r="B354" t="s">
        <v>44</v>
      </c>
      <c r="C354" s="22">
        <f>VLOOKUP(Table1[[#This Row],[Subject]],'Subject Profile'!$A$2:$E$8,4,FALSE)</f>
        <v>1</v>
      </c>
      <c r="D354" s="22">
        <f>VLOOKUP(Table1[[#This Row],[Subject]],'Subject Profile'!$A$2:$E$8,5,FALSE)</f>
        <v>-2</v>
      </c>
      <c r="E354" t="s">
        <v>109</v>
      </c>
      <c r="F354" t="s">
        <v>86</v>
      </c>
      <c r="G354" t="s">
        <v>7</v>
      </c>
      <c r="H354">
        <f>IF(Table1[[#This Row],[decision]]="accept",1,0)</f>
        <v>1</v>
      </c>
      <c r="I354">
        <v>70</v>
      </c>
      <c r="J354">
        <v>390</v>
      </c>
      <c r="K354">
        <v>1664340014</v>
      </c>
      <c r="L354">
        <v>11</v>
      </c>
      <c r="M354" t="str">
        <f>VLOOKUP($F354,Experiment!$A$2:$U$90,MATCH(Results!M$1,Experiment!$A$1:$U$1,0)+1,FALSE)</f>
        <v>I</v>
      </c>
      <c r="N354">
        <f>IF(Table1[[#This Row],[Impact]]="I",0,1)</f>
        <v>0</v>
      </c>
      <c r="O354" s="2">
        <f>VLOOKUP($F354,Experiment!$A$2:$U$90,MATCH(Results!O$1,Experiment!$A$1:$U$1,0),FALSE)</f>
        <v>-50</v>
      </c>
      <c r="P354" s="3">
        <f>VLOOKUP($F354,Experiment!$A$2:$U$90,MATCH(Results!P$1,Experiment!$A$1:$U$1,0),FALSE)</f>
        <v>0.5</v>
      </c>
      <c r="Q354" s="2">
        <f>VLOOKUP($F354,Experiment!$A$2:$U$90,MATCH(Results!Q$1,Experiment!$A$1:$U$1,0),FALSE)</f>
        <v>70</v>
      </c>
      <c r="R354" s="3">
        <f>VLOOKUP($F354,Experiment!$A$2:$U$90,MATCH(Results!R$1,Experiment!$A$1:$U$1,0),FALSE)</f>
        <v>0.5</v>
      </c>
      <c r="S354" s="2">
        <f>VLOOKUP($F354,Experiment!$A$2:$U$90,MATCH(Results!S$1,Experiment!$A$1:$U$1,0),FALSE)</f>
        <v>10</v>
      </c>
      <c r="T354" s="2">
        <f>VLOOKUP($F354,Experiment!$A$2:$U$90,MATCH(Results!T$1,Experiment!$A$1:$U$1,0),FALSE)</f>
        <v>3600</v>
      </c>
      <c r="U354" s="2">
        <f>VLOOKUP($F354,Experiment!$A$2:$U$90,MATCH(Results!U$1,Experiment!$A$1:$U$1,0),FALSE)</f>
        <v>60</v>
      </c>
      <c r="V354" s="2">
        <f>VLOOKUP($F354,Experiment!$A$2:$U$90,MATCH(Results!V$1,Experiment!$A$1:$U$1,0),FALSE)</f>
        <v>4</v>
      </c>
      <c r="W354" s="3">
        <f>VLOOKUP($F354,Experiment!$A$2:$U$90,MATCH(Results!W$1,Experiment!$A$1:$U$1,0),FALSE)</f>
        <v>0.25</v>
      </c>
      <c r="X354" s="3">
        <f>VLOOKUP($F354,Experiment!$A$2:$U$90,MATCH(Results!X$1,Experiment!$A$1:$U$1,0),FALSE)</f>
        <v>0.75</v>
      </c>
      <c r="Y354" s="2">
        <f>VLOOKUP($F354,Experiment!$A$2:$U$90,MATCH(Results!Y$1,Experiment!$A$1:$U$1,0),FALSE)</f>
        <v>2</v>
      </c>
      <c r="Z354" s="3">
        <f>VLOOKUP($F354,Experiment!$A$2:$U$90,MATCH(Results!Z$1,Experiment!$A$1:$U$1,0),FALSE)</f>
        <v>0.5</v>
      </c>
      <c r="AA354" s="3">
        <f>VLOOKUP($F354,Experiment!$A$2:$U$90,MATCH(Results!AA$1,Experiment!$A$1:$U$1,0),FALSE)</f>
        <v>0.25</v>
      </c>
      <c r="AB354" s="3">
        <f>VLOOKUP($F354,Experiment!$A$2:$U$90,MATCH(Results!AB$1,Experiment!$A$1:$U$1,0),FALSE)</f>
        <v>0.625</v>
      </c>
      <c r="AC354" s="3">
        <f>VLOOKUP($F354,Experiment!$A$2:$U$90,MATCH(Results!AC$1,Experiment!$A$1:$U$1,0),FALSE)</f>
        <v>0.375</v>
      </c>
      <c r="AD354" s="2">
        <f>VLOOKUP($F354,Experiment!$A$2:$U$90,MATCH(Results!AD$1,Experiment!$A$1:$U$1,0),FALSE)</f>
        <v>-5</v>
      </c>
      <c r="AE354" s="2">
        <f>VLOOKUP($F354,Experiment!$A$2:$U$90,MATCH(Results!AE$1,Experiment!$A$1:$U$1,0),FALSE)</f>
        <v>3375</v>
      </c>
      <c r="AF354" s="2">
        <f>VLOOKUP($F354,Experiment!$A$2:$U$90,MATCH(Results!AF$1,Experiment!$A$1:$U$1,0),FALSE)</f>
        <v>58.094750193111253</v>
      </c>
      <c r="AG354" s="3">
        <f>VLOOKUP($F354,Experiment!$A$2:$W$90,MATCH(Results!AG$1,Experiment!$A$1:$W$1,0),FALSE)</f>
        <v>0.82730419370997643</v>
      </c>
      <c r="AH354" s="3">
        <f>VLOOKUP($F354,Experiment!$A$2:$W$90,MATCH(Results!AH$1,Experiment!$A$1:$W$1,0),FALSE)</f>
        <v>0.38648875795104182</v>
      </c>
      <c r="AI354" s="3">
        <f>VLOOKUP($F354,Experiment!$A$2:$X$90,MATCH(Results!AI$1,Experiment!$A$1:$X$1,0),FALSE)</f>
        <v>0.61351124204895813</v>
      </c>
      <c r="AJ354" s="2">
        <f>Table1[[#This Row],[Gain]]^Table1[[#This Row],[θ]]</f>
        <v>70</v>
      </c>
      <c r="AK354" s="2">
        <f>-Table1[[#This Row],[λ]]*-Table1[[#This Row],[Loss]]^Table1[[#This Row],[θ]]</f>
        <v>100</v>
      </c>
      <c r="AL354" s="2">
        <f>Table1[[#This Row],[v_n_w_g]]-Table1[[#This Row],[v_n_w_l]]</f>
        <v>-30</v>
      </c>
      <c r="AM354" s="2">
        <f>IF(Table1[[#This Row],[diff_v]]&gt;=1,1,0)</f>
        <v>0</v>
      </c>
    </row>
    <row r="355" spans="1:39" hidden="1" x14ac:dyDescent="0.3">
      <c r="A355">
        <v>23</v>
      </c>
      <c r="B355" t="s">
        <v>44</v>
      </c>
      <c r="C355" s="22">
        <f>VLOOKUP(Table1[[#This Row],[Subject]],'Subject Profile'!$A$2:$E$8,4,FALSE)</f>
        <v>1</v>
      </c>
      <c r="D355" s="22">
        <f>VLOOKUP(Table1[[#This Row],[Subject]],'Subject Profile'!$A$2:$E$8,5,FALSE)</f>
        <v>-2</v>
      </c>
      <c r="E355" t="s">
        <v>109</v>
      </c>
      <c r="F355" t="s">
        <v>96</v>
      </c>
      <c r="G355" t="s">
        <v>5</v>
      </c>
      <c r="H355">
        <f>IF(Table1[[#This Row],[decision]]="accept",1,0)</f>
        <v>0</v>
      </c>
      <c r="I355">
        <v>0</v>
      </c>
      <c r="J355">
        <v>390</v>
      </c>
      <c r="K355">
        <v>1664340020</v>
      </c>
      <c r="L355">
        <v>6</v>
      </c>
      <c r="M355" t="str">
        <f>VLOOKUP($F355,Experiment!$A$2:$U$90,MATCH(Results!M$1,Experiment!$A$1:$U$1,0)+1,FALSE)</f>
        <v>G</v>
      </c>
      <c r="N355">
        <f>IF(Table1[[#This Row],[Impact]]="I",0,1)</f>
        <v>1</v>
      </c>
      <c r="O355" s="2">
        <f>VLOOKUP($F355,Experiment!$A$2:$U$90,MATCH(Results!O$1,Experiment!$A$1:$U$1,0),FALSE)</f>
        <v>-50</v>
      </c>
      <c r="P355" s="3">
        <f>VLOOKUP($F355,Experiment!$A$2:$U$90,MATCH(Results!P$1,Experiment!$A$1:$U$1,0),FALSE)</f>
        <v>0.5</v>
      </c>
      <c r="Q355" s="2">
        <f>VLOOKUP($F355,Experiment!$A$2:$U$90,MATCH(Results!Q$1,Experiment!$A$1:$U$1,0),FALSE)</f>
        <v>40</v>
      </c>
      <c r="R355" s="3">
        <f>VLOOKUP($F355,Experiment!$A$2:$U$90,MATCH(Results!R$1,Experiment!$A$1:$U$1,0),FALSE)</f>
        <v>0.5</v>
      </c>
      <c r="S355" s="2">
        <f>VLOOKUP($F355,Experiment!$A$2:$U$90,MATCH(Results!S$1,Experiment!$A$1:$U$1,0),FALSE)</f>
        <v>-5</v>
      </c>
      <c r="T355" s="2">
        <f>VLOOKUP($F355,Experiment!$A$2:$U$90,MATCH(Results!T$1,Experiment!$A$1:$U$1,0),FALSE)</f>
        <v>2025</v>
      </c>
      <c r="U355" s="2">
        <f>VLOOKUP($F355,Experiment!$A$2:$U$90,MATCH(Results!U$1,Experiment!$A$1:$U$1,0),FALSE)</f>
        <v>45</v>
      </c>
      <c r="V355" s="2">
        <f>VLOOKUP($F355,Experiment!$A$2:$U$90,MATCH(Results!V$1,Experiment!$A$1:$U$1,0),FALSE)</f>
        <v>2</v>
      </c>
      <c r="W355" s="3">
        <f>VLOOKUP($F355,Experiment!$A$2:$U$90,MATCH(Results!W$1,Experiment!$A$1:$U$1,0),FALSE)</f>
        <v>0.25</v>
      </c>
      <c r="X355" s="3">
        <f>VLOOKUP($F355,Experiment!$A$2:$U$90,MATCH(Results!X$1,Experiment!$A$1:$U$1,0),FALSE)</f>
        <v>0.75</v>
      </c>
      <c r="Y355" s="2">
        <f>VLOOKUP($F355,Experiment!$A$2:$U$90,MATCH(Results!Y$1,Experiment!$A$1:$U$1,0),FALSE)</f>
        <v>2</v>
      </c>
      <c r="Z355" s="3">
        <f>VLOOKUP($F355,Experiment!$A$2:$U$90,MATCH(Results!Z$1,Experiment!$A$1:$U$1,0),FALSE)</f>
        <v>0.5</v>
      </c>
      <c r="AA355" s="3">
        <f>VLOOKUP($F355,Experiment!$A$2:$U$90,MATCH(Results!AA$1,Experiment!$A$1:$U$1,0),FALSE)</f>
        <v>0.25</v>
      </c>
      <c r="AB355" s="3">
        <f>VLOOKUP($F355,Experiment!$A$2:$U$90,MATCH(Results!AB$1,Experiment!$A$1:$U$1,0),FALSE)</f>
        <v>0.625</v>
      </c>
      <c r="AC355" s="3">
        <f>VLOOKUP($F355,Experiment!$A$2:$U$90,MATCH(Results!AC$1,Experiment!$A$1:$U$1,0),FALSE)</f>
        <v>0.375</v>
      </c>
      <c r="AD355" s="2">
        <f>VLOOKUP($F355,Experiment!$A$2:$U$90,MATCH(Results!AD$1,Experiment!$A$1:$U$1,0),FALSE)</f>
        <v>-16.25</v>
      </c>
      <c r="AE355" s="2">
        <f>VLOOKUP($F355,Experiment!$A$2:$U$90,MATCH(Results!AE$1,Experiment!$A$1:$U$1,0),FALSE)</f>
        <v>1898.4375</v>
      </c>
      <c r="AF355" s="2">
        <f>VLOOKUP($F355,Experiment!$A$2:$U$90,MATCH(Results!AF$1,Experiment!$A$1:$U$1,0),FALSE)</f>
        <v>43.571062644833439</v>
      </c>
      <c r="AG355" s="3">
        <f>VLOOKUP($F355,Experiment!$A$2:$W$90,MATCH(Results!AG$1,Experiment!$A$1:$W$1,0),FALSE)</f>
        <v>0.82730419370997643</v>
      </c>
      <c r="AH355" s="3">
        <f>VLOOKUP($F355,Experiment!$A$2:$W$90,MATCH(Results!AH$1,Experiment!$A$1:$W$1,0),FALSE)</f>
        <v>0.38648875795104182</v>
      </c>
      <c r="AI355" s="3">
        <f>VLOOKUP($F355,Experiment!$A$2:$X$90,MATCH(Results!AI$1,Experiment!$A$1:$X$1,0),FALSE)</f>
        <v>0.61351124204895813</v>
      </c>
      <c r="AJ355" s="2">
        <f>Table1[[#This Row],[Gain]]^Table1[[#This Row],[θ]]</f>
        <v>40</v>
      </c>
      <c r="AK355" s="2">
        <f>-Table1[[#This Row],[λ]]*-Table1[[#This Row],[Loss]]^Table1[[#This Row],[θ]]</f>
        <v>100</v>
      </c>
      <c r="AL355" s="2">
        <f>Table1[[#This Row],[v_n_w_g]]-Table1[[#This Row],[v_n_w_l]]</f>
        <v>-60</v>
      </c>
      <c r="AM355" s="2">
        <f>IF(Table1[[#This Row],[diff_v]]&gt;=1,1,0)</f>
        <v>0</v>
      </c>
    </row>
    <row r="356" spans="1:39" hidden="1" x14ac:dyDescent="0.3">
      <c r="A356">
        <v>24</v>
      </c>
      <c r="B356" t="s">
        <v>44</v>
      </c>
      <c r="C356" s="22">
        <f>VLOOKUP(Table1[[#This Row],[Subject]],'Subject Profile'!$A$2:$E$8,4,FALSE)</f>
        <v>1</v>
      </c>
      <c r="D356" s="22">
        <f>VLOOKUP(Table1[[#This Row],[Subject]],'Subject Profile'!$A$2:$E$8,5,FALSE)</f>
        <v>-2</v>
      </c>
      <c r="E356" t="s">
        <v>109</v>
      </c>
      <c r="F356" t="s">
        <v>57</v>
      </c>
      <c r="G356" t="s">
        <v>5</v>
      </c>
      <c r="H356">
        <f>IF(Table1[[#This Row],[decision]]="accept",1,0)</f>
        <v>0</v>
      </c>
      <c r="I356">
        <v>0</v>
      </c>
      <c r="J356">
        <v>390</v>
      </c>
      <c r="K356">
        <v>1664340025</v>
      </c>
      <c r="L356">
        <v>5</v>
      </c>
      <c r="M356" t="str">
        <f>VLOOKUP($F356,Experiment!$A$2:$U$90,MATCH(Results!M$1,Experiment!$A$1:$U$1,0)+1,FALSE)</f>
        <v>I</v>
      </c>
      <c r="N356">
        <f>IF(Table1[[#This Row],[Impact]]="I",0,1)</f>
        <v>0</v>
      </c>
      <c r="O356" s="2">
        <f>VLOOKUP($F356,Experiment!$A$2:$U$90,MATCH(Results!O$1,Experiment!$A$1:$U$1,0),FALSE)</f>
        <v>-90</v>
      </c>
      <c r="P356" s="3">
        <f>VLOOKUP($F356,Experiment!$A$2:$U$90,MATCH(Results!P$1,Experiment!$A$1:$U$1,0),FALSE)</f>
        <v>0.5</v>
      </c>
      <c r="Q356" s="2">
        <f>VLOOKUP($F356,Experiment!$A$2:$U$90,MATCH(Results!Q$1,Experiment!$A$1:$U$1,0),FALSE)</f>
        <v>100</v>
      </c>
      <c r="R356" s="3">
        <f>VLOOKUP($F356,Experiment!$A$2:$U$90,MATCH(Results!R$1,Experiment!$A$1:$U$1,0),FALSE)</f>
        <v>0.5</v>
      </c>
      <c r="S356" s="2">
        <f>VLOOKUP($F356,Experiment!$A$2:$U$90,MATCH(Results!S$1,Experiment!$A$1:$U$1,0),FALSE)</f>
        <v>5</v>
      </c>
      <c r="T356" s="2">
        <f>VLOOKUP($F356,Experiment!$A$2:$U$90,MATCH(Results!T$1,Experiment!$A$1:$U$1,0),FALSE)</f>
        <v>9025</v>
      </c>
      <c r="U356" s="2">
        <f>VLOOKUP($F356,Experiment!$A$2:$U$90,MATCH(Results!U$1,Experiment!$A$1:$U$1,0),FALSE)</f>
        <v>95</v>
      </c>
      <c r="V356" s="2">
        <f>VLOOKUP($F356,Experiment!$A$2:$U$90,MATCH(Results!V$1,Experiment!$A$1:$U$1,0),FALSE)</f>
        <v>2</v>
      </c>
      <c r="W356" s="3">
        <f>VLOOKUP($F356,Experiment!$A$2:$U$90,MATCH(Results!W$1,Experiment!$A$1:$U$1,0),FALSE)</f>
        <v>0.25</v>
      </c>
      <c r="X356" s="3">
        <f>VLOOKUP($F356,Experiment!$A$2:$U$90,MATCH(Results!X$1,Experiment!$A$1:$U$1,0),FALSE)</f>
        <v>0.75</v>
      </c>
      <c r="Y356" s="2">
        <f>VLOOKUP($F356,Experiment!$A$2:$U$90,MATCH(Results!Y$1,Experiment!$A$1:$U$1,0),FALSE)</f>
        <v>2</v>
      </c>
      <c r="Z356" s="3">
        <f>VLOOKUP($F356,Experiment!$A$2:$U$90,MATCH(Results!Z$1,Experiment!$A$1:$U$1,0),FALSE)</f>
        <v>0.5</v>
      </c>
      <c r="AA356" s="3">
        <f>VLOOKUP($F356,Experiment!$A$2:$U$90,MATCH(Results!AA$1,Experiment!$A$1:$U$1,0),FALSE)</f>
        <v>0.25</v>
      </c>
      <c r="AB356" s="3">
        <f>VLOOKUP($F356,Experiment!$A$2:$U$90,MATCH(Results!AB$1,Experiment!$A$1:$U$1,0),FALSE)</f>
        <v>0.625</v>
      </c>
      <c r="AC356" s="3">
        <f>VLOOKUP($F356,Experiment!$A$2:$U$90,MATCH(Results!AC$1,Experiment!$A$1:$U$1,0),FALSE)</f>
        <v>0.375</v>
      </c>
      <c r="AD356" s="2">
        <f>VLOOKUP($F356,Experiment!$A$2:$U$90,MATCH(Results!AD$1,Experiment!$A$1:$U$1,0),FALSE)</f>
        <v>-18.75</v>
      </c>
      <c r="AE356" s="2">
        <f>VLOOKUP($F356,Experiment!$A$2:$U$90,MATCH(Results!AE$1,Experiment!$A$1:$U$1,0),FALSE)</f>
        <v>8460.9375</v>
      </c>
      <c r="AF356" s="2">
        <f>VLOOKUP($F356,Experiment!$A$2:$U$90,MATCH(Results!AF$1,Experiment!$A$1:$U$1,0),FALSE)</f>
        <v>91.983354472426157</v>
      </c>
      <c r="AG356" s="3">
        <f>VLOOKUP($F356,Experiment!$A$2:$W$90,MATCH(Results!AG$1,Experiment!$A$1:$W$1,0),FALSE)</f>
        <v>0.82730419370997643</v>
      </c>
      <c r="AH356" s="3">
        <f>VLOOKUP($F356,Experiment!$A$2:$W$90,MATCH(Results!AH$1,Experiment!$A$1:$W$1,0),FALSE)</f>
        <v>0.38648875795104182</v>
      </c>
      <c r="AI356" s="3">
        <f>VLOOKUP($F356,Experiment!$A$2:$X$90,MATCH(Results!AI$1,Experiment!$A$1:$X$1,0),FALSE)</f>
        <v>0.61351124204895813</v>
      </c>
      <c r="AJ356" s="2">
        <f>Table1[[#This Row],[Gain]]^Table1[[#This Row],[θ]]</f>
        <v>100</v>
      </c>
      <c r="AK356" s="2">
        <f>-Table1[[#This Row],[λ]]*-Table1[[#This Row],[Loss]]^Table1[[#This Row],[θ]]</f>
        <v>180</v>
      </c>
      <c r="AL356" s="2">
        <f>Table1[[#This Row],[v_n_w_g]]-Table1[[#This Row],[v_n_w_l]]</f>
        <v>-80</v>
      </c>
      <c r="AM356" s="2">
        <f>IF(Table1[[#This Row],[diff_v]]&gt;=1,1,0)</f>
        <v>0</v>
      </c>
    </row>
    <row r="357" spans="1:39" hidden="1" x14ac:dyDescent="0.3">
      <c r="A357">
        <v>25</v>
      </c>
      <c r="B357" t="s">
        <v>44</v>
      </c>
      <c r="C357" s="22">
        <f>VLOOKUP(Table1[[#This Row],[Subject]],'Subject Profile'!$A$2:$E$8,4,FALSE)</f>
        <v>1</v>
      </c>
      <c r="D357" s="22">
        <f>VLOOKUP(Table1[[#This Row],[Subject]],'Subject Profile'!$A$2:$E$8,5,FALSE)</f>
        <v>-2</v>
      </c>
      <c r="E357" t="s">
        <v>109</v>
      </c>
      <c r="F357" t="s">
        <v>55</v>
      </c>
      <c r="G357" t="s">
        <v>56</v>
      </c>
      <c r="H357">
        <f>IF(Table1[[#This Row],[decision]]="accept",1,0)</f>
        <v>0</v>
      </c>
      <c r="I357">
        <v>0</v>
      </c>
      <c r="J357">
        <v>390</v>
      </c>
      <c r="K357">
        <v>1664340033</v>
      </c>
      <c r="L357">
        <v>8</v>
      </c>
      <c r="M357" t="str">
        <f>VLOOKUP($F357,Experiment!$A$2:$U$90,MATCH(Results!M$1,Experiment!$A$1:$U$1,0)+1,FALSE)</f>
        <v>R</v>
      </c>
      <c r="N357">
        <f>IF(Table1[[#This Row],[Impact]]="I",0,1)</f>
        <v>1</v>
      </c>
      <c r="O357" s="2">
        <f>VLOOKUP($F357,Experiment!$A$2:$U$90,MATCH(Results!O$1,Experiment!$A$1:$U$1,0),FALSE)</f>
        <v>0</v>
      </c>
      <c r="P357" s="3">
        <f>VLOOKUP($F357,Experiment!$A$2:$U$90,MATCH(Results!P$1,Experiment!$A$1:$U$1,0),FALSE)</f>
        <v>0</v>
      </c>
      <c r="Q357" s="2">
        <f>VLOOKUP($F357,Experiment!$A$2:$U$90,MATCH(Results!Q$1,Experiment!$A$1:$U$1,0),FALSE)</f>
        <v>0</v>
      </c>
      <c r="R357" s="3">
        <f>VLOOKUP($F357,Experiment!$A$2:$U$90,MATCH(Results!R$1,Experiment!$A$1:$U$1,0),FALSE)</f>
        <v>0</v>
      </c>
      <c r="S357" s="2">
        <f>VLOOKUP($F357,Experiment!$A$2:$U$90,MATCH(Results!S$1,Experiment!$A$1:$U$1,0),FALSE)</f>
        <v>0</v>
      </c>
      <c r="T357" s="2">
        <f>VLOOKUP($F357,Experiment!$A$2:$U$90,MATCH(Results!T$1,Experiment!$A$1:$U$1,0),FALSE)</f>
        <v>0</v>
      </c>
      <c r="U357" s="2">
        <f>VLOOKUP($F357,Experiment!$A$2:$U$90,MATCH(Results!U$1,Experiment!$A$1:$U$1,0),FALSE)</f>
        <v>0</v>
      </c>
      <c r="V357" s="2">
        <f>VLOOKUP($F357,Experiment!$A$2:$U$90,MATCH(Results!V$1,Experiment!$A$1:$U$1,0),FALSE)</f>
        <v>0</v>
      </c>
      <c r="W357" s="3">
        <f>VLOOKUP($F357,Experiment!$A$2:$U$90,MATCH(Results!W$1,Experiment!$A$1:$U$1,0),FALSE)</f>
        <v>0</v>
      </c>
      <c r="X357" s="3">
        <f>VLOOKUP($F357,Experiment!$A$2:$U$90,MATCH(Results!X$1,Experiment!$A$1:$U$1,0),FALSE)</f>
        <v>0</v>
      </c>
      <c r="Y357" s="2">
        <f>VLOOKUP($F357,Experiment!$A$2:$U$90,MATCH(Results!Y$1,Experiment!$A$1:$U$1,0),FALSE)</f>
        <v>0</v>
      </c>
      <c r="Z357" s="3">
        <f>VLOOKUP($F357,Experiment!$A$2:$U$90,MATCH(Results!Z$1,Experiment!$A$1:$U$1,0),FALSE)</f>
        <v>0</v>
      </c>
      <c r="AA357" s="3">
        <f>VLOOKUP($F357,Experiment!$A$2:$U$90,MATCH(Results!AA$1,Experiment!$A$1:$U$1,0),FALSE)</f>
        <v>0</v>
      </c>
      <c r="AB357" s="3">
        <f>VLOOKUP($F357,Experiment!$A$2:$U$90,MATCH(Results!AB$1,Experiment!$A$1:$U$1,0),FALSE)</f>
        <v>0</v>
      </c>
      <c r="AC357" s="3">
        <f>VLOOKUP($F357,Experiment!$A$2:$U$90,MATCH(Results!AC$1,Experiment!$A$1:$U$1,0),FALSE)</f>
        <v>0</v>
      </c>
      <c r="AD357" s="2">
        <f>VLOOKUP($F357,Experiment!$A$2:$U$90,MATCH(Results!AD$1,Experiment!$A$1:$U$1,0),FALSE)</f>
        <v>0</v>
      </c>
      <c r="AE357" s="2">
        <f>VLOOKUP($F357,Experiment!$A$2:$U$90,MATCH(Results!AE$1,Experiment!$A$1:$U$1,0),FALSE)</f>
        <v>0</v>
      </c>
      <c r="AF357" s="2">
        <f>VLOOKUP($F357,Experiment!$A$2:$U$90,MATCH(Results!AF$1,Experiment!$A$1:$U$1,0),FALSE)</f>
        <v>0</v>
      </c>
      <c r="AG357" s="2"/>
      <c r="AH357" s="3">
        <f>VLOOKUP($F357,Experiment!$A$2:$W$90,MATCH(Results!AH$1,Experiment!$A$1:$W$1,0),FALSE)</f>
        <v>0</v>
      </c>
      <c r="AI357" s="2">
        <f>VLOOKUP($F357,Experiment!$A$2:$X$90,MATCH(Results!AI$1,Experiment!$A$1:$X$1,0),FALSE)</f>
        <v>0</v>
      </c>
      <c r="AJ357" s="2">
        <f>Table1[[#This Row],[Gain]]^Table1[[#This Row],[θ]]</f>
        <v>0</v>
      </c>
      <c r="AK357" s="2">
        <f>-Table1[[#This Row],[λ]]*-Table1[[#This Row],[Loss]]^Table1[[#This Row],[θ]]</f>
        <v>0</v>
      </c>
      <c r="AL357" s="2">
        <f>Table1[[#This Row],[v_n_w_g]]-Table1[[#This Row],[v_n_w_l]]</f>
        <v>0</v>
      </c>
      <c r="AM357" s="2">
        <f>IF(Table1[[#This Row],[diff_v]]&gt;=1,1,0)</f>
        <v>0</v>
      </c>
    </row>
    <row r="358" spans="1:39" hidden="1" x14ac:dyDescent="0.3">
      <c r="A358">
        <v>26</v>
      </c>
      <c r="B358" t="s">
        <v>44</v>
      </c>
      <c r="C358" s="22">
        <f>VLOOKUP(Table1[[#This Row],[Subject]],'Subject Profile'!$A$2:$E$8,4,FALSE)</f>
        <v>1</v>
      </c>
      <c r="D358" s="22">
        <f>VLOOKUP(Table1[[#This Row],[Subject]],'Subject Profile'!$A$2:$E$8,5,FALSE)</f>
        <v>-2</v>
      </c>
      <c r="E358" t="s">
        <v>109</v>
      </c>
      <c r="F358" t="s">
        <v>73</v>
      </c>
      <c r="G358" t="s">
        <v>5</v>
      </c>
      <c r="H358">
        <f>IF(Table1[[#This Row],[decision]]="accept",1,0)</f>
        <v>0</v>
      </c>
      <c r="I358">
        <v>0</v>
      </c>
      <c r="J358">
        <v>390</v>
      </c>
      <c r="K358">
        <v>1664340039</v>
      </c>
      <c r="L358">
        <v>6</v>
      </c>
      <c r="M358" t="str">
        <f>VLOOKUP($F358,Experiment!$A$2:$U$90,MATCH(Results!M$1,Experiment!$A$1:$U$1,0)+1,FALSE)</f>
        <v>G</v>
      </c>
      <c r="N358">
        <f>IF(Table1[[#This Row],[Impact]]="I",0,1)</f>
        <v>1</v>
      </c>
      <c r="O358" s="2">
        <f>VLOOKUP($F358,Experiment!$A$2:$U$90,MATCH(Results!O$1,Experiment!$A$1:$U$1,0),FALSE)</f>
        <v>-50</v>
      </c>
      <c r="P358" s="3">
        <f>VLOOKUP($F358,Experiment!$A$2:$U$90,MATCH(Results!P$1,Experiment!$A$1:$U$1,0),FALSE)</f>
        <v>0.5</v>
      </c>
      <c r="Q358" s="2">
        <f>VLOOKUP($F358,Experiment!$A$2:$U$90,MATCH(Results!Q$1,Experiment!$A$1:$U$1,0),FALSE)</f>
        <v>50</v>
      </c>
      <c r="R358" s="3">
        <f>VLOOKUP($F358,Experiment!$A$2:$U$90,MATCH(Results!R$1,Experiment!$A$1:$U$1,0),FALSE)</f>
        <v>0.5</v>
      </c>
      <c r="S358" s="2">
        <f>VLOOKUP($F358,Experiment!$A$2:$U$90,MATCH(Results!S$1,Experiment!$A$1:$U$1,0),FALSE)</f>
        <v>0</v>
      </c>
      <c r="T358" s="2">
        <f>VLOOKUP($F358,Experiment!$A$2:$U$90,MATCH(Results!T$1,Experiment!$A$1:$U$1,0),FALSE)</f>
        <v>2500</v>
      </c>
      <c r="U358" s="2">
        <f>VLOOKUP($F358,Experiment!$A$2:$U$90,MATCH(Results!U$1,Experiment!$A$1:$U$1,0),FALSE)</f>
        <v>50</v>
      </c>
      <c r="V358" s="2">
        <f>VLOOKUP($F358,Experiment!$A$2:$U$90,MATCH(Results!V$1,Experiment!$A$1:$U$1,0),FALSE)</f>
        <v>4</v>
      </c>
      <c r="W358" s="3">
        <f>VLOOKUP($F358,Experiment!$A$2:$U$90,MATCH(Results!W$1,Experiment!$A$1:$U$1,0),FALSE)</f>
        <v>0.25</v>
      </c>
      <c r="X358" s="3">
        <f>VLOOKUP($F358,Experiment!$A$2:$U$90,MATCH(Results!X$1,Experiment!$A$1:$U$1,0),FALSE)</f>
        <v>0.75</v>
      </c>
      <c r="Y358" s="2">
        <f>VLOOKUP($F358,Experiment!$A$2:$U$90,MATCH(Results!Y$1,Experiment!$A$1:$U$1,0),FALSE)</f>
        <v>1</v>
      </c>
      <c r="Z358" s="3">
        <f>VLOOKUP($F358,Experiment!$A$2:$U$90,MATCH(Results!Z$1,Experiment!$A$1:$U$1,0),FALSE)</f>
        <v>0.25</v>
      </c>
      <c r="AA358" s="3">
        <f>VLOOKUP($F358,Experiment!$A$2:$U$90,MATCH(Results!AA$1,Experiment!$A$1:$U$1,0),FALSE)</f>
        <v>0.5</v>
      </c>
      <c r="AB358" s="3">
        <f>VLOOKUP($F358,Experiment!$A$2:$U$90,MATCH(Results!AB$1,Experiment!$A$1:$U$1,0),FALSE)</f>
        <v>0.375</v>
      </c>
      <c r="AC358" s="3">
        <f>VLOOKUP($F358,Experiment!$A$2:$U$90,MATCH(Results!AC$1,Experiment!$A$1:$U$1,0),FALSE)</f>
        <v>0.625</v>
      </c>
      <c r="AD358" s="2">
        <f>VLOOKUP($F358,Experiment!$A$2:$U$90,MATCH(Results!AD$1,Experiment!$A$1:$U$1,0),FALSE)</f>
        <v>12.5</v>
      </c>
      <c r="AE358" s="2">
        <f>VLOOKUP($F358,Experiment!$A$2:$U$90,MATCH(Results!AE$1,Experiment!$A$1:$U$1,0),FALSE)</f>
        <v>2343.75</v>
      </c>
      <c r="AF358" s="2">
        <f>VLOOKUP($F358,Experiment!$A$2:$U$90,MATCH(Results!AF$1,Experiment!$A$1:$U$1,0),FALSE)</f>
        <v>48.412291827592711</v>
      </c>
      <c r="AG358" s="3">
        <f>VLOOKUP($F358,Experiment!$A$2:$W$90,MATCH(Results!AG$1,Experiment!$A$1:$W$1,0),FALSE)</f>
        <v>1</v>
      </c>
      <c r="AH358" s="3">
        <f>VLOOKUP($F358,Experiment!$A$2:$W$90,MATCH(Results!AH$1,Experiment!$A$1:$W$1,0),FALSE)</f>
        <v>0.625</v>
      </c>
      <c r="AI358" s="3">
        <f>VLOOKUP($F358,Experiment!$A$2:$X$90,MATCH(Results!AI$1,Experiment!$A$1:$X$1,0),FALSE)</f>
        <v>0.375</v>
      </c>
      <c r="AJ358" s="2">
        <f>Table1[[#This Row],[Gain]]^Table1[[#This Row],[θ]]</f>
        <v>50</v>
      </c>
      <c r="AK358" s="2">
        <f>-Table1[[#This Row],[λ]]*-Table1[[#This Row],[Loss]]^Table1[[#This Row],[θ]]</f>
        <v>100</v>
      </c>
      <c r="AL358" s="2">
        <f>Table1[[#This Row],[v_n_w_g]]-Table1[[#This Row],[v_n_w_l]]</f>
        <v>-50</v>
      </c>
      <c r="AM358" s="2">
        <f>IF(Table1[[#This Row],[diff_v]]&gt;=1,1,0)</f>
        <v>0</v>
      </c>
    </row>
    <row r="359" spans="1:39" hidden="1" x14ac:dyDescent="0.3">
      <c r="A359">
        <v>27</v>
      </c>
      <c r="B359" t="s">
        <v>44</v>
      </c>
      <c r="C359" s="22">
        <f>VLOOKUP(Table1[[#This Row],[Subject]],'Subject Profile'!$A$2:$E$8,4,FALSE)</f>
        <v>1</v>
      </c>
      <c r="D359" s="22">
        <f>VLOOKUP(Table1[[#This Row],[Subject]],'Subject Profile'!$A$2:$E$8,5,FALSE)</f>
        <v>-2</v>
      </c>
      <c r="E359" t="s">
        <v>109</v>
      </c>
      <c r="F359" t="s">
        <v>66</v>
      </c>
      <c r="G359" t="s">
        <v>5</v>
      </c>
      <c r="H359">
        <f>IF(Table1[[#This Row],[decision]]="accept",1,0)</f>
        <v>0</v>
      </c>
      <c r="I359">
        <v>0</v>
      </c>
      <c r="J359">
        <v>390</v>
      </c>
      <c r="K359">
        <v>1664340048</v>
      </c>
      <c r="L359">
        <v>9</v>
      </c>
      <c r="M359" t="str">
        <f>VLOOKUP($F359,Experiment!$A$2:$U$90,MATCH(Results!M$1,Experiment!$A$1:$U$1,0)+1,FALSE)</f>
        <v>G</v>
      </c>
      <c r="N359">
        <f>IF(Table1[[#This Row],[Impact]]="I",0,1)</f>
        <v>1</v>
      </c>
      <c r="O359" s="2">
        <f>VLOOKUP($F359,Experiment!$A$2:$U$90,MATCH(Results!O$1,Experiment!$A$1:$U$1,0),FALSE)</f>
        <v>-10</v>
      </c>
      <c r="P359" s="3">
        <f>VLOOKUP($F359,Experiment!$A$2:$U$90,MATCH(Results!P$1,Experiment!$A$1:$U$1,0),FALSE)</f>
        <v>0.5</v>
      </c>
      <c r="Q359" s="2">
        <f>VLOOKUP($F359,Experiment!$A$2:$U$90,MATCH(Results!Q$1,Experiment!$A$1:$U$1,0),FALSE)</f>
        <v>20</v>
      </c>
      <c r="R359" s="3">
        <f>VLOOKUP($F359,Experiment!$A$2:$U$90,MATCH(Results!R$1,Experiment!$A$1:$U$1,0),FALSE)</f>
        <v>0.5</v>
      </c>
      <c r="S359" s="2">
        <f>VLOOKUP($F359,Experiment!$A$2:$U$90,MATCH(Results!S$1,Experiment!$A$1:$U$1,0),FALSE)</f>
        <v>5</v>
      </c>
      <c r="T359" s="2">
        <f>VLOOKUP($F359,Experiment!$A$2:$U$90,MATCH(Results!T$1,Experiment!$A$1:$U$1,0),FALSE)</f>
        <v>225</v>
      </c>
      <c r="U359" s="2">
        <f>VLOOKUP($F359,Experiment!$A$2:$U$90,MATCH(Results!U$1,Experiment!$A$1:$U$1,0),FALSE)</f>
        <v>15</v>
      </c>
      <c r="V359" s="2">
        <f>VLOOKUP($F359,Experiment!$A$2:$U$90,MATCH(Results!V$1,Experiment!$A$1:$U$1,0),FALSE)</f>
        <v>2</v>
      </c>
      <c r="W359" s="3">
        <f>VLOOKUP($F359,Experiment!$A$2:$U$90,MATCH(Results!W$1,Experiment!$A$1:$U$1,0),FALSE)</f>
        <v>0.25</v>
      </c>
      <c r="X359" s="3">
        <f>VLOOKUP($F359,Experiment!$A$2:$U$90,MATCH(Results!X$1,Experiment!$A$1:$U$1,0),FALSE)</f>
        <v>0.75</v>
      </c>
      <c r="Y359" s="2">
        <f>VLOOKUP($F359,Experiment!$A$2:$U$90,MATCH(Results!Y$1,Experiment!$A$1:$U$1,0),FALSE)</f>
        <v>2</v>
      </c>
      <c r="Z359" s="3">
        <f>VLOOKUP($F359,Experiment!$A$2:$U$90,MATCH(Results!Z$1,Experiment!$A$1:$U$1,0),FALSE)</f>
        <v>0.5</v>
      </c>
      <c r="AA359" s="3">
        <f>VLOOKUP($F359,Experiment!$A$2:$U$90,MATCH(Results!AA$1,Experiment!$A$1:$U$1,0),FALSE)</f>
        <v>0.25</v>
      </c>
      <c r="AB359" s="3">
        <f>VLOOKUP($F359,Experiment!$A$2:$U$90,MATCH(Results!AB$1,Experiment!$A$1:$U$1,0),FALSE)</f>
        <v>0.625</v>
      </c>
      <c r="AC359" s="3">
        <f>VLOOKUP($F359,Experiment!$A$2:$U$90,MATCH(Results!AC$1,Experiment!$A$1:$U$1,0),FALSE)</f>
        <v>0.375</v>
      </c>
      <c r="AD359" s="2">
        <f>VLOOKUP($F359,Experiment!$A$2:$U$90,MATCH(Results!AD$1,Experiment!$A$1:$U$1,0),FALSE)</f>
        <v>1.25</v>
      </c>
      <c r="AE359" s="2">
        <f>VLOOKUP($F359,Experiment!$A$2:$U$90,MATCH(Results!AE$1,Experiment!$A$1:$U$1,0),FALSE)</f>
        <v>210.9375</v>
      </c>
      <c r="AF359" s="2">
        <f>VLOOKUP($F359,Experiment!$A$2:$U$90,MATCH(Results!AF$1,Experiment!$A$1:$U$1,0),FALSE)</f>
        <v>14.523687548277813</v>
      </c>
      <c r="AG359" s="3">
        <f>VLOOKUP($F359,Experiment!$A$2:$W$90,MATCH(Results!AG$1,Experiment!$A$1:$W$1,0),FALSE)</f>
        <v>0.82730419370997643</v>
      </c>
      <c r="AH359" s="3">
        <f>VLOOKUP($F359,Experiment!$A$2:$W$90,MATCH(Results!AH$1,Experiment!$A$1:$W$1,0),FALSE)</f>
        <v>0.38648875795104182</v>
      </c>
      <c r="AI359" s="3">
        <f>VLOOKUP($F359,Experiment!$A$2:$X$90,MATCH(Results!AI$1,Experiment!$A$1:$X$1,0),FALSE)</f>
        <v>0.61351124204895813</v>
      </c>
      <c r="AJ359" s="2">
        <f>Table1[[#This Row],[Gain]]^Table1[[#This Row],[θ]]</f>
        <v>20</v>
      </c>
      <c r="AK359" s="2">
        <f>-Table1[[#This Row],[λ]]*-Table1[[#This Row],[Loss]]^Table1[[#This Row],[θ]]</f>
        <v>20</v>
      </c>
      <c r="AL359" s="2">
        <f>Table1[[#This Row],[v_n_w_g]]-Table1[[#This Row],[v_n_w_l]]</f>
        <v>0</v>
      </c>
      <c r="AM359" s="2">
        <f>IF(Table1[[#This Row],[diff_v]]&gt;=1,1,0)</f>
        <v>0</v>
      </c>
    </row>
    <row r="360" spans="1:39" hidden="1" x14ac:dyDescent="0.3">
      <c r="A360">
        <v>28</v>
      </c>
      <c r="B360" t="s">
        <v>44</v>
      </c>
      <c r="C360" s="22">
        <f>VLOOKUP(Table1[[#This Row],[Subject]],'Subject Profile'!$A$2:$E$8,4,FALSE)</f>
        <v>1</v>
      </c>
      <c r="D360" s="22">
        <f>VLOOKUP(Table1[[#This Row],[Subject]],'Subject Profile'!$A$2:$E$8,5,FALSE)</f>
        <v>-2</v>
      </c>
      <c r="E360" t="s">
        <v>109</v>
      </c>
      <c r="F360" t="s">
        <v>93</v>
      </c>
      <c r="G360" t="s">
        <v>5</v>
      </c>
      <c r="H360">
        <f>IF(Table1[[#This Row],[decision]]="accept",1,0)</f>
        <v>0</v>
      </c>
      <c r="I360">
        <v>0</v>
      </c>
      <c r="J360">
        <v>390</v>
      </c>
      <c r="K360">
        <v>1664340053</v>
      </c>
      <c r="L360">
        <v>5</v>
      </c>
      <c r="M360" t="str">
        <f>VLOOKUP($F360,Experiment!$A$2:$U$90,MATCH(Results!M$1,Experiment!$A$1:$U$1,0)+1,FALSE)</f>
        <v>I</v>
      </c>
      <c r="N360">
        <f>IF(Table1[[#This Row],[Impact]]="I",0,1)</f>
        <v>0</v>
      </c>
      <c r="O360" s="2">
        <f>VLOOKUP($F360,Experiment!$A$2:$U$90,MATCH(Results!O$1,Experiment!$A$1:$U$1,0),FALSE)</f>
        <v>-90</v>
      </c>
      <c r="P360" s="3">
        <f>VLOOKUP($F360,Experiment!$A$2:$U$90,MATCH(Results!P$1,Experiment!$A$1:$U$1,0),FALSE)</f>
        <v>0.5</v>
      </c>
      <c r="Q360" s="2">
        <f>VLOOKUP($F360,Experiment!$A$2:$U$90,MATCH(Results!Q$1,Experiment!$A$1:$U$1,0),FALSE)</f>
        <v>100</v>
      </c>
      <c r="R360" s="3">
        <f>VLOOKUP($F360,Experiment!$A$2:$U$90,MATCH(Results!R$1,Experiment!$A$1:$U$1,0),FALSE)</f>
        <v>0.5</v>
      </c>
      <c r="S360" s="2">
        <f>VLOOKUP($F360,Experiment!$A$2:$U$90,MATCH(Results!S$1,Experiment!$A$1:$U$1,0),FALSE)</f>
        <v>5</v>
      </c>
      <c r="T360" s="2">
        <f>VLOOKUP($F360,Experiment!$A$2:$U$90,MATCH(Results!T$1,Experiment!$A$1:$U$1,0),FALSE)</f>
        <v>9025</v>
      </c>
      <c r="U360" s="2">
        <f>VLOOKUP($F360,Experiment!$A$2:$U$90,MATCH(Results!U$1,Experiment!$A$1:$U$1,0),FALSE)</f>
        <v>95</v>
      </c>
      <c r="V360" s="2">
        <f>VLOOKUP($F360,Experiment!$A$2:$U$90,MATCH(Results!V$1,Experiment!$A$1:$U$1,0),FALSE)</f>
        <v>4</v>
      </c>
      <c r="W360" s="3">
        <f>VLOOKUP($F360,Experiment!$A$2:$U$90,MATCH(Results!W$1,Experiment!$A$1:$U$1,0),FALSE)</f>
        <v>0.25</v>
      </c>
      <c r="X360" s="3">
        <f>VLOOKUP($F360,Experiment!$A$2:$U$90,MATCH(Results!X$1,Experiment!$A$1:$U$1,0),FALSE)</f>
        <v>0.75</v>
      </c>
      <c r="Y360" s="2">
        <f>VLOOKUP($F360,Experiment!$A$2:$U$90,MATCH(Results!Y$1,Experiment!$A$1:$U$1,0),FALSE)</f>
        <v>1</v>
      </c>
      <c r="Z360" s="3">
        <f>VLOOKUP($F360,Experiment!$A$2:$U$90,MATCH(Results!Z$1,Experiment!$A$1:$U$1,0),FALSE)</f>
        <v>0.25</v>
      </c>
      <c r="AA360" s="3">
        <f>VLOOKUP($F360,Experiment!$A$2:$U$90,MATCH(Results!AA$1,Experiment!$A$1:$U$1,0),FALSE)</f>
        <v>0.5</v>
      </c>
      <c r="AB360" s="3">
        <f>VLOOKUP($F360,Experiment!$A$2:$U$90,MATCH(Results!AB$1,Experiment!$A$1:$U$1,0),FALSE)</f>
        <v>0.375</v>
      </c>
      <c r="AC360" s="3">
        <f>VLOOKUP($F360,Experiment!$A$2:$U$90,MATCH(Results!AC$1,Experiment!$A$1:$U$1,0),FALSE)</f>
        <v>0.625</v>
      </c>
      <c r="AD360" s="2">
        <f>VLOOKUP($F360,Experiment!$A$2:$U$90,MATCH(Results!AD$1,Experiment!$A$1:$U$1,0),FALSE)</f>
        <v>28.75</v>
      </c>
      <c r="AE360" s="2">
        <f>VLOOKUP($F360,Experiment!$A$2:$U$90,MATCH(Results!AE$1,Experiment!$A$1:$U$1,0),FALSE)</f>
        <v>8460.9375</v>
      </c>
      <c r="AF360" s="2">
        <f>VLOOKUP($F360,Experiment!$A$2:$U$90,MATCH(Results!AF$1,Experiment!$A$1:$U$1,0),FALSE)</f>
        <v>91.983354472426157</v>
      </c>
      <c r="AG360" s="3">
        <f>VLOOKUP($F360,Experiment!$A$2:$W$90,MATCH(Results!AG$1,Experiment!$A$1:$W$1,0),FALSE)</f>
        <v>1</v>
      </c>
      <c r="AH360" s="3">
        <f>VLOOKUP($F360,Experiment!$A$2:$W$90,MATCH(Results!AH$1,Experiment!$A$1:$W$1,0),FALSE)</f>
        <v>0.625</v>
      </c>
      <c r="AI360" s="3">
        <f>VLOOKUP($F360,Experiment!$A$2:$X$90,MATCH(Results!AI$1,Experiment!$A$1:$X$1,0),FALSE)</f>
        <v>0.375</v>
      </c>
      <c r="AJ360" s="2">
        <f>Table1[[#This Row],[Gain]]^Table1[[#This Row],[θ]]</f>
        <v>100</v>
      </c>
      <c r="AK360" s="2">
        <f>-Table1[[#This Row],[λ]]*-Table1[[#This Row],[Loss]]^Table1[[#This Row],[θ]]</f>
        <v>180</v>
      </c>
      <c r="AL360" s="2">
        <f>Table1[[#This Row],[v_n_w_g]]-Table1[[#This Row],[v_n_w_l]]</f>
        <v>-80</v>
      </c>
      <c r="AM360" s="2">
        <f>IF(Table1[[#This Row],[diff_v]]&gt;=1,1,0)</f>
        <v>0</v>
      </c>
    </row>
    <row r="361" spans="1:39" hidden="1" x14ac:dyDescent="0.3">
      <c r="A361">
        <v>29</v>
      </c>
      <c r="B361" t="s">
        <v>44</v>
      </c>
      <c r="C361" s="22">
        <f>VLOOKUP(Table1[[#This Row],[Subject]],'Subject Profile'!$A$2:$E$8,4,FALSE)</f>
        <v>1</v>
      </c>
      <c r="D361" s="22">
        <f>VLOOKUP(Table1[[#This Row],[Subject]],'Subject Profile'!$A$2:$E$8,5,FALSE)</f>
        <v>-2</v>
      </c>
      <c r="E361" t="s">
        <v>109</v>
      </c>
      <c r="F361" t="s">
        <v>91</v>
      </c>
      <c r="G361" t="s">
        <v>5</v>
      </c>
      <c r="H361">
        <f>IF(Table1[[#This Row],[decision]]="accept",1,0)</f>
        <v>0</v>
      </c>
      <c r="I361">
        <v>0</v>
      </c>
      <c r="J361">
        <v>390</v>
      </c>
      <c r="K361">
        <v>1664340059</v>
      </c>
      <c r="L361">
        <v>6</v>
      </c>
      <c r="M361" t="str">
        <f>VLOOKUP($F361,Experiment!$A$2:$U$90,MATCH(Results!M$1,Experiment!$A$1:$U$1,0)+1,FALSE)</f>
        <v>G</v>
      </c>
      <c r="N361">
        <f>IF(Table1[[#This Row],[Impact]]="I",0,1)</f>
        <v>1</v>
      </c>
      <c r="O361" s="2">
        <f>VLOOKUP($F361,Experiment!$A$2:$U$90,MATCH(Results!O$1,Experiment!$A$1:$U$1,0),FALSE)</f>
        <v>-90</v>
      </c>
      <c r="P361" s="3">
        <f>VLOOKUP($F361,Experiment!$A$2:$U$90,MATCH(Results!P$1,Experiment!$A$1:$U$1,0),FALSE)</f>
        <v>0.5</v>
      </c>
      <c r="Q361" s="2">
        <f>VLOOKUP($F361,Experiment!$A$2:$U$90,MATCH(Results!Q$1,Experiment!$A$1:$U$1,0),FALSE)</f>
        <v>100</v>
      </c>
      <c r="R361" s="3">
        <f>VLOOKUP($F361,Experiment!$A$2:$U$90,MATCH(Results!R$1,Experiment!$A$1:$U$1,0),FALSE)</f>
        <v>0.5</v>
      </c>
      <c r="S361" s="2">
        <f>VLOOKUP($F361,Experiment!$A$2:$U$90,MATCH(Results!S$1,Experiment!$A$1:$U$1,0),FALSE)</f>
        <v>5</v>
      </c>
      <c r="T361" s="2">
        <f>VLOOKUP($F361,Experiment!$A$2:$U$90,MATCH(Results!T$1,Experiment!$A$1:$U$1,0),FALSE)</f>
        <v>9025</v>
      </c>
      <c r="U361" s="2">
        <f>VLOOKUP($F361,Experiment!$A$2:$U$90,MATCH(Results!U$1,Experiment!$A$1:$U$1,0),FALSE)</f>
        <v>95</v>
      </c>
      <c r="V361" s="2">
        <f>VLOOKUP($F361,Experiment!$A$2:$U$90,MATCH(Results!V$1,Experiment!$A$1:$U$1,0),FALSE)</f>
        <v>4</v>
      </c>
      <c r="W361" s="3">
        <f>VLOOKUP($F361,Experiment!$A$2:$U$90,MATCH(Results!W$1,Experiment!$A$1:$U$1,0),FALSE)</f>
        <v>0.25</v>
      </c>
      <c r="X361" s="3">
        <f>VLOOKUP($F361,Experiment!$A$2:$U$90,MATCH(Results!X$1,Experiment!$A$1:$U$1,0),FALSE)</f>
        <v>0.75</v>
      </c>
      <c r="Y361" s="2">
        <f>VLOOKUP($F361,Experiment!$A$2:$U$90,MATCH(Results!Y$1,Experiment!$A$1:$U$1,0),FALSE)</f>
        <v>1</v>
      </c>
      <c r="Z361" s="3">
        <f>VLOOKUP($F361,Experiment!$A$2:$U$90,MATCH(Results!Z$1,Experiment!$A$1:$U$1,0),FALSE)</f>
        <v>0.25</v>
      </c>
      <c r="AA361" s="3">
        <f>VLOOKUP($F361,Experiment!$A$2:$U$90,MATCH(Results!AA$1,Experiment!$A$1:$U$1,0),FALSE)</f>
        <v>0.5</v>
      </c>
      <c r="AB361" s="3">
        <f>VLOOKUP($F361,Experiment!$A$2:$U$90,MATCH(Results!AB$1,Experiment!$A$1:$U$1,0),FALSE)</f>
        <v>0.375</v>
      </c>
      <c r="AC361" s="3">
        <f>VLOOKUP($F361,Experiment!$A$2:$U$90,MATCH(Results!AC$1,Experiment!$A$1:$U$1,0),FALSE)</f>
        <v>0.625</v>
      </c>
      <c r="AD361" s="2">
        <f>VLOOKUP($F361,Experiment!$A$2:$U$90,MATCH(Results!AD$1,Experiment!$A$1:$U$1,0),FALSE)</f>
        <v>28.75</v>
      </c>
      <c r="AE361" s="2">
        <f>VLOOKUP($F361,Experiment!$A$2:$U$90,MATCH(Results!AE$1,Experiment!$A$1:$U$1,0),FALSE)</f>
        <v>8460.9375</v>
      </c>
      <c r="AF361" s="2">
        <f>VLOOKUP($F361,Experiment!$A$2:$U$90,MATCH(Results!AF$1,Experiment!$A$1:$U$1,0),FALSE)</f>
        <v>91.983354472426157</v>
      </c>
      <c r="AG361" s="3">
        <f>VLOOKUP($F361,Experiment!$A$2:$W$90,MATCH(Results!AG$1,Experiment!$A$1:$W$1,0),FALSE)</f>
        <v>1</v>
      </c>
      <c r="AH361" s="3">
        <f>VLOOKUP($F361,Experiment!$A$2:$W$90,MATCH(Results!AH$1,Experiment!$A$1:$W$1,0),FALSE)</f>
        <v>0.625</v>
      </c>
      <c r="AI361" s="3">
        <f>VLOOKUP($F361,Experiment!$A$2:$X$90,MATCH(Results!AI$1,Experiment!$A$1:$X$1,0),FALSE)</f>
        <v>0.375</v>
      </c>
      <c r="AJ361" s="2">
        <f>Table1[[#This Row],[Gain]]^Table1[[#This Row],[θ]]</f>
        <v>100</v>
      </c>
      <c r="AK361" s="2">
        <f>-Table1[[#This Row],[λ]]*-Table1[[#This Row],[Loss]]^Table1[[#This Row],[θ]]</f>
        <v>180</v>
      </c>
      <c r="AL361" s="2">
        <f>Table1[[#This Row],[v_n_w_g]]-Table1[[#This Row],[v_n_w_l]]</f>
        <v>-80</v>
      </c>
      <c r="AM361" s="2">
        <f>IF(Table1[[#This Row],[diff_v]]&gt;=1,1,0)</f>
        <v>0</v>
      </c>
    </row>
    <row r="362" spans="1:39" hidden="1" x14ac:dyDescent="0.3">
      <c r="A362">
        <v>30</v>
      </c>
      <c r="B362" t="s">
        <v>44</v>
      </c>
      <c r="C362" s="22">
        <f>VLOOKUP(Table1[[#This Row],[Subject]],'Subject Profile'!$A$2:$E$8,4,FALSE)</f>
        <v>1</v>
      </c>
      <c r="D362" s="22">
        <f>VLOOKUP(Table1[[#This Row],[Subject]],'Subject Profile'!$A$2:$E$8,5,FALSE)</f>
        <v>-2</v>
      </c>
      <c r="E362" t="s">
        <v>109</v>
      </c>
      <c r="F362" t="s">
        <v>105</v>
      </c>
      <c r="G362" t="s">
        <v>5</v>
      </c>
      <c r="H362">
        <f>IF(Table1[[#This Row],[decision]]="accept",1,0)</f>
        <v>0</v>
      </c>
      <c r="I362">
        <v>0</v>
      </c>
      <c r="J362">
        <v>390</v>
      </c>
      <c r="K362">
        <v>1664340063</v>
      </c>
      <c r="L362">
        <v>4</v>
      </c>
      <c r="M362" t="str">
        <f>VLOOKUP($F362,Experiment!$A$2:$U$90,MATCH(Results!M$1,Experiment!$A$1:$U$1,0)+1,FALSE)</f>
        <v>G</v>
      </c>
      <c r="N362">
        <f>IF(Table1[[#This Row],[Impact]]="I",0,1)</f>
        <v>1</v>
      </c>
      <c r="O362" s="2">
        <f>VLOOKUP($F362,Experiment!$A$2:$U$90,MATCH(Results!O$1,Experiment!$A$1:$U$1,0),FALSE)</f>
        <v>-50</v>
      </c>
      <c r="P362" s="3">
        <f>VLOOKUP($F362,Experiment!$A$2:$U$90,MATCH(Results!P$1,Experiment!$A$1:$U$1,0),FALSE)</f>
        <v>0.5</v>
      </c>
      <c r="Q362" s="2">
        <f>VLOOKUP($F362,Experiment!$A$2:$U$90,MATCH(Results!Q$1,Experiment!$A$1:$U$1,0),FALSE)</f>
        <v>40</v>
      </c>
      <c r="R362" s="3">
        <f>VLOOKUP($F362,Experiment!$A$2:$U$90,MATCH(Results!R$1,Experiment!$A$1:$U$1,0),FALSE)</f>
        <v>0.5</v>
      </c>
      <c r="S362" s="2">
        <f>VLOOKUP($F362,Experiment!$A$2:$U$90,MATCH(Results!S$1,Experiment!$A$1:$U$1,0),FALSE)</f>
        <v>-5</v>
      </c>
      <c r="T362" s="2">
        <f>VLOOKUP($F362,Experiment!$A$2:$U$90,MATCH(Results!T$1,Experiment!$A$1:$U$1,0),FALSE)</f>
        <v>2025</v>
      </c>
      <c r="U362" s="2">
        <f>VLOOKUP($F362,Experiment!$A$2:$U$90,MATCH(Results!U$1,Experiment!$A$1:$U$1,0),FALSE)</f>
        <v>45</v>
      </c>
      <c r="V362" s="2">
        <f>VLOOKUP($F362,Experiment!$A$2:$U$90,MATCH(Results!V$1,Experiment!$A$1:$U$1,0),FALSE)</f>
        <v>4</v>
      </c>
      <c r="W362" s="3">
        <f>VLOOKUP($F362,Experiment!$A$2:$U$90,MATCH(Results!W$1,Experiment!$A$1:$U$1,0),FALSE)</f>
        <v>0.25</v>
      </c>
      <c r="X362" s="3">
        <f>VLOOKUP($F362,Experiment!$A$2:$U$90,MATCH(Results!X$1,Experiment!$A$1:$U$1,0),FALSE)</f>
        <v>0.75</v>
      </c>
      <c r="Y362" s="2">
        <f>VLOOKUP($F362,Experiment!$A$2:$U$90,MATCH(Results!Y$1,Experiment!$A$1:$U$1,0),FALSE)</f>
        <v>1</v>
      </c>
      <c r="Z362" s="3">
        <f>VLOOKUP($F362,Experiment!$A$2:$U$90,MATCH(Results!Z$1,Experiment!$A$1:$U$1,0),FALSE)</f>
        <v>0.25</v>
      </c>
      <c r="AA362" s="3">
        <f>VLOOKUP($F362,Experiment!$A$2:$U$90,MATCH(Results!AA$1,Experiment!$A$1:$U$1,0),FALSE)</f>
        <v>0.5</v>
      </c>
      <c r="AB362" s="3">
        <f>VLOOKUP($F362,Experiment!$A$2:$U$90,MATCH(Results!AB$1,Experiment!$A$1:$U$1,0),FALSE)</f>
        <v>0.375</v>
      </c>
      <c r="AC362" s="3">
        <f>VLOOKUP($F362,Experiment!$A$2:$U$90,MATCH(Results!AC$1,Experiment!$A$1:$U$1,0),FALSE)</f>
        <v>0.625</v>
      </c>
      <c r="AD362" s="2">
        <f>VLOOKUP($F362,Experiment!$A$2:$U$90,MATCH(Results!AD$1,Experiment!$A$1:$U$1,0),FALSE)</f>
        <v>6.25</v>
      </c>
      <c r="AE362" s="2">
        <f>VLOOKUP($F362,Experiment!$A$2:$U$90,MATCH(Results!AE$1,Experiment!$A$1:$U$1,0),FALSE)</f>
        <v>1898.4375</v>
      </c>
      <c r="AF362" s="2">
        <f>VLOOKUP($F362,Experiment!$A$2:$U$90,MATCH(Results!AF$1,Experiment!$A$1:$U$1,0),FALSE)</f>
        <v>43.571062644833439</v>
      </c>
      <c r="AG362" s="3">
        <f>VLOOKUP($F362,Experiment!$A$2:$W$90,MATCH(Results!AG$1,Experiment!$A$1:$W$1,0),FALSE)</f>
        <v>1</v>
      </c>
      <c r="AH362" s="3">
        <f>VLOOKUP($F362,Experiment!$A$2:$W$90,MATCH(Results!AH$1,Experiment!$A$1:$W$1,0),FALSE)</f>
        <v>0.625</v>
      </c>
      <c r="AI362" s="3">
        <f>VLOOKUP($F362,Experiment!$A$2:$X$90,MATCH(Results!AI$1,Experiment!$A$1:$X$1,0),FALSE)</f>
        <v>0.375</v>
      </c>
      <c r="AJ362" s="2">
        <f>Table1[[#This Row],[Gain]]^Table1[[#This Row],[θ]]</f>
        <v>40</v>
      </c>
      <c r="AK362" s="2">
        <f>-Table1[[#This Row],[λ]]*-Table1[[#This Row],[Loss]]^Table1[[#This Row],[θ]]</f>
        <v>100</v>
      </c>
      <c r="AL362" s="2">
        <f>Table1[[#This Row],[v_n_w_g]]-Table1[[#This Row],[v_n_w_l]]</f>
        <v>-60</v>
      </c>
      <c r="AM362" s="2">
        <f>IF(Table1[[#This Row],[diff_v]]&gt;=1,1,0)</f>
        <v>0</v>
      </c>
    </row>
    <row r="363" spans="1:39" hidden="1" x14ac:dyDescent="0.3">
      <c r="A363">
        <v>31</v>
      </c>
      <c r="B363" t="s">
        <v>44</v>
      </c>
      <c r="C363" s="22">
        <f>VLOOKUP(Table1[[#This Row],[Subject]],'Subject Profile'!$A$2:$E$8,4,FALSE)</f>
        <v>1</v>
      </c>
      <c r="D363" s="22">
        <f>VLOOKUP(Table1[[#This Row],[Subject]],'Subject Profile'!$A$2:$E$8,5,FALSE)</f>
        <v>-2</v>
      </c>
      <c r="E363" t="s">
        <v>109</v>
      </c>
      <c r="F363" t="s">
        <v>55</v>
      </c>
      <c r="G363" t="s">
        <v>56</v>
      </c>
      <c r="H363">
        <f>IF(Table1[[#This Row],[decision]]="accept",1,0)</f>
        <v>0</v>
      </c>
      <c r="I363">
        <v>0</v>
      </c>
      <c r="J363">
        <v>390</v>
      </c>
      <c r="K363">
        <v>1664340071</v>
      </c>
      <c r="L363">
        <v>8</v>
      </c>
      <c r="M363" t="str">
        <f>VLOOKUP($F363,Experiment!$A$2:$U$90,MATCH(Results!M$1,Experiment!$A$1:$U$1,0)+1,FALSE)</f>
        <v>R</v>
      </c>
      <c r="N363">
        <f>IF(Table1[[#This Row],[Impact]]="I",0,1)</f>
        <v>1</v>
      </c>
      <c r="O363" s="2">
        <f>VLOOKUP($F363,Experiment!$A$2:$U$90,MATCH(Results!O$1,Experiment!$A$1:$U$1,0),FALSE)</f>
        <v>0</v>
      </c>
      <c r="P363" s="3">
        <f>VLOOKUP($F363,Experiment!$A$2:$U$90,MATCH(Results!P$1,Experiment!$A$1:$U$1,0),FALSE)</f>
        <v>0</v>
      </c>
      <c r="Q363" s="2">
        <f>VLOOKUP($F363,Experiment!$A$2:$U$90,MATCH(Results!Q$1,Experiment!$A$1:$U$1,0),FALSE)</f>
        <v>0</v>
      </c>
      <c r="R363" s="3">
        <f>VLOOKUP($F363,Experiment!$A$2:$U$90,MATCH(Results!R$1,Experiment!$A$1:$U$1,0),FALSE)</f>
        <v>0</v>
      </c>
      <c r="S363" s="2">
        <f>VLOOKUP($F363,Experiment!$A$2:$U$90,MATCH(Results!S$1,Experiment!$A$1:$U$1,0),FALSE)</f>
        <v>0</v>
      </c>
      <c r="T363" s="2">
        <f>VLOOKUP($F363,Experiment!$A$2:$U$90,MATCH(Results!T$1,Experiment!$A$1:$U$1,0),FALSE)</f>
        <v>0</v>
      </c>
      <c r="U363" s="2">
        <f>VLOOKUP($F363,Experiment!$A$2:$U$90,MATCH(Results!U$1,Experiment!$A$1:$U$1,0),FALSE)</f>
        <v>0</v>
      </c>
      <c r="V363" s="2">
        <f>VLOOKUP($F363,Experiment!$A$2:$U$90,MATCH(Results!V$1,Experiment!$A$1:$U$1,0),FALSE)</f>
        <v>0</v>
      </c>
      <c r="W363" s="3">
        <f>VLOOKUP($F363,Experiment!$A$2:$U$90,MATCH(Results!W$1,Experiment!$A$1:$U$1,0),FALSE)</f>
        <v>0</v>
      </c>
      <c r="X363" s="3">
        <f>VLOOKUP($F363,Experiment!$A$2:$U$90,MATCH(Results!X$1,Experiment!$A$1:$U$1,0),FALSE)</f>
        <v>0</v>
      </c>
      <c r="Y363" s="2">
        <f>VLOOKUP($F363,Experiment!$A$2:$U$90,MATCH(Results!Y$1,Experiment!$A$1:$U$1,0),FALSE)</f>
        <v>0</v>
      </c>
      <c r="Z363" s="3">
        <f>VLOOKUP($F363,Experiment!$A$2:$U$90,MATCH(Results!Z$1,Experiment!$A$1:$U$1,0),FALSE)</f>
        <v>0</v>
      </c>
      <c r="AA363" s="3">
        <f>VLOOKUP($F363,Experiment!$A$2:$U$90,MATCH(Results!AA$1,Experiment!$A$1:$U$1,0),FALSE)</f>
        <v>0</v>
      </c>
      <c r="AB363" s="3">
        <f>VLOOKUP($F363,Experiment!$A$2:$U$90,MATCH(Results!AB$1,Experiment!$A$1:$U$1,0),FALSE)</f>
        <v>0</v>
      </c>
      <c r="AC363" s="3">
        <f>VLOOKUP($F363,Experiment!$A$2:$U$90,MATCH(Results!AC$1,Experiment!$A$1:$U$1,0),FALSE)</f>
        <v>0</v>
      </c>
      <c r="AD363" s="2">
        <f>VLOOKUP($F363,Experiment!$A$2:$U$90,MATCH(Results!AD$1,Experiment!$A$1:$U$1,0),FALSE)</f>
        <v>0</v>
      </c>
      <c r="AE363" s="2">
        <f>VLOOKUP($F363,Experiment!$A$2:$U$90,MATCH(Results!AE$1,Experiment!$A$1:$U$1,0),FALSE)</f>
        <v>0</v>
      </c>
      <c r="AF363" s="2">
        <f>VLOOKUP($F363,Experiment!$A$2:$U$90,MATCH(Results!AF$1,Experiment!$A$1:$U$1,0),FALSE)</f>
        <v>0</v>
      </c>
      <c r="AG363" s="2"/>
      <c r="AH363" s="3">
        <f>VLOOKUP($F363,Experiment!$A$2:$W$90,MATCH(Results!AH$1,Experiment!$A$1:$W$1,0),FALSE)</f>
        <v>0</v>
      </c>
      <c r="AI363" s="2">
        <f>VLOOKUP($F363,Experiment!$A$2:$X$90,MATCH(Results!AI$1,Experiment!$A$1:$X$1,0),FALSE)</f>
        <v>0</v>
      </c>
      <c r="AJ363" s="2">
        <f>Table1[[#This Row],[Gain]]^Table1[[#This Row],[θ]]</f>
        <v>0</v>
      </c>
      <c r="AK363" s="2">
        <f>-Table1[[#This Row],[λ]]*-Table1[[#This Row],[Loss]]^Table1[[#This Row],[θ]]</f>
        <v>0</v>
      </c>
      <c r="AL363" s="2">
        <f>Table1[[#This Row],[v_n_w_g]]-Table1[[#This Row],[v_n_w_l]]</f>
        <v>0</v>
      </c>
      <c r="AM363" s="2">
        <f>IF(Table1[[#This Row],[diff_v]]&gt;=1,1,0)</f>
        <v>0</v>
      </c>
    </row>
    <row r="364" spans="1:39" hidden="1" x14ac:dyDescent="0.3">
      <c r="A364">
        <v>32</v>
      </c>
      <c r="B364" t="s">
        <v>44</v>
      </c>
      <c r="C364" s="22">
        <f>VLOOKUP(Table1[[#This Row],[Subject]],'Subject Profile'!$A$2:$E$8,4,FALSE)</f>
        <v>1</v>
      </c>
      <c r="D364" s="22">
        <f>VLOOKUP(Table1[[#This Row],[Subject]],'Subject Profile'!$A$2:$E$8,5,FALSE)</f>
        <v>-2</v>
      </c>
      <c r="E364" t="s">
        <v>109</v>
      </c>
      <c r="F364" t="s">
        <v>94</v>
      </c>
      <c r="G364" t="s">
        <v>5</v>
      </c>
      <c r="H364">
        <f>IF(Table1[[#This Row],[decision]]="accept",1,0)</f>
        <v>0</v>
      </c>
      <c r="I364">
        <v>0</v>
      </c>
      <c r="J364">
        <v>390</v>
      </c>
      <c r="K364">
        <v>1664340086</v>
      </c>
      <c r="L364">
        <v>15</v>
      </c>
      <c r="M364" t="str">
        <f>VLOOKUP($F364,Experiment!$A$2:$U$90,MATCH(Results!M$1,Experiment!$A$1:$U$1,0)+1,FALSE)</f>
        <v>I</v>
      </c>
      <c r="N364">
        <f>IF(Table1[[#This Row],[Impact]]="I",0,1)</f>
        <v>0</v>
      </c>
      <c r="O364" s="2">
        <f>VLOOKUP($F364,Experiment!$A$2:$U$90,MATCH(Results!O$1,Experiment!$A$1:$U$1,0),FALSE)</f>
        <v>-90</v>
      </c>
      <c r="P364" s="3">
        <f>VLOOKUP($F364,Experiment!$A$2:$U$90,MATCH(Results!P$1,Experiment!$A$1:$U$1,0),FALSE)</f>
        <v>0.5</v>
      </c>
      <c r="Q364" s="2">
        <f>VLOOKUP($F364,Experiment!$A$2:$U$90,MATCH(Results!Q$1,Experiment!$A$1:$U$1,0),FALSE)</f>
        <v>90</v>
      </c>
      <c r="R364" s="3">
        <f>VLOOKUP($F364,Experiment!$A$2:$U$90,MATCH(Results!R$1,Experiment!$A$1:$U$1,0),FALSE)</f>
        <v>0.5</v>
      </c>
      <c r="S364" s="2">
        <f>VLOOKUP($F364,Experiment!$A$2:$U$90,MATCH(Results!S$1,Experiment!$A$1:$U$1,0),FALSE)</f>
        <v>0</v>
      </c>
      <c r="T364" s="2">
        <f>VLOOKUP($F364,Experiment!$A$2:$U$90,MATCH(Results!T$1,Experiment!$A$1:$U$1,0),FALSE)</f>
        <v>8100</v>
      </c>
      <c r="U364" s="2">
        <f>VLOOKUP($F364,Experiment!$A$2:$U$90,MATCH(Results!U$1,Experiment!$A$1:$U$1,0),FALSE)</f>
        <v>90</v>
      </c>
      <c r="V364" s="2">
        <f>VLOOKUP($F364,Experiment!$A$2:$U$90,MATCH(Results!V$1,Experiment!$A$1:$U$1,0),FALSE)</f>
        <v>2</v>
      </c>
      <c r="W364" s="3">
        <f>VLOOKUP($F364,Experiment!$A$2:$U$90,MATCH(Results!W$1,Experiment!$A$1:$U$1,0),FALSE)</f>
        <v>0.25</v>
      </c>
      <c r="X364" s="3">
        <f>VLOOKUP($F364,Experiment!$A$2:$U$90,MATCH(Results!X$1,Experiment!$A$1:$U$1,0),FALSE)</f>
        <v>0.75</v>
      </c>
      <c r="Y364" s="2">
        <f>VLOOKUP($F364,Experiment!$A$2:$U$90,MATCH(Results!Y$1,Experiment!$A$1:$U$1,0),FALSE)</f>
        <v>2</v>
      </c>
      <c r="Z364" s="3">
        <f>VLOOKUP($F364,Experiment!$A$2:$U$90,MATCH(Results!Z$1,Experiment!$A$1:$U$1,0),FALSE)</f>
        <v>0.5</v>
      </c>
      <c r="AA364" s="3">
        <f>VLOOKUP($F364,Experiment!$A$2:$U$90,MATCH(Results!AA$1,Experiment!$A$1:$U$1,0),FALSE)</f>
        <v>0.25</v>
      </c>
      <c r="AB364" s="3">
        <f>VLOOKUP($F364,Experiment!$A$2:$U$90,MATCH(Results!AB$1,Experiment!$A$1:$U$1,0),FALSE)</f>
        <v>0.625</v>
      </c>
      <c r="AC364" s="3">
        <f>VLOOKUP($F364,Experiment!$A$2:$U$90,MATCH(Results!AC$1,Experiment!$A$1:$U$1,0),FALSE)</f>
        <v>0.375</v>
      </c>
      <c r="AD364" s="2">
        <f>VLOOKUP($F364,Experiment!$A$2:$U$90,MATCH(Results!AD$1,Experiment!$A$1:$U$1,0),FALSE)</f>
        <v>-22.5</v>
      </c>
      <c r="AE364" s="2">
        <f>VLOOKUP($F364,Experiment!$A$2:$U$90,MATCH(Results!AE$1,Experiment!$A$1:$U$1,0),FALSE)</f>
        <v>7593.75</v>
      </c>
      <c r="AF364" s="2">
        <f>VLOOKUP($F364,Experiment!$A$2:$U$90,MATCH(Results!AF$1,Experiment!$A$1:$U$1,0),FALSE)</f>
        <v>87.142125289666879</v>
      </c>
      <c r="AG364" s="3">
        <f>VLOOKUP($F364,Experiment!$A$2:$W$90,MATCH(Results!AG$1,Experiment!$A$1:$W$1,0),FALSE)</f>
        <v>0.82730419370997643</v>
      </c>
      <c r="AH364" s="3">
        <f>VLOOKUP($F364,Experiment!$A$2:$W$90,MATCH(Results!AH$1,Experiment!$A$1:$W$1,0),FALSE)</f>
        <v>0.38648875795104182</v>
      </c>
      <c r="AI364" s="3">
        <f>VLOOKUP($F364,Experiment!$A$2:$X$90,MATCH(Results!AI$1,Experiment!$A$1:$X$1,0),FALSE)</f>
        <v>0.61351124204895813</v>
      </c>
      <c r="AJ364" s="2">
        <f>Table1[[#This Row],[Gain]]^Table1[[#This Row],[θ]]</f>
        <v>90</v>
      </c>
      <c r="AK364" s="2">
        <f>-Table1[[#This Row],[λ]]*-Table1[[#This Row],[Loss]]^Table1[[#This Row],[θ]]</f>
        <v>180</v>
      </c>
      <c r="AL364" s="2">
        <f>Table1[[#This Row],[v_n_w_g]]-Table1[[#This Row],[v_n_w_l]]</f>
        <v>-90</v>
      </c>
      <c r="AM364" s="2">
        <f>IF(Table1[[#This Row],[diff_v]]&gt;=1,1,0)</f>
        <v>0</v>
      </c>
    </row>
    <row r="365" spans="1:39" hidden="1" x14ac:dyDescent="0.3">
      <c r="A365">
        <v>33</v>
      </c>
      <c r="B365" t="s">
        <v>44</v>
      </c>
      <c r="C365" s="22">
        <f>VLOOKUP(Table1[[#This Row],[Subject]],'Subject Profile'!$A$2:$E$8,4,FALSE)</f>
        <v>1</v>
      </c>
      <c r="D365" s="22">
        <f>VLOOKUP(Table1[[#This Row],[Subject]],'Subject Profile'!$A$2:$E$8,5,FALSE)</f>
        <v>-2</v>
      </c>
      <c r="E365" t="s">
        <v>109</v>
      </c>
      <c r="F365" t="s">
        <v>60</v>
      </c>
      <c r="G365" t="s">
        <v>61</v>
      </c>
      <c r="H365">
        <f>IF(Table1[[#This Row],[decision]]="accept",1,0)</f>
        <v>0</v>
      </c>
      <c r="I365">
        <v>0</v>
      </c>
      <c r="J365">
        <v>390</v>
      </c>
      <c r="K365">
        <v>1664340090</v>
      </c>
      <c r="L365">
        <v>4</v>
      </c>
      <c r="M365" t="str">
        <f>VLOOKUP($F365,Experiment!$A$2:$U$90,MATCH(Results!M$1,Experiment!$A$1:$U$1,0)+1,FALSE)</f>
        <v>D</v>
      </c>
      <c r="N365">
        <f>IF(Table1[[#This Row],[Impact]]="I",0,1)</f>
        <v>1</v>
      </c>
      <c r="O365" s="2">
        <f>VLOOKUP($F365,Experiment!$A$2:$U$90,MATCH(Results!O$1,Experiment!$A$1:$U$1,0),FALSE)</f>
        <v>0</v>
      </c>
      <c r="P365" s="3">
        <f>VLOOKUP($F365,Experiment!$A$2:$U$90,MATCH(Results!P$1,Experiment!$A$1:$U$1,0),FALSE)</f>
        <v>0</v>
      </c>
      <c r="Q365" s="2">
        <f>VLOOKUP($F365,Experiment!$A$2:$U$90,MATCH(Results!Q$1,Experiment!$A$1:$U$1,0),FALSE)</f>
        <v>0</v>
      </c>
      <c r="R365" s="3">
        <f>VLOOKUP($F365,Experiment!$A$2:$U$90,MATCH(Results!R$1,Experiment!$A$1:$U$1,0),FALSE)</f>
        <v>0</v>
      </c>
      <c r="S365" s="2">
        <f>VLOOKUP($F365,Experiment!$A$2:$U$90,MATCH(Results!S$1,Experiment!$A$1:$U$1,0),FALSE)</f>
        <v>0</v>
      </c>
      <c r="T365" s="2">
        <f>VLOOKUP($F365,Experiment!$A$2:$U$90,MATCH(Results!T$1,Experiment!$A$1:$U$1,0),FALSE)</f>
        <v>0</v>
      </c>
      <c r="U365" s="2">
        <f>VLOOKUP($F365,Experiment!$A$2:$U$90,MATCH(Results!U$1,Experiment!$A$1:$U$1,0),FALSE)</f>
        <v>0</v>
      </c>
      <c r="V365" s="2">
        <f>VLOOKUP($F365,Experiment!$A$2:$U$90,MATCH(Results!V$1,Experiment!$A$1:$U$1,0),FALSE)</f>
        <v>0</v>
      </c>
      <c r="W365" s="3">
        <f>VLOOKUP($F365,Experiment!$A$2:$U$90,MATCH(Results!W$1,Experiment!$A$1:$U$1,0),FALSE)</f>
        <v>0</v>
      </c>
      <c r="X365" s="3">
        <f>VLOOKUP($F365,Experiment!$A$2:$U$90,MATCH(Results!X$1,Experiment!$A$1:$U$1,0),FALSE)</f>
        <v>0</v>
      </c>
      <c r="Y365" s="2">
        <f>VLOOKUP($F365,Experiment!$A$2:$U$90,MATCH(Results!Y$1,Experiment!$A$1:$U$1,0),FALSE)</f>
        <v>0</v>
      </c>
      <c r="Z365" s="3">
        <f>VLOOKUP($F365,Experiment!$A$2:$U$90,MATCH(Results!Z$1,Experiment!$A$1:$U$1,0),FALSE)</f>
        <v>0</v>
      </c>
      <c r="AA365" s="3">
        <f>VLOOKUP($F365,Experiment!$A$2:$U$90,MATCH(Results!AA$1,Experiment!$A$1:$U$1,0),FALSE)</f>
        <v>0</v>
      </c>
      <c r="AB365" s="3">
        <f>VLOOKUP($F365,Experiment!$A$2:$U$90,MATCH(Results!AB$1,Experiment!$A$1:$U$1,0),FALSE)</f>
        <v>0</v>
      </c>
      <c r="AC365" s="3">
        <f>VLOOKUP($F365,Experiment!$A$2:$U$90,MATCH(Results!AC$1,Experiment!$A$1:$U$1,0),FALSE)</f>
        <v>0</v>
      </c>
      <c r="AD365" s="2">
        <f>VLOOKUP($F365,Experiment!$A$2:$U$90,MATCH(Results!AD$1,Experiment!$A$1:$U$1,0),FALSE)</f>
        <v>0</v>
      </c>
      <c r="AE365" s="2">
        <f>VLOOKUP($F365,Experiment!$A$2:$U$90,MATCH(Results!AE$1,Experiment!$A$1:$U$1,0),FALSE)</f>
        <v>0</v>
      </c>
      <c r="AF365" s="2">
        <f>VLOOKUP($F365,Experiment!$A$2:$U$90,MATCH(Results!AF$1,Experiment!$A$1:$U$1,0),FALSE)</f>
        <v>0</v>
      </c>
      <c r="AG365" s="2"/>
      <c r="AH365" s="3">
        <f>VLOOKUP($F365,Experiment!$A$2:$W$90,MATCH(Results!AH$1,Experiment!$A$1:$W$1,0),FALSE)</f>
        <v>0</v>
      </c>
      <c r="AI365" s="2">
        <f>VLOOKUP($F365,Experiment!$A$2:$X$90,MATCH(Results!AI$1,Experiment!$A$1:$X$1,0),FALSE)</f>
        <v>0</v>
      </c>
      <c r="AJ365" s="2">
        <f>Table1[[#This Row],[Gain]]^Table1[[#This Row],[θ]]</f>
        <v>0</v>
      </c>
      <c r="AK365" s="2">
        <f>-Table1[[#This Row],[λ]]*-Table1[[#This Row],[Loss]]^Table1[[#This Row],[θ]]</f>
        <v>0</v>
      </c>
      <c r="AL365" s="2">
        <f>Table1[[#This Row],[v_n_w_g]]-Table1[[#This Row],[v_n_w_l]]</f>
        <v>0</v>
      </c>
      <c r="AM365" s="2">
        <f>IF(Table1[[#This Row],[diff_v]]&gt;=1,1,0)</f>
        <v>0</v>
      </c>
    </row>
    <row r="366" spans="1:39" hidden="1" x14ac:dyDescent="0.3">
      <c r="A366">
        <v>34</v>
      </c>
      <c r="B366" t="s">
        <v>44</v>
      </c>
      <c r="C366" s="22">
        <f>VLOOKUP(Table1[[#This Row],[Subject]],'Subject Profile'!$A$2:$E$8,4,FALSE)</f>
        <v>1</v>
      </c>
      <c r="D366" s="22">
        <f>VLOOKUP(Table1[[#This Row],[Subject]],'Subject Profile'!$A$2:$E$8,5,FALSE)</f>
        <v>-2</v>
      </c>
      <c r="E366" t="s">
        <v>109</v>
      </c>
      <c r="F366" t="s">
        <v>102</v>
      </c>
      <c r="G366" t="s">
        <v>7</v>
      </c>
      <c r="H366">
        <f>IF(Table1[[#This Row],[decision]]="accept",1,0)</f>
        <v>1</v>
      </c>
      <c r="I366">
        <v>-10</v>
      </c>
      <c r="J366">
        <v>380</v>
      </c>
      <c r="K366">
        <v>1664340103</v>
      </c>
      <c r="L366">
        <v>13</v>
      </c>
      <c r="M366" t="str">
        <f>VLOOKUP($F366,Experiment!$A$2:$U$90,MATCH(Results!M$1,Experiment!$A$1:$U$1,0)+1,FALSE)</f>
        <v>I</v>
      </c>
      <c r="N366">
        <f>IF(Table1[[#This Row],[Impact]]="I",0,1)</f>
        <v>0</v>
      </c>
      <c r="O366" s="2">
        <f>VLOOKUP($F366,Experiment!$A$2:$U$90,MATCH(Results!O$1,Experiment!$A$1:$U$1,0),FALSE)</f>
        <v>-10</v>
      </c>
      <c r="P366" s="3">
        <f>VLOOKUP($F366,Experiment!$A$2:$U$90,MATCH(Results!P$1,Experiment!$A$1:$U$1,0),FALSE)</f>
        <v>0.5</v>
      </c>
      <c r="Q366" s="2">
        <f>VLOOKUP($F366,Experiment!$A$2:$U$90,MATCH(Results!Q$1,Experiment!$A$1:$U$1,0),FALSE)</f>
        <v>20</v>
      </c>
      <c r="R366" s="3">
        <f>VLOOKUP($F366,Experiment!$A$2:$U$90,MATCH(Results!R$1,Experiment!$A$1:$U$1,0),FALSE)</f>
        <v>0.5</v>
      </c>
      <c r="S366" s="2">
        <f>VLOOKUP($F366,Experiment!$A$2:$U$90,MATCH(Results!S$1,Experiment!$A$1:$U$1,0),FALSE)</f>
        <v>5</v>
      </c>
      <c r="T366" s="2">
        <f>VLOOKUP($F366,Experiment!$A$2:$U$90,MATCH(Results!T$1,Experiment!$A$1:$U$1,0),FALSE)</f>
        <v>225</v>
      </c>
      <c r="U366" s="2">
        <f>VLOOKUP($F366,Experiment!$A$2:$U$90,MATCH(Results!U$1,Experiment!$A$1:$U$1,0),FALSE)</f>
        <v>15</v>
      </c>
      <c r="V366" s="2">
        <f>VLOOKUP($F366,Experiment!$A$2:$U$90,MATCH(Results!V$1,Experiment!$A$1:$U$1,0),FALSE)</f>
        <v>2</v>
      </c>
      <c r="W366" s="3">
        <f>VLOOKUP($F366,Experiment!$A$2:$U$90,MATCH(Results!W$1,Experiment!$A$1:$U$1,0),FALSE)</f>
        <v>0.25</v>
      </c>
      <c r="X366" s="3">
        <f>VLOOKUP($F366,Experiment!$A$2:$U$90,MATCH(Results!X$1,Experiment!$A$1:$U$1,0),FALSE)</f>
        <v>0.75</v>
      </c>
      <c r="Y366" s="2">
        <f>VLOOKUP($F366,Experiment!$A$2:$U$90,MATCH(Results!Y$1,Experiment!$A$1:$U$1,0),FALSE)</f>
        <v>2</v>
      </c>
      <c r="Z366" s="3">
        <f>VLOOKUP($F366,Experiment!$A$2:$U$90,MATCH(Results!Z$1,Experiment!$A$1:$U$1,0),FALSE)</f>
        <v>0.5</v>
      </c>
      <c r="AA366" s="3">
        <f>VLOOKUP($F366,Experiment!$A$2:$U$90,MATCH(Results!AA$1,Experiment!$A$1:$U$1,0),FALSE)</f>
        <v>0.25</v>
      </c>
      <c r="AB366" s="3">
        <f>VLOOKUP($F366,Experiment!$A$2:$U$90,MATCH(Results!AB$1,Experiment!$A$1:$U$1,0),FALSE)</f>
        <v>0.625</v>
      </c>
      <c r="AC366" s="3">
        <f>VLOOKUP($F366,Experiment!$A$2:$U$90,MATCH(Results!AC$1,Experiment!$A$1:$U$1,0),FALSE)</f>
        <v>0.375</v>
      </c>
      <c r="AD366" s="2">
        <f>VLOOKUP($F366,Experiment!$A$2:$U$90,MATCH(Results!AD$1,Experiment!$A$1:$U$1,0),FALSE)</f>
        <v>1.25</v>
      </c>
      <c r="AE366" s="2">
        <f>VLOOKUP($F366,Experiment!$A$2:$U$90,MATCH(Results!AE$1,Experiment!$A$1:$U$1,0),FALSE)</f>
        <v>210.9375</v>
      </c>
      <c r="AF366" s="2">
        <f>VLOOKUP($F366,Experiment!$A$2:$U$90,MATCH(Results!AF$1,Experiment!$A$1:$U$1,0),FALSE)</f>
        <v>14.523687548277813</v>
      </c>
      <c r="AG366" s="3">
        <f>VLOOKUP($F366,Experiment!$A$2:$W$90,MATCH(Results!AG$1,Experiment!$A$1:$W$1,0),FALSE)</f>
        <v>0.82730419370997643</v>
      </c>
      <c r="AH366" s="3">
        <f>VLOOKUP($F366,Experiment!$A$2:$W$90,MATCH(Results!AH$1,Experiment!$A$1:$W$1,0),FALSE)</f>
        <v>0.38648875795104182</v>
      </c>
      <c r="AI366" s="3">
        <f>VLOOKUP($F366,Experiment!$A$2:$X$90,MATCH(Results!AI$1,Experiment!$A$1:$X$1,0),FALSE)</f>
        <v>0.61351124204895813</v>
      </c>
      <c r="AJ366" s="2">
        <f>Table1[[#This Row],[Gain]]^Table1[[#This Row],[θ]]</f>
        <v>20</v>
      </c>
      <c r="AK366" s="2">
        <f>-Table1[[#This Row],[λ]]*-Table1[[#This Row],[Loss]]^Table1[[#This Row],[θ]]</f>
        <v>20</v>
      </c>
      <c r="AL366" s="2">
        <f>Table1[[#This Row],[v_n_w_g]]-Table1[[#This Row],[v_n_w_l]]</f>
        <v>0</v>
      </c>
      <c r="AM366" s="2">
        <f>IF(Table1[[#This Row],[diff_v]]&gt;=1,1,0)</f>
        <v>0</v>
      </c>
    </row>
    <row r="367" spans="1:39" hidden="1" x14ac:dyDescent="0.3">
      <c r="A367">
        <v>35</v>
      </c>
      <c r="B367" t="s">
        <v>44</v>
      </c>
      <c r="C367" s="22">
        <f>VLOOKUP(Table1[[#This Row],[Subject]],'Subject Profile'!$A$2:$E$8,4,FALSE)</f>
        <v>1</v>
      </c>
      <c r="D367" s="22">
        <f>VLOOKUP(Table1[[#This Row],[Subject]],'Subject Profile'!$A$2:$E$8,5,FALSE)</f>
        <v>-2</v>
      </c>
      <c r="E367" t="s">
        <v>109</v>
      </c>
      <c r="F367" t="s">
        <v>79</v>
      </c>
      <c r="G367" t="s">
        <v>5</v>
      </c>
      <c r="H367">
        <f>IF(Table1[[#This Row],[decision]]="accept",1,0)</f>
        <v>0</v>
      </c>
      <c r="I367">
        <v>0</v>
      </c>
      <c r="J367">
        <v>380</v>
      </c>
      <c r="K367">
        <v>1664340108</v>
      </c>
      <c r="L367">
        <v>5</v>
      </c>
      <c r="M367" t="str">
        <f>VLOOKUP($F367,Experiment!$A$2:$U$90,MATCH(Results!M$1,Experiment!$A$1:$U$1,0)+1,FALSE)</f>
        <v>I</v>
      </c>
      <c r="N367">
        <f>IF(Table1[[#This Row],[Impact]]="I",0,1)</f>
        <v>0</v>
      </c>
      <c r="O367" s="2">
        <f>VLOOKUP($F367,Experiment!$A$2:$U$90,MATCH(Results!O$1,Experiment!$A$1:$U$1,0),FALSE)</f>
        <v>-10</v>
      </c>
      <c r="P367" s="3">
        <f>VLOOKUP($F367,Experiment!$A$2:$U$90,MATCH(Results!P$1,Experiment!$A$1:$U$1,0),FALSE)</f>
        <v>0.5</v>
      </c>
      <c r="Q367" s="2">
        <f>VLOOKUP($F367,Experiment!$A$2:$U$90,MATCH(Results!Q$1,Experiment!$A$1:$U$1,0),FALSE)</f>
        <v>0</v>
      </c>
      <c r="R367" s="3">
        <f>VLOOKUP($F367,Experiment!$A$2:$U$90,MATCH(Results!R$1,Experiment!$A$1:$U$1,0),FALSE)</f>
        <v>0.5</v>
      </c>
      <c r="S367" s="2">
        <f>VLOOKUP($F367,Experiment!$A$2:$U$90,MATCH(Results!S$1,Experiment!$A$1:$U$1,0),FALSE)</f>
        <v>-5</v>
      </c>
      <c r="T367" s="2">
        <f>VLOOKUP($F367,Experiment!$A$2:$U$90,MATCH(Results!T$1,Experiment!$A$1:$U$1,0),FALSE)</f>
        <v>25</v>
      </c>
      <c r="U367" s="2">
        <f>VLOOKUP($F367,Experiment!$A$2:$U$90,MATCH(Results!U$1,Experiment!$A$1:$U$1,0),FALSE)</f>
        <v>5</v>
      </c>
      <c r="V367" s="2">
        <f>VLOOKUP($F367,Experiment!$A$2:$U$90,MATCH(Results!V$1,Experiment!$A$1:$U$1,0),FALSE)</f>
        <v>4</v>
      </c>
      <c r="W367" s="3">
        <f>VLOOKUP($F367,Experiment!$A$2:$U$90,MATCH(Results!W$1,Experiment!$A$1:$U$1,0),FALSE)</f>
        <v>0.25</v>
      </c>
      <c r="X367" s="3">
        <f>VLOOKUP($F367,Experiment!$A$2:$U$90,MATCH(Results!X$1,Experiment!$A$1:$U$1,0),FALSE)</f>
        <v>0.75</v>
      </c>
      <c r="Y367" s="2">
        <f>VLOOKUP($F367,Experiment!$A$2:$U$90,MATCH(Results!Y$1,Experiment!$A$1:$U$1,0),FALSE)</f>
        <v>2</v>
      </c>
      <c r="Z367" s="3">
        <f>VLOOKUP($F367,Experiment!$A$2:$U$90,MATCH(Results!Z$1,Experiment!$A$1:$U$1,0),FALSE)</f>
        <v>0.5</v>
      </c>
      <c r="AA367" s="3">
        <f>VLOOKUP($F367,Experiment!$A$2:$U$90,MATCH(Results!AA$1,Experiment!$A$1:$U$1,0),FALSE)</f>
        <v>0.25</v>
      </c>
      <c r="AB367" s="3">
        <f>VLOOKUP($F367,Experiment!$A$2:$U$90,MATCH(Results!AB$1,Experiment!$A$1:$U$1,0),FALSE)</f>
        <v>0.625</v>
      </c>
      <c r="AC367" s="3">
        <f>VLOOKUP($F367,Experiment!$A$2:$U$90,MATCH(Results!AC$1,Experiment!$A$1:$U$1,0),FALSE)</f>
        <v>0.375</v>
      </c>
      <c r="AD367" s="2">
        <f>VLOOKUP($F367,Experiment!$A$2:$U$90,MATCH(Results!AD$1,Experiment!$A$1:$U$1,0),FALSE)</f>
        <v>-6.25</v>
      </c>
      <c r="AE367" s="2">
        <f>VLOOKUP($F367,Experiment!$A$2:$U$90,MATCH(Results!AE$1,Experiment!$A$1:$U$1,0),FALSE)</f>
        <v>23.4375</v>
      </c>
      <c r="AF367" s="2">
        <f>VLOOKUP($F367,Experiment!$A$2:$U$90,MATCH(Results!AF$1,Experiment!$A$1:$U$1,0),FALSE)</f>
        <v>4.8412291827592711</v>
      </c>
      <c r="AG367" s="3">
        <f>VLOOKUP($F367,Experiment!$A$2:$W$90,MATCH(Results!AG$1,Experiment!$A$1:$W$1,0),FALSE)</f>
        <v>0.82730419370997643</v>
      </c>
      <c r="AH367" s="3">
        <f>VLOOKUP($F367,Experiment!$A$2:$W$90,MATCH(Results!AH$1,Experiment!$A$1:$W$1,0),FALSE)</f>
        <v>0.38648875795104182</v>
      </c>
      <c r="AI367" s="3">
        <f>VLOOKUP($F367,Experiment!$A$2:$X$90,MATCH(Results!AI$1,Experiment!$A$1:$X$1,0),FALSE)</f>
        <v>0.61351124204895813</v>
      </c>
      <c r="AJ367" s="2">
        <f>Table1[[#This Row],[Gain]]^Table1[[#This Row],[θ]]</f>
        <v>0</v>
      </c>
      <c r="AK367" s="2">
        <f>-Table1[[#This Row],[λ]]*-Table1[[#This Row],[Loss]]^Table1[[#This Row],[θ]]</f>
        <v>20</v>
      </c>
      <c r="AL367" s="2">
        <f>Table1[[#This Row],[v_n_w_g]]-Table1[[#This Row],[v_n_w_l]]</f>
        <v>-20</v>
      </c>
      <c r="AM367" s="2">
        <f>IF(Table1[[#This Row],[diff_v]]&gt;=1,1,0)</f>
        <v>0</v>
      </c>
    </row>
    <row r="368" spans="1:39" hidden="1" x14ac:dyDescent="0.3">
      <c r="A368">
        <v>36</v>
      </c>
      <c r="B368" t="s">
        <v>44</v>
      </c>
      <c r="C368" s="22">
        <f>VLOOKUP(Table1[[#This Row],[Subject]],'Subject Profile'!$A$2:$E$8,4,FALSE)</f>
        <v>1</v>
      </c>
      <c r="D368" s="22">
        <f>VLOOKUP(Table1[[#This Row],[Subject]],'Subject Profile'!$A$2:$E$8,5,FALSE)</f>
        <v>-2</v>
      </c>
      <c r="E368" t="s">
        <v>109</v>
      </c>
      <c r="F368" t="s">
        <v>54</v>
      </c>
      <c r="G368" t="s">
        <v>5</v>
      </c>
      <c r="H368">
        <f>IF(Table1[[#This Row],[decision]]="accept",1,0)</f>
        <v>0</v>
      </c>
      <c r="I368">
        <v>0</v>
      </c>
      <c r="J368">
        <v>380</v>
      </c>
      <c r="K368">
        <v>1664340114</v>
      </c>
      <c r="L368">
        <v>6</v>
      </c>
      <c r="M368" t="str">
        <f>VLOOKUP($F368,Experiment!$A$2:$U$90,MATCH(Results!M$1,Experiment!$A$1:$U$1,0)+1,FALSE)</f>
        <v>I</v>
      </c>
      <c r="N368">
        <f>IF(Table1[[#This Row],[Impact]]="I",0,1)</f>
        <v>0</v>
      </c>
      <c r="O368" s="2">
        <f>VLOOKUP($F368,Experiment!$A$2:$U$90,MATCH(Results!O$1,Experiment!$A$1:$U$1,0),FALSE)</f>
        <v>-50</v>
      </c>
      <c r="P368" s="3">
        <f>VLOOKUP($F368,Experiment!$A$2:$U$90,MATCH(Results!P$1,Experiment!$A$1:$U$1,0),FALSE)</f>
        <v>0.5</v>
      </c>
      <c r="Q368" s="2">
        <f>VLOOKUP($F368,Experiment!$A$2:$U$90,MATCH(Results!Q$1,Experiment!$A$1:$U$1,0),FALSE)</f>
        <v>40</v>
      </c>
      <c r="R368" s="3">
        <f>VLOOKUP($F368,Experiment!$A$2:$U$90,MATCH(Results!R$1,Experiment!$A$1:$U$1,0),FALSE)</f>
        <v>0.5</v>
      </c>
      <c r="S368" s="2">
        <f>VLOOKUP($F368,Experiment!$A$2:$U$90,MATCH(Results!S$1,Experiment!$A$1:$U$1,0),FALSE)</f>
        <v>-5</v>
      </c>
      <c r="T368" s="2">
        <f>VLOOKUP($F368,Experiment!$A$2:$U$90,MATCH(Results!T$1,Experiment!$A$1:$U$1,0),FALSE)</f>
        <v>2025</v>
      </c>
      <c r="U368" s="2">
        <f>VLOOKUP($F368,Experiment!$A$2:$U$90,MATCH(Results!U$1,Experiment!$A$1:$U$1,0),FALSE)</f>
        <v>45</v>
      </c>
      <c r="V368" s="2">
        <f>VLOOKUP($F368,Experiment!$A$2:$U$90,MATCH(Results!V$1,Experiment!$A$1:$U$1,0),FALSE)</f>
        <v>4</v>
      </c>
      <c r="W368" s="3">
        <f>VLOOKUP($F368,Experiment!$A$2:$U$90,MATCH(Results!W$1,Experiment!$A$1:$U$1,0),FALSE)</f>
        <v>0.25</v>
      </c>
      <c r="X368" s="3">
        <f>VLOOKUP($F368,Experiment!$A$2:$U$90,MATCH(Results!X$1,Experiment!$A$1:$U$1,0),FALSE)</f>
        <v>0.75</v>
      </c>
      <c r="Y368" s="2">
        <f>VLOOKUP($F368,Experiment!$A$2:$U$90,MATCH(Results!Y$1,Experiment!$A$1:$U$1,0),FALSE)</f>
        <v>1</v>
      </c>
      <c r="Z368" s="3">
        <f>VLOOKUP($F368,Experiment!$A$2:$U$90,MATCH(Results!Z$1,Experiment!$A$1:$U$1,0),FALSE)</f>
        <v>0.25</v>
      </c>
      <c r="AA368" s="3">
        <f>VLOOKUP($F368,Experiment!$A$2:$U$90,MATCH(Results!AA$1,Experiment!$A$1:$U$1,0),FALSE)</f>
        <v>0.5</v>
      </c>
      <c r="AB368" s="3">
        <f>VLOOKUP($F368,Experiment!$A$2:$U$90,MATCH(Results!AB$1,Experiment!$A$1:$U$1,0),FALSE)</f>
        <v>0.375</v>
      </c>
      <c r="AC368" s="3">
        <f>VLOOKUP($F368,Experiment!$A$2:$U$90,MATCH(Results!AC$1,Experiment!$A$1:$U$1,0),FALSE)</f>
        <v>0.625</v>
      </c>
      <c r="AD368" s="2">
        <f>VLOOKUP($F368,Experiment!$A$2:$U$90,MATCH(Results!AD$1,Experiment!$A$1:$U$1,0),FALSE)</f>
        <v>6.25</v>
      </c>
      <c r="AE368" s="2">
        <f>VLOOKUP($F368,Experiment!$A$2:$U$90,MATCH(Results!AE$1,Experiment!$A$1:$U$1,0),FALSE)</f>
        <v>1898.4375</v>
      </c>
      <c r="AF368" s="2">
        <f>VLOOKUP($F368,Experiment!$A$2:$U$90,MATCH(Results!AF$1,Experiment!$A$1:$U$1,0),FALSE)</f>
        <v>43.571062644833439</v>
      </c>
      <c r="AG368" s="3">
        <f>VLOOKUP($F368,Experiment!$A$2:$W$90,MATCH(Results!AG$1,Experiment!$A$1:$W$1,0),FALSE)</f>
        <v>1</v>
      </c>
      <c r="AH368" s="3">
        <f>VLOOKUP($F368,Experiment!$A$2:$W$90,MATCH(Results!AH$1,Experiment!$A$1:$W$1,0),FALSE)</f>
        <v>0.625</v>
      </c>
      <c r="AI368" s="3">
        <f>VLOOKUP($F368,Experiment!$A$2:$X$90,MATCH(Results!AI$1,Experiment!$A$1:$X$1,0),FALSE)</f>
        <v>0.375</v>
      </c>
      <c r="AJ368" s="2">
        <f>Table1[[#This Row],[Gain]]^Table1[[#This Row],[θ]]</f>
        <v>40</v>
      </c>
      <c r="AK368" s="2">
        <f>-Table1[[#This Row],[λ]]*-Table1[[#This Row],[Loss]]^Table1[[#This Row],[θ]]</f>
        <v>100</v>
      </c>
      <c r="AL368" s="2">
        <f>Table1[[#This Row],[v_n_w_g]]-Table1[[#This Row],[v_n_w_l]]</f>
        <v>-60</v>
      </c>
      <c r="AM368" s="2">
        <f>IF(Table1[[#This Row],[diff_v]]&gt;=1,1,0)</f>
        <v>0</v>
      </c>
    </row>
    <row r="369" spans="1:39" hidden="1" x14ac:dyDescent="0.3">
      <c r="A369">
        <v>37</v>
      </c>
      <c r="B369" t="s">
        <v>44</v>
      </c>
      <c r="C369" s="22">
        <f>VLOOKUP(Table1[[#This Row],[Subject]],'Subject Profile'!$A$2:$E$8,4,FALSE)</f>
        <v>1</v>
      </c>
      <c r="D369" s="22">
        <f>VLOOKUP(Table1[[#This Row],[Subject]],'Subject Profile'!$A$2:$E$8,5,FALSE)</f>
        <v>-2</v>
      </c>
      <c r="E369" t="s">
        <v>109</v>
      </c>
      <c r="F369" t="s">
        <v>99</v>
      </c>
      <c r="G369" t="s">
        <v>7</v>
      </c>
      <c r="H369">
        <f>IF(Table1[[#This Row],[decision]]="accept",1,0)</f>
        <v>1</v>
      </c>
      <c r="I369">
        <v>0</v>
      </c>
      <c r="J369">
        <v>380</v>
      </c>
      <c r="K369">
        <v>1664340120</v>
      </c>
      <c r="L369">
        <v>6</v>
      </c>
      <c r="M369" t="str">
        <f>VLOOKUP($F369,Experiment!$A$2:$U$90,MATCH(Results!M$1,Experiment!$A$1:$U$1,0)+1,FALSE)</f>
        <v>G</v>
      </c>
      <c r="N369">
        <f>IF(Table1[[#This Row],[Impact]]="I",0,1)</f>
        <v>1</v>
      </c>
      <c r="O369" s="2">
        <f>VLOOKUP($F369,Experiment!$A$2:$U$90,MATCH(Results!O$1,Experiment!$A$1:$U$1,0),FALSE)</f>
        <v>0</v>
      </c>
      <c r="P369" s="3">
        <f>VLOOKUP($F369,Experiment!$A$2:$U$90,MATCH(Results!P$1,Experiment!$A$1:$U$1,0),FALSE)</f>
        <v>0.5</v>
      </c>
      <c r="Q369" s="2">
        <f>VLOOKUP($F369,Experiment!$A$2:$U$90,MATCH(Results!Q$1,Experiment!$A$1:$U$1,0),FALSE)</f>
        <v>10</v>
      </c>
      <c r="R369" s="3">
        <f>VLOOKUP($F369,Experiment!$A$2:$U$90,MATCH(Results!R$1,Experiment!$A$1:$U$1,0),FALSE)</f>
        <v>0.5</v>
      </c>
      <c r="S369" s="2">
        <f>VLOOKUP($F369,Experiment!$A$2:$U$90,MATCH(Results!S$1,Experiment!$A$1:$U$1,0),FALSE)</f>
        <v>5</v>
      </c>
      <c r="T369" s="2">
        <f>VLOOKUP($F369,Experiment!$A$2:$U$90,MATCH(Results!T$1,Experiment!$A$1:$U$1,0),FALSE)</f>
        <v>25</v>
      </c>
      <c r="U369" s="2">
        <f>VLOOKUP($F369,Experiment!$A$2:$U$90,MATCH(Results!U$1,Experiment!$A$1:$U$1,0),FALSE)</f>
        <v>5</v>
      </c>
      <c r="V369" s="2">
        <f>VLOOKUP($F369,Experiment!$A$2:$U$90,MATCH(Results!V$1,Experiment!$A$1:$U$1,0),FALSE)</f>
        <v>2</v>
      </c>
      <c r="W369" s="3">
        <f>VLOOKUP($F369,Experiment!$A$2:$U$90,MATCH(Results!W$1,Experiment!$A$1:$U$1,0),FALSE)</f>
        <v>0.25</v>
      </c>
      <c r="X369" s="3">
        <f>VLOOKUP($F369,Experiment!$A$2:$U$90,MATCH(Results!X$1,Experiment!$A$1:$U$1,0),FALSE)</f>
        <v>0.75</v>
      </c>
      <c r="Y369" s="2">
        <f>VLOOKUP($F369,Experiment!$A$2:$U$90,MATCH(Results!Y$1,Experiment!$A$1:$U$1,0),FALSE)</f>
        <v>2</v>
      </c>
      <c r="Z369" s="3">
        <f>VLOOKUP($F369,Experiment!$A$2:$U$90,MATCH(Results!Z$1,Experiment!$A$1:$U$1,0),FALSE)</f>
        <v>0.5</v>
      </c>
      <c r="AA369" s="3">
        <f>VLOOKUP($F369,Experiment!$A$2:$U$90,MATCH(Results!AA$1,Experiment!$A$1:$U$1,0),FALSE)</f>
        <v>0.25</v>
      </c>
      <c r="AB369" s="3">
        <f>VLOOKUP($F369,Experiment!$A$2:$U$90,MATCH(Results!AB$1,Experiment!$A$1:$U$1,0),FALSE)</f>
        <v>0.625</v>
      </c>
      <c r="AC369" s="3">
        <f>VLOOKUP($F369,Experiment!$A$2:$U$90,MATCH(Results!AC$1,Experiment!$A$1:$U$1,0),FALSE)</f>
        <v>0.375</v>
      </c>
      <c r="AD369" s="2">
        <f>VLOOKUP($F369,Experiment!$A$2:$U$90,MATCH(Results!AD$1,Experiment!$A$1:$U$1,0),FALSE)</f>
        <v>3.75</v>
      </c>
      <c r="AE369" s="2">
        <f>VLOOKUP($F369,Experiment!$A$2:$U$90,MATCH(Results!AE$1,Experiment!$A$1:$U$1,0),FALSE)</f>
        <v>23.4375</v>
      </c>
      <c r="AF369" s="2">
        <f>VLOOKUP($F369,Experiment!$A$2:$U$90,MATCH(Results!AF$1,Experiment!$A$1:$U$1,0),FALSE)</f>
        <v>4.8412291827592711</v>
      </c>
      <c r="AG369" s="3">
        <f>VLOOKUP($F369,Experiment!$A$2:$W$90,MATCH(Results!AG$1,Experiment!$A$1:$W$1,0),FALSE)</f>
        <v>0.82730419370997643</v>
      </c>
      <c r="AH369" s="3">
        <f>VLOOKUP($F369,Experiment!$A$2:$W$90,MATCH(Results!AH$1,Experiment!$A$1:$W$1,0),FALSE)</f>
        <v>0.38648875795104182</v>
      </c>
      <c r="AI369" s="3">
        <f>VLOOKUP($F369,Experiment!$A$2:$X$90,MATCH(Results!AI$1,Experiment!$A$1:$X$1,0),FALSE)</f>
        <v>0.61351124204895813</v>
      </c>
      <c r="AJ369" s="2">
        <f>Table1[[#This Row],[Gain]]^Table1[[#This Row],[θ]]</f>
        <v>10</v>
      </c>
      <c r="AK369" s="2">
        <f>-Table1[[#This Row],[λ]]*-Table1[[#This Row],[Loss]]^Table1[[#This Row],[θ]]</f>
        <v>0</v>
      </c>
      <c r="AL369" s="2">
        <f>Table1[[#This Row],[v_n_w_g]]-Table1[[#This Row],[v_n_w_l]]</f>
        <v>10</v>
      </c>
      <c r="AM369" s="2">
        <f>IF(Table1[[#This Row],[diff_v]]&gt;=1,1,0)</f>
        <v>1</v>
      </c>
    </row>
    <row r="370" spans="1:39" hidden="1" x14ac:dyDescent="0.3">
      <c r="A370">
        <v>38</v>
      </c>
      <c r="B370" t="s">
        <v>44</v>
      </c>
      <c r="C370" s="22">
        <f>VLOOKUP(Table1[[#This Row],[Subject]],'Subject Profile'!$A$2:$E$8,4,FALSE)</f>
        <v>1</v>
      </c>
      <c r="D370" s="22">
        <f>VLOOKUP(Table1[[#This Row],[Subject]],'Subject Profile'!$A$2:$E$8,5,FALSE)</f>
        <v>-2</v>
      </c>
      <c r="E370" t="s">
        <v>109</v>
      </c>
      <c r="F370" t="s">
        <v>55</v>
      </c>
      <c r="G370" t="s">
        <v>56</v>
      </c>
      <c r="H370">
        <f>IF(Table1[[#This Row],[decision]]="accept",1,0)</f>
        <v>0</v>
      </c>
      <c r="I370">
        <v>0</v>
      </c>
      <c r="J370">
        <v>380</v>
      </c>
      <c r="K370">
        <v>1664340127</v>
      </c>
      <c r="L370">
        <v>7</v>
      </c>
      <c r="M370" t="str">
        <f>VLOOKUP($F370,Experiment!$A$2:$U$90,MATCH(Results!M$1,Experiment!$A$1:$U$1,0)+1,FALSE)</f>
        <v>R</v>
      </c>
      <c r="N370">
        <f>IF(Table1[[#This Row],[Impact]]="I",0,1)</f>
        <v>1</v>
      </c>
      <c r="O370" s="2">
        <f>VLOOKUP($F370,Experiment!$A$2:$U$90,MATCH(Results!O$1,Experiment!$A$1:$U$1,0),FALSE)</f>
        <v>0</v>
      </c>
      <c r="P370" s="3">
        <f>VLOOKUP($F370,Experiment!$A$2:$U$90,MATCH(Results!P$1,Experiment!$A$1:$U$1,0),FALSE)</f>
        <v>0</v>
      </c>
      <c r="Q370" s="2">
        <f>VLOOKUP($F370,Experiment!$A$2:$U$90,MATCH(Results!Q$1,Experiment!$A$1:$U$1,0),FALSE)</f>
        <v>0</v>
      </c>
      <c r="R370" s="3">
        <f>VLOOKUP($F370,Experiment!$A$2:$U$90,MATCH(Results!R$1,Experiment!$A$1:$U$1,0),FALSE)</f>
        <v>0</v>
      </c>
      <c r="S370" s="2">
        <f>VLOOKUP($F370,Experiment!$A$2:$U$90,MATCH(Results!S$1,Experiment!$A$1:$U$1,0),FALSE)</f>
        <v>0</v>
      </c>
      <c r="T370" s="2">
        <f>VLOOKUP($F370,Experiment!$A$2:$U$90,MATCH(Results!T$1,Experiment!$A$1:$U$1,0),FALSE)</f>
        <v>0</v>
      </c>
      <c r="U370" s="2">
        <f>VLOOKUP($F370,Experiment!$A$2:$U$90,MATCH(Results!U$1,Experiment!$A$1:$U$1,0),FALSE)</f>
        <v>0</v>
      </c>
      <c r="V370" s="2">
        <f>VLOOKUP($F370,Experiment!$A$2:$U$90,MATCH(Results!V$1,Experiment!$A$1:$U$1,0),FALSE)</f>
        <v>0</v>
      </c>
      <c r="W370" s="3">
        <f>VLOOKUP($F370,Experiment!$A$2:$U$90,MATCH(Results!W$1,Experiment!$A$1:$U$1,0),FALSE)</f>
        <v>0</v>
      </c>
      <c r="X370" s="3">
        <f>VLOOKUP($F370,Experiment!$A$2:$U$90,MATCH(Results!X$1,Experiment!$A$1:$U$1,0),FALSE)</f>
        <v>0</v>
      </c>
      <c r="Y370" s="2">
        <f>VLOOKUP($F370,Experiment!$A$2:$U$90,MATCH(Results!Y$1,Experiment!$A$1:$U$1,0),FALSE)</f>
        <v>0</v>
      </c>
      <c r="Z370" s="3">
        <f>VLOOKUP($F370,Experiment!$A$2:$U$90,MATCH(Results!Z$1,Experiment!$A$1:$U$1,0),FALSE)</f>
        <v>0</v>
      </c>
      <c r="AA370" s="3">
        <f>VLOOKUP($F370,Experiment!$A$2:$U$90,MATCH(Results!AA$1,Experiment!$A$1:$U$1,0),FALSE)</f>
        <v>0</v>
      </c>
      <c r="AB370" s="3">
        <f>VLOOKUP($F370,Experiment!$A$2:$U$90,MATCH(Results!AB$1,Experiment!$A$1:$U$1,0),FALSE)</f>
        <v>0</v>
      </c>
      <c r="AC370" s="3">
        <f>VLOOKUP($F370,Experiment!$A$2:$U$90,MATCH(Results!AC$1,Experiment!$A$1:$U$1,0),FALSE)</f>
        <v>0</v>
      </c>
      <c r="AD370" s="2">
        <f>VLOOKUP($F370,Experiment!$A$2:$U$90,MATCH(Results!AD$1,Experiment!$A$1:$U$1,0),FALSE)</f>
        <v>0</v>
      </c>
      <c r="AE370" s="2">
        <f>VLOOKUP($F370,Experiment!$A$2:$U$90,MATCH(Results!AE$1,Experiment!$A$1:$U$1,0),FALSE)</f>
        <v>0</v>
      </c>
      <c r="AF370" s="2">
        <f>VLOOKUP($F370,Experiment!$A$2:$U$90,MATCH(Results!AF$1,Experiment!$A$1:$U$1,0),FALSE)</f>
        <v>0</v>
      </c>
      <c r="AG370" s="2"/>
      <c r="AH370" s="3">
        <f>VLOOKUP($F370,Experiment!$A$2:$W$90,MATCH(Results!AH$1,Experiment!$A$1:$W$1,0),FALSE)</f>
        <v>0</v>
      </c>
      <c r="AI370" s="2">
        <f>VLOOKUP($F370,Experiment!$A$2:$X$90,MATCH(Results!AI$1,Experiment!$A$1:$X$1,0),FALSE)</f>
        <v>0</v>
      </c>
      <c r="AJ370" s="2">
        <f>Table1[[#This Row],[Gain]]^Table1[[#This Row],[θ]]</f>
        <v>0</v>
      </c>
      <c r="AK370" s="2">
        <f>-Table1[[#This Row],[λ]]*-Table1[[#This Row],[Loss]]^Table1[[#This Row],[θ]]</f>
        <v>0</v>
      </c>
      <c r="AL370" s="2">
        <f>Table1[[#This Row],[v_n_w_g]]-Table1[[#This Row],[v_n_w_l]]</f>
        <v>0</v>
      </c>
      <c r="AM370" s="2">
        <f>IF(Table1[[#This Row],[diff_v]]&gt;=1,1,0)</f>
        <v>0</v>
      </c>
    </row>
    <row r="371" spans="1:39" hidden="1" x14ac:dyDescent="0.3">
      <c r="A371">
        <v>39</v>
      </c>
      <c r="B371" t="s">
        <v>44</v>
      </c>
      <c r="C371" s="22">
        <f>VLOOKUP(Table1[[#This Row],[Subject]],'Subject Profile'!$A$2:$E$8,4,FALSE)</f>
        <v>1</v>
      </c>
      <c r="D371" s="22">
        <f>VLOOKUP(Table1[[#This Row],[Subject]],'Subject Profile'!$A$2:$E$8,5,FALSE)</f>
        <v>-2</v>
      </c>
      <c r="E371" t="s">
        <v>109</v>
      </c>
      <c r="F371" t="s">
        <v>92</v>
      </c>
      <c r="G371" t="s">
        <v>5</v>
      </c>
      <c r="H371">
        <f>IF(Table1[[#This Row],[decision]]="accept",1,0)</f>
        <v>0</v>
      </c>
      <c r="I371">
        <v>0</v>
      </c>
      <c r="J371">
        <v>380</v>
      </c>
      <c r="K371">
        <v>1664340134</v>
      </c>
      <c r="L371">
        <v>7</v>
      </c>
      <c r="M371" t="str">
        <f>VLOOKUP($F371,Experiment!$A$2:$U$90,MATCH(Results!M$1,Experiment!$A$1:$U$1,0)+1,FALSE)</f>
        <v>I</v>
      </c>
      <c r="N371">
        <f>IF(Table1[[#This Row],[Impact]]="I",0,1)</f>
        <v>0</v>
      </c>
      <c r="O371" s="2">
        <f>VLOOKUP($F371,Experiment!$A$2:$U$90,MATCH(Results!O$1,Experiment!$A$1:$U$1,0),FALSE)</f>
        <v>-10</v>
      </c>
      <c r="P371" s="3">
        <f>VLOOKUP($F371,Experiment!$A$2:$U$90,MATCH(Results!P$1,Experiment!$A$1:$U$1,0),FALSE)</f>
        <v>0.5</v>
      </c>
      <c r="Q371" s="2">
        <f>VLOOKUP($F371,Experiment!$A$2:$U$90,MATCH(Results!Q$1,Experiment!$A$1:$U$1,0),FALSE)</f>
        <v>30</v>
      </c>
      <c r="R371" s="3">
        <f>VLOOKUP($F371,Experiment!$A$2:$U$90,MATCH(Results!R$1,Experiment!$A$1:$U$1,0),FALSE)</f>
        <v>0.5</v>
      </c>
      <c r="S371" s="2">
        <f>VLOOKUP($F371,Experiment!$A$2:$U$90,MATCH(Results!S$1,Experiment!$A$1:$U$1,0),FALSE)</f>
        <v>10</v>
      </c>
      <c r="T371" s="2">
        <f>VLOOKUP($F371,Experiment!$A$2:$U$90,MATCH(Results!T$1,Experiment!$A$1:$U$1,0),FALSE)</f>
        <v>400</v>
      </c>
      <c r="U371" s="2">
        <f>VLOOKUP($F371,Experiment!$A$2:$U$90,MATCH(Results!U$1,Experiment!$A$1:$U$1,0),FALSE)</f>
        <v>20</v>
      </c>
      <c r="V371" s="2">
        <f>VLOOKUP($F371,Experiment!$A$2:$U$90,MATCH(Results!V$1,Experiment!$A$1:$U$1,0),FALSE)</f>
        <v>4</v>
      </c>
      <c r="W371" s="3">
        <f>VLOOKUP($F371,Experiment!$A$2:$U$90,MATCH(Results!W$1,Experiment!$A$1:$U$1,0),FALSE)</f>
        <v>0.25</v>
      </c>
      <c r="X371" s="3">
        <f>VLOOKUP($F371,Experiment!$A$2:$U$90,MATCH(Results!X$1,Experiment!$A$1:$U$1,0),FALSE)</f>
        <v>0.75</v>
      </c>
      <c r="Y371" s="2">
        <f>VLOOKUP($F371,Experiment!$A$2:$U$90,MATCH(Results!Y$1,Experiment!$A$1:$U$1,0),FALSE)</f>
        <v>2</v>
      </c>
      <c r="Z371" s="3">
        <f>VLOOKUP($F371,Experiment!$A$2:$U$90,MATCH(Results!Z$1,Experiment!$A$1:$U$1,0),FALSE)</f>
        <v>0.5</v>
      </c>
      <c r="AA371" s="3">
        <f>VLOOKUP($F371,Experiment!$A$2:$U$90,MATCH(Results!AA$1,Experiment!$A$1:$U$1,0),FALSE)</f>
        <v>0.25</v>
      </c>
      <c r="AB371" s="3">
        <f>VLOOKUP($F371,Experiment!$A$2:$U$90,MATCH(Results!AB$1,Experiment!$A$1:$U$1,0),FALSE)</f>
        <v>0.625</v>
      </c>
      <c r="AC371" s="3">
        <f>VLOOKUP($F371,Experiment!$A$2:$U$90,MATCH(Results!AC$1,Experiment!$A$1:$U$1,0),FALSE)</f>
        <v>0.375</v>
      </c>
      <c r="AD371" s="2">
        <f>VLOOKUP($F371,Experiment!$A$2:$U$90,MATCH(Results!AD$1,Experiment!$A$1:$U$1,0),FALSE)</f>
        <v>5</v>
      </c>
      <c r="AE371" s="2">
        <f>VLOOKUP($F371,Experiment!$A$2:$U$90,MATCH(Results!AE$1,Experiment!$A$1:$U$1,0),FALSE)</f>
        <v>375</v>
      </c>
      <c r="AF371" s="2">
        <f>VLOOKUP($F371,Experiment!$A$2:$U$90,MATCH(Results!AF$1,Experiment!$A$1:$U$1,0),FALSE)</f>
        <v>19.364916731037084</v>
      </c>
      <c r="AG371" s="3">
        <f>VLOOKUP($F371,Experiment!$A$2:$W$90,MATCH(Results!AG$1,Experiment!$A$1:$W$1,0),FALSE)</f>
        <v>0.82730419370997643</v>
      </c>
      <c r="AH371" s="3">
        <f>VLOOKUP($F371,Experiment!$A$2:$W$90,MATCH(Results!AH$1,Experiment!$A$1:$W$1,0),FALSE)</f>
        <v>0.38648875795104182</v>
      </c>
      <c r="AI371" s="3">
        <f>VLOOKUP($F371,Experiment!$A$2:$X$90,MATCH(Results!AI$1,Experiment!$A$1:$X$1,0),FALSE)</f>
        <v>0.61351124204895813</v>
      </c>
      <c r="AJ371" s="2">
        <f>Table1[[#This Row],[Gain]]^Table1[[#This Row],[θ]]</f>
        <v>30</v>
      </c>
      <c r="AK371" s="2">
        <f>-Table1[[#This Row],[λ]]*-Table1[[#This Row],[Loss]]^Table1[[#This Row],[θ]]</f>
        <v>20</v>
      </c>
      <c r="AL371" s="2">
        <f>Table1[[#This Row],[v_n_w_g]]-Table1[[#This Row],[v_n_w_l]]</f>
        <v>10</v>
      </c>
      <c r="AM371" s="2">
        <f>IF(Table1[[#This Row],[diff_v]]&gt;=1,1,0)</f>
        <v>1</v>
      </c>
    </row>
    <row r="372" spans="1:39" hidden="1" x14ac:dyDescent="0.3">
      <c r="A372">
        <v>40</v>
      </c>
      <c r="B372" t="s">
        <v>44</v>
      </c>
      <c r="C372" s="22">
        <f>VLOOKUP(Table1[[#This Row],[Subject]],'Subject Profile'!$A$2:$E$8,4,FALSE)</f>
        <v>1</v>
      </c>
      <c r="D372" s="22">
        <f>VLOOKUP(Table1[[#This Row],[Subject]],'Subject Profile'!$A$2:$E$8,5,FALSE)</f>
        <v>-2</v>
      </c>
      <c r="E372" t="s">
        <v>109</v>
      </c>
      <c r="F372" t="s">
        <v>104</v>
      </c>
      <c r="G372" t="s">
        <v>7</v>
      </c>
      <c r="H372">
        <f>IF(Table1[[#This Row],[decision]]="accept",1,0)</f>
        <v>1</v>
      </c>
      <c r="I372">
        <v>10</v>
      </c>
      <c r="J372">
        <v>390</v>
      </c>
      <c r="K372">
        <v>1664340145</v>
      </c>
      <c r="L372">
        <v>11</v>
      </c>
      <c r="M372" t="str">
        <f>VLOOKUP($F372,Experiment!$A$2:$U$90,MATCH(Results!M$1,Experiment!$A$1:$U$1,0)+1,FALSE)</f>
        <v>I</v>
      </c>
      <c r="N372">
        <f>IF(Table1[[#This Row],[Impact]]="I",0,1)</f>
        <v>0</v>
      </c>
      <c r="O372" s="2">
        <f>VLOOKUP($F372,Experiment!$A$2:$U$90,MATCH(Results!O$1,Experiment!$A$1:$U$1,0),FALSE)</f>
        <v>-10</v>
      </c>
      <c r="P372" s="3">
        <f>VLOOKUP($F372,Experiment!$A$2:$U$90,MATCH(Results!P$1,Experiment!$A$1:$U$1,0),FALSE)</f>
        <v>0.5</v>
      </c>
      <c r="Q372" s="2">
        <f>VLOOKUP($F372,Experiment!$A$2:$U$90,MATCH(Results!Q$1,Experiment!$A$1:$U$1,0),FALSE)</f>
        <v>10</v>
      </c>
      <c r="R372" s="3">
        <f>VLOOKUP($F372,Experiment!$A$2:$U$90,MATCH(Results!R$1,Experiment!$A$1:$U$1,0),FALSE)</f>
        <v>0.5</v>
      </c>
      <c r="S372" s="2">
        <f>VLOOKUP($F372,Experiment!$A$2:$U$90,MATCH(Results!S$1,Experiment!$A$1:$U$1,0),FALSE)</f>
        <v>0</v>
      </c>
      <c r="T372" s="2">
        <f>VLOOKUP($F372,Experiment!$A$2:$U$90,MATCH(Results!T$1,Experiment!$A$1:$U$1,0),FALSE)</f>
        <v>100</v>
      </c>
      <c r="U372" s="2">
        <f>VLOOKUP($F372,Experiment!$A$2:$U$90,MATCH(Results!U$1,Experiment!$A$1:$U$1,0),FALSE)</f>
        <v>10</v>
      </c>
      <c r="V372" s="2">
        <f>VLOOKUP($F372,Experiment!$A$2:$U$90,MATCH(Results!V$1,Experiment!$A$1:$U$1,0),FALSE)</f>
        <v>2</v>
      </c>
      <c r="W372" s="3">
        <f>VLOOKUP($F372,Experiment!$A$2:$U$90,MATCH(Results!W$1,Experiment!$A$1:$U$1,0),FALSE)</f>
        <v>0.25</v>
      </c>
      <c r="X372" s="3">
        <f>VLOOKUP($F372,Experiment!$A$2:$U$90,MATCH(Results!X$1,Experiment!$A$1:$U$1,0),FALSE)</f>
        <v>0.75</v>
      </c>
      <c r="Y372" s="2">
        <f>VLOOKUP($F372,Experiment!$A$2:$U$90,MATCH(Results!Y$1,Experiment!$A$1:$U$1,0),FALSE)</f>
        <v>1</v>
      </c>
      <c r="Z372" s="3">
        <f>VLOOKUP($F372,Experiment!$A$2:$U$90,MATCH(Results!Z$1,Experiment!$A$1:$U$1,0),FALSE)</f>
        <v>0.25</v>
      </c>
      <c r="AA372" s="3">
        <f>VLOOKUP($F372,Experiment!$A$2:$U$90,MATCH(Results!AA$1,Experiment!$A$1:$U$1,0),FALSE)</f>
        <v>0.5</v>
      </c>
      <c r="AB372" s="3">
        <f>VLOOKUP($F372,Experiment!$A$2:$U$90,MATCH(Results!AB$1,Experiment!$A$1:$U$1,0),FALSE)</f>
        <v>0.375</v>
      </c>
      <c r="AC372" s="3">
        <f>VLOOKUP($F372,Experiment!$A$2:$U$90,MATCH(Results!AC$1,Experiment!$A$1:$U$1,0),FALSE)</f>
        <v>0.625</v>
      </c>
      <c r="AD372" s="2">
        <f>VLOOKUP($F372,Experiment!$A$2:$U$90,MATCH(Results!AD$1,Experiment!$A$1:$U$1,0),FALSE)</f>
        <v>2.5</v>
      </c>
      <c r="AE372" s="2">
        <f>VLOOKUP($F372,Experiment!$A$2:$U$90,MATCH(Results!AE$1,Experiment!$A$1:$U$1,0),FALSE)</f>
        <v>93.75</v>
      </c>
      <c r="AF372" s="2">
        <f>VLOOKUP($F372,Experiment!$A$2:$U$90,MATCH(Results!AF$1,Experiment!$A$1:$U$1,0),FALSE)</f>
        <v>9.6824583655185421</v>
      </c>
      <c r="AG372" s="3">
        <f>VLOOKUP($F372,Experiment!$A$2:$W$90,MATCH(Results!AG$1,Experiment!$A$1:$W$1,0),FALSE)</f>
        <v>1</v>
      </c>
      <c r="AH372" s="3">
        <f>VLOOKUP($F372,Experiment!$A$2:$W$90,MATCH(Results!AH$1,Experiment!$A$1:$W$1,0),FALSE)</f>
        <v>0.625</v>
      </c>
      <c r="AI372" s="3">
        <f>VLOOKUP($F372,Experiment!$A$2:$X$90,MATCH(Results!AI$1,Experiment!$A$1:$X$1,0),FALSE)</f>
        <v>0.375</v>
      </c>
      <c r="AJ372" s="2">
        <f>Table1[[#This Row],[Gain]]^Table1[[#This Row],[θ]]</f>
        <v>10</v>
      </c>
      <c r="AK372" s="2">
        <f>-Table1[[#This Row],[λ]]*-Table1[[#This Row],[Loss]]^Table1[[#This Row],[θ]]</f>
        <v>20</v>
      </c>
      <c r="AL372" s="2">
        <f>Table1[[#This Row],[v_n_w_g]]-Table1[[#This Row],[v_n_w_l]]</f>
        <v>-10</v>
      </c>
      <c r="AM372" s="2">
        <f>IF(Table1[[#This Row],[diff_v]]&gt;=1,1,0)</f>
        <v>0</v>
      </c>
    </row>
    <row r="373" spans="1:39" hidden="1" x14ac:dyDescent="0.3">
      <c r="A373">
        <v>41</v>
      </c>
      <c r="B373" t="s">
        <v>44</v>
      </c>
      <c r="C373" s="22">
        <f>VLOOKUP(Table1[[#This Row],[Subject]],'Subject Profile'!$A$2:$E$8,4,FALSE)</f>
        <v>1</v>
      </c>
      <c r="D373" s="22">
        <f>VLOOKUP(Table1[[#This Row],[Subject]],'Subject Profile'!$A$2:$E$8,5,FALSE)</f>
        <v>-2</v>
      </c>
      <c r="E373" t="s">
        <v>109</v>
      </c>
      <c r="F373" t="s">
        <v>62</v>
      </c>
      <c r="G373" t="s">
        <v>5</v>
      </c>
      <c r="H373">
        <f>IF(Table1[[#This Row],[decision]]="accept",1,0)</f>
        <v>0</v>
      </c>
      <c r="I373">
        <v>0</v>
      </c>
      <c r="J373">
        <v>390</v>
      </c>
      <c r="K373">
        <v>1664340156</v>
      </c>
      <c r="L373">
        <v>11</v>
      </c>
      <c r="M373" t="str">
        <f>VLOOKUP($F373,Experiment!$A$2:$U$90,MATCH(Results!M$1,Experiment!$A$1:$U$1,0)+1,FALSE)</f>
        <v>G</v>
      </c>
      <c r="N373">
        <f>IF(Table1[[#This Row],[Impact]]="I",0,1)</f>
        <v>1</v>
      </c>
      <c r="O373" s="2">
        <f>VLOOKUP($F373,Experiment!$A$2:$U$90,MATCH(Results!O$1,Experiment!$A$1:$U$1,0),FALSE)</f>
        <v>-10</v>
      </c>
      <c r="P373" s="3">
        <f>VLOOKUP($F373,Experiment!$A$2:$U$90,MATCH(Results!P$1,Experiment!$A$1:$U$1,0),FALSE)</f>
        <v>0.5</v>
      </c>
      <c r="Q373" s="2">
        <f>VLOOKUP($F373,Experiment!$A$2:$U$90,MATCH(Results!Q$1,Experiment!$A$1:$U$1,0),FALSE)</f>
        <v>20</v>
      </c>
      <c r="R373" s="3">
        <f>VLOOKUP($F373,Experiment!$A$2:$U$90,MATCH(Results!R$1,Experiment!$A$1:$U$1,0),FALSE)</f>
        <v>0.5</v>
      </c>
      <c r="S373" s="2">
        <f>VLOOKUP($F373,Experiment!$A$2:$U$90,MATCH(Results!S$1,Experiment!$A$1:$U$1,0),FALSE)</f>
        <v>5</v>
      </c>
      <c r="T373" s="2">
        <f>VLOOKUP($F373,Experiment!$A$2:$U$90,MATCH(Results!T$1,Experiment!$A$1:$U$1,0),FALSE)</f>
        <v>225</v>
      </c>
      <c r="U373" s="2">
        <f>VLOOKUP($F373,Experiment!$A$2:$U$90,MATCH(Results!U$1,Experiment!$A$1:$U$1,0),FALSE)</f>
        <v>15</v>
      </c>
      <c r="V373" s="2">
        <f>VLOOKUP($F373,Experiment!$A$2:$U$90,MATCH(Results!V$1,Experiment!$A$1:$U$1,0),FALSE)</f>
        <v>4</v>
      </c>
      <c r="W373" s="3">
        <f>VLOOKUP($F373,Experiment!$A$2:$U$90,MATCH(Results!W$1,Experiment!$A$1:$U$1,0),FALSE)</f>
        <v>0.25</v>
      </c>
      <c r="X373" s="3">
        <f>VLOOKUP($F373,Experiment!$A$2:$U$90,MATCH(Results!X$1,Experiment!$A$1:$U$1,0),FALSE)</f>
        <v>0.75</v>
      </c>
      <c r="Y373" s="2">
        <f>VLOOKUP($F373,Experiment!$A$2:$U$90,MATCH(Results!Y$1,Experiment!$A$1:$U$1,0),FALSE)</f>
        <v>2</v>
      </c>
      <c r="Z373" s="3">
        <f>VLOOKUP($F373,Experiment!$A$2:$U$90,MATCH(Results!Z$1,Experiment!$A$1:$U$1,0),FALSE)</f>
        <v>0.5</v>
      </c>
      <c r="AA373" s="3">
        <f>VLOOKUP($F373,Experiment!$A$2:$U$90,MATCH(Results!AA$1,Experiment!$A$1:$U$1,0),FALSE)</f>
        <v>0.25</v>
      </c>
      <c r="AB373" s="3">
        <f>VLOOKUP($F373,Experiment!$A$2:$U$90,MATCH(Results!AB$1,Experiment!$A$1:$U$1,0),FALSE)</f>
        <v>0.625</v>
      </c>
      <c r="AC373" s="3">
        <f>VLOOKUP($F373,Experiment!$A$2:$U$90,MATCH(Results!AC$1,Experiment!$A$1:$U$1,0),FALSE)</f>
        <v>0.375</v>
      </c>
      <c r="AD373" s="2">
        <f>VLOOKUP($F373,Experiment!$A$2:$U$90,MATCH(Results!AD$1,Experiment!$A$1:$U$1,0),FALSE)</f>
        <v>1.25</v>
      </c>
      <c r="AE373" s="2">
        <f>VLOOKUP($F373,Experiment!$A$2:$U$90,MATCH(Results!AE$1,Experiment!$A$1:$U$1,0),FALSE)</f>
        <v>210.9375</v>
      </c>
      <c r="AF373" s="2">
        <f>VLOOKUP($F373,Experiment!$A$2:$U$90,MATCH(Results!AF$1,Experiment!$A$1:$U$1,0),FALSE)</f>
        <v>14.523687548277813</v>
      </c>
      <c r="AG373" s="3">
        <f>VLOOKUP($F373,Experiment!$A$2:$W$90,MATCH(Results!AG$1,Experiment!$A$1:$W$1,0),FALSE)</f>
        <v>0.82730419370997643</v>
      </c>
      <c r="AH373" s="3">
        <f>VLOOKUP($F373,Experiment!$A$2:$W$90,MATCH(Results!AH$1,Experiment!$A$1:$W$1,0),FALSE)</f>
        <v>0.38648875795104182</v>
      </c>
      <c r="AI373" s="3">
        <f>VLOOKUP($F373,Experiment!$A$2:$X$90,MATCH(Results!AI$1,Experiment!$A$1:$X$1,0),FALSE)</f>
        <v>0.61351124204895813</v>
      </c>
      <c r="AJ373" s="2">
        <f>Table1[[#This Row],[Gain]]^Table1[[#This Row],[θ]]</f>
        <v>20</v>
      </c>
      <c r="AK373" s="2">
        <f>-Table1[[#This Row],[λ]]*-Table1[[#This Row],[Loss]]^Table1[[#This Row],[θ]]</f>
        <v>20</v>
      </c>
      <c r="AL373" s="2">
        <f>Table1[[#This Row],[v_n_w_g]]-Table1[[#This Row],[v_n_w_l]]</f>
        <v>0</v>
      </c>
      <c r="AM373" s="2">
        <f>IF(Table1[[#This Row],[diff_v]]&gt;=1,1,0)</f>
        <v>0</v>
      </c>
    </row>
    <row r="374" spans="1:39" hidden="1" x14ac:dyDescent="0.3">
      <c r="A374">
        <v>42</v>
      </c>
      <c r="B374" t="s">
        <v>44</v>
      </c>
      <c r="C374" s="22">
        <f>VLOOKUP(Table1[[#This Row],[Subject]],'Subject Profile'!$A$2:$E$8,4,FALSE)</f>
        <v>1</v>
      </c>
      <c r="D374" s="22">
        <f>VLOOKUP(Table1[[#This Row],[Subject]],'Subject Profile'!$A$2:$E$8,5,FALSE)</f>
        <v>-2</v>
      </c>
      <c r="E374" t="s">
        <v>109</v>
      </c>
      <c r="F374" t="s">
        <v>58</v>
      </c>
      <c r="G374" t="s">
        <v>5</v>
      </c>
      <c r="H374">
        <f>IF(Table1[[#This Row],[decision]]="accept",1,0)</f>
        <v>0</v>
      </c>
      <c r="I374">
        <v>0</v>
      </c>
      <c r="J374">
        <v>390</v>
      </c>
      <c r="K374">
        <v>1664340163</v>
      </c>
      <c r="L374">
        <v>7</v>
      </c>
      <c r="M374" t="str">
        <f>VLOOKUP($F374,Experiment!$A$2:$U$90,MATCH(Results!M$1,Experiment!$A$1:$U$1,0)+1,FALSE)</f>
        <v>G</v>
      </c>
      <c r="N374">
        <f>IF(Table1[[#This Row],[Impact]]="I",0,1)</f>
        <v>1</v>
      </c>
      <c r="O374" s="2">
        <f>VLOOKUP($F374,Experiment!$A$2:$U$90,MATCH(Results!O$1,Experiment!$A$1:$U$1,0),FALSE)</f>
        <v>-50</v>
      </c>
      <c r="P374" s="3">
        <f>VLOOKUP($F374,Experiment!$A$2:$U$90,MATCH(Results!P$1,Experiment!$A$1:$U$1,0),FALSE)</f>
        <v>0.5</v>
      </c>
      <c r="Q374" s="2">
        <f>VLOOKUP($F374,Experiment!$A$2:$U$90,MATCH(Results!Q$1,Experiment!$A$1:$U$1,0),FALSE)</f>
        <v>50</v>
      </c>
      <c r="R374" s="3">
        <f>VLOOKUP($F374,Experiment!$A$2:$U$90,MATCH(Results!R$1,Experiment!$A$1:$U$1,0),FALSE)</f>
        <v>0.5</v>
      </c>
      <c r="S374" s="2">
        <f>VLOOKUP($F374,Experiment!$A$2:$U$90,MATCH(Results!S$1,Experiment!$A$1:$U$1,0),FALSE)</f>
        <v>0</v>
      </c>
      <c r="T374" s="2">
        <f>VLOOKUP($F374,Experiment!$A$2:$U$90,MATCH(Results!T$1,Experiment!$A$1:$U$1,0),FALSE)</f>
        <v>2500</v>
      </c>
      <c r="U374" s="2">
        <f>VLOOKUP($F374,Experiment!$A$2:$U$90,MATCH(Results!U$1,Experiment!$A$1:$U$1,0),FALSE)</f>
        <v>50</v>
      </c>
      <c r="V374" s="2">
        <f>VLOOKUP($F374,Experiment!$A$2:$U$90,MATCH(Results!V$1,Experiment!$A$1:$U$1,0),FALSE)</f>
        <v>2</v>
      </c>
      <c r="W374" s="3">
        <f>VLOOKUP($F374,Experiment!$A$2:$U$90,MATCH(Results!W$1,Experiment!$A$1:$U$1,0),FALSE)</f>
        <v>0.25</v>
      </c>
      <c r="X374" s="3">
        <f>VLOOKUP($F374,Experiment!$A$2:$U$90,MATCH(Results!X$1,Experiment!$A$1:$U$1,0),FALSE)</f>
        <v>0.75</v>
      </c>
      <c r="Y374" s="2">
        <f>VLOOKUP($F374,Experiment!$A$2:$U$90,MATCH(Results!Y$1,Experiment!$A$1:$U$1,0),FALSE)</f>
        <v>2</v>
      </c>
      <c r="Z374" s="3">
        <f>VLOOKUP($F374,Experiment!$A$2:$U$90,MATCH(Results!Z$1,Experiment!$A$1:$U$1,0),FALSE)</f>
        <v>0.5</v>
      </c>
      <c r="AA374" s="3">
        <f>VLOOKUP($F374,Experiment!$A$2:$U$90,MATCH(Results!AA$1,Experiment!$A$1:$U$1,0),FALSE)</f>
        <v>0.25</v>
      </c>
      <c r="AB374" s="3">
        <f>VLOOKUP($F374,Experiment!$A$2:$U$90,MATCH(Results!AB$1,Experiment!$A$1:$U$1,0),FALSE)</f>
        <v>0.625</v>
      </c>
      <c r="AC374" s="3">
        <f>VLOOKUP($F374,Experiment!$A$2:$U$90,MATCH(Results!AC$1,Experiment!$A$1:$U$1,0),FALSE)</f>
        <v>0.375</v>
      </c>
      <c r="AD374" s="2">
        <f>VLOOKUP($F374,Experiment!$A$2:$U$90,MATCH(Results!AD$1,Experiment!$A$1:$U$1,0),FALSE)</f>
        <v>-12.5</v>
      </c>
      <c r="AE374" s="2">
        <f>VLOOKUP($F374,Experiment!$A$2:$U$90,MATCH(Results!AE$1,Experiment!$A$1:$U$1,0),FALSE)</f>
        <v>2343.75</v>
      </c>
      <c r="AF374" s="2">
        <f>VLOOKUP($F374,Experiment!$A$2:$U$90,MATCH(Results!AF$1,Experiment!$A$1:$U$1,0),FALSE)</f>
        <v>48.412291827592711</v>
      </c>
      <c r="AG374" s="3">
        <f>VLOOKUP($F374,Experiment!$A$2:$W$90,MATCH(Results!AG$1,Experiment!$A$1:$W$1,0),FALSE)</f>
        <v>0.82730419370997643</v>
      </c>
      <c r="AH374" s="3">
        <f>VLOOKUP($F374,Experiment!$A$2:$W$90,MATCH(Results!AH$1,Experiment!$A$1:$W$1,0),FALSE)</f>
        <v>0.38648875795104182</v>
      </c>
      <c r="AI374" s="3">
        <f>VLOOKUP($F374,Experiment!$A$2:$X$90,MATCH(Results!AI$1,Experiment!$A$1:$X$1,0),FALSE)</f>
        <v>0.61351124204895813</v>
      </c>
      <c r="AJ374" s="2">
        <f>Table1[[#This Row],[Gain]]^Table1[[#This Row],[θ]]</f>
        <v>50</v>
      </c>
      <c r="AK374" s="2">
        <f>-Table1[[#This Row],[λ]]*-Table1[[#This Row],[Loss]]^Table1[[#This Row],[θ]]</f>
        <v>100</v>
      </c>
      <c r="AL374" s="2">
        <f>Table1[[#This Row],[v_n_w_g]]-Table1[[#This Row],[v_n_w_l]]</f>
        <v>-50</v>
      </c>
      <c r="AM374" s="2">
        <f>IF(Table1[[#This Row],[diff_v]]&gt;=1,1,0)</f>
        <v>0</v>
      </c>
    </row>
    <row r="375" spans="1:39" hidden="1" x14ac:dyDescent="0.3">
      <c r="A375">
        <v>43</v>
      </c>
      <c r="B375" t="s">
        <v>44</v>
      </c>
      <c r="C375" s="22">
        <f>VLOOKUP(Table1[[#This Row],[Subject]],'Subject Profile'!$A$2:$E$8,4,FALSE)</f>
        <v>1</v>
      </c>
      <c r="D375" s="22">
        <f>VLOOKUP(Table1[[#This Row],[Subject]],'Subject Profile'!$A$2:$E$8,5,FALSE)</f>
        <v>-2</v>
      </c>
      <c r="E375" t="s">
        <v>109</v>
      </c>
      <c r="F375" t="s">
        <v>63</v>
      </c>
      <c r="G375" t="s">
        <v>5</v>
      </c>
      <c r="H375">
        <f>IF(Table1[[#This Row],[decision]]="accept",1,0)</f>
        <v>0</v>
      </c>
      <c r="I375">
        <v>0</v>
      </c>
      <c r="J375">
        <v>390</v>
      </c>
      <c r="K375">
        <v>1664340170</v>
      </c>
      <c r="L375">
        <v>7</v>
      </c>
      <c r="M375" t="str">
        <f>VLOOKUP($F375,Experiment!$A$2:$U$90,MATCH(Results!M$1,Experiment!$A$1:$U$1,0)+1,FALSE)</f>
        <v>I</v>
      </c>
      <c r="N375">
        <f>IF(Table1[[#This Row],[Impact]]="I",0,1)</f>
        <v>0</v>
      </c>
      <c r="O375" s="2">
        <f>VLOOKUP($F375,Experiment!$A$2:$U$90,MATCH(Results!O$1,Experiment!$A$1:$U$1,0),FALSE)</f>
        <v>-50</v>
      </c>
      <c r="P375" s="3">
        <f>VLOOKUP($F375,Experiment!$A$2:$U$90,MATCH(Results!P$1,Experiment!$A$1:$U$1,0),FALSE)</f>
        <v>0.5</v>
      </c>
      <c r="Q375" s="2">
        <f>VLOOKUP($F375,Experiment!$A$2:$U$90,MATCH(Results!Q$1,Experiment!$A$1:$U$1,0),FALSE)</f>
        <v>60</v>
      </c>
      <c r="R375" s="3">
        <f>VLOOKUP($F375,Experiment!$A$2:$U$90,MATCH(Results!R$1,Experiment!$A$1:$U$1,0),FALSE)</f>
        <v>0.5</v>
      </c>
      <c r="S375" s="2">
        <f>VLOOKUP($F375,Experiment!$A$2:$U$90,MATCH(Results!S$1,Experiment!$A$1:$U$1,0),FALSE)</f>
        <v>5</v>
      </c>
      <c r="T375" s="2">
        <f>VLOOKUP($F375,Experiment!$A$2:$U$90,MATCH(Results!T$1,Experiment!$A$1:$U$1,0),FALSE)</f>
        <v>3025</v>
      </c>
      <c r="U375" s="2">
        <f>VLOOKUP($F375,Experiment!$A$2:$U$90,MATCH(Results!U$1,Experiment!$A$1:$U$1,0),FALSE)</f>
        <v>55</v>
      </c>
      <c r="V375" s="2">
        <f>VLOOKUP($F375,Experiment!$A$2:$U$90,MATCH(Results!V$1,Experiment!$A$1:$U$1,0),FALSE)</f>
        <v>4</v>
      </c>
      <c r="W375" s="3">
        <f>VLOOKUP($F375,Experiment!$A$2:$U$90,MATCH(Results!W$1,Experiment!$A$1:$U$1,0),FALSE)</f>
        <v>0.25</v>
      </c>
      <c r="X375" s="3">
        <f>VLOOKUP($F375,Experiment!$A$2:$U$90,MATCH(Results!X$1,Experiment!$A$1:$U$1,0),FALSE)</f>
        <v>0.75</v>
      </c>
      <c r="Y375" s="2">
        <f>VLOOKUP($F375,Experiment!$A$2:$U$90,MATCH(Results!Y$1,Experiment!$A$1:$U$1,0),FALSE)</f>
        <v>2</v>
      </c>
      <c r="Z375" s="3">
        <f>VLOOKUP($F375,Experiment!$A$2:$U$90,MATCH(Results!Z$1,Experiment!$A$1:$U$1,0),FALSE)</f>
        <v>0.5</v>
      </c>
      <c r="AA375" s="3">
        <f>VLOOKUP($F375,Experiment!$A$2:$U$90,MATCH(Results!AA$1,Experiment!$A$1:$U$1,0),FALSE)</f>
        <v>0.25</v>
      </c>
      <c r="AB375" s="3">
        <f>VLOOKUP($F375,Experiment!$A$2:$U$90,MATCH(Results!AB$1,Experiment!$A$1:$U$1,0),FALSE)</f>
        <v>0.625</v>
      </c>
      <c r="AC375" s="3">
        <f>VLOOKUP($F375,Experiment!$A$2:$U$90,MATCH(Results!AC$1,Experiment!$A$1:$U$1,0),FALSE)</f>
        <v>0.375</v>
      </c>
      <c r="AD375" s="2">
        <f>VLOOKUP($F375,Experiment!$A$2:$U$90,MATCH(Results!AD$1,Experiment!$A$1:$U$1,0),FALSE)</f>
        <v>-8.75</v>
      </c>
      <c r="AE375" s="2">
        <f>VLOOKUP($F375,Experiment!$A$2:$U$90,MATCH(Results!AE$1,Experiment!$A$1:$U$1,0),FALSE)</f>
        <v>2835.9375</v>
      </c>
      <c r="AF375" s="2">
        <f>VLOOKUP($F375,Experiment!$A$2:$U$90,MATCH(Results!AF$1,Experiment!$A$1:$U$1,0),FALSE)</f>
        <v>53.253521010351982</v>
      </c>
      <c r="AG375" s="3">
        <f>VLOOKUP($F375,Experiment!$A$2:$W$90,MATCH(Results!AG$1,Experiment!$A$1:$W$1,0),FALSE)</f>
        <v>0.82730419370997643</v>
      </c>
      <c r="AH375" s="3">
        <f>VLOOKUP($F375,Experiment!$A$2:$W$90,MATCH(Results!AH$1,Experiment!$A$1:$W$1,0),FALSE)</f>
        <v>0.38648875795104182</v>
      </c>
      <c r="AI375" s="3">
        <f>VLOOKUP($F375,Experiment!$A$2:$X$90,MATCH(Results!AI$1,Experiment!$A$1:$X$1,0),FALSE)</f>
        <v>0.61351124204895813</v>
      </c>
      <c r="AJ375" s="2">
        <f>Table1[[#This Row],[Gain]]^Table1[[#This Row],[θ]]</f>
        <v>60</v>
      </c>
      <c r="AK375" s="2">
        <f>-Table1[[#This Row],[λ]]*-Table1[[#This Row],[Loss]]^Table1[[#This Row],[θ]]</f>
        <v>100</v>
      </c>
      <c r="AL375" s="2">
        <f>Table1[[#This Row],[v_n_w_g]]-Table1[[#This Row],[v_n_w_l]]</f>
        <v>-40</v>
      </c>
      <c r="AM375" s="2">
        <f>IF(Table1[[#This Row],[diff_v]]&gt;=1,1,0)</f>
        <v>0</v>
      </c>
    </row>
    <row r="376" spans="1:39" hidden="1" x14ac:dyDescent="0.3">
      <c r="A376">
        <v>44</v>
      </c>
      <c r="B376" t="s">
        <v>44</v>
      </c>
      <c r="C376" s="22">
        <f>VLOOKUP(Table1[[#This Row],[Subject]],'Subject Profile'!$A$2:$E$8,4,FALSE)</f>
        <v>1</v>
      </c>
      <c r="D376" s="22">
        <f>VLOOKUP(Table1[[#This Row],[Subject]],'Subject Profile'!$A$2:$E$8,5,FALSE)</f>
        <v>-2</v>
      </c>
      <c r="E376" t="s">
        <v>109</v>
      </c>
      <c r="F376" t="s">
        <v>55</v>
      </c>
      <c r="G376" t="s">
        <v>56</v>
      </c>
      <c r="H376">
        <f>IF(Table1[[#This Row],[decision]]="accept",1,0)</f>
        <v>0</v>
      </c>
      <c r="I376">
        <v>0</v>
      </c>
      <c r="J376">
        <v>390</v>
      </c>
      <c r="K376">
        <v>1664340179</v>
      </c>
      <c r="L376">
        <v>9</v>
      </c>
      <c r="M376" t="str">
        <f>VLOOKUP($F376,Experiment!$A$2:$U$90,MATCH(Results!M$1,Experiment!$A$1:$U$1,0)+1,FALSE)</f>
        <v>R</v>
      </c>
      <c r="N376">
        <f>IF(Table1[[#This Row],[Impact]]="I",0,1)</f>
        <v>1</v>
      </c>
      <c r="O376" s="2">
        <f>VLOOKUP($F376,Experiment!$A$2:$U$90,MATCH(Results!O$1,Experiment!$A$1:$U$1,0),FALSE)</f>
        <v>0</v>
      </c>
      <c r="P376" s="3">
        <f>VLOOKUP($F376,Experiment!$A$2:$U$90,MATCH(Results!P$1,Experiment!$A$1:$U$1,0),FALSE)</f>
        <v>0</v>
      </c>
      <c r="Q376" s="2">
        <f>VLOOKUP($F376,Experiment!$A$2:$U$90,MATCH(Results!Q$1,Experiment!$A$1:$U$1,0),FALSE)</f>
        <v>0</v>
      </c>
      <c r="R376" s="3">
        <f>VLOOKUP($F376,Experiment!$A$2:$U$90,MATCH(Results!R$1,Experiment!$A$1:$U$1,0),FALSE)</f>
        <v>0</v>
      </c>
      <c r="S376" s="2">
        <f>VLOOKUP($F376,Experiment!$A$2:$U$90,MATCH(Results!S$1,Experiment!$A$1:$U$1,0),FALSE)</f>
        <v>0</v>
      </c>
      <c r="T376" s="2">
        <f>VLOOKUP($F376,Experiment!$A$2:$U$90,MATCH(Results!T$1,Experiment!$A$1:$U$1,0),FALSE)</f>
        <v>0</v>
      </c>
      <c r="U376" s="2">
        <f>VLOOKUP($F376,Experiment!$A$2:$U$90,MATCH(Results!U$1,Experiment!$A$1:$U$1,0),FALSE)</f>
        <v>0</v>
      </c>
      <c r="V376" s="2">
        <f>VLOOKUP($F376,Experiment!$A$2:$U$90,MATCH(Results!V$1,Experiment!$A$1:$U$1,0),FALSE)</f>
        <v>0</v>
      </c>
      <c r="W376" s="3">
        <f>VLOOKUP($F376,Experiment!$A$2:$U$90,MATCH(Results!W$1,Experiment!$A$1:$U$1,0),FALSE)</f>
        <v>0</v>
      </c>
      <c r="X376" s="3">
        <f>VLOOKUP($F376,Experiment!$A$2:$U$90,MATCH(Results!X$1,Experiment!$A$1:$U$1,0),FALSE)</f>
        <v>0</v>
      </c>
      <c r="Y376" s="2">
        <f>VLOOKUP($F376,Experiment!$A$2:$U$90,MATCH(Results!Y$1,Experiment!$A$1:$U$1,0),FALSE)</f>
        <v>0</v>
      </c>
      <c r="Z376" s="3">
        <f>VLOOKUP($F376,Experiment!$A$2:$U$90,MATCH(Results!Z$1,Experiment!$A$1:$U$1,0),FALSE)</f>
        <v>0</v>
      </c>
      <c r="AA376" s="3">
        <f>VLOOKUP($F376,Experiment!$A$2:$U$90,MATCH(Results!AA$1,Experiment!$A$1:$U$1,0),FALSE)</f>
        <v>0</v>
      </c>
      <c r="AB376" s="3">
        <f>VLOOKUP($F376,Experiment!$A$2:$U$90,MATCH(Results!AB$1,Experiment!$A$1:$U$1,0),FALSE)</f>
        <v>0</v>
      </c>
      <c r="AC376" s="3">
        <f>VLOOKUP($F376,Experiment!$A$2:$U$90,MATCH(Results!AC$1,Experiment!$A$1:$U$1,0),FALSE)</f>
        <v>0</v>
      </c>
      <c r="AD376" s="2">
        <f>VLOOKUP($F376,Experiment!$A$2:$U$90,MATCH(Results!AD$1,Experiment!$A$1:$U$1,0),FALSE)</f>
        <v>0</v>
      </c>
      <c r="AE376" s="2">
        <f>VLOOKUP($F376,Experiment!$A$2:$U$90,MATCH(Results!AE$1,Experiment!$A$1:$U$1,0),FALSE)</f>
        <v>0</v>
      </c>
      <c r="AF376" s="2">
        <f>VLOOKUP($F376,Experiment!$A$2:$U$90,MATCH(Results!AF$1,Experiment!$A$1:$U$1,0),FALSE)</f>
        <v>0</v>
      </c>
      <c r="AG376" s="2"/>
      <c r="AH376" s="3">
        <f>VLOOKUP($F376,Experiment!$A$2:$W$90,MATCH(Results!AH$1,Experiment!$A$1:$W$1,0),FALSE)</f>
        <v>0</v>
      </c>
      <c r="AI376" s="2">
        <f>VLOOKUP($F376,Experiment!$A$2:$X$90,MATCH(Results!AI$1,Experiment!$A$1:$X$1,0),FALSE)</f>
        <v>0</v>
      </c>
      <c r="AJ376" s="2">
        <f>Table1[[#This Row],[Gain]]^Table1[[#This Row],[θ]]</f>
        <v>0</v>
      </c>
      <c r="AK376" s="2">
        <f>-Table1[[#This Row],[λ]]*-Table1[[#This Row],[Loss]]^Table1[[#This Row],[θ]]</f>
        <v>0</v>
      </c>
      <c r="AL376" s="2">
        <f>Table1[[#This Row],[v_n_w_g]]-Table1[[#This Row],[v_n_w_l]]</f>
        <v>0</v>
      </c>
      <c r="AM376" s="2">
        <f>IF(Table1[[#This Row],[diff_v]]&gt;=1,1,0)</f>
        <v>0</v>
      </c>
    </row>
    <row r="377" spans="1:39" hidden="1" x14ac:dyDescent="0.3">
      <c r="A377">
        <v>45</v>
      </c>
      <c r="B377" t="s">
        <v>44</v>
      </c>
      <c r="C377" s="22">
        <f>VLOOKUP(Table1[[#This Row],[Subject]],'Subject Profile'!$A$2:$E$8,4,FALSE)</f>
        <v>1</v>
      </c>
      <c r="D377" s="22">
        <f>VLOOKUP(Table1[[#This Row],[Subject]],'Subject Profile'!$A$2:$E$8,5,FALSE)</f>
        <v>-2</v>
      </c>
      <c r="E377" t="s">
        <v>109</v>
      </c>
      <c r="F377" t="s">
        <v>60</v>
      </c>
      <c r="G377" t="s">
        <v>61</v>
      </c>
      <c r="H377">
        <f>IF(Table1[[#This Row],[decision]]="accept",1,0)</f>
        <v>0</v>
      </c>
      <c r="I377">
        <v>0</v>
      </c>
      <c r="J377">
        <v>390</v>
      </c>
      <c r="K377">
        <v>1664340182</v>
      </c>
      <c r="L377">
        <v>3</v>
      </c>
      <c r="M377" t="str">
        <f>VLOOKUP($F377,Experiment!$A$2:$U$90,MATCH(Results!M$1,Experiment!$A$1:$U$1,0)+1,FALSE)</f>
        <v>D</v>
      </c>
      <c r="N377">
        <f>IF(Table1[[#This Row],[Impact]]="I",0,1)</f>
        <v>1</v>
      </c>
      <c r="O377" s="2">
        <f>VLOOKUP($F377,Experiment!$A$2:$U$90,MATCH(Results!O$1,Experiment!$A$1:$U$1,0),FALSE)</f>
        <v>0</v>
      </c>
      <c r="P377" s="3">
        <f>VLOOKUP($F377,Experiment!$A$2:$U$90,MATCH(Results!P$1,Experiment!$A$1:$U$1,0),FALSE)</f>
        <v>0</v>
      </c>
      <c r="Q377" s="2">
        <f>VLOOKUP($F377,Experiment!$A$2:$U$90,MATCH(Results!Q$1,Experiment!$A$1:$U$1,0),FALSE)</f>
        <v>0</v>
      </c>
      <c r="R377" s="3">
        <f>VLOOKUP($F377,Experiment!$A$2:$U$90,MATCH(Results!R$1,Experiment!$A$1:$U$1,0),FALSE)</f>
        <v>0</v>
      </c>
      <c r="S377" s="2">
        <f>VLOOKUP($F377,Experiment!$A$2:$U$90,MATCH(Results!S$1,Experiment!$A$1:$U$1,0),FALSE)</f>
        <v>0</v>
      </c>
      <c r="T377" s="2">
        <f>VLOOKUP($F377,Experiment!$A$2:$U$90,MATCH(Results!T$1,Experiment!$A$1:$U$1,0),FALSE)</f>
        <v>0</v>
      </c>
      <c r="U377" s="2">
        <f>VLOOKUP($F377,Experiment!$A$2:$U$90,MATCH(Results!U$1,Experiment!$A$1:$U$1,0),FALSE)</f>
        <v>0</v>
      </c>
      <c r="V377" s="2">
        <f>VLOOKUP($F377,Experiment!$A$2:$U$90,MATCH(Results!V$1,Experiment!$A$1:$U$1,0),FALSE)</f>
        <v>0</v>
      </c>
      <c r="W377" s="3">
        <f>VLOOKUP($F377,Experiment!$A$2:$U$90,MATCH(Results!W$1,Experiment!$A$1:$U$1,0),FALSE)</f>
        <v>0</v>
      </c>
      <c r="X377" s="3">
        <f>VLOOKUP($F377,Experiment!$A$2:$U$90,MATCH(Results!X$1,Experiment!$A$1:$U$1,0),FALSE)</f>
        <v>0</v>
      </c>
      <c r="Y377" s="2">
        <f>VLOOKUP($F377,Experiment!$A$2:$U$90,MATCH(Results!Y$1,Experiment!$A$1:$U$1,0),FALSE)</f>
        <v>0</v>
      </c>
      <c r="Z377" s="3">
        <f>VLOOKUP($F377,Experiment!$A$2:$U$90,MATCH(Results!Z$1,Experiment!$A$1:$U$1,0),FALSE)</f>
        <v>0</v>
      </c>
      <c r="AA377" s="3">
        <f>VLOOKUP($F377,Experiment!$A$2:$U$90,MATCH(Results!AA$1,Experiment!$A$1:$U$1,0),FALSE)</f>
        <v>0</v>
      </c>
      <c r="AB377" s="3">
        <f>VLOOKUP($F377,Experiment!$A$2:$U$90,MATCH(Results!AB$1,Experiment!$A$1:$U$1,0),FALSE)</f>
        <v>0</v>
      </c>
      <c r="AC377" s="3">
        <f>VLOOKUP($F377,Experiment!$A$2:$U$90,MATCH(Results!AC$1,Experiment!$A$1:$U$1,0),FALSE)</f>
        <v>0</v>
      </c>
      <c r="AD377" s="2">
        <f>VLOOKUP($F377,Experiment!$A$2:$U$90,MATCH(Results!AD$1,Experiment!$A$1:$U$1,0),FALSE)</f>
        <v>0</v>
      </c>
      <c r="AE377" s="2">
        <f>VLOOKUP($F377,Experiment!$A$2:$U$90,MATCH(Results!AE$1,Experiment!$A$1:$U$1,0),FALSE)</f>
        <v>0</v>
      </c>
      <c r="AF377" s="2">
        <f>VLOOKUP($F377,Experiment!$A$2:$U$90,MATCH(Results!AF$1,Experiment!$A$1:$U$1,0),FALSE)</f>
        <v>0</v>
      </c>
      <c r="AG377" s="2"/>
      <c r="AH377" s="3">
        <f>VLOOKUP($F377,Experiment!$A$2:$W$90,MATCH(Results!AH$1,Experiment!$A$1:$W$1,0),FALSE)</f>
        <v>0</v>
      </c>
      <c r="AI377" s="2">
        <f>VLOOKUP($F377,Experiment!$A$2:$X$90,MATCH(Results!AI$1,Experiment!$A$1:$X$1,0),FALSE)</f>
        <v>0</v>
      </c>
      <c r="AJ377" s="2">
        <f>Table1[[#This Row],[Gain]]^Table1[[#This Row],[θ]]</f>
        <v>0</v>
      </c>
      <c r="AK377" s="2">
        <f>-Table1[[#This Row],[λ]]*-Table1[[#This Row],[Loss]]^Table1[[#This Row],[θ]]</f>
        <v>0</v>
      </c>
      <c r="AL377" s="2">
        <f>Table1[[#This Row],[v_n_w_g]]-Table1[[#This Row],[v_n_w_l]]</f>
        <v>0</v>
      </c>
      <c r="AM377" s="2">
        <f>IF(Table1[[#This Row],[diff_v]]&gt;=1,1,0)</f>
        <v>0</v>
      </c>
    </row>
    <row r="378" spans="1:39" hidden="1" x14ac:dyDescent="0.3">
      <c r="A378">
        <v>46</v>
      </c>
      <c r="B378" t="s">
        <v>44</v>
      </c>
      <c r="C378" s="22">
        <f>VLOOKUP(Table1[[#This Row],[Subject]],'Subject Profile'!$A$2:$E$8,4,FALSE)</f>
        <v>1</v>
      </c>
      <c r="D378" s="22">
        <f>VLOOKUP(Table1[[#This Row],[Subject]],'Subject Profile'!$A$2:$E$8,5,FALSE)</f>
        <v>-2</v>
      </c>
      <c r="E378" t="s">
        <v>109</v>
      </c>
      <c r="F378" t="s">
        <v>53</v>
      </c>
      <c r="G378" t="s">
        <v>5</v>
      </c>
      <c r="H378">
        <f>IF(Table1[[#This Row],[decision]]="accept",1,0)</f>
        <v>0</v>
      </c>
      <c r="I378">
        <v>0</v>
      </c>
      <c r="J378">
        <v>390</v>
      </c>
      <c r="K378">
        <v>1664340186</v>
      </c>
      <c r="L378">
        <v>4</v>
      </c>
      <c r="M378" t="str">
        <f>VLOOKUP($F378,Experiment!$A$2:$U$90,MATCH(Results!M$1,Experiment!$A$1:$U$1,0)+1,FALSE)</f>
        <v>G</v>
      </c>
      <c r="N378">
        <f>IF(Table1[[#This Row],[Impact]]="I",0,1)</f>
        <v>1</v>
      </c>
      <c r="O378" s="2">
        <f>VLOOKUP($F378,Experiment!$A$2:$U$90,MATCH(Results!O$1,Experiment!$A$1:$U$1,0),FALSE)</f>
        <v>-10</v>
      </c>
      <c r="P378" s="3">
        <f>VLOOKUP($F378,Experiment!$A$2:$U$90,MATCH(Results!P$1,Experiment!$A$1:$U$1,0),FALSE)</f>
        <v>0.5</v>
      </c>
      <c r="Q378" s="2">
        <f>VLOOKUP($F378,Experiment!$A$2:$U$90,MATCH(Results!Q$1,Experiment!$A$1:$U$1,0),FALSE)</f>
        <v>0</v>
      </c>
      <c r="R378" s="3">
        <f>VLOOKUP($F378,Experiment!$A$2:$U$90,MATCH(Results!R$1,Experiment!$A$1:$U$1,0),FALSE)</f>
        <v>0.5</v>
      </c>
      <c r="S378" s="2">
        <f>VLOOKUP($F378,Experiment!$A$2:$U$90,MATCH(Results!S$1,Experiment!$A$1:$U$1,0),FALSE)</f>
        <v>-5</v>
      </c>
      <c r="T378" s="2">
        <f>VLOOKUP($F378,Experiment!$A$2:$U$90,MATCH(Results!T$1,Experiment!$A$1:$U$1,0),FALSE)</f>
        <v>25</v>
      </c>
      <c r="U378" s="2">
        <f>VLOOKUP($F378,Experiment!$A$2:$U$90,MATCH(Results!U$1,Experiment!$A$1:$U$1,0),FALSE)</f>
        <v>5</v>
      </c>
      <c r="V378" s="2">
        <f>VLOOKUP($F378,Experiment!$A$2:$U$90,MATCH(Results!V$1,Experiment!$A$1:$U$1,0),FALSE)</f>
        <v>4</v>
      </c>
      <c r="W378" s="3">
        <f>VLOOKUP($F378,Experiment!$A$2:$U$90,MATCH(Results!W$1,Experiment!$A$1:$U$1,0),FALSE)</f>
        <v>0.25</v>
      </c>
      <c r="X378" s="3">
        <f>VLOOKUP($F378,Experiment!$A$2:$U$90,MATCH(Results!X$1,Experiment!$A$1:$U$1,0),FALSE)</f>
        <v>0.75</v>
      </c>
      <c r="Y378" s="2">
        <f>VLOOKUP($F378,Experiment!$A$2:$U$90,MATCH(Results!Y$1,Experiment!$A$1:$U$1,0),FALSE)</f>
        <v>2</v>
      </c>
      <c r="Z378" s="3">
        <f>VLOOKUP($F378,Experiment!$A$2:$U$90,MATCH(Results!Z$1,Experiment!$A$1:$U$1,0),FALSE)</f>
        <v>0.5</v>
      </c>
      <c r="AA378" s="3">
        <f>VLOOKUP($F378,Experiment!$A$2:$U$90,MATCH(Results!AA$1,Experiment!$A$1:$U$1,0),FALSE)</f>
        <v>0.25</v>
      </c>
      <c r="AB378" s="3">
        <f>VLOOKUP($F378,Experiment!$A$2:$U$90,MATCH(Results!AB$1,Experiment!$A$1:$U$1,0),FALSE)</f>
        <v>0.625</v>
      </c>
      <c r="AC378" s="3">
        <f>VLOOKUP($F378,Experiment!$A$2:$U$90,MATCH(Results!AC$1,Experiment!$A$1:$U$1,0),FALSE)</f>
        <v>0.375</v>
      </c>
      <c r="AD378" s="2">
        <f>VLOOKUP($F378,Experiment!$A$2:$U$90,MATCH(Results!AD$1,Experiment!$A$1:$U$1,0),FALSE)</f>
        <v>-6.25</v>
      </c>
      <c r="AE378" s="2">
        <f>VLOOKUP($F378,Experiment!$A$2:$U$90,MATCH(Results!AE$1,Experiment!$A$1:$U$1,0),FALSE)</f>
        <v>23.4375</v>
      </c>
      <c r="AF378" s="2">
        <f>VLOOKUP($F378,Experiment!$A$2:$U$90,MATCH(Results!AF$1,Experiment!$A$1:$U$1,0),FALSE)</f>
        <v>4.8412291827592711</v>
      </c>
      <c r="AG378" s="3">
        <f>VLOOKUP($F378,Experiment!$A$2:$W$90,MATCH(Results!AG$1,Experiment!$A$1:$W$1,0),FALSE)</f>
        <v>0.82730419370997643</v>
      </c>
      <c r="AH378" s="3">
        <f>VLOOKUP($F378,Experiment!$A$2:$W$90,MATCH(Results!AH$1,Experiment!$A$1:$W$1,0),FALSE)</f>
        <v>0.38648875795104182</v>
      </c>
      <c r="AI378" s="3">
        <f>VLOOKUP($F378,Experiment!$A$2:$X$90,MATCH(Results!AI$1,Experiment!$A$1:$X$1,0),FALSE)</f>
        <v>0.61351124204895813</v>
      </c>
      <c r="AJ378" s="2">
        <f>Table1[[#This Row],[Gain]]^Table1[[#This Row],[θ]]</f>
        <v>0</v>
      </c>
      <c r="AK378" s="2">
        <f>-Table1[[#This Row],[λ]]*-Table1[[#This Row],[Loss]]^Table1[[#This Row],[θ]]</f>
        <v>20</v>
      </c>
      <c r="AL378" s="2">
        <f>Table1[[#This Row],[v_n_w_g]]-Table1[[#This Row],[v_n_w_l]]</f>
        <v>-20</v>
      </c>
      <c r="AM378" s="2">
        <f>IF(Table1[[#This Row],[diff_v]]&gt;=1,1,0)</f>
        <v>0</v>
      </c>
    </row>
    <row r="379" spans="1:39" hidden="1" x14ac:dyDescent="0.3">
      <c r="A379">
        <v>47</v>
      </c>
      <c r="B379" t="s">
        <v>44</v>
      </c>
      <c r="C379" s="22">
        <f>VLOOKUP(Table1[[#This Row],[Subject]],'Subject Profile'!$A$2:$E$8,4,FALSE)</f>
        <v>1</v>
      </c>
      <c r="D379" s="22">
        <f>VLOOKUP(Table1[[#This Row],[Subject]],'Subject Profile'!$A$2:$E$8,5,FALSE)</f>
        <v>-2</v>
      </c>
      <c r="E379" t="s">
        <v>109</v>
      </c>
      <c r="F379" t="s">
        <v>83</v>
      </c>
      <c r="G379" t="s">
        <v>5</v>
      </c>
      <c r="H379">
        <f>IF(Table1[[#This Row],[decision]]="accept",1,0)</f>
        <v>0</v>
      </c>
      <c r="I379">
        <v>0</v>
      </c>
      <c r="J379">
        <v>390</v>
      </c>
      <c r="K379">
        <v>1664340192</v>
      </c>
      <c r="L379">
        <v>6</v>
      </c>
      <c r="M379" t="str">
        <f>VLOOKUP($F379,Experiment!$A$2:$U$90,MATCH(Results!M$1,Experiment!$A$1:$U$1,0)+1,FALSE)</f>
        <v>I</v>
      </c>
      <c r="N379">
        <f>IF(Table1[[#This Row],[Impact]]="I",0,1)</f>
        <v>0</v>
      </c>
      <c r="O379" s="2">
        <f>VLOOKUP($F379,Experiment!$A$2:$U$90,MATCH(Results!O$1,Experiment!$A$1:$U$1,0),FALSE)</f>
        <v>-50</v>
      </c>
      <c r="P379" s="3">
        <f>VLOOKUP($F379,Experiment!$A$2:$U$90,MATCH(Results!P$1,Experiment!$A$1:$U$1,0),FALSE)</f>
        <v>0.5</v>
      </c>
      <c r="Q379" s="2">
        <f>VLOOKUP($F379,Experiment!$A$2:$U$90,MATCH(Results!Q$1,Experiment!$A$1:$U$1,0),FALSE)</f>
        <v>40</v>
      </c>
      <c r="R379" s="3">
        <f>VLOOKUP($F379,Experiment!$A$2:$U$90,MATCH(Results!R$1,Experiment!$A$1:$U$1,0),FALSE)</f>
        <v>0.5</v>
      </c>
      <c r="S379" s="2">
        <f>VLOOKUP($F379,Experiment!$A$2:$U$90,MATCH(Results!S$1,Experiment!$A$1:$U$1,0),FALSE)</f>
        <v>-5</v>
      </c>
      <c r="T379" s="2">
        <f>VLOOKUP($F379,Experiment!$A$2:$U$90,MATCH(Results!T$1,Experiment!$A$1:$U$1,0),FALSE)</f>
        <v>2025</v>
      </c>
      <c r="U379" s="2">
        <f>VLOOKUP($F379,Experiment!$A$2:$U$90,MATCH(Results!U$1,Experiment!$A$1:$U$1,0),FALSE)</f>
        <v>45</v>
      </c>
      <c r="V379" s="2">
        <f>VLOOKUP($F379,Experiment!$A$2:$U$90,MATCH(Results!V$1,Experiment!$A$1:$U$1,0),FALSE)</f>
        <v>2</v>
      </c>
      <c r="W379" s="3">
        <f>VLOOKUP($F379,Experiment!$A$2:$U$90,MATCH(Results!W$1,Experiment!$A$1:$U$1,0),FALSE)</f>
        <v>0.25</v>
      </c>
      <c r="X379" s="3">
        <f>VLOOKUP($F379,Experiment!$A$2:$U$90,MATCH(Results!X$1,Experiment!$A$1:$U$1,0),FALSE)</f>
        <v>0.75</v>
      </c>
      <c r="Y379" s="2">
        <f>VLOOKUP($F379,Experiment!$A$2:$U$90,MATCH(Results!Y$1,Experiment!$A$1:$U$1,0),FALSE)</f>
        <v>2</v>
      </c>
      <c r="Z379" s="3">
        <f>VLOOKUP($F379,Experiment!$A$2:$U$90,MATCH(Results!Z$1,Experiment!$A$1:$U$1,0),FALSE)</f>
        <v>0.5</v>
      </c>
      <c r="AA379" s="3">
        <f>VLOOKUP($F379,Experiment!$A$2:$U$90,MATCH(Results!AA$1,Experiment!$A$1:$U$1,0),FALSE)</f>
        <v>0.25</v>
      </c>
      <c r="AB379" s="3">
        <f>VLOOKUP($F379,Experiment!$A$2:$U$90,MATCH(Results!AB$1,Experiment!$A$1:$U$1,0),FALSE)</f>
        <v>0.625</v>
      </c>
      <c r="AC379" s="3">
        <f>VLOOKUP($F379,Experiment!$A$2:$U$90,MATCH(Results!AC$1,Experiment!$A$1:$U$1,0),FALSE)</f>
        <v>0.375</v>
      </c>
      <c r="AD379" s="2">
        <f>VLOOKUP($F379,Experiment!$A$2:$U$90,MATCH(Results!AD$1,Experiment!$A$1:$U$1,0),FALSE)</f>
        <v>-16.25</v>
      </c>
      <c r="AE379" s="2">
        <f>VLOOKUP($F379,Experiment!$A$2:$U$90,MATCH(Results!AE$1,Experiment!$A$1:$U$1,0),FALSE)</f>
        <v>1898.4375</v>
      </c>
      <c r="AF379" s="2">
        <f>VLOOKUP($F379,Experiment!$A$2:$U$90,MATCH(Results!AF$1,Experiment!$A$1:$U$1,0),FALSE)</f>
        <v>43.571062644833439</v>
      </c>
      <c r="AG379" s="3">
        <f>VLOOKUP($F379,Experiment!$A$2:$W$90,MATCH(Results!AG$1,Experiment!$A$1:$W$1,0),FALSE)</f>
        <v>0.82730419370997643</v>
      </c>
      <c r="AH379" s="3">
        <f>VLOOKUP($F379,Experiment!$A$2:$W$90,MATCH(Results!AH$1,Experiment!$A$1:$W$1,0),FALSE)</f>
        <v>0.38648875795104182</v>
      </c>
      <c r="AI379" s="3">
        <f>VLOOKUP($F379,Experiment!$A$2:$X$90,MATCH(Results!AI$1,Experiment!$A$1:$X$1,0),FALSE)</f>
        <v>0.61351124204895813</v>
      </c>
      <c r="AJ379" s="2">
        <f>Table1[[#This Row],[Gain]]^Table1[[#This Row],[θ]]</f>
        <v>40</v>
      </c>
      <c r="AK379" s="2">
        <f>-Table1[[#This Row],[λ]]*-Table1[[#This Row],[Loss]]^Table1[[#This Row],[θ]]</f>
        <v>100</v>
      </c>
      <c r="AL379" s="2">
        <f>Table1[[#This Row],[v_n_w_g]]-Table1[[#This Row],[v_n_w_l]]</f>
        <v>-60</v>
      </c>
      <c r="AM379" s="2">
        <f>IF(Table1[[#This Row],[diff_v]]&gt;=1,1,0)</f>
        <v>0</v>
      </c>
    </row>
    <row r="380" spans="1:39" hidden="1" x14ac:dyDescent="0.3">
      <c r="A380">
        <v>48</v>
      </c>
      <c r="B380" t="s">
        <v>44</v>
      </c>
      <c r="C380" s="22">
        <f>VLOOKUP(Table1[[#This Row],[Subject]],'Subject Profile'!$A$2:$E$8,4,FALSE)</f>
        <v>1</v>
      </c>
      <c r="D380" s="22">
        <f>VLOOKUP(Table1[[#This Row],[Subject]],'Subject Profile'!$A$2:$E$8,5,FALSE)</f>
        <v>-2</v>
      </c>
      <c r="E380" t="s">
        <v>109</v>
      </c>
      <c r="F380" t="s">
        <v>98</v>
      </c>
      <c r="G380" t="s">
        <v>5</v>
      </c>
      <c r="H380">
        <f>IF(Table1[[#This Row],[decision]]="accept",1,0)</f>
        <v>0</v>
      </c>
      <c r="I380">
        <v>0</v>
      </c>
      <c r="J380">
        <v>390</v>
      </c>
      <c r="K380">
        <v>1664340197</v>
      </c>
      <c r="L380">
        <v>5</v>
      </c>
      <c r="M380" t="str">
        <f>VLOOKUP($F380,Experiment!$A$2:$U$90,MATCH(Results!M$1,Experiment!$A$1:$U$1,0)+1,FALSE)</f>
        <v>I</v>
      </c>
      <c r="N380">
        <f>IF(Table1[[#This Row],[Impact]]="I",0,1)</f>
        <v>0</v>
      </c>
      <c r="O380" s="2">
        <f>VLOOKUP($F380,Experiment!$A$2:$U$90,MATCH(Results!O$1,Experiment!$A$1:$U$1,0),FALSE)</f>
        <v>-10</v>
      </c>
      <c r="P380" s="3">
        <f>VLOOKUP($F380,Experiment!$A$2:$U$90,MATCH(Results!P$1,Experiment!$A$1:$U$1,0),FALSE)</f>
        <v>0.5</v>
      </c>
      <c r="Q380" s="2">
        <f>VLOOKUP($F380,Experiment!$A$2:$U$90,MATCH(Results!Q$1,Experiment!$A$1:$U$1,0),FALSE)</f>
        <v>0</v>
      </c>
      <c r="R380" s="3">
        <f>VLOOKUP($F380,Experiment!$A$2:$U$90,MATCH(Results!R$1,Experiment!$A$1:$U$1,0),FALSE)</f>
        <v>0.5</v>
      </c>
      <c r="S380" s="2">
        <f>VLOOKUP($F380,Experiment!$A$2:$U$90,MATCH(Results!S$1,Experiment!$A$1:$U$1,0),FALSE)</f>
        <v>-5</v>
      </c>
      <c r="T380" s="2">
        <f>VLOOKUP($F380,Experiment!$A$2:$U$90,MATCH(Results!T$1,Experiment!$A$1:$U$1,0),FALSE)</f>
        <v>25</v>
      </c>
      <c r="U380" s="2">
        <f>VLOOKUP($F380,Experiment!$A$2:$U$90,MATCH(Results!U$1,Experiment!$A$1:$U$1,0),FALSE)</f>
        <v>5</v>
      </c>
      <c r="V380" s="2">
        <f>VLOOKUP($F380,Experiment!$A$2:$U$90,MATCH(Results!V$1,Experiment!$A$1:$U$1,0),FALSE)</f>
        <v>2</v>
      </c>
      <c r="W380" s="3">
        <f>VLOOKUP($F380,Experiment!$A$2:$U$90,MATCH(Results!W$1,Experiment!$A$1:$U$1,0),FALSE)</f>
        <v>0.25</v>
      </c>
      <c r="X380" s="3">
        <f>VLOOKUP($F380,Experiment!$A$2:$U$90,MATCH(Results!X$1,Experiment!$A$1:$U$1,0),FALSE)</f>
        <v>0.75</v>
      </c>
      <c r="Y380" s="2">
        <f>VLOOKUP($F380,Experiment!$A$2:$U$90,MATCH(Results!Y$1,Experiment!$A$1:$U$1,0),FALSE)</f>
        <v>2</v>
      </c>
      <c r="Z380" s="3">
        <f>VLOOKUP($F380,Experiment!$A$2:$U$90,MATCH(Results!Z$1,Experiment!$A$1:$U$1,0),FALSE)</f>
        <v>0.5</v>
      </c>
      <c r="AA380" s="3">
        <f>VLOOKUP($F380,Experiment!$A$2:$U$90,MATCH(Results!AA$1,Experiment!$A$1:$U$1,0),FALSE)</f>
        <v>0.25</v>
      </c>
      <c r="AB380" s="3">
        <f>VLOOKUP($F380,Experiment!$A$2:$U$90,MATCH(Results!AB$1,Experiment!$A$1:$U$1,0),FALSE)</f>
        <v>0.625</v>
      </c>
      <c r="AC380" s="3">
        <f>VLOOKUP($F380,Experiment!$A$2:$U$90,MATCH(Results!AC$1,Experiment!$A$1:$U$1,0),FALSE)</f>
        <v>0.375</v>
      </c>
      <c r="AD380" s="2">
        <f>VLOOKUP($F380,Experiment!$A$2:$U$90,MATCH(Results!AD$1,Experiment!$A$1:$U$1,0),FALSE)</f>
        <v>-6.25</v>
      </c>
      <c r="AE380" s="2">
        <f>VLOOKUP($F380,Experiment!$A$2:$U$90,MATCH(Results!AE$1,Experiment!$A$1:$U$1,0),FALSE)</f>
        <v>23.4375</v>
      </c>
      <c r="AF380" s="2">
        <f>VLOOKUP($F380,Experiment!$A$2:$U$90,MATCH(Results!AF$1,Experiment!$A$1:$U$1,0),FALSE)</f>
        <v>4.8412291827592711</v>
      </c>
      <c r="AG380" s="3">
        <f>VLOOKUP($F380,Experiment!$A$2:$W$90,MATCH(Results!AG$1,Experiment!$A$1:$W$1,0),FALSE)</f>
        <v>0.82730419370997643</v>
      </c>
      <c r="AH380" s="3">
        <f>VLOOKUP($F380,Experiment!$A$2:$W$90,MATCH(Results!AH$1,Experiment!$A$1:$W$1,0),FALSE)</f>
        <v>0.38648875795104182</v>
      </c>
      <c r="AI380" s="3">
        <f>VLOOKUP($F380,Experiment!$A$2:$X$90,MATCH(Results!AI$1,Experiment!$A$1:$X$1,0),FALSE)</f>
        <v>0.61351124204895813</v>
      </c>
      <c r="AJ380" s="2">
        <f>Table1[[#This Row],[Gain]]^Table1[[#This Row],[θ]]</f>
        <v>0</v>
      </c>
      <c r="AK380" s="2">
        <f>-Table1[[#This Row],[λ]]*-Table1[[#This Row],[Loss]]^Table1[[#This Row],[θ]]</f>
        <v>20</v>
      </c>
      <c r="AL380" s="2">
        <f>Table1[[#This Row],[v_n_w_g]]-Table1[[#This Row],[v_n_w_l]]</f>
        <v>-20</v>
      </c>
      <c r="AM380" s="2">
        <f>IF(Table1[[#This Row],[diff_v]]&gt;=1,1,0)</f>
        <v>0</v>
      </c>
    </row>
    <row r="381" spans="1:39" hidden="1" x14ac:dyDescent="0.3">
      <c r="A381">
        <v>49</v>
      </c>
      <c r="B381" t="s">
        <v>44</v>
      </c>
      <c r="C381" s="22">
        <f>VLOOKUP(Table1[[#This Row],[Subject]],'Subject Profile'!$A$2:$E$8,4,FALSE)</f>
        <v>1</v>
      </c>
      <c r="D381" s="22">
        <f>VLOOKUP(Table1[[#This Row],[Subject]],'Subject Profile'!$A$2:$E$8,5,FALSE)</f>
        <v>-2</v>
      </c>
      <c r="E381" t="s">
        <v>109</v>
      </c>
      <c r="F381" t="s">
        <v>70</v>
      </c>
      <c r="G381" t="s">
        <v>5</v>
      </c>
      <c r="H381">
        <f>IF(Table1[[#This Row],[decision]]="accept",1,0)</f>
        <v>0</v>
      </c>
      <c r="I381">
        <v>0</v>
      </c>
      <c r="J381">
        <v>390</v>
      </c>
      <c r="K381">
        <v>1664340204</v>
      </c>
      <c r="L381">
        <v>7</v>
      </c>
      <c r="M381" t="str">
        <f>VLOOKUP($F381,Experiment!$A$2:$U$90,MATCH(Results!M$1,Experiment!$A$1:$U$1,0)+1,FALSE)</f>
        <v>G</v>
      </c>
      <c r="N381">
        <f>IF(Table1[[#This Row],[Impact]]="I",0,1)</f>
        <v>1</v>
      </c>
      <c r="O381" s="2">
        <f>VLOOKUP($F381,Experiment!$A$2:$U$90,MATCH(Results!O$1,Experiment!$A$1:$U$1,0),FALSE)</f>
        <v>-90</v>
      </c>
      <c r="P381" s="3">
        <f>VLOOKUP($F381,Experiment!$A$2:$U$90,MATCH(Results!P$1,Experiment!$A$1:$U$1,0),FALSE)</f>
        <v>0.5</v>
      </c>
      <c r="Q381" s="2">
        <f>VLOOKUP($F381,Experiment!$A$2:$U$90,MATCH(Results!Q$1,Experiment!$A$1:$U$1,0),FALSE)</f>
        <v>180</v>
      </c>
      <c r="R381" s="3">
        <f>VLOOKUP($F381,Experiment!$A$2:$U$90,MATCH(Results!R$1,Experiment!$A$1:$U$1,0),FALSE)</f>
        <v>0.5</v>
      </c>
      <c r="S381" s="2">
        <f>VLOOKUP($F381,Experiment!$A$2:$U$90,MATCH(Results!S$1,Experiment!$A$1:$U$1,0),FALSE)</f>
        <v>45</v>
      </c>
      <c r="T381" s="2">
        <f>VLOOKUP($F381,Experiment!$A$2:$U$90,MATCH(Results!T$1,Experiment!$A$1:$U$1,0),FALSE)</f>
        <v>18225</v>
      </c>
      <c r="U381" s="2">
        <f>VLOOKUP($F381,Experiment!$A$2:$U$90,MATCH(Results!U$1,Experiment!$A$1:$U$1,0),FALSE)</f>
        <v>135</v>
      </c>
      <c r="V381" s="2">
        <f>VLOOKUP($F381,Experiment!$A$2:$U$90,MATCH(Results!V$1,Experiment!$A$1:$U$1,0),FALSE)</f>
        <v>4</v>
      </c>
      <c r="W381" s="3">
        <f>VLOOKUP($F381,Experiment!$A$2:$U$90,MATCH(Results!W$1,Experiment!$A$1:$U$1,0),FALSE)</f>
        <v>0.75</v>
      </c>
      <c r="X381" s="3">
        <f>VLOOKUP($F381,Experiment!$A$2:$U$90,MATCH(Results!X$1,Experiment!$A$1:$U$1,0),FALSE)</f>
        <v>0.25</v>
      </c>
      <c r="Y381" s="2">
        <f>VLOOKUP($F381,Experiment!$A$2:$U$90,MATCH(Results!Y$1,Experiment!$A$1:$U$1,0),FALSE)</f>
        <v>2</v>
      </c>
      <c r="Z381" s="3">
        <f>VLOOKUP($F381,Experiment!$A$2:$U$90,MATCH(Results!Z$1,Experiment!$A$1:$U$1,0),FALSE)</f>
        <v>0.05</v>
      </c>
      <c r="AA381" s="3">
        <f>VLOOKUP($F381,Experiment!$A$2:$U$90,MATCH(Results!AA$1,Experiment!$A$1:$U$1,0),FALSE)</f>
        <v>0.2</v>
      </c>
      <c r="AB381" s="3">
        <f>VLOOKUP($F381,Experiment!$A$2:$U$90,MATCH(Results!AB$1,Experiment!$A$1:$U$1,0),FALSE)</f>
        <v>0.42499999999999999</v>
      </c>
      <c r="AC381" s="3">
        <f>VLOOKUP($F381,Experiment!$A$2:$U$90,MATCH(Results!AC$1,Experiment!$A$1:$U$1,0),FALSE)</f>
        <v>0.57499999999999996</v>
      </c>
      <c r="AD381" s="2">
        <f>VLOOKUP($F381,Experiment!$A$2:$U$90,MATCH(Results!AD$1,Experiment!$A$1:$U$1,0),FALSE)</f>
        <v>65.249999999999986</v>
      </c>
      <c r="AE381" s="2">
        <f>VLOOKUP($F381,Experiment!$A$2:$U$90,MATCH(Results!AE$1,Experiment!$A$1:$U$1,0),FALSE)</f>
        <v>17814.9375</v>
      </c>
      <c r="AF381" s="2">
        <f>VLOOKUP($F381,Experiment!$A$2:$U$90,MATCH(Results!AF$1,Experiment!$A$1:$U$1,0),FALSE)</f>
        <v>133.47260954967501</v>
      </c>
      <c r="AG381" s="3">
        <f>VLOOKUP($F381,Experiment!$A$2:$W$90,MATCH(Results!AG$1,Experiment!$A$1:$W$1,0),FALSE)</f>
        <v>1</v>
      </c>
      <c r="AH381" s="3">
        <f>VLOOKUP($F381,Experiment!$A$2:$W$90,MATCH(Results!AH$1,Experiment!$A$1:$W$1,0),FALSE)</f>
        <v>0.57499999999999996</v>
      </c>
      <c r="AI381" s="3">
        <f>VLOOKUP($F381,Experiment!$A$2:$X$90,MATCH(Results!AI$1,Experiment!$A$1:$X$1,0),FALSE)</f>
        <v>0.42500000000000004</v>
      </c>
      <c r="AJ381" s="2">
        <f>Table1[[#This Row],[Gain]]^Table1[[#This Row],[θ]]</f>
        <v>180</v>
      </c>
      <c r="AK381" s="2">
        <f>-Table1[[#This Row],[λ]]*-Table1[[#This Row],[Loss]]^Table1[[#This Row],[θ]]</f>
        <v>180</v>
      </c>
      <c r="AL381" s="2">
        <f>Table1[[#This Row],[v_n_w_g]]-Table1[[#This Row],[v_n_w_l]]</f>
        <v>0</v>
      </c>
      <c r="AM381" s="2">
        <f>IF(Table1[[#This Row],[diff_v]]&gt;=1,1,0)</f>
        <v>0</v>
      </c>
    </row>
    <row r="382" spans="1:39" hidden="1" x14ac:dyDescent="0.3">
      <c r="A382">
        <v>50</v>
      </c>
      <c r="B382" t="s">
        <v>44</v>
      </c>
      <c r="C382" s="22">
        <f>VLOOKUP(Table1[[#This Row],[Subject]],'Subject Profile'!$A$2:$E$8,4,FALSE)</f>
        <v>1</v>
      </c>
      <c r="D382" s="22">
        <f>VLOOKUP(Table1[[#This Row],[Subject]],'Subject Profile'!$A$2:$E$8,5,FALSE)</f>
        <v>-2</v>
      </c>
      <c r="E382" t="s">
        <v>109</v>
      </c>
      <c r="F382" t="s">
        <v>84</v>
      </c>
      <c r="G382" t="s">
        <v>7</v>
      </c>
      <c r="H382">
        <f>IF(Table1[[#This Row],[decision]]="accept",1,0)</f>
        <v>1</v>
      </c>
      <c r="I382">
        <v>30</v>
      </c>
      <c r="J382">
        <v>420</v>
      </c>
      <c r="K382">
        <v>1664340214</v>
      </c>
      <c r="L382">
        <v>10</v>
      </c>
      <c r="M382" t="str">
        <f>VLOOKUP($F382,Experiment!$A$2:$U$90,MATCH(Results!M$1,Experiment!$A$1:$U$1,0)+1,FALSE)</f>
        <v>G</v>
      </c>
      <c r="N382">
        <f>IF(Table1[[#This Row],[Impact]]="I",0,1)</f>
        <v>1</v>
      </c>
      <c r="O382" s="2">
        <f>VLOOKUP($F382,Experiment!$A$2:$U$90,MATCH(Results!O$1,Experiment!$A$1:$U$1,0),FALSE)</f>
        <v>-10</v>
      </c>
      <c r="P382" s="3">
        <f>VLOOKUP($F382,Experiment!$A$2:$U$90,MATCH(Results!P$1,Experiment!$A$1:$U$1,0),FALSE)</f>
        <v>0.5</v>
      </c>
      <c r="Q382" s="2">
        <f>VLOOKUP($F382,Experiment!$A$2:$U$90,MATCH(Results!Q$1,Experiment!$A$1:$U$1,0),FALSE)</f>
        <v>30</v>
      </c>
      <c r="R382" s="3">
        <f>VLOOKUP($F382,Experiment!$A$2:$U$90,MATCH(Results!R$1,Experiment!$A$1:$U$1,0),FALSE)</f>
        <v>0.5</v>
      </c>
      <c r="S382" s="2">
        <f>VLOOKUP($F382,Experiment!$A$2:$U$90,MATCH(Results!S$1,Experiment!$A$1:$U$1,0),FALSE)</f>
        <v>10</v>
      </c>
      <c r="T382" s="2">
        <f>VLOOKUP($F382,Experiment!$A$2:$U$90,MATCH(Results!T$1,Experiment!$A$1:$U$1,0),FALSE)</f>
        <v>400</v>
      </c>
      <c r="U382" s="2">
        <f>VLOOKUP($F382,Experiment!$A$2:$U$90,MATCH(Results!U$1,Experiment!$A$1:$U$1,0),FALSE)</f>
        <v>20</v>
      </c>
      <c r="V382" s="2">
        <f>VLOOKUP($F382,Experiment!$A$2:$U$90,MATCH(Results!V$1,Experiment!$A$1:$U$1,0),FALSE)</f>
        <v>4</v>
      </c>
      <c r="W382" s="3">
        <f>VLOOKUP($F382,Experiment!$A$2:$U$90,MATCH(Results!W$1,Experiment!$A$1:$U$1,0),FALSE)</f>
        <v>0.25</v>
      </c>
      <c r="X382" s="3">
        <f>VLOOKUP($F382,Experiment!$A$2:$U$90,MATCH(Results!X$1,Experiment!$A$1:$U$1,0),FALSE)</f>
        <v>0.75</v>
      </c>
      <c r="Y382" s="2">
        <f>VLOOKUP($F382,Experiment!$A$2:$U$90,MATCH(Results!Y$1,Experiment!$A$1:$U$1,0),FALSE)</f>
        <v>2</v>
      </c>
      <c r="Z382" s="3">
        <f>VLOOKUP($F382,Experiment!$A$2:$U$90,MATCH(Results!Z$1,Experiment!$A$1:$U$1,0),FALSE)</f>
        <v>0.5</v>
      </c>
      <c r="AA382" s="3">
        <f>VLOOKUP($F382,Experiment!$A$2:$U$90,MATCH(Results!AA$1,Experiment!$A$1:$U$1,0),FALSE)</f>
        <v>0.25</v>
      </c>
      <c r="AB382" s="3">
        <f>VLOOKUP($F382,Experiment!$A$2:$U$90,MATCH(Results!AB$1,Experiment!$A$1:$U$1,0),FALSE)</f>
        <v>0.625</v>
      </c>
      <c r="AC382" s="3">
        <f>VLOOKUP($F382,Experiment!$A$2:$U$90,MATCH(Results!AC$1,Experiment!$A$1:$U$1,0),FALSE)</f>
        <v>0.375</v>
      </c>
      <c r="AD382" s="2">
        <f>VLOOKUP($F382,Experiment!$A$2:$U$90,MATCH(Results!AD$1,Experiment!$A$1:$U$1,0),FALSE)</f>
        <v>5</v>
      </c>
      <c r="AE382" s="2">
        <f>VLOOKUP($F382,Experiment!$A$2:$U$90,MATCH(Results!AE$1,Experiment!$A$1:$U$1,0),FALSE)</f>
        <v>375</v>
      </c>
      <c r="AF382" s="2">
        <f>VLOOKUP($F382,Experiment!$A$2:$U$90,MATCH(Results!AF$1,Experiment!$A$1:$U$1,0),FALSE)</f>
        <v>19.364916731037084</v>
      </c>
      <c r="AG382" s="3">
        <f>VLOOKUP($F382,Experiment!$A$2:$W$90,MATCH(Results!AG$1,Experiment!$A$1:$W$1,0),FALSE)</f>
        <v>0.82730419370997643</v>
      </c>
      <c r="AH382" s="3">
        <f>VLOOKUP($F382,Experiment!$A$2:$W$90,MATCH(Results!AH$1,Experiment!$A$1:$W$1,0),FALSE)</f>
        <v>0.38648875795104182</v>
      </c>
      <c r="AI382" s="3">
        <f>VLOOKUP($F382,Experiment!$A$2:$X$90,MATCH(Results!AI$1,Experiment!$A$1:$X$1,0),FALSE)</f>
        <v>0.61351124204895813</v>
      </c>
      <c r="AJ382" s="2">
        <f>Table1[[#This Row],[Gain]]^Table1[[#This Row],[θ]]</f>
        <v>30</v>
      </c>
      <c r="AK382" s="2">
        <f>-Table1[[#This Row],[λ]]*-Table1[[#This Row],[Loss]]^Table1[[#This Row],[θ]]</f>
        <v>20</v>
      </c>
      <c r="AL382" s="2">
        <f>Table1[[#This Row],[v_n_w_g]]-Table1[[#This Row],[v_n_w_l]]</f>
        <v>10</v>
      </c>
      <c r="AM382" s="2">
        <f>IF(Table1[[#This Row],[diff_v]]&gt;=1,1,0)</f>
        <v>1</v>
      </c>
    </row>
    <row r="383" spans="1:39" hidden="1" x14ac:dyDescent="0.3">
      <c r="A383">
        <v>51</v>
      </c>
      <c r="B383" t="s">
        <v>44</v>
      </c>
      <c r="C383" s="22">
        <f>VLOOKUP(Table1[[#This Row],[Subject]],'Subject Profile'!$A$2:$E$8,4,FALSE)</f>
        <v>1</v>
      </c>
      <c r="D383" s="22">
        <f>VLOOKUP(Table1[[#This Row],[Subject]],'Subject Profile'!$A$2:$E$8,5,FALSE)</f>
        <v>-2</v>
      </c>
      <c r="E383" t="s">
        <v>109</v>
      </c>
      <c r="F383" t="s">
        <v>55</v>
      </c>
      <c r="G383" t="s">
        <v>56</v>
      </c>
      <c r="H383">
        <f>IF(Table1[[#This Row],[decision]]="accept",1,0)</f>
        <v>0</v>
      </c>
      <c r="I383">
        <v>0</v>
      </c>
      <c r="J383">
        <v>420</v>
      </c>
      <c r="K383">
        <v>1664340221</v>
      </c>
      <c r="L383">
        <v>7</v>
      </c>
      <c r="M383" t="str">
        <f>VLOOKUP($F383,Experiment!$A$2:$U$90,MATCH(Results!M$1,Experiment!$A$1:$U$1,0)+1,FALSE)</f>
        <v>R</v>
      </c>
      <c r="N383">
        <f>IF(Table1[[#This Row],[Impact]]="I",0,1)</f>
        <v>1</v>
      </c>
      <c r="O383" s="2">
        <f>VLOOKUP($F383,Experiment!$A$2:$U$90,MATCH(Results!O$1,Experiment!$A$1:$U$1,0),FALSE)</f>
        <v>0</v>
      </c>
      <c r="P383" s="3">
        <f>VLOOKUP($F383,Experiment!$A$2:$U$90,MATCH(Results!P$1,Experiment!$A$1:$U$1,0),FALSE)</f>
        <v>0</v>
      </c>
      <c r="Q383" s="2">
        <f>VLOOKUP($F383,Experiment!$A$2:$U$90,MATCH(Results!Q$1,Experiment!$A$1:$U$1,0),FALSE)</f>
        <v>0</v>
      </c>
      <c r="R383" s="3">
        <f>VLOOKUP($F383,Experiment!$A$2:$U$90,MATCH(Results!R$1,Experiment!$A$1:$U$1,0),FALSE)</f>
        <v>0</v>
      </c>
      <c r="S383" s="2">
        <f>VLOOKUP($F383,Experiment!$A$2:$U$90,MATCH(Results!S$1,Experiment!$A$1:$U$1,0),FALSE)</f>
        <v>0</v>
      </c>
      <c r="T383" s="2">
        <f>VLOOKUP($F383,Experiment!$A$2:$U$90,MATCH(Results!T$1,Experiment!$A$1:$U$1,0),FALSE)</f>
        <v>0</v>
      </c>
      <c r="U383" s="2">
        <f>VLOOKUP($F383,Experiment!$A$2:$U$90,MATCH(Results!U$1,Experiment!$A$1:$U$1,0),FALSE)</f>
        <v>0</v>
      </c>
      <c r="V383" s="2">
        <f>VLOOKUP($F383,Experiment!$A$2:$U$90,MATCH(Results!V$1,Experiment!$A$1:$U$1,0),FALSE)</f>
        <v>0</v>
      </c>
      <c r="W383" s="3">
        <f>VLOOKUP($F383,Experiment!$A$2:$U$90,MATCH(Results!W$1,Experiment!$A$1:$U$1,0),FALSE)</f>
        <v>0</v>
      </c>
      <c r="X383" s="3">
        <f>VLOOKUP($F383,Experiment!$A$2:$U$90,MATCH(Results!X$1,Experiment!$A$1:$U$1,0),FALSE)</f>
        <v>0</v>
      </c>
      <c r="Y383" s="2">
        <f>VLOOKUP($F383,Experiment!$A$2:$U$90,MATCH(Results!Y$1,Experiment!$A$1:$U$1,0),FALSE)</f>
        <v>0</v>
      </c>
      <c r="Z383" s="3">
        <f>VLOOKUP($F383,Experiment!$A$2:$U$90,MATCH(Results!Z$1,Experiment!$A$1:$U$1,0),FALSE)</f>
        <v>0</v>
      </c>
      <c r="AA383" s="3">
        <f>VLOOKUP($F383,Experiment!$A$2:$U$90,MATCH(Results!AA$1,Experiment!$A$1:$U$1,0),FALSE)</f>
        <v>0</v>
      </c>
      <c r="AB383" s="3">
        <f>VLOOKUP($F383,Experiment!$A$2:$U$90,MATCH(Results!AB$1,Experiment!$A$1:$U$1,0),FALSE)</f>
        <v>0</v>
      </c>
      <c r="AC383" s="3">
        <f>VLOOKUP($F383,Experiment!$A$2:$U$90,MATCH(Results!AC$1,Experiment!$A$1:$U$1,0),FALSE)</f>
        <v>0</v>
      </c>
      <c r="AD383" s="2">
        <f>VLOOKUP($F383,Experiment!$A$2:$U$90,MATCH(Results!AD$1,Experiment!$A$1:$U$1,0),FALSE)</f>
        <v>0</v>
      </c>
      <c r="AE383" s="2">
        <f>VLOOKUP($F383,Experiment!$A$2:$U$90,MATCH(Results!AE$1,Experiment!$A$1:$U$1,0),FALSE)</f>
        <v>0</v>
      </c>
      <c r="AF383" s="2">
        <f>VLOOKUP($F383,Experiment!$A$2:$U$90,MATCH(Results!AF$1,Experiment!$A$1:$U$1,0),FALSE)</f>
        <v>0</v>
      </c>
      <c r="AG383" s="2"/>
      <c r="AH383" s="3">
        <f>VLOOKUP($F383,Experiment!$A$2:$W$90,MATCH(Results!AH$1,Experiment!$A$1:$W$1,0),FALSE)</f>
        <v>0</v>
      </c>
      <c r="AI383" s="2">
        <f>VLOOKUP($F383,Experiment!$A$2:$X$90,MATCH(Results!AI$1,Experiment!$A$1:$X$1,0),FALSE)</f>
        <v>0</v>
      </c>
      <c r="AJ383" s="2">
        <f>Table1[[#This Row],[Gain]]^Table1[[#This Row],[θ]]</f>
        <v>0</v>
      </c>
      <c r="AK383" s="2">
        <f>-Table1[[#This Row],[λ]]*-Table1[[#This Row],[Loss]]^Table1[[#This Row],[θ]]</f>
        <v>0</v>
      </c>
      <c r="AL383" s="2">
        <f>Table1[[#This Row],[v_n_w_g]]-Table1[[#This Row],[v_n_w_l]]</f>
        <v>0</v>
      </c>
      <c r="AM383" s="2">
        <f>IF(Table1[[#This Row],[diff_v]]&gt;=1,1,0)</f>
        <v>0</v>
      </c>
    </row>
    <row r="384" spans="1:39" hidden="1" x14ac:dyDescent="0.3">
      <c r="A384">
        <v>52</v>
      </c>
      <c r="B384" t="s">
        <v>44</v>
      </c>
      <c r="C384" s="22">
        <f>VLOOKUP(Table1[[#This Row],[Subject]],'Subject Profile'!$A$2:$E$8,4,FALSE)</f>
        <v>1</v>
      </c>
      <c r="D384" s="22">
        <f>VLOOKUP(Table1[[#This Row],[Subject]],'Subject Profile'!$A$2:$E$8,5,FALSE)</f>
        <v>-2</v>
      </c>
      <c r="E384" t="s">
        <v>109</v>
      </c>
      <c r="F384" t="s">
        <v>103</v>
      </c>
      <c r="G384" t="s">
        <v>7</v>
      </c>
      <c r="H384">
        <f>IF(Table1[[#This Row],[decision]]="accept",1,0)</f>
        <v>1</v>
      </c>
      <c r="I384">
        <v>180</v>
      </c>
      <c r="J384">
        <v>600</v>
      </c>
      <c r="K384">
        <v>1664340233</v>
      </c>
      <c r="L384">
        <v>12</v>
      </c>
      <c r="M384" t="str">
        <f>VLOOKUP($F384,Experiment!$A$2:$U$90,MATCH(Results!M$1,Experiment!$A$1:$U$1,0)+1,FALSE)</f>
        <v>I</v>
      </c>
      <c r="N384">
        <f>IF(Table1[[#This Row],[Impact]]="I",0,1)</f>
        <v>0</v>
      </c>
      <c r="O384" s="2">
        <f>VLOOKUP($F384,Experiment!$A$2:$U$90,MATCH(Results!O$1,Experiment!$A$1:$U$1,0),FALSE)</f>
        <v>-90</v>
      </c>
      <c r="P384" s="3">
        <f>VLOOKUP($F384,Experiment!$A$2:$U$90,MATCH(Results!P$1,Experiment!$A$1:$U$1,0),FALSE)</f>
        <v>0.5</v>
      </c>
      <c r="Q384" s="2">
        <f>VLOOKUP($F384,Experiment!$A$2:$U$90,MATCH(Results!Q$1,Experiment!$A$1:$U$1,0),FALSE)</f>
        <v>180</v>
      </c>
      <c r="R384" s="3">
        <f>VLOOKUP($F384,Experiment!$A$2:$U$90,MATCH(Results!R$1,Experiment!$A$1:$U$1,0),FALSE)</f>
        <v>0.5</v>
      </c>
      <c r="S384" s="2">
        <f>VLOOKUP($F384,Experiment!$A$2:$U$90,MATCH(Results!S$1,Experiment!$A$1:$U$1,0),FALSE)</f>
        <v>45</v>
      </c>
      <c r="T384" s="2">
        <f>VLOOKUP($F384,Experiment!$A$2:$U$90,MATCH(Results!T$1,Experiment!$A$1:$U$1,0),FALSE)</f>
        <v>18225</v>
      </c>
      <c r="U384" s="2">
        <f>VLOOKUP($F384,Experiment!$A$2:$U$90,MATCH(Results!U$1,Experiment!$A$1:$U$1,0),FALSE)</f>
        <v>135</v>
      </c>
      <c r="V384" s="2">
        <f>VLOOKUP($F384,Experiment!$A$2:$U$90,MATCH(Results!V$1,Experiment!$A$1:$U$1,0),FALSE)</f>
        <v>2</v>
      </c>
      <c r="W384" s="3">
        <f>VLOOKUP($F384,Experiment!$A$2:$U$90,MATCH(Results!W$1,Experiment!$A$1:$U$1,0),FALSE)</f>
        <v>0.25</v>
      </c>
      <c r="X384" s="3">
        <f>VLOOKUP($F384,Experiment!$A$2:$U$90,MATCH(Results!X$1,Experiment!$A$1:$U$1,0),FALSE)</f>
        <v>0.75</v>
      </c>
      <c r="Y384" s="2">
        <f>VLOOKUP($F384,Experiment!$A$2:$U$90,MATCH(Results!Y$1,Experiment!$A$1:$U$1,0),FALSE)</f>
        <v>2</v>
      </c>
      <c r="Z384" s="3">
        <f>VLOOKUP($F384,Experiment!$A$2:$U$90,MATCH(Results!Z$1,Experiment!$A$1:$U$1,0),FALSE)</f>
        <v>0.5</v>
      </c>
      <c r="AA384" s="3">
        <f>VLOOKUP($F384,Experiment!$A$2:$U$90,MATCH(Results!AA$1,Experiment!$A$1:$U$1,0),FALSE)</f>
        <v>0.25</v>
      </c>
      <c r="AB384" s="3">
        <f>VLOOKUP($F384,Experiment!$A$2:$U$90,MATCH(Results!AB$1,Experiment!$A$1:$U$1,0),FALSE)</f>
        <v>0.625</v>
      </c>
      <c r="AC384" s="3">
        <f>VLOOKUP($F384,Experiment!$A$2:$U$90,MATCH(Results!AC$1,Experiment!$A$1:$U$1,0),FALSE)</f>
        <v>0.375</v>
      </c>
      <c r="AD384" s="2">
        <f>VLOOKUP($F384,Experiment!$A$2:$U$90,MATCH(Results!AD$1,Experiment!$A$1:$U$1,0),FALSE)</f>
        <v>11.25</v>
      </c>
      <c r="AE384" s="2">
        <f>VLOOKUP($F384,Experiment!$A$2:$U$90,MATCH(Results!AE$1,Experiment!$A$1:$U$1,0),FALSE)</f>
        <v>17085.9375</v>
      </c>
      <c r="AF384" s="2">
        <f>VLOOKUP($F384,Experiment!$A$2:$U$90,MATCH(Results!AF$1,Experiment!$A$1:$U$1,0),FALSE)</f>
        <v>130.71318793450033</v>
      </c>
      <c r="AG384" s="3">
        <f>VLOOKUP($F384,Experiment!$A$2:$W$90,MATCH(Results!AG$1,Experiment!$A$1:$W$1,0),FALSE)</f>
        <v>0.82730419370997643</v>
      </c>
      <c r="AH384" s="3">
        <f>VLOOKUP($F384,Experiment!$A$2:$W$90,MATCH(Results!AH$1,Experiment!$A$1:$W$1,0),FALSE)</f>
        <v>0.38648875795104182</v>
      </c>
      <c r="AI384" s="3">
        <f>VLOOKUP($F384,Experiment!$A$2:$X$90,MATCH(Results!AI$1,Experiment!$A$1:$X$1,0),FALSE)</f>
        <v>0.61351124204895813</v>
      </c>
      <c r="AJ384" s="2">
        <f>Table1[[#This Row],[Gain]]^Table1[[#This Row],[θ]]</f>
        <v>180</v>
      </c>
      <c r="AK384" s="2">
        <f>-Table1[[#This Row],[λ]]*-Table1[[#This Row],[Loss]]^Table1[[#This Row],[θ]]</f>
        <v>180</v>
      </c>
      <c r="AL384" s="2">
        <f>Table1[[#This Row],[v_n_w_g]]-Table1[[#This Row],[v_n_w_l]]</f>
        <v>0</v>
      </c>
      <c r="AM384" s="2">
        <f>IF(Table1[[#This Row],[diff_v]]&gt;=1,1,0)</f>
        <v>0</v>
      </c>
    </row>
    <row r="385" spans="1:39" hidden="1" x14ac:dyDescent="0.3">
      <c r="A385">
        <v>53</v>
      </c>
      <c r="B385" t="s">
        <v>44</v>
      </c>
      <c r="C385" s="22">
        <f>VLOOKUP(Table1[[#This Row],[Subject]],'Subject Profile'!$A$2:$E$8,4,FALSE)</f>
        <v>1</v>
      </c>
      <c r="D385" s="22">
        <f>VLOOKUP(Table1[[#This Row],[Subject]],'Subject Profile'!$A$2:$E$8,5,FALSE)</f>
        <v>-2</v>
      </c>
      <c r="E385" t="s">
        <v>109</v>
      </c>
      <c r="F385" t="s">
        <v>78</v>
      </c>
      <c r="G385" t="s">
        <v>5</v>
      </c>
      <c r="H385">
        <f>IF(Table1[[#This Row],[decision]]="accept",1,0)</f>
        <v>0</v>
      </c>
      <c r="I385">
        <v>0</v>
      </c>
      <c r="J385">
        <v>600</v>
      </c>
      <c r="K385">
        <v>1664340238</v>
      </c>
      <c r="L385">
        <v>5</v>
      </c>
      <c r="M385" t="str">
        <f>VLOOKUP($F385,Experiment!$A$2:$U$90,MATCH(Results!M$1,Experiment!$A$1:$U$1,0)+1,FALSE)</f>
        <v>G</v>
      </c>
      <c r="N385">
        <f>IF(Table1[[#This Row],[Impact]]="I",0,1)</f>
        <v>1</v>
      </c>
      <c r="O385" s="2">
        <f>VLOOKUP($F385,Experiment!$A$2:$U$90,MATCH(Results!O$1,Experiment!$A$1:$U$1,0),FALSE)</f>
        <v>-90</v>
      </c>
      <c r="P385" s="3">
        <f>VLOOKUP($F385,Experiment!$A$2:$U$90,MATCH(Results!P$1,Experiment!$A$1:$U$1,0),FALSE)</f>
        <v>0.5</v>
      </c>
      <c r="Q385" s="2">
        <f>VLOOKUP($F385,Experiment!$A$2:$U$90,MATCH(Results!Q$1,Experiment!$A$1:$U$1,0),FALSE)</f>
        <v>80</v>
      </c>
      <c r="R385" s="3">
        <f>VLOOKUP($F385,Experiment!$A$2:$U$90,MATCH(Results!R$1,Experiment!$A$1:$U$1,0),FALSE)</f>
        <v>0.5</v>
      </c>
      <c r="S385" s="2">
        <f>VLOOKUP($F385,Experiment!$A$2:$U$90,MATCH(Results!S$1,Experiment!$A$1:$U$1,0),FALSE)</f>
        <v>-5</v>
      </c>
      <c r="T385" s="2">
        <f>VLOOKUP($F385,Experiment!$A$2:$U$90,MATCH(Results!T$1,Experiment!$A$1:$U$1,0),FALSE)</f>
        <v>7225</v>
      </c>
      <c r="U385" s="2">
        <f>VLOOKUP($F385,Experiment!$A$2:$U$90,MATCH(Results!U$1,Experiment!$A$1:$U$1,0),FALSE)</f>
        <v>85</v>
      </c>
      <c r="V385" s="2">
        <f>VLOOKUP($F385,Experiment!$A$2:$U$90,MATCH(Results!V$1,Experiment!$A$1:$U$1,0),FALSE)</f>
        <v>2</v>
      </c>
      <c r="W385" s="3">
        <f>VLOOKUP($F385,Experiment!$A$2:$U$90,MATCH(Results!W$1,Experiment!$A$1:$U$1,0),FALSE)</f>
        <v>0.25</v>
      </c>
      <c r="X385" s="3">
        <f>VLOOKUP($F385,Experiment!$A$2:$U$90,MATCH(Results!X$1,Experiment!$A$1:$U$1,0),FALSE)</f>
        <v>0.75</v>
      </c>
      <c r="Y385" s="2">
        <f>VLOOKUP($F385,Experiment!$A$2:$U$90,MATCH(Results!Y$1,Experiment!$A$1:$U$1,0),FALSE)</f>
        <v>2</v>
      </c>
      <c r="Z385" s="3">
        <f>VLOOKUP($F385,Experiment!$A$2:$U$90,MATCH(Results!Z$1,Experiment!$A$1:$U$1,0),FALSE)</f>
        <v>0.5</v>
      </c>
      <c r="AA385" s="3">
        <f>VLOOKUP($F385,Experiment!$A$2:$U$90,MATCH(Results!AA$1,Experiment!$A$1:$U$1,0),FALSE)</f>
        <v>0.25</v>
      </c>
      <c r="AB385" s="3">
        <f>VLOOKUP($F385,Experiment!$A$2:$U$90,MATCH(Results!AB$1,Experiment!$A$1:$U$1,0),FALSE)</f>
        <v>0.625</v>
      </c>
      <c r="AC385" s="3">
        <f>VLOOKUP($F385,Experiment!$A$2:$U$90,MATCH(Results!AC$1,Experiment!$A$1:$U$1,0),FALSE)</f>
        <v>0.375</v>
      </c>
      <c r="AD385" s="2">
        <f>VLOOKUP($F385,Experiment!$A$2:$U$90,MATCH(Results!AD$1,Experiment!$A$1:$U$1,0),FALSE)</f>
        <v>-26.25</v>
      </c>
      <c r="AE385" s="2">
        <f>VLOOKUP($F385,Experiment!$A$2:$U$90,MATCH(Results!AE$1,Experiment!$A$1:$U$1,0),FALSE)</f>
        <v>6773.4375</v>
      </c>
      <c r="AF385" s="2">
        <f>VLOOKUP($F385,Experiment!$A$2:$U$90,MATCH(Results!AF$1,Experiment!$A$1:$U$1,0),FALSE)</f>
        <v>82.300896106907615</v>
      </c>
      <c r="AG385" s="3">
        <f>VLOOKUP($F385,Experiment!$A$2:$W$90,MATCH(Results!AG$1,Experiment!$A$1:$W$1,0),FALSE)</f>
        <v>0.82730419370997643</v>
      </c>
      <c r="AH385" s="3">
        <f>VLOOKUP($F385,Experiment!$A$2:$W$90,MATCH(Results!AH$1,Experiment!$A$1:$W$1,0),FALSE)</f>
        <v>0.38648875795104182</v>
      </c>
      <c r="AI385" s="3">
        <f>VLOOKUP($F385,Experiment!$A$2:$X$90,MATCH(Results!AI$1,Experiment!$A$1:$X$1,0),FALSE)</f>
        <v>0.61351124204895813</v>
      </c>
      <c r="AJ385" s="2">
        <f>Table1[[#This Row],[Gain]]^Table1[[#This Row],[θ]]</f>
        <v>80</v>
      </c>
      <c r="AK385" s="2">
        <f>-Table1[[#This Row],[λ]]*-Table1[[#This Row],[Loss]]^Table1[[#This Row],[θ]]</f>
        <v>180</v>
      </c>
      <c r="AL385" s="2">
        <f>Table1[[#This Row],[v_n_w_g]]-Table1[[#This Row],[v_n_w_l]]</f>
        <v>-100</v>
      </c>
      <c r="AM385" s="2">
        <f>IF(Table1[[#This Row],[diff_v]]&gt;=1,1,0)</f>
        <v>0</v>
      </c>
    </row>
    <row r="386" spans="1:39" hidden="1" x14ac:dyDescent="0.3">
      <c r="A386">
        <v>54</v>
      </c>
      <c r="B386" t="s">
        <v>44</v>
      </c>
      <c r="C386" s="22">
        <f>VLOOKUP(Table1[[#This Row],[Subject]],'Subject Profile'!$A$2:$E$8,4,FALSE)</f>
        <v>1</v>
      </c>
      <c r="D386" s="22">
        <f>VLOOKUP(Table1[[#This Row],[Subject]],'Subject Profile'!$A$2:$E$8,5,FALSE)</f>
        <v>-2</v>
      </c>
      <c r="E386" t="s">
        <v>109</v>
      </c>
      <c r="F386" t="s">
        <v>52</v>
      </c>
      <c r="G386" t="s">
        <v>5</v>
      </c>
      <c r="H386">
        <f>IF(Table1[[#This Row],[decision]]="accept",1,0)</f>
        <v>0</v>
      </c>
      <c r="I386">
        <v>0</v>
      </c>
      <c r="J386">
        <v>600</v>
      </c>
      <c r="K386">
        <v>1664340242</v>
      </c>
      <c r="L386">
        <v>4</v>
      </c>
      <c r="M386" t="str">
        <f>VLOOKUP($F386,Experiment!$A$2:$U$90,MATCH(Results!M$1,Experiment!$A$1:$U$1,0)+1,FALSE)</f>
        <v>I</v>
      </c>
      <c r="N386">
        <f>IF(Table1[[#This Row],[Impact]]="I",0,1)</f>
        <v>0</v>
      </c>
      <c r="O386" s="2">
        <f>VLOOKUP($F386,Experiment!$A$2:$U$90,MATCH(Results!O$1,Experiment!$A$1:$U$1,0),FALSE)</f>
        <v>-10</v>
      </c>
      <c r="P386" s="3">
        <f>VLOOKUP($F386,Experiment!$A$2:$U$90,MATCH(Results!P$1,Experiment!$A$1:$U$1,0),FALSE)</f>
        <v>0.5</v>
      </c>
      <c r="Q386" s="2">
        <f>VLOOKUP($F386,Experiment!$A$2:$U$90,MATCH(Results!Q$1,Experiment!$A$1:$U$1,0),FALSE)</f>
        <v>10</v>
      </c>
      <c r="R386" s="3">
        <f>VLOOKUP($F386,Experiment!$A$2:$U$90,MATCH(Results!R$1,Experiment!$A$1:$U$1,0),FALSE)</f>
        <v>0.5</v>
      </c>
      <c r="S386" s="2">
        <f>VLOOKUP($F386,Experiment!$A$2:$U$90,MATCH(Results!S$1,Experiment!$A$1:$U$1,0),FALSE)</f>
        <v>0</v>
      </c>
      <c r="T386" s="2">
        <f>VLOOKUP($F386,Experiment!$A$2:$U$90,MATCH(Results!T$1,Experiment!$A$1:$U$1,0),FALSE)</f>
        <v>100</v>
      </c>
      <c r="U386" s="2">
        <f>VLOOKUP($F386,Experiment!$A$2:$U$90,MATCH(Results!U$1,Experiment!$A$1:$U$1,0),FALSE)</f>
        <v>10</v>
      </c>
      <c r="V386" s="2">
        <f>VLOOKUP($F386,Experiment!$A$2:$U$90,MATCH(Results!V$1,Experiment!$A$1:$U$1,0),FALSE)</f>
        <v>4</v>
      </c>
      <c r="W386" s="3">
        <f>VLOOKUP($F386,Experiment!$A$2:$U$90,MATCH(Results!W$1,Experiment!$A$1:$U$1,0),FALSE)</f>
        <v>0.25</v>
      </c>
      <c r="X386" s="3">
        <f>VLOOKUP($F386,Experiment!$A$2:$U$90,MATCH(Results!X$1,Experiment!$A$1:$U$1,0),FALSE)</f>
        <v>0.75</v>
      </c>
      <c r="Y386" s="2">
        <f>VLOOKUP($F386,Experiment!$A$2:$U$90,MATCH(Results!Y$1,Experiment!$A$1:$U$1,0),FALSE)</f>
        <v>1</v>
      </c>
      <c r="Z386" s="3">
        <f>VLOOKUP($F386,Experiment!$A$2:$U$90,MATCH(Results!Z$1,Experiment!$A$1:$U$1,0),FALSE)</f>
        <v>0.25</v>
      </c>
      <c r="AA386" s="3">
        <f>VLOOKUP($F386,Experiment!$A$2:$U$90,MATCH(Results!AA$1,Experiment!$A$1:$U$1,0),FALSE)</f>
        <v>0.5</v>
      </c>
      <c r="AB386" s="3">
        <f>VLOOKUP($F386,Experiment!$A$2:$U$90,MATCH(Results!AB$1,Experiment!$A$1:$U$1,0),FALSE)</f>
        <v>0.375</v>
      </c>
      <c r="AC386" s="3">
        <f>VLOOKUP($F386,Experiment!$A$2:$U$90,MATCH(Results!AC$1,Experiment!$A$1:$U$1,0),FALSE)</f>
        <v>0.625</v>
      </c>
      <c r="AD386" s="2">
        <f>VLOOKUP($F386,Experiment!$A$2:$U$90,MATCH(Results!AD$1,Experiment!$A$1:$U$1,0),FALSE)</f>
        <v>2.5</v>
      </c>
      <c r="AE386" s="2">
        <f>VLOOKUP($F386,Experiment!$A$2:$U$90,MATCH(Results!AE$1,Experiment!$A$1:$U$1,0),FALSE)</f>
        <v>93.75</v>
      </c>
      <c r="AF386" s="2">
        <f>VLOOKUP($F386,Experiment!$A$2:$U$90,MATCH(Results!AF$1,Experiment!$A$1:$U$1,0),FALSE)</f>
        <v>9.6824583655185421</v>
      </c>
      <c r="AG386" s="3">
        <f>VLOOKUP($F386,Experiment!$A$2:$W$90,MATCH(Results!AG$1,Experiment!$A$1:$W$1,0),FALSE)</f>
        <v>1</v>
      </c>
      <c r="AH386" s="3">
        <f>VLOOKUP($F386,Experiment!$A$2:$W$90,MATCH(Results!AH$1,Experiment!$A$1:$W$1,0),FALSE)</f>
        <v>0.625</v>
      </c>
      <c r="AI386" s="3">
        <f>VLOOKUP($F386,Experiment!$A$2:$X$90,MATCH(Results!AI$1,Experiment!$A$1:$X$1,0),FALSE)</f>
        <v>0.375</v>
      </c>
      <c r="AJ386" s="2">
        <f>Table1[[#This Row],[Gain]]^Table1[[#This Row],[θ]]</f>
        <v>10</v>
      </c>
      <c r="AK386" s="2">
        <f>-Table1[[#This Row],[λ]]*-Table1[[#This Row],[Loss]]^Table1[[#This Row],[θ]]</f>
        <v>20</v>
      </c>
      <c r="AL386" s="2">
        <f>Table1[[#This Row],[v_n_w_g]]-Table1[[#This Row],[v_n_w_l]]</f>
        <v>-10</v>
      </c>
      <c r="AM386" s="2">
        <f>IF(Table1[[#This Row],[diff_v]]&gt;=1,1,0)</f>
        <v>0</v>
      </c>
    </row>
    <row r="387" spans="1:39" hidden="1" x14ac:dyDescent="0.3">
      <c r="A387">
        <v>55</v>
      </c>
      <c r="B387" t="s">
        <v>44</v>
      </c>
      <c r="C387" s="22">
        <f>VLOOKUP(Table1[[#This Row],[Subject]],'Subject Profile'!$A$2:$E$8,4,FALSE)</f>
        <v>1</v>
      </c>
      <c r="D387" s="22">
        <f>VLOOKUP(Table1[[#This Row],[Subject]],'Subject Profile'!$A$2:$E$8,5,FALSE)</f>
        <v>-2</v>
      </c>
      <c r="E387" t="s">
        <v>109</v>
      </c>
      <c r="F387" t="s">
        <v>74</v>
      </c>
      <c r="G387" t="s">
        <v>5</v>
      </c>
      <c r="H387">
        <f>IF(Table1[[#This Row],[decision]]="accept",1,0)</f>
        <v>0</v>
      </c>
      <c r="I387">
        <v>0</v>
      </c>
      <c r="J387">
        <v>600</v>
      </c>
      <c r="K387">
        <v>1664340247</v>
      </c>
      <c r="L387">
        <v>5</v>
      </c>
      <c r="M387" t="str">
        <f>VLOOKUP($F387,Experiment!$A$2:$U$90,MATCH(Results!M$1,Experiment!$A$1:$U$1,0)+1,FALSE)</f>
        <v>G</v>
      </c>
      <c r="N387">
        <f>IF(Table1[[#This Row],[Impact]]="I",0,1)</f>
        <v>1</v>
      </c>
      <c r="O387" s="2">
        <f>VLOOKUP($F387,Experiment!$A$2:$U$90,MATCH(Results!O$1,Experiment!$A$1:$U$1,0),FALSE)</f>
        <v>-10</v>
      </c>
      <c r="P387" s="3">
        <f>VLOOKUP($F387,Experiment!$A$2:$U$90,MATCH(Results!P$1,Experiment!$A$1:$U$1,0),FALSE)</f>
        <v>0.5</v>
      </c>
      <c r="Q387" s="2">
        <f>VLOOKUP($F387,Experiment!$A$2:$U$90,MATCH(Results!Q$1,Experiment!$A$1:$U$1,0),FALSE)</f>
        <v>30</v>
      </c>
      <c r="R387" s="3">
        <f>VLOOKUP($F387,Experiment!$A$2:$U$90,MATCH(Results!R$1,Experiment!$A$1:$U$1,0),FALSE)</f>
        <v>0.5</v>
      </c>
      <c r="S387" s="2">
        <f>VLOOKUP($F387,Experiment!$A$2:$U$90,MATCH(Results!S$1,Experiment!$A$1:$U$1,0),FALSE)</f>
        <v>10</v>
      </c>
      <c r="T387" s="2">
        <f>VLOOKUP($F387,Experiment!$A$2:$U$90,MATCH(Results!T$1,Experiment!$A$1:$U$1,0),FALSE)</f>
        <v>400</v>
      </c>
      <c r="U387" s="2">
        <f>VLOOKUP($F387,Experiment!$A$2:$U$90,MATCH(Results!U$1,Experiment!$A$1:$U$1,0),FALSE)</f>
        <v>20</v>
      </c>
      <c r="V387" s="2">
        <f>VLOOKUP($F387,Experiment!$A$2:$U$90,MATCH(Results!V$1,Experiment!$A$1:$U$1,0),FALSE)</f>
        <v>2</v>
      </c>
      <c r="W387" s="3">
        <f>VLOOKUP($F387,Experiment!$A$2:$U$90,MATCH(Results!W$1,Experiment!$A$1:$U$1,0),FALSE)</f>
        <v>0.25</v>
      </c>
      <c r="X387" s="3">
        <f>VLOOKUP($F387,Experiment!$A$2:$U$90,MATCH(Results!X$1,Experiment!$A$1:$U$1,0),FALSE)</f>
        <v>0.75</v>
      </c>
      <c r="Y387" s="2">
        <f>VLOOKUP($F387,Experiment!$A$2:$U$90,MATCH(Results!Y$1,Experiment!$A$1:$U$1,0),FALSE)</f>
        <v>2</v>
      </c>
      <c r="Z387" s="3">
        <f>VLOOKUP($F387,Experiment!$A$2:$U$90,MATCH(Results!Z$1,Experiment!$A$1:$U$1,0),FALSE)</f>
        <v>0.5</v>
      </c>
      <c r="AA387" s="3">
        <f>VLOOKUP($F387,Experiment!$A$2:$U$90,MATCH(Results!AA$1,Experiment!$A$1:$U$1,0),FALSE)</f>
        <v>0.25</v>
      </c>
      <c r="AB387" s="3">
        <f>VLOOKUP($F387,Experiment!$A$2:$U$90,MATCH(Results!AB$1,Experiment!$A$1:$U$1,0),FALSE)</f>
        <v>0.625</v>
      </c>
      <c r="AC387" s="3">
        <f>VLOOKUP($F387,Experiment!$A$2:$U$90,MATCH(Results!AC$1,Experiment!$A$1:$U$1,0),FALSE)</f>
        <v>0.375</v>
      </c>
      <c r="AD387" s="2">
        <f>VLOOKUP($F387,Experiment!$A$2:$U$90,MATCH(Results!AD$1,Experiment!$A$1:$U$1,0),FALSE)</f>
        <v>5</v>
      </c>
      <c r="AE387" s="2">
        <f>VLOOKUP($F387,Experiment!$A$2:$U$90,MATCH(Results!AE$1,Experiment!$A$1:$U$1,0),FALSE)</f>
        <v>375</v>
      </c>
      <c r="AF387" s="2">
        <f>VLOOKUP($F387,Experiment!$A$2:$U$90,MATCH(Results!AF$1,Experiment!$A$1:$U$1,0),FALSE)</f>
        <v>19.364916731037084</v>
      </c>
      <c r="AG387" s="3">
        <f>VLOOKUP($F387,Experiment!$A$2:$W$90,MATCH(Results!AG$1,Experiment!$A$1:$W$1,0),FALSE)</f>
        <v>0.82730419370997643</v>
      </c>
      <c r="AH387" s="3">
        <f>VLOOKUP($F387,Experiment!$A$2:$W$90,MATCH(Results!AH$1,Experiment!$A$1:$W$1,0),FALSE)</f>
        <v>0.38648875795104182</v>
      </c>
      <c r="AI387" s="3">
        <f>VLOOKUP($F387,Experiment!$A$2:$X$90,MATCH(Results!AI$1,Experiment!$A$1:$X$1,0),FALSE)</f>
        <v>0.61351124204895813</v>
      </c>
      <c r="AJ387" s="2">
        <f>Table1[[#This Row],[Gain]]^Table1[[#This Row],[θ]]</f>
        <v>30</v>
      </c>
      <c r="AK387" s="2">
        <f>-Table1[[#This Row],[λ]]*-Table1[[#This Row],[Loss]]^Table1[[#This Row],[θ]]</f>
        <v>20</v>
      </c>
      <c r="AL387" s="2">
        <f>Table1[[#This Row],[v_n_w_g]]-Table1[[#This Row],[v_n_w_l]]</f>
        <v>10</v>
      </c>
      <c r="AM387" s="2">
        <f>IF(Table1[[#This Row],[diff_v]]&gt;=1,1,0)</f>
        <v>1</v>
      </c>
    </row>
    <row r="388" spans="1:39" hidden="1" x14ac:dyDescent="0.3">
      <c r="A388">
        <v>56</v>
      </c>
      <c r="B388" t="s">
        <v>44</v>
      </c>
      <c r="C388" s="22">
        <f>VLOOKUP(Table1[[#This Row],[Subject]],'Subject Profile'!$A$2:$E$8,4,FALSE)</f>
        <v>1</v>
      </c>
      <c r="D388" s="22">
        <f>VLOOKUP(Table1[[#This Row],[Subject]],'Subject Profile'!$A$2:$E$8,5,FALSE)</f>
        <v>-2</v>
      </c>
      <c r="E388" t="s">
        <v>109</v>
      </c>
      <c r="F388" t="s">
        <v>60</v>
      </c>
      <c r="G388" t="s">
        <v>61</v>
      </c>
      <c r="H388">
        <f>IF(Table1[[#This Row],[decision]]="accept",1,0)</f>
        <v>0</v>
      </c>
      <c r="I388">
        <v>0</v>
      </c>
      <c r="J388">
        <v>600</v>
      </c>
      <c r="K388">
        <v>1664340250</v>
      </c>
      <c r="L388">
        <v>3</v>
      </c>
      <c r="M388" t="str">
        <f>VLOOKUP($F388,Experiment!$A$2:$U$90,MATCH(Results!M$1,Experiment!$A$1:$U$1,0)+1,FALSE)</f>
        <v>D</v>
      </c>
      <c r="N388">
        <f>IF(Table1[[#This Row],[Impact]]="I",0,1)</f>
        <v>1</v>
      </c>
      <c r="O388" s="2">
        <f>VLOOKUP($F388,Experiment!$A$2:$U$90,MATCH(Results!O$1,Experiment!$A$1:$U$1,0),FALSE)</f>
        <v>0</v>
      </c>
      <c r="P388" s="3">
        <f>VLOOKUP($F388,Experiment!$A$2:$U$90,MATCH(Results!P$1,Experiment!$A$1:$U$1,0),FALSE)</f>
        <v>0</v>
      </c>
      <c r="Q388" s="2">
        <f>VLOOKUP($F388,Experiment!$A$2:$U$90,MATCH(Results!Q$1,Experiment!$A$1:$U$1,0),FALSE)</f>
        <v>0</v>
      </c>
      <c r="R388" s="3">
        <f>VLOOKUP($F388,Experiment!$A$2:$U$90,MATCH(Results!R$1,Experiment!$A$1:$U$1,0),FALSE)</f>
        <v>0</v>
      </c>
      <c r="S388" s="2">
        <f>VLOOKUP($F388,Experiment!$A$2:$U$90,MATCH(Results!S$1,Experiment!$A$1:$U$1,0),FALSE)</f>
        <v>0</v>
      </c>
      <c r="T388" s="2">
        <f>VLOOKUP($F388,Experiment!$A$2:$U$90,MATCH(Results!T$1,Experiment!$A$1:$U$1,0),FALSE)</f>
        <v>0</v>
      </c>
      <c r="U388" s="2">
        <f>VLOOKUP($F388,Experiment!$A$2:$U$90,MATCH(Results!U$1,Experiment!$A$1:$U$1,0),FALSE)</f>
        <v>0</v>
      </c>
      <c r="V388" s="2">
        <f>VLOOKUP($F388,Experiment!$A$2:$U$90,MATCH(Results!V$1,Experiment!$A$1:$U$1,0),FALSE)</f>
        <v>0</v>
      </c>
      <c r="W388" s="3">
        <f>VLOOKUP($F388,Experiment!$A$2:$U$90,MATCH(Results!W$1,Experiment!$A$1:$U$1,0),FALSE)</f>
        <v>0</v>
      </c>
      <c r="X388" s="3">
        <f>VLOOKUP($F388,Experiment!$A$2:$U$90,MATCH(Results!X$1,Experiment!$A$1:$U$1,0),FALSE)</f>
        <v>0</v>
      </c>
      <c r="Y388" s="2">
        <f>VLOOKUP($F388,Experiment!$A$2:$U$90,MATCH(Results!Y$1,Experiment!$A$1:$U$1,0),FALSE)</f>
        <v>0</v>
      </c>
      <c r="Z388" s="3">
        <f>VLOOKUP($F388,Experiment!$A$2:$U$90,MATCH(Results!Z$1,Experiment!$A$1:$U$1,0),FALSE)</f>
        <v>0</v>
      </c>
      <c r="AA388" s="3">
        <f>VLOOKUP($F388,Experiment!$A$2:$U$90,MATCH(Results!AA$1,Experiment!$A$1:$U$1,0),FALSE)</f>
        <v>0</v>
      </c>
      <c r="AB388" s="3">
        <f>VLOOKUP($F388,Experiment!$A$2:$U$90,MATCH(Results!AB$1,Experiment!$A$1:$U$1,0),FALSE)</f>
        <v>0</v>
      </c>
      <c r="AC388" s="3">
        <f>VLOOKUP($F388,Experiment!$A$2:$U$90,MATCH(Results!AC$1,Experiment!$A$1:$U$1,0),FALSE)</f>
        <v>0</v>
      </c>
      <c r="AD388" s="2">
        <f>VLOOKUP($F388,Experiment!$A$2:$U$90,MATCH(Results!AD$1,Experiment!$A$1:$U$1,0),FALSE)</f>
        <v>0</v>
      </c>
      <c r="AE388" s="2">
        <f>VLOOKUP($F388,Experiment!$A$2:$U$90,MATCH(Results!AE$1,Experiment!$A$1:$U$1,0),FALSE)</f>
        <v>0</v>
      </c>
      <c r="AF388" s="2">
        <f>VLOOKUP($F388,Experiment!$A$2:$U$90,MATCH(Results!AF$1,Experiment!$A$1:$U$1,0),FALSE)</f>
        <v>0</v>
      </c>
      <c r="AG388" s="2"/>
      <c r="AH388" s="3">
        <f>VLOOKUP($F388,Experiment!$A$2:$W$90,MATCH(Results!AH$1,Experiment!$A$1:$W$1,0),FALSE)</f>
        <v>0</v>
      </c>
      <c r="AI388" s="2">
        <f>VLOOKUP($F388,Experiment!$A$2:$X$90,MATCH(Results!AI$1,Experiment!$A$1:$X$1,0),FALSE)</f>
        <v>0</v>
      </c>
      <c r="AJ388" s="2">
        <f>Table1[[#This Row],[Gain]]^Table1[[#This Row],[θ]]</f>
        <v>0</v>
      </c>
      <c r="AK388" s="2">
        <f>-Table1[[#This Row],[λ]]*-Table1[[#This Row],[Loss]]^Table1[[#This Row],[θ]]</f>
        <v>0</v>
      </c>
      <c r="AL388" s="2">
        <f>Table1[[#This Row],[v_n_w_g]]-Table1[[#This Row],[v_n_w_l]]</f>
        <v>0</v>
      </c>
      <c r="AM388" s="2">
        <f>IF(Table1[[#This Row],[diff_v]]&gt;=1,1,0)</f>
        <v>0</v>
      </c>
    </row>
    <row r="389" spans="1:39" hidden="1" x14ac:dyDescent="0.3">
      <c r="A389">
        <v>57</v>
      </c>
      <c r="B389" t="s">
        <v>44</v>
      </c>
      <c r="C389" s="22">
        <f>VLOOKUP(Table1[[#This Row],[Subject]],'Subject Profile'!$A$2:$E$8,4,FALSE)</f>
        <v>1</v>
      </c>
      <c r="D389" s="22">
        <f>VLOOKUP(Table1[[#This Row],[Subject]],'Subject Profile'!$A$2:$E$8,5,FALSE)</f>
        <v>-2</v>
      </c>
      <c r="E389" t="s">
        <v>109</v>
      </c>
      <c r="F389" t="s">
        <v>64</v>
      </c>
      <c r="G389" t="s">
        <v>5</v>
      </c>
      <c r="H389">
        <f>IF(Table1[[#This Row],[decision]]="accept",1,0)</f>
        <v>0</v>
      </c>
      <c r="I389">
        <v>0</v>
      </c>
      <c r="J389">
        <v>600</v>
      </c>
      <c r="K389">
        <v>1664340256</v>
      </c>
      <c r="L389">
        <v>6</v>
      </c>
      <c r="M389" t="str">
        <f>VLOOKUP($F389,Experiment!$A$2:$U$90,MATCH(Results!M$1,Experiment!$A$1:$U$1,0)+1,FALSE)</f>
        <v>G</v>
      </c>
      <c r="N389">
        <f>IF(Table1[[#This Row],[Impact]]="I",0,1)</f>
        <v>1</v>
      </c>
      <c r="O389" s="2">
        <f>VLOOKUP($F389,Experiment!$A$2:$U$90,MATCH(Results!O$1,Experiment!$A$1:$U$1,0),FALSE)</f>
        <v>-50</v>
      </c>
      <c r="P389" s="3">
        <f>VLOOKUP($F389,Experiment!$A$2:$U$90,MATCH(Results!P$1,Experiment!$A$1:$U$1,0),FALSE)</f>
        <v>0.5</v>
      </c>
      <c r="Q389" s="2">
        <f>VLOOKUP($F389,Experiment!$A$2:$U$90,MATCH(Results!Q$1,Experiment!$A$1:$U$1,0),FALSE)</f>
        <v>60</v>
      </c>
      <c r="R389" s="3">
        <f>VLOOKUP($F389,Experiment!$A$2:$U$90,MATCH(Results!R$1,Experiment!$A$1:$U$1,0),FALSE)</f>
        <v>0.5</v>
      </c>
      <c r="S389" s="2">
        <f>VLOOKUP($F389,Experiment!$A$2:$U$90,MATCH(Results!S$1,Experiment!$A$1:$U$1,0),FALSE)</f>
        <v>5</v>
      </c>
      <c r="T389" s="2">
        <f>VLOOKUP($F389,Experiment!$A$2:$U$90,MATCH(Results!T$1,Experiment!$A$1:$U$1,0),FALSE)</f>
        <v>3025</v>
      </c>
      <c r="U389" s="2">
        <f>VLOOKUP($F389,Experiment!$A$2:$U$90,MATCH(Results!U$1,Experiment!$A$1:$U$1,0),FALSE)</f>
        <v>55</v>
      </c>
      <c r="V389" s="2">
        <f>VLOOKUP($F389,Experiment!$A$2:$U$90,MATCH(Results!V$1,Experiment!$A$1:$U$1,0),FALSE)</f>
        <v>4</v>
      </c>
      <c r="W389" s="3">
        <f>VLOOKUP($F389,Experiment!$A$2:$U$90,MATCH(Results!W$1,Experiment!$A$1:$U$1,0),FALSE)</f>
        <v>0.25</v>
      </c>
      <c r="X389" s="3">
        <f>VLOOKUP($F389,Experiment!$A$2:$U$90,MATCH(Results!X$1,Experiment!$A$1:$U$1,0),FALSE)</f>
        <v>0.75</v>
      </c>
      <c r="Y389" s="2">
        <f>VLOOKUP($F389,Experiment!$A$2:$U$90,MATCH(Results!Y$1,Experiment!$A$1:$U$1,0),FALSE)</f>
        <v>2</v>
      </c>
      <c r="Z389" s="3">
        <f>VLOOKUP($F389,Experiment!$A$2:$U$90,MATCH(Results!Z$1,Experiment!$A$1:$U$1,0),FALSE)</f>
        <v>0.5</v>
      </c>
      <c r="AA389" s="3">
        <f>VLOOKUP($F389,Experiment!$A$2:$U$90,MATCH(Results!AA$1,Experiment!$A$1:$U$1,0),FALSE)</f>
        <v>0.25</v>
      </c>
      <c r="AB389" s="3">
        <f>VLOOKUP($F389,Experiment!$A$2:$U$90,MATCH(Results!AB$1,Experiment!$A$1:$U$1,0),FALSE)</f>
        <v>0.625</v>
      </c>
      <c r="AC389" s="3">
        <f>VLOOKUP($F389,Experiment!$A$2:$U$90,MATCH(Results!AC$1,Experiment!$A$1:$U$1,0),FALSE)</f>
        <v>0.375</v>
      </c>
      <c r="AD389" s="2">
        <f>VLOOKUP($F389,Experiment!$A$2:$U$90,MATCH(Results!AD$1,Experiment!$A$1:$U$1,0),FALSE)</f>
        <v>-8.75</v>
      </c>
      <c r="AE389" s="2">
        <f>VLOOKUP($F389,Experiment!$A$2:$U$90,MATCH(Results!AE$1,Experiment!$A$1:$U$1,0),FALSE)</f>
        <v>2835.9375</v>
      </c>
      <c r="AF389" s="2">
        <f>VLOOKUP($F389,Experiment!$A$2:$U$90,MATCH(Results!AF$1,Experiment!$A$1:$U$1,0),FALSE)</f>
        <v>53.253521010351982</v>
      </c>
      <c r="AG389" s="3">
        <f>VLOOKUP($F389,Experiment!$A$2:$W$90,MATCH(Results!AG$1,Experiment!$A$1:$W$1,0),FALSE)</f>
        <v>0.82730419370997643</v>
      </c>
      <c r="AH389" s="3">
        <f>VLOOKUP($F389,Experiment!$A$2:$W$90,MATCH(Results!AH$1,Experiment!$A$1:$W$1,0),FALSE)</f>
        <v>0.38648875795104182</v>
      </c>
      <c r="AI389" s="3">
        <f>VLOOKUP($F389,Experiment!$A$2:$X$90,MATCH(Results!AI$1,Experiment!$A$1:$X$1,0),FALSE)</f>
        <v>0.61351124204895813</v>
      </c>
      <c r="AJ389" s="2">
        <f>Table1[[#This Row],[Gain]]^Table1[[#This Row],[θ]]</f>
        <v>60</v>
      </c>
      <c r="AK389" s="2">
        <f>-Table1[[#This Row],[λ]]*-Table1[[#This Row],[Loss]]^Table1[[#This Row],[θ]]</f>
        <v>100</v>
      </c>
      <c r="AL389" s="2">
        <f>Table1[[#This Row],[v_n_w_g]]-Table1[[#This Row],[v_n_w_l]]</f>
        <v>-40</v>
      </c>
      <c r="AM389" s="2">
        <f>IF(Table1[[#This Row],[diff_v]]&gt;=1,1,0)</f>
        <v>0</v>
      </c>
    </row>
    <row r="390" spans="1:39" hidden="1" x14ac:dyDescent="0.3">
      <c r="A390">
        <v>58</v>
      </c>
      <c r="B390" t="s">
        <v>44</v>
      </c>
      <c r="C390" s="22">
        <f>VLOOKUP(Table1[[#This Row],[Subject]],'Subject Profile'!$A$2:$E$8,4,FALSE)</f>
        <v>1</v>
      </c>
      <c r="D390" s="22">
        <f>VLOOKUP(Table1[[#This Row],[Subject]],'Subject Profile'!$A$2:$E$8,5,FALSE)</f>
        <v>-2</v>
      </c>
      <c r="E390" t="s">
        <v>109</v>
      </c>
      <c r="F390" t="s">
        <v>55</v>
      </c>
      <c r="G390" t="s">
        <v>56</v>
      </c>
      <c r="H390">
        <f>IF(Table1[[#This Row],[decision]]="accept",1,0)</f>
        <v>0</v>
      </c>
      <c r="I390">
        <v>0</v>
      </c>
      <c r="J390">
        <v>600</v>
      </c>
      <c r="K390">
        <v>1664340269</v>
      </c>
      <c r="L390">
        <v>13</v>
      </c>
      <c r="M390" t="str">
        <f>VLOOKUP($F390,Experiment!$A$2:$U$90,MATCH(Results!M$1,Experiment!$A$1:$U$1,0)+1,FALSE)</f>
        <v>R</v>
      </c>
      <c r="N390">
        <f>IF(Table1[[#This Row],[Impact]]="I",0,1)</f>
        <v>1</v>
      </c>
      <c r="O390" s="2">
        <f>VLOOKUP($F390,Experiment!$A$2:$U$90,MATCH(Results!O$1,Experiment!$A$1:$U$1,0),FALSE)</f>
        <v>0</v>
      </c>
      <c r="P390" s="3">
        <f>VLOOKUP($F390,Experiment!$A$2:$U$90,MATCH(Results!P$1,Experiment!$A$1:$U$1,0),FALSE)</f>
        <v>0</v>
      </c>
      <c r="Q390" s="2">
        <f>VLOOKUP($F390,Experiment!$A$2:$U$90,MATCH(Results!Q$1,Experiment!$A$1:$U$1,0),FALSE)</f>
        <v>0</v>
      </c>
      <c r="R390" s="3">
        <f>VLOOKUP($F390,Experiment!$A$2:$U$90,MATCH(Results!R$1,Experiment!$A$1:$U$1,0),FALSE)</f>
        <v>0</v>
      </c>
      <c r="S390" s="2">
        <f>VLOOKUP($F390,Experiment!$A$2:$U$90,MATCH(Results!S$1,Experiment!$A$1:$U$1,0),FALSE)</f>
        <v>0</v>
      </c>
      <c r="T390" s="2">
        <f>VLOOKUP($F390,Experiment!$A$2:$U$90,MATCH(Results!T$1,Experiment!$A$1:$U$1,0),FALSE)</f>
        <v>0</v>
      </c>
      <c r="U390" s="2">
        <f>VLOOKUP($F390,Experiment!$A$2:$U$90,MATCH(Results!U$1,Experiment!$A$1:$U$1,0),FALSE)</f>
        <v>0</v>
      </c>
      <c r="V390" s="2">
        <f>VLOOKUP($F390,Experiment!$A$2:$U$90,MATCH(Results!V$1,Experiment!$A$1:$U$1,0),FALSE)</f>
        <v>0</v>
      </c>
      <c r="W390" s="3">
        <f>VLOOKUP($F390,Experiment!$A$2:$U$90,MATCH(Results!W$1,Experiment!$A$1:$U$1,0),FALSE)</f>
        <v>0</v>
      </c>
      <c r="X390" s="3">
        <f>VLOOKUP($F390,Experiment!$A$2:$U$90,MATCH(Results!X$1,Experiment!$A$1:$U$1,0),FALSE)</f>
        <v>0</v>
      </c>
      <c r="Y390" s="2">
        <f>VLOOKUP($F390,Experiment!$A$2:$U$90,MATCH(Results!Y$1,Experiment!$A$1:$U$1,0),FALSE)</f>
        <v>0</v>
      </c>
      <c r="Z390" s="3">
        <f>VLOOKUP($F390,Experiment!$A$2:$U$90,MATCH(Results!Z$1,Experiment!$A$1:$U$1,0),FALSE)</f>
        <v>0</v>
      </c>
      <c r="AA390" s="3">
        <f>VLOOKUP($F390,Experiment!$A$2:$U$90,MATCH(Results!AA$1,Experiment!$A$1:$U$1,0),FALSE)</f>
        <v>0</v>
      </c>
      <c r="AB390" s="3">
        <f>VLOOKUP($F390,Experiment!$A$2:$U$90,MATCH(Results!AB$1,Experiment!$A$1:$U$1,0),FALSE)</f>
        <v>0</v>
      </c>
      <c r="AC390" s="3">
        <f>VLOOKUP($F390,Experiment!$A$2:$U$90,MATCH(Results!AC$1,Experiment!$A$1:$U$1,0),FALSE)</f>
        <v>0</v>
      </c>
      <c r="AD390" s="2">
        <f>VLOOKUP($F390,Experiment!$A$2:$U$90,MATCH(Results!AD$1,Experiment!$A$1:$U$1,0),FALSE)</f>
        <v>0</v>
      </c>
      <c r="AE390" s="2">
        <f>VLOOKUP($F390,Experiment!$A$2:$U$90,MATCH(Results!AE$1,Experiment!$A$1:$U$1,0),FALSE)</f>
        <v>0</v>
      </c>
      <c r="AF390" s="2">
        <f>VLOOKUP($F390,Experiment!$A$2:$U$90,MATCH(Results!AF$1,Experiment!$A$1:$U$1,0),FALSE)</f>
        <v>0</v>
      </c>
      <c r="AG390" s="2"/>
      <c r="AH390" s="3">
        <f>VLOOKUP($F390,Experiment!$A$2:$W$90,MATCH(Results!AH$1,Experiment!$A$1:$W$1,0),FALSE)</f>
        <v>0</v>
      </c>
      <c r="AI390" s="2">
        <f>VLOOKUP($F390,Experiment!$A$2:$X$90,MATCH(Results!AI$1,Experiment!$A$1:$X$1,0),FALSE)</f>
        <v>0</v>
      </c>
      <c r="AJ390" s="2">
        <f>Table1[[#This Row],[Gain]]^Table1[[#This Row],[θ]]</f>
        <v>0</v>
      </c>
      <c r="AK390" s="2">
        <f>-Table1[[#This Row],[λ]]*-Table1[[#This Row],[Loss]]^Table1[[#This Row],[θ]]</f>
        <v>0</v>
      </c>
      <c r="AL390" s="2">
        <f>Table1[[#This Row],[v_n_w_g]]-Table1[[#This Row],[v_n_w_l]]</f>
        <v>0</v>
      </c>
      <c r="AM390" s="2">
        <f>IF(Table1[[#This Row],[diff_v]]&gt;=1,1,0)</f>
        <v>0</v>
      </c>
    </row>
    <row r="391" spans="1:39" hidden="1" x14ac:dyDescent="0.3">
      <c r="A391">
        <v>59</v>
      </c>
      <c r="B391" t="s">
        <v>44</v>
      </c>
      <c r="C391" s="22">
        <f>VLOOKUP(Table1[[#This Row],[Subject]],'Subject Profile'!$A$2:$E$8,4,FALSE)</f>
        <v>1</v>
      </c>
      <c r="D391" s="22">
        <f>VLOOKUP(Table1[[#This Row],[Subject]],'Subject Profile'!$A$2:$E$8,5,FALSE)</f>
        <v>-2</v>
      </c>
      <c r="E391" t="s">
        <v>109</v>
      </c>
      <c r="F391" t="s">
        <v>72</v>
      </c>
      <c r="G391" t="s">
        <v>5</v>
      </c>
      <c r="H391">
        <f>IF(Table1[[#This Row],[decision]]="accept",1,0)</f>
        <v>0</v>
      </c>
      <c r="I391">
        <v>0</v>
      </c>
      <c r="J391">
        <v>600</v>
      </c>
      <c r="K391">
        <v>1664340280</v>
      </c>
      <c r="L391">
        <v>11</v>
      </c>
      <c r="M391" t="str">
        <f>VLOOKUP($F391,Experiment!$A$2:$U$90,MATCH(Results!M$1,Experiment!$A$1:$U$1,0)+1,FALSE)</f>
        <v>G</v>
      </c>
      <c r="N391">
        <f>IF(Table1[[#This Row],[Impact]]="I",0,1)</f>
        <v>1</v>
      </c>
      <c r="O391" s="2">
        <f>VLOOKUP($F391,Experiment!$A$2:$U$90,MATCH(Results!O$1,Experiment!$A$1:$U$1,0),FALSE)</f>
        <v>-90</v>
      </c>
      <c r="P391" s="3">
        <f>VLOOKUP($F391,Experiment!$A$2:$U$90,MATCH(Results!P$1,Experiment!$A$1:$U$1,0),FALSE)</f>
        <v>0.5</v>
      </c>
      <c r="Q391" s="2">
        <f>VLOOKUP($F391,Experiment!$A$2:$U$90,MATCH(Results!Q$1,Experiment!$A$1:$U$1,0),FALSE)</f>
        <v>90</v>
      </c>
      <c r="R391" s="3">
        <f>VLOOKUP($F391,Experiment!$A$2:$U$90,MATCH(Results!R$1,Experiment!$A$1:$U$1,0),FALSE)</f>
        <v>0.5</v>
      </c>
      <c r="S391" s="2">
        <f>VLOOKUP($F391,Experiment!$A$2:$U$90,MATCH(Results!S$1,Experiment!$A$1:$U$1,0),FALSE)</f>
        <v>0</v>
      </c>
      <c r="T391" s="2">
        <f>VLOOKUP($F391,Experiment!$A$2:$U$90,MATCH(Results!T$1,Experiment!$A$1:$U$1,0),FALSE)</f>
        <v>8100</v>
      </c>
      <c r="U391" s="2">
        <f>VLOOKUP($F391,Experiment!$A$2:$U$90,MATCH(Results!U$1,Experiment!$A$1:$U$1,0),FALSE)</f>
        <v>90</v>
      </c>
      <c r="V391" s="2">
        <f>VLOOKUP($F391,Experiment!$A$2:$U$90,MATCH(Results!V$1,Experiment!$A$1:$U$1,0),FALSE)</f>
        <v>4</v>
      </c>
      <c r="W391" s="3">
        <f>VLOOKUP($F391,Experiment!$A$2:$U$90,MATCH(Results!W$1,Experiment!$A$1:$U$1,0),FALSE)</f>
        <v>0.25</v>
      </c>
      <c r="X391" s="3">
        <f>VLOOKUP($F391,Experiment!$A$2:$U$90,MATCH(Results!X$1,Experiment!$A$1:$U$1,0),FALSE)</f>
        <v>0.75</v>
      </c>
      <c r="Y391" s="2">
        <f>VLOOKUP($F391,Experiment!$A$2:$U$90,MATCH(Results!Y$1,Experiment!$A$1:$U$1,0),FALSE)</f>
        <v>1</v>
      </c>
      <c r="Z391" s="3">
        <f>VLOOKUP($F391,Experiment!$A$2:$U$90,MATCH(Results!Z$1,Experiment!$A$1:$U$1,0),FALSE)</f>
        <v>0.25</v>
      </c>
      <c r="AA391" s="3">
        <f>VLOOKUP($F391,Experiment!$A$2:$U$90,MATCH(Results!AA$1,Experiment!$A$1:$U$1,0),FALSE)</f>
        <v>0.5</v>
      </c>
      <c r="AB391" s="3">
        <f>VLOOKUP($F391,Experiment!$A$2:$U$90,MATCH(Results!AB$1,Experiment!$A$1:$U$1,0),FALSE)</f>
        <v>0.375</v>
      </c>
      <c r="AC391" s="3">
        <f>VLOOKUP($F391,Experiment!$A$2:$U$90,MATCH(Results!AC$1,Experiment!$A$1:$U$1,0),FALSE)</f>
        <v>0.625</v>
      </c>
      <c r="AD391" s="2">
        <f>VLOOKUP($F391,Experiment!$A$2:$U$90,MATCH(Results!AD$1,Experiment!$A$1:$U$1,0),FALSE)</f>
        <v>22.5</v>
      </c>
      <c r="AE391" s="2">
        <f>VLOOKUP($F391,Experiment!$A$2:$U$90,MATCH(Results!AE$1,Experiment!$A$1:$U$1,0),FALSE)</f>
        <v>7593.75</v>
      </c>
      <c r="AF391" s="2">
        <f>VLOOKUP($F391,Experiment!$A$2:$U$90,MATCH(Results!AF$1,Experiment!$A$1:$U$1,0),FALSE)</f>
        <v>87.142125289666879</v>
      </c>
      <c r="AG391" s="3">
        <f>VLOOKUP($F391,Experiment!$A$2:$W$90,MATCH(Results!AG$1,Experiment!$A$1:$W$1,0),FALSE)</f>
        <v>1</v>
      </c>
      <c r="AH391" s="3">
        <f>VLOOKUP($F391,Experiment!$A$2:$W$90,MATCH(Results!AH$1,Experiment!$A$1:$W$1,0),FALSE)</f>
        <v>0.625</v>
      </c>
      <c r="AI391" s="3">
        <f>VLOOKUP($F391,Experiment!$A$2:$X$90,MATCH(Results!AI$1,Experiment!$A$1:$X$1,0),FALSE)</f>
        <v>0.375</v>
      </c>
      <c r="AJ391" s="2">
        <f>Table1[[#This Row],[Gain]]^Table1[[#This Row],[θ]]</f>
        <v>90</v>
      </c>
      <c r="AK391" s="2">
        <f>-Table1[[#This Row],[λ]]*-Table1[[#This Row],[Loss]]^Table1[[#This Row],[θ]]</f>
        <v>180</v>
      </c>
      <c r="AL391" s="2">
        <f>Table1[[#This Row],[v_n_w_g]]-Table1[[#This Row],[v_n_w_l]]</f>
        <v>-90</v>
      </c>
      <c r="AM391" s="2">
        <f>IF(Table1[[#This Row],[diff_v]]&gt;=1,1,0)</f>
        <v>0</v>
      </c>
    </row>
    <row r="392" spans="1:39" hidden="1" x14ac:dyDescent="0.3">
      <c r="A392">
        <v>60</v>
      </c>
      <c r="B392" t="s">
        <v>44</v>
      </c>
      <c r="C392" s="22">
        <f>VLOOKUP(Table1[[#This Row],[Subject]],'Subject Profile'!$A$2:$E$8,4,FALSE)</f>
        <v>1</v>
      </c>
      <c r="D392" s="22">
        <f>VLOOKUP(Table1[[#This Row],[Subject]],'Subject Profile'!$A$2:$E$8,5,FALSE)</f>
        <v>-2</v>
      </c>
      <c r="E392" t="s">
        <v>109</v>
      </c>
      <c r="F392" t="s">
        <v>87</v>
      </c>
      <c r="G392" t="s">
        <v>5</v>
      </c>
      <c r="H392">
        <f>IF(Table1[[#This Row],[decision]]="accept",1,0)</f>
        <v>0</v>
      </c>
      <c r="I392">
        <v>0</v>
      </c>
      <c r="J392">
        <v>600</v>
      </c>
      <c r="K392">
        <v>1664340289</v>
      </c>
      <c r="L392">
        <v>9</v>
      </c>
      <c r="M392" t="str">
        <f>VLOOKUP($F392,Experiment!$A$2:$U$90,MATCH(Results!M$1,Experiment!$A$1:$U$1,0)+1,FALSE)</f>
        <v>G</v>
      </c>
      <c r="N392">
        <f>IF(Table1[[#This Row],[Impact]]="I",0,1)</f>
        <v>1</v>
      </c>
      <c r="O392" s="2">
        <f>VLOOKUP($F392,Experiment!$A$2:$U$90,MATCH(Results!O$1,Experiment!$A$1:$U$1,0),FALSE)</f>
        <v>-90</v>
      </c>
      <c r="P392" s="3">
        <f>VLOOKUP($F392,Experiment!$A$2:$U$90,MATCH(Results!P$1,Experiment!$A$1:$U$1,0),FALSE)</f>
        <v>0.5</v>
      </c>
      <c r="Q392" s="2">
        <f>VLOOKUP($F392,Experiment!$A$2:$U$90,MATCH(Results!Q$1,Experiment!$A$1:$U$1,0),FALSE)</f>
        <v>90</v>
      </c>
      <c r="R392" s="3">
        <f>VLOOKUP($F392,Experiment!$A$2:$U$90,MATCH(Results!R$1,Experiment!$A$1:$U$1,0),FALSE)</f>
        <v>0.5</v>
      </c>
      <c r="S392" s="2">
        <f>VLOOKUP($F392,Experiment!$A$2:$U$90,MATCH(Results!S$1,Experiment!$A$1:$U$1,0),FALSE)</f>
        <v>0</v>
      </c>
      <c r="T392" s="2">
        <f>VLOOKUP($F392,Experiment!$A$2:$U$90,MATCH(Results!T$1,Experiment!$A$1:$U$1,0),FALSE)</f>
        <v>8100</v>
      </c>
      <c r="U392" s="2">
        <f>VLOOKUP($F392,Experiment!$A$2:$U$90,MATCH(Results!U$1,Experiment!$A$1:$U$1,0),FALSE)</f>
        <v>90</v>
      </c>
      <c r="V392" s="2">
        <f>VLOOKUP($F392,Experiment!$A$2:$U$90,MATCH(Results!V$1,Experiment!$A$1:$U$1,0),FALSE)</f>
        <v>2</v>
      </c>
      <c r="W392" s="3">
        <f>VLOOKUP($F392,Experiment!$A$2:$U$90,MATCH(Results!W$1,Experiment!$A$1:$U$1,0),FALSE)</f>
        <v>0.25</v>
      </c>
      <c r="X392" s="3">
        <f>VLOOKUP($F392,Experiment!$A$2:$U$90,MATCH(Results!X$1,Experiment!$A$1:$U$1,0),FALSE)</f>
        <v>0.75</v>
      </c>
      <c r="Y392" s="2">
        <f>VLOOKUP($F392,Experiment!$A$2:$U$90,MATCH(Results!Y$1,Experiment!$A$1:$U$1,0),FALSE)</f>
        <v>2</v>
      </c>
      <c r="Z392" s="3">
        <f>VLOOKUP($F392,Experiment!$A$2:$U$90,MATCH(Results!Z$1,Experiment!$A$1:$U$1,0),FALSE)</f>
        <v>0.5</v>
      </c>
      <c r="AA392" s="3">
        <f>VLOOKUP($F392,Experiment!$A$2:$U$90,MATCH(Results!AA$1,Experiment!$A$1:$U$1,0),FALSE)</f>
        <v>0.25</v>
      </c>
      <c r="AB392" s="3">
        <f>VLOOKUP($F392,Experiment!$A$2:$U$90,MATCH(Results!AB$1,Experiment!$A$1:$U$1,0),FALSE)</f>
        <v>0.625</v>
      </c>
      <c r="AC392" s="3">
        <f>VLOOKUP($F392,Experiment!$A$2:$U$90,MATCH(Results!AC$1,Experiment!$A$1:$U$1,0),FALSE)</f>
        <v>0.375</v>
      </c>
      <c r="AD392" s="2">
        <f>VLOOKUP($F392,Experiment!$A$2:$U$90,MATCH(Results!AD$1,Experiment!$A$1:$U$1,0),FALSE)</f>
        <v>-22.5</v>
      </c>
      <c r="AE392" s="2">
        <f>VLOOKUP($F392,Experiment!$A$2:$U$90,MATCH(Results!AE$1,Experiment!$A$1:$U$1,0),FALSE)</f>
        <v>7593.75</v>
      </c>
      <c r="AF392" s="2">
        <f>VLOOKUP($F392,Experiment!$A$2:$U$90,MATCH(Results!AF$1,Experiment!$A$1:$U$1,0),FALSE)</f>
        <v>87.142125289666879</v>
      </c>
      <c r="AG392" s="3">
        <f>VLOOKUP($F392,Experiment!$A$2:$W$90,MATCH(Results!AG$1,Experiment!$A$1:$W$1,0),FALSE)</f>
        <v>0.82730419370997643</v>
      </c>
      <c r="AH392" s="3">
        <f>VLOOKUP($F392,Experiment!$A$2:$W$90,MATCH(Results!AH$1,Experiment!$A$1:$W$1,0),FALSE)</f>
        <v>0.38648875795104182</v>
      </c>
      <c r="AI392" s="3">
        <f>VLOOKUP($F392,Experiment!$A$2:$X$90,MATCH(Results!AI$1,Experiment!$A$1:$X$1,0),FALSE)</f>
        <v>0.61351124204895813</v>
      </c>
      <c r="AJ392" s="2">
        <f>Table1[[#This Row],[Gain]]^Table1[[#This Row],[θ]]</f>
        <v>90</v>
      </c>
      <c r="AK392" s="2">
        <f>-Table1[[#This Row],[λ]]*-Table1[[#This Row],[Loss]]^Table1[[#This Row],[θ]]</f>
        <v>180</v>
      </c>
      <c r="AL392" s="2">
        <f>Table1[[#This Row],[v_n_w_g]]-Table1[[#This Row],[v_n_w_l]]</f>
        <v>-90</v>
      </c>
      <c r="AM392" s="2">
        <f>IF(Table1[[#This Row],[diff_v]]&gt;=1,1,0)</f>
        <v>0</v>
      </c>
    </row>
    <row r="393" spans="1:39" hidden="1" x14ac:dyDescent="0.3">
      <c r="A393">
        <v>61</v>
      </c>
      <c r="B393" t="s">
        <v>44</v>
      </c>
      <c r="C393" s="22">
        <f>VLOOKUP(Table1[[#This Row],[Subject]],'Subject Profile'!$A$2:$E$8,4,FALSE)</f>
        <v>1</v>
      </c>
      <c r="D393" s="22">
        <f>VLOOKUP(Table1[[#This Row],[Subject]],'Subject Profile'!$A$2:$E$8,5,FALSE)</f>
        <v>-2</v>
      </c>
      <c r="E393" t="s">
        <v>109</v>
      </c>
      <c r="F393" t="s">
        <v>81</v>
      </c>
      <c r="G393" t="s">
        <v>7</v>
      </c>
      <c r="H393">
        <f>IF(Table1[[#This Row],[decision]]="accept",1,0)</f>
        <v>1</v>
      </c>
      <c r="I393">
        <v>-50</v>
      </c>
      <c r="J393">
        <v>550</v>
      </c>
      <c r="K393">
        <v>1664340297</v>
      </c>
      <c r="L393">
        <v>8</v>
      </c>
      <c r="M393" t="str">
        <f>VLOOKUP($F393,Experiment!$A$2:$U$90,MATCH(Results!M$1,Experiment!$A$1:$U$1,0)+1,FALSE)</f>
        <v>G</v>
      </c>
      <c r="N393">
        <f>IF(Table1[[#This Row],[Impact]]="I",0,1)</f>
        <v>1</v>
      </c>
      <c r="O393" s="2">
        <f>VLOOKUP($F393,Experiment!$A$2:$U$90,MATCH(Results!O$1,Experiment!$A$1:$U$1,0),FALSE)</f>
        <v>-50</v>
      </c>
      <c r="P393" s="3">
        <f>VLOOKUP($F393,Experiment!$A$2:$U$90,MATCH(Results!P$1,Experiment!$A$1:$U$1,0),FALSE)</f>
        <v>0.5</v>
      </c>
      <c r="Q393" s="2">
        <f>VLOOKUP($F393,Experiment!$A$2:$U$90,MATCH(Results!Q$1,Experiment!$A$1:$U$1,0),FALSE)</f>
        <v>70</v>
      </c>
      <c r="R393" s="3">
        <f>VLOOKUP($F393,Experiment!$A$2:$U$90,MATCH(Results!R$1,Experiment!$A$1:$U$1,0),FALSE)</f>
        <v>0.5</v>
      </c>
      <c r="S393" s="2">
        <f>VLOOKUP($F393,Experiment!$A$2:$U$90,MATCH(Results!S$1,Experiment!$A$1:$U$1,0),FALSE)</f>
        <v>10</v>
      </c>
      <c r="T393" s="2">
        <f>VLOOKUP($F393,Experiment!$A$2:$U$90,MATCH(Results!T$1,Experiment!$A$1:$U$1,0),FALSE)</f>
        <v>3600</v>
      </c>
      <c r="U393" s="2">
        <f>VLOOKUP($F393,Experiment!$A$2:$U$90,MATCH(Results!U$1,Experiment!$A$1:$U$1,0),FALSE)</f>
        <v>60</v>
      </c>
      <c r="V393" s="2">
        <f>VLOOKUP($F393,Experiment!$A$2:$U$90,MATCH(Results!V$1,Experiment!$A$1:$U$1,0),FALSE)</f>
        <v>2</v>
      </c>
      <c r="W393" s="3">
        <f>VLOOKUP($F393,Experiment!$A$2:$U$90,MATCH(Results!W$1,Experiment!$A$1:$U$1,0),FALSE)</f>
        <v>0.25</v>
      </c>
      <c r="X393" s="3">
        <f>VLOOKUP($F393,Experiment!$A$2:$U$90,MATCH(Results!X$1,Experiment!$A$1:$U$1,0),FALSE)</f>
        <v>0.75</v>
      </c>
      <c r="Y393" s="2">
        <f>VLOOKUP($F393,Experiment!$A$2:$U$90,MATCH(Results!Y$1,Experiment!$A$1:$U$1,0),FALSE)</f>
        <v>1</v>
      </c>
      <c r="Z393" s="3">
        <f>VLOOKUP($F393,Experiment!$A$2:$U$90,MATCH(Results!Z$1,Experiment!$A$1:$U$1,0),FALSE)</f>
        <v>0.25</v>
      </c>
      <c r="AA393" s="3">
        <f>VLOOKUP($F393,Experiment!$A$2:$U$90,MATCH(Results!AA$1,Experiment!$A$1:$U$1,0),FALSE)</f>
        <v>0.5</v>
      </c>
      <c r="AB393" s="3">
        <f>VLOOKUP($F393,Experiment!$A$2:$U$90,MATCH(Results!AB$1,Experiment!$A$1:$U$1,0),FALSE)</f>
        <v>0.375</v>
      </c>
      <c r="AC393" s="3">
        <f>VLOOKUP($F393,Experiment!$A$2:$U$90,MATCH(Results!AC$1,Experiment!$A$1:$U$1,0),FALSE)</f>
        <v>0.625</v>
      </c>
      <c r="AD393" s="2">
        <f>VLOOKUP($F393,Experiment!$A$2:$U$90,MATCH(Results!AD$1,Experiment!$A$1:$U$1,0),FALSE)</f>
        <v>25</v>
      </c>
      <c r="AE393" s="2">
        <f>VLOOKUP($F393,Experiment!$A$2:$U$90,MATCH(Results!AE$1,Experiment!$A$1:$U$1,0),FALSE)</f>
        <v>3375</v>
      </c>
      <c r="AF393" s="2">
        <f>VLOOKUP($F393,Experiment!$A$2:$U$90,MATCH(Results!AF$1,Experiment!$A$1:$U$1,0),FALSE)</f>
        <v>58.094750193111253</v>
      </c>
      <c r="AG393" s="3">
        <f>VLOOKUP($F393,Experiment!$A$2:$W$90,MATCH(Results!AG$1,Experiment!$A$1:$W$1,0),FALSE)</f>
        <v>1</v>
      </c>
      <c r="AH393" s="3">
        <f>VLOOKUP($F393,Experiment!$A$2:$W$90,MATCH(Results!AH$1,Experiment!$A$1:$W$1,0),FALSE)</f>
        <v>0.625</v>
      </c>
      <c r="AI393" s="3">
        <f>VLOOKUP($F393,Experiment!$A$2:$X$90,MATCH(Results!AI$1,Experiment!$A$1:$X$1,0),FALSE)</f>
        <v>0.375</v>
      </c>
      <c r="AJ393" s="2">
        <f>Table1[[#This Row],[Gain]]^Table1[[#This Row],[θ]]</f>
        <v>70</v>
      </c>
      <c r="AK393" s="2">
        <f>-Table1[[#This Row],[λ]]*-Table1[[#This Row],[Loss]]^Table1[[#This Row],[θ]]</f>
        <v>100</v>
      </c>
      <c r="AL393" s="2">
        <f>Table1[[#This Row],[v_n_w_g]]-Table1[[#This Row],[v_n_w_l]]</f>
        <v>-30</v>
      </c>
      <c r="AM393" s="2">
        <f>IF(Table1[[#This Row],[diff_v]]&gt;=1,1,0)</f>
        <v>0</v>
      </c>
    </row>
    <row r="394" spans="1:39" hidden="1" x14ac:dyDescent="0.3">
      <c r="A394">
        <v>62</v>
      </c>
      <c r="B394" t="s">
        <v>44</v>
      </c>
      <c r="C394" s="22">
        <f>VLOOKUP(Table1[[#This Row],[Subject]],'Subject Profile'!$A$2:$E$8,4,FALSE)</f>
        <v>1</v>
      </c>
      <c r="D394" s="22">
        <f>VLOOKUP(Table1[[#This Row],[Subject]],'Subject Profile'!$A$2:$E$8,5,FALSE)</f>
        <v>-2</v>
      </c>
      <c r="E394" t="s">
        <v>109</v>
      </c>
      <c r="F394" t="s">
        <v>77</v>
      </c>
      <c r="G394" t="s">
        <v>5</v>
      </c>
      <c r="H394">
        <f>IF(Table1[[#This Row],[decision]]="accept",1,0)</f>
        <v>0</v>
      </c>
      <c r="I394">
        <v>0</v>
      </c>
      <c r="J394">
        <v>550</v>
      </c>
      <c r="K394">
        <v>1664340307</v>
      </c>
      <c r="L394">
        <v>10</v>
      </c>
      <c r="M394" t="str">
        <f>VLOOKUP($F394,Experiment!$A$2:$U$90,MATCH(Results!M$1,Experiment!$A$1:$U$1,0)+1,FALSE)</f>
        <v>G</v>
      </c>
      <c r="N394">
        <f>IF(Table1[[#This Row],[Impact]]="I",0,1)</f>
        <v>1</v>
      </c>
      <c r="O394" s="2">
        <f>VLOOKUP($F394,Experiment!$A$2:$U$90,MATCH(Results!O$1,Experiment!$A$1:$U$1,0),FALSE)</f>
        <v>-50</v>
      </c>
      <c r="P394" s="3">
        <f>VLOOKUP($F394,Experiment!$A$2:$U$90,MATCH(Results!P$1,Experiment!$A$1:$U$1,0),FALSE)</f>
        <v>0.5</v>
      </c>
      <c r="Q394" s="2">
        <f>VLOOKUP($F394,Experiment!$A$2:$U$90,MATCH(Results!Q$1,Experiment!$A$1:$U$1,0),FALSE)</f>
        <v>70</v>
      </c>
      <c r="R394" s="3">
        <f>VLOOKUP($F394,Experiment!$A$2:$U$90,MATCH(Results!R$1,Experiment!$A$1:$U$1,0),FALSE)</f>
        <v>0.5</v>
      </c>
      <c r="S394" s="2">
        <f>VLOOKUP($F394,Experiment!$A$2:$U$90,MATCH(Results!S$1,Experiment!$A$1:$U$1,0),FALSE)</f>
        <v>10</v>
      </c>
      <c r="T394" s="2">
        <f>VLOOKUP($F394,Experiment!$A$2:$U$90,MATCH(Results!T$1,Experiment!$A$1:$U$1,0),FALSE)</f>
        <v>3600</v>
      </c>
      <c r="U394" s="2">
        <f>VLOOKUP($F394,Experiment!$A$2:$U$90,MATCH(Results!U$1,Experiment!$A$1:$U$1,0),FALSE)</f>
        <v>60</v>
      </c>
      <c r="V394" s="2">
        <f>VLOOKUP($F394,Experiment!$A$2:$U$90,MATCH(Results!V$1,Experiment!$A$1:$U$1,0),FALSE)</f>
        <v>4</v>
      </c>
      <c r="W394" s="3">
        <f>VLOOKUP($F394,Experiment!$A$2:$U$90,MATCH(Results!W$1,Experiment!$A$1:$U$1,0),FALSE)</f>
        <v>0.25</v>
      </c>
      <c r="X394" s="3">
        <f>VLOOKUP($F394,Experiment!$A$2:$U$90,MATCH(Results!X$1,Experiment!$A$1:$U$1,0),FALSE)</f>
        <v>0.75</v>
      </c>
      <c r="Y394" s="2">
        <f>VLOOKUP($F394,Experiment!$A$2:$U$90,MATCH(Results!Y$1,Experiment!$A$1:$U$1,0),FALSE)</f>
        <v>2</v>
      </c>
      <c r="Z394" s="3">
        <f>VLOOKUP($F394,Experiment!$A$2:$U$90,MATCH(Results!Z$1,Experiment!$A$1:$U$1,0),FALSE)</f>
        <v>0.5</v>
      </c>
      <c r="AA394" s="3">
        <f>VLOOKUP($F394,Experiment!$A$2:$U$90,MATCH(Results!AA$1,Experiment!$A$1:$U$1,0),FALSE)</f>
        <v>0.25</v>
      </c>
      <c r="AB394" s="3">
        <f>VLOOKUP($F394,Experiment!$A$2:$U$90,MATCH(Results!AB$1,Experiment!$A$1:$U$1,0),FALSE)</f>
        <v>0.625</v>
      </c>
      <c r="AC394" s="3">
        <f>VLOOKUP($F394,Experiment!$A$2:$U$90,MATCH(Results!AC$1,Experiment!$A$1:$U$1,0),FALSE)</f>
        <v>0.375</v>
      </c>
      <c r="AD394" s="2">
        <f>VLOOKUP($F394,Experiment!$A$2:$U$90,MATCH(Results!AD$1,Experiment!$A$1:$U$1,0),FALSE)</f>
        <v>-5</v>
      </c>
      <c r="AE394" s="2">
        <f>VLOOKUP($F394,Experiment!$A$2:$U$90,MATCH(Results!AE$1,Experiment!$A$1:$U$1,0),FALSE)</f>
        <v>3375</v>
      </c>
      <c r="AF394" s="2">
        <f>VLOOKUP($F394,Experiment!$A$2:$U$90,MATCH(Results!AF$1,Experiment!$A$1:$U$1,0),FALSE)</f>
        <v>58.094750193111253</v>
      </c>
      <c r="AG394" s="3">
        <f>VLOOKUP($F394,Experiment!$A$2:$W$90,MATCH(Results!AG$1,Experiment!$A$1:$W$1,0),FALSE)</f>
        <v>0.82730419370997643</v>
      </c>
      <c r="AH394" s="3">
        <f>VLOOKUP($F394,Experiment!$A$2:$W$90,MATCH(Results!AH$1,Experiment!$A$1:$W$1,0),FALSE)</f>
        <v>0.38648875795104182</v>
      </c>
      <c r="AI394" s="3">
        <f>VLOOKUP($F394,Experiment!$A$2:$X$90,MATCH(Results!AI$1,Experiment!$A$1:$X$1,0),FALSE)</f>
        <v>0.61351124204895813</v>
      </c>
      <c r="AJ394" s="2">
        <f>Table1[[#This Row],[Gain]]^Table1[[#This Row],[θ]]</f>
        <v>70</v>
      </c>
      <c r="AK394" s="2">
        <f>-Table1[[#This Row],[λ]]*-Table1[[#This Row],[Loss]]^Table1[[#This Row],[θ]]</f>
        <v>100</v>
      </c>
      <c r="AL394" s="2">
        <f>Table1[[#This Row],[v_n_w_g]]-Table1[[#This Row],[v_n_w_l]]</f>
        <v>-30</v>
      </c>
      <c r="AM394" s="2">
        <f>IF(Table1[[#This Row],[diff_v]]&gt;=1,1,0)</f>
        <v>0</v>
      </c>
    </row>
    <row r="395" spans="1:39" hidden="1" x14ac:dyDescent="0.3">
      <c r="A395">
        <v>63</v>
      </c>
      <c r="B395" t="s">
        <v>44</v>
      </c>
      <c r="C395" s="22">
        <f>VLOOKUP(Table1[[#This Row],[Subject]],'Subject Profile'!$A$2:$E$8,4,FALSE)</f>
        <v>1</v>
      </c>
      <c r="D395" s="22">
        <f>VLOOKUP(Table1[[#This Row],[Subject]],'Subject Profile'!$A$2:$E$8,5,FALSE)</f>
        <v>-2</v>
      </c>
      <c r="E395" t="s">
        <v>109</v>
      </c>
      <c r="F395" t="s">
        <v>50</v>
      </c>
      <c r="G395" t="s">
        <v>7</v>
      </c>
      <c r="H395">
        <f>IF(Table1[[#This Row],[decision]]="accept",1,0)</f>
        <v>1</v>
      </c>
      <c r="I395">
        <v>-90</v>
      </c>
      <c r="J395">
        <v>460</v>
      </c>
      <c r="K395">
        <v>1664340316</v>
      </c>
      <c r="L395">
        <v>9</v>
      </c>
      <c r="M395" t="str">
        <f>VLOOKUP($F395,Experiment!$A$2:$U$90,MATCH(Results!M$1,Experiment!$A$1:$U$1,0)+1,FALSE)</f>
        <v>I</v>
      </c>
      <c r="N395">
        <f>IF(Table1[[#This Row],[Impact]]="I",0,1)</f>
        <v>0</v>
      </c>
      <c r="O395" s="2">
        <f>VLOOKUP($F395,Experiment!$A$2:$U$90,MATCH(Results!O$1,Experiment!$A$1:$U$1,0),FALSE)</f>
        <v>-90</v>
      </c>
      <c r="P395" s="3">
        <f>VLOOKUP($F395,Experiment!$A$2:$U$90,MATCH(Results!P$1,Experiment!$A$1:$U$1,0),FALSE)</f>
        <v>0.5</v>
      </c>
      <c r="Q395" s="2">
        <f>VLOOKUP($F395,Experiment!$A$2:$U$90,MATCH(Results!Q$1,Experiment!$A$1:$U$1,0),FALSE)</f>
        <v>180</v>
      </c>
      <c r="R395" s="3">
        <f>VLOOKUP($F395,Experiment!$A$2:$U$90,MATCH(Results!R$1,Experiment!$A$1:$U$1,0),FALSE)</f>
        <v>0.5</v>
      </c>
      <c r="S395" s="2">
        <f>VLOOKUP($F395,Experiment!$A$2:$U$90,MATCH(Results!S$1,Experiment!$A$1:$U$1,0),FALSE)</f>
        <v>45</v>
      </c>
      <c r="T395" s="2">
        <f>VLOOKUP($F395,Experiment!$A$2:$U$90,MATCH(Results!T$1,Experiment!$A$1:$U$1,0),FALSE)</f>
        <v>18225</v>
      </c>
      <c r="U395" s="2">
        <f>VLOOKUP($F395,Experiment!$A$2:$U$90,MATCH(Results!U$1,Experiment!$A$1:$U$1,0),FALSE)</f>
        <v>135</v>
      </c>
      <c r="V395" s="2">
        <f>VLOOKUP($F395,Experiment!$A$2:$U$90,MATCH(Results!V$1,Experiment!$A$1:$U$1,0),FALSE)</f>
        <v>4</v>
      </c>
      <c r="W395" s="3">
        <f>VLOOKUP($F395,Experiment!$A$2:$U$90,MATCH(Results!W$1,Experiment!$A$1:$U$1,0),FALSE)</f>
        <v>0.75</v>
      </c>
      <c r="X395" s="3">
        <f>VLOOKUP($F395,Experiment!$A$2:$U$90,MATCH(Results!X$1,Experiment!$A$1:$U$1,0),FALSE)</f>
        <v>0.25</v>
      </c>
      <c r="Y395" s="2">
        <f>VLOOKUP($F395,Experiment!$A$2:$U$90,MATCH(Results!Y$1,Experiment!$A$1:$U$1,0),FALSE)</f>
        <v>2</v>
      </c>
      <c r="Z395" s="3">
        <f>VLOOKUP($F395,Experiment!$A$2:$U$90,MATCH(Results!Z$1,Experiment!$A$1:$U$1,0),FALSE)</f>
        <v>0.05</v>
      </c>
      <c r="AA395" s="3">
        <f>VLOOKUP($F395,Experiment!$A$2:$U$90,MATCH(Results!AA$1,Experiment!$A$1:$U$1,0),FALSE)</f>
        <v>0.2</v>
      </c>
      <c r="AB395" s="3">
        <f>VLOOKUP($F395,Experiment!$A$2:$U$90,MATCH(Results!AB$1,Experiment!$A$1:$U$1,0),FALSE)</f>
        <v>0.42499999999999999</v>
      </c>
      <c r="AC395" s="3">
        <f>VLOOKUP($F395,Experiment!$A$2:$U$90,MATCH(Results!AC$1,Experiment!$A$1:$U$1,0),FALSE)</f>
        <v>0.57499999999999996</v>
      </c>
      <c r="AD395" s="2">
        <f>VLOOKUP($F395,Experiment!$A$2:$U$90,MATCH(Results!AD$1,Experiment!$A$1:$U$1,0),FALSE)</f>
        <v>65.249999999999986</v>
      </c>
      <c r="AE395" s="2">
        <f>VLOOKUP($F395,Experiment!$A$2:$U$90,MATCH(Results!AE$1,Experiment!$A$1:$U$1,0),FALSE)</f>
        <v>17814.9375</v>
      </c>
      <c r="AF395" s="2">
        <f>VLOOKUP($F395,Experiment!$A$2:$U$90,MATCH(Results!AF$1,Experiment!$A$1:$U$1,0),FALSE)</f>
        <v>133.47260954967501</v>
      </c>
      <c r="AG395" s="3">
        <f>VLOOKUP($F395,Experiment!$A$2:$W$90,MATCH(Results!AG$1,Experiment!$A$1:$W$1,0),FALSE)</f>
        <v>1</v>
      </c>
      <c r="AH395" s="3">
        <f>VLOOKUP($F395,Experiment!$A$2:$W$90,MATCH(Results!AH$1,Experiment!$A$1:$W$1,0),FALSE)</f>
        <v>0.57499999999999996</v>
      </c>
      <c r="AI395" s="3">
        <f>VLOOKUP($F395,Experiment!$A$2:$X$90,MATCH(Results!AI$1,Experiment!$A$1:$X$1,0),FALSE)</f>
        <v>0.42500000000000004</v>
      </c>
      <c r="AJ395" s="2">
        <f>Table1[[#This Row],[Gain]]^Table1[[#This Row],[θ]]</f>
        <v>180</v>
      </c>
      <c r="AK395" s="2">
        <f>-Table1[[#This Row],[λ]]*-Table1[[#This Row],[Loss]]^Table1[[#This Row],[θ]]</f>
        <v>180</v>
      </c>
      <c r="AL395" s="2">
        <f>Table1[[#This Row],[v_n_w_g]]-Table1[[#This Row],[v_n_w_l]]</f>
        <v>0</v>
      </c>
      <c r="AM395" s="2">
        <f>IF(Table1[[#This Row],[diff_v]]&gt;=1,1,0)</f>
        <v>0</v>
      </c>
    </row>
    <row r="396" spans="1:39" hidden="1" x14ac:dyDescent="0.3">
      <c r="A396">
        <v>64</v>
      </c>
      <c r="B396" t="s">
        <v>44</v>
      </c>
      <c r="C396" s="22">
        <f>VLOOKUP(Table1[[#This Row],[Subject]],'Subject Profile'!$A$2:$E$8,4,FALSE)</f>
        <v>1</v>
      </c>
      <c r="D396" s="22">
        <f>VLOOKUP(Table1[[#This Row],[Subject]],'Subject Profile'!$A$2:$E$8,5,FALSE)</f>
        <v>-2</v>
      </c>
      <c r="E396" t="s">
        <v>109</v>
      </c>
      <c r="F396" t="s">
        <v>55</v>
      </c>
      <c r="G396" t="s">
        <v>112</v>
      </c>
      <c r="H396">
        <f>IF(Table1[[#This Row],[decision]]="accept",1,0)</f>
        <v>0</v>
      </c>
      <c r="I396">
        <v>100</v>
      </c>
      <c r="J396">
        <v>560</v>
      </c>
      <c r="K396">
        <v>1664340325</v>
      </c>
      <c r="L396">
        <v>9</v>
      </c>
      <c r="M396" t="str">
        <f>VLOOKUP($F396,Experiment!$A$2:$U$90,MATCH(Results!M$1,Experiment!$A$1:$U$1,0)+1,FALSE)</f>
        <v>R</v>
      </c>
      <c r="N396">
        <f>IF(Table1[[#This Row],[Impact]]="I",0,1)</f>
        <v>1</v>
      </c>
      <c r="O396" s="2">
        <f>VLOOKUP($F396,Experiment!$A$2:$U$90,MATCH(Results!O$1,Experiment!$A$1:$U$1,0),FALSE)</f>
        <v>0</v>
      </c>
      <c r="P396" s="3">
        <f>VLOOKUP($F396,Experiment!$A$2:$U$90,MATCH(Results!P$1,Experiment!$A$1:$U$1,0),FALSE)</f>
        <v>0</v>
      </c>
      <c r="Q396" s="2">
        <f>VLOOKUP($F396,Experiment!$A$2:$U$90,MATCH(Results!Q$1,Experiment!$A$1:$U$1,0),FALSE)</f>
        <v>0</v>
      </c>
      <c r="R396" s="3">
        <f>VLOOKUP($F396,Experiment!$A$2:$U$90,MATCH(Results!R$1,Experiment!$A$1:$U$1,0),FALSE)</f>
        <v>0</v>
      </c>
      <c r="S396" s="2">
        <f>VLOOKUP($F396,Experiment!$A$2:$U$90,MATCH(Results!S$1,Experiment!$A$1:$U$1,0),FALSE)</f>
        <v>0</v>
      </c>
      <c r="T396" s="2">
        <f>VLOOKUP($F396,Experiment!$A$2:$U$90,MATCH(Results!T$1,Experiment!$A$1:$U$1,0),FALSE)</f>
        <v>0</v>
      </c>
      <c r="U396" s="2">
        <f>VLOOKUP($F396,Experiment!$A$2:$U$90,MATCH(Results!U$1,Experiment!$A$1:$U$1,0),FALSE)</f>
        <v>0</v>
      </c>
      <c r="V396" s="2">
        <f>VLOOKUP($F396,Experiment!$A$2:$U$90,MATCH(Results!V$1,Experiment!$A$1:$U$1,0),FALSE)</f>
        <v>0</v>
      </c>
      <c r="W396" s="3">
        <f>VLOOKUP($F396,Experiment!$A$2:$U$90,MATCH(Results!W$1,Experiment!$A$1:$U$1,0),FALSE)</f>
        <v>0</v>
      </c>
      <c r="X396" s="3">
        <f>VLOOKUP($F396,Experiment!$A$2:$U$90,MATCH(Results!X$1,Experiment!$A$1:$U$1,0),FALSE)</f>
        <v>0</v>
      </c>
      <c r="Y396" s="2">
        <f>VLOOKUP($F396,Experiment!$A$2:$U$90,MATCH(Results!Y$1,Experiment!$A$1:$U$1,0),FALSE)</f>
        <v>0</v>
      </c>
      <c r="Z396" s="3">
        <f>VLOOKUP($F396,Experiment!$A$2:$U$90,MATCH(Results!Z$1,Experiment!$A$1:$U$1,0),FALSE)</f>
        <v>0</v>
      </c>
      <c r="AA396" s="3">
        <f>VLOOKUP($F396,Experiment!$A$2:$U$90,MATCH(Results!AA$1,Experiment!$A$1:$U$1,0),FALSE)</f>
        <v>0</v>
      </c>
      <c r="AB396" s="3">
        <f>VLOOKUP($F396,Experiment!$A$2:$U$90,MATCH(Results!AB$1,Experiment!$A$1:$U$1,0),FALSE)</f>
        <v>0</v>
      </c>
      <c r="AC396" s="3">
        <f>VLOOKUP($F396,Experiment!$A$2:$U$90,MATCH(Results!AC$1,Experiment!$A$1:$U$1,0),FALSE)</f>
        <v>0</v>
      </c>
      <c r="AD396" s="2">
        <f>VLOOKUP($F396,Experiment!$A$2:$U$90,MATCH(Results!AD$1,Experiment!$A$1:$U$1,0),FALSE)</f>
        <v>0</v>
      </c>
      <c r="AE396" s="2">
        <f>VLOOKUP($F396,Experiment!$A$2:$U$90,MATCH(Results!AE$1,Experiment!$A$1:$U$1,0),FALSE)</f>
        <v>0</v>
      </c>
      <c r="AF396" s="2">
        <f>VLOOKUP($F396,Experiment!$A$2:$U$90,MATCH(Results!AF$1,Experiment!$A$1:$U$1,0),FALSE)</f>
        <v>0</v>
      </c>
      <c r="AG396" s="2"/>
      <c r="AH396" s="3">
        <f>VLOOKUP($F396,Experiment!$A$2:$W$90,MATCH(Results!AH$1,Experiment!$A$1:$W$1,0),FALSE)</f>
        <v>0</v>
      </c>
      <c r="AI396" s="2">
        <f>VLOOKUP($F396,Experiment!$A$2:$X$90,MATCH(Results!AI$1,Experiment!$A$1:$X$1,0),FALSE)</f>
        <v>0</v>
      </c>
      <c r="AJ396" s="2">
        <f>Table1[[#This Row],[Gain]]^Table1[[#This Row],[θ]]</f>
        <v>0</v>
      </c>
      <c r="AK396" s="2">
        <f>-Table1[[#This Row],[λ]]*-Table1[[#This Row],[Loss]]^Table1[[#This Row],[θ]]</f>
        <v>0</v>
      </c>
      <c r="AL396" s="2">
        <f>Table1[[#This Row],[v_n_w_g]]-Table1[[#This Row],[v_n_w_l]]</f>
        <v>0</v>
      </c>
      <c r="AM396" s="2">
        <f>IF(Table1[[#This Row],[diff_v]]&gt;=1,1,0)</f>
        <v>0</v>
      </c>
    </row>
    <row r="397" spans="1:39" hidden="1" x14ac:dyDescent="0.3">
      <c r="A397">
        <v>0</v>
      </c>
      <c r="B397" t="s">
        <v>44</v>
      </c>
      <c r="C397" s="22">
        <f>VLOOKUP(Table1[[#This Row],[Subject]],'Subject Profile'!$A$2:$E$8,4,FALSE)</f>
        <v>1</v>
      </c>
      <c r="D397" s="22">
        <f>VLOOKUP(Table1[[#This Row],[Subject]],'Subject Profile'!$A$2:$E$8,5,FALSE)</f>
        <v>-2</v>
      </c>
      <c r="E397" t="s">
        <v>110</v>
      </c>
      <c r="F397" t="s">
        <v>77</v>
      </c>
      <c r="G397" t="s">
        <v>5</v>
      </c>
      <c r="H397">
        <f>IF(Table1[[#This Row],[decision]]="accept",1,0)</f>
        <v>0</v>
      </c>
      <c r="I397">
        <v>0</v>
      </c>
      <c r="J397">
        <v>500</v>
      </c>
      <c r="K397">
        <v>1664340783</v>
      </c>
      <c r="L397" t="s">
        <v>136</v>
      </c>
      <c r="M397" t="str">
        <f>VLOOKUP($F397,Experiment!$A$2:$U$90,MATCH(Results!M$1,Experiment!$A$1:$U$1,0)+1,FALSE)</f>
        <v>G</v>
      </c>
      <c r="N397">
        <f>IF(Table1[[#This Row],[Impact]]="I",0,1)</f>
        <v>1</v>
      </c>
      <c r="O397" s="2">
        <f>VLOOKUP($F397,Experiment!$A$2:$U$90,MATCH(Results!O$1,Experiment!$A$1:$U$1,0),FALSE)</f>
        <v>-50</v>
      </c>
      <c r="P397" s="3">
        <f>VLOOKUP($F397,Experiment!$A$2:$U$90,MATCH(Results!P$1,Experiment!$A$1:$U$1,0),FALSE)</f>
        <v>0.5</v>
      </c>
      <c r="Q397" s="2">
        <f>VLOOKUP($F397,Experiment!$A$2:$U$90,MATCH(Results!Q$1,Experiment!$A$1:$U$1,0),FALSE)</f>
        <v>70</v>
      </c>
      <c r="R397" s="3">
        <f>VLOOKUP($F397,Experiment!$A$2:$U$90,MATCH(Results!R$1,Experiment!$A$1:$U$1,0),FALSE)</f>
        <v>0.5</v>
      </c>
      <c r="S397" s="2">
        <f>VLOOKUP($F397,Experiment!$A$2:$U$90,MATCH(Results!S$1,Experiment!$A$1:$U$1,0),FALSE)</f>
        <v>10</v>
      </c>
      <c r="T397" s="2">
        <f>VLOOKUP($F397,Experiment!$A$2:$U$90,MATCH(Results!T$1,Experiment!$A$1:$U$1,0),FALSE)</f>
        <v>3600</v>
      </c>
      <c r="U397" s="2">
        <f>VLOOKUP($F397,Experiment!$A$2:$U$90,MATCH(Results!U$1,Experiment!$A$1:$U$1,0),FALSE)</f>
        <v>60</v>
      </c>
      <c r="V397" s="2">
        <f>VLOOKUP($F397,Experiment!$A$2:$U$90,MATCH(Results!V$1,Experiment!$A$1:$U$1,0),FALSE)</f>
        <v>4</v>
      </c>
      <c r="W397" s="3">
        <f>VLOOKUP($F397,Experiment!$A$2:$U$90,MATCH(Results!W$1,Experiment!$A$1:$U$1,0),FALSE)</f>
        <v>0.25</v>
      </c>
      <c r="X397" s="3">
        <f>VLOOKUP($F397,Experiment!$A$2:$U$90,MATCH(Results!X$1,Experiment!$A$1:$U$1,0),FALSE)</f>
        <v>0.75</v>
      </c>
      <c r="Y397" s="2">
        <f>VLOOKUP($F397,Experiment!$A$2:$U$90,MATCH(Results!Y$1,Experiment!$A$1:$U$1,0),FALSE)</f>
        <v>2</v>
      </c>
      <c r="Z397" s="3">
        <f>VLOOKUP($F397,Experiment!$A$2:$U$90,MATCH(Results!Z$1,Experiment!$A$1:$U$1,0),FALSE)</f>
        <v>0.5</v>
      </c>
      <c r="AA397" s="3">
        <f>VLOOKUP($F397,Experiment!$A$2:$U$90,MATCH(Results!AA$1,Experiment!$A$1:$U$1,0),FALSE)</f>
        <v>0.25</v>
      </c>
      <c r="AB397" s="3">
        <f>VLOOKUP($F397,Experiment!$A$2:$U$90,MATCH(Results!AB$1,Experiment!$A$1:$U$1,0),FALSE)</f>
        <v>0.625</v>
      </c>
      <c r="AC397" s="3">
        <f>VLOOKUP($F397,Experiment!$A$2:$U$90,MATCH(Results!AC$1,Experiment!$A$1:$U$1,0),FALSE)</f>
        <v>0.375</v>
      </c>
      <c r="AD397" s="2">
        <f>VLOOKUP($F397,Experiment!$A$2:$U$90,MATCH(Results!AD$1,Experiment!$A$1:$U$1,0),FALSE)</f>
        <v>-5</v>
      </c>
      <c r="AE397" s="2">
        <f>VLOOKUP($F397,Experiment!$A$2:$U$90,MATCH(Results!AE$1,Experiment!$A$1:$U$1,0),FALSE)</f>
        <v>3375</v>
      </c>
      <c r="AF397" s="2">
        <f>VLOOKUP($F397,Experiment!$A$2:$U$90,MATCH(Results!AF$1,Experiment!$A$1:$U$1,0),FALSE)</f>
        <v>58.094750193111253</v>
      </c>
      <c r="AG397" s="3">
        <f>VLOOKUP($F397,Experiment!$A$2:$W$90,MATCH(Results!AG$1,Experiment!$A$1:$W$1,0),FALSE)</f>
        <v>0.82730419370997643</v>
      </c>
      <c r="AH397" s="3">
        <f>VLOOKUP($F397,Experiment!$A$2:$W$90,MATCH(Results!AH$1,Experiment!$A$1:$W$1,0),FALSE)</f>
        <v>0.38648875795104182</v>
      </c>
      <c r="AI397" s="3">
        <f>VLOOKUP($F397,Experiment!$A$2:$X$90,MATCH(Results!AI$1,Experiment!$A$1:$X$1,0),FALSE)</f>
        <v>0.61351124204895813</v>
      </c>
      <c r="AJ397" s="2">
        <f>Table1[[#This Row],[Gain]]^Table1[[#This Row],[θ]]</f>
        <v>70</v>
      </c>
      <c r="AK397" s="2">
        <f>-Table1[[#This Row],[λ]]*-Table1[[#This Row],[Loss]]^Table1[[#This Row],[θ]]</f>
        <v>100</v>
      </c>
      <c r="AL397" s="2">
        <f>Table1[[#This Row],[v_n_w_g]]-Table1[[#This Row],[v_n_w_l]]</f>
        <v>-30</v>
      </c>
      <c r="AM397" s="2">
        <f>IF(Table1[[#This Row],[diff_v]]&gt;=1,1,0)</f>
        <v>0</v>
      </c>
    </row>
    <row r="398" spans="1:39" hidden="1" x14ac:dyDescent="0.3">
      <c r="A398">
        <v>1</v>
      </c>
      <c r="B398" t="s">
        <v>44</v>
      </c>
      <c r="C398" s="22">
        <f>VLOOKUP(Table1[[#This Row],[Subject]],'Subject Profile'!$A$2:$E$8,4,FALSE)</f>
        <v>1</v>
      </c>
      <c r="D398" s="22">
        <f>VLOOKUP(Table1[[#This Row],[Subject]],'Subject Profile'!$A$2:$E$8,5,FALSE)</f>
        <v>-2</v>
      </c>
      <c r="E398" t="s">
        <v>110</v>
      </c>
      <c r="F398" t="s">
        <v>73</v>
      </c>
      <c r="G398" t="s">
        <v>5</v>
      </c>
      <c r="H398">
        <f>IF(Table1[[#This Row],[decision]]="accept",1,0)</f>
        <v>0</v>
      </c>
      <c r="I398">
        <v>0</v>
      </c>
      <c r="J398">
        <v>500</v>
      </c>
      <c r="K398">
        <v>1664340790</v>
      </c>
      <c r="L398">
        <v>7</v>
      </c>
      <c r="M398" t="str">
        <f>VLOOKUP($F398,Experiment!$A$2:$U$90,MATCH(Results!M$1,Experiment!$A$1:$U$1,0)+1,FALSE)</f>
        <v>G</v>
      </c>
      <c r="N398">
        <f>IF(Table1[[#This Row],[Impact]]="I",0,1)</f>
        <v>1</v>
      </c>
      <c r="O398" s="2">
        <f>VLOOKUP($F398,Experiment!$A$2:$U$90,MATCH(Results!O$1,Experiment!$A$1:$U$1,0),FALSE)</f>
        <v>-50</v>
      </c>
      <c r="P398" s="3">
        <f>VLOOKUP($F398,Experiment!$A$2:$U$90,MATCH(Results!P$1,Experiment!$A$1:$U$1,0),FALSE)</f>
        <v>0.5</v>
      </c>
      <c r="Q398" s="2">
        <f>VLOOKUP($F398,Experiment!$A$2:$U$90,MATCH(Results!Q$1,Experiment!$A$1:$U$1,0),FALSE)</f>
        <v>50</v>
      </c>
      <c r="R398" s="3">
        <f>VLOOKUP($F398,Experiment!$A$2:$U$90,MATCH(Results!R$1,Experiment!$A$1:$U$1,0),FALSE)</f>
        <v>0.5</v>
      </c>
      <c r="S398" s="2">
        <f>VLOOKUP($F398,Experiment!$A$2:$U$90,MATCH(Results!S$1,Experiment!$A$1:$U$1,0),FALSE)</f>
        <v>0</v>
      </c>
      <c r="T398" s="2">
        <f>VLOOKUP($F398,Experiment!$A$2:$U$90,MATCH(Results!T$1,Experiment!$A$1:$U$1,0),FALSE)</f>
        <v>2500</v>
      </c>
      <c r="U398" s="2">
        <f>VLOOKUP($F398,Experiment!$A$2:$U$90,MATCH(Results!U$1,Experiment!$A$1:$U$1,0),FALSE)</f>
        <v>50</v>
      </c>
      <c r="V398" s="2">
        <f>VLOOKUP($F398,Experiment!$A$2:$U$90,MATCH(Results!V$1,Experiment!$A$1:$U$1,0),FALSE)</f>
        <v>4</v>
      </c>
      <c r="W398" s="3">
        <f>VLOOKUP($F398,Experiment!$A$2:$U$90,MATCH(Results!W$1,Experiment!$A$1:$U$1,0),FALSE)</f>
        <v>0.25</v>
      </c>
      <c r="X398" s="3">
        <f>VLOOKUP($F398,Experiment!$A$2:$U$90,MATCH(Results!X$1,Experiment!$A$1:$U$1,0),FALSE)</f>
        <v>0.75</v>
      </c>
      <c r="Y398" s="2">
        <f>VLOOKUP($F398,Experiment!$A$2:$U$90,MATCH(Results!Y$1,Experiment!$A$1:$U$1,0),FALSE)</f>
        <v>1</v>
      </c>
      <c r="Z398" s="3">
        <f>VLOOKUP($F398,Experiment!$A$2:$U$90,MATCH(Results!Z$1,Experiment!$A$1:$U$1,0),FALSE)</f>
        <v>0.25</v>
      </c>
      <c r="AA398" s="3">
        <f>VLOOKUP($F398,Experiment!$A$2:$U$90,MATCH(Results!AA$1,Experiment!$A$1:$U$1,0),FALSE)</f>
        <v>0.5</v>
      </c>
      <c r="AB398" s="3">
        <f>VLOOKUP($F398,Experiment!$A$2:$U$90,MATCH(Results!AB$1,Experiment!$A$1:$U$1,0),FALSE)</f>
        <v>0.375</v>
      </c>
      <c r="AC398" s="3">
        <f>VLOOKUP($F398,Experiment!$A$2:$U$90,MATCH(Results!AC$1,Experiment!$A$1:$U$1,0),FALSE)</f>
        <v>0.625</v>
      </c>
      <c r="AD398" s="2">
        <f>VLOOKUP($F398,Experiment!$A$2:$U$90,MATCH(Results!AD$1,Experiment!$A$1:$U$1,0),FALSE)</f>
        <v>12.5</v>
      </c>
      <c r="AE398" s="2">
        <f>VLOOKUP($F398,Experiment!$A$2:$U$90,MATCH(Results!AE$1,Experiment!$A$1:$U$1,0),FALSE)</f>
        <v>2343.75</v>
      </c>
      <c r="AF398" s="2">
        <f>VLOOKUP($F398,Experiment!$A$2:$U$90,MATCH(Results!AF$1,Experiment!$A$1:$U$1,0),FALSE)</f>
        <v>48.412291827592711</v>
      </c>
      <c r="AG398" s="3">
        <f>VLOOKUP($F398,Experiment!$A$2:$W$90,MATCH(Results!AG$1,Experiment!$A$1:$W$1,0),FALSE)</f>
        <v>1</v>
      </c>
      <c r="AH398" s="3">
        <f>VLOOKUP($F398,Experiment!$A$2:$W$90,MATCH(Results!AH$1,Experiment!$A$1:$W$1,0),FALSE)</f>
        <v>0.625</v>
      </c>
      <c r="AI398" s="3">
        <f>VLOOKUP($F398,Experiment!$A$2:$X$90,MATCH(Results!AI$1,Experiment!$A$1:$X$1,0),FALSE)</f>
        <v>0.375</v>
      </c>
      <c r="AJ398" s="2">
        <f>Table1[[#This Row],[Gain]]^Table1[[#This Row],[θ]]</f>
        <v>50</v>
      </c>
      <c r="AK398" s="2">
        <f>-Table1[[#This Row],[λ]]*-Table1[[#This Row],[Loss]]^Table1[[#This Row],[θ]]</f>
        <v>100</v>
      </c>
      <c r="AL398" s="2">
        <f>Table1[[#This Row],[v_n_w_g]]-Table1[[#This Row],[v_n_w_l]]</f>
        <v>-50</v>
      </c>
      <c r="AM398" s="2">
        <f>IF(Table1[[#This Row],[diff_v]]&gt;=1,1,0)</f>
        <v>0</v>
      </c>
    </row>
    <row r="399" spans="1:39" hidden="1" x14ac:dyDescent="0.3">
      <c r="A399">
        <v>2</v>
      </c>
      <c r="B399" t="s">
        <v>44</v>
      </c>
      <c r="C399" s="22">
        <f>VLOOKUP(Table1[[#This Row],[Subject]],'Subject Profile'!$A$2:$E$8,4,FALSE)</f>
        <v>1</v>
      </c>
      <c r="D399" s="22">
        <f>VLOOKUP(Table1[[#This Row],[Subject]],'Subject Profile'!$A$2:$E$8,5,FALSE)</f>
        <v>-2</v>
      </c>
      <c r="E399" t="s">
        <v>110</v>
      </c>
      <c r="F399" t="s">
        <v>94</v>
      </c>
      <c r="G399" t="s">
        <v>5</v>
      </c>
      <c r="H399">
        <f>IF(Table1[[#This Row],[decision]]="accept",1,0)</f>
        <v>0</v>
      </c>
      <c r="I399">
        <v>0</v>
      </c>
      <c r="J399">
        <v>500</v>
      </c>
      <c r="K399">
        <v>1664340800</v>
      </c>
      <c r="L399">
        <v>10</v>
      </c>
      <c r="M399" t="str">
        <f>VLOOKUP($F399,Experiment!$A$2:$U$90,MATCH(Results!M$1,Experiment!$A$1:$U$1,0)+1,FALSE)</f>
        <v>I</v>
      </c>
      <c r="N399">
        <f>IF(Table1[[#This Row],[Impact]]="I",0,1)</f>
        <v>0</v>
      </c>
      <c r="O399" s="2">
        <f>VLOOKUP($F399,Experiment!$A$2:$U$90,MATCH(Results!O$1,Experiment!$A$1:$U$1,0),FALSE)</f>
        <v>-90</v>
      </c>
      <c r="P399" s="3">
        <f>VLOOKUP($F399,Experiment!$A$2:$U$90,MATCH(Results!P$1,Experiment!$A$1:$U$1,0),FALSE)</f>
        <v>0.5</v>
      </c>
      <c r="Q399" s="2">
        <f>VLOOKUP($F399,Experiment!$A$2:$U$90,MATCH(Results!Q$1,Experiment!$A$1:$U$1,0),FALSE)</f>
        <v>90</v>
      </c>
      <c r="R399" s="3">
        <f>VLOOKUP($F399,Experiment!$A$2:$U$90,MATCH(Results!R$1,Experiment!$A$1:$U$1,0),FALSE)</f>
        <v>0.5</v>
      </c>
      <c r="S399" s="2">
        <f>VLOOKUP($F399,Experiment!$A$2:$U$90,MATCH(Results!S$1,Experiment!$A$1:$U$1,0),FALSE)</f>
        <v>0</v>
      </c>
      <c r="T399" s="2">
        <f>VLOOKUP($F399,Experiment!$A$2:$U$90,MATCH(Results!T$1,Experiment!$A$1:$U$1,0),FALSE)</f>
        <v>8100</v>
      </c>
      <c r="U399" s="2">
        <f>VLOOKUP($F399,Experiment!$A$2:$U$90,MATCH(Results!U$1,Experiment!$A$1:$U$1,0),FALSE)</f>
        <v>90</v>
      </c>
      <c r="V399" s="2">
        <f>VLOOKUP($F399,Experiment!$A$2:$U$90,MATCH(Results!V$1,Experiment!$A$1:$U$1,0),FALSE)</f>
        <v>2</v>
      </c>
      <c r="W399" s="3">
        <f>VLOOKUP($F399,Experiment!$A$2:$U$90,MATCH(Results!W$1,Experiment!$A$1:$U$1,0),FALSE)</f>
        <v>0.25</v>
      </c>
      <c r="X399" s="3">
        <f>VLOOKUP($F399,Experiment!$A$2:$U$90,MATCH(Results!X$1,Experiment!$A$1:$U$1,0),FALSE)</f>
        <v>0.75</v>
      </c>
      <c r="Y399" s="2">
        <f>VLOOKUP($F399,Experiment!$A$2:$U$90,MATCH(Results!Y$1,Experiment!$A$1:$U$1,0),FALSE)</f>
        <v>2</v>
      </c>
      <c r="Z399" s="3">
        <f>VLOOKUP($F399,Experiment!$A$2:$U$90,MATCH(Results!Z$1,Experiment!$A$1:$U$1,0),FALSE)</f>
        <v>0.5</v>
      </c>
      <c r="AA399" s="3">
        <f>VLOOKUP($F399,Experiment!$A$2:$U$90,MATCH(Results!AA$1,Experiment!$A$1:$U$1,0),FALSE)</f>
        <v>0.25</v>
      </c>
      <c r="AB399" s="3">
        <f>VLOOKUP($F399,Experiment!$A$2:$U$90,MATCH(Results!AB$1,Experiment!$A$1:$U$1,0),FALSE)</f>
        <v>0.625</v>
      </c>
      <c r="AC399" s="3">
        <f>VLOOKUP($F399,Experiment!$A$2:$U$90,MATCH(Results!AC$1,Experiment!$A$1:$U$1,0),FALSE)</f>
        <v>0.375</v>
      </c>
      <c r="AD399" s="2">
        <f>VLOOKUP($F399,Experiment!$A$2:$U$90,MATCH(Results!AD$1,Experiment!$A$1:$U$1,0),FALSE)</f>
        <v>-22.5</v>
      </c>
      <c r="AE399" s="2">
        <f>VLOOKUP($F399,Experiment!$A$2:$U$90,MATCH(Results!AE$1,Experiment!$A$1:$U$1,0),FALSE)</f>
        <v>7593.75</v>
      </c>
      <c r="AF399" s="2">
        <f>VLOOKUP($F399,Experiment!$A$2:$U$90,MATCH(Results!AF$1,Experiment!$A$1:$U$1,0),FALSE)</f>
        <v>87.142125289666879</v>
      </c>
      <c r="AG399" s="3">
        <f>VLOOKUP($F399,Experiment!$A$2:$W$90,MATCH(Results!AG$1,Experiment!$A$1:$W$1,0),FALSE)</f>
        <v>0.82730419370997643</v>
      </c>
      <c r="AH399" s="3">
        <f>VLOOKUP($F399,Experiment!$A$2:$W$90,MATCH(Results!AH$1,Experiment!$A$1:$W$1,0),FALSE)</f>
        <v>0.38648875795104182</v>
      </c>
      <c r="AI399" s="3">
        <f>VLOOKUP($F399,Experiment!$A$2:$X$90,MATCH(Results!AI$1,Experiment!$A$1:$X$1,0),FALSE)</f>
        <v>0.61351124204895813</v>
      </c>
      <c r="AJ399" s="2">
        <f>Table1[[#This Row],[Gain]]^Table1[[#This Row],[θ]]</f>
        <v>90</v>
      </c>
      <c r="AK399" s="2">
        <f>-Table1[[#This Row],[λ]]*-Table1[[#This Row],[Loss]]^Table1[[#This Row],[θ]]</f>
        <v>180</v>
      </c>
      <c r="AL399" s="2">
        <f>Table1[[#This Row],[v_n_w_g]]-Table1[[#This Row],[v_n_w_l]]</f>
        <v>-90</v>
      </c>
      <c r="AM399" s="2">
        <f>IF(Table1[[#This Row],[diff_v]]&gt;=1,1,0)</f>
        <v>0</v>
      </c>
    </row>
    <row r="400" spans="1:39" hidden="1" x14ac:dyDescent="0.3">
      <c r="A400">
        <v>3</v>
      </c>
      <c r="B400" t="s">
        <v>44</v>
      </c>
      <c r="C400" s="22">
        <f>VLOOKUP(Table1[[#This Row],[Subject]],'Subject Profile'!$A$2:$E$8,4,FALSE)</f>
        <v>1</v>
      </c>
      <c r="D400" s="22">
        <f>VLOOKUP(Table1[[#This Row],[Subject]],'Subject Profile'!$A$2:$E$8,5,FALSE)</f>
        <v>-2</v>
      </c>
      <c r="E400" t="s">
        <v>110</v>
      </c>
      <c r="F400" t="s">
        <v>80</v>
      </c>
      <c r="G400" t="s">
        <v>5</v>
      </c>
      <c r="H400">
        <f>IF(Table1[[#This Row],[decision]]="accept",1,0)</f>
        <v>0</v>
      </c>
      <c r="I400">
        <v>0</v>
      </c>
      <c r="J400">
        <v>500</v>
      </c>
      <c r="K400">
        <v>1664340811</v>
      </c>
      <c r="L400">
        <v>11</v>
      </c>
      <c r="M400" t="str">
        <f>VLOOKUP($F400,Experiment!$A$2:$U$90,MATCH(Results!M$1,Experiment!$A$1:$U$1,0)+1,FALSE)</f>
        <v>G</v>
      </c>
      <c r="N400">
        <f>IF(Table1[[#This Row],[Impact]]="I",0,1)</f>
        <v>1</v>
      </c>
      <c r="O400" s="2">
        <f>VLOOKUP($F400,Experiment!$A$2:$U$90,MATCH(Results!O$1,Experiment!$A$1:$U$1,0),FALSE)</f>
        <v>-90</v>
      </c>
      <c r="P400" s="3">
        <f>VLOOKUP($F400,Experiment!$A$2:$U$90,MATCH(Results!P$1,Experiment!$A$1:$U$1,0),FALSE)</f>
        <v>0.5</v>
      </c>
      <c r="Q400" s="2">
        <f>VLOOKUP($F400,Experiment!$A$2:$U$90,MATCH(Results!Q$1,Experiment!$A$1:$U$1,0),FALSE)</f>
        <v>80</v>
      </c>
      <c r="R400" s="3">
        <f>VLOOKUP($F400,Experiment!$A$2:$U$90,MATCH(Results!R$1,Experiment!$A$1:$U$1,0),FALSE)</f>
        <v>0.5</v>
      </c>
      <c r="S400" s="2">
        <f>VLOOKUP($F400,Experiment!$A$2:$U$90,MATCH(Results!S$1,Experiment!$A$1:$U$1,0),FALSE)</f>
        <v>-5</v>
      </c>
      <c r="T400" s="2">
        <f>VLOOKUP($F400,Experiment!$A$2:$U$90,MATCH(Results!T$1,Experiment!$A$1:$U$1,0),FALSE)</f>
        <v>7225</v>
      </c>
      <c r="U400" s="2">
        <f>VLOOKUP($F400,Experiment!$A$2:$U$90,MATCH(Results!U$1,Experiment!$A$1:$U$1,0),FALSE)</f>
        <v>85</v>
      </c>
      <c r="V400" s="2">
        <f>VLOOKUP($F400,Experiment!$A$2:$U$90,MATCH(Results!V$1,Experiment!$A$1:$U$1,0),FALSE)</f>
        <v>4</v>
      </c>
      <c r="W400" s="3">
        <f>VLOOKUP($F400,Experiment!$A$2:$U$90,MATCH(Results!W$1,Experiment!$A$1:$U$1,0),FALSE)</f>
        <v>0.25</v>
      </c>
      <c r="X400" s="3">
        <f>VLOOKUP($F400,Experiment!$A$2:$U$90,MATCH(Results!X$1,Experiment!$A$1:$U$1,0),FALSE)</f>
        <v>0.75</v>
      </c>
      <c r="Y400" s="2">
        <f>VLOOKUP($F400,Experiment!$A$2:$U$90,MATCH(Results!Y$1,Experiment!$A$1:$U$1,0),FALSE)</f>
        <v>1</v>
      </c>
      <c r="Z400" s="3">
        <f>VLOOKUP($F400,Experiment!$A$2:$U$90,MATCH(Results!Z$1,Experiment!$A$1:$U$1,0),FALSE)</f>
        <v>0.25</v>
      </c>
      <c r="AA400" s="3">
        <f>VLOOKUP($F400,Experiment!$A$2:$U$90,MATCH(Results!AA$1,Experiment!$A$1:$U$1,0),FALSE)</f>
        <v>0.5</v>
      </c>
      <c r="AB400" s="3">
        <f>VLOOKUP($F400,Experiment!$A$2:$U$90,MATCH(Results!AB$1,Experiment!$A$1:$U$1,0),FALSE)</f>
        <v>0.375</v>
      </c>
      <c r="AC400" s="3">
        <f>VLOOKUP($F400,Experiment!$A$2:$U$90,MATCH(Results!AC$1,Experiment!$A$1:$U$1,0),FALSE)</f>
        <v>0.625</v>
      </c>
      <c r="AD400" s="2">
        <f>VLOOKUP($F400,Experiment!$A$2:$U$90,MATCH(Results!AD$1,Experiment!$A$1:$U$1,0),FALSE)</f>
        <v>16.25</v>
      </c>
      <c r="AE400" s="2">
        <f>VLOOKUP($F400,Experiment!$A$2:$U$90,MATCH(Results!AE$1,Experiment!$A$1:$U$1,0),FALSE)</f>
        <v>6773.4375</v>
      </c>
      <c r="AF400" s="2">
        <f>VLOOKUP($F400,Experiment!$A$2:$U$90,MATCH(Results!AF$1,Experiment!$A$1:$U$1,0),FALSE)</f>
        <v>82.300896106907615</v>
      </c>
      <c r="AG400" s="3">
        <f>VLOOKUP($F400,Experiment!$A$2:$W$90,MATCH(Results!AG$1,Experiment!$A$1:$W$1,0),FALSE)</f>
        <v>1</v>
      </c>
      <c r="AH400" s="3">
        <f>VLOOKUP($F400,Experiment!$A$2:$W$90,MATCH(Results!AH$1,Experiment!$A$1:$W$1,0),FALSE)</f>
        <v>0.625</v>
      </c>
      <c r="AI400" s="3">
        <f>VLOOKUP($F400,Experiment!$A$2:$X$90,MATCH(Results!AI$1,Experiment!$A$1:$X$1,0),FALSE)</f>
        <v>0.375</v>
      </c>
      <c r="AJ400" s="2">
        <f>Table1[[#This Row],[Gain]]^Table1[[#This Row],[θ]]</f>
        <v>80</v>
      </c>
      <c r="AK400" s="2">
        <f>-Table1[[#This Row],[λ]]*-Table1[[#This Row],[Loss]]^Table1[[#This Row],[θ]]</f>
        <v>180</v>
      </c>
      <c r="AL400" s="2">
        <f>Table1[[#This Row],[v_n_w_g]]-Table1[[#This Row],[v_n_w_l]]</f>
        <v>-100</v>
      </c>
      <c r="AM400" s="2">
        <f>IF(Table1[[#This Row],[diff_v]]&gt;=1,1,0)</f>
        <v>0</v>
      </c>
    </row>
    <row r="401" spans="1:39" hidden="1" x14ac:dyDescent="0.3">
      <c r="A401">
        <v>4</v>
      </c>
      <c r="B401" t="s">
        <v>44</v>
      </c>
      <c r="C401" s="22">
        <f>VLOOKUP(Table1[[#This Row],[Subject]],'Subject Profile'!$A$2:$E$8,4,FALSE)</f>
        <v>1</v>
      </c>
      <c r="D401" s="22">
        <f>VLOOKUP(Table1[[#This Row],[Subject]],'Subject Profile'!$A$2:$E$8,5,FALSE)</f>
        <v>-2</v>
      </c>
      <c r="E401" t="s">
        <v>110</v>
      </c>
      <c r="F401" t="s">
        <v>99</v>
      </c>
      <c r="G401" t="s">
        <v>7</v>
      </c>
      <c r="H401">
        <f>IF(Table1[[#This Row],[decision]]="accept",1,0)</f>
        <v>1</v>
      </c>
      <c r="I401">
        <v>10</v>
      </c>
      <c r="J401">
        <v>510</v>
      </c>
      <c r="K401">
        <v>1664340816</v>
      </c>
      <c r="L401">
        <v>5</v>
      </c>
      <c r="M401" t="str">
        <f>VLOOKUP($F401,Experiment!$A$2:$U$90,MATCH(Results!M$1,Experiment!$A$1:$U$1,0)+1,FALSE)</f>
        <v>G</v>
      </c>
      <c r="N401">
        <f>IF(Table1[[#This Row],[Impact]]="I",0,1)</f>
        <v>1</v>
      </c>
      <c r="O401" s="2">
        <f>VLOOKUP($F401,Experiment!$A$2:$U$90,MATCH(Results!O$1,Experiment!$A$1:$U$1,0),FALSE)</f>
        <v>0</v>
      </c>
      <c r="P401" s="3">
        <f>VLOOKUP($F401,Experiment!$A$2:$U$90,MATCH(Results!P$1,Experiment!$A$1:$U$1,0),FALSE)</f>
        <v>0.5</v>
      </c>
      <c r="Q401" s="2">
        <f>VLOOKUP($F401,Experiment!$A$2:$U$90,MATCH(Results!Q$1,Experiment!$A$1:$U$1,0),FALSE)</f>
        <v>10</v>
      </c>
      <c r="R401" s="3">
        <f>VLOOKUP($F401,Experiment!$A$2:$U$90,MATCH(Results!R$1,Experiment!$A$1:$U$1,0),FALSE)</f>
        <v>0.5</v>
      </c>
      <c r="S401" s="2">
        <f>VLOOKUP($F401,Experiment!$A$2:$U$90,MATCH(Results!S$1,Experiment!$A$1:$U$1,0),FALSE)</f>
        <v>5</v>
      </c>
      <c r="T401" s="2">
        <f>VLOOKUP($F401,Experiment!$A$2:$U$90,MATCH(Results!T$1,Experiment!$A$1:$U$1,0),FALSE)</f>
        <v>25</v>
      </c>
      <c r="U401" s="2">
        <f>VLOOKUP($F401,Experiment!$A$2:$U$90,MATCH(Results!U$1,Experiment!$A$1:$U$1,0),FALSE)</f>
        <v>5</v>
      </c>
      <c r="V401" s="2">
        <f>VLOOKUP($F401,Experiment!$A$2:$U$90,MATCH(Results!V$1,Experiment!$A$1:$U$1,0),FALSE)</f>
        <v>2</v>
      </c>
      <c r="W401" s="3">
        <f>VLOOKUP($F401,Experiment!$A$2:$U$90,MATCH(Results!W$1,Experiment!$A$1:$U$1,0),FALSE)</f>
        <v>0.25</v>
      </c>
      <c r="X401" s="3">
        <f>VLOOKUP($F401,Experiment!$A$2:$U$90,MATCH(Results!X$1,Experiment!$A$1:$U$1,0),FALSE)</f>
        <v>0.75</v>
      </c>
      <c r="Y401" s="2">
        <f>VLOOKUP($F401,Experiment!$A$2:$U$90,MATCH(Results!Y$1,Experiment!$A$1:$U$1,0),FALSE)</f>
        <v>2</v>
      </c>
      <c r="Z401" s="3">
        <f>VLOOKUP($F401,Experiment!$A$2:$U$90,MATCH(Results!Z$1,Experiment!$A$1:$U$1,0),FALSE)</f>
        <v>0.5</v>
      </c>
      <c r="AA401" s="3">
        <f>VLOOKUP($F401,Experiment!$A$2:$U$90,MATCH(Results!AA$1,Experiment!$A$1:$U$1,0),FALSE)</f>
        <v>0.25</v>
      </c>
      <c r="AB401" s="3">
        <f>VLOOKUP($F401,Experiment!$A$2:$U$90,MATCH(Results!AB$1,Experiment!$A$1:$U$1,0),FALSE)</f>
        <v>0.625</v>
      </c>
      <c r="AC401" s="3">
        <f>VLOOKUP($F401,Experiment!$A$2:$U$90,MATCH(Results!AC$1,Experiment!$A$1:$U$1,0),FALSE)</f>
        <v>0.375</v>
      </c>
      <c r="AD401" s="2">
        <f>VLOOKUP($F401,Experiment!$A$2:$U$90,MATCH(Results!AD$1,Experiment!$A$1:$U$1,0),FALSE)</f>
        <v>3.75</v>
      </c>
      <c r="AE401" s="2">
        <f>VLOOKUP($F401,Experiment!$A$2:$U$90,MATCH(Results!AE$1,Experiment!$A$1:$U$1,0),FALSE)</f>
        <v>23.4375</v>
      </c>
      <c r="AF401" s="2">
        <f>VLOOKUP($F401,Experiment!$A$2:$U$90,MATCH(Results!AF$1,Experiment!$A$1:$U$1,0),FALSE)</f>
        <v>4.8412291827592711</v>
      </c>
      <c r="AG401" s="3">
        <f>VLOOKUP($F401,Experiment!$A$2:$W$90,MATCH(Results!AG$1,Experiment!$A$1:$W$1,0),FALSE)</f>
        <v>0.82730419370997643</v>
      </c>
      <c r="AH401" s="3">
        <f>VLOOKUP($F401,Experiment!$A$2:$W$90,MATCH(Results!AH$1,Experiment!$A$1:$W$1,0),FALSE)</f>
        <v>0.38648875795104182</v>
      </c>
      <c r="AI401" s="3">
        <f>VLOOKUP($F401,Experiment!$A$2:$X$90,MATCH(Results!AI$1,Experiment!$A$1:$X$1,0),FALSE)</f>
        <v>0.61351124204895813</v>
      </c>
      <c r="AJ401" s="2">
        <f>Table1[[#This Row],[Gain]]^Table1[[#This Row],[θ]]</f>
        <v>10</v>
      </c>
      <c r="AK401" s="2">
        <f>-Table1[[#This Row],[λ]]*-Table1[[#This Row],[Loss]]^Table1[[#This Row],[θ]]</f>
        <v>0</v>
      </c>
      <c r="AL401" s="2">
        <f>Table1[[#This Row],[v_n_w_g]]-Table1[[#This Row],[v_n_w_l]]</f>
        <v>10</v>
      </c>
      <c r="AM401" s="2">
        <f>IF(Table1[[#This Row],[diff_v]]&gt;=1,1,0)</f>
        <v>1</v>
      </c>
    </row>
    <row r="402" spans="1:39" hidden="1" x14ac:dyDescent="0.3">
      <c r="A402">
        <v>5</v>
      </c>
      <c r="B402" t="s">
        <v>44</v>
      </c>
      <c r="C402" s="22">
        <f>VLOOKUP(Table1[[#This Row],[Subject]],'Subject Profile'!$A$2:$E$8,4,FALSE)</f>
        <v>1</v>
      </c>
      <c r="D402" s="22">
        <f>VLOOKUP(Table1[[#This Row],[Subject]],'Subject Profile'!$A$2:$E$8,5,FALSE)</f>
        <v>-2</v>
      </c>
      <c r="E402" t="s">
        <v>110</v>
      </c>
      <c r="F402" t="s">
        <v>55</v>
      </c>
      <c r="G402" t="s">
        <v>56</v>
      </c>
      <c r="H402">
        <f>IF(Table1[[#This Row],[decision]]="accept",1,0)</f>
        <v>0</v>
      </c>
      <c r="I402">
        <v>0</v>
      </c>
      <c r="J402">
        <v>510</v>
      </c>
      <c r="K402">
        <v>1664340823</v>
      </c>
      <c r="L402">
        <v>7</v>
      </c>
      <c r="M402" t="str">
        <f>VLOOKUP($F402,Experiment!$A$2:$U$90,MATCH(Results!M$1,Experiment!$A$1:$U$1,0)+1,FALSE)</f>
        <v>R</v>
      </c>
      <c r="N402">
        <f>IF(Table1[[#This Row],[Impact]]="I",0,1)</f>
        <v>1</v>
      </c>
      <c r="O402" s="2">
        <f>VLOOKUP($F402,Experiment!$A$2:$U$90,MATCH(Results!O$1,Experiment!$A$1:$U$1,0),FALSE)</f>
        <v>0</v>
      </c>
      <c r="P402" s="3">
        <f>VLOOKUP($F402,Experiment!$A$2:$U$90,MATCH(Results!P$1,Experiment!$A$1:$U$1,0),FALSE)</f>
        <v>0</v>
      </c>
      <c r="Q402" s="2">
        <f>VLOOKUP($F402,Experiment!$A$2:$U$90,MATCH(Results!Q$1,Experiment!$A$1:$U$1,0),FALSE)</f>
        <v>0</v>
      </c>
      <c r="R402" s="3">
        <f>VLOOKUP($F402,Experiment!$A$2:$U$90,MATCH(Results!R$1,Experiment!$A$1:$U$1,0),FALSE)</f>
        <v>0</v>
      </c>
      <c r="S402" s="2">
        <f>VLOOKUP($F402,Experiment!$A$2:$U$90,MATCH(Results!S$1,Experiment!$A$1:$U$1,0),FALSE)</f>
        <v>0</v>
      </c>
      <c r="T402" s="2">
        <f>VLOOKUP($F402,Experiment!$A$2:$U$90,MATCH(Results!T$1,Experiment!$A$1:$U$1,0),FALSE)</f>
        <v>0</v>
      </c>
      <c r="U402" s="2">
        <f>VLOOKUP($F402,Experiment!$A$2:$U$90,MATCH(Results!U$1,Experiment!$A$1:$U$1,0),FALSE)</f>
        <v>0</v>
      </c>
      <c r="V402" s="2">
        <f>VLOOKUP($F402,Experiment!$A$2:$U$90,MATCH(Results!V$1,Experiment!$A$1:$U$1,0),FALSE)</f>
        <v>0</v>
      </c>
      <c r="W402" s="3">
        <f>VLOOKUP($F402,Experiment!$A$2:$U$90,MATCH(Results!W$1,Experiment!$A$1:$U$1,0),FALSE)</f>
        <v>0</v>
      </c>
      <c r="X402" s="3">
        <f>VLOOKUP($F402,Experiment!$A$2:$U$90,MATCH(Results!X$1,Experiment!$A$1:$U$1,0),FALSE)</f>
        <v>0</v>
      </c>
      <c r="Y402" s="2">
        <f>VLOOKUP($F402,Experiment!$A$2:$U$90,MATCH(Results!Y$1,Experiment!$A$1:$U$1,0),FALSE)</f>
        <v>0</v>
      </c>
      <c r="Z402" s="3">
        <f>VLOOKUP($F402,Experiment!$A$2:$U$90,MATCH(Results!Z$1,Experiment!$A$1:$U$1,0),FALSE)</f>
        <v>0</v>
      </c>
      <c r="AA402" s="3">
        <f>VLOOKUP($F402,Experiment!$A$2:$U$90,MATCH(Results!AA$1,Experiment!$A$1:$U$1,0),FALSE)</f>
        <v>0</v>
      </c>
      <c r="AB402" s="3">
        <f>VLOOKUP($F402,Experiment!$A$2:$U$90,MATCH(Results!AB$1,Experiment!$A$1:$U$1,0),FALSE)</f>
        <v>0</v>
      </c>
      <c r="AC402" s="3">
        <f>VLOOKUP($F402,Experiment!$A$2:$U$90,MATCH(Results!AC$1,Experiment!$A$1:$U$1,0),FALSE)</f>
        <v>0</v>
      </c>
      <c r="AD402" s="2">
        <f>VLOOKUP($F402,Experiment!$A$2:$U$90,MATCH(Results!AD$1,Experiment!$A$1:$U$1,0),FALSE)</f>
        <v>0</v>
      </c>
      <c r="AE402" s="2">
        <f>VLOOKUP($F402,Experiment!$A$2:$U$90,MATCH(Results!AE$1,Experiment!$A$1:$U$1,0),FALSE)</f>
        <v>0</v>
      </c>
      <c r="AF402" s="2">
        <f>VLOOKUP($F402,Experiment!$A$2:$U$90,MATCH(Results!AF$1,Experiment!$A$1:$U$1,0),FALSE)</f>
        <v>0</v>
      </c>
      <c r="AG402" s="2"/>
      <c r="AH402" s="3">
        <f>VLOOKUP($F402,Experiment!$A$2:$W$90,MATCH(Results!AH$1,Experiment!$A$1:$W$1,0),FALSE)</f>
        <v>0</v>
      </c>
      <c r="AI402" s="2">
        <f>VLOOKUP($F402,Experiment!$A$2:$X$90,MATCH(Results!AI$1,Experiment!$A$1:$X$1,0),FALSE)</f>
        <v>0</v>
      </c>
      <c r="AJ402" s="2">
        <f>Table1[[#This Row],[Gain]]^Table1[[#This Row],[θ]]</f>
        <v>0</v>
      </c>
      <c r="AK402" s="2">
        <f>-Table1[[#This Row],[λ]]*-Table1[[#This Row],[Loss]]^Table1[[#This Row],[θ]]</f>
        <v>0</v>
      </c>
      <c r="AL402" s="2">
        <f>Table1[[#This Row],[v_n_w_g]]-Table1[[#This Row],[v_n_w_l]]</f>
        <v>0</v>
      </c>
      <c r="AM402" s="2">
        <f>IF(Table1[[#This Row],[diff_v]]&gt;=1,1,0)</f>
        <v>0</v>
      </c>
    </row>
    <row r="403" spans="1:39" hidden="1" x14ac:dyDescent="0.3">
      <c r="A403">
        <v>6</v>
      </c>
      <c r="B403" t="s">
        <v>44</v>
      </c>
      <c r="C403" s="22">
        <f>VLOOKUP(Table1[[#This Row],[Subject]],'Subject Profile'!$A$2:$E$8,4,FALSE)</f>
        <v>1</v>
      </c>
      <c r="D403" s="22">
        <f>VLOOKUP(Table1[[#This Row],[Subject]],'Subject Profile'!$A$2:$E$8,5,FALSE)</f>
        <v>-2</v>
      </c>
      <c r="E403" t="s">
        <v>110</v>
      </c>
      <c r="F403" t="s">
        <v>69</v>
      </c>
      <c r="G403" t="s">
        <v>5</v>
      </c>
      <c r="H403">
        <f>IF(Table1[[#This Row],[decision]]="accept",1,0)</f>
        <v>0</v>
      </c>
      <c r="I403">
        <v>0</v>
      </c>
      <c r="J403">
        <v>510</v>
      </c>
      <c r="K403">
        <v>1664340831</v>
      </c>
      <c r="L403">
        <v>8</v>
      </c>
      <c r="M403" t="str">
        <f>VLOOKUP($F403,Experiment!$A$2:$U$90,MATCH(Results!M$1,Experiment!$A$1:$U$1,0)+1,FALSE)</f>
        <v>I</v>
      </c>
      <c r="N403">
        <f>IF(Table1[[#This Row],[Impact]]="I",0,1)</f>
        <v>0</v>
      </c>
      <c r="O403" s="2">
        <f>VLOOKUP($F403,Experiment!$A$2:$U$90,MATCH(Results!O$1,Experiment!$A$1:$U$1,0),FALSE)</f>
        <v>-50</v>
      </c>
      <c r="P403" s="3">
        <f>VLOOKUP($F403,Experiment!$A$2:$U$90,MATCH(Results!P$1,Experiment!$A$1:$U$1,0),FALSE)</f>
        <v>0.5</v>
      </c>
      <c r="Q403" s="2">
        <f>VLOOKUP($F403,Experiment!$A$2:$U$90,MATCH(Results!Q$1,Experiment!$A$1:$U$1,0),FALSE)</f>
        <v>50</v>
      </c>
      <c r="R403" s="3">
        <f>VLOOKUP($F403,Experiment!$A$2:$U$90,MATCH(Results!R$1,Experiment!$A$1:$U$1,0),FALSE)</f>
        <v>0.5</v>
      </c>
      <c r="S403" s="2">
        <f>VLOOKUP($F403,Experiment!$A$2:$U$90,MATCH(Results!S$1,Experiment!$A$1:$U$1,0),FALSE)</f>
        <v>0</v>
      </c>
      <c r="T403" s="2">
        <f>VLOOKUP($F403,Experiment!$A$2:$U$90,MATCH(Results!T$1,Experiment!$A$1:$U$1,0),FALSE)</f>
        <v>2500</v>
      </c>
      <c r="U403" s="2">
        <f>VLOOKUP($F403,Experiment!$A$2:$U$90,MATCH(Results!U$1,Experiment!$A$1:$U$1,0),FALSE)</f>
        <v>50</v>
      </c>
      <c r="V403" s="2">
        <f>VLOOKUP($F403,Experiment!$A$2:$U$90,MATCH(Results!V$1,Experiment!$A$1:$U$1,0),FALSE)</f>
        <v>4</v>
      </c>
      <c r="W403" s="3">
        <f>VLOOKUP($F403,Experiment!$A$2:$U$90,MATCH(Results!W$1,Experiment!$A$1:$U$1,0),FALSE)</f>
        <v>0.25</v>
      </c>
      <c r="X403" s="3">
        <f>VLOOKUP($F403,Experiment!$A$2:$U$90,MATCH(Results!X$1,Experiment!$A$1:$U$1,0),FALSE)</f>
        <v>0.75</v>
      </c>
      <c r="Y403" s="2">
        <f>VLOOKUP($F403,Experiment!$A$2:$U$90,MATCH(Results!Y$1,Experiment!$A$1:$U$1,0),FALSE)</f>
        <v>1</v>
      </c>
      <c r="Z403" s="3">
        <f>VLOOKUP($F403,Experiment!$A$2:$U$90,MATCH(Results!Z$1,Experiment!$A$1:$U$1,0),FALSE)</f>
        <v>0.25</v>
      </c>
      <c r="AA403" s="3">
        <f>VLOOKUP($F403,Experiment!$A$2:$U$90,MATCH(Results!AA$1,Experiment!$A$1:$U$1,0),FALSE)</f>
        <v>0.5</v>
      </c>
      <c r="AB403" s="3">
        <f>VLOOKUP($F403,Experiment!$A$2:$U$90,MATCH(Results!AB$1,Experiment!$A$1:$U$1,0),FALSE)</f>
        <v>0.375</v>
      </c>
      <c r="AC403" s="3">
        <f>VLOOKUP($F403,Experiment!$A$2:$U$90,MATCH(Results!AC$1,Experiment!$A$1:$U$1,0),FALSE)</f>
        <v>0.625</v>
      </c>
      <c r="AD403" s="2">
        <f>VLOOKUP($F403,Experiment!$A$2:$U$90,MATCH(Results!AD$1,Experiment!$A$1:$U$1,0),FALSE)</f>
        <v>12.5</v>
      </c>
      <c r="AE403" s="2">
        <f>VLOOKUP($F403,Experiment!$A$2:$U$90,MATCH(Results!AE$1,Experiment!$A$1:$U$1,0),FALSE)</f>
        <v>2343.75</v>
      </c>
      <c r="AF403" s="2">
        <f>VLOOKUP($F403,Experiment!$A$2:$U$90,MATCH(Results!AF$1,Experiment!$A$1:$U$1,0),FALSE)</f>
        <v>48.412291827592711</v>
      </c>
      <c r="AG403" s="3">
        <f>VLOOKUP($F403,Experiment!$A$2:$W$90,MATCH(Results!AG$1,Experiment!$A$1:$W$1,0),FALSE)</f>
        <v>1</v>
      </c>
      <c r="AH403" s="3">
        <f>VLOOKUP($F403,Experiment!$A$2:$W$90,MATCH(Results!AH$1,Experiment!$A$1:$W$1,0),FALSE)</f>
        <v>0.625</v>
      </c>
      <c r="AI403" s="3">
        <f>VLOOKUP($F403,Experiment!$A$2:$X$90,MATCH(Results!AI$1,Experiment!$A$1:$X$1,0),FALSE)</f>
        <v>0.375</v>
      </c>
      <c r="AJ403" s="2">
        <f>Table1[[#This Row],[Gain]]^Table1[[#This Row],[θ]]</f>
        <v>50</v>
      </c>
      <c r="AK403" s="2">
        <f>-Table1[[#This Row],[λ]]*-Table1[[#This Row],[Loss]]^Table1[[#This Row],[θ]]</f>
        <v>100</v>
      </c>
      <c r="AL403" s="2">
        <f>Table1[[#This Row],[v_n_w_g]]-Table1[[#This Row],[v_n_w_l]]</f>
        <v>-50</v>
      </c>
      <c r="AM403" s="2">
        <f>IF(Table1[[#This Row],[diff_v]]&gt;=1,1,0)</f>
        <v>0</v>
      </c>
    </row>
    <row r="404" spans="1:39" hidden="1" x14ac:dyDescent="0.3">
      <c r="A404">
        <v>7</v>
      </c>
      <c r="B404" t="s">
        <v>44</v>
      </c>
      <c r="C404" s="22">
        <f>VLOOKUP(Table1[[#This Row],[Subject]],'Subject Profile'!$A$2:$E$8,4,FALSE)</f>
        <v>1</v>
      </c>
      <c r="D404" s="22">
        <f>VLOOKUP(Table1[[#This Row],[Subject]],'Subject Profile'!$A$2:$E$8,5,FALSE)</f>
        <v>-2</v>
      </c>
      <c r="E404" t="s">
        <v>110</v>
      </c>
      <c r="F404" t="s">
        <v>66</v>
      </c>
      <c r="G404" t="s">
        <v>5</v>
      </c>
      <c r="H404">
        <f>IF(Table1[[#This Row],[decision]]="accept",1,0)</f>
        <v>0</v>
      </c>
      <c r="I404">
        <v>0</v>
      </c>
      <c r="J404">
        <v>510</v>
      </c>
      <c r="K404">
        <v>1664340838</v>
      </c>
      <c r="L404">
        <v>7</v>
      </c>
      <c r="M404" t="str">
        <f>VLOOKUP($F404,Experiment!$A$2:$U$90,MATCH(Results!M$1,Experiment!$A$1:$U$1,0)+1,FALSE)</f>
        <v>G</v>
      </c>
      <c r="N404">
        <f>IF(Table1[[#This Row],[Impact]]="I",0,1)</f>
        <v>1</v>
      </c>
      <c r="O404" s="2">
        <f>VLOOKUP($F404,Experiment!$A$2:$U$90,MATCH(Results!O$1,Experiment!$A$1:$U$1,0),FALSE)</f>
        <v>-10</v>
      </c>
      <c r="P404" s="3">
        <f>VLOOKUP($F404,Experiment!$A$2:$U$90,MATCH(Results!P$1,Experiment!$A$1:$U$1,0),FALSE)</f>
        <v>0.5</v>
      </c>
      <c r="Q404" s="2">
        <f>VLOOKUP($F404,Experiment!$A$2:$U$90,MATCH(Results!Q$1,Experiment!$A$1:$U$1,0),FALSE)</f>
        <v>20</v>
      </c>
      <c r="R404" s="3">
        <f>VLOOKUP($F404,Experiment!$A$2:$U$90,MATCH(Results!R$1,Experiment!$A$1:$U$1,0),FALSE)</f>
        <v>0.5</v>
      </c>
      <c r="S404" s="2">
        <f>VLOOKUP($F404,Experiment!$A$2:$U$90,MATCH(Results!S$1,Experiment!$A$1:$U$1,0),FALSE)</f>
        <v>5</v>
      </c>
      <c r="T404" s="2">
        <f>VLOOKUP($F404,Experiment!$A$2:$U$90,MATCH(Results!T$1,Experiment!$A$1:$U$1,0),FALSE)</f>
        <v>225</v>
      </c>
      <c r="U404" s="2">
        <f>VLOOKUP($F404,Experiment!$A$2:$U$90,MATCH(Results!U$1,Experiment!$A$1:$U$1,0),FALSE)</f>
        <v>15</v>
      </c>
      <c r="V404" s="2">
        <f>VLOOKUP($F404,Experiment!$A$2:$U$90,MATCH(Results!V$1,Experiment!$A$1:$U$1,0),FALSE)</f>
        <v>2</v>
      </c>
      <c r="W404" s="3">
        <f>VLOOKUP($F404,Experiment!$A$2:$U$90,MATCH(Results!W$1,Experiment!$A$1:$U$1,0),FALSE)</f>
        <v>0.25</v>
      </c>
      <c r="X404" s="3">
        <f>VLOOKUP($F404,Experiment!$A$2:$U$90,MATCH(Results!X$1,Experiment!$A$1:$U$1,0),FALSE)</f>
        <v>0.75</v>
      </c>
      <c r="Y404" s="2">
        <f>VLOOKUP($F404,Experiment!$A$2:$U$90,MATCH(Results!Y$1,Experiment!$A$1:$U$1,0),FALSE)</f>
        <v>2</v>
      </c>
      <c r="Z404" s="3">
        <f>VLOOKUP($F404,Experiment!$A$2:$U$90,MATCH(Results!Z$1,Experiment!$A$1:$U$1,0),FALSE)</f>
        <v>0.5</v>
      </c>
      <c r="AA404" s="3">
        <f>VLOOKUP($F404,Experiment!$A$2:$U$90,MATCH(Results!AA$1,Experiment!$A$1:$U$1,0),FALSE)</f>
        <v>0.25</v>
      </c>
      <c r="AB404" s="3">
        <f>VLOOKUP($F404,Experiment!$A$2:$U$90,MATCH(Results!AB$1,Experiment!$A$1:$U$1,0),FALSE)</f>
        <v>0.625</v>
      </c>
      <c r="AC404" s="3">
        <f>VLOOKUP($F404,Experiment!$A$2:$U$90,MATCH(Results!AC$1,Experiment!$A$1:$U$1,0),FALSE)</f>
        <v>0.375</v>
      </c>
      <c r="AD404" s="2">
        <f>VLOOKUP($F404,Experiment!$A$2:$U$90,MATCH(Results!AD$1,Experiment!$A$1:$U$1,0),FALSE)</f>
        <v>1.25</v>
      </c>
      <c r="AE404" s="2">
        <f>VLOOKUP($F404,Experiment!$A$2:$U$90,MATCH(Results!AE$1,Experiment!$A$1:$U$1,0),FALSE)</f>
        <v>210.9375</v>
      </c>
      <c r="AF404" s="2">
        <f>VLOOKUP($F404,Experiment!$A$2:$U$90,MATCH(Results!AF$1,Experiment!$A$1:$U$1,0),FALSE)</f>
        <v>14.523687548277813</v>
      </c>
      <c r="AG404" s="3">
        <f>VLOOKUP($F404,Experiment!$A$2:$W$90,MATCH(Results!AG$1,Experiment!$A$1:$W$1,0),FALSE)</f>
        <v>0.82730419370997643</v>
      </c>
      <c r="AH404" s="3">
        <f>VLOOKUP($F404,Experiment!$A$2:$W$90,MATCH(Results!AH$1,Experiment!$A$1:$W$1,0),FALSE)</f>
        <v>0.38648875795104182</v>
      </c>
      <c r="AI404" s="3">
        <f>VLOOKUP($F404,Experiment!$A$2:$X$90,MATCH(Results!AI$1,Experiment!$A$1:$X$1,0),FALSE)</f>
        <v>0.61351124204895813</v>
      </c>
      <c r="AJ404" s="2">
        <f>Table1[[#This Row],[Gain]]^Table1[[#This Row],[θ]]</f>
        <v>20</v>
      </c>
      <c r="AK404" s="2">
        <f>-Table1[[#This Row],[λ]]*-Table1[[#This Row],[Loss]]^Table1[[#This Row],[θ]]</f>
        <v>20</v>
      </c>
      <c r="AL404" s="2">
        <f>Table1[[#This Row],[v_n_w_g]]-Table1[[#This Row],[v_n_w_l]]</f>
        <v>0</v>
      </c>
      <c r="AM404" s="2">
        <f>IF(Table1[[#This Row],[diff_v]]&gt;=1,1,0)</f>
        <v>0</v>
      </c>
    </row>
    <row r="405" spans="1:39" hidden="1" x14ac:dyDescent="0.3">
      <c r="A405">
        <v>8</v>
      </c>
      <c r="B405" t="s">
        <v>44</v>
      </c>
      <c r="C405" s="22">
        <f>VLOOKUP(Table1[[#This Row],[Subject]],'Subject Profile'!$A$2:$E$8,4,FALSE)</f>
        <v>1</v>
      </c>
      <c r="D405" s="22">
        <f>VLOOKUP(Table1[[#This Row],[Subject]],'Subject Profile'!$A$2:$E$8,5,FALSE)</f>
        <v>-2</v>
      </c>
      <c r="E405" t="s">
        <v>110</v>
      </c>
      <c r="F405" t="s">
        <v>86</v>
      </c>
      <c r="G405" t="s">
        <v>5</v>
      </c>
      <c r="H405">
        <f>IF(Table1[[#This Row],[decision]]="accept",1,0)</f>
        <v>0</v>
      </c>
      <c r="I405">
        <v>0</v>
      </c>
      <c r="J405">
        <v>510</v>
      </c>
      <c r="K405">
        <v>1664340848</v>
      </c>
      <c r="L405">
        <v>10</v>
      </c>
      <c r="M405" t="str">
        <f>VLOOKUP($F405,Experiment!$A$2:$U$90,MATCH(Results!M$1,Experiment!$A$1:$U$1,0)+1,FALSE)</f>
        <v>I</v>
      </c>
      <c r="N405">
        <f>IF(Table1[[#This Row],[Impact]]="I",0,1)</f>
        <v>0</v>
      </c>
      <c r="O405" s="2">
        <f>VLOOKUP($F405,Experiment!$A$2:$U$90,MATCH(Results!O$1,Experiment!$A$1:$U$1,0),FALSE)</f>
        <v>-50</v>
      </c>
      <c r="P405" s="3">
        <f>VLOOKUP($F405,Experiment!$A$2:$U$90,MATCH(Results!P$1,Experiment!$A$1:$U$1,0),FALSE)</f>
        <v>0.5</v>
      </c>
      <c r="Q405" s="2">
        <f>VLOOKUP($F405,Experiment!$A$2:$U$90,MATCH(Results!Q$1,Experiment!$A$1:$U$1,0),FALSE)</f>
        <v>70</v>
      </c>
      <c r="R405" s="3">
        <f>VLOOKUP($F405,Experiment!$A$2:$U$90,MATCH(Results!R$1,Experiment!$A$1:$U$1,0),FALSE)</f>
        <v>0.5</v>
      </c>
      <c r="S405" s="2">
        <f>VLOOKUP($F405,Experiment!$A$2:$U$90,MATCH(Results!S$1,Experiment!$A$1:$U$1,0),FALSE)</f>
        <v>10</v>
      </c>
      <c r="T405" s="2">
        <f>VLOOKUP($F405,Experiment!$A$2:$U$90,MATCH(Results!T$1,Experiment!$A$1:$U$1,0),FALSE)</f>
        <v>3600</v>
      </c>
      <c r="U405" s="2">
        <f>VLOOKUP($F405,Experiment!$A$2:$U$90,MATCH(Results!U$1,Experiment!$A$1:$U$1,0),FALSE)</f>
        <v>60</v>
      </c>
      <c r="V405" s="2">
        <f>VLOOKUP($F405,Experiment!$A$2:$U$90,MATCH(Results!V$1,Experiment!$A$1:$U$1,0),FALSE)</f>
        <v>4</v>
      </c>
      <c r="W405" s="3">
        <f>VLOOKUP($F405,Experiment!$A$2:$U$90,MATCH(Results!W$1,Experiment!$A$1:$U$1,0),FALSE)</f>
        <v>0.25</v>
      </c>
      <c r="X405" s="3">
        <f>VLOOKUP($F405,Experiment!$A$2:$U$90,MATCH(Results!X$1,Experiment!$A$1:$U$1,0),FALSE)</f>
        <v>0.75</v>
      </c>
      <c r="Y405" s="2">
        <f>VLOOKUP($F405,Experiment!$A$2:$U$90,MATCH(Results!Y$1,Experiment!$A$1:$U$1,0),FALSE)</f>
        <v>2</v>
      </c>
      <c r="Z405" s="3">
        <f>VLOOKUP($F405,Experiment!$A$2:$U$90,MATCH(Results!Z$1,Experiment!$A$1:$U$1,0),FALSE)</f>
        <v>0.5</v>
      </c>
      <c r="AA405" s="3">
        <f>VLOOKUP($F405,Experiment!$A$2:$U$90,MATCH(Results!AA$1,Experiment!$A$1:$U$1,0),FALSE)</f>
        <v>0.25</v>
      </c>
      <c r="AB405" s="3">
        <f>VLOOKUP($F405,Experiment!$A$2:$U$90,MATCH(Results!AB$1,Experiment!$A$1:$U$1,0),FALSE)</f>
        <v>0.625</v>
      </c>
      <c r="AC405" s="3">
        <f>VLOOKUP($F405,Experiment!$A$2:$U$90,MATCH(Results!AC$1,Experiment!$A$1:$U$1,0),FALSE)</f>
        <v>0.375</v>
      </c>
      <c r="AD405" s="2">
        <f>VLOOKUP($F405,Experiment!$A$2:$U$90,MATCH(Results!AD$1,Experiment!$A$1:$U$1,0),FALSE)</f>
        <v>-5</v>
      </c>
      <c r="AE405" s="2">
        <f>VLOOKUP($F405,Experiment!$A$2:$U$90,MATCH(Results!AE$1,Experiment!$A$1:$U$1,0),FALSE)</f>
        <v>3375</v>
      </c>
      <c r="AF405" s="2">
        <f>VLOOKUP($F405,Experiment!$A$2:$U$90,MATCH(Results!AF$1,Experiment!$A$1:$U$1,0),FALSE)</f>
        <v>58.094750193111253</v>
      </c>
      <c r="AG405" s="3">
        <f>VLOOKUP($F405,Experiment!$A$2:$W$90,MATCH(Results!AG$1,Experiment!$A$1:$W$1,0),FALSE)</f>
        <v>0.82730419370997643</v>
      </c>
      <c r="AH405" s="3">
        <f>VLOOKUP($F405,Experiment!$A$2:$W$90,MATCH(Results!AH$1,Experiment!$A$1:$W$1,0),FALSE)</f>
        <v>0.38648875795104182</v>
      </c>
      <c r="AI405" s="3">
        <f>VLOOKUP($F405,Experiment!$A$2:$X$90,MATCH(Results!AI$1,Experiment!$A$1:$X$1,0),FALSE)</f>
        <v>0.61351124204895813</v>
      </c>
      <c r="AJ405" s="2">
        <f>Table1[[#This Row],[Gain]]^Table1[[#This Row],[θ]]</f>
        <v>70</v>
      </c>
      <c r="AK405" s="2">
        <f>-Table1[[#This Row],[λ]]*-Table1[[#This Row],[Loss]]^Table1[[#This Row],[θ]]</f>
        <v>100</v>
      </c>
      <c r="AL405" s="2">
        <f>Table1[[#This Row],[v_n_w_g]]-Table1[[#This Row],[v_n_w_l]]</f>
        <v>-30</v>
      </c>
      <c r="AM405" s="2">
        <f>IF(Table1[[#This Row],[diff_v]]&gt;=1,1,0)</f>
        <v>0</v>
      </c>
    </row>
    <row r="406" spans="1:39" hidden="1" x14ac:dyDescent="0.3">
      <c r="A406">
        <v>9</v>
      </c>
      <c r="B406" t="s">
        <v>44</v>
      </c>
      <c r="C406" s="22">
        <f>VLOOKUP(Table1[[#This Row],[Subject]],'Subject Profile'!$A$2:$E$8,4,FALSE)</f>
        <v>1</v>
      </c>
      <c r="D406" s="22">
        <f>VLOOKUP(Table1[[#This Row],[Subject]],'Subject Profile'!$A$2:$E$8,5,FALSE)</f>
        <v>-2</v>
      </c>
      <c r="E406" t="s">
        <v>110</v>
      </c>
      <c r="F406" t="s">
        <v>60</v>
      </c>
      <c r="G406" t="s">
        <v>61</v>
      </c>
      <c r="H406">
        <f>IF(Table1[[#This Row],[decision]]="accept",1,0)</f>
        <v>0</v>
      </c>
      <c r="I406">
        <v>0</v>
      </c>
      <c r="J406">
        <v>510</v>
      </c>
      <c r="K406">
        <v>1664340852</v>
      </c>
      <c r="L406">
        <v>4</v>
      </c>
      <c r="M406" t="str">
        <f>VLOOKUP($F406,Experiment!$A$2:$U$90,MATCH(Results!M$1,Experiment!$A$1:$U$1,0)+1,FALSE)</f>
        <v>D</v>
      </c>
      <c r="N406">
        <f>IF(Table1[[#This Row],[Impact]]="I",0,1)</f>
        <v>1</v>
      </c>
      <c r="O406" s="2">
        <f>VLOOKUP($F406,Experiment!$A$2:$U$90,MATCH(Results!O$1,Experiment!$A$1:$U$1,0),FALSE)</f>
        <v>0</v>
      </c>
      <c r="P406" s="3">
        <f>VLOOKUP($F406,Experiment!$A$2:$U$90,MATCH(Results!P$1,Experiment!$A$1:$U$1,0),FALSE)</f>
        <v>0</v>
      </c>
      <c r="Q406" s="2">
        <f>VLOOKUP($F406,Experiment!$A$2:$U$90,MATCH(Results!Q$1,Experiment!$A$1:$U$1,0),FALSE)</f>
        <v>0</v>
      </c>
      <c r="R406" s="3">
        <f>VLOOKUP($F406,Experiment!$A$2:$U$90,MATCH(Results!R$1,Experiment!$A$1:$U$1,0),FALSE)</f>
        <v>0</v>
      </c>
      <c r="S406" s="2">
        <f>VLOOKUP($F406,Experiment!$A$2:$U$90,MATCH(Results!S$1,Experiment!$A$1:$U$1,0),FALSE)</f>
        <v>0</v>
      </c>
      <c r="T406" s="2">
        <f>VLOOKUP($F406,Experiment!$A$2:$U$90,MATCH(Results!T$1,Experiment!$A$1:$U$1,0),FALSE)</f>
        <v>0</v>
      </c>
      <c r="U406" s="2">
        <f>VLOOKUP($F406,Experiment!$A$2:$U$90,MATCH(Results!U$1,Experiment!$A$1:$U$1,0),FALSE)</f>
        <v>0</v>
      </c>
      <c r="V406" s="2">
        <f>VLOOKUP($F406,Experiment!$A$2:$U$90,MATCH(Results!V$1,Experiment!$A$1:$U$1,0),FALSE)</f>
        <v>0</v>
      </c>
      <c r="W406" s="3">
        <f>VLOOKUP($F406,Experiment!$A$2:$U$90,MATCH(Results!W$1,Experiment!$A$1:$U$1,0),FALSE)</f>
        <v>0</v>
      </c>
      <c r="X406" s="3">
        <f>VLOOKUP($F406,Experiment!$A$2:$U$90,MATCH(Results!X$1,Experiment!$A$1:$U$1,0),FALSE)</f>
        <v>0</v>
      </c>
      <c r="Y406" s="2">
        <f>VLOOKUP($F406,Experiment!$A$2:$U$90,MATCH(Results!Y$1,Experiment!$A$1:$U$1,0),FALSE)</f>
        <v>0</v>
      </c>
      <c r="Z406" s="3">
        <f>VLOOKUP($F406,Experiment!$A$2:$U$90,MATCH(Results!Z$1,Experiment!$A$1:$U$1,0),FALSE)</f>
        <v>0</v>
      </c>
      <c r="AA406" s="3">
        <f>VLOOKUP($F406,Experiment!$A$2:$U$90,MATCH(Results!AA$1,Experiment!$A$1:$U$1,0),FALSE)</f>
        <v>0</v>
      </c>
      <c r="AB406" s="3">
        <f>VLOOKUP($F406,Experiment!$A$2:$U$90,MATCH(Results!AB$1,Experiment!$A$1:$U$1,0),FALSE)</f>
        <v>0</v>
      </c>
      <c r="AC406" s="3">
        <f>VLOOKUP($F406,Experiment!$A$2:$U$90,MATCH(Results!AC$1,Experiment!$A$1:$U$1,0),FALSE)</f>
        <v>0</v>
      </c>
      <c r="AD406" s="2">
        <f>VLOOKUP($F406,Experiment!$A$2:$U$90,MATCH(Results!AD$1,Experiment!$A$1:$U$1,0),FALSE)</f>
        <v>0</v>
      </c>
      <c r="AE406" s="2">
        <f>VLOOKUP($F406,Experiment!$A$2:$U$90,MATCH(Results!AE$1,Experiment!$A$1:$U$1,0),FALSE)</f>
        <v>0</v>
      </c>
      <c r="AF406" s="2">
        <f>VLOOKUP($F406,Experiment!$A$2:$U$90,MATCH(Results!AF$1,Experiment!$A$1:$U$1,0),FALSE)</f>
        <v>0</v>
      </c>
      <c r="AG406" s="2"/>
      <c r="AH406" s="3">
        <f>VLOOKUP($F406,Experiment!$A$2:$W$90,MATCH(Results!AH$1,Experiment!$A$1:$W$1,0),FALSE)</f>
        <v>0</v>
      </c>
      <c r="AI406" s="2">
        <f>VLOOKUP($F406,Experiment!$A$2:$X$90,MATCH(Results!AI$1,Experiment!$A$1:$X$1,0),FALSE)</f>
        <v>0</v>
      </c>
      <c r="AJ406" s="2">
        <f>Table1[[#This Row],[Gain]]^Table1[[#This Row],[θ]]</f>
        <v>0</v>
      </c>
      <c r="AK406" s="2">
        <f>-Table1[[#This Row],[λ]]*-Table1[[#This Row],[Loss]]^Table1[[#This Row],[θ]]</f>
        <v>0</v>
      </c>
      <c r="AL406" s="2">
        <f>Table1[[#This Row],[v_n_w_g]]-Table1[[#This Row],[v_n_w_l]]</f>
        <v>0</v>
      </c>
      <c r="AM406" s="2">
        <f>IF(Table1[[#This Row],[diff_v]]&gt;=1,1,0)</f>
        <v>0</v>
      </c>
    </row>
    <row r="407" spans="1:39" hidden="1" x14ac:dyDescent="0.3">
      <c r="A407">
        <v>10</v>
      </c>
      <c r="B407" t="s">
        <v>44</v>
      </c>
      <c r="C407" s="22">
        <f>VLOOKUP(Table1[[#This Row],[Subject]],'Subject Profile'!$A$2:$E$8,4,FALSE)</f>
        <v>1</v>
      </c>
      <c r="D407" s="22">
        <f>VLOOKUP(Table1[[#This Row],[Subject]],'Subject Profile'!$A$2:$E$8,5,FALSE)</f>
        <v>-2</v>
      </c>
      <c r="E407" t="s">
        <v>110</v>
      </c>
      <c r="F407" t="s">
        <v>88</v>
      </c>
      <c r="G407" t="s">
        <v>5</v>
      </c>
      <c r="H407">
        <f>IF(Table1[[#This Row],[decision]]="accept",1,0)</f>
        <v>0</v>
      </c>
      <c r="I407">
        <v>0</v>
      </c>
      <c r="J407">
        <v>510</v>
      </c>
      <c r="K407">
        <v>1664340856</v>
      </c>
      <c r="L407">
        <v>4</v>
      </c>
      <c r="M407" t="str">
        <f>VLOOKUP($F407,Experiment!$A$2:$U$90,MATCH(Results!M$1,Experiment!$A$1:$U$1,0)+1,FALSE)</f>
        <v>I</v>
      </c>
      <c r="N407">
        <f>IF(Table1[[#This Row],[Impact]]="I",0,1)</f>
        <v>0</v>
      </c>
      <c r="O407" s="2">
        <f>VLOOKUP($F407,Experiment!$A$2:$U$90,MATCH(Results!O$1,Experiment!$A$1:$U$1,0),FALSE)</f>
        <v>-50</v>
      </c>
      <c r="P407" s="3">
        <f>VLOOKUP($F407,Experiment!$A$2:$U$90,MATCH(Results!P$1,Experiment!$A$1:$U$1,0),FALSE)</f>
        <v>0.5</v>
      </c>
      <c r="Q407" s="2">
        <f>VLOOKUP($F407,Experiment!$A$2:$U$90,MATCH(Results!Q$1,Experiment!$A$1:$U$1,0),FALSE)</f>
        <v>60</v>
      </c>
      <c r="R407" s="3">
        <f>VLOOKUP($F407,Experiment!$A$2:$U$90,MATCH(Results!R$1,Experiment!$A$1:$U$1,0),FALSE)</f>
        <v>0.5</v>
      </c>
      <c r="S407" s="2">
        <f>VLOOKUP($F407,Experiment!$A$2:$U$90,MATCH(Results!S$1,Experiment!$A$1:$U$1,0),FALSE)</f>
        <v>5</v>
      </c>
      <c r="T407" s="2">
        <f>VLOOKUP($F407,Experiment!$A$2:$U$90,MATCH(Results!T$1,Experiment!$A$1:$U$1,0),FALSE)</f>
        <v>3025</v>
      </c>
      <c r="U407" s="2">
        <f>VLOOKUP($F407,Experiment!$A$2:$U$90,MATCH(Results!U$1,Experiment!$A$1:$U$1,0),FALSE)</f>
        <v>55</v>
      </c>
      <c r="V407" s="2">
        <f>VLOOKUP($F407,Experiment!$A$2:$U$90,MATCH(Results!V$1,Experiment!$A$1:$U$1,0),FALSE)</f>
        <v>2</v>
      </c>
      <c r="W407" s="3">
        <f>VLOOKUP($F407,Experiment!$A$2:$U$90,MATCH(Results!W$1,Experiment!$A$1:$U$1,0),FALSE)</f>
        <v>0.25</v>
      </c>
      <c r="X407" s="3">
        <f>VLOOKUP($F407,Experiment!$A$2:$U$90,MATCH(Results!X$1,Experiment!$A$1:$U$1,0),FALSE)</f>
        <v>0.75</v>
      </c>
      <c r="Y407" s="2">
        <f>VLOOKUP($F407,Experiment!$A$2:$U$90,MATCH(Results!Y$1,Experiment!$A$1:$U$1,0),FALSE)</f>
        <v>2</v>
      </c>
      <c r="Z407" s="3">
        <f>VLOOKUP($F407,Experiment!$A$2:$U$90,MATCH(Results!Z$1,Experiment!$A$1:$U$1,0),FALSE)</f>
        <v>0.5</v>
      </c>
      <c r="AA407" s="3">
        <f>VLOOKUP($F407,Experiment!$A$2:$U$90,MATCH(Results!AA$1,Experiment!$A$1:$U$1,0),FALSE)</f>
        <v>0.25</v>
      </c>
      <c r="AB407" s="3">
        <f>VLOOKUP($F407,Experiment!$A$2:$U$90,MATCH(Results!AB$1,Experiment!$A$1:$U$1,0),FALSE)</f>
        <v>0.625</v>
      </c>
      <c r="AC407" s="3">
        <f>VLOOKUP($F407,Experiment!$A$2:$U$90,MATCH(Results!AC$1,Experiment!$A$1:$U$1,0),FALSE)</f>
        <v>0.375</v>
      </c>
      <c r="AD407" s="2">
        <f>VLOOKUP($F407,Experiment!$A$2:$U$90,MATCH(Results!AD$1,Experiment!$A$1:$U$1,0),FALSE)</f>
        <v>-8.75</v>
      </c>
      <c r="AE407" s="2">
        <f>VLOOKUP($F407,Experiment!$A$2:$U$90,MATCH(Results!AE$1,Experiment!$A$1:$U$1,0),FALSE)</f>
        <v>2835.9375</v>
      </c>
      <c r="AF407" s="2">
        <f>VLOOKUP($F407,Experiment!$A$2:$U$90,MATCH(Results!AF$1,Experiment!$A$1:$U$1,0),FALSE)</f>
        <v>53.253521010351982</v>
      </c>
      <c r="AG407" s="3">
        <f>VLOOKUP($F407,Experiment!$A$2:$W$90,MATCH(Results!AG$1,Experiment!$A$1:$W$1,0),FALSE)</f>
        <v>0.82730419370997643</v>
      </c>
      <c r="AH407" s="3">
        <f>VLOOKUP($F407,Experiment!$A$2:$W$90,MATCH(Results!AH$1,Experiment!$A$1:$W$1,0),FALSE)</f>
        <v>0.38648875795104182</v>
      </c>
      <c r="AI407" s="3">
        <f>VLOOKUP($F407,Experiment!$A$2:$X$90,MATCH(Results!AI$1,Experiment!$A$1:$X$1,0),FALSE)</f>
        <v>0.61351124204895813</v>
      </c>
      <c r="AJ407" s="2">
        <f>Table1[[#This Row],[Gain]]^Table1[[#This Row],[θ]]</f>
        <v>60</v>
      </c>
      <c r="AK407" s="2">
        <f>-Table1[[#This Row],[λ]]*-Table1[[#This Row],[Loss]]^Table1[[#This Row],[θ]]</f>
        <v>100</v>
      </c>
      <c r="AL407" s="2">
        <f>Table1[[#This Row],[v_n_w_g]]-Table1[[#This Row],[v_n_w_l]]</f>
        <v>-40</v>
      </c>
      <c r="AM407" s="2">
        <f>IF(Table1[[#This Row],[diff_v]]&gt;=1,1,0)</f>
        <v>0</v>
      </c>
    </row>
    <row r="408" spans="1:39" hidden="1" x14ac:dyDescent="0.3">
      <c r="A408">
        <v>11</v>
      </c>
      <c r="B408" t="s">
        <v>44</v>
      </c>
      <c r="C408" s="22">
        <f>VLOOKUP(Table1[[#This Row],[Subject]],'Subject Profile'!$A$2:$E$8,4,FALSE)</f>
        <v>1</v>
      </c>
      <c r="D408" s="22">
        <f>VLOOKUP(Table1[[#This Row],[Subject]],'Subject Profile'!$A$2:$E$8,5,FALSE)</f>
        <v>-2</v>
      </c>
      <c r="E408" t="s">
        <v>110</v>
      </c>
      <c r="F408" t="s">
        <v>82</v>
      </c>
      <c r="G408" t="s">
        <v>5</v>
      </c>
      <c r="H408">
        <f>IF(Table1[[#This Row],[decision]]="accept",1,0)</f>
        <v>0</v>
      </c>
      <c r="I408">
        <v>0</v>
      </c>
      <c r="J408">
        <v>510</v>
      </c>
      <c r="K408">
        <v>1664340861</v>
      </c>
      <c r="L408">
        <v>5</v>
      </c>
      <c r="M408" t="str">
        <f>VLOOKUP($F408,Experiment!$A$2:$U$90,MATCH(Results!M$1,Experiment!$A$1:$U$1,0)+1,FALSE)</f>
        <v>G</v>
      </c>
      <c r="N408">
        <f>IF(Table1[[#This Row],[Impact]]="I",0,1)</f>
        <v>1</v>
      </c>
      <c r="O408" s="2">
        <f>VLOOKUP($F408,Experiment!$A$2:$U$90,MATCH(Results!O$1,Experiment!$A$1:$U$1,0),FALSE)</f>
        <v>-10</v>
      </c>
      <c r="P408" s="3">
        <f>VLOOKUP($F408,Experiment!$A$2:$U$90,MATCH(Results!P$1,Experiment!$A$1:$U$1,0),FALSE)</f>
        <v>0.5</v>
      </c>
      <c r="Q408" s="2">
        <f>VLOOKUP($F408,Experiment!$A$2:$U$90,MATCH(Results!Q$1,Experiment!$A$1:$U$1,0),FALSE)</f>
        <v>0</v>
      </c>
      <c r="R408" s="3">
        <f>VLOOKUP($F408,Experiment!$A$2:$U$90,MATCH(Results!R$1,Experiment!$A$1:$U$1,0),FALSE)</f>
        <v>0.5</v>
      </c>
      <c r="S408" s="2">
        <f>VLOOKUP($F408,Experiment!$A$2:$U$90,MATCH(Results!S$1,Experiment!$A$1:$U$1,0),FALSE)</f>
        <v>-5</v>
      </c>
      <c r="T408" s="2">
        <f>VLOOKUP($F408,Experiment!$A$2:$U$90,MATCH(Results!T$1,Experiment!$A$1:$U$1,0),FALSE)</f>
        <v>25</v>
      </c>
      <c r="U408" s="2">
        <f>VLOOKUP($F408,Experiment!$A$2:$U$90,MATCH(Results!U$1,Experiment!$A$1:$U$1,0),FALSE)</f>
        <v>5</v>
      </c>
      <c r="V408" s="2">
        <f>VLOOKUP($F408,Experiment!$A$2:$U$90,MATCH(Results!V$1,Experiment!$A$1:$U$1,0),FALSE)</f>
        <v>2</v>
      </c>
      <c r="W408" s="3">
        <f>VLOOKUP($F408,Experiment!$A$2:$U$90,MATCH(Results!W$1,Experiment!$A$1:$U$1,0),FALSE)</f>
        <v>0.25</v>
      </c>
      <c r="X408" s="3">
        <f>VLOOKUP($F408,Experiment!$A$2:$U$90,MATCH(Results!X$1,Experiment!$A$1:$U$1,0),FALSE)</f>
        <v>0.75</v>
      </c>
      <c r="Y408" s="2">
        <f>VLOOKUP($F408,Experiment!$A$2:$U$90,MATCH(Results!Y$1,Experiment!$A$1:$U$1,0),FALSE)</f>
        <v>2</v>
      </c>
      <c r="Z408" s="3">
        <f>VLOOKUP($F408,Experiment!$A$2:$U$90,MATCH(Results!Z$1,Experiment!$A$1:$U$1,0),FALSE)</f>
        <v>0.5</v>
      </c>
      <c r="AA408" s="3">
        <f>VLOOKUP($F408,Experiment!$A$2:$U$90,MATCH(Results!AA$1,Experiment!$A$1:$U$1,0),FALSE)</f>
        <v>0.25</v>
      </c>
      <c r="AB408" s="3">
        <f>VLOOKUP($F408,Experiment!$A$2:$U$90,MATCH(Results!AB$1,Experiment!$A$1:$U$1,0),FALSE)</f>
        <v>0.625</v>
      </c>
      <c r="AC408" s="3">
        <f>VLOOKUP($F408,Experiment!$A$2:$U$90,MATCH(Results!AC$1,Experiment!$A$1:$U$1,0),FALSE)</f>
        <v>0.375</v>
      </c>
      <c r="AD408" s="2">
        <f>VLOOKUP($F408,Experiment!$A$2:$U$90,MATCH(Results!AD$1,Experiment!$A$1:$U$1,0),FALSE)</f>
        <v>-6.25</v>
      </c>
      <c r="AE408" s="2">
        <f>VLOOKUP($F408,Experiment!$A$2:$U$90,MATCH(Results!AE$1,Experiment!$A$1:$U$1,0),FALSE)</f>
        <v>23.4375</v>
      </c>
      <c r="AF408" s="2">
        <f>VLOOKUP($F408,Experiment!$A$2:$U$90,MATCH(Results!AF$1,Experiment!$A$1:$U$1,0),FALSE)</f>
        <v>4.8412291827592711</v>
      </c>
      <c r="AG408" s="3">
        <f>VLOOKUP($F408,Experiment!$A$2:$W$90,MATCH(Results!AG$1,Experiment!$A$1:$W$1,0),FALSE)</f>
        <v>0.82730419370997643</v>
      </c>
      <c r="AH408" s="3">
        <f>VLOOKUP($F408,Experiment!$A$2:$W$90,MATCH(Results!AH$1,Experiment!$A$1:$W$1,0),FALSE)</f>
        <v>0.38648875795104182</v>
      </c>
      <c r="AI408" s="3">
        <f>VLOOKUP($F408,Experiment!$A$2:$X$90,MATCH(Results!AI$1,Experiment!$A$1:$X$1,0),FALSE)</f>
        <v>0.61351124204895813</v>
      </c>
      <c r="AJ408" s="2">
        <f>Table1[[#This Row],[Gain]]^Table1[[#This Row],[θ]]</f>
        <v>0</v>
      </c>
      <c r="AK408" s="2">
        <f>-Table1[[#This Row],[λ]]*-Table1[[#This Row],[Loss]]^Table1[[#This Row],[θ]]</f>
        <v>20</v>
      </c>
      <c r="AL408" s="2">
        <f>Table1[[#This Row],[v_n_w_g]]-Table1[[#This Row],[v_n_w_l]]</f>
        <v>-20</v>
      </c>
      <c r="AM408" s="2">
        <f>IF(Table1[[#This Row],[diff_v]]&gt;=1,1,0)</f>
        <v>0</v>
      </c>
    </row>
    <row r="409" spans="1:39" hidden="1" x14ac:dyDescent="0.3">
      <c r="A409">
        <v>12</v>
      </c>
      <c r="B409" t="s">
        <v>44</v>
      </c>
      <c r="C409" s="22">
        <f>VLOOKUP(Table1[[#This Row],[Subject]],'Subject Profile'!$A$2:$E$8,4,FALSE)</f>
        <v>1</v>
      </c>
      <c r="D409" s="22">
        <f>VLOOKUP(Table1[[#This Row],[Subject]],'Subject Profile'!$A$2:$E$8,5,FALSE)</f>
        <v>-2</v>
      </c>
      <c r="E409" t="s">
        <v>110</v>
      </c>
      <c r="F409" t="s">
        <v>55</v>
      </c>
      <c r="G409" t="s">
        <v>56</v>
      </c>
      <c r="H409">
        <f>IF(Table1[[#This Row],[decision]]="accept",1,0)</f>
        <v>0</v>
      </c>
      <c r="I409">
        <v>0</v>
      </c>
      <c r="J409">
        <v>510</v>
      </c>
      <c r="K409">
        <v>1664340868</v>
      </c>
      <c r="L409">
        <v>7</v>
      </c>
      <c r="M409" t="str">
        <f>VLOOKUP($F409,Experiment!$A$2:$U$90,MATCH(Results!M$1,Experiment!$A$1:$U$1,0)+1,FALSE)</f>
        <v>R</v>
      </c>
      <c r="N409">
        <f>IF(Table1[[#This Row],[Impact]]="I",0,1)</f>
        <v>1</v>
      </c>
      <c r="O409" s="2">
        <f>VLOOKUP($F409,Experiment!$A$2:$U$90,MATCH(Results!O$1,Experiment!$A$1:$U$1,0),FALSE)</f>
        <v>0</v>
      </c>
      <c r="P409" s="3">
        <f>VLOOKUP($F409,Experiment!$A$2:$U$90,MATCH(Results!P$1,Experiment!$A$1:$U$1,0),FALSE)</f>
        <v>0</v>
      </c>
      <c r="Q409" s="2">
        <f>VLOOKUP($F409,Experiment!$A$2:$U$90,MATCH(Results!Q$1,Experiment!$A$1:$U$1,0),FALSE)</f>
        <v>0</v>
      </c>
      <c r="R409" s="3">
        <f>VLOOKUP($F409,Experiment!$A$2:$U$90,MATCH(Results!R$1,Experiment!$A$1:$U$1,0),FALSE)</f>
        <v>0</v>
      </c>
      <c r="S409" s="2">
        <f>VLOOKUP($F409,Experiment!$A$2:$U$90,MATCH(Results!S$1,Experiment!$A$1:$U$1,0),FALSE)</f>
        <v>0</v>
      </c>
      <c r="T409" s="2">
        <f>VLOOKUP($F409,Experiment!$A$2:$U$90,MATCH(Results!T$1,Experiment!$A$1:$U$1,0),FALSE)</f>
        <v>0</v>
      </c>
      <c r="U409" s="2">
        <f>VLOOKUP($F409,Experiment!$A$2:$U$90,MATCH(Results!U$1,Experiment!$A$1:$U$1,0),FALSE)</f>
        <v>0</v>
      </c>
      <c r="V409" s="2">
        <f>VLOOKUP($F409,Experiment!$A$2:$U$90,MATCH(Results!V$1,Experiment!$A$1:$U$1,0),FALSE)</f>
        <v>0</v>
      </c>
      <c r="W409" s="3">
        <f>VLOOKUP($F409,Experiment!$A$2:$U$90,MATCH(Results!W$1,Experiment!$A$1:$U$1,0),FALSE)</f>
        <v>0</v>
      </c>
      <c r="X409" s="3">
        <f>VLOOKUP($F409,Experiment!$A$2:$U$90,MATCH(Results!X$1,Experiment!$A$1:$U$1,0),FALSE)</f>
        <v>0</v>
      </c>
      <c r="Y409" s="2">
        <f>VLOOKUP($F409,Experiment!$A$2:$U$90,MATCH(Results!Y$1,Experiment!$A$1:$U$1,0),FALSE)</f>
        <v>0</v>
      </c>
      <c r="Z409" s="3">
        <f>VLOOKUP($F409,Experiment!$A$2:$U$90,MATCH(Results!Z$1,Experiment!$A$1:$U$1,0),FALSE)</f>
        <v>0</v>
      </c>
      <c r="AA409" s="3">
        <f>VLOOKUP($F409,Experiment!$A$2:$U$90,MATCH(Results!AA$1,Experiment!$A$1:$U$1,0),FALSE)</f>
        <v>0</v>
      </c>
      <c r="AB409" s="3">
        <f>VLOOKUP($F409,Experiment!$A$2:$U$90,MATCH(Results!AB$1,Experiment!$A$1:$U$1,0),FALSE)</f>
        <v>0</v>
      </c>
      <c r="AC409" s="3">
        <f>VLOOKUP($F409,Experiment!$A$2:$U$90,MATCH(Results!AC$1,Experiment!$A$1:$U$1,0),FALSE)</f>
        <v>0</v>
      </c>
      <c r="AD409" s="2">
        <f>VLOOKUP($F409,Experiment!$A$2:$U$90,MATCH(Results!AD$1,Experiment!$A$1:$U$1,0),FALSE)</f>
        <v>0</v>
      </c>
      <c r="AE409" s="2">
        <f>VLOOKUP($F409,Experiment!$A$2:$U$90,MATCH(Results!AE$1,Experiment!$A$1:$U$1,0),FALSE)</f>
        <v>0</v>
      </c>
      <c r="AF409" s="2">
        <f>VLOOKUP($F409,Experiment!$A$2:$U$90,MATCH(Results!AF$1,Experiment!$A$1:$U$1,0),FALSE)</f>
        <v>0</v>
      </c>
      <c r="AG409" s="2"/>
      <c r="AH409" s="3">
        <f>VLOOKUP($F409,Experiment!$A$2:$W$90,MATCH(Results!AH$1,Experiment!$A$1:$W$1,0),FALSE)</f>
        <v>0</v>
      </c>
      <c r="AI409" s="2">
        <f>VLOOKUP($F409,Experiment!$A$2:$X$90,MATCH(Results!AI$1,Experiment!$A$1:$X$1,0),FALSE)</f>
        <v>0</v>
      </c>
      <c r="AJ409" s="2">
        <f>Table1[[#This Row],[Gain]]^Table1[[#This Row],[θ]]</f>
        <v>0</v>
      </c>
      <c r="AK409" s="2">
        <f>-Table1[[#This Row],[λ]]*-Table1[[#This Row],[Loss]]^Table1[[#This Row],[θ]]</f>
        <v>0</v>
      </c>
      <c r="AL409" s="2">
        <f>Table1[[#This Row],[v_n_w_g]]-Table1[[#This Row],[v_n_w_l]]</f>
        <v>0</v>
      </c>
      <c r="AM409" s="2">
        <f>IF(Table1[[#This Row],[diff_v]]&gt;=1,1,0)</f>
        <v>0</v>
      </c>
    </row>
    <row r="410" spans="1:39" hidden="1" x14ac:dyDescent="0.3">
      <c r="A410">
        <v>13</v>
      </c>
      <c r="B410" t="s">
        <v>44</v>
      </c>
      <c r="C410" s="22">
        <f>VLOOKUP(Table1[[#This Row],[Subject]],'Subject Profile'!$A$2:$E$8,4,FALSE)</f>
        <v>1</v>
      </c>
      <c r="D410" s="22">
        <f>VLOOKUP(Table1[[#This Row],[Subject]],'Subject Profile'!$A$2:$E$8,5,FALSE)</f>
        <v>-2</v>
      </c>
      <c r="E410" t="s">
        <v>110</v>
      </c>
      <c r="F410" t="s">
        <v>67</v>
      </c>
      <c r="G410" t="s">
        <v>7</v>
      </c>
      <c r="H410">
        <f>IF(Table1[[#This Row],[decision]]="accept",1,0)</f>
        <v>1</v>
      </c>
      <c r="I410">
        <v>-10</v>
      </c>
      <c r="J410">
        <v>500</v>
      </c>
      <c r="K410">
        <v>1664340874</v>
      </c>
      <c r="L410">
        <v>6</v>
      </c>
      <c r="M410" t="str">
        <f>VLOOKUP($F410,Experiment!$A$2:$U$90,MATCH(Results!M$1,Experiment!$A$1:$U$1,0)+1,FALSE)</f>
        <v>I</v>
      </c>
      <c r="N410">
        <f>IF(Table1[[#This Row],[Impact]]="I",0,1)</f>
        <v>0</v>
      </c>
      <c r="O410" s="2">
        <f>VLOOKUP($F410,Experiment!$A$2:$U$90,MATCH(Results!O$1,Experiment!$A$1:$U$1,0),FALSE)</f>
        <v>-10</v>
      </c>
      <c r="P410" s="3">
        <f>VLOOKUP($F410,Experiment!$A$2:$U$90,MATCH(Results!P$1,Experiment!$A$1:$U$1,0),FALSE)</f>
        <v>0.5</v>
      </c>
      <c r="Q410" s="2">
        <f>VLOOKUP($F410,Experiment!$A$2:$U$90,MATCH(Results!Q$1,Experiment!$A$1:$U$1,0),FALSE)</f>
        <v>20</v>
      </c>
      <c r="R410" s="3">
        <f>VLOOKUP($F410,Experiment!$A$2:$U$90,MATCH(Results!R$1,Experiment!$A$1:$U$1,0),FALSE)</f>
        <v>0.5</v>
      </c>
      <c r="S410" s="2">
        <f>VLOOKUP($F410,Experiment!$A$2:$U$90,MATCH(Results!S$1,Experiment!$A$1:$U$1,0),FALSE)</f>
        <v>5</v>
      </c>
      <c r="T410" s="2">
        <f>VLOOKUP($F410,Experiment!$A$2:$U$90,MATCH(Results!T$1,Experiment!$A$1:$U$1,0),FALSE)</f>
        <v>225</v>
      </c>
      <c r="U410" s="2">
        <f>VLOOKUP($F410,Experiment!$A$2:$U$90,MATCH(Results!U$1,Experiment!$A$1:$U$1,0),FALSE)</f>
        <v>15</v>
      </c>
      <c r="V410" s="2">
        <f>VLOOKUP($F410,Experiment!$A$2:$U$90,MATCH(Results!V$1,Experiment!$A$1:$U$1,0),FALSE)</f>
        <v>4</v>
      </c>
      <c r="W410" s="3">
        <f>VLOOKUP($F410,Experiment!$A$2:$U$90,MATCH(Results!W$1,Experiment!$A$1:$U$1,0),FALSE)</f>
        <v>0.25</v>
      </c>
      <c r="X410" s="3">
        <f>VLOOKUP($F410,Experiment!$A$2:$U$90,MATCH(Results!X$1,Experiment!$A$1:$U$1,0),FALSE)</f>
        <v>0.75</v>
      </c>
      <c r="Y410" s="2">
        <f>VLOOKUP($F410,Experiment!$A$2:$U$90,MATCH(Results!Y$1,Experiment!$A$1:$U$1,0),FALSE)</f>
        <v>2</v>
      </c>
      <c r="Z410" s="3">
        <f>VLOOKUP($F410,Experiment!$A$2:$U$90,MATCH(Results!Z$1,Experiment!$A$1:$U$1,0),FALSE)</f>
        <v>0.5</v>
      </c>
      <c r="AA410" s="3">
        <f>VLOOKUP($F410,Experiment!$A$2:$U$90,MATCH(Results!AA$1,Experiment!$A$1:$U$1,0),FALSE)</f>
        <v>0.25</v>
      </c>
      <c r="AB410" s="3">
        <f>VLOOKUP($F410,Experiment!$A$2:$U$90,MATCH(Results!AB$1,Experiment!$A$1:$U$1,0),FALSE)</f>
        <v>0.625</v>
      </c>
      <c r="AC410" s="3">
        <f>VLOOKUP($F410,Experiment!$A$2:$U$90,MATCH(Results!AC$1,Experiment!$A$1:$U$1,0),FALSE)</f>
        <v>0.375</v>
      </c>
      <c r="AD410" s="2">
        <f>VLOOKUP($F410,Experiment!$A$2:$U$90,MATCH(Results!AD$1,Experiment!$A$1:$U$1,0),FALSE)</f>
        <v>1.25</v>
      </c>
      <c r="AE410" s="2">
        <f>VLOOKUP($F410,Experiment!$A$2:$U$90,MATCH(Results!AE$1,Experiment!$A$1:$U$1,0),FALSE)</f>
        <v>210.9375</v>
      </c>
      <c r="AF410" s="2">
        <f>VLOOKUP($F410,Experiment!$A$2:$U$90,MATCH(Results!AF$1,Experiment!$A$1:$U$1,0),FALSE)</f>
        <v>14.523687548277813</v>
      </c>
      <c r="AG410" s="3">
        <f>VLOOKUP($F410,Experiment!$A$2:$W$90,MATCH(Results!AG$1,Experiment!$A$1:$W$1,0),FALSE)</f>
        <v>0.82730419370997643</v>
      </c>
      <c r="AH410" s="3">
        <f>VLOOKUP($F410,Experiment!$A$2:$W$90,MATCH(Results!AH$1,Experiment!$A$1:$W$1,0),FALSE)</f>
        <v>0.38648875795104182</v>
      </c>
      <c r="AI410" s="3">
        <f>VLOOKUP($F410,Experiment!$A$2:$X$90,MATCH(Results!AI$1,Experiment!$A$1:$X$1,0),FALSE)</f>
        <v>0.61351124204895813</v>
      </c>
      <c r="AJ410" s="2">
        <f>Table1[[#This Row],[Gain]]^Table1[[#This Row],[θ]]</f>
        <v>20</v>
      </c>
      <c r="AK410" s="2">
        <f>-Table1[[#This Row],[λ]]*-Table1[[#This Row],[Loss]]^Table1[[#This Row],[θ]]</f>
        <v>20</v>
      </c>
      <c r="AL410" s="2">
        <f>Table1[[#This Row],[v_n_w_g]]-Table1[[#This Row],[v_n_w_l]]</f>
        <v>0</v>
      </c>
      <c r="AM410" s="2">
        <f>IF(Table1[[#This Row],[diff_v]]&gt;=1,1,0)</f>
        <v>0</v>
      </c>
    </row>
    <row r="411" spans="1:39" hidden="1" x14ac:dyDescent="0.3">
      <c r="A411">
        <v>14</v>
      </c>
      <c r="B411" t="s">
        <v>44</v>
      </c>
      <c r="C411" s="22">
        <f>VLOOKUP(Table1[[#This Row],[Subject]],'Subject Profile'!$A$2:$E$8,4,FALSE)</f>
        <v>1</v>
      </c>
      <c r="D411" s="22">
        <f>VLOOKUP(Table1[[#This Row],[Subject]],'Subject Profile'!$A$2:$E$8,5,FALSE)</f>
        <v>-2</v>
      </c>
      <c r="E411" t="s">
        <v>110</v>
      </c>
      <c r="F411" t="s">
        <v>58</v>
      </c>
      <c r="G411" t="s">
        <v>5</v>
      </c>
      <c r="H411">
        <f>IF(Table1[[#This Row],[decision]]="accept",1,0)</f>
        <v>0</v>
      </c>
      <c r="I411">
        <v>0</v>
      </c>
      <c r="J411">
        <v>500</v>
      </c>
      <c r="K411">
        <v>1664340879</v>
      </c>
      <c r="L411">
        <v>5</v>
      </c>
      <c r="M411" t="str">
        <f>VLOOKUP($F411,Experiment!$A$2:$U$90,MATCH(Results!M$1,Experiment!$A$1:$U$1,0)+1,FALSE)</f>
        <v>G</v>
      </c>
      <c r="N411">
        <f>IF(Table1[[#This Row],[Impact]]="I",0,1)</f>
        <v>1</v>
      </c>
      <c r="O411" s="2">
        <f>VLOOKUP($F411,Experiment!$A$2:$U$90,MATCH(Results!O$1,Experiment!$A$1:$U$1,0),FALSE)</f>
        <v>-50</v>
      </c>
      <c r="P411" s="3">
        <f>VLOOKUP($F411,Experiment!$A$2:$U$90,MATCH(Results!P$1,Experiment!$A$1:$U$1,0),FALSE)</f>
        <v>0.5</v>
      </c>
      <c r="Q411" s="2">
        <f>VLOOKUP($F411,Experiment!$A$2:$U$90,MATCH(Results!Q$1,Experiment!$A$1:$U$1,0),FALSE)</f>
        <v>50</v>
      </c>
      <c r="R411" s="3">
        <f>VLOOKUP($F411,Experiment!$A$2:$U$90,MATCH(Results!R$1,Experiment!$A$1:$U$1,0),FALSE)</f>
        <v>0.5</v>
      </c>
      <c r="S411" s="2">
        <f>VLOOKUP($F411,Experiment!$A$2:$U$90,MATCH(Results!S$1,Experiment!$A$1:$U$1,0),FALSE)</f>
        <v>0</v>
      </c>
      <c r="T411" s="2">
        <f>VLOOKUP($F411,Experiment!$A$2:$U$90,MATCH(Results!T$1,Experiment!$A$1:$U$1,0),FALSE)</f>
        <v>2500</v>
      </c>
      <c r="U411" s="2">
        <f>VLOOKUP($F411,Experiment!$A$2:$U$90,MATCH(Results!U$1,Experiment!$A$1:$U$1,0),FALSE)</f>
        <v>50</v>
      </c>
      <c r="V411" s="2">
        <f>VLOOKUP($F411,Experiment!$A$2:$U$90,MATCH(Results!V$1,Experiment!$A$1:$U$1,0),FALSE)</f>
        <v>2</v>
      </c>
      <c r="W411" s="3">
        <f>VLOOKUP($F411,Experiment!$A$2:$U$90,MATCH(Results!W$1,Experiment!$A$1:$U$1,0),FALSE)</f>
        <v>0.25</v>
      </c>
      <c r="X411" s="3">
        <f>VLOOKUP($F411,Experiment!$A$2:$U$90,MATCH(Results!X$1,Experiment!$A$1:$U$1,0),FALSE)</f>
        <v>0.75</v>
      </c>
      <c r="Y411" s="2">
        <f>VLOOKUP($F411,Experiment!$A$2:$U$90,MATCH(Results!Y$1,Experiment!$A$1:$U$1,0),FALSE)</f>
        <v>2</v>
      </c>
      <c r="Z411" s="3">
        <f>VLOOKUP($F411,Experiment!$A$2:$U$90,MATCH(Results!Z$1,Experiment!$A$1:$U$1,0),FALSE)</f>
        <v>0.5</v>
      </c>
      <c r="AA411" s="3">
        <f>VLOOKUP($F411,Experiment!$A$2:$U$90,MATCH(Results!AA$1,Experiment!$A$1:$U$1,0),FALSE)</f>
        <v>0.25</v>
      </c>
      <c r="AB411" s="3">
        <f>VLOOKUP($F411,Experiment!$A$2:$U$90,MATCH(Results!AB$1,Experiment!$A$1:$U$1,0),FALSE)</f>
        <v>0.625</v>
      </c>
      <c r="AC411" s="3">
        <f>VLOOKUP($F411,Experiment!$A$2:$U$90,MATCH(Results!AC$1,Experiment!$A$1:$U$1,0),FALSE)</f>
        <v>0.375</v>
      </c>
      <c r="AD411" s="2">
        <f>VLOOKUP($F411,Experiment!$A$2:$U$90,MATCH(Results!AD$1,Experiment!$A$1:$U$1,0),FALSE)</f>
        <v>-12.5</v>
      </c>
      <c r="AE411" s="2">
        <f>VLOOKUP($F411,Experiment!$A$2:$U$90,MATCH(Results!AE$1,Experiment!$A$1:$U$1,0),FALSE)</f>
        <v>2343.75</v>
      </c>
      <c r="AF411" s="2">
        <f>VLOOKUP($F411,Experiment!$A$2:$U$90,MATCH(Results!AF$1,Experiment!$A$1:$U$1,0),FALSE)</f>
        <v>48.412291827592711</v>
      </c>
      <c r="AG411" s="3">
        <f>VLOOKUP($F411,Experiment!$A$2:$W$90,MATCH(Results!AG$1,Experiment!$A$1:$W$1,0),FALSE)</f>
        <v>0.82730419370997643</v>
      </c>
      <c r="AH411" s="3">
        <f>VLOOKUP($F411,Experiment!$A$2:$W$90,MATCH(Results!AH$1,Experiment!$A$1:$W$1,0),FALSE)</f>
        <v>0.38648875795104182</v>
      </c>
      <c r="AI411" s="3">
        <f>VLOOKUP($F411,Experiment!$A$2:$X$90,MATCH(Results!AI$1,Experiment!$A$1:$X$1,0),FALSE)</f>
        <v>0.61351124204895813</v>
      </c>
      <c r="AJ411" s="2">
        <f>Table1[[#This Row],[Gain]]^Table1[[#This Row],[θ]]</f>
        <v>50</v>
      </c>
      <c r="AK411" s="2">
        <f>-Table1[[#This Row],[λ]]*-Table1[[#This Row],[Loss]]^Table1[[#This Row],[θ]]</f>
        <v>100</v>
      </c>
      <c r="AL411" s="2">
        <f>Table1[[#This Row],[v_n_w_g]]-Table1[[#This Row],[v_n_w_l]]</f>
        <v>-50</v>
      </c>
      <c r="AM411" s="2">
        <f>IF(Table1[[#This Row],[diff_v]]&gt;=1,1,0)</f>
        <v>0</v>
      </c>
    </row>
    <row r="412" spans="1:39" hidden="1" x14ac:dyDescent="0.3">
      <c r="A412">
        <v>15</v>
      </c>
      <c r="B412" t="s">
        <v>44</v>
      </c>
      <c r="C412" s="22">
        <f>VLOOKUP(Table1[[#This Row],[Subject]],'Subject Profile'!$A$2:$E$8,4,FALSE)</f>
        <v>1</v>
      </c>
      <c r="D412" s="22">
        <f>VLOOKUP(Table1[[#This Row],[Subject]],'Subject Profile'!$A$2:$E$8,5,FALSE)</f>
        <v>-2</v>
      </c>
      <c r="E412" t="s">
        <v>110</v>
      </c>
      <c r="F412" t="s">
        <v>84</v>
      </c>
      <c r="G412" t="s">
        <v>5</v>
      </c>
      <c r="H412">
        <f>IF(Table1[[#This Row],[decision]]="accept",1,0)</f>
        <v>0</v>
      </c>
      <c r="I412">
        <v>0</v>
      </c>
      <c r="J412">
        <v>500</v>
      </c>
      <c r="K412">
        <v>1664340894</v>
      </c>
      <c r="L412">
        <v>15</v>
      </c>
      <c r="M412" t="str">
        <f>VLOOKUP($F412,Experiment!$A$2:$U$90,MATCH(Results!M$1,Experiment!$A$1:$U$1,0)+1,FALSE)</f>
        <v>G</v>
      </c>
      <c r="N412">
        <f>IF(Table1[[#This Row],[Impact]]="I",0,1)</f>
        <v>1</v>
      </c>
      <c r="O412" s="2">
        <f>VLOOKUP($F412,Experiment!$A$2:$U$90,MATCH(Results!O$1,Experiment!$A$1:$U$1,0),FALSE)</f>
        <v>-10</v>
      </c>
      <c r="P412" s="3">
        <f>VLOOKUP($F412,Experiment!$A$2:$U$90,MATCH(Results!P$1,Experiment!$A$1:$U$1,0),FALSE)</f>
        <v>0.5</v>
      </c>
      <c r="Q412" s="2">
        <f>VLOOKUP($F412,Experiment!$A$2:$U$90,MATCH(Results!Q$1,Experiment!$A$1:$U$1,0),FALSE)</f>
        <v>30</v>
      </c>
      <c r="R412" s="3">
        <f>VLOOKUP($F412,Experiment!$A$2:$U$90,MATCH(Results!R$1,Experiment!$A$1:$U$1,0),FALSE)</f>
        <v>0.5</v>
      </c>
      <c r="S412" s="2">
        <f>VLOOKUP($F412,Experiment!$A$2:$U$90,MATCH(Results!S$1,Experiment!$A$1:$U$1,0),FALSE)</f>
        <v>10</v>
      </c>
      <c r="T412" s="2">
        <f>VLOOKUP($F412,Experiment!$A$2:$U$90,MATCH(Results!T$1,Experiment!$A$1:$U$1,0),FALSE)</f>
        <v>400</v>
      </c>
      <c r="U412" s="2">
        <f>VLOOKUP($F412,Experiment!$A$2:$U$90,MATCH(Results!U$1,Experiment!$A$1:$U$1,0),FALSE)</f>
        <v>20</v>
      </c>
      <c r="V412" s="2">
        <f>VLOOKUP($F412,Experiment!$A$2:$U$90,MATCH(Results!V$1,Experiment!$A$1:$U$1,0),FALSE)</f>
        <v>4</v>
      </c>
      <c r="W412" s="3">
        <f>VLOOKUP($F412,Experiment!$A$2:$U$90,MATCH(Results!W$1,Experiment!$A$1:$U$1,0),FALSE)</f>
        <v>0.25</v>
      </c>
      <c r="X412" s="3">
        <f>VLOOKUP($F412,Experiment!$A$2:$U$90,MATCH(Results!X$1,Experiment!$A$1:$U$1,0),FALSE)</f>
        <v>0.75</v>
      </c>
      <c r="Y412" s="2">
        <f>VLOOKUP($F412,Experiment!$A$2:$U$90,MATCH(Results!Y$1,Experiment!$A$1:$U$1,0),FALSE)</f>
        <v>2</v>
      </c>
      <c r="Z412" s="3">
        <f>VLOOKUP($F412,Experiment!$A$2:$U$90,MATCH(Results!Z$1,Experiment!$A$1:$U$1,0),FALSE)</f>
        <v>0.5</v>
      </c>
      <c r="AA412" s="3">
        <f>VLOOKUP($F412,Experiment!$A$2:$U$90,MATCH(Results!AA$1,Experiment!$A$1:$U$1,0),FALSE)</f>
        <v>0.25</v>
      </c>
      <c r="AB412" s="3">
        <f>VLOOKUP($F412,Experiment!$A$2:$U$90,MATCH(Results!AB$1,Experiment!$A$1:$U$1,0),FALSE)</f>
        <v>0.625</v>
      </c>
      <c r="AC412" s="3">
        <f>VLOOKUP($F412,Experiment!$A$2:$U$90,MATCH(Results!AC$1,Experiment!$A$1:$U$1,0),FALSE)</f>
        <v>0.375</v>
      </c>
      <c r="AD412" s="2">
        <f>VLOOKUP($F412,Experiment!$A$2:$U$90,MATCH(Results!AD$1,Experiment!$A$1:$U$1,0),FALSE)</f>
        <v>5</v>
      </c>
      <c r="AE412" s="2">
        <f>VLOOKUP($F412,Experiment!$A$2:$U$90,MATCH(Results!AE$1,Experiment!$A$1:$U$1,0),FALSE)</f>
        <v>375</v>
      </c>
      <c r="AF412" s="2">
        <f>VLOOKUP($F412,Experiment!$A$2:$U$90,MATCH(Results!AF$1,Experiment!$A$1:$U$1,0),FALSE)</f>
        <v>19.364916731037084</v>
      </c>
      <c r="AG412" s="3">
        <f>VLOOKUP($F412,Experiment!$A$2:$W$90,MATCH(Results!AG$1,Experiment!$A$1:$W$1,0),FALSE)</f>
        <v>0.82730419370997643</v>
      </c>
      <c r="AH412" s="3">
        <f>VLOOKUP($F412,Experiment!$A$2:$W$90,MATCH(Results!AH$1,Experiment!$A$1:$W$1,0),FALSE)</f>
        <v>0.38648875795104182</v>
      </c>
      <c r="AI412" s="3">
        <f>VLOOKUP($F412,Experiment!$A$2:$X$90,MATCH(Results!AI$1,Experiment!$A$1:$X$1,0),FALSE)</f>
        <v>0.61351124204895813</v>
      </c>
      <c r="AJ412" s="2">
        <f>Table1[[#This Row],[Gain]]^Table1[[#This Row],[θ]]</f>
        <v>30</v>
      </c>
      <c r="AK412" s="2">
        <f>-Table1[[#This Row],[λ]]*-Table1[[#This Row],[Loss]]^Table1[[#This Row],[θ]]</f>
        <v>20</v>
      </c>
      <c r="AL412" s="2">
        <f>Table1[[#This Row],[v_n_w_g]]-Table1[[#This Row],[v_n_w_l]]</f>
        <v>10</v>
      </c>
      <c r="AM412" s="2">
        <f>IF(Table1[[#This Row],[diff_v]]&gt;=1,1,0)</f>
        <v>1</v>
      </c>
    </row>
    <row r="413" spans="1:39" hidden="1" x14ac:dyDescent="0.3">
      <c r="A413">
        <v>16</v>
      </c>
      <c r="B413" t="s">
        <v>44</v>
      </c>
      <c r="C413" s="22">
        <f>VLOOKUP(Table1[[#This Row],[Subject]],'Subject Profile'!$A$2:$E$8,4,FALSE)</f>
        <v>1</v>
      </c>
      <c r="D413" s="22">
        <f>VLOOKUP(Table1[[#This Row],[Subject]],'Subject Profile'!$A$2:$E$8,5,FALSE)</f>
        <v>-2</v>
      </c>
      <c r="E413" t="s">
        <v>110</v>
      </c>
      <c r="F413" t="s">
        <v>97</v>
      </c>
      <c r="G413" t="s">
        <v>5</v>
      </c>
      <c r="H413">
        <f>IF(Table1[[#This Row],[decision]]="accept",1,0)</f>
        <v>0</v>
      </c>
      <c r="I413">
        <v>0</v>
      </c>
      <c r="J413">
        <v>500</v>
      </c>
      <c r="K413">
        <v>1664340898</v>
      </c>
      <c r="L413">
        <v>4</v>
      </c>
      <c r="M413" t="str">
        <f>VLOOKUP($F413,Experiment!$A$2:$U$90,MATCH(Results!M$1,Experiment!$A$1:$U$1,0)+1,FALSE)</f>
        <v>G</v>
      </c>
      <c r="N413">
        <f>IF(Table1[[#This Row],[Impact]]="I",0,1)</f>
        <v>1</v>
      </c>
      <c r="O413" s="2">
        <f>VLOOKUP($F413,Experiment!$A$2:$U$90,MATCH(Results!O$1,Experiment!$A$1:$U$1,0),FALSE)</f>
        <v>-10</v>
      </c>
      <c r="P413" s="3">
        <f>VLOOKUP($F413,Experiment!$A$2:$U$90,MATCH(Results!P$1,Experiment!$A$1:$U$1,0),FALSE)</f>
        <v>0.5</v>
      </c>
      <c r="Q413" s="2">
        <f>VLOOKUP($F413,Experiment!$A$2:$U$90,MATCH(Results!Q$1,Experiment!$A$1:$U$1,0),FALSE)</f>
        <v>10</v>
      </c>
      <c r="R413" s="3">
        <f>VLOOKUP($F413,Experiment!$A$2:$U$90,MATCH(Results!R$1,Experiment!$A$1:$U$1,0),FALSE)</f>
        <v>0.5</v>
      </c>
      <c r="S413" s="2">
        <f>VLOOKUP($F413,Experiment!$A$2:$U$90,MATCH(Results!S$1,Experiment!$A$1:$U$1,0),FALSE)</f>
        <v>0</v>
      </c>
      <c r="T413" s="2">
        <f>VLOOKUP($F413,Experiment!$A$2:$U$90,MATCH(Results!T$1,Experiment!$A$1:$U$1,0),FALSE)</f>
        <v>100</v>
      </c>
      <c r="U413" s="2">
        <f>VLOOKUP($F413,Experiment!$A$2:$U$90,MATCH(Results!U$1,Experiment!$A$1:$U$1,0),FALSE)</f>
        <v>10</v>
      </c>
      <c r="V413" s="2">
        <f>VLOOKUP($F413,Experiment!$A$2:$U$90,MATCH(Results!V$1,Experiment!$A$1:$U$1,0),FALSE)</f>
        <v>4</v>
      </c>
      <c r="W413" s="3">
        <f>VLOOKUP($F413,Experiment!$A$2:$U$90,MATCH(Results!W$1,Experiment!$A$1:$U$1,0),FALSE)</f>
        <v>0.25</v>
      </c>
      <c r="X413" s="3">
        <f>VLOOKUP($F413,Experiment!$A$2:$U$90,MATCH(Results!X$1,Experiment!$A$1:$U$1,0),FALSE)</f>
        <v>0.75</v>
      </c>
      <c r="Y413" s="2">
        <f>VLOOKUP($F413,Experiment!$A$2:$U$90,MATCH(Results!Y$1,Experiment!$A$1:$U$1,0),FALSE)</f>
        <v>1</v>
      </c>
      <c r="Z413" s="3">
        <f>VLOOKUP($F413,Experiment!$A$2:$U$90,MATCH(Results!Z$1,Experiment!$A$1:$U$1,0),FALSE)</f>
        <v>0.25</v>
      </c>
      <c r="AA413" s="3">
        <f>VLOOKUP($F413,Experiment!$A$2:$U$90,MATCH(Results!AA$1,Experiment!$A$1:$U$1,0),FALSE)</f>
        <v>0.5</v>
      </c>
      <c r="AB413" s="3">
        <f>VLOOKUP($F413,Experiment!$A$2:$U$90,MATCH(Results!AB$1,Experiment!$A$1:$U$1,0),FALSE)</f>
        <v>0.375</v>
      </c>
      <c r="AC413" s="3">
        <f>VLOOKUP($F413,Experiment!$A$2:$U$90,MATCH(Results!AC$1,Experiment!$A$1:$U$1,0),FALSE)</f>
        <v>0.625</v>
      </c>
      <c r="AD413" s="2">
        <f>VLOOKUP($F413,Experiment!$A$2:$U$90,MATCH(Results!AD$1,Experiment!$A$1:$U$1,0),FALSE)</f>
        <v>2.5</v>
      </c>
      <c r="AE413" s="2">
        <f>VLOOKUP($F413,Experiment!$A$2:$U$90,MATCH(Results!AE$1,Experiment!$A$1:$U$1,0),FALSE)</f>
        <v>93.75</v>
      </c>
      <c r="AF413" s="2">
        <f>VLOOKUP($F413,Experiment!$A$2:$U$90,MATCH(Results!AF$1,Experiment!$A$1:$U$1,0),FALSE)</f>
        <v>9.6824583655185421</v>
      </c>
      <c r="AG413" s="3">
        <f>VLOOKUP($F413,Experiment!$A$2:$W$90,MATCH(Results!AG$1,Experiment!$A$1:$W$1,0),FALSE)</f>
        <v>1</v>
      </c>
      <c r="AH413" s="3">
        <f>VLOOKUP($F413,Experiment!$A$2:$W$90,MATCH(Results!AH$1,Experiment!$A$1:$W$1,0),FALSE)</f>
        <v>0.625</v>
      </c>
      <c r="AI413" s="3">
        <f>VLOOKUP($F413,Experiment!$A$2:$X$90,MATCH(Results!AI$1,Experiment!$A$1:$X$1,0),FALSE)</f>
        <v>0.375</v>
      </c>
      <c r="AJ413" s="2">
        <f>Table1[[#This Row],[Gain]]^Table1[[#This Row],[θ]]</f>
        <v>10</v>
      </c>
      <c r="AK413" s="2">
        <f>-Table1[[#This Row],[λ]]*-Table1[[#This Row],[Loss]]^Table1[[#This Row],[θ]]</f>
        <v>20</v>
      </c>
      <c r="AL413" s="2">
        <f>Table1[[#This Row],[v_n_w_g]]-Table1[[#This Row],[v_n_w_l]]</f>
        <v>-10</v>
      </c>
      <c r="AM413" s="2">
        <f>IF(Table1[[#This Row],[diff_v]]&gt;=1,1,0)</f>
        <v>0</v>
      </c>
    </row>
    <row r="414" spans="1:39" hidden="1" x14ac:dyDescent="0.3">
      <c r="A414">
        <v>17</v>
      </c>
      <c r="B414" t="s">
        <v>44</v>
      </c>
      <c r="C414" s="22">
        <f>VLOOKUP(Table1[[#This Row],[Subject]],'Subject Profile'!$A$2:$E$8,4,FALSE)</f>
        <v>1</v>
      </c>
      <c r="D414" s="22">
        <f>VLOOKUP(Table1[[#This Row],[Subject]],'Subject Profile'!$A$2:$E$8,5,FALSE)</f>
        <v>-2</v>
      </c>
      <c r="E414" t="s">
        <v>110</v>
      </c>
      <c r="F414" t="s">
        <v>65</v>
      </c>
      <c r="G414" t="s">
        <v>7</v>
      </c>
      <c r="H414">
        <f>IF(Table1[[#This Row],[decision]]="accept",1,0)</f>
        <v>1</v>
      </c>
      <c r="I414">
        <v>-10</v>
      </c>
      <c r="J414">
        <v>490</v>
      </c>
      <c r="K414">
        <v>1664340910</v>
      </c>
      <c r="L414">
        <v>12</v>
      </c>
      <c r="M414" t="str">
        <f>VLOOKUP($F414,Experiment!$A$2:$U$90,MATCH(Results!M$1,Experiment!$A$1:$U$1,0)+1,FALSE)</f>
        <v>G</v>
      </c>
      <c r="N414">
        <f>IF(Table1[[#This Row],[Impact]]="I",0,1)</f>
        <v>1</v>
      </c>
      <c r="O414" s="2">
        <f>VLOOKUP($F414,Experiment!$A$2:$U$90,MATCH(Results!O$1,Experiment!$A$1:$U$1,0),FALSE)</f>
        <v>-10</v>
      </c>
      <c r="P414" s="3">
        <f>VLOOKUP($F414,Experiment!$A$2:$U$90,MATCH(Results!P$1,Experiment!$A$1:$U$1,0),FALSE)</f>
        <v>0.5</v>
      </c>
      <c r="Q414" s="2">
        <f>VLOOKUP($F414,Experiment!$A$2:$U$90,MATCH(Results!Q$1,Experiment!$A$1:$U$1,0),FALSE)</f>
        <v>10</v>
      </c>
      <c r="R414" s="3">
        <f>VLOOKUP($F414,Experiment!$A$2:$U$90,MATCH(Results!R$1,Experiment!$A$1:$U$1,0),FALSE)</f>
        <v>0.5</v>
      </c>
      <c r="S414" s="2">
        <f>VLOOKUP($F414,Experiment!$A$2:$U$90,MATCH(Results!S$1,Experiment!$A$1:$U$1,0),FALSE)</f>
        <v>0</v>
      </c>
      <c r="T414" s="2">
        <f>VLOOKUP($F414,Experiment!$A$2:$U$90,MATCH(Results!T$1,Experiment!$A$1:$U$1,0),FALSE)</f>
        <v>100</v>
      </c>
      <c r="U414" s="2">
        <f>VLOOKUP($F414,Experiment!$A$2:$U$90,MATCH(Results!U$1,Experiment!$A$1:$U$1,0),FALSE)</f>
        <v>10</v>
      </c>
      <c r="V414" s="2">
        <f>VLOOKUP($F414,Experiment!$A$2:$U$90,MATCH(Results!V$1,Experiment!$A$1:$U$1,0),FALSE)</f>
        <v>2</v>
      </c>
      <c r="W414" s="3">
        <f>VLOOKUP($F414,Experiment!$A$2:$U$90,MATCH(Results!W$1,Experiment!$A$1:$U$1,0),FALSE)</f>
        <v>0.25</v>
      </c>
      <c r="X414" s="3">
        <f>VLOOKUP($F414,Experiment!$A$2:$U$90,MATCH(Results!X$1,Experiment!$A$1:$U$1,0),FALSE)</f>
        <v>0.75</v>
      </c>
      <c r="Y414" s="2">
        <f>VLOOKUP($F414,Experiment!$A$2:$U$90,MATCH(Results!Y$1,Experiment!$A$1:$U$1,0),FALSE)</f>
        <v>1</v>
      </c>
      <c r="Z414" s="3">
        <f>VLOOKUP($F414,Experiment!$A$2:$U$90,MATCH(Results!Z$1,Experiment!$A$1:$U$1,0),FALSE)</f>
        <v>0.25</v>
      </c>
      <c r="AA414" s="3">
        <f>VLOOKUP($F414,Experiment!$A$2:$U$90,MATCH(Results!AA$1,Experiment!$A$1:$U$1,0),FALSE)</f>
        <v>0.5</v>
      </c>
      <c r="AB414" s="3">
        <f>VLOOKUP($F414,Experiment!$A$2:$U$90,MATCH(Results!AB$1,Experiment!$A$1:$U$1,0),FALSE)</f>
        <v>0.375</v>
      </c>
      <c r="AC414" s="3">
        <f>VLOOKUP($F414,Experiment!$A$2:$U$90,MATCH(Results!AC$1,Experiment!$A$1:$U$1,0),FALSE)</f>
        <v>0.625</v>
      </c>
      <c r="AD414" s="2">
        <f>VLOOKUP($F414,Experiment!$A$2:$U$90,MATCH(Results!AD$1,Experiment!$A$1:$U$1,0),FALSE)</f>
        <v>2.5</v>
      </c>
      <c r="AE414" s="2">
        <f>VLOOKUP($F414,Experiment!$A$2:$U$90,MATCH(Results!AE$1,Experiment!$A$1:$U$1,0),FALSE)</f>
        <v>93.75</v>
      </c>
      <c r="AF414" s="2">
        <f>VLOOKUP($F414,Experiment!$A$2:$U$90,MATCH(Results!AF$1,Experiment!$A$1:$U$1,0),FALSE)</f>
        <v>9.6824583655185421</v>
      </c>
      <c r="AG414" s="3">
        <f>VLOOKUP($F414,Experiment!$A$2:$W$90,MATCH(Results!AG$1,Experiment!$A$1:$W$1,0),FALSE)</f>
        <v>1</v>
      </c>
      <c r="AH414" s="3">
        <f>VLOOKUP($F414,Experiment!$A$2:$W$90,MATCH(Results!AH$1,Experiment!$A$1:$W$1,0),FALSE)</f>
        <v>0.625</v>
      </c>
      <c r="AI414" s="3">
        <f>VLOOKUP($F414,Experiment!$A$2:$X$90,MATCH(Results!AI$1,Experiment!$A$1:$X$1,0),FALSE)</f>
        <v>0.375</v>
      </c>
      <c r="AJ414" s="2">
        <f>Table1[[#This Row],[Gain]]^Table1[[#This Row],[θ]]</f>
        <v>10</v>
      </c>
      <c r="AK414" s="2">
        <f>-Table1[[#This Row],[λ]]*-Table1[[#This Row],[Loss]]^Table1[[#This Row],[θ]]</f>
        <v>20</v>
      </c>
      <c r="AL414" s="2">
        <f>Table1[[#This Row],[v_n_w_g]]-Table1[[#This Row],[v_n_w_l]]</f>
        <v>-10</v>
      </c>
      <c r="AM414" s="2">
        <f>IF(Table1[[#This Row],[diff_v]]&gt;=1,1,0)</f>
        <v>0</v>
      </c>
    </row>
    <row r="415" spans="1:39" hidden="1" x14ac:dyDescent="0.3">
      <c r="A415">
        <v>18</v>
      </c>
      <c r="B415" t="s">
        <v>44</v>
      </c>
      <c r="C415" s="22">
        <f>VLOOKUP(Table1[[#This Row],[Subject]],'Subject Profile'!$A$2:$E$8,4,FALSE)</f>
        <v>1</v>
      </c>
      <c r="D415" s="22">
        <f>VLOOKUP(Table1[[#This Row],[Subject]],'Subject Profile'!$A$2:$E$8,5,FALSE)</f>
        <v>-2</v>
      </c>
      <c r="E415" t="s">
        <v>110</v>
      </c>
      <c r="F415" t="s">
        <v>55</v>
      </c>
      <c r="G415" t="s">
        <v>56</v>
      </c>
      <c r="H415">
        <f>IF(Table1[[#This Row],[decision]]="accept",1,0)</f>
        <v>0</v>
      </c>
      <c r="I415">
        <v>0</v>
      </c>
      <c r="J415">
        <v>490</v>
      </c>
      <c r="K415">
        <v>1664340916</v>
      </c>
      <c r="L415">
        <v>6</v>
      </c>
      <c r="M415" t="str">
        <f>VLOOKUP($F415,Experiment!$A$2:$U$90,MATCH(Results!M$1,Experiment!$A$1:$U$1,0)+1,FALSE)</f>
        <v>R</v>
      </c>
      <c r="N415">
        <f>IF(Table1[[#This Row],[Impact]]="I",0,1)</f>
        <v>1</v>
      </c>
      <c r="O415" s="2">
        <f>VLOOKUP($F415,Experiment!$A$2:$U$90,MATCH(Results!O$1,Experiment!$A$1:$U$1,0),FALSE)</f>
        <v>0</v>
      </c>
      <c r="P415" s="3">
        <f>VLOOKUP($F415,Experiment!$A$2:$U$90,MATCH(Results!P$1,Experiment!$A$1:$U$1,0),FALSE)</f>
        <v>0</v>
      </c>
      <c r="Q415" s="2">
        <f>VLOOKUP($F415,Experiment!$A$2:$U$90,MATCH(Results!Q$1,Experiment!$A$1:$U$1,0),FALSE)</f>
        <v>0</v>
      </c>
      <c r="R415" s="3">
        <f>VLOOKUP($F415,Experiment!$A$2:$U$90,MATCH(Results!R$1,Experiment!$A$1:$U$1,0),FALSE)</f>
        <v>0</v>
      </c>
      <c r="S415" s="2">
        <f>VLOOKUP($F415,Experiment!$A$2:$U$90,MATCH(Results!S$1,Experiment!$A$1:$U$1,0),FALSE)</f>
        <v>0</v>
      </c>
      <c r="T415" s="2">
        <f>VLOOKUP($F415,Experiment!$A$2:$U$90,MATCH(Results!T$1,Experiment!$A$1:$U$1,0),FALSE)</f>
        <v>0</v>
      </c>
      <c r="U415" s="2">
        <f>VLOOKUP($F415,Experiment!$A$2:$U$90,MATCH(Results!U$1,Experiment!$A$1:$U$1,0),FALSE)</f>
        <v>0</v>
      </c>
      <c r="V415" s="2">
        <f>VLOOKUP($F415,Experiment!$A$2:$U$90,MATCH(Results!V$1,Experiment!$A$1:$U$1,0),FALSE)</f>
        <v>0</v>
      </c>
      <c r="W415" s="3">
        <f>VLOOKUP($F415,Experiment!$A$2:$U$90,MATCH(Results!W$1,Experiment!$A$1:$U$1,0),FALSE)</f>
        <v>0</v>
      </c>
      <c r="X415" s="3">
        <f>VLOOKUP($F415,Experiment!$A$2:$U$90,MATCH(Results!X$1,Experiment!$A$1:$U$1,0),FALSE)</f>
        <v>0</v>
      </c>
      <c r="Y415" s="2">
        <f>VLOOKUP($F415,Experiment!$A$2:$U$90,MATCH(Results!Y$1,Experiment!$A$1:$U$1,0),FALSE)</f>
        <v>0</v>
      </c>
      <c r="Z415" s="3">
        <f>VLOOKUP($F415,Experiment!$A$2:$U$90,MATCH(Results!Z$1,Experiment!$A$1:$U$1,0),FALSE)</f>
        <v>0</v>
      </c>
      <c r="AA415" s="3">
        <f>VLOOKUP($F415,Experiment!$A$2:$U$90,MATCH(Results!AA$1,Experiment!$A$1:$U$1,0),FALSE)</f>
        <v>0</v>
      </c>
      <c r="AB415" s="3">
        <f>VLOOKUP($F415,Experiment!$A$2:$U$90,MATCH(Results!AB$1,Experiment!$A$1:$U$1,0),FALSE)</f>
        <v>0</v>
      </c>
      <c r="AC415" s="3">
        <f>VLOOKUP($F415,Experiment!$A$2:$U$90,MATCH(Results!AC$1,Experiment!$A$1:$U$1,0),FALSE)</f>
        <v>0</v>
      </c>
      <c r="AD415" s="2">
        <f>VLOOKUP($F415,Experiment!$A$2:$U$90,MATCH(Results!AD$1,Experiment!$A$1:$U$1,0),FALSE)</f>
        <v>0</v>
      </c>
      <c r="AE415" s="2">
        <f>VLOOKUP($F415,Experiment!$A$2:$U$90,MATCH(Results!AE$1,Experiment!$A$1:$U$1,0),FALSE)</f>
        <v>0</v>
      </c>
      <c r="AF415" s="2">
        <f>VLOOKUP($F415,Experiment!$A$2:$U$90,MATCH(Results!AF$1,Experiment!$A$1:$U$1,0),FALSE)</f>
        <v>0</v>
      </c>
      <c r="AG415" s="2"/>
      <c r="AH415" s="3">
        <f>VLOOKUP($F415,Experiment!$A$2:$W$90,MATCH(Results!AH$1,Experiment!$A$1:$W$1,0),FALSE)</f>
        <v>0</v>
      </c>
      <c r="AI415" s="2">
        <f>VLOOKUP($F415,Experiment!$A$2:$X$90,MATCH(Results!AI$1,Experiment!$A$1:$X$1,0),FALSE)</f>
        <v>0</v>
      </c>
      <c r="AJ415" s="2">
        <f>Table1[[#This Row],[Gain]]^Table1[[#This Row],[θ]]</f>
        <v>0</v>
      </c>
      <c r="AK415" s="2">
        <f>-Table1[[#This Row],[λ]]*-Table1[[#This Row],[Loss]]^Table1[[#This Row],[θ]]</f>
        <v>0</v>
      </c>
      <c r="AL415" s="2">
        <f>Table1[[#This Row],[v_n_w_g]]-Table1[[#This Row],[v_n_w_l]]</f>
        <v>0</v>
      </c>
      <c r="AM415" s="2">
        <f>IF(Table1[[#This Row],[diff_v]]&gt;=1,1,0)</f>
        <v>0</v>
      </c>
    </row>
    <row r="416" spans="1:39" hidden="1" x14ac:dyDescent="0.3">
      <c r="A416">
        <v>19</v>
      </c>
      <c r="B416" t="s">
        <v>44</v>
      </c>
      <c r="C416" s="22">
        <f>VLOOKUP(Table1[[#This Row],[Subject]],'Subject Profile'!$A$2:$E$8,4,FALSE)</f>
        <v>1</v>
      </c>
      <c r="D416" s="22">
        <f>VLOOKUP(Table1[[#This Row],[Subject]],'Subject Profile'!$A$2:$E$8,5,FALSE)</f>
        <v>-2</v>
      </c>
      <c r="E416" t="s">
        <v>110</v>
      </c>
      <c r="F416" t="s">
        <v>79</v>
      </c>
      <c r="G416" t="s">
        <v>5</v>
      </c>
      <c r="H416">
        <f>IF(Table1[[#This Row],[decision]]="accept",1,0)</f>
        <v>0</v>
      </c>
      <c r="I416">
        <v>0</v>
      </c>
      <c r="J416">
        <v>490</v>
      </c>
      <c r="K416">
        <v>1664340922</v>
      </c>
      <c r="L416">
        <v>6</v>
      </c>
      <c r="M416" t="str">
        <f>VLOOKUP($F416,Experiment!$A$2:$U$90,MATCH(Results!M$1,Experiment!$A$1:$U$1,0)+1,FALSE)</f>
        <v>I</v>
      </c>
      <c r="N416">
        <f>IF(Table1[[#This Row],[Impact]]="I",0,1)</f>
        <v>0</v>
      </c>
      <c r="O416" s="2">
        <f>VLOOKUP($F416,Experiment!$A$2:$U$90,MATCH(Results!O$1,Experiment!$A$1:$U$1,0),FALSE)</f>
        <v>-10</v>
      </c>
      <c r="P416" s="3">
        <f>VLOOKUP($F416,Experiment!$A$2:$U$90,MATCH(Results!P$1,Experiment!$A$1:$U$1,0),FALSE)</f>
        <v>0.5</v>
      </c>
      <c r="Q416" s="2">
        <f>VLOOKUP($F416,Experiment!$A$2:$U$90,MATCH(Results!Q$1,Experiment!$A$1:$U$1,0),FALSE)</f>
        <v>0</v>
      </c>
      <c r="R416" s="3">
        <f>VLOOKUP($F416,Experiment!$A$2:$U$90,MATCH(Results!R$1,Experiment!$A$1:$U$1,0),FALSE)</f>
        <v>0.5</v>
      </c>
      <c r="S416" s="2">
        <f>VLOOKUP($F416,Experiment!$A$2:$U$90,MATCH(Results!S$1,Experiment!$A$1:$U$1,0),FALSE)</f>
        <v>-5</v>
      </c>
      <c r="T416" s="2">
        <f>VLOOKUP($F416,Experiment!$A$2:$U$90,MATCH(Results!T$1,Experiment!$A$1:$U$1,0),FALSE)</f>
        <v>25</v>
      </c>
      <c r="U416" s="2">
        <f>VLOOKUP($F416,Experiment!$A$2:$U$90,MATCH(Results!U$1,Experiment!$A$1:$U$1,0),FALSE)</f>
        <v>5</v>
      </c>
      <c r="V416" s="2">
        <f>VLOOKUP($F416,Experiment!$A$2:$U$90,MATCH(Results!V$1,Experiment!$A$1:$U$1,0),FALSE)</f>
        <v>4</v>
      </c>
      <c r="W416" s="3">
        <f>VLOOKUP($F416,Experiment!$A$2:$U$90,MATCH(Results!W$1,Experiment!$A$1:$U$1,0),FALSE)</f>
        <v>0.25</v>
      </c>
      <c r="X416" s="3">
        <f>VLOOKUP($F416,Experiment!$A$2:$U$90,MATCH(Results!X$1,Experiment!$A$1:$U$1,0),FALSE)</f>
        <v>0.75</v>
      </c>
      <c r="Y416" s="2">
        <f>VLOOKUP($F416,Experiment!$A$2:$U$90,MATCH(Results!Y$1,Experiment!$A$1:$U$1,0),FALSE)</f>
        <v>2</v>
      </c>
      <c r="Z416" s="3">
        <f>VLOOKUP($F416,Experiment!$A$2:$U$90,MATCH(Results!Z$1,Experiment!$A$1:$U$1,0),FALSE)</f>
        <v>0.5</v>
      </c>
      <c r="AA416" s="3">
        <f>VLOOKUP($F416,Experiment!$A$2:$U$90,MATCH(Results!AA$1,Experiment!$A$1:$U$1,0),FALSE)</f>
        <v>0.25</v>
      </c>
      <c r="AB416" s="3">
        <f>VLOOKUP($F416,Experiment!$A$2:$U$90,MATCH(Results!AB$1,Experiment!$A$1:$U$1,0),FALSE)</f>
        <v>0.625</v>
      </c>
      <c r="AC416" s="3">
        <f>VLOOKUP($F416,Experiment!$A$2:$U$90,MATCH(Results!AC$1,Experiment!$A$1:$U$1,0),FALSE)</f>
        <v>0.375</v>
      </c>
      <c r="AD416" s="2">
        <f>VLOOKUP($F416,Experiment!$A$2:$U$90,MATCH(Results!AD$1,Experiment!$A$1:$U$1,0),FALSE)</f>
        <v>-6.25</v>
      </c>
      <c r="AE416" s="2">
        <f>VLOOKUP($F416,Experiment!$A$2:$U$90,MATCH(Results!AE$1,Experiment!$A$1:$U$1,0),FALSE)</f>
        <v>23.4375</v>
      </c>
      <c r="AF416" s="2">
        <f>VLOOKUP($F416,Experiment!$A$2:$U$90,MATCH(Results!AF$1,Experiment!$A$1:$U$1,0),FALSE)</f>
        <v>4.8412291827592711</v>
      </c>
      <c r="AG416" s="3">
        <f>VLOOKUP($F416,Experiment!$A$2:$W$90,MATCH(Results!AG$1,Experiment!$A$1:$W$1,0),FALSE)</f>
        <v>0.82730419370997643</v>
      </c>
      <c r="AH416" s="3">
        <f>VLOOKUP($F416,Experiment!$A$2:$W$90,MATCH(Results!AH$1,Experiment!$A$1:$W$1,0),FALSE)</f>
        <v>0.38648875795104182</v>
      </c>
      <c r="AI416" s="3">
        <f>VLOOKUP($F416,Experiment!$A$2:$X$90,MATCH(Results!AI$1,Experiment!$A$1:$X$1,0),FALSE)</f>
        <v>0.61351124204895813</v>
      </c>
      <c r="AJ416" s="2">
        <f>Table1[[#This Row],[Gain]]^Table1[[#This Row],[θ]]</f>
        <v>0</v>
      </c>
      <c r="AK416" s="2">
        <f>-Table1[[#This Row],[λ]]*-Table1[[#This Row],[Loss]]^Table1[[#This Row],[θ]]</f>
        <v>20</v>
      </c>
      <c r="AL416" s="2">
        <f>Table1[[#This Row],[v_n_w_g]]-Table1[[#This Row],[v_n_w_l]]</f>
        <v>-20</v>
      </c>
      <c r="AM416" s="2">
        <f>IF(Table1[[#This Row],[diff_v]]&gt;=1,1,0)</f>
        <v>0</v>
      </c>
    </row>
    <row r="417" spans="1:39" hidden="1" x14ac:dyDescent="0.3">
      <c r="A417">
        <v>20</v>
      </c>
      <c r="B417" t="s">
        <v>44</v>
      </c>
      <c r="C417" s="22">
        <f>VLOOKUP(Table1[[#This Row],[Subject]],'Subject Profile'!$A$2:$E$8,4,FALSE)</f>
        <v>1</v>
      </c>
      <c r="D417" s="22">
        <f>VLOOKUP(Table1[[#This Row],[Subject]],'Subject Profile'!$A$2:$E$8,5,FALSE)</f>
        <v>-2</v>
      </c>
      <c r="E417" t="s">
        <v>110</v>
      </c>
      <c r="F417" t="s">
        <v>62</v>
      </c>
      <c r="G417" t="s">
        <v>5</v>
      </c>
      <c r="H417">
        <f>IF(Table1[[#This Row],[decision]]="accept",1,0)</f>
        <v>0</v>
      </c>
      <c r="I417">
        <v>0</v>
      </c>
      <c r="J417">
        <v>490</v>
      </c>
      <c r="K417">
        <v>1664340928</v>
      </c>
      <c r="L417">
        <v>6</v>
      </c>
      <c r="M417" t="str">
        <f>VLOOKUP($F417,Experiment!$A$2:$U$90,MATCH(Results!M$1,Experiment!$A$1:$U$1,0)+1,FALSE)</f>
        <v>G</v>
      </c>
      <c r="N417">
        <f>IF(Table1[[#This Row],[Impact]]="I",0,1)</f>
        <v>1</v>
      </c>
      <c r="O417" s="2">
        <f>VLOOKUP($F417,Experiment!$A$2:$U$90,MATCH(Results!O$1,Experiment!$A$1:$U$1,0),FALSE)</f>
        <v>-10</v>
      </c>
      <c r="P417" s="3">
        <f>VLOOKUP($F417,Experiment!$A$2:$U$90,MATCH(Results!P$1,Experiment!$A$1:$U$1,0),FALSE)</f>
        <v>0.5</v>
      </c>
      <c r="Q417" s="2">
        <f>VLOOKUP($F417,Experiment!$A$2:$U$90,MATCH(Results!Q$1,Experiment!$A$1:$U$1,0),FALSE)</f>
        <v>20</v>
      </c>
      <c r="R417" s="3">
        <f>VLOOKUP($F417,Experiment!$A$2:$U$90,MATCH(Results!R$1,Experiment!$A$1:$U$1,0),FALSE)</f>
        <v>0.5</v>
      </c>
      <c r="S417" s="2">
        <f>VLOOKUP($F417,Experiment!$A$2:$U$90,MATCH(Results!S$1,Experiment!$A$1:$U$1,0),FALSE)</f>
        <v>5</v>
      </c>
      <c r="T417" s="2">
        <f>VLOOKUP($F417,Experiment!$A$2:$U$90,MATCH(Results!T$1,Experiment!$A$1:$U$1,0),FALSE)</f>
        <v>225</v>
      </c>
      <c r="U417" s="2">
        <f>VLOOKUP($F417,Experiment!$A$2:$U$90,MATCH(Results!U$1,Experiment!$A$1:$U$1,0),FALSE)</f>
        <v>15</v>
      </c>
      <c r="V417" s="2">
        <f>VLOOKUP($F417,Experiment!$A$2:$U$90,MATCH(Results!V$1,Experiment!$A$1:$U$1,0),FALSE)</f>
        <v>4</v>
      </c>
      <c r="W417" s="3">
        <f>VLOOKUP($F417,Experiment!$A$2:$U$90,MATCH(Results!W$1,Experiment!$A$1:$U$1,0),FALSE)</f>
        <v>0.25</v>
      </c>
      <c r="X417" s="3">
        <f>VLOOKUP($F417,Experiment!$A$2:$U$90,MATCH(Results!X$1,Experiment!$A$1:$U$1,0),FALSE)</f>
        <v>0.75</v>
      </c>
      <c r="Y417" s="2">
        <f>VLOOKUP($F417,Experiment!$A$2:$U$90,MATCH(Results!Y$1,Experiment!$A$1:$U$1,0),FALSE)</f>
        <v>2</v>
      </c>
      <c r="Z417" s="3">
        <f>VLOOKUP($F417,Experiment!$A$2:$U$90,MATCH(Results!Z$1,Experiment!$A$1:$U$1,0),FALSE)</f>
        <v>0.5</v>
      </c>
      <c r="AA417" s="3">
        <f>VLOOKUP($F417,Experiment!$A$2:$U$90,MATCH(Results!AA$1,Experiment!$A$1:$U$1,0),FALSE)</f>
        <v>0.25</v>
      </c>
      <c r="AB417" s="3">
        <f>VLOOKUP($F417,Experiment!$A$2:$U$90,MATCH(Results!AB$1,Experiment!$A$1:$U$1,0),FALSE)</f>
        <v>0.625</v>
      </c>
      <c r="AC417" s="3">
        <f>VLOOKUP($F417,Experiment!$A$2:$U$90,MATCH(Results!AC$1,Experiment!$A$1:$U$1,0),FALSE)</f>
        <v>0.375</v>
      </c>
      <c r="AD417" s="2">
        <f>VLOOKUP($F417,Experiment!$A$2:$U$90,MATCH(Results!AD$1,Experiment!$A$1:$U$1,0),FALSE)</f>
        <v>1.25</v>
      </c>
      <c r="AE417" s="2">
        <f>VLOOKUP($F417,Experiment!$A$2:$U$90,MATCH(Results!AE$1,Experiment!$A$1:$U$1,0),FALSE)</f>
        <v>210.9375</v>
      </c>
      <c r="AF417" s="2">
        <f>VLOOKUP($F417,Experiment!$A$2:$U$90,MATCH(Results!AF$1,Experiment!$A$1:$U$1,0),FALSE)</f>
        <v>14.523687548277813</v>
      </c>
      <c r="AG417" s="3">
        <f>VLOOKUP($F417,Experiment!$A$2:$W$90,MATCH(Results!AG$1,Experiment!$A$1:$W$1,0),FALSE)</f>
        <v>0.82730419370997643</v>
      </c>
      <c r="AH417" s="3">
        <f>VLOOKUP($F417,Experiment!$A$2:$W$90,MATCH(Results!AH$1,Experiment!$A$1:$W$1,0),FALSE)</f>
        <v>0.38648875795104182</v>
      </c>
      <c r="AI417" s="3">
        <f>VLOOKUP($F417,Experiment!$A$2:$X$90,MATCH(Results!AI$1,Experiment!$A$1:$X$1,0),FALSE)</f>
        <v>0.61351124204895813</v>
      </c>
      <c r="AJ417" s="2">
        <f>Table1[[#This Row],[Gain]]^Table1[[#This Row],[θ]]</f>
        <v>20</v>
      </c>
      <c r="AK417" s="2">
        <f>-Table1[[#This Row],[λ]]*-Table1[[#This Row],[Loss]]^Table1[[#This Row],[θ]]</f>
        <v>20</v>
      </c>
      <c r="AL417" s="2">
        <f>Table1[[#This Row],[v_n_w_g]]-Table1[[#This Row],[v_n_w_l]]</f>
        <v>0</v>
      </c>
      <c r="AM417" s="2">
        <f>IF(Table1[[#This Row],[diff_v]]&gt;=1,1,0)</f>
        <v>0</v>
      </c>
    </row>
    <row r="418" spans="1:39" hidden="1" x14ac:dyDescent="0.3">
      <c r="A418">
        <v>21</v>
      </c>
      <c r="B418" t="s">
        <v>44</v>
      </c>
      <c r="C418" s="22">
        <f>VLOOKUP(Table1[[#This Row],[Subject]],'Subject Profile'!$A$2:$E$8,4,FALSE)</f>
        <v>1</v>
      </c>
      <c r="D418" s="22">
        <f>VLOOKUP(Table1[[#This Row],[Subject]],'Subject Profile'!$A$2:$E$8,5,FALSE)</f>
        <v>-2</v>
      </c>
      <c r="E418" t="s">
        <v>110</v>
      </c>
      <c r="F418" t="s">
        <v>60</v>
      </c>
      <c r="G418" t="s">
        <v>61</v>
      </c>
      <c r="H418">
        <f>IF(Table1[[#This Row],[decision]]="accept",1,0)</f>
        <v>0</v>
      </c>
      <c r="I418">
        <v>0</v>
      </c>
      <c r="J418">
        <v>490</v>
      </c>
      <c r="K418">
        <v>1664340933</v>
      </c>
      <c r="L418">
        <v>5</v>
      </c>
      <c r="M418" t="str">
        <f>VLOOKUP($F418,Experiment!$A$2:$U$90,MATCH(Results!M$1,Experiment!$A$1:$U$1,0)+1,FALSE)</f>
        <v>D</v>
      </c>
      <c r="N418">
        <f>IF(Table1[[#This Row],[Impact]]="I",0,1)</f>
        <v>1</v>
      </c>
      <c r="O418" s="2">
        <f>VLOOKUP($F418,Experiment!$A$2:$U$90,MATCH(Results!O$1,Experiment!$A$1:$U$1,0),FALSE)</f>
        <v>0</v>
      </c>
      <c r="P418" s="3">
        <f>VLOOKUP($F418,Experiment!$A$2:$U$90,MATCH(Results!P$1,Experiment!$A$1:$U$1,0),FALSE)</f>
        <v>0</v>
      </c>
      <c r="Q418" s="2">
        <f>VLOOKUP($F418,Experiment!$A$2:$U$90,MATCH(Results!Q$1,Experiment!$A$1:$U$1,0),FALSE)</f>
        <v>0</v>
      </c>
      <c r="R418" s="3">
        <f>VLOOKUP($F418,Experiment!$A$2:$U$90,MATCH(Results!R$1,Experiment!$A$1:$U$1,0),FALSE)</f>
        <v>0</v>
      </c>
      <c r="S418" s="2">
        <f>VLOOKUP($F418,Experiment!$A$2:$U$90,MATCH(Results!S$1,Experiment!$A$1:$U$1,0),FALSE)</f>
        <v>0</v>
      </c>
      <c r="T418" s="2">
        <f>VLOOKUP($F418,Experiment!$A$2:$U$90,MATCH(Results!T$1,Experiment!$A$1:$U$1,0),FALSE)</f>
        <v>0</v>
      </c>
      <c r="U418" s="2">
        <f>VLOOKUP($F418,Experiment!$A$2:$U$90,MATCH(Results!U$1,Experiment!$A$1:$U$1,0),FALSE)</f>
        <v>0</v>
      </c>
      <c r="V418" s="2">
        <f>VLOOKUP($F418,Experiment!$A$2:$U$90,MATCH(Results!V$1,Experiment!$A$1:$U$1,0),FALSE)</f>
        <v>0</v>
      </c>
      <c r="W418" s="3">
        <f>VLOOKUP($F418,Experiment!$A$2:$U$90,MATCH(Results!W$1,Experiment!$A$1:$U$1,0),FALSE)</f>
        <v>0</v>
      </c>
      <c r="X418" s="3">
        <f>VLOOKUP($F418,Experiment!$A$2:$U$90,MATCH(Results!X$1,Experiment!$A$1:$U$1,0),FALSE)</f>
        <v>0</v>
      </c>
      <c r="Y418" s="2">
        <f>VLOOKUP($F418,Experiment!$A$2:$U$90,MATCH(Results!Y$1,Experiment!$A$1:$U$1,0),FALSE)</f>
        <v>0</v>
      </c>
      <c r="Z418" s="3">
        <f>VLOOKUP($F418,Experiment!$A$2:$U$90,MATCH(Results!Z$1,Experiment!$A$1:$U$1,0),FALSE)</f>
        <v>0</v>
      </c>
      <c r="AA418" s="3">
        <f>VLOOKUP($F418,Experiment!$A$2:$U$90,MATCH(Results!AA$1,Experiment!$A$1:$U$1,0),FALSE)</f>
        <v>0</v>
      </c>
      <c r="AB418" s="3">
        <f>VLOOKUP($F418,Experiment!$A$2:$U$90,MATCH(Results!AB$1,Experiment!$A$1:$U$1,0),FALSE)</f>
        <v>0</v>
      </c>
      <c r="AC418" s="3">
        <f>VLOOKUP($F418,Experiment!$A$2:$U$90,MATCH(Results!AC$1,Experiment!$A$1:$U$1,0),FALSE)</f>
        <v>0</v>
      </c>
      <c r="AD418" s="2">
        <f>VLOOKUP($F418,Experiment!$A$2:$U$90,MATCH(Results!AD$1,Experiment!$A$1:$U$1,0),FALSE)</f>
        <v>0</v>
      </c>
      <c r="AE418" s="2">
        <f>VLOOKUP($F418,Experiment!$A$2:$U$90,MATCH(Results!AE$1,Experiment!$A$1:$U$1,0),FALSE)</f>
        <v>0</v>
      </c>
      <c r="AF418" s="2">
        <f>VLOOKUP($F418,Experiment!$A$2:$U$90,MATCH(Results!AF$1,Experiment!$A$1:$U$1,0),FALSE)</f>
        <v>0</v>
      </c>
      <c r="AG418" s="2"/>
      <c r="AH418" s="3">
        <f>VLOOKUP($F418,Experiment!$A$2:$W$90,MATCH(Results!AH$1,Experiment!$A$1:$W$1,0),FALSE)</f>
        <v>0</v>
      </c>
      <c r="AI418" s="2">
        <f>VLOOKUP($F418,Experiment!$A$2:$X$90,MATCH(Results!AI$1,Experiment!$A$1:$X$1,0),FALSE)</f>
        <v>0</v>
      </c>
      <c r="AJ418" s="2">
        <f>Table1[[#This Row],[Gain]]^Table1[[#This Row],[θ]]</f>
        <v>0</v>
      </c>
      <c r="AK418" s="2">
        <f>-Table1[[#This Row],[λ]]*-Table1[[#This Row],[Loss]]^Table1[[#This Row],[θ]]</f>
        <v>0</v>
      </c>
      <c r="AL418" s="2">
        <f>Table1[[#This Row],[v_n_w_g]]-Table1[[#This Row],[v_n_w_l]]</f>
        <v>0</v>
      </c>
      <c r="AM418" s="2">
        <f>IF(Table1[[#This Row],[diff_v]]&gt;=1,1,0)</f>
        <v>0</v>
      </c>
    </row>
    <row r="419" spans="1:39" hidden="1" x14ac:dyDescent="0.3">
      <c r="A419">
        <v>22</v>
      </c>
      <c r="B419" t="s">
        <v>44</v>
      </c>
      <c r="C419" s="22">
        <f>VLOOKUP(Table1[[#This Row],[Subject]],'Subject Profile'!$A$2:$E$8,4,FALSE)</f>
        <v>1</v>
      </c>
      <c r="D419" s="22">
        <f>VLOOKUP(Table1[[#This Row],[Subject]],'Subject Profile'!$A$2:$E$8,5,FALSE)</f>
        <v>-2</v>
      </c>
      <c r="E419" t="s">
        <v>110</v>
      </c>
      <c r="F419" t="s">
        <v>64</v>
      </c>
      <c r="G419" t="s">
        <v>5</v>
      </c>
      <c r="H419">
        <f>IF(Table1[[#This Row],[decision]]="accept",1,0)</f>
        <v>0</v>
      </c>
      <c r="I419">
        <v>0</v>
      </c>
      <c r="J419">
        <v>490</v>
      </c>
      <c r="K419">
        <v>1664340938</v>
      </c>
      <c r="L419">
        <v>5</v>
      </c>
      <c r="M419" t="str">
        <f>VLOOKUP($F419,Experiment!$A$2:$U$90,MATCH(Results!M$1,Experiment!$A$1:$U$1,0)+1,FALSE)</f>
        <v>G</v>
      </c>
      <c r="N419">
        <f>IF(Table1[[#This Row],[Impact]]="I",0,1)</f>
        <v>1</v>
      </c>
      <c r="O419" s="2">
        <f>VLOOKUP($F419,Experiment!$A$2:$U$90,MATCH(Results!O$1,Experiment!$A$1:$U$1,0),FALSE)</f>
        <v>-50</v>
      </c>
      <c r="P419" s="3">
        <f>VLOOKUP($F419,Experiment!$A$2:$U$90,MATCH(Results!P$1,Experiment!$A$1:$U$1,0),FALSE)</f>
        <v>0.5</v>
      </c>
      <c r="Q419" s="2">
        <f>VLOOKUP($F419,Experiment!$A$2:$U$90,MATCH(Results!Q$1,Experiment!$A$1:$U$1,0),FALSE)</f>
        <v>60</v>
      </c>
      <c r="R419" s="3">
        <f>VLOOKUP($F419,Experiment!$A$2:$U$90,MATCH(Results!R$1,Experiment!$A$1:$U$1,0),FALSE)</f>
        <v>0.5</v>
      </c>
      <c r="S419" s="2">
        <f>VLOOKUP($F419,Experiment!$A$2:$U$90,MATCH(Results!S$1,Experiment!$A$1:$U$1,0),FALSE)</f>
        <v>5</v>
      </c>
      <c r="T419" s="2">
        <f>VLOOKUP($F419,Experiment!$A$2:$U$90,MATCH(Results!T$1,Experiment!$A$1:$U$1,0),FALSE)</f>
        <v>3025</v>
      </c>
      <c r="U419" s="2">
        <f>VLOOKUP($F419,Experiment!$A$2:$U$90,MATCH(Results!U$1,Experiment!$A$1:$U$1,0),FALSE)</f>
        <v>55</v>
      </c>
      <c r="V419" s="2">
        <f>VLOOKUP($F419,Experiment!$A$2:$U$90,MATCH(Results!V$1,Experiment!$A$1:$U$1,0),FALSE)</f>
        <v>4</v>
      </c>
      <c r="W419" s="3">
        <f>VLOOKUP($F419,Experiment!$A$2:$U$90,MATCH(Results!W$1,Experiment!$A$1:$U$1,0),FALSE)</f>
        <v>0.25</v>
      </c>
      <c r="X419" s="3">
        <f>VLOOKUP($F419,Experiment!$A$2:$U$90,MATCH(Results!X$1,Experiment!$A$1:$U$1,0),FALSE)</f>
        <v>0.75</v>
      </c>
      <c r="Y419" s="2">
        <f>VLOOKUP($F419,Experiment!$A$2:$U$90,MATCH(Results!Y$1,Experiment!$A$1:$U$1,0),FALSE)</f>
        <v>2</v>
      </c>
      <c r="Z419" s="3">
        <f>VLOOKUP($F419,Experiment!$A$2:$U$90,MATCH(Results!Z$1,Experiment!$A$1:$U$1,0),FALSE)</f>
        <v>0.5</v>
      </c>
      <c r="AA419" s="3">
        <f>VLOOKUP($F419,Experiment!$A$2:$U$90,MATCH(Results!AA$1,Experiment!$A$1:$U$1,0),FALSE)</f>
        <v>0.25</v>
      </c>
      <c r="AB419" s="3">
        <f>VLOOKUP($F419,Experiment!$A$2:$U$90,MATCH(Results!AB$1,Experiment!$A$1:$U$1,0),FALSE)</f>
        <v>0.625</v>
      </c>
      <c r="AC419" s="3">
        <f>VLOOKUP($F419,Experiment!$A$2:$U$90,MATCH(Results!AC$1,Experiment!$A$1:$U$1,0),FALSE)</f>
        <v>0.375</v>
      </c>
      <c r="AD419" s="2">
        <f>VLOOKUP($F419,Experiment!$A$2:$U$90,MATCH(Results!AD$1,Experiment!$A$1:$U$1,0),FALSE)</f>
        <v>-8.75</v>
      </c>
      <c r="AE419" s="2">
        <f>VLOOKUP($F419,Experiment!$A$2:$U$90,MATCH(Results!AE$1,Experiment!$A$1:$U$1,0),FALSE)</f>
        <v>2835.9375</v>
      </c>
      <c r="AF419" s="2">
        <f>VLOOKUP($F419,Experiment!$A$2:$U$90,MATCH(Results!AF$1,Experiment!$A$1:$U$1,0),FALSE)</f>
        <v>53.253521010351982</v>
      </c>
      <c r="AG419" s="3">
        <f>VLOOKUP($F419,Experiment!$A$2:$W$90,MATCH(Results!AG$1,Experiment!$A$1:$W$1,0),FALSE)</f>
        <v>0.82730419370997643</v>
      </c>
      <c r="AH419" s="3">
        <f>VLOOKUP($F419,Experiment!$A$2:$W$90,MATCH(Results!AH$1,Experiment!$A$1:$W$1,0),FALSE)</f>
        <v>0.38648875795104182</v>
      </c>
      <c r="AI419" s="3">
        <f>VLOOKUP($F419,Experiment!$A$2:$X$90,MATCH(Results!AI$1,Experiment!$A$1:$X$1,0),FALSE)</f>
        <v>0.61351124204895813</v>
      </c>
      <c r="AJ419" s="2">
        <f>Table1[[#This Row],[Gain]]^Table1[[#This Row],[θ]]</f>
        <v>60</v>
      </c>
      <c r="AK419" s="2">
        <f>-Table1[[#This Row],[λ]]*-Table1[[#This Row],[Loss]]^Table1[[#This Row],[θ]]</f>
        <v>100</v>
      </c>
      <c r="AL419" s="2">
        <f>Table1[[#This Row],[v_n_w_g]]-Table1[[#This Row],[v_n_w_l]]</f>
        <v>-40</v>
      </c>
      <c r="AM419" s="2">
        <f>IF(Table1[[#This Row],[diff_v]]&gt;=1,1,0)</f>
        <v>0</v>
      </c>
    </row>
    <row r="420" spans="1:39" hidden="1" x14ac:dyDescent="0.3">
      <c r="A420">
        <v>23</v>
      </c>
      <c r="B420" t="s">
        <v>44</v>
      </c>
      <c r="C420" s="22">
        <f>VLOOKUP(Table1[[#This Row],[Subject]],'Subject Profile'!$A$2:$E$8,4,FALSE)</f>
        <v>1</v>
      </c>
      <c r="D420" s="22">
        <f>VLOOKUP(Table1[[#This Row],[Subject]],'Subject Profile'!$A$2:$E$8,5,FALSE)</f>
        <v>-2</v>
      </c>
      <c r="E420" t="s">
        <v>110</v>
      </c>
      <c r="F420" t="s">
        <v>103</v>
      </c>
      <c r="G420" t="s">
        <v>7</v>
      </c>
      <c r="H420">
        <f>IF(Table1[[#This Row],[decision]]="accept",1,0)</f>
        <v>1</v>
      </c>
      <c r="I420">
        <v>-90</v>
      </c>
      <c r="J420">
        <v>400</v>
      </c>
      <c r="K420">
        <v>1664340945</v>
      </c>
      <c r="L420">
        <v>7</v>
      </c>
      <c r="M420" t="str">
        <f>VLOOKUP($F420,Experiment!$A$2:$U$90,MATCH(Results!M$1,Experiment!$A$1:$U$1,0)+1,FALSE)</f>
        <v>I</v>
      </c>
      <c r="N420">
        <f>IF(Table1[[#This Row],[Impact]]="I",0,1)</f>
        <v>0</v>
      </c>
      <c r="O420" s="2">
        <f>VLOOKUP($F420,Experiment!$A$2:$U$90,MATCH(Results!O$1,Experiment!$A$1:$U$1,0),FALSE)</f>
        <v>-90</v>
      </c>
      <c r="P420" s="3">
        <f>VLOOKUP($F420,Experiment!$A$2:$U$90,MATCH(Results!P$1,Experiment!$A$1:$U$1,0),FALSE)</f>
        <v>0.5</v>
      </c>
      <c r="Q420" s="2">
        <f>VLOOKUP($F420,Experiment!$A$2:$U$90,MATCH(Results!Q$1,Experiment!$A$1:$U$1,0),FALSE)</f>
        <v>180</v>
      </c>
      <c r="R420" s="3">
        <f>VLOOKUP($F420,Experiment!$A$2:$U$90,MATCH(Results!R$1,Experiment!$A$1:$U$1,0),FALSE)</f>
        <v>0.5</v>
      </c>
      <c r="S420" s="2">
        <f>VLOOKUP($F420,Experiment!$A$2:$U$90,MATCH(Results!S$1,Experiment!$A$1:$U$1,0),FALSE)</f>
        <v>45</v>
      </c>
      <c r="T420" s="2">
        <f>VLOOKUP($F420,Experiment!$A$2:$U$90,MATCH(Results!T$1,Experiment!$A$1:$U$1,0),FALSE)</f>
        <v>18225</v>
      </c>
      <c r="U420" s="2">
        <f>VLOOKUP($F420,Experiment!$A$2:$U$90,MATCH(Results!U$1,Experiment!$A$1:$U$1,0),FALSE)</f>
        <v>135</v>
      </c>
      <c r="V420" s="2">
        <f>VLOOKUP($F420,Experiment!$A$2:$U$90,MATCH(Results!V$1,Experiment!$A$1:$U$1,0),FALSE)</f>
        <v>2</v>
      </c>
      <c r="W420" s="3">
        <f>VLOOKUP($F420,Experiment!$A$2:$U$90,MATCH(Results!W$1,Experiment!$A$1:$U$1,0),FALSE)</f>
        <v>0.25</v>
      </c>
      <c r="X420" s="3">
        <f>VLOOKUP($F420,Experiment!$A$2:$U$90,MATCH(Results!X$1,Experiment!$A$1:$U$1,0),FALSE)</f>
        <v>0.75</v>
      </c>
      <c r="Y420" s="2">
        <f>VLOOKUP($F420,Experiment!$A$2:$U$90,MATCH(Results!Y$1,Experiment!$A$1:$U$1,0),FALSE)</f>
        <v>2</v>
      </c>
      <c r="Z420" s="3">
        <f>VLOOKUP($F420,Experiment!$A$2:$U$90,MATCH(Results!Z$1,Experiment!$A$1:$U$1,0),FALSE)</f>
        <v>0.5</v>
      </c>
      <c r="AA420" s="3">
        <f>VLOOKUP($F420,Experiment!$A$2:$U$90,MATCH(Results!AA$1,Experiment!$A$1:$U$1,0),FALSE)</f>
        <v>0.25</v>
      </c>
      <c r="AB420" s="3">
        <f>VLOOKUP($F420,Experiment!$A$2:$U$90,MATCH(Results!AB$1,Experiment!$A$1:$U$1,0),FALSE)</f>
        <v>0.625</v>
      </c>
      <c r="AC420" s="3">
        <f>VLOOKUP($F420,Experiment!$A$2:$U$90,MATCH(Results!AC$1,Experiment!$A$1:$U$1,0),FALSE)</f>
        <v>0.375</v>
      </c>
      <c r="AD420" s="2">
        <f>VLOOKUP($F420,Experiment!$A$2:$U$90,MATCH(Results!AD$1,Experiment!$A$1:$U$1,0),FALSE)</f>
        <v>11.25</v>
      </c>
      <c r="AE420" s="2">
        <f>VLOOKUP($F420,Experiment!$A$2:$U$90,MATCH(Results!AE$1,Experiment!$A$1:$U$1,0),FALSE)</f>
        <v>17085.9375</v>
      </c>
      <c r="AF420" s="2">
        <f>VLOOKUP($F420,Experiment!$A$2:$U$90,MATCH(Results!AF$1,Experiment!$A$1:$U$1,0),FALSE)</f>
        <v>130.71318793450033</v>
      </c>
      <c r="AG420" s="3">
        <f>VLOOKUP($F420,Experiment!$A$2:$W$90,MATCH(Results!AG$1,Experiment!$A$1:$W$1,0),FALSE)</f>
        <v>0.82730419370997643</v>
      </c>
      <c r="AH420" s="3">
        <f>VLOOKUP($F420,Experiment!$A$2:$W$90,MATCH(Results!AH$1,Experiment!$A$1:$W$1,0),FALSE)</f>
        <v>0.38648875795104182</v>
      </c>
      <c r="AI420" s="3">
        <f>VLOOKUP($F420,Experiment!$A$2:$X$90,MATCH(Results!AI$1,Experiment!$A$1:$X$1,0),FALSE)</f>
        <v>0.61351124204895813</v>
      </c>
      <c r="AJ420" s="2">
        <f>Table1[[#This Row],[Gain]]^Table1[[#This Row],[θ]]</f>
        <v>180</v>
      </c>
      <c r="AK420" s="2">
        <f>-Table1[[#This Row],[λ]]*-Table1[[#This Row],[Loss]]^Table1[[#This Row],[θ]]</f>
        <v>180</v>
      </c>
      <c r="AL420" s="2">
        <f>Table1[[#This Row],[v_n_w_g]]-Table1[[#This Row],[v_n_w_l]]</f>
        <v>0</v>
      </c>
      <c r="AM420" s="2">
        <f>IF(Table1[[#This Row],[diff_v]]&gt;=1,1,0)</f>
        <v>0</v>
      </c>
    </row>
    <row r="421" spans="1:39" hidden="1" x14ac:dyDescent="0.3">
      <c r="A421">
        <v>24</v>
      </c>
      <c r="B421" t="s">
        <v>44</v>
      </c>
      <c r="C421" s="22">
        <f>VLOOKUP(Table1[[#This Row],[Subject]],'Subject Profile'!$A$2:$E$8,4,FALSE)</f>
        <v>1</v>
      </c>
      <c r="D421" s="22">
        <f>VLOOKUP(Table1[[#This Row],[Subject]],'Subject Profile'!$A$2:$E$8,5,FALSE)</f>
        <v>-2</v>
      </c>
      <c r="E421" t="s">
        <v>110</v>
      </c>
      <c r="F421" t="s">
        <v>74</v>
      </c>
      <c r="G421" t="s">
        <v>7</v>
      </c>
      <c r="H421">
        <f>IF(Table1[[#This Row],[decision]]="accept",1,0)</f>
        <v>1</v>
      </c>
      <c r="I421">
        <v>-10</v>
      </c>
      <c r="J421">
        <v>390</v>
      </c>
      <c r="K421">
        <v>1664340953</v>
      </c>
      <c r="L421">
        <v>8</v>
      </c>
      <c r="M421" t="str">
        <f>VLOOKUP($F421,Experiment!$A$2:$U$90,MATCH(Results!M$1,Experiment!$A$1:$U$1,0)+1,FALSE)</f>
        <v>G</v>
      </c>
      <c r="N421">
        <f>IF(Table1[[#This Row],[Impact]]="I",0,1)</f>
        <v>1</v>
      </c>
      <c r="O421" s="2">
        <f>VLOOKUP($F421,Experiment!$A$2:$U$90,MATCH(Results!O$1,Experiment!$A$1:$U$1,0),FALSE)</f>
        <v>-10</v>
      </c>
      <c r="P421" s="3">
        <f>VLOOKUP($F421,Experiment!$A$2:$U$90,MATCH(Results!P$1,Experiment!$A$1:$U$1,0),FALSE)</f>
        <v>0.5</v>
      </c>
      <c r="Q421" s="2">
        <f>VLOOKUP($F421,Experiment!$A$2:$U$90,MATCH(Results!Q$1,Experiment!$A$1:$U$1,0),FALSE)</f>
        <v>30</v>
      </c>
      <c r="R421" s="3">
        <f>VLOOKUP($F421,Experiment!$A$2:$U$90,MATCH(Results!R$1,Experiment!$A$1:$U$1,0),FALSE)</f>
        <v>0.5</v>
      </c>
      <c r="S421" s="2">
        <f>VLOOKUP($F421,Experiment!$A$2:$U$90,MATCH(Results!S$1,Experiment!$A$1:$U$1,0),FALSE)</f>
        <v>10</v>
      </c>
      <c r="T421" s="2">
        <f>VLOOKUP($F421,Experiment!$A$2:$U$90,MATCH(Results!T$1,Experiment!$A$1:$U$1,0),FALSE)</f>
        <v>400</v>
      </c>
      <c r="U421" s="2">
        <f>VLOOKUP($F421,Experiment!$A$2:$U$90,MATCH(Results!U$1,Experiment!$A$1:$U$1,0),FALSE)</f>
        <v>20</v>
      </c>
      <c r="V421" s="2">
        <f>VLOOKUP($F421,Experiment!$A$2:$U$90,MATCH(Results!V$1,Experiment!$A$1:$U$1,0),FALSE)</f>
        <v>2</v>
      </c>
      <c r="W421" s="3">
        <f>VLOOKUP($F421,Experiment!$A$2:$U$90,MATCH(Results!W$1,Experiment!$A$1:$U$1,0),FALSE)</f>
        <v>0.25</v>
      </c>
      <c r="X421" s="3">
        <f>VLOOKUP($F421,Experiment!$A$2:$U$90,MATCH(Results!X$1,Experiment!$A$1:$U$1,0),FALSE)</f>
        <v>0.75</v>
      </c>
      <c r="Y421" s="2">
        <f>VLOOKUP($F421,Experiment!$A$2:$U$90,MATCH(Results!Y$1,Experiment!$A$1:$U$1,0),FALSE)</f>
        <v>2</v>
      </c>
      <c r="Z421" s="3">
        <f>VLOOKUP($F421,Experiment!$A$2:$U$90,MATCH(Results!Z$1,Experiment!$A$1:$U$1,0),FALSE)</f>
        <v>0.5</v>
      </c>
      <c r="AA421" s="3">
        <f>VLOOKUP($F421,Experiment!$A$2:$U$90,MATCH(Results!AA$1,Experiment!$A$1:$U$1,0),FALSE)</f>
        <v>0.25</v>
      </c>
      <c r="AB421" s="3">
        <f>VLOOKUP($F421,Experiment!$A$2:$U$90,MATCH(Results!AB$1,Experiment!$A$1:$U$1,0),FALSE)</f>
        <v>0.625</v>
      </c>
      <c r="AC421" s="3">
        <f>VLOOKUP($F421,Experiment!$A$2:$U$90,MATCH(Results!AC$1,Experiment!$A$1:$U$1,0),FALSE)</f>
        <v>0.375</v>
      </c>
      <c r="AD421" s="2">
        <f>VLOOKUP($F421,Experiment!$A$2:$U$90,MATCH(Results!AD$1,Experiment!$A$1:$U$1,0),FALSE)</f>
        <v>5</v>
      </c>
      <c r="AE421" s="2">
        <f>VLOOKUP($F421,Experiment!$A$2:$U$90,MATCH(Results!AE$1,Experiment!$A$1:$U$1,0),FALSE)</f>
        <v>375</v>
      </c>
      <c r="AF421" s="2">
        <f>VLOOKUP($F421,Experiment!$A$2:$U$90,MATCH(Results!AF$1,Experiment!$A$1:$U$1,0),FALSE)</f>
        <v>19.364916731037084</v>
      </c>
      <c r="AG421" s="3">
        <f>VLOOKUP($F421,Experiment!$A$2:$W$90,MATCH(Results!AG$1,Experiment!$A$1:$W$1,0),FALSE)</f>
        <v>0.82730419370997643</v>
      </c>
      <c r="AH421" s="3">
        <f>VLOOKUP($F421,Experiment!$A$2:$W$90,MATCH(Results!AH$1,Experiment!$A$1:$W$1,0),FALSE)</f>
        <v>0.38648875795104182</v>
      </c>
      <c r="AI421" s="3">
        <f>VLOOKUP($F421,Experiment!$A$2:$X$90,MATCH(Results!AI$1,Experiment!$A$1:$X$1,0),FALSE)</f>
        <v>0.61351124204895813</v>
      </c>
      <c r="AJ421" s="2">
        <f>Table1[[#This Row],[Gain]]^Table1[[#This Row],[θ]]</f>
        <v>30</v>
      </c>
      <c r="AK421" s="2">
        <f>-Table1[[#This Row],[λ]]*-Table1[[#This Row],[Loss]]^Table1[[#This Row],[θ]]</f>
        <v>20</v>
      </c>
      <c r="AL421" s="2">
        <f>Table1[[#This Row],[v_n_w_g]]-Table1[[#This Row],[v_n_w_l]]</f>
        <v>10</v>
      </c>
      <c r="AM421" s="2">
        <f>IF(Table1[[#This Row],[diff_v]]&gt;=1,1,0)</f>
        <v>1</v>
      </c>
    </row>
    <row r="422" spans="1:39" hidden="1" x14ac:dyDescent="0.3">
      <c r="A422">
        <v>25</v>
      </c>
      <c r="B422" t="s">
        <v>44</v>
      </c>
      <c r="C422" s="22">
        <f>VLOOKUP(Table1[[#This Row],[Subject]],'Subject Profile'!$A$2:$E$8,4,FALSE)</f>
        <v>1</v>
      </c>
      <c r="D422" s="22">
        <f>VLOOKUP(Table1[[#This Row],[Subject]],'Subject Profile'!$A$2:$E$8,5,FALSE)</f>
        <v>-2</v>
      </c>
      <c r="E422" t="s">
        <v>110</v>
      </c>
      <c r="F422" t="s">
        <v>55</v>
      </c>
      <c r="G422" t="s">
        <v>56</v>
      </c>
      <c r="H422">
        <f>IF(Table1[[#This Row],[decision]]="accept",1,0)</f>
        <v>0</v>
      </c>
      <c r="I422">
        <v>0</v>
      </c>
      <c r="J422">
        <v>390</v>
      </c>
      <c r="K422">
        <v>1664340961</v>
      </c>
      <c r="L422">
        <v>8</v>
      </c>
      <c r="M422" t="str">
        <f>VLOOKUP($F422,Experiment!$A$2:$U$90,MATCH(Results!M$1,Experiment!$A$1:$U$1,0)+1,FALSE)</f>
        <v>R</v>
      </c>
      <c r="N422">
        <f>IF(Table1[[#This Row],[Impact]]="I",0,1)</f>
        <v>1</v>
      </c>
      <c r="O422" s="2">
        <f>VLOOKUP($F422,Experiment!$A$2:$U$90,MATCH(Results!O$1,Experiment!$A$1:$U$1,0),FALSE)</f>
        <v>0</v>
      </c>
      <c r="P422" s="3">
        <f>VLOOKUP($F422,Experiment!$A$2:$U$90,MATCH(Results!P$1,Experiment!$A$1:$U$1,0),FALSE)</f>
        <v>0</v>
      </c>
      <c r="Q422" s="2">
        <f>VLOOKUP($F422,Experiment!$A$2:$U$90,MATCH(Results!Q$1,Experiment!$A$1:$U$1,0),FALSE)</f>
        <v>0</v>
      </c>
      <c r="R422" s="3">
        <f>VLOOKUP($F422,Experiment!$A$2:$U$90,MATCH(Results!R$1,Experiment!$A$1:$U$1,0),FALSE)</f>
        <v>0</v>
      </c>
      <c r="S422" s="2">
        <f>VLOOKUP($F422,Experiment!$A$2:$U$90,MATCH(Results!S$1,Experiment!$A$1:$U$1,0),FALSE)</f>
        <v>0</v>
      </c>
      <c r="T422" s="2">
        <f>VLOOKUP($F422,Experiment!$A$2:$U$90,MATCH(Results!T$1,Experiment!$A$1:$U$1,0),FALSE)</f>
        <v>0</v>
      </c>
      <c r="U422" s="2">
        <f>VLOOKUP($F422,Experiment!$A$2:$U$90,MATCH(Results!U$1,Experiment!$A$1:$U$1,0),FALSE)</f>
        <v>0</v>
      </c>
      <c r="V422" s="2">
        <f>VLOOKUP($F422,Experiment!$A$2:$U$90,MATCH(Results!V$1,Experiment!$A$1:$U$1,0),FALSE)</f>
        <v>0</v>
      </c>
      <c r="W422" s="3">
        <f>VLOOKUP($F422,Experiment!$A$2:$U$90,MATCH(Results!W$1,Experiment!$A$1:$U$1,0),FALSE)</f>
        <v>0</v>
      </c>
      <c r="X422" s="3">
        <f>VLOOKUP($F422,Experiment!$A$2:$U$90,MATCH(Results!X$1,Experiment!$A$1:$U$1,0),FALSE)</f>
        <v>0</v>
      </c>
      <c r="Y422" s="2">
        <f>VLOOKUP($F422,Experiment!$A$2:$U$90,MATCH(Results!Y$1,Experiment!$A$1:$U$1,0),FALSE)</f>
        <v>0</v>
      </c>
      <c r="Z422" s="3">
        <f>VLOOKUP($F422,Experiment!$A$2:$U$90,MATCH(Results!Z$1,Experiment!$A$1:$U$1,0),FALSE)</f>
        <v>0</v>
      </c>
      <c r="AA422" s="3">
        <f>VLOOKUP($F422,Experiment!$A$2:$U$90,MATCH(Results!AA$1,Experiment!$A$1:$U$1,0),FALSE)</f>
        <v>0</v>
      </c>
      <c r="AB422" s="3">
        <f>VLOOKUP($F422,Experiment!$A$2:$U$90,MATCH(Results!AB$1,Experiment!$A$1:$U$1,0),FALSE)</f>
        <v>0</v>
      </c>
      <c r="AC422" s="3">
        <f>VLOOKUP($F422,Experiment!$A$2:$U$90,MATCH(Results!AC$1,Experiment!$A$1:$U$1,0),FALSE)</f>
        <v>0</v>
      </c>
      <c r="AD422" s="2">
        <f>VLOOKUP($F422,Experiment!$A$2:$U$90,MATCH(Results!AD$1,Experiment!$A$1:$U$1,0),FALSE)</f>
        <v>0</v>
      </c>
      <c r="AE422" s="2">
        <f>VLOOKUP($F422,Experiment!$A$2:$U$90,MATCH(Results!AE$1,Experiment!$A$1:$U$1,0),FALSE)</f>
        <v>0</v>
      </c>
      <c r="AF422" s="2">
        <f>VLOOKUP($F422,Experiment!$A$2:$U$90,MATCH(Results!AF$1,Experiment!$A$1:$U$1,0),FALSE)</f>
        <v>0</v>
      </c>
      <c r="AG422" s="2"/>
      <c r="AH422" s="3">
        <f>VLOOKUP($F422,Experiment!$A$2:$W$90,MATCH(Results!AH$1,Experiment!$A$1:$W$1,0),FALSE)</f>
        <v>0</v>
      </c>
      <c r="AI422" s="2">
        <f>VLOOKUP($F422,Experiment!$A$2:$X$90,MATCH(Results!AI$1,Experiment!$A$1:$X$1,0),FALSE)</f>
        <v>0</v>
      </c>
      <c r="AJ422" s="2">
        <f>Table1[[#This Row],[Gain]]^Table1[[#This Row],[θ]]</f>
        <v>0</v>
      </c>
      <c r="AK422" s="2">
        <f>-Table1[[#This Row],[λ]]*-Table1[[#This Row],[Loss]]^Table1[[#This Row],[θ]]</f>
        <v>0</v>
      </c>
      <c r="AL422" s="2">
        <f>Table1[[#This Row],[v_n_w_g]]-Table1[[#This Row],[v_n_w_l]]</f>
        <v>0</v>
      </c>
      <c r="AM422" s="2">
        <f>IF(Table1[[#This Row],[diff_v]]&gt;=1,1,0)</f>
        <v>0</v>
      </c>
    </row>
    <row r="423" spans="1:39" hidden="1" x14ac:dyDescent="0.3">
      <c r="A423">
        <v>26</v>
      </c>
      <c r="B423" t="s">
        <v>44</v>
      </c>
      <c r="C423" s="22">
        <f>VLOOKUP(Table1[[#This Row],[Subject]],'Subject Profile'!$A$2:$E$8,4,FALSE)</f>
        <v>1</v>
      </c>
      <c r="D423" s="22">
        <f>VLOOKUP(Table1[[#This Row],[Subject]],'Subject Profile'!$A$2:$E$8,5,FALSE)</f>
        <v>-2</v>
      </c>
      <c r="E423" t="s">
        <v>110</v>
      </c>
      <c r="F423" t="s">
        <v>70</v>
      </c>
      <c r="G423" t="s">
        <v>5</v>
      </c>
      <c r="H423">
        <f>IF(Table1[[#This Row],[decision]]="accept",1,0)</f>
        <v>0</v>
      </c>
      <c r="I423">
        <v>0</v>
      </c>
      <c r="J423">
        <v>390</v>
      </c>
      <c r="K423">
        <v>1664340967</v>
      </c>
      <c r="L423">
        <v>6</v>
      </c>
      <c r="M423" t="str">
        <f>VLOOKUP($F423,Experiment!$A$2:$U$90,MATCH(Results!M$1,Experiment!$A$1:$U$1,0)+1,FALSE)</f>
        <v>G</v>
      </c>
      <c r="N423">
        <f>IF(Table1[[#This Row],[Impact]]="I",0,1)</f>
        <v>1</v>
      </c>
      <c r="O423" s="2">
        <f>VLOOKUP($F423,Experiment!$A$2:$U$90,MATCH(Results!O$1,Experiment!$A$1:$U$1,0),FALSE)</f>
        <v>-90</v>
      </c>
      <c r="P423" s="3">
        <f>VLOOKUP($F423,Experiment!$A$2:$U$90,MATCH(Results!P$1,Experiment!$A$1:$U$1,0),FALSE)</f>
        <v>0.5</v>
      </c>
      <c r="Q423" s="2">
        <f>VLOOKUP($F423,Experiment!$A$2:$U$90,MATCH(Results!Q$1,Experiment!$A$1:$U$1,0),FALSE)</f>
        <v>180</v>
      </c>
      <c r="R423" s="3">
        <f>VLOOKUP($F423,Experiment!$A$2:$U$90,MATCH(Results!R$1,Experiment!$A$1:$U$1,0),FALSE)</f>
        <v>0.5</v>
      </c>
      <c r="S423" s="2">
        <f>VLOOKUP($F423,Experiment!$A$2:$U$90,MATCH(Results!S$1,Experiment!$A$1:$U$1,0),FALSE)</f>
        <v>45</v>
      </c>
      <c r="T423" s="2">
        <f>VLOOKUP($F423,Experiment!$A$2:$U$90,MATCH(Results!T$1,Experiment!$A$1:$U$1,0),FALSE)</f>
        <v>18225</v>
      </c>
      <c r="U423" s="2">
        <f>VLOOKUP($F423,Experiment!$A$2:$U$90,MATCH(Results!U$1,Experiment!$A$1:$U$1,0),FALSE)</f>
        <v>135</v>
      </c>
      <c r="V423" s="2">
        <f>VLOOKUP($F423,Experiment!$A$2:$U$90,MATCH(Results!V$1,Experiment!$A$1:$U$1,0),FALSE)</f>
        <v>4</v>
      </c>
      <c r="W423" s="3">
        <f>VLOOKUP($F423,Experiment!$A$2:$U$90,MATCH(Results!W$1,Experiment!$A$1:$U$1,0),FALSE)</f>
        <v>0.75</v>
      </c>
      <c r="X423" s="3">
        <f>VLOOKUP($F423,Experiment!$A$2:$U$90,MATCH(Results!X$1,Experiment!$A$1:$U$1,0),FALSE)</f>
        <v>0.25</v>
      </c>
      <c r="Y423" s="2">
        <f>VLOOKUP($F423,Experiment!$A$2:$U$90,MATCH(Results!Y$1,Experiment!$A$1:$U$1,0),FALSE)</f>
        <v>2</v>
      </c>
      <c r="Z423" s="3">
        <f>VLOOKUP($F423,Experiment!$A$2:$U$90,MATCH(Results!Z$1,Experiment!$A$1:$U$1,0),FALSE)</f>
        <v>0.05</v>
      </c>
      <c r="AA423" s="3">
        <f>VLOOKUP($F423,Experiment!$A$2:$U$90,MATCH(Results!AA$1,Experiment!$A$1:$U$1,0),FALSE)</f>
        <v>0.2</v>
      </c>
      <c r="AB423" s="3">
        <f>VLOOKUP($F423,Experiment!$A$2:$U$90,MATCH(Results!AB$1,Experiment!$A$1:$U$1,0),FALSE)</f>
        <v>0.42499999999999999</v>
      </c>
      <c r="AC423" s="3">
        <f>VLOOKUP($F423,Experiment!$A$2:$U$90,MATCH(Results!AC$1,Experiment!$A$1:$U$1,0),FALSE)</f>
        <v>0.57499999999999996</v>
      </c>
      <c r="AD423" s="2">
        <f>VLOOKUP($F423,Experiment!$A$2:$U$90,MATCH(Results!AD$1,Experiment!$A$1:$U$1,0),FALSE)</f>
        <v>65.249999999999986</v>
      </c>
      <c r="AE423" s="2">
        <f>VLOOKUP($F423,Experiment!$A$2:$U$90,MATCH(Results!AE$1,Experiment!$A$1:$U$1,0),FALSE)</f>
        <v>17814.9375</v>
      </c>
      <c r="AF423" s="2">
        <f>VLOOKUP($F423,Experiment!$A$2:$U$90,MATCH(Results!AF$1,Experiment!$A$1:$U$1,0),FALSE)</f>
        <v>133.47260954967501</v>
      </c>
      <c r="AG423" s="3">
        <f>VLOOKUP($F423,Experiment!$A$2:$W$90,MATCH(Results!AG$1,Experiment!$A$1:$W$1,0),FALSE)</f>
        <v>1</v>
      </c>
      <c r="AH423" s="3">
        <f>VLOOKUP($F423,Experiment!$A$2:$W$90,MATCH(Results!AH$1,Experiment!$A$1:$W$1,0),FALSE)</f>
        <v>0.57499999999999996</v>
      </c>
      <c r="AI423" s="3">
        <f>VLOOKUP($F423,Experiment!$A$2:$X$90,MATCH(Results!AI$1,Experiment!$A$1:$X$1,0),FALSE)</f>
        <v>0.42500000000000004</v>
      </c>
      <c r="AJ423" s="2">
        <f>Table1[[#This Row],[Gain]]^Table1[[#This Row],[θ]]</f>
        <v>180</v>
      </c>
      <c r="AK423" s="2">
        <f>-Table1[[#This Row],[λ]]*-Table1[[#This Row],[Loss]]^Table1[[#This Row],[θ]]</f>
        <v>180</v>
      </c>
      <c r="AL423" s="2">
        <f>Table1[[#This Row],[v_n_w_g]]-Table1[[#This Row],[v_n_w_l]]</f>
        <v>0</v>
      </c>
      <c r="AM423" s="2">
        <f>IF(Table1[[#This Row],[diff_v]]&gt;=1,1,0)</f>
        <v>0</v>
      </c>
    </row>
    <row r="424" spans="1:39" hidden="1" x14ac:dyDescent="0.3">
      <c r="A424">
        <v>27</v>
      </c>
      <c r="B424" t="s">
        <v>44</v>
      </c>
      <c r="C424" s="22">
        <f>VLOOKUP(Table1[[#This Row],[Subject]],'Subject Profile'!$A$2:$E$8,4,FALSE)</f>
        <v>1</v>
      </c>
      <c r="D424" s="22">
        <f>VLOOKUP(Table1[[#This Row],[Subject]],'Subject Profile'!$A$2:$E$8,5,FALSE)</f>
        <v>-2</v>
      </c>
      <c r="E424" t="s">
        <v>110</v>
      </c>
      <c r="F424" t="s">
        <v>92</v>
      </c>
      <c r="G424" t="s">
        <v>5</v>
      </c>
      <c r="H424">
        <f>IF(Table1[[#This Row],[decision]]="accept",1,0)</f>
        <v>0</v>
      </c>
      <c r="I424">
        <v>0</v>
      </c>
      <c r="J424">
        <v>390</v>
      </c>
      <c r="K424">
        <v>1664340982</v>
      </c>
      <c r="L424">
        <v>15</v>
      </c>
      <c r="M424" t="str">
        <f>VLOOKUP($F424,Experiment!$A$2:$U$90,MATCH(Results!M$1,Experiment!$A$1:$U$1,0)+1,FALSE)</f>
        <v>I</v>
      </c>
      <c r="N424">
        <f>IF(Table1[[#This Row],[Impact]]="I",0,1)</f>
        <v>0</v>
      </c>
      <c r="O424" s="2">
        <f>VLOOKUP($F424,Experiment!$A$2:$U$90,MATCH(Results!O$1,Experiment!$A$1:$U$1,0),FALSE)</f>
        <v>-10</v>
      </c>
      <c r="P424" s="3">
        <f>VLOOKUP($F424,Experiment!$A$2:$U$90,MATCH(Results!P$1,Experiment!$A$1:$U$1,0),FALSE)</f>
        <v>0.5</v>
      </c>
      <c r="Q424" s="2">
        <f>VLOOKUP($F424,Experiment!$A$2:$U$90,MATCH(Results!Q$1,Experiment!$A$1:$U$1,0),FALSE)</f>
        <v>30</v>
      </c>
      <c r="R424" s="3">
        <f>VLOOKUP($F424,Experiment!$A$2:$U$90,MATCH(Results!R$1,Experiment!$A$1:$U$1,0),FALSE)</f>
        <v>0.5</v>
      </c>
      <c r="S424" s="2">
        <f>VLOOKUP($F424,Experiment!$A$2:$U$90,MATCH(Results!S$1,Experiment!$A$1:$U$1,0),FALSE)</f>
        <v>10</v>
      </c>
      <c r="T424" s="2">
        <f>VLOOKUP($F424,Experiment!$A$2:$U$90,MATCH(Results!T$1,Experiment!$A$1:$U$1,0),FALSE)</f>
        <v>400</v>
      </c>
      <c r="U424" s="2">
        <f>VLOOKUP($F424,Experiment!$A$2:$U$90,MATCH(Results!U$1,Experiment!$A$1:$U$1,0),FALSE)</f>
        <v>20</v>
      </c>
      <c r="V424" s="2">
        <f>VLOOKUP($F424,Experiment!$A$2:$U$90,MATCH(Results!V$1,Experiment!$A$1:$U$1,0),FALSE)</f>
        <v>4</v>
      </c>
      <c r="W424" s="3">
        <f>VLOOKUP($F424,Experiment!$A$2:$U$90,MATCH(Results!W$1,Experiment!$A$1:$U$1,0),FALSE)</f>
        <v>0.25</v>
      </c>
      <c r="X424" s="3">
        <f>VLOOKUP($F424,Experiment!$A$2:$U$90,MATCH(Results!X$1,Experiment!$A$1:$U$1,0),FALSE)</f>
        <v>0.75</v>
      </c>
      <c r="Y424" s="2">
        <f>VLOOKUP($F424,Experiment!$A$2:$U$90,MATCH(Results!Y$1,Experiment!$A$1:$U$1,0),FALSE)</f>
        <v>2</v>
      </c>
      <c r="Z424" s="3">
        <f>VLOOKUP($F424,Experiment!$A$2:$U$90,MATCH(Results!Z$1,Experiment!$A$1:$U$1,0),FALSE)</f>
        <v>0.5</v>
      </c>
      <c r="AA424" s="3">
        <f>VLOOKUP($F424,Experiment!$A$2:$U$90,MATCH(Results!AA$1,Experiment!$A$1:$U$1,0),FALSE)</f>
        <v>0.25</v>
      </c>
      <c r="AB424" s="3">
        <f>VLOOKUP($F424,Experiment!$A$2:$U$90,MATCH(Results!AB$1,Experiment!$A$1:$U$1,0),FALSE)</f>
        <v>0.625</v>
      </c>
      <c r="AC424" s="3">
        <f>VLOOKUP($F424,Experiment!$A$2:$U$90,MATCH(Results!AC$1,Experiment!$A$1:$U$1,0),FALSE)</f>
        <v>0.375</v>
      </c>
      <c r="AD424" s="2">
        <f>VLOOKUP($F424,Experiment!$A$2:$U$90,MATCH(Results!AD$1,Experiment!$A$1:$U$1,0),FALSE)</f>
        <v>5</v>
      </c>
      <c r="AE424" s="2">
        <f>VLOOKUP($F424,Experiment!$A$2:$U$90,MATCH(Results!AE$1,Experiment!$A$1:$U$1,0),FALSE)</f>
        <v>375</v>
      </c>
      <c r="AF424" s="2">
        <f>VLOOKUP($F424,Experiment!$A$2:$U$90,MATCH(Results!AF$1,Experiment!$A$1:$U$1,0),FALSE)</f>
        <v>19.364916731037084</v>
      </c>
      <c r="AG424" s="3">
        <f>VLOOKUP($F424,Experiment!$A$2:$W$90,MATCH(Results!AG$1,Experiment!$A$1:$W$1,0),FALSE)</f>
        <v>0.82730419370997643</v>
      </c>
      <c r="AH424" s="3">
        <f>VLOOKUP($F424,Experiment!$A$2:$W$90,MATCH(Results!AH$1,Experiment!$A$1:$W$1,0),FALSE)</f>
        <v>0.38648875795104182</v>
      </c>
      <c r="AI424" s="3">
        <f>VLOOKUP($F424,Experiment!$A$2:$X$90,MATCH(Results!AI$1,Experiment!$A$1:$X$1,0),FALSE)</f>
        <v>0.61351124204895813</v>
      </c>
      <c r="AJ424" s="2">
        <f>Table1[[#This Row],[Gain]]^Table1[[#This Row],[θ]]</f>
        <v>30</v>
      </c>
      <c r="AK424" s="2">
        <f>-Table1[[#This Row],[λ]]*-Table1[[#This Row],[Loss]]^Table1[[#This Row],[θ]]</f>
        <v>20</v>
      </c>
      <c r="AL424" s="2">
        <f>Table1[[#This Row],[v_n_w_g]]-Table1[[#This Row],[v_n_w_l]]</f>
        <v>10</v>
      </c>
      <c r="AM424" s="2">
        <f>IF(Table1[[#This Row],[diff_v]]&gt;=1,1,0)</f>
        <v>1</v>
      </c>
    </row>
    <row r="425" spans="1:39" hidden="1" x14ac:dyDescent="0.3">
      <c r="A425">
        <v>28</v>
      </c>
      <c r="B425" t="s">
        <v>44</v>
      </c>
      <c r="C425" s="22">
        <f>VLOOKUP(Table1[[#This Row],[Subject]],'Subject Profile'!$A$2:$E$8,4,FALSE)</f>
        <v>1</v>
      </c>
      <c r="D425" s="22">
        <f>VLOOKUP(Table1[[#This Row],[Subject]],'Subject Profile'!$A$2:$E$8,5,FALSE)</f>
        <v>-2</v>
      </c>
      <c r="E425" t="s">
        <v>110</v>
      </c>
      <c r="F425" t="s">
        <v>51</v>
      </c>
      <c r="G425" t="s">
        <v>5</v>
      </c>
      <c r="H425">
        <f>IF(Table1[[#This Row],[decision]]="accept",1,0)</f>
        <v>0</v>
      </c>
      <c r="I425">
        <v>0</v>
      </c>
      <c r="J425">
        <v>390</v>
      </c>
      <c r="K425">
        <v>1664340987</v>
      </c>
      <c r="L425">
        <v>5</v>
      </c>
      <c r="M425" t="str">
        <f>VLOOKUP($F425,Experiment!$A$2:$U$90,MATCH(Results!M$1,Experiment!$A$1:$U$1,0)+1,FALSE)</f>
        <v>I</v>
      </c>
      <c r="N425">
        <f>IF(Table1[[#This Row],[Impact]]="I",0,1)</f>
        <v>0</v>
      </c>
      <c r="O425" s="2">
        <f>VLOOKUP($F425,Experiment!$A$2:$U$90,MATCH(Results!O$1,Experiment!$A$1:$U$1,0),FALSE)</f>
        <v>-90</v>
      </c>
      <c r="P425" s="3">
        <f>VLOOKUP($F425,Experiment!$A$2:$U$90,MATCH(Results!P$1,Experiment!$A$1:$U$1,0),FALSE)</f>
        <v>0.5</v>
      </c>
      <c r="Q425" s="2">
        <f>VLOOKUP($F425,Experiment!$A$2:$U$90,MATCH(Results!Q$1,Experiment!$A$1:$U$1,0),FALSE)</f>
        <v>80</v>
      </c>
      <c r="R425" s="3">
        <f>VLOOKUP($F425,Experiment!$A$2:$U$90,MATCH(Results!R$1,Experiment!$A$1:$U$1,0),FALSE)</f>
        <v>0.5</v>
      </c>
      <c r="S425" s="2">
        <f>VLOOKUP($F425,Experiment!$A$2:$U$90,MATCH(Results!S$1,Experiment!$A$1:$U$1,0),FALSE)</f>
        <v>-5</v>
      </c>
      <c r="T425" s="2">
        <f>VLOOKUP($F425,Experiment!$A$2:$U$90,MATCH(Results!T$1,Experiment!$A$1:$U$1,0),FALSE)</f>
        <v>7225</v>
      </c>
      <c r="U425" s="2">
        <f>VLOOKUP($F425,Experiment!$A$2:$U$90,MATCH(Results!U$1,Experiment!$A$1:$U$1,0),FALSE)</f>
        <v>85</v>
      </c>
      <c r="V425" s="2">
        <f>VLOOKUP($F425,Experiment!$A$2:$U$90,MATCH(Results!V$1,Experiment!$A$1:$U$1,0),FALSE)</f>
        <v>4</v>
      </c>
      <c r="W425" s="3">
        <f>VLOOKUP($F425,Experiment!$A$2:$U$90,MATCH(Results!W$1,Experiment!$A$1:$U$1,0),FALSE)</f>
        <v>0.25</v>
      </c>
      <c r="X425" s="3">
        <f>VLOOKUP($F425,Experiment!$A$2:$U$90,MATCH(Results!X$1,Experiment!$A$1:$U$1,0),FALSE)</f>
        <v>0.75</v>
      </c>
      <c r="Y425" s="2">
        <f>VLOOKUP($F425,Experiment!$A$2:$U$90,MATCH(Results!Y$1,Experiment!$A$1:$U$1,0),FALSE)</f>
        <v>1</v>
      </c>
      <c r="Z425" s="3">
        <f>VLOOKUP($F425,Experiment!$A$2:$U$90,MATCH(Results!Z$1,Experiment!$A$1:$U$1,0),FALSE)</f>
        <v>0.25</v>
      </c>
      <c r="AA425" s="3">
        <f>VLOOKUP($F425,Experiment!$A$2:$U$90,MATCH(Results!AA$1,Experiment!$A$1:$U$1,0),FALSE)</f>
        <v>0.5</v>
      </c>
      <c r="AB425" s="3">
        <f>VLOOKUP($F425,Experiment!$A$2:$U$90,MATCH(Results!AB$1,Experiment!$A$1:$U$1,0),FALSE)</f>
        <v>0.375</v>
      </c>
      <c r="AC425" s="3">
        <f>VLOOKUP($F425,Experiment!$A$2:$U$90,MATCH(Results!AC$1,Experiment!$A$1:$U$1,0),FALSE)</f>
        <v>0.625</v>
      </c>
      <c r="AD425" s="2">
        <f>VLOOKUP($F425,Experiment!$A$2:$U$90,MATCH(Results!AD$1,Experiment!$A$1:$U$1,0),FALSE)</f>
        <v>16.25</v>
      </c>
      <c r="AE425" s="2">
        <f>VLOOKUP($F425,Experiment!$A$2:$U$90,MATCH(Results!AE$1,Experiment!$A$1:$U$1,0),FALSE)</f>
        <v>6773.4375</v>
      </c>
      <c r="AF425" s="2">
        <f>VLOOKUP($F425,Experiment!$A$2:$U$90,MATCH(Results!AF$1,Experiment!$A$1:$U$1,0),FALSE)</f>
        <v>82.300896106907615</v>
      </c>
      <c r="AG425" s="3">
        <f>VLOOKUP($F425,Experiment!$A$2:$W$90,MATCH(Results!AG$1,Experiment!$A$1:$W$1,0),FALSE)</f>
        <v>1</v>
      </c>
      <c r="AH425" s="3">
        <f>VLOOKUP($F425,Experiment!$A$2:$W$90,MATCH(Results!AH$1,Experiment!$A$1:$W$1,0),FALSE)</f>
        <v>0.625</v>
      </c>
      <c r="AI425" s="3">
        <f>VLOOKUP($F425,Experiment!$A$2:$X$90,MATCH(Results!AI$1,Experiment!$A$1:$X$1,0),FALSE)</f>
        <v>0.375</v>
      </c>
      <c r="AJ425" s="2">
        <f>Table1[[#This Row],[Gain]]^Table1[[#This Row],[θ]]</f>
        <v>80</v>
      </c>
      <c r="AK425" s="2">
        <f>-Table1[[#This Row],[λ]]*-Table1[[#This Row],[Loss]]^Table1[[#This Row],[θ]]</f>
        <v>180</v>
      </c>
      <c r="AL425" s="2">
        <f>Table1[[#This Row],[v_n_w_g]]-Table1[[#This Row],[v_n_w_l]]</f>
        <v>-100</v>
      </c>
      <c r="AM425" s="2">
        <f>IF(Table1[[#This Row],[diff_v]]&gt;=1,1,0)</f>
        <v>0</v>
      </c>
    </row>
    <row r="426" spans="1:39" hidden="1" x14ac:dyDescent="0.3">
      <c r="A426">
        <v>29</v>
      </c>
      <c r="B426" t="s">
        <v>44</v>
      </c>
      <c r="C426" s="22">
        <f>VLOOKUP(Table1[[#This Row],[Subject]],'Subject Profile'!$A$2:$E$8,4,FALSE)</f>
        <v>1</v>
      </c>
      <c r="D426" s="22">
        <f>VLOOKUP(Table1[[#This Row],[Subject]],'Subject Profile'!$A$2:$E$8,5,FALSE)</f>
        <v>-2</v>
      </c>
      <c r="E426" t="s">
        <v>110</v>
      </c>
      <c r="F426" t="s">
        <v>72</v>
      </c>
      <c r="G426" t="s">
        <v>5</v>
      </c>
      <c r="H426">
        <f>IF(Table1[[#This Row],[decision]]="accept",1,0)</f>
        <v>0</v>
      </c>
      <c r="I426">
        <v>0</v>
      </c>
      <c r="J426">
        <v>390</v>
      </c>
      <c r="K426">
        <v>1664340992</v>
      </c>
      <c r="L426">
        <v>5</v>
      </c>
      <c r="M426" t="str">
        <f>VLOOKUP($F426,Experiment!$A$2:$U$90,MATCH(Results!M$1,Experiment!$A$1:$U$1,0)+1,FALSE)</f>
        <v>G</v>
      </c>
      <c r="N426">
        <f>IF(Table1[[#This Row],[Impact]]="I",0,1)</f>
        <v>1</v>
      </c>
      <c r="O426" s="2">
        <f>VLOOKUP($F426,Experiment!$A$2:$U$90,MATCH(Results!O$1,Experiment!$A$1:$U$1,0),FALSE)</f>
        <v>-90</v>
      </c>
      <c r="P426" s="3">
        <f>VLOOKUP($F426,Experiment!$A$2:$U$90,MATCH(Results!P$1,Experiment!$A$1:$U$1,0),FALSE)</f>
        <v>0.5</v>
      </c>
      <c r="Q426" s="2">
        <f>VLOOKUP($F426,Experiment!$A$2:$U$90,MATCH(Results!Q$1,Experiment!$A$1:$U$1,0),FALSE)</f>
        <v>90</v>
      </c>
      <c r="R426" s="3">
        <f>VLOOKUP($F426,Experiment!$A$2:$U$90,MATCH(Results!R$1,Experiment!$A$1:$U$1,0),FALSE)</f>
        <v>0.5</v>
      </c>
      <c r="S426" s="2">
        <f>VLOOKUP($F426,Experiment!$A$2:$U$90,MATCH(Results!S$1,Experiment!$A$1:$U$1,0),FALSE)</f>
        <v>0</v>
      </c>
      <c r="T426" s="2">
        <f>VLOOKUP($F426,Experiment!$A$2:$U$90,MATCH(Results!T$1,Experiment!$A$1:$U$1,0),FALSE)</f>
        <v>8100</v>
      </c>
      <c r="U426" s="2">
        <f>VLOOKUP($F426,Experiment!$A$2:$U$90,MATCH(Results!U$1,Experiment!$A$1:$U$1,0),FALSE)</f>
        <v>90</v>
      </c>
      <c r="V426" s="2">
        <f>VLOOKUP($F426,Experiment!$A$2:$U$90,MATCH(Results!V$1,Experiment!$A$1:$U$1,0),FALSE)</f>
        <v>4</v>
      </c>
      <c r="W426" s="3">
        <f>VLOOKUP($F426,Experiment!$A$2:$U$90,MATCH(Results!W$1,Experiment!$A$1:$U$1,0),FALSE)</f>
        <v>0.25</v>
      </c>
      <c r="X426" s="3">
        <f>VLOOKUP($F426,Experiment!$A$2:$U$90,MATCH(Results!X$1,Experiment!$A$1:$U$1,0),FALSE)</f>
        <v>0.75</v>
      </c>
      <c r="Y426" s="2">
        <f>VLOOKUP($F426,Experiment!$A$2:$U$90,MATCH(Results!Y$1,Experiment!$A$1:$U$1,0),FALSE)</f>
        <v>1</v>
      </c>
      <c r="Z426" s="3">
        <f>VLOOKUP($F426,Experiment!$A$2:$U$90,MATCH(Results!Z$1,Experiment!$A$1:$U$1,0),FALSE)</f>
        <v>0.25</v>
      </c>
      <c r="AA426" s="3">
        <f>VLOOKUP($F426,Experiment!$A$2:$U$90,MATCH(Results!AA$1,Experiment!$A$1:$U$1,0),FALSE)</f>
        <v>0.5</v>
      </c>
      <c r="AB426" s="3">
        <f>VLOOKUP($F426,Experiment!$A$2:$U$90,MATCH(Results!AB$1,Experiment!$A$1:$U$1,0),FALSE)</f>
        <v>0.375</v>
      </c>
      <c r="AC426" s="3">
        <f>VLOOKUP($F426,Experiment!$A$2:$U$90,MATCH(Results!AC$1,Experiment!$A$1:$U$1,0),FALSE)</f>
        <v>0.625</v>
      </c>
      <c r="AD426" s="2">
        <f>VLOOKUP($F426,Experiment!$A$2:$U$90,MATCH(Results!AD$1,Experiment!$A$1:$U$1,0),FALSE)</f>
        <v>22.5</v>
      </c>
      <c r="AE426" s="2">
        <f>VLOOKUP($F426,Experiment!$A$2:$U$90,MATCH(Results!AE$1,Experiment!$A$1:$U$1,0),FALSE)</f>
        <v>7593.75</v>
      </c>
      <c r="AF426" s="2">
        <f>VLOOKUP($F426,Experiment!$A$2:$U$90,MATCH(Results!AF$1,Experiment!$A$1:$U$1,0),FALSE)</f>
        <v>87.142125289666879</v>
      </c>
      <c r="AG426" s="3">
        <f>VLOOKUP($F426,Experiment!$A$2:$W$90,MATCH(Results!AG$1,Experiment!$A$1:$W$1,0),FALSE)</f>
        <v>1</v>
      </c>
      <c r="AH426" s="3">
        <f>VLOOKUP($F426,Experiment!$A$2:$W$90,MATCH(Results!AH$1,Experiment!$A$1:$W$1,0),FALSE)</f>
        <v>0.625</v>
      </c>
      <c r="AI426" s="3">
        <f>VLOOKUP($F426,Experiment!$A$2:$X$90,MATCH(Results!AI$1,Experiment!$A$1:$X$1,0),FALSE)</f>
        <v>0.375</v>
      </c>
      <c r="AJ426" s="2">
        <f>Table1[[#This Row],[Gain]]^Table1[[#This Row],[θ]]</f>
        <v>90</v>
      </c>
      <c r="AK426" s="2">
        <f>-Table1[[#This Row],[λ]]*-Table1[[#This Row],[Loss]]^Table1[[#This Row],[θ]]</f>
        <v>180</v>
      </c>
      <c r="AL426" s="2">
        <f>Table1[[#This Row],[v_n_w_g]]-Table1[[#This Row],[v_n_w_l]]</f>
        <v>-90</v>
      </c>
      <c r="AM426" s="2">
        <f>IF(Table1[[#This Row],[diff_v]]&gt;=1,1,0)</f>
        <v>0</v>
      </c>
    </row>
    <row r="427" spans="1:39" hidden="1" x14ac:dyDescent="0.3">
      <c r="A427">
        <v>30</v>
      </c>
      <c r="B427" t="s">
        <v>44</v>
      </c>
      <c r="C427" s="22">
        <f>VLOOKUP(Table1[[#This Row],[Subject]],'Subject Profile'!$A$2:$E$8,4,FALSE)</f>
        <v>1</v>
      </c>
      <c r="D427" s="22">
        <f>VLOOKUP(Table1[[#This Row],[Subject]],'Subject Profile'!$A$2:$E$8,5,FALSE)</f>
        <v>-2</v>
      </c>
      <c r="E427" t="s">
        <v>110</v>
      </c>
      <c r="F427" t="s">
        <v>102</v>
      </c>
      <c r="G427" t="s">
        <v>5</v>
      </c>
      <c r="H427">
        <f>IF(Table1[[#This Row],[decision]]="accept",1,0)</f>
        <v>0</v>
      </c>
      <c r="I427">
        <v>0</v>
      </c>
      <c r="J427">
        <v>390</v>
      </c>
      <c r="K427">
        <v>1664340997</v>
      </c>
      <c r="L427">
        <v>5</v>
      </c>
      <c r="M427" t="str">
        <f>VLOOKUP($F427,Experiment!$A$2:$U$90,MATCH(Results!M$1,Experiment!$A$1:$U$1,0)+1,FALSE)</f>
        <v>I</v>
      </c>
      <c r="N427">
        <f>IF(Table1[[#This Row],[Impact]]="I",0,1)</f>
        <v>0</v>
      </c>
      <c r="O427" s="2">
        <f>VLOOKUP($F427,Experiment!$A$2:$U$90,MATCH(Results!O$1,Experiment!$A$1:$U$1,0),FALSE)</f>
        <v>-10</v>
      </c>
      <c r="P427" s="3">
        <f>VLOOKUP($F427,Experiment!$A$2:$U$90,MATCH(Results!P$1,Experiment!$A$1:$U$1,0),FALSE)</f>
        <v>0.5</v>
      </c>
      <c r="Q427" s="2">
        <f>VLOOKUP($F427,Experiment!$A$2:$U$90,MATCH(Results!Q$1,Experiment!$A$1:$U$1,0),FALSE)</f>
        <v>20</v>
      </c>
      <c r="R427" s="3">
        <f>VLOOKUP($F427,Experiment!$A$2:$U$90,MATCH(Results!R$1,Experiment!$A$1:$U$1,0),FALSE)</f>
        <v>0.5</v>
      </c>
      <c r="S427" s="2">
        <f>VLOOKUP($F427,Experiment!$A$2:$U$90,MATCH(Results!S$1,Experiment!$A$1:$U$1,0),FALSE)</f>
        <v>5</v>
      </c>
      <c r="T427" s="2">
        <f>VLOOKUP($F427,Experiment!$A$2:$U$90,MATCH(Results!T$1,Experiment!$A$1:$U$1,0),FALSE)</f>
        <v>225</v>
      </c>
      <c r="U427" s="2">
        <f>VLOOKUP($F427,Experiment!$A$2:$U$90,MATCH(Results!U$1,Experiment!$A$1:$U$1,0),FALSE)</f>
        <v>15</v>
      </c>
      <c r="V427" s="2">
        <f>VLOOKUP($F427,Experiment!$A$2:$U$90,MATCH(Results!V$1,Experiment!$A$1:$U$1,0),FALSE)</f>
        <v>2</v>
      </c>
      <c r="W427" s="3">
        <f>VLOOKUP($F427,Experiment!$A$2:$U$90,MATCH(Results!W$1,Experiment!$A$1:$U$1,0),FALSE)</f>
        <v>0.25</v>
      </c>
      <c r="X427" s="3">
        <f>VLOOKUP($F427,Experiment!$A$2:$U$90,MATCH(Results!X$1,Experiment!$A$1:$U$1,0),FALSE)</f>
        <v>0.75</v>
      </c>
      <c r="Y427" s="2">
        <f>VLOOKUP($F427,Experiment!$A$2:$U$90,MATCH(Results!Y$1,Experiment!$A$1:$U$1,0),FALSE)</f>
        <v>2</v>
      </c>
      <c r="Z427" s="3">
        <f>VLOOKUP($F427,Experiment!$A$2:$U$90,MATCH(Results!Z$1,Experiment!$A$1:$U$1,0),FALSE)</f>
        <v>0.5</v>
      </c>
      <c r="AA427" s="3">
        <f>VLOOKUP($F427,Experiment!$A$2:$U$90,MATCH(Results!AA$1,Experiment!$A$1:$U$1,0),FALSE)</f>
        <v>0.25</v>
      </c>
      <c r="AB427" s="3">
        <f>VLOOKUP($F427,Experiment!$A$2:$U$90,MATCH(Results!AB$1,Experiment!$A$1:$U$1,0),FALSE)</f>
        <v>0.625</v>
      </c>
      <c r="AC427" s="3">
        <f>VLOOKUP($F427,Experiment!$A$2:$U$90,MATCH(Results!AC$1,Experiment!$A$1:$U$1,0),FALSE)</f>
        <v>0.375</v>
      </c>
      <c r="AD427" s="2">
        <f>VLOOKUP($F427,Experiment!$A$2:$U$90,MATCH(Results!AD$1,Experiment!$A$1:$U$1,0),FALSE)</f>
        <v>1.25</v>
      </c>
      <c r="AE427" s="2">
        <f>VLOOKUP($F427,Experiment!$A$2:$U$90,MATCH(Results!AE$1,Experiment!$A$1:$U$1,0),FALSE)</f>
        <v>210.9375</v>
      </c>
      <c r="AF427" s="2">
        <f>VLOOKUP($F427,Experiment!$A$2:$U$90,MATCH(Results!AF$1,Experiment!$A$1:$U$1,0),FALSE)</f>
        <v>14.523687548277813</v>
      </c>
      <c r="AG427" s="3">
        <f>VLOOKUP($F427,Experiment!$A$2:$W$90,MATCH(Results!AG$1,Experiment!$A$1:$W$1,0),FALSE)</f>
        <v>0.82730419370997643</v>
      </c>
      <c r="AH427" s="3">
        <f>VLOOKUP($F427,Experiment!$A$2:$W$90,MATCH(Results!AH$1,Experiment!$A$1:$W$1,0),FALSE)</f>
        <v>0.38648875795104182</v>
      </c>
      <c r="AI427" s="3">
        <f>VLOOKUP($F427,Experiment!$A$2:$X$90,MATCH(Results!AI$1,Experiment!$A$1:$X$1,0),FALSE)</f>
        <v>0.61351124204895813</v>
      </c>
      <c r="AJ427" s="2">
        <f>Table1[[#This Row],[Gain]]^Table1[[#This Row],[θ]]</f>
        <v>20</v>
      </c>
      <c r="AK427" s="2">
        <f>-Table1[[#This Row],[λ]]*-Table1[[#This Row],[Loss]]^Table1[[#This Row],[θ]]</f>
        <v>20</v>
      </c>
      <c r="AL427" s="2">
        <f>Table1[[#This Row],[v_n_w_g]]-Table1[[#This Row],[v_n_w_l]]</f>
        <v>0</v>
      </c>
      <c r="AM427" s="2">
        <f>IF(Table1[[#This Row],[diff_v]]&gt;=1,1,0)</f>
        <v>0</v>
      </c>
    </row>
    <row r="428" spans="1:39" hidden="1" x14ac:dyDescent="0.3">
      <c r="A428">
        <v>31</v>
      </c>
      <c r="B428" t="s">
        <v>44</v>
      </c>
      <c r="C428" s="22">
        <f>VLOOKUP(Table1[[#This Row],[Subject]],'Subject Profile'!$A$2:$E$8,4,FALSE)</f>
        <v>1</v>
      </c>
      <c r="D428" s="22">
        <f>VLOOKUP(Table1[[#This Row],[Subject]],'Subject Profile'!$A$2:$E$8,5,FALSE)</f>
        <v>-2</v>
      </c>
      <c r="E428" t="s">
        <v>110</v>
      </c>
      <c r="F428" t="s">
        <v>55</v>
      </c>
      <c r="G428" t="s">
        <v>56</v>
      </c>
      <c r="H428">
        <f>IF(Table1[[#This Row],[decision]]="accept",1,0)</f>
        <v>0</v>
      </c>
      <c r="I428">
        <v>0</v>
      </c>
      <c r="J428">
        <v>390</v>
      </c>
      <c r="K428">
        <v>1664341003</v>
      </c>
      <c r="L428">
        <v>6</v>
      </c>
      <c r="M428" t="str">
        <f>VLOOKUP($F428,Experiment!$A$2:$U$90,MATCH(Results!M$1,Experiment!$A$1:$U$1,0)+1,FALSE)</f>
        <v>R</v>
      </c>
      <c r="N428">
        <f>IF(Table1[[#This Row],[Impact]]="I",0,1)</f>
        <v>1</v>
      </c>
      <c r="O428" s="2">
        <f>VLOOKUP($F428,Experiment!$A$2:$U$90,MATCH(Results!O$1,Experiment!$A$1:$U$1,0),FALSE)</f>
        <v>0</v>
      </c>
      <c r="P428" s="3">
        <f>VLOOKUP($F428,Experiment!$A$2:$U$90,MATCH(Results!P$1,Experiment!$A$1:$U$1,0),FALSE)</f>
        <v>0</v>
      </c>
      <c r="Q428" s="2">
        <f>VLOOKUP($F428,Experiment!$A$2:$U$90,MATCH(Results!Q$1,Experiment!$A$1:$U$1,0),FALSE)</f>
        <v>0</v>
      </c>
      <c r="R428" s="3">
        <f>VLOOKUP($F428,Experiment!$A$2:$U$90,MATCH(Results!R$1,Experiment!$A$1:$U$1,0),FALSE)</f>
        <v>0</v>
      </c>
      <c r="S428" s="2">
        <f>VLOOKUP($F428,Experiment!$A$2:$U$90,MATCH(Results!S$1,Experiment!$A$1:$U$1,0),FALSE)</f>
        <v>0</v>
      </c>
      <c r="T428" s="2">
        <f>VLOOKUP($F428,Experiment!$A$2:$U$90,MATCH(Results!T$1,Experiment!$A$1:$U$1,0),FALSE)</f>
        <v>0</v>
      </c>
      <c r="U428" s="2">
        <f>VLOOKUP($F428,Experiment!$A$2:$U$90,MATCH(Results!U$1,Experiment!$A$1:$U$1,0),FALSE)</f>
        <v>0</v>
      </c>
      <c r="V428" s="2">
        <f>VLOOKUP($F428,Experiment!$A$2:$U$90,MATCH(Results!V$1,Experiment!$A$1:$U$1,0),FALSE)</f>
        <v>0</v>
      </c>
      <c r="W428" s="3">
        <f>VLOOKUP($F428,Experiment!$A$2:$U$90,MATCH(Results!W$1,Experiment!$A$1:$U$1,0),FALSE)</f>
        <v>0</v>
      </c>
      <c r="X428" s="3">
        <f>VLOOKUP($F428,Experiment!$A$2:$U$90,MATCH(Results!X$1,Experiment!$A$1:$U$1,0),FALSE)</f>
        <v>0</v>
      </c>
      <c r="Y428" s="2">
        <f>VLOOKUP($F428,Experiment!$A$2:$U$90,MATCH(Results!Y$1,Experiment!$A$1:$U$1,0),FALSE)</f>
        <v>0</v>
      </c>
      <c r="Z428" s="3">
        <f>VLOOKUP($F428,Experiment!$A$2:$U$90,MATCH(Results!Z$1,Experiment!$A$1:$U$1,0),FALSE)</f>
        <v>0</v>
      </c>
      <c r="AA428" s="3">
        <f>VLOOKUP($F428,Experiment!$A$2:$U$90,MATCH(Results!AA$1,Experiment!$A$1:$U$1,0),FALSE)</f>
        <v>0</v>
      </c>
      <c r="AB428" s="3">
        <f>VLOOKUP($F428,Experiment!$A$2:$U$90,MATCH(Results!AB$1,Experiment!$A$1:$U$1,0),FALSE)</f>
        <v>0</v>
      </c>
      <c r="AC428" s="3">
        <f>VLOOKUP($F428,Experiment!$A$2:$U$90,MATCH(Results!AC$1,Experiment!$A$1:$U$1,0),FALSE)</f>
        <v>0</v>
      </c>
      <c r="AD428" s="2">
        <f>VLOOKUP($F428,Experiment!$A$2:$U$90,MATCH(Results!AD$1,Experiment!$A$1:$U$1,0),FALSE)</f>
        <v>0</v>
      </c>
      <c r="AE428" s="2">
        <f>VLOOKUP($F428,Experiment!$A$2:$U$90,MATCH(Results!AE$1,Experiment!$A$1:$U$1,0),FALSE)</f>
        <v>0</v>
      </c>
      <c r="AF428" s="2">
        <f>VLOOKUP($F428,Experiment!$A$2:$U$90,MATCH(Results!AF$1,Experiment!$A$1:$U$1,0),FALSE)</f>
        <v>0</v>
      </c>
      <c r="AG428" s="2"/>
      <c r="AH428" s="3">
        <f>VLOOKUP($F428,Experiment!$A$2:$W$90,MATCH(Results!AH$1,Experiment!$A$1:$W$1,0),FALSE)</f>
        <v>0</v>
      </c>
      <c r="AI428" s="2">
        <f>VLOOKUP($F428,Experiment!$A$2:$X$90,MATCH(Results!AI$1,Experiment!$A$1:$X$1,0),FALSE)</f>
        <v>0</v>
      </c>
      <c r="AJ428" s="2">
        <f>Table1[[#This Row],[Gain]]^Table1[[#This Row],[θ]]</f>
        <v>0</v>
      </c>
      <c r="AK428" s="2">
        <f>-Table1[[#This Row],[λ]]*-Table1[[#This Row],[Loss]]^Table1[[#This Row],[θ]]</f>
        <v>0</v>
      </c>
      <c r="AL428" s="2">
        <f>Table1[[#This Row],[v_n_w_g]]-Table1[[#This Row],[v_n_w_l]]</f>
        <v>0</v>
      </c>
      <c r="AM428" s="2">
        <f>IF(Table1[[#This Row],[diff_v]]&gt;=1,1,0)</f>
        <v>0</v>
      </c>
    </row>
    <row r="429" spans="1:39" hidden="1" x14ac:dyDescent="0.3">
      <c r="A429">
        <v>32</v>
      </c>
      <c r="B429" t="s">
        <v>44</v>
      </c>
      <c r="C429" s="22">
        <f>VLOOKUP(Table1[[#This Row],[Subject]],'Subject Profile'!$A$2:$E$8,4,FALSE)</f>
        <v>1</v>
      </c>
      <c r="D429" s="22">
        <f>VLOOKUP(Table1[[#This Row],[Subject]],'Subject Profile'!$A$2:$E$8,5,FALSE)</f>
        <v>-2</v>
      </c>
      <c r="E429" t="s">
        <v>110</v>
      </c>
      <c r="F429" t="s">
        <v>59</v>
      </c>
      <c r="G429" t="s">
        <v>7</v>
      </c>
      <c r="H429">
        <f>IF(Table1[[#This Row],[decision]]="accept",1,0)</f>
        <v>1</v>
      </c>
      <c r="I429">
        <v>10</v>
      </c>
      <c r="J429">
        <v>400</v>
      </c>
      <c r="K429">
        <v>1664341008</v>
      </c>
      <c r="L429">
        <v>5</v>
      </c>
      <c r="M429" t="str">
        <f>VLOOKUP($F429,Experiment!$A$2:$U$90,MATCH(Results!M$1,Experiment!$A$1:$U$1,0)+1,FALSE)</f>
        <v>G</v>
      </c>
      <c r="N429">
        <f>IF(Table1[[#This Row],[Impact]]="I",0,1)</f>
        <v>1</v>
      </c>
      <c r="O429" s="2">
        <f>VLOOKUP($F429,Experiment!$A$2:$U$90,MATCH(Results!O$1,Experiment!$A$1:$U$1,0),FALSE)</f>
        <v>0</v>
      </c>
      <c r="P429" s="3">
        <f>VLOOKUP($F429,Experiment!$A$2:$U$90,MATCH(Results!P$1,Experiment!$A$1:$U$1,0),FALSE)</f>
        <v>0.5</v>
      </c>
      <c r="Q429" s="2">
        <f>VLOOKUP($F429,Experiment!$A$2:$U$90,MATCH(Results!Q$1,Experiment!$A$1:$U$1,0),FALSE)</f>
        <v>10</v>
      </c>
      <c r="R429" s="3">
        <f>VLOOKUP($F429,Experiment!$A$2:$U$90,MATCH(Results!R$1,Experiment!$A$1:$U$1,0),FALSE)</f>
        <v>0.5</v>
      </c>
      <c r="S429" s="2">
        <f>VLOOKUP($F429,Experiment!$A$2:$U$90,MATCH(Results!S$1,Experiment!$A$1:$U$1,0),FALSE)</f>
        <v>5</v>
      </c>
      <c r="T429" s="2">
        <f>VLOOKUP($F429,Experiment!$A$2:$U$90,MATCH(Results!T$1,Experiment!$A$1:$U$1,0),FALSE)</f>
        <v>25</v>
      </c>
      <c r="U429" s="2">
        <f>VLOOKUP($F429,Experiment!$A$2:$U$90,MATCH(Results!U$1,Experiment!$A$1:$U$1,0),FALSE)</f>
        <v>5</v>
      </c>
      <c r="V429" s="2">
        <f>VLOOKUP($F429,Experiment!$A$2:$U$90,MATCH(Results!V$1,Experiment!$A$1:$U$1,0),FALSE)</f>
        <v>4</v>
      </c>
      <c r="W429" s="3">
        <f>VLOOKUP($F429,Experiment!$A$2:$U$90,MATCH(Results!W$1,Experiment!$A$1:$U$1,0),FALSE)</f>
        <v>0.75</v>
      </c>
      <c r="X429" s="3">
        <f>VLOOKUP($F429,Experiment!$A$2:$U$90,MATCH(Results!X$1,Experiment!$A$1:$U$1,0),FALSE)</f>
        <v>0.25</v>
      </c>
      <c r="Y429" s="2">
        <f>VLOOKUP($F429,Experiment!$A$2:$U$90,MATCH(Results!Y$1,Experiment!$A$1:$U$1,0),FALSE)</f>
        <v>1</v>
      </c>
      <c r="Z429" s="3">
        <f>VLOOKUP($F429,Experiment!$A$2:$U$90,MATCH(Results!Z$1,Experiment!$A$1:$U$1,0),FALSE)</f>
        <v>0.2</v>
      </c>
      <c r="AA429" s="3">
        <f>VLOOKUP($F429,Experiment!$A$2:$U$90,MATCH(Results!AA$1,Experiment!$A$1:$U$1,0),FALSE)</f>
        <v>4.9999999999999989E-2</v>
      </c>
      <c r="AB429" s="3">
        <f>VLOOKUP($F429,Experiment!$A$2:$U$90,MATCH(Results!AB$1,Experiment!$A$1:$U$1,0),FALSE)</f>
        <v>0.57499999999999996</v>
      </c>
      <c r="AC429" s="3">
        <f>VLOOKUP($F429,Experiment!$A$2:$U$90,MATCH(Results!AC$1,Experiment!$A$1:$U$1,0),FALSE)</f>
        <v>0.42500000000000004</v>
      </c>
      <c r="AD429" s="2">
        <f>VLOOKUP($F429,Experiment!$A$2:$U$90,MATCH(Results!AD$1,Experiment!$A$1:$U$1,0),FALSE)</f>
        <v>4.25</v>
      </c>
      <c r="AE429" s="2">
        <f>VLOOKUP($F429,Experiment!$A$2:$U$90,MATCH(Results!AE$1,Experiment!$A$1:$U$1,0),FALSE)</f>
        <v>24.4375</v>
      </c>
      <c r="AF429" s="2">
        <f>VLOOKUP($F429,Experiment!$A$2:$U$90,MATCH(Results!AF$1,Experiment!$A$1:$U$1,0),FALSE)</f>
        <v>4.9434299833212973</v>
      </c>
      <c r="AG429" s="3">
        <f>VLOOKUP($F429,Experiment!$A$2:$W$90,MATCH(Results!AG$1,Experiment!$A$1:$W$1,0),FALSE)</f>
        <v>0.89414323918902561</v>
      </c>
      <c r="AH429" s="3">
        <f>VLOOKUP($F429,Experiment!$A$2:$W$90,MATCH(Results!AH$1,Experiment!$A$1:$W$1,0),FALSE)</f>
        <v>0.42914847753168511</v>
      </c>
      <c r="AI429" s="3">
        <f>VLOOKUP($F429,Experiment!$A$2:$X$90,MATCH(Results!AI$1,Experiment!$A$1:$X$1,0),FALSE)</f>
        <v>0.57085152246831483</v>
      </c>
      <c r="AJ429" s="2">
        <f>Table1[[#This Row],[Gain]]^Table1[[#This Row],[θ]]</f>
        <v>10</v>
      </c>
      <c r="AK429" s="2">
        <f>-Table1[[#This Row],[λ]]*-Table1[[#This Row],[Loss]]^Table1[[#This Row],[θ]]</f>
        <v>0</v>
      </c>
      <c r="AL429" s="2">
        <f>Table1[[#This Row],[v_n_w_g]]-Table1[[#This Row],[v_n_w_l]]</f>
        <v>10</v>
      </c>
      <c r="AM429" s="2">
        <f>IF(Table1[[#This Row],[diff_v]]&gt;=1,1,0)</f>
        <v>1</v>
      </c>
    </row>
    <row r="430" spans="1:39" hidden="1" x14ac:dyDescent="0.3">
      <c r="A430">
        <v>33</v>
      </c>
      <c r="B430" t="s">
        <v>44</v>
      </c>
      <c r="C430" s="22">
        <f>VLOOKUP(Table1[[#This Row],[Subject]],'Subject Profile'!$A$2:$E$8,4,FALSE)</f>
        <v>1</v>
      </c>
      <c r="D430" s="22">
        <f>VLOOKUP(Table1[[#This Row],[Subject]],'Subject Profile'!$A$2:$E$8,5,FALSE)</f>
        <v>-2</v>
      </c>
      <c r="E430" t="s">
        <v>110</v>
      </c>
      <c r="F430" t="s">
        <v>60</v>
      </c>
      <c r="G430" t="s">
        <v>61</v>
      </c>
      <c r="H430">
        <f>IF(Table1[[#This Row],[decision]]="accept",1,0)</f>
        <v>0</v>
      </c>
      <c r="I430">
        <v>0</v>
      </c>
      <c r="J430">
        <v>400</v>
      </c>
      <c r="K430">
        <v>1664341012</v>
      </c>
      <c r="L430">
        <v>4</v>
      </c>
      <c r="M430" t="str">
        <f>VLOOKUP($F430,Experiment!$A$2:$U$90,MATCH(Results!M$1,Experiment!$A$1:$U$1,0)+1,FALSE)</f>
        <v>D</v>
      </c>
      <c r="N430">
        <f>IF(Table1[[#This Row],[Impact]]="I",0,1)</f>
        <v>1</v>
      </c>
      <c r="O430" s="2">
        <f>VLOOKUP($F430,Experiment!$A$2:$U$90,MATCH(Results!O$1,Experiment!$A$1:$U$1,0),FALSE)</f>
        <v>0</v>
      </c>
      <c r="P430" s="3">
        <f>VLOOKUP($F430,Experiment!$A$2:$U$90,MATCH(Results!P$1,Experiment!$A$1:$U$1,0),FALSE)</f>
        <v>0</v>
      </c>
      <c r="Q430" s="2">
        <f>VLOOKUP($F430,Experiment!$A$2:$U$90,MATCH(Results!Q$1,Experiment!$A$1:$U$1,0),FALSE)</f>
        <v>0</v>
      </c>
      <c r="R430" s="3">
        <f>VLOOKUP($F430,Experiment!$A$2:$U$90,MATCH(Results!R$1,Experiment!$A$1:$U$1,0),FALSE)</f>
        <v>0</v>
      </c>
      <c r="S430" s="2">
        <f>VLOOKUP($F430,Experiment!$A$2:$U$90,MATCH(Results!S$1,Experiment!$A$1:$U$1,0),FALSE)</f>
        <v>0</v>
      </c>
      <c r="T430" s="2">
        <f>VLOOKUP($F430,Experiment!$A$2:$U$90,MATCH(Results!T$1,Experiment!$A$1:$U$1,0),FALSE)</f>
        <v>0</v>
      </c>
      <c r="U430" s="2">
        <f>VLOOKUP($F430,Experiment!$A$2:$U$90,MATCH(Results!U$1,Experiment!$A$1:$U$1,0),FALSE)</f>
        <v>0</v>
      </c>
      <c r="V430" s="2">
        <f>VLOOKUP($F430,Experiment!$A$2:$U$90,MATCH(Results!V$1,Experiment!$A$1:$U$1,0),FALSE)</f>
        <v>0</v>
      </c>
      <c r="W430" s="3">
        <f>VLOOKUP($F430,Experiment!$A$2:$U$90,MATCH(Results!W$1,Experiment!$A$1:$U$1,0),FALSE)</f>
        <v>0</v>
      </c>
      <c r="X430" s="3">
        <f>VLOOKUP($F430,Experiment!$A$2:$U$90,MATCH(Results!X$1,Experiment!$A$1:$U$1,0),FALSE)</f>
        <v>0</v>
      </c>
      <c r="Y430" s="2">
        <f>VLOOKUP($F430,Experiment!$A$2:$U$90,MATCH(Results!Y$1,Experiment!$A$1:$U$1,0),FALSE)</f>
        <v>0</v>
      </c>
      <c r="Z430" s="3">
        <f>VLOOKUP($F430,Experiment!$A$2:$U$90,MATCH(Results!Z$1,Experiment!$A$1:$U$1,0),FALSE)</f>
        <v>0</v>
      </c>
      <c r="AA430" s="3">
        <f>VLOOKUP($F430,Experiment!$A$2:$U$90,MATCH(Results!AA$1,Experiment!$A$1:$U$1,0),FALSE)</f>
        <v>0</v>
      </c>
      <c r="AB430" s="3">
        <f>VLOOKUP($F430,Experiment!$A$2:$U$90,MATCH(Results!AB$1,Experiment!$A$1:$U$1,0),FALSE)</f>
        <v>0</v>
      </c>
      <c r="AC430" s="3">
        <f>VLOOKUP($F430,Experiment!$A$2:$U$90,MATCH(Results!AC$1,Experiment!$A$1:$U$1,0),FALSE)</f>
        <v>0</v>
      </c>
      <c r="AD430" s="2">
        <f>VLOOKUP($F430,Experiment!$A$2:$U$90,MATCH(Results!AD$1,Experiment!$A$1:$U$1,0),FALSE)</f>
        <v>0</v>
      </c>
      <c r="AE430" s="2">
        <f>VLOOKUP($F430,Experiment!$A$2:$U$90,MATCH(Results!AE$1,Experiment!$A$1:$U$1,0),FALSE)</f>
        <v>0</v>
      </c>
      <c r="AF430" s="2">
        <f>VLOOKUP($F430,Experiment!$A$2:$U$90,MATCH(Results!AF$1,Experiment!$A$1:$U$1,0),FALSE)</f>
        <v>0</v>
      </c>
      <c r="AG430" s="2"/>
      <c r="AH430" s="3">
        <f>VLOOKUP($F430,Experiment!$A$2:$W$90,MATCH(Results!AH$1,Experiment!$A$1:$W$1,0),FALSE)</f>
        <v>0</v>
      </c>
      <c r="AI430" s="2">
        <f>VLOOKUP($F430,Experiment!$A$2:$X$90,MATCH(Results!AI$1,Experiment!$A$1:$X$1,0),FALSE)</f>
        <v>0</v>
      </c>
      <c r="AJ430" s="2">
        <f>Table1[[#This Row],[Gain]]^Table1[[#This Row],[θ]]</f>
        <v>0</v>
      </c>
      <c r="AK430" s="2">
        <f>-Table1[[#This Row],[λ]]*-Table1[[#This Row],[Loss]]^Table1[[#This Row],[θ]]</f>
        <v>0</v>
      </c>
      <c r="AL430" s="2">
        <f>Table1[[#This Row],[v_n_w_g]]-Table1[[#This Row],[v_n_w_l]]</f>
        <v>0</v>
      </c>
      <c r="AM430" s="2">
        <f>IF(Table1[[#This Row],[diff_v]]&gt;=1,1,0)</f>
        <v>0</v>
      </c>
    </row>
    <row r="431" spans="1:39" hidden="1" x14ac:dyDescent="0.3">
      <c r="A431">
        <v>34</v>
      </c>
      <c r="B431" t="s">
        <v>44</v>
      </c>
      <c r="C431" s="22">
        <f>VLOOKUP(Table1[[#This Row],[Subject]],'Subject Profile'!$A$2:$E$8,4,FALSE)</f>
        <v>1</v>
      </c>
      <c r="D431" s="22">
        <f>VLOOKUP(Table1[[#This Row],[Subject]],'Subject Profile'!$A$2:$E$8,5,FALSE)</f>
        <v>-2</v>
      </c>
      <c r="E431" t="s">
        <v>110</v>
      </c>
      <c r="F431" t="s">
        <v>78</v>
      </c>
      <c r="G431" t="s">
        <v>5</v>
      </c>
      <c r="H431">
        <f>IF(Table1[[#This Row],[decision]]="accept",1,0)</f>
        <v>0</v>
      </c>
      <c r="I431">
        <v>0</v>
      </c>
      <c r="J431">
        <v>400</v>
      </c>
      <c r="K431">
        <v>1664341017</v>
      </c>
      <c r="L431">
        <v>5</v>
      </c>
      <c r="M431" t="str">
        <f>VLOOKUP($F431,Experiment!$A$2:$U$90,MATCH(Results!M$1,Experiment!$A$1:$U$1,0)+1,FALSE)</f>
        <v>G</v>
      </c>
      <c r="N431">
        <f>IF(Table1[[#This Row],[Impact]]="I",0,1)</f>
        <v>1</v>
      </c>
      <c r="O431" s="2">
        <f>VLOOKUP($F431,Experiment!$A$2:$U$90,MATCH(Results!O$1,Experiment!$A$1:$U$1,0),FALSE)</f>
        <v>-90</v>
      </c>
      <c r="P431" s="3">
        <f>VLOOKUP($F431,Experiment!$A$2:$U$90,MATCH(Results!P$1,Experiment!$A$1:$U$1,0),FALSE)</f>
        <v>0.5</v>
      </c>
      <c r="Q431" s="2">
        <f>VLOOKUP($F431,Experiment!$A$2:$U$90,MATCH(Results!Q$1,Experiment!$A$1:$U$1,0),FALSE)</f>
        <v>80</v>
      </c>
      <c r="R431" s="3">
        <f>VLOOKUP($F431,Experiment!$A$2:$U$90,MATCH(Results!R$1,Experiment!$A$1:$U$1,0),FALSE)</f>
        <v>0.5</v>
      </c>
      <c r="S431" s="2">
        <f>VLOOKUP($F431,Experiment!$A$2:$U$90,MATCH(Results!S$1,Experiment!$A$1:$U$1,0),FALSE)</f>
        <v>-5</v>
      </c>
      <c r="T431" s="2">
        <f>VLOOKUP($F431,Experiment!$A$2:$U$90,MATCH(Results!T$1,Experiment!$A$1:$U$1,0),FALSE)</f>
        <v>7225</v>
      </c>
      <c r="U431" s="2">
        <f>VLOOKUP($F431,Experiment!$A$2:$U$90,MATCH(Results!U$1,Experiment!$A$1:$U$1,0),FALSE)</f>
        <v>85</v>
      </c>
      <c r="V431" s="2">
        <f>VLOOKUP($F431,Experiment!$A$2:$U$90,MATCH(Results!V$1,Experiment!$A$1:$U$1,0),FALSE)</f>
        <v>2</v>
      </c>
      <c r="W431" s="3">
        <f>VLOOKUP($F431,Experiment!$A$2:$U$90,MATCH(Results!W$1,Experiment!$A$1:$U$1,0),FALSE)</f>
        <v>0.25</v>
      </c>
      <c r="X431" s="3">
        <f>VLOOKUP($F431,Experiment!$A$2:$U$90,MATCH(Results!X$1,Experiment!$A$1:$U$1,0),FALSE)</f>
        <v>0.75</v>
      </c>
      <c r="Y431" s="2">
        <f>VLOOKUP($F431,Experiment!$A$2:$U$90,MATCH(Results!Y$1,Experiment!$A$1:$U$1,0),FALSE)</f>
        <v>2</v>
      </c>
      <c r="Z431" s="3">
        <f>VLOOKUP($F431,Experiment!$A$2:$U$90,MATCH(Results!Z$1,Experiment!$A$1:$U$1,0),FALSE)</f>
        <v>0.5</v>
      </c>
      <c r="AA431" s="3">
        <f>VLOOKUP($F431,Experiment!$A$2:$U$90,MATCH(Results!AA$1,Experiment!$A$1:$U$1,0),FALSE)</f>
        <v>0.25</v>
      </c>
      <c r="AB431" s="3">
        <f>VLOOKUP($F431,Experiment!$A$2:$U$90,MATCH(Results!AB$1,Experiment!$A$1:$U$1,0),FALSE)</f>
        <v>0.625</v>
      </c>
      <c r="AC431" s="3">
        <f>VLOOKUP($F431,Experiment!$A$2:$U$90,MATCH(Results!AC$1,Experiment!$A$1:$U$1,0),FALSE)</f>
        <v>0.375</v>
      </c>
      <c r="AD431" s="2">
        <f>VLOOKUP($F431,Experiment!$A$2:$U$90,MATCH(Results!AD$1,Experiment!$A$1:$U$1,0),FALSE)</f>
        <v>-26.25</v>
      </c>
      <c r="AE431" s="2">
        <f>VLOOKUP($F431,Experiment!$A$2:$U$90,MATCH(Results!AE$1,Experiment!$A$1:$U$1,0),FALSE)</f>
        <v>6773.4375</v>
      </c>
      <c r="AF431" s="2">
        <f>VLOOKUP($F431,Experiment!$A$2:$U$90,MATCH(Results!AF$1,Experiment!$A$1:$U$1,0),FALSE)</f>
        <v>82.300896106907615</v>
      </c>
      <c r="AG431" s="3">
        <f>VLOOKUP($F431,Experiment!$A$2:$W$90,MATCH(Results!AG$1,Experiment!$A$1:$W$1,0),FALSE)</f>
        <v>0.82730419370997643</v>
      </c>
      <c r="AH431" s="3">
        <f>VLOOKUP($F431,Experiment!$A$2:$W$90,MATCH(Results!AH$1,Experiment!$A$1:$W$1,0),FALSE)</f>
        <v>0.38648875795104182</v>
      </c>
      <c r="AI431" s="3">
        <f>VLOOKUP($F431,Experiment!$A$2:$X$90,MATCH(Results!AI$1,Experiment!$A$1:$X$1,0),FALSE)</f>
        <v>0.61351124204895813</v>
      </c>
      <c r="AJ431" s="2">
        <f>Table1[[#This Row],[Gain]]^Table1[[#This Row],[θ]]</f>
        <v>80</v>
      </c>
      <c r="AK431" s="2">
        <f>-Table1[[#This Row],[λ]]*-Table1[[#This Row],[Loss]]^Table1[[#This Row],[θ]]</f>
        <v>180</v>
      </c>
      <c r="AL431" s="2">
        <f>Table1[[#This Row],[v_n_w_g]]-Table1[[#This Row],[v_n_w_l]]</f>
        <v>-100</v>
      </c>
      <c r="AM431" s="2">
        <f>IF(Table1[[#This Row],[diff_v]]&gt;=1,1,0)</f>
        <v>0</v>
      </c>
    </row>
    <row r="432" spans="1:39" hidden="1" x14ac:dyDescent="0.3">
      <c r="A432">
        <v>35</v>
      </c>
      <c r="B432" t="s">
        <v>44</v>
      </c>
      <c r="C432" s="22">
        <f>VLOOKUP(Table1[[#This Row],[Subject]],'Subject Profile'!$A$2:$E$8,4,FALSE)</f>
        <v>1</v>
      </c>
      <c r="D432" s="22">
        <f>VLOOKUP(Table1[[#This Row],[Subject]],'Subject Profile'!$A$2:$E$8,5,FALSE)</f>
        <v>-2</v>
      </c>
      <c r="E432" t="s">
        <v>110</v>
      </c>
      <c r="F432" t="s">
        <v>50</v>
      </c>
      <c r="G432" t="s">
        <v>7</v>
      </c>
      <c r="H432">
        <f>IF(Table1[[#This Row],[decision]]="accept",1,0)</f>
        <v>1</v>
      </c>
      <c r="I432">
        <v>-90</v>
      </c>
      <c r="J432">
        <v>310</v>
      </c>
      <c r="K432">
        <v>1664341022</v>
      </c>
      <c r="L432">
        <v>5</v>
      </c>
      <c r="M432" t="str">
        <f>VLOOKUP($F432,Experiment!$A$2:$U$90,MATCH(Results!M$1,Experiment!$A$1:$U$1,0)+1,FALSE)</f>
        <v>I</v>
      </c>
      <c r="N432">
        <f>IF(Table1[[#This Row],[Impact]]="I",0,1)</f>
        <v>0</v>
      </c>
      <c r="O432" s="2">
        <f>VLOOKUP($F432,Experiment!$A$2:$U$90,MATCH(Results!O$1,Experiment!$A$1:$U$1,0),FALSE)</f>
        <v>-90</v>
      </c>
      <c r="P432" s="3">
        <f>VLOOKUP($F432,Experiment!$A$2:$U$90,MATCH(Results!P$1,Experiment!$A$1:$U$1,0),FALSE)</f>
        <v>0.5</v>
      </c>
      <c r="Q432" s="2">
        <f>VLOOKUP($F432,Experiment!$A$2:$U$90,MATCH(Results!Q$1,Experiment!$A$1:$U$1,0),FALSE)</f>
        <v>180</v>
      </c>
      <c r="R432" s="3">
        <f>VLOOKUP($F432,Experiment!$A$2:$U$90,MATCH(Results!R$1,Experiment!$A$1:$U$1,0),FALSE)</f>
        <v>0.5</v>
      </c>
      <c r="S432" s="2">
        <f>VLOOKUP($F432,Experiment!$A$2:$U$90,MATCH(Results!S$1,Experiment!$A$1:$U$1,0),FALSE)</f>
        <v>45</v>
      </c>
      <c r="T432" s="2">
        <f>VLOOKUP($F432,Experiment!$A$2:$U$90,MATCH(Results!T$1,Experiment!$A$1:$U$1,0),FALSE)</f>
        <v>18225</v>
      </c>
      <c r="U432" s="2">
        <f>VLOOKUP($F432,Experiment!$A$2:$U$90,MATCH(Results!U$1,Experiment!$A$1:$U$1,0),FALSE)</f>
        <v>135</v>
      </c>
      <c r="V432" s="2">
        <f>VLOOKUP($F432,Experiment!$A$2:$U$90,MATCH(Results!V$1,Experiment!$A$1:$U$1,0),FALSE)</f>
        <v>4</v>
      </c>
      <c r="W432" s="3">
        <f>VLOOKUP($F432,Experiment!$A$2:$U$90,MATCH(Results!W$1,Experiment!$A$1:$U$1,0),FALSE)</f>
        <v>0.75</v>
      </c>
      <c r="X432" s="3">
        <f>VLOOKUP($F432,Experiment!$A$2:$U$90,MATCH(Results!X$1,Experiment!$A$1:$U$1,0),FALSE)</f>
        <v>0.25</v>
      </c>
      <c r="Y432" s="2">
        <f>VLOOKUP($F432,Experiment!$A$2:$U$90,MATCH(Results!Y$1,Experiment!$A$1:$U$1,0),FALSE)</f>
        <v>2</v>
      </c>
      <c r="Z432" s="3">
        <f>VLOOKUP($F432,Experiment!$A$2:$U$90,MATCH(Results!Z$1,Experiment!$A$1:$U$1,0),FALSE)</f>
        <v>0.05</v>
      </c>
      <c r="AA432" s="3">
        <f>VLOOKUP($F432,Experiment!$A$2:$U$90,MATCH(Results!AA$1,Experiment!$A$1:$U$1,0),FALSE)</f>
        <v>0.2</v>
      </c>
      <c r="AB432" s="3">
        <f>VLOOKUP($F432,Experiment!$A$2:$U$90,MATCH(Results!AB$1,Experiment!$A$1:$U$1,0),FALSE)</f>
        <v>0.42499999999999999</v>
      </c>
      <c r="AC432" s="3">
        <f>VLOOKUP($F432,Experiment!$A$2:$U$90,MATCH(Results!AC$1,Experiment!$A$1:$U$1,0),FALSE)</f>
        <v>0.57499999999999996</v>
      </c>
      <c r="AD432" s="2">
        <f>VLOOKUP($F432,Experiment!$A$2:$U$90,MATCH(Results!AD$1,Experiment!$A$1:$U$1,0),FALSE)</f>
        <v>65.249999999999986</v>
      </c>
      <c r="AE432" s="2">
        <f>VLOOKUP($F432,Experiment!$A$2:$U$90,MATCH(Results!AE$1,Experiment!$A$1:$U$1,0),FALSE)</f>
        <v>17814.9375</v>
      </c>
      <c r="AF432" s="2">
        <f>VLOOKUP($F432,Experiment!$A$2:$U$90,MATCH(Results!AF$1,Experiment!$A$1:$U$1,0),FALSE)</f>
        <v>133.47260954967501</v>
      </c>
      <c r="AG432" s="3">
        <f>VLOOKUP($F432,Experiment!$A$2:$W$90,MATCH(Results!AG$1,Experiment!$A$1:$W$1,0),FALSE)</f>
        <v>1</v>
      </c>
      <c r="AH432" s="3">
        <f>VLOOKUP($F432,Experiment!$A$2:$W$90,MATCH(Results!AH$1,Experiment!$A$1:$W$1,0),FALSE)</f>
        <v>0.57499999999999996</v>
      </c>
      <c r="AI432" s="3">
        <f>VLOOKUP($F432,Experiment!$A$2:$X$90,MATCH(Results!AI$1,Experiment!$A$1:$X$1,0),FALSE)</f>
        <v>0.42500000000000004</v>
      </c>
      <c r="AJ432" s="2">
        <f>Table1[[#This Row],[Gain]]^Table1[[#This Row],[θ]]</f>
        <v>180</v>
      </c>
      <c r="AK432" s="2">
        <f>-Table1[[#This Row],[λ]]*-Table1[[#This Row],[Loss]]^Table1[[#This Row],[θ]]</f>
        <v>180</v>
      </c>
      <c r="AL432" s="2">
        <f>Table1[[#This Row],[v_n_w_g]]-Table1[[#This Row],[v_n_w_l]]</f>
        <v>0</v>
      </c>
      <c r="AM432" s="2">
        <f>IF(Table1[[#This Row],[diff_v]]&gt;=1,1,0)</f>
        <v>0</v>
      </c>
    </row>
    <row r="433" spans="1:39" hidden="1" x14ac:dyDescent="0.3">
      <c r="A433">
        <v>36</v>
      </c>
      <c r="B433" t="s">
        <v>44</v>
      </c>
      <c r="C433" s="22">
        <f>VLOOKUP(Table1[[#This Row],[Subject]],'Subject Profile'!$A$2:$E$8,4,FALSE)</f>
        <v>1</v>
      </c>
      <c r="D433" s="22">
        <f>VLOOKUP(Table1[[#This Row],[Subject]],'Subject Profile'!$A$2:$E$8,5,FALSE)</f>
        <v>-2</v>
      </c>
      <c r="E433" t="s">
        <v>110</v>
      </c>
      <c r="F433" t="s">
        <v>98</v>
      </c>
      <c r="G433" t="s">
        <v>5</v>
      </c>
      <c r="H433">
        <f>IF(Table1[[#This Row],[decision]]="accept",1,0)</f>
        <v>0</v>
      </c>
      <c r="I433">
        <v>0</v>
      </c>
      <c r="J433">
        <v>310</v>
      </c>
      <c r="K433">
        <v>1664341027</v>
      </c>
      <c r="L433">
        <v>5</v>
      </c>
      <c r="M433" t="str">
        <f>VLOOKUP($F433,Experiment!$A$2:$U$90,MATCH(Results!M$1,Experiment!$A$1:$U$1,0)+1,FALSE)</f>
        <v>I</v>
      </c>
      <c r="N433">
        <f>IF(Table1[[#This Row],[Impact]]="I",0,1)</f>
        <v>0</v>
      </c>
      <c r="O433" s="2">
        <f>VLOOKUP($F433,Experiment!$A$2:$U$90,MATCH(Results!O$1,Experiment!$A$1:$U$1,0),FALSE)</f>
        <v>-10</v>
      </c>
      <c r="P433" s="3">
        <f>VLOOKUP($F433,Experiment!$A$2:$U$90,MATCH(Results!P$1,Experiment!$A$1:$U$1,0),FALSE)</f>
        <v>0.5</v>
      </c>
      <c r="Q433" s="2">
        <f>VLOOKUP($F433,Experiment!$A$2:$U$90,MATCH(Results!Q$1,Experiment!$A$1:$U$1,0),FALSE)</f>
        <v>0</v>
      </c>
      <c r="R433" s="3">
        <f>VLOOKUP($F433,Experiment!$A$2:$U$90,MATCH(Results!R$1,Experiment!$A$1:$U$1,0),FALSE)</f>
        <v>0.5</v>
      </c>
      <c r="S433" s="2">
        <f>VLOOKUP($F433,Experiment!$A$2:$U$90,MATCH(Results!S$1,Experiment!$A$1:$U$1,0),FALSE)</f>
        <v>-5</v>
      </c>
      <c r="T433" s="2">
        <f>VLOOKUP($F433,Experiment!$A$2:$U$90,MATCH(Results!T$1,Experiment!$A$1:$U$1,0),FALSE)</f>
        <v>25</v>
      </c>
      <c r="U433" s="2">
        <f>VLOOKUP($F433,Experiment!$A$2:$U$90,MATCH(Results!U$1,Experiment!$A$1:$U$1,0),FALSE)</f>
        <v>5</v>
      </c>
      <c r="V433" s="2">
        <f>VLOOKUP($F433,Experiment!$A$2:$U$90,MATCH(Results!V$1,Experiment!$A$1:$U$1,0),FALSE)</f>
        <v>2</v>
      </c>
      <c r="W433" s="3">
        <f>VLOOKUP($F433,Experiment!$A$2:$U$90,MATCH(Results!W$1,Experiment!$A$1:$U$1,0),FALSE)</f>
        <v>0.25</v>
      </c>
      <c r="X433" s="3">
        <f>VLOOKUP($F433,Experiment!$A$2:$U$90,MATCH(Results!X$1,Experiment!$A$1:$U$1,0),FALSE)</f>
        <v>0.75</v>
      </c>
      <c r="Y433" s="2">
        <f>VLOOKUP($F433,Experiment!$A$2:$U$90,MATCH(Results!Y$1,Experiment!$A$1:$U$1,0),FALSE)</f>
        <v>2</v>
      </c>
      <c r="Z433" s="3">
        <f>VLOOKUP($F433,Experiment!$A$2:$U$90,MATCH(Results!Z$1,Experiment!$A$1:$U$1,0),FALSE)</f>
        <v>0.5</v>
      </c>
      <c r="AA433" s="3">
        <f>VLOOKUP($F433,Experiment!$A$2:$U$90,MATCH(Results!AA$1,Experiment!$A$1:$U$1,0),FALSE)</f>
        <v>0.25</v>
      </c>
      <c r="AB433" s="3">
        <f>VLOOKUP($F433,Experiment!$A$2:$U$90,MATCH(Results!AB$1,Experiment!$A$1:$U$1,0),FALSE)</f>
        <v>0.625</v>
      </c>
      <c r="AC433" s="3">
        <f>VLOOKUP($F433,Experiment!$A$2:$U$90,MATCH(Results!AC$1,Experiment!$A$1:$U$1,0),FALSE)</f>
        <v>0.375</v>
      </c>
      <c r="AD433" s="2">
        <f>VLOOKUP($F433,Experiment!$A$2:$U$90,MATCH(Results!AD$1,Experiment!$A$1:$U$1,0),FALSE)</f>
        <v>-6.25</v>
      </c>
      <c r="AE433" s="2">
        <f>VLOOKUP($F433,Experiment!$A$2:$U$90,MATCH(Results!AE$1,Experiment!$A$1:$U$1,0),FALSE)</f>
        <v>23.4375</v>
      </c>
      <c r="AF433" s="2">
        <f>VLOOKUP($F433,Experiment!$A$2:$U$90,MATCH(Results!AF$1,Experiment!$A$1:$U$1,0),FALSE)</f>
        <v>4.8412291827592711</v>
      </c>
      <c r="AG433" s="3">
        <f>VLOOKUP($F433,Experiment!$A$2:$W$90,MATCH(Results!AG$1,Experiment!$A$1:$W$1,0),FALSE)</f>
        <v>0.82730419370997643</v>
      </c>
      <c r="AH433" s="3">
        <f>VLOOKUP($F433,Experiment!$A$2:$W$90,MATCH(Results!AH$1,Experiment!$A$1:$W$1,0),FALSE)</f>
        <v>0.38648875795104182</v>
      </c>
      <c r="AI433" s="3">
        <f>VLOOKUP($F433,Experiment!$A$2:$X$90,MATCH(Results!AI$1,Experiment!$A$1:$X$1,0),FALSE)</f>
        <v>0.61351124204895813</v>
      </c>
      <c r="AJ433" s="2">
        <f>Table1[[#This Row],[Gain]]^Table1[[#This Row],[θ]]</f>
        <v>0</v>
      </c>
      <c r="AK433" s="2">
        <f>-Table1[[#This Row],[λ]]*-Table1[[#This Row],[Loss]]^Table1[[#This Row],[θ]]</f>
        <v>20</v>
      </c>
      <c r="AL433" s="2">
        <f>Table1[[#This Row],[v_n_w_g]]-Table1[[#This Row],[v_n_w_l]]</f>
        <v>-20</v>
      </c>
      <c r="AM433" s="2">
        <f>IF(Table1[[#This Row],[diff_v]]&gt;=1,1,0)</f>
        <v>0</v>
      </c>
    </row>
    <row r="434" spans="1:39" hidden="1" x14ac:dyDescent="0.3">
      <c r="A434">
        <v>37</v>
      </c>
      <c r="B434" t="s">
        <v>44</v>
      </c>
      <c r="C434" s="22">
        <f>VLOOKUP(Table1[[#This Row],[Subject]],'Subject Profile'!$A$2:$E$8,4,FALSE)</f>
        <v>1</v>
      </c>
      <c r="D434" s="22">
        <f>VLOOKUP(Table1[[#This Row],[Subject]],'Subject Profile'!$A$2:$E$8,5,FALSE)</f>
        <v>-2</v>
      </c>
      <c r="E434" t="s">
        <v>110</v>
      </c>
      <c r="F434" t="s">
        <v>81</v>
      </c>
      <c r="G434" t="s">
        <v>7</v>
      </c>
      <c r="H434">
        <f>IF(Table1[[#This Row],[decision]]="accept",1,0)</f>
        <v>1</v>
      </c>
      <c r="I434">
        <v>-50</v>
      </c>
      <c r="J434">
        <v>260</v>
      </c>
      <c r="K434">
        <v>1664341040</v>
      </c>
      <c r="L434">
        <v>13</v>
      </c>
      <c r="M434" t="str">
        <f>VLOOKUP($F434,Experiment!$A$2:$U$90,MATCH(Results!M$1,Experiment!$A$1:$U$1,0)+1,FALSE)</f>
        <v>G</v>
      </c>
      <c r="N434">
        <f>IF(Table1[[#This Row],[Impact]]="I",0,1)</f>
        <v>1</v>
      </c>
      <c r="O434" s="2">
        <f>VLOOKUP($F434,Experiment!$A$2:$U$90,MATCH(Results!O$1,Experiment!$A$1:$U$1,0),FALSE)</f>
        <v>-50</v>
      </c>
      <c r="P434" s="3">
        <f>VLOOKUP($F434,Experiment!$A$2:$U$90,MATCH(Results!P$1,Experiment!$A$1:$U$1,0),FALSE)</f>
        <v>0.5</v>
      </c>
      <c r="Q434" s="2">
        <f>VLOOKUP($F434,Experiment!$A$2:$U$90,MATCH(Results!Q$1,Experiment!$A$1:$U$1,0),FALSE)</f>
        <v>70</v>
      </c>
      <c r="R434" s="3">
        <f>VLOOKUP($F434,Experiment!$A$2:$U$90,MATCH(Results!R$1,Experiment!$A$1:$U$1,0),FALSE)</f>
        <v>0.5</v>
      </c>
      <c r="S434" s="2">
        <f>VLOOKUP($F434,Experiment!$A$2:$U$90,MATCH(Results!S$1,Experiment!$A$1:$U$1,0),FALSE)</f>
        <v>10</v>
      </c>
      <c r="T434" s="2">
        <f>VLOOKUP($F434,Experiment!$A$2:$U$90,MATCH(Results!T$1,Experiment!$A$1:$U$1,0),FALSE)</f>
        <v>3600</v>
      </c>
      <c r="U434" s="2">
        <f>VLOOKUP($F434,Experiment!$A$2:$U$90,MATCH(Results!U$1,Experiment!$A$1:$U$1,0),FALSE)</f>
        <v>60</v>
      </c>
      <c r="V434" s="2">
        <f>VLOOKUP($F434,Experiment!$A$2:$U$90,MATCH(Results!V$1,Experiment!$A$1:$U$1,0),FALSE)</f>
        <v>2</v>
      </c>
      <c r="W434" s="3">
        <f>VLOOKUP($F434,Experiment!$A$2:$U$90,MATCH(Results!W$1,Experiment!$A$1:$U$1,0),FALSE)</f>
        <v>0.25</v>
      </c>
      <c r="X434" s="3">
        <f>VLOOKUP($F434,Experiment!$A$2:$U$90,MATCH(Results!X$1,Experiment!$A$1:$U$1,0),FALSE)</f>
        <v>0.75</v>
      </c>
      <c r="Y434" s="2">
        <f>VLOOKUP($F434,Experiment!$A$2:$U$90,MATCH(Results!Y$1,Experiment!$A$1:$U$1,0),FALSE)</f>
        <v>1</v>
      </c>
      <c r="Z434" s="3">
        <f>VLOOKUP($F434,Experiment!$A$2:$U$90,MATCH(Results!Z$1,Experiment!$A$1:$U$1,0),FALSE)</f>
        <v>0.25</v>
      </c>
      <c r="AA434" s="3">
        <f>VLOOKUP($F434,Experiment!$A$2:$U$90,MATCH(Results!AA$1,Experiment!$A$1:$U$1,0),FALSE)</f>
        <v>0.5</v>
      </c>
      <c r="AB434" s="3">
        <f>VLOOKUP($F434,Experiment!$A$2:$U$90,MATCH(Results!AB$1,Experiment!$A$1:$U$1,0),FALSE)</f>
        <v>0.375</v>
      </c>
      <c r="AC434" s="3">
        <f>VLOOKUP($F434,Experiment!$A$2:$U$90,MATCH(Results!AC$1,Experiment!$A$1:$U$1,0),FALSE)</f>
        <v>0.625</v>
      </c>
      <c r="AD434" s="2">
        <f>VLOOKUP($F434,Experiment!$A$2:$U$90,MATCH(Results!AD$1,Experiment!$A$1:$U$1,0),FALSE)</f>
        <v>25</v>
      </c>
      <c r="AE434" s="2">
        <f>VLOOKUP($F434,Experiment!$A$2:$U$90,MATCH(Results!AE$1,Experiment!$A$1:$U$1,0),FALSE)</f>
        <v>3375</v>
      </c>
      <c r="AF434" s="2">
        <f>VLOOKUP($F434,Experiment!$A$2:$U$90,MATCH(Results!AF$1,Experiment!$A$1:$U$1,0),FALSE)</f>
        <v>58.094750193111253</v>
      </c>
      <c r="AG434" s="3">
        <f>VLOOKUP($F434,Experiment!$A$2:$W$90,MATCH(Results!AG$1,Experiment!$A$1:$W$1,0),FALSE)</f>
        <v>1</v>
      </c>
      <c r="AH434" s="3">
        <f>VLOOKUP($F434,Experiment!$A$2:$W$90,MATCH(Results!AH$1,Experiment!$A$1:$W$1,0),FALSE)</f>
        <v>0.625</v>
      </c>
      <c r="AI434" s="3">
        <f>VLOOKUP($F434,Experiment!$A$2:$X$90,MATCH(Results!AI$1,Experiment!$A$1:$X$1,0),FALSE)</f>
        <v>0.375</v>
      </c>
      <c r="AJ434" s="2">
        <f>Table1[[#This Row],[Gain]]^Table1[[#This Row],[θ]]</f>
        <v>70</v>
      </c>
      <c r="AK434" s="2">
        <f>-Table1[[#This Row],[λ]]*-Table1[[#This Row],[Loss]]^Table1[[#This Row],[θ]]</f>
        <v>100</v>
      </c>
      <c r="AL434" s="2">
        <f>Table1[[#This Row],[v_n_w_g]]-Table1[[#This Row],[v_n_w_l]]</f>
        <v>-30</v>
      </c>
      <c r="AM434" s="2">
        <f>IF(Table1[[#This Row],[diff_v]]&gt;=1,1,0)</f>
        <v>0</v>
      </c>
    </row>
    <row r="435" spans="1:39" hidden="1" x14ac:dyDescent="0.3">
      <c r="A435">
        <v>38</v>
      </c>
      <c r="B435" t="s">
        <v>44</v>
      </c>
      <c r="C435" s="22">
        <f>VLOOKUP(Table1[[#This Row],[Subject]],'Subject Profile'!$A$2:$E$8,4,FALSE)</f>
        <v>1</v>
      </c>
      <c r="D435" s="22">
        <f>VLOOKUP(Table1[[#This Row],[Subject]],'Subject Profile'!$A$2:$E$8,5,FALSE)</f>
        <v>-2</v>
      </c>
      <c r="E435" t="s">
        <v>110</v>
      </c>
      <c r="F435" t="s">
        <v>55</v>
      </c>
      <c r="G435" t="s">
        <v>56</v>
      </c>
      <c r="H435">
        <f>IF(Table1[[#This Row],[decision]]="accept",1,0)</f>
        <v>0</v>
      </c>
      <c r="I435">
        <v>0</v>
      </c>
      <c r="J435">
        <v>260</v>
      </c>
      <c r="K435">
        <v>1664341046</v>
      </c>
      <c r="L435">
        <v>6</v>
      </c>
      <c r="M435" t="str">
        <f>VLOOKUP($F435,Experiment!$A$2:$U$90,MATCH(Results!M$1,Experiment!$A$1:$U$1,0)+1,FALSE)</f>
        <v>R</v>
      </c>
      <c r="N435">
        <f>IF(Table1[[#This Row],[Impact]]="I",0,1)</f>
        <v>1</v>
      </c>
      <c r="O435" s="2">
        <f>VLOOKUP($F435,Experiment!$A$2:$U$90,MATCH(Results!O$1,Experiment!$A$1:$U$1,0),FALSE)</f>
        <v>0</v>
      </c>
      <c r="P435" s="3">
        <f>VLOOKUP($F435,Experiment!$A$2:$U$90,MATCH(Results!P$1,Experiment!$A$1:$U$1,0),FALSE)</f>
        <v>0</v>
      </c>
      <c r="Q435" s="2">
        <f>VLOOKUP($F435,Experiment!$A$2:$U$90,MATCH(Results!Q$1,Experiment!$A$1:$U$1,0),FALSE)</f>
        <v>0</v>
      </c>
      <c r="R435" s="3">
        <f>VLOOKUP($F435,Experiment!$A$2:$U$90,MATCH(Results!R$1,Experiment!$A$1:$U$1,0),FALSE)</f>
        <v>0</v>
      </c>
      <c r="S435" s="2">
        <f>VLOOKUP($F435,Experiment!$A$2:$U$90,MATCH(Results!S$1,Experiment!$A$1:$U$1,0),FALSE)</f>
        <v>0</v>
      </c>
      <c r="T435" s="2">
        <f>VLOOKUP($F435,Experiment!$A$2:$U$90,MATCH(Results!T$1,Experiment!$A$1:$U$1,0),FALSE)</f>
        <v>0</v>
      </c>
      <c r="U435" s="2">
        <f>VLOOKUP($F435,Experiment!$A$2:$U$90,MATCH(Results!U$1,Experiment!$A$1:$U$1,0),FALSE)</f>
        <v>0</v>
      </c>
      <c r="V435" s="2">
        <f>VLOOKUP($F435,Experiment!$A$2:$U$90,MATCH(Results!V$1,Experiment!$A$1:$U$1,0),FALSE)</f>
        <v>0</v>
      </c>
      <c r="W435" s="3">
        <f>VLOOKUP($F435,Experiment!$A$2:$U$90,MATCH(Results!W$1,Experiment!$A$1:$U$1,0),FALSE)</f>
        <v>0</v>
      </c>
      <c r="X435" s="3">
        <f>VLOOKUP($F435,Experiment!$A$2:$U$90,MATCH(Results!X$1,Experiment!$A$1:$U$1,0),FALSE)</f>
        <v>0</v>
      </c>
      <c r="Y435" s="2">
        <f>VLOOKUP($F435,Experiment!$A$2:$U$90,MATCH(Results!Y$1,Experiment!$A$1:$U$1,0),FALSE)</f>
        <v>0</v>
      </c>
      <c r="Z435" s="3">
        <f>VLOOKUP($F435,Experiment!$A$2:$U$90,MATCH(Results!Z$1,Experiment!$A$1:$U$1,0),FALSE)</f>
        <v>0</v>
      </c>
      <c r="AA435" s="3">
        <f>VLOOKUP($F435,Experiment!$A$2:$U$90,MATCH(Results!AA$1,Experiment!$A$1:$U$1,0),FALSE)</f>
        <v>0</v>
      </c>
      <c r="AB435" s="3">
        <f>VLOOKUP($F435,Experiment!$A$2:$U$90,MATCH(Results!AB$1,Experiment!$A$1:$U$1,0),FALSE)</f>
        <v>0</v>
      </c>
      <c r="AC435" s="3">
        <f>VLOOKUP($F435,Experiment!$A$2:$U$90,MATCH(Results!AC$1,Experiment!$A$1:$U$1,0),FALSE)</f>
        <v>0</v>
      </c>
      <c r="AD435" s="2">
        <f>VLOOKUP($F435,Experiment!$A$2:$U$90,MATCH(Results!AD$1,Experiment!$A$1:$U$1,0),FALSE)</f>
        <v>0</v>
      </c>
      <c r="AE435" s="2">
        <f>VLOOKUP($F435,Experiment!$A$2:$U$90,MATCH(Results!AE$1,Experiment!$A$1:$U$1,0),FALSE)</f>
        <v>0</v>
      </c>
      <c r="AF435" s="2">
        <f>VLOOKUP($F435,Experiment!$A$2:$U$90,MATCH(Results!AF$1,Experiment!$A$1:$U$1,0),FALSE)</f>
        <v>0</v>
      </c>
      <c r="AG435" s="2"/>
      <c r="AH435" s="3">
        <f>VLOOKUP($F435,Experiment!$A$2:$W$90,MATCH(Results!AH$1,Experiment!$A$1:$W$1,0),FALSE)</f>
        <v>0</v>
      </c>
      <c r="AI435" s="2">
        <f>VLOOKUP($F435,Experiment!$A$2:$X$90,MATCH(Results!AI$1,Experiment!$A$1:$X$1,0),FALSE)</f>
        <v>0</v>
      </c>
      <c r="AJ435" s="2">
        <f>Table1[[#This Row],[Gain]]^Table1[[#This Row],[θ]]</f>
        <v>0</v>
      </c>
      <c r="AK435" s="2">
        <f>-Table1[[#This Row],[λ]]*-Table1[[#This Row],[Loss]]^Table1[[#This Row],[θ]]</f>
        <v>0</v>
      </c>
      <c r="AL435" s="2">
        <f>Table1[[#This Row],[v_n_w_g]]-Table1[[#This Row],[v_n_w_l]]</f>
        <v>0</v>
      </c>
      <c r="AM435" s="2">
        <f>IF(Table1[[#This Row],[diff_v]]&gt;=1,1,0)</f>
        <v>0</v>
      </c>
    </row>
    <row r="436" spans="1:39" hidden="1" x14ac:dyDescent="0.3">
      <c r="A436">
        <v>39</v>
      </c>
      <c r="B436" t="s">
        <v>44</v>
      </c>
      <c r="C436" s="22">
        <f>VLOOKUP(Table1[[#This Row],[Subject]],'Subject Profile'!$A$2:$E$8,4,FALSE)</f>
        <v>1</v>
      </c>
      <c r="D436" s="22">
        <f>VLOOKUP(Table1[[#This Row],[Subject]],'Subject Profile'!$A$2:$E$8,5,FALSE)</f>
        <v>-2</v>
      </c>
      <c r="E436" t="s">
        <v>110</v>
      </c>
      <c r="F436" t="s">
        <v>63</v>
      </c>
      <c r="G436" t="s">
        <v>5</v>
      </c>
      <c r="H436">
        <f>IF(Table1[[#This Row],[decision]]="accept",1,0)</f>
        <v>0</v>
      </c>
      <c r="I436">
        <v>0</v>
      </c>
      <c r="J436">
        <v>260</v>
      </c>
      <c r="K436">
        <v>1664341051</v>
      </c>
      <c r="L436">
        <v>5</v>
      </c>
      <c r="M436" t="str">
        <f>VLOOKUP($F436,Experiment!$A$2:$U$90,MATCH(Results!M$1,Experiment!$A$1:$U$1,0)+1,FALSE)</f>
        <v>I</v>
      </c>
      <c r="N436">
        <f>IF(Table1[[#This Row],[Impact]]="I",0,1)</f>
        <v>0</v>
      </c>
      <c r="O436" s="2">
        <f>VLOOKUP($F436,Experiment!$A$2:$U$90,MATCH(Results!O$1,Experiment!$A$1:$U$1,0),FALSE)</f>
        <v>-50</v>
      </c>
      <c r="P436" s="3">
        <f>VLOOKUP($F436,Experiment!$A$2:$U$90,MATCH(Results!P$1,Experiment!$A$1:$U$1,0),FALSE)</f>
        <v>0.5</v>
      </c>
      <c r="Q436" s="2">
        <f>VLOOKUP($F436,Experiment!$A$2:$U$90,MATCH(Results!Q$1,Experiment!$A$1:$U$1,0),FALSE)</f>
        <v>60</v>
      </c>
      <c r="R436" s="3">
        <f>VLOOKUP($F436,Experiment!$A$2:$U$90,MATCH(Results!R$1,Experiment!$A$1:$U$1,0),FALSE)</f>
        <v>0.5</v>
      </c>
      <c r="S436" s="2">
        <f>VLOOKUP($F436,Experiment!$A$2:$U$90,MATCH(Results!S$1,Experiment!$A$1:$U$1,0),FALSE)</f>
        <v>5</v>
      </c>
      <c r="T436" s="2">
        <f>VLOOKUP($F436,Experiment!$A$2:$U$90,MATCH(Results!T$1,Experiment!$A$1:$U$1,0),FALSE)</f>
        <v>3025</v>
      </c>
      <c r="U436" s="2">
        <f>VLOOKUP($F436,Experiment!$A$2:$U$90,MATCH(Results!U$1,Experiment!$A$1:$U$1,0),FALSE)</f>
        <v>55</v>
      </c>
      <c r="V436" s="2">
        <f>VLOOKUP($F436,Experiment!$A$2:$U$90,MATCH(Results!V$1,Experiment!$A$1:$U$1,0),FALSE)</f>
        <v>4</v>
      </c>
      <c r="W436" s="3">
        <f>VLOOKUP($F436,Experiment!$A$2:$U$90,MATCH(Results!W$1,Experiment!$A$1:$U$1,0),FALSE)</f>
        <v>0.25</v>
      </c>
      <c r="X436" s="3">
        <f>VLOOKUP($F436,Experiment!$A$2:$U$90,MATCH(Results!X$1,Experiment!$A$1:$U$1,0),FALSE)</f>
        <v>0.75</v>
      </c>
      <c r="Y436" s="2">
        <f>VLOOKUP($F436,Experiment!$A$2:$U$90,MATCH(Results!Y$1,Experiment!$A$1:$U$1,0),FALSE)</f>
        <v>2</v>
      </c>
      <c r="Z436" s="3">
        <f>VLOOKUP($F436,Experiment!$A$2:$U$90,MATCH(Results!Z$1,Experiment!$A$1:$U$1,0),FALSE)</f>
        <v>0.5</v>
      </c>
      <c r="AA436" s="3">
        <f>VLOOKUP($F436,Experiment!$A$2:$U$90,MATCH(Results!AA$1,Experiment!$A$1:$U$1,0),FALSE)</f>
        <v>0.25</v>
      </c>
      <c r="AB436" s="3">
        <f>VLOOKUP($F436,Experiment!$A$2:$U$90,MATCH(Results!AB$1,Experiment!$A$1:$U$1,0),FALSE)</f>
        <v>0.625</v>
      </c>
      <c r="AC436" s="3">
        <f>VLOOKUP($F436,Experiment!$A$2:$U$90,MATCH(Results!AC$1,Experiment!$A$1:$U$1,0),FALSE)</f>
        <v>0.375</v>
      </c>
      <c r="AD436" s="2">
        <f>VLOOKUP($F436,Experiment!$A$2:$U$90,MATCH(Results!AD$1,Experiment!$A$1:$U$1,0),FALSE)</f>
        <v>-8.75</v>
      </c>
      <c r="AE436" s="2">
        <f>VLOOKUP($F436,Experiment!$A$2:$U$90,MATCH(Results!AE$1,Experiment!$A$1:$U$1,0),FALSE)</f>
        <v>2835.9375</v>
      </c>
      <c r="AF436" s="2">
        <f>VLOOKUP($F436,Experiment!$A$2:$U$90,MATCH(Results!AF$1,Experiment!$A$1:$U$1,0),FALSE)</f>
        <v>53.253521010351982</v>
      </c>
      <c r="AG436" s="3">
        <f>VLOOKUP($F436,Experiment!$A$2:$W$90,MATCH(Results!AG$1,Experiment!$A$1:$W$1,0),FALSE)</f>
        <v>0.82730419370997643</v>
      </c>
      <c r="AH436" s="3">
        <f>VLOOKUP($F436,Experiment!$A$2:$W$90,MATCH(Results!AH$1,Experiment!$A$1:$W$1,0),FALSE)</f>
        <v>0.38648875795104182</v>
      </c>
      <c r="AI436" s="3">
        <f>VLOOKUP($F436,Experiment!$A$2:$X$90,MATCH(Results!AI$1,Experiment!$A$1:$X$1,0),FALSE)</f>
        <v>0.61351124204895813</v>
      </c>
      <c r="AJ436" s="2">
        <f>Table1[[#This Row],[Gain]]^Table1[[#This Row],[θ]]</f>
        <v>60</v>
      </c>
      <c r="AK436" s="2">
        <f>-Table1[[#This Row],[λ]]*-Table1[[#This Row],[Loss]]^Table1[[#This Row],[θ]]</f>
        <v>100</v>
      </c>
      <c r="AL436" s="2">
        <f>Table1[[#This Row],[v_n_w_g]]-Table1[[#This Row],[v_n_w_l]]</f>
        <v>-40</v>
      </c>
      <c r="AM436" s="2">
        <f>IF(Table1[[#This Row],[diff_v]]&gt;=1,1,0)</f>
        <v>0</v>
      </c>
    </row>
    <row r="437" spans="1:39" hidden="1" x14ac:dyDescent="0.3">
      <c r="A437">
        <v>40</v>
      </c>
      <c r="B437" t="s">
        <v>44</v>
      </c>
      <c r="C437" s="22">
        <f>VLOOKUP(Table1[[#This Row],[Subject]],'Subject Profile'!$A$2:$E$8,4,FALSE)</f>
        <v>1</v>
      </c>
      <c r="D437" s="22">
        <f>VLOOKUP(Table1[[#This Row],[Subject]],'Subject Profile'!$A$2:$E$8,5,FALSE)</f>
        <v>-2</v>
      </c>
      <c r="E437" t="s">
        <v>110</v>
      </c>
      <c r="F437" t="s">
        <v>101</v>
      </c>
      <c r="G437" t="s">
        <v>5</v>
      </c>
      <c r="H437">
        <f>IF(Table1[[#This Row],[decision]]="accept",1,0)</f>
        <v>0</v>
      </c>
      <c r="I437">
        <v>0</v>
      </c>
      <c r="J437">
        <v>260</v>
      </c>
      <c r="K437">
        <v>1664341057</v>
      </c>
      <c r="L437">
        <v>6</v>
      </c>
      <c r="M437" t="str">
        <f>VLOOKUP($F437,Experiment!$A$2:$U$90,MATCH(Results!M$1,Experiment!$A$1:$U$1,0)+1,FALSE)</f>
        <v>G</v>
      </c>
      <c r="N437">
        <f>IF(Table1[[#This Row],[Impact]]="I",0,1)</f>
        <v>1</v>
      </c>
      <c r="O437" s="2">
        <f>VLOOKUP($F437,Experiment!$A$2:$U$90,MATCH(Results!O$1,Experiment!$A$1:$U$1,0),FALSE)</f>
        <v>-90</v>
      </c>
      <c r="P437" s="3">
        <f>VLOOKUP($F437,Experiment!$A$2:$U$90,MATCH(Results!P$1,Experiment!$A$1:$U$1,0),FALSE)</f>
        <v>0.5</v>
      </c>
      <c r="Q437" s="2">
        <f>VLOOKUP($F437,Experiment!$A$2:$U$90,MATCH(Results!Q$1,Experiment!$A$1:$U$1,0),FALSE)</f>
        <v>100</v>
      </c>
      <c r="R437" s="3">
        <f>VLOOKUP($F437,Experiment!$A$2:$U$90,MATCH(Results!R$1,Experiment!$A$1:$U$1,0),FALSE)</f>
        <v>0.5</v>
      </c>
      <c r="S437" s="2">
        <f>VLOOKUP($F437,Experiment!$A$2:$U$90,MATCH(Results!S$1,Experiment!$A$1:$U$1,0),FALSE)</f>
        <v>5</v>
      </c>
      <c r="T437" s="2">
        <f>VLOOKUP($F437,Experiment!$A$2:$U$90,MATCH(Results!T$1,Experiment!$A$1:$U$1,0),FALSE)</f>
        <v>9025</v>
      </c>
      <c r="U437" s="2">
        <f>VLOOKUP($F437,Experiment!$A$2:$U$90,MATCH(Results!U$1,Experiment!$A$1:$U$1,0),FALSE)</f>
        <v>95</v>
      </c>
      <c r="V437" s="2">
        <f>VLOOKUP($F437,Experiment!$A$2:$U$90,MATCH(Results!V$1,Experiment!$A$1:$U$1,0),FALSE)</f>
        <v>2</v>
      </c>
      <c r="W437" s="3">
        <f>VLOOKUP($F437,Experiment!$A$2:$U$90,MATCH(Results!W$1,Experiment!$A$1:$U$1,0),FALSE)</f>
        <v>0.25</v>
      </c>
      <c r="X437" s="3">
        <f>VLOOKUP($F437,Experiment!$A$2:$U$90,MATCH(Results!X$1,Experiment!$A$1:$U$1,0),FALSE)</f>
        <v>0.75</v>
      </c>
      <c r="Y437" s="2">
        <f>VLOOKUP($F437,Experiment!$A$2:$U$90,MATCH(Results!Y$1,Experiment!$A$1:$U$1,0),FALSE)</f>
        <v>2</v>
      </c>
      <c r="Z437" s="3">
        <f>VLOOKUP($F437,Experiment!$A$2:$U$90,MATCH(Results!Z$1,Experiment!$A$1:$U$1,0),FALSE)</f>
        <v>0.5</v>
      </c>
      <c r="AA437" s="3">
        <f>VLOOKUP($F437,Experiment!$A$2:$U$90,MATCH(Results!AA$1,Experiment!$A$1:$U$1,0),FALSE)</f>
        <v>0.25</v>
      </c>
      <c r="AB437" s="3">
        <f>VLOOKUP($F437,Experiment!$A$2:$U$90,MATCH(Results!AB$1,Experiment!$A$1:$U$1,0),FALSE)</f>
        <v>0.625</v>
      </c>
      <c r="AC437" s="3">
        <f>VLOOKUP($F437,Experiment!$A$2:$U$90,MATCH(Results!AC$1,Experiment!$A$1:$U$1,0),FALSE)</f>
        <v>0.375</v>
      </c>
      <c r="AD437" s="2">
        <f>VLOOKUP($F437,Experiment!$A$2:$U$90,MATCH(Results!AD$1,Experiment!$A$1:$U$1,0),FALSE)</f>
        <v>-18.75</v>
      </c>
      <c r="AE437" s="2">
        <f>VLOOKUP($F437,Experiment!$A$2:$U$90,MATCH(Results!AE$1,Experiment!$A$1:$U$1,0),FALSE)</f>
        <v>8460.9375</v>
      </c>
      <c r="AF437" s="2">
        <f>VLOOKUP($F437,Experiment!$A$2:$U$90,MATCH(Results!AF$1,Experiment!$A$1:$U$1,0),FALSE)</f>
        <v>91.983354472426157</v>
      </c>
      <c r="AG437" s="3">
        <f>VLOOKUP($F437,Experiment!$A$2:$W$90,MATCH(Results!AG$1,Experiment!$A$1:$W$1,0),FALSE)</f>
        <v>0.82730419370997643</v>
      </c>
      <c r="AH437" s="3">
        <f>VLOOKUP($F437,Experiment!$A$2:$W$90,MATCH(Results!AH$1,Experiment!$A$1:$W$1,0),FALSE)</f>
        <v>0.38648875795104182</v>
      </c>
      <c r="AI437" s="3">
        <f>VLOOKUP($F437,Experiment!$A$2:$X$90,MATCH(Results!AI$1,Experiment!$A$1:$X$1,0),FALSE)</f>
        <v>0.61351124204895813</v>
      </c>
      <c r="AJ437" s="2">
        <f>Table1[[#This Row],[Gain]]^Table1[[#This Row],[θ]]</f>
        <v>100</v>
      </c>
      <c r="AK437" s="2">
        <f>-Table1[[#This Row],[λ]]*-Table1[[#This Row],[Loss]]^Table1[[#This Row],[θ]]</f>
        <v>180</v>
      </c>
      <c r="AL437" s="2">
        <f>Table1[[#This Row],[v_n_w_g]]-Table1[[#This Row],[v_n_w_l]]</f>
        <v>-80</v>
      </c>
      <c r="AM437" s="2">
        <f>IF(Table1[[#This Row],[diff_v]]&gt;=1,1,0)</f>
        <v>0</v>
      </c>
    </row>
    <row r="438" spans="1:39" hidden="1" x14ac:dyDescent="0.3">
      <c r="A438">
        <v>41</v>
      </c>
      <c r="B438" t="s">
        <v>44</v>
      </c>
      <c r="C438" s="22">
        <f>VLOOKUP(Table1[[#This Row],[Subject]],'Subject Profile'!$A$2:$E$8,4,FALSE)</f>
        <v>1</v>
      </c>
      <c r="D438" s="22">
        <f>VLOOKUP(Table1[[#This Row],[Subject]],'Subject Profile'!$A$2:$E$8,5,FALSE)</f>
        <v>-2</v>
      </c>
      <c r="E438" t="s">
        <v>110</v>
      </c>
      <c r="F438" t="s">
        <v>96</v>
      </c>
      <c r="G438" t="s">
        <v>5</v>
      </c>
      <c r="H438">
        <f>IF(Table1[[#This Row],[decision]]="accept",1,0)</f>
        <v>0</v>
      </c>
      <c r="I438">
        <v>0</v>
      </c>
      <c r="J438">
        <v>260</v>
      </c>
      <c r="K438">
        <v>1664341061</v>
      </c>
      <c r="L438">
        <v>4</v>
      </c>
      <c r="M438" t="str">
        <f>VLOOKUP($F438,Experiment!$A$2:$U$90,MATCH(Results!M$1,Experiment!$A$1:$U$1,0)+1,FALSE)</f>
        <v>G</v>
      </c>
      <c r="N438">
        <f>IF(Table1[[#This Row],[Impact]]="I",0,1)</f>
        <v>1</v>
      </c>
      <c r="O438" s="2">
        <f>VLOOKUP($F438,Experiment!$A$2:$U$90,MATCH(Results!O$1,Experiment!$A$1:$U$1,0),FALSE)</f>
        <v>-50</v>
      </c>
      <c r="P438" s="3">
        <f>VLOOKUP($F438,Experiment!$A$2:$U$90,MATCH(Results!P$1,Experiment!$A$1:$U$1,0),FALSE)</f>
        <v>0.5</v>
      </c>
      <c r="Q438" s="2">
        <f>VLOOKUP($F438,Experiment!$A$2:$U$90,MATCH(Results!Q$1,Experiment!$A$1:$U$1,0),FALSE)</f>
        <v>40</v>
      </c>
      <c r="R438" s="3">
        <f>VLOOKUP($F438,Experiment!$A$2:$U$90,MATCH(Results!R$1,Experiment!$A$1:$U$1,0),FALSE)</f>
        <v>0.5</v>
      </c>
      <c r="S438" s="2">
        <f>VLOOKUP($F438,Experiment!$A$2:$U$90,MATCH(Results!S$1,Experiment!$A$1:$U$1,0),FALSE)</f>
        <v>-5</v>
      </c>
      <c r="T438" s="2">
        <f>VLOOKUP($F438,Experiment!$A$2:$U$90,MATCH(Results!T$1,Experiment!$A$1:$U$1,0),FALSE)</f>
        <v>2025</v>
      </c>
      <c r="U438" s="2">
        <f>VLOOKUP($F438,Experiment!$A$2:$U$90,MATCH(Results!U$1,Experiment!$A$1:$U$1,0),FALSE)</f>
        <v>45</v>
      </c>
      <c r="V438" s="2">
        <f>VLOOKUP($F438,Experiment!$A$2:$U$90,MATCH(Results!V$1,Experiment!$A$1:$U$1,0),FALSE)</f>
        <v>2</v>
      </c>
      <c r="W438" s="3">
        <f>VLOOKUP($F438,Experiment!$A$2:$U$90,MATCH(Results!W$1,Experiment!$A$1:$U$1,0),FALSE)</f>
        <v>0.25</v>
      </c>
      <c r="X438" s="3">
        <f>VLOOKUP($F438,Experiment!$A$2:$U$90,MATCH(Results!X$1,Experiment!$A$1:$U$1,0),FALSE)</f>
        <v>0.75</v>
      </c>
      <c r="Y438" s="2">
        <f>VLOOKUP($F438,Experiment!$A$2:$U$90,MATCH(Results!Y$1,Experiment!$A$1:$U$1,0),FALSE)</f>
        <v>2</v>
      </c>
      <c r="Z438" s="3">
        <f>VLOOKUP($F438,Experiment!$A$2:$U$90,MATCH(Results!Z$1,Experiment!$A$1:$U$1,0),FALSE)</f>
        <v>0.5</v>
      </c>
      <c r="AA438" s="3">
        <f>VLOOKUP($F438,Experiment!$A$2:$U$90,MATCH(Results!AA$1,Experiment!$A$1:$U$1,0),FALSE)</f>
        <v>0.25</v>
      </c>
      <c r="AB438" s="3">
        <f>VLOOKUP($F438,Experiment!$A$2:$U$90,MATCH(Results!AB$1,Experiment!$A$1:$U$1,0),FALSE)</f>
        <v>0.625</v>
      </c>
      <c r="AC438" s="3">
        <f>VLOOKUP($F438,Experiment!$A$2:$U$90,MATCH(Results!AC$1,Experiment!$A$1:$U$1,0),FALSE)</f>
        <v>0.375</v>
      </c>
      <c r="AD438" s="2">
        <f>VLOOKUP($F438,Experiment!$A$2:$U$90,MATCH(Results!AD$1,Experiment!$A$1:$U$1,0),FALSE)</f>
        <v>-16.25</v>
      </c>
      <c r="AE438" s="2">
        <f>VLOOKUP($F438,Experiment!$A$2:$U$90,MATCH(Results!AE$1,Experiment!$A$1:$U$1,0),FALSE)</f>
        <v>1898.4375</v>
      </c>
      <c r="AF438" s="2">
        <f>VLOOKUP($F438,Experiment!$A$2:$U$90,MATCH(Results!AF$1,Experiment!$A$1:$U$1,0),FALSE)</f>
        <v>43.571062644833439</v>
      </c>
      <c r="AG438" s="3">
        <f>VLOOKUP($F438,Experiment!$A$2:$W$90,MATCH(Results!AG$1,Experiment!$A$1:$W$1,0),FALSE)</f>
        <v>0.82730419370997643</v>
      </c>
      <c r="AH438" s="3">
        <f>VLOOKUP($F438,Experiment!$A$2:$W$90,MATCH(Results!AH$1,Experiment!$A$1:$W$1,0),FALSE)</f>
        <v>0.38648875795104182</v>
      </c>
      <c r="AI438" s="3">
        <f>VLOOKUP($F438,Experiment!$A$2:$X$90,MATCH(Results!AI$1,Experiment!$A$1:$X$1,0),FALSE)</f>
        <v>0.61351124204895813</v>
      </c>
      <c r="AJ438" s="2">
        <f>Table1[[#This Row],[Gain]]^Table1[[#This Row],[θ]]</f>
        <v>40</v>
      </c>
      <c r="AK438" s="2">
        <f>-Table1[[#This Row],[λ]]*-Table1[[#This Row],[Loss]]^Table1[[#This Row],[θ]]</f>
        <v>100</v>
      </c>
      <c r="AL438" s="2">
        <f>Table1[[#This Row],[v_n_w_g]]-Table1[[#This Row],[v_n_w_l]]</f>
        <v>-60</v>
      </c>
      <c r="AM438" s="2">
        <f>IF(Table1[[#This Row],[diff_v]]&gt;=1,1,0)</f>
        <v>0</v>
      </c>
    </row>
    <row r="439" spans="1:39" hidden="1" x14ac:dyDescent="0.3">
      <c r="A439">
        <v>42</v>
      </c>
      <c r="B439" t="s">
        <v>44</v>
      </c>
      <c r="C439" s="22">
        <f>VLOOKUP(Table1[[#This Row],[Subject]],'Subject Profile'!$A$2:$E$8,4,FALSE)</f>
        <v>1</v>
      </c>
      <c r="D439" s="22">
        <f>VLOOKUP(Table1[[#This Row],[Subject]],'Subject Profile'!$A$2:$E$8,5,FALSE)</f>
        <v>-2</v>
      </c>
      <c r="E439" t="s">
        <v>110</v>
      </c>
      <c r="F439" t="s">
        <v>57</v>
      </c>
      <c r="G439" t="s">
        <v>5</v>
      </c>
      <c r="H439">
        <f>IF(Table1[[#This Row],[decision]]="accept",1,0)</f>
        <v>0</v>
      </c>
      <c r="I439">
        <v>0</v>
      </c>
      <c r="J439">
        <v>260</v>
      </c>
      <c r="K439">
        <v>1664341065</v>
      </c>
      <c r="L439">
        <v>4</v>
      </c>
      <c r="M439" t="str">
        <f>VLOOKUP($F439,Experiment!$A$2:$U$90,MATCH(Results!M$1,Experiment!$A$1:$U$1,0)+1,FALSE)</f>
        <v>I</v>
      </c>
      <c r="N439">
        <f>IF(Table1[[#This Row],[Impact]]="I",0,1)</f>
        <v>0</v>
      </c>
      <c r="O439" s="2">
        <f>VLOOKUP($F439,Experiment!$A$2:$U$90,MATCH(Results!O$1,Experiment!$A$1:$U$1,0),FALSE)</f>
        <v>-90</v>
      </c>
      <c r="P439" s="3">
        <f>VLOOKUP($F439,Experiment!$A$2:$U$90,MATCH(Results!P$1,Experiment!$A$1:$U$1,0),FALSE)</f>
        <v>0.5</v>
      </c>
      <c r="Q439" s="2">
        <f>VLOOKUP($F439,Experiment!$A$2:$U$90,MATCH(Results!Q$1,Experiment!$A$1:$U$1,0),FALSE)</f>
        <v>100</v>
      </c>
      <c r="R439" s="3">
        <f>VLOOKUP($F439,Experiment!$A$2:$U$90,MATCH(Results!R$1,Experiment!$A$1:$U$1,0),FALSE)</f>
        <v>0.5</v>
      </c>
      <c r="S439" s="2">
        <f>VLOOKUP($F439,Experiment!$A$2:$U$90,MATCH(Results!S$1,Experiment!$A$1:$U$1,0),FALSE)</f>
        <v>5</v>
      </c>
      <c r="T439" s="2">
        <f>VLOOKUP($F439,Experiment!$A$2:$U$90,MATCH(Results!T$1,Experiment!$A$1:$U$1,0),FALSE)</f>
        <v>9025</v>
      </c>
      <c r="U439" s="2">
        <f>VLOOKUP($F439,Experiment!$A$2:$U$90,MATCH(Results!U$1,Experiment!$A$1:$U$1,0),FALSE)</f>
        <v>95</v>
      </c>
      <c r="V439" s="2">
        <f>VLOOKUP($F439,Experiment!$A$2:$U$90,MATCH(Results!V$1,Experiment!$A$1:$U$1,0),FALSE)</f>
        <v>2</v>
      </c>
      <c r="W439" s="3">
        <f>VLOOKUP($F439,Experiment!$A$2:$U$90,MATCH(Results!W$1,Experiment!$A$1:$U$1,0),FALSE)</f>
        <v>0.25</v>
      </c>
      <c r="X439" s="3">
        <f>VLOOKUP($F439,Experiment!$A$2:$U$90,MATCH(Results!X$1,Experiment!$A$1:$U$1,0),FALSE)</f>
        <v>0.75</v>
      </c>
      <c r="Y439" s="2">
        <f>VLOOKUP($F439,Experiment!$A$2:$U$90,MATCH(Results!Y$1,Experiment!$A$1:$U$1,0),FALSE)</f>
        <v>2</v>
      </c>
      <c r="Z439" s="3">
        <f>VLOOKUP($F439,Experiment!$A$2:$U$90,MATCH(Results!Z$1,Experiment!$A$1:$U$1,0),FALSE)</f>
        <v>0.5</v>
      </c>
      <c r="AA439" s="3">
        <f>VLOOKUP($F439,Experiment!$A$2:$U$90,MATCH(Results!AA$1,Experiment!$A$1:$U$1,0),FALSE)</f>
        <v>0.25</v>
      </c>
      <c r="AB439" s="3">
        <f>VLOOKUP($F439,Experiment!$A$2:$U$90,MATCH(Results!AB$1,Experiment!$A$1:$U$1,0),FALSE)</f>
        <v>0.625</v>
      </c>
      <c r="AC439" s="3">
        <f>VLOOKUP($F439,Experiment!$A$2:$U$90,MATCH(Results!AC$1,Experiment!$A$1:$U$1,0),FALSE)</f>
        <v>0.375</v>
      </c>
      <c r="AD439" s="2">
        <f>VLOOKUP($F439,Experiment!$A$2:$U$90,MATCH(Results!AD$1,Experiment!$A$1:$U$1,0),FALSE)</f>
        <v>-18.75</v>
      </c>
      <c r="AE439" s="2">
        <f>VLOOKUP($F439,Experiment!$A$2:$U$90,MATCH(Results!AE$1,Experiment!$A$1:$U$1,0),FALSE)</f>
        <v>8460.9375</v>
      </c>
      <c r="AF439" s="2">
        <f>VLOOKUP($F439,Experiment!$A$2:$U$90,MATCH(Results!AF$1,Experiment!$A$1:$U$1,0),FALSE)</f>
        <v>91.983354472426157</v>
      </c>
      <c r="AG439" s="3">
        <f>VLOOKUP($F439,Experiment!$A$2:$W$90,MATCH(Results!AG$1,Experiment!$A$1:$W$1,0),FALSE)</f>
        <v>0.82730419370997643</v>
      </c>
      <c r="AH439" s="3">
        <f>VLOOKUP($F439,Experiment!$A$2:$W$90,MATCH(Results!AH$1,Experiment!$A$1:$W$1,0),FALSE)</f>
        <v>0.38648875795104182</v>
      </c>
      <c r="AI439" s="3">
        <f>VLOOKUP($F439,Experiment!$A$2:$X$90,MATCH(Results!AI$1,Experiment!$A$1:$X$1,0),FALSE)</f>
        <v>0.61351124204895813</v>
      </c>
      <c r="AJ439" s="2">
        <f>Table1[[#This Row],[Gain]]^Table1[[#This Row],[θ]]</f>
        <v>100</v>
      </c>
      <c r="AK439" s="2">
        <f>-Table1[[#This Row],[λ]]*-Table1[[#This Row],[Loss]]^Table1[[#This Row],[θ]]</f>
        <v>180</v>
      </c>
      <c r="AL439" s="2">
        <f>Table1[[#This Row],[v_n_w_g]]-Table1[[#This Row],[v_n_w_l]]</f>
        <v>-80</v>
      </c>
      <c r="AM439" s="2">
        <f>IF(Table1[[#This Row],[diff_v]]&gt;=1,1,0)</f>
        <v>0</v>
      </c>
    </row>
    <row r="440" spans="1:39" hidden="1" x14ac:dyDescent="0.3">
      <c r="A440">
        <v>43</v>
      </c>
      <c r="B440" t="s">
        <v>44</v>
      </c>
      <c r="C440" s="22">
        <f>VLOOKUP(Table1[[#This Row],[Subject]],'Subject Profile'!$A$2:$E$8,4,FALSE)</f>
        <v>1</v>
      </c>
      <c r="D440" s="22">
        <f>VLOOKUP(Table1[[#This Row],[Subject]],'Subject Profile'!$A$2:$E$8,5,FALSE)</f>
        <v>-2</v>
      </c>
      <c r="E440" t="s">
        <v>110</v>
      </c>
      <c r="F440" t="s">
        <v>93</v>
      </c>
      <c r="G440" t="s">
        <v>5</v>
      </c>
      <c r="H440">
        <f>IF(Table1[[#This Row],[decision]]="accept",1,0)</f>
        <v>0</v>
      </c>
      <c r="I440">
        <v>0</v>
      </c>
      <c r="J440">
        <v>260</v>
      </c>
      <c r="K440">
        <v>1664341069</v>
      </c>
      <c r="L440">
        <v>4</v>
      </c>
      <c r="M440" t="str">
        <f>VLOOKUP($F440,Experiment!$A$2:$U$90,MATCH(Results!M$1,Experiment!$A$1:$U$1,0)+1,FALSE)</f>
        <v>I</v>
      </c>
      <c r="N440">
        <f>IF(Table1[[#This Row],[Impact]]="I",0,1)</f>
        <v>0</v>
      </c>
      <c r="O440" s="2">
        <f>VLOOKUP($F440,Experiment!$A$2:$U$90,MATCH(Results!O$1,Experiment!$A$1:$U$1,0),FALSE)</f>
        <v>-90</v>
      </c>
      <c r="P440" s="3">
        <f>VLOOKUP($F440,Experiment!$A$2:$U$90,MATCH(Results!P$1,Experiment!$A$1:$U$1,0),FALSE)</f>
        <v>0.5</v>
      </c>
      <c r="Q440" s="2">
        <f>VLOOKUP($F440,Experiment!$A$2:$U$90,MATCH(Results!Q$1,Experiment!$A$1:$U$1,0),FALSE)</f>
        <v>100</v>
      </c>
      <c r="R440" s="3">
        <f>VLOOKUP($F440,Experiment!$A$2:$U$90,MATCH(Results!R$1,Experiment!$A$1:$U$1,0),FALSE)</f>
        <v>0.5</v>
      </c>
      <c r="S440" s="2">
        <f>VLOOKUP($F440,Experiment!$A$2:$U$90,MATCH(Results!S$1,Experiment!$A$1:$U$1,0),FALSE)</f>
        <v>5</v>
      </c>
      <c r="T440" s="2">
        <f>VLOOKUP($F440,Experiment!$A$2:$U$90,MATCH(Results!T$1,Experiment!$A$1:$U$1,0),FALSE)</f>
        <v>9025</v>
      </c>
      <c r="U440" s="2">
        <f>VLOOKUP($F440,Experiment!$A$2:$U$90,MATCH(Results!U$1,Experiment!$A$1:$U$1,0),FALSE)</f>
        <v>95</v>
      </c>
      <c r="V440" s="2">
        <f>VLOOKUP($F440,Experiment!$A$2:$U$90,MATCH(Results!V$1,Experiment!$A$1:$U$1,0),FALSE)</f>
        <v>4</v>
      </c>
      <c r="W440" s="3">
        <f>VLOOKUP($F440,Experiment!$A$2:$U$90,MATCH(Results!W$1,Experiment!$A$1:$U$1,0),FALSE)</f>
        <v>0.25</v>
      </c>
      <c r="X440" s="3">
        <f>VLOOKUP($F440,Experiment!$A$2:$U$90,MATCH(Results!X$1,Experiment!$A$1:$U$1,0),FALSE)</f>
        <v>0.75</v>
      </c>
      <c r="Y440" s="2">
        <f>VLOOKUP($F440,Experiment!$A$2:$U$90,MATCH(Results!Y$1,Experiment!$A$1:$U$1,0),FALSE)</f>
        <v>1</v>
      </c>
      <c r="Z440" s="3">
        <f>VLOOKUP($F440,Experiment!$A$2:$U$90,MATCH(Results!Z$1,Experiment!$A$1:$U$1,0),FALSE)</f>
        <v>0.25</v>
      </c>
      <c r="AA440" s="3">
        <f>VLOOKUP($F440,Experiment!$A$2:$U$90,MATCH(Results!AA$1,Experiment!$A$1:$U$1,0),FALSE)</f>
        <v>0.5</v>
      </c>
      <c r="AB440" s="3">
        <f>VLOOKUP($F440,Experiment!$A$2:$U$90,MATCH(Results!AB$1,Experiment!$A$1:$U$1,0),FALSE)</f>
        <v>0.375</v>
      </c>
      <c r="AC440" s="3">
        <f>VLOOKUP($F440,Experiment!$A$2:$U$90,MATCH(Results!AC$1,Experiment!$A$1:$U$1,0),FALSE)</f>
        <v>0.625</v>
      </c>
      <c r="AD440" s="2">
        <f>VLOOKUP($F440,Experiment!$A$2:$U$90,MATCH(Results!AD$1,Experiment!$A$1:$U$1,0),FALSE)</f>
        <v>28.75</v>
      </c>
      <c r="AE440" s="2">
        <f>VLOOKUP($F440,Experiment!$A$2:$U$90,MATCH(Results!AE$1,Experiment!$A$1:$U$1,0),FALSE)</f>
        <v>8460.9375</v>
      </c>
      <c r="AF440" s="2">
        <f>VLOOKUP($F440,Experiment!$A$2:$U$90,MATCH(Results!AF$1,Experiment!$A$1:$U$1,0),FALSE)</f>
        <v>91.983354472426157</v>
      </c>
      <c r="AG440" s="3">
        <f>VLOOKUP($F440,Experiment!$A$2:$W$90,MATCH(Results!AG$1,Experiment!$A$1:$W$1,0),FALSE)</f>
        <v>1</v>
      </c>
      <c r="AH440" s="3">
        <f>VLOOKUP($F440,Experiment!$A$2:$W$90,MATCH(Results!AH$1,Experiment!$A$1:$W$1,0),FALSE)</f>
        <v>0.625</v>
      </c>
      <c r="AI440" s="3">
        <f>VLOOKUP($F440,Experiment!$A$2:$X$90,MATCH(Results!AI$1,Experiment!$A$1:$X$1,0),FALSE)</f>
        <v>0.375</v>
      </c>
      <c r="AJ440" s="2">
        <f>Table1[[#This Row],[Gain]]^Table1[[#This Row],[θ]]</f>
        <v>100</v>
      </c>
      <c r="AK440" s="2">
        <f>-Table1[[#This Row],[λ]]*-Table1[[#This Row],[Loss]]^Table1[[#This Row],[θ]]</f>
        <v>180</v>
      </c>
      <c r="AL440" s="2">
        <f>Table1[[#This Row],[v_n_w_g]]-Table1[[#This Row],[v_n_w_l]]</f>
        <v>-80</v>
      </c>
      <c r="AM440" s="2">
        <f>IF(Table1[[#This Row],[diff_v]]&gt;=1,1,0)</f>
        <v>0</v>
      </c>
    </row>
    <row r="441" spans="1:39" hidden="1" x14ac:dyDescent="0.3">
      <c r="A441">
        <v>44</v>
      </c>
      <c r="B441" t="s">
        <v>44</v>
      </c>
      <c r="C441" s="22">
        <f>VLOOKUP(Table1[[#This Row],[Subject]],'Subject Profile'!$A$2:$E$8,4,FALSE)</f>
        <v>1</v>
      </c>
      <c r="D441" s="22">
        <f>VLOOKUP(Table1[[#This Row],[Subject]],'Subject Profile'!$A$2:$E$8,5,FALSE)</f>
        <v>-2</v>
      </c>
      <c r="E441" t="s">
        <v>110</v>
      </c>
      <c r="F441" t="s">
        <v>55</v>
      </c>
      <c r="G441" t="s">
        <v>56</v>
      </c>
      <c r="H441">
        <f>IF(Table1[[#This Row],[decision]]="accept",1,0)</f>
        <v>0</v>
      </c>
      <c r="I441">
        <v>0</v>
      </c>
      <c r="J441">
        <v>260</v>
      </c>
      <c r="K441">
        <v>1664341075</v>
      </c>
      <c r="L441">
        <v>6</v>
      </c>
      <c r="M441" t="str">
        <f>VLOOKUP($F441,Experiment!$A$2:$U$90,MATCH(Results!M$1,Experiment!$A$1:$U$1,0)+1,FALSE)</f>
        <v>R</v>
      </c>
      <c r="N441">
        <f>IF(Table1[[#This Row],[Impact]]="I",0,1)</f>
        <v>1</v>
      </c>
      <c r="O441" s="2">
        <f>VLOOKUP($F441,Experiment!$A$2:$U$90,MATCH(Results!O$1,Experiment!$A$1:$U$1,0),FALSE)</f>
        <v>0</v>
      </c>
      <c r="P441" s="3">
        <f>VLOOKUP($F441,Experiment!$A$2:$U$90,MATCH(Results!P$1,Experiment!$A$1:$U$1,0),FALSE)</f>
        <v>0</v>
      </c>
      <c r="Q441" s="2">
        <f>VLOOKUP($F441,Experiment!$A$2:$U$90,MATCH(Results!Q$1,Experiment!$A$1:$U$1,0),FALSE)</f>
        <v>0</v>
      </c>
      <c r="R441" s="3">
        <f>VLOOKUP($F441,Experiment!$A$2:$U$90,MATCH(Results!R$1,Experiment!$A$1:$U$1,0),FALSE)</f>
        <v>0</v>
      </c>
      <c r="S441" s="2">
        <f>VLOOKUP($F441,Experiment!$A$2:$U$90,MATCH(Results!S$1,Experiment!$A$1:$U$1,0),FALSE)</f>
        <v>0</v>
      </c>
      <c r="T441" s="2">
        <f>VLOOKUP($F441,Experiment!$A$2:$U$90,MATCH(Results!T$1,Experiment!$A$1:$U$1,0),FALSE)</f>
        <v>0</v>
      </c>
      <c r="U441" s="2">
        <f>VLOOKUP($F441,Experiment!$A$2:$U$90,MATCH(Results!U$1,Experiment!$A$1:$U$1,0),FALSE)</f>
        <v>0</v>
      </c>
      <c r="V441" s="2">
        <f>VLOOKUP($F441,Experiment!$A$2:$U$90,MATCH(Results!V$1,Experiment!$A$1:$U$1,0),FALSE)</f>
        <v>0</v>
      </c>
      <c r="W441" s="3">
        <f>VLOOKUP($F441,Experiment!$A$2:$U$90,MATCH(Results!W$1,Experiment!$A$1:$U$1,0),FALSE)</f>
        <v>0</v>
      </c>
      <c r="X441" s="3">
        <f>VLOOKUP($F441,Experiment!$A$2:$U$90,MATCH(Results!X$1,Experiment!$A$1:$U$1,0),FALSE)</f>
        <v>0</v>
      </c>
      <c r="Y441" s="2">
        <f>VLOOKUP($F441,Experiment!$A$2:$U$90,MATCH(Results!Y$1,Experiment!$A$1:$U$1,0),FALSE)</f>
        <v>0</v>
      </c>
      <c r="Z441" s="3">
        <f>VLOOKUP($F441,Experiment!$A$2:$U$90,MATCH(Results!Z$1,Experiment!$A$1:$U$1,0),FALSE)</f>
        <v>0</v>
      </c>
      <c r="AA441" s="3">
        <f>VLOOKUP($F441,Experiment!$A$2:$U$90,MATCH(Results!AA$1,Experiment!$A$1:$U$1,0),FALSE)</f>
        <v>0</v>
      </c>
      <c r="AB441" s="3">
        <f>VLOOKUP($F441,Experiment!$A$2:$U$90,MATCH(Results!AB$1,Experiment!$A$1:$U$1,0),FALSE)</f>
        <v>0</v>
      </c>
      <c r="AC441" s="3">
        <f>VLOOKUP($F441,Experiment!$A$2:$U$90,MATCH(Results!AC$1,Experiment!$A$1:$U$1,0),FALSE)</f>
        <v>0</v>
      </c>
      <c r="AD441" s="2">
        <f>VLOOKUP($F441,Experiment!$A$2:$U$90,MATCH(Results!AD$1,Experiment!$A$1:$U$1,0),FALSE)</f>
        <v>0</v>
      </c>
      <c r="AE441" s="2">
        <f>VLOOKUP($F441,Experiment!$A$2:$U$90,MATCH(Results!AE$1,Experiment!$A$1:$U$1,0),FALSE)</f>
        <v>0</v>
      </c>
      <c r="AF441" s="2">
        <f>VLOOKUP($F441,Experiment!$A$2:$U$90,MATCH(Results!AF$1,Experiment!$A$1:$U$1,0),FALSE)</f>
        <v>0</v>
      </c>
      <c r="AG441" s="2"/>
      <c r="AH441" s="3">
        <f>VLOOKUP($F441,Experiment!$A$2:$W$90,MATCH(Results!AH$1,Experiment!$A$1:$W$1,0),FALSE)</f>
        <v>0</v>
      </c>
      <c r="AI441" s="2">
        <f>VLOOKUP($F441,Experiment!$A$2:$X$90,MATCH(Results!AI$1,Experiment!$A$1:$X$1,0),FALSE)</f>
        <v>0</v>
      </c>
      <c r="AJ441" s="2">
        <f>Table1[[#This Row],[Gain]]^Table1[[#This Row],[θ]]</f>
        <v>0</v>
      </c>
      <c r="AK441" s="2">
        <f>-Table1[[#This Row],[λ]]*-Table1[[#This Row],[Loss]]^Table1[[#This Row],[θ]]</f>
        <v>0</v>
      </c>
      <c r="AL441" s="2">
        <f>Table1[[#This Row],[v_n_w_g]]-Table1[[#This Row],[v_n_w_l]]</f>
        <v>0</v>
      </c>
      <c r="AM441" s="2">
        <f>IF(Table1[[#This Row],[diff_v]]&gt;=1,1,0)</f>
        <v>0</v>
      </c>
    </row>
    <row r="442" spans="1:39" hidden="1" x14ac:dyDescent="0.3">
      <c r="A442">
        <v>45</v>
      </c>
      <c r="B442" t="s">
        <v>44</v>
      </c>
      <c r="C442" s="22">
        <f>VLOOKUP(Table1[[#This Row],[Subject]],'Subject Profile'!$A$2:$E$8,4,FALSE)</f>
        <v>1</v>
      </c>
      <c r="D442" s="22">
        <f>VLOOKUP(Table1[[#This Row],[Subject]],'Subject Profile'!$A$2:$E$8,5,FALSE)</f>
        <v>-2</v>
      </c>
      <c r="E442" t="s">
        <v>110</v>
      </c>
      <c r="F442" t="s">
        <v>89</v>
      </c>
      <c r="G442" t="s">
        <v>90</v>
      </c>
      <c r="H442">
        <f>IF(Table1[[#This Row],[decision]]="accept",1,0)</f>
        <v>0</v>
      </c>
      <c r="I442">
        <v>-50</v>
      </c>
      <c r="J442">
        <v>210</v>
      </c>
      <c r="K442">
        <v>1664341105</v>
      </c>
      <c r="L442">
        <v>30</v>
      </c>
      <c r="M442" t="str">
        <f>VLOOKUP($F442,Experiment!$A$2:$U$90,MATCH(Results!M$1,Experiment!$A$1:$U$1,0)+1,FALSE)</f>
        <v>T</v>
      </c>
      <c r="N442">
        <f>IF(Table1[[#This Row],[Impact]]="I",0,1)</f>
        <v>1</v>
      </c>
      <c r="O442" s="2">
        <f>VLOOKUP($F442,Experiment!$A$2:$U$90,MATCH(Results!O$1,Experiment!$A$1:$U$1,0),FALSE)</f>
        <v>0</v>
      </c>
      <c r="P442" s="3">
        <f>VLOOKUP($F442,Experiment!$A$2:$U$90,MATCH(Results!P$1,Experiment!$A$1:$U$1,0),FALSE)</f>
        <v>0</v>
      </c>
      <c r="Q442" s="2">
        <f>VLOOKUP($F442,Experiment!$A$2:$U$90,MATCH(Results!Q$1,Experiment!$A$1:$U$1,0),FALSE)</f>
        <v>0</v>
      </c>
      <c r="R442" s="3">
        <f>VLOOKUP($F442,Experiment!$A$2:$U$90,MATCH(Results!R$1,Experiment!$A$1:$U$1,0),FALSE)</f>
        <v>0</v>
      </c>
      <c r="S442" s="2">
        <f>VLOOKUP($F442,Experiment!$A$2:$U$90,MATCH(Results!S$1,Experiment!$A$1:$U$1,0),FALSE)</f>
        <v>0</v>
      </c>
      <c r="T442" s="2">
        <f>VLOOKUP($F442,Experiment!$A$2:$U$90,MATCH(Results!T$1,Experiment!$A$1:$U$1,0),FALSE)</f>
        <v>0</v>
      </c>
      <c r="U442" s="2">
        <f>VLOOKUP($F442,Experiment!$A$2:$U$90,MATCH(Results!U$1,Experiment!$A$1:$U$1,0),FALSE)</f>
        <v>0</v>
      </c>
      <c r="V442" s="2">
        <f>VLOOKUP($F442,Experiment!$A$2:$U$90,MATCH(Results!V$1,Experiment!$A$1:$U$1,0),FALSE)</f>
        <v>0</v>
      </c>
      <c r="W442" s="3">
        <f>VLOOKUP($F442,Experiment!$A$2:$U$90,MATCH(Results!W$1,Experiment!$A$1:$U$1,0),FALSE)</f>
        <v>0</v>
      </c>
      <c r="X442" s="3">
        <f>VLOOKUP($F442,Experiment!$A$2:$U$90,MATCH(Results!X$1,Experiment!$A$1:$U$1,0),FALSE)</f>
        <v>0</v>
      </c>
      <c r="Y442" s="2">
        <f>VLOOKUP($F442,Experiment!$A$2:$U$90,MATCH(Results!Y$1,Experiment!$A$1:$U$1,0),FALSE)</f>
        <v>0</v>
      </c>
      <c r="Z442" s="3">
        <f>VLOOKUP($F442,Experiment!$A$2:$U$90,MATCH(Results!Z$1,Experiment!$A$1:$U$1,0),FALSE)</f>
        <v>0</v>
      </c>
      <c r="AA442" s="3">
        <f>VLOOKUP($F442,Experiment!$A$2:$U$90,MATCH(Results!AA$1,Experiment!$A$1:$U$1,0),FALSE)</f>
        <v>0</v>
      </c>
      <c r="AB442" s="3">
        <f>VLOOKUP($F442,Experiment!$A$2:$U$90,MATCH(Results!AB$1,Experiment!$A$1:$U$1,0),FALSE)</f>
        <v>0</v>
      </c>
      <c r="AC442" s="3">
        <f>VLOOKUP($F442,Experiment!$A$2:$U$90,MATCH(Results!AC$1,Experiment!$A$1:$U$1,0),FALSE)</f>
        <v>0</v>
      </c>
      <c r="AD442" s="2">
        <f>VLOOKUP($F442,Experiment!$A$2:$U$90,MATCH(Results!AD$1,Experiment!$A$1:$U$1,0),FALSE)</f>
        <v>0</v>
      </c>
      <c r="AE442" s="2">
        <f>VLOOKUP($F442,Experiment!$A$2:$U$90,MATCH(Results!AE$1,Experiment!$A$1:$U$1,0),FALSE)</f>
        <v>0</v>
      </c>
      <c r="AF442" s="2">
        <f>VLOOKUP($F442,Experiment!$A$2:$U$90,MATCH(Results!AF$1,Experiment!$A$1:$U$1,0),FALSE)</f>
        <v>0</v>
      </c>
      <c r="AG442" s="2"/>
      <c r="AH442" s="3">
        <f>VLOOKUP($F442,Experiment!$A$2:$W$90,MATCH(Results!AH$1,Experiment!$A$1:$W$1,0),FALSE)</f>
        <v>0</v>
      </c>
      <c r="AI442" s="2">
        <f>VLOOKUP($F442,Experiment!$A$2:$X$90,MATCH(Results!AI$1,Experiment!$A$1:$X$1,0),FALSE)</f>
        <v>0</v>
      </c>
      <c r="AJ442" s="2">
        <f>Table1[[#This Row],[Gain]]^Table1[[#This Row],[θ]]</f>
        <v>0</v>
      </c>
      <c r="AK442" s="2">
        <f>-Table1[[#This Row],[λ]]*-Table1[[#This Row],[Loss]]^Table1[[#This Row],[θ]]</f>
        <v>0</v>
      </c>
      <c r="AL442" s="2">
        <f>Table1[[#This Row],[v_n_w_g]]-Table1[[#This Row],[v_n_w_l]]</f>
        <v>0</v>
      </c>
      <c r="AM442" s="2">
        <f>IF(Table1[[#This Row],[diff_v]]&gt;=1,1,0)</f>
        <v>0</v>
      </c>
    </row>
    <row r="443" spans="1:39" hidden="1" x14ac:dyDescent="0.3">
      <c r="A443">
        <v>46</v>
      </c>
      <c r="B443" t="s">
        <v>44</v>
      </c>
      <c r="C443" s="22">
        <f>VLOOKUP(Table1[[#This Row],[Subject]],'Subject Profile'!$A$2:$E$8,4,FALSE)</f>
        <v>1</v>
      </c>
      <c r="D443" s="22">
        <f>VLOOKUP(Table1[[#This Row],[Subject]],'Subject Profile'!$A$2:$E$8,5,FALSE)</f>
        <v>-2</v>
      </c>
      <c r="E443" t="s">
        <v>110</v>
      </c>
      <c r="F443" t="s">
        <v>68</v>
      </c>
      <c r="G443" t="s">
        <v>5</v>
      </c>
      <c r="H443">
        <f>IF(Table1[[#This Row],[decision]]="accept",1,0)</f>
        <v>0</v>
      </c>
      <c r="I443">
        <v>0</v>
      </c>
      <c r="J443">
        <v>260</v>
      </c>
      <c r="K443">
        <v>1664341117</v>
      </c>
      <c r="L443">
        <v>12</v>
      </c>
      <c r="M443" t="str">
        <f>VLOOKUP($F443,Experiment!$A$2:$U$90,MATCH(Results!M$1,Experiment!$A$1:$U$1,0)+1,FALSE)</f>
        <v>G</v>
      </c>
      <c r="N443">
        <f>IF(Table1[[#This Row],[Impact]]="I",0,1)</f>
        <v>1</v>
      </c>
      <c r="O443" s="2">
        <f>VLOOKUP($F443,Experiment!$A$2:$U$90,MATCH(Results!O$1,Experiment!$A$1:$U$1,0),FALSE)</f>
        <v>-50</v>
      </c>
      <c r="P443" s="3">
        <f>VLOOKUP($F443,Experiment!$A$2:$U$90,MATCH(Results!P$1,Experiment!$A$1:$U$1,0),FALSE)</f>
        <v>0.5</v>
      </c>
      <c r="Q443" s="2">
        <f>VLOOKUP($F443,Experiment!$A$2:$U$90,MATCH(Results!Q$1,Experiment!$A$1:$U$1,0),FALSE)</f>
        <v>60</v>
      </c>
      <c r="R443" s="3">
        <f>VLOOKUP($F443,Experiment!$A$2:$U$90,MATCH(Results!R$1,Experiment!$A$1:$U$1,0),FALSE)</f>
        <v>0.5</v>
      </c>
      <c r="S443" s="2">
        <f>VLOOKUP($F443,Experiment!$A$2:$U$90,MATCH(Results!S$1,Experiment!$A$1:$U$1,0),FALSE)</f>
        <v>5</v>
      </c>
      <c r="T443" s="2">
        <f>VLOOKUP($F443,Experiment!$A$2:$U$90,MATCH(Results!T$1,Experiment!$A$1:$U$1,0),FALSE)</f>
        <v>3025</v>
      </c>
      <c r="U443" s="2">
        <f>VLOOKUP($F443,Experiment!$A$2:$U$90,MATCH(Results!U$1,Experiment!$A$1:$U$1,0),FALSE)</f>
        <v>55</v>
      </c>
      <c r="V443" s="2">
        <f>VLOOKUP($F443,Experiment!$A$2:$U$90,MATCH(Results!V$1,Experiment!$A$1:$U$1,0),FALSE)</f>
        <v>2</v>
      </c>
      <c r="W443" s="3">
        <f>VLOOKUP($F443,Experiment!$A$2:$U$90,MATCH(Results!W$1,Experiment!$A$1:$U$1,0),FALSE)</f>
        <v>0.25</v>
      </c>
      <c r="X443" s="3">
        <f>VLOOKUP($F443,Experiment!$A$2:$U$90,MATCH(Results!X$1,Experiment!$A$1:$U$1,0),FALSE)</f>
        <v>0.75</v>
      </c>
      <c r="Y443" s="2">
        <f>VLOOKUP($F443,Experiment!$A$2:$U$90,MATCH(Results!Y$1,Experiment!$A$1:$U$1,0),FALSE)</f>
        <v>2</v>
      </c>
      <c r="Z443" s="3">
        <f>VLOOKUP($F443,Experiment!$A$2:$U$90,MATCH(Results!Z$1,Experiment!$A$1:$U$1,0),FALSE)</f>
        <v>0.5</v>
      </c>
      <c r="AA443" s="3">
        <f>VLOOKUP($F443,Experiment!$A$2:$U$90,MATCH(Results!AA$1,Experiment!$A$1:$U$1,0),FALSE)</f>
        <v>0.25</v>
      </c>
      <c r="AB443" s="3">
        <f>VLOOKUP($F443,Experiment!$A$2:$U$90,MATCH(Results!AB$1,Experiment!$A$1:$U$1,0),FALSE)</f>
        <v>0.625</v>
      </c>
      <c r="AC443" s="3">
        <f>VLOOKUP($F443,Experiment!$A$2:$U$90,MATCH(Results!AC$1,Experiment!$A$1:$U$1,0),FALSE)</f>
        <v>0.375</v>
      </c>
      <c r="AD443" s="2">
        <f>VLOOKUP($F443,Experiment!$A$2:$U$90,MATCH(Results!AD$1,Experiment!$A$1:$U$1,0),FALSE)</f>
        <v>-8.75</v>
      </c>
      <c r="AE443" s="2">
        <f>VLOOKUP($F443,Experiment!$A$2:$U$90,MATCH(Results!AE$1,Experiment!$A$1:$U$1,0),FALSE)</f>
        <v>2835.9375</v>
      </c>
      <c r="AF443" s="2">
        <f>VLOOKUP($F443,Experiment!$A$2:$U$90,MATCH(Results!AF$1,Experiment!$A$1:$U$1,0),FALSE)</f>
        <v>53.253521010351982</v>
      </c>
      <c r="AG443" s="3">
        <f>VLOOKUP($F443,Experiment!$A$2:$W$90,MATCH(Results!AG$1,Experiment!$A$1:$W$1,0),FALSE)</f>
        <v>0.82730419370997643</v>
      </c>
      <c r="AH443" s="3">
        <f>VLOOKUP($F443,Experiment!$A$2:$W$90,MATCH(Results!AH$1,Experiment!$A$1:$W$1,0),FALSE)</f>
        <v>0.38648875795104182</v>
      </c>
      <c r="AI443" s="3">
        <f>VLOOKUP($F443,Experiment!$A$2:$X$90,MATCH(Results!AI$1,Experiment!$A$1:$X$1,0),FALSE)</f>
        <v>0.61351124204895813</v>
      </c>
      <c r="AJ443" s="2">
        <f>Table1[[#This Row],[Gain]]^Table1[[#This Row],[θ]]</f>
        <v>60</v>
      </c>
      <c r="AK443" s="2">
        <f>-Table1[[#This Row],[λ]]*-Table1[[#This Row],[Loss]]^Table1[[#This Row],[θ]]</f>
        <v>100</v>
      </c>
      <c r="AL443" s="2">
        <f>Table1[[#This Row],[v_n_w_g]]-Table1[[#This Row],[v_n_w_l]]</f>
        <v>-40</v>
      </c>
      <c r="AM443" s="2">
        <f>IF(Table1[[#This Row],[diff_v]]&gt;=1,1,0)</f>
        <v>0</v>
      </c>
    </row>
    <row r="444" spans="1:39" hidden="1" x14ac:dyDescent="0.3">
      <c r="A444">
        <v>47</v>
      </c>
      <c r="B444" t="s">
        <v>44</v>
      </c>
      <c r="C444" s="22">
        <f>VLOOKUP(Table1[[#This Row],[Subject]],'Subject Profile'!$A$2:$E$8,4,FALSE)</f>
        <v>1</v>
      </c>
      <c r="D444" s="22">
        <f>VLOOKUP(Table1[[#This Row],[Subject]],'Subject Profile'!$A$2:$E$8,5,FALSE)</f>
        <v>-2</v>
      </c>
      <c r="E444" t="s">
        <v>110</v>
      </c>
      <c r="F444" t="s">
        <v>100</v>
      </c>
      <c r="G444" t="s">
        <v>5</v>
      </c>
      <c r="H444">
        <f>IF(Table1[[#This Row],[decision]]="accept",1,0)</f>
        <v>0</v>
      </c>
      <c r="I444">
        <v>0</v>
      </c>
      <c r="J444">
        <v>260</v>
      </c>
      <c r="K444">
        <v>1664341124</v>
      </c>
      <c r="L444">
        <v>7</v>
      </c>
      <c r="M444" t="str">
        <f>VLOOKUP($F444,Experiment!$A$2:$U$90,MATCH(Results!M$1,Experiment!$A$1:$U$1,0)+1,FALSE)</f>
        <v>I</v>
      </c>
      <c r="N444">
        <f>IF(Table1[[#This Row],[Impact]]="I",0,1)</f>
        <v>0</v>
      </c>
      <c r="O444" s="2">
        <f>VLOOKUP($F444,Experiment!$A$2:$U$90,MATCH(Results!O$1,Experiment!$A$1:$U$1,0),FALSE)</f>
        <v>-50</v>
      </c>
      <c r="P444" s="3">
        <f>VLOOKUP($F444,Experiment!$A$2:$U$90,MATCH(Results!P$1,Experiment!$A$1:$U$1,0),FALSE)</f>
        <v>0.5</v>
      </c>
      <c r="Q444" s="2">
        <f>VLOOKUP($F444,Experiment!$A$2:$U$90,MATCH(Results!Q$1,Experiment!$A$1:$U$1,0),FALSE)</f>
        <v>50</v>
      </c>
      <c r="R444" s="3">
        <f>VLOOKUP($F444,Experiment!$A$2:$U$90,MATCH(Results!R$1,Experiment!$A$1:$U$1,0),FALSE)</f>
        <v>0.5</v>
      </c>
      <c r="S444" s="2">
        <f>VLOOKUP($F444,Experiment!$A$2:$U$90,MATCH(Results!S$1,Experiment!$A$1:$U$1,0),FALSE)</f>
        <v>0</v>
      </c>
      <c r="T444" s="2">
        <f>VLOOKUP($F444,Experiment!$A$2:$U$90,MATCH(Results!T$1,Experiment!$A$1:$U$1,0),FALSE)</f>
        <v>2500</v>
      </c>
      <c r="U444" s="2">
        <f>VLOOKUP($F444,Experiment!$A$2:$U$90,MATCH(Results!U$1,Experiment!$A$1:$U$1,0),FALSE)</f>
        <v>50</v>
      </c>
      <c r="V444" s="2">
        <f>VLOOKUP($F444,Experiment!$A$2:$U$90,MATCH(Results!V$1,Experiment!$A$1:$U$1,0),FALSE)</f>
        <v>2</v>
      </c>
      <c r="W444" s="3">
        <f>VLOOKUP($F444,Experiment!$A$2:$U$90,MATCH(Results!W$1,Experiment!$A$1:$U$1,0),FALSE)</f>
        <v>0.25</v>
      </c>
      <c r="X444" s="3">
        <f>VLOOKUP($F444,Experiment!$A$2:$U$90,MATCH(Results!X$1,Experiment!$A$1:$U$1,0),FALSE)</f>
        <v>0.75</v>
      </c>
      <c r="Y444" s="2">
        <f>VLOOKUP($F444,Experiment!$A$2:$U$90,MATCH(Results!Y$1,Experiment!$A$1:$U$1,0),FALSE)</f>
        <v>2</v>
      </c>
      <c r="Z444" s="3">
        <f>VLOOKUP($F444,Experiment!$A$2:$U$90,MATCH(Results!Z$1,Experiment!$A$1:$U$1,0),FALSE)</f>
        <v>0.5</v>
      </c>
      <c r="AA444" s="3">
        <f>VLOOKUP($F444,Experiment!$A$2:$U$90,MATCH(Results!AA$1,Experiment!$A$1:$U$1,0),FALSE)</f>
        <v>0.25</v>
      </c>
      <c r="AB444" s="3">
        <f>VLOOKUP($F444,Experiment!$A$2:$U$90,MATCH(Results!AB$1,Experiment!$A$1:$U$1,0),FALSE)</f>
        <v>0.625</v>
      </c>
      <c r="AC444" s="3">
        <f>VLOOKUP($F444,Experiment!$A$2:$U$90,MATCH(Results!AC$1,Experiment!$A$1:$U$1,0),FALSE)</f>
        <v>0.375</v>
      </c>
      <c r="AD444" s="2">
        <f>VLOOKUP($F444,Experiment!$A$2:$U$90,MATCH(Results!AD$1,Experiment!$A$1:$U$1,0),FALSE)</f>
        <v>-12.5</v>
      </c>
      <c r="AE444" s="2">
        <f>VLOOKUP($F444,Experiment!$A$2:$U$90,MATCH(Results!AE$1,Experiment!$A$1:$U$1,0),FALSE)</f>
        <v>2343.75</v>
      </c>
      <c r="AF444" s="2">
        <f>VLOOKUP($F444,Experiment!$A$2:$U$90,MATCH(Results!AF$1,Experiment!$A$1:$U$1,0),FALSE)</f>
        <v>48.412291827592711</v>
      </c>
      <c r="AG444" s="3">
        <f>VLOOKUP($F444,Experiment!$A$2:$W$90,MATCH(Results!AG$1,Experiment!$A$1:$W$1,0),FALSE)</f>
        <v>0.82730419370997643</v>
      </c>
      <c r="AH444" s="3">
        <f>VLOOKUP($F444,Experiment!$A$2:$W$90,MATCH(Results!AH$1,Experiment!$A$1:$W$1,0),FALSE)</f>
        <v>0.38648875795104182</v>
      </c>
      <c r="AI444" s="3">
        <f>VLOOKUP($F444,Experiment!$A$2:$X$90,MATCH(Results!AI$1,Experiment!$A$1:$X$1,0),FALSE)</f>
        <v>0.61351124204895813</v>
      </c>
      <c r="AJ444" s="2">
        <f>Table1[[#This Row],[Gain]]^Table1[[#This Row],[θ]]</f>
        <v>50</v>
      </c>
      <c r="AK444" s="2">
        <f>-Table1[[#This Row],[λ]]*-Table1[[#This Row],[Loss]]^Table1[[#This Row],[θ]]</f>
        <v>100</v>
      </c>
      <c r="AL444" s="2">
        <f>Table1[[#This Row],[v_n_w_g]]-Table1[[#This Row],[v_n_w_l]]</f>
        <v>-50</v>
      </c>
      <c r="AM444" s="2">
        <f>IF(Table1[[#This Row],[diff_v]]&gt;=1,1,0)</f>
        <v>0</v>
      </c>
    </row>
    <row r="445" spans="1:39" hidden="1" x14ac:dyDescent="0.3">
      <c r="A445">
        <v>48</v>
      </c>
      <c r="B445" t="s">
        <v>44</v>
      </c>
      <c r="C445" s="22">
        <f>VLOOKUP(Table1[[#This Row],[Subject]],'Subject Profile'!$A$2:$E$8,4,FALSE)</f>
        <v>1</v>
      </c>
      <c r="D445" s="22">
        <f>VLOOKUP(Table1[[#This Row],[Subject]],'Subject Profile'!$A$2:$E$8,5,FALSE)</f>
        <v>-2</v>
      </c>
      <c r="E445" t="s">
        <v>110</v>
      </c>
      <c r="F445" t="s">
        <v>91</v>
      </c>
      <c r="G445" t="s">
        <v>5</v>
      </c>
      <c r="H445">
        <f>IF(Table1[[#This Row],[decision]]="accept",1,0)</f>
        <v>0</v>
      </c>
      <c r="I445">
        <v>0</v>
      </c>
      <c r="J445">
        <v>260</v>
      </c>
      <c r="K445">
        <v>1664341130</v>
      </c>
      <c r="L445">
        <v>6</v>
      </c>
      <c r="M445" t="str">
        <f>VLOOKUP($F445,Experiment!$A$2:$U$90,MATCH(Results!M$1,Experiment!$A$1:$U$1,0)+1,FALSE)</f>
        <v>G</v>
      </c>
      <c r="N445">
        <f>IF(Table1[[#This Row],[Impact]]="I",0,1)</f>
        <v>1</v>
      </c>
      <c r="O445" s="2">
        <f>VLOOKUP($F445,Experiment!$A$2:$U$90,MATCH(Results!O$1,Experiment!$A$1:$U$1,0),FALSE)</f>
        <v>-90</v>
      </c>
      <c r="P445" s="3">
        <f>VLOOKUP($F445,Experiment!$A$2:$U$90,MATCH(Results!P$1,Experiment!$A$1:$U$1,0),FALSE)</f>
        <v>0.5</v>
      </c>
      <c r="Q445" s="2">
        <f>VLOOKUP($F445,Experiment!$A$2:$U$90,MATCH(Results!Q$1,Experiment!$A$1:$U$1,0),FALSE)</f>
        <v>100</v>
      </c>
      <c r="R445" s="3">
        <f>VLOOKUP($F445,Experiment!$A$2:$U$90,MATCH(Results!R$1,Experiment!$A$1:$U$1,0),FALSE)</f>
        <v>0.5</v>
      </c>
      <c r="S445" s="2">
        <f>VLOOKUP($F445,Experiment!$A$2:$U$90,MATCH(Results!S$1,Experiment!$A$1:$U$1,0),FALSE)</f>
        <v>5</v>
      </c>
      <c r="T445" s="2">
        <f>VLOOKUP($F445,Experiment!$A$2:$U$90,MATCH(Results!T$1,Experiment!$A$1:$U$1,0),FALSE)</f>
        <v>9025</v>
      </c>
      <c r="U445" s="2">
        <f>VLOOKUP($F445,Experiment!$A$2:$U$90,MATCH(Results!U$1,Experiment!$A$1:$U$1,0),FALSE)</f>
        <v>95</v>
      </c>
      <c r="V445" s="2">
        <f>VLOOKUP($F445,Experiment!$A$2:$U$90,MATCH(Results!V$1,Experiment!$A$1:$U$1,0),FALSE)</f>
        <v>4</v>
      </c>
      <c r="W445" s="3">
        <f>VLOOKUP($F445,Experiment!$A$2:$U$90,MATCH(Results!W$1,Experiment!$A$1:$U$1,0),FALSE)</f>
        <v>0.25</v>
      </c>
      <c r="X445" s="3">
        <f>VLOOKUP($F445,Experiment!$A$2:$U$90,MATCH(Results!X$1,Experiment!$A$1:$U$1,0),FALSE)</f>
        <v>0.75</v>
      </c>
      <c r="Y445" s="2">
        <f>VLOOKUP($F445,Experiment!$A$2:$U$90,MATCH(Results!Y$1,Experiment!$A$1:$U$1,0),FALSE)</f>
        <v>1</v>
      </c>
      <c r="Z445" s="3">
        <f>VLOOKUP($F445,Experiment!$A$2:$U$90,MATCH(Results!Z$1,Experiment!$A$1:$U$1,0),FALSE)</f>
        <v>0.25</v>
      </c>
      <c r="AA445" s="3">
        <f>VLOOKUP($F445,Experiment!$A$2:$U$90,MATCH(Results!AA$1,Experiment!$A$1:$U$1,0),FALSE)</f>
        <v>0.5</v>
      </c>
      <c r="AB445" s="3">
        <f>VLOOKUP($F445,Experiment!$A$2:$U$90,MATCH(Results!AB$1,Experiment!$A$1:$U$1,0),FALSE)</f>
        <v>0.375</v>
      </c>
      <c r="AC445" s="3">
        <f>VLOOKUP($F445,Experiment!$A$2:$U$90,MATCH(Results!AC$1,Experiment!$A$1:$U$1,0),FALSE)</f>
        <v>0.625</v>
      </c>
      <c r="AD445" s="2">
        <f>VLOOKUP($F445,Experiment!$A$2:$U$90,MATCH(Results!AD$1,Experiment!$A$1:$U$1,0),FALSE)</f>
        <v>28.75</v>
      </c>
      <c r="AE445" s="2">
        <f>VLOOKUP($F445,Experiment!$A$2:$U$90,MATCH(Results!AE$1,Experiment!$A$1:$U$1,0),FALSE)</f>
        <v>8460.9375</v>
      </c>
      <c r="AF445" s="2">
        <f>VLOOKUP($F445,Experiment!$A$2:$U$90,MATCH(Results!AF$1,Experiment!$A$1:$U$1,0),FALSE)</f>
        <v>91.983354472426157</v>
      </c>
      <c r="AG445" s="3">
        <f>VLOOKUP($F445,Experiment!$A$2:$W$90,MATCH(Results!AG$1,Experiment!$A$1:$W$1,0),FALSE)</f>
        <v>1</v>
      </c>
      <c r="AH445" s="3">
        <f>VLOOKUP($F445,Experiment!$A$2:$W$90,MATCH(Results!AH$1,Experiment!$A$1:$W$1,0),FALSE)</f>
        <v>0.625</v>
      </c>
      <c r="AI445" s="3">
        <f>VLOOKUP($F445,Experiment!$A$2:$X$90,MATCH(Results!AI$1,Experiment!$A$1:$X$1,0),FALSE)</f>
        <v>0.375</v>
      </c>
      <c r="AJ445" s="2">
        <f>Table1[[#This Row],[Gain]]^Table1[[#This Row],[θ]]</f>
        <v>100</v>
      </c>
      <c r="AK445" s="2">
        <f>-Table1[[#This Row],[λ]]*-Table1[[#This Row],[Loss]]^Table1[[#This Row],[θ]]</f>
        <v>180</v>
      </c>
      <c r="AL445" s="2">
        <f>Table1[[#This Row],[v_n_w_g]]-Table1[[#This Row],[v_n_w_l]]</f>
        <v>-80</v>
      </c>
      <c r="AM445" s="2">
        <f>IF(Table1[[#This Row],[diff_v]]&gt;=1,1,0)</f>
        <v>0</v>
      </c>
    </row>
    <row r="446" spans="1:39" hidden="1" x14ac:dyDescent="0.3">
      <c r="A446">
        <v>49</v>
      </c>
      <c r="B446" t="s">
        <v>44</v>
      </c>
      <c r="C446" s="22">
        <f>VLOOKUP(Table1[[#This Row],[Subject]],'Subject Profile'!$A$2:$E$8,4,FALSE)</f>
        <v>1</v>
      </c>
      <c r="D446" s="22">
        <f>VLOOKUP(Table1[[#This Row],[Subject]],'Subject Profile'!$A$2:$E$8,5,FALSE)</f>
        <v>-2</v>
      </c>
      <c r="E446" t="s">
        <v>110</v>
      </c>
      <c r="F446" t="s">
        <v>87</v>
      </c>
      <c r="G446" t="s">
        <v>5</v>
      </c>
      <c r="H446">
        <f>IF(Table1[[#This Row],[decision]]="accept",1,0)</f>
        <v>0</v>
      </c>
      <c r="I446">
        <v>0</v>
      </c>
      <c r="J446">
        <v>260</v>
      </c>
      <c r="K446">
        <v>1664341138</v>
      </c>
      <c r="L446">
        <v>8</v>
      </c>
      <c r="M446" t="str">
        <f>VLOOKUP($F446,Experiment!$A$2:$U$90,MATCH(Results!M$1,Experiment!$A$1:$U$1,0)+1,FALSE)</f>
        <v>G</v>
      </c>
      <c r="N446">
        <f>IF(Table1[[#This Row],[Impact]]="I",0,1)</f>
        <v>1</v>
      </c>
      <c r="O446" s="2">
        <f>VLOOKUP($F446,Experiment!$A$2:$U$90,MATCH(Results!O$1,Experiment!$A$1:$U$1,0),FALSE)</f>
        <v>-90</v>
      </c>
      <c r="P446" s="3">
        <f>VLOOKUP($F446,Experiment!$A$2:$U$90,MATCH(Results!P$1,Experiment!$A$1:$U$1,0),FALSE)</f>
        <v>0.5</v>
      </c>
      <c r="Q446" s="2">
        <f>VLOOKUP($F446,Experiment!$A$2:$U$90,MATCH(Results!Q$1,Experiment!$A$1:$U$1,0),FALSE)</f>
        <v>90</v>
      </c>
      <c r="R446" s="3">
        <f>VLOOKUP($F446,Experiment!$A$2:$U$90,MATCH(Results!R$1,Experiment!$A$1:$U$1,0),FALSE)</f>
        <v>0.5</v>
      </c>
      <c r="S446" s="2">
        <f>VLOOKUP($F446,Experiment!$A$2:$U$90,MATCH(Results!S$1,Experiment!$A$1:$U$1,0),FALSE)</f>
        <v>0</v>
      </c>
      <c r="T446" s="2">
        <f>VLOOKUP($F446,Experiment!$A$2:$U$90,MATCH(Results!T$1,Experiment!$A$1:$U$1,0),FALSE)</f>
        <v>8100</v>
      </c>
      <c r="U446" s="2">
        <f>VLOOKUP($F446,Experiment!$A$2:$U$90,MATCH(Results!U$1,Experiment!$A$1:$U$1,0),FALSE)</f>
        <v>90</v>
      </c>
      <c r="V446" s="2">
        <f>VLOOKUP($F446,Experiment!$A$2:$U$90,MATCH(Results!V$1,Experiment!$A$1:$U$1,0),FALSE)</f>
        <v>2</v>
      </c>
      <c r="W446" s="3">
        <f>VLOOKUP($F446,Experiment!$A$2:$U$90,MATCH(Results!W$1,Experiment!$A$1:$U$1,0),FALSE)</f>
        <v>0.25</v>
      </c>
      <c r="X446" s="3">
        <f>VLOOKUP($F446,Experiment!$A$2:$U$90,MATCH(Results!X$1,Experiment!$A$1:$U$1,0),FALSE)</f>
        <v>0.75</v>
      </c>
      <c r="Y446" s="2">
        <f>VLOOKUP($F446,Experiment!$A$2:$U$90,MATCH(Results!Y$1,Experiment!$A$1:$U$1,0),FALSE)</f>
        <v>2</v>
      </c>
      <c r="Z446" s="3">
        <f>VLOOKUP($F446,Experiment!$A$2:$U$90,MATCH(Results!Z$1,Experiment!$A$1:$U$1,0),FALSE)</f>
        <v>0.5</v>
      </c>
      <c r="AA446" s="3">
        <f>VLOOKUP($F446,Experiment!$A$2:$U$90,MATCH(Results!AA$1,Experiment!$A$1:$U$1,0),FALSE)</f>
        <v>0.25</v>
      </c>
      <c r="AB446" s="3">
        <f>VLOOKUP($F446,Experiment!$A$2:$U$90,MATCH(Results!AB$1,Experiment!$A$1:$U$1,0),FALSE)</f>
        <v>0.625</v>
      </c>
      <c r="AC446" s="3">
        <f>VLOOKUP($F446,Experiment!$A$2:$U$90,MATCH(Results!AC$1,Experiment!$A$1:$U$1,0),FALSE)</f>
        <v>0.375</v>
      </c>
      <c r="AD446" s="2">
        <f>VLOOKUP($F446,Experiment!$A$2:$U$90,MATCH(Results!AD$1,Experiment!$A$1:$U$1,0),FALSE)</f>
        <v>-22.5</v>
      </c>
      <c r="AE446" s="2">
        <f>VLOOKUP($F446,Experiment!$A$2:$U$90,MATCH(Results!AE$1,Experiment!$A$1:$U$1,0),FALSE)</f>
        <v>7593.75</v>
      </c>
      <c r="AF446" s="2">
        <f>VLOOKUP($F446,Experiment!$A$2:$U$90,MATCH(Results!AF$1,Experiment!$A$1:$U$1,0),FALSE)</f>
        <v>87.142125289666879</v>
      </c>
      <c r="AG446" s="3">
        <f>VLOOKUP($F446,Experiment!$A$2:$W$90,MATCH(Results!AG$1,Experiment!$A$1:$W$1,0),FALSE)</f>
        <v>0.82730419370997643</v>
      </c>
      <c r="AH446" s="3">
        <f>VLOOKUP($F446,Experiment!$A$2:$W$90,MATCH(Results!AH$1,Experiment!$A$1:$W$1,0),FALSE)</f>
        <v>0.38648875795104182</v>
      </c>
      <c r="AI446" s="3">
        <f>VLOOKUP($F446,Experiment!$A$2:$X$90,MATCH(Results!AI$1,Experiment!$A$1:$X$1,0),FALSE)</f>
        <v>0.61351124204895813</v>
      </c>
      <c r="AJ446" s="2">
        <f>Table1[[#This Row],[Gain]]^Table1[[#This Row],[θ]]</f>
        <v>90</v>
      </c>
      <c r="AK446" s="2">
        <f>-Table1[[#This Row],[λ]]*-Table1[[#This Row],[Loss]]^Table1[[#This Row],[θ]]</f>
        <v>180</v>
      </c>
      <c r="AL446" s="2">
        <f>Table1[[#This Row],[v_n_w_g]]-Table1[[#This Row],[v_n_w_l]]</f>
        <v>-90</v>
      </c>
      <c r="AM446" s="2">
        <f>IF(Table1[[#This Row],[diff_v]]&gt;=1,1,0)</f>
        <v>0</v>
      </c>
    </row>
    <row r="447" spans="1:39" hidden="1" x14ac:dyDescent="0.3">
      <c r="A447">
        <v>50</v>
      </c>
      <c r="B447" t="s">
        <v>44</v>
      </c>
      <c r="C447" s="22">
        <f>VLOOKUP(Table1[[#This Row],[Subject]],'Subject Profile'!$A$2:$E$8,4,FALSE)</f>
        <v>1</v>
      </c>
      <c r="D447" s="22">
        <f>VLOOKUP(Table1[[#This Row],[Subject]],'Subject Profile'!$A$2:$E$8,5,FALSE)</f>
        <v>-2</v>
      </c>
      <c r="E447" t="s">
        <v>110</v>
      </c>
      <c r="F447" t="s">
        <v>52</v>
      </c>
      <c r="G447" t="s">
        <v>5</v>
      </c>
      <c r="H447">
        <f>IF(Table1[[#This Row],[decision]]="accept",1,0)</f>
        <v>0</v>
      </c>
      <c r="I447">
        <v>0</v>
      </c>
      <c r="J447">
        <v>260</v>
      </c>
      <c r="K447">
        <v>1664341142</v>
      </c>
      <c r="L447">
        <v>4</v>
      </c>
      <c r="M447" t="str">
        <f>VLOOKUP($F447,Experiment!$A$2:$U$90,MATCH(Results!M$1,Experiment!$A$1:$U$1,0)+1,FALSE)</f>
        <v>I</v>
      </c>
      <c r="N447">
        <f>IF(Table1[[#This Row],[Impact]]="I",0,1)</f>
        <v>0</v>
      </c>
      <c r="O447" s="2">
        <f>VLOOKUP($F447,Experiment!$A$2:$U$90,MATCH(Results!O$1,Experiment!$A$1:$U$1,0),FALSE)</f>
        <v>-10</v>
      </c>
      <c r="P447" s="3">
        <f>VLOOKUP($F447,Experiment!$A$2:$U$90,MATCH(Results!P$1,Experiment!$A$1:$U$1,0),FALSE)</f>
        <v>0.5</v>
      </c>
      <c r="Q447" s="2">
        <f>VLOOKUP($F447,Experiment!$A$2:$U$90,MATCH(Results!Q$1,Experiment!$A$1:$U$1,0),FALSE)</f>
        <v>10</v>
      </c>
      <c r="R447" s="3">
        <f>VLOOKUP($F447,Experiment!$A$2:$U$90,MATCH(Results!R$1,Experiment!$A$1:$U$1,0),FALSE)</f>
        <v>0.5</v>
      </c>
      <c r="S447" s="2">
        <f>VLOOKUP($F447,Experiment!$A$2:$U$90,MATCH(Results!S$1,Experiment!$A$1:$U$1,0),FALSE)</f>
        <v>0</v>
      </c>
      <c r="T447" s="2">
        <f>VLOOKUP($F447,Experiment!$A$2:$U$90,MATCH(Results!T$1,Experiment!$A$1:$U$1,0),FALSE)</f>
        <v>100</v>
      </c>
      <c r="U447" s="2">
        <f>VLOOKUP($F447,Experiment!$A$2:$U$90,MATCH(Results!U$1,Experiment!$A$1:$U$1,0),FALSE)</f>
        <v>10</v>
      </c>
      <c r="V447" s="2">
        <f>VLOOKUP($F447,Experiment!$A$2:$U$90,MATCH(Results!V$1,Experiment!$A$1:$U$1,0),FALSE)</f>
        <v>4</v>
      </c>
      <c r="W447" s="3">
        <f>VLOOKUP($F447,Experiment!$A$2:$U$90,MATCH(Results!W$1,Experiment!$A$1:$U$1,0),FALSE)</f>
        <v>0.25</v>
      </c>
      <c r="X447" s="3">
        <f>VLOOKUP($F447,Experiment!$A$2:$U$90,MATCH(Results!X$1,Experiment!$A$1:$U$1,0),FALSE)</f>
        <v>0.75</v>
      </c>
      <c r="Y447" s="2">
        <f>VLOOKUP($F447,Experiment!$A$2:$U$90,MATCH(Results!Y$1,Experiment!$A$1:$U$1,0),FALSE)</f>
        <v>1</v>
      </c>
      <c r="Z447" s="3">
        <f>VLOOKUP($F447,Experiment!$A$2:$U$90,MATCH(Results!Z$1,Experiment!$A$1:$U$1,0),FALSE)</f>
        <v>0.25</v>
      </c>
      <c r="AA447" s="3">
        <f>VLOOKUP($F447,Experiment!$A$2:$U$90,MATCH(Results!AA$1,Experiment!$A$1:$U$1,0),FALSE)</f>
        <v>0.5</v>
      </c>
      <c r="AB447" s="3">
        <f>VLOOKUP($F447,Experiment!$A$2:$U$90,MATCH(Results!AB$1,Experiment!$A$1:$U$1,0),FALSE)</f>
        <v>0.375</v>
      </c>
      <c r="AC447" s="3">
        <f>VLOOKUP($F447,Experiment!$A$2:$U$90,MATCH(Results!AC$1,Experiment!$A$1:$U$1,0),FALSE)</f>
        <v>0.625</v>
      </c>
      <c r="AD447" s="2">
        <f>VLOOKUP($F447,Experiment!$A$2:$U$90,MATCH(Results!AD$1,Experiment!$A$1:$U$1,0),FALSE)</f>
        <v>2.5</v>
      </c>
      <c r="AE447" s="2">
        <f>VLOOKUP($F447,Experiment!$A$2:$U$90,MATCH(Results!AE$1,Experiment!$A$1:$U$1,0),FALSE)</f>
        <v>93.75</v>
      </c>
      <c r="AF447" s="2">
        <f>VLOOKUP($F447,Experiment!$A$2:$U$90,MATCH(Results!AF$1,Experiment!$A$1:$U$1,0),FALSE)</f>
        <v>9.6824583655185421</v>
      </c>
      <c r="AG447" s="3">
        <f>VLOOKUP($F447,Experiment!$A$2:$W$90,MATCH(Results!AG$1,Experiment!$A$1:$W$1,0),FALSE)</f>
        <v>1</v>
      </c>
      <c r="AH447" s="3">
        <f>VLOOKUP($F447,Experiment!$A$2:$W$90,MATCH(Results!AH$1,Experiment!$A$1:$W$1,0),FALSE)</f>
        <v>0.625</v>
      </c>
      <c r="AI447" s="3">
        <f>VLOOKUP($F447,Experiment!$A$2:$X$90,MATCH(Results!AI$1,Experiment!$A$1:$X$1,0),FALSE)</f>
        <v>0.375</v>
      </c>
      <c r="AJ447" s="2">
        <f>Table1[[#This Row],[Gain]]^Table1[[#This Row],[θ]]</f>
        <v>10</v>
      </c>
      <c r="AK447" s="2">
        <f>-Table1[[#This Row],[λ]]*-Table1[[#This Row],[Loss]]^Table1[[#This Row],[θ]]</f>
        <v>20</v>
      </c>
      <c r="AL447" s="2">
        <f>Table1[[#This Row],[v_n_w_g]]-Table1[[#This Row],[v_n_w_l]]</f>
        <v>-10</v>
      </c>
      <c r="AM447" s="2">
        <f>IF(Table1[[#This Row],[diff_v]]&gt;=1,1,0)</f>
        <v>0</v>
      </c>
    </row>
    <row r="448" spans="1:39" hidden="1" x14ac:dyDescent="0.3">
      <c r="A448">
        <v>51</v>
      </c>
      <c r="B448" t="s">
        <v>44</v>
      </c>
      <c r="C448" s="22">
        <f>VLOOKUP(Table1[[#This Row],[Subject]],'Subject Profile'!$A$2:$E$8,4,FALSE)</f>
        <v>1</v>
      </c>
      <c r="D448" s="22">
        <f>VLOOKUP(Table1[[#This Row],[Subject]],'Subject Profile'!$A$2:$E$8,5,FALSE)</f>
        <v>-2</v>
      </c>
      <c r="E448" t="s">
        <v>110</v>
      </c>
      <c r="F448" t="s">
        <v>55</v>
      </c>
      <c r="G448" t="s">
        <v>56</v>
      </c>
      <c r="H448">
        <f>IF(Table1[[#This Row],[decision]]="accept",1,0)</f>
        <v>0</v>
      </c>
      <c r="I448">
        <v>0</v>
      </c>
      <c r="J448">
        <v>260</v>
      </c>
      <c r="K448">
        <v>1664341148</v>
      </c>
      <c r="L448">
        <v>6</v>
      </c>
      <c r="M448" t="str">
        <f>VLOOKUP($F448,Experiment!$A$2:$U$90,MATCH(Results!M$1,Experiment!$A$1:$U$1,0)+1,FALSE)</f>
        <v>R</v>
      </c>
      <c r="N448">
        <f>IF(Table1[[#This Row],[Impact]]="I",0,1)</f>
        <v>1</v>
      </c>
      <c r="O448" s="2">
        <f>VLOOKUP($F448,Experiment!$A$2:$U$90,MATCH(Results!O$1,Experiment!$A$1:$U$1,0),FALSE)</f>
        <v>0</v>
      </c>
      <c r="P448" s="3">
        <f>VLOOKUP($F448,Experiment!$A$2:$U$90,MATCH(Results!P$1,Experiment!$A$1:$U$1,0),FALSE)</f>
        <v>0</v>
      </c>
      <c r="Q448" s="2">
        <f>VLOOKUP($F448,Experiment!$A$2:$U$90,MATCH(Results!Q$1,Experiment!$A$1:$U$1,0),FALSE)</f>
        <v>0</v>
      </c>
      <c r="R448" s="3">
        <f>VLOOKUP($F448,Experiment!$A$2:$U$90,MATCH(Results!R$1,Experiment!$A$1:$U$1,0),FALSE)</f>
        <v>0</v>
      </c>
      <c r="S448" s="2">
        <f>VLOOKUP($F448,Experiment!$A$2:$U$90,MATCH(Results!S$1,Experiment!$A$1:$U$1,0),FALSE)</f>
        <v>0</v>
      </c>
      <c r="T448" s="2">
        <f>VLOOKUP($F448,Experiment!$A$2:$U$90,MATCH(Results!T$1,Experiment!$A$1:$U$1,0),FALSE)</f>
        <v>0</v>
      </c>
      <c r="U448" s="2">
        <f>VLOOKUP($F448,Experiment!$A$2:$U$90,MATCH(Results!U$1,Experiment!$A$1:$U$1,0),FALSE)</f>
        <v>0</v>
      </c>
      <c r="V448" s="2">
        <f>VLOOKUP($F448,Experiment!$A$2:$U$90,MATCH(Results!V$1,Experiment!$A$1:$U$1,0),FALSE)</f>
        <v>0</v>
      </c>
      <c r="W448" s="3">
        <f>VLOOKUP($F448,Experiment!$A$2:$U$90,MATCH(Results!W$1,Experiment!$A$1:$U$1,0),FALSE)</f>
        <v>0</v>
      </c>
      <c r="X448" s="3">
        <f>VLOOKUP($F448,Experiment!$A$2:$U$90,MATCH(Results!X$1,Experiment!$A$1:$U$1,0),FALSE)</f>
        <v>0</v>
      </c>
      <c r="Y448" s="2">
        <f>VLOOKUP($F448,Experiment!$A$2:$U$90,MATCH(Results!Y$1,Experiment!$A$1:$U$1,0),FALSE)</f>
        <v>0</v>
      </c>
      <c r="Z448" s="3">
        <f>VLOOKUP($F448,Experiment!$A$2:$U$90,MATCH(Results!Z$1,Experiment!$A$1:$U$1,0),FALSE)</f>
        <v>0</v>
      </c>
      <c r="AA448" s="3">
        <f>VLOOKUP($F448,Experiment!$A$2:$U$90,MATCH(Results!AA$1,Experiment!$A$1:$U$1,0),FALSE)</f>
        <v>0</v>
      </c>
      <c r="AB448" s="3">
        <f>VLOOKUP($F448,Experiment!$A$2:$U$90,MATCH(Results!AB$1,Experiment!$A$1:$U$1,0),FALSE)</f>
        <v>0</v>
      </c>
      <c r="AC448" s="3">
        <f>VLOOKUP($F448,Experiment!$A$2:$U$90,MATCH(Results!AC$1,Experiment!$A$1:$U$1,0),FALSE)</f>
        <v>0</v>
      </c>
      <c r="AD448" s="2">
        <f>VLOOKUP($F448,Experiment!$A$2:$U$90,MATCH(Results!AD$1,Experiment!$A$1:$U$1,0),FALSE)</f>
        <v>0</v>
      </c>
      <c r="AE448" s="2">
        <f>VLOOKUP($F448,Experiment!$A$2:$U$90,MATCH(Results!AE$1,Experiment!$A$1:$U$1,0),FALSE)</f>
        <v>0</v>
      </c>
      <c r="AF448" s="2">
        <f>VLOOKUP($F448,Experiment!$A$2:$U$90,MATCH(Results!AF$1,Experiment!$A$1:$U$1,0),FALSE)</f>
        <v>0</v>
      </c>
      <c r="AG448" s="2"/>
      <c r="AH448" s="3">
        <f>VLOOKUP($F448,Experiment!$A$2:$W$90,MATCH(Results!AH$1,Experiment!$A$1:$W$1,0),FALSE)</f>
        <v>0</v>
      </c>
      <c r="AI448" s="2">
        <f>VLOOKUP($F448,Experiment!$A$2:$X$90,MATCH(Results!AI$1,Experiment!$A$1:$X$1,0),FALSE)</f>
        <v>0</v>
      </c>
      <c r="AJ448" s="2">
        <f>Table1[[#This Row],[Gain]]^Table1[[#This Row],[θ]]</f>
        <v>0</v>
      </c>
      <c r="AK448" s="2">
        <f>-Table1[[#This Row],[λ]]*-Table1[[#This Row],[Loss]]^Table1[[#This Row],[θ]]</f>
        <v>0</v>
      </c>
      <c r="AL448" s="2">
        <f>Table1[[#This Row],[v_n_w_g]]-Table1[[#This Row],[v_n_w_l]]</f>
        <v>0</v>
      </c>
      <c r="AM448" s="2">
        <f>IF(Table1[[#This Row],[diff_v]]&gt;=1,1,0)</f>
        <v>0</v>
      </c>
    </row>
    <row r="449" spans="1:39" hidden="1" x14ac:dyDescent="0.3">
      <c r="A449">
        <v>52</v>
      </c>
      <c r="B449" t="s">
        <v>44</v>
      </c>
      <c r="C449" s="22">
        <f>VLOOKUP(Table1[[#This Row],[Subject]],'Subject Profile'!$A$2:$E$8,4,FALSE)</f>
        <v>1</v>
      </c>
      <c r="D449" s="22">
        <f>VLOOKUP(Table1[[#This Row],[Subject]],'Subject Profile'!$A$2:$E$8,5,FALSE)</f>
        <v>-2</v>
      </c>
      <c r="E449" t="s">
        <v>110</v>
      </c>
      <c r="F449" t="s">
        <v>71</v>
      </c>
      <c r="G449" t="s">
        <v>5</v>
      </c>
      <c r="H449">
        <f>IF(Table1[[#This Row],[decision]]="accept",1,0)</f>
        <v>0</v>
      </c>
      <c r="I449">
        <v>0</v>
      </c>
      <c r="J449">
        <v>260</v>
      </c>
      <c r="K449">
        <v>1664341154</v>
      </c>
      <c r="L449">
        <v>6</v>
      </c>
      <c r="M449" t="str">
        <f>VLOOKUP($F449,Experiment!$A$2:$U$90,MATCH(Results!M$1,Experiment!$A$1:$U$1,0)+1,FALSE)</f>
        <v>I</v>
      </c>
      <c r="N449">
        <f>IF(Table1[[#This Row],[Impact]]="I",0,1)</f>
        <v>0</v>
      </c>
      <c r="O449" s="2">
        <f>VLOOKUP($F449,Experiment!$A$2:$U$90,MATCH(Results!O$1,Experiment!$A$1:$U$1,0),FALSE)</f>
        <v>-10</v>
      </c>
      <c r="P449" s="3">
        <f>VLOOKUP($F449,Experiment!$A$2:$U$90,MATCH(Results!P$1,Experiment!$A$1:$U$1,0),FALSE)</f>
        <v>0.5</v>
      </c>
      <c r="Q449" s="2">
        <f>VLOOKUP($F449,Experiment!$A$2:$U$90,MATCH(Results!Q$1,Experiment!$A$1:$U$1,0),FALSE)</f>
        <v>30</v>
      </c>
      <c r="R449" s="3">
        <f>VLOOKUP($F449,Experiment!$A$2:$U$90,MATCH(Results!R$1,Experiment!$A$1:$U$1,0),FALSE)</f>
        <v>0.5</v>
      </c>
      <c r="S449" s="2">
        <f>VLOOKUP($F449,Experiment!$A$2:$U$90,MATCH(Results!S$1,Experiment!$A$1:$U$1,0),FALSE)</f>
        <v>10</v>
      </c>
      <c r="T449" s="2">
        <f>VLOOKUP($F449,Experiment!$A$2:$U$90,MATCH(Results!T$1,Experiment!$A$1:$U$1,0),FALSE)</f>
        <v>400</v>
      </c>
      <c r="U449" s="2">
        <f>VLOOKUP($F449,Experiment!$A$2:$U$90,MATCH(Results!U$1,Experiment!$A$1:$U$1,0),FALSE)</f>
        <v>20</v>
      </c>
      <c r="V449" s="2">
        <f>VLOOKUP($F449,Experiment!$A$2:$U$90,MATCH(Results!V$1,Experiment!$A$1:$U$1,0),FALSE)</f>
        <v>2</v>
      </c>
      <c r="W449" s="3">
        <f>VLOOKUP($F449,Experiment!$A$2:$U$90,MATCH(Results!W$1,Experiment!$A$1:$U$1,0),FALSE)</f>
        <v>0.25</v>
      </c>
      <c r="X449" s="3">
        <f>VLOOKUP($F449,Experiment!$A$2:$U$90,MATCH(Results!X$1,Experiment!$A$1:$U$1,0),FALSE)</f>
        <v>0.75</v>
      </c>
      <c r="Y449" s="2">
        <f>VLOOKUP($F449,Experiment!$A$2:$U$90,MATCH(Results!Y$1,Experiment!$A$1:$U$1,0),FALSE)</f>
        <v>2</v>
      </c>
      <c r="Z449" s="3">
        <f>VLOOKUP($F449,Experiment!$A$2:$U$90,MATCH(Results!Z$1,Experiment!$A$1:$U$1,0),FALSE)</f>
        <v>0.5</v>
      </c>
      <c r="AA449" s="3">
        <f>VLOOKUP($F449,Experiment!$A$2:$U$90,MATCH(Results!AA$1,Experiment!$A$1:$U$1,0),FALSE)</f>
        <v>0.25</v>
      </c>
      <c r="AB449" s="3">
        <f>VLOOKUP($F449,Experiment!$A$2:$U$90,MATCH(Results!AB$1,Experiment!$A$1:$U$1,0),FALSE)</f>
        <v>0.625</v>
      </c>
      <c r="AC449" s="3">
        <f>VLOOKUP($F449,Experiment!$A$2:$U$90,MATCH(Results!AC$1,Experiment!$A$1:$U$1,0),FALSE)</f>
        <v>0.375</v>
      </c>
      <c r="AD449" s="2">
        <f>VLOOKUP($F449,Experiment!$A$2:$U$90,MATCH(Results!AD$1,Experiment!$A$1:$U$1,0),FALSE)</f>
        <v>5</v>
      </c>
      <c r="AE449" s="2">
        <f>VLOOKUP($F449,Experiment!$A$2:$U$90,MATCH(Results!AE$1,Experiment!$A$1:$U$1,0),FALSE)</f>
        <v>375</v>
      </c>
      <c r="AF449" s="2">
        <f>VLOOKUP($F449,Experiment!$A$2:$U$90,MATCH(Results!AF$1,Experiment!$A$1:$U$1,0),FALSE)</f>
        <v>19.364916731037084</v>
      </c>
      <c r="AG449" s="3">
        <f>VLOOKUP($F449,Experiment!$A$2:$W$90,MATCH(Results!AG$1,Experiment!$A$1:$W$1,0),FALSE)</f>
        <v>0.82730419370997643</v>
      </c>
      <c r="AH449" s="3">
        <f>VLOOKUP($F449,Experiment!$A$2:$W$90,MATCH(Results!AH$1,Experiment!$A$1:$W$1,0),FALSE)</f>
        <v>0.38648875795104182</v>
      </c>
      <c r="AI449" s="3">
        <f>VLOOKUP($F449,Experiment!$A$2:$X$90,MATCH(Results!AI$1,Experiment!$A$1:$X$1,0),FALSE)</f>
        <v>0.61351124204895813</v>
      </c>
      <c r="AJ449" s="2">
        <f>Table1[[#This Row],[Gain]]^Table1[[#This Row],[θ]]</f>
        <v>30</v>
      </c>
      <c r="AK449" s="2">
        <f>-Table1[[#This Row],[λ]]*-Table1[[#This Row],[Loss]]^Table1[[#This Row],[θ]]</f>
        <v>20</v>
      </c>
      <c r="AL449" s="2">
        <f>Table1[[#This Row],[v_n_w_g]]-Table1[[#This Row],[v_n_w_l]]</f>
        <v>10</v>
      </c>
      <c r="AM449" s="2">
        <f>IF(Table1[[#This Row],[diff_v]]&gt;=1,1,0)</f>
        <v>1</v>
      </c>
    </row>
    <row r="450" spans="1:39" hidden="1" x14ac:dyDescent="0.3">
      <c r="A450">
        <v>53</v>
      </c>
      <c r="B450" t="s">
        <v>44</v>
      </c>
      <c r="C450" s="22">
        <f>VLOOKUP(Table1[[#This Row],[Subject]],'Subject Profile'!$A$2:$E$8,4,FALSE)</f>
        <v>1</v>
      </c>
      <c r="D450" s="22">
        <f>VLOOKUP(Table1[[#This Row],[Subject]],'Subject Profile'!$A$2:$E$8,5,FALSE)</f>
        <v>-2</v>
      </c>
      <c r="E450" t="s">
        <v>110</v>
      </c>
      <c r="F450" t="s">
        <v>105</v>
      </c>
      <c r="G450" t="s">
        <v>5</v>
      </c>
      <c r="H450">
        <f>IF(Table1[[#This Row],[decision]]="accept",1,0)</f>
        <v>0</v>
      </c>
      <c r="I450">
        <v>0</v>
      </c>
      <c r="J450">
        <v>260</v>
      </c>
      <c r="K450">
        <v>1664341158</v>
      </c>
      <c r="L450">
        <v>4</v>
      </c>
      <c r="M450" t="str">
        <f>VLOOKUP($F450,Experiment!$A$2:$U$90,MATCH(Results!M$1,Experiment!$A$1:$U$1,0)+1,FALSE)</f>
        <v>G</v>
      </c>
      <c r="N450">
        <f>IF(Table1[[#This Row],[Impact]]="I",0,1)</f>
        <v>1</v>
      </c>
      <c r="O450" s="2">
        <f>VLOOKUP($F450,Experiment!$A$2:$U$90,MATCH(Results!O$1,Experiment!$A$1:$U$1,0),FALSE)</f>
        <v>-50</v>
      </c>
      <c r="P450" s="3">
        <f>VLOOKUP($F450,Experiment!$A$2:$U$90,MATCH(Results!P$1,Experiment!$A$1:$U$1,0),FALSE)</f>
        <v>0.5</v>
      </c>
      <c r="Q450" s="2">
        <f>VLOOKUP($F450,Experiment!$A$2:$U$90,MATCH(Results!Q$1,Experiment!$A$1:$U$1,0),FALSE)</f>
        <v>40</v>
      </c>
      <c r="R450" s="3">
        <f>VLOOKUP($F450,Experiment!$A$2:$U$90,MATCH(Results!R$1,Experiment!$A$1:$U$1,0),FALSE)</f>
        <v>0.5</v>
      </c>
      <c r="S450" s="2">
        <f>VLOOKUP($F450,Experiment!$A$2:$U$90,MATCH(Results!S$1,Experiment!$A$1:$U$1,0),FALSE)</f>
        <v>-5</v>
      </c>
      <c r="T450" s="2">
        <f>VLOOKUP($F450,Experiment!$A$2:$U$90,MATCH(Results!T$1,Experiment!$A$1:$U$1,0),FALSE)</f>
        <v>2025</v>
      </c>
      <c r="U450" s="2">
        <f>VLOOKUP($F450,Experiment!$A$2:$U$90,MATCH(Results!U$1,Experiment!$A$1:$U$1,0),FALSE)</f>
        <v>45</v>
      </c>
      <c r="V450" s="2">
        <f>VLOOKUP($F450,Experiment!$A$2:$U$90,MATCH(Results!V$1,Experiment!$A$1:$U$1,0),FALSE)</f>
        <v>4</v>
      </c>
      <c r="W450" s="3">
        <f>VLOOKUP($F450,Experiment!$A$2:$U$90,MATCH(Results!W$1,Experiment!$A$1:$U$1,0),FALSE)</f>
        <v>0.25</v>
      </c>
      <c r="X450" s="3">
        <f>VLOOKUP($F450,Experiment!$A$2:$U$90,MATCH(Results!X$1,Experiment!$A$1:$U$1,0),FALSE)</f>
        <v>0.75</v>
      </c>
      <c r="Y450" s="2">
        <f>VLOOKUP($F450,Experiment!$A$2:$U$90,MATCH(Results!Y$1,Experiment!$A$1:$U$1,0),FALSE)</f>
        <v>1</v>
      </c>
      <c r="Z450" s="3">
        <f>VLOOKUP($F450,Experiment!$A$2:$U$90,MATCH(Results!Z$1,Experiment!$A$1:$U$1,0),FALSE)</f>
        <v>0.25</v>
      </c>
      <c r="AA450" s="3">
        <f>VLOOKUP($F450,Experiment!$A$2:$U$90,MATCH(Results!AA$1,Experiment!$A$1:$U$1,0),FALSE)</f>
        <v>0.5</v>
      </c>
      <c r="AB450" s="3">
        <f>VLOOKUP($F450,Experiment!$A$2:$U$90,MATCH(Results!AB$1,Experiment!$A$1:$U$1,0),FALSE)</f>
        <v>0.375</v>
      </c>
      <c r="AC450" s="3">
        <f>VLOOKUP($F450,Experiment!$A$2:$U$90,MATCH(Results!AC$1,Experiment!$A$1:$U$1,0),FALSE)</f>
        <v>0.625</v>
      </c>
      <c r="AD450" s="2">
        <f>VLOOKUP($F450,Experiment!$A$2:$U$90,MATCH(Results!AD$1,Experiment!$A$1:$U$1,0),FALSE)</f>
        <v>6.25</v>
      </c>
      <c r="AE450" s="2">
        <f>VLOOKUP($F450,Experiment!$A$2:$U$90,MATCH(Results!AE$1,Experiment!$A$1:$U$1,0),FALSE)</f>
        <v>1898.4375</v>
      </c>
      <c r="AF450" s="2">
        <f>VLOOKUP($F450,Experiment!$A$2:$U$90,MATCH(Results!AF$1,Experiment!$A$1:$U$1,0),FALSE)</f>
        <v>43.571062644833439</v>
      </c>
      <c r="AG450" s="3">
        <f>VLOOKUP($F450,Experiment!$A$2:$W$90,MATCH(Results!AG$1,Experiment!$A$1:$W$1,0),FALSE)</f>
        <v>1</v>
      </c>
      <c r="AH450" s="3">
        <f>VLOOKUP($F450,Experiment!$A$2:$W$90,MATCH(Results!AH$1,Experiment!$A$1:$W$1,0),FALSE)</f>
        <v>0.625</v>
      </c>
      <c r="AI450" s="3">
        <f>VLOOKUP($F450,Experiment!$A$2:$X$90,MATCH(Results!AI$1,Experiment!$A$1:$X$1,0),FALSE)</f>
        <v>0.375</v>
      </c>
      <c r="AJ450" s="2">
        <f>Table1[[#This Row],[Gain]]^Table1[[#This Row],[θ]]</f>
        <v>40</v>
      </c>
      <c r="AK450" s="2">
        <f>-Table1[[#This Row],[λ]]*-Table1[[#This Row],[Loss]]^Table1[[#This Row],[θ]]</f>
        <v>100</v>
      </c>
      <c r="AL450" s="2">
        <f>Table1[[#This Row],[v_n_w_g]]-Table1[[#This Row],[v_n_w_l]]</f>
        <v>-60</v>
      </c>
      <c r="AM450" s="2">
        <f>IF(Table1[[#This Row],[diff_v]]&gt;=1,1,0)</f>
        <v>0</v>
      </c>
    </row>
    <row r="451" spans="1:39" hidden="1" x14ac:dyDescent="0.3">
      <c r="A451">
        <v>54</v>
      </c>
      <c r="B451" t="s">
        <v>44</v>
      </c>
      <c r="C451" s="22">
        <f>VLOOKUP(Table1[[#This Row],[Subject]],'Subject Profile'!$A$2:$E$8,4,FALSE)</f>
        <v>1</v>
      </c>
      <c r="D451" s="22">
        <f>VLOOKUP(Table1[[#This Row],[Subject]],'Subject Profile'!$A$2:$E$8,5,FALSE)</f>
        <v>-2</v>
      </c>
      <c r="E451" t="s">
        <v>110</v>
      </c>
      <c r="F451" t="s">
        <v>76</v>
      </c>
      <c r="G451" t="s">
        <v>7</v>
      </c>
      <c r="H451">
        <f>IF(Table1[[#This Row],[decision]]="accept",1,0)</f>
        <v>1</v>
      </c>
      <c r="I451">
        <v>180</v>
      </c>
      <c r="J451">
        <v>440</v>
      </c>
      <c r="K451">
        <v>1664341170</v>
      </c>
      <c r="L451">
        <v>12</v>
      </c>
      <c r="M451" t="str">
        <f>VLOOKUP($F451,Experiment!$A$2:$U$90,MATCH(Results!M$1,Experiment!$A$1:$U$1,0)+1,FALSE)</f>
        <v>G</v>
      </c>
      <c r="N451">
        <f>IF(Table1[[#This Row],[Impact]]="I",0,1)</f>
        <v>1</v>
      </c>
      <c r="O451" s="2">
        <f>VLOOKUP($F451,Experiment!$A$2:$U$90,MATCH(Results!O$1,Experiment!$A$1:$U$1,0),FALSE)</f>
        <v>-90</v>
      </c>
      <c r="P451" s="3">
        <f>VLOOKUP($F451,Experiment!$A$2:$U$90,MATCH(Results!P$1,Experiment!$A$1:$U$1,0),FALSE)</f>
        <v>0.5</v>
      </c>
      <c r="Q451" s="2">
        <f>VLOOKUP($F451,Experiment!$A$2:$U$90,MATCH(Results!Q$1,Experiment!$A$1:$U$1,0),FALSE)</f>
        <v>180</v>
      </c>
      <c r="R451" s="3">
        <f>VLOOKUP($F451,Experiment!$A$2:$U$90,MATCH(Results!R$1,Experiment!$A$1:$U$1,0),FALSE)</f>
        <v>0.5</v>
      </c>
      <c r="S451" s="2">
        <f>VLOOKUP($F451,Experiment!$A$2:$U$90,MATCH(Results!S$1,Experiment!$A$1:$U$1,0),FALSE)</f>
        <v>45</v>
      </c>
      <c r="T451" s="2">
        <f>VLOOKUP($F451,Experiment!$A$2:$U$90,MATCH(Results!T$1,Experiment!$A$1:$U$1,0),FALSE)</f>
        <v>18225</v>
      </c>
      <c r="U451" s="2">
        <f>VLOOKUP($F451,Experiment!$A$2:$U$90,MATCH(Results!U$1,Experiment!$A$1:$U$1,0),FALSE)</f>
        <v>135</v>
      </c>
      <c r="V451" s="2">
        <f>VLOOKUP($F451,Experiment!$A$2:$U$90,MATCH(Results!V$1,Experiment!$A$1:$U$1,0),FALSE)</f>
        <v>2</v>
      </c>
      <c r="W451" s="3">
        <f>VLOOKUP($F451,Experiment!$A$2:$U$90,MATCH(Results!W$1,Experiment!$A$1:$U$1,0),FALSE)</f>
        <v>0.25</v>
      </c>
      <c r="X451" s="3">
        <f>VLOOKUP($F451,Experiment!$A$2:$U$90,MATCH(Results!X$1,Experiment!$A$1:$U$1,0),FALSE)</f>
        <v>0.75</v>
      </c>
      <c r="Y451" s="2">
        <f>VLOOKUP($F451,Experiment!$A$2:$U$90,MATCH(Results!Y$1,Experiment!$A$1:$U$1,0),FALSE)</f>
        <v>2</v>
      </c>
      <c r="Z451" s="3">
        <f>VLOOKUP($F451,Experiment!$A$2:$U$90,MATCH(Results!Z$1,Experiment!$A$1:$U$1,0),FALSE)</f>
        <v>0.5</v>
      </c>
      <c r="AA451" s="3">
        <f>VLOOKUP($F451,Experiment!$A$2:$U$90,MATCH(Results!AA$1,Experiment!$A$1:$U$1,0),FALSE)</f>
        <v>0.25</v>
      </c>
      <c r="AB451" s="3">
        <f>VLOOKUP($F451,Experiment!$A$2:$U$90,MATCH(Results!AB$1,Experiment!$A$1:$U$1,0),FALSE)</f>
        <v>0.625</v>
      </c>
      <c r="AC451" s="3">
        <f>VLOOKUP($F451,Experiment!$A$2:$U$90,MATCH(Results!AC$1,Experiment!$A$1:$U$1,0),FALSE)</f>
        <v>0.375</v>
      </c>
      <c r="AD451" s="2">
        <f>VLOOKUP($F451,Experiment!$A$2:$U$90,MATCH(Results!AD$1,Experiment!$A$1:$U$1,0),FALSE)</f>
        <v>11.25</v>
      </c>
      <c r="AE451" s="2">
        <f>VLOOKUP($F451,Experiment!$A$2:$U$90,MATCH(Results!AE$1,Experiment!$A$1:$U$1,0),FALSE)</f>
        <v>17085.9375</v>
      </c>
      <c r="AF451" s="2">
        <f>VLOOKUP($F451,Experiment!$A$2:$U$90,MATCH(Results!AF$1,Experiment!$A$1:$U$1,0),FALSE)</f>
        <v>130.71318793450033</v>
      </c>
      <c r="AG451" s="3">
        <f>VLOOKUP($F451,Experiment!$A$2:$W$90,MATCH(Results!AG$1,Experiment!$A$1:$W$1,0),FALSE)</f>
        <v>0.82730419370997643</v>
      </c>
      <c r="AH451" s="3">
        <f>VLOOKUP($F451,Experiment!$A$2:$W$90,MATCH(Results!AH$1,Experiment!$A$1:$W$1,0),FALSE)</f>
        <v>0.38648875795104182</v>
      </c>
      <c r="AI451" s="3">
        <f>VLOOKUP($F451,Experiment!$A$2:$X$90,MATCH(Results!AI$1,Experiment!$A$1:$X$1,0),FALSE)</f>
        <v>0.61351124204895813</v>
      </c>
      <c r="AJ451" s="2">
        <f>Table1[[#This Row],[Gain]]^Table1[[#This Row],[θ]]</f>
        <v>180</v>
      </c>
      <c r="AK451" s="2">
        <f>-Table1[[#This Row],[λ]]*-Table1[[#This Row],[Loss]]^Table1[[#This Row],[θ]]</f>
        <v>180</v>
      </c>
      <c r="AL451" s="2">
        <f>Table1[[#This Row],[v_n_w_g]]-Table1[[#This Row],[v_n_w_l]]</f>
        <v>0</v>
      </c>
      <c r="AM451" s="2">
        <f>IF(Table1[[#This Row],[diff_v]]&gt;=1,1,0)</f>
        <v>0</v>
      </c>
    </row>
    <row r="452" spans="1:39" hidden="1" x14ac:dyDescent="0.3">
      <c r="A452">
        <v>55</v>
      </c>
      <c r="B452" t="s">
        <v>44</v>
      </c>
      <c r="C452" s="22">
        <f>VLOOKUP(Table1[[#This Row],[Subject]],'Subject Profile'!$A$2:$E$8,4,FALSE)</f>
        <v>1</v>
      </c>
      <c r="D452" s="22">
        <f>VLOOKUP(Table1[[#This Row],[Subject]],'Subject Profile'!$A$2:$E$8,5,FALSE)</f>
        <v>-2</v>
      </c>
      <c r="E452" t="s">
        <v>110</v>
      </c>
      <c r="F452" t="s">
        <v>53</v>
      </c>
      <c r="G452" t="s">
        <v>5</v>
      </c>
      <c r="H452">
        <f>IF(Table1[[#This Row],[decision]]="accept",1,0)</f>
        <v>0</v>
      </c>
      <c r="I452">
        <v>0</v>
      </c>
      <c r="J452">
        <v>440</v>
      </c>
      <c r="K452">
        <v>1664341174</v>
      </c>
      <c r="L452">
        <v>4</v>
      </c>
      <c r="M452" t="str">
        <f>VLOOKUP($F452,Experiment!$A$2:$U$90,MATCH(Results!M$1,Experiment!$A$1:$U$1,0)+1,FALSE)</f>
        <v>G</v>
      </c>
      <c r="N452">
        <f>IF(Table1[[#This Row],[Impact]]="I",0,1)</f>
        <v>1</v>
      </c>
      <c r="O452" s="2">
        <f>VLOOKUP($F452,Experiment!$A$2:$U$90,MATCH(Results!O$1,Experiment!$A$1:$U$1,0),FALSE)</f>
        <v>-10</v>
      </c>
      <c r="P452" s="3">
        <f>VLOOKUP($F452,Experiment!$A$2:$U$90,MATCH(Results!P$1,Experiment!$A$1:$U$1,0),FALSE)</f>
        <v>0.5</v>
      </c>
      <c r="Q452" s="2">
        <f>VLOOKUP($F452,Experiment!$A$2:$U$90,MATCH(Results!Q$1,Experiment!$A$1:$U$1,0),FALSE)</f>
        <v>0</v>
      </c>
      <c r="R452" s="3">
        <f>VLOOKUP($F452,Experiment!$A$2:$U$90,MATCH(Results!R$1,Experiment!$A$1:$U$1,0),FALSE)</f>
        <v>0.5</v>
      </c>
      <c r="S452" s="2">
        <f>VLOOKUP($F452,Experiment!$A$2:$U$90,MATCH(Results!S$1,Experiment!$A$1:$U$1,0),FALSE)</f>
        <v>-5</v>
      </c>
      <c r="T452" s="2">
        <f>VLOOKUP($F452,Experiment!$A$2:$U$90,MATCH(Results!T$1,Experiment!$A$1:$U$1,0),FALSE)</f>
        <v>25</v>
      </c>
      <c r="U452" s="2">
        <f>VLOOKUP($F452,Experiment!$A$2:$U$90,MATCH(Results!U$1,Experiment!$A$1:$U$1,0),FALSE)</f>
        <v>5</v>
      </c>
      <c r="V452" s="2">
        <f>VLOOKUP($F452,Experiment!$A$2:$U$90,MATCH(Results!V$1,Experiment!$A$1:$U$1,0),FALSE)</f>
        <v>4</v>
      </c>
      <c r="W452" s="3">
        <f>VLOOKUP($F452,Experiment!$A$2:$U$90,MATCH(Results!W$1,Experiment!$A$1:$U$1,0),FALSE)</f>
        <v>0.25</v>
      </c>
      <c r="X452" s="3">
        <f>VLOOKUP($F452,Experiment!$A$2:$U$90,MATCH(Results!X$1,Experiment!$A$1:$U$1,0),FALSE)</f>
        <v>0.75</v>
      </c>
      <c r="Y452" s="2">
        <f>VLOOKUP($F452,Experiment!$A$2:$U$90,MATCH(Results!Y$1,Experiment!$A$1:$U$1,0),FALSE)</f>
        <v>2</v>
      </c>
      <c r="Z452" s="3">
        <f>VLOOKUP($F452,Experiment!$A$2:$U$90,MATCH(Results!Z$1,Experiment!$A$1:$U$1,0),FALSE)</f>
        <v>0.5</v>
      </c>
      <c r="AA452" s="3">
        <f>VLOOKUP($F452,Experiment!$A$2:$U$90,MATCH(Results!AA$1,Experiment!$A$1:$U$1,0),FALSE)</f>
        <v>0.25</v>
      </c>
      <c r="AB452" s="3">
        <f>VLOOKUP($F452,Experiment!$A$2:$U$90,MATCH(Results!AB$1,Experiment!$A$1:$U$1,0),FALSE)</f>
        <v>0.625</v>
      </c>
      <c r="AC452" s="3">
        <f>VLOOKUP($F452,Experiment!$A$2:$U$90,MATCH(Results!AC$1,Experiment!$A$1:$U$1,0),FALSE)</f>
        <v>0.375</v>
      </c>
      <c r="AD452" s="2">
        <f>VLOOKUP($F452,Experiment!$A$2:$U$90,MATCH(Results!AD$1,Experiment!$A$1:$U$1,0),FALSE)</f>
        <v>-6.25</v>
      </c>
      <c r="AE452" s="2">
        <f>VLOOKUP($F452,Experiment!$A$2:$U$90,MATCH(Results!AE$1,Experiment!$A$1:$U$1,0),FALSE)</f>
        <v>23.4375</v>
      </c>
      <c r="AF452" s="2">
        <f>VLOOKUP($F452,Experiment!$A$2:$U$90,MATCH(Results!AF$1,Experiment!$A$1:$U$1,0),FALSE)</f>
        <v>4.8412291827592711</v>
      </c>
      <c r="AG452" s="3">
        <f>VLOOKUP($F452,Experiment!$A$2:$W$90,MATCH(Results!AG$1,Experiment!$A$1:$W$1,0),FALSE)</f>
        <v>0.82730419370997643</v>
      </c>
      <c r="AH452" s="3">
        <f>VLOOKUP($F452,Experiment!$A$2:$W$90,MATCH(Results!AH$1,Experiment!$A$1:$W$1,0),FALSE)</f>
        <v>0.38648875795104182</v>
      </c>
      <c r="AI452" s="3">
        <f>VLOOKUP($F452,Experiment!$A$2:$X$90,MATCH(Results!AI$1,Experiment!$A$1:$X$1,0),FALSE)</f>
        <v>0.61351124204895813</v>
      </c>
      <c r="AJ452" s="2">
        <f>Table1[[#This Row],[Gain]]^Table1[[#This Row],[θ]]</f>
        <v>0</v>
      </c>
      <c r="AK452" s="2">
        <f>-Table1[[#This Row],[λ]]*-Table1[[#This Row],[Loss]]^Table1[[#This Row],[θ]]</f>
        <v>20</v>
      </c>
      <c r="AL452" s="2">
        <f>Table1[[#This Row],[v_n_w_g]]-Table1[[#This Row],[v_n_w_l]]</f>
        <v>-20</v>
      </c>
      <c r="AM452" s="2">
        <f>IF(Table1[[#This Row],[diff_v]]&gt;=1,1,0)</f>
        <v>0</v>
      </c>
    </row>
    <row r="453" spans="1:39" hidden="1" x14ac:dyDescent="0.3">
      <c r="A453">
        <v>56</v>
      </c>
      <c r="B453" t="s">
        <v>44</v>
      </c>
      <c r="C453" s="22">
        <f>VLOOKUP(Table1[[#This Row],[Subject]],'Subject Profile'!$A$2:$E$8,4,FALSE)</f>
        <v>1</v>
      </c>
      <c r="D453" s="22">
        <f>VLOOKUP(Table1[[#This Row],[Subject]],'Subject Profile'!$A$2:$E$8,5,FALSE)</f>
        <v>-2</v>
      </c>
      <c r="E453" t="s">
        <v>110</v>
      </c>
      <c r="F453" t="s">
        <v>143</v>
      </c>
      <c r="G453" t="s">
        <v>61</v>
      </c>
      <c r="H453">
        <f>IF(Table1[[#This Row],[decision]]="accept",1,0)</f>
        <v>0</v>
      </c>
      <c r="I453">
        <v>0</v>
      </c>
      <c r="J453">
        <v>440</v>
      </c>
      <c r="K453">
        <v>1664341178</v>
      </c>
      <c r="L453">
        <v>4</v>
      </c>
      <c r="M453" t="str">
        <f>VLOOKUP($F453,Experiment!$A$2:$U$90,MATCH(Results!M$1,Experiment!$A$1:$U$1,0)+1,FALSE)</f>
        <v>S</v>
      </c>
      <c r="N453">
        <f>IF(Table1[[#This Row],[Impact]]="I",0,1)</f>
        <v>1</v>
      </c>
      <c r="O453" s="2">
        <f>VLOOKUP($F453,Experiment!$A$2:$U$90,MATCH(Results!O$1,Experiment!$A$1:$U$1,0),FALSE)</f>
        <v>0</v>
      </c>
      <c r="P453" s="3">
        <f>VLOOKUP($F453,Experiment!$A$2:$U$90,MATCH(Results!P$1,Experiment!$A$1:$U$1,0),FALSE)</f>
        <v>0</v>
      </c>
      <c r="Q453" s="2">
        <f>VLOOKUP($F453,Experiment!$A$2:$U$90,MATCH(Results!Q$1,Experiment!$A$1:$U$1,0),FALSE)</f>
        <v>0</v>
      </c>
      <c r="R453" s="3">
        <f>VLOOKUP($F453,Experiment!$A$2:$U$90,MATCH(Results!R$1,Experiment!$A$1:$U$1,0),FALSE)</f>
        <v>0</v>
      </c>
      <c r="S453" s="2">
        <f>VLOOKUP($F453,Experiment!$A$2:$U$90,MATCH(Results!S$1,Experiment!$A$1:$U$1,0),FALSE)</f>
        <v>0</v>
      </c>
      <c r="T453" s="2">
        <f>VLOOKUP($F453,Experiment!$A$2:$U$90,MATCH(Results!T$1,Experiment!$A$1:$U$1,0),FALSE)</f>
        <v>0</v>
      </c>
      <c r="U453" s="2">
        <f>VLOOKUP($F453,Experiment!$A$2:$U$90,MATCH(Results!U$1,Experiment!$A$1:$U$1,0),FALSE)</f>
        <v>0</v>
      </c>
      <c r="V453" s="2">
        <f>VLOOKUP($F453,Experiment!$A$2:$U$90,MATCH(Results!V$1,Experiment!$A$1:$U$1,0),FALSE)</f>
        <v>0</v>
      </c>
      <c r="W453" s="3">
        <f>VLOOKUP($F453,Experiment!$A$2:$U$90,MATCH(Results!W$1,Experiment!$A$1:$U$1,0),FALSE)</f>
        <v>0</v>
      </c>
      <c r="X453" s="3">
        <f>VLOOKUP($F453,Experiment!$A$2:$U$90,MATCH(Results!X$1,Experiment!$A$1:$U$1,0),FALSE)</f>
        <v>0</v>
      </c>
      <c r="Y453" s="2">
        <f>VLOOKUP($F453,Experiment!$A$2:$U$90,MATCH(Results!Y$1,Experiment!$A$1:$U$1,0),FALSE)</f>
        <v>0</v>
      </c>
      <c r="Z453" s="3">
        <f>VLOOKUP($F453,Experiment!$A$2:$U$90,MATCH(Results!Z$1,Experiment!$A$1:$U$1,0),FALSE)</f>
        <v>0</v>
      </c>
      <c r="AA453" s="3">
        <f>VLOOKUP($F453,Experiment!$A$2:$U$90,MATCH(Results!AA$1,Experiment!$A$1:$U$1,0),FALSE)</f>
        <v>0</v>
      </c>
      <c r="AB453" s="3">
        <f>VLOOKUP($F453,Experiment!$A$2:$U$90,MATCH(Results!AB$1,Experiment!$A$1:$U$1,0),FALSE)</f>
        <v>0</v>
      </c>
      <c r="AC453" s="3">
        <f>VLOOKUP($F453,Experiment!$A$2:$U$90,MATCH(Results!AC$1,Experiment!$A$1:$U$1,0),FALSE)</f>
        <v>0</v>
      </c>
      <c r="AD453" s="2">
        <f>VLOOKUP($F453,Experiment!$A$2:$U$90,MATCH(Results!AD$1,Experiment!$A$1:$U$1,0),FALSE)</f>
        <v>0</v>
      </c>
      <c r="AE453" s="2">
        <f>VLOOKUP($F453,Experiment!$A$2:$U$90,MATCH(Results!AE$1,Experiment!$A$1:$U$1,0),FALSE)</f>
        <v>0</v>
      </c>
      <c r="AF453" s="2">
        <f>VLOOKUP($F453,Experiment!$A$2:$U$90,MATCH(Results!AF$1,Experiment!$A$1:$U$1,0),FALSE)</f>
        <v>0</v>
      </c>
      <c r="AG453" s="2"/>
      <c r="AH453" s="3">
        <f>VLOOKUP($F453,Experiment!$A$2:$W$90,MATCH(Results!AH$1,Experiment!$A$1:$W$1,0),FALSE)</f>
        <v>0</v>
      </c>
      <c r="AI453" s="2">
        <f>VLOOKUP($F453,Experiment!$A$2:$X$90,MATCH(Results!AI$1,Experiment!$A$1:$X$1,0),FALSE)</f>
        <v>0</v>
      </c>
      <c r="AJ453" s="2">
        <f>Table1[[#This Row],[Gain]]^Table1[[#This Row],[θ]]</f>
        <v>0</v>
      </c>
      <c r="AK453" s="2">
        <f>-Table1[[#This Row],[λ]]*-Table1[[#This Row],[Loss]]^Table1[[#This Row],[θ]]</f>
        <v>0</v>
      </c>
      <c r="AL453" s="2">
        <f>Table1[[#This Row],[v_n_w_g]]-Table1[[#This Row],[v_n_w_l]]</f>
        <v>0</v>
      </c>
      <c r="AM453" s="2">
        <f>IF(Table1[[#This Row],[diff_v]]&gt;=1,1,0)</f>
        <v>0</v>
      </c>
    </row>
    <row r="454" spans="1:39" hidden="1" x14ac:dyDescent="0.3">
      <c r="A454">
        <v>57</v>
      </c>
      <c r="B454" t="s">
        <v>44</v>
      </c>
      <c r="C454" s="22">
        <f>VLOOKUP(Table1[[#This Row],[Subject]],'Subject Profile'!$A$2:$E$8,4,FALSE)</f>
        <v>1</v>
      </c>
      <c r="D454" s="22">
        <f>VLOOKUP(Table1[[#This Row],[Subject]],'Subject Profile'!$A$2:$E$8,5,FALSE)</f>
        <v>-2</v>
      </c>
      <c r="E454" t="s">
        <v>110</v>
      </c>
      <c r="F454" t="s">
        <v>85</v>
      </c>
      <c r="G454" t="s">
        <v>5</v>
      </c>
      <c r="H454">
        <f>IF(Table1[[#This Row],[decision]]="accept",1,0)</f>
        <v>0</v>
      </c>
      <c r="I454">
        <v>0</v>
      </c>
      <c r="J454">
        <v>440</v>
      </c>
      <c r="K454">
        <v>1664341182</v>
      </c>
      <c r="L454">
        <v>4</v>
      </c>
      <c r="M454" t="str">
        <f>VLOOKUP($F454,Experiment!$A$2:$U$90,MATCH(Results!M$1,Experiment!$A$1:$U$1,0)+1,FALSE)</f>
        <v>I</v>
      </c>
      <c r="N454">
        <f>IF(Table1[[#This Row],[Impact]]="I",0,1)</f>
        <v>0</v>
      </c>
      <c r="O454" s="2">
        <f>VLOOKUP($F454,Experiment!$A$2:$U$90,MATCH(Results!O$1,Experiment!$A$1:$U$1,0),FALSE)</f>
        <v>-90</v>
      </c>
      <c r="P454" s="3">
        <f>VLOOKUP($F454,Experiment!$A$2:$U$90,MATCH(Results!P$1,Experiment!$A$1:$U$1,0),FALSE)</f>
        <v>0.5</v>
      </c>
      <c r="Q454" s="2">
        <f>VLOOKUP($F454,Experiment!$A$2:$U$90,MATCH(Results!Q$1,Experiment!$A$1:$U$1,0),FALSE)</f>
        <v>80</v>
      </c>
      <c r="R454" s="3">
        <f>VLOOKUP($F454,Experiment!$A$2:$U$90,MATCH(Results!R$1,Experiment!$A$1:$U$1,0),FALSE)</f>
        <v>0.5</v>
      </c>
      <c r="S454" s="2">
        <f>VLOOKUP($F454,Experiment!$A$2:$U$90,MATCH(Results!S$1,Experiment!$A$1:$U$1,0),FALSE)</f>
        <v>-5</v>
      </c>
      <c r="T454" s="2">
        <f>VLOOKUP($F454,Experiment!$A$2:$U$90,MATCH(Results!T$1,Experiment!$A$1:$U$1,0),FALSE)</f>
        <v>7225</v>
      </c>
      <c r="U454" s="2">
        <f>VLOOKUP($F454,Experiment!$A$2:$U$90,MATCH(Results!U$1,Experiment!$A$1:$U$1,0),FALSE)</f>
        <v>85</v>
      </c>
      <c r="V454" s="2">
        <f>VLOOKUP($F454,Experiment!$A$2:$U$90,MATCH(Results!V$1,Experiment!$A$1:$U$1,0),FALSE)</f>
        <v>2</v>
      </c>
      <c r="W454" s="3">
        <f>VLOOKUP($F454,Experiment!$A$2:$U$90,MATCH(Results!W$1,Experiment!$A$1:$U$1,0),FALSE)</f>
        <v>0.25</v>
      </c>
      <c r="X454" s="3">
        <f>VLOOKUP($F454,Experiment!$A$2:$U$90,MATCH(Results!X$1,Experiment!$A$1:$U$1,0),FALSE)</f>
        <v>0.75</v>
      </c>
      <c r="Y454" s="2">
        <f>VLOOKUP($F454,Experiment!$A$2:$U$90,MATCH(Results!Y$1,Experiment!$A$1:$U$1,0),FALSE)</f>
        <v>2</v>
      </c>
      <c r="Z454" s="3">
        <f>VLOOKUP($F454,Experiment!$A$2:$U$90,MATCH(Results!Z$1,Experiment!$A$1:$U$1,0),FALSE)</f>
        <v>0.5</v>
      </c>
      <c r="AA454" s="3">
        <f>VLOOKUP($F454,Experiment!$A$2:$U$90,MATCH(Results!AA$1,Experiment!$A$1:$U$1,0),FALSE)</f>
        <v>0.25</v>
      </c>
      <c r="AB454" s="3">
        <f>VLOOKUP($F454,Experiment!$A$2:$U$90,MATCH(Results!AB$1,Experiment!$A$1:$U$1,0),FALSE)</f>
        <v>0.625</v>
      </c>
      <c r="AC454" s="3">
        <f>VLOOKUP($F454,Experiment!$A$2:$U$90,MATCH(Results!AC$1,Experiment!$A$1:$U$1,0),FALSE)</f>
        <v>0.375</v>
      </c>
      <c r="AD454" s="2">
        <f>VLOOKUP($F454,Experiment!$A$2:$U$90,MATCH(Results!AD$1,Experiment!$A$1:$U$1,0),FALSE)</f>
        <v>-26.25</v>
      </c>
      <c r="AE454" s="2">
        <f>VLOOKUP($F454,Experiment!$A$2:$U$90,MATCH(Results!AE$1,Experiment!$A$1:$U$1,0),FALSE)</f>
        <v>6773.4375</v>
      </c>
      <c r="AF454" s="2">
        <f>VLOOKUP($F454,Experiment!$A$2:$U$90,MATCH(Results!AF$1,Experiment!$A$1:$U$1,0),FALSE)</f>
        <v>82.300896106907615</v>
      </c>
      <c r="AG454" s="3">
        <f>VLOOKUP($F454,Experiment!$A$2:$W$90,MATCH(Results!AG$1,Experiment!$A$1:$W$1,0),FALSE)</f>
        <v>0.82730419370997643</v>
      </c>
      <c r="AH454" s="3">
        <f>VLOOKUP($F454,Experiment!$A$2:$W$90,MATCH(Results!AH$1,Experiment!$A$1:$W$1,0),FALSE)</f>
        <v>0.38648875795104182</v>
      </c>
      <c r="AI454" s="3">
        <f>VLOOKUP($F454,Experiment!$A$2:$X$90,MATCH(Results!AI$1,Experiment!$A$1:$X$1,0),FALSE)</f>
        <v>0.61351124204895813</v>
      </c>
      <c r="AJ454" s="2">
        <f>Table1[[#This Row],[Gain]]^Table1[[#This Row],[θ]]</f>
        <v>80</v>
      </c>
      <c r="AK454" s="2">
        <f>-Table1[[#This Row],[λ]]*-Table1[[#This Row],[Loss]]^Table1[[#This Row],[θ]]</f>
        <v>180</v>
      </c>
      <c r="AL454" s="2">
        <f>Table1[[#This Row],[v_n_w_g]]-Table1[[#This Row],[v_n_w_l]]</f>
        <v>-100</v>
      </c>
      <c r="AM454" s="2">
        <f>IF(Table1[[#This Row],[diff_v]]&gt;=1,1,0)</f>
        <v>0</v>
      </c>
    </row>
    <row r="455" spans="1:39" hidden="1" x14ac:dyDescent="0.3">
      <c r="A455">
        <v>58</v>
      </c>
      <c r="B455" t="s">
        <v>44</v>
      </c>
      <c r="C455" s="22">
        <f>VLOOKUP(Table1[[#This Row],[Subject]],'Subject Profile'!$A$2:$E$8,4,FALSE)</f>
        <v>1</v>
      </c>
      <c r="D455" s="22">
        <f>VLOOKUP(Table1[[#This Row],[Subject]],'Subject Profile'!$A$2:$E$8,5,FALSE)</f>
        <v>-2</v>
      </c>
      <c r="E455" t="s">
        <v>110</v>
      </c>
      <c r="F455" t="s">
        <v>55</v>
      </c>
      <c r="G455" t="s">
        <v>56</v>
      </c>
      <c r="H455">
        <f>IF(Table1[[#This Row],[decision]]="accept",1,0)</f>
        <v>0</v>
      </c>
      <c r="I455">
        <v>0</v>
      </c>
      <c r="J455">
        <v>440</v>
      </c>
      <c r="K455">
        <v>1664341189</v>
      </c>
      <c r="L455">
        <v>7</v>
      </c>
      <c r="M455" t="str">
        <f>VLOOKUP($F455,Experiment!$A$2:$U$90,MATCH(Results!M$1,Experiment!$A$1:$U$1,0)+1,FALSE)</f>
        <v>R</v>
      </c>
      <c r="N455">
        <f>IF(Table1[[#This Row],[Impact]]="I",0,1)</f>
        <v>1</v>
      </c>
      <c r="O455" s="2">
        <f>VLOOKUP($F455,Experiment!$A$2:$U$90,MATCH(Results!O$1,Experiment!$A$1:$U$1,0),FALSE)</f>
        <v>0</v>
      </c>
      <c r="P455" s="3">
        <f>VLOOKUP($F455,Experiment!$A$2:$U$90,MATCH(Results!P$1,Experiment!$A$1:$U$1,0),FALSE)</f>
        <v>0</v>
      </c>
      <c r="Q455" s="2">
        <f>VLOOKUP($F455,Experiment!$A$2:$U$90,MATCH(Results!Q$1,Experiment!$A$1:$U$1,0),FALSE)</f>
        <v>0</v>
      </c>
      <c r="R455" s="3">
        <f>VLOOKUP($F455,Experiment!$A$2:$U$90,MATCH(Results!R$1,Experiment!$A$1:$U$1,0),FALSE)</f>
        <v>0</v>
      </c>
      <c r="S455" s="2">
        <f>VLOOKUP($F455,Experiment!$A$2:$U$90,MATCH(Results!S$1,Experiment!$A$1:$U$1,0),FALSE)</f>
        <v>0</v>
      </c>
      <c r="T455" s="2">
        <f>VLOOKUP($F455,Experiment!$A$2:$U$90,MATCH(Results!T$1,Experiment!$A$1:$U$1,0),FALSE)</f>
        <v>0</v>
      </c>
      <c r="U455" s="2">
        <f>VLOOKUP($F455,Experiment!$A$2:$U$90,MATCH(Results!U$1,Experiment!$A$1:$U$1,0),FALSE)</f>
        <v>0</v>
      </c>
      <c r="V455" s="2">
        <f>VLOOKUP($F455,Experiment!$A$2:$U$90,MATCH(Results!V$1,Experiment!$A$1:$U$1,0),FALSE)</f>
        <v>0</v>
      </c>
      <c r="W455" s="3">
        <f>VLOOKUP($F455,Experiment!$A$2:$U$90,MATCH(Results!W$1,Experiment!$A$1:$U$1,0),FALSE)</f>
        <v>0</v>
      </c>
      <c r="X455" s="3">
        <f>VLOOKUP($F455,Experiment!$A$2:$U$90,MATCH(Results!X$1,Experiment!$A$1:$U$1,0),FALSE)</f>
        <v>0</v>
      </c>
      <c r="Y455" s="2">
        <f>VLOOKUP($F455,Experiment!$A$2:$U$90,MATCH(Results!Y$1,Experiment!$A$1:$U$1,0),FALSE)</f>
        <v>0</v>
      </c>
      <c r="Z455" s="3">
        <f>VLOOKUP($F455,Experiment!$A$2:$U$90,MATCH(Results!Z$1,Experiment!$A$1:$U$1,0),FALSE)</f>
        <v>0</v>
      </c>
      <c r="AA455" s="3">
        <f>VLOOKUP($F455,Experiment!$A$2:$U$90,MATCH(Results!AA$1,Experiment!$A$1:$U$1,0),FALSE)</f>
        <v>0</v>
      </c>
      <c r="AB455" s="3">
        <f>VLOOKUP($F455,Experiment!$A$2:$U$90,MATCH(Results!AB$1,Experiment!$A$1:$U$1,0),FALSE)</f>
        <v>0</v>
      </c>
      <c r="AC455" s="3">
        <f>VLOOKUP($F455,Experiment!$A$2:$U$90,MATCH(Results!AC$1,Experiment!$A$1:$U$1,0),FALSE)</f>
        <v>0</v>
      </c>
      <c r="AD455" s="2">
        <f>VLOOKUP($F455,Experiment!$A$2:$U$90,MATCH(Results!AD$1,Experiment!$A$1:$U$1,0),FALSE)</f>
        <v>0</v>
      </c>
      <c r="AE455" s="2">
        <f>VLOOKUP($F455,Experiment!$A$2:$U$90,MATCH(Results!AE$1,Experiment!$A$1:$U$1,0),FALSE)</f>
        <v>0</v>
      </c>
      <c r="AF455" s="2">
        <f>VLOOKUP($F455,Experiment!$A$2:$U$90,MATCH(Results!AF$1,Experiment!$A$1:$U$1,0),FALSE)</f>
        <v>0</v>
      </c>
      <c r="AG455" s="2"/>
      <c r="AH455" s="3">
        <f>VLOOKUP($F455,Experiment!$A$2:$W$90,MATCH(Results!AH$1,Experiment!$A$1:$W$1,0),FALSE)</f>
        <v>0</v>
      </c>
      <c r="AI455" s="2">
        <f>VLOOKUP($F455,Experiment!$A$2:$X$90,MATCH(Results!AI$1,Experiment!$A$1:$X$1,0),FALSE)</f>
        <v>0</v>
      </c>
      <c r="AJ455" s="2">
        <f>Table1[[#This Row],[Gain]]^Table1[[#This Row],[θ]]</f>
        <v>0</v>
      </c>
      <c r="AK455" s="2">
        <f>-Table1[[#This Row],[λ]]*-Table1[[#This Row],[Loss]]^Table1[[#This Row],[θ]]</f>
        <v>0</v>
      </c>
      <c r="AL455" s="2">
        <f>Table1[[#This Row],[v_n_w_g]]-Table1[[#This Row],[v_n_w_l]]</f>
        <v>0</v>
      </c>
      <c r="AM455" s="2">
        <f>IF(Table1[[#This Row],[diff_v]]&gt;=1,1,0)</f>
        <v>0</v>
      </c>
    </row>
    <row r="456" spans="1:39" hidden="1" x14ac:dyDescent="0.3">
      <c r="A456">
        <v>59</v>
      </c>
      <c r="B456" t="s">
        <v>44</v>
      </c>
      <c r="C456" s="22">
        <f>VLOOKUP(Table1[[#This Row],[Subject]],'Subject Profile'!$A$2:$E$8,4,FALSE)</f>
        <v>1</v>
      </c>
      <c r="D456" s="22">
        <f>VLOOKUP(Table1[[#This Row],[Subject]],'Subject Profile'!$A$2:$E$8,5,FALSE)</f>
        <v>-2</v>
      </c>
      <c r="E456" t="s">
        <v>110</v>
      </c>
      <c r="F456" t="s">
        <v>54</v>
      </c>
      <c r="G456" t="s">
        <v>5</v>
      </c>
      <c r="H456">
        <f>IF(Table1[[#This Row],[decision]]="accept",1,0)</f>
        <v>0</v>
      </c>
      <c r="I456">
        <v>0</v>
      </c>
      <c r="J456">
        <v>440</v>
      </c>
      <c r="K456">
        <v>1664341193</v>
      </c>
      <c r="L456">
        <v>4</v>
      </c>
      <c r="M456" t="str">
        <f>VLOOKUP($F456,Experiment!$A$2:$U$90,MATCH(Results!M$1,Experiment!$A$1:$U$1,0)+1,FALSE)</f>
        <v>I</v>
      </c>
      <c r="N456">
        <f>IF(Table1[[#This Row],[Impact]]="I",0,1)</f>
        <v>0</v>
      </c>
      <c r="O456" s="2">
        <f>VLOOKUP($F456,Experiment!$A$2:$U$90,MATCH(Results!O$1,Experiment!$A$1:$U$1,0),FALSE)</f>
        <v>-50</v>
      </c>
      <c r="P456" s="3">
        <f>VLOOKUP($F456,Experiment!$A$2:$U$90,MATCH(Results!P$1,Experiment!$A$1:$U$1,0),FALSE)</f>
        <v>0.5</v>
      </c>
      <c r="Q456" s="2">
        <f>VLOOKUP($F456,Experiment!$A$2:$U$90,MATCH(Results!Q$1,Experiment!$A$1:$U$1,0),FALSE)</f>
        <v>40</v>
      </c>
      <c r="R456" s="3">
        <f>VLOOKUP($F456,Experiment!$A$2:$U$90,MATCH(Results!R$1,Experiment!$A$1:$U$1,0),FALSE)</f>
        <v>0.5</v>
      </c>
      <c r="S456" s="2">
        <f>VLOOKUP($F456,Experiment!$A$2:$U$90,MATCH(Results!S$1,Experiment!$A$1:$U$1,0),FALSE)</f>
        <v>-5</v>
      </c>
      <c r="T456" s="2">
        <f>VLOOKUP($F456,Experiment!$A$2:$U$90,MATCH(Results!T$1,Experiment!$A$1:$U$1,0),FALSE)</f>
        <v>2025</v>
      </c>
      <c r="U456" s="2">
        <f>VLOOKUP($F456,Experiment!$A$2:$U$90,MATCH(Results!U$1,Experiment!$A$1:$U$1,0),FALSE)</f>
        <v>45</v>
      </c>
      <c r="V456" s="2">
        <f>VLOOKUP($F456,Experiment!$A$2:$U$90,MATCH(Results!V$1,Experiment!$A$1:$U$1,0),FALSE)</f>
        <v>4</v>
      </c>
      <c r="W456" s="3">
        <f>VLOOKUP($F456,Experiment!$A$2:$U$90,MATCH(Results!W$1,Experiment!$A$1:$U$1,0),FALSE)</f>
        <v>0.25</v>
      </c>
      <c r="X456" s="3">
        <f>VLOOKUP($F456,Experiment!$A$2:$U$90,MATCH(Results!X$1,Experiment!$A$1:$U$1,0),FALSE)</f>
        <v>0.75</v>
      </c>
      <c r="Y456" s="2">
        <f>VLOOKUP($F456,Experiment!$A$2:$U$90,MATCH(Results!Y$1,Experiment!$A$1:$U$1,0),FALSE)</f>
        <v>1</v>
      </c>
      <c r="Z456" s="3">
        <f>VLOOKUP($F456,Experiment!$A$2:$U$90,MATCH(Results!Z$1,Experiment!$A$1:$U$1,0),FALSE)</f>
        <v>0.25</v>
      </c>
      <c r="AA456" s="3">
        <f>VLOOKUP($F456,Experiment!$A$2:$U$90,MATCH(Results!AA$1,Experiment!$A$1:$U$1,0),FALSE)</f>
        <v>0.5</v>
      </c>
      <c r="AB456" s="3">
        <f>VLOOKUP($F456,Experiment!$A$2:$U$90,MATCH(Results!AB$1,Experiment!$A$1:$U$1,0),FALSE)</f>
        <v>0.375</v>
      </c>
      <c r="AC456" s="3">
        <f>VLOOKUP($F456,Experiment!$A$2:$U$90,MATCH(Results!AC$1,Experiment!$A$1:$U$1,0),FALSE)</f>
        <v>0.625</v>
      </c>
      <c r="AD456" s="2">
        <f>VLOOKUP($F456,Experiment!$A$2:$U$90,MATCH(Results!AD$1,Experiment!$A$1:$U$1,0),FALSE)</f>
        <v>6.25</v>
      </c>
      <c r="AE456" s="2">
        <f>VLOOKUP($F456,Experiment!$A$2:$U$90,MATCH(Results!AE$1,Experiment!$A$1:$U$1,0),FALSE)</f>
        <v>1898.4375</v>
      </c>
      <c r="AF456" s="2">
        <f>VLOOKUP($F456,Experiment!$A$2:$U$90,MATCH(Results!AF$1,Experiment!$A$1:$U$1,0),FALSE)</f>
        <v>43.571062644833439</v>
      </c>
      <c r="AG456" s="3">
        <f>VLOOKUP($F456,Experiment!$A$2:$W$90,MATCH(Results!AG$1,Experiment!$A$1:$W$1,0),FALSE)</f>
        <v>1</v>
      </c>
      <c r="AH456" s="3">
        <f>VLOOKUP($F456,Experiment!$A$2:$W$90,MATCH(Results!AH$1,Experiment!$A$1:$W$1,0),FALSE)</f>
        <v>0.625</v>
      </c>
      <c r="AI456" s="3">
        <f>VLOOKUP($F456,Experiment!$A$2:$X$90,MATCH(Results!AI$1,Experiment!$A$1:$X$1,0),FALSE)</f>
        <v>0.375</v>
      </c>
      <c r="AJ456" s="2">
        <f>Table1[[#This Row],[Gain]]^Table1[[#This Row],[θ]]</f>
        <v>40</v>
      </c>
      <c r="AK456" s="2">
        <f>-Table1[[#This Row],[λ]]*-Table1[[#This Row],[Loss]]^Table1[[#This Row],[θ]]</f>
        <v>100</v>
      </c>
      <c r="AL456" s="2">
        <f>Table1[[#This Row],[v_n_w_g]]-Table1[[#This Row],[v_n_w_l]]</f>
        <v>-60</v>
      </c>
      <c r="AM456" s="2">
        <f>IF(Table1[[#This Row],[diff_v]]&gt;=1,1,0)</f>
        <v>0</v>
      </c>
    </row>
    <row r="457" spans="1:39" hidden="1" x14ac:dyDescent="0.3">
      <c r="A457">
        <v>60</v>
      </c>
      <c r="B457" t="s">
        <v>44</v>
      </c>
      <c r="C457" s="22">
        <f>VLOOKUP(Table1[[#This Row],[Subject]],'Subject Profile'!$A$2:$E$8,4,FALSE)</f>
        <v>1</v>
      </c>
      <c r="D457" s="22">
        <f>VLOOKUP(Table1[[#This Row],[Subject]],'Subject Profile'!$A$2:$E$8,5,FALSE)</f>
        <v>-2</v>
      </c>
      <c r="E457" t="s">
        <v>110</v>
      </c>
      <c r="F457" t="s">
        <v>95</v>
      </c>
      <c r="G457" t="s">
        <v>5</v>
      </c>
      <c r="H457">
        <f>IF(Table1[[#This Row],[decision]]="accept",1,0)</f>
        <v>0</v>
      </c>
      <c r="I457">
        <v>0</v>
      </c>
      <c r="J457">
        <v>440</v>
      </c>
      <c r="K457">
        <v>1664341199</v>
      </c>
      <c r="L457">
        <v>6</v>
      </c>
      <c r="M457" t="str">
        <f>VLOOKUP($F457,Experiment!$A$2:$U$90,MATCH(Results!M$1,Experiment!$A$1:$U$1,0)+1,FALSE)</f>
        <v>I</v>
      </c>
      <c r="N457">
        <f>IF(Table1[[#This Row],[Impact]]="I",0,1)</f>
        <v>0</v>
      </c>
      <c r="O457" s="2">
        <f>VLOOKUP($F457,Experiment!$A$2:$U$90,MATCH(Results!O$1,Experiment!$A$1:$U$1,0),FALSE)</f>
        <v>-90</v>
      </c>
      <c r="P457" s="3">
        <f>VLOOKUP($F457,Experiment!$A$2:$U$90,MATCH(Results!P$1,Experiment!$A$1:$U$1,0),FALSE)</f>
        <v>0.5</v>
      </c>
      <c r="Q457" s="2">
        <f>VLOOKUP($F457,Experiment!$A$2:$U$90,MATCH(Results!Q$1,Experiment!$A$1:$U$1,0),FALSE)</f>
        <v>90</v>
      </c>
      <c r="R457" s="3">
        <f>VLOOKUP($F457,Experiment!$A$2:$U$90,MATCH(Results!R$1,Experiment!$A$1:$U$1,0),FALSE)</f>
        <v>0.5</v>
      </c>
      <c r="S457" s="2">
        <f>VLOOKUP($F457,Experiment!$A$2:$U$90,MATCH(Results!S$1,Experiment!$A$1:$U$1,0),FALSE)</f>
        <v>0</v>
      </c>
      <c r="T457" s="2">
        <f>VLOOKUP($F457,Experiment!$A$2:$U$90,MATCH(Results!T$1,Experiment!$A$1:$U$1,0),FALSE)</f>
        <v>8100</v>
      </c>
      <c r="U457" s="2">
        <f>VLOOKUP($F457,Experiment!$A$2:$U$90,MATCH(Results!U$1,Experiment!$A$1:$U$1,0),FALSE)</f>
        <v>90</v>
      </c>
      <c r="V457" s="2">
        <f>VLOOKUP($F457,Experiment!$A$2:$U$90,MATCH(Results!V$1,Experiment!$A$1:$U$1,0),FALSE)</f>
        <v>4</v>
      </c>
      <c r="W457" s="3">
        <f>VLOOKUP($F457,Experiment!$A$2:$U$90,MATCH(Results!W$1,Experiment!$A$1:$U$1,0),FALSE)</f>
        <v>0.25</v>
      </c>
      <c r="X457" s="3">
        <f>VLOOKUP($F457,Experiment!$A$2:$U$90,MATCH(Results!X$1,Experiment!$A$1:$U$1,0),FALSE)</f>
        <v>0.75</v>
      </c>
      <c r="Y457" s="2">
        <f>VLOOKUP($F457,Experiment!$A$2:$U$90,MATCH(Results!Y$1,Experiment!$A$1:$U$1,0),FALSE)</f>
        <v>1</v>
      </c>
      <c r="Z457" s="3">
        <f>VLOOKUP($F457,Experiment!$A$2:$U$90,MATCH(Results!Z$1,Experiment!$A$1:$U$1,0),FALSE)</f>
        <v>0.25</v>
      </c>
      <c r="AA457" s="3">
        <f>VLOOKUP($F457,Experiment!$A$2:$U$90,MATCH(Results!AA$1,Experiment!$A$1:$U$1,0),FALSE)</f>
        <v>0.5</v>
      </c>
      <c r="AB457" s="3">
        <f>VLOOKUP($F457,Experiment!$A$2:$U$90,MATCH(Results!AB$1,Experiment!$A$1:$U$1,0),FALSE)</f>
        <v>0.375</v>
      </c>
      <c r="AC457" s="3">
        <f>VLOOKUP($F457,Experiment!$A$2:$U$90,MATCH(Results!AC$1,Experiment!$A$1:$U$1,0),FALSE)</f>
        <v>0.625</v>
      </c>
      <c r="AD457" s="2">
        <f>VLOOKUP($F457,Experiment!$A$2:$U$90,MATCH(Results!AD$1,Experiment!$A$1:$U$1,0),FALSE)</f>
        <v>22.5</v>
      </c>
      <c r="AE457" s="2">
        <f>VLOOKUP($F457,Experiment!$A$2:$U$90,MATCH(Results!AE$1,Experiment!$A$1:$U$1,0),FALSE)</f>
        <v>7593.75</v>
      </c>
      <c r="AF457" s="2">
        <f>VLOOKUP($F457,Experiment!$A$2:$U$90,MATCH(Results!AF$1,Experiment!$A$1:$U$1,0),FALSE)</f>
        <v>87.142125289666879</v>
      </c>
      <c r="AG457" s="3">
        <f>VLOOKUP($F457,Experiment!$A$2:$W$90,MATCH(Results!AG$1,Experiment!$A$1:$W$1,0),FALSE)</f>
        <v>1</v>
      </c>
      <c r="AH457" s="3">
        <f>VLOOKUP($F457,Experiment!$A$2:$W$90,MATCH(Results!AH$1,Experiment!$A$1:$W$1,0),FALSE)</f>
        <v>0.625</v>
      </c>
      <c r="AI457" s="3">
        <f>VLOOKUP($F457,Experiment!$A$2:$X$90,MATCH(Results!AI$1,Experiment!$A$1:$X$1,0),FALSE)</f>
        <v>0.375</v>
      </c>
      <c r="AJ457" s="2">
        <f>Table1[[#This Row],[Gain]]^Table1[[#This Row],[θ]]</f>
        <v>90</v>
      </c>
      <c r="AK457" s="2">
        <f>-Table1[[#This Row],[λ]]*-Table1[[#This Row],[Loss]]^Table1[[#This Row],[θ]]</f>
        <v>180</v>
      </c>
      <c r="AL457" s="2">
        <f>Table1[[#This Row],[v_n_w_g]]-Table1[[#This Row],[v_n_w_l]]</f>
        <v>-90</v>
      </c>
      <c r="AM457" s="2">
        <f>IF(Table1[[#This Row],[diff_v]]&gt;=1,1,0)</f>
        <v>0</v>
      </c>
    </row>
    <row r="458" spans="1:39" hidden="1" x14ac:dyDescent="0.3">
      <c r="A458">
        <v>61</v>
      </c>
      <c r="B458" t="s">
        <v>44</v>
      </c>
      <c r="C458" s="22">
        <f>VLOOKUP(Table1[[#This Row],[Subject]],'Subject Profile'!$A$2:$E$8,4,FALSE)</f>
        <v>1</v>
      </c>
      <c r="D458" s="22">
        <f>VLOOKUP(Table1[[#This Row],[Subject]],'Subject Profile'!$A$2:$E$8,5,FALSE)</f>
        <v>-2</v>
      </c>
      <c r="E458" t="s">
        <v>110</v>
      </c>
      <c r="F458" t="s">
        <v>75</v>
      </c>
      <c r="G458" t="s">
        <v>7</v>
      </c>
      <c r="H458">
        <f>IF(Table1[[#This Row],[decision]]="accept",1,0)</f>
        <v>1</v>
      </c>
      <c r="I458">
        <v>70</v>
      </c>
      <c r="J458">
        <v>510</v>
      </c>
      <c r="K458">
        <v>1664341212</v>
      </c>
      <c r="L458">
        <v>13</v>
      </c>
      <c r="M458" t="str">
        <f>VLOOKUP($F458,Experiment!$A$2:$U$90,MATCH(Results!M$1,Experiment!$A$1:$U$1,0)+1,FALSE)</f>
        <v>I</v>
      </c>
      <c r="N458">
        <f>IF(Table1[[#This Row],[Impact]]="I",0,1)</f>
        <v>0</v>
      </c>
      <c r="O458" s="2">
        <f>VLOOKUP($F458,Experiment!$A$2:$U$90,MATCH(Results!O$1,Experiment!$A$1:$U$1,0),FALSE)</f>
        <v>-50</v>
      </c>
      <c r="P458" s="3">
        <f>VLOOKUP($F458,Experiment!$A$2:$U$90,MATCH(Results!P$1,Experiment!$A$1:$U$1,0),FALSE)</f>
        <v>0.5</v>
      </c>
      <c r="Q458" s="2">
        <f>VLOOKUP($F458,Experiment!$A$2:$U$90,MATCH(Results!Q$1,Experiment!$A$1:$U$1,0),FALSE)</f>
        <v>70</v>
      </c>
      <c r="R458" s="3">
        <f>VLOOKUP($F458,Experiment!$A$2:$U$90,MATCH(Results!R$1,Experiment!$A$1:$U$1,0),FALSE)</f>
        <v>0.5</v>
      </c>
      <c r="S458" s="2">
        <f>VLOOKUP($F458,Experiment!$A$2:$U$90,MATCH(Results!S$1,Experiment!$A$1:$U$1,0),FALSE)</f>
        <v>10</v>
      </c>
      <c r="T458" s="2">
        <f>VLOOKUP($F458,Experiment!$A$2:$U$90,MATCH(Results!T$1,Experiment!$A$1:$U$1,0),FALSE)</f>
        <v>3600</v>
      </c>
      <c r="U458" s="2">
        <f>VLOOKUP($F458,Experiment!$A$2:$U$90,MATCH(Results!U$1,Experiment!$A$1:$U$1,0),FALSE)</f>
        <v>60</v>
      </c>
      <c r="V458" s="2">
        <f>VLOOKUP($F458,Experiment!$A$2:$U$90,MATCH(Results!V$1,Experiment!$A$1:$U$1,0),FALSE)</f>
        <v>2</v>
      </c>
      <c r="W458" s="3">
        <f>VLOOKUP($F458,Experiment!$A$2:$U$90,MATCH(Results!W$1,Experiment!$A$1:$U$1,0),FALSE)</f>
        <v>0.25</v>
      </c>
      <c r="X458" s="3">
        <f>VLOOKUP($F458,Experiment!$A$2:$U$90,MATCH(Results!X$1,Experiment!$A$1:$U$1,0),FALSE)</f>
        <v>0.75</v>
      </c>
      <c r="Y458" s="2">
        <f>VLOOKUP($F458,Experiment!$A$2:$U$90,MATCH(Results!Y$1,Experiment!$A$1:$U$1,0),FALSE)</f>
        <v>1</v>
      </c>
      <c r="Z458" s="3">
        <f>VLOOKUP($F458,Experiment!$A$2:$U$90,MATCH(Results!Z$1,Experiment!$A$1:$U$1,0),FALSE)</f>
        <v>0.25</v>
      </c>
      <c r="AA458" s="3">
        <f>VLOOKUP($F458,Experiment!$A$2:$U$90,MATCH(Results!AA$1,Experiment!$A$1:$U$1,0),FALSE)</f>
        <v>0.5</v>
      </c>
      <c r="AB458" s="3">
        <f>VLOOKUP($F458,Experiment!$A$2:$U$90,MATCH(Results!AB$1,Experiment!$A$1:$U$1,0),FALSE)</f>
        <v>0.375</v>
      </c>
      <c r="AC458" s="3">
        <f>VLOOKUP($F458,Experiment!$A$2:$U$90,MATCH(Results!AC$1,Experiment!$A$1:$U$1,0),FALSE)</f>
        <v>0.625</v>
      </c>
      <c r="AD458" s="2">
        <f>VLOOKUP($F458,Experiment!$A$2:$U$90,MATCH(Results!AD$1,Experiment!$A$1:$U$1,0),FALSE)</f>
        <v>25</v>
      </c>
      <c r="AE458" s="2">
        <f>VLOOKUP($F458,Experiment!$A$2:$U$90,MATCH(Results!AE$1,Experiment!$A$1:$U$1,0),FALSE)</f>
        <v>3375</v>
      </c>
      <c r="AF458" s="2">
        <f>VLOOKUP($F458,Experiment!$A$2:$U$90,MATCH(Results!AF$1,Experiment!$A$1:$U$1,0),FALSE)</f>
        <v>58.094750193111253</v>
      </c>
      <c r="AG458" s="3">
        <f>VLOOKUP($F458,Experiment!$A$2:$W$90,MATCH(Results!AG$1,Experiment!$A$1:$W$1,0),FALSE)</f>
        <v>1</v>
      </c>
      <c r="AH458" s="3">
        <f>VLOOKUP($F458,Experiment!$A$2:$W$90,MATCH(Results!AH$1,Experiment!$A$1:$W$1,0),FALSE)</f>
        <v>0.625</v>
      </c>
      <c r="AI458" s="3">
        <f>VLOOKUP($F458,Experiment!$A$2:$X$90,MATCH(Results!AI$1,Experiment!$A$1:$X$1,0),FALSE)</f>
        <v>0.375</v>
      </c>
      <c r="AJ458" s="2">
        <f>Table1[[#This Row],[Gain]]^Table1[[#This Row],[θ]]</f>
        <v>70</v>
      </c>
      <c r="AK458" s="2">
        <f>-Table1[[#This Row],[λ]]*-Table1[[#This Row],[Loss]]^Table1[[#This Row],[θ]]</f>
        <v>100</v>
      </c>
      <c r="AL458" s="2">
        <f>Table1[[#This Row],[v_n_w_g]]-Table1[[#This Row],[v_n_w_l]]</f>
        <v>-30</v>
      </c>
      <c r="AM458" s="2">
        <f>IF(Table1[[#This Row],[diff_v]]&gt;=1,1,0)</f>
        <v>0</v>
      </c>
    </row>
    <row r="459" spans="1:39" hidden="1" x14ac:dyDescent="0.3">
      <c r="A459">
        <v>62</v>
      </c>
      <c r="B459" t="s">
        <v>44</v>
      </c>
      <c r="C459" s="22">
        <f>VLOOKUP(Table1[[#This Row],[Subject]],'Subject Profile'!$A$2:$E$8,4,FALSE)</f>
        <v>1</v>
      </c>
      <c r="D459" s="22">
        <f>VLOOKUP(Table1[[#This Row],[Subject]],'Subject Profile'!$A$2:$E$8,5,FALSE)</f>
        <v>-2</v>
      </c>
      <c r="E459" t="s">
        <v>110</v>
      </c>
      <c r="F459" t="s">
        <v>83</v>
      </c>
      <c r="G459" t="s">
        <v>5</v>
      </c>
      <c r="H459">
        <f>IF(Table1[[#This Row],[decision]]="accept",1,0)</f>
        <v>0</v>
      </c>
      <c r="I459">
        <v>0</v>
      </c>
      <c r="J459">
        <v>510</v>
      </c>
      <c r="K459">
        <v>1664341218</v>
      </c>
      <c r="L459">
        <v>6</v>
      </c>
      <c r="M459" t="str">
        <f>VLOOKUP($F459,Experiment!$A$2:$U$90,MATCH(Results!M$1,Experiment!$A$1:$U$1,0)+1,FALSE)</f>
        <v>I</v>
      </c>
      <c r="N459">
        <f>IF(Table1[[#This Row],[Impact]]="I",0,1)</f>
        <v>0</v>
      </c>
      <c r="O459" s="2">
        <f>VLOOKUP($F459,Experiment!$A$2:$U$90,MATCH(Results!O$1,Experiment!$A$1:$U$1,0),FALSE)</f>
        <v>-50</v>
      </c>
      <c r="P459" s="3">
        <f>VLOOKUP($F459,Experiment!$A$2:$U$90,MATCH(Results!P$1,Experiment!$A$1:$U$1,0),FALSE)</f>
        <v>0.5</v>
      </c>
      <c r="Q459" s="2">
        <f>VLOOKUP($F459,Experiment!$A$2:$U$90,MATCH(Results!Q$1,Experiment!$A$1:$U$1,0),FALSE)</f>
        <v>40</v>
      </c>
      <c r="R459" s="3">
        <f>VLOOKUP($F459,Experiment!$A$2:$U$90,MATCH(Results!R$1,Experiment!$A$1:$U$1,0),FALSE)</f>
        <v>0.5</v>
      </c>
      <c r="S459" s="2">
        <f>VLOOKUP($F459,Experiment!$A$2:$U$90,MATCH(Results!S$1,Experiment!$A$1:$U$1,0),FALSE)</f>
        <v>-5</v>
      </c>
      <c r="T459" s="2">
        <f>VLOOKUP($F459,Experiment!$A$2:$U$90,MATCH(Results!T$1,Experiment!$A$1:$U$1,0),FALSE)</f>
        <v>2025</v>
      </c>
      <c r="U459" s="2">
        <f>VLOOKUP($F459,Experiment!$A$2:$U$90,MATCH(Results!U$1,Experiment!$A$1:$U$1,0),FALSE)</f>
        <v>45</v>
      </c>
      <c r="V459" s="2">
        <f>VLOOKUP($F459,Experiment!$A$2:$U$90,MATCH(Results!V$1,Experiment!$A$1:$U$1,0),FALSE)</f>
        <v>2</v>
      </c>
      <c r="W459" s="3">
        <f>VLOOKUP($F459,Experiment!$A$2:$U$90,MATCH(Results!W$1,Experiment!$A$1:$U$1,0),FALSE)</f>
        <v>0.25</v>
      </c>
      <c r="X459" s="3">
        <f>VLOOKUP($F459,Experiment!$A$2:$U$90,MATCH(Results!X$1,Experiment!$A$1:$U$1,0),FALSE)</f>
        <v>0.75</v>
      </c>
      <c r="Y459" s="2">
        <f>VLOOKUP($F459,Experiment!$A$2:$U$90,MATCH(Results!Y$1,Experiment!$A$1:$U$1,0),FALSE)</f>
        <v>2</v>
      </c>
      <c r="Z459" s="3">
        <f>VLOOKUP($F459,Experiment!$A$2:$U$90,MATCH(Results!Z$1,Experiment!$A$1:$U$1,0),FALSE)</f>
        <v>0.5</v>
      </c>
      <c r="AA459" s="3">
        <f>VLOOKUP($F459,Experiment!$A$2:$U$90,MATCH(Results!AA$1,Experiment!$A$1:$U$1,0),FALSE)</f>
        <v>0.25</v>
      </c>
      <c r="AB459" s="3">
        <f>VLOOKUP($F459,Experiment!$A$2:$U$90,MATCH(Results!AB$1,Experiment!$A$1:$U$1,0),FALSE)</f>
        <v>0.625</v>
      </c>
      <c r="AC459" s="3">
        <f>VLOOKUP($F459,Experiment!$A$2:$U$90,MATCH(Results!AC$1,Experiment!$A$1:$U$1,0),FALSE)</f>
        <v>0.375</v>
      </c>
      <c r="AD459" s="2">
        <f>VLOOKUP($F459,Experiment!$A$2:$U$90,MATCH(Results!AD$1,Experiment!$A$1:$U$1,0),FALSE)</f>
        <v>-16.25</v>
      </c>
      <c r="AE459" s="2">
        <f>VLOOKUP($F459,Experiment!$A$2:$U$90,MATCH(Results!AE$1,Experiment!$A$1:$U$1,0),FALSE)</f>
        <v>1898.4375</v>
      </c>
      <c r="AF459" s="2">
        <f>VLOOKUP($F459,Experiment!$A$2:$U$90,MATCH(Results!AF$1,Experiment!$A$1:$U$1,0),FALSE)</f>
        <v>43.571062644833439</v>
      </c>
      <c r="AG459" s="3">
        <f>VLOOKUP($F459,Experiment!$A$2:$W$90,MATCH(Results!AG$1,Experiment!$A$1:$W$1,0),FALSE)</f>
        <v>0.82730419370997643</v>
      </c>
      <c r="AH459" s="3">
        <f>VLOOKUP($F459,Experiment!$A$2:$W$90,MATCH(Results!AH$1,Experiment!$A$1:$W$1,0),FALSE)</f>
        <v>0.38648875795104182</v>
      </c>
      <c r="AI459" s="3">
        <f>VLOOKUP($F459,Experiment!$A$2:$X$90,MATCH(Results!AI$1,Experiment!$A$1:$X$1,0),FALSE)</f>
        <v>0.61351124204895813</v>
      </c>
      <c r="AJ459" s="2">
        <f>Table1[[#This Row],[Gain]]^Table1[[#This Row],[θ]]</f>
        <v>40</v>
      </c>
      <c r="AK459" s="2">
        <f>-Table1[[#This Row],[λ]]*-Table1[[#This Row],[Loss]]^Table1[[#This Row],[θ]]</f>
        <v>100</v>
      </c>
      <c r="AL459" s="2">
        <f>Table1[[#This Row],[v_n_w_g]]-Table1[[#This Row],[v_n_w_l]]</f>
        <v>-60</v>
      </c>
      <c r="AM459" s="2">
        <f>IF(Table1[[#This Row],[diff_v]]&gt;=1,1,0)</f>
        <v>0</v>
      </c>
    </row>
    <row r="460" spans="1:39" hidden="1" x14ac:dyDescent="0.3">
      <c r="A460">
        <v>63</v>
      </c>
      <c r="B460" t="s">
        <v>44</v>
      </c>
      <c r="C460" s="22">
        <f>VLOOKUP(Table1[[#This Row],[Subject]],'Subject Profile'!$A$2:$E$8,4,FALSE)</f>
        <v>1</v>
      </c>
      <c r="D460" s="22">
        <f>VLOOKUP(Table1[[#This Row],[Subject]],'Subject Profile'!$A$2:$E$8,5,FALSE)</f>
        <v>-2</v>
      </c>
      <c r="E460" t="s">
        <v>110</v>
      </c>
      <c r="F460" t="s">
        <v>104</v>
      </c>
      <c r="G460" t="s">
        <v>7</v>
      </c>
      <c r="H460">
        <f>IF(Table1[[#This Row],[decision]]="accept",1,0)</f>
        <v>1</v>
      </c>
      <c r="I460">
        <v>-10</v>
      </c>
      <c r="J460">
        <v>500</v>
      </c>
      <c r="K460">
        <v>1664341224</v>
      </c>
      <c r="L460">
        <v>6</v>
      </c>
      <c r="M460" t="str">
        <f>VLOOKUP($F460,Experiment!$A$2:$U$90,MATCH(Results!M$1,Experiment!$A$1:$U$1,0)+1,FALSE)</f>
        <v>I</v>
      </c>
      <c r="N460">
        <f>IF(Table1[[#This Row],[Impact]]="I",0,1)</f>
        <v>0</v>
      </c>
      <c r="O460" s="2">
        <f>VLOOKUP($F460,Experiment!$A$2:$U$90,MATCH(Results!O$1,Experiment!$A$1:$U$1,0),FALSE)</f>
        <v>-10</v>
      </c>
      <c r="P460" s="3">
        <f>VLOOKUP($F460,Experiment!$A$2:$U$90,MATCH(Results!P$1,Experiment!$A$1:$U$1,0),FALSE)</f>
        <v>0.5</v>
      </c>
      <c r="Q460" s="2">
        <f>VLOOKUP($F460,Experiment!$A$2:$U$90,MATCH(Results!Q$1,Experiment!$A$1:$U$1,0),FALSE)</f>
        <v>10</v>
      </c>
      <c r="R460" s="3">
        <f>VLOOKUP($F460,Experiment!$A$2:$U$90,MATCH(Results!R$1,Experiment!$A$1:$U$1,0),FALSE)</f>
        <v>0.5</v>
      </c>
      <c r="S460" s="2">
        <f>VLOOKUP($F460,Experiment!$A$2:$U$90,MATCH(Results!S$1,Experiment!$A$1:$U$1,0),FALSE)</f>
        <v>0</v>
      </c>
      <c r="T460" s="2">
        <f>VLOOKUP($F460,Experiment!$A$2:$U$90,MATCH(Results!T$1,Experiment!$A$1:$U$1,0),FALSE)</f>
        <v>100</v>
      </c>
      <c r="U460" s="2">
        <f>VLOOKUP($F460,Experiment!$A$2:$U$90,MATCH(Results!U$1,Experiment!$A$1:$U$1,0),FALSE)</f>
        <v>10</v>
      </c>
      <c r="V460" s="2">
        <f>VLOOKUP($F460,Experiment!$A$2:$U$90,MATCH(Results!V$1,Experiment!$A$1:$U$1,0),FALSE)</f>
        <v>2</v>
      </c>
      <c r="W460" s="3">
        <f>VLOOKUP($F460,Experiment!$A$2:$U$90,MATCH(Results!W$1,Experiment!$A$1:$U$1,0),FALSE)</f>
        <v>0.25</v>
      </c>
      <c r="X460" s="3">
        <f>VLOOKUP($F460,Experiment!$A$2:$U$90,MATCH(Results!X$1,Experiment!$A$1:$U$1,0),FALSE)</f>
        <v>0.75</v>
      </c>
      <c r="Y460" s="2">
        <f>VLOOKUP($F460,Experiment!$A$2:$U$90,MATCH(Results!Y$1,Experiment!$A$1:$U$1,0),FALSE)</f>
        <v>1</v>
      </c>
      <c r="Z460" s="3">
        <f>VLOOKUP($F460,Experiment!$A$2:$U$90,MATCH(Results!Z$1,Experiment!$A$1:$U$1,0),FALSE)</f>
        <v>0.25</v>
      </c>
      <c r="AA460" s="3">
        <f>VLOOKUP($F460,Experiment!$A$2:$U$90,MATCH(Results!AA$1,Experiment!$A$1:$U$1,0),FALSE)</f>
        <v>0.5</v>
      </c>
      <c r="AB460" s="3">
        <f>VLOOKUP($F460,Experiment!$A$2:$U$90,MATCH(Results!AB$1,Experiment!$A$1:$U$1,0),FALSE)</f>
        <v>0.375</v>
      </c>
      <c r="AC460" s="3">
        <f>VLOOKUP($F460,Experiment!$A$2:$U$90,MATCH(Results!AC$1,Experiment!$A$1:$U$1,0),FALSE)</f>
        <v>0.625</v>
      </c>
      <c r="AD460" s="2">
        <f>VLOOKUP($F460,Experiment!$A$2:$U$90,MATCH(Results!AD$1,Experiment!$A$1:$U$1,0),FALSE)</f>
        <v>2.5</v>
      </c>
      <c r="AE460" s="2">
        <f>VLOOKUP($F460,Experiment!$A$2:$U$90,MATCH(Results!AE$1,Experiment!$A$1:$U$1,0),FALSE)</f>
        <v>93.75</v>
      </c>
      <c r="AF460" s="2">
        <f>VLOOKUP($F460,Experiment!$A$2:$U$90,MATCH(Results!AF$1,Experiment!$A$1:$U$1,0),FALSE)</f>
        <v>9.6824583655185421</v>
      </c>
      <c r="AG460" s="3">
        <f>VLOOKUP($F460,Experiment!$A$2:$W$90,MATCH(Results!AG$1,Experiment!$A$1:$W$1,0),FALSE)</f>
        <v>1</v>
      </c>
      <c r="AH460" s="3">
        <f>VLOOKUP($F460,Experiment!$A$2:$W$90,MATCH(Results!AH$1,Experiment!$A$1:$W$1,0),FALSE)</f>
        <v>0.625</v>
      </c>
      <c r="AI460" s="3">
        <f>VLOOKUP($F460,Experiment!$A$2:$X$90,MATCH(Results!AI$1,Experiment!$A$1:$X$1,0),FALSE)</f>
        <v>0.375</v>
      </c>
      <c r="AJ460" s="2">
        <f>Table1[[#This Row],[Gain]]^Table1[[#This Row],[θ]]</f>
        <v>10</v>
      </c>
      <c r="AK460" s="2">
        <f>-Table1[[#This Row],[λ]]*-Table1[[#This Row],[Loss]]^Table1[[#This Row],[θ]]</f>
        <v>20</v>
      </c>
      <c r="AL460" s="2">
        <f>Table1[[#This Row],[v_n_w_g]]-Table1[[#This Row],[v_n_w_l]]</f>
        <v>-10</v>
      </c>
      <c r="AM460" s="2">
        <f>IF(Table1[[#This Row],[diff_v]]&gt;=1,1,0)</f>
        <v>0</v>
      </c>
    </row>
    <row r="461" spans="1:39" hidden="1" x14ac:dyDescent="0.3">
      <c r="A461">
        <v>64</v>
      </c>
      <c r="B461" t="s">
        <v>44</v>
      </c>
      <c r="C461" s="22">
        <f>VLOOKUP(Table1[[#This Row],[Subject]],'Subject Profile'!$A$2:$E$8,4,FALSE)</f>
        <v>1</v>
      </c>
      <c r="D461" s="22">
        <f>VLOOKUP(Table1[[#This Row],[Subject]],'Subject Profile'!$A$2:$E$8,5,FALSE)</f>
        <v>-2</v>
      </c>
      <c r="E461" t="s">
        <v>110</v>
      </c>
      <c r="F461" t="s">
        <v>55</v>
      </c>
      <c r="G461" t="s">
        <v>56</v>
      </c>
      <c r="H461">
        <f>IF(Table1[[#This Row],[decision]]="accept",1,0)</f>
        <v>0</v>
      </c>
      <c r="I461">
        <v>0</v>
      </c>
      <c r="J461">
        <v>500</v>
      </c>
      <c r="K461">
        <v>1664341230</v>
      </c>
      <c r="L461">
        <v>6</v>
      </c>
      <c r="M461" t="str">
        <f>VLOOKUP($F461,Experiment!$A$2:$U$90,MATCH(Results!M$1,Experiment!$A$1:$U$1,0)+1,FALSE)</f>
        <v>R</v>
      </c>
      <c r="N461">
        <f>IF(Table1[[#This Row],[Impact]]="I",0,1)</f>
        <v>1</v>
      </c>
      <c r="O461" s="2">
        <f>VLOOKUP($F461,Experiment!$A$2:$U$90,MATCH(Results!O$1,Experiment!$A$1:$U$1,0),FALSE)</f>
        <v>0</v>
      </c>
      <c r="P461" s="3">
        <f>VLOOKUP($F461,Experiment!$A$2:$U$90,MATCH(Results!P$1,Experiment!$A$1:$U$1,0),FALSE)</f>
        <v>0</v>
      </c>
      <c r="Q461" s="2">
        <f>VLOOKUP($F461,Experiment!$A$2:$U$90,MATCH(Results!Q$1,Experiment!$A$1:$U$1,0),FALSE)</f>
        <v>0</v>
      </c>
      <c r="R461" s="3">
        <f>VLOOKUP($F461,Experiment!$A$2:$U$90,MATCH(Results!R$1,Experiment!$A$1:$U$1,0),FALSE)</f>
        <v>0</v>
      </c>
      <c r="S461" s="2">
        <f>VLOOKUP($F461,Experiment!$A$2:$U$90,MATCH(Results!S$1,Experiment!$A$1:$U$1,0),FALSE)</f>
        <v>0</v>
      </c>
      <c r="T461" s="2">
        <f>VLOOKUP($F461,Experiment!$A$2:$U$90,MATCH(Results!T$1,Experiment!$A$1:$U$1,0),FALSE)</f>
        <v>0</v>
      </c>
      <c r="U461" s="2">
        <f>VLOOKUP($F461,Experiment!$A$2:$U$90,MATCH(Results!U$1,Experiment!$A$1:$U$1,0),FALSE)</f>
        <v>0</v>
      </c>
      <c r="V461" s="2">
        <f>VLOOKUP($F461,Experiment!$A$2:$U$90,MATCH(Results!V$1,Experiment!$A$1:$U$1,0),FALSE)</f>
        <v>0</v>
      </c>
      <c r="W461" s="3">
        <f>VLOOKUP($F461,Experiment!$A$2:$U$90,MATCH(Results!W$1,Experiment!$A$1:$U$1,0),FALSE)</f>
        <v>0</v>
      </c>
      <c r="X461" s="3">
        <f>VLOOKUP($F461,Experiment!$A$2:$U$90,MATCH(Results!X$1,Experiment!$A$1:$U$1,0),FALSE)</f>
        <v>0</v>
      </c>
      <c r="Y461" s="2">
        <f>VLOOKUP($F461,Experiment!$A$2:$U$90,MATCH(Results!Y$1,Experiment!$A$1:$U$1,0),FALSE)</f>
        <v>0</v>
      </c>
      <c r="Z461" s="3">
        <f>VLOOKUP($F461,Experiment!$A$2:$U$90,MATCH(Results!Z$1,Experiment!$A$1:$U$1,0),FALSE)</f>
        <v>0</v>
      </c>
      <c r="AA461" s="3">
        <f>VLOOKUP($F461,Experiment!$A$2:$U$90,MATCH(Results!AA$1,Experiment!$A$1:$U$1,0),FALSE)</f>
        <v>0</v>
      </c>
      <c r="AB461" s="3">
        <f>VLOOKUP($F461,Experiment!$A$2:$U$90,MATCH(Results!AB$1,Experiment!$A$1:$U$1,0),FALSE)</f>
        <v>0</v>
      </c>
      <c r="AC461" s="3">
        <f>VLOOKUP($F461,Experiment!$A$2:$U$90,MATCH(Results!AC$1,Experiment!$A$1:$U$1,0),FALSE)</f>
        <v>0</v>
      </c>
      <c r="AD461" s="2">
        <f>VLOOKUP($F461,Experiment!$A$2:$U$90,MATCH(Results!AD$1,Experiment!$A$1:$U$1,0),FALSE)</f>
        <v>0</v>
      </c>
      <c r="AE461" s="2">
        <f>VLOOKUP($F461,Experiment!$A$2:$U$90,MATCH(Results!AE$1,Experiment!$A$1:$U$1,0),FALSE)</f>
        <v>0</v>
      </c>
      <c r="AF461" s="2">
        <f>VLOOKUP($F461,Experiment!$A$2:$U$90,MATCH(Results!AF$1,Experiment!$A$1:$U$1,0),FALSE)</f>
        <v>0</v>
      </c>
      <c r="AG461" s="2"/>
      <c r="AH461" s="3">
        <f>VLOOKUP($F461,Experiment!$A$2:$W$90,MATCH(Results!AH$1,Experiment!$A$1:$W$1,0),FALSE)</f>
        <v>0</v>
      </c>
      <c r="AI461" s="2">
        <f>VLOOKUP($F461,Experiment!$A$2:$X$90,MATCH(Results!AI$1,Experiment!$A$1:$X$1,0),FALSE)</f>
        <v>0</v>
      </c>
      <c r="AJ461" s="2">
        <f>Table1[[#This Row],[Gain]]^Table1[[#This Row],[θ]]</f>
        <v>0</v>
      </c>
      <c r="AK461" s="2">
        <f>-Table1[[#This Row],[λ]]*-Table1[[#This Row],[Loss]]^Table1[[#This Row],[θ]]</f>
        <v>0</v>
      </c>
      <c r="AL461" s="2">
        <f>Table1[[#This Row],[v_n_w_g]]-Table1[[#This Row],[v_n_w_l]]</f>
        <v>0</v>
      </c>
      <c r="AM461" s="2">
        <f>IF(Table1[[#This Row],[diff_v]]&gt;=1,1,0)</f>
        <v>0</v>
      </c>
    </row>
    <row r="462" spans="1:39" hidden="1" x14ac:dyDescent="0.3">
      <c r="A462">
        <v>0</v>
      </c>
      <c r="B462" t="s">
        <v>45</v>
      </c>
      <c r="C462" s="22">
        <f>VLOOKUP(Table1[[#This Row],[Subject]],'Subject Profile'!$A$2:$E$8,4,FALSE)</f>
        <v>1.1960207441678836</v>
      </c>
      <c r="D462" s="22">
        <f>VLOOKUP(Table1[[#This Row],[Subject]],'Subject Profile'!$A$2:$E$8,5,FALSE)</f>
        <v>-2</v>
      </c>
      <c r="E462" t="s">
        <v>49</v>
      </c>
      <c r="F462" t="s">
        <v>16</v>
      </c>
      <c r="G462" t="s">
        <v>7</v>
      </c>
      <c r="H462">
        <f>IF(Table1[[#This Row],[decision]]="accept",1,0)</f>
        <v>1</v>
      </c>
      <c r="I462">
        <v>40</v>
      </c>
      <c r="J462" t="s">
        <v>107</v>
      </c>
      <c r="K462">
        <v>1664425512</v>
      </c>
      <c r="L462" t="s">
        <v>136</v>
      </c>
      <c r="M462" t="str">
        <f>VLOOKUP($F462,Experiment!$A$2:$U$90,MATCH(Results!M$1,Experiment!$A$1:$U$1,0)+1,FALSE)</f>
        <v>I</v>
      </c>
      <c r="N462">
        <f>IF(Table1[[#This Row],[Impact]]="I",0,1)</f>
        <v>0</v>
      </c>
      <c r="O462" s="2">
        <f>VLOOKUP($F462,Experiment!$A$2:$U$90,MATCH(Results!O$1,Experiment!$A$1:$U$1,0),FALSE)</f>
        <v>-50</v>
      </c>
      <c r="P462" s="3">
        <f>VLOOKUP($F462,Experiment!$A$2:$U$90,MATCH(Results!P$1,Experiment!$A$1:$U$1,0),FALSE)</f>
        <v>0.5</v>
      </c>
      <c r="Q462" s="2">
        <f>VLOOKUP($F462,Experiment!$A$2:$U$90,MATCH(Results!Q$1,Experiment!$A$1:$U$1,0),FALSE)</f>
        <v>40</v>
      </c>
      <c r="R462" s="3">
        <f>VLOOKUP($F462,Experiment!$A$2:$U$90,MATCH(Results!R$1,Experiment!$A$1:$U$1,0),FALSE)</f>
        <v>0.5</v>
      </c>
      <c r="S462" s="2">
        <f>VLOOKUP($F462,Experiment!$A$2:$U$90,MATCH(Results!S$1,Experiment!$A$1:$U$1,0),FALSE)</f>
        <v>-5</v>
      </c>
      <c r="T462" s="2">
        <f>VLOOKUP($F462,Experiment!$A$2:$U$90,MATCH(Results!T$1,Experiment!$A$1:$U$1,0),FALSE)</f>
        <v>2025</v>
      </c>
      <c r="U462" s="2">
        <f>VLOOKUP($F462,Experiment!$A$2:$U$90,MATCH(Results!U$1,Experiment!$A$1:$U$1,0),FALSE)</f>
        <v>45</v>
      </c>
      <c r="V462" s="2">
        <f>VLOOKUP($F462,Experiment!$A$2:$U$90,MATCH(Results!V$1,Experiment!$A$1:$U$1,0),FALSE)</f>
        <v>2</v>
      </c>
      <c r="W462" s="3">
        <f>VLOOKUP($F462,Experiment!$A$2:$U$90,MATCH(Results!W$1,Experiment!$A$1:$U$1,0),FALSE)</f>
        <v>0</v>
      </c>
      <c r="X462" s="3">
        <f>VLOOKUP($F462,Experiment!$A$2:$U$90,MATCH(Results!X$1,Experiment!$A$1:$U$1,0),FALSE)</f>
        <v>1</v>
      </c>
      <c r="Y462" s="2">
        <f>VLOOKUP($F462,Experiment!$A$2:$U$90,MATCH(Results!Y$1,Experiment!$A$1:$U$1,0),FALSE)</f>
        <v>2</v>
      </c>
      <c r="Z462" s="3">
        <f>VLOOKUP($F462,Experiment!$A$2:$U$90,MATCH(Results!Z$1,Experiment!$A$1:$U$1,0),FALSE)</f>
        <v>0.5</v>
      </c>
      <c r="AA462" s="3">
        <f>VLOOKUP($F462,Experiment!$A$2:$U$90,MATCH(Results!AA$1,Experiment!$A$1:$U$1,0),FALSE)</f>
        <v>0.5</v>
      </c>
      <c r="AB462" s="3">
        <f>VLOOKUP($F462,Experiment!$A$2:$U$90,MATCH(Results!AB$1,Experiment!$A$1:$U$1,0),FALSE)</f>
        <v>0.5</v>
      </c>
      <c r="AC462" s="3">
        <f>VLOOKUP($F462,Experiment!$A$2:$U$90,MATCH(Results!AC$1,Experiment!$A$1:$U$1,0),FALSE)</f>
        <v>0.5</v>
      </c>
      <c r="AD462" s="2">
        <f>VLOOKUP($F462,Experiment!$A$2:$U$90,MATCH(Results!AD$1,Experiment!$A$1:$U$1,0),FALSE)</f>
        <v>-5</v>
      </c>
      <c r="AE462" s="2">
        <f>VLOOKUP($F462,Experiment!$A$2:$U$90,MATCH(Results!AE$1,Experiment!$A$1:$U$1,0),FALSE)</f>
        <v>2025</v>
      </c>
      <c r="AF462" s="2">
        <f>VLOOKUP($F462,Experiment!$A$2:$U$90,MATCH(Results!AF$1,Experiment!$A$1:$U$1,0),FALSE)</f>
        <v>45</v>
      </c>
      <c r="AG462" s="3">
        <f>VLOOKUP($F462,Experiment!$A$2:$W$90,MATCH(Results!AG$1,Experiment!$A$1:$W$1,0),FALSE)</f>
        <v>1</v>
      </c>
      <c r="AH462" s="3">
        <f>VLOOKUP($F462,Experiment!$A$2:$W$90,MATCH(Results!AH$1,Experiment!$A$1:$W$1,0),FALSE)</f>
        <v>0.5</v>
      </c>
      <c r="AI462" s="3">
        <f>VLOOKUP($F462,Experiment!$A$2:$X$90,MATCH(Results!AI$1,Experiment!$A$1:$X$1,0),FALSE)</f>
        <v>0.5</v>
      </c>
      <c r="AJ462" s="2">
        <f>Table1[[#This Row],[Gain]]^Table1[[#This Row],[θ]]</f>
        <v>82.432217522931154</v>
      </c>
      <c r="AK462" s="2">
        <f>-Table1[[#This Row],[λ]]*-Table1[[#This Row],[Loss]]^Table1[[#This Row],[θ]]</f>
        <v>215.2947128015152</v>
      </c>
      <c r="AL462" s="2">
        <f>Table1[[#This Row],[v_n_w_g]]-Table1[[#This Row],[v_n_w_l]]</f>
        <v>-132.86249527858405</v>
      </c>
      <c r="AM462" s="2">
        <f>IF(Table1[[#This Row],[diff_v]]&gt;=1,1,0)</f>
        <v>0</v>
      </c>
    </row>
    <row r="463" spans="1:39" hidden="1" x14ac:dyDescent="0.3">
      <c r="A463">
        <v>2</v>
      </c>
      <c r="B463" t="s">
        <v>45</v>
      </c>
      <c r="C463" s="22">
        <f>VLOOKUP(Table1[[#This Row],[Subject]],'Subject Profile'!$A$2:$E$8,4,FALSE)</f>
        <v>1.1960207441678836</v>
      </c>
      <c r="D463" s="22">
        <f>VLOOKUP(Table1[[#This Row],[Subject]],'Subject Profile'!$A$2:$E$8,5,FALSE)</f>
        <v>-2</v>
      </c>
      <c r="E463" t="s">
        <v>49</v>
      </c>
      <c r="F463" t="s">
        <v>8</v>
      </c>
      <c r="G463" t="s">
        <v>7</v>
      </c>
      <c r="H463">
        <f>IF(Table1[[#This Row],[decision]]="accept",1,0)</f>
        <v>1</v>
      </c>
      <c r="I463">
        <v>-90</v>
      </c>
      <c r="J463" t="s">
        <v>107</v>
      </c>
      <c r="K463">
        <v>1664425537</v>
      </c>
      <c r="L463">
        <v>25</v>
      </c>
      <c r="M463" t="str">
        <f>VLOOKUP($F463,Experiment!$A$2:$U$90,MATCH(Results!M$1,Experiment!$A$1:$U$1,0)+1,FALSE)</f>
        <v>I</v>
      </c>
      <c r="N463">
        <f>IF(Table1[[#This Row],[Impact]]="I",0,1)</f>
        <v>0</v>
      </c>
      <c r="O463" s="2">
        <f>VLOOKUP($F463,Experiment!$A$2:$U$90,MATCH(Results!O$1,Experiment!$A$1:$U$1,0),FALSE)</f>
        <v>-90</v>
      </c>
      <c r="P463" s="3">
        <f>VLOOKUP($F463,Experiment!$A$2:$U$90,MATCH(Results!P$1,Experiment!$A$1:$U$1,0),FALSE)</f>
        <v>0.5</v>
      </c>
      <c r="Q463" s="2">
        <f>VLOOKUP($F463,Experiment!$A$2:$U$90,MATCH(Results!Q$1,Experiment!$A$1:$U$1,0),FALSE)</f>
        <v>180</v>
      </c>
      <c r="R463" s="3">
        <f>VLOOKUP($F463,Experiment!$A$2:$U$90,MATCH(Results!R$1,Experiment!$A$1:$U$1,0),FALSE)</f>
        <v>0.5</v>
      </c>
      <c r="S463" s="2">
        <f>VLOOKUP($F463,Experiment!$A$2:$U$90,MATCH(Results!S$1,Experiment!$A$1:$U$1,0),FALSE)</f>
        <v>45</v>
      </c>
      <c r="T463" s="2">
        <f>VLOOKUP($F463,Experiment!$A$2:$U$90,MATCH(Results!T$1,Experiment!$A$1:$U$1,0),FALSE)</f>
        <v>18225</v>
      </c>
      <c r="U463" s="2">
        <f>VLOOKUP($F463,Experiment!$A$2:$U$90,MATCH(Results!U$1,Experiment!$A$1:$U$1,0),FALSE)</f>
        <v>135</v>
      </c>
      <c r="V463" s="2">
        <f>VLOOKUP($F463,Experiment!$A$2:$U$90,MATCH(Results!V$1,Experiment!$A$1:$U$1,0),FALSE)</f>
        <v>2</v>
      </c>
      <c r="W463" s="3">
        <f>VLOOKUP($F463,Experiment!$A$2:$U$90,MATCH(Results!W$1,Experiment!$A$1:$U$1,0),FALSE)</f>
        <v>0.25</v>
      </c>
      <c r="X463" s="3">
        <f>VLOOKUP($F463,Experiment!$A$2:$U$90,MATCH(Results!X$1,Experiment!$A$1:$U$1,0),FALSE)</f>
        <v>0.75</v>
      </c>
      <c r="Y463" s="2">
        <f>VLOOKUP($F463,Experiment!$A$2:$U$90,MATCH(Results!Y$1,Experiment!$A$1:$U$1,0),FALSE)</f>
        <v>2</v>
      </c>
      <c r="Z463" s="3">
        <f>VLOOKUP($F463,Experiment!$A$2:$U$90,MATCH(Results!Z$1,Experiment!$A$1:$U$1,0),FALSE)</f>
        <v>0.5</v>
      </c>
      <c r="AA463" s="3">
        <f>VLOOKUP($F463,Experiment!$A$2:$U$90,MATCH(Results!AA$1,Experiment!$A$1:$U$1,0),FALSE)</f>
        <v>0.25</v>
      </c>
      <c r="AB463" s="3">
        <f>VLOOKUP($F463,Experiment!$A$2:$U$90,MATCH(Results!AB$1,Experiment!$A$1:$U$1,0),FALSE)</f>
        <v>0.625</v>
      </c>
      <c r="AC463" s="3">
        <f>VLOOKUP($F463,Experiment!$A$2:$U$90,MATCH(Results!AC$1,Experiment!$A$1:$U$1,0),FALSE)</f>
        <v>0.375</v>
      </c>
      <c r="AD463" s="2">
        <f>VLOOKUP($F463,Experiment!$A$2:$U$90,MATCH(Results!AD$1,Experiment!$A$1:$U$1,0),FALSE)</f>
        <v>11.25</v>
      </c>
      <c r="AE463" s="2">
        <f>VLOOKUP($F463,Experiment!$A$2:$U$90,MATCH(Results!AE$1,Experiment!$A$1:$U$1,0),FALSE)</f>
        <v>17085.9375</v>
      </c>
      <c r="AF463" s="2">
        <f>VLOOKUP($F463,Experiment!$A$2:$U$90,MATCH(Results!AF$1,Experiment!$A$1:$U$1,0),FALSE)</f>
        <v>130.71318793450033</v>
      </c>
      <c r="AG463" s="3">
        <f>VLOOKUP($F463,Experiment!$A$2:$W$90,MATCH(Results!AG$1,Experiment!$A$1:$W$1,0),FALSE)</f>
        <v>0.82730419370997643</v>
      </c>
      <c r="AH463" s="3">
        <f>VLOOKUP($F463,Experiment!$A$2:$W$90,MATCH(Results!AH$1,Experiment!$A$1:$W$1,0),FALSE)</f>
        <v>0.38648875795104182</v>
      </c>
      <c r="AI463" s="3">
        <f>VLOOKUP($F463,Experiment!$A$2:$X$90,MATCH(Results!AI$1,Experiment!$A$1:$X$1,0),FALSE)</f>
        <v>0.61351124204895813</v>
      </c>
      <c r="AJ463" s="2">
        <f>Table1[[#This Row],[Gain]]^Table1[[#This Row],[θ]]</f>
        <v>498.1414721148987</v>
      </c>
      <c r="AK463" s="2">
        <f>-Table1[[#This Row],[λ]]*-Table1[[#This Row],[Loss]]^Table1[[#This Row],[θ]]</f>
        <v>434.85510823313615</v>
      </c>
      <c r="AL463" s="2">
        <f>Table1[[#This Row],[v_n_w_g]]-Table1[[#This Row],[v_n_w_l]]</f>
        <v>63.286363881762554</v>
      </c>
      <c r="AM463" s="2">
        <f>IF(Table1[[#This Row],[diff_v]]&gt;=1,1,0)</f>
        <v>1</v>
      </c>
    </row>
    <row r="464" spans="1:39" hidden="1" x14ac:dyDescent="0.3">
      <c r="A464">
        <v>3</v>
      </c>
      <c r="B464" t="s">
        <v>45</v>
      </c>
      <c r="C464" s="22">
        <f>VLOOKUP(Table1[[#This Row],[Subject]],'Subject Profile'!$A$2:$E$8,4,FALSE)</f>
        <v>1.1960207441678836</v>
      </c>
      <c r="D464" s="22">
        <f>VLOOKUP(Table1[[#This Row],[Subject]],'Subject Profile'!$A$2:$E$8,5,FALSE)</f>
        <v>-2</v>
      </c>
      <c r="E464" t="s">
        <v>49</v>
      </c>
      <c r="F464" t="s">
        <v>29</v>
      </c>
      <c r="G464" t="s">
        <v>5</v>
      </c>
      <c r="H464">
        <f>IF(Table1[[#This Row],[decision]]="accept",1,0)</f>
        <v>0</v>
      </c>
      <c r="I464">
        <v>0</v>
      </c>
      <c r="J464" t="s">
        <v>107</v>
      </c>
      <c r="K464">
        <v>1664425557</v>
      </c>
      <c r="L464">
        <v>20</v>
      </c>
      <c r="M464" t="str">
        <f>VLOOKUP($F464,Experiment!$A$2:$U$90,MATCH(Results!M$1,Experiment!$A$1:$U$1,0)+1,FALSE)</f>
        <v>I</v>
      </c>
      <c r="N464">
        <f>IF(Table1[[#This Row],[Impact]]="I",0,1)</f>
        <v>0</v>
      </c>
      <c r="O464" s="2">
        <f>VLOOKUP($F464,Experiment!$A$2:$U$90,MATCH(Results!O$1,Experiment!$A$1:$U$1,0),FALSE)</f>
        <v>-90</v>
      </c>
      <c r="P464" s="3">
        <f>VLOOKUP($F464,Experiment!$A$2:$U$90,MATCH(Results!P$1,Experiment!$A$1:$U$1,0),FALSE)</f>
        <v>0.5</v>
      </c>
      <c r="Q464" s="2">
        <f>VLOOKUP($F464,Experiment!$A$2:$U$90,MATCH(Results!Q$1,Experiment!$A$1:$U$1,0),FALSE)</f>
        <v>80</v>
      </c>
      <c r="R464" s="3">
        <f>VLOOKUP($F464,Experiment!$A$2:$U$90,MATCH(Results!R$1,Experiment!$A$1:$U$1,0),FALSE)</f>
        <v>0.5</v>
      </c>
      <c r="S464" s="2">
        <f>VLOOKUP($F464,Experiment!$A$2:$U$90,MATCH(Results!S$1,Experiment!$A$1:$U$1,0),FALSE)</f>
        <v>-5</v>
      </c>
      <c r="T464" s="2">
        <f>VLOOKUP($F464,Experiment!$A$2:$U$90,MATCH(Results!T$1,Experiment!$A$1:$U$1,0),FALSE)</f>
        <v>7225</v>
      </c>
      <c r="U464" s="2">
        <f>VLOOKUP($F464,Experiment!$A$2:$U$90,MATCH(Results!U$1,Experiment!$A$1:$U$1,0),FALSE)</f>
        <v>85</v>
      </c>
      <c r="V464" s="2">
        <f>VLOOKUP($F464,Experiment!$A$2:$U$90,MATCH(Results!V$1,Experiment!$A$1:$U$1,0),FALSE)</f>
        <v>4</v>
      </c>
      <c r="W464" s="3">
        <f>VLOOKUP($F464,Experiment!$A$2:$U$90,MATCH(Results!W$1,Experiment!$A$1:$U$1,0),FALSE)</f>
        <v>0.75</v>
      </c>
      <c r="X464" s="3">
        <f>VLOOKUP($F464,Experiment!$A$2:$U$90,MATCH(Results!X$1,Experiment!$A$1:$U$1,0),FALSE)</f>
        <v>0.25</v>
      </c>
      <c r="Y464" s="2">
        <f>VLOOKUP($F464,Experiment!$A$2:$U$90,MATCH(Results!Y$1,Experiment!$A$1:$U$1,0),FALSE)</f>
        <v>1</v>
      </c>
      <c r="Z464" s="3">
        <f>VLOOKUP($F464,Experiment!$A$2:$U$90,MATCH(Results!Z$1,Experiment!$A$1:$U$1,0),FALSE)</f>
        <v>0.2</v>
      </c>
      <c r="AA464" s="3">
        <f>VLOOKUP($F464,Experiment!$A$2:$U$90,MATCH(Results!AA$1,Experiment!$A$1:$U$1,0),FALSE)</f>
        <v>4.9999999999999989E-2</v>
      </c>
      <c r="AB464" s="3">
        <f>VLOOKUP($F464,Experiment!$A$2:$U$90,MATCH(Results!AB$1,Experiment!$A$1:$U$1,0),FALSE)</f>
        <v>0.57499999999999996</v>
      </c>
      <c r="AC464" s="3">
        <f>VLOOKUP($F464,Experiment!$A$2:$U$90,MATCH(Results!AC$1,Experiment!$A$1:$U$1,0),FALSE)</f>
        <v>0.42500000000000004</v>
      </c>
      <c r="AD464" s="2">
        <f>VLOOKUP($F464,Experiment!$A$2:$U$90,MATCH(Results!AD$1,Experiment!$A$1:$U$1,0),FALSE)</f>
        <v>-17.749999999999993</v>
      </c>
      <c r="AE464" s="2">
        <f>VLOOKUP($F464,Experiment!$A$2:$U$90,MATCH(Results!AE$1,Experiment!$A$1:$U$1,0),FALSE)</f>
        <v>7062.4375</v>
      </c>
      <c r="AF464" s="2">
        <f>VLOOKUP($F464,Experiment!$A$2:$U$90,MATCH(Results!AF$1,Experiment!$A$1:$U$1,0),FALSE)</f>
        <v>84.038309716462052</v>
      </c>
      <c r="AG464" s="3">
        <f>VLOOKUP($F464,Experiment!$A$2:$W$90,MATCH(Results!AG$1,Experiment!$A$1:$W$1,0),FALSE)</f>
        <v>0.89414323918902561</v>
      </c>
      <c r="AH464" s="3">
        <f>VLOOKUP($F464,Experiment!$A$2:$W$90,MATCH(Results!AH$1,Experiment!$A$1:$W$1,0),FALSE)</f>
        <v>0.42914847753168511</v>
      </c>
      <c r="AI464" s="3">
        <f>VLOOKUP($F464,Experiment!$A$2:$X$90,MATCH(Results!AI$1,Experiment!$A$1:$X$1,0),FALSE)</f>
        <v>0.57085152246831483</v>
      </c>
      <c r="AJ464" s="2">
        <f>Table1[[#This Row],[Gain]]^Table1[[#This Row],[θ]]</f>
        <v>188.85787660819494</v>
      </c>
      <c r="AK464" s="2">
        <f>-Table1[[#This Row],[λ]]*-Table1[[#This Row],[Loss]]^Table1[[#This Row],[θ]]</f>
        <v>434.85510823313615</v>
      </c>
      <c r="AL464" s="2">
        <f>Table1[[#This Row],[v_n_w_g]]-Table1[[#This Row],[v_n_w_l]]</f>
        <v>-245.99723162494121</v>
      </c>
      <c r="AM464" s="2">
        <f>IF(Table1[[#This Row],[diff_v]]&gt;=1,1,0)</f>
        <v>0</v>
      </c>
    </row>
    <row r="465" spans="1:39" hidden="1" x14ac:dyDescent="0.3">
      <c r="A465">
        <v>4</v>
      </c>
      <c r="B465" t="s">
        <v>45</v>
      </c>
      <c r="C465" s="22">
        <f>VLOOKUP(Table1[[#This Row],[Subject]],'Subject Profile'!$A$2:$E$8,4,FALSE)</f>
        <v>1.1960207441678836</v>
      </c>
      <c r="D465" s="22">
        <f>VLOOKUP(Table1[[#This Row],[Subject]],'Subject Profile'!$A$2:$E$8,5,FALSE)</f>
        <v>-2</v>
      </c>
      <c r="E465" t="s">
        <v>49</v>
      </c>
      <c r="F465" t="s">
        <v>25</v>
      </c>
      <c r="G465" t="s">
        <v>5</v>
      </c>
      <c r="H465">
        <f>IF(Table1[[#This Row],[decision]]="accept",1,0)</f>
        <v>0</v>
      </c>
      <c r="I465">
        <v>0</v>
      </c>
      <c r="J465" t="s">
        <v>107</v>
      </c>
      <c r="K465">
        <v>1664425570</v>
      </c>
      <c r="L465">
        <v>13</v>
      </c>
      <c r="M465" t="str">
        <f>VLOOKUP($F465,Experiment!$A$2:$U$90,MATCH(Results!M$1,Experiment!$A$1:$U$1,0)+1,FALSE)</f>
        <v>I</v>
      </c>
      <c r="N465">
        <f>IF(Table1[[#This Row],[Impact]]="I",0,1)</f>
        <v>0</v>
      </c>
      <c r="O465" s="2">
        <f>VLOOKUP($F465,Experiment!$A$2:$U$90,MATCH(Results!O$1,Experiment!$A$1:$U$1,0),FALSE)</f>
        <v>-90</v>
      </c>
      <c r="P465" s="3">
        <f>VLOOKUP($F465,Experiment!$A$2:$U$90,MATCH(Results!P$1,Experiment!$A$1:$U$1,0),FALSE)</f>
        <v>0.5</v>
      </c>
      <c r="Q465" s="2">
        <f>VLOOKUP($F465,Experiment!$A$2:$U$90,MATCH(Results!Q$1,Experiment!$A$1:$U$1,0),FALSE)</f>
        <v>90</v>
      </c>
      <c r="R465" s="3">
        <f>VLOOKUP($F465,Experiment!$A$2:$U$90,MATCH(Results!R$1,Experiment!$A$1:$U$1,0),FALSE)</f>
        <v>0.5</v>
      </c>
      <c r="S465" s="2">
        <f>VLOOKUP($F465,Experiment!$A$2:$U$90,MATCH(Results!S$1,Experiment!$A$1:$U$1,0),FALSE)</f>
        <v>0</v>
      </c>
      <c r="T465" s="2">
        <f>VLOOKUP($F465,Experiment!$A$2:$U$90,MATCH(Results!T$1,Experiment!$A$1:$U$1,0),FALSE)</f>
        <v>8100</v>
      </c>
      <c r="U465" s="2">
        <f>VLOOKUP($F465,Experiment!$A$2:$U$90,MATCH(Results!U$1,Experiment!$A$1:$U$1,0),FALSE)</f>
        <v>90</v>
      </c>
      <c r="V465" s="2">
        <f>VLOOKUP($F465,Experiment!$A$2:$U$90,MATCH(Results!V$1,Experiment!$A$1:$U$1,0),FALSE)</f>
        <v>2</v>
      </c>
      <c r="W465" s="3">
        <f>VLOOKUP($F465,Experiment!$A$2:$U$90,MATCH(Results!W$1,Experiment!$A$1:$U$1,0),FALSE)</f>
        <v>0.25</v>
      </c>
      <c r="X465" s="3">
        <f>VLOOKUP($F465,Experiment!$A$2:$U$90,MATCH(Results!X$1,Experiment!$A$1:$U$1,0),FALSE)</f>
        <v>0.75</v>
      </c>
      <c r="Y465" s="2">
        <f>VLOOKUP($F465,Experiment!$A$2:$U$90,MATCH(Results!Y$1,Experiment!$A$1:$U$1,0),FALSE)</f>
        <v>2</v>
      </c>
      <c r="Z465" s="3">
        <f>VLOOKUP($F465,Experiment!$A$2:$U$90,MATCH(Results!Z$1,Experiment!$A$1:$U$1,0),FALSE)</f>
        <v>0.5</v>
      </c>
      <c r="AA465" s="3">
        <f>VLOOKUP($F465,Experiment!$A$2:$U$90,MATCH(Results!AA$1,Experiment!$A$1:$U$1,0),FALSE)</f>
        <v>0.25</v>
      </c>
      <c r="AB465" s="3">
        <f>VLOOKUP($F465,Experiment!$A$2:$U$90,MATCH(Results!AB$1,Experiment!$A$1:$U$1,0),FALSE)</f>
        <v>0.625</v>
      </c>
      <c r="AC465" s="3">
        <f>VLOOKUP($F465,Experiment!$A$2:$U$90,MATCH(Results!AC$1,Experiment!$A$1:$U$1,0),FALSE)</f>
        <v>0.375</v>
      </c>
      <c r="AD465" s="2">
        <f>VLOOKUP($F465,Experiment!$A$2:$U$90,MATCH(Results!AD$1,Experiment!$A$1:$U$1,0),FALSE)</f>
        <v>-22.5</v>
      </c>
      <c r="AE465" s="2">
        <f>VLOOKUP($F465,Experiment!$A$2:$U$90,MATCH(Results!AE$1,Experiment!$A$1:$U$1,0),FALSE)</f>
        <v>7593.75</v>
      </c>
      <c r="AF465" s="2">
        <f>VLOOKUP($F465,Experiment!$A$2:$U$90,MATCH(Results!AF$1,Experiment!$A$1:$U$1,0),FALSE)</f>
        <v>87.142125289666879</v>
      </c>
      <c r="AG465" s="3">
        <f>VLOOKUP($F465,Experiment!$A$2:$W$90,MATCH(Results!AG$1,Experiment!$A$1:$W$1,0),FALSE)</f>
        <v>0.82730419370997643</v>
      </c>
      <c r="AH465" s="3">
        <f>VLOOKUP($F465,Experiment!$A$2:$W$90,MATCH(Results!AH$1,Experiment!$A$1:$W$1,0),FALSE)</f>
        <v>0.38648875795104182</v>
      </c>
      <c r="AI465" s="3">
        <f>VLOOKUP($F465,Experiment!$A$2:$X$90,MATCH(Results!AI$1,Experiment!$A$1:$X$1,0),FALSE)</f>
        <v>0.61351124204895813</v>
      </c>
      <c r="AJ465" s="2">
        <f>Table1[[#This Row],[Gain]]^Table1[[#This Row],[θ]]</f>
        <v>217.42755411656807</v>
      </c>
      <c r="AK465" s="2">
        <f>-Table1[[#This Row],[λ]]*-Table1[[#This Row],[Loss]]^Table1[[#This Row],[θ]]</f>
        <v>434.85510823313615</v>
      </c>
      <c r="AL465" s="2">
        <f>Table1[[#This Row],[v_n_w_g]]-Table1[[#This Row],[v_n_w_l]]</f>
        <v>-217.42755411656807</v>
      </c>
      <c r="AM465" s="2">
        <f>IF(Table1[[#This Row],[diff_v]]&gt;=1,1,0)</f>
        <v>0</v>
      </c>
    </row>
    <row r="466" spans="1:39" hidden="1" x14ac:dyDescent="0.3">
      <c r="A466">
        <v>5</v>
      </c>
      <c r="B466" t="s">
        <v>45</v>
      </c>
      <c r="C466" s="22">
        <f>VLOOKUP(Table1[[#This Row],[Subject]],'Subject Profile'!$A$2:$E$8,4,FALSE)</f>
        <v>1.1960207441678836</v>
      </c>
      <c r="D466" s="22">
        <f>VLOOKUP(Table1[[#This Row],[Subject]],'Subject Profile'!$A$2:$E$8,5,FALSE)</f>
        <v>-2</v>
      </c>
      <c r="E466" t="s">
        <v>49</v>
      </c>
      <c r="F466" t="s">
        <v>26</v>
      </c>
      <c r="G466" t="s">
        <v>5</v>
      </c>
      <c r="H466">
        <f>IF(Table1[[#This Row],[decision]]="accept",1,0)</f>
        <v>0</v>
      </c>
      <c r="I466">
        <v>0</v>
      </c>
      <c r="J466" t="s">
        <v>107</v>
      </c>
      <c r="K466">
        <v>1664425583</v>
      </c>
      <c r="L466">
        <v>13</v>
      </c>
      <c r="M466" t="str">
        <f>VLOOKUP($F466,Experiment!$A$2:$U$90,MATCH(Results!M$1,Experiment!$A$1:$U$1,0)+1,FALSE)</f>
        <v>I</v>
      </c>
      <c r="N466">
        <f>IF(Table1[[#This Row],[Impact]]="I",0,1)</f>
        <v>0</v>
      </c>
      <c r="O466" s="2">
        <f>VLOOKUP($F466,Experiment!$A$2:$U$90,MATCH(Results!O$1,Experiment!$A$1:$U$1,0),FALSE)</f>
        <v>-90</v>
      </c>
      <c r="P466" s="3">
        <f>VLOOKUP($F466,Experiment!$A$2:$U$90,MATCH(Results!P$1,Experiment!$A$1:$U$1,0),FALSE)</f>
        <v>0.5</v>
      </c>
      <c r="Q466" s="2">
        <f>VLOOKUP($F466,Experiment!$A$2:$U$90,MATCH(Results!Q$1,Experiment!$A$1:$U$1,0),FALSE)</f>
        <v>80</v>
      </c>
      <c r="R466" s="3">
        <f>VLOOKUP($F466,Experiment!$A$2:$U$90,MATCH(Results!R$1,Experiment!$A$1:$U$1,0),FALSE)</f>
        <v>0.5</v>
      </c>
      <c r="S466" s="2">
        <f>VLOOKUP($F466,Experiment!$A$2:$U$90,MATCH(Results!S$1,Experiment!$A$1:$U$1,0),FALSE)</f>
        <v>-5</v>
      </c>
      <c r="T466" s="2">
        <f>VLOOKUP($F466,Experiment!$A$2:$U$90,MATCH(Results!T$1,Experiment!$A$1:$U$1,0),FALSE)</f>
        <v>7225</v>
      </c>
      <c r="U466" s="2">
        <f>VLOOKUP($F466,Experiment!$A$2:$U$90,MATCH(Results!U$1,Experiment!$A$1:$U$1,0),FALSE)</f>
        <v>85</v>
      </c>
      <c r="V466" s="2">
        <f>VLOOKUP($F466,Experiment!$A$2:$U$90,MATCH(Results!V$1,Experiment!$A$1:$U$1,0),FALSE)</f>
        <v>2</v>
      </c>
      <c r="W466" s="3">
        <f>VLOOKUP($F466,Experiment!$A$2:$U$90,MATCH(Results!W$1,Experiment!$A$1:$U$1,0),FALSE)</f>
        <v>0.25</v>
      </c>
      <c r="X466" s="3">
        <f>VLOOKUP($F466,Experiment!$A$2:$U$90,MATCH(Results!X$1,Experiment!$A$1:$U$1,0),FALSE)</f>
        <v>0.75</v>
      </c>
      <c r="Y466" s="2">
        <f>VLOOKUP($F466,Experiment!$A$2:$U$90,MATCH(Results!Y$1,Experiment!$A$1:$U$1,0),FALSE)</f>
        <v>2</v>
      </c>
      <c r="Z466" s="3">
        <f>VLOOKUP($F466,Experiment!$A$2:$U$90,MATCH(Results!Z$1,Experiment!$A$1:$U$1,0),FALSE)</f>
        <v>0.5</v>
      </c>
      <c r="AA466" s="3">
        <f>VLOOKUP($F466,Experiment!$A$2:$U$90,MATCH(Results!AA$1,Experiment!$A$1:$U$1,0),FALSE)</f>
        <v>0.25</v>
      </c>
      <c r="AB466" s="3">
        <f>VLOOKUP($F466,Experiment!$A$2:$U$90,MATCH(Results!AB$1,Experiment!$A$1:$U$1,0),FALSE)</f>
        <v>0.625</v>
      </c>
      <c r="AC466" s="3">
        <f>VLOOKUP($F466,Experiment!$A$2:$U$90,MATCH(Results!AC$1,Experiment!$A$1:$U$1,0),FALSE)</f>
        <v>0.375</v>
      </c>
      <c r="AD466" s="2">
        <f>VLOOKUP($F466,Experiment!$A$2:$U$90,MATCH(Results!AD$1,Experiment!$A$1:$U$1,0),FALSE)</f>
        <v>-26.25</v>
      </c>
      <c r="AE466" s="2">
        <f>VLOOKUP($F466,Experiment!$A$2:$U$90,MATCH(Results!AE$1,Experiment!$A$1:$U$1,0),FALSE)</f>
        <v>6773.4375</v>
      </c>
      <c r="AF466" s="2">
        <f>VLOOKUP($F466,Experiment!$A$2:$U$90,MATCH(Results!AF$1,Experiment!$A$1:$U$1,0),FALSE)</f>
        <v>82.300896106907615</v>
      </c>
      <c r="AG466" s="3">
        <f>VLOOKUP($F466,Experiment!$A$2:$W$90,MATCH(Results!AG$1,Experiment!$A$1:$W$1,0),FALSE)</f>
        <v>0.82730419370997643</v>
      </c>
      <c r="AH466" s="3">
        <f>VLOOKUP($F466,Experiment!$A$2:$W$90,MATCH(Results!AH$1,Experiment!$A$1:$W$1,0),FALSE)</f>
        <v>0.38648875795104182</v>
      </c>
      <c r="AI466" s="3">
        <f>VLOOKUP($F466,Experiment!$A$2:$X$90,MATCH(Results!AI$1,Experiment!$A$1:$X$1,0),FALSE)</f>
        <v>0.61351124204895813</v>
      </c>
      <c r="AJ466" s="2">
        <f>Table1[[#This Row],[Gain]]^Table1[[#This Row],[θ]]</f>
        <v>188.85787660819494</v>
      </c>
      <c r="AK466" s="2">
        <f>-Table1[[#This Row],[λ]]*-Table1[[#This Row],[Loss]]^Table1[[#This Row],[θ]]</f>
        <v>434.85510823313615</v>
      </c>
      <c r="AL466" s="2">
        <f>Table1[[#This Row],[v_n_w_g]]-Table1[[#This Row],[v_n_w_l]]</f>
        <v>-245.99723162494121</v>
      </c>
      <c r="AM466" s="2">
        <f>IF(Table1[[#This Row],[diff_v]]&gt;=1,1,0)</f>
        <v>0</v>
      </c>
    </row>
    <row r="467" spans="1:39" hidden="1" x14ac:dyDescent="0.3">
      <c r="A467">
        <v>6</v>
      </c>
      <c r="B467" t="s">
        <v>45</v>
      </c>
      <c r="C467" s="22">
        <f>VLOOKUP(Table1[[#This Row],[Subject]],'Subject Profile'!$A$2:$E$8,4,FALSE)</f>
        <v>1.1960207441678836</v>
      </c>
      <c r="D467" s="22">
        <f>VLOOKUP(Table1[[#This Row],[Subject]],'Subject Profile'!$A$2:$E$8,5,FALSE)</f>
        <v>-2</v>
      </c>
      <c r="E467" t="s">
        <v>49</v>
      </c>
      <c r="F467" t="s">
        <v>33</v>
      </c>
      <c r="G467" t="s">
        <v>5</v>
      </c>
      <c r="H467">
        <f>IF(Table1[[#This Row],[decision]]="accept",1,0)</f>
        <v>0</v>
      </c>
      <c r="I467">
        <v>0</v>
      </c>
      <c r="J467" t="s">
        <v>107</v>
      </c>
      <c r="K467">
        <v>1664425630</v>
      </c>
      <c r="L467">
        <v>47</v>
      </c>
      <c r="M467" t="str">
        <f>VLOOKUP($F467,Experiment!$A$2:$U$90,MATCH(Results!M$1,Experiment!$A$1:$U$1,0)+1,FALSE)</f>
        <v>I</v>
      </c>
      <c r="N467">
        <f>IF(Table1[[#This Row],[Impact]]="I",0,1)</f>
        <v>0</v>
      </c>
      <c r="O467" s="2">
        <f>VLOOKUP($F467,Experiment!$A$2:$U$90,MATCH(Results!O$1,Experiment!$A$1:$U$1,0),FALSE)</f>
        <v>-10</v>
      </c>
      <c r="P467" s="3">
        <f>VLOOKUP($F467,Experiment!$A$2:$U$90,MATCH(Results!P$1,Experiment!$A$1:$U$1,0),FALSE)</f>
        <v>0.5</v>
      </c>
      <c r="Q467" s="2">
        <f>VLOOKUP($F467,Experiment!$A$2:$U$90,MATCH(Results!Q$1,Experiment!$A$1:$U$1,0),FALSE)</f>
        <v>30</v>
      </c>
      <c r="R467" s="3">
        <f>VLOOKUP($F467,Experiment!$A$2:$U$90,MATCH(Results!R$1,Experiment!$A$1:$U$1,0),FALSE)</f>
        <v>0.5</v>
      </c>
      <c r="S467" s="2">
        <f>VLOOKUP($F467,Experiment!$A$2:$U$90,MATCH(Results!S$1,Experiment!$A$1:$U$1,0),FALSE)</f>
        <v>10</v>
      </c>
      <c r="T467" s="2">
        <f>VLOOKUP($F467,Experiment!$A$2:$U$90,MATCH(Results!T$1,Experiment!$A$1:$U$1,0),FALSE)</f>
        <v>400</v>
      </c>
      <c r="U467" s="2">
        <f>VLOOKUP($F467,Experiment!$A$2:$U$90,MATCH(Results!U$1,Experiment!$A$1:$U$1,0),FALSE)</f>
        <v>20</v>
      </c>
      <c r="V467" s="2">
        <f>VLOOKUP($F467,Experiment!$A$2:$U$90,MATCH(Results!V$1,Experiment!$A$1:$U$1,0),FALSE)</f>
        <v>4</v>
      </c>
      <c r="W467" s="3">
        <f>VLOOKUP($F467,Experiment!$A$2:$U$90,MATCH(Results!W$1,Experiment!$A$1:$U$1,0),FALSE)</f>
        <v>0.75</v>
      </c>
      <c r="X467" s="3">
        <f>VLOOKUP($F467,Experiment!$A$2:$U$90,MATCH(Results!X$1,Experiment!$A$1:$U$1,0),FALSE)</f>
        <v>0.25</v>
      </c>
      <c r="Y467" s="2">
        <f>VLOOKUP($F467,Experiment!$A$2:$U$90,MATCH(Results!Y$1,Experiment!$A$1:$U$1,0),FALSE)</f>
        <v>2</v>
      </c>
      <c r="Z467" s="3">
        <f>VLOOKUP($F467,Experiment!$A$2:$U$90,MATCH(Results!Z$1,Experiment!$A$1:$U$1,0),FALSE)</f>
        <v>0.05</v>
      </c>
      <c r="AA467" s="3">
        <f>VLOOKUP($F467,Experiment!$A$2:$U$90,MATCH(Results!AA$1,Experiment!$A$1:$U$1,0),FALSE)</f>
        <v>0.2</v>
      </c>
      <c r="AB467" s="3">
        <f>VLOOKUP($F467,Experiment!$A$2:$U$90,MATCH(Results!AB$1,Experiment!$A$1:$U$1,0),FALSE)</f>
        <v>0.42499999999999999</v>
      </c>
      <c r="AC467" s="3">
        <f>VLOOKUP($F467,Experiment!$A$2:$U$90,MATCH(Results!AC$1,Experiment!$A$1:$U$1,0),FALSE)</f>
        <v>0.57499999999999996</v>
      </c>
      <c r="AD467" s="2">
        <f>VLOOKUP($F467,Experiment!$A$2:$U$90,MATCH(Results!AD$1,Experiment!$A$1:$U$1,0),FALSE)</f>
        <v>13</v>
      </c>
      <c r="AE467" s="2">
        <f>VLOOKUP($F467,Experiment!$A$2:$U$90,MATCH(Results!AE$1,Experiment!$A$1:$U$1,0),FALSE)</f>
        <v>391</v>
      </c>
      <c r="AF467" s="2">
        <f>VLOOKUP($F467,Experiment!$A$2:$U$90,MATCH(Results!AF$1,Experiment!$A$1:$U$1,0),FALSE)</f>
        <v>19.773719933285189</v>
      </c>
      <c r="AG467" s="3">
        <f>VLOOKUP($F467,Experiment!$A$2:$W$90,MATCH(Results!AG$1,Experiment!$A$1:$W$1,0),FALSE)</f>
        <v>1</v>
      </c>
      <c r="AH467" s="3">
        <f>VLOOKUP($F467,Experiment!$A$2:$W$90,MATCH(Results!AH$1,Experiment!$A$1:$W$1,0),FALSE)</f>
        <v>0.57499999999999996</v>
      </c>
      <c r="AI467" s="3">
        <f>VLOOKUP($F467,Experiment!$A$2:$X$90,MATCH(Results!AI$1,Experiment!$A$1:$X$1,0),FALSE)</f>
        <v>0.42500000000000004</v>
      </c>
      <c r="AJ467" s="2">
        <f>Table1[[#This Row],[Gain]]^Table1[[#This Row],[θ]]</f>
        <v>58.434275299017848</v>
      </c>
      <c r="AK467" s="2">
        <f>-Table1[[#This Row],[λ]]*-Table1[[#This Row],[Loss]]^Table1[[#This Row],[θ]]</f>
        <v>31.408756296736705</v>
      </c>
      <c r="AL467" s="2">
        <f>Table1[[#This Row],[v_n_w_g]]-Table1[[#This Row],[v_n_w_l]]</f>
        <v>27.025519002281143</v>
      </c>
      <c r="AM467" s="2">
        <f>IF(Table1[[#This Row],[diff_v]]&gt;=1,1,0)</f>
        <v>1</v>
      </c>
    </row>
    <row r="468" spans="1:39" hidden="1" x14ac:dyDescent="0.3">
      <c r="A468">
        <v>7</v>
      </c>
      <c r="B468" t="s">
        <v>45</v>
      </c>
      <c r="C468" s="22">
        <f>VLOOKUP(Table1[[#This Row],[Subject]],'Subject Profile'!$A$2:$E$8,4,FALSE)</f>
        <v>1.1960207441678836</v>
      </c>
      <c r="D468" s="22">
        <f>VLOOKUP(Table1[[#This Row],[Subject]],'Subject Profile'!$A$2:$E$8,5,FALSE)</f>
        <v>-2</v>
      </c>
      <c r="E468" t="s">
        <v>49</v>
      </c>
      <c r="F468" t="s">
        <v>31</v>
      </c>
      <c r="G468" t="s">
        <v>5</v>
      </c>
      <c r="H468">
        <f>IF(Table1[[#This Row],[decision]]="accept",1,0)</f>
        <v>0</v>
      </c>
      <c r="I468">
        <v>0</v>
      </c>
      <c r="J468" t="s">
        <v>107</v>
      </c>
      <c r="K468">
        <v>1664425724</v>
      </c>
      <c r="L468">
        <v>94</v>
      </c>
      <c r="M468" t="str">
        <f>VLOOKUP($F468,Experiment!$A$2:$U$90,MATCH(Results!M$1,Experiment!$A$1:$U$1,0)+1,FALSE)</f>
        <v>I</v>
      </c>
      <c r="N468">
        <f>IF(Table1[[#This Row],[Impact]]="I",0,1)</f>
        <v>0</v>
      </c>
      <c r="O468" s="2">
        <f>VLOOKUP($F468,Experiment!$A$2:$U$90,MATCH(Results!O$1,Experiment!$A$1:$U$1,0),FALSE)</f>
        <v>-50</v>
      </c>
      <c r="P468" s="3">
        <f>VLOOKUP($F468,Experiment!$A$2:$U$90,MATCH(Results!P$1,Experiment!$A$1:$U$1,0),FALSE)</f>
        <v>0.5</v>
      </c>
      <c r="Q468" s="2">
        <f>VLOOKUP($F468,Experiment!$A$2:$U$90,MATCH(Results!Q$1,Experiment!$A$1:$U$1,0),FALSE)</f>
        <v>50</v>
      </c>
      <c r="R468" s="3">
        <f>VLOOKUP($F468,Experiment!$A$2:$U$90,MATCH(Results!R$1,Experiment!$A$1:$U$1,0),FALSE)</f>
        <v>0.5</v>
      </c>
      <c r="S468" s="2">
        <f>VLOOKUP($F468,Experiment!$A$2:$U$90,MATCH(Results!S$1,Experiment!$A$1:$U$1,0),FALSE)</f>
        <v>0</v>
      </c>
      <c r="T468" s="2">
        <f>VLOOKUP($F468,Experiment!$A$2:$U$90,MATCH(Results!T$1,Experiment!$A$1:$U$1,0),FALSE)</f>
        <v>2500</v>
      </c>
      <c r="U468" s="2">
        <f>VLOOKUP($F468,Experiment!$A$2:$U$90,MATCH(Results!U$1,Experiment!$A$1:$U$1,0),FALSE)</f>
        <v>50</v>
      </c>
      <c r="V468" s="2">
        <f>VLOOKUP($F468,Experiment!$A$2:$U$90,MATCH(Results!V$1,Experiment!$A$1:$U$1,0),FALSE)</f>
        <v>4</v>
      </c>
      <c r="W468" s="3">
        <f>VLOOKUP($F468,Experiment!$A$2:$U$90,MATCH(Results!W$1,Experiment!$A$1:$U$1,0),FALSE)</f>
        <v>0.75</v>
      </c>
      <c r="X468" s="3">
        <f>VLOOKUP($F468,Experiment!$A$2:$U$90,MATCH(Results!X$1,Experiment!$A$1:$U$1,0),FALSE)</f>
        <v>0.25</v>
      </c>
      <c r="Y468" s="2">
        <f>VLOOKUP($F468,Experiment!$A$2:$U$90,MATCH(Results!Y$1,Experiment!$A$1:$U$1,0),FALSE)</f>
        <v>1</v>
      </c>
      <c r="Z468" s="3">
        <f>VLOOKUP($F468,Experiment!$A$2:$U$90,MATCH(Results!Z$1,Experiment!$A$1:$U$1,0),FALSE)</f>
        <v>0.2</v>
      </c>
      <c r="AA468" s="3">
        <f>VLOOKUP($F468,Experiment!$A$2:$U$90,MATCH(Results!AA$1,Experiment!$A$1:$U$1,0),FALSE)</f>
        <v>4.9999999999999989E-2</v>
      </c>
      <c r="AB468" s="3">
        <f>VLOOKUP($F468,Experiment!$A$2:$U$90,MATCH(Results!AB$1,Experiment!$A$1:$U$1,0),FALSE)</f>
        <v>0.57499999999999996</v>
      </c>
      <c r="AC468" s="3">
        <f>VLOOKUP($F468,Experiment!$A$2:$U$90,MATCH(Results!AC$1,Experiment!$A$1:$U$1,0),FALSE)</f>
        <v>0.42500000000000004</v>
      </c>
      <c r="AD468" s="2">
        <f>VLOOKUP($F468,Experiment!$A$2:$U$90,MATCH(Results!AD$1,Experiment!$A$1:$U$1,0),FALSE)</f>
        <v>-7.4999999999999929</v>
      </c>
      <c r="AE468" s="2">
        <f>VLOOKUP($F468,Experiment!$A$2:$U$90,MATCH(Results!AE$1,Experiment!$A$1:$U$1,0),FALSE)</f>
        <v>2443.75</v>
      </c>
      <c r="AF468" s="2">
        <f>VLOOKUP($F468,Experiment!$A$2:$U$90,MATCH(Results!AF$1,Experiment!$A$1:$U$1,0),FALSE)</f>
        <v>49.434299833212968</v>
      </c>
      <c r="AG468" s="3">
        <f>VLOOKUP($F468,Experiment!$A$2:$W$90,MATCH(Results!AG$1,Experiment!$A$1:$W$1,0),FALSE)</f>
        <v>0.89414323918902561</v>
      </c>
      <c r="AH468" s="3">
        <f>VLOOKUP($F468,Experiment!$A$2:$W$90,MATCH(Results!AH$1,Experiment!$A$1:$W$1,0),FALSE)</f>
        <v>0.42914847753168511</v>
      </c>
      <c r="AI468" s="3">
        <f>VLOOKUP($F468,Experiment!$A$2:$X$90,MATCH(Results!AI$1,Experiment!$A$1:$X$1,0),FALSE)</f>
        <v>0.57085152246831483</v>
      </c>
      <c r="AJ468" s="2">
        <f>Table1[[#This Row],[Gain]]^Table1[[#This Row],[θ]]</f>
        <v>107.6473564007576</v>
      </c>
      <c r="AK468" s="2">
        <f>-Table1[[#This Row],[λ]]*-Table1[[#This Row],[Loss]]^Table1[[#This Row],[θ]]</f>
        <v>215.2947128015152</v>
      </c>
      <c r="AL468" s="2">
        <f>Table1[[#This Row],[v_n_w_g]]-Table1[[#This Row],[v_n_w_l]]</f>
        <v>-107.6473564007576</v>
      </c>
      <c r="AM468" s="2">
        <f>IF(Table1[[#This Row],[diff_v]]&gt;=1,1,0)</f>
        <v>0</v>
      </c>
    </row>
    <row r="469" spans="1:39" hidden="1" x14ac:dyDescent="0.3">
      <c r="A469">
        <v>8</v>
      </c>
      <c r="B469" t="s">
        <v>45</v>
      </c>
      <c r="C469" s="22">
        <f>VLOOKUP(Table1[[#This Row],[Subject]],'Subject Profile'!$A$2:$E$8,4,FALSE)</f>
        <v>1.1960207441678836</v>
      </c>
      <c r="D469" s="22">
        <f>VLOOKUP(Table1[[#This Row],[Subject]],'Subject Profile'!$A$2:$E$8,5,FALSE)</f>
        <v>-2</v>
      </c>
      <c r="E469" t="s">
        <v>49</v>
      </c>
      <c r="F469" t="s">
        <v>14</v>
      </c>
      <c r="G469" t="s">
        <v>5</v>
      </c>
      <c r="H469">
        <f>IF(Table1[[#This Row],[decision]]="accept",1,0)</f>
        <v>0</v>
      </c>
      <c r="I469">
        <v>0</v>
      </c>
      <c r="J469" t="s">
        <v>107</v>
      </c>
      <c r="K469">
        <v>1664425736</v>
      </c>
      <c r="L469">
        <v>12</v>
      </c>
      <c r="M469" t="str">
        <f>VLOOKUP($F469,Experiment!$A$2:$U$90,MATCH(Results!M$1,Experiment!$A$1:$U$1,0)+1,FALSE)</f>
        <v>I</v>
      </c>
      <c r="N469">
        <f>IF(Table1[[#This Row],[Impact]]="I",0,1)</f>
        <v>0</v>
      </c>
      <c r="O469" s="2">
        <f>VLOOKUP($F469,Experiment!$A$2:$U$90,MATCH(Results!O$1,Experiment!$A$1:$U$1,0),FALSE)</f>
        <v>-90</v>
      </c>
      <c r="P469" s="3">
        <f>VLOOKUP($F469,Experiment!$A$2:$U$90,MATCH(Results!P$1,Experiment!$A$1:$U$1,0),FALSE)</f>
        <v>0.5</v>
      </c>
      <c r="Q469" s="2">
        <f>VLOOKUP($F469,Experiment!$A$2:$U$90,MATCH(Results!Q$1,Experiment!$A$1:$U$1,0),FALSE)</f>
        <v>100</v>
      </c>
      <c r="R469" s="3">
        <f>VLOOKUP($F469,Experiment!$A$2:$U$90,MATCH(Results!R$1,Experiment!$A$1:$U$1,0),FALSE)</f>
        <v>0.5</v>
      </c>
      <c r="S469" s="2">
        <f>VLOOKUP($F469,Experiment!$A$2:$U$90,MATCH(Results!S$1,Experiment!$A$1:$U$1,0),FALSE)</f>
        <v>5</v>
      </c>
      <c r="T469" s="2">
        <f>VLOOKUP($F469,Experiment!$A$2:$U$90,MATCH(Results!T$1,Experiment!$A$1:$U$1,0),FALSE)</f>
        <v>9025</v>
      </c>
      <c r="U469" s="2">
        <f>VLOOKUP($F469,Experiment!$A$2:$U$90,MATCH(Results!U$1,Experiment!$A$1:$U$1,0),FALSE)</f>
        <v>95</v>
      </c>
      <c r="V469" s="2">
        <f>VLOOKUP($F469,Experiment!$A$2:$U$90,MATCH(Results!V$1,Experiment!$A$1:$U$1,0),FALSE)</f>
        <v>4</v>
      </c>
      <c r="W469" s="3">
        <f>VLOOKUP($F469,Experiment!$A$2:$U$90,MATCH(Results!W$1,Experiment!$A$1:$U$1,0),FALSE)</f>
        <v>0.75</v>
      </c>
      <c r="X469" s="3">
        <f>VLOOKUP($F469,Experiment!$A$2:$U$90,MATCH(Results!X$1,Experiment!$A$1:$U$1,0),FALSE)</f>
        <v>0.25</v>
      </c>
      <c r="Y469" s="2">
        <f>VLOOKUP($F469,Experiment!$A$2:$U$90,MATCH(Results!Y$1,Experiment!$A$1:$U$1,0),FALSE)</f>
        <v>1</v>
      </c>
      <c r="Z469" s="3">
        <f>VLOOKUP($F469,Experiment!$A$2:$U$90,MATCH(Results!Z$1,Experiment!$A$1:$U$1,0),FALSE)</f>
        <v>0.2</v>
      </c>
      <c r="AA469" s="3">
        <f>VLOOKUP($F469,Experiment!$A$2:$U$90,MATCH(Results!AA$1,Experiment!$A$1:$U$1,0),FALSE)</f>
        <v>4.9999999999999989E-2</v>
      </c>
      <c r="AB469" s="3">
        <f>VLOOKUP($F469,Experiment!$A$2:$U$90,MATCH(Results!AB$1,Experiment!$A$1:$U$1,0),FALSE)</f>
        <v>0.57499999999999996</v>
      </c>
      <c r="AC469" s="3">
        <f>VLOOKUP($F469,Experiment!$A$2:$U$90,MATCH(Results!AC$1,Experiment!$A$1:$U$1,0),FALSE)</f>
        <v>0.42500000000000004</v>
      </c>
      <c r="AD469" s="2">
        <f>VLOOKUP($F469,Experiment!$A$2:$U$90,MATCH(Results!AD$1,Experiment!$A$1:$U$1,0),FALSE)</f>
        <v>-9.2499999999999858</v>
      </c>
      <c r="AE469" s="2">
        <f>VLOOKUP($F469,Experiment!$A$2:$U$90,MATCH(Results!AE$1,Experiment!$A$1:$U$1,0),FALSE)</f>
        <v>8821.9375</v>
      </c>
      <c r="AF469" s="2">
        <f>VLOOKUP($F469,Experiment!$A$2:$U$90,MATCH(Results!AF$1,Experiment!$A$1:$U$1,0),FALSE)</f>
        <v>93.925169683104642</v>
      </c>
      <c r="AG469" s="3">
        <f>VLOOKUP($F469,Experiment!$A$2:$W$90,MATCH(Results!AG$1,Experiment!$A$1:$W$1,0),FALSE)</f>
        <v>0.89414323918902561</v>
      </c>
      <c r="AH469" s="3">
        <f>VLOOKUP($F469,Experiment!$A$2:$W$90,MATCH(Results!AH$1,Experiment!$A$1:$W$1,0),FALSE)</f>
        <v>0.42914847753168511</v>
      </c>
      <c r="AI469" s="3">
        <f>VLOOKUP($F469,Experiment!$A$2:$X$90,MATCH(Results!AI$1,Experiment!$A$1:$X$1,0),FALSE)</f>
        <v>0.57085152246831483</v>
      </c>
      <c r="AJ469" s="2">
        <f>Table1[[#This Row],[Gain]]^Table1[[#This Row],[θ]]</f>
        <v>246.6274930269494</v>
      </c>
      <c r="AK469" s="2">
        <f>-Table1[[#This Row],[λ]]*-Table1[[#This Row],[Loss]]^Table1[[#This Row],[θ]]</f>
        <v>434.85510823313615</v>
      </c>
      <c r="AL469" s="2">
        <f>Table1[[#This Row],[v_n_w_g]]-Table1[[#This Row],[v_n_w_l]]</f>
        <v>-188.22761520618675</v>
      </c>
      <c r="AM469" s="2">
        <f>IF(Table1[[#This Row],[diff_v]]&gt;=1,1,0)</f>
        <v>0</v>
      </c>
    </row>
    <row r="470" spans="1:39" hidden="1" x14ac:dyDescent="0.3">
      <c r="A470">
        <v>9</v>
      </c>
      <c r="B470" t="s">
        <v>45</v>
      </c>
      <c r="C470" s="22">
        <f>VLOOKUP(Table1[[#This Row],[Subject]],'Subject Profile'!$A$2:$E$8,4,FALSE)</f>
        <v>1.1960207441678836</v>
      </c>
      <c r="D470" s="22">
        <f>VLOOKUP(Table1[[#This Row],[Subject]],'Subject Profile'!$A$2:$E$8,5,FALSE)</f>
        <v>-2</v>
      </c>
      <c r="E470" t="s">
        <v>49</v>
      </c>
      <c r="F470" t="s">
        <v>30</v>
      </c>
      <c r="G470" t="s">
        <v>7</v>
      </c>
      <c r="H470">
        <f>IF(Table1[[#This Row],[decision]]="accept",1,0)</f>
        <v>1</v>
      </c>
      <c r="I470">
        <v>-50</v>
      </c>
      <c r="J470" t="s">
        <v>107</v>
      </c>
      <c r="K470">
        <v>1664425756</v>
      </c>
      <c r="L470">
        <v>20</v>
      </c>
      <c r="M470" t="str">
        <f>VLOOKUP($F470,Experiment!$A$2:$U$90,MATCH(Results!M$1,Experiment!$A$1:$U$1,0)+1,FALSE)</f>
        <v>I</v>
      </c>
      <c r="N470">
        <f>IF(Table1[[#This Row],[Impact]]="I",0,1)</f>
        <v>0</v>
      </c>
      <c r="O470" s="2">
        <f>VLOOKUP($F470,Experiment!$A$2:$U$90,MATCH(Results!O$1,Experiment!$A$1:$U$1,0),FALSE)</f>
        <v>-50</v>
      </c>
      <c r="P470" s="3">
        <f>VLOOKUP($F470,Experiment!$A$2:$U$90,MATCH(Results!P$1,Experiment!$A$1:$U$1,0),FALSE)</f>
        <v>0.5</v>
      </c>
      <c r="Q470" s="2">
        <f>VLOOKUP($F470,Experiment!$A$2:$U$90,MATCH(Results!Q$1,Experiment!$A$1:$U$1,0),FALSE)</f>
        <v>70</v>
      </c>
      <c r="R470" s="3">
        <f>VLOOKUP($F470,Experiment!$A$2:$U$90,MATCH(Results!R$1,Experiment!$A$1:$U$1,0),FALSE)</f>
        <v>0.5</v>
      </c>
      <c r="S470" s="2">
        <f>VLOOKUP($F470,Experiment!$A$2:$U$90,MATCH(Results!S$1,Experiment!$A$1:$U$1,0),FALSE)</f>
        <v>10</v>
      </c>
      <c r="T470" s="2">
        <f>VLOOKUP($F470,Experiment!$A$2:$U$90,MATCH(Results!T$1,Experiment!$A$1:$U$1,0),FALSE)</f>
        <v>3600</v>
      </c>
      <c r="U470" s="2">
        <f>VLOOKUP($F470,Experiment!$A$2:$U$90,MATCH(Results!U$1,Experiment!$A$1:$U$1,0),FALSE)</f>
        <v>60</v>
      </c>
      <c r="V470" s="2">
        <f>VLOOKUP($F470,Experiment!$A$2:$U$90,MATCH(Results!V$1,Experiment!$A$1:$U$1,0),FALSE)</f>
        <v>4</v>
      </c>
      <c r="W470" s="3">
        <f>VLOOKUP($F470,Experiment!$A$2:$U$90,MATCH(Results!W$1,Experiment!$A$1:$U$1,0),FALSE)</f>
        <v>0.75</v>
      </c>
      <c r="X470" s="3">
        <f>VLOOKUP($F470,Experiment!$A$2:$U$90,MATCH(Results!X$1,Experiment!$A$1:$U$1,0),FALSE)</f>
        <v>0.25</v>
      </c>
      <c r="Y470" s="2">
        <f>VLOOKUP($F470,Experiment!$A$2:$U$90,MATCH(Results!Y$1,Experiment!$A$1:$U$1,0),FALSE)</f>
        <v>2</v>
      </c>
      <c r="Z470" s="3">
        <f>VLOOKUP($F470,Experiment!$A$2:$U$90,MATCH(Results!Z$1,Experiment!$A$1:$U$1,0),FALSE)</f>
        <v>0.05</v>
      </c>
      <c r="AA470" s="3">
        <f>VLOOKUP($F470,Experiment!$A$2:$U$90,MATCH(Results!AA$1,Experiment!$A$1:$U$1,0),FALSE)</f>
        <v>0.2</v>
      </c>
      <c r="AB470" s="3">
        <f>VLOOKUP($F470,Experiment!$A$2:$U$90,MATCH(Results!AB$1,Experiment!$A$1:$U$1,0),FALSE)</f>
        <v>0.42499999999999999</v>
      </c>
      <c r="AC470" s="3">
        <f>VLOOKUP($F470,Experiment!$A$2:$U$90,MATCH(Results!AC$1,Experiment!$A$1:$U$1,0),FALSE)</f>
        <v>0.57499999999999996</v>
      </c>
      <c r="AD470" s="2">
        <f>VLOOKUP($F470,Experiment!$A$2:$U$90,MATCH(Results!AD$1,Experiment!$A$1:$U$1,0),FALSE)</f>
        <v>19</v>
      </c>
      <c r="AE470" s="2">
        <f>VLOOKUP($F470,Experiment!$A$2:$U$90,MATCH(Results!AE$1,Experiment!$A$1:$U$1,0),FALSE)</f>
        <v>3519</v>
      </c>
      <c r="AF470" s="2">
        <f>VLOOKUP($F470,Experiment!$A$2:$U$90,MATCH(Results!AF$1,Experiment!$A$1:$U$1,0),FALSE)</f>
        <v>59.321159799855565</v>
      </c>
      <c r="AG470" s="3">
        <f>VLOOKUP($F470,Experiment!$A$2:$W$90,MATCH(Results!AG$1,Experiment!$A$1:$W$1,0),FALSE)</f>
        <v>1</v>
      </c>
      <c r="AH470" s="3">
        <f>VLOOKUP($F470,Experiment!$A$2:$W$90,MATCH(Results!AH$1,Experiment!$A$1:$W$1,0),FALSE)</f>
        <v>0.57499999999999996</v>
      </c>
      <c r="AI470" s="3">
        <f>VLOOKUP($F470,Experiment!$A$2:$X$90,MATCH(Results!AI$1,Experiment!$A$1:$X$1,0),FALSE)</f>
        <v>0.42500000000000004</v>
      </c>
      <c r="AJ470" s="2">
        <f>Table1[[#This Row],[Gain]]^Table1[[#This Row],[θ]]</f>
        <v>160.98133731857229</v>
      </c>
      <c r="AK470" s="2">
        <f>-Table1[[#This Row],[λ]]*-Table1[[#This Row],[Loss]]^Table1[[#This Row],[θ]]</f>
        <v>215.2947128015152</v>
      </c>
      <c r="AL470" s="2">
        <f>Table1[[#This Row],[v_n_w_g]]-Table1[[#This Row],[v_n_w_l]]</f>
        <v>-54.313375482942917</v>
      </c>
      <c r="AM470" s="2">
        <f>IF(Table1[[#This Row],[diff_v]]&gt;=1,1,0)</f>
        <v>0</v>
      </c>
    </row>
    <row r="471" spans="1:39" hidden="1" x14ac:dyDescent="0.3">
      <c r="A471">
        <v>10</v>
      </c>
      <c r="B471" t="s">
        <v>45</v>
      </c>
      <c r="C471" s="22">
        <f>VLOOKUP(Table1[[#This Row],[Subject]],'Subject Profile'!$A$2:$E$8,4,FALSE)</f>
        <v>1.1960207441678836</v>
      </c>
      <c r="D471" s="22">
        <f>VLOOKUP(Table1[[#This Row],[Subject]],'Subject Profile'!$A$2:$E$8,5,FALSE)</f>
        <v>-2</v>
      </c>
      <c r="E471" t="s">
        <v>49</v>
      </c>
      <c r="F471" t="s">
        <v>21</v>
      </c>
      <c r="G471" t="s">
        <v>7</v>
      </c>
      <c r="H471">
        <f>IF(Table1[[#This Row],[decision]]="accept",1,0)</f>
        <v>1</v>
      </c>
      <c r="I471">
        <v>180</v>
      </c>
      <c r="J471" t="s">
        <v>107</v>
      </c>
      <c r="K471">
        <v>1664425778</v>
      </c>
      <c r="L471">
        <v>22</v>
      </c>
      <c r="M471" t="str">
        <f>VLOOKUP($F471,Experiment!$A$2:$U$90,MATCH(Results!M$1,Experiment!$A$1:$U$1,0)+1,FALSE)</f>
        <v>I</v>
      </c>
      <c r="N471">
        <f>IF(Table1[[#This Row],[Impact]]="I",0,1)</f>
        <v>0</v>
      </c>
      <c r="O471" s="2">
        <f>VLOOKUP($F471,Experiment!$A$2:$U$90,MATCH(Results!O$1,Experiment!$A$1:$U$1,0),FALSE)</f>
        <v>-90</v>
      </c>
      <c r="P471" s="3">
        <f>VLOOKUP($F471,Experiment!$A$2:$U$90,MATCH(Results!P$1,Experiment!$A$1:$U$1,0),FALSE)</f>
        <v>0.5</v>
      </c>
      <c r="Q471" s="2">
        <f>VLOOKUP($F471,Experiment!$A$2:$U$90,MATCH(Results!Q$1,Experiment!$A$1:$U$1,0),FALSE)</f>
        <v>180</v>
      </c>
      <c r="R471" s="3">
        <f>VLOOKUP($F471,Experiment!$A$2:$U$90,MATCH(Results!R$1,Experiment!$A$1:$U$1,0),FALSE)</f>
        <v>0.5</v>
      </c>
      <c r="S471" s="2">
        <f>VLOOKUP($F471,Experiment!$A$2:$U$90,MATCH(Results!S$1,Experiment!$A$1:$U$1,0),FALSE)</f>
        <v>45</v>
      </c>
      <c r="T471" s="2">
        <f>VLOOKUP($F471,Experiment!$A$2:$U$90,MATCH(Results!T$1,Experiment!$A$1:$U$1,0),FALSE)</f>
        <v>18225</v>
      </c>
      <c r="U471" s="2">
        <f>VLOOKUP($F471,Experiment!$A$2:$U$90,MATCH(Results!U$1,Experiment!$A$1:$U$1,0),FALSE)</f>
        <v>135</v>
      </c>
      <c r="V471" s="2">
        <f>VLOOKUP($F471,Experiment!$A$2:$U$90,MATCH(Results!V$1,Experiment!$A$1:$U$1,0),FALSE)</f>
        <v>4</v>
      </c>
      <c r="W471" s="3">
        <f>VLOOKUP($F471,Experiment!$A$2:$U$90,MATCH(Results!W$1,Experiment!$A$1:$U$1,0),FALSE)</f>
        <v>0.75</v>
      </c>
      <c r="X471" s="3">
        <f>VLOOKUP($F471,Experiment!$A$2:$U$90,MATCH(Results!X$1,Experiment!$A$1:$U$1,0),FALSE)</f>
        <v>0.25</v>
      </c>
      <c r="Y471" s="2">
        <f>VLOOKUP($F471,Experiment!$A$2:$U$90,MATCH(Results!Y$1,Experiment!$A$1:$U$1,0),FALSE)</f>
        <v>2</v>
      </c>
      <c r="Z471" s="3">
        <f>VLOOKUP($F471,Experiment!$A$2:$U$90,MATCH(Results!Z$1,Experiment!$A$1:$U$1,0),FALSE)</f>
        <v>0.05</v>
      </c>
      <c r="AA471" s="3">
        <f>VLOOKUP($F471,Experiment!$A$2:$U$90,MATCH(Results!AA$1,Experiment!$A$1:$U$1,0),FALSE)</f>
        <v>0.2</v>
      </c>
      <c r="AB471" s="3">
        <f>VLOOKUP($F471,Experiment!$A$2:$U$90,MATCH(Results!AB$1,Experiment!$A$1:$U$1,0),FALSE)</f>
        <v>0.42499999999999999</v>
      </c>
      <c r="AC471" s="3">
        <f>VLOOKUP($F471,Experiment!$A$2:$U$90,MATCH(Results!AC$1,Experiment!$A$1:$U$1,0),FALSE)</f>
        <v>0.57499999999999996</v>
      </c>
      <c r="AD471" s="2">
        <f>VLOOKUP($F471,Experiment!$A$2:$U$90,MATCH(Results!AD$1,Experiment!$A$1:$U$1,0),FALSE)</f>
        <v>65.249999999999986</v>
      </c>
      <c r="AE471" s="2">
        <f>VLOOKUP($F471,Experiment!$A$2:$U$90,MATCH(Results!AE$1,Experiment!$A$1:$U$1,0),FALSE)</f>
        <v>17814.9375</v>
      </c>
      <c r="AF471" s="2">
        <f>VLOOKUP($F471,Experiment!$A$2:$U$90,MATCH(Results!AF$1,Experiment!$A$1:$U$1,0),FALSE)</f>
        <v>133.47260954967501</v>
      </c>
      <c r="AG471" s="3">
        <f>VLOOKUP($F471,Experiment!$A$2:$W$90,MATCH(Results!AG$1,Experiment!$A$1:$W$1,0),FALSE)</f>
        <v>1</v>
      </c>
      <c r="AH471" s="3">
        <f>VLOOKUP($F471,Experiment!$A$2:$W$90,MATCH(Results!AH$1,Experiment!$A$1:$W$1,0),FALSE)</f>
        <v>0.57499999999999996</v>
      </c>
      <c r="AI471" s="3">
        <f>VLOOKUP($F471,Experiment!$A$2:$X$90,MATCH(Results!AI$1,Experiment!$A$1:$X$1,0),FALSE)</f>
        <v>0.42500000000000004</v>
      </c>
      <c r="AJ471" s="2">
        <f>Table1[[#This Row],[Gain]]^Table1[[#This Row],[θ]]</f>
        <v>498.1414721148987</v>
      </c>
      <c r="AK471" s="2">
        <f>-Table1[[#This Row],[λ]]*-Table1[[#This Row],[Loss]]^Table1[[#This Row],[θ]]</f>
        <v>434.85510823313615</v>
      </c>
      <c r="AL471" s="2">
        <f>Table1[[#This Row],[v_n_w_g]]-Table1[[#This Row],[v_n_w_l]]</f>
        <v>63.286363881762554</v>
      </c>
      <c r="AM471" s="2">
        <f>IF(Table1[[#This Row],[diff_v]]&gt;=1,1,0)</f>
        <v>1</v>
      </c>
    </row>
    <row r="472" spans="1:39" hidden="1" x14ac:dyDescent="0.3">
      <c r="A472">
        <v>11</v>
      </c>
      <c r="B472" t="s">
        <v>45</v>
      </c>
      <c r="C472" s="22">
        <f>VLOOKUP(Table1[[#This Row],[Subject]],'Subject Profile'!$A$2:$E$8,4,FALSE)</f>
        <v>1.1960207441678836</v>
      </c>
      <c r="D472" s="22">
        <f>VLOOKUP(Table1[[#This Row],[Subject]],'Subject Profile'!$A$2:$E$8,5,FALSE)</f>
        <v>-2</v>
      </c>
      <c r="E472" t="s">
        <v>49</v>
      </c>
      <c r="F472" t="s">
        <v>40</v>
      </c>
      <c r="G472" t="s">
        <v>7</v>
      </c>
      <c r="H472">
        <f>IF(Table1[[#This Row],[decision]]="accept",1,0)</f>
        <v>1</v>
      </c>
      <c r="I472">
        <v>-10</v>
      </c>
      <c r="J472" t="s">
        <v>107</v>
      </c>
      <c r="K472">
        <v>1664425789</v>
      </c>
      <c r="L472">
        <v>11</v>
      </c>
      <c r="M472" t="str">
        <f>VLOOKUP($F472,Experiment!$A$2:$U$90,MATCH(Results!M$1,Experiment!$A$1:$U$1,0)+1,FALSE)</f>
        <v>I</v>
      </c>
      <c r="N472">
        <f>IF(Table1[[#This Row],[Impact]]="I",0,1)</f>
        <v>0</v>
      </c>
      <c r="O472" s="2">
        <f>VLOOKUP($F472,Experiment!$A$2:$U$90,MATCH(Results!O$1,Experiment!$A$1:$U$1,0),FALSE)</f>
        <v>-10</v>
      </c>
      <c r="P472" s="3">
        <f>VLOOKUP($F472,Experiment!$A$2:$U$90,MATCH(Results!P$1,Experiment!$A$1:$U$1,0),FALSE)</f>
        <v>0.5</v>
      </c>
      <c r="Q472" s="2">
        <f>VLOOKUP($F472,Experiment!$A$2:$U$90,MATCH(Results!Q$1,Experiment!$A$1:$U$1,0),FALSE)</f>
        <v>20</v>
      </c>
      <c r="R472" s="3">
        <f>VLOOKUP($F472,Experiment!$A$2:$U$90,MATCH(Results!R$1,Experiment!$A$1:$U$1,0),FALSE)</f>
        <v>0.5</v>
      </c>
      <c r="S472" s="2">
        <f>VLOOKUP($F472,Experiment!$A$2:$U$90,MATCH(Results!S$1,Experiment!$A$1:$U$1,0),FALSE)</f>
        <v>5</v>
      </c>
      <c r="T472" s="2">
        <f>VLOOKUP($F472,Experiment!$A$2:$U$90,MATCH(Results!T$1,Experiment!$A$1:$U$1,0),FALSE)</f>
        <v>225</v>
      </c>
      <c r="U472" s="2">
        <f>VLOOKUP($F472,Experiment!$A$2:$U$90,MATCH(Results!U$1,Experiment!$A$1:$U$1,0),FALSE)</f>
        <v>15</v>
      </c>
      <c r="V472" s="2">
        <f>VLOOKUP($F472,Experiment!$A$2:$U$90,MATCH(Results!V$1,Experiment!$A$1:$U$1,0),FALSE)</f>
        <v>2</v>
      </c>
      <c r="W472" s="3">
        <f>VLOOKUP($F472,Experiment!$A$2:$U$90,MATCH(Results!W$1,Experiment!$A$1:$U$1,0),FALSE)</f>
        <v>0</v>
      </c>
      <c r="X472" s="3">
        <f>VLOOKUP($F472,Experiment!$A$2:$U$90,MATCH(Results!X$1,Experiment!$A$1:$U$1,0),FALSE)</f>
        <v>1</v>
      </c>
      <c r="Y472" s="2">
        <f>VLOOKUP($F472,Experiment!$A$2:$U$90,MATCH(Results!Y$1,Experiment!$A$1:$U$1,0),FALSE)</f>
        <v>2</v>
      </c>
      <c r="Z472" s="3">
        <f>VLOOKUP($F472,Experiment!$A$2:$U$90,MATCH(Results!Z$1,Experiment!$A$1:$U$1,0),FALSE)</f>
        <v>0.5</v>
      </c>
      <c r="AA472" s="3">
        <f>VLOOKUP($F472,Experiment!$A$2:$U$90,MATCH(Results!AA$1,Experiment!$A$1:$U$1,0),FALSE)</f>
        <v>0.5</v>
      </c>
      <c r="AB472" s="3">
        <f>VLOOKUP($F472,Experiment!$A$2:$U$90,MATCH(Results!AB$1,Experiment!$A$1:$U$1,0),FALSE)</f>
        <v>0.5</v>
      </c>
      <c r="AC472" s="3">
        <f>VLOOKUP($F472,Experiment!$A$2:$U$90,MATCH(Results!AC$1,Experiment!$A$1:$U$1,0),FALSE)</f>
        <v>0.5</v>
      </c>
      <c r="AD472" s="2">
        <f>VLOOKUP($F472,Experiment!$A$2:$U$90,MATCH(Results!AD$1,Experiment!$A$1:$U$1,0),FALSE)</f>
        <v>5</v>
      </c>
      <c r="AE472" s="2">
        <f>VLOOKUP($F472,Experiment!$A$2:$U$90,MATCH(Results!AE$1,Experiment!$A$1:$U$1,0),FALSE)</f>
        <v>225</v>
      </c>
      <c r="AF472" s="2">
        <f>VLOOKUP($F472,Experiment!$A$2:$U$90,MATCH(Results!AF$1,Experiment!$A$1:$U$1,0),FALSE)</f>
        <v>15</v>
      </c>
      <c r="AG472" s="3">
        <f>VLOOKUP($F472,Experiment!$A$2:$W$90,MATCH(Results!AG$1,Experiment!$A$1:$W$1,0),FALSE)</f>
        <v>1</v>
      </c>
      <c r="AH472" s="3">
        <f>VLOOKUP($F472,Experiment!$A$2:$W$90,MATCH(Results!AH$1,Experiment!$A$1:$W$1,0),FALSE)</f>
        <v>0.5</v>
      </c>
      <c r="AI472" s="3">
        <f>VLOOKUP($F472,Experiment!$A$2:$X$90,MATCH(Results!AI$1,Experiment!$A$1:$X$1,0),FALSE)</f>
        <v>0.5</v>
      </c>
      <c r="AJ472" s="2">
        <f>Table1[[#This Row],[Gain]]^Table1[[#This Row],[θ]]</f>
        <v>35.979809832580635</v>
      </c>
      <c r="AK472" s="2">
        <f>-Table1[[#This Row],[λ]]*-Table1[[#This Row],[Loss]]^Table1[[#This Row],[θ]]</f>
        <v>31.408756296736705</v>
      </c>
      <c r="AL472" s="2">
        <f>Table1[[#This Row],[v_n_w_g]]-Table1[[#This Row],[v_n_w_l]]</f>
        <v>4.5710535358439301</v>
      </c>
      <c r="AM472" s="2">
        <f>IF(Table1[[#This Row],[diff_v]]&gt;=1,1,0)</f>
        <v>1</v>
      </c>
    </row>
    <row r="473" spans="1:39" hidden="1" x14ac:dyDescent="0.3">
      <c r="A473">
        <v>12</v>
      </c>
      <c r="B473" t="s">
        <v>45</v>
      </c>
      <c r="C473" s="22">
        <f>VLOOKUP(Table1[[#This Row],[Subject]],'Subject Profile'!$A$2:$E$8,4,FALSE)</f>
        <v>1.1960207441678836</v>
      </c>
      <c r="D473" s="22">
        <f>VLOOKUP(Table1[[#This Row],[Subject]],'Subject Profile'!$A$2:$E$8,5,FALSE)</f>
        <v>-2</v>
      </c>
      <c r="E473" t="s">
        <v>49</v>
      </c>
      <c r="F473" t="s">
        <v>9</v>
      </c>
      <c r="G473" t="s">
        <v>7</v>
      </c>
      <c r="H473">
        <f>IF(Table1[[#This Row],[decision]]="accept",1,0)</f>
        <v>1</v>
      </c>
      <c r="I473">
        <v>30</v>
      </c>
      <c r="J473" t="s">
        <v>107</v>
      </c>
      <c r="K473">
        <v>1664425797</v>
      </c>
      <c r="L473">
        <v>8</v>
      </c>
      <c r="M473" t="str">
        <f>VLOOKUP($F473,Experiment!$A$2:$U$90,MATCH(Results!M$1,Experiment!$A$1:$U$1,0)+1,FALSE)</f>
        <v>I</v>
      </c>
      <c r="N473">
        <f>IF(Table1[[#This Row],[Impact]]="I",0,1)</f>
        <v>0</v>
      </c>
      <c r="O473" s="2">
        <f>VLOOKUP($F473,Experiment!$A$2:$U$90,MATCH(Results!O$1,Experiment!$A$1:$U$1,0),FALSE)</f>
        <v>-10</v>
      </c>
      <c r="P473" s="3">
        <f>VLOOKUP($F473,Experiment!$A$2:$U$90,MATCH(Results!P$1,Experiment!$A$1:$U$1,0),FALSE)</f>
        <v>0.5</v>
      </c>
      <c r="Q473" s="2">
        <f>VLOOKUP($F473,Experiment!$A$2:$U$90,MATCH(Results!Q$1,Experiment!$A$1:$U$1,0),FALSE)</f>
        <v>30</v>
      </c>
      <c r="R473" s="3">
        <f>VLOOKUP($F473,Experiment!$A$2:$U$90,MATCH(Results!R$1,Experiment!$A$1:$U$1,0),FALSE)</f>
        <v>0.5</v>
      </c>
      <c r="S473" s="2">
        <f>VLOOKUP($F473,Experiment!$A$2:$U$90,MATCH(Results!S$1,Experiment!$A$1:$U$1,0),FALSE)</f>
        <v>10</v>
      </c>
      <c r="T473" s="2">
        <f>VLOOKUP($F473,Experiment!$A$2:$U$90,MATCH(Results!T$1,Experiment!$A$1:$U$1,0),FALSE)</f>
        <v>400</v>
      </c>
      <c r="U473" s="2">
        <f>VLOOKUP($F473,Experiment!$A$2:$U$90,MATCH(Results!U$1,Experiment!$A$1:$U$1,0),FALSE)</f>
        <v>20</v>
      </c>
      <c r="V473" s="2">
        <f>VLOOKUP($F473,Experiment!$A$2:$U$90,MATCH(Results!V$1,Experiment!$A$1:$U$1,0),FALSE)</f>
        <v>2</v>
      </c>
      <c r="W473" s="3">
        <f>VLOOKUP($F473,Experiment!$A$2:$U$90,MATCH(Results!W$1,Experiment!$A$1:$U$1,0),FALSE)</f>
        <v>0</v>
      </c>
      <c r="X473" s="3">
        <f>VLOOKUP($F473,Experiment!$A$2:$U$90,MATCH(Results!X$1,Experiment!$A$1:$U$1,0),FALSE)</f>
        <v>1</v>
      </c>
      <c r="Y473" s="2">
        <f>VLOOKUP($F473,Experiment!$A$2:$U$90,MATCH(Results!Y$1,Experiment!$A$1:$U$1,0),FALSE)</f>
        <v>2</v>
      </c>
      <c r="Z473" s="3">
        <f>VLOOKUP($F473,Experiment!$A$2:$U$90,MATCH(Results!Z$1,Experiment!$A$1:$U$1,0),FALSE)</f>
        <v>0.5</v>
      </c>
      <c r="AA473" s="3">
        <f>VLOOKUP($F473,Experiment!$A$2:$U$90,MATCH(Results!AA$1,Experiment!$A$1:$U$1,0),FALSE)</f>
        <v>0.5</v>
      </c>
      <c r="AB473" s="3">
        <f>VLOOKUP($F473,Experiment!$A$2:$U$90,MATCH(Results!AB$1,Experiment!$A$1:$U$1,0),FALSE)</f>
        <v>0.5</v>
      </c>
      <c r="AC473" s="3">
        <f>VLOOKUP($F473,Experiment!$A$2:$U$90,MATCH(Results!AC$1,Experiment!$A$1:$U$1,0),FALSE)</f>
        <v>0.5</v>
      </c>
      <c r="AD473" s="2">
        <f>VLOOKUP($F473,Experiment!$A$2:$U$90,MATCH(Results!AD$1,Experiment!$A$1:$U$1,0),FALSE)</f>
        <v>10</v>
      </c>
      <c r="AE473" s="2">
        <f>VLOOKUP($F473,Experiment!$A$2:$U$90,MATCH(Results!AE$1,Experiment!$A$1:$U$1,0),FALSE)</f>
        <v>400</v>
      </c>
      <c r="AF473" s="2">
        <f>VLOOKUP($F473,Experiment!$A$2:$U$90,MATCH(Results!AF$1,Experiment!$A$1:$U$1,0),FALSE)</f>
        <v>20</v>
      </c>
      <c r="AG473" s="3">
        <f>VLOOKUP($F473,Experiment!$A$2:$W$90,MATCH(Results!AG$1,Experiment!$A$1:$W$1,0),FALSE)</f>
        <v>1</v>
      </c>
      <c r="AH473" s="3">
        <f>VLOOKUP($F473,Experiment!$A$2:$W$90,MATCH(Results!AH$1,Experiment!$A$1:$W$1,0),FALSE)</f>
        <v>0.5</v>
      </c>
      <c r="AI473" s="3">
        <f>VLOOKUP($F473,Experiment!$A$2:$X$90,MATCH(Results!AI$1,Experiment!$A$1:$X$1,0),FALSE)</f>
        <v>0.5</v>
      </c>
      <c r="AJ473" s="2">
        <f>Table1[[#This Row],[Gain]]^Table1[[#This Row],[θ]]</f>
        <v>58.434275299017848</v>
      </c>
      <c r="AK473" s="2">
        <f>-Table1[[#This Row],[λ]]*-Table1[[#This Row],[Loss]]^Table1[[#This Row],[θ]]</f>
        <v>31.408756296736705</v>
      </c>
      <c r="AL473" s="2">
        <f>Table1[[#This Row],[v_n_w_g]]-Table1[[#This Row],[v_n_w_l]]</f>
        <v>27.025519002281143</v>
      </c>
      <c r="AM473" s="2">
        <f>IF(Table1[[#This Row],[diff_v]]&gt;=1,1,0)</f>
        <v>1</v>
      </c>
    </row>
    <row r="474" spans="1:39" hidden="1" x14ac:dyDescent="0.3">
      <c r="A474">
        <v>13</v>
      </c>
      <c r="B474" t="s">
        <v>45</v>
      </c>
      <c r="C474" s="22">
        <f>VLOOKUP(Table1[[#This Row],[Subject]],'Subject Profile'!$A$2:$E$8,4,FALSE)</f>
        <v>1.1960207441678836</v>
      </c>
      <c r="D474" s="22">
        <f>VLOOKUP(Table1[[#This Row],[Subject]],'Subject Profile'!$A$2:$E$8,5,FALSE)</f>
        <v>-2</v>
      </c>
      <c r="E474" t="s">
        <v>49</v>
      </c>
      <c r="F474" t="s">
        <v>28</v>
      </c>
      <c r="G474" t="s">
        <v>5</v>
      </c>
      <c r="H474">
        <f>IF(Table1[[#This Row],[decision]]="accept",1,0)</f>
        <v>0</v>
      </c>
      <c r="I474">
        <v>0</v>
      </c>
      <c r="J474" t="s">
        <v>107</v>
      </c>
      <c r="K474">
        <v>1664425810</v>
      </c>
      <c r="L474">
        <v>13</v>
      </c>
      <c r="M474" t="str">
        <f>VLOOKUP($F474,Experiment!$A$2:$U$90,MATCH(Results!M$1,Experiment!$A$1:$U$1,0)+1,FALSE)</f>
        <v>I</v>
      </c>
      <c r="N474">
        <f>IF(Table1[[#This Row],[Impact]]="I",0,1)</f>
        <v>0</v>
      </c>
      <c r="O474" s="2">
        <f>VLOOKUP($F474,Experiment!$A$2:$U$90,MATCH(Results!O$1,Experiment!$A$1:$U$1,0),FALSE)</f>
        <v>-10</v>
      </c>
      <c r="P474" s="3">
        <f>VLOOKUP($F474,Experiment!$A$2:$U$90,MATCH(Results!P$1,Experiment!$A$1:$U$1,0),FALSE)</f>
        <v>0.5</v>
      </c>
      <c r="Q474" s="2">
        <f>VLOOKUP($F474,Experiment!$A$2:$U$90,MATCH(Results!Q$1,Experiment!$A$1:$U$1,0),FALSE)</f>
        <v>0</v>
      </c>
      <c r="R474" s="3">
        <f>VLOOKUP($F474,Experiment!$A$2:$U$90,MATCH(Results!R$1,Experiment!$A$1:$U$1,0),FALSE)</f>
        <v>0.5</v>
      </c>
      <c r="S474" s="2">
        <f>VLOOKUP($F474,Experiment!$A$2:$U$90,MATCH(Results!S$1,Experiment!$A$1:$U$1,0),FALSE)</f>
        <v>-5</v>
      </c>
      <c r="T474" s="2">
        <f>VLOOKUP($F474,Experiment!$A$2:$U$90,MATCH(Results!T$1,Experiment!$A$1:$U$1,0),FALSE)</f>
        <v>25</v>
      </c>
      <c r="U474" s="2">
        <f>VLOOKUP($F474,Experiment!$A$2:$U$90,MATCH(Results!U$1,Experiment!$A$1:$U$1,0),FALSE)</f>
        <v>5</v>
      </c>
      <c r="V474" s="2">
        <f>VLOOKUP($F474,Experiment!$A$2:$U$90,MATCH(Results!V$1,Experiment!$A$1:$U$1,0),FALSE)</f>
        <v>2</v>
      </c>
      <c r="W474" s="3">
        <f>VLOOKUP($F474,Experiment!$A$2:$U$90,MATCH(Results!W$1,Experiment!$A$1:$U$1,0),FALSE)</f>
        <v>0.25</v>
      </c>
      <c r="X474" s="3">
        <f>VLOOKUP($F474,Experiment!$A$2:$U$90,MATCH(Results!X$1,Experiment!$A$1:$U$1,0),FALSE)</f>
        <v>0.75</v>
      </c>
      <c r="Y474" s="2">
        <f>VLOOKUP($F474,Experiment!$A$2:$U$90,MATCH(Results!Y$1,Experiment!$A$1:$U$1,0),FALSE)</f>
        <v>2</v>
      </c>
      <c r="Z474" s="3">
        <f>VLOOKUP($F474,Experiment!$A$2:$U$90,MATCH(Results!Z$1,Experiment!$A$1:$U$1,0),FALSE)</f>
        <v>0.5</v>
      </c>
      <c r="AA474" s="3">
        <f>VLOOKUP($F474,Experiment!$A$2:$U$90,MATCH(Results!AA$1,Experiment!$A$1:$U$1,0),FALSE)</f>
        <v>0.25</v>
      </c>
      <c r="AB474" s="3">
        <f>VLOOKUP($F474,Experiment!$A$2:$U$90,MATCH(Results!AB$1,Experiment!$A$1:$U$1,0),FALSE)</f>
        <v>0.625</v>
      </c>
      <c r="AC474" s="3">
        <f>VLOOKUP($F474,Experiment!$A$2:$U$90,MATCH(Results!AC$1,Experiment!$A$1:$U$1,0),FALSE)</f>
        <v>0.375</v>
      </c>
      <c r="AD474" s="2">
        <f>VLOOKUP($F474,Experiment!$A$2:$U$90,MATCH(Results!AD$1,Experiment!$A$1:$U$1,0),FALSE)</f>
        <v>-6.25</v>
      </c>
      <c r="AE474" s="2">
        <f>VLOOKUP($F474,Experiment!$A$2:$U$90,MATCH(Results!AE$1,Experiment!$A$1:$U$1,0),FALSE)</f>
        <v>23.4375</v>
      </c>
      <c r="AF474" s="2">
        <f>VLOOKUP($F474,Experiment!$A$2:$U$90,MATCH(Results!AF$1,Experiment!$A$1:$U$1,0),FALSE)</f>
        <v>4.8412291827592711</v>
      </c>
      <c r="AG474" s="3">
        <f>VLOOKUP($F474,Experiment!$A$2:$W$90,MATCH(Results!AG$1,Experiment!$A$1:$W$1,0),FALSE)</f>
        <v>0.82730419370997643</v>
      </c>
      <c r="AH474" s="3">
        <f>VLOOKUP($F474,Experiment!$A$2:$W$90,MATCH(Results!AH$1,Experiment!$A$1:$W$1,0),FALSE)</f>
        <v>0.38648875795104182</v>
      </c>
      <c r="AI474" s="3">
        <f>VLOOKUP($F474,Experiment!$A$2:$X$90,MATCH(Results!AI$1,Experiment!$A$1:$X$1,0),FALSE)</f>
        <v>0.61351124204895813</v>
      </c>
      <c r="AJ474" s="2">
        <f>Table1[[#This Row],[Gain]]^Table1[[#This Row],[θ]]</f>
        <v>0</v>
      </c>
      <c r="AK474" s="2">
        <f>-Table1[[#This Row],[λ]]*-Table1[[#This Row],[Loss]]^Table1[[#This Row],[θ]]</f>
        <v>31.408756296736705</v>
      </c>
      <c r="AL474" s="2">
        <f>Table1[[#This Row],[v_n_w_g]]-Table1[[#This Row],[v_n_w_l]]</f>
        <v>-31.408756296736705</v>
      </c>
      <c r="AM474" s="2">
        <f>IF(Table1[[#This Row],[diff_v]]&gt;=1,1,0)</f>
        <v>0</v>
      </c>
    </row>
    <row r="475" spans="1:39" hidden="1" x14ac:dyDescent="0.3">
      <c r="A475">
        <v>14</v>
      </c>
      <c r="B475" t="s">
        <v>45</v>
      </c>
      <c r="C475" s="22">
        <f>VLOOKUP(Table1[[#This Row],[Subject]],'Subject Profile'!$A$2:$E$8,4,FALSE)</f>
        <v>1.1960207441678836</v>
      </c>
      <c r="D475" s="22">
        <f>VLOOKUP(Table1[[#This Row],[Subject]],'Subject Profile'!$A$2:$E$8,5,FALSE)</f>
        <v>-2</v>
      </c>
      <c r="E475" t="s">
        <v>49</v>
      </c>
      <c r="F475" t="s">
        <v>22</v>
      </c>
      <c r="G475" t="s">
        <v>7</v>
      </c>
      <c r="H475">
        <f>IF(Table1[[#This Row],[decision]]="accept",1,0)</f>
        <v>1</v>
      </c>
      <c r="I475">
        <v>-50</v>
      </c>
      <c r="J475" t="s">
        <v>107</v>
      </c>
      <c r="K475">
        <v>1664425827</v>
      </c>
      <c r="L475">
        <v>17</v>
      </c>
      <c r="M475" t="str">
        <f>VLOOKUP($F475,Experiment!$A$2:$U$90,MATCH(Results!M$1,Experiment!$A$1:$U$1,0)+1,FALSE)</f>
        <v>I</v>
      </c>
      <c r="N475">
        <f>IF(Table1[[#This Row],[Impact]]="I",0,1)</f>
        <v>0</v>
      </c>
      <c r="O475" s="2">
        <f>VLOOKUP($F475,Experiment!$A$2:$U$90,MATCH(Results!O$1,Experiment!$A$1:$U$1,0),FALSE)</f>
        <v>-50</v>
      </c>
      <c r="P475" s="3">
        <f>VLOOKUP($F475,Experiment!$A$2:$U$90,MATCH(Results!P$1,Experiment!$A$1:$U$1,0),FALSE)</f>
        <v>0.5</v>
      </c>
      <c r="Q475" s="2">
        <f>VLOOKUP($F475,Experiment!$A$2:$U$90,MATCH(Results!Q$1,Experiment!$A$1:$U$1,0),FALSE)</f>
        <v>60</v>
      </c>
      <c r="R475" s="3">
        <f>VLOOKUP($F475,Experiment!$A$2:$U$90,MATCH(Results!R$1,Experiment!$A$1:$U$1,0),FALSE)</f>
        <v>0.5</v>
      </c>
      <c r="S475" s="2">
        <f>VLOOKUP($F475,Experiment!$A$2:$U$90,MATCH(Results!S$1,Experiment!$A$1:$U$1,0),FALSE)</f>
        <v>5</v>
      </c>
      <c r="T475" s="2">
        <f>VLOOKUP($F475,Experiment!$A$2:$U$90,MATCH(Results!T$1,Experiment!$A$1:$U$1,0),FALSE)</f>
        <v>3025</v>
      </c>
      <c r="U475" s="2">
        <f>VLOOKUP($F475,Experiment!$A$2:$U$90,MATCH(Results!U$1,Experiment!$A$1:$U$1,0),FALSE)</f>
        <v>55</v>
      </c>
      <c r="V475" s="2">
        <f>VLOOKUP($F475,Experiment!$A$2:$U$90,MATCH(Results!V$1,Experiment!$A$1:$U$1,0),FALSE)</f>
        <v>4</v>
      </c>
      <c r="W475" s="3">
        <f>VLOOKUP($F475,Experiment!$A$2:$U$90,MATCH(Results!W$1,Experiment!$A$1:$U$1,0),FALSE)</f>
        <v>0.75</v>
      </c>
      <c r="X475" s="3">
        <f>VLOOKUP($F475,Experiment!$A$2:$U$90,MATCH(Results!X$1,Experiment!$A$1:$U$1,0),FALSE)</f>
        <v>0.25</v>
      </c>
      <c r="Y475" s="2">
        <f>VLOOKUP($F475,Experiment!$A$2:$U$90,MATCH(Results!Y$1,Experiment!$A$1:$U$1,0),FALSE)</f>
        <v>2</v>
      </c>
      <c r="Z475" s="3">
        <f>VLOOKUP($F475,Experiment!$A$2:$U$90,MATCH(Results!Z$1,Experiment!$A$1:$U$1,0),FALSE)</f>
        <v>0.05</v>
      </c>
      <c r="AA475" s="3">
        <f>VLOOKUP($F475,Experiment!$A$2:$U$90,MATCH(Results!AA$1,Experiment!$A$1:$U$1,0),FALSE)</f>
        <v>0.2</v>
      </c>
      <c r="AB475" s="3">
        <f>VLOOKUP($F475,Experiment!$A$2:$U$90,MATCH(Results!AB$1,Experiment!$A$1:$U$1,0),FALSE)</f>
        <v>0.42499999999999999</v>
      </c>
      <c r="AC475" s="3">
        <f>VLOOKUP($F475,Experiment!$A$2:$U$90,MATCH(Results!AC$1,Experiment!$A$1:$U$1,0),FALSE)</f>
        <v>0.57499999999999996</v>
      </c>
      <c r="AD475" s="2">
        <f>VLOOKUP($F475,Experiment!$A$2:$U$90,MATCH(Results!AD$1,Experiment!$A$1:$U$1,0),FALSE)</f>
        <v>13.25</v>
      </c>
      <c r="AE475" s="2">
        <f>VLOOKUP($F475,Experiment!$A$2:$U$90,MATCH(Results!AE$1,Experiment!$A$1:$U$1,0),FALSE)</f>
        <v>2956.9375</v>
      </c>
      <c r="AF475" s="2">
        <f>VLOOKUP($F475,Experiment!$A$2:$U$90,MATCH(Results!AF$1,Experiment!$A$1:$U$1,0),FALSE)</f>
        <v>54.37772981653427</v>
      </c>
      <c r="AG475" s="3">
        <f>VLOOKUP($F475,Experiment!$A$2:$W$90,MATCH(Results!AG$1,Experiment!$A$1:$W$1,0),FALSE)</f>
        <v>1</v>
      </c>
      <c r="AH475" s="3">
        <f>VLOOKUP($F475,Experiment!$A$2:$W$90,MATCH(Results!AH$1,Experiment!$A$1:$W$1,0),FALSE)</f>
        <v>0.57499999999999996</v>
      </c>
      <c r="AI475" s="3">
        <f>VLOOKUP($F475,Experiment!$A$2:$X$90,MATCH(Results!AI$1,Experiment!$A$1:$X$1,0),FALSE)</f>
        <v>0.42500000000000004</v>
      </c>
      <c r="AJ475" s="2">
        <f>Table1[[#This Row],[Gain]]^Table1[[#This Row],[θ]]</f>
        <v>133.87694139177151</v>
      </c>
      <c r="AK475" s="2">
        <f>-Table1[[#This Row],[λ]]*-Table1[[#This Row],[Loss]]^Table1[[#This Row],[θ]]</f>
        <v>215.2947128015152</v>
      </c>
      <c r="AL475" s="2">
        <f>Table1[[#This Row],[v_n_w_g]]-Table1[[#This Row],[v_n_w_l]]</f>
        <v>-81.417771409743693</v>
      </c>
      <c r="AM475" s="2">
        <f>IF(Table1[[#This Row],[diff_v]]&gt;=1,1,0)</f>
        <v>0</v>
      </c>
    </row>
    <row r="476" spans="1:39" hidden="1" x14ac:dyDescent="0.3">
      <c r="A476">
        <v>15</v>
      </c>
      <c r="B476" t="s">
        <v>45</v>
      </c>
      <c r="C476" s="22">
        <f>VLOOKUP(Table1[[#This Row],[Subject]],'Subject Profile'!$A$2:$E$8,4,FALSE)</f>
        <v>1.1960207441678836</v>
      </c>
      <c r="D476" s="22">
        <f>VLOOKUP(Table1[[#This Row],[Subject]],'Subject Profile'!$A$2:$E$8,5,FALSE)</f>
        <v>-2</v>
      </c>
      <c r="E476" t="s">
        <v>49</v>
      </c>
      <c r="F476" t="s">
        <v>15</v>
      </c>
      <c r="G476" t="s">
        <v>5</v>
      </c>
      <c r="H476">
        <f>IF(Table1[[#This Row],[decision]]="accept",1,0)</f>
        <v>0</v>
      </c>
      <c r="I476">
        <v>0</v>
      </c>
      <c r="J476" t="s">
        <v>107</v>
      </c>
      <c r="K476">
        <v>1664425840</v>
      </c>
      <c r="L476">
        <v>13</v>
      </c>
      <c r="M476" t="str">
        <f>VLOOKUP($F476,Experiment!$A$2:$U$90,MATCH(Results!M$1,Experiment!$A$1:$U$1,0)+1,FALSE)</f>
        <v>I</v>
      </c>
      <c r="N476">
        <f>IF(Table1[[#This Row],[Impact]]="I",0,1)</f>
        <v>0</v>
      </c>
      <c r="O476" s="2">
        <f>VLOOKUP($F476,Experiment!$A$2:$U$90,MATCH(Results!O$1,Experiment!$A$1:$U$1,0),FALSE)</f>
        <v>-50</v>
      </c>
      <c r="P476" s="3">
        <f>VLOOKUP($F476,Experiment!$A$2:$U$90,MATCH(Results!P$1,Experiment!$A$1:$U$1,0),FALSE)</f>
        <v>0.5</v>
      </c>
      <c r="Q476" s="2">
        <f>VLOOKUP($F476,Experiment!$A$2:$U$90,MATCH(Results!Q$1,Experiment!$A$1:$U$1,0),FALSE)</f>
        <v>50</v>
      </c>
      <c r="R476" s="3">
        <f>VLOOKUP($F476,Experiment!$A$2:$U$90,MATCH(Results!R$1,Experiment!$A$1:$U$1,0),FALSE)</f>
        <v>0.5</v>
      </c>
      <c r="S476" s="2">
        <f>VLOOKUP($F476,Experiment!$A$2:$U$90,MATCH(Results!S$1,Experiment!$A$1:$U$1,0),FALSE)</f>
        <v>0</v>
      </c>
      <c r="T476" s="2">
        <f>VLOOKUP($F476,Experiment!$A$2:$U$90,MATCH(Results!T$1,Experiment!$A$1:$U$1,0),FALSE)</f>
        <v>2500</v>
      </c>
      <c r="U476" s="2">
        <f>VLOOKUP($F476,Experiment!$A$2:$U$90,MATCH(Results!U$1,Experiment!$A$1:$U$1,0),FALSE)</f>
        <v>50</v>
      </c>
      <c r="V476" s="2">
        <f>VLOOKUP($F476,Experiment!$A$2:$U$90,MATCH(Results!V$1,Experiment!$A$1:$U$1,0),FALSE)</f>
        <v>2</v>
      </c>
      <c r="W476" s="3">
        <f>VLOOKUP($F476,Experiment!$A$2:$U$90,MATCH(Results!W$1,Experiment!$A$1:$U$1,0),FALSE)</f>
        <v>0.25</v>
      </c>
      <c r="X476" s="3">
        <f>VLOOKUP($F476,Experiment!$A$2:$U$90,MATCH(Results!X$1,Experiment!$A$1:$U$1,0),FALSE)</f>
        <v>0.75</v>
      </c>
      <c r="Y476" s="2">
        <f>VLOOKUP($F476,Experiment!$A$2:$U$90,MATCH(Results!Y$1,Experiment!$A$1:$U$1,0),FALSE)</f>
        <v>2</v>
      </c>
      <c r="Z476" s="3">
        <f>VLOOKUP($F476,Experiment!$A$2:$U$90,MATCH(Results!Z$1,Experiment!$A$1:$U$1,0),FALSE)</f>
        <v>0.5</v>
      </c>
      <c r="AA476" s="3">
        <f>VLOOKUP($F476,Experiment!$A$2:$U$90,MATCH(Results!AA$1,Experiment!$A$1:$U$1,0),FALSE)</f>
        <v>0.25</v>
      </c>
      <c r="AB476" s="3">
        <f>VLOOKUP($F476,Experiment!$A$2:$U$90,MATCH(Results!AB$1,Experiment!$A$1:$U$1,0),FALSE)</f>
        <v>0.625</v>
      </c>
      <c r="AC476" s="3">
        <f>VLOOKUP($F476,Experiment!$A$2:$U$90,MATCH(Results!AC$1,Experiment!$A$1:$U$1,0),FALSE)</f>
        <v>0.375</v>
      </c>
      <c r="AD476" s="2">
        <f>VLOOKUP($F476,Experiment!$A$2:$U$90,MATCH(Results!AD$1,Experiment!$A$1:$U$1,0),FALSE)</f>
        <v>-12.5</v>
      </c>
      <c r="AE476" s="2">
        <f>VLOOKUP($F476,Experiment!$A$2:$U$90,MATCH(Results!AE$1,Experiment!$A$1:$U$1,0),FALSE)</f>
        <v>2343.75</v>
      </c>
      <c r="AF476" s="2">
        <f>VLOOKUP($F476,Experiment!$A$2:$U$90,MATCH(Results!AF$1,Experiment!$A$1:$U$1,0),FALSE)</f>
        <v>48.412291827592711</v>
      </c>
      <c r="AG476" s="3">
        <f>VLOOKUP($F476,Experiment!$A$2:$W$90,MATCH(Results!AG$1,Experiment!$A$1:$W$1,0),FALSE)</f>
        <v>0.82730419370997643</v>
      </c>
      <c r="AH476" s="3">
        <f>VLOOKUP($F476,Experiment!$A$2:$W$90,MATCH(Results!AH$1,Experiment!$A$1:$W$1,0),FALSE)</f>
        <v>0.38648875795104182</v>
      </c>
      <c r="AI476" s="3">
        <f>VLOOKUP($F476,Experiment!$A$2:$X$90,MATCH(Results!AI$1,Experiment!$A$1:$X$1,0),FALSE)</f>
        <v>0.61351124204895813</v>
      </c>
      <c r="AJ476" s="2">
        <f>Table1[[#This Row],[Gain]]^Table1[[#This Row],[θ]]</f>
        <v>107.6473564007576</v>
      </c>
      <c r="AK476" s="2">
        <f>-Table1[[#This Row],[λ]]*-Table1[[#This Row],[Loss]]^Table1[[#This Row],[θ]]</f>
        <v>215.2947128015152</v>
      </c>
      <c r="AL476" s="2">
        <f>Table1[[#This Row],[v_n_w_g]]-Table1[[#This Row],[v_n_w_l]]</f>
        <v>-107.6473564007576</v>
      </c>
      <c r="AM476" s="2">
        <f>IF(Table1[[#This Row],[diff_v]]&gt;=1,1,0)</f>
        <v>0</v>
      </c>
    </row>
    <row r="477" spans="1:39" hidden="1" x14ac:dyDescent="0.3">
      <c r="A477">
        <v>16</v>
      </c>
      <c r="B477" t="s">
        <v>45</v>
      </c>
      <c r="C477" s="22">
        <f>VLOOKUP(Table1[[#This Row],[Subject]],'Subject Profile'!$A$2:$E$8,4,FALSE)</f>
        <v>1.1960207441678836</v>
      </c>
      <c r="D477" s="22">
        <f>VLOOKUP(Table1[[#This Row],[Subject]],'Subject Profile'!$A$2:$E$8,5,FALSE)</f>
        <v>-2</v>
      </c>
      <c r="E477" t="s">
        <v>49</v>
      </c>
      <c r="F477" t="s">
        <v>24</v>
      </c>
      <c r="G477" t="s">
        <v>5</v>
      </c>
      <c r="H477">
        <f>IF(Table1[[#This Row],[decision]]="accept",1,0)</f>
        <v>0</v>
      </c>
      <c r="I477">
        <v>0</v>
      </c>
      <c r="J477" t="s">
        <v>107</v>
      </c>
      <c r="K477">
        <v>1664425859</v>
      </c>
      <c r="L477">
        <v>19</v>
      </c>
      <c r="M477" t="str">
        <f>VLOOKUP($F477,Experiment!$A$2:$U$90,MATCH(Results!M$1,Experiment!$A$1:$U$1,0)+1,FALSE)</f>
        <v>I</v>
      </c>
      <c r="N477">
        <f>IF(Table1[[#This Row],[Impact]]="I",0,1)</f>
        <v>0</v>
      </c>
      <c r="O477" s="2">
        <f>VLOOKUP($F477,Experiment!$A$2:$U$90,MATCH(Results!O$1,Experiment!$A$1:$U$1,0),FALSE)</f>
        <v>-10</v>
      </c>
      <c r="P477" s="3">
        <f>VLOOKUP($F477,Experiment!$A$2:$U$90,MATCH(Results!P$1,Experiment!$A$1:$U$1,0),FALSE)</f>
        <v>0.5</v>
      </c>
      <c r="Q477" s="2">
        <f>VLOOKUP($F477,Experiment!$A$2:$U$90,MATCH(Results!Q$1,Experiment!$A$1:$U$1,0),FALSE)</f>
        <v>30</v>
      </c>
      <c r="R477" s="3">
        <f>VLOOKUP($F477,Experiment!$A$2:$U$90,MATCH(Results!R$1,Experiment!$A$1:$U$1,0),FALSE)</f>
        <v>0.5</v>
      </c>
      <c r="S477" s="2">
        <f>VLOOKUP($F477,Experiment!$A$2:$U$90,MATCH(Results!S$1,Experiment!$A$1:$U$1,0),FALSE)</f>
        <v>10</v>
      </c>
      <c r="T477" s="2">
        <f>VLOOKUP($F477,Experiment!$A$2:$U$90,MATCH(Results!T$1,Experiment!$A$1:$U$1,0),FALSE)</f>
        <v>400</v>
      </c>
      <c r="U477" s="2">
        <f>VLOOKUP($F477,Experiment!$A$2:$U$90,MATCH(Results!U$1,Experiment!$A$1:$U$1,0),FALSE)</f>
        <v>20</v>
      </c>
      <c r="V477" s="2">
        <f>VLOOKUP($F477,Experiment!$A$2:$U$90,MATCH(Results!V$1,Experiment!$A$1:$U$1,0),FALSE)</f>
        <v>2</v>
      </c>
      <c r="W477" s="3">
        <f>VLOOKUP($F477,Experiment!$A$2:$U$90,MATCH(Results!W$1,Experiment!$A$1:$U$1,0),FALSE)</f>
        <v>0.25</v>
      </c>
      <c r="X477" s="3">
        <f>VLOOKUP($F477,Experiment!$A$2:$U$90,MATCH(Results!X$1,Experiment!$A$1:$U$1,0),FALSE)</f>
        <v>0.75</v>
      </c>
      <c r="Y477" s="2">
        <f>VLOOKUP($F477,Experiment!$A$2:$U$90,MATCH(Results!Y$1,Experiment!$A$1:$U$1,0),FALSE)</f>
        <v>2</v>
      </c>
      <c r="Z477" s="3">
        <f>VLOOKUP($F477,Experiment!$A$2:$U$90,MATCH(Results!Z$1,Experiment!$A$1:$U$1,0),FALSE)</f>
        <v>0.5</v>
      </c>
      <c r="AA477" s="3">
        <f>VLOOKUP($F477,Experiment!$A$2:$U$90,MATCH(Results!AA$1,Experiment!$A$1:$U$1,0),FALSE)</f>
        <v>0.25</v>
      </c>
      <c r="AB477" s="3">
        <f>VLOOKUP($F477,Experiment!$A$2:$U$90,MATCH(Results!AB$1,Experiment!$A$1:$U$1,0),FALSE)</f>
        <v>0.625</v>
      </c>
      <c r="AC477" s="3">
        <f>VLOOKUP($F477,Experiment!$A$2:$U$90,MATCH(Results!AC$1,Experiment!$A$1:$U$1,0),FALSE)</f>
        <v>0.375</v>
      </c>
      <c r="AD477" s="2">
        <f>VLOOKUP($F477,Experiment!$A$2:$U$90,MATCH(Results!AD$1,Experiment!$A$1:$U$1,0),FALSE)</f>
        <v>5</v>
      </c>
      <c r="AE477" s="2">
        <f>VLOOKUP($F477,Experiment!$A$2:$U$90,MATCH(Results!AE$1,Experiment!$A$1:$U$1,0),FALSE)</f>
        <v>375</v>
      </c>
      <c r="AF477" s="2">
        <f>VLOOKUP($F477,Experiment!$A$2:$U$90,MATCH(Results!AF$1,Experiment!$A$1:$U$1,0),FALSE)</f>
        <v>19.364916731037084</v>
      </c>
      <c r="AG477" s="3">
        <f>VLOOKUP($F477,Experiment!$A$2:$W$90,MATCH(Results!AG$1,Experiment!$A$1:$W$1,0),FALSE)</f>
        <v>0.82730419370997643</v>
      </c>
      <c r="AH477" s="3">
        <f>VLOOKUP($F477,Experiment!$A$2:$W$90,MATCH(Results!AH$1,Experiment!$A$1:$W$1,0),FALSE)</f>
        <v>0.38648875795104182</v>
      </c>
      <c r="AI477" s="3">
        <f>VLOOKUP($F477,Experiment!$A$2:$X$90,MATCH(Results!AI$1,Experiment!$A$1:$X$1,0),FALSE)</f>
        <v>0.61351124204895813</v>
      </c>
      <c r="AJ477" s="2">
        <f>Table1[[#This Row],[Gain]]^Table1[[#This Row],[θ]]</f>
        <v>58.434275299017848</v>
      </c>
      <c r="AK477" s="2">
        <f>-Table1[[#This Row],[λ]]*-Table1[[#This Row],[Loss]]^Table1[[#This Row],[θ]]</f>
        <v>31.408756296736705</v>
      </c>
      <c r="AL477" s="2">
        <f>Table1[[#This Row],[v_n_w_g]]-Table1[[#This Row],[v_n_w_l]]</f>
        <v>27.025519002281143</v>
      </c>
      <c r="AM477" s="2">
        <f>IF(Table1[[#This Row],[diff_v]]&gt;=1,1,0)</f>
        <v>1</v>
      </c>
    </row>
    <row r="478" spans="1:39" hidden="1" x14ac:dyDescent="0.3">
      <c r="A478">
        <v>17</v>
      </c>
      <c r="B478" t="s">
        <v>45</v>
      </c>
      <c r="C478" s="22">
        <f>VLOOKUP(Table1[[#This Row],[Subject]],'Subject Profile'!$A$2:$E$8,4,FALSE)</f>
        <v>1.1960207441678836</v>
      </c>
      <c r="D478" s="22">
        <f>VLOOKUP(Table1[[#This Row],[Subject]],'Subject Profile'!$A$2:$E$8,5,FALSE)</f>
        <v>-2</v>
      </c>
      <c r="E478" t="s">
        <v>49</v>
      </c>
      <c r="F478" t="s">
        <v>34</v>
      </c>
      <c r="G478" t="s">
        <v>5</v>
      </c>
      <c r="H478">
        <f>IF(Table1[[#This Row],[decision]]="accept",1,0)</f>
        <v>0</v>
      </c>
      <c r="I478">
        <v>0</v>
      </c>
      <c r="J478" t="s">
        <v>107</v>
      </c>
      <c r="K478">
        <v>1664425887</v>
      </c>
      <c r="L478">
        <v>28</v>
      </c>
      <c r="M478" t="str">
        <f>VLOOKUP($F478,Experiment!$A$2:$U$90,MATCH(Results!M$1,Experiment!$A$1:$U$1,0)+1,FALSE)</f>
        <v>I</v>
      </c>
      <c r="N478">
        <f>IF(Table1[[#This Row],[Impact]]="I",0,1)</f>
        <v>0</v>
      </c>
      <c r="O478" s="2">
        <f>VLOOKUP($F478,Experiment!$A$2:$U$90,MATCH(Results!O$1,Experiment!$A$1:$U$1,0),FALSE)</f>
        <v>-50</v>
      </c>
      <c r="P478" s="3">
        <f>VLOOKUP($F478,Experiment!$A$2:$U$90,MATCH(Results!P$1,Experiment!$A$1:$U$1,0),FALSE)</f>
        <v>0.5</v>
      </c>
      <c r="Q478" s="2">
        <f>VLOOKUP($F478,Experiment!$A$2:$U$90,MATCH(Results!Q$1,Experiment!$A$1:$U$1,0),FALSE)</f>
        <v>40</v>
      </c>
      <c r="R478" s="3">
        <f>VLOOKUP($F478,Experiment!$A$2:$U$90,MATCH(Results!R$1,Experiment!$A$1:$U$1,0),FALSE)</f>
        <v>0.5</v>
      </c>
      <c r="S478" s="2">
        <f>VLOOKUP($F478,Experiment!$A$2:$U$90,MATCH(Results!S$1,Experiment!$A$1:$U$1,0),FALSE)</f>
        <v>-5</v>
      </c>
      <c r="T478" s="2">
        <f>VLOOKUP($F478,Experiment!$A$2:$U$90,MATCH(Results!T$1,Experiment!$A$1:$U$1,0),FALSE)</f>
        <v>2025</v>
      </c>
      <c r="U478" s="2">
        <f>VLOOKUP($F478,Experiment!$A$2:$U$90,MATCH(Results!U$1,Experiment!$A$1:$U$1,0),FALSE)</f>
        <v>45</v>
      </c>
      <c r="V478" s="2">
        <f>VLOOKUP($F478,Experiment!$A$2:$U$90,MATCH(Results!V$1,Experiment!$A$1:$U$1,0),FALSE)</f>
        <v>4</v>
      </c>
      <c r="W478" s="3">
        <f>VLOOKUP($F478,Experiment!$A$2:$U$90,MATCH(Results!W$1,Experiment!$A$1:$U$1,0),FALSE)</f>
        <v>0.75</v>
      </c>
      <c r="X478" s="3">
        <f>VLOOKUP($F478,Experiment!$A$2:$U$90,MATCH(Results!X$1,Experiment!$A$1:$U$1,0),FALSE)</f>
        <v>0.25</v>
      </c>
      <c r="Y478" s="2">
        <f>VLOOKUP($F478,Experiment!$A$2:$U$90,MATCH(Results!Y$1,Experiment!$A$1:$U$1,0),FALSE)</f>
        <v>1</v>
      </c>
      <c r="Z478" s="3">
        <f>VLOOKUP($F478,Experiment!$A$2:$U$90,MATCH(Results!Z$1,Experiment!$A$1:$U$1,0),FALSE)</f>
        <v>0.2</v>
      </c>
      <c r="AA478" s="3">
        <f>VLOOKUP($F478,Experiment!$A$2:$U$90,MATCH(Results!AA$1,Experiment!$A$1:$U$1,0),FALSE)</f>
        <v>4.9999999999999989E-2</v>
      </c>
      <c r="AB478" s="3">
        <f>VLOOKUP($F478,Experiment!$A$2:$U$90,MATCH(Results!AB$1,Experiment!$A$1:$U$1,0),FALSE)</f>
        <v>0.57499999999999996</v>
      </c>
      <c r="AC478" s="3">
        <f>VLOOKUP($F478,Experiment!$A$2:$U$90,MATCH(Results!AC$1,Experiment!$A$1:$U$1,0),FALSE)</f>
        <v>0.42500000000000004</v>
      </c>
      <c r="AD478" s="2">
        <f>VLOOKUP($F478,Experiment!$A$2:$U$90,MATCH(Results!AD$1,Experiment!$A$1:$U$1,0),FALSE)</f>
        <v>-11.749999999999996</v>
      </c>
      <c r="AE478" s="2">
        <f>VLOOKUP($F478,Experiment!$A$2:$U$90,MATCH(Results!AE$1,Experiment!$A$1:$U$1,0),FALSE)</f>
        <v>1979.4375</v>
      </c>
      <c r="AF478" s="2">
        <f>VLOOKUP($F478,Experiment!$A$2:$U$90,MATCH(Results!AF$1,Experiment!$A$1:$U$1,0),FALSE)</f>
        <v>44.490869849891673</v>
      </c>
      <c r="AG478" s="3">
        <f>VLOOKUP($F478,Experiment!$A$2:$W$90,MATCH(Results!AG$1,Experiment!$A$1:$W$1,0),FALSE)</f>
        <v>0.89414323918902561</v>
      </c>
      <c r="AH478" s="3">
        <f>VLOOKUP($F478,Experiment!$A$2:$W$90,MATCH(Results!AH$1,Experiment!$A$1:$W$1,0),FALSE)</f>
        <v>0.42914847753168511</v>
      </c>
      <c r="AI478" s="3">
        <f>VLOOKUP($F478,Experiment!$A$2:$X$90,MATCH(Results!AI$1,Experiment!$A$1:$X$1,0),FALSE)</f>
        <v>0.57085152246831483</v>
      </c>
      <c r="AJ478" s="2">
        <f>Table1[[#This Row],[Gain]]^Table1[[#This Row],[θ]]</f>
        <v>82.432217522931154</v>
      </c>
      <c r="AK478" s="2">
        <f>-Table1[[#This Row],[λ]]*-Table1[[#This Row],[Loss]]^Table1[[#This Row],[θ]]</f>
        <v>215.2947128015152</v>
      </c>
      <c r="AL478" s="2">
        <f>Table1[[#This Row],[v_n_w_g]]-Table1[[#This Row],[v_n_w_l]]</f>
        <v>-132.86249527858405</v>
      </c>
      <c r="AM478" s="2">
        <f>IF(Table1[[#This Row],[diff_v]]&gt;=1,1,0)</f>
        <v>0</v>
      </c>
    </row>
    <row r="479" spans="1:39" hidden="1" x14ac:dyDescent="0.3">
      <c r="A479">
        <v>18</v>
      </c>
      <c r="B479" t="s">
        <v>45</v>
      </c>
      <c r="C479" s="22">
        <f>VLOOKUP(Table1[[#This Row],[Subject]],'Subject Profile'!$A$2:$E$8,4,FALSE)</f>
        <v>1.1960207441678836</v>
      </c>
      <c r="D479" s="22">
        <f>VLOOKUP(Table1[[#This Row],[Subject]],'Subject Profile'!$A$2:$E$8,5,FALSE)</f>
        <v>-2</v>
      </c>
      <c r="E479" t="s">
        <v>49</v>
      </c>
      <c r="F479" t="s">
        <v>32</v>
      </c>
      <c r="G479" t="s">
        <v>7</v>
      </c>
      <c r="H479">
        <f>IF(Table1[[#This Row],[decision]]="accept",1,0)</f>
        <v>1</v>
      </c>
      <c r="I479">
        <v>10</v>
      </c>
      <c r="J479" t="s">
        <v>107</v>
      </c>
      <c r="K479">
        <v>1664425916</v>
      </c>
      <c r="L479">
        <v>29</v>
      </c>
      <c r="M479" t="str">
        <f>VLOOKUP($F479,Experiment!$A$2:$U$90,MATCH(Results!M$1,Experiment!$A$1:$U$1,0)+1,FALSE)</f>
        <v>I</v>
      </c>
      <c r="N479">
        <f>IF(Table1[[#This Row],[Impact]]="I",0,1)</f>
        <v>0</v>
      </c>
      <c r="O479" s="2">
        <f>VLOOKUP($F479,Experiment!$A$2:$U$90,MATCH(Results!O$1,Experiment!$A$1:$U$1,0),FALSE)</f>
        <v>-10</v>
      </c>
      <c r="P479" s="3">
        <f>VLOOKUP($F479,Experiment!$A$2:$U$90,MATCH(Results!P$1,Experiment!$A$1:$U$1,0),FALSE)</f>
        <v>0.5</v>
      </c>
      <c r="Q479" s="2">
        <f>VLOOKUP($F479,Experiment!$A$2:$U$90,MATCH(Results!Q$1,Experiment!$A$1:$U$1,0),FALSE)</f>
        <v>10</v>
      </c>
      <c r="R479" s="3">
        <f>VLOOKUP($F479,Experiment!$A$2:$U$90,MATCH(Results!R$1,Experiment!$A$1:$U$1,0),FALSE)</f>
        <v>0.5</v>
      </c>
      <c r="S479" s="2">
        <f>VLOOKUP($F479,Experiment!$A$2:$U$90,MATCH(Results!S$1,Experiment!$A$1:$U$1,0),FALSE)</f>
        <v>0</v>
      </c>
      <c r="T479" s="2">
        <f>VLOOKUP($F479,Experiment!$A$2:$U$90,MATCH(Results!T$1,Experiment!$A$1:$U$1,0),FALSE)</f>
        <v>100</v>
      </c>
      <c r="U479" s="2">
        <f>VLOOKUP($F479,Experiment!$A$2:$U$90,MATCH(Results!U$1,Experiment!$A$1:$U$1,0),FALSE)</f>
        <v>10</v>
      </c>
      <c r="V479" s="2">
        <f>VLOOKUP($F479,Experiment!$A$2:$U$90,MATCH(Results!V$1,Experiment!$A$1:$U$1,0),FALSE)</f>
        <v>2</v>
      </c>
      <c r="W479" s="3">
        <f>VLOOKUP($F479,Experiment!$A$2:$U$90,MATCH(Results!W$1,Experiment!$A$1:$U$1,0),FALSE)</f>
        <v>0</v>
      </c>
      <c r="X479" s="3">
        <f>VLOOKUP($F479,Experiment!$A$2:$U$90,MATCH(Results!X$1,Experiment!$A$1:$U$1,0),FALSE)</f>
        <v>1</v>
      </c>
      <c r="Y479" s="2">
        <f>VLOOKUP($F479,Experiment!$A$2:$U$90,MATCH(Results!Y$1,Experiment!$A$1:$U$1,0),FALSE)</f>
        <v>1</v>
      </c>
      <c r="Z479" s="3">
        <f>VLOOKUP($F479,Experiment!$A$2:$U$90,MATCH(Results!Z$1,Experiment!$A$1:$U$1,0),FALSE)</f>
        <v>0.5</v>
      </c>
      <c r="AA479" s="3">
        <f>VLOOKUP($F479,Experiment!$A$2:$U$90,MATCH(Results!AA$1,Experiment!$A$1:$U$1,0),FALSE)</f>
        <v>0.5</v>
      </c>
      <c r="AB479" s="3">
        <f>VLOOKUP($F479,Experiment!$A$2:$U$90,MATCH(Results!AB$1,Experiment!$A$1:$U$1,0),FALSE)</f>
        <v>0.5</v>
      </c>
      <c r="AC479" s="3">
        <f>VLOOKUP($F479,Experiment!$A$2:$U$90,MATCH(Results!AC$1,Experiment!$A$1:$U$1,0),FALSE)</f>
        <v>0.5</v>
      </c>
      <c r="AD479" s="2">
        <f>VLOOKUP($F479,Experiment!$A$2:$U$90,MATCH(Results!AD$1,Experiment!$A$1:$U$1,0),FALSE)</f>
        <v>0</v>
      </c>
      <c r="AE479" s="2">
        <f>VLOOKUP($F479,Experiment!$A$2:$U$90,MATCH(Results!AE$1,Experiment!$A$1:$U$1,0),FALSE)</f>
        <v>100</v>
      </c>
      <c r="AF479" s="2">
        <f>VLOOKUP($F479,Experiment!$A$2:$U$90,MATCH(Results!AF$1,Experiment!$A$1:$U$1,0),FALSE)</f>
        <v>10</v>
      </c>
      <c r="AG479" s="3">
        <f>VLOOKUP($F479,Experiment!$A$2:$W$90,MATCH(Results!AG$1,Experiment!$A$1:$W$1,0),FALSE)</f>
        <v>1</v>
      </c>
      <c r="AH479" s="3">
        <f>VLOOKUP($F479,Experiment!$A$2:$W$90,MATCH(Results!AH$1,Experiment!$A$1:$W$1,0),FALSE)</f>
        <v>0.5</v>
      </c>
      <c r="AI479" s="3">
        <f>VLOOKUP($F479,Experiment!$A$2:$X$90,MATCH(Results!AI$1,Experiment!$A$1:$X$1,0),FALSE)</f>
        <v>0.5</v>
      </c>
      <c r="AJ479" s="2">
        <f>Table1[[#This Row],[Gain]]^Table1[[#This Row],[θ]]</f>
        <v>15.704378148368352</v>
      </c>
      <c r="AK479" s="2">
        <f>-Table1[[#This Row],[λ]]*-Table1[[#This Row],[Loss]]^Table1[[#This Row],[θ]]</f>
        <v>31.408756296736705</v>
      </c>
      <c r="AL479" s="2">
        <f>Table1[[#This Row],[v_n_w_g]]-Table1[[#This Row],[v_n_w_l]]</f>
        <v>-15.704378148368352</v>
      </c>
      <c r="AM479" s="2">
        <f>IF(Table1[[#This Row],[diff_v]]&gt;=1,1,0)</f>
        <v>0</v>
      </c>
    </row>
    <row r="480" spans="1:39" hidden="1" x14ac:dyDescent="0.3">
      <c r="A480">
        <v>19</v>
      </c>
      <c r="B480" t="s">
        <v>45</v>
      </c>
      <c r="C480" s="22">
        <f>VLOOKUP(Table1[[#This Row],[Subject]],'Subject Profile'!$A$2:$E$8,4,FALSE)</f>
        <v>1.1960207441678836</v>
      </c>
      <c r="D480" s="22">
        <f>VLOOKUP(Table1[[#This Row],[Subject]],'Subject Profile'!$A$2:$E$8,5,FALSE)</f>
        <v>-2</v>
      </c>
      <c r="E480" t="s">
        <v>49</v>
      </c>
      <c r="F480" t="s">
        <v>20</v>
      </c>
      <c r="G480" t="s">
        <v>5</v>
      </c>
      <c r="H480">
        <f>IF(Table1[[#This Row],[decision]]="accept",1,0)</f>
        <v>0</v>
      </c>
      <c r="I480">
        <v>0</v>
      </c>
      <c r="J480" t="s">
        <v>107</v>
      </c>
      <c r="K480">
        <v>1664425928</v>
      </c>
      <c r="L480">
        <v>12</v>
      </c>
      <c r="M480" t="str">
        <f>VLOOKUP($F480,Experiment!$A$2:$U$90,MATCH(Results!M$1,Experiment!$A$1:$U$1,0)+1,FALSE)</f>
        <v>I</v>
      </c>
      <c r="N480">
        <f>IF(Table1[[#This Row],[Impact]]="I",0,1)</f>
        <v>0</v>
      </c>
      <c r="O480" s="2">
        <f>VLOOKUP($F480,Experiment!$A$2:$U$90,MATCH(Results!O$1,Experiment!$A$1:$U$1,0),FALSE)</f>
        <v>-50</v>
      </c>
      <c r="P480" s="3">
        <f>VLOOKUP($F480,Experiment!$A$2:$U$90,MATCH(Results!P$1,Experiment!$A$1:$U$1,0),FALSE)</f>
        <v>0.5</v>
      </c>
      <c r="Q480" s="2">
        <f>VLOOKUP($F480,Experiment!$A$2:$U$90,MATCH(Results!Q$1,Experiment!$A$1:$U$1,0),FALSE)</f>
        <v>40</v>
      </c>
      <c r="R480" s="3">
        <f>VLOOKUP($F480,Experiment!$A$2:$U$90,MATCH(Results!R$1,Experiment!$A$1:$U$1,0),FALSE)</f>
        <v>0.5</v>
      </c>
      <c r="S480" s="2">
        <f>VLOOKUP($F480,Experiment!$A$2:$U$90,MATCH(Results!S$1,Experiment!$A$1:$U$1,0),FALSE)</f>
        <v>-5</v>
      </c>
      <c r="T480" s="2">
        <f>VLOOKUP($F480,Experiment!$A$2:$U$90,MATCH(Results!T$1,Experiment!$A$1:$U$1,0),FALSE)</f>
        <v>2025</v>
      </c>
      <c r="U480" s="2">
        <f>VLOOKUP($F480,Experiment!$A$2:$U$90,MATCH(Results!U$1,Experiment!$A$1:$U$1,0),FALSE)</f>
        <v>45</v>
      </c>
      <c r="V480" s="2">
        <f>VLOOKUP($F480,Experiment!$A$2:$U$90,MATCH(Results!V$1,Experiment!$A$1:$U$1,0),FALSE)</f>
        <v>2</v>
      </c>
      <c r="W480" s="3">
        <f>VLOOKUP($F480,Experiment!$A$2:$U$90,MATCH(Results!W$1,Experiment!$A$1:$U$1,0),FALSE)</f>
        <v>0.25</v>
      </c>
      <c r="X480" s="3">
        <f>VLOOKUP($F480,Experiment!$A$2:$U$90,MATCH(Results!X$1,Experiment!$A$1:$U$1,0),FALSE)</f>
        <v>0.75</v>
      </c>
      <c r="Y480" s="2">
        <f>VLOOKUP($F480,Experiment!$A$2:$U$90,MATCH(Results!Y$1,Experiment!$A$1:$U$1,0),FALSE)</f>
        <v>2</v>
      </c>
      <c r="Z480" s="3">
        <f>VLOOKUP($F480,Experiment!$A$2:$U$90,MATCH(Results!Z$1,Experiment!$A$1:$U$1,0),FALSE)</f>
        <v>0.5</v>
      </c>
      <c r="AA480" s="3">
        <f>VLOOKUP($F480,Experiment!$A$2:$U$90,MATCH(Results!AA$1,Experiment!$A$1:$U$1,0),FALSE)</f>
        <v>0.25</v>
      </c>
      <c r="AB480" s="3">
        <f>VLOOKUP($F480,Experiment!$A$2:$U$90,MATCH(Results!AB$1,Experiment!$A$1:$U$1,0),FALSE)</f>
        <v>0.625</v>
      </c>
      <c r="AC480" s="3">
        <f>VLOOKUP($F480,Experiment!$A$2:$U$90,MATCH(Results!AC$1,Experiment!$A$1:$U$1,0),FALSE)</f>
        <v>0.375</v>
      </c>
      <c r="AD480" s="2">
        <f>VLOOKUP($F480,Experiment!$A$2:$U$90,MATCH(Results!AD$1,Experiment!$A$1:$U$1,0),FALSE)</f>
        <v>-16.25</v>
      </c>
      <c r="AE480" s="2">
        <f>VLOOKUP($F480,Experiment!$A$2:$U$90,MATCH(Results!AE$1,Experiment!$A$1:$U$1,0),FALSE)</f>
        <v>1898.4375</v>
      </c>
      <c r="AF480" s="2">
        <f>VLOOKUP($F480,Experiment!$A$2:$U$90,MATCH(Results!AF$1,Experiment!$A$1:$U$1,0),FALSE)</f>
        <v>43.571062644833439</v>
      </c>
      <c r="AG480" s="3">
        <f>VLOOKUP($F480,Experiment!$A$2:$W$90,MATCH(Results!AG$1,Experiment!$A$1:$W$1,0),FALSE)</f>
        <v>0.82730419370997643</v>
      </c>
      <c r="AH480" s="3">
        <f>VLOOKUP($F480,Experiment!$A$2:$W$90,MATCH(Results!AH$1,Experiment!$A$1:$W$1,0),FALSE)</f>
        <v>0.38648875795104182</v>
      </c>
      <c r="AI480" s="3">
        <f>VLOOKUP($F480,Experiment!$A$2:$X$90,MATCH(Results!AI$1,Experiment!$A$1:$X$1,0),FALSE)</f>
        <v>0.61351124204895813</v>
      </c>
      <c r="AJ480" s="2">
        <f>Table1[[#This Row],[Gain]]^Table1[[#This Row],[θ]]</f>
        <v>82.432217522931154</v>
      </c>
      <c r="AK480" s="2">
        <f>-Table1[[#This Row],[λ]]*-Table1[[#This Row],[Loss]]^Table1[[#This Row],[θ]]</f>
        <v>215.2947128015152</v>
      </c>
      <c r="AL480" s="2">
        <f>Table1[[#This Row],[v_n_w_g]]-Table1[[#This Row],[v_n_w_l]]</f>
        <v>-132.86249527858405</v>
      </c>
      <c r="AM480" s="2">
        <f>IF(Table1[[#This Row],[diff_v]]&gt;=1,1,0)</f>
        <v>0</v>
      </c>
    </row>
    <row r="481" spans="1:39" hidden="1" x14ac:dyDescent="0.3">
      <c r="A481">
        <v>20</v>
      </c>
      <c r="B481" t="s">
        <v>45</v>
      </c>
      <c r="C481" s="22">
        <f>VLOOKUP(Table1[[#This Row],[Subject]],'Subject Profile'!$A$2:$E$8,4,FALSE)</f>
        <v>1.1960207441678836</v>
      </c>
      <c r="D481" s="22">
        <f>VLOOKUP(Table1[[#This Row],[Subject]],'Subject Profile'!$A$2:$E$8,5,FALSE)</f>
        <v>-2</v>
      </c>
      <c r="E481" t="s">
        <v>49</v>
      </c>
      <c r="F481" t="s">
        <v>35</v>
      </c>
      <c r="G481" t="s">
        <v>5</v>
      </c>
      <c r="H481">
        <f>IF(Table1[[#This Row],[decision]]="accept",1,0)</f>
        <v>0</v>
      </c>
      <c r="I481">
        <v>0</v>
      </c>
      <c r="J481" t="s">
        <v>107</v>
      </c>
      <c r="K481">
        <v>1664425941</v>
      </c>
      <c r="L481">
        <v>13</v>
      </c>
      <c r="M481" t="str">
        <f>VLOOKUP($F481,Experiment!$A$2:$U$90,MATCH(Results!M$1,Experiment!$A$1:$U$1,0)+1,FALSE)</f>
        <v>I</v>
      </c>
      <c r="N481">
        <f>IF(Table1[[#This Row],[Impact]]="I",0,1)</f>
        <v>0</v>
      </c>
      <c r="O481" s="2">
        <f>VLOOKUP($F481,Experiment!$A$2:$U$90,MATCH(Results!O$1,Experiment!$A$1:$U$1,0),FALSE)</f>
        <v>-10</v>
      </c>
      <c r="P481" s="3">
        <f>VLOOKUP($F481,Experiment!$A$2:$U$90,MATCH(Results!P$1,Experiment!$A$1:$U$1,0),FALSE)</f>
        <v>0.5</v>
      </c>
      <c r="Q481" s="2">
        <f>VLOOKUP($F481,Experiment!$A$2:$U$90,MATCH(Results!Q$1,Experiment!$A$1:$U$1,0),FALSE)</f>
        <v>20</v>
      </c>
      <c r="R481" s="3">
        <f>VLOOKUP($F481,Experiment!$A$2:$U$90,MATCH(Results!R$1,Experiment!$A$1:$U$1,0),FALSE)</f>
        <v>0.5</v>
      </c>
      <c r="S481" s="2">
        <f>VLOOKUP($F481,Experiment!$A$2:$U$90,MATCH(Results!S$1,Experiment!$A$1:$U$1,0),FALSE)</f>
        <v>5</v>
      </c>
      <c r="T481" s="2">
        <f>VLOOKUP($F481,Experiment!$A$2:$U$90,MATCH(Results!T$1,Experiment!$A$1:$U$1,0),FALSE)</f>
        <v>225</v>
      </c>
      <c r="U481" s="2">
        <f>VLOOKUP($F481,Experiment!$A$2:$U$90,MATCH(Results!U$1,Experiment!$A$1:$U$1,0),FALSE)</f>
        <v>15</v>
      </c>
      <c r="V481" s="2">
        <f>VLOOKUP($F481,Experiment!$A$2:$U$90,MATCH(Results!V$1,Experiment!$A$1:$U$1,0),FALSE)</f>
        <v>2</v>
      </c>
      <c r="W481" s="3">
        <f>VLOOKUP($F481,Experiment!$A$2:$U$90,MATCH(Results!W$1,Experiment!$A$1:$U$1,0),FALSE)</f>
        <v>0.25</v>
      </c>
      <c r="X481" s="3">
        <f>VLOOKUP($F481,Experiment!$A$2:$U$90,MATCH(Results!X$1,Experiment!$A$1:$U$1,0),FALSE)</f>
        <v>0.75</v>
      </c>
      <c r="Y481" s="2">
        <f>VLOOKUP($F481,Experiment!$A$2:$U$90,MATCH(Results!Y$1,Experiment!$A$1:$U$1,0),FALSE)</f>
        <v>2</v>
      </c>
      <c r="Z481" s="3">
        <f>VLOOKUP($F481,Experiment!$A$2:$U$90,MATCH(Results!Z$1,Experiment!$A$1:$U$1,0),FALSE)</f>
        <v>0.5</v>
      </c>
      <c r="AA481" s="3">
        <f>VLOOKUP($F481,Experiment!$A$2:$U$90,MATCH(Results!AA$1,Experiment!$A$1:$U$1,0),FALSE)</f>
        <v>0.25</v>
      </c>
      <c r="AB481" s="3">
        <f>VLOOKUP($F481,Experiment!$A$2:$U$90,MATCH(Results!AB$1,Experiment!$A$1:$U$1,0),FALSE)</f>
        <v>0.625</v>
      </c>
      <c r="AC481" s="3">
        <f>VLOOKUP($F481,Experiment!$A$2:$U$90,MATCH(Results!AC$1,Experiment!$A$1:$U$1,0),FALSE)</f>
        <v>0.375</v>
      </c>
      <c r="AD481" s="2">
        <f>VLOOKUP($F481,Experiment!$A$2:$U$90,MATCH(Results!AD$1,Experiment!$A$1:$U$1,0),FALSE)</f>
        <v>1.25</v>
      </c>
      <c r="AE481" s="2">
        <f>VLOOKUP($F481,Experiment!$A$2:$U$90,MATCH(Results!AE$1,Experiment!$A$1:$U$1,0),FALSE)</f>
        <v>210.9375</v>
      </c>
      <c r="AF481" s="2">
        <f>VLOOKUP($F481,Experiment!$A$2:$U$90,MATCH(Results!AF$1,Experiment!$A$1:$U$1,0),FALSE)</f>
        <v>14.523687548277813</v>
      </c>
      <c r="AG481" s="3">
        <f>VLOOKUP($F481,Experiment!$A$2:$W$90,MATCH(Results!AG$1,Experiment!$A$1:$W$1,0),FALSE)</f>
        <v>0.82730419370997643</v>
      </c>
      <c r="AH481" s="3">
        <f>VLOOKUP($F481,Experiment!$A$2:$W$90,MATCH(Results!AH$1,Experiment!$A$1:$W$1,0),FALSE)</f>
        <v>0.38648875795104182</v>
      </c>
      <c r="AI481" s="3">
        <f>VLOOKUP($F481,Experiment!$A$2:$X$90,MATCH(Results!AI$1,Experiment!$A$1:$X$1,0),FALSE)</f>
        <v>0.61351124204895813</v>
      </c>
      <c r="AJ481" s="2">
        <f>Table1[[#This Row],[Gain]]^Table1[[#This Row],[θ]]</f>
        <v>35.979809832580635</v>
      </c>
      <c r="AK481" s="2">
        <f>-Table1[[#This Row],[λ]]*-Table1[[#This Row],[Loss]]^Table1[[#This Row],[θ]]</f>
        <v>31.408756296736705</v>
      </c>
      <c r="AL481" s="2">
        <f>Table1[[#This Row],[v_n_w_g]]-Table1[[#This Row],[v_n_w_l]]</f>
        <v>4.5710535358439301</v>
      </c>
      <c r="AM481" s="2">
        <f>IF(Table1[[#This Row],[diff_v]]&gt;=1,1,0)</f>
        <v>1</v>
      </c>
    </row>
    <row r="482" spans="1:39" hidden="1" x14ac:dyDescent="0.3">
      <c r="A482">
        <v>21</v>
      </c>
      <c r="B482" t="s">
        <v>45</v>
      </c>
      <c r="C482" s="22">
        <f>VLOOKUP(Table1[[#This Row],[Subject]],'Subject Profile'!$A$2:$E$8,4,FALSE)</f>
        <v>1.1960207441678836</v>
      </c>
      <c r="D482" s="22">
        <f>VLOOKUP(Table1[[#This Row],[Subject]],'Subject Profile'!$A$2:$E$8,5,FALSE)</f>
        <v>-2</v>
      </c>
      <c r="E482" t="s">
        <v>49</v>
      </c>
      <c r="F482" t="s">
        <v>36</v>
      </c>
      <c r="G482" t="s">
        <v>5</v>
      </c>
      <c r="H482">
        <f>IF(Table1[[#This Row],[decision]]="accept",1,0)</f>
        <v>0</v>
      </c>
      <c r="I482">
        <v>0</v>
      </c>
      <c r="J482" t="s">
        <v>107</v>
      </c>
      <c r="K482">
        <v>1664425951</v>
      </c>
      <c r="L482">
        <v>10</v>
      </c>
      <c r="M482" t="str">
        <f>VLOOKUP($F482,Experiment!$A$2:$U$90,MATCH(Results!M$1,Experiment!$A$1:$U$1,0)+1,FALSE)</f>
        <v>I</v>
      </c>
      <c r="N482">
        <f>IF(Table1[[#This Row],[Impact]]="I",0,1)</f>
        <v>0</v>
      </c>
      <c r="O482" s="2">
        <f>VLOOKUP($F482,Experiment!$A$2:$U$90,MATCH(Results!O$1,Experiment!$A$1:$U$1,0),FALSE)</f>
        <v>-10</v>
      </c>
      <c r="P482" s="3">
        <f>VLOOKUP($F482,Experiment!$A$2:$U$90,MATCH(Results!P$1,Experiment!$A$1:$U$1,0),FALSE)</f>
        <v>0.5</v>
      </c>
      <c r="Q482" s="2">
        <f>VLOOKUP($F482,Experiment!$A$2:$U$90,MATCH(Results!Q$1,Experiment!$A$1:$U$1,0),FALSE)</f>
        <v>0</v>
      </c>
      <c r="R482" s="3">
        <f>VLOOKUP($F482,Experiment!$A$2:$U$90,MATCH(Results!R$1,Experiment!$A$1:$U$1,0),FALSE)</f>
        <v>0.5</v>
      </c>
      <c r="S482" s="2">
        <f>VLOOKUP($F482,Experiment!$A$2:$U$90,MATCH(Results!S$1,Experiment!$A$1:$U$1,0),FALSE)</f>
        <v>-5</v>
      </c>
      <c r="T482" s="2">
        <f>VLOOKUP($F482,Experiment!$A$2:$U$90,MATCH(Results!T$1,Experiment!$A$1:$U$1,0),FALSE)</f>
        <v>25</v>
      </c>
      <c r="U482" s="2">
        <f>VLOOKUP($F482,Experiment!$A$2:$U$90,MATCH(Results!U$1,Experiment!$A$1:$U$1,0),FALSE)</f>
        <v>5</v>
      </c>
      <c r="V482" s="2">
        <f>VLOOKUP($F482,Experiment!$A$2:$U$90,MATCH(Results!V$1,Experiment!$A$1:$U$1,0),FALSE)</f>
        <v>2</v>
      </c>
      <c r="W482" s="3">
        <f>VLOOKUP($F482,Experiment!$A$2:$U$90,MATCH(Results!W$1,Experiment!$A$1:$U$1,0),FALSE)</f>
        <v>0</v>
      </c>
      <c r="X482" s="3">
        <f>VLOOKUP($F482,Experiment!$A$2:$U$90,MATCH(Results!X$1,Experiment!$A$1:$U$1,0),FALSE)</f>
        <v>1</v>
      </c>
      <c r="Y482" s="2">
        <f>VLOOKUP($F482,Experiment!$A$2:$U$90,MATCH(Results!Y$1,Experiment!$A$1:$U$1,0),FALSE)</f>
        <v>2</v>
      </c>
      <c r="Z482" s="3">
        <f>VLOOKUP($F482,Experiment!$A$2:$U$90,MATCH(Results!Z$1,Experiment!$A$1:$U$1,0),FALSE)</f>
        <v>0.5</v>
      </c>
      <c r="AA482" s="3">
        <f>VLOOKUP($F482,Experiment!$A$2:$U$90,MATCH(Results!AA$1,Experiment!$A$1:$U$1,0),FALSE)</f>
        <v>0.5</v>
      </c>
      <c r="AB482" s="3">
        <f>VLOOKUP($F482,Experiment!$A$2:$U$90,MATCH(Results!AB$1,Experiment!$A$1:$U$1,0),FALSE)</f>
        <v>0.5</v>
      </c>
      <c r="AC482" s="3">
        <f>VLOOKUP($F482,Experiment!$A$2:$U$90,MATCH(Results!AC$1,Experiment!$A$1:$U$1,0),FALSE)</f>
        <v>0.5</v>
      </c>
      <c r="AD482" s="2">
        <f>VLOOKUP($F482,Experiment!$A$2:$U$90,MATCH(Results!AD$1,Experiment!$A$1:$U$1,0),FALSE)</f>
        <v>-5</v>
      </c>
      <c r="AE482" s="2">
        <f>VLOOKUP($F482,Experiment!$A$2:$U$90,MATCH(Results!AE$1,Experiment!$A$1:$U$1,0),FALSE)</f>
        <v>25</v>
      </c>
      <c r="AF482" s="2">
        <f>VLOOKUP($F482,Experiment!$A$2:$U$90,MATCH(Results!AF$1,Experiment!$A$1:$U$1,0),FALSE)</f>
        <v>5</v>
      </c>
      <c r="AG482" s="3">
        <f>VLOOKUP($F482,Experiment!$A$2:$W$90,MATCH(Results!AG$1,Experiment!$A$1:$W$1,0),FALSE)</f>
        <v>1</v>
      </c>
      <c r="AH482" s="3">
        <f>VLOOKUP($F482,Experiment!$A$2:$W$90,MATCH(Results!AH$1,Experiment!$A$1:$W$1,0),FALSE)</f>
        <v>0.5</v>
      </c>
      <c r="AI482" s="3">
        <f>VLOOKUP($F482,Experiment!$A$2:$X$90,MATCH(Results!AI$1,Experiment!$A$1:$X$1,0),FALSE)</f>
        <v>0.5</v>
      </c>
      <c r="AJ482" s="2">
        <f>Table1[[#This Row],[Gain]]^Table1[[#This Row],[θ]]</f>
        <v>0</v>
      </c>
      <c r="AK482" s="2">
        <f>-Table1[[#This Row],[λ]]*-Table1[[#This Row],[Loss]]^Table1[[#This Row],[θ]]</f>
        <v>31.408756296736705</v>
      </c>
      <c r="AL482" s="2">
        <f>Table1[[#This Row],[v_n_w_g]]-Table1[[#This Row],[v_n_w_l]]</f>
        <v>-31.408756296736705</v>
      </c>
      <c r="AM482" s="2">
        <f>IF(Table1[[#This Row],[diff_v]]&gt;=1,1,0)</f>
        <v>0</v>
      </c>
    </row>
    <row r="483" spans="1:39" hidden="1" x14ac:dyDescent="0.3">
      <c r="A483">
        <v>22</v>
      </c>
      <c r="B483" t="s">
        <v>45</v>
      </c>
      <c r="C483" s="22">
        <f>VLOOKUP(Table1[[#This Row],[Subject]],'Subject Profile'!$A$2:$E$8,4,FALSE)</f>
        <v>1.1960207441678836</v>
      </c>
      <c r="D483" s="22">
        <f>VLOOKUP(Table1[[#This Row],[Subject]],'Subject Profile'!$A$2:$E$8,5,FALSE)</f>
        <v>-2</v>
      </c>
      <c r="E483" t="s">
        <v>49</v>
      </c>
      <c r="F483" t="s">
        <v>37</v>
      </c>
      <c r="G483" t="s">
        <v>7</v>
      </c>
      <c r="H483">
        <f>IF(Table1[[#This Row],[decision]]="accept",1,0)</f>
        <v>1</v>
      </c>
      <c r="I483">
        <v>-50</v>
      </c>
      <c r="J483" t="s">
        <v>107</v>
      </c>
      <c r="K483">
        <v>1664425963</v>
      </c>
      <c r="L483">
        <v>12</v>
      </c>
      <c r="M483" t="str">
        <f>VLOOKUP($F483,Experiment!$A$2:$U$90,MATCH(Results!M$1,Experiment!$A$1:$U$1,0)+1,FALSE)</f>
        <v>I</v>
      </c>
      <c r="N483">
        <f>IF(Table1[[#This Row],[Impact]]="I",0,1)</f>
        <v>0</v>
      </c>
      <c r="O483" s="2">
        <f>VLOOKUP($F483,Experiment!$A$2:$U$90,MATCH(Results!O$1,Experiment!$A$1:$U$1,0),FALSE)</f>
        <v>-50</v>
      </c>
      <c r="P483" s="3">
        <f>VLOOKUP($F483,Experiment!$A$2:$U$90,MATCH(Results!P$1,Experiment!$A$1:$U$1,0),FALSE)</f>
        <v>0.5</v>
      </c>
      <c r="Q483" s="2">
        <f>VLOOKUP($F483,Experiment!$A$2:$U$90,MATCH(Results!Q$1,Experiment!$A$1:$U$1,0),FALSE)</f>
        <v>70</v>
      </c>
      <c r="R483" s="3">
        <f>VLOOKUP($F483,Experiment!$A$2:$U$90,MATCH(Results!R$1,Experiment!$A$1:$U$1,0),FALSE)</f>
        <v>0.5</v>
      </c>
      <c r="S483" s="2">
        <f>VLOOKUP($F483,Experiment!$A$2:$U$90,MATCH(Results!S$1,Experiment!$A$1:$U$1,0),FALSE)</f>
        <v>10</v>
      </c>
      <c r="T483" s="2">
        <f>VLOOKUP($F483,Experiment!$A$2:$U$90,MATCH(Results!T$1,Experiment!$A$1:$U$1,0),FALSE)</f>
        <v>3600</v>
      </c>
      <c r="U483" s="2">
        <f>VLOOKUP($F483,Experiment!$A$2:$U$90,MATCH(Results!U$1,Experiment!$A$1:$U$1,0),FALSE)</f>
        <v>60</v>
      </c>
      <c r="V483" s="2">
        <f>VLOOKUP($F483,Experiment!$A$2:$U$90,MATCH(Results!V$1,Experiment!$A$1:$U$1,0),FALSE)</f>
        <v>2</v>
      </c>
      <c r="W483" s="3">
        <f>VLOOKUP($F483,Experiment!$A$2:$U$90,MATCH(Results!W$1,Experiment!$A$1:$U$1,0),FALSE)</f>
        <v>0.25</v>
      </c>
      <c r="X483" s="3">
        <f>VLOOKUP($F483,Experiment!$A$2:$U$90,MATCH(Results!X$1,Experiment!$A$1:$U$1,0),FALSE)</f>
        <v>0.75</v>
      </c>
      <c r="Y483" s="2">
        <f>VLOOKUP($F483,Experiment!$A$2:$U$90,MATCH(Results!Y$1,Experiment!$A$1:$U$1,0),FALSE)</f>
        <v>1</v>
      </c>
      <c r="Z483" s="3">
        <f>VLOOKUP($F483,Experiment!$A$2:$U$90,MATCH(Results!Z$1,Experiment!$A$1:$U$1,0),FALSE)</f>
        <v>0.25</v>
      </c>
      <c r="AA483" s="3">
        <f>VLOOKUP($F483,Experiment!$A$2:$U$90,MATCH(Results!AA$1,Experiment!$A$1:$U$1,0),FALSE)</f>
        <v>0.5</v>
      </c>
      <c r="AB483" s="3">
        <f>VLOOKUP($F483,Experiment!$A$2:$U$90,MATCH(Results!AB$1,Experiment!$A$1:$U$1,0),FALSE)</f>
        <v>0.375</v>
      </c>
      <c r="AC483" s="3">
        <f>VLOOKUP($F483,Experiment!$A$2:$U$90,MATCH(Results!AC$1,Experiment!$A$1:$U$1,0),FALSE)</f>
        <v>0.625</v>
      </c>
      <c r="AD483" s="2">
        <f>VLOOKUP($F483,Experiment!$A$2:$U$90,MATCH(Results!AD$1,Experiment!$A$1:$U$1,0),FALSE)</f>
        <v>25</v>
      </c>
      <c r="AE483" s="2">
        <f>VLOOKUP($F483,Experiment!$A$2:$U$90,MATCH(Results!AE$1,Experiment!$A$1:$U$1,0),FALSE)</f>
        <v>3375</v>
      </c>
      <c r="AF483" s="2">
        <f>VLOOKUP($F483,Experiment!$A$2:$U$90,MATCH(Results!AF$1,Experiment!$A$1:$U$1,0),FALSE)</f>
        <v>58.094750193111253</v>
      </c>
      <c r="AG483" s="3">
        <f>VLOOKUP($F483,Experiment!$A$2:$W$90,MATCH(Results!AG$1,Experiment!$A$1:$W$1,0),FALSE)</f>
        <v>1</v>
      </c>
      <c r="AH483" s="3">
        <f>VLOOKUP($F483,Experiment!$A$2:$W$90,MATCH(Results!AH$1,Experiment!$A$1:$W$1,0),FALSE)</f>
        <v>0.625</v>
      </c>
      <c r="AI483" s="3">
        <f>VLOOKUP($F483,Experiment!$A$2:$X$90,MATCH(Results!AI$1,Experiment!$A$1:$X$1,0),FALSE)</f>
        <v>0.375</v>
      </c>
      <c r="AJ483" s="2">
        <f>Table1[[#This Row],[Gain]]^Table1[[#This Row],[θ]]</f>
        <v>160.98133731857229</v>
      </c>
      <c r="AK483" s="2">
        <f>-Table1[[#This Row],[λ]]*-Table1[[#This Row],[Loss]]^Table1[[#This Row],[θ]]</f>
        <v>215.2947128015152</v>
      </c>
      <c r="AL483" s="2">
        <f>Table1[[#This Row],[v_n_w_g]]-Table1[[#This Row],[v_n_w_l]]</f>
        <v>-54.313375482942917</v>
      </c>
      <c r="AM483" s="2">
        <f>IF(Table1[[#This Row],[diff_v]]&gt;=1,1,0)</f>
        <v>0</v>
      </c>
    </row>
    <row r="484" spans="1:39" hidden="1" x14ac:dyDescent="0.3">
      <c r="A484">
        <v>23</v>
      </c>
      <c r="B484" t="s">
        <v>45</v>
      </c>
      <c r="C484" s="22">
        <f>VLOOKUP(Table1[[#This Row],[Subject]],'Subject Profile'!$A$2:$E$8,4,FALSE)</f>
        <v>1.1960207441678836</v>
      </c>
      <c r="D484" s="22">
        <f>VLOOKUP(Table1[[#This Row],[Subject]],'Subject Profile'!$A$2:$E$8,5,FALSE)</f>
        <v>-2</v>
      </c>
      <c r="E484" t="s">
        <v>49</v>
      </c>
      <c r="F484" t="s">
        <v>6</v>
      </c>
      <c r="G484" t="s">
        <v>7</v>
      </c>
      <c r="H484">
        <f>IF(Table1[[#This Row],[decision]]="accept",1,0)</f>
        <v>1</v>
      </c>
      <c r="I484">
        <v>-10</v>
      </c>
      <c r="J484" t="s">
        <v>107</v>
      </c>
      <c r="K484">
        <v>1664425983</v>
      </c>
      <c r="L484">
        <v>20</v>
      </c>
      <c r="M484" t="str">
        <f>VLOOKUP($F484,Experiment!$A$2:$U$90,MATCH(Results!M$1,Experiment!$A$1:$U$1,0)+1,FALSE)</f>
        <v>I</v>
      </c>
      <c r="N484">
        <f>IF(Table1[[#This Row],[Impact]]="I",0,1)</f>
        <v>0</v>
      </c>
      <c r="O484" s="2">
        <f>VLOOKUP($F484,Experiment!$A$2:$U$90,MATCH(Results!O$1,Experiment!$A$1:$U$1,0),FALSE)</f>
        <v>-10</v>
      </c>
      <c r="P484" s="3">
        <f>VLOOKUP($F484,Experiment!$A$2:$U$90,MATCH(Results!P$1,Experiment!$A$1:$U$1,0),FALSE)</f>
        <v>0.5</v>
      </c>
      <c r="Q484" s="2">
        <f>VLOOKUP($F484,Experiment!$A$2:$U$90,MATCH(Results!Q$1,Experiment!$A$1:$U$1,0),FALSE)</f>
        <v>20</v>
      </c>
      <c r="R484" s="3">
        <f>VLOOKUP($F484,Experiment!$A$2:$U$90,MATCH(Results!R$1,Experiment!$A$1:$U$1,0),FALSE)</f>
        <v>0.5</v>
      </c>
      <c r="S484" s="2">
        <f>VLOOKUP($F484,Experiment!$A$2:$U$90,MATCH(Results!S$1,Experiment!$A$1:$U$1,0),FALSE)</f>
        <v>5</v>
      </c>
      <c r="T484" s="2">
        <f>VLOOKUP($F484,Experiment!$A$2:$U$90,MATCH(Results!T$1,Experiment!$A$1:$U$1,0),FALSE)</f>
        <v>225</v>
      </c>
      <c r="U484" s="2">
        <f>VLOOKUP($F484,Experiment!$A$2:$U$90,MATCH(Results!U$1,Experiment!$A$1:$U$1,0),FALSE)</f>
        <v>15</v>
      </c>
      <c r="V484" s="2">
        <f>VLOOKUP($F484,Experiment!$A$2:$U$90,MATCH(Results!V$1,Experiment!$A$1:$U$1,0),FALSE)</f>
        <v>4</v>
      </c>
      <c r="W484" s="3">
        <f>VLOOKUP($F484,Experiment!$A$2:$U$90,MATCH(Results!W$1,Experiment!$A$1:$U$1,0),FALSE)</f>
        <v>0.75</v>
      </c>
      <c r="X484" s="3">
        <f>VLOOKUP($F484,Experiment!$A$2:$U$90,MATCH(Results!X$1,Experiment!$A$1:$U$1,0),FALSE)</f>
        <v>0.25</v>
      </c>
      <c r="Y484" s="2">
        <f>VLOOKUP($F484,Experiment!$A$2:$U$90,MATCH(Results!Y$1,Experiment!$A$1:$U$1,0),FALSE)</f>
        <v>2</v>
      </c>
      <c r="Z484" s="3">
        <f>VLOOKUP($F484,Experiment!$A$2:$U$90,MATCH(Results!Z$1,Experiment!$A$1:$U$1,0),FALSE)</f>
        <v>0.05</v>
      </c>
      <c r="AA484" s="3">
        <f>VLOOKUP($F484,Experiment!$A$2:$U$90,MATCH(Results!AA$1,Experiment!$A$1:$U$1,0),FALSE)</f>
        <v>0.2</v>
      </c>
      <c r="AB484" s="3">
        <f>VLOOKUP($F484,Experiment!$A$2:$U$90,MATCH(Results!AB$1,Experiment!$A$1:$U$1,0),FALSE)</f>
        <v>0.42499999999999999</v>
      </c>
      <c r="AC484" s="3">
        <f>VLOOKUP($F484,Experiment!$A$2:$U$90,MATCH(Results!AC$1,Experiment!$A$1:$U$1,0),FALSE)</f>
        <v>0.57499999999999996</v>
      </c>
      <c r="AD484" s="2">
        <f>VLOOKUP($F484,Experiment!$A$2:$U$90,MATCH(Results!AD$1,Experiment!$A$1:$U$1,0),FALSE)</f>
        <v>7.25</v>
      </c>
      <c r="AE484" s="2">
        <f>VLOOKUP($F484,Experiment!$A$2:$U$90,MATCH(Results!AE$1,Experiment!$A$1:$U$1,0),FALSE)</f>
        <v>219.9375</v>
      </c>
      <c r="AF484" s="2">
        <f>VLOOKUP($F484,Experiment!$A$2:$U$90,MATCH(Results!AF$1,Experiment!$A$1:$U$1,0),FALSE)</f>
        <v>14.830289949963891</v>
      </c>
      <c r="AG484" s="3">
        <f>VLOOKUP($F484,Experiment!$A$2:$W$90,MATCH(Results!AG$1,Experiment!$A$1:$W$1,0),FALSE)</f>
        <v>1</v>
      </c>
      <c r="AH484" s="3">
        <f>VLOOKUP($F484,Experiment!$A$2:$W$90,MATCH(Results!AH$1,Experiment!$A$1:$W$1,0),FALSE)</f>
        <v>0.57499999999999996</v>
      </c>
      <c r="AI484" s="3">
        <f>VLOOKUP($F484,Experiment!$A$2:$X$90,MATCH(Results!AI$1,Experiment!$A$1:$X$1,0),FALSE)</f>
        <v>0.42500000000000004</v>
      </c>
      <c r="AJ484" s="2">
        <f>Table1[[#This Row],[Gain]]^Table1[[#This Row],[θ]]</f>
        <v>35.979809832580635</v>
      </c>
      <c r="AK484" s="2">
        <f>-Table1[[#This Row],[λ]]*-Table1[[#This Row],[Loss]]^Table1[[#This Row],[θ]]</f>
        <v>31.408756296736705</v>
      </c>
      <c r="AL484" s="2">
        <f>Table1[[#This Row],[v_n_w_g]]-Table1[[#This Row],[v_n_w_l]]</f>
        <v>4.5710535358439301</v>
      </c>
      <c r="AM484" s="2">
        <f>IF(Table1[[#This Row],[diff_v]]&gt;=1,1,0)</f>
        <v>1</v>
      </c>
    </row>
    <row r="485" spans="1:39" hidden="1" x14ac:dyDescent="0.3">
      <c r="A485">
        <v>25</v>
      </c>
      <c r="B485" t="s">
        <v>45</v>
      </c>
      <c r="C485" s="22">
        <f>VLOOKUP(Table1[[#This Row],[Subject]],'Subject Profile'!$A$2:$E$8,4,FALSE)</f>
        <v>1.1960207441678836</v>
      </c>
      <c r="D485" s="22">
        <f>VLOOKUP(Table1[[#This Row],[Subject]],'Subject Profile'!$A$2:$E$8,5,FALSE)</f>
        <v>-2</v>
      </c>
      <c r="E485" t="s">
        <v>49</v>
      </c>
      <c r="F485" t="s">
        <v>38</v>
      </c>
      <c r="G485" t="s">
        <v>5</v>
      </c>
      <c r="H485">
        <f>IF(Table1[[#This Row],[decision]]="accept",1,0)</f>
        <v>0</v>
      </c>
      <c r="I485">
        <v>0</v>
      </c>
      <c r="J485" t="s">
        <v>107</v>
      </c>
      <c r="K485">
        <v>1664426004</v>
      </c>
      <c r="L485">
        <v>21</v>
      </c>
      <c r="M485" t="str">
        <f>VLOOKUP($F485,Experiment!$A$2:$U$90,MATCH(Results!M$1,Experiment!$A$1:$U$1,0)+1,FALSE)</f>
        <v>I</v>
      </c>
      <c r="N485">
        <f>IF(Table1[[#This Row],[Impact]]="I",0,1)</f>
        <v>0</v>
      </c>
      <c r="O485" s="2">
        <f>VLOOKUP($F485,Experiment!$A$2:$U$90,MATCH(Results!O$1,Experiment!$A$1:$U$1,0),FALSE)</f>
        <v>-90</v>
      </c>
      <c r="P485" s="3">
        <f>VLOOKUP($F485,Experiment!$A$2:$U$90,MATCH(Results!P$1,Experiment!$A$1:$U$1,0),FALSE)</f>
        <v>0.5</v>
      </c>
      <c r="Q485" s="2">
        <f>VLOOKUP($F485,Experiment!$A$2:$U$90,MATCH(Results!Q$1,Experiment!$A$1:$U$1,0),FALSE)</f>
        <v>90</v>
      </c>
      <c r="R485" s="3">
        <f>VLOOKUP($F485,Experiment!$A$2:$U$90,MATCH(Results!R$1,Experiment!$A$1:$U$1,0),FALSE)</f>
        <v>0.5</v>
      </c>
      <c r="S485" s="2">
        <f>VLOOKUP($F485,Experiment!$A$2:$U$90,MATCH(Results!S$1,Experiment!$A$1:$U$1,0),FALSE)</f>
        <v>0</v>
      </c>
      <c r="T485" s="2">
        <f>VLOOKUP($F485,Experiment!$A$2:$U$90,MATCH(Results!T$1,Experiment!$A$1:$U$1,0),FALSE)</f>
        <v>8100</v>
      </c>
      <c r="U485" s="2">
        <f>VLOOKUP($F485,Experiment!$A$2:$U$90,MATCH(Results!U$1,Experiment!$A$1:$U$1,0),FALSE)</f>
        <v>90</v>
      </c>
      <c r="V485" s="2">
        <f>VLOOKUP($F485,Experiment!$A$2:$U$90,MATCH(Results!V$1,Experiment!$A$1:$U$1,0),FALSE)</f>
        <v>4</v>
      </c>
      <c r="W485" s="3">
        <f>VLOOKUP($F485,Experiment!$A$2:$U$90,MATCH(Results!W$1,Experiment!$A$1:$U$1,0),FALSE)</f>
        <v>0.75</v>
      </c>
      <c r="X485" s="3">
        <f>VLOOKUP($F485,Experiment!$A$2:$U$90,MATCH(Results!X$1,Experiment!$A$1:$U$1,0),FALSE)</f>
        <v>0.25</v>
      </c>
      <c r="Y485" s="2">
        <f>VLOOKUP($F485,Experiment!$A$2:$U$90,MATCH(Results!Y$1,Experiment!$A$1:$U$1,0),FALSE)</f>
        <v>1</v>
      </c>
      <c r="Z485" s="3">
        <f>VLOOKUP($F485,Experiment!$A$2:$U$90,MATCH(Results!Z$1,Experiment!$A$1:$U$1,0),FALSE)</f>
        <v>0.2</v>
      </c>
      <c r="AA485" s="3">
        <f>VLOOKUP($F485,Experiment!$A$2:$U$90,MATCH(Results!AA$1,Experiment!$A$1:$U$1,0),FALSE)</f>
        <v>4.9999999999999989E-2</v>
      </c>
      <c r="AB485" s="3">
        <f>VLOOKUP($F485,Experiment!$A$2:$U$90,MATCH(Results!AB$1,Experiment!$A$1:$U$1,0),FALSE)</f>
        <v>0.57499999999999996</v>
      </c>
      <c r="AC485" s="3">
        <f>VLOOKUP($F485,Experiment!$A$2:$U$90,MATCH(Results!AC$1,Experiment!$A$1:$U$1,0),FALSE)</f>
        <v>0.42500000000000004</v>
      </c>
      <c r="AD485" s="2">
        <f>VLOOKUP($F485,Experiment!$A$2:$U$90,MATCH(Results!AD$1,Experiment!$A$1:$U$1,0),FALSE)</f>
        <v>-13.499999999999986</v>
      </c>
      <c r="AE485" s="2">
        <f>VLOOKUP($F485,Experiment!$A$2:$U$90,MATCH(Results!AE$1,Experiment!$A$1:$U$1,0),FALSE)</f>
        <v>7917.75</v>
      </c>
      <c r="AF485" s="2">
        <f>VLOOKUP($F485,Experiment!$A$2:$U$90,MATCH(Results!AF$1,Experiment!$A$1:$U$1,0),FALSE)</f>
        <v>88.981739699783347</v>
      </c>
      <c r="AG485" s="3">
        <f>VLOOKUP($F485,Experiment!$A$2:$W$90,MATCH(Results!AG$1,Experiment!$A$1:$W$1,0),FALSE)</f>
        <v>0.89414323918902561</v>
      </c>
      <c r="AH485" s="3">
        <f>VLOOKUP($F485,Experiment!$A$2:$W$90,MATCH(Results!AH$1,Experiment!$A$1:$W$1,0),FALSE)</f>
        <v>0.42914847753168511</v>
      </c>
      <c r="AI485" s="3">
        <f>VLOOKUP($F485,Experiment!$A$2:$X$90,MATCH(Results!AI$1,Experiment!$A$1:$X$1,0),FALSE)</f>
        <v>0.57085152246831483</v>
      </c>
      <c r="AJ485" s="2">
        <f>Table1[[#This Row],[Gain]]^Table1[[#This Row],[θ]]</f>
        <v>217.42755411656807</v>
      </c>
      <c r="AK485" s="2">
        <f>-Table1[[#This Row],[λ]]*-Table1[[#This Row],[Loss]]^Table1[[#This Row],[θ]]</f>
        <v>434.85510823313615</v>
      </c>
      <c r="AL485" s="2">
        <f>Table1[[#This Row],[v_n_w_g]]-Table1[[#This Row],[v_n_w_l]]</f>
        <v>-217.42755411656807</v>
      </c>
      <c r="AM485" s="2">
        <f>IF(Table1[[#This Row],[diff_v]]&gt;=1,1,0)</f>
        <v>0</v>
      </c>
    </row>
    <row r="486" spans="1:39" hidden="1" x14ac:dyDescent="0.3">
      <c r="A486">
        <v>26</v>
      </c>
      <c r="B486" t="s">
        <v>45</v>
      </c>
      <c r="C486" s="22">
        <f>VLOOKUP(Table1[[#This Row],[Subject]],'Subject Profile'!$A$2:$E$8,4,FALSE)</f>
        <v>1.1960207441678836</v>
      </c>
      <c r="D486" s="22">
        <f>VLOOKUP(Table1[[#This Row],[Subject]],'Subject Profile'!$A$2:$E$8,5,FALSE)</f>
        <v>-2</v>
      </c>
      <c r="E486" t="s">
        <v>49</v>
      </c>
      <c r="F486" t="s">
        <v>19</v>
      </c>
      <c r="G486" t="s">
        <v>7</v>
      </c>
      <c r="H486">
        <f>IF(Table1[[#This Row],[decision]]="accept",1,0)</f>
        <v>1</v>
      </c>
      <c r="I486">
        <v>10</v>
      </c>
      <c r="J486" t="s">
        <v>107</v>
      </c>
      <c r="K486">
        <v>1664426015</v>
      </c>
      <c r="L486">
        <v>11</v>
      </c>
      <c r="M486" t="str">
        <f>VLOOKUP($F486,Experiment!$A$2:$U$90,MATCH(Results!M$1,Experiment!$A$1:$U$1,0)+1,FALSE)</f>
        <v>I</v>
      </c>
      <c r="N486">
        <f>IF(Table1[[#This Row],[Impact]]="I",0,1)</f>
        <v>0</v>
      </c>
      <c r="O486" s="2">
        <f>VLOOKUP($F486,Experiment!$A$2:$U$90,MATCH(Results!O$1,Experiment!$A$1:$U$1,0),FALSE)</f>
        <v>0</v>
      </c>
      <c r="P486" s="3">
        <f>VLOOKUP($F486,Experiment!$A$2:$U$90,MATCH(Results!P$1,Experiment!$A$1:$U$1,0),FALSE)</f>
        <v>0.5</v>
      </c>
      <c r="Q486" s="2">
        <f>VLOOKUP($F486,Experiment!$A$2:$U$90,MATCH(Results!Q$1,Experiment!$A$1:$U$1,0),FALSE)</f>
        <v>10</v>
      </c>
      <c r="R486" s="3">
        <f>VLOOKUP($F486,Experiment!$A$2:$U$90,MATCH(Results!R$1,Experiment!$A$1:$U$1,0),FALSE)</f>
        <v>0.5</v>
      </c>
      <c r="S486" s="2">
        <f>VLOOKUP($F486,Experiment!$A$2:$U$90,MATCH(Results!S$1,Experiment!$A$1:$U$1,0),FALSE)</f>
        <v>5</v>
      </c>
      <c r="T486" s="2">
        <f>VLOOKUP($F486,Experiment!$A$2:$U$90,MATCH(Results!T$1,Experiment!$A$1:$U$1,0),FALSE)</f>
        <v>25</v>
      </c>
      <c r="U486" s="2">
        <f>VLOOKUP($F486,Experiment!$A$2:$U$90,MATCH(Results!U$1,Experiment!$A$1:$U$1,0),FALSE)</f>
        <v>5</v>
      </c>
      <c r="V486" s="2">
        <f>VLOOKUP($F486,Experiment!$A$2:$U$90,MATCH(Results!V$1,Experiment!$A$1:$U$1,0),FALSE)</f>
        <v>6</v>
      </c>
      <c r="W486" s="3">
        <f>VLOOKUP($F486,Experiment!$A$2:$U$90,MATCH(Results!W$1,Experiment!$A$1:$U$1,0),FALSE)</f>
        <v>0</v>
      </c>
      <c r="X486" s="3">
        <f>VLOOKUP($F486,Experiment!$A$2:$U$90,MATCH(Results!X$1,Experiment!$A$1:$U$1,0),FALSE)</f>
        <v>1</v>
      </c>
      <c r="Y486" s="2">
        <f>VLOOKUP($F486,Experiment!$A$2:$U$90,MATCH(Results!Y$1,Experiment!$A$1:$U$1,0),FALSE)</f>
        <v>0</v>
      </c>
      <c r="Z486" s="3">
        <f>VLOOKUP($F486,Experiment!$A$2:$U$90,MATCH(Results!Z$1,Experiment!$A$1:$U$1,0),FALSE)</f>
        <v>0.5</v>
      </c>
      <c r="AA486" s="3">
        <f>VLOOKUP($F486,Experiment!$A$2:$U$90,MATCH(Results!AA$1,Experiment!$A$1:$U$1,0),FALSE)</f>
        <v>0.5</v>
      </c>
      <c r="AB486" s="3">
        <f>VLOOKUP($F486,Experiment!$A$2:$U$90,MATCH(Results!AB$1,Experiment!$A$1:$U$1,0),FALSE)</f>
        <v>0.5</v>
      </c>
      <c r="AC486" s="3">
        <f>VLOOKUP($F486,Experiment!$A$2:$U$90,MATCH(Results!AC$1,Experiment!$A$1:$U$1,0),FALSE)</f>
        <v>0.5</v>
      </c>
      <c r="AD486" s="2">
        <f>VLOOKUP($F486,Experiment!$A$2:$U$90,MATCH(Results!AD$1,Experiment!$A$1:$U$1,0),FALSE)</f>
        <v>5</v>
      </c>
      <c r="AE486" s="2">
        <f>VLOOKUP($F486,Experiment!$A$2:$U$90,MATCH(Results!AE$1,Experiment!$A$1:$U$1,0),FALSE)</f>
        <v>25</v>
      </c>
      <c r="AF486" s="2">
        <f>VLOOKUP($F486,Experiment!$A$2:$U$90,MATCH(Results!AF$1,Experiment!$A$1:$U$1,0),FALSE)</f>
        <v>5</v>
      </c>
      <c r="AG486" s="3">
        <f>VLOOKUP($F486,Experiment!$A$2:$W$90,MATCH(Results!AG$1,Experiment!$A$1:$W$1,0),FALSE)</f>
        <v>1</v>
      </c>
      <c r="AH486" s="3">
        <f>VLOOKUP($F486,Experiment!$A$2:$W$90,MATCH(Results!AH$1,Experiment!$A$1:$W$1,0),FALSE)</f>
        <v>0.5</v>
      </c>
      <c r="AI486" s="3">
        <f>VLOOKUP($F486,Experiment!$A$2:$X$90,MATCH(Results!AI$1,Experiment!$A$1:$X$1,0),FALSE)</f>
        <v>0.5</v>
      </c>
      <c r="AJ486" s="2">
        <f>Table1[[#This Row],[Gain]]^Table1[[#This Row],[θ]]</f>
        <v>15.704378148368352</v>
      </c>
      <c r="AK486" s="2">
        <f>-Table1[[#This Row],[λ]]*-Table1[[#This Row],[Loss]]^Table1[[#This Row],[θ]]</f>
        <v>0</v>
      </c>
      <c r="AL486" s="2">
        <f>Table1[[#This Row],[v_n_w_g]]-Table1[[#This Row],[v_n_w_l]]</f>
        <v>15.704378148368352</v>
      </c>
      <c r="AM486" s="2">
        <f>IF(Table1[[#This Row],[diff_v]]&gt;=1,1,0)</f>
        <v>1</v>
      </c>
    </row>
    <row r="487" spans="1:39" hidden="1" x14ac:dyDescent="0.3">
      <c r="A487">
        <v>28</v>
      </c>
      <c r="B487" t="s">
        <v>45</v>
      </c>
      <c r="C487" s="22">
        <f>VLOOKUP(Table1[[#This Row],[Subject]],'Subject Profile'!$A$2:$E$8,4,FALSE)</f>
        <v>1.1960207441678836</v>
      </c>
      <c r="D487" s="22">
        <f>VLOOKUP(Table1[[#This Row],[Subject]],'Subject Profile'!$A$2:$E$8,5,FALSE)</f>
        <v>-2</v>
      </c>
      <c r="E487" t="s">
        <v>49</v>
      </c>
      <c r="F487" t="s">
        <v>39</v>
      </c>
      <c r="G487" t="s">
        <v>7</v>
      </c>
      <c r="H487">
        <f>IF(Table1[[#This Row],[decision]]="accept",1,0)</f>
        <v>1</v>
      </c>
      <c r="I487">
        <v>10</v>
      </c>
      <c r="J487" t="s">
        <v>107</v>
      </c>
      <c r="K487">
        <v>1664426026</v>
      </c>
      <c r="L487">
        <v>11</v>
      </c>
      <c r="M487" t="str">
        <f>VLOOKUP($F487,Experiment!$A$2:$U$90,MATCH(Results!M$1,Experiment!$A$1:$U$1,0)+1,FALSE)</f>
        <v>I</v>
      </c>
      <c r="N487">
        <f>IF(Table1[[#This Row],[Impact]]="I",0,1)</f>
        <v>0</v>
      </c>
      <c r="O487" s="2">
        <f>VLOOKUP($F487,Experiment!$A$2:$U$90,MATCH(Results!O$1,Experiment!$A$1:$U$1,0),FALSE)</f>
        <v>0</v>
      </c>
      <c r="P487" s="3">
        <f>VLOOKUP($F487,Experiment!$A$2:$U$90,MATCH(Results!P$1,Experiment!$A$1:$U$1,0),FALSE)</f>
        <v>0.5</v>
      </c>
      <c r="Q487" s="2">
        <f>VLOOKUP($F487,Experiment!$A$2:$U$90,MATCH(Results!Q$1,Experiment!$A$1:$U$1,0),FALSE)</f>
        <v>10</v>
      </c>
      <c r="R487" s="3">
        <f>VLOOKUP($F487,Experiment!$A$2:$U$90,MATCH(Results!R$1,Experiment!$A$1:$U$1,0),FALSE)</f>
        <v>0.5</v>
      </c>
      <c r="S487" s="2">
        <f>VLOOKUP($F487,Experiment!$A$2:$U$90,MATCH(Results!S$1,Experiment!$A$1:$U$1,0),FALSE)</f>
        <v>5</v>
      </c>
      <c r="T487" s="2">
        <f>VLOOKUP($F487,Experiment!$A$2:$U$90,MATCH(Results!T$1,Experiment!$A$1:$U$1,0),FALSE)</f>
        <v>25</v>
      </c>
      <c r="U487" s="2">
        <f>VLOOKUP($F487,Experiment!$A$2:$U$90,MATCH(Results!U$1,Experiment!$A$1:$U$1,0),FALSE)</f>
        <v>5</v>
      </c>
      <c r="V487" s="2">
        <f>VLOOKUP($F487,Experiment!$A$2:$U$90,MATCH(Results!V$1,Experiment!$A$1:$U$1,0),FALSE)</f>
        <v>4</v>
      </c>
      <c r="W487" s="3">
        <f>VLOOKUP($F487,Experiment!$A$2:$U$90,MATCH(Results!W$1,Experiment!$A$1:$U$1,0),FALSE)</f>
        <v>0.75</v>
      </c>
      <c r="X487" s="3">
        <f>VLOOKUP($F487,Experiment!$A$2:$U$90,MATCH(Results!X$1,Experiment!$A$1:$U$1,0),FALSE)</f>
        <v>0.25</v>
      </c>
      <c r="Y487" s="2">
        <f>VLOOKUP($F487,Experiment!$A$2:$U$90,MATCH(Results!Y$1,Experiment!$A$1:$U$1,0),FALSE)</f>
        <v>1</v>
      </c>
      <c r="Z487" s="3">
        <f>VLOOKUP($F487,Experiment!$A$2:$U$90,MATCH(Results!Z$1,Experiment!$A$1:$U$1,0),FALSE)</f>
        <v>0.2</v>
      </c>
      <c r="AA487" s="3">
        <f>VLOOKUP($F487,Experiment!$A$2:$U$90,MATCH(Results!AA$1,Experiment!$A$1:$U$1,0),FALSE)</f>
        <v>4.9999999999999989E-2</v>
      </c>
      <c r="AB487" s="3">
        <f>VLOOKUP($F487,Experiment!$A$2:$U$90,MATCH(Results!AB$1,Experiment!$A$1:$U$1,0),FALSE)</f>
        <v>0.57499999999999996</v>
      </c>
      <c r="AC487" s="3">
        <f>VLOOKUP($F487,Experiment!$A$2:$U$90,MATCH(Results!AC$1,Experiment!$A$1:$U$1,0),FALSE)</f>
        <v>0.42500000000000004</v>
      </c>
      <c r="AD487" s="2">
        <f>VLOOKUP($F487,Experiment!$A$2:$U$90,MATCH(Results!AD$1,Experiment!$A$1:$U$1,0),FALSE)</f>
        <v>4.25</v>
      </c>
      <c r="AE487" s="2">
        <f>VLOOKUP($F487,Experiment!$A$2:$U$90,MATCH(Results!AE$1,Experiment!$A$1:$U$1,0),FALSE)</f>
        <v>24.4375</v>
      </c>
      <c r="AF487" s="2">
        <f>VLOOKUP($F487,Experiment!$A$2:$U$90,MATCH(Results!AF$1,Experiment!$A$1:$U$1,0),FALSE)</f>
        <v>4.9434299833212973</v>
      </c>
      <c r="AG487" s="3">
        <f>VLOOKUP($F487,Experiment!$A$2:$W$90,MATCH(Results!AG$1,Experiment!$A$1:$W$1,0),FALSE)</f>
        <v>0.89414323918902561</v>
      </c>
      <c r="AH487" s="3">
        <f>VLOOKUP($F487,Experiment!$A$2:$W$90,MATCH(Results!AH$1,Experiment!$A$1:$W$1,0),FALSE)</f>
        <v>0.42914847753168511</v>
      </c>
      <c r="AI487" s="3">
        <f>VLOOKUP($F487,Experiment!$A$2:$X$90,MATCH(Results!AI$1,Experiment!$A$1:$X$1,0),FALSE)</f>
        <v>0.57085152246831483</v>
      </c>
      <c r="AJ487" s="2">
        <f>Table1[[#This Row],[Gain]]^Table1[[#This Row],[θ]]</f>
        <v>15.704378148368352</v>
      </c>
      <c r="AK487" s="2">
        <f>-Table1[[#This Row],[λ]]*-Table1[[#This Row],[Loss]]^Table1[[#This Row],[θ]]</f>
        <v>0</v>
      </c>
      <c r="AL487" s="2">
        <f>Table1[[#This Row],[v_n_w_g]]-Table1[[#This Row],[v_n_w_l]]</f>
        <v>15.704378148368352</v>
      </c>
      <c r="AM487" s="2">
        <f>IF(Table1[[#This Row],[diff_v]]&gt;=1,1,0)</f>
        <v>1</v>
      </c>
    </row>
    <row r="488" spans="1:39" hidden="1" x14ac:dyDescent="0.3">
      <c r="A488">
        <v>29</v>
      </c>
      <c r="B488" t="s">
        <v>45</v>
      </c>
      <c r="C488" s="22">
        <f>VLOOKUP(Table1[[#This Row],[Subject]],'Subject Profile'!$A$2:$E$8,4,FALSE)</f>
        <v>1.1960207441678836</v>
      </c>
      <c r="D488" s="22">
        <f>VLOOKUP(Table1[[#This Row],[Subject]],'Subject Profile'!$A$2:$E$8,5,FALSE)</f>
        <v>-2</v>
      </c>
      <c r="E488" t="s">
        <v>49</v>
      </c>
      <c r="F488" t="s">
        <v>18</v>
      </c>
      <c r="G488" t="s">
        <v>5</v>
      </c>
      <c r="H488">
        <f>IF(Table1[[#This Row],[decision]]="accept",1,0)</f>
        <v>0</v>
      </c>
      <c r="I488">
        <v>0</v>
      </c>
      <c r="J488" t="s">
        <v>107</v>
      </c>
      <c r="K488">
        <v>1664426035</v>
      </c>
      <c r="L488">
        <v>9</v>
      </c>
      <c r="M488" t="str">
        <f>VLOOKUP($F488,Experiment!$A$2:$U$90,MATCH(Results!M$1,Experiment!$A$1:$U$1,0)+1,FALSE)</f>
        <v>I</v>
      </c>
      <c r="N488">
        <f>IF(Table1[[#This Row],[Impact]]="I",0,1)</f>
        <v>0</v>
      </c>
      <c r="O488" s="2">
        <f>VLOOKUP($F488,Experiment!$A$2:$U$90,MATCH(Results!O$1,Experiment!$A$1:$U$1,0),FALSE)</f>
        <v>-50</v>
      </c>
      <c r="P488" s="3">
        <f>VLOOKUP($F488,Experiment!$A$2:$U$90,MATCH(Results!P$1,Experiment!$A$1:$U$1,0),FALSE)</f>
        <v>0.5</v>
      </c>
      <c r="Q488" s="2">
        <f>VLOOKUP($F488,Experiment!$A$2:$U$90,MATCH(Results!Q$1,Experiment!$A$1:$U$1,0),FALSE)</f>
        <v>50</v>
      </c>
      <c r="R488" s="3">
        <f>VLOOKUP($F488,Experiment!$A$2:$U$90,MATCH(Results!R$1,Experiment!$A$1:$U$1,0),FALSE)</f>
        <v>0.5</v>
      </c>
      <c r="S488" s="2">
        <f>VLOOKUP($F488,Experiment!$A$2:$U$90,MATCH(Results!S$1,Experiment!$A$1:$U$1,0),FALSE)</f>
        <v>0</v>
      </c>
      <c r="T488" s="2">
        <f>VLOOKUP($F488,Experiment!$A$2:$U$90,MATCH(Results!T$1,Experiment!$A$1:$U$1,0),FALSE)</f>
        <v>2500</v>
      </c>
      <c r="U488" s="2">
        <f>VLOOKUP($F488,Experiment!$A$2:$U$90,MATCH(Results!U$1,Experiment!$A$1:$U$1,0),FALSE)</f>
        <v>50</v>
      </c>
      <c r="V488" s="2">
        <f>VLOOKUP($F488,Experiment!$A$2:$U$90,MATCH(Results!V$1,Experiment!$A$1:$U$1,0),FALSE)</f>
        <v>2</v>
      </c>
      <c r="W488" s="3">
        <f>VLOOKUP($F488,Experiment!$A$2:$U$90,MATCH(Results!W$1,Experiment!$A$1:$U$1,0),FALSE)</f>
        <v>0</v>
      </c>
      <c r="X488" s="3">
        <f>VLOOKUP($F488,Experiment!$A$2:$U$90,MATCH(Results!X$1,Experiment!$A$1:$U$1,0),FALSE)</f>
        <v>1</v>
      </c>
      <c r="Y488" s="2">
        <f>VLOOKUP($F488,Experiment!$A$2:$U$90,MATCH(Results!Y$1,Experiment!$A$1:$U$1,0),FALSE)</f>
        <v>2</v>
      </c>
      <c r="Z488" s="3">
        <f>VLOOKUP($F488,Experiment!$A$2:$U$90,MATCH(Results!Z$1,Experiment!$A$1:$U$1,0),FALSE)</f>
        <v>0.5</v>
      </c>
      <c r="AA488" s="3">
        <f>VLOOKUP($F488,Experiment!$A$2:$U$90,MATCH(Results!AA$1,Experiment!$A$1:$U$1,0),FALSE)</f>
        <v>0.5</v>
      </c>
      <c r="AB488" s="3">
        <f>VLOOKUP($F488,Experiment!$A$2:$U$90,MATCH(Results!AB$1,Experiment!$A$1:$U$1,0),FALSE)</f>
        <v>0.5</v>
      </c>
      <c r="AC488" s="3">
        <f>VLOOKUP($F488,Experiment!$A$2:$U$90,MATCH(Results!AC$1,Experiment!$A$1:$U$1,0),FALSE)</f>
        <v>0.5</v>
      </c>
      <c r="AD488" s="2">
        <f>VLOOKUP($F488,Experiment!$A$2:$U$90,MATCH(Results!AD$1,Experiment!$A$1:$U$1,0),FALSE)</f>
        <v>0</v>
      </c>
      <c r="AE488" s="2">
        <f>VLOOKUP($F488,Experiment!$A$2:$U$90,MATCH(Results!AE$1,Experiment!$A$1:$U$1,0),FALSE)</f>
        <v>2500</v>
      </c>
      <c r="AF488" s="2">
        <f>VLOOKUP($F488,Experiment!$A$2:$U$90,MATCH(Results!AF$1,Experiment!$A$1:$U$1,0),FALSE)</f>
        <v>50</v>
      </c>
      <c r="AG488" s="3">
        <f>VLOOKUP($F488,Experiment!$A$2:$W$90,MATCH(Results!AG$1,Experiment!$A$1:$W$1,0),FALSE)</f>
        <v>1</v>
      </c>
      <c r="AH488" s="3">
        <f>VLOOKUP($F488,Experiment!$A$2:$W$90,MATCH(Results!AH$1,Experiment!$A$1:$W$1,0),FALSE)</f>
        <v>0.5</v>
      </c>
      <c r="AI488" s="3">
        <f>VLOOKUP($F488,Experiment!$A$2:$X$90,MATCH(Results!AI$1,Experiment!$A$1:$X$1,0),FALSE)</f>
        <v>0.5</v>
      </c>
      <c r="AJ488" s="2">
        <f>Table1[[#This Row],[Gain]]^Table1[[#This Row],[θ]]</f>
        <v>107.6473564007576</v>
      </c>
      <c r="AK488" s="2">
        <f>-Table1[[#This Row],[λ]]*-Table1[[#This Row],[Loss]]^Table1[[#This Row],[θ]]</f>
        <v>215.2947128015152</v>
      </c>
      <c r="AL488" s="2">
        <f>Table1[[#This Row],[v_n_w_g]]-Table1[[#This Row],[v_n_w_l]]</f>
        <v>-107.6473564007576</v>
      </c>
      <c r="AM488" s="2">
        <f>IF(Table1[[#This Row],[diff_v]]&gt;=1,1,0)</f>
        <v>0</v>
      </c>
    </row>
    <row r="489" spans="1:39" hidden="1" x14ac:dyDescent="0.3">
      <c r="A489">
        <v>30</v>
      </c>
      <c r="B489" t="s">
        <v>45</v>
      </c>
      <c r="C489" s="22">
        <f>VLOOKUP(Table1[[#This Row],[Subject]],'Subject Profile'!$A$2:$E$8,4,FALSE)</f>
        <v>1.1960207441678836</v>
      </c>
      <c r="D489" s="22">
        <f>VLOOKUP(Table1[[#This Row],[Subject]],'Subject Profile'!$A$2:$E$8,5,FALSE)</f>
        <v>-2</v>
      </c>
      <c r="E489" t="s">
        <v>49</v>
      </c>
      <c r="F489" t="s">
        <v>12</v>
      </c>
      <c r="G489" t="s">
        <v>5</v>
      </c>
      <c r="H489">
        <f>IF(Table1[[#This Row],[decision]]="accept",1,0)</f>
        <v>0</v>
      </c>
      <c r="I489">
        <v>0</v>
      </c>
      <c r="J489" t="s">
        <v>107</v>
      </c>
      <c r="K489">
        <v>1664426046</v>
      </c>
      <c r="L489">
        <v>11</v>
      </c>
      <c r="M489" t="str">
        <f>VLOOKUP($F489,Experiment!$A$2:$U$90,MATCH(Results!M$1,Experiment!$A$1:$U$1,0)+1,FALSE)</f>
        <v>I</v>
      </c>
      <c r="N489">
        <f>IF(Table1[[#This Row],[Impact]]="I",0,1)</f>
        <v>0</v>
      </c>
      <c r="O489" s="2">
        <f>VLOOKUP($F489,Experiment!$A$2:$U$90,MATCH(Results!O$1,Experiment!$A$1:$U$1,0),FALSE)</f>
        <v>-50</v>
      </c>
      <c r="P489" s="3">
        <f>VLOOKUP($F489,Experiment!$A$2:$U$90,MATCH(Results!P$1,Experiment!$A$1:$U$1,0),FALSE)</f>
        <v>0.5</v>
      </c>
      <c r="Q489" s="2">
        <f>VLOOKUP($F489,Experiment!$A$2:$U$90,MATCH(Results!Q$1,Experiment!$A$1:$U$1,0),FALSE)</f>
        <v>70</v>
      </c>
      <c r="R489" s="3">
        <f>VLOOKUP($F489,Experiment!$A$2:$U$90,MATCH(Results!R$1,Experiment!$A$1:$U$1,0),FALSE)</f>
        <v>0.5</v>
      </c>
      <c r="S489" s="2">
        <f>VLOOKUP($F489,Experiment!$A$2:$U$90,MATCH(Results!S$1,Experiment!$A$1:$U$1,0),FALSE)</f>
        <v>10</v>
      </c>
      <c r="T489" s="2">
        <f>VLOOKUP($F489,Experiment!$A$2:$U$90,MATCH(Results!T$1,Experiment!$A$1:$U$1,0),FALSE)</f>
        <v>3600</v>
      </c>
      <c r="U489" s="2">
        <f>VLOOKUP($F489,Experiment!$A$2:$U$90,MATCH(Results!U$1,Experiment!$A$1:$U$1,0),FALSE)</f>
        <v>60</v>
      </c>
      <c r="V489" s="2">
        <f>VLOOKUP($F489,Experiment!$A$2:$U$90,MATCH(Results!V$1,Experiment!$A$1:$U$1,0),FALSE)</f>
        <v>2</v>
      </c>
      <c r="W489" s="3">
        <f>VLOOKUP($F489,Experiment!$A$2:$U$90,MATCH(Results!W$1,Experiment!$A$1:$U$1,0),FALSE)</f>
        <v>0</v>
      </c>
      <c r="X489" s="3">
        <f>VLOOKUP($F489,Experiment!$A$2:$U$90,MATCH(Results!X$1,Experiment!$A$1:$U$1,0),FALSE)</f>
        <v>1</v>
      </c>
      <c r="Y489" s="2">
        <f>VLOOKUP($F489,Experiment!$A$2:$U$90,MATCH(Results!Y$1,Experiment!$A$1:$U$1,0),FALSE)</f>
        <v>1</v>
      </c>
      <c r="Z489" s="3">
        <f>VLOOKUP($F489,Experiment!$A$2:$U$90,MATCH(Results!Z$1,Experiment!$A$1:$U$1,0),FALSE)</f>
        <v>0.5</v>
      </c>
      <c r="AA489" s="3">
        <f>VLOOKUP($F489,Experiment!$A$2:$U$90,MATCH(Results!AA$1,Experiment!$A$1:$U$1,0),FALSE)</f>
        <v>0.5</v>
      </c>
      <c r="AB489" s="3">
        <f>VLOOKUP($F489,Experiment!$A$2:$U$90,MATCH(Results!AB$1,Experiment!$A$1:$U$1,0),FALSE)</f>
        <v>0.5</v>
      </c>
      <c r="AC489" s="3">
        <f>VLOOKUP($F489,Experiment!$A$2:$U$90,MATCH(Results!AC$1,Experiment!$A$1:$U$1,0),FALSE)</f>
        <v>0.5</v>
      </c>
      <c r="AD489" s="2">
        <f>VLOOKUP($F489,Experiment!$A$2:$U$90,MATCH(Results!AD$1,Experiment!$A$1:$U$1,0),FALSE)</f>
        <v>10</v>
      </c>
      <c r="AE489" s="2">
        <f>VLOOKUP($F489,Experiment!$A$2:$U$90,MATCH(Results!AE$1,Experiment!$A$1:$U$1,0),FALSE)</f>
        <v>3600</v>
      </c>
      <c r="AF489" s="2">
        <f>VLOOKUP($F489,Experiment!$A$2:$U$90,MATCH(Results!AF$1,Experiment!$A$1:$U$1,0),FALSE)</f>
        <v>60</v>
      </c>
      <c r="AG489" s="3">
        <f>VLOOKUP($F489,Experiment!$A$2:$W$90,MATCH(Results!AG$1,Experiment!$A$1:$W$1,0),FALSE)</f>
        <v>1</v>
      </c>
      <c r="AH489" s="3">
        <f>VLOOKUP($F489,Experiment!$A$2:$W$90,MATCH(Results!AH$1,Experiment!$A$1:$W$1,0),FALSE)</f>
        <v>0.5</v>
      </c>
      <c r="AI489" s="3">
        <f>VLOOKUP($F489,Experiment!$A$2:$X$90,MATCH(Results!AI$1,Experiment!$A$1:$X$1,0),FALSE)</f>
        <v>0.5</v>
      </c>
      <c r="AJ489" s="2">
        <f>Table1[[#This Row],[Gain]]^Table1[[#This Row],[θ]]</f>
        <v>160.98133731857229</v>
      </c>
      <c r="AK489" s="2">
        <f>-Table1[[#This Row],[λ]]*-Table1[[#This Row],[Loss]]^Table1[[#This Row],[θ]]</f>
        <v>215.2947128015152</v>
      </c>
      <c r="AL489" s="2">
        <f>Table1[[#This Row],[v_n_w_g]]-Table1[[#This Row],[v_n_w_l]]</f>
        <v>-54.313375482942917</v>
      </c>
      <c r="AM489" s="2">
        <f>IF(Table1[[#This Row],[diff_v]]&gt;=1,1,0)</f>
        <v>0</v>
      </c>
    </row>
    <row r="490" spans="1:39" hidden="1" x14ac:dyDescent="0.3">
      <c r="A490">
        <v>31</v>
      </c>
      <c r="B490" t="s">
        <v>45</v>
      </c>
      <c r="C490" s="22">
        <f>VLOOKUP(Table1[[#This Row],[Subject]],'Subject Profile'!$A$2:$E$8,4,FALSE)</f>
        <v>1.1960207441678836</v>
      </c>
      <c r="D490" s="22">
        <f>VLOOKUP(Table1[[#This Row],[Subject]],'Subject Profile'!$A$2:$E$8,5,FALSE)</f>
        <v>-2</v>
      </c>
      <c r="E490" t="s">
        <v>49</v>
      </c>
      <c r="F490" t="s">
        <v>11</v>
      </c>
      <c r="G490" t="s">
        <v>7</v>
      </c>
      <c r="H490">
        <f>IF(Table1[[#This Row],[decision]]="accept",1,0)</f>
        <v>1</v>
      </c>
      <c r="I490">
        <v>-10</v>
      </c>
      <c r="J490" t="s">
        <v>107</v>
      </c>
      <c r="K490">
        <v>1664426055</v>
      </c>
      <c r="L490">
        <v>9</v>
      </c>
      <c r="M490" t="str">
        <f>VLOOKUP($F490,Experiment!$A$2:$U$90,MATCH(Results!M$1,Experiment!$A$1:$U$1,0)+1,FALSE)</f>
        <v>I</v>
      </c>
      <c r="N490">
        <f>IF(Table1[[#This Row],[Impact]]="I",0,1)</f>
        <v>0</v>
      </c>
      <c r="O490" s="2">
        <f>VLOOKUP($F490,Experiment!$A$2:$U$90,MATCH(Results!O$1,Experiment!$A$1:$U$1,0),FALSE)</f>
        <v>-10</v>
      </c>
      <c r="P490" s="3">
        <f>VLOOKUP($F490,Experiment!$A$2:$U$90,MATCH(Results!P$1,Experiment!$A$1:$U$1,0),FALSE)</f>
        <v>0.5</v>
      </c>
      <c r="Q490" s="2">
        <f>VLOOKUP($F490,Experiment!$A$2:$U$90,MATCH(Results!Q$1,Experiment!$A$1:$U$1,0),FALSE)</f>
        <v>10</v>
      </c>
      <c r="R490" s="3">
        <f>VLOOKUP($F490,Experiment!$A$2:$U$90,MATCH(Results!R$1,Experiment!$A$1:$U$1,0),FALSE)</f>
        <v>0.5</v>
      </c>
      <c r="S490" s="2">
        <f>VLOOKUP($F490,Experiment!$A$2:$U$90,MATCH(Results!S$1,Experiment!$A$1:$U$1,0),FALSE)</f>
        <v>0</v>
      </c>
      <c r="T490" s="2">
        <f>VLOOKUP($F490,Experiment!$A$2:$U$90,MATCH(Results!T$1,Experiment!$A$1:$U$1,0),FALSE)</f>
        <v>100</v>
      </c>
      <c r="U490" s="2">
        <f>VLOOKUP($F490,Experiment!$A$2:$U$90,MATCH(Results!U$1,Experiment!$A$1:$U$1,0),FALSE)</f>
        <v>10</v>
      </c>
      <c r="V490" s="2">
        <f>VLOOKUP($F490,Experiment!$A$2:$U$90,MATCH(Results!V$1,Experiment!$A$1:$U$1,0),FALSE)</f>
        <v>2</v>
      </c>
      <c r="W490" s="3">
        <f>VLOOKUP($F490,Experiment!$A$2:$U$90,MATCH(Results!W$1,Experiment!$A$1:$U$1,0),FALSE)</f>
        <v>0.25</v>
      </c>
      <c r="X490" s="3">
        <f>VLOOKUP($F490,Experiment!$A$2:$U$90,MATCH(Results!X$1,Experiment!$A$1:$U$1,0),FALSE)</f>
        <v>0.75</v>
      </c>
      <c r="Y490" s="2">
        <f>VLOOKUP($F490,Experiment!$A$2:$U$90,MATCH(Results!Y$1,Experiment!$A$1:$U$1,0),FALSE)</f>
        <v>1</v>
      </c>
      <c r="Z490" s="3">
        <f>VLOOKUP($F490,Experiment!$A$2:$U$90,MATCH(Results!Z$1,Experiment!$A$1:$U$1,0),FALSE)</f>
        <v>0.25</v>
      </c>
      <c r="AA490" s="3">
        <f>VLOOKUP($F490,Experiment!$A$2:$U$90,MATCH(Results!AA$1,Experiment!$A$1:$U$1,0),FALSE)</f>
        <v>0.5</v>
      </c>
      <c r="AB490" s="3">
        <f>VLOOKUP($F490,Experiment!$A$2:$U$90,MATCH(Results!AB$1,Experiment!$A$1:$U$1,0),FALSE)</f>
        <v>0.375</v>
      </c>
      <c r="AC490" s="3">
        <f>VLOOKUP($F490,Experiment!$A$2:$U$90,MATCH(Results!AC$1,Experiment!$A$1:$U$1,0),FALSE)</f>
        <v>0.625</v>
      </c>
      <c r="AD490" s="2">
        <f>VLOOKUP($F490,Experiment!$A$2:$U$90,MATCH(Results!AD$1,Experiment!$A$1:$U$1,0),FALSE)</f>
        <v>2.5</v>
      </c>
      <c r="AE490" s="2">
        <f>VLOOKUP($F490,Experiment!$A$2:$U$90,MATCH(Results!AE$1,Experiment!$A$1:$U$1,0),FALSE)</f>
        <v>93.75</v>
      </c>
      <c r="AF490" s="2">
        <f>VLOOKUP($F490,Experiment!$A$2:$U$90,MATCH(Results!AF$1,Experiment!$A$1:$U$1,0),FALSE)</f>
        <v>9.6824583655185421</v>
      </c>
      <c r="AG490" s="3">
        <f>VLOOKUP($F490,Experiment!$A$2:$W$90,MATCH(Results!AG$1,Experiment!$A$1:$W$1,0),FALSE)</f>
        <v>1</v>
      </c>
      <c r="AH490" s="3">
        <f>VLOOKUP($F490,Experiment!$A$2:$W$90,MATCH(Results!AH$1,Experiment!$A$1:$W$1,0),FALSE)</f>
        <v>0.625</v>
      </c>
      <c r="AI490" s="3">
        <f>VLOOKUP($F490,Experiment!$A$2:$X$90,MATCH(Results!AI$1,Experiment!$A$1:$X$1,0),FALSE)</f>
        <v>0.375</v>
      </c>
      <c r="AJ490" s="2">
        <f>Table1[[#This Row],[Gain]]^Table1[[#This Row],[θ]]</f>
        <v>15.704378148368352</v>
      </c>
      <c r="AK490" s="2">
        <f>-Table1[[#This Row],[λ]]*-Table1[[#This Row],[Loss]]^Table1[[#This Row],[θ]]</f>
        <v>31.408756296736705</v>
      </c>
      <c r="AL490" s="2">
        <f>Table1[[#This Row],[v_n_w_g]]-Table1[[#This Row],[v_n_w_l]]</f>
        <v>-15.704378148368352</v>
      </c>
      <c r="AM490" s="2">
        <f>IF(Table1[[#This Row],[diff_v]]&gt;=1,1,0)</f>
        <v>0</v>
      </c>
    </row>
    <row r="491" spans="1:39" hidden="1" x14ac:dyDescent="0.3">
      <c r="A491">
        <v>33</v>
      </c>
      <c r="B491" t="s">
        <v>45</v>
      </c>
      <c r="C491" s="22">
        <f>VLOOKUP(Table1[[#This Row],[Subject]],'Subject Profile'!$A$2:$E$8,4,FALSE)</f>
        <v>1.1960207441678836</v>
      </c>
      <c r="D491" s="22">
        <f>VLOOKUP(Table1[[#This Row],[Subject]],'Subject Profile'!$A$2:$E$8,5,FALSE)</f>
        <v>-2</v>
      </c>
      <c r="E491" t="s">
        <v>49</v>
      </c>
      <c r="F491" t="s">
        <v>10</v>
      </c>
      <c r="G491" t="s">
        <v>7</v>
      </c>
      <c r="H491">
        <f>IF(Table1[[#This Row],[decision]]="accept",1,0)</f>
        <v>1</v>
      </c>
      <c r="I491">
        <v>-50</v>
      </c>
      <c r="J491" t="s">
        <v>107</v>
      </c>
      <c r="K491">
        <v>1664426065</v>
      </c>
      <c r="L491">
        <v>10</v>
      </c>
      <c r="M491" t="str">
        <f>VLOOKUP($F491,Experiment!$A$2:$U$90,MATCH(Results!M$1,Experiment!$A$1:$U$1,0)+1,FALSE)</f>
        <v>I</v>
      </c>
      <c r="N491">
        <f>IF(Table1[[#This Row],[Impact]]="I",0,1)</f>
        <v>0</v>
      </c>
      <c r="O491" s="2">
        <f>VLOOKUP($F491,Experiment!$A$2:$U$90,MATCH(Results!O$1,Experiment!$A$1:$U$1,0),FALSE)</f>
        <v>-50</v>
      </c>
      <c r="P491" s="3">
        <f>VLOOKUP($F491,Experiment!$A$2:$U$90,MATCH(Results!P$1,Experiment!$A$1:$U$1,0),FALSE)</f>
        <v>0.5</v>
      </c>
      <c r="Q491" s="2">
        <f>VLOOKUP($F491,Experiment!$A$2:$U$90,MATCH(Results!Q$1,Experiment!$A$1:$U$1,0),FALSE)</f>
        <v>60</v>
      </c>
      <c r="R491" s="3">
        <f>VLOOKUP($F491,Experiment!$A$2:$U$90,MATCH(Results!R$1,Experiment!$A$1:$U$1,0),FALSE)</f>
        <v>0.5</v>
      </c>
      <c r="S491" s="2">
        <f>VLOOKUP($F491,Experiment!$A$2:$U$90,MATCH(Results!S$1,Experiment!$A$1:$U$1,0),FALSE)</f>
        <v>5</v>
      </c>
      <c r="T491" s="2">
        <f>VLOOKUP($F491,Experiment!$A$2:$U$90,MATCH(Results!T$1,Experiment!$A$1:$U$1,0),FALSE)</f>
        <v>3025</v>
      </c>
      <c r="U491" s="2">
        <f>VLOOKUP($F491,Experiment!$A$2:$U$90,MATCH(Results!U$1,Experiment!$A$1:$U$1,0),FALSE)</f>
        <v>55</v>
      </c>
      <c r="V491" s="2">
        <f>VLOOKUP($F491,Experiment!$A$2:$U$90,MATCH(Results!V$1,Experiment!$A$1:$U$1,0),FALSE)</f>
        <v>2</v>
      </c>
      <c r="W491" s="3">
        <f>VLOOKUP($F491,Experiment!$A$2:$U$90,MATCH(Results!W$1,Experiment!$A$1:$U$1,0),FALSE)</f>
        <v>0</v>
      </c>
      <c r="X491" s="3">
        <f>VLOOKUP($F491,Experiment!$A$2:$U$90,MATCH(Results!X$1,Experiment!$A$1:$U$1,0),FALSE)</f>
        <v>1</v>
      </c>
      <c r="Y491" s="2">
        <f>VLOOKUP($F491,Experiment!$A$2:$U$90,MATCH(Results!Y$1,Experiment!$A$1:$U$1,0),FALSE)</f>
        <v>2</v>
      </c>
      <c r="Z491" s="3">
        <f>VLOOKUP($F491,Experiment!$A$2:$U$90,MATCH(Results!Z$1,Experiment!$A$1:$U$1,0),FALSE)</f>
        <v>0.5</v>
      </c>
      <c r="AA491" s="3">
        <f>VLOOKUP($F491,Experiment!$A$2:$U$90,MATCH(Results!AA$1,Experiment!$A$1:$U$1,0),FALSE)</f>
        <v>0.5</v>
      </c>
      <c r="AB491" s="3">
        <f>VLOOKUP($F491,Experiment!$A$2:$U$90,MATCH(Results!AB$1,Experiment!$A$1:$U$1,0),FALSE)</f>
        <v>0.5</v>
      </c>
      <c r="AC491" s="3">
        <f>VLOOKUP($F491,Experiment!$A$2:$U$90,MATCH(Results!AC$1,Experiment!$A$1:$U$1,0),FALSE)</f>
        <v>0.5</v>
      </c>
      <c r="AD491" s="2">
        <f>VLOOKUP($F491,Experiment!$A$2:$U$90,MATCH(Results!AD$1,Experiment!$A$1:$U$1,0),FALSE)</f>
        <v>5</v>
      </c>
      <c r="AE491" s="2">
        <f>VLOOKUP($F491,Experiment!$A$2:$U$90,MATCH(Results!AE$1,Experiment!$A$1:$U$1,0),FALSE)</f>
        <v>3025</v>
      </c>
      <c r="AF491" s="2">
        <f>VLOOKUP($F491,Experiment!$A$2:$U$90,MATCH(Results!AF$1,Experiment!$A$1:$U$1,0),FALSE)</f>
        <v>55</v>
      </c>
      <c r="AG491" s="3">
        <f>VLOOKUP($F491,Experiment!$A$2:$W$90,MATCH(Results!AG$1,Experiment!$A$1:$W$1,0),FALSE)</f>
        <v>1</v>
      </c>
      <c r="AH491" s="3">
        <f>VLOOKUP($F491,Experiment!$A$2:$W$90,MATCH(Results!AH$1,Experiment!$A$1:$W$1,0),FALSE)</f>
        <v>0.5</v>
      </c>
      <c r="AI491" s="3">
        <f>VLOOKUP($F491,Experiment!$A$2:$X$90,MATCH(Results!AI$1,Experiment!$A$1:$X$1,0),FALSE)</f>
        <v>0.5</v>
      </c>
      <c r="AJ491" s="2">
        <f>Table1[[#This Row],[Gain]]^Table1[[#This Row],[θ]]</f>
        <v>133.87694139177151</v>
      </c>
      <c r="AK491" s="2">
        <f>-Table1[[#This Row],[λ]]*-Table1[[#This Row],[Loss]]^Table1[[#This Row],[θ]]</f>
        <v>215.2947128015152</v>
      </c>
      <c r="AL491" s="2">
        <f>Table1[[#This Row],[v_n_w_g]]-Table1[[#This Row],[v_n_w_l]]</f>
        <v>-81.417771409743693</v>
      </c>
      <c r="AM491" s="2">
        <f>IF(Table1[[#This Row],[diff_v]]&gt;=1,1,0)</f>
        <v>0</v>
      </c>
    </row>
    <row r="492" spans="1:39" hidden="1" x14ac:dyDescent="0.3">
      <c r="A492">
        <v>34</v>
      </c>
      <c r="B492" t="s">
        <v>45</v>
      </c>
      <c r="C492" s="22">
        <f>VLOOKUP(Table1[[#This Row],[Subject]],'Subject Profile'!$A$2:$E$8,4,FALSE)</f>
        <v>1.1960207441678836</v>
      </c>
      <c r="D492" s="22">
        <f>VLOOKUP(Table1[[#This Row],[Subject]],'Subject Profile'!$A$2:$E$8,5,FALSE)</f>
        <v>-2</v>
      </c>
      <c r="E492" t="s">
        <v>49</v>
      </c>
      <c r="F492" t="s">
        <v>27</v>
      </c>
      <c r="G492" t="s">
        <v>5</v>
      </c>
      <c r="H492">
        <f>IF(Table1[[#This Row],[decision]]="accept",1,0)</f>
        <v>0</v>
      </c>
      <c r="I492">
        <v>0</v>
      </c>
      <c r="J492" t="s">
        <v>107</v>
      </c>
      <c r="K492">
        <v>1664426076</v>
      </c>
      <c r="L492">
        <v>11</v>
      </c>
      <c r="M492" t="str">
        <f>VLOOKUP($F492,Experiment!$A$2:$U$90,MATCH(Results!M$1,Experiment!$A$1:$U$1,0)+1,FALSE)</f>
        <v>I</v>
      </c>
      <c r="N492">
        <f>IF(Table1[[#This Row],[Impact]]="I",0,1)</f>
        <v>0</v>
      </c>
      <c r="O492" s="2">
        <f>VLOOKUP($F492,Experiment!$A$2:$U$90,MATCH(Results!O$1,Experiment!$A$1:$U$1,0),FALSE)</f>
        <v>-10</v>
      </c>
      <c r="P492" s="3">
        <f>VLOOKUP($F492,Experiment!$A$2:$U$90,MATCH(Results!P$1,Experiment!$A$1:$U$1,0),FALSE)</f>
        <v>0.5</v>
      </c>
      <c r="Q492" s="2">
        <f>VLOOKUP($F492,Experiment!$A$2:$U$90,MATCH(Results!Q$1,Experiment!$A$1:$U$1,0),FALSE)</f>
        <v>10</v>
      </c>
      <c r="R492" s="3">
        <f>VLOOKUP($F492,Experiment!$A$2:$U$90,MATCH(Results!R$1,Experiment!$A$1:$U$1,0),FALSE)</f>
        <v>0.5</v>
      </c>
      <c r="S492" s="2">
        <f>VLOOKUP($F492,Experiment!$A$2:$U$90,MATCH(Results!S$1,Experiment!$A$1:$U$1,0),FALSE)</f>
        <v>0</v>
      </c>
      <c r="T492" s="2">
        <f>VLOOKUP($F492,Experiment!$A$2:$U$90,MATCH(Results!T$1,Experiment!$A$1:$U$1,0),FALSE)</f>
        <v>100</v>
      </c>
      <c r="U492" s="2">
        <f>VLOOKUP($F492,Experiment!$A$2:$U$90,MATCH(Results!U$1,Experiment!$A$1:$U$1,0),FALSE)</f>
        <v>10</v>
      </c>
      <c r="V492" s="2">
        <f>VLOOKUP($F492,Experiment!$A$2:$U$90,MATCH(Results!V$1,Experiment!$A$1:$U$1,0),FALSE)</f>
        <v>4</v>
      </c>
      <c r="W492" s="3">
        <f>VLOOKUP($F492,Experiment!$A$2:$U$90,MATCH(Results!W$1,Experiment!$A$1:$U$1,0),FALSE)</f>
        <v>0.75</v>
      </c>
      <c r="X492" s="3">
        <f>VLOOKUP($F492,Experiment!$A$2:$U$90,MATCH(Results!X$1,Experiment!$A$1:$U$1,0),FALSE)</f>
        <v>0.25</v>
      </c>
      <c r="Y492" s="2">
        <f>VLOOKUP($F492,Experiment!$A$2:$U$90,MATCH(Results!Y$1,Experiment!$A$1:$U$1,0),FALSE)</f>
        <v>1</v>
      </c>
      <c r="Z492" s="3">
        <f>VLOOKUP($F492,Experiment!$A$2:$U$90,MATCH(Results!Z$1,Experiment!$A$1:$U$1,0),FALSE)</f>
        <v>0.2</v>
      </c>
      <c r="AA492" s="3">
        <f>VLOOKUP($F492,Experiment!$A$2:$U$90,MATCH(Results!AA$1,Experiment!$A$1:$U$1,0),FALSE)</f>
        <v>4.9999999999999989E-2</v>
      </c>
      <c r="AB492" s="3">
        <f>VLOOKUP($F492,Experiment!$A$2:$U$90,MATCH(Results!AB$1,Experiment!$A$1:$U$1,0),FALSE)</f>
        <v>0.57499999999999996</v>
      </c>
      <c r="AC492" s="3">
        <f>VLOOKUP($F492,Experiment!$A$2:$U$90,MATCH(Results!AC$1,Experiment!$A$1:$U$1,0),FALSE)</f>
        <v>0.42500000000000004</v>
      </c>
      <c r="AD492" s="2">
        <f>VLOOKUP($F492,Experiment!$A$2:$U$90,MATCH(Results!AD$1,Experiment!$A$1:$U$1,0),FALSE)</f>
        <v>-1.5</v>
      </c>
      <c r="AE492" s="2">
        <f>VLOOKUP($F492,Experiment!$A$2:$U$90,MATCH(Results!AE$1,Experiment!$A$1:$U$1,0),FALSE)</f>
        <v>97.75</v>
      </c>
      <c r="AF492" s="2">
        <f>VLOOKUP($F492,Experiment!$A$2:$U$90,MATCH(Results!AF$1,Experiment!$A$1:$U$1,0),FALSE)</f>
        <v>9.8868599666425947</v>
      </c>
      <c r="AG492" s="3">
        <f>VLOOKUP($F492,Experiment!$A$2:$W$90,MATCH(Results!AG$1,Experiment!$A$1:$W$1,0),FALSE)</f>
        <v>0.89414323918902561</v>
      </c>
      <c r="AH492" s="3">
        <f>VLOOKUP($F492,Experiment!$A$2:$W$90,MATCH(Results!AH$1,Experiment!$A$1:$W$1,0),FALSE)</f>
        <v>0.42914847753168511</v>
      </c>
      <c r="AI492" s="3">
        <f>VLOOKUP($F492,Experiment!$A$2:$X$90,MATCH(Results!AI$1,Experiment!$A$1:$X$1,0),FALSE)</f>
        <v>0.57085152246831483</v>
      </c>
      <c r="AJ492" s="2">
        <f>Table1[[#This Row],[Gain]]^Table1[[#This Row],[θ]]</f>
        <v>15.704378148368352</v>
      </c>
      <c r="AK492" s="2">
        <f>-Table1[[#This Row],[λ]]*-Table1[[#This Row],[Loss]]^Table1[[#This Row],[θ]]</f>
        <v>31.408756296736705</v>
      </c>
      <c r="AL492" s="2">
        <f>Table1[[#This Row],[v_n_w_g]]-Table1[[#This Row],[v_n_w_l]]</f>
        <v>-15.704378148368352</v>
      </c>
      <c r="AM492" s="2">
        <f>IF(Table1[[#This Row],[diff_v]]&gt;=1,1,0)</f>
        <v>0</v>
      </c>
    </row>
    <row r="493" spans="1:39" hidden="1" x14ac:dyDescent="0.3">
      <c r="A493">
        <v>35</v>
      </c>
      <c r="B493" t="s">
        <v>45</v>
      </c>
      <c r="C493" s="22">
        <f>VLOOKUP(Table1[[#This Row],[Subject]],'Subject Profile'!$A$2:$E$8,4,FALSE)</f>
        <v>1.1960207441678836</v>
      </c>
      <c r="D493" s="22">
        <f>VLOOKUP(Table1[[#This Row],[Subject]],'Subject Profile'!$A$2:$E$8,5,FALSE)</f>
        <v>-2</v>
      </c>
      <c r="E493" t="s">
        <v>49</v>
      </c>
      <c r="F493" t="s">
        <v>23</v>
      </c>
      <c r="G493" t="s">
        <v>5</v>
      </c>
      <c r="H493">
        <f>IF(Table1[[#This Row],[decision]]="accept",1,0)</f>
        <v>0</v>
      </c>
      <c r="I493">
        <v>0</v>
      </c>
      <c r="J493" t="s">
        <v>107</v>
      </c>
      <c r="K493">
        <v>1664426089</v>
      </c>
      <c r="L493">
        <v>13</v>
      </c>
      <c r="M493" t="str">
        <f>VLOOKUP($F493,Experiment!$A$2:$U$90,MATCH(Results!M$1,Experiment!$A$1:$U$1,0)+1,FALSE)</f>
        <v>I</v>
      </c>
      <c r="N493">
        <f>IF(Table1[[#This Row],[Impact]]="I",0,1)</f>
        <v>0</v>
      </c>
      <c r="O493" s="2">
        <f>VLOOKUP($F493,Experiment!$A$2:$U$90,MATCH(Results!O$1,Experiment!$A$1:$U$1,0),FALSE)</f>
        <v>-90</v>
      </c>
      <c r="P493" s="3">
        <f>VLOOKUP($F493,Experiment!$A$2:$U$90,MATCH(Results!P$1,Experiment!$A$1:$U$1,0),FALSE)</f>
        <v>0.5</v>
      </c>
      <c r="Q493" s="2">
        <f>VLOOKUP($F493,Experiment!$A$2:$U$90,MATCH(Results!Q$1,Experiment!$A$1:$U$1,0),FALSE)</f>
        <v>100</v>
      </c>
      <c r="R493" s="3">
        <f>VLOOKUP($F493,Experiment!$A$2:$U$90,MATCH(Results!R$1,Experiment!$A$1:$U$1,0),FALSE)</f>
        <v>0.5</v>
      </c>
      <c r="S493" s="2">
        <f>VLOOKUP($F493,Experiment!$A$2:$U$90,MATCH(Results!S$1,Experiment!$A$1:$U$1,0),FALSE)</f>
        <v>5</v>
      </c>
      <c r="T493" s="2">
        <f>VLOOKUP($F493,Experiment!$A$2:$U$90,MATCH(Results!T$1,Experiment!$A$1:$U$1,0),FALSE)</f>
        <v>9025</v>
      </c>
      <c r="U493" s="2">
        <f>VLOOKUP($F493,Experiment!$A$2:$U$90,MATCH(Results!U$1,Experiment!$A$1:$U$1,0),FALSE)</f>
        <v>95</v>
      </c>
      <c r="V493" s="2">
        <f>VLOOKUP($F493,Experiment!$A$2:$U$90,MATCH(Results!V$1,Experiment!$A$1:$U$1,0),FALSE)</f>
        <v>2</v>
      </c>
      <c r="W493" s="3">
        <f>VLOOKUP($F493,Experiment!$A$2:$U$90,MATCH(Results!W$1,Experiment!$A$1:$U$1,0),FALSE)</f>
        <v>0.25</v>
      </c>
      <c r="X493" s="3">
        <f>VLOOKUP($F493,Experiment!$A$2:$U$90,MATCH(Results!X$1,Experiment!$A$1:$U$1,0),FALSE)</f>
        <v>0.75</v>
      </c>
      <c r="Y493" s="2">
        <f>VLOOKUP($F493,Experiment!$A$2:$U$90,MATCH(Results!Y$1,Experiment!$A$1:$U$1,0),FALSE)</f>
        <v>2</v>
      </c>
      <c r="Z493" s="3">
        <f>VLOOKUP($F493,Experiment!$A$2:$U$90,MATCH(Results!Z$1,Experiment!$A$1:$U$1,0),FALSE)</f>
        <v>0.5</v>
      </c>
      <c r="AA493" s="3">
        <f>VLOOKUP($F493,Experiment!$A$2:$U$90,MATCH(Results!AA$1,Experiment!$A$1:$U$1,0),FALSE)</f>
        <v>0.25</v>
      </c>
      <c r="AB493" s="3">
        <f>VLOOKUP($F493,Experiment!$A$2:$U$90,MATCH(Results!AB$1,Experiment!$A$1:$U$1,0),FALSE)</f>
        <v>0.625</v>
      </c>
      <c r="AC493" s="3">
        <f>VLOOKUP($F493,Experiment!$A$2:$U$90,MATCH(Results!AC$1,Experiment!$A$1:$U$1,0),FALSE)</f>
        <v>0.375</v>
      </c>
      <c r="AD493" s="2">
        <f>VLOOKUP($F493,Experiment!$A$2:$U$90,MATCH(Results!AD$1,Experiment!$A$1:$U$1,0),FALSE)</f>
        <v>-18.75</v>
      </c>
      <c r="AE493" s="2">
        <f>VLOOKUP($F493,Experiment!$A$2:$U$90,MATCH(Results!AE$1,Experiment!$A$1:$U$1,0),FALSE)</f>
        <v>8460.9375</v>
      </c>
      <c r="AF493" s="2">
        <f>VLOOKUP($F493,Experiment!$A$2:$U$90,MATCH(Results!AF$1,Experiment!$A$1:$U$1,0),FALSE)</f>
        <v>91.983354472426157</v>
      </c>
      <c r="AG493" s="3">
        <f>VLOOKUP($F493,Experiment!$A$2:$W$90,MATCH(Results!AG$1,Experiment!$A$1:$W$1,0),FALSE)</f>
        <v>0.82730419370997643</v>
      </c>
      <c r="AH493" s="3">
        <f>VLOOKUP($F493,Experiment!$A$2:$W$90,MATCH(Results!AH$1,Experiment!$A$1:$W$1,0),FALSE)</f>
        <v>0.38648875795104182</v>
      </c>
      <c r="AI493" s="3">
        <f>VLOOKUP($F493,Experiment!$A$2:$X$90,MATCH(Results!AI$1,Experiment!$A$1:$X$1,0),FALSE)</f>
        <v>0.61351124204895813</v>
      </c>
      <c r="AJ493" s="2">
        <f>Table1[[#This Row],[Gain]]^Table1[[#This Row],[θ]]</f>
        <v>246.6274930269494</v>
      </c>
      <c r="AK493" s="2">
        <f>-Table1[[#This Row],[λ]]*-Table1[[#This Row],[Loss]]^Table1[[#This Row],[θ]]</f>
        <v>434.85510823313615</v>
      </c>
      <c r="AL493" s="2">
        <f>Table1[[#This Row],[v_n_w_g]]-Table1[[#This Row],[v_n_w_l]]</f>
        <v>-188.22761520618675</v>
      </c>
      <c r="AM493" s="2">
        <f>IF(Table1[[#This Row],[diff_v]]&gt;=1,1,0)</f>
        <v>0</v>
      </c>
    </row>
    <row r="494" spans="1:39" hidden="1" x14ac:dyDescent="0.3">
      <c r="A494">
        <v>36</v>
      </c>
      <c r="B494" t="s">
        <v>45</v>
      </c>
      <c r="C494" s="22">
        <f>VLOOKUP(Table1[[#This Row],[Subject]],'Subject Profile'!$A$2:$E$8,4,FALSE)</f>
        <v>1.1960207441678836</v>
      </c>
      <c r="D494" s="22">
        <f>VLOOKUP(Table1[[#This Row],[Subject]],'Subject Profile'!$A$2:$E$8,5,FALSE)</f>
        <v>-2</v>
      </c>
      <c r="E494" t="s">
        <v>49</v>
      </c>
      <c r="F494" t="s">
        <v>17</v>
      </c>
      <c r="G494" t="s">
        <v>5</v>
      </c>
      <c r="H494">
        <f>IF(Table1[[#This Row],[decision]]="accept",1,0)</f>
        <v>0</v>
      </c>
      <c r="I494">
        <v>0</v>
      </c>
      <c r="J494" t="s">
        <v>107</v>
      </c>
      <c r="K494">
        <v>1664426102</v>
      </c>
      <c r="L494">
        <v>13</v>
      </c>
      <c r="M494" t="str">
        <f>VLOOKUP($F494,Experiment!$A$2:$U$90,MATCH(Results!M$1,Experiment!$A$1:$U$1,0)+1,FALSE)</f>
        <v>I</v>
      </c>
      <c r="N494">
        <f>IF(Table1[[#This Row],[Impact]]="I",0,1)</f>
        <v>0</v>
      </c>
      <c r="O494" s="2">
        <f>VLOOKUP($F494,Experiment!$A$2:$U$90,MATCH(Results!O$1,Experiment!$A$1:$U$1,0),FALSE)</f>
        <v>-10</v>
      </c>
      <c r="P494" s="3">
        <f>VLOOKUP($F494,Experiment!$A$2:$U$90,MATCH(Results!P$1,Experiment!$A$1:$U$1,0),FALSE)</f>
        <v>0.5</v>
      </c>
      <c r="Q494" s="2">
        <f>VLOOKUP($F494,Experiment!$A$2:$U$90,MATCH(Results!Q$1,Experiment!$A$1:$U$1,0),FALSE)</f>
        <v>0</v>
      </c>
      <c r="R494" s="3">
        <f>VLOOKUP($F494,Experiment!$A$2:$U$90,MATCH(Results!R$1,Experiment!$A$1:$U$1,0),FALSE)</f>
        <v>0.5</v>
      </c>
      <c r="S494" s="2">
        <f>VLOOKUP($F494,Experiment!$A$2:$U$90,MATCH(Results!S$1,Experiment!$A$1:$U$1,0),FALSE)</f>
        <v>-5</v>
      </c>
      <c r="T494" s="2">
        <f>VLOOKUP($F494,Experiment!$A$2:$U$90,MATCH(Results!T$1,Experiment!$A$1:$U$1,0),FALSE)</f>
        <v>25</v>
      </c>
      <c r="U494" s="2">
        <f>VLOOKUP($F494,Experiment!$A$2:$U$90,MATCH(Results!U$1,Experiment!$A$1:$U$1,0),FALSE)</f>
        <v>5</v>
      </c>
      <c r="V494" s="2">
        <f>VLOOKUP($F494,Experiment!$A$2:$U$90,MATCH(Results!V$1,Experiment!$A$1:$U$1,0),FALSE)</f>
        <v>4</v>
      </c>
      <c r="W494" s="3">
        <f>VLOOKUP($F494,Experiment!$A$2:$U$90,MATCH(Results!W$1,Experiment!$A$1:$U$1,0),FALSE)</f>
        <v>0.75</v>
      </c>
      <c r="X494" s="3">
        <f>VLOOKUP($F494,Experiment!$A$2:$U$90,MATCH(Results!X$1,Experiment!$A$1:$U$1,0),FALSE)</f>
        <v>0.25</v>
      </c>
      <c r="Y494" s="2">
        <f>VLOOKUP($F494,Experiment!$A$2:$U$90,MATCH(Results!Y$1,Experiment!$A$1:$U$1,0),FALSE)</f>
        <v>2</v>
      </c>
      <c r="Z494" s="3">
        <f>VLOOKUP($F494,Experiment!$A$2:$U$90,MATCH(Results!Z$1,Experiment!$A$1:$U$1,0),FALSE)</f>
        <v>0.05</v>
      </c>
      <c r="AA494" s="3">
        <f>VLOOKUP($F494,Experiment!$A$2:$U$90,MATCH(Results!AA$1,Experiment!$A$1:$U$1,0),FALSE)</f>
        <v>0.2</v>
      </c>
      <c r="AB494" s="3">
        <f>VLOOKUP($F494,Experiment!$A$2:$U$90,MATCH(Results!AB$1,Experiment!$A$1:$U$1,0),FALSE)</f>
        <v>0.42499999999999999</v>
      </c>
      <c r="AC494" s="3">
        <f>VLOOKUP($F494,Experiment!$A$2:$U$90,MATCH(Results!AC$1,Experiment!$A$1:$U$1,0),FALSE)</f>
        <v>0.57499999999999996</v>
      </c>
      <c r="AD494" s="2">
        <f>VLOOKUP($F494,Experiment!$A$2:$U$90,MATCH(Results!AD$1,Experiment!$A$1:$U$1,0),FALSE)</f>
        <v>-4.25</v>
      </c>
      <c r="AE494" s="2">
        <f>VLOOKUP($F494,Experiment!$A$2:$U$90,MATCH(Results!AE$1,Experiment!$A$1:$U$1,0),FALSE)</f>
        <v>24.4375</v>
      </c>
      <c r="AF494" s="2">
        <f>VLOOKUP($F494,Experiment!$A$2:$U$90,MATCH(Results!AF$1,Experiment!$A$1:$U$1,0),FALSE)</f>
        <v>4.9434299833212973</v>
      </c>
      <c r="AG494" s="3">
        <f>VLOOKUP($F494,Experiment!$A$2:$W$90,MATCH(Results!AG$1,Experiment!$A$1:$W$1,0),FALSE)</f>
        <v>1</v>
      </c>
      <c r="AH494" s="3">
        <f>VLOOKUP($F494,Experiment!$A$2:$W$90,MATCH(Results!AH$1,Experiment!$A$1:$W$1,0),FALSE)</f>
        <v>0.57499999999999996</v>
      </c>
      <c r="AI494" s="3">
        <f>VLOOKUP($F494,Experiment!$A$2:$X$90,MATCH(Results!AI$1,Experiment!$A$1:$X$1,0),FALSE)</f>
        <v>0.42500000000000004</v>
      </c>
      <c r="AJ494" s="2">
        <f>Table1[[#This Row],[Gain]]^Table1[[#This Row],[θ]]</f>
        <v>0</v>
      </c>
      <c r="AK494" s="2">
        <f>-Table1[[#This Row],[λ]]*-Table1[[#This Row],[Loss]]^Table1[[#This Row],[θ]]</f>
        <v>31.408756296736705</v>
      </c>
      <c r="AL494" s="2">
        <f>Table1[[#This Row],[v_n_w_g]]-Table1[[#This Row],[v_n_w_l]]</f>
        <v>-31.408756296736705</v>
      </c>
      <c r="AM494" s="2">
        <f>IF(Table1[[#This Row],[diff_v]]&gt;=1,1,0)</f>
        <v>0</v>
      </c>
    </row>
    <row r="495" spans="1:39" hidden="1" x14ac:dyDescent="0.3">
      <c r="A495">
        <v>37</v>
      </c>
      <c r="B495" t="s">
        <v>45</v>
      </c>
      <c r="C495" s="22">
        <f>VLOOKUP(Table1[[#This Row],[Subject]],'Subject Profile'!$A$2:$E$8,4,FALSE)</f>
        <v>1.1960207441678836</v>
      </c>
      <c r="D495" s="22">
        <f>VLOOKUP(Table1[[#This Row],[Subject]],'Subject Profile'!$A$2:$E$8,5,FALSE)</f>
        <v>-2</v>
      </c>
      <c r="E495" t="s">
        <v>49</v>
      </c>
      <c r="F495" t="s">
        <v>4</v>
      </c>
      <c r="G495" t="s">
        <v>5</v>
      </c>
      <c r="H495">
        <f>IF(Table1[[#This Row],[decision]]="accept",1,0)</f>
        <v>0</v>
      </c>
      <c r="I495">
        <v>0</v>
      </c>
      <c r="J495" t="s">
        <v>107</v>
      </c>
      <c r="K495">
        <v>1664426116</v>
      </c>
      <c r="L495">
        <v>14</v>
      </c>
      <c r="M495" t="str">
        <f>VLOOKUP($F495,Experiment!$A$2:$U$90,MATCH(Results!M$1,Experiment!$A$1:$U$1,0)+1,FALSE)</f>
        <v>I</v>
      </c>
      <c r="N495">
        <f>IF(Table1[[#This Row],[Impact]]="I",0,1)</f>
        <v>0</v>
      </c>
      <c r="O495" s="2">
        <f>VLOOKUP($F495,Experiment!$A$2:$U$90,MATCH(Results!O$1,Experiment!$A$1:$U$1,0),FALSE)</f>
        <v>-50</v>
      </c>
      <c r="P495" s="3">
        <f>VLOOKUP($F495,Experiment!$A$2:$U$90,MATCH(Results!P$1,Experiment!$A$1:$U$1,0),FALSE)</f>
        <v>0.5</v>
      </c>
      <c r="Q495" s="2">
        <f>VLOOKUP($F495,Experiment!$A$2:$U$90,MATCH(Results!Q$1,Experiment!$A$1:$U$1,0),FALSE)</f>
        <v>60</v>
      </c>
      <c r="R495" s="3">
        <f>VLOOKUP($F495,Experiment!$A$2:$U$90,MATCH(Results!R$1,Experiment!$A$1:$U$1,0),FALSE)</f>
        <v>0.5</v>
      </c>
      <c r="S495" s="2">
        <f>VLOOKUP($F495,Experiment!$A$2:$U$90,MATCH(Results!S$1,Experiment!$A$1:$U$1,0),FALSE)</f>
        <v>5</v>
      </c>
      <c r="T495" s="2">
        <f>VLOOKUP($F495,Experiment!$A$2:$U$90,MATCH(Results!T$1,Experiment!$A$1:$U$1,0),FALSE)</f>
        <v>3025</v>
      </c>
      <c r="U495" s="2">
        <f>VLOOKUP($F495,Experiment!$A$2:$U$90,MATCH(Results!U$1,Experiment!$A$1:$U$1,0),FALSE)</f>
        <v>55</v>
      </c>
      <c r="V495" s="2">
        <f>VLOOKUP($F495,Experiment!$A$2:$U$90,MATCH(Results!V$1,Experiment!$A$1:$U$1,0),FALSE)</f>
        <v>2</v>
      </c>
      <c r="W495" s="3">
        <f>VLOOKUP($F495,Experiment!$A$2:$U$90,MATCH(Results!W$1,Experiment!$A$1:$U$1,0),FALSE)</f>
        <v>0.25</v>
      </c>
      <c r="X495" s="3">
        <f>VLOOKUP($F495,Experiment!$A$2:$U$90,MATCH(Results!X$1,Experiment!$A$1:$U$1,0),FALSE)</f>
        <v>0.75</v>
      </c>
      <c r="Y495" s="2">
        <f>VLOOKUP($F495,Experiment!$A$2:$U$90,MATCH(Results!Y$1,Experiment!$A$1:$U$1,0),FALSE)</f>
        <v>2</v>
      </c>
      <c r="Z495" s="3">
        <f>VLOOKUP($F495,Experiment!$A$2:$U$90,MATCH(Results!Z$1,Experiment!$A$1:$U$1,0),FALSE)</f>
        <v>0.5</v>
      </c>
      <c r="AA495" s="3">
        <f>VLOOKUP($F495,Experiment!$A$2:$U$90,MATCH(Results!AA$1,Experiment!$A$1:$U$1,0),FALSE)</f>
        <v>0.25</v>
      </c>
      <c r="AB495" s="3">
        <f>VLOOKUP($F495,Experiment!$A$2:$U$90,MATCH(Results!AB$1,Experiment!$A$1:$U$1,0),FALSE)</f>
        <v>0.625</v>
      </c>
      <c r="AC495" s="3">
        <f>VLOOKUP($F495,Experiment!$A$2:$U$90,MATCH(Results!AC$1,Experiment!$A$1:$U$1,0),FALSE)</f>
        <v>0.375</v>
      </c>
      <c r="AD495" s="2">
        <f>VLOOKUP($F495,Experiment!$A$2:$U$90,MATCH(Results!AD$1,Experiment!$A$1:$U$1,0),FALSE)</f>
        <v>-8.75</v>
      </c>
      <c r="AE495" s="2">
        <f>VLOOKUP($F495,Experiment!$A$2:$U$90,MATCH(Results!AE$1,Experiment!$A$1:$U$1,0),FALSE)</f>
        <v>2835.9375</v>
      </c>
      <c r="AF495" s="2">
        <f>VLOOKUP($F495,Experiment!$A$2:$U$90,MATCH(Results!AF$1,Experiment!$A$1:$U$1,0),FALSE)</f>
        <v>53.253521010351982</v>
      </c>
      <c r="AG495" s="3">
        <f>VLOOKUP($F495,Experiment!$A$2:$W$90,MATCH(Results!AG$1,Experiment!$A$1:$W$1,0),FALSE)</f>
        <v>0.82730419370997643</v>
      </c>
      <c r="AH495" s="3">
        <f>VLOOKUP($F495,Experiment!$A$2:$W$90,MATCH(Results!AH$1,Experiment!$A$1:$W$1,0),FALSE)</f>
        <v>0.38648875795104182</v>
      </c>
      <c r="AI495" s="3">
        <f>VLOOKUP($F495,Experiment!$A$2:$X$90,MATCH(Results!AI$1,Experiment!$A$1:$X$1,0),FALSE)</f>
        <v>0.61351124204895813</v>
      </c>
      <c r="AJ495" s="2">
        <f>Table1[[#This Row],[Gain]]^Table1[[#This Row],[θ]]</f>
        <v>133.87694139177151</v>
      </c>
      <c r="AK495" s="2">
        <f>-Table1[[#This Row],[λ]]*-Table1[[#This Row],[Loss]]^Table1[[#This Row],[θ]]</f>
        <v>215.2947128015152</v>
      </c>
      <c r="AL495" s="2">
        <f>Table1[[#This Row],[v_n_w_g]]-Table1[[#This Row],[v_n_w_l]]</f>
        <v>-81.417771409743693</v>
      </c>
      <c r="AM495" s="2">
        <f>IF(Table1[[#This Row],[diff_v]]&gt;=1,1,0)</f>
        <v>0</v>
      </c>
    </row>
    <row r="496" spans="1:39" hidden="1" x14ac:dyDescent="0.3">
      <c r="A496">
        <v>38</v>
      </c>
      <c r="B496" t="s">
        <v>45</v>
      </c>
      <c r="C496" s="22">
        <f>VLOOKUP(Table1[[#This Row],[Subject]],'Subject Profile'!$A$2:$E$8,4,FALSE)</f>
        <v>1.1960207441678836</v>
      </c>
      <c r="D496" s="22">
        <f>VLOOKUP(Table1[[#This Row],[Subject]],'Subject Profile'!$A$2:$E$8,5,FALSE)</f>
        <v>-2</v>
      </c>
      <c r="E496" t="s">
        <v>49</v>
      </c>
      <c r="F496" t="s">
        <v>13</v>
      </c>
      <c r="G496" t="s">
        <v>7</v>
      </c>
      <c r="H496">
        <f>IF(Table1[[#This Row],[decision]]="accept",1,0)</f>
        <v>1</v>
      </c>
      <c r="I496">
        <v>10</v>
      </c>
      <c r="J496" t="s">
        <v>107</v>
      </c>
      <c r="K496">
        <v>1664426129</v>
      </c>
      <c r="L496">
        <v>13</v>
      </c>
      <c r="M496" t="str">
        <f>VLOOKUP($F496,Experiment!$A$2:$U$90,MATCH(Results!M$1,Experiment!$A$1:$U$1,0)+1,FALSE)</f>
        <v>I</v>
      </c>
      <c r="N496">
        <f>IF(Table1[[#This Row],[Impact]]="I",0,1)</f>
        <v>0</v>
      </c>
      <c r="O496" s="2">
        <f>VLOOKUP($F496,Experiment!$A$2:$U$90,MATCH(Results!O$1,Experiment!$A$1:$U$1,0),FALSE)</f>
        <v>0</v>
      </c>
      <c r="P496" s="3">
        <f>VLOOKUP($F496,Experiment!$A$2:$U$90,MATCH(Results!P$1,Experiment!$A$1:$U$1,0),FALSE)</f>
        <v>0.5</v>
      </c>
      <c r="Q496" s="2">
        <f>VLOOKUP($F496,Experiment!$A$2:$U$90,MATCH(Results!Q$1,Experiment!$A$1:$U$1,0),FALSE)</f>
        <v>10</v>
      </c>
      <c r="R496" s="3">
        <f>VLOOKUP($F496,Experiment!$A$2:$U$90,MATCH(Results!R$1,Experiment!$A$1:$U$1,0),FALSE)</f>
        <v>0.5</v>
      </c>
      <c r="S496" s="2">
        <f>VLOOKUP($F496,Experiment!$A$2:$U$90,MATCH(Results!S$1,Experiment!$A$1:$U$1,0),FALSE)</f>
        <v>5</v>
      </c>
      <c r="T496" s="2">
        <f>VLOOKUP($F496,Experiment!$A$2:$U$90,MATCH(Results!T$1,Experiment!$A$1:$U$1,0),FALSE)</f>
        <v>25</v>
      </c>
      <c r="U496" s="2">
        <f>VLOOKUP($F496,Experiment!$A$2:$U$90,MATCH(Results!U$1,Experiment!$A$1:$U$1,0),FALSE)</f>
        <v>5</v>
      </c>
      <c r="V496" s="2">
        <f>VLOOKUP($F496,Experiment!$A$2:$U$90,MATCH(Results!V$1,Experiment!$A$1:$U$1,0),FALSE)</f>
        <v>2</v>
      </c>
      <c r="W496" s="3">
        <f>VLOOKUP($F496,Experiment!$A$2:$U$90,MATCH(Results!W$1,Experiment!$A$1:$U$1,0),FALSE)</f>
        <v>0.25</v>
      </c>
      <c r="X496" s="3">
        <f>VLOOKUP($F496,Experiment!$A$2:$U$90,MATCH(Results!X$1,Experiment!$A$1:$U$1,0),FALSE)</f>
        <v>0.75</v>
      </c>
      <c r="Y496" s="2">
        <f>VLOOKUP($F496,Experiment!$A$2:$U$90,MATCH(Results!Y$1,Experiment!$A$1:$U$1,0),FALSE)</f>
        <v>2</v>
      </c>
      <c r="Z496" s="3">
        <f>VLOOKUP($F496,Experiment!$A$2:$U$90,MATCH(Results!Z$1,Experiment!$A$1:$U$1,0),FALSE)</f>
        <v>0.5</v>
      </c>
      <c r="AA496" s="3">
        <f>VLOOKUP($F496,Experiment!$A$2:$U$90,MATCH(Results!AA$1,Experiment!$A$1:$U$1,0),FALSE)</f>
        <v>0.25</v>
      </c>
      <c r="AB496" s="3">
        <f>VLOOKUP($F496,Experiment!$A$2:$U$90,MATCH(Results!AB$1,Experiment!$A$1:$U$1,0),FALSE)</f>
        <v>0.625</v>
      </c>
      <c r="AC496" s="3">
        <f>VLOOKUP($F496,Experiment!$A$2:$U$90,MATCH(Results!AC$1,Experiment!$A$1:$U$1,0),FALSE)</f>
        <v>0.375</v>
      </c>
      <c r="AD496" s="2">
        <f>VLOOKUP($F496,Experiment!$A$2:$U$90,MATCH(Results!AD$1,Experiment!$A$1:$U$1,0),FALSE)</f>
        <v>3.75</v>
      </c>
      <c r="AE496" s="2">
        <f>VLOOKUP($F496,Experiment!$A$2:$U$90,MATCH(Results!AE$1,Experiment!$A$1:$U$1,0),FALSE)</f>
        <v>23.4375</v>
      </c>
      <c r="AF496" s="2">
        <f>VLOOKUP($F496,Experiment!$A$2:$U$90,MATCH(Results!AF$1,Experiment!$A$1:$U$1,0),FALSE)</f>
        <v>4.8412291827592711</v>
      </c>
      <c r="AG496" s="3">
        <f>VLOOKUP($F496,Experiment!$A$2:$W$90,MATCH(Results!AG$1,Experiment!$A$1:$W$1,0),FALSE)</f>
        <v>0.82730419370997643</v>
      </c>
      <c r="AH496" s="3">
        <f>VLOOKUP($F496,Experiment!$A$2:$W$90,MATCH(Results!AH$1,Experiment!$A$1:$W$1,0),FALSE)</f>
        <v>0.38648875795104182</v>
      </c>
      <c r="AI496" s="3">
        <f>VLOOKUP($F496,Experiment!$A$2:$X$90,MATCH(Results!AI$1,Experiment!$A$1:$X$1,0),FALSE)</f>
        <v>0.61351124204895813</v>
      </c>
      <c r="AJ496" s="2">
        <f>Table1[[#This Row],[Gain]]^Table1[[#This Row],[θ]]</f>
        <v>15.704378148368352</v>
      </c>
      <c r="AK496" s="2">
        <f>-Table1[[#This Row],[λ]]*-Table1[[#This Row],[Loss]]^Table1[[#This Row],[θ]]</f>
        <v>0</v>
      </c>
      <c r="AL496" s="2">
        <f>Table1[[#This Row],[v_n_w_g]]-Table1[[#This Row],[v_n_w_l]]</f>
        <v>15.704378148368352</v>
      </c>
      <c r="AM496" s="2">
        <f>IF(Table1[[#This Row],[diff_v]]&gt;=1,1,0)</f>
        <v>1</v>
      </c>
    </row>
    <row r="497" spans="1:39" hidden="1" x14ac:dyDescent="0.3">
      <c r="A497">
        <v>0</v>
      </c>
      <c r="B497" t="s">
        <v>45</v>
      </c>
      <c r="C497" s="22">
        <f>VLOOKUP(Table1[[#This Row],[Subject]],'Subject Profile'!$A$2:$E$8,4,FALSE)</f>
        <v>1.1960207441678836</v>
      </c>
      <c r="D497" s="22">
        <f>VLOOKUP(Table1[[#This Row],[Subject]],'Subject Profile'!$A$2:$E$8,5,FALSE)</f>
        <v>-2</v>
      </c>
      <c r="E497" t="s">
        <v>111</v>
      </c>
      <c r="F497" t="s">
        <v>68</v>
      </c>
      <c r="G497" t="s">
        <v>5</v>
      </c>
      <c r="H497">
        <f>IF(Table1[[#This Row],[decision]]="accept",1,0)</f>
        <v>0</v>
      </c>
      <c r="I497">
        <v>0</v>
      </c>
      <c r="J497" t="s">
        <v>107</v>
      </c>
      <c r="K497">
        <v>1664426374</v>
      </c>
      <c r="L497" t="s">
        <v>136</v>
      </c>
      <c r="M497" t="str">
        <f>VLOOKUP($F497,Experiment!$A$2:$U$90,MATCH(Results!M$1,Experiment!$A$1:$U$1,0)+1,FALSE)</f>
        <v>G</v>
      </c>
      <c r="N497">
        <f>IF(Table1[[#This Row],[Impact]]="I",0,1)</f>
        <v>1</v>
      </c>
      <c r="O497" s="2">
        <f>VLOOKUP($F497,Experiment!$A$2:$U$90,MATCH(Results!O$1,Experiment!$A$1:$U$1,0),FALSE)</f>
        <v>-50</v>
      </c>
      <c r="P497" s="3">
        <f>VLOOKUP($F497,Experiment!$A$2:$U$90,MATCH(Results!P$1,Experiment!$A$1:$U$1,0),FALSE)</f>
        <v>0.5</v>
      </c>
      <c r="Q497" s="2">
        <f>VLOOKUP($F497,Experiment!$A$2:$U$90,MATCH(Results!Q$1,Experiment!$A$1:$U$1,0),FALSE)</f>
        <v>60</v>
      </c>
      <c r="R497" s="3">
        <f>VLOOKUP($F497,Experiment!$A$2:$U$90,MATCH(Results!R$1,Experiment!$A$1:$U$1,0),FALSE)</f>
        <v>0.5</v>
      </c>
      <c r="S497" s="2">
        <f>VLOOKUP($F497,Experiment!$A$2:$U$90,MATCH(Results!S$1,Experiment!$A$1:$U$1,0),FALSE)</f>
        <v>5</v>
      </c>
      <c r="T497" s="2">
        <f>VLOOKUP($F497,Experiment!$A$2:$U$90,MATCH(Results!T$1,Experiment!$A$1:$U$1,0),FALSE)</f>
        <v>3025</v>
      </c>
      <c r="U497" s="2">
        <f>VLOOKUP($F497,Experiment!$A$2:$U$90,MATCH(Results!U$1,Experiment!$A$1:$U$1,0),FALSE)</f>
        <v>55</v>
      </c>
      <c r="V497" s="2">
        <f>VLOOKUP($F497,Experiment!$A$2:$U$90,MATCH(Results!V$1,Experiment!$A$1:$U$1,0),FALSE)</f>
        <v>2</v>
      </c>
      <c r="W497" s="3">
        <f>VLOOKUP($F497,Experiment!$A$2:$U$90,MATCH(Results!W$1,Experiment!$A$1:$U$1,0),FALSE)</f>
        <v>0.25</v>
      </c>
      <c r="X497" s="3">
        <f>VLOOKUP($F497,Experiment!$A$2:$U$90,MATCH(Results!X$1,Experiment!$A$1:$U$1,0),FALSE)</f>
        <v>0.75</v>
      </c>
      <c r="Y497" s="2">
        <f>VLOOKUP($F497,Experiment!$A$2:$U$90,MATCH(Results!Y$1,Experiment!$A$1:$U$1,0),FALSE)</f>
        <v>2</v>
      </c>
      <c r="Z497" s="3">
        <f>VLOOKUP($F497,Experiment!$A$2:$U$90,MATCH(Results!Z$1,Experiment!$A$1:$U$1,0),FALSE)</f>
        <v>0.5</v>
      </c>
      <c r="AA497" s="3">
        <f>VLOOKUP($F497,Experiment!$A$2:$U$90,MATCH(Results!AA$1,Experiment!$A$1:$U$1,0),FALSE)</f>
        <v>0.25</v>
      </c>
      <c r="AB497" s="3">
        <f>VLOOKUP($F497,Experiment!$A$2:$U$90,MATCH(Results!AB$1,Experiment!$A$1:$U$1,0),FALSE)</f>
        <v>0.625</v>
      </c>
      <c r="AC497" s="3">
        <f>VLOOKUP($F497,Experiment!$A$2:$U$90,MATCH(Results!AC$1,Experiment!$A$1:$U$1,0),FALSE)</f>
        <v>0.375</v>
      </c>
      <c r="AD497" s="2">
        <f>VLOOKUP($F497,Experiment!$A$2:$U$90,MATCH(Results!AD$1,Experiment!$A$1:$U$1,0),FALSE)</f>
        <v>-8.75</v>
      </c>
      <c r="AE497" s="2">
        <f>VLOOKUP($F497,Experiment!$A$2:$U$90,MATCH(Results!AE$1,Experiment!$A$1:$U$1,0),FALSE)</f>
        <v>2835.9375</v>
      </c>
      <c r="AF497" s="2">
        <f>VLOOKUP($F497,Experiment!$A$2:$U$90,MATCH(Results!AF$1,Experiment!$A$1:$U$1,0),FALSE)</f>
        <v>53.253521010351982</v>
      </c>
      <c r="AG497" s="3">
        <f>VLOOKUP($F497,Experiment!$A$2:$W$90,MATCH(Results!AG$1,Experiment!$A$1:$W$1,0),FALSE)</f>
        <v>0.82730419370997643</v>
      </c>
      <c r="AH497" s="3">
        <f>VLOOKUP($F497,Experiment!$A$2:$W$90,MATCH(Results!AH$1,Experiment!$A$1:$W$1,0),FALSE)</f>
        <v>0.38648875795104182</v>
      </c>
      <c r="AI497" s="3">
        <f>VLOOKUP($F497,Experiment!$A$2:$X$90,MATCH(Results!AI$1,Experiment!$A$1:$X$1,0),FALSE)</f>
        <v>0.61351124204895813</v>
      </c>
      <c r="AJ497" s="2">
        <f>Table1[[#This Row],[Gain]]^Table1[[#This Row],[θ]]</f>
        <v>133.87694139177151</v>
      </c>
      <c r="AK497" s="2">
        <f>-Table1[[#This Row],[λ]]*-Table1[[#This Row],[Loss]]^Table1[[#This Row],[θ]]</f>
        <v>215.2947128015152</v>
      </c>
      <c r="AL497" s="2">
        <f>Table1[[#This Row],[v_n_w_g]]-Table1[[#This Row],[v_n_w_l]]</f>
        <v>-81.417771409743693</v>
      </c>
      <c r="AM497" s="2">
        <f>IF(Table1[[#This Row],[diff_v]]&gt;=1,1,0)</f>
        <v>0</v>
      </c>
    </row>
    <row r="498" spans="1:39" hidden="1" x14ac:dyDescent="0.3">
      <c r="A498">
        <v>1</v>
      </c>
      <c r="B498" t="s">
        <v>45</v>
      </c>
      <c r="C498" s="22">
        <f>VLOOKUP(Table1[[#This Row],[Subject]],'Subject Profile'!$A$2:$E$8,4,FALSE)</f>
        <v>1.1960207441678836</v>
      </c>
      <c r="D498" s="22">
        <f>VLOOKUP(Table1[[#This Row],[Subject]],'Subject Profile'!$A$2:$E$8,5,FALSE)</f>
        <v>-2</v>
      </c>
      <c r="E498" t="s">
        <v>111</v>
      </c>
      <c r="F498" t="s">
        <v>65</v>
      </c>
      <c r="G498" t="s">
        <v>7</v>
      </c>
      <c r="H498">
        <f>IF(Table1[[#This Row],[decision]]="accept",1,0)</f>
        <v>1</v>
      </c>
      <c r="I498">
        <v>-10</v>
      </c>
      <c r="J498" t="s">
        <v>107</v>
      </c>
      <c r="K498">
        <v>1664426387</v>
      </c>
      <c r="L498">
        <v>13</v>
      </c>
      <c r="M498" t="str">
        <f>VLOOKUP($F498,Experiment!$A$2:$U$90,MATCH(Results!M$1,Experiment!$A$1:$U$1,0)+1,FALSE)</f>
        <v>G</v>
      </c>
      <c r="N498">
        <f>IF(Table1[[#This Row],[Impact]]="I",0,1)</f>
        <v>1</v>
      </c>
      <c r="O498" s="2">
        <f>VLOOKUP($F498,Experiment!$A$2:$U$90,MATCH(Results!O$1,Experiment!$A$1:$U$1,0),FALSE)</f>
        <v>-10</v>
      </c>
      <c r="P498" s="3">
        <f>VLOOKUP($F498,Experiment!$A$2:$U$90,MATCH(Results!P$1,Experiment!$A$1:$U$1,0),FALSE)</f>
        <v>0.5</v>
      </c>
      <c r="Q498" s="2">
        <f>VLOOKUP($F498,Experiment!$A$2:$U$90,MATCH(Results!Q$1,Experiment!$A$1:$U$1,0),FALSE)</f>
        <v>10</v>
      </c>
      <c r="R498" s="3">
        <f>VLOOKUP($F498,Experiment!$A$2:$U$90,MATCH(Results!R$1,Experiment!$A$1:$U$1,0),FALSE)</f>
        <v>0.5</v>
      </c>
      <c r="S498" s="2">
        <f>VLOOKUP($F498,Experiment!$A$2:$U$90,MATCH(Results!S$1,Experiment!$A$1:$U$1,0),FALSE)</f>
        <v>0</v>
      </c>
      <c r="T498" s="2">
        <f>VLOOKUP($F498,Experiment!$A$2:$U$90,MATCH(Results!T$1,Experiment!$A$1:$U$1,0),FALSE)</f>
        <v>100</v>
      </c>
      <c r="U498" s="2">
        <f>VLOOKUP($F498,Experiment!$A$2:$U$90,MATCH(Results!U$1,Experiment!$A$1:$U$1,0),FALSE)</f>
        <v>10</v>
      </c>
      <c r="V498" s="2">
        <f>VLOOKUP($F498,Experiment!$A$2:$U$90,MATCH(Results!V$1,Experiment!$A$1:$U$1,0),FALSE)</f>
        <v>2</v>
      </c>
      <c r="W498" s="3">
        <f>VLOOKUP($F498,Experiment!$A$2:$U$90,MATCH(Results!W$1,Experiment!$A$1:$U$1,0),FALSE)</f>
        <v>0.25</v>
      </c>
      <c r="X498" s="3">
        <f>VLOOKUP($F498,Experiment!$A$2:$U$90,MATCH(Results!X$1,Experiment!$A$1:$U$1,0),FALSE)</f>
        <v>0.75</v>
      </c>
      <c r="Y498" s="2">
        <f>VLOOKUP($F498,Experiment!$A$2:$U$90,MATCH(Results!Y$1,Experiment!$A$1:$U$1,0),FALSE)</f>
        <v>1</v>
      </c>
      <c r="Z498" s="3">
        <f>VLOOKUP($F498,Experiment!$A$2:$U$90,MATCH(Results!Z$1,Experiment!$A$1:$U$1,0),FALSE)</f>
        <v>0.25</v>
      </c>
      <c r="AA498" s="3">
        <f>VLOOKUP($F498,Experiment!$A$2:$U$90,MATCH(Results!AA$1,Experiment!$A$1:$U$1,0),FALSE)</f>
        <v>0.5</v>
      </c>
      <c r="AB498" s="3">
        <f>VLOOKUP($F498,Experiment!$A$2:$U$90,MATCH(Results!AB$1,Experiment!$A$1:$U$1,0),FALSE)</f>
        <v>0.375</v>
      </c>
      <c r="AC498" s="3">
        <f>VLOOKUP($F498,Experiment!$A$2:$U$90,MATCH(Results!AC$1,Experiment!$A$1:$U$1,0),FALSE)</f>
        <v>0.625</v>
      </c>
      <c r="AD498" s="2">
        <f>VLOOKUP($F498,Experiment!$A$2:$U$90,MATCH(Results!AD$1,Experiment!$A$1:$U$1,0),FALSE)</f>
        <v>2.5</v>
      </c>
      <c r="AE498" s="2">
        <f>VLOOKUP($F498,Experiment!$A$2:$U$90,MATCH(Results!AE$1,Experiment!$A$1:$U$1,0),FALSE)</f>
        <v>93.75</v>
      </c>
      <c r="AF498" s="2">
        <f>VLOOKUP($F498,Experiment!$A$2:$U$90,MATCH(Results!AF$1,Experiment!$A$1:$U$1,0),FALSE)</f>
        <v>9.6824583655185421</v>
      </c>
      <c r="AG498" s="3">
        <f>VLOOKUP($F498,Experiment!$A$2:$W$90,MATCH(Results!AG$1,Experiment!$A$1:$W$1,0),FALSE)</f>
        <v>1</v>
      </c>
      <c r="AH498" s="3">
        <f>VLOOKUP($F498,Experiment!$A$2:$W$90,MATCH(Results!AH$1,Experiment!$A$1:$W$1,0),FALSE)</f>
        <v>0.625</v>
      </c>
      <c r="AI498" s="3">
        <f>VLOOKUP($F498,Experiment!$A$2:$X$90,MATCH(Results!AI$1,Experiment!$A$1:$X$1,0),FALSE)</f>
        <v>0.375</v>
      </c>
      <c r="AJ498" s="2">
        <f>Table1[[#This Row],[Gain]]^Table1[[#This Row],[θ]]</f>
        <v>15.704378148368352</v>
      </c>
      <c r="AK498" s="2">
        <f>-Table1[[#This Row],[λ]]*-Table1[[#This Row],[Loss]]^Table1[[#This Row],[θ]]</f>
        <v>31.408756296736705</v>
      </c>
      <c r="AL498" s="2">
        <f>Table1[[#This Row],[v_n_w_g]]-Table1[[#This Row],[v_n_w_l]]</f>
        <v>-15.704378148368352</v>
      </c>
      <c r="AM498" s="2">
        <f>IF(Table1[[#This Row],[diff_v]]&gt;=1,1,0)</f>
        <v>0</v>
      </c>
    </row>
    <row r="499" spans="1:39" hidden="1" x14ac:dyDescent="0.3">
      <c r="A499">
        <v>2</v>
      </c>
      <c r="B499" t="s">
        <v>45</v>
      </c>
      <c r="C499" s="22">
        <f>VLOOKUP(Table1[[#This Row],[Subject]],'Subject Profile'!$A$2:$E$8,4,FALSE)</f>
        <v>1.1960207441678836</v>
      </c>
      <c r="D499" s="22">
        <f>VLOOKUP(Table1[[#This Row],[Subject]],'Subject Profile'!$A$2:$E$8,5,FALSE)</f>
        <v>-2</v>
      </c>
      <c r="E499" t="s">
        <v>111</v>
      </c>
      <c r="F499" t="s">
        <v>99</v>
      </c>
      <c r="G499" t="s">
        <v>7</v>
      </c>
      <c r="H499">
        <f>IF(Table1[[#This Row],[decision]]="accept",1,0)</f>
        <v>1</v>
      </c>
      <c r="I499">
        <v>0</v>
      </c>
      <c r="J499" t="s">
        <v>107</v>
      </c>
      <c r="K499">
        <v>1664426396</v>
      </c>
      <c r="L499">
        <v>9</v>
      </c>
      <c r="M499" t="str">
        <f>VLOOKUP($F499,Experiment!$A$2:$U$90,MATCH(Results!M$1,Experiment!$A$1:$U$1,0)+1,FALSE)</f>
        <v>G</v>
      </c>
      <c r="N499">
        <f>IF(Table1[[#This Row],[Impact]]="I",0,1)</f>
        <v>1</v>
      </c>
      <c r="O499" s="2">
        <f>VLOOKUP($F499,Experiment!$A$2:$U$90,MATCH(Results!O$1,Experiment!$A$1:$U$1,0),FALSE)</f>
        <v>0</v>
      </c>
      <c r="P499" s="3">
        <f>VLOOKUP($F499,Experiment!$A$2:$U$90,MATCH(Results!P$1,Experiment!$A$1:$U$1,0),FALSE)</f>
        <v>0.5</v>
      </c>
      <c r="Q499" s="2">
        <f>VLOOKUP($F499,Experiment!$A$2:$U$90,MATCH(Results!Q$1,Experiment!$A$1:$U$1,0),FALSE)</f>
        <v>10</v>
      </c>
      <c r="R499" s="3">
        <f>VLOOKUP($F499,Experiment!$A$2:$U$90,MATCH(Results!R$1,Experiment!$A$1:$U$1,0),FALSE)</f>
        <v>0.5</v>
      </c>
      <c r="S499" s="2">
        <f>VLOOKUP($F499,Experiment!$A$2:$U$90,MATCH(Results!S$1,Experiment!$A$1:$U$1,0),FALSE)</f>
        <v>5</v>
      </c>
      <c r="T499" s="2">
        <f>VLOOKUP($F499,Experiment!$A$2:$U$90,MATCH(Results!T$1,Experiment!$A$1:$U$1,0),FALSE)</f>
        <v>25</v>
      </c>
      <c r="U499" s="2">
        <f>VLOOKUP($F499,Experiment!$A$2:$U$90,MATCH(Results!U$1,Experiment!$A$1:$U$1,0),FALSE)</f>
        <v>5</v>
      </c>
      <c r="V499" s="2">
        <f>VLOOKUP($F499,Experiment!$A$2:$U$90,MATCH(Results!V$1,Experiment!$A$1:$U$1,0),FALSE)</f>
        <v>2</v>
      </c>
      <c r="W499" s="3">
        <f>VLOOKUP($F499,Experiment!$A$2:$U$90,MATCH(Results!W$1,Experiment!$A$1:$U$1,0),FALSE)</f>
        <v>0.25</v>
      </c>
      <c r="X499" s="3">
        <f>VLOOKUP($F499,Experiment!$A$2:$U$90,MATCH(Results!X$1,Experiment!$A$1:$U$1,0),FALSE)</f>
        <v>0.75</v>
      </c>
      <c r="Y499" s="2">
        <f>VLOOKUP($F499,Experiment!$A$2:$U$90,MATCH(Results!Y$1,Experiment!$A$1:$U$1,0),FALSE)</f>
        <v>2</v>
      </c>
      <c r="Z499" s="3">
        <f>VLOOKUP($F499,Experiment!$A$2:$U$90,MATCH(Results!Z$1,Experiment!$A$1:$U$1,0),FALSE)</f>
        <v>0.5</v>
      </c>
      <c r="AA499" s="3">
        <f>VLOOKUP($F499,Experiment!$A$2:$U$90,MATCH(Results!AA$1,Experiment!$A$1:$U$1,0),FALSE)</f>
        <v>0.25</v>
      </c>
      <c r="AB499" s="3">
        <f>VLOOKUP($F499,Experiment!$A$2:$U$90,MATCH(Results!AB$1,Experiment!$A$1:$U$1,0),FALSE)</f>
        <v>0.625</v>
      </c>
      <c r="AC499" s="3">
        <f>VLOOKUP($F499,Experiment!$A$2:$U$90,MATCH(Results!AC$1,Experiment!$A$1:$U$1,0),FALSE)</f>
        <v>0.375</v>
      </c>
      <c r="AD499" s="2">
        <f>VLOOKUP($F499,Experiment!$A$2:$U$90,MATCH(Results!AD$1,Experiment!$A$1:$U$1,0),FALSE)</f>
        <v>3.75</v>
      </c>
      <c r="AE499" s="2">
        <f>VLOOKUP($F499,Experiment!$A$2:$U$90,MATCH(Results!AE$1,Experiment!$A$1:$U$1,0),FALSE)</f>
        <v>23.4375</v>
      </c>
      <c r="AF499" s="2">
        <f>VLOOKUP($F499,Experiment!$A$2:$U$90,MATCH(Results!AF$1,Experiment!$A$1:$U$1,0),FALSE)</f>
        <v>4.8412291827592711</v>
      </c>
      <c r="AG499" s="3">
        <f>VLOOKUP($F499,Experiment!$A$2:$W$90,MATCH(Results!AG$1,Experiment!$A$1:$W$1,0),FALSE)</f>
        <v>0.82730419370997643</v>
      </c>
      <c r="AH499" s="3">
        <f>VLOOKUP($F499,Experiment!$A$2:$W$90,MATCH(Results!AH$1,Experiment!$A$1:$W$1,0),FALSE)</f>
        <v>0.38648875795104182</v>
      </c>
      <c r="AI499" s="3">
        <f>VLOOKUP($F499,Experiment!$A$2:$X$90,MATCH(Results!AI$1,Experiment!$A$1:$X$1,0),FALSE)</f>
        <v>0.61351124204895813</v>
      </c>
      <c r="AJ499" s="2">
        <f>Table1[[#This Row],[Gain]]^Table1[[#This Row],[θ]]</f>
        <v>15.704378148368352</v>
      </c>
      <c r="AK499" s="2">
        <f>-Table1[[#This Row],[λ]]*-Table1[[#This Row],[Loss]]^Table1[[#This Row],[θ]]</f>
        <v>0</v>
      </c>
      <c r="AL499" s="2">
        <f>Table1[[#This Row],[v_n_w_g]]-Table1[[#This Row],[v_n_w_l]]</f>
        <v>15.704378148368352</v>
      </c>
      <c r="AM499" s="2">
        <f>IF(Table1[[#This Row],[diff_v]]&gt;=1,1,0)</f>
        <v>1</v>
      </c>
    </row>
    <row r="500" spans="1:39" hidden="1" x14ac:dyDescent="0.3">
      <c r="A500">
        <v>3</v>
      </c>
      <c r="B500" t="s">
        <v>45</v>
      </c>
      <c r="C500" s="22">
        <f>VLOOKUP(Table1[[#This Row],[Subject]],'Subject Profile'!$A$2:$E$8,4,FALSE)</f>
        <v>1.1960207441678836</v>
      </c>
      <c r="D500" s="22">
        <f>VLOOKUP(Table1[[#This Row],[Subject]],'Subject Profile'!$A$2:$E$8,5,FALSE)</f>
        <v>-2</v>
      </c>
      <c r="E500" t="s">
        <v>111</v>
      </c>
      <c r="F500" t="s">
        <v>94</v>
      </c>
      <c r="G500" t="s">
        <v>5</v>
      </c>
      <c r="H500">
        <f>IF(Table1[[#This Row],[decision]]="accept",1,0)</f>
        <v>0</v>
      </c>
      <c r="I500">
        <v>0</v>
      </c>
      <c r="J500" t="s">
        <v>107</v>
      </c>
      <c r="K500">
        <v>1664426408</v>
      </c>
      <c r="L500">
        <v>12</v>
      </c>
      <c r="M500" t="str">
        <f>VLOOKUP($F500,Experiment!$A$2:$U$90,MATCH(Results!M$1,Experiment!$A$1:$U$1,0)+1,FALSE)</f>
        <v>I</v>
      </c>
      <c r="N500">
        <f>IF(Table1[[#This Row],[Impact]]="I",0,1)</f>
        <v>0</v>
      </c>
      <c r="O500" s="2">
        <f>VLOOKUP($F500,Experiment!$A$2:$U$90,MATCH(Results!O$1,Experiment!$A$1:$U$1,0),FALSE)</f>
        <v>-90</v>
      </c>
      <c r="P500" s="3">
        <f>VLOOKUP($F500,Experiment!$A$2:$U$90,MATCH(Results!P$1,Experiment!$A$1:$U$1,0),FALSE)</f>
        <v>0.5</v>
      </c>
      <c r="Q500" s="2">
        <f>VLOOKUP($F500,Experiment!$A$2:$U$90,MATCH(Results!Q$1,Experiment!$A$1:$U$1,0),FALSE)</f>
        <v>90</v>
      </c>
      <c r="R500" s="3">
        <f>VLOOKUP($F500,Experiment!$A$2:$U$90,MATCH(Results!R$1,Experiment!$A$1:$U$1,0),FALSE)</f>
        <v>0.5</v>
      </c>
      <c r="S500" s="2">
        <f>VLOOKUP($F500,Experiment!$A$2:$U$90,MATCH(Results!S$1,Experiment!$A$1:$U$1,0),FALSE)</f>
        <v>0</v>
      </c>
      <c r="T500" s="2">
        <f>VLOOKUP($F500,Experiment!$A$2:$U$90,MATCH(Results!T$1,Experiment!$A$1:$U$1,0),FALSE)</f>
        <v>8100</v>
      </c>
      <c r="U500" s="2">
        <f>VLOOKUP($F500,Experiment!$A$2:$U$90,MATCH(Results!U$1,Experiment!$A$1:$U$1,0),FALSE)</f>
        <v>90</v>
      </c>
      <c r="V500" s="2">
        <f>VLOOKUP($F500,Experiment!$A$2:$U$90,MATCH(Results!V$1,Experiment!$A$1:$U$1,0),FALSE)</f>
        <v>2</v>
      </c>
      <c r="W500" s="3">
        <f>VLOOKUP($F500,Experiment!$A$2:$U$90,MATCH(Results!W$1,Experiment!$A$1:$U$1,0),FALSE)</f>
        <v>0.25</v>
      </c>
      <c r="X500" s="3">
        <f>VLOOKUP($F500,Experiment!$A$2:$U$90,MATCH(Results!X$1,Experiment!$A$1:$U$1,0),FALSE)</f>
        <v>0.75</v>
      </c>
      <c r="Y500" s="2">
        <f>VLOOKUP($F500,Experiment!$A$2:$U$90,MATCH(Results!Y$1,Experiment!$A$1:$U$1,0),FALSE)</f>
        <v>2</v>
      </c>
      <c r="Z500" s="3">
        <f>VLOOKUP($F500,Experiment!$A$2:$U$90,MATCH(Results!Z$1,Experiment!$A$1:$U$1,0),FALSE)</f>
        <v>0.5</v>
      </c>
      <c r="AA500" s="3">
        <f>VLOOKUP($F500,Experiment!$A$2:$U$90,MATCH(Results!AA$1,Experiment!$A$1:$U$1,0),FALSE)</f>
        <v>0.25</v>
      </c>
      <c r="AB500" s="3">
        <f>VLOOKUP($F500,Experiment!$A$2:$U$90,MATCH(Results!AB$1,Experiment!$A$1:$U$1,0),FALSE)</f>
        <v>0.625</v>
      </c>
      <c r="AC500" s="3">
        <f>VLOOKUP($F500,Experiment!$A$2:$U$90,MATCH(Results!AC$1,Experiment!$A$1:$U$1,0),FALSE)</f>
        <v>0.375</v>
      </c>
      <c r="AD500" s="2">
        <f>VLOOKUP($F500,Experiment!$A$2:$U$90,MATCH(Results!AD$1,Experiment!$A$1:$U$1,0),FALSE)</f>
        <v>-22.5</v>
      </c>
      <c r="AE500" s="2">
        <f>VLOOKUP($F500,Experiment!$A$2:$U$90,MATCH(Results!AE$1,Experiment!$A$1:$U$1,0),FALSE)</f>
        <v>7593.75</v>
      </c>
      <c r="AF500" s="2">
        <f>VLOOKUP($F500,Experiment!$A$2:$U$90,MATCH(Results!AF$1,Experiment!$A$1:$U$1,0),FALSE)</f>
        <v>87.142125289666879</v>
      </c>
      <c r="AG500" s="3">
        <f>VLOOKUP($F500,Experiment!$A$2:$W$90,MATCH(Results!AG$1,Experiment!$A$1:$W$1,0),FALSE)</f>
        <v>0.82730419370997643</v>
      </c>
      <c r="AH500" s="3">
        <f>VLOOKUP($F500,Experiment!$A$2:$W$90,MATCH(Results!AH$1,Experiment!$A$1:$W$1,0),FALSE)</f>
        <v>0.38648875795104182</v>
      </c>
      <c r="AI500" s="3">
        <f>VLOOKUP($F500,Experiment!$A$2:$X$90,MATCH(Results!AI$1,Experiment!$A$1:$X$1,0),FALSE)</f>
        <v>0.61351124204895813</v>
      </c>
      <c r="AJ500" s="2">
        <f>Table1[[#This Row],[Gain]]^Table1[[#This Row],[θ]]</f>
        <v>217.42755411656807</v>
      </c>
      <c r="AK500" s="2">
        <f>-Table1[[#This Row],[λ]]*-Table1[[#This Row],[Loss]]^Table1[[#This Row],[θ]]</f>
        <v>434.85510823313615</v>
      </c>
      <c r="AL500" s="2">
        <f>Table1[[#This Row],[v_n_w_g]]-Table1[[#This Row],[v_n_w_l]]</f>
        <v>-217.42755411656807</v>
      </c>
      <c r="AM500" s="2">
        <f>IF(Table1[[#This Row],[diff_v]]&gt;=1,1,0)</f>
        <v>0</v>
      </c>
    </row>
    <row r="501" spans="1:39" hidden="1" x14ac:dyDescent="0.3">
      <c r="A501">
        <v>4</v>
      </c>
      <c r="B501" t="s">
        <v>45</v>
      </c>
      <c r="C501" s="22">
        <f>VLOOKUP(Table1[[#This Row],[Subject]],'Subject Profile'!$A$2:$E$8,4,FALSE)</f>
        <v>1.1960207441678836</v>
      </c>
      <c r="D501" s="22">
        <f>VLOOKUP(Table1[[#This Row],[Subject]],'Subject Profile'!$A$2:$E$8,5,FALSE)</f>
        <v>-2</v>
      </c>
      <c r="E501" t="s">
        <v>111</v>
      </c>
      <c r="F501" t="s">
        <v>70</v>
      </c>
      <c r="G501" t="s">
        <v>7</v>
      </c>
      <c r="H501">
        <f>IF(Table1[[#This Row],[decision]]="accept",1,0)</f>
        <v>1</v>
      </c>
      <c r="I501">
        <v>-90</v>
      </c>
      <c r="J501" t="s">
        <v>107</v>
      </c>
      <c r="K501">
        <v>1664426428</v>
      </c>
      <c r="L501">
        <v>20</v>
      </c>
      <c r="M501" t="str">
        <f>VLOOKUP($F501,Experiment!$A$2:$U$90,MATCH(Results!M$1,Experiment!$A$1:$U$1,0)+1,FALSE)</f>
        <v>G</v>
      </c>
      <c r="N501">
        <f>IF(Table1[[#This Row],[Impact]]="I",0,1)</f>
        <v>1</v>
      </c>
      <c r="O501" s="2">
        <f>VLOOKUP($F501,Experiment!$A$2:$U$90,MATCH(Results!O$1,Experiment!$A$1:$U$1,0),FALSE)</f>
        <v>-90</v>
      </c>
      <c r="P501" s="3">
        <f>VLOOKUP($F501,Experiment!$A$2:$U$90,MATCH(Results!P$1,Experiment!$A$1:$U$1,0),FALSE)</f>
        <v>0.5</v>
      </c>
      <c r="Q501" s="2">
        <f>VLOOKUP($F501,Experiment!$A$2:$U$90,MATCH(Results!Q$1,Experiment!$A$1:$U$1,0),FALSE)</f>
        <v>180</v>
      </c>
      <c r="R501" s="3">
        <f>VLOOKUP($F501,Experiment!$A$2:$U$90,MATCH(Results!R$1,Experiment!$A$1:$U$1,0),FALSE)</f>
        <v>0.5</v>
      </c>
      <c r="S501" s="2">
        <f>VLOOKUP($F501,Experiment!$A$2:$U$90,MATCH(Results!S$1,Experiment!$A$1:$U$1,0),FALSE)</f>
        <v>45</v>
      </c>
      <c r="T501" s="2">
        <f>VLOOKUP($F501,Experiment!$A$2:$U$90,MATCH(Results!T$1,Experiment!$A$1:$U$1,0),FALSE)</f>
        <v>18225</v>
      </c>
      <c r="U501" s="2">
        <f>VLOOKUP($F501,Experiment!$A$2:$U$90,MATCH(Results!U$1,Experiment!$A$1:$U$1,0),FALSE)</f>
        <v>135</v>
      </c>
      <c r="V501" s="2">
        <f>VLOOKUP($F501,Experiment!$A$2:$U$90,MATCH(Results!V$1,Experiment!$A$1:$U$1,0),FALSE)</f>
        <v>4</v>
      </c>
      <c r="W501" s="3">
        <f>VLOOKUP($F501,Experiment!$A$2:$U$90,MATCH(Results!W$1,Experiment!$A$1:$U$1,0),FALSE)</f>
        <v>0.75</v>
      </c>
      <c r="X501" s="3">
        <f>VLOOKUP($F501,Experiment!$A$2:$U$90,MATCH(Results!X$1,Experiment!$A$1:$U$1,0),FALSE)</f>
        <v>0.25</v>
      </c>
      <c r="Y501" s="2">
        <f>VLOOKUP($F501,Experiment!$A$2:$U$90,MATCH(Results!Y$1,Experiment!$A$1:$U$1,0),FALSE)</f>
        <v>2</v>
      </c>
      <c r="Z501" s="3">
        <f>VLOOKUP($F501,Experiment!$A$2:$U$90,MATCH(Results!Z$1,Experiment!$A$1:$U$1,0),FALSE)</f>
        <v>0.05</v>
      </c>
      <c r="AA501" s="3">
        <f>VLOOKUP($F501,Experiment!$A$2:$U$90,MATCH(Results!AA$1,Experiment!$A$1:$U$1,0),FALSE)</f>
        <v>0.2</v>
      </c>
      <c r="AB501" s="3">
        <f>VLOOKUP($F501,Experiment!$A$2:$U$90,MATCH(Results!AB$1,Experiment!$A$1:$U$1,0),FALSE)</f>
        <v>0.42499999999999999</v>
      </c>
      <c r="AC501" s="3">
        <f>VLOOKUP($F501,Experiment!$A$2:$U$90,MATCH(Results!AC$1,Experiment!$A$1:$U$1,0),FALSE)</f>
        <v>0.57499999999999996</v>
      </c>
      <c r="AD501" s="2">
        <f>VLOOKUP($F501,Experiment!$A$2:$U$90,MATCH(Results!AD$1,Experiment!$A$1:$U$1,0),FALSE)</f>
        <v>65.249999999999986</v>
      </c>
      <c r="AE501" s="2">
        <f>VLOOKUP($F501,Experiment!$A$2:$U$90,MATCH(Results!AE$1,Experiment!$A$1:$U$1,0),FALSE)</f>
        <v>17814.9375</v>
      </c>
      <c r="AF501" s="2">
        <f>VLOOKUP($F501,Experiment!$A$2:$U$90,MATCH(Results!AF$1,Experiment!$A$1:$U$1,0),FALSE)</f>
        <v>133.47260954967501</v>
      </c>
      <c r="AG501" s="3">
        <f>VLOOKUP($F501,Experiment!$A$2:$W$90,MATCH(Results!AG$1,Experiment!$A$1:$W$1,0),FALSE)</f>
        <v>1</v>
      </c>
      <c r="AH501" s="3">
        <f>VLOOKUP($F501,Experiment!$A$2:$W$90,MATCH(Results!AH$1,Experiment!$A$1:$W$1,0),FALSE)</f>
        <v>0.57499999999999996</v>
      </c>
      <c r="AI501" s="3">
        <f>VLOOKUP($F501,Experiment!$A$2:$X$90,MATCH(Results!AI$1,Experiment!$A$1:$X$1,0),FALSE)</f>
        <v>0.42500000000000004</v>
      </c>
      <c r="AJ501" s="2">
        <f>Table1[[#This Row],[Gain]]^Table1[[#This Row],[θ]]</f>
        <v>498.1414721148987</v>
      </c>
      <c r="AK501" s="2">
        <f>-Table1[[#This Row],[λ]]*-Table1[[#This Row],[Loss]]^Table1[[#This Row],[θ]]</f>
        <v>434.85510823313615</v>
      </c>
      <c r="AL501" s="2">
        <f>Table1[[#This Row],[v_n_w_g]]-Table1[[#This Row],[v_n_w_l]]</f>
        <v>63.286363881762554</v>
      </c>
      <c r="AM501" s="2">
        <f>IF(Table1[[#This Row],[diff_v]]&gt;=1,1,0)</f>
        <v>1</v>
      </c>
    </row>
    <row r="502" spans="1:39" hidden="1" x14ac:dyDescent="0.3">
      <c r="A502">
        <v>5</v>
      </c>
      <c r="B502" t="s">
        <v>45</v>
      </c>
      <c r="C502" s="22">
        <f>VLOOKUP(Table1[[#This Row],[Subject]],'Subject Profile'!$A$2:$E$8,4,FALSE)</f>
        <v>1.1960207441678836</v>
      </c>
      <c r="D502" s="22">
        <f>VLOOKUP(Table1[[#This Row],[Subject]],'Subject Profile'!$A$2:$E$8,5,FALSE)</f>
        <v>-2</v>
      </c>
      <c r="E502" t="s">
        <v>111</v>
      </c>
      <c r="F502" t="s">
        <v>102</v>
      </c>
      <c r="G502" t="s">
        <v>5</v>
      </c>
      <c r="H502">
        <f>IF(Table1[[#This Row],[decision]]="accept",1,0)</f>
        <v>0</v>
      </c>
      <c r="I502">
        <v>0</v>
      </c>
      <c r="J502" t="s">
        <v>107</v>
      </c>
      <c r="K502">
        <v>1664426472</v>
      </c>
      <c r="L502">
        <v>44</v>
      </c>
      <c r="M502" t="str">
        <f>VLOOKUP($F502,Experiment!$A$2:$U$90,MATCH(Results!M$1,Experiment!$A$1:$U$1,0)+1,FALSE)</f>
        <v>I</v>
      </c>
      <c r="N502">
        <f>IF(Table1[[#This Row],[Impact]]="I",0,1)</f>
        <v>0</v>
      </c>
      <c r="O502" s="2">
        <f>VLOOKUP($F502,Experiment!$A$2:$U$90,MATCH(Results!O$1,Experiment!$A$1:$U$1,0),FALSE)</f>
        <v>-10</v>
      </c>
      <c r="P502" s="3">
        <f>VLOOKUP($F502,Experiment!$A$2:$U$90,MATCH(Results!P$1,Experiment!$A$1:$U$1,0),FALSE)</f>
        <v>0.5</v>
      </c>
      <c r="Q502" s="2">
        <f>VLOOKUP($F502,Experiment!$A$2:$U$90,MATCH(Results!Q$1,Experiment!$A$1:$U$1,0),FALSE)</f>
        <v>20</v>
      </c>
      <c r="R502" s="3">
        <f>VLOOKUP($F502,Experiment!$A$2:$U$90,MATCH(Results!R$1,Experiment!$A$1:$U$1,0),FALSE)</f>
        <v>0.5</v>
      </c>
      <c r="S502" s="2">
        <f>VLOOKUP($F502,Experiment!$A$2:$U$90,MATCH(Results!S$1,Experiment!$A$1:$U$1,0),FALSE)</f>
        <v>5</v>
      </c>
      <c r="T502" s="2">
        <f>VLOOKUP($F502,Experiment!$A$2:$U$90,MATCH(Results!T$1,Experiment!$A$1:$U$1,0),FALSE)</f>
        <v>225</v>
      </c>
      <c r="U502" s="2">
        <f>VLOOKUP($F502,Experiment!$A$2:$U$90,MATCH(Results!U$1,Experiment!$A$1:$U$1,0),FALSE)</f>
        <v>15</v>
      </c>
      <c r="V502" s="2">
        <f>VLOOKUP($F502,Experiment!$A$2:$U$90,MATCH(Results!V$1,Experiment!$A$1:$U$1,0),FALSE)</f>
        <v>2</v>
      </c>
      <c r="W502" s="3">
        <f>VLOOKUP($F502,Experiment!$A$2:$U$90,MATCH(Results!W$1,Experiment!$A$1:$U$1,0),FALSE)</f>
        <v>0.25</v>
      </c>
      <c r="X502" s="3">
        <f>VLOOKUP($F502,Experiment!$A$2:$U$90,MATCH(Results!X$1,Experiment!$A$1:$U$1,0),FALSE)</f>
        <v>0.75</v>
      </c>
      <c r="Y502" s="2">
        <f>VLOOKUP($F502,Experiment!$A$2:$U$90,MATCH(Results!Y$1,Experiment!$A$1:$U$1,0),FALSE)</f>
        <v>2</v>
      </c>
      <c r="Z502" s="3">
        <f>VLOOKUP($F502,Experiment!$A$2:$U$90,MATCH(Results!Z$1,Experiment!$A$1:$U$1,0),FALSE)</f>
        <v>0.5</v>
      </c>
      <c r="AA502" s="3">
        <f>VLOOKUP($F502,Experiment!$A$2:$U$90,MATCH(Results!AA$1,Experiment!$A$1:$U$1,0),FALSE)</f>
        <v>0.25</v>
      </c>
      <c r="AB502" s="3">
        <f>VLOOKUP($F502,Experiment!$A$2:$U$90,MATCH(Results!AB$1,Experiment!$A$1:$U$1,0),FALSE)</f>
        <v>0.625</v>
      </c>
      <c r="AC502" s="3">
        <f>VLOOKUP($F502,Experiment!$A$2:$U$90,MATCH(Results!AC$1,Experiment!$A$1:$U$1,0),FALSE)</f>
        <v>0.375</v>
      </c>
      <c r="AD502" s="2">
        <f>VLOOKUP($F502,Experiment!$A$2:$U$90,MATCH(Results!AD$1,Experiment!$A$1:$U$1,0),FALSE)</f>
        <v>1.25</v>
      </c>
      <c r="AE502" s="2">
        <f>VLOOKUP($F502,Experiment!$A$2:$U$90,MATCH(Results!AE$1,Experiment!$A$1:$U$1,0),FALSE)</f>
        <v>210.9375</v>
      </c>
      <c r="AF502" s="2">
        <f>VLOOKUP($F502,Experiment!$A$2:$U$90,MATCH(Results!AF$1,Experiment!$A$1:$U$1,0),FALSE)</f>
        <v>14.523687548277813</v>
      </c>
      <c r="AG502" s="3">
        <f>VLOOKUP($F502,Experiment!$A$2:$W$90,MATCH(Results!AG$1,Experiment!$A$1:$W$1,0),FALSE)</f>
        <v>0.82730419370997643</v>
      </c>
      <c r="AH502" s="3">
        <f>VLOOKUP($F502,Experiment!$A$2:$W$90,MATCH(Results!AH$1,Experiment!$A$1:$W$1,0),FALSE)</f>
        <v>0.38648875795104182</v>
      </c>
      <c r="AI502" s="3">
        <f>VLOOKUP($F502,Experiment!$A$2:$X$90,MATCH(Results!AI$1,Experiment!$A$1:$X$1,0),FALSE)</f>
        <v>0.61351124204895813</v>
      </c>
      <c r="AJ502" s="2">
        <f>Table1[[#This Row],[Gain]]^Table1[[#This Row],[θ]]</f>
        <v>35.979809832580635</v>
      </c>
      <c r="AK502" s="2">
        <f>-Table1[[#This Row],[λ]]*-Table1[[#This Row],[Loss]]^Table1[[#This Row],[θ]]</f>
        <v>31.408756296736705</v>
      </c>
      <c r="AL502" s="2">
        <f>Table1[[#This Row],[v_n_w_g]]-Table1[[#This Row],[v_n_w_l]]</f>
        <v>4.5710535358439301</v>
      </c>
      <c r="AM502" s="2">
        <f>IF(Table1[[#This Row],[diff_v]]&gt;=1,1,0)</f>
        <v>1</v>
      </c>
    </row>
    <row r="503" spans="1:39" hidden="1" x14ac:dyDescent="0.3">
      <c r="A503">
        <v>6</v>
      </c>
      <c r="B503" t="s">
        <v>45</v>
      </c>
      <c r="C503" s="22">
        <f>VLOOKUP(Table1[[#This Row],[Subject]],'Subject Profile'!$A$2:$E$8,4,FALSE)</f>
        <v>1.1960207441678836</v>
      </c>
      <c r="D503" s="22">
        <f>VLOOKUP(Table1[[#This Row],[Subject]],'Subject Profile'!$A$2:$E$8,5,FALSE)</f>
        <v>-2</v>
      </c>
      <c r="E503" t="s">
        <v>111</v>
      </c>
      <c r="F503" t="s">
        <v>98</v>
      </c>
      <c r="G503" t="s">
        <v>5</v>
      </c>
      <c r="H503">
        <f>IF(Table1[[#This Row],[decision]]="accept",1,0)</f>
        <v>0</v>
      </c>
      <c r="I503">
        <v>0</v>
      </c>
      <c r="J503" t="s">
        <v>107</v>
      </c>
      <c r="K503">
        <v>1664426490</v>
      </c>
      <c r="L503">
        <v>18</v>
      </c>
      <c r="M503" t="str">
        <f>VLOOKUP($F503,Experiment!$A$2:$U$90,MATCH(Results!M$1,Experiment!$A$1:$U$1,0)+1,FALSE)</f>
        <v>I</v>
      </c>
      <c r="N503">
        <f>IF(Table1[[#This Row],[Impact]]="I",0,1)</f>
        <v>0</v>
      </c>
      <c r="O503" s="2">
        <f>VLOOKUP($F503,Experiment!$A$2:$U$90,MATCH(Results!O$1,Experiment!$A$1:$U$1,0),FALSE)</f>
        <v>-10</v>
      </c>
      <c r="P503" s="3">
        <f>VLOOKUP($F503,Experiment!$A$2:$U$90,MATCH(Results!P$1,Experiment!$A$1:$U$1,0),FALSE)</f>
        <v>0.5</v>
      </c>
      <c r="Q503" s="2">
        <f>VLOOKUP($F503,Experiment!$A$2:$U$90,MATCH(Results!Q$1,Experiment!$A$1:$U$1,0),FALSE)</f>
        <v>0</v>
      </c>
      <c r="R503" s="3">
        <f>VLOOKUP($F503,Experiment!$A$2:$U$90,MATCH(Results!R$1,Experiment!$A$1:$U$1,0),FALSE)</f>
        <v>0.5</v>
      </c>
      <c r="S503" s="2">
        <f>VLOOKUP($F503,Experiment!$A$2:$U$90,MATCH(Results!S$1,Experiment!$A$1:$U$1,0),FALSE)</f>
        <v>-5</v>
      </c>
      <c r="T503" s="2">
        <f>VLOOKUP($F503,Experiment!$A$2:$U$90,MATCH(Results!T$1,Experiment!$A$1:$U$1,0),FALSE)</f>
        <v>25</v>
      </c>
      <c r="U503" s="2">
        <f>VLOOKUP($F503,Experiment!$A$2:$U$90,MATCH(Results!U$1,Experiment!$A$1:$U$1,0),FALSE)</f>
        <v>5</v>
      </c>
      <c r="V503" s="2">
        <f>VLOOKUP($F503,Experiment!$A$2:$U$90,MATCH(Results!V$1,Experiment!$A$1:$U$1,0),FALSE)</f>
        <v>2</v>
      </c>
      <c r="W503" s="3">
        <f>VLOOKUP($F503,Experiment!$A$2:$U$90,MATCH(Results!W$1,Experiment!$A$1:$U$1,0),FALSE)</f>
        <v>0.25</v>
      </c>
      <c r="X503" s="3">
        <f>VLOOKUP($F503,Experiment!$A$2:$U$90,MATCH(Results!X$1,Experiment!$A$1:$U$1,0),FALSE)</f>
        <v>0.75</v>
      </c>
      <c r="Y503" s="2">
        <f>VLOOKUP($F503,Experiment!$A$2:$U$90,MATCH(Results!Y$1,Experiment!$A$1:$U$1,0),FALSE)</f>
        <v>2</v>
      </c>
      <c r="Z503" s="3">
        <f>VLOOKUP($F503,Experiment!$A$2:$U$90,MATCH(Results!Z$1,Experiment!$A$1:$U$1,0),FALSE)</f>
        <v>0.5</v>
      </c>
      <c r="AA503" s="3">
        <f>VLOOKUP($F503,Experiment!$A$2:$U$90,MATCH(Results!AA$1,Experiment!$A$1:$U$1,0),FALSE)</f>
        <v>0.25</v>
      </c>
      <c r="AB503" s="3">
        <f>VLOOKUP($F503,Experiment!$A$2:$U$90,MATCH(Results!AB$1,Experiment!$A$1:$U$1,0),FALSE)</f>
        <v>0.625</v>
      </c>
      <c r="AC503" s="3">
        <f>VLOOKUP($F503,Experiment!$A$2:$U$90,MATCH(Results!AC$1,Experiment!$A$1:$U$1,0),FALSE)</f>
        <v>0.375</v>
      </c>
      <c r="AD503" s="2">
        <f>VLOOKUP($F503,Experiment!$A$2:$U$90,MATCH(Results!AD$1,Experiment!$A$1:$U$1,0),FALSE)</f>
        <v>-6.25</v>
      </c>
      <c r="AE503" s="2">
        <f>VLOOKUP($F503,Experiment!$A$2:$U$90,MATCH(Results!AE$1,Experiment!$A$1:$U$1,0),FALSE)</f>
        <v>23.4375</v>
      </c>
      <c r="AF503" s="2">
        <f>VLOOKUP($F503,Experiment!$A$2:$U$90,MATCH(Results!AF$1,Experiment!$A$1:$U$1,0),FALSE)</f>
        <v>4.8412291827592711</v>
      </c>
      <c r="AG503" s="3">
        <f>VLOOKUP($F503,Experiment!$A$2:$W$90,MATCH(Results!AG$1,Experiment!$A$1:$W$1,0),FALSE)</f>
        <v>0.82730419370997643</v>
      </c>
      <c r="AH503" s="3">
        <f>VLOOKUP($F503,Experiment!$A$2:$W$90,MATCH(Results!AH$1,Experiment!$A$1:$W$1,0),FALSE)</f>
        <v>0.38648875795104182</v>
      </c>
      <c r="AI503" s="3">
        <f>VLOOKUP($F503,Experiment!$A$2:$X$90,MATCH(Results!AI$1,Experiment!$A$1:$X$1,0),FALSE)</f>
        <v>0.61351124204895813</v>
      </c>
      <c r="AJ503" s="2">
        <f>Table1[[#This Row],[Gain]]^Table1[[#This Row],[θ]]</f>
        <v>0</v>
      </c>
      <c r="AK503" s="2">
        <f>-Table1[[#This Row],[λ]]*-Table1[[#This Row],[Loss]]^Table1[[#This Row],[θ]]</f>
        <v>31.408756296736705</v>
      </c>
      <c r="AL503" s="2">
        <f>Table1[[#This Row],[v_n_w_g]]-Table1[[#This Row],[v_n_w_l]]</f>
        <v>-31.408756296736705</v>
      </c>
      <c r="AM503" s="2">
        <f>IF(Table1[[#This Row],[diff_v]]&gt;=1,1,0)</f>
        <v>0</v>
      </c>
    </row>
    <row r="504" spans="1:39" hidden="1" x14ac:dyDescent="0.3">
      <c r="A504">
        <v>7</v>
      </c>
      <c r="B504" t="s">
        <v>45</v>
      </c>
      <c r="C504" s="22">
        <f>VLOOKUP(Table1[[#This Row],[Subject]],'Subject Profile'!$A$2:$E$8,4,FALSE)</f>
        <v>1.1960207441678836</v>
      </c>
      <c r="D504" s="22">
        <f>VLOOKUP(Table1[[#This Row],[Subject]],'Subject Profile'!$A$2:$E$8,5,FALSE)</f>
        <v>-2</v>
      </c>
      <c r="E504" t="s">
        <v>111</v>
      </c>
      <c r="F504" t="s">
        <v>92</v>
      </c>
      <c r="G504" t="s">
        <v>7</v>
      </c>
      <c r="H504">
        <f>IF(Table1[[#This Row],[decision]]="accept",1,0)</f>
        <v>1</v>
      </c>
      <c r="I504">
        <v>-10</v>
      </c>
      <c r="J504" t="s">
        <v>107</v>
      </c>
      <c r="K504">
        <v>1664426499</v>
      </c>
      <c r="L504">
        <v>9</v>
      </c>
      <c r="M504" t="str">
        <f>VLOOKUP($F504,Experiment!$A$2:$U$90,MATCH(Results!M$1,Experiment!$A$1:$U$1,0)+1,FALSE)</f>
        <v>I</v>
      </c>
      <c r="N504">
        <f>IF(Table1[[#This Row],[Impact]]="I",0,1)</f>
        <v>0</v>
      </c>
      <c r="O504" s="2">
        <f>VLOOKUP($F504,Experiment!$A$2:$U$90,MATCH(Results!O$1,Experiment!$A$1:$U$1,0),FALSE)</f>
        <v>-10</v>
      </c>
      <c r="P504" s="3">
        <f>VLOOKUP($F504,Experiment!$A$2:$U$90,MATCH(Results!P$1,Experiment!$A$1:$U$1,0),FALSE)</f>
        <v>0.5</v>
      </c>
      <c r="Q504" s="2">
        <f>VLOOKUP($F504,Experiment!$A$2:$U$90,MATCH(Results!Q$1,Experiment!$A$1:$U$1,0),FALSE)</f>
        <v>30</v>
      </c>
      <c r="R504" s="3">
        <f>VLOOKUP($F504,Experiment!$A$2:$U$90,MATCH(Results!R$1,Experiment!$A$1:$U$1,0),FALSE)</f>
        <v>0.5</v>
      </c>
      <c r="S504" s="2">
        <f>VLOOKUP($F504,Experiment!$A$2:$U$90,MATCH(Results!S$1,Experiment!$A$1:$U$1,0),FALSE)</f>
        <v>10</v>
      </c>
      <c r="T504" s="2">
        <f>VLOOKUP($F504,Experiment!$A$2:$U$90,MATCH(Results!T$1,Experiment!$A$1:$U$1,0),FALSE)</f>
        <v>400</v>
      </c>
      <c r="U504" s="2">
        <f>VLOOKUP($F504,Experiment!$A$2:$U$90,MATCH(Results!U$1,Experiment!$A$1:$U$1,0),FALSE)</f>
        <v>20</v>
      </c>
      <c r="V504" s="2">
        <f>VLOOKUP($F504,Experiment!$A$2:$U$90,MATCH(Results!V$1,Experiment!$A$1:$U$1,0),FALSE)</f>
        <v>4</v>
      </c>
      <c r="W504" s="3">
        <f>VLOOKUP($F504,Experiment!$A$2:$U$90,MATCH(Results!W$1,Experiment!$A$1:$U$1,0),FALSE)</f>
        <v>0.25</v>
      </c>
      <c r="X504" s="3">
        <f>VLOOKUP($F504,Experiment!$A$2:$U$90,MATCH(Results!X$1,Experiment!$A$1:$U$1,0),FALSE)</f>
        <v>0.75</v>
      </c>
      <c r="Y504" s="2">
        <f>VLOOKUP($F504,Experiment!$A$2:$U$90,MATCH(Results!Y$1,Experiment!$A$1:$U$1,0),FALSE)</f>
        <v>2</v>
      </c>
      <c r="Z504" s="3">
        <f>VLOOKUP($F504,Experiment!$A$2:$U$90,MATCH(Results!Z$1,Experiment!$A$1:$U$1,0),FALSE)</f>
        <v>0.5</v>
      </c>
      <c r="AA504" s="3">
        <f>VLOOKUP($F504,Experiment!$A$2:$U$90,MATCH(Results!AA$1,Experiment!$A$1:$U$1,0),FALSE)</f>
        <v>0.25</v>
      </c>
      <c r="AB504" s="3">
        <f>VLOOKUP($F504,Experiment!$A$2:$U$90,MATCH(Results!AB$1,Experiment!$A$1:$U$1,0),FALSE)</f>
        <v>0.625</v>
      </c>
      <c r="AC504" s="3">
        <f>VLOOKUP($F504,Experiment!$A$2:$U$90,MATCH(Results!AC$1,Experiment!$A$1:$U$1,0),FALSE)</f>
        <v>0.375</v>
      </c>
      <c r="AD504" s="2">
        <f>VLOOKUP($F504,Experiment!$A$2:$U$90,MATCH(Results!AD$1,Experiment!$A$1:$U$1,0),FALSE)</f>
        <v>5</v>
      </c>
      <c r="AE504" s="2">
        <f>VLOOKUP($F504,Experiment!$A$2:$U$90,MATCH(Results!AE$1,Experiment!$A$1:$U$1,0),FALSE)</f>
        <v>375</v>
      </c>
      <c r="AF504" s="2">
        <f>VLOOKUP($F504,Experiment!$A$2:$U$90,MATCH(Results!AF$1,Experiment!$A$1:$U$1,0),FALSE)</f>
        <v>19.364916731037084</v>
      </c>
      <c r="AG504" s="3">
        <f>VLOOKUP($F504,Experiment!$A$2:$W$90,MATCH(Results!AG$1,Experiment!$A$1:$W$1,0),FALSE)</f>
        <v>0.82730419370997643</v>
      </c>
      <c r="AH504" s="3">
        <f>VLOOKUP($F504,Experiment!$A$2:$W$90,MATCH(Results!AH$1,Experiment!$A$1:$W$1,0),FALSE)</f>
        <v>0.38648875795104182</v>
      </c>
      <c r="AI504" s="3">
        <f>VLOOKUP($F504,Experiment!$A$2:$X$90,MATCH(Results!AI$1,Experiment!$A$1:$X$1,0),FALSE)</f>
        <v>0.61351124204895813</v>
      </c>
      <c r="AJ504" s="2">
        <f>Table1[[#This Row],[Gain]]^Table1[[#This Row],[θ]]</f>
        <v>58.434275299017848</v>
      </c>
      <c r="AK504" s="2">
        <f>-Table1[[#This Row],[λ]]*-Table1[[#This Row],[Loss]]^Table1[[#This Row],[θ]]</f>
        <v>31.408756296736705</v>
      </c>
      <c r="AL504" s="2">
        <f>Table1[[#This Row],[v_n_w_g]]-Table1[[#This Row],[v_n_w_l]]</f>
        <v>27.025519002281143</v>
      </c>
      <c r="AM504" s="2">
        <f>IF(Table1[[#This Row],[diff_v]]&gt;=1,1,0)</f>
        <v>1</v>
      </c>
    </row>
    <row r="505" spans="1:39" hidden="1" x14ac:dyDescent="0.3">
      <c r="A505">
        <v>8</v>
      </c>
      <c r="B505" t="s">
        <v>45</v>
      </c>
      <c r="C505" s="22">
        <f>VLOOKUP(Table1[[#This Row],[Subject]],'Subject Profile'!$A$2:$E$8,4,FALSE)</f>
        <v>1.1960207441678836</v>
      </c>
      <c r="D505" s="22">
        <f>VLOOKUP(Table1[[#This Row],[Subject]],'Subject Profile'!$A$2:$E$8,5,FALSE)</f>
        <v>-2</v>
      </c>
      <c r="E505" t="s">
        <v>111</v>
      </c>
      <c r="F505" t="s">
        <v>88</v>
      </c>
      <c r="G505" t="s">
        <v>5</v>
      </c>
      <c r="H505">
        <f>IF(Table1[[#This Row],[decision]]="accept",1,0)</f>
        <v>0</v>
      </c>
      <c r="I505">
        <v>0</v>
      </c>
      <c r="J505" t="s">
        <v>107</v>
      </c>
      <c r="K505">
        <v>1664426508</v>
      </c>
      <c r="L505">
        <v>9</v>
      </c>
      <c r="M505" t="str">
        <f>VLOOKUP($F505,Experiment!$A$2:$U$90,MATCH(Results!M$1,Experiment!$A$1:$U$1,0)+1,FALSE)</f>
        <v>I</v>
      </c>
      <c r="N505">
        <f>IF(Table1[[#This Row],[Impact]]="I",0,1)</f>
        <v>0</v>
      </c>
      <c r="O505" s="2">
        <f>VLOOKUP($F505,Experiment!$A$2:$U$90,MATCH(Results!O$1,Experiment!$A$1:$U$1,0),FALSE)</f>
        <v>-50</v>
      </c>
      <c r="P505" s="3">
        <f>VLOOKUP($F505,Experiment!$A$2:$U$90,MATCH(Results!P$1,Experiment!$A$1:$U$1,0),FALSE)</f>
        <v>0.5</v>
      </c>
      <c r="Q505" s="2">
        <f>VLOOKUP($F505,Experiment!$A$2:$U$90,MATCH(Results!Q$1,Experiment!$A$1:$U$1,0),FALSE)</f>
        <v>60</v>
      </c>
      <c r="R505" s="3">
        <f>VLOOKUP($F505,Experiment!$A$2:$U$90,MATCH(Results!R$1,Experiment!$A$1:$U$1,0),FALSE)</f>
        <v>0.5</v>
      </c>
      <c r="S505" s="2">
        <f>VLOOKUP($F505,Experiment!$A$2:$U$90,MATCH(Results!S$1,Experiment!$A$1:$U$1,0),FALSE)</f>
        <v>5</v>
      </c>
      <c r="T505" s="2">
        <f>VLOOKUP($F505,Experiment!$A$2:$U$90,MATCH(Results!T$1,Experiment!$A$1:$U$1,0),FALSE)</f>
        <v>3025</v>
      </c>
      <c r="U505" s="2">
        <f>VLOOKUP($F505,Experiment!$A$2:$U$90,MATCH(Results!U$1,Experiment!$A$1:$U$1,0),FALSE)</f>
        <v>55</v>
      </c>
      <c r="V505" s="2">
        <f>VLOOKUP($F505,Experiment!$A$2:$U$90,MATCH(Results!V$1,Experiment!$A$1:$U$1,0),FALSE)</f>
        <v>2</v>
      </c>
      <c r="W505" s="3">
        <f>VLOOKUP($F505,Experiment!$A$2:$U$90,MATCH(Results!W$1,Experiment!$A$1:$U$1,0),FALSE)</f>
        <v>0.25</v>
      </c>
      <c r="X505" s="3">
        <f>VLOOKUP($F505,Experiment!$A$2:$U$90,MATCH(Results!X$1,Experiment!$A$1:$U$1,0),FALSE)</f>
        <v>0.75</v>
      </c>
      <c r="Y505" s="2">
        <f>VLOOKUP($F505,Experiment!$A$2:$U$90,MATCH(Results!Y$1,Experiment!$A$1:$U$1,0),FALSE)</f>
        <v>2</v>
      </c>
      <c r="Z505" s="3">
        <f>VLOOKUP($F505,Experiment!$A$2:$U$90,MATCH(Results!Z$1,Experiment!$A$1:$U$1,0),FALSE)</f>
        <v>0.5</v>
      </c>
      <c r="AA505" s="3">
        <f>VLOOKUP($F505,Experiment!$A$2:$U$90,MATCH(Results!AA$1,Experiment!$A$1:$U$1,0),FALSE)</f>
        <v>0.25</v>
      </c>
      <c r="AB505" s="3">
        <f>VLOOKUP($F505,Experiment!$A$2:$U$90,MATCH(Results!AB$1,Experiment!$A$1:$U$1,0),FALSE)</f>
        <v>0.625</v>
      </c>
      <c r="AC505" s="3">
        <f>VLOOKUP($F505,Experiment!$A$2:$U$90,MATCH(Results!AC$1,Experiment!$A$1:$U$1,0),FALSE)</f>
        <v>0.375</v>
      </c>
      <c r="AD505" s="2">
        <f>VLOOKUP($F505,Experiment!$A$2:$U$90,MATCH(Results!AD$1,Experiment!$A$1:$U$1,0),FALSE)</f>
        <v>-8.75</v>
      </c>
      <c r="AE505" s="2">
        <f>VLOOKUP($F505,Experiment!$A$2:$U$90,MATCH(Results!AE$1,Experiment!$A$1:$U$1,0),FALSE)</f>
        <v>2835.9375</v>
      </c>
      <c r="AF505" s="2">
        <f>VLOOKUP($F505,Experiment!$A$2:$U$90,MATCH(Results!AF$1,Experiment!$A$1:$U$1,0),FALSE)</f>
        <v>53.253521010351982</v>
      </c>
      <c r="AG505" s="3">
        <f>VLOOKUP($F505,Experiment!$A$2:$W$90,MATCH(Results!AG$1,Experiment!$A$1:$W$1,0),FALSE)</f>
        <v>0.82730419370997643</v>
      </c>
      <c r="AH505" s="3">
        <f>VLOOKUP($F505,Experiment!$A$2:$W$90,MATCH(Results!AH$1,Experiment!$A$1:$W$1,0),FALSE)</f>
        <v>0.38648875795104182</v>
      </c>
      <c r="AI505" s="3">
        <f>VLOOKUP($F505,Experiment!$A$2:$X$90,MATCH(Results!AI$1,Experiment!$A$1:$X$1,0),FALSE)</f>
        <v>0.61351124204895813</v>
      </c>
      <c r="AJ505" s="2">
        <f>Table1[[#This Row],[Gain]]^Table1[[#This Row],[θ]]</f>
        <v>133.87694139177151</v>
      </c>
      <c r="AK505" s="2">
        <f>-Table1[[#This Row],[λ]]*-Table1[[#This Row],[Loss]]^Table1[[#This Row],[θ]]</f>
        <v>215.2947128015152</v>
      </c>
      <c r="AL505" s="2">
        <f>Table1[[#This Row],[v_n_w_g]]-Table1[[#This Row],[v_n_w_l]]</f>
        <v>-81.417771409743693</v>
      </c>
      <c r="AM505" s="2">
        <f>IF(Table1[[#This Row],[diff_v]]&gt;=1,1,0)</f>
        <v>0</v>
      </c>
    </row>
    <row r="506" spans="1:39" hidden="1" x14ac:dyDescent="0.3">
      <c r="A506">
        <v>9</v>
      </c>
      <c r="B506" t="s">
        <v>45</v>
      </c>
      <c r="C506" s="22">
        <f>VLOOKUP(Table1[[#This Row],[Subject]],'Subject Profile'!$A$2:$E$8,4,FALSE)</f>
        <v>1.1960207441678836</v>
      </c>
      <c r="D506" s="22">
        <f>VLOOKUP(Table1[[#This Row],[Subject]],'Subject Profile'!$A$2:$E$8,5,FALSE)</f>
        <v>-2</v>
      </c>
      <c r="E506" t="s">
        <v>111</v>
      </c>
      <c r="F506" t="s">
        <v>66</v>
      </c>
      <c r="G506" t="s">
        <v>5</v>
      </c>
      <c r="H506">
        <f>IF(Table1[[#This Row],[decision]]="accept",1,0)</f>
        <v>0</v>
      </c>
      <c r="I506">
        <v>0</v>
      </c>
      <c r="J506" t="s">
        <v>107</v>
      </c>
      <c r="K506">
        <v>1664426523</v>
      </c>
      <c r="L506">
        <v>15</v>
      </c>
      <c r="M506" t="str">
        <f>VLOOKUP($F506,Experiment!$A$2:$U$90,MATCH(Results!M$1,Experiment!$A$1:$U$1,0)+1,FALSE)</f>
        <v>G</v>
      </c>
      <c r="N506">
        <f>IF(Table1[[#This Row],[Impact]]="I",0,1)</f>
        <v>1</v>
      </c>
      <c r="O506" s="2">
        <f>VLOOKUP($F506,Experiment!$A$2:$U$90,MATCH(Results!O$1,Experiment!$A$1:$U$1,0),FALSE)</f>
        <v>-10</v>
      </c>
      <c r="P506" s="3">
        <f>VLOOKUP($F506,Experiment!$A$2:$U$90,MATCH(Results!P$1,Experiment!$A$1:$U$1,0),FALSE)</f>
        <v>0.5</v>
      </c>
      <c r="Q506" s="2">
        <f>VLOOKUP($F506,Experiment!$A$2:$U$90,MATCH(Results!Q$1,Experiment!$A$1:$U$1,0),FALSE)</f>
        <v>20</v>
      </c>
      <c r="R506" s="3">
        <f>VLOOKUP($F506,Experiment!$A$2:$U$90,MATCH(Results!R$1,Experiment!$A$1:$U$1,0),FALSE)</f>
        <v>0.5</v>
      </c>
      <c r="S506" s="2">
        <f>VLOOKUP($F506,Experiment!$A$2:$U$90,MATCH(Results!S$1,Experiment!$A$1:$U$1,0),FALSE)</f>
        <v>5</v>
      </c>
      <c r="T506" s="2">
        <f>VLOOKUP($F506,Experiment!$A$2:$U$90,MATCH(Results!T$1,Experiment!$A$1:$U$1,0),FALSE)</f>
        <v>225</v>
      </c>
      <c r="U506" s="2">
        <f>VLOOKUP($F506,Experiment!$A$2:$U$90,MATCH(Results!U$1,Experiment!$A$1:$U$1,0),FALSE)</f>
        <v>15</v>
      </c>
      <c r="V506" s="2">
        <f>VLOOKUP($F506,Experiment!$A$2:$U$90,MATCH(Results!V$1,Experiment!$A$1:$U$1,0),FALSE)</f>
        <v>2</v>
      </c>
      <c r="W506" s="3">
        <f>VLOOKUP($F506,Experiment!$A$2:$U$90,MATCH(Results!W$1,Experiment!$A$1:$U$1,0),FALSE)</f>
        <v>0.25</v>
      </c>
      <c r="X506" s="3">
        <f>VLOOKUP($F506,Experiment!$A$2:$U$90,MATCH(Results!X$1,Experiment!$A$1:$U$1,0),FALSE)</f>
        <v>0.75</v>
      </c>
      <c r="Y506" s="2">
        <f>VLOOKUP($F506,Experiment!$A$2:$U$90,MATCH(Results!Y$1,Experiment!$A$1:$U$1,0),FALSE)</f>
        <v>2</v>
      </c>
      <c r="Z506" s="3">
        <f>VLOOKUP($F506,Experiment!$A$2:$U$90,MATCH(Results!Z$1,Experiment!$A$1:$U$1,0),FALSE)</f>
        <v>0.5</v>
      </c>
      <c r="AA506" s="3">
        <f>VLOOKUP($F506,Experiment!$A$2:$U$90,MATCH(Results!AA$1,Experiment!$A$1:$U$1,0),FALSE)</f>
        <v>0.25</v>
      </c>
      <c r="AB506" s="3">
        <f>VLOOKUP($F506,Experiment!$A$2:$U$90,MATCH(Results!AB$1,Experiment!$A$1:$U$1,0),FALSE)</f>
        <v>0.625</v>
      </c>
      <c r="AC506" s="3">
        <f>VLOOKUP($F506,Experiment!$A$2:$U$90,MATCH(Results!AC$1,Experiment!$A$1:$U$1,0),FALSE)</f>
        <v>0.375</v>
      </c>
      <c r="AD506" s="2">
        <f>VLOOKUP($F506,Experiment!$A$2:$U$90,MATCH(Results!AD$1,Experiment!$A$1:$U$1,0),FALSE)</f>
        <v>1.25</v>
      </c>
      <c r="AE506" s="2">
        <f>VLOOKUP($F506,Experiment!$A$2:$U$90,MATCH(Results!AE$1,Experiment!$A$1:$U$1,0),FALSE)</f>
        <v>210.9375</v>
      </c>
      <c r="AF506" s="2">
        <f>VLOOKUP($F506,Experiment!$A$2:$U$90,MATCH(Results!AF$1,Experiment!$A$1:$U$1,0),FALSE)</f>
        <v>14.523687548277813</v>
      </c>
      <c r="AG506" s="3">
        <f>VLOOKUP($F506,Experiment!$A$2:$W$90,MATCH(Results!AG$1,Experiment!$A$1:$W$1,0),FALSE)</f>
        <v>0.82730419370997643</v>
      </c>
      <c r="AH506" s="3">
        <f>VLOOKUP($F506,Experiment!$A$2:$W$90,MATCH(Results!AH$1,Experiment!$A$1:$W$1,0),FALSE)</f>
        <v>0.38648875795104182</v>
      </c>
      <c r="AI506" s="3">
        <f>VLOOKUP($F506,Experiment!$A$2:$X$90,MATCH(Results!AI$1,Experiment!$A$1:$X$1,0),FALSE)</f>
        <v>0.61351124204895813</v>
      </c>
      <c r="AJ506" s="2">
        <f>Table1[[#This Row],[Gain]]^Table1[[#This Row],[θ]]</f>
        <v>35.979809832580635</v>
      </c>
      <c r="AK506" s="2">
        <f>-Table1[[#This Row],[λ]]*-Table1[[#This Row],[Loss]]^Table1[[#This Row],[θ]]</f>
        <v>31.408756296736705</v>
      </c>
      <c r="AL506" s="2">
        <f>Table1[[#This Row],[v_n_w_g]]-Table1[[#This Row],[v_n_w_l]]</f>
        <v>4.5710535358439301</v>
      </c>
      <c r="AM506" s="2">
        <f>IF(Table1[[#This Row],[diff_v]]&gt;=1,1,0)</f>
        <v>1</v>
      </c>
    </row>
    <row r="507" spans="1:39" hidden="1" x14ac:dyDescent="0.3">
      <c r="A507">
        <v>10</v>
      </c>
      <c r="B507" t="s">
        <v>45</v>
      </c>
      <c r="C507" s="22">
        <f>VLOOKUP(Table1[[#This Row],[Subject]],'Subject Profile'!$A$2:$E$8,4,FALSE)</f>
        <v>1.1960207441678836</v>
      </c>
      <c r="D507" s="22">
        <f>VLOOKUP(Table1[[#This Row],[Subject]],'Subject Profile'!$A$2:$E$8,5,FALSE)</f>
        <v>-2</v>
      </c>
      <c r="E507" t="s">
        <v>111</v>
      </c>
      <c r="F507" t="s">
        <v>64</v>
      </c>
      <c r="G507" t="s">
        <v>5</v>
      </c>
      <c r="H507">
        <f>IF(Table1[[#This Row],[decision]]="accept",1,0)</f>
        <v>0</v>
      </c>
      <c r="I507">
        <v>0</v>
      </c>
      <c r="J507" t="s">
        <v>107</v>
      </c>
      <c r="K507">
        <v>1664426534</v>
      </c>
      <c r="L507">
        <v>11</v>
      </c>
      <c r="M507" t="str">
        <f>VLOOKUP($F507,Experiment!$A$2:$U$90,MATCH(Results!M$1,Experiment!$A$1:$U$1,0)+1,FALSE)</f>
        <v>G</v>
      </c>
      <c r="N507">
        <f>IF(Table1[[#This Row],[Impact]]="I",0,1)</f>
        <v>1</v>
      </c>
      <c r="O507" s="2">
        <f>VLOOKUP($F507,Experiment!$A$2:$U$90,MATCH(Results!O$1,Experiment!$A$1:$U$1,0),FALSE)</f>
        <v>-50</v>
      </c>
      <c r="P507" s="3">
        <f>VLOOKUP($F507,Experiment!$A$2:$U$90,MATCH(Results!P$1,Experiment!$A$1:$U$1,0),FALSE)</f>
        <v>0.5</v>
      </c>
      <c r="Q507" s="2">
        <f>VLOOKUP($F507,Experiment!$A$2:$U$90,MATCH(Results!Q$1,Experiment!$A$1:$U$1,0),FALSE)</f>
        <v>60</v>
      </c>
      <c r="R507" s="3">
        <f>VLOOKUP($F507,Experiment!$A$2:$U$90,MATCH(Results!R$1,Experiment!$A$1:$U$1,0),FALSE)</f>
        <v>0.5</v>
      </c>
      <c r="S507" s="2">
        <f>VLOOKUP($F507,Experiment!$A$2:$U$90,MATCH(Results!S$1,Experiment!$A$1:$U$1,0),FALSE)</f>
        <v>5</v>
      </c>
      <c r="T507" s="2">
        <f>VLOOKUP($F507,Experiment!$A$2:$U$90,MATCH(Results!T$1,Experiment!$A$1:$U$1,0),FALSE)</f>
        <v>3025</v>
      </c>
      <c r="U507" s="2">
        <f>VLOOKUP($F507,Experiment!$A$2:$U$90,MATCH(Results!U$1,Experiment!$A$1:$U$1,0),FALSE)</f>
        <v>55</v>
      </c>
      <c r="V507" s="2">
        <f>VLOOKUP($F507,Experiment!$A$2:$U$90,MATCH(Results!V$1,Experiment!$A$1:$U$1,0),FALSE)</f>
        <v>4</v>
      </c>
      <c r="W507" s="3">
        <f>VLOOKUP($F507,Experiment!$A$2:$U$90,MATCH(Results!W$1,Experiment!$A$1:$U$1,0),FALSE)</f>
        <v>0.25</v>
      </c>
      <c r="X507" s="3">
        <f>VLOOKUP($F507,Experiment!$A$2:$U$90,MATCH(Results!X$1,Experiment!$A$1:$U$1,0),FALSE)</f>
        <v>0.75</v>
      </c>
      <c r="Y507" s="2">
        <f>VLOOKUP($F507,Experiment!$A$2:$U$90,MATCH(Results!Y$1,Experiment!$A$1:$U$1,0),FALSE)</f>
        <v>2</v>
      </c>
      <c r="Z507" s="3">
        <f>VLOOKUP($F507,Experiment!$A$2:$U$90,MATCH(Results!Z$1,Experiment!$A$1:$U$1,0),FALSE)</f>
        <v>0.5</v>
      </c>
      <c r="AA507" s="3">
        <f>VLOOKUP($F507,Experiment!$A$2:$U$90,MATCH(Results!AA$1,Experiment!$A$1:$U$1,0),FALSE)</f>
        <v>0.25</v>
      </c>
      <c r="AB507" s="3">
        <f>VLOOKUP($F507,Experiment!$A$2:$U$90,MATCH(Results!AB$1,Experiment!$A$1:$U$1,0),FALSE)</f>
        <v>0.625</v>
      </c>
      <c r="AC507" s="3">
        <f>VLOOKUP($F507,Experiment!$A$2:$U$90,MATCH(Results!AC$1,Experiment!$A$1:$U$1,0),FALSE)</f>
        <v>0.375</v>
      </c>
      <c r="AD507" s="2">
        <f>VLOOKUP($F507,Experiment!$A$2:$U$90,MATCH(Results!AD$1,Experiment!$A$1:$U$1,0),FALSE)</f>
        <v>-8.75</v>
      </c>
      <c r="AE507" s="2">
        <f>VLOOKUP($F507,Experiment!$A$2:$U$90,MATCH(Results!AE$1,Experiment!$A$1:$U$1,0),FALSE)</f>
        <v>2835.9375</v>
      </c>
      <c r="AF507" s="2">
        <f>VLOOKUP($F507,Experiment!$A$2:$U$90,MATCH(Results!AF$1,Experiment!$A$1:$U$1,0),FALSE)</f>
        <v>53.253521010351982</v>
      </c>
      <c r="AG507" s="3">
        <f>VLOOKUP($F507,Experiment!$A$2:$W$90,MATCH(Results!AG$1,Experiment!$A$1:$W$1,0),FALSE)</f>
        <v>0.82730419370997643</v>
      </c>
      <c r="AH507" s="3">
        <f>VLOOKUP($F507,Experiment!$A$2:$W$90,MATCH(Results!AH$1,Experiment!$A$1:$W$1,0),FALSE)</f>
        <v>0.38648875795104182</v>
      </c>
      <c r="AI507" s="3">
        <f>VLOOKUP($F507,Experiment!$A$2:$X$90,MATCH(Results!AI$1,Experiment!$A$1:$X$1,0),FALSE)</f>
        <v>0.61351124204895813</v>
      </c>
      <c r="AJ507" s="2">
        <f>Table1[[#This Row],[Gain]]^Table1[[#This Row],[θ]]</f>
        <v>133.87694139177151</v>
      </c>
      <c r="AK507" s="2">
        <f>-Table1[[#This Row],[λ]]*-Table1[[#This Row],[Loss]]^Table1[[#This Row],[θ]]</f>
        <v>215.2947128015152</v>
      </c>
      <c r="AL507" s="2">
        <f>Table1[[#This Row],[v_n_w_g]]-Table1[[#This Row],[v_n_w_l]]</f>
        <v>-81.417771409743693</v>
      </c>
      <c r="AM507" s="2">
        <f>IF(Table1[[#This Row],[diff_v]]&gt;=1,1,0)</f>
        <v>0</v>
      </c>
    </row>
    <row r="508" spans="1:39" hidden="1" x14ac:dyDescent="0.3">
      <c r="A508">
        <v>11</v>
      </c>
      <c r="B508" t="s">
        <v>45</v>
      </c>
      <c r="C508" s="22">
        <f>VLOOKUP(Table1[[#This Row],[Subject]],'Subject Profile'!$A$2:$E$8,4,FALSE)</f>
        <v>1.1960207441678836</v>
      </c>
      <c r="D508" s="22">
        <f>VLOOKUP(Table1[[#This Row],[Subject]],'Subject Profile'!$A$2:$E$8,5,FALSE)</f>
        <v>-2</v>
      </c>
      <c r="E508" t="s">
        <v>111</v>
      </c>
      <c r="F508" t="s">
        <v>86</v>
      </c>
      <c r="G508" t="s">
        <v>7</v>
      </c>
      <c r="H508">
        <f>IF(Table1[[#This Row],[decision]]="accept",1,0)</f>
        <v>1</v>
      </c>
      <c r="I508">
        <v>-50</v>
      </c>
      <c r="J508" t="s">
        <v>107</v>
      </c>
      <c r="K508">
        <v>1664426550</v>
      </c>
      <c r="L508">
        <v>16</v>
      </c>
      <c r="M508" t="str">
        <f>VLOOKUP($F508,Experiment!$A$2:$U$90,MATCH(Results!M$1,Experiment!$A$1:$U$1,0)+1,FALSE)</f>
        <v>I</v>
      </c>
      <c r="N508">
        <f>IF(Table1[[#This Row],[Impact]]="I",0,1)</f>
        <v>0</v>
      </c>
      <c r="O508" s="2">
        <f>VLOOKUP($F508,Experiment!$A$2:$U$90,MATCH(Results!O$1,Experiment!$A$1:$U$1,0),FALSE)</f>
        <v>-50</v>
      </c>
      <c r="P508" s="3">
        <f>VLOOKUP($F508,Experiment!$A$2:$U$90,MATCH(Results!P$1,Experiment!$A$1:$U$1,0),FALSE)</f>
        <v>0.5</v>
      </c>
      <c r="Q508" s="2">
        <f>VLOOKUP($F508,Experiment!$A$2:$U$90,MATCH(Results!Q$1,Experiment!$A$1:$U$1,0),FALSE)</f>
        <v>70</v>
      </c>
      <c r="R508" s="3">
        <f>VLOOKUP($F508,Experiment!$A$2:$U$90,MATCH(Results!R$1,Experiment!$A$1:$U$1,0),FALSE)</f>
        <v>0.5</v>
      </c>
      <c r="S508" s="2">
        <f>VLOOKUP($F508,Experiment!$A$2:$U$90,MATCH(Results!S$1,Experiment!$A$1:$U$1,0),FALSE)</f>
        <v>10</v>
      </c>
      <c r="T508" s="2">
        <f>VLOOKUP($F508,Experiment!$A$2:$U$90,MATCH(Results!T$1,Experiment!$A$1:$U$1,0),FALSE)</f>
        <v>3600</v>
      </c>
      <c r="U508" s="2">
        <f>VLOOKUP($F508,Experiment!$A$2:$U$90,MATCH(Results!U$1,Experiment!$A$1:$U$1,0),FALSE)</f>
        <v>60</v>
      </c>
      <c r="V508" s="2">
        <f>VLOOKUP($F508,Experiment!$A$2:$U$90,MATCH(Results!V$1,Experiment!$A$1:$U$1,0),FALSE)</f>
        <v>4</v>
      </c>
      <c r="W508" s="3">
        <f>VLOOKUP($F508,Experiment!$A$2:$U$90,MATCH(Results!W$1,Experiment!$A$1:$U$1,0),FALSE)</f>
        <v>0.25</v>
      </c>
      <c r="X508" s="3">
        <f>VLOOKUP($F508,Experiment!$A$2:$U$90,MATCH(Results!X$1,Experiment!$A$1:$U$1,0),FALSE)</f>
        <v>0.75</v>
      </c>
      <c r="Y508" s="2">
        <f>VLOOKUP($F508,Experiment!$A$2:$U$90,MATCH(Results!Y$1,Experiment!$A$1:$U$1,0),FALSE)</f>
        <v>2</v>
      </c>
      <c r="Z508" s="3">
        <f>VLOOKUP($F508,Experiment!$A$2:$U$90,MATCH(Results!Z$1,Experiment!$A$1:$U$1,0),FALSE)</f>
        <v>0.5</v>
      </c>
      <c r="AA508" s="3">
        <f>VLOOKUP($F508,Experiment!$A$2:$U$90,MATCH(Results!AA$1,Experiment!$A$1:$U$1,0),FALSE)</f>
        <v>0.25</v>
      </c>
      <c r="AB508" s="3">
        <f>VLOOKUP($F508,Experiment!$A$2:$U$90,MATCH(Results!AB$1,Experiment!$A$1:$U$1,0),FALSE)</f>
        <v>0.625</v>
      </c>
      <c r="AC508" s="3">
        <f>VLOOKUP($F508,Experiment!$A$2:$U$90,MATCH(Results!AC$1,Experiment!$A$1:$U$1,0),FALSE)</f>
        <v>0.375</v>
      </c>
      <c r="AD508" s="2">
        <f>VLOOKUP($F508,Experiment!$A$2:$U$90,MATCH(Results!AD$1,Experiment!$A$1:$U$1,0),FALSE)</f>
        <v>-5</v>
      </c>
      <c r="AE508" s="2">
        <f>VLOOKUP($F508,Experiment!$A$2:$U$90,MATCH(Results!AE$1,Experiment!$A$1:$U$1,0),FALSE)</f>
        <v>3375</v>
      </c>
      <c r="AF508" s="2">
        <f>VLOOKUP($F508,Experiment!$A$2:$U$90,MATCH(Results!AF$1,Experiment!$A$1:$U$1,0),FALSE)</f>
        <v>58.094750193111253</v>
      </c>
      <c r="AG508" s="3">
        <f>VLOOKUP($F508,Experiment!$A$2:$W$90,MATCH(Results!AG$1,Experiment!$A$1:$W$1,0),FALSE)</f>
        <v>0.82730419370997643</v>
      </c>
      <c r="AH508" s="3">
        <f>VLOOKUP($F508,Experiment!$A$2:$W$90,MATCH(Results!AH$1,Experiment!$A$1:$W$1,0),FALSE)</f>
        <v>0.38648875795104182</v>
      </c>
      <c r="AI508" s="3">
        <f>VLOOKUP($F508,Experiment!$A$2:$X$90,MATCH(Results!AI$1,Experiment!$A$1:$X$1,0),FALSE)</f>
        <v>0.61351124204895813</v>
      </c>
      <c r="AJ508" s="2">
        <f>Table1[[#This Row],[Gain]]^Table1[[#This Row],[θ]]</f>
        <v>160.98133731857229</v>
      </c>
      <c r="AK508" s="2">
        <f>-Table1[[#This Row],[λ]]*-Table1[[#This Row],[Loss]]^Table1[[#This Row],[θ]]</f>
        <v>215.2947128015152</v>
      </c>
      <c r="AL508" s="2">
        <f>Table1[[#This Row],[v_n_w_g]]-Table1[[#This Row],[v_n_w_l]]</f>
        <v>-54.313375482942917</v>
      </c>
      <c r="AM508" s="2">
        <f>IF(Table1[[#This Row],[diff_v]]&gt;=1,1,0)</f>
        <v>0</v>
      </c>
    </row>
    <row r="509" spans="1:39" hidden="1" x14ac:dyDescent="0.3">
      <c r="A509">
        <v>12</v>
      </c>
      <c r="B509" t="s">
        <v>45</v>
      </c>
      <c r="C509" s="22">
        <f>VLOOKUP(Table1[[#This Row],[Subject]],'Subject Profile'!$A$2:$E$8,4,FALSE)</f>
        <v>1.1960207441678836</v>
      </c>
      <c r="D509" s="22">
        <f>VLOOKUP(Table1[[#This Row],[Subject]],'Subject Profile'!$A$2:$E$8,5,FALSE)</f>
        <v>-2</v>
      </c>
      <c r="E509" t="s">
        <v>111</v>
      </c>
      <c r="F509" t="s">
        <v>54</v>
      </c>
      <c r="G509" t="s">
        <v>5</v>
      </c>
      <c r="H509">
        <f>IF(Table1[[#This Row],[decision]]="accept",1,0)</f>
        <v>0</v>
      </c>
      <c r="I509">
        <v>0</v>
      </c>
      <c r="J509" t="s">
        <v>107</v>
      </c>
      <c r="K509">
        <v>1664426571</v>
      </c>
      <c r="L509">
        <v>21</v>
      </c>
      <c r="M509" t="str">
        <f>VLOOKUP($F509,Experiment!$A$2:$U$90,MATCH(Results!M$1,Experiment!$A$1:$U$1,0)+1,FALSE)</f>
        <v>I</v>
      </c>
      <c r="N509">
        <f>IF(Table1[[#This Row],[Impact]]="I",0,1)</f>
        <v>0</v>
      </c>
      <c r="O509" s="2">
        <f>VLOOKUP($F509,Experiment!$A$2:$U$90,MATCH(Results!O$1,Experiment!$A$1:$U$1,0),FALSE)</f>
        <v>-50</v>
      </c>
      <c r="P509" s="3">
        <f>VLOOKUP($F509,Experiment!$A$2:$U$90,MATCH(Results!P$1,Experiment!$A$1:$U$1,0),FALSE)</f>
        <v>0.5</v>
      </c>
      <c r="Q509" s="2">
        <f>VLOOKUP($F509,Experiment!$A$2:$U$90,MATCH(Results!Q$1,Experiment!$A$1:$U$1,0),FALSE)</f>
        <v>40</v>
      </c>
      <c r="R509" s="3">
        <f>VLOOKUP($F509,Experiment!$A$2:$U$90,MATCH(Results!R$1,Experiment!$A$1:$U$1,0),FALSE)</f>
        <v>0.5</v>
      </c>
      <c r="S509" s="2">
        <f>VLOOKUP($F509,Experiment!$A$2:$U$90,MATCH(Results!S$1,Experiment!$A$1:$U$1,0),FALSE)</f>
        <v>-5</v>
      </c>
      <c r="T509" s="2">
        <f>VLOOKUP($F509,Experiment!$A$2:$U$90,MATCH(Results!T$1,Experiment!$A$1:$U$1,0),FALSE)</f>
        <v>2025</v>
      </c>
      <c r="U509" s="2">
        <f>VLOOKUP($F509,Experiment!$A$2:$U$90,MATCH(Results!U$1,Experiment!$A$1:$U$1,0),FALSE)</f>
        <v>45</v>
      </c>
      <c r="V509" s="2">
        <f>VLOOKUP($F509,Experiment!$A$2:$U$90,MATCH(Results!V$1,Experiment!$A$1:$U$1,0),FALSE)</f>
        <v>4</v>
      </c>
      <c r="W509" s="3">
        <f>VLOOKUP($F509,Experiment!$A$2:$U$90,MATCH(Results!W$1,Experiment!$A$1:$U$1,0),FALSE)</f>
        <v>0.25</v>
      </c>
      <c r="X509" s="3">
        <f>VLOOKUP($F509,Experiment!$A$2:$U$90,MATCH(Results!X$1,Experiment!$A$1:$U$1,0),FALSE)</f>
        <v>0.75</v>
      </c>
      <c r="Y509" s="2">
        <f>VLOOKUP($F509,Experiment!$A$2:$U$90,MATCH(Results!Y$1,Experiment!$A$1:$U$1,0),FALSE)</f>
        <v>1</v>
      </c>
      <c r="Z509" s="3">
        <f>VLOOKUP($F509,Experiment!$A$2:$U$90,MATCH(Results!Z$1,Experiment!$A$1:$U$1,0),FALSE)</f>
        <v>0.25</v>
      </c>
      <c r="AA509" s="3">
        <f>VLOOKUP($F509,Experiment!$A$2:$U$90,MATCH(Results!AA$1,Experiment!$A$1:$U$1,0),FALSE)</f>
        <v>0.5</v>
      </c>
      <c r="AB509" s="3">
        <f>VLOOKUP($F509,Experiment!$A$2:$U$90,MATCH(Results!AB$1,Experiment!$A$1:$U$1,0),FALSE)</f>
        <v>0.375</v>
      </c>
      <c r="AC509" s="3">
        <f>VLOOKUP($F509,Experiment!$A$2:$U$90,MATCH(Results!AC$1,Experiment!$A$1:$U$1,0),FALSE)</f>
        <v>0.625</v>
      </c>
      <c r="AD509" s="2">
        <f>VLOOKUP($F509,Experiment!$A$2:$U$90,MATCH(Results!AD$1,Experiment!$A$1:$U$1,0),FALSE)</f>
        <v>6.25</v>
      </c>
      <c r="AE509" s="2">
        <f>VLOOKUP($F509,Experiment!$A$2:$U$90,MATCH(Results!AE$1,Experiment!$A$1:$U$1,0),FALSE)</f>
        <v>1898.4375</v>
      </c>
      <c r="AF509" s="2">
        <f>VLOOKUP($F509,Experiment!$A$2:$U$90,MATCH(Results!AF$1,Experiment!$A$1:$U$1,0),FALSE)</f>
        <v>43.571062644833439</v>
      </c>
      <c r="AG509" s="3">
        <f>VLOOKUP($F509,Experiment!$A$2:$W$90,MATCH(Results!AG$1,Experiment!$A$1:$W$1,0),FALSE)</f>
        <v>1</v>
      </c>
      <c r="AH509" s="3">
        <f>VLOOKUP($F509,Experiment!$A$2:$W$90,MATCH(Results!AH$1,Experiment!$A$1:$W$1,0),FALSE)</f>
        <v>0.625</v>
      </c>
      <c r="AI509" s="3">
        <f>VLOOKUP($F509,Experiment!$A$2:$X$90,MATCH(Results!AI$1,Experiment!$A$1:$X$1,0),FALSE)</f>
        <v>0.375</v>
      </c>
      <c r="AJ509" s="2">
        <f>Table1[[#This Row],[Gain]]^Table1[[#This Row],[θ]]</f>
        <v>82.432217522931154</v>
      </c>
      <c r="AK509" s="2">
        <f>-Table1[[#This Row],[λ]]*-Table1[[#This Row],[Loss]]^Table1[[#This Row],[θ]]</f>
        <v>215.2947128015152</v>
      </c>
      <c r="AL509" s="2">
        <f>Table1[[#This Row],[v_n_w_g]]-Table1[[#This Row],[v_n_w_l]]</f>
        <v>-132.86249527858405</v>
      </c>
      <c r="AM509" s="2">
        <f>IF(Table1[[#This Row],[diff_v]]&gt;=1,1,0)</f>
        <v>0</v>
      </c>
    </row>
    <row r="510" spans="1:39" hidden="1" x14ac:dyDescent="0.3">
      <c r="A510">
        <v>13</v>
      </c>
      <c r="B510" t="s">
        <v>45</v>
      </c>
      <c r="C510" s="22">
        <f>VLOOKUP(Table1[[#This Row],[Subject]],'Subject Profile'!$A$2:$E$8,4,FALSE)</f>
        <v>1.1960207441678836</v>
      </c>
      <c r="D510" s="22">
        <f>VLOOKUP(Table1[[#This Row],[Subject]],'Subject Profile'!$A$2:$E$8,5,FALSE)</f>
        <v>-2</v>
      </c>
      <c r="E510" t="s">
        <v>111</v>
      </c>
      <c r="F510" t="s">
        <v>79</v>
      </c>
      <c r="G510" t="s">
        <v>5</v>
      </c>
      <c r="H510">
        <f>IF(Table1[[#This Row],[decision]]="accept",1,0)</f>
        <v>0</v>
      </c>
      <c r="I510">
        <v>0</v>
      </c>
      <c r="J510" t="s">
        <v>107</v>
      </c>
      <c r="K510">
        <v>1664426586</v>
      </c>
      <c r="L510">
        <v>15</v>
      </c>
      <c r="M510" t="str">
        <f>VLOOKUP($F510,Experiment!$A$2:$U$90,MATCH(Results!M$1,Experiment!$A$1:$U$1,0)+1,FALSE)</f>
        <v>I</v>
      </c>
      <c r="N510">
        <f>IF(Table1[[#This Row],[Impact]]="I",0,1)</f>
        <v>0</v>
      </c>
      <c r="O510" s="2">
        <f>VLOOKUP($F510,Experiment!$A$2:$U$90,MATCH(Results!O$1,Experiment!$A$1:$U$1,0),FALSE)</f>
        <v>-10</v>
      </c>
      <c r="P510" s="3">
        <f>VLOOKUP($F510,Experiment!$A$2:$U$90,MATCH(Results!P$1,Experiment!$A$1:$U$1,0),FALSE)</f>
        <v>0.5</v>
      </c>
      <c r="Q510" s="2">
        <f>VLOOKUP($F510,Experiment!$A$2:$U$90,MATCH(Results!Q$1,Experiment!$A$1:$U$1,0),FALSE)</f>
        <v>0</v>
      </c>
      <c r="R510" s="3">
        <f>VLOOKUP($F510,Experiment!$A$2:$U$90,MATCH(Results!R$1,Experiment!$A$1:$U$1,0),FALSE)</f>
        <v>0.5</v>
      </c>
      <c r="S510" s="2">
        <f>VLOOKUP($F510,Experiment!$A$2:$U$90,MATCH(Results!S$1,Experiment!$A$1:$U$1,0),FALSE)</f>
        <v>-5</v>
      </c>
      <c r="T510" s="2">
        <f>VLOOKUP($F510,Experiment!$A$2:$U$90,MATCH(Results!T$1,Experiment!$A$1:$U$1,0),FALSE)</f>
        <v>25</v>
      </c>
      <c r="U510" s="2">
        <f>VLOOKUP($F510,Experiment!$A$2:$U$90,MATCH(Results!U$1,Experiment!$A$1:$U$1,0),FALSE)</f>
        <v>5</v>
      </c>
      <c r="V510" s="2">
        <f>VLOOKUP($F510,Experiment!$A$2:$U$90,MATCH(Results!V$1,Experiment!$A$1:$U$1,0),FALSE)</f>
        <v>4</v>
      </c>
      <c r="W510" s="3">
        <f>VLOOKUP($F510,Experiment!$A$2:$U$90,MATCH(Results!W$1,Experiment!$A$1:$U$1,0),FALSE)</f>
        <v>0.25</v>
      </c>
      <c r="X510" s="3">
        <f>VLOOKUP($F510,Experiment!$A$2:$U$90,MATCH(Results!X$1,Experiment!$A$1:$U$1,0),FALSE)</f>
        <v>0.75</v>
      </c>
      <c r="Y510" s="2">
        <f>VLOOKUP($F510,Experiment!$A$2:$U$90,MATCH(Results!Y$1,Experiment!$A$1:$U$1,0),FALSE)</f>
        <v>2</v>
      </c>
      <c r="Z510" s="3">
        <f>VLOOKUP($F510,Experiment!$A$2:$U$90,MATCH(Results!Z$1,Experiment!$A$1:$U$1,0),FALSE)</f>
        <v>0.5</v>
      </c>
      <c r="AA510" s="3">
        <f>VLOOKUP($F510,Experiment!$A$2:$U$90,MATCH(Results!AA$1,Experiment!$A$1:$U$1,0),FALSE)</f>
        <v>0.25</v>
      </c>
      <c r="AB510" s="3">
        <f>VLOOKUP($F510,Experiment!$A$2:$U$90,MATCH(Results!AB$1,Experiment!$A$1:$U$1,0),FALSE)</f>
        <v>0.625</v>
      </c>
      <c r="AC510" s="3">
        <f>VLOOKUP($F510,Experiment!$A$2:$U$90,MATCH(Results!AC$1,Experiment!$A$1:$U$1,0),FALSE)</f>
        <v>0.375</v>
      </c>
      <c r="AD510" s="2">
        <f>VLOOKUP($F510,Experiment!$A$2:$U$90,MATCH(Results!AD$1,Experiment!$A$1:$U$1,0),FALSE)</f>
        <v>-6.25</v>
      </c>
      <c r="AE510" s="2">
        <f>VLOOKUP($F510,Experiment!$A$2:$U$90,MATCH(Results!AE$1,Experiment!$A$1:$U$1,0),FALSE)</f>
        <v>23.4375</v>
      </c>
      <c r="AF510" s="2">
        <f>VLOOKUP($F510,Experiment!$A$2:$U$90,MATCH(Results!AF$1,Experiment!$A$1:$U$1,0),FALSE)</f>
        <v>4.8412291827592711</v>
      </c>
      <c r="AG510" s="3">
        <f>VLOOKUP($F510,Experiment!$A$2:$W$90,MATCH(Results!AG$1,Experiment!$A$1:$W$1,0),FALSE)</f>
        <v>0.82730419370997643</v>
      </c>
      <c r="AH510" s="3">
        <f>VLOOKUP($F510,Experiment!$A$2:$W$90,MATCH(Results!AH$1,Experiment!$A$1:$W$1,0),FALSE)</f>
        <v>0.38648875795104182</v>
      </c>
      <c r="AI510" s="3">
        <f>VLOOKUP($F510,Experiment!$A$2:$X$90,MATCH(Results!AI$1,Experiment!$A$1:$X$1,0),FALSE)</f>
        <v>0.61351124204895813</v>
      </c>
      <c r="AJ510" s="2">
        <f>Table1[[#This Row],[Gain]]^Table1[[#This Row],[θ]]</f>
        <v>0</v>
      </c>
      <c r="AK510" s="2">
        <f>-Table1[[#This Row],[λ]]*-Table1[[#This Row],[Loss]]^Table1[[#This Row],[θ]]</f>
        <v>31.408756296736705</v>
      </c>
      <c r="AL510" s="2">
        <f>Table1[[#This Row],[v_n_w_g]]-Table1[[#This Row],[v_n_w_l]]</f>
        <v>-31.408756296736705</v>
      </c>
      <c r="AM510" s="2">
        <f>IF(Table1[[#This Row],[diff_v]]&gt;=1,1,0)</f>
        <v>0</v>
      </c>
    </row>
    <row r="511" spans="1:39" hidden="1" x14ac:dyDescent="0.3">
      <c r="A511">
        <v>14</v>
      </c>
      <c r="B511" t="s">
        <v>45</v>
      </c>
      <c r="C511" s="22">
        <f>VLOOKUP(Table1[[#This Row],[Subject]],'Subject Profile'!$A$2:$E$8,4,FALSE)</f>
        <v>1.1960207441678836</v>
      </c>
      <c r="D511" s="22">
        <f>VLOOKUP(Table1[[#This Row],[Subject]],'Subject Profile'!$A$2:$E$8,5,FALSE)</f>
        <v>-2</v>
      </c>
      <c r="E511" t="s">
        <v>111</v>
      </c>
      <c r="F511" t="s">
        <v>52</v>
      </c>
      <c r="G511" t="s">
        <v>5</v>
      </c>
      <c r="H511">
        <f>IF(Table1[[#This Row],[decision]]="accept",1,0)</f>
        <v>0</v>
      </c>
      <c r="I511">
        <v>0</v>
      </c>
      <c r="J511" t="s">
        <v>107</v>
      </c>
      <c r="K511">
        <v>1664426595</v>
      </c>
      <c r="L511">
        <v>9</v>
      </c>
      <c r="M511" t="str">
        <f>VLOOKUP($F511,Experiment!$A$2:$U$90,MATCH(Results!M$1,Experiment!$A$1:$U$1,0)+1,FALSE)</f>
        <v>I</v>
      </c>
      <c r="N511">
        <f>IF(Table1[[#This Row],[Impact]]="I",0,1)</f>
        <v>0</v>
      </c>
      <c r="O511" s="2">
        <f>VLOOKUP($F511,Experiment!$A$2:$U$90,MATCH(Results!O$1,Experiment!$A$1:$U$1,0),FALSE)</f>
        <v>-10</v>
      </c>
      <c r="P511" s="3">
        <f>VLOOKUP($F511,Experiment!$A$2:$U$90,MATCH(Results!P$1,Experiment!$A$1:$U$1,0),FALSE)</f>
        <v>0.5</v>
      </c>
      <c r="Q511" s="2">
        <f>VLOOKUP($F511,Experiment!$A$2:$U$90,MATCH(Results!Q$1,Experiment!$A$1:$U$1,0),FALSE)</f>
        <v>10</v>
      </c>
      <c r="R511" s="3">
        <f>VLOOKUP($F511,Experiment!$A$2:$U$90,MATCH(Results!R$1,Experiment!$A$1:$U$1,0),FALSE)</f>
        <v>0.5</v>
      </c>
      <c r="S511" s="2">
        <f>VLOOKUP($F511,Experiment!$A$2:$U$90,MATCH(Results!S$1,Experiment!$A$1:$U$1,0),FALSE)</f>
        <v>0</v>
      </c>
      <c r="T511" s="2">
        <f>VLOOKUP($F511,Experiment!$A$2:$U$90,MATCH(Results!T$1,Experiment!$A$1:$U$1,0),FALSE)</f>
        <v>100</v>
      </c>
      <c r="U511" s="2">
        <f>VLOOKUP($F511,Experiment!$A$2:$U$90,MATCH(Results!U$1,Experiment!$A$1:$U$1,0),FALSE)</f>
        <v>10</v>
      </c>
      <c r="V511" s="2">
        <f>VLOOKUP($F511,Experiment!$A$2:$U$90,MATCH(Results!V$1,Experiment!$A$1:$U$1,0),FALSE)</f>
        <v>4</v>
      </c>
      <c r="W511" s="3">
        <f>VLOOKUP($F511,Experiment!$A$2:$U$90,MATCH(Results!W$1,Experiment!$A$1:$U$1,0),FALSE)</f>
        <v>0.25</v>
      </c>
      <c r="X511" s="3">
        <f>VLOOKUP($F511,Experiment!$A$2:$U$90,MATCH(Results!X$1,Experiment!$A$1:$U$1,0),FALSE)</f>
        <v>0.75</v>
      </c>
      <c r="Y511" s="2">
        <f>VLOOKUP($F511,Experiment!$A$2:$U$90,MATCH(Results!Y$1,Experiment!$A$1:$U$1,0),FALSE)</f>
        <v>1</v>
      </c>
      <c r="Z511" s="3">
        <f>VLOOKUP($F511,Experiment!$A$2:$U$90,MATCH(Results!Z$1,Experiment!$A$1:$U$1,0),FALSE)</f>
        <v>0.25</v>
      </c>
      <c r="AA511" s="3">
        <f>VLOOKUP($F511,Experiment!$A$2:$U$90,MATCH(Results!AA$1,Experiment!$A$1:$U$1,0),FALSE)</f>
        <v>0.5</v>
      </c>
      <c r="AB511" s="3">
        <f>VLOOKUP($F511,Experiment!$A$2:$U$90,MATCH(Results!AB$1,Experiment!$A$1:$U$1,0),FALSE)</f>
        <v>0.375</v>
      </c>
      <c r="AC511" s="3">
        <f>VLOOKUP($F511,Experiment!$A$2:$U$90,MATCH(Results!AC$1,Experiment!$A$1:$U$1,0),FALSE)</f>
        <v>0.625</v>
      </c>
      <c r="AD511" s="2">
        <f>VLOOKUP($F511,Experiment!$A$2:$U$90,MATCH(Results!AD$1,Experiment!$A$1:$U$1,0),FALSE)</f>
        <v>2.5</v>
      </c>
      <c r="AE511" s="2">
        <f>VLOOKUP($F511,Experiment!$A$2:$U$90,MATCH(Results!AE$1,Experiment!$A$1:$U$1,0),FALSE)</f>
        <v>93.75</v>
      </c>
      <c r="AF511" s="2">
        <f>VLOOKUP($F511,Experiment!$A$2:$U$90,MATCH(Results!AF$1,Experiment!$A$1:$U$1,0),FALSE)</f>
        <v>9.6824583655185421</v>
      </c>
      <c r="AG511" s="3">
        <f>VLOOKUP($F511,Experiment!$A$2:$W$90,MATCH(Results!AG$1,Experiment!$A$1:$W$1,0),FALSE)</f>
        <v>1</v>
      </c>
      <c r="AH511" s="3">
        <f>VLOOKUP($F511,Experiment!$A$2:$W$90,MATCH(Results!AH$1,Experiment!$A$1:$W$1,0),FALSE)</f>
        <v>0.625</v>
      </c>
      <c r="AI511" s="3">
        <f>VLOOKUP($F511,Experiment!$A$2:$X$90,MATCH(Results!AI$1,Experiment!$A$1:$X$1,0),FALSE)</f>
        <v>0.375</v>
      </c>
      <c r="AJ511" s="2">
        <f>Table1[[#This Row],[Gain]]^Table1[[#This Row],[θ]]</f>
        <v>15.704378148368352</v>
      </c>
      <c r="AK511" s="2">
        <f>-Table1[[#This Row],[λ]]*-Table1[[#This Row],[Loss]]^Table1[[#This Row],[θ]]</f>
        <v>31.408756296736705</v>
      </c>
      <c r="AL511" s="2">
        <f>Table1[[#This Row],[v_n_w_g]]-Table1[[#This Row],[v_n_w_l]]</f>
        <v>-15.704378148368352</v>
      </c>
      <c r="AM511" s="2">
        <f>IF(Table1[[#This Row],[diff_v]]&gt;=1,1,0)</f>
        <v>0</v>
      </c>
    </row>
    <row r="512" spans="1:39" hidden="1" x14ac:dyDescent="0.3">
      <c r="A512">
        <v>15</v>
      </c>
      <c r="B512" t="s">
        <v>45</v>
      </c>
      <c r="C512" s="22">
        <f>VLOOKUP(Table1[[#This Row],[Subject]],'Subject Profile'!$A$2:$E$8,4,FALSE)</f>
        <v>1.1960207441678836</v>
      </c>
      <c r="D512" s="22">
        <f>VLOOKUP(Table1[[#This Row],[Subject]],'Subject Profile'!$A$2:$E$8,5,FALSE)</f>
        <v>-2</v>
      </c>
      <c r="E512" t="s">
        <v>111</v>
      </c>
      <c r="F512" t="s">
        <v>73</v>
      </c>
      <c r="G512" t="s">
        <v>5</v>
      </c>
      <c r="H512">
        <f>IF(Table1[[#This Row],[decision]]="accept",1,0)</f>
        <v>0</v>
      </c>
      <c r="I512">
        <v>0</v>
      </c>
      <c r="J512" t="s">
        <v>107</v>
      </c>
      <c r="K512">
        <v>1664426605</v>
      </c>
      <c r="L512">
        <v>10</v>
      </c>
      <c r="M512" t="str">
        <f>VLOOKUP($F512,Experiment!$A$2:$U$90,MATCH(Results!M$1,Experiment!$A$1:$U$1,0)+1,FALSE)</f>
        <v>G</v>
      </c>
      <c r="N512">
        <f>IF(Table1[[#This Row],[Impact]]="I",0,1)</f>
        <v>1</v>
      </c>
      <c r="O512" s="2">
        <f>VLOOKUP($F512,Experiment!$A$2:$U$90,MATCH(Results!O$1,Experiment!$A$1:$U$1,0),FALSE)</f>
        <v>-50</v>
      </c>
      <c r="P512" s="3">
        <f>VLOOKUP($F512,Experiment!$A$2:$U$90,MATCH(Results!P$1,Experiment!$A$1:$U$1,0),FALSE)</f>
        <v>0.5</v>
      </c>
      <c r="Q512" s="2">
        <f>VLOOKUP($F512,Experiment!$A$2:$U$90,MATCH(Results!Q$1,Experiment!$A$1:$U$1,0),FALSE)</f>
        <v>50</v>
      </c>
      <c r="R512" s="3">
        <f>VLOOKUP($F512,Experiment!$A$2:$U$90,MATCH(Results!R$1,Experiment!$A$1:$U$1,0),FALSE)</f>
        <v>0.5</v>
      </c>
      <c r="S512" s="2">
        <f>VLOOKUP($F512,Experiment!$A$2:$U$90,MATCH(Results!S$1,Experiment!$A$1:$U$1,0),FALSE)</f>
        <v>0</v>
      </c>
      <c r="T512" s="2">
        <f>VLOOKUP($F512,Experiment!$A$2:$U$90,MATCH(Results!T$1,Experiment!$A$1:$U$1,0),FALSE)</f>
        <v>2500</v>
      </c>
      <c r="U512" s="2">
        <f>VLOOKUP($F512,Experiment!$A$2:$U$90,MATCH(Results!U$1,Experiment!$A$1:$U$1,0),FALSE)</f>
        <v>50</v>
      </c>
      <c r="V512" s="2">
        <f>VLOOKUP($F512,Experiment!$A$2:$U$90,MATCH(Results!V$1,Experiment!$A$1:$U$1,0),FALSE)</f>
        <v>4</v>
      </c>
      <c r="W512" s="3">
        <f>VLOOKUP($F512,Experiment!$A$2:$U$90,MATCH(Results!W$1,Experiment!$A$1:$U$1,0),FALSE)</f>
        <v>0.25</v>
      </c>
      <c r="X512" s="3">
        <f>VLOOKUP($F512,Experiment!$A$2:$U$90,MATCH(Results!X$1,Experiment!$A$1:$U$1,0),FALSE)</f>
        <v>0.75</v>
      </c>
      <c r="Y512" s="2">
        <f>VLOOKUP($F512,Experiment!$A$2:$U$90,MATCH(Results!Y$1,Experiment!$A$1:$U$1,0),FALSE)</f>
        <v>1</v>
      </c>
      <c r="Z512" s="3">
        <f>VLOOKUP($F512,Experiment!$A$2:$U$90,MATCH(Results!Z$1,Experiment!$A$1:$U$1,0),FALSE)</f>
        <v>0.25</v>
      </c>
      <c r="AA512" s="3">
        <f>VLOOKUP($F512,Experiment!$A$2:$U$90,MATCH(Results!AA$1,Experiment!$A$1:$U$1,0),FALSE)</f>
        <v>0.5</v>
      </c>
      <c r="AB512" s="3">
        <f>VLOOKUP($F512,Experiment!$A$2:$U$90,MATCH(Results!AB$1,Experiment!$A$1:$U$1,0),FALSE)</f>
        <v>0.375</v>
      </c>
      <c r="AC512" s="3">
        <f>VLOOKUP($F512,Experiment!$A$2:$U$90,MATCH(Results!AC$1,Experiment!$A$1:$U$1,0),FALSE)</f>
        <v>0.625</v>
      </c>
      <c r="AD512" s="2">
        <f>VLOOKUP($F512,Experiment!$A$2:$U$90,MATCH(Results!AD$1,Experiment!$A$1:$U$1,0),FALSE)</f>
        <v>12.5</v>
      </c>
      <c r="AE512" s="2">
        <f>VLOOKUP($F512,Experiment!$A$2:$U$90,MATCH(Results!AE$1,Experiment!$A$1:$U$1,0),FALSE)</f>
        <v>2343.75</v>
      </c>
      <c r="AF512" s="2">
        <f>VLOOKUP($F512,Experiment!$A$2:$U$90,MATCH(Results!AF$1,Experiment!$A$1:$U$1,0),FALSE)</f>
        <v>48.412291827592711</v>
      </c>
      <c r="AG512" s="3">
        <f>VLOOKUP($F512,Experiment!$A$2:$W$90,MATCH(Results!AG$1,Experiment!$A$1:$W$1,0),FALSE)</f>
        <v>1</v>
      </c>
      <c r="AH512" s="3">
        <f>VLOOKUP($F512,Experiment!$A$2:$W$90,MATCH(Results!AH$1,Experiment!$A$1:$W$1,0),FALSE)</f>
        <v>0.625</v>
      </c>
      <c r="AI512" s="3">
        <f>VLOOKUP($F512,Experiment!$A$2:$X$90,MATCH(Results!AI$1,Experiment!$A$1:$X$1,0),FALSE)</f>
        <v>0.375</v>
      </c>
      <c r="AJ512" s="2">
        <f>Table1[[#This Row],[Gain]]^Table1[[#This Row],[θ]]</f>
        <v>107.6473564007576</v>
      </c>
      <c r="AK512" s="2">
        <f>-Table1[[#This Row],[λ]]*-Table1[[#This Row],[Loss]]^Table1[[#This Row],[θ]]</f>
        <v>215.2947128015152</v>
      </c>
      <c r="AL512" s="2">
        <f>Table1[[#This Row],[v_n_w_g]]-Table1[[#This Row],[v_n_w_l]]</f>
        <v>-107.6473564007576</v>
      </c>
      <c r="AM512" s="2">
        <f>IF(Table1[[#This Row],[diff_v]]&gt;=1,1,0)</f>
        <v>0</v>
      </c>
    </row>
    <row r="513" spans="1:39" hidden="1" x14ac:dyDescent="0.3">
      <c r="A513">
        <v>16</v>
      </c>
      <c r="B513" t="s">
        <v>45</v>
      </c>
      <c r="C513" s="22">
        <f>VLOOKUP(Table1[[#This Row],[Subject]],'Subject Profile'!$A$2:$E$8,4,FALSE)</f>
        <v>1.1960207441678836</v>
      </c>
      <c r="D513" s="22">
        <f>VLOOKUP(Table1[[#This Row],[Subject]],'Subject Profile'!$A$2:$E$8,5,FALSE)</f>
        <v>-2</v>
      </c>
      <c r="E513" t="s">
        <v>111</v>
      </c>
      <c r="F513" t="s">
        <v>71</v>
      </c>
      <c r="G513" t="s">
        <v>5</v>
      </c>
      <c r="H513">
        <f>IF(Table1[[#This Row],[decision]]="accept",1,0)</f>
        <v>0</v>
      </c>
      <c r="I513">
        <v>0</v>
      </c>
      <c r="J513" t="s">
        <v>107</v>
      </c>
      <c r="K513">
        <v>1664426615</v>
      </c>
      <c r="L513">
        <v>10</v>
      </c>
      <c r="M513" t="str">
        <f>VLOOKUP($F513,Experiment!$A$2:$U$90,MATCH(Results!M$1,Experiment!$A$1:$U$1,0)+1,FALSE)</f>
        <v>I</v>
      </c>
      <c r="N513">
        <f>IF(Table1[[#This Row],[Impact]]="I",0,1)</f>
        <v>0</v>
      </c>
      <c r="O513" s="2">
        <f>VLOOKUP($F513,Experiment!$A$2:$U$90,MATCH(Results!O$1,Experiment!$A$1:$U$1,0),FALSE)</f>
        <v>-10</v>
      </c>
      <c r="P513" s="3">
        <f>VLOOKUP($F513,Experiment!$A$2:$U$90,MATCH(Results!P$1,Experiment!$A$1:$U$1,0),FALSE)</f>
        <v>0.5</v>
      </c>
      <c r="Q513" s="2">
        <f>VLOOKUP($F513,Experiment!$A$2:$U$90,MATCH(Results!Q$1,Experiment!$A$1:$U$1,0),FALSE)</f>
        <v>30</v>
      </c>
      <c r="R513" s="3">
        <f>VLOOKUP($F513,Experiment!$A$2:$U$90,MATCH(Results!R$1,Experiment!$A$1:$U$1,0),FALSE)</f>
        <v>0.5</v>
      </c>
      <c r="S513" s="2">
        <f>VLOOKUP($F513,Experiment!$A$2:$U$90,MATCH(Results!S$1,Experiment!$A$1:$U$1,0),FALSE)</f>
        <v>10</v>
      </c>
      <c r="T513" s="2">
        <f>VLOOKUP($F513,Experiment!$A$2:$U$90,MATCH(Results!T$1,Experiment!$A$1:$U$1,0),FALSE)</f>
        <v>400</v>
      </c>
      <c r="U513" s="2">
        <f>VLOOKUP($F513,Experiment!$A$2:$U$90,MATCH(Results!U$1,Experiment!$A$1:$U$1,0),FALSE)</f>
        <v>20</v>
      </c>
      <c r="V513" s="2">
        <f>VLOOKUP($F513,Experiment!$A$2:$U$90,MATCH(Results!V$1,Experiment!$A$1:$U$1,0),FALSE)</f>
        <v>2</v>
      </c>
      <c r="W513" s="3">
        <f>VLOOKUP($F513,Experiment!$A$2:$U$90,MATCH(Results!W$1,Experiment!$A$1:$U$1,0),FALSE)</f>
        <v>0.25</v>
      </c>
      <c r="X513" s="3">
        <f>VLOOKUP($F513,Experiment!$A$2:$U$90,MATCH(Results!X$1,Experiment!$A$1:$U$1,0),FALSE)</f>
        <v>0.75</v>
      </c>
      <c r="Y513" s="2">
        <f>VLOOKUP($F513,Experiment!$A$2:$U$90,MATCH(Results!Y$1,Experiment!$A$1:$U$1,0),FALSE)</f>
        <v>2</v>
      </c>
      <c r="Z513" s="3">
        <f>VLOOKUP($F513,Experiment!$A$2:$U$90,MATCH(Results!Z$1,Experiment!$A$1:$U$1,0),FALSE)</f>
        <v>0.5</v>
      </c>
      <c r="AA513" s="3">
        <f>VLOOKUP($F513,Experiment!$A$2:$U$90,MATCH(Results!AA$1,Experiment!$A$1:$U$1,0),FALSE)</f>
        <v>0.25</v>
      </c>
      <c r="AB513" s="3">
        <f>VLOOKUP($F513,Experiment!$A$2:$U$90,MATCH(Results!AB$1,Experiment!$A$1:$U$1,0),FALSE)</f>
        <v>0.625</v>
      </c>
      <c r="AC513" s="3">
        <f>VLOOKUP($F513,Experiment!$A$2:$U$90,MATCH(Results!AC$1,Experiment!$A$1:$U$1,0),FALSE)</f>
        <v>0.375</v>
      </c>
      <c r="AD513" s="2">
        <f>VLOOKUP($F513,Experiment!$A$2:$U$90,MATCH(Results!AD$1,Experiment!$A$1:$U$1,0),FALSE)</f>
        <v>5</v>
      </c>
      <c r="AE513" s="2">
        <f>VLOOKUP($F513,Experiment!$A$2:$U$90,MATCH(Results!AE$1,Experiment!$A$1:$U$1,0),FALSE)</f>
        <v>375</v>
      </c>
      <c r="AF513" s="2">
        <f>VLOOKUP($F513,Experiment!$A$2:$U$90,MATCH(Results!AF$1,Experiment!$A$1:$U$1,0),FALSE)</f>
        <v>19.364916731037084</v>
      </c>
      <c r="AG513" s="3">
        <f>VLOOKUP($F513,Experiment!$A$2:$W$90,MATCH(Results!AG$1,Experiment!$A$1:$W$1,0),FALSE)</f>
        <v>0.82730419370997643</v>
      </c>
      <c r="AH513" s="3">
        <f>VLOOKUP($F513,Experiment!$A$2:$W$90,MATCH(Results!AH$1,Experiment!$A$1:$W$1,0),FALSE)</f>
        <v>0.38648875795104182</v>
      </c>
      <c r="AI513" s="3">
        <f>VLOOKUP($F513,Experiment!$A$2:$X$90,MATCH(Results!AI$1,Experiment!$A$1:$X$1,0),FALSE)</f>
        <v>0.61351124204895813</v>
      </c>
      <c r="AJ513" s="2">
        <f>Table1[[#This Row],[Gain]]^Table1[[#This Row],[θ]]</f>
        <v>58.434275299017848</v>
      </c>
      <c r="AK513" s="2">
        <f>-Table1[[#This Row],[λ]]*-Table1[[#This Row],[Loss]]^Table1[[#This Row],[θ]]</f>
        <v>31.408756296736705</v>
      </c>
      <c r="AL513" s="2">
        <f>Table1[[#This Row],[v_n_w_g]]-Table1[[#This Row],[v_n_w_l]]</f>
        <v>27.025519002281143</v>
      </c>
      <c r="AM513" s="2">
        <f>IF(Table1[[#This Row],[diff_v]]&gt;=1,1,0)</f>
        <v>1</v>
      </c>
    </row>
    <row r="514" spans="1:39" hidden="1" x14ac:dyDescent="0.3">
      <c r="A514">
        <v>17</v>
      </c>
      <c r="B514" t="s">
        <v>45</v>
      </c>
      <c r="C514" s="22">
        <f>VLOOKUP(Table1[[#This Row],[Subject]],'Subject Profile'!$A$2:$E$8,4,FALSE)</f>
        <v>1.1960207441678836</v>
      </c>
      <c r="D514" s="22">
        <f>VLOOKUP(Table1[[#This Row],[Subject]],'Subject Profile'!$A$2:$E$8,5,FALSE)</f>
        <v>-2</v>
      </c>
      <c r="E514" t="s">
        <v>111</v>
      </c>
      <c r="F514" t="s">
        <v>81</v>
      </c>
      <c r="G514" t="s">
        <v>7</v>
      </c>
      <c r="H514">
        <f>IF(Table1[[#This Row],[decision]]="accept",1,0)</f>
        <v>1</v>
      </c>
      <c r="I514">
        <v>-50</v>
      </c>
      <c r="J514" t="s">
        <v>107</v>
      </c>
      <c r="K514">
        <v>1664426623</v>
      </c>
      <c r="L514">
        <v>8</v>
      </c>
      <c r="M514" t="str">
        <f>VLOOKUP($F514,Experiment!$A$2:$U$90,MATCH(Results!M$1,Experiment!$A$1:$U$1,0)+1,FALSE)</f>
        <v>G</v>
      </c>
      <c r="N514">
        <f>IF(Table1[[#This Row],[Impact]]="I",0,1)</f>
        <v>1</v>
      </c>
      <c r="O514" s="2">
        <f>VLOOKUP($F514,Experiment!$A$2:$U$90,MATCH(Results!O$1,Experiment!$A$1:$U$1,0),FALSE)</f>
        <v>-50</v>
      </c>
      <c r="P514" s="3">
        <f>VLOOKUP($F514,Experiment!$A$2:$U$90,MATCH(Results!P$1,Experiment!$A$1:$U$1,0),FALSE)</f>
        <v>0.5</v>
      </c>
      <c r="Q514" s="2">
        <f>VLOOKUP($F514,Experiment!$A$2:$U$90,MATCH(Results!Q$1,Experiment!$A$1:$U$1,0),FALSE)</f>
        <v>70</v>
      </c>
      <c r="R514" s="3">
        <f>VLOOKUP($F514,Experiment!$A$2:$U$90,MATCH(Results!R$1,Experiment!$A$1:$U$1,0),FALSE)</f>
        <v>0.5</v>
      </c>
      <c r="S514" s="2">
        <f>VLOOKUP($F514,Experiment!$A$2:$U$90,MATCH(Results!S$1,Experiment!$A$1:$U$1,0),FALSE)</f>
        <v>10</v>
      </c>
      <c r="T514" s="2">
        <f>VLOOKUP($F514,Experiment!$A$2:$U$90,MATCH(Results!T$1,Experiment!$A$1:$U$1,0),FALSE)</f>
        <v>3600</v>
      </c>
      <c r="U514" s="2">
        <f>VLOOKUP($F514,Experiment!$A$2:$U$90,MATCH(Results!U$1,Experiment!$A$1:$U$1,0),FALSE)</f>
        <v>60</v>
      </c>
      <c r="V514" s="2">
        <f>VLOOKUP($F514,Experiment!$A$2:$U$90,MATCH(Results!V$1,Experiment!$A$1:$U$1,0),FALSE)</f>
        <v>2</v>
      </c>
      <c r="W514" s="3">
        <f>VLOOKUP($F514,Experiment!$A$2:$U$90,MATCH(Results!W$1,Experiment!$A$1:$U$1,0),FALSE)</f>
        <v>0.25</v>
      </c>
      <c r="X514" s="3">
        <f>VLOOKUP($F514,Experiment!$A$2:$U$90,MATCH(Results!X$1,Experiment!$A$1:$U$1,0),FALSE)</f>
        <v>0.75</v>
      </c>
      <c r="Y514" s="2">
        <f>VLOOKUP($F514,Experiment!$A$2:$U$90,MATCH(Results!Y$1,Experiment!$A$1:$U$1,0),FALSE)</f>
        <v>1</v>
      </c>
      <c r="Z514" s="3">
        <f>VLOOKUP($F514,Experiment!$A$2:$U$90,MATCH(Results!Z$1,Experiment!$A$1:$U$1,0),FALSE)</f>
        <v>0.25</v>
      </c>
      <c r="AA514" s="3">
        <f>VLOOKUP($F514,Experiment!$A$2:$U$90,MATCH(Results!AA$1,Experiment!$A$1:$U$1,0),FALSE)</f>
        <v>0.5</v>
      </c>
      <c r="AB514" s="3">
        <f>VLOOKUP($F514,Experiment!$A$2:$U$90,MATCH(Results!AB$1,Experiment!$A$1:$U$1,0),FALSE)</f>
        <v>0.375</v>
      </c>
      <c r="AC514" s="3">
        <f>VLOOKUP($F514,Experiment!$A$2:$U$90,MATCH(Results!AC$1,Experiment!$A$1:$U$1,0),FALSE)</f>
        <v>0.625</v>
      </c>
      <c r="AD514" s="2">
        <f>VLOOKUP($F514,Experiment!$A$2:$U$90,MATCH(Results!AD$1,Experiment!$A$1:$U$1,0),FALSE)</f>
        <v>25</v>
      </c>
      <c r="AE514" s="2">
        <f>VLOOKUP($F514,Experiment!$A$2:$U$90,MATCH(Results!AE$1,Experiment!$A$1:$U$1,0),FALSE)</f>
        <v>3375</v>
      </c>
      <c r="AF514" s="2">
        <f>VLOOKUP($F514,Experiment!$A$2:$U$90,MATCH(Results!AF$1,Experiment!$A$1:$U$1,0),FALSE)</f>
        <v>58.094750193111253</v>
      </c>
      <c r="AG514" s="3">
        <f>VLOOKUP($F514,Experiment!$A$2:$W$90,MATCH(Results!AG$1,Experiment!$A$1:$W$1,0),FALSE)</f>
        <v>1</v>
      </c>
      <c r="AH514" s="3">
        <f>VLOOKUP($F514,Experiment!$A$2:$W$90,MATCH(Results!AH$1,Experiment!$A$1:$W$1,0),FALSE)</f>
        <v>0.625</v>
      </c>
      <c r="AI514" s="3">
        <f>VLOOKUP($F514,Experiment!$A$2:$X$90,MATCH(Results!AI$1,Experiment!$A$1:$X$1,0),FALSE)</f>
        <v>0.375</v>
      </c>
      <c r="AJ514" s="2">
        <f>Table1[[#This Row],[Gain]]^Table1[[#This Row],[θ]]</f>
        <v>160.98133731857229</v>
      </c>
      <c r="AK514" s="2">
        <f>-Table1[[#This Row],[λ]]*-Table1[[#This Row],[Loss]]^Table1[[#This Row],[θ]]</f>
        <v>215.2947128015152</v>
      </c>
      <c r="AL514" s="2">
        <f>Table1[[#This Row],[v_n_w_g]]-Table1[[#This Row],[v_n_w_l]]</f>
        <v>-54.313375482942917</v>
      </c>
      <c r="AM514" s="2">
        <f>IF(Table1[[#This Row],[diff_v]]&gt;=1,1,0)</f>
        <v>0</v>
      </c>
    </row>
    <row r="515" spans="1:39" hidden="1" x14ac:dyDescent="0.3">
      <c r="A515">
        <v>18</v>
      </c>
      <c r="B515" t="s">
        <v>45</v>
      </c>
      <c r="C515" s="22">
        <f>VLOOKUP(Table1[[#This Row],[Subject]],'Subject Profile'!$A$2:$E$8,4,FALSE)</f>
        <v>1.1960207441678836</v>
      </c>
      <c r="D515" s="22">
        <f>VLOOKUP(Table1[[#This Row],[Subject]],'Subject Profile'!$A$2:$E$8,5,FALSE)</f>
        <v>-2</v>
      </c>
      <c r="E515" t="s">
        <v>111</v>
      </c>
      <c r="F515" t="s">
        <v>67</v>
      </c>
      <c r="G515" t="s">
        <v>7</v>
      </c>
      <c r="H515">
        <f>IF(Table1[[#This Row],[decision]]="accept",1,0)</f>
        <v>1</v>
      </c>
      <c r="I515">
        <v>-10</v>
      </c>
      <c r="J515" t="s">
        <v>107</v>
      </c>
      <c r="K515">
        <v>1664426646</v>
      </c>
      <c r="L515">
        <v>23</v>
      </c>
      <c r="M515" t="str">
        <f>VLOOKUP($F515,Experiment!$A$2:$U$90,MATCH(Results!M$1,Experiment!$A$1:$U$1,0)+1,FALSE)</f>
        <v>I</v>
      </c>
      <c r="N515">
        <f>IF(Table1[[#This Row],[Impact]]="I",0,1)</f>
        <v>0</v>
      </c>
      <c r="O515" s="2">
        <f>VLOOKUP($F515,Experiment!$A$2:$U$90,MATCH(Results!O$1,Experiment!$A$1:$U$1,0),FALSE)</f>
        <v>-10</v>
      </c>
      <c r="P515" s="3">
        <f>VLOOKUP($F515,Experiment!$A$2:$U$90,MATCH(Results!P$1,Experiment!$A$1:$U$1,0),FALSE)</f>
        <v>0.5</v>
      </c>
      <c r="Q515" s="2">
        <f>VLOOKUP($F515,Experiment!$A$2:$U$90,MATCH(Results!Q$1,Experiment!$A$1:$U$1,0),FALSE)</f>
        <v>20</v>
      </c>
      <c r="R515" s="3">
        <f>VLOOKUP($F515,Experiment!$A$2:$U$90,MATCH(Results!R$1,Experiment!$A$1:$U$1,0),FALSE)</f>
        <v>0.5</v>
      </c>
      <c r="S515" s="2">
        <f>VLOOKUP($F515,Experiment!$A$2:$U$90,MATCH(Results!S$1,Experiment!$A$1:$U$1,0),FALSE)</f>
        <v>5</v>
      </c>
      <c r="T515" s="2">
        <f>VLOOKUP($F515,Experiment!$A$2:$U$90,MATCH(Results!T$1,Experiment!$A$1:$U$1,0),FALSE)</f>
        <v>225</v>
      </c>
      <c r="U515" s="2">
        <f>VLOOKUP($F515,Experiment!$A$2:$U$90,MATCH(Results!U$1,Experiment!$A$1:$U$1,0),FALSE)</f>
        <v>15</v>
      </c>
      <c r="V515" s="2">
        <f>VLOOKUP($F515,Experiment!$A$2:$U$90,MATCH(Results!V$1,Experiment!$A$1:$U$1,0),FALSE)</f>
        <v>4</v>
      </c>
      <c r="W515" s="3">
        <f>VLOOKUP($F515,Experiment!$A$2:$U$90,MATCH(Results!W$1,Experiment!$A$1:$U$1,0),FALSE)</f>
        <v>0.25</v>
      </c>
      <c r="X515" s="3">
        <f>VLOOKUP($F515,Experiment!$A$2:$U$90,MATCH(Results!X$1,Experiment!$A$1:$U$1,0),FALSE)</f>
        <v>0.75</v>
      </c>
      <c r="Y515" s="2">
        <f>VLOOKUP($F515,Experiment!$A$2:$U$90,MATCH(Results!Y$1,Experiment!$A$1:$U$1,0),FALSE)</f>
        <v>2</v>
      </c>
      <c r="Z515" s="3">
        <f>VLOOKUP($F515,Experiment!$A$2:$U$90,MATCH(Results!Z$1,Experiment!$A$1:$U$1,0),FALSE)</f>
        <v>0.5</v>
      </c>
      <c r="AA515" s="3">
        <f>VLOOKUP($F515,Experiment!$A$2:$U$90,MATCH(Results!AA$1,Experiment!$A$1:$U$1,0),FALSE)</f>
        <v>0.25</v>
      </c>
      <c r="AB515" s="3">
        <f>VLOOKUP($F515,Experiment!$A$2:$U$90,MATCH(Results!AB$1,Experiment!$A$1:$U$1,0),FALSE)</f>
        <v>0.625</v>
      </c>
      <c r="AC515" s="3">
        <f>VLOOKUP($F515,Experiment!$A$2:$U$90,MATCH(Results!AC$1,Experiment!$A$1:$U$1,0),FALSE)</f>
        <v>0.375</v>
      </c>
      <c r="AD515" s="2">
        <f>VLOOKUP($F515,Experiment!$A$2:$U$90,MATCH(Results!AD$1,Experiment!$A$1:$U$1,0),FALSE)</f>
        <v>1.25</v>
      </c>
      <c r="AE515" s="2">
        <f>VLOOKUP($F515,Experiment!$A$2:$U$90,MATCH(Results!AE$1,Experiment!$A$1:$U$1,0),FALSE)</f>
        <v>210.9375</v>
      </c>
      <c r="AF515" s="2">
        <f>VLOOKUP($F515,Experiment!$A$2:$U$90,MATCH(Results!AF$1,Experiment!$A$1:$U$1,0),FALSE)</f>
        <v>14.523687548277813</v>
      </c>
      <c r="AG515" s="3">
        <f>VLOOKUP($F515,Experiment!$A$2:$W$90,MATCH(Results!AG$1,Experiment!$A$1:$W$1,0),FALSE)</f>
        <v>0.82730419370997643</v>
      </c>
      <c r="AH515" s="3">
        <f>VLOOKUP($F515,Experiment!$A$2:$W$90,MATCH(Results!AH$1,Experiment!$A$1:$W$1,0),FALSE)</f>
        <v>0.38648875795104182</v>
      </c>
      <c r="AI515" s="3">
        <f>VLOOKUP($F515,Experiment!$A$2:$X$90,MATCH(Results!AI$1,Experiment!$A$1:$X$1,0),FALSE)</f>
        <v>0.61351124204895813</v>
      </c>
      <c r="AJ515" s="2">
        <f>Table1[[#This Row],[Gain]]^Table1[[#This Row],[θ]]</f>
        <v>35.979809832580635</v>
      </c>
      <c r="AK515" s="2">
        <f>-Table1[[#This Row],[λ]]*-Table1[[#This Row],[Loss]]^Table1[[#This Row],[θ]]</f>
        <v>31.408756296736705</v>
      </c>
      <c r="AL515" s="2">
        <f>Table1[[#This Row],[v_n_w_g]]-Table1[[#This Row],[v_n_w_l]]</f>
        <v>4.5710535358439301</v>
      </c>
      <c r="AM515" s="2">
        <f>IF(Table1[[#This Row],[diff_v]]&gt;=1,1,0)</f>
        <v>1</v>
      </c>
    </row>
    <row r="516" spans="1:39" hidden="1" x14ac:dyDescent="0.3">
      <c r="A516">
        <v>19</v>
      </c>
      <c r="B516" t="s">
        <v>45</v>
      </c>
      <c r="C516" s="22">
        <f>VLOOKUP(Table1[[#This Row],[Subject]],'Subject Profile'!$A$2:$E$8,4,FALSE)</f>
        <v>1.1960207441678836</v>
      </c>
      <c r="D516" s="22">
        <f>VLOOKUP(Table1[[#This Row],[Subject]],'Subject Profile'!$A$2:$E$8,5,FALSE)</f>
        <v>-2</v>
      </c>
      <c r="E516" t="s">
        <v>111</v>
      </c>
      <c r="F516" t="s">
        <v>51</v>
      </c>
      <c r="G516" t="s">
        <v>5</v>
      </c>
      <c r="H516">
        <f>IF(Table1[[#This Row],[decision]]="accept",1,0)</f>
        <v>0</v>
      </c>
      <c r="I516">
        <v>0</v>
      </c>
      <c r="J516" t="s">
        <v>107</v>
      </c>
      <c r="K516">
        <v>1664426662</v>
      </c>
      <c r="L516">
        <v>16</v>
      </c>
      <c r="M516" t="str">
        <f>VLOOKUP($F516,Experiment!$A$2:$U$90,MATCH(Results!M$1,Experiment!$A$1:$U$1,0)+1,FALSE)</f>
        <v>I</v>
      </c>
      <c r="N516">
        <f>IF(Table1[[#This Row],[Impact]]="I",0,1)</f>
        <v>0</v>
      </c>
      <c r="O516" s="2">
        <f>VLOOKUP($F516,Experiment!$A$2:$U$90,MATCH(Results!O$1,Experiment!$A$1:$U$1,0),FALSE)</f>
        <v>-90</v>
      </c>
      <c r="P516" s="3">
        <f>VLOOKUP($F516,Experiment!$A$2:$U$90,MATCH(Results!P$1,Experiment!$A$1:$U$1,0),FALSE)</f>
        <v>0.5</v>
      </c>
      <c r="Q516" s="2">
        <f>VLOOKUP($F516,Experiment!$A$2:$U$90,MATCH(Results!Q$1,Experiment!$A$1:$U$1,0),FALSE)</f>
        <v>80</v>
      </c>
      <c r="R516" s="3">
        <f>VLOOKUP($F516,Experiment!$A$2:$U$90,MATCH(Results!R$1,Experiment!$A$1:$U$1,0),FALSE)</f>
        <v>0.5</v>
      </c>
      <c r="S516" s="2">
        <f>VLOOKUP($F516,Experiment!$A$2:$U$90,MATCH(Results!S$1,Experiment!$A$1:$U$1,0),FALSE)</f>
        <v>-5</v>
      </c>
      <c r="T516" s="2">
        <f>VLOOKUP($F516,Experiment!$A$2:$U$90,MATCH(Results!T$1,Experiment!$A$1:$U$1,0),FALSE)</f>
        <v>7225</v>
      </c>
      <c r="U516" s="2">
        <f>VLOOKUP($F516,Experiment!$A$2:$U$90,MATCH(Results!U$1,Experiment!$A$1:$U$1,0),FALSE)</f>
        <v>85</v>
      </c>
      <c r="V516" s="2">
        <f>VLOOKUP($F516,Experiment!$A$2:$U$90,MATCH(Results!V$1,Experiment!$A$1:$U$1,0),FALSE)</f>
        <v>4</v>
      </c>
      <c r="W516" s="3">
        <f>VLOOKUP($F516,Experiment!$A$2:$U$90,MATCH(Results!W$1,Experiment!$A$1:$U$1,0),FALSE)</f>
        <v>0.25</v>
      </c>
      <c r="X516" s="3">
        <f>VLOOKUP($F516,Experiment!$A$2:$U$90,MATCH(Results!X$1,Experiment!$A$1:$U$1,0),FALSE)</f>
        <v>0.75</v>
      </c>
      <c r="Y516" s="2">
        <f>VLOOKUP($F516,Experiment!$A$2:$U$90,MATCH(Results!Y$1,Experiment!$A$1:$U$1,0),FALSE)</f>
        <v>1</v>
      </c>
      <c r="Z516" s="3">
        <f>VLOOKUP($F516,Experiment!$A$2:$U$90,MATCH(Results!Z$1,Experiment!$A$1:$U$1,0),FALSE)</f>
        <v>0.25</v>
      </c>
      <c r="AA516" s="3">
        <f>VLOOKUP($F516,Experiment!$A$2:$U$90,MATCH(Results!AA$1,Experiment!$A$1:$U$1,0),FALSE)</f>
        <v>0.5</v>
      </c>
      <c r="AB516" s="3">
        <f>VLOOKUP($F516,Experiment!$A$2:$U$90,MATCH(Results!AB$1,Experiment!$A$1:$U$1,0),FALSE)</f>
        <v>0.375</v>
      </c>
      <c r="AC516" s="3">
        <f>VLOOKUP($F516,Experiment!$A$2:$U$90,MATCH(Results!AC$1,Experiment!$A$1:$U$1,0),FALSE)</f>
        <v>0.625</v>
      </c>
      <c r="AD516" s="2">
        <f>VLOOKUP($F516,Experiment!$A$2:$U$90,MATCH(Results!AD$1,Experiment!$A$1:$U$1,0),FALSE)</f>
        <v>16.25</v>
      </c>
      <c r="AE516" s="2">
        <f>VLOOKUP($F516,Experiment!$A$2:$U$90,MATCH(Results!AE$1,Experiment!$A$1:$U$1,0),FALSE)</f>
        <v>6773.4375</v>
      </c>
      <c r="AF516" s="2">
        <f>VLOOKUP($F516,Experiment!$A$2:$U$90,MATCH(Results!AF$1,Experiment!$A$1:$U$1,0),FALSE)</f>
        <v>82.300896106907615</v>
      </c>
      <c r="AG516" s="3">
        <f>VLOOKUP($F516,Experiment!$A$2:$W$90,MATCH(Results!AG$1,Experiment!$A$1:$W$1,0),FALSE)</f>
        <v>1</v>
      </c>
      <c r="AH516" s="3">
        <f>VLOOKUP($F516,Experiment!$A$2:$W$90,MATCH(Results!AH$1,Experiment!$A$1:$W$1,0),FALSE)</f>
        <v>0.625</v>
      </c>
      <c r="AI516" s="3">
        <f>VLOOKUP($F516,Experiment!$A$2:$X$90,MATCH(Results!AI$1,Experiment!$A$1:$X$1,0),FALSE)</f>
        <v>0.375</v>
      </c>
      <c r="AJ516" s="2">
        <f>Table1[[#This Row],[Gain]]^Table1[[#This Row],[θ]]</f>
        <v>188.85787660819494</v>
      </c>
      <c r="AK516" s="2">
        <f>-Table1[[#This Row],[λ]]*-Table1[[#This Row],[Loss]]^Table1[[#This Row],[θ]]</f>
        <v>434.85510823313615</v>
      </c>
      <c r="AL516" s="2">
        <f>Table1[[#This Row],[v_n_w_g]]-Table1[[#This Row],[v_n_w_l]]</f>
        <v>-245.99723162494121</v>
      </c>
      <c r="AM516" s="2">
        <f>IF(Table1[[#This Row],[diff_v]]&gt;=1,1,0)</f>
        <v>0</v>
      </c>
    </row>
    <row r="517" spans="1:39" hidden="1" x14ac:dyDescent="0.3">
      <c r="A517">
        <v>20</v>
      </c>
      <c r="B517" t="s">
        <v>45</v>
      </c>
      <c r="C517" s="22">
        <f>VLOOKUP(Table1[[#This Row],[Subject]],'Subject Profile'!$A$2:$E$8,4,FALSE)</f>
        <v>1.1960207441678836</v>
      </c>
      <c r="D517" s="22">
        <f>VLOOKUP(Table1[[#This Row],[Subject]],'Subject Profile'!$A$2:$E$8,5,FALSE)</f>
        <v>-2</v>
      </c>
      <c r="E517" t="s">
        <v>111</v>
      </c>
      <c r="F517" t="s">
        <v>85</v>
      </c>
      <c r="G517" t="s">
        <v>5</v>
      </c>
      <c r="H517">
        <f>IF(Table1[[#This Row],[decision]]="accept",1,0)</f>
        <v>0</v>
      </c>
      <c r="I517">
        <v>0</v>
      </c>
      <c r="J517" t="s">
        <v>107</v>
      </c>
      <c r="K517">
        <v>1664426671</v>
      </c>
      <c r="L517">
        <v>9</v>
      </c>
      <c r="M517" t="str">
        <f>VLOOKUP($F517,Experiment!$A$2:$U$90,MATCH(Results!M$1,Experiment!$A$1:$U$1,0)+1,FALSE)</f>
        <v>I</v>
      </c>
      <c r="N517">
        <f>IF(Table1[[#This Row],[Impact]]="I",0,1)</f>
        <v>0</v>
      </c>
      <c r="O517" s="2">
        <f>VLOOKUP($F517,Experiment!$A$2:$U$90,MATCH(Results!O$1,Experiment!$A$1:$U$1,0),FALSE)</f>
        <v>-90</v>
      </c>
      <c r="P517" s="3">
        <f>VLOOKUP($F517,Experiment!$A$2:$U$90,MATCH(Results!P$1,Experiment!$A$1:$U$1,0),FALSE)</f>
        <v>0.5</v>
      </c>
      <c r="Q517" s="2">
        <f>VLOOKUP($F517,Experiment!$A$2:$U$90,MATCH(Results!Q$1,Experiment!$A$1:$U$1,0),FALSE)</f>
        <v>80</v>
      </c>
      <c r="R517" s="3">
        <f>VLOOKUP($F517,Experiment!$A$2:$U$90,MATCH(Results!R$1,Experiment!$A$1:$U$1,0),FALSE)</f>
        <v>0.5</v>
      </c>
      <c r="S517" s="2">
        <f>VLOOKUP($F517,Experiment!$A$2:$U$90,MATCH(Results!S$1,Experiment!$A$1:$U$1,0),FALSE)</f>
        <v>-5</v>
      </c>
      <c r="T517" s="2">
        <f>VLOOKUP($F517,Experiment!$A$2:$U$90,MATCH(Results!T$1,Experiment!$A$1:$U$1,0),FALSE)</f>
        <v>7225</v>
      </c>
      <c r="U517" s="2">
        <f>VLOOKUP($F517,Experiment!$A$2:$U$90,MATCH(Results!U$1,Experiment!$A$1:$U$1,0),FALSE)</f>
        <v>85</v>
      </c>
      <c r="V517" s="2">
        <f>VLOOKUP($F517,Experiment!$A$2:$U$90,MATCH(Results!V$1,Experiment!$A$1:$U$1,0),FALSE)</f>
        <v>2</v>
      </c>
      <c r="W517" s="3">
        <f>VLOOKUP($F517,Experiment!$A$2:$U$90,MATCH(Results!W$1,Experiment!$A$1:$U$1,0),FALSE)</f>
        <v>0.25</v>
      </c>
      <c r="X517" s="3">
        <f>VLOOKUP($F517,Experiment!$A$2:$U$90,MATCH(Results!X$1,Experiment!$A$1:$U$1,0),FALSE)</f>
        <v>0.75</v>
      </c>
      <c r="Y517" s="2">
        <f>VLOOKUP($F517,Experiment!$A$2:$U$90,MATCH(Results!Y$1,Experiment!$A$1:$U$1,0),FALSE)</f>
        <v>2</v>
      </c>
      <c r="Z517" s="3">
        <f>VLOOKUP($F517,Experiment!$A$2:$U$90,MATCH(Results!Z$1,Experiment!$A$1:$U$1,0),FALSE)</f>
        <v>0.5</v>
      </c>
      <c r="AA517" s="3">
        <f>VLOOKUP($F517,Experiment!$A$2:$U$90,MATCH(Results!AA$1,Experiment!$A$1:$U$1,0),FALSE)</f>
        <v>0.25</v>
      </c>
      <c r="AB517" s="3">
        <f>VLOOKUP($F517,Experiment!$A$2:$U$90,MATCH(Results!AB$1,Experiment!$A$1:$U$1,0),FALSE)</f>
        <v>0.625</v>
      </c>
      <c r="AC517" s="3">
        <f>VLOOKUP($F517,Experiment!$A$2:$U$90,MATCH(Results!AC$1,Experiment!$A$1:$U$1,0),FALSE)</f>
        <v>0.375</v>
      </c>
      <c r="AD517" s="2">
        <f>VLOOKUP($F517,Experiment!$A$2:$U$90,MATCH(Results!AD$1,Experiment!$A$1:$U$1,0),FALSE)</f>
        <v>-26.25</v>
      </c>
      <c r="AE517" s="2">
        <f>VLOOKUP($F517,Experiment!$A$2:$U$90,MATCH(Results!AE$1,Experiment!$A$1:$U$1,0),FALSE)</f>
        <v>6773.4375</v>
      </c>
      <c r="AF517" s="2">
        <f>VLOOKUP($F517,Experiment!$A$2:$U$90,MATCH(Results!AF$1,Experiment!$A$1:$U$1,0),FALSE)</f>
        <v>82.300896106907615</v>
      </c>
      <c r="AG517" s="3">
        <f>VLOOKUP($F517,Experiment!$A$2:$W$90,MATCH(Results!AG$1,Experiment!$A$1:$W$1,0),FALSE)</f>
        <v>0.82730419370997643</v>
      </c>
      <c r="AH517" s="3">
        <f>VLOOKUP($F517,Experiment!$A$2:$W$90,MATCH(Results!AH$1,Experiment!$A$1:$W$1,0),FALSE)</f>
        <v>0.38648875795104182</v>
      </c>
      <c r="AI517" s="3">
        <f>VLOOKUP($F517,Experiment!$A$2:$X$90,MATCH(Results!AI$1,Experiment!$A$1:$X$1,0),FALSE)</f>
        <v>0.61351124204895813</v>
      </c>
      <c r="AJ517" s="2">
        <f>Table1[[#This Row],[Gain]]^Table1[[#This Row],[θ]]</f>
        <v>188.85787660819494</v>
      </c>
      <c r="AK517" s="2">
        <f>-Table1[[#This Row],[λ]]*-Table1[[#This Row],[Loss]]^Table1[[#This Row],[θ]]</f>
        <v>434.85510823313615</v>
      </c>
      <c r="AL517" s="2">
        <f>Table1[[#This Row],[v_n_w_g]]-Table1[[#This Row],[v_n_w_l]]</f>
        <v>-245.99723162494121</v>
      </c>
      <c r="AM517" s="2">
        <f>IF(Table1[[#This Row],[diff_v]]&gt;=1,1,0)</f>
        <v>0</v>
      </c>
    </row>
    <row r="518" spans="1:39" hidden="1" x14ac:dyDescent="0.3">
      <c r="A518">
        <v>21</v>
      </c>
      <c r="B518" t="s">
        <v>45</v>
      </c>
      <c r="C518" s="22">
        <f>VLOOKUP(Table1[[#This Row],[Subject]],'Subject Profile'!$A$2:$E$8,4,FALSE)</f>
        <v>1.1960207441678836</v>
      </c>
      <c r="D518" s="22">
        <f>VLOOKUP(Table1[[#This Row],[Subject]],'Subject Profile'!$A$2:$E$8,5,FALSE)</f>
        <v>-2</v>
      </c>
      <c r="E518" t="s">
        <v>111</v>
      </c>
      <c r="F518" t="s">
        <v>100</v>
      </c>
      <c r="G518" t="s">
        <v>5</v>
      </c>
      <c r="H518">
        <f>IF(Table1[[#This Row],[decision]]="accept",1,0)</f>
        <v>0</v>
      </c>
      <c r="I518">
        <v>0</v>
      </c>
      <c r="J518" t="s">
        <v>107</v>
      </c>
      <c r="K518">
        <v>1664426682</v>
      </c>
      <c r="L518">
        <v>11</v>
      </c>
      <c r="M518" t="str">
        <f>VLOOKUP($F518,Experiment!$A$2:$U$90,MATCH(Results!M$1,Experiment!$A$1:$U$1,0)+1,FALSE)</f>
        <v>I</v>
      </c>
      <c r="N518">
        <f>IF(Table1[[#This Row],[Impact]]="I",0,1)</f>
        <v>0</v>
      </c>
      <c r="O518" s="2">
        <f>VLOOKUP($F518,Experiment!$A$2:$U$90,MATCH(Results!O$1,Experiment!$A$1:$U$1,0),FALSE)</f>
        <v>-50</v>
      </c>
      <c r="P518" s="3">
        <f>VLOOKUP($F518,Experiment!$A$2:$U$90,MATCH(Results!P$1,Experiment!$A$1:$U$1,0),FALSE)</f>
        <v>0.5</v>
      </c>
      <c r="Q518" s="2">
        <f>VLOOKUP($F518,Experiment!$A$2:$U$90,MATCH(Results!Q$1,Experiment!$A$1:$U$1,0),FALSE)</f>
        <v>50</v>
      </c>
      <c r="R518" s="3">
        <f>VLOOKUP($F518,Experiment!$A$2:$U$90,MATCH(Results!R$1,Experiment!$A$1:$U$1,0),FALSE)</f>
        <v>0.5</v>
      </c>
      <c r="S518" s="2">
        <f>VLOOKUP($F518,Experiment!$A$2:$U$90,MATCH(Results!S$1,Experiment!$A$1:$U$1,0),FALSE)</f>
        <v>0</v>
      </c>
      <c r="T518" s="2">
        <f>VLOOKUP($F518,Experiment!$A$2:$U$90,MATCH(Results!T$1,Experiment!$A$1:$U$1,0),FALSE)</f>
        <v>2500</v>
      </c>
      <c r="U518" s="2">
        <f>VLOOKUP($F518,Experiment!$A$2:$U$90,MATCH(Results!U$1,Experiment!$A$1:$U$1,0),FALSE)</f>
        <v>50</v>
      </c>
      <c r="V518" s="2">
        <f>VLOOKUP($F518,Experiment!$A$2:$U$90,MATCH(Results!V$1,Experiment!$A$1:$U$1,0),FALSE)</f>
        <v>2</v>
      </c>
      <c r="W518" s="3">
        <f>VLOOKUP($F518,Experiment!$A$2:$U$90,MATCH(Results!W$1,Experiment!$A$1:$U$1,0),FALSE)</f>
        <v>0.25</v>
      </c>
      <c r="X518" s="3">
        <f>VLOOKUP($F518,Experiment!$A$2:$U$90,MATCH(Results!X$1,Experiment!$A$1:$U$1,0),FALSE)</f>
        <v>0.75</v>
      </c>
      <c r="Y518" s="2">
        <f>VLOOKUP($F518,Experiment!$A$2:$U$90,MATCH(Results!Y$1,Experiment!$A$1:$U$1,0),FALSE)</f>
        <v>2</v>
      </c>
      <c r="Z518" s="3">
        <f>VLOOKUP($F518,Experiment!$A$2:$U$90,MATCH(Results!Z$1,Experiment!$A$1:$U$1,0),FALSE)</f>
        <v>0.5</v>
      </c>
      <c r="AA518" s="3">
        <f>VLOOKUP($F518,Experiment!$A$2:$U$90,MATCH(Results!AA$1,Experiment!$A$1:$U$1,0),FALSE)</f>
        <v>0.25</v>
      </c>
      <c r="AB518" s="3">
        <f>VLOOKUP($F518,Experiment!$A$2:$U$90,MATCH(Results!AB$1,Experiment!$A$1:$U$1,0),FALSE)</f>
        <v>0.625</v>
      </c>
      <c r="AC518" s="3">
        <f>VLOOKUP($F518,Experiment!$A$2:$U$90,MATCH(Results!AC$1,Experiment!$A$1:$U$1,0),FALSE)</f>
        <v>0.375</v>
      </c>
      <c r="AD518" s="2">
        <f>VLOOKUP($F518,Experiment!$A$2:$U$90,MATCH(Results!AD$1,Experiment!$A$1:$U$1,0),FALSE)</f>
        <v>-12.5</v>
      </c>
      <c r="AE518" s="2">
        <f>VLOOKUP($F518,Experiment!$A$2:$U$90,MATCH(Results!AE$1,Experiment!$A$1:$U$1,0),FALSE)</f>
        <v>2343.75</v>
      </c>
      <c r="AF518" s="2">
        <f>VLOOKUP($F518,Experiment!$A$2:$U$90,MATCH(Results!AF$1,Experiment!$A$1:$U$1,0),FALSE)</f>
        <v>48.412291827592711</v>
      </c>
      <c r="AG518" s="3">
        <f>VLOOKUP($F518,Experiment!$A$2:$W$90,MATCH(Results!AG$1,Experiment!$A$1:$W$1,0),FALSE)</f>
        <v>0.82730419370997643</v>
      </c>
      <c r="AH518" s="3">
        <f>VLOOKUP($F518,Experiment!$A$2:$W$90,MATCH(Results!AH$1,Experiment!$A$1:$W$1,0),FALSE)</f>
        <v>0.38648875795104182</v>
      </c>
      <c r="AI518" s="3">
        <f>VLOOKUP($F518,Experiment!$A$2:$X$90,MATCH(Results!AI$1,Experiment!$A$1:$X$1,0),FALSE)</f>
        <v>0.61351124204895813</v>
      </c>
      <c r="AJ518" s="2">
        <f>Table1[[#This Row],[Gain]]^Table1[[#This Row],[θ]]</f>
        <v>107.6473564007576</v>
      </c>
      <c r="AK518" s="2">
        <f>-Table1[[#This Row],[λ]]*-Table1[[#This Row],[Loss]]^Table1[[#This Row],[θ]]</f>
        <v>215.2947128015152</v>
      </c>
      <c r="AL518" s="2">
        <f>Table1[[#This Row],[v_n_w_g]]-Table1[[#This Row],[v_n_w_l]]</f>
        <v>-107.6473564007576</v>
      </c>
      <c r="AM518" s="2">
        <f>IF(Table1[[#This Row],[diff_v]]&gt;=1,1,0)</f>
        <v>0</v>
      </c>
    </row>
    <row r="519" spans="1:39" hidden="1" x14ac:dyDescent="0.3">
      <c r="A519">
        <v>22</v>
      </c>
      <c r="B519" t="s">
        <v>45</v>
      </c>
      <c r="C519" s="22">
        <f>VLOOKUP(Table1[[#This Row],[Subject]],'Subject Profile'!$A$2:$E$8,4,FALSE)</f>
        <v>1.1960207441678836</v>
      </c>
      <c r="D519" s="22">
        <f>VLOOKUP(Table1[[#This Row],[Subject]],'Subject Profile'!$A$2:$E$8,5,FALSE)</f>
        <v>-2</v>
      </c>
      <c r="E519" t="s">
        <v>111</v>
      </c>
      <c r="F519" t="s">
        <v>82</v>
      </c>
      <c r="G519" t="s">
        <v>5</v>
      </c>
      <c r="H519">
        <f>IF(Table1[[#This Row],[decision]]="accept",1,0)</f>
        <v>0</v>
      </c>
      <c r="I519">
        <v>0</v>
      </c>
      <c r="J519" t="s">
        <v>107</v>
      </c>
      <c r="K519">
        <v>1664426698</v>
      </c>
      <c r="L519">
        <v>16</v>
      </c>
      <c r="M519" t="str">
        <f>VLOOKUP($F519,Experiment!$A$2:$U$90,MATCH(Results!M$1,Experiment!$A$1:$U$1,0)+1,FALSE)</f>
        <v>G</v>
      </c>
      <c r="N519">
        <f>IF(Table1[[#This Row],[Impact]]="I",0,1)</f>
        <v>1</v>
      </c>
      <c r="O519" s="2">
        <f>VLOOKUP($F519,Experiment!$A$2:$U$90,MATCH(Results!O$1,Experiment!$A$1:$U$1,0),FALSE)</f>
        <v>-10</v>
      </c>
      <c r="P519" s="3">
        <f>VLOOKUP($F519,Experiment!$A$2:$U$90,MATCH(Results!P$1,Experiment!$A$1:$U$1,0),FALSE)</f>
        <v>0.5</v>
      </c>
      <c r="Q519" s="2">
        <f>VLOOKUP($F519,Experiment!$A$2:$U$90,MATCH(Results!Q$1,Experiment!$A$1:$U$1,0),FALSE)</f>
        <v>0</v>
      </c>
      <c r="R519" s="3">
        <f>VLOOKUP($F519,Experiment!$A$2:$U$90,MATCH(Results!R$1,Experiment!$A$1:$U$1,0),FALSE)</f>
        <v>0.5</v>
      </c>
      <c r="S519" s="2">
        <f>VLOOKUP($F519,Experiment!$A$2:$U$90,MATCH(Results!S$1,Experiment!$A$1:$U$1,0),FALSE)</f>
        <v>-5</v>
      </c>
      <c r="T519" s="2">
        <f>VLOOKUP($F519,Experiment!$A$2:$U$90,MATCH(Results!T$1,Experiment!$A$1:$U$1,0),FALSE)</f>
        <v>25</v>
      </c>
      <c r="U519" s="2">
        <f>VLOOKUP($F519,Experiment!$A$2:$U$90,MATCH(Results!U$1,Experiment!$A$1:$U$1,0),FALSE)</f>
        <v>5</v>
      </c>
      <c r="V519" s="2">
        <f>VLOOKUP($F519,Experiment!$A$2:$U$90,MATCH(Results!V$1,Experiment!$A$1:$U$1,0),FALSE)</f>
        <v>2</v>
      </c>
      <c r="W519" s="3">
        <f>VLOOKUP($F519,Experiment!$A$2:$U$90,MATCH(Results!W$1,Experiment!$A$1:$U$1,0),FALSE)</f>
        <v>0.25</v>
      </c>
      <c r="X519" s="3">
        <f>VLOOKUP($F519,Experiment!$A$2:$U$90,MATCH(Results!X$1,Experiment!$A$1:$U$1,0),FALSE)</f>
        <v>0.75</v>
      </c>
      <c r="Y519" s="2">
        <f>VLOOKUP($F519,Experiment!$A$2:$U$90,MATCH(Results!Y$1,Experiment!$A$1:$U$1,0),FALSE)</f>
        <v>2</v>
      </c>
      <c r="Z519" s="3">
        <f>VLOOKUP($F519,Experiment!$A$2:$U$90,MATCH(Results!Z$1,Experiment!$A$1:$U$1,0),FALSE)</f>
        <v>0.5</v>
      </c>
      <c r="AA519" s="3">
        <f>VLOOKUP($F519,Experiment!$A$2:$U$90,MATCH(Results!AA$1,Experiment!$A$1:$U$1,0),FALSE)</f>
        <v>0.25</v>
      </c>
      <c r="AB519" s="3">
        <f>VLOOKUP($F519,Experiment!$A$2:$U$90,MATCH(Results!AB$1,Experiment!$A$1:$U$1,0),FALSE)</f>
        <v>0.625</v>
      </c>
      <c r="AC519" s="3">
        <f>VLOOKUP($F519,Experiment!$A$2:$U$90,MATCH(Results!AC$1,Experiment!$A$1:$U$1,0),FALSE)</f>
        <v>0.375</v>
      </c>
      <c r="AD519" s="2">
        <f>VLOOKUP($F519,Experiment!$A$2:$U$90,MATCH(Results!AD$1,Experiment!$A$1:$U$1,0),FALSE)</f>
        <v>-6.25</v>
      </c>
      <c r="AE519" s="2">
        <f>VLOOKUP($F519,Experiment!$A$2:$U$90,MATCH(Results!AE$1,Experiment!$A$1:$U$1,0),FALSE)</f>
        <v>23.4375</v>
      </c>
      <c r="AF519" s="2">
        <f>VLOOKUP($F519,Experiment!$A$2:$U$90,MATCH(Results!AF$1,Experiment!$A$1:$U$1,0),FALSE)</f>
        <v>4.8412291827592711</v>
      </c>
      <c r="AG519" s="3">
        <f>VLOOKUP($F519,Experiment!$A$2:$W$90,MATCH(Results!AG$1,Experiment!$A$1:$W$1,0),FALSE)</f>
        <v>0.82730419370997643</v>
      </c>
      <c r="AH519" s="3">
        <f>VLOOKUP($F519,Experiment!$A$2:$W$90,MATCH(Results!AH$1,Experiment!$A$1:$W$1,0),FALSE)</f>
        <v>0.38648875795104182</v>
      </c>
      <c r="AI519" s="3">
        <f>VLOOKUP($F519,Experiment!$A$2:$X$90,MATCH(Results!AI$1,Experiment!$A$1:$X$1,0),FALSE)</f>
        <v>0.61351124204895813</v>
      </c>
      <c r="AJ519" s="2">
        <f>Table1[[#This Row],[Gain]]^Table1[[#This Row],[θ]]</f>
        <v>0</v>
      </c>
      <c r="AK519" s="2">
        <f>-Table1[[#This Row],[λ]]*-Table1[[#This Row],[Loss]]^Table1[[#This Row],[θ]]</f>
        <v>31.408756296736705</v>
      </c>
      <c r="AL519" s="2">
        <f>Table1[[#This Row],[v_n_w_g]]-Table1[[#This Row],[v_n_w_l]]</f>
        <v>-31.408756296736705</v>
      </c>
      <c r="AM519" s="2">
        <f>IF(Table1[[#This Row],[diff_v]]&gt;=1,1,0)</f>
        <v>0</v>
      </c>
    </row>
    <row r="520" spans="1:39" hidden="1" x14ac:dyDescent="0.3">
      <c r="A520">
        <v>23</v>
      </c>
      <c r="B520" t="s">
        <v>45</v>
      </c>
      <c r="C520" s="22">
        <f>VLOOKUP(Table1[[#This Row],[Subject]],'Subject Profile'!$A$2:$E$8,4,FALSE)</f>
        <v>1.1960207441678836</v>
      </c>
      <c r="D520" s="22">
        <f>VLOOKUP(Table1[[#This Row],[Subject]],'Subject Profile'!$A$2:$E$8,5,FALSE)</f>
        <v>-2</v>
      </c>
      <c r="E520" t="s">
        <v>111</v>
      </c>
      <c r="F520" t="s">
        <v>75</v>
      </c>
      <c r="G520" t="s">
        <v>7</v>
      </c>
      <c r="H520">
        <f>IF(Table1[[#This Row],[decision]]="accept",1,0)</f>
        <v>1</v>
      </c>
      <c r="I520">
        <v>70</v>
      </c>
      <c r="J520" t="s">
        <v>107</v>
      </c>
      <c r="K520">
        <v>1664426713</v>
      </c>
      <c r="L520">
        <v>15</v>
      </c>
      <c r="M520" t="str">
        <f>VLOOKUP($F520,Experiment!$A$2:$U$90,MATCH(Results!M$1,Experiment!$A$1:$U$1,0)+1,FALSE)</f>
        <v>I</v>
      </c>
      <c r="N520">
        <f>IF(Table1[[#This Row],[Impact]]="I",0,1)</f>
        <v>0</v>
      </c>
      <c r="O520" s="2">
        <f>VLOOKUP($F520,Experiment!$A$2:$U$90,MATCH(Results!O$1,Experiment!$A$1:$U$1,0),FALSE)</f>
        <v>-50</v>
      </c>
      <c r="P520" s="3">
        <f>VLOOKUP($F520,Experiment!$A$2:$U$90,MATCH(Results!P$1,Experiment!$A$1:$U$1,0),FALSE)</f>
        <v>0.5</v>
      </c>
      <c r="Q520" s="2">
        <f>VLOOKUP($F520,Experiment!$A$2:$U$90,MATCH(Results!Q$1,Experiment!$A$1:$U$1,0),FALSE)</f>
        <v>70</v>
      </c>
      <c r="R520" s="3">
        <f>VLOOKUP($F520,Experiment!$A$2:$U$90,MATCH(Results!R$1,Experiment!$A$1:$U$1,0),FALSE)</f>
        <v>0.5</v>
      </c>
      <c r="S520" s="2">
        <f>VLOOKUP($F520,Experiment!$A$2:$U$90,MATCH(Results!S$1,Experiment!$A$1:$U$1,0),FALSE)</f>
        <v>10</v>
      </c>
      <c r="T520" s="2">
        <f>VLOOKUP($F520,Experiment!$A$2:$U$90,MATCH(Results!T$1,Experiment!$A$1:$U$1,0),FALSE)</f>
        <v>3600</v>
      </c>
      <c r="U520" s="2">
        <f>VLOOKUP($F520,Experiment!$A$2:$U$90,MATCH(Results!U$1,Experiment!$A$1:$U$1,0),FALSE)</f>
        <v>60</v>
      </c>
      <c r="V520" s="2">
        <f>VLOOKUP($F520,Experiment!$A$2:$U$90,MATCH(Results!V$1,Experiment!$A$1:$U$1,0),FALSE)</f>
        <v>2</v>
      </c>
      <c r="W520" s="3">
        <f>VLOOKUP($F520,Experiment!$A$2:$U$90,MATCH(Results!W$1,Experiment!$A$1:$U$1,0),FALSE)</f>
        <v>0.25</v>
      </c>
      <c r="X520" s="3">
        <f>VLOOKUP($F520,Experiment!$A$2:$U$90,MATCH(Results!X$1,Experiment!$A$1:$U$1,0),FALSE)</f>
        <v>0.75</v>
      </c>
      <c r="Y520" s="2">
        <f>VLOOKUP($F520,Experiment!$A$2:$U$90,MATCH(Results!Y$1,Experiment!$A$1:$U$1,0),FALSE)</f>
        <v>1</v>
      </c>
      <c r="Z520" s="3">
        <f>VLOOKUP($F520,Experiment!$A$2:$U$90,MATCH(Results!Z$1,Experiment!$A$1:$U$1,0),FALSE)</f>
        <v>0.25</v>
      </c>
      <c r="AA520" s="3">
        <f>VLOOKUP($F520,Experiment!$A$2:$U$90,MATCH(Results!AA$1,Experiment!$A$1:$U$1,0),FALSE)</f>
        <v>0.5</v>
      </c>
      <c r="AB520" s="3">
        <f>VLOOKUP($F520,Experiment!$A$2:$U$90,MATCH(Results!AB$1,Experiment!$A$1:$U$1,0),FALSE)</f>
        <v>0.375</v>
      </c>
      <c r="AC520" s="3">
        <f>VLOOKUP($F520,Experiment!$A$2:$U$90,MATCH(Results!AC$1,Experiment!$A$1:$U$1,0),FALSE)</f>
        <v>0.625</v>
      </c>
      <c r="AD520" s="2">
        <f>VLOOKUP($F520,Experiment!$A$2:$U$90,MATCH(Results!AD$1,Experiment!$A$1:$U$1,0),FALSE)</f>
        <v>25</v>
      </c>
      <c r="AE520" s="2">
        <f>VLOOKUP($F520,Experiment!$A$2:$U$90,MATCH(Results!AE$1,Experiment!$A$1:$U$1,0),FALSE)</f>
        <v>3375</v>
      </c>
      <c r="AF520" s="2">
        <f>VLOOKUP($F520,Experiment!$A$2:$U$90,MATCH(Results!AF$1,Experiment!$A$1:$U$1,0),FALSE)</f>
        <v>58.094750193111253</v>
      </c>
      <c r="AG520" s="3">
        <f>VLOOKUP($F520,Experiment!$A$2:$W$90,MATCH(Results!AG$1,Experiment!$A$1:$W$1,0),FALSE)</f>
        <v>1</v>
      </c>
      <c r="AH520" s="3">
        <f>VLOOKUP($F520,Experiment!$A$2:$W$90,MATCH(Results!AH$1,Experiment!$A$1:$W$1,0),FALSE)</f>
        <v>0.625</v>
      </c>
      <c r="AI520" s="3">
        <f>VLOOKUP($F520,Experiment!$A$2:$X$90,MATCH(Results!AI$1,Experiment!$A$1:$X$1,0),FALSE)</f>
        <v>0.375</v>
      </c>
      <c r="AJ520" s="2">
        <f>Table1[[#This Row],[Gain]]^Table1[[#This Row],[θ]]</f>
        <v>160.98133731857229</v>
      </c>
      <c r="AK520" s="2">
        <f>-Table1[[#This Row],[λ]]*-Table1[[#This Row],[Loss]]^Table1[[#This Row],[θ]]</f>
        <v>215.2947128015152</v>
      </c>
      <c r="AL520" s="2">
        <f>Table1[[#This Row],[v_n_w_g]]-Table1[[#This Row],[v_n_w_l]]</f>
        <v>-54.313375482942917</v>
      </c>
      <c r="AM520" s="2">
        <f>IF(Table1[[#This Row],[diff_v]]&gt;=1,1,0)</f>
        <v>0</v>
      </c>
    </row>
    <row r="521" spans="1:39" hidden="1" x14ac:dyDescent="0.3">
      <c r="A521">
        <v>24</v>
      </c>
      <c r="B521" t="s">
        <v>45</v>
      </c>
      <c r="C521" s="22">
        <f>VLOOKUP(Table1[[#This Row],[Subject]],'Subject Profile'!$A$2:$E$8,4,FALSE)</f>
        <v>1.1960207441678836</v>
      </c>
      <c r="D521" s="22">
        <f>VLOOKUP(Table1[[#This Row],[Subject]],'Subject Profile'!$A$2:$E$8,5,FALSE)</f>
        <v>-2</v>
      </c>
      <c r="E521" t="s">
        <v>111</v>
      </c>
      <c r="F521" t="s">
        <v>72</v>
      </c>
      <c r="G521" t="s">
        <v>5</v>
      </c>
      <c r="H521">
        <f>IF(Table1[[#This Row],[decision]]="accept",1,0)</f>
        <v>0</v>
      </c>
      <c r="I521">
        <v>0</v>
      </c>
      <c r="J521" t="s">
        <v>107</v>
      </c>
      <c r="K521">
        <v>1664426732</v>
      </c>
      <c r="L521">
        <v>19</v>
      </c>
      <c r="M521" t="str">
        <f>VLOOKUP($F521,Experiment!$A$2:$U$90,MATCH(Results!M$1,Experiment!$A$1:$U$1,0)+1,FALSE)</f>
        <v>G</v>
      </c>
      <c r="N521">
        <f>IF(Table1[[#This Row],[Impact]]="I",0,1)</f>
        <v>1</v>
      </c>
      <c r="O521" s="2">
        <f>VLOOKUP($F521,Experiment!$A$2:$U$90,MATCH(Results!O$1,Experiment!$A$1:$U$1,0),FALSE)</f>
        <v>-90</v>
      </c>
      <c r="P521" s="3">
        <f>VLOOKUP($F521,Experiment!$A$2:$U$90,MATCH(Results!P$1,Experiment!$A$1:$U$1,0),FALSE)</f>
        <v>0.5</v>
      </c>
      <c r="Q521" s="2">
        <f>VLOOKUP($F521,Experiment!$A$2:$U$90,MATCH(Results!Q$1,Experiment!$A$1:$U$1,0),FALSE)</f>
        <v>90</v>
      </c>
      <c r="R521" s="3">
        <f>VLOOKUP($F521,Experiment!$A$2:$U$90,MATCH(Results!R$1,Experiment!$A$1:$U$1,0),FALSE)</f>
        <v>0.5</v>
      </c>
      <c r="S521" s="2">
        <f>VLOOKUP($F521,Experiment!$A$2:$U$90,MATCH(Results!S$1,Experiment!$A$1:$U$1,0),FALSE)</f>
        <v>0</v>
      </c>
      <c r="T521" s="2">
        <f>VLOOKUP($F521,Experiment!$A$2:$U$90,MATCH(Results!T$1,Experiment!$A$1:$U$1,0),FALSE)</f>
        <v>8100</v>
      </c>
      <c r="U521" s="2">
        <f>VLOOKUP($F521,Experiment!$A$2:$U$90,MATCH(Results!U$1,Experiment!$A$1:$U$1,0),FALSE)</f>
        <v>90</v>
      </c>
      <c r="V521" s="2">
        <f>VLOOKUP($F521,Experiment!$A$2:$U$90,MATCH(Results!V$1,Experiment!$A$1:$U$1,0),FALSE)</f>
        <v>4</v>
      </c>
      <c r="W521" s="3">
        <f>VLOOKUP($F521,Experiment!$A$2:$U$90,MATCH(Results!W$1,Experiment!$A$1:$U$1,0),FALSE)</f>
        <v>0.25</v>
      </c>
      <c r="X521" s="3">
        <f>VLOOKUP($F521,Experiment!$A$2:$U$90,MATCH(Results!X$1,Experiment!$A$1:$U$1,0),FALSE)</f>
        <v>0.75</v>
      </c>
      <c r="Y521" s="2">
        <f>VLOOKUP($F521,Experiment!$A$2:$U$90,MATCH(Results!Y$1,Experiment!$A$1:$U$1,0),FALSE)</f>
        <v>1</v>
      </c>
      <c r="Z521" s="3">
        <f>VLOOKUP($F521,Experiment!$A$2:$U$90,MATCH(Results!Z$1,Experiment!$A$1:$U$1,0),FALSE)</f>
        <v>0.25</v>
      </c>
      <c r="AA521" s="3">
        <f>VLOOKUP($F521,Experiment!$A$2:$U$90,MATCH(Results!AA$1,Experiment!$A$1:$U$1,0),FALSE)</f>
        <v>0.5</v>
      </c>
      <c r="AB521" s="3">
        <f>VLOOKUP($F521,Experiment!$A$2:$U$90,MATCH(Results!AB$1,Experiment!$A$1:$U$1,0),FALSE)</f>
        <v>0.375</v>
      </c>
      <c r="AC521" s="3">
        <f>VLOOKUP($F521,Experiment!$A$2:$U$90,MATCH(Results!AC$1,Experiment!$A$1:$U$1,0),FALSE)</f>
        <v>0.625</v>
      </c>
      <c r="AD521" s="2">
        <f>VLOOKUP($F521,Experiment!$A$2:$U$90,MATCH(Results!AD$1,Experiment!$A$1:$U$1,0),FALSE)</f>
        <v>22.5</v>
      </c>
      <c r="AE521" s="2">
        <f>VLOOKUP($F521,Experiment!$A$2:$U$90,MATCH(Results!AE$1,Experiment!$A$1:$U$1,0),FALSE)</f>
        <v>7593.75</v>
      </c>
      <c r="AF521" s="2">
        <f>VLOOKUP($F521,Experiment!$A$2:$U$90,MATCH(Results!AF$1,Experiment!$A$1:$U$1,0),FALSE)</f>
        <v>87.142125289666879</v>
      </c>
      <c r="AG521" s="3">
        <f>VLOOKUP($F521,Experiment!$A$2:$W$90,MATCH(Results!AG$1,Experiment!$A$1:$W$1,0),FALSE)</f>
        <v>1</v>
      </c>
      <c r="AH521" s="3">
        <f>VLOOKUP($F521,Experiment!$A$2:$W$90,MATCH(Results!AH$1,Experiment!$A$1:$W$1,0),FALSE)</f>
        <v>0.625</v>
      </c>
      <c r="AI521" s="3">
        <f>VLOOKUP($F521,Experiment!$A$2:$X$90,MATCH(Results!AI$1,Experiment!$A$1:$X$1,0),FALSE)</f>
        <v>0.375</v>
      </c>
      <c r="AJ521" s="2">
        <f>Table1[[#This Row],[Gain]]^Table1[[#This Row],[θ]]</f>
        <v>217.42755411656807</v>
      </c>
      <c r="AK521" s="2">
        <f>-Table1[[#This Row],[λ]]*-Table1[[#This Row],[Loss]]^Table1[[#This Row],[θ]]</f>
        <v>434.85510823313615</v>
      </c>
      <c r="AL521" s="2">
        <f>Table1[[#This Row],[v_n_w_g]]-Table1[[#This Row],[v_n_w_l]]</f>
        <v>-217.42755411656807</v>
      </c>
      <c r="AM521" s="2">
        <f>IF(Table1[[#This Row],[diff_v]]&gt;=1,1,0)</f>
        <v>0</v>
      </c>
    </row>
    <row r="522" spans="1:39" hidden="1" x14ac:dyDescent="0.3">
      <c r="A522">
        <v>25</v>
      </c>
      <c r="B522" t="s">
        <v>45</v>
      </c>
      <c r="C522" s="22">
        <f>VLOOKUP(Table1[[#This Row],[Subject]],'Subject Profile'!$A$2:$E$8,4,FALSE)</f>
        <v>1.1960207441678836</v>
      </c>
      <c r="D522" s="22">
        <f>VLOOKUP(Table1[[#This Row],[Subject]],'Subject Profile'!$A$2:$E$8,5,FALSE)</f>
        <v>-2</v>
      </c>
      <c r="E522" t="s">
        <v>111</v>
      </c>
      <c r="F522" t="s">
        <v>62</v>
      </c>
      <c r="G522" t="s">
        <v>7</v>
      </c>
      <c r="H522">
        <f>IF(Table1[[#This Row],[decision]]="accept",1,0)</f>
        <v>1</v>
      </c>
      <c r="I522">
        <v>20</v>
      </c>
      <c r="J522" t="s">
        <v>107</v>
      </c>
      <c r="K522">
        <v>1664426748</v>
      </c>
      <c r="L522">
        <v>16</v>
      </c>
      <c r="M522" t="str">
        <f>VLOOKUP($F522,Experiment!$A$2:$U$90,MATCH(Results!M$1,Experiment!$A$1:$U$1,0)+1,FALSE)</f>
        <v>G</v>
      </c>
      <c r="N522">
        <f>IF(Table1[[#This Row],[Impact]]="I",0,1)</f>
        <v>1</v>
      </c>
      <c r="O522" s="2">
        <f>VLOOKUP($F522,Experiment!$A$2:$U$90,MATCH(Results!O$1,Experiment!$A$1:$U$1,0),FALSE)</f>
        <v>-10</v>
      </c>
      <c r="P522" s="3">
        <f>VLOOKUP($F522,Experiment!$A$2:$U$90,MATCH(Results!P$1,Experiment!$A$1:$U$1,0),FALSE)</f>
        <v>0.5</v>
      </c>
      <c r="Q522" s="2">
        <f>VLOOKUP($F522,Experiment!$A$2:$U$90,MATCH(Results!Q$1,Experiment!$A$1:$U$1,0),FALSE)</f>
        <v>20</v>
      </c>
      <c r="R522" s="3">
        <f>VLOOKUP($F522,Experiment!$A$2:$U$90,MATCH(Results!R$1,Experiment!$A$1:$U$1,0),FALSE)</f>
        <v>0.5</v>
      </c>
      <c r="S522" s="2">
        <f>VLOOKUP($F522,Experiment!$A$2:$U$90,MATCH(Results!S$1,Experiment!$A$1:$U$1,0),FALSE)</f>
        <v>5</v>
      </c>
      <c r="T522" s="2">
        <f>VLOOKUP($F522,Experiment!$A$2:$U$90,MATCH(Results!T$1,Experiment!$A$1:$U$1,0),FALSE)</f>
        <v>225</v>
      </c>
      <c r="U522" s="2">
        <f>VLOOKUP($F522,Experiment!$A$2:$U$90,MATCH(Results!U$1,Experiment!$A$1:$U$1,0),FALSE)</f>
        <v>15</v>
      </c>
      <c r="V522" s="2">
        <f>VLOOKUP($F522,Experiment!$A$2:$U$90,MATCH(Results!V$1,Experiment!$A$1:$U$1,0),FALSE)</f>
        <v>4</v>
      </c>
      <c r="W522" s="3">
        <f>VLOOKUP($F522,Experiment!$A$2:$U$90,MATCH(Results!W$1,Experiment!$A$1:$U$1,0),FALSE)</f>
        <v>0.25</v>
      </c>
      <c r="X522" s="3">
        <f>VLOOKUP($F522,Experiment!$A$2:$U$90,MATCH(Results!X$1,Experiment!$A$1:$U$1,0),FALSE)</f>
        <v>0.75</v>
      </c>
      <c r="Y522" s="2">
        <f>VLOOKUP($F522,Experiment!$A$2:$U$90,MATCH(Results!Y$1,Experiment!$A$1:$U$1,0),FALSE)</f>
        <v>2</v>
      </c>
      <c r="Z522" s="3">
        <f>VLOOKUP($F522,Experiment!$A$2:$U$90,MATCH(Results!Z$1,Experiment!$A$1:$U$1,0),FALSE)</f>
        <v>0.5</v>
      </c>
      <c r="AA522" s="3">
        <f>VLOOKUP($F522,Experiment!$A$2:$U$90,MATCH(Results!AA$1,Experiment!$A$1:$U$1,0),FALSE)</f>
        <v>0.25</v>
      </c>
      <c r="AB522" s="3">
        <f>VLOOKUP($F522,Experiment!$A$2:$U$90,MATCH(Results!AB$1,Experiment!$A$1:$U$1,0),FALSE)</f>
        <v>0.625</v>
      </c>
      <c r="AC522" s="3">
        <f>VLOOKUP($F522,Experiment!$A$2:$U$90,MATCH(Results!AC$1,Experiment!$A$1:$U$1,0),FALSE)</f>
        <v>0.375</v>
      </c>
      <c r="AD522" s="2">
        <f>VLOOKUP($F522,Experiment!$A$2:$U$90,MATCH(Results!AD$1,Experiment!$A$1:$U$1,0),FALSE)</f>
        <v>1.25</v>
      </c>
      <c r="AE522" s="2">
        <f>VLOOKUP($F522,Experiment!$A$2:$U$90,MATCH(Results!AE$1,Experiment!$A$1:$U$1,0),FALSE)</f>
        <v>210.9375</v>
      </c>
      <c r="AF522" s="2">
        <f>VLOOKUP($F522,Experiment!$A$2:$U$90,MATCH(Results!AF$1,Experiment!$A$1:$U$1,0),FALSE)</f>
        <v>14.523687548277813</v>
      </c>
      <c r="AG522" s="3">
        <f>VLOOKUP($F522,Experiment!$A$2:$W$90,MATCH(Results!AG$1,Experiment!$A$1:$W$1,0),FALSE)</f>
        <v>0.82730419370997643</v>
      </c>
      <c r="AH522" s="3">
        <f>VLOOKUP($F522,Experiment!$A$2:$W$90,MATCH(Results!AH$1,Experiment!$A$1:$W$1,0),FALSE)</f>
        <v>0.38648875795104182</v>
      </c>
      <c r="AI522" s="3">
        <f>VLOOKUP($F522,Experiment!$A$2:$X$90,MATCH(Results!AI$1,Experiment!$A$1:$X$1,0),FALSE)</f>
        <v>0.61351124204895813</v>
      </c>
      <c r="AJ522" s="2">
        <f>Table1[[#This Row],[Gain]]^Table1[[#This Row],[θ]]</f>
        <v>35.979809832580635</v>
      </c>
      <c r="AK522" s="2">
        <f>-Table1[[#This Row],[λ]]*-Table1[[#This Row],[Loss]]^Table1[[#This Row],[θ]]</f>
        <v>31.408756296736705</v>
      </c>
      <c r="AL522" s="2">
        <f>Table1[[#This Row],[v_n_w_g]]-Table1[[#This Row],[v_n_w_l]]</f>
        <v>4.5710535358439301</v>
      </c>
      <c r="AM522" s="2">
        <f>IF(Table1[[#This Row],[diff_v]]&gt;=1,1,0)</f>
        <v>1</v>
      </c>
    </row>
    <row r="523" spans="1:39" hidden="1" x14ac:dyDescent="0.3">
      <c r="A523">
        <v>26</v>
      </c>
      <c r="B523" t="s">
        <v>45</v>
      </c>
      <c r="C523" s="22">
        <f>VLOOKUP(Table1[[#This Row],[Subject]],'Subject Profile'!$A$2:$E$8,4,FALSE)</f>
        <v>1.1960207441678836</v>
      </c>
      <c r="D523" s="22">
        <f>VLOOKUP(Table1[[#This Row],[Subject]],'Subject Profile'!$A$2:$E$8,5,FALSE)</f>
        <v>-2</v>
      </c>
      <c r="E523" t="s">
        <v>111</v>
      </c>
      <c r="F523" t="s">
        <v>97</v>
      </c>
      <c r="G523" t="s">
        <v>7</v>
      </c>
      <c r="H523">
        <f>IF(Table1[[#This Row],[decision]]="accept",1,0)</f>
        <v>1</v>
      </c>
      <c r="I523">
        <v>10</v>
      </c>
      <c r="J523" t="s">
        <v>107</v>
      </c>
      <c r="K523">
        <v>1664426755</v>
      </c>
      <c r="L523">
        <v>7</v>
      </c>
      <c r="M523" t="str">
        <f>VLOOKUP($F523,Experiment!$A$2:$U$90,MATCH(Results!M$1,Experiment!$A$1:$U$1,0)+1,FALSE)</f>
        <v>G</v>
      </c>
      <c r="N523">
        <f>IF(Table1[[#This Row],[Impact]]="I",0,1)</f>
        <v>1</v>
      </c>
      <c r="O523" s="2">
        <f>VLOOKUP($F523,Experiment!$A$2:$U$90,MATCH(Results!O$1,Experiment!$A$1:$U$1,0),FALSE)</f>
        <v>-10</v>
      </c>
      <c r="P523" s="3">
        <f>VLOOKUP($F523,Experiment!$A$2:$U$90,MATCH(Results!P$1,Experiment!$A$1:$U$1,0),FALSE)</f>
        <v>0.5</v>
      </c>
      <c r="Q523" s="2">
        <f>VLOOKUP($F523,Experiment!$A$2:$U$90,MATCH(Results!Q$1,Experiment!$A$1:$U$1,0),FALSE)</f>
        <v>10</v>
      </c>
      <c r="R523" s="3">
        <f>VLOOKUP($F523,Experiment!$A$2:$U$90,MATCH(Results!R$1,Experiment!$A$1:$U$1,0),FALSE)</f>
        <v>0.5</v>
      </c>
      <c r="S523" s="2">
        <f>VLOOKUP($F523,Experiment!$A$2:$U$90,MATCH(Results!S$1,Experiment!$A$1:$U$1,0),FALSE)</f>
        <v>0</v>
      </c>
      <c r="T523" s="2">
        <f>VLOOKUP($F523,Experiment!$A$2:$U$90,MATCH(Results!T$1,Experiment!$A$1:$U$1,0),FALSE)</f>
        <v>100</v>
      </c>
      <c r="U523" s="2">
        <f>VLOOKUP($F523,Experiment!$A$2:$U$90,MATCH(Results!U$1,Experiment!$A$1:$U$1,0),FALSE)</f>
        <v>10</v>
      </c>
      <c r="V523" s="2">
        <f>VLOOKUP($F523,Experiment!$A$2:$U$90,MATCH(Results!V$1,Experiment!$A$1:$U$1,0),FALSE)</f>
        <v>4</v>
      </c>
      <c r="W523" s="3">
        <f>VLOOKUP($F523,Experiment!$A$2:$U$90,MATCH(Results!W$1,Experiment!$A$1:$U$1,0),FALSE)</f>
        <v>0.25</v>
      </c>
      <c r="X523" s="3">
        <f>VLOOKUP($F523,Experiment!$A$2:$U$90,MATCH(Results!X$1,Experiment!$A$1:$U$1,0),FALSE)</f>
        <v>0.75</v>
      </c>
      <c r="Y523" s="2">
        <f>VLOOKUP($F523,Experiment!$A$2:$U$90,MATCH(Results!Y$1,Experiment!$A$1:$U$1,0),FALSE)</f>
        <v>1</v>
      </c>
      <c r="Z523" s="3">
        <f>VLOOKUP($F523,Experiment!$A$2:$U$90,MATCH(Results!Z$1,Experiment!$A$1:$U$1,0),FALSE)</f>
        <v>0.25</v>
      </c>
      <c r="AA523" s="3">
        <f>VLOOKUP($F523,Experiment!$A$2:$U$90,MATCH(Results!AA$1,Experiment!$A$1:$U$1,0),FALSE)</f>
        <v>0.5</v>
      </c>
      <c r="AB523" s="3">
        <f>VLOOKUP($F523,Experiment!$A$2:$U$90,MATCH(Results!AB$1,Experiment!$A$1:$U$1,0),FALSE)</f>
        <v>0.375</v>
      </c>
      <c r="AC523" s="3">
        <f>VLOOKUP($F523,Experiment!$A$2:$U$90,MATCH(Results!AC$1,Experiment!$A$1:$U$1,0),FALSE)</f>
        <v>0.625</v>
      </c>
      <c r="AD523" s="2">
        <f>VLOOKUP($F523,Experiment!$A$2:$U$90,MATCH(Results!AD$1,Experiment!$A$1:$U$1,0),FALSE)</f>
        <v>2.5</v>
      </c>
      <c r="AE523" s="2">
        <f>VLOOKUP($F523,Experiment!$A$2:$U$90,MATCH(Results!AE$1,Experiment!$A$1:$U$1,0),FALSE)</f>
        <v>93.75</v>
      </c>
      <c r="AF523" s="2">
        <f>VLOOKUP($F523,Experiment!$A$2:$U$90,MATCH(Results!AF$1,Experiment!$A$1:$U$1,0),FALSE)</f>
        <v>9.6824583655185421</v>
      </c>
      <c r="AG523" s="3">
        <f>VLOOKUP($F523,Experiment!$A$2:$W$90,MATCH(Results!AG$1,Experiment!$A$1:$W$1,0),FALSE)</f>
        <v>1</v>
      </c>
      <c r="AH523" s="3">
        <f>VLOOKUP($F523,Experiment!$A$2:$W$90,MATCH(Results!AH$1,Experiment!$A$1:$W$1,0),FALSE)</f>
        <v>0.625</v>
      </c>
      <c r="AI523" s="3">
        <f>VLOOKUP($F523,Experiment!$A$2:$X$90,MATCH(Results!AI$1,Experiment!$A$1:$X$1,0),FALSE)</f>
        <v>0.375</v>
      </c>
      <c r="AJ523" s="2">
        <f>Table1[[#This Row],[Gain]]^Table1[[#This Row],[θ]]</f>
        <v>15.704378148368352</v>
      </c>
      <c r="AK523" s="2">
        <f>-Table1[[#This Row],[λ]]*-Table1[[#This Row],[Loss]]^Table1[[#This Row],[θ]]</f>
        <v>31.408756296736705</v>
      </c>
      <c r="AL523" s="2">
        <f>Table1[[#This Row],[v_n_w_g]]-Table1[[#This Row],[v_n_w_l]]</f>
        <v>-15.704378148368352</v>
      </c>
      <c r="AM523" s="2">
        <f>IF(Table1[[#This Row],[diff_v]]&gt;=1,1,0)</f>
        <v>0</v>
      </c>
    </row>
    <row r="524" spans="1:39" hidden="1" x14ac:dyDescent="0.3">
      <c r="A524">
        <v>27</v>
      </c>
      <c r="B524" t="s">
        <v>45</v>
      </c>
      <c r="C524" s="22">
        <f>VLOOKUP(Table1[[#This Row],[Subject]],'Subject Profile'!$A$2:$E$8,4,FALSE)</f>
        <v>1.1960207441678836</v>
      </c>
      <c r="D524" s="22">
        <f>VLOOKUP(Table1[[#This Row],[Subject]],'Subject Profile'!$A$2:$E$8,5,FALSE)</f>
        <v>-2</v>
      </c>
      <c r="E524" t="s">
        <v>111</v>
      </c>
      <c r="F524" t="s">
        <v>59</v>
      </c>
      <c r="G524" t="s">
        <v>7</v>
      </c>
      <c r="H524">
        <f>IF(Table1[[#This Row],[decision]]="accept",1,0)</f>
        <v>1</v>
      </c>
      <c r="I524">
        <v>10</v>
      </c>
      <c r="J524" t="s">
        <v>107</v>
      </c>
      <c r="K524">
        <v>1664426764</v>
      </c>
      <c r="L524">
        <v>9</v>
      </c>
      <c r="M524" t="str">
        <f>VLOOKUP($F524,Experiment!$A$2:$U$90,MATCH(Results!M$1,Experiment!$A$1:$U$1,0)+1,FALSE)</f>
        <v>G</v>
      </c>
      <c r="N524">
        <f>IF(Table1[[#This Row],[Impact]]="I",0,1)</f>
        <v>1</v>
      </c>
      <c r="O524" s="2">
        <f>VLOOKUP($F524,Experiment!$A$2:$U$90,MATCH(Results!O$1,Experiment!$A$1:$U$1,0),FALSE)</f>
        <v>0</v>
      </c>
      <c r="P524" s="3">
        <f>VLOOKUP($F524,Experiment!$A$2:$U$90,MATCH(Results!P$1,Experiment!$A$1:$U$1,0),FALSE)</f>
        <v>0.5</v>
      </c>
      <c r="Q524" s="2">
        <f>VLOOKUP($F524,Experiment!$A$2:$U$90,MATCH(Results!Q$1,Experiment!$A$1:$U$1,0),FALSE)</f>
        <v>10</v>
      </c>
      <c r="R524" s="3">
        <f>VLOOKUP($F524,Experiment!$A$2:$U$90,MATCH(Results!R$1,Experiment!$A$1:$U$1,0),FALSE)</f>
        <v>0.5</v>
      </c>
      <c r="S524" s="2">
        <f>VLOOKUP($F524,Experiment!$A$2:$U$90,MATCH(Results!S$1,Experiment!$A$1:$U$1,0),FALSE)</f>
        <v>5</v>
      </c>
      <c r="T524" s="2">
        <f>VLOOKUP($F524,Experiment!$A$2:$U$90,MATCH(Results!T$1,Experiment!$A$1:$U$1,0),FALSE)</f>
        <v>25</v>
      </c>
      <c r="U524" s="2">
        <f>VLOOKUP($F524,Experiment!$A$2:$U$90,MATCH(Results!U$1,Experiment!$A$1:$U$1,0),FALSE)</f>
        <v>5</v>
      </c>
      <c r="V524" s="2">
        <f>VLOOKUP($F524,Experiment!$A$2:$U$90,MATCH(Results!V$1,Experiment!$A$1:$U$1,0),FALSE)</f>
        <v>4</v>
      </c>
      <c r="W524" s="3">
        <f>VLOOKUP($F524,Experiment!$A$2:$U$90,MATCH(Results!W$1,Experiment!$A$1:$U$1,0),FALSE)</f>
        <v>0.75</v>
      </c>
      <c r="X524" s="3">
        <f>VLOOKUP($F524,Experiment!$A$2:$U$90,MATCH(Results!X$1,Experiment!$A$1:$U$1,0),FALSE)</f>
        <v>0.25</v>
      </c>
      <c r="Y524" s="2">
        <f>VLOOKUP($F524,Experiment!$A$2:$U$90,MATCH(Results!Y$1,Experiment!$A$1:$U$1,0),FALSE)</f>
        <v>1</v>
      </c>
      <c r="Z524" s="3">
        <f>VLOOKUP($F524,Experiment!$A$2:$U$90,MATCH(Results!Z$1,Experiment!$A$1:$U$1,0),FALSE)</f>
        <v>0.2</v>
      </c>
      <c r="AA524" s="3">
        <f>VLOOKUP($F524,Experiment!$A$2:$U$90,MATCH(Results!AA$1,Experiment!$A$1:$U$1,0),FALSE)</f>
        <v>4.9999999999999989E-2</v>
      </c>
      <c r="AB524" s="3">
        <f>VLOOKUP($F524,Experiment!$A$2:$U$90,MATCH(Results!AB$1,Experiment!$A$1:$U$1,0),FALSE)</f>
        <v>0.57499999999999996</v>
      </c>
      <c r="AC524" s="3">
        <f>VLOOKUP($F524,Experiment!$A$2:$U$90,MATCH(Results!AC$1,Experiment!$A$1:$U$1,0),FALSE)</f>
        <v>0.42500000000000004</v>
      </c>
      <c r="AD524" s="2">
        <f>VLOOKUP($F524,Experiment!$A$2:$U$90,MATCH(Results!AD$1,Experiment!$A$1:$U$1,0),FALSE)</f>
        <v>4.25</v>
      </c>
      <c r="AE524" s="2">
        <f>VLOOKUP($F524,Experiment!$A$2:$U$90,MATCH(Results!AE$1,Experiment!$A$1:$U$1,0),FALSE)</f>
        <v>24.4375</v>
      </c>
      <c r="AF524" s="2">
        <f>VLOOKUP($F524,Experiment!$A$2:$U$90,MATCH(Results!AF$1,Experiment!$A$1:$U$1,0),FALSE)</f>
        <v>4.9434299833212973</v>
      </c>
      <c r="AG524" s="3">
        <f>VLOOKUP($F524,Experiment!$A$2:$W$90,MATCH(Results!AG$1,Experiment!$A$1:$W$1,0),FALSE)</f>
        <v>0.89414323918902561</v>
      </c>
      <c r="AH524" s="3">
        <f>VLOOKUP($F524,Experiment!$A$2:$W$90,MATCH(Results!AH$1,Experiment!$A$1:$W$1,0),FALSE)</f>
        <v>0.42914847753168511</v>
      </c>
      <c r="AI524" s="3">
        <f>VLOOKUP($F524,Experiment!$A$2:$X$90,MATCH(Results!AI$1,Experiment!$A$1:$X$1,0),FALSE)</f>
        <v>0.57085152246831483</v>
      </c>
      <c r="AJ524" s="2">
        <f>Table1[[#This Row],[Gain]]^Table1[[#This Row],[θ]]</f>
        <v>15.704378148368352</v>
      </c>
      <c r="AK524" s="2">
        <f>-Table1[[#This Row],[λ]]*-Table1[[#This Row],[Loss]]^Table1[[#This Row],[θ]]</f>
        <v>0</v>
      </c>
      <c r="AL524" s="2">
        <f>Table1[[#This Row],[v_n_w_g]]-Table1[[#This Row],[v_n_w_l]]</f>
        <v>15.704378148368352</v>
      </c>
      <c r="AM524" s="2">
        <f>IF(Table1[[#This Row],[diff_v]]&gt;=1,1,0)</f>
        <v>1</v>
      </c>
    </row>
    <row r="525" spans="1:39" hidden="1" x14ac:dyDescent="0.3">
      <c r="A525">
        <v>28</v>
      </c>
      <c r="B525" t="s">
        <v>45</v>
      </c>
      <c r="C525" s="22">
        <f>VLOOKUP(Table1[[#This Row],[Subject]],'Subject Profile'!$A$2:$E$8,4,FALSE)</f>
        <v>1.1960207441678836</v>
      </c>
      <c r="D525" s="22">
        <f>VLOOKUP(Table1[[#This Row],[Subject]],'Subject Profile'!$A$2:$E$8,5,FALSE)</f>
        <v>-2</v>
      </c>
      <c r="E525" t="s">
        <v>111</v>
      </c>
      <c r="F525" t="s">
        <v>63</v>
      </c>
      <c r="G525" t="s">
        <v>7</v>
      </c>
      <c r="H525">
        <f>IF(Table1[[#This Row],[decision]]="accept",1,0)</f>
        <v>1</v>
      </c>
      <c r="I525">
        <v>60</v>
      </c>
      <c r="J525" t="s">
        <v>107</v>
      </c>
      <c r="K525">
        <v>1664426774</v>
      </c>
      <c r="L525">
        <v>10</v>
      </c>
      <c r="M525" t="str">
        <f>VLOOKUP($F525,Experiment!$A$2:$U$90,MATCH(Results!M$1,Experiment!$A$1:$U$1,0)+1,FALSE)</f>
        <v>I</v>
      </c>
      <c r="N525">
        <f>IF(Table1[[#This Row],[Impact]]="I",0,1)</f>
        <v>0</v>
      </c>
      <c r="O525" s="2">
        <f>VLOOKUP($F525,Experiment!$A$2:$U$90,MATCH(Results!O$1,Experiment!$A$1:$U$1,0),FALSE)</f>
        <v>-50</v>
      </c>
      <c r="P525" s="3">
        <f>VLOOKUP($F525,Experiment!$A$2:$U$90,MATCH(Results!P$1,Experiment!$A$1:$U$1,0),FALSE)</f>
        <v>0.5</v>
      </c>
      <c r="Q525" s="2">
        <f>VLOOKUP($F525,Experiment!$A$2:$U$90,MATCH(Results!Q$1,Experiment!$A$1:$U$1,0),FALSE)</f>
        <v>60</v>
      </c>
      <c r="R525" s="3">
        <f>VLOOKUP($F525,Experiment!$A$2:$U$90,MATCH(Results!R$1,Experiment!$A$1:$U$1,0),FALSE)</f>
        <v>0.5</v>
      </c>
      <c r="S525" s="2">
        <f>VLOOKUP($F525,Experiment!$A$2:$U$90,MATCH(Results!S$1,Experiment!$A$1:$U$1,0),FALSE)</f>
        <v>5</v>
      </c>
      <c r="T525" s="2">
        <f>VLOOKUP($F525,Experiment!$A$2:$U$90,MATCH(Results!T$1,Experiment!$A$1:$U$1,0),FALSE)</f>
        <v>3025</v>
      </c>
      <c r="U525" s="2">
        <f>VLOOKUP($F525,Experiment!$A$2:$U$90,MATCH(Results!U$1,Experiment!$A$1:$U$1,0),FALSE)</f>
        <v>55</v>
      </c>
      <c r="V525" s="2">
        <f>VLOOKUP($F525,Experiment!$A$2:$U$90,MATCH(Results!V$1,Experiment!$A$1:$U$1,0),FALSE)</f>
        <v>4</v>
      </c>
      <c r="W525" s="3">
        <f>VLOOKUP($F525,Experiment!$A$2:$U$90,MATCH(Results!W$1,Experiment!$A$1:$U$1,0),FALSE)</f>
        <v>0.25</v>
      </c>
      <c r="X525" s="3">
        <f>VLOOKUP($F525,Experiment!$A$2:$U$90,MATCH(Results!X$1,Experiment!$A$1:$U$1,0),FALSE)</f>
        <v>0.75</v>
      </c>
      <c r="Y525" s="2">
        <f>VLOOKUP($F525,Experiment!$A$2:$U$90,MATCH(Results!Y$1,Experiment!$A$1:$U$1,0),FALSE)</f>
        <v>2</v>
      </c>
      <c r="Z525" s="3">
        <f>VLOOKUP($F525,Experiment!$A$2:$U$90,MATCH(Results!Z$1,Experiment!$A$1:$U$1,0),FALSE)</f>
        <v>0.5</v>
      </c>
      <c r="AA525" s="3">
        <f>VLOOKUP($F525,Experiment!$A$2:$U$90,MATCH(Results!AA$1,Experiment!$A$1:$U$1,0),FALSE)</f>
        <v>0.25</v>
      </c>
      <c r="AB525" s="3">
        <f>VLOOKUP($F525,Experiment!$A$2:$U$90,MATCH(Results!AB$1,Experiment!$A$1:$U$1,0),FALSE)</f>
        <v>0.625</v>
      </c>
      <c r="AC525" s="3">
        <f>VLOOKUP($F525,Experiment!$A$2:$U$90,MATCH(Results!AC$1,Experiment!$A$1:$U$1,0),FALSE)</f>
        <v>0.375</v>
      </c>
      <c r="AD525" s="2">
        <f>VLOOKUP($F525,Experiment!$A$2:$U$90,MATCH(Results!AD$1,Experiment!$A$1:$U$1,0),FALSE)</f>
        <v>-8.75</v>
      </c>
      <c r="AE525" s="2">
        <f>VLOOKUP($F525,Experiment!$A$2:$U$90,MATCH(Results!AE$1,Experiment!$A$1:$U$1,0),FALSE)</f>
        <v>2835.9375</v>
      </c>
      <c r="AF525" s="2">
        <f>VLOOKUP($F525,Experiment!$A$2:$U$90,MATCH(Results!AF$1,Experiment!$A$1:$U$1,0),FALSE)</f>
        <v>53.253521010351982</v>
      </c>
      <c r="AG525" s="3">
        <f>VLOOKUP($F525,Experiment!$A$2:$W$90,MATCH(Results!AG$1,Experiment!$A$1:$W$1,0),FALSE)</f>
        <v>0.82730419370997643</v>
      </c>
      <c r="AH525" s="3">
        <f>VLOOKUP($F525,Experiment!$A$2:$W$90,MATCH(Results!AH$1,Experiment!$A$1:$W$1,0),FALSE)</f>
        <v>0.38648875795104182</v>
      </c>
      <c r="AI525" s="3">
        <f>VLOOKUP($F525,Experiment!$A$2:$X$90,MATCH(Results!AI$1,Experiment!$A$1:$X$1,0),FALSE)</f>
        <v>0.61351124204895813</v>
      </c>
      <c r="AJ525" s="2">
        <f>Table1[[#This Row],[Gain]]^Table1[[#This Row],[θ]]</f>
        <v>133.87694139177151</v>
      </c>
      <c r="AK525" s="2">
        <f>-Table1[[#This Row],[λ]]*-Table1[[#This Row],[Loss]]^Table1[[#This Row],[θ]]</f>
        <v>215.2947128015152</v>
      </c>
      <c r="AL525" s="2">
        <f>Table1[[#This Row],[v_n_w_g]]-Table1[[#This Row],[v_n_w_l]]</f>
        <v>-81.417771409743693</v>
      </c>
      <c r="AM525" s="2">
        <f>IF(Table1[[#This Row],[diff_v]]&gt;=1,1,0)</f>
        <v>0</v>
      </c>
    </row>
    <row r="526" spans="1:39" hidden="1" x14ac:dyDescent="0.3">
      <c r="A526">
        <v>29</v>
      </c>
      <c r="B526" t="s">
        <v>45</v>
      </c>
      <c r="C526" s="22">
        <f>VLOOKUP(Table1[[#This Row],[Subject]],'Subject Profile'!$A$2:$E$8,4,FALSE)</f>
        <v>1.1960207441678836</v>
      </c>
      <c r="D526" s="22">
        <f>VLOOKUP(Table1[[#This Row],[Subject]],'Subject Profile'!$A$2:$E$8,5,FALSE)</f>
        <v>-2</v>
      </c>
      <c r="E526" t="s">
        <v>111</v>
      </c>
      <c r="F526" t="s">
        <v>104</v>
      </c>
      <c r="G526" t="s">
        <v>7</v>
      </c>
      <c r="H526">
        <f>IF(Table1[[#This Row],[decision]]="accept",1,0)</f>
        <v>1</v>
      </c>
      <c r="I526">
        <v>10</v>
      </c>
      <c r="J526" t="s">
        <v>107</v>
      </c>
      <c r="K526">
        <v>1664426786</v>
      </c>
      <c r="L526">
        <v>12</v>
      </c>
      <c r="M526" t="str">
        <f>VLOOKUP($F526,Experiment!$A$2:$U$90,MATCH(Results!M$1,Experiment!$A$1:$U$1,0)+1,FALSE)</f>
        <v>I</v>
      </c>
      <c r="N526">
        <f>IF(Table1[[#This Row],[Impact]]="I",0,1)</f>
        <v>0</v>
      </c>
      <c r="O526" s="2">
        <f>VLOOKUP($F526,Experiment!$A$2:$U$90,MATCH(Results!O$1,Experiment!$A$1:$U$1,0),FALSE)</f>
        <v>-10</v>
      </c>
      <c r="P526" s="3">
        <f>VLOOKUP($F526,Experiment!$A$2:$U$90,MATCH(Results!P$1,Experiment!$A$1:$U$1,0),FALSE)</f>
        <v>0.5</v>
      </c>
      <c r="Q526" s="2">
        <f>VLOOKUP($F526,Experiment!$A$2:$U$90,MATCH(Results!Q$1,Experiment!$A$1:$U$1,0),FALSE)</f>
        <v>10</v>
      </c>
      <c r="R526" s="3">
        <f>VLOOKUP($F526,Experiment!$A$2:$U$90,MATCH(Results!R$1,Experiment!$A$1:$U$1,0),FALSE)</f>
        <v>0.5</v>
      </c>
      <c r="S526" s="2">
        <f>VLOOKUP($F526,Experiment!$A$2:$U$90,MATCH(Results!S$1,Experiment!$A$1:$U$1,0),FALSE)</f>
        <v>0</v>
      </c>
      <c r="T526" s="2">
        <f>VLOOKUP($F526,Experiment!$A$2:$U$90,MATCH(Results!T$1,Experiment!$A$1:$U$1,0),FALSE)</f>
        <v>100</v>
      </c>
      <c r="U526" s="2">
        <f>VLOOKUP($F526,Experiment!$A$2:$U$90,MATCH(Results!U$1,Experiment!$A$1:$U$1,0),FALSE)</f>
        <v>10</v>
      </c>
      <c r="V526" s="2">
        <f>VLOOKUP($F526,Experiment!$A$2:$U$90,MATCH(Results!V$1,Experiment!$A$1:$U$1,0),FALSE)</f>
        <v>2</v>
      </c>
      <c r="W526" s="3">
        <f>VLOOKUP($F526,Experiment!$A$2:$U$90,MATCH(Results!W$1,Experiment!$A$1:$U$1,0),FALSE)</f>
        <v>0.25</v>
      </c>
      <c r="X526" s="3">
        <f>VLOOKUP($F526,Experiment!$A$2:$U$90,MATCH(Results!X$1,Experiment!$A$1:$U$1,0),FALSE)</f>
        <v>0.75</v>
      </c>
      <c r="Y526" s="2">
        <f>VLOOKUP($F526,Experiment!$A$2:$U$90,MATCH(Results!Y$1,Experiment!$A$1:$U$1,0),FALSE)</f>
        <v>1</v>
      </c>
      <c r="Z526" s="3">
        <f>VLOOKUP($F526,Experiment!$A$2:$U$90,MATCH(Results!Z$1,Experiment!$A$1:$U$1,0),FALSE)</f>
        <v>0.25</v>
      </c>
      <c r="AA526" s="3">
        <f>VLOOKUP($F526,Experiment!$A$2:$U$90,MATCH(Results!AA$1,Experiment!$A$1:$U$1,0),FALSE)</f>
        <v>0.5</v>
      </c>
      <c r="AB526" s="3">
        <f>VLOOKUP($F526,Experiment!$A$2:$U$90,MATCH(Results!AB$1,Experiment!$A$1:$U$1,0),FALSE)</f>
        <v>0.375</v>
      </c>
      <c r="AC526" s="3">
        <f>VLOOKUP($F526,Experiment!$A$2:$U$90,MATCH(Results!AC$1,Experiment!$A$1:$U$1,0),FALSE)</f>
        <v>0.625</v>
      </c>
      <c r="AD526" s="2">
        <f>VLOOKUP($F526,Experiment!$A$2:$U$90,MATCH(Results!AD$1,Experiment!$A$1:$U$1,0),FALSE)</f>
        <v>2.5</v>
      </c>
      <c r="AE526" s="2">
        <f>VLOOKUP($F526,Experiment!$A$2:$U$90,MATCH(Results!AE$1,Experiment!$A$1:$U$1,0),FALSE)</f>
        <v>93.75</v>
      </c>
      <c r="AF526" s="2">
        <f>VLOOKUP($F526,Experiment!$A$2:$U$90,MATCH(Results!AF$1,Experiment!$A$1:$U$1,0),FALSE)</f>
        <v>9.6824583655185421</v>
      </c>
      <c r="AG526" s="3">
        <f>VLOOKUP($F526,Experiment!$A$2:$W$90,MATCH(Results!AG$1,Experiment!$A$1:$W$1,0),FALSE)</f>
        <v>1</v>
      </c>
      <c r="AH526" s="3">
        <f>VLOOKUP($F526,Experiment!$A$2:$W$90,MATCH(Results!AH$1,Experiment!$A$1:$W$1,0),FALSE)</f>
        <v>0.625</v>
      </c>
      <c r="AI526" s="3">
        <f>VLOOKUP($F526,Experiment!$A$2:$X$90,MATCH(Results!AI$1,Experiment!$A$1:$X$1,0),FALSE)</f>
        <v>0.375</v>
      </c>
      <c r="AJ526" s="2">
        <f>Table1[[#This Row],[Gain]]^Table1[[#This Row],[θ]]</f>
        <v>15.704378148368352</v>
      </c>
      <c r="AK526" s="2">
        <f>-Table1[[#This Row],[λ]]*-Table1[[#This Row],[Loss]]^Table1[[#This Row],[θ]]</f>
        <v>31.408756296736705</v>
      </c>
      <c r="AL526" s="2">
        <f>Table1[[#This Row],[v_n_w_g]]-Table1[[#This Row],[v_n_w_l]]</f>
        <v>-15.704378148368352</v>
      </c>
      <c r="AM526" s="2">
        <f>IF(Table1[[#This Row],[diff_v]]&gt;=1,1,0)</f>
        <v>0</v>
      </c>
    </row>
    <row r="527" spans="1:39" hidden="1" x14ac:dyDescent="0.3">
      <c r="A527">
        <v>30</v>
      </c>
      <c r="B527" t="s">
        <v>45</v>
      </c>
      <c r="C527" s="22">
        <f>VLOOKUP(Table1[[#This Row],[Subject]],'Subject Profile'!$A$2:$E$8,4,FALSE)</f>
        <v>1.1960207441678836</v>
      </c>
      <c r="D527" s="22">
        <f>VLOOKUP(Table1[[#This Row],[Subject]],'Subject Profile'!$A$2:$E$8,5,FALSE)</f>
        <v>-2</v>
      </c>
      <c r="E527" t="s">
        <v>111</v>
      </c>
      <c r="F527" t="s">
        <v>105</v>
      </c>
      <c r="G527" t="s">
        <v>5</v>
      </c>
      <c r="H527">
        <f>IF(Table1[[#This Row],[decision]]="accept",1,0)</f>
        <v>0</v>
      </c>
      <c r="I527">
        <v>0</v>
      </c>
      <c r="J527" t="s">
        <v>107</v>
      </c>
      <c r="K527">
        <v>1664426795</v>
      </c>
      <c r="L527">
        <v>9</v>
      </c>
      <c r="M527" t="str">
        <f>VLOOKUP($F527,Experiment!$A$2:$U$90,MATCH(Results!M$1,Experiment!$A$1:$U$1,0)+1,FALSE)</f>
        <v>G</v>
      </c>
      <c r="N527">
        <f>IF(Table1[[#This Row],[Impact]]="I",0,1)</f>
        <v>1</v>
      </c>
      <c r="O527" s="2">
        <f>VLOOKUP($F527,Experiment!$A$2:$U$90,MATCH(Results!O$1,Experiment!$A$1:$U$1,0),FALSE)</f>
        <v>-50</v>
      </c>
      <c r="P527" s="3">
        <f>VLOOKUP($F527,Experiment!$A$2:$U$90,MATCH(Results!P$1,Experiment!$A$1:$U$1,0),FALSE)</f>
        <v>0.5</v>
      </c>
      <c r="Q527" s="2">
        <f>VLOOKUP($F527,Experiment!$A$2:$U$90,MATCH(Results!Q$1,Experiment!$A$1:$U$1,0),FALSE)</f>
        <v>40</v>
      </c>
      <c r="R527" s="3">
        <f>VLOOKUP($F527,Experiment!$A$2:$U$90,MATCH(Results!R$1,Experiment!$A$1:$U$1,0),FALSE)</f>
        <v>0.5</v>
      </c>
      <c r="S527" s="2">
        <f>VLOOKUP($F527,Experiment!$A$2:$U$90,MATCH(Results!S$1,Experiment!$A$1:$U$1,0),FALSE)</f>
        <v>-5</v>
      </c>
      <c r="T527" s="2">
        <f>VLOOKUP($F527,Experiment!$A$2:$U$90,MATCH(Results!T$1,Experiment!$A$1:$U$1,0),FALSE)</f>
        <v>2025</v>
      </c>
      <c r="U527" s="2">
        <f>VLOOKUP($F527,Experiment!$A$2:$U$90,MATCH(Results!U$1,Experiment!$A$1:$U$1,0),FALSE)</f>
        <v>45</v>
      </c>
      <c r="V527" s="2">
        <f>VLOOKUP($F527,Experiment!$A$2:$U$90,MATCH(Results!V$1,Experiment!$A$1:$U$1,0),FALSE)</f>
        <v>4</v>
      </c>
      <c r="W527" s="3">
        <f>VLOOKUP($F527,Experiment!$A$2:$U$90,MATCH(Results!W$1,Experiment!$A$1:$U$1,0),FALSE)</f>
        <v>0.25</v>
      </c>
      <c r="X527" s="3">
        <f>VLOOKUP($F527,Experiment!$A$2:$U$90,MATCH(Results!X$1,Experiment!$A$1:$U$1,0),FALSE)</f>
        <v>0.75</v>
      </c>
      <c r="Y527" s="2">
        <f>VLOOKUP($F527,Experiment!$A$2:$U$90,MATCH(Results!Y$1,Experiment!$A$1:$U$1,0),FALSE)</f>
        <v>1</v>
      </c>
      <c r="Z527" s="3">
        <f>VLOOKUP($F527,Experiment!$A$2:$U$90,MATCH(Results!Z$1,Experiment!$A$1:$U$1,0),FALSE)</f>
        <v>0.25</v>
      </c>
      <c r="AA527" s="3">
        <f>VLOOKUP($F527,Experiment!$A$2:$U$90,MATCH(Results!AA$1,Experiment!$A$1:$U$1,0),FALSE)</f>
        <v>0.5</v>
      </c>
      <c r="AB527" s="3">
        <f>VLOOKUP($F527,Experiment!$A$2:$U$90,MATCH(Results!AB$1,Experiment!$A$1:$U$1,0),FALSE)</f>
        <v>0.375</v>
      </c>
      <c r="AC527" s="3">
        <f>VLOOKUP($F527,Experiment!$A$2:$U$90,MATCH(Results!AC$1,Experiment!$A$1:$U$1,0),FALSE)</f>
        <v>0.625</v>
      </c>
      <c r="AD527" s="2">
        <f>VLOOKUP($F527,Experiment!$A$2:$U$90,MATCH(Results!AD$1,Experiment!$A$1:$U$1,0),FALSE)</f>
        <v>6.25</v>
      </c>
      <c r="AE527" s="2">
        <f>VLOOKUP($F527,Experiment!$A$2:$U$90,MATCH(Results!AE$1,Experiment!$A$1:$U$1,0),FALSE)</f>
        <v>1898.4375</v>
      </c>
      <c r="AF527" s="2">
        <f>VLOOKUP($F527,Experiment!$A$2:$U$90,MATCH(Results!AF$1,Experiment!$A$1:$U$1,0),FALSE)</f>
        <v>43.571062644833439</v>
      </c>
      <c r="AG527" s="3">
        <f>VLOOKUP($F527,Experiment!$A$2:$W$90,MATCH(Results!AG$1,Experiment!$A$1:$W$1,0),FALSE)</f>
        <v>1</v>
      </c>
      <c r="AH527" s="3">
        <f>VLOOKUP($F527,Experiment!$A$2:$W$90,MATCH(Results!AH$1,Experiment!$A$1:$W$1,0),FALSE)</f>
        <v>0.625</v>
      </c>
      <c r="AI527" s="3">
        <f>VLOOKUP($F527,Experiment!$A$2:$X$90,MATCH(Results!AI$1,Experiment!$A$1:$X$1,0),FALSE)</f>
        <v>0.375</v>
      </c>
      <c r="AJ527" s="2">
        <f>Table1[[#This Row],[Gain]]^Table1[[#This Row],[θ]]</f>
        <v>82.432217522931154</v>
      </c>
      <c r="AK527" s="2">
        <f>-Table1[[#This Row],[λ]]*-Table1[[#This Row],[Loss]]^Table1[[#This Row],[θ]]</f>
        <v>215.2947128015152</v>
      </c>
      <c r="AL527" s="2">
        <f>Table1[[#This Row],[v_n_w_g]]-Table1[[#This Row],[v_n_w_l]]</f>
        <v>-132.86249527858405</v>
      </c>
      <c r="AM527" s="2">
        <f>IF(Table1[[#This Row],[diff_v]]&gt;=1,1,0)</f>
        <v>0</v>
      </c>
    </row>
    <row r="528" spans="1:39" hidden="1" x14ac:dyDescent="0.3">
      <c r="A528">
        <v>31</v>
      </c>
      <c r="B528" t="s">
        <v>45</v>
      </c>
      <c r="C528" s="22">
        <f>VLOOKUP(Table1[[#This Row],[Subject]],'Subject Profile'!$A$2:$E$8,4,FALSE)</f>
        <v>1.1960207441678836</v>
      </c>
      <c r="D528" s="22">
        <f>VLOOKUP(Table1[[#This Row],[Subject]],'Subject Profile'!$A$2:$E$8,5,FALSE)</f>
        <v>-2</v>
      </c>
      <c r="E528" t="s">
        <v>111</v>
      </c>
      <c r="F528" t="s">
        <v>83</v>
      </c>
      <c r="G528" t="s">
        <v>5</v>
      </c>
      <c r="H528">
        <f>IF(Table1[[#This Row],[decision]]="accept",1,0)</f>
        <v>0</v>
      </c>
      <c r="I528">
        <v>0</v>
      </c>
      <c r="J528" t="s">
        <v>107</v>
      </c>
      <c r="K528">
        <v>1664426815</v>
      </c>
      <c r="L528">
        <v>20</v>
      </c>
      <c r="M528" t="str">
        <f>VLOOKUP($F528,Experiment!$A$2:$U$90,MATCH(Results!M$1,Experiment!$A$1:$U$1,0)+1,FALSE)</f>
        <v>I</v>
      </c>
      <c r="N528">
        <f>IF(Table1[[#This Row],[Impact]]="I",0,1)</f>
        <v>0</v>
      </c>
      <c r="O528" s="2">
        <f>VLOOKUP($F528,Experiment!$A$2:$U$90,MATCH(Results!O$1,Experiment!$A$1:$U$1,0),FALSE)</f>
        <v>-50</v>
      </c>
      <c r="P528" s="3">
        <f>VLOOKUP($F528,Experiment!$A$2:$U$90,MATCH(Results!P$1,Experiment!$A$1:$U$1,0),FALSE)</f>
        <v>0.5</v>
      </c>
      <c r="Q528" s="2">
        <f>VLOOKUP($F528,Experiment!$A$2:$U$90,MATCH(Results!Q$1,Experiment!$A$1:$U$1,0),FALSE)</f>
        <v>40</v>
      </c>
      <c r="R528" s="3">
        <f>VLOOKUP($F528,Experiment!$A$2:$U$90,MATCH(Results!R$1,Experiment!$A$1:$U$1,0),FALSE)</f>
        <v>0.5</v>
      </c>
      <c r="S528" s="2">
        <f>VLOOKUP($F528,Experiment!$A$2:$U$90,MATCH(Results!S$1,Experiment!$A$1:$U$1,0),FALSE)</f>
        <v>-5</v>
      </c>
      <c r="T528" s="2">
        <f>VLOOKUP($F528,Experiment!$A$2:$U$90,MATCH(Results!T$1,Experiment!$A$1:$U$1,0),FALSE)</f>
        <v>2025</v>
      </c>
      <c r="U528" s="2">
        <f>VLOOKUP($F528,Experiment!$A$2:$U$90,MATCH(Results!U$1,Experiment!$A$1:$U$1,0),FALSE)</f>
        <v>45</v>
      </c>
      <c r="V528" s="2">
        <f>VLOOKUP($F528,Experiment!$A$2:$U$90,MATCH(Results!V$1,Experiment!$A$1:$U$1,0),FALSE)</f>
        <v>2</v>
      </c>
      <c r="W528" s="3">
        <f>VLOOKUP($F528,Experiment!$A$2:$U$90,MATCH(Results!W$1,Experiment!$A$1:$U$1,0),FALSE)</f>
        <v>0.25</v>
      </c>
      <c r="X528" s="3">
        <f>VLOOKUP($F528,Experiment!$A$2:$U$90,MATCH(Results!X$1,Experiment!$A$1:$U$1,0),FALSE)</f>
        <v>0.75</v>
      </c>
      <c r="Y528" s="2">
        <f>VLOOKUP($F528,Experiment!$A$2:$U$90,MATCH(Results!Y$1,Experiment!$A$1:$U$1,0),FALSE)</f>
        <v>2</v>
      </c>
      <c r="Z528" s="3">
        <f>VLOOKUP($F528,Experiment!$A$2:$U$90,MATCH(Results!Z$1,Experiment!$A$1:$U$1,0),FALSE)</f>
        <v>0.5</v>
      </c>
      <c r="AA528" s="3">
        <f>VLOOKUP($F528,Experiment!$A$2:$U$90,MATCH(Results!AA$1,Experiment!$A$1:$U$1,0),FALSE)</f>
        <v>0.25</v>
      </c>
      <c r="AB528" s="3">
        <f>VLOOKUP($F528,Experiment!$A$2:$U$90,MATCH(Results!AB$1,Experiment!$A$1:$U$1,0),FALSE)</f>
        <v>0.625</v>
      </c>
      <c r="AC528" s="3">
        <f>VLOOKUP($F528,Experiment!$A$2:$U$90,MATCH(Results!AC$1,Experiment!$A$1:$U$1,0),FALSE)</f>
        <v>0.375</v>
      </c>
      <c r="AD528" s="2">
        <f>VLOOKUP($F528,Experiment!$A$2:$U$90,MATCH(Results!AD$1,Experiment!$A$1:$U$1,0),FALSE)</f>
        <v>-16.25</v>
      </c>
      <c r="AE528" s="2">
        <f>VLOOKUP($F528,Experiment!$A$2:$U$90,MATCH(Results!AE$1,Experiment!$A$1:$U$1,0),FALSE)</f>
        <v>1898.4375</v>
      </c>
      <c r="AF528" s="2">
        <f>VLOOKUP($F528,Experiment!$A$2:$U$90,MATCH(Results!AF$1,Experiment!$A$1:$U$1,0),FALSE)</f>
        <v>43.571062644833439</v>
      </c>
      <c r="AG528" s="3">
        <f>VLOOKUP($F528,Experiment!$A$2:$W$90,MATCH(Results!AG$1,Experiment!$A$1:$W$1,0),FALSE)</f>
        <v>0.82730419370997643</v>
      </c>
      <c r="AH528" s="3">
        <f>VLOOKUP($F528,Experiment!$A$2:$W$90,MATCH(Results!AH$1,Experiment!$A$1:$W$1,0),FALSE)</f>
        <v>0.38648875795104182</v>
      </c>
      <c r="AI528" s="3">
        <f>VLOOKUP($F528,Experiment!$A$2:$X$90,MATCH(Results!AI$1,Experiment!$A$1:$X$1,0),FALSE)</f>
        <v>0.61351124204895813</v>
      </c>
      <c r="AJ528" s="2">
        <f>Table1[[#This Row],[Gain]]^Table1[[#This Row],[θ]]</f>
        <v>82.432217522931154</v>
      </c>
      <c r="AK528" s="2">
        <f>-Table1[[#This Row],[λ]]*-Table1[[#This Row],[Loss]]^Table1[[#This Row],[θ]]</f>
        <v>215.2947128015152</v>
      </c>
      <c r="AL528" s="2">
        <f>Table1[[#This Row],[v_n_w_g]]-Table1[[#This Row],[v_n_w_l]]</f>
        <v>-132.86249527858405</v>
      </c>
      <c r="AM528" s="2">
        <f>IF(Table1[[#This Row],[diff_v]]&gt;=1,1,0)</f>
        <v>0</v>
      </c>
    </row>
    <row r="529" spans="1:39" hidden="1" x14ac:dyDescent="0.3">
      <c r="A529">
        <v>32</v>
      </c>
      <c r="B529" t="s">
        <v>45</v>
      </c>
      <c r="C529" s="22">
        <f>VLOOKUP(Table1[[#This Row],[Subject]],'Subject Profile'!$A$2:$E$8,4,FALSE)</f>
        <v>1.1960207441678836</v>
      </c>
      <c r="D529" s="22">
        <f>VLOOKUP(Table1[[#This Row],[Subject]],'Subject Profile'!$A$2:$E$8,5,FALSE)</f>
        <v>-2</v>
      </c>
      <c r="E529" t="s">
        <v>111</v>
      </c>
      <c r="F529" t="s">
        <v>95</v>
      </c>
      <c r="G529" t="s">
        <v>5</v>
      </c>
      <c r="H529">
        <f>IF(Table1[[#This Row],[decision]]="accept",1,0)</f>
        <v>0</v>
      </c>
      <c r="I529">
        <v>0</v>
      </c>
      <c r="J529" t="s">
        <v>107</v>
      </c>
      <c r="K529">
        <v>1664426823</v>
      </c>
      <c r="L529">
        <v>8</v>
      </c>
      <c r="M529" t="str">
        <f>VLOOKUP($F529,Experiment!$A$2:$U$90,MATCH(Results!M$1,Experiment!$A$1:$U$1,0)+1,FALSE)</f>
        <v>I</v>
      </c>
      <c r="N529">
        <f>IF(Table1[[#This Row],[Impact]]="I",0,1)</f>
        <v>0</v>
      </c>
      <c r="O529" s="2">
        <f>VLOOKUP($F529,Experiment!$A$2:$U$90,MATCH(Results!O$1,Experiment!$A$1:$U$1,0),FALSE)</f>
        <v>-90</v>
      </c>
      <c r="P529" s="3">
        <f>VLOOKUP($F529,Experiment!$A$2:$U$90,MATCH(Results!P$1,Experiment!$A$1:$U$1,0),FALSE)</f>
        <v>0.5</v>
      </c>
      <c r="Q529" s="2">
        <f>VLOOKUP($F529,Experiment!$A$2:$U$90,MATCH(Results!Q$1,Experiment!$A$1:$U$1,0),FALSE)</f>
        <v>90</v>
      </c>
      <c r="R529" s="3">
        <f>VLOOKUP($F529,Experiment!$A$2:$U$90,MATCH(Results!R$1,Experiment!$A$1:$U$1,0),FALSE)</f>
        <v>0.5</v>
      </c>
      <c r="S529" s="2">
        <f>VLOOKUP($F529,Experiment!$A$2:$U$90,MATCH(Results!S$1,Experiment!$A$1:$U$1,0),FALSE)</f>
        <v>0</v>
      </c>
      <c r="T529" s="2">
        <f>VLOOKUP($F529,Experiment!$A$2:$U$90,MATCH(Results!T$1,Experiment!$A$1:$U$1,0),FALSE)</f>
        <v>8100</v>
      </c>
      <c r="U529" s="2">
        <f>VLOOKUP($F529,Experiment!$A$2:$U$90,MATCH(Results!U$1,Experiment!$A$1:$U$1,0),FALSE)</f>
        <v>90</v>
      </c>
      <c r="V529" s="2">
        <f>VLOOKUP($F529,Experiment!$A$2:$U$90,MATCH(Results!V$1,Experiment!$A$1:$U$1,0),FALSE)</f>
        <v>4</v>
      </c>
      <c r="W529" s="3">
        <f>VLOOKUP($F529,Experiment!$A$2:$U$90,MATCH(Results!W$1,Experiment!$A$1:$U$1,0),FALSE)</f>
        <v>0.25</v>
      </c>
      <c r="X529" s="3">
        <f>VLOOKUP($F529,Experiment!$A$2:$U$90,MATCH(Results!X$1,Experiment!$A$1:$U$1,0),FALSE)</f>
        <v>0.75</v>
      </c>
      <c r="Y529" s="2">
        <f>VLOOKUP($F529,Experiment!$A$2:$U$90,MATCH(Results!Y$1,Experiment!$A$1:$U$1,0),FALSE)</f>
        <v>1</v>
      </c>
      <c r="Z529" s="3">
        <f>VLOOKUP($F529,Experiment!$A$2:$U$90,MATCH(Results!Z$1,Experiment!$A$1:$U$1,0),FALSE)</f>
        <v>0.25</v>
      </c>
      <c r="AA529" s="3">
        <f>VLOOKUP($F529,Experiment!$A$2:$U$90,MATCH(Results!AA$1,Experiment!$A$1:$U$1,0),FALSE)</f>
        <v>0.5</v>
      </c>
      <c r="AB529" s="3">
        <f>VLOOKUP($F529,Experiment!$A$2:$U$90,MATCH(Results!AB$1,Experiment!$A$1:$U$1,0),FALSE)</f>
        <v>0.375</v>
      </c>
      <c r="AC529" s="3">
        <f>VLOOKUP($F529,Experiment!$A$2:$U$90,MATCH(Results!AC$1,Experiment!$A$1:$U$1,0),FALSE)</f>
        <v>0.625</v>
      </c>
      <c r="AD529" s="2">
        <f>VLOOKUP($F529,Experiment!$A$2:$U$90,MATCH(Results!AD$1,Experiment!$A$1:$U$1,0),FALSE)</f>
        <v>22.5</v>
      </c>
      <c r="AE529" s="2">
        <f>VLOOKUP($F529,Experiment!$A$2:$U$90,MATCH(Results!AE$1,Experiment!$A$1:$U$1,0),FALSE)</f>
        <v>7593.75</v>
      </c>
      <c r="AF529" s="2">
        <f>VLOOKUP($F529,Experiment!$A$2:$U$90,MATCH(Results!AF$1,Experiment!$A$1:$U$1,0),FALSE)</f>
        <v>87.142125289666879</v>
      </c>
      <c r="AG529" s="3">
        <f>VLOOKUP($F529,Experiment!$A$2:$W$90,MATCH(Results!AG$1,Experiment!$A$1:$W$1,0),FALSE)</f>
        <v>1</v>
      </c>
      <c r="AH529" s="3">
        <f>VLOOKUP($F529,Experiment!$A$2:$W$90,MATCH(Results!AH$1,Experiment!$A$1:$W$1,0),FALSE)</f>
        <v>0.625</v>
      </c>
      <c r="AI529" s="3">
        <f>VLOOKUP($F529,Experiment!$A$2:$X$90,MATCH(Results!AI$1,Experiment!$A$1:$X$1,0),FALSE)</f>
        <v>0.375</v>
      </c>
      <c r="AJ529" s="2">
        <f>Table1[[#This Row],[Gain]]^Table1[[#This Row],[θ]]</f>
        <v>217.42755411656807</v>
      </c>
      <c r="AK529" s="2">
        <f>-Table1[[#This Row],[λ]]*-Table1[[#This Row],[Loss]]^Table1[[#This Row],[θ]]</f>
        <v>434.85510823313615</v>
      </c>
      <c r="AL529" s="2">
        <f>Table1[[#This Row],[v_n_w_g]]-Table1[[#This Row],[v_n_w_l]]</f>
        <v>-217.42755411656807</v>
      </c>
      <c r="AM529" s="2">
        <f>IF(Table1[[#This Row],[diff_v]]&gt;=1,1,0)</f>
        <v>0</v>
      </c>
    </row>
    <row r="530" spans="1:39" hidden="1" x14ac:dyDescent="0.3">
      <c r="A530">
        <v>33</v>
      </c>
      <c r="B530" t="s">
        <v>45</v>
      </c>
      <c r="C530" s="22">
        <f>VLOOKUP(Table1[[#This Row],[Subject]],'Subject Profile'!$A$2:$E$8,4,FALSE)</f>
        <v>1.1960207441678836</v>
      </c>
      <c r="D530" s="22">
        <f>VLOOKUP(Table1[[#This Row],[Subject]],'Subject Profile'!$A$2:$E$8,5,FALSE)</f>
        <v>-2</v>
      </c>
      <c r="E530" t="s">
        <v>111</v>
      </c>
      <c r="F530" t="s">
        <v>101</v>
      </c>
      <c r="G530" t="s">
        <v>5</v>
      </c>
      <c r="H530">
        <f>IF(Table1[[#This Row],[decision]]="accept",1,0)</f>
        <v>0</v>
      </c>
      <c r="I530">
        <v>0</v>
      </c>
      <c r="J530" t="s">
        <v>107</v>
      </c>
      <c r="K530">
        <v>1664426830</v>
      </c>
      <c r="L530">
        <v>7</v>
      </c>
      <c r="M530" t="str">
        <f>VLOOKUP($F530,Experiment!$A$2:$U$90,MATCH(Results!M$1,Experiment!$A$1:$U$1,0)+1,FALSE)</f>
        <v>G</v>
      </c>
      <c r="N530">
        <f>IF(Table1[[#This Row],[Impact]]="I",0,1)</f>
        <v>1</v>
      </c>
      <c r="O530" s="2">
        <f>VLOOKUP($F530,Experiment!$A$2:$U$90,MATCH(Results!O$1,Experiment!$A$1:$U$1,0),FALSE)</f>
        <v>-90</v>
      </c>
      <c r="P530" s="3">
        <f>VLOOKUP($F530,Experiment!$A$2:$U$90,MATCH(Results!P$1,Experiment!$A$1:$U$1,0),FALSE)</f>
        <v>0.5</v>
      </c>
      <c r="Q530" s="2">
        <f>VLOOKUP($F530,Experiment!$A$2:$U$90,MATCH(Results!Q$1,Experiment!$A$1:$U$1,0),FALSE)</f>
        <v>100</v>
      </c>
      <c r="R530" s="3">
        <f>VLOOKUP($F530,Experiment!$A$2:$U$90,MATCH(Results!R$1,Experiment!$A$1:$U$1,0),FALSE)</f>
        <v>0.5</v>
      </c>
      <c r="S530" s="2">
        <f>VLOOKUP($F530,Experiment!$A$2:$U$90,MATCH(Results!S$1,Experiment!$A$1:$U$1,0),FALSE)</f>
        <v>5</v>
      </c>
      <c r="T530" s="2">
        <f>VLOOKUP($F530,Experiment!$A$2:$U$90,MATCH(Results!T$1,Experiment!$A$1:$U$1,0),FALSE)</f>
        <v>9025</v>
      </c>
      <c r="U530" s="2">
        <f>VLOOKUP($F530,Experiment!$A$2:$U$90,MATCH(Results!U$1,Experiment!$A$1:$U$1,0),FALSE)</f>
        <v>95</v>
      </c>
      <c r="V530" s="2">
        <f>VLOOKUP($F530,Experiment!$A$2:$U$90,MATCH(Results!V$1,Experiment!$A$1:$U$1,0),FALSE)</f>
        <v>2</v>
      </c>
      <c r="W530" s="3">
        <f>VLOOKUP($F530,Experiment!$A$2:$U$90,MATCH(Results!W$1,Experiment!$A$1:$U$1,0),FALSE)</f>
        <v>0.25</v>
      </c>
      <c r="X530" s="3">
        <f>VLOOKUP($F530,Experiment!$A$2:$U$90,MATCH(Results!X$1,Experiment!$A$1:$U$1,0),FALSE)</f>
        <v>0.75</v>
      </c>
      <c r="Y530" s="2">
        <f>VLOOKUP($F530,Experiment!$A$2:$U$90,MATCH(Results!Y$1,Experiment!$A$1:$U$1,0),FALSE)</f>
        <v>2</v>
      </c>
      <c r="Z530" s="3">
        <f>VLOOKUP($F530,Experiment!$A$2:$U$90,MATCH(Results!Z$1,Experiment!$A$1:$U$1,0),FALSE)</f>
        <v>0.5</v>
      </c>
      <c r="AA530" s="3">
        <f>VLOOKUP($F530,Experiment!$A$2:$U$90,MATCH(Results!AA$1,Experiment!$A$1:$U$1,0),FALSE)</f>
        <v>0.25</v>
      </c>
      <c r="AB530" s="3">
        <f>VLOOKUP($F530,Experiment!$A$2:$U$90,MATCH(Results!AB$1,Experiment!$A$1:$U$1,0),FALSE)</f>
        <v>0.625</v>
      </c>
      <c r="AC530" s="3">
        <f>VLOOKUP($F530,Experiment!$A$2:$U$90,MATCH(Results!AC$1,Experiment!$A$1:$U$1,0),FALSE)</f>
        <v>0.375</v>
      </c>
      <c r="AD530" s="2">
        <f>VLOOKUP($F530,Experiment!$A$2:$U$90,MATCH(Results!AD$1,Experiment!$A$1:$U$1,0),FALSE)</f>
        <v>-18.75</v>
      </c>
      <c r="AE530" s="2">
        <f>VLOOKUP($F530,Experiment!$A$2:$U$90,MATCH(Results!AE$1,Experiment!$A$1:$U$1,0),FALSE)</f>
        <v>8460.9375</v>
      </c>
      <c r="AF530" s="2">
        <f>VLOOKUP($F530,Experiment!$A$2:$U$90,MATCH(Results!AF$1,Experiment!$A$1:$U$1,0),FALSE)</f>
        <v>91.983354472426157</v>
      </c>
      <c r="AG530" s="3">
        <f>VLOOKUP($F530,Experiment!$A$2:$W$90,MATCH(Results!AG$1,Experiment!$A$1:$W$1,0),FALSE)</f>
        <v>0.82730419370997643</v>
      </c>
      <c r="AH530" s="3">
        <f>VLOOKUP($F530,Experiment!$A$2:$W$90,MATCH(Results!AH$1,Experiment!$A$1:$W$1,0),FALSE)</f>
        <v>0.38648875795104182</v>
      </c>
      <c r="AI530" s="3">
        <f>VLOOKUP($F530,Experiment!$A$2:$X$90,MATCH(Results!AI$1,Experiment!$A$1:$X$1,0),FALSE)</f>
        <v>0.61351124204895813</v>
      </c>
      <c r="AJ530" s="2">
        <f>Table1[[#This Row],[Gain]]^Table1[[#This Row],[θ]]</f>
        <v>246.6274930269494</v>
      </c>
      <c r="AK530" s="2">
        <f>-Table1[[#This Row],[λ]]*-Table1[[#This Row],[Loss]]^Table1[[#This Row],[θ]]</f>
        <v>434.85510823313615</v>
      </c>
      <c r="AL530" s="2">
        <f>Table1[[#This Row],[v_n_w_g]]-Table1[[#This Row],[v_n_w_l]]</f>
        <v>-188.22761520618675</v>
      </c>
      <c r="AM530" s="2">
        <f>IF(Table1[[#This Row],[diff_v]]&gt;=1,1,0)</f>
        <v>0</v>
      </c>
    </row>
    <row r="531" spans="1:39" hidden="1" x14ac:dyDescent="0.3">
      <c r="A531">
        <v>34</v>
      </c>
      <c r="B531" t="s">
        <v>45</v>
      </c>
      <c r="C531" s="22">
        <f>VLOOKUP(Table1[[#This Row],[Subject]],'Subject Profile'!$A$2:$E$8,4,FALSE)</f>
        <v>1.1960207441678836</v>
      </c>
      <c r="D531" s="22">
        <f>VLOOKUP(Table1[[#This Row],[Subject]],'Subject Profile'!$A$2:$E$8,5,FALSE)</f>
        <v>-2</v>
      </c>
      <c r="E531" t="s">
        <v>111</v>
      </c>
      <c r="F531" t="s">
        <v>50</v>
      </c>
      <c r="G531" t="s">
        <v>7</v>
      </c>
      <c r="H531">
        <f>IF(Table1[[#This Row],[decision]]="accept",1,0)</f>
        <v>1</v>
      </c>
      <c r="I531">
        <v>-90</v>
      </c>
      <c r="J531" t="s">
        <v>107</v>
      </c>
      <c r="K531">
        <v>1664426837</v>
      </c>
      <c r="L531">
        <v>7</v>
      </c>
      <c r="M531" t="str">
        <f>VLOOKUP($F531,Experiment!$A$2:$U$90,MATCH(Results!M$1,Experiment!$A$1:$U$1,0)+1,FALSE)</f>
        <v>I</v>
      </c>
      <c r="N531">
        <f>IF(Table1[[#This Row],[Impact]]="I",0,1)</f>
        <v>0</v>
      </c>
      <c r="O531" s="2">
        <f>VLOOKUP($F531,Experiment!$A$2:$U$90,MATCH(Results!O$1,Experiment!$A$1:$U$1,0),FALSE)</f>
        <v>-90</v>
      </c>
      <c r="P531" s="3">
        <f>VLOOKUP($F531,Experiment!$A$2:$U$90,MATCH(Results!P$1,Experiment!$A$1:$U$1,0),FALSE)</f>
        <v>0.5</v>
      </c>
      <c r="Q531" s="2">
        <f>VLOOKUP($F531,Experiment!$A$2:$U$90,MATCH(Results!Q$1,Experiment!$A$1:$U$1,0),FALSE)</f>
        <v>180</v>
      </c>
      <c r="R531" s="3">
        <f>VLOOKUP($F531,Experiment!$A$2:$U$90,MATCH(Results!R$1,Experiment!$A$1:$U$1,0),FALSE)</f>
        <v>0.5</v>
      </c>
      <c r="S531" s="2">
        <f>VLOOKUP($F531,Experiment!$A$2:$U$90,MATCH(Results!S$1,Experiment!$A$1:$U$1,0),FALSE)</f>
        <v>45</v>
      </c>
      <c r="T531" s="2">
        <f>VLOOKUP($F531,Experiment!$A$2:$U$90,MATCH(Results!T$1,Experiment!$A$1:$U$1,0),FALSE)</f>
        <v>18225</v>
      </c>
      <c r="U531" s="2">
        <f>VLOOKUP($F531,Experiment!$A$2:$U$90,MATCH(Results!U$1,Experiment!$A$1:$U$1,0),FALSE)</f>
        <v>135</v>
      </c>
      <c r="V531" s="2">
        <f>VLOOKUP($F531,Experiment!$A$2:$U$90,MATCH(Results!V$1,Experiment!$A$1:$U$1,0),FALSE)</f>
        <v>4</v>
      </c>
      <c r="W531" s="3">
        <f>VLOOKUP($F531,Experiment!$A$2:$U$90,MATCH(Results!W$1,Experiment!$A$1:$U$1,0),FALSE)</f>
        <v>0.75</v>
      </c>
      <c r="X531" s="3">
        <f>VLOOKUP($F531,Experiment!$A$2:$U$90,MATCH(Results!X$1,Experiment!$A$1:$U$1,0),FALSE)</f>
        <v>0.25</v>
      </c>
      <c r="Y531" s="2">
        <f>VLOOKUP($F531,Experiment!$A$2:$U$90,MATCH(Results!Y$1,Experiment!$A$1:$U$1,0),FALSE)</f>
        <v>2</v>
      </c>
      <c r="Z531" s="3">
        <f>VLOOKUP($F531,Experiment!$A$2:$U$90,MATCH(Results!Z$1,Experiment!$A$1:$U$1,0),FALSE)</f>
        <v>0.05</v>
      </c>
      <c r="AA531" s="3">
        <f>VLOOKUP($F531,Experiment!$A$2:$U$90,MATCH(Results!AA$1,Experiment!$A$1:$U$1,0),FALSE)</f>
        <v>0.2</v>
      </c>
      <c r="AB531" s="3">
        <f>VLOOKUP($F531,Experiment!$A$2:$U$90,MATCH(Results!AB$1,Experiment!$A$1:$U$1,0),FALSE)</f>
        <v>0.42499999999999999</v>
      </c>
      <c r="AC531" s="3">
        <f>VLOOKUP($F531,Experiment!$A$2:$U$90,MATCH(Results!AC$1,Experiment!$A$1:$U$1,0),FALSE)</f>
        <v>0.57499999999999996</v>
      </c>
      <c r="AD531" s="2">
        <f>VLOOKUP($F531,Experiment!$A$2:$U$90,MATCH(Results!AD$1,Experiment!$A$1:$U$1,0),FALSE)</f>
        <v>65.249999999999986</v>
      </c>
      <c r="AE531" s="2">
        <f>VLOOKUP($F531,Experiment!$A$2:$U$90,MATCH(Results!AE$1,Experiment!$A$1:$U$1,0),FALSE)</f>
        <v>17814.9375</v>
      </c>
      <c r="AF531" s="2">
        <f>VLOOKUP($F531,Experiment!$A$2:$U$90,MATCH(Results!AF$1,Experiment!$A$1:$U$1,0),FALSE)</f>
        <v>133.47260954967501</v>
      </c>
      <c r="AG531" s="3">
        <f>VLOOKUP($F531,Experiment!$A$2:$W$90,MATCH(Results!AG$1,Experiment!$A$1:$W$1,0),FALSE)</f>
        <v>1</v>
      </c>
      <c r="AH531" s="3">
        <f>VLOOKUP($F531,Experiment!$A$2:$W$90,MATCH(Results!AH$1,Experiment!$A$1:$W$1,0),FALSE)</f>
        <v>0.57499999999999996</v>
      </c>
      <c r="AI531" s="3">
        <f>VLOOKUP($F531,Experiment!$A$2:$X$90,MATCH(Results!AI$1,Experiment!$A$1:$X$1,0),FALSE)</f>
        <v>0.42500000000000004</v>
      </c>
      <c r="AJ531" s="2">
        <f>Table1[[#This Row],[Gain]]^Table1[[#This Row],[θ]]</f>
        <v>498.1414721148987</v>
      </c>
      <c r="AK531" s="2">
        <f>-Table1[[#This Row],[λ]]*-Table1[[#This Row],[Loss]]^Table1[[#This Row],[θ]]</f>
        <v>434.85510823313615</v>
      </c>
      <c r="AL531" s="2">
        <f>Table1[[#This Row],[v_n_w_g]]-Table1[[#This Row],[v_n_w_l]]</f>
        <v>63.286363881762554</v>
      </c>
      <c r="AM531" s="2">
        <f>IF(Table1[[#This Row],[diff_v]]&gt;=1,1,0)</f>
        <v>1</v>
      </c>
    </row>
    <row r="532" spans="1:39" hidden="1" x14ac:dyDescent="0.3">
      <c r="A532">
        <v>35</v>
      </c>
      <c r="B532" t="s">
        <v>45</v>
      </c>
      <c r="C532" s="22">
        <f>VLOOKUP(Table1[[#This Row],[Subject]],'Subject Profile'!$A$2:$E$8,4,FALSE)</f>
        <v>1.1960207441678836</v>
      </c>
      <c r="D532" s="22">
        <f>VLOOKUP(Table1[[#This Row],[Subject]],'Subject Profile'!$A$2:$E$8,5,FALSE)</f>
        <v>-2</v>
      </c>
      <c r="E532" t="s">
        <v>111</v>
      </c>
      <c r="F532" t="s">
        <v>77</v>
      </c>
      <c r="G532" t="s">
        <v>7</v>
      </c>
      <c r="H532">
        <f>IF(Table1[[#This Row],[decision]]="accept",1,0)</f>
        <v>1</v>
      </c>
      <c r="I532">
        <v>-50</v>
      </c>
      <c r="J532" t="s">
        <v>107</v>
      </c>
      <c r="K532">
        <v>1664426850</v>
      </c>
      <c r="L532">
        <v>13</v>
      </c>
      <c r="M532" t="str">
        <f>VLOOKUP($F532,Experiment!$A$2:$U$90,MATCH(Results!M$1,Experiment!$A$1:$U$1,0)+1,FALSE)</f>
        <v>G</v>
      </c>
      <c r="N532">
        <f>IF(Table1[[#This Row],[Impact]]="I",0,1)</f>
        <v>1</v>
      </c>
      <c r="O532" s="2">
        <f>VLOOKUP($F532,Experiment!$A$2:$U$90,MATCH(Results!O$1,Experiment!$A$1:$U$1,0),FALSE)</f>
        <v>-50</v>
      </c>
      <c r="P532" s="3">
        <f>VLOOKUP($F532,Experiment!$A$2:$U$90,MATCH(Results!P$1,Experiment!$A$1:$U$1,0),FALSE)</f>
        <v>0.5</v>
      </c>
      <c r="Q532" s="2">
        <f>VLOOKUP($F532,Experiment!$A$2:$U$90,MATCH(Results!Q$1,Experiment!$A$1:$U$1,0),FALSE)</f>
        <v>70</v>
      </c>
      <c r="R532" s="3">
        <f>VLOOKUP($F532,Experiment!$A$2:$U$90,MATCH(Results!R$1,Experiment!$A$1:$U$1,0),FALSE)</f>
        <v>0.5</v>
      </c>
      <c r="S532" s="2">
        <f>VLOOKUP($F532,Experiment!$A$2:$U$90,MATCH(Results!S$1,Experiment!$A$1:$U$1,0),FALSE)</f>
        <v>10</v>
      </c>
      <c r="T532" s="2">
        <f>VLOOKUP($F532,Experiment!$A$2:$U$90,MATCH(Results!T$1,Experiment!$A$1:$U$1,0),FALSE)</f>
        <v>3600</v>
      </c>
      <c r="U532" s="2">
        <f>VLOOKUP($F532,Experiment!$A$2:$U$90,MATCH(Results!U$1,Experiment!$A$1:$U$1,0),FALSE)</f>
        <v>60</v>
      </c>
      <c r="V532" s="2">
        <f>VLOOKUP($F532,Experiment!$A$2:$U$90,MATCH(Results!V$1,Experiment!$A$1:$U$1,0),FALSE)</f>
        <v>4</v>
      </c>
      <c r="W532" s="3">
        <f>VLOOKUP($F532,Experiment!$A$2:$U$90,MATCH(Results!W$1,Experiment!$A$1:$U$1,0),FALSE)</f>
        <v>0.25</v>
      </c>
      <c r="X532" s="3">
        <f>VLOOKUP($F532,Experiment!$A$2:$U$90,MATCH(Results!X$1,Experiment!$A$1:$U$1,0),FALSE)</f>
        <v>0.75</v>
      </c>
      <c r="Y532" s="2">
        <f>VLOOKUP($F532,Experiment!$A$2:$U$90,MATCH(Results!Y$1,Experiment!$A$1:$U$1,0),FALSE)</f>
        <v>2</v>
      </c>
      <c r="Z532" s="3">
        <f>VLOOKUP($F532,Experiment!$A$2:$U$90,MATCH(Results!Z$1,Experiment!$A$1:$U$1,0),FALSE)</f>
        <v>0.5</v>
      </c>
      <c r="AA532" s="3">
        <f>VLOOKUP($F532,Experiment!$A$2:$U$90,MATCH(Results!AA$1,Experiment!$A$1:$U$1,0),FALSE)</f>
        <v>0.25</v>
      </c>
      <c r="AB532" s="3">
        <f>VLOOKUP($F532,Experiment!$A$2:$U$90,MATCH(Results!AB$1,Experiment!$A$1:$U$1,0),FALSE)</f>
        <v>0.625</v>
      </c>
      <c r="AC532" s="3">
        <f>VLOOKUP($F532,Experiment!$A$2:$U$90,MATCH(Results!AC$1,Experiment!$A$1:$U$1,0),FALSE)</f>
        <v>0.375</v>
      </c>
      <c r="AD532" s="2">
        <f>VLOOKUP($F532,Experiment!$A$2:$U$90,MATCH(Results!AD$1,Experiment!$A$1:$U$1,0),FALSE)</f>
        <v>-5</v>
      </c>
      <c r="AE532" s="2">
        <f>VLOOKUP($F532,Experiment!$A$2:$U$90,MATCH(Results!AE$1,Experiment!$A$1:$U$1,0),FALSE)</f>
        <v>3375</v>
      </c>
      <c r="AF532" s="2">
        <f>VLOOKUP($F532,Experiment!$A$2:$U$90,MATCH(Results!AF$1,Experiment!$A$1:$U$1,0),FALSE)</f>
        <v>58.094750193111253</v>
      </c>
      <c r="AG532" s="3">
        <f>VLOOKUP($F532,Experiment!$A$2:$W$90,MATCH(Results!AG$1,Experiment!$A$1:$W$1,0),FALSE)</f>
        <v>0.82730419370997643</v>
      </c>
      <c r="AH532" s="3">
        <f>VLOOKUP($F532,Experiment!$A$2:$W$90,MATCH(Results!AH$1,Experiment!$A$1:$W$1,0),FALSE)</f>
        <v>0.38648875795104182</v>
      </c>
      <c r="AI532" s="3">
        <f>VLOOKUP($F532,Experiment!$A$2:$X$90,MATCH(Results!AI$1,Experiment!$A$1:$X$1,0),FALSE)</f>
        <v>0.61351124204895813</v>
      </c>
      <c r="AJ532" s="2">
        <f>Table1[[#This Row],[Gain]]^Table1[[#This Row],[θ]]</f>
        <v>160.98133731857229</v>
      </c>
      <c r="AK532" s="2">
        <f>-Table1[[#This Row],[λ]]*-Table1[[#This Row],[Loss]]^Table1[[#This Row],[θ]]</f>
        <v>215.2947128015152</v>
      </c>
      <c r="AL532" s="2">
        <f>Table1[[#This Row],[v_n_w_g]]-Table1[[#This Row],[v_n_w_l]]</f>
        <v>-54.313375482942917</v>
      </c>
      <c r="AM532" s="2">
        <f>IF(Table1[[#This Row],[diff_v]]&gt;=1,1,0)</f>
        <v>0</v>
      </c>
    </row>
    <row r="533" spans="1:39" hidden="1" x14ac:dyDescent="0.3">
      <c r="A533">
        <v>36</v>
      </c>
      <c r="B533" t="s">
        <v>45</v>
      </c>
      <c r="C533" s="22">
        <f>VLOOKUP(Table1[[#This Row],[Subject]],'Subject Profile'!$A$2:$E$8,4,FALSE)</f>
        <v>1.1960207441678836</v>
      </c>
      <c r="D533" s="22">
        <f>VLOOKUP(Table1[[#This Row],[Subject]],'Subject Profile'!$A$2:$E$8,5,FALSE)</f>
        <v>-2</v>
      </c>
      <c r="E533" t="s">
        <v>111</v>
      </c>
      <c r="F533" t="s">
        <v>103</v>
      </c>
      <c r="G533" t="s">
        <v>7</v>
      </c>
      <c r="H533">
        <f>IF(Table1[[#This Row],[decision]]="accept",1,0)</f>
        <v>1</v>
      </c>
      <c r="I533">
        <v>180</v>
      </c>
      <c r="J533" t="s">
        <v>107</v>
      </c>
      <c r="K533">
        <v>1664426867</v>
      </c>
      <c r="L533">
        <v>17</v>
      </c>
      <c r="M533" t="str">
        <f>VLOOKUP($F533,Experiment!$A$2:$U$90,MATCH(Results!M$1,Experiment!$A$1:$U$1,0)+1,FALSE)</f>
        <v>I</v>
      </c>
      <c r="N533">
        <f>IF(Table1[[#This Row],[Impact]]="I",0,1)</f>
        <v>0</v>
      </c>
      <c r="O533" s="2">
        <f>VLOOKUP($F533,Experiment!$A$2:$U$90,MATCH(Results!O$1,Experiment!$A$1:$U$1,0),FALSE)</f>
        <v>-90</v>
      </c>
      <c r="P533" s="3">
        <f>VLOOKUP($F533,Experiment!$A$2:$U$90,MATCH(Results!P$1,Experiment!$A$1:$U$1,0),FALSE)</f>
        <v>0.5</v>
      </c>
      <c r="Q533" s="2">
        <f>VLOOKUP($F533,Experiment!$A$2:$U$90,MATCH(Results!Q$1,Experiment!$A$1:$U$1,0),FALSE)</f>
        <v>180</v>
      </c>
      <c r="R533" s="3">
        <f>VLOOKUP($F533,Experiment!$A$2:$U$90,MATCH(Results!R$1,Experiment!$A$1:$U$1,0),FALSE)</f>
        <v>0.5</v>
      </c>
      <c r="S533" s="2">
        <f>VLOOKUP($F533,Experiment!$A$2:$U$90,MATCH(Results!S$1,Experiment!$A$1:$U$1,0),FALSE)</f>
        <v>45</v>
      </c>
      <c r="T533" s="2">
        <f>VLOOKUP($F533,Experiment!$A$2:$U$90,MATCH(Results!T$1,Experiment!$A$1:$U$1,0),FALSE)</f>
        <v>18225</v>
      </c>
      <c r="U533" s="2">
        <f>VLOOKUP($F533,Experiment!$A$2:$U$90,MATCH(Results!U$1,Experiment!$A$1:$U$1,0),FALSE)</f>
        <v>135</v>
      </c>
      <c r="V533" s="2">
        <f>VLOOKUP($F533,Experiment!$A$2:$U$90,MATCH(Results!V$1,Experiment!$A$1:$U$1,0),FALSE)</f>
        <v>2</v>
      </c>
      <c r="W533" s="3">
        <f>VLOOKUP($F533,Experiment!$A$2:$U$90,MATCH(Results!W$1,Experiment!$A$1:$U$1,0),FALSE)</f>
        <v>0.25</v>
      </c>
      <c r="X533" s="3">
        <f>VLOOKUP($F533,Experiment!$A$2:$U$90,MATCH(Results!X$1,Experiment!$A$1:$U$1,0),FALSE)</f>
        <v>0.75</v>
      </c>
      <c r="Y533" s="2">
        <f>VLOOKUP($F533,Experiment!$A$2:$U$90,MATCH(Results!Y$1,Experiment!$A$1:$U$1,0),FALSE)</f>
        <v>2</v>
      </c>
      <c r="Z533" s="3">
        <f>VLOOKUP($F533,Experiment!$A$2:$U$90,MATCH(Results!Z$1,Experiment!$A$1:$U$1,0),FALSE)</f>
        <v>0.5</v>
      </c>
      <c r="AA533" s="3">
        <f>VLOOKUP($F533,Experiment!$A$2:$U$90,MATCH(Results!AA$1,Experiment!$A$1:$U$1,0),FALSE)</f>
        <v>0.25</v>
      </c>
      <c r="AB533" s="3">
        <f>VLOOKUP($F533,Experiment!$A$2:$U$90,MATCH(Results!AB$1,Experiment!$A$1:$U$1,0),FALSE)</f>
        <v>0.625</v>
      </c>
      <c r="AC533" s="3">
        <f>VLOOKUP($F533,Experiment!$A$2:$U$90,MATCH(Results!AC$1,Experiment!$A$1:$U$1,0),FALSE)</f>
        <v>0.375</v>
      </c>
      <c r="AD533" s="2">
        <f>VLOOKUP($F533,Experiment!$A$2:$U$90,MATCH(Results!AD$1,Experiment!$A$1:$U$1,0),FALSE)</f>
        <v>11.25</v>
      </c>
      <c r="AE533" s="2">
        <f>VLOOKUP($F533,Experiment!$A$2:$U$90,MATCH(Results!AE$1,Experiment!$A$1:$U$1,0),FALSE)</f>
        <v>17085.9375</v>
      </c>
      <c r="AF533" s="2">
        <f>VLOOKUP($F533,Experiment!$A$2:$U$90,MATCH(Results!AF$1,Experiment!$A$1:$U$1,0),FALSE)</f>
        <v>130.71318793450033</v>
      </c>
      <c r="AG533" s="3">
        <f>VLOOKUP($F533,Experiment!$A$2:$W$90,MATCH(Results!AG$1,Experiment!$A$1:$W$1,0),FALSE)</f>
        <v>0.82730419370997643</v>
      </c>
      <c r="AH533" s="3">
        <f>VLOOKUP($F533,Experiment!$A$2:$W$90,MATCH(Results!AH$1,Experiment!$A$1:$W$1,0),FALSE)</f>
        <v>0.38648875795104182</v>
      </c>
      <c r="AI533" s="3">
        <f>VLOOKUP($F533,Experiment!$A$2:$X$90,MATCH(Results!AI$1,Experiment!$A$1:$X$1,0),FALSE)</f>
        <v>0.61351124204895813</v>
      </c>
      <c r="AJ533" s="2">
        <f>Table1[[#This Row],[Gain]]^Table1[[#This Row],[θ]]</f>
        <v>498.1414721148987</v>
      </c>
      <c r="AK533" s="2">
        <f>-Table1[[#This Row],[λ]]*-Table1[[#This Row],[Loss]]^Table1[[#This Row],[θ]]</f>
        <v>434.85510823313615</v>
      </c>
      <c r="AL533" s="2">
        <f>Table1[[#This Row],[v_n_w_g]]-Table1[[#This Row],[v_n_w_l]]</f>
        <v>63.286363881762554</v>
      </c>
      <c r="AM533" s="2">
        <f>IF(Table1[[#This Row],[diff_v]]&gt;=1,1,0)</f>
        <v>1</v>
      </c>
    </row>
    <row r="534" spans="1:39" hidden="1" x14ac:dyDescent="0.3">
      <c r="A534">
        <v>37</v>
      </c>
      <c r="B534" t="s">
        <v>45</v>
      </c>
      <c r="C534" s="22">
        <f>VLOOKUP(Table1[[#This Row],[Subject]],'Subject Profile'!$A$2:$E$8,4,FALSE)</f>
        <v>1.1960207441678836</v>
      </c>
      <c r="D534" s="22">
        <f>VLOOKUP(Table1[[#This Row],[Subject]],'Subject Profile'!$A$2:$E$8,5,FALSE)</f>
        <v>-2</v>
      </c>
      <c r="E534" t="s">
        <v>111</v>
      </c>
      <c r="F534" t="s">
        <v>58</v>
      </c>
      <c r="G534" t="s">
        <v>5</v>
      </c>
      <c r="H534">
        <f>IF(Table1[[#This Row],[decision]]="accept",1,0)</f>
        <v>0</v>
      </c>
      <c r="I534">
        <v>0</v>
      </c>
      <c r="J534" t="s">
        <v>107</v>
      </c>
      <c r="K534">
        <v>1664426874</v>
      </c>
      <c r="L534">
        <v>7</v>
      </c>
      <c r="M534" t="str">
        <f>VLOOKUP($F534,Experiment!$A$2:$U$90,MATCH(Results!M$1,Experiment!$A$1:$U$1,0)+1,FALSE)</f>
        <v>G</v>
      </c>
      <c r="N534">
        <f>IF(Table1[[#This Row],[Impact]]="I",0,1)</f>
        <v>1</v>
      </c>
      <c r="O534" s="2">
        <f>VLOOKUP($F534,Experiment!$A$2:$U$90,MATCH(Results!O$1,Experiment!$A$1:$U$1,0),FALSE)</f>
        <v>-50</v>
      </c>
      <c r="P534" s="3">
        <f>VLOOKUP($F534,Experiment!$A$2:$U$90,MATCH(Results!P$1,Experiment!$A$1:$U$1,0),FALSE)</f>
        <v>0.5</v>
      </c>
      <c r="Q534" s="2">
        <f>VLOOKUP($F534,Experiment!$A$2:$U$90,MATCH(Results!Q$1,Experiment!$A$1:$U$1,0),FALSE)</f>
        <v>50</v>
      </c>
      <c r="R534" s="3">
        <f>VLOOKUP($F534,Experiment!$A$2:$U$90,MATCH(Results!R$1,Experiment!$A$1:$U$1,0),FALSE)</f>
        <v>0.5</v>
      </c>
      <c r="S534" s="2">
        <f>VLOOKUP($F534,Experiment!$A$2:$U$90,MATCH(Results!S$1,Experiment!$A$1:$U$1,0),FALSE)</f>
        <v>0</v>
      </c>
      <c r="T534" s="2">
        <f>VLOOKUP($F534,Experiment!$A$2:$U$90,MATCH(Results!T$1,Experiment!$A$1:$U$1,0),FALSE)</f>
        <v>2500</v>
      </c>
      <c r="U534" s="2">
        <f>VLOOKUP($F534,Experiment!$A$2:$U$90,MATCH(Results!U$1,Experiment!$A$1:$U$1,0),FALSE)</f>
        <v>50</v>
      </c>
      <c r="V534" s="2">
        <f>VLOOKUP($F534,Experiment!$A$2:$U$90,MATCH(Results!V$1,Experiment!$A$1:$U$1,0),FALSE)</f>
        <v>2</v>
      </c>
      <c r="W534" s="3">
        <f>VLOOKUP($F534,Experiment!$A$2:$U$90,MATCH(Results!W$1,Experiment!$A$1:$U$1,0),FALSE)</f>
        <v>0.25</v>
      </c>
      <c r="X534" s="3">
        <f>VLOOKUP($F534,Experiment!$A$2:$U$90,MATCH(Results!X$1,Experiment!$A$1:$U$1,0),FALSE)</f>
        <v>0.75</v>
      </c>
      <c r="Y534" s="2">
        <f>VLOOKUP($F534,Experiment!$A$2:$U$90,MATCH(Results!Y$1,Experiment!$A$1:$U$1,0),FALSE)</f>
        <v>2</v>
      </c>
      <c r="Z534" s="3">
        <f>VLOOKUP($F534,Experiment!$A$2:$U$90,MATCH(Results!Z$1,Experiment!$A$1:$U$1,0),FALSE)</f>
        <v>0.5</v>
      </c>
      <c r="AA534" s="3">
        <f>VLOOKUP($F534,Experiment!$A$2:$U$90,MATCH(Results!AA$1,Experiment!$A$1:$U$1,0),FALSE)</f>
        <v>0.25</v>
      </c>
      <c r="AB534" s="3">
        <f>VLOOKUP($F534,Experiment!$A$2:$U$90,MATCH(Results!AB$1,Experiment!$A$1:$U$1,0),FALSE)</f>
        <v>0.625</v>
      </c>
      <c r="AC534" s="3">
        <f>VLOOKUP($F534,Experiment!$A$2:$U$90,MATCH(Results!AC$1,Experiment!$A$1:$U$1,0),FALSE)</f>
        <v>0.375</v>
      </c>
      <c r="AD534" s="2">
        <f>VLOOKUP($F534,Experiment!$A$2:$U$90,MATCH(Results!AD$1,Experiment!$A$1:$U$1,0),FALSE)</f>
        <v>-12.5</v>
      </c>
      <c r="AE534" s="2">
        <f>VLOOKUP($F534,Experiment!$A$2:$U$90,MATCH(Results!AE$1,Experiment!$A$1:$U$1,0),FALSE)</f>
        <v>2343.75</v>
      </c>
      <c r="AF534" s="2">
        <f>VLOOKUP($F534,Experiment!$A$2:$U$90,MATCH(Results!AF$1,Experiment!$A$1:$U$1,0),FALSE)</f>
        <v>48.412291827592711</v>
      </c>
      <c r="AG534" s="3">
        <f>VLOOKUP($F534,Experiment!$A$2:$W$90,MATCH(Results!AG$1,Experiment!$A$1:$W$1,0),FALSE)</f>
        <v>0.82730419370997643</v>
      </c>
      <c r="AH534" s="3">
        <f>VLOOKUP($F534,Experiment!$A$2:$W$90,MATCH(Results!AH$1,Experiment!$A$1:$W$1,0),FALSE)</f>
        <v>0.38648875795104182</v>
      </c>
      <c r="AI534" s="3">
        <f>VLOOKUP($F534,Experiment!$A$2:$X$90,MATCH(Results!AI$1,Experiment!$A$1:$X$1,0),FALSE)</f>
        <v>0.61351124204895813</v>
      </c>
      <c r="AJ534" s="2">
        <f>Table1[[#This Row],[Gain]]^Table1[[#This Row],[θ]]</f>
        <v>107.6473564007576</v>
      </c>
      <c r="AK534" s="2">
        <f>-Table1[[#This Row],[λ]]*-Table1[[#This Row],[Loss]]^Table1[[#This Row],[θ]]</f>
        <v>215.2947128015152</v>
      </c>
      <c r="AL534" s="2">
        <f>Table1[[#This Row],[v_n_w_g]]-Table1[[#This Row],[v_n_w_l]]</f>
        <v>-107.6473564007576</v>
      </c>
      <c r="AM534" s="2">
        <f>IF(Table1[[#This Row],[diff_v]]&gt;=1,1,0)</f>
        <v>0</v>
      </c>
    </row>
    <row r="535" spans="1:39" hidden="1" x14ac:dyDescent="0.3">
      <c r="A535">
        <v>38</v>
      </c>
      <c r="B535" t="s">
        <v>45</v>
      </c>
      <c r="C535" s="22">
        <f>VLOOKUP(Table1[[#This Row],[Subject]],'Subject Profile'!$A$2:$E$8,4,FALSE)</f>
        <v>1.1960207441678836</v>
      </c>
      <c r="D535" s="22">
        <f>VLOOKUP(Table1[[#This Row],[Subject]],'Subject Profile'!$A$2:$E$8,5,FALSE)</f>
        <v>-2</v>
      </c>
      <c r="E535" t="s">
        <v>111</v>
      </c>
      <c r="F535" t="s">
        <v>78</v>
      </c>
      <c r="G535" t="s">
        <v>5</v>
      </c>
      <c r="H535">
        <f>IF(Table1[[#This Row],[decision]]="accept",1,0)</f>
        <v>0</v>
      </c>
      <c r="I535">
        <v>0</v>
      </c>
      <c r="J535" t="s">
        <v>107</v>
      </c>
      <c r="K535">
        <v>1664426882</v>
      </c>
      <c r="L535">
        <v>8</v>
      </c>
      <c r="M535" t="str">
        <f>VLOOKUP($F535,Experiment!$A$2:$U$90,MATCH(Results!M$1,Experiment!$A$1:$U$1,0)+1,FALSE)</f>
        <v>G</v>
      </c>
      <c r="N535">
        <f>IF(Table1[[#This Row],[Impact]]="I",0,1)</f>
        <v>1</v>
      </c>
      <c r="O535" s="2">
        <f>VLOOKUP($F535,Experiment!$A$2:$U$90,MATCH(Results!O$1,Experiment!$A$1:$U$1,0),FALSE)</f>
        <v>-90</v>
      </c>
      <c r="P535" s="3">
        <f>VLOOKUP($F535,Experiment!$A$2:$U$90,MATCH(Results!P$1,Experiment!$A$1:$U$1,0),FALSE)</f>
        <v>0.5</v>
      </c>
      <c r="Q535" s="2">
        <f>VLOOKUP($F535,Experiment!$A$2:$U$90,MATCH(Results!Q$1,Experiment!$A$1:$U$1,0),FALSE)</f>
        <v>80</v>
      </c>
      <c r="R535" s="3">
        <f>VLOOKUP($F535,Experiment!$A$2:$U$90,MATCH(Results!R$1,Experiment!$A$1:$U$1,0),FALSE)</f>
        <v>0.5</v>
      </c>
      <c r="S535" s="2">
        <f>VLOOKUP($F535,Experiment!$A$2:$U$90,MATCH(Results!S$1,Experiment!$A$1:$U$1,0),FALSE)</f>
        <v>-5</v>
      </c>
      <c r="T535" s="2">
        <f>VLOOKUP($F535,Experiment!$A$2:$U$90,MATCH(Results!T$1,Experiment!$A$1:$U$1,0),FALSE)</f>
        <v>7225</v>
      </c>
      <c r="U535" s="2">
        <f>VLOOKUP($F535,Experiment!$A$2:$U$90,MATCH(Results!U$1,Experiment!$A$1:$U$1,0),FALSE)</f>
        <v>85</v>
      </c>
      <c r="V535" s="2">
        <f>VLOOKUP($F535,Experiment!$A$2:$U$90,MATCH(Results!V$1,Experiment!$A$1:$U$1,0),FALSE)</f>
        <v>2</v>
      </c>
      <c r="W535" s="3">
        <f>VLOOKUP($F535,Experiment!$A$2:$U$90,MATCH(Results!W$1,Experiment!$A$1:$U$1,0),FALSE)</f>
        <v>0.25</v>
      </c>
      <c r="X535" s="3">
        <f>VLOOKUP($F535,Experiment!$A$2:$U$90,MATCH(Results!X$1,Experiment!$A$1:$U$1,0),FALSE)</f>
        <v>0.75</v>
      </c>
      <c r="Y535" s="2">
        <f>VLOOKUP($F535,Experiment!$A$2:$U$90,MATCH(Results!Y$1,Experiment!$A$1:$U$1,0),FALSE)</f>
        <v>2</v>
      </c>
      <c r="Z535" s="3">
        <f>VLOOKUP($F535,Experiment!$A$2:$U$90,MATCH(Results!Z$1,Experiment!$A$1:$U$1,0),FALSE)</f>
        <v>0.5</v>
      </c>
      <c r="AA535" s="3">
        <f>VLOOKUP($F535,Experiment!$A$2:$U$90,MATCH(Results!AA$1,Experiment!$A$1:$U$1,0),FALSE)</f>
        <v>0.25</v>
      </c>
      <c r="AB535" s="3">
        <f>VLOOKUP($F535,Experiment!$A$2:$U$90,MATCH(Results!AB$1,Experiment!$A$1:$U$1,0),FALSE)</f>
        <v>0.625</v>
      </c>
      <c r="AC535" s="3">
        <f>VLOOKUP($F535,Experiment!$A$2:$U$90,MATCH(Results!AC$1,Experiment!$A$1:$U$1,0),FALSE)</f>
        <v>0.375</v>
      </c>
      <c r="AD535" s="2">
        <f>VLOOKUP($F535,Experiment!$A$2:$U$90,MATCH(Results!AD$1,Experiment!$A$1:$U$1,0),FALSE)</f>
        <v>-26.25</v>
      </c>
      <c r="AE535" s="2">
        <f>VLOOKUP($F535,Experiment!$A$2:$U$90,MATCH(Results!AE$1,Experiment!$A$1:$U$1,0),FALSE)</f>
        <v>6773.4375</v>
      </c>
      <c r="AF535" s="2">
        <f>VLOOKUP($F535,Experiment!$A$2:$U$90,MATCH(Results!AF$1,Experiment!$A$1:$U$1,0),FALSE)</f>
        <v>82.300896106907615</v>
      </c>
      <c r="AG535" s="3">
        <f>VLOOKUP($F535,Experiment!$A$2:$W$90,MATCH(Results!AG$1,Experiment!$A$1:$W$1,0),FALSE)</f>
        <v>0.82730419370997643</v>
      </c>
      <c r="AH535" s="3">
        <f>VLOOKUP($F535,Experiment!$A$2:$W$90,MATCH(Results!AH$1,Experiment!$A$1:$W$1,0),FALSE)</f>
        <v>0.38648875795104182</v>
      </c>
      <c r="AI535" s="3">
        <f>VLOOKUP($F535,Experiment!$A$2:$X$90,MATCH(Results!AI$1,Experiment!$A$1:$X$1,0),FALSE)</f>
        <v>0.61351124204895813</v>
      </c>
      <c r="AJ535" s="2">
        <f>Table1[[#This Row],[Gain]]^Table1[[#This Row],[θ]]</f>
        <v>188.85787660819494</v>
      </c>
      <c r="AK535" s="2">
        <f>-Table1[[#This Row],[λ]]*-Table1[[#This Row],[Loss]]^Table1[[#This Row],[θ]]</f>
        <v>434.85510823313615</v>
      </c>
      <c r="AL535" s="2">
        <f>Table1[[#This Row],[v_n_w_g]]-Table1[[#This Row],[v_n_w_l]]</f>
        <v>-245.99723162494121</v>
      </c>
      <c r="AM535" s="2">
        <f>IF(Table1[[#This Row],[diff_v]]&gt;=1,1,0)</f>
        <v>0</v>
      </c>
    </row>
    <row r="536" spans="1:39" hidden="1" x14ac:dyDescent="0.3">
      <c r="A536">
        <v>39</v>
      </c>
      <c r="B536" t="s">
        <v>45</v>
      </c>
      <c r="C536" s="22">
        <f>VLOOKUP(Table1[[#This Row],[Subject]],'Subject Profile'!$A$2:$E$8,4,FALSE)</f>
        <v>1.1960207441678836</v>
      </c>
      <c r="D536" s="22">
        <f>VLOOKUP(Table1[[#This Row],[Subject]],'Subject Profile'!$A$2:$E$8,5,FALSE)</f>
        <v>-2</v>
      </c>
      <c r="E536" t="s">
        <v>111</v>
      </c>
      <c r="F536" t="s">
        <v>93</v>
      </c>
      <c r="G536" t="s">
        <v>5</v>
      </c>
      <c r="H536">
        <f>IF(Table1[[#This Row],[decision]]="accept",1,0)</f>
        <v>0</v>
      </c>
      <c r="I536">
        <v>0</v>
      </c>
      <c r="J536" t="s">
        <v>107</v>
      </c>
      <c r="K536">
        <v>1664426902</v>
      </c>
      <c r="L536">
        <v>20</v>
      </c>
      <c r="M536" t="str">
        <f>VLOOKUP($F536,Experiment!$A$2:$U$90,MATCH(Results!M$1,Experiment!$A$1:$U$1,0)+1,FALSE)</f>
        <v>I</v>
      </c>
      <c r="N536">
        <f>IF(Table1[[#This Row],[Impact]]="I",0,1)</f>
        <v>0</v>
      </c>
      <c r="O536" s="2">
        <f>VLOOKUP($F536,Experiment!$A$2:$U$90,MATCH(Results!O$1,Experiment!$A$1:$U$1,0),FALSE)</f>
        <v>-90</v>
      </c>
      <c r="P536" s="3">
        <f>VLOOKUP($F536,Experiment!$A$2:$U$90,MATCH(Results!P$1,Experiment!$A$1:$U$1,0),FALSE)</f>
        <v>0.5</v>
      </c>
      <c r="Q536" s="2">
        <f>VLOOKUP($F536,Experiment!$A$2:$U$90,MATCH(Results!Q$1,Experiment!$A$1:$U$1,0),FALSE)</f>
        <v>100</v>
      </c>
      <c r="R536" s="3">
        <f>VLOOKUP($F536,Experiment!$A$2:$U$90,MATCH(Results!R$1,Experiment!$A$1:$U$1,0),FALSE)</f>
        <v>0.5</v>
      </c>
      <c r="S536" s="2">
        <f>VLOOKUP($F536,Experiment!$A$2:$U$90,MATCH(Results!S$1,Experiment!$A$1:$U$1,0),FALSE)</f>
        <v>5</v>
      </c>
      <c r="T536" s="2">
        <f>VLOOKUP($F536,Experiment!$A$2:$U$90,MATCH(Results!T$1,Experiment!$A$1:$U$1,0),FALSE)</f>
        <v>9025</v>
      </c>
      <c r="U536" s="2">
        <f>VLOOKUP($F536,Experiment!$A$2:$U$90,MATCH(Results!U$1,Experiment!$A$1:$U$1,0),FALSE)</f>
        <v>95</v>
      </c>
      <c r="V536" s="2">
        <f>VLOOKUP($F536,Experiment!$A$2:$U$90,MATCH(Results!V$1,Experiment!$A$1:$U$1,0),FALSE)</f>
        <v>4</v>
      </c>
      <c r="W536" s="3">
        <f>VLOOKUP($F536,Experiment!$A$2:$U$90,MATCH(Results!W$1,Experiment!$A$1:$U$1,0),FALSE)</f>
        <v>0.25</v>
      </c>
      <c r="X536" s="3">
        <f>VLOOKUP($F536,Experiment!$A$2:$U$90,MATCH(Results!X$1,Experiment!$A$1:$U$1,0),FALSE)</f>
        <v>0.75</v>
      </c>
      <c r="Y536" s="2">
        <f>VLOOKUP($F536,Experiment!$A$2:$U$90,MATCH(Results!Y$1,Experiment!$A$1:$U$1,0),FALSE)</f>
        <v>1</v>
      </c>
      <c r="Z536" s="3">
        <f>VLOOKUP($F536,Experiment!$A$2:$U$90,MATCH(Results!Z$1,Experiment!$A$1:$U$1,0),FALSE)</f>
        <v>0.25</v>
      </c>
      <c r="AA536" s="3">
        <f>VLOOKUP($F536,Experiment!$A$2:$U$90,MATCH(Results!AA$1,Experiment!$A$1:$U$1,0),FALSE)</f>
        <v>0.5</v>
      </c>
      <c r="AB536" s="3">
        <f>VLOOKUP($F536,Experiment!$A$2:$U$90,MATCH(Results!AB$1,Experiment!$A$1:$U$1,0),FALSE)</f>
        <v>0.375</v>
      </c>
      <c r="AC536" s="3">
        <f>VLOOKUP($F536,Experiment!$A$2:$U$90,MATCH(Results!AC$1,Experiment!$A$1:$U$1,0),FALSE)</f>
        <v>0.625</v>
      </c>
      <c r="AD536" s="2">
        <f>VLOOKUP($F536,Experiment!$A$2:$U$90,MATCH(Results!AD$1,Experiment!$A$1:$U$1,0),FALSE)</f>
        <v>28.75</v>
      </c>
      <c r="AE536" s="2">
        <f>VLOOKUP($F536,Experiment!$A$2:$U$90,MATCH(Results!AE$1,Experiment!$A$1:$U$1,0),FALSE)</f>
        <v>8460.9375</v>
      </c>
      <c r="AF536" s="2">
        <f>VLOOKUP($F536,Experiment!$A$2:$U$90,MATCH(Results!AF$1,Experiment!$A$1:$U$1,0),FALSE)</f>
        <v>91.983354472426157</v>
      </c>
      <c r="AG536" s="3">
        <f>VLOOKUP($F536,Experiment!$A$2:$W$90,MATCH(Results!AG$1,Experiment!$A$1:$W$1,0),FALSE)</f>
        <v>1</v>
      </c>
      <c r="AH536" s="3">
        <f>VLOOKUP($F536,Experiment!$A$2:$W$90,MATCH(Results!AH$1,Experiment!$A$1:$W$1,0),FALSE)</f>
        <v>0.625</v>
      </c>
      <c r="AI536" s="3">
        <f>VLOOKUP($F536,Experiment!$A$2:$X$90,MATCH(Results!AI$1,Experiment!$A$1:$X$1,0),FALSE)</f>
        <v>0.375</v>
      </c>
      <c r="AJ536" s="2">
        <f>Table1[[#This Row],[Gain]]^Table1[[#This Row],[θ]]</f>
        <v>246.6274930269494</v>
      </c>
      <c r="AK536" s="2">
        <f>-Table1[[#This Row],[λ]]*-Table1[[#This Row],[Loss]]^Table1[[#This Row],[θ]]</f>
        <v>434.85510823313615</v>
      </c>
      <c r="AL536" s="2">
        <f>Table1[[#This Row],[v_n_w_g]]-Table1[[#This Row],[v_n_w_l]]</f>
        <v>-188.22761520618675</v>
      </c>
      <c r="AM536" s="2">
        <f>IF(Table1[[#This Row],[diff_v]]&gt;=1,1,0)</f>
        <v>0</v>
      </c>
    </row>
    <row r="537" spans="1:39" hidden="1" x14ac:dyDescent="0.3">
      <c r="A537">
        <v>40</v>
      </c>
      <c r="B537" t="s">
        <v>45</v>
      </c>
      <c r="C537" s="22">
        <f>VLOOKUP(Table1[[#This Row],[Subject]],'Subject Profile'!$A$2:$E$8,4,FALSE)</f>
        <v>1.1960207441678836</v>
      </c>
      <c r="D537" s="22">
        <f>VLOOKUP(Table1[[#This Row],[Subject]],'Subject Profile'!$A$2:$E$8,5,FALSE)</f>
        <v>-2</v>
      </c>
      <c r="E537" t="s">
        <v>111</v>
      </c>
      <c r="F537" t="s">
        <v>74</v>
      </c>
      <c r="G537" t="s">
        <v>5</v>
      </c>
      <c r="H537">
        <f>IF(Table1[[#This Row],[decision]]="accept",1,0)</f>
        <v>0</v>
      </c>
      <c r="I537">
        <v>0</v>
      </c>
      <c r="J537" t="s">
        <v>107</v>
      </c>
      <c r="K537">
        <v>1664426915</v>
      </c>
      <c r="L537">
        <v>13</v>
      </c>
      <c r="M537" t="str">
        <f>VLOOKUP($F537,Experiment!$A$2:$U$90,MATCH(Results!M$1,Experiment!$A$1:$U$1,0)+1,FALSE)</f>
        <v>G</v>
      </c>
      <c r="N537">
        <f>IF(Table1[[#This Row],[Impact]]="I",0,1)</f>
        <v>1</v>
      </c>
      <c r="O537" s="2">
        <f>VLOOKUP($F537,Experiment!$A$2:$U$90,MATCH(Results!O$1,Experiment!$A$1:$U$1,0),FALSE)</f>
        <v>-10</v>
      </c>
      <c r="P537" s="3">
        <f>VLOOKUP($F537,Experiment!$A$2:$U$90,MATCH(Results!P$1,Experiment!$A$1:$U$1,0),FALSE)</f>
        <v>0.5</v>
      </c>
      <c r="Q537" s="2">
        <f>VLOOKUP($F537,Experiment!$A$2:$U$90,MATCH(Results!Q$1,Experiment!$A$1:$U$1,0),FALSE)</f>
        <v>30</v>
      </c>
      <c r="R537" s="3">
        <f>VLOOKUP($F537,Experiment!$A$2:$U$90,MATCH(Results!R$1,Experiment!$A$1:$U$1,0),FALSE)</f>
        <v>0.5</v>
      </c>
      <c r="S537" s="2">
        <f>VLOOKUP($F537,Experiment!$A$2:$U$90,MATCH(Results!S$1,Experiment!$A$1:$U$1,0),FALSE)</f>
        <v>10</v>
      </c>
      <c r="T537" s="2">
        <f>VLOOKUP($F537,Experiment!$A$2:$U$90,MATCH(Results!T$1,Experiment!$A$1:$U$1,0),FALSE)</f>
        <v>400</v>
      </c>
      <c r="U537" s="2">
        <f>VLOOKUP($F537,Experiment!$A$2:$U$90,MATCH(Results!U$1,Experiment!$A$1:$U$1,0),FALSE)</f>
        <v>20</v>
      </c>
      <c r="V537" s="2">
        <f>VLOOKUP($F537,Experiment!$A$2:$U$90,MATCH(Results!V$1,Experiment!$A$1:$U$1,0),FALSE)</f>
        <v>2</v>
      </c>
      <c r="W537" s="3">
        <f>VLOOKUP($F537,Experiment!$A$2:$U$90,MATCH(Results!W$1,Experiment!$A$1:$U$1,0),FALSE)</f>
        <v>0.25</v>
      </c>
      <c r="X537" s="3">
        <f>VLOOKUP($F537,Experiment!$A$2:$U$90,MATCH(Results!X$1,Experiment!$A$1:$U$1,0),FALSE)</f>
        <v>0.75</v>
      </c>
      <c r="Y537" s="2">
        <f>VLOOKUP($F537,Experiment!$A$2:$U$90,MATCH(Results!Y$1,Experiment!$A$1:$U$1,0),FALSE)</f>
        <v>2</v>
      </c>
      <c r="Z537" s="3">
        <f>VLOOKUP($F537,Experiment!$A$2:$U$90,MATCH(Results!Z$1,Experiment!$A$1:$U$1,0),FALSE)</f>
        <v>0.5</v>
      </c>
      <c r="AA537" s="3">
        <f>VLOOKUP($F537,Experiment!$A$2:$U$90,MATCH(Results!AA$1,Experiment!$A$1:$U$1,0),FALSE)</f>
        <v>0.25</v>
      </c>
      <c r="AB537" s="3">
        <f>VLOOKUP($F537,Experiment!$A$2:$U$90,MATCH(Results!AB$1,Experiment!$A$1:$U$1,0),FALSE)</f>
        <v>0.625</v>
      </c>
      <c r="AC537" s="3">
        <f>VLOOKUP($F537,Experiment!$A$2:$U$90,MATCH(Results!AC$1,Experiment!$A$1:$U$1,0),FALSE)</f>
        <v>0.375</v>
      </c>
      <c r="AD537" s="2">
        <f>VLOOKUP($F537,Experiment!$A$2:$U$90,MATCH(Results!AD$1,Experiment!$A$1:$U$1,0),FALSE)</f>
        <v>5</v>
      </c>
      <c r="AE537" s="2">
        <f>VLOOKUP($F537,Experiment!$A$2:$U$90,MATCH(Results!AE$1,Experiment!$A$1:$U$1,0),FALSE)</f>
        <v>375</v>
      </c>
      <c r="AF537" s="2">
        <f>VLOOKUP($F537,Experiment!$A$2:$U$90,MATCH(Results!AF$1,Experiment!$A$1:$U$1,0),FALSE)</f>
        <v>19.364916731037084</v>
      </c>
      <c r="AG537" s="3">
        <f>VLOOKUP($F537,Experiment!$A$2:$W$90,MATCH(Results!AG$1,Experiment!$A$1:$W$1,0),FALSE)</f>
        <v>0.82730419370997643</v>
      </c>
      <c r="AH537" s="3">
        <f>VLOOKUP($F537,Experiment!$A$2:$W$90,MATCH(Results!AH$1,Experiment!$A$1:$W$1,0),FALSE)</f>
        <v>0.38648875795104182</v>
      </c>
      <c r="AI537" s="3">
        <f>VLOOKUP($F537,Experiment!$A$2:$X$90,MATCH(Results!AI$1,Experiment!$A$1:$X$1,0),FALSE)</f>
        <v>0.61351124204895813</v>
      </c>
      <c r="AJ537" s="2">
        <f>Table1[[#This Row],[Gain]]^Table1[[#This Row],[θ]]</f>
        <v>58.434275299017848</v>
      </c>
      <c r="AK537" s="2">
        <f>-Table1[[#This Row],[λ]]*-Table1[[#This Row],[Loss]]^Table1[[#This Row],[θ]]</f>
        <v>31.408756296736705</v>
      </c>
      <c r="AL537" s="2">
        <f>Table1[[#This Row],[v_n_w_g]]-Table1[[#This Row],[v_n_w_l]]</f>
        <v>27.025519002281143</v>
      </c>
      <c r="AM537" s="2">
        <f>IF(Table1[[#This Row],[diff_v]]&gt;=1,1,0)</f>
        <v>1</v>
      </c>
    </row>
    <row r="538" spans="1:39" hidden="1" x14ac:dyDescent="0.3">
      <c r="A538">
        <v>41</v>
      </c>
      <c r="B538" t="s">
        <v>45</v>
      </c>
      <c r="C538" s="22">
        <f>VLOOKUP(Table1[[#This Row],[Subject]],'Subject Profile'!$A$2:$E$8,4,FALSE)</f>
        <v>1.1960207441678836</v>
      </c>
      <c r="D538" s="22">
        <f>VLOOKUP(Table1[[#This Row],[Subject]],'Subject Profile'!$A$2:$E$8,5,FALSE)</f>
        <v>-2</v>
      </c>
      <c r="E538" t="s">
        <v>111</v>
      </c>
      <c r="F538" t="s">
        <v>69</v>
      </c>
      <c r="G538" t="s">
        <v>5</v>
      </c>
      <c r="H538">
        <f>IF(Table1[[#This Row],[decision]]="accept",1,0)</f>
        <v>0</v>
      </c>
      <c r="I538">
        <v>0</v>
      </c>
      <c r="J538" t="s">
        <v>107</v>
      </c>
      <c r="K538">
        <v>1664426943</v>
      </c>
      <c r="L538">
        <v>28</v>
      </c>
      <c r="M538" t="str">
        <f>VLOOKUP($F538,Experiment!$A$2:$U$90,MATCH(Results!M$1,Experiment!$A$1:$U$1,0)+1,FALSE)</f>
        <v>I</v>
      </c>
      <c r="N538">
        <f>IF(Table1[[#This Row],[Impact]]="I",0,1)</f>
        <v>0</v>
      </c>
      <c r="O538" s="2">
        <f>VLOOKUP($F538,Experiment!$A$2:$U$90,MATCH(Results!O$1,Experiment!$A$1:$U$1,0),FALSE)</f>
        <v>-50</v>
      </c>
      <c r="P538" s="3">
        <f>VLOOKUP($F538,Experiment!$A$2:$U$90,MATCH(Results!P$1,Experiment!$A$1:$U$1,0),FALSE)</f>
        <v>0.5</v>
      </c>
      <c r="Q538" s="2">
        <f>VLOOKUP($F538,Experiment!$A$2:$U$90,MATCH(Results!Q$1,Experiment!$A$1:$U$1,0),FALSE)</f>
        <v>50</v>
      </c>
      <c r="R538" s="3">
        <f>VLOOKUP($F538,Experiment!$A$2:$U$90,MATCH(Results!R$1,Experiment!$A$1:$U$1,0),FALSE)</f>
        <v>0.5</v>
      </c>
      <c r="S538" s="2">
        <f>VLOOKUP($F538,Experiment!$A$2:$U$90,MATCH(Results!S$1,Experiment!$A$1:$U$1,0),FALSE)</f>
        <v>0</v>
      </c>
      <c r="T538" s="2">
        <f>VLOOKUP($F538,Experiment!$A$2:$U$90,MATCH(Results!T$1,Experiment!$A$1:$U$1,0),FALSE)</f>
        <v>2500</v>
      </c>
      <c r="U538" s="2">
        <f>VLOOKUP($F538,Experiment!$A$2:$U$90,MATCH(Results!U$1,Experiment!$A$1:$U$1,0),FALSE)</f>
        <v>50</v>
      </c>
      <c r="V538" s="2">
        <f>VLOOKUP($F538,Experiment!$A$2:$U$90,MATCH(Results!V$1,Experiment!$A$1:$U$1,0),FALSE)</f>
        <v>4</v>
      </c>
      <c r="W538" s="3">
        <f>VLOOKUP($F538,Experiment!$A$2:$U$90,MATCH(Results!W$1,Experiment!$A$1:$U$1,0),FALSE)</f>
        <v>0.25</v>
      </c>
      <c r="X538" s="3">
        <f>VLOOKUP($F538,Experiment!$A$2:$U$90,MATCH(Results!X$1,Experiment!$A$1:$U$1,0),FALSE)</f>
        <v>0.75</v>
      </c>
      <c r="Y538" s="2">
        <f>VLOOKUP($F538,Experiment!$A$2:$U$90,MATCH(Results!Y$1,Experiment!$A$1:$U$1,0),FALSE)</f>
        <v>1</v>
      </c>
      <c r="Z538" s="3">
        <f>VLOOKUP($F538,Experiment!$A$2:$U$90,MATCH(Results!Z$1,Experiment!$A$1:$U$1,0),FALSE)</f>
        <v>0.25</v>
      </c>
      <c r="AA538" s="3">
        <f>VLOOKUP($F538,Experiment!$A$2:$U$90,MATCH(Results!AA$1,Experiment!$A$1:$U$1,0),FALSE)</f>
        <v>0.5</v>
      </c>
      <c r="AB538" s="3">
        <f>VLOOKUP($F538,Experiment!$A$2:$U$90,MATCH(Results!AB$1,Experiment!$A$1:$U$1,0),FALSE)</f>
        <v>0.375</v>
      </c>
      <c r="AC538" s="3">
        <f>VLOOKUP($F538,Experiment!$A$2:$U$90,MATCH(Results!AC$1,Experiment!$A$1:$U$1,0),FALSE)</f>
        <v>0.625</v>
      </c>
      <c r="AD538" s="2">
        <f>VLOOKUP($F538,Experiment!$A$2:$U$90,MATCH(Results!AD$1,Experiment!$A$1:$U$1,0),FALSE)</f>
        <v>12.5</v>
      </c>
      <c r="AE538" s="2">
        <f>VLOOKUP($F538,Experiment!$A$2:$U$90,MATCH(Results!AE$1,Experiment!$A$1:$U$1,0),FALSE)</f>
        <v>2343.75</v>
      </c>
      <c r="AF538" s="2">
        <f>VLOOKUP($F538,Experiment!$A$2:$U$90,MATCH(Results!AF$1,Experiment!$A$1:$U$1,0),FALSE)</f>
        <v>48.412291827592711</v>
      </c>
      <c r="AG538" s="3">
        <f>VLOOKUP($F538,Experiment!$A$2:$W$90,MATCH(Results!AG$1,Experiment!$A$1:$W$1,0),FALSE)</f>
        <v>1</v>
      </c>
      <c r="AH538" s="3">
        <f>VLOOKUP($F538,Experiment!$A$2:$W$90,MATCH(Results!AH$1,Experiment!$A$1:$W$1,0),FALSE)</f>
        <v>0.625</v>
      </c>
      <c r="AI538" s="3">
        <f>VLOOKUP($F538,Experiment!$A$2:$X$90,MATCH(Results!AI$1,Experiment!$A$1:$X$1,0),FALSE)</f>
        <v>0.375</v>
      </c>
      <c r="AJ538" s="2">
        <f>Table1[[#This Row],[Gain]]^Table1[[#This Row],[θ]]</f>
        <v>107.6473564007576</v>
      </c>
      <c r="AK538" s="2">
        <f>-Table1[[#This Row],[λ]]*-Table1[[#This Row],[Loss]]^Table1[[#This Row],[θ]]</f>
        <v>215.2947128015152</v>
      </c>
      <c r="AL538" s="2">
        <f>Table1[[#This Row],[v_n_w_g]]-Table1[[#This Row],[v_n_w_l]]</f>
        <v>-107.6473564007576</v>
      </c>
      <c r="AM538" s="2">
        <f>IF(Table1[[#This Row],[diff_v]]&gt;=1,1,0)</f>
        <v>0</v>
      </c>
    </row>
    <row r="539" spans="1:39" hidden="1" x14ac:dyDescent="0.3">
      <c r="A539">
        <v>42</v>
      </c>
      <c r="B539" t="s">
        <v>45</v>
      </c>
      <c r="C539" s="22">
        <f>VLOOKUP(Table1[[#This Row],[Subject]],'Subject Profile'!$A$2:$E$8,4,FALSE)</f>
        <v>1.1960207441678836</v>
      </c>
      <c r="D539" s="22">
        <f>VLOOKUP(Table1[[#This Row],[Subject]],'Subject Profile'!$A$2:$E$8,5,FALSE)</f>
        <v>-2</v>
      </c>
      <c r="E539" t="s">
        <v>111</v>
      </c>
      <c r="F539" t="s">
        <v>80</v>
      </c>
      <c r="G539" t="s">
        <v>5</v>
      </c>
      <c r="H539">
        <f>IF(Table1[[#This Row],[decision]]="accept",1,0)</f>
        <v>0</v>
      </c>
      <c r="I539">
        <v>0</v>
      </c>
      <c r="J539" t="s">
        <v>107</v>
      </c>
      <c r="K539">
        <v>1664426957</v>
      </c>
      <c r="L539">
        <v>14</v>
      </c>
      <c r="M539" t="str">
        <f>VLOOKUP($F539,Experiment!$A$2:$U$90,MATCH(Results!M$1,Experiment!$A$1:$U$1,0)+1,FALSE)</f>
        <v>G</v>
      </c>
      <c r="N539">
        <f>IF(Table1[[#This Row],[Impact]]="I",0,1)</f>
        <v>1</v>
      </c>
      <c r="O539" s="2">
        <f>VLOOKUP($F539,Experiment!$A$2:$U$90,MATCH(Results!O$1,Experiment!$A$1:$U$1,0),FALSE)</f>
        <v>-90</v>
      </c>
      <c r="P539" s="3">
        <f>VLOOKUP($F539,Experiment!$A$2:$U$90,MATCH(Results!P$1,Experiment!$A$1:$U$1,0),FALSE)</f>
        <v>0.5</v>
      </c>
      <c r="Q539" s="2">
        <f>VLOOKUP($F539,Experiment!$A$2:$U$90,MATCH(Results!Q$1,Experiment!$A$1:$U$1,0),FALSE)</f>
        <v>80</v>
      </c>
      <c r="R539" s="3">
        <f>VLOOKUP($F539,Experiment!$A$2:$U$90,MATCH(Results!R$1,Experiment!$A$1:$U$1,0),FALSE)</f>
        <v>0.5</v>
      </c>
      <c r="S539" s="2">
        <f>VLOOKUP($F539,Experiment!$A$2:$U$90,MATCH(Results!S$1,Experiment!$A$1:$U$1,0),FALSE)</f>
        <v>-5</v>
      </c>
      <c r="T539" s="2">
        <f>VLOOKUP($F539,Experiment!$A$2:$U$90,MATCH(Results!T$1,Experiment!$A$1:$U$1,0),FALSE)</f>
        <v>7225</v>
      </c>
      <c r="U539" s="2">
        <f>VLOOKUP($F539,Experiment!$A$2:$U$90,MATCH(Results!U$1,Experiment!$A$1:$U$1,0),FALSE)</f>
        <v>85</v>
      </c>
      <c r="V539" s="2">
        <f>VLOOKUP($F539,Experiment!$A$2:$U$90,MATCH(Results!V$1,Experiment!$A$1:$U$1,0),FALSE)</f>
        <v>4</v>
      </c>
      <c r="W539" s="3">
        <f>VLOOKUP($F539,Experiment!$A$2:$U$90,MATCH(Results!W$1,Experiment!$A$1:$U$1,0),FALSE)</f>
        <v>0.25</v>
      </c>
      <c r="X539" s="3">
        <f>VLOOKUP($F539,Experiment!$A$2:$U$90,MATCH(Results!X$1,Experiment!$A$1:$U$1,0),FALSE)</f>
        <v>0.75</v>
      </c>
      <c r="Y539" s="2">
        <f>VLOOKUP($F539,Experiment!$A$2:$U$90,MATCH(Results!Y$1,Experiment!$A$1:$U$1,0),FALSE)</f>
        <v>1</v>
      </c>
      <c r="Z539" s="3">
        <f>VLOOKUP($F539,Experiment!$A$2:$U$90,MATCH(Results!Z$1,Experiment!$A$1:$U$1,0),FALSE)</f>
        <v>0.25</v>
      </c>
      <c r="AA539" s="3">
        <f>VLOOKUP($F539,Experiment!$A$2:$U$90,MATCH(Results!AA$1,Experiment!$A$1:$U$1,0),FALSE)</f>
        <v>0.5</v>
      </c>
      <c r="AB539" s="3">
        <f>VLOOKUP($F539,Experiment!$A$2:$U$90,MATCH(Results!AB$1,Experiment!$A$1:$U$1,0),FALSE)</f>
        <v>0.375</v>
      </c>
      <c r="AC539" s="3">
        <f>VLOOKUP($F539,Experiment!$A$2:$U$90,MATCH(Results!AC$1,Experiment!$A$1:$U$1,0),FALSE)</f>
        <v>0.625</v>
      </c>
      <c r="AD539" s="2">
        <f>VLOOKUP($F539,Experiment!$A$2:$U$90,MATCH(Results!AD$1,Experiment!$A$1:$U$1,0),FALSE)</f>
        <v>16.25</v>
      </c>
      <c r="AE539" s="2">
        <f>VLOOKUP($F539,Experiment!$A$2:$U$90,MATCH(Results!AE$1,Experiment!$A$1:$U$1,0),FALSE)</f>
        <v>6773.4375</v>
      </c>
      <c r="AF539" s="2">
        <f>VLOOKUP($F539,Experiment!$A$2:$U$90,MATCH(Results!AF$1,Experiment!$A$1:$U$1,0),FALSE)</f>
        <v>82.300896106907615</v>
      </c>
      <c r="AG539" s="3">
        <f>VLOOKUP($F539,Experiment!$A$2:$W$90,MATCH(Results!AG$1,Experiment!$A$1:$W$1,0),FALSE)</f>
        <v>1</v>
      </c>
      <c r="AH539" s="3">
        <f>VLOOKUP($F539,Experiment!$A$2:$W$90,MATCH(Results!AH$1,Experiment!$A$1:$W$1,0),FALSE)</f>
        <v>0.625</v>
      </c>
      <c r="AI539" s="3">
        <f>VLOOKUP($F539,Experiment!$A$2:$X$90,MATCH(Results!AI$1,Experiment!$A$1:$X$1,0),FALSE)</f>
        <v>0.375</v>
      </c>
      <c r="AJ539" s="2">
        <f>Table1[[#This Row],[Gain]]^Table1[[#This Row],[θ]]</f>
        <v>188.85787660819494</v>
      </c>
      <c r="AK539" s="2">
        <f>-Table1[[#This Row],[λ]]*-Table1[[#This Row],[Loss]]^Table1[[#This Row],[θ]]</f>
        <v>434.85510823313615</v>
      </c>
      <c r="AL539" s="2">
        <f>Table1[[#This Row],[v_n_w_g]]-Table1[[#This Row],[v_n_w_l]]</f>
        <v>-245.99723162494121</v>
      </c>
      <c r="AM539" s="2">
        <f>IF(Table1[[#This Row],[diff_v]]&gt;=1,1,0)</f>
        <v>0</v>
      </c>
    </row>
    <row r="540" spans="1:39" hidden="1" x14ac:dyDescent="0.3">
      <c r="A540">
        <v>43</v>
      </c>
      <c r="B540" t="s">
        <v>45</v>
      </c>
      <c r="C540" s="22">
        <f>VLOOKUP(Table1[[#This Row],[Subject]],'Subject Profile'!$A$2:$E$8,4,FALSE)</f>
        <v>1.1960207441678836</v>
      </c>
      <c r="D540" s="22">
        <f>VLOOKUP(Table1[[#This Row],[Subject]],'Subject Profile'!$A$2:$E$8,5,FALSE)</f>
        <v>-2</v>
      </c>
      <c r="E540" t="s">
        <v>111</v>
      </c>
      <c r="F540" t="s">
        <v>76</v>
      </c>
      <c r="G540" t="s">
        <v>5</v>
      </c>
      <c r="H540">
        <f>IF(Table1[[#This Row],[decision]]="accept",1,0)</f>
        <v>0</v>
      </c>
      <c r="I540">
        <v>0</v>
      </c>
      <c r="J540" t="s">
        <v>107</v>
      </c>
      <c r="K540">
        <v>1664426964</v>
      </c>
      <c r="L540">
        <v>7</v>
      </c>
      <c r="M540" t="str">
        <f>VLOOKUP($F540,Experiment!$A$2:$U$90,MATCH(Results!M$1,Experiment!$A$1:$U$1,0)+1,FALSE)</f>
        <v>G</v>
      </c>
      <c r="N540">
        <f>IF(Table1[[#This Row],[Impact]]="I",0,1)</f>
        <v>1</v>
      </c>
      <c r="O540" s="2">
        <f>VLOOKUP($F540,Experiment!$A$2:$U$90,MATCH(Results!O$1,Experiment!$A$1:$U$1,0),FALSE)</f>
        <v>-90</v>
      </c>
      <c r="P540" s="3">
        <f>VLOOKUP($F540,Experiment!$A$2:$U$90,MATCH(Results!P$1,Experiment!$A$1:$U$1,0),FALSE)</f>
        <v>0.5</v>
      </c>
      <c r="Q540" s="2">
        <f>VLOOKUP($F540,Experiment!$A$2:$U$90,MATCH(Results!Q$1,Experiment!$A$1:$U$1,0),FALSE)</f>
        <v>180</v>
      </c>
      <c r="R540" s="3">
        <f>VLOOKUP($F540,Experiment!$A$2:$U$90,MATCH(Results!R$1,Experiment!$A$1:$U$1,0),FALSE)</f>
        <v>0.5</v>
      </c>
      <c r="S540" s="2">
        <f>VLOOKUP($F540,Experiment!$A$2:$U$90,MATCH(Results!S$1,Experiment!$A$1:$U$1,0),FALSE)</f>
        <v>45</v>
      </c>
      <c r="T540" s="2">
        <f>VLOOKUP($F540,Experiment!$A$2:$U$90,MATCH(Results!T$1,Experiment!$A$1:$U$1,0),FALSE)</f>
        <v>18225</v>
      </c>
      <c r="U540" s="2">
        <f>VLOOKUP($F540,Experiment!$A$2:$U$90,MATCH(Results!U$1,Experiment!$A$1:$U$1,0),FALSE)</f>
        <v>135</v>
      </c>
      <c r="V540" s="2">
        <f>VLOOKUP($F540,Experiment!$A$2:$U$90,MATCH(Results!V$1,Experiment!$A$1:$U$1,0),FALSE)</f>
        <v>2</v>
      </c>
      <c r="W540" s="3">
        <f>VLOOKUP($F540,Experiment!$A$2:$U$90,MATCH(Results!W$1,Experiment!$A$1:$U$1,0),FALSE)</f>
        <v>0.25</v>
      </c>
      <c r="X540" s="3">
        <f>VLOOKUP($F540,Experiment!$A$2:$U$90,MATCH(Results!X$1,Experiment!$A$1:$U$1,0),FALSE)</f>
        <v>0.75</v>
      </c>
      <c r="Y540" s="2">
        <f>VLOOKUP($F540,Experiment!$A$2:$U$90,MATCH(Results!Y$1,Experiment!$A$1:$U$1,0),FALSE)</f>
        <v>2</v>
      </c>
      <c r="Z540" s="3">
        <f>VLOOKUP($F540,Experiment!$A$2:$U$90,MATCH(Results!Z$1,Experiment!$A$1:$U$1,0),FALSE)</f>
        <v>0.5</v>
      </c>
      <c r="AA540" s="3">
        <f>VLOOKUP($F540,Experiment!$A$2:$U$90,MATCH(Results!AA$1,Experiment!$A$1:$U$1,0),FALSE)</f>
        <v>0.25</v>
      </c>
      <c r="AB540" s="3">
        <f>VLOOKUP($F540,Experiment!$A$2:$U$90,MATCH(Results!AB$1,Experiment!$A$1:$U$1,0),FALSE)</f>
        <v>0.625</v>
      </c>
      <c r="AC540" s="3">
        <f>VLOOKUP($F540,Experiment!$A$2:$U$90,MATCH(Results!AC$1,Experiment!$A$1:$U$1,0),FALSE)</f>
        <v>0.375</v>
      </c>
      <c r="AD540" s="2">
        <f>VLOOKUP($F540,Experiment!$A$2:$U$90,MATCH(Results!AD$1,Experiment!$A$1:$U$1,0),FALSE)</f>
        <v>11.25</v>
      </c>
      <c r="AE540" s="2">
        <f>VLOOKUP($F540,Experiment!$A$2:$U$90,MATCH(Results!AE$1,Experiment!$A$1:$U$1,0),FALSE)</f>
        <v>17085.9375</v>
      </c>
      <c r="AF540" s="2">
        <f>VLOOKUP($F540,Experiment!$A$2:$U$90,MATCH(Results!AF$1,Experiment!$A$1:$U$1,0),FALSE)</f>
        <v>130.71318793450033</v>
      </c>
      <c r="AG540" s="3">
        <f>VLOOKUP($F540,Experiment!$A$2:$W$90,MATCH(Results!AG$1,Experiment!$A$1:$W$1,0),FALSE)</f>
        <v>0.82730419370997643</v>
      </c>
      <c r="AH540" s="3">
        <f>VLOOKUP($F540,Experiment!$A$2:$W$90,MATCH(Results!AH$1,Experiment!$A$1:$W$1,0),FALSE)</f>
        <v>0.38648875795104182</v>
      </c>
      <c r="AI540" s="3">
        <f>VLOOKUP($F540,Experiment!$A$2:$X$90,MATCH(Results!AI$1,Experiment!$A$1:$X$1,0),FALSE)</f>
        <v>0.61351124204895813</v>
      </c>
      <c r="AJ540" s="2">
        <f>Table1[[#This Row],[Gain]]^Table1[[#This Row],[θ]]</f>
        <v>498.1414721148987</v>
      </c>
      <c r="AK540" s="2">
        <f>-Table1[[#This Row],[λ]]*-Table1[[#This Row],[Loss]]^Table1[[#This Row],[θ]]</f>
        <v>434.85510823313615</v>
      </c>
      <c r="AL540" s="2">
        <f>Table1[[#This Row],[v_n_w_g]]-Table1[[#This Row],[v_n_w_l]]</f>
        <v>63.286363881762554</v>
      </c>
      <c r="AM540" s="2">
        <f>IF(Table1[[#This Row],[diff_v]]&gt;=1,1,0)</f>
        <v>1</v>
      </c>
    </row>
    <row r="541" spans="1:39" hidden="1" x14ac:dyDescent="0.3">
      <c r="A541">
        <v>44</v>
      </c>
      <c r="B541" t="s">
        <v>45</v>
      </c>
      <c r="C541" s="22">
        <f>VLOOKUP(Table1[[#This Row],[Subject]],'Subject Profile'!$A$2:$E$8,4,FALSE)</f>
        <v>1.1960207441678836</v>
      </c>
      <c r="D541" s="22">
        <f>VLOOKUP(Table1[[#This Row],[Subject]],'Subject Profile'!$A$2:$E$8,5,FALSE)</f>
        <v>-2</v>
      </c>
      <c r="E541" t="s">
        <v>111</v>
      </c>
      <c r="F541" t="s">
        <v>84</v>
      </c>
      <c r="G541" t="s">
        <v>7</v>
      </c>
      <c r="H541">
        <f>IF(Table1[[#This Row],[decision]]="accept",1,0)</f>
        <v>1</v>
      </c>
      <c r="I541">
        <v>30</v>
      </c>
      <c r="J541" t="s">
        <v>107</v>
      </c>
      <c r="K541">
        <v>1664426974</v>
      </c>
      <c r="L541">
        <v>10</v>
      </c>
      <c r="M541" t="str">
        <f>VLOOKUP($F541,Experiment!$A$2:$U$90,MATCH(Results!M$1,Experiment!$A$1:$U$1,0)+1,FALSE)</f>
        <v>G</v>
      </c>
      <c r="N541">
        <f>IF(Table1[[#This Row],[Impact]]="I",0,1)</f>
        <v>1</v>
      </c>
      <c r="O541" s="2">
        <f>VLOOKUP($F541,Experiment!$A$2:$U$90,MATCH(Results!O$1,Experiment!$A$1:$U$1,0),FALSE)</f>
        <v>-10</v>
      </c>
      <c r="P541" s="3">
        <f>VLOOKUP($F541,Experiment!$A$2:$U$90,MATCH(Results!P$1,Experiment!$A$1:$U$1,0),FALSE)</f>
        <v>0.5</v>
      </c>
      <c r="Q541" s="2">
        <f>VLOOKUP($F541,Experiment!$A$2:$U$90,MATCH(Results!Q$1,Experiment!$A$1:$U$1,0),FALSE)</f>
        <v>30</v>
      </c>
      <c r="R541" s="3">
        <f>VLOOKUP($F541,Experiment!$A$2:$U$90,MATCH(Results!R$1,Experiment!$A$1:$U$1,0),FALSE)</f>
        <v>0.5</v>
      </c>
      <c r="S541" s="2">
        <f>VLOOKUP($F541,Experiment!$A$2:$U$90,MATCH(Results!S$1,Experiment!$A$1:$U$1,0),FALSE)</f>
        <v>10</v>
      </c>
      <c r="T541" s="2">
        <f>VLOOKUP($F541,Experiment!$A$2:$U$90,MATCH(Results!T$1,Experiment!$A$1:$U$1,0),FALSE)</f>
        <v>400</v>
      </c>
      <c r="U541" s="2">
        <f>VLOOKUP($F541,Experiment!$A$2:$U$90,MATCH(Results!U$1,Experiment!$A$1:$U$1,0),FALSE)</f>
        <v>20</v>
      </c>
      <c r="V541" s="2">
        <f>VLOOKUP($F541,Experiment!$A$2:$U$90,MATCH(Results!V$1,Experiment!$A$1:$U$1,0),FALSE)</f>
        <v>4</v>
      </c>
      <c r="W541" s="3">
        <f>VLOOKUP($F541,Experiment!$A$2:$U$90,MATCH(Results!W$1,Experiment!$A$1:$U$1,0),FALSE)</f>
        <v>0.25</v>
      </c>
      <c r="X541" s="3">
        <f>VLOOKUP($F541,Experiment!$A$2:$U$90,MATCH(Results!X$1,Experiment!$A$1:$U$1,0),FALSE)</f>
        <v>0.75</v>
      </c>
      <c r="Y541" s="2">
        <f>VLOOKUP($F541,Experiment!$A$2:$U$90,MATCH(Results!Y$1,Experiment!$A$1:$U$1,0),FALSE)</f>
        <v>2</v>
      </c>
      <c r="Z541" s="3">
        <f>VLOOKUP($F541,Experiment!$A$2:$U$90,MATCH(Results!Z$1,Experiment!$A$1:$U$1,0),FALSE)</f>
        <v>0.5</v>
      </c>
      <c r="AA541" s="3">
        <f>VLOOKUP($F541,Experiment!$A$2:$U$90,MATCH(Results!AA$1,Experiment!$A$1:$U$1,0),FALSE)</f>
        <v>0.25</v>
      </c>
      <c r="AB541" s="3">
        <f>VLOOKUP($F541,Experiment!$A$2:$U$90,MATCH(Results!AB$1,Experiment!$A$1:$U$1,0),FALSE)</f>
        <v>0.625</v>
      </c>
      <c r="AC541" s="3">
        <f>VLOOKUP($F541,Experiment!$A$2:$U$90,MATCH(Results!AC$1,Experiment!$A$1:$U$1,0),FALSE)</f>
        <v>0.375</v>
      </c>
      <c r="AD541" s="2">
        <f>VLOOKUP($F541,Experiment!$A$2:$U$90,MATCH(Results!AD$1,Experiment!$A$1:$U$1,0),FALSE)</f>
        <v>5</v>
      </c>
      <c r="AE541" s="2">
        <f>VLOOKUP($F541,Experiment!$A$2:$U$90,MATCH(Results!AE$1,Experiment!$A$1:$U$1,0),FALSE)</f>
        <v>375</v>
      </c>
      <c r="AF541" s="2">
        <f>VLOOKUP($F541,Experiment!$A$2:$U$90,MATCH(Results!AF$1,Experiment!$A$1:$U$1,0),FALSE)</f>
        <v>19.364916731037084</v>
      </c>
      <c r="AG541" s="3">
        <f>VLOOKUP($F541,Experiment!$A$2:$W$90,MATCH(Results!AG$1,Experiment!$A$1:$W$1,0),FALSE)</f>
        <v>0.82730419370997643</v>
      </c>
      <c r="AH541" s="3">
        <f>VLOOKUP($F541,Experiment!$A$2:$W$90,MATCH(Results!AH$1,Experiment!$A$1:$W$1,0),FALSE)</f>
        <v>0.38648875795104182</v>
      </c>
      <c r="AI541" s="3">
        <f>VLOOKUP($F541,Experiment!$A$2:$X$90,MATCH(Results!AI$1,Experiment!$A$1:$X$1,0),FALSE)</f>
        <v>0.61351124204895813</v>
      </c>
      <c r="AJ541" s="2">
        <f>Table1[[#This Row],[Gain]]^Table1[[#This Row],[θ]]</f>
        <v>58.434275299017848</v>
      </c>
      <c r="AK541" s="2">
        <f>-Table1[[#This Row],[λ]]*-Table1[[#This Row],[Loss]]^Table1[[#This Row],[θ]]</f>
        <v>31.408756296736705</v>
      </c>
      <c r="AL541" s="2">
        <f>Table1[[#This Row],[v_n_w_g]]-Table1[[#This Row],[v_n_w_l]]</f>
        <v>27.025519002281143</v>
      </c>
      <c r="AM541" s="2">
        <f>IF(Table1[[#This Row],[diff_v]]&gt;=1,1,0)</f>
        <v>1</v>
      </c>
    </row>
    <row r="542" spans="1:39" hidden="1" x14ac:dyDescent="0.3">
      <c r="A542">
        <v>45</v>
      </c>
      <c r="B542" t="s">
        <v>45</v>
      </c>
      <c r="C542" s="22">
        <f>VLOOKUP(Table1[[#This Row],[Subject]],'Subject Profile'!$A$2:$E$8,4,FALSE)</f>
        <v>1.1960207441678836</v>
      </c>
      <c r="D542" s="22">
        <f>VLOOKUP(Table1[[#This Row],[Subject]],'Subject Profile'!$A$2:$E$8,5,FALSE)</f>
        <v>-2</v>
      </c>
      <c r="E542" t="s">
        <v>111</v>
      </c>
      <c r="F542" t="s">
        <v>96</v>
      </c>
      <c r="G542" t="s">
        <v>5</v>
      </c>
      <c r="H542">
        <f>IF(Table1[[#This Row],[decision]]="accept",1,0)</f>
        <v>0</v>
      </c>
      <c r="I542">
        <v>0</v>
      </c>
      <c r="J542" t="s">
        <v>107</v>
      </c>
      <c r="K542">
        <v>1664426980</v>
      </c>
      <c r="L542">
        <v>6</v>
      </c>
      <c r="M542" t="str">
        <f>VLOOKUP($F542,Experiment!$A$2:$U$90,MATCH(Results!M$1,Experiment!$A$1:$U$1,0)+1,FALSE)</f>
        <v>G</v>
      </c>
      <c r="N542">
        <f>IF(Table1[[#This Row],[Impact]]="I",0,1)</f>
        <v>1</v>
      </c>
      <c r="O542" s="2">
        <f>VLOOKUP($F542,Experiment!$A$2:$U$90,MATCH(Results!O$1,Experiment!$A$1:$U$1,0),FALSE)</f>
        <v>-50</v>
      </c>
      <c r="P542" s="3">
        <f>VLOOKUP($F542,Experiment!$A$2:$U$90,MATCH(Results!P$1,Experiment!$A$1:$U$1,0),FALSE)</f>
        <v>0.5</v>
      </c>
      <c r="Q542" s="2">
        <f>VLOOKUP($F542,Experiment!$A$2:$U$90,MATCH(Results!Q$1,Experiment!$A$1:$U$1,0),FALSE)</f>
        <v>40</v>
      </c>
      <c r="R542" s="3">
        <f>VLOOKUP($F542,Experiment!$A$2:$U$90,MATCH(Results!R$1,Experiment!$A$1:$U$1,0),FALSE)</f>
        <v>0.5</v>
      </c>
      <c r="S542" s="2">
        <f>VLOOKUP($F542,Experiment!$A$2:$U$90,MATCH(Results!S$1,Experiment!$A$1:$U$1,0),FALSE)</f>
        <v>-5</v>
      </c>
      <c r="T542" s="2">
        <f>VLOOKUP($F542,Experiment!$A$2:$U$90,MATCH(Results!T$1,Experiment!$A$1:$U$1,0),FALSE)</f>
        <v>2025</v>
      </c>
      <c r="U542" s="2">
        <f>VLOOKUP($F542,Experiment!$A$2:$U$90,MATCH(Results!U$1,Experiment!$A$1:$U$1,0),FALSE)</f>
        <v>45</v>
      </c>
      <c r="V542" s="2">
        <f>VLOOKUP($F542,Experiment!$A$2:$U$90,MATCH(Results!V$1,Experiment!$A$1:$U$1,0),FALSE)</f>
        <v>2</v>
      </c>
      <c r="W542" s="3">
        <f>VLOOKUP($F542,Experiment!$A$2:$U$90,MATCH(Results!W$1,Experiment!$A$1:$U$1,0),FALSE)</f>
        <v>0.25</v>
      </c>
      <c r="X542" s="3">
        <f>VLOOKUP($F542,Experiment!$A$2:$U$90,MATCH(Results!X$1,Experiment!$A$1:$U$1,0),FALSE)</f>
        <v>0.75</v>
      </c>
      <c r="Y542" s="2">
        <f>VLOOKUP($F542,Experiment!$A$2:$U$90,MATCH(Results!Y$1,Experiment!$A$1:$U$1,0),FALSE)</f>
        <v>2</v>
      </c>
      <c r="Z542" s="3">
        <f>VLOOKUP($F542,Experiment!$A$2:$U$90,MATCH(Results!Z$1,Experiment!$A$1:$U$1,0),FALSE)</f>
        <v>0.5</v>
      </c>
      <c r="AA542" s="3">
        <f>VLOOKUP($F542,Experiment!$A$2:$U$90,MATCH(Results!AA$1,Experiment!$A$1:$U$1,0),FALSE)</f>
        <v>0.25</v>
      </c>
      <c r="AB542" s="3">
        <f>VLOOKUP($F542,Experiment!$A$2:$U$90,MATCH(Results!AB$1,Experiment!$A$1:$U$1,0),FALSE)</f>
        <v>0.625</v>
      </c>
      <c r="AC542" s="3">
        <f>VLOOKUP($F542,Experiment!$A$2:$U$90,MATCH(Results!AC$1,Experiment!$A$1:$U$1,0),FALSE)</f>
        <v>0.375</v>
      </c>
      <c r="AD542" s="2">
        <f>VLOOKUP($F542,Experiment!$A$2:$U$90,MATCH(Results!AD$1,Experiment!$A$1:$U$1,0),FALSE)</f>
        <v>-16.25</v>
      </c>
      <c r="AE542" s="2">
        <f>VLOOKUP($F542,Experiment!$A$2:$U$90,MATCH(Results!AE$1,Experiment!$A$1:$U$1,0),FALSE)</f>
        <v>1898.4375</v>
      </c>
      <c r="AF542" s="2">
        <f>VLOOKUP($F542,Experiment!$A$2:$U$90,MATCH(Results!AF$1,Experiment!$A$1:$U$1,0),FALSE)</f>
        <v>43.571062644833439</v>
      </c>
      <c r="AG542" s="3">
        <f>VLOOKUP($F542,Experiment!$A$2:$W$90,MATCH(Results!AG$1,Experiment!$A$1:$W$1,0),FALSE)</f>
        <v>0.82730419370997643</v>
      </c>
      <c r="AH542" s="3">
        <f>VLOOKUP($F542,Experiment!$A$2:$W$90,MATCH(Results!AH$1,Experiment!$A$1:$W$1,0),FALSE)</f>
        <v>0.38648875795104182</v>
      </c>
      <c r="AI542" s="3">
        <f>VLOOKUP($F542,Experiment!$A$2:$X$90,MATCH(Results!AI$1,Experiment!$A$1:$X$1,0),FALSE)</f>
        <v>0.61351124204895813</v>
      </c>
      <c r="AJ542" s="2">
        <f>Table1[[#This Row],[Gain]]^Table1[[#This Row],[θ]]</f>
        <v>82.432217522931154</v>
      </c>
      <c r="AK542" s="2">
        <f>-Table1[[#This Row],[λ]]*-Table1[[#This Row],[Loss]]^Table1[[#This Row],[θ]]</f>
        <v>215.2947128015152</v>
      </c>
      <c r="AL542" s="2">
        <f>Table1[[#This Row],[v_n_w_g]]-Table1[[#This Row],[v_n_w_l]]</f>
        <v>-132.86249527858405</v>
      </c>
      <c r="AM542" s="2">
        <f>IF(Table1[[#This Row],[diff_v]]&gt;=1,1,0)</f>
        <v>0</v>
      </c>
    </row>
    <row r="543" spans="1:39" hidden="1" x14ac:dyDescent="0.3">
      <c r="A543">
        <v>46</v>
      </c>
      <c r="B543" t="s">
        <v>45</v>
      </c>
      <c r="C543" s="22">
        <f>VLOOKUP(Table1[[#This Row],[Subject]],'Subject Profile'!$A$2:$E$8,4,FALSE)</f>
        <v>1.1960207441678836</v>
      </c>
      <c r="D543" s="22">
        <f>VLOOKUP(Table1[[#This Row],[Subject]],'Subject Profile'!$A$2:$E$8,5,FALSE)</f>
        <v>-2</v>
      </c>
      <c r="E543" t="s">
        <v>111</v>
      </c>
      <c r="F543" t="s">
        <v>91</v>
      </c>
      <c r="G543" t="s">
        <v>7</v>
      </c>
      <c r="H543">
        <f>IF(Table1[[#This Row],[decision]]="accept",1,0)</f>
        <v>1</v>
      </c>
      <c r="I543">
        <v>-90</v>
      </c>
      <c r="J543" t="s">
        <v>107</v>
      </c>
      <c r="K543">
        <v>1664426995</v>
      </c>
      <c r="L543">
        <v>15</v>
      </c>
      <c r="M543" t="str">
        <f>VLOOKUP($F543,Experiment!$A$2:$U$90,MATCH(Results!M$1,Experiment!$A$1:$U$1,0)+1,FALSE)</f>
        <v>G</v>
      </c>
      <c r="N543">
        <f>IF(Table1[[#This Row],[Impact]]="I",0,1)</f>
        <v>1</v>
      </c>
      <c r="O543" s="2">
        <f>VLOOKUP($F543,Experiment!$A$2:$U$90,MATCH(Results!O$1,Experiment!$A$1:$U$1,0),FALSE)</f>
        <v>-90</v>
      </c>
      <c r="P543" s="3">
        <f>VLOOKUP($F543,Experiment!$A$2:$U$90,MATCH(Results!P$1,Experiment!$A$1:$U$1,0),FALSE)</f>
        <v>0.5</v>
      </c>
      <c r="Q543" s="2">
        <f>VLOOKUP($F543,Experiment!$A$2:$U$90,MATCH(Results!Q$1,Experiment!$A$1:$U$1,0),FALSE)</f>
        <v>100</v>
      </c>
      <c r="R543" s="3">
        <f>VLOOKUP($F543,Experiment!$A$2:$U$90,MATCH(Results!R$1,Experiment!$A$1:$U$1,0),FALSE)</f>
        <v>0.5</v>
      </c>
      <c r="S543" s="2">
        <f>VLOOKUP($F543,Experiment!$A$2:$U$90,MATCH(Results!S$1,Experiment!$A$1:$U$1,0),FALSE)</f>
        <v>5</v>
      </c>
      <c r="T543" s="2">
        <f>VLOOKUP($F543,Experiment!$A$2:$U$90,MATCH(Results!T$1,Experiment!$A$1:$U$1,0),FALSE)</f>
        <v>9025</v>
      </c>
      <c r="U543" s="2">
        <f>VLOOKUP($F543,Experiment!$A$2:$U$90,MATCH(Results!U$1,Experiment!$A$1:$U$1,0),FALSE)</f>
        <v>95</v>
      </c>
      <c r="V543" s="2">
        <f>VLOOKUP($F543,Experiment!$A$2:$U$90,MATCH(Results!V$1,Experiment!$A$1:$U$1,0),FALSE)</f>
        <v>4</v>
      </c>
      <c r="W543" s="3">
        <f>VLOOKUP($F543,Experiment!$A$2:$U$90,MATCH(Results!W$1,Experiment!$A$1:$U$1,0),FALSE)</f>
        <v>0.25</v>
      </c>
      <c r="X543" s="3">
        <f>VLOOKUP($F543,Experiment!$A$2:$U$90,MATCH(Results!X$1,Experiment!$A$1:$U$1,0),FALSE)</f>
        <v>0.75</v>
      </c>
      <c r="Y543" s="2">
        <f>VLOOKUP($F543,Experiment!$A$2:$U$90,MATCH(Results!Y$1,Experiment!$A$1:$U$1,0),FALSE)</f>
        <v>1</v>
      </c>
      <c r="Z543" s="3">
        <f>VLOOKUP($F543,Experiment!$A$2:$U$90,MATCH(Results!Z$1,Experiment!$A$1:$U$1,0),FALSE)</f>
        <v>0.25</v>
      </c>
      <c r="AA543" s="3">
        <f>VLOOKUP($F543,Experiment!$A$2:$U$90,MATCH(Results!AA$1,Experiment!$A$1:$U$1,0),FALSE)</f>
        <v>0.5</v>
      </c>
      <c r="AB543" s="3">
        <f>VLOOKUP($F543,Experiment!$A$2:$U$90,MATCH(Results!AB$1,Experiment!$A$1:$U$1,0),FALSE)</f>
        <v>0.375</v>
      </c>
      <c r="AC543" s="3">
        <f>VLOOKUP($F543,Experiment!$A$2:$U$90,MATCH(Results!AC$1,Experiment!$A$1:$U$1,0),FALSE)</f>
        <v>0.625</v>
      </c>
      <c r="AD543" s="2">
        <f>VLOOKUP($F543,Experiment!$A$2:$U$90,MATCH(Results!AD$1,Experiment!$A$1:$U$1,0),FALSE)</f>
        <v>28.75</v>
      </c>
      <c r="AE543" s="2">
        <f>VLOOKUP($F543,Experiment!$A$2:$U$90,MATCH(Results!AE$1,Experiment!$A$1:$U$1,0),FALSE)</f>
        <v>8460.9375</v>
      </c>
      <c r="AF543" s="2">
        <f>VLOOKUP($F543,Experiment!$A$2:$U$90,MATCH(Results!AF$1,Experiment!$A$1:$U$1,0),FALSE)</f>
        <v>91.983354472426157</v>
      </c>
      <c r="AG543" s="3">
        <f>VLOOKUP($F543,Experiment!$A$2:$W$90,MATCH(Results!AG$1,Experiment!$A$1:$W$1,0),FALSE)</f>
        <v>1</v>
      </c>
      <c r="AH543" s="3">
        <f>VLOOKUP($F543,Experiment!$A$2:$W$90,MATCH(Results!AH$1,Experiment!$A$1:$W$1,0),FALSE)</f>
        <v>0.625</v>
      </c>
      <c r="AI543" s="3">
        <f>VLOOKUP($F543,Experiment!$A$2:$X$90,MATCH(Results!AI$1,Experiment!$A$1:$X$1,0),FALSE)</f>
        <v>0.375</v>
      </c>
      <c r="AJ543" s="2">
        <f>Table1[[#This Row],[Gain]]^Table1[[#This Row],[θ]]</f>
        <v>246.6274930269494</v>
      </c>
      <c r="AK543" s="2">
        <f>-Table1[[#This Row],[λ]]*-Table1[[#This Row],[Loss]]^Table1[[#This Row],[θ]]</f>
        <v>434.85510823313615</v>
      </c>
      <c r="AL543" s="2">
        <f>Table1[[#This Row],[v_n_w_g]]-Table1[[#This Row],[v_n_w_l]]</f>
        <v>-188.22761520618675</v>
      </c>
      <c r="AM543" s="2">
        <f>IF(Table1[[#This Row],[diff_v]]&gt;=1,1,0)</f>
        <v>0</v>
      </c>
    </row>
    <row r="544" spans="1:39" hidden="1" x14ac:dyDescent="0.3">
      <c r="A544">
        <v>47</v>
      </c>
      <c r="B544" t="s">
        <v>45</v>
      </c>
      <c r="C544" s="22">
        <f>VLOOKUP(Table1[[#This Row],[Subject]],'Subject Profile'!$A$2:$E$8,4,FALSE)</f>
        <v>1.1960207441678836</v>
      </c>
      <c r="D544" s="22">
        <f>VLOOKUP(Table1[[#This Row],[Subject]],'Subject Profile'!$A$2:$E$8,5,FALSE)</f>
        <v>-2</v>
      </c>
      <c r="E544" t="s">
        <v>111</v>
      </c>
      <c r="F544" t="s">
        <v>53</v>
      </c>
      <c r="G544" t="s">
        <v>5</v>
      </c>
      <c r="H544">
        <f>IF(Table1[[#This Row],[decision]]="accept",1,0)</f>
        <v>0</v>
      </c>
      <c r="I544">
        <v>0</v>
      </c>
      <c r="J544" t="s">
        <v>107</v>
      </c>
      <c r="K544">
        <v>1664427006</v>
      </c>
      <c r="L544">
        <v>11</v>
      </c>
      <c r="M544" t="str">
        <f>VLOOKUP($F544,Experiment!$A$2:$U$90,MATCH(Results!M$1,Experiment!$A$1:$U$1,0)+1,FALSE)</f>
        <v>G</v>
      </c>
      <c r="N544">
        <f>IF(Table1[[#This Row],[Impact]]="I",0,1)</f>
        <v>1</v>
      </c>
      <c r="O544" s="2">
        <f>VLOOKUP($F544,Experiment!$A$2:$U$90,MATCH(Results!O$1,Experiment!$A$1:$U$1,0),FALSE)</f>
        <v>-10</v>
      </c>
      <c r="P544" s="3">
        <f>VLOOKUP($F544,Experiment!$A$2:$U$90,MATCH(Results!P$1,Experiment!$A$1:$U$1,0),FALSE)</f>
        <v>0.5</v>
      </c>
      <c r="Q544" s="2">
        <f>VLOOKUP($F544,Experiment!$A$2:$U$90,MATCH(Results!Q$1,Experiment!$A$1:$U$1,0),FALSE)</f>
        <v>0</v>
      </c>
      <c r="R544" s="3">
        <f>VLOOKUP($F544,Experiment!$A$2:$U$90,MATCH(Results!R$1,Experiment!$A$1:$U$1,0),FALSE)</f>
        <v>0.5</v>
      </c>
      <c r="S544" s="2">
        <f>VLOOKUP($F544,Experiment!$A$2:$U$90,MATCH(Results!S$1,Experiment!$A$1:$U$1,0),FALSE)</f>
        <v>-5</v>
      </c>
      <c r="T544" s="2">
        <f>VLOOKUP($F544,Experiment!$A$2:$U$90,MATCH(Results!T$1,Experiment!$A$1:$U$1,0),FALSE)</f>
        <v>25</v>
      </c>
      <c r="U544" s="2">
        <f>VLOOKUP($F544,Experiment!$A$2:$U$90,MATCH(Results!U$1,Experiment!$A$1:$U$1,0),FALSE)</f>
        <v>5</v>
      </c>
      <c r="V544" s="2">
        <f>VLOOKUP($F544,Experiment!$A$2:$U$90,MATCH(Results!V$1,Experiment!$A$1:$U$1,0),FALSE)</f>
        <v>4</v>
      </c>
      <c r="W544" s="3">
        <f>VLOOKUP($F544,Experiment!$A$2:$U$90,MATCH(Results!W$1,Experiment!$A$1:$U$1,0),FALSE)</f>
        <v>0.25</v>
      </c>
      <c r="X544" s="3">
        <f>VLOOKUP($F544,Experiment!$A$2:$U$90,MATCH(Results!X$1,Experiment!$A$1:$U$1,0),FALSE)</f>
        <v>0.75</v>
      </c>
      <c r="Y544" s="2">
        <f>VLOOKUP($F544,Experiment!$A$2:$U$90,MATCH(Results!Y$1,Experiment!$A$1:$U$1,0),FALSE)</f>
        <v>2</v>
      </c>
      <c r="Z544" s="3">
        <f>VLOOKUP($F544,Experiment!$A$2:$U$90,MATCH(Results!Z$1,Experiment!$A$1:$U$1,0),FALSE)</f>
        <v>0.5</v>
      </c>
      <c r="AA544" s="3">
        <f>VLOOKUP($F544,Experiment!$A$2:$U$90,MATCH(Results!AA$1,Experiment!$A$1:$U$1,0),FALSE)</f>
        <v>0.25</v>
      </c>
      <c r="AB544" s="3">
        <f>VLOOKUP($F544,Experiment!$A$2:$U$90,MATCH(Results!AB$1,Experiment!$A$1:$U$1,0),FALSE)</f>
        <v>0.625</v>
      </c>
      <c r="AC544" s="3">
        <f>VLOOKUP($F544,Experiment!$A$2:$U$90,MATCH(Results!AC$1,Experiment!$A$1:$U$1,0),FALSE)</f>
        <v>0.375</v>
      </c>
      <c r="AD544" s="2">
        <f>VLOOKUP($F544,Experiment!$A$2:$U$90,MATCH(Results!AD$1,Experiment!$A$1:$U$1,0),FALSE)</f>
        <v>-6.25</v>
      </c>
      <c r="AE544" s="2">
        <f>VLOOKUP($F544,Experiment!$A$2:$U$90,MATCH(Results!AE$1,Experiment!$A$1:$U$1,0),FALSE)</f>
        <v>23.4375</v>
      </c>
      <c r="AF544" s="2">
        <f>VLOOKUP($F544,Experiment!$A$2:$U$90,MATCH(Results!AF$1,Experiment!$A$1:$U$1,0),FALSE)</f>
        <v>4.8412291827592711</v>
      </c>
      <c r="AG544" s="3">
        <f>VLOOKUP($F544,Experiment!$A$2:$W$90,MATCH(Results!AG$1,Experiment!$A$1:$W$1,0),FALSE)</f>
        <v>0.82730419370997643</v>
      </c>
      <c r="AH544" s="3">
        <f>VLOOKUP($F544,Experiment!$A$2:$W$90,MATCH(Results!AH$1,Experiment!$A$1:$W$1,0),FALSE)</f>
        <v>0.38648875795104182</v>
      </c>
      <c r="AI544" s="3">
        <f>VLOOKUP($F544,Experiment!$A$2:$X$90,MATCH(Results!AI$1,Experiment!$A$1:$X$1,0),FALSE)</f>
        <v>0.61351124204895813</v>
      </c>
      <c r="AJ544" s="2">
        <f>Table1[[#This Row],[Gain]]^Table1[[#This Row],[θ]]</f>
        <v>0</v>
      </c>
      <c r="AK544" s="2">
        <f>-Table1[[#This Row],[λ]]*-Table1[[#This Row],[Loss]]^Table1[[#This Row],[θ]]</f>
        <v>31.408756296736705</v>
      </c>
      <c r="AL544" s="2">
        <f>Table1[[#This Row],[v_n_w_g]]-Table1[[#This Row],[v_n_w_l]]</f>
        <v>-31.408756296736705</v>
      </c>
      <c r="AM544" s="2">
        <f>IF(Table1[[#This Row],[diff_v]]&gt;=1,1,0)</f>
        <v>0</v>
      </c>
    </row>
    <row r="545" spans="1:39" hidden="1" x14ac:dyDescent="0.3">
      <c r="A545">
        <v>48</v>
      </c>
      <c r="B545" t="s">
        <v>45</v>
      </c>
      <c r="C545" s="22">
        <f>VLOOKUP(Table1[[#This Row],[Subject]],'Subject Profile'!$A$2:$E$8,4,FALSE)</f>
        <v>1.1960207441678836</v>
      </c>
      <c r="D545" s="22">
        <f>VLOOKUP(Table1[[#This Row],[Subject]],'Subject Profile'!$A$2:$E$8,5,FALSE)</f>
        <v>-2</v>
      </c>
      <c r="E545" t="s">
        <v>111</v>
      </c>
      <c r="F545" t="s">
        <v>57</v>
      </c>
      <c r="G545" t="s">
        <v>5</v>
      </c>
      <c r="H545">
        <f>IF(Table1[[#This Row],[decision]]="accept",1,0)</f>
        <v>0</v>
      </c>
      <c r="I545">
        <v>0</v>
      </c>
      <c r="J545" t="s">
        <v>107</v>
      </c>
      <c r="K545">
        <v>1664427013</v>
      </c>
      <c r="L545">
        <v>7</v>
      </c>
      <c r="M545" t="str">
        <f>VLOOKUP($F545,Experiment!$A$2:$U$90,MATCH(Results!M$1,Experiment!$A$1:$U$1,0)+1,FALSE)</f>
        <v>I</v>
      </c>
      <c r="N545">
        <f>IF(Table1[[#This Row],[Impact]]="I",0,1)</f>
        <v>0</v>
      </c>
      <c r="O545" s="2">
        <f>VLOOKUP($F545,Experiment!$A$2:$U$90,MATCH(Results!O$1,Experiment!$A$1:$U$1,0),FALSE)</f>
        <v>-90</v>
      </c>
      <c r="P545" s="3">
        <f>VLOOKUP($F545,Experiment!$A$2:$U$90,MATCH(Results!P$1,Experiment!$A$1:$U$1,0),FALSE)</f>
        <v>0.5</v>
      </c>
      <c r="Q545" s="2">
        <f>VLOOKUP($F545,Experiment!$A$2:$U$90,MATCH(Results!Q$1,Experiment!$A$1:$U$1,0),FALSE)</f>
        <v>100</v>
      </c>
      <c r="R545" s="3">
        <f>VLOOKUP($F545,Experiment!$A$2:$U$90,MATCH(Results!R$1,Experiment!$A$1:$U$1,0),FALSE)</f>
        <v>0.5</v>
      </c>
      <c r="S545" s="2">
        <f>VLOOKUP($F545,Experiment!$A$2:$U$90,MATCH(Results!S$1,Experiment!$A$1:$U$1,0),FALSE)</f>
        <v>5</v>
      </c>
      <c r="T545" s="2">
        <f>VLOOKUP($F545,Experiment!$A$2:$U$90,MATCH(Results!T$1,Experiment!$A$1:$U$1,0),FALSE)</f>
        <v>9025</v>
      </c>
      <c r="U545" s="2">
        <f>VLOOKUP($F545,Experiment!$A$2:$U$90,MATCH(Results!U$1,Experiment!$A$1:$U$1,0),FALSE)</f>
        <v>95</v>
      </c>
      <c r="V545" s="2">
        <f>VLOOKUP($F545,Experiment!$A$2:$U$90,MATCH(Results!V$1,Experiment!$A$1:$U$1,0),FALSE)</f>
        <v>2</v>
      </c>
      <c r="W545" s="3">
        <f>VLOOKUP($F545,Experiment!$A$2:$U$90,MATCH(Results!W$1,Experiment!$A$1:$U$1,0),FALSE)</f>
        <v>0.25</v>
      </c>
      <c r="X545" s="3">
        <f>VLOOKUP($F545,Experiment!$A$2:$U$90,MATCH(Results!X$1,Experiment!$A$1:$U$1,0),FALSE)</f>
        <v>0.75</v>
      </c>
      <c r="Y545" s="2">
        <f>VLOOKUP($F545,Experiment!$A$2:$U$90,MATCH(Results!Y$1,Experiment!$A$1:$U$1,0),FALSE)</f>
        <v>2</v>
      </c>
      <c r="Z545" s="3">
        <f>VLOOKUP($F545,Experiment!$A$2:$U$90,MATCH(Results!Z$1,Experiment!$A$1:$U$1,0),FALSE)</f>
        <v>0.5</v>
      </c>
      <c r="AA545" s="3">
        <f>VLOOKUP($F545,Experiment!$A$2:$U$90,MATCH(Results!AA$1,Experiment!$A$1:$U$1,0),FALSE)</f>
        <v>0.25</v>
      </c>
      <c r="AB545" s="3">
        <f>VLOOKUP($F545,Experiment!$A$2:$U$90,MATCH(Results!AB$1,Experiment!$A$1:$U$1,0),FALSE)</f>
        <v>0.625</v>
      </c>
      <c r="AC545" s="3">
        <f>VLOOKUP($F545,Experiment!$A$2:$U$90,MATCH(Results!AC$1,Experiment!$A$1:$U$1,0),FALSE)</f>
        <v>0.375</v>
      </c>
      <c r="AD545" s="2">
        <f>VLOOKUP($F545,Experiment!$A$2:$U$90,MATCH(Results!AD$1,Experiment!$A$1:$U$1,0),FALSE)</f>
        <v>-18.75</v>
      </c>
      <c r="AE545" s="2">
        <f>VLOOKUP($F545,Experiment!$A$2:$U$90,MATCH(Results!AE$1,Experiment!$A$1:$U$1,0),FALSE)</f>
        <v>8460.9375</v>
      </c>
      <c r="AF545" s="2">
        <f>VLOOKUP($F545,Experiment!$A$2:$U$90,MATCH(Results!AF$1,Experiment!$A$1:$U$1,0),FALSE)</f>
        <v>91.983354472426157</v>
      </c>
      <c r="AG545" s="3">
        <f>VLOOKUP($F545,Experiment!$A$2:$W$90,MATCH(Results!AG$1,Experiment!$A$1:$W$1,0),FALSE)</f>
        <v>0.82730419370997643</v>
      </c>
      <c r="AH545" s="3">
        <f>VLOOKUP($F545,Experiment!$A$2:$W$90,MATCH(Results!AH$1,Experiment!$A$1:$W$1,0),FALSE)</f>
        <v>0.38648875795104182</v>
      </c>
      <c r="AI545" s="3">
        <f>VLOOKUP($F545,Experiment!$A$2:$X$90,MATCH(Results!AI$1,Experiment!$A$1:$X$1,0),FALSE)</f>
        <v>0.61351124204895813</v>
      </c>
      <c r="AJ545" s="2">
        <f>Table1[[#This Row],[Gain]]^Table1[[#This Row],[θ]]</f>
        <v>246.6274930269494</v>
      </c>
      <c r="AK545" s="2">
        <f>-Table1[[#This Row],[λ]]*-Table1[[#This Row],[Loss]]^Table1[[#This Row],[θ]]</f>
        <v>434.85510823313615</v>
      </c>
      <c r="AL545" s="2">
        <f>Table1[[#This Row],[v_n_w_g]]-Table1[[#This Row],[v_n_w_l]]</f>
        <v>-188.22761520618675</v>
      </c>
      <c r="AM545" s="2">
        <f>IF(Table1[[#This Row],[diff_v]]&gt;=1,1,0)</f>
        <v>0</v>
      </c>
    </row>
    <row r="546" spans="1:39" hidden="1" x14ac:dyDescent="0.3">
      <c r="A546">
        <v>49</v>
      </c>
      <c r="B546" t="s">
        <v>45</v>
      </c>
      <c r="C546" s="22">
        <f>VLOOKUP(Table1[[#This Row],[Subject]],'Subject Profile'!$A$2:$E$8,4,FALSE)</f>
        <v>1.1960207441678836</v>
      </c>
      <c r="D546" s="22">
        <f>VLOOKUP(Table1[[#This Row],[Subject]],'Subject Profile'!$A$2:$E$8,5,FALSE)</f>
        <v>-2</v>
      </c>
      <c r="E546" t="s">
        <v>111</v>
      </c>
      <c r="F546" t="s">
        <v>87</v>
      </c>
      <c r="G546" t="s">
        <v>5</v>
      </c>
      <c r="H546">
        <f>IF(Table1[[#This Row],[decision]]="accept",1,0)</f>
        <v>0</v>
      </c>
      <c r="I546">
        <v>0</v>
      </c>
      <c r="J546" t="s">
        <v>107</v>
      </c>
      <c r="K546">
        <v>1664427021</v>
      </c>
      <c r="L546">
        <v>8</v>
      </c>
      <c r="M546" t="str">
        <f>VLOOKUP($F546,Experiment!$A$2:$U$90,MATCH(Results!M$1,Experiment!$A$1:$U$1,0)+1,FALSE)</f>
        <v>G</v>
      </c>
      <c r="N546">
        <f>IF(Table1[[#This Row],[Impact]]="I",0,1)</f>
        <v>1</v>
      </c>
      <c r="O546" s="2">
        <f>VLOOKUP($F546,Experiment!$A$2:$U$90,MATCH(Results!O$1,Experiment!$A$1:$U$1,0),FALSE)</f>
        <v>-90</v>
      </c>
      <c r="P546" s="3">
        <f>VLOOKUP($F546,Experiment!$A$2:$U$90,MATCH(Results!P$1,Experiment!$A$1:$U$1,0),FALSE)</f>
        <v>0.5</v>
      </c>
      <c r="Q546" s="2">
        <f>VLOOKUP($F546,Experiment!$A$2:$U$90,MATCH(Results!Q$1,Experiment!$A$1:$U$1,0),FALSE)</f>
        <v>90</v>
      </c>
      <c r="R546" s="3">
        <f>VLOOKUP($F546,Experiment!$A$2:$U$90,MATCH(Results!R$1,Experiment!$A$1:$U$1,0),FALSE)</f>
        <v>0.5</v>
      </c>
      <c r="S546" s="2">
        <f>VLOOKUP($F546,Experiment!$A$2:$U$90,MATCH(Results!S$1,Experiment!$A$1:$U$1,0),FALSE)</f>
        <v>0</v>
      </c>
      <c r="T546" s="2">
        <f>VLOOKUP($F546,Experiment!$A$2:$U$90,MATCH(Results!T$1,Experiment!$A$1:$U$1,0),FALSE)</f>
        <v>8100</v>
      </c>
      <c r="U546" s="2">
        <f>VLOOKUP($F546,Experiment!$A$2:$U$90,MATCH(Results!U$1,Experiment!$A$1:$U$1,0),FALSE)</f>
        <v>90</v>
      </c>
      <c r="V546" s="2">
        <f>VLOOKUP($F546,Experiment!$A$2:$U$90,MATCH(Results!V$1,Experiment!$A$1:$U$1,0),FALSE)</f>
        <v>2</v>
      </c>
      <c r="W546" s="3">
        <f>VLOOKUP($F546,Experiment!$A$2:$U$90,MATCH(Results!W$1,Experiment!$A$1:$U$1,0),FALSE)</f>
        <v>0.25</v>
      </c>
      <c r="X546" s="3">
        <f>VLOOKUP($F546,Experiment!$A$2:$U$90,MATCH(Results!X$1,Experiment!$A$1:$U$1,0),FALSE)</f>
        <v>0.75</v>
      </c>
      <c r="Y546" s="2">
        <f>VLOOKUP($F546,Experiment!$A$2:$U$90,MATCH(Results!Y$1,Experiment!$A$1:$U$1,0),FALSE)</f>
        <v>2</v>
      </c>
      <c r="Z546" s="3">
        <f>VLOOKUP($F546,Experiment!$A$2:$U$90,MATCH(Results!Z$1,Experiment!$A$1:$U$1,0),FALSE)</f>
        <v>0.5</v>
      </c>
      <c r="AA546" s="3">
        <f>VLOOKUP($F546,Experiment!$A$2:$U$90,MATCH(Results!AA$1,Experiment!$A$1:$U$1,0),FALSE)</f>
        <v>0.25</v>
      </c>
      <c r="AB546" s="3">
        <f>VLOOKUP($F546,Experiment!$A$2:$U$90,MATCH(Results!AB$1,Experiment!$A$1:$U$1,0),FALSE)</f>
        <v>0.625</v>
      </c>
      <c r="AC546" s="3">
        <f>VLOOKUP($F546,Experiment!$A$2:$U$90,MATCH(Results!AC$1,Experiment!$A$1:$U$1,0),FALSE)</f>
        <v>0.375</v>
      </c>
      <c r="AD546" s="2">
        <f>VLOOKUP($F546,Experiment!$A$2:$U$90,MATCH(Results!AD$1,Experiment!$A$1:$U$1,0),FALSE)</f>
        <v>-22.5</v>
      </c>
      <c r="AE546" s="2">
        <f>VLOOKUP($F546,Experiment!$A$2:$U$90,MATCH(Results!AE$1,Experiment!$A$1:$U$1,0),FALSE)</f>
        <v>7593.75</v>
      </c>
      <c r="AF546" s="2">
        <f>VLOOKUP($F546,Experiment!$A$2:$U$90,MATCH(Results!AF$1,Experiment!$A$1:$U$1,0),FALSE)</f>
        <v>87.142125289666879</v>
      </c>
      <c r="AG546" s="3">
        <f>VLOOKUP($F546,Experiment!$A$2:$W$90,MATCH(Results!AG$1,Experiment!$A$1:$W$1,0),FALSE)</f>
        <v>0.82730419370997643</v>
      </c>
      <c r="AH546" s="3">
        <f>VLOOKUP($F546,Experiment!$A$2:$W$90,MATCH(Results!AH$1,Experiment!$A$1:$W$1,0),FALSE)</f>
        <v>0.38648875795104182</v>
      </c>
      <c r="AI546" s="3">
        <f>VLOOKUP($F546,Experiment!$A$2:$X$90,MATCH(Results!AI$1,Experiment!$A$1:$X$1,0),FALSE)</f>
        <v>0.61351124204895813</v>
      </c>
      <c r="AJ546" s="2">
        <f>Table1[[#This Row],[Gain]]^Table1[[#This Row],[θ]]</f>
        <v>217.42755411656807</v>
      </c>
      <c r="AK546" s="2">
        <f>-Table1[[#This Row],[λ]]*-Table1[[#This Row],[Loss]]^Table1[[#This Row],[θ]]</f>
        <v>434.85510823313615</v>
      </c>
      <c r="AL546" s="2">
        <f>Table1[[#This Row],[v_n_w_g]]-Table1[[#This Row],[v_n_w_l]]</f>
        <v>-217.42755411656807</v>
      </c>
      <c r="AM546" s="2">
        <f>IF(Table1[[#This Row],[diff_v]]&gt;=1,1,0)</f>
        <v>0</v>
      </c>
    </row>
    <row r="547" spans="1:39" hidden="1" x14ac:dyDescent="0.3">
      <c r="A547">
        <v>0</v>
      </c>
      <c r="B547" t="s">
        <v>45</v>
      </c>
      <c r="C547" s="22">
        <f>VLOOKUP(Table1[[#This Row],[Subject]],'Subject Profile'!$A$2:$E$8,4,FALSE)</f>
        <v>1.1960207441678836</v>
      </c>
      <c r="D547" s="22">
        <f>VLOOKUP(Table1[[#This Row],[Subject]],'Subject Profile'!$A$2:$E$8,5,FALSE)</f>
        <v>-2</v>
      </c>
      <c r="E547" t="s">
        <v>108</v>
      </c>
      <c r="F547" t="s">
        <v>66</v>
      </c>
      <c r="G547" t="s">
        <v>5</v>
      </c>
      <c r="H547">
        <f>IF(Table1[[#This Row],[decision]]="accept",1,0)</f>
        <v>0</v>
      </c>
      <c r="I547">
        <v>0</v>
      </c>
      <c r="J547">
        <v>100</v>
      </c>
      <c r="K547">
        <v>1664427848</v>
      </c>
      <c r="L547" t="s">
        <v>136</v>
      </c>
      <c r="M547" t="str">
        <f>VLOOKUP($F547,Experiment!$A$2:$U$90,MATCH(Results!M$1,Experiment!$A$1:$U$1,0)+1,FALSE)</f>
        <v>G</v>
      </c>
      <c r="N547">
        <f>IF(Table1[[#This Row],[Impact]]="I",0,1)</f>
        <v>1</v>
      </c>
      <c r="O547" s="2">
        <f>VLOOKUP($F547,Experiment!$A$2:$U$90,MATCH(Results!O$1,Experiment!$A$1:$U$1,0),FALSE)</f>
        <v>-10</v>
      </c>
      <c r="P547" s="3">
        <f>VLOOKUP($F547,Experiment!$A$2:$U$90,MATCH(Results!P$1,Experiment!$A$1:$U$1,0),FALSE)</f>
        <v>0.5</v>
      </c>
      <c r="Q547" s="2">
        <f>VLOOKUP($F547,Experiment!$A$2:$U$90,MATCH(Results!Q$1,Experiment!$A$1:$U$1,0),FALSE)</f>
        <v>20</v>
      </c>
      <c r="R547" s="3">
        <f>VLOOKUP($F547,Experiment!$A$2:$U$90,MATCH(Results!R$1,Experiment!$A$1:$U$1,0),FALSE)</f>
        <v>0.5</v>
      </c>
      <c r="S547" s="2">
        <f>VLOOKUP($F547,Experiment!$A$2:$U$90,MATCH(Results!S$1,Experiment!$A$1:$U$1,0),FALSE)</f>
        <v>5</v>
      </c>
      <c r="T547" s="2">
        <f>VLOOKUP($F547,Experiment!$A$2:$U$90,MATCH(Results!T$1,Experiment!$A$1:$U$1,0),FALSE)</f>
        <v>225</v>
      </c>
      <c r="U547" s="2">
        <f>VLOOKUP($F547,Experiment!$A$2:$U$90,MATCH(Results!U$1,Experiment!$A$1:$U$1,0),FALSE)</f>
        <v>15</v>
      </c>
      <c r="V547" s="2">
        <f>VLOOKUP($F547,Experiment!$A$2:$U$90,MATCH(Results!V$1,Experiment!$A$1:$U$1,0),FALSE)</f>
        <v>2</v>
      </c>
      <c r="W547" s="3">
        <f>VLOOKUP($F547,Experiment!$A$2:$U$90,MATCH(Results!W$1,Experiment!$A$1:$U$1,0),FALSE)</f>
        <v>0.25</v>
      </c>
      <c r="X547" s="3">
        <f>VLOOKUP($F547,Experiment!$A$2:$U$90,MATCH(Results!X$1,Experiment!$A$1:$U$1,0),FALSE)</f>
        <v>0.75</v>
      </c>
      <c r="Y547" s="2">
        <f>VLOOKUP($F547,Experiment!$A$2:$U$90,MATCH(Results!Y$1,Experiment!$A$1:$U$1,0),FALSE)</f>
        <v>2</v>
      </c>
      <c r="Z547" s="3">
        <f>VLOOKUP($F547,Experiment!$A$2:$U$90,MATCH(Results!Z$1,Experiment!$A$1:$U$1,0),FALSE)</f>
        <v>0.5</v>
      </c>
      <c r="AA547" s="3">
        <f>VLOOKUP($F547,Experiment!$A$2:$U$90,MATCH(Results!AA$1,Experiment!$A$1:$U$1,0),FALSE)</f>
        <v>0.25</v>
      </c>
      <c r="AB547" s="3">
        <f>VLOOKUP($F547,Experiment!$A$2:$U$90,MATCH(Results!AB$1,Experiment!$A$1:$U$1,0),FALSE)</f>
        <v>0.625</v>
      </c>
      <c r="AC547" s="3">
        <f>VLOOKUP($F547,Experiment!$A$2:$U$90,MATCH(Results!AC$1,Experiment!$A$1:$U$1,0),FALSE)</f>
        <v>0.375</v>
      </c>
      <c r="AD547" s="2">
        <f>VLOOKUP($F547,Experiment!$A$2:$U$90,MATCH(Results!AD$1,Experiment!$A$1:$U$1,0),FALSE)</f>
        <v>1.25</v>
      </c>
      <c r="AE547" s="2">
        <f>VLOOKUP($F547,Experiment!$A$2:$U$90,MATCH(Results!AE$1,Experiment!$A$1:$U$1,0),FALSE)</f>
        <v>210.9375</v>
      </c>
      <c r="AF547" s="2">
        <f>VLOOKUP($F547,Experiment!$A$2:$U$90,MATCH(Results!AF$1,Experiment!$A$1:$U$1,0),FALSE)</f>
        <v>14.523687548277813</v>
      </c>
      <c r="AG547" s="3">
        <f>VLOOKUP($F547,Experiment!$A$2:$W$90,MATCH(Results!AG$1,Experiment!$A$1:$W$1,0),FALSE)</f>
        <v>0.82730419370997643</v>
      </c>
      <c r="AH547" s="3">
        <f>VLOOKUP($F547,Experiment!$A$2:$W$90,MATCH(Results!AH$1,Experiment!$A$1:$W$1,0),FALSE)</f>
        <v>0.38648875795104182</v>
      </c>
      <c r="AI547" s="3">
        <f>VLOOKUP($F547,Experiment!$A$2:$X$90,MATCH(Results!AI$1,Experiment!$A$1:$X$1,0),FALSE)</f>
        <v>0.61351124204895813</v>
      </c>
      <c r="AJ547" s="2">
        <f>Table1[[#This Row],[Gain]]^Table1[[#This Row],[θ]]</f>
        <v>35.979809832580635</v>
      </c>
      <c r="AK547" s="2">
        <f>-Table1[[#This Row],[λ]]*-Table1[[#This Row],[Loss]]^Table1[[#This Row],[θ]]</f>
        <v>31.408756296736705</v>
      </c>
      <c r="AL547" s="2">
        <f>Table1[[#This Row],[v_n_w_g]]-Table1[[#This Row],[v_n_w_l]]</f>
        <v>4.5710535358439301</v>
      </c>
      <c r="AM547" s="2">
        <f>IF(Table1[[#This Row],[diff_v]]&gt;=1,1,0)</f>
        <v>1</v>
      </c>
    </row>
    <row r="548" spans="1:39" hidden="1" x14ac:dyDescent="0.3">
      <c r="A548">
        <v>1</v>
      </c>
      <c r="B548" t="s">
        <v>45</v>
      </c>
      <c r="C548" s="22">
        <f>VLOOKUP(Table1[[#This Row],[Subject]],'Subject Profile'!$A$2:$E$8,4,FALSE)</f>
        <v>1.1960207441678836</v>
      </c>
      <c r="D548" s="22">
        <f>VLOOKUP(Table1[[#This Row],[Subject]],'Subject Profile'!$A$2:$E$8,5,FALSE)</f>
        <v>-2</v>
      </c>
      <c r="E548" t="s">
        <v>108</v>
      </c>
      <c r="F548" t="s">
        <v>105</v>
      </c>
      <c r="G548" t="s">
        <v>7</v>
      </c>
      <c r="H548">
        <f>IF(Table1[[#This Row],[decision]]="accept",1,0)</f>
        <v>1</v>
      </c>
      <c r="I548">
        <v>-50</v>
      </c>
      <c r="J548">
        <v>50</v>
      </c>
      <c r="K548">
        <v>1664427861</v>
      </c>
      <c r="L548">
        <v>13</v>
      </c>
      <c r="M548" t="str">
        <f>VLOOKUP($F548,Experiment!$A$2:$U$90,MATCH(Results!M$1,Experiment!$A$1:$U$1,0)+1,FALSE)</f>
        <v>G</v>
      </c>
      <c r="N548">
        <f>IF(Table1[[#This Row],[Impact]]="I",0,1)</f>
        <v>1</v>
      </c>
      <c r="O548" s="2">
        <f>VLOOKUP($F548,Experiment!$A$2:$U$90,MATCH(Results!O$1,Experiment!$A$1:$U$1,0),FALSE)</f>
        <v>-50</v>
      </c>
      <c r="P548" s="3">
        <f>VLOOKUP($F548,Experiment!$A$2:$U$90,MATCH(Results!P$1,Experiment!$A$1:$U$1,0),FALSE)</f>
        <v>0.5</v>
      </c>
      <c r="Q548" s="2">
        <f>VLOOKUP($F548,Experiment!$A$2:$U$90,MATCH(Results!Q$1,Experiment!$A$1:$U$1,0),FALSE)</f>
        <v>40</v>
      </c>
      <c r="R548" s="3">
        <f>VLOOKUP($F548,Experiment!$A$2:$U$90,MATCH(Results!R$1,Experiment!$A$1:$U$1,0),FALSE)</f>
        <v>0.5</v>
      </c>
      <c r="S548" s="2">
        <f>VLOOKUP($F548,Experiment!$A$2:$U$90,MATCH(Results!S$1,Experiment!$A$1:$U$1,0),FALSE)</f>
        <v>-5</v>
      </c>
      <c r="T548" s="2">
        <f>VLOOKUP($F548,Experiment!$A$2:$U$90,MATCH(Results!T$1,Experiment!$A$1:$U$1,0),FALSE)</f>
        <v>2025</v>
      </c>
      <c r="U548" s="2">
        <f>VLOOKUP($F548,Experiment!$A$2:$U$90,MATCH(Results!U$1,Experiment!$A$1:$U$1,0),FALSE)</f>
        <v>45</v>
      </c>
      <c r="V548" s="2">
        <f>VLOOKUP($F548,Experiment!$A$2:$U$90,MATCH(Results!V$1,Experiment!$A$1:$U$1,0),FALSE)</f>
        <v>4</v>
      </c>
      <c r="W548" s="3">
        <f>VLOOKUP($F548,Experiment!$A$2:$U$90,MATCH(Results!W$1,Experiment!$A$1:$U$1,0),FALSE)</f>
        <v>0.25</v>
      </c>
      <c r="X548" s="3">
        <f>VLOOKUP($F548,Experiment!$A$2:$U$90,MATCH(Results!X$1,Experiment!$A$1:$U$1,0),FALSE)</f>
        <v>0.75</v>
      </c>
      <c r="Y548" s="2">
        <f>VLOOKUP($F548,Experiment!$A$2:$U$90,MATCH(Results!Y$1,Experiment!$A$1:$U$1,0),FALSE)</f>
        <v>1</v>
      </c>
      <c r="Z548" s="3">
        <f>VLOOKUP($F548,Experiment!$A$2:$U$90,MATCH(Results!Z$1,Experiment!$A$1:$U$1,0),FALSE)</f>
        <v>0.25</v>
      </c>
      <c r="AA548" s="3">
        <f>VLOOKUP($F548,Experiment!$A$2:$U$90,MATCH(Results!AA$1,Experiment!$A$1:$U$1,0),FALSE)</f>
        <v>0.5</v>
      </c>
      <c r="AB548" s="3">
        <f>VLOOKUP($F548,Experiment!$A$2:$U$90,MATCH(Results!AB$1,Experiment!$A$1:$U$1,0),FALSE)</f>
        <v>0.375</v>
      </c>
      <c r="AC548" s="3">
        <f>VLOOKUP($F548,Experiment!$A$2:$U$90,MATCH(Results!AC$1,Experiment!$A$1:$U$1,0),FALSE)</f>
        <v>0.625</v>
      </c>
      <c r="AD548" s="2">
        <f>VLOOKUP($F548,Experiment!$A$2:$U$90,MATCH(Results!AD$1,Experiment!$A$1:$U$1,0),FALSE)</f>
        <v>6.25</v>
      </c>
      <c r="AE548" s="2">
        <f>VLOOKUP($F548,Experiment!$A$2:$U$90,MATCH(Results!AE$1,Experiment!$A$1:$U$1,0),FALSE)</f>
        <v>1898.4375</v>
      </c>
      <c r="AF548" s="2">
        <f>VLOOKUP($F548,Experiment!$A$2:$U$90,MATCH(Results!AF$1,Experiment!$A$1:$U$1,0),FALSE)</f>
        <v>43.571062644833439</v>
      </c>
      <c r="AG548" s="3">
        <f>VLOOKUP($F548,Experiment!$A$2:$W$90,MATCH(Results!AG$1,Experiment!$A$1:$W$1,0),FALSE)</f>
        <v>1</v>
      </c>
      <c r="AH548" s="3">
        <f>VLOOKUP($F548,Experiment!$A$2:$W$90,MATCH(Results!AH$1,Experiment!$A$1:$W$1,0),FALSE)</f>
        <v>0.625</v>
      </c>
      <c r="AI548" s="3">
        <f>VLOOKUP($F548,Experiment!$A$2:$X$90,MATCH(Results!AI$1,Experiment!$A$1:$X$1,0),FALSE)</f>
        <v>0.375</v>
      </c>
      <c r="AJ548" s="2">
        <f>Table1[[#This Row],[Gain]]^Table1[[#This Row],[θ]]</f>
        <v>82.432217522931154</v>
      </c>
      <c r="AK548" s="2">
        <f>-Table1[[#This Row],[λ]]*-Table1[[#This Row],[Loss]]^Table1[[#This Row],[θ]]</f>
        <v>215.2947128015152</v>
      </c>
      <c r="AL548" s="2">
        <f>Table1[[#This Row],[v_n_w_g]]-Table1[[#This Row],[v_n_w_l]]</f>
        <v>-132.86249527858405</v>
      </c>
      <c r="AM548" s="2">
        <f>IF(Table1[[#This Row],[diff_v]]&gt;=1,1,0)</f>
        <v>0</v>
      </c>
    </row>
    <row r="549" spans="1:39" hidden="1" x14ac:dyDescent="0.3">
      <c r="A549">
        <v>2</v>
      </c>
      <c r="B549" t="s">
        <v>45</v>
      </c>
      <c r="C549" s="22">
        <f>VLOOKUP(Table1[[#This Row],[Subject]],'Subject Profile'!$A$2:$E$8,4,FALSE)</f>
        <v>1.1960207441678836</v>
      </c>
      <c r="D549" s="22">
        <f>VLOOKUP(Table1[[#This Row],[Subject]],'Subject Profile'!$A$2:$E$8,5,FALSE)</f>
        <v>-2</v>
      </c>
      <c r="E549" t="s">
        <v>108</v>
      </c>
      <c r="F549" t="s">
        <v>104</v>
      </c>
      <c r="G549" t="s">
        <v>7</v>
      </c>
      <c r="H549">
        <f>IF(Table1[[#This Row],[decision]]="accept",1,0)</f>
        <v>1</v>
      </c>
      <c r="I549">
        <v>10</v>
      </c>
      <c r="J549">
        <v>60</v>
      </c>
      <c r="K549">
        <v>1664427872</v>
      </c>
      <c r="L549">
        <v>11</v>
      </c>
      <c r="M549" t="str">
        <f>VLOOKUP($F549,Experiment!$A$2:$U$90,MATCH(Results!M$1,Experiment!$A$1:$U$1,0)+1,FALSE)</f>
        <v>I</v>
      </c>
      <c r="N549">
        <f>IF(Table1[[#This Row],[Impact]]="I",0,1)</f>
        <v>0</v>
      </c>
      <c r="O549" s="2">
        <f>VLOOKUP($F549,Experiment!$A$2:$U$90,MATCH(Results!O$1,Experiment!$A$1:$U$1,0),FALSE)</f>
        <v>-10</v>
      </c>
      <c r="P549" s="3">
        <f>VLOOKUP($F549,Experiment!$A$2:$U$90,MATCH(Results!P$1,Experiment!$A$1:$U$1,0),FALSE)</f>
        <v>0.5</v>
      </c>
      <c r="Q549" s="2">
        <f>VLOOKUP($F549,Experiment!$A$2:$U$90,MATCH(Results!Q$1,Experiment!$A$1:$U$1,0),FALSE)</f>
        <v>10</v>
      </c>
      <c r="R549" s="3">
        <f>VLOOKUP($F549,Experiment!$A$2:$U$90,MATCH(Results!R$1,Experiment!$A$1:$U$1,0),FALSE)</f>
        <v>0.5</v>
      </c>
      <c r="S549" s="2">
        <f>VLOOKUP($F549,Experiment!$A$2:$U$90,MATCH(Results!S$1,Experiment!$A$1:$U$1,0),FALSE)</f>
        <v>0</v>
      </c>
      <c r="T549" s="2">
        <f>VLOOKUP($F549,Experiment!$A$2:$U$90,MATCH(Results!T$1,Experiment!$A$1:$U$1,0),FALSE)</f>
        <v>100</v>
      </c>
      <c r="U549" s="2">
        <f>VLOOKUP($F549,Experiment!$A$2:$U$90,MATCH(Results!U$1,Experiment!$A$1:$U$1,0),FALSE)</f>
        <v>10</v>
      </c>
      <c r="V549" s="2">
        <f>VLOOKUP($F549,Experiment!$A$2:$U$90,MATCH(Results!V$1,Experiment!$A$1:$U$1,0),FALSE)</f>
        <v>2</v>
      </c>
      <c r="W549" s="3">
        <f>VLOOKUP($F549,Experiment!$A$2:$U$90,MATCH(Results!W$1,Experiment!$A$1:$U$1,0),FALSE)</f>
        <v>0.25</v>
      </c>
      <c r="X549" s="3">
        <f>VLOOKUP($F549,Experiment!$A$2:$U$90,MATCH(Results!X$1,Experiment!$A$1:$U$1,0),FALSE)</f>
        <v>0.75</v>
      </c>
      <c r="Y549" s="2">
        <f>VLOOKUP($F549,Experiment!$A$2:$U$90,MATCH(Results!Y$1,Experiment!$A$1:$U$1,0),FALSE)</f>
        <v>1</v>
      </c>
      <c r="Z549" s="3">
        <f>VLOOKUP($F549,Experiment!$A$2:$U$90,MATCH(Results!Z$1,Experiment!$A$1:$U$1,0),FALSE)</f>
        <v>0.25</v>
      </c>
      <c r="AA549" s="3">
        <f>VLOOKUP($F549,Experiment!$A$2:$U$90,MATCH(Results!AA$1,Experiment!$A$1:$U$1,0),FALSE)</f>
        <v>0.5</v>
      </c>
      <c r="AB549" s="3">
        <f>VLOOKUP($F549,Experiment!$A$2:$U$90,MATCH(Results!AB$1,Experiment!$A$1:$U$1,0),FALSE)</f>
        <v>0.375</v>
      </c>
      <c r="AC549" s="3">
        <f>VLOOKUP($F549,Experiment!$A$2:$U$90,MATCH(Results!AC$1,Experiment!$A$1:$U$1,0),FALSE)</f>
        <v>0.625</v>
      </c>
      <c r="AD549" s="2">
        <f>VLOOKUP($F549,Experiment!$A$2:$U$90,MATCH(Results!AD$1,Experiment!$A$1:$U$1,0),FALSE)</f>
        <v>2.5</v>
      </c>
      <c r="AE549" s="2">
        <f>VLOOKUP($F549,Experiment!$A$2:$U$90,MATCH(Results!AE$1,Experiment!$A$1:$U$1,0),FALSE)</f>
        <v>93.75</v>
      </c>
      <c r="AF549" s="2">
        <f>VLOOKUP($F549,Experiment!$A$2:$U$90,MATCH(Results!AF$1,Experiment!$A$1:$U$1,0),FALSE)</f>
        <v>9.6824583655185421</v>
      </c>
      <c r="AG549" s="3">
        <f>VLOOKUP($F549,Experiment!$A$2:$W$90,MATCH(Results!AG$1,Experiment!$A$1:$W$1,0),FALSE)</f>
        <v>1</v>
      </c>
      <c r="AH549" s="3">
        <f>VLOOKUP($F549,Experiment!$A$2:$W$90,MATCH(Results!AH$1,Experiment!$A$1:$W$1,0),FALSE)</f>
        <v>0.625</v>
      </c>
      <c r="AI549" s="3">
        <f>VLOOKUP($F549,Experiment!$A$2:$X$90,MATCH(Results!AI$1,Experiment!$A$1:$X$1,0),FALSE)</f>
        <v>0.375</v>
      </c>
      <c r="AJ549" s="2">
        <f>Table1[[#This Row],[Gain]]^Table1[[#This Row],[θ]]</f>
        <v>15.704378148368352</v>
      </c>
      <c r="AK549" s="2">
        <f>-Table1[[#This Row],[λ]]*-Table1[[#This Row],[Loss]]^Table1[[#This Row],[θ]]</f>
        <v>31.408756296736705</v>
      </c>
      <c r="AL549" s="2">
        <f>Table1[[#This Row],[v_n_w_g]]-Table1[[#This Row],[v_n_w_l]]</f>
        <v>-15.704378148368352</v>
      </c>
      <c r="AM549" s="2">
        <f>IF(Table1[[#This Row],[diff_v]]&gt;=1,1,0)</f>
        <v>0</v>
      </c>
    </row>
    <row r="550" spans="1:39" hidden="1" x14ac:dyDescent="0.3">
      <c r="A550">
        <v>3</v>
      </c>
      <c r="B550" t="s">
        <v>45</v>
      </c>
      <c r="C550" s="22">
        <f>VLOOKUP(Table1[[#This Row],[Subject]],'Subject Profile'!$A$2:$E$8,4,FALSE)</f>
        <v>1.1960207441678836</v>
      </c>
      <c r="D550" s="22">
        <f>VLOOKUP(Table1[[#This Row],[Subject]],'Subject Profile'!$A$2:$E$8,5,FALSE)</f>
        <v>-2</v>
      </c>
      <c r="E550" t="s">
        <v>108</v>
      </c>
      <c r="F550" t="s">
        <v>65</v>
      </c>
      <c r="G550" t="s">
        <v>7</v>
      </c>
      <c r="H550">
        <f>IF(Table1[[#This Row],[decision]]="accept",1,0)</f>
        <v>1</v>
      </c>
      <c r="I550">
        <v>10</v>
      </c>
      <c r="J550">
        <v>70</v>
      </c>
      <c r="K550">
        <v>1664427882</v>
      </c>
      <c r="L550">
        <v>10</v>
      </c>
      <c r="M550" t="str">
        <f>VLOOKUP($F550,Experiment!$A$2:$U$90,MATCH(Results!M$1,Experiment!$A$1:$U$1,0)+1,FALSE)</f>
        <v>G</v>
      </c>
      <c r="N550">
        <f>IF(Table1[[#This Row],[Impact]]="I",0,1)</f>
        <v>1</v>
      </c>
      <c r="O550" s="2">
        <f>VLOOKUP($F550,Experiment!$A$2:$U$90,MATCH(Results!O$1,Experiment!$A$1:$U$1,0),FALSE)</f>
        <v>-10</v>
      </c>
      <c r="P550" s="3">
        <f>VLOOKUP($F550,Experiment!$A$2:$U$90,MATCH(Results!P$1,Experiment!$A$1:$U$1,0),FALSE)</f>
        <v>0.5</v>
      </c>
      <c r="Q550" s="2">
        <f>VLOOKUP($F550,Experiment!$A$2:$U$90,MATCH(Results!Q$1,Experiment!$A$1:$U$1,0),FALSE)</f>
        <v>10</v>
      </c>
      <c r="R550" s="3">
        <f>VLOOKUP($F550,Experiment!$A$2:$U$90,MATCH(Results!R$1,Experiment!$A$1:$U$1,0),FALSE)</f>
        <v>0.5</v>
      </c>
      <c r="S550" s="2">
        <f>VLOOKUP($F550,Experiment!$A$2:$U$90,MATCH(Results!S$1,Experiment!$A$1:$U$1,0),FALSE)</f>
        <v>0</v>
      </c>
      <c r="T550" s="2">
        <f>VLOOKUP($F550,Experiment!$A$2:$U$90,MATCH(Results!T$1,Experiment!$A$1:$U$1,0),FALSE)</f>
        <v>100</v>
      </c>
      <c r="U550" s="2">
        <f>VLOOKUP($F550,Experiment!$A$2:$U$90,MATCH(Results!U$1,Experiment!$A$1:$U$1,0),FALSE)</f>
        <v>10</v>
      </c>
      <c r="V550" s="2">
        <f>VLOOKUP($F550,Experiment!$A$2:$U$90,MATCH(Results!V$1,Experiment!$A$1:$U$1,0),FALSE)</f>
        <v>2</v>
      </c>
      <c r="W550" s="3">
        <f>VLOOKUP($F550,Experiment!$A$2:$U$90,MATCH(Results!W$1,Experiment!$A$1:$U$1,0),FALSE)</f>
        <v>0.25</v>
      </c>
      <c r="X550" s="3">
        <f>VLOOKUP($F550,Experiment!$A$2:$U$90,MATCH(Results!X$1,Experiment!$A$1:$U$1,0),FALSE)</f>
        <v>0.75</v>
      </c>
      <c r="Y550" s="2">
        <f>VLOOKUP($F550,Experiment!$A$2:$U$90,MATCH(Results!Y$1,Experiment!$A$1:$U$1,0),FALSE)</f>
        <v>1</v>
      </c>
      <c r="Z550" s="3">
        <f>VLOOKUP($F550,Experiment!$A$2:$U$90,MATCH(Results!Z$1,Experiment!$A$1:$U$1,0),FALSE)</f>
        <v>0.25</v>
      </c>
      <c r="AA550" s="3">
        <f>VLOOKUP($F550,Experiment!$A$2:$U$90,MATCH(Results!AA$1,Experiment!$A$1:$U$1,0),FALSE)</f>
        <v>0.5</v>
      </c>
      <c r="AB550" s="3">
        <f>VLOOKUP($F550,Experiment!$A$2:$U$90,MATCH(Results!AB$1,Experiment!$A$1:$U$1,0),FALSE)</f>
        <v>0.375</v>
      </c>
      <c r="AC550" s="3">
        <f>VLOOKUP($F550,Experiment!$A$2:$U$90,MATCH(Results!AC$1,Experiment!$A$1:$U$1,0),FALSE)</f>
        <v>0.625</v>
      </c>
      <c r="AD550" s="2">
        <f>VLOOKUP($F550,Experiment!$A$2:$U$90,MATCH(Results!AD$1,Experiment!$A$1:$U$1,0),FALSE)</f>
        <v>2.5</v>
      </c>
      <c r="AE550" s="2">
        <f>VLOOKUP($F550,Experiment!$A$2:$U$90,MATCH(Results!AE$1,Experiment!$A$1:$U$1,0),FALSE)</f>
        <v>93.75</v>
      </c>
      <c r="AF550" s="2">
        <f>VLOOKUP($F550,Experiment!$A$2:$U$90,MATCH(Results!AF$1,Experiment!$A$1:$U$1,0),FALSE)</f>
        <v>9.6824583655185421</v>
      </c>
      <c r="AG550" s="3">
        <f>VLOOKUP($F550,Experiment!$A$2:$W$90,MATCH(Results!AG$1,Experiment!$A$1:$W$1,0),FALSE)</f>
        <v>1</v>
      </c>
      <c r="AH550" s="3">
        <f>VLOOKUP($F550,Experiment!$A$2:$W$90,MATCH(Results!AH$1,Experiment!$A$1:$W$1,0),FALSE)</f>
        <v>0.625</v>
      </c>
      <c r="AI550" s="3">
        <f>VLOOKUP($F550,Experiment!$A$2:$X$90,MATCH(Results!AI$1,Experiment!$A$1:$X$1,0),FALSE)</f>
        <v>0.375</v>
      </c>
      <c r="AJ550" s="2">
        <f>Table1[[#This Row],[Gain]]^Table1[[#This Row],[θ]]</f>
        <v>15.704378148368352</v>
      </c>
      <c r="AK550" s="2">
        <f>-Table1[[#This Row],[λ]]*-Table1[[#This Row],[Loss]]^Table1[[#This Row],[θ]]</f>
        <v>31.408756296736705</v>
      </c>
      <c r="AL550" s="2">
        <f>Table1[[#This Row],[v_n_w_g]]-Table1[[#This Row],[v_n_w_l]]</f>
        <v>-15.704378148368352</v>
      </c>
      <c r="AM550" s="2">
        <f>IF(Table1[[#This Row],[diff_v]]&gt;=1,1,0)</f>
        <v>0</v>
      </c>
    </row>
    <row r="551" spans="1:39" hidden="1" x14ac:dyDescent="0.3">
      <c r="A551">
        <v>4</v>
      </c>
      <c r="B551" t="s">
        <v>45</v>
      </c>
      <c r="C551" s="22">
        <f>VLOOKUP(Table1[[#This Row],[Subject]],'Subject Profile'!$A$2:$E$8,4,FALSE)</f>
        <v>1.1960207441678836</v>
      </c>
      <c r="D551" s="22">
        <f>VLOOKUP(Table1[[#This Row],[Subject]],'Subject Profile'!$A$2:$E$8,5,FALSE)</f>
        <v>-2</v>
      </c>
      <c r="E551" t="s">
        <v>108</v>
      </c>
      <c r="F551" t="s">
        <v>91</v>
      </c>
      <c r="G551" t="s">
        <v>5</v>
      </c>
      <c r="H551">
        <f>IF(Table1[[#This Row],[decision]]="accept",1,0)</f>
        <v>0</v>
      </c>
      <c r="I551">
        <v>0</v>
      </c>
      <c r="J551">
        <v>70</v>
      </c>
      <c r="K551">
        <v>1664427891</v>
      </c>
      <c r="L551">
        <v>9</v>
      </c>
      <c r="M551" t="str">
        <f>VLOOKUP($F551,Experiment!$A$2:$U$90,MATCH(Results!M$1,Experiment!$A$1:$U$1,0)+1,FALSE)</f>
        <v>G</v>
      </c>
      <c r="N551">
        <f>IF(Table1[[#This Row],[Impact]]="I",0,1)</f>
        <v>1</v>
      </c>
      <c r="O551" s="2">
        <f>VLOOKUP($F551,Experiment!$A$2:$U$90,MATCH(Results!O$1,Experiment!$A$1:$U$1,0),FALSE)</f>
        <v>-90</v>
      </c>
      <c r="P551" s="3">
        <f>VLOOKUP($F551,Experiment!$A$2:$U$90,MATCH(Results!P$1,Experiment!$A$1:$U$1,0),FALSE)</f>
        <v>0.5</v>
      </c>
      <c r="Q551" s="2">
        <f>VLOOKUP($F551,Experiment!$A$2:$U$90,MATCH(Results!Q$1,Experiment!$A$1:$U$1,0),FALSE)</f>
        <v>100</v>
      </c>
      <c r="R551" s="3">
        <f>VLOOKUP($F551,Experiment!$A$2:$U$90,MATCH(Results!R$1,Experiment!$A$1:$U$1,0),FALSE)</f>
        <v>0.5</v>
      </c>
      <c r="S551" s="2">
        <f>VLOOKUP($F551,Experiment!$A$2:$U$90,MATCH(Results!S$1,Experiment!$A$1:$U$1,0),FALSE)</f>
        <v>5</v>
      </c>
      <c r="T551" s="2">
        <f>VLOOKUP($F551,Experiment!$A$2:$U$90,MATCH(Results!T$1,Experiment!$A$1:$U$1,0),FALSE)</f>
        <v>9025</v>
      </c>
      <c r="U551" s="2">
        <f>VLOOKUP($F551,Experiment!$A$2:$U$90,MATCH(Results!U$1,Experiment!$A$1:$U$1,0),FALSE)</f>
        <v>95</v>
      </c>
      <c r="V551" s="2">
        <f>VLOOKUP($F551,Experiment!$A$2:$U$90,MATCH(Results!V$1,Experiment!$A$1:$U$1,0),FALSE)</f>
        <v>4</v>
      </c>
      <c r="W551" s="3">
        <f>VLOOKUP($F551,Experiment!$A$2:$U$90,MATCH(Results!W$1,Experiment!$A$1:$U$1,0),FALSE)</f>
        <v>0.25</v>
      </c>
      <c r="X551" s="3">
        <f>VLOOKUP($F551,Experiment!$A$2:$U$90,MATCH(Results!X$1,Experiment!$A$1:$U$1,0),FALSE)</f>
        <v>0.75</v>
      </c>
      <c r="Y551" s="2">
        <f>VLOOKUP($F551,Experiment!$A$2:$U$90,MATCH(Results!Y$1,Experiment!$A$1:$U$1,0),FALSE)</f>
        <v>1</v>
      </c>
      <c r="Z551" s="3">
        <f>VLOOKUP($F551,Experiment!$A$2:$U$90,MATCH(Results!Z$1,Experiment!$A$1:$U$1,0),FALSE)</f>
        <v>0.25</v>
      </c>
      <c r="AA551" s="3">
        <f>VLOOKUP($F551,Experiment!$A$2:$U$90,MATCH(Results!AA$1,Experiment!$A$1:$U$1,0),FALSE)</f>
        <v>0.5</v>
      </c>
      <c r="AB551" s="3">
        <f>VLOOKUP($F551,Experiment!$A$2:$U$90,MATCH(Results!AB$1,Experiment!$A$1:$U$1,0),FALSE)</f>
        <v>0.375</v>
      </c>
      <c r="AC551" s="3">
        <f>VLOOKUP($F551,Experiment!$A$2:$U$90,MATCH(Results!AC$1,Experiment!$A$1:$U$1,0),FALSE)</f>
        <v>0.625</v>
      </c>
      <c r="AD551" s="2">
        <f>VLOOKUP($F551,Experiment!$A$2:$U$90,MATCH(Results!AD$1,Experiment!$A$1:$U$1,0),FALSE)</f>
        <v>28.75</v>
      </c>
      <c r="AE551" s="2">
        <f>VLOOKUP($F551,Experiment!$A$2:$U$90,MATCH(Results!AE$1,Experiment!$A$1:$U$1,0),FALSE)</f>
        <v>8460.9375</v>
      </c>
      <c r="AF551" s="2">
        <f>VLOOKUP($F551,Experiment!$A$2:$U$90,MATCH(Results!AF$1,Experiment!$A$1:$U$1,0),FALSE)</f>
        <v>91.983354472426157</v>
      </c>
      <c r="AG551" s="3">
        <f>VLOOKUP($F551,Experiment!$A$2:$W$90,MATCH(Results!AG$1,Experiment!$A$1:$W$1,0),FALSE)</f>
        <v>1</v>
      </c>
      <c r="AH551" s="3">
        <f>VLOOKUP($F551,Experiment!$A$2:$W$90,MATCH(Results!AH$1,Experiment!$A$1:$W$1,0),FALSE)</f>
        <v>0.625</v>
      </c>
      <c r="AI551" s="3">
        <f>VLOOKUP($F551,Experiment!$A$2:$X$90,MATCH(Results!AI$1,Experiment!$A$1:$X$1,0),FALSE)</f>
        <v>0.375</v>
      </c>
      <c r="AJ551" s="2">
        <f>Table1[[#This Row],[Gain]]^Table1[[#This Row],[θ]]</f>
        <v>246.6274930269494</v>
      </c>
      <c r="AK551" s="2">
        <f>-Table1[[#This Row],[λ]]*-Table1[[#This Row],[Loss]]^Table1[[#This Row],[θ]]</f>
        <v>434.85510823313615</v>
      </c>
      <c r="AL551" s="2">
        <f>Table1[[#This Row],[v_n_w_g]]-Table1[[#This Row],[v_n_w_l]]</f>
        <v>-188.22761520618675</v>
      </c>
      <c r="AM551" s="2">
        <f>IF(Table1[[#This Row],[diff_v]]&gt;=1,1,0)</f>
        <v>0</v>
      </c>
    </row>
    <row r="552" spans="1:39" hidden="1" x14ac:dyDescent="0.3">
      <c r="A552">
        <v>5</v>
      </c>
      <c r="B552" t="s">
        <v>45</v>
      </c>
      <c r="C552" s="22">
        <f>VLOOKUP(Table1[[#This Row],[Subject]],'Subject Profile'!$A$2:$E$8,4,FALSE)</f>
        <v>1.1960207441678836</v>
      </c>
      <c r="D552" s="22">
        <f>VLOOKUP(Table1[[#This Row],[Subject]],'Subject Profile'!$A$2:$E$8,5,FALSE)</f>
        <v>-2</v>
      </c>
      <c r="E552" t="s">
        <v>108</v>
      </c>
      <c r="F552" t="s">
        <v>55</v>
      </c>
      <c r="G552" t="s">
        <v>56</v>
      </c>
      <c r="H552">
        <f>IF(Table1[[#This Row],[decision]]="accept",1,0)</f>
        <v>0</v>
      </c>
      <c r="I552">
        <v>0</v>
      </c>
      <c r="J552">
        <v>70</v>
      </c>
      <c r="K552">
        <v>1664427904</v>
      </c>
      <c r="L552">
        <v>13</v>
      </c>
      <c r="M552" t="str">
        <f>VLOOKUP($F552,Experiment!$A$2:$U$90,MATCH(Results!M$1,Experiment!$A$1:$U$1,0)+1,FALSE)</f>
        <v>R</v>
      </c>
      <c r="N552">
        <f>IF(Table1[[#This Row],[Impact]]="I",0,1)</f>
        <v>1</v>
      </c>
      <c r="O552" s="2">
        <f>VLOOKUP($F552,Experiment!$A$2:$U$90,MATCH(Results!O$1,Experiment!$A$1:$U$1,0),FALSE)</f>
        <v>0</v>
      </c>
      <c r="P552" s="3">
        <f>VLOOKUP($F552,Experiment!$A$2:$U$90,MATCH(Results!P$1,Experiment!$A$1:$U$1,0),FALSE)</f>
        <v>0</v>
      </c>
      <c r="Q552" s="2">
        <f>VLOOKUP($F552,Experiment!$A$2:$U$90,MATCH(Results!Q$1,Experiment!$A$1:$U$1,0),FALSE)</f>
        <v>0</v>
      </c>
      <c r="R552" s="3">
        <f>VLOOKUP($F552,Experiment!$A$2:$U$90,MATCH(Results!R$1,Experiment!$A$1:$U$1,0),FALSE)</f>
        <v>0</v>
      </c>
      <c r="S552" s="2">
        <f>VLOOKUP($F552,Experiment!$A$2:$U$90,MATCH(Results!S$1,Experiment!$A$1:$U$1,0),FALSE)</f>
        <v>0</v>
      </c>
      <c r="T552" s="2">
        <f>VLOOKUP($F552,Experiment!$A$2:$U$90,MATCH(Results!T$1,Experiment!$A$1:$U$1,0),FALSE)</f>
        <v>0</v>
      </c>
      <c r="U552" s="2">
        <f>VLOOKUP($F552,Experiment!$A$2:$U$90,MATCH(Results!U$1,Experiment!$A$1:$U$1,0),FALSE)</f>
        <v>0</v>
      </c>
      <c r="V552" s="2">
        <f>VLOOKUP($F552,Experiment!$A$2:$U$90,MATCH(Results!V$1,Experiment!$A$1:$U$1,0),FALSE)</f>
        <v>0</v>
      </c>
      <c r="W552" s="3">
        <f>VLOOKUP($F552,Experiment!$A$2:$U$90,MATCH(Results!W$1,Experiment!$A$1:$U$1,0),FALSE)</f>
        <v>0</v>
      </c>
      <c r="X552" s="3">
        <f>VLOOKUP($F552,Experiment!$A$2:$U$90,MATCH(Results!X$1,Experiment!$A$1:$U$1,0),FALSE)</f>
        <v>0</v>
      </c>
      <c r="Y552" s="2">
        <f>VLOOKUP($F552,Experiment!$A$2:$U$90,MATCH(Results!Y$1,Experiment!$A$1:$U$1,0),FALSE)</f>
        <v>0</v>
      </c>
      <c r="Z552" s="3">
        <f>VLOOKUP($F552,Experiment!$A$2:$U$90,MATCH(Results!Z$1,Experiment!$A$1:$U$1,0),FALSE)</f>
        <v>0</v>
      </c>
      <c r="AA552" s="3">
        <f>VLOOKUP($F552,Experiment!$A$2:$U$90,MATCH(Results!AA$1,Experiment!$A$1:$U$1,0),FALSE)</f>
        <v>0</v>
      </c>
      <c r="AB552" s="3">
        <f>VLOOKUP($F552,Experiment!$A$2:$U$90,MATCH(Results!AB$1,Experiment!$A$1:$U$1,0),FALSE)</f>
        <v>0</v>
      </c>
      <c r="AC552" s="3">
        <f>VLOOKUP($F552,Experiment!$A$2:$U$90,MATCH(Results!AC$1,Experiment!$A$1:$U$1,0),FALSE)</f>
        <v>0</v>
      </c>
      <c r="AD552" s="2">
        <f>VLOOKUP($F552,Experiment!$A$2:$U$90,MATCH(Results!AD$1,Experiment!$A$1:$U$1,0),FALSE)</f>
        <v>0</v>
      </c>
      <c r="AE552" s="2">
        <f>VLOOKUP($F552,Experiment!$A$2:$U$90,MATCH(Results!AE$1,Experiment!$A$1:$U$1,0),FALSE)</f>
        <v>0</v>
      </c>
      <c r="AF552" s="2">
        <f>VLOOKUP($F552,Experiment!$A$2:$U$90,MATCH(Results!AF$1,Experiment!$A$1:$U$1,0),FALSE)</f>
        <v>0</v>
      </c>
      <c r="AG552" s="2"/>
      <c r="AH552" s="3">
        <f>VLOOKUP($F552,Experiment!$A$2:$W$90,MATCH(Results!AH$1,Experiment!$A$1:$W$1,0),FALSE)</f>
        <v>0</v>
      </c>
      <c r="AI552" s="2">
        <f>VLOOKUP($F552,Experiment!$A$2:$X$90,MATCH(Results!AI$1,Experiment!$A$1:$X$1,0),FALSE)</f>
        <v>0</v>
      </c>
      <c r="AJ552" s="2">
        <f>Table1[[#This Row],[Gain]]^Table1[[#This Row],[θ]]</f>
        <v>0</v>
      </c>
      <c r="AK552" s="2">
        <f>-Table1[[#This Row],[λ]]*-Table1[[#This Row],[Loss]]^Table1[[#This Row],[θ]]</f>
        <v>0</v>
      </c>
      <c r="AL552" s="2">
        <f>Table1[[#This Row],[v_n_w_g]]-Table1[[#This Row],[v_n_w_l]]</f>
        <v>0</v>
      </c>
      <c r="AM552" s="2">
        <f>IF(Table1[[#This Row],[diff_v]]&gt;=1,1,0)</f>
        <v>0</v>
      </c>
    </row>
    <row r="553" spans="1:39" hidden="1" x14ac:dyDescent="0.3">
      <c r="A553">
        <v>6</v>
      </c>
      <c r="B553" t="s">
        <v>45</v>
      </c>
      <c r="C553" s="22">
        <f>VLOOKUP(Table1[[#This Row],[Subject]],'Subject Profile'!$A$2:$E$8,4,FALSE)</f>
        <v>1.1960207441678836</v>
      </c>
      <c r="D553" s="22">
        <f>VLOOKUP(Table1[[#This Row],[Subject]],'Subject Profile'!$A$2:$E$8,5,FALSE)</f>
        <v>-2</v>
      </c>
      <c r="E553" t="s">
        <v>108</v>
      </c>
      <c r="F553" t="s">
        <v>93</v>
      </c>
      <c r="G553" t="s">
        <v>5</v>
      </c>
      <c r="H553">
        <f>IF(Table1[[#This Row],[decision]]="accept",1,0)</f>
        <v>0</v>
      </c>
      <c r="I553">
        <v>0</v>
      </c>
      <c r="J553">
        <v>70</v>
      </c>
      <c r="K553">
        <v>1664427913</v>
      </c>
      <c r="L553">
        <v>9</v>
      </c>
      <c r="M553" t="str">
        <f>VLOOKUP($F553,Experiment!$A$2:$U$90,MATCH(Results!M$1,Experiment!$A$1:$U$1,0)+1,FALSE)</f>
        <v>I</v>
      </c>
      <c r="N553">
        <f>IF(Table1[[#This Row],[Impact]]="I",0,1)</f>
        <v>0</v>
      </c>
      <c r="O553" s="2">
        <f>VLOOKUP($F553,Experiment!$A$2:$U$90,MATCH(Results!O$1,Experiment!$A$1:$U$1,0),FALSE)</f>
        <v>-90</v>
      </c>
      <c r="P553" s="3">
        <f>VLOOKUP($F553,Experiment!$A$2:$U$90,MATCH(Results!P$1,Experiment!$A$1:$U$1,0),FALSE)</f>
        <v>0.5</v>
      </c>
      <c r="Q553" s="2">
        <f>VLOOKUP($F553,Experiment!$A$2:$U$90,MATCH(Results!Q$1,Experiment!$A$1:$U$1,0),FALSE)</f>
        <v>100</v>
      </c>
      <c r="R553" s="3">
        <f>VLOOKUP($F553,Experiment!$A$2:$U$90,MATCH(Results!R$1,Experiment!$A$1:$U$1,0),FALSE)</f>
        <v>0.5</v>
      </c>
      <c r="S553" s="2">
        <f>VLOOKUP($F553,Experiment!$A$2:$U$90,MATCH(Results!S$1,Experiment!$A$1:$U$1,0),FALSE)</f>
        <v>5</v>
      </c>
      <c r="T553" s="2">
        <f>VLOOKUP($F553,Experiment!$A$2:$U$90,MATCH(Results!T$1,Experiment!$A$1:$U$1,0),FALSE)</f>
        <v>9025</v>
      </c>
      <c r="U553" s="2">
        <f>VLOOKUP($F553,Experiment!$A$2:$U$90,MATCH(Results!U$1,Experiment!$A$1:$U$1,0),FALSE)</f>
        <v>95</v>
      </c>
      <c r="V553" s="2">
        <f>VLOOKUP($F553,Experiment!$A$2:$U$90,MATCH(Results!V$1,Experiment!$A$1:$U$1,0),FALSE)</f>
        <v>4</v>
      </c>
      <c r="W553" s="3">
        <f>VLOOKUP($F553,Experiment!$A$2:$U$90,MATCH(Results!W$1,Experiment!$A$1:$U$1,0),FALSE)</f>
        <v>0.25</v>
      </c>
      <c r="X553" s="3">
        <f>VLOOKUP($F553,Experiment!$A$2:$U$90,MATCH(Results!X$1,Experiment!$A$1:$U$1,0),FALSE)</f>
        <v>0.75</v>
      </c>
      <c r="Y553" s="2">
        <f>VLOOKUP($F553,Experiment!$A$2:$U$90,MATCH(Results!Y$1,Experiment!$A$1:$U$1,0),FALSE)</f>
        <v>1</v>
      </c>
      <c r="Z553" s="3">
        <f>VLOOKUP($F553,Experiment!$A$2:$U$90,MATCH(Results!Z$1,Experiment!$A$1:$U$1,0),FALSE)</f>
        <v>0.25</v>
      </c>
      <c r="AA553" s="3">
        <f>VLOOKUP($F553,Experiment!$A$2:$U$90,MATCH(Results!AA$1,Experiment!$A$1:$U$1,0),FALSE)</f>
        <v>0.5</v>
      </c>
      <c r="AB553" s="3">
        <f>VLOOKUP($F553,Experiment!$A$2:$U$90,MATCH(Results!AB$1,Experiment!$A$1:$U$1,0),FALSE)</f>
        <v>0.375</v>
      </c>
      <c r="AC553" s="3">
        <f>VLOOKUP($F553,Experiment!$A$2:$U$90,MATCH(Results!AC$1,Experiment!$A$1:$U$1,0),FALSE)</f>
        <v>0.625</v>
      </c>
      <c r="AD553" s="2">
        <f>VLOOKUP($F553,Experiment!$A$2:$U$90,MATCH(Results!AD$1,Experiment!$A$1:$U$1,0),FALSE)</f>
        <v>28.75</v>
      </c>
      <c r="AE553" s="2">
        <f>VLOOKUP($F553,Experiment!$A$2:$U$90,MATCH(Results!AE$1,Experiment!$A$1:$U$1,0),FALSE)</f>
        <v>8460.9375</v>
      </c>
      <c r="AF553" s="2">
        <f>VLOOKUP($F553,Experiment!$A$2:$U$90,MATCH(Results!AF$1,Experiment!$A$1:$U$1,0),FALSE)</f>
        <v>91.983354472426157</v>
      </c>
      <c r="AG553" s="3">
        <f>VLOOKUP($F553,Experiment!$A$2:$W$90,MATCH(Results!AG$1,Experiment!$A$1:$W$1,0),FALSE)</f>
        <v>1</v>
      </c>
      <c r="AH553" s="3">
        <f>VLOOKUP($F553,Experiment!$A$2:$W$90,MATCH(Results!AH$1,Experiment!$A$1:$W$1,0),FALSE)</f>
        <v>0.625</v>
      </c>
      <c r="AI553" s="3">
        <f>VLOOKUP($F553,Experiment!$A$2:$X$90,MATCH(Results!AI$1,Experiment!$A$1:$X$1,0),FALSE)</f>
        <v>0.375</v>
      </c>
      <c r="AJ553" s="2">
        <f>Table1[[#This Row],[Gain]]^Table1[[#This Row],[θ]]</f>
        <v>246.6274930269494</v>
      </c>
      <c r="AK553" s="2">
        <f>-Table1[[#This Row],[λ]]*-Table1[[#This Row],[Loss]]^Table1[[#This Row],[θ]]</f>
        <v>434.85510823313615</v>
      </c>
      <c r="AL553" s="2">
        <f>Table1[[#This Row],[v_n_w_g]]-Table1[[#This Row],[v_n_w_l]]</f>
        <v>-188.22761520618675</v>
      </c>
      <c r="AM553" s="2">
        <f>IF(Table1[[#This Row],[diff_v]]&gt;=1,1,0)</f>
        <v>0</v>
      </c>
    </row>
    <row r="554" spans="1:39" hidden="1" x14ac:dyDescent="0.3">
      <c r="A554">
        <v>7</v>
      </c>
      <c r="B554" t="s">
        <v>45</v>
      </c>
      <c r="C554" s="22">
        <f>VLOOKUP(Table1[[#This Row],[Subject]],'Subject Profile'!$A$2:$E$8,4,FALSE)</f>
        <v>1.1960207441678836</v>
      </c>
      <c r="D554" s="22">
        <f>VLOOKUP(Table1[[#This Row],[Subject]],'Subject Profile'!$A$2:$E$8,5,FALSE)</f>
        <v>-2</v>
      </c>
      <c r="E554" t="s">
        <v>108</v>
      </c>
      <c r="F554" t="s">
        <v>88</v>
      </c>
      <c r="G554" t="s">
        <v>5</v>
      </c>
      <c r="H554">
        <f>IF(Table1[[#This Row],[decision]]="accept",1,0)</f>
        <v>0</v>
      </c>
      <c r="I554">
        <v>0</v>
      </c>
      <c r="J554">
        <v>70</v>
      </c>
      <c r="K554">
        <v>1664427921</v>
      </c>
      <c r="L554">
        <v>8</v>
      </c>
      <c r="M554" t="str">
        <f>VLOOKUP($F554,Experiment!$A$2:$U$90,MATCH(Results!M$1,Experiment!$A$1:$U$1,0)+1,FALSE)</f>
        <v>I</v>
      </c>
      <c r="N554">
        <f>IF(Table1[[#This Row],[Impact]]="I",0,1)</f>
        <v>0</v>
      </c>
      <c r="O554" s="2">
        <f>VLOOKUP($F554,Experiment!$A$2:$U$90,MATCH(Results!O$1,Experiment!$A$1:$U$1,0),FALSE)</f>
        <v>-50</v>
      </c>
      <c r="P554" s="3">
        <f>VLOOKUP($F554,Experiment!$A$2:$U$90,MATCH(Results!P$1,Experiment!$A$1:$U$1,0),FALSE)</f>
        <v>0.5</v>
      </c>
      <c r="Q554" s="2">
        <f>VLOOKUP($F554,Experiment!$A$2:$U$90,MATCH(Results!Q$1,Experiment!$A$1:$U$1,0),FALSE)</f>
        <v>60</v>
      </c>
      <c r="R554" s="3">
        <f>VLOOKUP($F554,Experiment!$A$2:$U$90,MATCH(Results!R$1,Experiment!$A$1:$U$1,0),FALSE)</f>
        <v>0.5</v>
      </c>
      <c r="S554" s="2">
        <f>VLOOKUP($F554,Experiment!$A$2:$U$90,MATCH(Results!S$1,Experiment!$A$1:$U$1,0),FALSE)</f>
        <v>5</v>
      </c>
      <c r="T554" s="2">
        <f>VLOOKUP($F554,Experiment!$A$2:$U$90,MATCH(Results!T$1,Experiment!$A$1:$U$1,0),FALSE)</f>
        <v>3025</v>
      </c>
      <c r="U554" s="2">
        <f>VLOOKUP($F554,Experiment!$A$2:$U$90,MATCH(Results!U$1,Experiment!$A$1:$U$1,0),FALSE)</f>
        <v>55</v>
      </c>
      <c r="V554" s="2">
        <f>VLOOKUP($F554,Experiment!$A$2:$U$90,MATCH(Results!V$1,Experiment!$A$1:$U$1,0),FALSE)</f>
        <v>2</v>
      </c>
      <c r="W554" s="3">
        <f>VLOOKUP($F554,Experiment!$A$2:$U$90,MATCH(Results!W$1,Experiment!$A$1:$U$1,0),FALSE)</f>
        <v>0.25</v>
      </c>
      <c r="X554" s="3">
        <f>VLOOKUP($F554,Experiment!$A$2:$U$90,MATCH(Results!X$1,Experiment!$A$1:$U$1,0),FALSE)</f>
        <v>0.75</v>
      </c>
      <c r="Y554" s="2">
        <f>VLOOKUP($F554,Experiment!$A$2:$U$90,MATCH(Results!Y$1,Experiment!$A$1:$U$1,0),FALSE)</f>
        <v>2</v>
      </c>
      <c r="Z554" s="3">
        <f>VLOOKUP($F554,Experiment!$A$2:$U$90,MATCH(Results!Z$1,Experiment!$A$1:$U$1,0),FALSE)</f>
        <v>0.5</v>
      </c>
      <c r="AA554" s="3">
        <f>VLOOKUP($F554,Experiment!$A$2:$U$90,MATCH(Results!AA$1,Experiment!$A$1:$U$1,0),FALSE)</f>
        <v>0.25</v>
      </c>
      <c r="AB554" s="3">
        <f>VLOOKUP($F554,Experiment!$A$2:$U$90,MATCH(Results!AB$1,Experiment!$A$1:$U$1,0),FALSE)</f>
        <v>0.625</v>
      </c>
      <c r="AC554" s="3">
        <f>VLOOKUP($F554,Experiment!$A$2:$U$90,MATCH(Results!AC$1,Experiment!$A$1:$U$1,0),FALSE)</f>
        <v>0.375</v>
      </c>
      <c r="AD554" s="2">
        <f>VLOOKUP($F554,Experiment!$A$2:$U$90,MATCH(Results!AD$1,Experiment!$A$1:$U$1,0),FALSE)</f>
        <v>-8.75</v>
      </c>
      <c r="AE554" s="2">
        <f>VLOOKUP($F554,Experiment!$A$2:$U$90,MATCH(Results!AE$1,Experiment!$A$1:$U$1,0),FALSE)</f>
        <v>2835.9375</v>
      </c>
      <c r="AF554" s="2">
        <f>VLOOKUP($F554,Experiment!$A$2:$U$90,MATCH(Results!AF$1,Experiment!$A$1:$U$1,0),FALSE)</f>
        <v>53.253521010351982</v>
      </c>
      <c r="AG554" s="3">
        <f>VLOOKUP($F554,Experiment!$A$2:$W$90,MATCH(Results!AG$1,Experiment!$A$1:$W$1,0),FALSE)</f>
        <v>0.82730419370997643</v>
      </c>
      <c r="AH554" s="3">
        <f>VLOOKUP($F554,Experiment!$A$2:$W$90,MATCH(Results!AH$1,Experiment!$A$1:$W$1,0),FALSE)</f>
        <v>0.38648875795104182</v>
      </c>
      <c r="AI554" s="3">
        <f>VLOOKUP($F554,Experiment!$A$2:$X$90,MATCH(Results!AI$1,Experiment!$A$1:$X$1,0),FALSE)</f>
        <v>0.61351124204895813</v>
      </c>
      <c r="AJ554" s="2">
        <f>Table1[[#This Row],[Gain]]^Table1[[#This Row],[θ]]</f>
        <v>133.87694139177151</v>
      </c>
      <c r="AK554" s="2">
        <f>-Table1[[#This Row],[λ]]*-Table1[[#This Row],[Loss]]^Table1[[#This Row],[θ]]</f>
        <v>215.2947128015152</v>
      </c>
      <c r="AL554" s="2">
        <f>Table1[[#This Row],[v_n_w_g]]-Table1[[#This Row],[v_n_w_l]]</f>
        <v>-81.417771409743693</v>
      </c>
      <c r="AM554" s="2">
        <f>IF(Table1[[#This Row],[diff_v]]&gt;=1,1,0)</f>
        <v>0</v>
      </c>
    </row>
    <row r="555" spans="1:39" hidden="1" x14ac:dyDescent="0.3">
      <c r="A555">
        <v>8</v>
      </c>
      <c r="B555" t="s">
        <v>45</v>
      </c>
      <c r="C555" s="22">
        <f>VLOOKUP(Table1[[#This Row],[Subject]],'Subject Profile'!$A$2:$E$8,4,FALSE)</f>
        <v>1.1960207441678836</v>
      </c>
      <c r="D555" s="22">
        <f>VLOOKUP(Table1[[#This Row],[Subject]],'Subject Profile'!$A$2:$E$8,5,FALSE)</f>
        <v>-2</v>
      </c>
      <c r="E555" t="s">
        <v>108</v>
      </c>
      <c r="F555" t="s">
        <v>86</v>
      </c>
      <c r="G555" t="s">
        <v>7</v>
      </c>
      <c r="H555">
        <f>IF(Table1[[#This Row],[decision]]="accept",1,0)</f>
        <v>1</v>
      </c>
      <c r="I555">
        <v>-50</v>
      </c>
      <c r="J555">
        <v>20</v>
      </c>
      <c r="K555">
        <v>1664427936</v>
      </c>
      <c r="L555">
        <v>15</v>
      </c>
      <c r="M555" t="str">
        <f>VLOOKUP($F555,Experiment!$A$2:$U$90,MATCH(Results!M$1,Experiment!$A$1:$U$1,0)+1,FALSE)</f>
        <v>I</v>
      </c>
      <c r="N555">
        <f>IF(Table1[[#This Row],[Impact]]="I",0,1)</f>
        <v>0</v>
      </c>
      <c r="O555" s="2">
        <f>VLOOKUP($F555,Experiment!$A$2:$U$90,MATCH(Results!O$1,Experiment!$A$1:$U$1,0),FALSE)</f>
        <v>-50</v>
      </c>
      <c r="P555" s="3">
        <f>VLOOKUP($F555,Experiment!$A$2:$U$90,MATCH(Results!P$1,Experiment!$A$1:$U$1,0),FALSE)</f>
        <v>0.5</v>
      </c>
      <c r="Q555" s="2">
        <f>VLOOKUP($F555,Experiment!$A$2:$U$90,MATCH(Results!Q$1,Experiment!$A$1:$U$1,0),FALSE)</f>
        <v>70</v>
      </c>
      <c r="R555" s="3">
        <f>VLOOKUP($F555,Experiment!$A$2:$U$90,MATCH(Results!R$1,Experiment!$A$1:$U$1,0),FALSE)</f>
        <v>0.5</v>
      </c>
      <c r="S555" s="2">
        <f>VLOOKUP($F555,Experiment!$A$2:$U$90,MATCH(Results!S$1,Experiment!$A$1:$U$1,0),FALSE)</f>
        <v>10</v>
      </c>
      <c r="T555" s="2">
        <f>VLOOKUP($F555,Experiment!$A$2:$U$90,MATCH(Results!T$1,Experiment!$A$1:$U$1,0),FALSE)</f>
        <v>3600</v>
      </c>
      <c r="U555" s="2">
        <f>VLOOKUP($F555,Experiment!$A$2:$U$90,MATCH(Results!U$1,Experiment!$A$1:$U$1,0),FALSE)</f>
        <v>60</v>
      </c>
      <c r="V555" s="2">
        <f>VLOOKUP($F555,Experiment!$A$2:$U$90,MATCH(Results!V$1,Experiment!$A$1:$U$1,0),FALSE)</f>
        <v>4</v>
      </c>
      <c r="W555" s="3">
        <f>VLOOKUP($F555,Experiment!$A$2:$U$90,MATCH(Results!W$1,Experiment!$A$1:$U$1,0),FALSE)</f>
        <v>0.25</v>
      </c>
      <c r="X555" s="3">
        <f>VLOOKUP($F555,Experiment!$A$2:$U$90,MATCH(Results!X$1,Experiment!$A$1:$U$1,0),FALSE)</f>
        <v>0.75</v>
      </c>
      <c r="Y555" s="2">
        <f>VLOOKUP($F555,Experiment!$A$2:$U$90,MATCH(Results!Y$1,Experiment!$A$1:$U$1,0),FALSE)</f>
        <v>2</v>
      </c>
      <c r="Z555" s="3">
        <f>VLOOKUP($F555,Experiment!$A$2:$U$90,MATCH(Results!Z$1,Experiment!$A$1:$U$1,0),FALSE)</f>
        <v>0.5</v>
      </c>
      <c r="AA555" s="3">
        <f>VLOOKUP($F555,Experiment!$A$2:$U$90,MATCH(Results!AA$1,Experiment!$A$1:$U$1,0),FALSE)</f>
        <v>0.25</v>
      </c>
      <c r="AB555" s="3">
        <f>VLOOKUP($F555,Experiment!$A$2:$U$90,MATCH(Results!AB$1,Experiment!$A$1:$U$1,0),FALSE)</f>
        <v>0.625</v>
      </c>
      <c r="AC555" s="3">
        <f>VLOOKUP($F555,Experiment!$A$2:$U$90,MATCH(Results!AC$1,Experiment!$A$1:$U$1,0),FALSE)</f>
        <v>0.375</v>
      </c>
      <c r="AD555" s="2">
        <f>VLOOKUP($F555,Experiment!$A$2:$U$90,MATCH(Results!AD$1,Experiment!$A$1:$U$1,0),FALSE)</f>
        <v>-5</v>
      </c>
      <c r="AE555" s="2">
        <f>VLOOKUP($F555,Experiment!$A$2:$U$90,MATCH(Results!AE$1,Experiment!$A$1:$U$1,0),FALSE)</f>
        <v>3375</v>
      </c>
      <c r="AF555" s="2">
        <f>VLOOKUP($F555,Experiment!$A$2:$U$90,MATCH(Results!AF$1,Experiment!$A$1:$U$1,0),FALSE)</f>
        <v>58.094750193111253</v>
      </c>
      <c r="AG555" s="3">
        <f>VLOOKUP($F555,Experiment!$A$2:$W$90,MATCH(Results!AG$1,Experiment!$A$1:$W$1,0),FALSE)</f>
        <v>0.82730419370997643</v>
      </c>
      <c r="AH555" s="3">
        <f>VLOOKUP($F555,Experiment!$A$2:$W$90,MATCH(Results!AH$1,Experiment!$A$1:$W$1,0),FALSE)</f>
        <v>0.38648875795104182</v>
      </c>
      <c r="AI555" s="3">
        <f>VLOOKUP($F555,Experiment!$A$2:$X$90,MATCH(Results!AI$1,Experiment!$A$1:$X$1,0),FALSE)</f>
        <v>0.61351124204895813</v>
      </c>
      <c r="AJ555" s="2">
        <f>Table1[[#This Row],[Gain]]^Table1[[#This Row],[θ]]</f>
        <v>160.98133731857229</v>
      </c>
      <c r="AK555" s="2">
        <f>-Table1[[#This Row],[λ]]*-Table1[[#This Row],[Loss]]^Table1[[#This Row],[θ]]</f>
        <v>215.2947128015152</v>
      </c>
      <c r="AL555" s="2">
        <f>Table1[[#This Row],[v_n_w_g]]-Table1[[#This Row],[v_n_w_l]]</f>
        <v>-54.313375482942917</v>
      </c>
      <c r="AM555" s="2">
        <f>IF(Table1[[#This Row],[diff_v]]&gt;=1,1,0)</f>
        <v>0</v>
      </c>
    </row>
    <row r="556" spans="1:39" hidden="1" x14ac:dyDescent="0.3">
      <c r="A556">
        <v>9</v>
      </c>
      <c r="B556" t="s">
        <v>45</v>
      </c>
      <c r="C556" s="22">
        <f>VLOOKUP(Table1[[#This Row],[Subject]],'Subject Profile'!$A$2:$E$8,4,FALSE)</f>
        <v>1.1960207441678836</v>
      </c>
      <c r="D556" s="22">
        <f>VLOOKUP(Table1[[#This Row],[Subject]],'Subject Profile'!$A$2:$E$8,5,FALSE)</f>
        <v>-2</v>
      </c>
      <c r="E556" t="s">
        <v>108</v>
      </c>
      <c r="F556" t="s">
        <v>60</v>
      </c>
      <c r="G556" t="s">
        <v>61</v>
      </c>
      <c r="H556">
        <f>IF(Table1[[#This Row],[decision]]="accept",1,0)</f>
        <v>0</v>
      </c>
      <c r="I556">
        <v>0</v>
      </c>
      <c r="J556">
        <v>20</v>
      </c>
      <c r="K556">
        <v>1664427943</v>
      </c>
      <c r="L556">
        <v>7</v>
      </c>
      <c r="M556" t="str">
        <f>VLOOKUP($F556,Experiment!$A$2:$U$90,MATCH(Results!M$1,Experiment!$A$1:$U$1,0)+1,FALSE)</f>
        <v>D</v>
      </c>
      <c r="N556">
        <f>IF(Table1[[#This Row],[Impact]]="I",0,1)</f>
        <v>1</v>
      </c>
      <c r="O556" s="2">
        <f>VLOOKUP($F556,Experiment!$A$2:$U$90,MATCH(Results!O$1,Experiment!$A$1:$U$1,0),FALSE)</f>
        <v>0</v>
      </c>
      <c r="P556" s="3">
        <f>VLOOKUP($F556,Experiment!$A$2:$U$90,MATCH(Results!P$1,Experiment!$A$1:$U$1,0),FALSE)</f>
        <v>0</v>
      </c>
      <c r="Q556" s="2">
        <f>VLOOKUP($F556,Experiment!$A$2:$U$90,MATCH(Results!Q$1,Experiment!$A$1:$U$1,0),FALSE)</f>
        <v>0</v>
      </c>
      <c r="R556" s="3">
        <f>VLOOKUP($F556,Experiment!$A$2:$U$90,MATCH(Results!R$1,Experiment!$A$1:$U$1,0),FALSE)</f>
        <v>0</v>
      </c>
      <c r="S556" s="2">
        <f>VLOOKUP($F556,Experiment!$A$2:$U$90,MATCH(Results!S$1,Experiment!$A$1:$U$1,0),FALSE)</f>
        <v>0</v>
      </c>
      <c r="T556" s="2">
        <f>VLOOKUP($F556,Experiment!$A$2:$U$90,MATCH(Results!T$1,Experiment!$A$1:$U$1,0),FALSE)</f>
        <v>0</v>
      </c>
      <c r="U556" s="2">
        <f>VLOOKUP($F556,Experiment!$A$2:$U$90,MATCH(Results!U$1,Experiment!$A$1:$U$1,0),FALSE)</f>
        <v>0</v>
      </c>
      <c r="V556" s="2">
        <f>VLOOKUP($F556,Experiment!$A$2:$U$90,MATCH(Results!V$1,Experiment!$A$1:$U$1,0),FALSE)</f>
        <v>0</v>
      </c>
      <c r="W556" s="3">
        <f>VLOOKUP($F556,Experiment!$A$2:$U$90,MATCH(Results!W$1,Experiment!$A$1:$U$1,0),FALSE)</f>
        <v>0</v>
      </c>
      <c r="X556" s="3">
        <f>VLOOKUP($F556,Experiment!$A$2:$U$90,MATCH(Results!X$1,Experiment!$A$1:$U$1,0),FALSE)</f>
        <v>0</v>
      </c>
      <c r="Y556" s="2">
        <f>VLOOKUP($F556,Experiment!$A$2:$U$90,MATCH(Results!Y$1,Experiment!$A$1:$U$1,0),FALSE)</f>
        <v>0</v>
      </c>
      <c r="Z556" s="3">
        <f>VLOOKUP($F556,Experiment!$A$2:$U$90,MATCH(Results!Z$1,Experiment!$A$1:$U$1,0),FALSE)</f>
        <v>0</v>
      </c>
      <c r="AA556" s="3">
        <f>VLOOKUP($F556,Experiment!$A$2:$U$90,MATCH(Results!AA$1,Experiment!$A$1:$U$1,0),FALSE)</f>
        <v>0</v>
      </c>
      <c r="AB556" s="3">
        <f>VLOOKUP($F556,Experiment!$A$2:$U$90,MATCH(Results!AB$1,Experiment!$A$1:$U$1,0),FALSE)</f>
        <v>0</v>
      </c>
      <c r="AC556" s="3">
        <f>VLOOKUP($F556,Experiment!$A$2:$U$90,MATCH(Results!AC$1,Experiment!$A$1:$U$1,0),FALSE)</f>
        <v>0</v>
      </c>
      <c r="AD556" s="2">
        <f>VLOOKUP($F556,Experiment!$A$2:$U$90,MATCH(Results!AD$1,Experiment!$A$1:$U$1,0),FALSE)</f>
        <v>0</v>
      </c>
      <c r="AE556" s="2">
        <f>VLOOKUP($F556,Experiment!$A$2:$U$90,MATCH(Results!AE$1,Experiment!$A$1:$U$1,0),FALSE)</f>
        <v>0</v>
      </c>
      <c r="AF556" s="2">
        <f>VLOOKUP($F556,Experiment!$A$2:$U$90,MATCH(Results!AF$1,Experiment!$A$1:$U$1,0),FALSE)</f>
        <v>0</v>
      </c>
      <c r="AG556" s="2"/>
      <c r="AH556" s="3">
        <f>VLOOKUP($F556,Experiment!$A$2:$W$90,MATCH(Results!AH$1,Experiment!$A$1:$W$1,0),FALSE)</f>
        <v>0</v>
      </c>
      <c r="AI556" s="2">
        <f>VLOOKUP($F556,Experiment!$A$2:$X$90,MATCH(Results!AI$1,Experiment!$A$1:$X$1,0),FALSE)</f>
        <v>0</v>
      </c>
      <c r="AJ556" s="2">
        <f>Table1[[#This Row],[Gain]]^Table1[[#This Row],[θ]]</f>
        <v>0</v>
      </c>
      <c r="AK556" s="2">
        <f>-Table1[[#This Row],[λ]]*-Table1[[#This Row],[Loss]]^Table1[[#This Row],[θ]]</f>
        <v>0</v>
      </c>
      <c r="AL556" s="2">
        <f>Table1[[#This Row],[v_n_w_g]]-Table1[[#This Row],[v_n_w_l]]</f>
        <v>0</v>
      </c>
      <c r="AM556" s="2">
        <f>IF(Table1[[#This Row],[diff_v]]&gt;=1,1,0)</f>
        <v>0</v>
      </c>
    </row>
    <row r="557" spans="1:39" hidden="1" x14ac:dyDescent="0.3">
      <c r="A557">
        <v>10</v>
      </c>
      <c r="B557" t="s">
        <v>45</v>
      </c>
      <c r="C557" s="22">
        <f>VLOOKUP(Table1[[#This Row],[Subject]],'Subject Profile'!$A$2:$E$8,4,FALSE)</f>
        <v>1.1960207441678836</v>
      </c>
      <c r="D557" s="22">
        <f>VLOOKUP(Table1[[#This Row],[Subject]],'Subject Profile'!$A$2:$E$8,5,FALSE)</f>
        <v>-2</v>
      </c>
      <c r="E557" t="s">
        <v>108</v>
      </c>
      <c r="F557" t="s">
        <v>58</v>
      </c>
      <c r="G557" t="s">
        <v>5</v>
      </c>
      <c r="H557">
        <f>IF(Table1[[#This Row],[decision]]="accept",1,0)</f>
        <v>0</v>
      </c>
      <c r="I557">
        <v>0</v>
      </c>
      <c r="J557">
        <v>20</v>
      </c>
      <c r="K557">
        <v>1664427954</v>
      </c>
      <c r="L557">
        <v>11</v>
      </c>
      <c r="M557" t="str">
        <f>VLOOKUP($F557,Experiment!$A$2:$U$90,MATCH(Results!M$1,Experiment!$A$1:$U$1,0)+1,FALSE)</f>
        <v>G</v>
      </c>
      <c r="N557">
        <f>IF(Table1[[#This Row],[Impact]]="I",0,1)</f>
        <v>1</v>
      </c>
      <c r="O557" s="2">
        <f>VLOOKUP($F557,Experiment!$A$2:$U$90,MATCH(Results!O$1,Experiment!$A$1:$U$1,0),FALSE)</f>
        <v>-50</v>
      </c>
      <c r="P557" s="3">
        <f>VLOOKUP($F557,Experiment!$A$2:$U$90,MATCH(Results!P$1,Experiment!$A$1:$U$1,0),FALSE)</f>
        <v>0.5</v>
      </c>
      <c r="Q557" s="2">
        <f>VLOOKUP($F557,Experiment!$A$2:$U$90,MATCH(Results!Q$1,Experiment!$A$1:$U$1,0),FALSE)</f>
        <v>50</v>
      </c>
      <c r="R557" s="3">
        <f>VLOOKUP($F557,Experiment!$A$2:$U$90,MATCH(Results!R$1,Experiment!$A$1:$U$1,0),FALSE)</f>
        <v>0.5</v>
      </c>
      <c r="S557" s="2">
        <f>VLOOKUP($F557,Experiment!$A$2:$U$90,MATCH(Results!S$1,Experiment!$A$1:$U$1,0),FALSE)</f>
        <v>0</v>
      </c>
      <c r="T557" s="2">
        <f>VLOOKUP($F557,Experiment!$A$2:$U$90,MATCH(Results!T$1,Experiment!$A$1:$U$1,0),FALSE)</f>
        <v>2500</v>
      </c>
      <c r="U557" s="2">
        <f>VLOOKUP($F557,Experiment!$A$2:$U$90,MATCH(Results!U$1,Experiment!$A$1:$U$1,0),FALSE)</f>
        <v>50</v>
      </c>
      <c r="V557" s="2">
        <f>VLOOKUP($F557,Experiment!$A$2:$U$90,MATCH(Results!V$1,Experiment!$A$1:$U$1,0),FALSE)</f>
        <v>2</v>
      </c>
      <c r="W557" s="3">
        <f>VLOOKUP($F557,Experiment!$A$2:$U$90,MATCH(Results!W$1,Experiment!$A$1:$U$1,0),FALSE)</f>
        <v>0.25</v>
      </c>
      <c r="X557" s="3">
        <f>VLOOKUP($F557,Experiment!$A$2:$U$90,MATCH(Results!X$1,Experiment!$A$1:$U$1,0),FALSE)</f>
        <v>0.75</v>
      </c>
      <c r="Y557" s="2">
        <f>VLOOKUP($F557,Experiment!$A$2:$U$90,MATCH(Results!Y$1,Experiment!$A$1:$U$1,0),FALSE)</f>
        <v>2</v>
      </c>
      <c r="Z557" s="3">
        <f>VLOOKUP($F557,Experiment!$A$2:$U$90,MATCH(Results!Z$1,Experiment!$A$1:$U$1,0),FALSE)</f>
        <v>0.5</v>
      </c>
      <c r="AA557" s="3">
        <f>VLOOKUP($F557,Experiment!$A$2:$U$90,MATCH(Results!AA$1,Experiment!$A$1:$U$1,0),FALSE)</f>
        <v>0.25</v>
      </c>
      <c r="AB557" s="3">
        <f>VLOOKUP($F557,Experiment!$A$2:$U$90,MATCH(Results!AB$1,Experiment!$A$1:$U$1,0),FALSE)</f>
        <v>0.625</v>
      </c>
      <c r="AC557" s="3">
        <f>VLOOKUP($F557,Experiment!$A$2:$U$90,MATCH(Results!AC$1,Experiment!$A$1:$U$1,0),FALSE)</f>
        <v>0.375</v>
      </c>
      <c r="AD557" s="2">
        <f>VLOOKUP($F557,Experiment!$A$2:$U$90,MATCH(Results!AD$1,Experiment!$A$1:$U$1,0),FALSE)</f>
        <v>-12.5</v>
      </c>
      <c r="AE557" s="2">
        <f>VLOOKUP($F557,Experiment!$A$2:$U$90,MATCH(Results!AE$1,Experiment!$A$1:$U$1,0),FALSE)</f>
        <v>2343.75</v>
      </c>
      <c r="AF557" s="2">
        <f>VLOOKUP($F557,Experiment!$A$2:$U$90,MATCH(Results!AF$1,Experiment!$A$1:$U$1,0),FALSE)</f>
        <v>48.412291827592711</v>
      </c>
      <c r="AG557" s="3">
        <f>VLOOKUP($F557,Experiment!$A$2:$W$90,MATCH(Results!AG$1,Experiment!$A$1:$W$1,0),FALSE)</f>
        <v>0.82730419370997643</v>
      </c>
      <c r="AH557" s="3">
        <f>VLOOKUP($F557,Experiment!$A$2:$W$90,MATCH(Results!AH$1,Experiment!$A$1:$W$1,0),FALSE)</f>
        <v>0.38648875795104182</v>
      </c>
      <c r="AI557" s="3">
        <f>VLOOKUP($F557,Experiment!$A$2:$X$90,MATCH(Results!AI$1,Experiment!$A$1:$X$1,0),FALSE)</f>
        <v>0.61351124204895813</v>
      </c>
      <c r="AJ557" s="2">
        <f>Table1[[#This Row],[Gain]]^Table1[[#This Row],[θ]]</f>
        <v>107.6473564007576</v>
      </c>
      <c r="AK557" s="2">
        <f>-Table1[[#This Row],[λ]]*-Table1[[#This Row],[Loss]]^Table1[[#This Row],[θ]]</f>
        <v>215.2947128015152</v>
      </c>
      <c r="AL557" s="2">
        <f>Table1[[#This Row],[v_n_w_g]]-Table1[[#This Row],[v_n_w_l]]</f>
        <v>-107.6473564007576</v>
      </c>
      <c r="AM557" s="2">
        <f>IF(Table1[[#This Row],[diff_v]]&gt;=1,1,0)</f>
        <v>0</v>
      </c>
    </row>
    <row r="558" spans="1:39" hidden="1" x14ac:dyDescent="0.3">
      <c r="A558">
        <v>11</v>
      </c>
      <c r="B558" t="s">
        <v>45</v>
      </c>
      <c r="C558" s="22">
        <f>VLOOKUP(Table1[[#This Row],[Subject]],'Subject Profile'!$A$2:$E$8,4,FALSE)</f>
        <v>1.1960207441678836</v>
      </c>
      <c r="D558" s="22">
        <f>VLOOKUP(Table1[[#This Row],[Subject]],'Subject Profile'!$A$2:$E$8,5,FALSE)</f>
        <v>-2</v>
      </c>
      <c r="E558" t="s">
        <v>108</v>
      </c>
      <c r="F558" t="s">
        <v>81</v>
      </c>
      <c r="G558" t="s">
        <v>7</v>
      </c>
      <c r="H558">
        <f>IF(Table1[[#This Row],[decision]]="accept",1,0)</f>
        <v>1</v>
      </c>
      <c r="I558">
        <v>70</v>
      </c>
      <c r="J558">
        <v>90</v>
      </c>
      <c r="K558">
        <v>1664427963</v>
      </c>
      <c r="L558">
        <v>9</v>
      </c>
      <c r="M558" t="str">
        <f>VLOOKUP($F558,Experiment!$A$2:$U$90,MATCH(Results!M$1,Experiment!$A$1:$U$1,0)+1,FALSE)</f>
        <v>G</v>
      </c>
      <c r="N558">
        <f>IF(Table1[[#This Row],[Impact]]="I",0,1)</f>
        <v>1</v>
      </c>
      <c r="O558" s="2">
        <f>VLOOKUP($F558,Experiment!$A$2:$U$90,MATCH(Results!O$1,Experiment!$A$1:$U$1,0),FALSE)</f>
        <v>-50</v>
      </c>
      <c r="P558" s="3">
        <f>VLOOKUP($F558,Experiment!$A$2:$U$90,MATCH(Results!P$1,Experiment!$A$1:$U$1,0),FALSE)</f>
        <v>0.5</v>
      </c>
      <c r="Q558" s="2">
        <f>VLOOKUP($F558,Experiment!$A$2:$U$90,MATCH(Results!Q$1,Experiment!$A$1:$U$1,0),FALSE)</f>
        <v>70</v>
      </c>
      <c r="R558" s="3">
        <f>VLOOKUP($F558,Experiment!$A$2:$U$90,MATCH(Results!R$1,Experiment!$A$1:$U$1,0),FALSE)</f>
        <v>0.5</v>
      </c>
      <c r="S558" s="2">
        <f>VLOOKUP($F558,Experiment!$A$2:$U$90,MATCH(Results!S$1,Experiment!$A$1:$U$1,0),FALSE)</f>
        <v>10</v>
      </c>
      <c r="T558" s="2">
        <f>VLOOKUP($F558,Experiment!$A$2:$U$90,MATCH(Results!T$1,Experiment!$A$1:$U$1,0),FALSE)</f>
        <v>3600</v>
      </c>
      <c r="U558" s="2">
        <f>VLOOKUP($F558,Experiment!$A$2:$U$90,MATCH(Results!U$1,Experiment!$A$1:$U$1,0),FALSE)</f>
        <v>60</v>
      </c>
      <c r="V558" s="2">
        <f>VLOOKUP($F558,Experiment!$A$2:$U$90,MATCH(Results!V$1,Experiment!$A$1:$U$1,0),FALSE)</f>
        <v>2</v>
      </c>
      <c r="W558" s="3">
        <f>VLOOKUP($F558,Experiment!$A$2:$U$90,MATCH(Results!W$1,Experiment!$A$1:$U$1,0),FALSE)</f>
        <v>0.25</v>
      </c>
      <c r="X558" s="3">
        <f>VLOOKUP($F558,Experiment!$A$2:$U$90,MATCH(Results!X$1,Experiment!$A$1:$U$1,0),FALSE)</f>
        <v>0.75</v>
      </c>
      <c r="Y558" s="2">
        <f>VLOOKUP($F558,Experiment!$A$2:$U$90,MATCH(Results!Y$1,Experiment!$A$1:$U$1,0),FALSE)</f>
        <v>1</v>
      </c>
      <c r="Z558" s="3">
        <f>VLOOKUP($F558,Experiment!$A$2:$U$90,MATCH(Results!Z$1,Experiment!$A$1:$U$1,0),FALSE)</f>
        <v>0.25</v>
      </c>
      <c r="AA558" s="3">
        <f>VLOOKUP($F558,Experiment!$A$2:$U$90,MATCH(Results!AA$1,Experiment!$A$1:$U$1,0),FALSE)</f>
        <v>0.5</v>
      </c>
      <c r="AB558" s="3">
        <f>VLOOKUP($F558,Experiment!$A$2:$U$90,MATCH(Results!AB$1,Experiment!$A$1:$U$1,0),FALSE)</f>
        <v>0.375</v>
      </c>
      <c r="AC558" s="3">
        <f>VLOOKUP($F558,Experiment!$A$2:$U$90,MATCH(Results!AC$1,Experiment!$A$1:$U$1,0),FALSE)</f>
        <v>0.625</v>
      </c>
      <c r="AD558" s="2">
        <f>VLOOKUP($F558,Experiment!$A$2:$U$90,MATCH(Results!AD$1,Experiment!$A$1:$U$1,0),FALSE)</f>
        <v>25</v>
      </c>
      <c r="AE558" s="2">
        <f>VLOOKUP($F558,Experiment!$A$2:$U$90,MATCH(Results!AE$1,Experiment!$A$1:$U$1,0),FALSE)</f>
        <v>3375</v>
      </c>
      <c r="AF558" s="2">
        <f>VLOOKUP($F558,Experiment!$A$2:$U$90,MATCH(Results!AF$1,Experiment!$A$1:$U$1,0),FALSE)</f>
        <v>58.094750193111253</v>
      </c>
      <c r="AG558" s="3">
        <f>VLOOKUP($F558,Experiment!$A$2:$W$90,MATCH(Results!AG$1,Experiment!$A$1:$W$1,0),FALSE)</f>
        <v>1</v>
      </c>
      <c r="AH558" s="3">
        <f>VLOOKUP($F558,Experiment!$A$2:$W$90,MATCH(Results!AH$1,Experiment!$A$1:$W$1,0),FALSE)</f>
        <v>0.625</v>
      </c>
      <c r="AI558" s="3">
        <f>VLOOKUP($F558,Experiment!$A$2:$X$90,MATCH(Results!AI$1,Experiment!$A$1:$X$1,0),FALSE)</f>
        <v>0.375</v>
      </c>
      <c r="AJ558" s="2">
        <f>Table1[[#This Row],[Gain]]^Table1[[#This Row],[θ]]</f>
        <v>160.98133731857229</v>
      </c>
      <c r="AK558" s="2">
        <f>-Table1[[#This Row],[λ]]*-Table1[[#This Row],[Loss]]^Table1[[#This Row],[θ]]</f>
        <v>215.2947128015152</v>
      </c>
      <c r="AL558" s="2">
        <f>Table1[[#This Row],[v_n_w_g]]-Table1[[#This Row],[v_n_w_l]]</f>
        <v>-54.313375482942917</v>
      </c>
      <c r="AM558" s="2">
        <f>IF(Table1[[#This Row],[diff_v]]&gt;=1,1,0)</f>
        <v>0</v>
      </c>
    </row>
    <row r="559" spans="1:39" hidden="1" x14ac:dyDescent="0.3">
      <c r="A559">
        <v>12</v>
      </c>
      <c r="B559" t="s">
        <v>45</v>
      </c>
      <c r="C559" s="22">
        <f>VLOOKUP(Table1[[#This Row],[Subject]],'Subject Profile'!$A$2:$E$8,4,FALSE)</f>
        <v>1.1960207441678836</v>
      </c>
      <c r="D559" s="22">
        <f>VLOOKUP(Table1[[#This Row],[Subject]],'Subject Profile'!$A$2:$E$8,5,FALSE)</f>
        <v>-2</v>
      </c>
      <c r="E559" t="s">
        <v>108</v>
      </c>
      <c r="F559" t="s">
        <v>55</v>
      </c>
      <c r="G559" t="s">
        <v>56</v>
      </c>
      <c r="H559">
        <f>IF(Table1[[#This Row],[decision]]="accept",1,0)</f>
        <v>0</v>
      </c>
      <c r="I559">
        <v>0</v>
      </c>
      <c r="J559">
        <v>90</v>
      </c>
      <c r="K559">
        <v>1664427981</v>
      </c>
      <c r="L559">
        <v>18</v>
      </c>
      <c r="M559" t="str">
        <f>VLOOKUP($F559,Experiment!$A$2:$U$90,MATCH(Results!M$1,Experiment!$A$1:$U$1,0)+1,FALSE)</f>
        <v>R</v>
      </c>
      <c r="N559">
        <f>IF(Table1[[#This Row],[Impact]]="I",0,1)</f>
        <v>1</v>
      </c>
      <c r="O559" s="2">
        <f>VLOOKUP($F559,Experiment!$A$2:$U$90,MATCH(Results!O$1,Experiment!$A$1:$U$1,0),FALSE)</f>
        <v>0</v>
      </c>
      <c r="P559" s="3">
        <f>VLOOKUP($F559,Experiment!$A$2:$U$90,MATCH(Results!P$1,Experiment!$A$1:$U$1,0),FALSE)</f>
        <v>0</v>
      </c>
      <c r="Q559" s="2">
        <f>VLOOKUP($F559,Experiment!$A$2:$U$90,MATCH(Results!Q$1,Experiment!$A$1:$U$1,0),FALSE)</f>
        <v>0</v>
      </c>
      <c r="R559" s="3">
        <f>VLOOKUP($F559,Experiment!$A$2:$U$90,MATCH(Results!R$1,Experiment!$A$1:$U$1,0),FALSE)</f>
        <v>0</v>
      </c>
      <c r="S559" s="2">
        <f>VLOOKUP($F559,Experiment!$A$2:$U$90,MATCH(Results!S$1,Experiment!$A$1:$U$1,0),FALSE)</f>
        <v>0</v>
      </c>
      <c r="T559" s="2">
        <f>VLOOKUP($F559,Experiment!$A$2:$U$90,MATCH(Results!T$1,Experiment!$A$1:$U$1,0),FALSE)</f>
        <v>0</v>
      </c>
      <c r="U559" s="2">
        <f>VLOOKUP($F559,Experiment!$A$2:$U$90,MATCH(Results!U$1,Experiment!$A$1:$U$1,0),FALSE)</f>
        <v>0</v>
      </c>
      <c r="V559" s="2">
        <f>VLOOKUP($F559,Experiment!$A$2:$U$90,MATCH(Results!V$1,Experiment!$A$1:$U$1,0),FALSE)</f>
        <v>0</v>
      </c>
      <c r="W559" s="3">
        <f>VLOOKUP($F559,Experiment!$A$2:$U$90,MATCH(Results!W$1,Experiment!$A$1:$U$1,0),FALSE)</f>
        <v>0</v>
      </c>
      <c r="X559" s="3">
        <f>VLOOKUP($F559,Experiment!$A$2:$U$90,MATCH(Results!X$1,Experiment!$A$1:$U$1,0),FALSE)</f>
        <v>0</v>
      </c>
      <c r="Y559" s="2">
        <f>VLOOKUP($F559,Experiment!$A$2:$U$90,MATCH(Results!Y$1,Experiment!$A$1:$U$1,0),FALSE)</f>
        <v>0</v>
      </c>
      <c r="Z559" s="3">
        <f>VLOOKUP($F559,Experiment!$A$2:$U$90,MATCH(Results!Z$1,Experiment!$A$1:$U$1,0),FALSE)</f>
        <v>0</v>
      </c>
      <c r="AA559" s="3">
        <f>VLOOKUP($F559,Experiment!$A$2:$U$90,MATCH(Results!AA$1,Experiment!$A$1:$U$1,0),FALSE)</f>
        <v>0</v>
      </c>
      <c r="AB559" s="3">
        <f>VLOOKUP($F559,Experiment!$A$2:$U$90,MATCH(Results!AB$1,Experiment!$A$1:$U$1,0),FALSE)</f>
        <v>0</v>
      </c>
      <c r="AC559" s="3">
        <f>VLOOKUP($F559,Experiment!$A$2:$U$90,MATCH(Results!AC$1,Experiment!$A$1:$U$1,0),FALSE)</f>
        <v>0</v>
      </c>
      <c r="AD559" s="2">
        <f>VLOOKUP($F559,Experiment!$A$2:$U$90,MATCH(Results!AD$1,Experiment!$A$1:$U$1,0),FALSE)</f>
        <v>0</v>
      </c>
      <c r="AE559" s="2">
        <f>VLOOKUP($F559,Experiment!$A$2:$U$90,MATCH(Results!AE$1,Experiment!$A$1:$U$1,0),FALSE)</f>
        <v>0</v>
      </c>
      <c r="AF559" s="2">
        <f>VLOOKUP($F559,Experiment!$A$2:$U$90,MATCH(Results!AF$1,Experiment!$A$1:$U$1,0),FALSE)</f>
        <v>0</v>
      </c>
      <c r="AG559" s="2"/>
      <c r="AH559" s="3">
        <f>VLOOKUP($F559,Experiment!$A$2:$W$90,MATCH(Results!AH$1,Experiment!$A$1:$W$1,0),FALSE)</f>
        <v>0</v>
      </c>
      <c r="AI559" s="2">
        <f>VLOOKUP($F559,Experiment!$A$2:$X$90,MATCH(Results!AI$1,Experiment!$A$1:$X$1,0),FALSE)</f>
        <v>0</v>
      </c>
      <c r="AJ559" s="2">
        <f>Table1[[#This Row],[Gain]]^Table1[[#This Row],[θ]]</f>
        <v>0</v>
      </c>
      <c r="AK559" s="2">
        <f>-Table1[[#This Row],[λ]]*-Table1[[#This Row],[Loss]]^Table1[[#This Row],[θ]]</f>
        <v>0</v>
      </c>
      <c r="AL559" s="2">
        <f>Table1[[#This Row],[v_n_w_g]]-Table1[[#This Row],[v_n_w_l]]</f>
        <v>0</v>
      </c>
      <c r="AM559" s="2">
        <f>IF(Table1[[#This Row],[diff_v]]&gt;=1,1,0)</f>
        <v>0</v>
      </c>
    </row>
    <row r="560" spans="1:39" hidden="1" x14ac:dyDescent="0.3">
      <c r="A560">
        <v>13</v>
      </c>
      <c r="B560" t="s">
        <v>45</v>
      </c>
      <c r="C560" s="22">
        <f>VLOOKUP(Table1[[#This Row],[Subject]],'Subject Profile'!$A$2:$E$8,4,FALSE)</f>
        <v>1.1960207441678836</v>
      </c>
      <c r="D560" s="22">
        <f>VLOOKUP(Table1[[#This Row],[Subject]],'Subject Profile'!$A$2:$E$8,5,FALSE)</f>
        <v>-2</v>
      </c>
      <c r="E560" t="s">
        <v>108</v>
      </c>
      <c r="F560" t="s">
        <v>80</v>
      </c>
      <c r="G560" t="s">
        <v>5</v>
      </c>
      <c r="H560">
        <f>IF(Table1[[#This Row],[decision]]="accept",1,0)</f>
        <v>0</v>
      </c>
      <c r="I560">
        <v>0</v>
      </c>
      <c r="J560">
        <v>90</v>
      </c>
      <c r="K560">
        <v>1664427995</v>
      </c>
      <c r="L560">
        <v>14</v>
      </c>
      <c r="M560" t="str">
        <f>VLOOKUP($F560,Experiment!$A$2:$U$90,MATCH(Results!M$1,Experiment!$A$1:$U$1,0)+1,FALSE)</f>
        <v>G</v>
      </c>
      <c r="N560">
        <f>IF(Table1[[#This Row],[Impact]]="I",0,1)</f>
        <v>1</v>
      </c>
      <c r="O560" s="2">
        <f>VLOOKUP($F560,Experiment!$A$2:$U$90,MATCH(Results!O$1,Experiment!$A$1:$U$1,0),FALSE)</f>
        <v>-90</v>
      </c>
      <c r="P560" s="3">
        <f>VLOOKUP($F560,Experiment!$A$2:$U$90,MATCH(Results!P$1,Experiment!$A$1:$U$1,0),FALSE)</f>
        <v>0.5</v>
      </c>
      <c r="Q560" s="2">
        <f>VLOOKUP($F560,Experiment!$A$2:$U$90,MATCH(Results!Q$1,Experiment!$A$1:$U$1,0),FALSE)</f>
        <v>80</v>
      </c>
      <c r="R560" s="3">
        <f>VLOOKUP($F560,Experiment!$A$2:$U$90,MATCH(Results!R$1,Experiment!$A$1:$U$1,0),FALSE)</f>
        <v>0.5</v>
      </c>
      <c r="S560" s="2">
        <f>VLOOKUP($F560,Experiment!$A$2:$U$90,MATCH(Results!S$1,Experiment!$A$1:$U$1,0),FALSE)</f>
        <v>-5</v>
      </c>
      <c r="T560" s="2">
        <f>VLOOKUP($F560,Experiment!$A$2:$U$90,MATCH(Results!T$1,Experiment!$A$1:$U$1,0),FALSE)</f>
        <v>7225</v>
      </c>
      <c r="U560" s="2">
        <f>VLOOKUP($F560,Experiment!$A$2:$U$90,MATCH(Results!U$1,Experiment!$A$1:$U$1,0),FALSE)</f>
        <v>85</v>
      </c>
      <c r="V560" s="2">
        <f>VLOOKUP($F560,Experiment!$A$2:$U$90,MATCH(Results!V$1,Experiment!$A$1:$U$1,0),FALSE)</f>
        <v>4</v>
      </c>
      <c r="W560" s="3">
        <f>VLOOKUP($F560,Experiment!$A$2:$U$90,MATCH(Results!W$1,Experiment!$A$1:$U$1,0),FALSE)</f>
        <v>0.25</v>
      </c>
      <c r="X560" s="3">
        <f>VLOOKUP($F560,Experiment!$A$2:$U$90,MATCH(Results!X$1,Experiment!$A$1:$U$1,0),FALSE)</f>
        <v>0.75</v>
      </c>
      <c r="Y560" s="2">
        <f>VLOOKUP($F560,Experiment!$A$2:$U$90,MATCH(Results!Y$1,Experiment!$A$1:$U$1,0),FALSE)</f>
        <v>1</v>
      </c>
      <c r="Z560" s="3">
        <f>VLOOKUP($F560,Experiment!$A$2:$U$90,MATCH(Results!Z$1,Experiment!$A$1:$U$1,0),FALSE)</f>
        <v>0.25</v>
      </c>
      <c r="AA560" s="3">
        <f>VLOOKUP($F560,Experiment!$A$2:$U$90,MATCH(Results!AA$1,Experiment!$A$1:$U$1,0),FALSE)</f>
        <v>0.5</v>
      </c>
      <c r="AB560" s="3">
        <f>VLOOKUP($F560,Experiment!$A$2:$U$90,MATCH(Results!AB$1,Experiment!$A$1:$U$1,0),FALSE)</f>
        <v>0.375</v>
      </c>
      <c r="AC560" s="3">
        <f>VLOOKUP($F560,Experiment!$A$2:$U$90,MATCH(Results!AC$1,Experiment!$A$1:$U$1,0),FALSE)</f>
        <v>0.625</v>
      </c>
      <c r="AD560" s="2">
        <f>VLOOKUP($F560,Experiment!$A$2:$U$90,MATCH(Results!AD$1,Experiment!$A$1:$U$1,0),FALSE)</f>
        <v>16.25</v>
      </c>
      <c r="AE560" s="2">
        <f>VLOOKUP($F560,Experiment!$A$2:$U$90,MATCH(Results!AE$1,Experiment!$A$1:$U$1,0),FALSE)</f>
        <v>6773.4375</v>
      </c>
      <c r="AF560" s="2">
        <f>VLOOKUP($F560,Experiment!$A$2:$U$90,MATCH(Results!AF$1,Experiment!$A$1:$U$1,0),FALSE)</f>
        <v>82.300896106907615</v>
      </c>
      <c r="AG560" s="3">
        <f>VLOOKUP($F560,Experiment!$A$2:$W$90,MATCH(Results!AG$1,Experiment!$A$1:$W$1,0),FALSE)</f>
        <v>1</v>
      </c>
      <c r="AH560" s="3">
        <f>VLOOKUP($F560,Experiment!$A$2:$W$90,MATCH(Results!AH$1,Experiment!$A$1:$W$1,0),FALSE)</f>
        <v>0.625</v>
      </c>
      <c r="AI560" s="3">
        <f>VLOOKUP($F560,Experiment!$A$2:$X$90,MATCH(Results!AI$1,Experiment!$A$1:$X$1,0),FALSE)</f>
        <v>0.375</v>
      </c>
      <c r="AJ560" s="2">
        <f>Table1[[#This Row],[Gain]]^Table1[[#This Row],[θ]]</f>
        <v>188.85787660819494</v>
      </c>
      <c r="AK560" s="2">
        <f>-Table1[[#This Row],[λ]]*-Table1[[#This Row],[Loss]]^Table1[[#This Row],[θ]]</f>
        <v>434.85510823313615</v>
      </c>
      <c r="AL560" s="2">
        <f>Table1[[#This Row],[v_n_w_g]]-Table1[[#This Row],[v_n_w_l]]</f>
        <v>-245.99723162494121</v>
      </c>
      <c r="AM560" s="2">
        <f>IF(Table1[[#This Row],[diff_v]]&gt;=1,1,0)</f>
        <v>0</v>
      </c>
    </row>
    <row r="561" spans="1:39" hidden="1" x14ac:dyDescent="0.3">
      <c r="A561">
        <v>14</v>
      </c>
      <c r="B561" t="s">
        <v>45</v>
      </c>
      <c r="C561" s="22">
        <f>VLOOKUP(Table1[[#This Row],[Subject]],'Subject Profile'!$A$2:$E$8,4,FALSE)</f>
        <v>1.1960207441678836</v>
      </c>
      <c r="D561" s="22">
        <f>VLOOKUP(Table1[[#This Row],[Subject]],'Subject Profile'!$A$2:$E$8,5,FALSE)</f>
        <v>-2</v>
      </c>
      <c r="E561" t="s">
        <v>108</v>
      </c>
      <c r="F561" t="s">
        <v>99</v>
      </c>
      <c r="G561" t="s">
        <v>7</v>
      </c>
      <c r="H561">
        <f>IF(Table1[[#This Row],[decision]]="accept",1,0)</f>
        <v>1</v>
      </c>
      <c r="I561">
        <v>0</v>
      </c>
      <c r="J561">
        <v>90</v>
      </c>
      <c r="K561">
        <v>1664428002</v>
      </c>
      <c r="L561">
        <v>7</v>
      </c>
      <c r="M561" t="str">
        <f>VLOOKUP($F561,Experiment!$A$2:$U$90,MATCH(Results!M$1,Experiment!$A$1:$U$1,0)+1,FALSE)</f>
        <v>G</v>
      </c>
      <c r="N561">
        <f>IF(Table1[[#This Row],[Impact]]="I",0,1)</f>
        <v>1</v>
      </c>
      <c r="O561" s="2">
        <f>VLOOKUP($F561,Experiment!$A$2:$U$90,MATCH(Results!O$1,Experiment!$A$1:$U$1,0),FALSE)</f>
        <v>0</v>
      </c>
      <c r="P561" s="3">
        <f>VLOOKUP($F561,Experiment!$A$2:$U$90,MATCH(Results!P$1,Experiment!$A$1:$U$1,0),FALSE)</f>
        <v>0.5</v>
      </c>
      <c r="Q561" s="2">
        <f>VLOOKUP($F561,Experiment!$A$2:$U$90,MATCH(Results!Q$1,Experiment!$A$1:$U$1,0),FALSE)</f>
        <v>10</v>
      </c>
      <c r="R561" s="3">
        <f>VLOOKUP($F561,Experiment!$A$2:$U$90,MATCH(Results!R$1,Experiment!$A$1:$U$1,0),FALSE)</f>
        <v>0.5</v>
      </c>
      <c r="S561" s="2">
        <f>VLOOKUP($F561,Experiment!$A$2:$U$90,MATCH(Results!S$1,Experiment!$A$1:$U$1,0),FALSE)</f>
        <v>5</v>
      </c>
      <c r="T561" s="2">
        <f>VLOOKUP($F561,Experiment!$A$2:$U$90,MATCH(Results!T$1,Experiment!$A$1:$U$1,0),FALSE)</f>
        <v>25</v>
      </c>
      <c r="U561" s="2">
        <f>VLOOKUP($F561,Experiment!$A$2:$U$90,MATCH(Results!U$1,Experiment!$A$1:$U$1,0),FALSE)</f>
        <v>5</v>
      </c>
      <c r="V561" s="2">
        <f>VLOOKUP($F561,Experiment!$A$2:$U$90,MATCH(Results!V$1,Experiment!$A$1:$U$1,0),FALSE)</f>
        <v>2</v>
      </c>
      <c r="W561" s="3">
        <f>VLOOKUP($F561,Experiment!$A$2:$U$90,MATCH(Results!W$1,Experiment!$A$1:$U$1,0),FALSE)</f>
        <v>0.25</v>
      </c>
      <c r="X561" s="3">
        <f>VLOOKUP($F561,Experiment!$A$2:$U$90,MATCH(Results!X$1,Experiment!$A$1:$U$1,0),FALSE)</f>
        <v>0.75</v>
      </c>
      <c r="Y561" s="2">
        <f>VLOOKUP($F561,Experiment!$A$2:$U$90,MATCH(Results!Y$1,Experiment!$A$1:$U$1,0),FALSE)</f>
        <v>2</v>
      </c>
      <c r="Z561" s="3">
        <f>VLOOKUP($F561,Experiment!$A$2:$U$90,MATCH(Results!Z$1,Experiment!$A$1:$U$1,0),FALSE)</f>
        <v>0.5</v>
      </c>
      <c r="AA561" s="3">
        <f>VLOOKUP($F561,Experiment!$A$2:$U$90,MATCH(Results!AA$1,Experiment!$A$1:$U$1,0),FALSE)</f>
        <v>0.25</v>
      </c>
      <c r="AB561" s="3">
        <f>VLOOKUP($F561,Experiment!$A$2:$U$90,MATCH(Results!AB$1,Experiment!$A$1:$U$1,0),FALSE)</f>
        <v>0.625</v>
      </c>
      <c r="AC561" s="3">
        <f>VLOOKUP($F561,Experiment!$A$2:$U$90,MATCH(Results!AC$1,Experiment!$A$1:$U$1,0),FALSE)</f>
        <v>0.375</v>
      </c>
      <c r="AD561" s="2">
        <f>VLOOKUP($F561,Experiment!$A$2:$U$90,MATCH(Results!AD$1,Experiment!$A$1:$U$1,0),FALSE)</f>
        <v>3.75</v>
      </c>
      <c r="AE561" s="2">
        <f>VLOOKUP($F561,Experiment!$A$2:$U$90,MATCH(Results!AE$1,Experiment!$A$1:$U$1,0),FALSE)</f>
        <v>23.4375</v>
      </c>
      <c r="AF561" s="2">
        <f>VLOOKUP($F561,Experiment!$A$2:$U$90,MATCH(Results!AF$1,Experiment!$A$1:$U$1,0),FALSE)</f>
        <v>4.8412291827592711</v>
      </c>
      <c r="AG561" s="3">
        <f>VLOOKUP($F561,Experiment!$A$2:$W$90,MATCH(Results!AG$1,Experiment!$A$1:$W$1,0),FALSE)</f>
        <v>0.82730419370997643</v>
      </c>
      <c r="AH561" s="3">
        <f>VLOOKUP($F561,Experiment!$A$2:$W$90,MATCH(Results!AH$1,Experiment!$A$1:$W$1,0),FALSE)</f>
        <v>0.38648875795104182</v>
      </c>
      <c r="AI561" s="3">
        <f>VLOOKUP($F561,Experiment!$A$2:$X$90,MATCH(Results!AI$1,Experiment!$A$1:$X$1,0),FALSE)</f>
        <v>0.61351124204895813</v>
      </c>
      <c r="AJ561" s="2">
        <f>Table1[[#This Row],[Gain]]^Table1[[#This Row],[θ]]</f>
        <v>15.704378148368352</v>
      </c>
      <c r="AK561" s="2">
        <f>-Table1[[#This Row],[λ]]*-Table1[[#This Row],[Loss]]^Table1[[#This Row],[θ]]</f>
        <v>0</v>
      </c>
      <c r="AL561" s="2">
        <f>Table1[[#This Row],[v_n_w_g]]-Table1[[#This Row],[v_n_w_l]]</f>
        <v>15.704378148368352</v>
      </c>
      <c r="AM561" s="2">
        <f>IF(Table1[[#This Row],[diff_v]]&gt;=1,1,0)</f>
        <v>1</v>
      </c>
    </row>
    <row r="562" spans="1:39" hidden="1" x14ac:dyDescent="0.3">
      <c r="A562">
        <v>15</v>
      </c>
      <c r="B562" t="s">
        <v>45</v>
      </c>
      <c r="C562" s="22">
        <f>VLOOKUP(Table1[[#This Row],[Subject]],'Subject Profile'!$A$2:$E$8,4,FALSE)</f>
        <v>1.1960207441678836</v>
      </c>
      <c r="D562" s="22">
        <f>VLOOKUP(Table1[[#This Row],[Subject]],'Subject Profile'!$A$2:$E$8,5,FALSE)</f>
        <v>-2</v>
      </c>
      <c r="E562" t="s">
        <v>108</v>
      </c>
      <c r="F562" t="s">
        <v>64</v>
      </c>
      <c r="G562" t="s">
        <v>5</v>
      </c>
      <c r="H562">
        <f>IF(Table1[[#This Row],[decision]]="accept",1,0)</f>
        <v>0</v>
      </c>
      <c r="I562">
        <v>0</v>
      </c>
      <c r="J562">
        <v>90</v>
      </c>
      <c r="K562">
        <v>1664428018</v>
      </c>
      <c r="L562">
        <v>16</v>
      </c>
      <c r="M562" t="str">
        <f>VLOOKUP($F562,Experiment!$A$2:$U$90,MATCH(Results!M$1,Experiment!$A$1:$U$1,0)+1,FALSE)</f>
        <v>G</v>
      </c>
      <c r="N562">
        <f>IF(Table1[[#This Row],[Impact]]="I",0,1)</f>
        <v>1</v>
      </c>
      <c r="O562" s="2">
        <f>VLOOKUP($F562,Experiment!$A$2:$U$90,MATCH(Results!O$1,Experiment!$A$1:$U$1,0),FALSE)</f>
        <v>-50</v>
      </c>
      <c r="P562" s="3">
        <f>VLOOKUP($F562,Experiment!$A$2:$U$90,MATCH(Results!P$1,Experiment!$A$1:$U$1,0),FALSE)</f>
        <v>0.5</v>
      </c>
      <c r="Q562" s="2">
        <f>VLOOKUP($F562,Experiment!$A$2:$U$90,MATCH(Results!Q$1,Experiment!$A$1:$U$1,0),FALSE)</f>
        <v>60</v>
      </c>
      <c r="R562" s="3">
        <f>VLOOKUP($F562,Experiment!$A$2:$U$90,MATCH(Results!R$1,Experiment!$A$1:$U$1,0),FALSE)</f>
        <v>0.5</v>
      </c>
      <c r="S562" s="2">
        <f>VLOOKUP($F562,Experiment!$A$2:$U$90,MATCH(Results!S$1,Experiment!$A$1:$U$1,0),FALSE)</f>
        <v>5</v>
      </c>
      <c r="T562" s="2">
        <f>VLOOKUP($F562,Experiment!$A$2:$U$90,MATCH(Results!T$1,Experiment!$A$1:$U$1,0),FALSE)</f>
        <v>3025</v>
      </c>
      <c r="U562" s="2">
        <f>VLOOKUP($F562,Experiment!$A$2:$U$90,MATCH(Results!U$1,Experiment!$A$1:$U$1,0),FALSE)</f>
        <v>55</v>
      </c>
      <c r="V562" s="2">
        <f>VLOOKUP($F562,Experiment!$A$2:$U$90,MATCH(Results!V$1,Experiment!$A$1:$U$1,0),FALSE)</f>
        <v>4</v>
      </c>
      <c r="W562" s="3">
        <f>VLOOKUP($F562,Experiment!$A$2:$U$90,MATCH(Results!W$1,Experiment!$A$1:$U$1,0),FALSE)</f>
        <v>0.25</v>
      </c>
      <c r="X562" s="3">
        <f>VLOOKUP($F562,Experiment!$A$2:$U$90,MATCH(Results!X$1,Experiment!$A$1:$U$1,0),FALSE)</f>
        <v>0.75</v>
      </c>
      <c r="Y562" s="2">
        <f>VLOOKUP($F562,Experiment!$A$2:$U$90,MATCH(Results!Y$1,Experiment!$A$1:$U$1,0),FALSE)</f>
        <v>2</v>
      </c>
      <c r="Z562" s="3">
        <f>VLOOKUP($F562,Experiment!$A$2:$U$90,MATCH(Results!Z$1,Experiment!$A$1:$U$1,0),FALSE)</f>
        <v>0.5</v>
      </c>
      <c r="AA562" s="3">
        <f>VLOOKUP($F562,Experiment!$A$2:$U$90,MATCH(Results!AA$1,Experiment!$A$1:$U$1,0),FALSE)</f>
        <v>0.25</v>
      </c>
      <c r="AB562" s="3">
        <f>VLOOKUP($F562,Experiment!$A$2:$U$90,MATCH(Results!AB$1,Experiment!$A$1:$U$1,0),FALSE)</f>
        <v>0.625</v>
      </c>
      <c r="AC562" s="3">
        <f>VLOOKUP($F562,Experiment!$A$2:$U$90,MATCH(Results!AC$1,Experiment!$A$1:$U$1,0),FALSE)</f>
        <v>0.375</v>
      </c>
      <c r="AD562" s="2">
        <f>VLOOKUP($F562,Experiment!$A$2:$U$90,MATCH(Results!AD$1,Experiment!$A$1:$U$1,0),FALSE)</f>
        <v>-8.75</v>
      </c>
      <c r="AE562" s="2">
        <f>VLOOKUP($F562,Experiment!$A$2:$U$90,MATCH(Results!AE$1,Experiment!$A$1:$U$1,0),FALSE)</f>
        <v>2835.9375</v>
      </c>
      <c r="AF562" s="2">
        <f>VLOOKUP($F562,Experiment!$A$2:$U$90,MATCH(Results!AF$1,Experiment!$A$1:$U$1,0),FALSE)</f>
        <v>53.253521010351982</v>
      </c>
      <c r="AG562" s="3">
        <f>VLOOKUP($F562,Experiment!$A$2:$W$90,MATCH(Results!AG$1,Experiment!$A$1:$W$1,0),FALSE)</f>
        <v>0.82730419370997643</v>
      </c>
      <c r="AH562" s="3">
        <f>VLOOKUP($F562,Experiment!$A$2:$W$90,MATCH(Results!AH$1,Experiment!$A$1:$W$1,0),FALSE)</f>
        <v>0.38648875795104182</v>
      </c>
      <c r="AI562" s="3">
        <f>VLOOKUP($F562,Experiment!$A$2:$X$90,MATCH(Results!AI$1,Experiment!$A$1:$X$1,0),FALSE)</f>
        <v>0.61351124204895813</v>
      </c>
      <c r="AJ562" s="2">
        <f>Table1[[#This Row],[Gain]]^Table1[[#This Row],[θ]]</f>
        <v>133.87694139177151</v>
      </c>
      <c r="AK562" s="2">
        <f>-Table1[[#This Row],[λ]]*-Table1[[#This Row],[Loss]]^Table1[[#This Row],[θ]]</f>
        <v>215.2947128015152</v>
      </c>
      <c r="AL562" s="2">
        <f>Table1[[#This Row],[v_n_w_g]]-Table1[[#This Row],[v_n_w_l]]</f>
        <v>-81.417771409743693</v>
      </c>
      <c r="AM562" s="2">
        <f>IF(Table1[[#This Row],[diff_v]]&gt;=1,1,0)</f>
        <v>0</v>
      </c>
    </row>
    <row r="563" spans="1:39" hidden="1" x14ac:dyDescent="0.3">
      <c r="A563">
        <v>16</v>
      </c>
      <c r="B563" t="s">
        <v>45</v>
      </c>
      <c r="C563" s="22">
        <f>VLOOKUP(Table1[[#This Row],[Subject]],'Subject Profile'!$A$2:$E$8,4,FALSE)</f>
        <v>1.1960207441678836</v>
      </c>
      <c r="D563" s="22">
        <f>VLOOKUP(Table1[[#This Row],[Subject]],'Subject Profile'!$A$2:$E$8,5,FALSE)</f>
        <v>-2</v>
      </c>
      <c r="E563" t="s">
        <v>108</v>
      </c>
      <c r="F563" t="s">
        <v>70</v>
      </c>
      <c r="G563" t="s">
        <v>7</v>
      </c>
      <c r="H563">
        <f>IF(Table1[[#This Row],[decision]]="accept",1,0)</f>
        <v>1</v>
      </c>
      <c r="I563">
        <v>180</v>
      </c>
      <c r="J563">
        <v>270</v>
      </c>
      <c r="K563">
        <v>1664428026</v>
      </c>
      <c r="L563">
        <v>8</v>
      </c>
      <c r="M563" t="str">
        <f>VLOOKUP($F563,Experiment!$A$2:$U$90,MATCH(Results!M$1,Experiment!$A$1:$U$1,0)+1,FALSE)</f>
        <v>G</v>
      </c>
      <c r="N563">
        <f>IF(Table1[[#This Row],[Impact]]="I",0,1)</f>
        <v>1</v>
      </c>
      <c r="O563" s="2">
        <f>VLOOKUP($F563,Experiment!$A$2:$U$90,MATCH(Results!O$1,Experiment!$A$1:$U$1,0),FALSE)</f>
        <v>-90</v>
      </c>
      <c r="P563" s="3">
        <f>VLOOKUP($F563,Experiment!$A$2:$U$90,MATCH(Results!P$1,Experiment!$A$1:$U$1,0),FALSE)</f>
        <v>0.5</v>
      </c>
      <c r="Q563" s="2">
        <f>VLOOKUP($F563,Experiment!$A$2:$U$90,MATCH(Results!Q$1,Experiment!$A$1:$U$1,0),FALSE)</f>
        <v>180</v>
      </c>
      <c r="R563" s="3">
        <f>VLOOKUP($F563,Experiment!$A$2:$U$90,MATCH(Results!R$1,Experiment!$A$1:$U$1,0),FALSE)</f>
        <v>0.5</v>
      </c>
      <c r="S563" s="2">
        <f>VLOOKUP($F563,Experiment!$A$2:$U$90,MATCH(Results!S$1,Experiment!$A$1:$U$1,0),FALSE)</f>
        <v>45</v>
      </c>
      <c r="T563" s="2">
        <f>VLOOKUP($F563,Experiment!$A$2:$U$90,MATCH(Results!T$1,Experiment!$A$1:$U$1,0),FALSE)</f>
        <v>18225</v>
      </c>
      <c r="U563" s="2">
        <f>VLOOKUP($F563,Experiment!$A$2:$U$90,MATCH(Results!U$1,Experiment!$A$1:$U$1,0),FALSE)</f>
        <v>135</v>
      </c>
      <c r="V563" s="2">
        <f>VLOOKUP($F563,Experiment!$A$2:$U$90,MATCH(Results!V$1,Experiment!$A$1:$U$1,0),FALSE)</f>
        <v>4</v>
      </c>
      <c r="W563" s="3">
        <f>VLOOKUP($F563,Experiment!$A$2:$U$90,MATCH(Results!W$1,Experiment!$A$1:$U$1,0),FALSE)</f>
        <v>0.75</v>
      </c>
      <c r="X563" s="3">
        <f>VLOOKUP($F563,Experiment!$A$2:$U$90,MATCH(Results!X$1,Experiment!$A$1:$U$1,0),FALSE)</f>
        <v>0.25</v>
      </c>
      <c r="Y563" s="2">
        <f>VLOOKUP($F563,Experiment!$A$2:$U$90,MATCH(Results!Y$1,Experiment!$A$1:$U$1,0),FALSE)</f>
        <v>2</v>
      </c>
      <c r="Z563" s="3">
        <f>VLOOKUP($F563,Experiment!$A$2:$U$90,MATCH(Results!Z$1,Experiment!$A$1:$U$1,0),FALSE)</f>
        <v>0.05</v>
      </c>
      <c r="AA563" s="3">
        <f>VLOOKUP($F563,Experiment!$A$2:$U$90,MATCH(Results!AA$1,Experiment!$A$1:$U$1,0),FALSE)</f>
        <v>0.2</v>
      </c>
      <c r="AB563" s="3">
        <f>VLOOKUP($F563,Experiment!$A$2:$U$90,MATCH(Results!AB$1,Experiment!$A$1:$U$1,0),FALSE)</f>
        <v>0.42499999999999999</v>
      </c>
      <c r="AC563" s="3">
        <f>VLOOKUP($F563,Experiment!$A$2:$U$90,MATCH(Results!AC$1,Experiment!$A$1:$U$1,0),FALSE)</f>
        <v>0.57499999999999996</v>
      </c>
      <c r="AD563" s="2">
        <f>VLOOKUP($F563,Experiment!$A$2:$U$90,MATCH(Results!AD$1,Experiment!$A$1:$U$1,0),FALSE)</f>
        <v>65.249999999999986</v>
      </c>
      <c r="AE563" s="2">
        <f>VLOOKUP($F563,Experiment!$A$2:$U$90,MATCH(Results!AE$1,Experiment!$A$1:$U$1,0),FALSE)</f>
        <v>17814.9375</v>
      </c>
      <c r="AF563" s="2">
        <f>VLOOKUP($F563,Experiment!$A$2:$U$90,MATCH(Results!AF$1,Experiment!$A$1:$U$1,0),FALSE)</f>
        <v>133.47260954967501</v>
      </c>
      <c r="AG563" s="3">
        <f>VLOOKUP($F563,Experiment!$A$2:$W$90,MATCH(Results!AG$1,Experiment!$A$1:$W$1,0),FALSE)</f>
        <v>1</v>
      </c>
      <c r="AH563" s="3">
        <f>VLOOKUP($F563,Experiment!$A$2:$W$90,MATCH(Results!AH$1,Experiment!$A$1:$W$1,0),FALSE)</f>
        <v>0.57499999999999996</v>
      </c>
      <c r="AI563" s="3">
        <f>VLOOKUP($F563,Experiment!$A$2:$X$90,MATCH(Results!AI$1,Experiment!$A$1:$X$1,0),FALSE)</f>
        <v>0.42500000000000004</v>
      </c>
      <c r="AJ563" s="2">
        <f>Table1[[#This Row],[Gain]]^Table1[[#This Row],[θ]]</f>
        <v>498.1414721148987</v>
      </c>
      <c r="AK563" s="2">
        <f>-Table1[[#This Row],[λ]]*-Table1[[#This Row],[Loss]]^Table1[[#This Row],[θ]]</f>
        <v>434.85510823313615</v>
      </c>
      <c r="AL563" s="2">
        <f>Table1[[#This Row],[v_n_w_g]]-Table1[[#This Row],[v_n_w_l]]</f>
        <v>63.286363881762554</v>
      </c>
      <c r="AM563" s="2">
        <f>IF(Table1[[#This Row],[diff_v]]&gt;=1,1,0)</f>
        <v>1</v>
      </c>
    </row>
    <row r="564" spans="1:39" hidden="1" x14ac:dyDescent="0.3">
      <c r="A564">
        <v>17</v>
      </c>
      <c r="B564" t="s">
        <v>45</v>
      </c>
      <c r="C564" s="22">
        <f>VLOOKUP(Table1[[#This Row],[Subject]],'Subject Profile'!$A$2:$E$8,4,FALSE)</f>
        <v>1.1960207441678836</v>
      </c>
      <c r="D564" s="22">
        <f>VLOOKUP(Table1[[#This Row],[Subject]],'Subject Profile'!$A$2:$E$8,5,FALSE)</f>
        <v>-2</v>
      </c>
      <c r="E564" t="s">
        <v>108</v>
      </c>
      <c r="F564" t="s">
        <v>97</v>
      </c>
      <c r="G564" t="s">
        <v>7</v>
      </c>
      <c r="H564">
        <f>IF(Table1[[#This Row],[decision]]="accept",1,0)</f>
        <v>1</v>
      </c>
      <c r="I564">
        <v>-10</v>
      </c>
      <c r="J564">
        <v>260</v>
      </c>
      <c r="K564">
        <v>1664428034</v>
      </c>
      <c r="L564">
        <v>8</v>
      </c>
      <c r="M564" t="str">
        <f>VLOOKUP($F564,Experiment!$A$2:$U$90,MATCH(Results!M$1,Experiment!$A$1:$U$1,0)+1,FALSE)</f>
        <v>G</v>
      </c>
      <c r="N564">
        <f>IF(Table1[[#This Row],[Impact]]="I",0,1)</f>
        <v>1</v>
      </c>
      <c r="O564" s="2">
        <f>VLOOKUP($F564,Experiment!$A$2:$U$90,MATCH(Results!O$1,Experiment!$A$1:$U$1,0),FALSE)</f>
        <v>-10</v>
      </c>
      <c r="P564" s="3">
        <f>VLOOKUP($F564,Experiment!$A$2:$U$90,MATCH(Results!P$1,Experiment!$A$1:$U$1,0),FALSE)</f>
        <v>0.5</v>
      </c>
      <c r="Q564" s="2">
        <f>VLOOKUP($F564,Experiment!$A$2:$U$90,MATCH(Results!Q$1,Experiment!$A$1:$U$1,0),FALSE)</f>
        <v>10</v>
      </c>
      <c r="R564" s="3">
        <f>VLOOKUP($F564,Experiment!$A$2:$U$90,MATCH(Results!R$1,Experiment!$A$1:$U$1,0),FALSE)</f>
        <v>0.5</v>
      </c>
      <c r="S564" s="2">
        <f>VLOOKUP($F564,Experiment!$A$2:$U$90,MATCH(Results!S$1,Experiment!$A$1:$U$1,0),FALSE)</f>
        <v>0</v>
      </c>
      <c r="T564" s="2">
        <f>VLOOKUP($F564,Experiment!$A$2:$U$90,MATCH(Results!T$1,Experiment!$A$1:$U$1,0),FALSE)</f>
        <v>100</v>
      </c>
      <c r="U564" s="2">
        <f>VLOOKUP($F564,Experiment!$A$2:$U$90,MATCH(Results!U$1,Experiment!$A$1:$U$1,0),FALSE)</f>
        <v>10</v>
      </c>
      <c r="V564" s="2">
        <f>VLOOKUP($F564,Experiment!$A$2:$U$90,MATCH(Results!V$1,Experiment!$A$1:$U$1,0),FALSE)</f>
        <v>4</v>
      </c>
      <c r="W564" s="3">
        <f>VLOOKUP($F564,Experiment!$A$2:$U$90,MATCH(Results!W$1,Experiment!$A$1:$U$1,0),FALSE)</f>
        <v>0.25</v>
      </c>
      <c r="X564" s="3">
        <f>VLOOKUP($F564,Experiment!$A$2:$U$90,MATCH(Results!X$1,Experiment!$A$1:$U$1,0),FALSE)</f>
        <v>0.75</v>
      </c>
      <c r="Y564" s="2">
        <f>VLOOKUP($F564,Experiment!$A$2:$U$90,MATCH(Results!Y$1,Experiment!$A$1:$U$1,0),FALSE)</f>
        <v>1</v>
      </c>
      <c r="Z564" s="3">
        <f>VLOOKUP($F564,Experiment!$A$2:$U$90,MATCH(Results!Z$1,Experiment!$A$1:$U$1,0),FALSE)</f>
        <v>0.25</v>
      </c>
      <c r="AA564" s="3">
        <f>VLOOKUP($F564,Experiment!$A$2:$U$90,MATCH(Results!AA$1,Experiment!$A$1:$U$1,0),FALSE)</f>
        <v>0.5</v>
      </c>
      <c r="AB564" s="3">
        <f>VLOOKUP($F564,Experiment!$A$2:$U$90,MATCH(Results!AB$1,Experiment!$A$1:$U$1,0),FALSE)</f>
        <v>0.375</v>
      </c>
      <c r="AC564" s="3">
        <f>VLOOKUP($F564,Experiment!$A$2:$U$90,MATCH(Results!AC$1,Experiment!$A$1:$U$1,0),FALSE)</f>
        <v>0.625</v>
      </c>
      <c r="AD564" s="2">
        <f>VLOOKUP($F564,Experiment!$A$2:$U$90,MATCH(Results!AD$1,Experiment!$A$1:$U$1,0),FALSE)</f>
        <v>2.5</v>
      </c>
      <c r="AE564" s="2">
        <f>VLOOKUP($F564,Experiment!$A$2:$U$90,MATCH(Results!AE$1,Experiment!$A$1:$U$1,0),FALSE)</f>
        <v>93.75</v>
      </c>
      <c r="AF564" s="2">
        <f>VLOOKUP($F564,Experiment!$A$2:$U$90,MATCH(Results!AF$1,Experiment!$A$1:$U$1,0),FALSE)</f>
        <v>9.6824583655185421</v>
      </c>
      <c r="AG564" s="3">
        <f>VLOOKUP($F564,Experiment!$A$2:$W$90,MATCH(Results!AG$1,Experiment!$A$1:$W$1,0),FALSE)</f>
        <v>1</v>
      </c>
      <c r="AH564" s="3">
        <f>VLOOKUP($F564,Experiment!$A$2:$W$90,MATCH(Results!AH$1,Experiment!$A$1:$W$1,0),FALSE)</f>
        <v>0.625</v>
      </c>
      <c r="AI564" s="3">
        <f>VLOOKUP($F564,Experiment!$A$2:$X$90,MATCH(Results!AI$1,Experiment!$A$1:$X$1,0),FALSE)</f>
        <v>0.375</v>
      </c>
      <c r="AJ564" s="2">
        <f>Table1[[#This Row],[Gain]]^Table1[[#This Row],[θ]]</f>
        <v>15.704378148368352</v>
      </c>
      <c r="AK564" s="2">
        <f>-Table1[[#This Row],[λ]]*-Table1[[#This Row],[Loss]]^Table1[[#This Row],[θ]]</f>
        <v>31.408756296736705</v>
      </c>
      <c r="AL564" s="2">
        <f>Table1[[#This Row],[v_n_w_g]]-Table1[[#This Row],[v_n_w_l]]</f>
        <v>-15.704378148368352</v>
      </c>
      <c r="AM564" s="2">
        <f>IF(Table1[[#This Row],[diff_v]]&gt;=1,1,0)</f>
        <v>0</v>
      </c>
    </row>
    <row r="565" spans="1:39" hidden="1" x14ac:dyDescent="0.3">
      <c r="A565">
        <v>18</v>
      </c>
      <c r="B565" t="s">
        <v>45</v>
      </c>
      <c r="C565" s="22">
        <f>VLOOKUP(Table1[[#This Row],[Subject]],'Subject Profile'!$A$2:$E$8,4,FALSE)</f>
        <v>1.1960207441678836</v>
      </c>
      <c r="D565" s="22">
        <f>VLOOKUP(Table1[[#This Row],[Subject]],'Subject Profile'!$A$2:$E$8,5,FALSE)</f>
        <v>-2</v>
      </c>
      <c r="E565" t="s">
        <v>108</v>
      </c>
      <c r="F565" t="s">
        <v>55</v>
      </c>
      <c r="G565" t="s">
        <v>56</v>
      </c>
      <c r="H565">
        <f>IF(Table1[[#This Row],[decision]]="accept",1,0)</f>
        <v>0</v>
      </c>
      <c r="I565">
        <v>0</v>
      </c>
      <c r="J565">
        <v>260</v>
      </c>
      <c r="K565">
        <v>1664428052</v>
      </c>
      <c r="L565">
        <v>18</v>
      </c>
      <c r="M565" t="str">
        <f>VLOOKUP($F565,Experiment!$A$2:$U$90,MATCH(Results!M$1,Experiment!$A$1:$U$1,0)+1,FALSE)</f>
        <v>R</v>
      </c>
      <c r="N565">
        <f>IF(Table1[[#This Row],[Impact]]="I",0,1)</f>
        <v>1</v>
      </c>
      <c r="O565" s="2">
        <f>VLOOKUP($F565,Experiment!$A$2:$U$90,MATCH(Results!O$1,Experiment!$A$1:$U$1,0),FALSE)</f>
        <v>0</v>
      </c>
      <c r="P565" s="3">
        <f>VLOOKUP($F565,Experiment!$A$2:$U$90,MATCH(Results!P$1,Experiment!$A$1:$U$1,0),FALSE)</f>
        <v>0</v>
      </c>
      <c r="Q565" s="2">
        <f>VLOOKUP($F565,Experiment!$A$2:$U$90,MATCH(Results!Q$1,Experiment!$A$1:$U$1,0),FALSE)</f>
        <v>0</v>
      </c>
      <c r="R565" s="3">
        <f>VLOOKUP($F565,Experiment!$A$2:$U$90,MATCH(Results!R$1,Experiment!$A$1:$U$1,0),FALSE)</f>
        <v>0</v>
      </c>
      <c r="S565" s="2">
        <f>VLOOKUP($F565,Experiment!$A$2:$U$90,MATCH(Results!S$1,Experiment!$A$1:$U$1,0),FALSE)</f>
        <v>0</v>
      </c>
      <c r="T565" s="2">
        <f>VLOOKUP($F565,Experiment!$A$2:$U$90,MATCH(Results!T$1,Experiment!$A$1:$U$1,0),FALSE)</f>
        <v>0</v>
      </c>
      <c r="U565" s="2">
        <f>VLOOKUP($F565,Experiment!$A$2:$U$90,MATCH(Results!U$1,Experiment!$A$1:$U$1,0),FALSE)</f>
        <v>0</v>
      </c>
      <c r="V565" s="2">
        <f>VLOOKUP($F565,Experiment!$A$2:$U$90,MATCH(Results!V$1,Experiment!$A$1:$U$1,0),FALSE)</f>
        <v>0</v>
      </c>
      <c r="W565" s="3">
        <f>VLOOKUP($F565,Experiment!$A$2:$U$90,MATCH(Results!W$1,Experiment!$A$1:$U$1,0),FALSE)</f>
        <v>0</v>
      </c>
      <c r="X565" s="3">
        <f>VLOOKUP($F565,Experiment!$A$2:$U$90,MATCH(Results!X$1,Experiment!$A$1:$U$1,0),FALSE)</f>
        <v>0</v>
      </c>
      <c r="Y565" s="2">
        <f>VLOOKUP($F565,Experiment!$A$2:$U$90,MATCH(Results!Y$1,Experiment!$A$1:$U$1,0),FALSE)</f>
        <v>0</v>
      </c>
      <c r="Z565" s="3">
        <f>VLOOKUP($F565,Experiment!$A$2:$U$90,MATCH(Results!Z$1,Experiment!$A$1:$U$1,0),FALSE)</f>
        <v>0</v>
      </c>
      <c r="AA565" s="3">
        <f>VLOOKUP($F565,Experiment!$A$2:$U$90,MATCH(Results!AA$1,Experiment!$A$1:$U$1,0),FALSE)</f>
        <v>0</v>
      </c>
      <c r="AB565" s="3">
        <f>VLOOKUP($F565,Experiment!$A$2:$U$90,MATCH(Results!AB$1,Experiment!$A$1:$U$1,0),FALSE)</f>
        <v>0</v>
      </c>
      <c r="AC565" s="3">
        <f>VLOOKUP($F565,Experiment!$A$2:$U$90,MATCH(Results!AC$1,Experiment!$A$1:$U$1,0),FALSE)</f>
        <v>0</v>
      </c>
      <c r="AD565" s="2">
        <f>VLOOKUP($F565,Experiment!$A$2:$U$90,MATCH(Results!AD$1,Experiment!$A$1:$U$1,0),FALSE)</f>
        <v>0</v>
      </c>
      <c r="AE565" s="2">
        <f>VLOOKUP($F565,Experiment!$A$2:$U$90,MATCH(Results!AE$1,Experiment!$A$1:$U$1,0),FALSE)</f>
        <v>0</v>
      </c>
      <c r="AF565" s="2">
        <f>VLOOKUP($F565,Experiment!$A$2:$U$90,MATCH(Results!AF$1,Experiment!$A$1:$U$1,0),FALSE)</f>
        <v>0</v>
      </c>
      <c r="AG565" s="2"/>
      <c r="AH565" s="3">
        <f>VLOOKUP($F565,Experiment!$A$2:$W$90,MATCH(Results!AH$1,Experiment!$A$1:$W$1,0),FALSE)</f>
        <v>0</v>
      </c>
      <c r="AI565" s="2">
        <f>VLOOKUP($F565,Experiment!$A$2:$X$90,MATCH(Results!AI$1,Experiment!$A$1:$X$1,0),FALSE)</f>
        <v>0</v>
      </c>
      <c r="AJ565" s="2">
        <f>Table1[[#This Row],[Gain]]^Table1[[#This Row],[θ]]</f>
        <v>0</v>
      </c>
      <c r="AK565" s="2">
        <f>-Table1[[#This Row],[λ]]*-Table1[[#This Row],[Loss]]^Table1[[#This Row],[θ]]</f>
        <v>0</v>
      </c>
      <c r="AL565" s="2">
        <f>Table1[[#This Row],[v_n_w_g]]-Table1[[#This Row],[v_n_w_l]]</f>
        <v>0</v>
      </c>
      <c r="AM565" s="2">
        <f>IF(Table1[[#This Row],[diff_v]]&gt;=1,1,0)</f>
        <v>0</v>
      </c>
    </row>
    <row r="566" spans="1:39" hidden="1" x14ac:dyDescent="0.3">
      <c r="A566">
        <v>19</v>
      </c>
      <c r="B566" t="s">
        <v>45</v>
      </c>
      <c r="C566" s="22">
        <f>VLOOKUP(Table1[[#This Row],[Subject]],'Subject Profile'!$A$2:$E$8,4,FALSE)</f>
        <v>1.1960207441678836</v>
      </c>
      <c r="D566" s="22">
        <f>VLOOKUP(Table1[[#This Row],[Subject]],'Subject Profile'!$A$2:$E$8,5,FALSE)</f>
        <v>-2</v>
      </c>
      <c r="E566" t="s">
        <v>108</v>
      </c>
      <c r="F566" t="s">
        <v>72</v>
      </c>
      <c r="G566" t="s">
        <v>5</v>
      </c>
      <c r="H566">
        <f>IF(Table1[[#This Row],[decision]]="accept",1,0)</f>
        <v>0</v>
      </c>
      <c r="I566">
        <v>0</v>
      </c>
      <c r="J566">
        <v>260</v>
      </c>
      <c r="K566">
        <v>1664428066</v>
      </c>
      <c r="L566">
        <v>14</v>
      </c>
      <c r="M566" t="str">
        <f>VLOOKUP($F566,Experiment!$A$2:$U$90,MATCH(Results!M$1,Experiment!$A$1:$U$1,0)+1,FALSE)</f>
        <v>G</v>
      </c>
      <c r="N566">
        <f>IF(Table1[[#This Row],[Impact]]="I",0,1)</f>
        <v>1</v>
      </c>
      <c r="O566" s="2">
        <f>VLOOKUP($F566,Experiment!$A$2:$U$90,MATCH(Results!O$1,Experiment!$A$1:$U$1,0),FALSE)</f>
        <v>-90</v>
      </c>
      <c r="P566" s="3">
        <f>VLOOKUP($F566,Experiment!$A$2:$U$90,MATCH(Results!P$1,Experiment!$A$1:$U$1,0),FALSE)</f>
        <v>0.5</v>
      </c>
      <c r="Q566" s="2">
        <f>VLOOKUP($F566,Experiment!$A$2:$U$90,MATCH(Results!Q$1,Experiment!$A$1:$U$1,0),FALSE)</f>
        <v>90</v>
      </c>
      <c r="R566" s="3">
        <f>VLOOKUP($F566,Experiment!$A$2:$U$90,MATCH(Results!R$1,Experiment!$A$1:$U$1,0),FALSE)</f>
        <v>0.5</v>
      </c>
      <c r="S566" s="2">
        <f>VLOOKUP($F566,Experiment!$A$2:$U$90,MATCH(Results!S$1,Experiment!$A$1:$U$1,0),FALSE)</f>
        <v>0</v>
      </c>
      <c r="T566" s="2">
        <f>VLOOKUP($F566,Experiment!$A$2:$U$90,MATCH(Results!T$1,Experiment!$A$1:$U$1,0),FALSE)</f>
        <v>8100</v>
      </c>
      <c r="U566" s="2">
        <f>VLOOKUP($F566,Experiment!$A$2:$U$90,MATCH(Results!U$1,Experiment!$A$1:$U$1,0),FALSE)</f>
        <v>90</v>
      </c>
      <c r="V566" s="2">
        <f>VLOOKUP($F566,Experiment!$A$2:$U$90,MATCH(Results!V$1,Experiment!$A$1:$U$1,0),FALSE)</f>
        <v>4</v>
      </c>
      <c r="W566" s="3">
        <f>VLOOKUP($F566,Experiment!$A$2:$U$90,MATCH(Results!W$1,Experiment!$A$1:$U$1,0),FALSE)</f>
        <v>0.25</v>
      </c>
      <c r="X566" s="3">
        <f>VLOOKUP($F566,Experiment!$A$2:$U$90,MATCH(Results!X$1,Experiment!$A$1:$U$1,0),FALSE)</f>
        <v>0.75</v>
      </c>
      <c r="Y566" s="2">
        <f>VLOOKUP($F566,Experiment!$A$2:$U$90,MATCH(Results!Y$1,Experiment!$A$1:$U$1,0),FALSE)</f>
        <v>1</v>
      </c>
      <c r="Z566" s="3">
        <f>VLOOKUP($F566,Experiment!$A$2:$U$90,MATCH(Results!Z$1,Experiment!$A$1:$U$1,0),FALSE)</f>
        <v>0.25</v>
      </c>
      <c r="AA566" s="3">
        <f>VLOOKUP($F566,Experiment!$A$2:$U$90,MATCH(Results!AA$1,Experiment!$A$1:$U$1,0),FALSE)</f>
        <v>0.5</v>
      </c>
      <c r="AB566" s="3">
        <f>VLOOKUP($F566,Experiment!$A$2:$U$90,MATCH(Results!AB$1,Experiment!$A$1:$U$1,0),FALSE)</f>
        <v>0.375</v>
      </c>
      <c r="AC566" s="3">
        <f>VLOOKUP($F566,Experiment!$A$2:$U$90,MATCH(Results!AC$1,Experiment!$A$1:$U$1,0),FALSE)</f>
        <v>0.625</v>
      </c>
      <c r="AD566" s="2">
        <f>VLOOKUP($F566,Experiment!$A$2:$U$90,MATCH(Results!AD$1,Experiment!$A$1:$U$1,0),FALSE)</f>
        <v>22.5</v>
      </c>
      <c r="AE566" s="2">
        <f>VLOOKUP($F566,Experiment!$A$2:$U$90,MATCH(Results!AE$1,Experiment!$A$1:$U$1,0),FALSE)</f>
        <v>7593.75</v>
      </c>
      <c r="AF566" s="2">
        <f>VLOOKUP($F566,Experiment!$A$2:$U$90,MATCH(Results!AF$1,Experiment!$A$1:$U$1,0),FALSE)</f>
        <v>87.142125289666879</v>
      </c>
      <c r="AG566" s="3">
        <f>VLOOKUP($F566,Experiment!$A$2:$W$90,MATCH(Results!AG$1,Experiment!$A$1:$W$1,0),FALSE)</f>
        <v>1</v>
      </c>
      <c r="AH566" s="3">
        <f>VLOOKUP($F566,Experiment!$A$2:$W$90,MATCH(Results!AH$1,Experiment!$A$1:$W$1,0),FALSE)</f>
        <v>0.625</v>
      </c>
      <c r="AI566" s="3">
        <f>VLOOKUP($F566,Experiment!$A$2:$X$90,MATCH(Results!AI$1,Experiment!$A$1:$X$1,0),FALSE)</f>
        <v>0.375</v>
      </c>
      <c r="AJ566" s="2">
        <f>Table1[[#This Row],[Gain]]^Table1[[#This Row],[θ]]</f>
        <v>217.42755411656807</v>
      </c>
      <c r="AK566" s="2">
        <f>-Table1[[#This Row],[λ]]*-Table1[[#This Row],[Loss]]^Table1[[#This Row],[θ]]</f>
        <v>434.85510823313615</v>
      </c>
      <c r="AL566" s="2">
        <f>Table1[[#This Row],[v_n_w_g]]-Table1[[#This Row],[v_n_w_l]]</f>
        <v>-217.42755411656807</v>
      </c>
      <c r="AM566" s="2">
        <f>IF(Table1[[#This Row],[diff_v]]&gt;=1,1,0)</f>
        <v>0</v>
      </c>
    </row>
    <row r="567" spans="1:39" hidden="1" x14ac:dyDescent="0.3">
      <c r="A567">
        <v>20</v>
      </c>
      <c r="B567" t="s">
        <v>45</v>
      </c>
      <c r="C567" s="22">
        <f>VLOOKUP(Table1[[#This Row],[Subject]],'Subject Profile'!$A$2:$E$8,4,FALSE)</f>
        <v>1.1960207441678836</v>
      </c>
      <c r="D567" s="22">
        <f>VLOOKUP(Table1[[#This Row],[Subject]],'Subject Profile'!$A$2:$E$8,5,FALSE)</f>
        <v>-2</v>
      </c>
      <c r="E567" t="s">
        <v>108</v>
      </c>
      <c r="F567" t="s">
        <v>94</v>
      </c>
      <c r="G567" t="s">
        <v>5</v>
      </c>
      <c r="H567">
        <f>IF(Table1[[#This Row],[decision]]="accept",1,0)</f>
        <v>0</v>
      </c>
      <c r="I567">
        <v>0</v>
      </c>
      <c r="J567">
        <v>260</v>
      </c>
      <c r="K567">
        <v>1664428074</v>
      </c>
      <c r="L567">
        <v>8</v>
      </c>
      <c r="M567" t="str">
        <f>VLOOKUP($F567,Experiment!$A$2:$U$90,MATCH(Results!M$1,Experiment!$A$1:$U$1,0)+1,FALSE)</f>
        <v>I</v>
      </c>
      <c r="N567">
        <f>IF(Table1[[#This Row],[Impact]]="I",0,1)</f>
        <v>0</v>
      </c>
      <c r="O567" s="2">
        <f>VLOOKUP($F567,Experiment!$A$2:$U$90,MATCH(Results!O$1,Experiment!$A$1:$U$1,0),FALSE)</f>
        <v>-90</v>
      </c>
      <c r="P567" s="3">
        <f>VLOOKUP($F567,Experiment!$A$2:$U$90,MATCH(Results!P$1,Experiment!$A$1:$U$1,0),FALSE)</f>
        <v>0.5</v>
      </c>
      <c r="Q567" s="2">
        <f>VLOOKUP($F567,Experiment!$A$2:$U$90,MATCH(Results!Q$1,Experiment!$A$1:$U$1,0),FALSE)</f>
        <v>90</v>
      </c>
      <c r="R567" s="3">
        <f>VLOOKUP($F567,Experiment!$A$2:$U$90,MATCH(Results!R$1,Experiment!$A$1:$U$1,0),FALSE)</f>
        <v>0.5</v>
      </c>
      <c r="S567" s="2">
        <f>VLOOKUP($F567,Experiment!$A$2:$U$90,MATCH(Results!S$1,Experiment!$A$1:$U$1,0),FALSE)</f>
        <v>0</v>
      </c>
      <c r="T567" s="2">
        <f>VLOOKUP($F567,Experiment!$A$2:$U$90,MATCH(Results!T$1,Experiment!$A$1:$U$1,0),FALSE)</f>
        <v>8100</v>
      </c>
      <c r="U567" s="2">
        <f>VLOOKUP($F567,Experiment!$A$2:$U$90,MATCH(Results!U$1,Experiment!$A$1:$U$1,0),FALSE)</f>
        <v>90</v>
      </c>
      <c r="V567" s="2">
        <f>VLOOKUP($F567,Experiment!$A$2:$U$90,MATCH(Results!V$1,Experiment!$A$1:$U$1,0),FALSE)</f>
        <v>2</v>
      </c>
      <c r="W567" s="3">
        <f>VLOOKUP($F567,Experiment!$A$2:$U$90,MATCH(Results!W$1,Experiment!$A$1:$U$1,0),FALSE)</f>
        <v>0.25</v>
      </c>
      <c r="X567" s="3">
        <f>VLOOKUP($F567,Experiment!$A$2:$U$90,MATCH(Results!X$1,Experiment!$A$1:$U$1,0),FALSE)</f>
        <v>0.75</v>
      </c>
      <c r="Y567" s="2">
        <f>VLOOKUP($F567,Experiment!$A$2:$U$90,MATCH(Results!Y$1,Experiment!$A$1:$U$1,0),FALSE)</f>
        <v>2</v>
      </c>
      <c r="Z567" s="3">
        <f>VLOOKUP($F567,Experiment!$A$2:$U$90,MATCH(Results!Z$1,Experiment!$A$1:$U$1,0),FALSE)</f>
        <v>0.5</v>
      </c>
      <c r="AA567" s="3">
        <f>VLOOKUP($F567,Experiment!$A$2:$U$90,MATCH(Results!AA$1,Experiment!$A$1:$U$1,0),FALSE)</f>
        <v>0.25</v>
      </c>
      <c r="AB567" s="3">
        <f>VLOOKUP($F567,Experiment!$A$2:$U$90,MATCH(Results!AB$1,Experiment!$A$1:$U$1,0),FALSE)</f>
        <v>0.625</v>
      </c>
      <c r="AC567" s="3">
        <f>VLOOKUP($F567,Experiment!$A$2:$U$90,MATCH(Results!AC$1,Experiment!$A$1:$U$1,0),FALSE)</f>
        <v>0.375</v>
      </c>
      <c r="AD567" s="2">
        <f>VLOOKUP($F567,Experiment!$A$2:$U$90,MATCH(Results!AD$1,Experiment!$A$1:$U$1,0),FALSE)</f>
        <v>-22.5</v>
      </c>
      <c r="AE567" s="2">
        <f>VLOOKUP($F567,Experiment!$A$2:$U$90,MATCH(Results!AE$1,Experiment!$A$1:$U$1,0),FALSE)</f>
        <v>7593.75</v>
      </c>
      <c r="AF567" s="2">
        <f>VLOOKUP($F567,Experiment!$A$2:$U$90,MATCH(Results!AF$1,Experiment!$A$1:$U$1,0),FALSE)</f>
        <v>87.142125289666879</v>
      </c>
      <c r="AG567" s="3">
        <f>VLOOKUP($F567,Experiment!$A$2:$W$90,MATCH(Results!AG$1,Experiment!$A$1:$W$1,0),FALSE)</f>
        <v>0.82730419370997643</v>
      </c>
      <c r="AH567" s="3">
        <f>VLOOKUP($F567,Experiment!$A$2:$W$90,MATCH(Results!AH$1,Experiment!$A$1:$W$1,0),FALSE)</f>
        <v>0.38648875795104182</v>
      </c>
      <c r="AI567" s="3">
        <f>VLOOKUP($F567,Experiment!$A$2:$X$90,MATCH(Results!AI$1,Experiment!$A$1:$X$1,0),FALSE)</f>
        <v>0.61351124204895813</v>
      </c>
      <c r="AJ567" s="2">
        <f>Table1[[#This Row],[Gain]]^Table1[[#This Row],[θ]]</f>
        <v>217.42755411656807</v>
      </c>
      <c r="AK567" s="2">
        <f>-Table1[[#This Row],[λ]]*-Table1[[#This Row],[Loss]]^Table1[[#This Row],[θ]]</f>
        <v>434.85510823313615</v>
      </c>
      <c r="AL567" s="2">
        <f>Table1[[#This Row],[v_n_w_g]]-Table1[[#This Row],[v_n_w_l]]</f>
        <v>-217.42755411656807</v>
      </c>
      <c r="AM567" s="2">
        <f>IF(Table1[[#This Row],[diff_v]]&gt;=1,1,0)</f>
        <v>0</v>
      </c>
    </row>
    <row r="568" spans="1:39" hidden="1" x14ac:dyDescent="0.3">
      <c r="A568">
        <v>21</v>
      </c>
      <c r="B568" t="s">
        <v>45</v>
      </c>
      <c r="C568" s="22">
        <f>VLOOKUP(Table1[[#This Row],[Subject]],'Subject Profile'!$A$2:$E$8,4,FALSE)</f>
        <v>1.1960207441678836</v>
      </c>
      <c r="D568" s="22">
        <f>VLOOKUP(Table1[[#This Row],[Subject]],'Subject Profile'!$A$2:$E$8,5,FALSE)</f>
        <v>-2</v>
      </c>
      <c r="E568" t="s">
        <v>108</v>
      </c>
      <c r="F568" t="s">
        <v>89</v>
      </c>
      <c r="G568" t="s">
        <v>90</v>
      </c>
      <c r="H568">
        <f>IF(Table1[[#This Row],[decision]]="accept",1,0)</f>
        <v>0</v>
      </c>
      <c r="I568">
        <v>-30</v>
      </c>
      <c r="J568">
        <v>230</v>
      </c>
      <c r="K568">
        <v>1664428110</v>
      </c>
      <c r="L568">
        <v>36</v>
      </c>
      <c r="M568" t="str">
        <f>VLOOKUP($F568,Experiment!$A$2:$U$90,MATCH(Results!M$1,Experiment!$A$1:$U$1,0)+1,FALSE)</f>
        <v>T</v>
      </c>
      <c r="N568">
        <f>IF(Table1[[#This Row],[Impact]]="I",0,1)</f>
        <v>1</v>
      </c>
      <c r="O568" s="2">
        <f>VLOOKUP($F568,Experiment!$A$2:$U$90,MATCH(Results!O$1,Experiment!$A$1:$U$1,0),FALSE)</f>
        <v>0</v>
      </c>
      <c r="P568" s="3">
        <f>VLOOKUP($F568,Experiment!$A$2:$U$90,MATCH(Results!P$1,Experiment!$A$1:$U$1,0),FALSE)</f>
        <v>0</v>
      </c>
      <c r="Q568" s="2">
        <f>VLOOKUP($F568,Experiment!$A$2:$U$90,MATCH(Results!Q$1,Experiment!$A$1:$U$1,0),FALSE)</f>
        <v>0</v>
      </c>
      <c r="R568" s="3">
        <f>VLOOKUP($F568,Experiment!$A$2:$U$90,MATCH(Results!R$1,Experiment!$A$1:$U$1,0),FALSE)</f>
        <v>0</v>
      </c>
      <c r="S568" s="2">
        <f>VLOOKUP($F568,Experiment!$A$2:$U$90,MATCH(Results!S$1,Experiment!$A$1:$U$1,0),FALSE)</f>
        <v>0</v>
      </c>
      <c r="T568" s="2">
        <f>VLOOKUP($F568,Experiment!$A$2:$U$90,MATCH(Results!T$1,Experiment!$A$1:$U$1,0),FALSE)</f>
        <v>0</v>
      </c>
      <c r="U568" s="2">
        <f>VLOOKUP($F568,Experiment!$A$2:$U$90,MATCH(Results!U$1,Experiment!$A$1:$U$1,0),FALSE)</f>
        <v>0</v>
      </c>
      <c r="V568" s="2">
        <f>VLOOKUP($F568,Experiment!$A$2:$U$90,MATCH(Results!V$1,Experiment!$A$1:$U$1,0),FALSE)</f>
        <v>0</v>
      </c>
      <c r="W568" s="3">
        <f>VLOOKUP($F568,Experiment!$A$2:$U$90,MATCH(Results!W$1,Experiment!$A$1:$U$1,0),FALSE)</f>
        <v>0</v>
      </c>
      <c r="X568" s="3">
        <f>VLOOKUP($F568,Experiment!$A$2:$U$90,MATCH(Results!X$1,Experiment!$A$1:$U$1,0),FALSE)</f>
        <v>0</v>
      </c>
      <c r="Y568" s="2">
        <f>VLOOKUP($F568,Experiment!$A$2:$U$90,MATCH(Results!Y$1,Experiment!$A$1:$U$1,0),FALSE)</f>
        <v>0</v>
      </c>
      <c r="Z568" s="3">
        <f>VLOOKUP($F568,Experiment!$A$2:$U$90,MATCH(Results!Z$1,Experiment!$A$1:$U$1,0),FALSE)</f>
        <v>0</v>
      </c>
      <c r="AA568" s="3">
        <f>VLOOKUP($F568,Experiment!$A$2:$U$90,MATCH(Results!AA$1,Experiment!$A$1:$U$1,0),FALSE)</f>
        <v>0</v>
      </c>
      <c r="AB568" s="3">
        <f>VLOOKUP($F568,Experiment!$A$2:$U$90,MATCH(Results!AB$1,Experiment!$A$1:$U$1,0),FALSE)</f>
        <v>0</v>
      </c>
      <c r="AC568" s="3">
        <f>VLOOKUP($F568,Experiment!$A$2:$U$90,MATCH(Results!AC$1,Experiment!$A$1:$U$1,0),FALSE)</f>
        <v>0</v>
      </c>
      <c r="AD568" s="2">
        <f>VLOOKUP($F568,Experiment!$A$2:$U$90,MATCH(Results!AD$1,Experiment!$A$1:$U$1,0),FALSE)</f>
        <v>0</v>
      </c>
      <c r="AE568" s="2">
        <f>VLOOKUP($F568,Experiment!$A$2:$U$90,MATCH(Results!AE$1,Experiment!$A$1:$U$1,0),FALSE)</f>
        <v>0</v>
      </c>
      <c r="AF568" s="2">
        <f>VLOOKUP($F568,Experiment!$A$2:$U$90,MATCH(Results!AF$1,Experiment!$A$1:$U$1,0),FALSE)</f>
        <v>0</v>
      </c>
      <c r="AG568" s="2"/>
      <c r="AH568" s="3">
        <f>VLOOKUP($F568,Experiment!$A$2:$W$90,MATCH(Results!AH$1,Experiment!$A$1:$W$1,0),FALSE)</f>
        <v>0</v>
      </c>
      <c r="AI568" s="2">
        <f>VLOOKUP($F568,Experiment!$A$2:$X$90,MATCH(Results!AI$1,Experiment!$A$1:$X$1,0),FALSE)</f>
        <v>0</v>
      </c>
      <c r="AJ568" s="2">
        <f>Table1[[#This Row],[Gain]]^Table1[[#This Row],[θ]]</f>
        <v>0</v>
      </c>
      <c r="AK568" s="2">
        <f>-Table1[[#This Row],[λ]]*-Table1[[#This Row],[Loss]]^Table1[[#This Row],[θ]]</f>
        <v>0</v>
      </c>
      <c r="AL568" s="2">
        <f>Table1[[#This Row],[v_n_w_g]]-Table1[[#This Row],[v_n_w_l]]</f>
        <v>0</v>
      </c>
      <c r="AM568" s="2">
        <f>IF(Table1[[#This Row],[diff_v]]&gt;=1,1,0)</f>
        <v>0</v>
      </c>
    </row>
    <row r="569" spans="1:39" hidden="1" x14ac:dyDescent="0.3">
      <c r="A569">
        <v>22</v>
      </c>
      <c r="B569" t="s">
        <v>45</v>
      </c>
      <c r="C569" s="22">
        <f>VLOOKUP(Table1[[#This Row],[Subject]],'Subject Profile'!$A$2:$E$8,4,FALSE)</f>
        <v>1.1960207441678836</v>
      </c>
      <c r="D569" s="22">
        <f>VLOOKUP(Table1[[#This Row],[Subject]],'Subject Profile'!$A$2:$E$8,5,FALSE)</f>
        <v>-2</v>
      </c>
      <c r="E569" t="s">
        <v>108</v>
      </c>
      <c r="F569" t="s">
        <v>102</v>
      </c>
      <c r="G569" t="s">
        <v>5</v>
      </c>
      <c r="H569">
        <f>IF(Table1[[#This Row],[decision]]="accept",1,0)</f>
        <v>0</v>
      </c>
      <c r="I569">
        <v>0</v>
      </c>
      <c r="J569">
        <v>260</v>
      </c>
      <c r="K569">
        <v>1664428134</v>
      </c>
      <c r="L569">
        <v>24</v>
      </c>
      <c r="M569" t="str">
        <f>VLOOKUP($F569,Experiment!$A$2:$U$90,MATCH(Results!M$1,Experiment!$A$1:$U$1,0)+1,FALSE)</f>
        <v>I</v>
      </c>
      <c r="N569">
        <f>IF(Table1[[#This Row],[Impact]]="I",0,1)</f>
        <v>0</v>
      </c>
      <c r="O569" s="2">
        <f>VLOOKUP($F569,Experiment!$A$2:$U$90,MATCH(Results!O$1,Experiment!$A$1:$U$1,0),FALSE)</f>
        <v>-10</v>
      </c>
      <c r="P569" s="3">
        <f>VLOOKUP($F569,Experiment!$A$2:$U$90,MATCH(Results!P$1,Experiment!$A$1:$U$1,0),FALSE)</f>
        <v>0.5</v>
      </c>
      <c r="Q569" s="2">
        <f>VLOOKUP($F569,Experiment!$A$2:$U$90,MATCH(Results!Q$1,Experiment!$A$1:$U$1,0),FALSE)</f>
        <v>20</v>
      </c>
      <c r="R569" s="3">
        <f>VLOOKUP($F569,Experiment!$A$2:$U$90,MATCH(Results!R$1,Experiment!$A$1:$U$1,0),FALSE)</f>
        <v>0.5</v>
      </c>
      <c r="S569" s="2">
        <f>VLOOKUP($F569,Experiment!$A$2:$U$90,MATCH(Results!S$1,Experiment!$A$1:$U$1,0),FALSE)</f>
        <v>5</v>
      </c>
      <c r="T569" s="2">
        <f>VLOOKUP($F569,Experiment!$A$2:$U$90,MATCH(Results!T$1,Experiment!$A$1:$U$1,0),FALSE)</f>
        <v>225</v>
      </c>
      <c r="U569" s="2">
        <f>VLOOKUP($F569,Experiment!$A$2:$U$90,MATCH(Results!U$1,Experiment!$A$1:$U$1,0),FALSE)</f>
        <v>15</v>
      </c>
      <c r="V569" s="2">
        <f>VLOOKUP($F569,Experiment!$A$2:$U$90,MATCH(Results!V$1,Experiment!$A$1:$U$1,0),FALSE)</f>
        <v>2</v>
      </c>
      <c r="W569" s="3">
        <f>VLOOKUP($F569,Experiment!$A$2:$U$90,MATCH(Results!W$1,Experiment!$A$1:$U$1,0),FALSE)</f>
        <v>0.25</v>
      </c>
      <c r="X569" s="3">
        <f>VLOOKUP($F569,Experiment!$A$2:$U$90,MATCH(Results!X$1,Experiment!$A$1:$U$1,0),FALSE)</f>
        <v>0.75</v>
      </c>
      <c r="Y569" s="2">
        <f>VLOOKUP($F569,Experiment!$A$2:$U$90,MATCH(Results!Y$1,Experiment!$A$1:$U$1,0),FALSE)</f>
        <v>2</v>
      </c>
      <c r="Z569" s="3">
        <f>VLOOKUP($F569,Experiment!$A$2:$U$90,MATCH(Results!Z$1,Experiment!$A$1:$U$1,0),FALSE)</f>
        <v>0.5</v>
      </c>
      <c r="AA569" s="3">
        <f>VLOOKUP($F569,Experiment!$A$2:$U$90,MATCH(Results!AA$1,Experiment!$A$1:$U$1,0),FALSE)</f>
        <v>0.25</v>
      </c>
      <c r="AB569" s="3">
        <f>VLOOKUP($F569,Experiment!$A$2:$U$90,MATCH(Results!AB$1,Experiment!$A$1:$U$1,0),FALSE)</f>
        <v>0.625</v>
      </c>
      <c r="AC569" s="3">
        <f>VLOOKUP($F569,Experiment!$A$2:$U$90,MATCH(Results!AC$1,Experiment!$A$1:$U$1,0),FALSE)</f>
        <v>0.375</v>
      </c>
      <c r="AD569" s="2">
        <f>VLOOKUP($F569,Experiment!$A$2:$U$90,MATCH(Results!AD$1,Experiment!$A$1:$U$1,0),FALSE)</f>
        <v>1.25</v>
      </c>
      <c r="AE569" s="2">
        <f>VLOOKUP($F569,Experiment!$A$2:$U$90,MATCH(Results!AE$1,Experiment!$A$1:$U$1,0),FALSE)</f>
        <v>210.9375</v>
      </c>
      <c r="AF569" s="2">
        <f>VLOOKUP($F569,Experiment!$A$2:$U$90,MATCH(Results!AF$1,Experiment!$A$1:$U$1,0),FALSE)</f>
        <v>14.523687548277813</v>
      </c>
      <c r="AG569" s="3">
        <f>VLOOKUP($F569,Experiment!$A$2:$W$90,MATCH(Results!AG$1,Experiment!$A$1:$W$1,0),FALSE)</f>
        <v>0.82730419370997643</v>
      </c>
      <c r="AH569" s="3">
        <f>VLOOKUP($F569,Experiment!$A$2:$W$90,MATCH(Results!AH$1,Experiment!$A$1:$W$1,0),FALSE)</f>
        <v>0.38648875795104182</v>
      </c>
      <c r="AI569" s="3">
        <f>VLOOKUP($F569,Experiment!$A$2:$X$90,MATCH(Results!AI$1,Experiment!$A$1:$X$1,0),FALSE)</f>
        <v>0.61351124204895813</v>
      </c>
      <c r="AJ569" s="2">
        <f>Table1[[#This Row],[Gain]]^Table1[[#This Row],[θ]]</f>
        <v>35.979809832580635</v>
      </c>
      <c r="AK569" s="2">
        <f>-Table1[[#This Row],[λ]]*-Table1[[#This Row],[Loss]]^Table1[[#This Row],[θ]]</f>
        <v>31.408756296736705</v>
      </c>
      <c r="AL569" s="2">
        <f>Table1[[#This Row],[v_n_w_g]]-Table1[[#This Row],[v_n_w_l]]</f>
        <v>4.5710535358439301</v>
      </c>
      <c r="AM569" s="2">
        <f>IF(Table1[[#This Row],[diff_v]]&gt;=1,1,0)</f>
        <v>1</v>
      </c>
    </row>
    <row r="570" spans="1:39" hidden="1" x14ac:dyDescent="0.3">
      <c r="A570">
        <v>23</v>
      </c>
      <c r="B570" t="s">
        <v>45</v>
      </c>
      <c r="C570" s="22">
        <f>VLOOKUP(Table1[[#This Row],[Subject]],'Subject Profile'!$A$2:$E$8,4,FALSE)</f>
        <v>1.1960207441678836</v>
      </c>
      <c r="D570" s="22">
        <f>VLOOKUP(Table1[[#This Row],[Subject]],'Subject Profile'!$A$2:$E$8,5,FALSE)</f>
        <v>-2</v>
      </c>
      <c r="E570" t="s">
        <v>108</v>
      </c>
      <c r="F570" t="s">
        <v>101</v>
      </c>
      <c r="G570" t="s">
        <v>7</v>
      </c>
      <c r="H570">
        <f>IF(Table1[[#This Row],[decision]]="accept",1,0)</f>
        <v>1</v>
      </c>
      <c r="I570">
        <v>-90</v>
      </c>
      <c r="J570">
        <v>170</v>
      </c>
      <c r="K570">
        <v>1664428143</v>
      </c>
      <c r="L570">
        <v>9</v>
      </c>
      <c r="M570" t="str">
        <f>VLOOKUP($F570,Experiment!$A$2:$U$90,MATCH(Results!M$1,Experiment!$A$1:$U$1,0)+1,FALSE)</f>
        <v>G</v>
      </c>
      <c r="N570">
        <f>IF(Table1[[#This Row],[Impact]]="I",0,1)</f>
        <v>1</v>
      </c>
      <c r="O570" s="2">
        <f>VLOOKUP($F570,Experiment!$A$2:$U$90,MATCH(Results!O$1,Experiment!$A$1:$U$1,0),FALSE)</f>
        <v>-90</v>
      </c>
      <c r="P570" s="3">
        <f>VLOOKUP($F570,Experiment!$A$2:$U$90,MATCH(Results!P$1,Experiment!$A$1:$U$1,0),FALSE)</f>
        <v>0.5</v>
      </c>
      <c r="Q570" s="2">
        <f>VLOOKUP($F570,Experiment!$A$2:$U$90,MATCH(Results!Q$1,Experiment!$A$1:$U$1,0),FALSE)</f>
        <v>100</v>
      </c>
      <c r="R570" s="3">
        <f>VLOOKUP($F570,Experiment!$A$2:$U$90,MATCH(Results!R$1,Experiment!$A$1:$U$1,0),FALSE)</f>
        <v>0.5</v>
      </c>
      <c r="S570" s="2">
        <f>VLOOKUP($F570,Experiment!$A$2:$U$90,MATCH(Results!S$1,Experiment!$A$1:$U$1,0),FALSE)</f>
        <v>5</v>
      </c>
      <c r="T570" s="2">
        <f>VLOOKUP($F570,Experiment!$A$2:$U$90,MATCH(Results!T$1,Experiment!$A$1:$U$1,0),FALSE)</f>
        <v>9025</v>
      </c>
      <c r="U570" s="2">
        <f>VLOOKUP($F570,Experiment!$A$2:$U$90,MATCH(Results!U$1,Experiment!$A$1:$U$1,0),FALSE)</f>
        <v>95</v>
      </c>
      <c r="V570" s="2">
        <f>VLOOKUP($F570,Experiment!$A$2:$U$90,MATCH(Results!V$1,Experiment!$A$1:$U$1,0),FALSE)</f>
        <v>2</v>
      </c>
      <c r="W570" s="3">
        <f>VLOOKUP($F570,Experiment!$A$2:$U$90,MATCH(Results!W$1,Experiment!$A$1:$U$1,0),FALSE)</f>
        <v>0.25</v>
      </c>
      <c r="X570" s="3">
        <f>VLOOKUP($F570,Experiment!$A$2:$U$90,MATCH(Results!X$1,Experiment!$A$1:$U$1,0),FALSE)</f>
        <v>0.75</v>
      </c>
      <c r="Y570" s="2">
        <f>VLOOKUP($F570,Experiment!$A$2:$U$90,MATCH(Results!Y$1,Experiment!$A$1:$U$1,0),FALSE)</f>
        <v>2</v>
      </c>
      <c r="Z570" s="3">
        <f>VLOOKUP($F570,Experiment!$A$2:$U$90,MATCH(Results!Z$1,Experiment!$A$1:$U$1,0),FALSE)</f>
        <v>0.5</v>
      </c>
      <c r="AA570" s="3">
        <f>VLOOKUP($F570,Experiment!$A$2:$U$90,MATCH(Results!AA$1,Experiment!$A$1:$U$1,0),FALSE)</f>
        <v>0.25</v>
      </c>
      <c r="AB570" s="3">
        <f>VLOOKUP($F570,Experiment!$A$2:$U$90,MATCH(Results!AB$1,Experiment!$A$1:$U$1,0),FALSE)</f>
        <v>0.625</v>
      </c>
      <c r="AC570" s="3">
        <f>VLOOKUP($F570,Experiment!$A$2:$U$90,MATCH(Results!AC$1,Experiment!$A$1:$U$1,0),FALSE)</f>
        <v>0.375</v>
      </c>
      <c r="AD570" s="2">
        <f>VLOOKUP($F570,Experiment!$A$2:$U$90,MATCH(Results!AD$1,Experiment!$A$1:$U$1,0),FALSE)</f>
        <v>-18.75</v>
      </c>
      <c r="AE570" s="2">
        <f>VLOOKUP($F570,Experiment!$A$2:$U$90,MATCH(Results!AE$1,Experiment!$A$1:$U$1,0),FALSE)</f>
        <v>8460.9375</v>
      </c>
      <c r="AF570" s="2">
        <f>VLOOKUP($F570,Experiment!$A$2:$U$90,MATCH(Results!AF$1,Experiment!$A$1:$U$1,0),FALSE)</f>
        <v>91.983354472426157</v>
      </c>
      <c r="AG570" s="3">
        <f>VLOOKUP($F570,Experiment!$A$2:$W$90,MATCH(Results!AG$1,Experiment!$A$1:$W$1,0),FALSE)</f>
        <v>0.82730419370997643</v>
      </c>
      <c r="AH570" s="3">
        <f>VLOOKUP($F570,Experiment!$A$2:$W$90,MATCH(Results!AH$1,Experiment!$A$1:$W$1,0),FALSE)</f>
        <v>0.38648875795104182</v>
      </c>
      <c r="AI570" s="3">
        <f>VLOOKUP($F570,Experiment!$A$2:$X$90,MATCH(Results!AI$1,Experiment!$A$1:$X$1,0),FALSE)</f>
        <v>0.61351124204895813</v>
      </c>
      <c r="AJ570" s="2">
        <f>Table1[[#This Row],[Gain]]^Table1[[#This Row],[θ]]</f>
        <v>246.6274930269494</v>
      </c>
      <c r="AK570" s="2">
        <f>-Table1[[#This Row],[λ]]*-Table1[[#This Row],[Loss]]^Table1[[#This Row],[θ]]</f>
        <v>434.85510823313615</v>
      </c>
      <c r="AL570" s="2">
        <f>Table1[[#This Row],[v_n_w_g]]-Table1[[#This Row],[v_n_w_l]]</f>
        <v>-188.22761520618675</v>
      </c>
      <c r="AM570" s="2">
        <f>IF(Table1[[#This Row],[diff_v]]&gt;=1,1,0)</f>
        <v>0</v>
      </c>
    </row>
    <row r="571" spans="1:39" hidden="1" x14ac:dyDescent="0.3">
      <c r="A571">
        <v>24</v>
      </c>
      <c r="B571" t="s">
        <v>45</v>
      </c>
      <c r="C571" s="22">
        <f>VLOOKUP(Table1[[#This Row],[Subject]],'Subject Profile'!$A$2:$E$8,4,FALSE)</f>
        <v>1.1960207441678836</v>
      </c>
      <c r="D571" s="22">
        <f>VLOOKUP(Table1[[#This Row],[Subject]],'Subject Profile'!$A$2:$E$8,5,FALSE)</f>
        <v>-2</v>
      </c>
      <c r="E571" t="s">
        <v>108</v>
      </c>
      <c r="F571" t="s">
        <v>59</v>
      </c>
      <c r="G571" t="s">
        <v>7</v>
      </c>
      <c r="H571">
        <f>IF(Table1[[#This Row],[decision]]="accept",1,0)</f>
        <v>1</v>
      </c>
      <c r="I571">
        <v>10</v>
      </c>
      <c r="J571">
        <v>180</v>
      </c>
      <c r="K571">
        <v>1664428155</v>
      </c>
      <c r="L571">
        <v>12</v>
      </c>
      <c r="M571" t="str">
        <f>VLOOKUP($F571,Experiment!$A$2:$U$90,MATCH(Results!M$1,Experiment!$A$1:$U$1,0)+1,FALSE)</f>
        <v>G</v>
      </c>
      <c r="N571">
        <f>IF(Table1[[#This Row],[Impact]]="I",0,1)</f>
        <v>1</v>
      </c>
      <c r="O571" s="2">
        <f>VLOOKUP($F571,Experiment!$A$2:$U$90,MATCH(Results!O$1,Experiment!$A$1:$U$1,0),FALSE)</f>
        <v>0</v>
      </c>
      <c r="P571" s="3">
        <f>VLOOKUP($F571,Experiment!$A$2:$U$90,MATCH(Results!P$1,Experiment!$A$1:$U$1,0),FALSE)</f>
        <v>0.5</v>
      </c>
      <c r="Q571" s="2">
        <f>VLOOKUP($F571,Experiment!$A$2:$U$90,MATCH(Results!Q$1,Experiment!$A$1:$U$1,0),FALSE)</f>
        <v>10</v>
      </c>
      <c r="R571" s="3">
        <f>VLOOKUP($F571,Experiment!$A$2:$U$90,MATCH(Results!R$1,Experiment!$A$1:$U$1,0),FALSE)</f>
        <v>0.5</v>
      </c>
      <c r="S571" s="2">
        <f>VLOOKUP($F571,Experiment!$A$2:$U$90,MATCH(Results!S$1,Experiment!$A$1:$U$1,0),FALSE)</f>
        <v>5</v>
      </c>
      <c r="T571" s="2">
        <f>VLOOKUP($F571,Experiment!$A$2:$U$90,MATCH(Results!T$1,Experiment!$A$1:$U$1,0),FALSE)</f>
        <v>25</v>
      </c>
      <c r="U571" s="2">
        <f>VLOOKUP($F571,Experiment!$A$2:$U$90,MATCH(Results!U$1,Experiment!$A$1:$U$1,0),FALSE)</f>
        <v>5</v>
      </c>
      <c r="V571" s="2">
        <f>VLOOKUP($F571,Experiment!$A$2:$U$90,MATCH(Results!V$1,Experiment!$A$1:$U$1,0),FALSE)</f>
        <v>4</v>
      </c>
      <c r="W571" s="3">
        <f>VLOOKUP($F571,Experiment!$A$2:$U$90,MATCH(Results!W$1,Experiment!$A$1:$U$1,0),FALSE)</f>
        <v>0.75</v>
      </c>
      <c r="X571" s="3">
        <f>VLOOKUP($F571,Experiment!$A$2:$U$90,MATCH(Results!X$1,Experiment!$A$1:$U$1,0),FALSE)</f>
        <v>0.25</v>
      </c>
      <c r="Y571" s="2">
        <f>VLOOKUP($F571,Experiment!$A$2:$U$90,MATCH(Results!Y$1,Experiment!$A$1:$U$1,0),FALSE)</f>
        <v>1</v>
      </c>
      <c r="Z571" s="3">
        <f>VLOOKUP($F571,Experiment!$A$2:$U$90,MATCH(Results!Z$1,Experiment!$A$1:$U$1,0),FALSE)</f>
        <v>0.2</v>
      </c>
      <c r="AA571" s="3">
        <f>VLOOKUP($F571,Experiment!$A$2:$U$90,MATCH(Results!AA$1,Experiment!$A$1:$U$1,0),FALSE)</f>
        <v>4.9999999999999989E-2</v>
      </c>
      <c r="AB571" s="3">
        <f>VLOOKUP($F571,Experiment!$A$2:$U$90,MATCH(Results!AB$1,Experiment!$A$1:$U$1,0),FALSE)</f>
        <v>0.57499999999999996</v>
      </c>
      <c r="AC571" s="3">
        <f>VLOOKUP($F571,Experiment!$A$2:$U$90,MATCH(Results!AC$1,Experiment!$A$1:$U$1,0),FALSE)</f>
        <v>0.42500000000000004</v>
      </c>
      <c r="AD571" s="2">
        <f>VLOOKUP($F571,Experiment!$A$2:$U$90,MATCH(Results!AD$1,Experiment!$A$1:$U$1,0),FALSE)</f>
        <v>4.25</v>
      </c>
      <c r="AE571" s="2">
        <f>VLOOKUP($F571,Experiment!$A$2:$U$90,MATCH(Results!AE$1,Experiment!$A$1:$U$1,0),FALSE)</f>
        <v>24.4375</v>
      </c>
      <c r="AF571" s="2">
        <f>VLOOKUP($F571,Experiment!$A$2:$U$90,MATCH(Results!AF$1,Experiment!$A$1:$U$1,0),FALSE)</f>
        <v>4.9434299833212973</v>
      </c>
      <c r="AG571" s="3">
        <f>VLOOKUP($F571,Experiment!$A$2:$W$90,MATCH(Results!AG$1,Experiment!$A$1:$W$1,0),FALSE)</f>
        <v>0.89414323918902561</v>
      </c>
      <c r="AH571" s="3">
        <f>VLOOKUP($F571,Experiment!$A$2:$W$90,MATCH(Results!AH$1,Experiment!$A$1:$W$1,0),FALSE)</f>
        <v>0.42914847753168511</v>
      </c>
      <c r="AI571" s="3">
        <f>VLOOKUP($F571,Experiment!$A$2:$X$90,MATCH(Results!AI$1,Experiment!$A$1:$X$1,0),FALSE)</f>
        <v>0.57085152246831483</v>
      </c>
      <c r="AJ571" s="2">
        <f>Table1[[#This Row],[Gain]]^Table1[[#This Row],[θ]]</f>
        <v>15.704378148368352</v>
      </c>
      <c r="AK571" s="2">
        <f>-Table1[[#This Row],[λ]]*-Table1[[#This Row],[Loss]]^Table1[[#This Row],[θ]]</f>
        <v>0</v>
      </c>
      <c r="AL571" s="2">
        <f>Table1[[#This Row],[v_n_w_g]]-Table1[[#This Row],[v_n_w_l]]</f>
        <v>15.704378148368352</v>
      </c>
      <c r="AM571" s="2">
        <f>IF(Table1[[#This Row],[diff_v]]&gt;=1,1,0)</f>
        <v>1</v>
      </c>
    </row>
    <row r="572" spans="1:39" hidden="1" x14ac:dyDescent="0.3">
      <c r="A572">
        <v>25</v>
      </c>
      <c r="B572" t="s">
        <v>45</v>
      </c>
      <c r="C572" s="22">
        <f>VLOOKUP(Table1[[#This Row],[Subject]],'Subject Profile'!$A$2:$E$8,4,FALSE)</f>
        <v>1.1960207441678836</v>
      </c>
      <c r="D572" s="22">
        <f>VLOOKUP(Table1[[#This Row],[Subject]],'Subject Profile'!$A$2:$E$8,5,FALSE)</f>
        <v>-2</v>
      </c>
      <c r="E572" t="s">
        <v>108</v>
      </c>
      <c r="F572" t="s">
        <v>55</v>
      </c>
      <c r="G572" t="s">
        <v>56</v>
      </c>
      <c r="H572">
        <f>IF(Table1[[#This Row],[decision]]="accept",1,0)</f>
        <v>0</v>
      </c>
      <c r="I572">
        <v>0</v>
      </c>
      <c r="J572">
        <v>180</v>
      </c>
      <c r="K572">
        <v>1664428167</v>
      </c>
      <c r="L572">
        <v>12</v>
      </c>
      <c r="M572" t="str">
        <f>VLOOKUP($F572,Experiment!$A$2:$U$90,MATCH(Results!M$1,Experiment!$A$1:$U$1,0)+1,FALSE)</f>
        <v>R</v>
      </c>
      <c r="N572">
        <f>IF(Table1[[#This Row],[Impact]]="I",0,1)</f>
        <v>1</v>
      </c>
      <c r="O572" s="2">
        <f>VLOOKUP($F572,Experiment!$A$2:$U$90,MATCH(Results!O$1,Experiment!$A$1:$U$1,0),FALSE)</f>
        <v>0</v>
      </c>
      <c r="P572" s="3">
        <f>VLOOKUP($F572,Experiment!$A$2:$U$90,MATCH(Results!P$1,Experiment!$A$1:$U$1,0),FALSE)</f>
        <v>0</v>
      </c>
      <c r="Q572" s="2">
        <f>VLOOKUP($F572,Experiment!$A$2:$U$90,MATCH(Results!Q$1,Experiment!$A$1:$U$1,0),FALSE)</f>
        <v>0</v>
      </c>
      <c r="R572" s="3">
        <f>VLOOKUP($F572,Experiment!$A$2:$U$90,MATCH(Results!R$1,Experiment!$A$1:$U$1,0),FALSE)</f>
        <v>0</v>
      </c>
      <c r="S572" s="2">
        <f>VLOOKUP($F572,Experiment!$A$2:$U$90,MATCH(Results!S$1,Experiment!$A$1:$U$1,0),FALSE)</f>
        <v>0</v>
      </c>
      <c r="T572" s="2">
        <f>VLOOKUP($F572,Experiment!$A$2:$U$90,MATCH(Results!T$1,Experiment!$A$1:$U$1,0),FALSE)</f>
        <v>0</v>
      </c>
      <c r="U572" s="2">
        <f>VLOOKUP($F572,Experiment!$A$2:$U$90,MATCH(Results!U$1,Experiment!$A$1:$U$1,0),FALSE)</f>
        <v>0</v>
      </c>
      <c r="V572" s="2">
        <f>VLOOKUP($F572,Experiment!$A$2:$U$90,MATCH(Results!V$1,Experiment!$A$1:$U$1,0),FALSE)</f>
        <v>0</v>
      </c>
      <c r="W572" s="3">
        <f>VLOOKUP($F572,Experiment!$A$2:$U$90,MATCH(Results!W$1,Experiment!$A$1:$U$1,0),FALSE)</f>
        <v>0</v>
      </c>
      <c r="X572" s="3">
        <f>VLOOKUP($F572,Experiment!$A$2:$U$90,MATCH(Results!X$1,Experiment!$A$1:$U$1,0),FALSE)</f>
        <v>0</v>
      </c>
      <c r="Y572" s="2">
        <f>VLOOKUP($F572,Experiment!$A$2:$U$90,MATCH(Results!Y$1,Experiment!$A$1:$U$1,0),FALSE)</f>
        <v>0</v>
      </c>
      <c r="Z572" s="3">
        <f>VLOOKUP($F572,Experiment!$A$2:$U$90,MATCH(Results!Z$1,Experiment!$A$1:$U$1,0),FALSE)</f>
        <v>0</v>
      </c>
      <c r="AA572" s="3">
        <f>VLOOKUP($F572,Experiment!$A$2:$U$90,MATCH(Results!AA$1,Experiment!$A$1:$U$1,0),FALSE)</f>
        <v>0</v>
      </c>
      <c r="AB572" s="3">
        <f>VLOOKUP($F572,Experiment!$A$2:$U$90,MATCH(Results!AB$1,Experiment!$A$1:$U$1,0),FALSE)</f>
        <v>0</v>
      </c>
      <c r="AC572" s="3">
        <f>VLOOKUP($F572,Experiment!$A$2:$U$90,MATCH(Results!AC$1,Experiment!$A$1:$U$1,0),FALSE)</f>
        <v>0</v>
      </c>
      <c r="AD572" s="2">
        <f>VLOOKUP($F572,Experiment!$A$2:$U$90,MATCH(Results!AD$1,Experiment!$A$1:$U$1,0),FALSE)</f>
        <v>0</v>
      </c>
      <c r="AE572" s="2">
        <f>VLOOKUP($F572,Experiment!$A$2:$U$90,MATCH(Results!AE$1,Experiment!$A$1:$U$1,0),FALSE)</f>
        <v>0</v>
      </c>
      <c r="AF572" s="2">
        <f>VLOOKUP($F572,Experiment!$A$2:$U$90,MATCH(Results!AF$1,Experiment!$A$1:$U$1,0),FALSE)</f>
        <v>0</v>
      </c>
      <c r="AG572" s="2"/>
      <c r="AH572" s="3">
        <f>VLOOKUP($F572,Experiment!$A$2:$W$90,MATCH(Results!AH$1,Experiment!$A$1:$W$1,0),FALSE)</f>
        <v>0</v>
      </c>
      <c r="AI572" s="2">
        <f>VLOOKUP($F572,Experiment!$A$2:$X$90,MATCH(Results!AI$1,Experiment!$A$1:$X$1,0),FALSE)</f>
        <v>0</v>
      </c>
      <c r="AJ572" s="2">
        <f>Table1[[#This Row],[Gain]]^Table1[[#This Row],[θ]]</f>
        <v>0</v>
      </c>
      <c r="AK572" s="2">
        <f>-Table1[[#This Row],[λ]]*-Table1[[#This Row],[Loss]]^Table1[[#This Row],[θ]]</f>
        <v>0</v>
      </c>
      <c r="AL572" s="2">
        <f>Table1[[#This Row],[v_n_w_g]]-Table1[[#This Row],[v_n_w_l]]</f>
        <v>0</v>
      </c>
      <c r="AM572" s="2">
        <f>IF(Table1[[#This Row],[diff_v]]&gt;=1,1,0)</f>
        <v>0</v>
      </c>
    </row>
    <row r="573" spans="1:39" hidden="1" x14ac:dyDescent="0.3">
      <c r="A573">
        <v>26</v>
      </c>
      <c r="B573" t="s">
        <v>45</v>
      </c>
      <c r="C573" s="22">
        <f>VLOOKUP(Table1[[#This Row],[Subject]],'Subject Profile'!$A$2:$E$8,4,FALSE)</f>
        <v>1.1960207441678836</v>
      </c>
      <c r="D573" s="22">
        <f>VLOOKUP(Table1[[#This Row],[Subject]],'Subject Profile'!$A$2:$E$8,5,FALSE)</f>
        <v>-2</v>
      </c>
      <c r="E573" t="s">
        <v>108</v>
      </c>
      <c r="F573" t="s">
        <v>87</v>
      </c>
      <c r="G573" t="s">
        <v>5</v>
      </c>
      <c r="H573">
        <f>IF(Table1[[#This Row],[decision]]="accept",1,0)</f>
        <v>0</v>
      </c>
      <c r="I573">
        <v>0</v>
      </c>
      <c r="J573">
        <v>180</v>
      </c>
      <c r="K573">
        <v>1664428185</v>
      </c>
      <c r="L573">
        <v>18</v>
      </c>
      <c r="M573" t="str">
        <f>VLOOKUP($F573,Experiment!$A$2:$U$90,MATCH(Results!M$1,Experiment!$A$1:$U$1,0)+1,FALSE)</f>
        <v>G</v>
      </c>
      <c r="N573">
        <f>IF(Table1[[#This Row],[Impact]]="I",0,1)</f>
        <v>1</v>
      </c>
      <c r="O573" s="2">
        <f>VLOOKUP($F573,Experiment!$A$2:$U$90,MATCH(Results!O$1,Experiment!$A$1:$U$1,0),FALSE)</f>
        <v>-90</v>
      </c>
      <c r="P573" s="3">
        <f>VLOOKUP($F573,Experiment!$A$2:$U$90,MATCH(Results!P$1,Experiment!$A$1:$U$1,0),FALSE)</f>
        <v>0.5</v>
      </c>
      <c r="Q573" s="2">
        <f>VLOOKUP($F573,Experiment!$A$2:$U$90,MATCH(Results!Q$1,Experiment!$A$1:$U$1,0),FALSE)</f>
        <v>90</v>
      </c>
      <c r="R573" s="3">
        <f>VLOOKUP($F573,Experiment!$A$2:$U$90,MATCH(Results!R$1,Experiment!$A$1:$U$1,0),FALSE)</f>
        <v>0.5</v>
      </c>
      <c r="S573" s="2">
        <f>VLOOKUP($F573,Experiment!$A$2:$U$90,MATCH(Results!S$1,Experiment!$A$1:$U$1,0),FALSE)</f>
        <v>0</v>
      </c>
      <c r="T573" s="2">
        <f>VLOOKUP($F573,Experiment!$A$2:$U$90,MATCH(Results!T$1,Experiment!$A$1:$U$1,0),FALSE)</f>
        <v>8100</v>
      </c>
      <c r="U573" s="2">
        <f>VLOOKUP($F573,Experiment!$A$2:$U$90,MATCH(Results!U$1,Experiment!$A$1:$U$1,0),FALSE)</f>
        <v>90</v>
      </c>
      <c r="V573" s="2">
        <f>VLOOKUP($F573,Experiment!$A$2:$U$90,MATCH(Results!V$1,Experiment!$A$1:$U$1,0),FALSE)</f>
        <v>2</v>
      </c>
      <c r="W573" s="3">
        <f>VLOOKUP($F573,Experiment!$A$2:$U$90,MATCH(Results!W$1,Experiment!$A$1:$U$1,0),FALSE)</f>
        <v>0.25</v>
      </c>
      <c r="X573" s="3">
        <f>VLOOKUP($F573,Experiment!$A$2:$U$90,MATCH(Results!X$1,Experiment!$A$1:$U$1,0),FALSE)</f>
        <v>0.75</v>
      </c>
      <c r="Y573" s="2">
        <f>VLOOKUP($F573,Experiment!$A$2:$U$90,MATCH(Results!Y$1,Experiment!$A$1:$U$1,0),FALSE)</f>
        <v>2</v>
      </c>
      <c r="Z573" s="3">
        <f>VLOOKUP($F573,Experiment!$A$2:$U$90,MATCH(Results!Z$1,Experiment!$A$1:$U$1,0),FALSE)</f>
        <v>0.5</v>
      </c>
      <c r="AA573" s="3">
        <f>VLOOKUP($F573,Experiment!$A$2:$U$90,MATCH(Results!AA$1,Experiment!$A$1:$U$1,0),FALSE)</f>
        <v>0.25</v>
      </c>
      <c r="AB573" s="3">
        <f>VLOOKUP($F573,Experiment!$A$2:$U$90,MATCH(Results!AB$1,Experiment!$A$1:$U$1,0),FALSE)</f>
        <v>0.625</v>
      </c>
      <c r="AC573" s="3">
        <f>VLOOKUP($F573,Experiment!$A$2:$U$90,MATCH(Results!AC$1,Experiment!$A$1:$U$1,0),FALSE)</f>
        <v>0.375</v>
      </c>
      <c r="AD573" s="2">
        <f>VLOOKUP($F573,Experiment!$A$2:$U$90,MATCH(Results!AD$1,Experiment!$A$1:$U$1,0),FALSE)</f>
        <v>-22.5</v>
      </c>
      <c r="AE573" s="2">
        <f>VLOOKUP($F573,Experiment!$A$2:$U$90,MATCH(Results!AE$1,Experiment!$A$1:$U$1,0),FALSE)</f>
        <v>7593.75</v>
      </c>
      <c r="AF573" s="2">
        <f>VLOOKUP($F573,Experiment!$A$2:$U$90,MATCH(Results!AF$1,Experiment!$A$1:$U$1,0),FALSE)</f>
        <v>87.142125289666879</v>
      </c>
      <c r="AG573" s="3">
        <f>VLOOKUP($F573,Experiment!$A$2:$W$90,MATCH(Results!AG$1,Experiment!$A$1:$W$1,0),FALSE)</f>
        <v>0.82730419370997643</v>
      </c>
      <c r="AH573" s="3">
        <f>VLOOKUP($F573,Experiment!$A$2:$W$90,MATCH(Results!AH$1,Experiment!$A$1:$W$1,0),FALSE)</f>
        <v>0.38648875795104182</v>
      </c>
      <c r="AI573" s="3">
        <f>VLOOKUP($F573,Experiment!$A$2:$X$90,MATCH(Results!AI$1,Experiment!$A$1:$X$1,0),FALSE)</f>
        <v>0.61351124204895813</v>
      </c>
      <c r="AJ573" s="2">
        <f>Table1[[#This Row],[Gain]]^Table1[[#This Row],[θ]]</f>
        <v>217.42755411656807</v>
      </c>
      <c r="AK573" s="2">
        <f>-Table1[[#This Row],[λ]]*-Table1[[#This Row],[Loss]]^Table1[[#This Row],[θ]]</f>
        <v>434.85510823313615</v>
      </c>
      <c r="AL573" s="2">
        <f>Table1[[#This Row],[v_n_w_g]]-Table1[[#This Row],[v_n_w_l]]</f>
        <v>-217.42755411656807</v>
      </c>
      <c r="AM573" s="2">
        <f>IF(Table1[[#This Row],[diff_v]]&gt;=1,1,0)</f>
        <v>0</v>
      </c>
    </row>
    <row r="574" spans="1:39" hidden="1" x14ac:dyDescent="0.3">
      <c r="A574">
        <v>27</v>
      </c>
      <c r="B574" t="s">
        <v>45</v>
      </c>
      <c r="C574" s="22">
        <f>VLOOKUP(Table1[[#This Row],[Subject]],'Subject Profile'!$A$2:$E$8,4,FALSE)</f>
        <v>1.1960207441678836</v>
      </c>
      <c r="D574" s="22">
        <f>VLOOKUP(Table1[[#This Row],[Subject]],'Subject Profile'!$A$2:$E$8,5,FALSE)</f>
        <v>-2</v>
      </c>
      <c r="E574" t="s">
        <v>108</v>
      </c>
      <c r="F574" t="s">
        <v>75</v>
      </c>
      <c r="G574" t="s">
        <v>7</v>
      </c>
      <c r="H574">
        <f>IF(Table1[[#This Row],[decision]]="accept",1,0)</f>
        <v>1</v>
      </c>
      <c r="I574">
        <v>-50</v>
      </c>
      <c r="J574">
        <v>130</v>
      </c>
      <c r="K574">
        <v>1664428203</v>
      </c>
      <c r="L574">
        <v>18</v>
      </c>
      <c r="M574" t="str">
        <f>VLOOKUP($F574,Experiment!$A$2:$U$90,MATCH(Results!M$1,Experiment!$A$1:$U$1,0)+1,FALSE)</f>
        <v>I</v>
      </c>
      <c r="N574">
        <f>IF(Table1[[#This Row],[Impact]]="I",0,1)</f>
        <v>0</v>
      </c>
      <c r="O574" s="2">
        <f>VLOOKUP($F574,Experiment!$A$2:$U$90,MATCH(Results!O$1,Experiment!$A$1:$U$1,0),FALSE)</f>
        <v>-50</v>
      </c>
      <c r="P574" s="3">
        <f>VLOOKUP($F574,Experiment!$A$2:$U$90,MATCH(Results!P$1,Experiment!$A$1:$U$1,0),FALSE)</f>
        <v>0.5</v>
      </c>
      <c r="Q574" s="2">
        <f>VLOOKUP($F574,Experiment!$A$2:$U$90,MATCH(Results!Q$1,Experiment!$A$1:$U$1,0),FALSE)</f>
        <v>70</v>
      </c>
      <c r="R574" s="3">
        <f>VLOOKUP($F574,Experiment!$A$2:$U$90,MATCH(Results!R$1,Experiment!$A$1:$U$1,0),FALSE)</f>
        <v>0.5</v>
      </c>
      <c r="S574" s="2">
        <f>VLOOKUP($F574,Experiment!$A$2:$U$90,MATCH(Results!S$1,Experiment!$A$1:$U$1,0),FALSE)</f>
        <v>10</v>
      </c>
      <c r="T574" s="2">
        <f>VLOOKUP($F574,Experiment!$A$2:$U$90,MATCH(Results!T$1,Experiment!$A$1:$U$1,0),FALSE)</f>
        <v>3600</v>
      </c>
      <c r="U574" s="2">
        <f>VLOOKUP($F574,Experiment!$A$2:$U$90,MATCH(Results!U$1,Experiment!$A$1:$U$1,0),FALSE)</f>
        <v>60</v>
      </c>
      <c r="V574" s="2">
        <f>VLOOKUP($F574,Experiment!$A$2:$U$90,MATCH(Results!V$1,Experiment!$A$1:$U$1,0),FALSE)</f>
        <v>2</v>
      </c>
      <c r="W574" s="3">
        <f>VLOOKUP($F574,Experiment!$A$2:$U$90,MATCH(Results!W$1,Experiment!$A$1:$U$1,0),FALSE)</f>
        <v>0.25</v>
      </c>
      <c r="X574" s="3">
        <f>VLOOKUP($F574,Experiment!$A$2:$U$90,MATCH(Results!X$1,Experiment!$A$1:$U$1,0),FALSE)</f>
        <v>0.75</v>
      </c>
      <c r="Y574" s="2">
        <f>VLOOKUP($F574,Experiment!$A$2:$U$90,MATCH(Results!Y$1,Experiment!$A$1:$U$1,0),FALSE)</f>
        <v>1</v>
      </c>
      <c r="Z574" s="3">
        <f>VLOOKUP($F574,Experiment!$A$2:$U$90,MATCH(Results!Z$1,Experiment!$A$1:$U$1,0),FALSE)</f>
        <v>0.25</v>
      </c>
      <c r="AA574" s="3">
        <f>VLOOKUP($F574,Experiment!$A$2:$U$90,MATCH(Results!AA$1,Experiment!$A$1:$U$1,0),FALSE)</f>
        <v>0.5</v>
      </c>
      <c r="AB574" s="3">
        <f>VLOOKUP($F574,Experiment!$A$2:$U$90,MATCH(Results!AB$1,Experiment!$A$1:$U$1,0),FALSE)</f>
        <v>0.375</v>
      </c>
      <c r="AC574" s="3">
        <f>VLOOKUP($F574,Experiment!$A$2:$U$90,MATCH(Results!AC$1,Experiment!$A$1:$U$1,0),FALSE)</f>
        <v>0.625</v>
      </c>
      <c r="AD574" s="2">
        <f>VLOOKUP($F574,Experiment!$A$2:$U$90,MATCH(Results!AD$1,Experiment!$A$1:$U$1,0),FALSE)</f>
        <v>25</v>
      </c>
      <c r="AE574" s="2">
        <f>VLOOKUP($F574,Experiment!$A$2:$U$90,MATCH(Results!AE$1,Experiment!$A$1:$U$1,0),FALSE)</f>
        <v>3375</v>
      </c>
      <c r="AF574" s="2">
        <f>VLOOKUP($F574,Experiment!$A$2:$U$90,MATCH(Results!AF$1,Experiment!$A$1:$U$1,0),FALSE)</f>
        <v>58.094750193111253</v>
      </c>
      <c r="AG574" s="3">
        <f>VLOOKUP($F574,Experiment!$A$2:$W$90,MATCH(Results!AG$1,Experiment!$A$1:$W$1,0),FALSE)</f>
        <v>1</v>
      </c>
      <c r="AH574" s="3">
        <f>VLOOKUP($F574,Experiment!$A$2:$W$90,MATCH(Results!AH$1,Experiment!$A$1:$W$1,0),FALSE)</f>
        <v>0.625</v>
      </c>
      <c r="AI574" s="3">
        <f>VLOOKUP($F574,Experiment!$A$2:$X$90,MATCH(Results!AI$1,Experiment!$A$1:$X$1,0),FALSE)</f>
        <v>0.375</v>
      </c>
      <c r="AJ574" s="2">
        <f>Table1[[#This Row],[Gain]]^Table1[[#This Row],[θ]]</f>
        <v>160.98133731857229</v>
      </c>
      <c r="AK574" s="2">
        <f>-Table1[[#This Row],[λ]]*-Table1[[#This Row],[Loss]]^Table1[[#This Row],[θ]]</f>
        <v>215.2947128015152</v>
      </c>
      <c r="AL574" s="2">
        <f>Table1[[#This Row],[v_n_w_g]]-Table1[[#This Row],[v_n_w_l]]</f>
        <v>-54.313375482942917</v>
      </c>
      <c r="AM574" s="2">
        <f>IF(Table1[[#This Row],[diff_v]]&gt;=1,1,0)</f>
        <v>0</v>
      </c>
    </row>
    <row r="575" spans="1:39" hidden="1" x14ac:dyDescent="0.3">
      <c r="A575">
        <v>28</v>
      </c>
      <c r="B575" t="s">
        <v>45</v>
      </c>
      <c r="C575" s="22">
        <f>VLOOKUP(Table1[[#This Row],[Subject]],'Subject Profile'!$A$2:$E$8,4,FALSE)</f>
        <v>1.1960207441678836</v>
      </c>
      <c r="D575" s="22">
        <f>VLOOKUP(Table1[[#This Row],[Subject]],'Subject Profile'!$A$2:$E$8,5,FALSE)</f>
        <v>-2</v>
      </c>
      <c r="E575" t="s">
        <v>108</v>
      </c>
      <c r="F575" t="s">
        <v>103</v>
      </c>
      <c r="G575" t="s">
        <v>5</v>
      </c>
      <c r="H575">
        <f>IF(Table1[[#This Row],[decision]]="accept",1,0)</f>
        <v>0</v>
      </c>
      <c r="I575">
        <v>0</v>
      </c>
      <c r="J575">
        <v>130</v>
      </c>
      <c r="K575">
        <v>1664428232</v>
      </c>
      <c r="L575">
        <v>29</v>
      </c>
      <c r="M575" t="str">
        <f>VLOOKUP($F575,Experiment!$A$2:$U$90,MATCH(Results!M$1,Experiment!$A$1:$U$1,0)+1,FALSE)</f>
        <v>I</v>
      </c>
      <c r="N575">
        <f>IF(Table1[[#This Row],[Impact]]="I",0,1)</f>
        <v>0</v>
      </c>
      <c r="O575" s="2">
        <f>VLOOKUP($F575,Experiment!$A$2:$U$90,MATCH(Results!O$1,Experiment!$A$1:$U$1,0),FALSE)</f>
        <v>-90</v>
      </c>
      <c r="P575" s="3">
        <f>VLOOKUP($F575,Experiment!$A$2:$U$90,MATCH(Results!P$1,Experiment!$A$1:$U$1,0),FALSE)</f>
        <v>0.5</v>
      </c>
      <c r="Q575" s="2">
        <f>VLOOKUP($F575,Experiment!$A$2:$U$90,MATCH(Results!Q$1,Experiment!$A$1:$U$1,0),FALSE)</f>
        <v>180</v>
      </c>
      <c r="R575" s="3">
        <f>VLOOKUP($F575,Experiment!$A$2:$U$90,MATCH(Results!R$1,Experiment!$A$1:$U$1,0),FALSE)</f>
        <v>0.5</v>
      </c>
      <c r="S575" s="2">
        <f>VLOOKUP($F575,Experiment!$A$2:$U$90,MATCH(Results!S$1,Experiment!$A$1:$U$1,0),FALSE)</f>
        <v>45</v>
      </c>
      <c r="T575" s="2">
        <f>VLOOKUP($F575,Experiment!$A$2:$U$90,MATCH(Results!T$1,Experiment!$A$1:$U$1,0),FALSE)</f>
        <v>18225</v>
      </c>
      <c r="U575" s="2">
        <f>VLOOKUP($F575,Experiment!$A$2:$U$90,MATCH(Results!U$1,Experiment!$A$1:$U$1,0),FALSE)</f>
        <v>135</v>
      </c>
      <c r="V575" s="2">
        <f>VLOOKUP($F575,Experiment!$A$2:$U$90,MATCH(Results!V$1,Experiment!$A$1:$U$1,0),FALSE)</f>
        <v>2</v>
      </c>
      <c r="W575" s="3">
        <f>VLOOKUP($F575,Experiment!$A$2:$U$90,MATCH(Results!W$1,Experiment!$A$1:$U$1,0),FALSE)</f>
        <v>0.25</v>
      </c>
      <c r="X575" s="3">
        <f>VLOOKUP($F575,Experiment!$A$2:$U$90,MATCH(Results!X$1,Experiment!$A$1:$U$1,0),FALSE)</f>
        <v>0.75</v>
      </c>
      <c r="Y575" s="2">
        <f>VLOOKUP($F575,Experiment!$A$2:$U$90,MATCH(Results!Y$1,Experiment!$A$1:$U$1,0),FALSE)</f>
        <v>2</v>
      </c>
      <c r="Z575" s="3">
        <f>VLOOKUP($F575,Experiment!$A$2:$U$90,MATCH(Results!Z$1,Experiment!$A$1:$U$1,0),FALSE)</f>
        <v>0.5</v>
      </c>
      <c r="AA575" s="3">
        <f>VLOOKUP($F575,Experiment!$A$2:$U$90,MATCH(Results!AA$1,Experiment!$A$1:$U$1,0),FALSE)</f>
        <v>0.25</v>
      </c>
      <c r="AB575" s="3">
        <f>VLOOKUP($F575,Experiment!$A$2:$U$90,MATCH(Results!AB$1,Experiment!$A$1:$U$1,0),FALSE)</f>
        <v>0.625</v>
      </c>
      <c r="AC575" s="3">
        <f>VLOOKUP($F575,Experiment!$A$2:$U$90,MATCH(Results!AC$1,Experiment!$A$1:$U$1,0),FALSE)</f>
        <v>0.375</v>
      </c>
      <c r="AD575" s="2">
        <f>VLOOKUP($F575,Experiment!$A$2:$U$90,MATCH(Results!AD$1,Experiment!$A$1:$U$1,0),FALSE)</f>
        <v>11.25</v>
      </c>
      <c r="AE575" s="2">
        <f>VLOOKUP($F575,Experiment!$A$2:$U$90,MATCH(Results!AE$1,Experiment!$A$1:$U$1,0),FALSE)</f>
        <v>17085.9375</v>
      </c>
      <c r="AF575" s="2">
        <f>VLOOKUP($F575,Experiment!$A$2:$U$90,MATCH(Results!AF$1,Experiment!$A$1:$U$1,0),FALSE)</f>
        <v>130.71318793450033</v>
      </c>
      <c r="AG575" s="3">
        <f>VLOOKUP($F575,Experiment!$A$2:$W$90,MATCH(Results!AG$1,Experiment!$A$1:$W$1,0),FALSE)</f>
        <v>0.82730419370997643</v>
      </c>
      <c r="AH575" s="3">
        <f>VLOOKUP($F575,Experiment!$A$2:$W$90,MATCH(Results!AH$1,Experiment!$A$1:$W$1,0),FALSE)</f>
        <v>0.38648875795104182</v>
      </c>
      <c r="AI575" s="3">
        <f>VLOOKUP($F575,Experiment!$A$2:$X$90,MATCH(Results!AI$1,Experiment!$A$1:$X$1,0),FALSE)</f>
        <v>0.61351124204895813</v>
      </c>
      <c r="AJ575" s="2">
        <f>Table1[[#This Row],[Gain]]^Table1[[#This Row],[θ]]</f>
        <v>498.1414721148987</v>
      </c>
      <c r="AK575" s="2">
        <f>-Table1[[#This Row],[λ]]*-Table1[[#This Row],[Loss]]^Table1[[#This Row],[θ]]</f>
        <v>434.85510823313615</v>
      </c>
      <c r="AL575" s="2">
        <f>Table1[[#This Row],[v_n_w_g]]-Table1[[#This Row],[v_n_w_l]]</f>
        <v>63.286363881762554</v>
      </c>
      <c r="AM575" s="2">
        <f>IF(Table1[[#This Row],[diff_v]]&gt;=1,1,0)</f>
        <v>1</v>
      </c>
    </row>
    <row r="576" spans="1:39" hidden="1" x14ac:dyDescent="0.3">
      <c r="A576">
        <v>29</v>
      </c>
      <c r="B576" t="s">
        <v>45</v>
      </c>
      <c r="C576" s="22">
        <f>VLOOKUP(Table1[[#This Row],[Subject]],'Subject Profile'!$A$2:$E$8,4,FALSE)</f>
        <v>1.1960207441678836</v>
      </c>
      <c r="D576" s="22">
        <f>VLOOKUP(Table1[[#This Row],[Subject]],'Subject Profile'!$A$2:$E$8,5,FALSE)</f>
        <v>-2</v>
      </c>
      <c r="E576" t="s">
        <v>108</v>
      </c>
      <c r="F576" t="s">
        <v>82</v>
      </c>
      <c r="G576" t="s">
        <v>5</v>
      </c>
      <c r="H576">
        <f>IF(Table1[[#This Row],[decision]]="accept",1,0)</f>
        <v>0</v>
      </c>
      <c r="I576">
        <v>0</v>
      </c>
      <c r="J576">
        <v>130</v>
      </c>
      <c r="K576">
        <v>1664428251</v>
      </c>
      <c r="L576">
        <v>19</v>
      </c>
      <c r="M576" t="str">
        <f>VLOOKUP($F576,Experiment!$A$2:$U$90,MATCH(Results!M$1,Experiment!$A$1:$U$1,0)+1,FALSE)</f>
        <v>G</v>
      </c>
      <c r="N576">
        <f>IF(Table1[[#This Row],[Impact]]="I",0,1)</f>
        <v>1</v>
      </c>
      <c r="O576" s="2">
        <f>VLOOKUP($F576,Experiment!$A$2:$U$90,MATCH(Results!O$1,Experiment!$A$1:$U$1,0),FALSE)</f>
        <v>-10</v>
      </c>
      <c r="P576" s="3">
        <f>VLOOKUP($F576,Experiment!$A$2:$U$90,MATCH(Results!P$1,Experiment!$A$1:$U$1,0),FALSE)</f>
        <v>0.5</v>
      </c>
      <c r="Q576" s="2">
        <f>VLOOKUP($F576,Experiment!$A$2:$U$90,MATCH(Results!Q$1,Experiment!$A$1:$U$1,0),FALSE)</f>
        <v>0</v>
      </c>
      <c r="R576" s="3">
        <f>VLOOKUP($F576,Experiment!$A$2:$U$90,MATCH(Results!R$1,Experiment!$A$1:$U$1,0),FALSE)</f>
        <v>0.5</v>
      </c>
      <c r="S576" s="2">
        <f>VLOOKUP($F576,Experiment!$A$2:$U$90,MATCH(Results!S$1,Experiment!$A$1:$U$1,0),FALSE)</f>
        <v>-5</v>
      </c>
      <c r="T576" s="2">
        <f>VLOOKUP($F576,Experiment!$A$2:$U$90,MATCH(Results!T$1,Experiment!$A$1:$U$1,0),FALSE)</f>
        <v>25</v>
      </c>
      <c r="U576" s="2">
        <f>VLOOKUP($F576,Experiment!$A$2:$U$90,MATCH(Results!U$1,Experiment!$A$1:$U$1,0),FALSE)</f>
        <v>5</v>
      </c>
      <c r="V576" s="2">
        <f>VLOOKUP($F576,Experiment!$A$2:$U$90,MATCH(Results!V$1,Experiment!$A$1:$U$1,0),FALSE)</f>
        <v>2</v>
      </c>
      <c r="W576" s="3">
        <f>VLOOKUP($F576,Experiment!$A$2:$U$90,MATCH(Results!W$1,Experiment!$A$1:$U$1,0),FALSE)</f>
        <v>0.25</v>
      </c>
      <c r="X576" s="3">
        <f>VLOOKUP($F576,Experiment!$A$2:$U$90,MATCH(Results!X$1,Experiment!$A$1:$U$1,0),FALSE)</f>
        <v>0.75</v>
      </c>
      <c r="Y576" s="2">
        <f>VLOOKUP($F576,Experiment!$A$2:$U$90,MATCH(Results!Y$1,Experiment!$A$1:$U$1,0),FALSE)</f>
        <v>2</v>
      </c>
      <c r="Z576" s="3">
        <f>VLOOKUP($F576,Experiment!$A$2:$U$90,MATCH(Results!Z$1,Experiment!$A$1:$U$1,0),FALSE)</f>
        <v>0.5</v>
      </c>
      <c r="AA576" s="3">
        <f>VLOOKUP($F576,Experiment!$A$2:$U$90,MATCH(Results!AA$1,Experiment!$A$1:$U$1,0),FALSE)</f>
        <v>0.25</v>
      </c>
      <c r="AB576" s="3">
        <f>VLOOKUP($F576,Experiment!$A$2:$U$90,MATCH(Results!AB$1,Experiment!$A$1:$U$1,0),FALSE)</f>
        <v>0.625</v>
      </c>
      <c r="AC576" s="3">
        <f>VLOOKUP($F576,Experiment!$A$2:$U$90,MATCH(Results!AC$1,Experiment!$A$1:$U$1,0),FALSE)</f>
        <v>0.375</v>
      </c>
      <c r="AD576" s="2">
        <f>VLOOKUP($F576,Experiment!$A$2:$U$90,MATCH(Results!AD$1,Experiment!$A$1:$U$1,0),FALSE)</f>
        <v>-6.25</v>
      </c>
      <c r="AE576" s="2">
        <f>VLOOKUP($F576,Experiment!$A$2:$U$90,MATCH(Results!AE$1,Experiment!$A$1:$U$1,0),FALSE)</f>
        <v>23.4375</v>
      </c>
      <c r="AF576" s="2">
        <f>VLOOKUP($F576,Experiment!$A$2:$U$90,MATCH(Results!AF$1,Experiment!$A$1:$U$1,0),FALSE)</f>
        <v>4.8412291827592711</v>
      </c>
      <c r="AG576" s="3">
        <f>VLOOKUP($F576,Experiment!$A$2:$W$90,MATCH(Results!AG$1,Experiment!$A$1:$W$1,0),FALSE)</f>
        <v>0.82730419370997643</v>
      </c>
      <c r="AH576" s="3">
        <f>VLOOKUP($F576,Experiment!$A$2:$W$90,MATCH(Results!AH$1,Experiment!$A$1:$W$1,0),FALSE)</f>
        <v>0.38648875795104182</v>
      </c>
      <c r="AI576" s="3">
        <f>VLOOKUP($F576,Experiment!$A$2:$X$90,MATCH(Results!AI$1,Experiment!$A$1:$X$1,0),FALSE)</f>
        <v>0.61351124204895813</v>
      </c>
      <c r="AJ576" s="2">
        <f>Table1[[#This Row],[Gain]]^Table1[[#This Row],[θ]]</f>
        <v>0</v>
      </c>
      <c r="AK576" s="2">
        <f>-Table1[[#This Row],[λ]]*-Table1[[#This Row],[Loss]]^Table1[[#This Row],[θ]]</f>
        <v>31.408756296736705</v>
      </c>
      <c r="AL576" s="2">
        <f>Table1[[#This Row],[v_n_w_g]]-Table1[[#This Row],[v_n_w_l]]</f>
        <v>-31.408756296736705</v>
      </c>
      <c r="AM576" s="2">
        <f>IF(Table1[[#This Row],[diff_v]]&gt;=1,1,0)</f>
        <v>0</v>
      </c>
    </row>
    <row r="577" spans="1:39" hidden="1" x14ac:dyDescent="0.3">
      <c r="A577">
        <v>30</v>
      </c>
      <c r="B577" t="s">
        <v>45</v>
      </c>
      <c r="C577" s="22">
        <f>VLOOKUP(Table1[[#This Row],[Subject]],'Subject Profile'!$A$2:$E$8,4,FALSE)</f>
        <v>1.1960207441678836</v>
      </c>
      <c r="D577" s="22">
        <f>VLOOKUP(Table1[[#This Row],[Subject]],'Subject Profile'!$A$2:$E$8,5,FALSE)</f>
        <v>-2</v>
      </c>
      <c r="E577" t="s">
        <v>108</v>
      </c>
      <c r="F577" t="s">
        <v>73</v>
      </c>
      <c r="G577" t="s">
        <v>5</v>
      </c>
      <c r="H577">
        <f>IF(Table1[[#This Row],[decision]]="accept",1,0)</f>
        <v>0</v>
      </c>
      <c r="I577">
        <v>0</v>
      </c>
      <c r="J577">
        <v>130</v>
      </c>
      <c r="K577">
        <v>1664428260</v>
      </c>
      <c r="L577">
        <v>9</v>
      </c>
      <c r="M577" t="str">
        <f>VLOOKUP($F577,Experiment!$A$2:$U$90,MATCH(Results!M$1,Experiment!$A$1:$U$1,0)+1,FALSE)</f>
        <v>G</v>
      </c>
      <c r="N577">
        <f>IF(Table1[[#This Row],[Impact]]="I",0,1)</f>
        <v>1</v>
      </c>
      <c r="O577" s="2">
        <f>VLOOKUP($F577,Experiment!$A$2:$U$90,MATCH(Results!O$1,Experiment!$A$1:$U$1,0),FALSE)</f>
        <v>-50</v>
      </c>
      <c r="P577" s="3">
        <f>VLOOKUP($F577,Experiment!$A$2:$U$90,MATCH(Results!P$1,Experiment!$A$1:$U$1,0),FALSE)</f>
        <v>0.5</v>
      </c>
      <c r="Q577" s="2">
        <f>VLOOKUP($F577,Experiment!$A$2:$U$90,MATCH(Results!Q$1,Experiment!$A$1:$U$1,0),FALSE)</f>
        <v>50</v>
      </c>
      <c r="R577" s="3">
        <f>VLOOKUP($F577,Experiment!$A$2:$U$90,MATCH(Results!R$1,Experiment!$A$1:$U$1,0),FALSE)</f>
        <v>0.5</v>
      </c>
      <c r="S577" s="2">
        <f>VLOOKUP($F577,Experiment!$A$2:$U$90,MATCH(Results!S$1,Experiment!$A$1:$U$1,0),FALSE)</f>
        <v>0</v>
      </c>
      <c r="T577" s="2">
        <f>VLOOKUP($F577,Experiment!$A$2:$U$90,MATCH(Results!T$1,Experiment!$A$1:$U$1,0),FALSE)</f>
        <v>2500</v>
      </c>
      <c r="U577" s="2">
        <f>VLOOKUP($F577,Experiment!$A$2:$U$90,MATCH(Results!U$1,Experiment!$A$1:$U$1,0),FALSE)</f>
        <v>50</v>
      </c>
      <c r="V577" s="2">
        <f>VLOOKUP($F577,Experiment!$A$2:$U$90,MATCH(Results!V$1,Experiment!$A$1:$U$1,0),FALSE)</f>
        <v>4</v>
      </c>
      <c r="W577" s="3">
        <f>VLOOKUP($F577,Experiment!$A$2:$U$90,MATCH(Results!W$1,Experiment!$A$1:$U$1,0),FALSE)</f>
        <v>0.25</v>
      </c>
      <c r="X577" s="3">
        <f>VLOOKUP($F577,Experiment!$A$2:$U$90,MATCH(Results!X$1,Experiment!$A$1:$U$1,0),FALSE)</f>
        <v>0.75</v>
      </c>
      <c r="Y577" s="2">
        <f>VLOOKUP($F577,Experiment!$A$2:$U$90,MATCH(Results!Y$1,Experiment!$A$1:$U$1,0),FALSE)</f>
        <v>1</v>
      </c>
      <c r="Z577" s="3">
        <f>VLOOKUP($F577,Experiment!$A$2:$U$90,MATCH(Results!Z$1,Experiment!$A$1:$U$1,0),FALSE)</f>
        <v>0.25</v>
      </c>
      <c r="AA577" s="3">
        <f>VLOOKUP($F577,Experiment!$A$2:$U$90,MATCH(Results!AA$1,Experiment!$A$1:$U$1,0),FALSE)</f>
        <v>0.5</v>
      </c>
      <c r="AB577" s="3">
        <f>VLOOKUP($F577,Experiment!$A$2:$U$90,MATCH(Results!AB$1,Experiment!$A$1:$U$1,0),FALSE)</f>
        <v>0.375</v>
      </c>
      <c r="AC577" s="3">
        <f>VLOOKUP($F577,Experiment!$A$2:$U$90,MATCH(Results!AC$1,Experiment!$A$1:$U$1,0),FALSE)</f>
        <v>0.625</v>
      </c>
      <c r="AD577" s="2">
        <f>VLOOKUP($F577,Experiment!$A$2:$U$90,MATCH(Results!AD$1,Experiment!$A$1:$U$1,0),FALSE)</f>
        <v>12.5</v>
      </c>
      <c r="AE577" s="2">
        <f>VLOOKUP($F577,Experiment!$A$2:$U$90,MATCH(Results!AE$1,Experiment!$A$1:$U$1,0),FALSE)</f>
        <v>2343.75</v>
      </c>
      <c r="AF577" s="2">
        <f>VLOOKUP($F577,Experiment!$A$2:$U$90,MATCH(Results!AF$1,Experiment!$A$1:$U$1,0),FALSE)</f>
        <v>48.412291827592711</v>
      </c>
      <c r="AG577" s="3">
        <f>VLOOKUP($F577,Experiment!$A$2:$W$90,MATCH(Results!AG$1,Experiment!$A$1:$W$1,0),FALSE)</f>
        <v>1</v>
      </c>
      <c r="AH577" s="3">
        <f>VLOOKUP($F577,Experiment!$A$2:$W$90,MATCH(Results!AH$1,Experiment!$A$1:$W$1,0),FALSE)</f>
        <v>0.625</v>
      </c>
      <c r="AI577" s="3">
        <f>VLOOKUP($F577,Experiment!$A$2:$X$90,MATCH(Results!AI$1,Experiment!$A$1:$X$1,0),FALSE)</f>
        <v>0.375</v>
      </c>
      <c r="AJ577" s="2">
        <f>Table1[[#This Row],[Gain]]^Table1[[#This Row],[θ]]</f>
        <v>107.6473564007576</v>
      </c>
      <c r="AK577" s="2">
        <f>-Table1[[#This Row],[λ]]*-Table1[[#This Row],[Loss]]^Table1[[#This Row],[θ]]</f>
        <v>215.2947128015152</v>
      </c>
      <c r="AL577" s="2">
        <f>Table1[[#This Row],[v_n_w_g]]-Table1[[#This Row],[v_n_w_l]]</f>
        <v>-107.6473564007576</v>
      </c>
      <c r="AM577" s="2">
        <f>IF(Table1[[#This Row],[diff_v]]&gt;=1,1,0)</f>
        <v>0</v>
      </c>
    </row>
    <row r="578" spans="1:39" hidden="1" x14ac:dyDescent="0.3">
      <c r="A578">
        <v>31</v>
      </c>
      <c r="B578" t="s">
        <v>45</v>
      </c>
      <c r="C578" s="22">
        <f>VLOOKUP(Table1[[#This Row],[Subject]],'Subject Profile'!$A$2:$E$8,4,FALSE)</f>
        <v>1.1960207441678836</v>
      </c>
      <c r="D578" s="22">
        <f>VLOOKUP(Table1[[#This Row],[Subject]],'Subject Profile'!$A$2:$E$8,5,FALSE)</f>
        <v>-2</v>
      </c>
      <c r="E578" t="s">
        <v>108</v>
      </c>
      <c r="F578" t="s">
        <v>55</v>
      </c>
      <c r="G578" t="s">
        <v>56</v>
      </c>
      <c r="H578">
        <f>IF(Table1[[#This Row],[decision]]="accept",1,0)</f>
        <v>0</v>
      </c>
      <c r="I578">
        <v>0</v>
      </c>
      <c r="J578">
        <v>130</v>
      </c>
      <c r="K578">
        <v>1664428288</v>
      </c>
      <c r="L578">
        <v>28</v>
      </c>
      <c r="M578" t="str">
        <f>VLOOKUP($F578,Experiment!$A$2:$U$90,MATCH(Results!M$1,Experiment!$A$1:$U$1,0)+1,FALSE)</f>
        <v>R</v>
      </c>
      <c r="N578">
        <f>IF(Table1[[#This Row],[Impact]]="I",0,1)</f>
        <v>1</v>
      </c>
      <c r="O578" s="2">
        <f>VLOOKUP($F578,Experiment!$A$2:$U$90,MATCH(Results!O$1,Experiment!$A$1:$U$1,0),FALSE)</f>
        <v>0</v>
      </c>
      <c r="P578" s="3">
        <f>VLOOKUP($F578,Experiment!$A$2:$U$90,MATCH(Results!P$1,Experiment!$A$1:$U$1,0),FALSE)</f>
        <v>0</v>
      </c>
      <c r="Q578" s="2">
        <f>VLOOKUP($F578,Experiment!$A$2:$U$90,MATCH(Results!Q$1,Experiment!$A$1:$U$1,0),FALSE)</f>
        <v>0</v>
      </c>
      <c r="R578" s="3">
        <f>VLOOKUP($F578,Experiment!$A$2:$U$90,MATCH(Results!R$1,Experiment!$A$1:$U$1,0),FALSE)</f>
        <v>0</v>
      </c>
      <c r="S578" s="2">
        <f>VLOOKUP($F578,Experiment!$A$2:$U$90,MATCH(Results!S$1,Experiment!$A$1:$U$1,0),FALSE)</f>
        <v>0</v>
      </c>
      <c r="T578" s="2">
        <f>VLOOKUP($F578,Experiment!$A$2:$U$90,MATCH(Results!T$1,Experiment!$A$1:$U$1,0),FALSE)</f>
        <v>0</v>
      </c>
      <c r="U578" s="2">
        <f>VLOOKUP($F578,Experiment!$A$2:$U$90,MATCH(Results!U$1,Experiment!$A$1:$U$1,0),FALSE)</f>
        <v>0</v>
      </c>
      <c r="V578" s="2">
        <f>VLOOKUP($F578,Experiment!$A$2:$U$90,MATCH(Results!V$1,Experiment!$A$1:$U$1,0),FALSE)</f>
        <v>0</v>
      </c>
      <c r="W578" s="3">
        <f>VLOOKUP($F578,Experiment!$A$2:$U$90,MATCH(Results!W$1,Experiment!$A$1:$U$1,0),FALSE)</f>
        <v>0</v>
      </c>
      <c r="X578" s="3">
        <f>VLOOKUP($F578,Experiment!$A$2:$U$90,MATCH(Results!X$1,Experiment!$A$1:$U$1,0),FALSE)</f>
        <v>0</v>
      </c>
      <c r="Y578" s="2">
        <f>VLOOKUP($F578,Experiment!$A$2:$U$90,MATCH(Results!Y$1,Experiment!$A$1:$U$1,0),FALSE)</f>
        <v>0</v>
      </c>
      <c r="Z578" s="3">
        <f>VLOOKUP($F578,Experiment!$A$2:$U$90,MATCH(Results!Z$1,Experiment!$A$1:$U$1,0),FALSE)</f>
        <v>0</v>
      </c>
      <c r="AA578" s="3">
        <f>VLOOKUP($F578,Experiment!$A$2:$U$90,MATCH(Results!AA$1,Experiment!$A$1:$U$1,0),FALSE)</f>
        <v>0</v>
      </c>
      <c r="AB578" s="3">
        <f>VLOOKUP($F578,Experiment!$A$2:$U$90,MATCH(Results!AB$1,Experiment!$A$1:$U$1,0),FALSE)</f>
        <v>0</v>
      </c>
      <c r="AC578" s="3">
        <f>VLOOKUP($F578,Experiment!$A$2:$U$90,MATCH(Results!AC$1,Experiment!$A$1:$U$1,0),FALSE)</f>
        <v>0</v>
      </c>
      <c r="AD578" s="2">
        <f>VLOOKUP($F578,Experiment!$A$2:$U$90,MATCH(Results!AD$1,Experiment!$A$1:$U$1,0),FALSE)</f>
        <v>0</v>
      </c>
      <c r="AE578" s="2">
        <f>VLOOKUP($F578,Experiment!$A$2:$U$90,MATCH(Results!AE$1,Experiment!$A$1:$U$1,0),FALSE)</f>
        <v>0</v>
      </c>
      <c r="AF578" s="2">
        <f>VLOOKUP($F578,Experiment!$A$2:$U$90,MATCH(Results!AF$1,Experiment!$A$1:$U$1,0),FALSE)</f>
        <v>0</v>
      </c>
      <c r="AG578" s="2"/>
      <c r="AH578" s="3">
        <f>VLOOKUP($F578,Experiment!$A$2:$W$90,MATCH(Results!AH$1,Experiment!$A$1:$W$1,0),FALSE)</f>
        <v>0</v>
      </c>
      <c r="AI578" s="2">
        <f>VLOOKUP($F578,Experiment!$A$2:$X$90,MATCH(Results!AI$1,Experiment!$A$1:$X$1,0),FALSE)</f>
        <v>0</v>
      </c>
      <c r="AJ578" s="2">
        <f>Table1[[#This Row],[Gain]]^Table1[[#This Row],[θ]]</f>
        <v>0</v>
      </c>
      <c r="AK578" s="2">
        <f>-Table1[[#This Row],[λ]]*-Table1[[#This Row],[Loss]]^Table1[[#This Row],[θ]]</f>
        <v>0</v>
      </c>
      <c r="AL578" s="2">
        <f>Table1[[#This Row],[v_n_w_g]]-Table1[[#This Row],[v_n_w_l]]</f>
        <v>0</v>
      </c>
      <c r="AM578" s="2">
        <f>IF(Table1[[#This Row],[diff_v]]&gt;=1,1,0)</f>
        <v>0</v>
      </c>
    </row>
    <row r="579" spans="1:39" hidden="1" x14ac:dyDescent="0.3">
      <c r="A579">
        <v>32</v>
      </c>
      <c r="B579" t="s">
        <v>45</v>
      </c>
      <c r="C579" s="22">
        <f>VLOOKUP(Table1[[#This Row],[Subject]],'Subject Profile'!$A$2:$E$8,4,FALSE)</f>
        <v>1.1960207441678836</v>
      </c>
      <c r="D579" s="22">
        <f>VLOOKUP(Table1[[#This Row],[Subject]],'Subject Profile'!$A$2:$E$8,5,FALSE)</f>
        <v>-2</v>
      </c>
      <c r="E579" t="s">
        <v>108</v>
      </c>
      <c r="F579" t="s">
        <v>77</v>
      </c>
      <c r="G579" t="s">
        <v>5</v>
      </c>
      <c r="H579">
        <f>IF(Table1[[#This Row],[decision]]="accept",1,0)</f>
        <v>0</v>
      </c>
      <c r="I579">
        <v>0</v>
      </c>
      <c r="J579">
        <v>130</v>
      </c>
      <c r="K579">
        <v>1664428301</v>
      </c>
      <c r="L579">
        <v>13</v>
      </c>
      <c r="M579" t="str">
        <f>VLOOKUP($F579,Experiment!$A$2:$U$90,MATCH(Results!M$1,Experiment!$A$1:$U$1,0)+1,FALSE)</f>
        <v>G</v>
      </c>
      <c r="N579">
        <f>IF(Table1[[#This Row],[Impact]]="I",0,1)</f>
        <v>1</v>
      </c>
      <c r="O579" s="2">
        <f>VLOOKUP($F579,Experiment!$A$2:$U$90,MATCH(Results!O$1,Experiment!$A$1:$U$1,0),FALSE)</f>
        <v>-50</v>
      </c>
      <c r="P579" s="3">
        <f>VLOOKUP($F579,Experiment!$A$2:$U$90,MATCH(Results!P$1,Experiment!$A$1:$U$1,0),FALSE)</f>
        <v>0.5</v>
      </c>
      <c r="Q579" s="2">
        <f>VLOOKUP($F579,Experiment!$A$2:$U$90,MATCH(Results!Q$1,Experiment!$A$1:$U$1,0),FALSE)</f>
        <v>70</v>
      </c>
      <c r="R579" s="3">
        <f>VLOOKUP($F579,Experiment!$A$2:$U$90,MATCH(Results!R$1,Experiment!$A$1:$U$1,0),FALSE)</f>
        <v>0.5</v>
      </c>
      <c r="S579" s="2">
        <f>VLOOKUP($F579,Experiment!$A$2:$U$90,MATCH(Results!S$1,Experiment!$A$1:$U$1,0),FALSE)</f>
        <v>10</v>
      </c>
      <c r="T579" s="2">
        <f>VLOOKUP($F579,Experiment!$A$2:$U$90,MATCH(Results!T$1,Experiment!$A$1:$U$1,0),FALSE)</f>
        <v>3600</v>
      </c>
      <c r="U579" s="2">
        <f>VLOOKUP($F579,Experiment!$A$2:$U$90,MATCH(Results!U$1,Experiment!$A$1:$U$1,0),FALSE)</f>
        <v>60</v>
      </c>
      <c r="V579" s="2">
        <f>VLOOKUP($F579,Experiment!$A$2:$U$90,MATCH(Results!V$1,Experiment!$A$1:$U$1,0),FALSE)</f>
        <v>4</v>
      </c>
      <c r="W579" s="3">
        <f>VLOOKUP($F579,Experiment!$A$2:$U$90,MATCH(Results!W$1,Experiment!$A$1:$U$1,0),FALSE)</f>
        <v>0.25</v>
      </c>
      <c r="X579" s="3">
        <f>VLOOKUP($F579,Experiment!$A$2:$U$90,MATCH(Results!X$1,Experiment!$A$1:$U$1,0),FALSE)</f>
        <v>0.75</v>
      </c>
      <c r="Y579" s="2">
        <f>VLOOKUP($F579,Experiment!$A$2:$U$90,MATCH(Results!Y$1,Experiment!$A$1:$U$1,0),FALSE)</f>
        <v>2</v>
      </c>
      <c r="Z579" s="3">
        <f>VLOOKUP($F579,Experiment!$A$2:$U$90,MATCH(Results!Z$1,Experiment!$A$1:$U$1,0),FALSE)</f>
        <v>0.5</v>
      </c>
      <c r="AA579" s="3">
        <f>VLOOKUP($F579,Experiment!$A$2:$U$90,MATCH(Results!AA$1,Experiment!$A$1:$U$1,0),FALSE)</f>
        <v>0.25</v>
      </c>
      <c r="AB579" s="3">
        <f>VLOOKUP($F579,Experiment!$A$2:$U$90,MATCH(Results!AB$1,Experiment!$A$1:$U$1,0),FALSE)</f>
        <v>0.625</v>
      </c>
      <c r="AC579" s="3">
        <f>VLOOKUP($F579,Experiment!$A$2:$U$90,MATCH(Results!AC$1,Experiment!$A$1:$U$1,0),FALSE)</f>
        <v>0.375</v>
      </c>
      <c r="AD579" s="2">
        <f>VLOOKUP($F579,Experiment!$A$2:$U$90,MATCH(Results!AD$1,Experiment!$A$1:$U$1,0),FALSE)</f>
        <v>-5</v>
      </c>
      <c r="AE579" s="2">
        <f>VLOOKUP($F579,Experiment!$A$2:$U$90,MATCH(Results!AE$1,Experiment!$A$1:$U$1,0),FALSE)</f>
        <v>3375</v>
      </c>
      <c r="AF579" s="2">
        <f>VLOOKUP($F579,Experiment!$A$2:$U$90,MATCH(Results!AF$1,Experiment!$A$1:$U$1,0),FALSE)</f>
        <v>58.094750193111253</v>
      </c>
      <c r="AG579" s="3">
        <f>VLOOKUP($F579,Experiment!$A$2:$W$90,MATCH(Results!AG$1,Experiment!$A$1:$W$1,0),FALSE)</f>
        <v>0.82730419370997643</v>
      </c>
      <c r="AH579" s="3">
        <f>VLOOKUP($F579,Experiment!$A$2:$W$90,MATCH(Results!AH$1,Experiment!$A$1:$W$1,0),FALSE)</f>
        <v>0.38648875795104182</v>
      </c>
      <c r="AI579" s="3">
        <f>VLOOKUP($F579,Experiment!$A$2:$X$90,MATCH(Results!AI$1,Experiment!$A$1:$X$1,0),FALSE)</f>
        <v>0.61351124204895813</v>
      </c>
      <c r="AJ579" s="2">
        <f>Table1[[#This Row],[Gain]]^Table1[[#This Row],[θ]]</f>
        <v>160.98133731857229</v>
      </c>
      <c r="AK579" s="2">
        <f>-Table1[[#This Row],[λ]]*-Table1[[#This Row],[Loss]]^Table1[[#This Row],[θ]]</f>
        <v>215.2947128015152</v>
      </c>
      <c r="AL579" s="2">
        <f>Table1[[#This Row],[v_n_w_g]]-Table1[[#This Row],[v_n_w_l]]</f>
        <v>-54.313375482942917</v>
      </c>
      <c r="AM579" s="2">
        <f>IF(Table1[[#This Row],[diff_v]]&gt;=1,1,0)</f>
        <v>0</v>
      </c>
    </row>
    <row r="580" spans="1:39" hidden="1" x14ac:dyDescent="0.3">
      <c r="A580">
        <v>33</v>
      </c>
      <c r="B580" t="s">
        <v>45</v>
      </c>
      <c r="C580" s="22">
        <f>VLOOKUP(Table1[[#This Row],[Subject]],'Subject Profile'!$A$2:$E$8,4,FALSE)</f>
        <v>1.1960207441678836</v>
      </c>
      <c r="D580" s="22">
        <f>VLOOKUP(Table1[[#This Row],[Subject]],'Subject Profile'!$A$2:$E$8,5,FALSE)</f>
        <v>-2</v>
      </c>
      <c r="E580" t="s">
        <v>108</v>
      </c>
      <c r="F580" t="s">
        <v>89</v>
      </c>
      <c r="G580" t="s">
        <v>90</v>
      </c>
      <c r="H580">
        <f>IF(Table1[[#This Row],[decision]]="accept",1,0)</f>
        <v>0</v>
      </c>
      <c r="I580">
        <v>-30</v>
      </c>
      <c r="J580">
        <v>100</v>
      </c>
      <c r="K580">
        <v>1664428322</v>
      </c>
      <c r="L580">
        <v>21</v>
      </c>
      <c r="M580" t="str">
        <f>VLOOKUP($F580,Experiment!$A$2:$U$90,MATCH(Results!M$1,Experiment!$A$1:$U$1,0)+1,FALSE)</f>
        <v>T</v>
      </c>
      <c r="N580">
        <f>IF(Table1[[#This Row],[Impact]]="I",0,1)</f>
        <v>1</v>
      </c>
      <c r="O580" s="2">
        <f>VLOOKUP($F580,Experiment!$A$2:$U$90,MATCH(Results!O$1,Experiment!$A$1:$U$1,0),FALSE)</f>
        <v>0</v>
      </c>
      <c r="P580" s="3">
        <f>VLOOKUP($F580,Experiment!$A$2:$U$90,MATCH(Results!P$1,Experiment!$A$1:$U$1,0),FALSE)</f>
        <v>0</v>
      </c>
      <c r="Q580" s="2">
        <f>VLOOKUP($F580,Experiment!$A$2:$U$90,MATCH(Results!Q$1,Experiment!$A$1:$U$1,0),FALSE)</f>
        <v>0</v>
      </c>
      <c r="R580" s="3">
        <f>VLOOKUP($F580,Experiment!$A$2:$U$90,MATCH(Results!R$1,Experiment!$A$1:$U$1,0),FALSE)</f>
        <v>0</v>
      </c>
      <c r="S580" s="2">
        <f>VLOOKUP($F580,Experiment!$A$2:$U$90,MATCH(Results!S$1,Experiment!$A$1:$U$1,0),FALSE)</f>
        <v>0</v>
      </c>
      <c r="T580" s="2">
        <f>VLOOKUP($F580,Experiment!$A$2:$U$90,MATCH(Results!T$1,Experiment!$A$1:$U$1,0),FALSE)</f>
        <v>0</v>
      </c>
      <c r="U580" s="2">
        <f>VLOOKUP($F580,Experiment!$A$2:$U$90,MATCH(Results!U$1,Experiment!$A$1:$U$1,0),FALSE)</f>
        <v>0</v>
      </c>
      <c r="V580" s="2">
        <f>VLOOKUP($F580,Experiment!$A$2:$U$90,MATCH(Results!V$1,Experiment!$A$1:$U$1,0),FALSE)</f>
        <v>0</v>
      </c>
      <c r="W580" s="3">
        <f>VLOOKUP($F580,Experiment!$A$2:$U$90,MATCH(Results!W$1,Experiment!$A$1:$U$1,0),FALSE)</f>
        <v>0</v>
      </c>
      <c r="X580" s="3">
        <f>VLOOKUP($F580,Experiment!$A$2:$U$90,MATCH(Results!X$1,Experiment!$A$1:$U$1,0),FALSE)</f>
        <v>0</v>
      </c>
      <c r="Y580" s="2">
        <f>VLOOKUP($F580,Experiment!$A$2:$U$90,MATCH(Results!Y$1,Experiment!$A$1:$U$1,0),FALSE)</f>
        <v>0</v>
      </c>
      <c r="Z580" s="3">
        <f>VLOOKUP($F580,Experiment!$A$2:$U$90,MATCH(Results!Z$1,Experiment!$A$1:$U$1,0),FALSE)</f>
        <v>0</v>
      </c>
      <c r="AA580" s="3">
        <f>VLOOKUP($F580,Experiment!$A$2:$U$90,MATCH(Results!AA$1,Experiment!$A$1:$U$1,0),FALSE)</f>
        <v>0</v>
      </c>
      <c r="AB580" s="3">
        <f>VLOOKUP($F580,Experiment!$A$2:$U$90,MATCH(Results!AB$1,Experiment!$A$1:$U$1,0),FALSE)</f>
        <v>0</v>
      </c>
      <c r="AC580" s="3">
        <f>VLOOKUP($F580,Experiment!$A$2:$U$90,MATCH(Results!AC$1,Experiment!$A$1:$U$1,0),FALSE)</f>
        <v>0</v>
      </c>
      <c r="AD580" s="2">
        <f>VLOOKUP($F580,Experiment!$A$2:$U$90,MATCH(Results!AD$1,Experiment!$A$1:$U$1,0),FALSE)</f>
        <v>0</v>
      </c>
      <c r="AE580" s="2">
        <f>VLOOKUP($F580,Experiment!$A$2:$U$90,MATCH(Results!AE$1,Experiment!$A$1:$U$1,0),FALSE)</f>
        <v>0</v>
      </c>
      <c r="AF580" s="2">
        <f>VLOOKUP($F580,Experiment!$A$2:$U$90,MATCH(Results!AF$1,Experiment!$A$1:$U$1,0),FALSE)</f>
        <v>0</v>
      </c>
      <c r="AG580" s="2"/>
      <c r="AH580" s="3">
        <f>VLOOKUP($F580,Experiment!$A$2:$W$90,MATCH(Results!AH$1,Experiment!$A$1:$W$1,0),FALSE)</f>
        <v>0</v>
      </c>
      <c r="AI580" s="2">
        <f>VLOOKUP($F580,Experiment!$A$2:$X$90,MATCH(Results!AI$1,Experiment!$A$1:$X$1,0),FALSE)</f>
        <v>0</v>
      </c>
      <c r="AJ580" s="2">
        <f>Table1[[#This Row],[Gain]]^Table1[[#This Row],[θ]]</f>
        <v>0</v>
      </c>
      <c r="AK580" s="2">
        <f>-Table1[[#This Row],[λ]]*-Table1[[#This Row],[Loss]]^Table1[[#This Row],[θ]]</f>
        <v>0</v>
      </c>
      <c r="AL580" s="2">
        <f>Table1[[#This Row],[v_n_w_g]]-Table1[[#This Row],[v_n_w_l]]</f>
        <v>0</v>
      </c>
      <c r="AM580" s="2">
        <f>IF(Table1[[#This Row],[diff_v]]&gt;=1,1,0)</f>
        <v>0</v>
      </c>
    </row>
    <row r="581" spans="1:39" hidden="1" x14ac:dyDescent="0.3">
      <c r="A581">
        <v>34</v>
      </c>
      <c r="B581" t="s">
        <v>45</v>
      </c>
      <c r="C581" s="22">
        <f>VLOOKUP(Table1[[#This Row],[Subject]],'Subject Profile'!$A$2:$E$8,4,FALSE)</f>
        <v>1.1960207441678836</v>
      </c>
      <c r="D581" s="22">
        <f>VLOOKUP(Table1[[#This Row],[Subject]],'Subject Profile'!$A$2:$E$8,5,FALSE)</f>
        <v>-2</v>
      </c>
      <c r="E581" t="s">
        <v>108</v>
      </c>
      <c r="F581" t="s">
        <v>57</v>
      </c>
      <c r="G581" t="s">
        <v>5</v>
      </c>
      <c r="H581">
        <f>IF(Table1[[#This Row],[decision]]="accept",1,0)</f>
        <v>0</v>
      </c>
      <c r="I581">
        <v>0</v>
      </c>
      <c r="J581">
        <v>130</v>
      </c>
      <c r="K581">
        <v>1664428339</v>
      </c>
      <c r="L581">
        <v>17</v>
      </c>
      <c r="M581" t="str">
        <f>VLOOKUP($F581,Experiment!$A$2:$U$90,MATCH(Results!M$1,Experiment!$A$1:$U$1,0)+1,FALSE)</f>
        <v>I</v>
      </c>
      <c r="N581">
        <f>IF(Table1[[#This Row],[Impact]]="I",0,1)</f>
        <v>0</v>
      </c>
      <c r="O581" s="2">
        <f>VLOOKUP($F581,Experiment!$A$2:$U$90,MATCH(Results!O$1,Experiment!$A$1:$U$1,0),FALSE)</f>
        <v>-90</v>
      </c>
      <c r="P581" s="3">
        <f>VLOOKUP($F581,Experiment!$A$2:$U$90,MATCH(Results!P$1,Experiment!$A$1:$U$1,0),FALSE)</f>
        <v>0.5</v>
      </c>
      <c r="Q581" s="2">
        <f>VLOOKUP($F581,Experiment!$A$2:$U$90,MATCH(Results!Q$1,Experiment!$A$1:$U$1,0),FALSE)</f>
        <v>100</v>
      </c>
      <c r="R581" s="3">
        <f>VLOOKUP($F581,Experiment!$A$2:$U$90,MATCH(Results!R$1,Experiment!$A$1:$U$1,0),FALSE)</f>
        <v>0.5</v>
      </c>
      <c r="S581" s="2">
        <f>VLOOKUP($F581,Experiment!$A$2:$U$90,MATCH(Results!S$1,Experiment!$A$1:$U$1,0),FALSE)</f>
        <v>5</v>
      </c>
      <c r="T581" s="2">
        <f>VLOOKUP($F581,Experiment!$A$2:$U$90,MATCH(Results!T$1,Experiment!$A$1:$U$1,0),FALSE)</f>
        <v>9025</v>
      </c>
      <c r="U581" s="2">
        <f>VLOOKUP($F581,Experiment!$A$2:$U$90,MATCH(Results!U$1,Experiment!$A$1:$U$1,0),FALSE)</f>
        <v>95</v>
      </c>
      <c r="V581" s="2">
        <f>VLOOKUP($F581,Experiment!$A$2:$U$90,MATCH(Results!V$1,Experiment!$A$1:$U$1,0),FALSE)</f>
        <v>2</v>
      </c>
      <c r="W581" s="3">
        <f>VLOOKUP($F581,Experiment!$A$2:$U$90,MATCH(Results!W$1,Experiment!$A$1:$U$1,0),FALSE)</f>
        <v>0.25</v>
      </c>
      <c r="X581" s="3">
        <f>VLOOKUP($F581,Experiment!$A$2:$U$90,MATCH(Results!X$1,Experiment!$A$1:$U$1,0),FALSE)</f>
        <v>0.75</v>
      </c>
      <c r="Y581" s="2">
        <f>VLOOKUP($F581,Experiment!$A$2:$U$90,MATCH(Results!Y$1,Experiment!$A$1:$U$1,0),FALSE)</f>
        <v>2</v>
      </c>
      <c r="Z581" s="3">
        <f>VLOOKUP($F581,Experiment!$A$2:$U$90,MATCH(Results!Z$1,Experiment!$A$1:$U$1,0),FALSE)</f>
        <v>0.5</v>
      </c>
      <c r="AA581" s="3">
        <f>VLOOKUP($F581,Experiment!$A$2:$U$90,MATCH(Results!AA$1,Experiment!$A$1:$U$1,0),FALSE)</f>
        <v>0.25</v>
      </c>
      <c r="AB581" s="3">
        <f>VLOOKUP($F581,Experiment!$A$2:$U$90,MATCH(Results!AB$1,Experiment!$A$1:$U$1,0),FALSE)</f>
        <v>0.625</v>
      </c>
      <c r="AC581" s="3">
        <f>VLOOKUP($F581,Experiment!$A$2:$U$90,MATCH(Results!AC$1,Experiment!$A$1:$U$1,0),FALSE)</f>
        <v>0.375</v>
      </c>
      <c r="AD581" s="2">
        <f>VLOOKUP($F581,Experiment!$A$2:$U$90,MATCH(Results!AD$1,Experiment!$A$1:$U$1,0),FALSE)</f>
        <v>-18.75</v>
      </c>
      <c r="AE581" s="2">
        <f>VLOOKUP($F581,Experiment!$A$2:$U$90,MATCH(Results!AE$1,Experiment!$A$1:$U$1,0),FALSE)</f>
        <v>8460.9375</v>
      </c>
      <c r="AF581" s="2">
        <f>VLOOKUP($F581,Experiment!$A$2:$U$90,MATCH(Results!AF$1,Experiment!$A$1:$U$1,0),FALSE)</f>
        <v>91.983354472426157</v>
      </c>
      <c r="AG581" s="3">
        <f>VLOOKUP($F581,Experiment!$A$2:$W$90,MATCH(Results!AG$1,Experiment!$A$1:$W$1,0),FALSE)</f>
        <v>0.82730419370997643</v>
      </c>
      <c r="AH581" s="3">
        <f>VLOOKUP($F581,Experiment!$A$2:$W$90,MATCH(Results!AH$1,Experiment!$A$1:$W$1,0),FALSE)</f>
        <v>0.38648875795104182</v>
      </c>
      <c r="AI581" s="3">
        <f>VLOOKUP($F581,Experiment!$A$2:$X$90,MATCH(Results!AI$1,Experiment!$A$1:$X$1,0),FALSE)</f>
        <v>0.61351124204895813</v>
      </c>
      <c r="AJ581" s="2">
        <f>Table1[[#This Row],[Gain]]^Table1[[#This Row],[θ]]</f>
        <v>246.6274930269494</v>
      </c>
      <c r="AK581" s="2">
        <f>-Table1[[#This Row],[λ]]*-Table1[[#This Row],[Loss]]^Table1[[#This Row],[θ]]</f>
        <v>434.85510823313615</v>
      </c>
      <c r="AL581" s="2">
        <f>Table1[[#This Row],[v_n_w_g]]-Table1[[#This Row],[v_n_w_l]]</f>
        <v>-188.22761520618675</v>
      </c>
      <c r="AM581" s="2">
        <f>IF(Table1[[#This Row],[diff_v]]&gt;=1,1,0)</f>
        <v>0</v>
      </c>
    </row>
    <row r="582" spans="1:39" hidden="1" x14ac:dyDescent="0.3">
      <c r="A582">
        <v>35</v>
      </c>
      <c r="B582" t="s">
        <v>45</v>
      </c>
      <c r="C582" s="22">
        <f>VLOOKUP(Table1[[#This Row],[Subject]],'Subject Profile'!$A$2:$E$8,4,FALSE)</f>
        <v>1.1960207441678836</v>
      </c>
      <c r="D582" s="22">
        <f>VLOOKUP(Table1[[#This Row],[Subject]],'Subject Profile'!$A$2:$E$8,5,FALSE)</f>
        <v>-2</v>
      </c>
      <c r="E582" t="s">
        <v>108</v>
      </c>
      <c r="F582" t="s">
        <v>95</v>
      </c>
      <c r="G582" t="s">
        <v>5</v>
      </c>
      <c r="H582">
        <f>IF(Table1[[#This Row],[decision]]="accept",1,0)</f>
        <v>0</v>
      </c>
      <c r="I582">
        <v>0</v>
      </c>
      <c r="J582">
        <v>130</v>
      </c>
      <c r="K582">
        <v>1664428351</v>
      </c>
      <c r="L582">
        <v>12</v>
      </c>
      <c r="M582" t="str">
        <f>VLOOKUP($F582,Experiment!$A$2:$U$90,MATCH(Results!M$1,Experiment!$A$1:$U$1,0)+1,FALSE)</f>
        <v>I</v>
      </c>
      <c r="N582">
        <f>IF(Table1[[#This Row],[Impact]]="I",0,1)</f>
        <v>0</v>
      </c>
      <c r="O582" s="2">
        <f>VLOOKUP($F582,Experiment!$A$2:$U$90,MATCH(Results!O$1,Experiment!$A$1:$U$1,0),FALSE)</f>
        <v>-90</v>
      </c>
      <c r="P582" s="3">
        <f>VLOOKUP($F582,Experiment!$A$2:$U$90,MATCH(Results!P$1,Experiment!$A$1:$U$1,0),FALSE)</f>
        <v>0.5</v>
      </c>
      <c r="Q582" s="2">
        <f>VLOOKUP($F582,Experiment!$A$2:$U$90,MATCH(Results!Q$1,Experiment!$A$1:$U$1,0),FALSE)</f>
        <v>90</v>
      </c>
      <c r="R582" s="3">
        <f>VLOOKUP($F582,Experiment!$A$2:$U$90,MATCH(Results!R$1,Experiment!$A$1:$U$1,0),FALSE)</f>
        <v>0.5</v>
      </c>
      <c r="S582" s="2">
        <f>VLOOKUP($F582,Experiment!$A$2:$U$90,MATCH(Results!S$1,Experiment!$A$1:$U$1,0),FALSE)</f>
        <v>0</v>
      </c>
      <c r="T582" s="2">
        <f>VLOOKUP($F582,Experiment!$A$2:$U$90,MATCH(Results!T$1,Experiment!$A$1:$U$1,0),FALSE)</f>
        <v>8100</v>
      </c>
      <c r="U582" s="2">
        <f>VLOOKUP($F582,Experiment!$A$2:$U$90,MATCH(Results!U$1,Experiment!$A$1:$U$1,0),FALSE)</f>
        <v>90</v>
      </c>
      <c r="V582" s="2">
        <f>VLOOKUP($F582,Experiment!$A$2:$U$90,MATCH(Results!V$1,Experiment!$A$1:$U$1,0),FALSE)</f>
        <v>4</v>
      </c>
      <c r="W582" s="3">
        <f>VLOOKUP($F582,Experiment!$A$2:$U$90,MATCH(Results!W$1,Experiment!$A$1:$U$1,0),FALSE)</f>
        <v>0.25</v>
      </c>
      <c r="X582" s="3">
        <f>VLOOKUP($F582,Experiment!$A$2:$U$90,MATCH(Results!X$1,Experiment!$A$1:$U$1,0),FALSE)</f>
        <v>0.75</v>
      </c>
      <c r="Y582" s="2">
        <f>VLOOKUP($F582,Experiment!$A$2:$U$90,MATCH(Results!Y$1,Experiment!$A$1:$U$1,0),FALSE)</f>
        <v>1</v>
      </c>
      <c r="Z582" s="3">
        <f>VLOOKUP($F582,Experiment!$A$2:$U$90,MATCH(Results!Z$1,Experiment!$A$1:$U$1,0),FALSE)</f>
        <v>0.25</v>
      </c>
      <c r="AA582" s="3">
        <f>VLOOKUP($F582,Experiment!$A$2:$U$90,MATCH(Results!AA$1,Experiment!$A$1:$U$1,0),FALSE)</f>
        <v>0.5</v>
      </c>
      <c r="AB582" s="3">
        <f>VLOOKUP($F582,Experiment!$A$2:$U$90,MATCH(Results!AB$1,Experiment!$A$1:$U$1,0),FALSE)</f>
        <v>0.375</v>
      </c>
      <c r="AC582" s="3">
        <f>VLOOKUP($F582,Experiment!$A$2:$U$90,MATCH(Results!AC$1,Experiment!$A$1:$U$1,0),FALSE)</f>
        <v>0.625</v>
      </c>
      <c r="AD582" s="2">
        <f>VLOOKUP($F582,Experiment!$A$2:$U$90,MATCH(Results!AD$1,Experiment!$A$1:$U$1,0),FALSE)</f>
        <v>22.5</v>
      </c>
      <c r="AE582" s="2">
        <f>VLOOKUP($F582,Experiment!$A$2:$U$90,MATCH(Results!AE$1,Experiment!$A$1:$U$1,0),FALSE)</f>
        <v>7593.75</v>
      </c>
      <c r="AF582" s="2">
        <f>VLOOKUP($F582,Experiment!$A$2:$U$90,MATCH(Results!AF$1,Experiment!$A$1:$U$1,0),FALSE)</f>
        <v>87.142125289666879</v>
      </c>
      <c r="AG582" s="3">
        <f>VLOOKUP($F582,Experiment!$A$2:$W$90,MATCH(Results!AG$1,Experiment!$A$1:$W$1,0),FALSE)</f>
        <v>1</v>
      </c>
      <c r="AH582" s="3">
        <f>VLOOKUP($F582,Experiment!$A$2:$W$90,MATCH(Results!AH$1,Experiment!$A$1:$W$1,0),FALSE)</f>
        <v>0.625</v>
      </c>
      <c r="AI582" s="3">
        <f>VLOOKUP($F582,Experiment!$A$2:$X$90,MATCH(Results!AI$1,Experiment!$A$1:$X$1,0),FALSE)</f>
        <v>0.375</v>
      </c>
      <c r="AJ582" s="2">
        <f>Table1[[#This Row],[Gain]]^Table1[[#This Row],[θ]]</f>
        <v>217.42755411656807</v>
      </c>
      <c r="AK582" s="2">
        <f>-Table1[[#This Row],[λ]]*-Table1[[#This Row],[Loss]]^Table1[[#This Row],[θ]]</f>
        <v>434.85510823313615</v>
      </c>
      <c r="AL582" s="2">
        <f>Table1[[#This Row],[v_n_w_g]]-Table1[[#This Row],[v_n_w_l]]</f>
        <v>-217.42755411656807</v>
      </c>
      <c r="AM582" s="2">
        <f>IF(Table1[[#This Row],[diff_v]]&gt;=1,1,0)</f>
        <v>0</v>
      </c>
    </row>
    <row r="583" spans="1:39" hidden="1" x14ac:dyDescent="0.3">
      <c r="A583">
        <v>36</v>
      </c>
      <c r="B583" t="s">
        <v>45</v>
      </c>
      <c r="C583" s="22">
        <f>VLOOKUP(Table1[[#This Row],[Subject]],'Subject Profile'!$A$2:$E$8,4,FALSE)</f>
        <v>1.1960207441678836</v>
      </c>
      <c r="D583" s="22">
        <f>VLOOKUP(Table1[[#This Row],[Subject]],'Subject Profile'!$A$2:$E$8,5,FALSE)</f>
        <v>-2</v>
      </c>
      <c r="E583" t="s">
        <v>108</v>
      </c>
      <c r="F583" t="s">
        <v>54</v>
      </c>
      <c r="G583" t="s">
        <v>5</v>
      </c>
      <c r="H583">
        <f>IF(Table1[[#This Row],[decision]]="accept",1,0)</f>
        <v>0</v>
      </c>
      <c r="I583">
        <v>0</v>
      </c>
      <c r="J583">
        <v>130</v>
      </c>
      <c r="K583">
        <v>1664428377</v>
      </c>
      <c r="L583">
        <v>26</v>
      </c>
      <c r="M583" t="str">
        <f>VLOOKUP($F583,Experiment!$A$2:$U$90,MATCH(Results!M$1,Experiment!$A$1:$U$1,0)+1,FALSE)</f>
        <v>I</v>
      </c>
      <c r="N583">
        <f>IF(Table1[[#This Row],[Impact]]="I",0,1)</f>
        <v>0</v>
      </c>
      <c r="O583" s="2">
        <f>VLOOKUP($F583,Experiment!$A$2:$U$90,MATCH(Results!O$1,Experiment!$A$1:$U$1,0),FALSE)</f>
        <v>-50</v>
      </c>
      <c r="P583" s="3">
        <f>VLOOKUP($F583,Experiment!$A$2:$U$90,MATCH(Results!P$1,Experiment!$A$1:$U$1,0),FALSE)</f>
        <v>0.5</v>
      </c>
      <c r="Q583" s="2">
        <f>VLOOKUP($F583,Experiment!$A$2:$U$90,MATCH(Results!Q$1,Experiment!$A$1:$U$1,0),FALSE)</f>
        <v>40</v>
      </c>
      <c r="R583" s="3">
        <f>VLOOKUP($F583,Experiment!$A$2:$U$90,MATCH(Results!R$1,Experiment!$A$1:$U$1,0),FALSE)</f>
        <v>0.5</v>
      </c>
      <c r="S583" s="2">
        <f>VLOOKUP($F583,Experiment!$A$2:$U$90,MATCH(Results!S$1,Experiment!$A$1:$U$1,0),FALSE)</f>
        <v>-5</v>
      </c>
      <c r="T583" s="2">
        <f>VLOOKUP($F583,Experiment!$A$2:$U$90,MATCH(Results!T$1,Experiment!$A$1:$U$1,0),FALSE)</f>
        <v>2025</v>
      </c>
      <c r="U583" s="2">
        <f>VLOOKUP($F583,Experiment!$A$2:$U$90,MATCH(Results!U$1,Experiment!$A$1:$U$1,0),FALSE)</f>
        <v>45</v>
      </c>
      <c r="V583" s="2">
        <f>VLOOKUP($F583,Experiment!$A$2:$U$90,MATCH(Results!V$1,Experiment!$A$1:$U$1,0),FALSE)</f>
        <v>4</v>
      </c>
      <c r="W583" s="3">
        <f>VLOOKUP($F583,Experiment!$A$2:$U$90,MATCH(Results!W$1,Experiment!$A$1:$U$1,0),FALSE)</f>
        <v>0.25</v>
      </c>
      <c r="X583" s="3">
        <f>VLOOKUP($F583,Experiment!$A$2:$U$90,MATCH(Results!X$1,Experiment!$A$1:$U$1,0),FALSE)</f>
        <v>0.75</v>
      </c>
      <c r="Y583" s="2">
        <f>VLOOKUP($F583,Experiment!$A$2:$U$90,MATCH(Results!Y$1,Experiment!$A$1:$U$1,0),FALSE)</f>
        <v>1</v>
      </c>
      <c r="Z583" s="3">
        <f>VLOOKUP($F583,Experiment!$A$2:$U$90,MATCH(Results!Z$1,Experiment!$A$1:$U$1,0),FALSE)</f>
        <v>0.25</v>
      </c>
      <c r="AA583" s="3">
        <f>VLOOKUP($F583,Experiment!$A$2:$U$90,MATCH(Results!AA$1,Experiment!$A$1:$U$1,0),FALSE)</f>
        <v>0.5</v>
      </c>
      <c r="AB583" s="3">
        <f>VLOOKUP($F583,Experiment!$A$2:$U$90,MATCH(Results!AB$1,Experiment!$A$1:$U$1,0),FALSE)</f>
        <v>0.375</v>
      </c>
      <c r="AC583" s="3">
        <f>VLOOKUP($F583,Experiment!$A$2:$U$90,MATCH(Results!AC$1,Experiment!$A$1:$U$1,0),FALSE)</f>
        <v>0.625</v>
      </c>
      <c r="AD583" s="2">
        <f>VLOOKUP($F583,Experiment!$A$2:$U$90,MATCH(Results!AD$1,Experiment!$A$1:$U$1,0),FALSE)</f>
        <v>6.25</v>
      </c>
      <c r="AE583" s="2">
        <f>VLOOKUP($F583,Experiment!$A$2:$U$90,MATCH(Results!AE$1,Experiment!$A$1:$U$1,0),FALSE)</f>
        <v>1898.4375</v>
      </c>
      <c r="AF583" s="2">
        <f>VLOOKUP($F583,Experiment!$A$2:$U$90,MATCH(Results!AF$1,Experiment!$A$1:$U$1,0),FALSE)</f>
        <v>43.571062644833439</v>
      </c>
      <c r="AG583" s="3">
        <f>VLOOKUP($F583,Experiment!$A$2:$W$90,MATCH(Results!AG$1,Experiment!$A$1:$W$1,0),FALSE)</f>
        <v>1</v>
      </c>
      <c r="AH583" s="3">
        <f>VLOOKUP($F583,Experiment!$A$2:$W$90,MATCH(Results!AH$1,Experiment!$A$1:$W$1,0),FALSE)</f>
        <v>0.625</v>
      </c>
      <c r="AI583" s="3">
        <f>VLOOKUP($F583,Experiment!$A$2:$X$90,MATCH(Results!AI$1,Experiment!$A$1:$X$1,0),FALSE)</f>
        <v>0.375</v>
      </c>
      <c r="AJ583" s="2">
        <f>Table1[[#This Row],[Gain]]^Table1[[#This Row],[θ]]</f>
        <v>82.432217522931154</v>
      </c>
      <c r="AK583" s="2">
        <f>-Table1[[#This Row],[λ]]*-Table1[[#This Row],[Loss]]^Table1[[#This Row],[θ]]</f>
        <v>215.2947128015152</v>
      </c>
      <c r="AL583" s="2">
        <f>Table1[[#This Row],[v_n_w_g]]-Table1[[#This Row],[v_n_w_l]]</f>
        <v>-132.86249527858405</v>
      </c>
      <c r="AM583" s="2">
        <f>IF(Table1[[#This Row],[diff_v]]&gt;=1,1,0)</f>
        <v>0</v>
      </c>
    </row>
    <row r="584" spans="1:39" hidden="1" x14ac:dyDescent="0.3">
      <c r="A584">
        <v>37</v>
      </c>
      <c r="B584" t="s">
        <v>45</v>
      </c>
      <c r="C584" s="22">
        <f>VLOOKUP(Table1[[#This Row],[Subject]],'Subject Profile'!$A$2:$E$8,4,FALSE)</f>
        <v>1.1960207441678836</v>
      </c>
      <c r="D584" s="22">
        <f>VLOOKUP(Table1[[#This Row],[Subject]],'Subject Profile'!$A$2:$E$8,5,FALSE)</f>
        <v>-2</v>
      </c>
      <c r="E584" t="s">
        <v>108</v>
      </c>
      <c r="F584" t="s">
        <v>52</v>
      </c>
      <c r="G584" t="s">
        <v>5</v>
      </c>
      <c r="H584">
        <f>IF(Table1[[#This Row],[decision]]="accept",1,0)</f>
        <v>0</v>
      </c>
      <c r="I584">
        <v>0</v>
      </c>
      <c r="J584">
        <v>130</v>
      </c>
      <c r="K584">
        <v>1664428385</v>
      </c>
      <c r="L584">
        <v>8</v>
      </c>
      <c r="M584" t="str">
        <f>VLOOKUP($F584,Experiment!$A$2:$U$90,MATCH(Results!M$1,Experiment!$A$1:$U$1,0)+1,FALSE)</f>
        <v>I</v>
      </c>
      <c r="N584">
        <f>IF(Table1[[#This Row],[Impact]]="I",0,1)</f>
        <v>0</v>
      </c>
      <c r="O584" s="2">
        <f>VLOOKUP($F584,Experiment!$A$2:$U$90,MATCH(Results!O$1,Experiment!$A$1:$U$1,0),FALSE)</f>
        <v>-10</v>
      </c>
      <c r="P584" s="3">
        <f>VLOOKUP($F584,Experiment!$A$2:$U$90,MATCH(Results!P$1,Experiment!$A$1:$U$1,0),FALSE)</f>
        <v>0.5</v>
      </c>
      <c r="Q584" s="2">
        <f>VLOOKUP($F584,Experiment!$A$2:$U$90,MATCH(Results!Q$1,Experiment!$A$1:$U$1,0),FALSE)</f>
        <v>10</v>
      </c>
      <c r="R584" s="3">
        <f>VLOOKUP($F584,Experiment!$A$2:$U$90,MATCH(Results!R$1,Experiment!$A$1:$U$1,0),FALSE)</f>
        <v>0.5</v>
      </c>
      <c r="S584" s="2">
        <f>VLOOKUP($F584,Experiment!$A$2:$U$90,MATCH(Results!S$1,Experiment!$A$1:$U$1,0),FALSE)</f>
        <v>0</v>
      </c>
      <c r="T584" s="2">
        <f>VLOOKUP($F584,Experiment!$A$2:$U$90,MATCH(Results!T$1,Experiment!$A$1:$U$1,0),FALSE)</f>
        <v>100</v>
      </c>
      <c r="U584" s="2">
        <f>VLOOKUP($F584,Experiment!$A$2:$U$90,MATCH(Results!U$1,Experiment!$A$1:$U$1,0),FALSE)</f>
        <v>10</v>
      </c>
      <c r="V584" s="2">
        <f>VLOOKUP($F584,Experiment!$A$2:$U$90,MATCH(Results!V$1,Experiment!$A$1:$U$1,0),FALSE)</f>
        <v>4</v>
      </c>
      <c r="W584" s="3">
        <f>VLOOKUP($F584,Experiment!$A$2:$U$90,MATCH(Results!W$1,Experiment!$A$1:$U$1,0),FALSE)</f>
        <v>0.25</v>
      </c>
      <c r="X584" s="3">
        <f>VLOOKUP($F584,Experiment!$A$2:$U$90,MATCH(Results!X$1,Experiment!$A$1:$U$1,0),FALSE)</f>
        <v>0.75</v>
      </c>
      <c r="Y584" s="2">
        <f>VLOOKUP($F584,Experiment!$A$2:$U$90,MATCH(Results!Y$1,Experiment!$A$1:$U$1,0),FALSE)</f>
        <v>1</v>
      </c>
      <c r="Z584" s="3">
        <f>VLOOKUP($F584,Experiment!$A$2:$U$90,MATCH(Results!Z$1,Experiment!$A$1:$U$1,0),FALSE)</f>
        <v>0.25</v>
      </c>
      <c r="AA584" s="3">
        <f>VLOOKUP($F584,Experiment!$A$2:$U$90,MATCH(Results!AA$1,Experiment!$A$1:$U$1,0),FALSE)</f>
        <v>0.5</v>
      </c>
      <c r="AB584" s="3">
        <f>VLOOKUP($F584,Experiment!$A$2:$U$90,MATCH(Results!AB$1,Experiment!$A$1:$U$1,0),FALSE)</f>
        <v>0.375</v>
      </c>
      <c r="AC584" s="3">
        <f>VLOOKUP($F584,Experiment!$A$2:$U$90,MATCH(Results!AC$1,Experiment!$A$1:$U$1,0),FALSE)</f>
        <v>0.625</v>
      </c>
      <c r="AD584" s="2">
        <f>VLOOKUP($F584,Experiment!$A$2:$U$90,MATCH(Results!AD$1,Experiment!$A$1:$U$1,0),FALSE)</f>
        <v>2.5</v>
      </c>
      <c r="AE584" s="2">
        <f>VLOOKUP($F584,Experiment!$A$2:$U$90,MATCH(Results!AE$1,Experiment!$A$1:$U$1,0),FALSE)</f>
        <v>93.75</v>
      </c>
      <c r="AF584" s="2">
        <f>VLOOKUP($F584,Experiment!$A$2:$U$90,MATCH(Results!AF$1,Experiment!$A$1:$U$1,0),FALSE)</f>
        <v>9.6824583655185421</v>
      </c>
      <c r="AG584" s="3">
        <f>VLOOKUP($F584,Experiment!$A$2:$W$90,MATCH(Results!AG$1,Experiment!$A$1:$W$1,0),FALSE)</f>
        <v>1</v>
      </c>
      <c r="AH584" s="3">
        <f>VLOOKUP($F584,Experiment!$A$2:$W$90,MATCH(Results!AH$1,Experiment!$A$1:$W$1,0),FALSE)</f>
        <v>0.625</v>
      </c>
      <c r="AI584" s="3">
        <f>VLOOKUP($F584,Experiment!$A$2:$X$90,MATCH(Results!AI$1,Experiment!$A$1:$X$1,0),FALSE)</f>
        <v>0.375</v>
      </c>
      <c r="AJ584" s="2">
        <f>Table1[[#This Row],[Gain]]^Table1[[#This Row],[θ]]</f>
        <v>15.704378148368352</v>
      </c>
      <c r="AK584" s="2">
        <f>-Table1[[#This Row],[λ]]*-Table1[[#This Row],[Loss]]^Table1[[#This Row],[θ]]</f>
        <v>31.408756296736705</v>
      </c>
      <c r="AL584" s="2">
        <f>Table1[[#This Row],[v_n_w_g]]-Table1[[#This Row],[v_n_w_l]]</f>
        <v>-15.704378148368352</v>
      </c>
      <c r="AM584" s="2">
        <f>IF(Table1[[#This Row],[diff_v]]&gt;=1,1,0)</f>
        <v>0</v>
      </c>
    </row>
    <row r="585" spans="1:39" hidden="1" x14ac:dyDescent="0.3">
      <c r="A585">
        <v>38</v>
      </c>
      <c r="B585" t="s">
        <v>45</v>
      </c>
      <c r="C585" s="22">
        <f>VLOOKUP(Table1[[#This Row],[Subject]],'Subject Profile'!$A$2:$E$8,4,FALSE)</f>
        <v>1.1960207441678836</v>
      </c>
      <c r="D585" s="22">
        <f>VLOOKUP(Table1[[#This Row],[Subject]],'Subject Profile'!$A$2:$E$8,5,FALSE)</f>
        <v>-2</v>
      </c>
      <c r="E585" t="s">
        <v>108</v>
      </c>
      <c r="F585" t="s">
        <v>55</v>
      </c>
      <c r="G585" t="s">
        <v>56</v>
      </c>
      <c r="H585">
        <f>IF(Table1[[#This Row],[decision]]="accept",1,0)</f>
        <v>0</v>
      </c>
      <c r="I585">
        <v>0</v>
      </c>
      <c r="J585">
        <v>130</v>
      </c>
      <c r="K585">
        <v>1664428400</v>
      </c>
      <c r="L585">
        <v>15</v>
      </c>
      <c r="M585" t="str">
        <f>VLOOKUP($F585,Experiment!$A$2:$U$90,MATCH(Results!M$1,Experiment!$A$1:$U$1,0)+1,FALSE)</f>
        <v>R</v>
      </c>
      <c r="N585">
        <f>IF(Table1[[#This Row],[Impact]]="I",0,1)</f>
        <v>1</v>
      </c>
      <c r="O585" s="2">
        <f>VLOOKUP($F585,Experiment!$A$2:$U$90,MATCH(Results!O$1,Experiment!$A$1:$U$1,0),FALSE)</f>
        <v>0</v>
      </c>
      <c r="P585" s="3">
        <f>VLOOKUP($F585,Experiment!$A$2:$U$90,MATCH(Results!P$1,Experiment!$A$1:$U$1,0),FALSE)</f>
        <v>0</v>
      </c>
      <c r="Q585" s="2">
        <f>VLOOKUP($F585,Experiment!$A$2:$U$90,MATCH(Results!Q$1,Experiment!$A$1:$U$1,0),FALSE)</f>
        <v>0</v>
      </c>
      <c r="R585" s="3">
        <f>VLOOKUP($F585,Experiment!$A$2:$U$90,MATCH(Results!R$1,Experiment!$A$1:$U$1,0),FALSE)</f>
        <v>0</v>
      </c>
      <c r="S585" s="2">
        <f>VLOOKUP($F585,Experiment!$A$2:$U$90,MATCH(Results!S$1,Experiment!$A$1:$U$1,0),FALSE)</f>
        <v>0</v>
      </c>
      <c r="T585" s="2">
        <f>VLOOKUP($F585,Experiment!$A$2:$U$90,MATCH(Results!T$1,Experiment!$A$1:$U$1,0),FALSE)</f>
        <v>0</v>
      </c>
      <c r="U585" s="2">
        <f>VLOOKUP($F585,Experiment!$A$2:$U$90,MATCH(Results!U$1,Experiment!$A$1:$U$1,0),FALSE)</f>
        <v>0</v>
      </c>
      <c r="V585" s="2">
        <f>VLOOKUP($F585,Experiment!$A$2:$U$90,MATCH(Results!V$1,Experiment!$A$1:$U$1,0),FALSE)</f>
        <v>0</v>
      </c>
      <c r="W585" s="3">
        <f>VLOOKUP($F585,Experiment!$A$2:$U$90,MATCH(Results!W$1,Experiment!$A$1:$U$1,0),FALSE)</f>
        <v>0</v>
      </c>
      <c r="X585" s="3">
        <f>VLOOKUP($F585,Experiment!$A$2:$U$90,MATCH(Results!X$1,Experiment!$A$1:$U$1,0),FALSE)</f>
        <v>0</v>
      </c>
      <c r="Y585" s="2">
        <f>VLOOKUP($F585,Experiment!$A$2:$U$90,MATCH(Results!Y$1,Experiment!$A$1:$U$1,0),FALSE)</f>
        <v>0</v>
      </c>
      <c r="Z585" s="3">
        <f>VLOOKUP($F585,Experiment!$A$2:$U$90,MATCH(Results!Z$1,Experiment!$A$1:$U$1,0),FALSE)</f>
        <v>0</v>
      </c>
      <c r="AA585" s="3">
        <f>VLOOKUP($F585,Experiment!$A$2:$U$90,MATCH(Results!AA$1,Experiment!$A$1:$U$1,0),FALSE)</f>
        <v>0</v>
      </c>
      <c r="AB585" s="3">
        <f>VLOOKUP($F585,Experiment!$A$2:$U$90,MATCH(Results!AB$1,Experiment!$A$1:$U$1,0),FALSE)</f>
        <v>0</v>
      </c>
      <c r="AC585" s="3">
        <f>VLOOKUP($F585,Experiment!$A$2:$U$90,MATCH(Results!AC$1,Experiment!$A$1:$U$1,0),FALSE)</f>
        <v>0</v>
      </c>
      <c r="AD585" s="2">
        <f>VLOOKUP($F585,Experiment!$A$2:$U$90,MATCH(Results!AD$1,Experiment!$A$1:$U$1,0),FALSE)</f>
        <v>0</v>
      </c>
      <c r="AE585" s="2">
        <f>VLOOKUP($F585,Experiment!$A$2:$U$90,MATCH(Results!AE$1,Experiment!$A$1:$U$1,0),FALSE)</f>
        <v>0</v>
      </c>
      <c r="AF585" s="2">
        <f>VLOOKUP($F585,Experiment!$A$2:$U$90,MATCH(Results!AF$1,Experiment!$A$1:$U$1,0),FALSE)</f>
        <v>0</v>
      </c>
      <c r="AG585" s="2"/>
      <c r="AH585" s="3">
        <f>VLOOKUP($F585,Experiment!$A$2:$W$90,MATCH(Results!AH$1,Experiment!$A$1:$W$1,0),FALSE)</f>
        <v>0</v>
      </c>
      <c r="AI585" s="2">
        <f>VLOOKUP($F585,Experiment!$A$2:$X$90,MATCH(Results!AI$1,Experiment!$A$1:$X$1,0),FALSE)</f>
        <v>0</v>
      </c>
      <c r="AJ585" s="2">
        <f>Table1[[#This Row],[Gain]]^Table1[[#This Row],[θ]]</f>
        <v>0</v>
      </c>
      <c r="AK585" s="2">
        <f>-Table1[[#This Row],[λ]]*-Table1[[#This Row],[Loss]]^Table1[[#This Row],[θ]]</f>
        <v>0</v>
      </c>
      <c r="AL585" s="2">
        <f>Table1[[#This Row],[v_n_w_g]]-Table1[[#This Row],[v_n_w_l]]</f>
        <v>0</v>
      </c>
      <c r="AM585" s="2">
        <f>IF(Table1[[#This Row],[diff_v]]&gt;=1,1,0)</f>
        <v>0</v>
      </c>
    </row>
    <row r="586" spans="1:39" hidden="1" x14ac:dyDescent="0.3">
      <c r="A586">
        <v>39</v>
      </c>
      <c r="B586" t="s">
        <v>45</v>
      </c>
      <c r="C586" s="22">
        <f>VLOOKUP(Table1[[#This Row],[Subject]],'Subject Profile'!$A$2:$E$8,4,FALSE)</f>
        <v>1.1960207441678836</v>
      </c>
      <c r="D586" s="22">
        <f>VLOOKUP(Table1[[#This Row],[Subject]],'Subject Profile'!$A$2:$E$8,5,FALSE)</f>
        <v>-2</v>
      </c>
      <c r="E586" t="s">
        <v>108</v>
      </c>
      <c r="F586" t="s">
        <v>79</v>
      </c>
      <c r="G586" t="s">
        <v>5</v>
      </c>
      <c r="H586">
        <f>IF(Table1[[#This Row],[decision]]="accept",1,0)</f>
        <v>0</v>
      </c>
      <c r="I586">
        <v>0</v>
      </c>
      <c r="J586">
        <v>130</v>
      </c>
      <c r="K586">
        <v>1664428410</v>
      </c>
      <c r="L586">
        <v>10</v>
      </c>
      <c r="M586" t="str">
        <f>VLOOKUP($F586,Experiment!$A$2:$U$90,MATCH(Results!M$1,Experiment!$A$1:$U$1,0)+1,FALSE)</f>
        <v>I</v>
      </c>
      <c r="N586">
        <f>IF(Table1[[#This Row],[Impact]]="I",0,1)</f>
        <v>0</v>
      </c>
      <c r="O586" s="2">
        <f>VLOOKUP($F586,Experiment!$A$2:$U$90,MATCH(Results!O$1,Experiment!$A$1:$U$1,0),FALSE)</f>
        <v>-10</v>
      </c>
      <c r="P586" s="3">
        <f>VLOOKUP($F586,Experiment!$A$2:$U$90,MATCH(Results!P$1,Experiment!$A$1:$U$1,0),FALSE)</f>
        <v>0.5</v>
      </c>
      <c r="Q586" s="2">
        <f>VLOOKUP($F586,Experiment!$A$2:$U$90,MATCH(Results!Q$1,Experiment!$A$1:$U$1,0),FALSE)</f>
        <v>0</v>
      </c>
      <c r="R586" s="3">
        <f>VLOOKUP($F586,Experiment!$A$2:$U$90,MATCH(Results!R$1,Experiment!$A$1:$U$1,0),FALSE)</f>
        <v>0.5</v>
      </c>
      <c r="S586" s="2">
        <f>VLOOKUP($F586,Experiment!$A$2:$U$90,MATCH(Results!S$1,Experiment!$A$1:$U$1,0),FALSE)</f>
        <v>-5</v>
      </c>
      <c r="T586" s="2">
        <f>VLOOKUP($F586,Experiment!$A$2:$U$90,MATCH(Results!T$1,Experiment!$A$1:$U$1,0),FALSE)</f>
        <v>25</v>
      </c>
      <c r="U586" s="2">
        <f>VLOOKUP($F586,Experiment!$A$2:$U$90,MATCH(Results!U$1,Experiment!$A$1:$U$1,0),FALSE)</f>
        <v>5</v>
      </c>
      <c r="V586" s="2">
        <f>VLOOKUP($F586,Experiment!$A$2:$U$90,MATCH(Results!V$1,Experiment!$A$1:$U$1,0),FALSE)</f>
        <v>4</v>
      </c>
      <c r="W586" s="3">
        <f>VLOOKUP($F586,Experiment!$A$2:$U$90,MATCH(Results!W$1,Experiment!$A$1:$U$1,0),FALSE)</f>
        <v>0.25</v>
      </c>
      <c r="X586" s="3">
        <f>VLOOKUP($F586,Experiment!$A$2:$U$90,MATCH(Results!X$1,Experiment!$A$1:$U$1,0),FALSE)</f>
        <v>0.75</v>
      </c>
      <c r="Y586" s="2">
        <f>VLOOKUP($F586,Experiment!$A$2:$U$90,MATCH(Results!Y$1,Experiment!$A$1:$U$1,0),FALSE)</f>
        <v>2</v>
      </c>
      <c r="Z586" s="3">
        <f>VLOOKUP($F586,Experiment!$A$2:$U$90,MATCH(Results!Z$1,Experiment!$A$1:$U$1,0),FALSE)</f>
        <v>0.5</v>
      </c>
      <c r="AA586" s="3">
        <f>VLOOKUP($F586,Experiment!$A$2:$U$90,MATCH(Results!AA$1,Experiment!$A$1:$U$1,0),FALSE)</f>
        <v>0.25</v>
      </c>
      <c r="AB586" s="3">
        <f>VLOOKUP($F586,Experiment!$A$2:$U$90,MATCH(Results!AB$1,Experiment!$A$1:$U$1,0),FALSE)</f>
        <v>0.625</v>
      </c>
      <c r="AC586" s="3">
        <f>VLOOKUP($F586,Experiment!$A$2:$U$90,MATCH(Results!AC$1,Experiment!$A$1:$U$1,0),FALSE)</f>
        <v>0.375</v>
      </c>
      <c r="AD586" s="2">
        <f>VLOOKUP($F586,Experiment!$A$2:$U$90,MATCH(Results!AD$1,Experiment!$A$1:$U$1,0),FALSE)</f>
        <v>-6.25</v>
      </c>
      <c r="AE586" s="2">
        <f>VLOOKUP($F586,Experiment!$A$2:$U$90,MATCH(Results!AE$1,Experiment!$A$1:$U$1,0),FALSE)</f>
        <v>23.4375</v>
      </c>
      <c r="AF586" s="2">
        <f>VLOOKUP($F586,Experiment!$A$2:$U$90,MATCH(Results!AF$1,Experiment!$A$1:$U$1,0),FALSE)</f>
        <v>4.8412291827592711</v>
      </c>
      <c r="AG586" s="3">
        <f>VLOOKUP($F586,Experiment!$A$2:$W$90,MATCH(Results!AG$1,Experiment!$A$1:$W$1,0),FALSE)</f>
        <v>0.82730419370997643</v>
      </c>
      <c r="AH586" s="3">
        <f>VLOOKUP($F586,Experiment!$A$2:$W$90,MATCH(Results!AH$1,Experiment!$A$1:$W$1,0),FALSE)</f>
        <v>0.38648875795104182</v>
      </c>
      <c r="AI586" s="3">
        <f>VLOOKUP($F586,Experiment!$A$2:$X$90,MATCH(Results!AI$1,Experiment!$A$1:$X$1,0),FALSE)</f>
        <v>0.61351124204895813</v>
      </c>
      <c r="AJ586" s="2">
        <f>Table1[[#This Row],[Gain]]^Table1[[#This Row],[θ]]</f>
        <v>0</v>
      </c>
      <c r="AK586" s="2">
        <f>-Table1[[#This Row],[λ]]*-Table1[[#This Row],[Loss]]^Table1[[#This Row],[θ]]</f>
        <v>31.408756296736705</v>
      </c>
      <c r="AL586" s="2">
        <f>Table1[[#This Row],[v_n_w_g]]-Table1[[#This Row],[v_n_w_l]]</f>
        <v>-31.408756296736705</v>
      </c>
      <c r="AM586" s="2">
        <f>IF(Table1[[#This Row],[diff_v]]&gt;=1,1,0)</f>
        <v>0</v>
      </c>
    </row>
    <row r="587" spans="1:39" hidden="1" x14ac:dyDescent="0.3">
      <c r="A587">
        <v>40</v>
      </c>
      <c r="B587" t="s">
        <v>45</v>
      </c>
      <c r="C587" s="22">
        <f>VLOOKUP(Table1[[#This Row],[Subject]],'Subject Profile'!$A$2:$E$8,4,FALSE)</f>
        <v>1.1960207441678836</v>
      </c>
      <c r="D587" s="22">
        <f>VLOOKUP(Table1[[#This Row],[Subject]],'Subject Profile'!$A$2:$E$8,5,FALSE)</f>
        <v>-2</v>
      </c>
      <c r="E587" t="s">
        <v>108</v>
      </c>
      <c r="F587" t="s">
        <v>92</v>
      </c>
      <c r="G587" t="s">
        <v>7</v>
      </c>
      <c r="H587">
        <f>IF(Table1[[#This Row],[decision]]="accept",1,0)</f>
        <v>1</v>
      </c>
      <c r="I587">
        <v>-10</v>
      </c>
      <c r="J587">
        <v>120</v>
      </c>
      <c r="K587">
        <v>1664428430</v>
      </c>
      <c r="L587">
        <v>20</v>
      </c>
      <c r="M587" t="str">
        <f>VLOOKUP($F587,Experiment!$A$2:$U$90,MATCH(Results!M$1,Experiment!$A$1:$U$1,0)+1,FALSE)</f>
        <v>I</v>
      </c>
      <c r="N587">
        <f>IF(Table1[[#This Row],[Impact]]="I",0,1)</f>
        <v>0</v>
      </c>
      <c r="O587" s="2">
        <f>VLOOKUP($F587,Experiment!$A$2:$U$90,MATCH(Results!O$1,Experiment!$A$1:$U$1,0),FALSE)</f>
        <v>-10</v>
      </c>
      <c r="P587" s="3">
        <f>VLOOKUP($F587,Experiment!$A$2:$U$90,MATCH(Results!P$1,Experiment!$A$1:$U$1,0),FALSE)</f>
        <v>0.5</v>
      </c>
      <c r="Q587" s="2">
        <f>VLOOKUP($F587,Experiment!$A$2:$U$90,MATCH(Results!Q$1,Experiment!$A$1:$U$1,0),FALSE)</f>
        <v>30</v>
      </c>
      <c r="R587" s="3">
        <f>VLOOKUP($F587,Experiment!$A$2:$U$90,MATCH(Results!R$1,Experiment!$A$1:$U$1,0),FALSE)</f>
        <v>0.5</v>
      </c>
      <c r="S587" s="2">
        <f>VLOOKUP($F587,Experiment!$A$2:$U$90,MATCH(Results!S$1,Experiment!$A$1:$U$1,0),FALSE)</f>
        <v>10</v>
      </c>
      <c r="T587" s="2">
        <f>VLOOKUP($F587,Experiment!$A$2:$U$90,MATCH(Results!T$1,Experiment!$A$1:$U$1,0),FALSE)</f>
        <v>400</v>
      </c>
      <c r="U587" s="2">
        <f>VLOOKUP($F587,Experiment!$A$2:$U$90,MATCH(Results!U$1,Experiment!$A$1:$U$1,0),FALSE)</f>
        <v>20</v>
      </c>
      <c r="V587" s="2">
        <f>VLOOKUP($F587,Experiment!$A$2:$U$90,MATCH(Results!V$1,Experiment!$A$1:$U$1,0),FALSE)</f>
        <v>4</v>
      </c>
      <c r="W587" s="3">
        <f>VLOOKUP($F587,Experiment!$A$2:$U$90,MATCH(Results!W$1,Experiment!$A$1:$U$1,0),FALSE)</f>
        <v>0.25</v>
      </c>
      <c r="X587" s="3">
        <f>VLOOKUP($F587,Experiment!$A$2:$U$90,MATCH(Results!X$1,Experiment!$A$1:$U$1,0),FALSE)</f>
        <v>0.75</v>
      </c>
      <c r="Y587" s="2">
        <f>VLOOKUP($F587,Experiment!$A$2:$U$90,MATCH(Results!Y$1,Experiment!$A$1:$U$1,0),FALSE)</f>
        <v>2</v>
      </c>
      <c r="Z587" s="3">
        <f>VLOOKUP($F587,Experiment!$A$2:$U$90,MATCH(Results!Z$1,Experiment!$A$1:$U$1,0),FALSE)</f>
        <v>0.5</v>
      </c>
      <c r="AA587" s="3">
        <f>VLOOKUP($F587,Experiment!$A$2:$U$90,MATCH(Results!AA$1,Experiment!$A$1:$U$1,0),FALSE)</f>
        <v>0.25</v>
      </c>
      <c r="AB587" s="3">
        <f>VLOOKUP($F587,Experiment!$A$2:$U$90,MATCH(Results!AB$1,Experiment!$A$1:$U$1,0),FALSE)</f>
        <v>0.625</v>
      </c>
      <c r="AC587" s="3">
        <f>VLOOKUP($F587,Experiment!$A$2:$U$90,MATCH(Results!AC$1,Experiment!$A$1:$U$1,0),FALSE)</f>
        <v>0.375</v>
      </c>
      <c r="AD587" s="2">
        <f>VLOOKUP($F587,Experiment!$A$2:$U$90,MATCH(Results!AD$1,Experiment!$A$1:$U$1,0),FALSE)</f>
        <v>5</v>
      </c>
      <c r="AE587" s="2">
        <f>VLOOKUP($F587,Experiment!$A$2:$U$90,MATCH(Results!AE$1,Experiment!$A$1:$U$1,0),FALSE)</f>
        <v>375</v>
      </c>
      <c r="AF587" s="2">
        <f>VLOOKUP($F587,Experiment!$A$2:$U$90,MATCH(Results!AF$1,Experiment!$A$1:$U$1,0),FALSE)</f>
        <v>19.364916731037084</v>
      </c>
      <c r="AG587" s="3">
        <f>VLOOKUP($F587,Experiment!$A$2:$W$90,MATCH(Results!AG$1,Experiment!$A$1:$W$1,0),FALSE)</f>
        <v>0.82730419370997643</v>
      </c>
      <c r="AH587" s="3">
        <f>VLOOKUP($F587,Experiment!$A$2:$W$90,MATCH(Results!AH$1,Experiment!$A$1:$W$1,0),FALSE)</f>
        <v>0.38648875795104182</v>
      </c>
      <c r="AI587" s="3">
        <f>VLOOKUP($F587,Experiment!$A$2:$X$90,MATCH(Results!AI$1,Experiment!$A$1:$X$1,0),FALSE)</f>
        <v>0.61351124204895813</v>
      </c>
      <c r="AJ587" s="2">
        <f>Table1[[#This Row],[Gain]]^Table1[[#This Row],[θ]]</f>
        <v>58.434275299017848</v>
      </c>
      <c r="AK587" s="2">
        <f>-Table1[[#This Row],[λ]]*-Table1[[#This Row],[Loss]]^Table1[[#This Row],[θ]]</f>
        <v>31.408756296736705</v>
      </c>
      <c r="AL587" s="2">
        <f>Table1[[#This Row],[v_n_w_g]]-Table1[[#This Row],[v_n_w_l]]</f>
        <v>27.025519002281143</v>
      </c>
      <c r="AM587" s="2">
        <f>IF(Table1[[#This Row],[diff_v]]&gt;=1,1,0)</f>
        <v>1</v>
      </c>
    </row>
    <row r="588" spans="1:39" hidden="1" x14ac:dyDescent="0.3">
      <c r="A588">
        <v>41</v>
      </c>
      <c r="B588" t="s">
        <v>45</v>
      </c>
      <c r="C588" s="22">
        <f>VLOOKUP(Table1[[#This Row],[Subject]],'Subject Profile'!$A$2:$E$8,4,FALSE)</f>
        <v>1.1960207441678836</v>
      </c>
      <c r="D588" s="22">
        <f>VLOOKUP(Table1[[#This Row],[Subject]],'Subject Profile'!$A$2:$E$8,5,FALSE)</f>
        <v>-2</v>
      </c>
      <c r="E588" t="s">
        <v>108</v>
      </c>
      <c r="F588" t="s">
        <v>62</v>
      </c>
      <c r="G588" t="s">
        <v>7</v>
      </c>
      <c r="H588">
        <f>IF(Table1[[#This Row],[decision]]="accept",1,0)</f>
        <v>1</v>
      </c>
      <c r="I588">
        <v>-10</v>
      </c>
      <c r="J588">
        <v>110</v>
      </c>
      <c r="K588">
        <v>1664428444</v>
      </c>
      <c r="L588">
        <v>14</v>
      </c>
      <c r="M588" t="str">
        <f>VLOOKUP($F588,Experiment!$A$2:$U$90,MATCH(Results!M$1,Experiment!$A$1:$U$1,0)+1,FALSE)</f>
        <v>G</v>
      </c>
      <c r="N588">
        <f>IF(Table1[[#This Row],[Impact]]="I",0,1)</f>
        <v>1</v>
      </c>
      <c r="O588" s="2">
        <f>VLOOKUP($F588,Experiment!$A$2:$U$90,MATCH(Results!O$1,Experiment!$A$1:$U$1,0),FALSE)</f>
        <v>-10</v>
      </c>
      <c r="P588" s="3">
        <f>VLOOKUP($F588,Experiment!$A$2:$U$90,MATCH(Results!P$1,Experiment!$A$1:$U$1,0),FALSE)</f>
        <v>0.5</v>
      </c>
      <c r="Q588" s="2">
        <f>VLOOKUP($F588,Experiment!$A$2:$U$90,MATCH(Results!Q$1,Experiment!$A$1:$U$1,0),FALSE)</f>
        <v>20</v>
      </c>
      <c r="R588" s="3">
        <f>VLOOKUP($F588,Experiment!$A$2:$U$90,MATCH(Results!R$1,Experiment!$A$1:$U$1,0),FALSE)</f>
        <v>0.5</v>
      </c>
      <c r="S588" s="2">
        <f>VLOOKUP($F588,Experiment!$A$2:$U$90,MATCH(Results!S$1,Experiment!$A$1:$U$1,0),FALSE)</f>
        <v>5</v>
      </c>
      <c r="T588" s="2">
        <f>VLOOKUP($F588,Experiment!$A$2:$U$90,MATCH(Results!T$1,Experiment!$A$1:$U$1,0),FALSE)</f>
        <v>225</v>
      </c>
      <c r="U588" s="2">
        <f>VLOOKUP($F588,Experiment!$A$2:$U$90,MATCH(Results!U$1,Experiment!$A$1:$U$1,0),FALSE)</f>
        <v>15</v>
      </c>
      <c r="V588" s="2">
        <f>VLOOKUP($F588,Experiment!$A$2:$U$90,MATCH(Results!V$1,Experiment!$A$1:$U$1,0),FALSE)</f>
        <v>4</v>
      </c>
      <c r="W588" s="3">
        <f>VLOOKUP($F588,Experiment!$A$2:$U$90,MATCH(Results!W$1,Experiment!$A$1:$U$1,0),FALSE)</f>
        <v>0.25</v>
      </c>
      <c r="X588" s="3">
        <f>VLOOKUP($F588,Experiment!$A$2:$U$90,MATCH(Results!X$1,Experiment!$A$1:$U$1,0),FALSE)</f>
        <v>0.75</v>
      </c>
      <c r="Y588" s="2">
        <f>VLOOKUP($F588,Experiment!$A$2:$U$90,MATCH(Results!Y$1,Experiment!$A$1:$U$1,0),FALSE)</f>
        <v>2</v>
      </c>
      <c r="Z588" s="3">
        <f>VLOOKUP($F588,Experiment!$A$2:$U$90,MATCH(Results!Z$1,Experiment!$A$1:$U$1,0),FALSE)</f>
        <v>0.5</v>
      </c>
      <c r="AA588" s="3">
        <f>VLOOKUP($F588,Experiment!$A$2:$U$90,MATCH(Results!AA$1,Experiment!$A$1:$U$1,0),FALSE)</f>
        <v>0.25</v>
      </c>
      <c r="AB588" s="3">
        <f>VLOOKUP($F588,Experiment!$A$2:$U$90,MATCH(Results!AB$1,Experiment!$A$1:$U$1,0),FALSE)</f>
        <v>0.625</v>
      </c>
      <c r="AC588" s="3">
        <f>VLOOKUP($F588,Experiment!$A$2:$U$90,MATCH(Results!AC$1,Experiment!$A$1:$U$1,0),FALSE)</f>
        <v>0.375</v>
      </c>
      <c r="AD588" s="2">
        <f>VLOOKUP($F588,Experiment!$A$2:$U$90,MATCH(Results!AD$1,Experiment!$A$1:$U$1,0),FALSE)</f>
        <v>1.25</v>
      </c>
      <c r="AE588" s="2">
        <f>VLOOKUP($F588,Experiment!$A$2:$U$90,MATCH(Results!AE$1,Experiment!$A$1:$U$1,0),FALSE)</f>
        <v>210.9375</v>
      </c>
      <c r="AF588" s="2">
        <f>VLOOKUP($F588,Experiment!$A$2:$U$90,MATCH(Results!AF$1,Experiment!$A$1:$U$1,0),FALSE)</f>
        <v>14.523687548277813</v>
      </c>
      <c r="AG588" s="3">
        <f>VLOOKUP($F588,Experiment!$A$2:$W$90,MATCH(Results!AG$1,Experiment!$A$1:$W$1,0),FALSE)</f>
        <v>0.82730419370997643</v>
      </c>
      <c r="AH588" s="3">
        <f>VLOOKUP($F588,Experiment!$A$2:$W$90,MATCH(Results!AH$1,Experiment!$A$1:$W$1,0),FALSE)</f>
        <v>0.38648875795104182</v>
      </c>
      <c r="AI588" s="3">
        <f>VLOOKUP($F588,Experiment!$A$2:$X$90,MATCH(Results!AI$1,Experiment!$A$1:$X$1,0),FALSE)</f>
        <v>0.61351124204895813</v>
      </c>
      <c r="AJ588" s="2">
        <f>Table1[[#This Row],[Gain]]^Table1[[#This Row],[θ]]</f>
        <v>35.979809832580635</v>
      </c>
      <c r="AK588" s="2">
        <f>-Table1[[#This Row],[λ]]*-Table1[[#This Row],[Loss]]^Table1[[#This Row],[θ]]</f>
        <v>31.408756296736705</v>
      </c>
      <c r="AL588" s="2">
        <f>Table1[[#This Row],[v_n_w_g]]-Table1[[#This Row],[v_n_w_l]]</f>
        <v>4.5710535358439301</v>
      </c>
      <c r="AM588" s="2">
        <f>IF(Table1[[#This Row],[diff_v]]&gt;=1,1,0)</f>
        <v>1</v>
      </c>
    </row>
    <row r="589" spans="1:39" hidden="1" x14ac:dyDescent="0.3">
      <c r="A589">
        <v>42</v>
      </c>
      <c r="B589" t="s">
        <v>45</v>
      </c>
      <c r="C589" s="22">
        <f>VLOOKUP(Table1[[#This Row],[Subject]],'Subject Profile'!$A$2:$E$8,4,FALSE)</f>
        <v>1.1960207441678836</v>
      </c>
      <c r="D589" s="22">
        <f>VLOOKUP(Table1[[#This Row],[Subject]],'Subject Profile'!$A$2:$E$8,5,FALSE)</f>
        <v>-2</v>
      </c>
      <c r="E589" t="s">
        <v>108</v>
      </c>
      <c r="F589" t="s">
        <v>53</v>
      </c>
      <c r="G589" t="s">
        <v>5</v>
      </c>
      <c r="H589">
        <f>IF(Table1[[#This Row],[decision]]="accept",1,0)</f>
        <v>0</v>
      </c>
      <c r="I589">
        <v>0</v>
      </c>
      <c r="J589">
        <v>110</v>
      </c>
      <c r="K589">
        <v>1664428453</v>
      </c>
      <c r="L589">
        <v>9</v>
      </c>
      <c r="M589" t="str">
        <f>VLOOKUP($F589,Experiment!$A$2:$U$90,MATCH(Results!M$1,Experiment!$A$1:$U$1,0)+1,FALSE)</f>
        <v>G</v>
      </c>
      <c r="N589">
        <f>IF(Table1[[#This Row],[Impact]]="I",0,1)</f>
        <v>1</v>
      </c>
      <c r="O589" s="2">
        <f>VLOOKUP($F589,Experiment!$A$2:$U$90,MATCH(Results!O$1,Experiment!$A$1:$U$1,0),FALSE)</f>
        <v>-10</v>
      </c>
      <c r="P589" s="3">
        <f>VLOOKUP($F589,Experiment!$A$2:$U$90,MATCH(Results!P$1,Experiment!$A$1:$U$1,0),FALSE)</f>
        <v>0.5</v>
      </c>
      <c r="Q589" s="2">
        <f>VLOOKUP($F589,Experiment!$A$2:$U$90,MATCH(Results!Q$1,Experiment!$A$1:$U$1,0),FALSE)</f>
        <v>0</v>
      </c>
      <c r="R589" s="3">
        <f>VLOOKUP($F589,Experiment!$A$2:$U$90,MATCH(Results!R$1,Experiment!$A$1:$U$1,0),FALSE)</f>
        <v>0.5</v>
      </c>
      <c r="S589" s="2">
        <f>VLOOKUP($F589,Experiment!$A$2:$U$90,MATCH(Results!S$1,Experiment!$A$1:$U$1,0),FALSE)</f>
        <v>-5</v>
      </c>
      <c r="T589" s="2">
        <f>VLOOKUP($F589,Experiment!$A$2:$U$90,MATCH(Results!T$1,Experiment!$A$1:$U$1,0),FALSE)</f>
        <v>25</v>
      </c>
      <c r="U589" s="2">
        <f>VLOOKUP($F589,Experiment!$A$2:$U$90,MATCH(Results!U$1,Experiment!$A$1:$U$1,0),FALSE)</f>
        <v>5</v>
      </c>
      <c r="V589" s="2">
        <f>VLOOKUP($F589,Experiment!$A$2:$U$90,MATCH(Results!V$1,Experiment!$A$1:$U$1,0),FALSE)</f>
        <v>4</v>
      </c>
      <c r="W589" s="3">
        <f>VLOOKUP($F589,Experiment!$A$2:$U$90,MATCH(Results!W$1,Experiment!$A$1:$U$1,0),FALSE)</f>
        <v>0.25</v>
      </c>
      <c r="X589" s="3">
        <f>VLOOKUP($F589,Experiment!$A$2:$U$90,MATCH(Results!X$1,Experiment!$A$1:$U$1,0),FALSE)</f>
        <v>0.75</v>
      </c>
      <c r="Y589" s="2">
        <f>VLOOKUP($F589,Experiment!$A$2:$U$90,MATCH(Results!Y$1,Experiment!$A$1:$U$1,0),FALSE)</f>
        <v>2</v>
      </c>
      <c r="Z589" s="3">
        <f>VLOOKUP($F589,Experiment!$A$2:$U$90,MATCH(Results!Z$1,Experiment!$A$1:$U$1,0),FALSE)</f>
        <v>0.5</v>
      </c>
      <c r="AA589" s="3">
        <f>VLOOKUP($F589,Experiment!$A$2:$U$90,MATCH(Results!AA$1,Experiment!$A$1:$U$1,0),FALSE)</f>
        <v>0.25</v>
      </c>
      <c r="AB589" s="3">
        <f>VLOOKUP($F589,Experiment!$A$2:$U$90,MATCH(Results!AB$1,Experiment!$A$1:$U$1,0),FALSE)</f>
        <v>0.625</v>
      </c>
      <c r="AC589" s="3">
        <f>VLOOKUP($F589,Experiment!$A$2:$U$90,MATCH(Results!AC$1,Experiment!$A$1:$U$1,0),FALSE)</f>
        <v>0.375</v>
      </c>
      <c r="AD589" s="2">
        <f>VLOOKUP($F589,Experiment!$A$2:$U$90,MATCH(Results!AD$1,Experiment!$A$1:$U$1,0),FALSE)</f>
        <v>-6.25</v>
      </c>
      <c r="AE589" s="2">
        <f>VLOOKUP($F589,Experiment!$A$2:$U$90,MATCH(Results!AE$1,Experiment!$A$1:$U$1,0),FALSE)</f>
        <v>23.4375</v>
      </c>
      <c r="AF589" s="2">
        <f>VLOOKUP($F589,Experiment!$A$2:$U$90,MATCH(Results!AF$1,Experiment!$A$1:$U$1,0),FALSE)</f>
        <v>4.8412291827592711</v>
      </c>
      <c r="AG589" s="3">
        <f>VLOOKUP($F589,Experiment!$A$2:$W$90,MATCH(Results!AG$1,Experiment!$A$1:$W$1,0),FALSE)</f>
        <v>0.82730419370997643</v>
      </c>
      <c r="AH589" s="3">
        <f>VLOOKUP($F589,Experiment!$A$2:$W$90,MATCH(Results!AH$1,Experiment!$A$1:$W$1,0),FALSE)</f>
        <v>0.38648875795104182</v>
      </c>
      <c r="AI589" s="3">
        <f>VLOOKUP($F589,Experiment!$A$2:$X$90,MATCH(Results!AI$1,Experiment!$A$1:$X$1,0),FALSE)</f>
        <v>0.61351124204895813</v>
      </c>
      <c r="AJ589" s="2">
        <f>Table1[[#This Row],[Gain]]^Table1[[#This Row],[θ]]</f>
        <v>0</v>
      </c>
      <c r="AK589" s="2">
        <f>-Table1[[#This Row],[λ]]*-Table1[[#This Row],[Loss]]^Table1[[#This Row],[θ]]</f>
        <v>31.408756296736705</v>
      </c>
      <c r="AL589" s="2">
        <f>Table1[[#This Row],[v_n_w_g]]-Table1[[#This Row],[v_n_w_l]]</f>
        <v>-31.408756296736705</v>
      </c>
      <c r="AM589" s="2">
        <f>IF(Table1[[#This Row],[diff_v]]&gt;=1,1,0)</f>
        <v>0</v>
      </c>
    </row>
    <row r="590" spans="1:39" hidden="1" x14ac:dyDescent="0.3">
      <c r="A590">
        <v>43</v>
      </c>
      <c r="B590" t="s">
        <v>45</v>
      </c>
      <c r="C590" s="22">
        <f>VLOOKUP(Table1[[#This Row],[Subject]],'Subject Profile'!$A$2:$E$8,4,FALSE)</f>
        <v>1.1960207441678836</v>
      </c>
      <c r="D590" s="22">
        <f>VLOOKUP(Table1[[#This Row],[Subject]],'Subject Profile'!$A$2:$E$8,5,FALSE)</f>
        <v>-2</v>
      </c>
      <c r="E590" t="s">
        <v>108</v>
      </c>
      <c r="F590" t="s">
        <v>76</v>
      </c>
      <c r="G590" t="s">
        <v>7</v>
      </c>
      <c r="H590">
        <f>IF(Table1[[#This Row],[decision]]="accept",1,0)</f>
        <v>1</v>
      </c>
      <c r="I590">
        <v>-90</v>
      </c>
      <c r="J590">
        <v>20</v>
      </c>
      <c r="K590">
        <v>1664428490</v>
      </c>
      <c r="L590">
        <v>37</v>
      </c>
      <c r="M590" t="str">
        <f>VLOOKUP($F590,Experiment!$A$2:$U$90,MATCH(Results!M$1,Experiment!$A$1:$U$1,0)+1,FALSE)</f>
        <v>G</v>
      </c>
      <c r="N590">
        <f>IF(Table1[[#This Row],[Impact]]="I",0,1)</f>
        <v>1</v>
      </c>
      <c r="O590" s="2">
        <f>VLOOKUP($F590,Experiment!$A$2:$U$90,MATCH(Results!O$1,Experiment!$A$1:$U$1,0),FALSE)</f>
        <v>-90</v>
      </c>
      <c r="P590" s="3">
        <f>VLOOKUP($F590,Experiment!$A$2:$U$90,MATCH(Results!P$1,Experiment!$A$1:$U$1,0),FALSE)</f>
        <v>0.5</v>
      </c>
      <c r="Q590" s="2">
        <f>VLOOKUP($F590,Experiment!$A$2:$U$90,MATCH(Results!Q$1,Experiment!$A$1:$U$1,0),FALSE)</f>
        <v>180</v>
      </c>
      <c r="R590" s="3">
        <f>VLOOKUP($F590,Experiment!$A$2:$U$90,MATCH(Results!R$1,Experiment!$A$1:$U$1,0),FALSE)</f>
        <v>0.5</v>
      </c>
      <c r="S590" s="2">
        <f>VLOOKUP($F590,Experiment!$A$2:$U$90,MATCH(Results!S$1,Experiment!$A$1:$U$1,0),FALSE)</f>
        <v>45</v>
      </c>
      <c r="T590" s="2">
        <f>VLOOKUP($F590,Experiment!$A$2:$U$90,MATCH(Results!T$1,Experiment!$A$1:$U$1,0),FALSE)</f>
        <v>18225</v>
      </c>
      <c r="U590" s="2">
        <f>VLOOKUP($F590,Experiment!$A$2:$U$90,MATCH(Results!U$1,Experiment!$A$1:$U$1,0),FALSE)</f>
        <v>135</v>
      </c>
      <c r="V590" s="2">
        <f>VLOOKUP($F590,Experiment!$A$2:$U$90,MATCH(Results!V$1,Experiment!$A$1:$U$1,0),FALSE)</f>
        <v>2</v>
      </c>
      <c r="W590" s="3">
        <f>VLOOKUP($F590,Experiment!$A$2:$U$90,MATCH(Results!W$1,Experiment!$A$1:$U$1,0),FALSE)</f>
        <v>0.25</v>
      </c>
      <c r="X590" s="3">
        <f>VLOOKUP($F590,Experiment!$A$2:$U$90,MATCH(Results!X$1,Experiment!$A$1:$U$1,0),FALSE)</f>
        <v>0.75</v>
      </c>
      <c r="Y590" s="2">
        <f>VLOOKUP($F590,Experiment!$A$2:$U$90,MATCH(Results!Y$1,Experiment!$A$1:$U$1,0),FALSE)</f>
        <v>2</v>
      </c>
      <c r="Z590" s="3">
        <f>VLOOKUP($F590,Experiment!$A$2:$U$90,MATCH(Results!Z$1,Experiment!$A$1:$U$1,0),FALSE)</f>
        <v>0.5</v>
      </c>
      <c r="AA590" s="3">
        <f>VLOOKUP($F590,Experiment!$A$2:$U$90,MATCH(Results!AA$1,Experiment!$A$1:$U$1,0),FALSE)</f>
        <v>0.25</v>
      </c>
      <c r="AB590" s="3">
        <f>VLOOKUP($F590,Experiment!$A$2:$U$90,MATCH(Results!AB$1,Experiment!$A$1:$U$1,0),FALSE)</f>
        <v>0.625</v>
      </c>
      <c r="AC590" s="3">
        <f>VLOOKUP($F590,Experiment!$A$2:$U$90,MATCH(Results!AC$1,Experiment!$A$1:$U$1,0),FALSE)</f>
        <v>0.375</v>
      </c>
      <c r="AD590" s="2">
        <f>VLOOKUP($F590,Experiment!$A$2:$U$90,MATCH(Results!AD$1,Experiment!$A$1:$U$1,0),FALSE)</f>
        <v>11.25</v>
      </c>
      <c r="AE590" s="2">
        <f>VLOOKUP($F590,Experiment!$A$2:$U$90,MATCH(Results!AE$1,Experiment!$A$1:$U$1,0),FALSE)</f>
        <v>17085.9375</v>
      </c>
      <c r="AF590" s="2">
        <f>VLOOKUP($F590,Experiment!$A$2:$U$90,MATCH(Results!AF$1,Experiment!$A$1:$U$1,0),FALSE)</f>
        <v>130.71318793450033</v>
      </c>
      <c r="AG590" s="3">
        <f>VLOOKUP($F590,Experiment!$A$2:$W$90,MATCH(Results!AG$1,Experiment!$A$1:$W$1,0),FALSE)</f>
        <v>0.82730419370997643</v>
      </c>
      <c r="AH590" s="3">
        <f>VLOOKUP($F590,Experiment!$A$2:$W$90,MATCH(Results!AH$1,Experiment!$A$1:$W$1,0),FALSE)</f>
        <v>0.38648875795104182</v>
      </c>
      <c r="AI590" s="3">
        <f>VLOOKUP($F590,Experiment!$A$2:$X$90,MATCH(Results!AI$1,Experiment!$A$1:$X$1,0),FALSE)</f>
        <v>0.61351124204895813</v>
      </c>
      <c r="AJ590" s="2">
        <f>Table1[[#This Row],[Gain]]^Table1[[#This Row],[θ]]</f>
        <v>498.1414721148987</v>
      </c>
      <c r="AK590" s="2">
        <f>-Table1[[#This Row],[λ]]*-Table1[[#This Row],[Loss]]^Table1[[#This Row],[θ]]</f>
        <v>434.85510823313615</v>
      </c>
      <c r="AL590" s="2">
        <f>Table1[[#This Row],[v_n_w_g]]-Table1[[#This Row],[v_n_w_l]]</f>
        <v>63.286363881762554</v>
      </c>
      <c r="AM590" s="2">
        <f>IF(Table1[[#This Row],[diff_v]]&gt;=1,1,0)</f>
        <v>1</v>
      </c>
    </row>
    <row r="591" spans="1:39" hidden="1" x14ac:dyDescent="0.3">
      <c r="A591">
        <v>44</v>
      </c>
      <c r="B591" t="s">
        <v>45</v>
      </c>
      <c r="C591" s="22">
        <f>VLOOKUP(Table1[[#This Row],[Subject]],'Subject Profile'!$A$2:$E$8,4,FALSE)</f>
        <v>1.1960207441678836</v>
      </c>
      <c r="D591" s="22">
        <f>VLOOKUP(Table1[[#This Row],[Subject]],'Subject Profile'!$A$2:$E$8,5,FALSE)</f>
        <v>-2</v>
      </c>
      <c r="E591" t="s">
        <v>108</v>
      </c>
      <c r="F591" t="s">
        <v>55</v>
      </c>
      <c r="G591" t="s">
        <v>56</v>
      </c>
      <c r="H591">
        <f>IF(Table1[[#This Row],[decision]]="accept",1,0)</f>
        <v>0</v>
      </c>
      <c r="I591">
        <v>0</v>
      </c>
      <c r="J591">
        <v>20</v>
      </c>
      <c r="K591">
        <v>1664428505</v>
      </c>
      <c r="L591">
        <v>15</v>
      </c>
      <c r="M591" t="str">
        <f>VLOOKUP($F591,Experiment!$A$2:$U$90,MATCH(Results!M$1,Experiment!$A$1:$U$1,0)+1,FALSE)</f>
        <v>R</v>
      </c>
      <c r="N591">
        <f>IF(Table1[[#This Row],[Impact]]="I",0,1)</f>
        <v>1</v>
      </c>
      <c r="O591" s="2">
        <f>VLOOKUP($F591,Experiment!$A$2:$U$90,MATCH(Results!O$1,Experiment!$A$1:$U$1,0),FALSE)</f>
        <v>0</v>
      </c>
      <c r="P591" s="3">
        <f>VLOOKUP($F591,Experiment!$A$2:$U$90,MATCH(Results!P$1,Experiment!$A$1:$U$1,0),FALSE)</f>
        <v>0</v>
      </c>
      <c r="Q591" s="2">
        <f>VLOOKUP($F591,Experiment!$A$2:$U$90,MATCH(Results!Q$1,Experiment!$A$1:$U$1,0),FALSE)</f>
        <v>0</v>
      </c>
      <c r="R591" s="3">
        <f>VLOOKUP($F591,Experiment!$A$2:$U$90,MATCH(Results!R$1,Experiment!$A$1:$U$1,0),FALSE)</f>
        <v>0</v>
      </c>
      <c r="S591" s="2">
        <f>VLOOKUP($F591,Experiment!$A$2:$U$90,MATCH(Results!S$1,Experiment!$A$1:$U$1,0),FALSE)</f>
        <v>0</v>
      </c>
      <c r="T591" s="2">
        <f>VLOOKUP($F591,Experiment!$A$2:$U$90,MATCH(Results!T$1,Experiment!$A$1:$U$1,0),FALSE)</f>
        <v>0</v>
      </c>
      <c r="U591" s="2">
        <f>VLOOKUP($F591,Experiment!$A$2:$U$90,MATCH(Results!U$1,Experiment!$A$1:$U$1,0),FALSE)</f>
        <v>0</v>
      </c>
      <c r="V591" s="2">
        <f>VLOOKUP($F591,Experiment!$A$2:$U$90,MATCH(Results!V$1,Experiment!$A$1:$U$1,0),FALSE)</f>
        <v>0</v>
      </c>
      <c r="W591" s="3">
        <f>VLOOKUP($F591,Experiment!$A$2:$U$90,MATCH(Results!W$1,Experiment!$A$1:$U$1,0),FALSE)</f>
        <v>0</v>
      </c>
      <c r="X591" s="3">
        <f>VLOOKUP($F591,Experiment!$A$2:$U$90,MATCH(Results!X$1,Experiment!$A$1:$U$1,0),FALSE)</f>
        <v>0</v>
      </c>
      <c r="Y591" s="2">
        <f>VLOOKUP($F591,Experiment!$A$2:$U$90,MATCH(Results!Y$1,Experiment!$A$1:$U$1,0),FALSE)</f>
        <v>0</v>
      </c>
      <c r="Z591" s="3">
        <f>VLOOKUP($F591,Experiment!$A$2:$U$90,MATCH(Results!Z$1,Experiment!$A$1:$U$1,0),FALSE)</f>
        <v>0</v>
      </c>
      <c r="AA591" s="3">
        <f>VLOOKUP($F591,Experiment!$A$2:$U$90,MATCH(Results!AA$1,Experiment!$A$1:$U$1,0),FALSE)</f>
        <v>0</v>
      </c>
      <c r="AB591" s="3">
        <f>VLOOKUP($F591,Experiment!$A$2:$U$90,MATCH(Results!AB$1,Experiment!$A$1:$U$1,0),FALSE)</f>
        <v>0</v>
      </c>
      <c r="AC591" s="3">
        <f>VLOOKUP($F591,Experiment!$A$2:$U$90,MATCH(Results!AC$1,Experiment!$A$1:$U$1,0),FALSE)</f>
        <v>0</v>
      </c>
      <c r="AD591" s="2">
        <f>VLOOKUP($F591,Experiment!$A$2:$U$90,MATCH(Results!AD$1,Experiment!$A$1:$U$1,0),FALSE)</f>
        <v>0</v>
      </c>
      <c r="AE591" s="2">
        <f>VLOOKUP($F591,Experiment!$A$2:$U$90,MATCH(Results!AE$1,Experiment!$A$1:$U$1,0),FALSE)</f>
        <v>0</v>
      </c>
      <c r="AF591" s="2">
        <f>VLOOKUP($F591,Experiment!$A$2:$U$90,MATCH(Results!AF$1,Experiment!$A$1:$U$1,0),FALSE)</f>
        <v>0</v>
      </c>
      <c r="AG591" s="2"/>
      <c r="AH591" s="3">
        <f>VLOOKUP($F591,Experiment!$A$2:$W$90,MATCH(Results!AH$1,Experiment!$A$1:$W$1,0),FALSE)</f>
        <v>0</v>
      </c>
      <c r="AI591" s="2">
        <f>VLOOKUP($F591,Experiment!$A$2:$X$90,MATCH(Results!AI$1,Experiment!$A$1:$X$1,0),FALSE)</f>
        <v>0</v>
      </c>
      <c r="AJ591" s="2">
        <f>Table1[[#This Row],[Gain]]^Table1[[#This Row],[θ]]</f>
        <v>0</v>
      </c>
      <c r="AK591" s="2">
        <f>-Table1[[#This Row],[λ]]*-Table1[[#This Row],[Loss]]^Table1[[#This Row],[θ]]</f>
        <v>0</v>
      </c>
      <c r="AL591" s="2">
        <f>Table1[[#This Row],[v_n_w_g]]-Table1[[#This Row],[v_n_w_l]]</f>
        <v>0</v>
      </c>
      <c r="AM591" s="2">
        <f>IF(Table1[[#This Row],[diff_v]]&gt;=1,1,0)</f>
        <v>0</v>
      </c>
    </row>
    <row r="592" spans="1:39" hidden="1" x14ac:dyDescent="0.3">
      <c r="A592">
        <v>45</v>
      </c>
      <c r="B592" t="s">
        <v>45</v>
      </c>
      <c r="C592" s="22">
        <f>VLOOKUP(Table1[[#This Row],[Subject]],'Subject Profile'!$A$2:$E$8,4,FALSE)</f>
        <v>1.1960207441678836</v>
      </c>
      <c r="D592" s="22">
        <f>VLOOKUP(Table1[[#This Row],[Subject]],'Subject Profile'!$A$2:$E$8,5,FALSE)</f>
        <v>-2</v>
      </c>
      <c r="E592" t="s">
        <v>108</v>
      </c>
      <c r="F592" t="s">
        <v>68</v>
      </c>
      <c r="G592" t="s">
        <v>5</v>
      </c>
      <c r="H592">
        <f>IF(Table1[[#This Row],[decision]]="accept",1,0)</f>
        <v>0</v>
      </c>
      <c r="I592">
        <v>0</v>
      </c>
      <c r="J592">
        <v>20</v>
      </c>
      <c r="K592">
        <v>1664428533</v>
      </c>
      <c r="L592">
        <v>28</v>
      </c>
      <c r="M592" t="str">
        <f>VLOOKUP($F592,Experiment!$A$2:$U$90,MATCH(Results!M$1,Experiment!$A$1:$U$1,0)+1,FALSE)</f>
        <v>G</v>
      </c>
      <c r="N592">
        <f>IF(Table1[[#This Row],[Impact]]="I",0,1)</f>
        <v>1</v>
      </c>
      <c r="O592" s="2">
        <f>VLOOKUP($F592,Experiment!$A$2:$U$90,MATCH(Results!O$1,Experiment!$A$1:$U$1,0),FALSE)</f>
        <v>-50</v>
      </c>
      <c r="P592" s="3">
        <f>VLOOKUP($F592,Experiment!$A$2:$U$90,MATCH(Results!P$1,Experiment!$A$1:$U$1,0),FALSE)</f>
        <v>0.5</v>
      </c>
      <c r="Q592" s="2">
        <f>VLOOKUP($F592,Experiment!$A$2:$U$90,MATCH(Results!Q$1,Experiment!$A$1:$U$1,0),FALSE)</f>
        <v>60</v>
      </c>
      <c r="R592" s="3">
        <f>VLOOKUP($F592,Experiment!$A$2:$U$90,MATCH(Results!R$1,Experiment!$A$1:$U$1,0),FALSE)</f>
        <v>0.5</v>
      </c>
      <c r="S592" s="2">
        <f>VLOOKUP($F592,Experiment!$A$2:$U$90,MATCH(Results!S$1,Experiment!$A$1:$U$1,0),FALSE)</f>
        <v>5</v>
      </c>
      <c r="T592" s="2">
        <f>VLOOKUP($F592,Experiment!$A$2:$U$90,MATCH(Results!T$1,Experiment!$A$1:$U$1,0),FALSE)</f>
        <v>3025</v>
      </c>
      <c r="U592" s="2">
        <f>VLOOKUP($F592,Experiment!$A$2:$U$90,MATCH(Results!U$1,Experiment!$A$1:$U$1,0),FALSE)</f>
        <v>55</v>
      </c>
      <c r="V592" s="2">
        <f>VLOOKUP($F592,Experiment!$A$2:$U$90,MATCH(Results!V$1,Experiment!$A$1:$U$1,0),FALSE)</f>
        <v>2</v>
      </c>
      <c r="W592" s="3">
        <f>VLOOKUP($F592,Experiment!$A$2:$U$90,MATCH(Results!W$1,Experiment!$A$1:$U$1,0),FALSE)</f>
        <v>0.25</v>
      </c>
      <c r="X592" s="3">
        <f>VLOOKUP($F592,Experiment!$A$2:$U$90,MATCH(Results!X$1,Experiment!$A$1:$U$1,0),FALSE)</f>
        <v>0.75</v>
      </c>
      <c r="Y592" s="2">
        <f>VLOOKUP($F592,Experiment!$A$2:$U$90,MATCH(Results!Y$1,Experiment!$A$1:$U$1,0),FALSE)</f>
        <v>2</v>
      </c>
      <c r="Z592" s="3">
        <f>VLOOKUP($F592,Experiment!$A$2:$U$90,MATCH(Results!Z$1,Experiment!$A$1:$U$1,0),FALSE)</f>
        <v>0.5</v>
      </c>
      <c r="AA592" s="3">
        <f>VLOOKUP($F592,Experiment!$A$2:$U$90,MATCH(Results!AA$1,Experiment!$A$1:$U$1,0),FALSE)</f>
        <v>0.25</v>
      </c>
      <c r="AB592" s="3">
        <f>VLOOKUP($F592,Experiment!$A$2:$U$90,MATCH(Results!AB$1,Experiment!$A$1:$U$1,0),FALSE)</f>
        <v>0.625</v>
      </c>
      <c r="AC592" s="3">
        <f>VLOOKUP($F592,Experiment!$A$2:$U$90,MATCH(Results!AC$1,Experiment!$A$1:$U$1,0),FALSE)</f>
        <v>0.375</v>
      </c>
      <c r="AD592" s="2">
        <f>VLOOKUP($F592,Experiment!$A$2:$U$90,MATCH(Results!AD$1,Experiment!$A$1:$U$1,0),FALSE)</f>
        <v>-8.75</v>
      </c>
      <c r="AE592" s="2">
        <f>VLOOKUP($F592,Experiment!$A$2:$U$90,MATCH(Results!AE$1,Experiment!$A$1:$U$1,0),FALSE)</f>
        <v>2835.9375</v>
      </c>
      <c r="AF592" s="2">
        <f>VLOOKUP($F592,Experiment!$A$2:$U$90,MATCH(Results!AF$1,Experiment!$A$1:$U$1,0),FALSE)</f>
        <v>53.253521010351982</v>
      </c>
      <c r="AG592" s="3">
        <f>VLOOKUP($F592,Experiment!$A$2:$W$90,MATCH(Results!AG$1,Experiment!$A$1:$W$1,0),FALSE)</f>
        <v>0.82730419370997643</v>
      </c>
      <c r="AH592" s="3">
        <f>VLOOKUP($F592,Experiment!$A$2:$W$90,MATCH(Results!AH$1,Experiment!$A$1:$W$1,0),FALSE)</f>
        <v>0.38648875795104182</v>
      </c>
      <c r="AI592" s="3">
        <f>VLOOKUP($F592,Experiment!$A$2:$X$90,MATCH(Results!AI$1,Experiment!$A$1:$X$1,0),FALSE)</f>
        <v>0.61351124204895813</v>
      </c>
      <c r="AJ592" s="2">
        <f>Table1[[#This Row],[Gain]]^Table1[[#This Row],[θ]]</f>
        <v>133.87694139177151</v>
      </c>
      <c r="AK592" s="2">
        <f>-Table1[[#This Row],[λ]]*-Table1[[#This Row],[Loss]]^Table1[[#This Row],[θ]]</f>
        <v>215.2947128015152</v>
      </c>
      <c r="AL592" s="2">
        <f>Table1[[#This Row],[v_n_w_g]]-Table1[[#This Row],[v_n_w_l]]</f>
        <v>-81.417771409743693</v>
      </c>
      <c r="AM592" s="2">
        <f>IF(Table1[[#This Row],[diff_v]]&gt;=1,1,0)</f>
        <v>0</v>
      </c>
    </row>
    <row r="593" spans="1:39" hidden="1" x14ac:dyDescent="0.3">
      <c r="A593">
        <v>46</v>
      </c>
      <c r="B593" t="s">
        <v>45</v>
      </c>
      <c r="C593" s="22">
        <f>VLOOKUP(Table1[[#This Row],[Subject]],'Subject Profile'!$A$2:$E$8,4,FALSE)</f>
        <v>1.1960207441678836</v>
      </c>
      <c r="D593" s="22">
        <f>VLOOKUP(Table1[[#This Row],[Subject]],'Subject Profile'!$A$2:$E$8,5,FALSE)</f>
        <v>-2</v>
      </c>
      <c r="E593" t="s">
        <v>108</v>
      </c>
      <c r="F593" t="s">
        <v>69</v>
      </c>
      <c r="G593" t="s">
        <v>7</v>
      </c>
      <c r="H593">
        <f>IF(Table1[[#This Row],[decision]]="accept",1,0)</f>
        <v>1</v>
      </c>
      <c r="I593">
        <v>50</v>
      </c>
      <c r="J593">
        <v>70</v>
      </c>
      <c r="K593">
        <v>1664428548</v>
      </c>
      <c r="L593">
        <v>15</v>
      </c>
      <c r="M593" t="str">
        <f>VLOOKUP($F593,Experiment!$A$2:$U$90,MATCH(Results!M$1,Experiment!$A$1:$U$1,0)+1,FALSE)</f>
        <v>I</v>
      </c>
      <c r="N593">
        <f>IF(Table1[[#This Row],[Impact]]="I",0,1)</f>
        <v>0</v>
      </c>
      <c r="O593" s="2">
        <f>VLOOKUP($F593,Experiment!$A$2:$U$90,MATCH(Results!O$1,Experiment!$A$1:$U$1,0),FALSE)</f>
        <v>-50</v>
      </c>
      <c r="P593" s="3">
        <f>VLOOKUP($F593,Experiment!$A$2:$U$90,MATCH(Results!P$1,Experiment!$A$1:$U$1,0),FALSE)</f>
        <v>0.5</v>
      </c>
      <c r="Q593" s="2">
        <f>VLOOKUP($F593,Experiment!$A$2:$U$90,MATCH(Results!Q$1,Experiment!$A$1:$U$1,0),FALSE)</f>
        <v>50</v>
      </c>
      <c r="R593" s="3">
        <f>VLOOKUP($F593,Experiment!$A$2:$U$90,MATCH(Results!R$1,Experiment!$A$1:$U$1,0),FALSE)</f>
        <v>0.5</v>
      </c>
      <c r="S593" s="2">
        <f>VLOOKUP($F593,Experiment!$A$2:$U$90,MATCH(Results!S$1,Experiment!$A$1:$U$1,0),FALSE)</f>
        <v>0</v>
      </c>
      <c r="T593" s="2">
        <f>VLOOKUP($F593,Experiment!$A$2:$U$90,MATCH(Results!T$1,Experiment!$A$1:$U$1,0),FALSE)</f>
        <v>2500</v>
      </c>
      <c r="U593" s="2">
        <f>VLOOKUP($F593,Experiment!$A$2:$U$90,MATCH(Results!U$1,Experiment!$A$1:$U$1,0),FALSE)</f>
        <v>50</v>
      </c>
      <c r="V593" s="2">
        <f>VLOOKUP($F593,Experiment!$A$2:$U$90,MATCH(Results!V$1,Experiment!$A$1:$U$1,0),FALSE)</f>
        <v>4</v>
      </c>
      <c r="W593" s="3">
        <f>VLOOKUP($F593,Experiment!$A$2:$U$90,MATCH(Results!W$1,Experiment!$A$1:$U$1,0),FALSE)</f>
        <v>0.25</v>
      </c>
      <c r="X593" s="3">
        <f>VLOOKUP($F593,Experiment!$A$2:$U$90,MATCH(Results!X$1,Experiment!$A$1:$U$1,0),FALSE)</f>
        <v>0.75</v>
      </c>
      <c r="Y593" s="2">
        <f>VLOOKUP($F593,Experiment!$A$2:$U$90,MATCH(Results!Y$1,Experiment!$A$1:$U$1,0),FALSE)</f>
        <v>1</v>
      </c>
      <c r="Z593" s="3">
        <f>VLOOKUP($F593,Experiment!$A$2:$U$90,MATCH(Results!Z$1,Experiment!$A$1:$U$1,0),FALSE)</f>
        <v>0.25</v>
      </c>
      <c r="AA593" s="3">
        <f>VLOOKUP($F593,Experiment!$A$2:$U$90,MATCH(Results!AA$1,Experiment!$A$1:$U$1,0),FALSE)</f>
        <v>0.5</v>
      </c>
      <c r="AB593" s="3">
        <f>VLOOKUP($F593,Experiment!$A$2:$U$90,MATCH(Results!AB$1,Experiment!$A$1:$U$1,0),FALSE)</f>
        <v>0.375</v>
      </c>
      <c r="AC593" s="3">
        <f>VLOOKUP($F593,Experiment!$A$2:$U$90,MATCH(Results!AC$1,Experiment!$A$1:$U$1,0),FALSE)</f>
        <v>0.625</v>
      </c>
      <c r="AD593" s="2">
        <f>VLOOKUP($F593,Experiment!$A$2:$U$90,MATCH(Results!AD$1,Experiment!$A$1:$U$1,0),FALSE)</f>
        <v>12.5</v>
      </c>
      <c r="AE593" s="2">
        <f>VLOOKUP($F593,Experiment!$A$2:$U$90,MATCH(Results!AE$1,Experiment!$A$1:$U$1,0),FALSE)</f>
        <v>2343.75</v>
      </c>
      <c r="AF593" s="2">
        <f>VLOOKUP($F593,Experiment!$A$2:$U$90,MATCH(Results!AF$1,Experiment!$A$1:$U$1,0),FALSE)</f>
        <v>48.412291827592711</v>
      </c>
      <c r="AG593" s="3">
        <f>VLOOKUP($F593,Experiment!$A$2:$W$90,MATCH(Results!AG$1,Experiment!$A$1:$W$1,0),FALSE)</f>
        <v>1</v>
      </c>
      <c r="AH593" s="3">
        <f>VLOOKUP($F593,Experiment!$A$2:$W$90,MATCH(Results!AH$1,Experiment!$A$1:$W$1,0),FALSE)</f>
        <v>0.625</v>
      </c>
      <c r="AI593" s="3">
        <f>VLOOKUP($F593,Experiment!$A$2:$X$90,MATCH(Results!AI$1,Experiment!$A$1:$X$1,0),FALSE)</f>
        <v>0.375</v>
      </c>
      <c r="AJ593" s="2">
        <f>Table1[[#This Row],[Gain]]^Table1[[#This Row],[θ]]</f>
        <v>107.6473564007576</v>
      </c>
      <c r="AK593" s="2">
        <f>-Table1[[#This Row],[λ]]*-Table1[[#This Row],[Loss]]^Table1[[#This Row],[θ]]</f>
        <v>215.2947128015152</v>
      </c>
      <c r="AL593" s="2">
        <f>Table1[[#This Row],[v_n_w_g]]-Table1[[#This Row],[v_n_w_l]]</f>
        <v>-107.6473564007576</v>
      </c>
      <c r="AM593" s="2">
        <f>IF(Table1[[#This Row],[diff_v]]&gt;=1,1,0)</f>
        <v>0</v>
      </c>
    </row>
    <row r="594" spans="1:39" hidden="1" x14ac:dyDescent="0.3">
      <c r="A594">
        <v>47</v>
      </c>
      <c r="B594" t="s">
        <v>45</v>
      </c>
      <c r="C594" s="22">
        <f>VLOOKUP(Table1[[#This Row],[Subject]],'Subject Profile'!$A$2:$E$8,4,FALSE)</f>
        <v>1.1960207441678836</v>
      </c>
      <c r="D594" s="22">
        <f>VLOOKUP(Table1[[#This Row],[Subject]],'Subject Profile'!$A$2:$E$8,5,FALSE)</f>
        <v>-2</v>
      </c>
      <c r="E594" t="s">
        <v>108</v>
      </c>
      <c r="F594" t="s">
        <v>78</v>
      </c>
      <c r="G594" t="s">
        <v>5</v>
      </c>
      <c r="H594">
        <f>IF(Table1[[#This Row],[decision]]="accept",1,0)</f>
        <v>0</v>
      </c>
      <c r="I594">
        <v>0</v>
      </c>
      <c r="J594">
        <v>70</v>
      </c>
      <c r="K594">
        <v>1664428560</v>
      </c>
      <c r="L594">
        <v>12</v>
      </c>
      <c r="M594" t="str">
        <f>VLOOKUP($F594,Experiment!$A$2:$U$90,MATCH(Results!M$1,Experiment!$A$1:$U$1,0)+1,FALSE)</f>
        <v>G</v>
      </c>
      <c r="N594">
        <f>IF(Table1[[#This Row],[Impact]]="I",0,1)</f>
        <v>1</v>
      </c>
      <c r="O594" s="2">
        <f>VLOOKUP($F594,Experiment!$A$2:$U$90,MATCH(Results!O$1,Experiment!$A$1:$U$1,0),FALSE)</f>
        <v>-90</v>
      </c>
      <c r="P594" s="3">
        <f>VLOOKUP($F594,Experiment!$A$2:$U$90,MATCH(Results!P$1,Experiment!$A$1:$U$1,0),FALSE)</f>
        <v>0.5</v>
      </c>
      <c r="Q594" s="2">
        <f>VLOOKUP($F594,Experiment!$A$2:$U$90,MATCH(Results!Q$1,Experiment!$A$1:$U$1,0),FALSE)</f>
        <v>80</v>
      </c>
      <c r="R594" s="3">
        <f>VLOOKUP($F594,Experiment!$A$2:$U$90,MATCH(Results!R$1,Experiment!$A$1:$U$1,0),FALSE)</f>
        <v>0.5</v>
      </c>
      <c r="S594" s="2">
        <f>VLOOKUP($F594,Experiment!$A$2:$U$90,MATCH(Results!S$1,Experiment!$A$1:$U$1,0),FALSE)</f>
        <v>-5</v>
      </c>
      <c r="T594" s="2">
        <f>VLOOKUP($F594,Experiment!$A$2:$U$90,MATCH(Results!T$1,Experiment!$A$1:$U$1,0),FALSE)</f>
        <v>7225</v>
      </c>
      <c r="U594" s="2">
        <f>VLOOKUP($F594,Experiment!$A$2:$U$90,MATCH(Results!U$1,Experiment!$A$1:$U$1,0),FALSE)</f>
        <v>85</v>
      </c>
      <c r="V594" s="2">
        <f>VLOOKUP($F594,Experiment!$A$2:$U$90,MATCH(Results!V$1,Experiment!$A$1:$U$1,0),FALSE)</f>
        <v>2</v>
      </c>
      <c r="W594" s="3">
        <f>VLOOKUP($F594,Experiment!$A$2:$U$90,MATCH(Results!W$1,Experiment!$A$1:$U$1,0),FALSE)</f>
        <v>0.25</v>
      </c>
      <c r="X594" s="3">
        <f>VLOOKUP($F594,Experiment!$A$2:$U$90,MATCH(Results!X$1,Experiment!$A$1:$U$1,0),FALSE)</f>
        <v>0.75</v>
      </c>
      <c r="Y594" s="2">
        <f>VLOOKUP($F594,Experiment!$A$2:$U$90,MATCH(Results!Y$1,Experiment!$A$1:$U$1,0),FALSE)</f>
        <v>2</v>
      </c>
      <c r="Z594" s="3">
        <f>VLOOKUP($F594,Experiment!$A$2:$U$90,MATCH(Results!Z$1,Experiment!$A$1:$U$1,0),FALSE)</f>
        <v>0.5</v>
      </c>
      <c r="AA594" s="3">
        <f>VLOOKUP($F594,Experiment!$A$2:$U$90,MATCH(Results!AA$1,Experiment!$A$1:$U$1,0),FALSE)</f>
        <v>0.25</v>
      </c>
      <c r="AB594" s="3">
        <f>VLOOKUP($F594,Experiment!$A$2:$U$90,MATCH(Results!AB$1,Experiment!$A$1:$U$1,0),FALSE)</f>
        <v>0.625</v>
      </c>
      <c r="AC594" s="3">
        <f>VLOOKUP($F594,Experiment!$A$2:$U$90,MATCH(Results!AC$1,Experiment!$A$1:$U$1,0),FALSE)</f>
        <v>0.375</v>
      </c>
      <c r="AD594" s="2">
        <f>VLOOKUP($F594,Experiment!$A$2:$U$90,MATCH(Results!AD$1,Experiment!$A$1:$U$1,0),FALSE)</f>
        <v>-26.25</v>
      </c>
      <c r="AE594" s="2">
        <f>VLOOKUP($F594,Experiment!$A$2:$U$90,MATCH(Results!AE$1,Experiment!$A$1:$U$1,0),FALSE)</f>
        <v>6773.4375</v>
      </c>
      <c r="AF594" s="2">
        <f>VLOOKUP($F594,Experiment!$A$2:$U$90,MATCH(Results!AF$1,Experiment!$A$1:$U$1,0),FALSE)</f>
        <v>82.300896106907615</v>
      </c>
      <c r="AG594" s="3">
        <f>VLOOKUP($F594,Experiment!$A$2:$W$90,MATCH(Results!AG$1,Experiment!$A$1:$W$1,0),FALSE)</f>
        <v>0.82730419370997643</v>
      </c>
      <c r="AH594" s="3">
        <f>VLOOKUP($F594,Experiment!$A$2:$W$90,MATCH(Results!AH$1,Experiment!$A$1:$W$1,0),FALSE)</f>
        <v>0.38648875795104182</v>
      </c>
      <c r="AI594" s="3">
        <f>VLOOKUP($F594,Experiment!$A$2:$X$90,MATCH(Results!AI$1,Experiment!$A$1:$X$1,0),FALSE)</f>
        <v>0.61351124204895813</v>
      </c>
      <c r="AJ594" s="2">
        <f>Table1[[#This Row],[Gain]]^Table1[[#This Row],[θ]]</f>
        <v>188.85787660819494</v>
      </c>
      <c r="AK594" s="2">
        <f>-Table1[[#This Row],[λ]]*-Table1[[#This Row],[Loss]]^Table1[[#This Row],[θ]]</f>
        <v>434.85510823313615</v>
      </c>
      <c r="AL594" s="2">
        <f>Table1[[#This Row],[v_n_w_g]]-Table1[[#This Row],[v_n_w_l]]</f>
        <v>-245.99723162494121</v>
      </c>
      <c r="AM594" s="2">
        <f>IF(Table1[[#This Row],[diff_v]]&gt;=1,1,0)</f>
        <v>0</v>
      </c>
    </row>
    <row r="595" spans="1:39" hidden="1" x14ac:dyDescent="0.3">
      <c r="A595">
        <v>48</v>
      </c>
      <c r="B595" t="s">
        <v>45</v>
      </c>
      <c r="C595" s="22">
        <f>VLOOKUP(Table1[[#This Row],[Subject]],'Subject Profile'!$A$2:$E$8,4,FALSE)</f>
        <v>1.1960207441678836</v>
      </c>
      <c r="D595" s="22">
        <f>VLOOKUP(Table1[[#This Row],[Subject]],'Subject Profile'!$A$2:$E$8,5,FALSE)</f>
        <v>-2</v>
      </c>
      <c r="E595" t="s">
        <v>108</v>
      </c>
      <c r="F595" t="s">
        <v>74</v>
      </c>
      <c r="G595" t="s">
        <v>7</v>
      </c>
      <c r="H595">
        <f>IF(Table1[[#This Row],[decision]]="accept",1,0)</f>
        <v>1</v>
      </c>
      <c r="I595">
        <v>-10</v>
      </c>
      <c r="J595">
        <v>60</v>
      </c>
      <c r="K595">
        <v>1664428584</v>
      </c>
      <c r="L595">
        <v>24</v>
      </c>
      <c r="M595" t="str">
        <f>VLOOKUP($F595,Experiment!$A$2:$U$90,MATCH(Results!M$1,Experiment!$A$1:$U$1,0)+1,FALSE)</f>
        <v>G</v>
      </c>
      <c r="N595">
        <f>IF(Table1[[#This Row],[Impact]]="I",0,1)</f>
        <v>1</v>
      </c>
      <c r="O595" s="2">
        <f>VLOOKUP($F595,Experiment!$A$2:$U$90,MATCH(Results!O$1,Experiment!$A$1:$U$1,0),FALSE)</f>
        <v>-10</v>
      </c>
      <c r="P595" s="3">
        <f>VLOOKUP($F595,Experiment!$A$2:$U$90,MATCH(Results!P$1,Experiment!$A$1:$U$1,0),FALSE)</f>
        <v>0.5</v>
      </c>
      <c r="Q595" s="2">
        <f>VLOOKUP($F595,Experiment!$A$2:$U$90,MATCH(Results!Q$1,Experiment!$A$1:$U$1,0),FALSE)</f>
        <v>30</v>
      </c>
      <c r="R595" s="3">
        <f>VLOOKUP($F595,Experiment!$A$2:$U$90,MATCH(Results!R$1,Experiment!$A$1:$U$1,0),FALSE)</f>
        <v>0.5</v>
      </c>
      <c r="S595" s="2">
        <f>VLOOKUP($F595,Experiment!$A$2:$U$90,MATCH(Results!S$1,Experiment!$A$1:$U$1,0),FALSE)</f>
        <v>10</v>
      </c>
      <c r="T595" s="2">
        <f>VLOOKUP($F595,Experiment!$A$2:$U$90,MATCH(Results!T$1,Experiment!$A$1:$U$1,0),FALSE)</f>
        <v>400</v>
      </c>
      <c r="U595" s="2">
        <f>VLOOKUP($F595,Experiment!$A$2:$U$90,MATCH(Results!U$1,Experiment!$A$1:$U$1,0),FALSE)</f>
        <v>20</v>
      </c>
      <c r="V595" s="2">
        <f>VLOOKUP($F595,Experiment!$A$2:$U$90,MATCH(Results!V$1,Experiment!$A$1:$U$1,0),FALSE)</f>
        <v>2</v>
      </c>
      <c r="W595" s="3">
        <f>VLOOKUP($F595,Experiment!$A$2:$U$90,MATCH(Results!W$1,Experiment!$A$1:$U$1,0),FALSE)</f>
        <v>0.25</v>
      </c>
      <c r="X595" s="3">
        <f>VLOOKUP($F595,Experiment!$A$2:$U$90,MATCH(Results!X$1,Experiment!$A$1:$U$1,0),FALSE)</f>
        <v>0.75</v>
      </c>
      <c r="Y595" s="2">
        <f>VLOOKUP($F595,Experiment!$A$2:$U$90,MATCH(Results!Y$1,Experiment!$A$1:$U$1,0),FALSE)</f>
        <v>2</v>
      </c>
      <c r="Z595" s="3">
        <f>VLOOKUP($F595,Experiment!$A$2:$U$90,MATCH(Results!Z$1,Experiment!$A$1:$U$1,0),FALSE)</f>
        <v>0.5</v>
      </c>
      <c r="AA595" s="3">
        <f>VLOOKUP($F595,Experiment!$A$2:$U$90,MATCH(Results!AA$1,Experiment!$A$1:$U$1,0),FALSE)</f>
        <v>0.25</v>
      </c>
      <c r="AB595" s="3">
        <f>VLOOKUP($F595,Experiment!$A$2:$U$90,MATCH(Results!AB$1,Experiment!$A$1:$U$1,0),FALSE)</f>
        <v>0.625</v>
      </c>
      <c r="AC595" s="3">
        <f>VLOOKUP($F595,Experiment!$A$2:$U$90,MATCH(Results!AC$1,Experiment!$A$1:$U$1,0),FALSE)</f>
        <v>0.375</v>
      </c>
      <c r="AD595" s="2">
        <f>VLOOKUP($F595,Experiment!$A$2:$U$90,MATCH(Results!AD$1,Experiment!$A$1:$U$1,0),FALSE)</f>
        <v>5</v>
      </c>
      <c r="AE595" s="2">
        <f>VLOOKUP($F595,Experiment!$A$2:$U$90,MATCH(Results!AE$1,Experiment!$A$1:$U$1,0),FALSE)</f>
        <v>375</v>
      </c>
      <c r="AF595" s="2">
        <f>VLOOKUP($F595,Experiment!$A$2:$U$90,MATCH(Results!AF$1,Experiment!$A$1:$U$1,0),FALSE)</f>
        <v>19.364916731037084</v>
      </c>
      <c r="AG595" s="3">
        <f>VLOOKUP($F595,Experiment!$A$2:$W$90,MATCH(Results!AG$1,Experiment!$A$1:$W$1,0),FALSE)</f>
        <v>0.82730419370997643</v>
      </c>
      <c r="AH595" s="3">
        <f>VLOOKUP($F595,Experiment!$A$2:$W$90,MATCH(Results!AH$1,Experiment!$A$1:$W$1,0),FALSE)</f>
        <v>0.38648875795104182</v>
      </c>
      <c r="AI595" s="3">
        <f>VLOOKUP($F595,Experiment!$A$2:$X$90,MATCH(Results!AI$1,Experiment!$A$1:$X$1,0),FALSE)</f>
        <v>0.61351124204895813</v>
      </c>
      <c r="AJ595" s="2">
        <f>Table1[[#This Row],[Gain]]^Table1[[#This Row],[θ]]</f>
        <v>58.434275299017848</v>
      </c>
      <c r="AK595" s="2">
        <f>-Table1[[#This Row],[λ]]*-Table1[[#This Row],[Loss]]^Table1[[#This Row],[θ]]</f>
        <v>31.408756296736705</v>
      </c>
      <c r="AL595" s="2">
        <f>Table1[[#This Row],[v_n_w_g]]-Table1[[#This Row],[v_n_w_l]]</f>
        <v>27.025519002281143</v>
      </c>
      <c r="AM595" s="2">
        <f>IF(Table1[[#This Row],[diff_v]]&gt;=1,1,0)</f>
        <v>1</v>
      </c>
    </row>
    <row r="596" spans="1:39" hidden="1" x14ac:dyDescent="0.3">
      <c r="A596">
        <v>49</v>
      </c>
      <c r="B596" t="s">
        <v>45</v>
      </c>
      <c r="C596" s="22">
        <f>VLOOKUP(Table1[[#This Row],[Subject]],'Subject Profile'!$A$2:$E$8,4,FALSE)</f>
        <v>1.1960207441678836</v>
      </c>
      <c r="D596" s="22">
        <f>VLOOKUP(Table1[[#This Row],[Subject]],'Subject Profile'!$A$2:$E$8,5,FALSE)</f>
        <v>-2</v>
      </c>
      <c r="E596" t="s">
        <v>108</v>
      </c>
      <c r="F596" t="s">
        <v>51</v>
      </c>
      <c r="G596" t="s">
        <v>5</v>
      </c>
      <c r="H596">
        <f>IF(Table1[[#This Row],[decision]]="accept",1,0)</f>
        <v>0</v>
      </c>
      <c r="I596">
        <v>0</v>
      </c>
      <c r="J596">
        <v>60</v>
      </c>
      <c r="K596">
        <v>1664428593</v>
      </c>
      <c r="L596">
        <v>9</v>
      </c>
      <c r="M596" t="str">
        <f>VLOOKUP($F596,Experiment!$A$2:$U$90,MATCH(Results!M$1,Experiment!$A$1:$U$1,0)+1,FALSE)</f>
        <v>I</v>
      </c>
      <c r="N596">
        <f>IF(Table1[[#This Row],[Impact]]="I",0,1)</f>
        <v>0</v>
      </c>
      <c r="O596" s="2">
        <f>VLOOKUP($F596,Experiment!$A$2:$U$90,MATCH(Results!O$1,Experiment!$A$1:$U$1,0),FALSE)</f>
        <v>-90</v>
      </c>
      <c r="P596" s="3">
        <f>VLOOKUP($F596,Experiment!$A$2:$U$90,MATCH(Results!P$1,Experiment!$A$1:$U$1,0),FALSE)</f>
        <v>0.5</v>
      </c>
      <c r="Q596" s="2">
        <f>VLOOKUP($F596,Experiment!$A$2:$U$90,MATCH(Results!Q$1,Experiment!$A$1:$U$1,0),FALSE)</f>
        <v>80</v>
      </c>
      <c r="R596" s="3">
        <f>VLOOKUP($F596,Experiment!$A$2:$U$90,MATCH(Results!R$1,Experiment!$A$1:$U$1,0),FALSE)</f>
        <v>0.5</v>
      </c>
      <c r="S596" s="2">
        <f>VLOOKUP($F596,Experiment!$A$2:$U$90,MATCH(Results!S$1,Experiment!$A$1:$U$1,0),FALSE)</f>
        <v>-5</v>
      </c>
      <c r="T596" s="2">
        <f>VLOOKUP($F596,Experiment!$A$2:$U$90,MATCH(Results!T$1,Experiment!$A$1:$U$1,0),FALSE)</f>
        <v>7225</v>
      </c>
      <c r="U596" s="2">
        <f>VLOOKUP($F596,Experiment!$A$2:$U$90,MATCH(Results!U$1,Experiment!$A$1:$U$1,0),FALSE)</f>
        <v>85</v>
      </c>
      <c r="V596" s="2">
        <f>VLOOKUP($F596,Experiment!$A$2:$U$90,MATCH(Results!V$1,Experiment!$A$1:$U$1,0),FALSE)</f>
        <v>4</v>
      </c>
      <c r="W596" s="3">
        <f>VLOOKUP($F596,Experiment!$A$2:$U$90,MATCH(Results!W$1,Experiment!$A$1:$U$1,0),FALSE)</f>
        <v>0.25</v>
      </c>
      <c r="X596" s="3">
        <f>VLOOKUP($F596,Experiment!$A$2:$U$90,MATCH(Results!X$1,Experiment!$A$1:$U$1,0),FALSE)</f>
        <v>0.75</v>
      </c>
      <c r="Y596" s="2">
        <f>VLOOKUP($F596,Experiment!$A$2:$U$90,MATCH(Results!Y$1,Experiment!$A$1:$U$1,0),FALSE)</f>
        <v>1</v>
      </c>
      <c r="Z596" s="3">
        <f>VLOOKUP($F596,Experiment!$A$2:$U$90,MATCH(Results!Z$1,Experiment!$A$1:$U$1,0),FALSE)</f>
        <v>0.25</v>
      </c>
      <c r="AA596" s="3">
        <f>VLOOKUP($F596,Experiment!$A$2:$U$90,MATCH(Results!AA$1,Experiment!$A$1:$U$1,0),FALSE)</f>
        <v>0.5</v>
      </c>
      <c r="AB596" s="3">
        <f>VLOOKUP($F596,Experiment!$A$2:$U$90,MATCH(Results!AB$1,Experiment!$A$1:$U$1,0),FALSE)</f>
        <v>0.375</v>
      </c>
      <c r="AC596" s="3">
        <f>VLOOKUP($F596,Experiment!$A$2:$U$90,MATCH(Results!AC$1,Experiment!$A$1:$U$1,0),FALSE)</f>
        <v>0.625</v>
      </c>
      <c r="AD596" s="2">
        <f>VLOOKUP($F596,Experiment!$A$2:$U$90,MATCH(Results!AD$1,Experiment!$A$1:$U$1,0),FALSE)</f>
        <v>16.25</v>
      </c>
      <c r="AE596" s="2">
        <f>VLOOKUP($F596,Experiment!$A$2:$U$90,MATCH(Results!AE$1,Experiment!$A$1:$U$1,0),FALSE)</f>
        <v>6773.4375</v>
      </c>
      <c r="AF596" s="2">
        <f>VLOOKUP($F596,Experiment!$A$2:$U$90,MATCH(Results!AF$1,Experiment!$A$1:$U$1,0),FALSE)</f>
        <v>82.300896106907615</v>
      </c>
      <c r="AG596" s="3">
        <f>VLOOKUP($F596,Experiment!$A$2:$W$90,MATCH(Results!AG$1,Experiment!$A$1:$W$1,0),FALSE)</f>
        <v>1</v>
      </c>
      <c r="AH596" s="3">
        <f>VLOOKUP($F596,Experiment!$A$2:$W$90,MATCH(Results!AH$1,Experiment!$A$1:$W$1,0),FALSE)</f>
        <v>0.625</v>
      </c>
      <c r="AI596" s="3">
        <f>VLOOKUP($F596,Experiment!$A$2:$X$90,MATCH(Results!AI$1,Experiment!$A$1:$X$1,0),FALSE)</f>
        <v>0.375</v>
      </c>
      <c r="AJ596" s="2">
        <f>Table1[[#This Row],[Gain]]^Table1[[#This Row],[θ]]</f>
        <v>188.85787660819494</v>
      </c>
      <c r="AK596" s="2">
        <f>-Table1[[#This Row],[λ]]*-Table1[[#This Row],[Loss]]^Table1[[#This Row],[θ]]</f>
        <v>434.85510823313615</v>
      </c>
      <c r="AL596" s="2">
        <f>Table1[[#This Row],[v_n_w_g]]-Table1[[#This Row],[v_n_w_l]]</f>
        <v>-245.99723162494121</v>
      </c>
      <c r="AM596" s="2">
        <f>IF(Table1[[#This Row],[diff_v]]&gt;=1,1,0)</f>
        <v>0</v>
      </c>
    </row>
    <row r="597" spans="1:39" hidden="1" x14ac:dyDescent="0.3">
      <c r="A597">
        <v>50</v>
      </c>
      <c r="B597" t="s">
        <v>45</v>
      </c>
      <c r="C597" s="22">
        <f>VLOOKUP(Table1[[#This Row],[Subject]],'Subject Profile'!$A$2:$E$8,4,FALSE)</f>
        <v>1.1960207441678836</v>
      </c>
      <c r="D597" s="22">
        <f>VLOOKUP(Table1[[#This Row],[Subject]],'Subject Profile'!$A$2:$E$8,5,FALSE)</f>
        <v>-2</v>
      </c>
      <c r="E597" t="s">
        <v>108</v>
      </c>
      <c r="F597" t="s">
        <v>55</v>
      </c>
      <c r="G597" t="s">
        <v>56</v>
      </c>
      <c r="H597">
        <f>IF(Table1[[#This Row],[decision]]="accept",1,0)</f>
        <v>0</v>
      </c>
      <c r="I597">
        <v>0</v>
      </c>
      <c r="J597">
        <v>60</v>
      </c>
      <c r="K597">
        <v>1664428604</v>
      </c>
      <c r="L597">
        <v>11</v>
      </c>
      <c r="M597" t="str">
        <f>VLOOKUP($F597,Experiment!$A$2:$U$90,MATCH(Results!M$1,Experiment!$A$1:$U$1,0)+1,FALSE)</f>
        <v>R</v>
      </c>
      <c r="N597">
        <f>IF(Table1[[#This Row],[Impact]]="I",0,1)</f>
        <v>1</v>
      </c>
      <c r="O597" s="2">
        <f>VLOOKUP($F597,Experiment!$A$2:$U$90,MATCH(Results!O$1,Experiment!$A$1:$U$1,0),FALSE)</f>
        <v>0</v>
      </c>
      <c r="P597" s="3">
        <f>VLOOKUP($F597,Experiment!$A$2:$U$90,MATCH(Results!P$1,Experiment!$A$1:$U$1,0),FALSE)</f>
        <v>0</v>
      </c>
      <c r="Q597" s="2">
        <f>VLOOKUP($F597,Experiment!$A$2:$U$90,MATCH(Results!Q$1,Experiment!$A$1:$U$1,0),FALSE)</f>
        <v>0</v>
      </c>
      <c r="R597" s="3">
        <f>VLOOKUP($F597,Experiment!$A$2:$U$90,MATCH(Results!R$1,Experiment!$A$1:$U$1,0),FALSE)</f>
        <v>0</v>
      </c>
      <c r="S597" s="2">
        <f>VLOOKUP($F597,Experiment!$A$2:$U$90,MATCH(Results!S$1,Experiment!$A$1:$U$1,0),FALSE)</f>
        <v>0</v>
      </c>
      <c r="T597" s="2">
        <f>VLOOKUP($F597,Experiment!$A$2:$U$90,MATCH(Results!T$1,Experiment!$A$1:$U$1,0),FALSE)</f>
        <v>0</v>
      </c>
      <c r="U597" s="2">
        <f>VLOOKUP($F597,Experiment!$A$2:$U$90,MATCH(Results!U$1,Experiment!$A$1:$U$1,0),FALSE)</f>
        <v>0</v>
      </c>
      <c r="V597" s="2">
        <f>VLOOKUP($F597,Experiment!$A$2:$U$90,MATCH(Results!V$1,Experiment!$A$1:$U$1,0),FALSE)</f>
        <v>0</v>
      </c>
      <c r="W597" s="3">
        <f>VLOOKUP($F597,Experiment!$A$2:$U$90,MATCH(Results!W$1,Experiment!$A$1:$U$1,0),FALSE)</f>
        <v>0</v>
      </c>
      <c r="X597" s="3">
        <f>VLOOKUP($F597,Experiment!$A$2:$U$90,MATCH(Results!X$1,Experiment!$A$1:$U$1,0),FALSE)</f>
        <v>0</v>
      </c>
      <c r="Y597" s="2">
        <f>VLOOKUP($F597,Experiment!$A$2:$U$90,MATCH(Results!Y$1,Experiment!$A$1:$U$1,0),FALSE)</f>
        <v>0</v>
      </c>
      <c r="Z597" s="3">
        <f>VLOOKUP($F597,Experiment!$A$2:$U$90,MATCH(Results!Z$1,Experiment!$A$1:$U$1,0),FALSE)</f>
        <v>0</v>
      </c>
      <c r="AA597" s="3">
        <f>VLOOKUP($F597,Experiment!$A$2:$U$90,MATCH(Results!AA$1,Experiment!$A$1:$U$1,0),FALSE)</f>
        <v>0</v>
      </c>
      <c r="AB597" s="3">
        <f>VLOOKUP($F597,Experiment!$A$2:$U$90,MATCH(Results!AB$1,Experiment!$A$1:$U$1,0),FALSE)</f>
        <v>0</v>
      </c>
      <c r="AC597" s="3">
        <f>VLOOKUP($F597,Experiment!$A$2:$U$90,MATCH(Results!AC$1,Experiment!$A$1:$U$1,0),FALSE)</f>
        <v>0</v>
      </c>
      <c r="AD597" s="2">
        <f>VLOOKUP($F597,Experiment!$A$2:$U$90,MATCH(Results!AD$1,Experiment!$A$1:$U$1,0),FALSE)</f>
        <v>0</v>
      </c>
      <c r="AE597" s="2">
        <f>VLOOKUP($F597,Experiment!$A$2:$U$90,MATCH(Results!AE$1,Experiment!$A$1:$U$1,0),FALSE)</f>
        <v>0</v>
      </c>
      <c r="AF597" s="2">
        <f>VLOOKUP($F597,Experiment!$A$2:$U$90,MATCH(Results!AF$1,Experiment!$A$1:$U$1,0),FALSE)</f>
        <v>0</v>
      </c>
      <c r="AG597" s="2"/>
      <c r="AH597" s="3">
        <f>VLOOKUP($F597,Experiment!$A$2:$W$90,MATCH(Results!AH$1,Experiment!$A$1:$W$1,0),FALSE)</f>
        <v>0</v>
      </c>
      <c r="AI597" s="2">
        <f>VLOOKUP($F597,Experiment!$A$2:$X$90,MATCH(Results!AI$1,Experiment!$A$1:$X$1,0),FALSE)</f>
        <v>0</v>
      </c>
      <c r="AJ597" s="2">
        <f>Table1[[#This Row],[Gain]]^Table1[[#This Row],[θ]]</f>
        <v>0</v>
      </c>
      <c r="AK597" s="2">
        <f>-Table1[[#This Row],[λ]]*-Table1[[#This Row],[Loss]]^Table1[[#This Row],[θ]]</f>
        <v>0</v>
      </c>
      <c r="AL597" s="2">
        <f>Table1[[#This Row],[v_n_w_g]]-Table1[[#This Row],[v_n_w_l]]</f>
        <v>0</v>
      </c>
      <c r="AM597" s="2">
        <f>IF(Table1[[#This Row],[diff_v]]&gt;=1,1,0)</f>
        <v>0</v>
      </c>
    </row>
    <row r="598" spans="1:39" hidden="1" x14ac:dyDescent="0.3">
      <c r="A598">
        <v>51</v>
      </c>
      <c r="B598" t="s">
        <v>45</v>
      </c>
      <c r="C598" s="22">
        <f>VLOOKUP(Table1[[#This Row],[Subject]],'Subject Profile'!$A$2:$E$8,4,FALSE)</f>
        <v>1.1960207441678836</v>
      </c>
      <c r="D598" s="22">
        <f>VLOOKUP(Table1[[#This Row],[Subject]],'Subject Profile'!$A$2:$E$8,5,FALSE)</f>
        <v>-2</v>
      </c>
      <c r="E598" t="s">
        <v>108</v>
      </c>
      <c r="F598" t="s">
        <v>100</v>
      </c>
      <c r="G598" t="s">
        <v>7</v>
      </c>
      <c r="H598">
        <f>IF(Table1[[#This Row],[decision]]="accept",1,0)</f>
        <v>1</v>
      </c>
      <c r="I598">
        <v>50</v>
      </c>
      <c r="J598">
        <v>110</v>
      </c>
      <c r="K598">
        <v>1664428618</v>
      </c>
      <c r="L598">
        <v>14</v>
      </c>
      <c r="M598" t="str">
        <f>VLOOKUP($F598,Experiment!$A$2:$U$90,MATCH(Results!M$1,Experiment!$A$1:$U$1,0)+1,FALSE)</f>
        <v>I</v>
      </c>
      <c r="N598">
        <f>IF(Table1[[#This Row],[Impact]]="I",0,1)</f>
        <v>0</v>
      </c>
      <c r="O598" s="2">
        <f>VLOOKUP($F598,Experiment!$A$2:$U$90,MATCH(Results!O$1,Experiment!$A$1:$U$1,0),FALSE)</f>
        <v>-50</v>
      </c>
      <c r="P598" s="3">
        <f>VLOOKUP($F598,Experiment!$A$2:$U$90,MATCH(Results!P$1,Experiment!$A$1:$U$1,0),FALSE)</f>
        <v>0.5</v>
      </c>
      <c r="Q598" s="2">
        <f>VLOOKUP($F598,Experiment!$A$2:$U$90,MATCH(Results!Q$1,Experiment!$A$1:$U$1,0),FALSE)</f>
        <v>50</v>
      </c>
      <c r="R598" s="3">
        <f>VLOOKUP($F598,Experiment!$A$2:$U$90,MATCH(Results!R$1,Experiment!$A$1:$U$1,0),FALSE)</f>
        <v>0.5</v>
      </c>
      <c r="S598" s="2">
        <f>VLOOKUP($F598,Experiment!$A$2:$U$90,MATCH(Results!S$1,Experiment!$A$1:$U$1,0),FALSE)</f>
        <v>0</v>
      </c>
      <c r="T598" s="2">
        <f>VLOOKUP($F598,Experiment!$A$2:$U$90,MATCH(Results!T$1,Experiment!$A$1:$U$1,0),FALSE)</f>
        <v>2500</v>
      </c>
      <c r="U598" s="2">
        <f>VLOOKUP($F598,Experiment!$A$2:$U$90,MATCH(Results!U$1,Experiment!$A$1:$U$1,0),FALSE)</f>
        <v>50</v>
      </c>
      <c r="V598" s="2">
        <f>VLOOKUP($F598,Experiment!$A$2:$U$90,MATCH(Results!V$1,Experiment!$A$1:$U$1,0),FALSE)</f>
        <v>2</v>
      </c>
      <c r="W598" s="3">
        <f>VLOOKUP($F598,Experiment!$A$2:$U$90,MATCH(Results!W$1,Experiment!$A$1:$U$1,0),FALSE)</f>
        <v>0.25</v>
      </c>
      <c r="X598" s="3">
        <f>VLOOKUP($F598,Experiment!$A$2:$U$90,MATCH(Results!X$1,Experiment!$A$1:$U$1,0),FALSE)</f>
        <v>0.75</v>
      </c>
      <c r="Y598" s="2">
        <f>VLOOKUP($F598,Experiment!$A$2:$U$90,MATCH(Results!Y$1,Experiment!$A$1:$U$1,0),FALSE)</f>
        <v>2</v>
      </c>
      <c r="Z598" s="3">
        <f>VLOOKUP($F598,Experiment!$A$2:$U$90,MATCH(Results!Z$1,Experiment!$A$1:$U$1,0),FALSE)</f>
        <v>0.5</v>
      </c>
      <c r="AA598" s="3">
        <f>VLOOKUP($F598,Experiment!$A$2:$U$90,MATCH(Results!AA$1,Experiment!$A$1:$U$1,0),FALSE)</f>
        <v>0.25</v>
      </c>
      <c r="AB598" s="3">
        <f>VLOOKUP($F598,Experiment!$A$2:$U$90,MATCH(Results!AB$1,Experiment!$A$1:$U$1,0),FALSE)</f>
        <v>0.625</v>
      </c>
      <c r="AC598" s="3">
        <f>VLOOKUP($F598,Experiment!$A$2:$U$90,MATCH(Results!AC$1,Experiment!$A$1:$U$1,0),FALSE)</f>
        <v>0.375</v>
      </c>
      <c r="AD598" s="2">
        <f>VLOOKUP($F598,Experiment!$A$2:$U$90,MATCH(Results!AD$1,Experiment!$A$1:$U$1,0),FALSE)</f>
        <v>-12.5</v>
      </c>
      <c r="AE598" s="2">
        <f>VLOOKUP($F598,Experiment!$A$2:$U$90,MATCH(Results!AE$1,Experiment!$A$1:$U$1,0),FALSE)</f>
        <v>2343.75</v>
      </c>
      <c r="AF598" s="2">
        <f>VLOOKUP($F598,Experiment!$A$2:$U$90,MATCH(Results!AF$1,Experiment!$A$1:$U$1,0),FALSE)</f>
        <v>48.412291827592711</v>
      </c>
      <c r="AG598" s="3">
        <f>VLOOKUP($F598,Experiment!$A$2:$W$90,MATCH(Results!AG$1,Experiment!$A$1:$W$1,0),FALSE)</f>
        <v>0.82730419370997643</v>
      </c>
      <c r="AH598" s="3">
        <f>VLOOKUP($F598,Experiment!$A$2:$W$90,MATCH(Results!AH$1,Experiment!$A$1:$W$1,0),FALSE)</f>
        <v>0.38648875795104182</v>
      </c>
      <c r="AI598" s="3">
        <f>VLOOKUP($F598,Experiment!$A$2:$X$90,MATCH(Results!AI$1,Experiment!$A$1:$X$1,0),FALSE)</f>
        <v>0.61351124204895813</v>
      </c>
      <c r="AJ598" s="2">
        <f>Table1[[#This Row],[Gain]]^Table1[[#This Row],[θ]]</f>
        <v>107.6473564007576</v>
      </c>
      <c r="AK598" s="2">
        <f>-Table1[[#This Row],[λ]]*-Table1[[#This Row],[Loss]]^Table1[[#This Row],[θ]]</f>
        <v>215.2947128015152</v>
      </c>
      <c r="AL598" s="2">
        <f>Table1[[#This Row],[v_n_w_g]]-Table1[[#This Row],[v_n_w_l]]</f>
        <v>-107.6473564007576</v>
      </c>
      <c r="AM598" s="2">
        <f>IF(Table1[[#This Row],[diff_v]]&gt;=1,1,0)</f>
        <v>0</v>
      </c>
    </row>
    <row r="599" spans="1:39" hidden="1" x14ac:dyDescent="0.3">
      <c r="A599">
        <v>52</v>
      </c>
      <c r="B599" t="s">
        <v>45</v>
      </c>
      <c r="C599" s="22">
        <f>VLOOKUP(Table1[[#This Row],[Subject]],'Subject Profile'!$A$2:$E$8,4,FALSE)</f>
        <v>1.1960207441678836</v>
      </c>
      <c r="D599" s="22">
        <f>VLOOKUP(Table1[[#This Row],[Subject]],'Subject Profile'!$A$2:$E$8,5,FALSE)</f>
        <v>-2</v>
      </c>
      <c r="E599" t="s">
        <v>108</v>
      </c>
      <c r="F599" t="s">
        <v>63</v>
      </c>
      <c r="G599" t="s">
        <v>7</v>
      </c>
      <c r="H599">
        <f>IF(Table1[[#This Row],[decision]]="accept",1,0)</f>
        <v>1</v>
      </c>
      <c r="I599">
        <v>60</v>
      </c>
      <c r="J599">
        <v>170</v>
      </c>
      <c r="K599">
        <v>1664428631</v>
      </c>
      <c r="L599">
        <v>13</v>
      </c>
      <c r="M599" t="str">
        <f>VLOOKUP($F599,Experiment!$A$2:$U$90,MATCH(Results!M$1,Experiment!$A$1:$U$1,0)+1,FALSE)</f>
        <v>I</v>
      </c>
      <c r="N599">
        <f>IF(Table1[[#This Row],[Impact]]="I",0,1)</f>
        <v>0</v>
      </c>
      <c r="O599" s="2">
        <f>VLOOKUP($F599,Experiment!$A$2:$U$90,MATCH(Results!O$1,Experiment!$A$1:$U$1,0),FALSE)</f>
        <v>-50</v>
      </c>
      <c r="P599" s="3">
        <f>VLOOKUP($F599,Experiment!$A$2:$U$90,MATCH(Results!P$1,Experiment!$A$1:$U$1,0),FALSE)</f>
        <v>0.5</v>
      </c>
      <c r="Q599" s="2">
        <f>VLOOKUP($F599,Experiment!$A$2:$U$90,MATCH(Results!Q$1,Experiment!$A$1:$U$1,0),FALSE)</f>
        <v>60</v>
      </c>
      <c r="R599" s="3">
        <f>VLOOKUP($F599,Experiment!$A$2:$U$90,MATCH(Results!R$1,Experiment!$A$1:$U$1,0),FALSE)</f>
        <v>0.5</v>
      </c>
      <c r="S599" s="2">
        <f>VLOOKUP($F599,Experiment!$A$2:$U$90,MATCH(Results!S$1,Experiment!$A$1:$U$1,0),FALSE)</f>
        <v>5</v>
      </c>
      <c r="T599" s="2">
        <f>VLOOKUP($F599,Experiment!$A$2:$U$90,MATCH(Results!T$1,Experiment!$A$1:$U$1,0),FALSE)</f>
        <v>3025</v>
      </c>
      <c r="U599" s="2">
        <f>VLOOKUP($F599,Experiment!$A$2:$U$90,MATCH(Results!U$1,Experiment!$A$1:$U$1,0),FALSE)</f>
        <v>55</v>
      </c>
      <c r="V599" s="2">
        <f>VLOOKUP($F599,Experiment!$A$2:$U$90,MATCH(Results!V$1,Experiment!$A$1:$U$1,0),FALSE)</f>
        <v>4</v>
      </c>
      <c r="W599" s="3">
        <f>VLOOKUP($F599,Experiment!$A$2:$U$90,MATCH(Results!W$1,Experiment!$A$1:$U$1,0),FALSE)</f>
        <v>0.25</v>
      </c>
      <c r="X599" s="3">
        <f>VLOOKUP($F599,Experiment!$A$2:$U$90,MATCH(Results!X$1,Experiment!$A$1:$U$1,0),FALSE)</f>
        <v>0.75</v>
      </c>
      <c r="Y599" s="2">
        <f>VLOOKUP($F599,Experiment!$A$2:$U$90,MATCH(Results!Y$1,Experiment!$A$1:$U$1,0),FALSE)</f>
        <v>2</v>
      </c>
      <c r="Z599" s="3">
        <f>VLOOKUP($F599,Experiment!$A$2:$U$90,MATCH(Results!Z$1,Experiment!$A$1:$U$1,0),FALSE)</f>
        <v>0.5</v>
      </c>
      <c r="AA599" s="3">
        <f>VLOOKUP($F599,Experiment!$A$2:$U$90,MATCH(Results!AA$1,Experiment!$A$1:$U$1,0),FALSE)</f>
        <v>0.25</v>
      </c>
      <c r="AB599" s="3">
        <f>VLOOKUP($F599,Experiment!$A$2:$U$90,MATCH(Results!AB$1,Experiment!$A$1:$U$1,0),FALSE)</f>
        <v>0.625</v>
      </c>
      <c r="AC599" s="3">
        <f>VLOOKUP($F599,Experiment!$A$2:$U$90,MATCH(Results!AC$1,Experiment!$A$1:$U$1,0),FALSE)</f>
        <v>0.375</v>
      </c>
      <c r="AD599" s="2">
        <f>VLOOKUP($F599,Experiment!$A$2:$U$90,MATCH(Results!AD$1,Experiment!$A$1:$U$1,0),FALSE)</f>
        <v>-8.75</v>
      </c>
      <c r="AE599" s="2">
        <f>VLOOKUP($F599,Experiment!$A$2:$U$90,MATCH(Results!AE$1,Experiment!$A$1:$U$1,0),FALSE)</f>
        <v>2835.9375</v>
      </c>
      <c r="AF599" s="2">
        <f>VLOOKUP($F599,Experiment!$A$2:$U$90,MATCH(Results!AF$1,Experiment!$A$1:$U$1,0),FALSE)</f>
        <v>53.253521010351982</v>
      </c>
      <c r="AG599" s="3">
        <f>VLOOKUP($F599,Experiment!$A$2:$W$90,MATCH(Results!AG$1,Experiment!$A$1:$W$1,0),FALSE)</f>
        <v>0.82730419370997643</v>
      </c>
      <c r="AH599" s="3">
        <f>VLOOKUP($F599,Experiment!$A$2:$W$90,MATCH(Results!AH$1,Experiment!$A$1:$W$1,0),FALSE)</f>
        <v>0.38648875795104182</v>
      </c>
      <c r="AI599" s="3">
        <f>VLOOKUP($F599,Experiment!$A$2:$X$90,MATCH(Results!AI$1,Experiment!$A$1:$X$1,0),FALSE)</f>
        <v>0.61351124204895813</v>
      </c>
      <c r="AJ599" s="2">
        <f>Table1[[#This Row],[Gain]]^Table1[[#This Row],[θ]]</f>
        <v>133.87694139177151</v>
      </c>
      <c r="AK599" s="2">
        <f>-Table1[[#This Row],[λ]]*-Table1[[#This Row],[Loss]]^Table1[[#This Row],[θ]]</f>
        <v>215.2947128015152</v>
      </c>
      <c r="AL599" s="2">
        <f>Table1[[#This Row],[v_n_w_g]]-Table1[[#This Row],[v_n_w_l]]</f>
        <v>-81.417771409743693</v>
      </c>
      <c r="AM599" s="2">
        <f>IF(Table1[[#This Row],[diff_v]]&gt;=1,1,0)</f>
        <v>0</v>
      </c>
    </row>
    <row r="600" spans="1:39" hidden="1" x14ac:dyDescent="0.3">
      <c r="A600">
        <v>53</v>
      </c>
      <c r="B600" t="s">
        <v>45</v>
      </c>
      <c r="C600" s="22">
        <f>VLOOKUP(Table1[[#This Row],[Subject]],'Subject Profile'!$A$2:$E$8,4,FALSE)</f>
        <v>1.1960207441678836</v>
      </c>
      <c r="D600" s="22">
        <f>VLOOKUP(Table1[[#This Row],[Subject]],'Subject Profile'!$A$2:$E$8,5,FALSE)</f>
        <v>-2</v>
      </c>
      <c r="E600" t="s">
        <v>108</v>
      </c>
      <c r="F600" t="s">
        <v>67</v>
      </c>
      <c r="G600" t="s">
        <v>5</v>
      </c>
      <c r="H600">
        <f>IF(Table1[[#This Row],[decision]]="accept",1,0)</f>
        <v>0</v>
      </c>
      <c r="I600">
        <v>0</v>
      </c>
      <c r="J600">
        <v>170</v>
      </c>
      <c r="K600">
        <v>1664428646</v>
      </c>
      <c r="L600">
        <v>15</v>
      </c>
      <c r="M600" t="str">
        <f>VLOOKUP($F600,Experiment!$A$2:$U$90,MATCH(Results!M$1,Experiment!$A$1:$U$1,0)+1,FALSE)</f>
        <v>I</v>
      </c>
      <c r="N600">
        <f>IF(Table1[[#This Row],[Impact]]="I",0,1)</f>
        <v>0</v>
      </c>
      <c r="O600" s="2">
        <f>VLOOKUP($F600,Experiment!$A$2:$U$90,MATCH(Results!O$1,Experiment!$A$1:$U$1,0),FALSE)</f>
        <v>-10</v>
      </c>
      <c r="P600" s="3">
        <f>VLOOKUP($F600,Experiment!$A$2:$U$90,MATCH(Results!P$1,Experiment!$A$1:$U$1,0),FALSE)</f>
        <v>0.5</v>
      </c>
      <c r="Q600" s="2">
        <f>VLOOKUP($F600,Experiment!$A$2:$U$90,MATCH(Results!Q$1,Experiment!$A$1:$U$1,0),FALSE)</f>
        <v>20</v>
      </c>
      <c r="R600" s="3">
        <f>VLOOKUP($F600,Experiment!$A$2:$U$90,MATCH(Results!R$1,Experiment!$A$1:$U$1,0),FALSE)</f>
        <v>0.5</v>
      </c>
      <c r="S600" s="2">
        <f>VLOOKUP($F600,Experiment!$A$2:$U$90,MATCH(Results!S$1,Experiment!$A$1:$U$1,0),FALSE)</f>
        <v>5</v>
      </c>
      <c r="T600" s="2">
        <f>VLOOKUP($F600,Experiment!$A$2:$U$90,MATCH(Results!T$1,Experiment!$A$1:$U$1,0),FALSE)</f>
        <v>225</v>
      </c>
      <c r="U600" s="2">
        <f>VLOOKUP($F600,Experiment!$A$2:$U$90,MATCH(Results!U$1,Experiment!$A$1:$U$1,0),FALSE)</f>
        <v>15</v>
      </c>
      <c r="V600" s="2">
        <f>VLOOKUP($F600,Experiment!$A$2:$U$90,MATCH(Results!V$1,Experiment!$A$1:$U$1,0),FALSE)</f>
        <v>4</v>
      </c>
      <c r="W600" s="3">
        <f>VLOOKUP($F600,Experiment!$A$2:$U$90,MATCH(Results!W$1,Experiment!$A$1:$U$1,0),FALSE)</f>
        <v>0.25</v>
      </c>
      <c r="X600" s="3">
        <f>VLOOKUP($F600,Experiment!$A$2:$U$90,MATCH(Results!X$1,Experiment!$A$1:$U$1,0),FALSE)</f>
        <v>0.75</v>
      </c>
      <c r="Y600" s="2">
        <f>VLOOKUP($F600,Experiment!$A$2:$U$90,MATCH(Results!Y$1,Experiment!$A$1:$U$1,0),FALSE)</f>
        <v>2</v>
      </c>
      <c r="Z600" s="3">
        <f>VLOOKUP($F600,Experiment!$A$2:$U$90,MATCH(Results!Z$1,Experiment!$A$1:$U$1,0),FALSE)</f>
        <v>0.5</v>
      </c>
      <c r="AA600" s="3">
        <f>VLOOKUP($F600,Experiment!$A$2:$U$90,MATCH(Results!AA$1,Experiment!$A$1:$U$1,0),FALSE)</f>
        <v>0.25</v>
      </c>
      <c r="AB600" s="3">
        <f>VLOOKUP($F600,Experiment!$A$2:$U$90,MATCH(Results!AB$1,Experiment!$A$1:$U$1,0),FALSE)</f>
        <v>0.625</v>
      </c>
      <c r="AC600" s="3">
        <f>VLOOKUP($F600,Experiment!$A$2:$U$90,MATCH(Results!AC$1,Experiment!$A$1:$U$1,0),FALSE)</f>
        <v>0.375</v>
      </c>
      <c r="AD600" s="2">
        <f>VLOOKUP($F600,Experiment!$A$2:$U$90,MATCH(Results!AD$1,Experiment!$A$1:$U$1,0),FALSE)</f>
        <v>1.25</v>
      </c>
      <c r="AE600" s="2">
        <f>VLOOKUP($F600,Experiment!$A$2:$U$90,MATCH(Results!AE$1,Experiment!$A$1:$U$1,0),FALSE)</f>
        <v>210.9375</v>
      </c>
      <c r="AF600" s="2">
        <f>VLOOKUP($F600,Experiment!$A$2:$U$90,MATCH(Results!AF$1,Experiment!$A$1:$U$1,0),FALSE)</f>
        <v>14.523687548277813</v>
      </c>
      <c r="AG600" s="3">
        <f>VLOOKUP($F600,Experiment!$A$2:$W$90,MATCH(Results!AG$1,Experiment!$A$1:$W$1,0),FALSE)</f>
        <v>0.82730419370997643</v>
      </c>
      <c r="AH600" s="3">
        <f>VLOOKUP($F600,Experiment!$A$2:$W$90,MATCH(Results!AH$1,Experiment!$A$1:$W$1,0),FALSE)</f>
        <v>0.38648875795104182</v>
      </c>
      <c r="AI600" s="3">
        <f>VLOOKUP($F600,Experiment!$A$2:$X$90,MATCH(Results!AI$1,Experiment!$A$1:$X$1,0),FALSE)</f>
        <v>0.61351124204895813</v>
      </c>
      <c r="AJ600" s="2">
        <f>Table1[[#This Row],[Gain]]^Table1[[#This Row],[θ]]</f>
        <v>35.979809832580635</v>
      </c>
      <c r="AK600" s="2">
        <f>-Table1[[#This Row],[λ]]*-Table1[[#This Row],[Loss]]^Table1[[#This Row],[θ]]</f>
        <v>31.408756296736705</v>
      </c>
      <c r="AL600" s="2">
        <f>Table1[[#This Row],[v_n_w_g]]-Table1[[#This Row],[v_n_w_l]]</f>
        <v>4.5710535358439301</v>
      </c>
      <c r="AM600" s="2">
        <f>IF(Table1[[#This Row],[diff_v]]&gt;=1,1,0)</f>
        <v>1</v>
      </c>
    </row>
    <row r="601" spans="1:39" hidden="1" x14ac:dyDescent="0.3">
      <c r="A601">
        <v>54</v>
      </c>
      <c r="B601" t="s">
        <v>45</v>
      </c>
      <c r="C601" s="22">
        <f>VLOOKUP(Table1[[#This Row],[Subject]],'Subject Profile'!$A$2:$E$8,4,FALSE)</f>
        <v>1.1960207441678836</v>
      </c>
      <c r="D601" s="22">
        <f>VLOOKUP(Table1[[#This Row],[Subject]],'Subject Profile'!$A$2:$E$8,5,FALSE)</f>
        <v>-2</v>
      </c>
      <c r="E601" t="s">
        <v>108</v>
      </c>
      <c r="F601" t="s">
        <v>98</v>
      </c>
      <c r="G601" t="s">
        <v>5</v>
      </c>
      <c r="H601">
        <f>IF(Table1[[#This Row],[decision]]="accept",1,0)</f>
        <v>0</v>
      </c>
      <c r="I601">
        <v>0</v>
      </c>
      <c r="J601">
        <v>170</v>
      </c>
      <c r="K601">
        <v>1664428671</v>
      </c>
      <c r="L601">
        <v>25</v>
      </c>
      <c r="M601" t="str">
        <f>VLOOKUP($F601,Experiment!$A$2:$U$90,MATCH(Results!M$1,Experiment!$A$1:$U$1,0)+1,FALSE)</f>
        <v>I</v>
      </c>
      <c r="N601">
        <f>IF(Table1[[#This Row],[Impact]]="I",0,1)</f>
        <v>0</v>
      </c>
      <c r="O601" s="2">
        <f>VLOOKUP($F601,Experiment!$A$2:$U$90,MATCH(Results!O$1,Experiment!$A$1:$U$1,0),FALSE)</f>
        <v>-10</v>
      </c>
      <c r="P601" s="3">
        <f>VLOOKUP($F601,Experiment!$A$2:$U$90,MATCH(Results!P$1,Experiment!$A$1:$U$1,0),FALSE)</f>
        <v>0.5</v>
      </c>
      <c r="Q601" s="2">
        <f>VLOOKUP($F601,Experiment!$A$2:$U$90,MATCH(Results!Q$1,Experiment!$A$1:$U$1,0),FALSE)</f>
        <v>0</v>
      </c>
      <c r="R601" s="3">
        <f>VLOOKUP($F601,Experiment!$A$2:$U$90,MATCH(Results!R$1,Experiment!$A$1:$U$1,0),FALSE)</f>
        <v>0.5</v>
      </c>
      <c r="S601" s="2">
        <f>VLOOKUP($F601,Experiment!$A$2:$U$90,MATCH(Results!S$1,Experiment!$A$1:$U$1,0),FALSE)</f>
        <v>-5</v>
      </c>
      <c r="T601" s="2">
        <f>VLOOKUP($F601,Experiment!$A$2:$U$90,MATCH(Results!T$1,Experiment!$A$1:$U$1,0),FALSE)</f>
        <v>25</v>
      </c>
      <c r="U601" s="2">
        <f>VLOOKUP($F601,Experiment!$A$2:$U$90,MATCH(Results!U$1,Experiment!$A$1:$U$1,0),FALSE)</f>
        <v>5</v>
      </c>
      <c r="V601" s="2">
        <f>VLOOKUP($F601,Experiment!$A$2:$U$90,MATCH(Results!V$1,Experiment!$A$1:$U$1,0),FALSE)</f>
        <v>2</v>
      </c>
      <c r="W601" s="3">
        <f>VLOOKUP($F601,Experiment!$A$2:$U$90,MATCH(Results!W$1,Experiment!$A$1:$U$1,0),FALSE)</f>
        <v>0.25</v>
      </c>
      <c r="X601" s="3">
        <f>VLOOKUP($F601,Experiment!$A$2:$U$90,MATCH(Results!X$1,Experiment!$A$1:$U$1,0),FALSE)</f>
        <v>0.75</v>
      </c>
      <c r="Y601" s="2">
        <f>VLOOKUP($F601,Experiment!$A$2:$U$90,MATCH(Results!Y$1,Experiment!$A$1:$U$1,0),FALSE)</f>
        <v>2</v>
      </c>
      <c r="Z601" s="3">
        <f>VLOOKUP($F601,Experiment!$A$2:$U$90,MATCH(Results!Z$1,Experiment!$A$1:$U$1,0),FALSE)</f>
        <v>0.5</v>
      </c>
      <c r="AA601" s="3">
        <f>VLOOKUP($F601,Experiment!$A$2:$U$90,MATCH(Results!AA$1,Experiment!$A$1:$U$1,0),FALSE)</f>
        <v>0.25</v>
      </c>
      <c r="AB601" s="3">
        <f>VLOOKUP($F601,Experiment!$A$2:$U$90,MATCH(Results!AB$1,Experiment!$A$1:$U$1,0),FALSE)</f>
        <v>0.625</v>
      </c>
      <c r="AC601" s="3">
        <f>VLOOKUP($F601,Experiment!$A$2:$U$90,MATCH(Results!AC$1,Experiment!$A$1:$U$1,0),FALSE)</f>
        <v>0.375</v>
      </c>
      <c r="AD601" s="2">
        <f>VLOOKUP($F601,Experiment!$A$2:$U$90,MATCH(Results!AD$1,Experiment!$A$1:$U$1,0),FALSE)</f>
        <v>-6.25</v>
      </c>
      <c r="AE601" s="2">
        <f>VLOOKUP($F601,Experiment!$A$2:$U$90,MATCH(Results!AE$1,Experiment!$A$1:$U$1,0),FALSE)</f>
        <v>23.4375</v>
      </c>
      <c r="AF601" s="2">
        <f>VLOOKUP($F601,Experiment!$A$2:$U$90,MATCH(Results!AF$1,Experiment!$A$1:$U$1,0),FALSE)</f>
        <v>4.8412291827592711</v>
      </c>
      <c r="AG601" s="3">
        <f>VLOOKUP($F601,Experiment!$A$2:$W$90,MATCH(Results!AG$1,Experiment!$A$1:$W$1,0),FALSE)</f>
        <v>0.82730419370997643</v>
      </c>
      <c r="AH601" s="3">
        <f>VLOOKUP($F601,Experiment!$A$2:$W$90,MATCH(Results!AH$1,Experiment!$A$1:$W$1,0),FALSE)</f>
        <v>0.38648875795104182</v>
      </c>
      <c r="AI601" s="3">
        <f>VLOOKUP($F601,Experiment!$A$2:$X$90,MATCH(Results!AI$1,Experiment!$A$1:$X$1,0),FALSE)</f>
        <v>0.61351124204895813</v>
      </c>
      <c r="AJ601" s="2">
        <f>Table1[[#This Row],[Gain]]^Table1[[#This Row],[θ]]</f>
        <v>0</v>
      </c>
      <c r="AK601" s="2">
        <f>-Table1[[#This Row],[λ]]*-Table1[[#This Row],[Loss]]^Table1[[#This Row],[θ]]</f>
        <v>31.408756296736705</v>
      </c>
      <c r="AL601" s="2">
        <f>Table1[[#This Row],[v_n_w_g]]-Table1[[#This Row],[v_n_w_l]]</f>
        <v>-31.408756296736705</v>
      </c>
      <c r="AM601" s="2">
        <f>IF(Table1[[#This Row],[diff_v]]&gt;=1,1,0)</f>
        <v>0</v>
      </c>
    </row>
    <row r="602" spans="1:39" hidden="1" x14ac:dyDescent="0.3">
      <c r="A602">
        <v>55</v>
      </c>
      <c r="B602" t="s">
        <v>45</v>
      </c>
      <c r="C602" s="22">
        <f>VLOOKUP(Table1[[#This Row],[Subject]],'Subject Profile'!$A$2:$E$8,4,FALSE)</f>
        <v>1.1960207441678836</v>
      </c>
      <c r="D602" s="22">
        <f>VLOOKUP(Table1[[#This Row],[Subject]],'Subject Profile'!$A$2:$E$8,5,FALSE)</f>
        <v>-2</v>
      </c>
      <c r="E602" t="s">
        <v>108</v>
      </c>
      <c r="F602" t="s">
        <v>60</v>
      </c>
      <c r="G602" t="s">
        <v>61</v>
      </c>
      <c r="H602">
        <f>IF(Table1[[#This Row],[decision]]="accept",1,0)</f>
        <v>0</v>
      </c>
      <c r="I602">
        <v>0</v>
      </c>
      <c r="J602">
        <v>170</v>
      </c>
      <c r="K602">
        <v>1664428678</v>
      </c>
      <c r="L602">
        <v>7</v>
      </c>
      <c r="M602" t="str">
        <f>VLOOKUP($F602,Experiment!$A$2:$U$90,MATCH(Results!M$1,Experiment!$A$1:$U$1,0)+1,FALSE)</f>
        <v>D</v>
      </c>
      <c r="N602">
        <f>IF(Table1[[#This Row],[Impact]]="I",0,1)</f>
        <v>1</v>
      </c>
      <c r="O602" s="2">
        <f>VLOOKUP($F602,Experiment!$A$2:$U$90,MATCH(Results!O$1,Experiment!$A$1:$U$1,0),FALSE)</f>
        <v>0</v>
      </c>
      <c r="P602" s="3">
        <f>VLOOKUP($F602,Experiment!$A$2:$U$90,MATCH(Results!P$1,Experiment!$A$1:$U$1,0),FALSE)</f>
        <v>0</v>
      </c>
      <c r="Q602" s="2">
        <f>VLOOKUP($F602,Experiment!$A$2:$U$90,MATCH(Results!Q$1,Experiment!$A$1:$U$1,0),FALSE)</f>
        <v>0</v>
      </c>
      <c r="R602" s="3">
        <f>VLOOKUP($F602,Experiment!$A$2:$U$90,MATCH(Results!R$1,Experiment!$A$1:$U$1,0),FALSE)</f>
        <v>0</v>
      </c>
      <c r="S602" s="2">
        <f>VLOOKUP($F602,Experiment!$A$2:$U$90,MATCH(Results!S$1,Experiment!$A$1:$U$1,0),FALSE)</f>
        <v>0</v>
      </c>
      <c r="T602" s="2">
        <f>VLOOKUP($F602,Experiment!$A$2:$U$90,MATCH(Results!T$1,Experiment!$A$1:$U$1,0),FALSE)</f>
        <v>0</v>
      </c>
      <c r="U602" s="2">
        <f>VLOOKUP($F602,Experiment!$A$2:$U$90,MATCH(Results!U$1,Experiment!$A$1:$U$1,0),FALSE)</f>
        <v>0</v>
      </c>
      <c r="V602" s="2">
        <f>VLOOKUP($F602,Experiment!$A$2:$U$90,MATCH(Results!V$1,Experiment!$A$1:$U$1,0),FALSE)</f>
        <v>0</v>
      </c>
      <c r="W602" s="3">
        <f>VLOOKUP($F602,Experiment!$A$2:$U$90,MATCH(Results!W$1,Experiment!$A$1:$U$1,0),FALSE)</f>
        <v>0</v>
      </c>
      <c r="X602" s="3">
        <f>VLOOKUP($F602,Experiment!$A$2:$U$90,MATCH(Results!X$1,Experiment!$A$1:$U$1,0),FALSE)</f>
        <v>0</v>
      </c>
      <c r="Y602" s="2">
        <f>VLOOKUP($F602,Experiment!$A$2:$U$90,MATCH(Results!Y$1,Experiment!$A$1:$U$1,0),FALSE)</f>
        <v>0</v>
      </c>
      <c r="Z602" s="3">
        <f>VLOOKUP($F602,Experiment!$A$2:$U$90,MATCH(Results!Z$1,Experiment!$A$1:$U$1,0),FALSE)</f>
        <v>0</v>
      </c>
      <c r="AA602" s="3">
        <f>VLOOKUP($F602,Experiment!$A$2:$U$90,MATCH(Results!AA$1,Experiment!$A$1:$U$1,0),FALSE)</f>
        <v>0</v>
      </c>
      <c r="AB602" s="3">
        <f>VLOOKUP($F602,Experiment!$A$2:$U$90,MATCH(Results!AB$1,Experiment!$A$1:$U$1,0),FALSE)</f>
        <v>0</v>
      </c>
      <c r="AC602" s="3">
        <f>VLOOKUP($F602,Experiment!$A$2:$U$90,MATCH(Results!AC$1,Experiment!$A$1:$U$1,0),FALSE)</f>
        <v>0</v>
      </c>
      <c r="AD602" s="2">
        <f>VLOOKUP($F602,Experiment!$A$2:$U$90,MATCH(Results!AD$1,Experiment!$A$1:$U$1,0),FALSE)</f>
        <v>0</v>
      </c>
      <c r="AE602" s="2">
        <f>VLOOKUP($F602,Experiment!$A$2:$U$90,MATCH(Results!AE$1,Experiment!$A$1:$U$1,0),FALSE)</f>
        <v>0</v>
      </c>
      <c r="AF602" s="2">
        <f>VLOOKUP($F602,Experiment!$A$2:$U$90,MATCH(Results!AF$1,Experiment!$A$1:$U$1,0),FALSE)</f>
        <v>0</v>
      </c>
      <c r="AG602" s="2"/>
      <c r="AH602" s="3">
        <f>VLOOKUP($F602,Experiment!$A$2:$W$90,MATCH(Results!AH$1,Experiment!$A$1:$W$1,0),FALSE)</f>
        <v>0</v>
      </c>
      <c r="AI602" s="2">
        <f>VLOOKUP($F602,Experiment!$A$2:$X$90,MATCH(Results!AI$1,Experiment!$A$1:$X$1,0),FALSE)</f>
        <v>0</v>
      </c>
      <c r="AJ602" s="2">
        <f>Table1[[#This Row],[Gain]]^Table1[[#This Row],[θ]]</f>
        <v>0</v>
      </c>
      <c r="AK602" s="2">
        <f>-Table1[[#This Row],[λ]]*-Table1[[#This Row],[Loss]]^Table1[[#This Row],[θ]]</f>
        <v>0</v>
      </c>
      <c r="AL602" s="2">
        <f>Table1[[#This Row],[v_n_w_g]]-Table1[[#This Row],[v_n_w_l]]</f>
        <v>0</v>
      </c>
      <c r="AM602" s="2">
        <f>IF(Table1[[#This Row],[diff_v]]&gt;=1,1,0)</f>
        <v>0</v>
      </c>
    </row>
    <row r="603" spans="1:39" hidden="1" x14ac:dyDescent="0.3">
      <c r="A603">
        <v>56</v>
      </c>
      <c r="B603" t="s">
        <v>45</v>
      </c>
      <c r="C603" s="22">
        <f>VLOOKUP(Table1[[#This Row],[Subject]],'Subject Profile'!$A$2:$E$8,4,FALSE)</f>
        <v>1.1960207441678836</v>
      </c>
      <c r="D603" s="22">
        <f>VLOOKUP(Table1[[#This Row],[Subject]],'Subject Profile'!$A$2:$E$8,5,FALSE)</f>
        <v>-2</v>
      </c>
      <c r="E603" t="s">
        <v>108</v>
      </c>
      <c r="F603" t="s">
        <v>85</v>
      </c>
      <c r="G603" t="s">
        <v>5</v>
      </c>
      <c r="H603">
        <f>IF(Table1[[#This Row],[decision]]="accept",1,0)</f>
        <v>0</v>
      </c>
      <c r="I603">
        <v>0</v>
      </c>
      <c r="J603">
        <v>170</v>
      </c>
      <c r="K603">
        <v>1664428690</v>
      </c>
      <c r="L603">
        <v>12</v>
      </c>
      <c r="M603" t="str">
        <f>VLOOKUP($F603,Experiment!$A$2:$U$90,MATCH(Results!M$1,Experiment!$A$1:$U$1,0)+1,FALSE)</f>
        <v>I</v>
      </c>
      <c r="N603">
        <f>IF(Table1[[#This Row],[Impact]]="I",0,1)</f>
        <v>0</v>
      </c>
      <c r="O603" s="2">
        <f>VLOOKUP($F603,Experiment!$A$2:$U$90,MATCH(Results!O$1,Experiment!$A$1:$U$1,0),FALSE)</f>
        <v>-90</v>
      </c>
      <c r="P603" s="3">
        <f>VLOOKUP($F603,Experiment!$A$2:$U$90,MATCH(Results!P$1,Experiment!$A$1:$U$1,0),FALSE)</f>
        <v>0.5</v>
      </c>
      <c r="Q603" s="2">
        <f>VLOOKUP($F603,Experiment!$A$2:$U$90,MATCH(Results!Q$1,Experiment!$A$1:$U$1,0),FALSE)</f>
        <v>80</v>
      </c>
      <c r="R603" s="3">
        <f>VLOOKUP($F603,Experiment!$A$2:$U$90,MATCH(Results!R$1,Experiment!$A$1:$U$1,0),FALSE)</f>
        <v>0.5</v>
      </c>
      <c r="S603" s="2">
        <f>VLOOKUP($F603,Experiment!$A$2:$U$90,MATCH(Results!S$1,Experiment!$A$1:$U$1,0),FALSE)</f>
        <v>-5</v>
      </c>
      <c r="T603" s="2">
        <f>VLOOKUP($F603,Experiment!$A$2:$U$90,MATCH(Results!T$1,Experiment!$A$1:$U$1,0),FALSE)</f>
        <v>7225</v>
      </c>
      <c r="U603" s="2">
        <f>VLOOKUP($F603,Experiment!$A$2:$U$90,MATCH(Results!U$1,Experiment!$A$1:$U$1,0),FALSE)</f>
        <v>85</v>
      </c>
      <c r="V603" s="2">
        <f>VLOOKUP($F603,Experiment!$A$2:$U$90,MATCH(Results!V$1,Experiment!$A$1:$U$1,0),FALSE)</f>
        <v>2</v>
      </c>
      <c r="W603" s="3">
        <f>VLOOKUP($F603,Experiment!$A$2:$U$90,MATCH(Results!W$1,Experiment!$A$1:$U$1,0),FALSE)</f>
        <v>0.25</v>
      </c>
      <c r="X603" s="3">
        <f>VLOOKUP($F603,Experiment!$A$2:$U$90,MATCH(Results!X$1,Experiment!$A$1:$U$1,0),FALSE)</f>
        <v>0.75</v>
      </c>
      <c r="Y603" s="2">
        <f>VLOOKUP($F603,Experiment!$A$2:$U$90,MATCH(Results!Y$1,Experiment!$A$1:$U$1,0),FALSE)</f>
        <v>2</v>
      </c>
      <c r="Z603" s="3">
        <f>VLOOKUP($F603,Experiment!$A$2:$U$90,MATCH(Results!Z$1,Experiment!$A$1:$U$1,0),FALSE)</f>
        <v>0.5</v>
      </c>
      <c r="AA603" s="3">
        <f>VLOOKUP($F603,Experiment!$A$2:$U$90,MATCH(Results!AA$1,Experiment!$A$1:$U$1,0),FALSE)</f>
        <v>0.25</v>
      </c>
      <c r="AB603" s="3">
        <f>VLOOKUP($F603,Experiment!$A$2:$U$90,MATCH(Results!AB$1,Experiment!$A$1:$U$1,0),FALSE)</f>
        <v>0.625</v>
      </c>
      <c r="AC603" s="3">
        <f>VLOOKUP($F603,Experiment!$A$2:$U$90,MATCH(Results!AC$1,Experiment!$A$1:$U$1,0),FALSE)</f>
        <v>0.375</v>
      </c>
      <c r="AD603" s="2">
        <f>VLOOKUP($F603,Experiment!$A$2:$U$90,MATCH(Results!AD$1,Experiment!$A$1:$U$1,0),FALSE)</f>
        <v>-26.25</v>
      </c>
      <c r="AE603" s="2">
        <f>VLOOKUP($F603,Experiment!$A$2:$U$90,MATCH(Results!AE$1,Experiment!$A$1:$U$1,0),FALSE)</f>
        <v>6773.4375</v>
      </c>
      <c r="AF603" s="2">
        <f>VLOOKUP($F603,Experiment!$A$2:$U$90,MATCH(Results!AF$1,Experiment!$A$1:$U$1,0),FALSE)</f>
        <v>82.300896106907615</v>
      </c>
      <c r="AG603" s="3">
        <f>VLOOKUP($F603,Experiment!$A$2:$W$90,MATCH(Results!AG$1,Experiment!$A$1:$W$1,0),FALSE)</f>
        <v>0.82730419370997643</v>
      </c>
      <c r="AH603" s="3">
        <f>VLOOKUP($F603,Experiment!$A$2:$W$90,MATCH(Results!AH$1,Experiment!$A$1:$W$1,0),FALSE)</f>
        <v>0.38648875795104182</v>
      </c>
      <c r="AI603" s="3">
        <f>VLOOKUP($F603,Experiment!$A$2:$X$90,MATCH(Results!AI$1,Experiment!$A$1:$X$1,0),FALSE)</f>
        <v>0.61351124204895813</v>
      </c>
      <c r="AJ603" s="2">
        <f>Table1[[#This Row],[Gain]]^Table1[[#This Row],[θ]]</f>
        <v>188.85787660819494</v>
      </c>
      <c r="AK603" s="2">
        <f>-Table1[[#This Row],[λ]]*-Table1[[#This Row],[Loss]]^Table1[[#This Row],[θ]]</f>
        <v>434.85510823313615</v>
      </c>
      <c r="AL603" s="2">
        <f>Table1[[#This Row],[v_n_w_g]]-Table1[[#This Row],[v_n_w_l]]</f>
        <v>-245.99723162494121</v>
      </c>
      <c r="AM603" s="2">
        <f>IF(Table1[[#This Row],[diff_v]]&gt;=1,1,0)</f>
        <v>0</v>
      </c>
    </row>
    <row r="604" spans="1:39" hidden="1" x14ac:dyDescent="0.3">
      <c r="A604">
        <v>57</v>
      </c>
      <c r="B604" t="s">
        <v>45</v>
      </c>
      <c r="C604" s="22">
        <f>VLOOKUP(Table1[[#This Row],[Subject]],'Subject Profile'!$A$2:$E$8,4,FALSE)</f>
        <v>1.1960207441678836</v>
      </c>
      <c r="D604" s="22">
        <f>VLOOKUP(Table1[[#This Row],[Subject]],'Subject Profile'!$A$2:$E$8,5,FALSE)</f>
        <v>-2</v>
      </c>
      <c r="E604" t="s">
        <v>108</v>
      </c>
      <c r="F604" t="s">
        <v>55</v>
      </c>
      <c r="G604" t="s">
        <v>56</v>
      </c>
      <c r="H604">
        <f>IF(Table1[[#This Row],[decision]]="accept",1,0)</f>
        <v>0</v>
      </c>
      <c r="I604">
        <v>0</v>
      </c>
      <c r="J604">
        <v>170</v>
      </c>
      <c r="K604">
        <v>1664428713</v>
      </c>
      <c r="L604">
        <v>23</v>
      </c>
      <c r="M604" t="str">
        <f>VLOOKUP($F604,Experiment!$A$2:$U$90,MATCH(Results!M$1,Experiment!$A$1:$U$1,0)+1,FALSE)</f>
        <v>R</v>
      </c>
      <c r="N604">
        <f>IF(Table1[[#This Row],[Impact]]="I",0,1)</f>
        <v>1</v>
      </c>
      <c r="O604" s="2">
        <f>VLOOKUP($F604,Experiment!$A$2:$U$90,MATCH(Results!O$1,Experiment!$A$1:$U$1,0),FALSE)</f>
        <v>0</v>
      </c>
      <c r="P604" s="3">
        <f>VLOOKUP($F604,Experiment!$A$2:$U$90,MATCH(Results!P$1,Experiment!$A$1:$U$1,0),FALSE)</f>
        <v>0</v>
      </c>
      <c r="Q604" s="2">
        <f>VLOOKUP($F604,Experiment!$A$2:$U$90,MATCH(Results!Q$1,Experiment!$A$1:$U$1,0),FALSE)</f>
        <v>0</v>
      </c>
      <c r="R604" s="3">
        <f>VLOOKUP($F604,Experiment!$A$2:$U$90,MATCH(Results!R$1,Experiment!$A$1:$U$1,0),FALSE)</f>
        <v>0</v>
      </c>
      <c r="S604" s="2">
        <f>VLOOKUP($F604,Experiment!$A$2:$U$90,MATCH(Results!S$1,Experiment!$A$1:$U$1,0),FALSE)</f>
        <v>0</v>
      </c>
      <c r="T604" s="2">
        <f>VLOOKUP($F604,Experiment!$A$2:$U$90,MATCH(Results!T$1,Experiment!$A$1:$U$1,0),FALSE)</f>
        <v>0</v>
      </c>
      <c r="U604" s="2">
        <f>VLOOKUP($F604,Experiment!$A$2:$U$90,MATCH(Results!U$1,Experiment!$A$1:$U$1,0),FALSE)</f>
        <v>0</v>
      </c>
      <c r="V604" s="2">
        <f>VLOOKUP($F604,Experiment!$A$2:$U$90,MATCH(Results!V$1,Experiment!$A$1:$U$1,0),FALSE)</f>
        <v>0</v>
      </c>
      <c r="W604" s="3">
        <f>VLOOKUP($F604,Experiment!$A$2:$U$90,MATCH(Results!W$1,Experiment!$A$1:$U$1,0),FALSE)</f>
        <v>0</v>
      </c>
      <c r="X604" s="3">
        <f>VLOOKUP($F604,Experiment!$A$2:$U$90,MATCH(Results!X$1,Experiment!$A$1:$U$1,0),FALSE)</f>
        <v>0</v>
      </c>
      <c r="Y604" s="2">
        <f>VLOOKUP($F604,Experiment!$A$2:$U$90,MATCH(Results!Y$1,Experiment!$A$1:$U$1,0),FALSE)</f>
        <v>0</v>
      </c>
      <c r="Z604" s="3">
        <f>VLOOKUP($F604,Experiment!$A$2:$U$90,MATCH(Results!Z$1,Experiment!$A$1:$U$1,0),FALSE)</f>
        <v>0</v>
      </c>
      <c r="AA604" s="3">
        <f>VLOOKUP($F604,Experiment!$A$2:$U$90,MATCH(Results!AA$1,Experiment!$A$1:$U$1,0),FALSE)</f>
        <v>0</v>
      </c>
      <c r="AB604" s="3">
        <f>VLOOKUP($F604,Experiment!$A$2:$U$90,MATCH(Results!AB$1,Experiment!$A$1:$U$1,0),FALSE)</f>
        <v>0</v>
      </c>
      <c r="AC604" s="3">
        <f>VLOOKUP($F604,Experiment!$A$2:$U$90,MATCH(Results!AC$1,Experiment!$A$1:$U$1,0),FALSE)</f>
        <v>0</v>
      </c>
      <c r="AD604" s="2">
        <f>VLOOKUP($F604,Experiment!$A$2:$U$90,MATCH(Results!AD$1,Experiment!$A$1:$U$1,0),FALSE)</f>
        <v>0</v>
      </c>
      <c r="AE604" s="2">
        <f>VLOOKUP($F604,Experiment!$A$2:$U$90,MATCH(Results!AE$1,Experiment!$A$1:$U$1,0),FALSE)</f>
        <v>0</v>
      </c>
      <c r="AF604" s="2">
        <f>VLOOKUP($F604,Experiment!$A$2:$U$90,MATCH(Results!AF$1,Experiment!$A$1:$U$1,0),FALSE)</f>
        <v>0</v>
      </c>
      <c r="AG604" s="2"/>
      <c r="AH604" s="3">
        <f>VLOOKUP($F604,Experiment!$A$2:$W$90,MATCH(Results!AH$1,Experiment!$A$1:$W$1,0),FALSE)</f>
        <v>0</v>
      </c>
      <c r="AI604" s="2">
        <f>VLOOKUP($F604,Experiment!$A$2:$X$90,MATCH(Results!AI$1,Experiment!$A$1:$X$1,0),FALSE)</f>
        <v>0</v>
      </c>
      <c r="AJ604" s="2">
        <f>Table1[[#This Row],[Gain]]^Table1[[#This Row],[θ]]</f>
        <v>0</v>
      </c>
      <c r="AK604" s="2">
        <f>-Table1[[#This Row],[λ]]*-Table1[[#This Row],[Loss]]^Table1[[#This Row],[θ]]</f>
        <v>0</v>
      </c>
      <c r="AL604" s="2">
        <f>Table1[[#This Row],[v_n_w_g]]-Table1[[#This Row],[v_n_w_l]]</f>
        <v>0</v>
      </c>
      <c r="AM604" s="2">
        <f>IF(Table1[[#This Row],[diff_v]]&gt;=1,1,0)</f>
        <v>0</v>
      </c>
    </row>
    <row r="605" spans="1:39" hidden="1" x14ac:dyDescent="0.3">
      <c r="A605">
        <v>58</v>
      </c>
      <c r="B605" t="s">
        <v>45</v>
      </c>
      <c r="C605" s="22">
        <f>VLOOKUP(Table1[[#This Row],[Subject]],'Subject Profile'!$A$2:$E$8,4,FALSE)</f>
        <v>1.1960207441678836</v>
      </c>
      <c r="D605" s="22">
        <f>VLOOKUP(Table1[[#This Row],[Subject]],'Subject Profile'!$A$2:$E$8,5,FALSE)</f>
        <v>-2</v>
      </c>
      <c r="E605" t="s">
        <v>108</v>
      </c>
      <c r="F605" t="s">
        <v>71</v>
      </c>
      <c r="G605" t="s">
        <v>5</v>
      </c>
      <c r="H605">
        <f>IF(Table1[[#This Row],[decision]]="accept",1,0)</f>
        <v>0</v>
      </c>
      <c r="I605">
        <v>0</v>
      </c>
      <c r="J605">
        <v>170</v>
      </c>
      <c r="K605">
        <v>1664428731</v>
      </c>
      <c r="L605">
        <v>18</v>
      </c>
      <c r="M605" t="str">
        <f>VLOOKUP($F605,Experiment!$A$2:$U$90,MATCH(Results!M$1,Experiment!$A$1:$U$1,0)+1,FALSE)</f>
        <v>I</v>
      </c>
      <c r="N605">
        <f>IF(Table1[[#This Row],[Impact]]="I",0,1)</f>
        <v>0</v>
      </c>
      <c r="O605" s="2">
        <f>VLOOKUP($F605,Experiment!$A$2:$U$90,MATCH(Results!O$1,Experiment!$A$1:$U$1,0),FALSE)</f>
        <v>-10</v>
      </c>
      <c r="P605" s="3">
        <f>VLOOKUP($F605,Experiment!$A$2:$U$90,MATCH(Results!P$1,Experiment!$A$1:$U$1,0),FALSE)</f>
        <v>0.5</v>
      </c>
      <c r="Q605" s="2">
        <f>VLOOKUP($F605,Experiment!$A$2:$U$90,MATCH(Results!Q$1,Experiment!$A$1:$U$1,0),FALSE)</f>
        <v>30</v>
      </c>
      <c r="R605" s="3">
        <f>VLOOKUP($F605,Experiment!$A$2:$U$90,MATCH(Results!R$1,Experiment!$A$1:$U$1,0),FALSE)</f>
        <v>0.5</v>
      </c>
      <c r="S605" s="2">
        <f>VLOOKUP($F605,Experiment!$A$2:$U$90,MATCH(Results!S$1,Experiment!$A$1:$U$1,0),FALSE)</f>
        <v>10</v>
      </c>
      <c r="T605" s="2">
        <f>VLOOKUP($F605,Experiment!$A$2:$U$90,MATCH(Results!T$1,Experiment!$A$1:$U$1,0),FALSE)</f>
        <v>400</v>
      </c>
      <c r="U605" s="2">
        <f>VLOOKUP($F605,Experiment!$A$2:$U$90,MATCH(Results!U$1,Experiment!$A$1:$U$1,0),FALSE)</f>
        <v>20</v>
      </c>
      <c r="V605" s="2">
        <f>VLOOKUP($F605,Experiment!$A$2:$U$90,MATCH(Results!V$1,Experiment!$A$1:$U$1,0),FALSE)</f>
        <v>2</v>
      </c>
      <c r="W605" s="3">
        <f>VLOOKUP($F605,Experiment!$A$2:$U$90,MATCH(Results!W$1,Experiment!$A$1:$U$1,0),FALSE)</f>
        <v>0.25</v>
      </c>
      <c r="X605" s="3">
        <f>VLOOKUP($F605,Experiment!$A$2:$U$90,MATCH(Results!X$1,Experiment!$A$1:$U$1,0),FALSE)</f>
        <v>0.75</v>
      </c>
      <c r="Y605" s="2">
        <f>VLOOKUP($F605,Experiment!$A$2:$U$90,MATCH(Results!Y$1,Experiment!$A$1:$U$1,0),FALSE)</f>
        <v>2</v>
      </c>
      <c r="Z605" s="3">
        <f>VLOOKUP($F605,Experiment!$A$2:$U$90,MATCH(Results!Z$1,Experiment!$A$1:$U$1,0),FALSE)</f>
        <v>0.5</v>
      </c>
      <c r="AA605" s="3">
        <f>VLOOKUP($F605,Experiment!$A$2:$U$90,MATCH(Results!AA$1,Experiment!$A$1:$U$1,0),FALSE)</f>
        <v>0.25</v>
      </c>
      <c r="AB605" s="3">
        <f>VLOOKUP($F605,Experiment!$A$2:$U$90,MATCH(Results!AB$1,Experiment!$A$1:$U$1,0),FALSE)</f>
        <v>0.625</v>
      </c>
      <c r="AC605" s="3">
        <f>VLOOKUP($F605,Experiment!$A$2:$U$90,MATCH(Results!AC$1,Experiment!$A$1:$U$1,0),FALSE)</f>
        <v>0.375</v>
      </c>
      <c r="AD605" s="2">
        <f>VLOOKUP($F605,Experiment!$A$2:$U$90,MATCH(Results!AD$1,Experiment!$A$1:$U$1,0),FALSE)</f>
        <v>5</v>
      </c>
      <c r="AE605" s="2">
        <f>VLOOKUP($F605,Experiment!$A$2:$U$90,MATCH(Results!AE$1,Experiment!$A$1:$U$1,0),FALSE)</f>
        <v>375</v>
      </c>
      <c r="AF605" s="2">
        <f>VLOOKUP($F605,Experiment!$A$2:$U$90,MATCH(Results!AF$1,Experiment!$A$1:$U$1,0),FALSE)</f>
        <v>19.364916731037084</v>
      </c>
      <c r="AG605" s="3">
        <f>VLOOKUP($F605,Experiment!$A$2:$W$90,MATCH(Results!AG$1,Experiment!$A$1:$W$1,0),FALSE)</f>
        <v>0.82730419370997643</v>
      </c>
      <c r="AH605" s="3">
        <f>VLOOKUP($F605,Experiment!$A$2:$W$90,MATCH(Results!AH$1,Experiment!$A$1:$W$1,0),FALSE)</f>
        <v>0.38648875795104182</v>
      </c>
      <c r="AI605" s="3">
        <f>VLOOKUP($F605,Experiment!$A$2:$X$90,MATCH(Results!AI$1,Experiment!$A$1:$X$1,0),FALSE)</f>
        <v>0.61351124204895813</v>
      </c>
      <c r="AJ605" s="2">
        <f>Table1[[#This Row],[Gain]]^Table1[[#This Row],[θ]]</f>
        <v>58.434275299017848</v>
      </c>
      <c r="AK605" s="2">
        <f>-Table1[[#This Row],[λ]]*-Table1[[#This Row],[Loss]]^Table1[[#This Row],[θ]]</f>
        <v>31.408756296736705</v>
      </c>
      <c r="AL605" s="2">
        <f>Table1[[#This Row],[v_n_w_g]]-Table1[[#This Row],[v_n_w_l]]</f>
        <v>27.025519002281143</v>
      </c>
      <c r="AM605" s="2">
        <f>IF(Table1[[#This Row],[diff_v]]&gt;=1,1,0)</f>
        <v>1</v>
      </c>
    </row>
    <row r="606" spans="1:39" hidden="1" x14ac:dyDescent="0.3">
      <c r="A606">
        <v>59</v>
      </c>
      <c r="B606" t="s">
        <v>45</v>
      </c>
      <c r="C606" s="22">
        <f>VLOOKUP(Table1[[#This Row],[Subject]],'Subject Profile'!$A$2:$E$8,4,FALSE)</f>
        <v>1.1960207441678836</v>
      </c>
      <c r="D606" s="22">
        <f>VLOOKUP(Table1[[#This Row],[Subject]],'Subject Profile'!$A$2:$E$8,5,FALSE)</f>
        <v>-2</v>
      </c>
      <c r="E606" t="s">
        <v>108</v>
      </c>
      <c r="F606" t="s">
        <v>50</v>
      </c>
      <c r="G606" t="s">
        <v>7</v>
      </c>
      <c r="H606">
        <f>IF(Table1[[#This Row],[decision]]="accept",1,0)</f>
        <v>1</v>
      </c>
      <c r="I606">
        <v>180</v>
      </c>
      <c r="J606">
        <v>350</v>
      </c>
      <c r="K606">
        <v>1664428741</v>
      </c>
      <c r="L606">
        <v>10</v>
      </c>
      <c r="M606" t="str">
        <f>VLOOKUP($F606,Experiment!$A$2:$U$90,MATCH(Results!M$1,Experiment!$A$1:$U$1,0)+1,FALSE)</f>
        <v>I</v>
      </c>
      <c r="N606">
        <f>IF(Table1[[#This Row],[Impact]]="I",0,1)</f>
        <v>0</v>
      </c>
      <c r="O606" s="2">
        <f>VLOOKUP($F606,Experiment!$A$2:$U$90,MATCH(Results!O$1,Experiment!$A$1:$U$1,0),FALSE)</f>
        <v>-90</v>
      </c>
      <c r="P606" s="3">
        <f>VLOOKUP($F606,Experiment!$A$2:$U$90,MATCH(Results!P$1,Experiment!$A$1:$U$1,0),FALSE)</f>
        <v>0.5</v>
      </c>
      <c r="Q606" s="2">
        <f>VLOOKUP($F606,Experiment!$A$2:$U$90,MATCH(Results!Q$1,Experiment!$A$1:$U$1,0),FALSE)</f>
        <v>180</v>
      </c>
      <c r="R606" s="3">
        <f>VLOOKUP($F606,Experiment!$A$2:$U$90,MATCH(Results!R$1,Experiment!$A$1:$U$1,0),FALSE)</f>
        <v>0.5</v>
      </c>
      <c r="S606" s="2">
        <f>VLOOKUP($F606,Experiment!$A$2:$U$90,MATCH(Results!S$1,Experiment!$A$1:$U$1,0),FALSE)</f>
        <v>45</v>
      </c>
      <c r="T606" s="2">
        <f>VLOOKUP($F606,Experiment!$A$2:$U$90,MATCH(Results!T$1,Experiment!$A$1:$U$1,0),FALSE)</f>
        <v>18225</v>
      </c>
      <c r="U606" s="2">
        <f>VLOOKUP($F606,Experiment!$A$2:$U$90,MATCH(Results!U$1,Experiment!$A$1:$U$1,0),FALSE)</f>
        <v>135</v>
      </c>
      <c r="V606" s="2">
        <f>VLOOKUP($F606,Experiment!$A$2:$U$90,MATCH(Results!V$1,Experiment!$A$1:$U$1,0),FALSE)</f>
        <v>4</v>
      </c>
      <c r="W606" s="3">
        <f>VLOOKUP($F606,Experiment!$A$2:$U$90,MATCH(Results!W$1,Experiment!$A$1:$U$1,0),FALSE)</f>
        <v>0.75</v>
      </c>
      <c r="X606" s="3">
        <f>VLOOKUP($F606,Experiment!$A$2:$U$90,MATCH(Results!X$1,Experiment!$A$1:$U$1,0),FALSE)</f>
        <v>0.25</v>
      </c>
      <c r="Y606" s="2">
        <f>VLOOKUP($F606,Experiment!$A$2:$U$90,MATCH(Results!Y$1,Experiment!$A$1:$U$1,0),FALSE)</f>
        <v>2</v>
      </c>
      <c r="Z606" s="3">
        <f>VLOOKUP($F606,Experiment!$A$2:$U$90,MATCH(Results!Z$1,Experiment!$A$1:$U$1,0),FALSE)</f>
        <v>0.05</v>
      </c>
      <c r="AA606" s="3">
        <f>VLOOKUP($F606,Experiment!$A$2:$U$90,MATCH(Results!AA$1,Experiment!$A$1:$U$1,0),FALSE)</f>
        <v>0.2</v>
      </c>
      <c r="AB606" s="3">
        <f>VLOOKUP($F606,Experiment!$A$2:$U$90,MATCH(Results!AB$1,Experiment!$A$1:$U$1,0),FALSE)</f>
        <v>0.42499999999999999</v>
      </c>
      <c r="AC606" s="3">
        <f>VLOOKUP($F606,Experiment!$A$2:$U$90,MATCH(Results!AC$1,Experiment!$A$1:$U$1,0),FALSE)</f>
        <v>0.57499999999999996</v>
      </c>
      <c r="AD606" s="2">
        <f>VLOOKUP($F606,Experiment!$A$2:$U$90,MATCH(Results!AD$1,Experiment!$A$1:$U$1,0),FALSE)</f>
        <v>65.249999999999986</v>
      </c>
      <c r="AE606" s="2">
        <f>VLOOKUP($F606,Experiment!$A$2:$U$90,MATCH(Results!AE$1,Experiment!$A$1:$U$1,0),FALSE)</f>
        <v>17814.9375</v>
      </c>
      <c r="AF606" s="2">
        <f>VLOOKUP($F606,Experiment!$A$2:$U$90,MATCH(Results!AF$1,Experiment!$A$1:$U$1,0),FALSE)</f>
        <v>133.47260954967501</v>
      </c>
      <c r="AG606" s="3">
        <f>VLOOKUP($F606,Experiment!$A$2:$W$90,MATCH(Results!AG$1,Experiment!$A$1:$W$1,0),FALSE)</f>
        <v>1</v>
      </c>
      <c r="AH606" s="3">
        <f>VLOOKUP($F606,Experiment!$A$2:$W$90,MATCH(Results!AH$1,Experiment!$A$1:$W$1,0),FALSE)</f>
        <v>0.57499999999999996</v>
      </c>
      <c r="AI606" s="3">
        <f>VLOOKUP($F606,Experiment!$A$2:$X$90,MATCH(Results!AI$1,Experiment!$A$1:$X$1,0),FALSE)</f>
        <v>0.42500000000000004</v>
      </c>
      <c r="AJ606" s="2">
        <f>Table1[[#This Row],[Gain]]^Table1[[#This Row],[θ]]</f>
        <v>498.1414721148987</v>
      </c>
      <c r="AK606" s="2">
        <f>-Table1[[#This Row],[λ]]*-Table1[[#This Row],[Loss]]^Table1[[#This Row],[θ]]</f>
        <v>434.85510823313615</v>
      </c>
      <c r="AL606" s="2">
        <f>Table1[[#This Row],[v_n_w_g]]-Table1[[#This Row],[v_n_w_l]]</f>
        <v>63.286363881762554</v>
      </c>
      <c r="AM606" s="2">
        <f>IF(Table1[[#This Row],[diff_v]]&gt;=1,1,0)</f>
        <v>1</v>
      </c>
    </row>
    <row r="607" spans="1:39" hidden="1" x14ac:dyDescent="0.3">
      <c r="A607">
        <v>60</v>
      </c>
      <c r="B607" t="s">
        <v>45</v>
      </c>
      <c r="C607" s="22">
        <f>VLOOKUP(Table1[[#This Row],[Subject]],'Subject Profile'!$A$2:$E$8,4,FALSE)</f>
        <v>1.1960207441678836</v>
      </c>
      <c r="D607" s="22">
        <f>VLOOKUP(Table1[[#This Row],[Subject]],'Subject Profile'!$A$2:$E$8,5,FALSE)</f>
        <v>-2</v>
      </c>
      <c r="E607" t="s">
        <v>108</v>
      </c>
      <c r="F607" t="s">
        <v>96</v>
      </c>
      <c r="G607" t="s">
        <v>5</v>
      </c>
      <c r="H607">
        <f>IF(Table1[[#This Row],[decision]]="accept",1,0)</f>
        <v>0</v>
      </c>
      <c r="I607">
        <v>0</v>
      </c>
      <c r="J607">
        <v>350</v>
      </c>
      <c r="K607">
        <v>1664428752</v>
      </c>
      <c r="L607">
        <v>11</v>
      </c>
      <c r="M607" t="str">
        <f>VLOOKUP($F607,Experiment!$A$2:$U$90,MATCH(Results!M$1,Experiment!$A$1:$U$1,0)+1,FALSE)</f>
        <v>G</v>
      </c>
      <c r="N607">
        <f>IF(Table1[[#This Row],[Impact]]="I",0,1)</f>
        <v>1</v>
      </c>
      <c r="O607" s="2">
        <f>VLOOKUP($F607,Experiment!$A$2:$U$90,MATCH(Results!O$1,Experiment!$A$1:$U$1,0),FALSE)</f>
        <v>-50</v>
      </c>
      <c r="P607" s="3">
        <f>VLOOKUP($F607,Experiment!$A$2:$U$90,MATCH(Results!P$1,Experiment!$A$1:$U$1,0),FALSE)</f>
        <v>0.5</v>
      </c>
      <c r="Q607" s="2">
        <f>VLOOKUP($F607,Experiment!$A$2:$U$90,MATCH(Results!Q$1,Experiment!$A$1:$U$1,0),FALSE)</f>
        <v>40</v>
      </c>
      <c r="R607" s="3">
        <f>VLOOKUP($F607,Experiment!$A$2:$U$90,MATCH(Results!R$1,Experiment!$A$1:$U$1,0),FALSE)</f>
        <v>0.5</v>
      </c>
      <c r="S607" s="2">
        <f>VLOOKUP($F607,Experiment!$A$2:$U$90,MATCH(Results!S$1,Experiment!$A$1:$U$1,0),FALSE)</f>
        <v>-5</v>
      </c>
      <c r="T607" s="2">
        <f>VLOOKUP($F607,Experiment!$A$2:$U$90,MATCH(Results!T$1,Experiment!$A$1:$U$1,0),FALSE)</f>
        <v>2025</v>
      </c>
      <c r="U607" s="2">
        <f>VLOOKUP($F607,Experiment!$A$2:$U$90,MATCH(Results!U$1,Experiment!$A$1:$U$1,0),FALSE)</f>
        <v>45</v>
      </c>
      <c r="V607" s="2">
        <f>VLOOKUP($F607,Experiment!$A$2:$U$90,MATCH(Results!V$1,Experiment!$A$1:$U$1,0),FALSE)</f>
        <v>2</v>
      </c>
      <c r="W607" s="3">
        <f>VLOOKUP($F607,Experiment!$A$2:$U$90,MATCH(Results!W$1,Experiment!$A$1:$U$1,0),FALSE)</f>
        <v>0.25</v>
      </c>
      <c r="X607" s="3">
        <f>VLOOKUP($F607,Experiment!$A$2:$U$90,MATCH(Results!X$1,Experiment!$A$1:$U$1,0),FALSE)</f>
        <v>0.75</v>
      </c>
      <c r="Y607" s="2">
        <f>VLOOKUP($F607,Experiment!$A$2:$U$90,MATCH(Results!Y$1,Experiment!$A$1:$U$1,0),FALSE)</f>
        <v>2</v>
      </c>
      <c r="Z607" s="3">
        <f>VLOOKUP($F607,Experiment!$A$2:$U$90,MATCH(Results!Z$1,Experiment!$A$1:$U$1,0),FALSE)</f>
        <v>0.5</v>
      </c>
      <c r="AA607" s="3">
        <f>VLOOKUP($F607,Experiment!$A$2:$U$90,MATCH(Results!AA$1,Experiment!$A$1:$U$1,0),FALSE)</f>
        <v>0.25</v>
      </c>
      <c r="AB607" s="3">
        <f>VLOOKUP($F607,Experiment!$A$2:$U$90,MATCH(Results!AB$1,Experiment!$A$1:$U$1,0),FALSE)</f>
        <v>0.625</v>
      </c>
      <c r="AC607" s="3">
        <f>VLOOKUP($F607,Experiment!$A$2:$U$90,MATCH(Results!AC$1,Experiment!$A$1:$U$1,0),FALSE)</f>
        <v>0.375</v>
      </c>
      <c r="AD607" s="2">
        <f>VLOOKUP($F607,Experiment!$A$2:$U$90,MATCH(Results!AD$1,Experiment!$A$1:$U$1,0),FALSE)</f>
        <v>-16.25</v>
      </c>
      <c r="AE607" s="2">
        <f>VLOOKUP($F607,Experiment!$A$2:$U$90,MATCH(Results!AE$1,Experiment!$A$1:$U$1,0),FALSE)</f>
        <v>1898.4375</v>
      </c>
      <c r="AF607" s="2">
        <f>VLOOKUP($F607,Experiment!$A$2:$U$90,MATCH(Results!AF$1,Experiment!$A$1:$U$1,0),FALSE)</f>
        <v>43.571062644833439</v>
      </c>
      <c r="AG607" s="3">
        <f>VLOOKUP($F607,Experiment!$A$2:$W$90,MATCH(Results!AG$1,Experiment!$A$1:$W$1,0),FALSE)</f>
        <v>0.82730419370997643</v>
      </c>
      <c r="AH607" s="3">
        <f>VLOOKUP($F607,Experiment!$A$2:$W$90,MATCH(Results!AH$1,Experiment!$A$1:$W$1,0),FALSE)</f>
        <v>0.38648875795104182</v>
      </c>
      <c r="AI607" s="3">
        <f>VLOOKUP($F607,Experiment!$A$2:$X$90,MATCH(Results!AI$1,Experiment!$A$1:$X$1,0),FALSE)</f>
        <v>0.61351124204895813</v>
      </c>
      <c r="AJ607" s="2">
        <f>Table1[[#This Row],[Gain]]^Table1[[#This Row],[θ]]</f>
        <v>82.432217522931154</v>
      </c>
      <c r="AK607" s="2">
        <f>-Table1[[#This Row],[λ]]*-Table1[[#This Row],[Loss]]^Table1[[#This Row],[θ]]</f>
        <v>215.2947128015152</v>
      </c>
      <c r="AL607" s="2">
        <f>Table1[[#This Row],[v_n_w_g]]-Table1[[#This Row],[v_n_w_l]]</f>
        <v>-132.86249527858405</v>
      </c>
      <c r="AM607" s="2">
        <f>IF(Table1[[#This Row],[diff_v]]&gt;=1,1,0)</f>
        <v>0</v>
      </c>
    </row>
    <row r="608" spans="1:39" hidden="1" x14ac:dyDescent="0.3">
      <c r="A608">
        <v>61</v>
      </c>
      <c r="B608" t="s">
        <v>45</v>
      </c>
      <c r="C608" s="22">
        <f>VLOOKUP(Table1[[#This Row],[Subject]],'Subject Profile'!$A$2:$E$8,4,FALSE)</f>
        <v>1.1960207441678836</v>
      </c>
      <c r="D608" s="22">
        <f>VLOOKUP(Table1[[#This Row],[Subject]],'Subject Profile'!$A$2:$E$8,5,FALSE)</f>
        <v>-2</v>
      </c>
      <c r="E608" t="s">
        <v>108</v>
      </c>
      <c r="F608" t="s">
        <v>83</v>
      </c>
      <c r="G608" t="s">
        <v>5</v>
      </c>
      <c r="H608">
        <f>IF(Table1[[#This Row],[decision]]="accept",1,0)</f>
        <v>0</v>
      </c>
      <c r="I608">
        <v>0</v>
      </c>
      <c r="J608">
        <v>350</v>
      </c>
      <c r="K608">
        <v>1664428759</v>
      </c>
      <c r="L608">
        <v>7</v>
      </c>
      <c r="M608" t="str">
        <f>VLOOKUP($F608,Experiment!$A$2:$U$90,MATCH(Results!M$1,Experiment!$A$1:$U$1,0)+1,FALSE)</f>
        <v>I</v>
      </c>
      <c r="N608">
        <f>IF(Table1[[#This Row],[Impact]]="I",0,1)</f>
        <v>0</v>
      </c>
      <c r="O608" s="2">
        <f>VLOOKUP($F608,Experiment!$A$2:$U$90,MATCH(Results!O$1,Experiment!$A$1:$U$1,0),FALSE)</f>
        <v>-50</v>
      </c>
      <c r="P608" s="3">
        <f>VLOOKUP($F608,Experiment!$A$2:$U$90,MATCH(Results!P$1,Experiment!$A$1:$U$1,0),FALSE)</f>
        <v>0.5</v>
      </c>
      <c r="Q608" s="2">
        <f>VLOOKUP($F608,Experiment!$A$2:$U$90,MATCH(Results!Q$1,Experiment!$A$1:$U$1,0),FALSE)</f>
        <v>40</v>
      </c>
      <c r="R608" s="3">
        <f>VLOOKUP($F608,Experiment!$A$2:$U$90,MATCH(Results!R$1,Experiment!$A$1:$U$1,0),FALSE)</f>
        <v>0.5</v>
      </c>
      <c r="S608" s="2">
        <f>VLOOKUP($F608,Experiment!$A$2:$U$90,MATCH(Results!S$1,Experiment!$A$1:$U$1,0),FALSE)</f>
        <v>-5</v>
      </c>
      <c r="T608" s="2">
        <f>VLOOKUP($F608,Experiment!$A$2:$U$90,MATCH(Results!T$1,Experiment!$A$1:$U$1,0),FALSE)</f>
        <v>2025</v>
      </c>
      <c r="U608" s="2">
        <f>VLOOKUP($F608,Experiment!$A$2:$U$90,MATCH(Results!U$1,Experiment!$A$1:$U$1,0),FALSE)</f>
        <v>45</v>
      </c>
      <c r="V608" s="2">
        <f>VLOOKUP($F608,Experiment!$A$2:$U$90,MATCH(Results!V$1,Experiment!$A$1:$U$1,0),FALSE)</f>
        <v>2</v>
      </c>
      <c r="W608" s="3">
        <f>VLOOKUP($F608,Experiment!$A$2:$U$90,MATCH(Results!W$1,Experiment!$A$1:$U$1,0),FALSE)</f>
        <v>0.25</v>
      </c>
      <c r="X608" s="3">
        <f>VLOOKUP($F608,Experiment!$A$2:$U$90,MATCH(Results!X$1,Experiment!$A$1:$U$1,0),FALSE)</f>
        <v>0.75</v>
      </c>
      <c r="Y608" s="2">
        <f>VLOOKUP($F608,Experiment!$A$2:$U$90,MATCH(Results!Y$1,Experiment!$A$1:$U$1,0),FALSE)</f>
        <v>2</v>
      </c>
      <c r="Z608" s="3">
        <f>VLOOKUP($F608,Experiment!$A$2:$U$90,MATCH(Results!Z$1,Experiment!$A$1:$U$1,0),FALSE)</f>
        <v>0.5</v>
      </c>
      <c r="AA608" s="3">
        <f>VLOOKUP($F608,Experiment!$A$2:$U$90,MATCH(Results!AA$1,Experiment!$A$1:$U$1,0),FALSE)</f>
        <v>0.25</v>
      </c>
      <c r="AB608" s="3">
        <f>VLOOKUP($F608,Experiment!$A$2:$U$90,MATCH(Results!AB$1,Experiment!$A$1:$U$1,0),FALSE)</f>
        <v>0.625</v>
      </c>
      <c r="AC608" s="3">
        <f>VLOOKUP($F608,Experiment!$A$2:$U$90,MATCH(Results!AC$1,Experiment!$A$1:$U$1,0),FALSE)</f>
        <v>0.375</v>
      </c>
      <c r="AD608" s="2">
        <f>VLOOKUP($F608,Experiment!$A$2:$U$90,MATCH(Results!AD$1,Experiment!$A$1:$U$1,0),FALSE)</f>
        <v>-16.25</v>
      </c>
      <c r="AE608" s="2">
        <f>VLOOKUP($F608,Experiment!$A$2:$U$90,MATCH(Results!AE$1,Experiment!$A$1:$U$1,0),FALSE)</f>
        <v>1898.4375</v>
      </c>
      <c r="AF608" s="2">
        <f>VLOOKUP($F608,Experiment!$A$2:$U$90,MATCH(Results!AF$1,Experiment!$A$1:$U$1,0),FALSE)</f>
        <v>43.571062644833439</v>
      </c>
      <c r="AG608" s="3">
        <f>VLOOKUP($F608,Experiment!$A$2:$W$90,MATCH(Results!AG$1,Experiment!$A$1:$W$1,0),FALSE)</f>
        <v>0.82730419370997643</v>
      </c>
      <c r="AH608" s="3">
        <f>VLOOKUP($F608,Experiment!$A$2:$W$90,MATCH(Results!AH$1,Experiment!$A$1:$W$1,0),FALSE)</f>
        <v>0.38648875795104182</v>
      </c>
      <c r="AI608" s="3">
        <f>VLOOKUP($F608,Experiment!$A$2:$X$90,MATCH(Results!AI$1,Experiment!$A$1:$X$1,0),FALSE)</f>
        <v>0.61351124204895813</v>
      </c>
      <c r="AJ608" s="2">
        <f>Table1[[#This Row],[Gain]]^Table1[[#This Row],[θ]]</f>
        <v>82.432217522931154</v>
      </c>
      <c r="AK608" s="2">
        <f>-Table1[[#This Row],[λ]]*-Table1[[#This Row],[Loss]]^Table1[[#This Row],[θ]]</f>
        <v>215.2947128015152</v>
      </c>
      <c r="AL608" s="2">
        <f>Table1[[#This Row],[v_n_w_g]]-Table1[[#This Row],[v_n_w_l]]</f>
        <v>-132.86249527858405</v>
      </c>
      <c r="AM608" s="2">
        <f>IF(Table1[[#This Row],[diff_v]]&gt;=1,1,0)</f>
        <v>0</v>
      </c>
    </row>
    <row r="609" spans="1:39" hidden="1" x14ac:dyDescent="0.3">
      <c r="A609">
        <v>62</v>
      </c>
      <c r="B609" t="s">
        <v>45</v>
      </c>
      <c r="C609" s="22">
        <f>VLOOKUP(Table1[[#This Row],[Subject]],'Subject Profile'!$A$2:$E$8,4,FALSE)</f>
        <v>1.1960207441678836</v>
      </c>
      <c r="D609" s="22">
        <f>VLOOKUP(Table1[[#This Row],[Subject]],'Subject Profile'!$A$2:$E$8,5,FALSE)</f>
        <v>-2</v>
      </c>
      <c r="E609" t="s">
        <v>108</v>
      </c>
      <c r="F609" t="s">
        <v>84</v>
      </c>
      <c r="G609" t="s">
        <v>7</v>
      </c>
      <c r="H609">
        <f>IF(Table1[[#This Row],[decision]]="accept",1,0)</f>
        <v>1</v>
      </c>
      <c r="I609">
        <v>30</v>
      </c>
      <c r="J609">
        <v>380</v>
      </c>
      <c r="K609">
        <v>1664428767</v>
      </c>
      <c r="L609">
        <v>8</v>
      </c>
      <c r="M609" t="str">
        <f>VLOOKUP($F609,Experiment!$A$2:$U$90,MATCH(Results!M$1,Experiment!$A$1:$U$1,0)+1,FALSE)</f>
        <v>G</v>
      </c>
      <c r="N609">
        <f>IF(Table1[[#This Row],[Impact]]="I",0,1)</f>
        <v>1</v>
      </c>
      <c r="O609" s="2">
        <f>VLOOKUP($F609,Experiment!$A$2:$U$90,MATCH(Results!O$1,Experiment!$A$1:$U$1,0),FALSE)</f>
        <v>-10</v>
      </c>
      <c r="P609" s="3">
        <f>VLOOKUP($F609,Experiment!$A$2:$U$90,MATCH(Results!P$1,Experiment!$A$1:$U$1,0),FALSE)</f>
        <v>0.5</v>
      </c>
      <c r="Q609" s="2">
        <f>VLOOKUP($F609,Experiment!$A$2:$U$90,MATCH(Results!Q$1,Experiment!$A$1:$U$1,0),FALSE)</f>
        <v>30</v>
      </c>
      <c r="R609" s="3">
        <f>VLOOKUP($F609,Experiment!$A$2:$U$90,MATCH(Results!R$1,Experiment!$A$1:$U$1,0),FALSE)</f>
        <v>0.5</v>
      </c>
      <c r="S609" s="2">
        <f>VLOOKUP($F609,Experiment!$A$2:$U$90,MATCH(Results!S$1,Experiment!$A$1:$U$1,0),FALSE)</f>
        <v>10</v>
      </c>
      <c r="T609" s="2">
        <f>VLOOKUP($F609,Experiment!$A$2:$U$90,MATCH(Results!T$1,Experiment!$A$1:$U$1,0),FALSE)</f>
        <v>400</v>
      </c>
      <c r="U609" s="2">
        <f>VLOOKUP($F609,Experiment!$A$2:$U$90,MATCH(Results!U$1,Experiment!$A$1:$U$1,0),FALSE)</f>
        <v>20</v>
      </c>
      <c r="V609" s="2">
        <f>VLOOKUP($F609,Experiment!$A$2:$U$90,MATCH(Results!V$1,Experiment!$A$1:$U$1,0),FALSE)</f>
        <v>4</v>
      </c>
      <c r="W609" s="3">
        <f>VLOOKUP($F609,Experiment!$A$2:$U$90,MATCH(Results!W$1,Experiment!$A$1:$U$1,0),FALSE)</f>
        <v>0.25</v>
      </c>
      <c r="X609" s="3">
        <f>VLOOKUP($F609,Experiment!$A$2:$U$90,MATCH(Results!X$1,Experiment!$A$1:$U$1,0),FALSE)</f>
        <v>0.75</v>
      </c>
      <c r="Y609" s="2">
        <f>VLOOKUP($F609,Experiment!$A$2:$U$90,MATCH(Results!Y$1,Experiment!$A$1:$U$1,0),FALSE)</f>
        <v>2</v>
      </c>
      <c r="Z609" s="3">
        <f>VLOOKUP($F609,Experiment!$A$2:$U$90,MATCH(Results!Z$1,Experiment!$A$1:$U$1,0),FALSE)</f>
        <v>0.5</v>
      </c>
      <c r="AA609" s="3">
        <f>VLOOKUP($F609,Experiment!$A$2:$U$90,MATCH(Results!AA$1,Experiment!$A$1:$U$1,0),FALSE)</f>
        <v>0.25</v>
      </c>
      <c r="AB609" s="3">
        <f>VLOOKUP($F609,Experiment!$A$2:$U$90,MATCH(Results!AB$1,Experiment!$A$1:$U$1,0),FALSE)</f>
        <v>0.625</v>
      </c>
      <c r="AC609" s="3">
        <f>VLOOKUP($F609,Experiment!$A$2:$U$90,MATCH(Results!AC$1,Experiment!$A$1:$U$1,0),FALSE)</f>
        <v>0.375</v>
      </c>
      <c r="AD609" s="2">
        <f>VLOOKUP($F609,Experiment!$A$2:$U$90,MATCH(Results!AD$1,Experiment!$A$1:$U$1,0),FALSE)</f>
        <v>5</v>
      </c>
      <c r="AE609" s="2">
        <f>VLOOKUP($F609,Experiment!$A$2:$U$90,MATCH(Results!AE$1,Experiment!$A$1:$U$1,0),FALSE)</f>
        <v>375</v>
      </c>
      <c r="AF609" s="2">
        <f>VLOOKUP($F609,Experiment!$A$2:$U$90,MATCH(Results!AF$1,Experiment!$A$1:$U$1,0),FALSE)</f>
        <v>19.364916731037084</v>
      </c>
      <c r="AG609" s="3">
        <f>VLOOKUP($F609,Experiment!$A$2:$W$90,MATCH(Results!AG$1,Experiment!$A$1:$W$1,0),FALSE)</f>
        <v>0.82730419370997643</v>
      </c>
      <c r="AH609" s="3">
        <f>VLOOKUP($F609,Experiment!$A$2:$W$90,MATCH(Results!AH$1,Experiment!$A$1:$W$1,0),FALSE)</f>
        <v>0.38648875795104182</v>
      </c>
      <c r="AI609" s="3">
        <f>VLOOKUP($F609,Experiment!$A$2:$X$90,MATCH(Results!AI$1,Experiment!$A$1:$X$1,0),FALSE)</f>
        <v>0.61351124204895813</v>
      </c>
      <c r="AJ609" s="2">
        <f>Table1[[#This Row],[Gain]]^Table1[[#This Row],[θ]]</f>
        <v>58.434275299017848</v>
      </c>
      <c r="AK609" s="2">
        <f>-Table1[[#This Row],[λ]]*-Table1[[#This Row],[Loss]]^Table1[[#This Row],[θ]]</f>
        <v>31.408756296736705</v>
      </c>
      <c r="AL609" s="2">
        <f>Table1[[#This Row],[v_n_w_g]]-Table1[[#This Row],[v_n_w_l]]</f>
        <v>27.025519002281143</v>
      </c>
      <c r="AM609" s="2">
        <f>IF(Table1[[#This Row],[diff_v]]&gt;=1,1,0)</f>
        <v>1</v>
      </c>
    </row>
    <row r="610" spans="1:39" hidden="1" x14ac:dyDescent="0.3">
      <c r="A610">
        <v>0</v>
      </c>
      <c r="B610" t="s">
        <v>45</v>
      </c>
      <c r="C610" s="22">
        <f>VLOOKUP(Table1[[#This Row],[Subject]],'Subject Profile'!$A$2:$E$8,4,FALSE)</f>
        <v>1.1960207441678836</v>
      </c>
      <c r="D610" s="22">
        <f>VLOOKUP(Table1[[#This Row],[Subject]],'Subject Profile'!$A$2:$E$8,5,FALSE)</f>
        <v>-2</v>
      </c>
      <c r="E610" t="s">
        <v>109</v>
      </c>
      <c r="F610" t="s">
        <v>53</v>
      </c>
      <c r="G610" t="s">
        <v>5</v>
      </c>
      <c r="H610">
        <f>IF(Table1[[#This Row],[decision]]="accept",1,0)</f>
        <v>0</v>
      </c>
      <c r="I610">
        <v>0</v>
      </c>
      <c r="J610">
        <v>200</v>
      </c>
      <c r="K610">
        <v>1664465851</v>
      </c>
      <c r="L610" t="s">
        <v>136</v>
      </c>
      <c r="M610" t="str">
        <f>VLOOKUP($F610,Experiment!$A$2:$U$90,MATCH(Results!M$1,Experiment!$A$1:$U$1,0)+1,FALSE)</f>
        <v>G</v>
      </c>
      <c r="N610">
        <f>IF(Table1[[#This Row],[Impact]]="I",0,1)</f>
        <v>1</v>
      </c>
      <c r="O610" s="2">
        <f>VLOOKUP($F610,Experiment!$A$2:$U$90,MATCH(Results!O$1,Experiment!$A$1:$U$1,0),FALSE)</f>
        <v>-10</v>
      </c>
      <c r="P610" s="3">
        <f>VLOOKUP($F610,Experiment!$A$2:$U$90,MATCH(Results!P$1,Experiment!$A$1:$U$1,0),FALSE)</f>
        <v>0.5</v>
      </c>
      <c r="Q610" s="2">
        <f>VLOOKUP($F610,Experiment!$A$2:$U$90,MATCH(Results!Q$1,Experiment!$A$1:$U$1,0),FALSE)</f>
        <v>0</v>
      </c>
      <c r="R610" s="3">
        <f>VLOOKUP($F610,Experiment!$A$2:$U$90,MATCH(Results!R$1,Experiment!$A$1:$U$1,0),FALSE)</f>
        <v>0.5</v>
      </c>
      <c r="S610" s="2">
        <f>VLOOKUP($F610,Experiment!$A$2:$U$90,MATCH(Results!S$1,Experiment!$A$1:$U$1,0),FALSE)</f>
        <v>-5</v>
      </c>
      <c r="T610" s="2">
        <f>VLOOKUP($F610,Experiment!$A$2:$U$90,MATCH(Results!T$1,Experiment!$A$1:$U$1,0),FALSE)</f>
        <v>25</v>
      </c>
      <c r="U610" s="2">
        <f>VLOOKUP($F610,Experiment!$A$2:$U$90,MATCH(Results!U$1,Experiment!$A$1:$U$1,0),FALSE)</f>
        <v>5</v>
      </c>
      <c r="V610" s="2">
        <f>VLOOKUP($F610,Experiment!$A$2:$U$90,MATCH(Results!V$1,Experiment!$A$1:$U$1,0),FALSE)</f>
        <v>4</v>
      </c>
      <c r="W610" s="3">
        <f>VLOOKUP($F610,Experiment!$A$2:$U$90,MATCH(Results!W$1,Experiment!$A$1:$U$1,0),FALSE)</f>
        <v>0.25</v>
      </c>
      <c r="X610" s="3">
        <f>VLOOKUP($F610,Experiment!$A$2:$U$90,MATCH(Results!X$1,Experiment!$A$1:$U$1,0),FALSE)</f>
        <v>0.75</v>
      </c>
      <c r="Y610" s="2">
        <f>VLOOKUP($F610,Experiment!$A$2:$U$90,MATCH(Results!Y$1,Experiment!$A$1:$U$1,0),FALSE)</f>
        <v>2</v>
      </c>
      <c r="Z610" s="3">
        <f>VLOOKUP($F610,Experiment!$A$2:$U$90,MATCH(Results!Z$1,Experiment!$A$1:$U$1,0),FALSE)</f>
        <v>0.5</v>
      </c>
      <c r="AA610" s="3">
        <f>VLOOKUP($F610,Experiment!$A$2:$U$90,MATCH(Results!AA$1,Experiment!$A$1:$U$1,0),FALSE)</f>
        <v>0.25</v>
      </c>
      <c r="AB610" s="3">
        <f>VLOOKUP($F610,Experiment!$A$2:$U$90,MATCH(Results!AB$1,Experiment!$A$1:$U$1,0),FALSE)</f>
        <v>0.625</v>
      </c>
      <c r="AC610" s="3">
        <f>VLOOKUP($F610,Experiment!$A$2:$U$90,MATCH(Results!AC$1,Experiment!$A$1:$U$1,0),FALSE)</f>
        <v>0.375</v>
      </c>
      <c r="AD610" s="2">
        <f>VLOOKUP($F610,Experiment!$A$2:$U$90,MATCH(Results!AD$1,Experiment!$A$1:$U$1,0),FALSE)</f>
        <v>-6.25</v>
      </c>
      <c r="AE610" s="2">
        <f>VLOOKUP($F610,Experiment!$A$2:$U$90,MATCH(Results!AE$1,Experiment!$A$1:$U$1,0),FALSE)</f>
        <v>23.4375</v>
      </c>
      <c r="AF610" s="2">
        <f>VLOOKUP($F610,Experiment!$A$2:$U$90,MATCH(Results!AF$1,Experiment!$A$1:$U$1,0),FALSE)</f>
        <v>4.8412291827592711</v>
      </c>
      <c r="AG610" s="3">
        <f>VLOOKUP($F610,Experiment!$A$2:$W$90,MATCH(Results!AG$1,Experiment!$A$1:$W$1,0),FALSE)</f>
        <v>0.82730419370997643</v>
      </c>
      <c r="AH610" s="3">
        <f>VLOOKUP($F610,Experiment!$A$2:$W$90,MATCH(Results!AH$1,Experiment!$A$1:$W$1,0),FALSE)</f>
        <v>0.38648875795104182</v>
      </c>
      <c r="AI610" s="3">
        <f>VLOOKUP($F610,Experiment!$A$2:$X$90,MATCH(Results!AI$1,Experiment!$A$1:$X$1,0),FALSE)</f>
        <v>0.61351124204895813</v>
      </c>
      <c r="AJ610" s="2">
        <f>Table1[[#This Row],[Gain]]^Table1[[#This Row],[θ]]</f>
        <v>0</v>
      </c>
      <c r="AK610" s="2">
        <f>-Table1[[#This Row],[λ]]*-Table1[[#This Row],[Loss]]^Table1[[#This Row],[θ]]</f>
        <v>31.408756296736705</v>
      </c>
      <c r="AL610" s="2">
        <f>Table1[[#This Row],[v_n_w_g]]-Table1[[#This Row],[v_n_w_l]]</f>
        <v>-31.408756296736705</v>
      </c>
      <c r="AM610" s="2">
        <f>IF(Table1[[#This Row],[diff_v]]&gt;=1,1,0)</f>
        <v>0</v>
      </c>
    </row>
    <row r="611" spans="1:39" hidden="1" x14ac:dyDescent="0.3">
      <c r="A611">
        <v>1</v>
      </c>
      <c r="B611" t="s">
        <v>45</v>
      </c>
      <c r="C611" s="22">
        <f>VLOOKUP(Table1[[#This Row],[Subject]],'Subject Profile'!$A$2:$E$8,4,FALSE)</f>
        <v>1.1960207441678836</v>
      </c>
      <c r="D611" s="22">
        <f>VLOOKUP(Table1[[#This Row],[Subject]],'Subject Profile'!$A$2:$E$8,5,FALSE)</f>
        <v>-2</v>
      </c>
      <c r="E611" t="s">
        <v>109</v>
      </c>
      <c r="F611" t="s">
        <v>62</v>
      </c>
      <c r="G611" t="s">
        <v>7</v>
      </c>
      <c r="H611">
        <f>IF(Table1[[#This Row],[decision]]="accept",1,0)</f>
        <v>1</v>
      </c>
      <c r="I611">
        <v>20</v>
      </c>
      <c r="J611">
        <v>220</v>
      </c>
      <c r="K611">
        <v>1664465870</v>
      </c>
      <c r="L611">
        <v>19</v>
      </c>
      <c r="M611" t="str">
        <f>VLOOKUP($F611,Experiment!$A$2:$U$90,MATCH(Results!M$1,Experiment!$A$1:$U$1,0)+1,FALSE)</f>
        <v>G</v>
      </c>
      <c r="N611">
        <f>IF(Table1[[#This Row],[Impact]]="I",0,1)</f>
        <v>1</v>
      </c>
      <c r="O611" s="2">
        <f>VLOOKUP($F611,Experiment!$A$2:$U$90,MATCH(Results!O$1,Experiment!$A$1:$U$1,0),FALSE)</f>
        <v>-10</v>
      </c>
      <c r="P611" s="3">
        <f>VLOOKUP($F611,Experiment!$A$2:$U$90,MATCH(Results!P$1,Experiment!$A$1:$U$1,0),FALSE)</f>
        <v>0.5</v>
      </c>
      <c r="Q611" s="2">
        <f>VLOOKUP($F611,Experiment!$A$2:$U$90,MATCH(Results!Q$1,Experiment!$A$1:$U$1,0),FALSE)</f>
        <v>20</v>
      </c>
      <c r="R611" s="3">
        <f>VLOOKUP($F611,Experiment!$A$2:$U$90,MATCH(Results!R$1,Experiment!$A$1:$U$1,0),FALSE)</f>
        <v>0.5</v>
      </c>
      <c r="S611" s="2">
        <f>VLOOKUP($F611,Experiment!$A$2:$U$90,MATCH(Results!S$1,Experiment!$A$1:$U$1,0),FALSE)</f>
        <v>5</v>
      </c>
      <c r="T611" s="2">
        <f>VLOOKUP($F611,Experiment!$A$2:$U$90,MATCH(Results!T$1,Experiment!$A$1:$U$1,0),FALSE)</f>
        <v>225</v>
      </c>
      <c r="U611" s="2">
        <f>VLOOKUP($F611,Experiment!$A$2:$U$90,MATCH(Results!U$1,Experiment!$A$1:$U$1,0),FALSE)</f>
        <v>15</v>
      </c>
      <c r="V611" s="2">
        <f>VLOOKUP($F611,Experiment!$A$2:$U$90,MATCH(Results!V$1,Experiment!$A$1:$U$1,0),FALSE)</f>
        <v>4</v>
      </c>
      <c r="W611" s="3">
        <f>VLOOKUP($F611,Experiment!$A$2:$U$90,MATCH(Results!W$1,Experiment!$A$1:$U$1,0),FALSE)</f>
        <v>0.25</v>
      </c>
      <c r="X611" s="3">
        <f>VLOOKUP($F611,Experiment!$A$2:$U$90,MATCH(Results!X$1,Experiment!$A$1:$U$1,0),FALSE)</f>
        <v>0.75</v>
      </c>
      <c r="Y611" s="2">
        <f>VLOOKUP($F611,Experiment!$A$2:$U$90,MATCH(Results!Y$1,Experiment!$A$1:$U$1,0),FALSE)</f>
        <v>2</v>
      </c>
      <c r="Z611" s="3">
        <f>VLOOKUP($F611,Experiment!$A$2:$U$90,MATCH(Results!Z$1,Experiment!$A$1:$U$1,0),FALSE)</f>
        <v>0.5</v>
      </c>
      <c r="AA611" s="3">
        <f>VLOOKUP($F611,Experiment!$A$2:$U$90,MATCH(Results!AA$1,Experiment!$A$1:$U$1,0),FALSE)</f>
        <v>0.25</v>
      </c>
      <c r="AB611" s="3">
        <f>VLOOKUP($F611,Experiment!$A$2:$U$90,MATCH(Results!AB$1,Experiment!$A$1:$U$1,0),FALSE)</f>
        <v>0.625</v>
      </c>
      <c r="AC611" s="3">
        <f>VLOOKUP($F611,Experiment!$A$2:$U$90,MATCH(Results!AC$1,Experiment!$A$1:$U$1,0),FALSE)</f>
        <v>0.375</v>
      </c>
      <c r="AD611" s="2">
        <f>VLOOKUP($F611,Experiment!$A$2:$U$90,MATCH(Results!AD$1,Experiment!$A$1:$U$1,0),FALSE)</f>
        <v>1.25</v>
      </c>
      <c r="AE611" s="2">
        <f>VLOOKUP($F611,Experiment!$A$2:$U$90,MATCH(Results!AE$1,Experiment!$A$1:$U$1,0),FALSE)</f>
        <v>210.9375</v>
      </c>
      <c r="AF611" s="2">
        <f>VLOOKUP($F611,Experiment!$A$2:$U$90,MATCH(Results!AF$1,Experiment!$A$1:$U$1,0),FALSE)</f>
        <v>14.523687548277813</v>
      </c>
      <c r="AG611" s="3">
        <f>VLOOKUP($F611,Experiment!$A$2:$W$90,MATCH(Results!AG$1,Experiment!$A$1:$W$1,0),FALSE)</f>
        <v>0.82730419370997643</v>
      </c>
      <c r="AH611" s="3">
        <f>VLOOKUP($F611,Experiment!$A$2:$W$90,MATCH(Results!AH$1,Experiment!$A$1:$W$1,0),FALSE)</f>
        <v>0.38648875795104182</v>
      </c>
      <c r="AI611" s="3">
        <f>VLOOKUP($F611,Experiment!$A$2:$X$90,MATCH(Results!AI$1,Experiment!$A$1:$X$1,0),FALSE)</f>
        <v>0.61351124204895813</v>
      </c>
      <c r="AJ611" s="2">
        <f>Table1[[#This Row],[Gain]]^Table1[[#This Row],[θ]]</f>
        <v>35.979809832580635</v>
      </c>
      <c r="AK611" s="2">
        <f>-Table1[[#This Row],[λ]]*-Table1[[#This Row],[Loss]]^Table1[[#This Row],[θ]]</f>
        <v>31.408756296736705</v>
      </c>
      <c r="AL611" s="2">
        <f>Table1[[#This Row],[v_n_w_g]]-Table1[[#This Row],[v_n_w_l]]</f>
        <v>4.5710535358439301</v>
      </c>
      <c r="AM611" s="2">
        <f>IF(Table1[[#This Row],[diff_v]]&gt;=1,1,0)</f>
        <v>1</v>
      </c>
    </row>
    <row r="612" spans="1:39" hidden="1" x14ac:dyDescent="0.3">
      <c r="A612">
        <v>2</v>
      </c>
      <c r="B612" t="s">
        <v>45</v>
      </c>
      <c r="C612" s="22">
        <f>VLOOKUP(Table1[[#This Row],[Subject]],'Subject Profile'!$A$2:$E$8,4,FALSE)</f>
        <v>1.1960207441678836</v>
      </c>
      <c r="D612" s="22">
        <f>VLOOKUP(Table1[[#This Row],[Subject]],'Subject Profile'!$A$2:$E$8,5,FALSE)</f>
        <v>-2</v>
      </c>
      <c r="E612" t="s">
        <v>109</v>
      </c>
      <c r="F612" t="s">
        <v>57</v>
      </c>
      <c r="G612" t="s">
        <v>5</v>
      </c>
      <c r="H612">
        <f>IF(Table1[[#This Row],[decision]]="accept",1,0)</f>
        <v>0</v>
      </c>
      <c r="I612">
        <v>0</v>
      </c>
      <c r="J612">
        <v>220</v>
      </c>
      <c r="K612">
        <v>1664465878</v>
      </c>
      <c r="L612">
        <v>8</v>
      </c>
      <c r="M612" t="str">
        <f>VLOOKUP($F612,Experiment!$A$2:$U$90,MATCH(Results!M$1,Experiment!$A$1:$U$1,0)+1,FALSE)</f>
        <v>I</v>
      </c>
      <c r="N612">
        <f>IF(Table1[[#This Row],[Impact]]="I",0,1)</f>
        <v>0</v>
      </c>
      <c r="O612" s="2">
        <f>VLOOKUP($F612,Experiment!$A$2:$U$90,MATCH(Results!O$1,Experiment!$A$1:$U$1,0),FALSE)</f>
        <v>-90</v>
      </c>
      <c r="P612" s="3">
        <f>VLOOKUP($F612,Experiment!$A$2:$U$90,MATCH(Results!P$1,Experiment!$A$1:$U$1,0),FALSE)</f>
        <v>0.5</v>
      </c>
      <c r="Q612" s="2">
        <f>VLOOKUP($F612,Experiment!$A$2:$U$90,MATCH(Results!Q$1,Experiment!$A$1:$U$1,0),FALSE)</f>
        <v>100</v>
      </c>
      <c r="R612" s="3">
        <f>VLOOKUP($F612,Experiment!$A$2:$U$90,MATCH(Results!R$1,Experiment!$A$1:$U$1,0),FALSE)</f>
        <v>0.5</v>
      </c>
      <c r="S612" s="2">
        <f>VLOOKUP($F612,Experiment!$A$2:$U$90,MATCH(Results!S$1,Experiment!$A$1:$U$1,0),FALSE)</f>
        <v>5</v>
      </c>
      <c r="T612" s="2">
        <f>VLOOKUP($F612,Experiment!$A$2:$U$90,MATCH(Results!T$1,Experiment!$A$1:$U$1,0),FALSE)</f>
        <v>9025</v>
      </c>
      <c r="U612" s="2">
        <f>VLOOKUP($F612,Experiment!$A$2:$U$90,MATCH(Results!U$1,Experiment!$A$1:$U$1,0),FALSE)</f>
        <v>95</v>
      </c>
      <c r="V612" s="2">
        <f>VLOOKUP($F612,Experiment!$A$2:$U$90,MATCH(Results!V$1,Experiment!$A$1:$U$1,0),FALSE)</f>
        <v>2</v>
      </c>
      <c r="W612" s="3">
        <f>VLOOKUP($F612,Experiment!$A$2:$U$90,MATCH(Results!W$1,Experiment!$A$1:$U$1,0),FALSE)</f>
        <v>0.25</v>
      </c>
      <c r="X612" s="3">
        <f>VLOOKUP($F612,Experiment!$A$2:$U$90,MATCH(Results!X$1,Experiment!$A$1:$U$1,0),FALSE)</f>
        <v>0.75</v>
      </c>
      <c r="Y612" s="2">
        <f>VLOOKUP($F612,Experiment!$A$2:$U$90,MATCH(Results!Y$1,Experiment!$A$1:$U$1,0),FALSE)</f>
        <v>2</v>
      </c>
      <c r="Z612" s="3">
        <f>VLOOKUP($F612,Experiment!$A$2:$U$90,MATCH(Results!Z$1,Experiment!$A$1:$U$1,0),FALSE)</f>
        <v>0.5</v>
      </c>
      <c r="AA612" s="3">
        <f>VLOOKUP($F612,Experiment!$A$2:$U$90,MATCH(Results!AA$1,Experiment!$A$1:$U$1,0),FALSE)</f>
        <v>0.25</v>
      </c>
      <c r="AB612" s="3">
        <f>VLOOKUP($F612,Experiment!$A$2:$U$90,MATCH(Results!AB$1,Experiment!$A$1:$U$1,0),FALSE)</f>
        <v>0.625</v>
      </c>
      <c r="AC612" s="3">
        <f>VLOOKUP($F612,Experiment!$A$2:$U$90,MATCH(Results!AC$1,Experiment!$A$1:$U$1,0),FALSE)</f>
        <v>0.375</v>
      </c>
      <c r="AD612" s="2">
        <f>VLOOKUP($F612,Experiment!$A$2:$U$90,MATCH(Results!AD$1,Experiment!$A$1:$U$1,0),FALSE)</f>
        <v>-18.75</v>
      </c>
      <c r="AE612" s="2">
        <f>VLOOKUP($F612,Experiment!$A$2:$U$90,MATCH(Results!AE$1,Experiment!$A$1:$U$1,0),FALSE)</f>
        <v>8460.9375</v>
      </c>
      <c r="AF612" s="2">
        <f>VLOOKUP($F612,Experiment!$A$2:$U$90,MATCH(Results!AF$1,Experiment!$A$1:$U$1,0),FALSE)</f>
        <v>91.983354472426157</v>
      </c>
      <c r="AG612" s="3">
        <f>VLOOKUP($F612,Experiment!$A$2:$W$90,MATCH(Results!AG$1,Experiment!$A$1:$W$1,0),FALSE)</f>
        <v>0.82730419370997643</v>
      </c>
      <c r="AH612" s="3">
        <f>VLOOKUP($F612,Experiment!$A$2:$W$90,MATCH(Results!AH$1,Experiment!$A$1:$W$1,0),FALSE)</f>
        <v>0.38648875795104182</v>
      </c>
      <c r="AI612" s="3">
        <f>VLOOKUP($F612,Experiment!$A$2:$X$90,MATCH(Results!AI$1,Experiment!$A$1:$X$1,0),FALSE)</f>
        <v>0.61351124204895813</v>
      </c>
      <c r="AJ612" s="2">
        <f>Table1[[#This Row],[Gain]]^Table1[[#This Row],[θ]]</f>
        <v>246.6274930269494</v>
      </c>
      <c r="AK612" s="2">
        <f>-Table1[[#This Row],[λ]]*-Table1[[#This Row],[Loss]]^Table1[[#This Row],[θ]]</f>
        <v>434.85510823313615</v>
      </c>
      <c r="AL612" s="2">
        <f>Table1[[#This Row],[v_n_w_g]]-Table1[[#This Row],[v_n_w_l]]</f>
        <v>-188.22761520618675</v>
      </c>
      <c r="AM612" s="2">
        <f>IF(Table1[[#This Row],[diff_v]]&gt;=1,1,0)</f>
        <v>0</v>
      </c>
    </row>
    <row r="613" spans="1:39" hidden="1" x14ac:dyDescent="0.3">
      <c r="A613">
        <v>3</v>
      </c>
      <c r="B613" t="s">
        <v>45</v>
      </c>
      <c r="C613" s="22">
        <f>VLOOKUP(Table1[[#This Row],[Subject]],'Subject Profile'!$A$2:$E$8,4,FALSE)</f>
        <v>1.1960207441678836</v>
      </c>
      <c r="D613" s="22">
        <f>VLOOKUP(Table1[[#This Row],[Subject]],'Subject Profile'!$A$2:$E$8,5,FALSE)</f>
        <v>-2</v>
      </c>
      <c r="E613" t="s">
        <v>109</v>
      </c>
      <c r="F613" t="s">
        <v>97</v>
      </c>
      <c r="G613" t="s">
        <v>5</v>
      </c>
      <c r="H613">
        <f>IF(Table1[[#This Row],[decision]]="accept",1,0)</f>
        <v>0</v>
      </c>
      <c r="I613">
        <v>0</v>
      </c>
      <c r="J613">
        <v>220</v>
      </c>
      <c r="K613">
        <v>1664465896</v>
      </c>
      <c r="L613">
        <v>18</v>
      </c>
      <c r="M613" t="str">
        <f>VLOOKUP($F613,Experiment!$A$2:$U$90,MATCH(Results!M$1,Experiment!$A$1:$U$1,0)+1,FALSE)</f>
        <v>G</v>
      </c>
      <c r="N613">
        <f>IF(Table1[[#This Row],[Impact]]="I",0,1)</f>
        <v>1</v>
      </c>
      <c r="O613" s="2">
        <f>VLOOKUP($F613,Experiment!$A$2:$U$90,MATCH(Results!O$1,Experiment!$A$1:$U$1,0),FALSE)</f>
        <v>-10</v>
      </c>
      <c r="P613" s="3">
        <f>VLOOKUP($F613,Experiment!$A$2:$U$90,MATCH(Results!P$1,Experiment!$A$1:$U$1,0),FALSE)</f>
        <v>0.5</v>
      </c>
      <c r="Q613" s="2">
        <f>VLOOKUP($F613,Experiment!$A$2:$U$90,MATCH(Results!Q$1,Experiment!$A$1:$U$1,0),FALSE)</f>
        <v>10</v>
      </c>
      <c r="R613" s="3">
        <f>VLOOKUP($F613,Experiment!$A$2:$U$90,MATCH(Results!R$1,Experiment!$A$1:$U$1,0),FALSE)</f>
        <v>0.5</v>
      </c>
      <c r="S613" s="2">
        <f>VLOOKUP($F613,Experiment!$A$2:$U$90,MATCH(Results!S$1,Experiment!$A$1:$U$1,0),FALSE)</f>
        <v>0</v>
      </c>
      <c r="T613" s="2">
        <f>VLOOKUP($F613,Experiment!$A$2:$U$90,MATCH(Results!T$1,Experiment!$A$1:$U$1,0),FALSE)</f>
        <v>100</v>
      </c>
      <c r="U613" s="2">
        <f>VLOOKUP($F613,Experiment!$A$2:$U$90,MATCH(Results!U$1,Experiment!$A$1:$U$1,0),FALSE)</f>
        <v>10</v>
      </c>
      <c r="V613" s="2">
        <f>VLOOKUP($F613,Experiment!$A$2:$U$90,MATCH(Results!V$1,Experiment!$A$1:$U$1,0),FALSE)</f>
        <v>4</v>
      </c>
      <c r="W613" s="3">
        <f>VLOOKUP($F613,Experiment!$A$2:$U$90,MATCH(Results!W$1,Experiment!$A$1:$U$1,0),FALSE)</f>
        <v>0.25</v>
      </c>
      <c r="X613" s="3">
        <f>VLOOKUP($F613,Experiment!$A$2:$U$90,MATCH(Results!X$1,Experiment!$A$1:$U$1,0),FALSE)</f>
        <v>0.75</v>
      </c>
      <c r="Y613" s="2">
        <f>VLOOKUP($F613,Experiment!$A$2:$U$90,MATCH(Results!Y$1,Experiment!$A$1:$U$1,0),FALSE)</f>
        <v>1</v>
      </c>
      <c r="Z613" s="3">
        <f>VLOOKUP($F613,Experiment!$A$2:$U$90,MATCH(Results!Z$1,Experiment!$A$1:$U$1,0),FALSE)</f>
        <v>0.25</v>
      </c>
      <c r="AA613" s="3">
        <f>VLOOKUP($F613,Experiment!$A$2:$U$90,MATCH(Results!AA$1,Experiment!$A$1:$U$1,0),FALSE)</f>
        <v>0.5</v>
      </c>
      <c r="AB613" s="3">
        <f>VLOOKUP($F613,Experiment!$A$2:$U$90,MATCH(Results!AB$1,Experiment!$A$1:$U$1,0),FALSE)</f>
        <v>0.375</v>
      </c>
      <c r="AC613" s="3">
        <f>VLOOKUP($F613,Experiment!$A$2:$U$90,MATCH(Results!AC$1,Experiment!$A$1:$U$1,0),FALSE)</f>
        <v>0.625</v>
      </c>
      <c r="AD613" s="2">
        <f>VLOOKUP($F613,Experiment!$A$2:$U$90,MATCH(Results!AD$1,Experiment!$A$1:$U$1,0),FALSE)</f>
        <v>2.5</v>
      </c>
      <c r="AE613" s="2">
        <f>VLOOKUP($F613,Experiment!$A$2:$U$90,MATCH(Results!AE$1,Experiment!$A$1:$U$1,0),FALSE)</f>
        <v>93.75</v>
      </c>
      <c r="AF613" s="2">
        <f>VLOOKUP($F613,Experiment!$A$2:$U$90,MATCH(Results!AF$1,Experiment!$A$1:$U$1,0),FALSE)</f>
        <v>9.6824583655185421</v>
      </c>
      <c r="AG613" s="3">
        <f>VLOOKUP($F613,Experiment!$A$2:$W$90,MATCH(Results!AG$1,Experiment!$A$1:$W$1,0),FALSE)</f>
        <v>1</v>
      </c>
      <c r="AH613" s="3">
        <f>VLOOKUP($F613,Experiment!$A$2:$W$90,MATCH(Results!AH$1,Experiment!$A$1:$W$1,0),FALSE)</f>
        <v>0.625</v>
      </c>
      <c r="AI613" s="3">
        <f>VLOOKUP($F613,Experiment!$A$2:$X$90,MATCH(Results!AI$1,Experiment!$A$1:$X$1,0),FALSE)</f>
        <v>0.375</v>
      </c>
      <c r="AJ613" s="2">
        <f>Table1[[#This Row],[Gain]]^Table1[[#This Row],[θ]]</f>
        <v>15.704378148368352</v>
      </c>
      <c r="AK613" s="2">
        <f>-Table1[[#This Row],[λ]]*-Table1[[#This Row],[Loss]]^Table1[[#This Row],[θ]]</f>
        <v>31.408756296736705</v>
      </c>
      <c r="AL613" s="2">
        <f>Table1[[#This Row],[v_n_w_g]]-Table1[[#This Row],[v_n_w_l]]</f>
        <v>-15.704378148368352</v>
      </c>
      <c r="AM613" s="2">
        <f>IF(Table1[[#This Row],[diff_v]]&gt;=1,1,0)</f>
        <v>0</v>
      </c>
    </row>
    <row r="614" spans="1:39" hidden="1" x14ac:dyDescent="0.3">
      <c r="A614">
        <v>4</v>
      </c>
      <c r="B614" t="s">
        <v>45</v>
      </c>
      <c r="C614" s="22">
        <f>VLOOKUP(Table1[[#This Row],[Subject]],'Subject Profile'!$A$2:$E$8,4,FALSE)</f>
        <v>1.1960207441678836</v>
      </c>
      <c r="D614" s="22">
        <f>VLOOKUP(Table1[[#This Row],[Subject]],'Subject Profile'!$A$2:$E$8,5,FALSE)</f>
        <v>-2</v>
      </c>
      <c r="E614" t="s">
        <v>109</v>
      </c>
      <c r="F614" t="s">
        <v>87</v>
      </c>
      <c r="G614" t="s">
        <v>5</v>
      </c>
      <c r="H614">
        <f>IF(Table1[[#This Row],[decision]]="accept",1,0)</f>
        <v>0</v>
      </c>
      <c r="I614">
        <v>0</v>
      </c>
      <c r="J614">
        <v>220</v>
      </c>
      <c r="K614">
        <v>1664465908</v>
      </c>
      <c r="L614">
        <v>12</v>
      </c>
      <c r="M614" t="str">
        <f>VLOOKUP($F614,Experiment!$A$2:$U$90,MATCH(Results!M$1,Experiment!$A$1:$U$1,0)+1,FALSE)</f>
        <v>G</v>
      </c>
      <c r="N614">
        <f>IF(Table1[[#This Row],[Impact]]="I",0,1)</f>
        <v>1</v>
      </c>
      <c r="O614" s="2">
        <f>VLOOKUP($F614,Experiment!$A$2:$U$90,MATCH(Results!O$1,Experiment!$A$1:$U$1,0),FALSE)</f>
        <v>-90</v>
      </c>
      <c r="P614" s="3">
        <f>VLOOKUP($F614,Experiment!$A$2:$U$90,MATCH(Results!P$1,Experiment!$A$1:$U$1,0),FALSE)</f>
        <v>0.5</v>
      </c>
      <c r="Q614" s="2">
        <f>VLOOKUP($F614,Experiment!$A$2:$U$90,MATCH(Results!Q$1,Experiment!$A$1:$U$1,0),FALSE)</f>
        <v>90</v>
      </c>
      <c r="R614" s="3">
        <f>VLOOKUP($F614,Experiment!$A$2:$U$90,MATCH(Results!R$1,Experiment!$A$1:$U$1,0),FALSE)</f>
        <v>0.5</v>
      </c>
      <c r="S614" s="2">
        <f>VLOOKUP($F614,Experiment!$A$2:$U$90,MATCH(Results!S$1,Experiment!$A$1:$U$1,0),FALSE)</f>
        <v>0</v>
      </c>
      <c r="T614" s="2">
        <f>VLOOKUP($F614,Experiment!$A$2:$U$90,MATCH(Results!T$1,Experiment!$A$1:$U$1,0),FALSE)</f>
        <v>8100</v>
      </c>
      <c r="U614" s="2">
        <f>VLOOKUP($F614,Experiment!$A$2:$U$90,MATCH(Results!U$1,Experiment!$A$1:$U$1,0),FALSE)</f>
        <v>90</v>
      </c>
      <c r="V614" s="2">
        <f>VLOOKUP($F614,Experiment!$A$2:$U$90,MATCH(Results!V$1,Experiment!$A$1:$U$1,0),FALSE)</f>
        <v>2</v>
      </c>
      <c r="W614" s="3">
        <f>VLOOKUP($F614,Experiment!$A$2:$U$90,MATCH(Results!W$1,Experiment!$A$1:$U$1,0),FALSE)</f>
        <v>0.25</v>
      </c>
      <c r="X614" s="3">
        <f>VLOOKUP($F614,Experiment!$A$2:$U$90,MATCH(Results!X$1,Experiment!$A$1:$U$1,0),FALSE)</f>
        <v>0.75</v>
      </c>
      <c r="Y614" s="2">
        <f>VLOOKUP($F614,Experiment!$A$2:$U$90,MATCH(Results!Y$1,Experiment!$A$1:$U$1,0),FALSE)</f>
        <v>2</v>
      </c>
      <c r="Z614" s="3">
        <f>VLOOKUP($F614,Experiment!$A$2:$U$90,MATCH(Results!Z$1,Experiment!$A$1:$U$1,0),FALSE)</f>
        <v>0.5</v>
      </c>
      <c r="AA614" s="3">
        <f>VLOOKUP($F614,Experiment!$A$2:$U$90,MATCH(Results!AA$1,Experiment!$A$1:$U$1,0),FALSE)</f>
        <v>0.25</v>
      </c>
      <c r="AB614" s="3">
        <f>VLOOKUP($F614,Experiment!$A$2:$U$90,MATCH(Results!AB$1,Experiment!$A$1:$U$1,0),FALSE)</f>
        <v>0.625</v>
      </c>
      <c r="AC614" s="3">
        <f>VLOOKUP($F614,Experiment!$A$2:$U$90,MATCH(Results!AC$1,Experiment!$A$1:$U$1,0),FALSE)</f>
        <v>0.375</v>
      </c>
      <c r="AD614" s="2">
        <f>VLOOKUP($F614,Experiment!$A$2:$U$90,MATCH(Results!AD$1,Experiment!$A$1:$U$1,0),FALSE)</f>
        <v>-22.5</v>
      </c>
      <c r="AE614" s="2">
        <f>VLOOKUP($F614,Experiment!$A$2:$U$90,MATCH(Results!AE$1,Experiment!$A$1:$U$1,0),FALSE)</f>
        <v>7593.75</v>
      </c>
      <c r="AF614" s="2">
        <f>VLOOKUP($F614,Experiment!$A$2:$U$90,MATCH(Results!AF$1,Experiment!$A$1:$U$1,0),FALSE)</f>
        <v>87.142125289666879</v>
      </c>
      <c r="AG614" s="3">
        <f>VLOOKUP($F614,Experiment!$A$2:$W$90,MATCH(Results!AG$1,Experiment!$A$1:$W$1,0),FALSE)</f>
        <v>0.82730419370997643</v>
      </c>
      <c r="AH614" s="3">
        <f>VLOOKUP($F614,Experiment!$A$2:$W$90,MATCH(Results!AH$1,Experiment!$A$1:$W$1,0),FALSE)</f>
        <v>0.38648875795104182</v>
      </c>
      <c r="AI614" s="3">
        <f>VLOOKUP($F614,Experiment!$A$2:$X$90,MATCH(Results!AI$1,Experiment!$A$1:$X$1,0),FALSE)</f>
        <v>0.61351124204895813</v>
      </c>
      <c r="AJ614" s="2">
        <f>Table1[[#This Row],[Gain]]^Table1[[#This Row],[θ]]</f>
        <v>217.42755411656807</v>
      </c>
      <c r="AK614" s="2">
        <f>-Table1[[#This Row],[λ]]*-Table1[[#This Row],[Loss]]^Table1[[#This Row],[θ]]</f>
        <v>434.85510823313615</v>
      </c>
      <c r="AL614" s="2">
        <f>Table1[[#This Row],[v_n_w_g]]-Table1[[#This Row],[v_n_w_l]]</f>
        <v>-217.42755411656807</v>
      </c>
      <c r="AM614" s="2">
        <f>IF(Table1[[#This Row],[diff_v]]&gt;=1,1,0)</f>
        <v>0</v>
      </c>
    </row>
    <row r="615" spans="1:39" hidden="1" x14ac:dyDescent="0.3">
      <c r="A615">
        <v>5</v>
      </c>
      <c r="B615" t="s">
        <v>45</v>
      </c>
      <c r="C615" s="22">
        <f>VLOOKUP(Table1[[#This Row],[Subject]],'Subject Profile'!$A$2:$E$8,4,FALSE)</f>
        <v>1.1960207441678836</v>
      </c>
      <c r="D615" s="22">
        <f>VLOOKUP(Table1[[#This Row],[Subject]],'Subject Profile'!$A$2:$E$8,5,FALSE)</f>
        <v>-2</v>
      </c>
      <c r="E615" t="s">
        <v>109</v>
      </c>
      <c r="F615" t="s">
        <v>55</v>
      </c>
      <c r="G615" t="s">
        <v>56</v>
      </c>
      <c r="H615">
        <f>IF(Table1[[#This Row],[decision]]="accept",1,0)</f>
        <v>0</v>
      </c>
      <c r="I615">
        <v>0</v>
      </c>
      <c r="J615">
        <v>220</v>
      </c>
      <c r="K615">
        <v>1664465922</v>
      </c>
      <c r="L615">
        <v>14</v>
      </c>
      <c r="M615" t="str">
        <f>VLOOKUP($F615,Experiment!$A$2:$U$90,MATCH(Results!M$1,Experiment!$A$1:$U$1,0)+1,FALSE)</f>
        <v>R</v>
      </c>
      <c r="N615">
        <f>IF(Table1[[#This Row],[Impact]]="I",0,1)</f>
        <v>1</v>
      </c>
      <c r="O615" s="2">
        <f>VLOOKUP($F615,Experiment!$A$2:$U$90,MATCH(Results!O$1,Experiment!$A$1:$U$1,0),FALSE)</f>
        <v>0</v>
      </c>
      <c r="P615" s="3">
        <f>VLOOKUP($F615,Experiment!$A$2:$U$90,MATCH(Results!P$1,Experiment!$A$1:$U$1,0),FALSE)</f>
        <v>0</v>
      </c>
      <c r="Q615" s="2">
        <f>VLOOKUP($F615,Experiment!$A$2:$U$90,MATCH(Results!Q$1,Experiment!$A$1:$U$1,0),FALSE)</f>
        <v>0</v>
      </c>
      <c r="R615" s="3">
        <f>VLOOKUP($F615,Experiment!$A$2:$U$90,MATCH(Results!R$1,Experiment!$A$1:$U$1,0),FALSE)</f>
        <v>0</v>
      </c>
      <c r="S615" s="2">
        <f>VLOOKUP($F615,Experiment!$A$2:$U$90,MATCH(Results!S$1,Experiment!$A$1:$U$1,0),FALSE)</f>
        <v>0</v>
      </c>
      <c r="T615" s="2">
        <f>VLOOKUP($F615,Experiment!$A$2:$U$90,MATCH(Results!T$1,Experiment!$A$1:$U$1,0),FALSE)</f>
        <v>0</v>
      </c>
      <c r="U615" s="2">
        <f>VLOOKUP($F615,Experiment!$A$2:$U$90,MATCH(Results!U$1,Experiment!$A$1:$U$1,0),FALSE)</f>
        <v>0</v>
      </c>
      <c r="V615" s="2">
        <f>VLOOKUP($F615,Experiment!$A$2:$U$90,MATCH(Results!V$1,Experiment!$A$1:$U$1,0),FALSE)</f>
        <v>0</v>
      </c>
      <c r="W615" s="3">
        <f>VLOOKUP($F615,Experiment!$A$2:$U$90,MATCH(Results!W$1,Experiment!$A$1:$U$1,0),FALSE)</f>
        <v>0</v>
      </c>
      <c r="X615" s="3">
        <f>VLOOKUP($F615,Experiment!$A$2:$U$90,MATCH(Results!X$1,Experiment!$A$1:$U$1,0),FALSE)</f>
        <v>0</v>
      </c>
      <c r="Y615" s="2">
        <f>VLOOKUP($F615,Experiment!$A$2:$U$90,MATCH(Results!Y$1,Experiment!$A$1:$U$1,0),FALSE)</f>
        <v>0</v>
      </c>
      <c r="Z615" s="3">
        <f>VLOOKUP($F615,Experiment!$A$2:$U$90,MATCH(Results!Z$1,Experiment!$A$1:$U$1,0),FALSE)</f>
        <v>0</v>
      </c>
      <c r="AA615" s="3">
        <f>VLOOKUP($F615,Experiment!$A$2:$U$90,MATCH(Results!AA$1,Experiment!$A$1:$U$1,0),FALSE)</f>
        <v>0</v>
      </c>
      <c r="AB615" s="3">
        <f>VLOOKUP($F615,Experiment!$A$2:$U$90,MATCH(Results!AB$1,Experiment!$A$1:$U$1,0),FALSE)</f>
        <v>0</v>
      </c>
      <c r="AC615" s="3">
        <f>VLOOKUP($F615,Experiment!$A$2:$U$90,MATCH(Results!AC$1,Experiment!$A$1:$U$1,0),FALSE)</f>
        <v>0</v>
      </c>
      <c r="AD615" s="2">
        <f>VLOOKUP($F615,Experiment!$A$2:$U$90,MATCH(Results!AD$1,Experiment!$A$1:$U$1,0),FALSE)</f>
        <v>0</v>
      </c>
      <c r="AE615" s="2">
        <f>VLOOKUP($F615,Experiment!$A$2:$U$90,MATCH(Results!AE$1,Experiment!$A$1:$U$1,0),FALSE)</f>
        <v>0</v>
      </c>
      <c r="AF615" s="2">
        <f>VLOOKUP($F615,Experiment!$A$2:$U$90,MATCH(Results!AF$1,Experiment!$A$1:$U$1,0),FALSE)</f>
        <v>0</v>
      </c>
      <c r="AG615" s="2"/>
      <c r="AH615" s="3">
        <f>VLOOKUP($F615,Experiment!$A$2:$W$90,MATCH(Results!AH$1,Experiment!$A$1:$W$1,0),FALSE)</f>
        <v>0</v>
      </c>
      <c r="AI615" s="2">
        <f>VLOOKUP($F615,Experiment!$A$2:$X$90,MATCH(Results!AI$1,Experiment!$A$1:$X$1,0),FALSE)</f>
        <v>0</v>
      </c>
      <c r="AJ615" s="2">
        <f>Table1[[#This Row],[Gain]]^Table1[[#This Row],[θ]]</f>
        <v>0</v>
      </c>
      <c r="AK615" s="2">
        <f>-Table1[[#This Row],[λ]]*-Table1[[#This Row],[Loss]]^Table1[[#This Row],[θ]]</f>
        <v>0</v>
      </c>
      <c r="AL615" s="2">
        <f>Table1[[#This Row],[v_n_w_g]]-Table1[[#This Row],[v_n_w_l]]</f>
        <v>0</v>
      </c>
      <c r="AM615" s="2">
        <f>IF(Table1[[#This Row],[diff_v]]&gt;=1,1,0)</f>
        <v>0</v>
      </c>
    </row>
    <row r="616" spans="1:39" hidden="1" x14ac:dyDescent="0.3">
      <c r="A616">
        <v>6</v>
      </c>
      <c r="B616" t="s">
        <v>45</v>
      </c>
      <c r="C616" s="22">
        <f>VLOOKUP(Table1[[#This Row],[Subject]],'Subject Profile'!$A$2:$E$8,4,FALSE)</f>
        <v>1.1960207441678836</v>
      </c>
      <c r="D616" s="22">
        <f>VLOOKUP(Table1[[#This Row],[Subject]],'Subject Profile'!$A$2:$E$8,5,FALSE)</f>
        <v>-2</v>
      </c>
      <c r="E616" t="s">
        <v>109</v>
      </c>
      <c r="F616" t="s">
        <v>103</v>
      </c>
      <c r="G616" t="s">
        <v>5</v>
      </c>
      <c r="H616">
        <f>IF(Table1[[#This Row],[decision]]="accept",1,0)</f>
        <v>0</v>
      </c>
      <c r="I616">
        <v>0</v>
      </c>
      <c r="J616">
        <v>220</v>
      </c>
      <c r="K616">
        <v>1664465932</v>
      </c>
      <c r="L616">
        <v>10</v>
      </c>
      <c r="M616" t="str">
        <f>VLOOKUP($F616,Experiment!$A$2:$U$90,MATCH(Results!M$1,Experiment!$A$1:$U$1,0)+1,FALSE)</f>
        <v>I</v>
      </c>
      <c r="N616">
        <f>IF(Table1[[#This Row],[Impact]]="I",0,1)</f>
        <v>0</v>
      </c>
      <c r="O616" s="2">
        <f>VLOOKUP($F616,Experiment!$A$2:$U$90,MATCH(Results!O$1,Experiment!$A$1:$U$1,0),FALSE)</f>
        <v>-90</v>
      </c>
      <c r="P616" s="3">
        <f>VLOOKUP($F616,Experiment!$A$2:$U$90,MATCH(Results!P$1,Experiment!$A$1:$U$1,0),FALSE)</f>
        <v>0.5</v>
      </c>
      <c r="Q616" s="2">
        <f>VLOOKUP($F616,Experiment!$A$2:$U$90,MATCH(Results!Q$1,Experiment!$A$1:$U$1,0),FALSE)</f>
        <v>180</v>
      </c>
      <c r="R616" s="3">
        <f>VLOOKUP($F616,Experiment!$A$2:$U$90,MATCH(Results!R$1,Experiment!$A$1:$U$1,0),FALSE)</f>
        <v>0.5</v>
      </c>
      <c r="S616" s="2">
        <f>VLOOKUP($F616,Experiment!$A$2:$U$90,MATCH(Results!S$1,Experiment!$A$1:$U$1,0),FALSE)</f>
        <v>45</v>
      </c>
      <c r="T616" s="2">
        <f>VLOOKUP($F616,Experiment!$A$2:$U$90,MATCH(Results!T$1,Experiment!$A$1:$U$1,0),FALSE)</f>
        <v>18225</v>
      </c>
      <c r="U616" s="2">
        <f>VLOOKUP($F616,Experiment!$A$2:$U$90,MATCH(Results!U$1,Experiment!$A$1:$U$1,0),FALSE)</f>
        <v>135</v>
      </c>
      <c r="V616" s="2">
        <f>VLOOKUP($F616,Experiment!$A$2:$U$90,MATCH(Results!V$1,Experiment!$A$1:$U$1,0),FALSE)</f>
        <v>2</v>
      </c>
      <c r="W616" s="3">
        <f>VLOOKUP($F616,Experiment!$A$2:$U$90,MATCH(Results!W$1,Experiment!$A$1:$U$1,0),FALSE)</f>
        <v>0.25</v>
      </c>
      <c r="X616" s="3">
        <f>VLOOKUP($F616,Experiment!$A$2:$U$90,MATCH(Results!X$1,Experiment!$A$1:$U$1,0),FALSE)</f>
        <v>0.75</v>
      </c>
      <c r="Y616" s="2">
        <f>VLOOKUP($F616,Experiment!$A$2:$U$90,MATCH(Results!Y$1,Experiment!$A$1:$U$1,0),FALSE)</f>
        <v>2</v>
      </c>
      <c r="Z616" s="3">
        <f>VLOOKUP($F616,Experiment!$A$2:$U$90,MATCH(Results!Z$1,Experiment!$A$1:$U$1,0),FALSE)</f>
        <v>0.5</v>
      </c>
      <c r="AA616" s="3">
        <f>VLOOKUP($F616,Experiment!$A$2:$U$90,MATCH(Results!AA$1,Experiment!$A$1:$U$1,0),FALSE)</f>
        <v>0.25</v>
      </c>
      <c r="AB616" s="3">
        <f>VLOOKUP($F616,Experiment!$A$2:$U$90,MATCH(Results!AB$1,Experiment!$A$1:$U$1,0),FALSE)</f>
        <v>0.625</v>
      </c>
      <c r="AC616" s="3">
        <f>VLOOKUP($F616,Experiment!$A$2:$U$90,MATCH(Results!AC$1,Experiment!$A$1:$U$1,0),FALSE)</f>
        <v>0.375</v>
      </c>
      <c r="AD616" s="2">
        <f>VLOOKUP($F616,Experiment!$A$2:$U$90,MATCH(Results!AD$1,Experiment!$A$1:$U$1,0),FALSE)</f>
        <v>11.25</v>
      </c>
      <c r="AE616" s="2">
        <f>VLOOKUP($F616,Experiment!$A$2:$U$90,MATCH(Results!AE$1,Experiment!$A$1:$U$1,0),FALSE)</f>
        <v>17085.9375</v>
      </c>
      <c r="AF616" s="2">
        <f>VLOOKUP($F616,Experiment!$A$2:$U$90,MATCH(Results!AF$1,Experiment!$A$1:$U$1,0),FALSE)</f>
        <v>130.71318793450033</v>
      </c>
      <c r="AG616" s="3">
        <f>VLOOKUP($F616,Experiment!$A$2:$W$90,MATCH(Results!AG$1,Experiment!$A$1:$W$1,0),FALSE)</f>
        <v>0.82730419370997643</v>
      </c>
      <c r="AH616" s="3">
        <f>VLOOKUP($F616,Experiment!$A$2:$W$90,MATCH(Results!AH$1,Experiment!$A$1:$W$1,0),FALSE)</f>
        <v>0.38648875795104182</v>
      </c>
      <c r="AI616" s="3">
        <f>VLOOKUP($F616,Experiment!$A$2:$X$90,MATCH(Results!AI$1,Experiment!$A$1:$X$1,0),FALSE)</f>
        <v>0.61351124204895813</v>
      </c>
      <c r="AJ616" s="2">
        <f>Table1[[#This Row],[Gain]]^Table1[[#This Row],[θ]]</f>
        <v>498.1414721148987</v>
      </c>
      <c r="AK616" s="2">
        <f>-Table1[[#This Row],[λ]]*-Table1[[#This Row],[Loss]]^Table1[[#This Row],[θ]]</f>
        <v>434.85510823313615</v>
      </c>
      <c r="AL616" s="2">
        <f>Table1[[#This Row],[v_n_w_g]]-Table1[[#This Row],[v_n_w_l]]</f>
        <v>63.286363881762554</v>
      </c>
      <c r="AM616" s="2">
        <f>IF(Table1[[#This Row],[diff_v]]&gt;=1,1,0)</f>
        <v>1</v>
      </c>
    </row>
    <row r="617" spans="1:39" hidden="1" x14ac:dyDescent="0.3">
      <c r="A617">
        <v>7</v>
      </c>
      <c r="B617" t="s">
        <v>45</v>
      </c>
      <c r="C617" s="22">
        <f>VLOOKUP(Table1[[#This Row],[Subject]],'Subject Profile'!$A$2:$E$8,4,FALSE)</f>
        <v>1.1960207441678836</v>
      </c>
      <c r="D617" s="22">
        <f>VLOOKUP(Table1[[#This Row],[Subject]],'Subject Profile'!$A$2:$E$8,5,FALSE)</f>
        <v>-2</v>
      </c>
      <c r="E617" t="s">
        <v>109</v>
      </c>
      <c r="F617" t="s">
        <v>82</v>
      </c>
      <c r="G617" t="s">
        <v>5</v>
      </c>
      <c r="H617">
        <f>IF(Table1[[#This Row],[decision]]="accept",1,0)</f>
        <v>0</v>
      </c>
      <c r="I617">
        <v>0</v>
      </c>
      <c r="J617">
        <v>220</v>
      </c>
      <c r="K617">
        <v>1664465942</v>
      </c>
      <c r="L617">
        <v>10</v>
      </c>
      <c r="M617" t="str">
        <f>VLOOKUP($F617,Experiment!$A$2:$U$90,MATCH(Results!M$1,Experiment!$A$1:$U$1,0)+1,FALSE)</f>
        <v>G</v>
      </c>
      <c r="N617">
        <f>IF(Table1[[#This Row],[Impact]]="I",0,1)</f>
        <v>1</v>
      </c>
      <c r="O617" s="2">
        <f>VLOOKUP($F617,Experiment!$A$2:$U$90,MATCH(Results!O$1,Experiment!$A$1:$U$1,0),FALSE)</f>
        <v>-10</v>
      </c>
      <c r="P617" s="3">
        <f>VLOOKUP($F617,Experiment!$A$2:$U$90,MATCH(Results!P$1,Experiment!$A$1:$U$1,0),FALSE)</f>
        <v>0.5</v>
      </c>
      <c r="Q617" s="2">
        <f>VLOOKUP($F617,Experiment!$A$2:$U$90,MATCH(Results!Q$1,Experiment!$A$1:$U$1,0),FALSE)</f>
        <v>0</v>
      </c>
      <c r="R617" s="3">
        <f>VLOOKUP($F617,Experiment!$A$2:$U$90,MATCH(Results!R$1,Experiment!$A$1:$U$1,0),FALSE)</f>
        <v>0.5</v>
      </c>
      <c r="S617" s="2">
        <f>VLOOKUP($F617,Experiment!$A$2:$U$90,MATCH(Results!S$1,Experiment!$A$1:$U$1,0),FALSE)</f>
        <v>-5</v>
      </c>
      <c r="T617" s="2">
        <f>VLOOKUP($F617,Experiment!$A$2:$U$90,MATCH(Results!T$1,Experiment!$A$1:$U$1,0),FALSE)</f>
        <v>25</v>
      </c>
      <c r="U617" s="2">
        <f>VLOOKUP($F617,Experiment!$A$2:$U$90,MATCH(Results!U$1,Experiment!$A$1:$U$1,0),FALSE)</f>
        <v>5</v>
      </c>
      <c r="V617" s="2">
        <f>VLOOKUP($F617,Experiment!$A$2:$U$90,MATCH(Results!V$1,Experiment!$A$1:$U$1,0),FALSE)</f>
        <v>2</v>
      </c>
      <c r="W617" s="3">
        <f>VLOOKUP($F617,Experiment!$A$2:$U$90,MATCH(Results!W$1,Experiment!$A$1:$U$1,0),FALSE)</f>
        <v>0.25</v>
      </c>
      <c r="X617" s="3">
        <f>VLOOKUP($F617,Experiment!$A$2:$U$90,MATCH(Results!X$1,Experiment!$A$1:$U$1,0),FALSE)</f>
        <v>0.75</v>
      </c>
      <c r="Y617" s="2">
        <f>VLOOKUP($F617,Experiment!$A$2:$U$90,MATCH(Results!Y$1,Experiment!$A$1:$U$1,0),FALSE)</f>
        <v>2</v>
      </c>
      <c r="Z617" s="3">
        <f>VLOOKUP($F617,Experiment!$A$2:$U$90,MATCH(Results!Z$1,Experiment!$A$1:$U$1,0),FALSE)</f>
        <v>0.5</v>
      </c>
      <c r="AA617" s="3">
        <f>VLOOKUP($F617,Experiment!$A$2:$U$90,MATCH(Results!AA$1,Experiment!$A$1:$U$1,0),FALSE)</f>
        <v>0.25</v>
      </c>
      <c r="AB617" s="3">
        <f>VLOOKUP($F617,Experiment!$A$2:$U$90,MATCH(Results!AB$1,Experiment!$A$1:$U$1,0),FALSE)</f>
        <v>0.625</v>
      </c>
      <c r="AC617" s="3">
        <f>VLOOKUP($F617,Experiment!$A$2:$U$90,MATCH(Results!AC$1,Experiment!$A$1:$U$1,0),FALSE)</f>
        <v>0.375</v>
      </c>
      <c r="AD617" s="2">
        <f>VLOOKUP($F617,Experiment!$A$2:$U$90,MATCH(Results!AD$1,Experiment!$A$1:$U$1,0),FALSE)</f>
        <v>-6.25</v>
      </c>
      <c r="AE617" s="2">
        <f>VLOOKUP($F617,Experiment!$A$2:$U$90,MATCH(Results!AE$1,Experiment!$A$1:$U$1,0),FALSE)</f>
        <v>23.4375</v>
      </c>
      <c r="AF617" s="2">
        <f>VLOOKUP($F617,Experiment!$A$2:$U$90,MATCH(Results!AF$1,Experiment!$A$1:$U$1,0),FALSE)</f>
        <v>4.8412291827592711</v>
      </c>
      <c r="AG617" s="3">
        <f>VLOOKUP($F617,Experiment!$A$2:$W$90,MATCH(Results!AG$1,Experiment!$A$1:$W$1,0),FALSE)</f>
        <v>0.82730419370997643</v>
      </c>
      <c r="AH617" s="3">
        <f>VLOOKUP($F617,Experiment!$A$2:$W$90,MATCH(Results!AH$1,Experiment!$A$1:$W$1,0),FALSE)</f>
        <v>0.38648875795104182</v>
      </c>
      <c r="AI617" s="3">
        <f>VLOOKUP($F617,Experiment!$A$2:$X$90,MATCH(Results!AI$1,Experiment!$A$1:$X$1,0),FALSE)</f>
        <v>0.61351124204895813</v>
      </c>
      <c r="AJ617" s="2">
        <f>Table1[[#This Row],[Gain]]^Table1[[#This Row],[θ]]</f>
        <v>0</v>
      </c>
      <c r="AK617" s="2">
        <f>-Table1[[#This Row],[λ]]*-Table1[[#This Row],[Loss]]^Table1[[#This Row],[θ]]</f>
        <v>31.408756296736705</v>
      </c>
      <c r="AL617" s="2">
        <f>Table1[[#This Row],[v_n_w_g]]-Table1[[#This Row],[v_n_w_l]]</f>
        <v>-31.408756296736705</v>
      </c>
      <c r="AM617" s="2">
        <f>IF(Table1[[#This Row],[diff_v]]&gt;=1,1,0)</f>
        <v>0</v>
      </c>
    </row>
    <row r="618" spans="1:39" hidden="1" x14ac:dyDescent="0.3">
      <c r="A618">
        <v>8</v>
      </c>
      <c r="B618" t="s">
        <v>45</v>
      </c>
      <c r="C618" s="22">
        <f>VLOOKUP(Table1[[#This Row],[Subject]],'Subject Profile'!$A$2:$E$8,4,FALSE)</f>
        <v>1.1960207441678836</v>
      </c>
      <c r="D618" s="22">
        <f>VLOOKUP(Table1[[#This Row],[Subject]],'Subject Profile'!$A$2:$E$8,5,FALSE)</f>
        <v>-2</v>
      </c>
      <c r="E618" t="s">
        <v>109</v>
      </c>
      <c r="F618" t="s">
        <v>65</v>
      </c>
      <c r="G618" t="s">
        <v>7</v>
      </c>
      <c r="H618">
        <f>IF(Table1[[#This Row],[decision]]="accept",1,0)</f>
        <v>1</v>
      </c>
      <c r="I618">
        <v>-10</v>
      </c>
      <c r="J618">
        <v>210</v>
      </c>
      <c r="K618">
        <v>1664465955</v>
      </c>
      <c r="L618">
        <v>13</v>
      </c>
      <c r="M618" t="str">
        <f>VLOOKUP($F618,Experiment!$A$2:$U$90,MATCH(Results!M$1,Experiment!$A$1:$U$1,0)+1,FALSE)</f>
        <v>G</v>
      </c>
      <c r="N618">
        <f>IF(Table1[[#This Row],[Impact]]="I",0,1)</f>
        <v>1</v>
      </c>
      <c r="O618" s="2">
        <f>VLOOKUP($F618,Experiment!$A$2:$U$90,MATCH(Results!O$1,Experiment!$A$1:$U$1,0),FALSE)</f>
        <v>-10</v>
      </c>
      <c r="P618" s="3">
        <f>VLOOKUP($F618,Experiment!$A$2:$U$90,MATCH(Results!P$1,Experiment!$A$1:$U$1,0),FALSE)</f>
        <v>0.5</v>
      </c>
      <c r="Q618" s="2">
        <f>VLOOKUP($F618,Experiment!$A$2:$U$90,MATCH(Results!Q$1,Experiment!$A$1:$U$1,0),FALSE)</f>
        <v>10</v>
      </c>
      <c r="R618" s="3">
        <f>VLOOKUP($F618,Experiment!$A$2:$U$90,MATCH(Results!R$1,Experiment!$A$1:$U$1,0),FALSE)</f>
        <v>0.5</v>
      </c>
      <c r="S618" s="2">
        <f>VLOOKUP($F618,Experiment!$A$2:$U$90,MATCH(Results!S$1,Experiment!$A$1:$U$1,0),FALSE)</f>
        <v>0</v>
      </c>
      <c r="T618" s="2">
        <f>VLOOKUP($F618,Experiment!$A$2:$U$90,MATCH(Results!T$1,Experiment!$A$1:$U$1,0),FALSE)</f>
        <v>100</v>
      </c>
      <c r="U618" s="2">
        <f>VLOOKUP($F618,Experiment!$A$2:$U$90,MATCH(Results!U$1,Experiment!$A$1:$U$1,0),FALSE)</f>
        <v>10</v>
      </c>
      <c r="V618" s="2">
        <f>VLOOKUP($F618,Experiment!$A$2:$U$90,MATCH(Results!V$1,Experiment!$A$1:$U$1,0),FALSE)</f>
        <v>2</v>
      </c>
      <c r="W618" s="3">
        <f>VLOOKUP($F618,Experiment!$A$2:$U$90,MATCH(Results!W$1,Experiment!$A$1:$U$1,0),FALSE)</f>
        <v>0.25</v>
      </c>
      <c r="X618" s="3">
        <f>VLOOKUP($F618,Experiment!$A$2:$U$90,MATCH(Results!X$1,Experiment!$A$1:$U$1,0),FALSE)</f>
        <v>0.75</v>
      </c>
      <c r="Y618" s="2">
        <f>VLOOKUP($F618,Experiment!$A$2:$U$90,MATCH(Results!Y$1,Experiment!$A$1:$U$1,0),FALSE)</f>
        <v>1</v>
      </c>
      <c r="Z618" s="3">
        <f>VLOOKUP($F618,Experiment!$A$2:$U$90,MATCH(Results!Z$1,Experiment!$A$1:$U$1,0),FALSE)</f>
        <v>0.25</v>
      </c>
      <c r="AA618" s="3">
        <f>VLOOKUP($F618,Experiment!$A$2:$U$90,MATCH(Results!AA$1,Experiment!$A$1:$U$1,0),FALSE)</f>
        <v>0.5</v>
      </c>
      <c r="AB618" s="3">
        <f>VLOOKUP($F618,Experiment!$A$2:$U$90,MATCH(Results!AB$1,Experiment!$A$1:$U$1,0),FALSE)</f>
        <v>0.375</v>
      </c>
      <c r="AC618" s="3">
        <f>VLOOKUP($F618,Experiment!$A$2:$U$90,MATCH(Results!AC$1,Experiment!$A$1:$U$1,0),FALSE)</f>
        <v>0.625</v>
      </c>
      <c r="AD618" s="2">
        <f>VLOOKUP($F618,Experiment!$A$2:$U$90,MATCH(Results!AD$1,Experiment!$A$1:$U$1,0),FALSE)</f>
        <v>2.5</v>
      </c>
      <c r="AE618" s="2">
        <f>VLOOKUP($F618,Experiment!$A$2:$U$90,MATCH(Results!AE$1,Experiment!$A$1:$U$1,0),FALSE)</f>
        <v>93.75</v>
      </c>
      <c r="AF618" s="2">
        <f>VLOOKUP($F618,Experiment!$A$2:$U$90,MATCH(Results!AF$1,Experiment!$A$1:$U$1,0),FALSE)</f>
        <v>9.6824583655185421</v>
      </c>
      <c r="AG618" s="3">
        <f>VLOOKUP($F618,Experiment!$A$2:$W$90,MATCH(Results!AG$1,Experiment!$A$1:$W$1,0),FALSE)</f>
        <v>1</v>
      </c>
      <c r="AH618" s="3">
        <f>VLOOKUP($F618,Experiment!$A$2:$W$90,MATCH(Results!AH$1,Experiment!$A$1:$W$1,0),FALSE)</f>
        <v>0.625</v>
      </c>
      <c r="AI618" s="3">
        <f>VLOOKUP($F618,Experiment!$A$2:$X$90,MATCH(Results!AI$1,Experiment!$A$1:$X$1,0),FALSE)</f>
        <v>0.375</v>
      </c>
      <c r="AJ618" s="2">
        <f>Table1[[#This Row],[Gain]]^Table1[[#This Row],[θ]]</f>
        <v>15.704378148368352</v>
      </c>
      <c r="AK618" s="2">
        <f>-Table1[[#This Row],[λ]]*-Table1[[#This Row],[Loss]]^Table1[[#This Row],[θ]]</f>
        <v>31.408756296736705</v>
      </c>
      <c r="AL618" s="2">
        <f>Table1[[#This Row],[v_n_w_g]]-Table1[[#This Row],[v_n_w_l]]</f>
        <v>-15.704378148368352</v>
      </c>
      <c r="AM618" s="2">
        <f>IF(Table1[[#This Row],[diff_v]]&gt;=1,1,0)</f>
        <v>0</v>
      </c>
    </row>
    <row r="619" spans="1:39" hidden="1" x14ac:dyDescent="0.3">
      <c r="A619">
        <v>9</v>
      </c>
      <c r="B619" t="s">
        <v>45</v>
      </c>
      <c r="C619" s="22">
        <f>VLOOKUP(Table1[[#This Row],[Subject]],'Subject Profile'!$A$2:$E$8,4,FALSE)</f>
        <v>1.1960207441678836</v>
      </c>
      <c r="D619" s="22">
        <f>VLOOKUP(Table1[[#This Row],[Subject]],'Subject Profile'!$A$2:$E$8,5,FALSE)</f>
        <v>-2</v>
      </c>
      <c r="E619" t="s">
        <v>109</v>
      </c>
      <c r="F619" t="s">
        <v>60</v>
      </c>
      <c r="G619" t="s">
        <v>61</v>
      </c>
      <c r="H619">
        <f>IF(Table1[[#This Row],[decision]]="accept",1,0)</f>
        <v>0</v>
      </c>
      <c r="I619">
        <v>0</v>
      </c>
      <c r="J619">
        <v>210</v>
      </c>
      <c r="K619">
        <v>1664465961</v>
      </c>
      <c r="L619">
        <v>6</v>
      </c>
      <c r="M619" t="str">
        <f>VLOOKUP($F619,Experiment!$A$2:$U$90,MATCH(Results!M$1,Experiment!$A$1:$U$1,0)+1,FALSE)</f>
        <v>D</v>
      </c>
      <c r="N619">
        <f>IF(Table1[[#This Row],[Impact]]="I",0,1)</f>
        <v>1</v>
      </c>
      <c r="O619" s="2">
        <f>VLOOKUP($F619,Experiment!$A$2:$U$90,MATCH(Results!O$1,Experiment!$A$1:$U$1,0),FALSE)</f>
        <v>0</v>
      </c>
      <c r="P619" s="3">
        <f>VLOOKUP($F619,Experiment!$A$2:$U$90,MATCH(Results!P$1,Experiment!$A$1:$U$1,0),FALSE)</f>
        <v>0</v>
      </c>
      <c r="Q619" s="2">
        <f>VLOOKUP($F619,Experiment!$A$2:$U$90,MATCH(Results!Q$1,Experiment!$A$1:$U$1,0),FALSE)</f>
        <v>0</v>
      </c>
      <c r="R619" s="3">
        <f>VLOOKUP($F619,Experiment!$A$2:$U$90,MATCH(Results!R$1,Experiment!$A$1:$U$1,0),FALSE)</f>
        <v>0</v>
      </c>
      <c r="S619" s="2">
        <f>VLOOKUP($F619,Experiment!$A$2:$U$90,MATCH(Results!S$1,Experiment!$A$1:$U$1,0),FALSE)</f>
        <v>0</v>
      </c>
      <c r="T619" s="2">
        <f>VLOOKUP($F619,Experiment!$A$2:$U$90,MATCH(Results!T$1,Experiment!$A$1:$U$1,0),FALSE)</f>
        <v>0</v>
      </c>
      <c r="U619" s="2">
        <f>VLOOKUP($F619,Experiment!$A$2:$U$90,MATCH(Results!U$1,Experiment!$A$1:$U$1,0),FALSE)</f>
        <v>0</v>
      </c>
      <c r="V619" s="2">
        <f>VLOOKUP($F619,Experiment!$A$2:$U$90,MATCH(Results!V$1,Experiment!$A$1:$U$1,0),FALSE)</f>
        <v>0</v>
      </c>
      <c r="W619" s="3">
        <f>VLOOKUP($F619,Experiment!$A$2:$U$90,MATCH(Results!W$1,Experiment!$A$1:$U$1,0),FALSE)</f>
        <v>0</v>
      </c>
      <c r="X619" s="3">
        <f>VLOOKUP($F619,Experiment!$A$2:$U$90,MATCH(Results!X$1,Experiment!$A$1:$U$1,0),FALSE)</f>
        <v>0</v>
      </c>
      <c r="Y619" s="2">
        <f>VLOOKUP($F619,Experiment!$A$2:$U$90,MATCH(Results!Y$1,Experiment!$A$1:$U$1,0),FALSE)</f>
        <v>0</v>
      </c>
      <c r="Z619" s="3">
        <f>VLOOKUP($F619,Experiment!$A$2:$U$90,MATCH(Results!Z$1,Experiment!$A$1:$U$1,0),FALSE)</f>
        <v>0</v>
      </c>
      <c r="AA619" s="3">
        <f>VLOOKUP($F619,Experiment!$A$2:$U$90,MATCH(Results!AA$1,Experiment!$A$1:$U$1,0),FALSE)</f>
        <v>0</v>
      </c>
      <c r="AB619" s="3">
        <f>VLOOKUP($F619,Experiment!$A$2:$U$90,MATCH(Results!AB$1,Experiment!$A$1:$U$1,0),FALSE)</f>
        <v>0</v>
      </c>
      <c r="AC619" s="3">
        <f>VLOOKUP($F619,Experiment!$A$2:$U$90,MATCH(Results!AC$1,Experiment!$A$1:$U$1,0),FALSE)</f>
        <v>0</v>
      </c>
      <c r="AD619" s="2">
        <f>VLOOKUP($F619,Experiment!$A$2:$U$90,MATCH(Results!AD$1,Experiment!$A$1:$U$1,0),FALSE)</f>
        <v>0</v>
      </c>
      <c r="AE619" s="2">
        <f>VLOOKUP($F619,Experiment!$A$2:$U$90,MATCH(Results!AE$1,Experiment!$A$1:$U$1,0),FALSE)</f>
        <v>0</v>
      </c>
      <c r="AF619" s="2">
        <f>VLOOKUP($F619,Experiment!$A$2:$U$90,MATCH(Results!AF$1,Experiment!$A$1:$U$1,0),FALSE)</f>
        <v>0</v>
      </c>
      <c r="AG619" s="2"/>
      <c r="AH619" s="3">
        <f>VLOOKUP($F619,Experiment!$A$2:$W$90,MATCH(Results!AH$1,Experiment!$A$1:$W$1,0),FALSE)</f>
        <v>0</v>
      </c>
      <c r="AI619" s="2">
        <f>VLOOKUP($F619,Experiment!$A$2:$X$90,MATCH(Results!AI$1,Experiment!$A$1:$X$1,0),FALSE)</f>
        <v>0</v>
      </c>
      <c r="AJ619" s="2">
        <f>Table1[[#This Row],[Gain]]^Table1[[#This Row],[θ]]</f>
        <v>0</v>
      </c>
      <c r="AK619" s="2">
        <f>-Table1[[#This Row],[λ]]*-Table1[[#This Row],[Loss]]^Table1[[#This Row],[θ]]</f>
        <v>0</v>
      </c>
      <c r="AL619" s="2">
        <f>Table1[[#This Row],[v_n_w_g]]-Table1[[#This Row],[v_n_w_l]]</f>
        <v>0</v>
      </c>
      <c r="AM619" s="2">
        <f>IF(Table1[[#This Row],[diff_v]]&gt;=1,1,0)</f>
        <v>0</v>
      </c>
    </row>
    <row r="620" spans="1:39" hidden="1" x14ac:dyDescent="0.3">
      <c r="A620">
        <v>10</v>
      </c>
      <c r="B620" t="s">
        <v>45</v>
      </c>
      <c r="C620" s="22">
        <f>VLOOKUP(Table1[[#This Row],[Subject]],'Subject Profile'!$A$2:$E$8,4,FALSE)</f>
        <v>1.1960207441678836</v>
      </c>
      <c r="D620" s="22">
        <f>VLOOKUP(Table1[[#This Row],[Subject]],'Subject Profile'!$A$2:$E$8,5,FALSE)</f>
        <v>-2</v>
      </c>
      <c r="E620" t="s">
        <v>109</v>
      </c>
      <c r="F620" t="s">
        <v>79</v>
      </c>
      <c r="G620" t="s">
        <v>5</v>
      </c>
      <c r="H620">
        <f>IF(Table1[[#This Row],[decision]]="accept",1,0)</f>
        <v>0</v>
      </c>
      <c r="I620">
        <v>0</v>
      </c>
      <c r="J620">
        <v>210</v>
      </c>
      <c r="K620">
        <v>1664465977</v>
      </c>
      <c r="L620">
        <v>16</v>
      </c>
      <c r="M620" t="str">
        <f>VLOOKUP($F620,Experiment!$A$2:$U$90,MATCH(Results!M$1,Experiment!$A$1:$U$1,0)+1,FALSE)</f>
        <v>I</v>
      </c>
      <c r="N620">
        <f>IF(Table1[[#This Row],[Impact]]="I",0,1)</f>
        <v>0</v>
      </c>
      <c r="O620" s="2">
        <f>VLOOKUP($F620,Experiment!$A$2:$U$90,MATCH(Results!O$1,Experiment!$A$1:$U$1,0),FALSE)</f>
        <v>-10</v>
      </c>
      <c r="P620" s="3">
        <f>VLOOKUP($F620,Experiment!$A$2:$U$90,MATCH(Results!P$1,Experiment!$A$1:$U$1,0),FALSE)</f>
        <v>0.5</v>
      </c>
      <c r="Q620" s="2">
        <f>VLOOKUP($F620,Experiment!$A$2:$U$90,MATCH(Results!Q$1,Experiment!$A$1:$U$1,0),FALSE)</f>
        <v>0</v>
      </c>
      <c r="R620" s="3">
        <f>VLOOKUP($F620,Experiment!$A$2:$U$90,MATCH(Results!R$1,Experiment!$A$1:$U$1,0),FALSE)</f>
        <v>0.5</v>
      </c>
      <c r="S620" s="2">
        <f>VLOOKUP($F620,Experiment!$A$2:$U$90,MATCH(Results!S$1,Experiment!$A$1:$U$1,0),FALSE)</f>
        <v>-5</v>
      </c>
      <c r="T620" s="2">
        <f>VLOOKUP($F620,Experiment!$A$2:$U$90,MATCH(Results!T$1,Experiment!$A$1:$U$1,0),FALSE)</f>
        <v>25</v>
      </c>
      <c r="U620" s="2">
        <f>VLOOKUP($F620,Experiment!$A$2:$U$90,MATCH(Results!U$1,Experiment!$A$1:$U$1,0),FALSE)</f>
        <v>5</v>
      </c>
      <c r="V620" s="2">
        <f>VLOOKUP($F620,Experiment!$A$2:$U$90,MATCH(Results!V$1,Experiment!$A$1:$U$1,0),FALSE)</f>
        <v>4</v>
      </c>
      <c r="W620" s="3">
        <f>VLOOKUP($F620,Experiment!$A$2:$U$90,MATCH(Results!W$1,Experiment!$A$1:$U$1,0),FALSE)</f>
        <v>0.25</v>
      </c>
      <c r="X620" s="3">
        <f>VLOOKUP($F620,Experiment!$A$2:$U$90,MATCH(Results!X$1,Experiment!$A$1:$U$1,0),FALSE)</f>
        <v>0.75</v>
      </c>
      <c r="Y620" s="2">
        <f>VLOOKUP($F620,Experiment!$A$2:$U$90,MATCH(Results!Y$1,Experiment!$A$1:$U$1,0),FALSE)</f>
        <v>2</v>
      </c>
      <c r="Z620" s="3">
        <f>VLOOKUP($F620,Experiment!$A$2:$U$90,MATCH(Results!Z$1,Experiment!$A$1:$U$1,0),FALSE)</f>
        <v>0.5</v>
      </c>
      <c r="AA620" s="3">
        <f>VLOOKUP($F620,Experiment!$A$2:$U$90,MATCH(Results!AA$1,Experiment!$A$1:$U$1,0),FALSE)</f>
        <v>0.25</v>
      </c>
      <c r="AB620" s="3">
        <f>VLOOKUP($F620,Experiment!$A$2:$U$90,MATCH(Results!AB$1,Experiment!$A$1:$U$1,0),FALSE)</f>
        <v>0.625</v>
      </c>
      <c r="AC620" s="3">
        <f>VLOOKUP($F620,Experiment!$A$2:$U$90,MATCH(Results!AC$1,Experiment!$A$1:$U$1,0),FALSE)</f>
        <v>0.375</v>
      </c>
      <c r="AD620" s="2">
        <f>VLOOKUP($F620,Experiment!$A$2:$U$90,MATCH(Results!AD$1,Experiment!$A$1:$U$1,0),FALSE)</f>
        <v>-6.25</v>
      </c>
      <c r="AE620" s="2">
        <f>VLOOKUP($F620,Experiment!$A$2:$U$90,MATCH(Results!AE$1,Experiment!$A$1:$U$1,0),FALSE)</f>
        <v>23.4375</v>
      </c>
      <c r="AF620" s="2">
        <f>VLOOKUP($F620,Experiment!$A$2:$U$90,MATCH(Results!AF$1,Experiment!$A$1:$U$1,0),FALSE)</f>
        <v>4.8412291827592711</v>
      </c>
      <c r="AG620" s="3">
        <f>VLOOKUP($F620,Experiment!$A$2:$W$90,MATCH(Results!AG$1,Experiment!$A$1:$W$1,0),FALSE)</f>
        <v>0.82730419370997643</v>
      </c>
      <c r="AH620" s="3">
        <f>VLOOKUP($F620,Experiment!$A$2:$W$90,MATCH(Results!AH$1,Experiment!$A$1:$W$1,0),FALSE)</f>
        <v>0.38648875795104182</v>
      </c>
      <c r="AI620" s="3">
        <f>VLOOKUP($F620,Experiment!$A$2:$X$90,MATCH(Results!AI$1,Experiment!$A$1:$X$1,0),FALSE)</f>
        <v>0.61351124204895813</v>
      </c>
      <c r="AJ620" s="2">
        <f>Table1[[#This Row],[Gain]]^Table1[[#This Row],[θ]]</f>
        <v>0</v>
      </c>
      <c r="AK620" s="2">
        <f>-Table1[[#This Row],[λ]]*-Table1[[#This Row],[Loss]]^Table1[[#This Row],[θ]]</f>
        <v>31.408756296736705</v>
      </c>
      <c r="AL620" s="2">
        <f>Table1[[#This Row],[v_n_w_g]]-Table1[[#This Row],[v_n_w_l]]</f>
        <v>-31.408756296736705</v>
      </c>
      <c r="AM620" s="2">
        <f>IF(Table1[[#This Row],[diff_v]]&gt;=1,1,0)</f>
        <v>0</v>
      </c>
    </row>
    <row r="621" spans="1:39" hidden="1" x14ac:dyDescent="0.3">
      <c r="A621">
        <v>11</v>
      </c>
      <c r="B621" t="s">
        <v>45</v>
      </c>
      <c r="C621" s="22">
        <f>VLOOKUP(Table1[[#This Row],[Subject]],'Subject Profile'!$A$2:$E$8,4,FALSE)</f>
        <v>1.1960207441678836</v>
      </c>
      <c r="D621" s="22">
        <f>VLOOKUP(Table1[[#This Row],[Subject]],'Subject Profile'!$A$2:$E$8,5,FALSE)</f>
        <v>-2</v>
      </c>
      <c r="E621" t="s">
        <v>109</v>
      </c>
      <c r="F621" t="s">
        <v>73</v>
      </c>
      <c r="G621" t="s">
        <v>5</v>
      </c>
      <c r="H621">
        <f>IF(Table1[[#This Row],[decision]]="accept",1,0)</f>
        <v>0</v>
      </c>
      <c r="I621">
        <v>0</v>
      </c>
      <c r="J621">
        <v>210</v>
      </c>
      <c r="K621">
        <v>1664465986</v>
      </c>
      <c r="L621">
        <v>9</v>
      </c>
      <c r="M621" t="str">
        <f>VLOOKUP($F621,Experiment!$A$2:$U$90,MATCH(Results!M$1,Experiment!$A$1:$U$1,0)+1,FALSE)</f>
        <v>G</v>
      </c>
      <c r="N621">
        <f>IF(Table1[[#This Row],[Impact]]="I",0,1)</f>
        <v>1</v>
      </c>
      <c r="O621" s="2">
        <f>VLOOKUP($F621,Experiment!$A$2:$U$90,MATCH(Results!O$1,Experiment!$A$1:$U$1,0),FALSE)</f>
        <v>-50</v>
      </c>
      <c r="P621" s="3">
        <f>VLOOKUP($F621,Experiment!$A$2:$U$90,MATCH(Results!P$1,Experiment!$A$1:$U$1,0),FALSE)</f>
        <v>0.5</v>
      </c>
      <c r="Q621" s="2">
        <f>VLOOKUP($F621,Experiment!$A$2:$U$90,MATCH(Results!Q$1,Experiment!$A$1:$U$1,0),FALSE)</f>
        <v>50</v>
      </c>
      <c r="R621" s="3">
        <f>VLOOKUP($F621,Experiment!$A$2:$U$90,MATCH(Results!R$1,Experiment!$A$1:$U$1,0),FALSE)</f>
        <v>0.5</v>
      </c>
      <c r="S621" s="2">
        <f>VLOOKUP($F621,Experiment!$A$2:$U$90,MATCH(Results!S$1,Experiment!$A$1:$U$1,0),FALSE)</f>
        <v>0</v>
      </c>
      <c r="T621" s="2">
        <f>VLOOKUP($F621,Experiment!$A$2:$U$90,MATCH(Results!T$1,Experiment!$A$1:$U$1,0),FALSE)</f>
        <v>2500</v>
      </c>
      <c r="U621" s="2">
        <f>VLOOKUP($F621,Experiment!$A$2:$U$90,MATCH(Results!U$1,Experiment!$A$1:$U$1,0),FALSE)</f>
        <v>50</v>
      </c>
      <c r="V621" s="2">
        <f>VLOOKUP($F621,Experiment!$A$2:$U$90,MATCH(Results!V$1,Experiment!$A$1:$U$1,0),FALSE)</f>
        <v>4</v>
      </c>
      <c r="W621" s="3">
        <f>VLOOKUP($F621,Experiment!$A$2:$U$90,MATCH(Results!W$1,Experiment!$A$1:$U$1,0),FALSE)</f>
        <v>0.25</v>
      </c>
      <c r="X621" s="3">
        <f>VLOOKUP($F621,Experiment!$A$2:$U$90,MATCH(Results!X$1,Experiment!$A$1:$U$1,0),FALSE)</f>
        <v>0.75</v>
      </c>
      <c r="Y621" s="2">
        <f>VLOOKUP($F621,Experiment!$A$2:$U$90,MATCH(Results!Y$1,Experiment!$A$1:$U$1,0),FALSE)</f>
        <v>1</v>
      </c>
      <c r="Z621" s="3">
        <f>VLOOKUP($F621,Experiment!$A$2:$U$90,MATCH(Results!Z$1,Experiment!$A$1:$U$1,0),FALSE)</f>
        <v>0.25</v>
      </c>
      <c r="AA621" s="3">
        <f>VLOOKUP($F621,Experiment!$A$2:$U$90,MATCH(Results!AA$1,Experiment!$A$1:$U$1,0),FALSE)</f>
        <v>0.5</v>
      </c>
      <c r="AB621" s="3">
        <f>VLOOKUP($F621,Experiment!$A$2:$U$90,MATCH(Results!AB$1,Experiment!$A$1:$U$1,0),FALSE)</f>
        <v>0.375</v>
      </c>
      <c r="AC621" s="3">
        <f>VLOOKUP($F621,Experiment!$A$2:$U$90,MATCH(Results!AC$1,Experiment!$A$1:$U$1,0),FALSE)</f>
        <v>0.625</v>
      </c>
      <c r="AD621" s="2">
        <f>VLOOKUP($F621,Experiment!$A$2:$U$90,MATCH(Results!AD$1,Experiment!$A$1:$U$1,0),FALSE)</f>
        <v>12.5</v>
      </c>
      <c r="AE621" s="2">
        <f>VLOOKUP($F621,Experiment!$A$2:$U$90,MATCH(Results!AE$1,Experiment!$A$1:$U$1,0),FALSE)</f>
        <v>2343.75</v>
      </c>
      <c r="AF621" s="2">
        <f>VLOOKUP($F621,Experiment!$A$2:$U$90,MATCH(Results!AF$1,Experiment!$A$1:$U$1,0),FALSE)</f>
        <v>48.412291827592711</v>
      </c>
      <c r="AG621" s="3">
        <f>VLOOKUP($F621,Experiment!$A$2:$W$90,MATCH(Results!AG$1,Experiment!$A$1:$W$1,0),FALSE)</f>
        <v>1</v>
      </c>
      <c r="AH621" s="3">
        <f>VLOOKUP($F621,Experiment!$A$2:$W$90,MATCH(Results!AH$1,Experiment!$A$1:$W$1,0),FALSE)</f>
        <v>0.625</v>
      </c>
      <c r="AI621" s="3">
        <f>VLOOKUP($F621,Experiment!$A$2:$X$90,MATCH(Results!AI$1,Experiment!$A$1:$X$1,0),FALSE)</f>
        <v>0.375</v>
      </c>
      <c r="AJ621" s="2">
        <f>Table1[[#This Row],[Gain]]^Table1[[#This Row],[θ]]</f>
        <v>107.6473564007576</v>
      </c>
      <c r="AK621" s="2">
        <f>-Table1[[#This Row],[λ]]*-Table1[[#This Row],[Loss]]^Table1[[#This Row],[θ]]</f>
        <v>215.2947128015152</v>
      </c>
      <c r="AL621" s="2">
        <f>Table1[[#This Row],[v_n_w_g]]-Table1[[#This Row],[v_n_w_l]]</f>
        <v>-107.6473564007576</v>
      </c>
      <c r="AM621" s="2">
        <f>IF(Table1[[#This Row],[diff_v]]&gt;=1,1,0)</f>
        <v>0</v>
      </c>
    </row>
    <row r="622" spans="1:39" hidden="1" x14ac:dyDescent="0.3">
      <c r="A622">
        <v>12</v>
      </c>
      <c r="B622" t="s">
        <v>45</v>
      </c>
      <c r="C622" s="22">
        <f>VLOOKUP(Table1[[#This Row],[Subject]],'Subject Profile'!$A$2:$E$8,4,FALSE)</f>
        <v>1.1960207441678836</v>
      </c>
      <c r="D622" s="22">
        <f>VLOOKUP(Table1[[#This Row],[Subject]],'Subject Profile'!$A$2:$E$8,5,FALSE)</f>
        <v>-2</v>
      </c>
      <c r="E622" t="s">
        <v>109</v>
      </c>
      <c r="F622" t="s">
        <v>55</v>
      </c>
      <c r="G622" t="s">
        <v>56</v>
      </c>
      <c r="H622">
        <f>IF(Table1[[#This Row],[decision]]="accept",1,0)</f>
        <v>0</v>
      </c>
      <c r="I622">
        <v>0</v>
      </c>
      <c r="J622">
        <v>210</v>
      </c>
      <c r="K622">
        <v>1664466001</v>
      </c>
      <c r="L622">
        <v>15</v>
      </c>
      <c r="M622" t="str">
        <f>VLOOKUP($F622,Experiment!$A$2:$U$90,MATCH(Results!M$1,Experiment!$A$1:$U$1,0)+1,FALSE)</f>
        <v>R</v>
      </c>
      <c r="N622">
        <f>IF(Table1[[#This Row],[Impact]]="I",0,1)</f>
        <v>1</v>
      </c>
      <c r="O622" s="2">
        <f>VLOOKUP($F622,Experiment!$A$2:$U$90,MATCH(Results!O$1,Experiment!$A$1:$U$1,0),FALSE)</f>
        <v>0</v>
      </c>
      <c r="P622" s="3">
        <f>VLOOKUP($F622,Experiment!$A$2:$U$90,MATCH(Results!P$1,Experiment!$A$1:$U$1,0),FALSE)</f>
        <v>0</v>
      </c>
      <c r="Q622" s="2">
        <f>VLOOKUP($F622,Experiment!$A$2:$U$90,MATCH(Results!Q$1,Experiment!$A$1:$U$1,0),FALSE)</f>
        <v>0</v>
      </c>
      <c r="R622" s="3">
        <f>VLOOKUP($F622,Experiment!$A$2:$U$90,MATCH(Results!R$1,Experiment!$A$1:$U$1,0),FALSE)</f>
        <v>0</v>
      </c>
      <c r="S622" s="2">
        <f>VLOOKUP($F622,Experiment!$A$2:$U$90,MATCH(Results!S$1,Experiment!$A$1:$U$1,0),FALSE)</f>
        <v>0</v>
      </c>
      <c r="T622" s="2">
        <f>VLOOKUP($F622,Experiment!$A$2:$U$90,MATCH(Results!T$1,Experiment!$A$1:$U$1,0),FALSE)</f>
        <v>0</v>
      </c>
      <c r="U622" s="2">
        <f>VLOOKUP($F622,Experiment!$A$2:$U$90,MATCH(Results!U$1,Experiment!$A$1:$U$1,0),FALSE)</f>
        <v>0</v>
      </c>
      <c r="V622" s="2">
        <f>VLOOKUP($F622,Experiment!$A$2:$U$90,MATCH(Results!V$1,Experiment!$A$1:$U$1,0),FALSE)</f>
        <v>0</v>
      </c>
      <c r="W622" s="3">
        <f>VLOOKUP($F622,Experiment!$A$2:$U$90,MATCH(Results!W$1,Experiment!$A$1:$U$1,0),FALSE)</f>
        <v>0</v>
      </c>
      <c r="X622" s="3">
        <f>VLOOKUP($F622,Experiment!$A$2:$U$90,MATCH(Results!X$1,Experiment!$A$1:$U$1,0),FALSE)</f>
        <v>0</v>
      </c>
      <c r="Y622" s="2">
        <f>VLOOKUP($F622,Experiment!$A$2:$U$90,MATCH(Results!Y$1,Experiment!$A$1:$U$1,0),FALSE)</f>
        <v>0</v>
      </c>
      <c r="Z622" s="3">
        <f>VLOOKUP($F622,Experiment!$A$2:$U$90,MATCH(Results!Z$1,Experiment!$A$1:$U$1,0),FALSE)</f>
        <v>0</v>
      </c>
      <c r="AA622" s="3">
        <f>VLOOKUP($F622,Experiment!$A$2:$U$90,MATCH(Results!AA$1,Experiment!$A$1:$U$1,0),FALSE)</f>
        <v>0</v>
      </c>
      <c r="AB622" s="3">
        <f>VLOOKUP($F622,Experiment!$A$2:$U$90,MATCH(Results!AB$1,Experiment!$A$1:$U$1,0),FALSE)</f>
        <v>0</v>
      </c>
      <c r="AC622" s="3">
        <f>VLOOKUP($F622,Experiment!$A$2:$U$90,MATCH(Results!AC$1,Experiment!$A$1:$U$1,0),FALSE)</f>
        <v>0</v>
      </c>
      <c r="AD622" s="2">
        <f>VLOOKUP($F622,Experiment!$A$2:$U$90,MATCH(Results!AD$1,Experiment!$A$1:$U$1,0),FALSE)</f>
        <v>0</v>
      </c>
      <c r="AE622" s="2">
        <f>VLOOKUP($F622,Experiment!$A$2:$U$90,MATCH(Results!AE$1,Experiment!$A$1:$U$1,0),FALSE)</f>
        <v>0</v>
      </c>
      <c r="AF622" s="2">
        <f>VLOOKUP($F622,Experiment!$A$2:$U$90,MATCH(Results!AF$1,Experiment!$A$1:$U$1,0),FALSE)</f>
        <v>0</v>
      </c>
      <c r="AG622" s="2"/>
      <c r="AH622" s="3">
        <f>VLOOKUP($F622,Experiment!$A$2:$W$90,MATCH(Results!AH$1,Experiment!$A$1:$W$1,0),FALSE)</f>
        <v>0</v>
      </c>
      <c r="AI622" s="2">
        <f>VLOOKUP($F622,Experiment!$A$2:$X$90,MATCH(Results!AI$1,Experiment!$A$1:$X$1,0),FALSE)</f>
        <v>0</v>
      </c>
      <c r="AJ622" s="2">
        <f>Table1[[#This Row],[Gain]]^Table1[[#This Row],[θ]]</f>
        <v>0</v>
      </c>
      <c r="AK622" s="2">
        <f>-Table1[[#This Row],[λ]]*-Table1[[#This Row],[Loss]]^Table1[[#This Row],[θ]]</f>
        <v>0</v>
      </c>
      <c r="AL622" s="2">
        <f>Table1[[#This Row],[v_n_w_g]]-Table1[[#This Row],[v_n_w_l]]</f>
        <v>0</v>
      </c>
      <c r="AM622" s="2">
        <f>IF(Table1[[#This Row],[diff_v]]&gt;=1,1,0)</f>
        <v>0</v>
      </c>
    </row>
    <row r="623" spans="1:39" hidden="1" x14ac:dyDescent="0.3">
      <c r="A623">
        <v>13</v>
      </c>
      <c r="B623" t="s">
        <v>45</v>
      </c>
      <c r="C623" s="22">
        <f>VLOOKUP(Table1[[#This Row],[Subject]],'Subject Profile'!$A$2:$E$8,4,FALSE)</f>
        <v>1.1960207441678836</v>
      </c>
      <c r="D623" s="22">
        <f>VLOOKUP(Table1[[#This Row],[Subject]],'Subject Profile'!$A$2:$E$8,5,FALSE)</f>
        <v>-2</v>
      </c>
      <c r="E623" t="s">
        <v>109</v>
      </c>
      <c r="F623" t="s">
        <v>75</v>
      </c>
      <c r="G623" t="s">
        <v>7</v>
      </c>
      <c r="H623">
        <f>IF(Table1[[#This Row],[decision]]="accept",1,0)</f>
        <v>1</v>
      </c>
      <c r="I623">
        <v>70</v>
      </c>
      <c r="J623">
        <v>280</v>
      </c>
      <c r="K623">
        <v>1664466008</v>
      </c>
      <c r="L623">
        <v>7</v>
      </c>
      <c r="M623" t="str">
        <f>VLOOKUP($F623,Experiment!$A$2:$U$90,MATCH(Results!M$1,Experiment!$A$1:$U$1,0)+1,FALSE)</f>
        <v>I</v>
      </c>
      <c r="N623">
        <f>IF(Table1[[#This Row],[Impact]]="I",0,1)</f>
        <v>0</v>
      </c>
      <c r="O623" s="2">
        <f>VLOOKUP($F623,Experiment!$A$2:$U$90,MATCH(Results!O$1,Experiment!$A$1:$U$1,0),FALSE)</f>
        <v>-50</v>
      </c>
      <c r="P623" s="3">
        <f>VLOOKUP($F623,Experiment!$A$2:$U$90,MATCH(Results!P$1,Experiment!$A$1:$U$1,0),FALSE)</f>
        <v>0.5</v>
      </c>
      <c r="Q623" s="2">
        <f>VLOOKUP($F623,Experiment!$A$2:$U$90,MATCH(Results!Q$1,Experiment!$A$1:$U$1,0),FALSE)</f>
        <v>70</v>
      </c>
      <c r="R623" s="3">
        <f>VLOOKUP($F623,Experiment!$A$2:$U$90,MATCH(Results!R$1,Experiment!$A$1:$U$1,0),FALSE)</f>
        <v>0.5</v>
      </c>
      <c r="S623" s="2">
        <f>VLOOKUP($F623,Experiment!$A$2:$U$90,MATCH(Results!S$1,Experiment!$A$1:$U$1,0),FALSE)</f>
        <v>10</v>
      </c>
      <c r="T623" s="2">
        <f>VLOOKUP($F623,Experiment!$A$2:$U$90,MATCH(Results!T$1,Experiment!$A$1:$U$1,0),FALSE)</f>
        <v>3600</v>
      </c>
      <c r="U623" s="2">
        <f>VLOOKUP($F623,Experiment!$A$2:$U$90,MATCH(Results!U$1,Experiment!$A$1:$U$1,0),FALSE)</f>
        <v>60</v>
      </c>
      <c r="V623" s="2">
        <f>VLOOKUP($F623,Experiment!$A$2:$U$90,MATCH(Results!V$1,Experiment!$A$1:$U$1,0),FALSE)</f>
        <v>2</v>
      </c>
      <c r="W623" s="3">
        <f>VLOOKUP($F623,Experiment!$A$2:$U$90,MATCH(Results!W$1,Experiment!$A$1:$U$1,0),FALSE)</f>
        <v>0.25</v>
      </c>
      <c r="X623" s="3">
        <f>VLOOKUP($F623,Experiment!$A$2:$U$90,MATCH(Results!X$1,Experiment!$A$1:$U$1,0),FALSE)</f>
        <v>0.75</v>
      </c>
      <c r="Y623" s="2">
        <f>VLOOKUP($F623,Experiment!$A$2:$U$90,MATCH(Results!Y$1,Experiment!$A$1:$U$1,0),FALSE)</f>
        <v>1</v>
      </c>
      <c r="Z623" s="3">
        <f>VLOOKUP($F623,Experiment!$A$2:$U$90,MATCH(Results!Z$1,Experiment!$A$1:$U$1,0),FALSE)</f>
        <v>0.25</v>
      </c>
      <c r="AA623" s="3">
        <f>VLOOKUP($F623,Experiment!$A$2:$U$90,MATCH(Results!AA$1,Experiment!$A$1:$U$1,0),FALSE)</f>
        <v>0.5</v>
      </c>
      <c r="AB623" s="3">
        <f>VLOOKUP($F623,Experiment!$A$2:$U$90,MATCH(Results!AB$1,Experiment!$A$1:$U$1,0),FALSE)</f>
        <v>0.375</v>
      </c>
      <c r="AC623" s="3">
        <f>VLOOKUP($F623,Experiment!$A$2:$U$90,MATCH(Results!AC$1,Experiment!$A$1:$U$1,0),FALSE)</f>
        <v>0.625</v>
      </c>
      <c r="AD623" s="2">
        <f>VLOOKUP($F623,Experiment!$A$2:$U$90,MATCH(Results!AD$1,Experiment!$A$1:$U$1,0),FALSE)</f>
        <v>25</v>
      </c>
      <c r="AE623" s="2">
        <f>VLOOKUP($F623,Experiment!$A$2:$U$90,MATCH(Results!AE$1,Experiment!$A$1:$U$1,0),FALSE)</f>
        <v>3375</v>
      </c>
      <c r="AF623" s="2">
        <f>VLOOKUP($F623,Experiment!$A$2:$U$90,MATCH(Results!AF$1,Experiment!$A$1:$U$1,0),FALSE)</f>
        <v>58.094750193111253</v>
      </c>
      <c r="AG623" s="3">
        <f>VLOOKUP($F623,Experiment!$A$2:$W$90,MATCH(Results!AG$1,Experiment!$A$1:$W$1,0),FALSE)</f>
        <v>1</v>
      </c>
      <c r="AH623" s="3">
        <f>VLOOKUP($F623,Experiment!$A$2:$W$90,MATCH(Results!AH$1,Experiment!$A$1:$W$1,0),FALSE)</f>
        <v>0.625</v>
      </c>
      <c r="AI623" s="3">
        <f>VLOOKUP($F623,Experiment!$A$2:$X$90,MATCH(Results!AI$1,Experiment!$A$1:$X$1,0),FALSE)</f>
        <v>0.375</v>
      </c>
      <c r="AJ623" s="2">
        <f>Table1[[#This Row],[Gain]]^Table1[[#This Row],[θ]]</f>
        <v>160.98133731857229</v>
      </c>
      <c r="AK623" s="2">
        <f>-Table1[[#This Row],[λ]]*-Table1[[#This Row],[Loss]]^Table1[[#This Row],[θ]]</f>
        <v>215.2947128015152</v>
      </c>
      <c r="AL623" s="2">
        <f>Table1[[#This Row],[v_n_w_g]]-Table1[[#This Row],[v_n_w_l]]</f>
        <v>-54.313375482942917</v>
      </c>
      <c r="AM623" s="2">
        <f>IF(Table1[[#This Row],[diff_v]]&gt;=1,1,0)</f>
        <v>0</v>
      </c>
    </row>
    <row r="624" spans="1:39" hidden="1" x14ac:dyDescent="0.3">
      <c r="A624">
        <v>14</v>
      </c>
      <c r="B624" t="s">
        <v>45</v>
      </c>
      <c r="C624" s="22">
        <f>VLOOKUP(Table1[[#This Row],[Subject]],'Subject Profile'!$A$2:$E$8,4,FALSE)</f>
        <v>1.1960207441678836</v>
      </c>
      <c r="D624" s="22">
        <f>VLOOKUP(Table1[[#This Row],[Subject]],'Subject Profile'!$A$2:$E$8,5,FALSE)</f>
        <v>-2</v>
      </c>
      <c r="E624" t="s">
        <v>109</v>
      </c>
      <c r="F624" t="s">
        <v>105</v>
      </c>
      <c r="G624" t="s">
        <v>5</v>
      </c>
      <c r="H624">
        <f>IF(Table1[[#This Row],[decision]]="accept",1,0)</f>
        <v>0</v>
      </c>
      <c r="I624">
        <v>0</v>
      </c>
      <c r="J624">
        <v>280</v>
      </c>
      <c r="K624">
        <v>1664466015</v>
      </c>
      <c r="L624">
        <v>7</v>
      </c>
      <c r="M624" t="str">
        <f>VLOOKUP($F624,Experiment!$A$2:$U$90,MATCH(Results!M$1,Experiment!$A$1:$U$1,0)+1,FALSE)</f>
        <v>G</v>
      </c>
      <c r="N624">
        <f>IF(Table1[[#This Row],[Impact]]="I",0,1)</f>
        <v>1</v>
      </c>
      <c r="O624" s="2">
        <f>VLOOKUP($F624,Experiment!$A$2:$U$90,MATCH(Results!O$1,Experiment!$A$1:$U$1,0),FALSE)</f>
        <v>-50</v>
      </c>
      <c r="P624" s="3">
        <f>VLOOKUP($F624,Experiment!$A$2:$U$90,MATCH(Results!P$1,Experiment!$A$1:$U$1,0),FALSE)</f>
        <v>0.5</v>
      </c>
      <c r="Q624" s="2">
        <f>VLOOKUP($F624,Experiment!$A$2:$U$90,MATCH(Results!Q$1,Experiment!$A$1:$U$1,0),FALSE)</f>
        <v>40</v>
      </c>
      <c r="R624" s="3">
        <f>VLOOKUP($F624,Experiment!$A$2:$U$90,MATCH(Results!R$1,Experiment!$A$1:$U$1,0),FALSE)</f>
        <v>0.5</v>
      </c>
      <c r="S624" s="2">
        <f>VLOOKUP($F624,Experiment!$A$2:$U$90,MATCH(Results!S$1,Experiment!$A$1:$U$1,0),FALSE)</f>
        <v>-5</v>
      </c>
      <c r="T624" s="2">
        <f>VLOOKUP($F624,Experiment!$A$2:$U$90,MATCH(Results!T$1,Experiment!$A$1:$U$1,0),FALSE)</f>
        <v>2025</v>
      </c>
      <c r="U624" s="2">
        <f>VLOOKUP($F624,Experiment!$A$2:$U$90,MATCH(Results!U$1,Experiment!$A$1:$U$1,0),FALSE)</f>
        <v>45</v>
      </c>
      <c r="V624" s="2">
        <f>VLOOKUP($F624,Experiment!$A$2:$U$90,MATCH(Results!V$1,Experiment!$A$1:$U$1,0),FALSE)</f>
        <v>4</v>
      </c>
      <c r="W624" s="3">
        <f>VLOOKUP($F624,Experiment!$A$2:$U$90,MATCH(Results!W$1,Experiment!$A$1:$U$1,0),FALSE)</f>
        <v>0.25</v>
      </c>
      <c r="X624" s="3">
        <f>VLOOKUP($F624,Experiment!$A$2:$U$90,MATCH(Results!X$1,Experiment!$A$1:$U$1,0),FALSE)</f>
        <v>0.75</v>
      </c>
      <c r="Y624" s="2">
        <f>VLOOKUP($F624,Experiment!$A$2:$U$90,MATCH(Results!Y$1,Experiment!$A$1:$U$1,0),FALSE)</f>
        <v>1</v>
      </c>
      <c r="Z624" s="3">
        <f>VLOOKUP($F624,Experiment!$A$2:$U$90,MATCH(Results!Z$1,Experiment!$A$1:$U$1,0),FALSE)</f>
        <v>0.25</v>
      </c>
      <c r="AA624" s="3">
        <f>VLOOKUP($F624,Experiment!$A$2:$U$90,MATCH(Results!AA$1,Experiment!$A$1:$U$1,0),FALSE)</f>
        <v>0.5</v>
      </c>
      <c r="AB624" s="3">
        <f>VLOOKUP($F624,Experiment!$A$2:$U$90,MATCH(Results!AB$1,Experiment!$A$1:$U$1,0),FALSE)</f>
        <v>0.375</v>
      </c>
      <c r="AC624" s="3">
        <f>VLOOKUP($F624,Experiment!$A$2:$U$90,MATCH(Results!AC$1,Experiment!$A$1:$U$1,0),FALSE)</f>
        <v>0.625</v>
      </c>
      <c r="AD624" s="2">
        <f>VLOOKUP($F624,Experiment!$A$2:$U$90,MATCH(Results!AD$1,Experiment!$A$1:$U$1,0),FALSE)</f>
        <v>6.25</v>
      </c>
      <c r="AE624" s="2">
        <f>VLOOKUP($F624,Experiment!$A$2:$U$90,MATCH(Results!AE$1,Experiment!$A$1:$U$1,0),FALSE)</f>
        <v>1898.4375</v>
      </c>
      <c r="AF624" s="2">
        <f>VLOOKUP($F624,Experiment!$A$2:$U$90,MATCH(Results!AF$1,Experiment!$A$1:$U$1,0),FALSE)</f>
        <v>43.571062644833439</v>
      </c>
      <c r="AG624" s="3">
        <f>VLOOKUP($F624,Experiment!$A$2:$W$90,MATCH(Results!AG$1,Experiment!$A$1:$W$1,0),FALSE)</f>
        <v>1</v>
      </c>
      <c r="AH624" s="3">
        <f>VLOOKUP($F624,Experiment!$A$2:$W$90,MATCH(Results!AH$1,Experiment!$A$1:$W$1,0),FALSE)</f>
        <v>0.625</v>
      </c>
      <c r="AI624" s="3">
        <f>VLOOKUP($F624,Experiment!$A$2:$X$90,MATCH(Results!AI$1,Experiment!$A$1:$X$1,0),FALSE)</f>
        <v>0.375</v>
      </c>
      <c r="AJ624" s="2">
        <f>Table1[[#This Row],[Gain]]^Table1[[#This Row],[θ]]</f>
        <v>82.432217522931154</v>
      </c>
      <c r="AK624" s="2">
        <f>-Table1[[#This Row],[λ]]*-Table1[[#This Row],[Loss]]^Table1[[#This Row],[θ]]</f>
        <v>215.2947128015152</v>
      </c>
      <c r="AL624" s="2">
        <f>Table1[[#This Row],[v_n_w_g]]-Table1[[#This Row],[v_n_w_l]]</f>
        <v>-132.86249527858405</v>
      </c>
      <c r="AM624" s="2">
        <f>IF(Table1[[#This Row],[diff_v]]&gt;=1,1,0)</f>
        <v>0</v>
      </c>
    </row>
    <row r="625" spans="1:39" hidden="1" x14ac:dyDescent="0.3">
      <c r="A625">
        <v>15</v>
      </c>
      <c r="B625" t="s">
        <v>45</v>
      </c>
      <c r="C625" s="22">
        <f>VLOOKUP(Table1[[#This Row],[Subject]],'Subject Profile'!$A$2:$E$8,4,FALSE)</f>
        <v>1.1960207441678836</v>
      </c>
      <c r="D625" s="22">
        <f>VLOOKUP(Table1[[#This Row],[Subject]],'Subject Profile'!$A$2:$E$8,5,FALSE)</f>
        <v>-2</v>
      </c>
      <c r="E625" t="s">
        <v>109</v>
      </c>
      <c r="F625" t="s">
        <v>52</v>
      </c>
      <c r="G625" t="s">
        <v>5</v>
      </c>
      <c r="H625">
        <f>IF(Table1[[#This Row],[decision]]="accept",1,0)</f>
        <v>0</v>
      </c>
      <c r="I625">
        <v>0</v>
      </c>
      <c r="J625">
        <v>280</v>
      </c>
      <c r="K625">
        <v>1664466023</v>
      </c>
      <c r="L625">
        <v>8</v>
      </c>
      <c r="M625" t="str">
        <f>VLOOKUP($F625,Experiment!$A$2:$U$90,MATCH(Results!M$1,Experiment!$A$1:$U$1,0)+1,FALSE)</f>
        <v>I</v>
      </c>
      <c r="N625">
        <f>IF(Table1[[#This Row],[Impact]]="I",0,1)</f>
        <v>0</v>
      </c>
      <c r="O625" s="2">
        <f>VLOOKUP($F625,Experiment!$A$2:$U$90,MATCH(Results!O$1,Experiment!$A$1:$U$1,0),FALSE)</f>
        <v>-10</v>
      </c>
      <c r="P625" s="3">
        <f>VLOOKUP($F625,Experiment!$A$2:$U$90,MATCH(Results!P$1,Experiment!$A$1:$U$1,0),FALSE)</f>
        <v>0.5</v>
      </c>
      <c r="Q625" s="2">
        <f>VLOOKUP($F625,Experiment!$A$2:$U$90,MATCH(Results!Q$1,Experiment!$A$1:$U$1,0),FALSE)</f>
        <v>10</v>
      </c>
      <c r="R625" s="3">
        <f>VLOOKUP($F625,Experiment!$A$2:$U$90,MATCH(Results!R$1,Experiment!$A$1:$U$1,0),FALSE)</f>
        <v>0.5</v>
      </c>
      <c r="S625" s="2">
        <f>VLOOKUP($F625,Experiment!$A$2:$U$90,MATCH(Results!S$1,Experiment!$A$1:$U$1,0),FALSE)</f>
        <v>0</v>
      </c>
      <c r="T625" s="2">
        <f>VLOOKUP($F625,Experiment!$A$2:$U$90,MATCH(Results!T$1,Experiment!$A$1:$U$1,0),FALSE)</f>
        <v>100</v>
      </c>
      <c r="U625" s="2">
        <f>VLOOKUP($F625,Experiment!$A$2:$U$90,MATCH(Results!U$1,Experiment!$A$1:$U$1,0),FALSE)</f>
        <v>10</v>
      </c>
      <c r="V625" s="2">
        <f>VLOOKUP($F625,Experiment!$A$2:$U$90,MATCH(Results!V$1,Experiment!$A$1:$U$1,0),FALSE)</f>
        <v>4</v>
      </c>
      <c r="W625" s="3">
        <f>VLOOKUP($F625,Experiment!$A$2:$U$90,MATCH(Results!W$1,Experiment!$A$1:$U$1,0),FALSE)</f>
        <v>0.25</v>
      </c>
      <c r="X625" s="3">
        <f>VLOOKUP($F625,Experiment!$A$2:$U$90,MATCH(Results!X$1,Experiment!$A$1:$U$1,0),FALSE)</f>
        <v>0.75</v>
      </c>
      <c r="Y625" s="2">
        <f>VLOOKUP($F625,Experiment!$A$2:$U$90,MATCH(Results!Y$1,Experiment!$A$1:$U$1,0),FALSE)</f>
        <v>1</v>
      </c>
      <c r="Z625" s="3">
        <f>VLOOKUP($F625,Experiment!$A$2:$U$90,MATCH(Results!Z$1,Experiment!$A$1:$U$1,0),FALSE)</f>
        <v>0.25</v>
      </c>
      <c r="AA625" s="3">
        <f>VLOOKUP($F625,Experiment!$A$2:$U$90,MATCH(Results!AA$1,Experiment!$A$1:$U$1,0),FALSE)</f>
        <v>0.5</v>
      </c>
      <c r="AB625" s="3">
        <f>VLOOKUP($F625,Experiment!$A$2:$U$90,MATCH(Results!AB$1,Experiment!$A$1:$U$1,0),FALSE)</f>
        <v>0.375</v>
      </c>
      <c r="AC625" s="3">
        <f>VLOOKUP($F625,Experiment!$A$2:$U$90,MATCH(Results!AC$1,Experiment!$A$1:$U$1,0),FALSE)</f>
        <v>0.625</v>
      </c>
      <c r="AD625" s="2">
        <f>VLOOKUP($F625,Experiment!$A$2:$U$90,MATCH(Results!AD$1,Experiment!$A$1:$U$1,0),FALSE)</f>
        <v>2.5</v>
      </c>
      <c r="AE625" s="2">
        <f>VLOOKUP($F625,Experiment!$A$2:$U$90,MATCH(Results!AE$1,Experiment!$A$1:$U$1,0),FALSE)</f>
        <v>93.75</v>
      </c>
      <c r="AF625" s="2">
        <f>VLOOKUP($F625,Experiment!$A$2:$U$90,MATCH(Results!AF$1,Experiment!$A$1:$U$1,0),FALSE)</f>
        <v>9.6824583655185421</v>
      </c>
      <c r="AG625" s="3">
        <f>VLOOKUP($F625,Experiment!$A$2:$W$90,MATCH(Results!AG$1,Experiment!$A$1:$W$1,0),FALSE)</f>
        <v>1</v>
      </c>
      <c r="AH625" s="3">
        <f>VLOOKUP($F625,Experiment!$A$2:$W$90,MATCH(Results!AH$1,Experiment!$A$1:$W$1,0),FALSE)</f>
        <v>0.625</v>
      </c>
      <c r="AI625" s="3">
        <f>VLOOKUP($F625,Experiment!$A$2:$X$90,MATCH(Results!AI$1,Experiment!$A$1:$X$1,0),FALSE)</f>
        <v>0.375</v>
      </c>
      <c r="AJ625" s="2">
        <f>Table1[[#This Row],[Gain]]^Table1[[#This Row],[θ]]</f>
        <v>15.704378148368352</v>
      </c>
      <c r="AK625" s="2">
        <f>-Table1[[#This Row],[λ]]*-Table1[[#This Row],[Loss]]^Table1[[#This Row],[θ]]</f>
        <v>31.408756296736705</v>
      </c>
      <c r="AL625" s="2">
        <f>Table1[[#This Row],[v_n_w_g]]-Table1[[#This Row],[v_n_w_l]]</f>
        <v>-15.704378148368352</v>
      </c>
      <c r="AM625" s="2">
        <f>IF(Table1[[#This Row],[diff_v]]&gt;=1,1,0)</f>
        <v>0</v>
      </c>
    </row>
    <row r="626" spans="1:39" hidden="1" x14ac:dyDescent="0.3">
      <c r="A626">
        <v>16</v>
      </c>
      <c r="B626" t="s">
        <v>45</v>
      </c>
      <c r="C626" s="22">
        <f>VLOOKUP(Table1[[#This Row],[Subject]],'Subject Profile'!$A$2:$E$8,4,FALSE)</f>
        <v>1.1960207441678836</v>
      </c>
      <c r="D626" s="22">
        <f>VLOOKUP(Table1[[#This Row],[Subject]],'Subject Profile'!$A$2:$E$8,5,FALSE)</f>
        <v>-2</v>
      </c>
      <c r="E626" t="s">
        <v>109</v>
      </c>
      <c r="F626" t="s">
        <v>78</v>
      </c>
      <c r="G626" t="s">
        <v>5</v>
      </c>
      <c r="H626">
        <f>IF(Table1[[#This Row],[decision]]="accept",1,0)</f>
        <v>0</v>
      </c>
      <c r="I626">
        <v>0</v>
      </c>
      <c r="J626">
        <v>280</v>
      </c>
      <c r="K626">
        <v>1664466031</v>
      </c>
      <c r="L626">
        <v>8</v>
      </c>
      <c r="M626" t="str">
        <f>VLOOKUP($F626,Experiment!$A$2:$U$90,MATCH(Results!M$1,Experiment!$A$1:$U$1,0)+1,FALSE)</f>
        <v>G</v>
      </c>
      <c r="N626">
        <f>IF(Table1[[#This Row],[Impact]]="I",0,1)</f>
        <v>1</v>
      </c>
      <c r="O626" s="2">
        <f>VLOOKUP($F626,Experiment!$A$2:$U$90,MATCH(Results!O$1,Experiment!$A$1:$U$1,0),FALSE)</f>
        <v>-90</v>
      </c>
      <c r="P626" s="3">
        <f>VLOOKUP($F626,Experiment!$A$2:$U$90,MATCH(Results!P$1,Experiment!$A$1:$U$1,0),FALSE)</f>
        <v>0.5</v>
      </c>
      <c r="Q626" s="2">
        <f>VLOOKUP($F626,Experiment!$A$2:$U$90,MATCH(Results!Q$1,Experiment!$A$1:$U$1,0),FALSE)</f>
        <v>80</v>
      </c>
      <c r="R626" s="3">
        <f>VLOOKUP($F626,Experiment!$A$2:$U$90,MATCH(Results!R$1,Experiment!$A$1:$U$1,0),FALSE)</f>
        <v>0.5</v>
      </c>
      <c r="S626" s="2">
        <f>VLOOKUP($F626,Experiment!$A$2:$U$90,MATCH(Results!S$1,Experiment!$A$1:$U$1,0),FALSE)</f>
        <v>-5</v>
      </c>
      <c r="T626" s="2">
        <f>VLOOKUP($F626,Experiment!$A$2:$U$90,MATCH(Results!T$1,Experiment!$A$1:$U$1,0),FALSE)</f>
        <v>7225</v>
      </c>
      <c r="U626" s="2">
        <f>VLOOKUP($F626,Experiment!$A$2:$U$90,MATCH(Results!U$1,Experiment!$A$1:$U$1,0),FALSE)</f>
        <v>85</v>
      </c>
      <c r="V626" s="2">
        <f>VLOOKUP($F626,Experiment!$A$2:$U$90,MATCH(Results!V$1,Experiment!$A$1:$U$1,0),FALSE)</f>
        <v>2</v>
      </c>
      <c r="W626" s="3">
        <f>VLOOKUP($F626,Experiment!$A$2:$U$90,MATCH(Results!W$1,Experiment!$A$1:$U$1,0),FALSE)</f>
        <v>0.25</v>
      </c>
      <c r="X626" s="3">
        <f>VLOOKUP($F626,Experiment!$A$2:$U$90,MATCH(Results!X$1,Experiment!$A$1:$U$1,0),FALSE)</f>
        <v>0.75</v>
      </c>
      <c r="Y626" s="2">
        <f>VLOOKUP($F626,Experiment!$A$2:$U$90,MATCH(Results!Y$1,Experiment!$A$1:$U$1,0),FALSE)</f>
        <v>2</v>
      </c>
      <c r="Z626" s="3">
        <f>VLOOKUP($F626,Experiment!$A$2:$U$90,MATCH(Results!Z$1,Experiment!$A$1:$U$1,0),FALSE)</f>
        <v>0.5</v>
      </c>
      <c r="AA626" s="3">
        <f>VLOOKUP($F626,Experiment!$A$2:$U$90,MATCH(Results!AA$1,Experiment!$A$1:$U$1,0),FALSE)</f>
        <v>0.25</v>
      </c>
      <c r="AB626" s="3">
        <f>VLOOKUP($F626,Experiment!$A$2:$U$90,MATCH(Results!AB$1,Experiment!$A$1:$U$1,0),FALSE)</f>
        <v>0.625</v>
      </c>
      <c r="AC626" s="3">
        <f>VLOOKUP($F626,Experiment!$A$2:$U$90,MATCH(Results!AC$1,Experiment!$A$1:$U$1,0),FALSE)</f>
        <v>0.375</v>
      </c>
      <c r="AD626" s="2">
        <f>VLOOKUP($F626,Experiment!$A$2:$U$90,MATCH(Results!AD$1,Experiment!$A$1:$U$1,0),FALSE)</f>
        <v>-26.25</v>
      </c>
      <c r="AE626" s="2">
        <f>VLOOKUP($F626,Experiment!$A$2:$U$90,MATCH(Results!AE$1,Experiment!$A$1:$U$1,0),FALSE)</f>
        <v>6773.4375</v>
      </c>
      <c r="AF626" s="2">
        <f>VLOOKUP($F626,Experiment!$A$2:$U$90,MATCH(Results!AF$1,Experiment!$A$1:$U$1,0),FALSE)</f>
        <v>82.300896106907615</v>
      </c>
      <c r="AG626" s="3">
        <f>VLOOKUP($F626,Experiment!$A$2:$W$90,MATCH(Results!AG$1,Experiment!$A$1:$W$1,0),FALSE)</f>
        <v>0.82730419370997643</v>
      </c>
      <c r="AH626" s="3">
        <f>VLOOKUP($F626,Experiment!$A$2:$W$90,MATCH(Results!AH$1,Experiment!$A$1:$W$1,0),FALSE)</f>
        <v>0.38648875795104182</v>
      </c>
      <c r="AI626" s="3">
        <f>VLOOKUP($F626,Experiment!$A$2:$X$90,MATCH(Results!AI$1,Experiment!$A$1:$X$1,0),FALSE)</f>
        <v>0.61351124204895813</v>
      </c>
      <c r="AJ626" s="2">
        <f>Table1[[#This Row],[Gain]]^Table1[[#This Row],[θ]]</f>
        <v>188.85787660819494</v>
      </c>
      <c r="AK626" s="2">
        <f>-Table1[[#This Row],[λ]]*-Table1[[#This Row],[Loss]]^Table1[[#This Row],[θ]]</f>
        <v>434.85510823313615</v>
      </c>
      <c r="AL626" s="2">
        <f>Table1[[#This Row],[v_n_w_g]]-Table1[[#This Row],[v_n_w_l]]</f>
        <v>-245.99723162494121</v>
      </c>
      <c r="AM626" s="2">
        <f>IF(Table1[[#This Row],[diff_v]]&gt;=1,1,0)</f>
        <v>0</v>
      </c>
    </row>
    <row r="627" spans="1:39" hidden="1" x14ac:dyDescent="0.3">
      <c r="A627">
        <v>17</v>
      </c>
      <c r="B627" t="s">
        <v>45</v>
      </c>
      <c r="C627" s="22">
        <f>VLOOKUP(Table1[[#This Row],[Subject]],'Subject Profile'!$A$2:$E$8,4,FALSE)</f>
        <v>1.1960207441678836</v>
      </c>
      <c r="D627" s="22">
        <f>VLOOKUP(Table1[[#This Row],[Subject]],'Subject Profile'!$A$2:$E$8,5,FALSE)</f>
        <v>-2</v>
      </c>
      <c r="E627" t="s">
        <v>109</v>
      </c>
      <c r="F627" t="s">
        <v>72</v>
      </c>
      <c r="G627" t="s">
        <v>5</v>
      </c>
      <c r="H627">
        <f>IF(Table1[[#This Row],[decision]]="accept",1,0)</f>
        <v>0</v>
      </c>
      <c r="I627">
        <v>0</v>
      </c>
      <c r="J627">
        <v>280</v>
      </c>
      <c r="K627">
        <v>1664466038</v>
      </c>
      <c r="L627">
        <v>7</v>
      </c>
      <c r="M627" t="str">
        <f>VLOOKUP($F627,Experiment!$A$2:$U$90,MATCH(Results!M$1,Experiment!$A$1:$U$1,0)+1,FALSE)</f>
        <v>G</v>
      </c>
      <c r="N627">
        <f>IF(Table1[[#This Row],[Impact]]="I",0,1)</f>
        <v>1</v>
      </c>
      <c r="O627" s="2">
        <f>VLOOKUP($F627,Experiment!$A$2:$U$90,MATCH(Results!O$1,Experiment!$A$1:$U$1,0),FALSE)</f>
        <v>-90</v>
      </c>
      <c r="P627" s="3">
        <f>VLOOKUP($F627,Experiment!$A$2:$U$90,MATCH(Results!P$1,Experiment!$A$1:$U$1,0),FALSE)</f>
        <v>0.5</v>
      </c>
      <c r="Q627" s="2">
        <f>VLOOKUP($F627,Experiment!$A$2:$U$90,MATCH(Results!Q$1,Experiment!$A$1:$U$1,0),FALSE)</f>
        <v>90</v>
      </c>
      <c r="R627" s="3">
        <f>VLOOKUP($F627,Experiment!$A$2:$U$90,MATCH(Results!R$1,Experiment!$A$1:$U$1,0),FALSE)</f>
        <v>0.5</v>
      </c>
      <c r="S627" s="2">
        <f>VLOOKUP($F627,Experiment!$A$2:$U$90,MATCH(Results!S$1,Experiment!$A$1:$U$1,0),FALSE)</f>
        <v>0</v>
      </c>
      <c r="T627" s="2">
        <f>VLOOKUP($F627,Experiment!$A$2:$U$90,MATCH(Results!T$1,Experiment!$A$1:$U$1,0),FALSE)</f>
        <v>8100</v>
      </c>
      <c r="U627" s="2">
        <f>VLOOKUP($F627,Experiment!$A$2:$U$90,MATCH(Results!U$1,Experiment!$A$1:$U$1,0),FALSE)</f>
        <v>90</v>
      </c>
      <c r="V627" s="2">
        <f>VLOOKUP($F627,Experiment!$A$2:$U$90,MATCH(Results!V$1,Experiment!$A$1:$U$1,0),FALSE)</f>
        <v>4</v>
      </c>
      <c r="W627" s="3">
        <f>VLOOKUP($F627,Experiment!$A$2:$U$90,MATCH(Results!W$1,Experiment!$A$1:$U$1,0),FALSE)</f>
        <v>0.25</v>
      </c>
      <c r="X627" s="3">
        <f>VLOOKUP($F627,Experiment!$A$2:$U$90,MATCH(Results!X$1,Experiment!$A$1:$U$1,0),FALSE)</f>
        <v>0.75</v>
      </c>
      <c r="Y627" s="2">
        <f>VLOOKUP($F627,Experiment!$A$2:$U$90,MATCH(Results!Y$1,Experiment!$A$1:$U$1,0),FALSE)</f>
        <v>1</v>
      </c>
      <c r="Z627" s="3">
        <f>VLOOKUP($F627,Experiment!$A$2:$U$90,MATCH(Results!Z$1,Experiment!$A$1:$U$1,0),FALSE)</f>
        <v>0.25</v>
      </c>
      <c r="AA627" s="3">
        <f>VLOOKUP($F627,Experiment!$A$2:$U$90,MATCH(Results!AA$1,Experiment!$A$1:$U$1,0),FALSE)</f>
        <v>0.5</v>
      </c>
      <c r="AB627" s="3">
        <f>VLOOKUP($F627,Experiment!$A$2:$U$90,MATCH(Results!AB$1,Experiment!$A$1:$U$1,0),FALSE)</f>
        <v>0.375</v>
      </c>
      <c r="AC627" s="3">
        <f>VLOOKUP($F627,Experiment!$A$2:$U$90,MATCH(Results!AC$1,Experiment!$A$1:$U$1,0),FALSE)</f>
        <v>0.625</v>
      </c>
      <c r="AD627" s="2">
        <f>VLOOKUP($F627,Experiment!$A$2:$U$90,MATCH(Results!AD$1,Experiment!$A$1:$U$1,0),FALSE)</f>
        <v>22.5</v>
      </c>
      <c r="AE627" s="2">
        <f>VLOOKUP($F627,Experiment!$A$2:$U$90,MATCH(Results!AE$1,Experiment!$A$1:$U$1,0),FALSE)</f>
        <v>7593.75</v>
      </c>
      <c r="AF627" s="2">
        <f>VLOOKUP($F627,Experiment!$A$2:$U$90,MATCH(Results!AF$1,Experiment!$A$1:$U$1,0),FALSE)</f>
        <v>87.142125289666879</v>
      </c>
      <c r="AG627" s="3">
        <f>VLOOKUP($F627,Experiment!$A$2:$W$90,MATCH(Results!AG$1,Experiment!$A$1:$W$1,0),FALSE)</f>
        <v>1</v>
      </c>
      <c r="AH627" s="3">
        <f>VLOOKUP($F627,Experiment!$A$2:$W$90,MATCH(Results!AH$1,Experiment!$A$1:$W$1,0),FALSE)</f>
        <v>0.625</v>
      </c>
      <c r="AI627" s="3">
        <f>VLOOKUP($F627,Experiment!$A$2:$X$90,MATCH(Results!AI$1,Experiment!$A$1:$X$1,0),FALSE)</f>
        <v>0.375</v>
      </c>
      <c r="AJ627" s="2">
        <f>Table1[[#This Row],[Gain]]^Table1[[#This Row],[θ]]</f>
        <v>217.42755411656807</v>
      </c>
      <c r="AK627" s="2">
        <f>-Table1[[#This Row],[λ]]*-Table1[[#This Row],[Loss]]^Table1[[#This Row],[θ]]</f>
        <v>434.85510823313615</v>
      </c>
      <c r="AL627" s="2">
        <f>Table1[[#This Row],[v_n_w_g]]-Table1[[#This Row],[v_n_w_l]]</f>
        <v>-217.42755411656807</v>
      </c>
      <c r="AM627" s="2">
        <f>IF(Table1[[#This Row],[diff_v]]&gt;=1,1,0)</f>
        <v>0</v>
      </c>
    </row>
    <row r="628" spans="1:39" hidden="1" x14ac:dyDescent="0.3">
      <c r="A628">
        <v>18</v>
      </c>
      <c r="B628" t="s">
        <v>45</v>
      </c>
      <c r="C628" s="22">
        <f>VLOOKUP(Table1[[#This Row],[Subject]],'Subject Profile'!$A$2:$E$8,4,FALSE)</f>
        <v>1.1960207441678836</v>
      </c>
      <c r="D628" s="22">
        <f>VLOOKUP(Table1[[#This Row],[Subject]],'Subject Profile'!$A$2:$E$8,5,FALSE)</f>
        <v>-2</v>
      </c>
      <c r="E628" t="s">
        <v>109</v>
      </c>
      <c r="F628" t="s">
        <v>55</v>
      </c>
      <c r="G628" t="s">
        <v>56</v>
      </c>
      <c r="H628">
        <f>IF(Table1[[#This Row],[decision]]="accept",1,0)</f>
        <v>0</v>
      </c>
      <c r="I628">
        <v>0</v>
      </c>
      <c r="J628">
        <v>280</v>
      </c>
      <c r="K628">
        <v>1664466049</v>
      </c>
      <c r="L628">
        <v>11</v>
      </c>
      <c r="M628" t="str">
        <f>VLOOKUP($F628,Experiment!$A$2:$U$90,MATCH(Results!M$1,Experiment!$A$1:$U$1,0)+1,FALSE)</f>
        <v>R</v>
      </c>
      <c r="N628">
        <f>IF(Table1[[#This Row],[Impact]]="I",0,1)</f>
        <v>1</v>
      </c>
      <c r="O628" s="2">
        <f>VLOOKUP($F628,Experiment!$A$2:$U$90,MATCH(Results!O$1,Experiment!$A$1:$U$1,0),FALSE)</f>
        <v>0</v>
      </c>
      <c r="P628" s="3">
        <f>VLOOKUP($F628,Experiment!$A$2:$U$90,MATCH(Results!P$1,Experiment!$A$1:$U$1,0),FALSE)</f>
        <v>0</v>
      </c>
      <c r="Q628" s="2">
        <f>VLOOKUP($F628,Experiment!$A$2:$U$90,MATCH(Results!Q$1,Experiment!$A$1:$U$1,0),FALSE)</f>
        <v>0</v>
      </c>
      <c r="R628" s="3">
        <f>VLOOKUP($F628,Experiment!$A$2:$U$90,MATCH(Results!R$1,Experiment!$A$1:$U$1,0),FALSE)</f>
        <v>0</v>
      </c>
      <c r="S628" s="2">
        <f>VLOOKUP($F628,Experiment!$A$2:$U$90,MATCH(Results!S$1,Experiment!$A$1:$U$1,0),FALSE)</f>
        <v>0</v>
      </c>
      <c r="T628" s="2">
        <f>VLOOKUP($F628,Experiment!$A$2:$U$90,MATCH(Results!T$1,Experiment!$A$1:$U$1,0),FALSE)</f>
        <v>0</v>
      </c>
      <c r="U628" s="2">
        <f>VLOOKUP($F628,Experiment!$A$2:$U$90,MATCH(Results!U$1,Experiment!$A$1:$U$1,0),FALSE)</f>
        <v>0</v>
      </c>
      <c r="V628" s="2">
        <f>VLOOKUP($F628,Experiment!$A$2:$U$90,MATCH(Results!V$1,Experiment!$A$1:$U$1,0),FALSE)</f>
        <v>0</v>
      </c>
      <c r="W628" s="3">
        <f>VLOOKUP($F628,Experiment!$A$2:$U$90,MATCH(Results!W$1,Experiment!$A$1:$U$1,0),FALSE)</f>
        <v>0</v>
      </c>
      <c r="X628" s="3">
        <f>VLOOKUP($F628,Experiment!$A$2:$U$90,MATCH(Results!X$1,Experiment!$A$1:$U$1,0),FALSE)</f>
        <v>0</v>
      </c>
      <c r="Y628" s="2">
        <f>VLOOKUP($F628,Experiment!$A$2:$U$90,MATCH(Results!Y$1,Experiment!$A$1:$U$1,0),FALSE)</f>
        <v>0</v>
      </c>
      <c r="Z628" s="3">
        <f>VLOOKUP($F628,Experiment!$A$2:$U$90,MATCH(Results!Z$1,Experiment!$A$1:$U$1,0),FALSE)</f>
        <v>0</v>
      </c>
      <c r="AA628" s="3">
        <f>VLOOKUP($F628,Experiment!$A$2:$U$90,MATCH(Results!AA$1,Experiment!$A$1:$U$1,0),FALSE)</f>
        <v>0</v>
      </c>
      <c r="AB628" s="3">
        <f>VLOOKUP($F628,Experiment!$A$2:$U$90,MATCH(Results!AB$1,Experiment!$A$1:$U$1,0),FALSE)</f>
        <v>0</v>
      </c>
      <c r="AC628" s="3">
        <f>VLOOKUP($F628,Experiment!$A$2:$U$90,MATCH(Results!AC$1,Experiment!$A$1:$U$1,0),FALSE)</f>
        <v>0</v>
      </c>
      <c r="AD628" s="2">
        <f>VLOOKUP($F628,Experiment!$A$2:$U$90,MATCH(Results!AD$1,Experiment!$A$1:$U$1,0),FALSE)</f>
        <v>0</v>
      </c>
      <c r="AE628" s="2">
        <f>VLOOKUP($F628,Experiment!$A$2:$U$90,MATCH(Results!AE$1,Experiment!$A$1:$U$1,0),FALSE)</f>
        <v>0</v>
      </c>
      <c r="AF628" s="2">
        <f>VLOOKUP($F628,Experiment!$A$2:$U$90,MATCH(Results!AF$1,Experiment!$A$1:$U$1,0),FALSE)</f>
        <v>0</v>
      </c>
      <c r="AG628" s="2"/>
      <c r="AH628" s="3">
        <f>VLOOKUP($F628,Experiment!$A$2:$W$90,MATCH(Results!AH$1,Experiment!$A$1:$W$1,0),FALSE)</f>
        <v>0</v>
      </c>
      <c r="AI628" s="2">
        <f>VLOOKUP($F628,Experiment!$A$2:$X$90,MATCH(Results!AI$1,Experiment!$A$1:$X$1,0),FALSE)</f>
        <v>0</v>
      </c>
      <c r="AJ628" s="2">
        <f>Table1[[#This Row],[Gain]]^Table1[[#This Row],[θ]]</f>
        <v>0</v>
      </c>
      <c r="AK628" s="2">
        <f>-Table1[[#This Row],[λ]]*-Table1[[#This Row],[Loss]]^Table1[[#This Row],[θ]]</f>
        <v>0</v>
      </c>
      <c r="AL628" s="2">
        <f>Table1[[#This Row],[v_n_w_g]]-Table1[[#This Row],[v_n_w_l]]</f>
        <v>0</v>
      </c>
      <c r="AM628" s="2">
        <f>IF(Table1[[#This Row],[diff_v]]&gt;=1,1,0)</f>
        <v>0</v>
      </c>
    </row>
    <row r="629" spans="1:39" hidden="1" x14ac:dyDescent="0.3">
      <c r="A629">
        <v>19</v>
      </c>
      <c r="B629" t="s">
        <v>45</v>
      </c>
      <c r="C629" s="22">
        <f>VLOOKUP(Table1[[#This Row],[Subject]],'Subject Profile'!$A$2:$E$8,4,FALSE)</f>
        <v>1.1960207441678836</v>
      </c>
      <c r="D629" s="22">
        <f>VLOOKUP(Table1[[#This Row],[Subject]],'Subject Profile'!$A$2:$E$8,5,FALSE)</f>
        <v>-2</v>
      </c>
      <c r="E629" t="s">
        <v>109</v>
      </c>
      <c r="F629" t="s">
        <v>99</v>
      </c>
      <c r="G629" t="s">
        <v>7</v>
      </c>
      <c r="H629">
        <f>IF(Table1[[#This Row],[decision]]="accept",1,0)</f>
        <v>1</v>
      </c>
      <c r="I629">
        <v>10</v>
      </c>
      <c r="J629">
        <v>290</v>
      </c>
      <c r="K629">
        <v>1664466056</v>
      </c>
      <c r="L629">
        <v>7</v>
      </c>
      <c r="M629" t="str">
        <f>VLOOKUP($F629,Experiment!$A$2:$U$90,MATCH(Results!M$1,Experiment!$A$1:$U$1,0)+1,FALSE)</f>
        <v>G</v>
      </c>
      <c r="N629">
        <f>IF(Table1[[#This Row],[Impact]]="I",0,1)</f>
        <v>1</v>
      </c>
      <c r="O629" s="2">
        <f>VLOOKUP($F629,Experiment!$A$2:$U$90,MATCH(Results!O$1,Experiment!$A$1:$U$1,0),FALSE)</f>
        <v>0</v>
      </c>
      <c r="P629" s="3">
        <f>VLOOKUP($F629,Experiment!$A$2:$U$90,MATCH(Results!P$1,Experiment!$A$1:$U$1,0),FALSE)</f>
        <v>0.5</v>
      </c>
      <c r="Q629" s="2">
        <f>VLOOKUP($F629,Experiment!$A$2:$U$90,MATCH(Results!Q$1,Experiment!$A$1:$U$1,0),FALSE)</f>
        <v>10</v>
      </c>
      <c r="R629" s="3">
        <f>VLOOKUP($F629,Experiment!$A$2:$U$90,MATCH(Results!R$1,Experiment!$A$1:$U$1,0),FALSE)</f>
        <v>0.5</v>
      </c>
      <c r="S629" s="2">
        <f>VLOOKUP($F629,Experiment!$A$2:$U$90,MATCH(Results!S$1,Experiment!$A$1:$U$1,0),FALSE)</f>
        <v>5</v>
      </c>
      <c r="T629" s="2">
        <f>VLOOKUP($F629,Experiment!$A$2:$U$90,MATCH(Results!T$1,Experiment!$A$1:$U$1,0),FALSE)</f>
        <v>25</v>
      </c>
      <c r="U629" s="2">
        <f>VLOOKUP($F629,Experiment!$A$2:$U$90,MATCH(Results!U$1,Experiment!$A$1:$U$1,0),FALSE)</f>
        <v>5</v>
      </c>
      <c r="V629" s="2">
        <f>VLOOKUP($F629,Experiment!$A$2:$U$90,MATCH(Results!V$1,Experiment!$A$1:$U$1,0),FALSE)</f>
        <v>2</v>
      </c>
      <c r="W629" s="3">
        <f>VLOOKUP($F629,Experiment!$A$2:$U$90,MATCH(Results!W$1,Experiment!$A$1:$U$1,0),FALSE)</f>
        <v>0.25</v>
      </c>
      <c r="X629" s="3">
        <f>VLOOKUP($F629,Experiment!$A$2:$U$90,MATCH(Results!X$1,Experiment!$A$1:$U$1,0),FALSE)</f>
        <v>0.75</v>
      </c>
      <c r="Y629" s="2">
        <f>VLOOKUP($F629,Experiment!$A$2:$U$90,MATCH(Results!Y$1,Experiment!$A$1:$U$1,0),FALSE)</f>
        <v>2</v>
      </c>
      <c r="Z629" s="3">
        <f>VLOOKUP($F629,Experiment!$A$2:$U$90,MATCH(Results!Z$1,Experiment!$A$1:$U$1,0),FALSE)</f>
        <v>0.5</v>
      </c>
      <c r="AA629" s="3">
        <f>VLOOKUP($F629,Experiment!$A$2:$U$90,MATCH(Results!AA$1,Experiment!$A$1:$U$1,0),FALSE)</f>
        <v>0.25</v>
      </c>
      <c r="AB629" s="3">
        <f>VLOOKUP($F629,Experiment!$A$2:$U$90,MATCH(Results!AB$1,Experiment!$A$1:$U$1,0),FALSE)</f>
        <v>0.625</v>
      </c>
      <c r="AC629" s="3">
        <f>VLOOKUP($F629,Experiment!$A$2:$U$90,MATCH(Results!AC$1,Experiment!$A$1:$U$1,0),FALSE)</f>
        <v>0.375</v>
      </c>
      <c r="AD629" s="2">
        <f>VLOOKUP($F629,Experiment!$A$2:$U$90,MATCH(Results!AD$1,Experiment!$A$1:$U$1,0),FALSE)</f>
        <v>3.75</v>
      </c>
      <c r="AE629" s="2">
        <f>VLOOKUP($F629,Experiment!$A$2:$U$90,MATCH(Results!AE$1,Experiment!$A$1:$U$1,0),FALSE)</f>
        <v>23.4375</v>
      </c>
      <c r="AF629" s="2">
        <f>VLOOKUP($F629,Experiment!$A$2:$U$90,MATCH(Results!AF$1,Experiment!$A$1:$U$1,0),FALSE)</f>
        <v>4.8412291827592711</v>
      </c>
      <c r="AG629" s="3">
        <f>VLOOKUP($F629,Experiment!$A$2:$W$90,MATCH(Results!AG$1,Experiment!$A$1:$W$1,0),FALSE)</f>
        <v>0.82730419370997643</v>
      </c>
      <c r="AH629" s="3">
        <f>VLOOKUP($F629,Experiment!$A$2:$W$90,MATCH(Results!AH$1,Experiment!$A$1:$W$1,0),FALSE)</f>
        <v>0.38648875795104182</v>
      </c>
      <c r="AI629" s="3">
        <f>VLOOKUP($F629,Experiment!$A$2:$X$90,MATCH(Results!AI$1,Experiment!$A$1:$X$1,0),FALSE)</f>
        <v>0.61351124204895813</v>
      </c>
      <c r="AJ629" s="2">
        <f>Table1[[#This Row],[Gain]]^Table1[[#This Row],[θ]]</f>
        <v>15.704378148368352</v>
      </c>
      <c r="AK629" s="2">
        <f>-Table1[[#This Row],[λ]]*-Table1[[#This Row],[Loss]]^Table1[[#This Row],[θ]]</f>
        <v>0</v>
      </c>
      <c r="AL629" s="2">
        <f>Table1[[#This Row],[v_n_w_g]]-Table1[[#This Row],[v_n_w_l]]</f>
        <v>15.704378148368352</v>
      </c>
      <c r="AM629" s="2">
        <f>IF(Table1[[#This Row],[diff_v]]&gt;=1,1,0)</f>
        <v>1</v>
      </c>
    </row>
    <row r="630" spans="1:39" hidden="1" x14ac:dyDescent="0.3">
      <c r="A630">
        <v>20</v>
      </c>
      <c r="B630" t="s">
        <v>45</v>
      </c>
      <c r="C630" s="22">
        <f>VLOOKUP(Table1[[#This Row],[Subject]],'Subject Profile'!$A$2:$E$8,4,FALSE)</f>
        <v>1.1960207441678836</v>
      </c>
      <c r="D630" s="22">
        <f>VLOOKUP(Table1[[#This Row],[Subject]],'Subject Profile'!$A$2:$E$8,5,FALSE)</f>
        <v>-2</v>
      </c>
      <c r="E630" t="s">
        <v>109</v>
      </c>
      <c r="F630" t="s">
        <v>85</v>
      </c>
      <c r="G630" t="s">
        <v>5</v>
      </c>
      <c r="H630">
        <f>IF(Table1[[#This Row],[decision]]="accept",1,0)</f>
        <v>0</v>
      </c>
      <c r="I630">
        <v>0</v>
      </c>
      <c r="J630">
        <v>290</v>
      </c>
      <c r="K630">
        <v>1664466063</v>
      </c>
      <c r="L630">
        <v>7</v>
      </c>
      <c r="M630" t="str">
        <f>VLOOKUP($F630,Experiment!$A$2:$U$90,MATCH(Results!M$1,Experiment!$A$1:$U$1,0)+1,FALSE)</f>
        <v>I</v>
      </c>
      <c r="N630">
        <f>IF(Table1[[#This Row],[Impact]]="I",0,1)</f>
        <v>0</v>
      </c>
      <c r="O630" s="2">
        <f>VLOOKUP($F630,Experiment!$A$2:$U$90,MATCH(Results!O$1,Experiment!$A$1:$U$1,0),FALSE)</f>
        <v>-90</v>
      </c>
      <c r="P630" s="3">
        <f>VLOOKUP($F630,Experiment!$A$2:$U$90,MATCH(Results!P$1,Experiment!$A$1:$U$1,0),FALSE)</f>
        <v>0.5</v>
      </c>
      <c r="Q630" s="2">
        <f>VLOOKUP($F630,Experiment!$A$2:$U$90,MATCH(Results!Q$1,Experiment!$A$1:$U$1,0),FALSE)</f>
        <v>80</v>
      </c>
      <c r="R630" s="3">
        <f>VLOOKUP($F630,Experiment!$A$2:$U$90,MATCH(Results!R$1,Experiment!$A$1:$U$1,0),FALSE)</f>
        <v>0.5</v>
      </c>
      <c r="S630" s="2">
        <f>VLOOKUP($F630,Experiment!$A$2:$U$90,MATCH(Results!S$1,Experiment!$A$1:$U$1,0),FALSE)</f>
        <v>-5</v>
      </c>
      <c r="T630" s="2">
        <f>VLOOKUP($F630,Experiment!$A$2:$U$90,MATCH(Results!T$1,Experiment!$A$1:$U$1,0),FALSE)</f>
        <v>7225</v>
      </c>
      <c r="U630" s="2">
        <f>VLOOKUP($F630,Experiment!$A$2:$U$90,MATCH(Results!U$1,Experiment!$A$1:$U$1,0),FALSE)</f>
        <v>85</v>
      </c>
      <c r="V630" s="2">
        <f>VLOOKUP($F630,Experiment!$A$2:$U$90,MATCH(Results!V$1,Experiment!$A$1:$U$1,0),FALSE)</f>
        <v>2</v>
      </c>
      <c r="W630" s="3">
        <f>VLOOKUP($F630,Experiment!$A$2:$U$90,MATCH(Results!W$1,Experiment!$A$1:$U$1,0),FALSE)</f>
        <v>0.25</v>
      </c>
      <c r="X630" s="3">
        <f>VLOOKUP($F630,Experiment!$A$2:$U$90,MATCH(Results!X$1,Experiment!$A$1:$U$1,0),FALSE)</f>
        <v>0.75</v>
      </c>
      <c r="Y630" s="2">
        <f>VLOOKUP($F630,Experiment!$A$2:$U$90,MATCH(Results!Y$1,Experiment!$A$1:$U$1,0),FALSE)</f>
        <v>2</v>
      </c>
      <c r="Z630" s="3">
        <f>VLOOKUP($F630,Experiment!$A$2:$U$90,MATCH(Results!Z$1,Experiment!$A$1:$U$1,0),FALSE)</f>
        <v>0.5</v>
      </c>
      <c r="AA630" s="3">
        <f>VLOOKUP($F630,Experiment!$A$2:$U$90,MATCH(Results!AA$1,Experiment!$A$1:$U$1,0),FALSE)</f>
        <v>0.25</v>
      </c>
      <c r="AB630" s="3">
        <f>VLOOKUP($F630,Experiment!$A$2:$U$90,MATCH(Results!AB$1,Experiment!$A$1:$U$1,0),FALSE)</f>
        <v>0.625</v>
      </c>
      <c r="AC630" s="3">
        <f>VLOOKUP($F630,Experiment!$A$2:$U$90,MATCH(Results!AC$1,Experiment!$A$1:$U$1,0),FALSE)</f>
        <v>0.375</v>
      </c>
      <c r="AD630" s="2">
        <f>VLOOKUP($F630,Experiment!$A$2:$U$90,MATCH(Results!AD$1,Experiment!$A$1:$U$1,0),FALSE)</f>
        <v>-26.25</v>
      </c>
      <c r="AE630" s="2">
        <f>VLOOKUP($F630,Experiment!$A$2:$U$90,MATCH(Results!AE$1,Experiment!$A$1:$U$1,0),FALSE)</f>
        <v>6773.4375</v>
      </c>
      <c r="AF630" s="2">
        <f>VLOOKUP($F630,Experiment!$A$2:$U$90,MATCH(Results!AF$1,Experiment!$A$1:$U$1,0),FALSE)</f>
        <v>82.300896106907615</v>
      </c>
      <c r="AG630" s="3">
        <f>VLOOKUP($F630,Experiment!$A$2:$W$90,MATCH(Results!AG$1,Experiment!$A$1:$W$1,0),FALSE)</f>
        <v>0.82730419370997643</v>
      </c>
      <c r="AH630" s="3">
        <f>VLOOKUP($F630,Experiment!$A$2:$W$90,MATCH(Results!AH$1,Experiment!$A$1:$W$1,0),FALSE)</f>
        <v>0.38648875795104182</v>
      </c>
      <c r="AI630" s="3">
        <f>VLOOKUP($F630,Experiment!$A$2:$X$90,MATCH(Results!AI$1,Experiment!$A$1:$X$1,0),FALSE)</f>
        <v>0.61351124204895813</v>
      </c>
      <c r="AJ630" s="2">
        <f>Table1[[#This Row],[Gain]]^Table1[[#This Row],[θ]]</f>
        <v>188.85787660819494</v>
      </c>
      <c r="AK630" s="2">
        <f>-Table1[[#This Row],[λ]]*-Table1[[#This Row],[Loss]]^Table1[[#This Row],[θ]]</f>
        <v>434.85510823313615</v>
      </c>
      <c r="AL630" s="2">
        <f>Table1[[#This Row],[v_n_w_g]]-Table1[[#This Row],[v_n_w_l]]</f>
        <v>-245.99723162494121</v>
      </c>
      <c r="AM630" s="2">
        <f>IF(Table1[[#This Row],[diff_v]]&gt;=1,1,0)</f>
        <v>0</v>
      </c>
    </row>
    <row r="631" spans="1:39" hidden="1" x14ac:dyDescent="0.3">
      <c r="A631">
        <v>21</v>
      </c>
      <c r="B631" t="s">
        <v>45</v>
      </c>
      <c r="C631" s="22">
        <f>VLOOKUP(Table1[[#This Row],[Subject]],'Subject Profile'!$A$2:$E$8,4,FALSE)</f>
        <v>1.1960207441678836</v>
      </c>
      <c r="D631" s="22">
        <f>VLOOKUP(Table1[[#This Row],[Subject]],'Subject Profile'!$A$2:$E$8,5,FALSE)</f>
        <v>-2</v>
      </c>
      <c r="E631" t="s">
        <v>109</v>
      </c>
      <c r="F631" t="s">
        <v>89</v>
      </c>
      <c r="G631" t="s">
        <v>90</v>
      </c>
      <c r="H631">
        <f>IF(Table1[[#This Row],[decision]]="accept",1,0)</f>
        <v>0</v>
      </c>
      <c r="I631">
        <v>-50</v>
      </c>
      <c r="J631">
        <v>240</v>
      </c>
      <c r="K631">
        <v>1664466077</v>
      </c>
      <c r="L631">
        <v>14</v>
      </c>
      <c r="M631" t="str">
        <f>VLOOKUP($F631,Experiment!$A$2:$U$90,MATCH(Results!M$1,Experiment!$A$1:$U$1,0)+1,FALSE)</f>
        <v>T</v>
      </c>
      <c r="N631">
        <f>IF(Table1[[#This Row],[Impact]]="I",0,1)</f>
        <v>1</v>
      </c>
      <c r="O631" s="2">
        <f>VLOOKUP($F631,Experiment!$A$2:$U$90,MATCH(Results!O$1,Experiment!$A$1:$U$1,0),FALSE)</f>
        <v>0</v>
      </c>
      <c r="P631" s="3">
        <f>VLOOKUP($F631,Experiment!$A$2:$U$90,MATCH(Results!P$1,Experiment!$A$1:$U$1,0),FALSE)</f>
        <v>0</v>
      </c>
      <c r="Q631" s="2">
        <f>VLOOKUP($F631,Experiment!$A$2:$U$90,MATCH(Results!Q$1,Experiment!$A$1:$U$1,0),FALSE)</f>
        <v>0</v>
      </c>
      <c r="R631" s="3">
        <f>VLOOKUP($F631,Experiment!$A$2:$U$90,MATCH(Results!R$1,Experiment!$A$1:$U$1,0),FALSE)</f>
        <v>0</v>
      </c>
      <c r="S631" s="2">
        <f>VLOOKUP($F631,Experiment!$A$2:$U$90,MATCH(Results!S$1,Experiment!$A$1:$U$1,0),FALSE)</f>
        <v>0</v>
      </c>
      <c r="T631" s="2">
        <f>VLOOKUP($F631,Experiment!$A$2:$U$90,MATCH(Results!T$1,Experiment!$A$1:$U$1,0),FALSE)</f>
        <v>0</v>
      </c>
      <c r="U631" s="2">
        <f>VLOOKUP($F631,Experiment!$A$2:$U$90,MATCH(Results!U$1,Experiment!$A$1:$U$1,0),FALSE)</f>
        <v>0</v>
      </c>
      <c r="V631" s="2">
        <f>VLOOKUP($F631,Experiment!$A$2:$U$90,MATCH(Results!V$1,Experiment!$A$1:$U$1,0),FALSE)</f>
        <v>0</v>
      </c>
      <c r="W631" s="3">
        <f>VLOOKUP($F631,Experiment!$A$2:$U$90,MATCH(Results!W$1,Experiment!$A$1:$U$1,0),FALSE)</f>
        <v>0</v>
      </c>
      <c r="X631" s="3">
        <f>VLOOKUP($F631,Experiment!$A$2:$U$90,MATCH(Results!X$1,Experiment!$A$1:$U$1,0),FALSE)</f>
        <v>0</v>
      </c>
      <c r="Y631" s="2">
        <f>VLOOKUP($F631,Experiment!$A$2:$U$90,MATCH(Results!Y$1,Experiment!$A$1:$U$1,0),FALSE)</f>
        <v>0</v>
      </c>
      <c r="Z631" s="3">
        <f>VLOOKUP($F631,Experiment!$A$2:$U$90,MATCH(Results!Z$1,Experiment!$A$1:$U$1,0),FALSE)</f>
        <v>0</v>
      </c>
      <c r="AA631" s="3">
        <f>VLOOKUP($F631,Experiment!$A$2:$U$90,MATCH(Results!AA$1,Experiment!$A$1:$U$1,0),FALSE)</f>
        <v>0</v>
      </c>
      <c r="AB631" s="3">
        <f>VLOOKUP($F631,Experiment!$A$2:$U$90,MATCH(Results!AB$1,Experiment!$A$1:$U$1,0),FALSE)</f>
        <v>0</v>
      </c>
      <c r="AC631" s="3">
        <f>VLOOKUP($F631,Experiment!$A$2:$U$90,MATCH(Results!AC$1,Experiment!$A$1:$U$1,0),FALSE)</f>
        <v>0</v>
      </c>
      <c r="AD631" s="2">
        <f>VLOOKUP($F631,Experiment!$A$2:$U$90,MATCH(Results!AD$1,Experiment!$A$1:$U$1,0),FALSE)</f>
        <v>0</v>
      </c>
      <c r="AE631" s="2">
        <f>VLOOKUP($F631,Experiment!$A$2:$U$90,MATCH(Results!AE$1,Experiment!$A$1:$U$1,0),FALSE)</f>
        <v>0</v>
      </c>
      <c r="AF631" s="2">
        <f>VLOOKUP($F631,Experiment!$A$2:$U$90,MATCH(Results!AF$1,Experiment!$A$1:$U$1,0),FALSE)</f>
        <v>0</v>
      </c>
      <c r="AG631" s="2"/>
      <c r="AH631" s="3">
        <f>VLOOKUP($F631,Experiment!$A$2:$W$90,MATCH(Results!AH$1,Experiment!$A$1:$W$1,0),FALSE)</f>
        <v>0</v>
      </c>
      <c r="AI631" s="2">
        <f>VLOOKUP($F631,Experiment!$A$2:$X$90,MATCH(Results!AI$1,Experiment!$A$1:$X$1,0),FALSE)</f>
        <v>0</v>
      </c>
      <c r="AJ631" s="2">
        <f>Table1[[#This Row],[Gain]]^Table1[[#This Row],[θ]]</f>
        <v>0</v>
      </c>
      <c r="AK631" s="2">
        <f>-Table1[[#This Row],[λ]]*-Table1[[#This Row],[Loss]]^Table1[[#This Row],[θ]]</f>
        <v>0</v>
      </c>
      <c r="AL631" s="2">
        <f>Table1[[#This Row],[v_n_w_g]]-Table1[[#This Row],[v_n_w_l]]</f>
        <v>0</v>
      </c>
      <c r="AM631" s="2">
        <f>IF(Table1[[#This Row],[diff_v]]&gt;=1,1,0)</f>
        <v>0</v>
      </c>
    </row>
    <row r="632" spans="1:39" hidden="1" x14ac:dyDescent="0.3">
      <c r="A632">
        <v>22</v>
      </c>
      <c r="B632" t="s">
        <v>45</v>
      </c>
      <c r="C632" s="22">
        <f>VLOOKUP(Table1[[#This Row],[Subject]],'Subject Profile'!$A$2:$E$8,4,FALSE)</f>
        <v>1.1960207441678836</v>
      </c>
      <c r="D632" s="22">
        <f>VLOOKUP(Table1[[#This Row],[Subject]],'Subject Profile'!$A$2:$E$8,5,FALSE)</f>
        <v>-2</v>
      </c>
      <c r="E632" t="s">
        <v>109</v>
      </c>
      <c r="F632" t="s">
        <v>95</v>
      </c>
      <c r="G632" t="s">
        <v>5</v>
      </c>
      <c r="H632">
        <f>IF(Table1[[#This Row],[decision]]="accept",1,0)</f>
        <v>0</v>
      </c>
      <c r="I632">
        <v>0</v>
      </c>
      <c r="J632">
        <v>290</v>
      </c>
      <c r="K632">
        <v>1664466092</v>
      </c>
      <c r="L632">
        <v>15</v>
      </c>
      <c r="M632" t="str">
        <f>VLOOKUP($F632,Experiment!$A$2:$U$90,MATCH(Results!M$1,Experiment!$A$1:$U$1,0)+1,FALSE)</f>
        <v>I</v>
      </c>
      <c r="N632">
        <f>IF(Table1[[#This Row],[Impact]]="I",0,1)</f>
        <v>0</v>
      </c>
      <c r="O632" s="2">
        <f>VLOOKUP($F632,Experiment!$A$2:$U$90,MATCH(Results!O$1,Experiment!$A$1:$U$1,0),FALSE)</f>
        <v>-90</v>
      </c>
      <c r="P632" s="3">
        <f>VLOOKUP($F632,Experiment!$A$2:$U$90,MATCH(Results!P$1,Experiment!$A$1:$U$1,0),FALSE)</f>
        <v>0.5</v>
      </c>
      <c r="Q632" s="2">
        <f>VLOOKUP($F632,Experiment!$A$2:$U$90,MATCH(Results!Q$1,Experiment!$A$1:$U$1,0),FALSE)</f>
        <v>90</v>
      </c>
      <c r="R632" s="3">
        <f>VLOOKUP($F632,Experiment!$A$2:$U$90,MATCH(Results!R$1,Experiment!$A$1:$U$1,0),FALSE)</f>
        <v>0.5</v>
      </c>
      <c r="S632" s="2">
        <f>VLOOKUP($F632,Experiment!$A$2:$U$90,MATCH(Results!S$1,Experiment!$A$1:$U$1,0),FALSE)</f>
        <v>0</v>
      </c>
      <c r="T632" s="2">
        <f>VLOOKUP($F632,Experiment!$A$2:$U$90,MATCH(Results!T$1,Experiment!$A$1:$U$1,0),FALSE)</f>
        <v>8100</v>
      </c>
      <c r="U632" s="2">
        <f>VLOOKUP($F632,Experiment!$A$2:$U$90,MATCH(Results!U$1,Experiment!$A$1:$U$1,0),FALSE)</f>
        <v>90</v>
      </c>
      <c r="V632" s="2">
        <f>VLOOKUP($F632,Experiment!$A$2:$U$90,MATCH(Results!V$1,Experiment!$A$1:$U$1,0),FALSE)</f>
        <v>4</v>
      </c>
      <c r="W632" s="3">
        <f>VLOOKUP($F632,Experiment!$A$2:$U$90,MATCH(Results!W$1,Experiment!$A$1:$U$1,0),FALSE)</f>
        <v>0.25</v>
      </c>
      <c r="X632" s="3">
        <f>VLOOKUP($F632,Experiment!$A$2:$U$90,MATCH(Results!X$1,Experiment!$A$1:$U$1,0),FALSE)</f>
        <v>0.75</v>
      </c>
      <c r="Y632" s="2">
        <f>VLOOKUP($F632,Experiment!$A$2:$U$90,MATCH(Results!Y$1,Experiment!$A$1:$U$1,0),FALSE)</f>
        <v>1</v>
      </c>
      <c r="Z632" s="3">
        <f>VLOOKUP($F632,Experiment!$A$2:$U$90,MATCH(Results!Z$1,Experiment!$A$1:$U$1,0),FALSE)</f>
        <v>0.25</v>
      </c>
      <c r="AA632" s="3">
        <f>VLOOKUP($F632,Experiment!$A$2:$U$90,MATCH(Results!AA$1,Experiment!$A$1:$U$1,0),FALSE)</f>
        <v>0.5</v>
      </c>
      <c r="AB632" s="3">
        <f>VLOOKUP($F632,Experiment!$A$2:$U$90,MATCH(Results!AB$1,Experiment!$A$1:$U$1,0),FALSE)</f>
        <v>0.375</v>
      </c>
      <c r="AC632" s="3">
        <f>VLOOKUP($F632,Experiment!$A$2:$U$90,MATCH(Results!AC$1,Experiment!$A$1:$U$1,0),FALSE)</f>
        <v>0.625</v>
      </c>
      <c r="AD632" s="2">
        <f>VLOOKUP($F632,Experiment!$A$2:$U$90,MATCH(Results!AD$1,Experiment!$A$1:$U$1,0),FALSE)</f>
        <v>22.5</v>
      </c>
      <c r="AE632" s="2">
        <f>VLOOKUP($F632,Experiment!$A$2:$U$90,MATCH(Results!AE$1,Experiment!$A$1:$U$1,0),FALSE)</f>
        <v>7593.75</v>
      </c>
      <c r="AF632" s="2">
        <f>VLOOKUP($F632,Experiment!$A$2:$U$90,MATCH(Results!AF$1,Experiment!$A$1:$U$1,0),FALSE)</f>
        <v>87.142125289666879</v>
      </c>
      <c r="AG632" s="3">
        <f>VLOOKUP($F632,Experiment!$A$2:$W$90,MATCH(Results!AG$1,Experiment!$A$1:$W$1,0),FALSE)</f>
        <v>1</v>
      </c>
      <c r="AH632" s="3">
        <f>VLOOKUP($F632,Experiment!$A$2:$W$90,MATCH(Results!AH$1,Experiment!$A$1:$W$1,0),FALSE)</f>
        <v>0.625</v>
      </c>
      <c r="AI632" s="3">
        <f>VLOOKUP($F632,Experiment!$A$2:$X$90,MATCH(Results!AI$1,Experiment!$A$1:$X$1,0),FALSE)</f>
        <v>0.375</v>
      </c>
      <c r="AJ632" s="2">
        <f>Table1[[#This Row],[Gain]]^Table1[[#This Row],[θ]]</f>
        <v>217.42755411656807</v>
      </c>
      <c r="AK632" s="2">
        <f>-Table1[[#This Row],[λ]]*-Table1[[#This Row],[Loss]]^Table1[[#This Row],[θ]]</f>
        <v>434.85510823313615</v>
      </c>
      <c r="AL632" s="2">
        <f>Table1[[#This Row],[v_n_w_g]]-Table1[[#This Row],[v_n_w_l]]</f>
        <v>-217.42755411656807</v>
      </c>
      <c r="AM632" s="2">
        <f>IF(Table1[[#This Row],[diff_v]]&gt;=1,1,0)</f>
        <v>0</v>
      </c>
    </row>
    <row r="633" spans="1:39" hidden="1" x14ac:dyDescent="0.3">
      <c r="A633">
        <v>23</v>
      </c>
      <c r="B633" t="s">
        <v>45</v>
      </c>
      <c r="C633" s="22">
        <f>VLOOKUP(Table1[[#This Row],[Subject]],'Subject Profile'!$A$2:$E$8,4,FALSE)</f>
        <v>1.1960207441678836</v>
      </c>
      <c r="D633" s="22">
        <f>VLOOKUP(Table1[[#This Row],[Subject]],'Subject Profile'!$A$2:$E$8,5,FALSE)</f>
        <v>-2</v>
      </c>
      <c r="E633" t="s">
        <v>109</v>
      </c>
      <c r="F633" t="s">
        <v>58</v>
      </c>
      <c r="G633" t="s">
        <v>5</v>
      </c>
      <c r="H633">
        <f>IF(Table1[[#This Row],[decision]]="accept",1,0)</f>
        <v>0</v>
      </c>
      <c r="I633">
        <v>0</v>
      </c>
      <c r="J633">
        <v>290</v>
      </c>
      <c r="K633">
        <v>1664466098</v>
      </c>
      <c r="L633">
        <v>6</v>
      </c>
      <c r="M633" t="str">
        <f>VLOOKUP($F633,Experiment!$A$2:$U$90,MATCH(Results!M$1,Experiment!$A$1:$U$1,0)+1,FALSE)</f>
        <v>G</v>
      </c>
      <c r="N633">
        <f>IF(Table1[[#This Row],[Impact]]="I",0,1)</f>
        <v>1</v>
      </c>
      <c r="O633" s="2">
        <f>VLOOKUP($F633,Experiment!$A$2:$U$90,MATCH(Results!O$1,Experiment!$A$1:$U$1,0),FALSE)</f>
        <v>-50</v>
      </c>
      <c r="P633" s="3">
        <f>VLOOKUP($F633,Experiment!$A$2:$U$90,MATCH(Results!P$1,Experiment!$A$1:$U$1,0),FALSE)</f>
        <v>0.5</v>
      </c>
      <c r="Q633" s="2">
        <f>VLOOKUP($F633,Experiment!$A$2:$U$90,MATCH(Results!Q$1,Experiment!$A$1:$U$1,0),FALSE)</f>
        <v>50</v>
      </c>
      <c r="R633" s="3">
        <f>VLOOKUP($F633,Experiment!$A$2:$U$90,MATCH(Results!R$1,Experiment!$A$1:$U$1,0),FALSE)</f>
        <v>0.5</v>
      </c>
      <c r="S633" s="2">
        <f>VLOOKUP($F633,Experiment!$A$2:$U$90,MATCH(Results!S$1,Experiment!$A$1:$U$1,0),FALSE)</f>
        <v>0</v>
      </c>
      <c r="T633" s="2">
        <f>VLOOKUP($F633,Experiment!$A$2:$U$90,MATCH(Results!T$1,Experiment!$A$1:$U$1,0),FALSE)</f>
        <v>2500</v>
      </c>
      <c r="U633" s="2">
        <f>VLOOKUP($F633,Experiment!$A$2:$U$90,MATCH(Results!U$1,Experiment!$A$1:$U$1,0),FALSE)</f>
        <v>50</v>
      </c>
      <c r="V633" s="2">
        <f>VLOOKUP($F633,Experiment!$A$2:$U$90,MATCH(Results!V$1,Experiment!$A$1:$U$1,0),FALSE)</f>
        <v>2</v>
      </c>
      <c r="W633" s="3">
        <f>VLOOKUP($F633,Experiment!$A$2:$U$90,MATCH(Results!W$1,Experiment!$A$1:$U$1,0),FALSE)</f>
        <v>0.25</v>
      </c>
      <c r="X633" s="3">
        <f>VLOOKUP($F633,Experiment!$A$2:$U$90,MATCH(Results!X$1,Experiment!$A$1:$U$1,0),FALSE)</f>
        <v>0.75</v>
      </c>
      <c r="Y633" s="2">
        <f>VLOOKUP($F633,Experiment!$A$2:$U$90,MATCH(Results!Y$1,Experiment!$A$1:$U$1,0),FALSE)</f>
        <v>2</v>
      </c>
      <c r="Z633" s="3">
        <f>VLOOKUP($F633,Experiment!$A$2:$U$90,MATCH(Results!Z$1,Experiment!$A$1:$U$1,0),FALSE)</f>
        <v>0.5</v>
      </c>
      <c r="AA633" s="3">
        <f>VLOOKUP($F633,Experiment!$A$2:$U$90,MATCH(Results!AA$1,Experiment!$A$1:$U$1,0),FALSE)</f>
        <v>0.25</v>
      </c>
      <c r="AB633" s="3">
        <f>VLOOKUP($F633,Experiment!$A$2:$U$90,MATCH(Results!AB$1,Experiment!$A$1:$U$1,0),FALSE)</f>
        <v>0.625</v>
      </c>
      <c r="AC633" s="3">
        <f>VLOOKUP($F633,Experiment!$A$2:$U$90,MATCH(Results!AC$1,Experiment!$A$1:$U$1,0),FALSE)</f>
        <v>0.375</v>
      </c>
      <c r="AD633" s="2">
        <f>VLOOKUP($F633,Experiment!$A$2:$U$90,MATCH(Results!AD$1,Experiment!$A$1:$U$1,0),FALSE)</f>
        <v>-12.5</v>
      </c>
      <c r="AE633" s="2">
        <f>VLOOKUP($F633,Experiment!$A$2:$U$90,MATCH(Results!AE$1,Experiment!$A$1:$U$1,0),FALSE)</f>
        <v>2343.75</v>
      </c>
      <c r="AF633" s="2">
        <f>VLOOKUP($F633,Experiment!$A$2:$U$90,MATCH(Results!AF$1,Experiment!$A$1:$U$1,0),FALSE)</f>
        <v>48.412291827592711</v>
      </c>
      <c r="AG633" s="3">
        <f>VLOOKUP($F633,Experiment!$A$2:$W$90,MATCH(Results!AG$1,Experiment!$A$1:$W$1,0),FALSE)</f>
        <v>0.82730419370997643</v>
      </c>
      <c r="AH633" s="3">
        <f>VLOOKUP($F633,Experiment!$A$2:$W$90,MATCH(Results!AH$1,Experiment!$A$1:$W$1,0),FALSE)</f>
        <v>0.38648875795104182</v>
      </c>
      <c r="AI633" s="3">
        <f>VLOOKUP($F633,Experiment!$A$2:$X$90,MATCH(Results!AI$1,Experiment!$A$1:$X$1,0),FALSE)</f>
        <v>0.61351124204895813</v>
      </c>
      <c r="AJ633" s="2">
        <f>Table1[[#This Row],[Gain]]^Table1[[#This Row],[θ]]</f>
        <v>107.6473564007576</v>
      </c>
      <c r="AK633" s="2">
        <f>-Table1[[#This Row],[λ]]*-Table1[[#This Row],[Loss]]^Table1[[#This Row],[θ]]</f>
        <v>215.2947128015152</v>
      </c>
      <c r="AL633" s="2">
        <f>Table1[[#This Row],[v_n_w_g]]-Table1[[#This Row],[v_n_w_l]]</f>
        <v>-107.6473564007576</v>
      </c>
      <c r="AM633" s="2">
        <f>IF(Table1[[#This Row],[diff_v]]&gt;=1,1,0)</f>
        <v>0</v>
      </c>
    </row>
    <row r="634" spans="1:39" hidden="1" x14ac:dyDescent="0.3">
      <c r="A634">
        <v>24</v>
      </c>
      <c r="B634" t="s">
        <v>45</v>
      </c>
      <c r="C634" s="22">
        <f>VLOOKUP(Table1[[#This Row],[Subject]],'Subject Profile'!$A$2:$E$8,4,FALSE)</f>
        <v>1.1960207441678836</v>
      </c>
      <c r="D634" s="22">
        <f>VLOOKUP(Table1[[#This Row],[Subject]],'Subject Profile'!$A$2:$E$8,5,FALSE)</f>
        <v>-2</v>
      </c>
      <c r="E634" t="s">
        <v>109</v>
      </c>
      <c r="F634" t="s">
        <v>76</v>
      </c>
      <c r="G634" t="s">
        <v>5</v>
      </c>
      <c r="H634">
        <f>IF(Table1[[#This Row],[decision]]="accept",1,0)</f>
        <v>0</v>
      </c>
      <c r="I634">
        <v>0</v>
      </c>
      <c r="J634">
        <v>290</v>
      </c>
      <c r="K634">
        <v>1664466104</v>
      </c>
      <c r="L634">
        <v>6</v>
      </c>
      <c r="M634" t="str">
        <f>VLOOKUP($F634,Experiment!$A$2:$U$90,MATCH(Results!M$1,Experiment!$A$1:$U$1,0)+1,FALSE)</f>
        <v>G</v>
      </c>
      <c r="N634">
        <f>IF(Table1[[#This Row],[Impact]]="I",0,1)</f>
        <v>1</v>
      </c>
      <c r="O634" s="2">
        <f>VLOOKUP($F634,Experiment!$A$2:$U$90,MATCH(Results!O$1,Experiment!$A$1:$U$1,0),FALSE)</f>
        <v>-90</v>
      </c>
      <c r="P634" s="3">
        <f>VLOOKUP($F634,Experiment!$A$2:$U$90,MATCH(Results!P$1,Experiment!$A$1:$U$1,0),FALSE)</f>
        <v>0.5</v>
      </c>
      <c r="Q634" s="2">
        <f>VLOOKUP($F634,Experiment!$A$2:$U$90,MATCH(Results!Q$1,Experiment!$A$1:$U$1,0),FALSE)</f>
        <v>180</v>
      </c>
      <c r="R634" s="3">
        <f>VLOOKUP($F634,Experiment!$A$2:$U$90,MATCH(Results!R$1,Experiment!$A$1:$U$1,0),FALSE)</f>
        <v>0.5</v>
      </c>
      <c r="S634" s="2">
        <f>VLOOKUP($F634,Experiment!$A$2:$U$90,MATCH(Results!S$1,Experiment!$A$1:$U$1,0),FALSE)</f>
        <v>45</v>
      </c>
      <c r="T634" s="2">
        <f>VLOOKUP($F634,Experiment!$A$2:$U$90,MATCH(Results!T$1,Experiment!$A$1:$U$1,0),FALSE)</f>
        <v>18225</v>
      </c>
      <c r="U634" s="2">
        <f>VLOOKUP($F634,Experiment!$A$2:$U$90,MATCH(Results!U$1,Experiment!$A$1:$U$1,0),FALSE)</f>
        <v>135</v>
      </c>
      <c r="V634" s="2">
        <f>VLOOKUP($F634,Experiment!$A$2:$U$90,MATCH(Results!V$1,Experiment!$A$1:$U$1,0),FALSE)</f>
        <v>2</v>
      </c>
      <c r="W634" s="3">
        <f>VLOOKUP($F634,Experiment!$A$2:$U$90,MATCH(Results!W$1,Experiment!$A$1:$U$1,0),FALSE)</f>
        <v>0.25</v>
      </c>
      <c r="X634" s="3">
        <f>VLOOKUP($F634,Experiment!$A$2:$U$90,MATCH(Results!X$1,Experiment!$A$1:$U$1,0),FALSE)</f>
        <v>0.75</v>
      </c>
      <c r="Y634" s="2">
        <f>VLOOKUP($F634,Experiment!$A$2:$U$90,MATCH(Results!Y$1,Experiment!$A$1:$U$1,0),FALSE)</f>
        <v>2</v>
      </c>
      <c r="Z634" s="3">
        <f>VLOOKUP($F634,Experiment!$A$2:$U$90,MATCH(Results!Z$1,Experiment!$A$1:$U$1,0),FALSE)</f>
        <v>0.5</v>
      </c>
      <c r="AA634" s="3">
        <f>VLOOKUP($F634,Experiment!$A$2:$U$90,MATCH(Results!AA$1,Experiment!$A$1:$U$1,0),FALSE)</f>
        <v>0.25</v>
      </c>
      <c r="AB634" s="3">
        <f>VLOOKUP($F634,Experiment!$A$2:$U$90,MATCH(Results!AB$1,Experiment!$A$1:$U$1,0),FALSE)</f>
        <v>0.625</v>
      </c>
      <c r="AC634" s="3">
        <f>VLOOKUP($F634,Experiment!$A$2:$U$90,MATCH(Results!AC$1,Experiment!$A$1:$U$1,0),FALSE)</f>
        <v>0.375</v>
      </c>
      <c r="AD634" s="2">
        <f>VLOOKUP($F634,Experiment!$A$2:$U$90,MATCH(Results!AD$1,Experiment!$A$1:$U$1,0),FALSE)</f>
        <v>11.25</v>
      </c>
      <c r="AE634" s="2">
        <f>VLOOKUP($F634,Experiment!$A$2:$U$90,MATCH(Results!AE$1,Experiment!$A$1:$U$1,0),FALSE)</f>
        <v>17085.9375</v>
      </c>
      <c r="AF634" s="2">
        <f>VLOOKUP($F634,Experiment!$A$2:$U$90,MATCH(Results!AF$1,Experiment!$A$1:$U$1,0),FALSE)</f>
        <v>130.71318793450033</v>
      </c>
      <c r="AG634" s="3">
        <f>VLOOKUP($F634,Experiment!$A$2:$W$90,MATCH(Results!AG$1,Experiment!$A$1:$W$1,0),FALSE)</f>
        <v>0.82730419370997643</v>
      </c>
      <c r="AH634" s="3">
        <f>VLOOKUP($F634,Experiment!$A$2:$W$90,MATCH(Results!AH$1,Experiment!$A$1:$W$1,0),FALSE)</f>
        <v>0.38648875795104182</v>
      </c>
      <c r="AI634" s="3">
        <f>VLOOKUP($F634,Experiment!$A$2:$X$90,MATCH(Results!AI$1,Experiment!$A$1:$X$1,0),FALSE)</f>
        <v>0.61351124204895813</v>
      </c>
      <c r="AJ634" s="2">
        <f>Table1[[#This Row],[Gain]]^Table1[[#This Row],[θ]]</f>
        <v>498.1414721148987</v>
      </c>
      <c r="AK634" s="2">
        <f>-Table1[[#This Row],[λ]]*-Table1[[#This Row],[Loss]]^Table1[[#This Row],[θ]]</f>
        <v>434.85510823313615</v>
      </c>
      <c r="AL634" s="2">
        <f>Table1[[#This Row],[v_n_w_g]]-Table1[[#This Row],[v_n_w_l]]</f>
        <v>63.286363881762554</v>
      </c>
      <c r="AM634" s="2">
        <f>IF(Table1[[#This Row],[diff_v]]&gt;=1,1,0)</f>
        <v>1</v>
      </c>
    </row>
    <row r="635" spans="1:39" hidden="1" x14ac:dyDescent="0.3">
      <c r="A635">
        <v>25</v>
      </c>
      <c r="B635" t="s">
        <v>45</v>
      </c>
      <c r="C635" s="22">
        <f>VLOOKUP(Table1[[#This Row],[Subject]],'Subject Profile'!$A$2:$E$8,4,FALSE)</f>
        <v>1.1960207441678836</v>
      </c>
      <c r="D635" s="22">
        <f>VLOOKUP(Table1[[#This Row],[Subject]],'Subject Profile'!$A$2:$E$8,5,FALSE)</f>
        <v>-2</v>
      </c>
      <c r="E635" t="s">
        <v>109</v>
      </c>
      <c r="F635" t="s">
        <v>55</v>
      </c>
      <c r="G635" t="s">
        <v>56</v>
      </c>
      <c r="H635">
        <f>IF(Table1[[#This Row],[decision]]="accept",1,0)</f>
        <v>0</v>
      </c>
      <c r="I635">
        <v>0</v>
      </c>
      <c r="J635">
        <v>290</v>
      </c>
      <c r="K635">
        <v>1664466114</v>
      </c>
      <c r="L635">
        <v>10</v>
      </c>
      <c r="M635" t="str">
        <f>VLOOKUP($F635,Experiment!$A$2:$U$90,MATCH(Results!M$1,Experiment!$A$1:$U$1,0)+1,FALSE)</f>
        <v>R</v>
      </c>
      <c r="N635">
        <f>IF(Table1[[#This Row],[Impact]]="I",0,1)</f>
        <v>1</v>
      </c>
      <c r="O635" s="2">
        <f>VLOOKUP($F635,Experiment!$A$2:$U$90,MATCH(Results!O$1,Experiment!$A$1:$U$1,0),FALSE)</f>
        <v>0</v>
      </c>
      <c r="P635" s="3">
        <f>VLOOKUP($F635,Experiment!$A$2:$U$90,MATCH(Results!P$1,Experiment!$A$1:$U$1,0),FALSE)</f>
        <v>0</v>
      </c>
      <c r="Q635" s="2">
        <f>VLOOKUP($F635,Experiment!$A$2:$U$90,MATCH(Results!Q$1,Experiment!$A$1:$U$1,0),FALSE)</f>
        <v>0</v>
      </c>
      <c r="R635" s="3">
        <f>VLOOKUP($F635,Experiment!$A$2:$U$90,MATCH(Results!R$1,Experiment!$A$1:$U$1,0),FALSE)</f>
        <v>0</v>
      </c>
      <c r="S635" s="2">
        <f>VLOOKUP($F635,Experiment!$A$2:$U$90,MATCH(Results!S$1,Experiment!$A$1:$U$1,0),FALSE)</f>
        <v>0</v>
      </c>
      <c r="T635" s="2">
        <f>VLOOKUP($F635,Experiment!$A$2:$U$90,MATCH(Results!T$1,Experiment!$A$1:$U$1,0),FALSE)</f>
        <v>0</v>
      </c>
      <c r="U635" s="2">
        <f>VLOOKUP($F635,Experiment!$A$2:$U$90,MATCH(Results!U$1,Experiment!$A$1:$U$1,0),FALSE)</f>
        <v>0</v>
      </c>
      <c r="V635" s="2">
        <f>VLOOKUP($F635,Experiment!$A$2:$U$90,MATCH(Results!V$1,Experiment!$A$1:$U$1,0),FALSE)</f>
        <v>0</v>
      </c>
      <c r="W635" s="3">
        <f>VLOOKUP($F635,Experiment!$A$2:$U$90,MATCH(Results!W$1,Experiment!$A$1:$U$1,0),FALSE)</f>
        <v>0</v>
      </c>
      <c r="X635" s="3">
        <f>VLOOKUP($F635,Experiment!$A$2:$U$90,MATCH(Results!X$1,Experiment!$A$1:$U$1,0),FALSE)</f>
        <v>0</v>
      </c>
      <c r="Y635" s="2">
        <f>VLOOKUP($F635,Experiment!$A$2:$U$90,MATCH(Results!Y$1,Experiment!$A$1:$U$1,0),FALSE)</f>
        <v>0</v>
      </c>
      <c r="Z635" s="3">
        <f>VLOOKUP($F635,Experiment!$A$2:$U$90,MATCH(Results!Z$1,Experiment!$A$1:$U$1,0),FALSE)</f>
        <v>0</v>
      </c>
      <c r="AA635" s="3">
        <f>VLOOKUP($F635,Experiment!$A$2:$U$90,MATCH(Results!AA$1,Experiment!$A$1:$U$1,0),FALSE)</f>
        <v>0</v>
      </c>
      <c r="AB635" s="3">
        <f>VLOOKUP($F635,Experiment!$A$2:$U$90,MATCH(Results!AB$1,Experiment!$A$1:$U$1,0),FALSE)</f>
        <v>0</v>
      </c>
      <c r="AC635" s="3">
        <f>VLOOKUP($F635,Experiment!$A$2:$U$90,MATCH(Results!AC$1,Experiment!$A$1:$U$1,0),FALSE)</f>
        <v>0</v>
      </c>
      <c r="AD635" s="2">
        <f>VLOOKUP($F635,Experiment!$A$2:$U$90,MATCH(Results!AD$1,Experiment!$A$1:$U$1,0),FALSE)</f>
        <v>0</v>
      </c>
      <c r="AE635" s="2">
        <f>VLOOKUP($F635,Experiment!$A$2:$U$90,MATCH(Results!AE$1,Experiment!$A$1:$U$1,0),FALSE)</f>
        <v>0</v>
      </c>
      <c r="AF635" s="2">
        <f>VLOOKUP($F635,Experiment!$A$2:$U$90,MATCH(Results!AF$1,Experiment!$A$1:$U$1,0),FALSE)</f>
        <v>0</v>
      </c>
      <c r="AG635" s="2"/>
      <c r="AH635" s="3">
        <f>VLOOKUP($F635,Experiment!$A$2:$W$90,MATCH(Results!AH$1,Experiment!$A$1:$W$1,0),FALSE)</f>
        <v>0</v>
      </c>
      <c r="AI635" s="2">
        <f>VLOOKUP($F635,Experiment!$A$2:$X$90,MATCH(Results!AI$1,Experiment!$A$1:$X$1,0),FALSE)</f>
        <v>0</v>
      </c>
      <c r="AJ635" s="2">
        <f>Table1[[#This Row],[Gain]]^Table1[[#This Row],[θ]]</f>
        <v>0</v>
      </c>
      <c r="AK635" s="2">
        <f>-Table1[[#This Row],[λ]]*-Table1[[#This Row],[Loss]]^Table1[[#This Row],[θ]]</f>
        <v>0</v>
      </c>
      <c r="AL635" s="2">
        <f>Table1[[#This Row],[v_n_w_g]]-Table1[[#This Row],[v_n_w_l]]</f>
        <v>0</v>
      </c>
      <c r="AM635" s="2">
        <f>IF(Table1[[#This Row],[diff_v]]&gt;=1,1,0)</f>
        <v>0</v>
      </c>
    </row>
    <row r="636" spans="1:39" hidden="1" x14ac:dyDescent="0.3">
      <c r="A636">
        <v>26</v>
      </c>
      <c r="B636" t="s">
        <v>45</v>
      </c>
      <c r="C636" s="22">
        <f>VLOOKUP(Table1[[#This Row],[Subject]],'Subject Profile'!$A$2:$E$8,4,FALSE)</f>
        <v>1.1960207441678836</v>
      </c>
      <c r="D636" s="22">
        <f>VLOOKUP(Table1[[#This Row],[Subject]],'Subject Profile'!$A$2:$E$8,5,FALSE)</f>
        <v>-2</v>
      </c>
      <c r="E636" t="s">
        <v>109</v>
      </c>
      <c r="F636" t="s">
        <v>102</v>
      </c>
      <c r="G636" t="s">
        <v>5</v>
      </c>
      <c r="H636">
        <f>IF(Table1[[#This Row],[decision]]="accept",1,0)</f>
        <v>0</v>
      </c>
      <c r="I636">
        <v>0</v>
      </c>
      <c r="J636">
        <v>290</v>
      </c>
      <c r="K636">
        <v>1664466122</v>
      </c>
      <c r="L636">
        <v>8</v>
      </c>
      <c r="M636" t="str">
        <f>VLOOKUP($F636,Experiment!$A$2:$U$90,MATCH(Results!M$1,Experiment!$A$1:$U$1,0)+1,FALSE)</f>
        <v>I</v>
      </c>
      <c r="N636">
        <f>IF(Table1[[#This Row],[Impact]]="I",0,1)</f>
        <v>0</v>
      </c>
      <c r="O636" s="2">
        <f>VLOOKUP($F636,Experiment!$A$2:$U$90,MATCH(Results!O$1,Experiment!$A$1:$U$1,0),FALSE)</f>
        <v>-10</v>
      </c>
      <c r="P636" s="3">
        <f>VLOOKUP($F636,Experiment!$A$2:$U$90,MATCH(Results!P$1,Experiment!$A$1:$U$1,0),FALSE)</f>
        <v>0.5</v>
      </c>
      <c r="Q636" s="2">
        <f>VLOOKUP($F636,Experiment!$A$2:$U$90,MATCH(Results!Q$1,Experiment!$A$1:$U$1,0),FALSE)</f>
        <v>20</v>
      </c>
      <c r="R636" s="3">
        <f>VLOOKUP($F636,Experiment!$A$2:$U$90,MATCH(Results!R$1,Experiment!$A$1:$U$1,0),FALSE)</f>
        <v>0.5</v>
      </c>
      <c r="S636" s="2">
        <f>VLOOKUP($F636,Experiment!$A$2:$U$90,MATCH(Results!S$1,Experiment!$A$1:$U$1,0),FALSE)</f>
        <v>5</v>
      </c>
      <c r="T636" s="2">
        <f>VLOOKUP($F636,Experiment!$A$2:$U$90,MATCH(Results!T$1,Experiment!$A$1:$U$1,0),FALSE)</f>
        <v>225</v>
      </c>
      <c r="U636" s="2">
        <f>VLOOKUP($F636,Experiment!$A$2:$U$90,MATCH(Results!U$1,Experiment!$A$1:$U$1,0),FALSE)</f>
        <v>15</v>
      </c>
      <c r="V636" s="2">
        <f>VLOOKUP($F636,Experiment!$A$2:$U$90,MATCH(Results!V$1,Experiment!$A$1:$U$1,0),FALSE)</f>
        <v>2</v>
      </c>
      <c r="W636" s="3">
        <f>VLOOKUP($F636,Experiment!$A$2:$U$90,MATCH(Results!W$1,Experiment!$A$1:$U$1,0),FALSE)</f>
        <v>0.25</v>
      </c>
      <c r="X636" s="3">
        <f>VLOOKUP($F636,Experiment!$A$2:$U$90,MATCH(Results!X$1,Experiment!$A$1:$U$1,0),FALSE)</f>
        <v>0.75</v>
      </c>
      <c r="Y636" s="2">
        <f>VLOOKUP($F636,Experiment!$A$2:$U$90,MATCH(Results!Y$1,Experiment!$A$1:$U$1,0),FALSE)</f>
        <v>2</v>
      </c>
      <c r="Z636" s="3">
        <f>VLOOKUP($F636,Experiment!$A$2:$U$90,MATCH(Results!Z$1,Experiment!$A$1:$U$1,0),FALSE)</f>
        <v>0.5</v>
      </c>
      <c r="AA636" s="3">
        <f>VLOOKUP($F636,Experiment!$A$2:$U$90,MATCH(Results!AA$1,Experiment!$A$1:$U$1,0),FALSE)</f>
        <v>0.25</v>
      </c>
      <c r="AB636" s="3">
        <f>VLOOKUP($F636,Experiment!$A$2:$U$90,MATCH(Results!AB$1,Experiment!$A$1:$U$1,0),FALSE)</f>
        <v>0.625</v>
      </c>
      <c r="AC636" s="3">
        <f>VLOOKUP($F636,Experiment!$A$2:$U$90,MATCH(Results!AC$1,Experiment!$A$1:$U$1,0),FALSE)</f>
        <v>0.375</v>
      </c>
      <c r="AD636" s="2">
        <f>VLOOKUP($F636,Experiment!$A$2:$U$90,MATCH(Results!AD$1,Experiment!$A$1:$U$1,0),FALSE)</f>
        <v>1.25</v>
      </c>
      <c r="AE636" s="2">
        <f>VLOOKUP($F636,Experiment!$A$2:$U$90,MATCH(Results!AE$1,Experiment!$A$1:$U$1,0),FALSE)</f>
        <v>210.9375</v>
      </c>
      <c r="AF636" s="2">
        <f>VLOOKUP($F636,Experiment!$A$2:$U$90,MATCH(Results!AF$1,Experiment!$A$1:$U$1,0),FALSE)</f>
        <v>14.523687548277813</v>
      </c>
      <c r="AG636" s="3">
        <f>VLOOKUP($F636,Experiment!$A$2:$W$90,MATCH(Results!AG$1,Experiment!$A$1:$W$1,0),FALSE)</f>
        <v>0.82730419370997643</v>
      </c>
      <c r="AH636" s="3">
        <f>VLOOKUP($F636,Experiment!$A$2:$W$90,MATCH(Results!AH$1,Experiment!$A$1:$W$1,0),FALSE)</f>
        <v>0.38648875795104182</v>
      </c>
      <c r="AI636" s="3">
        <f>VLOOKUP($F636,Experiment!$A$2:$X$90,MATCH(Results!AI$1,Experiment!$A$1:$X$1,0),FALSE)</f>
        <v>0.61351124204895813</v>
      </c>
      <c r="AJ636" s="2">
        <f>Table1[[#This Row],[Gain]]^Table1[[#This Row],[θ]]</f>
        <v>35.979809832580635</v>
      </c>
      <c r="AK636" s="2">
        <f>-Table1[[#This Row],[λ]]*-Table1[[#This Row],[Loss]]^Table1[[#This Row],[θ]]</f>
        <v>31.408756296736705</v>
      </c>
      <c r="AL636" s="2">
        <f>Table1[[#This Row],[v_n_w_g]]-Table1[[#This Row],[v_n_w_l]]</f>
        <v>4.5710535358439301</v>
      </c>
      <c r="AM636" s="2">
        <f>IF(Table1[[#This Row],[diff_v]]&gt;=1,1,0)</f>
        <v>1</v>
      </c>
    </row>
    <row r="637" spans="1:39" hidden="1" x14ac:dyDescent="0.3">
      <c r="A637">
        <v>27</v>
      </c>
      <c r="B637" t="s">
        <v>45</v>
      </c>
      <c r="C637" s="22">
        <f>VLOOKUP(Table1[[#This Row],[Subject]],'Subject Profile'!$A$2:$E$8,4,FALSE)</f>
        <v>1.1960207441678836</v>
      </c>
      <c r="D637" s="22">
        <f>VLOOKUP(Table1[[#This Row],[Subject]],'Subject Profile'!$A$2:$E$8,5,FALSE)</f>
        <v>-2</v>
      </c>
      <c r="E637" t="s">
        <v>109</v>
      </c>
      <c r="F637" t="s">
        <v>67</v>
      </c>
      <c r="G637" t="s">
        <v>5</v>
      </c>
      <c r="H637">
        <f>IF(Table1[[#This Row],[decision]]="accept",1,0)</f>
        <v>0</v>
      </c>
      <c r="I637">
        <v>0</v>
      </c>
      <c r="J637">
        <v>290</v>
      </c>
      <c r="K637">
        <v>1664466130</v>
      </c>
      <c r="L637">
        <v>8</v>
      </c>
      <c r="M637" t="str">
        <f>VLOOKUP($F637,Experiment!$A$2:$U$90,MATCH(Results!M$1,Experiment!$A$1:$U$1,0)+1,FALSE)</f>
        <v>I</v>
      </c>
      <c r="N637">
        <f>IF(Table1[[#This Row],[Impact]]="I",0,1)</f>
        <v>0</v>
      </c>
      <c r="O637" s="2">
        <f>VLOOKUP($F637,Experiment!$A$2:$U$90,MATCH(Results!O$1,Experiment!$A$1:$U$1,0),FALSE)</f>
        <v>-10</v>
      </c>
      <c r="P637" s="3">
        <f>VLOOKUP($F637,Experiment!$A$2:$U$90,MATCH(Results!P$1,Experiment!$A$1:$U$1,0),FALSE)</f>
        <v>0.5</v>
      </c>
      <c r="Q637" s="2">
        <f>VLOOKUP($F637,Experiment!$A$2:$U$90,MATCH(Results!Q$1,Experiment!$A$1:$U$1,0),FALSE)</f>
        <v>20</v>
      </c>
      <c r="R637" s="3">
        <f>VLOOKUP($F637,Experiment!$A$2:$U$90,MATCH(Results!R$1,Experiment!$A$1:$U$1,0),FALSE)</f>
        <v>0.5</v>
      </c>
      <c r="S637" s="2">
        <f>VLOOKUP($F637,Experiment!$A$2:$U$90,MATCH(Results!S$1,Experiment!$A$1:$U$1,0),FALSE)</f>
        <v>5</v>
      </c>
      <c r="T637" s="2">
        <f>VLOOKUP($F637,Experiment!$A$2:$U$90,MATCH(Results!T$1,Experiment!$A$1:$U$1,0),FALSE)</f>
        <v>225</v>
      </c>
      <c r="U637" s="2">
        <f>VLOOKUP($F637,Experiment!$A$2:$U$90,MATCH(Results!U$1,Experiment!$A$1:$U$1,0),FALSE)</f>
        <v>15</v>
      </c>
      <c r="V637" s="2">
        <f>VLOOKUP($F637,Experiment!$A$2:$U$90,MATCH(Results!V$1,Experiment!$A$1:$U$1,0),FALSE)</f>
        <v>4</v>
      </c>
      <c r="W637" s="3">
        <f>VLOOKUP($F637,Experiment!$A$2:$U$90,MATCH(Results!W$1,Experiment!$A$1:$U$1,0),FALSE)</f>
        <v>0.25</v>
      </c>
      <c r="X637" s="3">
        <f>VLOOKUP($F637,Experiment!$A$2:$U$90,MATCH(Results!X$1,Experiment!$A$1:$U$1,0),FALSE)</f>
        <v>0.75</v>
      </c>
      <c r="Y637" s="2">
        <f>VLOOKUP($F637,Experiment!$A$2:$U$90,MATCH(Results!Y$1,Experiment!$A$1:$U$1,0),FALSE)</f>
        <v>2</v>
      </c>
      <c r="Z637" s="3">
        <f>VLOOKUP($F637,Experiment!$A$2:$U$90,MATCH(Results!Z$1,Experiment!$A$1:$U$1,0),FALSE)</f>
        <v>0.5</v>
      </c>
      <c r="AA637" s="3">
        <f>VLOOKUP($F637,Experiment!$A$2:$U$90,MATCH(Results!AA$1,Experiment!$A$1:$U$1,0),FALSE)</f>
        <v>0.25</v>
      </c>
      <c r="AB637" s="3">
        <f>VLOOKUP($F637,Experiment!$A$2:$U$90,MATCH(Results!AB$1,Experiment!$A$1:$U$1,0),FALSE)</f>
        <v>0.625</v>
      </c>
      <c r="AC637" s="3">
        <f>VLOOKUP($F637,Experiment!$A$2:$U$90,MATCH(Results!AC$1,Experiment!$A$1:$U$1,0),FALSE)</f>
        <v>0.375</v>
      </c>
      <c r="AD637" s="2">
        <f>VLOOKUP($F637,Experiment!$A$2:$U$90,MATCH(Results!AD$1,Experiment!$A$1:$U$1,0),FALSE)</f>
        <v>1.25</v>
      </c>
      <c r="AE637" s="2">
        <f>VLOOKUP($F637,Experiment!$A$2:$U$90,MATCH(Results!AE$1,Experiment!$A$1:$U$1,0),FALSE)</f>
        <v>210.9375</v>
      </c>
      <c r="AF637" s="2">
        <f>VLOOKUP($F637,Experiment!$A$2:$U$90,MATCH(Results!AF$1,Experiment!$A$1:$U$1,0),FALSE)</f>
        <v>14.523687548277813</v>
      </c>
      <c r="AG637" s="3">
        <f>VLOOKUP($F637,Experiment!$A$2:$W$90,MATCH(Results!AG$1,Experiment!$A$1:$W$1,0),FALSE)</f>
        <v>0.82730419370997643</v>
      </c>
      <c r="AH637" s="3">
        <f>VLOOKUP($F637,Experiment!$A$2:$W$90,MATCH(Results!AH$1,Experiment!$A$1:$W$1,0),FALSE)</f>
        <v>0.38648875795104182</v>
      </c>
      <c r="AI637" s="3">
        <f>VLOOKUP($F637,Experiment!$A$2:$X$90,MATCH(Results!AI$1,Experiment!$A$1:$X$1,0),FALSE)</f>
        <v>0.61351124204895813</v>
      </c>
      <c r="AJ637" s="2">
        <f>Table1[[#This Row],[Gain]]^Table1[[#This Row],[θ]]</f>
        <v>35.979809832580635</v>
      </c>
      <c r="AK637" s="2">
        <f>-Table1[[#This Row],[λ]]*-Table1[[#This Row],[Loss]]^Table1[[#This Row],[θ]]</f>
        <v>31.408756296736705</v>
      </c>
      <c r="AL637" s="2">
        <f>Table1[[#This Row],[v_n_w_g]]-Table1[[#This Row],[v_n_w_l]]</f>
        <v>4.5710535358439301</v>
      </c>
      <c r="AM637" s="2">
        <f>IF(Table1[[#This Row],[diff_v]]&gt;=1,1,0)</f>
        <v>1</v>
      </c>
    </row>
    <row r="638" spans="1:39" hidden="1" x14ac:dyDescent="0.3">
      <c r="A638">
        <v>28</v>
      </c>
      <c r="B638" t="s">
        <v>45</v>
      </c>
      <c r="C638" s="22">
        <f>VLOOKUP(Table1[[#This Row],[Subject]],'Subject Profile'!$A$2:$E$8,4,FALSE)</f>
        <v>1.1960207441678836</v>
      </c>
      <c r="D638" s="22">
        <f>VLOOKUP(Table1[[#This Row],[Subject]],'Subject Profile'!$A$2:$E$8,5,FALSE)</f>
        <v>-2</v>
      </c>
      <c r="E638" t="s">
        <v>109</v>
      </c>
      <c r="F638" t="s">
        <v>94</v>
      </c>
      <c r="G638" t="s">
        <v>5</v>
      </c>
      <c r="H638">
        <f>IF(Table1[[#This Row],[decision]]="accept",1,0)</f>
        <v>0</v>
      </c>
      <c r="I638">
        <v>0</v>
      </c>
      <c r="J638">
        <v>290</v>
      </c>
      <c r="K638">
        <v>1664466136</v>
      </c>
      <c r="L638">
        <v>6</v>
      </c>
      <c r="M638" t="str">
        <f>VLOOKUP($F638,Experiment!$A$2:$U$90,MATCH(Results!M$1,Experiment!$A$1:$U$1,0)+1,FALSE)</f>
        <v>I</v>
      </c>
      <c r="N638">
        <f>IF(Table1[[#This Row],[Impact]]="I",0,1)</f>
        <v>0</v>
      </c>
      <c r="O638" s="2">
        <f>VLOOKUP($F638,Experiment!$A$2:$U$90,MATCH(Results!O$1,Experiment!$A$1:$U$1,0),FALSE)</f>
        <v>-90</v>
      </c>
      <c r="P638" s="3">
        <f>VLOOKUP($F638,Experiment!$A$2:$U$90,MATCH(Results!P$1,Experiment!$A$1:$U$1,0),FALSE)</f>
        <v>0.5</v>
      </c>
      <c r="Q638" s="2">
        <f>VLOOKUP($F638,Experiment!$A$2:$U$90,MATCH(Results!Q$1,Experiment!$A$1:$U$1,0),FALSE)</f>
        <v>90</v>
      </c>
      <c r="R638" s="3">
        <f>VLOOKUP($F638,Experiment!$A$2:$U$90,MATCH(Results!R$1,Experiment!$A$1:$U$1,0),FALSE)</f>
        <v>0.5</v>
      </c>
      <c r="S638" s="2">
        <f>VLOOKUP($F638,Experiment!$A$2:$U$90,MATCH(Results!S$1,Experiment!$A$1:$U$1,0),FALSE)</f>
        <v>0</v>
      </c>
      <c r="T638" s="2">
        <f>VLOOKUP($F638,Experiment!$A$2:$U$90,MATCH(Results!T$1,Experiment!$A$1:$U$1,0),FALSE)</f>
        <v>8100</v>
      </c>
      <c r="U638" s="2">
        <f>VLOOKUP($F638,Experiment!$A$2:$U$90,MATCH(Results!U$1,Experiment!$A$1:$U$1,0),FALSE)</f>
        <v>90</v>
      </c>
      <c r="V638" s="2">
        <f>VLOOKUP($F638,Experiment!$A$2:$U$90,MATCH(Results!V$1,Experiment!$A$1:$U$1,0),FALSE)</f>
        <v>2</v>
      </c>
      <c r="W638" s="3">
        <f>VLOOKUP($F638,Experiment!$A$2:$U$90,MATCH(Results!W$1,Experiment!$A$1:$U$1,0),FALSE)</f>
        <v>0.25</v>
      </c>
      <c r="X638" s="3">
        <f>VLOOKUP($F638,Experiment!$A$2:$U$90,MATCH(Results!X$1,Experiment!$A$1:$U$1,0),FALSE)</f>
        <v>0.75</v>
      </c>
      <c r="Y638" s="2">
        <f>VLOOKUP($F638,Experiment!$A$2:$U$90,MATCH(Results!Y$1,Experiment!$A$1:$U$1,0),FALSE)</f>
        <v>2</v>
      </c>
      <c r="Z638" s="3">
        <f>VLOOKUP($F638,Experiment!$A$2:$U$90,MATCH(Results!Z$1,Experiment!$A$1:$U$1,0),FALSE)</f>
        <v>0.5</v>
      </c>
      <c r="AA638" s="3">
        <f>VLOOKUP($F638,Experiment!$A$2:$U$90,MATCH(Results!AA$1,Experiment!$A$1:$U$1,0),FALSE)</f>
        <v>0.25</v>
      </c>
      <c r="AB638" s="3">
        <f>VLOOKUP($F638,Experiment!$A$2:$U$90,MATCH(Results!AB$1,Experiment!$A$1:$U$1,0),FALSE)</f>
        <v>0.625</v>
      </c>
      <c r="AC638" s="3">
        <f>VLOOKUP($F638,Experiment!$A$2:$U$90,MATCH(Results!AC$1,Experiment!$A$1:$U$1,0),FALSE)</f>
        <v>0.375</v>
      </c>
      <c r="AD638" s="2">
        <f>VLOOKUP($F638,Experiment!$A$2:$U$90,MATCH(Results!AD$1,Experiment!$A$1:$U$1,0),FALSE)</f>
        <v>-22.5</v>
      </c>
      <c r="AE638" s="2">
        <f>VLOOKUP($F638,Experiment!$A$2:$U$90,MATCH(Results!AE$1,Experiment!$A$1:$U$1,0),FALSE)</f>
        <v>7593.75</v>
      </c>
      <c r="AF638" s="2">
        <f>VLOOKUP($F638,Experiment!$A$2:$U$90,MATCH(Results!AF$1,Experiment!$A$1:$U$1,0),FALSE)</f>
        <v>87.142125289666879</v>
      </c>
      <c r="AG638" s="3">
        <f>VLOOKUP($F638,Experiment!$A$2:$W$90,MATCH(Results!AG$1,Experiment!$A$1:$W$1,0),FALSE)</f>
        <v>0.82730419370997643</v>
      </c>
      <c r="AH638" s="3">
        <f>VLOOKUP($F638,Experiment!$A$2:$W$90,MATCH(Results!AH$1,Experiment!$A$1:$W$1,0),FALSE)</f>
        <v>0.38648875795104182</v>
      </c>
      <c r="AI638" s="3">
        <f>VLOOKUP($F638,Experiment!$A$2:$X$90,MATCH(Results!AI$1,Experiment!$A$1:$X$1,0),FALSE)</f>
        <v>0.61351124204895813</v>
      </c>
      <c r="AJ638" s="2">
        <f>Table1[[#This Row],[Gain]]^Table1[[#This Row],[θ]]</f>
        <v>217.42755411656807</v>
      </c>
      <c r="AK638" s="2">
        <f>-Table1[[#This Row],[λ]]*-Table1[[#This Row],[Loss]]^Table1[[#This Row],[θ]]</f>
        <v>434.85510823313615</v>
      </c>
      <c r="AL638" s="2">
        <f>Table1[[#This Row],[v_n_w_g]]-Table1[[#This Row],[v_n_w_l]]</f>
        <v>-217.42755411656807</v>
      </c>
      <c r="AM638" s="2">
        <f>IF(Table1[[#This Row],[diff_v]]&gt;=1,1,0)</f>
        <v>0</v>
      </c>
    </row>
    <row r="639" spans="1:39" hidden="1" x14ac:dyDescent="0.3">
      <c r="A639">
        <v>29</v>
      </c>
      <c r="B639" t="s">
        <v>45</v>
      </c>
      <c r="C639" s="22">
        <f>VLOOKUP(Table1[[#This Row],[Subject]],'Subject Profile'!$A$2:$E$8,4,FALSE)</f>
        <v>1.1960207441678836</v>
      </c>
      <c r="D639" s="22">
        <f>VLOOKUP(Table1[[#This Row],[Subject]],'Subject Profile'!$A$2:$E$8,5,FALSE)</f>
        <v>-2</v>
      </c>
      <c r="E639" t="s">
        <v>109</v>
      </c>
      <c r="F639" t="s">
        <v>80</v>
      </c>
      <c r="G639" t="s">
        <v>5</v>
      </c>
      <c r="H639">
        <f>IF(Table1[[#This Row],[decision]]="accept",1,0)</f>
        <v>0</v>
      </c>
      <c r="I639">
        <v>0</v>
      </c>
      <c r="J639">
        <v>290</v>
      </c>
      <c r="K639">
        <v>1664466143</v>
      </c>
      <c r="L639">
        <v>7</v>
      </c>
      <c r="M639" t="str">
        <f>VLOOKUP($F639,Experiment!$A$2:$U$90,MATCH(Results!M$1,Experiment!$A$1:$U$1,0)+1,FALSE)</f>
        <v>G</v>
      </c>
      <c r="N639">
        <f>IF(Table1[[#This Row],[Impact]]="I",0,1)</f>
        <v>1</v>
      </c>
      <c r="O639" s="2">
        <f>VLOOKUP($F639,Experiment!$A$2:$U$90,MATCH(Results!O$1,Experiment!$A$1:$U$1,0),FALSE)</f>
        <v>-90</v>
      </c>
      <c r="P639" s="3">
        <f>VLOOKUP($F639,Experiment!$A$2:$U$90,MATCH(Results!P$1,Experiment!$A$1:$U$1,0),FALSE)</f>
        <v>0.5</v>
      </c>
      <c r="Q639" s="2">
        <f>VLOOKUP($F639,Experiment!$A$2:$U$90,MATCH(Results!Q$1,Experiment!$A$1:$U$1,0),FALSE)</f>
        <v>80</v>
      </c>
      <c r="R639" s="3">
        <f>VLOOKUP($F639,Experiment!$A$2:$U$90,MATCH(Results!R$1,Experiment!$A$1:$U$1,0),FALSE)</f>
        <v>0.5</v>
      </c>
      <c r="S639" s="2">
        <f>VLOOKUP($F639,Experiment!$A$2:$U$90,MATCH(Results!S$1,Experiment!$A$1:$U$1,0),FALSE)</f>
        <v>-5</v>
      </c>
      <c r="T639" s="2">
        <f>VLOOKUP($F639,Experiment!$A$2:$U$90,MATCH(Results!T$1,Experiment!$A$1:$U$1,0),FALSE)</f>
        <v>7225</v>
      </c>
      <c r="U639" s="2">
        <f>VLOOKUP($F639,Experiment!$A$2:$U$90,MATCH(Results!U$1,Experiment!$A$1:$U$1,0),FALSE)</f>
        <v>85</v>
      </c>
      <c r="V639" s="2">
        <f>VLOOKUP($F639,Experiment!$A$2:$U$90,MATCH(Results!V$1,Experiment!$A$1:$U$1,0),FALSE)</f>
        <v>4</v>
      </c>
      <c r="W639" s="3">
        <f>VLOOKUP($F639,Experiment!$A$2:$U$90,MATCH(Results!W$1,Experiment!$A$1:$U$1,0),FALSE)</f>
        <v>0.25</v>
      </c>
      <c r="X639" s="3">
        <f>VLOOKUP($F639,Experiment!$A$2:$U$90,MATCH(Results!X$1,Experiment!$A$1:$U$1,0),FALSE)</f>
        <v>0.75</v>
      </c>
      <c r="Y639" s="2">
        <f>VLOOKUP($F639,Experiment!$A$2:$U$90,MATCH(Results!Y$1,Experiment!$A$1:$U$1,0),FALSE)</f>
        <v>1</v>
      </c>
      <c r="Z639" s="3">
        <f>VLOOKUP($F639,Experiment!$A$2:$U$90,MATCH(Results!Z$1,Experiment!$A$1:$U$1,0),FALSE)</f>
        <v>0.25</v>
      </c>
      <c r="AA639" s="3">
        <f>VLOOKUP($F639,Experiment!$A$2:$U$90,MATCH(Results!AA$1,Experiment!$A$1:$U$1,0),FALSE)</f>
        <v>0.5</v>
      </c>
      <c r="AB639" s="3">
        <f>VLOOKUP($F639,Experiment!$A$2:$U$90,MATCH(Results!AB$1,Experiment!$A$1:$U$1,0),FALSE)</f>
        <v>0.375</v>
      </c>
      <c r="AC639" s="3">
        <f>VLOOKUP($F639,Experiment!$A$2:$U$90,MATCH(Results!AC$1,Experiment!$A$1:$U$1,0),FALSE)</f>
        <v>0.625</v>
      </c>
      <c r="AD639" s="2">
        <f>VLOOKUP($F639,Experiment!$A$2:$U$90,MATCH(Results!AD$1,Experiment!$A$1:$U$1,0),FALSE)</f>
        <v>16.25</v>
      </c>
      <c r="AE639" s="2">
        <f>VLOOKUP($F639,Experiment!$A$2:$U$90,MATCH(Results!AE$1,Experiment!$A$1:$U$1,0),FALSE)</f>
        <v>6773.4375</v>
      </c>
      <c r="AF639" s="2">
        <f>VLOOKUP($F639,Experiment!$A$2:$U$90,MATCH(Results!AF$1,Experiment!$A$1:$U$1,0),FALSE)</f>
        <v>82.300896106907615</v>
      </c>
      <c r="AG639" s="3">
        <f>VLOOKUP($F639,Experiment!$A$2:$W$90,MATCH(Results!AG$1,Experiment!$A$1:$W$1,0),FALSE)</f>
        <v>1</v>
      </c>
      <c r="AH639" s="3">
        <f>VLOOKUP($F639,Experiment!$A$2:$W$90,MATCH(Results!AH$1,Experiment!$A$1:$W$1,0),FALSE)</f>
        <v>0.625</v>
      </c>
      <c r="AI639" s="3">
        <f>VLOOKUP($F639,Experiment!$A$2:$X$90,MATCH(Results!AI$1,Experiment!$A$1:$X$1,0),FALSE)</f>
        <v>0.375</v>
      </c>
      <c r="AJ639" s="2">
        <f>Table1[[#This Row],[Gain]]^Table1[[#This Row],[θ]]</f>
        <v>188.85787660819494</v>
      </c>
      <c r="AK639" s="2">
        <f>-Table1[[#This Row],[λ]]*-Table1[[#This Row],[Loss]]^Table1[[#This Row],[θ]]</f>
        <v>434.85510823313615</v>
      </c>
      <c r="AL639" s="2">
        <f>Table1[[#This Row],[v_n_w_g]]-Table1[[#This Row],[v_n_w_l]]</f>
        <v>-245.99723162494121</v>
      </c>
      <c r="AM639" s="2">
        <f>IF(Table1[[#This Row],[diff_v]]&gt;=1,1,0)</f>
        <v>0</v>
      </c>
    </row>
    <row r="640" spans="1:39" hidden="1" x14ac:dyDescent="0.3">
      <c r="A640">
        <v>30</v>
      </c>
      <c r="B640" t="s">
        <v>45</v>
      </c>
      <c r="C640" s="22">
        <f>VLOOKUP(Table1[[#This Row],[Subject]],'Subject Profile'!$A$2:$E$8,4,FALSE)</f>
        <v>1.1960207441678836</v>
      </c>
      <c r="D640" s="22">
        <f>VLOOKUP(Table1[[#This Row],[Subject]],'Subject Profile'!$A$2:$E$8,5,FALSE)</f>
        <v>-2</v>
      </c>
      <c r="E640" t="s">
        <v>109</v>
      </c>
      <c r="F640" t="s">
        <v>66</v>
      </c>
      <c r="G640" t="s">
        <v>5</v>
      </c>
      <c r="H640">
        <f>IF(Table1[[#This Row],[decision]]="accept",1,0)</f>
        <v>0</v>
      </c>
      <c r="I640">
        <v>0</v>
      </c>
      <c r="J640">
        <v>290</v>
      </c>
      <c r="K640">
        <v>1664466149</v>
      </c>
      <c r="L640">
        <v>6</v>
      </c>
      <c r="M640" t="str">
        <f>VLOOKUP($F640,Experiment!$A$2:$U$90,MATCH(Results!M$1,Experiment!$A$1:$U$1,0)+1,FALSE)</f>
        <v>G</v>
      </c>
      <c r="N640">
        <f>IF(Table1[[#This Row],[Impact]]="I",0,1)</f>
        <v>1</v>
      </c>
      <c r="O640" s="2">
        <f>VLOOKUP($F640,Experiment!$A$2:$U$90,MATCH(Results!O$1,Experiment!$A$1:$U$1,0),FALSE)</f>
        <v>-10</v>
      </c>
      <c r="P640" s="3">
        <f>VLOOKUP($F640,Experiment!$A$2:$U$90,MATCH(Results!P$1,Experiment!$A$1:$U$1,0),FALSE)</f>
        <v>0.5</v>
      </c>
      <c r="Q640" s="2">
        <f>VLOOKUP($F640,Experiment!$A$2:$U$90,MATCH(Results!Q$1,Experiment!$A$1:$U$1,0),FALSE)</f>
        <v>20</v>
      </c>
      <c r="R640" s="3">
        <f>VLOOKUP($F640,Experiment!$A$2:$U$90,MATCH(Results!R$1,Experiment!$A$1:$U$1,0),FALSE)</f>
        <v>0.5</v>
      </c>
      <c r="S640" s="2">
        <f>VLOOKUP($F640,Experiment!$A$2:$U$90,MATCH(Results!S$1,Experiment!$A$1:$U$1,0),FALSE)</f>
        <v>5</v>
      </c>
      <c r="T640" s="2">
        <f>VLOOKUP($F640,Experiment!$A$2:$U$90,MATCH(Results!T$1,Experiment!$A$1:$U$1,0),FALSE)</f>
        <v>225</v>
      </c>
      <c r="U640" s="2">
        <f>VLOOKUP($F640,Experiment!$A$2:$U$90,MATCH(Results!U$1,Experiment!$A$1:$U$1,0),FALSE)</f>
        <v>15</v>
      </c>
      <c r="V640" s="2">
        <f>VLOOKUP($F640,Experiment!$A$2:$U$90,MATCH(Results!V$1,Experiment!$A$1:$U$1,0),FALSE)</f>
        <v>2</v>
      </c>
      <c r="W640" s="3">
        <f>VLOOKUP($F640,Experiment!$A$2:$U$90,MATCH(Results!W$1,Experiment!$A$1:$U$1,0),FALSE)</f>
        <v>0.25</v>
      </c>
      <c r="X640" s="3">
        <f>VLOOKUP($F640,Experiment!$A$2:$U$90,MATCH(Results!X$1,Experiment!$A$1:$U$1,0),FALSE)</f>
        <v>0.75</v>
      </c>
      <c r="Y640" s="2">
        <f>VLOOKUP($F640,Experiment!$A$2:$U$90,MATCH(Results!Y$1,Experiment!$A$1:$U$1,0),FALSE)</f>
        <v>2</v>
      </c>
      <c r="Z640" s="3">
        <f>VLOOKUP($F640,Experiment!$A$2:$U$90,MATCH(Results!Z$1,Experiment!$A$1:$U$1,0),FALSE)</f>
        <v>0.5</v>
      </c>
      <c r="AA640" s="3">
        <f>VLOOKUP($F640,Experiment!$A$2:$U$90,MATCH(Results!AA$1,Experiment!$A$1:$U$1,0),FALSE)</f>
        <v>0.25</v>
      </c>
      <c r="AB640" s="3">
        <f>VLOOKUP($F640,Experiment!$A$2:$U$90,MATCH(Results!AB$1,Experiment!$A$1:$U$1,0),FALSE)</f>
        <v>0.625</v>
      </c>
      <c r="AC640" s="3">
        <f>VLOOKUP($F640,Experiment!$A$2:$U$90,MATCH(Results!AC$1,Experiment!$A$1:$U$1,0),FALSE)</f>
        <v>0.375</v>
      </c>
      <c r="AD640" s="2">
        <f>VLOOKUP($F640,Experiment!$A$2:$U$90,MATCH(Results!AD$1,Experiment!$A$1:$U$1,0),FALSE)</f>
        <v>1.25</v>
      </c>
      <c r="AE640" s="2">
        <f>VLOOKUP($F640,Experiment!$A$2:$U$90,MATCH(Results!AE$1,Experiment!$A$1:$U$1,0),FALSE)</f>
        <v>210.9375</v>
      </c>
      <c r="AF640" s="2">
        <f>VLOOKUP($F640,Experiment!$A$2:$U$90,MATCH(Results!AF$1,Experiment!$A$1:$U$1,0),FALSE)</f>
        <v>14.523687548277813</v>
      </c>
      <c r="AG640" s="3">
        <f>VLOOKUP($F640,Experiment!$A$2:$W$90,MATCH(Results!AG$1,Experiment!$A$1:$W$1,0),FALSE)</f>
        <v>0.82730419370997643</v>
      </c>
      <c r="AH640" s="3">
        <f>VLOOKUP($F640,Experiment!$A$2:$W$90,MATCH(Results!AH$1,Experiment!$A$1:$W$1,0),FALSE)</f>
        <v>0.38648875795104182</v>
      </c>
      <c r="AI640" s="3">
        <f>VLOOKUP($F640,Experiment!$A$2:$X$90,MATCH(Results!AI$1,Experiment!$A$1:$X$1,0),FALSE)</f>
        <v>0.61351124204895813</v>
      </c>
      <c r="AJ640" s="2">
        <f>Table1[[#This Row],[Gain]]^Table1[[#This Row],[θ]]</f>
        <v>35.979809832580635</v>
      </c>
      <c r="AK640" s="2">
        <f>-Table1[[#This Row],[λ]]*-Table1[[#This Row],[Loss]]^Table1[[#This Row],[θ]]</f>
        <v>31.408756296736705</v>
      </c>
      <c r="AL640" s="2">
        <f>Table1[[#This Row],[v_n_w_g]]-Table1[[#This Row],[v_n_w_l]]</f>
        <v>4.5710535358439301</v>
      </c>
      <c r="AM640" s="2">
        <f>IF(Table1[[#This Row],[diff_v]]&gt;=1,1,0)</f>
        <v>1</v>
      </c>
    </row>
    <row r="641" spans="1:39" hidden="1" x14ac:dyDescent="0.3">
      <c r="A641">
        <v>31</v>
      </c>
      <c r="B641" t="s">
        <v>45</v>
      </c>
      <c r="C641" s="22">
        <f>VLOOKUP(Table1[[#This Row],[Subject]],'Subject Profile'!$A$2:$E$8,4,FALSE)</f>
        <v>1.1960207441678836</v>
      </c>
      <c r="D641" s="22">
        <f>VLOOKUP(Table1[[#This Row],[Subject]],'Subject Profile'!$A$2:$E$8,5,FALSE)</f>
        <v>-2</v>
      </c>
      <c r="E641" t="s">
        <v>109</v>
      </c>
      <c r="F641" t="s">
        <v>55</v>
      </c>
      <c r="G641" t="s">
        <v>56</v>
      </c>
      <c r="H641">
        <f>IF(Table1[[#This Row],[decision]]="accept",1,0)</f>
        <v>0</v>
      </c>
      <c r="I641">
        <v>0</v>
      </c>
      <c r="J641">
        <v>290</v>
      </c>
      <c r="K641">
        <v>1664466159</v>
      </c>
      <c r="L641">
        <v>10</v>
      </c>
      <c r="M641" t="str">
        <f>VLOOKUP($F641,Experiment!$A$2:$U$90,MATCH(Results!M$1,Experiment!$A$1:$U$1,0)+1,FALSE)</f>
        <v>R</v>
      </c>
      <c r="N641">
        <f>IF(Table1[[#This Row],[Impact]]="I",0,1)</f>
        <v>1</v>
      </c>
      <c r="O641" s="2">
        <f>VLOOKUP($F641,Experiment!$A$2:$U$90,MATCH(Results!O$1,Experiment!$A$1:$U$1,0),FALSE)</f>
        <v>0</v>
      </c>
      <c r="P641" s="3">
        <f>VLOOKUP($F641,Experiment!$A$2:$U$90,MATCH(Results!P$1,Experiment!$A$1:$U$1,0),FALSE)</f>
        <v>0</v>
      </c>
      <c r="Q641" s="2">
        <f>VLOOKUP($F641,Experiment!$A$2:$U$90,MATCH(Results!Q$1,Experiment!$A$1:$U$1,0),FALSE)</f>
        <v>0</v>
      </c>
      <c r="R641" s="3">
        <f>VLOOKUP($F641,Experiment!$A$2:$U$90,MATCH(Results!R$1,Experiment!$A$1:$U$1,0),FALSE)</f>
        <v>0</v>
      </c>
      <c r="S641" s="2">
        <f>VLOOKUP($F641,Experiment!$A$2:$U$90,MATCH(Results!S$1,Experiment!$A$1:$U$1,0),FALSE)</f>
        <v>0</v>
      </c>
      <c r="T641" s="2">
        <f>VLOOKUP($F641,Experiment!$A$2:$U$90,MATCH(Results!T$1,Experiment!$A$1:$U$1,0),FALSE)</f>
        <v>0</v>
      </c>
      <c r="U641" s="2">
        <f>VLOOKUP($F641,Experiment!$A$2:$U$90,MATCH(Results!U$1,Experiment!$A$1:$U$1,0),FALSE)</f>
        <v>0</v>
      </c>
      <c r="V641" s="2">
        <f>VLOOKUP($F641,Experiment!$A$2:$U$90,MATCH(Results!V$1,Experiment!$A$1:$U$1,0),FALSE)</f>
        <v>0</v>
      </c>
      <c r="W641" s="3">
        <f>VLOOKUP($F641,Experiment!$A$2:$U$90,MATCH(Results!W$1,Experiment!$A$1:$U$1,0),FALSE)</f>
        <v>0</v>
      </c>
      <c r="X641" s="3">
        <f>VLOOKUP($F641,Experiment!$A$2:$U$90,MATCH(Results!X$1,Experiment!$A$1:$U$1,0),FALSE)</f>
        <v>0</v>
      </c>
      <c r="Y641" s="2">
        <f>VLOOKUP($F641,Experiment!$A$2:$U$90,MATCH(Results!Y$1,Experiment!$A$1:$U$1,0),FALSE)</f>
        <v>0</v>
      </c>
      <c r="Z641" s="3">
        <f>VLOOKUP($F641,Experiment!$A$2:$U$90,MATCH(Results!Z$1,Experiment!$A$1:$U$1,0),FALSE)</f>
        <v>0</v>
      </c>
      <c r="AA641" s="3">
        <f>VLOOKUP($F641,Experiment!$A$2:$U$90,MATCH(Results!AA$1,Experiment!$A$1:$U$1,0),FALSE)</f>
        <v>0</v>
      </c>
      <c r="AB641" s="3">
        <f>VLOOKUP($F641,Experiment!$A$2:$U$90,MATCH(Results!AB$1,Experiment!$A$1:$U$1,0),FALSE)</f>
        <v>0</v>
      </c>
      <c r="AC641" s="3">
        <f>VLOOKUP($F641,Experiment!$A$2:$U$90,MATCH(Results!AC$1,Experiment!$A$1:$U$1,0),FALSE)</f>
        <v>0</v>
      </c>
      <c r="AD641" s="2">
        <f>VLOOKUP($F641,Experiment!$A$2:$U$90,MATCH(Results!AD$1,Experiment!$A$1:$U$1,0),FALSE)</f>
        <v>0</v>
      </c>
      <c r="AE641" s="2">
        <f>VLOOKUP($F641,Experiment!$A$2:$U$90,MATCH(Results!AE$1,Experiment!$A$1:$U$1,0),FALSE)</f>
        <v>0</v>
      </c>
      <c r="AF641" s="2">
        <f>VLOOKUP($F641,Experiment!$A$2:$U$90,MATCH(Results!AF$1,Experiment!$A$1:$U$1,0),FALSE)</f>
        <v>0</v>
      </c>
      <c r="AG641" s="2"/>
      <c r="AH641" s="3">
        <f>VLOOKUP($F641,Experiment!$A$2:$W$90,MATCH(Results!AH$1,Experiment!$A$1:$W$1,0),FALSE)</f>
        <v>0</v>
      </c>
      <c r="AI641" s="2">
        <f>VLOOKUP($F641,Experiment!$A$2:$X$90,MATCH(Results!AI$1,Experiment!$A$1:$X$1,0),FALSE)</f>
        <v>0</v>
      </c>
      <c r="AJ641" s="2">
        <f>Table1[[#This Row],[Gain]]^Table1[[#This Row],[θ]]</f>
        <v>0</v>
      </c>
      <c r="AK641" s="2">
        <f>-Table1[[#This Row],[λ]]*-Table1[[#This Row],[Loss]]^Table1[[#This Row],[θ]]</f>
        <v>0</v>
      </c>
      <c r="AL641" s="2">
        <f>Table1[[#This Row],[v_n_w_g]]-Table1[[#This Row],[v_n_w_l]]</f>
        <v>0</v>
      </c>
      <c r="AM641" s="2">
        <f>IF(Table1[[#This Row],[diff_v]]&gt;=1,1,0)</f>
        <v>0</v>
      </c>
    </row>
    <row r="642" spans="1:39" hidden="1" x14ac:dyDescent="0.3">
      <c r="A642">
        <v>32</v>
      </c>
      <c r="B642" t="s">
        <v>45</v>
      </c>
      <c r="C642" s="22">
        <f>VLOOKUP(Table1[[#This Row],[Subject]],'Subject Profile'!$A$2:$E$8,4,FALSE)</f>
        <v>1.1960207441678836</v>
      </c>
      <c r="D642" s="22">
        <f>VLOOKUP(Table1[[#This Row],[Subject]],'Subject Profile'!$A$2:$E$8,5,FALSE)</f>
        <v>-2</v>
      </c>
      <c r="E642" t="s">
        <v>109</v>
      </c>
      <c r="F642" t="s">
        <v>68</v>
      </c>
      <c r="G642" t="s">
        <v>5</v>
      </c>
      <c r="H642">
        <f>IF(Table1[[#This Row],[decision]]="accept",1,0)</f>
        <v>0</v>
      </c>
      <c r="I642">
        <v>0</v>
      </c>
      <c r="J642">
        <v>290</v>
      </c>
      <c r="K642">
        <v>1664466166</v>
      </c>
      <c r="L642">
        <v>7</v>
      </c>
      <c r="M642" t="str">
        <f>VLOOKUP($F642,Experiment!$A$2:$U$90,MATCH(Results!M$1,Experiment!$A$1:$U$1,0)+1,FALSE)</f>
        <v>G</v>
      </c>
      <c r="N642">
        <f>IF(Table1[[#This Row],[Impact]]="I",0,1)</f>
        <v>1</v>
      </c>
      <c r="O642" s="2">
        <f>VLOOKUP($F642,Experiment!$A$2:$U$90,MATCH(Results!O$1,Experiment!$A$1:$U$1,0),FALSE)</f>
        <v>-50</v>
      </c>
      <c r="P642" s="3">
        <f>VLOOKUP($F642,Experiment!$A$2:$U$90,MATCH(Results!P$1,Experiment!$A$1:$U$1,0),FALSE)</f>
        <v>0.5</v>
      </c>
      <c r="Q642" s="2">
        <f>VLOOKUP($F642,Experiment!$A$2:$U$90,MATCH(Results!Q$1,Experiment!$A$1:$U$1,0),FALSE)</f>
        <v>60</v>
      </c>
      <c r="R642" s="3">
        <f>VLOOKUP($F642,Experiment!$A$2:$U$90,MATCH(Results!R$1,Experiment!$A$1:$U$1,0),FALSE)</f>
        <v>0.5</v>
      </c>
      <c r="S642" s="2">
        <f>VLOOKUP($F642,Experiment!$A$2:$U$90,MATCH(Results!S$1,Experiment!$A$1:$U$1,0),FALSE)</f>
        <v>5</v>
      </c>
      <c r="T642" s="2">
        <f>VLOOKUP($F642,Experiment!$A$2:$U$90,MATCH(Results!T$1,Experiment!$A$1:$U$1,0),FALSE)</f>
        <v>3025</v>
      </c>
      <c r="U642" s="2">
        <f>VLOOKUP($F642,Experiment!$A$2:$U$90,MATCH(Results!U$1,Experiment!$A$1:$U$1,0),FALSE)</f>
        <v>55</v>
      </c>
      <c r="V642" s="2">
        <f>VLOOKUP($F642,Experiment!$A$2:$U$90,MATCH(Results!V$1,Experiment!$A$1:$U$1,0),FALSE)</f>
        <v>2</v>
      </c>
      <c r="W642" s="3">
        <f>VLOOKUP($F642,Experiment!$A$2:$U$90,MATCH(Results!W$1,Experiment!$A$1:$U$1,0),FALSE)</f>
        <v>0.25</v>
      </c>
      <c r="X642" s="3">
        <f>VLOOKUP($F642,Experiment!$A$2:$U$90,MATCH(Results!X$1,Experiment!$A$1:$U$1,0),FALSE)</f>
        <v>0.75</v>
      </c>
      <c r="Y642" s="2">
        <f>VLOOKUP($F642,Experiment!$A$2:$U$90,MATCH(Results!Y$1,Experiment!$A$1:$U$1,0),FALSE)</f>
        <v>2</v>
      </c>
      <c r="Z642" s="3">
        <f>VLOOKUP($F642,Experiment!$A$2:$U$90,MATCH(Results!Z$1,Experiment!$A$1:$U$1,0),FALSE)</f>
        <v>0.5</v>
      </c>
      <c r="AA642" s="3">
        <f>VLOOKUP($F642,Experiment!$A$2:$U$90,MATCH(Results!AA$1,Experiment!$A$1:$U$1,0),FALSE)</f>
        <v>0.25</v>
      </c>
      <c r="AB642" s="3">
        <f>VLOOKUP($F642,Experiment!$A$2:$U$90,MATCH(Results!AB$1,Experiment!$A$1:$U$1,0),FALSE)</f>
        <v>0.625</v>
      </c>
      <c r="AC642" s="3">
        <f>VLOOKUP($F642,Experiment!$A$2:$U$90,MATCH(Results!AC$1,Experiment!$A$1:$U$1,0),FALSE)</f>
        <v>0.375</v>
      </c>
      <c r="AD642" s="2">
        <f>VLOOKUP($F642,Experiment!$A$2:$U$90,MATCH(Results!AD$1,Experiment!$A$1:$U$1,0),FALSE)</f>
        <v>-8.75</v>
      </c>
      <c r="AE642" s="2">
        <f>VLOOKUP($F642,Experiment!$A$2:$U$90,MATCH(Results!AE$1,Experiment!$A$1:$U$1,0),FALSE)</f>
        <v>2835.9375</v>
      </c>
      <c r="AF642" s="2">
        <f>VLOOKUP($F642,Experiment!$A$2:$U$90,MATCH(Results!AF$1,Experiment!$A$1:$U$1,0),FALSE)</f>
        <v>53.253521010351982</v>
      </c>
      <c r="AG642" s="3">
        <f>VLOOKUP($F642,Experiment!$A$2:$W$90,MATCH(Results!AG$1,Experiment!$A$1:$W$1,0),FALSE)</f>
        <v>0.82730419370997643</v>
      </c>
      <c r="AH642" s="3">
        <f>VLOOKUP($F642,Experiment!$A$2:$W$90,MATCH(Results!AH$1,Experiment!$A$1:$W$1,0),FALSE)</f>
        <v>0.38648875795104182</v>
      </c>
      <c r="AI642" s="3">
        <f>VLOOKUP($F642,Experiment!$A$2:$X$90,MATCH(Results!AI$1,Experiment!$A$1:$X$1,0),FALSE)</f>
        <v>0.61351124204895813</v>
      </c>
      <c r="AJ642" s="2">
        <f>Table1[[#This Row],[Gain]]^Table1[[#This Row],[θ]]</f>
        <v>133.87694139177151</v>
      </c>
      <c r="AK642" s="2">
        <f>-Table1[[#This Row],[λ]]*-Table1[[#This Row],[Loss]]^Table1[[#This Row],[θ]]</f>
        <v>215.2947128015152</v>
      </c>
      <c r="AL642" s="2">
        <f>Table1[[#This Row],[v_n_w_g]]-Table1[[#This Row],[v_n_w_l]]</f>
        <v>-81.417771409743693</v>
      </c>
      <c r="AM642" s="2">
        <f>IF(Table1[[#This Row],[diff_v]]&gt;=1,1,0)</f>
        <v>0</v>
      </c>
    </row>
    <row r="643" spans="1:39" hidden="1" x14ac:dyDescent="0.3">
      <c r="A643">
        <v>33</v>
      </c>
      <c r="B643" t="s">
        <v>45</v>
      </c>
      <c r="C643" s="22">
        <f>VLOOKUP(Table1[[#This Row],[Subject]],'Subject Profile'!$A$2:$E$8,4,FALSE)</f>
        <v>1.1960207441678836</v>
      </c>
      <c r="D643" s="22">
        <f>VLOOKUP(Table1[[#This Row],[Subject]],'Subject Profile'!$A$2:$E$8,5,FALSE)</f>
        <v>-2</v>
      </c>
      <c r="E643" t="s">
        <v>109</v>
      </c>
      <c r="F643" t="s">
        <v>89</v>
      </c>
      <c r="G643" t="s">
        <v>90</v>
      </c>
      <c r="H643">
        <f>IF(Table1[[#This Row],[decision]]="accept",1,0)</f>
        <v>0</v>
      </c>
      <c r="I643">
        <v>-50</v>
      </c>
      <c r="J643">
        <v>240</v>
      </c>
      <c r="K643">
        <v>1664466180</v>
      </c>
      <c r="L643">
        <v>14</v>
      </c>
      <c r="M643" t="str">
        <f>VLOOKUP($F643,Experiment!$A$2:$U$90,MATCH(Results!M$1,Experiment!$A$1:$U$1,0)+1,FALSE)</f>
        <v>T</v>
      </c>
      <c r="N643">
        <f>IF(Table1[[#This Row],[Impact]]="I",0,1)</f>
        <v>1</v>
      </c>
      <c r="O643" s="2">
        <f>VLOOKUP($F643,Experiment!$A$2:$U$90,MATCH(Results!O$1,Experiment!$A$1:$U$1,0),FALSE)</f>
        <v>0</v>
      </c>
      <c r="P643" s="3">
        <f>VLOOKUP($F643,Experiment!$A$2:$U$90,MATCH(Results!P$1,Experiment!$A$1:$U$1,0),FALSE)</f>
        <v>0</v>
      </c>
      <c r="Q643" s="2">
        <f>VLOOKUP($F643,Experiment!$A$2:$U$90,MATCH(Results!Q$1,Experiment!$A$1:$U$1,0),FALSE)</f>
        <v>0</v>
      </c>
      <c r="R643" s="3">
        <f>VLOOKUP($F643,Experiment!$A$2:$U$90,MATCH(Results!R$1,Experiment!$A$1:$U$1,0),FALSE)</f>
        <v>0</v>
      </c>
      <c r="S643" s="2">
        <f>VLOOKUP($F643,Experiment!$A$2:$U$90,MATCH(Results!S$1,Experiment!$A$1:$U$1,0),FALSE)</f>
        <v>0</v>
      </c>
      <c r="T643" s="2">
        <f>VLOOKUP($F643,Experiment!$A$2:$U$90,MATCH(Results!T$1,Experiment!$A$1:$U$1,0),FALSE)</f>
        <v>0</v>
      </c>
      <c r="U643" s="2">
        <f>VLOOKUP($F643,Experiment!$A$2:$U$90,MATCH(Results!U$1,Experiment!$A$1:$U$1,0),FALSE)</f>
        <v>0</v>
      </c>
      <c r="V643" s="2">
        <f>VLOOKUP($F643,Experiment!$A$2:$U$90,MATCH(Results!V$1,Experiment!$A$1:$U$1,0),FALSE)</f>
        <v>0</v>
      </c>
      <c r="W643" s="3">
        <f>VLOOKUP($F643,Experiment!$A$2:$U$90,MATCH(Results!W$1,Experiment!$A$1:$U$1,0),FALSE)</f>
        <v>0</v>
      </c>
      <c r="X643" s="3">
        <f>VLOOKUP($F643,Experiment!$A$2:$U$90,MATCH(Results!X$1,Experiment!$A$1:$U$1,0),FALSE)</f>
        <v>0</v>
      </c>
      <c r="Y643" s="2">
        <f>VLOOKUP($F643,Experiment!$A$2:$U$90,MATCH(Results!Y$1,Experiment!$A$1:$U$1,0),FALSE)</f>
        <v>0</v>
      </c>
      <c r="Z643" s="3">
        <f>VLOOKUP($F643,Experiment!$A$2:$U$90,MATCH(Results!Z$1,Experiment!$A$1:$U$1,0),FALSE)</f>
        <v>0</v>
      </c>
      <c r="AA643" s="3">
        <f>VLOOKUP($F643,Experiment!$A$2:$U$90,MATCH(Results!AA$1,Experiment!$A$1:$U$1,0),FALSE)</f>
        <v>0</v>
      </c>
      <c r="AB643" s="3">
        <f>VLOOKUP($F643,Experiment!$A$2:$U$90,MATCH(Results!AB$1,Experiment!$A$1:$U$1,0),FALSE)</f>
        <v>0</v>
      </c>
      <c r="AC643" s="3">
        <f>VLOOKUP($F643,Experiment!$A$2:$U$90,MATCH(Results!AC$1,Experiment!$A$1:$U$1,0),FALSE)</f>
        <v>0</v>
      </c>
      <c r="AD643" s="2">
        <f>VLOOKUP($F643,Experiment!$A$2:$U$90,MATCH(Results!AD$1,Experiment!$A$1:$U$1,0),FALSE)</f>
        <v>0</v>
      </c>
      <c r="AE643" s="2">
        <f>VLOOKUP($F643,Experiment!$A$2:$U$90,MATCH(Results!AE$1,Experiment!$A$1:$U$1,0),FALSE)</f>
        <v>0</v>
      </c>
      <c r="AF643" s="2">
        <f>VLOOKUP($F643,Experiment!$A$2:$U$90,MATCH(Results!AF$1,Experiment!$A$1:$U$1,0),FALSE)</f>
        <v>0</v>
      </c>
      <c r="AG643" s="2"/>
      <c r="AH643" s="3">
        <f>VLOOKUP($F643,Experiment!$A$2:$W$90,MATCH(Results!AH$1,Experiment!$A$1:$W$1,0),FALSE)</f>
        <v>0</v>
      </c>
      <c r="AI643" s="2">
        <f>VLOOKUP($F643,Experiment!$A$2:$X$90,MATCH(Results!AI$1,Experiment!$A$1:$X$1,0),FALSE)</f>
        <v>0</v>
      </c>
      <c r="AJ643" s="2">
        <f>Table1[[#This Row],[Gain]]^Table1[[#This Row],[θ]]</f>
        <v>0</v>
      </c>
      <c r="AK643" s="2">
        <f>-Table1[[#This Row],[λ]]*-Table1[[#This Row],[Loss]]^Table1[[#This Row],[θ]]</f>
        <v>0</v>
      </c>
      <c r="AL643" s="2">
        <f>Table1[[#This Row],[v_n_w_g]]-Table1[[#This Row],[v_n_w_l]]</f>
        <v>0</v>
      </c>
      <c r="AM643" s="2">
        <f>IF(Table1[[#This Row],[diff_v]]&gt;=1,1,0)</f>
        <v>0</v>
      </c>
    </row>
    <row r="644" spans="1:39" hidden="1" x14ac:dyDescent="0.3">
      <c r="A644">
        <v>34</v>
      </c>
      <c r="B644" t="s">
        <v>45</v>
      </c>
      <c r="C644" s="22">
        <f>VLOOKUP(Table1[[#This Row],[Subject]],'Subject Profile'!$A$2:$E$8,4,FALSE)</f>
        <v>1.1960207441678836</v>
      </c>
      <c r="D644" s="22">
        <f>VLOOKUP(Table1[[#This Row],[Subject]],'Subject Profile'!$A$2:$E$8,5,FALSE)</f>
        <v>-2</v>
      </c>
      <c r="E644" t="s">
        <v>109</v>
      </c>
      <c r="F644" t="s">
        <v>96</v>
      </c>
      <c r="G644" t="s">
        <v>5</v>
      </c>
      <c r="H644">
        <f>IF(Table1[[#This Row],[decision]]="accept",1,0)</f>
        <v>0</v>
      </c>
      <c r="I644">
        <v>0</v>
      </c>
      <c r="J644">
        <v>290</v>
      </c>
      <c r="K644">
        <v>1664466193</v>
      </c>
      <c r="L644">
        <v>13</v>
      </c>
      <c r="M644" t="str">
        <f>VLOOKUP($F644,Experiment!$A$2:$U$90,MATCH(Results!M$1,Experiment!$A$1:$U$1,0)+1,FALSE)</f>
        <v>G</v>
      </c>
      <c r="N644">
        <f>IF(Table1[[#This Row],[Impact]]="I",0,1)</f>
        <v>1</v>
      </c>
      <c r="O644" s="2">
        <f>VLOOKUP($F644,Experiment!$A$2:$U$90,MATCH(Results!O$1,Experiment!$A$1:$U$1,0),FALSE)</f>
        <v>-50</v>
      </c>
      <c r="P644" s="3">
        <f>VLOOKUP($F644,Experiment!$A$2:$U$90,MATCH(Results!P$1,Experiment!$A$1:$U$1,0),FALSE)</f>
        <v>0.5</v>
      </c>
      <c r="Q644" s="2">
        <f>VLOOKUP($F644,Experiment!$A$2:$U$90,MATCH(Results!Q$1,Experiment!$A$1:$U$1,0),FALSE)</f>
        <v>40</v>
      </c>
      <c r="R644" s="3">
        <f>VLOOKUP($F644,Experiment!$A$2:$U$90,MATCH(Results!R$1,Experiment!$A$1:$U$1,0),FALSE)</f>
        <v>0.5</v>
      </c>
      <c r="S644" s="2">
        <f>VLOOKUP($F644,Experiment!$A$2:$U$90,MATCH(Results!S$1,Experiment!$A$1:$U$1,0),FALSE)</f>
        <v>-5</v>
      </c>
      <c r="T644" s="2">
        <f>VLOOKUP($F644,Experiment!$A$2:$U$90,MATCH(Results!T$1,Experiment!$A$1:$U$1,0),FALSE)</f>
        <v>2025</v>
      </c>
      <c r="U644" s="2">
        <f>VLOOKUP($F644,Experiment!$A$2:$U$90,MATCH(Results!U$1,Experiment!$A$1:$U$1,0),FALSE)</f>
        <v>45</v>
      </c>
      <c r="V644" s="2">
        <f>VLOOKUP($F644,Experiment!$A$2:$U$90,MATCH(Results!V$1,Experiment!$A$1:$U$1,0),FALSE)</f>
        <v>2</v>
      </c>
      <c r="W644" s="3">
        <f>VLOOKUP($F644,Experiment!$A$2:$U$90,MATCH(Results!W$1,Experiment!$A$1:$U$1,0),FALSE)</f>
        <v>0.25</v>
      </c>
      <c r="X644" s="3">
        <f>VLOOKUP($F644,Experiment!$A$2:$U$90,MATCH(Results!X$1,Experiment!$A$1:$U$1,0),FALSE)</f>
        <v>0.75</v>
      </c>
      <c r="Y644" s="2">
        <f>VLOOKUP($F644,Experiment!$A$2:$U$90,MATCH(Results!Y$1,Experiment!$A$1:$U$1,0),FALSE)</f>
        <v>2</v>
      </c>
      <c r="Z644" s="3">
        <f>VLOOKUP($F644,Experiment!$A$2:$U$90,MATCH(Results!Z$1,Experiment!$A$1:$U$1,0),FALSE)</f>
        <v>0.5</v>
      </c>
      <c r="AA644" s="3">
        <f>VLOOKUP($F644,Experiment!$A$2:$U$90,MATCH(Results!AA$1,Experiment!$A$1:$U$1,0),FALSE)</f>
        <v>0.25</v>
      </c>
      <c r="AB644" s="3">
        <f>VLOOKUP($F644,Experiment!$A$2:$U$90,MATCH(Results!AB$1,Experiment!$A$1:$U$1,0),FALSE)</f>
        <v>0.625</v>
      </c>
      <c r="AC644" s="3">
        <f>VLOOKUP($F644,Experiment!$A$2:$U$90,MATCH(Results!AC$1,Experiment!$A$1:$U$1,0),FALSE)</f>
        <v>0.375</v>
      </c>
      <c r="AD644" s="2">
        <f>VLOOKUP($F644,Experiment!$A$2:$U$90,MATCH(Results!AD$1,Experiment!$A$1:$U$1,0),FALSE)</f>
        <v>-16.25</v>
      </c>
      <c r="AE644" s="2">
        <f>VLOOKUP($F644,Experiment!$A$2:$U$90,MATCH(Results!AE$1,Experiment!$A$1:$U$1,0),FALSE)</f>
        <v>1898.4375</v>
      </c>
      <c r="AF644" s="2">
        <f>VLOOKUP($F644,Experiment!$A$2:$U$90,MATCH(Results!AF$1,Experiment!$A$1:$U$1,0),FALSE)</f>
        <v>43.571062644833439</v>
      </c>
      <c r="AG644" s="3">
        <f>VLOOKUP($F644,Experiment!$A$2:$W$90,MATCH(Results!AG$1,Experiment!$A$1:$W$1,0),FALSE)</f>
        <v>0.82730419370997643</v>
      </c>
      <c r="AH644" s="3">
        <f>VLOOKUP($F644,Experiment!$A$2:$W$90,MATCH(Results!AH$1,Experiment!$A$1:$W$1,0),FALSE)</f>
        <v>0.38648875795104182</v>
      </c>
      <c r="AI644" s="3">
        <f>VLOOKUP($F644,Experiment!$A$2:$X$90,MATCH(Results!AI$1,Experiment!$A$1:$X$1,0),FALSE)</f>
        <v>0.61351124204895813</v>
      </c>
      <c r="AJ644" s="2">
        <f>Table1[[#This Row],[Gain]]^Table1[[#This Row],[θ]]</f>
        <v>82.432217522931154</v>
      </c>
      <c r="AK644" s="2">
        <f>-Table1[[#This Row],[λ]]*-Table1[[#This Row],[Loss]]^Table1[[#This Row],[θ]]</f>
        <v>215.2947128015152</v>
      </c>
      <c r="AL644" s="2">
        <f>Table1[[#This Row],[v_n_w_g]]-Table1[[#This Row],[v_n_w_l]]</f>
        <v>-132.86249527858405</v>
      </c>
      <c r="AM644" s="2">
        <f>IF(Table1[[#This Row],[diff_v]]&gt;=1,1,0)</f>
        <v>0</v>
      </c>
    </row>
    <row r="645" spans="1:39" hidden="1" x14ac:dyDescent="0.3">
      <c r="A645">
        <v>35</v>
      </c>
      <c r="B645" t="s">
        <v>45</v>
      </c>
      <c r="C645" s="22">
        <f>VLOOKUP(Table1[[#This Row],[Subject]],'Subject Profile'!$A$2:$E$8,4,FALSE)</f>
        <v>1.1960207441678836</v>
      </c>
      <c r="D645" s="22">
        <f>VLOOKUP(Table1[[#This Row],[Subject]],'Subject Profile'!$A$2:$E$8,5,FALSE)</f>
        <v>-2</v>
      </c>
      <c r="E645" t="s">
        <v>109</v>
      </c>
      <c r="F645" t="s">
        <v>93</v>
      </c>
      <c r="G645" t="s">
        <v>5</v>
      </c>
      <c r="H645">
        <f>IF(Table1[[#This Row],[decision]]="accept",1,0)</f>
        <v>0</v>
      </c>
      <c r="I645">
        <v>0</v>
      </c>
      <c r="J645">
        <v>290</v>
      </c>
      <c r="K645">
        <v>1664466200</v>
      </c>
      <c r="L645">
        <v>7</v>
      </c>
      <c r="M645" t="str">
        <f>VLOOKUP($F645,Experiment!$A$2:$U$90,MATCH(Results!M$1,Experiment!$A$1:$U$1,0)+1,FALSE)</f>
        <v>I</v>
      </c>
      <c r="N645">
        <f>IF(Table1[[#This Row],[Impact]]="I",0,1)</f>
        <v>0</v>
      </c>
      <c r="O645" s="2">
        <f>VLOOKUP($F645,Experiment!$A$2:$U$90,MATCH(Results!O$1,Experiment!$A$1:$U$1,0),FALSE)</f>
        <v>-90</v>
      </c>
      <c r="P645" s="3">
        <f>VLOOKUP($F645,Experiment!$A$2:$U$90,MATCH(Results!P$1,Experiment!$A$1:$U$1,0),FALSE)</f>
        <v>0.5</v>
      </c>
      <c r="Q645" s="2">
        <f>VLOOKUP($F645,Experiment!$A$2:$U$90,MATCH(Results!Q$1,Experiment!$A$1:$U$1,0),FALSE)</f>
        <v>100</v>
      </c>
      <c r="R645" s="3">
        <f>VLOOKUP($F645,Experiment!$A$2:$U$90,MATCH(Results!R$1,Experiment!$A$1:$U$1,0),FALSE)</f>
        <v>0.5</v>
      </c>
      <c r="S645" s="2">
        <f>VLOOKUP($F645,Experiment!$A$2:$U$90,MATCH(Results!S$1,Experiment!$A$1:$U$1,0),FALSE)</f>
        <v>5</v>
      </c>
      <c r="T645" s="2">
        <f>VLOOKUP($F645,Experiment!$A$2:$U$90,MATCH(Results!T$1,Experiment!$A$1:$U$1,0),FALSE)</f>
        <v>9025</v>
      </c>
      <c r="U645" s="2">
        <f>VLOOKUP($F645,Experiment!$A$2:$U$90,MATCH(Results!U$1,Experiment!$A$1:$U$1,0),FALSE)</f>
        <v>95</v>
      </c>
      <c r="V645" s="2">
        <f>VLOOKUP($F645,Experiment!$A$2:$U$90,MATCH(Results!V$1,Experiment!$A$1:$U$1,0),FALSE)</f>
        <v>4</v>
      </c>
      <c r="W645" s="3">
        <f>VLOOKUP($F645,Experiment!$A$2:$U$90,MATCH(Results!W$1,Experiment!$A$1:$U$1,0),FALSE)</f>
        <v>0.25</v>
      </c>
      <c r="X645" s="3">
        <f>VLOOKUP($F645,Experiment!$A$2:$U$90,MATCH(Results!X$1,Experiment!$A$1:$U$1,0),FALSE)</f>
        <v>0.75</v>
      </c>
      <c r="Y645" s="2">
        <f>VLOOKUP($F645,Experiment!$A$2:$U$90,MATCH(Results!Y$1,Experiment!$A$1:$U$1,0),FALSE)</f>
        <v>1</v>
      </c>
      <c r="Z645" s="3">
        <f>VLOOKUP($F645,Experiment!$A$2:$U$90,MATCH(Results!Z$1,Experiment!$A$1:$U$1,0),FALSE)</f>
        <v>0.25</v>
      </c>
      <c r="AA645" s="3">
        <f>VLOOKUP($F645,Experiment!$A$2:$U$90,MATCH(Results!AA$1,Experiment!$A$1:$U$1,0),FALSE)</f>
        <v>0.5</v>
      </c>
      <c r="AB645" s="3">
        <f>VLOOKUP($F645,Experiment!$A$2:$U$90,MATCH(Results!AB$1,Experiment!$A$1:$U$1,0),FALSE)</f>
        <v>0.375</v>
      </c>
      <c r="AC645" s="3">
        <f>VLOOKUP($F645,Experiment!$A$2:$U$90,MATCH(Results!AC$1,Experiment!$A$1:$U$1,0),FALSE)</f>
        <v>0.625</v>
      </c>
      <c r="AD645" s="2">
        <f>VLOOKUP($F645,Experiment!$A$2:$U$90,MATCH(Results!AD$1,Experiment!$A$1:$U$1,0),FALSE)</f>
        <v>28.75</v>
      </c>
      <c r="AE645" s="2">
        <f>VLOOKUP($F645,Experiment!$A$2:$U$90,MATCH(Results!AE$1,Experiment!$A$1:$U$1,0),FALSE)</f>
        <v>8460.9375</v>
      </c>
      <c r="AF645" s="2">
        <f>VLOOKUP($F645,Experiment!$A$2:$U$90,MATCH(Results!AF$1,Experiment!$A$1:$U$1,0),FALSE)</f>
        <v>91.983354472426157</v>
      </c>
      <c r="AG645" s="3">
        <f>VLOOKUP($F645,Experiment!$A$2:$W$90,MATCH(Results!AG$1,Experiment!$A$1:$W$1,0),FALSE)</f>
        <v>1</v>
      </c>
      <c r="AH645" s="3">
        <f>VLOOKUP($F645,Experiment!$A$2:$W$90,MATCH(Results!AH$1,Experiment!$A$1:$W$1,0),FALSE)</f>
        <v>0.625</v>
      </c>
      <c r="AI645" s="3">
        <f>VLOOKUP($F645,Experiment!$A$2:$X$90,MATCH(Results!AI$1,Experiment!$A$1:$X$1,0),FALSE)</f>
        <v>0.375</v>
      </c>
      <c r="AJ645" s="2">
        <f>Table1[[#This Row],[Gain]]^Table1[[#This Row],[θ]]</f>
        <v>246.6274930269494</v>
      </c>
      <c r="AK645" s="2">
        <f>-Table1[[#This Row],[λ]]*-Table1[[#This Row],[Loss]]^Table1[[#This Row],[θ]]</f>
        <v>434.85510823313615</v>
      </c>
      <c r="AL645" s="2">
        <f>Table1[[#This Row],[v_n_w_g]]-Table1[[#This Row],[v_n_w_l]]</f>
        <v>-188.22761520618675</v>
      </c>
      <c r="AM645" s="2">
        <f>IF(Table1[[#This Row],[diff_v]]&gt;=1,1,0)</f>
        <v>0</v>
      </c>
    </row>
    <row r="646" spans="1:39" hidden="1" x14ac:dyDescent="0.3">
      <c r="A646">
        <v>36</v>
      </c>
      <c r="B646" t="s">
        <v>45</v>
      </c>
      <c r="C646" s="22">
        <f>VLOOKUP(Table1[[#This Row],[Subject]],'Subject Profile'!$A$2:$E$8,4,FALSE)</f>
        <v>1.1960207441678836</v>
      </c>
      <c r="D646" s="22">
        <f>VLOOKUP(Table1[[#This Row],[Subject]],'Subject Profile'!$A$2:$E$8,5,FALSE)</f>
        <v>-2</v>
      </c>
      <c r="E646" t="s">
        <v>109</v>
      </c>
      <c r="F646" t="s">
        <v>88</v>
      </c>
      <c r="G646" t="s">
        <v>5</v>
      </c>
      <c r="H646">
        <f>IF(Table1[[#This Row],[decision]]="accept",1,0)</f>
        <v>0</v>
      </c>
      <c r="I646">
        <v>0</v>
      </c>
      <c r="J646">
        <v>290</v>
      </c>
      <c r="K646">
        <v>1664466208</v>
      </c>
      <c r="L646">
        <v>8</v>
      </c>
      <c r="M646" t="str">
        <f>VLOOKUP($F646,Experiment!$A$2:$U$90,MATCH(Results!M$1,Experiment!$A$1:$U$1,0)+1,FALSE)</f>
        <v>I</v>
      </c>
      <c r="N646">
        <f>IF(Table1[[#This Row],[Impact]]="I",0,1)</f>
        <v>0</v>
      </c>
      <c r="O646" s="2">
        <f>VLOOKUP($F646,Experiment!$A$2:$U$90,MATCH(Results!O$1,Experiment!$A$1:$U$1,0),FALSE)</f>
        <v>-50</v>
      </c>
      <c r="P646" s="3">
        <f>VLOOKUP($F646,Experiment!$A$2:$U$90,MATCH(Results!P$1,Experiment!$A$1:$U$1,0),FALSE)</f>
        <v>0.5</v>
      </c>
      <c r="Q646" s="2">
        <f>VLOOKUP($F646,Experiment!$A$2:$U$90,MATCH(Results!Q$1,Experiment!$A$1:$U$1,0),FALSE)</f>
        <v>60</v>
      </c>
      <c r="R646" s="3">
        <f>VLOOKUP($F646,Experiment!$A$2:$U$90,MATCH(Results!R$1,Experiment!$A$1:$U$1,0),FALSE)</f>
        <v>0.5</v>
      </c>
      <c r="S646" s="2">
        <f>VLOOKUP($F646,Experiment!$A$2:$U$90,MATCH(Results!S$1,Experiment!$A$1:$U$1,0),FALSE)</f>
        <v>5</v>
      </c>
      <c r="T646" s="2">
        <f>VLOOKUP($F646,Experiment!$A$2:$U$90,MATCH(Results!T$1,Experiment!$A$1:$U$1,0),FALSE)</f>
        <v>3025</v>
      </c>
      <c r="U646" s="2">
        <f>VLOOKUP($F646,Experiment!$A$2:$U$90,MATCH(Results!U$1,Experiment!$A$1:$U$1,0),FALSE)</f>
        <v>55</v>
      </c>
      <c r="V646" s="2">
        <f>VLOOKUP($F646,Experiment!$A$2:$U$90,MATCH(Results!V$1,Experiment!$A$1:$U$1,0),FALSE)</f>
        <v>2</v>
      </c>
      <c r="W646" s="3">
        <f>VLOOKUP($F646,Experiment!$A$2:$U$90,MATCH(Results!W$1,Experiment!$A$1:$U$1,0),FALSE)</f>
        <v>0.25</v>
      </c>
      <c r="X646" s="3">
        <f>VLOOKUP($F646,Experiment!$A$2:$U$90,MATCH(Results!X$1,Experiment!$A$1:$U$1,0),FALSE)</f>
        <v>0.75</v>
      </c>
      <c r="Y646" s="2">
        <f>VLOOKUP($F646,Experiment!$A$2:$U$90,MATCH(Results!Y$1,Experiment!$A$1:$U$1,0),FALSE)</f>
        <v>2</v>
      </c>
      <c r="Z646" s="3">
        <f>VLOOKUP($F646,Experiment!$A$2:$U$90,MATCH(Results!Z$1,Experiment!$A$1:$U$1,0),FALSE)</f>
        <v>0.5</v>
      </c>
      <c r="AA646" s="3">
        <f>VLOOKUP($F646,Experiment!$A$2:$U$90,MATCH(Results!AA$1,Experiment!$A$1:$U$1,0),FALSE)</f>
        <v>0.25</v>
      </c>
      <c r="AB646" s="3">
        <f>VLOOKUP($F646,Experiment!$A$2:$U$90,MATCH(Results!AB$1,Experiment!$A$1:$U$1,0),FALSE)</f>
        <v>0.625</v>
      </c>
      <c r="AC646" s="3">
        <f>VLOOKUP($F646,Experiment!$A$2:$U$90,MATCH(Results!AC$1,Experiment!$A$1:$U$1,0),FALSE)</f>
        <v>0.375</v>
      </c>
      <c r="AD646" s="2">
        <f>VLOOKUP($F646,Experiment!$A$2:$U$90,MATCH(Results!AD$1,Experiment!$A$1:$U$1,0),FALSE)</f>
        <v>-8.75</v>
      </c>
      <c r="AE646" s="2">
        <f>VLOOKUP($F646,Experiment!$A$2:$U$90,MATCH(Results!AE$1,Experiment!$A$1:$U$1,0),FALSE)</f>
        <v>2835.9375</v>
      </c>
      <c r="AF646" s="2">
        <f>VLOOKUP($F646,Experiment!$A$2:$U$90,MATCH(Results!AF$1,Experiment!$A$1:$U$1,0),FALSE)</f>
        <v>53.253521010351982</v>
      </c>
      <c r="AG646" s="3">
        <f>VLOOKUP($F646,Experiment!$A$2:$W$90,MATCH(Results!AG$1,Experiment!$A$1:$W$1,0),FALSE)</f>
        <v>0.82730419370997643</v>
      </c>
      <c r="AH646" s="3">
        <f>VLOOKUP($F646,Experiment!$A$2:$W$90,MATCH(Results!AH$1,Experiment!$A$1:$W$1,0),FALSE)</f>
        <v>0.38648875795104182</v>
      </c>
      <c r="AI646" s="3">
        <f>VLOOKUP($F646,Experiment!$A$2:$X$90,MATCH(Results!AI$1,Experiment!$A$1:$X$1,0),FALSE)</f>
        <v>0.61351124204895813</v>
      </c>
      <c r="AJ646" s="2">
        <f>Table1[[#This Row],[Gain]]^Table1[[#This Row],[θ]]</f>
        <v>133.87694139177151</v>
      </c>
      <c r="AK646" s="2">
        <f>-Table1[[#This Row],[λ]]*-Table1[[#This Row],[Loss]]^Table1[[#This Row],[θ]]</f>
        <v>215.2947128015152</v>
      </c>
      <c r="AL646" s="2">
        <f>Table1[[#This Row],[v_n_w_g]]-Table1[[#This Row],[v_n_w_l]]</f>
        <v>-81.417771409743693</v>
      </c>
      <c r="AM646" s="2">
        <f>IF(Table1[[#This Row],[diff_v]]&gt;=1,1,0)</f>
        <v>0</v>
      </c>
    </row>
    <row r="647" spans="1:39" hidden="1" x14ac:dyDescent="0.3">
      <c r="A647">
        <v>37</v>
      </c>
      <c r="B647" t="s">
        <v>45</v>
      </c>
      <c r="C647" s="22">
        <f>VLOOKUP(Table1[[#This Row],[Subject]],'Subject Profile'!$A$2:$E$8,4,FALSE)</f>
        <v>1.1960207441678836</v>
      </c>
      <c r="D647" s="22">
        <f>VLOOKUP(Table1[[#This Row],[Subject]],'Subject Profile'!$A$2:$E$8,5,FALSE)</f>
        <v>-2</v>
      </c>
      <c r="E647" t="s">
        <v>109</v>
      </c>
      <c r="F647" t="s">
        <v>54</v>
      </c>
      <c r="G647" t="s">
        <v>5</v>
      </c>
      <c r="H647">
        <f>IF(Table1[[#This Row],[decision]]="accept",1,0)</f>
        <v>0</v>
      </c>
      <c r="I647">
        <v>0</v>
      </c>
      <c r="J647">
        <v>290</v>
      </c>
      <c r="K647">
        <v>1664466217</v>
      </c>
      <c r="L647">
        <v>9</v>
      </c>
      <c r="M647" t="str">
        <f>VLOOKUP($F647,Experiment!$A$2:$U$90,MATCH(Results!M$1,Experiment!$A$1:$U$1,0)+1,FALSE)</f>
        <v>I</v>
      </c>
      <c r="N647">
        <f>IF(Table1[[#This Row],[Impact]]="I",0,1)</f>
        <v>0</v>
      </c>
      <c r="O647" s="2">
        <f>VLOOKUP($F647,Experiment!$A$2:$U$90,MATCH(Results!O$1,Experiment!$A$1:$U$1,0),FALSE)</f>
        <v>-50</v>
      </c>
      <c r="P647" s="3">
        <f>VLOOKUP($F647,Experiment!$A$2:$U$90,MATCH(Results!P$1,Experiment!$A$1:$U$1,0),FALSE)</f>
        <v>0.5</v>
      </c>
      <c r="Q647" s="2">
        <f>VLOOKUP($F647,Experiment!$A$2:$U$90,MATCH(Results!Q$1,Experiment!$A$1:$U$1,0),FALSE)</f>
        <v>40</v>
      </c>
      <c r="R647" s="3">
        <f>VLOOKUP($F647,Experiment!$A$2:$U$90,MATCH(Results!R$1,Experiment!$A$1:$U$1,0),FALSE)</f>
        <v>0.5</v>
      </c>
      <c r="S647" s="2">
        <f>VLOOKUP($F647,Experiment!$A$2:$U$90,MATCH(Results!S$1,Experiment!$A$1:$U$1,0),FALSE)</f>
        <v>-5</v>
      </c>
      <c r="T647" s="2">
        <f>VLOOKUP($F647,Experiment!$A$2:$U$90,MATCH(Results!T$1,Experiment!$A$1:$U$1,0),FALSE)</f>
        <v>2025</v>
      </c>
      <c r="U647" s="2">
        <f>VLOOKUP($F647,Experiment!$A$2:$U$90,MATCH(Results!U$1,Experiment!$A$1:$U$1,0),FALSE)</f>
        <v>45</v>
      </c>
      <c r="V647" s="2">
        <f>VLOOKUP($F647,Experiment!$A$2:$U$90,MATCH(Results!V$1,Experiment!$A$1:$U$1,0),FALSE)</f>
        <v>4</v>
      </c>
      <c r="W647" s="3">
        <f>VLOOKUP($F647,Experiment!$A$2:$U$90,MATCH(Results!W$1,Experiment!$A$1:$U$1,0),FALSE)</f>
        <v>0.25</v>
      </c>
      <c r="X647" s="3">
        <f>VLOOKUP($F647,Experiment!$A$2:$U$90,MATCH(Results!X$1,Experiment!$A$1:$U$1,0),FALSE)</f>
        <v>0.75</v>
      </c>
      <c r="Y647" s="2">
        <f>VLOOKUP($F647,Experiment!$A$2:$U$90,MATCH(Results!Y$1,Experiment!$A$1:$U$1,0),FALSE)</f>
        <v>1</v>
      </c>
      <c r="Z647" s="3">
        <f>VLOOKUP($F647,Experiment!$A$2:$U$90,MATCH(Results!Z$1,Experiment!$A$1:$U$1,0),FALSE)</f>
        <v>0.25</v>
      </c>
      <c r="AA647" s="3">
        <f>VLOOKUP($F647,Experiment!$A$2:$U$90,MATCH(Results!AA$1,Experiment!$A$1:$U$1,0),FALSE)</f>
        <v>0.5</v>
      </c>
      <c r="AB647" s="3">
        <f>VLOOKUP($F647,Experiment!$A$2:$U$90,MATCH(Results!AB$1,Experiment!$A$1:$U$1,0),FALSE)</f>
        <v>0.375</v>
      </c>
      <c r="AC647" s="3">
        <f>VLOOKUP($F647,Experiment!$A$2:$U$90,MATCH(Results!AC$1,Experiment!$A$1:$U$1,0),FALSE)</f>
        <v>0.625</v>
      </c>
      <c r="AD647" s="2">
        <f>VLOOKUP($F647,Experiment!$A$2:$U$90,MATCH(Results!AD$1,Experiment!$A$1:$U$1,0),FALSE)</f>
        <v>6.25</v>
      </c>
      <c r="AE647" s="2">
        <f>VLOOKUP($F647,Experiment!$A$2:$U$90,MATCH(Results!AE$1,Experiment!$A$1:$U$1,0),FALSE)</f>
        <v>1898.4375</v>
      </c>
      <c r="AF647" s="2">
        <f>VLOOKUP($F647,Experiment!$A$2:$U$90,MATCH(Results!AF$1,Experiment!$A$1:$U$1,0),FALSE)</f>
        <v>43.571062644833439</v>
      </c>
      <c r="AG647" s="3">
        <f>VLOOKUP($F647,Experiment!$A$2:$W$90,MATCH(Results!AG$1,Experiment!$A$1:$W$1,0),FALSE)</f>
        <v>1</v>
      </c>
      <c r="AH647" s="3">
        <f>VLOOKUP($F647,Experiment!$A$2:$W$90,MATCH(Results!AH$1,Experiment!$A$1:$W$1,0),FALSE)</f>
        <v>0.625</v>
      </c>
      <c r="AI647" s="3">
        <f>VLOOKUP($F647,Experiment!$A$2:$X$90,MATCH(Results!AI$1,Experiment!$A$1:$X$1,0),FALSE)</f>
        <v>0.375</v>
      </c>
      <c r="AJ647" s="2">
        <f>Table1[[#This Row],[Gain]]^Table1[[#This Row],[θ]]</f>
        <v>82.432217522931154</v>
      </c>
      <c r="AK647" s="2">
        <f>-Table1[[#This Row],[λ]]*-Table1[[#This Row],[Loss]]^Table1[[#This Row],[θ]]</f>
        <v>215.2947128015152</v>
      </c>
      <c r="AL647" s="2">
        <f>Table1[[#This Row],[v_n_w_g]]-Table1[[#This Row],[v_n_w_l]]</f>
        <v>-132.86249527858405</v>
      </c>
      <c r="AM647" s="2">
        <f>IF(Table1[[#This Row],[diff_v]]&gt;=1,1,0)</f>
        <v>0</v>
      </c>
    </row>
    <row r="648" spans="1:39" hidden="1" x14ac:dyDescent="0.3">
      <c r="A648">
        <v>38</v>
      </c>
      <c r="B648" t="s">
        <v>45</v>
      </c>
      <c r="C648" s="22">
        <f>VLOOKUP(Table1[[#This Row],[Subject]],'Subject Profile'!$A$2:$E$8,4,FALSE)</f>
        <v>1.1960207441678836</v>
      </c>
      <c r="D648" s="22">
        <f>VLOOKUP(Table1[[#This Row],[Subject]],'Subject Profile'!$A$2:$E$8,5,FALSE)</f>
        <v>-2</v>
      </c>
      <c r="E648" t="s">
        <v>109</v>
      </c>
      <c r="F648" t="s">
        <v>54</v>
      </c>
      <c r="G648" t="s">
        <v>5</v>
      </c>
      <c r="H648">
        <f>IF(Table1[[#This Row],[decision]]="accept",1,0)</f>
        <v>0</v>
      </c>
      <c r="I648">
        <v>0</v>
      </c>
      <c r="J648">
        <v>290</v>
      </c>
      <c r="K648">
        <v>1664466220</v>
      </c>
      <c r="L648">
        <v>3</v>
      </c>
      <c r="M648" t="str">
        <f>VLOOKUP($F648,Experiment!$A$2:$U$90,MATCH(Results!M$1,Experiment!$A$1:$U$1,0)+1,FALSE)</f>
        <v>I</v>
      </c>
      <c r="N648">
        <f>IF(Table1[[#This Row],[Impact]]="I",0,1)</f>
        <v>0</v>
      </c>
      <c r="O648" s="2">
        <f>VLOOKUP($F648,Experiment!$A$2:$U$90,MATCH(Results!O$1,Experiment!$A$1:$U$1,0),FALSE)</f>
        <v>-50</v>
      </c>
      <c r="P648" s="3">
        <f>VLOOKUP($F648,Experiment!$A$2:$U$90,MATCH(Results!P$1,Experiment!$A$1:$U$1,0),FALSE)</f>
        <v>0.5</v>
      </c>
      <c r="Q648" s="2">
        <f>VLOOKUP($F648,Experiment!$A$2:$U$90,MATCH(Results!Q$1,Experiment!$A$1:$U$1,0),FALSE)</f>
        <v>40</v>
      </c>
      <c r="R648" s="3">
        <f>VLOOKUP($F648,Experiment!$A$2:$U$90,MATCH(Results!R$1,Experiment!$A$1:$U$1,0),FALSE)</f>
        <v>0.5</v>
      </c>
      <c r="S648" s="2">
        <f>VLOOKUP($F648,Experiment!$A$2:$U$90,MATCH(Results!S$1,Experiment!$A$1:$U$1,0),FALSE)</f>
        <v>-5</v>
      </c>
      <c r="T648" s="2">
        <f>VLOOKUP($F648,Experiment!$A$2:$U$90,MATCH(Results!T$1,Experiment!$A$1:$U$1,0),FALSE)</f>
        <v>2025</v>
      </c>
      <c r="U648" s="2">
        <f>VLOOKUP($F648,Experiment!$A$2:$U$90,MATCH(Results!U$1,Experiment!$A$1:$U$1,0),FALSE)</f>
        <v>45</v>
      </c>
      <c r="V648" s="2">
        <f>VLOOKUP($F648,Experiment!$A$2:$U$90,MATCH(Results!V$1,Experiment!$A$1:$U$1,0),FALSE)</f>
        <v>4</v>
      </c>
      <c r="W648" s="3">
        <f>VLOOKUP($F648,Experiment!$A$2:$U$90,MATCH(Results!W$1,Experiment!$A$1:$U$1,0),FALSE)</f>
        <v>0.25</v>
      </c>
      <c r="X648" s="3">
        <f>VLOOKUP($F648,Experiment!$A$2:$U$90,MATCH(Results!X$1,Experiment!$A$1:$U$1,0),FALSE)</f>
        <v>0.75</v>
      </c>
      <c r="Y648" s="2">
        <f>VLOOKUP($F648,Experiment!$A$2:$U$90,MATCH(Results!Y$1,Experiment!$A$1:$U$1,0),FALSE)</f>
        <v>1</v>
      </c>
      <c r="Z648" s="3">
        <f>VLOOKUP($F648,Experiment!$A$2:$U$90,MATCH(Results!Z$1,Experiment!$A$1:$U$1,0),FALSE)</f>
        <v>0.25</v>
      </c>
      <c r="AA648" s="3">
        <f>VLOOKUP($F648,Experiment!$A$2:$U$90,MATCH(Results!AA$1,Experiment!$A$1:$U$1,0),FALSE)</f>
        <v>0.5</v>
      </c>
      <c r="AB648" s="3">
        <f>VLOOKUP($F648,Experiment!$A$2:$U$90,MATCH(Results!AB$1,Experiment!$A$1:$U$1,0),FALSE)</f>
        <v>0.375</v>
      </c>
      <c r="AC648" s="3">
        <f>VLOOKUP($F648,Experiment!$A$2:$U$90,MATCH(Results!AC$1,Experiment!$A$1:$U$1,0),FALSE)</f>
        <v>0.625</v>
      </c>
      <c r="AD648" s="2">
        <f>VLOOKUP($F648,Experiment!$A$2:$U$90,MATCH(Results!AD$1,Experiment!$A$1:$U$1,0),FALSE)</f>
        <v>6.25</v>
      </c>
      <c r="AE648" s="2">
        <f>VLOOKUP($F648,Experiment!$A$2:$U$90,MATCH(Results!AE$1,Experiment!$A$1:$U$1,0),FALSE)</f>
        <v>1898.4375</v>
      </c>
      <c r="AF648" s="2">
        <f>VLOOKUP($F648,Experiment!$A$2:$U$90,MATCH(Results!AF$1,Experiment!$A$1:$U$1,0),FALSE)</f>
        <v>43.571062644833439</v>
      </c>
      <c r="AG648" s="3">
        <f>VLOOKUP($F648,Experiment!$A$2:$W$90,MATCH(Results!AG$1,Experiment!$A$1:$W$1,0),FALSE)</f>
        <v>1</v>
      </c>
      <c r="AH648" s="3">
        <f>VLOOKUP($F648,Experiment!$A$2:$W$90,MATCH(Results!AH$1,Experiment!$A$1:$W$1,0),FALSE)</f>
        <v>0.625</v>
      </c>
      <c r="AI648" s="3">
        <f>VLOOKUP($F648,Experiment!$A$2:$X$90,MATCH(Results!AI$1,Experiment!$A$1:$X$1,0),FALSE)</f>
        <v>0.375</v>
      </c>
      <c r="AJ648" s="2">
        <f>Table1[[#This Row],[Gain]]^Table1[[#This Row],[θ]]</f>
        <v>82.432217522931154</v>
      </c>
      <c r="AK648" s="2">
        <f>-Table1[[#This Row],[λ]]*-Table1[[#This Row],[Loss]]^Table1[[#This Row],[θ]]</f>
        <v>215.2947128015152</v>
      </c>
      <c r="AL648" s="2">
        <f>Table1[[#This Row],[v_n_w_g]]-Table1[[#This Row],[v_n_w_l]]</f>
        <v>-132.86249527858405</v>
      </c>
      <c r="AM648" s="2">
        <f>IF(Table1[[#This Row],[diff_v]]&gt;=1,1,0)</f>
        <v>0</v>
      </c>
    </row>
    <row r="649" spans="1:39" hidden="1" x14ac:dyDescent="0.3">
      <c r="A649">
        <v>39</v>
      </c>
      <c r="B649" t="s">
        <v>45</v>
      </c>
      <c r="C649" s="22">
        <f>VLOOKUP(Table1[[#This Row],[Subject]],'Subject Profile'!$A$2:$E$8,4,FALSE)</f>
        <v>1.1960207441678836</v>
      </c>
      <c r="D649" s="22">
        <f>VLOOKUP(Table1[[#This Row],[Subject]],'Subject Profile'!$A$2:$E$8,5,FALSE)</f>
        <v>-2</v>
      </c>
      <c r="E649" t="s">
        <v>109</v>
      </c>
      <c r="F649" t="s">
        <v>55</v>
      </c>
      <c r="G649" t="s">
        <v>56</v>
      </c>
      <c r="H649">
        <f>IF(Table1[[#This Row],[decision]]="accept",1,0)</f>
        <v>0</v>
      </c>
      <c r="I649">
        <v>0</v>
      </c>
      <c r="J649">
        <v>290</v>
      </c>
      <c r="K649">
        <v>1664466232</v>
      </c>
      <c r="L649">
        <v>12</v>
      </c>
      <c r="M649" t="str">
        <f>VLOOKUP($F649,Experiment!$A$2:$U$90,MATCH(Results!M$1,Experiment!$A$1:$U$1,0)+1,FALSE)</f>
        <v>R</v>
      </c>
      <c r="N649">
        <f>IF(Table1[[#This Row],[Impact]]="I",0,1)</f>
        <v>1</v>
      </c>
      <c r="O649" s="2">
        <f>VLOOKUP($F649,Experiment!$A$2:$U$90,MATCH(Results!O$1,Experiment!$A$1:$U$1,0),FALSE)</f>
        <v>0</v>
      </c>
      <c r="P649" s="3">
        <f>VLOOKUP($F649,Experiment!$A$2:$U$90,MATCH(Results!P$1,Experiment!$A$1:$U$1,0),FALSE)</f>
        <v>0</v>
      </c>
      <c r="Q649" s="2">
        <f>VLOOKUP($F649,Experiment!$A$2:$U$90,MATCH(Results!Q$1,Experiment!$A$1:$U$1,0),FALSE)</f>
        <v>0</v>
      </c>
      <c r="R649" s="3">
        <f>VLOOKUP($F649,Experiment!$A$2:$U$90,MATCH(Results!R$1,Experiment!$A$1:$U$1,0),FALSE)</f>
        <v>0</v>
      </c>
      <c r="S649" s="2">
        <f>VLOOKUP($F649,Experiment!$A$2:$U$90,MATCH(Results!S$1,Experiment!$A$1:$U$1,0),FALSE)</f>
        <v>0</v>
      </c>
      <c r="T649" s="2">
        <f>VLOOKUP($F649,Experiment!$A$2:$U$90,MATCH(Results!T$1,Experiment!$A$1:$U$1,0),FALSE)</f>
        <v>0</v>
      </c>
      <c r="U649" s="2">
        <f>VLOOKUP($F649,Experiment!$A$2:$U$90,MATCH(Results!U$1,Experiment!$A$1:$U$1,0),FALSE)</f>
        <v>0</v>
      </c>
      <c r="V649" s="2">
        <f>VLOOKUP($F649,Experiment!$A$2:$U$90,MATCH(Results!V$1,Experiment!$A$1:$U$1,0),FALSE)</f>
        <v>0</v>
      </c>
      <c r="W649" s="3">
        <f>VLOOKUP($F649,Experiment!$A$2:$U$90,MATCH(Results!W$1,Experiment!$A$1:$U$1,0),FALSE)</f>
        <v>0</v>
      </c>
      <c r="X649" s="3">
        <f>VLOOKUP($F649,Experiment!$A$2:$U$90,MATCH(Results!X$1,Experiment!$A$1:$U$1,0),FALSE)</f>
        <v>0</v>
      </c>
      <c r="Y649" s="2">
        <f>VLOOKUP($F649,Experiment!$A$2:$U$90,MATCH(Results!Y$1,Experiment!$A$1:$U$1,0),FALSE)</f>
        <v>0</v>
      </c>
      <c r="Z649" s="3">
        <f>VLOOKUP($F649,Experiment!$A$2:$U$90,MATCH(Results!Z$1,Experiment!$A$1:$U$1,0),FALSE)</f>
        <v>0</v>
      </c>
      <c r="AA649" s="3">
        <f>VLOOKUP($F649,Experiment!$A$2:$U$90,MATCH(Results!AA$1,Experiment!$A$1:$U$1,0),FALSE)</f>
        <v>0</v>
      </c>
      <c r="AB649" s="3">
        <f>VLOOKUP($F649,Experiment!$A$2:$U$90,MATCH(Results!AB$1,Experiment!$A$1:$U$1,0),FALSE)</f>
        <v>0</v>
      </c>
      <c r="AC649" s="3">
        <f>VLOOKUP($F649,Experiment!$A$2:$U$90,MATCH(Results!AC$1,Experiment!$A$1:$U$1,0),FALSE)</f>
        <v>0</v>
      </c>
      <c r="AD649" s="2">
        <f>VLOOKUP($F649,Experiment!$A$2:$U$90,MATCH(Results!AD$1,Experiment!$A$1:$U$1,0),FALSE)</f>
        <v>0</v>
      </c>
      <c r="AE649" s="2">
        <f>VLOOKUP($F649,Experiment!$A$2:$U$90,MATCH(Results!AE$1,Experiment!$A$1:$U$1,0),FALSE)</f>
        <v>0</v>
      </c>
      <c r="AF649" s="2">
        <f>VLOOKUP($F649,Experiment!$A$2:$U$90,MATCH(Results!AF$1,Experiment!$A$1:$U$1,0),FALSE)</f>
        <v>0</v>
      </c>
      <c r="AG649" s="2"/>
      <c r="AH649" s="3">
        <f>VLOOKUP($F649,Experiment!$A$2:$W$90,MATCH(Results!AH$1,Experiment!$A$1:$W$1,0),FALSE)</f>
        <v>0</v>
      </c>
      <c r="AI649" s="2">
        <f>VLOOKUP($F649,Experiment!$A$2:$X$90,MATCH(Results!AI$1,Experiment!$A$1:$X$1,0),FALSE)</f>
        <v>0</v>
      </c>
      <c r="AJ649" s="2">
        <f>Table1[[#This Row],[Gain]]^Table1[[#This Row],[θ]]</f>
        <v>0</v>
      </c>
      <c r="AK649" s="2">
        <f>-Table1[[#This Row],[λ]]*-Table1[[#This Row],[Loss]]^Table1[[#This Row],[θ]]</f>
        <v>0</v>
      </c>
      <c r="AL649" s="2">
        <f>Table1[[#This Row],[v_n_w_g]]-Table1[[#This Row],[v_n_w_l]]</f>
        <v>0</v>
      </c>
      <c r="AM649" s="2">
        <f>IF(Table1[[#This Row],[diff_v]]&gt;=1,1,0)</f>
        <v>0</v>
      </c>
    </row>
    <row r="650" spans="1:39" hidden="1" x14ac:dyDescent="0.3">
      <c r="A650">
        <v>40</v>
      </c>
      <c r="B650" t="s">
        <v>45</v>
      </c>
      <c r="C650" s="22">
        <f>VLOOKUP(Table1[[#This Row],[Subject]],'Subject Profile'!$A$2:$E$8,4,FALSE)</f>
        <v>1.1960207441678836</v>
      </c>
      <c r="D650" s="22">
        <f>VLOOKUP(Table1[[#This Row],[Subject]],'Subject Profile'!$A$2:$E$8,5,FALSE)</f>
        <v>-2</v>
      </c>
      <c r="E650" t="s">
        <v>109</v>
      </c>
      <c r="F650" t="s">
        <v>104</v>
      </c>
      <c r="G650" t="s">
        <v>7</v>
      </c>
      <c r="H650">
        <f>IF(Table1[[#This Row],[decision]]="accept",1,0)</f>
        <v>1</v>
      </c>
      <c r="I650">
        <v>-10</v>
      </c>
      <c r="J650">
        <v>280</v>
      </c>
      <c r="K650">
        <v>1664466248</v>
      </c>
      <c r="L650">
        <v>16</v>
      </c>
      <c r="M650" t="str">
        <f>VLOOKUP($F650,Experiment!$A$2:$U$90,MATCH(Results!M$1,Experiment!$A$1:$U$1,0)+1,FALSE)</f>
        <v>I</v>
      </c>
      <c r="N650">
        <f>IF(Table1[[#This Row],[Impact]]="I",0,1)</f>
        <v>0</v>
      </c>
      <c r="O650" s="2">
        <f>VLOOKUP($F650,Experiment!$A$2:$U$90,MATCH(Results!O$1,Experiment!$A$1:$U$1,0),FALSE)</f>
        <v>-10</v>
      </c>
      <c r="P650" s="3">
        <f>VLOOKUP($F650,Experiment!$A$2:$U$90,MATCH(Results!P$1,Experiment!$A$1:$U$1,0),FALSE)</f>
        <v>0.5</v>
      </c>
      <c r="Q650" s="2">
        <f>VLOOKUP($F650,Experiment!$A$2:$U$90,MATCH(Results!Q$1,Experiment!$A$1:$U$1,0),FALSE)</f>
        <v>10</v>
      </c>
      <c r="R650" s="3">
        <f>VLOOKUP($F650,Experiment!$A$2:$U$90,MATCH(Results!R$1,Experiment!$A$1:$U$1,0),FALSE)</f>
        <v>0.5</v>
      </c>
      <c r="S650" s="2">
        <f>VLOOKUP($F650,Experiment!$A$2:$U$90,MATCH(Results!S$1,Experiment!$A$1:$U$1,0),FALSE)</f>
        <v>0</v>
      </c>
      <c r="T650" s="2">
        <f>VLOOKUP($F650,Experiment!$A$2:$U$90,MATCH(Results!T$1,Experiment!$A$1:$U$1,0),FALSE)</f>
        <v>100</v>
      </c>
      <c r="U650" s="2">
        <f>VLOOKUP($F650,Experiment!$A$2:$U$90,MATCH(Results!U$1,Experiment!$A$1:$U$1,0),FALSE)</f>
        <v>10</v>
      </c>
      <c r="V650" s="2">
        <f>VLOOKUP($F650,Experiment!$A$2:$U$90,MATCH(Results!V$1,Experiment!$A$1:$U$1,0),FALSE)</f>
        <v>2</v>
      </c>
      <c r="W650" s="3">
        <f>VLOOKUP($F650,Experiment!$A$2:$U$90,MATCH(Results!W$1,Experiment!$A$1:$U$1,0),FALSE)</f>
        <v>0.25</v>
      </c>
      <c r="X650" s="3">
        <f>VLOOKUP($F650,Experiment!$A$2:$U$90,MATCH(Results!X$1,Experiment!$A$1:$U$1,0),FALSE)</f>
        <v>0.75</v>
      </c>
      <c r="Y650" s="2">
        <f>VLOOKUP($F650,Experiment!$A$2:$U$90,MATCH(Results!Y$1,Experiment!$A$1:$U$1,0),FALSE)</f>
        <v>1</v>
      </c>
      <c r="Z650" s="3">
        <f>VLOOKUP($F650,Experiment!$A$2:$U$90,MATCH(Results!Z$1,Experiment!$A$1:$U$1,0),FALSE)</f>
        <v>0.25</v>
      </c>
      <c r="AA650" s="3">
        <f>VLOOKUP($F650,Experiment!$A$2:$U$90,MATCH(Results!AA$1,Experiment!$A$1:$U$1,0),FALSE)</f>
        <v>0.5</v>
      </c>
      <c r="AB650" s="3">
        <f>VLOOKUP($F650,Experiment!$A$2:$U$90,MATCH(Results!AB$1,Experiment!$A$1:$U$1,0),FALSE)</f>
        <v>0.375</v>
      </c>
      <c r="AC650" s="3">
        <f>VLOOKUP($F650,Experiment!$A$2:$U$90,MATCH(Results!AC$1,Experiment!$A$1:$U$1,0),FALSE)</f>
        <v>0.625</v>
      </c>
      <c r="AD650" s="2">
        <f>VLOOKUP($F650,Experiment!$A$2:$U$90,MATCH(Results!AD$1,Experiment!$A$1:$U$1,0),FALSE)</f>
        <v>2.5</v>
      </c>
      <c r="AE650" s="2">
        <f>VLOOKUP($F650,Experiment!$A$2:$U$90,MATCH(Results!AE$1,Experiment!$A$1:$U$1,0),FALSE)</f>
        <v>93.75</v>
      </c>
      <c r="AF650" s="2">
        <f>VLOOKUP($F650,Experiment!$A$2:$U$90,MATCH(Results!AF$1,Experiment!$A$1:$U$1,0),FALSE)</f>
        <v>9.6824583655185421</v>
      </c>
      <c r="AG650" s="3">
        <f>VLOOKUP($F650,Experiment!$A$2:$W$90,MATCH(Results!AG$1,Experiment!$A$1:$W$1,0),FALSE)</f>
        <v>1</v>
      </c>
      <c r="AH650" s="3">
        <f>VLOOKUP($F650,Experiment!$A$2:$W$90,MATCH(Results!AH$1,Experiment!$A$1:$W$1,0),FALSE)</f>
        <v>0.625</v>
      </c>
      <c r="AI650" s="3">
        <f>VLOOKUP($F650,Experiment!$A$2:$X$90,MATCH(Results!AI$1,Experiment!$A$1:$X$1,0),FALSE)</f>
        <v>0.375</v>
      </c>
      <c r="AJ650" s="2">
        <f>Table1[[#This Row],[Gain]]^Table1[[#This Row],[θ]]</f>
        <v>15.704378148368352</v>
      </c>
      <c r="AK650" s="2">
        <f>-Table1[[#This Row],[λ]]*-Table1[[#This Row],[Loss]]^Table1[[#This Row],[θ]]</f>
        <v>31.408756296736705</v>
      </c>
      <c r="AL650" s="2">
        <f>Table1[[#This Row],[v_n_w_g]]-Table1[[#This Row],[v_n_w_l]]</f>
        <v>-15.704378148368352</v>
      </c>
      <c r="AM650" s="2">
        <f>IF(Table1[[#This Row],[diff_v]]&gt;=1,1,0)</f>
        <v>0</v>
      </c>
    </row>
    <row r="651" spans="1:39" hidden="1" x14ac:dyDescent="0.3">
      <c r="A651">
        <v>41</v>
      </c>
      <c r="B651" t="s">
        <v>45</v>
      </c>
      <c r="C651" s="22">
        <f>VLOOKUP(Table1[[#This Row],[Subject]],'Subject Profile'!$A$2:$E$8,4,FALSE)</f>
        <v>1.1960207441678836</v>
      </c>
      <c r="D651" s="22">
        <f>VLOOKUP(Table1[[#This Row],[Subject]],'Subject Profile'!$A$2:$E$8,5,FALSE)</f>
        <v>-2</v>
      </c>
      <c r="E651" t="s">
        <v>109</v>
      </c>
      <c r="F651" t="s">
        <v>86</v>
      </c>
      <c r="G651" t="s">
        <v>5</v>
      </c>
      <c r="H651">
        <f>IF(Table1[[#This Row],[decision]]="accept",1,0)</f>
        <v>0</v>
      </c>
      <c r="I651">
        <v>0</v>
      </c>
      <c r="J651">
        <v>280</v>
      </c>
      <c r="K651">
        <v>1664466257</v>
      </c>
      <c r="L651">
        <v>9</v>
      </c>
      <c r="M651" t="str">
        <f>VLOOKUP($F651,Experiment!$A$2:$U$90,MATCH(Results!M$1,Experiment!$A$1:$U$1,0)+1,FALSE)</f>
        <v>I</v>
      </c>
      <c r="N651">
        <f>IF(Table1[[#This Row],[Impact]]="I",0,1)</f>
        <v>0</v>
      </c>
      <c r="O651" s="2">
        <f>VLOOKUP($F651,Experiment!$A$2:$U$90,MATCH(Results!O$1,Experiment!$A$1:$U$1,0),FALSE)</f>
        <v>-50</v>
      </c>
      <c r="P651" s="3">
        <f>VLOOKUP($F651,Experiment!$A$2:$U$90,MATCH(Results!P$1,Experiment!$A$1:$U$1,0),FALSE)</f>
        <v>0.5</v>
      </c>
      <c r="Q651" s="2">
        <f>VLOOKUP($F651,Experiment!$A$2:$U$90,MATCH(Results!Q$1,Experiment!$A$1:$U$1,0),FALSE)</f>
        <v>70</v>
      </c>
      <c r="R651" s="3">
        <f>VLOOKUP($F651,Experiment!$A$2:$U$90,MATCH(Results!R$1,Experiment!$A$1:$U$1,0),FALSE)</f>
        <v>0.5</v>
      </c>
      <c r="S651" s="2">
        <f>VLOOKUP($F651,Experiment!$A$2:$U$90,MATCH(Results!S$1,Experiment!$A$1:$U$1,0),FALSE)</f>
        <v>10</v>
      </c>
      <c r="T651" s="2">
        <f>VLOOKUP($F651,Experiment!$A$2:$U$90,MATCH(Results!T$1,Experiment!$A$1:$U$1,0),FALSE)</f>
        <v>3600</v>
      </c>
      <c r="U651" s="2">
        <f>VLOOKUP($F651,Experiment!$A$2:$U$90,MATCH(Results!U$1,Experiment!$A$1:$U$1,0),FALSE)</f>
        <v>60</v>
      </c>
      <c r="V651" s="2">
        <f>VLOOKUP($F651,Experiment!$A$2:$U$90,MATCH(Results!V$1,Experiment!$A$1:$U$1,0),FALSE)</f>
        <v>4</v>
      </c>
      <c r="W651" s="3">
        <f>VLOOKUP($F651,Experiment!$A$2:$U$90,MATCH(Results!W$1,Experiment!$A$1:$U$1,0),FALSE)</f>
        <v>0.25</v>
      </c>
      <c r="X651" s="3">
        <f>VLOOKUP($F651,Experiment!$A$2:$U$90,MATCH(Results!X$1,Experiment!$A$1:$U$1,0),FALSE)</f>
        <v>0.75</v>
      </c>
      <c r="Y651" s="2">
        <f>VLOOKUP($F651,Experiment!$A$2:$U$90,MATCH(Results!Y$1,Experiment!$A$1:$U$1,0),FALSE)</f>
        <v>2</v>
      </c>
      <c r="Z651" s="3">
        <f>VLOOKUP($F651,Experiment!$A$2:$U$90,MATCH(Results!Z$1,Experiment!$A$1:$U$1,0),FALSE)</f>
        <v>0.5</v>
      </c>
      <c r="AA651" s="3">
        <f>VLOOKUP($F651,Experiment!$A$2:$U$90,MATCH(Results!AA$1,Experiment!$A$1:$U$1,0),FALSE)</f>
        <v>0.25</v>
      </c>
      <c r="AB651" s="3">
        <f>VLOOKUP($F651,Experiment!$A$2:$U$90,MATCH(Results!AB$1,Experiment!$A$1:$U$1,0),FALSE)</f>
        <v>0.625</v>
      </c>
      <c r="AC651" s="3">
        <f>VLOOKUP($F651,Experiment!$A$2:$U$90,MATCH(Results!AC$1,Experiment!$A$1:$U$1,0),FALSE)</f>
        <v>0.375</v>
      </c>
      <c r="AD651" s="2">
        <f>VLOOKUP($F651,Experiment!$A$2:$U$90,MATCH(Results!AD$1,Experiment!$A$1:$U$1,0),FALSE)</f>
        <v>-5</v>
      </c>
      <c r="AE651" s="2">
        <f>VLOOKUP($F651,Experiment!$A$2:$U$90,MATCH(Results!AE$1,Experiment!$A$1:$U$1,0),FALSE)</f>
        <v>3375</v>
      </c>
      <c r="AF651" s="2">
        <f>VLOOKUP($F651,Experiment!$A$2:$U$90,MATCH(Results!AF$1,Experiment!$A$1:$U$1,0),FALSE)</f>
        <v>58.094750193111253</v>
      </c>
      <c r="AG651" s="3">
        <f>VLOOKUP($F651,Experiment!$A$2:$W$90,MATCH(Results!AG$1,Experiment!$A$1:$W$1,0),FALSE)</f>
        <v>0.82730419370997643</v>
      </c>
      <c r="AH651" s="3">
        <f>VLOOKUP($F651,Experiment!$A$2:$W$90,MATCH(Results!AH$1,Experiment!$A$1:$W$1,0),FALSE)</f>
        <v>0.38648875795104182</v>
      </c>
      <c r="AI651" s="3">
        <f>VLOOKUP($F651,Experiment!$A$2:$X$90,MATCH(Results!AI$1,Experiment!$A$1:$X$1,0),FALSE)</f>
        <v>0.61351124204895813</v>
      </c>
      <c r="AJ651" s="2">
        <f>Table1[[#This Row],[Gain]]^Table1[[#This Row],[θ]]</f>
        <v>160.98133731857229</v>
      </c>
      <c r="AK651" s="2">
        <f>-Table1[[#This Row],[λ]]*-Table1[[#This Row],[Loss]]^Table1[[#This Row],[θ]]</f>
        <v>215.2947128015152</v>
      </c>
      <c r="AL651" s="2">
        <f>Table1[[#This Row],[v_n_w_g]]-Table1[[#This Row],[v_n_w_l]]</f>
        <v>-54.313375482942917</v>
      </c>
      <c r="AM651" s="2">
        <f>IF(Table1[[#This Row],[diff_v]]&gt;=1,1,0)</f>
        <v>0</v>
      </c>
    </row>
    <row r="652" spans="1:39" hidden="1" x14ac:dyDescent="0.3">
      <c r="A652">
        <v>42</v>
      </c>
      <c r="B652" t="s">
        <v>45</v>
      </c>
      <c r="C652" s="22">
        <f>VLOOKUP(Table1[[#This Row],[Subject]],'Subject Profile'!$A$2:$E$8,4,FALSE)</f>
        <v>1.1960207441678836</v>
      </c>
      <c r="D652" s="22">
        <f>VLOOKUP(Table1[[#This Row],[Subject]],'Subject Profile'!$A$2:$E$8,5,FALSE)</f>
        <v>-2</v>
      </c>
      <c r="E652" t="s">
        <v>109</v>
      </c>
      <c r="F652" t="s">
        <v>84</v>
      </c>
      <c r="G652" t="s">
        <v>7</v>
      </c>
      <c r="H652">
        <f>IF(Table1[[#This Row],[decision]]="accept",1,0)</f>
        <v>1</v>
      </c>
      <c r="I652">
        <v>-10</v>
      </c>
      <c r="J652">
        <v>270</v>
      </c>
      <c r="K652">
        <v>1664466270</v>
      </c>
      <c r="L652">
        <v>13</v>
      </c>
      <c r="M652" t="str">
        <f>VLOOKUP($F652,Experiment!$A$2:$U$90,MATCH(Results!M$1,Experiment!$A$1:$U$1,0)+1,FALSE)</f>
        <v>G</v>
      </c>
      <c r="N652">
        <f>IF(Table1[[#This Row],[Impact]]="I",0,1)</f>
        <v>1</v>
      </c>
      <c r="O652" s="2">
        <f>VLOOKUP($F652,Experiment!$A$2:$U$90,MATCH(Results!O$1,Experiment!$A$1:$U$1,0),FALSE)</f>
        <v>-10</v>
      </c>
      <c r="P652" s="3">
        <f>VLOOKUP($F652,Experiment!$A$2:$U$90,MATCH(Results!P$1,Experiment!$A$1:$U$1,0),FALSE)</f>
        <v>0.5</v>
      </c>
      <c r="Q652" s="2">
        <f>VLOOKUP($F652,Experiment!$A$2:$U$90,MATCH(Results!Q$1,Experiment!$A$1:$U$1,0),FALSE)</f>
        <v>30</v>
      </c>
      <c r="R652" s="3">
        <f>VLOOKUP($F652,Experiment!$A$2:$U$90,MATCH(Results!R$1,Experiment!$A$1:$U$1,0),FALSE)</f>
        <v>0.5</v>
      </c>
      <c r="S652" s="2">
        <f>VLOOKUP($F652,Experiment!$A$2:$U$90,MATCH(Results!S$1,Experiment!$A$1:$U$1,0),FALSE)</f>
        <v>10</v>
      </c>
      <c r="T652" s="2">
        <f>VLOOKUP($F652,Experiment!$A$2:$U$90,MATCH(Results!T$1,Experiment!$A$1:$U$1,0),FALSE)</f>
        <v>400</v>
      </c>
      <c r="U652" s="2">
        <f>VLOOKUP($F652,Experiment!$A$2:$U$90,MATCH(Results!U$1,Experiment!$A$1:$U$1,0),FALSE)</f>
        <v>20</v>
      </c>
      <c r="V652" s="2">
        <f>VLOOKUP($F652,Experiment!$A$2:$U$90,MATCH(Results!V$1,Experiment!$A$1:$U$1,0),FALSE)</f>
        <v>4</v>
      </c>
      <c r="W652" s="3">
        <f>VLOOKUP($F652,Experiment!$A$2:$U$90,MATCH(Results!W$1,Experiment!$A$1:$U$1,0),FALSE)</f>
        <v>0.25</v>
      </c>
      <c r="X652" s="3">
        <f>VLOOKUP($F652,Experiment!$A$2:$U$90,MATCH(Results!X$1,Experiment!$A$1:$U$1,0),FALSE)</f>
        <v>0.75</v>
      </c>
      <c r="Y652" s="2">
        <f>VLOOKUP($F652,Experiment!$A$2:$U$90,MATCH(Results!Y$1,Experiment!$A$1:$U$1,0),FALSE)</f>
        <v>2</v>
      </c>
      <c r="Z652" s="3">
        <f>VLOOKUP($F652,Experiment!$A$2:$U$90,MATCH(Results!Z$1,Experiment!$A$1:$U$1,0),FALSE)</f>
        <v>0.5</v>
      </c>
      <c r="AA652" s="3">
        <f>VLOOKUP($F652,Experiment!$A$2:$U$90,MATCH(Results!AA$1,Experiment!$A$1:$U$1,0),FALSE)</f>
        <v>0.25</v>
      </c>
      <c r="AB652" s="3">
        <f>VLOOKUP($F652,Experiment!$A$2:$U$90,MATCH(Results!AB$1,Experiment!$A$1:$U$1,0),FALSE)</f>
        <v>0.625</v>
      </c>
      <c r="AC652" s="3">
        <f>VLOOKUP($F652,Experiment!$A$2:$U$90,MATCH(Results!AC$1,Experiment!$A$1:$U$1,0),FALSE)</f>
        <v>0.375</v>
      </c>
      <c r="AD652" s="2">
        <f>VLOOKUP($F652,Experiment!$A$2:$U$90,MATCH(Results!AD$1,Experiment!$A$1:$U$1,0),FALSE)</f>
        <v>5</v>
      </c>
      <c r="AE652" s="2">
        <f>VLOOKUP($F652,Experiment!$A$2:$U$90,MATCH(Results!AE$1,Experiment!$A$1:$U$1,0),FALSE)</f>
        <v>375</v>
      </c>
      <c r="AF652" s="2">
        <f>VLOOKUP($F652,Experiment!$A$2:$U$90,MATCH(Results!AF$1,Experiment!$A$1:$U$1,0),FALSE)</f>
        <v>19.364916731037084</v>
      </c>
      <c r="AG652" s="3">
        <f>VLOOKUP($F652,Experiment!$A$2:$W$90,MATCH(Results!AG$1,Experiment!$A$1:$W$1,0),FALSE)</f>
        <v>0.82730419370997643</v>
      </c>
      <c r="AH652" s="3">
        <f>VLOOKUP($F652,Experiment!$A$2:$W$90,MATCH(Results!AH$1,Experiment!$A$1:$W$1,0),FALSE)</f>
        <v>0.38648875795104182</v>
      </c>
      <c r="AI652" s="3">
        <f>VLOOKUP($F652,Experiment!$A$2:$X$90,MATCH(Results!AI$1,Experiment!$A$1:$X$1,0),FALSE)</f>
        <v>0.61351124204895813</v>
      </c>
      <c r="AJ652" s="2">
        <f>Table1[[#This Row],[Gain]]^Table1[[#This Row],[θ]]</f>
        <v>58.434275299017848</v>
      </c>
      <c r="AK652" s="2">
        <f>-Table1[[#This Row],[λ]]*-Table1[[#This Row],[Loss]]^Table1[[#This Row],[θ]]</f>
        <v>31.408756296736705</v>
      </c>
      <c r="AL652" s="2">
        <f>Table1[[#This Row],[v_n_w_g]]-Table1[[#This Row],[v_n_w_l]]</f>
        <v>27.025519002281143</v>
      </c>
      <c r="AM652" s="2">
        <f>IF(Table1[[#This Row],[diff_v]]&gt;=1,1,0)</f>
        <v>1</v>
      </c>
    </row>
    <row r="653" spans="1:39" hidden="1" x14ac:dyDescent="0.3">
      <c r="A653">
        <v>43</v>
      </c>
      <c r="B653" t="s">
        <v>45</v>
      </c>
      <c r="C653" s="22">
        <f>VLOOKUP(Table1[[#This Row],[Subject]],'Subject Profile'!$A$2:$E$8,4,FALSE)</f>
        <v>1.1960207441678836</v>
      </c>
      <c r="D653" s="22">
        <f>VLOOKUP(Table1[[#This Row],[Subject]],'Subject Profile'!$A$2:$E$8,5,FALSE)</f>
        <v>-2</v>
      </c>
      <c r="E653" t="s">
        <v>109</v>
      </c>
      <c r="F653" t="s">
        <v>84</v>
      </c>
      <c r="G653" t="s">
        <v>7</v>
      </c>
      <c r="H653">
        <f>IF(Table1[[#This Row],[decision]]="accept",1,0)</f>
        <v>1</v>
      </c>
      <c r="I653">
        <v>-10</v>
      </c>
      <c r="J653">
        <v>270</v>
      </c>
      <c r="K653">
        <v>1664466282</v>
      </c>
      <c r="L653">
        <v>12</v>
      </c>
      <c r="M653" t="str">
        <f>VLOOKUP($F653,Experiment!$A$2:$U$90,MATCH(Results!M$1,Experiment!$A$1:$U$1,0)+1,FALSE)</f>
        <v>G</v>
      </c>
      <c r="N653">
        <f>IF(Table1[[#This Row],[Impact]]="I",0,1)</f>
        <v>1</v>
      </c>
      <c r="O653" s="2">
        <f>VLOOKUP($F653,Experiment!$A$2:$U$90,MATCH(Results!O$1,Experiment!$A$1:$U$1,0),FALSE)</f>
        <v>-10</v>
      </c>
      <c r="P653" s="3">
        <f>VLOOKUP($F653,Experiment!$A$2:$U$90,MATCH(Results!P$1,Experiment!$A$1:$U$1,0),FALSE)</f>
        <v>0.5</v>
      </c>
      <c r="Q653" s="2">
        <f>VLOOKUP($F653,Experiment!$A$2:$U$90,MATCH(Results!Q$1,Experiment!$A$1:$U$1,0),FALSE)</f>
        <v>30</v>
      </c>
      <c r="R653" s="3">
        <f>VLOOKUP($F653,Experiment!$A$2:$U$90,MATCH(Results!R$1,Experiment!$A$1:$U$1,0),FALSE)</f>
        <v>0.5</v>
      </c>
      <c r="S653" s="2">
        <f>VLOOKUP($F653,Experiment!$A$2:$U$90,MATCH(Results!S$1,Experiment!$A$1:$U$1,0),FALSE)</f>
        <v>10</v>
      </c>
      <c r="T653" s="2">
        <f>VLOOKUP($F653,Experiment!$A$2:$U$90,MATCH(Results!T$1,Experiment!$A$1:$U$1,0),FALSE)</f>
        <v>400</v>
      </c>
      <c r="U653" s="2">
        <f>VLOOKUP($F653,Experiment!$A$2:$U$90,MATCH(Results!U$1,Experiment!$A$1:$U$1,0),FALSE)</f>
        <v>20</v>
      </c>
      <c r="V653" s="2">
        <f>VLOOKUP($F653,Experiment!$A$2:$U$90,MATCH(Results!V$1,Experiment!$A$1:$U$1,0),FALSE)</f>
        <v>4</v>
      </c>
      <c r="W653" s="3">
        <f>VLOOKUP($F653,Experiment!$A$2:$U$90,MATCH(Results!W$1,Experiment!$A$1:$U$1,0),FALSE)</f>
        <v>0.25</v>
      </c>
      <c r="X653" s="3">
        <f>VLOOKUP($F653,Experiment!$A$2:$U$90,MATCH(Results!X$1,Experiment!$A$1:$U$1,0),FALSE)</f>
        <v>0.75</v>
      </c>
      <c r="Y653" s="2">
        <f>VLOOKUP($F653,Experiment!$A$2:$U$90,MATCH(Results!Y$1,Experiment!$A$1:$U$1,0),FALSE)</f>
        <v>2</v>
      </c>
      <c r="Z653" s="3">
        <f>VLOOKUP($F653,Experiment!$A$2:$U$90,MATCH(Results!Z$1,Experiment!$A$1:$U$1,0),FALSE)</f>
        <v>0.5</v>
      </c>
      <c r="AA653" s="3">
        <f>VLOOKUP($F653,Experiment!$A$2:$U$90,MATCH(Results!AA$1,Experiment!$A$1:$U$1,0),FALSE)</f>
        <v>0.25</v>
      </c>
      <c r="AB653" s="3">
        <f>VLOOKUP($F653,Experiment!$A$2:$U$90,MATCH(Results!AB$1,Experiment!$A$1:$U$1,0),FALSE)</f>
        <v>0.625</v>
      </c>
      <c r="AC653" s="3">
        <f>VLOOKUP($F653,Experiment!$A$2:$U$90,MATCH(Results!AC$1,Experiment!$A$1:$U$1,0),FALSE)</f>
        <v>0.375</v>
      </c>
      <c r="AD653" s="2">
        <f>VLOOKUP($F653,Experiment!$A$2:$U$90,MATCH(Results!AD$1,Experiment!$A$1:$U$1,0),FALSE)</f>
        <v>5</v>
      </c>
      <c r="AE653" s="2">
        <f>VLOOKUP($F653,Experiment!$A$2:$U$90,MATCH(Results!AE$1,Experiment!$A$1:$U$1,0),FALSE)</f>
        <v>375</v>
      </c>
      <c r="AF653" s="2">
        <f>VLOOKUP($F653,Experiment!$A$2:$U$90,MATCH(Results!AF$1,Experiment!$A$1:$U$1,0),FALSE)</f>
        <v>19.364916731037084</v>
      </c>
      <c r="AG653" s="3">
        <f>VLOOKUP($F653,Experiment!$A$2:$W$90,MATCH(Results!AG$1,Experiment!$A$1:$W$1,0),FALSE)</f>
        <v>0.82730419370997643</v>
      </c>
      <c r="AH653" s="3">
        <f>VLOOKUP($F653,Experiment!$A$2:$W$90,MATCH(Results!AH$1,Experiment!$A$1:$W$1,0),FALSE)</f>
        <v>0.38648875795104182</v>
      </c>
      <c r="AI653" s="3">
        <f>VLOOKUP($F653,Experiment!$A$2:$X$90,MATCH(Results!AI$1,Experiment!$A$1:$X$1,0),FALSE)</f>
        <v>0.61351124204895813</v>
      </c>
      <c r="AJ653" s="2">
        <f>Table1[[#This Row],[Gain]]^Table1[[#This Row],[θ]]</f>
        <v>58.434275299017848</v>
      </c>
      <c r="AK653" s="2">
        <f>-Table1[[#This Row],[λ]]*-Table1[[#This Row],[Loss]]^Table1[[#This Row],[θ]]</f>
        <v>31.408756296736705</v>
      </c>
      <c r="AL653" s="2">
        <f>Table1[[#This Row],[v_n_w_g]]-Table1[[#This Row],[v_n_w_l]]</f>
        <v>27.025519002281143</v>
      </c>
      <c r="AM653" s="2">
        <f>IF(Table1[[#This Row],[diff_v]]&gt;=1,1,0)</f>
        <v>1</v>
      </c>
    </row>
    <row r="654" spans="1:39" hidden="1" x14ac:dyDescent="0.3">
      <c r="A654">
        <v>44</v>
      </c>
      <c r="B654" t="s">
        <v>45</v>
      </c>
      <c r="C654" s="22">
        <f>VLOOKUP(Table1[[#This Row],[Subject]],'Subject Profile'!$A$2:$E$8,4,FALSE)</f>
        <v>1.1960207441678836</v>
      </c>
      <c r="D654" s="22">
        <f>VLOOKUP(Table1[[#This Row],[Subject]],'Subject Profile'!$A$2:$E$8,5,FALSE)</f>
        <v>-2</v>
      </c>
      <c r="E654" t="s">
        <v>109</v>
      </c>
      <c r="F654" t="s">
        <v>69</v>
      </c>
      <c r="G654" t="s">
        <v>5</v>
      </c>
      <c r="H654">
        <f>IF(Table1[[#This Row],[decision]]="accept",1,0)</f>
        <v>0</v>
      </c>
      <c r="I654">
        <v>0</v>
      </c>
      <c r="J654">
        <v>270</v>
      </c>
      <c r="K654">
        <v>1664466293</v>
      </c>
      <c r="L654">
        <v>11</v>
      </c>
      <c r="M654" t="str">
        <f>VLOOKUP($F654,Experiment!$A$2:$U$90,MATCH(Results!M$1,Experiment!$A$1:$U$1,0)+1,FALSE)</f>
        <v>I</v>
      </c>
      <c r="N654">
        <f>IF(Table1[[#This Row],[Impact]]="I",0,1)</f>
        <v>0</v>
      </c>
      <c r="O654" s="2">
        <f>VLOOKUP($F654,Experiment!$A$2:$U$90,MATCH(Results!O$1,Experiment!$A$1:$U$1,0),FALSE)</f>
        <v>-50</v>
      </c>
      <c r="P654" s="3">
        <f>VLOOKUP($F654,Experiment!$A$2:$U$90,MATCH(Results!P$1,Experiment!$A$1:$U$1,0),FALSE)</f>
        <v>0.5</v>
      </c>
      <c r="Q654" s="2">
        <f>VLOOKUP($F654,Experiment!$A$2:$U$90,MATCH(Results!Q$1,Experiment!$A$1:$U$1,0),FALSE)</f>
        <v>50</v>
      </c>
      <c r="R654" s="3">
        <f>VLOOKUP($F654,Experiment!$A$2:$U$90,MATCH(Results!R$1,Experiment!$A$1:$U$1,0),FALSE)</f>
        <v>0.5</v>
      </c>
      <c r="S654" s="2">
        <f>VLOOKUP($F654,Experiment!$A$2:$U$90,MATCH(Results!S$1,Experiment!$A$1:$U$1,0),FALSE)</f>
        <v>0</v>
      </c>
      <c r="T654" s="2">
        <f>VLOOKUP($F654,Experiment!$A$2:$U$90,MATCH(Results!T$1,Experiment!$A$1:$U$1,0),FALSE)</f>
        <v>2500</v>
      </c>
      <c r="U654" s="2">
        <f>VLOOKUP($F654,Experiment!$A$2:$U$90,MATCH(Results!U$1,Experiment!$A$1:$U$1,0),FALSE)</f>
        <v>50</v>
      </c>
      <c r="V654" s="2">
        <f>VLOOKUP($F654,Experiment!$A$2:$U$90,MATCH(Results!V$1,Experiment!$A$1:$U$1,0),FALSE)</f>
        <v>4</v>
      </c>
      <c r="W654" s="3">
        <f>VLOOKUP($F654,Experiment!$A$2:$U$90,MATCH(Results!W$1,Experiment!$A$1:$U$1,0),FALSE)</f>
        <v>0.25</v>
      </c>
      <c r="X654" s="3">
        <f>VLOOKUP($F654,Experiment!$A$2:$U$90,MATCH(Results!X$1,Experiment!$A$1:$U$1,0),FALSE)</f>
        <v>0.75</v>
      </c>
      <c r="Y654" s="2">
        <f>VLOOKUP($F654,Experiment!$A$2:$U$90,MATCH(Results!Y$1,Experiment!$A$1:$U$1,0),FALSE)</f>
        <v>1</v>
      </c>
      <c r="Z654" s="3">
        <f>VLOOKUP($F654,Experiment!$A$2:$U$90,MATCH(Results!Z$1,Experiment!$A$1:$U$1,0),FALSE)</f>
        <v>0.25</v>
      </c>
      <c r="AA654" s="3">
        <f>VLOOKUP($F654,Experiment!$A$2:$U$90,MATCH(Results!AA$1,Experiment!$A$1:$U$1,0),FALSE)</f>
        <v>0.5</v>
      </c>
      <c r="AB654" s="3">
        <f>VLOOKUP($F654,Experiment!$A$2:$U$90,MATCH(Results!AB$1,Experiment!$A$1:$U$1,0),FALSE)</f>
        <v>0.375</v>
      </c>
      <c r="AC654" s="3">
        <f>VLOOKUP($F654,Experiment!$A$2:$U$90,MATCH(Results!AC$1,Experiment!$A$1:$U$1,0),FALSE)</f>
        <v>0.625</v>
      </c>
      <c r="AD654" s="2">
        <f>VLOOKUP($F654,Experiment!$A$2:$U$90,MATCH(Results!AD$1,Experiment!$A$1:$U$1,0),FALSE)</f>
        <v>12.5</v>
      </c>
      <c r="AE654" s="2">
        <f>VLOOKUP($F654,Experiment!$A$2:$U$90,MATCH(Results!AE$1,Experiment!$A$1:$U$1,0),FALSE)</f>
        <v>2343.75</v>
      </c>
      <c r="AF654" s="2">
        <f>VLOOKUP($F654,Experiment!$A$2:$U$90,MATCH(Results!AF$1,Experiment!$A$1:$U$1,0),FALSE)</f>
        <v>48.412291827592711</v>
      </c>
      <c r="AG654" s="3">
        <f>VLOOKUP($F654,Experiment!$A$2:$W$90,MATCH(Results!AG$1,Experiment!$A$1:$W$1,0),FALSE)</f>
        <v>1</v>
      </c>
      <c r="AH654" s="3">
        <f>VLOOKUP($F654,Experiment!$A$2:$W$90,MATCH(Results!AH$1,Experiment!$A$1:$W$1,0),FALSE)</f>
        <v>0.625</v>
      </c>
      <c r="AI654" s="3">
        <f>VLOOKUP($F654,Experiment!$A$2:$X$90,MATCH(Results!AI$1,Experiment!$A$1:$X$1,0),FALSE)</f>
        <v>0.375</v>
      </c>
      <c r="AJ654" s="2">
        <f>Table1[[#This Row],[Gain]]^Table1[[#This Row],[θ]]</f>
        <v>107.6473564007576</v>
      </c>
      <c r="AK654" s="2">
        <f>-Table1[[#This Row],[λ]]*-Table1[[#This Row],[Loss]]^Table1[[#This Row],[θ]]</f>
        <v>215.2947128015152</v>
      </c>
      <c r="AL654" s="2">
        <f>Table1[[#This Row],[v_n_w_g]]-Table1[[#This Row],[v_n_w_l]]</f>
        <v>-107.6473564007576</v>
      </c>
      <c r="AM654" s="2">
        <f>IF(Table1[[#This Row],[diff_v]]&gt;=1,1,0)</f>
        <v>0</v>
      </c>
    </row>
    <row r="655" spans="1:39" hidden="1" x14ac:dyDescent="0.3">
      <c r="A655">
        <v>45</v>
      </c>
      <c r="B655" t="s">
        <v>45</v>
      </c>
      <c r="C655" s="22">
        <f>VLOOKUP(Table1[[#This Row],[Subject]],'Subject Profile'!$A$2:$E$8,4,FALSE)</f>
        <v>1.1960207441678836</v>
      </c>
      <c r="D655" s="22">
        <f>VLOOKUP(Table1[[#This Row],[Subject]],'Subject Profile'!$A$2:$E$8,5,FALSE)</f>
        <v>-2</v>
      </c>
      <c r="E655" t="s">
        <v>109</v>
      </c>
      <c r="F655" t="s">
        <v>71</v>
      </c>
      <c r="G655" t="s">
        <v>5</v>
      </c>
      <c r="H655">
        <f>IF(Table1[[#This Row],[decision]]="accept",1,0)</f>
        <v>0</v>
      </c>
      <c r="I655">
        <v>0</v>
      </c>
      <c r="J655">
        <v>270</v>
      </c>
      <c r="K655">
        <v>1664466301</v>
      </c>
      <c r="L655">
        <v>8</v>
      </c>
      <c r="M655" t="str">
        <f>VLOOKUP($F655,Experiment!$A$2:$U$90,MATCH(Results!M$1,Experiment!$A$1:$U$1,0)+1,FALSE)</f>
        <v>I</v>
      </c>
      <c r="N655">
        <f>IF(Table1[[#This Row],[Impact]]="I",0,1)</f>
        <v>0</v>
      </c>
      <c r="O655" s="2">
        <f>VLOOKUP($F655,Experiment!$A$2:$U$90,MATCH(Results!O$1,Experiment!$A$1:$U$1,0),FALSE)</f>
        <v>-10</v>
      </c>
      <c r="P655" s="3">
        <f>VLOOKUP($F655,Experiment!$A$2:$U$90,MATCH(Results!P$1,Experiment!$A$1:$U$1,0),FALSE)</f>
        <v>0.5</v>
      </c>
      <c r="Q655" s="2">
        <f>VLOOKUP($F655,Experiment!$A$2:$U$90,MATCH(Results!Q$1,Experiment!$A$1:$U$1,0),FALSE)</f>
        <v>30</v>
      </c>
      <c r="R655" s="3">
        <f>VLOOKUP($F655,Experiment!$A$2:$U$90,MATCH(Results!R$1,Experiment!$A$1:$U$1,0),FALSE)</f>
        <v>0.5</v>
      </c>
      <c r="S655" s="2">
        <f>VLOOKUP($F655,Experiment!$A$2:$U$90,MATCH(Results!S$1,Experiment!$A$1:$U$1,0),FALSE)</f>
        <v>10</v>
      </c>
      <c r="T655" s="2">
        <f>VLOOKUP($F655,Experiment!$A$2:$U$90,MATCH(Results!T$1,Experiment!$A$1:$U$1,0),FALSE)</f>
        <v>400</v>
      </c>
      <c r="U655" s="2">
        <f>VLOOKUP($F655,Experiment!$A$2:$U$90,MATCH(Results!U$1,Experiment!$A$1:$U$1,0),FALSE)</f>
        <v>20</v>
      </c>
      <c r="V655" s="2">
        <f>VLOOKUP($F655,Experiment!$A$2:$U$90,MATCH(Results!V$1,Experiment!$A$1:$U$1,0),FALSE)</f>
        <v>2</v>
      </c>
      <c r="W655" s="3">
        <f>VLOOKUP($F655,Experiment!$A$2:$U$90,MATCH(Results!W$1,Experiment!$A$1:$U$1,0),FALSE)</f>
        <v>0.25</v>
      </c>
      <c r="X655" s="3">
        <f>VLOOKUP($F655,Experiment!$A$2:$U$90,MATCH(Results!X$1,Experiment!$A$1:$U$1,0),FALSE)</f>
        <v>0.75</v>
      </c>
      <c r="Y655" s="2">
        <f>VLOOKUP($F655,Experiment!$A$2:$U$90,MATCH(Results!Y$1,Experiment!$A$1:$U$1,0),FALSE)</f>
        <v>2</v>
      </c>
      <c r="Z655" s="3">
        <f>VLOOKUP($F655,Experiment!$A$2:$U$90,MATCH(Results!Z$1,Experiment!$A$1:$U$1,0),FALSE)</f>
        <v>0.5</v>
      </c>
      <c r="AA655" s="3">
        <f>VLOOKUP($F655,Experiment!$A$2:$U$90,MATCH(Results!AA$1,Experiment!$A$1:$U$1,0),FALSE)</f>
        <v>0.25</v>
      </c>
      <c r="AB655" s="3">
        <f>VLOOKUP($F655,Experiment!$A$2:$U$90,MATCH(Results!AB$1,Experiment!$A$1:$U$1,0),FALSE)</f>
        <v>0.625</v>
      </c>
      <c r="AC655" s="3">
        <f>VLOOKUP($F655,Experiment!$A$2:$U$90,MATCH(Results!AC$1,Experiment!$A$1:$U$1,0),FALSE)</f>
        <v>0.375</v>
      </c>
      <c r="AD655" s="2">
        <f>VLOOKUP($F655,Experiment!$A$2:$U$90,MATCH(Results!AD$1,Experiment!$A$1:$U$1,0),FALSE)</f>
        <v>5</v>
      </c>
      <c r="AE655" s="2">
        <f>VLOOKUP($F655,Experiment!$A$2:$U$90,MATCH(Results!AE$1,Experiment!$A$1:$U$1,0),FALSE)</f>
        <v>375</v>
      </c>
      <c r="AF655" s="2">
        <f>VLOOKUP($F655,Experiment!$A$2:$U$90,MATCH(Results!AF$1,Experiment!$A$1:$U$1,0),FALSE)</f>
        <v>19.364916731037084</v>
      </c>
      <c r="AG655" s="3">
        <f>VLOOKUP($F655,Experiment!$A$2:$W$90,MATCH(Results!AG$1,Experiment!$A$1:$W$1,0),FALSE)</f>
        <v>0.82730419370997643</v>
      </c>
      <c r="AH655" s="3">
        <f>VLOOKUP($F655,Experiment!$A$2:$W$90,MATCH(Results!AH$1,Experiment!$A$1:$W$1,0),FALSE)</f>
        <v>0.38648875795104182</v>
      </c>
      <c r="AI655" s="3">
        <f>VLOOKUP($F655,Experiment!$A$2:$X$90,MATCH(Results!AI$1,Experiment!$A$1:$X$1,0),FALSE)</f>
        <v>0.61351124204895813</v>
      </c>
      <c r="AJ655" s="2">
        <f>Table1[[#This Row],[Gain]]^Table1[[#This Row],[θ]]</f>
        <v>58.434275299017848</v>
      </c>
      <c r="AK655" s="2">
        <f>-Table1[[#This Row],[λ]]*-Table1[[#This Row],[Loss]]^Table1[[#This Row],[θ]]</f>
        <v>31.408756296736705</v>
      </c>
      <c r="AL655" s="2">
        <f>Table1[[#This Row],[v_n_w_g]]-Table1[[#This Row],[v_n_w_l]]</f>
        <v>27.025519002281143</v>
      </c>
      <c r="AM655" s="2">
        <f>IF(Table1[[#This Row],[diff_v]]&gt;=1,1,0)</f>
        <v>1</v>
      </c>
    </row>
    <row r="656" spans="1:39" hidden="1" x14ac:dyDescent="0.3">
      <c r="A656">
        <v>46</v>
      </c>
      <c r="B656" t="s">
        <v>45</v>
      </c>
      <c r="C656" s="22">
        <f>VLOOKUP(Table1[[#This Row],[Subject]],'Subject Profile'!$A$2:$E$8,4,FALSE)</f>
        <v>1.1960207441678836</v>
      </c>
      <c r="D656" s="22">
        <f>VLOOKUP(Table1[[#This Row],[Subject]],'Subject Profile'!$A$2:$E$8,5,FALSE)</f>
        <v>-2</v>
      </c>
      <c r="E656" t="s">
        <v>109</v>
      </c>
      <c r="F656" t="s">
        <v>55</v>
      </c>
      <c r="G656" t="s">
        <v>56</v>
      </c>
      <c r="H656">
        <f>IF(Table1[[#This Row],[decision]]="accept",1,0)</f>
        <v>0</v>
      </c>
      <c r="I656">
        <v>0</v>
      </c>
      <c r="J656">
        <v>270</v>
      </c>
      <c r="K656">
        <v>1664466317</v>
      </c>
      <c r="L656">
        <v>16</v>
      </c>
      <c r="M656" t="str">
        <f>VLOOKUP($F656,Experiment!$A$2:$U$90,MATCH(Results!M$1,Experiment!$A$1:$U$1,0)+1,FALSE)</f>
        <v>R</v>
      </c>
      <c r="N656">
        <f>IF(Table1[[#This Row],[Impact]]="I",0,1)</f>
        <v>1</v>
      </c>
      <c r="O656" s="2">
        <f>VLOOKUP($F656,Experiment!$A$2:$U$90,MATCH(Results!O$1,Experiment!$A$1:$U$1,0),FALSE)</f>
        <v>0</v>
      </c>
      <c r="P656" s="3">
        <f>VLOOKUP($F656,Experiment!$A$2:$U$90,MATCH(Results!P$1,Experiment!$A$1:$U$1,0),FALSE)</f>
        <v>0</v>
      </c>
      <c r="Q656" s="2">
        <f>VLOOKUP($F656,Experiment!$A$2:$U$90,MATCH(Results!Q$1,Experiment!$A$1:$U$1,0),FALSE)</f>
        <v>0</v>
      </c>
      <c r="R656" s="3">
        <f>VLOOKUP($F656,Experiment!$A$2:$U$90,MATCH(Results!R$1,Experiment!$A$1:$U$1,0),FALSE)</f>
        <v>0</v>
      </c>
      <c r="S656" s="2">
        <f>VLOOKUP($F656,Experiment!$A$2:$U$90,MATCH(Results!S$1,Experiment!$A$1:$U$1,0),FALSE)</f>
        <v>0</v>
      </c>
      <c r="T656" s="2">
        <f>VLOOKUP($F656,Experiment!$A$2:$U$90,MATCH(Results!T$1,Experiment!$A$1:$U$1,0),FALSE)</f>
        <v>0</v>
      </c>
      <c r="U656" s="2">
        <f>VLOOKUP($F656,Experiment!$A$2:$U$90,MATCH(Results!U$1,Experiment!$A$1:$U$1,0),FALSE)</f>
        <v>0</v>
      </c>
      <c r="V656" s="2">
        <f>VLOOKUP($F656,Experiment!$A$2:$U$90,MATCH(Results!V$1,Experiment!$A$1:$U$1,0),FALSE)</f>
        <v>0</v>
      </c>
      <c r="W656" s="3">
        <f>VLOOKUP($F656,Experiment!$A$2:$U$90,MATCH(Results!W$1,Experiment!$A$1:$U$1,0),FALSE)</f>
        <v>0</v>
      </c>
      <c r="X656" s="3">
        <f>VLOOKUP($F656,Experiment!$A$2:$U$90,MATCH(Results!X$1,Experiment!$A$1:$U$1,0),FALSE)</f>
        <v>0</v>
      </c>
      <c r="Y656" s="2">
        <f>VLOOKUP($F656,Experiment!$A$2:$U$90,MATCH(Results!Y$1,Experiment!$A$1:$U$1,0),FALSE)</f>
        <v>0</v>
      </c>
      <c r="Z656" s="3">
        <f>VLOOKUP($F656,Experiment!$A$2:$U$90,MATCH(Results!Z$1,Experiment!$A$1:$U$1,0),FALSE)</f>
        <v>0</v>
      </c>
      <c r="AA656" s="3">
        <f>VLOOKUP($F656,Experiment!$A$2:$U$90,MATCH(Results!AA$1,Experiment!$A$1:$U$1,0),FALSE)</f>
        <v>0</v>
      </c>
      <c r="AB656" s="3">
        <f>VLOOKUP($F656,Experiment!$A$2:$U$90,MATCH(Results!AB$1,Experiment!$A$1:$U$1,0),FALSE)</f>
        <v>0</v>
      </c>
      <c r="AC656" s="3">
        <f>VLOOKUP($F656,Experiment!$A$2:$U$90,MATCH(Results!AC$1,Experiment!$A$1:$U$1,0),FALSE)</f>
        <v>0</v>
      </c>
      <c r="AD656" s="2">
        <f>VLOOKUP($F656,Experiment!$A$2:$U$90,MATCH(Results!AD$1,Experiment!$A$1:$U$1,0),FALSE)</f>
        <v>0</v>
      </c>
      <c r="AE656" s="2">
        <f>VLOOKUP($F656,Experiment!$A$2:$U$90,MATCH(Results!AE$1,Experiment!$A$1:$U$1,0),FALSE)</f>
        <v>0</v>
      </c>
      <c r="AF656" s="2">
        <f>VLOOKUP($F656,Experiment!$A$2:$U$90,MATCH(Results!AF$1,Experiment!$A$1:$U$1,0),FALSE)</f>
        <v>0</v>
      </c>
      <c r="AG656" s="2"/>
      <c r="AH656" s="3">
        <f>VLOOKUP($F656,Experiment!$A$2:$W$90,MATCH(Results!AH$1,Experiment!$A$1:$W$1,0),FALSE)</f>
        <v>0</v>
      </c>
      <c r="AI656" s="2">
        <f>VLOOKUP($F656,Experiment!$A$2:$X$90,MATCH(Results!AI$1,Experiment!$A$1:$X$1,0),FALSE)</f>
        <v>0</v>
      </c>
      <c r="AJ656" s="2">
        <f>Table1[[#This Row],[Gain]]^Table1[[#This Row],[θ]]</f>
        <v>0</v>
      </c>
      <c r="AK656" s="2">
        <f>-Table1[[#This Row],[λ]]*-Table1[[#This Row],[Loss]]^Table1[[#This Row],[θ]]</f>
        <v>0</v>
      </c>
      <c r="AL656" s="2">
        <f>Table1[[#This Row],[v_n_w_g]]-Table1[[#This Row],[v_n_w_l]]</f>
        <v>0</v>
      </c>
      <c r="AM656" s="2">
        <f>IF(Table1[[#This Row],[diff_v]]&gt;=1,1,0)</f>
        <v>0</v>
      </c>
    </row>
    <row r="657" spans="1:39" hidden="1" x14ac:dyDescent="0.3">
      <c r="A657">
        <v>47</v>
      </c>
      <c r="B657" t="s">
        <v>45</v>
      </c>
      <c r="C657" s="22">
        <f>VLOOKUP(Table1[[#This Row],[Subject]],'Subject Profile'!$A$2:$E$8,4,FALSE)</f>
        <v>1.1960207441678836</v>
      </c>
      <c r="D657" s="22">
        <f>VLOOKUP(Table1[[#This Row],[Subject]],'Subject Profile'!$A$2:$E$8,5,FALSE)</f>
        <v>-2</v>
      </c>
      <c r="E657" t="s">
        <v>109</v>
      </c>
      <c r="F657" t="s">
        <v>89</v>
      </c>
      <c r="G657" t="s">
        <v>90</v>
      </c>
      <c r="H657">
        <f>IF(Table1[[#This Row],[decision]]="accept",1,0)</f>
        <v>0</v>
      </c>
      <c r="I657">
        <v>-50</v>
      </c>
      <c r="J657">
        <v>220</v>
      </c>
      <c r="K657">
        <v>1664466327</v>
      </c>
      <c r="L657">
        <v>10</v>
      </c>
      <c r="M657" t="str">
        <f>VLOOKUP($F657,Experiment!$A$2:$U$90,MATCH(Results!M$1,Experiment!$A$1:$U$1,0)+1,FALSE)</f>
        <v>T</v>
      </c>
      <c r="N657">
        <f>IF(Table1[[#This Row],[Impact]]="I",0,1)</f>
        <v>1</v>
      </c>
      <c r="O657" s="2">
        <f>VLOOKUP($F657,Experiment!$A$2:$U$90,MATCH(Results!O$1,Experiment!$A$1:$U$1,0),FALSE)</f>
        <v>0</v>
      </c>
      <c r="P657" s="3">
        <f>VLOOKUP($F657,Experiment!$A$2:$U$90,MATCH(Results!P$1,Experiment!$A$1:$U$1,0),FALSE)</f>
        <v>0</v>
      </c>
      <c r="Q657" s="2">
        <f>VLOOKUP($F657,Experiment!$A$2:$U$90,MATCH(Results!Q$1,Experiment!$A$1:$U$1,0),FALSE)</f>
        <v>0</v>
      </c>
      <c r="R657" s="3">
        <f>VLOOKUP($F657,Experiment!$A$2:$U$90,MATCH(Results!R$1,Experiment!$A$1:$U$1,0),FALSE)</f>
        <v>0</v>
      </c>
      <c r="S657" s="2">
        <f>VLOOKUP($F657,Experiment!$A$2:$U$90,MATCH(Results!S$1,Experiment!$A$1:$U$1,0),FALSE)</f>
        <v>0</v>
      </c>
      <c r="T657" s="2">
        <f>VLOOKUP($F657,Experiment!$A$2:$U$90,MATCH(Results!T$1,Experiment!$A$1:$U$1,0),FALSE)</f>
        <v>0</v>
      </c>
      <c r="U657" s="2">
        <f>VLOOKUP($F657,Experiment!$A$2:$U$90,MATCH(Results!U$1,Experiment!$A$1:$U$1,0),FALSE)</f>
        <v>0</v>
      </c>
      <c r="V657" s="2">
        <f>VLOOKUP($F657,Experiment!$A$2:$U$90,MATCH(Results!V$1,Experiment!$A$1:$U$1,0),FALSE)</f>
        <v>0</v>
      </c>
      <c r="W657" s="3">
        <f>VLOOKUP($F657,Experiment!$A$2:$U$90,MATCH(Results!W$1,Experiment!$A$1:$U$1,0),FALSE)</f>
        <v>0</v>
      </c>
      <c r="X657" s="3">
        <f>VLOOKUP($F657,Experiment!$A$2:$U$90,MATCH(Results!X$1,Experiment!$A$1:$U$1,0),FALSE)</f>
        <v>0</v>
      </c>
      <c r="Y657" s="2">
        <f>VLOOKUP($F657,Experiment!$A$2:$U$90,MATCH(Results!Y$1,Experiment!$A$1:$U$1,0),FALSE)</f>
        <v>0</v>
      </c>
      <c r="Z657" s="3">
        <f>VLOOKUP($F657,Experiment!$A$2:$U$90,MATCH(Results!Z$1,Experiment!$A$1:$U$1,0),FALSE)</f>
        <v>0</v>
      </c>
      <c r="AA657" s="3">
        <f>VLOOKUP($F657,Experiment!$A$2:$U$90,MATCH(Results!AA$1,Experiment!$A$1:$U$1,0),FALSE)</f>
        <v>0</v>
      </c>
      <c r="AB657" s="3">
        <f>VLOOKUP($F657,Experiment!$A$2:$U$90,MATCH(Results!AB$1,Experiment!$A$1:$U$1,0),FALSE)</f>
        <v>0</v>
      </c>
      <c r="AC657" s="3">
        <f>VLOOKUP($F657,Experiment!$A$2:$U$90,MATCH(Results!AC$1,Experiment!$A$1:$U$1,0),FALSE)</f>
        <v>0</v>
      </c>
      <c r="AD657" s="2">
        <f>VLOOKUP($F657,Experiment!$A$2:$U$90,MATCH(Results!AD$1,Experiment!$A$1:$U$1,0),FALSE)</f>
        <v>0</v>
      </c>
      <c r="AE657" s="2">
        <f>VLOOKUP($F657,Experiment!$A$2:$U$90,MATCH(Results!AE$1,Experiment!$A$1:$U$1,0),FALSE)</f>
        <v>0</v>
      </c>
      <c r="AF657" s="2">
        <f>VLOOKUP($F657,Experiment!$A$2:$U$90,MATCH(Results!AF$1,Experiment!$A$1:$U$1,0),FALSE)</f>
        <v>0</v>
      </c>
      <c r="AG657" s="2"/>
      <c r="AH657" s="3">
        <f>VLOOKUP($F657,Experiment!$A$2:$W$90,MATCH(Results!AH$1,Experiment!$A$1:$W$1,0),FALSE)</f>
        <v>0</v>
      </c>
      <c r="AI657" s="2">
        <f>VLOOKUP($F657,Experiment!$A$2:$X$90,MATCH(Results!AI$1,Experiment!$A$1:$X$1,0),FALSE)</f>
        <v>0</v>
      </c>
      <c r="AJ657" s="2">
        <f>Table1[[#This Row],[Gain]]^Table1[[#This Row],[θ]]</f>
        <v>0</v>
      </c>
      <c r="AK657" s="2">
        <f>-Table1[[#This Row],[λ]]*-Table1[[#This Row],[Loss]]^Table1[[#This Row],[θ]]</f>
        <v>0</v>
      </c>
      <c r="AL657" s="2">
        <f>Table1[[#This Row],[v_n_w_g]]-Table1[[#This Row],[v_n_w_l]]</f>
        <v>0</v>
      </c>
      <c r="AM657" s="2">
        <f>IF(Table1[[#This Row],[diff_v]]&gt;=1,1,0)</f>
        <v>0</v>
      </c>
    </row>
    <row r="658" spans="1:39" hidden="1" x14ac:dyDescent="0.3">
      <c r="A658">
        <v>48</v>
      </c>
      <c r="B658" t="s">
        <v>45</v>
      </c>
      <c r="C658" s="22">
        <f>VLOOKUP(Table1[[#This Row],[Subject]],'Subject Profile'!$A$2:$E$8,4,FALSE)</f>
        <v>1.1960207441678836</v>
      </c>
      <c r="D658" s="22">
        <f>VLOOKUP(Table1[[#This Row],[Subject]],'Subject Profile'!$A$2:$E$8,5,FALSE)</f>
        <v>-2</v>
      </c>
      <c r="E658" t="s">
        <v>109</v>
      </c>
      <c r="F658" t="s">
        <v>70</v>
      </c>
      <c r="G658" t="s">
        <v>5</v>
      </c>
      <c r="H658">
        <f>IF(Table1[[#This Row],[decision]]="accept",1,0)</f>
        <v>0</v>
      </c>
      <c r="I658">
        <v>0</v>
      </c>
      <c r="J658">
        <v>270</v>
      </c>
      <c r="K658">
        <v>1664466338</v>
      </c>
      <c r="L658">
        <v>11</v>
      </c>
      <c r="M658" t="str">
        <f>VLOOKUP($F658,Experiment!$A$2:$U$90,MATCH(Results!M$1,Experiment!$A$1:$U$1,0)+1,FALSE)</f>
        <v>G</v>
      </c>
      <c r="N658">
        <f>IF(Table1[[#This Row],[Impact]]="I",0,1)</f>
        <v>1</v>
      </c>
      <c r="O658" s="2">
        <f>VLOOKUP($F658,Experiment!$A$2:$U$90,MATCH(Results!O$1,Experiment!$A$1:$U$1,0),FALSE)</f>
        <v>-90</v>
      </c>
      <c r="P658" s="3">
        <f>VLOOKUP($F658,Experiment!$A$2:$U$90,MATCH(Results!P$1,Experiment!$A$1:$U$1,0),FALSE)</f>
        <v>0.5</v>
      </c>
      <c r="Q658" s="2">
        <f>VLOOKUP($F658,Experiment!$A$2:$U$90,MATCH(Results!Q$1,Experiment!$A$1:$U$1,0),FALSE)</f>
        <v>180</v>
      </c>
      <c r="R658" s="3">
        <f>VLOOKUP($F658,Experiment!$A$2:$U$90,MATCH(Results!R$1,Experiment!$A$1:$U$1,0),FALSE)</f>
        <v>0.5</v>
      </c>
      <c r="S658" s="2">
        <f>VLOOKUP($F658,Experiment!$A$2:$U$90,MATCH(Results!S$1,Experiment!$A$1:$U$1,0),FALSE)</f>
        <v>45</v>
      </c>
      <c r="T658" s="2">
        <f>VLOOKUP($F658,Experiment!$A$2:$U$90,MATCH(Results!T$1,Experiment!$A$1:$U$1,0),FALSE)</f>
        <v>18225</v>
      </c>
      <c r="U658" s="2">
        <f>VLOOKUP($F658,Experiment!$A$2:$U$90,MATCH(Results!U$1,Experiment!$A$1:$U$1,0),FALSE)</f>
        <v>135</v>
      </c>
      <c r="V658" s="2">
        <f>VLOOKUP($F658,Experiment!$A$2:$U$90,MATCH(Results!V$1,Experiment!$A$1:$U$1,0),FALSE)</f>
        <v>4</v>
      </c>
      <c r="W658" s="3">
        <f>VLOOKUP($F658,Experiment!$A$2:$U$90,MATCH(Results!W$1,Experiment!$A$1:$U$1,0),FALSE)</f>
        <v>0.75</v>
      </c>
      <c r="X658" s="3">
        <f>VLOOKUP($F658,Experiment!$A$2:$U$90,MATCH(Results!X$1,Experiment!$A$1:$U$1,0),FALSE)</f>
        <v>0.25</v>
      </c>
      <c r="Y658" s="2">
        <f>VLOOKUP($F658,Experiment!$A$2:$U$90,MATCH(Results!Y$1,Experiment!$A$1:$U$1,0),FALSE)</f>
        <v>2</v>
      </c>
      <c r="Z658" s="3">
        <f>VLOOKUP($F658,Experiment!$A$2:$U$90,MATCH(Results!Z$1,Experiment!$A$1:$U$1,0),FALSE)</f>
        <v>0.05</v>
      </c>
      <c r="AA658" s="3">
        <f>VLOOKUP($F658,Experiment!$A$2:$U$90,MATCH(Results!AA$1,Experiment!$A$1:$U$1,0),FALSE)</f>
        <v>0.2</v>
      </c>
      <c r="AB658" s="3">
        <f>VLOOKUP($F658,Experiment!$A$2:$U$90,MATCH(Results!AB$1,Experiment!$A$1:$U$1,0),FALSE)</f>
        <v>0.42499999999999999</v>
      </c>
      <c r="AC658" s="3">
        <f>VLOOKUP($F658,Experiment!$A$2:$U$90,MATCH(Results!AC$1,Experiment!$A$1:$U$1,0),FALSE)</f>
        <v>0.57499999999999996</v>
      </c>
      <c r="AD658" s="2">
        <f>VLOOKUP($F658,Experiment!$A$2:$U$90,MATCH(Results!AD$1,Experiment!$A$1:$U$1,0),FALSE)</f>
        <v>65.249999999999986</v>
      </c>
      <c r="AE658" s="2">
        <f>VLOOKUP($F658,Experiment!$A$2:$U$90,MATCH(Results!AE$1,Experiment!$A$1:$U$1,0),FALSE)</f>
        <v>17814.9375</v>
      </c>
      <c r="AF658" s="2">
        <f>VLOOKUP($F658,Experiment!$A$2:$U$90,MATCH(Results!AF$1,Experiment!$A$1:$U$1,0),FALSE)</f>
        <v>133.47260954967501</v>
      </c>
      <c r="AG658" s="3">
        <f>VLOOKUP($F658,Experiment!$A$2:$W$90,MATCH(Results!AG$1,Experiment!$A$1:$W$1,0),FALSE)</f>
        <v>1</v>
      </c>
      <c r="AH658" s="3">
        <f>VLOOKUP($F658,Experiment!$A$2:$W$90,MATCH(Results!AH$1,Experiment!$A$1:$W$1,0),FALSE)</f>
        <v>0.57499999999999996</v>
      </c>
      <c r="AI658" s="3">
        <f>VLOOKUP($F658,Experiment!$A$2:$X$90,MATCH(Results!AI$1,Experiment!$A$1:$X$1,0),FALSE)</f>
        <v>0.42500000000000004</v>
      </c>
      <c r="AJ658" s="2">
        <f>Table1[[#This Row],[Gain]]^Table1[[#This Row],[θ]]</f>
        <v>498.1414721148987</v>
      </c>
      <c r="AK658" s="2">
        <f>-Table1[[#This Row],[λ]]*-Table1[[#This Row],[Loss]]^Table1[[#This Row],[θ]]</f>
        <v>434.85510823313615</v>
      </c>
      <c r="AL658" s="2">
        <f>Table1[[#This Row],[v_n_w_g]]-Table1[[#This Row],[v_n_w_l]]</f>
        <v>63.286363881762554</v>
      </c>
      <c r="AM658" s="2">
        <f>IF(Table1[[#This Row],[diff_v]]&gt;=1,1,0)</f>
        <v>1</v>
      </c>
    </row>
    <row r="659" spans="1:39" hidden="1" x14ac:dyDescent="0.3">
      <c r="A659">
        <v>49</v>
      </c>
      <c r="B659" t="s">
        <v>45</v>
      </c>
      <c r="C659" s="22">
        <f>VLOOKUP(Table1[[#This Row],[Subject]],'Subject Profile'!$A$2:$E$8,4,FALSE)</f>
        <v>1.1960207441678836</v>
      </c>
      <c r="D659" s="22">
        <f>VLOOKUP(Table1[[#This Row],[Subject]],'Subject Profile'!$A$2:$E$8,5,FALSE)</f>
        <v>-2</v>
      </c>
      <c r="E659" t="s">
        <v>109</v>
      </c>
      <c r="F659" t="s">
        <v>81</v>
      </c>
      <c r="G659" t="s">
        <v>7</v>
      </c>
      <c r="H659">
        <f>IF(Table1[[#This Row],[decision]]="accept",1,0)</f>
        <v>1</v>
      </c>
      <c r="I659">
        <v>-50</v>
      </c>
      <c r="J659">
        <v>220</v>
      </c>
      <c r="K659">
        <v>1664466346</v>
      </c>
      <c r="L659">
        <v>8</v>
      </c>
      <c r="M659" t="str">
        <f>VLOOKUP($F659,Experiment!$A$2:$U$90,MATCH(Results!M$1,Experiment!$A$1:$U$1,0)+1,FALSE)</f>
        <v>G</v>
      </c>
      <c r="N659">
        <f>IF(Table1[[#This Row],[Impact]]="I",0,1)</f>
        <v>1</v>
      </c>
      <c r="O659" s="2">
        <f>VLOOKUP($F659,Experiment!$A$2:$U$90,MATCH(Results!O$1,Experiment!$A$1:$U$1,0),FALSE)</f>
        <v>-50</v>
      </c>
      <c r="P659" s="3">
        <f>VLOOKUP($F659,Experiment!$A$2:$U$90,MATCH(Results!P$1,Experiment!$A$1:$U$1,0),FALSE)</f>
        <v>0.5</v>
      </c>
      <c r="Q659" s="2">
        <f>VLOOKUP($F659,Experiment!$A$2:$U$90,MATCH(Results!Q$1,Experiment!$A$1:$U$1,0),FALSE)</f>
        <v>70</v>
      </c>
      <c r="R659" s="3">
        <f>VLOOKUP($F659,Experiment!$A$2:$U$90,MATCH(Results!R$1,Experiment!$A$1:$U$1,0),FALSE)</f>
        <v>0.5</v>
      </c>
      <c r="S659" s="2">
        <f>VLOOKUP($F659,Experiment!$A$2:$U$90,MATCH(Results!S$1,Experiment!$A$1:$U$1,0),FALSE)</f>
        <v>10</v>
      </c>
      <c r="T659" s="2">
        <f>VLOOKUP($F659,Experiment!$A$2:$U$90,MATCH(Results!T$1,Experiment!$A$1:$U$1,0),FALSE)</f>
        <v>3600</v>
      </c>
      <c r="U659" s="2">
        <f>VLOOKUP($F659,Experiment!$A$2:$U$90,MATCH(Results!U$1,Experiment!$A$1:$U$1,0),FALSE)</f>
        <v>60</v>
      </c>
      <c r="V659" s="2">
        <f>VLOOKUP($F659,Experiment!$A$2:$U$90,MATCH(Results!V$1,Experiment!$A$1:$U$1,0),FALSE)</f>
        <v>2</v>
      </c>
      <c r="W659" s="3">
        <f>VLOOKUP($F659,Experiment!$A$2:$U$90,MATCH(Results!W$1,Experiment!$A$1:$U$1,0),FALSE)</f>
        <v>0.25</v>
      </c>
      <c r="X659" s="3">
        <f>VLOOKUP($F659,Experiment!$A$2:$U$90,MATCH(Results!X$1,Experiment!$A$1:$U$1,0),FALSE)</f>
        <v>0.75</v>
      </c>
      <c r="Y659" s="2">
        <f>VLOOKUP($F659,Experiment!$A$2:$U$90,MATCH(Results!Y$1,Experiment!$A$1:$U$1,0),FALSE)</f>
        <v>1</v>
      </c>
      <c r="Z659" s="3">
        <f>VLOOKUP($F659,Experiment!$A$2:$U$90,MATCH(Results!Z$1,Experiment!$A$1:$U$1,0),FALSE)</f>
        <v>0.25</v>
      </c>
      <c r="AA659" s="3">
        <f>VLOOKUP($F659,Experiment!$A$2:$U$90,MATCH(Results!AA$1,Experiment!$A$1:$U$1,0),FALSE)</f>
        <v>0.5</v>
      </c>
      <c r="AB659" s="3">
        <f>VLOOKUP($F659,Experiment!$A$2:$U$90,MATCH(Results!AB$1,Experiment!$A$1:$U$1,0),FALSE)</f>
        <v>0.375</v>
      </c>
      <c r="AC659" s="3">
        <f>VLOOKUP($F659,Experiment!$A$2:$U$90,MATCH(Results!AC$1,Experiment!$A$1:$U$1,0),FALSE)</f>
        <v>0.625</v>
      </c>
      <c r="AD659" s="2">
        <f>VLOOKUP($F659,Experiment!$A$2:$U$90,MATCH(Results!AD$1,Experiment!$A$1:$U$1,0),FALSE)</f>
        <v>25</v>
      </c>
      <c r="AE659" s="2">
        <f>VLOOKUP($F659,Experiment!$A$2:$U$90,MATCH(Results!AE$1,Experiment!$A$1:$U$1,0),FALSE)</f>
        <v>3375</v>
      </c>
      <c r="AF659" s="2">
        <f>VLOOKUP($F659,Experiment!$A$2:$U$90,MATCH(Results!AF$1,Experiment!$A$1:$U$1,0),FALSE)</f>
        <v>58.094750193111253</v>
      </c>
      <c r="AG659" s="3">
        <f>VLOOKUP($F659,Experiment!$A$2:$W$90,MATCH(Results!AG$1,Experiment!$A$1:$W$1,0),FALSE)</f>
        <v>1</v>
      </c>
      <c r="AH659" s="3">
        <f>VLOOKUP($F659,Experiment!$A$2:$W$90,MATCH(Results!AH$1,Experiment!$A$1:$W$1,0),FALSE)</f>
        <v>0.625</v>
      </c>
      <c r="AI659" s="3">
        <f>VLOOKUP($F659,Experiment!$A$2:$X$90,MATCH(Results!AI$1,Experiment!$A$1:$X$1,0),FALSE)</f>
        <v>0.375</v>
      </c>
      <c r="AJ659" s="2">
        <f>Table1[[#This Row],[Gain]]^Table1[[#This Row],[θ]]</f>
        <v>160.98133731857229</v>
      </c>
      <c r="AK659" s="2">
        <f>-Table1[[#This Row],[λ]]*-Table1[[#This Row],[Loss]]^Table1[[#This Row],[θ]]</f>
        <v>215.2947128015152</v>
      </c>
      <c r="AL659" s="2">
        <f>Table1[[#This Row],[v_n_w_g]]-Table1[[#This Row],[v_n_w_l]]</f>
        <v>-54.313375482942917</v>
      </c>
      <c r="AM659" s="2">
        <f>IF(Table1[[#This Row],[diff_v]]&gt;=1,1,0)</f>
        <v>0</v>
      </c>
    </row>
    <row r="660" spans="1:39" hidden="1" x14ac:dyDescent="0.3">
      <c r="A660">
        <v>50</v>
      </c>
      <c r="B660" t="s">
        <v>45</v>
      </c>
      <c r="C660" s="22">
        <f>VLOOKUP(Table1[[#This Row],[Subject]],'Subject Profile'!$A$2:$E$8,4,FALSE)</f>
        <v>1.1960207441678836</v>
      </c>
      <c r="D660" s="22">
        <f>VLOOKUP(Table1[[#This Row],[Subject]],'Subject Profile'!$A$2:$E$8,5,FALSE)</f>
        <v>-2</v>
      </c>
      <c r="E660" t="s">
        <v>109</v>
      </c>
      <c r="F660" t="s">
        <v>64</v>
      </c>
      <c r="G660" t="s">
        <v>5</v>
      </c>
      <c r="H660">
        <f>IF(Table1[[#This Row],[decision]]="accept",1,0)</f>
        <v>0</v>
      </c>
      <c r="I660">
        <v>0</v>
      </c>
      <c r="J660">
        <v>220</v>
      </c>
      <c r="K660">
        <v>1664466355</v>
      </c>
      <c r="L660">
        <v>9</v>
      </c>
      <c r="M660" t="str">
        <f>VLOOKUP($F660,Experiment!$A$2:$U$90,MATCH(Results!M$1,Experiment!$A$1:$U$1,0)+1,FALSE)</f>
        <v>G</v>
      </c>
      <c r="N660">
        <f>IF(Table1[[#This Row],[Impact]]="I",0,1)</f>
        <v>1</v>
      </c>
      <c r="O660" s="2">
        <f>VLOOKUP($F660,Experiment!$A$2:$U$90,MATCH(Results!O$1,Experiment!$A$1:$U$1,0),FALSE)</f>
        <v>-50</v>
      </c>
      <c r="P660" s="3">
        <f>VLOOKUP($F660,Experiment!$A$2:$U$90,MATCH(Results!P$1,Experiment!$A$1:$U$1,0),FALSE)</f>
        <v>0.5</v>
      </c>
      <c r="Q660" s="2">
        <f>VLOOKUP($F660,Experiment!$A$2:$U$90,MATCH(Results!Q$1,Experiment!$A$1:$U$1,0),FALSE)</f>
        <v>60</v>
      </c>
      <c r="R660" s="3">
        <f>VLOOKUP($F660,Experiment!$A$2:$U$90,MATCH(Results!R$1,Experiment!$A$1:$U$1,0),FALSE)</f>
        <v>0.5</v>
      </c>
      <c r="S660" s="2">
        <f>VLOOKUP($F660,Experiment!$A$2:$U$90,MATCH(Results!S$1,Experiment!$A$1:$U$1,0),FALSE)</f>
        <v>5</v>
      </c>
      <c r="T660" s="2">
        <f>VLOOKUP($F660,Experiment!$A$2:$U$90,MATCH(Results!T$1,Experiment!$A$1:$U$1,0),FALSE)</f>
        <v>3025</v>
      </c>
      <c r="U660" s="2">
        <f>VLOOKUP($F660,Experiment!$A$2:$U$90,MATCH(Results!U$1,Experiment!$A$1:$U$1,0),FALSE)</f>
        <v>55</v>
      </c>
      <c r="V660" s="2">
        <f>VLOOKUP($F660,Experiment!$A$2:$U$90,MATCH(Results!V$1,Experiment!$A$1:$U$1,0),FALSE)</f>
        <v>4</v>
      </c>
      <c r="W660" s="3">
        <f>VLOOKUP($F660,Experiment!$A$2:$U$90,MATCH(Results!W$1,Experiment!$A$1:$U$1,0),FALSE)</f>
        <v>0.25</v>
      </c>
      <c r="X660" s="3">
        <f>VLOOKUP($F660,Experiment!$A$2:$U$90,MATCH(Results!X$1,Experiment!$A$1:$U$1,0),FALSE)</f>
        <v>0.75</v>
      </c>
      <c r="Y660" s="2">
        <f>VLOOKUP($F660,Experiment!$A$2:$U$90,MATCH(Results!Y$1,Experiment!$A$1:$U$1,0),FALSE)</f>
        <v>2</v>
      </c>
      <c r="Z660" s="3">
        <f>VLOOKUP($F660,Experiment!$A$2:$U$90,MATCH(Results!Z$1,Experiment!$A$1:$U$1,0),FALSE)</f>
        <v>0.5</v>
      </c>
      <c r="AA660" s="3">
        <f>VLOOKUP($F660,Experiment!$A$2:$U$90,MATCH(Results!AA$1,Experiment!$A$1:$U$1,0),FALSE)</f>
        <v>0.25</v>
      </c>
      <c r="AB660" s="3">
        <f>VLOOKUP($F660,Experiment!$A$2:$U$90,MATCH(Results!AB$1,Experiment!$A$1:$U$1,0),FALSE)</f>
        <v>0.625</v>
      </c>
      <c r="AC660" s="3">
        <f>VLOOKUP($F660,Experiment!$A$2:$U$90,MATCH(Results!AC$1,Experiment!$A$1:$U$1,0),FALSE)</f>
        <v>0.375</v>
      </c>
      <c r="AD660" s="2">
        <f>VLOOKUP($F660,Experiment!$A$2:$U$90,MATCH(Results!AD$1,Experiment!$A$1:$U$1,0),FALSE)</f>
        <v>-8.75</v>
      </c>
      <c r="AE660" s="2">
        <f>VLOOKUP($F660,Experiment!$A$2:$U$90,MATCH(Results!AE$1,Experiment!$A$1:$U$1,0),FALSE)</f>
        <v>2835.9375</v>
      </c>
      <c r="AF660" s="2">
        <f>VLOOKUP($F660,Experiment!$A$2:$U$90,MATCH(Results!AF$1,Experiment!$A$1:$U$1,0),FALSE)</f>
        <v>53.253521010351982</v>
      </c>
      <c r="AG660" s="3">
        <f>VLOOKUP($F660,Experiment!$A$2:$W$90,MATCH(Results!AG$1,Experiment!$A$1:$W$1,0),FALSE)</f>
        <v>0.82730419370997643</v>
      </c>
      <c r="AH660" s="3">
        <f>VLOOKUP($F660,Experiment!$A$2:$W$90,MATCH(Results!AH$1,Experiment!$A$1:$W$1,0),FALSE)</f>
        <v>0.38648875795104182</v>
      </c>
      <c r="AI660" s="3">
        <f>VLOOKUP($F660,Experiment!$A$2:$X$90,MATCH(Results!AI$1,Experiment!$A$1:$X$1,0),FALSE)</f>
        <v>0.61351124204895813</v>
      </c>
      <c r="AJ660" s="2">
        <f>Table1[[#This Row],[Gain]]^Table1[[#This Row],[θ]]</f>
        <v>133.87694139177151</v>
      </c>
      <c r="AK660" s="2">
        <f>-Table1[[#This Row],[λ]]*-Table1[[#This Row],[Loss]]^Table1[[#This Row],[θ]]</f>
        <v>215.2947128015152</v>
      </c>
      <c r="AL660" s="2">
        <f>Table1[[#This Row],[v_n_w_g]]-Table1[[#This Row],[v_n_w_l]]</f>
        <v>-81.417771409743693</v>
      </c>
      <c r="AM660" s="2">
        <f>IF(Table1[[#This Row],[diff_v]]&gt;=1,1,0)</f>
        <v>0</v>
      </c>
    </row>
    <row r="661" spans="1:39" hidden="1" x14ac:dyDescent="0.3">
      <c r="A661">
        <v>51</v>
      </c>
      <c r="B661" t="s">
        <v>45</v>
      </c>
      <c r="C661" s="22">
        <f>VLOOKUP(Table1[[#This Row],[Subject]],'Subject Profile'!$A$2:$E$8,4,FALSE)</f>
        <v>1.1960207441678836</v>
      </c>
      <c r="D661" s="22">
        <f>VLOOKUP(Table1[[#This Row],[Subject]],'Subject Profile'!$A$2:$E$8,5,FALSE)</f>
        <v>-2</v>
      </c>
      <c r="E661" t="s">
        <v>109</v>
      </c>
      <c r="F661" t="s">
        <v>77</v>
      </c>
      <c r="G661" t="s">
        <v>5</v>
      </c>
      <c r="H661">
        <f>IF(Table1[[#This Row],[decision]]="accept",1,0)</f>
        <v>0</v>
      </c>
      <c r="I661">
        <v>0</v>
      </c>
      <c r="J661">
        <v>220</v>
      </c>
      <c r="K661">
        <v>1664466364</v>
      </c>
      <c r="L661">
        <v>9</v>
      </c>
      <c r="M661" t="str">
        <f>VLOOKUP($F661,Experiment!$A$2:$U$90,MATCH(Results!M$1,Experiment!$A$1:$U$1,0)+1,FALSE)</f>
        <v>G</v>
      </c>
      <c r="N661">
        <f>IF(Table1[[#This Row],[Impact]]="I",0,1)</f>
        <v>1</v>
      </c>
      <c r="O661" s="2">
        <f>VLOOKUP($F661,Experiment!$A$2:$U$90,MATCH(Results!O$1,Experiment!$A$1:$U$1,0),FALSE)</f>
        <v>-50</v>
      </c>
      <c r="P661" s="3">
        <f>VLOOKUP($F661,Experiment!$A$2:$U$90,MATCH(Results!P$1,Experiment!$A$1:$U$1,0),FALSE)</f>
        <v>0.5</v>
      </c>
      <c r="Q661" s="2">
        <f>VLOOKUP($F661,Experiment!$A$2:$U$90,MATCH(Results!Q$1,Experiment!$A$1:$U$1,0),FALSE)</f>
        <v>70</v>
      </c>
      <c r="R661" s="3">
        <f>VLOOKUP($F661,Experiment!$A$2:$U$90,MATCH(Results!R$1,Experiment!$A$1:$U$1,0),FALSE)</f>
        <v>0.5</v>
      </c>
      <c r="S661" s="2">
        <f>VLOOKUP($F661,Experiment!$A$2:$U$90,MATCH(Results!S$1,Experiment!$A$1:$U$1,0),FALSE)</f>
        <v>10</v>
      </c>
      <c r="T661" s="2">
        <f>VLOOKUP($F661,Experiment!$A$2:$U$90,MATCH(Results!T$1,Experiment!$A$1:$U$1,0),FALSE)</f>
        <v>3600</v>
      </c>
      <c r="U661" s="2">
        <f>VLOOKUP($F661,Experiment!$A$2:$U$90,MATCH(Results!U$1,Experiment!$A$1:$U$1,0),FALSE)</f>
        <v>60</v>
      </c>
      <c r="V661" s="2">
        <f>VLOOKUP($F661,Experiment!$A$2:$U$90,MATCH(Results!V$1,Experiment!$A$1:$U$1,0),FALSE)</f>
        <v>4</v>
      </c>
      <c r="W661" s="3">
        <f>VLOOKUP($F661,Experiment!$A$2:$U$90,MATCH(Results!W$1,Experiment!$A$1:$U$1,0),FALSE)</f>
        <v>0.25</v>
      </c>
      <c r="X661" s="3">
        <f>VLOOKUP($F661,Experiment!$A$2:$U$90,MATCH(Results!X$1,Experiment!$A$1:$U$1,0),FALSE)</f>
        <v>0.75</v>
      </c>
      <c r="Y661" s="2">
        <f>VLOOKUP($F661,Experiment!$A$2:$U$90,MATCH(Results!Y$1,Experiment!$A$1:$U$1,0),FALSE)</f>
        <v>2</v>
      </c>
      <c r="Z661" s="3">
        <f>VLOOKUP($F661,Experiment!$A$2:$U$90,MATCH(Results!Z$1,Experiment!$A$1:$U$1,0),FALSE)</f>
        <v>0.5</v>
      </c>
      <c r="AA661" s="3">
        <f>VLOOKUP($F661,Experiment!$A$2:$U$90,MATCH(Results!AA$1,Experiment!$A$1:$U$1,0),FALSE)</f>
        <v>0.25</v>
      </c>
      <c r="AB661" s="3">
        <f>VLOOKUP($F661,Experiment!$A$2:$U$90,MATCH(Results!AB$1,Experiment!$A$1:$U$1,0),FALSE)</f>
        <v>0.625</v>
      </c>
      <c r="AC661" s="3">
        <f>VLOOKUP($F661,Experiment!$A$2:$U$90,MATCH(Results!AC$1,Experiment!$A$1:$U$1,0),FALSE)</f>
        <v>0.375</v>
      </c>
      <c r="AD661" s="2">
        <f>VLOOKUP($F661,Experiment!$A$2:$U$90,MATCH(Results!AD$1,Experiment!$A$1:$U$1,0),FALSE)</f>
        <v>-5</v>
      </c>
      <c r="AE661" s="2">
        <f>VLOOKUP($F661,Experiment!$A$2:$U$90,MATCH(Results!AE$1,Experiment!$A$1:$U$1,0),FALSE)</f>
        <v>3375</v>
      </c>
      <c r="AF661" s="2">
        <f>VLOOKUP($F661,Experiment!$A$2:$U$90,MATCH(Results!AF$1,Experiment!$A$1:$U$1,0),FALSE)</f>
        <v>58.094750193111253</v>
      </c>
      <c r="AG661" s="3">
        <f>VLOOKUP($F661,Experiment!$A$2:$W$90,MATCH(Results!AG$1,Experiment!$A$1:$W$1,0),FALSE)</f>
        <v>0.82730419370997643</v>
      </c>
      <c r="AH661" s="3">
        <f>VLOOKUP($F661,Experiment!$A$2:$W$90,MATCH(Results!AH$1,Experiment!$A$1:$W$1,0),FALSE)</f>
        <v>0.38648875795104182</v>
      </c>
      <c r="AI661" s="3">
        <f>VLOOKUP($F661,Experiment!$A$2:$X$90,MATCH(Results!AI$1,Experiment!$A$1:$X$1,0),FALSE)</f>
        <v>0.61351124204895813</v>
      </c>
      <c r="AJ661" s="2">
        <f>Table1[[#This Row],[Gain]]^Table1[[#This Row],[θ]]</f>
        <v>160.98133731857229</v>
      </c>
      <c r="AK661" s="2">
        <f>-Table1[[#This Row],[λ]]*-Table1[[#This Row],[Loss]]^Table1[[#This Row],[θ]]</f>
        <v>215.2947128015152</v>
      </c>
      <c r="AL661" s="2">
        <f>Table1[[#This Row],[v_n_w_g]]-Table1[[#This Row],[v_n_w_l]]</f>
        <v>-54.313375482942917</v>
      </c>
      <c r="AM661" s="2">
        <f>IF(Table1[[#This Row],[diff_v]]&gt;=1,1,0)</f>
        <v>0</v>
      </c>
    </row>
    <row r="662" spans="1:39" hidden="1" x14ac:dyDescent="0.3">
      <c r="A662">
        <v>52</v>
      </c>
      <c r="B662" t="s">
        <v>45</v>
      </c>
      <c r="C662" s="22">
        <f>VLOOKUP(Table1[[#This Row],[Subject]],'Subject Profile'!$A$2:$E$8,4,FALSE)</f>
        <v>1.1960207441678836</v>
      </c>
      <c r="D662" s="22">
        <f>VLOOKUP(Table1[[#This Row],[Subject]],'Subject Profile'!$A$2:$E$8,5,FALSE)</f>
        <v>-2</v>
      </c>
      <c r="E662" t="s">
        <v>109</v>
      </c>
      <c r="F662" t="s">
        <v>92</v>
      </c>
      <c r="G662" t="s">
        <v>7</v>
      </c>
      <c r="H662">
        <f>IF(Table1[[#This Row],[decision]]="accept",1,0)</f>
        <v>1</v>
      </c>
      <c r="I662">
        <v>30</v>
      </c>
      <c r="J662">
        <v>250</v>
      </c>
      <c r="K662">
        <v>1664466380</v>
      </c>
      <c r="L662">
        <v>16</v>
      </c>
      <c r="M662" t="str">
        <f>VLOOKUP($F662,Experiment!$A$2:$U$90,MATCH(Results!M$1,Experiment!$A$1:$U$1,0)+1,FALSE)</f>
        <v>I</v>
      </c>
      <c r="N662">
        <f>IF(Table1[[#This Row],[Impact]]="I",0,1)</f>
        <v>0</v>
      </c>
      <c r="O662" s="2">
        <f>VLOOKUP($F662,Experiment!$A$2:$U$90,MATCH(Results!O$1,Experiment!$A$1:$U$1,0),FALSE)</f>
        <v>-10</v>
      </c>
      <c r="P662" s="3">
        <f>VLOOKUP($F662,Experiment!$A$2:$U$90,MATCH(Results!P$1,Experiment!$A$1:$U$1,0),FALSE)</f>
        <v>0.5</v>
      </c>
      <c r="Q662" s="2">
        <f>VLOOKUP($F662,Experiment!$A$2:$U$90,MATCH(Results!Q$1,Experiment!$A$1:$U$1,0),FALSE)</f>
        <v>30</v>
      </c>
      <c r="R662" s="3">
        <f>VLOOKUP($F662,Experiment!$A$2:$U$90,MATCH(Results!R$1,Experiment!$A$1:$U$1,0),FALSE)</f>
        <v>0.5</v>
      </c>
      <c r="S662" s="2">
        <f>VLOOKUP($F662,Experiment!$A$2:$U$90,MATCH(Results!S$1,Experiment!$A$1:$U$1,0),FALSE)</f>
        <v>10</v>
      </c>
      <c r="T662" s="2">
        <f>VLOOKUP($F662,Experiment!$A$2:$U$90,MATCH(Results!T$1,Experiment!$A$1:$U$1,0),FALSE)</f>
        <v>400</v>
      </c>
      <c r="U662" s="2">
        <f>VLOOKUP($F662,Experiment!$A$2:$U$90,MATCH(Results!U$1,Experiment!$A$1:$U$1,0),FALSE)</f>
        <v>20</v>
      </c>
      <c r="V662" s="2">
        <f>VLOOKUP($F662,Experiment!$A$2:$U$90,MATCH(Results!V$1,Experiment!$A$1:$U$1,0),FALSE)</f>
        <v>4</v>
      </c>
      <c r="W662" s="3">
        <f>VLOOKUP($F662,Experiment!$A$2:$U$90,MATCH(Results!W$1,Experiment!$A$1:$U$1,0),FALSE)</f>
        <v>0.25</v>
      </c>
      <c r="X662" s="3">
        <f>VLOOKUP($F662,Experiment!$A$2:$U$90,MATCH(Results!X$1,Experiment!$A$1:$U$1,0),FALSE)</f>
        <v>0.75</v>
      </c>
      <c r="Y662" s="2">
        <f>VLOOKUP($F662,Experiment!$A$2:$U$90,MATCH(Results!Y$1,Experiment!$A$1:$U$1,0),FALSE)</f>
        <v>2</v>
      </c>
      <c r="Z662" s="3">
        <f>VLOOKUP($F662,Experiment!$A$2:$U$90,MATCH(Results!Z$1,Experiment!$A$1:$U$1,0),FALSE)</f>
        <v>0.5</v>
      </c>
      <c r="AA662" s="3">
        <f>VLOOKUP($F662,Experiment!$A$2:$U$90,MATCH(Results!AA$1,Experiment!$A$1:$U$1,0),FALSE)</f>
        <v>0.25</v>
      </c>
      <c r="AB662" s="3">
        <f>VLOOKUP($F662,Experiment!$A$2:$U$90,MATCH(Results!AB$1,Experiment!$A$1:$U$1,0),FALSE)</f>
        <v>0.625</v>
      </c>
      <c r="AC662" s="3">
        <f>VLOOKUP($F662,Experiment!$A$2:$U$90,MATCH(Results!AC$1,Experiment!$A$1:$U$1,0),FALSE)</f>
        <v>0.375</v>
      </c>
      <c r="AD662" s="2">
        <f>VLOOKUP($F662,Experiment!$A$2:$U$90,MATCH(Results!AD$1,Experiment!$A$1:$U$1,0),FALSE)</f>
        <v>5</v>
      </c>
      <c r="AE662" s="2">
        <f>VLOOKUP($F662,Experiment!$A$2:$U$90,MATCH(Results!AE$1,Experiment!$A$1:$U$1,0),FALSE)</f>
        <v>375</v>
      </c>
      <c r="AF662" s="2">
        <f>VLOOKUP($F662,Experiment!$A$2:$U$90,MATCH(Results!AF$1,Experiment!$A$1:$U$1,0),FALSE)</f>
        <v>19.364916731037084</v>
      </c>
      <c r="AG662" s="3">
        <f>VLOOKUP($F662,Experiment!$A$2:$W$90,MATCH(Results!AG$1,Experiment!$A$1:$W$1,0),FALSE)</f>
        <v>0.82730419370997643</v>
      </c>
      <c r="AH662" s="3">
        <f>VLOOKUP($F662,Experiment!$A$2:$W$90,MATCH(Results!AH$1,Experiment!$A$1:$W$1,0),FALSE)</f>
        <v>0.38648875795104182</v>
      </c>
      <c r="AI662" s="3">
        <f>VLOOKUP($F662,Experiment!$A$2:$X$90,MATCH(Results!AI$1,Experiment!$A$1:$X$1,0),FALSE)</f>
        <v>0.61351124204895813</v>
      </c>
      <c r="AJ662" s="2">
        <f>Table1[[#This Row],[Gain]]^Table1[[#This Row],[θ]]</f>
        <v>58.434275299017848</v>
      </c>
      <c r="AK662" s="2">
        <f>-Table1[[#This Row],[λ]]*-Table1[[#This Row],[Loss]]^Table1[[#This Row],[θ]]</f>
        <v>31.408756296736705</v>
      </c>
      <c r="AL662" s="2">
        <f>Table1[[#This Row],[v_n_w_g]]-Table1[[#This Row],[v_n_w_l]]</f>
        <v>27.025519002281143</v>
      </c>
      <c r="AM662" s="2">
        <f>IF(Table1[[#This Row],[diff_v]]&gt;=1,1,0)</f>
        <v>1</v>
      </c>
    </row>
    <row r="663" spans="1:39" hidden="1" x14ac:dyDescent="0.3">
      <c r="A663">
        <v>53</v>
      </c>
      <c r="B663" t="s">
        <v>45</v>
      </c>
      <c r="C663" s="22">
        <f>VLOOKUP(Table1[[#This Row],[Subject]],'Subject Profile'!$A$2:$E$8,4,FALSE)</f>
        <v>1.1960207441678836</v>
      </c>
      <c r="D663" s="22">
        <f>VLOOKUP(Table1[[#This Row],[Subject]],'Subject Profile'!$A$2:$E$8,5,FALSE)</f>
        <v>-2</v>
      </c>
      <c r="E663" t="s">
        <v>109</v>
      </c>
      <c r="F663" t="s">
        <v>55</v>
      </c>
      <c r="G663" t="s">
        <v>56</v>
      </c>
      <c r="H663">
        <f>IF(Table1[[#This Row],[decision]]="accept",1,0)</f>
        <v>0</v>
      </c>
      <c r="I663">
        <v>0</v>
      </c>
      <c r="J663">
        <v>250</v>
      </c>
      <c r="K663">
        <v>1664466390</v>
      </c>
      <c r="L663">
        <v>10</v>
      </c>
      <c r="M663" t="str">
        <f>VLOOKUP($F663,Experiment!$A$2:$U$90,MATCH(Results!M$1,Experiment!$A$1:$U$1,0)+1,FALSE)</f>
        <v>R</v>
      </c>
      <c r="N663">
        <f>IF(Table1[[#This Row],[Impact]]="I",0,1)</f>
        <v>1</v>
      </c>
      <c r="O663" s="2">
        <f>VLOOKUP($F663,Experiment!$A$2:$U$90,MATCH(Results!O$1,Experiment!$A$1:$U$1,0),FALSE)</f>
        <v>0</v>
      </c>
      <c r="P663" s="3">
        <f>VLOOKUP($F663,Experiment!$A$2:$U$90,MATCH(Results!P$1,Experiment!$A$1:$U$1,0),FALSE)</f>
        <v>0</v>
      </c>
      <c r="Q663" s="2">
        <f>VLOOKUP($F663,Experiment!$A$2:$U$90,MATCH(Results!Q$1,Experiment!$A$1:$U$1,0),FALSE)</f>
        <v>0</v>
      </c>
      <c r="R663" s="3">
        <f>VLOOKUP($F663,Experiment!$A$2:$U$90,MATCH(Results!R$1,Experiment!$A$1:$U$1,0),FALSE)</f>
        <v>0</v>
      </c>
      <c r="S663" s="2">
        <f>VLOOKUP($F663,Experiment!$A$2:$U$90,MATCH(Results!S$1,Experiment!$A$1:$U$1,0),FALSE)</f>
        <v>0</v>
      </c>
      <c r="T663" s="2">
        <f>VLOOKUP($F663,Experiment!$A$2:$U$90,MATCH(Results!T$1,Experiment!$A$1:$U$1,0),FALSE)</f>
        <v>0</v>
      </c>
      <c r="U663" s="2">
        <f>VLOOKUP($F663,Experiment!$A$2:$U$90,MATCH(Results!U$1,Experiment!$A$1:$U$1,0),FALSE)</f>
        <v>0</v>
      </c>
      <c r="V663" s="2">
        <f>VLOOKUP($F663,Experiment!$A$2:$U$90,MATCH(Results!V$1,Experiment!$A$1:$U$1,0),FALSE)</f>
        <v>0</v>
      </c>
      <c r="W663" s="3">
        <f>VLOOKUP($F663,Experiment!$A$2:$U$90,MATCH(Results!W$1,Experiment!$A$1:$U$1,0),FALSE)</f>
        <v>0</v>
      </c>
      <c r="X663" s="3">
        <f>VLOOKUP($F663,Experiment!$A$2:$U$90,MATCH(Results!X$1,Experiment!$A$1:$U$1,0),FALSE)</f>
        <v>0</v>
      </c>
      <c r="Y663" s="2">
        <f>VLOOKUP($F663,Experiment!$A$2:$U$90,MATCH(Results!Y$1,Experiment!$A$1:$U$1,0),FALSE)</f>
        <v>0</v>
      </c>
      <c r="Z663" s="3">
        <f>VLOOKUP($F663,Experiment!$A$2:$U$90,MATCH(Results!Z$1,Experiment!$A$1:$U$1,0),FALSE)</f>
        <v>0</v>
      </c>
      <c r="AA663" s="3">
        <f>VLOOKUP($F663,Experiment!$A$2:$U$90,MATCH(Results!AA$1,Experiment!$A$1:$U$1,0),FALSE)</f>
        <v>0</v>
      </c>
      <c r="AB663" s="3">
        <f>VLOOKUP($F663,Experiment!$A$2:$U$90,MATCH(Results!AB$1,Experiment!$A$1:$U$1,0),FALSE)</f>
        <v>0</v>
      </c>
      <c r="AC663" s="3">
        <f>VLOOKUP($F663,Experiment!$A$2:$U$90,MATCH(Results!AC$1,Experiment!$A$1:$U$1,0),FALSE)</f>
        <v>0</v>
      </c>
      <c r="AD663" s="2">
        <f>VLOOKUP($F663,Experiment!$A$2:$U$90,MATCH(Results!AD$1,Experiment!$A$1:$U$1,0),FALSE)</f>
        <v>0</v>
      </c>
      <c r="AE663" s="2">
        <f>VLOOKUP($F663,Experiment!$A$2:$U$90,MATCH(Results!AE$1,Experiment!$A$1:$U$1,0),FALSE)</f>
        <v>0</v>
      </c>
      <c r="AF663" s="2">
        <f>VLOOKUP($F663,Experiment!$A$2:$U$90,MATCH(Results!AF$1,Experiment!$A$1:$U$1,0),FALSE)</f>
        <v>0</v>
      </c>
      <c r="AG663" s="2"/>
      <c r="AH663" s="3">
        <f>VLOOKUP($F663,Experiment!$A$2:$W$90,MATCH(Results!AH$1,Experiment!$A$1:$W$1,0),FALSE)</f>
        <v>0</v>
      </c>
      <c r="AI663" s="2">
        <f>VLOOKUP($F663,Experiment!$A$2:$X$90,MATCH(Results!AI$1,Experiment!$A$1:$X$1,0),FALSE)</f>
        <v>0</v>
      </c>
      <c r="AJ663" s="2">
        <f>Table1[[#This Row],[Gain]]^Table1[[#This Row],[θ]]</f>
        <v>0</v>
      </c>
      <c r="AK663" s="2">
        <f>-Table1[[#This Row],[λ]]*-Table1[[#This Row],[Loss]]^Table1[[#This Row],[θ]]</f>
        <v>0</v>
      </c>
      <c r="AL663" s="2">
        <f>Table1[[#This Row],[v_n_w_g]]-Table1[[#This Row],[v_n_w_l]]</f>
        <v>0</v>
      </c>
      <c r="AM663" s="2">
        <f>IF(Table1[[#This Row],[diff_v]]&gt;=1,1,0)</f>
        <v>0</v>
      </c>
    </row>
    <row r="664" spans="1:39" hidden="1" x14ac:dyDescent="0.3">
      <c r="A664">
        <v>54</v>
      </c>
      <c r="B664" t="s">
        <v>45</v>
      </c>
      <c r="C664" s="22">
        <f>VLOOKUP(Table1[[#This Row],[Subject]],'Subject Profile'!$A$2:$E$8,4,FALSE)</f>
        <v>1.1960207441678836</v>
      </c>
      <c r="D664" s="22">
        <f>VLOOKUP(Table1[[#This Row],[Subject]],'Subject Profile'!$A$2:$E$8,5,FALSE)</f>
        <v>-2</v>
      </c>
      <c r="E664" t="s">
        <v>109</v>
      </c>
      <c r="F664" t="s">
        <v>101</v>
      </c>
      <c r="G664" t="s">
        <v>5</v>
      </c>
      <c r="H664">
        <f>IF(Table1[[#This Row],[decision]]="accept",1,0)</f>
        <v>0</v>
      </c>
      <c r="I664">
        <v>0</v>
      </c>
      <c r="J664">
        <v>250</v>
      </c>
      <c r="K664">
        <v>1664466398</v>
      </c>
      <c r="L664">
        <v>8</v>
      </c>
      <c r="M664" t="str">
        <f>VLOOKUP($F664,Experiment!$A$2:$U$90,MATCH(Results!M$1,Experiment!$A$1:$U$1,0)+1,FALSE)</f>
        <v>G</v>
      </c>
      <c r="N664">
        <f>IF(Table1[[#This Row],[Impact]]="I",0,1)</f>
        <v>1</v>
      </c>
      <c r="O664" s="2">
        <f>VLOOKUP($F664,Experiment!$A$2:$U$90,MATCH(Results!O$1,Experiment!$A$1:$U$1,0),FALSE)</f>
        <v>-90</v>
      </c>
      <c r="P664" s="3">
        <f>VLOOKUP($F664,Experiment!$A$2:$U$90,MATCH(Results!P$1,Experiment!$A$1:$U$1,0),FALSE)</f>
        <v>0.5</v>
      </c>
      <c r="Q664" s="2">
        <f>VLOOKUP($F664,Experiment!$A$2:$U$90,MATCH(Results!Q$1,Experiment!$A$1:$U$1,0),FALSE)</f>
        <v>100</v>
      </c>
      <c r="R664" s="3">
        <f>VLOOKUP($F664,Experiment!$A$2:$U$90,MATCH(Results!R$1,Experiment!$A$1:$U$1,0),FALSE)</f>
        <v>0.5</v>
      </c>
      <c r="S664" s="2">
        <f>VLOOKUP($F664,Experiment!$A$2:$U$90,MATCH(Results!S$1,Experiment!$A$1:$U$1,0),FALSE)</f>
        <v>5</v>
      </c>
      <c r="T664" s="2">
        <f>VLOOKUP($F664,Experiment!$A$2:$U$90,MATCH(Results!T$1,Experiment!$A$1:$U$1,0),FALSE)</f>
        <v>9025</v>
      </c>
      <c r="U664" s="2">
        <f>VLOOKUP($F664,Experiment!$A$2:$U$90,MATCH(Results!U$1,Experiment!$A$1:$U$1,0),FALSE)</f>
        <v>95</v>
      </c>
      <c r="V664" s="2">
        <f>VLOOKUP($F664,Experiment!$A$2:$U$90,MATCH(Results!V$1,Experiment!$A$1:$U$1,0),FALSE)</f>
        <v>2</v>
      </c>
      <c r="W664" s="3">
        <f>VLOOKUP($F664,Experiment!$A$2:$U$90,MATCH(Results!W$1,Experiment!$A$1:$U$1,0),FALSE)</f>
        <v>0.25</v>
      </c>
      <c r="X664" s="3">
        <f>VLOOKUP($F664,Experiment!$A$2:$U$90,MATCH(Results!X$1,Experiment!$A$1:$U$1,0),FALSE)</f>
        <v>0.75</v>
      </c>
      <c r="Y664" s="2">
        <f>VLOOKUP($F664,Experiment!$A$2:$U$90,MATCH(Results!Y$1,Experiment!$A$1:$U$1,0),FALSE)</f>
        <v>2</v>
      </c>
      <c r="Z664" s="3">
        <f>VLOOKUP($F664,Experiment!$A$2:$U$90,MATCH(Results!Z$1,Experiment!$A$1:$U$1,0),FALSE)</f>
        <v>0.5</v>
      </c>
      <c r="AA664" s="3">
        <f>VLOOKUP($F664,Experiment!$A$2:$U$90,MATCH(Results!AA$1,Experiment!$A$1:$U$1,0),FALSE)</f>
        <v>0.25</v>
      </c>
      <c r="AB664" s="3">
        <f>VLOOKUP($F664,Experiment!$A$2:$U$90,MATCH(Results!AB$1,Experiment!$A$1:$U$1,0),FALSE)</f>
        <v>0.625</v>
      </c>
      <c r="AC664" s="3">
        <f>VLOOKUP($F664,Experiment!$A$2:$U$90,MATCH(Results!AC$1,Experiment!$A$1:$U$1,0),FALSE)</f>
        <v>0.375</v>
      </c>
      <c r="AD664" s="2">
        <f>VLOOKUP($F664,Experiment!$A$2:$U$90,MATCH(Results!AD$1,Experiment!$A$1:$U$1,0),FALSE)</f>
        <v>-18.75</v>
      </c>
      <c r="AE664" s="2">
        <f>VLOOKUP($F664,Experiment!$A$2:$U$90,MATCH(Results!AE$1,Experiment!$A$1:$U$1,0),FALSE)</f>
        <v>8460.9375</v>
      </c>
      <c r="AF664" s="2">
        <f>VLOOKUP($F664,Experiment!$A$2:$U$90,MATCH(Results!AF$1,Experiment!$A$1:$U$1,0),FALSE)</f>
        <v>91.983354472426157</v>
      </c>
      <c r="AG664" s="3">
        <f>VLOOKUP($F664,Experiment!$A$2:$W$90,MATCH(Results!AG$1,Experiment!$A$1:$W$1,0),FALSE)</f>
        <v>0.82730419370997643</v>
      </c>
      <c r="AH664" s="3">
        <f>VLOOKUP($F664,Experiment!$A$2:$W$90,MATCH(Results!AH$1,Experiment!$A$1:$W$1,0),FALSE)</f>
        <v>0.38648875795104182</v>
      </c>
      <c r="AI664" s="3">
        <f>VLOOKUP($F664,Experiment!$A$2:$X$90,MATCH(Results!AI$1,Experiment!$A$1:$X$1,0),FALSE)</f>
        <v>0.61351124204895813</v>
      </c>
      <c r="AJ664" s="2">
        <f>Table1[[#This Row],[Gain]]^Table1[[#This Row],[θ]]</f>
        <v>246.6274930269494</v>
      </c>
      <c r="AK664" s="2">
        <f>-Table1[[#This Row],[λ]]*-Table1[[#This Row],[Loss]]^Table1[[#This Row],[θ]]</f>
        <v>434.85510823313615</v>
      </c>
      <c r="AL664" s="2">
        <f>Table1[[#This Row],[v_n_w_g]]-Table1[[#This Row],[v_n_w_l]]</f>
        <v>-188.22761520618675</v>
      </c>
      <c r="AM664" s="2">
        <f>IF(Table1[[#This Row],[diff_v]]&gt;=1,1,0)</f>
        <v>0</v>
      </c>
    </row>
    <row r="665" spans="1:39" hidden="1" x14ac:dyDescent="0.3">
      <c r="A665">
        <v>55</v>
      </c>
      <c r="B665" t="s">
        <v>45</v>
      </c>
      <c r="C665" s="22">
        <f>VLOOKUP(Table1[[#This Row],[Subject]],'Subject Profile'!$A$2:$E$8,4,FALSE)</f>
        <v>1.1960207441678836</v>
      </c>
      <c r="D665" s="22">
        <f>VLOOKUP(Table1[[#This Row],[Subject]],'Subject Profile'!$A$2:$E$8,5,FALSE)</f>
        <v>-2</v>
      </c>
      <c r="E665" t="s">
        <v>109</v>
      </c>
      <c r="F665" t="s">
        <v>50</v>
      </c>
      <c r="G665" t="s">
        <v>5</v>
      </c>
      <c r="H665">
        <f>IF(Table1[[#This Row],[decision]]="accept",1,0)</f>
        <v>0</v>
      </c>
      <c r="I665">
        <v>0</v>
      </c>
      <c r="J665">
        <v>250</v>
      </c>
      <c r="K665">
        <v>1664466406</v>
      </c>
      <c r="L665">
        <v>8</v>
      </c>
      <c r="M665" t="str">
        <f>VLOOKUP($F665,Experiment!$A$2:$U$90,MATCH(Results!M$1,Experiment!$A$1:$U$1,0)+1,FALSE)</f>
        <v>I</v>
      </c>
      <c r="N665">
        <f>IF(Table1[[#This Row],[Impact]]="I",0,1)</f>
        <v>0</v>
      </c>
      <c r="O665" s="2">
        <f>VLOOKUP($F665,Experiment!$A$2:$U$90,MATCH(Results!O$1,Experiment!$A$1:$U$1,0),FALSE)</f>
        <v>-90</v>
      </c>
      <c r="P665" s="3">
        <f>VLOOKUP($F665,Experiment!$A$2:$U$90,MATCH(Results!P$1,Experiment!$A$1:$U$1,0),FALSE)</f>
        <v>0.5</v>
      </c>
      <c r="Q665" s="2">
        <f>VLOOKUP($F665,Experiment!$A$2:$U$90,MATCH(Results!Q$1,Experiment!$A$1:$U$1,0),FALSE)</f>
        <v>180</v>
      </c>
      <c r="R665" s="3">
        <f>VLOOKUP($F665,Experiment!$A$2:$U$90,MATCH(Results!R$1,Experiment!$A$1:$U$1,0),FALSE)</f>
        <v>0.5</v>
      </c>
      <c r="S665" s="2">
        <f>VLOOKUP($F665,Experiment!$A$2:$U$90,MATCH(Results!S$1,Experiment!$A$1:$U$1,0),FALSE)</f>
        <v>45</v>
      </c>
      <c r="T665" s="2">
        <f>VLOOKUP($F665,Experiment!$A$2:$U$90,MATCH(Results!T$1,Experiment!$A$1:$U$1,0),FALSE)</f>
        <v>18225</v>
      </c>
      <c r="U665" s="2">
        <f>VLOOKUP($F665,Experiment!$A$2:$U$90,MATCH(Results!U$1,Experiment!$A$1:$U$1,0),FALSE)</f>
        <v>135</v>
      </c>
      <c r="V665" s="2">
        <f>VLOOKUP($F665,Experiment!$A$2:$U$90,MATCH(Results!V$1,Experiment!$A$1:$U$1,0),FALSE)</f>
        <v>4</v>
      </c>
      <c r="W665" s="3">
        <f>VLOOKUP($F665,Experiment!$A$2:$U$90,MATCH(Results!W$1,Experiment!$A$1:$U$1,0),FALSE)</f>
        <v>0.75</v>
      </c>
      <c r="X665" s="3">
        <f>VLOOKUP($F665,Experiment!$A$2:$U$90,MATCH(Results!X$1,Experiment!$A$1:$U$1,0),FALSE)</f>
        <v>0.25</v>
      </c>
      <c r="Y665" s="2">
        <f>VLOOKUP($F665,Experiment!$A$2:$U$90,MATCH(Results!Y$1,Experiment!$A$1:$U$1,0),FALSE)</f>
        <v>2</v>
      </c>
      <c r="Z665" s="3">
        <f>VLOOKUP($F665,Experiment!$A$2:$U$90,MATCH(Results!Z$1,Experiment!$A$1:$U$1,0),FALSE)</f>
        <v>0.05</v>
      </c>
      <c r="AA665" s="3">
        <f>VLOOKUP($F665,Experiment!$A$2:$U$90,MATCH(Results!AA$1,Experiment!$A$1:$U$1,0),FALSE)</f>
        <v>0.2</v>
      </c>
      <c r="AB665" s="3">
        <f>VLOOKUP($F665,Experiment!$A$2:$U$90,MATCH(Results!AB$1,Experiment!$A$1:$U$1,0),FALSE)</f>
        <v>0.42499999999999999</v>
      </c>
      <c r="AC665" s="3">
        <f>VLOOKUP($F665,Experiment!$A$2:$U$90,MATCH(Results!AC$1,Experiment!$A$1:$U$1,0),FALSE)</f>
        <v>0.57499999999999996</v>
      </c>
      <c r="AD665" s="2">
        <f>VLOOKUP($F665,Experiment!$A$2:$U$90,MATCH(Results!AD$1,Experiment!$A$1:$U$1,0),FALSE)</f>
        <v>65.249999999999986</v>
      </c>
      <c r="AE665" s="2">
        <f>VLOOKUP($F665,Experiment!$A$2:$U$90,MATCH(Results!AE$1,Experiment!$A$1:$U$1,0),FALSE)</f>
        <v>17814.9375</v>
      </c>
      <c r="AF665" s="2">
        <f>VLOOKUP($F665,Experiment!$A$2:$U$90,MATCH(Results!AF$1,Experiment!$A$1:$U$1,0),FALSE)</f>
        <v>133.47260954967501</v>
      </c>
      <c r="AG665" s="3">
        <f>VLOOKUP($F665,Experiment!$A$2:$W$90,MATCH(Results!AG$1,Experiment!$A$1:$W$1,0),FALSE)</f>
        <v>1</v>
      </c>
      <c r="AH665" s="3">
        <f>VLOOKUP($F665,Experiment!$A$2:$W$90,MATCH(Results!AH$1,Experiment!$A$1:$W$1,0),FALSE)</f>
        <v>0.57499999999999996</v>
      </c>
      <c r="AI665" s="3">
        <f>VLOOKUP($F665,Experiment!$A$2:$X$90,MATCH(Results!AI$1,Experiment!$A$1:$X$1,0),FALSE)</f>
        <v>0.42500000000000004</v>
      </c>
      <c r="AJ665" s="2">
        <f>Table1[[#This Row],[Gain]]^Table1[[#This Row],[θ]]</f>
        <v>498.1414721148987</v>
      </c>
      <c r="AK665" s="2">
        <f>-Table1[[#This Row],[λ]]*-Table1[[#This Row],[Loss]]^Table1[[#This Row],[θ]]</f>
        <v>434.85510823313615</v>
      </c>
      <c r="AL665" s="2">
        <f>Table1[[#This Row],[v_n_w_g]]-Table1[[#This Row],[v_n_w_l]]</f>
        <v>63.286363881762554</v>
      </c>
      <c r="AM665" s="2">
        <f>IF(Table1[[#This Row],[diff_v]]&gt;=1,1,0)</f>
        <v>1</v>
      </c>
    </row>
    <row r="666" spans="1:39" hidden="1" x14ac:dyDescent="0.3">
      <c r="A666">
        <v>56</v>
      </c>
      <c r="B666" t="s">
        <v>45</v>
      </c>
      <c r="C666" s="22">
        <f>VLOOKUP(Table1[[#This Row],[Subject]],'Subject Profile'!$A$2:$E$8,4,FALSE)</f>
        <v>1.1960207441678836</v>
      </c>
      <c r="D666" s="22">
        <f>VLOOKUP(Table1[[#This Row],[Subject]],'Subject Profile'!$A$2:$E$8,5,FALSE)</f>
        <v>-2</v>
      </c>
      <c r="E666" t="s">
        <v>109</v>
      </c>
      <c r="F666" t="s">
        <v>91</v>
      </c>
      <c r="G666" t="s">
        <v>5</v>
      </c>
      <c r="H666">
        <f>IF(Table1[[#This Row],[decision]]="accept",1,0)</f>
        <v>0</v>
      </c>
      <c r="I666">
        <v>0</v>
      </c>
      <c r="J666">
        <v>250</v>
      </c>
      <c r="K666">
        <v>1664466416</v>
      </c>
      <c r="L666">
        <v>10</v>
      </c>
      <c r="M666" t="str">
        <f>VLOOKUP($F666,Experiment!$A$2:$U$90,MATCH(Results!M$1,Experiment!$A$1:$U$1,0)+1,FALSE)</f>
        <v>G</v>
      </c>
      <c r="N666">
        <f>IF(Table1[[#This Row],[Impact]]="I",0,1)</f>
        <v>1</v>
      </c>
      <c r="O666" s="2">
        <f>VLOOKUP($F666,Experiment!$A$2:$U$90,MATCH(Results!O$1,Experiment!$A$1:$U$1,0),FALSE)</f>
        <v>-90</v>
      </c>
      <c r="P666" s="3">
        <f>VLOOKUP($F666,Experiment!$A$2:$U$90,MATCH(Results!P$1,Experiment!$A$1:$U$1,0),FALSE)</f>
        <v>0.5</v>
      </c>
      <c r="Q666" s="2">
        <f>VLOOKUP($F666,Experiment!$A$2:$U$90,MATCH(Results!Q$1,Experiment!$A$1:$U$1,0),FALSE)</f>
        <v>100</v>
      </c>
      <c r="R666" s="3">
        <f>VLOOKUP($F666,Experiment!$A$2:$U$90,MATCH(Results!R$1,Experiment!$A$1:$U$1,0),FALSE)</f>
        <v>0.5</v>
      </c>
      <c r="S666" s="2">
        <f>VLOOKUP($F666,Experiment!$A$2:$U$90,MATCH(Results!S$1,Experiment!$A$1:$U$1,0),FALSE)</f>
        <v>5</v>
      </c>
      <c r="T666" s="2">
        <f>VLOOKUP($F666,Experiment!$A$2:$U$90,MATCH(Results!T$1,Experiment!$A$1:$U$1,0),FALSE)</f>
        <v>9025</v>
      </c>
      <c r="U666" s="2">
        <f>VLOOKUP($F666,Experiment!$A$2:$U$90,MATCH(Results!U$1,Experiment!$A$1:$U$1,0),FALSE)</f>
        <v>95</v>
      </c>
      <c r="V666" s="2">
        <f>VLOOKUP($F666,Experiment!$A$2:$U$90,MATCH(Results!V$1,Experiment!$A$1:$U$1,0),FALSE)</f>
        <v>4</v>
      </c>
      <c r="W666" s="3">
        <f>VLOOKUP($F666,Experiment!$A$2:$U$90,MATCH(Results!W$1,Experiment!$A$1:$U$1,0),FALSE)</f>
        <v>0.25</v>
      </c>
      <c r="X666" s="3">
        <f>VLOOKUP($F666,Experiment!$A$2:$U$90,MATCH(Results!X$1,Experiment!$A$1:$U$1,0),FALSE)</f>
        <v>0.75</v>
      </c>
      <c r="Y666" s="2">
        <f>VLOOKUP($F666,Experiment!$A$2:$U$90,MATCH(Results!Y$1,Experiment!$A$1:$U$1,0),FALSE)</f>
        <v>1</v>
      </c>
      <c r="Z666" s="3">
        <f>VLOOKUP($F666,Experiment!$A$2:$U$90,MATCH(Results!Z$1,Experiment!$A$1:$U$1,0),FALSE)</f>
        <v>0.25</v>
      </c>
      <c r="AA666" s="3">
        <f>VLOOKUP($F666,Experiment!$A$2:$U$90,MATCH(Results!AA$1,Experiment!$A$1:$U$1,0),FALSE)</f>
        <v>0.5</v>
      </c>
      <c r="AB666" s="3">
        <f>VLOOKUP($F666,Experiment!$A$2:$U$90,MATCH(Results!AB$1,Experiment!$A$1:$U$1,0),FALSE)</f>
        <v>0.375</v>
      </c>
      <c r="AC666" s="3">
        <f>VLOOKUP($F666,Experiment!$A$2:$U$90,MATCH(Results!AC$1,Experiment!$A$1:$U$1,0),FALSE)</f>
        <v>0.625</v>
      </c>
      <c r="AD666" s="2">
        <f>VLOOKUP($F666,Experiment!$A$2:$U$90,MATCH(Results!AD$1,Experiment!$A$1:$U$1,0),FALSE)</f>
        <v>28.75</v>
      </c>
      <c r="AE666" s="2">
        <f>VLOOKUP($F666,Experiment!$A$2:$U$90,MATCH(Results!AE$1,Experiment!$A$1:$U$1,0),FALSE)</f>
        <v>8460.9375</v>
      </c>
      <c r="AF666" s="2">
        <f>VLOOKUP($F666,Experiment!$A$2:$U$90,MATCH(Results!AF$1,Experiment!$A$1:$U$1,0),FALSE)</f>
        <v>91.983354472426157</v>
      </c>
      <c r="AG666" s="3">
        <f>VLOOKUP($F666,Experiment!$A$2:$W$90,MATCH(Results!AG$1,Experiment!$A$1:$W$1,0),FALSE)</f>
        <v>1</v>
      </c>
      <c r="AH666" s="3">
        <f>VLOOKUP($F666,Experiment!$A$2:$W$90,MATCH(Results!AH$1,Experiment!$A$1:$W$1,0),FALSE)</f>
        <v>0.625</v>
      </c>
      <c r="AI666" s="3">
        <f>VLOOKUP($F666,Experiment!$A$2:$X$90,MATCH(Results!AI$1,Experiment!$A$1:$X$1,0),FALSE)</f>
        <v>0.375</v>
      </c>
      <c r="AJ666" s="2">
        <f>Table1[[#This Row],[Gain]]^Table1[[#This Row],[θ]]</f>
        <v>246.6274930269494</v>
      </c>
      <c r="AK666" s="2">
        <f>-Table1[[#This Row],[λ]]*-Table1[[#This Row],[Loss]]^Table1[[#This Row],[θ]]</f>
        <v>434.85510823313615</v>
      </c>
      <c r="AL666" s="2">
        <f>Table1[[#This Row],[v_n_w_g]]-Table1[[#This Row],[v_n_w_l]]</f>
        <v>-188.22761520618675</v>
      </c>
      <c r="AM666" s="2">
        <f>IF(Table1[[#This Row],[diff_v]]&gt;=1,1,0)</f>
        <v>0</v>
      </c>
    </row>
    <row r="667" spans="1:39" hidden="1" x14ac:dyDescent="0.3">
      <c r="A667">
        <v>57</v>
      </c>
      <c r="B667" t="s">
        <v>45</v>
      </c>
      <c r="C667" s="22">
        <f>VLOOKUP(Table1[[#This Row],[Subject]],'Subject Profile'!$A$2:$E$8,4,FALSE)</f>
        <v>1.1960207441678836</v>
      </c>
      <c r="D667" s="22">
        <f>VLOOKUP(Table1[[#This Row],[Subject]],'Subject Profile'!$A$2:$E$8,5,FALSE)</f>
        <v>-2</v>
      </c>
      <c r="E667" t="s">
        <v>109</v>
      </c>
      <c r="F667" t="s">
        <v>83</v>
      </c>
      <c r="G667" t="s">
        <v>5</v>
      </c>
      <c r="H667">
        <f>IF(Table1[[#This Row],[decision]]="accept",1,0)</f>
        <v>0</v>
      </c>
      <c r="I667">
        <v>0</v>
      </c>
      <c r="J667">
        <v>250</v>
      </c>
      <c r="K667">
        <v>1664466422</v>
      </c>
      <c r="L667">
        <v>6</v>
      </c>
      <c r="M667" t="str">
        <f>VLOOKUP($F667,Experiment!$A$2:$U$90,MATCH(Results!M$1,Experiment!$A$1:$U$1,0)+1,FALSE)</f>
        <v>I</v>
      </c>
      <c r="N667">
        <f>IF(Table1[[#This Row],[Impact]]="I",0,1)</f>
        <v>0</v>
      </c>
      <c r="O667" s="2">
        <f>VLOOKUP($F667,Experiment!$A$2:$U$90,MATCH(Results!O$1,Experiment!$A$1:$U$1,0),FALSE)</f>
        <v>-50</v>
      </c>
      <c r="P667" s="3">
        <f>VLOOKUP($F667,Experiment!$A$2:$U$90,MATCH(Results!P$1,Experiment!$A$1:$U$1,0),FALSE)</f>
        <v>0.5</v>
      </c>
      <c r="Q667" s="2">
        <f>VLOOKUP($F667,Experiment!$A$2:$U$90,MATCH(Results!Q$1,Experiment!$A$1:$U$1,0),FALSE)</f>
        <v>40</v>
      </c>
      <c r="R667" s="3">
        <f>VLOOKUP($F667,Experiment!$A$2:$U$90,MATCH(Results!R$1,Experiment!$A$1:$U$1,0),FALSE)</f>
        <v>0.5</v>
      </c>
      <c r="S667" s="2">
        <f>VLOOKUP($F667,Experiment!$A$2:$U$90,MATCH(Results!S$1,Experiment!$A$1:$U$1,0),FALSE)</f>
        <v>-5</v>
      </c>
      <c r="T667" s="2">
        <f>VLOOKUP($F667,Experiment!$A$2:$U$90,MATCH(Results!T$1,Experiment!$A$1:$U$1,0),FALSE)</f>
        <v>2025</v>
      </c>
      <c r="U667" s="2">
        <f>VLOOKUP($F667,Experiment!$A$2:$U$90,MATCH(Results!U$1,Experiment!$A$1:$U$1,0),FALSE)</f>
        <v>45</v>
      </c>
      <c r="V667" s="2">
        <f>VLOOKUP($F667,Experiment!$A$2:$U$90,MATCH(Results!V$1,Experiment!$A$1:$U$1,0),FALSE)</f>
        <v>2</v>
      </c>
      <c r="W667" s="3">
        <f>VLOOKUP($F667,Experiment!$A$2:$U$90,MATCH(Results!W$1,Experiment!$A$1:$U$1,0),FALSE)</f>
        <v>0.25</v>
      </c>
      <c r="X667" s="3">
        <f>VLOOKUP($F667,Experiment!$A$2:$U$90,MATCH(Results!X$1,Experiment!$A$1:$U$1,0),FALSE)</f>
        <v>0.75</v>
      </c>
      <c r="Y667" s="2">
        <f>VLOOKUP($F667,Experiment!$A$2:$U$90,MATCH(Results!Y$1,Experiment!$A$1:$U$1,0),FALSE)</f>
        <v>2</v>
      </c>
      <c r="Z667" s="3">
        <f>VLOOKUP($F667,Experiment!$A$2:$U$90,MATCH(Results!Z$1,Experiment!$A$1:$U$1,0),FALSE)</f>
        <v>0.5</v>
      </c>
      <c r="AA667" s="3">
        <f>VLOOKUP($F667,Experiment!$A$2:$U$90,MATCH(Results!AA$1,Experiment!$A$1:$U$1,0),FALSE)</f>
        <v>0.25</v>
      </c>
      <c r="AB667" s="3">
        <f>VLOOKUP($F667,Experiment!$A$2:$U$90,MATCH(Results!AB$1,Experiment!$A$1:$U$1,0),FALSE)</f>
        <v>0.625</v>
      </c>
      <c r="AC667" s="3">
        <f>VLOOKUP($F667,Experiment!$A$2:$U$90,MATCH(Results!AC$1,Experiment!$A$1:$U$1,0),FALSE)</f>
        <v>0.375</v>
      </c>
      <c r="AD667" s="2">
        <f>VLOOKUP($F667,Experiment!$A$2:$U$90,MATCH(Results!AD$1,Experiment!$A$1:$U$1,0),FALSE)</f>
        <v>-16.25</v>
      </c>
      <c r="AE667" s="2">
        <f>VLOOKUP($F667,Experiment!$A$2:$U$90,MATCH(Results!AE$1,Experiment!$A$1:$U$1,0),FALSE)</f>
        <v>1898.4375</v>
      </c>
      <c r="AF667" s="2">
        <f>VLOOKUP($F667,Experiment!$A$2:$U$90,MATCH(Results!AF$1,Experiment!$A$1:$U$1,0),FALSE)</f>
        <v>43.571062644833439</v>
      </c>
      <c r="AG667" s="3">
        <f>VLOOKUP($F667,Experiment!$A$2:$W$90,MATCH(Results!AG$1,Experiment!$A$1:$W$1,0),FALSE)</f>
        <v>0.82730419370997643</v>
      </c>
      <c r="AH667" s="3">
        <f>VLOOKUP($F667,Experiment!$A$2:$W$90,MATCH(Results!AH$1,Experiment!$A$1:$W$1,0),FALSE)</f>
        <v>0.38648875795104182</v>
      </c>
      <c r="AI667" s="3">
        <f>VLOOKUP($F667,Experiment!$A$2:$X$90,MATCH(Results!AI$1,Experiment!$A$1:$X$1,0),FALSE)</f>
        <v>0.61351124204895813</v>
      </c>
      <c r="AJ667" s="2">
        <f>Table1[[#This Row],[Gain]]^Table1[[#This Row],[θ]]</f>
        <v>82.432217522931154</v>
      </c>
      <c r="AK667" s="2">
        <f>-Table1[[#This Row],[λ]]*-Table1[[#This Row],[Loss]]^Table1[[#This Row],[θ]]</f>
        <v>215.2947128015152</v>
      </c>
      <c r="AL667" s="2">
        <f>Table1[[#This Row],[v_n_w_g]]-Table1[[#This Row],[v_n_w_l]]</f>
        <v>-132.86249527858405</v>
      </c>
      <c r="AM667" s="2">
        <f>IF(Table1[[#This Row],[diff_v]]&gt;=1,1,0)</f>
        <v>0</v>
      </c>
    </row>
    <row r="668" spans="1:39" hidden="1" x14ac:dyDescent="0.3">
      <c r="A668">
        <v>58</v>
      </c>
      <c r="B668" t="s">
        <v>45</v>
      </c>
      <c r="C668" s="22">
        <f>VLOOKUP(Table1[[#This Row],[Subject]],'Subject Profile'!$A$2:$E$8,4,FALSE)</f>
        <v>1.1960207441678836</v>
      </c>
      <c r="D668" s="22">
        <f>VLOOKUP(Table1[[#This Row],[Subject]],'Subject Profile'!$A$2:$E$8,5,FALSE)</f>
        <v>-2</v>
      </c>
      <c r="E668" t="s">
        <v>109</v>
      </c>
      <c r="F668" t="s">
        <v>60</v>
      </c>
      <c r="G668" t="s">
        <v>61</v>
      </c>
      <c r="H668">
        <f>IF(Table1[[#This Row],[decision]]="accept",1,0)</f>
        <v>0</v>
      </c>
      <c r="I668">
        <v>0</v>
      </c>
      <c r="J668">
        <v>250</v>
      </c>
      <c r="K668">
        <v>1664466428</v>
      </c>
      <c r="L668">
        <v>6</v>
      </c>
      <c r="M668" t="str">
        <f>VLOOKUP($F668,Experiment!$A$2:$U$90,MATCH(Results!M$1,Experiment!$A$1:$U$1,0)+1,FALSE)</f>
        <v>D</v>
      </c>
      <c r="N668">
        <f>IF(Table1[[#This Row],[Impact]]="I",0,1)</f>
        <v>1</v>
      </c>
      <c r="O668" s="2">
        <f>VLOOKUP($F668,Experiment!$A$2:$U$90,MATCH(Results!O$1,Experiment!$A$1:$U$1,0),FALSE)</f>
        <v>0</v>
      </c>
      <c r="P668" s="3">
        <f>VLOOKUP($F668,Experiment!$A$2:$U$90,MATCH(Results!P$1,Experiment!$A$1:$U$1,0),FALSE)</f>
        <v>0</v>
      </c>
      <c r="Q668" s="2">
        <f>VLOOKUP($F668,Experiment!$A$2:$U$90,MATCH(Results!Q$1,Experiment!$A$1:$U$1,0),FALSE)</f>
        <v>0</v>
      </c>
      <c r="R668" s="3">
        <f>VLOOKUP($F668,Experiment!$A$2:$U$90,MATCH(Results!R$1,Experiment!$A$1:$U$1,0),FALSE)</f>
        <v>0</v>
      </c>
      <c r="S668" s="2">
        <f>VLOOKUP($F668,Experiment!$A$2:$U$90,MATCH(Results!S$1,Experiment!$A$1:$U$1,0),FALSE)</f>
        <v>0</v>
      </c>
      <c r="T668" s="2">
        <f>VLOOKUP($F668,Experiment!$A$2:$U$90,MATCH(Results!T$1,Experiment!$A$1:$U$1,0),FALSE)</f>
        <v>0</v>
      </c>
      <c r="U668" s="2">
        <f>VLOOKUP($F668,Experiment!$A$2:$U$90,MATCH(Results!U$1,Experiment!$A$1:$U$1,0),FALSE)</f>
        <v>0</v>
      </c>
      <c r="V668" s="2">
        <f>VLOOKUP($F668,Experiment!$A$2:$U$90,MATCH(Results!V$1,Experiment!$A$1:$U$1,0),FALSE)</f>
        <v>0</v>
      </c>
      <c r="W668" s="3">
        <f>VLOOKUP($F668,Experiment!$A$2:$U$90,MATCH(Results!W$1,Experiment!$A$1:$U$1,0),FALSE)</f>
        <v>0</v>
      </c>
      <c r="X668" s="3">
        <f>VLOOKUP($F668,Experiment!$A$2:$U$90,MATCH(Results!X$1,Experiment!$A$1:$U$1,0),FALSE)</f>
        <v>0</v>
      </c>
      <c r="Y668" s="2">
        <f>VLOOKUP($F668,Experiment!$A$2:$U$90,MATCH(Results!Y$1,Experiment!$A$1:$U$1,0),FALSE)</f>
        <v>0</v>
      </c>
      <c r="Z668" s="3">
        <f>VLOOKUP($F668,Experiment!$A$2:$U$90,MATCH(Results!Z$1,Experiment!$A$1:$U$1,0),FALSE)</f>
        <v>0</v>
      </c>
      <c r="AA668" s="3">
        <f>VLOOKUP($F668,Experiment!$A$2:$U$90,MATCH(Results!AA$1,Experiment!$A$1:$U$1,0),FALSE)</f>
        <v>0</v>
      </c>
      <c r="AB668" s="3">
        <f>VLOOKUP($F668,Experiment!$A$2:$U$90,MATCH(Results!AB$1,Experiment!$A$1:$U$1,0),FALSE)</f>
        <v>0</v>
      </c>
      <c r="AC668" s="3">
        <f>VLOOKUP($F668,Experiment!$A$2:$U$90,MATCH(Results!AC$1,Experiment!$A$1:$U$1,0),FALSE)</f>
        <v>0</v>
      </c>
      <c r="AD668" s="2">
        <f>VLOOKUP($F668,Experiment!$A$2:$U$90,MATCH(Results!AD$1,Experiment!$A$1:$U$1,0),FALSE)</f>
        <v>0</v>
      </c>
      <c r="AE668" s="2">
        <f>VLOOKUP($F668,Experiment!$A$2:$U$90,MATCH(Results!AE$1,Experiment!$A$1:$U$1,0),FALSE)</f>
        <v>0</v>
      </c>
      <c r="AF668" s="2">
        <f>VLOOKUP($F668,Experiment!$A$2:$U$90,MATCH(Results!AF$1,Experiment!$A$1:$U$1,0),FALSE)</f>
        <v>0</v>
      </c>
      <c r="AG668" s="2"/>
      <c r="AH668" s="3">
        <f>VLOOKUP($F668,Experiment!$A$2:$W$90,MATCH(Results!AH$1,Experiment!$A$1:$W$1,0),FALSE)</f>
        <v>0</v>
      </c>
      <c r="AI668" s="2">
        <f>VLOOKUP($F668,Experiment!$A$2:$X$90,MATCH(Results!AI$1,Experiment!$A$1:$X$1,0),FALSE)</f>
        <v>0</v>
      </c>
      <c r="AJ668" s="2">
        <f>Table1[[#This Row],[Gain]]^Table1[[#This Row],[θ]]</f>
        <v>0</v>
      </c>
      <c r="AK668" s="2">
        <f>-Table1[[#This Row],[λ]]*-Table1[[#This Row],[Loss]]^Table1[[#This Row],[θ]]</f>
        <v>0</v>
      </c>
      <c r="AL668" s="2">
        <f>Table1[[#This Row],[v_n_w_g]]-Table1[[#This Row],[v_n_w_l]]</f>
        <v>0</v>
      </c>
      <c r="AM668" s="2">
        <f>IF(Table1[[#This Row],[diff_v]]&gt;=1,1,0)</f>
        <v>0</v>
      </c>
    </row>
    <row r="669" spans="1:39" hidden="1" x14ac:dyDescent="0.3">
      <c r="A669">
        <v>59</v>
      </c>
      <c r="B669" t="s">
        <v>45</v>
      </c>
      <c r="C669" s="22">
        <f>VLOOKUP(Table1[[#This Row],[Subject]],'Subject Profile'!$A$2:$E$8,4,FALSE)</f>
        <v>1.1960207441678836</v>
      </c>
      <c r="D669" s="22">
        <f>VLOOKUP(Table1[[#This Row],[Subject]],'Subject Profile'!$A$2:$E$8,5,FALSE)</f>
        <v>-2</v>
      </c>
      <c r="E669" t="s">
        <v>109</v>
      </c>
      <c r="F669" t="s">
        <v>100</v>
      </c>
      <c r="G669" t="s">
        <v>5</v>
      </c>
      <c r="H669">
        <f>IF(Table1[[#This Row],[decision]]="accept",1,0)</f>
        <v>0</v>
      </c>
      <c r="I669">
        <v>0</v>
      </c>
      <c r="J669">
        <v>250</v>
      </c>
      <c r="K669">
        <v>1664466435</v>
      </c>
      <c r="L669">
        <v>7</v>
      </c>
      <c r="M669" t="str">
        <f>VLOOKUP($F669,Experiment!$A$2:$U$90,MATCH(Results!M$1,Experiment!$A$1:$U$1,0)+1,FALSE)</f>
        <v>I</v>
      </c>
      <c r="N669">
        <f>IF(Table1[[#This Row],[Impact]]="I",0,1)</f>
        <v>0</v>
      </c>
      <c r="O669" s="2">
        <f>VLOOKUP($F669,Experiment!$A$2:$U$90,MATCH(Results!O$1,Experiment!$A$1:$U$1,0),FALSE)</f>
        <v>-50</v>
      </c>
      <c r="P669" s="3">
        <f>VLOOKUP($F669,Experiment!$A$2:$U$90,MATCH(Results!P$1,Experiment!$A$1:$U$1,0),FALSE)</f>
        <v>0.5</v>
      </c>
      <c r="Q669" s="2">
        <f>VLOOKUP($F669,Experiment!$A$2:$U$90,MATCH(Results!Q$1,Experiment!$A$1:$U$1,0),FALSE)</f>
        <v>50</v>
      </c>
      <c r="R669" s="3">
        <f>VLOOKUP($F669,Experiment!$A$2:$U$90,MATCH(Results!R$1,Experiment!$A$1:$U$1,0),FALSE)</f>
        <v>0.5</v>
      </c>
      <c r="S669" s="2">
        <f>VLOOKUP($F669,Experiment!$A$2:$U$90,MATCH(Results!S$1,Experiment!$A$1:$U$1,0),FALSE)</f>
        <v>0</v>
      </c>
      <c r="T669" s="2">
        <f>VLOOKUP($F669,Experiment!$A$2:$U$90,MATCH(Results!T$1,Experiment!$A$1:$U$1,0),FALSE)</f>
        <v>2500</v>
      </c>
      <c r="U669" s="2">
        <f>VLOOKUP($F669,Experiment!$A$2:$U$90,MATCH(Results!U$1,Experiment!$A$1:$U$1,0),FALSE)</f>
        <v>50</v>
      </c>
      <c r="V669" s="2">
        <f>VLOOKUP($F669,Experiment!$A$2:$U$90,MATCH(Results!V$1,Experiment!$A$1:$U$1,0),FALSE)</f>
        <v>2</v>
      </c>
      <c r="W669" s="3">
        <f>VLOOKUP($F669,Experiment!$A$2:$U$90,MATCH(Results!W$1,Experiment!$A$1:$U$1,0),FALSE)</f>
        <v>0.25</v>
      </c>
      <c r="X669" s="3">
        <f>VLOOKUP($F669,Experiment!$A$2:$U$90,MATCH(Results!X$1,Experiment!$A$1:$U$1,0),FALSE)</f>
        <v>0.75</v>
      </c>
      <c r="Y669" s="2">
        <f>VLOOKUP($F669,Experiment!$A$2:$U$90,MATCH(Results!Y$1,Experiment!$A$1:$U$1,0),FALSE)</f>
        <v>2</v>
      </c>
      <c r="Z669" s="3">
        <f>VLOOKUP($F669,Experiment!$A$2:$U$90,MATCH(Results!Z$1,Experiment!$A$1:$U$1,0),FALSE)</f>
        <v>0.5</v>
      </c>
      <c r="AA669" s="3">
        <f>VLOOKUP($F669,Experiment!$A$2:$U$90,MATCH(Results!AA$1,Experiment!$A$1:$U$1,0),FALSE)</f>
        <v>0.25</v>
      </c>
      <c r="AB669" s="3">
        <f>VLOOKUP($F669,Experiment!$A$2:$U$90,MATCH(Results!AB$1,Experiment!$A$1:$U$1,0),FALSE)</f>
        <v>0.625</v>
      </c>
      <c r="AC669" s="3">
        <f>VLOOKUP($F669,Experiment!$A$2:$U$90,MATCH(Results!AC$1,Experiment!$A$1:$U$1,0),FALSE)</f>
        <v>0.375</v>
      </c>
      <c r="AD669" s="2">
        <f>VLOOKUP($F669,Experiment!$A$2:$U$90,MATCH(Results!AD$1,Experiment!$A$1:$U$1,0),FALSE)</f>
        <v>-12.5</v>
      </c>
      <c r="AE669" s="2">
        <f>VLOOKUP($F669,Experiment!$A$2:$U$90,MATCH(Results!AE$1,Experiment!$A$1:$U$1,0),FALSE)</f>
        <v>2343.75</v>
      </c>
      <c r="AF669" s="2">
        <f>VLOOKUP($F669,Experiment!$A$2:$U$90,MATCH(Results!AF$1,Experiment!$A$1:$U$1,0),FALSE)</f>
        <v>48.412291827592711</v>
      </c>
      <c r="AG669" s="3">
        <f>VLOOKUP($F669,Experiment!$A$2:$W$90,MATCH(Results!AG$1,Experiment!$A$1:$W$1,0),FALSE)</f>
        <v>0.82730419370997643</v>
      </c>
      <c r="AH669" s="3">
        <f>VLOOKUP($F669,Experiment!$A$2:$W$90,MATCH(Results!AH$1,Experiment!$A$1:$W$1,0),FALSE)</f>
        <v>0.38648875795104182</v>
      </c>
      <c r="AI669" s="3">
        <f>VLOOKUP($F669,Experiment!$A$2:$X$90,MATCH(Results!AI$1,Experiment!$A$1:$X$1,0),FALSE)</f>
        <v>0.61351124204895813</v>
      </c>
      <c r="AJ669" s="2">
        <f>Table1[[#This Row],[Gain]]^Table1[[#This Row],[θ]]</f>
        <v>107.6473564007576</v>
      </c>
      <c r="AK669" s="2">
        <f>-Table1[[#This Row],[λ]]*-Table1[[#This Row],[Loss]]^Table1[[#This Row],[θ]]</f>
        <v>215.2947128015152</v>
      </c>
      <c r="AL669" s="2">
        <f>Table1[[#This Row],[v_n_w_g]]-Table1[[#This Row],[v_n_w_l]]</f>
        <v>-107.6473564007576</v>
      </c>
      <c r="AM669" s="2">
        <f>IF(Table1[[#This Row],[diff_v]]&gt;=1,1,0)</f>
        <v>0</v>
      </c>
    </row>
    <row r="670" spans="1:39" hidden="1" x14ac:dyDescent="0.3">
      <c r="A670">
        <v>60</v>
      </c>
      <c r="B670" t="s">
        <v>45</v>
      </c>
      <c r="C670" s="22">
        <f>VLOOKUP(Table1[[#This Row],[Subject]],'Subject Profile'!$A$2:$E$8,4,FALSE)</f>
        <v>1.1960207441678836</v>
      </c>
      <c r="D670" s="22">
        <f>VLOOKUP(Table1[[#This Row],[Subject]],'Subject Profile'!$A$2:$E$8,5,FALSE)</f>
        <v>-2</v>
      </c>
      <c r="E670" t="s">
        <v>109</v>
      </c>
      <c r="F670" t="s">
        <v>55</v>
      </c>
      <c r="G670" t="s">
        <v>56</v>
      </c>
      <c r="H670">
        <f>IF(Table1[[#This Row],[decision]]="accept",1,0)</f>
        <v>0</v>
      </c>
      <c r="I670">
        <v>0</v>
      </c>
      <c r="J670">
        <v>250</v>
      </c>
      <c r="K670">
        <v>1664466444</v>
      </c>
      <c r="L670">
        <v>9</v>
      </c>
      <c r="M670" t="str">
        <f>VLOOKUP($F670,Experiment!$A$2:$U$90,MATCH(Results!M$1,Experiment!$A$1:$U$1,0)+1,FALSE)</f>
        <v>R</v>
      </c>
      <c r="N670">
        <f>IF(Table1[[#This Row],[Impact]]="I",0,1)</f>
        <v>1</v>
      </c>
      <c r="O670" s="2">
        <f>VLOOKUP($F670,Experiment!$A$2:$U$90,MATCH(Results!O$1,Experiment!$A$1:$U$1,0),FALSE)</f>
        <v>0</v>
      </c>
      <c r="P670" s="3">
        <f>VLOOKUP($F670,Experiment!$A$2:$U$90,MATCH(Results!P$1,Experiment!$A$1:$U$1,0),FALSE)</f>
        <v>0</v>
      </c>
      <c r="Q670" s="2">
        <f>VLOOKUP($F670,Experiment!$A$2:$U$90,MATCH(Results!Q$1,Experiment!$A$1:$U$1,0),FALSE)</f>
        <v>0</v>
      </c>
      <c r="R670" s="3">
        <f>VLOOKUP($F670,Experiment!$A$2:$U$90,MATCH(Results!R$1,Experiment!$A$1:$U$1,0),FALSE)</f>
        <v>0</v>
      </c>
      <c r="S670" s="2">
        <f>VLOOKUP($F670,Experiment!$A$2:$U$90,MATCH(Results!S$1,Experiment!$A$1:$U$1,0),FALSE)</f>
        <v>0</v>
      </c>
      <c r="T670" s="2">
        <f>VLOOKUP($F670,Experiment!$A$2:$U$90,MATCH(Results!T$1,Experiment!$A$1:$U$1,0),FALSE)</f>
        <v>0</v>
      </c>
      <c r="U670" s="2">
        <f>VLOOKUP($F670,Experiment!$A$2:$U$90,MATCH(Results!U$1,Experiment!$A$1:$U$1,0),FALSE)</f>
        <v>0</v>
      </c>
      <c r="V670" s="2">
        <f>VLOOKUP($F670,Experiment!$A$2:$U$90,MATCH(Results!V$1,Experiment!$A$1:$U$1,0),FALSE)</f>
        <v>0</v>
      </c>
      <c r="W670" s="3">
        <f>VLOOKUP($F670,Experiment!$A$2:$U$90,MATCH(Results!W$1,Experiment!$A$1:$U$1,0),FALSE)</f>
        <v>0</v>
      </c>
      <c r="X670" s="3">
        <f>VLOOKUP($F670,Experiment!$A$2:$U$90,MATCH(Results!X$1,Experiment!$A$1:$U$1,0),FALSE)</f>
        <v>0</v>
      </c>
      <c r="Y670" s="2">
        <f>VLOOKUP($F670,Experiment!$A$2:$U$90,MATCH(Results!Y$1,Experiment!$A$1:$U$1,0),FALSE)</f>
        <v>0</v>
      </c>
      <c r="Z670" s="3">
        <f>VLOOKUP($F670,Experiment!$A$2:$U$90,MATCH(Results!Z$1,Experiment!$A$1:$U$1,0),FALSE)</f>
        <v>0</v>
      </c>
      <c r="AA670" s="3">
        <f>VLOOKUP($F670,Experiment!$A$2:$U$90,MATCH(Results!AA$1,Experiment!$A$1:$U$1,0),FALSE)</f>
        <v>0</v>
      </c>
      <c r="AB670" s="3">
        <f>VLOOKUP($F670,Experiment!$A$2:$U$90,MATCH(Results!AB$1,Experiment!$A$1:$U$1,0),FALSE)</f>
        <v>0</v>
      </c>
      <c r="AC670" s="3">
        <f>VLOOKUP($F670,Experiment!$A$2:$U$90,MATCH(Results!AC$1,Experiment!$A$1:$U$1,0),FALSE)</f>
        <v>0</v>
      </c>
      <c r="AD670" s="2">
        <f>VLOOKUP($F670,Experiment!$A$2:$U$90,MATCH(Results!AD$1,Experiment!$A$1:$U$1,0),FALSE)</f>
        <v>0</v>
      </c>
      <c r="AE670" s="2">
        <f>VLOOKUP($F670,Experiment!$A$2:$U$90,MATCH(Results!AE$1,Experiment!$A$1:$U$1,0),FALSE)</f>
        <v>0</v>
      </c>
      <c r="AF670" s="2">
        <f>VLOOKUP($F670,Experiment!$A$2:$U$90,MATCH(Results!AF$1,Experiment!$A$1:$U$1,0),FALSE)</f>
        <v>0</v>
      </c>
      <c r="AG670" s="2"/>
      <c r="AH670" s="3">
        <f>VLOOKUP($F670,Experiment!$A$2:$W$90,MATCH(Results!AH$1,Experiment!$A$1:$W$1,0),FALSE)</f>
        <v>0</v>
      </c>
      <c r="AI670" s="2">
        <f>VLOOKUP($F670,Experiment!$A$2:$X$90,MATCH(Results!AI$1,Experiment!$A$1:$X$1,0),FALSE)</f>
        <v>0</v>
      </c>
      <c r="AJ670" s="2">
        <f>Table1[[#This Row],[Gain]]^Table1[[#This Row],[θ]]</f>
        <v>0</v>
      </c>
      <c r="AK670" s="2">
        <f>-Table1[[#This Row],[λ]]*-Table1[[#This Row],[Loss]]^Table1[[#This Row],[θ]]</f>
        <v>0</v>
      </c>
      <c r="AL670" s="2">
        <f>Table1[[#This Row],[v_n_w_g]]-Table1[[#This Row],[v_n_w_l]]</f>
        <v>0</v>
      </c>
      <c r="AM670" s="2">
        <f>IF(Table1[[#This Row],[diff_v]]&gt;=1,1,0)</f>
        <v>0</v>
      </c>
    </row>
    <row r="671" spans="1:39" hidden="1" x14ac:dyDescent="0.3">
      <c r="A671">
        <v>61</v>
      </c>
      <c r="B671" t="s">
        <v>45</v>
      </c>
      <c r="C671" s="22">
        <f>VLOOKUP(Table1[[#This Row],[Subject]],'Subject Profile'!$A$2:$E$8,4,FALSE)</f>
        <v>1.1960207441678836</v>
      </c>
      <c r="D671" s="22">
        <f>VLOOKUP(Table1[[#This Row],[Subject]],'Subject Profile'!$A$2:$E$8,5,FALSE)</f>
        <v>-2</v>
      </c>
      <c r="E671" t="s">
        <v>109</v>
      </c>
      <c r="F671" t="s">
        <v>51</v>
      </c>
      <c r="G671" t="s">
        <v>5</v>
      </c>
      <c r="H671">
        <f>IF(Table1[[#This Row],[decision]]="accept",1,0)</f>
        <v>0</v>
      </c>
      <c r="I671">
        <v>0</v>
      </c>
      <c r="J671">
        <v>250</v>
      </c>
      <c r="K671">
        <v>1664466451</v>
      </c>
      <c r="L671">
        <v>7</v>
      </c>
      <c r="M671" t="str">
        <f>VLOOKUP($F671,Experiment!$A$2:$U$90,MATCH(Results!M$1,Experiment!$A$1:$U$1,0)+1,FALSE)</f>
        <v>I</v>
      </c>
      <c r="N671">
        <f>IF(Table1[[#This Row],[Impact]]="I",0,1)</f>
        <v>0</v>
      </c>
      <c r="O671" s="2">
        <f>VLOOKUP($F671,Experiment!$A$2:$U$90,MATCH(Results!O$1,Experiment!$A$1:$U$1,0),FALSE)</f>
        <v>-90</v>
      </c>
      <c r="P671" s="3">
        <f>VLOOKUP($F671,Experiment!$A$2:$U$90,MATCH(Results!P$1,Experiment!$A$1:$U$1,0),FALSE)</f>
        <v>0.5</v>
      </c>
      <c r="Q671" s="2">
        <f>VLOOKUP($F671,Experiment!$A$2:$U$90,MATCH(Results!Q$1,Experiment!$A$1:$U$1,0),FALSE)</f>
        <v>80</v>
      </c>
      <c r="R671" s="3">
        <f>VLOOKUP($F671,Experiment!$A$2:$U$90,MATCH(Results!R$1,Experiment!$A$1:$U$1,0),FALSE)</f>
        <v>0.5</v>
      </c>
      <c r="S671" s="2">
        <f>VLOOKUP($F671,Experiment!$A$2:$U$90,MATCH(Results!S$1,Experiment!$A$1:$U$1,0),FALSE)</f>
        <v>-5</v>
      </c>
      <c r="T671" s="2">
        <f>VLOOKUP($F671,Experiment!$A$2:$U$90,MATCH(Results!T$1,Experiment!$A$1:$U$1,0),FALSE)</f>
        <v>7225</v>
      </c>
      <c r="U671" s="2">
        <f>VLOOKUP($F671,Experiment!$A$2:$U$90,MATCH(Results!U$1,Experiment!$A$1:$U$1,0),FALSE)</f>
        <v>85</v>
      </c>
      <c r="V671" s="2">
        <f>VLOOKUP($F671,Experiment!$A$2:$U$90,MATCH(Results!V$1,Experiment!$A$1:$U$1,0),FALSE)</f>
        <v>4</v>
      </c>
      <c r="W671" s="3">
        <f>VLOOKUP($F671,Experiment!$A$2:$U$90,MATCH(Results!W$1,Experiment!$A$1:$U$1,0),FALSE)</f>
        <v>0.25</v>
      </c>
      <c r="X671" s="3">
        <f>VLOOKUP($F671,Experiment!$A$2:$U$90,MATCH(Results!X$1,Experiment!$A$1:$U$1,0),FALSE)</f>
        <v>0.75</v>
      </c>
      <c r="Y671" s="2">
        <f>VLOOKUP($F671,Experiment!$A$2:$U$90,MATCH(Results!Y$1,Experiment!$A$1:$U$1,0),FALSE)</f>
        <v>1</v>
      </c>
      <c r="Z671" s="3">
        <f>VLOOKUP($F671,Experiment!$A$2:$U$90,MATCH(Results!Z$1,Experiment!$A$1:$U$1,0),FALSE)</f>
        <v>0.25</v>
      </c>
      <c r="AA671" s="3">
        <f>VLOOKUP($F671,Experiment!$A$2:$U$90,MATCH(Results!AA$1,Experiment!$A$1:$U$1,0),FALSE)</f>
        <v>0.5</v>
      </c>
      <c r="AB671" s="3">
        <f>VLOOKUP($F671,Experiment!$A$2:$U$90,MATCH(Results!AB$1,Experiment!$A$1:$U$1,0),FALSE)</f>
        <v>0.375</v>
      </c>
      <c r="AC671" s="3">
        <f>VLOOKUP($F671,Experiment!$A$2:$U$90,MATCH(Results!AC$1,Experiment!$A$1:$U$1,0),FALSE)</f>
        <v>0.625</v>
      </c>
      <c r="AD671" s="2">
        <f>VLOOKUP($F671,Experiment!$A$2:$U$90,MATCH(Results!AD$1,Experiment!$A$1:$U$1,0),FALSE)</f>
        <v>16.25</v>
      </c>
      <c r="AE671" s="2">
        <f>VLOOKUP($F671,Experiment!$A$2:$U$90,MATCH(Results!AE$1,Experiment!$A$1:$U$1,0),FALSE)</f>
        <v>6773.4375</v>
      </c>
      <c r="AF671" s="2">
        <f>VLOOKUP($F671,Experiment!$A$2:$U$90,MATCH(Results!AF$1,Experiment!$A$1:$U$1,0),FALSE)</f>
        <v>82.300896106907615</v>
      </c>
      <c r="AG671" s="3">
        <f>VLOOKUP($F671,Experiment!$A$2:$W$90,MATCH(Results!AG$1,Experiment!$A$1:$W$1,0),FALSE)</f>
        <v>1</v>
      </c>
      <c r="AH671" s="3">
        <f>VLOOKUP($F671,Experiment!$A$2:$W$90,MATCH(Results!AH$1,Experiment!$A$1:$W$1,0),FALSE)</f>
        <v>0.625</v>
      </c>
      <c r="AI671" s="3">
        <f>VLOOKUP($F671,Experiment!$A$2:$X$90,MATCH(Results!AI$1,Experiment!$A$1:$X$1,0),FALSE)</f>
        <v>0.375</v>
      </c>
      <c r="AJ671" s="2">
        <f>Table1[[#This Row],[Gain]]^Table1[[#This Row],[θ]]</f>
        <v>188.85787660819494</v>
      </c>
      <c r="AK671" s="2">
        <f>-Table1[[#This Row],[λ]]*-Table1[[#This Row],[Loss]]^Table1[[#This Row],[θ]]</f>
        <v>434.85510823313615</v>
      </c>
      <c r="AL671" s="2">
        <f>Table1[[#This Row],[v_n_w_g]]-Table1[[#This Row],[v_n_w_l]]</f>
        <v>-245.99723162494121</v>
      </c>
      <c r="AM671" s="2">
        <f>IF(Table1[[#This Row],[diff_v]]&gt;=1,1,0)</f>
        <v>0</v>
      </c>
    </row>
    <row r="672" spans="1:39" hidden="1" x14ac:dyDescent="0.3">
      <c r="A672">
        <v>62</v>
      </c>
      <c r="B672" t="s">
        <v>45</v>
      </c>
      <c r="C672" s="22">
        <f>VLOOKUP(Table1[[#This Row],[Subject]],'Subject Profile'!$A$2:$E$8,4,FALSE)</f>
        <v>1.1960207441678836</v>
      </c>
      <c r="D672" s="22">
        <f>VLOOKUP(Table1[[#This Row],[Subject]],'Subject Profile'!$A$2:$E$8,5,FALSE)</f>
        <v>-2</v>
      </c>
      <c r="E672" t="s">
        <v>109</v>
      </c>
      <c r="F672" t="s">
        <v>63</v>
      </c>
      <c r="G672" t="s">
        <v>5</v>
      </c>
      <c r="H672">
        <f>IF(Table1[[#This Row],[decision]]="accept",1,0)</f>
        <v>0</v>
      </c>
      <c r="I672">
        <v>0</v>
      </c>
      <c r="J672">
        <v>250</v>
      </c>
      <c r="K672">
        <v>1664466462</v>
      </c>
      <c r="L672">
        <v>11</v>
      </c>
      <c r="M672" t="str">
        <f>VLOOKUP($F672,Experiment!$A$2:$U$90,MATCH(Results!M$1,Experiment!$A$1:$U$1,0)+1,FALSE)</f>
        <v>I</v>
      </c>
      <c r="N672">
        <f>IF(Table1[[#This Row],[Impact]]="I",0,1)</f>
        <v>0</v>
      </c>
      <c r="O672" s="2">
        <f>VLOOKUP($F672,Experiment!$A$2:$U$90,MATCH(Results!O$1,Experiment!$A$1:$U$1,0),FALSE)</f>
        <v>-50</v>
      </c>
      <c r="P672" s="3">
        <f>VLOOKUP($F672,Experiment!$A$2:$U$90,MATCH(Results!P$1,Experiment!$A$1:$U$1,0),FALSE)</f>
        <v>0.5</v>
      </c>
      <c r="Q672" s="2">
        <f>VLOOKUP($F672,Experiment!$A$2:$U$90,MATCH(Results!Q$1,Experiment!$A$1:$U$1,0),FALSE)</f>
        <v>60</v>
      </c>
      <c r="R672" s="3">
        <f>VLOOKUP($F672,Experiment!$A$2:$U$90,MATCH(Results!R$1,Experiment!$A$1:$U$1,0),FALSE)</f>
        <v>0.5</v>
      </c>
      <c r="S672" s="2">
        <f>VLOOKUP($F672,Experiment!$A$2:$U$90,MATCH(Results!S$1,Experiment!$A$1:$U$1,0),FALSE)</f>
        <v>5</v>
      </c>
      <c r="T672" s="2">
        <f>VLOOKUP($F672,Experiment!$A$2:$U$90,MATCH(Results!T$1,Experiment!$A$1:$U$1,0),FALSE)</f>
        <v>3025</v>
      </c>
      <c r="U672" s="2">
        <f>VLOOKUP($F672,Experiment!$A$2:$U$90,MATCH(Results!U$1,Experiment!$A$1:$U$1,0),FALSE)</f>
        <v>55</v>
      </c>
      <c r="V672" s="2">
        <f>VLOOKUP($F672,Experiment!$A$2:$U$90,MATCH(Results!V$1,Experiment!$A$1:$U$1,0),FALSE)</f>
        <v>4</v>
      </c>
      <c r="W672" s="3">
        <f>VLOOKUP($F672,Experiment!$A$2:$U$90,MATCH(Results!W$1,Experiment!$A$1:$U$1,0),FALSE)</f>
        <v>0.25</v>
      </c>
      <c r="X672" s="3">
        <f>VLOOKUP($F672,Experiment!$A$2:$U$90,MATCH(Results!X$1,Experiment!$A$1:$U$1,0),FALSE)</f>
        <v>0.75</v>
      </c>
      <c r="Y672" s="2">
        <f>VLOOKUP($F672,Experiment!$A$2:$U$90,MATCH(Results!Y$1,Experiment!$A$1:$U$1,0),FALSE)</f>
        <v>2</v>
      </c>
      <c r="Z672" s="3">
        <f>VLOOKUP($F672,Experiment!$A$2:$U$90,MATCH(Results!Z$1,Experiment!$A$1:$U$1,0),FALSE)</f>
        <v>0.5</v>
      </c>
      <c r="AA672" s="3">
        <f>VLOOKUP($F672,Experiment!$A$2:$U$90,MATCH(Results!AA$1,Experiment!$A$1:$U$1,0),FALSE)</f>
        <v>0.25</v>
      </c>
      <c r="AB672" s="3">
        <f>VLOOKUP($F672,Experiment!$A$2:$U$90,MATCH(Results!AB$1,Experiment!$A$1:$U$1,0),FALSE)</f>
        <v>0.625</v>
      </c>
      <c r="AC672" s="3">
        <f>VLOOKUP($F672,Experiment!$A$2:$U$90,MATCH(Results!AC$1,Experiment!$A$1:$U$1,0),FALSE)</f>
        <v>0.375</v>
      </c>
      <c r="AD672" s="2">
        <f>VLOOKUP($F672,Experiment!$A$2:$U$90,MATCH(Results!AD$1,Experiment!$A$1:$U$1,0),FALSE)</f>
        <v>-8.75</v>
      </c>
      <c r="AE672" s="2">
        <f>VLOOKUP($F672,Experiment!$A$2:$U$90,MATCH(Results!AE$1,Experiment!$A$1:$U$1,0),FALSE)</f>
        <v>2835.9375</v>
      </c>
      <c r="AF672" s="2">
        <f>VLOOKUP($F672,Experiment!$A$2:$U$90,MATCH(Results!AF$1,Experiment!$A$1:$U$1,0),FALSE)</f>
        <v>53.253521010351982</v>
      </c>
      <c r="AG672" s="3">
        <f>VLOOKUP($F672,Experiment!$A$2:$W$90,MATCH(Results!AG$1,Experiment!$A$1:$W$1,0),FALSE)</f>
        <v>0.82730419370997643</v>
      </c>
      <c r="AH672" s="3">
        <f>VLOOKUP($F672,Experiment!$A$2:$W$90,MATCH(Results!AH$1,Experiment!$A$1:$W$1,0),FALSE)</f>
        <v>0.38648875795104182</v>
      </c>
      <c r="AI672" s="3">
        <f>VLOOKUP($F672,Experiment!$A$2:$X$90,MATCH(Results!AI$1,Experiment!$A$1:$X$1,0),FALSE)</f>
        <v>0.61351124204895813</v>
      </c>
      <c r="AJ672" s="2">
        <f>Table1[[#This Row],[Gain]]^Table1[[#This Row],[θ]]</f>
        <v>133.87694139177151</v>
      </c>
      <c r="AK672" s="2">
        <f>-Table1[[#This Row],[λ]]*-Table1[[#This Row],[Loss]]^Table1[[#This Row],[θ]]</f>
        <v>215.2947128015152</v>
      </c>
      <c r="AL672" s="2">
        <f>Table1[[#This Row],[v_n_w_g]]-Table1[[#This Row],[v_n_w_l]]</f>
        <v>-81.417771409743693</v>
      </c>
      <c r="AM672" s="2">
        <f>IF(Table1[[#This Row],[diff_v]]&gt;=1,1,0)</f>
        <v>0</v>
      </c>
    </row>
    <row r="673" spans="1:39" hidden="1" x14ac:dyDescent="0.3">
      <c r="A673">
        <v>63</v>
      </c>
      <c r="B673" t="s">
        <v>45</v>
      </c>
      <c r="C673" s="22">
        <f>VLOOKUP(Table1[[#This Row],[Subject]],'Subject Profile'!$A$2:$E$8,4,FALSE)</f>
        <v>1.1960207441678836</v>
      </c>
      <c r="D673" s="22">
        <f>VLOOKUP(Table1[[#This Row],[Subject]],'Subject Profile'!$A$2:$E$8,5,FALSE)</f>
        <v>-2</v>
      </c>
      <c r="E673" t="s">
        <v>109</v>
      </c>
      <c r="F673" t="s">
        <v>98</v>
      </c>
      <c r="G673" t="s">
        <v>5</v>
      </c>
      <c r="H673">
        <f>IF(Table1[[#This Row],[decision]]="accept",1,0)</f>
        <v>0</v>
      </c>
      <c r="I673">
        <v>0</v>
      </c>
      <c r="J673">
        <v>250</v>
      </c>
      <c r="K673">
        <v>1664466470</v>
      </c>
      <c r="L673">
        <v>8</v>
      </c>
      <c r="M673" t="str">
        <f>VLOOKUP($F673,Experiment!$A$2:$U$90,MATCH(Results!M$1,Experiment!$A$1:$U$1,0)+1,FALSE)</f>
        <v>I</v>
      </c>
      <c r="N673">
        <f>IF(Table1[[#This Row],[Impact]]="I",0,1)</f>
        <v>0</v>
      </c>
      <c r="O673" s="2">
        <f>VLOOKUP($F673,Experiment!$A$2:$U$90,MATCH(Results!O$1,Experiment!$A$1:$U$1,0),FALSE)</f>
        <v>-10</v>
      </c>
      <c r="P673" s="3">
        <f>VLOOKUP($F673,Experiment!$A$2:$U$90,MATCH(Results!P$1,Experiment!$A$1:$U$1,0),FALSE)</f>
        <v>0.5</v>
      </c>
      <c r="Q673" s="2">
        <f>VLOOKUP($F673,Experiment!$A$2:$U$90,MATCH(Results!Q$1,Experiment!$A$1:$U$1,0),FALSE)</f>
        <v>0</v>
      </c>
      <c r="R673" s="3">
        <f>VLOOKUP($F673,Experiment!$A$2:$U$90,MATCH(Results!R$1,Experiment!$A$1:$U$1,0),FALSE)</f>
        <v>0.5</v>
      </c>
      <c r="S673" s="2">
        <f>VLOOKUP($F673,Experiment!$A$2:$U$90,MATCH(Results!S$1,Experiment!$A$1:$U$1,0),FALSE)</f>
        <v>-5</v>
      </c>
      <c r="T673" s="2">
        <f>VLOOKUP($F673,Experiment!$A$2:$U$90,MATCH(Results!T$1,Experiment!$A$1:$U$1,0),FALSE)</f>
        <v>25</v>
      </c>
      <c r="U673" s="2">
        <f>VLOOKUP($F673,Experiment!$A$2:$U$90,MATCH(Results!U$1,Experiment!$A$1:$U$1,0),FALSE)</f>
        <v>5</v>
      </c>
      <c r="V673" s="2">
        <f>VLOOKUP($F673,Experiment!$A$2:$U$90,MATCH(Results!V$1,Experiment!$A$1:$U$1,0),FALSE)</f>
        <v>2</v>
      </c>
      <c r="W673" s="3">
        <f>VLOOKUP($F673,Experiment!$A$2:$U$90,MATCH(Results!W$1,Experiment!$A$1:$U$1,0),FALSE)</f>
        <v>0.25</v>
      </c>
      <c r="X673" s="3">
        <f>VLOOKUP($F673,Experiment!$A$2:$U$90,MATCH(Results!X$1,Experiment!$A$1:$U$1,0),FALSE)</f>
        <v>0.75</v>
      </c>
      <c r="Y673" s="2">
        <f>VLOOKUP($F673,Experiment!$A$2:$U$90,MATCH(Results!Y$1,Experiment!$A$1:$U$1,0),FALSE)</f>
        <v>2</v>
      </c>
      <c r="Z673" s="3">
        <f>VLOOKUP($F673,Experiment!$A$2:$U$90,MATCH(Results!Z$1,Experiment!$A$1:$U$1,0),FALSE)</f>
        <v>0.5</v>
      </c>
      <c r="AA673" s="3">
        <f>VLOOKUP($F673,Experiment!$A$2:$U$90,MATCH(Results!AA$1,Experiment!$A$1:$U$1,0),FALSE)</f>
        <v>0.25</v>
      </c>
      <c r="AB673" s="3">
        <f>VLOOKUP($F673,Experiment!$A$2:$U$90,MATCH(Results!AB$1,Experiment!$A$1:$U$1,0),FALSE)</f>
        <v>0.625</v>
      </c>
      <c r="AC673" s="3">
        <f>VLOOKUP($F673,Experiment!$A$2:$U$90,MATCH(Results!AC$1,Experiment!$A$1:$U$1,0),FALSE)</f>
        <v>0.375</v>
      </c>
      <c r="AD673" s="2">
        <f>VLOOKUP($F673,Experiment!$A$2:$U$90,MATCH(Results!AD$1,Experiment!$A$1:$U$1,0),FALSE)</f>
        <v>-6.25</v>
      </c>
      <c r="AE673" s="2">
        <f>VLOOKUP($F673,Experiment!$A$2:$U$90,MATCH(Results!AE$1,Experiment!$A$1:$U$1,0),FALSE)</f>
        <v>23.4375</v>
      </c>
      <c r="AF673" s="2">
        <f>VLOOKUP($F673,Experiment!$A$2:$U$90,MATCH(Results!AF$1,Experiment!$A$1:$U$1,0),FALSE)</f>
        <v>4.8412291827592711</v>
      </c>
      <c r="AG673" s="3">
        <f>VLOOKUP($F673,Experiment!$A$2:$W$90,MATCH(Results!AG$1,Experiment!$A$1:$W$1,0),FALSE)</f>
        <v>0.82730419370997643</v>
      </c>
      <c r="AH673" s="3">
        <f>VLOOKUP($F673,Experiment!$A$2:$W$90,MATCH(Results!AH$1,Experiment!$A$1:$W$1,0),FALSE)</f>
        <v>0.38648875795104182</v>
      </c>
      <c r="AI673" s="3">
        <f>VLOOKUP($F673,Experiment!$A$2:$X$90,MATCH(Results!AI$1,Experiment!$A$1:$X$1,0),FALSE)</f>
        <v>0.61351124204895813</v>
      </c>
      <c r="AJ673" s="2">
        <f>Table1[[#This Row],[Gain]]^Table1[[#This Row],[θ]]</f>
        <v>0</v>
      </c>
      <c r="AK673" s="2">
        <f>-Table1[[#This Row],[λ]]*-Table1[[#This Row],[Loss]]^Table1[[#This Row],[θ]]</f>
        <v>31.408756296736705</v>
      </c>
      <c r="AL673" s="2">
        <f>Table1[[#This Row],[v_n_w_g]]-Table1[[#This Row],[v_n_w_l]]</f>
        <v>-31.408756296736705</v>
      </c>
      <c r="AM673" s="2">
        <f>IF(Table1[[#This Row],[diff_v]]&gt;=1,1,0)</f>
        <v>0</v>
      </c>
    </row>
    <row r="674" spans="1:39" hidden="1" x14ac:dyDescent="0.3">
      <c r="A674">
        <v>64</v>
      </c>
      <c r="B674" t="s">
        <v>45</v>
      </c>
      <c r="C674" s="22">
        <f>VLOOKUP(Table1[[#This Row],[Subject]],'Subject Profile'!$A$2:$E$8,4,FALSE)</f>
        <v>1.1960207441678836</v>
      </c>
      <c r="D674" s="22">
        <f>VLOOKUP(Table1[[#This Row],[Subject]],'Subject Profile'!$A$2:$E$8,5,FALSE)</f>
        <v>-2</v>
      </c>
      <c r="E674" t="s">
        <v>109</v>
      </c>
      <c r="F674" t="s">
        <v>59</v>
      </c>
      <c r="G674" t="s">
        <v>7</v>
      </c>
      <c r="H674">
        <f>IF(Table1[[#This Row],[decision]]="accept",1,0)</f>
        <v>1</v>
      </c>
      <c r="I674">
        <v>10</v>
      </c>
      <c r="J674">
        <v>260</v>
      </c>
      <c r="K674">
        <v>1664466476</v>
      </c>
      <c r="L674">
        <v>6</v>
      </c>
      <c r="M674" t="str">
        <f>VLOOKUP($F674,Experiment!$A$2:$U$90,MATCH(Results!M$1,Experiment!$A$1:$U$1,0)+1,FALSE)</f>
        <v>G</v>
      </c>
      <c r="N674">
        <f>IF(Table1[[#This Row],[Impact]]="I",0,1)</f>
        <v>1</v>
      </c>
      <c r="O674" s="2">
        <f>VLOOKUP($F674,Experiment!$A$2:$U$90,MATCH(Results!O$1,Experiment!$A$1:$U$1,0),FALSE)</f>
        <v>0</v>
      </c>
      <c r="P674" s="3">
        <f>VLOOKUP($F674,Experiment!$A$2:$U$90,MATCH(Results!P$1,Experiment!$A$1:$U$1,0),FALSE)</f>
        <v>0.5</v>
      </c>
      <c r="Q674" s="2">
        <f>VLOOKUP($F674,Experiment!$A$2:$U$90,MATCH(Results!Q$1,Experiment!$A$1:$U$1,0),FALSE)</f>
        <v>10</v>
      </c>
      <c r="R674" s="3">
        <f>VLOOKUP($F674,Experiment!$A$2:$U$90,MATCH(Results!R$1,Experiment!$A$1:$U$1,0),FALSE)</f>
        <v>0.5</v>
      </c>
      <c r="S674" s="2">
        <f>VLOOKUP($F674,Experiment!$A$2:$U$90,MATCH(Results!S$1,Experiment!$A$1:$U$1,0),FALSE)</f>
        <v>5</v>
      </c>
      <c r="T674" s="2">
        <f>VLOOKUP($F674,Experiment!$A$2:$U$90,MATCH(Results!T$1,Experiment!$A$1:$U$1,0),FALSE)</f>
        <v>25</v>
      </c>
      <c r="U674" s="2">
        <f>VLOOKUP($F674,Experiment!$A$2:$U$90,MATCH(Results!U$1,Experiment!$A$1:$U$1,0),FALSE)</f>
        <v>5</v>
      </c>
      <c r="V674" s="2">
        <f>VLOOKUP($F674,Experiment!$A$2:$U$90,MATCH(Results!V$1,Experiment!$A$1:$U$1,0),FALSE)</f>
        <v>4</v>
      </c>
      <c r="W674" s="3">
        <f>VLOOKUP($F674,Experiment!$A$2:$U$90,MATCH(Results!W$1,Experiment!$A$1:$U$1,0),FALSE)</f>
        <v>0.75</v>
      </c>
      <c r="X674" s="3">
        <f>VLOOKUP($F674,Experiment!$A$2:$U$90,MATCH(Results!X$1,Experiment!$A$1:$U$1,0),FALSE)</f>
        <v>0.25</v>
      </c>
      <c r="Y674" s="2">
        <f>VLOOKUP($F674,Experiment!$A$2:$U$90,MATCH(Results!Y$1,Experiment!$A$1:$U$1,0),FALSE)</f>
        <v>1</v>
      </c>
      <c r="Z674" s="3">
        <f>VLOOKUP($F674,Experiment!$A$2:$U$90,MATCH(Results!Z$1,Experiment!$A$1:$U$1,0),FALSE)</f>
        <v>0.2</v>
      </c>
      <c r="AA674" s="3">
        <f>VLOOKUP($F674,Experiment!$A$2:$U$90,MATCH(Results!AA$1,Experiment!$A$1:$U$1,0),FALSE)</f>
        <v>4.9999999999999989E-2</v>
      </c>
      <c r="AB674" s="3">
        <f>VLOOKUP($F674,Experiment!$A$2:$U$90,MATCH(Results!AB$1,Experiment!$A$1:$U$1,0),FALSE)</f>
        <v>0.57499999999999996</v>
      </c>
      <c r="AC674" s="3">
        <f>VLOOKUP($F674,Experiment!$A$2:$U$90,MATCH(Results!AC$1,Experiment!$A$1:$U$1,0),FALSE)</f>
        <v>0.42500000000000004</v>
      </c>
      <c r="AD674" s="2">
        <f>VLOOKUP($F674,Experiment!$A$2:$U$90,MATCH(Results!AD$1,Experiment!$A$1:$U$1,0),FALSE)</f>
        <v>4.25</v>
      </c>
      <c r="AE674" s="2">
        <f>VLOOKUP($F674,Experiment!$A$2:$U$90,MATCH(Results!AE$1,Experiment!$A$1:$U$1,0),FALSE)</f>
        <v>24.4375</v>
      </c>
      <c r="AF674" s="2">
        <f>VLOOKUP($F674,Experiment!$A$2:$U$90,MATCH(Results!AF$1,Experiment!$A$1:$U$1,0),FALSE)</f>
        <v>4.9434299833212973</v>
      </c>
      <c r="AG674" s="3">
        <f>VLOOKUP($F674,Experiment!$A$2:$W$90,MATCH(Results!AG$1,Experiment!$A$1:$W$1,0),FALSE)</f>
        <v>0.89414323918902561</v>
      </c>
      <c r="AH674" s="3">
        <f>VLOOKUP($F674,Experiment!$A$2:$W$90,MATCH(Results!AH$1,Experiment!$A$1:$W$1,0),FALSE)</f>
        <v>0.42914847753168511</v>
      </c>
      <c r="AI674" s="3">
        <f>VLOOKUP($F674,Experiment!$A$2:$X$90,MATCH(Results!AI$1,Experiment!$A$1:$X$1,0),FALSE)</f>
        <v>0.57085152246831483</v>
      </c>
      <c r="AJ674" s="2">
        <f>Table1[[#This Row],[Gain]]^Table1[[#This Row],[θ]]</f>
        <v>15.704378148368352</v>
      </c>
      <c r="AK674" s="2">
        <f>-Table1[[#This Row],[λ]]*-Table1[[#This Row],[Loss]]^Table1[[#This Row],[θ]]</f>
        <v>0</v>
      </c>
      <c r="AL674" s="2">
        <f>Table1[[#This Row],[v_n_w_g]]-Table1[[#This Row],[v_n_w_l]]</f>
        <v>15.704378148368352</v>
      </c>
      <c r="AM674" s="2">
        <f>IF(Table1[[#This Row],[diff_v]]&gt;=1,1,0)</f>
        <v>1</v>
      </c>
    </row>
    <row r="675" spans="1:39" hidden="1" x14ac:dyDescent="0.3">
      <c r="A675">
        <v>65</v>
      </c>
      <c r="B675" t="s">
        <v>45</v>
      </c>
      <c r="C675" s="22">
        <f>VLOOKUP(Table1[[#This Row],[Subject]],'Subject Profile'!$A$2:$E$8,4,FALSE)</f>
        <v>1.1960207441678836</v>
      </c>
      <c r="D675" s="22">
        <f>VLOOKUP(Table1[[#This Row],[Subject]],'Subject Profile'!$A$2:$E$8,5,FALSE)</f>
        <v>-2</v>
      </c>
      <c r="E675" t="s">
        <v>109</v>
      </c>
      <c r="F675" t="s">
        <v>74</v>
      </c>
      <c r="G675" t="s">
        <v>5</v>
      </c>
      <c r="H675">
        <f>IF(Table1[[#This Row],[decision]]="accept",1,0)</f>
        <v>0</v>
      </c>
      <c r="I675">
        <v>0</v>
      </c>
      <c r="J675">
        <v>260</v>
      </c>
      <c r="K675">
        <v>1664466485</v>
      </c>
      <c r="L675">
        <v>9</v>
      </c>
      <c r="M675" t="str">
        <f>VLOOKUP($F675,Experiment!$A$2:$U$90,MATCH(Results!M$1,Experiment!$A$1:$U$1,0)+1,FALSE)</f>
        <v>G</v>
      </c>
      <c r="N675">
        <f>IF(Table1[[#This Row],[Impact]]="I",0,1)</f>
        <v>1</v>
      </c>
      <c r="O675" s="2">
        <f>VLOOKUP($F675,Experiment!$A$2:$U$90,MATCH(Results!O$1,Experiment!$A$1:$U$1,0),FALSE)</f>
        <v>-10</v>
      </c>
      <c r="P675" s="3">
        <f>VLOOKUP($F675,Experiment!$A$2:$U$90,MATCH(Results!P$1,Experiment!$A$1:$U$1,0),FALSE)</f>
        <v>0.5</v>
      </c>
      <c r="Q675" s="2">
        <f>VLOOKUP($F675,Experiment!$A$2:$U$90,MATCH(Results!Q$1,Experiment!$A$1:$U$1,0),FALSE)</f>
        <v>30</v>
      </c>
      <c r="R675" s="3">
        <f>VLOOKUP($F675,Experiment!$A$2:$U$90,MATCH(Results!R$1,Experiment!$A$1:$U$1,0),FALSE)</f>
        <v>0.5</v>
      </c>
      <c r="S675" s="2">
        <f>VLOOKUP($F675,Experiment!$A$2:$U$90,MATCH(Results!S$1,Experiment!$A$1:$U$1,0),FALSE)</f>
        <v>10</v>
      </c>
      <c r="T675" s="2">
        <f>VLOOKUP($F675,Experiment!$A$2:$U$90,MATCH(Results!T$1,Experiment!$A$1:$U$1,0),FALSE)</f>
        <v>400</v>
      </c>
      <c r="U675" s="2">
        <f>VLOOKUP($F675,Experiment!$A$2:$U$90,MATCH(Results!U$1,Experiment!$A$1:$U$1,0),FALSE)</f>
        <v>20</v>
      </c>
      <c r="V675" s="2">
        <f>VLOOKUP($F675,Experiment!$A$2:$U$90,MATCH(Results!V$1,Experiment!$A$1:$U$1,0),FALSE)</f>
        <v>2</v>
      </c>
      <c r="W675" s="3">
        <f>VLOOKUP($F675,Experiment!$A$2:$U$90,MATCH(Results!W$1,Experiment!$A$1:$U$1,0),FALSE)</f>
        <v>0.25</v>
      </c>
      <c r="X675" s="3">
        <f>VLOOKUP($F675,Experiment!$A$2:$U$90,MATCH(Results!X$1,Experiment!$A$1:$U$1,0),FALSE)</f>
        <v>0.75</v>
      </c>
      <c r="Y675" s="2">
        <f>VLOOKUP($F675,Experiment!$A$2:$U$90,MATCH(Results!Y$1,Experiment!$A$1:$U$1,0),FALSE)</f>
        <v>2</v>
      </c>
      <c r="Z675" s="3">
        <f>VLOOKUP($F675,Experiment!$A$2:$U$90,MATCH(Results!Z$1,Experiment!$A$1:$U$1,0),FALSE)</f>
        <v>0.5</v>
      </c>
      <c r="AA675" s="3">
        <f>VLOOKUP($F675,Experiment!$A$2:$U$90,MATCH(Results!AA$1,Experiment!$A$1:$U$1,0),FALSE)</f>
        <v>0.25</v>
      </c>
      <c r="AB675" s="3">
        <f>VLOOKUP($F675,Experiment!$A$2:$U$90,MATCH(Results!AB$1,Experiment!$A$1:$U$1,0),FALSE)</f>
        <v>0.625</v>
      </c>
      <c r="AC675" s="3">
        <f>VLOOKUP($F675,Experiment!$A$2:$U$90,MATCH(Results!AC$1,Experiment!$A$1:$U$1,0),FALSE)</f>
        <v>0.375</v>
      </c>
      <c r="AD675" s="2">
        <f>VLOOKUP($F675,Experiment!$A$2:$U$90,MATCH(Results!AD$1,Experiment!$A$1:$U$1,0),FALSE)</f>
        <v>5</v>
      </c>
      <c r="AE675" s="2">
        <f>VLOOKUP($F675,Experiment!$A$2:$U$90,MATCH(Results!AE$1,Experiment!$A$1:$U$1,0),FALSE)</f>
        <v>375</v>
      </c>
      <c r="AF675" s="2">
        <f>VLOOKUP($F675,Experiment!$A$2:$U$90,MATCH(Results!AF$1,Experiment!$A$1:$U$1,0),FALSE)</f>
        <v>19.364916731037084</v>
      </c>
      <c r="AG675" s="3">
        <f>VLOOKUP($F675,Experiment!$A$2:$W$90,MATCH(Results!AG$1,Experiment!$A$1:$W$1,0),FALSE)</f>
        <v>0.82730419370997643</v>
      </c>
      <c r="AH675" s="3">
        <f>VLOOKUP($F675,Experiment!$A$2:$W$90,MATCH(Results!AH$1,Experiment!$A$1:$W$1,0),FALSE)</f>
        <v>0.38648875795104182</v>
      </c>
      <c r="AI675" s="3">
        <f>VLOOKUP($F675,Experiment!$A$2:$X$90,MATCH(Results!AI$1,Experiment!$A$1:$X$1,0),FALSE)</f>
        <v>0.61351124204895813</v>
      </c>
      <c r="AJ675" s="2">
        <f>Table1[[#This Row],[Gain]]^Table1[[#This Row],[θ]]</f>
        <v>58.434275299017848</v>
      </c>
      <c r="AK675" s="2">
        <f>-Table1[[#This Row],[λ]]*-Table1[[#This Row],[Loss]]^Table1[[#This Row],[θ]]</f>
        <v>31.408756296736705</v>
      </c>
      <c r="AL675" s="2">
        <f>Table1[[#This Row],[v_n_w_g]]-Table1[[#This Row],[v_n_w_l]]</f>
        <v>27.025519002281143</v>
      </c>
      <c r="AM675" s="2">
        <f>IF(Table1[[#This Row],[diff_v]]&gt;=1,1,0)</f>
        <v>1</v>
      </c>
    </row>
    <row r="676" spans="1:39" hidden="1" x14ac:dyDescent="0.3">
      <c r="A676">
        <v>66</v>
      </c>
      <c r="B676" t="s">
        <v>45</v>
      </c>
      <c r="C676" s="22">
        <f>VLOOKUP(Table1[[#This Row],[Subject]],'Subject Profile'!$A$2:$E$8,4,FALSE)</f>
        <v>1.1960207441678836</v>
      </c>
      <c r="D676" s="22">
        <f>VLOOKUP(Table1[[#This Row],[Subject]],'Subject Profile'!$A$2:$E$8,5,FALSE)</f>
        <v>-2</v>
      </c>
      <c r="E676" t="s">
        <v>109</v>
      </c>
      <c r="F676" t="s">
        <v>55</v>
      </c>
      <c r="G676" t="s">
        <v>56</v>
      </c>
      <c r="H676">
        <f>IF(Table1[[#This Row],[decision]]="accept",1,0)</f>
        <v>0</v>
      </c>
      <c r="I676">
        <v>0</v>
      </c>
      <c r="J676">
        <v>260</v>
      </c>
      <c r="K676">
        <v>1664466501</v>
      </c>
      <c r="L676">
        <v>16</v>
      </c>
      <c r="M676" t="str">
        <f>VLOOKUP($F676,Experiment!$A$2:$U$90,MATCH(Results!M$1,Experiment!$A$1:$U$1,0)+1,FALSE)</f>
        <v>R</v>
      </c>
      <c r="N676">
        <f>IF(Table1[[#This Row],[Impact]]="I",0,1)</f>
        <v>1</v>
      </c>
      <c r="O676" s="2">
        <f>VLOOKUP($F676,Experiment!$A$2:$U$90,MATCH(Results!O$1,Experiment!$A$1:$U$1,0),FALSE)</f>
        <v>0</v>
      </c>
      <c r="P676" s="3">
        <f>VLOOKUP($F676,Experiment!$A$2:$U$90,MATCH(Results!P$1,Experiment!$A$1:$U$1,0),FALSE)</f>
        <v>0</v>
      </c>
      <c r="Q676" s="2">
        <f>VLOOKUP($F676,Experiment!$A$2:$U$90,MATCH(Results!Q$1,Experiment!$A$1:$U$1,0),FALSE)</f>
        <v>0</v>
      </c>
      <c r="R676" s="3">
        <f>VLOOKUP($F676,Experiment!$A$2:$U$90,MATCH(Results!R$1,Experiment!$A$1:$U$1,0),FALSE)</f>
        <v>0</v>
      </c>
      <c r="S676" s="2">
        <f>VLOOKUP($F676,Experiment!$A$2:$U$90,MATCH(Results!S$1,Experiment!$A$1:$U$1,0),FALSE)</f>
        <v>0</v>
      </c>
      <c r="T676" s="2">
        <f>VLOOKUP($F676,Experiment!$A$2:$U$90,MATCH(Results!T$1,Experiment!$A$1:$U$1,0),FALSE)</f>
        <v>0</v>
      </c>
      <c r="U676" s="2">
        <f>VLOOKUP($F676,Experiment!$A$2:$U$90,MATCH(Results!U$1,Experiment!$A$1:$U$1,0),FALSE)</f>
        <v>0</v>
      </c>
      <c r="V676" s="2">
        <f>VLOOKUP($F676,Experiment!$A$2:$U$90,MATCH(Results!V$1,Experiment!$A$1:$U$1,0),FALSE)</f>
        <v>0</v>
      </c>
      <c r="W676" s="3">
        <f>VLOOKUP($F676,Experiment!$A$2:$U$90,MATCH(Results!W$1,Experiment!$A$1:$U$1,0),FALSE)</f>
        <v>0</v>
      </c>
      <c r="X676" s="3">
        <f>VLOOKUP($F676,Experiment!$A$2:$U$90,MATCH(Results!X$1,Experiment!$A$1:$U$1,0),FALSE)</f>
        <v>0</v>
      </c>
      <c r="Y676" s="2">
        <f>VLOOKUP($F676,Experiment!$A$2:$U$90,MATCH(Results!Y$1,Experiment!$A$1:$U$1,0),FALSE)</f>
        <v>0</v>
      </c>
      <c r="Z676" s="3">
        <f>VLOOKUP($F676,Experiment!$A$2:$U$90,MATCH(Results!Z$1,Experiment!$A$1:$U$1,0),FALSE)</f>
        <v>0</v>
      </c>
      <c r="AA676" s="3">
        <f>VLOOKUP($F676,Experiment!$A$2:$U$90,MATCH(Results!AA$1,Experiment!$A$1:$U$1,0),FALSE)</f>
        <v>0</v>
      </c>
      <c r="AB676" s="3">
        <f>VLOOKUP($F676,Experiment!$A$2:$U$90,MATCH(Results!AB$1,Experiment!$A$1:$U$1,0),FALSE)</f>
        <v>0</v>
      </c>
      <c r="AC676" s="3">
        <f>VLOOKUP($F676,Experiment!$A$2:$U$90,MATCH(Results!AC$1,Experiment!$A$1:$U$1,0),FALSE)</f>
        <v>0</v>
      </c>
      <c r="AD676" s="2">
        <f>VLOOKUP($F676,Experiment!$A$2:$U$90,MATCH(Results!AD$1,Experiment!$A$1:$U$1,0),FALSE)</f>
        <v>0</v>
      </c>
      <c r="AE676" s="2">
        <f>VLOOKUP($F676,Experiment!$A$2:$U$90,MATCH(Results!AE$1,Experiment!$A$1:$U$1,0),FALSE)</f>
        <v>0</v>
      </c>
      <c r="AF676" s="2">
        <f>VLOOKUP($F676,Experiment!$A$2:$U$90,MATCH(Results!AF$1,Experiment!$A$1:$U$1,0),FALSE)</f>
        <v>0</v>
      </c>
      <c r="AG676" s="2"/>
      <c r="AH676" s="3">
        <f>VLOOKUP($F676,Experiment!$A$2:$W$90,MATCH(Results!AH$1,Experiment!$A$1:$W$1,0),FALSE)</f>
        <v>0</v>
      </c>
      <c r="AI676" s="2">
        <f>VLOOKUP($F676,Experiment!$A$2:$X$90,MATCH(Results!AI$1,Experiment!$A$1:$X$1,0),FALSE)</f>
        <v>0</v>
      </c>
      <c r="AJ676" s="2">
        <f>Table1[[#This Row],[Gain]]^Table1[[#This Row],[θ]]</f>
        <v>0</v>
      </c>
      <c r="AK676" s="2">
        <f>-Table1[[#This Row],[λ]]*-Table1[[#This Row],[Loss]]^Table1[[#This Row],[θ]]</f>
        <v>0</v>
      </c>
      <c r="AL676" s="2">
        <f>Table1[[#This Row],[v_n_w_g]]-Table1[[#This Row],[v_n_w_l]]</f>
        <v>0</v>
      </c>
      <c r="AM676" s="2">
        <f>IF(Table1[[#This Row],[diff_v]]&gt;=1,1,0)</f>
        <v>0</v>
      </c>
    </row>
    <row r="677" spans="1:39" hidden="1" x14ac:dyDescent="0.3">
      <c r="A677">
        <v>0</v>
      </c>
      <c r="B677" t="s">
        <v>45</v>
      </c>
      <c r="C677" s="22">
        <f>VLOOKUP(Table1[[#This Row],[Subject]],'Subject Profile'!$A$2:$E$8,4,FALSE)</f>
        <v>1.1960207441678836</v>
      </c>
      <c r="D677" s="22">
        <f>VLOOKUP(Table1[[#This Row],[Subject]],'Subject Profile'!$A$2:$E$8,5,FALSE)</f>
        <v>-2</v>
      </c>
      <c r="E677" t="s">
        <v>110</v>
      </c>
      <c r="F677" t="s">
        <v>95</v>
      </c>
      <c r="G677" t="s">
        <v>5</v>
      </c>
      <c r="H677">
        <f>IF(Table1[[#This Row],[decision]]="accept",1,0)</f>
        <v>0</v>
      </c>
      <c r="I677">
        <v>0</v>
      </c>
      <c r="J677">
        <v>500</v>
      </c>
      <c r="K677">
        <v>1664466674</v>
      </c>
      <c r="L677" t="s">
        <v>136</v>
      </c>
      <c r="M677" t="str">
        <f>VLOOKUP($F677,Experiment!$A$2:$U$90,MATCH(Results!M$1,Experiment!$A$1:$U$1,0)+1,FALSE)</f>
        <v>I</v>
      </c>
      <c r="N677">
        <f>IF(Table1[[#This Row],[Impact]]="I",0,1)</f>
        <v>0</v>
      </c>
      <c r="O677" s="2">
        <f>VLOOKUP($F677,Experiment!$A$2:$U$90,MATCH(Results!O$1,Experiment!$A$1:$U$1,0),FALSE)</f>
        <v>-90</v>
      </c>
      <c r="P677" s="3">
        <f>VLOOKUP($F677,Experiment!$A$2:$U$90,MATCH(Results!P$1,Experiment!$A$1:$U$1,0),FALSE)</f>
        <v>0.5</v>
      </c>
      <c r="Q677" s="2">
        <f>VLOOKUP($F677,Experiment!$A$2:$U$90,MATCH(Results!Q$1,Experiment!$A$1:$U$1,0),FALSE)</f>
        <v>90</v>
      </c>
      <c r="R677" s="3">
        <f>VLOOKUP($F677,Experiment!$A$2:$U$90,MATCH(Results!R$1,Experiment!$A$1:$U$1,0),FALSE)</f>
        <v>0.5</v>
      </c>
      <c r="S677" s="2">
        <f>VLOOKUP($F677,Experiment!$A$2:$U$90,MATCH(Results!S$1,Experiment!$A$1:$U$1,0),FALSE)</f>
        <v>0</v>
      </c>
      <c r="T677" s="2">
        <f>VLOOKUP($F677,Experiment!$A$2:$U$90,MATCH(Results!T$1,Experiment!$A$1:$U$1,0),FALSE)</f>
        <v>8100</v>
      </c>
      <c r="U677" s="2">
        <f>VLOOKUP($F677,Experiment!$A$2:$U$90,MATCH(Results!U$1,Experiment!$A$1:$U$1,0),FALSE)</f>
        <v>90</v>
      </c>
      <c r="V677" s="2">
        <f>VLOOKUP($F677,Experiment!$A$2:$U$90,MATCH(Results!V$1,Experiment!$A$1:$U$1,0),FALSE)</f>
        <v>4</v>
      </c>
      <c r="W677" s="3">
        <f>VLOOKUP($F677,Experiment!$A$2:$U$90,MATCH(Results!W$1,Experiment!$A$1:$U$1,0),FALSE)</f>
        <v>0.25</v>
      </c>
      <c r="X677" s="3">
        <f>VLOOKUP($F677,Experiment!$A$2:$U$90,MATCH(Results!X$1,Experiment!$A$1:$U$1,0),FALSE)</f>
        <v>0.75</v>
      </c>
      <c r="Y677" s="2">
        <f>VLOOKUP($F677,Experiment!$A$2:$U$90,MATCH(Results!Y$1,Experiment!$A$1:$U$1,0),FALSE)</f>
        <v>1</v>
      </c>
      <c r="Z677" s="3">
        <f>VLOOKUP($F677,Experiment!$A$2:$U$90,MATCH(Results!Z$1,Experiment!$A$1:$U$1,0),FALSE)</f>
        <v>0.25</v>
      </c>
      <c r="AA677" s="3">
        <f>VLOOKUP($F677,Experiment!$A$2:$U$90,MATCH(Results!AA$1,Experiment!$A$1:$U$1,0),FALSE)</f>
        <v>0.5</v>
      </c>
      <c r="AB677" s="3">
        <f>VLOOKUP($F677,Experiment!$A$2:$U$90,MATCH(Results!AB$1,Experiment!$A$1:$U$1,0),FALSE)</f>
        <v>0.375</v>
      </c>
      <c r="AC677" s="3">
        <f>VLOOKUP($F677,Experiment!$A$2:$U$90,MATCH(Results!AC$1,Experiment!$A$1:$U$1,0),FALSE)</f>
        <v>0.625</v>
      </c>
      <c r="AD677" s="2">
        <f>VLOOKUP($F677,Experiment!$A$2:$U$90,MATCH(Results!AD$1,Experiment!$A$1:$U$1,0),FALSE)</f>
        <v>22.5</v>
      </c>
      <c r="AE677" s="2">
        <f>VLOOKUP($F677,Experiment!$A$2:$U$90,MATCH(Results!AE$1,Experiment!$A$1:$U$1,0),FALSE)</f>
        <v>7593.75</v>
      </c>
      <c r="AF677" s="2">
        <f>VLOOKUP($F677,Experiment!$A$2:$U$90,MATCH(Results!AF$1,Experiment!$A$1:$U$1,0),FALSE)</f>
        <v>87.142125289666879</v>
      </c>
      <c r="AG677" s="3">
        <f>VLOOKUP($F677,Experiment!$A$2:$W$90,MATCH(Results!AG$1,Experiment!$A$1:$W$1,0),FALSE)</f>
        <v>1</v>
      </c>
      <c r="AH677" s="3">
        <f>VLOOKUP($F677,Experiment!$A$2:$W$90,MATCH(Results!AH$1,Experiment!$A$1:$W$1,0),FALSE)</f>
        <v>0.625</v>
      </c>
      <c r="AI677" s="3">
        <f>VLOOKUP($F677,Experiment!$A$2:$X$90,MATCH(Results!AI$1,Experiment!$A$1:$X$1,0),FALSE)</f>
        <v>0.375</v>
      </c>
      <c r="AJ677" s="2">
        <f>Table1[[#This Row],[Gain]]^Table1[[#This Row],[θ]]</f>
        <v>217.42755411656807</v>
      </c>
      <c r="AK677" s="2">
        <f>-Table1[[#This Row],[λ]]*-Table1[[#This Row],[Loss]]^Table1[[#This Row],[θ]]</f>
        <v>434.85510823313615</v>
      </c>
      <c r="AL677" s="2">
        <f>Table1[[#This Row],[v_n_w_g]]-Table1[[#This Row],[v_n_w_l]]</f>
        <v>-217.42755411656807</v>
      </c>
      <c r="AM677" s="2">
        <f>IF(Table1[[#This Row],[diff_v]]&gt;=1,1,0)</f>
        <v>0</v>
      </c>
    </row>
    <row r="678" spans="1:39" hidden="1" x14ac:dyDescent="0.3">
      <c r="A678">
        <v>1</v>
      </c>
      <c r="B678" t="s">
        <v>45</v>
      </c>
      <c r="C678" s="22">
        <f>VLOOKUP(Table1[[#This Row],[Subject]],'Subject Profile'!$A$2:$E$8,4,FALSE)</f>
        <v>1.1960207441678836</v>
      </c>
      <c r="D678" s="22">
        <f>VLOOKUP(Table1[[#This Row],[Subject]],'Subject Profile'!$A$2:$E$8,5,FALSE)</f>
        <v>-2</v>
      </c>
      <c r="E678" t="s">
        <v>110</v>
      </c>
      <c r="F678" t="s">
        <v>100</v>
      </c>
      <c r="G678" t="s">
        <v>5</v>
      </c>
      <c r="H678">
        <f>IF(Table1[[#This Row],[decision]]="accept",1,0)</f>
        <v>0</v>
      </c>
      <c r="I678">
        <v>0</v>
      </c>
      <c r="J678">
        <v>500</v>
      </c>
      <c r="K678">
        <v>1664466689</v>
      </c>
      <c r="L678">
        <v>15</v>
      </c>
      <c r="M678" t="str">
        <f>VLOOKUP($F678,Experiment!$A$2:$U$90,MATCH(Results!M$1,Experiment!$A$1:$U$1,0)+1,FALSE)</f>
        <v>I</v>
      </c>
      <c r="N678">
        <f>IF(Table1[[#This Row],[Impact]]="I",0,1)</f>
        <v>0</v>
      </c>
      <c r="O678" s="2">
        <f>VLOOKUP($F678,Experiment!$A$2:$U$90,MATCH(Results!O$1,Experiment!$A$1:$U$1,0),FALSE)</f>
        <v>-50</v>
      </c>
      <c r="P678" s="3">
        <f>VLOOKUP($F678,Experiment!$A$2:$U$90,MATCH(Results!P$1,Experiment!$A$1:$U$1,0),FALSE)</f>
        <v>0.5</v>
      </c>
      <c r="Q678" s="2">
        <f>VLOOKUP($F678,Experiment!$A$2:$U$90,MATCH(Results!Q$1,Experiment!$A$1:$U$1,0),FALSE)</f>
        <v>50</v>
      </c>
      <c r="R678" s="3">
        <f>VLOOKUP($F678,Experiment!$A$2:$U$90,MATCH(Results!R$1,Experiment!$A$1:$U$1,0),FALSE)</f>
        <v>0.5</v>
      </c>
      <c r="S678" s="2">
        <f>VLOOKUP($F678,Experiment!$A$2:$U$90,MATCH(Results!S$1,Experiment!$A$1:$U$1,0),FALSE)</f>
        <v>0</v>
      </c>
      <c r="T678" s="2">
        <f>VLOOKUP($F678,Experiment!$A$2:$U$90,MATCH(Results!T$1,Experiment!$A$1:$U$1,0),FALSE)</f>
        <v>2500</v>
      </c>
      <c r="U678" s="2">
        <f>VLOOKUP($F678,Experiment!$A$2:$U$90,MATCH(Results!U$1,Experiment!$A$1:$U$1,0),FALSE)</f>
        <v>50</v>
      </c>
      <c r="V678" s="2">
        <f>VLOOKUP($F678,Experiment!$A$2:$U$90,MATCH(Results!V$1,Experiment!$A$1:$U$1,0),FALSE)</f>
        <v>2</v>
      </c>
      <c r="W678" s="3">
        <f>VLOOKUP($F678,Experiment!$A$2:$U$90,MATCH(Results!W$1,Experiment!$A$1:$U$1,0),FALSE)</f>
        <v>0.25</v>
      </c>
      <c r="X678" s="3">
        <f>VLOOKUP($F678,Experiment!$A$2:$U$90,MATCH(Results!X$1,Experiment!$A$1:$U$1,0),FALSE)</f>
        <v>0.75</v>
      </c>
      <c r="Y678" s="2">
        <f>VLOOKUP($F678,Experiment!$A$2:$U$90,MATCH(Results!Y$1,Experiment!$A$1:$U$1,0),FALSE)</f>
        <v>2</v>
      </c>
      <c r="Z678" s="3">
        <f>VLOOKUP($F678,Experiment!$A$2:$U$90,MATCH(Results!Z$1,Experiment!$A$1:$U$1,0),FALSE)</f>
        <v>0.5</v>
      </c>
      <c r="AA678" s="3">
        <f>VLOOKUP($F678,Experiment!$A$2:$U$90,MATCH(Results!AA$1,Experiment!$A$1:$U$1,0),FALSE)</f>
        <v>0.25</v>
      </c>
      <c r="AB678" s="3">
        <f>VLOOKUP($F678,Experiment!$A$2:$U$90,MATCH(Results!AB$1,Experiment!$A$1:$U$1,0),FALSE)</f>
        <v>0.625</v>
      </c>
      <c r="AC678" s="3">
        <f>VLOOKUP($F678,Experiment!$A$2:$U$90,MATCH(Results!AC$1,Experiment!$A$1:$U$1,0),FALSE)</f>
        <v>0.375</v>
      </c>
      <c r="AD678" s="2">
        <f>VLOOKUP($F678,Experiment!$A$2:$U$90,MATCH(Results!AD$1,Experiment!$A$1:$U$1,0),FALSE)</f>
        <v>-12.5</v>
      </c>
      <c r="AE678" s="2">
        <f>VLOOKUP($F678,Experiment!$A$2:$U$90,MATCH(Results!AE$1,Experiment!$A$1:$U$1,0),FALSE)</f>
        <v>2343.75</v>
      </c>
      <c r="AF678" s="2">
        <f>VLOOKUP($F678,Experiment!$A$2:$U$90,MATCH(Results!AF$1,Experiment!$A$1:$U$1,0),FALSE)</f>
        <v>48.412291827592711</v>
      </c>
      <c r="AG678" s="3">
        <f>VLOOKUP($F678,Experiment!$A$2:$W$90,MATCH(Results!AG$1,Experiment!$A$1:$W$1,0),FALSE)</f>
        <v>0.82730419370997643</v>
      </c>
      <c r="AH678" s="3">
        <f>VLOOKUP($F678,Experiment!$A$2:$W$90,MATCH(Results!AH$1,Experiment!$A$1:$W$1,0),FALSE)</f>
        <v>0.38648875795104182</v>
      </c>
      <c r="AI678" s="3">
        <f>VLOOKUP($F678,Experiment!$A$2:$X$90,MATCH(Results!AI$1,Experiment!$A$1:$X$1,0),FALSE)</f>
        <v>0.61351124204895813</v>
      </c>
      <c r="AJ678" s="2">
        <f>Table1[[#This Row],[Gain]]^Table1[[#This Row],[θ]]</f>
        <v>107.6473564007576</v>
      </c>
      <c r="AK678" s="2">
        <f>-Table1[[#This Row],[λ]]*-Table1[[#This Row],[Loss]]^Table1[[#This Row],[θ]]</f>
        <v>215.2947128015152</v>
      </c>
      <c r="AL678" s="2">
        <f>Table1[[#This Row],[v_n_w_g]]-Table1[[#This Row],[v_n_w_l]]</f>
        <v>-107.6473564007576</v>
      </c>
      <c r="AM678" s="2">
        <f>IF(Table1[[#This Row],[diff_v]]&gt;=1,1,0)</f>
        <v>0</v>
      </c>
    </row>
    <row r="679" spans="1:39" hidden="1" x14ac:dyDescent="0.3">
      <c r="A679">
        <v>2</v>
      </c>
      <c r="B679" t="s">
        <v>45</v>
      </c>
      <c r="C679" s="22">
        <f>VLOOKUP(Table1[[#This Row],[Subject]],'Subject Profile'!$A$2:$E$8,4,FALSE)</f>
        <v>1.1960207441678836</v>
      </c>
      <c r="D679" s="22">
        <f>VLOOKUP(Table1[[#This Row],[Subject]],'Subject Profile'!$A$2:$E$8,5,FALSE)</f>
        <v>-2</v>
      </c>
      <c r="E679" t="s">
        <v>110</v>
      </c>
      <c r="F679" t="s">
        <v>75</v>
      </c>
      <c r="G679" t="s">
        <v>7</v>
      </c>
      <c r="H679">
        <f>IF(Table1[[#This Row],[decision]]="accept",1,0)</f>
        <v>1</v>
      </c>
      <c r="I679">
        <v>70</v>
      </c>
      <c r="J679">
        <v>570</v>
      </c>
      <c r="K679">
        <v>1664466695</v>
      </c>
      <c r="L679">
        <v>6</v>
      </c>
      <c r="M679" t="str">
        <f>VLOOKUP($F679,Experiment!$A$2:$U$90,MATCH(Results!M$1,Experiment!$A$1:$U$1,0)+1,FALSE)</f>
        <v>I</v>
      </c>
      <c r="N679">
        <f>IF(Table1[[#This Row],[Impact]]="I",0,1)</f>
        <v>0</v>
      </c>
      <c r="O679" s="2">
        <f>VLOOKUP($F679,Experiment!$A$2:$U$90,MATCH(Results!O$1,Experiment!$A$1:$U$1,0),FALSE)</f>
        <v>-50</v>
      </c>
      <c r="P679" s="3">
        <f>VLOOKUP($F679,Experiment!$A$2:$U$90,MATCH(Results!P$1,Experiment!$A$1:$U$1,0),FALSE)</f>
        <v>0.5</v>
      </c>
      <c r="Q679" s="2">
        <f>VLOOKUP($F679,Experiment!$A$2:$U$90,MATCH(Results!Q$1,Experiment!$A$1:$U$1,0),FALSE)</f>
        <v>70</v>
      </c>
      <c r="R679" s="3">
        <f>VLOOKUP($F679,Experiment!$A$2:$U$90,MATCH(Results!R$1,Experiment!$A$1:$U$1,0),FALSE)</f>
        <v>0.5</v>
      </c>
      <c r="S679" s="2">
        <f>VLOOKUP($F679,Experiment!$A$2:$U$90,MATCH(Results!S$1,Experiment!$A$1:$U$1,0),FALSE)</f>
        <v>10</v>
      </c>
      <c r="T679" s="2">
        <f>VLOOKUP($F679,Experiment!$A$2:$U$90,MATCH(Results!T$1,Experiment!$A$1:$U$1,0),FALSE)</f>
        <v>3600</v>
      </c>
      <c r="U679" s="2">
        <f>VLOOKUP($F679,Experiment!$A$2:$U$90,MATCH(Results!U$1,Experiment!$A$1:$U$1,0),FALSE)</f>
        <v>60</v>
      </c>
      <c r="V679" s="2">
        <f>VLOOKUP($F679,Experiment!$A$2:$U$90,MATCH(Results!V$1,Experiment!$A$1:$U$1,0),FALSE)</f>
        <v>2</v>
      </c>
      <c r="W679" s="3">
        <f>VLOOKUP($F679,Experiment!$A$2:$U$90,MATCH(Results!W$1,Experiment!$A$1:$U$1,0),FALSE)</f>
        <v>0.25</v>
      </c>
      <c r="X679" s="3">
        <f>VLOOKUP($F679,Experiment!$A$2:$U$90,MATCH(Results!X$1,Experiment!$A$1:$U$1,0),FALSE)</f>
        <v>0.75</v>
      </c>
      <c r="Y679" s="2">
        <f>VLOOKUP($F679,Experiment!$A$2:$U$90,MATCH(Results!Y$1,Experiment!$A$1:$U$1,0),FALSE)</f>
        <v>1</v>
      </c>
      <c r="Z679" s="3">
        <f>VLOOKUP($F679,Experiment!$A$2:$U$90,MATCH(Results!Z$1,Experiment!$A$1:$U$1,0),FALSE)</f>
        <v>0.25</v>
      </c>
      <c r="AA679" s="3">
        <f>VLOOKUP($F679,Experiment!$A$2:$U$90,MATCH(Results!AA$1,Experiment!$A$1:$U$1,0),FALSE)</f>
        <v>0.5</v>
      </c>
      <c r="AB679" s="3">
        <f>VLOOKUP($F679,Experiment!$A$2:$U$90,MATCH(Results!AB$1,Experiment!$A$1:$U$1,0),FALSE)</f>
        <v>0.375</v>
      </c>
      <c r="AC679" s="3">
        <f>VLOOKUP($F679,Experiment!$A$2:$U$90,MATCH(Results!AC$1,Experiment!$A$1:$U$1,0),FALSE)</f>
        <v>0.625</v>
      </c>
      <c r="AD679" s="2">
        <f>VLOOKUP($F679,Experiment!$A$2:$U$90,MATCH(Results!AD$1,Experiment!$A$1:$U$1,0),FALSE)</f>
        <v>25</v>
      </c>
      <c r="AE679" s="2">
        <f>VLOOKUP($F679,Experiment!$A$2:$U$90,MATCH(Results!AE$1,Experiment!$A$1:$U$1,0),FALSE)</f>
        <v>3375</v>
      </c>
      <c r="AF679" s="2">
        <f>VLOOKUP($F679,Experiment!$A$2:$U$90,MATCH(Results!AF$1,Experiment!$A$1:$U$1,0),FALSE)</f>
        <v>58.094750193111253</v>
      </c>
      <c r="AG679" s="3">
        <f>VLOOKUP($F679,Experiment!$A$2:$W$90,MATCH(Results!AG$1,Experiment!$A$1:$W$1,0),FALSE)</f>
        <v>1</v>
      </c>
      <c r="AH679" s="3">
        <f>VLOOKUP($F679,Experiment!$A$2:$W$90,MATCH(Results!AH$1,Experiment!$A$1:$W$1,0),FALSE)</f>
        <v>0.625</v>
      </c>
      <c r="AI679" s="3">
        <f>VLOOKUP($F679,Experiment!$A$2:$X$90,MATCH(Results!AI$1,Experiment!$A$1:$X$1,0),FALSE)</f>
        <v>0.375</v>
      </c>
      <c r="AJ679" s="2">
        <f>Table1[[#This Row],[Gain]]^Table1[[#This Row],[θ]]</f>
        <v>160.98133731857229</v>
      </c>
      <c r="AK679" s="2">
        <f>-Table1[[#This Row],[λ]]*-Table1[[#This Row],[Loss]]^Table1[[#This Row],[θ]]</f>
        <v>215.2947128015152</v>
      </c>
      <c r="AL679" s="2">
        <f>Table1[[#This Row],[v_n_w_g]]-Table1[[#This Row],[v_n_w_l]]</f>
        <v>-54.313375482942917</v>
      </c>
      <c r="AM679" s="2">
        <f>IF(Table1[[#This Row],[diff_v]]&gt;=1,1,0)</f>
        <v>0</v>
      </c>
    </row>
    <row r="680" spans="1:39" hidden="1" x14ac:dyDescent="0.3">
      <c r="A680">
        <v>3</v>
      </c>
      <c r="B680" t="s">
        <v>45</v>
      </c>
      <c r="C680" s="22">
        <f>VLOOKUP(Table1[[#This Row],[Subject]],'Subject Profile'!$A$2:$E$8,4,FALSE)</f>
        <v>1.1960207441678836</v>
      </c>
      <c r="D680" s="22">
        <f>VLOOKUP(Table1[[#This Row],[Subject]],'Subject Profile'!$A$2:$E$8,5,FALSE)</f>
        <v>-2</v>
      </c>
      <c r="E680" t="s">
        <v>110</v>
      </c>
      <c r="F680" t="s">
        <v>53</v>
      </c>
      <c r="G680" t="s">
        <v>5</v>
      </c>
      <c r="H680">
        <f>IF(Table1[[#This Row],[decision]]="accept",1,0)</f>
        <v>0</v>
      </c>
      <c r="I680">
        <v>0</v>
      </c>
      <c r="J680">
        <v>570</v>
      </c>
      <c r="K680">
        <v>1664466702</v>
      </c>
      <c r="L680">
        <v>7</v>
      </c>
      <c r="M680" t="str">
        <f>VLOOKUP($F680,Experiment!$A$2:$U$90,MATCH(Results!M$1,Experiment!$A$1:$U$1,0)+1,FALSE)</f>
        <v>G</v>
      </c>
      <c r="N680">
        <f>IF(Table1[[#This Row],[Impact]]="I",0,1)</f>
        <v>1</v>
      </c>
      <c r="O680" s="2">
        <f>VLOOKUP($F680,Experiment!$A$2:$U$90,MATCH(Results!O$1,Experiment!$A$1:$U$1,0),FALSE)</f>
        <v>-10</v>
      </c>
      <c r="P680" s="3">
        <f>VLOOKUP($F680,Experiment!$A$2:$U$90,MATCH(Results!P$1,Experiment!$A$1:$U$1,0),FALSE)</f>
        <v>0.5</v>
      </c>
      <c r="Q680" s="2">
        <f>VLOOKUP($F680,Experiment!$A$2:$U$90,MATCH(Results!Q$1,Experiment!$A$1:$U$1,0),FALSE)</f>
        <v>0</v>
      </c>
      <c r="R680" s="3">
        <f>VLOOKUP($F680,Experiment!$A$2:$U$90,MATCH(Results!R$1,Experiment!$A$1:$U$1,0),FALSE)</f>
        <v>0.5</v>
      </c>
      <c r="S680" s="2">
        <f>VLOOKUP($F680,Experiment!$A$2:$U$90,MATCH(Results!S$1,Experiment!$A$1:$U$1,0),FALSE)</f>
        <v>-5</v>
      </c>
      <c r="T680" s="2">
        <f>VLOOKUP($F680,Experiment!$A$2:$U$90,MATCH(Results!T$1,Experiment!$A$1:$U$1,0),FALSE)</f>
        <v>25</v>
      </c>
      <c r="U680" s="2">
        <f>VLOOKUP($F680,Experiment!$A$2:$U$90,MATCH(Results!U$1,Experiment!$A$1:$U$1,0),FALSE)</f>
        <v>5</v>
      </c>
      <c r="V680" s="2">
        <f>VLOOKUP($F680,Experiment!$A$2:$U$90,MATCH(Results!V$1,Experiment!$A$1:$U$1,0),FALSE)</f>
        <v>4</v>
      </c>
      <c r="W680" s="3">
        <f>VLOOKUP($F680,Experiment!$A$2:$U$90,MATCH(Results!W$1,Experiment!$A$1:$U$1,0),FALSE)</f>
        <v>0.25</v>
      </c>
      <c r="X680" s="3">
        <f>VLOOKUP($F680,Experiment!$A$2:$U$90,MATCH(Results!X$1,Experiment!$A$1:$U$1,0),FALSE)</f>
        <v>0.75</v>
      </c>
      <c r="Y680" s="2">
        <f>VLOOKUP($F680,Experiment!$A$2:$U$90,MATCH(Results!Y$1,Experiment!$A$1:$U$1,0),FALSE)</f>
        <v>2</v>
      </c>
      <c r="Z680" s="3">
        <f>VLOOKUP($F680,Experiment!$A$2:$U$90,MATCH(Results!Z$1,Experiment!$A$1:$U$1,0),FALSE)</f>
        <v>0.5</v>
      </c>
      <c r="AA680" s="3">
        <f>VLOOKUP($F680,Experiment!$A$2:$U$90,MATCH(Results!AA$1,Experiment!$A$1:$U$1,0),FALSE)</f>
        <v>0.25</v>
      </c>
      <c r="AB680" s="3">
        <f>VLOOKUP($F680,Experiment!$A$2:$U$90,MATCH(Results!AB$1,Experiment!$A$1:$U$1,0),FALSE)</f>
        <v>0.625</v>
      </c>
      <c r="AC680" s="3">
        <f>VLOOKUP($F680,Experiment!$A$2:$U$90,MATCH(Results!AC$1,Experiment!$A$1:$U$1,0),FALSE)</f>
        <v>0.375</v>
      </c>
      <c r="AD680" s="2">
        <f>VLOOKUP($F680,Experiment!$A$2:$U$90,MATCH(Results!AD$1,Experiment!$A$1:$U$1,0),FALSE)</f>
        <v>-6.25</v>
      </c>
      <c r="AE680" s="2">
        <f>VLOOKUP($F680,Experiment!$A$2:$U$90,MATCH(Results!AE$1,Experiment!$A$1:$U$1,0),FALSE)</f>
        <v>23.4375</v>
      </c>
      <c r="AF680" s="2">
        <f>VLOOKUP($F680,Experiment!$A$2:$U$90,MATCH(Results!AF$1,Experiment!$A$1:$U$1,0),FALSE)</f>
        <v>4.8412291827592711</v>
      </c>
      <c r="AG680" s="3">
        <f>VLOOKUP($F680,Experiment!$A$2:$W$90,MATCH(Results!AG$1,Experiment!$A$1:$W$1,0),FALSE)</f>
        <v>0.82730419370997643</v>
      </c>
      <c r="AH680" s="3">
        <f>VLOOKUP($F680,Experiment!$A$2:$W$90,MATCH(Results!AH$1,Experiment!$A$1:$W$1,0),FALSE)</f>
        <v>0.38648875795104182</v>
      </c>
      <c r="AI680" s="3">
        <f>VLOOKUP($F680,Experiment!$A$2:$X$90,MATCH(Results!AI$1,Experiment!$A$1:$X$1,0),FALSE)</f>
        <v>0.61351124204895813</v>
      </c>
      <c r="AJ680" s="2">
        <f>Table1[[#This Row],[Gain]]^Table1[[#This Row],[θ]]</f>
        <v>0</v>
      </c>
      <c r="AK680" s="2">
        <f>-Table1[[#This Row],[λ]]*-Table1[[#This Row],[Loss]]^Table1[[#This Row],[θ]]</f>
        <v>31.408756296736705</v>
      </c>
      <c r="AL680" s="2">
        <f>Table1[[#This Row],[v_n_w_g]]-Table1[[#This Row],[v_n_w_l]]</f>
        <v>-31.408756296736705</v>
      </c>
      <c r="AM680" s="2">
        <f>IF(Table1[[#This Row],[diff_v]]&gt;=1,1,0)</f>
        <v>0</v>
      </c>
    </row>
    <row r="681" spans="1:39" hidden="1" x14ac:dyDescent="0.3">
      <c r="A681">
        <v>4</v>
      </c>
      <c r="B681" t="s">
        <v>45</v>
      </c>
      <c r="C681" s="22">
        <f>VLOOKUP(Table1[[#This Row],[Subject]],'Subject Profile'!$A$2:$E$8,4,FALSE)</f>
        <v>1.1960207441678836</v>
      </c>
      <c r="D681" s="22">
        <f>VLOOKUP(Table1[[#This Row],[Subject]],'Subject Profile'!$A$2:$E$8,5,FALSE)</f>
        <v>-2</v>
      </c>
      <c r="E681" t="s">
        <v>110</v>
      </c>
      <c r="F681" t="s">
        <v>65</v>
      </c>
      <c r="G681" t="s">
        <v>7</v>
      </c>
      <c r="H681">
        <f>IF(Table1[[#This Row],[decision]]="accept",1,0)</f>
        <v>1</v>
      </c>
      <c r="I681">
        <v>10</v>
      </c>
      <c r="J681">
        <v>580</v>
      </c>
      <c r="K681">
        <v>1664466709</v>
      </c>
      <c r="L681">
        <v>7</v>
      </c>
      <c r="M681" t="str">
        <f>VLOOKUP($F681,Experiment!$A$2:$U$90,MATCH(Results!M$1,Experiment!$A$1:$U$1,0)+1,FALSE)</f>
        <v>G</v>
      </c>
      <c r="N681">
        <f>IF(Table1[[#This Row],[Impact]]="I",0,1)</f>
        <v>1</v>
      </c>
      <c r="O681" s="2">
        <f>VLOOKUP($F681,Experiment!$A$2:$U$90,MATCH(Results!O$1,Experiment!$A$1:$U$1,0),FALSE)</f>
        <v>-10</v>
      </c>
      <c r="P681" s="3">
        <f>VLOOKUP($F681,Experiment!$A$2:$U$90,MATCH(Results!P$1,Experiment!$A$1:$U$1,0),FALSE)</f>
        <v>0.5</v>
      </c>
      <c r="Q681" s="2">
        <f>VLOOKUP($F681,Experiment!$A$2:$U$90,MATCH(Results!Q$1,Experiment!$A$1:$U$1,0),FALSE)</f>
        <v>10</v>
      </c>
      <c r="R681" s="3">
        <f>VLOOKUP($F681,Experiment!$A$2:$U$90,MATCH(Results!R$1,Experiment!$A$1:$U$1,0),FALSE)</f>
        <v>0.5</v>
      </c>
      <c r="S681" s="2">
        <f>VLOOKUP($F681,Experiment!$A$2:$U$90,MATCH(Results!S$1,Experiment!$A$1:$U$1,0),FALSE)</f>
        <v>0</v>
      </c>
      <c r="T681" s="2">
        <f>VLOOKUP($F681,Experiment!$A$2:$U$90,MATCH(Results!T$1,Experiment!$A$1:$U$1,0),FALSE)</f>
        <v>100</v>
      </c>
      <c r="U681" s="2">
        <f>VLOOKUP($F681,Experiment!$A$2:$U$90,MATCH(Results!U$1,Experiment!$A$1:$U$1,0),FALSE)</f>
        <v>10</v>
      </c>
      <c r="V681" s="2">
        <f>VLOOKUP($F681,Experiment!$A$2:$U$90,MATCH(Results!V$1,Experiment!$A$1:$U$1,0),FALSE)</f>
        <v>2</v>
      </c>
      <c r="W681" s="3">
        <f>VLOOKUP($F681,Experiment!$A$2:$U$90,MATCH(Results!W$1,Experiment!$A$1:$U$1,0),FALSE)</f>
        <v>0.25</v>
      </c>
      <c r="X681" s="3">
        <f>VLOOKUP($F681,Experiment!$A$2:$U$90,MATCH(Results!X$1,Experiment!$A$1:$U$1,0),FALSE)</f>
        <v>0.75</v>
      </c>
      <c r="Y681" s="2">
        <f>VLOOKUP($F681,Experiment!$A$2:$U$90,MATCH(Results!Y$1,Experiment!$A$1:$U$1,0),FALSE)</f>
        <v>1</v>
      </c>
      <c r="Z681" s="3">
        <f>VLOOKUP($F681,Experiment!$A$2:$U$90,MATCH(Results!Z$1,Experiment!$A$1:$U$1,0),FALSE)</f>
        <v>0.25</v>
      </c>
      <c r="AA681" s="3">
        <f>VLOOKUP($F681,Experiment!$A$2:$U$90,MATCH(Results!AA$1,Experiment!$A$1:$U$1,0),FALSE)</f>
        <v>0.5</v>
      </c>
      <c r="AB681" s="3">
        <f>VLOOKUP($F681,Experiment!$A$2:$U$90,MATCH(Results!AB$1,Experiment!$A$1:$U$1,0),FALSE)</f>
        <v>0.375</v>
      </c>
      <c r="AC681" s="3">
        <f>VLOOKUP($F681,Experiment!$A$2:$U$90,MATCH(Results!AC$1,Experiment!$A$1:$U$1,0),FALSE)</f>
        <v>0.625</v>
      </c>
      <c r="AD681" s="2">
        <f>VLOOKUP($F681,Experiment!$A$2:$U$90,MATCH(Results!AD$1,Experiment!$A$1:$U$1,0),FALSE)</f>
        <v>2.5</v>
      </c>
      <c r="AE681" s="2">
        <f>VLOOKUP($F681,Experiment!$A$2:$U$90,MATCH(Results!AE$1,Experiment!$A$1:$U$1,0),FALSE)</f>
        <v>93.75</v>
      </c>
      <c r="AF681" s="2">
        <f>VLOOKUP($F681,Experiment!$A$2:$U$90,MATCH(Results!AF$1,Experiment!$A$1:$U$1,0),FALSE)</f>
        <v>9.6824583655185421</v>
      </c>
      <c r="AG681" s="3">
        <f>VLOOKUP($F681,Experiment!$A$2:$W$90,MATCH(Results!AG$1,Experiment!$A$1:$W$1,0),FALSE)</f>
        <v>1</v>
      </c>
      <c r="AH681" s="3">
        <f>VLOOKUP($F681,Experiment!$A$2:$W$90,MATCH(Results!AH$1,Experiment!$A$1:$W$1,0),FALSE)</f>
        <v>0.625</v>
      </c>
      <c r="AI681" s="3">
        <f>VLOOKUP($F681,Experiment!$A$2:$X$90,MATCH(Results!AI$1,Experiment!$A$1:$X$1,0),FALSE)</f>
        <v>0.375</v>
      </c>
      <c r="AJ681" s="2">
        <f>Table1[[#This Row],[Gain]]^Table1[[#This Row],[θ]]</f>
        <v>15.704378148368352</v>
      </c>
      <c r="AK681" s="2">
        <f>-Table1[[#This Row],[λ]]*-Table1[[#This Row],[Loss]]^Table1[[#This Row],[θ]]</f>
        <v>31.408756296736705</v>
      </c>
      <c r="AL681" s="2">
        <f>Table1[[#This Row],[v_n_w_g]]-Table1[[#This Row],[v_n_w_l]]</f>
        <v>-15.704378148368352</v>
      </c>
      <c r="AM681" s="2">
        <f>IF(Table1[[#This Row],[diff_v]]&gt;=1,1,0)</f>
        <v>0</v>
      </c>
    </row>
    <row r="682" spans="1:39" hidden="1" x14ac:dyDescent="0.3">
      <c r="A682">
        <v>5</v>
      </c>
      <c r="B682" t="s">
        <v>45</v>
      </c>
      <c r="C682" s="22">
        <f>VLOOKUP(Table1[[#This Row],[Subject]],'Subject Profile'!$A$2:$E$8,4,FALSE)</f>
        <v>1.1960207441678836</v>
      </c>
      <c r="D682" s="22">
        <f>VLOOKUP(Table1[[#This Row],[Subject]],'Subject Profile'!$A$2:$E$8,5,FALSE)</f>
        <v>-2</v>
      </c>
      <c r="E682" t="s">
        <v>110</v>
      </c>
      <c r="F682" t="s">
        <v>55</v>
      </c>
      <c r="G682" t="s">
        <v>56</v>
      </c>
      <c r="H682">
        <f>IF(Table1[[#This Row],[decision]]="accept",1,0)</f>
        <v>0</v>
      </c>
      <c r="I682">
        <v>0</v>
      </c>
      <c r="J682">
        <v>580</v>
      </c>
      <c r="K682">
        <v>1664466719</v>
      </c>
      <c r="L682">
        <v>10</v>
      </c>
      <c r="M682" t="str">
        <f>VLOOKUP($F682,Experiment!$A$2:$U$90,MATCH(Results!M$1,Experiment!$A$1:$U$1,0)+1,FALSE)</f>
        <v>R</v>
      </c>
      <c r="N682">
        <f>IF(Table1[[#This Row],[Impact]]="I",0,1)</f>
        <v>1</v>
      </c>
      <c r="O682" s="2">
        <f>VLOOKUP($F682,Experiment!$A$2:$U$90,MATCH(Results!O$1,Experiment!$A$1:$U$1,0),FALSE)</f>
        <v>0</v>
      </c>
      <c r="P682" s="3">
        <f>VLOOKUP($F682,Experiment!$A$2:$U$90,MATCH(Results!P$1,Experiment!$A$1:$U$1,0),FALSE)</f>
        <v>0</v>
      </c>
      <c r="Q682" s="2">
        <f>VLOOKUP($F682,Experiment!$A$2:$U$90,MATCH(Results!Q$1,Experiment!$A$1:$U$1,0),FALSE)</f>
        <v>0</v>
      </c>
      <c r="R682" s="3">
        <f>VLOOKUP($F682,Experiment!$A$2:$U$90,MATCH(Results!R$1,Experiment!$A$1:$U$1,0),FALSE)</f>
        <v>0</v>
      </c>
      <c r="S682" s="2">
        <f>VLOOKUP($F682,Experiment!$A$2:$U$90,MATCH(Results!S$1,Experiment!$A$1:$U$1,0),FALSE)</f>
        <v>0</v>
      </c>
      <c r="T682" s="2">
        <f>VLOOKUP($F682,Experiment!$A$2:$U$90,MATCH(Results!T$1,Experiment!$A$1:$U$1,0),FALSE)</f>
        <v>0</v>
      </c>
      <c r="U682" s="2">
        <f>VLOOKUP($F682,Experiment!$A$2:$U$90,MATCH(Results!U$1,Experiment!$A$1:$U$1,0),FALSE)</f>
        <v>0</v>
      </c>
      <c r="V682" s="2">
        <f>VLOOKUP($F682,Experiment!$A$2:$U$90,MATCH(Results!V$1,Experiment!$A$1:$U$1,0),FALSE)</f>
        <v>0</v>
      </c>
      <c r="W682" s="3">
        <f>VLOOKUP($F682,Experiment!$A$2:$U$90,MATCH(Results!W$1,Experiment!$A$1:$U$1,0),FALSE)</f>
        <v>0</v>
      </c>
      <c r="X682" s="3">
        <f>VLOOKUP($F682,Experiment!$A$2:$U$90,MATCH(Results!X$1,Experiment!$A$1:$U$1,0),FALSE)</f>
        <v>0</v>
      </c>
      <c r="Y682" s="2">
        <f>VLOOKUP($F682,Experiment!$A$2:$U$90,MATCH(Results!Y$1,Experiment!$A$1:$U$1,0),FALSE)</f>
        <v>0</v>
      </c>
      <c r="Z682" s="3">
        <f>VLOOKUP($F682,Experiment!$A$2:$U$90,MATCH(Results!Z$1,Experiment!$A$1:$U$1,0),FALSE)</f>
        <v>0</v>
      </c>
      <c r="AA682" s="3">
        <f>VLOOKUP($F682,Experiment!$A$2:$U$90,MATCH(Results!AA$1,Experiment!$A$1:$U$1,0),FALSE)</f>
        <v>0</v>
      </c>
      <c r="AB682" s="3">
        <f>VLOOKUP($F682,Experiment!$A$2:$U$90,MATCH(Results!AB$1,Experiment!$A$1:$U$1,0),FALSE)</f>
        <v>0</v>
      </c>
      <c r="AC682" s="3">
        <f>VLOOKUP($F682,Experiment!$A$2:$U$90,MATCH(Results!AC$1,Experiment!$A$1:$U$1,0),FALSE)</f>
        <v>0</v>
      </c>
      <c r="AD682" s="2">
        <f>VLOOKUP($F682,Experiment!$A$2:$U$90,MATCH(Results!AD$1,Experiment!$A$1:$U$1,0),FALSE)</f>
        <v>0</v>
      </c>
      <c r="AE682" s="2">
        <f>VLOOKUP($F682,Experiment!$A$2:$U$90,MATCH(Results!AE$1,Experiment!$A$1:$U$1,0),FALSE)</f>
        <v>0</v>
      </c>
      <c r="AF682" s="2">
        <f>VLOOKUP($F682,Experiment!$A$2:$U$90,MATCH(Results!AF$1,Experiment!$A$1:$U$1,0),FALSE)</f>
        <v>0</v>
      </c>
      <c r="AG682" s="2"/>
      <c r="AH682" s="3">
        <f>VLOOKUP($F682,Experiment!$A$2:$W$90,MATCH(Results!AH$1,Experiment!$A$1:$W$1,0),FALSE)</f>
        <v>0</v>
      </c>
      <c r="AI682" s="2">
        <f>VLOOKUP($F682,Experiment!$A$2:$X$90,MATCH(Results!AI$1,Experiment!$A$1:$X$1,0),FALSE)</f>
        <v>0</v>
      </c>
      <c r="AJ682" s="2">
        <f>Table1[[#This Row],[Gain]]^Table1[[#This Row],[θ]]</f>
        <v>0</v>
      </c>
      <c r="AK682" s="2">
        <f>-Table1[[#This Row],[λ]]*-Table1[[#This Row],[Loss]]^Table1[[#This Row],[θ]]</f>
        <v>0</v>
      </c>
      <c r="AL682" s="2">
        <f>Table1[[#This Row],[v_n_w_g]]-Table1[[#This Row],[v_n_w_l]]</f>
        <v>0</v>
      </c>
      <c r="AM682" s="2">
        <f>IF(Table1[[#This Row],[diff_v]]&gt;=1,1,0)</f>
        <v>0</v>
      </c>
    </row>
    <row r="683" spans="1:39" hidden="1" x14ac:dyDescent="0.3">
      <c r="A683">
        <v>6</v>
      </c>
      <c r="B683" t="s">
        <v>45</v>
      </c>
      <c r="C683" s="22">
        <f>VLOOKUP(Table1[[#This Row],[Subject]],'Subject Profile'!$A$2:$E$8,4,FALSE)</f>
        <v>1.1960207441678836</v>
      </c>
      <c r="D683" s="22">
        <f>VLOOKUP(Table1[[#This Row],[Subject]],'Subject Profile'!$A$2:$E$8,5,FALSE)</f>
        <v>-2</v>
      </c>
      <c r="E683" t="s">
        <v>110</v>
      </c>
      <c r="F683" t="s">
        <v>103</v>
      </c>
      <c r="G683" t="s">
        <v>5</v>
      </c>
      <c r="H683">
        <f>IF(Table1[[#This Row],[decision]]="accept",1,0)</f>
        <v>0</v>
      </c>
      <c r="I683">
        <v>0</v>
      </c>
      <c r="J683">
        <v>580</v>
      </c>
      <c r="K683">
        <v>1664466746</v>
      </c>
      <c r="L683">
        <v>27</v>
      </c>
      <c r="M683" t="str">
        <f>VLOOKUP($F683,Experiment!$A$2:$U$90,MATCH(Results!M$1,Experiment!$A$1:$U$1,0)+1,FALSE)</f>
        <v>I</v>
      </c>
      <c r="N683">
        <f>IF(Table1[[#This Row],[Impact]]="I",0,1)</f>
        <v>0</v>
      </c>
      <c r="O683" s="2">
        <f>VLOOKUP($F683,Experiment!$A$2:$U$90,MATCH(Results!O$1,Experiment!$A$1:$U$1,0),FALSE)</f>
        <v>-90</v>
      </c>
      <c r="P683" s="3">
        <f>VLOOKUP($F683,Experiment!$A$2:$U$90,MATCH(Results!P$1,Experiment!$A$1:$U$1,0),FALSE)</f>
        <v>0.5</v>
      </c>
      <c r="Q683" s="2">
        <f>VLOOKUP($F683,Experiment!$A$2:$U$90,MATCH(Results!Q$1,Experiment!$A$1:$U$1,0),FALSE)</f>
        <v>180</v>
      </c>
      <c r="R683" s="3">
        <f>VLOOKUP($F683,Experiment!$A$2:$U$90,MATCH(Results!R$1,Experiment!$A$1:$U$1,0),FALSE)</f>
        <v>0.5</v>
      </c>
      <c r="S683" s="2">
        <f>VLOOKUP($F683,Experiment!$A$2:$U$90,MATCH(Results!S$1,Experiment!$A$1:$U$1,0),FALSE)</f>
        <v>45</v>
      </c>
      <c r="T683" s="2">
        <f>VLOOKUP($F683,Experiment!$A$2:$U$90,MATCH(Results!T$1,Experiment!$A$1:$U$1,0),FALSE)</f>
        <v>18225</v>
      </c>
      <c r="U683" s="2">
        <f>VLOOKUP($F683,Experiment!$A$2:$U$90,MATCH(Results!U$1,Experiment!$A$1:$U$1,0),FALSE)</f>
        <v>135</v>
      </c>
      <c r="V683" s="2">
        <f>VLOOKUP($F683,Experiment!$A$2:$U$90,MATCH(Results!V$1,Experiment!$A$1:$U$1,0),FALSE)</f>
        <v>2</v>
      </c>
      <c r="W683" s="3">
        <f>VLOOKUP($F683,Experiment!$A$2:$U$90,MATCH(Results!W$1,Experiment!$A$1:$U$1,0),FALSE)</f>
        <v>0.25</v>
      </c>
      <c r="X683" s="3">
        <f>VLOOKUP($F683,Experiment!$A$2:$U$90,MATCH(Results!X$1,Experiment!$A$1:$U$1,0),FALSE)</f>
        <v>0.75</v>
      </c>
      <c r="Y683" s="2">
        <f>VLOOKUP($F683,Experiment!$A$2:$U$90,MATCH(Results!Y$1,Experiment!$A$1:$U$1,0),FALSE)</f>
        <v>2</v>
      </c>
      <c r="Z683" s="3">
        <f>VLOOKUP($F683,Experiment!$A$2:$U$90,MATCH(Results!Z$1,Experiment!$A$1:$U$1,0),FALSE)</f>
        <v>0.5</v>
      </c>
      <c r="AA683" s="3">
        <f>VLOOKUP($F683,Experiment!$A$2:$U$90,MATCH(Results!AA$1,Experiment!$A$1:$U$1,0),FALSE)</f>
        <v>0.25</v>
      </c>
      <c r="AB683" s="3">
        <f>VLOOKUP($F683,Experiment!$A$2:$U$90,MATCH(Results!AB$1,Experiment!$A$1:$U$1,0),FALSE)</f>
        <v>0.625</v>
      </c>
      <c r="AC683" s="3">
        <f>VLOOKUP($F683,Experiment!$A$2:$U$90,MATCH(Results!AC$1,Experiment!$A$1:$U$1,0),FALSE)</f>
        <v>0.375</v>
      </c>
      <c r="AD683" s="2">
        <f>VLOOKUP($F683,Experiment!$A$2:$U$90,MATCH(Results!AD$1,Experiment!$A$1:$U$1,0),FALSE)</f>
        <v>11.25</v>
      </c>
      <c r="AE683" s="2">
        <f>VLOOKUP($F683,Experiment!$A$2:$U$90,MATCH(Results!AE$1,Experiment!$A$1:$U$1,0),FALSE)</f>
        <v>17085.9375</v>
      </c>
      <c r="AF683" s="2">
        <f>VLOOKUP($F683,Experiment!$A$2:$U$90,MATCH(Results!AF$1,Experiment!$A$1:$U$1,0),FALSE)</f>
        <v>130.71318793450033</v>
      </c>
      <c r="AG683" s="3">
        <f>VLOOKUP($F683,Experiment!$A$2:$W$90,MATCH(Results!AG$1,Experiment!$A$1:$W$1,0),FALSE)</f>
        <v>0.82730419370997643</v>
      </c>
      <c r="AH683" s="3">
        <f>VLOOKUP($F683,Experiment!$A$2:$W$90,MATCH(Results!AH$1,Experiment!$A$1:$W$1,0),FALSE)</f>
        <v>0.38648875795104182</v>
      </c>
      <c r="AI683" s="3">
        <f>VLOOKUP($F683,Experiment!$A$2:$X$90,MATCH(Results!AI$1,Experiment!$A$1:$X$1,0),FALSE)</f>
        <v>0.61351124204895813</v>
      </c>
      <c r="AJ683" s="2">
        <f>Table1[[#This Row],[Gain]]^Table1[[#This Row],[θ]]</f>
        <v>498.1414721148987</v>
      </c>
      <c r="AK683" s="2">
        <f>-Table1[[#This Row],[λ]]*-Table1[[#This Row],[Loss]]^Table1[[#This Row],[θ]]</f>
        <v>434.85510823313615</v>
      </c>
      <c r="AL683" s="2">
        <f>Table1[[#This Row],[v_n_w_g]]-Table1[[#This Row],[v_n_w_l]]</f>
        <v>63.286363881762554</v>
      </c>
      <c r="AM683" s="2">
        <f>IF(Table1[[#This Row],[diff_v]]&gt;=1,1,0)</f>
        <v>1</v>
      </c>
    </row>
    <row r="684" spans="1:39" hidden="1" x14ac:dyDescent="0.3">
      <c r="A684">
        <v>7</v>
      </c>
      <c r="B684" t="s">
        <v>45</v>
      </c>
      <c r="C684" s="22">
        <f>VLOOKUP(Table1[[#This Row],[Subject]],'Subject Profile'!$A$2:$E$8,4,FALSE)</f>
        <v>1.1960207441678836</v>
      </c>
      <c r="D684" s="22">
        <f>VLOOKUP(Table1[[#This Row],[Subject]],'Subject Profile'!$A$2:$E$8,5,FALSE)</f>
        <v>-2</v>
      </c>
      <c r="E684" t="s">
        <v>110</v>
      </c>
      <c r="F684" t="s">
        <v>78</v>
      </c>
      <c r="G684" t="s">
        <v>5</v>
      </c>
      <c r="H684">
        <f>IF(Table1[[#This Row],[decision]]="accept",1,0)</f>
        <v>0</v>
      </c>
      <c r="I684">
        <v>0</v>
      </c>
      <c r="J684">
        <v>580</v>
      </c>
      <c r="K684">
        <v>1664466760</v>
      </c>
      <c r="L684">
        <v>14</v>
      </c>
      <c r="M684" t="str">
        <f>VLOOKUP($F684,Experiment!$A$2:$U$90,MATCH(Results!M$1,Experiment!$A$1:$U$1,0)+1,FALSE)</f>
        <v>G</v>
      </c>
      <c r="N684">
        <f>IF(Table1[[#This Row],[Impact]]="I",0,1)</f>
        <v>1</v>
      </c>
      <c r="O684" s="2">
        <f>VLOOKUP($F684,Experiment!$A$2:$U$90,MATCH(Results!O$1,Experiment!$A$1:$U$1,0),FALSE)</f>
        <v>-90</v>
      </c>
      <c r="P684" s="3">
        <f>VLOOKUP($F684,Experiment!$A$2:$U$90,MATCH(Results!P$1,Experiment!$A$1:$U$1,0),FALSE)</f>
        <v>0.5</v>
      </c>
      <c r="Q684" s="2">
        <f>VLOOKUP($F684,Experiment!$A$2:$U$90,MATCH(Results!Q$1,Experiment!$A$1:$U$1,0),FALSE)</f>
        <v>80</v>
      </c>
      <c r="R684" s="3">
        <f>VLOOKUP($F684,Experiment!$A$2:$U$90,MATCH(Results!R$1,Experiment!$A$1:$U$1,0),FALSE)</f>
        <v>0.5</v>
      </c>
      <c r="S684" s="2">
        <f>VLOOKUP($F684,Experiment!$A$2:$U$90,MATCH(Results!S$1,Experiment!$A$1:$U$1,0),FALSE)</f>
        <v>-5</v>
      </c>
      <c r="T684" s="2">
        <f>VLOOKUP($F684,Experiment!$A$2:$U$90,MATCH(Results!T$1,Experiment!$A$1:$U$1,0),FALSE)</f>
        <v>7225</v>
      </c>
      <c r="U684" s="2">
        <f>VLOOKUP($F684,Experiment!$A$2:$U$90,MATCH(Results!U$1,Experiment!$A$1:$U$1,0),FALSE)</f>
        <v>85</v>
      </c>
      <c r="V684" s="2">
        <f>VLOOKUP($F684,Experiment!$A$2:$U$90,MATCH(Results!V$1,Experiment!$A$1:$U$1,0),FALSE)</f>
        <v>2</v>
      </c>
      <c r="W684" s="3">
        <f>VLOOKUP($F684,Experiment!$A$2:$U$90,MATCH(Results!W$1,Experiment!$A$1:$U$1,0),FALSE)</f>
        <v>0.25</v>
      </c>
      <c r="X684" s="3">
        <f>VLOOKUP($F684,Experiment!$A$2:$U$90,MATCH(Results!X$1,Experiment!$A$1:$U$1,0),FALSE)</f>
        <v>0.75</v>
      </c>
      <c r="Y684" s="2">
        <f>VLOOKUP($F684,Experiment!$A$2:$U$90,MATCH(Results!Y$1,Experiment!$A$1:$U$1,0),FALSE)</f>
        <v>2</v>
      </c>
      <c r="Z684" s="3">
        <f>VLOOKUP($F684,Experiment!$A$2:$U$90,MATCH(Results!Z$1,Experiment!$A$1:$U$1,0),FALSE)</f>
        <v>0.5</v>
      </c>
      <c r="AA684" s="3">
        <f>VLOOKUP($F684,Experiment!$A$2:$U$90,MATCH(Results!AA$1,Experiment!$A$1:$U$1,0),FALSE)</f>
        <v>0.25</v>
      </c>
      <c r="AB684" s="3">
        <f>VLOOKUP($F684,Experiment!$A$2:$U$90,MATCH(Results!AB$1,Experiment!$A$1:$U$1,0),FALSE)</f>
        <v>0.625</v>
      </c>
      <c r="AC684" s="3">
        <f>VLOOKUP($F684,Experiment!$A$2:$U$90,MATCH(Results!AC$1,Experiment!$A$1:$U$1,0),FALSE)</f>
        <v>0.375</v>
      </c>
      <c r="AD684" s="2">
        <f>VLOOKUP($F684,Experiment!$A$2:$U$90,MATCH(Results!AD$1,Experiment!$A$1:$U$1,0),FALSE)</f>
        <v>-26.25</v>
      </c>
      <c r="AE684" s="2">
        <f>VLOOKUP($F684,Experiment!$A$2:$U$90,MATCH(Results!AE$1,Experiment!$A$1:$U$1,0),FALSE)</f>
        <v>6773.4375</v>
      </c>
      <c r="AF684" s="2">
        <f>VLOOKUP($F684,Experiment!$A$2:$U$90,MATCH(Results!AF$1,Experiment!$A$1:$U$1,0),FALSE)</f>
        <v>82.300896106907615</v>
      </c>
      <c r="AG684" s="3">
        <f>VLOOKUP($F684,Experiment!$A$2:$W$90,MATCH(Results!AG$1,Experiment!$A$1:$W$1,0),FALSE)</f>
        <v>0.82730419370997643</v>
      </c>
      <c r="AH684" s="3">
        <f>VLOOKUP($F684,Experiment!$A$2:$W$90,MATCH(Results!AH$1,Experiment!$A$1:$W$1,0),FALSE)</f>
        <v>0.38648875795104182</v>
      </c>
      <c r="AI684" s="3">
        <f>VLOOKUP($F684,Experiment!$A$2:$X$90,MATCH(Results!AI$1,Experiment!$A$1:$X$1,0),FALSE)</f>
        <v>0.61351124204895813</v>
      </c>
      <c r="AJ684" s="2">
        <f>Table1[[#This Row],[Gain]]^Table1[[#This Row],[θ]]</f>
        <v>188.85787660819494</v>
      </c>
      <c r="AK684" s="2">
        <f>-Table1[[#This Row],[λ]]*-Table1[[#This Row],[Loss]]^Table1[[#This Row],[θ]]</f>
        <v>434.85510823313615</v>
      </c>
      <c r="AL684" s="2">
        <f>Table1[[#This Row],[v_n_w_g]]-Table1[[#This Row],[v_n_w_l]]</f>
        <v>-245.99723162494121</v>
      </c>
      <c r="AM684" s="2">
        <f>IF(Table1[[#This Row],[diff_v]]&gt;=1,1,0)</f>
        <v>0</v>
      </c>
    </row>
    <row r="685" spans="1:39" hidden="1" x14ac:dyDescent="0.3">
      <c r="A685">
        <v>8</v>
      </c>
      <c r="B685" t="s">
        <v>45</v>
      </c>
      <c r="C685" s="22">
        <f>VLOOKUP(Table1[[#This Row],[Subject]],'Subject Profile'!$A$2:$E$8,4,FALSE)</f>
        <v>1.1960207441678836</v>
      </c>
      <c r="D685" s="22">
        <f>VLOOKUP(Table1[[#This Row],[Subject]],'Subject Profile'!$A$2:$E$8,5,FALSE)</f>
        <v>-2</v>
      </c>
      <c r="E685" t="s">
        <v>110</v>
      </c>
      <c r="F685" t="s">
        <v>50</v>
      </c>
      <c r="G685" t="s">
        <v>7</v>
      </c>
      <c r="H685">
        <f>IF(Table1[[#This Row],[decision]]="accept",1,0)</f>
        <v>1</v>
      </c>
      <c r="I685">
        <v>180</v>
      </c>
      <c r="J685">
        <v>760</v>
      </c>
      <c r="K685">
        <v>1664466769</v>
      </c>
      <c r="L685">
        <v>9</v>
      </c>
      <c r="M685" t="str">
        <f>VLOOKUP($F685,Experiment!$A$2:$U$90,MATCH(Results!M$1,Experiment!$A$1:$U$1,0)+1,FALSE)</f>
        <v>I</v>
      </c>
      <c r="N685">
        <f>IF(Table1[[#This Row],[Impact]]="I",0,1)</f>
        <v>0</v>
      </c>
      <c r="O685" s="2">
        <f>VLOOKUP($F685,Experiment!$A$2:$U$90,MATCH(Results!O$1,Experiment!$A$1:$U$1,0),FALSE)</f>
        <v>-90</v>
      </c>
      <c r="P685" s="3">
        <f>VLOOKUP($F685,Experiment!$A$2:$U$90,MATCH(Results!P$1,Experiment!$A$1:$U$1,0),FALSE)</f>
        <v>0.5</v>
      </c>
      <c r="Q685" s="2">
        <f>VLOOKUP($F685,Experiment!$A$2:$U$90,MATCH(Results!Q$1,Experiment!$A$1:$U$1,0),FALSE)</f>
        <v>180</v>
      </c>
      <c r="R685" s="3">
        <f>VLOOKUP($F685,Experiment!$A$2:$U$90,MATCH(Results!R$1,Experiment!$A$1:$U$1,0),FALSE)</f>
        <v>0.5</v>
      </c>
      <c r="S685" s="2">
        <f>VLOOKUP($F685,Experiment!$A$2:$U$90,MATCH(Results!S$1,Experiment!$A$1:$U$1,0),FALSE)</f>
        <v>45</v>
      </c>
      <c r="T685" s="2">
        <f>VLOOKUP($F685,Experiment!$A$2:$U$90,MATCH(Results!T$1,Experiment!$A$1:$U$1,0),FALSE)</f>
        <v>18225</v>
      </c>
      <c r="U685" s="2">
        <f>VLOOKUP($F685,Experiment!$A$2:$U$90,MATCH(Results!U$1,Experiment!$A$1:$U$1,0),FALSE)</f>
        <v>135</v>
      </c>
      <c r="V685" s="2">
        <f>VLOOKUP($F685,Experiment!$A$2:$U$90,MATCH(Results!V$1,Experiment!$A$1:$U$1,0),FALSE)</f>
        <v>4</v>
      </c>
      <c r="W685" s="3">
        <f>VLOOKUP($F685,Experiment!$A$2:$U$90,MATCH(Results!W$1,Experiment!$A$1:$U$1,0),FALSE)</f>
        <v>0.75</v>
      </c>
      <c r="X685" s="3">
        <f>VLOOKUP($F685,Experiment!$A$2:$U$90,MATCH(Results!X$1,Experiment!$A$1:$U$1,0),FALSE)</f>
        <v>0.25</v>
      </c>
      <c r="Y685" s="2">
        <f>VLOOKUP($F685,Experiment!$A$2:$U$90,MATCH(Results!Y$1,Experiment!$A$1:$U$1,0),FALSE)</f>
        <v>2</v>
      </c>
      <c r="Z685" s="3">
        <f>VLOOKUP($F685,Experiment!$A$2:$U$90,MATCH(Results!Z$1,Experiment!$A$1:$U$1,0),FALSE)</f>
        <v>0.05</v>
      </c>
      <c r="AA685" s="3">
        <f>VLOOKUP($F685,Experiment!$A$2:$U$90,MATCH(Results!AA$1,Experiment!$A$1:$U$1,0),FALSE)</f>
        <v>0.2</v>
      </c>
      <c r="AB685" s="3">
        <f>VLOOKUP($F685,Experiment!$A$2:$U$90,MATCH(Results!AB$1,Experiment!$A$1:$U$1,0),FALSE)</f>
        <v>0.42499999999999999</v>
      </c>
      <c r="AC685" s="3">
        <f>VLOOKUP($F685,Experiment!$A$2:$U$90,MATCH(Results!AC$1,Experiment!$A$1:$U$1,0),FALSE)</f>
        <v>0.57499999999999996</v>
      </c>
      <c r="AD685" s="2">
        <f>VLOOKUP($F685,Experiment!$A$2:$U$90,MATCH(Results!AD$1,Experiment!$A$1:$U$1,0),FALSE)</f>
        <v>65.249999999999986</v>
      </c>
      <c r="AE685" s="2">
        <f>VLOOKUP($F685,Experiment!$A$2:$U$90,MATCH(Results!AE$1,Experiment!$A$1:$U$1,0),FALSE)</f>
        <v>17814.9375</v>
      </c>
      <c r="AF685" s="2">
        <f>VLOOKUP($F685,Experiment!$A$2:$U$90,MATCH(Results!AF$1,Experiment!$A$1:$U$1,0),FALSE)</f>
        <v>133.47260954967501</v>
      </c>
      <c r="AG685" s="3">
        <f>VLOOKUP($F685,Experiment!$A$2:$W$90,MATCH(Results!AG$1,Experiment!$A$1:$W$1,0),FALSE)</f>
        <v>1</v>
      </c>
      <c r="AH685" s="3">
        <f>VLOOKUP($F685,Experiment!$A$2:$W$90,MATCH(Results!AH$1,Experiment!$A$1:$W$1,0),FALSE)</f>
        <v>0.57499999999999996</v>
      </c>
      <c r="AI685" s="3">
        <f>VLOOKUP($F685,Experiment!$A$2:$X$90,MATCH(Results!AI$1,Experiment!$A$1:$X$1,0),FALSE)</f>
        <v>0.42500000000000004</v>
      </c>
      <c r="AJ685" s="2">
        <f>Table1[[#This Row],[Gain]]^Table1[[#This Row],[θ]]</f>
        <v>498.1414721148987</v>
      </c>
      <c r="AK685" s="2">
        <f>-Table1[[#This Row],[λ]]*-Table1[[#This Row],[Loss]]^Table1[[#This Row],[θ]]</f>
        <v>434.85510823313615</v>
      </c>
      <c r="AL685" s="2">
        <f>Table1[[#This Row],[v_n_w_g]]-Table1[[#This Row],[v_n_w_l]]</f>
        <v>63.286363881762554</v>
      </c>
      <c r="AM685" s="2">
        <f>IF(Table1[[#This Row],[diff_v]]&gt;=1,1,0)</f>
        <v>1</v>
      </c>
    </row>
    <row r="686" spans="1:39" hidden="1" x14ac:dyDescent="0.3">
      <c r="A686">
        <v>9</v>
      </c>
      <c r="B686" t="s">
        <v>45</v>
      </c>
      <c r="C686" s="22">
        <f>VLOOKUP(Table1[[#This Row],[Subject]],'Subject Profile'!$A$2:$E$8,4,FALSE)</f>
        <v>1.1960207441678836</v>
      </c>
      <c r="D686" s="22">
        <f>VLOOKUP(Table1[[#This Row],[Subject]],'Subject Profile'!$A$2:$E$8,5,FALSE)</f>
        <v>-2</v>
      </c>
      <c r="E686" t="s">
        <v>110</v>
      </c>
      <c r="F686" t="s">
        <v>60</v>
      </c>
      <c r="G686" t="s">
        <v>61</v>
      </c>
      <c r="H686">
        <f>IF(Table1[[#This Row],[decision]]="accept",1,0)</f>
        <v>0</v>
      </c>
      <c r="I686">
        <v>0</v>
      </c>
      <c r="J686">
        <v>760</v>
      </c>
      <c r="K686">
        <v>1664466774</v>
      </c>
      <c r="L686">
        <v>5</v>
      </c>
      <c r="M686" t="str">
        <f>VLOOKUP($F686,Experiment!$A$2:$U$90,MATCH(Results!M$1,Experiment!$A$1:$U$1,0)+1,FALSE)</f>
        <v>D</v>
      </c>
      <c r="N686">
        <f>IF(Table1[[#This Row],[Impact]]="I",0,1)</f>
        <v>1</v>
      </c>
      <c r="O686" s="2">
        <f>VLOOKUP($F686,Experiment!$A$2:$U$90,MATCH(Results!O$1,Experiment!$A$1:$U$1,0),FALSE)</f>
        <v>0</v>
      </c>
      <c r="P686" s="3">
        <f>VLOOKUP($F686,Experiment!$A$2:$U$90,MATCH(Results!P$1,Experiment!$A$1:$U$1,0),FALSE)</f>
        <v>0</v>
      </c>
      <c r="Q686" s="2">
        <f>VLOOKUP($F686,Experiment!$A$2:$U$90,MATCH(Results!Q$1,Experiment!$A$1:$U$1,0),FALSE)</f>
        <v>0</v>
      </c>
      <c r="R686" s="3">
        <f>VLOOKUP($F686,Experiment!$A$2:$U$90,MATCH(Results!R$1,Experiment!$A$1:$U$1,0),FALSE)</f>
        <v>0</v>
      </c>
      <c r="S686" s="2">
        <f>VLOOKUP($F686,Experiment!$A$2:$U$90,MATCH(Results!S$1,Experiment!$A$1:$U$1,0),FALSE)</f>
        <v>0</v>
      </c>
      <c r="T686" s="2">
        <f>VLOOKUP($F686,Experiment!$A$2:$U$90,MATCH(Results!T$1,Experiment!$A$1:$U$1,0),FALSE)</f>
        <v>0</v>
      </c>
      <c r="U686" s="2">
        <f>VLOOKUP($F686,Experiment!$A$2:$U$90,MATCH(Results!U$1,Experiment!$A$1:$U$1,0),FALSE)</f>
        <v>0</v>
      </c>
      <c r="V686" s="2">
        <f>VLOOKUP($F686,Experiment!$A$2:$U$90,MATCH(Results!V$1,Experiment!$A$1:$U$1,0),FALSE)</f>
        <v>0</v>
      </c>
      <c r="W686" s="3">
        <f>VLOOKUP($F686,Experiment!$A$2:$U$90,MATCH(Results!W$1,Experiment!$A$1:$U$1,0),FALSE)</f>
        <v>0</v>
      </c>
      <c r="X686" s="3">
        <f>VLOOKUP($F686,Experiment!$A$2:$U$90,MATCH(Results!X$1,Experiment!$A$1:$U$1,0),FALSE)</f>
        <v>0</v>
      </c>
      <c r="Y686" s="2">
        <f>VLOOKUP($F686,Experiment!$A$2:$U$90,MATCH(Results!Y$1,Experiment!$A$1:$U$1,0),FALSE)</f>
        <v>0</v>
      </c>
      <c r="Z686" s="3">
        <f>VLOOKUP($F686,Experiment!$A$2:$U$90,MATCH(Results!Z$1,Experiment!$A$1:$U$1,0),FALSE)</f>
        <v>0</v>
      </c>
      <c r="AA686" s="3">
        <f>VLOOKUP($F686,Experiment!$A$2:$U$90,MATCH(Results!AA$1,Experiment!$A$1:$U$1,0),FALSE)</f>
        <v>0</v>
      </c>
      <c r="AB686" s="3">
        <f>VLOOKUP($F686,Experiment!$A$2:$U$90,MATCH(Results!AB$1,Experiment!$A$1:$U$1,0),FALSE)</f>
        <v>0</v>
      </c>
      <c r="AC686" s="3">
        <f>VLOOKUP($F686,Experiment!$A$2:$U$90,MATCH(Results!AC$1,Experiment!$A$1:$U$1,0),FALSE)</f>
        <v>0</v>
      </c>
      <c r="AD686" s="2">
        <f>VLOOKUP($F686,Experiment!$A$2:$U$90,MATCH(Results!AD$1,Experiment!$A$1:$U$1,0),FALSE)</f>
        <v>0</v>
      </c>
      <c r="AE686" s="2">
        <f>VLOOKUP($F686,Experiment!$A$2:$U$90,MATCH(Results!AE$1,Experiment!$A$1:$U$1,0),FALSE)</f>
        <v>0</v>
      </c>
      <c r="AF686" s="2">
        <f>VLOOKUP($F686,Experiment!$A$2:$U$90,MATCH(Results!AF$1,Experiment!$A$1:$U$1,0),FALSE)</f>
        <v>0</v>
      </c>
      <c r="AG686" s="2"/>
      <c r="AH686" s="3">
        <f>VLOOKUP($F686,Experiment!$A$2:$W$90,MATCH(Results!AH$1,Experiment!$A$1:$W$1,0),FALSE)</f>
        <v>0</v>
      </c>
      <c r="AI686" s="2">
        <f>VLOOKUP($F686,Experiment!$A$2:$X$90,MATCH(Results!AI$1,Experiment!$A$1:$X$1,0),FALSE)</f>
        <v>0</v>
      </c>
      <c r="AJ686" s="2">
        <f>Table1[[#This Row],[Gain]]^Table1[[#This Row],[θ]]</f>
        <v>0</v>
      </c>
      <c r="AK686" s="2">
        <f>-Table1[[#This Row],[λ]]*-Table1[[#This Row],[Loss]]^Table1[[#This Row],[θ]]</f>
        <v>0</v>
      </c>
      <c r="AL686" s="2">
        <f>Table1[[#This Row],[v_n_w_g]]-Table1[[#This Row],[v_n_w_l]]</f>
        <v>0</v>
      </c>
      <c r="AM686" s="2">
        <f>IF(Table1[[#This Row],[diff_v]]&gt;=1,1,0)</f>
        <v>0</v>
      </c>
    </row>
    <row r="687" spans="1:39" hidden="1" x14ac:dyDescent="0.3">
      <c r="A687">
        <v>10</v>
      </c>
      <c r="B687" t="s">
        <v>45</v>
      </c>
      <c r="C687" s="22">
        <f>VLOOKUP(Table1[[#This Row],[Subject]],'Subject Profile'!$A$2:$E$8,4,FALSE)</f>
        <v>1.1960207441678836</v>
      </c>
      <c r="D687" s="22">
        <f>VLOOKUP(Table1[[#This Row],[Subject]],'Subject Profile'!$A$2:$E$8,5,FALSE)</f>
        <v>-2</v>
      </c>
      <c r="E687" t="s">
        <v>110</v>
      </c>
      <c r="F687" t="s">
        <v>74</v>
      </c>
      <c r="G687" t="s">
        <v>7</v>
      </c>
      <c r="H687">
        <f>IF(Table1[[#This Row],[decision]]="accept",1,0)</f>
        <v>1</v>
      </c>
      <c r="I687">
        <v>30</v>
      </c>
      <c r="J687">
        <v>790</v>
      </c>
      <c r="K687">
        <v>1664466784</v>
      </c>
      <c r="L687">
        <v>10</v>
      </c>
      <c r="M687" t="str">
        <f>VLOOKUP($F687,Experiment!$A$2:$U$90,MATCH(Results!M$1,Experiment!$A$1:$U$1,0)+1,FALSE)</f>
        <v>G</v>
      </c>
      <c r="N687">
        <f>IF(Table1[[#This Row],[Impact]]="I",0,1)</f>
        <v>1</v>
      </c>
      <c r="O687" s="2">
        <f>VLOOKUP($F687,Experiment!$A$2:$U$90,MATCH(Results!O$1,Experiment!$A$1:$U$1,0),FALSE)</f>
        <v>-10</v>
      </c>
      <c r="P687" s="3">
        <f>VLOOKUP($F687,Experiment!$A$2:$U$90,MATCH(Results!P$1,Experiment!$A$1:$U$1,0),FALSE)</f>
        <v>0.5</v>
      </c>
      <c r="Q687" s="2">
        <f>VLOOKUP($F687,Experiment!$A$2:$U$90,MATCH(Results!Q$1,Experiment!$A$1:$U$1,0),FALSE)</f>
        <v>30</v>
      </c>
      <c r="R687" s="3">
        <f>VLOOKUP($F687,Experiment!$A$2:$U$90,MATCH(Results!R$1,Experiment!$A$1:$U$1,0),FALSE)</f>
        <v>0.5</v>
      </c>
      <c r="S687" s="2">
        <f>VLOOKUP($F687,Experiment!$A$2:$U$90,MATCH(Results!S$1,Experiment!$A$1:$U$1,0),FALSE)</f>
        <v>10</v>
      </c>
      <c r="T687" s="2">
        <f>VLOOKUP($F687,Experiment!$A$2:$U$90,MATCH(Results!T$1,Experiment!$A$1:$U$1,0),FALSE)</f>
        <v>400</v>
      </c>
      <c r="U687" s="2">
        <f>VLOOKUP($F687,Experiment!$A$2:$U$90,MATCH(Results!U$1,Experiment!$A$1:$U$1,0),FALSE)</f>
        <v>20</v>
      </c>
      <c r="V687" s="2">
        <f>VLOOKUP($F687,Experiment!$A$2:$U$90,MATCH(Results!V$1,Experiment!$A$1:$U$1,0),FALSE)</f>
        <v>2</v>
      </c>
      <c r="W687" s="3">
        <f>VLOOKUP($F687,Experiment!$A$2:$U$90,MATCH(Results!W$1,Experiment!$A$1:$U$1,0),FALSE)</f>
        <v>0.25</v>
      </c>
      <c r="X687" s="3">
        <f>VLOOKUP($F687,Experiment!$A$2:$U$90,MATCH(Results!X$1,Experiment!$A$1:$U$1,0),FALSE)</f>
        <v>0.75</v>
      </c>
      <c r="Y687" s="2">
        <f>VLOOKUP($F687,Experiment!$A$2:$U$90,MATCH(Results!Y$1,Experiment!$A$1:$U$1,0),FALSE)</f>
        <v>2</v>
      </c>
      <c r="Z687" s="3">
        <f>VLOOKUP($F687,Experiment!$A$2:$U$90,MATCH(Results!Z$1,Experiment!$A$1:$U$1,0),FALSE)</f>
        <v>0.5</v>
      </c>
      <c r="AA687" s="3">
        <f>VLOOKUP($F687,Experiment!$A$2:$U$90,MATCH(Results!AA$1,Experiment!$A$1:$U$1,0),FALSE)</f>
        <v>0.25</v>
      </c>
      <c r="AB687" s="3">
        <f>VLOOKUP($F687,Experiment!$A$2:$U$90,MATCH(Results!AB$1,Experiment!$A$1:$U$1,0),FALSE)</f>
        <v>0.625</v>
      </c>
      <c r="AC687" s="3">
        <f>VLOOKUP($F687,Experiment!$A$2:$U$90,MATCH(Results!AC$1,Experiment!$A$1:$U$1,0),FALSE)</f>
        <v>0.375</v>
      </c>
      <c r="AD687" s="2">
        <f>VLOOKUP($F687,Experiment!$A$2:$U$90,MATCH(Results!AD$1,Experiment!$A$1:$U$1,0),FALSE)</f>
        <v>5</v>
      </c>
      <c r="AE687" s="2">
        <f>VLOOKUP($F687,Experiment!$A$2:$U$90,MATCH(Results!AE$1,Experiment!$A$1:$U$1,0),FALSE)</f>
        <v>375</v>
      </c>
      <c r="AF687" s="2">
        <f>VLOOKUP($F687,Experiment!$A$2:$U$90,MATCH(Results!AF$1,Experiment!$A$1:$U$1,0),FALSE)</f>
        <v>19.364916731037084</v>
      </c>
      <c r="AG687" s="3">
        <f>VLOOKUP($F687,Experiment!$A$2:$W$90,MATCH(Results!AG$1,Experiment!$A$1:$W$1,0),FALSE)</f>
        <v>0.82730419370997643</v>
      </c>
      <c r="AH687" s="3">
        <f>VLOOKUP($F687,Experiment!$A$2:$W$90,MATCH(Results!AH$1,Experiment!$A$1:$W$1,0),FALSE)</f>
        <v>0.38648875795104182</v>
      </c>
      <c r="AI687" s="3">
        <f>VLOOKUP($F687,Experiment!$A$2:$X$90,MATCH(Results!AI$1,Experiment!$A$1:$X$1,0),FALSE)</f>
        <v>0.61351124204895813</v>
      </c>
      <c r="AJ687" s="2">
        <f>Table1[[#This Row],[Gain]]^Table1[[#This Row],[θ]]</f>
        <v>58.434275299017848</v>
      </c>
      <c r="AK687" s="2">
        <f>-Table1[[#This Row],[λ]]*-Table1[[#This Row],[Loss]]^Table1[[#This Row],[θ]]</f>
        <v>31.408756296736705</v>
      </c>
      <c r="AL687" s="2">
        <f>Table1[[#This Row],[v_n_w_g]]-Table1[[#This Row],[v_n_w_l]]</f>
        <v>27.025519002281143</v>
      </c>
      <c r="AM687" s="2">
        <f>IF(Table1[[#This Row],[diff_v]]&gt;=1,1,0)</f>
        <v>1</v>
      </c>
    </row>
    <row r="688" spans="1:39" hidden="1" x14ac:dyDescent="0.3">
      <c r="A688">
        <v>11</v>
      </c>
      <c r="B688" t="s">
        <v>45</v>
      </c>
      <c r="C688" s="22">
        <f>VLOOKUP(Table1[[#This Row],[Subject]],'Subject Profile'!$A$2:$E$8,4,FALSE)</f>
        <v>1.1960207441678836</v>
      </c>
      <c r="D688" s="22">
        <f>VLOOKUP(Table1[[#This Row],[Subject]],'Subject Profile'!$A$2:$E$8,5,FALSE)</f>
        <v>-2</v>
      </c>
      <c r="E688" t="s">
        <v>110</v>
      </c>
      <c r="F688" t="s">
        <v>62</v>
      </c>
      <c r="G688" t="s">
        <v>5</v>
      </c>
      <c r="H688">
        <f>IF(Table1[[#This Row],[decision]]="accept",1,0)</f>
        <v>0</v>
      </c>
      <c r="I688">
        <v>0</v>
      </c>
      <c r="J688">
        <v>790</v>
      </c>
      <c r="K688">
        <v>1664466807</v>
      </c>
      <c r="L688">
        <v>23</v>
      </c>
      <c r="M688" t="str">
        <f>VLOOKUP($F688,Experiment!$A$2:$U$90,MATCH(Results!M$1,Experiment!$A$1:$U$1,0)+1,FALSE)</f>
        <v>G</v>
      </c>
      <c r="N688">
        <f>IF(Table1[[#This Row],[Impact]]="I",0,1)</f>
        <v>1</v>
      </c>
      <c r="O688" s="2">
        <f>VLOOKUP($F688,Experiment!$A$2:$U$90,MATCH(Results!O$1,Experiment!$A$1:$U$1,0),FALSE)</f>
        <v>-10</v>
      </c>
      <c r="P688" s="3">
        <f>VLOOKUP($F688,Experiment!$A$2:$U$90,MATCH(Results!P$1,Experiment!$A$1:$U$1,0),FALSE)</f>
        <v>0.5</v>
      </c>
      <c r="Q688" s="2">
        <f>VLOOKUP($F688,Experiment!$A$2:$U$90,MATCH(Results!Q$1,Experiment!$A$1:$U$1,0),FALSE)</f>
        <v>20</v>
      </c>
      <c r="R688" s="3">
        <f>VLOOKUP($F688,Experiment!$A$2:$U$90,MATCH(Results!R$1,Experiment!$A$1:$U$1,0),FALSE)</f>
        <v>0.5</v>
      </c>
      <c r="S688" s="2">
        <f>VLOOKUP($F688,Experiment!$A$2:$U$90,MATCH(Results!S$1,Experiment!$A$1:$U$1,0),FALSE)</f>
        <v>5</v>
      </c>
      <c r="T688" s="2">
        <f>VLOOKUP($F688,Experiment!$A$2:$U$90,MATCH(Results!T$1,Experiment!$A$1:$U$1,0),FALSE)</f>
        <v>225</v>
      </c>
      <c r="U688" s="2">
        <f>VLOOKUP($F688,Experiment!$A$2:$U$90,MATCH(Results!U$1,Experiment!$A$1:$U$1,0),FALSE)</f>
        <v>15</v>
      </c>
      <c r="V688" s="2">
        <f>VLOOKUP($F688,Experiment!$A$2:$U$90,MATCH(Results!V$1,Experiment!$A$1:$U$1,0),FALSE)</f>
        <v>4</v>
      </c>
      <c r="W688" s="3">
        <f>VLOOKUP($F688,Experiment!$A$2:$U$90,MATCH(Results!W$1,Experiment!$A$1:$U$1,0),FALSE)</f>
        <v>0.25</v>
      </c>
      <c r="X688" s="3">
        <f>VLOOKUP($F688,Experiment!$A$2:$U$90,MATCH(Results!X$1,Experiment!$A$1:$U$1,0),FALSE)</f>
        <v>0.75</v>
      </c>
      <c r="Y688" s="2">
        <f>VLOOKUP($F688,Experiment!$A$2:$U$90,MATCH(Results!Y$1,Experiment!$A$1:$U$1,0),FALSE)</f>
        <v>2</v>
      </c>
      <c r="Z688" s="3">
        <f>VLOOKUP($F688,Experiment!$A$2:$U$90,MATCH(Results!Z$1,Experiment!$A$1:$U$1,0),FALSE)</f>
        <v>0.5</v>
      </c>
      <c r="AA688" s="3">
        <f>VLOOKUP($F688,Experiment!$A$2:$U$90,MATCH(Results!AA$1,Experiment!$A$1:$U$1,0),FALSE)</f>
        <v>0.25</v>
      </c>
      <c r="AB688" s="3">
        <f>VLOOKUP($F688,Experiment!$A$2:$U$90,MATCH(Results!AB$1,Experiment!$A$1:$U$1,0),FALSE)</f>
        <v>0.625</v>
      </c>
      <c r="AC688" s="3">
        <f>VLOOKUP($F688,Experiment!$A$2:$U$90,MATCH(Results!AC$1,Experiment!$A$1:$U$1,0),FALSE)</f>
        <v>0.375</v>
      </c>
      <c r="AD688" s="2">
        <f>VLOOKUP($F688,Experiment!$A$2:$U$90,MATCH(Results!AD$1,Experiment!$A$1:$U$1,0),FALSE)</f>
        <v>1.25</v>
      </c>
      <c r="AE688" s="2">
        <f>VLOOKUP($F688,Experiment!$A$2:$U$90,MATCH(Results!AE$1,Experiment!$A$1:$U$1,0),FALSE)</f>
        <v>210.9375</v>
      </c>
      <c r="AF688" s="2">
        <f>VLOOKUP($F688,Experiment!$A$2:$U$90,MATCH(Results!AF$1,Experiment!$A$1:$U$1,0),FALSE)</f>
        <v>14.523687548277813</v>
      </c>
      <c r="AG688" s="3">
        <f>VLOOKUP($F688,Experiment!$A$2:$W$90,MATCH(Results!AG$1,Experiment!$A$1:$W$1,0),FALSE)</f>
        <v>0.82730419370997643</v>
      </c>
      <c r="AH688" s="3">
        <f>VLOOKUP($F688,Experiment!$A$2:$W$90,MATCH(Results!AH$1,Experiment!$A$1:$W$1,0),FALSE)</f>
        <v>0.38648875795104182</v>
      </c>
      <c r="AI688" s="3">
        <f>VLOOKUP($F688,Experiment!$A$2:$X$90,MATCH(Results!AI$1,Experiment!$A$1:$X$1,0),FALSE)</f>
        <v>0.61351124204895813</v>
      </c>
      <c r="AJ688" s="2">
        <f>Table1[[#This Row],[Gain]]^Table1[[#This Row],[θ]]</f>
        <v>35.979809832580635</v>
      </c>
      <c r="AK688" s="2">
        <f>-Table1[[#This Row],[λ]]*-Table1[[#This Row],[Loss]]^Table1[[#This Row],[θ]]</f>
        <v>31.408756296736705</v>
      </c>
      <c r="AL688" s="2">
        <f>Table1[[#This Row],[v_n_w_g]]-Table1[[#This Row],[v_n_w_l]]</f>
        <v>4.5710535358439301</v>
      </c>
      <c r="AM688" s="2">
        <f>IF(Table1[[#This Row],[diff_v]]&gt;=1,1,0)</f>
        <v>1</v>
      </c>
    </row>
    <row r="689" spans="1:39" hidden="1" x14ac:dyDescent="0.3">
      <c r="A689">
        <v>12</v>
      </c>
      <c r="B689" t="s">
        <v>45</v>
      </c>
      <c r="C689" s="22">
        <f>VLOOKUP(Table1[[#This Row],[Subject]],'Subject Profile'!$A$2:$E$8,4,FALSE)</f>
        <v>1.1960207441678836</v>
      </c>
      <c r="D689" s="22">
        <f>VLOOKUP(Table1[[#This Row],[Subject]],'Subject Profile'!$A$2:$E$8,5,FALSE)</f>
        <v>-2</v>
      </c>
      <c r="E689" t="s">
        <v>110</v>
      </c>
      <c r="F689" t="s">
        <v>55</v>
      </c>
      <c r="G689" t="s">
        <v>56</v>
      </c>
      <c r="H689">
        <f>IF(Table1[[#This Row],[decision]]="accept",1,0)</f>
        <v>0</v>
      </c>
      <c r="I689">
        <v>0</v>
      </c>
      <c r="J689">
        <v>790</v>
      </c>
      <c r="K689">
        <v>1664466818</v>
      </c>
      <c r="L689">
        <v>11</v>
      </c>
      <c r="M689" t="str">
        <f>VLOOKUP($F689,Experiment!$A$2:$U$90,MATCH(Results!M$1,Experiment!$A$1:$U$1,0)+1,FALSE)</f>
        <v>R</v>
      </c>
      <c r="N689">
        <f>IF(Table1[[#This Row],[Impact]]="I",0,1)</f>
        <v>1</v>
      </c>
      <c r="O689" s="2">
        <f>VLOOKUP($F689,Experiment!$A$2:$U$90,MATCH(Results!O$1,Experiment!$A$1:$U$1,0),FALSE)</f>
        <v>0</v>
      </c>
      <c r="P689" s="3">
        <f>VLOOKUP($F689,Experiment!$A$2:$U$90,MATCH(Results!P$1,Experiment!$A$1:$U$1,0),FALSE)</f>
        <v>0</v>
      </c>
      <c r="Q689" s="2">
        <f>VLOOKUP($F689,Experiment!$A$2:$U$90,MATCH(Results!Q$1,Experiment!$A$1:$U$1,0),FALSE)</f>
        <v>0</v>
      </c>
      <c r="R689" s="3">
        <f>VLOOKUP($F689,Experiment!$A$2:$U$90,MATCH(Results!R$1,Experiment!$A$1:$U$1,0),FALSE)</f>
        <v>0</v>
      </c>
      <c r="S689" s="2">
        <f>VLOOKUP($F689,Experiment!$A$2:$U$90,MATCH(Results!S$1,Experiment!$A$1:$U$1,0),FALSE)</f>
        <v>0</v>
      </c>
      <c r="T689" s="2">
        <f>VLOOKUP($F689,Experiment!$A$2:$U$90,MATCH(Results!T$1,Experiment!$A$1:$U$1,0),FALSE)</f>
        <v>0</v>
      </c>
      <c r="U689" s="2">
        <f>VLOOKUP($F689,Experiment!$A$2:$U$90,MATCH(Results!U$1,Experiment!$A$1:$U$1,0),FALSE)</f>
        <v>0</v>
      </c>
      <c r="V689" s="2">
        <f>VLOOKUP($F689,Experiment!$A$2:$U$90,MATCH(Results!V$1,Experiment!$A$1:$U$1,0),FALSE)</f>
        <v>0</v>
      </c>
      <c r="W689" s="3">
        <f>VLOOKUP($F689,Experiment!$A$2:$U$90,MATCH(Results!W$1,Experiment!$A$1:$U$1,0),FALSE)</f>
        <v>0</v>
      </c>
      <c r="X689" s="3">
        <f>VLOOKUP($F689,Experiment!$A$2:$U$90,MATCH(Results!X$1,Experiment!$A$1:$U$1,0),FALSE)</f>
        <v>0</v>
      </c>
      <c r="Y689" s="2">
        <f>VLOOKUP($F689,Experiment!$A$2:$U$90,MATCH(Results!Y$1,Experiment!$A$1:$U$1,0),FALSE)</f>
        <v>0</v>
      </c>
      <c r="Z689" s="3">
        <f>VLOOKUP($F689,Experiment!$A$2:$U$90,MATCH(Results!Z$1,Experiment!$A$1:$U$1,0),FALSE)</f>
        <v>0</v>
      </c>
      <c r="AA689" s="3">
        <f>VLOOKUP($F689,Experiment!$A$2:$U$90,MATCH(Results!AA$1,Experiment!$A$1:$U$1,0),FALSE)</f>
        <v>0</v>
      </c>
      <c r="AB689" s="3">
        <f>VLOOKUP($F689,Experiment!$A$2:$U$90,MATCH(Results!AB$1,Experiment!$A$1:$U$1,0),FALSE)</f>
        <v>0</v>
      </c>
      <c r="AC689" s="3">
        <f>VLOOKUP($F689,Experiment!$A$2:$U$90,MATCH(Results!AC$1,Experiment!$A$1:$U$1,0),FALSE)</f>
        <v>0</v>
      </c>
      <c r="AD689" s="2">
        <f>VLOOKUP($F689,Experiment!$A$2:$U$90,MATCH(Results!AD$1,Experiment!$A$1:$U$1,0),FALSE)</f>
        <v>0</v>
      </c>
      <c r="AE689" s="2">
        <f>VLOOKUP($F689,Experiment!$A$2:$U$90,MATCH(Results!AE$1,Experiment!$A$1:$U$1,0),FALSE)</f>
        <v>0</v>
      </c>
      <c r="AF689" s="2">
        <f>VLOOKUP($F689,Experiment!$A$2:$U$90,MATCH(Results!AF$1,Experiment!$A$1:$U$1,0),FALSE)</f>
        <v>0</v>
      </c>
      <c r="AG689" s="2"/>
      <c r="AH689" s="3">
        <f>VLOOKUP($F689,Experiment!$A$2:$W$90,MATCH(Results!AH$1,Experiment!$A$1:$W$1,0),FALSE)</f>
        <v>0</v>
      </c>
      <c r="AI689" s="2">
        <f>VLOOKUP($F689,Experiment!$A$2:$X$90,MATCH(Results!AI$1,Experiment!$A$1:$X$1,0),FALSE)</f>
        <v>0</v>
      </c>
      <c r="AJ689" s="2">
        <f>Table1[[#This Row],[Gain]]^Table1[[#This Row],[θ]]</f>
        <v>0</v>
      </c>
      <c r="AK689" s="2">
        <f>-Table1[[#This Row],[λ]]*-Table1[[#This Row],[Loss]]^Table1[[#This Row],[θ]]</f>
        <v>0</v>
      </c>
      <c r="AL689" s="2">
        <f>Table1[[#This Row],[v_n_w_g]]-Table1[[#This Row],[v_n_w_l]]</f>
        <v>0</v>
      </c>
      <c r="AM689" s="2">
        <f>IF(Table1[[#This Row],[diff_v]]&gt;=1,1,0)</f>
        <v>0</v>
      </c>
    </row>
    <row r="690" spans="1:39" hidden="1" x14ac:dyDescent="0.3">
      <c r="A690">
        <v>13</v>
      </c>
      <c r="B690" t="s">
        <v>45</v>
      </c>
      <c r="C690" s="22">
        <f>VLOOKUP(Table1[[#This Row],[Subject]],'Subject Profile'!$A$2:$E$8,4,FALSE)</f>
        <v>1.1960207441678836</v>
      </c>
      <c r="D690" s="22">
        <f>VLOOKUP(Table1[[#This Row],[Subject]],'Subject Profile'!$A$2:$E$8,5,FALSE)</f>
        <v>-2</v>
      </c>
      <c r="E690" t="s">
        <v>110</v>
      </c>
      <c r="F690" t="s">
        <v>87</v>
      </c>
      <c r="G690" t="s">
        <v>5</v>
      </c>
      <c r="H690">
        <f>IF(Table1[[#This Row],[decision]]="accept",1,0)</f>
        <v>0</v>
      </c>
      <c r="I690">
        <v>0</v>
      </c>
      <c r="J690">
        <v>790</v>
      </c>
      <c r="K690">
        <v>1664466826</v>
      </c>
      <c r="L690">
        <v>8</v>
      </c>
      <c r="M690" t="str">
        <f>VLOOKUP($F690,Experiment!$A$2:$U$90,MATCH(Results!M$1,Experiment!$A$1:$U$1,0)+1,FALSE)</f>
        <v>G</v>
      </c>
      <c r="N690">
        <f>IF(Table1[[#This Row],[Impact]]="I",0,1)</f>
        <v>1</v>
      </c>
      <c r="O690" s="2">
        <f>VLOOKUP($F690,Experiment!$A$2:$U$90,MATCH(Results!O$1,Experiment!$A$1:$U$1,0),FALSE)</f>
        <v>-90</v>
      </c>
      <c r="P690" s="3">
        <f>VLOOKUP($F690,Experiment!$A$2:$U$90,MATCH(Results!P$1,Experiment!$A$1:$U$1,0),FALSE)</f>
        <v>0.5</v>
      </c>
      <c r="Q690" s="2">
        <f>VLOOKUP($F690,Experiment!$A$2:$U$90,MATCH(Results!Q$1,Experiment!$A$1:$U$1,0),FALSE)</f>
        <v>90</v>
      </c>
      <c r="R690" s="3">
        <f>VLOOKUP($F690,Experiment!$A$2:$U$90,MATCH(Results!R$1,Experiment!$A$1:$U$1,0),FALSE)</f>
        <v>0.5</v>
      </c>
      <c r="S690" s="2">
        <f>VLOOKUP($F690,Experiment!$A$2:$U$90,MATCH(Results!S$1,Experiment!$A$1:$U$1,0),FALSE)</f>
        <v>0</v>
      </c>
      <c r="T690" s="2">
        <f>VLOOKUP($F690,Experiment!$A$2:$U$90,MATCH(Results!T$1,Experiment!$A$1:$U$1,0),FALSE)</f>
        <v>8100</v>
      </c>
      <c r="U690" s="2">
        <f>VLOOKUP($F690,Experiment!$A$2:$U$90,MATCH(Results!U$1,Experiment!$A$1:$U$1,0),FALSE)</f>
        <v>90</v>
      </c>
      <c r="V690" s="2">
        <f>VLOOKUP($F690,Experiment!$A$2:$U$90,MATCH(Results!V$1,Experiment!$A$1:$U$1,0),FALSE)</f>
        <v>2</v>
      </c>
      <c r="W690" s="3">
        <f>VLOOKUP($F690,Experiment!$A$2:$U$90,MATCH(Results!W$1,Experiment!$A$1:$U$1,0),FALSE)</f>
        <v>0.25</v>
      </c>
      <c r="X690" s="3">
        <f>VLOOKUP($F690,Experiment!$A$2:$U$90,MATCH(Results!X$1,Experiment!$A$1:$U$1,0),FALSE)</f>
        <v>0.75</v>
      </c>
      <c r="Y690" s="2">
        <f>VLOOKUP($F690,Experiment!$A$2:$U$90,MATCH(Results!Y$1,Experiment!$A$1:$U$1,0),FALSE)</f>
        <v>2</v>
      </c>
      <c r="Z690" s="3">
        <f>VLOOKUP($F690,Experiment!$A$2:$U$90,MATCH(Results!Z$1,Experiment!$A$1:$U$1,0),FALSE)</f>
        <v>0.5</v>
      </c>
      <c r="AA690" s="3">
        <f>VLOOKUP($F690,Experiment!$A$2:$U$90,MATCH(Results!AA$1,Experiment!$A$1:$U$1,0),FALSE)</f>
        <v>0.25</v>
      </c>
      <c r="AB690" s="3">
        <f>VLOOKUP($F690,Experiment!$A$2:$U$90,MATCH(Results!AB$1,Experiment!$A$1:$U$1,0),FALSE)</f>
        <v>0.625</v>
      </c>
      <c r="AC690" s="3">
        <f>VLOOKUP($F690,Experiment!$A$2:$U$90,MATCH(Results!AC$1,Experiment!$A$1:$U$1,0),FALSE)</f>
        <v>0.375</v>
      </c>
      <c r="AD690" s="2">
        <f>VLOOKUP($F690,Experiment!$A$2:$U$90,MATCH(Results!AD$1,Experiment!$A$1:$U$1,0),FALSE)</f>
        <v>-22.5</v>
      </c>
      <c r="AE690" s="2">
        <f>VLOOKUP($F690,Experiment!$A$2:$U$90,MATCH(Results!AE$1,Experiment!$A$1:$U$1,0),FALSE)</f>
        <v>7593.75</v>
      </c>
      <c r="AF690" s="2">
        <f>VLOOKUP($F690,Experiment!$A$2:$U$90,MATCH(Results!AF$1,Experiment!$A$1:$U$1,0),FALSE)</f>
        <v>87.142125289666879</v>
      </c>
      <c r="AG690" s="3">
        <f>VLOOKUP($F690,Experiment!$A$2:$W$90,MATCH(Results!AG$1,Experiment!$A$1:$W$1,0),FALSE)</f>
        <v>0.82730419370997643</v>
      </c>
      <c r="AH690" s="3">
        <f>VLOOKUP($F690,Experiment!$A$2:$W$90,MATCH(Results!AH$1,Experiment!$A$1:$W$1,0),FALSE)</f>
        <v>0.38648875795104182</v>
      </c>
      <c r="AI690" s="3">
        <f>VLOOKUP($F690,Experiment!$A$2:$X$90,MATCH(Results!AI$1,Experiment!$A$1:$X$1,0),FALSE)</f>
        <v>0.61351124204895813</v>
      </c>
      <c r="AJ690" s="2">
        <f>Table1[[#This Row],[Gain]]^Table1[[#This Row],[θ]]</f>
        <v>217.42755411656807</v>
      </c>
      <c r="AK690" s="2">
        <f>-Table1[[#This Row],[λ]]*-Table1[[#This Row],[Loss]]^Table1[[#This Row],[θ]]</f>
        <v>434.85510823313615</v>
      </c>
      <c r="AL690" s="2">
        <f>Table1[[#This Row],[v_n_w_g]]-Table1[[#This Row],[v_n_w_l]]</f>
        <v>-217.42755411656807</v>
      </c>
      <c r="AM690" s="2">
        <f>IF(Table1[[#This Row],[diff_v]]&gt;=1,1,0)</f>
        <v>0</v>
      </c>
    </row>
    <row r="691" spans="1:39" hidden="1" x14ac:dyDescent="0.3">
      <c r="A691">
        <v>14</v>
      </c>
      <c r="B691" t="s">
        <v>45</v>
      </c>
      <c r="C691" s="22">
        <f>VLOOKUP(Table1[[#This Row],[Subject]],'Subject Profile'!$A$2:$E$8,4,FALSE)</f>
        <v>1.1960207441678836</v>
      </c>
      <c r="D691" s="22">
        <f>VLOOKUP(Table1[[#This Row],[Subject]],'Subject Profile'!$A$2:$E$8,5,FALSE)</f>
        <v>-2</v>
      </c>
      <c r="E691" t="s">
        <v>110</v>
      </c>
      <c r="F691" t="s">
        <v>67</v>
      </c>
      <c r="G691" t="s">
        <v>7</v>
      </c>
      <c r="H691">
        <f>IF(Table1[[#This Row],[decision]]="accept",1,0)</f>
        <v>1</v>
      </c>
      <c r="I691">
        <v>-10</v>
      </c>
      <c r="J691">
        <v>780</v>
      </c>
      <c r="K691">
        <v>1664466839</v>
      </c>
      <c r="L691">
        <v>13</v>
      </c>
      <c r="M691" t="str">
        <f>VLOOKUP($F691,Experiment!$A$2:$U$90,MATCH(Results!M$1,Experiment!$A$1:$U$1,0)+1,FALSE)</f>
        <v>I</v>
      </c>
      <c r="N691">
        <f>IF(Table1[[#This Row],[Impact]]="I",0,1)</f>
        <v>0</v>
      </c>
      <c r="O691" s="2">
        <f>VLOOKUP($F691,Experiment!$A$2:$U$90,MATCH(Results!O$1,Experiment!$A$1:$U$1,0),FALSE)</f>
        <v>-10</v>
      </c>
      <c r="P691" s="3">
        <f>VLOOKUP($F691,Experiment!$A$2:$U$90,MATCH(Results!P$1,Experiment!$A$1:$U$1,0),FALSE)</f>
        <v>0.5</v>
      </c>
      <c r="Q691" s="2">
        <f>VLOOKUP($F691,Experiment!$A$2:$U$90,MATCH(Results!Q$1,Experiment!$A$1:$U$1,0),FALSE)</f>
        <v>20</v>
      </c>
      <c r="R691" s="3">
        <f>VLOOKUP($F691,Experiment!$A$2:$U$90,MATCH(Results!R$1,Experiment!$A$1:$U$1,0),FALSE)</f>
        <v>0.5</v>
      </c>
      <c r="S691" s="2">
        <f>VLOOKUP($F691,Experiment!$A$2:$U$90,MATCH(Results!S$1,Experiment!$A$1:$U$1,0),FALSE)</f>
        <v>5</v>
      </c>
      <c r="T691" s="2">
        <f>VLOOKUP($F691,Experiment!$A$2:$U$90,MATCH(Results!T$1,Experiment!$A$1:$U$1,0),FALSE)</f>
        <v>225</v>
      </c>
      <c r="U691" s="2">
        <f>VLOOKUP($F691,Experiment!$A$2:$U$90,MATCH(Results!U$1,Experiment!$A$1:$U$1,0),FALSE)</f>
        <v>15</v>
      </c>
      <c r="V691" s="2">
        <f>VLOOKUP($F691,Experiment!$A$2:$U$90,MATCH(Results!V$1,Experiment!$A$1:$U$1,0),FALSE)</f>
        <v>4</v>
      </c>
      <c r="W691" s="3">
        <f>VLOOKUP($F691,Experiment!$A$2:$U$90,MATCH(Results!W$1,Experiment!$A$1:$U$1,0),FALSE)</f>
        <v>0.25</v>
      </c>
      <c r="X691" s="3">
        <f>VLOOKUP($F691,Experiment!$A$2:$U$90,MATCH(Results!X$1,Experiment!$A$1:$U$1,0),FALSE)</f>
        <v>0.75</v>
      </c>
      <c r="Y691" s="2">
        <f>VLOOKUP($F691,Experiment!$A$2:$U$90,MATCH(Results!Y$1,Experiment!$A$1:$U$1,0),FALSE)</f>
        <v>2</v>
      </c>
      <c r="Z691" s="3">
        <f>VLOOKUP($F691,Experiment!$A$2:$U$90,MATCH(Results!Z$1,Experiment!$A$1:$U$1,0),FALSE)</f>
        <v>0.5</v>
      </c>
      <c r="AA691" s="3">
        <f>VLOOKUP($F691,Experiment!$A$2:$U$90,MATCH(Results!AA$1,Experiment!$A$1:$U$1,0),FALSE)</f>
        <v>0.25</v>
      </c>
      <c r="AB691" s="3">
        <f>VLOOKUP($F691,Experiment!$A$2:$U$90,MATCH(Results!AB$1,Experiment!$A$1:$U$1,0),FALSE)</f>
        <v>0.625</v>
      </c>
      <c r="AC691" s="3">
        <f>VLOOKUP($F691,Experiment!$A$2:$U$90,MATCH(Results!AC$1,Experiment!$A$1:$U$1,0),FALSE)</f>
        <v>0.375</v>
      </c>
      <c r="AD691" s="2">
        <f>VLOOKUP($F691,Experiment!$A$2:$U$90,MATCH(Results!AD$1,Experiment!$A$1:$U$1,0),FALSE)</f>
        <v>1.25</v>
      </c>
      <c r="AE691" s="2">
        <f>VLOOKUP($F691,Experiment!$A$2:$U$90,MATCH(Results!AE$1,Experiment!$A$1:$U$1,0),FALSE)</f>
        <v>210.9375</v>
      </c>
      <c r="AF691" s="2">
        <f>VLOOKUP($F691,Experiment!$A$2:$U$90,MATCH(Results!AF$1,Experiment!$A$1:$U$1,0),FALSE)</f>
        <v>14.523687548277813</v>
      </c>
      <c r="AG691" s="3">
        <f>VLOOKUP($F691,Experiment!$A$2:$W$90,MATCH(Results!AG$1,Experiment!$A$1:$W$1,0),FALSE)</f>
        <v>0.82730419370997643</v>
      </c>
      <c r="AH691" s="3">
        <f>VLOOKUP($F691,Experiment!$A$2:$W$90,MATCH(Results!AH$1,Experiment!$A$1:$W$1,0),FALSE)</f>
        <v>0.38648875795104182</v>
      </c>
      <c r="AI691" s="3">
        <f>VLOOKUP($F691,Experiment!$A$2:$X$90,MATCH(Results!AI$1,Experiment!$A$1:$X$1,0),FALSE)</f>
        <v>0.61351124204895813</v>
      </c>
      <c r="AJ691" s="2">
        <f>Table1[[#This Row],[Gain]]^Table1[[#This Row],[θ]]</f>
        <v>35.979809832580635</v>
      </c>
      <c r="AK691" s="2">
        <f>-Table1[[#This Row],[λ]]*-Table1[[#This Row],[Loss]]^Table1[[#This Row],[θ]]</f>
        <v>31.408756296736705</v>
      </c>
      <c r="AL691" s="2">
        <f>Table1[[#This Row],[v_n_w_g]]-Table1[[#This Row],[v_n_w_l]]</f>
        <v>4.5710535358439301</v>
      </c>
      <c r="AM691" s="2">
        <f>IF(Table1[[#This Row],[diff_v]]&gt;=1,1,0)</f>
        <v>1</v>
      </c>
    </row>
    <row r="692" spans="1:39" hidden="1" x14ac:dyDescent="0.3">
      <c r="A692">
        <v>15</v>
      </c>
      <c r="B692" t="s">
        <v>45</v>
      </c>
      <c r="C692" s="22">
        <f>VLOOKUP(Table1[[#This Row],[Subject]],'Subject Profile'!$A$2:$E$8,4,FALSE)</f>
        <v>1.1960207441678836</v>
      </c>
      <c r="D692" s="22">
        <f>VLOOKUP(Table1[[#This Row],[Subject]],'Subject Profile'!$A$2:$E$8,5,FALSE)</f>
        <v>-2</v>
      </c>
      <c r="E692" t="s">
        <v>110</v>
      </c>
      <c r="F692" t="s">
        <v>79</v>
      </c>
      <c r="G692" t="s">
        <v>5</v>
      </c>
      <c r="H692">
        <f>IF(Table1[[#This Row],[decision]]="accept",1,0)</f>
        <v>0</v>
      </c>
      <c r="I692">
        <v>0</v>
      </c>
      <c r="J692">
        <v>780</v>
      </c>
      <c r="K692">
        <v>1664466844</v>
      </c>
      <c r="L692">
        <v>5</v>
      </c>
      <c r="M692" t="str">
        <f>VLOOKUP($F692,Experiment!$A$2:$U$90,MATCH(Results!M$1,Experiment!$A$1:$U$1,0)+1,FALSE)</f>
        <v>I</v>
      </c>
      <c r="N692">
        <f>IF(Table1[[#This Row],[Impact]]="I",0,1)</f>
        <v>0</v>
      </c>
      <c r="O692" s="2">
        <f>VLOOKUP($F692,Experiment!$A$2:$U$90,MATCH(Results!O$1,Experiment!$A$1:$U$1,0),FALSE)</f>
        <v>-10</v>
      </c>
      <c r="P692" s="3">
        <f>VLOOKUP($F692,Experiment!$A$2:$U$90,MATCH(Results!P$1,Experiment!$A$1:$U$1,0),FALSE)</f>
        <v>0.5</v>
      </c>
      <c r="Q692" s="2">
        <f>VLOOKUP($F692,Experiment!$A$2:$U$90,MATCH(Results!Q$1,Experiment!$A$1:$U$1,0),FALSE)</f>
        <v>0</v>
      </c>
      <c r="R692" s="3">
        <f>VLOOKUP($F692,Experiment!$A$2:$U$90,MATCH(Results!R$1,Experiment!$A$1:$U$1,0),FALSE)</f>
        <v>0.5</v>
      </c>
      <c r="S692" s="2">
        <f>VLOOKUP($F692,Experiment!$A$2:$U$90,MATCH(Results!S$1,Experiment!$A$1:$U$1,0),FALSE)</f>
        <v>-5</v>
      </c>
      <c r="T692" s="2">
        <f>VLOOKUP($F692,Experiment!$A$2:$U$90,MATCH(Results!T$1,Experiment!$A$1:$U$1,0),FALSE)</f>
        <v>25</v>
      </c>
      <c r="U692" s="2">
        <f>VLOOKUP($F692,Experiment!$A$2:$U$90,MATCH(Results!U$1,Experiment!$A$1:$U$1,0),FALSE)</f>
        <v>5</v>
      </c>
      <c r="V692" s="2">
        <f>VLOOKUP($F692,Experiment!$A$2:$U$90,MATCH(Results!V$1,Experiment!$A$1:$U$1,0),FALSE)</f>
        <v>4</v>
      </c>
      <c r="W692" s="3">
        <f>VLOOKUP($F692,Experiment!$A$2:$U$90,MATCH(Results!W$1,Experiment!$A$1:$U$1,0),FALSE)</f>
        <v>0.25</v>
      </c>
      <c r="X692" s="3">
        <f>VLOOKUP($F692,Experiment!$A$2:$U$90,MATCH(Results!X$1,Experiment!$A$1:$U$1,0),FALSE)</f>
        <v>0.75</v>
      </c>
      <c r="Y692" s="2">
        <f>VLOOKUP($F692,Experiment!$A$2:$U$90,MATCH(Results!Y$1,Experiment!$A$1:$U$1,0),FALSE)</f>
        <v>2</v>
      </c>
      <c r="Z692" s="3">
        <f>VLOOKUP($F692,Experiment!$A$2:$U$90,MATCH(Results!Z$1,Experiment!$A$1:$U$1,0),FALSE)</f>
        <v>0.5</v>
      </c>
      <c r="AA692" s="3">
        <f>VLOOKUP($F692,Experiment!$A$2:$U$90,MATCH(Results!AA$1,Experiment!$A$1:$U$1,0),FALSE)</f>
        <v>0.25</v>
      </c>
      <c r="AB692" s="3">
        <f>VLOOKUP($F692,Experiment!$A$2:$U$90,MATCH(Results!AB$1,Experiment!$A$1:$U$1,0),FALSE)</f>
        <v>0.625</v>
      </c>
      <c r="AC692" s="3">
        <f>VLOOKUP($F692,Experiment!$A$2:$U$90,MATCH(Results!AC$1,Experiment!$A$1:$U$1,0),FALSE)</f>
        <v>0.375</v>
      </c>
      <c r="AD692" s="2">
        <f>VLOOKUP($F692,Experiment!$A$2:$U$90,MATCH(Results!AD$1,Experiment!$A$1:$U$1,0),FALSE)</f>
        <v>-6.25</v>
      </c>
      <c r="AE692" s="2">
        <f>VLOOKUP($F692,Experiment!$A$2:$U$90,MATCH(Results!AE$1,Experiment!$A$1:$U$1,0),FALSE)</f>
        <v>23.4375</v>
      </c>
      <c r="AF692" s="2">
        <f>VLOOKUP($F692,Experiment!$A$2:$U$90,MATCH(Results!AF$1,Experiment!$A$1:$U$1,0),FALSE)</f>
        <v>4.8412291827592711</v>
      </c>
      <c r="AG692" s="3">
        <f>VLOOKUP($F692,Experiment!$A$2:$W$90,MATCH(Results!AG$1,Experiment!$A$1:$W$1,0),FALSE)</f>
        <v>0.82730419370997643</v>
      </c>
      <c r="AH692" s="3">
        <f>VLOOKUP($F692,Experiment!$A$2:$W$90,MATCH(Results!AH$1,Experiment!$A$1:$W$1,0),FALSE)</f>
        <v>0.38648875795104182</v>
      </c>
      <c r="AI692" s="3">
        <f>VLOOKUP($F692,Experiment!$A$2:$X$90,MATCH(Results!AI$1,Experiment!$A$1:$X$1,0),FALSE)</f>
        <v>0.61351124204895813</v>
      </c>
      <c r="AJ692" s="2">
        <f>Table1[[#This Row],[Gain]]^Table1[[#This Row],[θ]]</f>
        <v>0</v>
      </c>
      <c r="AK692" s="2">
        <f>-Table1[[#This Row],[λ]]*-Table1[[#This Row],[Loss]]^Table1[[#This Row],[θ]]</f>
        <v>31.408756296736705</v>
      </c>
      <c r="AL692" s="2">
        <f>Table1[[#This Row],[v_n_w_g]]-Table1[[#This Row],[v_n_w_l]]</f>
        <v>-31.408756296736705</v>
      </c>
      <c r="AM692" s="2">
        <f>IF(Table1[[#This Row],[diff_v]]&gt;=1,1,0)</f>
        <v>0</v>
      </c>
    </row>
    <row r="693" spans="1:39" hidden="1" x14ac:dyDescent="0.3">
      <c r="A693">
        <v>16</v>
      </c>
      <c r="B693" t="s">
        <v>45</v>
      </c>
      <c r="C693" s="22">
        <f>VLOOKUP(Table1[[#This Row],[Subject]],'Subject Profile'!$A$2:$E$8,4,FALSE)</f>
        <v>1.1960207441678836</v>
      </c>
      <c r="D693" s="22">
        <f>VLOOKUP(Table1[[#This Row],[Subject]],'Subject Profile'!$A$2:$E$8,5,FALSE)</f>
        <v>-2</v>
      </c>
      <c r="E693" t="s">
        <v>110</v>
      </c>
      <c r="F693" t="s">
        <v>68</v>
      </c>
      <c r="G693" t="s">
        <v>5</v>
      </c>
      <c r="H693">
        <f>IF(Table1[[#This Row],[decision]]="accept",1,0)</f>
        <v>0</v>
      </c>
      <c r="I693">
        <v>0</v>
      </c>
      <c r="J693">
        <v>780</v>
      </c>
      <c r="K693">
        <v>1664466852</v>
      </c>
      <c r="L693">
        <v>8</v>
      </c>
      <c r="M693" t="str">
        <f>VLOOKUP($F693,Experiment!$A$2:$U$90,MATCH(Results!M$1,Experiment!$A$1:$U$1,0)+1,FALSE)</f>
        <v>G</v>
      </c>
      <c r="N693">
        <f>IF(Table1[[#This Row],[Impact]]="I",0,1)</f>
        <v>1</v>
      </c>
      <c r="O693" s="2">
        <f>VLOOKUP($F693,Experiment!$A$2:$U$90,MATCH(Results!O$1,Experiment!$A$1:$U$1,0),FALSE)</f>
        <v>-50</v>
      </c>
      <c r="P693" s="3">
        <f>VLOOKUP($F693,Experiment!$A$2:$U$90,MATCH(Results!P$1,Experiment!$A$1:$U$1,0),FALSE)</f>
        <v>0.5</v>
      </c>
      <c r="Q693" s="2">
        <f>VLOOKUP($F693,Experiment!$A$2:$U$90,MATCH(Results!Q$1,Experiment!$A$1:$U$1,0),FALSE)</f>
        <v>60</v>
      </c>
      <c r="R693" s="3">
        <f>VLOOKUP($F693,Experiment!$A$2:$U$90,MATCH(Results!R$1,Experiment!$A$1:$U$1,0),FALSE)</f>
        <v>0.5</v>
      </c>
      <c r="S693" s="2">
        <f>VLOOKUP($F693,Experiment!$A$2:$U$90,MATCH(Results!S$1,Experiment!$A$1:$U$1,0),FALSE)</f>
        <v>5</v>
      </c>
      <c r="T693" s="2">
        <f>VLOOKUP($F693,Experiment!$A$2:$U$90,MATCH(Results!T$1,Experiment!$A$1:$U$1,0),FALSE)</f>
        <v>3025</v>
      </c>
      <c r="U693" s="2">
        <f>VLOOKUP($F693,Experiment!$A$2:$U$90,MATCH(Results!U$1,Experiment!$A$1:$U$1,0),FALSE)</f>
        <v>55</v>
      </c>
      <c r="V693" s="2">
        <f>VLOOKUP($F693,Experiment!$A$2:$U$90,MATCH(Results!V$1,Experiment!$A$1:$U$1,0),FALSE)</f>
        <v>2</v>
      </c>
      <c r="W693" s="3">
        <f>VLOOKUP($F693,Experiment!$A$2:$U$90,MATCH(Results!W$1,Experiment!$A$1:$U$1,0),FALSE)</f>
        <v>0.25</v>
      </c>
      <c r="X693" s="3">
        <f>VLOOKUP($F693,Experiment!$A$2:$U$90,MATCH(Results!X$1,Experiment!$A$1:$U$1,0),FALSE)</f>
        <v>0.75</v>
      </c>
      <c r="Y693" s="2">
        <f>VLOOKUP($F693,Experiment!$A$2:$U$90,MATCH(Results!Y$1,Experiment!$A$1:$U$1,0),FALSE)</f>
        <v>2</v>
      </c>
      <c r="Z693" s="3">
        <f>VLOOKUP($F693,Experiment!$A$2:$U$90,MATCH(Results!Z$1,Experiment!$A$1:$U$1,0),FALSE)</f>
        <v>0.5</v>
      </c>
      <c r="AA693" s="3">
        <f>VLOOKUP($F693,Experiment!$A$2:$U$90,MATCH(Results!AA$1,Experiment!$A$1:$U$1,0),FALSE)</f>
        <v>0.25</v>
      </c>
      <c r="AB693" s="3">
        <f>VLOOKUP($F693,Experiment!$A$2:$U$90,MATCH(Results!AB$1,Experiment!$A$1:$U$1,0),FALSE)</f>
        <v>0.625</v>
      </c>
      <c r="AC693" s="3">
        <f>VLOOKUP($F693,Experiment!$A$2:$U$90,MATCH(Results!AC$1,Experiment!$A$1:$U$1,0),FALSE)</f>
        <v>0.375</v>
      </c>
      <c r="AD693" s="2">
        <f>VLOOKUP($F693,Experiment!$A$2:$U$90,MATCH(Results!AD$1,Experiment!$A$1:$U$1,0),FALSE)</f>
        <v>-8.75</v>
      </c>
      <c r="AE693" s="2">
        <f>VLOOKUP($F693,Experiment!$A$2:$U$90,MATCH(Results!AE$1,Experiment!$A$1:$U$1,0),FALSE)</f>
        <v>2835.9375</v>
      </c>
      <c r="AF693" s="2">
        <f>VLOOKUP($F693,Experiment!$A$2:$U$90,MATCH(Results!AF$1,Experiment!$A$1:$U$1,0),FALSE)</f>
        <v>53.253521010351982</v>
      </c>
      <c r="AG693" s="3">
        <f>VLOOKUP($F693,Experiment!$A$2:$W$90,MATCH(Results!AG$1,Experiment!$A$1:$W$1,0),FALSE)</f>
        <v>0.82730419370997643</v>
      </c>
      <c r="AH693" s="3">
        <f>VLOOKUP($F693,Experiment!$A$2:$W$90,MATCH(Results!AH$1,Experiment!$A$1:$W$1,0),FALSE)</f>
        <v>0.38648875795104182</v>
      </c>
      <c r="AI693" s="3">
        <f>VLOOKUP($F693,Experiment!$A$2:$X$90,MATCH(Results!AI$1,Experiment!$A$1:$X$1,0),FALSE)</f>
        <v>0.61351124204895813</v>
      </c>
      <c r="AJ693" s="2">
        <f>Table1[[#This Row],[Gain]]^Table1[[#This Row],[θ]]</f>
        <v>133.87694139177151</v>
      </c>
      <c r="AK693" s="2">
        <f>-Table1[[#This Row],[λ]]*-Table1[[#This Row],[Loss]]^Table1[[#This Row],[θ]]</f>
        <v>215.2947128015152</v>
      </c>
      <c r="AL693" s="2">
        <f>Table1[[#This Row],[v_n_w_g]]-Table1[[#This Row],[v_n_w_l]]</f>
        <v>-81.417771409743693</v>
      </c>
      <c r="AM693" s="2">
        <f>IF(Table1[[#This Row],[diff_v]]&gt;=1,1,0)</f>
        <v>0</v>
      </c>
    </row>
    <row r="694" spans="1:39" hidden="1" x14ac:dyDescent="0.3">
      <c r="A694">
        <v>17</v>
      </c>
      <c r="B694" t="s">
        <v>45</v>
      </c>
      <c r="C694" s="22">
        <f>VLOOKUP(Table1[[#This Row],[Subject]],'Subject Profile'!$A$2:$E$8,4,FALSE)</f>
        <v>1.1960207441678836</v>
      </c>
      <c r="D694" s="22">
        <f>VLOOKUP(Table1[[#This Row],[Subject]],'Subject Profile'!$A$2:$E$8,5,FALSE)</f>
        <v>-2</v>
      </c>
      <c r="E694" t="s">
        <v>110</v>
      </c>
      <c r="F694" t="s">
        <v>98</v>
      </c>
      <c r="G694" t="s">
        <v>5</v>
      </c>
      <c r="H694">
        <f>IF(Table1[[#This Row],[decision]]="accept",1,0)</f>
        <v>0</v>
      </c>
      <c r="I694">
        <v>0</v>
      </c>
      <c r="J694">
        <v>780</v>
      </c>
      <c r="K694">
        <v>1664466879</v>
      </c>
      <c r="L694">
        <v>27</v>
      </c>
      <c r="M694" t="str">
        <f>VLOOKUP($F694,Experiment!$A$2:$U$90,MATCH(Results!M$1,Experiment!$A$1:$U$1,0)+1,FALSE)</f>
        <v>I</v>
      </c>
      <c r="N694">
        <f>IF(Table1[[#This Row],[Impact]]="I",0,1)</f>
        <v>0</v>
      </c>
      <c r="O694" s="2">
        <f>VLOOKUP($F694,Experiment!$A$2:$U$90,MATCH(Results!O$1,Experiment!$A$1:$U$1,0),FALSE)</f>
        <v>-10</v>
      </c>
      <c r="P694" s="3">
        <f>VLOOKUP($F694,Experiment!$A$2:$U$90,MATCH(Results!P$1,Experiment!$A$1:$U$1,0),FALSE)</f>
        <v>0.5</v>
      </c>
      <c r="Q694" s="2">
        <f>VLOOKUP($F694,Experiment!$A$2:$U$90,MATCH(Results!Q$1,Experiment!$A$1:$U$1,0),FALSE)</f>
        <v>0</v>
      </c>
      <c r="R694" s="3">
        <f>VLOOKUP($F694,Experiment!$A$2:$U$90,MATCH(Results!R$1,Experiment!$A$1:$U$1,0),FALSE)</f>
        <v>0.5</v>
      </c>
      <c r="S694" s="2">
        <f>VLOOKUP($F694,Experiment!$A$2:$U$90,MATCH(Results!S$1,Experiment!$A$1:$U$1,0),FALSE)</f>
        <v>-5</v>
      </c>
      <c r="T694" s="2">
        <f>VLOOKUP($F694,Experiment!$A$2:$U$90,MATCH(Results!T$1,Experiment!$A$1:$U$1,0),FALSE)</f>
        <v>25</v>
      </c>
      <c r="U694" s="2">
        <f>VLOOKUP($F694,Experiment!$A$2:$U$90,MATCH(Results!U$1,Experiment!$A$1:$U$1,0),FALSE)</f>
        <v>5</v>
      </c>
      <c r="V694" s="2">
        <f>VLOOKUP($F694,Experiment!$A$2:$U$90,MATCH(Results!V$1,Experiment!$A$1:$U$1,0),FALSE)</f>
        <v>2</v>
      </c>
      <c r="W694" s="3">
        <f>VLOOKUP($F694,Experiment!$A$2:$U$90,MATCH(Results!W$1,Experiment!$A$1:$U$1,0),FALSE)</f>
        <v>0.25</v>
      </c>
      <c r="X694" s="3">
        <f>VLOOKUP($F694,Experiment!$A$2:$U$90,MATCH(Results!X$1,Experiment!$A$1:$U$1,0),FALSE)</f>
        <v>0.75</v>
      </c>
      <c r="Y694" s="2">
        <f>VLOOKUP($F694,Experiment!$A$2:$U$90,MATCH(Results!Y$1,Experiment!$A$1:$U$1,0),FALSE)</f>
        <v>2</v>
      </c>
      <c r="Z694" s="3">
        <f>VLOOKUP($F694,Experiment!$A$2:$U$90,MATCH(Results!Z$1,Experiment!$A$1:$U$1,0),FALSE)</f>
        <v>0.5</v>
      </c>
      <c r="AA694" s="3">
        <f>VLOOKUP($F694,Experiment!$A$2:$U$90,MATCH(Results!AA$1,Experiment!$A$1:$U$1,0),FALSE)</f>
        <v>0.25</v>
      </c>
      <c r="AB694" s="3">
        <f>VLOOKUP($F694,Experiment!$A$2:$U$90,MATCH(Results!AB$1,Experiment!$A$1:$U$1,0),FALSE)</f>
        <v>0.625</v>
      </c>
      <c r="AC694" s="3">
        <f>VLOOKUP($F694,Experiment!$A$2:$U$90,MATCH(Results!AC$1,Experiment!$A$1:$U$1,0),FALSE)</f>
        <v>0.375</v>
      </c>
      <c r="AD694" s="2">
        <f>VLOOKUP($F694,Experiment!$A$2:$U$90,MATCH(Results!AD$1,Experiment!$A$1:$U$1,0),FALSE)</f>
        <v>-6.25</v>
      </c>
      <c r="AE694" s="2">
        <f>VLOOKUP($F694,Experiment!$A$2:$U$90,MATCH(Results!AE$1,Experiment!$A$1:$U$1,0),FALSE)</f>
        <v>23.4375</v>
      </c>
      <c r="AF694" s="2">
        <f>VLOOKUP($F694,Experiment!$A$2:$U$90,MATCH(Results!AF$1,Experiment!$A$1:$U$1,0),FALSE)</f>
        <v>4.8412291827592711</v>
      </c>
      <c r="AG694" s="3">
        <f>VLOOKUP($F694,Experiment!$A$2:$W$90,MATCH(Results!AG$1,Experiment!$A$1:$W$1,0),FALSE)</f>
        <v>0.82730419370997643</v>
      </c>
      <c r="AH694" s="3">
        <f>VLOOKUP($F694,Experiment!$A$2:$W$90,MATCH(Results!AH$1,Experiment!$A$1:$W$1,0),FALSE)</f>
        <v>0.38648875795104182</v>
      </c>
      <c r="AI694" s="3">
        <f>VLOOKUP($F694,Experiment!$A$2:$X$90,MATCH(Results!AI$1,Experiment!$A$1:$X$1,0),FALSE)</f>
        <v>0.61351124204895813</v>
      </c>
      <c r="AJ694" s="2">
        <f>Table1[[#This Row],[Gain]]^Table1[[#This Row],[θ]]</f>
        <v>0</v>
      </c>
      <c r="AK694" s="2">
        <f>-Table1[[#This Row],[λ]]*-Table1[[#This Row],[Loss]]^Table1[[#This Row],[θ]]</f>
        <v>31.408756296736705</v>
      </c>
      <c r="AL694" s="2">
        <f>Table1[[#This Row],[v_n_w_g]]-Table1[[#This Row],[v_n_w_l]]</f>
        <v>-31.408756296736705</v>
      </c>
      <c r="AM694" s="2">
        <f>IF(Table1[[#This Row],[diff_v]]&gt;=1,1,0)</f>
        <v>0</v>
      </c>
    </row>
    <row r="695" spans="1:39" hidden="1" x14ac:dyDescent="0.3">
      <c r="A695">
        <v>18</v>
      </c>
      <c r="B695" t="s">
        <v>45</v>
      </c>
      <c r="C695" s="22">
        <f>VLOOKUP(Table1[[#This Row],[Subject]],'Subject Profile'!$A$2:$E$8,4,FALSE)</f>
        <v>1.1960207441678836</v>
      </c>
      <c r="D695" s="22">
        <f>VLOOKUP(Table1[[#This Row],[Subject]],'Subject Profile'!$A$2:$E$8,5,FALSE)</f>
        <v>-2</v>
      </c>
      <c r="E695" t="s">
        <v>110</v>
      </c>
      <c r="F695" t="s">
        <v>55</v>
      </c>
      <c r="G695" t="s">
        <v>56</v>
      </c>
      <c r="H695">
        <f>IF(Table1[[#This Row],[decision]]="accept",1,0)</f>
        <v>0</v>
      </c>
      <c r="I695">
        <v>0</v>
      </c>
      <c r="J695">
        <v>780</v>
      </c>
      <c r="K695">
        <v>1664466890</v>
      </c>
      <c r="L695">
        <v>11</v>
      </c>
      <c r="M695" t="str">
        <f>VLOOKUP($F695,Experiment!$A$2:$U$90,MATCH(Results!M$1,Experiment!$A$1:$U$1,0)+1,FALSE)</f>
        <v>R</v>
      </c>
      <c r="N695">
        <f>IF(Table1[[#This Row],[Impact]]="I",0,1)</f>
        <v>1</v>
      </c>
      <c r="O695" s="2">
        <f>VLOOKUP($F695,Experiment!$A$2:$U$90,MATCH(Results!O$1,Experiment!$A$1:$U$1,0),FALSE)</f>
        <v>0</v>
      </c>
      <c r="P695" s="3">
        <f>VLOOKUP($F695,Experiment!$A$2:$U$90,MATCH(Results!P$1,Experiment!$A$1:$U$1,0),FALSE)</f>
        <v>0</v>
      </c>
      <c r="Q695" s="2">
        <f>VLOOKUP($F695,Experiment!$A$2:$U$90,MATCH(Results!Q$1,Experiment!$A$1:$U$1,0),FALSE)</f>
        <v>0</v>
      </c>
      <c r="R695" s="3">
        <f>VLOOKUP($F695,Experiment!$A$2:$U$90,MATCH(Results!R$1,Experiment!$A$1:$U$1,0),FALSE)</f>
        <v>0</v>
      </c>
      <c r="S695" s="2">
        <f>VLOOKUP($F695,Experiment!$A$2:$U$90,MATCH(Results!S$1,Experiment!$A$1:$U$1,0),FALSE)</f>
        <v>0</v>
      </c>
      <c r="T695" s="2">
        <f>VLOOKUP($F695,Experiment!$A$2:$U$90,MATCH(Results!T$1,Experiment!$A$1:$U$1,0),FALSE)</f>
        <v>0</v>
      </c>
      <c r="U695" s="2">
        <f>VLOOKUP($F695,Experiment!$A$2:$U$90,MATCH(Results!U$1,Experiment!$A$1:$U$1,0),FALSE)</f>
        <v>0</v>
      </c>
      <c r="V695" s="2">
        <f>VLOOKUP($F695,Experiment!$A$2:$U$90,MATCH(Results!V$1,Experiment!$A$1:$U$1,0),FALSE)</f>
        <v>0</v>
      </c>
      <c r="W695" s="3">
        <f>VLOOKUP($F695,Experiment!$A$2:$U$90,MATCH(Results!W$1,Experiment!$A$1:$U$1,0),FALSE)</f>
        <v>0</v>
      </c>
      <c r="X695" s="3">
        <f>VLOOKUP($F695,Experiment!$A$2:$U$90,MATCH(Results!X$1,Experiment!$A$1:$U$1,0),FALSE)</f>
        <v>0</v>
      </c>
      <c r="Y695" s="2">
        <f>VLOOKUP($F695,Experiment!$A$2:$U$90,MATCH(Results!Y$1,Experiment!$A$1:$U$1,0),FALSE)</f>
        <v>0</v>
      </c>
      <c r="Z695" s="3">
        <f>VLOOKUP($F695,Experiment!$A$2:$U$90,MATCH(Results!Z$1,Experiment!$A$1:$U$1,0),FALSE)</f>
        <v>0</v>
      </c>
      <c r="AA695" s="3">
        <f>VLOOKUP($F695,Experiment!$A$2:$U$90,MATCH(Results!AA$1,Experiment!$A$1:$U$1,0),FALSE)</f>
        <v>0</v>
      </c>
      <c r="AB695" s="3">
        <f>VLOOKUP($F695,Experiment!$A$2:$U$90,MATCH(Results!AB$1,Experiment!$A$1:$U$1,0),FALSE)</f>
        <v>0</v>
      </c>
      <c r="AC695" s="3">
        <f>VLOOKUP($F695,Experiment!$A$2:$U$90,MATCH(Results!AC$1,Experiment!$A$1:$U$1,0),FALSE)</f>
        <v>0</v>
      </c>
      <c r="AD695" s="2">
        <f>VLOOKUP($F695,Experiment!$A$2:$U$90,MATCH(Results!AD$1,Experiment!$A$1:$U$1,0),FALSE)</f>
        <v>0</v>
      </c>
      <c r="AE695" s="2">
        <f>VLOOKUP($F695,Experiment!$A$2:$U$90,MATCH(Results!AE$1,Experiment!$A$1:$U$1,0),FALSE)</f>
        <v>0</v>
      </c>
      <c r="AF695" s="2">
        <f>VLOOKUP($F695,Experiment!$A$2:$U$90,MATCH(Results!AF$1,Experiment!$A$1:$U$1,0),FALSE)</f>
        <v>0</v>
      </c>
      <c r="AG695" s="2"/>
      <c r="AH695" s="3">
        <f>VLOOKUP($F695,Experiment!$A$2:$W$90,MATCH(Results!AH$1,Experiment!$A$1:$W$1,0),FALSE)</f>
        <v>0</v>
      </c>
      <c r="AI695" s="2">
        <f>VLOOKUP($F695,Experiment!$A$2:$X$90,MATCH(Results!AI$1,Experiment!$A$1:$X$1,0),FALSE)</f>
        <v>0</v>
      </c>
      <c r="AJ695" s="2">
        <f>Table1[[#This Row],[Gain]]^Table1[[#This Row],[θ]]</f>
        <v>0</v>
      </c>
      <c r="AK695" s="2">
        <f>-Table1[[#This Row],[λ]]*-Table1[[#This Row],[Loss]]^Table1[[#This Row],[θ]]</f>
        <v>0</v>
      </c>
      <c r="AL695" s="2">
        <f>Table1[[#This Row],[v_n_w_g]]-Table1[[#This Row],[v_n_w_l]]</f>
        <v>0</v>
      </c>
      <c r="AM695" s="2">
        <f>IF(Table1[[#This Row],[diff_v]]&gt;=1,1,0)</f>
        <v>0</v>
      </c>
    </row>
    <row r="696" spans="1:39" hidden="1" x14ac:dyDescent="0.3">
      <c r="A696">
        <v>19</v>
      </c>
      <c r="B696" t="s">
        <v>45</v>
      </c>
      <c r="C696" s="22">
        <f>VLOOKUP(Table1[[#This Row],[Subject]],'Subject Profile'!$A$2:$E$8,4,FALSE)</f>
        <v>1.1960207441678836</v>
      </c>
      <c r="D696" s="22">
        <f>VLOOKUP(Table1[[#This Row],[Subject]],'Subject Profile'!$A$2:$E$8,5,FALSE)</f>
        <v>-2</v>
      </c>
      <c r="E696" t="s">
        <v>110</v>
      </c>
      <c r="F696" t="s">
        <v>84</v>
      </c>
      <c r="G696" t="s">
        <v>7</v>
      </c>
      <c r="H696">
        <f>IF(Table1[[#This Row],[decision]]="accept",1,0)</f>
        <v>1</v>
      </c>
      <c r="I696">
        <v>-10</v>
      </c>
      <c r="J696">
        <v>770</v>
      </c>
      <c r="K696">
        <v>1664466900</v>
      </c>
      <c r="L696">
        <v>10</v>
      </c>
      <c r="M696" t="str">
        <f>VLOOKUP($F696,Experiment!$A$2:$U$90,MATCH(Results!M$1,Experiment!$A$1:$U$1,0)+1,FALSE)</f>
        <v>G</v>
      </c>
      <c r="N696">
        <f>IF(Table1[[#This Row],[Impact]]="I",0,1)</f>
        <v>1</v>
      </c>
      <c r="O696" s="2">
        <f>VLOOKUP($F696,Experiment!$A$2:$U$90,MATCH(Results!O$1,Experiment!$A$1:$U$1,0),FALSE)</f>
        <v>-10</v>
      </c>
      <c r="P696" s="3">
        <f>VLOOKUP($F696,Experiment!$A$2:$U$90,MATCH(Results!P$1,Experiment!$A$1:$U$1,0),FALSE)</f>
        <v>0.5</v>
      </c>
      <c r="Q696" s="2">
        <f>VLOOKUP($F696,Experiment!$A$2:$U$90,MATCH(Results!Q$1,Experiment!$A$1:$U$1,0),FALSE)</f>
        <v>30</v>
      </c>
      <c r="R696" s="3">
        <f>VLOOKUP($F696,Experiment!$A$2:$U$90,MATCH(Results!R$1,Experiment!$A$1:$U$1,0),FALSE)</f>
        <v>0.5</v>
      </c>
      <c r="S696" s="2">
        <f>VLOOKUP($F696,Experiment!$A$2:$U$90,MATCH(Results!S$1,Experiment!$A$1:$U$1,0),FALSE)</f>
        <v>10</v>
      </c>
      <c r="T696" s="2">
        <f>VLOOKUP($F696,Experiment!$A$2:$U$90,MATCH(Results!T$1,Experiment!$A$1:$U$1,0),FALSE)</f>
        <v>400</v>
      </c>
      <c r="U696" s="2">
        <f>VLOOKUP($F696,Experiment!$A$2:$U$90,MATCH(Results!U$1,Experiment!$A$1:$U$1,0),FALSE)</f>
        <v>20</v>
      </c>
      <c r="V696" s="2">
        <f>VLOOKUP($F696,Experiment!$A$2:$U$90,MATCH(Results!V$1,Experiment!$A$1:$U$1,0),FALSE)</f>
        <v>4</v>
      </c>
      <c r="W696" s="3">
        <f>VLOOKUP($F696,Experiment!$A$2:$U$90,MATCH(Results!W$1,Experiment!$A$1:$U$1,0),FALSE)</f>
        <v>0.25</v>
      </c>
      <c r="X696" s="3">
        <f>VLOOKUP($F696,Experiment!$A$2:$U$90,MATCH(Results!X$1,Experiment!$A$1:$U$1,0),FALSE)</f>
        <v>0.75</v>
      </c>
      <c r="Y696" s="2">
        <f>VLOOKUP($F696,Experiment!$A$2:$U$90,MATCH(Results!Y$1,Experiment!$A$1:$U$1,0),FALSE)</f>
        <v>2</v>
      </c>
      <c r="Z696" s="3">
        <f>VLOOKUP($F696,Experiment!$A$2:$U$90,MATCH(Results!Z$1,Experiment!$A$1:$U$1,0),FALSE)</f>
        <v>0.5</v>
      </c>
      <c r="AA696" s="3">
        <f>VLOOKUP($F696,Experiment!$A$2:$U$90,MATCH(Results!AA$1,Experiment!$A$1:$U$1,0),FALSE)</f>
        <v>0.25</v>
      </c>
      <c r="AB696" s="3">
        <f>VLOOKUP($F696,Experiment!$A$2:$U$90,MATCH(Results!AB$1,Experiment!$A$1:$U$1,0),FALSE)</f>
        <v>0.625</v>
      </c>
      <c r="AC696" s="3">
        <f>VLOOKUP($F696,Experiment!$A$2:$U$90,MATCH(Results!AC$1,Experiment!$A$1:$U$1,0),FALSE)</f>
        <v>0.375</v>
      </c>
      <c r="AD696" s="2">
        <f>VLOOKUP($F696,Experiment!$A$2:$U$90,MATCH(Results!AD$1,Experiment!$A$1:$U$1,0),FALSE)</f>
        <v>5</v>
      </c>
      <c r="AE696" s="2">
        <f>VLOOKUP($F696,Experiment!$A$2:$U$90,MATCH(Results!AE$1,Experiment!$A$1:$U$1,0),FALSE)</f>
        <v>375</v>
      </c>
      <c r="AF696" s="2">
        <f>VLOOKUP($F696,Experiment!$A$2:$U$90,MATCH(Results!AF$1,Experiment!$A$1:$U$1,0),FALSE)</f>
        <v>19.364916731037084</v>
      </c>
      <c r="AG696" s="3">
        <f>VLOOKUP($F696,Experiment!$A$2:$W$90,MATCH(Results!AG$1,Experiment!$A$1:$W$1,0),FALSE)</f>
        <v>0.82730419370997643</v>
      </c>
      <c r="AH696" s="3">
        <f>VLOOKUP($F696,Experiment!$A$2:$W$90,MATCH(Results!AH$1,Experiment!$A$1:$W$1,0),FALSE)</f>
        <v>0.38648875795104182</v>
      </c>
      <c r="AI696" s="3">
        <f>VLOOKUP($F696,Experiment!$A$2:$X$90,MATCH(Results!AI$1,Experiment!$A$1:$X$1,0),FALSE)</f>
        <v>0.61351124204895813</v>
      </c>
      <c r="AJ696" s="2">
        <f>Table1[[#This Row],[Gain]]^Table1[[#This Row],[θ]]</f>
        <v>58.434275299017848</v>
      </c>
      <c r="AK696" s="2">
        <f>-Table1[[#This Row],[λ]]*-Table1[[#This Row],[Loss]]^Table1[[#This Row],[θ]]</f>
        <v>31.408756296736705</v>
      </c>
      <c r="AL696" s="2">
        <f>Table1[[#This Row],[v_n_w_g]]-Table1[[#This Row],[v_n_w_l]]</f>
        <v>27.025519002281143</v>
      </c>
      <c r="AM696" s="2">
        <f>IF(Table1[[#This Row],[diff_v]]&gt;=1,1,0)</f>
        <v>1</v>
      </c>
    </row>
    <row r="697" spans="1:39" hidden="1" x14ac:dyDescent="0.3">
      <c r="A697">
        <v>20</v>
      </c>
      <c r="B697" t="s">
        <v>45</v>
      </c>
      <c r="C697" s="22">
        <f>VLOOKUP(Table1[[#This Row],[Subject]],'Subject Profile'!$A$2:$E$8,4,FALSE)</f>
        <v>1.1960207441678836</v>
      </c>
      <c r="D697" s="22">
        <f>VLOOKUP(Table1[[#This Row],[Subject]],'Subject Profile'!$A$2:$E$8,5,FALSE)</f>
        <v>-2</v>
      </c>
      <c r="E697" t="s">
        <v>110</v>
      </c>
      <c r="F697" t="s">
        <v>80</v>
      </c>
      <c r="G697" t="s">
        <v>5</v>
      </c>
      <c r="H697">
        <f>IF(Table1[[#This Row],[decision]]="accept",1,0)</f>
        <v>0</v>
      </c>
      <c r="I697">
        <v>0</v>
      </c>
      <c r="J697">
        <v>770</v>
      </c>
      <c r="K697">
        <v>1664466907</v>
      </c>
      <c r="L697">
        <v>7</v>
      </c>
      <c r="M697" t="str">
        <f>VLOOKUP($F697,Experiment!$A$2:$U$90,MATCH(Results!M$1,Experiment!$A$1:$U$1,0)+1,FALSE)</f>
        <v>G</v>
      </c>
      <c r="N697">
        <f>IF(Table1[[#This Row],[Impact]]="I",0,1)</f>
        <v>1</v>
      </c>
      <c r="O697" s="2">
        <f>VLOOKUP($F697,Experiment!$A$2:$U$90,MATCH(Results!O$1,Experiment!$A$1:$U$1,0),FALSE)</f>
        <v>-90</v>
      </c>
      <c r="P697" s="3">
        <f>VLOOKUP($F697,Experiment!$A$2:$U$90,MATCH(Results!P$1,Experiment!$A$1:$U$1,0),FALSE)</f>
        <v>0.5</v>
      </c>
      <c r="Q697" s="2">
        <f>VLOOKUP($F697,Experiment!$A$2:$U$90,MATCH(Results!Q$1,Experiment!$A$1:$U$1,0),FALSE)</f>
        <v>80</v>
      </c>
      <c r="R697" s="3">
        <f>VLOOKUP($F697,Experiment!$A$2:$U$90,MATCH(Results!R$1,Experiment!$A$1:$U$1,0),FALSE)</f>
        <v>0.5</v>
      </c>
      <c r="S697" s="2">
        <f>VLOOKUP($F697,Experiment!$A$2:$U$90,MATCH(Results!S$1,Experiment!$A$1:$U$1,0),FALSE)</f>
        <v>-5</v>
      </c>
      <c r="T697" s="2">
        <f>VLOOKUP($F697,Experiment!$A$2:$U$90,MATCH(Results!T$1,Experiment!$A$1:$U$1,0),FALSE)</f>
        <v>7225</v>
      </c>
      <c r="U697" s="2">
        <f>VLOOKUP($F697,Experiment!$A$2:$U$90,MATCH(Results!U$1,Experiment!$A$1:$U$1,0),FALSE)</f>
        <v>85</v>
      </c>
      <c r="V697" s="2">
        <f>VLOOKUP($F697,Experiment!$A$2:$U$90,MATCH(Results!V$1,Experiment!$A$1:$U$1,0),FALSE)</f>
        <v>4</v>
      </c>
      <c r="W697" s="3">
        <f>VLOOKUP($F697,Experiment!$A$2:$U$90,MATCH(Results!W$1,Experiment!$A$1:$U$1,0),FALSE)</f>
        <v>0.25</v>
      </c>
      <c r="X697" s="3">
        <f>VLOOKUP($F697,Experiment!$A$2:$U$90,MATCH(Results!X$1,Experiment!$A$1:$U$1,0),FALSE)</f>
        <v>0.75</v>
      </c>
      <c r="Y697" s="2">
        <f>VLOOKUP($F697,Experiment!$A$2:$U$90,MATCH(Results!Y$1,Experiment!$A$1:$U$1,0),FALSE)</f>
        <v>1</v>
      </c>
      <c r="Z697" s="3">
        <f>VLOOKUP($F697,Experiment!$A$2:$U$90,MATCH(Results!Z$1,Experiment!$A$1:$U$1,0),FALSE)</f>
        <v>0.25</v>
      </c>
      <c r="AA697" s="3">
        <f>VLOOKUP($F697,Experiment!$A$2:$U$90,MATCH(Results!AA$1,Experiment!$A$1:$U$1,0),FALSE)</f>
        <v>0.5</v>
      </c>
      <c r="AB697" s="3">
        <f>VLOOKUP($F697,Experiment!$A$2:$U$90,MATCH(Results!AB$1,Experiment!$A$1:$U$1,0),FALSE)</f>
        <v>0.375</v>
      </c>
      <c r="AC697" s="3">
        <f>VLOOKUP($F697,Experiment!$A$2:$U$90,MATCH(Results!AC$1,Experiment!$A$1:$U$1,0),FALSE)</f>
        <v>0.625</v>
      </c>
      <c r="AD697" s="2">
        <f>VLOOKUP($F697,Experiment!$A$2:$U$90,MATCH(Results!AD$1,Experiment!$A$1:$U$1,0),FALSE)</f>
        <v>16.25</v>
      </c>
      <c r="AE697" s="2">
        <f>VLOOKUP($F697,Experiment!$A$2:$U$90,MATCH(Results!AE$1,Experiment!$A$1:$U$1,0),FALSE)</f>
        <v>6773.4375</v>
      </c>
      <c r="AF697" s="2">
        <f>VLOOKUP($F697,Experiment!$A$2:$U$90,MATCH(Results!AF$1,Experiment!$A$1:$U$1,0),FALSE)</f>
        <v>82.300896106907615</v>
      </c>
      <c r="AG697" s="3">
        <f>VLOOKUP($F697,Experiment!$A$2:$W$90,MATCH(Results!AG$1,Experiment!$A$1:$W$1,0),FALSE)</f>
        <v>1</v>
      </c>
      <c r="AH697" s="3">
        <f>VLOOKUP($F697,Experiment!$A$2:$W$90,MATCH(Results!AH$1,Experiment!$A$1:$W$1,0),FALSE)</f>
        <v>0.625</v>
      </c>
      <c r="AI697" s="3">
        <f>VLOOKUP($F697,Experiment!$A$2:$X$90,MATCH(Results!AI$1,Experiment!$A$1:$X$1,0),FALSE)</f>
        <v>0.375</v>
      </c>
      <c r="AJ697" s="2">
        <f>Table1[[#This Row],[Gain]]^Table1[[#This Row],[θ]]</f>
        <v>188.85787660819494</v>
      </c>
      <c r="AK697" s="2">
        <f>-Table1[[#This Row],[λ]]*-Table1[[#This Row],[Loss]]^Table1[[#This Row],[θ]]</f>
        <v>434.85510823313615</v>
      </c>
      <c r="AL697" s="2">
        <f>Table1[[#This Row],[v_n_w_g]]-Table1[[#This Row],[v_n_w_l]]</f>
        <v>-245.99723162494121</v>
      </c>
      <c r="AM697" s="2">
        <f>IF(Table1[[#This Row],[diff_v]]&gt;=1,1,0)</f>
        <v>0</v>
      </c>
    </row>
    <row r="698" spans="1:39" hidden="1" x14ac:dyDescent="0.3">
      <c r="A698">
        <v>21</v>
      </c>
      <c r="B698" t="s">
        <v>45</v>
      </c>
      <c r="C698" s="22">
        <f>VLOOKUP(Table1[[#This Row],[Subject]],'Subject Profile'!$A$2:$E$8,4,FALSE)</f>
        <v>1.1960207441678836</v>
      </c>
      <c r="D698" s="22">
        <f>VLOOKUP(Table1[[#This Row],[Subject]],'Subject Profile'!$A$2:$E$8,5,FALSE)</f>
        <v>-2</v>
      </c>
      <c r="E698" t="s">
        <v>110</v>
      </c>
      <c r="F698" t="s">
        <v>60</v>
      </c>
      <c r="G698" t="s">
        <v>61</v>
      </c>
      <c r="H698">
        <f>IF(Table1[[#This Row],[decision]]="accept",1,0)</f>
        <v>0</v>
      </c>
      <c r="I698">
        <v>0</v>
      </c>
      <c r="J698">
        <v>770</v>
      </c>
      <c r="K698">
        <v>1664466911</v>
      </c>
      <c r="L698">
        <v>4</v>
      </c>
      <c r="M698" t="str">
        <f>VLOOKUP($F698,Experiment!$A$2:$U$90,MATCH(Results!M$1,Experiment!$A$1:$U$1,0)+1,FALSE)</f>
        <v>D</v>
      </c>
      <c r="N698">
        <f>IF(Table1[[#This Row],[Impact]]="I",0,1)</f>
        <v>1</v>
      </c>
      <c r="O698" s="2">
        <f>VLOOKUP($F698,Experiment!$A$2:$U$90,MATCH(Results!O$1,Experiment!$A$1:$U$1,0),FALSE)</f>
        <v>0</v>
      </c>
      <c r="P698" s="3">
        <f>VLOOKUP($F698,Experiment!$A$2:$U$90,MATCH(Results!P$1,Experiment!$A$1:$U$1,0),FALSE)</f>
        <v>0</v>
      </c>
      <c r="Q698" s="2">
        <f>VLOOKUP($F698,Experiment!$A$2:$U$90,MATCH(Results!Q$1,Experiment!$A$1:$U$1,0),FALSE)</f>
        <v>0</v>
      </c>
      <c r="R698" s="3">
        <f>VLOOKUP($F698,Experiment!$A$2:$U$90,MATCH(Results!R$1,Experiment!$A$1:$U$1,0),FALSE)</f>
        <v>0</v>
      </c>
      <c r="S698" s="2">
        <f>VLOOKUP($F698,Experiment!$A$2:$U$90,MATCH(Results!S$1,Experiment!$A$1:$U$1,0),FALSE)</f>
        <v>0</v>
      </c>
      <c r="T698" s="2">
        <f>VLOOKUP($F698,Experiment!$A$2:$U$90,MATCH(Results!T$1,Experiment!$A$1:$U$1,0),FALSE)</f>
        <v>0</v>
      </c>
      <c r="U698" s="2">
        <f>VLOOKUP($F698,Experiment!$A$2:$U$90,MATCH(Results!U$1,Experiment!$A$1:$U$1,0),FALSE)</f>
        <v>0</v>
      </c>
      <c r="V698" s="2">
        <f>VLOOKUP($F698,Experiment!$A$2:$U$90,MATCH(Results!V$1,Experiment!$A$1:$U$1,0),FALSE)</f>
        <v>0</v>
      </c>
      <c r="W698" s="3">
        <f>VLOOKUP($F698,Experiment!$A$2:$U$90,MATCH(Results!W$1,Experiment!$A$1:$U$1,0),FALSE)</f>
        <v>0</v>
      </c>
      <c r="X698" s="3">
        <f>VLOOKUP($F698,Experiment!$A$2:$U$90,MATCH(Results!X$1,Experiment!$A$1:$U$1,0),FALSE)</f>
        <v>0</v>
      </c>
      <c r="Y698" s="2">
        <f>VLOOKUP($F698,Experiment!$A$2:$U$90,MATCH(Results!Y$1,Experiment!$A$1:$U$1,0),FALSE)</f>
        <v>0</v>
      </c>
      <c r="Z698" s="3">
        <f>VLOOKUP($F698,Experiment!$A$2:$U$90,MATCH(Results!Z$1,Experiment!$A$1:$U$1,0),FALSE)</f>
        <v>0</v>
      </c>
      <c r="AA698" s="3">
        <f>VLOOKUP($F698,Experiment!$A$2:$U$90,MATCH(Results!AA$1,Experiment!$A$1:$U$1,0),FALSE)</f>
        <v>0</v>
      </c>
      <c r="AB698" s="3">
        <f>VLOOKUP($F698,Experiment!$A$2:$U$90,MATCH(Results!AB$1,Experiment!$A$1:$U$1,0),FALSE)</f>
        <v>0</v>
      </c>
      <c r="AC698" s="3">
        <f>VLOOKUP($F698,Experiment!$A$2:$U$90,MATCH(Results!AC$1,Experiment!$A$1:$U$1,0),FALSE)</f>
        <v>0</v>
      </c>
      <c r="AD698" s="2">
        <f>VLOOKUP($F698,Experiment!$A$2:$U$90,MATCH(Results!AD$1,Experiment!$A$1:$U$1,0),FALSE)</f>
        <v>0</v>
      </c>
      <c r="AE698" s="2">
        <f>VLOOKUP($F698,Experiment!$A$2:$U$90,MATCH(Results!AE$1,Experiment!$A$1:$U$1,0),FALSE)</f>
        <v>0</v>
      </c>
      <c r="AF698" s="2">
        <f>VLOOKUP($F698,Experiment!$A$2:$U$90,MATCH(Results!AF$1,Experiment!$A$1:$U$1,0),FALSE)</f>
        <v>0</v>
      </c>
      <c r="AG698" s="2"/>
      <c r="AH698" s="3">
        <f>VLOOKUP($F698,Experiment!$A$2:$W$90,MATCH(Results!AH$1,Experiment!$A$1:$W$1,0),FALSE)</f>
        <v>0</v>
      </c>
      <c r="AI698" s="2">
        <f>VLOOKUP($F698,Experiment!$A$2:$X$90,MATCH(Results!AI$1,Experiment!$A$1:$X$1,0),FALSE)</f>
        <v>0</v>
      </c>
      <c r="AJ698" s="2">
        <f>Table1[[#This Row],[Gain]]^Table1[[#This Row],[θ]]</f>
        <v>0</v>
      </c>
      <c r="AK698" s="2">
        <f>-Table1[[#This Row],[λ]]*-Table1[[#This Row],[Loss]]^Table1[[#This Row],[θ]]</f>
        <v>0</v>
      </c>
      <c r="AL698" s="2">
        <f>Table1[[#This Row],[v_n_w_g]]-Table1[[#This Row],[v_n_w_l]]</f>
        <v>0</v>
      </c>
      <c r="AM698" s="2">
        <f>IF(Table1[[#This Row],[diff_v]]&gt;=1,1,0)</f>
        <v>0</v>
      </c>
    </row>
    <row r="699" spans="1:39" hidden="1" x14ac:dyDescent="0.3">
      <c r="A699">
        <v>22</v>
      </c>
      <c r="B699" t="s">
        <v>45</v>
      </c>
      <c r="C699" s="22">
        <f>VLOOKUP(Table1[[#This Row],[Subject]],'Subject Profile'!$A$2:$E$8,4,FALSE)</f>
        <v>1.1960207441678836</v>
      </c>
      <c r="D699" s="22">
        <f>VLOOKUP(Table1[[#This Row],[Subject]],'Subject Profile'!$A$2:$E$8,5,FALSE)</f>
        <v>-2</v>
      </c>
      <c r="E699" t="s">
        <v>110</v>
      </c>
      <c r="F699" t="s">
        <v>70</v>
      </c>
      <c r="G699" t="s">
        <v>7</v>
      </c>
      <c r="H699">
        <f>IF(Table1[[#This Row],[decision]]="accept",1,0)</f>
        <v>1</v>
      </c>
      <c r="I699">
        <v>-90</v>
      </c>
      <c r="J699">
        <v>680</v>
      </c>
      <c r="K699">
        <v>1664466921</v>
      </c>
      <c r="L699">
        <v>10</v>
      </c>
      <c r="M699" t="str">
        <f>VLOOKUP($F699,Experiment!$A$2:$U$90,MATCH(Results!M$1,Experiment!$A$1:$U$1,0)+1,FALSE)</f>
        <v>G</v>
      </c>
      <c r="N699">
        <f>IF(Table1[[#This Row],[Impact]]="I",0,1)</f>
        <v>1</v>
      </c>
      <c r="O699" s="2">
        <f>VLOOKUP($F699,Experiment!$A$2:$U$90,MATCH(Results!O$1,Experiment!$A$1:$U$1,0),FALSE)</f>
        <v>-90</v>
      </c>
      <c r="P699" s="3">
        <f>VLOOKUP($F699,Experiment!$A$2:$U$90,MATCH(Results!P$1,Experiment!$A$1:$U$1,0),FALSE)</f>
        <v>0.5</v>
      </c>
      <c r="Q699" s="2">
        <f>VLOOKUP($F699,Experiment!$A$2:$U$90,MATCH(Results!Q$1,Experiment!$A$1:$U$1,0),FALSE)</f>
        <v>180</v>
      </c>
      <c r="R699" s="3">
        <f>VLOOKUP($F699,Experiment!$A$2:$U$90,MATCH(Results!R$1,Experiment!$A$1:$U$1,0),FALSE)</f>
        <v>0.5</v>
      </c>
      <c r="S699" s="2">
        <f>VLOOKUP($F699,Experiment!$A$2:$U$90,MATCH(Results!S$1,Experiment!$A$1:$U$1,0),FALSE)</f>
        <v>45</v>
      </c>
      <c r="T699" s="2">
        <f>VLOOKUP($F699,Experiment!$A$2:$U$90,MATCH(Results!T$1,Experiment!$A$1:$U$1,0),FALSE)</f>
        <v>18225</v>
      </c>
      <c r="U699" s="2">
        <f>VLOOKUP($F699,Experiment!$A$2:$U$90,MATCH(Results!U$1,Experiment!$A$1:$U$1,0),FALSE)</f>
        <v>135</v>
      </c>
      <c r="V699" s="2">
        <f>VLOOKUP($F699,Experiment!$A$2:$U$90,MATCH(Results!V$1,Experiment!$A$1:$U$1,0),FALSE)</f>
        <v>4</v>
      </c>
      <c r="W699" s="3">
        <f>VLOOKUP($F699,Experiment!$A$2:$U$90,MATCH(Results!W$1,Experiment!$A$1:$U$1,0),FALSE)</f>
        <v>0.75</v>
      </c>
      <c r="X699" s="3">
        <f>VLOOKUP($F699,Experiment!$A$2:$U$90,MATCH(Results!X$1,Experiment!$A$1:$U$1,0),FALSE)</f>
        <v>0.25</v>
      </c>
      <c r="Y699" s="2">
        <f>VLOOKUP($F699,Experiment!$A$2:$U$90,MATCH(Results!Y$1,Experiment!$A$1:$U$1,0),FALSE)</f>
        <v>2</v>
      </c>
      <c r="Z699" s="3">
        <f>VLOOKUP($F699,Experiment!$A$2:$U$90,MATCH(Results!Z$1,Experiment!$A$1:$U$1,0),FALSE)</f>
        <v>0.05</v>
      </c>
      <c r="AA699" s="3">
        <f>VLOOKUP($F699,Experiment!$A$2:$U$90,MATCH(Results!AA$1,Experiment!$A$1:$U$1,0),FALSE)</f>
        <v>0.2</v>
      </c>
      <c r="AB699" s="3">
        <f>VLOOKUP($F699,Experiment!$A$2:$U$90,MATCH(Results!AB$1,Experiment!$A$1:$U$1,0),FALSE)</f>
        <v>0.42499999999999999</v>
      </c>
      <c r="AC699" s="3">
        <f>VLOOKUP($F699,Experiment!$A$2:$U$90,MATCH(Results!AC$1,Experiment!$A$1:$U$1,0),FALSE)</f>
        <v>0.57499999999999996</v>
      </c>
      <c r="AD699" s="2">
        <f>VLOOKUP($F699,Experiment!$A$2:$U$90,MATCH(Results!AD$1,Experiment!$A$1:$U$1,0),FALSE)</f>
        <v>65.249999999999986</v>
      </c>
      <c r="AE699" s="2">
        <f>VLOOKUP($F699,Experiment!$A$2:$U$90,MATCH(Results!AE$1,Experiment!$A$1:$U$1,0),FALSE)</f>
        <v>17814.9375</v>
      </c>
      <c r="AF699" s="2">
        <f>VLOOKUP($F699,Experiment!$A$2:$U$90,MATCH(Results!AF$1,Experiment!$A$1:$U$1,0),FALSE)</f>
        <v>133.47260954967501</v>
      </c>
      <c r="AG699" s="3">
        <f>VLOOKUP($F699,Experiment!$A$2:$W$90,MATCH(Results!AG$1,Experiment!$A$1:$W$1,0),FALSE)</f>
        <v>1</v>
      </c>
      <c r="AH699" s="3">
        <f>VLOOKUP($F699,Experiment!$A$2:$W$90,MATCH(Results!AH$1,Experiment!$A$1:$W$1,0),FALSE)</f>
        <v>0.57499999999999996</v>
      </c>
      <c r="AI699" s="3">
        <f>VLOOKUP($F699,Experiment!$A$2:$X$90,MATCH(Results!AI$1,Experiment!$A$1:$X$1,0),FALSE)</f>
        <v>0.42500000000000004</v>
      </c>
      <c r="AJ699" s="2">
        <f>Table1[[#This Row],[Gain]]^Table1[[#This Row],[θ]]</f>
        <v>498.1414721148987</v>
      </c>
      <c r="AK699" s="2">
        <f>-Table1[[#This Row],[λ]]*-Table1[[#This Row],[Loss]]^Table1[[#This Row],[θ]]</f>
        <v>434.85510823313615</v>
      </c>
      <c r="AL699" s="2">
        <f>Table1[[#This Row],[v_n_w_g]]-Table1[[#This Row],[v_n_w_l]]</f>
        <v>63.286363881762554</v>
      </c>
      <c r="AM699" s="2">
        <f>IF(Table1[[#This Row],[diff_v]]&gt;=1,1,0)</f>
        <v>1</v>
      </c>
    </row>
    <row r="700" spans="1:39" hidden="1" x14ac:dyDescent="0.3">
      <c r="A700">
        <v>23</v>
      </c>
      <c r="B700" t="s">
        <v>45</v>
      </c>
      <c r="C700" s="22">
        <f>VLOOKUP(Table1[[#This Row],[Subject]],'Subject Profile'!$A$2:$E$8,4,FALSE)</f>
        <v>1.1960207441678836</v>
      </c>
      <c r="D700" s="22">
        <f>VLOOKUP(Table1[[#This Row],[Subject]],'Subject Profile'!$A$2:$E$8,5,FALSE)</f>
        <v>-2</v>
      </c>
      <c r="E700" t="s">
        <v>110</v>
      </c>
      <c r="F700" t="s">
        <v>71</v>
      </c>
      <c r="G700" t="s">
        <v>5</v>
      </c>
      <c r="H700">
        <f>IF(Table1[[#This Row],[decision]]="accept",1,0)</f>
        <v>0</v>
      </c>
      <c r="I700">
        <v>0</v>
      </c>
      <c r="J700">
        <v>680</v>
      </c>
      <c r="K700">
        <v>1664466929</v>
      </c>
      <c r="L700">
        <v>8</v>
      </c>
      <c r="M700" t="str">
        <f>VLOOKUP($F700,Experiment!$A$2:$U$90,MATCH(Results!M$1,Experiment!$A$1:$U$1,0)+1,FALSE)</f>
        <v>I</v>
      </c>
      <c r="N700">
        <f>IF(Table1[[#This Row],[Impact]]="I",0,1)</f>
        <v>0</v>
      </c>
      <c r="O700" s="2">
        <f>VLOOKUP($F700,Experiment!$A$2:$U$90,MATCH(Results!O$1,Experiment!$A$1:$U$1,0),FALSE)</f>
        <v>-10</v>
      </c>
      <c r="P700" s="3">
        <f>VLOOKUP($F700,Experiment!$A$2:$U$90,MATCH(Results!P$1,Experiment!$A$1:$U$1,0),FALSE)</f>
        <v>0.5</v>
      </c>
      <c r="Q700" s="2">
        <f>VLOOKUP($F700,Experiment!$A$2:$U$90,MATCH(Results!Q$1,Experiment!$A$1:$U$1,0),FALSE)</f>
        <v>30</v>
      </c>
      <c r="R700" s="3">
        <f>VLOOKUP($F700,Experiment!$A$2:$U$90,MATCH(Results!R$1,Experiment!$A$1:$U$1,0),FALSE)</f>
        <v>0.5</v>
      </c>
      <c r="S700" s="2">
        <f>VLOOKUP($F700,Experiment!$A$2:$U$90,MATCH(Results!S$1,Experiment!$A$1:$U$1,0),FALSE)</f>
        <v>10</v>
      </c>
      <c r="T700" s="2">
        <f>VLOOKUP($F700,Experiment!$A$2:$U$90,MATCH(Results!T$1,Experiment!$A$1:$U$1,0),FALSE)</f>
        <v>400</v>
      </c>
      <c r="U700" s="2">
        <f>VLOOKUP($F700,Experiment!$A$2:$U$90,MATCH(Results!U$1,Experiment!$A$1:$U$1,0),FALSE)</f>
        <v>20</v>
      </c>
      <c r="V700" s="2">
        <f>VLOOKUP($F700,Experiment!$A$2:$U$90,MATCH(Results!V$1,Experiment!$A$1:$U$1,0),FALSE)</f>
        <v>2</v>
      </c>
      <c r="W700" s="3">
        <f>VLOOKUP($F700,Experiment!$A$2:$U$90,MATCH(Results!W$1,Experiment!$A$1:$U$1,0),FALSE)</f>
        <v>0.25</v>
      </c>
      <c r="X700" s="3">
        <f>VLOOKUP($F700,Experiment!$A$2:$U$90,MATCH(Results!X$1,Experiment!$A$1:$U$1,0),FALSE)</f>
        <v>0.75</v>
      </c>
      <c r="Y700" s="2">
        <f>VLOOKUP($F700,Experiment!$A$2:$U$90,MATCH(Results!Y$1,Experiment!$A$1:$U$1,0),FALSE)</f>
        <v>2</v>
      </c>
      <c r="Z700" s="3">
        <f>VLOOKUP($F700,Experiment!$A$2:$U$90,MATCH(Results!Z$1,Experiment!$A$1:$U$1,0),FALSE)</f>
        <v>0.5</v>
      </c>
      <c r="AA700" s="3">
        <f>VLOOKUP($F700,Experiment!$A$2:$U$90,MATCH(Results!AA$1,Experiment!$A$1:$U$1,0),FALSE)</f>
        <v>0.25</v>
      </c>
      <c r="AB700" s="3">
        <f>VLOOKUP($F700,Experiment!$A$2:$U$90,MATCH(Results!AB$1,Experiment!$A$1:$U$1,0),FALSE)</f>
        <v>0.625</v>
      </c>
      <c r="AC700" s="3">
        <f>VLOOKUP($F700,Experiment!$A$2:$U$90,MATCH(Results!AC$1,Experiment!$A$1:$U$1,0),FALSE)</f>
        <v>0.375</v>
      </c>
      <c r="AD700" s="2">
        <f>VLOOKUP($F700,Experiment!$A$2:$U$90,MATCH(Results!AD$1,Experiment!$A$1:$U$1,0),FALSE)</f>
        <v>5</v>
      </c>
      <c r="AE700" s="2">
        <f>VLOOKUP($F700,Experiment!$A$2:$U$90,MATCH(Results!AE$1,Experiment!$A$1:$U$1,0),FALSE)</f>
        <v>375</v>
      </c>
      <c r="AF700" s="2">
        <f>VLOOKUP($F700,Experiment!$A$2:$U$90,MATCH(Results!AF$1,Experiment!$A$1:$U$1,0),FALSE)</f>
        <v>19.364916731037084</v>
      </c>
      <c r="AG700" s="3">
        <f>VLOOKUP($F700,Experiment!$A$2:$W$90,MATCH(Results!AG$1,Experiment!$A$1:$W$1,0),FALSE)</f>
        <v>0.82730419370997643</v>
      </c>
      <c r="AH700" s="3">
        <f>VLOOKUP($F700,Experiment!$A$2:$W$90,MATCH(Results!AH$1,Experiment!$A$1:$W$1,0),FALSE)</f>
        <v>0.38648875795104182</v>
      </c>
      <c r="AI700" s="3">
        <f>VLOOKUP($F700,Experiment!$A$2:$X$90,MATCH(Results!AI$1,Experiment!$A$1:$X$1,0),FALSE)</f>
        <v>0.61351124204895813</v>
      </c>
      <c r="AJ700" s="2">
        <f>Table1[[#This Row],[Gain]]^Table1[[#This Row],[θ]]</f>
        <v>58.434275299017848</v>
      </c>
      <c r="AK700" s="2">
        <f>-Table1[[#This Row],[λ]]*-Table1[[#This Row],[Loss]]^Table1[[#This Row],[θ]]</f>
        <v>31.408756296736705</v>
      </c>
      <c r="AL700" s="2">
        <f>Table1[[#This Row],[v_n_w_g]]-Table1[[#This Row],[v_n_w_l]]</f>
        <v>27.025519002281143</v>
      </c>
      <c r="AM700" s="2">
        <f>IF(Table1[[#This Row],[diff_v]]&gt;=1,1,0)</f>
        <v>1</v>
      </c>
    </row>
    <row r="701" spans="1:39" hidden="1" x14ac:dyDescent="0.3">
      <c r="A701">
        <v>24</v>
      </c>
      <c r="B701" t="s">
        <v>45</v>
      </c>
      <c r="C701" s="22">
        <f>VLOOKUP(Table1[[#This Row],[Subject]],'Subject Profile'!$A$2:$E$8,4,FALSE)</f>
        <v>1.1960207441678836</v>
      </c>
      <c r="D701" s="22">
        <f>VLOOKUP(Table1[[#This Row],[Subject]],'Subject Profile'!$A$2:$E$8,5,FALSE)</f>
        <v>-2</v>
      </c>
      <c r="E701" t="s">
        <v>110</v>
      </c>
      <c r="F701" t="s">
        <v>59</v>
      </c>
      <c r="G701" t="s">
        <v>7</v>
      </c>
      <c r="H701">
        <f>IF(Table1[[#This Row],[decision]]="accept",1,0)</f>
        <v>1</v>
      </c>
      <c r="I701">
        <v>10</v>
      </c>
      <c r="J701">
        <v>690</v>
      </c>
      <c r="K701">
        <v>1664466935</v>
      </c>
      <c r="L701">
        <v>6</v>
      </c>
      <c r="M701" t="str">
        <f>VLOOKUP($F701,Experiment!$A$2:$U$90,MATCH(Results!M$1,Experiment!$A$1:$U$1,0)+1,FALSE)</f>
        <v>G</v>
      </c>
      <c r="N701">
        <f>IF(Table1[[#This Row],[Impact]]="I",0,1)</f>
        <v>1</v>
      </c>
      <c r="O701" s="2">
        <f>VLOOKUP($F701,Experiment!$A$2:$U$90,MATCH(Results!O$1,Experiment!$A$1:$U$1,0),FALSE)</f>
        <v>0</v>
      </c>
      <c r="P701" s="3">
        <f>VLOOKUP($F701,Experiment!$A$2:$U$90,MATCH(Results!P$1,Experiment!$A$1:$U$1,0),FALSE)</f>
        <v>0.5</v>
      </c>
      <c r="Q701" s="2">
        <f>VLOOKUP($F701,Experiment!$A$2:$U$90,MATCH(Results!Q$1,Experiment!$A$1:$U$1,0),FALSE)</f>
        <v>10</v>
      </c>
      <c r="R701" s="3">
        <f>VLOOKUP($F701,Experiment!$A$2:$U$90,MATCH(Results!R$1,Experiment!$A$1:$U$1,0),FALSE)</f>
        <v>0.5</v>
      </c>
      <c r="S701" s="2">
        <f>VLOOKUP($F701,Experiment!$A$2:$U$90,MATCH(Results!S$1,Experiment!$A$1:$U$1,0),FALSE)</f>
        <v>5</v>
      </c>
      <c r="T701" s="2">
        <f>VLOOKUP($F701,Experiment!$A$2:$U$90,MATCH(Results!T$1,Experiment!$A$1:$U$1,0),FALSE)</f>
        <v>25</v>
      </c>
      <c r="U701" s="2">
        <f>VLOOKUP($F701,Experiment!$A$2:$U$90,MATCH(Results!U$1,Experiment!$A$1:$U$1,0),FALSE)</f>
        <v>5</v>
      </c>
      <c r="V701" s="2">
        <f>VLOOKUP($F701,Experiment!$A$2:$U$90,MATCH(Results!V$1,Experiment!$A$1:$U$1,0),FALSE)</f>
        <v>4</v>
      </c>
      <c r="W701" s="3">
        <f>VLOOKUP($F701,Experiment!$A$2:$U$90,MATCH(Results!W$1,Experiment!$A$1:$U$1,0),FALSE)</f>
        <v>0.75</v>
      </c>
      <c r="X701" s="3">
        <f>VLOOKUP($F701,Experiment!$A$2:$U$90,MATCH(Results!X$1,Experiment!$A$1:$U$1,0),FALSE)</f>
        <v>0.25</v>
      </c>
      <c r="Y701" s="2">
        <f>VLOOKUP($F701,Experiment!$A$2:$U$90,MATCH(Results!Y$1,Experiment!$A$1:$U$1,0),FALSE)</f>
        <v>1</v>
      </c>
      <c r="Z701" s="3">
        <f>VLOOKUP($F701,Experiment!$A$2:$U$90,MATCH(Results!Z$1,Experiment!$A$1:$U$1,0),FALSE)</f>
        <v>0.2</v>
      </c>
      <c r="AA701" s="3">
        <f>VLOOKUP($F701,Experiment!$A$2:$U$90,MATCH(Results!AA$1,Experiment!$A$1:$U$1,0),FALSE)</f>
        <v>4.9999999999999989E-2</v>
      </c>
      <c r="AB701" s="3">
        <f>VLOOKUP($F701,Experiment!$A$2:$U$90,MATCH(Results!AB$1,Experiment!$A$1:$U$1,0),FALSE)</f>
        <v>0.57499999999999996</v>
      </c>
      <c r="AC701" s="3">
        <f>VLOOKUP($F701,Experiment!$A$2:$U$90,MATCH(Results!AC$1,Experiment!$A$1:$U$1,0),FALSE)</f>
        <v>0.42500000000000004</v>
      </c>
      <c r="AD701" s="2">
        <f>VLOOKUP($F701,Experiment!$A$2:$U$90,MATCH(Results!AD$1,Experiment!$A$1:$U$1,0),FALSE)</f>
        <v>4.25</v>
      </c>
      <c r="AE701" s="2">
        <f>VLOOKUP($F701,Experiment!$A$2:$U$90,MATCH(Results!AE$1,Experiment!$A$1:$U$1,0),FALSE)</f>
        <v>24.4375</v>
      </c>
      <c r="AF701" s="2">
        <f>VLOOKUP($F701,Experiment!$A$2:$U$90,MATCH(Results!AF$1,Experiment!$A$1:$U$1,0),FALSE)</f>
        <v>4.9434299833212973</v>
      </c>
      <c r="AG701" s="3">
        <f>VLOOKUP($F701,Experiment!$A$2:$W$90,MATCH(Results!AG$1,Experiment!$A$1:$W$1,0),FALSE)</f>
        <v>0.89414323918902561</v>
      </c>
      <c r="AH701" s="3">
        <f>VLOOKUP($F701,Experiment!$A$2:$W$90,MATCH(Results!AH$1,Experiment!$A$1:$W$1,0),FALSE)</f>
        <v>0.42914847753168511</v>
      </c>
      <c r="AI701" s="3">
        <f>VLOOKUP($F701,Experiment!$A$2:$X$90,MATCH(Results!AI$1,Experiment!$A$1:$X$1,0),FALSE)</f>
        <v>0.57085152246831483</v>
      </c>
      <c r="AJ701" s="2">
        <f>Table1[[#This Row],[Gain]]^Table1[[#This Row],[θ]]</f>
        <v>15.704378148368352</v>
      </c>
      <c r="AK701" s="2">
        <f>-Table1[[#This Row],[λ]]*-Table1[[#This Row],[Loss]]^Table1[[#This Row],[θ]]</f>
        <v>0</v>
      </c>
      <c r="AL701" s="2">
        <f>Table1[[#This Row],[v_n_w_g]]-Table1[[#This Row],[v_n_w_l]]</f>
        <v>15.704378148368352</v>
      </c>
      <c r="AM701" s="2">
        <f>IF(Table1[[#This Row],[diff_v]]&gt;=1,1,0)</f>
        <v>1</v>
      </c>
    </row>
    <row r="702" spans="1:39" hidden="1" x14ac:dyDescent="0.3">
      <c r="A702">
        <v>25</v>
      </c>
      <c r="B702" t="s">
        <v>45</v>
      </c>
      <c r="C702" s="22">
        <f>VLOOKUP(Table1[[#This Row],[Subject]],'Subject Profile'!$A$2:$E$8,4,FALSE)</f>
        <v>1.1960207441678836</v>
      </c>
      <c r="D702" s="22">
        <f>VLOOKUP(Table1[[#This Row],[Subject]],'Subject Profile'!$A$2:$E$8,5,FALSE)</f>
        <v>-2</v>
      </c>
      <c r="E702" t="s">
        <v>110</v>
      </c>
      <c r="F702" t="s">
        <v>55</v>
      </c>
      <c r="G702" t="s">
        <v>56</v>
      </c>
      <c r="H702">
        <f>IF(Table1[[#This Row],[decision]]="accept",1,0)</f>
        <v>0</v>
      </c>
      <c r="I702">
        <v>0</v>
      </c>
      <c r="J702">
        <v>690</v>
      </c>
      <c r="K702">
        <v>1664466945</v>
      </c>
      <c r="L702">
        <v>10</v>
      </c>
      <c r="M702" t="str">
        <f>VLOOKUP($F702,Experiment!$A$2:$U$90,MATCH(Results!M$1,Experiment!$A$1:$U$1,0)+1,FALSE)</f>
        <v>R</v>
      </c>
      <c r="N702">
        <f>IF(Table1[[#This Row],[Impact]]="I",0,1)</f>
        <v>1</v>
      </c>
      <c r="O702" s="2">
        <f>VLOOKUP($F702,Experiment!$A$2:$U$90,MATCH(Results!O$1,Experiment!$A$1:$U$1,0),FALSE)</f>
        <v>0</v>
      </c>
      <c r="P702" s="3">
        <f>VLOOKUP($F702,Experiment!$A$2:$U$90,MATCH(Results!P$1,Experiment!$A$1:$U$1,0),FALSE)</f>
        <v>0</v>
      </c>
      <c r="Q702" s="2">
        <f>VLOOKUP($F702,Experiment!$A$2:$U$90,MATCH(Results!Q$1,Experiment!$A$1:$U$1,0),FALSE)</f>
        <v>0</v>
      </c>
      <c r="R702" s="3">
        <f>VLOOKUP($F702,Experiment!$A$2:$U$90,MATCH(Results!R$1,Experiment!$A$1:$U$1,0),FALSE)</f>
        <v>0</v>
      </c>
      <c r="S702" s="2">
        <f>VLOOKUP($F702,Experiment!$A$2:$U$90,MATCH(Results!S$1,Experiment!$A$1:$U$1,0),FALSE)</f>
        <v>0</v>
      </c>
      <c r="T702" s="2">
        <f>VLOOKUP($F702,Experiment!$A$2:$U$90,MATCH(Results!T$1,Experiment!$A$1:$U$1,0),FALSE)</f>
        <v>0</v>
      </c>
      <c r="U702" s="2">
        <f>VLOOKUP($F702,Experiment!$A$2:$U$90,MATCH(Results!U$1,Experiment!$A$1:$U$1,0),FALSE)</f>
        <v>0</v>
      </c>
      <c r="V702" s="2">
        <f>VLOOKUP($F702,Experiment!$A$2:$U$90,MATCH(Results!V$1,Experiment!$A$1:$U$1,0),FALSE)</f>
        <v>0</v>
      </c>
      <c r="W702" s="3">
        <f>VLOOKUP($F702,Experiment!$A$2:$U$90,MATCH(Results!W$1,Experiment!$A$1:$U$1,0),FALSE)</f>
        <v>0</v>
      </c>
      <c r="X702" s="3">
        <f>VLOOKUP($F702,Experiment!$A$2:$U$90,MATCH(Results!X$1,Experiment!$A$1:$U$1,0),FALSE)</f>
        <v>0</v>
      </c>
      <c r="Y702" s="2">
        <f>VLOOKUP($F702,Experiment!$A$2:$U$90,MATCH(Results!Y$1,Experiment!$A$1:$U$1,0),FALSE)</f>
        <v>0</v>
      </c>
      <c r="Z702" s="3">
        <f>VLOOKUP($F702,Experiment!$A$2:$U$90,MATCH(Results!Z$1,Experiment!$A$1:$U$1,0),FALSE)</f>
        <v>0</v>
      </c>
      <c r="AA702" s="3">
        <f>VLOOKUP($F702,Experiment!$A$2:$U$90,MATCH(Results!AA$1,Experiment!$A$1:$U$1,0),FALSE)</f>
        <v>0</v>
      </c>
      <c r="AB702" s="3">
        <f>VLOOKUP($F702,Experiment!$A$2:$U$90,MATCH(Results!AB$1,Experiment!$A$1:$U$1,0),FALSE)</f>
        <v>0</v>
      </c>
      <c r="AC702" s="3">
        <f>VLOOKUP($F702,Experiment!$A$2:$U$90,MATCH(Results!AC$1,Experiment!$A$1:$U$1,0),FALSE)</f>
        <v>0</v>
      </c>
      <c r="AD702" s="2">
        <f>VLOOKUP($F702,Experiment!$A$2:$U$90,MATCH(Results!AD$1,Experiment!$A$1:$U$1,0),FALSE)</f>
        <v>0</v>
      </c>
      <c r="AE702" s="2">
        <f>VLOOKUP($F702,Experiment!$A$2:$U$90,MATCH(Results!AE$1,Experiment!$A$1:$U$1,0),FALSE)</f>
        <v>0</v>
      </c>
      <c r="AF702" s="2">
        <f>VLOOKUP($F702,Experiment!$A$2:$U$90,MATCH(Results!AF$1,Experiment!$A$1:$U$1,0),FALSE)</f>
        <v>0</v>
      </c>
      <c r="AG702" s="2"/>
      <c r="AH702" s="3">
        <f>VLOOKUP($F702,Experiment!$A$2:$W$90,MATCH(Results!AH$1,Experiment!$A$1:$W$1,0),FALSE)</f>
        <v>0</v>
      </c>
      <c r="AI702" s="2">
        <f>VLOOKUP($F702,Experiment!$A$2:$X$90,MATCH(Results!AI$1,Experiment!$A$1:$X$1,0),FALSE)</f>
        <v>0</v>
      </c>
      <c r="AJ702" s="2">
        <f>Table1[[#This Row],[Gain]]^Table1[[#This Row],[θ]]</f>
        <v>0</v>
      </c>
      <c r="AK702" s="2">
        <f>-Table1[[#This Row],[λ]]*-Table1[[#This Row],[Loss]]^Table1[[#This Row],[θ]]</f>
        <v>0</v>
      </c>
      <c r="AL702" s="2">
        <f>Table1[[#This Row],[v_n_w_g]]-Table1[[#This Row],[v_n_w_l]]</f>
        <v>0</v>
      </c>
      <c r="AM702" s="2">
        <f>IF(Table1[[#This Row],[diff_v]]&gt;=1,1,0)</f>
        <v>0</v>
      </c>
    </row>
    <row r="703" spans="1:39" hidden="1" x14ac:dyDescent="0.3">
      <c r="A703">
        <v>26</v>
      </c>
      <c r="B703" t="s">
        <v>45</v>
      </c>
      <c r="C703" s="22">
        <f>VLOOKUP(Table1[[#This Row],[Subject]],'Subject Profile'!$A$2:$E$8,4,FALSE)</f>
        <v>1.1960207441678836</v>
      </c>
      <c r="D703" s="22">
        <f>VLOOKUP(Table1[[#This Row],[Subject]],'Subject Profile'!$A$2:$E$8,5,FALSE)</f>
        <v>-2</v>
      </c>
      <c r="E703" t="s">
        <v>110</v>
      </c>
      <c r="F703" t="s">
        <v>73</v>
      </c>
      <c r="G703" t="s">
        <v>5</v>
      </c>
      <c r="H703">
        <f>IF(Table1[[#This Row],[decision]]="accept",1,0)</f>
        <v>0</v>
      </c>
      <c r="I703">
        <v>0</v>
      </c>
      <c r="J703">
        <v>690</v>
      </c>
      <c r="K703">
        <v>1664466952</v>
      </c>
      <c r="L703">
        <v>7</v>
      </c>
      <c r="M703" t="str">
        <f>VLOOKUP($F703,Experiment!$A$2:$U$90,MATCH(Results!M$1,Experiment!$A$1:$U$1,0)+1,FALSE)</f>
        <v>G</v>
      </c>
      <c r="N703">
        <f>IF(Table1[[#This Row],[Impact]]="I",0,1)</f>
        <v>1</v>
      </c>
      <c r="O703" s="2">
        <f>VLOOKUP($F703,Experiment!$A$2:$U$90,MATCH(Results!O$1,Experiment!$A$1:$U$1,0),FALSE)</f>
        <v>-50</v>
      </c>
      <c r="P703" s="3">
        <f>VLOOKUP($F703,Experiment!$A$2:$U$90,MATCH(Results!P$1,Experiment!$A$1:$U$1,0),FALSE)</f>
        <v>0.5</v>
      </c>
      <c r="Q703" s="2">
        <f>VLOOKUP($F703,Experiment!$A$2:$U$90,MATCH(Results!Q$1,Experiment!$A$1:$U$1,0),FALSE)</f>
        <v>50</v>
      </c>
      <c r="R703" s="3">
        <f>VLOOKUP($F703,Experiment!$A$2:$U$90,MATCH(Results!R$1,Experiment!$A$1:$U$1,0),FALSE)</f>
        <v>0.5</v>
      </c>
      <c r="S703" s="2">
        <f>VLOOKUP($F703,Experiment!$A$2:$U$90,MATCH(Results!S$1,Experiment!$A$1:$U$1,0),FALSE)</f>
        <v>0</v>
      </c>
      <c r="T703" s="2">
        <f>VLOOKUP($F703,Experiment!$A$2:$U$90,MATCH(Results!T$1,Experiment!$A$1:$U$1,0),FALSE)</f>
        <v>2500</v>
      </c>
      <c r="U703" s="2">
        <f>VLOOKUP($F703,Experiment!$A$2:$U$90,MATCH(Results!U$1,Experiment!$A$1:$U$1,0),FALSE)</f>
        <v>50</v>
      </c>
      <c r="V703" s="2">
        <f>VLOOKUP($F703,Experiment!$A$2:$U$90,MATCH(Results!V$1,Experiment!$A$1:$U$1,0),FALSE)</f>
        <v>4</v>
      </c>
      <c r="W703" s="3">
        <f>VLOOKUP($F703,Experiment!$A$2:$U$90,MATCH(Results!W$1,Experiment!$A$1:$U$1,0),FALSE)</f>
        <v>0.25</v>
      </c>
      <c r="X703" s="3">
        <f>VLOOKUP($F703,Experiment!$A$2:$U$90,MATCH(Results!X$1,Experiment!$A$1:$U$1,0),FALSE)</f>
        <v>0.75</v>
      </c>
      <c r="Y703" s="2">
        <f>VLOOKUP($F703,Experiment!$A$2:$U$90,MATCH(Results!Y$1,Experiment!$A$1:$U$1,0),FALSE)</f>
        <v>1</v>
      </c>
      <c r="Z703" s="3">
        <f>VLOOKUP($F703,Experiment!$A$2:$U$90,MATCH(Results!Z$1,Experiment!$A$1:$U$1,0),FALSE)</f>
        <v>0.25</v>
      </c>
      <c r="AA703" s="3">
        <f>VLOOKUP($F703,Experiment!$A$2:$U$90,MATCH(Results!AA$1,Experiment!$A$1:$U$1,0),FALSE)</f>
        <v>0.5</v>
      </c>
      <c r="AB703" s="3">
        <f>VLOOKUP($F703,Experiment!$A$2:$U$90,MATCH(Results!AB$1,Experiment!$A$1:$U$1,0),FALSE)</f>
        <v>0.375</v>
      </c>
      <c r="AC703" s="3">
        <f>VLOOKUP($F703,Experiment!$A$2:$U$90,MATCH(Results!AC$1,Experiment!$A$1:$U$1,0),FALSE)</f>
        <v>0.625</v>
      </c>
      <c r="AD703" s="2">
        <f>VLOOKUP($F703,Experiment!$A$2:$U$90,MATCH(Results!AD$1,Experiment!$A$1:$U$1,0),FALSE)</f>
        <v>12.5</v>
      </c>
      <c r="AE703" s="2">
        <f>VLOOKUP($F703,Experiment!$A$2:$U$90,MATCH(Results!AE$1,Experiment!$A$1:$U$1,0),FALSE)</f>
        <v>2343.75</v>
      </c>
      <c r="AF703" s="2">
        <f>VLOOKUP($F703,Experiment!$A$2:$U$90,MATCH(Results!AF$1,Experiment!$A$1:$U$1,0),FALSE)</f>
        <v>48.412291827592711</v>
      </c>
      <c r="AG703" s="3">
        <f>VLOOKUP($F703,Experiment!$A$2:$W$90,MATCH(Results!AG$1,Experiment!$A$1:$W$1,0),FALSE)</f>
        <v>1</v>
      </c>
      <c r="AH703" s="3">
        <f>VLOOKUP($F703,Experiment!$A$2:$W$90,MATCH(Results!AH$1,Experiment!$A$1:$W$1,0),FALSE)</f>
        <v>0.625</v>
      </c>
      <c r="AI703" s="3">
        <f>VLOOKUP($F703,Experiment!$A$2:$X$90,MATCH(Results!AI$1,Experiment!$A$1:$X$1,0),FALSE)</f>
        <v>0.375</v>
      </c>
      <c r="AJ703" s="2">
        <f>Table1[[#This Row],[Gain]]^Table1[[#This Row],[θ]]</f>
        <v>107.6473564007576</v>
      </c>
      <c r="AK703" s="2">
        <f>-Table1[[#This Row],[λ]]*-Table1[[#This Row],[Loss]]^Table1[[#This Row],[θ]]</f>
        <v>215.2947128015152</v>
      </c>
      <c r="AL703" s="2">
        <f>Table1[[#This Row],[v_n_w_g]]-Table1[[#This Row],[v_n_w_l]]</f>
        <v>-107.6473564007576</v>
      </c>
      <c r="AM703" s="2">
        <f>IF(Table1[[#This Row],[diff_v]]&gt;=1,1,0)</f>
        <v>0</v>
      </c>
    </row>
    <row r="704" spans="1:39" hidden="1" x14ac:dyDescent="0.3">
      <c r="A704">
        <v>27</v>
      </c>
      <c r="B704" t="s">
        <v>45</v>
      </c>
      <c r="C704" s="22">
        <f>VLOOKUP(Table1[[#This Row],[Subject]],'Subject Profile'!$A$2:$E$8,4,FALSE)</f>
        <v>1.1960207441678836</v>
      </c>
      <c r="D704" s="22">
        <f>VLOOKUP(Table1[[#This Row],[Subject]],'Subject Profile'!$A$2:$E$8,5,FALSE)</f>
        <v>-2</v>
      </c>
      <c r="E704" t="s">
        <v>110</v>
      </c>
      <c r="F704" t="s">
        <v>101</v>
      </c>
      <c r="G704" t="s">
        <v>5</v>
      </c>
      <c r="H704">
        <f>IF(Table1[[#This Row],[decision]]="accept",1,0)</f>
        <v>0</v>
      </c>
      <c r="I704">
        <v>0</v>
      </c>
      <c r="J704">
        <v>690</v>
      </c>
      <c r="K704">
        <v>1664466959</v>
      </c>
      <c r="L704">
        <v>7</v>
      </c>
      <c r="M704" t="str">
        <f>VLOOKUP($F704,Experiment!$A$2:$U$90,MATCH(Results!M$1,Experiment!$A$1:$U$1,0)+1,FALSE)</f>
        <v>G</v>
      </c>
      <c r="N704">
        <f>IF(Table1[[#This Row],[Impact]]="I",0,1)</f>
        <v>1</v>
      </c>
      <c r="O704" s="2">
        <f>VLOOKUP($F704,Experiment!$A$2:$U$90,MATCH(Results!O$1,Experiment!$A$1:$U$1,0),FALSE)</f>
        <v>-90</v>
      </c>
      <c r="P704" s="3">
        <f>VLOOKUP($F704,Experiment!$A$2:$U$90,MATCH(Results!P$1,Experiment!$A$1:$U$1,0),FALSE)</f>
        <v>0.5</v>
      </c>
      <c r="Q704" s="2">
        <f>VLOOKUP($F704,Experiment!$A$2:$U$90,MATCH(Results!Q$1,Experiment!$A$1:$U$1,0),FALSE)</f>
        <v>100</v>
      </c>
      <c r="R704" s="3">
        <f>VLOOKUP($F704,Experiment!$A$2:$U$90,MATCH(Results!R$1,Experiment!$A$1:$U$1,0),FALSE)</f>
        <v>0.5</v>
      </c>
      <c r="S704" s="2">
        <f>VLOOKUP($F704,Experiment!$A$2:$U$90,MATCH(Results!S$1,Experiment!$A$1:$U$1,0),FALSE)</f>
        <v>5</v>
      </c>
      <c r="T704" s="2">
        <f>VLOOKUP($F704,Experiment!$A$2:$U$90,MATCH(Results!T$1,Experiment!$A$1:$U$1,0),FALSE)</f>
        <v>9025</v>
      </c>
      <c r="U704" s="2">
        <f>VLOOKUP($F704,Experiment!$A$2:$U$90,MATCH(Results!U$1,Experiment!$A$1:$U$1,0),FALSE)</f>
        <v>95</v>
      </c>
      <c r="V704" s="2">
        <f>VLOOKUP($F704,Experiment!$A$2:$U$90,MATCH(Results!V$1,Experiment!$A$1:$U$1,0),FALSE)</f>
        <v>2</v>
      </c>
      <c r="W704" s="3">
        <f>VLOOKUP($F704,Experiment!$A$2:$U$90,MATCH(Results!W$1,Experiment!$A$1:$U$1,0),FALSE)</f>
        <v>0.25</v>
      </c>
      <c r="X704" s="3">
        <f>VLOOKUP($F704,Experiment!$A$2:$U$90,MATCH(Results!X$1,Experiment!$A$1:$U$1,0),FALSE)</f>
        <v>0.75</v>
      </c>
      <c r="Y704" s="2">
        <f>VLOOKUP($F704,Experiment!$A$2:$U$90,MATCH(Results!Y$1,Experiment!$A$1:$U$1,0),FALSE)</f>
        <v>2</v>
      </c>
      <c r="Z704" s="3">
        <f>VLOOKUP($F704,Experiment!$A$2:$U$90,MATCH(Results!Z$1,Experiment!$A$1:$U$1,0),FALSE)</f>
        <v>0.5</v>
      </c>
      <c r="AA704" s="3">
        <f>VLOOKUP($F704,Experiment!$A$2:$U$90,MATCH(Results!AA$1,Experiment!$A$1:$U$1,0),FALSE)</f>
        <v>0.25</v>
      </c>
      <c r="AB704" s="3">
        <f>VLOOKUP($F704,Experiment!$A$2:$U$90,MATCH(Results!AB$1,Experiment!$A$1:$U$1,0),FALSE)</f>
        <v>0.625</v>
      </c>
      <c r="AC704" s="3">
        <f>VLOOKUP($F704,Experiment!$A$2:$U$90,MATCH(Results!AC$1,Experiment!$A$1:$U$1,0),FALSE)</f>
        <v>0.375</v>
      </c>
      <c r="AD704" s="2">
        <f>VLOOKUP($F704,Experiment!$A$2:$U$90,MATCH(Results!AD$1,Experiment!$A$1:$U$1,0),FALSE)</f>
        <v>-18.75</v>
      </c>
      <c r="AE704" s="2">
        <f>VLOOKUP($F704,Experiment!$A$2:$U$90,MATCH(Results!AE$1,Experiment!$A$1:$U$1,0),FALSE)</f>
        <v>8460.9375</v>
      </c>
      <c r="AF704" s="2">
        <f>VLOOKUP($F704,Experiment!$A$2:$U$90,MATCH(Results!AF$1,Experiment!$A$1:$U$1,0),FALSE)</f>
        <v>91.983354472426157</v>
      </c>
      <c r="AG704" s="3">
        <f>VLOOKUP($F704,Experiment!$A$2:$W$90,MATCH(Results!AG$1,Experiment!$A$1:$W$1,0),FALSE)</f>
        <v>0.82730419370997643</v>
      </c>
      <c r="AH704" s="3">
        <f>VLOOKUP($F704,Experiment!$A$2:$W$90,MATCH(Results!AH$1,Experiment!$A$1:$W$1,0),FALSE)</f>
        <v>0.38648875795104182</v>
      </c>
      <c r="AI704" s="3">
        <f>VLOOKUP($F704,Experiment!$A$2:$X$90,MATCH(Results!AI$1,Experiment!$A$1:$X$1,0),FALSE)</f>
        <v>0.61351124204895813</v>
      </c>
      <c r="AJ704" s="2">
        <f>Table1[[#This Row],[Gain]]^Table1[[#This Row],[θ]]</f>
        <v>246.6274930269494</v>
      </c>
      <c r="AK704" s="2">
        <f>-Table1[[#This Row],[λ]]*-Table1[[#This Row],[Loss]]^Table1[[#This Row],[θ]]</f>
        <v>434.85510823313615</v>
      </c>
      <c r="AL704" s="2">
        <f>Table1[[#This Row],[v_n_w_g]]-Table1[[#This Row],[v_n_w_l]]</f>
        <v>-188.22761520618675</v>
      </c>
      <c r="AM704" s="2">
        <f>IF(Table1[[#This Row],[diff_v]]&gt;=1,1,0)</f>
        <v>0</v>
      </c>
    </row>
    <row r="705" spans="1:39" hidden="1" x14ac:dyDescent="0.3">
      <c r="A705">
        <v>29</v>
      </c>
      <c r="B705" t="s">
        <v>45</v>
      </c>
      <c r="C705" s="22">
        <f>VLOOKUP(Table1[[#This Row],[Subject]],'Subject Profile'!$A$2:$E$8,4,FALSE)</f>
        <v>1.1960207441678836</v>
      </c>
      <c r="D705" s="22">
        <f>VLOOKUP(Table1[[#This Row],[Subject]],'Subject Profile'!$A$2:$E$8,5,FALSE)</f>
        <v>-2</v>
      </c>
      <c r="E705" t="s">
        <v>110</v>
      </c>
      <c r="F705" t="s">
        <v>63</v>
      </c>
      <c r="G705" t="s">
        <v>7</v>
      </c>
      <c r="H705">
        <f>IF(Table1[[#This Row],[decision]]="accept",1,0)</f>
        <v>1</v>
      </c>
      <c r="I705">
        <v>60</v>
      </c>
      <c r="J705">
        <v>750</v>
      </c>
      <c r="K705">
        <v>1664467014</v>
      </c>
      <c r="L705">
        <v>55</v>
      </c>
      <c r="M705" t="str">
        <f>VLOOKUP($F705,Experiment!$A$2:$U$90,MATCH(Results!M$1,Experiment!$A$1:$U$1,0)+1,FALSE)</f>
        <v>I</v>
      </c>
      <c r="N705">
        <f>IF(Table1[[#This Row],[Impact]]="I",0,1)</f>
        <v>0</v>
      </c>
      <c r="O705" s="2">
        <f>VLOOKUP($F705,Experiment!$A$2:$U$90,MATCH(Results!O$1,Experiment!$A$1:$U$1,0),FALSE)</f>
        <v>-50</v>
      </c>
      <c r="P705" s="3">
        <f>VLOOKUP($F705,Experiment!$A$2:$U$90,MATCH(Results!P$1,Experiment!$A$1:$U$1,0),FALSE)</f>
        <v>0.5</v>
      </c>
      <c r="Q705" s="2">
        <f>VLOOKUP($F705,Experiment!$A$2:$U$90,MATCH(Results!Q$1,Experiment!$A$1:$U$1,0),FALSE)</f>
        <v>60</v>
      </c>
      <c r="R705" s="3">
        <f>VLOOKUP($F705,Experiment!$A$2:$U$90,MATCH(Results!R$1,Experiment!$A$1:$U$1,0),FALSE)</f>
        <v>0.5</v>
      </c>
      <c r="S705" s="2">
        <f>VLOOKUP($F705,Experiment!$A$2:$U$90,MATCH(Results!S$1,Experiment!$A$1:$U$1,0),FALSE)</f>
        <v>5</v>
      </c>
      <c r="T705" s="2">
        <f>VLOOKUP($F705,Experiment!$A$2:$U$90,MATCH(Results!T$1,Experiment!$A$1:$U$1,0),FALSE)</f>
        <v>3025</v>
      </c>
      <c r="U705" s="2">
        <f>VLOOKUP($F705,Experiment!$A$2:$U$90,MATCH(Results!U$1,Experiment!$A$1:$U$1,0),FALSE)</f>
        <v>55</v>
      </c>
      <c r="V705" s="2">
        <f>VLOOKUP($F705,Experiment!$A$2:$U$90,MATCH(Results!V$1,Experiment!$A$1:$U$1,0),FALSE)</f>
        <v>4</v>
      </c>
      <c r="W705" s="3">
        <f>VLOOKUP($F705,Experiment!$A$2:$U$90,MATCH(Results!W$1,Experiment!$A$1:$U$1,0),FALSE)</f>
        <v>0.25</v>
      </c>
      <c r="X705" s="3">
        <f>VLOOKUP($F705,Experiment!$A$2:$U$90,MATCH(Results!X$1,Experiment!$A$1:$U$1,0),FALSE)</f>
        <v>0.75</v>
      </c>
      <c r="Y705" s="2">
        <f>VLOOKUP($F705,Experiment!$A$2:$U$90,MATCH(Results!Y$1,Experiment!$A$1:$U$1,0),FALSE)</f>
        <v>2</v>
      </c>
      <c r="Z705" s="3">
        <f>VLOOKUP($F705,Experiment!$A$2:$U$90,MATCH(Results!Z$1,Experiment!$A$1:$U$1,0),FALSE)</f>
        <v>0.5</v>
      </c>
      <c r="AA705" s="3">
        <f>VLOOKUP($F705,Experiment!$A$2:$U$90,MATCH(Results!AA$1,Experiment!$A$1:$U$1,0),FALSE)</f>
        <v>0.25</v>
      </c>
      <c r="AB705" s="3">
        <f>VLOOKUP($F705,Experiment!$A$2:$U$90,MATCH(Results!AB$1,Experiment!$A$1:$U$1,0),FALSE)</f>
        <v>0.625</v>
      </c>
      <c r="AC705" s="3">
        <f>VLOOKUP($F705,Experiment!$A$2:$U$90,MATCH(Results!AC$1,Experiment!$A$1:$U$1,0),FALSE)</f>
        <v>0.375</v>
      </c>
      <c r="AD705" s="2">
        <f>VLOOKUP($F705,Experiment!$A$2:$U$90,MATCH(Results!AD$1,Experiment!$A$1:$U$1,0),FALSE)</f>
        <v>-8.75</v>
      </c>
      <c r="AE705" s="2">
        <f>VLOOKUP($F705,Experiment!$A$2:$U$90,MATCH(Results!AE$1,Experiment!$A$1:$U$1,0),FALSE)</f>
        <v>2835.9375</v>
      </c>
      <c r="AF705" s="2">
        <f>VLOOKUP($F705,Experiment!$A$2:$U$90,MATCH(Results!AF$1,Experiment!$A$1:$U$1,0),FALSE)</f>
        <v>53.253521010351982</v>
      </c>
      <c r="AG705" s="3">
        <f>VLOOKUP($F705,Experiment!$A$2:$W$90,MATCH(Results!AG$1,Experiment!$A$1:$W$1,0),FALSE)</f>
        <v>0.82730419370997643</v>
      </c>
      <c r="AH705" s="3">
        <f>VLOOKUP($F705,Experiment!$A$2:$W$90,MATCH(Results!AH$1,Experiment!$A$1:$W$1,0),FALSE)</f>
        <v>0.38648875795104182</v>
      </c>
      <c r="AI705" s="3">
        <f>VLOOKUP($F705,Experiment!$A$2:$X$90,MATCH(Results!AI$1,Experiment!$A$1:$X$1,0),FALSE)</f>
        <v>0.61351124204895813</v>
      </c>
      <c r="AJ705" s="2">
        <f>Table1[[#This Row],[Gain]]^Table1[[#This Row],[θ]]</f>
        <v>133.87694139177151</v>
      </c>
      <c r="AK705" s="2">
        <f>-Table1[[#This Row],[λ]]*-Table1[[#This Row],[Loss]]^Table1[[#This Row],[θ]]</f>
        <v>215.2947128015152</v>
      </c>
      <c r="AL705" s="2">
        <f>Table1[[#This Row],[v_n_w_g]]-Table1[[#This Row],[v_n_w_l]]</f>
        <v>-81.417771409743693</v>
      </c>
      <c r="AM705" s="2">
        <f>IF(Table1[[#This Row],[diff_v]]&gt;=1,1,0)</f>
        <v>0</v>
      </c>
    </row>
    <row r="706" spans="1:39" hidden="1" x14ac:dyDescent="0.3">
      <c r="A706">
        <v>30</v>
      </c>
      <c r="B706" t="s">
        <v>45</v>
      </c>
      <c r="C706" s="22">
        <f>VLOOKUP(Table1[[#This Row],[Subject]],'Subject Profile'!$A$2:$E$8,4,FALSE)</f>
        <v>1.1960207441678836</v>
      </c>
      <c r="D706" s="22">
        <f>VLOOKUP(Table1[[#This Row],[Subject]],'Subject Profile'!$A$2:$E$8,5,FALSE)</f>
        <v>-2</v>
      </c>
      <c r="E706" t="s">
        <v>110</v>
      </c>
      <c r="F706" t="s">
        <v>69</v>
      </c>
      <c r="G706" t="s">
        <v>5</v>
      </c>
      <c r="H706">
        <f>IF(Table1[[#This Row],[decision]]="accept",1,0)</f>
        <v>0</v>
      </c>
      <c r="I706">
        <v>0</v>
      </c>
      <c r="J706">
        <v>750</v>
      </c>
      <c r="K706">
        <v>1664467022</v>
      </c>
      <c r="L706">
        <v>8</v>
      </c>
      <c r="M706" t="str">
        <f>VLOOKUP($F706,Experiment!$A$2:$U$90,MATCH(Results!M$1,Experiment!$A$1:$U$1,0)+1,FALSE)</f>
        <v>I</v>
      </c>
      <c r="N706">
        <f>IF(Table1[[#This Row],[Impact]]="I",0,1)</f>
        <v>0</v>
      </c>
      <c r="O706" s="2">
        <f>VLOOKUP($F706,Experiment!$A$2:$U$90,MATCH(Results!O$1,Experiment!$A$1:$U$1,0),FALSE)</f>
        <v>-50</v>
      </c>
      <c r="P706" s="3">
        <f>VLOOKUP($F706,Experiment!$A$2:$U$90,MATCH(Results!P$1,Experiment!$A$1:$U$1,0),FALSE)</f>
        <v>0.5</v>
      </c>
      <c r="Q706" s="2">
        <f>VLOOKUP($F706,Experiment!$A$2:$U$90,MATCH(Results!Q$1,Experiment!$A$1:$U$1,0),FALSE)</f>
        <v>50</v>
      </c>
      <c r="R706" s="3">
        <f>VLOOKUP($F706,Experiment!$A$2:$U$90,MATCH(Results!R$1,Experiment!$A$1:$U$1,0),FALSE)</f>
        <v>0.5</v>
      </c>
      <c r="S706" s="2">
        <f>VLOOKUP($F706,Experiment!$A$2:$U$90,MATCH(Results!S$1,Experiment!$A$1:$U$1,0),FALSE)</f>
        <v>0</v>
      </c>
      <c r="T706" s="2">
        <f>VLOOKUP($F706,Experiment!$A$2:$U$90,MATCH(Results!T$1,Experiment!$A$1:$U$1,0),FALSE)</f>
        <v>2500</v>
      </c>
      <c r="U706" s="2">
        <f>VLOOKUP($F706,Experiment!$A$2:$U$90,MATCH(Results!U$1,Experiment!$A$1:$U$1,0),FALSE)</f>
        <v>50</v>
      </c>
      <c r="V706" s="2">
        <f>VLOOKUP($F706,Experiment!$A$2:$U$90,MATCH(Results!V$1,Experiment!$A$1:$U$1,0),FALSE)</f>
        <v>4</v>
      </c>
      <c r="W706" s="3">
        <f>VLOOKUP($F706,Experiment!$A$2:$U$90,MATCH(Results!W$1,Experiment!$A$1:$U$1,0),FALSE)</f>
        <v>0.25</v>
      </c>
      <c r="X706" s="3">
        <f>VLOOKUP($F706,Experiment!$A$2:$U$90,MATCH(Results!X$1,Experiment!$A$1:$U$1,0),FALSE)</f>
        <v>0.75</v>
      </c>
      <c r="Y706" s="2">
        <f>VLOOKUP($F706,Experiment!$A$2:$U$90,MATCH(Results!Y$1,Experiment!$A$1:$U$1,0),FALSE)</f>
        <v>1</v>
      </c>
      <c r="Z706" s="3">
        <f>VLOOKUP($F706,Experiment!$A$2:$U$90,MATCH(Results!Z$1,Experiment!$A$1:$U$1,0),FALSE)</f>
        <v>0.25</v>
      </c>
      <c r="AA706" s="3">
        <f>VLOOKUP($F706,Experiment!$A$2:$U$90,MATCH(Results!AA$1,Experiment!$A$1:$U$1,0),FALSE)</f>
        <v>0.5</v>
      </c>
      <c r="AB706" s="3">
        <f>VLOOKUP($F706,Experiment!$A$2:$U$90,MATCH(Results!AB$1,Experiment!$A$1:$U$1,0),FALSE)</f>
        <v>0.375</v>
      </c>
      <c r="AC706" s="3">
        <f>VLOOKUP($F706,Experiment!$A$2:$U$90,MATCH(Results!AC$1,Experiment!$A$1:$U$1,0),FALSE)</f>
        <v>0.625</v>
      </c>
      <c r="AD706" s="2">
        <f>VLOOKUP($F706,Experiment!$A$2:$U$90,MATCH(Results!AD$1,Experiment!$A$1:$U$1,0),FALSE)</f>
        <v>12.5</v>
      </c>
      <c r="AE706" s="2">
        <f>VLOOKUP($F706,Experiment!$A$2:$U$90,MATCH(Results!AE$1,Experiment!$A$1:$U$1,0),FALSE)</f>
        <v>2343.75</v>
      </c>
      <c r="AF706" s="2">
        <f>VLOOKUP($F706,Experiment!$A$2:$U$90,MATCH(Results!AF$1,Experiment!$A$1:$U$1,0),FALSE)</f>
        <v>48.412291827592711</v>
      </c>
      <c r="AG706" s="3">
        <f>VLOOKUP($F706,Experiment!$A$2:$W$90,MATCH(Results!AG$1,Experiment!$A$1:$W$1,0),FALSE)</f>
        <v>1</v>
      </c>
      <c r="AH706" s="3">
        <f>VLOOKUP($F706,Experiment!$A$2:$W$90,MATCH(Results!AH$1,Experiment!$A$1:$W$1,0),FALSE)</f>
        <v>0.625</v>
      </c>
      <c r="AI706" s="3">
        <f>VLOOKUP($F706,Experiment!$A$2:$X$90,MATCH(Results!AI$1,Experiment!$A$1:$X$1,0),FALSE)</f>
        <v>0.375</v>
      </c>
      <c r="AJ706" s="2">
        <f>Table1[[#This Row],[Gain]]^Table1[[#This Row],[θ]]</f>
        <v>107.6473564007576</v>
      </c>
      <c r="AK706" s="2">
        <f>-Table1[[#This Row],[λ]]*-Table1[[#This Row],[Loss]]^Table1[[#This Row],[θ]]</f>
        <v>215.2947128015152</v>
      </c>
      <c r="AL706" s="2">
        <f>Table1[[#This Row],[v_n_w_g]]-Table1[[#This Row],[v_n_w_l]]</f>
        <v>-107.6473564007576</v>
      </c>
      <c r="AM706" s="2">
        <f>IF(Table1[[#This Row],[diff_v]]&gt;=1,1,0)</f>
        <v>0</v>
      </c>
    </row>
    <row r="707" spans="1:39" hidden="1" x14ac:dyDescent="0.3">
      <c r="A707">
        <v>31</v>
      </c>
      <c r="B707" t="s">
        <v>45</v>
      </c>
      <c r="C707" s="22">
        <f>VLOOKUP(Table1[[#This Row],[Subject]],'Subject Profile'!$A$2:$E$8,4,FALSE)</f>
        <v>1.1960207441678836</v>
      </c>
      <c r="D707" s="22">
        <f>VLOOKUP(Table1[[#This Row],[Subject]],'Subject Profile'!$A$2:$E$8,5,FALSE)</f>
        <v>-2</v>
      </c>
      <c r="E707" t="s">
        <v>110</v>
      </c>
      <c r="F707" t="s">
        <v>54</v>
      </c>
      <c r="G707" t="s">
        <v>5</v>
      </c>
      <c r="H707">
        <f>IF(Table1[[#This Row],[decision]]="accept",1,0)</f>
        <v>0</v>
      </c>
      <c r="I707">
        <v>0</v>
      </c>
      <c r="J707">
        <v>750</v>
      </c>
      <c r="K707">
        <v>1664467028</v>
      </c>
      <c r="L707">
        <v>6</v>
      </c>
      <c r="M707" t="str">
        <f>VLOOKUP($F707,Experiment!$A$2:$U$90,MATCH(Results!M$1,Experiment!$A$1:$U$1,0)+1,FALSE)</f>
        <v>I</v>
      </c>
      <c r="N707">
        <f>IF(Table1[[#This Row],[Impact]]="I",0,1)</f>
        <v>0</v>
      </c>
      <c r="O707" s="2">
        <f>VLOOKUP($F707,Experiment!$A$2:$U$90,MATCH(Results!O$1,Experiment!$A$1:$U$1,0),FALSE)</f>
        <v>-50</v>
      </c>
      <c r="P707" s="3">
        <f>VLOOKUP($F707,Experiment!$A$2:$U$90,MATCH(Results!P$1,Experiment!$A$1:$U$1,0),FALSE)</f>
        <v>0.5</v>
      </c>
      <c r="Q707" s="2">
        <f>VLOOKUP($F707,Experiment!$A$2:$U$90,MATCH(Results!Q$1,Experiment!$A$1:$U$1,0),FALSE)</f>
        <v>40</v>
      </c>
      <c r="R707" s="3">
        <f>VLOOKUP($F707,Experiment!$A$2:$U$90,MATCH(Results!R$1,Experiment!$A$1:$U$1,0),FALSE)</f>
        <v>0.5</v>
      </c>
      <c r="S707" s="2">
        <f>VLOOKUP($F707,Experiment!$A$2:$U$90,MATCH(Results!S$1,Experiment!$A$1:$U$1,0),FALSE)</f>
        <v>-5</v>
      </c>
      <c r="T707" s="2">
        <f>VLOOKUP($F707,Experiment!$A$2:$U$90,MATCH(Results!T$1,Experiment!$A$1:$U$1,0),FALSE)</f>
        <v>2025</v>
      </c>
      <c r="U707" s="2">
        <f>VLOOKUP($F707,Experiment!$A$2:$U$90,MATCH(Results!U$1,Experiment!$A$1:$U$1,0),FALSE)</f>
        <v>45</v>
      </c>
      <c r="V707" s="2">
        <f>VLOOKUP($F707,Experiment!$A$2:$U$90,MATCH(Results!V$1,Experiment!$A$1:$U$1,0),FALSE)</f>
        <v>4</v>
      </c>
      <c r="W707" s="3">
        <f>VLOOKUP($F707,Experiment!$A$2:$U$90,MATCH(Results!W$1,Experiment!$A$1:$U$1,0),FALSE)</f>
        <v>0.25</v>
      </c>
      <c r="X707" s="3">
        <f>VLOOKUP($F707,Experiment!$A$2:$U$90,MATCH(Results!X$1,Experiment!$A$1:$U$1,0),FALSE)</f>
        <v>0.75</v>
      </c>
      <c r="Y707" s="2">
        <f>VLOOKUP($F707,Experiment!$A$2:$U$90,MATCH(Results!Y$1,Experiment!$A$1:$U$1,0),FALSE)</f>
        <v>1</v>
      </c>
      <c r="Z707" s="3">
        <f>VLOOKUP($F707,Experiment!$A$2:$U$90,MATCH(Results!Z$1,Experiment!$A$1:$U$1,0),FALSE)</f>
        <v>0.25</v>
      </c>
      <c r="AA707" s="3">
        <f>VLOOKUP($F707,Experiment!$A$2:$U$90,MATCH(Results!AA$1,Experiment!$A$1:$U$1,0),FALSE)</f>
        <v>0.5</v>
      </c>
      <c r="AB707" s="3">
        <f>VLOOKUP($F707,Experiment!$A$2:$U$90,MATCH(Results!AB$1,Experiment!$A$1:$U$1,0),FALSE)</f>
        <v>0.375</v>
      </c>
      <c r="AC707" s="3">
        <f>VLOOKUP($F707,Experiment!$A$2:$U$90,MATCH(Results!AC$1,Experiment!$A$1:$U$1,0),FALSE)</f>
        <v>0.625</v>
      </c>
      <c r="AD707" s="2">
        <f>VLOOKUP($F707,Experiment!$A$2:$U$90,MATCH(Results!AD$1,Experiment!$A$1:$U$1,0),FALSE)</f>
        <v>6.25</v>
      </c>
      <c r="AE707" s="2">
        <f>VLOOKUP($F707,Experiment!$A$2:$U$90,MATCH(Results!AE$1,Experiment!$A$1:$U$1,0),FALSE)</f>
        <v>1898.4375</v>
      </c>
      <c r="AF707" s="2">
        <f>VLOOKUP($F707,Experiment!$A$2:$U$90,MATCH(Results!AF$1,Experiment!$A$1:$U$1,0),FALSE)</f>
        <v>43.571062644833439</v>
      </c>
      <c r="AG707" s="3">
        <f>VLOOKUP($F707,Experiment!$A$2:$W$90,MATCH(Results!AG$1,Experiment!$A$1:$W$1,0),FALSE)</f>
        <v>1</v>
      </c>
      <c r="AH707" s="3">
        <f>VLOOKUP($F707,Experiment!$A$2:$W$90,MATCH(Results!AH$1,Experiment!$A$1:$W$1,0),FALSE)</f>
        <v>0.625</v>
      </c>
      <c r="AI707" s="3">
        <f>VLOOKUP($F707,Experiment!$A$2:$X$90,MATCH(Results!AI$1,Experiment!$A$1:$X$1,0),FALSE)</f>
        <v>0.375</v>
      </c>
      <c r="AJ707" s="2">
        <f>Table1[[#This Row],[Gain]]^Table1[[#This Row],[θ]]</f>
        <v>82.432217522931154</v>
      </c>
      <c r="AK707" s="2">
        <f>-Table1[[#This Row],[λ]]*-Table1[[#This Row],[Loss]]^Table1[[#This Row],[θ]]</f>
        <v>215.2947128015152</v>
      </c>
      <c r="AL707" s="2">
        <f>Table1[[#This Row],[v_n_w_g]]-Table1[[#This Row],[v_n_w_l]]</f>
        <v>-132.86249527858405</v>
      </c>
      <c r="AM707" s="2">
        <f>IF(Table1[[#This Row],[diff_v]]&gt;=1,1,0)</f>
        <v>0</v>
      </c>
    </row>
    <row r="708" spans="1:39" hidden="1" x14ac:dyDescent="0.3">
      <c r="A708">
        <v>32</v>
      </c>
      <c r="B708" t="s">
        <v>45</v>
      </c>
      <c r="C708" s="22">
        <f>VLOOKUP(Table1[[#This Row],[Subject]],'Subject Profile'!$A$2:$E$8,4,FALSE)</f>
        <v>1.1960207441678836</v>
      </c>
      <c r="D708" s="22">
        <f>VLOOKUP(Table1[[#This Row],[Subject]],'Subject Profile'!$A$2:$E$8,5,FALSE)</f>
        <v>-2</v>
      </c>
      <c r="E708" t="s">
        <v>110</v>
      </c>
      <c r="F708" t="s">
        <v>55</v>
      </c>
      <c r="G708" t="s">
        <v>56</v>
      </c>
      <c r="H708">
        <f>IF(Table1[[#This Row],[decision]]="accept",1,0)</f>
        <v>0</v>
      </c>
      <c r="I708">
        <v>0</v>
      </c>
      <c r="J708">
        <v>750</v>
      </c>
      <c r="K708">
        <v>1664467039</v>
      </c>
      <c r="L708">
        <v>11</v>
      </c>
      <c r="M708" t="str">
        <f>VLOOKUP($F708,Experiment!$A$2:$U$90,MATCH(Results!M$1,Experiment!$A$1:$U$1,0)+1,FALSE)</f>
        <v>R</v>
      </c>
      <c r="N708">
        <f>IF(Table1[[#This Row],[Impact]]="I",0,1)</f>
        <v>1</v>
      </c>
      <c r="O708" s="2">
        <f>VLOOKUP($F708,Experiment!$A$2:$U$90,MATCH(Results!O$1,Experiment!$A$1:$U$1,0),FALSE)</f>
        <v>0</v>
      </c>
      <c r="P708" s="3">
        <f>VLOOKUP($F708,Experiment!$A$2:$U$90,MATCH(Results!P$1,Experiment!$A$1:$U$1,0),FALSE)</f>
        <v>0</v>
      </c>
      <c r="Q708" s="2">
        <f>VLOOKUP($F708,Experiment!$A$2:$U$90,MATCH(Results!Q$1,Experiment!$A$1:$U$1,0),FALSE)</f>
        <v>0</v>
      </c>
      <c r="R708" s="3">
        <f>VLOOKUP($F708,Experiment!$A$2:$U$90,MATCH(Results!R$1,Experiment!$A$1:$U$1,0),FALSE)</f>
        <v>0</v>
      </c>
      <c r="S708" s="2">
        <f>VLOOKUP($F708,Experiment!$A$2:$U$90,MATCH(Results!S$1,Experiment!$A$1:$U$1,0),FALSE)</f>
        <v>0</v>
      </c>
      <c r="T708" s="2">
        <f>VLOOKUP($F708,Experiment!$A$2:$U$90,MATCH(Results!T$1,Experiment!$A$1:$U$1,0),FALSE)</f>
        <v>0</v>
      </c>
      <c r="U708" s="2">
        <f>VLOOKUP($F708,Experiment!$A$2:$U$90,MATCH(Results!U$1,Experiment!$A$1:$U$1,0),FALSE)</f>
        <v>0</v>
      </c>
      <c r="V708" s="2">
        <f>VLOOKUP($F708,Experiment!$A$2:$U$90,MATCH(Results!V$1,Experiment!$A$1:$U$1,0),FALSE)</f>
        <v>0</v>
      </c>
      <c r="W708" s="3">
        <f>VLOOKUP($F708,Experiment!$A$2:$U$90,MATCH(Results!W$1,Experiment!$A$1:$U$1,0),FALSE)</f>
        <v>0</v>
      </c>
      <c r="X708" s="3">
        <f>VLOOKUP($F708,Experiment!$A$2:$U$90,MATCH(Results!X$1,Experiment!$A$1:$U$1,0),FALSE)</f>
        <v>0</v>
      </c>
      <c r="Y708" s="2">
        <f>VLOOKUP($F708,Experiment!$A$2:$U$90,MATCH(Results!Y$1,Experiment!$A$1:$U$1,0),FALSE)</f>
        <v>0</v>
      </c>
      <c r="Z708" s="3">
        <f>VLOOKUP($F708,Experiment!$A$2:$U$90,MATCH(Results!Z$1,Experiment!$A$1:$U$1,0),FALSE)</f>
        <v>0</v>
      </c>
      <c r="AA708" s="3">
        <f>VLOOKUP($F708,Experiment!$A$2:$U$90,MATCH(Results!AA$1,Experiment!$A$1:$U$1,0),FALSE)</f>
        <v>0</v>
      </c>
      <c r="AB708" s="3">
        <f>VLOOKUP($F708,Experiment!$A$2:$U$90,MATCH(Results!AB$1,Experiment!$A$1:$U$1,0),FALSE)</f>
        <v>0</v>
      </c>
      <c r="AC708" s="3">
        <f>VLOOKUP($F708,Experiment!$A$2:$U$90,MATCH(Results!AC$1,Experiment!$A$1:$U$1,0),FALSE)</f>
        <v>0</v>
      </c>
      <c r="AD708" s="2">
        <f>VLOOKUP($F708,Experiment!$A$2:$U$90,MATCH(Results!AD$1,Experiment!$A$1:$U$1,0),FALSE)</f>
        <v>0</v>
      </c>
      <c r="AE708" s="2">
        <f>VLOOKUP($F708,Experiment!$A$2:$U$90,MATCH(Results!AE$1,Experiment!$A$1:$U$1,0),FALSE)</f>
        <v>0</v>
      </c>
      <c r="AF708" s="2">
        <f>VLOOKUP($F708,Experiment!$A$2:$U$90,MATCH(Results!AF$1,Experiment!$A$1:$U$1,0),FALSE)</f>
        <v>0</v>
      </c>
      <c r="AG708" s="2"/>
      <c r="AH708" s="3">
        <f>VLOOKUP($F708,Experiment!$A$2:$W$90,MATCH(Results!AH$1,Experiment!$A$1:$W$1,0),FALSE)</f>
        <v>0</v>
      </c>
      <c r="AI708" s="2">
        <f>VLOOKUP($F708,Experiment!$A$2:$X$90,MATCH(Results!AI$1,Experiment!$A$1:$X$1,0),FALSE)</f>
        <v>0</v>
      </c>
      <c r="AJ708" s="2">
        <f>Table1[[#This Row],[Gain]]^Table1[[#This Row],[θ]]</f>
        <v>0</v>
      </c>
      <c r="AK708" s="2">
        <f>-Table1[[#This Row],[λ]]*-Table1[[#This Row],[Loss]]^Table1[[#This Row],[θ]]</f>
        <v>0</v>
      </c>
      <c r="AL708" s="2">
        <f>Table1[[#This Row],[v_n_w_g]]-Table1[[#This Row],[v_n_w_l]]</f>
        <v>0</v>
      </c>
      <c r="AM708" s="2">
        <f>IF(Table1[[#This Row],[diff_v]]&gt;=1,1,0)</f>
        <v>0</v>
      </c>
    </row>
    <row r="709" spans="1:39" hidden="1" x14ac:dyDescent="0.3">
      <c r="A709">
        <v>33</v>
      </c>
      <c r="B709" t="s">
        <v>45</v>
      </c>
      <c r="C709" s="22">
        <f>VLOOKUP(Table1[[#This Row],[Subject]],'Subject Profile'!$A$2:$E$8,4,FALSE)</f>
        <v>1.1960207441678836</v>
      </c>
      <c r="D709" s="22">
        <f>VLOOKUP(Table1[[#This Row],[Subject]],'Subject Profile'!$A$2:$E$8,5,FALSE)</f>
        <v>-2</v>
      </c>
      <c r="E709" t="s">
        <v>110</v>
      </c>
      <c r="F709" t="s">
        <v>99</v>
      </c>
      <c r="G709" t="s">
        <v>7</v>
      </c>
      <c r="H709">
        <f>IF(Table1[[#This Row],[decision]]="accept",1,0)</f>
        <v>1</v>
      </c>
      <c r="I709">
        <v>10</v>
      </c>
      <c r="J709">
        <v>760</v>
      </c>
      <c r="K709">
        <v>1664467045</v>
      </c>
      <c r="L709">
        <v>6</v>
      </c>
      <c r="M709" t="str">
        <f>VLOOKUP($F709,Experiment!$A$2:$U$90,MATCH(Results!M$1,Experiment!$A$1:$U$1,0)+1,FALSE)</f>
        <v>G</v>
      </c>
      <c r="N709">
        <f>IF(Table1[[#This Row],[Impact]]="I",0,1)</f>
        <v>1</v>
      </c>
      <c r="O709" s="2">
        <f>VLOOKUP($F709,Experiment!$A$2:$U$90,MATCH(Results!O$1,Experiment!$A$1:$U$1,0),FALSE)</f>
        <v>0</v>
      </c>
      <c r="P709" s="3">
        <f>VLOOKUP($F709,Experiment!$A$2:$U$90,MATCH(Results!P$1,Experiment!$A$1:$U$1,0),FALSE)</f>
        <v>0.5</v>
      </c>
      <c r="Q709" s="2">
        <f>VLOOKUP($F709,Experiment!$A$2:$U$90,MATCH(Results!Q$1,Experiment!$A$1:$U$1,0),FALSE)</f>
        <v>10</v>
      </c>
      <c r="R709" s="3">
        <f>VLOOKUP($F709,Experiment!$A$2:$U$90,MATCH(Results!R$1,Experiment!$A$1:$U$1,0),FALSE)</f>
        <v>0.5</v>
      </c>
      <c r="S709" s="2">
        <f>VLOOKUP($F709,Experiment!$A$2:$U$90,MATCH(Results!S$1,Experiment!$A$1:$U$1,0),FALSE)</f>
        <v>5</v>
      </c>
      <c r="T709" s="2">
        <f>VLOOKUP($F709,Experiment!$A$2:$U$90,MATCH(Results!T$1,Experiment!$A$1:$U$1,0),FALSE)</f>
        <v>25</v>
      </c>
      <c r="U709" s="2">
        <f>VLOOKUP($F709,Experiment!$A$2:$U$90,MATCH(Results!U$1,Experiment!$A$1:$U$1,0),FALSE)</f>
        <v>5</v>
      </c>
      <c r="V709" s="2">
        <f>VLOOKUP($F709,Experiment!$A$2:$U$90,MATCH(Results!V$1,Experiment!$A$1:$U$1,0),FALSE)</f>
        <v>2</v>
      </c>
      <c r="W709" s="3">
        <f>VLOOKUP($F709,Experiment!$A$2:$U$90,MATCH(Results!W$1,Experiment!$A$1:$U$1,0),FALSE)</f>
        <v>0.25</v>
      </c>
      <c r="X709" s="3">
        <f>VLOOKUP($F709,Experiment!$A$2:$U$90,MATCH(Results!X$1,Experiment!$A$1:$U$1,0),FALSE)</f>
        <v>0.75</v>
      </c>
      <c r="Y709" s="2">
        <f>VLOOKUP($F709,Experiment!$A$2:$U$90,MATCH(Results!Y$1,Experiment!$A$1:$U$1,0),FALSE)</f>
        <v>2</v>
      </c>
      <c r="Z709" s="3">
        <f>VLOOKUP($F709,Experiment!$A$2:$U$90,MATCH(Results!Z$1,Experiment!$A$1:$U$1,0),FALSE)</f>
        <v>0.5</v>
      </c>
      <c r="AA709" s="3">
        <f>VLOOKUP($F709,Experiment!$A$2:$U$90,MATCH(Results!AA$1,Experiment!$A$1:$U$1,0),FALSE)</f>
        <v>0.25</v>
      </c>
      <c r="AB709" s="3">
        <f>VLOOKUP($F709,Experiment!$A$2:$U$90,MATCH(Results!AB$1,Experiment!$A$1:$U$1,0),FALSE)</f>
        <v>0.625</v>
      </c>
      <c r="AC709" s="3">
        <f>VLOOKUP($F709,Experiment!$A$2:$U$90,MATCH(Results!AC$1,Experiment!$A$1:$U$1,0),FALSE)</f>
        <v>0.375</v>
      </c>
      <c r="AD709" s="2">
        <f>VLOOKUP($F709,Experiment!$A$2:$U$90,MATCH(Results!AD$1,Experiment!$A$1:$U$1,0),FALSE)</f>
        <v>3.75</v>
      </c>
      <c r="AE709" s="2">
        <f>VLOOKUP($F709,Experiment!$A$2:$U$90,MATCH(Results!AE$1,Experiment!$A$1:$U$1,0),FALSE)</f>
        <v>23.4375</v>
      </c>
      <c r="AF709" s="2">
        <f>VLOOKUP($F709,Experiment!$A$2:$U$90,MATCH(Results!AF$1,Experiment!$A$1:$U$1,0),FALSE)</f>
        <v>4.8412291827592711</v>
      </c>
      <c r="AG709" s="3">
        <f>VLOOKUP($F709,Experiment!$A$2:$W$90,MATCH(Results!AG$1,Experiment!$A$1:$W$1,0),FALSE)</f>
        <v>0.82730419370997643</v>
      </c>
      <c r="AH709" s="3">
        <f>VLOOKUP($F709,Experiment!$A$2:$W$90,MATCH(Results!AH$1,Experiment!$A$1:$W$1,0),FALSE)</f>
        <v>0.38648875795104182</v>
      </c>
      <c r="AI709" s="3">
        <f>VLOOKUP($F709,Experiment!$A$2:$X$90,MATCH(Results!AI$1,Experiment!$A$1:$X$1,0),FALSE)</f>
        <v>0.61351124204895813</v>
      </c>
      <c r="AJ709" s="2">
        <f>Table1[[#This Row],[Gain]]^Table1[[#This Row],[θ]]</f>
        <v>15.704378148368352</v>
      </c>
      <c r="AK709" s="2">
        <f>-Table1[[#This Row],[λ]]*-Table1[[#This Row],[Loss]]^Table1[[#This Row],[θ]]</f>
        <v>0</v>
      </c>
      <c r="AL709" s="2">
        <f>Table1[[#This Row],[v_n_w_g]]-Table1[[#This Row],[v_n_w_l]]</f>
        <v>15.704378148368352</v>
      </c>
      <c r="AM709" s="2">
        <f>IF(Table1[[#This Row],[diff_v]]&gt;=1,1,0)</f>
        <v>1</v>
      </c>
    </row>
    <row r="710" spans="1:39" hidden="1" x14ac:dyDescent="0.3">
      <c r="A710">
        <v>34</v>
      </c>
      <c r="B710" t="s">
        <v>45</v>
      </c>
      <c r="C710" s="22">
        <f>VLOOKUP(Table1[[#This Row],[Subject]],'Subject Profile'!$A$2:$E$8,4,FALSE)</f>
        <v>1.1960207441678836</v>
      </c>
      <c r="D710" s="22">
        <f>VLOOKUP(Table1[[#This Row],[Subject]],'Subject Profile'!$A$2:$E$8,5,FALSE)</f>
        <v>-2</v>
      </c>
      <c r="E710" t="s">
        <v>110</v>
      </c>
      <c r="F710" t="s">
        <v>60</v>
      </c>
      <c r="G710" t="s">
        <v>61</v>
      </c>
      <c r="H710">
        <f>IF(Table1[[#This Row],[decision]]="accept",1,0)</f>
        <v>0</v>
      </c>
      <c r="I710">
        <v>0</v>
      </c>
      <c r="J710">
        <v>760</v>
      </c>
      <c r="K710">
        <v>1664467050</v>
      </c>
      <c r="L710">
        <v>5</v>
      </c>
      <c r="M710" t="str">
        <f>VLOOKUP($F710,Experiment!$A$2:$U$90,MATCH(Results!M$1,Experiment!$A$1:$U$1,0)+1,FALSE)</f>
        <v>D</v>
      </c>
      <c r="N710">
        <f>IF(Table1[[#This Row],[Impact]]="I",0,1)</f>
        <v>1</v>
      </c>
      <c r="O710" s="2">
        <f>VLOOKUP($F710,Experiment!$A$2:$U$90,MATCH(Results!O$1,Experiment!$A$1:$U$1,0),FALSE)</f>
        <v>0</v>
      </c>
      <c r="P710" s="3">
        <f>VLOOKUP($F710,Experiment!$A$2:$U$90,MATCH(Results!P$1,Experiment!$A$1:$U$1,0),FALSE)</f>
        <v>0</v>
      </c>
      <c r="Q710" s="2">
        <f>VLOOKUP($F710,Experiment!$A$2:$U$90,MATCH(Results!Q$1,Experiment!$A$1:$U$1,0),FALSE)</f>
        <v>0</v>
      </c>
      <c r="R710" s="3">
        <f>VLOOKUP($F710,Experiment!$A$2:$U$90,MATCH(Results!R$1,Experiment!$A$1:$U$1,0),FALSE)</f>
        <v>0</v>
      </c>
      <c r="S710" s="2">
        <f>VLOOKUP($F710,Experiment!$A$2:$U$90,MATCH(Results!S$1,Experiment!$A$1:$U$1,0),FALSE)</f>
        <v>0</v>
      </c>
      <c r="T710" s="2">
        <f>VLOOKUP($F710,Experiment!$A$2:$U$90,MATCH(Results!T$1,Experiment!$A$1:$U$1,0),FALSE)</f>
        <v>0</v>
      </c>
      <c r="U710" s="2">
        <f>VLOOKUP($F710,Experiment!$A$2:$U$90,MATCH(Results!U$1,Experiment!$A$1:$U$1,0),FALSE)</f>
        <v>0</v>
      </c>
      <c r="V710" s="2">
        <f>VLOOKUP($F710,Experiment!$A$2:$U$90,MATCH(Results!V$1,Experiment!$A$1:$U$1,0),FALSE)</f>
        <v>0</v>
      </c>
      <c r="W710" s="3">
        <f>VLOOKUP($F710,Experiment!$A$2:$U$90,MATCH(Results!W$1,Experiment!$A$1:$U$1,0),FALSE)</f>
        <v>0</v>
      </c>
      <c r="X710" s="3">
        <f>VLOOKUP($F710,Experiment!$A$2:$U$90,MATCH(Results!X$1,Experiment!$A$1:$U$1,0),FALSE)</f>
        <v>0</v>
      </c>
      <c r="Y710" s="2">
        <f>VLOOKUP($F710,Experiment!$A$2:$U$90,MATCH(Results!Y$1,Experiment!$A$1:$U$1,0),FALSE)</f>
        <v>0</v>
      </c>
      <c r="Z710" s="3">
        <f>VLOOKUP($F710,Experiment!$A$2:$U$90,MATCH(Results!Z$1,Experiment!$A$1:$U$1,0),FALSE)</f>
        <v>0</v>
      </c>
      <c r="AA710" s="3">
        <f>VLOOKUP($F710,Experiment!$A$2:$U$90,MATCH(Results!AA$1,Experiment!$A$1:$U$1,0),FALSE)</f>
        <v>0</v>
      </c>
      <c r="AB710" s="3">
        <f>VLOOKUP($F710,Experiment!$A$2:$U$90,MATCH(Results!AB$1,Experiment!$A$1:$U$1,0),FALSE)</f>
        <v>0</v>
      </c>
      <c r="AC710" s="3">
        <f>VLOOKUP($F710,Experiment!$A$2:$U$90,MATCH(Results!AC$1,Experiment!$A$1:$U$1,0),FALSE)</f>
        <v>0</v>
      </c>
      <c r="AD710" s="2">
        <f>VLOOKUP($F710,Experiment!$A$2:$U$90,MATCH(Results!AD$1,Experiment!$A$1:$U$1,0),FALSE)</f>
        <v>0</v>
      </c>
      <c r="AE710" s="2">
        <f>VLOOKUP($F710,Experiment!$A$2:$U$90,MATCH(Results!AE$1,Experiment!$A$1:$U$1,0),FALSE)</f>
        <v>0</v>
      </c>
      <c r="AF710" s="2">
        <f>VLOOKUP($F710,Experiment!$A$2:$U$90,MATCH(Results!AF$1,Experiment!$A$1:$U$1,0),FALSE)</f>
        <v>0</v>
      </c>
      <c r="AG710" s="2"/>
      <c r="AH710" s="3">
        <f>VLOOKUP($F710,Experiment!$A$2:$W$90,MATCH(Results!AH$1,Experiment!$A$1:$W$1,0),FALSE)</f>
        <v>0</v>
      </c>
      <c r="AI710" s="2">
        <f>VLOOKUP($F710,Experiment!$A$2:$X$90,MATCH(Results!AI$1,Experiment!$A$1:$X$1,0),FALSE)</f>
        <v>0</v>
      </c>
      <c r="AJ710" s="2">
        <f>Table1[[#This Row],[Gain]]^Table1[[#This Row],[θ]]</f>
        <v>0</v>
      </c>
      <c r="AK710" s="2">
        <f>-Table1[[#This Row],[λ]]*-Table1[[#This Row],[Loss]]^Table1[[#This Row],[θ]]</f>
        <v>0</v>
      </c>
      <c r="AL710" s="2">
        <f>Table1[[#This Row],[v_n_w_g]]-Table1[[#This Row],[v_n_w_l]]</f>
        <v>0</v>
      </c>
      <c r="AM710" s="2">
        <f>IF(Table1[[#This Row],[diff_v]]&gt;=1,1,0)</f>
        <v>0</v>
      </c>
    </row>
    <row r="711" spans="1:39" hidden="1" x14ac:dyDescent="0.3">
      <c r="A711">
        <v>35</v>
      </c>
      <c r="B711" t="s">
        <v>45</v>
      </c>
      <c r="C711" s="22">
        <f>VLOOKUP(Table1[[#This Row],[Subject]],'Subject Profile'!$A$2:$E$8,4,FALSE)</f>
        <v>1.1960207441678836</v>
      </c>
      <c r="D711" s="22">
        <f>VLOOKUP(Table1[[#This Row],[Subject]],'Subject Profile'!$A$2:$E$8,5,FALSE)</f>
        <v>-2</v>
      </c>
      <c r="E711" t="s">
        <v>110</v>
      </c>
      <c r="F711" t="s">
        <v>52</v>
      </c>
      <c r="G711" t="s">
        <v>5</v>
      </c>
      <c r="H711">
        <f>IF(Table1[[#This Row],[decision]]="accept",1,0)</f>
        <v>0</v>
      </c>
      <c r="I711">
        <v>0</v>
      </c>
      <c r="J711">
        <v>760</v>
      </c>
      <c r="K711">
        <v>1664467058</v>
      </c>
      <c r="L711">
        <v>8</v>
      </c>
      <c r="M711" t="str">
        <f>VLOOKUP($F711,Experiment!$A$2:$U$90,MATCH(Results!M$1,Experiment!$A$1:$U$1,0)+1,FALSE)</f>
        <v>I</v>
      </c>
      <c r="N711">
        <f>IF(Table1[[#This Row],[Impact]]="I",0,1)</f>
        <v>0</v>
      </c>
      <c r="O711" s="2">
        <f>VLOOKUP($F711,Experiment!$A$2:$U$90,MATCH(Results!O$1,Experiment!$A$1:$U$1,0),FALSE)</f>
        <v>-10</v>
      </c>
      <c r="P711" s="3">
        <f>VLOOKUP($F711,Experiment!$A$2:$U$90,MATCH(Results!P$1,Experiment!$A$1:$U$1,0),FALSE)</f>
        <v>0.5</v>
      </c>
      <c r="Q711" s="2">
        <f>VLOOKUP($F711,Experiment!$A$2:$U$90,MATCH(Results!Q$1,Experiment!$A$1:$U$1,0),FALSE)</f>
        <v>10</v>
      </c>
      <c r="R711" s="3">
        <f>VLOOKUP($F711,Experiment!$A$2:$U$90,MATCH(Results!R$1,Experiment!$A$1:$U$1,0),FALSE)</f>
        <v>0.5</v>
      </c>
      <c r="S711" s="2">
        <f>VLOOKUP($F711,Experiment!$A$2:$U$90,MATCH(Results!S$1,Experiment!$A$1:$U$1,0),FALSE)</f>
        <v>0</v>
      </c>
      <c r="T711" s="2">
        <f>VLOOKUP($F711,Experiment!$A$2:$U$90,MATCH(Results!T$1,Experiment!$A$1:$U$1,0),FALSE)</f>
        <v>100</v>
      </c>
      <c r="U711" s="2">
        <f>VLOOKUP($F711,Experiment!$A$2:$U$90,MATCH(Results!U$1,Experiment!$A$1:$U$1,0),FALSE)</f>
        <v>10</v>
      </c>
      <c r="V711" s="2">
        <f>VLOOKUP($F711,Experiment!$A$2:$U$90,MATCH(Results!V$1,Experiment!$A$1:$U$1,0),FALSE)</f>
        <v>4</v>
      </c>
      <c r="W711" s="3">
        <f>VLOOKUP($F711,Experiment!$A$2:$U$90,MATCH(Results!W$1,Experiment!$A$1:$U$1,0),FALSE)</f>
        <v>0.25</v>
      </c>
      <c r="X711" s="3">
        <f>VLOOKUP($F711,Experiment!$A$2:$U$90,MATCH(Results!X$1,Experiment!$A$1:$U$1,0),FALSE)</f>
        <v>0.75</v>
      </c>
      <c r="Y711" s="2">
        <f>VLOOKUP($F711,Experiment!$A$2:$U$90,MATCH(Results!Y$1,Experiment!$A$1:$U$1,0),FALSE)</f>
        <v>1</v>
      </c>
      <c r="Z711" s="3">
        <f>VLOOKUP($F711,Experiment!$A$2:$U$90,MATCH(Results!Z$1,Experiment!$A$1:$U$1,0),FALSE)</f>
        <v>0.25</v>
      </c>
      <c r="AA711" s="3">
        <f>VLOOKUP($F711,Experiment!$A$2:$U$90,MATCH(Results!AA$1,Experiment!$A$1:$U$1,0),FALSE)</f>
        <v>0.5</v>
      </c>
      <c r="AB711" s="3">
        <f>VLOOKUP($F711,Experiment!$A$2:$U$90,MATCH(Results!AB$1,Experiment!$A$1:$U$1,0),FALSE)</f>
        <v>0.375</v>
      </c>
      <c r="AC711" s="3">
        <f>VLOOKUP($F711,Experiment!$A$2:$U$90,MATCH(Results!AC$1,Experiment!$A$1:$U$1,0),FALSE)</f>
        <v>0.625</v>
      </c>
      <c r="AD711" s="2">
        <f>VLOOKUP($F711,Experiment!$A$2:$U$90,MATCH(Results!AD$1,Experiment!$A$1:$U$1,0),FALSE)</f>
        <v>2.5</v>
      </c>
      <c r="AE711" s="2">
        <f>VLOOKUP($F711,Experiment!$A$2:$U$90,MATCH(Results!AE$1,Experiment!$A$1:$U$1,0),FALSE)</f>
        <v>93.75</v>
      </c>
      <c r="AF711" s="2">
        <f>VLOOKUP($F711,Experiment!$A$2:$U$90,MATCH(Results!AF$1,Experiment!$A$1:$U$1,0),FALSE)</f>
        <v>9.6824583655185421</v>
      </c>
      <c r="AG711" s="3">
        <f>VLOOKUP($F711,Experiment!$A$2:$W$90,MATCH(Results!AG$1,Experiment!$A$1:$W$1,0),FALSE)</f>
        <v>1</v>
      </c>
      <c r="AH711" s="3">
        <f>VLOOKUP($F711,Experiment!$A$2:$W$90,MATCH(Results!AH$1,Experiment!$A$1:$W$1,0),FALSE)</f>
        <v>0.625</v>
      </c>
      <c r="AI711" s="3">
        <f>VLOOKUP($F711,Experiment!$A$2:$X$90,MATCH(Results!AI$1,Experiment!$A$1:$X$1,0),FALSE)</f>
        <v>0.375</v>
      </c>
      <c r="AJ711" s="2">
        <f>Table1[[#This Row],[Gain]]^Table1[[#This Row],[θ]]</f>
        <v>15.704378148368352</v>
      </c>
      <c r="AK711" s="2">
        <f>-Table1[[#This Row],[λ]]*-Table1[[#This Row],[Loss]]^Table1[[#This Row],[θ]]</f>
        <v>31.408756296736705</v>
      </c>
      <c r="AL711" s="2">
        <f>Table1[[#This Row],[v_n_w_g]]-Table1[[#This Row],[v_n_w_l]]</f>
        <v>-15.704378148368352</v>
      </c>
      <c r="AM711" s="2">
        <f>IF(Table1[[#This Row],[diff_v]]&gt;=1,1,0)</f>
        <v>0</v>
      </c>
    </row>
    <row r="712" spans="1:39" hidden="1" x14ac:dyDescent="0.3">
      <c r="A712">
        <v>36</v>
      </c>
      <c r="B712" t="s">
        <v>45</v>
      </c>
      <c r="C712" s="22">
        <f>VLOOKUP(Table1[[#This Row],[Subject]],'Subject Profile'!$A$2:$E$8,4,FALSE)</f>
        <v>1.1960207441678836</v>
      </c>
      <c r="D712" s="22">
        <f>VLOOKUP(Table1[[#This Row],[Subject]],'Subject Profile'!$A$2:$E$8,5,FALSE)</f>
        <v>-2</v>
      </c>
      <c r="E712" t="s">
        <v>110</v>
      </c>
      <c r="F712" t="s">
        <v>76</v>
      </c>
      <c r="G712" t="s">
        <v>5</v>
      </c>
      <c r="H712">
        <f>IF(Table1[[#This Row],[decision]]="accept",1,0)</f>
        <v>0</v>
      </c>
      <c r="I712">
        <v>0</v>
      </c>
      <c r="J712">
        <v>760</v>
      </c>
      <c r="K712">
        <v>1664467066</v>
      </c>
      <c r="L712">
        <v>8</v>
      </c>
      <c r="M712" t="str">
        <f>VLOOKUP($F712,Experiment!$A$2:$U$90,MATCH(Results!M$1,Experiment!$A$1:$U$1,0)+1,FALSE)</f>
        <v>G</v>
      </c>
      <c r="N712">
        <f>IF(Table1[[#This Row],[Impact]]="I",0,1)</f>
        <v>1</v>
      </c>
      <c r="O712" s="2">
        <f>VLOOKUP($F712,Experiment!$A$2:$U$90,MATCH(Results!O$1,Experiment!$A$1:$U$1,0),FALSE)</f>
        <v>-90</v>
      </c>
      <c r="P712" s="3">
        <f>VLOOKUP($F712,Experiment!$A$2:$U$90,MATCH(Results!P$1,Experiment!$A$1:$U$1,0),FALSE)</f>
        <v>0.5</v>
      </c>
      <c r="Q712" s="2">
        <f>VLOOKUP($F712,Experiment!$A$2:$U$90,MATCH(Results!Q$1,Experiment!$A$1:$U$1,0),FALSE)</f>
        <v>180</v>
      </c>
      <c r="R712" s="3">
        <f>VLOOKUP($F712,Experiment!$A$2:$U$90,MATCH(Results!R$1,Experiment!$A$1:$U$1,0),FALSE)</f>
        <v>0.5</v>
      </c>
      <c r="S712" s="2">
        <f>VLOOKUP($F712,Experiment!$A$2:$U$90,MATCH(Results!S$1,Experiment!$A$1:$U$1,0),FALSE)</f>
        <v>45</v>
      </c>
      <c r="T712" s="2">
        <f>VLOOKUP($F712,Experiment!$A$2:$U$90,MATCH(Results!T$1,Experiment!$A$1:$U$1,0),FALSE)</f>
        <v>18225</v>
      </c>
      <c r="U712" s="2">
        <f>VLOOKUP($F712,Experiment!$A$2:$U$90,MATCH(Results!U$1,Experiment!$A$1:$U$1,0),FALSE)</f>
        <v>135</v>
      </c>
      <c r="V712" s="2">
        <f>VLOOKUP($F712,Experiment!$A$2:$U$90,MATCH(Results!V$1,Experiment!$A$1:$U$1,0),FALSE)</f>
        <v>2</v>
      </c>
      <c r="W712" s="3">
        <f>VLOOKUP($F712,Experiment!$A$2:$U$90,MATCH(Results!W$1,Experiment!$A$1:$U$1,0),FALSE)</f>
        <v>0.25</v>
      </c>
      <c r="X712" s="3">
        <f>VLOOKUP($F712,Experiment!$A$2:$U$90,MATCH(Results!X$1,Experiment!$A$1:$U$1,0),FALSE)</f>
        <v>0.75</v>
      </c>
      <c r="Y712" s="2">
        <f>VLOOKUP($F712,Experiment!$A$2:$U$90,MATCH(Results!Y$1,Experiment!$A$1:$U$1,0),FALSE)</f>
        <v>2</v>
      </c>
      <c r="Z712" s="3">
        <f>VLOOKUP($F712,Experiment!$A$2:$U$90,MATCH(Results!Z$1,Experiment!$A$1:$U$1,0),FALSE)</f>
        <v>0.5</v>
      </c>
      <c r="AA712" s="3">
        <f>VLOOKUP($F712,Experiment!$A$2:$U$90,MATCH(Results!AA$1,Experiment!$A$1:$U$1,0),FALSE)</f>
        <v>0.25</v>
      </c>
      <c r="AB712" s="3">
        <f>VLOOKUP($F712,Experiment!$A$2:$U$90,MATCH(Results!AB$1,Experiment!$A$1:$U$1,0),FALSE)</f>
        <v>0.625</v>
      </c>
      <c r="AC712" s="3">
        <f>VLOOKUP($F712,Experiment!$A$2:$U$90,MATCH(Results!AC$1,Experiment!$A$1:$U$1,0),FALSE)</f>
        <v>0.375</v>
      </c>
      <c r="AD712" s="2">
        <f>VLOOKUP($F712,Experiment!$A$2:$U$90,MATCH(Results!AD$1,Experiment!$A$1:$U$1,0),FALSE)</f>
        <v>11.25</v>
      </c>
      <c r="AE712" s="2">
        <f>VLOOKUP($F712,Experiment!$A$2:$U$90,MATCH(Results!AE$1,Experiment!$A$1:$U$1,0),FALSE)</f>
        <v>17085.9375</v>
      </c>
      <c r="AF712" s="2">
        <f>VLOOKUP($F712,Experiment!$A$2:$U$90,MATCH(Results!AF$1,Experiment!$A$1:$U$1,0),FALSE)</f>
        <v>130.71318793450033</v>
      </c>
      <c r="AG712" s="3">
        <f>VLOOKUP($F712,Experiment!$A$2:$W$90,MATCH(Results!AG$1,Experiment!$A$1:$W$1,0),FALSE)</f>
        <v>0.82730419370997643</v>
      </c>
      <c r="AH712" s="3">
        <f>VLOOKUP($F712,Experiment!$A$2:$W$90,MATCH(Results!AH$1,Experiment!$A$1:$W$1,0),FALSE)</f>
        <v>0.38648875795104182</v>
      </c>
      <c r="AI712" s="3">
        <f>VLOOKUP($F712,Experiment!$A$2:$X$90,MATCH(Results!AI$1,Experiment!$A$1:$X$1,0),FALSE)</f>
        <v>0.61351124204895813</v>
      </c>
      <c r="AJ712" s="2">
        <f>Table1[[#This Row],[Gain]]^Table1[[#This Row],[θ]]</f>
        <v>498.1414721148987</v>
      </c>
      <c r="AK712" s="2">
        <f>-Table1[[#This Row],[λ]]*-Table1[[#This Row],[Loss]]^Table1[[#This Row],[θ]]</f>
        <v>434.85510823313615</v>
      </c>
      <c r="AL712" s="2">
        <f>Table1[[#This Row],[v_n_w_g]]-Table1[[#This Row],[v_n_w_l]]</f>
        <v>63.286363881762554</v>
      </c>
      <c r="AM712" s="2">
        <f>IF(Table1[[#This Row],[diff_v]]&gt;=1,1,0)</f>
        <v>1</v>
      </c>
    </row>
    <row r="713" spans="1:39" hidden="1" x14ac:dyDescent="0.3">
      <c r="A713">
        <v>37</v>
      </c>
      <c r="B713" t="s">
        <v>45</v>
      </c>
      <c r="C713" s="22">
        <f>VLOOKUP(Table1[[#This Row],[Subject]],'Subject Profile'!$A$2:$E$8,4,FALSE)</f>
        <v>1.1960207441678836</v>
      </c>
      <c r="D713" s="22">
        <f>VLOOKUP(Table1[[#This Row],[Subject]],'Subject Profile'!$A$2:$E$8,5,FALSE)</f>
        <v>-2</v>
      </c>
      <c r="E713" t="s">
        <v>110</v>
      </c>
      <c r="F713" t="s">
        <v>94</v>
      </c>
      <c r="G713" t="s">
        <v>5</v>
      </c>
      <c r="H713">
        <f>IF(Table1[[#This Row],[decision]]="accept",1,0)</f>
        <v>0</v>
      </c>
      <c r="I713">
        <v>0</v>
      </c>
      <c r="J713">
        <v>760</v>
      </c>
      <c r="K713">
        <v>1664467074</v>
      </c>
      <c r="L713">
        <v>8</v>
      </c>
      <c r="M713" t="str">
        <f>VLOOKUP($F713,Experiment!$A$2:$U$90,MATCH(Results!M$1,Experiment!$A$1:$U$1,0)+1,FALSE)</f>
        <v>I</v>
      </c>
      <c r="N713">
        <f>IF(Table1[[#This Row],[Impact]]="I",0,1)</f>
        <v>0</v>
      </c>
      <c r="O713" s="2">
        <f>VLOOKUP($F713,Experiment!$A$2:$U$90,MATCH(Results!O$1,Experiment!$A$1:$U$1,0),FALSE)</f>
        <v>-90</v>
      </c>
      <c r="P713" s="3">
        <f>VLOOKUP($F713,Experiment!$A$2:$U$90,MATCH(Results!P$1,Experiment!$A$1:$U$1,0),FALSE)</f>
        <v>0.5</v>
      </c>
      <c r="Q713" s="2">
        <f>VLOOKUP($F713,Experiment!$A$2:$U$90,MATCH(Results!Q$1,Experiment!$A$1:$U$1,0),FALSE)</f>
        <v>90</v>
      </c>
      <c r="R713" s="3">
        <f>VLOOKUP($F713,Experiment!$A$2:$U$90,MATCH(Results!R$1,Experiment!$A$1:$U$1,0),FALSE)</f>
        <v>0.5</v>
      </c>
      <c r="S713" s="2">
        <f>VLOOKUP($F713,Experiment!$A$2:$U$90,MATCH(Results!S$1,Experiment!$A$1:$U$1,0),FALSE)</f>
        <v>0</v>
      </c>
      <c r="T713" s="2">
        <f>VLOOKUP($F713,Experiment!$A$2:$U$90,MATCH(Results!T$1,Experiment!$A$1:$U$1,0),FALSE)</f>
        <v>8100</v>
      </c>
      <c r="U713" s="2">
        <f>VLOOKUP($F713,Experiment!$A$2:$U$90,MATCH(Results!U$1,Experiment!$A$1:$U$1,0),FALSE)</f>
        <v>90</v>
      </c>
      <c r="V713" s="2">
        <f>VLOOKUP($F713,Experiment!$A$2:$U$90,MATCH(Results!V$1,Experiment!$A$1:$U$1,0),FALSE)</f>
        <v>2</v>
      </c>
      <c r="W713" s="3">
        <f>VLOOKUP($F713,Experiment!$A$2:$U$90,MATCH(Results!W$1,Experiment!$A$1:$U$1,0),FALSE)</f>
        <v>0.25</v>
      </c>
      <c r="X713" s="3">
        <f>VLOOKUP($F713,Experiment!$A$2:$U$90,MATCH(Results!X$1,Experiment!$A$1:$U$1,0),FALSE)</f>
        <v>0.75</v>
      </c>
      <c r="Y713" s="2">
        <f>VLOOKUP($F713,Experiment!$A$2:$U$90,MATCH(Results!Y$1,Experiment!$A$1:$U$1,0),FALSE)</f>
        <v>2</v>
      </c>
      <c r="Z713" s="3">
        <f>VLOOKUP($F713,Experiment!$A$2:$U$90,MATCH(Results!Z$1,Experiment!$A$1:$U$1,0),FALSE)</f>
        <v>0.5</v>
      </c>
      <c r="AA713" s="3">
        <f>VLOOKUP($F713,Experiment!$A$2:$U$90,MATCH(Results!AA$1,Experiment!$A$1:$U$1,0),FALSE)</f>
        <v>0.25</v>
      </c>
      <c r="AB713" s="3">
        <f>VLOOKUP($F713,Experiment!$A$2:$U$90,MATCH(Results!AB$1,Experiment!$A$1:$U$1,0),FALSE)</f>
        <v>0.625</v>
      </c>
      <c r="AC713" s="3">
        <f>VLOOKUP($F713,Experiment!$A$2:$U$90,MATCH(Results!AC$1,Experiment!$A$1:$U$1,0),FALSE)</f>
        <v>0.375</v>
      </c>
      <c r="AD713" s="2">
        <f>VLOOKUP($F713,Experiment!$A$2:$U$90,MATCH(Results!AD$1,Experiment!$A$1:$U$1,0),FALSE)</f>
        <v>-22.5</v>
      </c>
      <c r="AE713" s="2">
        <f>VLOOKUP($F713,Experiment!$A$2:$U$90,MATCH(Results!AE$1,Experiment!$A$1:$U$1,0),FALSE)</f>
        <v>7593.75</v>
      </c>
      <c r="AF713" s="2">
        <f>VLOOKUP($F713,Experiment!$A$2:$U$90,MATCH(Results!AF$1,Experiment!$A$1:$U$1,0),FALSE)</f>
        <v>87.142125289666879</v>
      </c>
      <c r="AG713" s="3">
        <f>VLOOKUP($F713,Experiment!$A$2:$W$90,MATCH(Results!AG$1,Experiment!$A$1:$W$1,0),FALSE)</f>
        <v>0.82730419370997643</v>
      </c>
      <c r="AH713" s="3">
        <f>VLOOKUP($F713,Experiment!$A$2:$W$90,MATCH(Results!AH$1,Experiment!$A$1:$W$1,0),FALSE)</f>
        <v>0.38648875795104182</v>
      </c>
      <c r="AI713" s="3">
        <f>VLOOKUP($F713,Experiment!$A$2:$X$90,MATCH(Results!AI$1,Experiment!$A$1:$X$1,0),FALSE)</f>
        <v>0.61351124204895813</v>
      </c>
      <c r="AJ713" s="2">
        <f>Table1[[#This Row],[Gain]]^Table1[[#This Row],[θ]]</f>
        <v>217.42755411656807</v>
      </c>
      <c r="AK713" s="2">
        <f>-Table1[[#This Row],[λ]]*-Table1[[#This Row],[Loss]]^Table1[[#This Row],[θ]]</f>
        <v>434.85510823313615</v>
      </c>
      <c r="AL713" s="2">
        <f>Table1[[#This Row],[v_n_w_g]]-Table1[[#This Row],[v_n_w_l]]</f>
        <v>-217.42755411656807</v>
      </c>
      <c r="AM713" s="2">
        <f>IF(Table1[[#This Row],[diff_v]]&gt;=1,1,0)</f>
        <v>0</v>
      </c>
    </row>
    <row r="714" spans="1:39" hidden="1" x14ac:dyDescent="0.3">
      <c r="A714">
        <v>38</v>
      </c>
      <c r="B714" t="s">
        <v>45</v>
      </c>
      <c r="C714" s="22">
        <f>VLOOKUP(Table1[[#This Row],[Subject]],'Subject Profile'!$A$2:$E$8,4,FALSE)</f>
        <v>1.1960207441678836</v>
      </c>
      <c r="D714" s="22">
        <f>VLOOKUP(Table1[[#This Row],[Subject]],'Subject Profile'!$A$2:$E$8,5,FALSE)</f>
        <v>-2</v>
      </c>
      <c r="E714" t="s">
        <v>110</v>
      </c>
      <c r="F714" t="s">
        <v>85</v>
      </c>
      <c r="G714" t="s">
        <v>5</v>
      </c>
      <c r="H714">
        <f>IF(Table1[[#This Row],[decision]]="accept",1,0)</f>
        <v>0</v>
      </c>
      <c r="I714">
        <v>0</v>
      </c>
      <c r="J714">
        <v>760</v>
      </c>
      <c r="K714">
        <v>1664467079</v>
      </c>
      <c r="L714">
        <v>5</v>
      </c>
      <c r="M714" t="str">
        <f>VLOOKUP($F714,Experiment!$A$2:$U$90,MATCH(Results!M$1,Experiment!$A$1:$U$1,0)+1,FALSE)</f>
        <v>I</v>
      </c>
      <c r="N714">
        <f>IF(Table1[[#This Row],[Impact]]="I",0,1)</f>
        <v>0</v>
      </c>
      <c r="O714" s="2">
        <f>VLOOKUP($F714,Experiment!$A$2:$U$90,MATCH(Results!O$1,Experiment!$A$1:$U$1,0),FALSE)</f>
        <v>-90</v>
      </c>
      <c r="P714" s="3">
        <f>VLOOKUP($F714,Experiment!$A$2:$U$90,MATCH(Results!P$1,Experiment!$A$1:$U$1,0),FALSE)</f>
        <v>0.5</v>
      </c>
      <c r="Q714" s="2">
        <f>VLOOKUP($F714,Experiment!$A$2:$U$90,MATCH(Results!Q$1,Experiment!$A$1:$U$1,0),FALSE)</f>
        <v>80</v>
      </c>
      <c r="R714" s="3">
        <f>VLOOKUP($F714,Experiment!$A$2:$U$90,MATCH(Results!R$1,Experiment!$A$1:$U$1,0),FALSE)</f>
        <v>0.5</v>
      </c>
      <c r="S714" s="2">
        <f>VLOOKUP($F714,Experiment!$A$2:$U$90,MATCH(Results!S$1,Experiment!$A$1:$U$1,0),FALSE)</f>
        <v>-5</v>
      </c>
      <c r="T714" s="2">
        <f>VLOOKUP($F714,Experiment!$A$2:$U$90,MATCH(Results!T$1,Experiment!$A$1:$U$1,0),FALSE)</f>
        <v>7225</v>
      </c>
      <c r="U714" s="2">
        <f>VLOOKUP($F714,Experiment!$A$2:$U$90,MATCH(Results!U$1,Experiment!$A$1:$U$1,0),FALSE)</f>
        <v>85</v>
      </c>
      <c r="V714" s="2">
        <f>VLOOKUP($F714,Experiment!$A$2:$U$90,MATCH(Results!V$1,Experiment!$A$1:$U$1,0),FALSE)</f>
        <v>2</v>
      </c>
      <c r="W714" s="3">
        <f>VLOOKUP($F714,Experiment!$A$2:$U$90,MATCH(Results!W$1,Experiment!$A$1:$U$1,0),FALSE)</f>
        <v>0.25</v>
      </c>
      <c r="X714" s="3">
        <f>VLOOKUP($F714,Experiment!$A$2:$U$90,MATCH(Results!X$1,Experiment!$A$1:$U$1,0),FALSE)</f>
        <v>0.75</v>
      </c>
      <c r="Y714" s="2">
        <f>VLOOKUP($F714,Experiment!$A$2:$U$90,MATCH(Results!Y$1,Experiment!$A$1:$U$1,0),FALSE)</f>
        <v>2</v>
      </c>
      <c r="Z714" s="3">
        <f>VLOOKUP($F714,Experiment!$A$2:$U$90,MATCH(Results!Z$1,Experiment!$A$1:$U$1,0),FALSE)</f>
        <v>0.5</v>
      </c>
      <c r="AA714" s="3">
        <f>VLOOKUP($F714,Experiment!$A$2:$U$90,MATCH(Results!AA$1,Experiment!$A$1:$U$1,0),FALSE)</f>
        <v>0.25</v>
      </c>
      <c r="AB714" s="3">
        <f>VLOOKUP($F714,Experiment!$A$2:$U$90,MATCH(Results!AB$1,Experiment!$A$1:$U$1,0),FALSE)</f>
        <v>0.625</v>
      </c>
      <c r="AC714" s="3">
        <f>VLOOKUP($F714,Experiment!$A$2:$U$90,MATCH(Results!AC$1,Experiment!$A$1:$U$1,0),FALSE)</f>
        <v>0.375</v>
      </c>
      <c r="AD714" s="2">
        <f>VLOOKUP($F714,Experiment!$A$2:$U$90,MATCH(Results!AD$1,Experiment!$A$1:$U$1,0),FALSE)</f>
        <v>-26.25</v>
      </c>
      <c r="AE714" s="2">
        <f>VLOOKUP($F714,Experiment!$A$2:$U$90,MATCH(Results!AE$1,Experiment!$A$1:$U$1,0),FALSE)</f>
        <v>6773.4375</v>
      </c>
      <c r="AF714" s="2">
        <f>VLOOKUP($F714,Experiment!$A$2:$U$90,MATCH(Results!AF$1,Experiment!$A$1:$U$1,0),FALSE)</f>
        <v>82.300896106907615</v>
      </c>
      <c r="AG714" s="3">
        <f>VLOOKUP($F714,Experiment!$A$2:$W$90,MATCH(Results!AG$1,Experiment!$A$1:$W$1,0),FALSE)</f>
        <v>0.82730419370997643</v>
      </c>
      <c r="AH714" s="3">
        <f>VLOOKUP($F714,Experiment!$A$2:$W$90,MATCH(Results!AH$1,Experiment!$A$1:$W$1,0),FALSE)</f>
        <v>0.38648875795104182</v>
      </c>
      <c r="AI714" s="3">
        <f>VLOOKUP($F714,Experiment!$A$2:$X$90,MATCH(Results!AI$1,Experiment!$A$1:$X$1,0),FALSE)</f>
        <v>0.61351124204895813</v>
      </c>
      <c r="AJ714" s="2">
        <f>Table1[[#This Row],[Gain]]^Table1[[#This Row],[θ]]</f>
        <v>188.85787660819494</v>
      </c>
      <c r="AK714" s="2">
        <f>-Table1[[#This Row],[λ]]*-Table1[[#This Row],[Loss]]^Table1[[#This Row],[θ]]</f>
        <v>434.85510823313615</v>
      </c>
      <c r="AL714" s="2">
        <f>Table1[[#This Row],[v_n_w_g]]-Table1[[#This Row],[v_n_w_l]]</f>
        <v>-245.99723162494121</v>
      </c>
      <c r="AM714" s="2">
        <f>IF(Table1[[#This Row],[diff_v]]&gt;=1,1,0)</f>
        <v>0</v>
      </c>
    </row>
    <row r="715" spans="1:39" hidden="1" x14ac:dyDescent="0.3">
      <c r="A715">
        <v>39</v>
      </c>
      <c r="B715" t="s">
        <v>45</v>
      </c>
      <c r="C715" s="22">
        <f>VLOOKUP(Table1[[#This Row],[Subject]],'Subject Profile'!$A$2:$E$8,4,FALSE)</f>
        <v>1.1960207441678836</v>
      </c>
      <c r="D715" s="22">
        <f>VLOOKUP(Table1[[#This Row],[Subject]],'Subject Profile'!$A$2:$E$8,5,FALSE)</f>
        <v>-2</v>
      </c>
      <c r="E715" t="s">
        <v>110</v>
      </c>
      <c r="F715" t="s">
        <v>55</v>
      </c>
      <c r="G715" t="s">
        <v>56</v>
      </c>
      <c r="H715">
        <f>IF(Table1[[#This Row],[decision]]="accept",1,0)</f>
        <v>0</v>
      </c>
      <c r="I715">
        <v>0</v>
      </c>
      <c r="J715">
        <v>760</v>
      </c>
      <c r="K715">
        <v>1664467092</v>
      </c>
      <c r="L715">
        <v>13</v>
      </c>
      <c r="M715" t="str">
        <f>VLOOKUP($F715,Experiment!$A$2:$U$90,MATCH(Results!M$1,Experiment!$A$1:$U$1,0)+1,FALSE)</f>
        <v>R</v>
      </c>
      <c r="N715">
        <f>IF(Table1[[#This Row],[Impact]]="I",0,1)</f>
        <v>1</v>
      </c>
      <c r="O715" s="2">
        <f>VLOOKUP($F715,Experiment!$A$2:$U$90,MATCH(Results!O$1,Experiment!$A$1:$U$1,0),FALSE)</f>
        <v>0</v>
      </c>
      <c r="P715" s="3">
        <f>VLOOKUP($F715,Experiment!$A$2:$U$90,MATCH(Results!P$1,Experiment!$A$1:$U$1,0),FALSE)</f>
        <v>0</v>
      </c>
      <c r="Q715" s="2">
        <f>VLOOKUP($F715,Experiment!$A$2:$U$90,MATCH(Results!Q$1,Experiment!$A$1:$U$1,0),FALSE)</f>
        <v>0</v>
      </c>
      <c r="R715" s="3">
        <f>VLOOKUP($F715,Experiment!$A$2:$U$90,MATCH(Results!R$1,Experiment!$A$1:$U$1,0),FALSE)</f>
        <v>0</v>
      </c>
      <c r="S715" s="2">
        <f>VLOOKUP($F715,Experiment!$A$2:$U$90,MATCH(Results!S$1,Experiment!$A$1:$U$1,0),FALSE)</f>
        <v>0</v>
      </c>
      <c r="T715" s="2">
        <f>VLOOKUP($F715,Experiment!$A$2:$U$90,MATCH(Results!T$1,Experiment!$A$1:$U$1,0),FALSE)</f>
        <v>0</v>
      </c>
      <c r="U715" s="2">
        <f>VLOOKUP($F715,Experiment!$A$2:$U$90,MATCH(Results!U$1,Experiment!$A$1:$U$1,0),FALSE)</f>
        <v>0</v>
      </c>
      <c r="V715" s="2">
        <f>VLOOKUP($F715,Experiment!$A$2:$U$90,MATCH(Results!V$1,Experiment!$A$1:$U$1,0),FALSE)</f>
        <v>0</v>
      </c>
      <c r="W715" s="3">
        <f>VLOOKUP($F715,Experiment!$A$2:$U$90,MATCH(Results!W$1,Experiment!$A$1:$U$1,0),FALSE)</f>
        <v>0</v>
      </c>
      <c r="X715" s="3">
        <f>VLOOKUP($F715,Experiment!$A$2:$U$90,MATCH(Results!X$1,Experiment!$A$1:$U$1,0),FALSE)</f>
        <v>0</v>
      </c>
      <c r="Y715" s="2">
        <f>VLOOKUP($F715,Experiment!$A$2:$U$90,MATCH(Results!Y$1,Experiment!$A$1:$U$1,0),FALSE)</f>
        <v>0</v>
      </c>
      <c r="Z715" s="3">
        <f>VLOOKUP($F715,Experiment!$A$2:$U$90,MATCH(Results!Z$1,Experiment!$A$1:$U$1,0),FALSE)</f>
        <v>0</v>
      </c>
      <c r="AA715" s="3">
        <f>VLOOKUP($F715,Experiment!$A$2:$U$90,MATCH(Results!AA$1,Experiment!$A$1:$U$1,0),FALSE)</f>
        <v>0</v>
      </c>
      <c r="AB715" s="3">
        <f>VLOOKUP($F715,Experiment!$A$2:$U$90,MATCH(Results!AB$1,Experiment!$A$1:$U$1,0),FALSE)</f>
        <v>0</v>
      </c>
      <c r="AC715" s="3">
        <f>VLOOKUP($F715,Experiment!$A$2:$U$90,MATCH(Results!AC$1,Experiment!$A$1:$U$1,0),FALSE)</f>
        <v>0</v>
      </c>
      <c r="AD715" s="2">
        <f>VLOOKUP($F715,Experiment!$A$2:$U$90,MATCH(Results!AD$1,Experiment!$A$1:$U$1,0),FALSE)</f>
        <v>0</v>
      </c>
      <c r="AE715" s="2">
        <f>VLOOKUP($F715,Experiment!$A$2:$U$90,MATCH(Results!AE$1,Experiment!$A$1:$U$1,0),FALSE)</f>
        <v>0</v>
      </c>
      <c r="AF715" s="2">
        <f>VLOOKUP($F715,Experiment!$A$2:$U$90,MATCH(Results!AF$1,Experiment!$A$1:$U$1,0),FALSE)</f>
        <v>0</v>
      </c>
      <c r="AG715" s="2"/>
      <c r="AH715" s="3">
        <f>VLOOKUP($F715,Experiment!$A$2:$W$90,MATCH(Results!AH$1,Experiment!$A$1:$W$1,0),FALSE)</f>
        <v>0</v>
      </c>
      <c r="AI715" s="2">
        <f>VLOOKUP($F715,Experiment!$A$2:$X$90,MATCH(Results!AI$1,Experiment!$A$1:$X$1,0),FALSE)</f>
        <v>0</v>
      </c>
      <c r="AJ715" s="2">
        <f>Table1[[#This Row],[Gain]]^Table1[[#This Row],[θ]]</f>
        <v>0</v>
      </c>
      <c r="AK715" s="2">
        <f>-Table1[[#This Row],[λ]]*-Table1[[#This Row],[Loss]]^Table1[[#This Row],[θ]]</f>
        <v>0</v>
      </c>
      <c r="AL715" s="2">
        <f>Table1[[#This Row],[v_n_w_g]]-Table1[[#This Row],[v_n_w_l]]</f>
        <v>0</v>
      </c>
      <c r="AM715" s="2">
        <f>IF(Table1[[#This Row],[diff_v]]&gt;=1,1,0)</f>
        <v>0</v>
      </c>
    </row>
    <row r="716" spans="1:39" hidden="1" x14ac:dyDescent="0.3">
      <c r="A716">
        <v>40</v>
      </c>
      <c r="B716" t="s">
        <v>45</v>
      </c>
      <c r="C716" s="22">
        <f>VLOOKUP(Table1[[#This Row],[Subject]],'Subject Profile'!$A$2:$E$8,4,FALSE)</f>
        <v>1.1960207441678836</v>
      </c>
      <c r="D716" s="22">
        <f>VLOOKUP(Table1[[#This Row],[Subject]],'Subject Profile'!$A$2:$E$8,5,FALSE)</f>
        <v>-2</v>
      </c>
      <c r="E716" t="s">
        <v>110</v>
      </c>
      <c r="F716" t="s">
        <v>92</v>
      </c>
      <c r="G716" t="s">
        <v>7</v>
      </c>
      <c r="H716">
        <f>IF(Table1[[#This Row],[decision]]="accept",1,0)</f>
        <v>1</v>
      </c>
      <c r="I716">
        <v>-10</v>
      </c>
      <c r="J716">
        <v>750</v>
      </c>
      <c r="K716">
        <v>1664467097</v>
      </c>
      <c r="L716">
        <v>5</v>
      </c>
      <c r="M716" t="str">
        <f>VLOOKUP($F716,Experiment!$A$2:$U$90,MATCH(Results!M$1,Experiment!$A$1:$U$1,0)+1,FALSE)</f>
        <v>I</v>
      </c>
      <c r="N716">
        <f>IF(Table1[[#This Row],[Impact]]="I",0,1)</f>
        <v>0</v>
      </c>
      <c r="O716" s="2">
        <f>VLOOKUP($F716,Experiment!$A$2:$U$90,MATCH(Results!O$1,Experiment!$A$1:$U$1,0),FALSE)</f>
        <v>-10</v>
      </c>
      <c r="P716" s="3">
        <f>VLOOKUP($F716,Experiment!$A$2:$U$90,MATCH(Results!P$1,Experiment!$A$1:$U$1,0),FALSE)</f>
        <v>0.5</v>
      </c>
      <c r="Q716" s="2">
        <f>VLOOKUP($F716,Experiment!$A$2:$U$90,MATCH(Results!Q$1,Experiment!$A$1:$U$1,0),FALSE)</f>
        <v>30</v>
      </c>
      <c r="R716" s="3">
        <f>VLOOKUP($F716,Experiment!$A$2:$U$90,MATCH(Results!R$1,Experiment!$A$1:$U$1,0),FALSE)</f>
        <v>0.5</v>
      </c>
      <c r="S716" s="2">
        <f>VLOOKUP($F716,Experiment!$A$2:$U$90,MATCH(Results!S$1,Experiment!$A$1:$U$1,0),FALSE)</f>
        <v>10</v>
      </c>
      <c r="T716" s="2">
        <f>VLOOKUP($F716,Experiment!$A$2:$U$90,MATCH(Results!T$1,Experiment!$A$1:$U$1,0),FALSE)</f>
        <v>400</v>
      </c>
      <c r="U716" s="2">
        <f>VLOOKUP($F716,Experiment!$A$2:$U$90,MATCH(Results!U$1,Experiment!$A$1:$U$1,0),FALSE)</f>
        <v>20</v>
      </c>
      <c r="V716" s="2">
        <f>VLOOKUP($F716,Experiment!$A$2:$U$90,MATCH(Results!V$1,Experiment!$A$1:$U$1,0),FALSE)</f>
        <v>4</v>
      </c>
      <c r="W716" s="3">
        <f>VLOOKUP($F716,Experiment!$A$2:$U$90,MATCH(Results!W$1,Experiment!$A$1:$U$1,0),FALSE)</f>
        <v>0.25</v>
      </c>
      <c r="X716" s="3">
        <f>VLOOKUP($F716,Experiment!$A$2:$U$90,MATCH(Results!X$1,Experiment!$A$1:$U$1,0),FALSE)</f>
        <v>0.75</v>
      </c>
      <c r="Y716" s="2">
        <f>VLOOKUP($F716,Experiment!$A$2:$U$90,MATCH(Results!Y$1,Experiment!$A$1:$U$1,0),FALSE)</f>
        <v>2</v>
      </c>
      <c r="Z716" s="3">
        <f>VLOOKUP($F716,Experiment!$A$2:$U$90,MATCH(Results!Z$1,Experiment!$A$1:$U$1,0),FALSE)</f>
        <v>0.5</v>
      </c>
      <c r="AA716" s="3">
        <f>VLOOKUP($F716,Experiment!$A$2:$U$90,MATCH(Results!AA$1,Experiment!$A$1:$U$1,0),FALSE)</f>
        <v>0.25</v>
      </c>
      <c r="AB716" s="3">
        <f>VLOOKUP($F716,Experiment!$A$2:$U$90,MATCH(Results!AB$1,Experiment!$A$1:$U$1,0),FALSE)</f>
        <v>0.625</v>
      </c>
      <c r="AC716" s="3">
        <f>VLOOKUP($F716,Experiment!$A$2:$U$90,MATCH(Results!AC$1,Experiment!$A$1:$U$1,0),FALSE)</f>
        <v>0.375</v>
      </c>
      <c r="AD716" s="2">
        <f>VLOOKUP($F716,Experiment!$A$2:$U$90,MATCH(Results!AD$1,Experiment!$A$1:$U$1,0),FALSE)</f>
        <v>5</v>
      </c>
      <c r="AE716" s="2">
        <f>VLOOKUP($F716,Experiment!$A$2:$U$90,MATCH(Results!AE$1,Experiment!$A$1:$U$1,0),FALSE)</f>
        <v>375</v>
      </c>
      <c r="AF716" s="2">
        <f>VLOOKUP($F716,Experiment!$A$2:$U$90,MATCH(Results!AF$1,Experiment!$A$1:$U$1,0),FALSE)</f>
        <v>19.364916731037084</v>
      </c>
      <c r="AG716" s="3">
        <f>VLOOKUP($F716,Experiment!$A$2:$W$90,MATCH(Results!AG$1,Experiment!$A$1:$W$1,0),FALSE)</f>
        <v>0.82730419370997643</v>
      </c>
      <c r="AH716" s="3">
        <f>VLOOKUP($F716,Experiment!$A$2:$W$90,MATCH(Results!AH$1,Experiment!$A$1:$W$1,0),FALSE)</f>
        <v>0.38648875795104182</v>
      </c>
      <c r="AI716" s="3">
        <f>VLOOKUP($F716,Experiment!$A$2:$X$90,MATCH(Results!AI$1,Experiment!$A$1:$X$1,0),FALSE)</f>
        <v>0.61351124204895813</v>
      </c>
      <c r="AJ716" s="2">
        <f>Table1[[#This Row],[Gain]]^Table1[[#This Row],[θ]]</f>
        <v>58.434275299017848</v>
      </c>
      <c r="AK716" s="2">
        <f>-Table1[[#This Row],[λ]]*-Table1[[#This Row],[Loss]]^Table1[[#This Row],[θ]]</f>
        <v>31.408756296736705</v>
      </c>
      <c r="AL716" s="2">
        <f>Table1[[#This Row],[v_n_w_g]]-Table1[[#This Row],[v_n_w_l]]</f>
        <v>27.025519002281143</v>
      </c>
      <c r="AM716" s="2">
        <f>IF(Table1[[#This Row],[diff_v]]&gt;=1,1,0)</f>
        <v>1</v>
      </c>
    </row>
    <row r="717" spans="1:39" hidden="1" x14ac:dyDescent="0.3">
      <c r="A717">
        <v>41</v>
      </c>
      <c r="B717" t="s">
        <v>45</v>
      </c>
      <c r="C717" s="22">
        <f>VLOOKUP(Table1[[#This Row],[Subject]],'Subject Profile'!$A$2:$E$8,4,FALSE)</f>
        <v>1.1960207441678836</v>
      </c>
      <c r="D717" s="22">
        <f>VLOOKUP(Table1[[#This Row],[Subject]],'Subject Profile'!$A$2:$E$8,5,FALSE)</f>
        <v>-2</v>
      </c>
      <c r="E717" t="s">
        <v>110</v>
      </c>
      <c r="F717" t="s">
        <v>57</v>
      </c>
      <c r="G717" t="s">
        <v>5</v>
      </c>
      <c r="H717">
        <f>IF(Table1[[#This Row],[decision]]="accept",1,0)</f>
        <v>0</v>
      </c>
      <c r="I717">
        <v>0</v>
      </c>
      <c r="J717">
        <v>750</v>
      </c>
      <c r="K717">
        <v>1664467106</v>
      </c>
      <c r="L717">
        <v>9</v>
      </c>
      <c r="M717" t="str">
        <f>VLOOKUP($F717,Experiment!$A$2:$U$90,MATCH(Results!M$1,Experiment!$A$1:$U$1,0)+1,FALSE)</f>
        <v>I</v>
      </c>
      <c r="N717">
        <f>IF(Table1[[#This Row],[Impact]]="I",0,1)</f>
        <v>0</v>
      </c>
      <c r="O717" s="2">
        <f>VLOOKUP($F717,Experiment!$A$2:$U$90,MATCH(Results!O$1,Experiment!$A$1:$U$1,0),FALSE)</f>
        <v>-90</v>
      </c>
      <c r="P717" s="3">
        <f>VLOOKUP($F717,Experiment!$A$2:$U$90,MATCH(Results!P$1,Experiment!$A$1:$U$1,0),FALSE)</f>
        <v>0.5</v>
      </c>
      <c r="Q717" s="2">
        <f>VLOOKUP($F717,Experiment!$A$2:$U$90,MATCH(Results!Q$1,Experiment!$A$1:$U$1,0),FALSE)</f>
        <v>100</v>
      </c>
      <c r="R717" s="3">
        <f>VLOOKUP($F717,Experiment!$A$2:$U$90,MATCH(Results!R$1,Experiment!$A$1:$U$1,0),FALSE)</f>
        <v>0.5</v>
      </c>
      <c r="S717" s="2">
        <f>VLOOKUP($F717,Experiment!$A$2:$U$90,MATCH(Results!S$1,Experiment!$A$1:$U$1,0),FALSE)</f>
        <v>5</v>
      </c>
      <c r="T717" s="2">
        <f>VLOOKUP($F717,Experiment!$A$2:$U$90,MATCH(Results!T$1,Experiment!$A$1:$U$1,0),FALSE)</f>
        <v>9025</v>
      </c>
      <c r="U717" s="2">
        <f>VLOOKUP($F717,Experiment!$A$2:$U$90,MATCH(Results!U$1,Experiment!$A$1:$U$1,0),FALSE)</f>
        <v>95</v>
      </c>
      <c r="V717" s="2">
        <f>VLOOKUP($F717,Experiment!$A$2:$U$90,MATCH(Results!V$1,Experiment!$A$1:$U$1,0),FALSE)</f>
        <v>2</v>
      </c>
      <c r="W717" s="3">
        <f>VLOOKUP($F717,Experiment!$A$2:$U$90,MATCH(Results!W$1,Experiment!$A$1:$U$1,0),FALSE)</f>
        <v>0.25</v>
      </c>
      <c r="X717" s="3">
        <f>VLOOKUP($F717,Experiment!$A$2:$U$90,MATCH(Results!X$1,Experiment!$A$1:$U$1,0),FALSE)</f>
        <v>0.75</v>
      </c>
      <c r="Y717" s="2">
        <f>VLOOKUP($F717,Experiment!$A$2:$U$90,MATCH(Results!Y$1,Experiment!$A$1:$U$1,0),FALSE)</f>
        <v>2</v>
      </c>
      <c r="Z717" s="3">
        <f>VLOOKUP($F717,Experiment!$A$2:$U$90,MATCH(Results!Z$1,Experiment!$A$1:$U$1,0),FALSE)</f>
        <v>0.5</v>
      </c>
      <c r="AA717" s="3">
        <f>VLOOKUP($F717,Experiment!$A$2:$U$90,MATCH(Results!AA$1,Experiment!$A$1:$U$1,0),FALSE)</f>
        <v>0.25</v>
      </c>
      <c r="AB717" s="3">
        <f>VLOOKUP($F717,Experiment!$A$2:$U$90,MATCH(Results!AB$1,Experiment!$A$1:$U$1,0),FALSE)</f>
        <v>0.625</v>
      </c>
      <c r="AC717" s="3">
        <f>VLOOKUP($F717,Experiment!$A$2:$U$90,MATCH(Results!AC$1,Experiment!$A$1:$U$1,0),FALSE)</f>
        <v>0.375</v>
      </c>
      <c r="AD717" s="2">
        <f>VLOOKUP($F717,Experiment!$A$2:$U$90,MATCH(Results!AD$1,Experiment!$A$1:$U$1,0),FALSE)</f>
        <v>-18.75</v>
      </c>
      <c r="AE717" s="2">
        <f>VLOOKUP($F717,Experiment!$A$2:$U$90,MATCH(Results!AE$1,Experiment!$A$1:$U$1,0),FALSE)</f>
        <v>8460.9375</v>
      </c>
      <c r="AF717" s="2">
        <f>VLOOKUP($F717,Experiment!$A$2:$U$90,MATCH(Results!AF$1,Experiment!$A$1:$U$1,0),FALSE)</f>
        <v>91.983354472426157</v>
      </c>
      <c r="AG717" s="3">
        <f>VLOOKUP($F717,Experiment!$A$2:$W$90,MATCH(Results!AG$1,Experiment!$A$1:$W$1,0),FALSE)</f>
        <v>0.82730419370997643</v>
      </c>
      <c r="AH717" s="3">
        <f>VLOOKUP($F717,Experiment!$A$2:$W$90,MATCH(Results!AH$1,Experiment!$A$1:$W$1,0),FALSE)</f>
        <v>0.38648875795104182</v>
      </c>
      <c r="AI717" s="3">
        <f>VLOOKUP($F717,Experiment!$A$2:$X$90,MATCH(Results!AI$1,Experiment!$A$1:$X$1,0),FALSE)</f>
        <v>0.61351124204895813</v>
      </c>
      <c r="AJ717" s="2">
        <f>Table1[[#This Row],[Gain]]^Table1[[#This Row],[θ]]</f>
        <v>246.6274930269494</v>
      </c>
      <c r="AK717" s="2">
        <f>-Table1[[#This Row],[λ]]*-Table1[[#This Row],[Loss]]^Table1[[#This Row],[θ]]</f>
        <v>434.85510823313615</v>
      </c>
      <c r="AL717" s="2">
        <f>Table1[[#This Row],[v_n_w_g]]-Table1[[#This Row],[v_n_w_l]]</f>
        <v>-188.22761520618675</v>
      </c>
      <c r="AM717" s="2">
        <f>IF(Table1[[#This Row],[diff_v]]&gt;=1,1,0)</f>
        <v>0</v>
      </c>
    </row>
    <row r="718" spans="1:39" hidden="1" x14ac:dyDescent="0.3">
      <c r="A718">
        <v>42</v>
      </c>
      <c r="B718" t="s">
        <v>45</v>
      </c>
      <c r="C718" s="22">
        <f>VLOOKUP(Table1[[#This Row],[Subject]],'Subject Profile'!$A$2:$E$8,4,FALSE)</f>
        <v>1.1960207441678836</v>
      </c>
      <c r="D718" s="22">
        <f>VLOOKUP(Table1[[#This Row],[Subject]],'Subject Profile'!$A$2:$E$8,5,FALSE)</f>
        <v>-2</v>
      </c>
      <c r="E718" t="s">
        <v>110</v>
      </c>
      <c r="F718" t="s">
        <v>58</v>
      </c>
      <c r="G718" t="s">
        <v>5</v>
      </c>
      <c r="H718">
        <f>IF(Table1[[#This Row],[decision]]="accept",1,0)</f>
        <v>0</v>
      </c>
      <c r="I718">
        <v>0</v>
      </c>
      <c r="J718">
        <v>750</v>
      </c>
      <c r="K718">
        <v>1664467116</v>
      </c>
      <c r="L718">
        <v>10</v>
      </c>
      <c r="M718" t="str">
        <f>VLOOKUP($F718,Experiment!$A$2:$U$90,MATCH(Results!M$1,Experiment!$A$1:$U$1,0)+1,FALSE)</f>
        <v>G</v>
      </c>
      <c r="N718">
        <f>IF(Table1[[#This Row],[Impact]]="I",0,1)</f>
        <v>1</v>
      </c>
      <c r="O718" s="2">
        <f>VLOOKUP($F718,Experiment!$A$2:$U$90,MATCH(Results!O$1,Experiment!$A$1:$U$1,0),FALSE)</f>
        <v>-50</v>
      </c>
      <c r="P718" s="3">
        <f>VLOOKUP($F718,Experiment!$A$2:$U$90,MATCH(Results!P$1,Experiment!$A$1:$U$1,0),FALSE)</f>
        <v>0.5</v>
      </c>
      <c r="Q718" s="2">
        <f>VLOOKUP($F718,Experiment!$A$2:$U$90,MATCH(Results!Q$1,Experiment!$A$1:$U$1,0),FALSE)</f>
        <v>50</v>
      </c>
      <c r="R718" s="3">
        <f>VLOOKUP($F718,Experiment!$A$2:$U$90,MATCH(Results!R$1,Experiment!$A$1:$U$1,0),FALSE)</f>
        <v>0.5</v>
      </c>
      <c r="S718" s="2">
        <f>VLOOKUP($F718,Experiment!$A$2:$U$90,MATCH(Results!S$1,Experiment!$A$1:$U$1,0),FALSE)</f>
        <v>0</v>
      </c>
      <c r="T718" s="2">
        <f>VLOOKUP($F718,Experiment!$A$2:$U$90,MATCH(Results!T$1,Experiment!$A$1:$U$1,0),FALSE)</f>
        <v>2500</v>
      </c>
      <c r="U718" s="2">
        <f>VLOOKUP($F718,Experiment!$A$2:$U$90,MATCH(Results!U$1,Experiment!$A$1:$U$1,0),FALSE)</f>
        <v>50</v>
      </c>
      <c r="V718" s="2">
        <f>VLOOKUP($F718,Experiment!$A$2:$U$90,MATCH(Results!V$1,Experiment!$A$1:$U$1,0),FALSE)</f>
        <v>2</v>
      </c>
      <c r="W718" s="3">
        <f>VLOOKUP($F718,Experiment!$A$2:$U$90,MATCH(Results!W$1,Experiment!$A$1:$U$1,0),FALSE)</f>
        <v>0.25</v>
      </c>
      <c r="X718" s="3">
        <f>VLOOKUP($F718,Experiment!$A$2:$U$90,MATCH(Results!X$1,Experiment!$A$1:$U$1,0),FALSE)</f>
        <v>0.75</v>
      </c>
      <c r="Y718" s="2">
        <f>VLOOKUP($F718,Experiment!$A$2:$U$90,MATCH(Results!Y$1,Experiment!$A$1:$U$1,0),FALSE)</f>
        <v>2</v>
      </c>
      <c r="Z718" s="3">
        <f>VLOOKUP($F718,Experiment!$A$2:$U$90,MATCH(Results!Z$1,Experiment!$A$1:$U$1,0),FALSE)</f>
        <v>0.5</v>
      </c>
      <c r="AA718" s="3">
        <f>VLOOKUP($F718,Experiment!$A$2:$U$90,MATCH(Results!AA$1,Experiment!$A$1:$U$1,0),FALSE)</f>
        <v>0.25</v>
      </c>
      <c r="AB718" s="3">
        <f>VLOOKUP($F718,Experiment!$A$2:$U$90,MATCH(Results!AB$1,Experiment!$A$1:$U$1,0),FALSE)</f>
        <v>0.625</v>
      </c>
      <c r="AC718" s="3">
        <f>VLOOKUP($F718,Experiment!$A$2:$U$90,MATCH(Results!AC$1,Experiment!$A$1:$U$1,0),FALSE)</f>
        <v>0.375</v>
      </c>
      <c r="AD718" s="2">
        <f>VLOOKUP($F718,Experiment!$A$2:$U$90,MATCH(Results!AD$1,Experiment!$A$1:$U$1,0),FALSE)</f>
        <v>-12.5</v>
      </c>
      <c r="AE718" s="2">
        <f>VLOOKUP($F718,Experiment!$A$2:$U$90,MATCH(Results!AE$1,Experiment!$A$1:$U$1,0),FALSE)</f>
        <v>2343.75</v>
      </c>
      <c r="AF718" s="2">
        <f>VLOOKUP($F718,Experiment!$A$2:$U$90,MATCH(Results!AF$1,Experiment!$A$1:$U$1,0),FALSE)</f>
        <v>48.412291827592711</v>
      </c>
      <c r="AG718" s="3">
        <f>VLOOKUP($F718,Experiment!$A$2:$W$90,MATCH(Results!AG$1,Experiment!$A$1:$W$1,0),FALSE)</f>
        <v>0.82730419370997643</v>
      </c>
      <c r="AH718" s="3">
        <f>VLOOKUP($F718,Experiment!$A$2:$W$90,MATCH(Results!AH$1,Experiment!$A$1:$W$1,0),FALSE)</f>
        <v>0.38648875795104182</v>
      </c>
      <c r="AI718" s="3">
        <f>VLOOKUP($F718,Experiment!$A$2:$X$90,MATCH(Results!AI$1,Experiment!$A$1:$X$1,0),FALSE)</f>
        <v>0.61351124204895813</v>
      </c>
      <c r="AJ718" s="2">
        <f>Table1[[#This Row],[Gain]]^Table1[[#This Row],[θ]]</f>
        <v>107.6473564007576</v>
      </c>
      <c r="AK718" s="2">
        <f>-Table1[[#This Row],[λ]]*-Table1[[#This Row],[Loss]]^Table1[[#This Row],[θ]]</f>
        <v>215.2947128015152</v>
      </c>
      <c r="AL718" s="2">
        <f>Table1[[#This Row],[v_n_w_g]]-Table1[[#This Row],[v_n_w_l]]</f>
        <v>-107.6473564007576</v>
      </c>
      <c r="AM718" s="2">
        <f>IF(Table1[[#This Row],[diff_v]]&gt;=1,1,0)</f>
        <v>0</v>
      </c>
    </row>
    <row r="719" spans="1:39" hidden="1" x14ac:dyDescent="0.3">
      <c r="A719">
        <v>43</v>
      </c>
      <c r="B719" t="s">
        <v>45</v>
      </c>
      <c r="C719" s="22">
        <f>VLOOKUP(Table1[[#This Row],[Subject]],'Subject Profile'!$A$2:$E$8,4,FALSE)</f>
        <v>1.1960207441678836</v>
      </c>
      <c r="D719" s="22">
        <f>VLOOKUP(Table1[[#This Row],[Subject]],'Subject Profile'!$A$2:$E$8,5,FALSE)</f>
        <v>-2</v>
      </c>
      <c r="E719" t="s">
        <v>110</v>
      </c>
      <c r="F719" t="s">
        <v>51</v>
      </c>
      <c r="G719" t="s">
        <v>5</v>
      </c>
      <c r="H719">
        <f>IF(Table1[[#This Row],[decision]]="accept",1,0)</f>
        <v>0</v>
      </c>
      <c r="I719">
        <v>0</v>
      </c>
      <c r="J719">
        <v>750</v>
      </c>
      <c r="K719">
        <v>1664467124</v>
      </c>
      <c r="L719">
        <v>8</v>
      </c>
      <c r="M719" t="str">
        <f>VLOOKUP($F719,Experiment!$A$2:$U$90,MATCH(Results!M$1,Experiment!$A$1:$U$1,0)+1,FALSE)</f>
        <v>I</v>
      </c>
      <c r="N719">
        <f>IF(Table1[[#This Row],[Impact]]="I",0,1)</f>
        <v>0</v>
      </c>
      <c r="O719" s="2">
        <f>VLOOKUP($F719,Experiment!$A$2:$U$90,MATCH(Results!O$1,Experiment!$A$1:$U$1,0),FALSE)</f>
        <v>-90</v>
      </c>
      <c r="P719" s="3">
        <f>VLOOKUP($F719,Experiment!$A$2:$U$90,MATCH(Results!P$1,Experiment!$A$1:$U$1,0),FALSE)</f>
        <v>0.5</v>
      </c>
      <c r="Q719" s="2">
        <f>VLOOKUP($F719,Experiment!$A$2:$U$90,MATCH(Results!Q$1,Experiment!$A$1:$U$1,0),FALSE)</f>
        <v>80</v>
      </c>
      <c r="R719" s="3">
        <f>VLOOKUP($F719,Experiment!$A$2:$U$90,MATCH(Results!R$1,Experiment!$A$1:$U$1,0),FALSE)</f>
        <v>0.5</v>
      </c>
      <c r="S719" s="2">
        <f>VLOOKUP($F719,Experiment!$A$2:$U$90,MATCH(Results!S$1,Experiment!$A$1:$U$1,0),FALSE)</f>
        <v>-5</v>
      </c>
      <c r="T719" s="2">
        <f>VLOOKUP($F719,Experiment!$A$2:$U$90,MATCH(Results!T$1,Experiment!$A$1:$U$1,0),FALSE)</f>
        <v>7225</v>
      </c>
      <c r="U719" s="2">
        <f>VLOOKUP($F719,Experiment!$A$2:$U$90,MATCH(Results!U$1,Experiment!$A$1:$U$1,0),FALSE)</f>
        <v>85</v>
      </c>
      <c r="V719" s="2">
        <f>VLOOKUP($F719,Experiment!$A$2:$U$90,MATCH(Results!V$1,Experiment!$A$1:$U$1,0),FALSE)</f>
        <v>4</v>
      </c>
      <c r="W719" s="3">
        <f>VLOOKUP($F719,Experiment!$A$2:$U$90,MATCH(Results!W$1,Experiment!$A$1:$U$1,0),FALSE)</f>
        <v>0.25</v>
      </c>
      <c r="X719" s="3">
        <f>VLOOKUP($F719,Experiment!$A$2:$U$90,MATCH(Results!X$1,Experiment!$A$1:$U$1,0),FALSE)</f>
        <v>0.75</v>
      </c>
      <c r="Y719" s="2">
        <f>VLOOKUP($F719,Experiment!$A$2:$U$90,MATCH(Results!Y$1,Experiment!$A$1:$U$1,0),FALSE)</f>
        <v>1</v>
      </c>
      <c r="Z719" s="3">
        <f>VLOOKUP($F719,Experiment!$A$2:$U$90,MATCH(Results!Z$1,Experiment!$A$1:$U$1,0),FALSE)</f>
        <v>0.25</v>
      </c>
      <c r="AA719" s="3">
        <f>VLOOKUP($F719,Experiment!$A$2:$U$90,MATCH(Results!AA$1,Experiment!$A$1:$U$1,0),FALSE)</f>
        <v>0.5</v>
      </c>
      <c r="AB719" s="3">
        <f>VLOOKUP($F719,Experiment!$A$2:$U$90,MATCH(Results!AB$1,Experiment!$A$1:$U$1,0),FALSE)</f>
        <v>0.375</v>
      </c>
      <c r="AC719" s="3">
        <f>VLOOKUP($F719,Experiment!$A$2:$U$90,MATCH(Results!AC$1,Experiment!$A$1:$U$1,0),FALSE)</f>
        <v>0.625</v>
      </c>
      <c r="AD719" s="2">
        <f>VLOOKUP($F719,Experiment!$A$2:$U$90,MATCH(Results!AD$1,Experiment!$A$1:$U$1,0),FALSE)</f>
        <v>16.25</v>
      </c>
      <c r="AE719" s="2">
        <f>VLOOKUP($F719,Experiment!$A$2:$U$90,MATCH(Results!AE$1,Experiment!$A$1:$U$1,0),FALSE)</f>
        <v>6773.4375</v>
      </c>
      <c r="AF719" s="2">
        <f>VLOOKUP($F719,Experiment!$A$2:$U$90,MATCH(Results!AF$1,Experiment!$A$1:$U$1,0),FALSE)</f>
        <v>82.300896106907615</v>
      </c>
      <c r="AG719" s="3">
        <f>VLOOKUP($F719,Experiment!$A$2:$W$90,MATCH(Results!AG$1,Experiment!$A$1:$W$1,0),FALSE)</f>
        <v>1</v>
      </c>
      <c r="AH719" s="3">
        <f>VLOOKUP($F719,Experiment!$A$2:$W$90,MATCH(Results!AH$1,Experiment!$A$1:$W$1,0),FALSE)</f>
        <v>0.625</v>
      </c>
      <c r="AI719" s="3">
        <f>VLOOKUP($F719,Experiment!$A$2:$X$90,MATCH(Results!AI$1,Experiment!$A$1:$X$1,0),FALSE)</f>
        <v>0.375</v>
      </c>
      <c r="AJ719" s="2">
        <f>Table1[[#This Row],[Gain]]^Table1[[#This Row],[θ]]</f>
        <v>188.85787660819494</v>
      </c>
      <c r="AK719" s="2">
        <f>-Table1[[#This Row],[λ]]*-Table1[[#This Row],[Loss]]^Table1[[#This Row],[θ]]</f>
        <v>434.85510823313615</v>
      </c>
      <c r="AL719" s="2">
        <f>Table1[[#This Row],[v_n_w_g]]-Table1[[#This Row],[v_n_w_l]]</f>
        <v>-245.99723162494121</v>
      </c>
      <c r="AM719" s="2">
        <f>IF(Table1[[#This Row],[diff_v]]&gt;=1,1,0)</f>
        <v>0</v>
      </c>
    </row>
    <row r="720" spans="1:39" hidden="1" x14ac:dyDescent="0.3">
      <c r="A720">
        <v>44</v>
      </c>
      <c r="B720" t="s">
        <v>45</v>
      </c>
      <c r="C720" s="22">
        <f>VLOOKUP(Table1[[#This Row],[Subject]],'Subject Profile'!$A$2:$E$8,4,FALSE)</f>
        <v>1.1960207441678836</v>
      </c>
      <c r="D720" s="22">
        <f>VLOOKUP(Table1[[#This Row],[Subject]],'Subject Profile'!$A$2:$E$8,5,FALSE)</f>
        <v>-2</v>
      </c>
      <c r="E720" t="s">
        <v>110</v>
      </c>
      <c r="F720" t="s">
        <v>83</v>
      </c>
      <c r="G720" t="s">
        <v>5</v>
      </c>
      <c r="H720">
        <f>IF(Table1[[#This Row],[decision]]="accept",1,0)</f>
        <v>0</v>
      </c>
      <c r="I720">
        <v>0</v>
      </c>
      <c r="J720">
        <v>750</v>
      </c>
      <c r="K720">
        <v>1664467137</v>
      </c>
      <c r="L720">
        <v>13</v>
      </c>
      <c r="M720" t="str">
        <f>VLOOKUP($F720,Experiment!$A$2:$U$90,MATCH(Results!M$1,Experiment!$A$1:$U$1,0)+1,FALSE)</f>
        <v>I</v>
      </c>
      <c r="N720">
        <f>IF(Table1[[#This Row],[Impact]]="I",0,1)</f>
        <v>0</v>
      </c>
      <c r="O720" s="2">
        <f>VLOOKUP($F720,Experiment!$A$2:$U$90,MATCH(Results!O$1,Experiment!$A$1:$U$1,0),FALSE)</f>
        <v>-50</v>
      </c>
      <c r="P720" s="3">
        <f>VLOOKUP($F720,Experiment!$A$2:$U$90,MATCH(Results!P$1,Experiment!$A$1:$U$1,0),FALSE)</f>
        <v>0.5</v>
      </c>
      <c r="Q720" s="2">
        <f>VLOOKUP($F720,Experiment!$A$2:$U$90,MATCH(Results!Q$1,Experiment!$A$1:$U$1,0),FALSE)</f>
        <v>40</v>
      </c>
      <c r="R720" s="3">
        <f>VLOOKUP($F720,Experiment!$A$2:$U$90,MATCH(Results!R$1,Experiment!$A$1:$U$1,0),FALSE)</f>
        <v>0.5</v>
      </c>
      <c r="S720" s="2">
        <f>VLOOKUP($F720,Experiment!$A$2:$U$90,MATCH(Results!S$1,Experiment!$A$1:$U$1,0),FALSE)</f>
        <v>-5</v>
      </c>
      <c r="T720" s="2">
        <f>VLOOKUP($F720,Experiment!$A$2:$U$90,MATCH(Results!T$1,Experiment!$A$1:$U$1,0),FALSE)</f>
        <v>2025</v>
      </c>
      <c r="U720" s="2">
        <f>VLOOKUP($F720,Experiment!$A$2:$U$90,MATCH(Results!U$1,Experiment!$A$1:$U$1,0),FALSE)</f>
        <v>45</v>
      </c>
      <c r="V720" s="2">
        <f>VLOOKUP($F720,Experiment!$A$2:$U$90,MATCH(Results!V$1,Experiment!$A$1:$U$1,0),FALSE)</f>
        <v>2</v>
      </c>
      <c r="W720" s="3">
        <f>VLOOKUP($F720,Experiment!$A$2:$U$90,MATCH(Results!W$1,Experiment!$A$1:$U$1,0),FALSE)</f>
        <v>0.25</v>
      </c>
      <c r="X720" s="3">
        <f>VLOOKUP($F720,Experiment!$A$2:$U$90,MATCH(Results!X$1,Experiment!$A$1:$U$1,0),FALSE)</f>
        <v>0.75</v>
      </c>
      <c r="Y720" s="2">
        <f>VLOOKUP($F720,Experiment!$A$2:$U$90,MATCH(Results!Y$1,Experiment!$A$1:$U$1,0),FALSE)</f>
        <v>2</v>
      </c>
      <c r="Z720" s="3">
        <f>VLOOKUP($F720,Experiment!$A$2:$U$90,MATCH(Results!Z$1,Experiment!$A$1:$U$1,0),FALSE)</f>
        <v>0.5</v>
      </c>
      <c r="AA720" s="3">
        <f>VLOOKUP($F720,Experiment!$A$2:$U$90,MATCH(Results!AA$1,Experiment!$A$1:$U$1,0),FALSE)</f>
        <v>0.25</v>
      </c>
      <c r="AB720" s="3">
        <f>VLOOKUP($F720,Experiment!$A$2:$U$90,MATCH(Results!AB$1,Experiment!$A$1:$U$1,0),FALSE)</f>
        <v>0.625</v>
      </c>
      <c r="AC720" s="3">
        <f>VLOOKUP($F720,Experiment!$A$2:$U$90,MATCH(Results!AC$1,Experiment!$A$1:$U$1,0),FALSE)</f>
        <v>0.375</v>
      </c>
      <c r="AD720" s="2">
        <f>VLOOKUP($F720,Experiment!$A$2:$U$90,MATCH(Results!AD$1,Experiment!$A$1:$U$1,0),FALSE)</f>
        <v>-16.25</v>
      </c>
      <c r="AE720" s="2">
        <f>VLOOKUP($F720,Experiment!$A$2:$U$90,MATCH(Results!AE$1,Experiment!$A$1:$U$1,0),FALSE)</f>
        <v>1898.4375</v>
      </c>
      <c r="AF720" s="2">
        <f>VLOOKUP($F720,Experiment!$A$2:$U$90,MATCH(Results!AF$1,Experiment!$A$1:$U$1,0),FALSE)</f>
        <v>43.571062644833439</v>
      </c>
      <c r="AG720" s="3">
        <f>VLOOKUP($F720,Experiment!$A$2:$W$90,MATCH(Results!AG$1,Experiment!$A$1:$W$1,0),FALSE)</f>
        <v>0.82730419370997643</v>
      </c>
      <c r="AH720" s="3">
        <f>VLOOKUP($F720,Experiment!$A$2:$W$90,MATCH(Results!AH$1,Experiment!$A$1:$W$1,0),FALSE)</f>
        <v>0.38648875795104182</v>
      </c>
      <c r="AI720" s="3">
        <f>VLOOKUP($F720,Experiment!$A$2:$X$90,MATCH(Results!AI$1,Experiment!$A$1:$X$1,0),FALSE)</f>
        <v>0.61351124204895813</v>
      </c>
      <c r="AJ720" s="2">
        <f>Table1[[#This Row],[Gain]]^Table1[[#This Row],[θ]]</f>
        <v>82.432217522931154</v>
      </c>
      <c r="AK720" s="2">
        <f>-Table1[[#This Row],[λ]]*-Table1[[#This Row],[Loss]]^Table1[[#This Row],[θ]]</f>
        <v>215.2947128015152</v>
      </c>
      <c r="AL720" s="2">
        <f>Table1[[#This Row],[v_n_w_g]]-Table1[[#This Row],[v_n_w_l]]</f>
        <v>-132.86249527858405</v>
      </c>
      <c r="AM720" s="2">
        <f>IF(Table1[[#This Row],[diff_v]]&gt;=1,1,0)</f>
        <v>0</v>
      </c>
    </row>
    <row r="721" spans="1:39" hidden="1" x14ac:dyDescent="0.3">
      <c r="A721">
        <v>45</v>
      </c>
      <c r="B721" t="s">
        <v>45</v>
      </c>
      <c r="C721" s="22">
        <f>VLOOKUP(Table1[[#This Row],[Subject]],'Subject Profile'!$A$2:$E$8,4,FALSE)</f>
        <v>1.1960207441678836</v>
      </c>
      <c r="D721" s="22">
        <f>VLOOKUP(Table1[[#This Row],[Subject]],'Subject Profile'!$A$2:$E$8,5,FALSE)</f>
        <v>-2</v>
      </c>
      <c r="E721" t="s">
        <v>110</v>
      </c>
      <c r="F721" t="s">
        <v>55</v>
      </c>
      <c r="G721" t="s">
        <v>56</v>
      </c>
      <c r="H721">
        <f>IF(Table1[[#This Row],[decision]]="accept",1,0)</f>
        <v>0</v>
      </c>
      <c r="I721">
        <v>0</v>
      </c>
      <c r="J721">
        <v>750</v>
      </c>
      <c r="K721">
        <v>1664467150</v>
      </c>
      <c r="L721">
        <v>13</v>
      </c>
      <c r="M721" t="str">
        <f>VLOOKUP($F721,Experiment!$A$2:$U$90,MATCH(Results!M$1,Experiment!$A$1:$U$1,0)+1,FALSE)</f>
        <v>R</v>
      </c>
      <c r="N721">
        <f>IF(Table1[[#This Row],[Impact]]="I",0,1)</f>
        <v>1</v>
      </c>
      <c r="O721" s="2">
        <f>VLOOKUP($F721,Experiment!$A$2:$U$90,MATCH(Results!O$1,Experiment!$A$1:$U$1,0),FALSE)</f>
        <v>0</v>
      </c>
      <c r="P721" s="3">
        <f>VLOOKUP($F721,Experiment!$A$2:$U$90,MATCH(Results!P$1,Experiment!$A$1:$U$1,0),FALSE)</f>
        <v>0</v>
      </c>
      <c r="Q721" s="2">
        <f>VLOOKUP($F721,Experiment!$A$2:$U$90,MATCH(Results!Q$1,Experiment!$A$1:$U$1,0),FALSE)</f>
        <v>0</v>
      </c>
      <c r="R721" s="3">
        <f>VLOOKUP($F721,Experiment!$A$2:$U$90,MATCH(Results!R$1,Experiment!$A$1:$U$1,0),FALSE)</f>
        <v>0</v>
      </c>
      <c r="S721" s="2">
        <f>VLOOKUP($F721,Experiment!$A$2:$U$90,MATCH(Results!S$1,Experiment!$A$1:$U$1,0),FALSE)</f>
        <v>0</v>
      </c>
      <c r="T721" s="2">
        <f>VLOOKUP($F721,Experiment!$A$2:$U$90,MATCH(Results!T$1,Experiment!$A$1:$U$1,0),FALSE)</f>
        <v>0</v>
      </c>
      <c r="U721" s="2">
        <f>VLOOKUP($F721,Experiment!$A$2:$U$90,MATCH(Results!U$1,Experiment!$A$1:$U$1,0),FALSE)</f>
        <v>0</v>
      </c>
      <c r="V721" s="2">
        <f>VLOOKUP($F721,Experiment!$A$2:$U$90,MATCH(Results!V$1,Experiment!$A$1:$U$1,0),FALSE)</f>
        <v>0</v>
      </c>
      <c r="W721" s="3">
        <f>VLOOKUP($F721,Experiment!$A$2:$U$90,MATCH(Results!W$1,Experiment!$A$1:$U$1,0),FALSE)</f>
        <v>0</v>
      </c>
      <c r="X721" s="3">
        <f>VLOOKUP($F721,Experiment!$A$2:$U$90,MATCH(Results!X$1,Experiment!$A$1:$U$1,0),FALSE)</f>
        <v>0</v>
      </c>
      <c r="Y721" s="2">
        <f>VLOOKUP($F721,Experiment!$A$2:$U$90,MATCH(Results!Y$1,Experiment!$A$1:$U$1,0),FALSE)</f>
        <v>0</v>
      </c>
      <c r="Z721" s="3">
        <f>VLOOKUP($F721,Experiment!$A$2:$U$90,MATCH(Results!Z$1,Experiment!$A$1:$U$1,0),FALSE)</f>
        <v>0</v>
      </c>
      <c r="AA721" s="3">
        <f>VLOOKUP($F721,Experiment!$A$2:$U$90,MATCH(Results!AA$1,Experiment!$A$1:$U$1,0),FALSE)</f>
        <v>0</v>
      </c>
      <c r="AB721" s="3">
        <f>VLOOKUP($F721,Experiment!$A$2:$U$90,MATCH(Results!AB$1,Experiment!$A$1:$U$1,0),FALSE)</f>
        <v>0</v>
      </c>
      <c r="AC721" s="3">
        <f>VLOOKUP($F721,Experiment!$A$2:$U$90,MATCH(Results!AC$1,Experiment!$A$1:$U$1,0),FALSE)</f>
        <v>0</v>
      </c>
      <c r="AD721" s="2">
        <f>VLOOKUP($F721,Experiment!$A$2:$U$90,MATCH(Results!AD$1,Experiment!$A$1:$U$1,0),FALSE)</f>
        <v>0</v>
      </c>
      <c r="AE721" s="2">
        <f>VLOOKUP($F721,Experiment!$A$2:$U$90,MATCH(Results!AE$1,Experiment!$A$1:$U$1,0),FALSE)</f>
        <v>0</v>
      </c>
      <c r="AF721" s="2">
        <f>VLOOKUP($F721,Experiment!$A$2:$U$90,MATCH(Results!AF$1,Experiment!$A$1:$U$1,0),FALSE)</f>
        <v>0</v>
      </c>
      <c r="AG721" s="2"/>
      <c r="AH721" s="3">
        <f>VLOOKUP($F721,Experiment!$A$2:$W$90,MATCH(Results!AH$1,Experiment!$A$1:$W$1,0),FALSE)</f>
        <v>0</v>
      </c>
      <c r="AI721" s="2">
        <f>VLOOKUP($F721,Experiment!$A$2:$X$90,MATCH(Results!AI$1,Experiment!$A$1:$X$1,0),FALSE)</f>
        <v>0</v>
      </c>
      <c r="AJ721" s="2">
        <f>Table1[[#This Row],[Gain]]^Table1[[#This Row],[θ]]</f>
        <v>0</v>
      </c>
      <c r="AK721" s="2">
        <f>-Table1[[#This Row],[λ]]*-Table1[[#This Row],[Loss]]^Table1[[#This Row],[θ]]</f>
        <v>0</v>
      </c>
      <c r="AL721" s="2">
        <f>Table1[[#This Row],[v_n_w_g]]-Table1[[#This Row],[v_n_w_l]]</f>
        <v>0</v>
      </c>
      <c r="AM721" s="2">
        <f>IF(Table1[[#This Row],[diff_v]]&gt;=1,1,0)</f>
        <v>0</v>
      </c>
    </row>
    <row r="722" spans="1:39" hidden="1" x14ac:dyDescent="0.3">
      <c r="A722">
        <v>46</v>
      </c>
      <c r="B722" t="s">
        <v>45</v>
      </c>
      <c r="C722" s="22">
        <f>VLOOKUP(Table1[[#This Row],[Subject]],'Subject Profile'!$A$2:$E$8,4,FALSE)</f>
        <v>1.1960207441678836</v>
      </c>
      <c r="D722" s="22">
        <f>VLOOKUP(Table1[[#This Row],[Subject]],'Subject Profile'!$A$2:$E$8,5,FALSE)</f>
        <v>-2</v>
      </c>
      <c r="E722" t="s">
        <v>110</v>
      </c>
      <c r="F722" t="s">
        <v>60</v>
      </c>
      <c r="G722" t="s">
        <v>61</v>
      </c>
      <c r="H722">
        <f>IF(Table1[[#This Row],[decision]]="accept",1,0)</f>
        <v>0</v>
      </c>
      <c r="I722">
        <v>0</v>
      </c>
      <c r="J722">
        <v>750</v>
      </c>
      <c r="K722">
        <v>1664467155</v>
      </c>
      <c r="L722">
        <v>5</v>
      </c>
      <c r="M722" t="str">
        <f>VLOOKUP($F722,Experiment!$A$2:$U$90,MATCH(Results!M$1,Experiment!$A$1:$U$1,0)+1,FALSE)</f>
        <v>D</v>
      </c>
      <c r="N722">
        <f>IF(Table1[[#This Row],[Impact]]="I",0,1)</f>
        <v>1</v>
      </c>
      <c r="O722" s="2">
        <f>VLOOKUP($F722,Experiment!$A$2:$U$90,MATCH(Results!O$1,Experiment!$A$1:$U$1,0),FALSE)</f>
        <v>0</v>
      </c>
      <c r="P722" s="3">
        <f>VLOOKUP($F722,Experiment!$A$2:$U$90,MATCH(Results!P$1,Experiment!$A$1:$U$1,0),FALSE)</f>
        <v>0</v>
      </c>
      <c r="Q722" s="2">
        <f>VLOOKUP($F722,Experiment!$A$2:$U$90,MATCH(Results!Q$1,Experiment!$A$1:$U$1,0),FALSE)</f>
        <v>0</v>
      </c>
      <c r="R722" s="3">
        <f>VLOOKUP($F722,Experiment!$A$2:$U$90,MATCH(Results!R$1,Experiment!$A$1:$U$1,0),FALSE)</f>
        <v>0</v>
      </c>
      <c r="S722" s="2">
        <f>VLOOKUP($F722,Experiment!$A$2:$U$90,MATCH(Results!S$1,Experiment!$A$1:$U$1,0),FALSE)</f>
        <v>0</v>
      </c>
      <c r="T722" s="2">
        <f>VLOOKUP($F722,Experiment!$A$2:$U$90,MATCH(Results!T$1,Experiment!$A$1:$U$1,0),FALSE)</f>
        <v>0</v>
      </c>
      <c r="U722" s="2">
        <f>VLOOKUP($F722,Experiment!$A$2:$U$90,MATCH(Results!U$1,Experiment!$A$1:$U$1,0),FALSE)</f>
        <v>0</v>
      </c>
      <c r="V722" s="2">
        <f>VLOOKUP($F722,Experiment!$A$2:$U$90,MATCH(Results!V$1,Experiment!$A$1:$U$1,0),FALSE)</f>
        <v>0</v>
      </c>
      <c r="W722" s="3">
        <f>VLOOKUP($F722,Experiment!$A$2:$U$90,MATCH(Results!W$1,Experiment!$A$1:$U$1,0),FALSE)</f>
        <v>0</v>
      </c>
      <c r="X722" s="3">
        <f>VLOOKUP($F722,Experiment!$A$2:$U$90,MATCH(Results!X$1,Experiment!$A$1:$U$1,0),FALSE)</f>
        <v>0</v>
      </c>
      <c r="Y722" s="2">
        <f>VLOOKUP($F722,Experiment!$A$2:$U$90,MATCH(Results!Y$1,Experiment!$A$1:$U$1,0),FALSE)</f>
        <v>0</v>
      </c>
      <c r="Z722" s="3">
        <f>VLOOKUP($F722,Experiment!$A$2:$U$90,MATCH(Results!Z$1,Experiment!$A$1:$U$1,0),FALSE)</f>
        <v>0</v>
      </c>
      <c r="AA722" s="3">
        <f>VLOOKUP($F722,Experiment!$A$2:$U$90,MATCH(Results!AA$1,Experiment!$A$1:$U$1,0),FALSE)</f>
        <v>0</v>
      </c>
      <c r="AB722" s="3">
        <f>VLOOKUP($F722,Experiment!$A$2:$U$90,MATCH(Results!AB$1,Experiment!$A$1:$U$1,0),FALSE)</f>
        <v>0</v>
      </c>
      <c r="AC722" s="3">
        <f>VLOOKUP($F722,Experiment!$A$2:$U$90,MATCH(Results!AC$1,Experiment!$A$1:$U$1,0),FALSE)</f>
        <v>0</v>
      </c>
      <c r="AD722" s="2">
        <f>VLOOKUP($F722,Experiment!$A$2:$U$90,MATCH(Results!AD$1,Experiment!$A$1:$U$1,0),FALSE)</f>
        <v>0</v>
      </c>
      <c r="AE722" s="2">
        <f>VLOOKUP($F722,Experiment!$A$2:$U$90,MATCH(Results!AE$1,Experiment!$A$1:$U$1,0),FALSE)</f>
        <v>0</v>
      </c>
      <c r="AF722" s="2">
        <f>VLOOKUP($F722,Experiment!$A$2:$U$90,MATCH(Results!AF$1,Experiment!$A$1:$U$1,0),FALSE)</f>
        <v>0</v>
      </c>
      <c r="AG722" s="2"/>
      <c r="AH722" s="3">
        <f>VLOOKUP($F722,Experiment!$A$2:$W$90,MATCH(Results!AH$1,Experiment!$A$1:$W$1,0),FALSE)</f>
        <v>0</v>
      </c>
      <c r="AI722" s="2">
        <f>VLOOKUP($F722,Experiment!$A$2:$X$90,MATCH(Results!AI$1,Experiment!$A$1:$X$1,0),FALSE)</f>
        <v>0</v>
      </c>
      <c r="AJ722" s="2">
        <f>Table1[[#This Row],[Gain]]^Table1[[#This Row],[θ]]</f>
        <v>0</v>
      </c>
      <c r="AK722" s="2">
        <f>-Table1[[#This Row],[λ]]*-Table1[[#This Row],[Loss]]^Table1[[#This Row],[θ]]</f>
        <v>0</v>
      </c>
      <c r="AL722" s="2">
        <f>Table1[[#This Row],[v_n_w_g]]-Table1[[#This Row],[v_n_w_l]]</f>
        <v>0</v>
      </c>
      <c r="AM722" s="2">
        <f>IF(Table1[[#This Row],[diff_v]]&gt;=1,1,0)</f>
        <v>0</v>
      </c>
    </row>
    <row r="723" spans="1:39" hidden="1" x14ac:dyDescent="0.3">
      <c r="A723">
        <v>47</v>
      </c>
      <c r="B723" t="s">
        <v>45</v>
      </c>
      <c r="C723" s="22">
        <f>VLOOKUP(Table1[[#This Row],[Subject]],'Subject Profile'!$A$2:$E$8,4,FALSE)</f>
        <v>1.1960207441678836</v>
      </c>
      <c r="D723" s="22">
        <f>VLOOKUP(Table1[[#This Row],[Subject]],'Subject Profile'!$A$2:$E$8,5,FALSE)</f>
        <v>-2</v>
      </c>
      <c r="E723" t="s">
        <v>110</v>
      </c>
      <c r="F723" t="s">
        <v>81</v>
      </c>
      <c r="G723" t="s">
        <v>7</v>
      </c>
      <c r="H723">
        <f>IF(Table1[[#This Row],[decision]]="accept",1,0)</f>
        <v>1</v>
      </c>
      <c r="I723">
        <v>-50</v>
      </c>
      <c r="J723">
        <v>700</v>
      </c>
      <c r="K723">
        <v>1664467162</v>
      </c>
      <c r="L723">
        <v>7</v>
      </c>
      <c r="M723" t="str">
        <f>VLOOKUP($F723,Experiment!$A$2:$U$90,MATCH(Results!M$1,Experiment!$A$1:$U$1,0)+1,FALSE)</f>
        <v>G</v>
      </c>
      <c r="N723">
        <f>IF(Table1[[#This Row],[Impact]]="I",0,1)</f>
        <v>1</v>
      </c>
      <c r="O723" s="2">
        <f>VLOOKUP($F723,Experiment!$A$2:$U$90,MATCH(Results!O$1,Experiment!$A$1:$U$1,0),FALSE)</f>
        <v>-50</v>
      </c>
      <c r="P723" s="3">
        <f>VLOOKUP($F723,Experiment!$A$2:$U$90,MATCH(Results!P$1,Experiment!$A$1:$U$1,0),FALSE)</f>
        <v>0.5</v>
      </c>
      <c r="Q723" s="2">
        <f>VLOOKUP($F723,Experiment!$A$2:$U$90,MATCH(Results!Q$1,Experiment!$A$1:$U$1,0),FALSE)</f>
        <v>70</v>
      </c>
      <c r="R723" s="3">
        <f>VLOOKUP($F723,Experiment!$A$2:$U$90,MATCH(Results!R$1,Experiment!$A$1:$U$1,0),FALSE)</f>
        <v>0.5</v>
      </c>
      <c r="S723" s="2">
        <f>VLOOKUP($F723,Experiment!$A$2:$U$90,MATCH(Results!S$1,Experiment!$A$1:$U$1,0),FALSE)</f>
        <v>10</v>
      </c>
      <c r="T723" s="2">
        <f>VLOOKUP($F723,Experiment!$A$2:$U$90,MATCH(Results!T$1,Experiment!$A$1:$U$1,0),FALSE)</f>
        <v>3600</v>
      </c>
      <c r="U723" s="2">
        <f>VLOOKUP($F723,Experiment!$A$2:$U$90,MATCH(Results!U$1,Experiment!$A$1:$U$1,0),FALSE)</f>
        <v>60</v>
      </c>
      <c r="V723" s="2">
        <f>VLOOKUP($F723,Experiment!$A$2:$U$90,MATCH(Results!V$1,Experiment!$A$1:$U$1,0),FALSE)</f>
        <v>2</v>
      </c>
      <c r="W723" s="3">
        <f>VLOOKUP($F723,Experiment!$A$2:$U$90,MATCH(Results!W$1,Experiment!$A$1:$U$1,0),FALSE)</f>
        <v>0.25</v>
      </c>
      <c r="X723" s="3">
        <f>VLOOKUP($F723,Experiment!$A$2:$U$90,MATCH(Results!X$1,Experiment!$A$1:$U$1,0),FALSE)</f>
        <v>0.75</v>
      </c>
      <c r="Y723" s="2">
        <f>VLOOKUP($F723,Experiment!$A$2:$U$90,MATCH(Results!Y$1,Experiment!$A$1:$U$1,0),FALSE)</f>
        <v>1</v>
      </c>
      <c r="Z723" s="3">
        <f>VLOOKUP($F723,Experiment!$A$2:$U$90,MATCH(Results!Z$1,Experiment!$A$1:$U$1,0),FALSE)</f>
        <v>0.25</v>
      </c>
      <c r="AA723" s="3">
        <f>VLOOKUP($F723,Experiment!$A$2:$U$90,MATCH(Results!AA$1,Experiment!$A$1:$U$1,0),FALSE)</f>
        <v>0.5</v>
      </c>
      <c r="AB723" s="3">
        <f>VLOOKUP($F723,Experiment!$A$2:$U$90,MATCH(Results!AB$1,Experiment!$A$1:$U$1,0),FALSE)</f>
        <v>0.375</v>
      </c>
      <c r="AC723" s="3">
        <f>VLOOKUP($F723,Experiment!$A$2:$U$90,MATCH(Results!AC$1,Experiment!$A$1:$U$1,0),FALSE)</f>
        <v>0.625</v>
      </c>
      <c r="AD723" s="2">
        <f>VLOOKUP($F723,Experiment!$A$2:$U$90,MATCH(Results!AD$1,Experiment!$A$1:$U$1,0),FALSE)</f>
        <v>25</v>
      </c>
      <c r="AE723" s="2">
        <f>VLOOKUP($F723,Experiment!$A$2:$U$90,MATCH(Results!AE$1,Experiment!$A$1:$U$1,0),FALSE)</f>
        <v>3375</v>
      </c>
      <c r="AF723" s="2">
        <f>VLOOKUP($F723,Experiment!$A$2:$U$90,MATCH(Results!AF$1,Experiment!$A$1:$U$1,0),FALSE)</f>
        <v>58.094750193111253</v>
      </c>
      <c r="AG723" s="3">
        <f>VLOOKUP($F723,Experiment!$A$2:$W$90,MATCH(Results!AG$1,Experiment!$A$1:$W$1,0),FALSE)</f>
        <v>1</v>
      </c>
      <c r="AH723" s="3">
        <f>VLOOKUP($F723,Experiment!$A$2:$W$90,MATCH(Results!AH$1,Experiment!$A$1:$W$1,0),FALSE)</f>
        <v>0.625</v>
      </c>
      <c r="AI723" s="3">
        <f>VLOOKUP($F723,Experiment!$A$2:$X$90,MATCH(Results!AI$1,Experiment!$A$1:$X$1,0),FALSE)</f>
        <v>0.375</v>
      </c>
      <c r="AJ723" s="2">
        <f>Table1[[#This Row],[Gain]]^Table1[[#This Row],[θ]]</f>
        <v>160.98133731857229</v>
      </c>
      <c r="AK723" s="2">
        <f>-Table1[[#This Row],[λ]]*-Table1[[#This Row],[Loss]]^Table1[[#This Row],[θ]]</f>
        <v>215.2947128015152</v>
      </c>
      <c r="AL723" s="2">
        <f>Table1[[#This Row],[v_n_w_g]]-Table1[[#This Row],[v_n_w_l]]</f>
        <v>-54.313375482942917</v>
      </c>
      <c r="AM723" s="2">
        <f>IF(Table1[[#This Row],[diff_v]]&gt;=1,1,0)</f>
        <v>0</v>
      </c>
    </row>
    <row r="724" spans="1:39" hidden="1" x14ac:dyDescent="0.3">
      <c r="A724">
        <v>48</v>
      </c>
      <c r="B724" t="s">
        <v>45</v>
      </c>
      <c r="C724" s="22">
        <f>VLOOKUP(Table1[[#This Row],[Subject]],'Subject Profile'!$A$2:$E$8,4,FALSE)</f>
        <v>1.1960207441678836</v>
      </c>
      <c r="D724" s="22">
        <f>VLOOKUP(Table1[[#This Row],[Subject]],'Subject Profile'!$A$2:$E$8,5,FALSE)</f>
        <v>-2</v>
      </c>
      <c r="E724" t="s">
        <v>110</v>
      </c>
      <c r="F724" t="s">
        <v>105</v>
      </c>
      <c r="G724" t="s">
        <v>5</v>
      </c>
      <c r="H724">
        <f>IF(Table1[[#This Row],[decision]]="accept",1,0)</f>
        <v>0</v>
      </c>
      <c r="I724">
        <v>0</v>
      </c>
      <c r="J724">
        <v>700</v>
      </c>
      <c r="K724">
        <v>1664467169</v>
      </c>
      <c r="L724">
        <v>7</v>
      </c>
      <c r="M724" t="str">
        <f>VLOOKUP($F724,Experiment!$A$2:$U$90,MATCH(Results!M$1,Experiment!$A$1:$U$1,0)+1,FALSE)</f>
        <v>G</v>
      </c>
      <c r="N724">
        <f>IF(Table1[[#This Row],[Impact]]="I",0,1)</f>
        <v>1</v>
      </c>
      <c r="O724" s="2">
        <f>VLOOKUP($F724,Experiment!$A$2:$U$90,MATCH(Results!O$1,Experiment!$A$1:$U$1,0),FALSE)</f>
        <v>-50</v>
      </c>
      <c r="P724" s="3">
        <f>VLOOKUP($F724,Experiment!$A$2:$U$90,MATCH(Results!P$1,Experiment!$A$1:$U$1,0),FALSE)</f>
        <v>0.5</v>
      </c>
      <c r="Q724" s="2">
        <f>VLOOKUP($F724,Experiment!$A$2:$U$90,MATCH(Results!Q$1,Experiment!$A$1:$U$1,0),FALSE)</f>
        <v>40</v>
      </c>
      <c r="R724" s="3">
        <f>VLOOKUP($F724,Experiment!$A$2:$U$90,MATCH(Results!R$1,Experiment!$A$1:$U$1,0),FALSE)</f>
        <v>0.5</v>
      </c>
      <c r="S724" s="2">
        <f>VLOOKUP($F724,Experiment!$A$2:$U$90,MATCH(Results!S$1,Experiment!$A$1:$U$1,0),FALSE)</f>
        <v>-5</v>
      </c>
      <c r="T724" s="2">
        <f>VLOOKUP($F724,Experiment!$A$2:$U$90,MATCH(Results!T$1,Experiment!$A$1:$U$1,0),FALSE)</f>
        <v>2025</v>
      </c>
      <c r="U724" s="2">
        <f>VLOOKUP($F724,Experiment!$A$2:$U$90,MATCH(Results!U$1,Experiment!$A$1:$U$1,0),FALSE)</f>
        <v>45</v>
      </c>
      <c r="V724" s="2">
        <f>VLOOKUP($F724,Experiment!$A$2:$U$90,MATCH(Results!V$1,Experiment!$A$1:$U$1,0),FALSE)</f>
        <v>4</v>
      </c>
      <c r="W724" s="3">
        <f>VLOOKUP($F724,Experiment!$A$2:$U$90,MATCH(Results!W$1,Experiment!$A$1:$U$1,0),FALSE)</f>
        <v>0.25</v>
      </c>
      <c r="X724" s="3">
        <f>VLOOKUP($F724,Experiment!$A$2:$U$90,MATCH(Results!X$1,Experiment!$A$1:$U$1,0),FALSE)</f>
        <v>0.75</v>
      </c>
      <c r="Y724" s="2">
        <f>VLOOKUP($F724,Experiment!$A$2:$U$90,MATCH(Results!Y$1,Experiment!$A$1:$U$1,0),FALSE)</f>
        <v>1</v>
      </c>
      <c r="Z724" s="3">
        <f>VLOOKUP($F724,Experiment!$A$2:$U$90,MATCH(Results!Z$1,Experiment!$A$1:$U$1,0),FALSE)</f>
        <v>0.25</v>
      </c>
      <c r="AA724" s="3">
        <f>VLOOKUP($F724,Experiment!$A$2:$U$90,MATCH(Results!AA$1,Experiment!$A$1:$U$1,0),FALSE)</f>
        <v>0.5</v>
      </c>
      <c r="AB724" s="3">
        <f>VLOOKUP($F724,Experiment!$A$2:$U$90,MATCH(Results!AB$1,Experiment!$A$1:$U$1,0),FALSE)</f>
        <v>0.375</v>
      </c>
      <c r="AC724" s="3">
        <f>VLOOKUP($F724,Experiment!$A$2:$U$90,MATCH(Results!AC$1,Experiment!$A$1:$U$1,0),FALSE)</f>
        <v>0.625</v>
      </c>
      <c r="AD724" s="2">
        <f>VLOOKUP($F724,Experiment!$A$2:$U$90,MATCH(Results!AD$1,Experiment!$A$1:$U$1,0),FALSE)</f>
        <v>6.25</v>
      </c>
      <c r="AE724" s="2">
        <f>VLOOKUP($F724,Experiment!$A$2:$U$90,MATCH(Results!AE$1,Experiment!$A$1:$U$1,0),FALSE)</f>
        <v>1898.4375</v>
      </c>
      <c r="AF724" s="2">
        <f>VLOOKUP($F724,Experiment!$A$2:$U$90,MATCH(Results!AF$1,Experiment!$A$1:$U$1,0),FALSE)</f>
        <v>43.571062644833439</v>
      </c>
      <c r="AG724" s="3">
        <f>VLOOKUP($F724,Experiment!$A$2:$W$90,MATCH(Results!AG$1,Experiment!$A$1:$W$1,0),FALSE)</f>
        <v>1</v>
      </c>
      <c r="AH724" s="3">
        <f>VLOOKUP($F724,Experiment!$A$2:$W$90,MATCH(Results!AH$1,Experiment!$A$1:$W$1,0),FALSE)</f>
        <v>0.625</v>
      </c>
      <c r="AI724" s="3">
        <f>VLOOKUP($F724,Experiment!$A$2:$X$90,MATCH(Results!AI$1,Experiment!$A$1:$X$1,0),FALSE)</f>
        <v>0.375</v>
      </c>
      <c r="AJ724" s="2">
        <f>Table1[[#This Row],[Gain]]^Table1[[#This Row],[θ]]</f>
        <v>82.432217522931154</v>
      </c>
      <c r="AK724" s="2">
        <f>-Table1[[#This Row],[λ]]*-Table1[[#This Row],[Loss]]^Table1[[#This Row],[θ]]</f>
        <v>215.2947128015152</v>
      </c>
      <c r="AL724" s="2">
        <f>Table1[[#This Row],[v_n_w_g]]-Table1[[#This Row],[v_n_w_l]]</f>
        <v>-132.86249527858405</v>
      </c>
      <c r="AM724" s="2">
        <f>IF(Table1[[#This Row],[diff_v]]&gt;=1,1,0)</f>
        <v>0</v>
      </c>
    </row>
    <row r="725" spans="1:39" hidden="1" x14ac:dyDescent="0.3">
      <c r="A725">
        <v>49</v>
      </c>
      <c r="B725" t="s">
        <v>45</v>
      </c>
      <c r="C725" s="22">
        <f>VLOOKUP(Table1[[#This Row],[Subject]],'Subject Profile'!$A$2:$E$8,4,FALSE)</f>
        <v>1.1960207441678836</v>
      </c>
      <c r="D725" s="22">
        <f>VLOOKUP(Table1[[#This Row],[Subject]],'Subject Profile'!$A$2:$E$8,5,FALSE)</f>
        <v>-2</v>
      </c>
      <c r="E725" t="s">
        <v>110</v>
      </c>
      <c r="F725" t="s">
        <v>96</v>
      </c>
      <c r="G725" t="s">
        <v>5</v>
      </c>
      <c r="H725">
        <f>IF(Table1[[#This Row],[decision]]="accept",1,0)</f>
        <v>0</v>
      </c>
      <c r="I725">
        <v>0</v>
      </c>
      <c r="J725">
        <v>700</v>
      </c>
      <c r="K725">
        <v>1664467176</v>
      </c>
      <c r="L725">
        <v>7</v>
      </c>
      <c r="M725" t="str">
        <f>VLOOKUP($F725,Experiment!$A$2:$U$90,MATCH(Results!M$1,Experiment!$A$1:$U$1,0)+1,FALSE)</f>
        <v>G</v>
      </c>
      <c r="N725">
        <f>IF(Table1[[#This Row],[Impact]]="I",0,1)</f>
        <v>1</v>
      </c>
      <c r="O725" s="2">
        <f>VLOOKUP($F725,Experiment!$A$2:$U$90,MATCH(Results!O$1,Experiment!$A$1:$U$1,0),FALSE)</f>
        <v>-50</v>
      </c>
      <c r="P725" s="3">
        <f>VLOOKUP($F725,Experiment!$A$2:$U$90,MATCH(Results!P$1,Experiment!$A$1:$U$1,0),FALSE)</f>
        <v>0.5</v>
      </c>
      <c r="Q725" s="2">
        <f>VLOOKUP($F725,Experiment!$A$2:$U$90,MATCH(Results!Q$1,Experiment!$A$1:$U$1,0),FALSE)</f>
        <v>40</v>
      </c>
      <c r="R725" s="3">
        <f>VLOOKUP($F725,Experiment!$A$2:$U$90,MATCH(Results!R$1,Experiment!$A$1:$U$1,0),FALSE)</f>
        <v>0.5</v>
      </c>
      <c r="S725" s="2">
        <f>VLOOKUP($F725,Experiment!$A$2:$U$90,MATCH(Results!S$1,Experiment!$A$1:$U$1,0),FALSE)</f>
        <v>-5</v>
      </c>
      <c r="T725" s="2">
        <f>VLOOKUP($F725,Experiment!$A$2:$U$90,MATCH(Results!T$1,Experiment!$A$1:$U$1,0),FALSE)</f>
        <v>2025</v>
      </c>
      <c r="U725" s="2">
        <f>VLOOKUP($F725,Experiment!$A$2:$U$90,MATCH(Results!U$1,Experiment!$A$1:$U$1,0),FALSE)</f>
        <v>45</v>
      </c>
      <c r="V725" s="2">
        <f>VLOOKUP($F725,Experiment!$A$2:$U$90,MATCH(Results!V$1,Experiment!$A$1:$U$1,0),FALSE)</f>
        <v>2</v>
      </c>
      <c r="W725" s="3">
        <f>VLOOKUP($F725,Experiment!$A$2:$U$90,MATCH(Results!W$1,Experiment!$A$1:$U$1,0),FALSE)</f>
        <v>0.25</v>
      </c>
      <c r="X725" s="3">
        <f>VLOOKUP($F725,Experiment!$A$2:$U$90,MATCH(Results!X$1,Experiment!$A$1:$U$1,0),FALSE)</f>
        <v>0.75</v>
      </c>
      <c r="Y725" s="2">
        <f>VLOOKUP($F725,Experiment!$A$2:$U$90,MATCH(Results!Y$1,Experiment!$A$1:$U$1,0),FALSE)</f>
        <v>2</v>
      </c>
      <c r="Z725" s="3">
        <f>VLOOKUP($F725,Experiment!$A$2:$U$90,MATCH(Results!Z$1,Experiment!$A$1:$U$1,0),FALSE)</f>
        <v>0.5</v>
      </c>
      <c r="AA725" s="3">
        <f>VLOOKUP($F725,Experiment!$A$2:$U$90,MATCH(Results!AA$1,Experiment!$A$1:$U$1,0),FALSE)</f>
        <v>0.25</v>
      </c>
      <c r="AB725" s="3">
        <f>VLOOKUP($F725,Experiment!$A$2:$U$90,MATCH(Results!AB$1,Experiment!$A$1:$U$1,0),FALSE)</f>
        <v>0.625</v>
      </c>
      <c r="AC725" s="3">
        <f>VLOOKUP($F725,Experiment!$A$2:$U$90,MATCH(Results!AC$1,Experiment!$A$1:$U$1,0),FALSE)</f>
        <v>0.375</v>
      </c>
      <c r="AD725" s="2">
        <f>VLOOKUP($F725,Experiment!$A$2:$U$90,MATCH(Results!AD$1,Experiment!$A$1:$U$1,0),FALSE)</f>
        <v>-16.25</v>
      </c>
      <c r="AE725" s="2">
        <f>VLOOKUP($F725,Experiment!$A$2:$U$90,MATCH(Results!AE$1,Experiment!$A$1:$U$1,0),FALSE)</f>
        <v>1898.4375</v>
      </c>
      <c r="AF725" s="2">
        <f>VLOOKUP($F725,Experiment!$A$2:$U$90,MATCH(Results!AF$1,Experiment!$A$1:$U$1,0),FALSE)</f>
        <v>43.571062644833439</v>
      </c>
      <c r="AG725" s="3">
        <f>VLOOKUP($F725,Experiment!$A$2:$W$90,MATCH(Results!AG$1,Experiment!$A$1:$W$1,0),FALSE)</f>
        <v>0.82730419370997643</v>
      </c>
      <c r="AH725" s="3">
        <f>VLOOKUP($F725,Experiment!$A$2:$W$90,MATCH(Results!AH$1,Experiment!$A$1:$W$1,0),FALSE)</f>
        <v>0.38648875795104182</v>
      </c>
      <c r="AI725" s="3">
        <f>VLOOKUP($F725,Experiment!$A$2:$X$90,MATCH(Results!AI$1,Experiment!$A$1:$X$1,0),FALSE)</f>
        <v>0.61351124204895813</v>
      </c>
      <c r="AJ725" s="2">
        <f>Table1[[#This Row],[Gain]]^Table1[[#This Row],[θ]]</f>
        <v>82.432217522931154</v>
      </c>
      <c r="AK725" s="2">
        <f>-Table1[[#This Row],[λ]]*-Table1[[#This Row],[Loss]]^Table1[[#This Row],[θ]]</f>
        <v>215.2947128015152</v>
      </c>
      <c r="AL725" s="2">
        <f>Table1[[#This Row],[v_n_w_g]]-Table1[[#This Row],[v_n_w_l]]</f>
        <v>-132.86249527858405</v>
      </c>
      <c r="AM725" s="2">
        <f>IF(Table1[[#This Row],[diff_v]]&gt;=1,1,0)</f>
        <v>0</v>
      </c>
    </row>
    <row r="726" spans="1:39" hidden="1" x14ac:dyDescent="0.3">
      <c r="A726">
        <v>50</v>
      </c>
      <c r="B726" t="s">
        <v>45</v>
      </c>
      <c r="C726" s="22">
        <f>VLOOKUP(Table1[[#This Row],[Subject]],'Subject Profile'!$A$2:$E$8,4,FALSE)</f>
        <v>1.1960207441678836</v>
      </c>
      <c r="D726" s="22">
        <f>VLOOKUP(Table1[[#This Row],[Subject]],'Subject Profile'!$A$2:$E$8,5,FALSE)</f>
        <v>-2</v>
      </c>
      <c r="E726" t="s">
        <v>110</v>
      </c>
      <c r="F726" t="s">
        <v>66</v>
      </c>
      <c r="G726" t="s">
        <v>5</v>
      </c>
      <c r="H726">
        <f>IF(Table1[[#This Row],[decision]]="accept",1,0)</f>
        <v>0</v>
      </c>
      <c r="I726">
        <v>0</v>
      </c>
      <c r="J726">
        <v>700</v>
      </c>
      <c r="K726">
        <v>1664467182</v>
      </c>
      <c r="L726">
        <v>6</v>
      </c>
      <c r="M726" t="str">
        <f>VLOOKUP($F726,Experiment!$A$2:$U$90,MATCH(Results!M$1,Experiment!$A$1:$U$1,0)+1,FALSE)</f>
        <v>G</v>
      </c>
      <c r="N726">
        <f>IF(Table1[[#This Row],[Impact]]="I",0,1)</f>
        <v>1</v>
      </c>
      <c r="O726" s="2">
        <f>VLOOKUP($F726,Experiment!$A$2:$U$90,MATCH(Results!O$1,Experiment!$A$1:$U$1,0),FALSE)</f>
        <v>-10</v>
      </c>
      <c r="P726" s="3">
        <f>VLOOKUP($F726,Experiment!$A$2:$U$90,MATCH(Results!P$1,Experiment!$A$1:$U$1,0),FALSE)</f>
        <v>0.5</v>
      </c>
      <c r="Q726" s="2">
        <f>VLOOKUP($F726,Experiment!$A$2:$U$90,MATCH(Results!Q$1,Experiment!$A$1:$U$1,0),FALSE)</f>
        <v>20</v>
      </c>
      <c r="R726" s="3">
        <f>VLOOKUP($F726,Experiment!$A$2:$U$90,MATCH(Results!R$1,Experiment!$A$1:$U$1,0),FALSE)</f>
        <v>0.5</v>
      </c>
      <c r="S726" s="2">
        <f>VLOOKUP($F726,Experiment!$A$2:$U$90,MATCH(Results!S$1,Experiment!$A$1:$U$1,0),FALSE)</f>
        <v>5</v>
      </c>
      <c r="T726" s="2">
        <f>VLOOKUP($F726,Experiment!$A$2:$U$90,MATCH(Results!T$1,Experiment!$A$1:$U$1,0),FALSE)</f>
        <v>225</v>
      </c>
      <c r="U726" s="2">
        <f>VLOOKUP($F726,Experiment!$A$2:$U$90,MATCH(Results!U$1,Experiment!$A$1:$U$1,0),FALSE)</f>
        <v>15</v>
      </c>
      <c r="V726" s="2">
        <f>VLOOKUP($F726,Experiment!$A$2:$U$90,MATCH(Results!V$1,Experiment!$A$1:$U$1,0),FALSE)</f>
        <v>2</v>
      </c>
      <c r="W726" s="3">
        <f>VLOOKUP($F726,Experiment!$A$2:$U$90,MATCH(Results!W$1,Experiment!$A$1:$U$1,0),FALSE)</f>
        <v>0.25</v>
      </c>
      <c r="X726" s="3">
        <f>VLOOKUP($F726,Experiment!$A$2:$U$90,MATCH(Results!X$1,Experiment!$A$1:$U$1,0),FALSE)</f>
        <v>0.75</v>
      </c>
      <c r="Y726" s="2">
        <f>VLOOKUP($F726,Experiment!$A$2:$U$90,MATCH(Results!Y$1,Experiment!$A$1:$U$1,0),FALSE)</f>
        <v>2</v>
      </c>
      <c r="Z726" s="3">
        <f>VLOOKUP($F726,Experiment!$A$2:$U$90,MATCH(Results!Z$1,Experiment!$A$1:$U$1,0),FALSE)</f>
        <v>0.5</v>
      </c>
      <c r="AA726" s="3">
        <f>VLOOKUP($F726,Experiment!$A$2:$U$90,MATCH(Results!AA$1,Experiment!$A$1:$U$1,0),FALSE)</f>
        <v>0.25</v>
      </c>
      <c r="AB726" s="3">
        <f>VLOOKUP($F726,Experiment!$A$2:$U$90,MATCH(Results!AB$1,Experiment!$A$1:$U$1,0),FALSE)</f>
        <v>0.625</v>
      </c>
      <c r="AC726" s="3">
        <f>VLOOKUP($F726,Experiment!$A$2:$U$90,MATCH(Results!AC$1,Experiment!$A$1:$U$1,0),FALSE)</f>
        <v>0.375</v>
      </c>
      <c r="AD726" s="2">
        <f>VLOOKUP($F726,Experiment!$A$2:$U$90,MATCH(Results!AD$1,Experiment!$A$1:$U$1,0),FALSE)</f>
        <v>1.25</v>
      </c>
      <c r="AE726" s="2">
        <f>VLOOKUP($F726,Experiment!$A$2:$U$90,MATCH(Results!AE$1,Experiment!$A$1:$U$1,0),FALSE)</f>
        <v>210.9375</v>
      </c>
      <c r="AF726" s="2">
        <f>VLOOKUP($F726,Experiment!$A$2:$U$90,MATCH(Results!AF$1,Experiment!$A$1:$U$1,0),FALSE)</f>
        <v>14.523687548277813</v>
      </c>
      <c r="AG726" s="3">
        <f>VLOOKUP($F726,Experiment!$A$2:$W$90,MATCH(Results!AG$1,Experiment!$A$1:$W$1,0),FALSE)</f>
        <v>0.82730419370997643</v>
      </c>
      <c r="AH726" s="3">
        <f>VLOOKUP($F726,Experiment!$A$2:$W$90,MATCH(Results!AH$1,Experiment!$A$1:$W$1,0),FALSE)</f>
        <v>0.38648875795104182</v>
      </c>
      <c r="AI726" s="3">
        <f>VLOOKUP($F726,Experiment!$A$2:$X$90,MATCH(Results!AI$1,Experiment!$A$1:$X$1,0),FALSE)</f>
        <v>0.61351124204895813</v>
      </c>
      <c r="AJ726" s="2">
        <f>Table1[[#This Row],[Gain]]^Table1[[#This Row],[θ]]</f>
        <v>35.979809832580635</v>
      </c>
      <c r="AK726" s="2">
        <f>-Table1[[#This Row],[λ]]*-Table1[[#This Row],[Loss]]^Table1[[#This Row],[θ]]</f>
        <v>31.408756296736705</v>
      </c>
      <c r="AL726" s="2">
        <f>Table1[[#This Row],[v_n_w_g]]-Table1[[#This Row],[v_n_w_l]]</f>
        <v>4.5710535358439301</v>
      </c>
      <c r="AM726" s="2">
        <f>IF(Table1[[#This Row],[diff_v]]&gt;=1,1,0)</f>
        <v>1</v>
      </c>
    </row>
    <row r="727" spans="1:39" hidden="1" x14ac:dyDescent="0.3">
      <c r="A727">
        <v>51</v>
      </c>
      <c r="B727" t="s">
        <v>45</v>
      </c>
      <c r="C727" s="22">
        <f>VLOOKUP(Table1[[#This Row],[Subject]],'Subject Profile'!$A$2:$E$8,4,FALSE)</f>
        <v>1.1960207441678836</v>
      </c>
      <c r="D727" s="22">
        <f>VLOOKUP(Table1[[#This Row],[Subject]],'Subject Profile'!$A$2:$E$8,5,FALSE)</f>
        <v>-2</v>
      </c>
      <c r="E727" t="s">
        <v>110</v>
      </c>
      <c r="F727" t="s">
        <v>97</v>
      </c>
      <c r="G727" t="s">
        <v>5</v>
      </c>
      <c r="H727">
        <f>IF(Table1[[#This Row],[decision]]="accept",1,0)</f>
        <v>0</v>
      </c>
      <c r="I727">
        <v>0</v>
      </c>
      <c r="J727">
        <v>700</v>
      </c>
      <c r="K727">
        <v>1664467190</v>
      </c>
      <c r="L727">
        <v>8</v>
      </c>
      <c r="M727" t="str">
        <f>VLOOKUP($F727,Experiment!$A$2:$U$90,MATCH(Results!M$1,Experiment!$A$1:$U$1,0)+1,FALSE)</f>
        <v>G</v>
      </c>
      <c r="N727">
        <f>IF(Table1[[#This Row],[Impact]]="I",0,1)</f>
        <v>1</v>
      </c>
      <c r="O727" s="2">
        <f>VLOOKUP($F727,Experiment!$A$2:$U$90,MATCH(Results!O$1,Experiment!$A$1:$U$1,0),FALSE)</f>
        <v>-10</v>
      </c>
      <c r="P727" s="3">
        <f>VLOOKUP($F727,Experiment!$A$2:$U$90,MATCH(Results!P$1,Experiment!$A$1:$U$1,0),FALSE)</f>
        <v>0.5</v>
      </c>
      <c r="Q727" s="2">
        <f>VLOOKUP($F727,Experiment!$A$2:$U$90,MATCH(Results!Q$1,Experiment!$A$1:$U$1,0),FALSE)</f>
        <v>10</v>
      </c>
      <c r="R727" s="3">
        <f>VLOOKUP($F727,Experiment!$A$2:$U$90,MATCH(Results!R$1,Experiment!$A$1:$U$1,0),FALSE)</f>
        <v>0.5</v>
      </c>
      <c r="S727" s="2">
        <f>VLOOKUP($F727,Experiment!$A$2:$U$90,MATCH(Results!S$1,Experiment!$A$1:$U$1,0),FALSE)</f>
        <v>0</v>
      </c>
      <c r="T727" s="2">
        <f>VLOOKUP($F727,Experiment!$A$2:$U$90,MATCH(Results!T$1,Experiment!$A$1:$U$1,0),FALSE)</f>
        <v>100</v>
      </c>
      <c r="U727" s="2">
        <f>VLOOKUP($F727,Experiment!$A$2:$U$90,MATCH(Results!U$1,Experiment!$A$1:$U$1,0),FALSE)</f>
        <v>10</v>
      </c>
      <c r="V727" s="2">
        <f>VLOOKUP($F727,Experiment!$A$2:$U$90,MATCH(Results!V$1,Experiment!$A$1:$U$1,0),FALSE)</f>
        <v>4</v>
      </c>
      <c r="W727" s="3">
        <f>VLOOKUP($F727,Experiment!$A$2:$U$90,MATCH(Results!W$1,Experiment!$A$1:$U$1,0),FALSE)</f>
        <v>0.25</v>
      </c>
      <c r="X727" s="3">
        <f>VLOOKUP($F727,Experiment!$A$2:$U$90,MATCH(Results!X$1,Experiment!$A$1:$U$1,0),FALSE)</f>
        <v>0.75</v>
      </c>
      <c r="Y727" s="2">
        <f>VLOOKUP($F727,Experiment!$A$2:$U$90,MATCH(Results!Y$1,Experiment!$A$1:$U$1,0),FALSE)</f>
        <v>1</v>
      </c>
      <c r="Z727" s="3">
        <f>VLOOKUP($F727,Experiment!$A$2:$U$90,MATCH(Results!Z$1,Experiment!$A$1:$U$1,0),FALSE)</f>
        <v>0.25</v>
      </c>
      <c r="AA727" s="3">
        <f>VLOOKUP($F727,Experiment!$A$2:$U$90,MATCH(Results!AA$1,Experiment!$A$1:$U$1,0),FALSE)</f>
        <v>0.5</v>
      </c>
      <c r="AB727" s="3">
        <f>VLOOKUP($F727,Experiment!$A$2:$U$90,MATCH(Results!AB$1,Experiment!$A$1:$U$1,0),FALSE)</f>
        <v>0.375</v>
      </c>
      <c r="AC727" s="3">
        <f>VLOOKUP($F727,Experiment!$A$2:$U$90,MATCH(Results!AC$1,Experiment!$A$1:$U$1,0),FALSE)</f>
        <v>0.625</v>
      </c>
      <c r="AD727" s="2">
        <f>VLOOKUP($F727,Experiment!$A$2:$U$90,MATCH(Results!AD$1,Experiment!$A$1:$U$1,0),FALSE)</f>
        <v>2.5</v>
      </c>
      <c r="AE727" s="2">
        <f>VLOOKUP($F727,Experiment!$A$2:$U$90,MATCH(Results!AE$1,Experiment!$A$1:$U$1,0),FALSE)</f>
        <v>93.75</v>
      </c>
      <c r="AF727" s="2">
        <f>VLOOKUP($F727,Experiment!$A$2:$U$90,MATCH(Results!AF$1,Experiment!$A$1:$U$1,0),FALSE)</f>
        <v>9.6824583655185421</v>
      </c>
      <c r="AG727" s="3">
        <f>VLOOKUP($F727,Experiment!$A$2:$W$90,MATCH(Results!AG$1,Experiment!$A$1:$W$1,0),FALSE)</f>
        <v>1</v>
      </c>
      <c r="AH727" s="3">
        <f>VLOOKUP($F727,Experiment!$A$2:$W$90,MATCH(Results!AH$1,Experiment!$A$1:$W$1,0),FALSE)</f>
        <v>0.625</v>
      </c>
      <c r="AI727" s="3">
        <f>VLOOKUP($F727,Experiment!$A$2:$X$90,MATCH(Results!AI$1,Experiment!$A$1:$X$1,0),FALSE)</f>
        <v>0.375</v>
      </c>
      <c r="AJ727" s="2">
        <f>Table1[[#This Row],[Gain]]^Table1[[#This Row],[θ]]</f>
        <v>15.704378148368352</v>
      </c>
      <c r="AK727" s="2">
        <f>-Table1[[#This Row],[λ]]*-Table1[[#This Row],[Loss]]^Table1[[#This Row],[θ]]</f>
        <v>31.408756296736705</v>
      </c>
      <c r="AL727" s="2">
        <f>Table1[[#This Row],[v_n_w_g]]-Table1[[#This Row],[v_n_w_l]]</f>
        <v>-15.704378148368352</v>
      </c>
      <c r="AM727" s="2">
        <f>IF(Table1[[#This Row],[diff_v]]&gt;=1,1,0)</f>
        <v>0</v>
      </c>
    </row>
    <row r="728" spans="1:39" hidden="1" x14ac:dyDescent="0.3">
      <c r="A728">
        <v>52</v>
      </c>
      <c r="B728" t="s">
        <v>45</v>
      </c>
      <c r="C728" s="22">
        <f>VLOOKUP(Table1[[#This Row],[Subject]],'Subject Profile'!$A$2:$E$8,4,FALSE)</f>
        <v>1.1960207441678836</v>
      </c>
      <c r="D728" s="22">
        <f>VLOOKUP(Table1[[#This Row],[Subject]],'Subject Profile'!$A$2:$E$8,5,FALSE)</f>
        <v>-2</v>
      </c>
      <c r="E728" t="s">
        <v>110</v>
      </c>
      <c r="F728" t="s">
        <v>55</v>
      </c>
      <c r="G728" t="s">
        <v>56</v>
      </c>
      <c r="H728">
        <f>IF(Table1[[#This Row],[decision]]="accept",1,0)</f>
        <v>0</v>
      </c>
      <c r="I728">
        <v>0</v>
      </c>
      <c r="J728">
        <v>700</v>
      </c>
      <c r="K728">
        <v>1664467204</v>
      </c>
      <c r="L728">
        <v>14</v>
      </c>
      <c r="M728" t="str">
        <f>VLOOKUP($F728,Experiment!$A$2:$U$90,MATCH(Results!M$1,Experiment!$A$1:$U$1,0)+1,FALSE)</f>
        <v>R</v>
      </c>
      <c r="N728">
        <f>IF(Table1[[#This Row],[Impact]]="I",0,1)</f>
        <v>1</v>
      </c>
      <c r="O728" s="2">
        <f>VLOOKUP($F728,Experiment!$A$2:$U$90,MATCH(Results!O$1,Experiment!$A$1:$U$1,0),FALSE)</f>
        <v>0</v>
      </c>
      <c r="P728" s="3">
        <f>VLOOKUP($F728,Experiment!$A$2:$U$90,MATCH(Results!P$1,Experiment!$A$1:$U$1,0),FALSE)</f>
        <v>0</v>
      </c>
      <c r="Q728" s="2">
        <f>VLOOKUP($F728,Experiment!$A$2:$U$90,MATCH(Results!Q$1,Experiment!$A$1:$U$1,0),FALSE)</f>
        <v>0</v>
      </c>
      <c r="R728" s="3">
        <f>VLOOKUP($F728,Experiment!$A$2:$U$90,MATCH(Results!R$1,Experiment!$A$1:$U$1,0),FALSE)</f>
        <v>0</v>
      </c>
      <c r="S728" s="2">
        <f>VLOOKUP($F728,Experiment!$A$2:$U$90,MATCH(Results!S$1,Experiment!$A$1:$U$1,0),FALSE)</f>
        <v>0</v>
      </c>
      <c r="T728" s="2">
        <f>VLOOKUP($F728,Experiment!$A$2:$U$90,MATCH(Results!T$1,Experiment!$A$1:$U$1,0),FALSE)</f>
        <v>0</v>
      </c>
      <c r="U728" s="2">
        <f>VLOOKUP($F728,Experiment!$A$2:$U$90,MATCH(Results!U$1,Experiment!$A$1:$U$1,0),FALSE)</f>
        <v>0</v>
      </c>
      <c r="V728" s="2">
        <f>VLOOKUP($F728,Experiment!$A$2:$U$90,MATCH(Results!V$1,Experiment!$A$1:$U$1,0),FALSE)</f>
        <v>0</v>
      </c>
      <c r="W728" s="3">
        <f>VLOOKUP($F728,Experiment!$A$2:$U$90,MATCH(Results!W$1,Experiment!$A$1:$U$1,0),FALSE)</f>
        <v>0</v>
      </c>
      <c r="X728" s="3">
        <f>VLOOKUP($F728,Experiment!$A$2:$U$90,MATCH(Results!X$1,Experiment!$A$1:$U$1,0),FALSE)</f>
        <v>0</v>
      </c>
      <c r="Y728" s="2">
        <f>VLOOKUP($F728,Experiment!$A$2:$U$90,MATCH(Results!Y$1,Experiment!$A$1:$U$1,0),FALSE)</f>
        <v>0</v>
      </c>
      <c r="Z728" s="3">
        <f>VLOOKUP($F728,Experiment!$A$2:$U$90,MATCH(Results!Z$1,Experiment!$A$1:$U$1,0),FALSE)</f>
        <v>0</v>
      </c>
      <c r="AA728" s="3">
        <f>VLOOKUP($F728,Experiment!$A$2:$U$90,MATCH(Results!AA$1,Experiment!$A$1:$U$1,0),FALSE)</f>
        <v>0</v>
      </c>
      <c r="AB728" s="3">
        <f>VLOOKUP($F728,Experiment!$A$2:$U$90,MATCH(Results!AB$1,Experiment!$A$1:$U$1,0),FALSE)</f>
        <v>0</v>
      </c>
      <c r="AC728" s="3">
        <f>VLOOKUP($F728,Experiment!$A$2:$U$90,MATCH(Results!AC$1,Experiment!$A$1:$U$1,0),FALSE)</f>
        <v>0</v>
      </c>
      <c r="AD728" s="2">
        <f>VLOOKUP($F728,Experiment!$A$2:$U$90,MATCH(Results!AD$1,Experiment!$A$1:$U$1,0),FALSE)</f>
        <v>0</v>
      </c>
      <c r="AE728" s="2">
        <f>VLOOKUP($F728,Experiment!$A$2:$U$90,MATCH(Results!AE$1,Experiment!$A$1:$U$1,0),FALSE)</f>
        <v>0</v>
      </c>
      <c r="AF728" s="2">
        <f>VLOOKUP($F728,Experiment!$A$2:$U$90,MATCH(Results!AF$1,Experiment!$A$1:$U$1,0),FALSE)</f>
        <v>0</v>
      </c>
      <c r="AG728" s="2"/>
      <c r="AH728" s="3">
        <f>VLOOKUP($F728,Experiment!$A$2:$W$90,MATCH(Results!AH$1,Experiment!$A$1:$W$1,0),FALSE)</f>
        <v>0</v>
      </c>
      <c r="AI728" s="2">
        <f>VLOOKUP($F728,Experiment!$A$2:$X$90,MATCH(Results!AI$1,Experiment!$A$1:$X$1,0),FALSE)</f>
        <v>0</v>
      </c>
      <c r="AJ728" s="2">
        <f>Table1[[#This Row],[Gain]]^Table1[[#This Row],[θ]]</f>
        <v>0</v>
      </c>
      <c r="AK728" s="2">
        <f>-Table1[[#This Row],[λ]]*-Table1[[#This Row],[Loss]]^Table1[[#This Row],[θ]]</f>
        <v>0</v>
      </c>
      <c r="AL728" s="2">
        <f>Table1[[#This Row],[v_n_w_g]]-Table1[[#This Row],[v_n_w_l]]</f>
        <v>0</v>
      </c>
      <c r="AM728" s="2">
        <f>IF(Table1[[#This Row],[diff_v]]&gt;=1,1,0)</f>
        <v>0</v>
      </c>
    </row>
    <row r="729" spans="1:39" hidden="1" x14ac:dyDescent="0.3">
      <c r="A729">
        <v>53</v>
      </c>
      <c r="B729" t="s">
        <v>45</v>
      </c>
      <c r="C729" s="22">
        <f>VLOOKUP(Table1[[#This Row],[Subject]],'Subject Profile'!$A$2:$E$8,4,FALSE)</f>
        <v>1.1960207441678836</v>
      </c>
      <c r="D729" s="22">
        <f>VLOOKUP(Table1[[#This Row],[Subject]],'Subject Profile'!$A$2:$E$8,5,FALSE)</f>
        <v>-2</v>
      </c>
      <c r="E729" t="s">
        <v>110</v>
      </c>
      <c r="F729" t="s">
        <v>93</v>
      </c>
      <c r="G729" t="s">
        <v>5</v>
      </c>
      <c r="H729">
        <f>IF(Table1[[#This Row],[decision]]="accept",1,0)</f>
        <v>0</v>
      </c>
      <c r="I729">
        <v>0</v>
      </c>
      <c r="J729">
        <v>700</v>
      </c>
      <c r="K729">
        <v>1664467213</v>
      </c>
      <c r="L729">
        <v>9</v>
      </c>
      <c r="M729" t="str">
        <f>VLOOKUP($F729,Experiment!$A$2:$U$90,MATCH(Results!M$1,Experiment!$A$1:$U$1,0)+1,FALSE)</f>
        <v>I</v>
      </c>
      <c r="N729">
        <f>IF(Table1[[#This Row],[Impact]]="I",0,1)</f>
        <v>0</v>
      </c>
      <c r="O729" s="2">
        <f>VLOOKUP($F729,Experiment!$A$2:$U$90,MATCH(Results!O$1,Experiment!$A$1:$U$1,0),FALSE)</f>
        <v>-90</v>
      </c>
      <c r="P729" s="3">
        <f>VLOOKUP($F729,Experiment!$A$2:$U$90,MATCH(Results!P$1,Experiment!$A$1:$U$1,0),FALSE)</f>
        <v>0.5</v>
      </c>
      <c r="Q729" s="2">
        <f>VLOOKUP($F729,Experiment!$A$2:$U$90,MATCH(Results!Q$1,Experiment!$A$1:$U$1,0),FALSE)</f>
        <v>100</v>
      </c>
      <c r="R729" s="3">
        <f>VLOOKUP($F729,Experiment!$A$2:$U$90,MATCH(Results!R$1,Experiment!$A$1:$U$1,0),FALSE)</f>
        <v>0.5</v>
      </c>
      <c r="S729" s="2">
        <f>VLOOKUP($F729,Experiment!$A$2:$U$90,MATCH(Results!S$1,Experiment!$A$1:$U$1,0),FALSE)</f>
        <v>5</v>
      </c>
      <c r="T729" s="2">
        <f>VLOOKUP($F729,Experiment!$A$2:$U$90,MATCH(Results!T$1,Experiment!$A$1:$U$1,0),FALSE)</f>
        <v>9025</v>
      </c>
      <c r="U729" s="2">
        <f>VLOOKUP($F729,Experiment!$A$2:$U$90,MATCH(Results!U$1,Experiment!$A$1:$U$1,0),FALSE)</f>
        <v>95</v>
      </c>
      <c r="V729" s="2">
        <f>VLOOKUP($F729,Experiment!$A$2:$U$90,MATCH(Results!V$1,Experiment!$A$1:$U$1,0),FALSE)</f>
        <v>4</v>
      </c>
      <c r="W729" s="3">
        <f>VLOOKUP($F729,Experiment!$A$2:$U$90,MATCH(Results!W$1,Experiment!$A$1:$U$1,0),FALSE)</f>
        <v>0.25</v>
      </c>
      <c r="X729" s="3">
        <f>VLOOKUP($F729,Experiment!$A$2:$U$90,MATCH(Results!X$1,Experiment!$A$1:$U$1,0),FALSE)</f>
        <v>0.75</v>
      </c>
      <c r="Y729" s="2">
        <f>VLOOKUP($F729,Experiment!$A$2:$U$90,MATCH(Results!Y$1,Experiment!$A$1:$U$1,0),FALSE)</f>
        <v>1</v>
      </c>
      <c r="Z729" s="3">
        <f>VLOOKUP($F729,Experiment!$A$2:$U$90,MATCH(Results!Z$1,Experiment!$A$1:$U$1,0),FALSE)</f>
        <v>0.25</v>
      </c>
      <c r="AA729" s="3">
        <f>VLOOKUP($F729,Experiment!$A$2:$U$90,MATCH(Results!AA$1,Experiment!$A$1:$U$1,0),FALSE)</f>
        <v>0.5</v>
      </c>
      <c r="AB729" s="3">
        <f>VLOOKUP($F729,Experiment!$A$2:$U$90,MATCH(Results!AB$1,Experiment!$A$1:$U$1,0),FALSE)</f>
        <v>0.375</v>
      </c>
      <c r="AC729" s="3">
        <f>VLOOKUP($F729,Experiment!$A$2:$U$90,MATCH(Results!AC$1,Experiment!$A$1:$U$1,0),FALSE)</f>
        <v>0.625</v>
      </c>
      <c r="AD729" s="2">
        <f>VLOOKUP($F729,Experiment!$A$2:$U$90,MATCH(Results!AD$1,Experiment!$A$1:$U$1,0),FALSE)</f>
        <v>28.75</v>
      </c>
      <c r="AE729" s="2">
        <f>VLOOKUP($F729,Experiment!$A$2:$U$90,MATCH(Results!AE$1,Experiment!$A$1:$U$1,0),FALSE)</f>
        <v>8460.9375</v>
      </c>
      <c r="AF729" s="2">
        <f>VLOOKUP($F729,Experiment!$A$2:$U$90,MATCH(Results!AF$1,Experiment!$A$1:$U$1,0),FALSE)</f>
        <v>91.983354472426157</v>
      </c>
      <c r="AG729" s="3">
        <f>VLOOKUP($F729,Experiment!$A$2:$W$90,MATCH(Results!AG$1,Experiment!$A$1:$W$1,0),FALSE)</f>
        <v>1</v>
      </c>
      <c r="AH729" s="3">
        <f>VLOOKUP($F729,Experiment!$A$2:$W$90,MATCH(Results!AH$1,Experiment!$A$1:$W$1,0),FALSE)</f>
        <v>0.625</v>
      </c>
      <c r="AI729" s="3">
        <f>VLOOKUP($F729,Experiment!$A$2:$X$90,MATCH(Results!AI$1,Experiment!$A$1:$X$1,0),FALSE)</f>
        <v>0.375</v>
      </c>
      <c r="AJ729" s="2">
        <f>Table1[[#This Row],[Gain]]^Table1[[#This Row],[θ]]</f>
        <v>246.6274930269494</v>
      </c>
      <c r="AK729" s="2">
        <f>-Table1[[#This Row],[λ]]*-Table1[[#This Row],[Loss]]^Table1[[#This Row],[θ]]</f>
        <v>434.85510823313615</v>
      </c>
      <c r="AL729" s="2">
        <f>Table1[[#This Row],[v_n_w_g]]-Table1[[#This Row],[v_n_w_l]]</f>
        <v>-188.22761520618675</v>
      </c>
      <c r="AM729" s="2">
        <f>IF(Table1[[#This Row],[diff_v]]&gt;=1,1,0)</f>
        <v>0</v>
      </c>
    </row>
    <row r="730" spans="1:39" hidden="1" x14ac:dyDescent="0.3">
      <c r="A730">
        <v>54</v>
      </c>
      <c r="B730" t="s">
        <v>45</v>
      </c>
      <c r="C730" s="22">
        <f>VLOOKUP(Table1[[#This Row],[Subject]],'Subject Profile'!$A$2:$E$8,4,FALSE)</f>
        <v>1.1960207441678836</v>
      </c>
      <c r="D730" s="22">
        <f>VLOOKUP(Table1[[#This Row],[Subject]],'Subject Profile'!$A$2:$E$8,5,FALSE)</f>
        <v>-2</v>
      </c>
      <c r="E730" t="s">
        <v>110</v>
      </c>
      <c r="F730" t="s">
        <v>104</v>
      </c>
      <c r="G730" t="s">
        <v>7</v>
      </c>
      <c r="H730">
        <f>IF(Table1[[#This Row],[decision]]="accept",1,0)</f>
        <v>1</v>
      </c>
      <c r="I730">
        <v>10</v>
      </c>
      <c r="J730">
        <v>710</v>
      </c>
      <c r="K730">
        <v>1664467219</v>
      </c>
      <c r="L730">
        <v>6</v>
      </c>
      <c r="M730" t="str">
        <f>VLOOKUP($F730,Experiment!$A$2:$U$90,MATCH(Results!M$1,Experiment!$A$1:$U$1,0)+1,FALSE)</f>
        <v>I</v>
      </c>
      <c r="N730">
        <f>IF(Table1[[#This Row],[Impact]]="I",0,1)</f>
        <v>0</v>
      </c>
      <c r="O730" s="2">
        <f>VLOOKUP($F730,Experiment!$A$2:$U$90,MATCH(Results!O$1,Experiment!$A$1:$U$1,0),FALSE)</f>
        <v>-10</v>
      </c>
      <c r="P730" s="3">
        <f>VLOOKUP($F730,Experiment!$A$2:$U$90,MATCH(Results!P$1,Experiment!$A$1:$U$1,0),FALSE)</f>
        <v>0.5</v>
      </c>
      <c r="Q730" s="2">
        <f>VLOOKUP($F730,Experiment!$A$2:$U$90,MATCH(Results!Q$1,Experiment!$A$1:$U$1,0),FALSE)</f>
        <v>10</v>
      </c>
      <c r="R730" s="3">
        <f>VLOOKUP($F730,Experiment!$A$2:$U$90,MATCH(Results!R$1,Experiment!$A$1:$U$1,0),FALSE)</f>
        <v>0.5</v>
      </c>
      <c r="S730" s="2">
        <f>VLOOKUP($F730,Experiment!$A$2:$U$90,MATCH(Results!S$1,Experiment!$A$1:$U$1,0),FALSE)</f>
        <v>0</v>
      </c>
      <c r="T730" s="2">
        <f>VLOOKUP($F730,Experiment!$A$2:$U$90,MATCH(Results!T$1,Experiment!$A$1:$U$1,0),FALSE)</f>
        <v>100</v>
      </c>
      <c r="U730" s="2">
        <f>VLOOKUP($F730,Experiment!$A$2:$U$90,MATCH(Results!U$1,Experiment!$A$1:$U$1,0),FALSE)</f>
        <v>10</v>
      </c>
      <c r="V730" s="2">
        <f>VLOOKUP($F730,Experiment!$A$2:$U$90,MATCH(Results!V$1,Experiment!$A$1:$U$1,0),FALSE)</f>
        <v>2</v>
      </c>
      <c r="W730" s="3">
        <f>VLOOKUP($F730,Experiment!$A$2:$U$90,MATCH(Results!W$1,Experiment!$A$1:$U$1,0),FALSE)</f>
        <v>0.25</v>
      </c>
      <c r="X730" s="3">
        <f>VLOOKUP($F730,Experiment!$A$2:$U$90,MATCH(Results!X$1,Experiment!$A$1:$U$1,0),FALSE)</f>
        <v>0.75</v>
      </c>
      <c r="Y730" s="2">
        <f>VLOOKUP($F730,Experiment!$A$2:$U$90,MATCH(Results!Y$1,Experiment!$A$1:$U$1,0),FALSE)</f>
        <v>1</v>
      </c>
      <c r="Z730" s="3">
        <f>VLOOKUP($F730,Experiment!$A$2:$U$90,MATCH(Results!Z$1,Experiment!$A$1:$U$1,0),FALSE)</f>
        <v>0.25</v>
      </c>
      <c r="AA730" s="3">
        <f>VLOOKUP($F730,Experiment!$A$2:$U$90,MATCH(Results!AA$1,Experiment!$A$1:$U$1,0),FALSE)</f>
        <v>0.5</v>
      </c>
      <c r="AB730" s="3">
        <f>VLOOKUP($F730,Experiment!$A$2:$U$90,MATCH(Results!AB$1,Experiment!$A$1:$U$1,0),FALSE)</f>
        <v>0.375</v>
      </c>
      <c r="AC730" s="3">
        <f>VLOOKUP($F730,Experiment!$A$2:$U$90,MATCH(Results!AC$1,Experiment!$A$1:$U$1,0),FALSE)</f>
        <v>0.625</v>
      </c>
      <c r="AD730" s="2">
        <f>VLOOKUP($F730,Experiment!$A$2:$U$90,MATCH(Results!AD$1,Experiment!$A$1:$U$1,0),FALSE)</f>
        <v>2.5</v>
      </c>
      <c r="AE730" s="2">
        <f>VLOOKUP($F730,Experiment!$A$2:$U$90,MATCH(Results!AE$1,Experiment!$A$1:$U$1,0),FALSE)</f>
        <v>93.75</v>
      </c>
      <c r="AF730" s="2">
        <f>VLOOKUP($F730,Experiment!$A$2:$U$90,MATCH(Results!AF$1,Experiment!$A$1:$U$1,0),FALSE)</f>
        <v>9.6824583655185421</v>
      </c>
      <c r="AG730" s="3">
        <f>VLOOKUP($F730,Experiment!$A$2:$W$90,MATCH(Results!AG$1,Experiment!$A$1:$W$1,0),FALSE)</f>
        <v>1</v>
      </c>
      <c r="AH730" s="3">
        <f>VLOOKUP($F730,Experiment!$A$2:$W$90,MATCH(Results!AH$1,Experiment!$A$1:$W$1,0),FALSE)</f>
        <v>0.625</v>
      </c>
      <c r="AI730" s="3">
        <f>VLOOKUP($F730,Experiment!$A$2:$X$90,MATCH(Results!AI$1,Experiment!$A$1:$X$1,0),FALSE)</f>
        <v>0.375</v>
      </c>
      <c r="AJ730" s="2">
        <f>Table1[[#This Row],[Gain]]^Table1[[#This Row],[θ]]</f>
        <v>15.704378148368352</v>
      </c>
      <c r="AK730" s="2">
        <f>-Table1[[#This Row],[λ]]*-Table1[[#This Row],[Loss]]^Table1[[#This Row],[θ]]</f>
        <v>31.408756296736705</v>
      </c>
      <c r="AL730" s="2">
        <f>Table1[[#This Row],[v_n_w_g]]-Table1[[#This Row],[v_n_w_l]]</f>
        <v>-15.704378148368352</v>
      </c>
      <c r="AM730" s="2">
        <f>IF(Table1[[#This Row],[diff_v]]&gt;=1,1,0)</f>
        <v>0</v>
      </c>
    </row>
    <row r="731" spans="1:39" hidden="1" x14ac:dyDescent="0.3">
      <c r="A731">
        <v>55</v>
      </c>
      <c r="B731" t="s">
        <v>45</v>
      </c>
      <c r="C731" s="22">
        <f>VLOOKUP(Table1[[#This Row],[Subject]],'Subject Profile'!$A$2:$E$8,4,FALSE)</f>
        <v>1.1960207441678836</v>
      </c>
      <c r="D731" s="22">
        <f>VLOOKUP(Table1[[#This Row],[Subject]],'Subject Profile'!$A$2:$E$8,5,FALSE)</f>
        <v>-2</v>
      </c>
      <c r="E731" t="s">
        <v>110</v>
      </c>
      <c r="F731" t="s">
        <v>64</v>
      </c>
      <c r="G731" t="s">
        <v>5</v>
      </c>
      <c r="H731">
        <f>IF(Table1[[#This Row],[decision]]="accept",1,0)</f>
        <v>0</v>
      </c>
      <c r="I731">
        <v>0</v>
      </c>
      <c r="J731">
        <v>710</v>
      </c>
      <c r="K731">
        <v>1664467254</v>
      </c>
      <c r="L731">
        <v>35</v>
      </c>
      <c r="M731" t="str">
        <f>VLOOKUP($F731,Experiment!$A$2:$U$90,MATCH(Results!M$1,Experiment!$A$1:$U$1,0)+1,FALSE)</f>
        <v>G</v>
      </c>
      <c r="N731">
        <f>IF(Table1[[#This Row],[Impact]]="I",0,1)</f>
        <v>1</v>
      </c>
      <c r="O731" s="2">
        <f>VLOOKUP($F731,Experiment!$A$2:$U$90,MATCH(Results!O$1,Experiment!$A$1:$U$1,0),FALSE)</f>
        <v>-50</v>
      </c>
      <c r="P731" s="3">
        <f>VLOOKUP($F731,Experiment!$A$2:$U$90,MATCH(Results!P$1,Experiment!$A$1:$U$1,0),FALSE)</f>
        <v>0.5</v>
      </c>
      <c r="Q731" s="2">
        <f>VLOOKUP($F731,Experiment!$A$2:$U$90,MATCH(Results!Q$1,Experiment!$A$1:$U$1,0),FALSE)</f>
        <v>60</v>
      </c>
      <c r="R731" s="3">
        <f>VLOOKUP($F731,Experiment!$A$2:$U$90,MATCH(Results!R$1,Experiment!$A$1:$U$1,0),FALSE)</f>
        <v>0.5</v>
      </c>
      <c r="S731" s="2">
        <f>VLOOKUP($F731,Experiment!$A$2:$U$90,MATCH(Results!S$1,Experiment!$A$1:$U$1,0),FALSE)</f>
        <v>5</v>
      </c>
      <c r="T731" s="2">
        <f>VLOOKUP($F731,Experiment!$A$2:$U$90,MATCH(Results!T$1,Experiment!$A$1:$U$1,0),FALSE)</f>
        <v>3025</v>
      </c>
      <c r="U731" s="2">
        <f>VLOOKUP($F731,Experiment!$A$2:$U$90,MATCH(Results!U$1,Experiment!$A$1:$U$1,0),FALSE)</f>
        <v>55</v>
      </c>
      <c r="V731" s="2">
        <f>VLOOKUP($F731,Experiment!$A$2:$U$90,MATCH(Results!V$1,Experiment!$A$1:$U$1,0),FALSE)</f>
        <v>4</v>
      </c>
      <c r="W731" s="3">
        <f>VLOOKUP($F731,Experiment!$A$2:$U$90,MATCH(Results!W$1,Experiment!$A$1:$U$1,0),FALSE)</f>
        <v>0.25</v>
      </c>
      <c r="X731" s="3">
        <f>VLOOKUP($F731,Experiment!$A$2:$U$90,MATCH(Results!X$1,Experiment!$A$1:$U$1,0),FALSE)</f>
        <v>0.75</v>
      </c>
      <c r="Y731" s="2">
        <f>VLOOKUP($F731,Experiment!$A$2:$U$90,MATCH(Results!Y$1,Experiment!$A$1:$U$1,0),FALSE)</f>
        <v>2</v>
      </c>
      <c r="Z731" s="3">
        <f>VLOOKUP($F731,Experiment!$A$2:$U$90,MATCH(Results!Z$1,Experiment!$A$1:$U$1,0),FALSE)</f>
        <v>0.5</v>
      </c>
      <c r="AA731" s="3">
        <f>VLOOKUP($F731,Experiment!$A$2:$U$90,MATCH(Results!AA$1,Experiment!$A$1:$U$1,0),FALSE)</f>
        <v>0.25</v>
      </c>
      <c r="AB731" s="3">
        <f>VLOOKUP($F731,Experiment!$A$2:$U$90,MATCH(Results!AB$1,Experiment!$A$1:$U$1,0),FALSE)</f>
        <v>0.625</v>
      </c>
      <c r="AC731" s="3">
        <f>VLOOKUP($F731,Experiment!$A$2:$U$90,MATCH(Results!AC$1,Experiment!$A$1:$U$1,0),FALSE)</f>
        <v>0.375</v>
      </c>
      <c r="AD731" s="2">
        <f>VLOOKUP($F731,Experiment!$A$2:$U$90,MATCH(Results!AD$1,Experiment!$A$1:$U$1,0),FALSE)</f>
        <v>-8.75</v>
      </c>
      <c r="AE731" s="2">
        <f>VLOOKUP($F731,Experiment!$A$2:$U$90,MATCH(Results!AE$1,Experiment!$A$1:$U$1,0),FALSE)</f>
        <v>2835.9375</v>
      </c>
      <c r="AF731" s="2">
        <f>VLOOKUP($F731,Experiment!$A$2:$U$90,MATCH(Results!AF$1,Experiment!$A$1:$U$1,0),FALSE)</f>
        <v>53.253521010351982</v>
      </c>
      <c r="AG731" s="3">
        <f>VLOOKUP($F731,Experiment!$A$2:$W$90,MATCH(Results!AG$1,Experiment!$A$1:$W$1,0),FALSE)</f>
        <v>0.82730419370997643</v>
      </c>
      <c r="AH731" s="3">
        <f>VLOOKUP($F731,Experiment!$A$2:$W$90,MATCH(Results!AH$1,Experiment!$A$1:$W$1,0),FALSE)</f>
        <v>0.38648875795104182</v>
      </c>
      <c r="AI731" s="3">
        <f>VLOOKUP($F731,Experiment!$A$2:$X$90,MATCH(Results!AI$1,Experiment!$A$1:$X$1,0),FALSE)</f>
        <v>0.61351124204895813</v>
      </c>
      <c r="AJ731" s="2">
        <f>Table1[[#This Row],[Gain]]^Table1[[#This Row],[θ]]</f>
        <v>133.87694139177151</v>
      </c>
      <c r="AK731" s="2">
        <f>-Table1[[#This Row],[λ]]*-Table1[[#This Row],[Loss]]^Table1[[#This Row],[θ]]</f>
        <v>215.2947128015152</v>
      </c>
      <c r="AL731" s="2">
        <f>Table1[[#This Row],[v_n_w_g]]-Table1[[#This Row],[v_n_w_l]]</f>
        <v>-81.417771409743693</v>
      </c>
      <c r="AM731" s="2">
        <f>IF(Table1[[#This Row],[diff_v]]&gt;=1,1,0)</f>
        <v>0</v>
      </c>
    </row>
    <row r="732" spans="1:39" hidden="1" x14ac:dyDescent="0.3">
      <c r="A732">
        <v>56</v>
      </c>
      <c r="B732" t="s">
        <v>45</v>
      </c>
      <c r="C732" s="22">
        <f>VLOOKUP(Table1[[#This Row],[Subject]],'Subject Profile'!$A$2:$E$8,4,FALSE)</f>
        <v>1.1960207441678836</v>
      </c>
      <c r="D732" s="22">
        <f>VLOOKUP(Table1[[#This Row],[Subject]],'Subject Profile'!$A$2:$E$8,5,FALSE)</f>
        <v>-2</v>
      </c>
      <c r="E732" t="s">
        <v>110</v>
      </c>
      <c r="F732" t="s">
        <v>88</v>
      </c>
      <c r="G732" t="s">
        <v>7</v>
      </c>
      <c r="H732">
        <f>IF(Table1[[#This Row],[decision]]="accept",1,0)</f>
        <v>1</v>
      </c>
      <c r="I732">
        <v>-50</v>
      </c>
      <c r="J732">
        <v>660</v>
      </c>
      <c r="K732">
        <v>1664467263</v>
      </c>
      <c r="L732">
        <v>9</v>
      </c>
      <c r="M732" t="str">
        <f>VLOOKUP($F732,Experiment!$A$2:$U$90,MATCH(Results!M$1,Experiment!$A$1:$U$1,0)+1,FALSE)</f>
        <v>I</v>
      </c>
      <c r="N732">
        <f>IF(Table1[[#This Row],[Impact]]="I",0,1)</f>
        <v>0</v>
      </c>
      <c r="O732" s="2">
        <f>VLOOKUP($F732,Experiment!$A$2:$U$90,MATCH(Results!O$1,Experiment!$A$1:$U$1,0),FALSE)</f>
        <v>-50</v>
      </c>
      <c r="P732" s="3">
        <f>VLOOKUP($F732,Experiment!$A$2:$U$90,MATCH(Results!P$1,Experiment!$A$1:$U$1,0),FALSE)</f>
        <v>0.5</v>
      </c>
      <c r="Q732" s="2">
        <f>VLOOKUP($F732,Experiment!$A$2:$U$90,MATCH(Results!Q$1,Experiment!$A$1:$U$1,0),FALSE)</f>
        <v>60</v>
      </c>
      <c r="R732" s="3">
        <f>VLOOKUP($F732,Experiment!$A$2:$U$90,MATCH(Results!R$1,Experiment!$A$1:$U$1,0),FALSE)</f>
        <v>0.5</v>
      </c>
      <c r="S732" s="2">
        <f>VLOOKUP($F732,Experiment!$A$2:$U$90,MATCH(Results!S$1,Experiment!$A$1:$U$1,0),FALSE)</f>
        <v>5</v>
      </c>
      <c r="T732" s="2">
        <f>VLOOKUP($F732,Experiment!$A$2:$U$90,MATCH(Results!T$1,Experiment!$A$1:$U$1,0),FALSE)</f>
        <v>3025</v>
      </c>
      <c r="U732" s="2">
        <f>VLOOKUP($F732,Experiment!$A$2:$U$90,MATCH(Results!U$1,Experiment!$A$1:$U$1,0),FALSE)</f>
        <v>55</v>
      </c>
      <c r="V732" s="2">
        <f>VLOOKUP($F732,Experiment!$A$2:$U$90,MATCH(Results!V$1,Experiment!$A$1:$U$1,0),FALSE)</f>
        <v>2</v>
      </c>
      <c r="W732" s="3">
        <f>VLOOKUP($F732,Experiment!$A$2:$U$90,MATCH(Results!W$1,Experiment!$A$1:$U$1,0),FALSE)</f>
        <v>0.25</v>
      </c>
      <c r="X732" s="3">
        <f>VLOOKUP($F732,Experiment!$A$2:$U$90,MATCH(Results!X$1,Experiment!$A$1:$U$1,0),FALSE)</f>
        <v>0.75</v>
      </c>
      <c r="Y732" s="2">
        <f>VLOOKUP($F732,Experiment!$A$2:$U$90,MATCH(Results!Y$1,Experiment!$A$1:$U$1,0),FALSE)</f>
        <v>2</v>
      </c>
      <c r="Z732" s="3">
        <f>VLOOKUP($F732,Experiment!$A$2:$U$90,MATCH(Results!Z$1,Experiment!$A$1:$U$1,0),FALSE)</f>
        <v>0.5</v>
      </c>
      <c r="AA732" s="3">
        <f>VLOOKUP($F732,Experiment!$A$2:$U$90,MATCH(Results!AA$1,Experiment!$A$1:$U$1,0),FALSE)</f>
        <v>0.25</v>
      </c>
      <c r="AB732" s="3">
        <f>VLOOKUP($F732,Experiment!$A$2:$U$90,MATCH(Results!AB$1,Experiment!$A$1:$U$1,0),FALSE)</f>
        <v>0.625</v>
      </c>
      <c r="AC732" s="3">
        <f>VLOOKUP($F732,Experiment!$A$2:$U$90,MATCH(Results!AC$1,Experiment!$A$1:$U$1,0),FALSE)</f>
        <v>0.375</v>
      </c>
      <c r="AD732" s="2">
        <f>VLOOKUP($F732,Experiment!$A$2:$U$90,MATCH(Results!AD$1,Experiment!$A$1:$U$1,0),FALSE)</f>
        <v>-8.75</v>
      </c>
      <c r="AE732" s="2">
        <f>VLOOKUP($F732,Experiment!$A$2:$U$90,MATCH(Results!AE$1,Experiment!$A$1:$U$1,0),FALSE)</f>
        <v>2835.9375</v>
      </c>
      <c r="AF732" s="2">
        <f>VLOOKUP($F732,Experiment!$A$2:$U$90,MATCH(Results!AF$1,Experiment!$A$1:$U$1,0),FALSE)</f>
        <v>53.253521010351982</v>
      </c>
      <c r="AG732" s="3">
        <f>VLOOKUP($F732,Experiment!$A$2:$W$90,MATCH(Results!AG$1,Experiment!$A$1:$W$1,0),FALSE)</f>
        <v>0.82730419370997643</v>
      </c>
      <c r="AH732" s="3">
        <f>VLOOKUP($F732,Experiment!$A$2:$W$90,MATCH(Results!AH$1,Experiment!$A$1:$W$1,0),FALSE)</f>
        <v>0.38648875795104182</v>
      </c>
      <c r="AI732" s="3">
        <f>VLOOKUP($F732,Experiment!$A$2:$X$90,MATCH(Results!AI$1,Experiment!$A$1:$X$1,0),FALSE)</f>
        <v>0.61351124204895813</v>
      </c>
      <c r="AJ732" s="2">
        <f>Table1[[#This Row],[Gain]]^Table1[[#This Row],[θ]]</f>
        <v>133.87694139177151</v>
      </c>
      <c r="AK732" s="2">
        <f>-Table1[[#This Row],[λ]]*-Table1[[#This Row],[Loss]]^Table1[[#This Row],[θ]]</f>
        <v>215.2947128015152</v>
      </c>
      <c r="AL732" s="2">
        <f>Table1[[#This Row],[v_n_w_g]]-Table1[[#This Row],[v_n_w_l]]</f>
        <v>-81.417771409743693</v>
      </c>
      <c r="AM732" s="2">
        <f>IF(Table1[[#This Row],[diff_v]]&gt;=1,1,0)</f>
        <v>0</v>
      </c>
    </row>
    <row r="733" spans="1:39" hidden="1" x14ac:dyDescent="0.3">
      <c r="A733">
        <v>57</v>
      </c>
      <c r="B733" t="s">
        <v>45</v>
      </c>
      <c r="C733" s="22">
        <f>VLOOKUP(Table1[[#This Row],[Subject]],'Subject Profile'!$A$2:$E$8,4,FALSE)</f>
        <v>1.1960207441678836</v>
      </c>
      <c r="D733" s="22">
        <f>VLOOKUP(Table1[[#This Row],[Subject]],'Subject Profile'!$A$2:$E$8,5,FALSE)</f>
        <v>-2</v>
      </c>
      <c r="E733" t="s">
        <v>110</v>
      </c>
      <c r="F733" t="s">
        <v>89</v>
      </c>
      <c r="G733" t="s">
        <v>90</v>
      </c>
      <c r="H733">
        <f>IF(Table1[[#This Row],[decision]]="accept",1,0)</f>
        <v>0</v>
      </c>
      <c r="I733">
        <v>-100</v>
      </c>
      <c r="J733">
        <v>560</v>
      </c>
      <c r="K733">
        <v>1664467277</v>
      </c>
      <c r="L733">
        <v>14</v>
      </c>
      <c r="M733" t="str">
        <f>VLOOKUP($F733,Experiment!$A$2:$U$90,MATCH(Results!M$1,Experiment!$A$1:$U$1,0)+1,FALSE)</f>
        <v>T</v>
      </c>
      <c r="N733">
        <f>IF(Table1[[#This Row],[Impact]]="I",0,1)</f>
        <v>1</v>
      </c>
      <c r="O733" s="2">
        <f>VLOOKUP($F733,Experiment!$A$2:$U$90,MATCH(Results!O$1,Experiment!$A$1:$U$1,0),FALSE)</f>
        <v>0</v>
      </c>
      <c r="P733" s="3">
        <f>VLOOKUP($F733,Experiment!$A$2:$U$90,MATCH(Results!P$1,Experiment!$A$1:$U$1,0),FALSE)</f>
        <v>0</v>
      </c>
      <c r="Q733" s="2">
        <f>VLOOKUP($F733,Experiment!$A$2:$U$90,MATCH(Results!Q$1,Experiment!$A$1:$U$1,0),FALSE)</f>
        <v>0</v>
      </c>
      <c r="R733" s="3">
        <f>VLOOKUP($F733,Experiment!$A$2:$U$90,MATCH(Results!R$1,Experiment!$A$1:$U$1,0),FALSE)</f>
        <v>0</v>
      </c>
      <c r="S733" s="2">
        <f>VLOOKUP($F733,Experiment!$A$2:$U$90,MATCH(Results!S$1,Experiment!$A$1:$U$1,0),FALSE)</f>
        <v>0</v>
      </c>
      <c r="T733" s="2">
        <f>VLOOKUP($F733,Experiment!$A$2:$U$90,MATCH(Results!T$1,Experiment!$A$1:$U$1,0),FALSE)</f>
        <v>0</v>
      </c>
      <c r="U733" s="2">
        <f>VLOOKUP($F733,Experiment!$A$2:$U$90,MATCH(Results!U$1,Experiment!$A$1:$U$1,0),FALSE)</f>
        <v>0</v>
      </c>
      <c r="V733" s="2">
        <f>VLOOKUP($F733,Experiment!$A$2:$U$90,MATCH(Results!V$1,Experiment!$A$1:$U$1,0),FALSE)</f>
        <v>0</v>
      </c>
      <c r="W733" s="3">
        <f>VLOOKUP($F733,Experiment!$A$2:$U$90,MATCH(Results!W$1,Experiment!$A$1:$U$1,0),FALSE)</f>
        <v>0</v>
      </c>
      <c r="X733" s="3">
        <f>VLOOKUP($F733,Experiment!$A$2:$U$90,MATCH(Results!X$1,Experiment!$A$1:$U$1,0),FALSE)</f>
        <v>0</v>
      </c>
      <c r="Y733" s="2">
        <f>VLOOKUP($F733,Experiment!$A$2:$U$90,MATCH(Results!Y$1,Experiment!$A$1:$U$1,0),FALSE)</f>
        <v>0</v>
      </c>
      <c r="Z733" s="3">
        <f>VLOOKUP($F733,Experiment!$A$2:$U$90,MATCH(Results!Z$1,Experiment!$A$1:$U$1,0),FALSE)</f>
        <v>0</v>
      </c>
      <c r="AA733" s="3">
        <f>VLOOKUP($F733,Experiment!$A$2:$U$90,MATCH(Results!AA$1,Experiment!$A$1:$U$1,0),FALSE)</f>
        <v>0</v>
      </c>
      <c r="AB733" s="3">
        <f>VLOOKUP($F733,Experiment!$A$2:$U$90,MATCH(Results!AB$1,Experiment!$A$1:$U$1,0),FALSE)</f>
        <v>0</v>
      </c>
      <c r="AC733" s="3">
        <f>VLOOKUP($F733,Experiment!$A$2:$U$90,MATCH(Results!AC$1,Experiment!$A$1:$U$1,0),FALSE)</f>
        <v>0</v>
      </c>
      <c r="AD733" s="2">
        <f>VLOOKUP($F733,Experiment!$A$2:$U$90,MATCH(Results!AD$1,Experiment!$A$1:$U$1,0),FALSE)</f>
        <v>0</v>
      </c>
      <c r="AE733" s="2">
        <f>VLOOKUP($F733,Experiment!$A$2:$U$90,MATCH(Results!AE$1,Experiment!$A$1:$U$1,0),FALSE)</f>
        <v>0</v>
      </c>
      <c r="AF733" s="2">
        <f>VLOOKUP($F733,Experiment!$A$2:$U$90,MATCH(Results!AF$1,Experiment!$A$1:$U$1,0),FALSE)</f>
        <v>0</v>
      </c>
      <c r="AG733" s="2"/>
      <c r="AH733" s="3">
        <f>VLOOKUP($F733,Experiment!$A$2:$W$90,MATCH(Results!AH$1,Experiment!$A$1:$W$1,0),FALSE)</f>
        <v>0</v>
      </c>
      <c r="AI733" s="2">
        <f>VLOOKUP($F733,Experiment!$A$2:$X$90,MATCH(Results!AI$1,Experiment!$A$1:$X$1,0),FALSE)</f>
        <v>0</v>
      </c>
      <c r="AJ733" s="2">
        <f>Table1[[#This Row],[Gain]]^Table1[[#This Row],[θ]]</f>
        <v>0</v>
      </c>
      <c r="AK733" s="2">
        <f>-Table1[[#This Row],[λ]]*-Table1[[#This Row],[Loss]]^Table1[[#This Row],[θ]]</f>
        <v>0</v>
      </c>
      <c r="AL733" s="2">
        <f>Table1[[#This Row],[v_n_w_g]]-Table1[[#This Row],[v_n_w_l]]</f>
        <v>0</v>
      </c>
      <c r="AM733" s="2">
        <f>IF(Table1[[#This Row],[diff_v]]&gt;=1,1,0)</f>
        <v>0</v>
      </c>
    </row>
    <row r="734" spans="1:39" hidden="1" x14ac:dyDescent="0.3">
      <c r="A734">
        <v>58</v>
      </c>
      <c r="B734" t="s">
        <v>45</v>
      </c>
      <c r="C734" s="22">
        <f>VLOOKUP(Table1[[#This Row],[Subject]],'Subject Profile'!$A$2:$E$8,4,FALSE)</f>
        <v>1.1960207441678836</v>
      </c>
      <c r="D734" s="22">
        <f>VLOOKUP(Table1[[#This Row],[Subject]],'Subject Profile'!$A$2:$E$8,5,FALSE)</f>
        <v>-2</v>
      </c>
      <c r="E734" t="s">
        <v>110</v>
      </c>
      <c r="F734" t="s">
        <v>82</v>
      </c>
      <c r="G734" t="s">
        <v>5</v>
      </c>
      <c r="H734">
        <f>IF(Table1[[#This Row],[decision]]="accept",1,0)</f>
        <v>0</v>
      </c>
      <c r="I734">
        <v>0</v>
      </c>
      <c r="J734">
        <v>660</v>
      </c>
      <c r="K734">
        <v>1664467289</v>
      </c>
      <c r="L734">
        <v>12</v>
      </c>
      <c r="M734" t="str">
        <f>VLOOKUP($F734,Experiment!$A$2:$U$90,MATCH(Results!M$1,Experiment!$A$1:$U$1,0)+1,FALSE)</f>
        <v>G</v>
      </c>
      <c r="N734">
        <f>IF(Table1[[#This Row],[Impact]]="I",0,1)</f>
        <v>1</v>
      </c>
      <c r="O734" s="2">
        <f>VLOOKUP($F734,Experiment!$A$2:$U$90,MATCH(Results!O$1,Experiment!$A$1:$U$1,0),FALSE)</f>
        <v>-10</v>
      </c>
      <c r="P734" s="3">
        <f>VLOOKUP($F734,Experiment!$A$2:$U$90,MATCH(Results!P$1,Experiment!$A$1:$U$1,0),FALSE)</f>
        <v>0.5</v>
      </c>
      <c r="Q734" s="2">
        <f>VLOOKUP($F734,Experiment!$A$2:$U$90,MATCH(Results!Q$1,Experiment!$A$1:$U$1,0),FALSE)</f>
        <v>0</v>
      </c>
      <c r="R734" s="3">
        <f>VLOOKUP($F734,Experiment!$A$2:$U$90,MATCH(Results!R$1,Experiment!$A$1:$U$1,0),FALSE)</f>
        <v>0.5</v>
      </c>
      <c r="S734" s="2">
        <f>VLOOKUP($F734,Experiment!$A$2:$U$90,MATCH(Results!S$1,Experiment!$A$1:$U$1,0),FALSE)</f>
        <v>-5</v>
      </c>
      <c r="T734" s="2">
        <f>VLOOKUP($F734,Experiment!$A$2:$U$90,MATCH(Results!T$1,Experiment!$A$1:$U$1,0),FALSE)</f>
        <v>25</v>
      </c>
      <c r="U734" s="2">
        <f>VLOOKUP($F734,Experiment!$A$2:$U$90,MATCH(Results!U$1,Experiment!$A$1:$U$1,0),FALSE)</f>
        <v>5</v>
      </c>
      <c r="V734" s="2">
        <f>VLOOKUP($F734,Experiment!$A$2:$U$90,MATCH(Results!V$1,Experiment!$A$1:$U$1,0),FALSE)</f>
        <v>2</v>
      </c>
      <c r="W734" s="3">
        <f>VLOOKUP($F734,Experiment!$A$2:$U$90,MATCH(Results!W$1,Experiment!$A$1:$U$1,0),FALSE)</f>
        <v>0.25</v>
      </c>
      <c r="X734" s="3">
        <f>VLOOKUP($F734,Experiment!$A$2:$U$90,MATCH(Results!X$1,Experiment!$A$1:$U$1,0),FALSE)</f>
        <v>0.75</v>
      </c>
      <c r="Y734" s="2">
        <f>VLOOKUP($F734,Experiment!$A$2:$U$90,MATCH(Results!Y$1,Experiment!$A$1:$U$1,0),FALSE)</f>
        <v>2</v>
      </c>
      <c r="Z734" s="3">
        <f>VLOOKUP($F734,Experiment!$A$2:$U$90,MATCH(Results!Z$1,Experiment!$A$1:$U$1,0),FALSE)</f>
        <v>0.5</v>
      </c>
      <c r="AA734" s="3">
        <f>VLOOKUP($F734,Experiment!$A$2:$U$90,MATCH(Results!AA$1,Experiment!$A$1:$U$1,0),FALSE)</f>
        <v>0.25</v>
      </c>
      <c r="AB734" s="3">
        <f>VLOOKUP($F734,Experiment!$A$2:$U$90,MATCH(Results!AB$1,Experiment!$A$1:$U$1,0),FALSE)</f>
        <v>0.625</v>
      </c>
      <c r="AC734" s="3">
        <f>VLOOKUP($F734,Experiment!$A$2:$U$90,MATCH(Results!AC$1,Experiment!$A$1:$U$1,0),FALSE)</f>
        <v>0.375</v>
      </c>
      <c r="AD734" s="2">
        <f>VLOOKUP($F734,Experiment!$A$2:$U$90,MATCH(Results!AD$1,Experiment!$A$1:$U$1,0),FALSE)</f>
        <v>-6.25</v>
      </c>
      <c r="AE734" s="2">
        <f>VLOOKUP($F734,Experiment!$A$2:$U$90,MATCH(Results!AE$1,Experiment!$A$1:$U$1,0),FALSE)</f>
        <v>23.4375</v>
      </c>
      <c r="AF734" s="2">
        <f>VLOOKUP($F734,Experiment!$A$2:$U$90,MATCH(Results!AF$1,Experiment!$A$1:$U$1,0),FALSE)</f>
        <v>4.8412291827592711</v>
      </c>
      <c r="AG734" s="3">
        <f>VLOOKUP($F734,Experiment!$A$2:$W$90,MATCH(Results!AG$1,Experiment!$A$1:$W$1,0),FALSE)</f>
        <v>0.82730419370997643</v>
      </c>
      <c r="AH734" s="3">
        <f>VLOOKUP($F734,Experiment!$A$2:$W$90,MATCH(Results!AH$1,Experiment!$A$1:$W$1,0),FALSE)</f>
        <v>0.38648875795104182</v>
      </c>
      <c r="AI734" s="3">
        <f>VLOOKUP($F734,Experiment!$A$2:$X$90,MATCH(Results!AI$1,Experiment!$A$1:$X$1,0),FALSE)</f>
        <v>0.61351124204895813</v>
      </c>
      <c r="AJ734" s="2">
        <f>Table1[[#This Row],[Gain]]^Table1[[#This Row],[θ]]</f>
        <v>0</v>
      </c>
      <c r="AK734" s="2">
        <f>-Table1[[#This Row],[λ]]*-Table1[[#This Row],[Loss]]^Table1[[#This Row],[θ]]</f>
        <v>31.408756296736705</v>
      </c>
      <c r="AL734" s="2">
        <f>Table1[[#This Row],[v_n_w_g]]-Table1[[#This Row],[v_n_w_l]]</f>
        <v>-31.408756296736705</v>
      </c>
      <c r="AM734" s="2">
        <f>IF(Table1[[#This Row],[diff_v]]&gt;=1,1,0)</f>
        <v>0</v>
      </c>
    </row>
    <row r="735" spans="1:39" hidden="1" x14ac:dyDescent="0.3">
      <c r="A735">
        <v>59</v>
      </c>
      <c r="B735" t="s">
        <v>45</v>
      </c>
      <c r="C735" s="22">
        <f>VLOOKUP(Table1[[#This Row],[Subject]],'Subject Profile'!$A$2:$E$8,4,FALSE)</f>
        <v>1.1960207441678836</v>
      </c>
      <c r="D735" s="22">
        <f>VLOOKUP(Table1[[#This Row],[Subject]],'Subject Profile'!$A$2:$E$8,5,FALSE)</f>
        <v>-2</v>
      </c>
      <c r="E735" t="s">
        <v>110</v>
      </c>
      <c r="F735" t="s">
        <v>55</v>
      </c>
      <c r="G735" t="s">
        <v>56</v>
      </c>
      <c r="H735">
        <f>IF(Table1[[#This Row],[decision]]="accept",1,0)</f>
        <v>0</v>
      </c>
      <c r="I735">
        <v>0</v>
      </c>
      <c r="J735">
        <v>660</v>
      </c>
      <c r="K735">
        <v>1664467306</v>
      </c>
      <c r="L735">
        <v>17</v>
      </c>
      <c r="M735" t="str">
        <f>VLOOKUP($F735,Experiment!$A$2:$U$90,MATCH(Results!M$1,Experiment!$A$1:$U$1,0)+1,FALSE)</f>
        <v>R</v>
      </c>
      <c r="N735">
        <f>IF(Table1[[#This Row],[Impact]]="I",0,1)</f>
        <v>1</v>
      </c>
      <c r="O735" s="2">
        <f>VLOOKUP($F735,Experiment!$A$2:$U$90,MATCH(Results!O$1,Experiment!$A$1:$U$1,0),FALSE)</f>
        <v>0</v>
      </c>
      <c r="P735" s="3">
        <f>VLOOKUP($F735,Experiment!$A$2:$U$90,MATCH(Results!P$1,Experiment!$A$1:$U$1,0),FALSE)</f>
        <v>0</v>
      </c>
      <c r="Q735" s="2">
        <f>VLOOKUP($F735,Experiment!$A$2:$U$90,MATCH(Results!Q$1,Experiment!$A$1:$U$1,0),FALSE)</f>
        <v>0</v>
      </c>
      <c r="R735" s="3">
        <f>VLOOKUP($F735,Experiment!$A$2:$U$90,MATCH(Results!R$1,Experiment!$A$1:$U$1,0),FALSE)</f>
        <v>0</v>
      </c>
      <c r="S735" s="2">
        <f>VLOOKUP($F735,Experiment!$A$2:$U$90,MATCH(Results!S$1,Experiment!$A$1:$U$1,0),FALSE)</f>
        <v>0</v>
      </c>
      <c r="T735" s="2">
        <f>VLOOKUP($F735,Experiment!$A$2:$U$90,MATCH(Results!T$1,Experiment!$A$1:$U$1,0),FALSE)</f>
        <v>0</v>
      </c>
      <c r="U735" s="2">
        <f>VLOOKUP($F735,Experiment!$A$2:$U$90,MATCH(Results!U$1,Experiment!$A$1:$U$1,0),FALSE)</f>
        <v>0</v>
      </c>
      <c r="V735" s="2">
        <f>VLOOKUP($F735,Experiment!$A$2:$U$90,MATCH(Results!V$1,Experiment!$A$1:$U$1,0),FALSE)</f>
        <v>0</v>
      </c>
      <c r="W735" s="3">
        <f>VLOOKUP($F735,Experiment!$A$2:$U$90,MATCH(Results!W$1,Experiment!$A$1:$U$1,0),FALSE)</f>
        <v>0</v>
      </c>
      <c r="X735" s="3">
        <f>VLOOKUP($F735,Experiment!$A$2:$U$90,MATCH(Results!X$1,Experiment!$A$1:$U$1,0),FALSE)</f>
        <v>0</v>
      </c>
      <c r="Y735" s="2">
        <f>VLOOKUP($F735,Experiment!$A$2:$U$90,MATCH(Results!Y$1,Experiment!$A$1:$U$1,0),FALSE)</f>
        <v>0</v>
      </c>
      <c r="Z735" s="3">
        <f>VLOOKUP($F735,Experiment!$A$2:$U$90,MATCH(Results!Z$1,Experiment!$A$1:$U$1,0),FALSE)</f>
        <v>0</v>
      </c>
      <c r="AA735" s="3">
        <f>VLOOKUP($F735,Experiment!$A$2:$U$90,MATCH(Results!AA$1,Experiment!$A$1:$U$1,0),FALSE)</f>
        <v>0</v>
      </c>
      <c r="AB735" s="3">
        <f>VLOOKUP($F735,Experiment!$A$2:$U$90,MATCH(Results!AB$1,Experiment!$A$1:$U$1,0),FALSE)</f>
        <v>0</v>
      </c>
      <c r="AC735" s="3">
        <f>VLOOKUP($F735,Experiment!$A$2:$U$90,MATCH(Results!AC$1,Experiment!$A$1:$U$1,0),FALSE)</f>
        <v>0</v>
      </c>
      <c r="AD735" s="2">
        <f>VLOOKUP($F735,Experiment!$A$2:$U$90,MATCH(Results!AD$1,Experiment!$A$1:$U$1,0),FALSE)</f>
        <v>0</v>
      </c>
      <c r="AE735" s="2">
        <f>VLOOKUP($F735,Experiment!$A$2:$U$90,MATCH(Results!AE$1,Experiment!$A$1:$U$1,0),FALSE)</f>
        <v>0</v>
      </c>
      <c r="AF735" s="2">
        <f>VLOOKUP($F735,Experiment!$A$2:$U$90,MATCH(Results!AF$1,Experiment!$A$1:$U$1,0),FALSE)</f>
        <v>0</v>
      </c>
      <c r="AG735" s="2"/>
      <c r="AH735" s="3">
        <f>VLOOKUP($F735,Experiment!$A$2:$W$90,MATCH(Results!AH$1,Experiment!$A$1:$W$1,0),FALSE)</f>
        <v>0</v>
      </c>
      <c r="AI735" s="2">
        <f>VLOOKUP($F735,Experiment!$A$2:$X$90,MATCH(Results!AI$1,Experiment!$A$1:$X$1,0),FALSE)</f>
        <v>0</v>
      </c>
      <c r="AJ735" s="2">
        <f>Table1[[#This Row],[Gain]]^Table1[[#This Row],[θ]]</f>
        <v>0</v>
      </c>
      <c r="AK735" s="2">
        <f>-Table1[[#This Row],[λ]]*-Table1[[#This Row],[Loss]]^Table1[[#This Row],[θ]]</f>
        <v>0</v>
      </c>
      <c r="AL735" s="2">
        <f>Table1[[#This Row],[v_n_w_g]]-Table1[[#This Row],[v_n_w_l]]</f>
        <v>0</v>
      </c>
      <c r="AM735" s="2">
        <f>IF(Table1[[#This Row],[diff_v]]&gt;=1,1,0)</f>
        <v>0</v>
      </c>
    </row>
    <row r="736" spans="1:39" hidden="1" x14ac:dyDescent="0.3">
      <c r="A736">
        <v>60</v>
      </c>
      <c r="B736" t="s">
        <v>45</v>
      </c>
      <c r="C736" s="22">
        <f>VLOOKUP(Table1[[#This Row],[Subject]],'Subject Profile'!$A$2:$E$8,4,FALSE)</f>
        <v>1.1960207441678836</v>
      </c>
      <c r="D736" s="22">
        <f>VLOOKUP(Table1[[#This Row],[Subject]],'Subject Profile'!$A$2:$E$8,5,FALSE)</f>
        <v>-2</v>
      </c>
      <c r="E736" t="s">
        <v>110</v>
      </c>
      <c r="F736" t="s">
        <v>72</v>
      </c>
      <c r="G736" t="s">
        <v>5</v>
      </c>
      <c r="H736">
        <f>IF(Table1[[#This Row],[decision]]="accept",1,0)</f>
        <v>0</v>
      </c>
      <c r="I736">
        <v>0</v>
      </c>
      <c r="J736">
        <v>660</v>
      </c>
      <c r="K736">
        <v>1664467313</v>
      </c>
      <c r="L736">
        <v>7</v>
      </c>
      <c r="M736" t="str">
        <f>VLOOKUP($F736,Experiment!$A$2:$U$90,MATCH(Results!M$1,Experiment!$A$1:$U$1,0)+1,FALSE)</f>
        <v>G</v>
      </c>
      <c r="N736">
        <f>IF(Table1[[#This Row],[Impact]]="I",0,1)</f>
        <v>1</v>
      </c>
      <c r="O736" s="2">
        <f>VLOOKUP($F736,Experiment!$A$2:$U$90,MATCH(Results!O$1,Experiment!$A$1:$U$1,0),FALSE)</f>
        <v>-90</v>
      </c>
      <c r="P736" s="3">
        <f>VLOOKUP($F736,Experiment!$A$2:$U$90,MATCH(Results!P$1,Experiment!$A$1:$U$1,0),FALSE)</f>
        <v>0.5</v>
      </c>
      <c r="Q736" s="2">
        <f>VLOOKUP($F736,Experiment!$A$2:$U$90,MATCH(Results!Q$1,Experiment!$A$1:$U$1,0),FALSE)</f>
        <v>90</v>
      </c>
      <c r="R736" s="3">
        <f>VLOOKUP($F736,Experiment!$A$2:$U$90,MATCH(Results!R$1,Experiment!$A$1:$U$1,0),FALSE)</f>
        <v>0.5</v>
      </c>
      <c r="S736" s="2">
        <f>VLOOKUP($F736,Experiment!$A$2:$U$90,MATCH(Results!S$1,Experiment!$A$1:$U$1,0),FALSE)</f>
        <v>0</v>
      </c>
      <c r="T736" s="2">
        <f>VLOOKUP($F736,Experiment!$A$2:$U$90,MATCH(Results!T$1,Experiment!$A$1:$U$1,0),FALSE)</f>
        <v>8100</v>
      </c>
      <c r="U736" s="2">
        <f>VLOOKUP($F736,Experiment!$A$2:$U$90,MATCH(Results!U$1,Experiment!$A$1:$U$1,0),FALSE)</f>
        <v>90</v>
      </c>
      <c r="V736" s="2">
        <f>VLOOKUP($F736,Experiment!$A$2:$U$90,MATCH(Results!V$1,Experiment!$A$1:$U$1,0),FALSE)</f>
        <v>4</v>
      </c>
      <c r="W736" s="3">
        <f>VLOOKUP($F736,Experiment!$A$2:$U$90,MATCH(Results!W$1,Experiment!$A$1:$U$1,0),FALSE)</f>
        <v>0.25</v>
      </c>
      <c r="X736" s="3">
        <f>VLOOKUP($F736,Experiment!$A$2:$U$90,MATCH(Results!X$1,Experiment!$A$1:$U$1,0),FALSE)</f>
        <v>0.75</v>
      </c>
      <c r="Y736" s="2">
        <f>VLOOKUP($F736,Experiment!$A$2:$U$90,MATCH(Results!Y$1,Experiment!$A$1:$U$1,0),FALSE)</f>
        <v>1</v>
      </c>
      <c r="Z736" s="3">
        <f>VLOOKUP($F736,Experiment!$A$2:$U$90,MATCH(Results!Z$1,Experiment!$A$1:$U$1,0),FALSE)</f>
        <v>0.25</v>
      </c>
      <c r="AA736" s="3">
        <f>VLOOKUP($F736,Experiment!$A$2:$U$90,MATCH(Results!AA$1,Experiment!$A$1:$U$1,0),FALSE)</f>
        <v>0.5</v>
      </c>
      <c r="AB736" s="3">
        <f>VLOOKUP($F736,Experiment!$A$2:$U$90,MATCH(Results!AB$1,Experiment!$A$1:$U$1,0),FALSE)</f>
        <v>0.375</v>
      </c>
      <c r="AC736" s="3">
        <f>VLOOKUP($F736,Experiment!$A$2:$U$90,MATCH(Results!AC$1,Experiment!$A$1:$U$1,0),FALSE)</f>
        <v>0.625</v>
      </c>
      <c r="AD736" s="2">
        <f>VLOOKUP($F736,Experiment!$A$2:$U$90,MATCH(Results!AD$1,Experiment!$A$1:$U$1,0),FALSE)</f>
        <v>22.5</v>
      </c>
      <c r="AE736" s="2">
        <f>VLOOKUP($F736,Experiment!$A$2:$U$90,MATCH(Results!AE$1,Experiment!$A$1:$U$1,0),FALSE)</f>
        <v>7593.75</v>
      </c>
      <c r="AF736" s="2">
        <f>VLOOKUP($F736,Experiment!$A$2:$U$90,MATCH(Results!AF$1,Experiment!$A$1:$U$1,0),FALSE)</f>
        <v>87.142125289666879</v>
      </c>
      <c r="AG736" s="3">
        <f>VLOOKUP($F736,Experiment!$A$2:$W$90,MATCH(Results!AG$1,Experiment!$A$1:$W$1,0),FALSE)</f>
        <v>1</v>
      </c>
      <c r="AH736" s="3">
        <f>VLOOKUP($F736,Experiment!$A$2:$W$90,MATCH(Results!AH$1,Experiment!$A$1:$W$1,0),FALSE)</f>
        <v>0.625</v>
      </c>
      <c r="AI736" s="3">
        <f>VLOOKUP($F736,Experiment!$A$2:$X$90,MATCH(Results!AI$1,Experiment!$A$1:$X$1,0),FALSE)</f>
        <v>0.375</v>
      </c>
      <c r="AJ736" s="2">
        <f>Table1[[#This Row],[Gain]]^Table1[[#This Row],[θ]]</f>
        <v>217.42755411656807</v>
      </c>
      <c r="AK736" s="2">
        <f>-Table1[[#This Row],[λ]]*-Table1[[#This Row],[Loss]]^Table1[[#This Row],[θ]]</f>
        <v>434.85510823313615</v>
      </c>
      <c r="AL736" s="2">
        <f>Table1[[#This Row],[v_n_w_g]]-Table1[[#This Row],[v_n_w_l]]</f>
        <v>-217.42755411656807</v>
      </c>
      <c r="AM736" s="2">
        <f>IF(Table1[[#This Row],[diff_v]]&gt;=1,1,0)</f>
        <v>0</v>
      </c>
    </row>
    <row r="737" spans="1:39" hidden="1" x14ac:dyDescent="0.3">
      <c r="A737">
        <v>61</v>
      </c>
      <c r="B737" t="s">
        <v>45</v>
      </c>
      <c r="C737" s="22">
        <f>VLOOKUP(Table1[[#This Row],[Subject]],'Subject Profile'!$A$2:$E$8,4,FALSE)</f>
        <v>1.1960207441678836</v>
      </c>
      <c r="D737" s="22">
        <f>VLOOKUP(Table1[[#This Row],[Subject]],'Subject Profile'!$A$2:$E$8,5,FALSE)</f>
        <v>-2</v>
      </c>
      <c r="E737" t="s">
        <v>110</v>
      </c>
      <c r="F737" t="s">
        <v>77</v>
      </c>
      <c r="G737" t="s">
        <v>7</v>
      </c>
      <c r="H737">
        <f>IF(Table1[[#This Row],[decision]]="accept",1,0)</f>
        <v>1</v>
      </c>
      <c r="I737">
        <v>70</v>
      </c>
      <c r="J737">
        <v>730</v>
      </c>
      <c r="K737">
        <v>1664467328</v>
      </c>
      <c r="L737">
        <v>15</v>
      </c>
      <c r="M737" t="str">
        <f>VLOOKUP($F737,Experiment!$A$2:$U$90,MATCH(Results!M$1,Experiment!$A$1:$U$1,0)+1,FALSE)</f>
        <v>G</v>
      </c>
      <c r="N737">
        <f>IF(Table1[[#This Row],[Impact]]="I",0,1)</f>
        <v>1</v>
      </c>
      <c r="O737" s="2">
        <f>VLOOKUP($F737,Experiment!$A$2:$U$90,MATCH(Results!O$1,Experiment!$A$1:$U$1,0),FALSE)</f>
        <v>-50</v>
      </c>
      <c r="P737" s="3">
        <f>VLOOKUP($F737,Experiment!$A$2:$U$90,MATCH(Results!P$1,Experiment!$A$1:$U$1,0),FALSE)</f>
        <v>0.5</v>
      </c>
      <c r="Q737" s="2">
        <f>VLOOKUP($F737,Experiment!$A$2:$U$90,MATCH(Results!Q$1,Experiment!$A$1:$U$1,0),FALSE)</f>
        <v>70</v>
      </c>
      <c r="R737" s="3">
        <f>VLOOKUP($F737,Experiment!$A$2:$U$90,MATCH(Results!R$1,Experiment!$A$1:$U$1,0),FALSE)</f>
        <v>0.5</v>
      </c>
      <c r="S737" s="2">
        <f>VLOOKUP($F737,Experiment!$A$2:$U$90,MATCH(Results!S$1,Experiment!$A$1:$U$1,0),FALSE)</f>
        <v>10</v>
      </c>
      <c r="T737" s="2">
        <f>VLOOKUP($F737,Experiment!$A$2:$U$90,MATCH(Results!T$1,Experiment!$A$1:$U$1,0),FALSE)</f>
        <v>3600</v>
      </c>
      <c r="U737" s="2">
        <f>VLOOKUP($F737,Experiment!$A$2:$U$90,MATCH(Results!U$1,Experiment!$A$1:$U$1,0),FALSE)</f>
        <v>60</v>
      </c>
      <c r="V737" s="2">
        <f>VLOOKUP($F737,Experiment!$A$2:$U$90,MATCH(Results!V$1,Experiment!$A$1:$U$1,0),FALSE)</f>
        <v>4</v>
      </c>
      <c r="W737" s="3">
        <f>VLOOKUP($F737,Experiment!$A$2:$U$90,MATCH(Results!W$1,Experiment!$A$1:$U$1,0),FALSE)</f>
        <v>0.25</v>
      </c>
      <c r="X737" s="3">
        <f>VLOOKUP($F737,Experiment!$A$2:$U$90,MATCH(Results!X$1,Experiment!$A$1:$U$1,0),FALSE)</f>
        <v>0.75</v>
      </c>
      <c r="Y737" s="2">
        <f>VLOOKUP($F737,Experiment!$A$2:$U$90,MATCH(Results!Y$1,Experiment!$A$1:$U$1,0),FALSE)</f>
        <v>2</v>
      </c>
      <c r="Z737" s="3">
        <f>VLOOKUP($F737,Experiment!$A$2:$U$90,MATCH(Results!Z$1,Experiment!$A$1:$U$1,0),FALSE)</f>
        <v>0.5</v>
      </c>
      <c r="AA737" s="3">
        <f>VLOOKUP($F737,Experiment!$A$2:$U$90,MATCH(Results!AA$1,Experiment!$A$1:$U$1,0),FALSE)</f>
        <v>0.25</v>
      </c>
      <c r="AB737" s="3">
        <f>VLOOKUP($F737,Experiment!$A$2:$U$90,MATCH(Results!AB$1,Experiment!$A$1:$U$1,0),FALSE)</f>
        <v>0.625</v>
      </c>
      <c r="AC737" s="3">
        <f>VLOOKUP($F737,Experiment!$A$2:$U$90,MATCH(Results!AC$1,Experiment!$A$1:$U$1,0),FALSE)</f>
        <v>0.375</v>
      </c>
      <c r="AD737" s="2">
        <f>VLOOKUP($F737,Experiment!$A$2:$U$90,MATCH(Results!AD$1,Experiment!$A$1:$U$1,0),FALSE)</f>
        <v>-5</v>
      </c>
      <c r="AE737" s="2">
        <f>VLOOKUP($F737,Experiment!$A$2:$U$90,MATCH(Results!AE$1,Experiment!$A$1:$U$1,0),FALSE)</f>
        <v>3375</v>
      </c>
      <c r="AF737" s="2">
        <f>VLOOKUP($F737,Experiment!$A$2:$U$90,MATCH(Results!AF$1,Experiment!$A$1:$U$1,0),FALSE)</f>
        <v>58.094750193111253</v>
      </c>
      <c r="AG737" s="3">
        <f>VLOOKUP($F737,Experiment!$A$2:$W$90,MATCH(Results!AG$1,Experiment!$A$1:$W$1,0),FALSE)</f>
        <v>0.82730419370997643</v>
      </c>
      <c r="AH737" s="3">
        <f>VLOOKUP($F737,Experiment!$A$2:$W$90,MATCH(Results!AH$1,Experiment!$A$1:$W$1,0),FALSE)</f>
        <v>0.38648875795104182</v>
      </c>
      <c r="AI737" s="3">
        <f>VLOOKUP($F737,Experiment!$A$2:$X$90,MATCH(Results!AI$1,Experiment!$A$1:$X$1,0),FALSE)</f>
        <v>0.61351124204895813</v>
      </c>
      <c r="AJ737" s="2">
        <f>Table1[[#This Row],[Gain]]^Table1[[#This Row],[θ]]</f>
        <v>160.98133731857229</v>
      </c>
      <c r="AK737" s="2">
        <f>-Table1[[#This Row],[λ]]*-Table1[[#This Row],[Loss]]^Table1[[#This Row],[θ]]</f>
        <v>215.2947128015152</v>
      </c>
      <c r="AL737" s="2">
        <f>Table1[[#This Row],[v_n_w_g]]-Table1[[#This Row],[v_n_w_l]]</f>
        <v>-54.313375482942917</v>
      </c>
      <c r="AM737" s="2">
        <f>IF(Table1[[#This Row],[diff_v]]&gt;=1,1,0)</f>
        <v>0</v>
      </c>
    </row>
    <row r="738" spans="1:39" hidden="1" x14ac:dyDescent="0.3">
      <c r="A738">
        <v>62</v>
      </c>
      <c r="B738" t="s">
        <v>45</v>
      </c>
      <c r="C738" s="22">
        <f>VLOOKUP(Table1[[#This Row],[Subject]],'Subject Profile'!$A$2:$E$8,4,FALSE)</f>
        <v>1.1960207441678836</v>
      </c>
      <c r="D738" s="22">
        <f>VLOOKUP(Table1[[#This Row],[Subject]],'Subject Profile'!$A$2:$E$8,5,FALSE)</f>
        <v>-2</v>
      </c>
      <c r="E738" t="s">
        <v>110</v>
      </c>
      <c r="F738" t="s">
        <v>86</v>
      </c>
      <c r="G738" t="s">
        <v>5</v>
      </c>
      <c r="H738">
        <f>IF(Table1[[#This Row],[decision]]="accept",1,0)</f>
        <v>0</v>
      </c>
      <c r="I738">
        <v>0</v>
      </c>
      <c r="J738">
        <v>730</v>
      </c>
      <c r="K738">
        <v>1664467336</v>
      </c>
      <c r="L738">
        <v>8</v>
      </c>
      <c r="M738" t="str">
        <f>VLOOKUP($F738,Experiment!$A$2:$U$90,MATCH(Results!M$1,Experiment!$A$1:$U$1,0)+1,FALSE)</f>
        <v>I</v>
      </c>
      <c r="N738">
        <f>IF(Table1[[#This Row],[Impact]]="I",0,1)</f>
        <v>0</v>
      </c>
      <c r="O738" s="2">
        <f>VLOOKUP($F738,Experiment!$A$2:$U$90,MATCH(Results!O$1,Experiment!$A$1:$U$1,0),FALSE)</f>
        <v>-50</v>
      </c>
      <c r="P738" s="3">
        <f>VLOOKUP($F738,Experiment!$A$2:$U$90,MATCH(Results!P$1,Experiment!$A$1:$U$1,0),FALSE)</f>
        <v>0.5</v>
      </c>
      <c r="Q738" s="2">
        <f>VLOOKUP($F738,Experiment!$A$2:$U$90,MATCH(Results!Q$1,Experiment!$A$1:$U$1,0),FALSE)</f>
        <v>70</v>
      </c>
      <c r="R738" s="3">
        <f>VLOOKUP($F738,Experiment!$A$2:$U$90,MATCH(Results!R$1,Experiment!$A$1:$U$1,0),FALSE)</f>
        <v>0.5</v>
      </c>
      <c r="S738" s="2">
        <f>VLOOKUP($F738,Experiment!$A$2:$U$90,MATCH(Results!S$1,Experiment!$A$1:$U$1,0),FALSE)</f>
        <v>10</v>
      </c>
      <c r="T738" s="2">
        <f>VLOOKUP($F738,Experiment!$A$2:$U$90,MATCH(Results!T$1,Experiment!$A$1:$U$1,0),FALSE)</f>
        <v>3600</v>
      </c>
      <c r="U738" s="2">
        <f>VLOOKUP($F738,Experiment!$A$2:$U$90,MATCH(Results!U$1,Experiment!$A$1:$U$1,0),FALSE)</f>
        <v>60</v>
      </c>
      <c r="V738" s="2">
        <f>VLOOKUP($F738,Experiment!$A$2:$U$90,MATCH(Results!V$1,Experiment!$A$1:$U$1,0),FALSE)</f>
        <v>4</v>
      </c>
      <c r="W738" s="3">
        <f>VLOOKUP($F738,Experiment!$A$2:$U$90,MATCH(Results!W$1,Experiment!$A$1:$U$1,0),FALSE)</f>
        <v>0.25</v>
      </c>
      <c r="X738" s="3">
        <f>VLOOKUP($F738,Experiment!$A$2:$U$90,MATCH(Results!X$1,Experiment!$A$1:$U$1,0),FALSE)</f>
        <v>0.75</v>
      </c>
      <c r="Y738" s="2">
        <f>VLOOKUP($F738,Experiment!$A$2:$U$90,MATCH(Results!Y$1,Experiment!$A$1:$U$1,0),FALSE)</f>
        <v>2</v>
      </c>
      <c r="Z738" s="3">
        <f>VLOOKUP($F738,Experiment!$A$2:$U$90,MATCH(Results!Z$1,Experiment!$A$1:$U$1,0),FALSE)</f>
        <v>0.5</v>
      </c>
      <c r="AA738" s="3">
        <f>VLOOKUP($F738,Experiment!$A$2:$U$90,MATCH(Results!AA$1,Experiment!$A$1:$U$1,0),FALSE)</f>
        <v>0.25</v>
      </c>
      <c r="AB738" s="3">
        <f>VLOOKUP($F738,Experiment!$A$2:$U$90,MATCH(Results!AB$1,Experiment!$A$1:$U$1,0),FALSE)</f>
        <v>0.625</v>
      </c>
      <c r="AC738" s="3">
        <f>VLOOKUP($F738,Experiment!$A$2:$U$90,MATCH(Results!AC$1,Experiment!$A$1:$U$1,0),FALSE)</f>
        <v>0.375</v>
      </c>
      <c r="AD738" s="2">
        <f>VLOOKUP($F738,Experiment!$A$2:$U$90,MATCH(Results!AD$1,Experiment!$A$1:$U$1,0),FALSE)</f>
        <v>-5</v>
      </c>
      <c r="AE738" s="2">
        <f>VLOOKUP($F738,Experiment!$A$2:$U$90,MATCH(Results!AE$1,Experiment!$A$1:$U$1,0),FALSE)</f>
        <v>3375</v>
      </c>
      <c r="AF738" s="2">
        <f>VLOOKUP($F738,Experiment!$A$2:$U$90,MATCH(Results!AF$1,Experiment!$A$1:$U$1,0),FALSE)</f>
        <v>58.094750193111253</v>
      </c>
      <c r="AG738" s="3">
        <f>VLOOKUP($F738,Experiment!$A$2:$W$90,MATCH(Results!AG$1,Experiment!$A$1:$W$1,0),FALSE)</f>
        <v>0.82730419370997643</v>
      </c>
      <c r="AH738" s="3">
        <f>VLOOKUP($F738,Experiment!$A$2:$W$90,MATCH(Results!AH$1,Experiment!$A$1:$W$1,0),FALSE)</f>
        <v>0.38648875795104182</v>
      </c>
      <c r="AI738" s="3">
        <f>VLOOKUP($F738,Experiment!$A$2:$X$90,MATCH(Results!AI$1,Experiment!$A$1:$X$1,0),FALSE)</f>
        <v>0.61351124204895813</v>
      </c>
      <c r="AJ738" s="2">
        <f>Table1[[#This Row],[Gain]]^Table1[[#This Row],[θ]]</f>
        <v>160.98133731857229</v>
      </c>
      <c r="AK738" s="2">
        <f>-Table1[[#This Row],[λ]]*-Table1[[#This Row],[Loss]]^Table1[[#This Row],[θ]]</f>
        <v>215.2947128015152</v>
      </c>
      <c r="AL738" s="2">
        <f>Table1[[#This Row],[v_n_w_g]]-Table1[[#This Row],[v_n_w_l]]</f>
        <v>-54.313375482942917</v>
      </c>
      <c r="AM738" s="2">
        <f>IF(Table1[[#This Row],[diff_v]]&gt;=1,1,0)</f>
        <v>0</v>
      </c>
    </row>
    <row r="739" spans="1:39" hidden="1" x14ac:dyDescent="0.3">
      <c r="A739">
        <v>63</v>
      </c>
      <c r="B739" t="s">
        <v>45</v>
      </c>
      <c r="C739" s="22">
        <f>VLOOKUP(Table1[[#This Row],[Subject]],'Subject Profile'!$A$2:$E$8,4,FALSE)</f>
        <v>1.1960207441678836</v>
      </c>
      <c r="D739" s="22">
        <f>VLOOKUP(Table1[[#This Row],[Subject]],'Subject Profile'!$A$2:$E$8,5,FALSE)</f>
        <v>-2</v>
      </c>
      <c r="E739" t="s">
        <v>110</v>
      </c>
      <c r="F739" t="s">
        <v>102</v>
      </c>
      <c r="G739" t="s">
        <v>5</v>
      </c>
      <c r="H739">
        <f>IF(Table1[[#This Row],[decision]]="accept",1,0)</f>
        <v>0</v>
      </c>
      <c r="I739">
        <v>0</v>
      </c>
      <c r="J739">
        <v>730</v>
      </c>
      <c r="K739">
        <v>1664467344</v>
      </c>
      <c r="L739">
        <v>8</v>
      </c>
      <c r="M739" t="str">
        <f>VLOOKUP($F739,Experiment!$A$2:$U$90,MATCH(Results!M$1,Experiment!$A$1:$U$1,0)+1,FALSE)</f>
        <v>I</v>
      </c>
      <c r="N739">
        <f>IF(Table1[[#This Row],[Impact]]="I",0,1)</f>
        <v>0</v>
      </c>
      <c r="O739" s="2">
        <f>VLOOKUP($F739,Experiment!$A$2:$U$90,MATCH(Results!O$1,Experiment!$A$1:$U$1,0),FALSE)</f>
        <v>-10</v>
      </c>
      <c r="P739" s="3">
        <f>VLOOKUP($F739,Experiment!$A$2:$U$90,MATCH(Results!P$1,Experiment!$A$1:$U$1,0),FALSE)</f>
        <v>0.5</v>
      </c>
      <c r="Q739" s="2">
        <f>VLOOKUP($F739,Experiment!$A$2:$U$90,MATCH(Results!Q$1,Experiment!$A$1:$U$1,0),FALSE)</f>
        <v>20</v>
      </c>
      <c r="R739" s="3">
        <f>VLOOKUP($F739,Experiment!$A$2:$U$90,MATCH(Results!R$1,Experiment!$A$1:$U$1,0),FALSE)</f>
        <v>0.5</v>
      </c>
      <c r="S739" s="2">
        <f>VLOOKUP($F739,Experiment!$A$2:$U$90,MATCH(Results!S$1,Experiment!$A$1:$U$1,0),FALSE)</f>
        <v>5</v>
      </c>
      <c r="T739" s="2">
        <f>VLOOKUP($F739,Experiment!$A$2:$U$90,MATCH(Results!T$1,Experiment!$A$1:$U$1,0),FALSE)</f>
        <v>225</v>
      </c>
      <c r="U739" s="2">
        <f>VLOOKUP($F739,Experiment!$A$2:$U$90,MATCH(Results!U$1,Experiment!$A$1:$U$1,0),FALSE)</f>
        <v>15</v>
      </c>
      <c r="V739" s="2">
        <f>VLOOKUP($F739,Experiment!$A$2:$U$90,MATCH(Results!V$1,Experiment!$A$1:$U$1,0),FALSE)</f>
        <v>2</v>
      </c>
      <c r="W739" s="3">
        <f>VLOOKUP($F739,Experiment!$A$2:$U$90,MATCH(Results!W$1,Experiment!$A$1:$U$1,0),FALSE)</f>
        <v>0.25</v>
      </c>
      <c r="X739" s="3">
        <f>VLOOKUP($F739,Experiment!$A$2:$U$90,MATCH(Results!X$1,Experiment!$A$1:$U$1,0),FALSE)</f>
        <v>0.75</v>
      </c>
      <c r="Y739" s="2">
        <f>VLOOKUP($F739,Experiment!$A$2:$U$90,MATCH(Results!Y$1,Experiment!$A$1:$U$1,0),FALSE)</f>
        <v>2</v>
      </c>
      <c r="Z739" s="3">
        <f>VLOOKUP($F739,Experiment!$A$2:$U$90,MATCH(Results!Z$1,Experiment!$A$1:$U$1,0),FALSE)</f>
        <v>0.5</v>
      </c>
      <c r="AA739" s="3">
        <f>VLOOKUP($F739,Experiment!$A$2:$U$90,MATCH(Results!AA$1,Experiment!$A$1:$U$1,0),FALSE)</f>
        <v>0.25</v>
      </c>
      <c r="AB739" s="3">
        <f>VLOOKUP($F739,Experiment!$A$2:$U$90,MATCH(Results!AB$1,Experiment!$A$1:$U$1,0),FALSE)</f>
        <v>0.625</v>
      </c>
      <c r="AC739" s="3">
        <f>VLOOKUP($F739,Experiment!$A$2:$U$90,MATCH(Results!AC$1,Experiment!$A$1:$U$1,0),FALSE)</f>
        <v>0.375</v>
      </c>
      <c r="AD739" s="2">
        <f>VLOOKUP($F739,Experiment!$A$2:$U$90,MATCH(Results!AD$1,Experiment!$A$1:$U$1,0),FALSE)</f>
        <v>1.25</v>
      </c>
      <c r="AE739" s="2">
        <f>VLOOKUP($F739,Experiment!$A$2:$U$90,MATCH(Results!AE$1,Experiment!$A$1:$U$1,0),FALSE)</f>
        <v>210.9375</v>
      </c>
      <c r="AF739" s="2">
        <f>VLOOKUP($F739,Experiment!$A$2:$U$90,MATCH(Results!AF$1,Experiment!$A$1:$U$1,0),FALSE)</f>
        <v>14.523687548277813</v>
      </c>
      <c r="AG739" s="3">
        <f>VLOOKUP($F739,Experiment!$A$2:$W$90,MATCH(Results!AG$1,Experiment!$A$1:$W$1,0),FALSE)</f>
        <v>0.82730419370997643</v>
      </c>
      <c r="AH739" s="3">
        <f>VLOOKUP($F739,Experiment!$A$2:$W$90,MATCH(Results!AH$1,Experiment!$A$1:$W$1,0),FALSE)</f>
        <v>0.38648875795104182</v>
      </c>
      <c r="AI739" s="3">
        <f>VLOOKUP($F739,Experiment!$A$2:$X$90,MATCH(Results!AI$1,Experiment!$A$1:$X$1,0),FALSE)</f>
        <v>0.61351124204895813</v>
      </c>
      <c r="AJ739" s="2">
        <f>Table1[[#This Row],[Gain]]^Table1[[#This Row],[θ]]</f>
        <v>35.979809832580635</v>
      </c>
      <c r="AK739" s="2">
        <f>-Table1[[#This Row],[λ]]*-Table1[[#This Row],[Loss]]^Table1[[#This Row],[θ]]</f>
        <v>31.408756296736705</v>
      </c>
      <c r="AL739" s="2">
        <f>Table1[[#This Row],[v_n_w_g]]-Table1[[#This Row],[v_n_w_l]]</f>
        <v>4.5710535358439301</v>
      </c>
      <c r="AM739" s="2">
        <f>IF(Table1[[#This Row],[diff_v]]&gt;=1,1,0)</f>
        <v>1</v>
      </c>
    </row>
    <row r="740" spans="1:39" hidden="1" x14ac:dyDescent="0.3">
      <c r="A740">
        <v>64</v>
      </c>
      <c r="B740" t="s">
        <v>45</v>
      </c>
      <c r="C740" s="22">
        <f>VLOOKUP(Table1[[#This Row],[Subject]],'Subject Profile'!$A$2:$E$8,4,FALSE)</f>
        <v>1.1960207441678836</v>
      </c>
      <c r="D740" s="22">
        <f>VLOOKUP(Table1[[#This Row],[Subject]],'Subject Profile'!$A$2:$E$8,5,FALSE)</f>
        <v>-2</v>
      </c>
      <c r="E740" t="s">
        <v>110</v>
      </c>
      <c r="F740" t="s">
        <v>91</v>
      </c>
      <c r="G740" t="s">
        <v>5</v>
      </c>
      <c r="H740">
        <f>IF(Table1[[#This Row],[decision]]="accept",1,0)</f>
        <v>0</v>
      </c>
      <c r="I740">
        <v>0</v>
      </c>
      <c r="J740">
        <v>730</v>
      </c>
      <c r="K740">
        <v>1664467353</v>
      </c>
      <c r="L740">
        <v>9</v>
      </c>
      <c r="M740" t="str">
        <f>VLOOKUP($F740,Experiment!$A$2:$U$90,MATCH(Results!M$1,Experiment!$A$1:$U$1,0)+1,FALSE)</f>
        <v>G</v>
      </c>
      <c r="N740">
        <f>IF(Table1[[#This Row],[Impact]]="I",0,1)</f>
        <v>1</v>
      </c>
      <c r="O740" s="2">
        <f>VLOOKUP($F740,Experiment!$A$2:$U$90,MATCH(Results!O$1,Experiment!$A$1:$U$1,0),FALSE)</f>
        <v>-90</v>
      </c>
      <c r="P740" s="3">
        <f>VLOOKUP($F740,Experiment!$A$2:$U$90,MATCH(Results!P$1,Experiment!$A$1:$U$1,0),FALSE)</f>
        <v>0.5</v>
      </c>
      <c r="Q740" s="2">
        <f>VLOOKUP($F740,Experiment!$A$2:$U$90,MATCH(Results!Q$1,Experiment!$A$1:$U$1,0),FALSE)</f>
        <v>100</v>
      </c>
      <c r="R740" s="3">
        <f>VLOOKUP($F740,Experiment!$A$2:$U$90,MATCH(Results!R$1,Experiment!$A$1:$U$1,0),FALSE)</f>
        <v>0.5</v>
      </c>
      <c r="S740" s="2">
        <f>VLOOKUP($F740,Experiment!$A$2:$U$90,MATCH(Results!S$1,Experiment!$A$1:$U$1,0),FALSE)</f>
        <v>5</v>
      </c>
      <c r="T740" s="2">
        <f>VLOOKUP($F740,Experiment!$A$2:$U$90,MATCH(Results!T$1,Experiment!$A$1:$U$1,0),FALSE)</f>
        <v>9025</v>
      </c>
      <c r="U740" s="2">
        <f>VLOOKUP($F740,Experiment!$A$2:$U$90,MATCH(Results!U$1,Experiment!$A$1:$U$1,0),FALSE)</f>
        <v>95</v>
      </c>
      <c r="V740" s="2">
        <f>VLOOKUP($F740,Experiment!$A$2:$U$90,MATCH(Results!V$1,Experiment!$A$1:$U$1,0),FALSE)</f>
        <v>4</v>
      </c>
      <c r="W740" s="3">
        <f>VLOOKUP($F740,Experiment!$A$2:$U$90,MATCH(Results!W$1,Experiment!$A$1:$U$1,0),FALSE)</f>
        <v>0.25</v>
      </c>
      <c r="X740" s="3">
        <f>VLOOKUP($F740,Experiment!$A$2:$U$90,MATCH(Results!X$1,Experiment!$A$1:$U$1,0),FALSE)</f>
        <v>0.75</v>
      </c>
      <c r="Y740" s="2">
        <f>VLOOKUP($F740,Experiment!$A$2:$U$90,MATCH(Results!Y$1,Experiment!$A$1:$U$1,0),FALSE)</f>
        <v>1</v>
      </c>
      <c r="Z740" s="3">
        <f>VLOOKUP($F740,Experiment!$A$2:$U$90,MATCH(Results!Z$1,Experiment!$A$1:$U$1,0),FALSE)</f>
        <v>0.25</v>
      </c>
      <c r="AA740" s="3">
        <f>VLOOKUP($F740,Experiment!$A$2:$U$90,MATCH(Results!AA$1,Experiment!$A$1:$U$1,0),FALSE)</f>
        <v>0.5</v>
      </c>
      <c r="AB740" s="3">
        <f>VLOOKUP($F740,Experiment!$A$2:$U$90,MATCH(Results!AB$1,Experiment!$A$1:$U$1,0),FALSE)</f>
        <v>0.375</v>
      </c>
      <c r="AC740" s="3">
        <f>VLOOKUP($F740,Experiment!$A$2:$U$90,MATCH(Results!AC$1,Experiment!$A$1:$U$1,0),FALSE)</f>
        <v>0.625</v>
      </c>
      <c r="AD740" s="2">
        <f>VLOOKUP($F740,Experiment!$A$2:$U$90,MATCH(Results!AD$1,Experiment!$A$1:$U$1,0),FALSE)</f>
        <v>28.75</v>
      </c>
      <c r="AE740" s="2">
        <f>VLOOKUP($F740,Experiment!$A$2:$U$90,MATCH(Results!AE$1,Experiment!$A$1:$U$1,0),FALSE)</f>
        <v>8460.9375</v>
      </c>
      <c r="AF740" s="2">
        <f>VLOOKUP($F740,Experiment!$A$2:$U$90,MATCH(Results!AF$1,Experiment!$A$1:$U$1,0),FALSE)</f>
        <v>91.983354472426157</v>
      </c>
      <c r="AG740" s="3">
        <f>VLOOKUP($F740,Experiment!$A$2:$W$90,MATCH(Results!AG$1,Experiment!$A$1:$W$1,0),FALSE)</f>
        <v>1</v>
      </c>
      <c r="AH740" s="3">
        <f>VLOOKUP($F740,Experiment!$A$2:$W$90,MATCH(Results!AH$1,Experiment!$A$1:$W$1,0),FALSE)</f>
        <v>0.625</v>
      </c>
      <c r="AI740" s="3">
        <f>VLOOKUP($F740,Experiment!$A$2:$X$90,MATCH(Results!AI$1,Experiment!$A$1:$X$1,0),FALSE)</f>
        <v>0.375</v>
      </c>
      <c r="AJ740" s="2">
        <f>Table1[[#This Row],[Gain]]^Table1[[#This Row],[θ]]</f>
        <v>246.6274930269494</v>
      </c>
      <c r="AK740" s="2">
        <f>-Table1[[#This Row],[λ]]*-Table1[[#This Row],[Loss]]^Table1[[#This Row],[θ]]</f>
        <v>434.85510823313615</v>
      </c>
      <c r="AL740" s="2">
        <f>Table1[[#This Row],[v_n_w_g]]-Table1[[#This Row],[v_n_w_l]]</f>
        <v>-188.22761520618675</v>
      </c>
      <c r="AM740" s="2">
        <f>IF(Table1[[#This Row],[diff_v]]&gt;=1,1,0)</f>
        <v>0</v>
      </c>
    </row>
    <row r="741" spans="1:39" hidden="1" x14ac:dyDescent="0.3">
      <c r="A741">
        <v>65</v>
      </c>
      <c r="B741" t="s">
        <v>45</v>
      </c>
      <c r="C741" s="22">
        <f>VLOOKUP(Table1[[#This Row],[Subject]],'Subject Profile'!$A$2:$E$8,4,FALSE)</f>
        <v>1.1960207441678836</v>
      </c>
      <c r="D741" s="22">
        <f>VLOOKUP(Table1[[#This Row],[Subject]],'Subject Profile'!$A$2:$E$8,5,FALSE)</f>
        <v>-2</v>
      </c>
      <c r="E741" t="s">
        <v>110</v>
      </c>
      <c r="F741" t="s">
        <v>55</v>
      </c>
      <c r="G741" t="s">
        <v>56</v>
      </c>
      <c r="H741">
        <f>IF(Table1[[#This Row],[decision]]="accept",1,0)</f>
        <v>0</v>
      </c>
      <c r="I741">
        <v>0</v>
      </c>
      <c r="J741">
        <v>730</v>
      </c>
      <c r="K741">
        <v>1664467365</v>
      </c>
      <c r="L741">
        <v>12</v>
      </c>
      <c r="M741" t="str">
        <f>VLOOKUP($F741,Experiment!$A$2:$U$90,MATCH(Results!M$1,Experiment!$A$1:$U$1,0)+1,FALSE)</f>
        <v>R</v>
      </c>
      <c r="N741">
        <f>IF(Table1[[#This Row],[Impact]]="I",0,1)</f>
        <v>1</v>
      </c>
      <c r="O741" s="2">
        <f>VLOOKUP($F741,Experiment!$A$2:$U$90,MATCH(Results!O$1,Experiment!$A$1:$U$1,0),FALSE)</f>
        <v>0</v>
      </c>
      <c r="P741" s="3">
        <f>VLOOKUP($F741,Experiment!$A$2:$U$90,MATCH(Results!P$1,Experiment!$A$1:$U$1,0),FALSE)</f>
        <v>0</v>
      </c>
      <c r="Q741" s="2">
        <f>VLOOKUP($F741,Experiment!$A$2:$U$90,MATCH(Results!Q$1,Experiment!$A$1:$U$1,0),FALSE)</f>
        <v>0</v>
      </c>
      <c r="R741" s="3">
        <f>VLOOKUP($F741,Experiment!$A$2:$U$90,MATCH(Results!R$1,Experiment!$A$1:$U$1,0),FALSE)</f>
        <v>0</v>
      </c>
      <c r="S741" s="2">
        <f>VLOOKUP($F741,Experiment!$A$2:$U$90,MATCH(Results!S$1,Experiment!$A$1:$U$1,0),FALSE)</f>
        <v>0</v>
      </c>
      <c r="T741" s="2">
        <f>VLOOKUP($F741,Experiment!$A$2:$U$90,MATCH(Results!T$1,Experiment!$A$1:$U$1,0),FALSE)</f>
        <v>0</v>
      </c>
      <c r="U741" s="2">
        <f>VLOOKUP($F741,Experiment!$A$2:$U$90,MATCH(Results!U$1,Experiment!$A$1:$U$1,0),FALSE)</f>
        <v>0</v>
      </c>
      <c r="V741" s="2">
        <f>VLOOKUP($F741,Experiment!$A$2:$U$90,MATCH(Results!V$1,Experiment!$A$1:$U$1,0),FALSE)</f>
        <v>0</v>
      </c>
      <c r="W741" s="3">
        <f>VLOOKUP($F741,Experiment!$A$2:$U$90,MATCH(Results!W$1,Experiment!$A$1:$U$1,0),FALSE)</f>
        <v>0</v>
      </c>
      <c r="X741" s="3">
        <f>VLOOKUP($F741,Experiment!$A$2:$U$90,MATCH(Results!X$1,Experiment!$A$1:$U$1,0),FALSE)</f>
        <v>0</v>
      </c>
      <c r="Y741" s="2">
        <f>VLOOKUP($F741,Experiment!$A$2:$U$90,MATCH(Results!Y$1,Experiment!$A$1:$U$1,0),FALSE)</f>
        <v>0</v>
      </c>
      <c r="Z741" s="3">
        <f>VLOOKUP($F741,Experiment!$A$2:$U$90,MATCH(Results!Z$1,Experiment!$A$1:$U$1,0),FALSE)</f>
        <v>0</v>
      </c>
      <c r="AA741" s="3">
        <f>VLOOKUP($F741,Experiment!$A$2:$U$90,MATCH(Results!AA$1,Experiment!$A$1:$U$1,0),FALSE)</f>
        <v>0</v>
      </c>
      <c r="AB741" s="3">
        <f>VLOOKUP($F741,Experiment!$A$2:$U$90,MATCH(Results!AB$1,Experiment!$A$1:$U$1,0),FALSE)</f>
        <v>0</v>
      </c>
      <c r="AC741" s="3">
        <f>VLOOKUP($F741,Experiment!$A$2:$U$90,MATCH(Results!AC$1,Experiment!$A$1:$U$1,0),FALSE)</f>
        <v>0</v>
      </c>
      <c r="AD741" s="2">
        <f>VLOOKUP($F741,Experiment!$A$2:$U$90,MATCH(Results!AD$1,Experiment!$A$1:$U$1,0),FALSE)</f>
        <v>0</v>
      </c>
      <c r="AE741" s="2">
        <f>VLOOKUP($F741,Experiment!$A$2:$U$90,MATCH(Results!AE$1,Experiment!$A$1:$U$1,0),FALSE)</f>
        <v>0</v>
      </c>
      <c r="AF741" s="2">
        <f>VLOOKUP($F741,Experiment!$A$2:$U$90,MATCH(Results!AF$1,Experiment!$A$1:$U$1,0),FALSE)</f>
        <v>0</v>
      </c>
      <c r="AG741" s="2"/>
      <c r="AH741" s="3">
        <f>VLOOKUP($F741,Experiment!$A$2:$W$90,MATCH(Results!AH$1,Experiment!$A$1:$W$1,0),FALSE)</f>
        <v>0</v>
      </c>
      <c r="AI741" s="2">
        <f>VLOOKUP($F741,Experiment!$A$2:$X$90,MATCH(Results!AI$1,Experiment!$A$1:$X$1,0),FALSE)</f>
        <v>0</v>
      </c>
      <c r="AJ741" s="2">
        <f>Table1[[#This Row],[Gain]]^Table1[[#This Row],[θ]]</f>
        <v>0</v>
      </c>
      <c r="AK741" s="2">
        <f>-Table1[[#This Row],[λ]]*-Table1[[#This Row],[Loss]]^Table1[[#This Row],[θ]]</f>
        <v>0</v>
      </c>
      <c r="AL741" s="2">
        <f>Table1[[#This Row],[v_n_w_g]]-Table1[[#This Row],[v_n_w_l]]</f>
        <v>0</v>
      </c>
      <c r="AM741" s="2">
        <f>IF(Table1[[#This Row],[diff_v]]&gt;=1,1,0)</f>
        <v>0</v>
      </c>
    </row>
    <row r="742" spans="1:39" hidden="1" x14ac:dyDescent="0.3">
      <c r="A742">
        <v>0</v>
      </c>
      <c r="B742" t="s">
        <v>45</v>
      </c>
      <c r="C742" s="22">
        <f>VLOOKUP(Table1[[#This Row],[Subject]],'Subject Profile'!$A$2:$E$8,4,FALSE)</f>
        <v>1.1960207441678836</v>
      </c>
      <c r="D742" s="22">
        <f>VLOOKUP(Table1[[#This Row],[Subject]],'Subject Profile'!$A$2:$E$8,5,FALSE)</f>
        <v>-2</v>
      </c>
      <c r="E742" t="s">
        <v>110</v>
      </c>
      <c r="F742" t="s">
        <v>50</v>
      </c>
      <c r="G742" t="s">
        <v>7</v>
      </c>
      <c r="H742">
        <f>IF(Table1[[#This Row],[decision]]="accept",1,0)</f>
        <v>1</v>
      </c>
      <c r="I742">
        <v>180</v>
      </c>
      <c r="J742">
        <v>680</v>
      </c>
      <c r="K742">
        <v>1664468258</v>
      </c>
      <c r="L742" t="s">
        <v>136</v>
      </c>
      <c r="M742" t="str">
        <f>VLOOKUP($F742,Experiment!$A$2:$U$90,MATCH(Results!M$1,Experiment!$A$1:$U$1,0)+1,FALSE)</f>
        <v>I</v>
      </c>
      <c r="N742">
        <f>IF(Table1[[#This Row],[Impact]]="I",0,1)</f>
        <v>0</v>
      </c>
      <c r="O742" s="2">
        <f>VLOOKUP($F742,Experiment!$A$2:$U$90,MATCH(Results!O$1,Experiment!$A$1:$U$1,0),FALSE)</f>
        <v>-90</v>
      </c>
      <c r="P742" s="3">
        <f>VLOOKUP($F742,Experiment!$A$2:$U$90,MATCH(Results!P$1,Experiment!$A$1:$U$1,0),FALSE)</f>
        <v>0.5</v>
      </c>
      <c r="Q742" s="2">
        <f>VLOOKUP($F742,Experiment!$A$2:$U$90,MATCH(Results!Q$1,Experiment!$A$1:$U$1,0),FALSE)</f>
        <v>180</v>
      </c>
      <c r="R742" s="3">
        <f>VLOOKUP($F742,Experiment!$A$2:$U$90,MATCH(Results!R$1,Experiment!$A$1:$U$1,0),FALSE)</f>
        <v>0.5</v>
      </c>
      <c r="S742" s="2">
        <f>VLOOKUP($F742,Experiment!$A$2:$U$90,MATCH(Results!S$1,Experiment!$A$1:$U$1,0),FALSE)</f>
        <v>45</v>
      </c>
      <c r="T742" s="2">
        <f>VLOOKUP($F742,Experiment!$A$2:$U$90,MATCH(Results!T$1,Experiment!$A$1:$U$1,0),FALSE)</f>
        <v>18225</v>
      </c>
      <c r="U742" s="2">
        <f>VLOOKUP($F742,Experiment!$A$2:$U$90,MATCH(Results!U$1,Experiment!$A$1:$U$1,0),FALSE)</f>
        <v>135</v>
      </c>
      <c r="V742" s="2">
        <f>VLOOKUP($F742,Experiment!$A$2:$U$90,MATCH(Results!V$1,Experiment!$A$1:$U$1,0),FALSE)</f>
        <v>4</v>
      </c>
      <c r="W742" s="3">
        <f>VLOOKUP($F742,Experiment!$A$2:$U$90,MATCH(Results!W$1,Experiment!$A$1:$U$1,0),FALSE)</f>
        <v>0.75</v>
      </c>
      <c r="X742" s="3">
        <f>VLOOKUP($F742,Experiment!$A$2:$U$90,MATCH(Results!X$1,Experiment!$A$1:$U$1,0),FALSE)</f>
        <v>0.25</v>
      </c>
      <c r="Y742" s="2">
        <f>VLOOKUP($F742,Experiment!$A$2:$U$90,MATCH(Results!Y$1,Experiment!$A$1:$U$1,0),FALSE)</f>
        <v>2</v>
      </c>
      <c r="Z742" s="3">
        <f>VLOOKUP($F742,Experiment!$A$2:$U$90,MATCH(Results!Z$1,Experiment!$A$1:$U$1,0),FALSE)</f>
        <v>0.05</v>
      </c>
      <c r="AA742" s="3">
        <f>VLOOKUP($F742,Experiment!$A$2:$U$90,MATCH(Results!AA$1,Experiment!$A$1:$U$1,0),FALSE)</f>
        <v>0.2</v>
      </c>
      <c r="AB742" s="3">
        <f>VLOOKUP($F742,Experiment!$A$2:$U$90,MATCH(Results!AB$1,Experiment!$A$1:$U$1,0),FALSE)</f>
        <v>0.42499999999999999</v>
      </c>
      <c r="AC742" s="3">
        <f>VLOOKUP($F742,Experiment!$A$2:$U$90,MATCH(Results!AC$1,Experiment!$A$1:$U$1,0),FALSE)</f>
        <v>0.57499999999999996</v>
      </c>
      <c r="AD742" s="2">
        <f>VLOOKUP($F742,Experiment!$A$2:$U$90,MATCH(Results!AD$1,Experiment!$A$1:$U$1,0),FALSE)</f>
        <v>65.249999999999986</v>
      </c>
      <c r="AE742" s="2">
        <f>VLOOKUP($F742,Experiment!$A$2:$U$90,MATCH(Results!AE$1,Experiment!$A$1:$U$1,0),FALSE)</f>
        <v>17814.9375</v>
      </c>
      <c r="AF742" s="2">
        <f>VLOOKUP($F742,Experiment!$A$2:$U$90,MATCH(Results!AF$1,Experiment!$A$1:$U$1,0),FALSE)</f>
        <v>133.47260954967501</v>
      </c>
      <c r="AG742" s="3">
        <f>VLOOKUP($F742,Experiment!$A$2:$W$90,MATCH(Results!AG$1,Experiment!$A$1:$W$1,0),FALSE)</f>
        <v>1</v>
      </c>
      <c r="AH742" s="3">
        <f>VLOOKUP($F742,Experiment!$A$2:$W$90,MATCH(Results!AH$1,Experiment!$A$1:$W$1,0),FALSE)</f>
        <v>0.57499999999999996</v>
      </c>
      <c r="AI742" s="3">
        <f>VLOOKUP($F742,Experiment!$A$2:$X$90,MATCH(Results!AI$1,Experiment!$A$1:$X$1,0),FALSE)</f>
        <v>0.42500000000000004</v>
      </c>
      <c r="AJ742" s="2">
        <f>Table1[[#This Row],[Gain]]^Table1[[#This Row],[θ]]</f>
        <v>498.1414721148987</v>
      </c>
      <c r="AK742" s="2">
        <f>-Table1[[#This Row],[λ]]*-Table1[[#This Row],[Loss]]^Table1[[#This Row],[θ]]</f>
        <v>434.85510823313615</v>
      </c>
      <c r="AL742" s="2">
        <f>Table1[[#This Row],[v_n_w_g]]-Table1[[#This Row],[v_n_w_l]]</f>
        <v>63.286363881762554</v>
      </c>
      <c r="AM742" s="2">
        <f>IF(Table1[[#This Row],[diff_v]]&gt;=1,1,0)</f>
        <v>1</v>
      </c>
    </row>
    <row r="743" spans="1:39" hidden="1" x14ac:dyDescent="0.3">
      <c r="A743">
        <v>1</v>
      </c>
      <c r="B743" t="s">
        <v>45</v>
      </c>
      <c r="C743" s="22">
        <f>VLOOKUP(Table1[[#This Row],[Subject]],'Subject Profile'!$A$2:$E$8,4,FALSE)</f>
        <v>1.1960207441678836</v>
      </c>
      <c r="D743" s="22">
        <f>VLOOKUP(Table1[[#This Row],[Subject]],'Subject Profile'!$A$2:$E$8,5,FALSE)</f>
        <v>-2</v>
      </c>
      <c r="E743" t="s">
        <v>110</v>
      </c>
      <c r="F743" t="s">
        <v>95</v>
      </c>
      <c r="G743" t="s">
        <v>5</v>
      </c>
      <c r="H743">
        <f>IF(Table1[[#This Row],[decision]]="accept",1,0)</f>
        <v>0</v>
      </c>
      <c r="I743">
        <v>0</v>
      </c>
      <c r="J743">
        <v>680</v>
      </c>
      <c r="K743">
        <v>1664468269</v>
      </c>
      <c r="L743">
        <v>11</v>
      </c>
      <c r="M743" t="str">
        <f>VLOOKUP($F743,Experiment!$A$2:$U$90,MATCH(Results!M$1,Experiment!$A$1:$U$1,0)+1,FALSE)</f>
        <v>I</v>
      </c>
      <c r="N743">
        <f>IF(Table1[[#This Row],[Impact]]="I",0,1)</f>
        <v>0</v>
      </c>
      <c r="O743" s="2">
        <f>VLOOKUP($F743,Experiment!$A$2:$U$90,MATCH(Results!O$1,Experiment!$A$1:$U$1,0),FALSE)</f>
        <v>-90</v>
      </c>
      <c r="P743" s="3">
        <f>VLOOKUP($F743,Experiment!$A$2:$U$90,MATCH(Results!P$1,Experiment!$A$1:$U$1,0),FALSE)</f>
        <v>0.5</v>
      </c>
      <c r="Q743" s="2">
        <f>VLOOKUP($F743,Experiment!$A$2:$U$90,MATCH(Results!Q$1,Experiment!$A$1:$U$1,0),FALSE)</f>
        <v>90</v>
      </c>
      <c r="R743" s="3">
        <f>VLOOKUP($F743,Experiment!$A$2:$U$90,MATCH(Results!R$1,Experiment!$A$1:$U$1,0),FALSE)</f>
        <v>0.5</v>
      </c>
      <c r="S743" s="2">
        <f>VLOOKUP($F743,Experiment!$A$2:$U$90,MATCH(Results!S$1,Experiment!$A$1:$U$1,0),FALSE)</f>
        <v>0</v>
      </c>
      <c r="T743" s="2">
        <f>VLOOKUP($F743,Experiment!$A$2:$U$90,MATCH(Results!T$1,Experiment!$A$1:$U$1,0),FALSE)</f>
        <v>8100</v>
      </c>
      <c r="U743" s="2">
        <f>VLOOKUP($F743,Experiment!$A$2:$U$90,MATCH(Results!U$1,Experiment!$A$1:$U$1,0),FALSE)</f>
        <v>90</v>
      </c>
      <c r="V743" s="2">
        <f>VLOOKUP($F743,Experiment!$A$2:$U$90,MATCH(Results!V$1,Experiment!$A$1:$U$1,0),FALSE)</f>
        <v>4</v>
      </c>
      <c r="W743" s="3">
        <f>VLOOKUP($F743,Experiment!$A$2:$U$90,MATCH(Results!W$1,Experiment!$A$1:$U$1,0),FALSE)</f>
        <v>0.25</v>
      </c>
      <c r="X743" s="3">
        <f>VLOOKUP($F743,Experiment!$A$2:$U$90,MATCH(Results!X$1,Experiment!$A$1:$U$1,0),FALSE)</f>
        <v>0.75</v>
      </c>
      <c r="Y743" s="2">
        <f>VLOOKUP($F743,Experiment!$A$2:$U$90,MATCH(Results!Y$1,Experiment!$A$1:$U$1,0),FALSE)</f>
        <v>1</v>
      </c>
      <c r="Z743" s="3">
        <f>VLOOKUP($F743,Experiment!$A$2:$U$90,MATCH(Results!Z$1,Experiment!$A$1:$U$1,0),FALSE)</f>
        <v>0.25</v>
      </c>
      <c r="AA743" s="3">
        <f>VLOOKUP($F743,Experiment!$A$2:$U$90,MATCH(Results!AA$1,Experiment!$A$1:$U$1,0),FALSE)</f>
        <v>0.5</v>
      </c>
      <c r="AB743" s="3">
        <f>VLOOKUP($F743,Experiment!$A$2:$U$90,MATCH(Results!AB$1,Experiment!$A$1:$U$1,0),FALSE)</f>
        <v>0.375</v>
      </c>
      <c r="AC743" s="3">
        <f>VLOOKUP($F743,Experiment!$A$2:$U$90,MATCH(Results!AC$1,Experiment!$A$1:$U$1,0),FALSE)</f>
        <v>0.625</v>
      </c>
      <c r="AD743" s="2">
        <f>VLOOKUP($F743,Experiment!$A$2:$U$90,MATCH(Results!AD$1,Experiment!$A$1:$U$1,0),FALSE)</f>
        <v>22.5</v>
      </c>
      <c r="AE743" s="2">
        <f>VLOOKUP($F743,Experiment!$A$2:$U$90,MATCH(Results!AE$1,Experiment!$A$1:$U$1,0),FALSE)</f>
        <v>7593.75</v>
      </c>
      <c r="AF743" s="2">
        <f>VLOOKUP($F743,Experiment!$A$2:$U$90,MATCH(Results!AF$1,Experiment!$A$1:$U$1,0),FALSE)</f>
        <v>87.142125289666879</v>
      </c>
      <c r="AG743" s="3">
        <f>VLOOKUP($F743,Experiment!$A$2:$W$90,MATCH(Results!AG$1,Experiment!$A$1:$W$1,0),FALSE)</f>
        <v>1</v>
      </c>
      <c r="AH743" s="3">
        <f>VLOOKUP($F743,Experiment!$A$2:$W$90,MATCH(Results!AH$1,Experiment!$A$1:$W$1,0),FALSE)</f>
        <v>0.625</v>
      </c>
      <c r="AI743" s="3">
        <f>VLOOKUP($F743,Experiment!$A$2:$X$90,MATCH(Results!AI$1,Experiment!$A$1:$X$1,0),FALSE)</f>
        <v>0.375</v>
      </c>
      <c r="AJ743" s="2">
        <f>Table1[[#This Row],[Gain]]^Table1[[#This Row],[θ]]</f>
        <v>217.42755411656807</v>
      </c>
      <c r="AK743" s="2">
        <f>-Table1[[#This Row],[λ]]*-Table1[[#This Row],[Loss]]^Table1[[#This Row],[θ]]</f>
        <v>434.85510823313615</v>
      </c>
      <c r="AL743" s="2">
        <f>Table1[[#This Row],[v_n_w_g]]-Table1[[#This Row],[v_n_w_l]]</f>
        <v>-217.42755411656807</v>
      </c>
      <c r="AM743" s="2">
        <f>IF(Table1[[#This Row],[diff_v]]&gt;=1,1,0)</f>
        <v>0</v>
      </c>
    </row>
    <row r="744" spans="1:39" hidden="1" x14ac:dyDescent="0.3">
      <c r="A744">
        <v>2</v>
      </c>
      <c r="B744" t="s">
        <v>45</v>
      </c>
      <c r="C744" s="22">
        <f>VLOOKUP(Table1[[#This Row],[Subject]],'Subject Profile'!$A$2:$E$8,4,FALSE)</f>
        <v>1.1960207441678836</v>
      </c>
      <c r="D744" s="22">
        <f>VLOOKUP(Table1[[#This Row],[Subject]],'Subject Profile'!$A$2:$E$8,5,FALSE)</f>
        <v>-2</v>
      </c>
      <c r="E744" t="s">
        <v>110</v>
      </c>
      <c r="F744" t="s">
        <v>97</v>
      </c>
      <c r="G744" t="s">
        <v>7</v>
      </c>
      <c r="H744">
        <f>IF(Table1[[#This Row],[decision]]="accept",1,0)</f>
        <v>1</v>
      </c>
      <c r="I744">
        <v>10</v>
      </c>
      <c r="J744">
        <v>690</v>
      </c>
      <c r="K744">
        <v>1664468278</v>
      </c>
      <c r="L744">
        <v>9</v>
      </c>
      <c r="M744" t="str">
        <f>VLOOKUP($F744,Experiment!$A$2:$U$90,MATCH(Results!M$1,Experiment!$A$1:$U$1,0)+1,FALSE)</f>
        <v>G</v>
      </c>
      <c r="N744">
        <f>IF(Table1[[#This Row],[Impact]]="I",0,1)</f>
        <v>1</v>
      </c>
      <c r="O744" s="2">
        <f>VLOOKUP($F744,Experiment!$A$2:$U$90,MATCH(Results!O$1,Experiment!$A$1:$U$1,0),FALSE)</f>
        <v>-10</v>
      </c>
      <c r="P744" s="3">
        <f>VLOOKUP($F744,Experiment!$A$2:$U$90,MATCH(Results!P$1,Experiment!$A$1:$U$1,0),FALSE)</f>
        <v>0.5</v>
      </c>
      <c r="Q744" s="2">
        <f>VLOOKUP($F744,Experiment!$A$2:$U$90,MATCH(Results!Q$1,Experiment!$A$1:$U$1,0),FALSE)</f>
        <v>10</v>
      </c>
      <c r="R744" s="3">
        <f>VLOOKUP($F744,Experiment!$A$2:$U$90,MATCH(Results!R$1,Experiment!$A$1:$U$1,0),FALSE)</f>
        <v>0.5</v>
      </c>
      <c r="S744" s="2">
        <f>VLOOKUP($F744,Experiment!$A$2:$U$90,MATCH(Results!S$1,Experiment!$A$1:$U$1,0),FALSE)</f>
        <v>0</v>
      </c>
      <c r="T744" s="2">
        <f>VLOOKUP($F744,Experiment!$A$2:$U$90,MATCH(Results!T$1,Experiment!$A$1:$U$1,0),FALSE)</f>
        <v>100</v>
      </c>
      <c r="U744" s="2">
        <f>VLOOKUP($F744,Experiment!$A$2:$U$90,MATCH(Results!U$1,Experiment!$A$1:$U$1,0),FALSE)</f>
        <v>10</v>
      </c>
      <c r="V744" s="2">
        <f>VLOOKUP($F744,Experiment!$A$2:$U$90,MATCH(Results!V$1,Experiment!$A$1:$U$1,0),FALSE)</f>
        <v>4</v>
      </c>
      <c r="W744" s="3">
        <f>VLOOKUP($F744,Experiment!$A$2:$U$90,MATCH(Results!W$1,Experiment!$A$1:$U$1,0),FALSE)</f>
        <v>0.25</v>
      </c>
      <c r="X744" s="3">
        <f>VLOOKUP($F744,Experiment!$A$2:$U$90,MATCH(Results!X$1,Experiment!$A$1:$U$1,0),FALSE)</f>
        <v>0.75</v>
      </c>
      <c r="Y744" s="2">
        <f>VLOOKUP($F744,Experiment!$A$2:$U$90,MATCH(Results!Y$1,Experiment!$A$1:$U$1,0),FALSE)</f>
        <v>1</v>
      </c>
      <c r="Z744" s="3">
        <f>VLOOKUP($F744,Experiment!$A$2:$U$90,MATCH(Results!Z$1,Experiment!$A$1:$U$1,0),FALSE)</f>
        <v>0.25</v>
      </c>
      <c r="AA744" s="3">
        <f>VLOOKUP($F744,Experiment!$A$2:$U$90,MATCH(Results!AA$1,Experiment!$A$1:$U$1,0),FALSE)</f>
        <v>0.5</v>
      </c>
      <c r="AB744" s="3">
        <f>VLOOKUP($F744,Experiment!$A$2:$U$90,MATCH(Results!AB$1,Experiment!$A$1:$U$1,0),FALSE)</f>
        <v>0.375</v>
      </c>
      <c r="AC744" s="3">
        <f>VLOOKUP($F744,Experiment!$A$2:$U$90,MATCH(Results!AC$1,Experiment!$A$1:$U$1,0),FALSE)</f>
        <v>0.625</v>
      </c>
      <c r="AD744" s="2">
        <f>VLOOKUP($F744,Experiment!$A$2:$U$90,MATCH(Results!AD$1,Experiment!$A$1:$U$1,0),FALSE)</f>
        <v>2.5</v>
      </c>
      <c r="AE744" s="2">
        <f>VLOOKUP($F744,Experiment!$A$2:$U$90,MATCH(Results!AE$1,Experiment!$A$1:$U$1,0),FALSE)</f>
        <v>93.75</v>
      </c>
      <c r="AF744" s="2">
        <f>VLOOKUP($F744,Experiment!$A$2:$U$90,MATCH(Results!AF$1,Experiment!$A$1:$U$1,0),FALSE)</f>
        <v>9.6824583655185421</v>
      </c>
      <c r="AG744" s="3">
        <f>VLOOKUP($F744,Experiment!$A$2:$W$90,MATCH(Results!AG$1,Experiment!$A$1:$W$1,0),FALSE)</f>
        <v>1</v>
      </c>
      <c r="AH744" s="3">
        <f>VLOOKUP($F744,Experiment!$A$2:$W$90,MATCH(Results!AH$1,Experiment!$A$1:$W$1,0),FALSE)</f>
        <v>0.625</v>
      </c>
      <c r="AI744" s="3">
        <f>VLOOKUP($F744,Experiment!$A$2:$X$90,MATCH(Results!AI$1,Experiment!$A$1:$X$1,0),FALSE)</f>
        <v>0.375</v>
      </c>
      <c r="AJ744" s="2">
        <f>Table1[[#This Row],[Gain]]^Table1[[#This Row],[θ]]</f>
        <v>15.704378148368352</v>
      </c>
      <c r="AK744" s="2">
        <f>-Table1[[#This Row],[λ]]*-Table1[[#This Row],[Loss]]^Table1[[#This Row],[θ]]</f>
        <v>31.408756296736705</v>
      </c>
      <c r="AL744" s="2">
        <f>Table1[[#This Row],[v_n_w_g]]-Table1[[#This Row],[v_n_w_l]]</f>
        <v>-15.704378148368352</v>
      </c>
      <c r="AM744" s="2">
        <f>IF(Table1[[#This Row],[diff_v]]&gt;=1,1,0)</f>
        <v>0</v>
      </c>
    </row>
    <row r="745" spans="1:39" hidden="1" x14ac:dyDescent="0.3">
      <c r="A745">
        <v>3</v>
      </c>
      <c r="B745" t="s">
        <v>45</v>
      </c>
      <c r="C745" s="22">
        <f>VLOOKUP(Table1[[#This Row],[Subject]],'Subject Profile'!$A$2:$E$8,4,FALSE)</f>
        <v>1.1960207441678836</v>
      </c>
      <c r="D745" s="22">
        <f>VLOOKUP(Table1[[#This Row],[Subject]],'Subject Profile'!$A$2:$E$8,5,FALSE)</f>
        <v>-2</v>
      </c>
      <c r="E745" t="s">
        <v>110</v>
      </c>
      <c r="F745" t="s">
        <v>54</v>
      </c>
      <c r="G745" t="s">
        <v>5</v>
      </c>
      <c r="H745">
        <f>IF(Table1[[#This Row],[decision]]="accept",1,0)</f>
        <v>0</v>
      </c>
      <c r="I745">
        <v>0</v>
      </c>
      <c r="J745">
        <v>690</v>
      </c>
      <c r="K745">
        <v>1664468287</v>
      </c>
      <c r="L745">
        <v>9</v>
      </c>
      <c r="M745" t="str">
        <f>VLOOKUP($F745,Experiment!$A$2:$U$90,MATCH(Results!M$1,Experiment!$A$1:$U$1,0)+1,FALSE)</f>
        <v>I</v>
      </c>
      <c r="N745">
        <f>IF(Table1[[#This Row],[Impact]]="I",0,1)</f>
        <v>0</v>
      </c>
      <c r="O745" s="2">
        <f>VLOOKUP($F745,Experiment!$A$2:$U$90,MATCH(Results!O$1,Experiment!$A$1:$U$1,0),FALSE)</f>
        <v>-50</v>
      </c>
      <c r="P745" s="3">
        <f>VLOOKUP($F745,Experiment!$A$2:$U$90,MATCH(Results!P$1,Experiment!$A$1:$U$1,0),FALSE)</f>
        <v>0.5</v>
      </c>
      <c r="Q745" s="2">
        <f>VLOOKUP($F745,Experiment!$A$2:$U$90,MATCH(Results!Q$1,Experiment!$A$1:$U$1,0),FALSE)</f>
        <v>40</v>
      </c>
      <c r="R745" s="3">
        <f>VLOOKUP($F745,Experiment!$A$2:$U$90,MATCH(Results!R$1,Experiment!$A$1:$U$1,0),FALSE)</f>
        <v>0.5</v>
      </c>
      <c r="S745" s="2">
        <f>VLOOKUP($F745,Experiment!$A$2:$U$90,MATCH(Results!S$1,Experiment!$A$1:$U$1,0),FALSE)</f>
        <v>-5</v>
      </c>
      <c r="T745" s="2">
        <f>VLOOKUP($F745,Experiment!$A$2:$U$90,MATCH(Results!T$1,Experiment!$A$1:$U$1,0),FALSE)</f>
        <v>2025</v>
      </c>
      <c r="U745" s="2">
        <f>VLOOKUP($F745,Experiment!$A$2:$U$90,MATCH(Results!U$1,Experiment!$A$1:$U$1,0),FALSE)</f>
        <v>45</v>
      </c>
      <c r="V745" s="2">
        <f>VLOOKUP($F745,Experiment!$A$2:$U$90,MATCH(Results!V$1,Experiment!$A$1:$U$1,0),FALSE)</f>
        <v>4</v>
      </c>
      <c r="W745" s="3">
        <f>VLOOKUP($F745,Experiment!$A$2:$U$90,MATCH(Results!W$1,Experiment!$A$1:$U$1,0),FALSE)</f>
        <v>0.25</v>
      </c>
      <c r="X745" s="3">
        <f>VLOOKUP($F745,Experiment!$A$2:$U$90,MATCH(Results!X$1,Experiment!$A$1:$U$1,0),FALSE)</f>
        <v>0.75</v>
      </c>
      <c r="Y745" s="2">
        <f>VLOOKUP($F745,Experiment!$A$2:$U$90,MATCH(Results!Y$1,Experiment!$A$1:$U$1,0),FALSE)</f>
        <v>1</v>
      </c>
      <c r="Z745" s="3">
        <f>VLOOKUP($F745,Experiment!$A$2:$U$90,MATCH(Results!Z$1,Experiment!$A$1:$U$1,0),FALSE)</f>
        <v>0.25</v>
      </c>
      <c r="AA745" s="3">
        <f>VLOOKUP($F745,Experiment!$A$2:$U$90,MATCH(Results!AA$1,Experiment!$A$1:$U$1,0),FALSE)</f>
        <v>0.5</v>
      </c>
      <c r="AB745" s="3">
        <f>VLOOKUP($F745,Experiment!$A$2:$U$90,MATCH(Results!AB$1,Experiment!$A$1:$U$1,0),FALSE)</f>
        <v>0.375</v>
      </c>
      <c r="AC745" s="3">
        <f>VLOOKUP($F745,Experiment!$A$2:$U$90,MATCH(Results!AC$1,Experiment!$A$1:$U$1,0),FALSE)</f>
        <v>0.625</v>
      </c>
      <c r="AD745" s="2">
        <f>VLOOKUP($F745,Experiment!$A$2:$U$90,MATCH(Results!AD$1,Experiment!$A$1:$U$1,0),FALSE)</f>
        <v>6.25</v>
      </c>
      <c r="AE745" s="2">
        <f>VLOOKUP($F745,Experiment!$A$2:$U$90,MATCH(Results!AE$1,Experiment!$A$1:$U$1,0),FALSE)</f>
        <v>1898.4375</v>
      </c>
      <c r="AF745" s="2">
        <f>VLOOKUP($F745,Experiment!$A$2:$U$90,MATCH(Results!AF$1,Experiment!$A$1:$U$1,0),FALSE)</f>
        <v>43.571062644833439</v>
      </c>
      <c r="AG745" s="3">
        <f>VLOOKUP($F745,Experiment!$A$2:$W$90,MATCH(Results!AG$1,Experiment!$A$1:$W$1,0),FALSE)</f>
        <v>1</v>
      </c>
      <c r="AH745" s="3">
        <f>VLOOKUP($F745,Experiment!$A$2:$W$90,MATCH(Results!AH$1,Experiment!$A$1:$W$1,0),FALSE)</f>
        <v>0.625</v>
      </c>
      <c r="AI745" s="3">
        <f>VLOOKUP($F745,Experiment!$A$2:$X$90,MATCH(Results!AI$1,Experiment!$A$1:$X$1,0),FALSE)</f>
        <v>0.375</v>
      </c>
      <c r="AJ745" s="2">
        <f>Table1[[#This Row],[Gain]]^Table1[[#This Row],[θ]]</f>
        <v>82.432217522931154</v>
      </c>
      <c r="AK745" s="2">
        <f>-Table1[[#This Row],[λ]]*-Table1[[#This Row],[Loss]]^Table1[[#This Row],[θ]]</f>
        <v>215.2947128015152</v>
      </c>
      <c r="AL745" s="2">
        <f>Table1[[#This Row],[v_n_w_g]]-Table1[[#This Row],[v_n_w_l]]</f>
        <v>-132.86249527858405</v>
      </c>
      <c r="AM745" s="2">
        <f>IF(Table1[[#This Row],[diff_v]]&gt;=1,1,0)</f>
        <v>0</v>
      </c>
    </row>
    <row r="746" spans="1:39" hidden="1" x14ac:dyDescent="0.3">
      <c r="A746">
        <v>4</v>
      </c>
      <c r="B746" t="s">
        <v>45</v>
      </c>
      <c r="C746" s="22">
        <f>VLOOKUP(Table1[[#This Row],[Subject]],'Subject Profile'!$A$2:$E$8,4,FALSE)</f>
        <v>1.1960207441678836</v>
      </c>
      <c r="D746" s="22">
        <f>VLOOKUP(Table1[[#This Row],[Subject]],'Subject Profile'!$A$2:$E$8,5,FALSE)</f>
        <v>-2</v>
      </c>
      <c r="E746" t="s">
        <v>110</v>
      </c>
      <c r="F746" t="s">
        <v>82</v>
      </c>
      <c r="G746" t="s">
        <v>5</v>
      </c>
      <c r="H746">
        <f>IF(Table1[[#This Row],[decision]]="accept",1,0)</f>
        <v>0</v>
      </c>
      <c r="I746">
        <v>0</v>
      </c>
      <c r="J746">
        <v>690</v>
      </c>
      <c r="K746">
        <v>1664468293</v>
      </c>
      <c r="L746">
        <v>6</v>
      </c>
      <c r="M746" t="str">
        <f>VLOOKUP($F746,Experiment!$A$2:$U$90,MATCH(Results!M$1,Experiment!$A$1:$U$1,0)+1,FALSE)</f>
        <v>G</v>
      </c>
      <c r="N746">
        <f>IF(Table1[[#This Row],[Impact]]="I",0,1)</f>
        <v>1</v>
      </c>
      <c r="O746" s="2">
        <f>VLOOKUP($F746,Experiment!$A$2:$U$90,MATCH(Results!O$1,Experiment!$A$1:$U$1,0),FALSE)</f>
        <v>-10</v>
      </c>
      <c r="P746" s="3">
        <f>VLOOKUP($F746,Experiment!$A$2:$U$90,MATCH(Results!P$1,Experiment!$A$1:$U$1,0),FALSE)</f>
        <v>0.5</v>
      </c>
      <c r="Q746" s="2">
        <f>VLOOKUP($F746,Experiment!$A$2:$U$90,MATCH(Results!Q$1,Experiment!$A$1:$U$1,0),FALSE)</f>
        <v>0</v>
      </c>
      <c r="R746" s="3">
        <f>VLOOKUP($F746,Experiment!$A$2:$U$90,MATCH(Results!R$1,Experiment!$A$1:$U$1,0),FALSE)</f>
        <v>0.5</v>
      </c>
      <c r="S746" s="2">
        <f>VLOOKUP($F746,Experiment!$A$2:$U$90,MATCH(Results!S$1,Experiment!$A$1:$U$1,0),FALSE)</f>
        <v>-5</v>
      </c>
      <c r="T746" s="2">
        <f>VLOOKUP($F746,Experiment!$A$2:$U$90,MATCH(Results!T$1,Experiment!$A$1:$U$1,0),FALSE)</f>
        <v>25</v>
      </c>
      <c r="U746" s="2">
        <f>VLOOKUP($F746,Experiment!$A$2:$U$90,MATCH(Results!U$1,Experiment!$A$1:$U$1,0),FALSE)</f>
        <v>5</v>
      </c>
      <c r="V746" s="2">
        <f>VLOOKUP($F746,Experiment!$A$2:$U$90,MATCH(Results!V$1,Experiment!$A$1:$U$1,0),FALSE)</f>
        <v>2</v>
      </c>
      <c r="W746" s="3">
        <f>VLOOKUP($F746,Experiment!$A$2:$U$90,MATCH(Results!W$1,Experiment!$A$1:$U$1,0),FALSE)</f>
        <v>0.25</v>
      </c>
      <c r="X746" s="3">
        <f>VLOOKUP($F746,Experiment!$A$2:$U$90,MATCH(Results!X$1,Experiment!$A$1:$U$1,0),FALSE)</f>
        <v>0.75</v>
      </c>
      <c r="Y746" s="2">
        <f>VLOOKUP($F746,Experiment!$A$2:$U$90,MATCH(Results!Y$1,Experiment!$A$1:$U$1,0),FALSE)</f>
        <v>2</v>
      </c>
      <c r="Z746" s="3">
        <f>VLOOKUP($F746,Experiment!$A$2:$U$90,MATCH(Results!Z$1,Experiment!$A$1:$U$1,0),FALSE)</f>
        <v>0.5</v>
      </c>
      <c r="AA746" s="3">
        <f>VLOOKUP($F746,Experiment!$A$2:$U$90,MATCH(Results!AA$1,Experiment!$A$1:$U$1,0),FALSE)</f>
        <v>0.25</v>
      </c>
      <c r="AB746" s="3">
        <f>VLOOKUP($F746,Experiment!$A$2:$U$90,MATCH(Results!AB$1,Experiment!$A$1:$U$1,0),FALSE)</f>
        <v>0.625</v>
      </c>
      <c r="AC746" s="3">
        <f>VLOOKUP($F746,Experiment!$A$2:$U$90,MATCH(Results!AC$1,Experiment!$A$1:$U$1,0),FALSE)</f>
        <v>0.375</v>
      </c>
      <c r="AD746" s="2">
        <f>VLOOKUP($F746,Experiment!$A$2:$U$90,MATCH(Results!AD$1,Experiment!$A$1:$U$1,0),FALSE)</f>
        <v>-6.25</v>
      </c>
      <c r="AE746" s="2">
        <f>VLOOKUP($F746,Experiment!$A$2:$U$90,MATCH(Results!AE$1,Experiment!$A$1:$U$1,0),FALSE)</f>
        <v>23.4375</v>
      </c>
      <c r="AF746" s="2">
        <f>VLOOKUP($F746,Experiment!$A$2:$U$90,MATCH(Results!AF$1,Experiment!$A$1:$U$1,0),FALSE)</f>
        <v>4.8412291827592711</v>
      </c>
      <c r="AG746" s="3">
        <f>VLOOKUP($F746,Experiment!$A$2:$W$90,MATCH(Results!AG$1,Experiment!$A$1:$W$1,0),FALSE)</f>
        <v>0.82730419370997643</v>
      </c>
      <c r="AH746" s="3">
        <f>VLOOKUP($F746,Experiment!$A$2:$W$90,MATCH(Results!AH$1,Experiment!$A$1:$W$1,0),FALSE)</f>
        <v>0.38648875795104182</v>
      </c>
      <c r="AI746" s="3">
        <f>VLOOKUP($F746,Experiment!$A$2:$X$90,MATCH(Results!AI$1,Experiment!$A$1:$X$1,0),FALSE)</f>
        <v>0.61351124204895813</v>
      </c>
      <c r="AJ746" s="2">
        <f>Table1[[#This Row],[Gain]]^Table1[[#This Row],[θ]]</f>
        <v>0</v>
      </c>
      <c r="AK746" s="2">
        <f>-Table1[[#This Row],[λ]]*-Table1[[#This Row],[Loss]]^Table1[[#This Row],[θ]]</f>
        <v>31.408756296736705</v>
      </c>
      <c r="AL746" s="2">
        <f>Table1[[#This Row],[v_n_w_g]]-Table1[[#This Row],[v_n_w_l]]</f>
        <v>-31.408756296736705</v>
      </c>
      <c r="AM746" s="2">
        <f>IF(Table1[[#This Row],[diff_v]]&gt;=1,1,0)</f>
        <v>0</v>
      </c>
    </row>
    <row r="747" spans="1:39" hidden="1" x14ac:dyDescent="0.3">
      <c r="A747">
        <v>5</v>
      </c>
      <c r="B747" t="s">
        <v>45</v>
      </c>
      <c r="C747" s="22">
        <f>VLOOKUP(Table1[[#This Row],[Subject]],'Subject Profile'!$A$2:$E$8,4,FALSE)</f>
        <v>1.1960207441678836</v>
      </c>
      <c r="D747" s="22">
        <f>VLOOKUP(Table1[[#This Row],[Subject]],'Subject Profile'!$A$2:$E$8,5,FALSE)</f>
        <v>-2</v>
      </c>
      <c r="E747" t="s">
        <v>110</v>
      </c>
      <c r="F747" t="s">
        <v>55</v>
      </c>
      <c r="G747" t="s">
        <v>56</v>
      </c>
      <c r="H747">
        <f>IF(Table1[[#This Row],[decision]]="accept",1,0)</f>
        <v>0</v>
      </c>
      <c r="I747">
        <v>0</v>
      </c>
      <c r="J747">
        <v>690</v>
      </c>
      <c r="K747">
        <v>1664468305</v>
      </c>
      <c r="L747">
        <v>12</v>
      </c>
      <c r="M747" t="str">
        <f>VLOOKUP($F747,Experiment!$A$2:$U$90,MATCH(Results!M$1,Experiment!$A$1:$U$1,0)+1,FALSE)</f>
        <v>R</v>
      </c>
      <c r="N747">
        <f>IF(Table1[[#This Row],[Impact]]="I",0,1)</f>
        <v>1</v>
      </c>
      <c r="O747" s="2">
        <f>VLOOKUP($F747,Experiment!$A$2:$U$90,MATCH(Results!O$1,Experiment!$A$1:$U$1,0),FALSE)</f>
        <v>0</v>
      </c>
      <c r="P747" s="3">
        <f>VLOOKUP($F747,Experiment!$A$2:$U$90,MATCH(Results!P$1,Experiment!$A$1:$U$1,0),FALSE)</f>
        <v>0</v>
      </c>
      <c r="Q747" s="2">
        <f>VLOOKUP($F747,Experiment!$A$2:$U$90,MATCH(Results!Q$1,Experiment!$A$1:$U$1,0),FALSE)</f>
        <v>0</v>
      </c>
      <c r="R747" s="3">
        <f>VLOOKUP($F747,Experiment!$A$2:$U$90,MATCH(Results!R$1,Experiment!$A$1:$U$1,0),FALSE)</f>
        <v>0</v>
      </c>
      <c r="S747" s="2">
        <f>VLOOKUP($F747,Experiment!$A$2:$U$90,MATCH(Results!S$1,Experiment!$A$1:$U$1,0),FALSE)</f>
        <v>0</v>
      </c>
      <c r="T747" s="2">
        <f>VLOOKUP($F747,Experiment!$A$2:$U$90,MATCH(Results!T$1,Experiment!$A$1:$U$1,0),FALSE)</f>
        <v>0</v>
      </c>
      <c r="U747" s="2">
        <f>VLOOKUP($F747,Experiment!$A$2:$U$90,MATCH(Results!U$1,Experiment!$A$1:$U$1,0),FALSE)</f>
        <v>0</v>
      </c>
      <c r="V747" s="2">
        <f>VLOOKUP($F747,Experiment!$A$2:$U$90,MATCH(Results!V$1,Experiment!$A$1:$U$1,0),FALSE)</f>
        <v>0</v>
      </c>
      <c r="W747" s="3">
        <f>VLOOKUP($F747,Experiment!$A$2:$U$90,MATCH(Results!W$1,Experiment!$A$1:$U$1,0),FALSE)</f>
        <v>0</v>
      </c>
      <c r="X747" s="3">
        <f>VLOOKUP($F747,Experiment!$A$2:$U$90,MATCH(Results!X$1,Experiment!$A$1:$U$1,0),FALSE)</f>
        <v>0</v>
      </c>
      <c r="Y747" s="2">
        <f>VLOOKUP($F747,Experiment!$A$2:$U$90,MATCH(Results!Y$1,Experiment!$A$1:$U$1,0),FALSE)</f>
        <v>0</v>
      </c>
      <c r="Z747" s="3">
        <f>VLOOKUP($F747,Experiment!$A$2:$U$90,MATCH(Results!Z$1,Experiment!$A$1:$U$1,0),FALSE)</f>
        <v>0</v>
      </c>
      <c r="AA747" s="3">
        <f>VLOOKUP($F747,Experiment!$A$2:$U$90,MATCH(Results!AA$1,Experiment!$A$1:$U$1,0),FALSE)</f>
        <v>0</v>
      </c>
      <c r="AB747" s="3">
        <f>VLOOKUP($F747,Experiment!$A$2:$U$90,MATCH(Results!AB$1,Experiment!$A$1:$U$1,0),FALSE)</f>
        <v>0</v>
      </c>
      <c r="AC747" s="3">
        <f>VLOOKUP($F747,Experiment!$A$2:$U$90,MATCH(Results!AC$1,Experiment!$A$1:$U$1,0),FALSE)</f>
        <v>0</v>
      </c>
      <c r="AD747" s="2">
        <f>VLOOKUP($F747,Experiment!$A$2:$U$90,MATCH(Results!AD$1,Experiment!$A$1:$U$1,0),FALSE)</f>
        <v>0</v>
      </c>
      <c r="AE747" s="2">
        <f>VLOOKUP($F747,Experiment!$A$2:$U$90,MATCH(Results!AE$1,Experiment!$A$1:$U$1,0),FALSE)</f>
        <v>0</v>
      </c>
      <c r="AF747" s="2">
        <f>VLOOKUP($F747,Experiment!$A$2:$U$90,MATCH(Results!AF$1,Experiment!$A$1:$U$1,0),FALSE)</f>
        <v>0</v>
      </c>
      <c r="AG747" s="2"/>
      <c r="AH747" s="3">
        <f>VLOOKUP($F747,Experiment!$A$2:$W$90,MATCH(Results!AH$1,Experiment!$A$1:$W$1,0),FALSE)</f>
        <v>0</v>
      </c>
      <c r="AI747" s="2">
        <f>VLOOKUP($F747,Experiment!$A$2:$X$90,MATCH(Results!AI$1,Experiment!$A$1:$X$1,0),FALSE)</f>
        <v>0</v>
      </c>
      <c r="AJ747" s="2">
        <f>Table1[[#This Row],[Gain]]^Table1[[#This Row],[θ]]</f>
        <v>0</v>
      </c>
      <c r="AK747" s="2">
        <f>-Table1[[#This Row],[λ]]*-Table1[[#This Row],[Loss]]^Table1[[#This Row],[θ]]</f>
        <v>0</v>
      </c>
      <c r="AL747" s="2">
        <f>Table1[[#This Row],[v_n_w_g]]-Table1[[#This Row],[v_n_w_l]]</f>
        <v>0</v>
      </c>
      <c r="AM747" s="2">
        <f>IF(Table1[[#This Row],[diff_v]]&gt;=1,1,0)</f>
        <v>0</v>
      </c>
    </row>
    <row r="748" spans="1:39" hidden="1" x14ac:dyDescent="0.3">
      <c r="A748">
        <v>6</v>
      </c>
      <c r="B748" t="s">
        <v>45</v>
      </c>
      <c r="C748" s="22">
        <f>VLOOKUP(Table1[[#This Row],[Subject]],'Subject Profile'!$A$2:$E$8,4,FALSE)</f>
        <v>1.1960207441678836</v>
      </c>
      <c r="D748" s="22">
        <f>VLOOKUP(Table1[[#This Row],[Subject]],'Subject Profile'!$A$2:$E$8,5,FALSE)</f>
        <v>-2</v>
      </c>
      <c r="E748" t="s">
        <v>110</v>
      </c>
      <c r="F748" t="s">
        <v>66</v>
      </c>
      <c r="G748" t="s">
        <v>5</v>
      </c>
      <c r="H748">
        <f>IF(Table1[[#This Row],[decision]]="accept",1,0)</f>
        <v>0</v>
      </c>
      <c r="I748">
        <v>0</v>
      </c>
      <c r="J748">
        <v>690</v>
      </c>
      <c r="K748">
        <v>1664468317</v>
      </c>
      <c r="L748">
        <v>12</v>
      </c>
      <c r="M748" t="str">
        <f>VLOOKUP($F748,Experiment!$A$2:$U$90,MATCH(Results!M$1,Experiment!$A$1:$U$1,0)+1,FALSE)</f>
        <v>G</v>
      </c>
      <c r="N748">
        <f>IF(Table1[[#This Row],[Impact]]="I",0,1)</f>
        <v>1</v>
      </c>
      <c r="O748" s="2">
        <f>VLOOKUP($F748,Experiment!$A$2:$U$90,MATCH(Results!O$1,Experiment!$A$1:$U$1,0),FALSE)</f>
        <v>-10</v>
      </c>
      <c r="P748" s="3">
        <f>VLOOKUP($F748,Experiment!$A$2:$U$90,MATCH(Results!P$1,Experiment!$A$1:$U$1,0),FALSE)</f>
        <v>0.5</v>
      </c>
      <c r="Q748" s="2">
        <f>VLOOKUP($F748,Experiment!$A$2:$U$90,MATCH(Results!Q$1,Experiment!$A$1:$U$1,0),FALSE)</f>
        <v>20</v>
      </c>
      <c r="R748" s="3">
        <f>VLOOKUP($F748,Experiment!$A$2:$U$90,MATCH(Results!R$1,Experiment!$A$1:$U$1,0),FALSE)</f>
        <v>0.5</v>
      </c>
      <c r="S748" s="2">
        <f>VLOOKUP($F748,Experiment!$A$2:$U$90,MATCH(Results!S$1,Experiment!$A$1:$U$1,0),FALSE)</f>
        <v>5</v>
      </c>
      <c r="T748" s="2">
        <f>VLOOKUP($F748,Experiment!$A$2:$U$90,MATCH(Results!T$1,Experiment!$A$1:$U$1,0),FALSE)</f>
        <v>225</v>
      </c>
      <c r="U748" s="2">
        <f>VLOOKUP($F748,Experiment!$A$2:$U$90,MATCH(Results!U$1,Experiment!$A$1:$U$1,0),FALSE)</f>
        <v>15</v>
      </c>
      <c r="V748" s="2">
        <f>VLOOKUP($F748,Experiment!$A$2:$U$90,MATCH(Results!V$1,Experiment!$A$1:$U$1,0),FALSE)</f>
        <v>2</v>
      </c>
      <c r="W748" s="3">
        <f>VLOOKUP($F748,Experiment!$A$2:$U$90,MATCH(Results!W$1,Experiment!$A$1:$U$1,0),FALSE)</f>
        <v>0.25</v>
      </c>
      <c r="X748" s="3">
        <f>VLOOKUP($F748,Experiment!$A$2:$U$90,MATCH(Results!X$1,Experiment!$A$1:$U$1,0),FALSE)</f>
        <v>0.75</v>
      </c>
      <c r="Y748" s="2">
        <f>VLOOKUP($F748,Experiment!$A$2:$U$90,MATCH(Results!Y$1,Experiment!$A$1:$U$1,0),FALSE)</f>
        <v>2</v>
      </c>
      <c r="Z748" s="3">
        <f>VLOOKUP($F748,Experiment!$A$2:$U$90,MATCH(Results!Z$1,Experiment!$A$1:$U$1,0),FALSE)</f>
        <v>0.5</v>
      </c>
      <c r="AA748" s="3">
        <f>VLOOKUP($F748,Experiment!$A$2:$U$90,MATCH(Results!AA$1,Experiment!$A$1:$U$1,0),FALSE)</f>
        <v>0.25</v>
      </c>
      <c r="AB748" s="3">
        <f>VLOOKUP($F748,Experiment!$A$2:$U$90,MATCH(Results!AB$1,Experiment!$A$1:$U$1,0),FALSE)</f>
        <v>0.625</v>
      </c>
      <c r="AC748" s="3">
        <f>VLOOKUP($F748,Experiment!$A$2:$U$90,MATCH(Results!AC$1,Experiment!$A$1:$U$1,0),FALSE)</f>
        <v>0.375</v>
      </c>
      <c r="AD748" s="2">
        <f>VLOOKUP($F748,Experiment!$A$2:$U$90,MATCH(Results!AD$1,Experiment!$A$1:$U$1,0),FALSE)</f>
        <v>1.25</v>
      </c>
      <c r="AE748" s="2">
        <f>VLOOKUP($F748,Experiment!$A$2:$U$90,MATCH(Results!AE$1,Experiment!$A$1:$U$1,0),FALSE)</f>
        <v>210.9375</v>
      </c>
      <c r="AF748" s="2">
        <f>VLOOKUP($F748,Experiment!$A$2:$U$90,MATCH(Results!AF$1,Experiment!$A$1:$U$1,0),FALSE)</f>
        <v>14.523687548277813</v>
      </c>
      <c r="AG748" s="3">
        <f>VLOOKUP($F748,Experiment!$A$2:$W$90,MATCH(Results!AG$1,Experiment!$A$1:$W$1,0),FALSE)</f>
        <v>0.82730419370997643</v>
      </c>
      <c r="AH748" s="3">
        <f>VLOOKUP($F748,Experiment!$A$2:$W$90,MATCH(Results!AH$1,Experiment!$A$1:$W$1,0),FALSE)</f>
        <v>0.38648875795104182</v>
      </c>
      <c r="AI748" s="3">
        <f>VLOOKUP($F748,Experiment!$A$2:$X$90,MATCH(Results!AI$1,Experiment!$A$1:$X$1,0),FALSE)</f>
        <v>0.61351124204895813</v>
      </c>
      <c r="AJ748" s="2">
        <f>Table1[[#This Row],[Gain]]^Table1[[#This Row],[θ]]</f>
        <v>35.979809832580635</v>
      </c>
      <c r="AK748" s="2">
        <f>-Table1[[#This Row],[λ]]*-Table1[[#This Row],[Loss]]^Table1[[#This Row],[θ]]</f>
        <v>31.408756296736705</v>
      </c>
      <c r="AL748" s="2">
        <f>Table1[[#This Row],[v_n_w_g]]-Table1[[#This Row],[v_n_w_l]]</f>
        <v>4.5710535358439301</v>
      </c>
      <c r="AM748" s="2">
        <f>IF(Table1[[#This Row],[diff_v]]&gt;=1,1,0)</f>
        <v>1</v>
      </c>
    </row>
    <row r="749" spans="1:39" hidden="1" x14ac:dyDescent="0.3">
      <c r="A749">
        <v>7</v>
      </c>
      <c r="B749" t="s">
        <v>45</v>
      </c>
      <c r="C749" s="22">
        <f>VLOOKUP(Table1[[#This Row],[Subject]],'Subject Profile'!$A$2:$E$8,4,FALSE)</f>
        <v>1.1960207441678836</v>
      </c>
      <c r="D749" s="22">
        <f>VLOOKUP(Table1[[#This Row],[Subject]],'Subject Profile'!$A$2:$E$8,5,FALSE)</f>
        <v>-2</v>
      </c>
      <c r="E749" t="s">
        <v>110</v>
      </c>
      <c r="F749" t="s">
        <v>102</v>
      </c>
      <c r="G749" t="s">
        <v>5</v>
      </c>
      <c r="H749">
        <f>IF(Table1[[#This Row],[decision]]="accept",1,0)</f>
        <v>0</v>
      </c>
      <c r="I749">
        <v>0</v>
      </c>
      <c r="J749">
        <v>690</v>
      </c>
      <c r="K749">
        <v>1664468324</v>
      </c>
      <c r="L749">
        <v>7</v>
      </c>
      <c r="M749" t="str">
        <f>VLOOKUP($F749,Experiment!$A$2:$U$90,MATCH(Results!M$1,Experiment!$A$1:$U$1,0)+1,FALSE)</f>
        <v>I</v>
      </c>
      <c r="N749">
        <f>IF(Table1[[#This Row],[Impact]]="I",0,1)</f>
        <v>0</v>
      </c>
      <c r="O749" s="2">
        <f>VLOOKUP($F749,Experiment!$A$2:$U$90,MATCH(Results!O$1,Experiment!$A$1:$U$1,0),FALSE)</f>
        <v>-10</v>
      </c>
      <c r="P749" s="3">
        <f>VLOOKUP($F749,Experiment!$A$2:$U$90,MATCH(Results!P$1,Experiment!$A$1:$U$1,0),FALSE)</f>
        <v>0.5</v>
      </c>
      <c r="Q749" s="2">
        <f>VLOOKUP($F749,Experiment!$A$2:$U$90,MATCH(Results!Q$1,Experiment!$A$1:$U$1,0),FALSE)</f>
        <v>20</v>
      </c>
      <c r="R749" s="3">
        <f>VLOOKUP($F749,Experiment!$A$2:$U$90,MATCH(Results!R$1,Experiment!$A$1:$U$1,0),FALSE)</f>
        <v>0.5</v>
      </c>
      <c r="S749" s="2">
        <f>VLOOKUP($F749,Experiment!$A$2:$U$90,MATCH(Results!S$1,Experiment!$A$1:$U$1,0),FALSE)</f>
        <v>5</v>
      </c>
      <c r="T749" s="2">
        <f>VLOOKUP($F749,Experiment!$A$2:$U$90,MATCH(Results!T$1,Experiment!$A$1:$U$1,0),FALSE)</f>
        <v>225</v>
      </c>
      <c r="U749" s="2">
        <f>VLOOKUP($F749,Experiment!$A$2:$U$90,MATCH(Results!U$1,Experiment!$A$1:$U$1,0),FALSE)</f>
        <v>15</v>
      </c>
      <c r="V749" s="2">
        <f>VLOOKUP($F749,Experiment!$A$2:$U$90,MATCH(Results!V$1,Experiment!$A$1:$U$1,0),FALSE)</f>
        <v>2</v>
      </c>
      <c r="W749" s="3">
        <f>VLOOKUP($F749,Experiment!$A$2:$U$90,MATCH(Results!W$1,Experiment!$A$1:$U$1,0),FALSE)</f>
        <v>0.25</v>
      </c>
      <c r="X749" s="3">
        <f>VLOOKUP($F749,Experiment!$A$2:$U$90,MATCH(Results!X$1,Experiment!$A$1:$U$1,0),FALSE)</f>
        <v>0.75</v>
      </c>
      <c r="Y749" s="2">
        <f>VLOOKUP($F749,Experiment!$A$2:$U$90,MATCH(Results!Y$1,Experiment!$A$1:$U$1,0),FALSE)</f>
        <v>2</v>
      </c>
      <c r="Z749" s="3">
        <f>VLOOKUP($F749,Experiment!$A$2:$U$90,MATCH(Results!Z$1,Experiment!$A$1:$U$1,0),FALSE)</f>
        <v>0.5</v>
      </c>
      <c r="AA749" s="3">
        <f>VLOOKUP($F749,Experiment!$A$2:$U$90,MATCH(Results!AA$1,Experiment!$A$1:$U$1,0),FALSE)</f>
        <v>0.25</v>
      </c>
      <c r="AB749" s="3">
        <f>VLOOKUP($F749,Experiment!$A$2:$U$90,MATCH(Results!AB$1,Experiment!$A$1:$U$1,0),FALSE)</f>
        <v>0.625</v>
      </c>
      <c r="AC749" s="3">
        <f>VLOOKUP($F749,Experiment!$A$2:$U$90,MATCH(Results!AC$1,Experiment!$A$1:$U$1,0),FALSE)</f>
        <v>0.375</v>
      </c>
      <c r="AD749" s="2">
        <f>VLOOKUP($F749,Experiment!$A$2:$U$90,MATCH(Results!AD$1,Experiment!$A$1:$U$1,0),FALSE)</f>
        <v>1.25</v>
      </c>
      <c r="AE749" s="2">
        <f>VLOOKUP($F749,Experiment!$A$2:$U$90,MATCH(Results!AE$1,Experiment!$A$1:$U$1,0),FALSE)</f>
        <v>210.9375</v>
      </c>
      <c r="AF749" s="2">
        <f>VLOOKUP($F749,Experiment!$A$2:$U$90,MATCH(Results!AF$1,Experiment!$A$1:$U$1,0),FALSE)</f>
        <v>14.523687548277813</v>
      </c>
      <c r="AG749" s="3">
        <f>VLOOKUP($F749,Experiment!$A$2:$W$90,MATCH(Results!AG$1,Experiment!$A$1:$W$1,0),FALSE)</f>
        <v>0.82730419370997643</v>
      </c>
      <c r="AH749" s="3">
        <f>VLOOKUP($F749,Experiment!$A$2:$W$90,MATCH(Results!AH$1,Experiment!$A$1:$W$1,0),FALSE)</f>
        <v>0.38648875795104182</v>
      </c>
      <c r="AI749" s="3">
        <f>VLOOKUP($F749,Experiment!$A$2:$X$90,MATCH(Results!AI$1,Experiment!$A$1:$X$1,0),FALSE)</f>
        <v>0.61351124204895813</v>
      </c>
      <c r="AJ749" s="2">
        <f>Table1[[#This Row],[Gain]]^Table1[[#This Row],[θ]]</f>
        <v>35.979809832580635</v>
      </c>
      <c r="AK749" s="2">
        <f>-Table1[[#This Row],[λ]]*-Table1[[#This Row],[Loss]]^Table1[[#This Row],[θ]]</f>
        <v>31.408756296736705</v>
      </c>
      <c r="AL749" s="2">
        <f>Table1[[#This Row],[v_n_w_g]]-Table1[[#This Row],[v_n_w_l]]</f>
        <v>4.5710535358439301</v>
      </c>
      <c r="AM749" s="2">
        <f>IF(Table1[[#This Row],[diff_v]]&gt;=1,1,0)</f>
        <v>1</v>
      </c>
    </row>
    <row r="750" spans="1:39" hidden="1" x14ac:dyDescent="0.3">
      <c r="A750">
        <v>8</v>
      </c>
      <c r="B750" t="s">
        <v>45</v>
      </c>
      <c r="C750" s="22">
        <f>VLOOKUP(Table1[[#This Row],[Subject]],'Subject Profile'!$A$2:$E$8,4,FALSE)</f>
        <v>1.1960207441678836</v>
      </c>
      <c r="D750" s="22">
        <f>VLOOKUP(Table1[[#This Row],[Subject]],'Subject Profile'!$A$2:$E$8,5,FALSE)</f>
        <v>-2</v>
      </c>
      <c r="E750" t="s">
        <v>110</v>
      </c>
      <c r="F750" t="s">
        <v>83</v>
      </c>
      <c r="G750" t="s">
        <v>5</v>
      </c>
      <c r="H750">
        <f>IF(Table1[[#This Row],[decision]]="accept",1,0)</f>
        <v>0</v>
      </c>
      <c r="I750">
        <v>0</v>
      </c>
      <c r="J750">
        <v>690</v>
      </c>
      <c r="K750">
        <v>1664468333</v>
      </c>
      <c r="L750">
        <v>9</v>
      </c>
      <c r="M750" t="str">
        <f>VLOOKUP($F750,Experiment!$A$2:$U$90,MATCH(Results!M$1,Experiment!$A$1:$U$1,0)+1,FALSE)</f>
        <v>I</v>
      </c>
      <c r="N750">
        <f>IF(Table1[[#This Row],[Impact]]="I",0,1)</f>
        <v>0</v>
      </c>
      <c r="O750" s="2">
        <f>VLOOKUP($F750,Experiment!$A$2:$U$90,MATCH(Results!O$1,Experiment!$A$1:$U$1,0),FALSE)</f>
        <v>-50</v>
      </c>
      <c r="P750" s="3">
        <f>VLOOKUP($F750,Experiment!$A$2:$U$90,MATCH(Results!P$1,Experiment!$A$1:$U$1,0),FALSE)</f>
        <v>0.5</v>
      </c>
      <c r="Q750" s="2">
        <f>VLOOKUP($F750,Experiment!$A$2:$U$90,MATCH(Results!Q$1,Experiment!$A$1:$U$1,0),FALSE)</f>
        <v>40</v>
      </c>
      <c r="R750" s="3">
        <f>VLOOKUP($F750,Experiment!$A$2:$U$90,MATCH(Results!R$1,Experiment!$A$1:$U$1,0),FALSE)</f>
        <v>0.5</v>
      </c>
      <c r="S750" s="2">
        <f>VLOOKUP($F750,Experiment!$A$2:$U$90,MATCH(Results!S$1,Experiment!$A$1:$U$1,0),FALSE)</f>
        <v>-5</v>
      </c>
      <c r="T750" s="2">
        <f>VLOOKUP($F750,Experiment!$A$2:$U$90,MATCH(Results!T$1,Experiment!$A$1:$U$1,0),FALSE)</f>
        <v>2025</v>
      </c>
      <c r="U750" s="2">
        <f>VLOOKUP($F750,Experiment!$A$2:$U$90,MATCH(Results!U$1,Experiment!$A$1:$U$1,0),FALSE)</f>
        <v>45</v>
      </c>
      <c r="V750" s="2">
        <f>VLOOKUP($F750,Experiment!$A$2:$U$90,MATCH(Results!V$1,Experiment!$A$1:$U$1,0),FALSE)</f>
        <v>2</v>
      </c>
      <c r="W750" s="3">
        <f>VLOOKUP($F750,Experiment!$A$2:$U$90,MATCH(Results!W$1,Experiment!$A$1:$U$1,0),FALSE)</f>
        <v>0.25</v>
      </c>
      <c r="X750" s="3">
        <f>VLOOKUP($F750,Experiment!$A$2:$U$90,MATCH(Results!X$1,Experiment!$A$1:$U$1,0),FALSE)</f>
        <v>0.75</v>
      </c>
      <c r="Y750" s="2">
        <f>VLOOKUP($F750,Experiment!$A$2:$U$90,MATCH(Results!Y$1,Experiment!$A$1:$U$1,0),FALSE)</f>
        <v>2</v>
      </c>
      <c r="Z750" s="3">
        <f>VLOOKUP($F750,Experiment!$A$2:$U$90,MATCH(Results!Z$1,Experiment!$A$1:$U$1,0),FALSE)</f>
        <v>0.5</v>
      </c>
      <c r="AA750" s="3">
        <f>VLOOKUP($F750,Experiment!$A$2:$U$90,MATCH(Results!AA$1,Experiment!$A$1:$U$1,0),FALSE)</f>
        <v>0.25</v>
      </c>
      <c r="AB750" s="3">
        <f>VLOOKUP($F750,Experiment!$A$2:$U$90,MATCH(Results!AB$1,Experiment!$A$1:$U$1,0),FALSE)</f>
        <v>0.625</v>
      </c>
      <c r="AC750" s="3">
        <f>VLOOKUP($F750,Experiment!$A$2:$U$90,MATCH(Results!AC$1,Experiment!$A$1:$U$1,0),FALSE)</f>
        <v>0.375</v>
      </c>
      <c r="AD750" s="2">
        <f>VLOOKUP($F750,Experiment!$A$2:$U$90,MATCH(Results!AD$1,Experiment!$A$1:$U$1,0),FALSE)</f>
        <v>-16.25</v>
      </c>
      <c r="AE750" s="2">
        <f>VLOOKUP($F750,Experiment!$A$2:$U$90,MATCH(Results!AE$1,Experiment!$A$1:$U$1,0),FALSE)</f>
        <v>1898.4375</v>
      </c>
      <c r="AF750" s="2">
        <f>VLOOKUP($F750,Experiment!$A$2:$U$90,MATCH(Results!AF$1,Experiment!$A$1:$U$1,0),FALSE)</f>
        <v>43.571062644833439</v>
      </c>
      <c r="AG750" s="3">
        <f>VLOOKUP($F750,Experiment!$A$2:$W$90,MATCH(Results!AG$1,Experiment!$A$1:$W$1,0),FALSE)</f>
        <v>0.82730419370997643</v>
      </c>
      <c r="AH750" s="3">
        <f>VLOOKUP($F750,Experiment!$A$2:$W$90,MATCH(Results!AH$1,Experiment!$A$1:$W$1,0),FALSE)</f>
        <v>0.38648875795104182</v>
      </c>
      <c r="AI750" s="3">
        <f>VLOOKUP($F750,Experiment!$A$2:$X$90,MATCH(Results!AI$1,Experiment!$A$1:$X$1,0),FALSE)</f>
        <v>0.61351124204895813</v>
      </c>
      <c r="AJ750" s="2">
        <f>Table1[[#This Row],[Gain]]^Table1[[#This Row],[θ]]</f>
        <v>82.432217522931154</v>
      </c>
      <c r="AK750" s="2">
        <f>-Table1[[#This Row],[λ]]*-Table1[[#This Row],[Loss]]^Table1[[#This Row],[θ]]</f>
        <v>215.2947128015152</v>
      </c>
      <c r="AL750" s="2">
        <f>Table1[[#This Row],[v_n_w_g]]-Table1[[#This Row],[v_n_w_l]]</f>
        <v>-132.86249527858405</v>
      </c>
      <c r="AM750" s="2">
        <f>IF(Table1[[#This Row],[diff_v]]&gt;=1,1,0)</f>
        <v>0</v>
      </c>
    </row>
    <row r="751" spans="1:39" hidden="1" x14ac:dyDescent="0.3">
      <c r="A751">
        <v>9</v>
      </c>
      <c r="B751" t="s">
        <v>45</v>
      </c>
      <c r="C751" s="22">
        <f>VLOOKUP(Table1[[#This Row],[Subject]],'Subject Profile'!$A$2:$E$8,4,FALSE)</f>
        <v>1.1960207441678836</v>
      </c>
      <c r="D751" s="22">
        <f>VLOOKUP(Table1[[#This Row],[Subject]],'Subject Profile'!$A$2:$E$8,5,FALSE)</f>
        <v>-2</v>
      </c>
      <c r="E751" t="s">
        <v>110</v>
      </c>
      <c r="F751" t="s">
        <v>60</v>
      </c>
      <c r="G751" t="s">
        <v>61</v>
      </c>
      <c r="H751">
        <f>IF(Table1[[#This Row],[decision]]="accept",1,0)</f>
        <v>0</v>
      </c>
      <c r="I751">
        <v>0</v>
      </c>
      <c r="J751">
        <v>690</v>
      </c>
      <c r="K751">
        <v>1664468339</v>
      </c>
      <c r="L751">
        <v>6</v>
      </c>
      <c r="M751" t="str">
        <f>VLOOKUP($F751,Experiment!$A$2:$U$90,MATCH(Results!M$1,Experiment!$A$1:$U$1,0)+1,FALSE)</f>
        <v>D</v>
      </c>
      <c r="N751">
        <f>IF(Table1[[#This Row],[Impact]]="I",0,1)</f>
        <v>1</v>
      </c>
      <c r="O751" s="2">
        <f>VLOOKUP($F751,Experiment!$A$2:$U$90,MATCH(Results!O$1,Experiment!$A$1:$U$1,0),FALSE)</f>
        <v>0</v>
      </c>
      <c r="P751" s="3">
        <f>VLOOKUP($F751,Experiment!$A$2:$U$90,MATCH(Results!P$1,Experiment!$A$1:$U$1,0),FALSE)</f>
        <v>0</v>
      </c>
      <c r="Q751" s="2">
        <f>VLOOKUP($F751,Experiment!$A$2:$U$90,MATCH(Results!Q$1,Experiment!$A$1:$U$1,0),FALSE)</f>
        <v>0</v>
      </c>
      <c r="R751" s="3">
        <f>VLOOKUP($F751,Experiment!$A$2:$U$90,MATCH(Results!R$1,Experiment!$A$1:$U$1,0),FALSE)</f>
        <v>0</v>
      </c>
      <c r="S751" s="2">
        <f>VLOOKUP($F751,Experiment!$A$2:$U$90,MATCH(Results!S$1,Experiment!$A$1:$U$1,0),FALSE)</f>
        <v>0</v>
      </c>
      <c r="T751" s="2">
        <f>VLOOKUP($F751,Experiment!$A$2:$U$90,MATCH(Results!T$1,Experiment!$A$1:$U$1,0),FALSE)</f>
        <v>0</v>
      </c>
      <c r="U751" s="2">
        <f>VLOOKUP($F751,Experiment!$A$2:$U$90,MATCH(Results!U$1,Experiment!$A$1:$U$1,0),FALSE)</f>
        <v>0</v>
      </c>
      <c r="V751" s="2">
        <f>VLOOKUP($F751,Experiment!$A$2:$U$90,MATCH(Results!V$1,Experiment!$A$1:$U$1,0),FALSE)</f>
        <v>0</v>
      </c>
      <c r="W751" s="3">
        <f>VLOOKUP($F751,Experiment!$A$2:$U$90,MATCH(Results!W$1,Experiment!$A$1:$U$1,0),FALSE)</f>
        <v>0</v>
      </c>
      <c r="X751" s="3">
        <f>VLOOKUP($F751,Experiment!$A$2:$U$90,MATCH(Results!X$1,Experiment!$A$1:$U$1,0),FALSE)</f>
        <v>0</v>
      </c>
      <c r="Y751" s="2">
        <f>VLOOKUP($F751,Experiment!$A$2:$U$90,MATCH(Results!Y$1,Experiment!$A$1:$U$1,0),FALSE)</f>
        <v>0</v>
      </c>
      <c r="Z751" s="3">
        <f>VLOOKUP($F751,Experiment!$A$2:$U$90,MATCH(Results!Z$1,Experiment!$A$1:$U$1,0),FALSE)</f>
        <v>0</v>
      </c>
      <c r="AA751" s="3">
        <f>VLOOKUP($F751,Experiment!$A$2:$U$90,MATCH(Results!AA$1,Experiment!$A$1:$U$1,0),FALSE)</f>
        <v>0</v>
      </c>
      <c r="AB751" s="3">
        <f>VLOOKUP($F751,Experiment!$A$2:$U$90,MATCH(Results!AB$1,Experiment!$A$1:$U$1,0),FALSE)</f>
        <v>0</v>
      </c>
      <c r="AC751" s="3">
        <f>VLOOKUP($F751,Experiment!$A$2:$U$90,MATCH(Results!AC$1,Experiment!$A$1:$U$1,0),FALSE)</f>
        <v>0</v>
      </c>
      <c r="AD751" s="2">
        <f>VLOOKUP($F751,Experiment!$A$2:$U$90,MATCH(Results!AD$1,Experiment!$A$1:$U$1,0),FALSE)</f>
        <v>0</v>
      </c>
      <c r="AE751" s="2">
        <f>VLOOKUP($F751,Experiment!$A$2:$U$90,MATCH(Results!AE$1,Experiment!$A$1:$U$1,0),FALSE)</f>
        <v>0</v>
      </c>
      <c r="AF751" s="2">
        <f>VLOOKUP($F751,Experiment!$A$2:$U$90,MATCH(Results!AF$1,Experiment!$A$1:$U$1,0),FALSE)</f>
        <v>0</v>
      </c>
      <c r="AG751" s="2"/>
      <c r="AH751" s="3">
        <f>VLOOKUP($F751,Experiment!$A$2:$W$90,MATCH(Results!AH$1,Experiment!$A$1:$W$1,0),FALSE)</f>
        <v>0</v>
      </c>
      <c r="AI751" s="2">
        <f>VLOOKUP($F751,Experiment!$A$2:$X$90,MATCH(Results!AI$1,Experiment!$A$1:$X$1,0),FALSE)</f>
        <v>0</v>
      </c>
      <c r="AJ751" s="2">
        <f>Table1[[#This Row],[Gain]]^Table1[[#This Row],[θ]]</f>
        <v>0</v>
      </c>
      <c r="AK751" s="2">
        <f>-Table1[[#This Row],[λ]]*-Table1[[#This Row],[Loss]]^Table1[[#This Row],[θ]]</f>
        <v>0</v>
      </c>
      <c r="AL751" s="2">
        <f>Table1[[#This Row],[v_n_w_g]]-Table1[[#This Row],[v_n_w_l]]</f>
        <v>0</v>
      </c>
      <c r="AM751" s="2">
        <f>IF(Table1[[#This Row],[diff_v]]&gt;=1,1,0)</f>
        <v>0</v>
      </c>
    </row>
    <row r="752" spans="1:39" hidden="1" x14ac:dyDescent="0.3">
      <c r="A752">
        <v>10</v>
      </c>
      <c r="B752" t="s">
        <v>45</v>
      </c>
      <c r="C752" s="22">
        <f>VLOOKUP(Table1[[#This Row],[Subject]],'Subject Profile'!$A$2:$E$8,4,FALSE)</f>
        <v>1.1960207441678836</v>
      </c>
      <c r="D752" s="22">
        <f>VLOOKUP(Table1[[#This Row],[Subject]],'Subject Profile'!$A$2:$E$8,5,FALSE)</f>
        <v>-2</v>
      </c>
      <c r="E752" t="s">
        <v>110</v>
      </c>
      <c r="F752" t="s">
        <v>60</v>
      </c>
      <c r="G752" t="s">
        <v>61</v>
      </c>
      <c r="H752">
        <f>IF(Table1[[#This Row],[decision]]="accept",1,0)</f>
        <v>0</v>
      </c>
      <c r="I752">
        <v>0</v>
      </c>
      <c r="J752">
        <v>690</v>
      </c>
      <c r="K752">
        <v>1664468340</v>
      </c>
      <c r="L752">
        <v>1</v>
      </c>
      <c r="M752" t="str">
        <f>VLOOKUP($F752,Experiment!$A$2:$U$90,MATCH(Results!M$1,Experiment!$A$1:$U$1,0)+1,FALSE)</f>
        <v>D</v>
      </c>
      <c r="N752">
        <f>IF(Table1[[#This Row],[Impact]]="I",0,1)</f>
        <v>1</v>
      </c>
      <c r="O752" s="2">
        <f>VLOOKUP($F752,Experiment!$A$2:$U$90,MATCH(Results!O$1,Experiment!$A$1:$U$1,0),FALSE)</f>
        <v>0</v>
      </c>
      <c r="P752" s="3">
        <f>VLOOKUP($F752,Experiment!$A$2:$U$90,MATCH(Results!P$1,Experiment!$A$1:$U$1,0),FALSE)</f>
        <v>0</v>
      </c>
      <c r="Q752" s="2">
        <f>VLOOKUP($F752,Experiment!$A$2:$U$90,MATCH(Results!Q$1,Experiment!$A$1:$U$1,0),FALSE)</f>
        <v>0</v>
      </c>
      <c r="R752" s="3">
        <f>VLOOKUP($F752,Experiment!$A$2:$U$90,MATCH(Results!R$1,Experiment!$A$1:$U$1,0),FALSE)</f>
        <v>0</v>
      </c>
      <c r="S752" s="2">
        <f>VLOOKUP($F752,Experiment!$A$2:$U$90,MATCH(Results!S$1,Experiment!$A$1:$U$1,0),FALSE)</f>
        <v>0</v>
      </c>
      <c r="T752" s="2">
        <f>VLOOKUP($F752,Experiment!$A$2:$U$90,MATCH(Results!T$1,Experiment!$A$1:$U$1,0),FALSE)</f>
        <v>0</v>
      </c>
      <c r="U752" s="2">
        <f>VLOOKUP($F752,Experiment!$A$2:$U$90,MATCH(Results!U$1,Experiment!$A$1:$U$1,0),FALSE)</f>
        <v>0</v>
      </c>
      <c r="V752" s="2">
        <f>VLOOKUP($F752,Experiment!$A$2:$U$90,MATCH(Results!V$1,Experiment!$A$1:$U$1,0),FALSE)</f>
        <v>0</v>
      </c>
      <c r="W752" s="3">
        <f>VLOOKUP($F752,Experiment!$A$2:$U$90,MATCH(Results!W$1,Experiment!$A$1:$U$1,0),FALSE)</f>
        <v>0</v>
      </c>
      <c r="X752" s="3">
        <f>VLOOKUP($F752,Experiment!$A$2:$U$90,MATCH(Results!X$1,Experiment!$A$1:$U$1,0),FALSE)</f>
        <v>0</v>
      </c>
      <c r="Y752" s="2">
        <f>VLOOKUP($F752,Experiment!$A$2:$U$90,MATCH(Results!Y$1,Experiment!$A$1:$U$1,0),FALSE)</f>
        <v>0</v>
      </c>
      <c r="Z752" s="3">
        <f>VLOOKUP($F752,Experiment!$A$2:$U$90,MATCH(Results!Z$1,Experiment!$A$1:$U$1,0),FALSE)</f>
        <v>0</v>
      </c>
      <c r="AA752" s="3">
        <f>VLOOKUP($F752,Experiment!$A$2:$U$90,MATCH(Results!AA$1,Experiment!$A$1:$U$1,0),FALSE)</f>
        <v>0</v>
      </c>
      <c r="AB752" s="3">
        <f>VLOOKUP($F752,Experiment!$A$2:$U$90,MATCH(Results!AB$1,Experiment!$A$1:$U$1,0),FALSE)</f>
        <v>0</v>
      </c>
      <c r="AC752" s="3">
        <f>VLOOKUP($F752,Experiment!$A$2:$U$90,MATCH(Results!AC$1,Experiment!$A$1:$U$1,0),FALSE)</f>
        <v>0</v>
      </c>
      <c r="AD752" s="2">
        <f>VLOOKUP($F752,Experiment!$A$2:$U$90,MATCH(Results!AD$1,Experiment!$A$1:$U$1,0),FALSE)</f>
        <v>0</v>
      </c>
      <c r="AE752" s="2">
        <f>VLOOKUP($F752,Experiment!$A$2:$U$90,MATCH(Results!AE$1,Experiment!$A$1:$U$1,0),FALSE)</f>
        <v>0</v>
      </c>
      <c r="AF752" s="2">
        <f>VLOOKUP($F752,Experiment!$A$2:$U$90,MATCH(Results!AF$1,Experiment!$A$1:$U$1,0),FALSE)</f>
        <v>0</v>
      </c>
      <c r="AG752" s="2"/>
      <c r="AH752" s="3">
        <f>VLOOKUP($F752,Experiment!$A$2:$W$90,MATCH(Results!AH$1,Experiment!$A$1:$W$1,0),FALSE)</f>
        <v>0</v>
      </c>
      <c r="AI752" s="2">
        <f>VLOOKUP($F752,Experiment!$A$2:$X$90,MATCH(Results!AI$1,Experiment!$A$1:$X$1,0),FALSE)</f>
        <v>0</v>
      </c>
      <c r="AJ752" s="2">
        <f>Table1[[#This Row],[Gain]]^Table1[[#This Row],[θ]]</f>
        <v>0</v>
      </c>
      <c r="AK752" s="2">
        <f>-Table1[[#This Row],[λ]]*-Table1[[#This Row],[Loss]]^Table1[[#This Row],[θ]]</f>
        <v>0</v>
      </c>
      <c r="AL752" s="2">
        <f>Table1[[#This Row],[v_n_w_g]]-Table1[[#This Row],[v_n_w_l]]</f>
        <v>0</v>
      </c>
      <c r="AM752" s="2">
        <f>IF(Table1[[#This Row],[diff_v]]&gt;=1,1,0)</f>
        <v>0</v>
      </c>
    </row>
    <row r="753" spans="1:39" hidden="1" x14ac:dyDescent="0.3">
      <c r="A753">
        <v>11</v>
      </c>
      <c r="B753" t="s">
        <v>45</v>
      </c>
      <c r="C753" s="22">
        <f>VLOOKUP(Table1[[#This Row],[Subject]],'Subject Profile'!$A$2:$E$8,4,FALSE)</f>
        <v>1.1960207441678836</v>
      </c>
      <c r="D753" s="22">
        <f>VLOOKUP(Table1[[#This Row],[Subject]],'Subject Profile'!$A$2:$E$8,5,FALSE)</f>
        <v>-2</v>
      </c>
      <c r="E753" t="s">
        <v>110</v>
      </c>
      <c r="F753" t="s">
        <v>99</v>
      </c>
      <c r="G753" t="s">
        <v>7</v>
      </c>
      <c r="H753">
        <f>IF(Table1[[#This Row],[decision]]="accept",1,0)</f>
        <v>1</v>
      </c>
      <c r="I753">
        <v>10</v>
      </c>
      <c r="J753">
        <v>700</v>
      </c>
      <c r="K753">
        <v>1664468348</v>
      </c>
      <c r="L753">
        <v>8</v>
      </c>
      <c r="M753" t="str">
        <f>VLOOKUP($F753,Experiment!$A$2:$U$90,MATCH(Results!M$1,Experiment!$A$1:$U$1,0)+1,FALSE)</f>
        <v>G</v>
      </c>
      <c r="N753">
        <f>IF(Table1[[#This Row],[Impact]]="I",0,1)</f>
        <v>1</v>
      </c>
      <c r="O753" s="2">
        <f>VLOOKUP($F753,Experiment!$A$2:$U$90,MATCH(Results!O$1,Experiment!$A$1:$U$1,0),FALSE)</f>
        <v>0</v>
      </c>
      <c r="P753" s="3">
        <f>VLOOKUP($F753,Experiment!$A$2:$U$90,MATCH(Results!P$1,Experiment!$A$1:$U$1,0),FALSE)</f>
        <v>0.5</v>
      </c>
      <c r="Q753" s="2">
        <f>VLOOKUP($F753,Experiment!$A$2:$U$90,MATCH(Results!Q$1,Experiment!$A$1:$U$1,0),FALSE)</f>
        <v>10</v>
      </c>
      <c r="R753" s="3">
        <f>VLOOKUP($F753,Experiment!$A$2:$U$90,MATCH(Results!R$1,Experiment!$A$1:$U$1,0),FALSE)</f>
        <v>0.5</v>
      </c>
      <c r="S753" s="2">
        <f>VLOOKUP($F753,Experiment!$A$2:$U$90,MATCH(Results!S$1,Experiment!$A$1:$U$1,0),FALSE)</f>
        <v>5</v>
      </c>
      <c r="T753" s="2">
        <f>VLOOKUP($F753,Experiment!$A$2:$U$90,MATCH(Results!T$1,Experiment!$A$1:$U$1,0),FALSE)</f>
        <v>25</v>
      </c>
      <c r="U753" s="2">
        <f>VLOOKUP($F753,Experiment!$A$2:$U$90,MATCH(Results!U$1,Experiment!$A$1:$U$1,0),FALSE)</f>
        <v>5</v>
      </c>
      <c r="V753" s="2">
        <f>VLOOKUP($F753,Experiment!$A$2:$U$90,MATCH(Results!V$1,Experiment!$A$1:$U$1,0),FALSE)</f>
        <v>2</v>
      </c>
      <c r="W753" s="3">
        <f>VLOOKUP($F753,Experiment!$A$2:$U$90,MATCH(Results!W$1,Experiment!$A$1:$U$1,0),FALSE)</f>
        <v>0.25</v>
      </c>
      <c r="X753" s="3">
        <f>VLOOKUP($F753,Experiment!$A$2:$U$90,MATCH(Results!X$1,Experiment!$A$1:$U$1,0),FALSE)</f>
        <v>0.75</v>
      </c>
      <c r="Y753" s="2">
        <f>VLOOKUP($F753,Experiment!$A$2:$U$90,MATCH(Results!Y$1,Experiment!$A$1:$U$1,0),FALSE)</f>
        <v>2</v>
      </c>
      <c r="Z753" s="3">
        <f>VLOOKUP($F753,Experiment!$A$2:$U$90,MATCH(Results!Z$1,Experiment!$A$1:$U$1,0),FALSE)</f>
        <v>0.5</v>
      </c>
      <c r="AA753" s="3">
        <f>VLOOKUP($F753,Experiment!$A$2:$U$90,MATCH(Results!AA$1,Experiment!$A$1:$U$1,0),FALSE)</f>
        <v>0.25</v>
      </c>
      <c r="AB753" s="3">
        <f>VLOOKUP($F753,Experiment!$A$2:$U$90,MATCH(Results!AB$1,Experiment!$A$1:$U$1,0),FALSE)</f>
        <v>0.625</v>
      </c>
      <c r="AC753" s="3">
        <f>VLOOKUP($F753,Experiment!$A$2:$U$90,MATCH(Results!AC$1,Experiment!$A$1:$U$1,0),FALSE)</f>
        <v>0.375</v>
      </c>
      <c r="AD753" s="2">
        <f>VLOOKUP($F753,Experiment!$A$2:$U$90,MATCH(Results!AD$1,Experiment!$A$1:$U$1,0),FALSE)</f>
        <v>3.75</v>
      </c>
      <c r="AE753" s="2">
        <f>VLOOKUP($F753,Experiment!$A$2:$U$90,MATCH(Results!AE$1,Experiment!$A$1:$U$1,0),FALSE)</f>
        <v>23.4375</v>
      </c>
      <c r="AF753" s="2">
        <f>VLOOKUP($F753,Experiment!$A$2:$U$90,MATCH(Results!AF$1,Experiment!$A$1:$U$1,0),FALSE)</f>
        <v>4.8412291827592711</v>
      </c>
      <c r="AG753" s="3">
        <f>VLOOKUP($F753,Experiment!$A$2:$W$90,MATCH(Results!AG$1,Experiment!$A$1:$W$1,0),FALSE)</f>
        <v>0.82730419370997643</v>
      </c>
      <c r="AH753" s="3">
        <f>VLOOKUP($F753,Experiment!$A$2:$W$90,MATCH(Results!AH$1,Experiment!$A$1:$W$1,0),FALSE)</f>
        <v>0.38648875795104182</v>
      </c>
      <c r="AI753" s="3">
        <f>VLOOKUP($F753,Experiment!$A$2:$X$90,MATCH(Results!AI$1,Experiment!$A$1:$X$1,0),FALSE)</f>
        <v>0.61351124204895813</v>
      </c>
      <c r="AJ753" s="2">
        <f>Table1[[#This Row],[Gain]]^Table1[[#This Row],[θ]]</f>
        <v>15.704378148368352</v>
      </c>
      <c r="AK753" s="2">
        <f>-Table1[[#This Row],[λ]]*-Table1[[#This Row],[Loss]]^Table1[[#This Row],[θ]]</f>
        <v>0</v>
      </c>
      <c r="AL753" s="2">
        <f>Table1[[#This Row],[v_n_w_g]]-Table1[[#This Row],[v_n_w_l]]</f>
        <v>15.704378148368352</v>
      </c>
      <c r="AM753" s="2">
        <f>IF(Table1[[#This Row],[diff_v]]&gt;=1,1,0)</f>
        <v>1</v>
      </c>
    </row>
    <row r="754" spans="1:39" hidden="1" x14ac:dyDescent="0.3">
      <c r="A754">
        <v>12</v>
      </c>
      <c r="B754" t="s">
        <v>45</v>
      </c>
      <c r="C754" s="22">
        <f>VLOOKUP(Table1[[#This Row],[Subject]],'Subject Profile'!$A$2:$E$8,4,FALSE)</f>
        <v>1.1960207441678836</v>
      </c>
      <c r="D754" s="22">
        <f>VLOOKUP(Table1[[#This Row],[Subject]],'Subject Profile'!$A$2:$E$8,5,FALSE)</f>
        <v>-2</v>
      </c>
      <c r="E754" t="s">
        <v>110</v>
      </c>
      <c r="F754" t="s">
        <v>65</v>
      </c>
      <c r="G754" t="s">
        <v>7</v>
      </c>
      <c r="H754">
        <f>IF(Table1[[#This Row],[decision]]="accept",1,0)</f>
        <v>1</v>
      </c>
      <c r="I754">
        <v>10</v>
      </c>
      <c r="J754">
        <v>710</v>
      </c>
      <c r="K754">
        <v>1664468357</v>
      </c>
      <c r="L754">
        <v>9</v>
      </c>
      <c r="M754" t="str">
        <f>VLOOKUP($F754,Experiment!$A$2:$U$90,MATCH(Results!M$1,Experiment!$A$1:$U$1,0)+1,FALSE)</f>
        <v>G</v>
      </c>
      <c r="N754">
        <f>IF(Table1[[#This Row],[Impact]]="I",0,1)</f>
        <v>1</v>
      </c>
      <c r="O754" s="2">
        <f>VLOOKUP($F754,Experiment!$A$2:$U$90,MATCH(Results!O$1,Experiment!$A$1:$U$1,0),FALSE)</f>
        <v>-10</v>
      </c>
      <c r="P754" s="3">
        <f>VLOOKUP($F754,Experiment!$A$2:$U$90,MATCH(Results!P$1,Experiment!$A$1:$U$1,0),FALSE)</f>
        <v>0.5</v>
      </c>
      <c r="Q754" s="2">
        <f>VLOOKUP($F754,Experiment!$A$2:$U$90,MATCH(Results!Q$1,Experiment!$A$1:$U$1,0),FALSE)</f>
        <v>10</v>
      </c>
      <c r="R754" s="3">
        <f>VLOOKUP($F754,Experiment!$A$2:$U$90,MATCH(Results!R$1,Experiment!$A$1:$U$1,0),FALSE)</f>
        <v>0.5</v>
      </c>
      <c r="S754" s="2">
        <f>VLOOKUP($F754,Experiment!$A$2:$U$90,MATCH(Results!S$1,Experiment!$A$1:$U$1,0),FALSE)</f>
        <v>0</v>
      </c>
      <c r="T754" s="2">
        <f>VLOOKUP($F754,Experiment!$A$2:$U$90,MATCH(Results!T$1,Experiment!$A$1:$U$1,0),FALSE)</f>
        <v>100</v>
      </c>
      <c r="U754" s="2">
        <f>VLOOKUP($F754,Experiment!$A$2:$U$90,MATCH(Results!U$1,Experiment!$A$1:$U$1,0),FALSE)</f>
        <v>10</v>
      </c>
      <c r="V754" s="2">
        <f>VLOOKUP($F754,Experiment!$A$2:$U$90,MATCH(Results!V$1,Experiment!$A$1:$U$1,0),FALSE)</f>
        <v>2</v>
      </c>
      <c r="W754" s="3">
        <f>VLOOKUP($F754,Experiment!$A$2:$U$90,MATCH(Results!W$1,Experiment!$A$1:$U$1,0),FALSE)</f>
        <v>0.25</v>
      </c>
      <c r="X754" s="3">
        <f>VLOOKUP($F754,Experiment!$A$2:$U$90,MATCH(Results!X$1,Experiment!$A$1:$U$1,0),FALSE)</f>
        <v>0.75</v>
      </c>
      <c r="Y754" s="2">
        <f>VLOOKUP($F754,Experiment!$A$2:$U$90,MATCH(Results!Y$1,Experiment!$A$1:$U$1,0),FALSE)</f>
        <v>1</v>
      </c>
      <c r="Z754" s="3">
        <f>VLOOKUP($F754,Experiment!$A$2:$U$90,MATCH(Results!Z$1,Experiment!$A$1:$U$1,0),FALSE)</f>
        <v>0.25</v>
      </c>
      <c r="AA754" s="3">
        <f>VLOOKUP($F754,Experiment!$A$2:$U$90,MATCH(Results!AA$1,Experiment!$A$1:$U$1,0),FALSE)</f>
        <v>0.5</v>
      </c>
      <c r="AB754" s="3">
        <f>VLOOKUP($F754,Experiment!$A$2:$U$90,MATCH(Results!AB$1,Experiment!$A$1:$U$1,0),FALSE)</f>
        <v>0.375</v>
      </c>
      <c r="AC754" s="3">
        <f>VLOOKUP($F754,Experiment!$A$2:$U$90,MATCH(Results!AC$1,Experiment!$A$1:$U$1,0),FALSE)</f>
        <v>0.625</v>
      </c>
      <c r="AD754" s="2">
        <f>VLOOKUP($F754,Experiment!$A$2:$U$90,MATCH(Results!AD$1,Experiment!$A$1:$U$1,0),FALSE)</f>
        <v>2.5</v>
      </c>
      <c r="AE754" s="2">
        <f>VLOOKUP($F754,Experiment!$A$2:$U$90,MATCH(Results!AE$1,Experiment!$A$1:$U$1,0),FALSE)</f>
        <v>93.75</v>
      </c>
      <c r="AF754" s="2">
        <f>VLOOKUP($F754,Experiment!$A$2:$U$90,MATCH(Results!AF$1,Experiment!$A$1:$U$1,0),FALSE)</f>
        <v>9.6824583655185421</v>
      </c>
      <c r="AG754" s="3">
        <f>VLOOKUP($F754,Experiment!$A$2:$W$90,MATCH(Results!AG$1,Experiment!$A$1:$W$1,0),FALSE)</f>
        <v>1</v>
      </c>
      <c r="AH754" s="3">
        <f>VLOOKUP($F754,Experiment!$A$2:$W$90,MATCH(Results!AH$1,Experiment!$A$1:$W$1,0),FALSE)</f>
        <v>0.625</v>
      </c>
      <c r="AI754" s="3">
        <f>VLOOKUP($F754,Experiment!$A$2:$X$90,MATCH(Results!AI$1,Experiment!$A$1:$X$1,0),FALSE)</f>
        <v>0.375</v>
      </c>
      <c r="AJ754" s="2">
        <f>Table1[[#This Row],[Gain]]^Table1[[#This Row],[θ]]</f>
        <v>15.704378148368352</v>
      </c>
      <c r="AK754" s="2">
        <f>-Table1[[#This Row],[λ]]*-Table1[[#This Row],[Loss]]^Table1[[#This Row],[θ]]</f>
        <v>31.408756296736705</v>
      </c>
      <c r="AL754" s="2">
        <f>Table1[[#This Row],[v_n_w_g]]-Table1[[#This Row],[v_n_w_l]]</f>
        <v>-15.704378148368352</v>
      </c>
      <c r="AM754" s="2">
        <f>IF(Table1[[#This Row],[diff_v]]&gt;=1,1,0)</f>
        <v>0</v>
      </c>
    </row>
    <row r="755" spans="1:39" hidden="1" x14ac:dyDescent="0.3">
      <c r="A755">
        <v>13</v>
      </c>
      <c r="B755" t="s">
        <v>45</v>
      </c>
      <c r="C755" s="22">
        <f>VLOOKUP(Table1[[#This Row],[Subject]],'Subject Profile'!$A$2:$E$8,4,FALSE)</f>
        <v>1.1960207441678836</v>
      </c>
      <c r="D755" s="22">
        <f>VLOOKUP(Table1[[#This Row],[Subject]],'Subject Profile'!$A$2:$E$8,5,FALSE)</f>
        <v>-2</v>
      </c>
      <c r="E755" t="s">
        <v>110</v>
      </c>
      <c r="F755" t="s">
        <v>55</v>
      </c>
      <c r="G755" t="s">
        <v>56</v>
      </c>
      <c r="H755">
        <f>IF(Table1[[#This Row],[decision]]="accept",1,0)</f>
        <v>0</v>
      </c>
      <c r="I755">
        <v>0</v>
      </c>
      <c r="J755">
        <v>710</v>
      </c>
      <c r="K755">
        <v>1664468368</v>
      </c>
      <c r="L755">
        <v>11</v>
      </c>
      <c r="M755" t="str">
        <f>VLOOKUP($F755,Experiment!$A$2:$U$90,MATCH(Results!M$1,Experiment!$A$1:$U$1,0)+1,FALSE)</f>
        <v>R</v>
      </c>
      <c r="N755">
        <f>IF(Table1[[#This Row],[Impact]]="I",0,1)</f>
        <v>1</v>
      </c>
      <c r="O755" s="2">
        <f>VLOOKUP($F755,Experiment!$A$2:$U$90,MATCH(Results!O$1,Experiment!$A$1:$U$1,0),FALSE)</f>
        <v>0</v>
      </c>
      <c r="P755" s="3">
        <f>VLOOKUP($F755,Experiment!$A$2:$U$90,MATCH(Results!P$1,Experiment!$A$1:$U$1,0),FALSE)</f>
        <v>0</v>
      </c>
      <c r="Q755" s="2">
        <f>VLOOKUP($F755,Experiment!$A$2:$U$90,MATCH(Results!Q$1,Experiment!$A$1:$U$1,0),FALSE)</f>
        <v>0</v>
      </c>
      <c r="R755" s="3">
        <f>VLOOKUP($F755,Experiment!$A$2:$U$90,MATCH(Results!R$1,Experiment!$A$1:$U$1,0),FALSE)</f>
        <v>0</v>
      </c>
      <c r="S755" s="2">
        <f>VLOOKUP($F755,Experiment!$A$2:$U$90,MATCH(Results!S$1,Experiment!$A$1:$U$1,0),FALSE)</f>
        <v>0</v>
      </c>
      <c r="T755" s="2">
        <f>VLOOKUP($F755,Experiment!$A$2:$U$90,MATCH(Results!T$1,Experiment!$A$1:$U$1,0),FALSE)</f>
        <v>0</v>
      </c>
      <c r="U755" s="2">
        <f>VLOOKUP($F755,Experiment!$A$2:$U$90,MATCH(Results!U$1,Experiment!$A$1:$U$1,0),FALSE)</f>
        <v>0</v>
      </c>
      <c r="V755" s="2">
        <f>VLOOKUP($F755,Experiment!$A$2:$U$90,MATCH(Results!V$1,Experiment!$A$1:$U$1,0),FALSE)</f>
        <v>0</v>
      </c>
      <c r="W755" s="3">
        <f>VLOOKUP($F755,Experiment!$A$2:$U$90,MATCH(Results!W$1,Experiment!$A$1:$U$1,0),FALSE)</f>
        <v>0</v>
      </c>
      <c r="X755" s="3">
        <f>VLOOKUP($F755,Experiment!$A$2:$U$90,MATCH(Results!X$1,Experiment!$A$1:$U$1,0),FALSE)</f>
        <v>0</v>
      </c>
      <c r="Y755" s="2">
        <f>VLOOKUP($F755,Experiment!$A$2:$U$90,MATCH(Results!Y$1,Experiment!$A$1:$U$1,0),FALSE)</f>
        <v>0</v>
      </c>
      <c r="Z755" s="3">
        <f>VLOOKUP($F755,Experiment!$A$2:$U$90,MATCH(Results!Z$1,Experiment!$A$1:$U$1,0),FALSE)</f>
        <v>0</v>
      </c>
      <c r="AA755" s="3">
        <f>VLOOKUP($F755,Experiment!$A$2:$U$90,MATCH(Results!AA$1,Experiment!$A$1:$U$1,0),FALSE)</f>
        <v>0</v>
      </c>
      <c r="AB755" s="3">
        <f>VLOOKUP($F755,Experiment!$A$2:$U$90,MATCH(Results!AB$1,Experiment!$A$1:$U$1,0),FALSE)</f>
        <v>0</v>
      </c>
      <c r="AC755" s="3">
        <f>VLOOKUP($F755,Experiment!$A$2:$U$90,MATCH(Results!AC$1,Experiment!$A$1:$U$1,0),FALSE)</f>
        <v>0</v>
      </c>
      <c r="AD755" s="2">
        <f>VLOOKUP($F755,Experiment!$A$2:$U$90,MATCH(Results!AD$1,Experiment!$A$1:$U$1,0),FALSE)</f>
        <v>0</v>
      </c>
      <c r="AE755" s="2">
        <f>VLOOKUP($F755,Experiment!$A$2:$U$90,MATCH(Results!AE$1,Experiment!$A$1:$U$1,0),FALSE)</f>
        <v>0</v>
      </c>
      <c r="AF755" s="2">
        <f>VLOOKUP($F755,Experiment!$A$2:$U$90,MATCH(Results!AF$1,Experiment!$A$1:$U$1,0),FALSE)</f>
        <v>0</v>
      </c>
      <c r="AG755" s="2"/>
      <c r="AH755" s="3">
        <f>VLOOKUP($F755,Experiment!$A$2:$W$90,MATCH(Results!AH$1,Experiment!$A$1:$W$1,0),FALSE)</f>
        <v>0</v>
      </c>
      <c r="AI755" s="2">
        <f>VLOOKUP($F755,Experiment!$A$2:$X$90,MATCH(Results!AI$1,Experiment!$A$1:$X$1,0),FALSE)</f>
        <v>0</v>
      </c>
      <c r="AJ755" s="2">
        <f>Table1[[#This Row],[Gain]]^Table1[[#This Row],[θ]]</f>
        <v>0</v>
      </c>
      <c r="AK755" s="2">
        <f>-Table1[[#This Row],[λ]]*-Table1[[#This Row],[Loss]]^Table1[[#This Row],[θ]]</f>
        <v>0</v>
      </c>
      <c r="AL755" s="2">
        <f>Table1[[#This Row],[v_n_w_g]]-Table1[[#This Row],[v_n_w_l]]</f>
        <v>0</v>
      </c>
      <c r="AM755" s="2">
        <f>IF(Table1[[#This Row],[diff_v]]&gt;=1,1,0)</f>
        <v>0</v>
      </c>
    </row>
    <row r="756" spans="1:39" hidden="1" x14ac:dyDescent="0.3">
      <c r="A756">
        <v>14</v>
      </c>
      <c r="B756" t="s">
        <v>45</v>
      </c>
      <c r="C756" s="22">
        <f>VLOOKUP(Table1[[#This Row],[Subject]],'Subject Profile'!$A$2:$E$8,4,FALSE)</f>
        <v>1.1960207441678836</v>
      </c>
      <c r="D756" s="22">
        <f>VLOOKUP(Table1[[#This Row],[Subject]],'Subject Profile'!$A$2:$E$8,5,FALSE)</f>
        <v>-2</v>
      </c>
      <c r="E756" t="s">
        <v>110</v>
      </c>
      <c r="F756" t="s">
        <v>96</v>
      </c>
      <c r="G756" t="s">
        <v>5</v>
      </c>
      <c r="H756">
        <f>IF(Table1[[#This Row],[decision]]="accept",1,0)</f>
        <v>0</v>
      </c>
      <c r="I756">
        <v>0</v>
      </c>
      <c r="J756">
        <v>710</v>
      </c>
      <c r="K756">
        <v>1664468377</v>
      </c>
      <c r="L756">
        <v>9</v>
      </c>
      <c r="M756" t="str">
        <f>VLOOKUP($F756,Experiment!$A$2:$U$90,MATCH(Results!M$1,Experiment!$A$1:$U$1,0)+1,FALSE)</f>
        <v>G</v>
      </c>
      <c r="N756">
        <f>IF(Table1[[#This Row],[Impact]]="I",0,1)</f>
        <v>1</v>
      </c>
      <c r="O756" s="2">
        <f>VLOOKUP($F756,Experiment!$A$2:$U$90,MATCH(Results!O$1,Experiment!$A$1:$U$1,0),FALSE)</f>
        <v>-50</v>
      </c>
      <c r="P756" s="3">
        <f>VLOOKUP($F756,Experiment!$A$2:$U$90,MATCH(Results!P$1,Experiment!$A$1:$U$1,0),FALSE)</f>
        <v>0.5</v>
      </c>
      <c r="Q756" s="2">
        <f>VLOOKUP($F756,Experiment!$A$2:$U$90,MATCH(Results!Q$1,Experiment!$A$1:$U$1,0),FALSE)</f>
        <v>40</v>
      </c>
      <c r="R756" s="3">
        <f>VLOOKUP($F756,Experiment!$A$2:$U$90,MATCH(Results!R$1,Experiment!$A$1:$U$1,0),FALSE)</f>
        <v>0.5</v>
      </c>
      <c r="S756" s="2">
        <f>VLOOKUP($F756,Experiment!$A$2:$U$90,MATCH(Results!S$1,Experiment!$A$1:$U$1,0),FALSE)</f>
        <v>-5</v>
      </c>
      <c r="T756" s="2">
        <f>VLOOKUP($F756,Experiment!$A$2:$U$90,MATCH(Results!T$1,Experiment!$A$1:$U$1,0),FALSE)</f>
        <v>2025</v>
      </c>
      <c r="U756" s="2">
        <f>VLOOKUP($F756,Experiment!$A$2:$U$90,MATCH(Results!U$1,Experiment!$A$1:$U$1,0),FALSE)</f>
        <v>45</v>
      </c>
      <c r="V756" s="2">
        <f>VLOOKUP($F756,Experiment!$A$2:$U$90,MATCH(Results!V$1,Experiment!$A$1:$U$1,0),FALSE)</f>
        <v>2</v>
      </c>
      <c r="W756" s="3">
        <f>VLOOKUP($F756,Experiment!$A$2:$U$90,MATCH(Results!W$1,Experiment!$A$1:$U$1,0),FALSE)</f>
        <v>0.25</v>
      </c>
      <c r="X756" s="3">
        <f>VLOOKUP($F756,Experiment!$A$2:$U$90,MATCH(Results!X$1,Experiment!$A$1:$U$1,0),FALSE)</f>
        <v>0.75</v>
      </c>
      <c r="Y756" s="2">
        <f>VLOOKUP($F756,Experiment!$A$2:$U$90,MATCH(Results!Y$1,Experiment!$A$1:$U$1,0),FALSE)</f>
        <v>2</v>
      </c>
      <c r="Z756" s="3">
        <f>VLOOKUP($F756,Experiment!$A$2:$U$90,MATCH(Results!Z$1,Experiment!$A$1:$U$1,0),FALSE)</f>
        <v>0.5</v>
      </c>
      <c r="AA756" s="3">
        <f>VLOOKUP($F756,Experiment!$A$2:$U$90,MATCH(Results!AA$1,Experiment!$A$1:$U$1,0),FALSE)</f>
        <v>0.25</v>
      </c>
      <c r="AB756" s="3">
        <f>VLOOKUP($F756,Experiment!$A$2:$U$90,MATCH(Results!AB$1,Experiment!$A$1:$U$1,0),FALSE)</f>
        <v>0.625</v>
      </c>
      <c r="AC756" s="3">
        <f>VLOOKUP($F756,Experiment!$A$2:$U$90,MATCH(Results!AC$1,Experiment!$A$1:$U$1,0),FALSE)</f>
        <v>0.375</v>
      </c>
      <c r="AD756" s="2">
        <f>VLOOKUP($F756,Experiment!$A$2:$U$90,MATCH(Results!AD$1,Experiment!$A$1:$U$1,0),FALSE)</f>
        <v>-16.25</v>
      </c>
      <c r="AE756" s="2">
        <f>VLOOKUP($F756,Experiment!$A$2:$U$90,MATCH(Results!AE$1,Experiment!$A$1:$U$1,0),FALSE)</f>
        <v>1898.4375</v>
      </c>
      <c r="AF756" s="2">
        <f>VLOOKUP($F756,Experiment!$A$2:$U$90,MATCH(Results!AF$1,Experiment!$A$1:$U$1,0),FALSE)</f>
        <v>43.571062644833439</v>
      </c>
      <c r="AG756" s="3">
        <f>VLOOKUP($F756,Experiment!$A$2:$W$90,MATCH(Results!AG$1,Experiment!$A$1:$W$1,0),FALSE)</f>
        <v>0.82730419370997643</v>
      </c>
      <c r="AH756" s="3">
        <f>VLOOKUP($F756,Experiment!$A$2:$W$90,MATCH(Results!AH$1,Experiment!$A$1:$W$1,0),FALSE)</f>
        <v>0.38648875795104182</v>
      </c>
      <c r="AI756" s="3">
        <f>VLOOKUP($F756,Experiment!$A$2:$X$90,MATCH(Results!AI$1,Experiment!$A$1:$X$1,0),FALSE)</f>
        <v>0.61351124204895813</v>
      </c>
      <c r="AJ756" s="2">
        <f>Table1[[#This Row],[Gain]]^Table1[[#This Row],[θ]]</f>
        <v>82.432217522931154</v>
      </c>
      <c r="AK756" s="2">
        <f>-Table1[[#This Row],[λ]]*-Table1[[#This Row],[Loss]]^Table1[[#This Row],[θ]]</f>
        <v>215.2947128015152</v>
      </c>
      <c r="AL756" s="2">
        <f>Table1[[#This Row],[v_n_w_g]]-Table1[[#This Row],[v_n_w_l]]</f>
        <v>-132.86249527858405</v>
      </c>
      <c r="AM756" s="2">
        <f>IF(Table1[[#This Row],[diff_v]]&gt;=1,1,0)</f>
        <v>0</v>
      </c>
    </row>
    <row r="757" spans="1:39" hidden="1" x14ac:dyDescent="0.3">
      <c r="A757">
        <v>15</v>
      </c>
      <c r="B757" t="s">
        <v>45</v>
      </c>
      <c r="C757" s="22">
        <f>VLOOKUP(Table1[[#This Row],[Subject]],'Subject Profile'!$A$2:$E$8,4,FALSE)</f>
        <v>1.1960207441678836</v>
      </c>
      <c r="D757" s="22">
        <f>VLOOKUP(Table1[[#This Row],[Subject]],'Subject Profile'!$A$2:$E$8,5,FALSE)</f>
        <v>-2</v>
      </c>
      <c r="E757" t="s">
        <v>110</v>
      </c>
      <c r="F757" t="s">
        <v>96</v>
      </c>
      <c r="G757" t="s">
        <v>5</v>
      </c>
      <c r="H757">
        <f>IF(Table1[[#This Row],[decision]]="accept",1,0)</f>
        <v>0</v>
      </c>
      <c r="I757">
        <v>0</v>
      </c>
      <c r="J757">
        <v>710</v>
      </c>
      <c r="K757">
        <v>1664468379</v>
      </c>
      <c r="L757">
        <v>2</v>
      </c>
      <c r="M757" t="str">
        <f>VLOOKUP($F757,Experiment!$A$2:$U$90,MATCH(Results!M$1,Experiment!$A$1:$U$1,0)+1,FALSE)</f>
        <v>G</v>
      </c>
      <c r="N757">
        <f>IF(Table1[[#This Row],[Impact]]="I",0,1)</f>
        <v>1</v>
      </c>
      <c r="O757" s="2">
        <f>VLOOKUP($F757,Experiment!$A$2:$U$90,MATCH(Results!O$1,Experiment!$A$1:$U$1,0),FALSE)</f>
        <v>-50</v>
      </c>
      <c r="P757" s="3">
        <f>VLOOKUP($F757,Experiment!$A$2:$U$90,MATCH(Results!P$1,Experiment!$A$1:$U$1,0),FALSE)</f>
        <v>0.5</v>
      </c>
      <c r="Q757" s="2">
        <f>VLOOKUP($F757,Experiment!$A$2:$U$90,MATCH(Results!Q$1,Experiment!$A$1:$U$1,0),FALSE)</f>
        <v>40</v>
      </c>
      <c r="R757" s="3">
        <f>VLOOKUP($F757,Experiment!$A$2:$U$90,MATCH(Results!R$1,Experiment!$A$1:$U$1,0),FALSE)</f>
        <v>0.5</v>
      </c>
      <c r="S757" s="2">
        <f>VLOOKUP($F757,Experiment!$A$2:$U$90,MATCH(Results!S$1,Experiment!$A$1:$U$1,0),FALSE)</f>
        <v>-5</v>
      </c>
      <c r="T757" s="2">
        <f>VLOOKUP($F757,Experiment!$A$2:$U$90,MATCH(Results!T$1,Experiment!$A$1:$U$1,0),FALSE)</f>
        <v>2025</v>
      </c>
      <c r="U757" s="2">
        <f>VLOOKUP($F757,Experiment!$A$2:$U$90,MATCH(Results!U$1,Experiment!$A$1:$U$1,0),FALSE)</f>
        <v>45</v>
      </c>
      <c r="V757" s="2">
        <f>VLOOKUP($F757,Experiment!$A$2:$U$90,MATCH(Results!V$1,Experiment!$A$1:$U$1,0),FALSE)</f>
        <v>2</v>
      </c>
      <c r="W757" s="3">
        <f>VLOOKUP($F757,Experiment!$A$2:$U$90,MATCH(Results!W$1,Experiment!$A$1:$U$1,0),FALSE)</f>
        <v>0.25</v>
      </c>
      <c r="X757" s="3">
        <f>VLOOKUP($F757,Experiment!$A$2:$U$90,MATCH(Results!X$1,Experiment!$A$1:$U$1,0),FALSE)</f>
        <v>0.75</v>
      </c>
      <c r="Y757" s="2">
        <f>VLOOKUP($F757,Experiment!$A$2:$U$90,MATCH(Results!Y$1,Experiment!$A$1:$U$1,0),FALSE)</f>
        <v>2</v>
      </c>
      <c r="Z757" s="3">
        <f>VLOOKUP($F757,Experiment!$A$2:$U$90,MATCH(Results!Z$1,Experiment!$A$1:$U$1,0),FALSE)</f>
        <v>0.5</v>
      </c>
      <c r="AA757" s="3">
        <f>VLOOKUP($F757,Experiment!$A$2:$U$90,MATCH(Results!AA$1,Experiment!$A$1:$U$1,0),FALSE)</f>
        <v>0.25</v>
      </c>
      <c r="AB757" s="3">
        <f>VLOOKUP($F757,Experiment!$A$2:$U$90,MATCH(Results!AB$1,Experiment!$A$1:$U$1,0),FALSE)</f>
        <v>0.625</v>
      </c>
      <c r="AC757" s="3">
        <f>VLOOKUP($F757,Experiment!$A$2:$U$90,MATCH(Results!AC$1,Experiment!$A$1:$U$1,0),FALSE)</f>
        <v>0.375</v>
      </c>
      <c r="AD757" s="2">
        <f>VLOOKUP($F757,Experiment!$A$2:$U$90,MATCH(Results!AD$1,Experiment!$A$1:$U$1,0),FALSE)</f>
        <v>-16.25</v>
      </c>
      <c r="AE757" s="2">
        <f>VLOOKUP($F757,Experiment!$A$2:$U$90,MATCH(Results!AE$1,Experiment!$A$1:$U$1,0),FALSE)</f>
        <v>1898.4375</v>
      </c>
      <c r="AF757" s="2">
        <f>VLOOKUP($F757,Experiment!$A$2:$U$90,MATCH(Results!AF$1,Experiment!$A$1:$U$1,0),FALSE)</f>
        <v>43.571062644833439</v>
      </c>
      <c r="AG757" s="3">
        <f>VLOOKUP($F757,Experiment!$A$2:$W$90,MATCH(Results!AG$1,Experiment!$A$1:$W$1,0),FALSE)</f>
        <v>0.82730419370997643</v>
      </c>
      <c r="AH757" s="3">
        <f>VLOOKUP($F757,Experiment!$A$2:$W$90,MATCH(Results!AH$1,Experiment!$A$1:$W$1,0),FALSE)</f>
        <v>0.38648875795104182</v>
      </c>
      <c r="AI757" s="3">
        <f>VLOOKUP($F757,Experiment!$A$2:$X$90,MATCH(Results!AI$1,Experiment!$A$1:$X$1,0),FALSE)</f>
        <v>0.61351124204895813</v>
      </c>
      <c r="AJ757" s="2">
        <f>Table1[[#This Row],[Gain]]^Table1[[#This Row],[θ]]</f>
        <v>82.432217522931154</v>
      </c>
      <c r="AK757" s="2">
        <f>-Table1[[#This Row],[λ]]*-Table1[[#This Row],[Loss]]^Table1[[#This Row],[θ]]</f>
        <v>215.2947128015152</v>
      </c>
      <c r="AL757" s="2">
        <f>Table1[[#This Row],[v_n_w_g]]-Table1[[#This Row],[v_n_w_l]]</f>
        <v>-132.86249527858405</v>
      </c>
      <c r="AM757" s="2">
        <f>IF(Table1[[#This Row],[diff_v]]&gt;=1,1,0)</f>
        <v>0</v>
      </c>
    </row>
    <row r="758" spans="1:39" hidden="1" x14ac:dyDescent="0.3">
      <c r="A758">
        <v>16</v>
      </c>
      <c r="B758" t="s">
        <v>45</v>
      </c>
      <c r="C758" s="22">
        <f>VLOOKUP(Table1[[#This Row],[Subject]],'Subject Profile'!$A$2:$E$8,4,FALSE)</f>
        <v>1.1960207441678836</v>
      </c>
      <c r="D758" s="22">
        <f>VLOOKUP(Table1[[#This Row],[Subject]],'Subject Profile'!$A$2:$E$8,5,FALSE)</f>
        <v>-2</v>
      </c>
      <c r="E758" t="s">
        <v>110</v>
      </c>
      <c r="F758" t="s">
        <v>104</v>
      </c>
      <c r="G758" t="s">
        <v>7</v>
      </c>
      <c r="H758">
        <f>IF(Table1[[#This Row],[decision]]="accept",1,0)</f>
        <v>1</v>
      </c>
      <c r="I758">
        <v>10</v>
      </c>
      <c r="J758">
        <v>720</v>
      </c>
      <c r="K758">
        <v>1664468388</v>
      </c>
      <c r="L758">
        <v>9</v>
      </c>
      <c r="M758" t="str">
        <f>VLOOKUP($F758,Experiment!$A$2:$U$90,MATCH(Results!M$1,Experiment!$A$1:$U$1,0)+1,FALSE)</f>
        <v>I</v>
      </c>
      <c r="N758">
        <f>IF(Table1[[#This Row],[Impact]]="I",0,1)</f>
        <v>0</v>
      </c>
      <c r="O758" s="2">
        <f>VLOOKUP($F758,Experiment!$A$2:$U$90,MATCH(Results!O$1,Experiment!$A$1:$U$1,0),FALSE)</f>
        <v>-10</v>
      </c>
      <c r="P758" s="3">
        <f>VLOOKUP($F758,Experiment!$A$2:$U$90,MATCH(Results!P$1,Experiment!$A$1:$U$1,0),FALSE)</f>
        <v>0.5</v>
      </c>
      <c r="Q758" s="2">
        <f>VLOOKUP($F758,Experiment!$A$2:$U$90,MATCH(Results!Q$1,Experiment!$A$1:$U$1,0),FALSE)</f>
        <v>10</v>
      </c>
      <c r="R758" s="3">
        <f>VLOOKUP($F758,Experiment!$A$2:$U$90,MATCH(Results!R$1,Experiment!$A$1:$U$1,0),FALSE)</f>
        <v>0.5</v>
      </c>
      <c r="S758" s="2">
        <f>VLOOKUP($F758,Experiment!$A$2:$U$90,MATCH(Results!S$1,Experiment!$A$1:$U$1,0),FALSE)</f>
        <v>0</v>
      </c>
      <c r="T758" s="2">
        <f>VLOOKUP($F758,Experiment!$A$2:$U$90,MATCH(Results!T$1,Experiment!$A$1:$U$1,0),FALSE)</f>
        <v>100</v>
      </c>
      <c r="U758" s="2">
        <f>VLOOKUP($F758,Experiment!$A$2:$U$90,MATCH(Results!U$1,Experiment!$A$1:$U$1,0),FALSE)</f>
        <v>10</v>
      </c>
      <c r="V758" s="2">
        <f>VLOOKUP($F758,Experiment!$A$2:$U$90,MATCH(Results!V$1,Experiment!$A$1:$U$1,0),FALSE)</f>
        <v>2</v>
      </c>
      <c r="W758" s="3">
        <f>VLOOKUP($F758,Experiment!$A$2:$U$90,MATCH(Results!W$1,Experiment!$A$1:$U$1,0),FALSE)</f>
        <v>0.25</v>
      </c>
      <c r="X758" s="3">
        <f>VLOOKUP($F758,Experiment!$A$2:$U$90,MATCH(Results!X$1,Experiment!$A$1:$U$1,0),FALSE)</f>
        <v>0.75</v>
      </c>
      <c r="Y758" s="2">
        <f>VLOOKUP($F758,Experiment!$A$2:$U$90,MATCH(Results!Y$1,Experiment!$A$1:$U$1,0),FALSE)</f>
        <v>1</v>
      </c>
      <c r="Z758" s="3">
        <f>VLOOKUP($F758,Experiment!$A$2:$U$90,MATCH(Results!Z$1,Experiment!$A$1:$U$1,0),FALSE)</f>
        <v>0.25</v>
      </c>
      <c r="AA758" s="3">
        <f>VLOOKUP($F758,Experiment!$A$2:$U$90,MATCH(Results!AA$1,Experiment!$A$1:$U$1,0),FALSE)</f>
        <v>0.5</v>
      </c>
      <c r="AB758" s="3">
        <f>VLOOKUP($F758,Experiment!$A$2:$U$90,MATCH(Results!AB$1,Experiment!$A$1:$U$1,0),FALSE)</f>
        <v>0.375</v>
      </c>
      <c r="AC758" s="3">
        <f>VLOOKUP($F758,Experiment!$A$2:$U$90,MATCH(Results!AC$1,Experiment!$A$1:$U$1,0),FALSE)</f>
        <v>0.625</v>
      </c>
      <c r="AD758" s="2">
        <f>VLOOKUP($F758,Experiment!$A$2:$U$90,MATCH(Results!AD$1,Experiment!$A$1:$U$1,0),FALSE)</f>
        <v>2.5</v>
      </c>
      <c r="AE758" s="2">
        <f>VLOOKUP($F758,Experiment!$A$2:$U$90,MATCH(Results!AE$1,Experiment!$A$1:$U$1,0),FALSE)</f>
        <v>93.75</v>
      </c>
      <c r="AF758" s="2">
        <f>VLOOKUP($F758,Experiment!$A$2:$U$90,MATCH(Results!AF$1,Experiment!$A$1:$U$1,0),FALSE)</f>
        <v>9.6824583655185421</v>
      </c>
      <c r="AG758" s="3">
        <f>VLOOKUP($F758,Experiment!$A$2:$W$90,MATCH(Results!AG$1,Experiment!$A$1:$W$1,0),FALSE)</f>
        <v>1</v>
      </c>
      <c r="AH758" s="3">
        <f>VLOOKUP($F758,Experiment!$A$2:$W$90,MATCH(Results!AH$1,Experiment!$A$1:$W$1,0),FALSE)</f>
        <v>0.625</v>
      </c>
      <c r="AI758" s="3">
        <f>VLOOKUP($F758,Experiment!$A$2:$X$90,MATCH(Results!AI$1,Experiment!$A$1:$X$1,0),FALSE)</f>
        <v>0.375</v>
      </c>
      <c r="AJ758" s="2">
        <f>Table1[[#This Row],[Gain]]^Table1[[#This Row],[θ]]</f>
        <v>15.704378148368352</v>
      </c>
      <c r="AK758" s="2">
        <f>-Table1[[#This Row],[λ]]*-Table1[[#This Row],[Loss]]^Table1[[#This Row],[θ]]</f>
        <v>31.408756296736705</v>
      </c>
      <c r="AL758" s="2">
        <f>Table1[[#This Row],[v_n_w_g]]-Table1[[#This Row],[v_n_w_l]]</f>
        <v>-15.704378148368352</v>
      </c>
      <c r="AM758" s="2">
        <f>IF(Table1[[#This Row],[diff_v]]&gt;=1,1,0)</f>
        <v>0</v>
      </c>
    </row>
    <row r="759" spans="1:39" hidden="1" x14ac:dyDescent="0.3">
      <c r="A759">
        <v>17</v>
      </c>
      <c r="B759" t="s">
        <v>45</v>
      </c>
      <c r="C759" s="22">
        <f>VLOOKUP(Table1[[#This Row],[Subject]],'Subject Profile'!$A$2:$E$8,4,FALSE)</f>
        <v>1.1960207441678836</v>
      </c>
      <c r="D759" s="22">
        <f>VLOOKUP(Table1[[#This Row],[Subject]],'Subject Profile'!$A$2:$E$8,5,FALSE)</f>
        <v>-2</v>
      </c>
      <c r="E759" t="s">
        <v>110</v>
      </c>
      <c r="F759" t="s">
        <v>93</v>
      </c>
      <c r="G759" t="s">
        <v>7</v>
      </c>
      <c r="H759">
        <f>IF(Table1[[#This Row],[decision]]="accept",1,0)</f>
        <v>1</v>
      </c>
      <c r="I759">
        <v>100</v>
      </c>
      <c r="J759">
        <v>820</v>
      </c>
      <c r="K759">
        <v>1664468402</v>
      </c>
      <c r="L759">
        <v>14</v>
      </c>
      <c r="M759" t="str">
        <f>VLOOKUP($F759,Experiment!$A$2:$U$90,MATCH(Results!M$1,Experiment!$A$1:$U$1,0)+1,FALSE)</f>
        <v>I</v>
      </c>
      <c r="N759">
        <f>IF(Table1[[#This Row],[Impact]]="I",0,1)</f>
        <v>0</v>
      </c>
      <c r="O759" s="2">
        <f>VLOOKUP($F759,Experiment!$A$2:$U$90,MATCH(Results!O$1,Experiment!$A$1:$U$1,0),FALSE)</f>
        <v>-90</v>
      </c>
      <c r="P759" s="3">
        <f>VLOOKUP($F759,Experiment!$A$2:$U$90,MATCH(Results!P$1,Experiment!$A$1:$U$1,0),FALSE)</f>
        <v>0.5</v>
      </c>
      <c r="Q759" s="2">
        <f>VLOOKUP($F759,Experiment!$A$2:$U$90,MATCH(Results!Q$1,Experiment!$A$1:$U$1,0),FALSE)</f>
        <v>100</v>
      </c>
      <c r="R759" s="3">
        <f>VLOOKUP($F759,Experiment!$A$2:$U$90,MATCH(Results!R$1,Experiment!$A$1:$U$1,0),FALSE)</f>
        <v>0.5</v>
      </c>
      <c r="S759" s="2">
        <f>VLOOKUP($F759,Experiment!$A$2:$U$90,MATCH(Results!S$1,Experiment!$A$1:$U$1,0),FALSE)</f>
        <v>5</v>
      </c>
      <c r="T759" s="2">
        <f>VLOOKUP($F759,Experiment!$A$2:$U$90,MATCH(Results!T$1,Experiment!$A$1:$U$1,0),FALSE)</f>
        <v>9025</v>
      </c>
      <c r="U759" s="2">
        <f>VLOOKUP($F759,Experiment!$A$2:$U$90,MATCH(Results!U$1,Experiment!$A$1:$U$1,0),FALSE)</f>
        <v>95</v>
      </c>
      <c r="V759" s="2">
        <f>VLOOKUP($F759,Experiment!$A$2:$U$90,MATCH(Results!V$1,Experiment!$A$1:$U$1,0),FALSE)</f>
        <v>4</v>
      </c>
      <c r="W759" s="3">
        <f>VLOOKUP($F759,Experiment!$A$2:$U$90,MATCH(Results!W$1,Experiment!$A$1:$U$1,0),FALSE)</f>
        <v>0.25</v>
      </c>
      <c r="X759" s="3">
        <f>VLOOKUP($F759,Experiment!$A$2:$U$90,MATCH(Results!X$1,Experiment!$A$1:$U$1,0),FALSE)</f>
        <v>0.75</v>
      </c>
      <c r="Y759" s="2">
        <f>VLOOKUP($F759,Experiment!$A$2:$U$90,MATCH(Results!Y$1,Experiment!$A$1:$U$1,0),FALSE)</f>
        <v>1</v>
      </c>
      <c r="Z759" s="3">
        <f>VLOOKUP($F759,Experiment!$A$2:$U$90,MATCH(Results!Z$1,Experiment!$A$1:$U$1,0),FALSE)</f>
        <v>0.25</v>
      </c>
      <c r="AA759" s="3">
        <f>VLOOKUP($F759,Experiment!$A$2:$U$90,MATCH(Results!AA$1,Experiment!$A$1:$U$1,0),FALSE)</f>
        <v>0.5</v>
      </c>
      <c r="AB759" s="3">
        <f>VLOOKUP($F759,Experiment!$A$2:$U$90,MATCH(Results!AB$1,Experiment!$A$1:$U$1,0),FALSE)</f>
        <v>0.375</v>
      </c>
      <c r="AC759" s="3">
        <f>VLOOKUP($F759,Experiment!$A$2:$U$90,MATCH(Results!AC$1,Experiment!$A$1:$U$1,0),FALSE)</f>
        <v>0.625</v>
      </c>
      <c r="AD759" s="2">
        <f>VLOOKUP($F759,Experiment!$A$2:$U$90,MATCH(Results!AD$1,Experiment!$A$1:$U$1,0),FALSE)</f>
        <v>28.75</v>
      </c>
      <c r="AE759" s="2">
        <f>VLOOKUP($F759,Experiment!$A$2:$U$90,MATCH(Results!AE$1,Experiment!$A$1:$U$1,0),FALSE)</f>
        <v>8460.9375</v>
      </c>
      <c r="AF759" s="2">
        <f>VLOOKUP($F759,Experiment!$A$2:$U$90,MATCH(Results!AF$1,Experiment!$A$1:$U$1,0),FALSE)</f>
        <v>91.983354472426157</v>
      </c>
      <c r="AG759" s="3">
        <f>VLOOKUP($F759,Experiment!$A$2:$W$90,MATCH(Results!AG$1,Experiment!$A$1:$W$1,0),FALSE)</f>
        <v>1</v>
      </c>
      <c r="AH759" s="3">
        <f>VLOOKUP($F759,Experiment!$A$2:$W$90,MATCH(Results!AH$1,Experiment!$A$1:$W$1,0),FALSE)</f>
        <v>0.625</v>
      </c>
      <c r="AI759" s="3">
        <f>VLOOKUP($F759,Experiment!$A$2:$X$90,MATCH(Results!AI$1,Experiment!$A$1:$X$1,0),FALSE)</f>
        <v>0.375</v>
      </c>
      <c r="AJ759" s="2">
        <f>Table1[[#This Row],[Gain]]^Table1[[#This Row],[θ]]</f>
        <v>246.6274930269494</v>
      </c>
      <c r="AK759" s="2">
        <f>-Table1[[#This Row],[λ]]*-Table1[[#This Row],[Loss]]^Table1[[#This Row],[θ]]</f>
        <v>434.85510823313615</v>
      </c>
      <c r="AL759" s="2">
        <f>Table1[[#This Row],[v_n_w_g]]-Table1[[#This Row],[v_n_w_l]]</f>
        <v>-188.22761520618675</v>
      </c>
      <c r="AM759" s="2">
        <f>IF(Table1[[#This Row],[diff_v]]&gt;=1,1,0)</f>
        <v>0</v>
      </c>
    </row>
    <row r="760" spans="1:39" hidden="1" x14ac:dyDescent="0.3">
      <c r="A760">
        <v>18</v>
      </c>
      <c r="B760" t="s">
        <v>45</v>
      </c>
      <c r="C760" s="22">
        <f>VLOOKUP(Table1[[#This Row],[Subject]],'Subject Profile'!$A$2:$E$8,4,FALSE)</f>
        <v>1.1960207441678836</v>
      </c>
      <c r="D760" s="22">
        <f>VLOOKUP(Table1[[#This Row],[Subject]],'Subject Profile'!$A$2:$E$8,5,FALSE)</f>
        <v>-2</v>
      </c>
      <c r="E760" t="s">
        <v>110</v>
      </c>
      <c r="F760" t="s">
        <v>85</v>
      </c>
      <c r="G760" t="s">
        <v>5</v>
      </c>
      <c r="H760">
        <f>IF(Table1[[#This Row],[decision]]="accept",1,0)</f>
        <v>0</v>
      </c>
      <c r="I760">
        <v>0</v>
      </c>
      <c r="J760">
        <v>820</v>
      </c>
      <c r="K760">
        <v>1664468413</v>
      </c>
      <c r="L760">
        <v>11</v>
      </c>
      <c r="M760" t="str">
        <f>VLOOKUP($F760,Experiment!$A$2:$U$90,MATCH(Results!M$1,Experiment!$A$1:$U$1,0)+1,FALSE)</f>
        <v>I</v>
      </c>
      <c r="N760">
        <f>IF(Table1[[#This Row],[Impact]]="I",0,1)</f>
        <v>0</v>
      </c>
      <c r="O760" s="2">
        <f>VLOOKUP($F760,Experiment!$A$2:$U$90,MATCH(Results!O$1,Experiment!$A$1:$U$1,0),FALSE)</f>
        <v>-90</v>
      </c>
      <c r="P760" s="3">
        <f>VLOOKUP($F760,Experiment!$A$2:$U$90,MATCH(Results!P$1,Experiment!$A$1:$U$1,0),FALSE)</f>
        <v>0.5</v>
      </c>
      <c r="Q760" s="2">
        <f>VLOOKUP($F760,Experiment!$A$2:$U$90,MATCH(Results!Q$1,Experiment!$A$1:$U$1,0),FALSE)</f>
        <v>80</v>
      </c>
      <c r="R760" s="3">
        <f>VLOOKUP($F760,Experiment!$A$2:$U$90,MATCH(Results!R$1,Experiment!$A$1:$U$1,0),FALSE)</f>
        <v>0.5</v>
      </c>
      <c r="S760" s="2">
        <f>VLOOKUP($F760,Experiment!$A$2:$U$90,MATCH(Results!S$1,Experiment!$A$1:$U$1,0),FALSE)</f>
        <v>-5</v>
      </c>
      <c r="T760" s="2">
        <f>VLOOKUP($F760,Experiment!$A$2:$U$90,MATCH(Results!T$1,Experiment!$A$1:$U$1,0),FALSE)</f>
        <v>7225</v>
      </c>
      <c r="U760" s="2">
        <f>VLOOKUP($F760,Experiment!$A$2:$U$90,MATCH(Results!U$1,Experiment!$A$1:$U$1,0),FALSE)</f>
        <v>85</v>
      </c>
      <c r="V760" s="2">
        <f>VLOOKUP($F760,Experiment!$A$2:$U$90,MATCH(Results!V$1,Experiment!$A$1:$U$1,0),FALSE)</f>
        <v>2</v>
      </c>
      <c r="W760" s="3">
        <f>VLOOKUP($F760,Experiment!$A$2:$U$90,MATCH(Results!W$1,Experiment!$A$1:$U$1,0),FALSE)</f>
        <v>0.25</v>
      </c>
      <c r="X760" s="3">
        <f>VLOOKUP($F760,Experiment!$A$2:$U$90,MATCH(Results!X$1,Experiment!$A$1:$U$1,0),FALSE)</f>
        <v>0.75</v>
      </c>
      <c r="Y760" s="2">
        <f>VLOOKUP($F760,Experiment!$A$2:$U$90,MATCH(Results!Y$1,Experiment!$A$1:$U$1,0),FALSE)</f>
        <v>2</v>
      </c>
      <c r="Z760" s="3">
        <f>VLOOKUP($F760,Experiment!$A$2:$U$90,MATCH(Results!Z$1,Experiment!$A$1:$U$1,0),FALSE)</f>
        <v>0.5</v>
      </c>
      <c r="AA760" s="3">
        <f>VLOOKUP($F760,Experiment!$A$2:$U$90,MATCH(Results!AA$1,Experiment!$A$1:$U$1,0),FALSE)</f>
        <v>0.25</v>
      </c>
      <c r="AB760" s="3">
        <f>VLOOKUP($F760,Experiment!$A$2:$U$90,MATCH(Results!AB$1,Experiment!$A$1:$U$1,0),FALSE)</f>
        <v>0.625</v>
      </c>
      <c r="AC760" s="3">
        <f>VLOOKUP($F760,Experiment!$A$2:$U$90,MATCH(Results!AC$1,Experiment!$A$1:$U$1,0),FALSE)</f>
        <v>0.375</v>
      </c>
      <c r="AD760" s="2">
        <f>VLOOKUP($F760,Experiment!$A$2:$U$90,MATCH(Results!AD$1,Experiment!$A$1:$U$1,0),FALSE)</f>
        <v>-26.25</v>
      </c>
      <c r="AE760" s="2">
        <f>VLOOKUP($F760,Experiment!$A$2:$U$90,MATCH(Results!AE$1,Experiment!$A$1:$U$1,0),FALSE)</f>
        <v>6773.4375</v>
      </c>
      <c r="AF760" s="2">
        <f>VLOOKUP($F760,Experiment!$A$2:$U$90,MATCH(Results!AF$1,Experiment!$A$1:$U$1,0),FALSE)</f>
        <v>82.300896106907615</v>
      </c>
      <c r="AG760" s="3">
        <f>VLOOKUP($F760,Experiment!$A$2:$W$90,MATCH(Results!AG$1,Experiment!$A$1:$W$1,0),FALSE)</f>
        <v>0.82730419370997643</v>
      </c>
      <c r="AH760" s="3">
        <f>VLOOKUP($F760,Experiment!$A$2:$W$90,MATCH(Results!AH$1,Experiment!$A$1:$W$1,0),FALSE)</f>
        <v>0.38648875795104182</v>
      </c>
      <c r="AI760" s="3">
        <f>VLOOKUP($F760,Experiment!$A$2:$X$90,MATCH(Results!AI$1,Experiment!$A$1:$X$1,0),FALSE)</f>
        <v>0.61351124204895813</v>
      </c>
      <c r="AJ760" s="2">
        <f>Table1[[#This Row],[Gain]]^Table1[[#This Row],[θ]]</f>
        <v>188.85787660819494</v>
      </c>
      <c r="AK760" s="2">
        <f>-Table1[[#This Row],[λ]]*-Table1[[#This Row],[Loss]]^Table1[[#This Row],[θ]]</f>
        <v>434.85510823313615</v>
      </c>
      <c r="AL760" s="2">
        <f>Table1[[#This Row],[v_n_w_g]]-Table1[[#This Row],[v_n_w_l]]</f>
        <v>-245.99723162494121</v>
      </c>
      <c r="AM760" s="2">
        <f>IF(Table1[[#This Row],[diff_v]]&gt;=1,1,0)</f>
        <v>0</v>
      </c>
    </row>
    <row r="761" spans="1:39" hidden="1" x14ac:dyDescent="0.3">
      <c r="A761">
        <v>19</v>
      </c>
      <c r="B761" t="s">
        <v>45</v>
      </c>
      <c r="C761" s="22">
        <f>VLOOKUP(Table1[[#This Row],[Subject]],'Subject Profile'!$A$2:$E$8,4,FALSE)</f>
        <v>1.1960207441678836</v>
      </c>
      <c r="D761" s="22">
        <f>VLOOKUP(Table1[[#This Row],[Subject]],'Subject Profile'!$A$2:$E$8,5,FALSE)</f>
        <v>-2</v>
      </c>
      <c r="E761" t="s">
        <v>110</v>
      </c>
      <c r="F761" t="s">
        <v>77</v>
      </c>
      <c r="G761" t="s">
        <v>7</v>
      </c>
      <c r="H761">
        <f>IF(Table1[[#This Row],[decision]]="accept",1,0)</f>
        <v>1</v>
      </c>
      <c r="I761">
        <v>70</v>
      </c>
      <c r="J761">
        <v>890</v>
      </c>
      <c r="K761">
        <v>1664468426</v>
      </c>
      <c r="L761">
        <v>13</v>
      </c>
      <c r="M761" t="str">
        <f>VLOOKUP($F761,Experiment!$A$2:$U$90,MATCH(Results!M$1,Experiment!$A$1:$U$1,0)+1,FALSE)</f>
        <v>G</v>
      </c>
      <c r="N761">
        <f>IF(Table1[[#This Row],[Impact]]="I",0,1)</f>
        <v>1</v>
      </c>
      <c r="O761" s="2">
        <f>VLOOKUP($F761,Experiment!$A$2:$U$90,MATCH(Results!O$1,Experiment!$A$1:$U$1,0),FALSE)</f>
        <v>-50</v>
      </c>
      <c r="P761" s="3">
        <f>VLOOKUP($F761,Experiment!$A$2:$U$90,MATCH(Results!P$1,Experiment!$A$1:$U$1,0),FALSE)</f>
        <v>0.5</v>
      </c>
      <c r="Q761" s="2">
        <f>VLOOKUP($F761,Experiment!$A$2:$U$90,MATCH(Results!Q$1,Experiment!$A$1:$U$1,0),FALSE)</f>
        <v>70</v>
      </c>
      <c r="R761" s="3">
        <f>VLOOKUP($F761,Experiment!$A$2:$U$90,MATCH(Results!R$1,Experiment!$A$1:$U$1,0),FALSE)</f>
        <v>0.5</v>
      </c>
      <c r="S761" s="2">
        <f>VLOOKUP($F761,Experiment!$A$2:$U$90,MATCH(Results!S$1,Experiment!$A$1:$U$1,0),FALSE)</f>
        <v>10</v>
      </c>
      <c r="T761" s="2">
        <f>VLOOKUP($F761,Experiment!$A$2:$U$90,MATCH(Results!T$1,Experiment!$A$1:$U$1,0),FALSE)</f>
        <v>3600</v>
      </c>
      <c r="U761" s="2">
        <f>VLOOKUP($F761,Experiment!$A$2:$U$90,MATCH(Results!U$1,Experiment!$A$1:$U$1,0),FALSE)</f>
        <v>60</v>
      </c>
      <c r="V761" s="2">
        <f>VLOOKUP($F761,Experiment!$A$2:$U$90,MATCH(Results!V$1,Experiment!$A$1:$U$1,0),FALSE)</f>
        <v>4</v>
      </c>
      <c r="W761" s="3">
        <f>VLOOKUP($F761,Experiment!$A$2:$U$90,MATCH(Results!W$1,Experiment!$A$1:$U$1,0),FALSE)</f>
        <v>0.25</v>
      </c>
      <c r="X761" s="3">
        <f>VLOOKUP($F761,Experiment!$A$2:$U$90,MATCH(Results!X$1,Experiment!$A$1:$U$1,0),FALSE)</f>
        <v>0.75</v>
      </c>
      <c r="Y761" s="2">
        <f>VLOOKUP($F761,Experiment!$A$2:$U$90,MATCH(Results!Y$1,Experiment!$A$1:$U$1,0),FALSE)</f>
        <v>2</v>
      </c>
      <c r="Z761" s="3">
        <f>VLOOKUP($F761,Experiment!$A$2:$U$90,MATCH(Results!Z$1,Experiment!$A$1:$U$1,0),FALSE)</f>
        <v>0.5</v>
      </c>
      <c r="AA761" s="3">
        <f>VLOOKUP($F761,Experiment!$A$2:$U$90,MATCH(Results!AA$1,Experiment!$A$1:$U$1,0),FALSE)</f>
        <v>0.25</v>
      </c>
      <c r="AB761" s="3">
        <f>VLOOKUP($F761,Experiment!$A$2:$U$90,MATCH(Results!AB$1,Experiment!$A$1:$U$1,0),FALSE)</f>
        <v>0.625</v>
      </c>
      <c r="AC761" s="3">
        <f>VLOOKUP($F761,Experiment!$A$2:$U$90,MATCH(Results!AC$1,Experiment!$A$1:$U$1,0),FALSE)</f>
        <v>0.375</v>
      </c>
      <c r="AD761" s="2">
        <f>VLOOKUP($F761,Experiment!$A$2:$U$90,MATCH(Results!AD$1,Experiment!$A$1:$U$1,0),FALSE)</f>
        <v>-5</v>
      </c>
      <c r="AE761" s="2">
        <f>VLOOKUP($F761,Experiment!$A$2:$U$90,MATCH(Results!AE$1,Experiment!$A$1:$U$1,0),FALSE)</f>
        <v>3375</v>
      </c>
      <c r="AF761" s="2">
        <f>VLOOKUP($F761,Experiment!$A$2:$U$90,MATCH(Results!AF$1,Experiment!$A$1:$U$1,0),FALSE)</f>
        <v>58.094750193111253</v>
      </c>
      <c r="AG761" s="3">
        <f>VLOOKUP($F761,Experiment!$A$2:$W$90,MATCH(Results!AG$1,Experiment!$A$1:$W$1,0),FALSE)</f>
        <v>0.82730419370997643</v>
      </c>
      <c r="AH761" s="3">
        <f>VLOOKUP($F761,Experiment!$A$2:$W$90,MATCH(Results!AH$1,Experiment!$A$1:$W$1,0),FALSE)</f>
        <v>0.38648875795104182</v>
      </c>
      <c r="AI761" s="3">
        <f>VLOOKUP($F761,Experiment!$A$2:$X$90,MATCH(Results!AI$1,Experiment!$A$1:$X$1,0),FALSE)</f>
        <v>0.61351124204895813</v>
      </c>
      <c r="AJ761" s="2">
        <f>Table1[[#This Row],[Gain]]^Table1[[#This Row],[θ]]</f>
        <v>160.98133731857229</v>
      </c>
      <c r="AK761" s="2">
        <f>-Table1[[#This Row],[λ]]*-Table1[[#This Row],[Loss]]^Table1[[#This Row],[θ]]</f>
        <v>215.2947128015152</v>
      </c>
      <c r="AL761" s="2">
        <f>Table1[[#This Row],[v_n_w_g]]-Table1[[#This Row],[v_n_w_l]]</f>
        <v>-54.313375482942917</v>
      </c>
      <c r="AM761" s="2">
        <f>IF(Table1[[#This Row],[diff_v]]&gt;=1,1,0)</f>
        <v>0</v>
      </c>
    </row>
    <row r="762" spans="1:39" hidden="1" x14ac:dyDescent="0.3">
      <c r="A762">
        <v>20</v>
      </c>
      <c r="B762" t="s">
        <v>45</v>
      </c>
      <c r="C762" s="22">
        <f>VLOOKUP(Table1[[#This Row],[Subject]],'Subject Profile'!$A$2:$E$8,4,FALSE)</f>
        <v>1.1960207441678836</v>
      </c>
      <c r="D762" s="22">
        <f>VLOOKUP(Table1[[#This Row],[Subject]],'Subject Profile'!$A$2:$E$8,5,FALSE)</f>
        <v>-2</v>
      </c>
      <c r="E762" t="s">
        <v>110</v>
      </c>
      <c r="F762" t="s">
        <v>55</v>
      </c>
      <c r="G762" t="s">
        <v>56</v>
      </c>
      <c r="H762">
        <f>IF(Table1[[#This Row],[decision]]="accept",1,0)</f>
        <v>0</v>
      </c>
      <c r="I762">
        <v>0</v>
      </c>
      <c r="J762">
        <v>890</v>
      </c>
      <c r="K762">
        <v>1664468439</v>
      </c>
      <c r="L762">
        <v>13</v>
      </c>
      <c r="M762" t="str">
        <f>VLOOKUP($F762,Experiment!$A$2:$U$90,MATCH(Results!M$1,Experiment!$A$1:$U$1,0)+1,FALSE)</f>
        <v>R</v>
      </c>
      <c r="N762">
        <f>IF(Table1[[#This Row],[Impact]]="I",0,1)</f>
        <v>1</v>
      </c>
      <c r="O762" s="2">
        <f>VLOOKUP($F762,Experiment!$A$2:$U$90,MATCH(Results!O$1,Experiment!$A$1:$U$1,0),FALSE)</f>
        <v>0</v>
      </c>
      <c r="P762" s="3">
        <f>VLOOKUP($F762,Experiment!$A$2:$U$90,MATCH(Results!P$1,Experiment!$A$1:$U$1,0),FALSE)</f>
        <v>0</v>
      </c>
      <c r="Q762" s="2">
        <f>VLOOKUP($F762,Experiment!$A$2:$U$90,MATCH(Results!Q$1,Experiment!$A$1:$U$1,0),FALSE)</f>
        <v>0</v>
      </c>
      <c r="R762" s="3">
        <f>VLOOKUP($F762,Experiment!$A$2:$U$90,MATCH(Results!R$1,Experiment!$A$1:$U$1,0),FALSE)</f>
        <v>0</v>
      </c>
      <c r="S762" s="2">
        <f>VLOOKUP($F762,Experiment!$A$2:$U$90,MATCH(Results!S$1,Experiment!$A$1:$U$1,0),FALSE)</f>
        <v>0</v>
      </c>
      <c r="T762" s="2">
        <f>VLOOKUP($F762,Experiment!$A$2:$U$90,MATCH(Results!T$1,Experiment!$A$1:$U$1,0),FALSE)</f>
        <v>0</v>
      </c>
      <c r="U762" s="2">
        <f>VLOOKUP($F762,Experiment!$A$2:$U$90,MATCH(Results!U$1,Experiment!$A$1:$U$1,0),FALSE)</f>
        <v>0</v>
      </c>
      <c r="V762" s="2">
        <f>VLOOKUP($F762,Experiment!$A$2:$U$90,MATCH(Results!V$1,Experiment!$A$1:$U$1,0),FALSE)</f>
        <v>0</v>
      </c>
      <c r="W762" s="3">
        <f>VLOOKUP($F762,Experiment!$A$2:$U$90,MATCH(Results!W$1,Experiment!$A$1:$U$1,0),FALSE)</f>
        <v>0</v>
      </c>
      <c r="X762" s="3">
        <f>VLOOKUP($F762,Experiment!$A$2:$U$90,MATCH(Results!X$1,Experiment!$A$1:$U$1,0),FALSE)</f>
        <v>0</v>
      </c>
      <c r="Y762" s="2">
        <f>VLOOKUP($F762,Experiment!$A$2:$U$90,MATCH(Results!Y$1,Experiment!$A$1:$U$1,0),FALSE)</f>
        <v>0</v>
      </c>
      <c r="Z762" s="3">
        <f>VLOOKUP($F762,Experiment!$A$2:$U$90,MATCH(Results!Z$1,Experiment!$A$1:$U$1,0),FALSE)</f>
        <v>0</v>
      </c>
      <c r="AA762" s="3">
        <f>VLOOKUP($F762,Experiment!$A$2:$U$90,MATCH(Results!AA$1,Experiment!$A$1:$U$1,0),FALSE)</f>
        <v>0</v>
      </c>
      <c r="AB762" s="3">
        <f>VLOOKUP($F762,Experiment!$A$2:$U$90,MATCH(Results!AB$1,Experiment!$A$1:$U$1,0),FALSE)</f>
        <v>0</v>
      </c>
      <c r="AC762" s="3">
        <f>VLOOKUP($F762,Experiment!$A$2:$U$90,MATCH(Results!AC$1,Experiment!$A$1:$U$1,0),FALSE)</f>
        <v>0</v>
      </c>
      <c r="AD762" s="2">
        <f>VLOOKUP($F762,Experiment!$A$2:$U$90,MATCH(Results!AD$1,Experiment!$A$1:$U$1,0),FALSE)</f>
        <v>0</v>
      </c>
      <c r="AE762" s="2">
        <f>VLOOKUP($F762,Experiment!$A$2:$U$90,MATCH(Results!AE$1,Experiment!$A$1:$U$1,0),FALSE)</f>
        <v>0</v>
      </c>
      <c r="AF762" s="2">
        <f>VLOOKUP($F762,Experiment!$A$2:$U$90,MATCH(Results!AF$1,Experiment!$A$1:$U$1,0),FALSE)</f>
        <v>0</v>
      </c>
      <c r="AG762" s="2"/>
      <c r="AH762" s="3">
        <f>VLOOKUP($F762,Experiment!$A$2:$W$90,MATCH(Results!AH$1,Experiment!$A$1:$W$1,0),FALSE)</f>
        <v>0</v>
      </c>
      <c r="AI762" s="2">
        <f>VLOOKUP($F762,Experiment!$A$2:$X$90,MATCH(Results!AI$1,Experiment!$A$1:$X$1,0),FALSE)</f>
        <v>0</v>
      </c>
      <c r="AJ762" s="2">
        <f>Table1[[#This Row],[Gain]]^Table1[[#This Row],[θ]]</f>
        <v>0</v>
      </c>
      <c r="AK762" s="2">
        <f>-Table1[[#This Row],[λ]]*-Table1[[#This Row],[Loss]]^Table1[[#This Row],[θ]]</f>
        <v>0</v>
      </c>
      <c r="AL762" s="2">
        <f>Table1[[#This Row],[v_n_w_g]]-Table1[[#This Row],[v_n_w_l]]</f>
        <v>0</v>
      </c>
      <c r="AM762" s="2">
        <f>IF(Table1[[#This Row],[diff_v]]&gt;=1,1,0)</f>
        <v>0</v>
      </c>
    </row>
    <row r="763" spans="1:39" hidden="1" x14ac:dyDescent="0.3">
      <c r="A763">
        <v>21</v>
      </c>
      <c r="B763" t="s">
        <v>45</v>
      </c>
      <c r="C763" s="22">
        <f>VLOOKUP(Table1[[#This Row],[Subject]],'Subject Profile'!$A$2:$E$8,4,FALSE)</f>
        <v>1.1960207441678836</v>
      </c>
      <c r="D763" s="22">
        <f>VLOOKUP(Table1[[#This Row],[Subject]],'Subject Profile'!$A$2:$E$8,5,FALSE)</f>
        <v>-2</v>
      </c>
      <c r="E763" t="s">
        <v>110</v>
      </c>
      <c r="F763" t="s">
        <v>100</v>
      </c>
      <c r="G763" t="s">
        <v>5</v>
      </c>
      <c r="H763">
        <f>IF(Table1[[#This Row],[decision]]="accept",1,0)</f>
        <v>0</v>
      </c>
      <c r="I763">
        <v>0</v>
      </c>
      <c r="J763">
        <v>890</v>
      </c>
      <c r="K763">
        <v>1664468445</v>
      </c>
      <c r="L763">
        <v>6</v>
      </c>
      <c r="M763" t="str">
        <f>VLOOKUP($F763,Experiment!$A$2:$U$90,MATCH(Results!M$1,Experiment!$A$1:$U$1,0)+1,FALSE)</f>
        <v>I</v>
      </c>
      <c r="N763">
        <f>IF(Table1[[#This Row],[Impact]]="I",0,1)</f>
        <v>0</v>
      </c>
      <c r="O763" s="2">
        <f>VLOOKUP($F763,Experiment!$A$2:$U$90,MATCH(Results!O$1,Experiment!$A$1:$U$1,0),FALSE)</f>
        <v>-50</v>
      </c>
      <c r="P763" s="3">
        <f>VLOOKUP($F763,Experiment!$A$2:$U$90,MATCH(Results!P$1,Experiment!$A$1:$U$1,0),FALSE)</f>
        <v>0.5</v>
      </c>
      <c r="Q763" s="2">
        <f>VLOOKUP($F763,Experiment!$A$2:$U$90,MATCH(Results!Q$1,Experiment!$A$1:$U$1,0),FALSE)</f>
        <v>50</v>
      </c>
      <c r="R763" s="3">
        <f>VLOOKUP($F763,Experiment!$A$2:$U$90,MATCH(Results!R$1,Experiment!$A$1:$U$1,0),FALSE)</f>
        <v>0.5</v>
      </c>
      <c r="S763" s="2">
        <f>VLOOKUP($F763,Experiment!$A$2:$U$90,MATCH(Results!S$1,Experiment!$A$1:$U$1,0),FALSE)</f>
        <v>0</v>
      </c>
      <c r="T763" s="2">
        <f>VLOOKUP($F763,Experiment!$A$2:$U$90,MATCH(Results!T$1,Experiment!$A$1:$U$1,0),FALSE)</f>
        <v>2500</v>
      </c>
      <c r="U763" s="2">
        <f>VLOOKUP($F763,Experiment!$A$2:$U$90,MATCH(Results!U$1,Experiment!$A$1:$U$1,0),FALSE)</f>
        <v>50</v>
      </c>
      <c r="V763" s="2">
        <f>VLOOKUP($F763,Experiment!$A$2:$U$90,MATCH(Results!V$1,Experiment!$A$1:$U$1,0),FALSE)</f>
        <v>2</v>
      </c>
      <c r="W763" s="3">
        <f>VLOOKUP($F763,Experiment!$A$2:$U$90,MATCH(Results!W$1,Experiment!$A$1:$U$1,0),FALSE)</f>
        <v>0.25</v>
      </c>
      <c r="X763" s="3">
        <f>VLOOKUP($F763,Experiment!$A$2:$U$90,MATCH(Results!X$1,Experiment!$A$1:$U$1,0),FALSE)</f>
        <v>0.75</v>
      </c>
      <c r="Y763" s="2">
        <f>VLOOKUP($F763,Experiment!$A$2:$U$90,MATCH(Results!Y$1,Experiment!$A$1:$U$1,0),FALSE)</f>
        <v>2</v>
      </c>
      <c r="Z763" s="3">
        <f>VLOOKUP($F763,Experiment!$A$2:$U$90,MATCH(Results!Z$1,Experiment!$A$1:$U$1,0),FALSE)</f>
        <v>0.5</v>
      </c>
      <c r="AA763" s="3">
        <f>VLOOKUP($F763,Experiment!$A$2:$U$90,MATCH(Results!AA$1,Experiment!$A$1:$U$1,0),FALSE)</f>
        <v>0.25</v>
      </c>
      <c r="AB763" s="3">
        <f>VLOOKUP($F763,Experiment!$A$2:$U$90,MATCH(Results!AB$1,Experiment!$A$1:$U$1,0),FALSE)</f>
        <v>0.625</v>
      </c>
      <c r="AC763" s="3">
        <f>VLOOKUP($F763,Experiment!$A$2:$U$90,MATCH(Results!AC$1,Experiment!$A$1:$U$1,0),FALSE)</f>
        <v>0.375</v>
      </c>
      <c r="AD763" s="2">
        <f>VLOOKUP($F763,Experiment!$A$2:$U$90,MATCH(Results!AD$1,Experiment!$A$1:$U$1,0),FALSE)</f>
        <v>-12.5</v>
      </c>
      <c r="AE763" s="2">
        <f>VLOOKUP($F763,Experiment!$A$2:$U$90,MATCH(Results!AE$1,Experiment!$A$1:$U$1,0),FALSE)</f>
        <v>2343.75</v>
      </c>
      <c r="AF763" s="2">
        <f>VLOOKUP($F763,Experiment!$A$2:$U$90,MATCH(Results!AF$1,Experiment!$A$1:$U$1,0),FALSE)</f>
        <v>48.412291827592711</v>
      </c>
      <c r="AG763" s="3">
        <f>VLOOKUP($F763,Experiment!$A$2:$W$90,MATCH(Results!AG$1,Experiment!$A$1:$W$1,0),FALSE)</f>
        <v>0.82730419370997643</v>
      </c>
      <c r="AH763" s="3">
        <f>VLOOKUP($F763,Experiment!$A$2:$W$90,MATCH(Results!AH$1,Experiment!$A$1:$W$1,0),FALSE)</f>
        <v>0.38648875795104182</v>
      </c>
      <c r="AI763" s="3">
        <f>VLOOKUP($F763,Experiment!$A$2:$X$90,MATCH(Results!AI$1,Experiment!$A$1:$X$1,0),FALSE)</f>
        <v>0.61351124204895813</v>
      </c>
      <c r="AJ763" s="2">
        <f>Table1[[#This Row],[Gain]]^Table1[[#This Row],[θ]]</f>
        <v>107.6473564007576</v>
      </c>
      <c r="AK763" s="2">
        <f>-Table1[[#This Row],[λ]]*-Table1[[#This Row],[Loss]]^Table1[[#This Row],[θ]]</f>
        <v>215.2947128015152</v>
      </c>
      <c r="AL763" s="2">
        <f>Table1[[#This Row],[v_n_w_g]]-Table1[[#This Row],[v_n_w_l]]</f>
        <v>-107.6473564007576</v>
      </c>
      <c r="AM763" s="2">
        <f>IF(Table1[[#This Row],[diff_v]]&gt;=1,1,0)</f>
        <v>0</v>
      </c>
    </row>
    <row r="764" spans="1:39" hidden="1" x14ac:dyDescent="0.3">
      <c r="A764">
        <v>22</v>
      </c>
      <c r="B764" t="s">
        <v>45</v>
      </c>
      <c r="C764" s="22">
        <f>VLOOKUP(Table1[[#This Row],[Subject]],'Subject Profile'!$A$2:$E$8,4,FALSE)</f>
        <v>1.1960207441678836</v>
      </c>
      <c r="D764" s="22">
        <f>VLOOKUP(Table1[[#This Row],[Subject]],'Subject Profile'!$A$2:$E$8,5,FALSE)</f>
        <v>-2</v>
      </c>
      <c r="E764" t="s">
        <v>110</v>
      </c>
      <c r="F764" t="s">
        <v>105</v>
      </c>
      <c r="G764" t="s">
        <v>5</v>
      </c>
      <c r="H764">
        <f>IF(Table1[[#This Row],[decision]]="accept",1,0)</f>
        <v>0</v>
      </c>
      <c r="I764">
        <v>0</v>
      </c>
      <c r="J764">
        <v>890</v>
      </c>
      <c r="K764">
        <v>1664468456</v>
      </c>
      <c r="L764">
        <v>11</v>
      </c>
      <c r="M764" t="str">
        <f>VLOOKUP($F764,Experiment!$A$2:$U$90,MATCH(Results!M$1,Experiment!$A$1:$U$1,0)+1,FALSE)</f>
        <v>G</v>
      </c>
      <c r="N764">
        <f>IF(Table1[[#This Row],[Impact]]="I",0,1)</f>
        <v>1</v>
      </c>
      <c r="O764" s="2">
        <f>VLOOKUP($F764,Experiment!$A$2:$U$90,MATCH(Results!O$1,Experiment!$A$1:$U$1,0),FALSE)</f>
        <v>-50</v>
      </c>
      <c r="P764" s="3">
        <f>VLOOKUP($F764,Experiment!$A$2:$U$90,MATCH(Results!P$1,Experiment!$A$1:$U$1,0),FALSE)</f>
        <v>0.5</v>
      </c>
      <c r="Q764" s="2">
        <f>VLOOKUP($F764,Experiment!$A$2:$U$90,MATCH(Results!Q$1,Experiment!$A$1:$U$1,0),FALSE)</f>
        <v>40</v>
      </c>
      <c r="R764" s="3">
        <f>VLOOKUP($F764,Experiment!$A$2:$U$90,MATCH(Results!R$1,Experiment!$A$1:$U$1,0),FALSE)</f>
        <v>0.5</v>
      </c>
      <c r="S764" s="2">
        <f>VLOOKUP($F764,Experiment!$A$2:$U$90,MATCH(Results!S$1,Experiment!$A$1:$U$1,0),FALSE)</f>
        <v>-5</v>
      </c>
      <c r="T764" s="2">
        <f>VLOOKUP($F764,Experiment!$A$2:$U$90,MATCH(Results!T$1,Experiment!$A$1:$U$1,0),FALSE)</f>
        <v>2025</v>
      </c>
      <c r="U764" s="2">
        <f>VLOOKUP($F764,Experiment!$A$2:$U$90,MATCH(Results!U$1,Experiment!$A$1:$U$1,0),FALSE)</f>
        <v>45</v>
      </c>
      <c r="V764" s="2">
        <f>VLOOKUP($F764,Experiment!$A$2:$U$90,MATCH(Results!V$1,Experiment!$A$1:$U$1,0),FALSE)</f>
        <v>4</v>
      </c>
      <c r="W764" s="3">
        <f>VLOOKUP($F764,Experiment!$A$2:$U$90,MATCH(Results!W$1,Experiment!$A$1:$U$1,0),FALSE)</f>
        <v>0.25</v>
      </c>
      <c r="X764" s="3">
        <f>VLOOKUP($F764,Experiment!$A$2:$U$90,MATCH(Results!X$1,Experiment!$A$1:$U$1,0),FALSE)</f>
        <v>0.75</v>
      </c>
      <c r="Y764" s="2">
        <f>VLOOKUP($F764,Experiment!$A$2:$U$90,MATCH(Results!Y$1,Experiment!$A$1:$U$1,0),FALSE)</f>
        <v>1</v>
      </c>
      <c r="Z764" s="3">
        <f>VLOOKUP($F764,Experiment!$A$2:$U$90,MATCH(Results!Z$1,Experiment!$A$1:$U$1,0),FALSE)</f>
        <v>0.25</v>
      </c>
      <c r="AA764" s="3">
        <f>VLOOKUP($F764,Experiment!$A$2:$U$90,MATCH(Results!AA$1,Experiment!$A$1:$U$1,0),FALSE)</f>
        <v>0.5</v>
      </c>
      <c r="AB764" s="3">
        <f>VLOOKUP($F764,Experiment!$A$2:$U$90,MATCH(Results!AB$1,Experiment!$A$1:$U$1,0),FALSE)</f>
        <v>0.375</v>
      </c>
      <c r="AC764" s="3">
        <f>VLOOKUP($F764,Experiment!$A$2:$U$90,MATCH(Results!AC$1,Experiment!$A$1:$U$1,0),FALSE)</f>
        <v>0.625</v>
      </c>
      <c r="AD764" s="2">
        <f>VLOOKUP($F764,Experiment!$A$2:$U$90,MATCH(Results!AD$1,Experiment!$A$1:$U$1,0),FALSE)</f>
        <v>6.25</v>
      </c>
      <c r="AE764" s="2">
        <f>VLOOKUP($F764,Experiment!$A$2:$U$90,MATCH(Results!AE$1,Experiment!$A$1:$U$1,0),FALSE)</f>
        <v>1898.4375</v>
      </c>
      <c r="AF764" s="2">
        <f>VLOOKUP($F764,Experiment!$A$2:$U$90,MATCH(Results!AF$1,Experiment!$A$1:$U$1,0),FALSE)</f>
        <v>43.571062644833439</v>
      </c>
      <c r="AG764" s="3">
        <f>VLOOKUP($F764,Experiment!$A$2:$W$90,MATCH(Results!AG$1,Experiment!$A$1:$W$1,0),FALSE)</f>
        <v>1</v>
      </c>
      <c r="AH764" s="3">
        <f>VLOOKUP($F764,Experiment!$A$2:$W$90,MATCH(Results!AH$1,Experiment!$A$1:$W$1,0),FALSE)</f>
        <v>0.625</v>
      </c>
      <c r="AI764" s="3">
        <f>VLOOKUP($F764,Experiment!$A$2:$X$90,MATCH(Results!AI$1,Experiment!$A$1:$X$1,0),FALSE)</f>
        <v>0.375</v>
      </c>
      <c r="AJ764" s="2">
        <f>Table1[[#This Row],[Gain]]^Table1[[#This Row],[θ]]</f>
        <v>82.432217522931154</v>
      </c>
      <c r="AK764" s="2">
        <f>-Table1[[#This Row],[λ]]*-Table1[[#This Row],[Loss]]^Table1[[#This Row],[θ]]</f>
        <v>215.2947128015152</v>
      </c>
      <c r="AL764" s="2">
        <f>Table1[[#This Row],[v_n_w_g]]-Table1[[#This Row],[v_n_w_l]]</f>
        <v>-132.86249527858405</v>
      </c>
      <c r="AM764" s="2">
        <f>IF(Table1[[#This Row],[diff_v]]&gt;=1,1,0)</f>
        <v>0</v>
      </c>
    </row>
    <row r="765" spans="1:39" hidden="1" x14ac:dyDescent="0.3">
      <c r="A765">
        <v>23</v>
      </c>
      <c r="B765" t="s">
        <v>45</v>
      </c>
      <c r="C765" s="22">
        <f>VLOOKUP(Table1[[#This Row],[Subject]],'Subject Profile'!$A$2:$E$8,4,FALSE)</f>
        <v>1.1960207441678836</v>
      </c>
      <c r="D765" s="22">
        <f>VLOOKUP(Table1[[#This Row],[Subject]],'Subject Profile'!$A$2:$E$8,5,FALSE)</f>
        <v>-2</v>
      </c>
      <c r="E765" t="s">
        <v>110</v>
      </c>
      <c r="F765" t="s">
        <v>89</v>
      </c>
      <c r="G765" t="s">
        <v>90</v>
      </c>
      <c r="H765">
        <f>IF(Table1[[#This Row],[decision]]="accept",1,0)</f>
        <v>0</v>
      </c>
      <c r="I765">
        <v>-100</v>
      </c>
      <c r="J765">
        <v>790</v>
      </c>
      <c r="K765">
        <v>1664468467</v>
      </c>
      <c r="L765">
        <v>11</v>
      </c>
      <c r="M765" t="str">
        <f>VLOOKUP($F765,Experiment!$A$2:$U$90,MATCH(Results!M$1,Experiment!$A$1:$U$1,0)+1,FALSE)</f>
        <v>T</v>
      </c>
      <c r="N765">
        <f>IF(Table1[[#This Row],[Impact]]="I",0,1)</f>
        <v>1</v>
      </c>
      <c r="O765" s="2">
        <f>VLOOKUP($F765,Experiment!$A$2:$U$90,MATCH(Results!O$1,Experiment!$A$1:$U$1,0),FALSE)</f>
        <v>0</v>
      </c>
      <c r="P765" s="3">
        <f>VLOOKUP($F765,Experiment!$A$2:$U$90,MATCH(Results!P$1,Experiment!$A$1:$U$1,0),FALSE)</f>
        <v>0</v>
      </c>
      <c r="Q765" s="2">
        <f>VLOOKUP($F765,Experiment!$A$2:$U$90,MATCH(Results!Q$1,Experiment!$A$1:$U$1,0),FALSE)</f>
        <v>0</v>
      </c>
      <c r="R765" s="3">
        <f>VLOOKUP($F765,Experiment!$A$2:$U$90,MATCH(Results!R$1,Experiment!$A$1:$U$1,0),FALSE)</f>
        <v>0</v>
      </c>
      <c r="S765" s="2">
        <f>VLOOKUP($F765,Experiment!$A$2:$U$90,MATCH(Results!S$1,Experiment!$A$1:$U$1,0),FALSE)</f>
        <v>0</v>
      </c>
      <c r="T765" s="2">
        <f>VLOOKUP($F765,Experiment!$A$2:$U$90,MATCH(Results!T$1,Experiment!$A$1:$U$1,0),FALSE)</f>
        <v>0</v>
      </c>
      <c r="U765" s="2">
        <f>VLOOKUP($F765,Experiment!$A$2:$U$90,MATCH(Results!U$1,Experiment!$A$1:$U$1,0),FALSE)</f>
        <v>0</v>
      </c>
      <c r="V765" s="2">
        <f>VLOOKUP($F765,Experiment!$A$2:$U$90,MATCH(Results!V$1,Experiment!$A$1:$U$1,0),FALSE)</f>
        <v>0</v>
      </c>
      <c r="W765" s="3">
        <f>VLOOKUP($F765,Experiment!$A$2:$U$90,MATCH(Results!W$1,Experiment!$A$1:$U$1,0),FALSE)</f>
        <v>0</v>
      </c>
      <c r="X765" s="3">
        <f>VLOOKUP($F765,Experiment!$A$2:$U$90,MATCH(Results!X$1,Experiment!$A$1:$U$1,0),FALSE)</f>
        <v>0</v>
      </c>
      <c r="Y765" s="2">
        <f>VLOOKUP($F765,Experiment!$A$2:$U$90,MATCH(Results!Y$1,Experiment!$A$1:$U$1,0),FALSE)</f>
        <v>0</v>
      </c>
      <c r="Z765" s="3">
        <f>VLOOKUP($F765,Experiment!$A$2:$U$90,MATCH(Results!Z$1,Experiment!$A$1:$U$1,0),FALSE)</f>
        <v>0</v>
      </c>
      <c r="AA765" s="3">
        <f>VLOOKUP($F765,Experiment!$A$2:$U$90,MATCH(Results!AA$1,Experiment!$A$1:$U$1,0),FALSE)</f>
        <v>0</v>
      </c>
      <c r="AB765" s="3">
        <f>VLOOKUP($F765,Experiment!$A$2:$U$90,MATCH(Results!AB$1,Experiment!$A$1:$U$1,0),FALSE)</f>
        <v>0</v>
      </c>
      <c r="AC765" s="3">
        <f>VLOOKUP($F765,Experiment!$A$2:$U$90,MATCH(Results!AC$1,Experiment!$A$1:$U$1,0),FALSE)</f>
        <v>0</v>
      </c>
      <c r="AD765" s="2">
        <f>VLOOKUP($F765,Experiment!$A$2:$U$90,MATCH(Results!AD$1,Experiment!$A$1:$U$1,0),FALSE)</f>
        <v>0</v>
      </c>
      <c r="AE765" s="2">
        <f>VLOOKUP($F765,Experiment!$A$2:$U$90,MATCH(Results!AE$1,Experiment!$A$1:$U$1,0),FALSE)</f>
        <v>0</v>
      </c>
      <c r="AF765" s="2">
        <f>VLOOKUP($F765,Experiment!$A$2:$U$90,MATCH(Results!AF$1,Experiment!$A$1:$U$1,0),FALSE)</f>
        <v>0</v>
      </c>
      <c r="AG765" s="2"/>
      <c r="AH765" s="3">
        <f>VLOOKUP($F765,Experiment!$A$2:$W$90,MATCH(Results!AH$1,Experiment!$A$1:$W$1,0),FALSE)</f>
        <v>0</v>
      </c>
      <c r="AI765" s="2">
        <f>VLOOKUP($F765,Experiment!$A$2:$X$90,MATCH(Results!AI$1,Experiment!$A$1:$X$1,0),FALSE)</f>
        <v>0</v>
      </c>
      <c r="AJ765" s="2">
        <f>Table1[[#This Row],[Gain]]^Table1[[#This Row],[θ]]</f>
        <v>0</v>
      </c>
      <c r="AK765" s="2">
        <f>-Table1[[#This Row],[λ]]*-Table1[[#This Row],[Loss]]^Table1[[#This Row],[θ]]</f>
        <v>0</v>
      </c>
      <c r="AL765" s="2">
        <f>Table1[[#This Row],[v_n_w_g]]-Table1[[#This Row],[v_n_w_l]]</f>
        <v>0</v>
      </c>
      <c r="AM765" s="2">
        <f>IF(Table1[[#This Row],[diff_v]]&gt;=1,1,0)</f>
        <v>0</v>
      </c>
    </row>
    <row r="766" spans="1:39" hidden="1" x14ac:dyDescent="0.3">
      <c r="A766">
        <v>24</v>
      </c>
      <c r="B766" t="s">
        <v>45</v>
      </c>
      <c r="C766" s="22">
        <f>VLOOKUP(Table1[[#This Row],[Subject]],'Subject Profile'!$A$2:$E$8,4,FALSE)</f>
        <v>1.1960207441678836</v>
      </c>
      <c r="D766" s="22">
        <f>VLOOKUP(Table1[[#This Row],[Subject]],'Subject Profile'!$A$2:$E$8,5,FALSE)</f>
        <v>-2</v>
      </c>
      <c r="E766" t="s">
        <v>110</v>
      </c>
      <c r="F766" t="s">
        <v>73</v>
      </c>
      <c r="G766" t="s">
        <v>7</v>
      </c>
      <c r="H766">
        <f>IF(Table1[[#This Row],[decision]]="accept",1,0)</f>
        <v>1</v>
      </c>
      <c r="I766">
        <v>-50</v>
      </c>
      <c r="J766">
        <v>840</v>
      </c>
      <c r="K766">
        <v>1664468487</v>
      </c>
      <c r="L766">
        <v>20</v>
      </c>
      <c r="M766" t="str">
        <f>VLOOKUP($F766,Experiment!$A$2:$U$90,MATCH(Results!M$1,Experiment!$A$1:$U$1,0)+1,FALSE)</f>
        <v>G</v>
      </c>
      <c r="N766">
        <f>IF(Table1[[#This Row],[Impact]]="I",0,1)</f>
        <v>1</v>
      </c>
      <c r="O766" s="2">
        <f>VLOOKUP($F766,Experiment!$A$2:$U$90,MATCH(Results!O$1,Experiment!$A$1:$U$1,0),FALSE)</f>
        <v>-50</v>
      </c>
      <c r="P766" s="3">
        <f>VLOOKUP($F766,Experiment!$A$2:$U$90,MATCH(Results!P$1,Experiment!$A$1:$U$1,0),FALSE)</f>
        <v>0.5</v>
      </c>
      <c r="Q766" s="2">
        <f>VLOOKUP($F766,Experiment!$A$2:$U$90,MATCH(Results!Q$1,Experiment!$A$1:$U$1,0),FALSE)</f>
        <v>50</v>
      </c>
      <c r="R766" s="3">
        <f>VLOOKUP($F766,Experiment!$A$2:$U$90,MATCH(Results!R$1,Experiment!$A$1:$U$1,0),FALSE)</f>
        <v>0.5</v>
      </c>
      <c r="S766" s="2">
        <f>VLOOKUP($F766,Experiment!$A$2:$U$90,MATCH(Results!S$1,Experiment!$A$1:$U$1,0),FALSE)</f>
        <v>0</v>
      </c>
      <c r="T766" s="2">
        <f>VLOOKUP($F766,Experiment!$A$2:$U$90,MATCH(Results!T$1,Experiment!$A$1:$U$1,0),FALSE)</f>
        <v>2500</v>
      </c>
      <c r="U766" s="2">
        <f>VLOOKUP($F766,Experiment!$A$2:$U$90,MATCH(Results!U$1,Experiment!$A$1:$U$1,0),FALSE)</f>
        <v>50</v>
      </c>
      <c r="V766" s="2">
        <f>VLOOKUP($F766,Experiment!$A$2:$U$90,MATCH(Results!V$1,Experiment!$A$1:$U$1,0),FALSE)</f>
        <v>4</v>
      </c>
      <c r="W766" s="3">
        <f>VLOOKUP($F766,Experiment!$A$2:$U$90,MATCH(Results!W$1,Experiment!$A$1:$U$1,0),FALSE)</f>
        <v>0.25</v>
      </c>
      <c r="X766" s="3">
        <f>VLOOKUP($F766,Experiment!$A$2:$U$90,MATCH(Results!X$1,Experiment!$A$1:$U$1,0),FALSE)</f>
        <v>0.75</v>
      </c>
      <c r="Y766" s="2">
        <f>VLOOKUP($F766,Experiment!$A$2:$U$90,MATCH(Results!Y$1,Experiment!$A$1:$U$1,0),FALSE)</f>
        <v>1</v>
      </c>
      <c r="Z766" s="3">
        <f>VLOOKUP($F766,Experiment!$A$2:$U$90,MATCH(Results!Z$1,Experiment!$A$1:$U$1,0),FALSE)</f>
        <v>0.25</v>
      </c>
      <c r="AA766" s="3">
        <f>VLOOKUP($F766,Experiment!$A$2:$U$90,MATCH(Results!AA$1,Experiment!$A$1:$U$1,0),FALSE)</f>
        <v>0.5</v>
      </c>
      <c r="AB766" s="3">
        <f>VLOOKUP($F766,Experiment!$A$2:$U$90,MATCH(Results!AB$1,Experiment!$A$1:$U$1,0),FALSE)</f>
        <v>0.375</v>
      </c>
      <c r="AC766" s="3">
        <f>VLOOKUP($F766,Experiment!$A$2:$U$90,MATCH(Results!AC$1,Experiment!$A$1:$U$1,0),FALSE)</f>
        <v>0.625</v>
      </c>
      <c r="AD766" s="2">
        <f>VLOOKUP($F766,Experiment!$A$2:$U$90,MATCH(Results!AD$1,Experiment!$A$1:$U$1,0),FALSE)</f>
        <v>12.5</v>
      </c>
      <c r="AE766" s="2">
        <f>VLOOKUP($F766,Experiment!$A$2:$U$90,MATCH(Results!AE$1,Experiment!$A$1:$U$1,0),FALSE)</f>
        <v>2343.75</v>
      </c>
      <c r="AF766" s="2">
        <f>VLOOKUP($F766,Experiment!$A$2:$U$90,MATCH(Results!AF$1,Experiment!$A$1:$U$1,0),FALSE)</f>
        <v>48.412291827592711</v>
      </c>
      <c r="AG766" s="3">
        <f>VLOOKUP($F766,Experiment!$A$2:$W$90,MATCH(Results!AG$1,Experiment!$A$1:$W$1,0),FALSE)</f>
        <v>1</v>
      </c>
      <c r="AH766" s="3">
        <f>VLOOKUP($F766,Experiment!$A$2:$W$90,MATCH(Results!AH$1,Experiment!$A$1:$W$1,0),FALSE)</f>
        <v>0.625</v>
      </c>
      <c r="AI766" s="3">
        <f>VLOOKUP($F766,Experiment!$A$2:$X$90,MATCH(Results!AI$1,Experiment!$A$1:$X$1,0),FALSE)</f>
        <v>0.375</v>
      </c>
      <c r="AJ766" s="2">
        <f>Table1[[#This Row],[Gain]]^Table1[[#This Row],[θ]]</f>
        <v>107.6473564007576</v>
      </c>
      <c r="AK766" s="2">
        <f>-Table1[[#This Row],[λ]]*-Table1[[#This Row],[Loss]]^Table1[[#This Row],[θ]]</f>
        <v>215.2947128015152</v>
      </c>
      <c r="AL766" s="2">
        <f>Table1[[#This Row],[v_n_w_g]]-Table1[[#This Row],[v_n_w_l]]</f>
        <v>-107.6473564007576</v>
      </c>
      <c r="AM766" s="2">
        <f>IF(Table1[[#This Row],[diff_v]]&gt;=1,1,0)</f>
        <v>0</v>
      </c>
    </row>
    <row r="767" spans="1:39" hidden="1" x14ac:dyDescent="0.3">
      <c r="A767">
        <v>25</v>
      </c>
      <c r="B767" t="s">
        <v>45</v>
      </c>
      <c r="C767" s="22">
        <f>VLOOKUP(Table1[[#This Row],[Subject]],'Subject Profile'!$A$2:$E$8,4,FALSE)</f>
        <v>1.1960207441678836</v>
      </c>
      <c r="D767" s="22">
        <f>VLOOKUP(Table1[[#This Row],[Subject]],'Subject Profile'!$A$2:$E$8,5,FALSE)</f>
        <v>-2</v>
      </c>
      <c r="E767" t="s">
        <v>110</v>
      </c>
      <c r="F767" t="s">
        <v>62</v>
      </c>
      <c r="G767" t="s">
        <v>7</v>
      </c>
      <c r="H767">
        <f>IF(Table1[[#This Row],[decision]]="accept",1,0)</f>
        <v>1</v>
      </c>
      <c r="I767">
        <v>-10</v>
      </c>
      <c r="J767">
        <v>830</v>
      </c>
      <c r="K767">
        <v>1664468494</v>
      </c>
      <c r="L767">
        <v>7</v>
      </c>
      <c r="M767" t="str">
        <f>VLOOKUP($F767,Experiment!$A$2:$U$90,MATCH(Results!M$1,Experiment!$A$1:$U$1,0)+1,FALSE)</f>
        <v>G</v>
      </c>
      <c r="N767">
        <f>IF(Table1[[#This Row],[Impact]]="I",0,1)</f>
        <v>1</v>
      </c>
      <c r="O767" s="2">
        <f>VLOOKUP($F767,Experiment!$A$2:$U$90,MATCH(Results!O$1,Experiment!$A$1:$U$1,0),FALSE)</f>
        <v>-10</v>
      </c>
      <c r="P767" s="3">
        <f>VLOOKUP($F767,Experiment!$A$2:$U$90,MATCH(Results!P$1,Experiment!$A$1:$U$1,0),FALSE)</f>
        <v>0.5</v>
      </c>
      <c r="Q767" s="2">
        <f>VLOOKUP($F767,Experiment!$A$2:$U$90,MATCH(Results!Q$1,Experiment!$A$1:$U$1,0),FALSE)</f>
        <v>20</v>
      </c>
      <c r="R767" s="3">
        <f>VLOOKUP($F767,Experiment!$A$2:$U$90,MATCH(Results!R$1,Experiment!$A$1:$U$1,0),FALSE)</f>
        <v>0.5</v>
      </c>
      <c r="S767" s="2">
        <f>VLOOKUP($F767,Experiment!$A$2:$U$90,MATCH(Results!S$1,Experiment!$A$1:$U$1,0),FALSE)</f>
        <v>5</v>
      </c>
      <c r="T767" s="2">
        <f>VLOOKUP($F767,Experiment!$A$2:$U$90,MATCH(Results!T$1,Experiment!$A$1:$U$1,0),FALSE)</f>
        <v>225</v>
      </c>
      <c r="U767" s="2">
        <f>VLOOKUP($F767,Experiment!$A$2:$U$90,MATCH(Results!U$1,Experiment!$A$1:$U$1,0),FALSE)</f>
        <v>15</v>
      </c>
      <c r="V767" s="2">
        <f>VLOOKUP($F767,Experiment!$A$2:$U$90,MATCH(Results!V$1,Experiment!$A$1:$U$1,0),FALSE)</f>
        <v>4</v>
      </c>
      <c r="W767" s="3">
        <f>VLOOKUP($F767,Experiment!$A$2:$U$90,MATCH(Results!W$1,Experiment!$A$1:$U$1,0),FALSE)</f>
        <v>0.25</v>
      </c>
      <c r="X767" s="3">
        <f>VLOOKUP($F767,Experiment!$A$2:$U$90,MATCH(Results!X$1,Experiment!$A$1:$U$1,0),FALSE)</f>
        <v>0.75</v>
      </c>
      <c r="Y767" s="2">
        <f>VLOOKUP($F767,Experiment!$A$2:$U$90,MATCH(Results!Y$1,Experiment!$A$1:$U$1,0),FALSE)</f>
        <v>2</v>
      </c>
      <c r="Z767" s="3">
        <f>VLOOKUP($F767,Experiment!$A$2:$U$90,MATCH(Results!Z$1,Experiment!$A$1:$U$1,0),FALSE)</f>
        <v>0.5</v>
      </c>
      <c r="AA767" s="3">
        <f>VLOOKUP($F767,Experiment!$A$2:$U$90,MATCH(Results!AA$1,Experiment!$A$1:$U$1,0),FALSE)</f>
        <v>0.25</v>
      </c>
      <c r="AB767" s="3">
        <f>VLOOKUP($F767,Experiment!$A$2:$U$90,MATCH(Results!AB$1,Experiment!$A$1:$U$1,0),FALSE)</f>
        <v>0.625</v>
      </c>
      <c r="AC767" s="3">
        <f>VLOOKUP($F767,Experiment!$A$2:$U$90,MATCH(Results!AC$1,Experiment!$A$1:$U$1,0),FALSE)</f>
        <v>0.375</v>
      </c>
      <c r="AD767" s="2">
        <f>VLOOKUP($F767,Experiment!$A$2:$U$90,MATCH(Results!AD$1,Experiment!$A$1:$U$1,0),FALSE)</f>
        <v>1.25</v>
      </c>
      <c r="AE767" s="2">
        <f>VLOOKUP($F767,Experiment!$A$2:$U$90,MATCH(Results!AE$1,Experiment!$A$1:$U$1,0),FALSE)</f>
        <v>210.9375</v>
      </c>
      <c r="AF767" s="2">
        <f>VLOOKUP($F767,Experiment!$A$2:$U$90,MATCH(Results!AF$1,Experiment!$A$1:$U$1,0),FALSE)</f>
        <v>14.523687548277813</v>
      </c>
      <c r="AG767" s="3">
        <f>VLOOKUP($F767,Experiment!$A$2:$W$90,MATCH(Results!AG$1,Experiment!$A$1:$W$1,0),FALSE)</f>
        <v>0.82730419370997643</v>
      </c>
      <c r="AH767" s="3">
        <f>VLOOKUP($F767,Experiment!$A$2:$W$90,MATCH(Results!AH$1,Experiment!$A$1:$W$1,0),FALSE)</f>
        <v>0.38648875795104182</v>
      </c>
      <c r="AI767" s="3">
        <f>VLOOKUP($F767,Experiment!$A$2:$X$90,MATCH(Results!AI$1,Experiment!$A$1:$X$1,0),FALSE)</f>
        <v>0.61351124204895813</v>
      </c>
      <c r="AJ767" s="2">
        <f>Table1[[#This Row],[Gain]]^Table1[[#This Row],[θ]]</f>
        <v>35.979809832580635</v>
      </c>
      <c r="AK767" s="2">
        <f>-Table1[[#This Row],[λ]]*-Table1[[#This Row],[Loss]]^Table1[[#This Row],[θ]]</f>
        <v>31.408756296736705</v>
      </c>
      <c r="AL767" s="2">
        <f>Table1[[#This Row],[v_n_w_g]]-Table1[[#This Row],[v_n_w_l]]</f>
        <v>4.5710535358439301</v>
      </c>
      <c r="AM767" s="2">
        <f>IF(Table1[[#This Row],[diff_v]]&gt;=1,1,0)</f>
        <v>1</v>
      </c>
    </row>
    <row r="768" spans="1:39" hidden="1" x14ac:dyDescent="0.3">
      <c r="A768">
        <v>26</v>
      </c>
      <c r="B768" t="s">
        <v>45</v>
      </c>
      <c r="C768" s="22">
        <f>VLOOKUP(Table1[[#This Row],[Subject]],'Subject Profile'!$A$2:$E$8,4,FALSE)</f>
        <v>1.1960207441678836</v>
      </c>
      <c r="D768" s="22">
        <f>VLOOKUP(Table1[[#This Row],[Subject]],'Subject Profile'!$A$2:$E$8,5,FALSE)</f>
        <v>-2</v>
      </c>
      <c r="E768" t="s">
        <v>110</v>
      </c>
      <c r="F768" t="s">
        <v>94</v>
      </c>
      <c r="G768" t="s">
        <v>5</v>
      </c>
      <c r="H768">
        <f>IF(Table1[[#This Row],[decision]]="accept",1,0)</f>
        <v>0</v>
      </c>
      <c r="I768">
        <v>0</v>
      </c>
      <c r="J768">
        <v>830</v>
      </c>
      <c r="K768">
        <v>1664468502</v>
      </c>
      <c r="L768">
        <v>8</v>
      </c>
      <c r="M768" t="str">
        <f>VLOOKUP($F768,Experiment!$A$2:$U$90,MATCH(Results!M$1,Experiment!$A$1:$U$1,0)+1,FALSE)</f>
        <v>I</v>
      </c>
      <c r="N768">
        <f>IF(Table1[[#This Row],[Impact]]="I",0,1)</f>
        <v>0</v>
      </c>
      <c r="O768" s="2">
        <f>VLOOKUP($F768,Experiment!$A$2:$U$90,MATCH(Results!O$1,Experiment!$A$1:$U$1,0),FALSE)</f>
        <v>-90</v>
      </c>
      <c r="P768" s="3">
        <f>VLOOKUP($F768,Experiment!$A$2:$U$90,MATCH(Results!P$1,Experiment!$A$1:$U$1,0),FALSE)</f>
        <v>0.5</v>
      </c>
      <c r="Q768" s="2">
        <f>VLOOKUP($F768,Experiment!$A$2:$U$90,MATCH(Results!Q$1,Experiment!$A$1:$U$1,0),FALSE)</f>
        <v>90</v>
      </c>
      <c r="R768" s="3">
        <f>VLOOKUP($F768,Experiment!$A$2:$U$90,MATCH(Results!R$1,Experiment!$A$1:$U$1,0),FALSE)</f>
        <v>0.5</v>
      </c>
      <c r="S768" s="2">
        <f>VLOOKUP($F768,Experiment!$A$2:$U$90,MATCH(Results!S$1,Experiment!$A$1:$U$1,0),FALSE)</f>
        <v>0</v>
      </c>
      <c r="T768" s="2">
        <f>VLOOKUP($F768,Experiment!$A$2:$U$90,MATCH(Results!T$1,Experiment!$A$1:$U$1,0),FALSE)</f>
        <v>8100</v>
      </c>
      <c r="U768" s="2">
        <f>VLOOKUP($F768,Experiment!$A$2:$U$90,MATCH(Results!U$1,Experiment!$A$1:$U$1,0),FALSE)</f>
        <v>90</v>
      </c>
      <c r="V768" s="2">
        <f>VLOOKUP($F768,Experiment!$A$2:$U$90,MATCH(Results!V$1,Experiment!$A$1:$U$1,0),FALSE)</f>
        <v>2</v>
      </c>
      <c r="W768" s="3">
        <f>VLOOKUP($F768,Experiment!$A$2:$U$90,MATCH(Results!W$1,Experiment!$A$1:$U$1,0),FALSE)</f>
        <v>0.25</v>
      </c>
      <c r="X768" s="3">
        <f>VLOOKUP($F768,Experiment!$A$2:$U$90,MATCH(Results!X$1,Experiment!$A$1:$U$1,0),FALSE)</f>
        <v>0.75</v>
      </c>
      <c r="Y768" s="2">
        <f>VLOOKUP($F768,Experiment!$A$2:$U$90,MATCH(Results!Y$1,Experiment!$A$1:$U$1,0),FALSE)</f>
        <v>2</v>
      </c>
      <c r="Z768" s="3">
        <f>VLOOKUP($F768,Experiment!$A$2:$U$90,MATCH(Results!Z$1,Experiment!$A$1:$U$1,0),FALSE)</f>
        <v>0.5</v>
      </c>
      <c r="AA768" s="3">
        <f>VLOOKUP($F768,Experiment!$A$2:$U$90,MATCH(Results!AA$1,Experiment!$A$1:$U$1,0),FALSE)</f>
        <v>0.25</v>
      </c>
      <c r="AB768" s="3">
        <f>VLOOKUP($F768,Experiment!$A$2:$U$90,MATCH(Results!AB$1,Experiment!$A$1:$U$1,0),FALSE)</f>
        <v>0.625</v>
      </c>
      <c r="AC768" s="3">
        <f>VLOOKUP($F768,Experiment!$A$2:$U$90,MATCH(Results!AC$1,Experiment!$A$1:$U$1,0),FALSE)</f>
        <v>0.375</v>
      </c>
      <c r="AD768" s="2">
        <f>VLOOKUP($F768,Experiment!$A$2:$U$90,MATCH(Results!AD$1,Experiment!$A$1:$U$1,0),FALSE)</f>
        <v>-22.5</v>
      </c>
      <c r="AE768" s="2">
        <f>VLOOKUP($F768,Experiment!$A$2:$U$90,MATCH(Results!AE$1,Experiment!$A$1:$U$1,0),FALSE)</f>
        <v>7593.75</v>
      </c>
      <c r="AF768" s="2">
        <f>VLOOKUP($F768,Experiment!$A$2:$U$90,MATCH(Results!AF$1,Experiment!$A$1:$U$1,0),FALSE)</f>
        <v>87.142125289666879</v>
      </c>
      <c r="AG768" s="3">
        <f>VLOOKUP($F768,Experiment!$A$2:$W$90,MATCH(Results!AG$1,Experiment!$A$1:$W$1,0),FALSE)</f>
        <v>0.82730419370997643</v>
      </c>
      <c r="AH768" s="3">
        <f>VLOOKUP($F768,Experiment!$A$2:$W$90,MATCH(Results!AH$1,Experiment!$A$1:$W$1,0),FALSE)</f>
        <v>0.38648875795104182</v>
      </c>
      <c r="AI768" s="3">
        <f>VLOOKUP($F768,Experiment!$A$2:$X$90,MATCH(Results!AI$1,Experiment!$A$1:$X$1,0),FALSE)</f>
        <v>0.61351124204895813</v>
      </c>
      <c r="AJ768" s="2">
        <f>Table1[[#This Row],[Gain]]^Table1[[#This Row],[θ]]</f>
        <v>217.42755411656807</v>
      </c>
      <c r="AK768" s="2">
        <f>-Table1[[#This Row],[λ]]*-Table1[[#This Row],[Loss]]^Table1[[#This Row],[θ]]</f>
        <v>434.85510823313615</v>
      </c>
      <c r="AL768" s="2">
        <f>Table1[[#This Row],[v_n_w_g]]-Table1[[#This Row],[v_n_w_l]]</f>
        <v>-217.42755411656807</v>
      </c>
      <c r="AM768" s="2">
        <f>IF(Table1[[#This Row],[diff_v]]&gt;=1,1,0)</f>
        <v>0</v>
      </c>
    </row>
    <row r="769" spans="1:39" hidden="1" x14ac:dyDescent="0.3">
      <c r="A769">
        <v>27</v>
      </c>
      <c r="B769" t="s">
        <v>45</v>
      </c>
      <c r="C769" s="22">
        <f>VLOOKUP(Table1[[#This Row],[Subject]],'Subject Profile'!$A$2:$E$8,4,FALSE)</f>
        <v>1.1960207441678836</v>
      </c>
      <c r="D769" s="22">
        <f>VLOOKUP(Table1[[#This Row],[Subject]],'Subject Profile'!$A$2:$E$8,5,FALSE)</f>
        <v>-2</v>
      </c>
      <c r="E769" t="s">
        <v>110</v>
      </c>
      <c r="F769" t="s">
        <v>55</v>
      </c>
      <c r="G769" t="s">
        <v>56</v>
      </c>
      <c r="H769">
        <f>IF(Table1[[#This Row],[decision]]="accept",1,0)</f>
        <v>0</v>
      </c>
      <c r="I769">
        <v>0</v>
      </c>
      <c r="J769">
        <v>830</v>
      </c>
      <c r="K769">
        <v>1664468514</v>
      </c>
      <c r="L769">
        <v>12</v>
      </c>
      <c r="M769" t="str">
        <f>VLOOKUP($F769,Experiment!$A$2:$U$90,MATCH(Results!M$1,Experiment!$A$1:$U$1,0)+1,FALSE)</f>
        <v>R</v>
      </c>
      <c r="N769">
        <f>IF(Table1[[#This Row],[Impact]]="I",0,1)</f>
        <v>1</v>
      </c>
      <c r="O769" s="2">
        <f>VLOOKUP($F769,Experiment!$A$2:$U$90,MATCH(Results!O$1,Experiment!$A$1:$U$1,0),FALSE)</f>
        <v>0</v>
      </c>
      <c r="P769" s="3">
        <f>VLOOKUP($F769,Experiment!$A$2:$U$90,MATCH(Results!P$1,Experiment!$A$1:$U$1,0),FALSE)</f>
        <v>0</v>
      </c>
      <c r="Q769" s="2">
        <f>VLOOKUP($F769,Experiment!$A$2:$U$90,MATCH(Results!Q$1,Experiment!$A$1:$U$1,0),FALSE)</f>
        <v>0</v>
      </c>
      <c r="R769" s="3">
        <f>VLOOKUP($F769,Experiment!$A$2:$U$90,MATCH(Results!R$1,Experiment!$A$1:$U$1,0),FALSE)</f>
        <v>0</v>
      </c>
      <c r="S769" s="2">
        <f>VLOOKUP($F769,Experiment!$A$2:$U$90,MATCH(Results!S$1,Experiment!$A$1:$U$1,0),FALSE)</f>
        <v>0</v>
      </c>
      <c r="T769" s="2">
        <f>VLOOKUP($F769,Experiment!$A$2:$U$90,MATCH(Results!T$1,Experiment!$A$1:$U$1,0),FALSE)</f>
        <v>0</v>
      </c>
      <c r="U769" s="2">
        <f>VLOOKUP($F769,Experiment!$A$2:$U$90,MATCH(Results!U$1,Experiment!$A$1:$U$1,0),FALSE)</f>
        <v>0</v>
      </c>
      <c r="V769" s="2">
        <f>VLOOKUP($F769,Experiment!$A$2:$U$90,MATCH(Results!V$1,Experiment!$A$1:$U$1,0),FALSE)</f>
        <v>0</v>
      </c>
      <c r="W769" s="3">
        <f>VLOOKUP($F769,Experiment!$A$2:$U$90,MATCH(Results!W$1,Experiment!$A$1:$U$1,0),FALSE)</f>
        <v>0</v>
      </c>
      <c r="X769" s="3">
        <f>VLOOKUP($F769,Experiment!$A$2:$U$90,MATCH(Results!X$1,Experiment!$A$1:$U$1,0),FALSE)</f>
        <v>0</v>
      </c>
      <c r="Y769" s="2">
        <f>VLOOKUP($F769,Experiment!$A$2:$U$90,MATCH(Results!Y$1,Experiment!$A$1:$U$1,0),FALSE)</f>
        <v>0</v>
      </c>
      <c r="Z769" s="3">
        <f>VLOOKUP($F769,Experiment!$A$2:$U$90,MATCH(Results!Z$1,Experiment!$A$1:$U$1,0),FALSE)</f>
        <v>0</v>
      </c>
      <c r="AA769" s="3">
        <f>VLOOKUP($F769,Experiment!$A$2:$U$90,MATCH(Results!AA$1,Experiment!$A$1:$U$1,0),FALSE)</f>
        <v>0</v>
      </c>
      <c r="AB769" s="3">
        <f>VLOOKUP($F769,Experiment!$A$2:$U$90,MATCH(Results!AB$1,Experiment!$A$1:$U$1,0),FALSE)</f>
        <v>0</v>
      </c>
      <c r="AC769" s="3">
        <f>VLOOKUP($F769,Experiment!$A$2:$U$90,MATCH(Results!AC$1,Experiment!$A$1:$U$1,0),FALSE)</f>
        <v>0</v>
      </c>
      <c r="AD769" s="2">
        <f>VLOOKUP($F769,Experiment!$A$2:$U$90,MATCH(Results!AD$1,Experiment!$A$1:$U$1,0),FALSE)</f>
        <v>0</v>
      </c>
      <c r="AE769" s="2">
        <f>VLOOKUP($F769,Experiment!$A$2:$U$90,MATCH(Results!AE$1,Experiment!$A$1:$U$1,0),FALSE)</f>
        <v>0</v>
      </c>
      <c r="AF769" s="2">
        <f>VLOOKUP($F769,Experiment!$A$2:$U$90,MATCH(Results!AF$1,Experiment!$A$1:$U$1,0),FALSE)</f>
        <v>0</v>
      </c>
      <c r="AG769" s="2"/>
      <c r="AH769" s="3">
        <f>VLOOKUP($F769,Experiment!$A$2:$W$90,MATCH(Results!AH$1,Experiment!$A$1:$W$1,0),FALSE)</f>
        <v>0</v>
      </c>
      <c r="AI769" s="2">
        <f>VLOOKUP($F769,Experiment!$A$2:$X$90,MATCH(Results!AI$1,Experiment!$A$1:$X$1,0),FALSE)</f>
        <v>0</v>
      </c>
      <c r="AJ769" s="2">
        <f>Table1[[#This Row],[Gain]]^Table1[[#This Row],[θ]]</f>
        <v>0</v>
      </c>
      <c r="AK769" s="2">
        <f>-Table1[[#This Row],[λ]]*-Table1[[#This Row],[Loss]]^Table1[[#This Row],[θ]]</f>
        <v>0</v>
      </c>
      <c r="AL769" s="2">
        <f>Table1[[#This Row],[v_n_w_g]]-Table1[[#This Row],[v_n_w_l]]</f>
        <v>0</v>
      </c>
      <c r="AM769" s="2">
        <f>IF(Table1[[#This Row],[diff_v]]&gt;=1,1,0)</f>
        <v>0</v>
      </c>
    </row>
    <row r="770" spans="1:39" hidden="1" x14ac:dyDescent="0.3">
      <c r="A770">
        <v>28</v>
      </c>
      <c r="B770" t="s">
        <v>45</v>
      </c>
      <c r="C770" s="22">
        <f>VLOOKUP(Table1[[#This Row],[Subject]],'Subject Profile'!$A$2:$E$8,4,FALSE)</f>
        <v>1.1960207441678836</v>
      </c>
      <c r="D770" s="22">
        <f>VLOOKUP(Table1[[#This Row],[Subject]],'Subject Profile'!$A$2:$E$8,5,FALSE)</f>
        <v>-2</v>
      </c>
      <c r="E770" t="s">
        <v>110</v>
      </c>
      <c r="F770" t="s">
        <v>59</v>
      </c>
      <c r="G770" t="s">
        <v>7</v>
      </c>
      <c r="H770">
        <f>IF(Table1[[#This Row],[decision]]="accept",1,0)</f>
        <v>1</v>
      </c>
      <c r="I770">
        <v>10</v>
      </c>
      <c r="J770">
        <v>840</v>
      </c>
      <c r="K770">
        <v>1664468520</v>
      </c>
      <c r="L770">
        <v>6</v>
      </c>
      <c r="M770" t="str">
        <f>VLOOKUP($F770,Experiment!$A$2:$U$90,MATCH(Results!M$1,Experiment!$A$1:$U$1,0)+1,FALSE)</f>
        <v>G</v>
      </c>
      <c r="N770">
        <f>IF(Table1[[#This Row],[Impact]]="I",0,1)</f>
        <v>1</v>
      </c>
      <c r="O770" s="2">
        <f>VLOOKUP($F770,Experiment!$A$2:$U$90,MATCH(Results!O$1,Experiment!$A$1:$U$1,0),FALSE)</f>
        <v>0</v>
      </c>
      <c r="P770" s="3">
        <f>VLOOKUP($F770,Experiment!$A$2:$U$90,MATCH(Results!P$1,Experiment!$A$1:$U$1,0),FALSE)</f>
        <v>0.5</v>
      </c>
      <c r="Q770" s="2">
        <f>VLOOKUP($F770,Experiment!$A$2:$U$90,MATCH(Results!Q$1,Experiment!$A$1:$U$1,0),FALSE)</f>
        <v>10</v>
      </c>
      <c r="R770" s="3">
        <f>VLOOKUP($F770,Experiment!$A$2:$U$90,MATCH(Results!R$1,Experiment!$A$1:$U$1,0),FALSE)</f>
        <v>0.5</v>
      </c>
      <c r="S770" s="2">
        <f>VLOOKUP($F770,Experiment!$A$2:$U$90,MATCH(Results!S$1,Experiment!$A$1:$U$1,0),FALSE)</f>
        <v>5</v>
      </c>
      <c r="T770" s="2">
        <f>VLOOKUP($F770,Experiment!$A$2:$U$90,MATCH(Results!T$1,Experiment!$A$1:$U$1,0),FALSE)</f>
        <v>25</v>
      </c>
      <c r="U770" s="2">
        <f>VLOOKUP($F770,Experiment!$A$2:$U$90,MATCH(Results!U$1,Experiment!$A$1:$U$1,0),FALSE)</f>
        <v>5</v>
      </c>
      <c r="V770" s="2">
        <f>VLOOKUP($F770,Experiment!$A$2:$U$90,MATCH(Results!V$1,Experiment!$A$1:$U$1,0),FALSE)</f>
        <v>4</v>
      </c>
      <c r="W770" s="3">
        <f>VLOOKUP($F770,Experiment!$A$2:$U$90,MATCH(Results!W$1,Experiment!$A$1:$U$1,0),FALSE)</f>
        <v>0.75</v>
      </c>
      <c r="X770" s="3">
        <f>VLOOKUP($F770,Experiment!$A$2:$U$90,MATCH(Results!X$1,Experiment!$A$1:$U$1,0),FALSE)</f>
        <v>0.25</v>
      </c>
      <c r="Y770" s="2">
        <f>VLOOKUP($F770,Experiment!$A$2:$U$90,MATCH(Results!Y$1,Experiment!$A$1:$U$1,0),FALSE)</f>
        <v>1</v>
      </c>
      <c r="Z770" s="3">
        <f>VLOOKUP($F770,Experiment!$A$2:$U$90,MATCH(Results!Z$1,Experiment!$A$1:$U$1,0),FALSE)</f>
        <v>0.2</v>
      </c>
      <c r="AA770" s="3">
        <f>VLOOKUP($F770,Experiment!$A$2:$U$90,MATCH(Results!AA$1,Experiment!$A$1:$U$1,0),FALSE)</f>
        <v>4.9999999999999989E-2</v>
      </c>
      <c r="AB770" s="3">
        <f>VLOOKUP($F770,Experiment!$A$2:$U$90,MATCH(Results!AB$1,Experiment!$A$1:$U$1,0),FALSE)</f>
        <v>0.57499999999999996</v>
      </c>
      <c r="AC770" s="3">
        <f>VLOOKUP($F770,Experiment!$A$2:$U$90,MATCH(Results!AC$1,Experiment!$A$1:$U$1,0),FALSE)</f>
        <v>0.42500000000000004</v>
      </c>
      <c r="AD770" s="2">
        <f>VLOOKUP($F770,Experiment!$A$2:$U$90,MATCH(Results!AD$1,Experiment!$A$1:$U$1,0),FALSE)</f>
        <v>4.25</v>
      </c>
      <c r="AE770" s="2">
        <f>VLOOKUP($F770,Experiment!$A$2:$U$90,MATCH(Results!AE$1,Experiment!$A$1:$U$1,0),FALSE)</f>
        <v>24.4375</v>
      </c>
      <c r="AF770" s="2">
        <f>VLOOKUP($F770,Experiment!$A$2:$U$90,MATCH(Results!AF$1,Experiment!$A$1:$U$1,0),FALSE)</f>
        <v>4.9434299833212973</v>
      </c>
      <c r="AG770" s="3">
        <f>VLOOKUP($F770,Experiment!$A$2:$W$90,MATCH(Results!AG$1,Experiment!$A$1:$W$1,0),FALSE)</f>
        <v>0.89414323918902561</v>
      </c>
      <c r="AH770" s="3">
        <f>VLOOKUP($F770,Experiment!$A$2:$W$90,MATCH(Results!AH$1,Experiment!$A$1:$W$1,0),FALSE)</f>
        <v>0.42914847753168511</v>
      </c>
      <c r="AI770" s="3">
        <f>VLOOKUP($F770,Experiment!$A$2:$X$90,MATCH(Results!AI$1,Experiment!$A$1:$X$1,0),FALSE)</f>
        <v>0.57085152246831483</v>
      </c>
      <c r="AJ770" s="2">
        <f>Table1[[#This Row],[Gain]]^Table1[[#This Row],[θ]]</f>
        <v>15.704378148368352</v>
      </c>
      <c r="AK770" s="2">
        <f>-Table1[[#This Row],[λ]]*-Table1[[#This Row],[Loss]]^Table1[[#This Row],[θ]]</f>
        <v>0</v>
      </c>
      <c r="AL770" s="2">
        <f>Table1[[#This Row],[v_n_w_g]]-Table1[[#This Row],[v_n_w_l]]</f>
        <v>15.704378148368352</v>
      </c>
      <c r="AM770" s="2">
        <f>IF(Table1[[#This Row],[diff_v]]&gt;=1,1,0)</f>
        <v>1</v>
      </c>
    </row>
    <row r="771" spans="1:39" hidden="1" x14ac:dyDescent="0.3">
      <c r="A771">
        <v>29</v>
      </c>
      <c r="B771" t="s">
        <v>45</v>
      </c>
      <c r="C771" s="22">
        <f>VLOOKUP(Table1[[#This Row],[Subject]],'Subject Profile'!$A$2:$E$8,4,FALSE)</f>
        <v>1.1960207441678836</v>
      </c>
      <c r="D771" s="22">
        <f>VLOOKUP(Table1[[#This Row],[Subject]],'Subject Profile'!$A$2:$E$8,5,FALSE)</f>
        <v>-2</v>
      </c>
      <c r="E771" t="s">
        <v>110</v>
      </c>
      <c r="F771" t="s">
        <v>68</v>
      </c>
      <c r="G771" t="s">
        <v>5</v>
      </c>
      <c r="H771">
        <f>IF(Table1[[#This Row],[decision]]="accept",1,0)</f>
        <v>0</v>
      </c>
      <c r="I771">
        <v>0</v>
      </c>
      <c r="J771">
        <v>840</v>
      </c>
      <c r="K771">
        <v>1664468528</v>
      </c>
      <c r="L771">
        <v>8</v>
      </c>
      <c r="M771" t="str">
        <f>VLOOKUP($F771,Experiment!$A$2:$U$90,MATCH(Results!M$1,Experiment!$A$1:$U$1,0)+1,FALSE)</f>
        <v>G</v>
      </c>
      <c r="N771">
        <f>IF(Table1[[#This Row],[Impact]]="I",0,1)</f>
        <v>1</v>
      </c>
      <c r="O771" s="2">
        <f>VLOOKUP($F771,Experiment!$A$2:$U$90,MATCH(Results!O$1,Experiment!$A$1:$U$1,0),FALSE)</f>
        <v>-50</v>
      </c>
      <c r="P771" s="3">
        <f>VLOOKUP($F771,Experiment!$A$2:$U$90,MATCH(Results!P$1,Experiment!$A$1:$U$1,0),FALSE)</f>
        <v>0.5</v>
      </c>
      <c r="Q771" s="2">
        <f>VLOOKUP($F771,Experiment!$A$2:$U$90,MATCH(Results!Q$1,Experiment!$A$1:$U$1,0),FALSE)</f>
        <v>60</v>
      </c>
      <c r="R771" s="3">
        <f>VLOOKUP($F771,Experiment!$A$2:$U$90,MATCH(Results!R$1,Experiment!$A$1:$U$1,0),FALSE)</f>
        <v>0.5</v>
      </c>
      <c r="S771" s="2">
        <f>VLOOKUP($F771,Experiment!$A$2:$U$90,MATCH(Results!S$1,Experiment!$A$1:$U$1,0),FALSE)</f>
        <v>5</v>
      </c>
      <c r="T771" s="2">
        <f>VLOOKUP($F771,Experiment!$A$2:$U$90,MATCH(Results!T$1,Experiment!$A$1:$U$1,0),FALSE)</f>
        <v>3025</v>
      </c>
      <c r="U771" s="2">
        <f>VLOOKUP($F771,Experiment!$A$2:$U$90,MATCH(Results!U$1,Experiment!$A$1:$U$1,0),FALSE)</f>
        <v>55</v>
      </c>
      <c r="V771" s="2">
        <f>VLOOKUP($F771,Experiment!$A$2:$U$90,MATCH(Results!V$1,Experiment!$A$1:$U$1,0),FALSE)</f>
        <v>2</v>
      </c>
      <c r="W771" s="3">
        <f>VLOOKUP($F771,Experiment!$A$2:$U$90,MATCH(Results!W$1,Experiment!$A$1:$U$1,0),FALSE)</f>
        <v>0.25</v>
      </c>
      <c r="X771" s="3">
        <f>VLOOKUP($F771,Experiment!$A$2:$U$90,MATCH(Results!X$1,Experiment!$A$1:$U$1,0),FALSE)</f>
        <v>0.75</v>
      </c>
      <c r="Y771" s="2">
        <f>VLOOKUP($F771,Experiment!$A$2:$U$90,MATCH(Results!Y$1,Experiment!$A$1:$U$1,0),FALSE)</f>
        <v>2</v>
      </c>
      <c r="Z771" s="3">
        <f>VLOOKUP($F771,Experiment!$A$2:$U$90,MATCH(Results!Z$1,Experiment!$A$1:$U$1,0),FALSE)</f>
        <v>0.5</v>
      </c>
      <c r="AA771" s="3">
        <f>VLOOKUP($F771,Experiment!$A$2:$U$90,MATCH(Results!AA$1,Experiment!$A$1:$U$1,0),FALSE)</f>
        <v>0.25</v>
      </c>
      <c r="AB771" s="3">
        <f>VLOOKUP($F771,Experiment!$A$2:$U$90,MATCH(Results!AB$1,Experiment!$A$1:$U$1,0),FALSE)</f>
        <v>0.625</v>
      </c>
      <c r="AC771" s="3">
        <f>VLOOKUP($F771,Experiment!$A$2:$U$90,MATCH(Results!AC$1,Experiment!$A$1:$U$1,0),FALSE)</f>
        <v>0.375</v>
      </c>
      <c r="AD771" s="2">
        <f>VLOOKUP($F771,Experiment!$A$2:$U$90,MATCH(Results!AD$1,Experiment!$A$1:$U$1,0),FALSE)</f>
        <v>-8.75</v>
      </c>
      <c r="AE771" s="2">
        <f>VLOOKUP($F771,Experiment!$A$2:$U$90,MATCH(Results!AE$1,Experiment!$A$1:$U$1,0),FALSE)</f>
        <v>2835.9375</v>
      </c>
      <c r="AF771" s="2">
        <f>VLOOKUP($F771,Experiment!$A$2:$U$90,MATCH(Results!AF$1,Experiment!$A$1:$U$1,0),FALSE)</f>
        <v>53.253521010351982</v>
      </c>
      <c r="AG771" s="3">
        <f>VLOOKUP($F771,Experiment!$A$2:$W$90,MATCH(Results!AG$1,Experiment!$A$1:$W$1,0),FALSE)</f>
        <v>0.82730419370997643</v>
      </c>
      <c r="AH771" s="3">
        <f>VLOOKUP($F771,Experiment!$A$2:$W$90,MATCH(Results!AH$1,Experiment!$A$1:$W$1,0),FALSE)</f>
        <v>0.38648875795104182</v>
      </c>
      <c r="AI771" s="3">
        <f>VLOOKUP($F771,Experiment!$A$2:$X$90,MATCH(Results!AI$1,Experiment!$A$1:$X$1,0),FALSE)</f>
        <v>0.61351124204895813</v>
      </c>
      <c r="AJ771" s="2">
        <f>Table1[[#This Row],[Gain]]^Table1[[#This Row],[θ]]</f>
        <v>133.87694139177151</v>
      </c>
      <c r="AK771" s="2">
        <f>-Table1[[#This Row],[λ]]*-Table1[[#This Row],[Loss]]^Table1[[#This Row],[θ]]</f>
        <v>215.2947128015152</v>
      </c>
      <c r="AL771" s="2">
        <f>Table1[[#This Row],[v_n_w_g]]-Table1[[#This Row],[v_n_w_l]]</f>
        <v>-81.417771409743693</v>
      </c>
      <c r="AM771" s="2">
        <f>IF(Table1[[#This Row],[diff_v]]&gt;=1,1,0)</f>
        <v>0</v>
      </c>
    </row>
    <row r="772" spans="1:39" hidden="1" x14ac:dyDescent="0.3">
      <c r="A772">
        <v>30</v>
      </c>
      <c r="B772" t="s">
        <v>45</v>
      </c>
      <c r="C772" s="22">
        <f>VLOOKUP(Table1[[#This Row],[Subject]],'Subject Profile'!$A$2:$E$8,4,FALSE)</f>
        <v>1.1960207441678836</v>
      </c>
      <c r="D772" s="22">
        <f>VLOOKUP(Table1[[#This Row],[Subject]],'Subject Profile'!$A$2:$E$8,5,FALSE)</f>
        <v>-2</v>
      </c>
      <c r="E772" t="s">
        <v>110</v>
      </c>
      <c r="F772" t="s">
        <v>58</v>
      </c>
      <c r="G772" t="s">
        <v>7</v>
      </c>
      <c r="H772">
        <f>IF(Table1[[#This Row],[decision]]="accept",1,0)</f>
        <v>1</v>
      </c>
      <c r="I772">
        <v>-50</v>
      </c>
      <c r="J772">
        <v>790</v>
      </c>
      <c r="K772">
        <v>1664468543</v>
      </c>
      <c r="L772">
        <v>15</v>
      </c>
      <c r="M772" t="str">
        <f>VLOOKUP($F772,Experiment!$A$2:$U$90,MATCH(Results!M$1,Experiment!$A$1:$U$1,0)+1,FALSE)</f>
        <v>G</v>
      </c>
      <c r="N772">
        <f>IF(Table1[[#This Row],[Impact]]="I",0,1)</f>
        <v>1</v>
      </c>
      <c r="O772" s="2">
        <f>VLOOKUP($F772,Experiment!$A$2:$U$90,MATCH(Results!O$1,Experiment!$A$1:$U$1,0),FALSE)</f>
        <v>-50</v>
      </c>
      <c r="P772" s="3">
        <f>VLOOKUP($F772,Experiment!$A$2:$U$90,MATCH(Results!P$1,Experiment!$A$1:$U$1,0),FALSE)</f>
        <v>0.5</v>
      </c>
      <c r="Q772" s="2">
        <f>VLOOKUP($F772,Experiment!$A$2:$U$90,MATCH(Results!Q$1,Experiment!$A$1:$U$1,0),FALSE)</f>
        <v>50</v>
      </c>
      <c r="R772" s="3">
        <f>VLOOKUP($F772,Experiment!$A$2:$U$90,MATCH(Results!R$1,Experiment!$A$1:$U$1,0),FALSE)</f>
        <v>0.5</v>
      </c>
      <c r="S772" s="2">
        <f>VLOOKUP($F772,Experiment!$A$2:$U$90,MATCH(Results!S$1,Experiment!$A$1:$U$1,0),FALSE)</f>
        <v>0</v>
      </c>
      <c r="T772" s="2">
        <f>VLOOKUP($F772,Experiment!$A$2:$U$90,MATCH(Results!T$1,Experiment!$A$1:$U$1,0),FALSE)</f>
        <v>2500</v>
      </c>
      <c r="U772" s="2">
        <f>VLOOKUP($F772,Experiment!$A$2:$U$90,MATCH(Results!U$1,Experiment!$A$1:$U$1,0),FALSE)</f>
        <v>50</v>
      </c>
      <c r="V772" s="2">
        <f>VLOOKUP($F772,Experiment!$A$2:$U$90,MATCH(Results!V$1,Experiment!$A$1:$U$1,0),FALSE)</f>
        <v>2</v>
      </c>
      <c r="W772" s="3">
        <f>VLOOKUP($F772,Experiment!$A$2:$U$90,MATCH(Results!W$1,Experiment!$A$1:$U$1,0),FALSE)</f>
        <v>0.25</v>
      </c>
      <c r="X772" s="3">
        <f>VLOOKUP($F772,Experiment!$A$2:$U$90,MATCH(Results!X$1,Experiment!$A$1:$U$1,0),FALSE)</f>
        <v>0.75</v>
      </c>
      <c r="Y772" s="2">
        <f>VLOOKUP($F772,Experiment!$A$2:$U$90,MATCH(Results!Y$1,Experiment!$A$1:$U$1,0),FALSE)</f>
        <v>2</v>
      </c>
      <c r="Z772" s="3">
        <f>VLOOKUP($F772,Experiment!$A$2:$U$90,MATCH(Results!Z$1,Experiment!$A$1:$U$1,0),FALSE)</f>
        <v>0.5</v>
      </c>
      <c r="AA772" s="3">
        <f>VLOOKUP($F772,Experiment!$A$2:$U$90,MATCH(Results!AA$1,Experiment!$A$1:$U$1,0),FALSE)</f>
        <v>0.25</v>
      </c>
      <c r="AB772" s="3">
        <f>VLOOKUP($F772,Experiment!$A$2:$U$90,MATCH(Results!AB$1,Experiment!$A$1:$U$1,0),FALSE)</f>
        <v>0.625</v>
      </c>
      <c r="AC772" s="3">
        <f>VLOOKUP($F772,Experiment!$A$2:$U$90,MATCH(Results!AC$1,Experiment!$A$1:$U$1,0),FALSE)</f>
        <v>0.375</v>
      </c>
      <c r="AD772" s="2">
        <f>VLOOKUP($F772,Experiment!$A$2:$U$90,MATCH(Results!AD$1,Experiment!$A$1:$U$1,0),FALSE)</f>
        <v>-12.5</v>
      </c>
      <c r="AE772" s="2">
        <f>VLOOKUP($F772,Experiment!$A$2:$U$90,MATCH(Results!AE$1,Experiment!$A$1:$U$1,0),FALSE)</f>
        <v>2343.75</v>
      </c>
      <c r="AF772" s="2">
        <f>VLOOKUP($F772,Experiment!$A$2:$U$90,MATCH(Results!AF$1,Experiment!$A$1:$U$1,0),FALSE)</f>
        <v>48.412291827592711</v>
      </c>
      <c r="AG772" s="3">
        <f>VLOOKUP($F772,Experiment!$A$2:$W$90,MATCH(Results!AG$1,Experiment!$A$1:$W$1,0),FALSE)</f>
        <v>0.82730419370997643</v>
      </c>
      <c r="AH772" s="3">
        <f>VLOOKUP($F772,Experiment!$A$2:$W$90,MATCH(Results!AH$1,Experiment!$A$1:$W$1,0),FALSE)</f>
        <v>0.38648875795104182</v>
      </c>
      <c r="AI772" s="3">
        <f>VLOOKUP($F772,Experiment!$A$2:$X$90,MATCH(Results!AI$1,Experiment!$A$1:$X$1,0),FALSE)</f>
        <v>0.61351124204895813</v>
      </c>
      <c r="AJ772" s="2">
        <f>Table1[[#This Row],[Gain]]^Table1[[#This Row],[θ]]</f>
        <v>107.6473564007576</v>
      </c>
      <c r="AK772" s="2">
        <f>-Table1[[#This Row],[λ]]*-Table1[[#This Row],[Loss]]^Table1[[#This Row],[θ]]</f>
        <v>215.2947128015152</v>
      </c>
      <c r="AL772" s="2">
        <f>Table1[[#This Row],[v_n_w_g]]-Table1[[#This Row],[v_n_w_l]]</f>
        <v>-107.6473564007576</v>
      </c>
      <c r="AM772" s="2">
        <f>IF(Table1[[#This Row],[diff_v]]&gt;=1,1,0)</f>
        <v>0</v>
      </c>
    </row>
    <row r="773" spans="1:39" hidden="1" x14ac:dyDescent="0.3">
      <c r="A773">
        <v>31</v>
      </c>
      <c r="B773" t="s">
        <v>45</v>
      </c>
      <c r="C773" s="22">
        <f>VLOOKUP(Table1[[#This Row],[Subject]],'Subject Profile'!$A$2:$E$8,4,FALSE)</f>
        <v>1.1960207441678836</v>
      </c>
      <c r="D773" s="22">
        <f>VLOOKUP(Table1[[#This Row],[Subject]],'Subject Profile'!$A$2:$E$8,5,FALSE)</f>
        <v>-2</v>
      </c>
      <c r="E773" t="s">
        <v>110</v>
      </c>
      <c r="F773" t="s">
        <v>80</v>
      </c>
      <c r="G773" t="s">
        <v>7</v>
      </c>
      <c r="H773">
        <f>IF(Table1[[#This Row],[decision]]="accept",1,0)</f>
        <v>1</v>
      </c>
      <c r="I773">
        <v>-90</v>
      </c>
      <c r="J773">
        <v>700</v>
      </c>
      <c r="K773">
        <v>1664468555</v>
      </c>
      <c r="L773">
        <v>12</v>
      </c>
      <c r="M773" t="str">
        <f>VLOOKUP($F773,Experiment!$A$2:$U$90,MATCH(Results!M$1,Experiment!$A$1:$U$1,0)+1,FALSE)</f>
        <v>G</v>
      </c>
      <c r="N773">
        <f>IF(Table1[[#This Row],[Impact]]="I",0,1)</f>
        <v>1</v>
      </c>
      <c r="O773" s="2">
        <f>VLOOKUP($F773,Experiment!$A$2:$U$90,MATCH(Results!O$1,Experiment!$A$1:$U$1,0),FALSE)</f>
        <v>-90</v>
      </c>
      <c r="P773" s="3">
        <f>VLOOKUP($F773,Experiment!$A$2:$U$90,MATCH(Results!P$1,Experiment!$A$1:$U$1,0),FALSE)</f>
        <v>0.5</v>
      </c>
      <c r="Q773" s="2">
        <f>VLOOKUP($F773,Experiment!$A$2:$U$90,MATCH(Results!Q$1,Experiment!$A$1:$U$1,0),FALSE)</f>
        <v>80</v>
      </c>
      <c r="R773" s="3">
        <f>VLOOKUP($F773,Experiment!$A$2:$U$90,MATCH(Results!R$1,Experiment!$A$1:$U$1,0),FALSE)</f>
        <v>0.5</v>
      </c>
      <c r="S773" s="2">
        <f>VLOOKUP($F773,Experiment!$A$2:$U$90,MATCH(Results!S$1,Experiment!$A$1:$U$1,0),FALSE)</f>
        <v>-5</v>
      </c>
      <c r="T773" s="2">
        <f>VLOOKUP($F773,Experiment!$A$2:$U$90,MATCH(Results!T$1,Experiment!$A$1:$U$1,0),FALSE)</f>
        <v>7225</v>
      </c>
      <c r="U773" s="2">
        <f>VLOOKUP($F773,Experiment!$A$2:$U$90,MATCH(Results!U$1,Experiment!$A$1:$U$1,0),FALSE)</f>
        <v>85</v>
      </c>
      <c r="V773" s="2">
        <f>VLOOKUP($F773,Experiment!$A$2:$U$90,MATCH(Results!V$1,Experiment!$A$1:$U$1,0),FALSE)</f>
        <v>4</v>
      </c>
      <c r="W773" s="3">
        <f>VLOOKUP($F773,Experiment!$A$2:$U$90,MATCH(Results!W$1,Experiment!$A$1:$U$1,0),FALSE)</f>
        <v>0.25</v>
      </c>
      <c r="X773" s="3">
        <f>VLOOKUP($F773,Experiment!$A$2:$U$90,MATCH(Results!X$1,Experiment!$A$1:$U$1,0),FALSE)</f>
        <v>0.75</v>
      </c>
      <c r="Y773" s="2">
        <f>VLOOKUP($F773,Experiment!$A$2:$U$90,MATCH(Results!Y$1,Experiment!$A$1:$U$1,0),FALSE)</f>
        <v>1</v>
      </c>
      <c r="Z773" s="3">
        <f>VLOOKUP($F773,Experiment!$A$2:$U$90,MATCH(Results!Z$1,Experiment!$A$1:$U$1,0),FALSE)</f>
        <v>0.25</v>
      </c>
      <c r="AA773" s="3">
        <f>VLOOKUP($F773,Experiment!$A$2:$U$90,MATCH(Results!AA$1,Experiment!$A$1:$U$1,0),FALSE)</f>
        <v>0.5</v>
      </c>
      <c r="AB773" s="3">
        <f>VLOOKUP($F773,Experiment!$A$2:$U$90,MATCH(Results!AB$1,Experiment!$A$1:$U$1,0),FALSE)</f>
        <v>0.375</v>
      </c>
      <c r="AC773" s="3">
        <f>VLOOKUP($F773,Experiment!$A$2:$U$90,MATCH(Results!AC$1,Experiment!$A$1:$U$1,0),FALSE)</f>
        <v>0.625</v>
      </c>
      <c r="AD773" s="2">
        <f>VLOOKUP($F773,Experiment!$A$2:$U$90,MATCH(Results!AD$1,Experiment!$A$1:$U$1,0),FALSE)</f>
        <v>16.25</v>
      </c>
      <c r="AE773" s="2">
        <f>VLOOKUP($F773,Experiment!$A$2:$U$90,MATCH(Results!AE$1,Experiment!$A$1:$U$1,0),FALSE)</f>
        <v>6773.4375</v>
      </c>
      <c r="AF773" s="2">
        <f>VLOOKUP($F773,Experiment!$A$2:$U$90,MATCH(Results!AF$1,Experiment!$A$1:$U$1,0),FALSE)</f>
        <v>82.300896106907615</v>
      </c>
      <c r="AG773" s="3">
        <f>VLOOKUP($F773,Experiment!$A$2:$W$90,MATCH(Results!AG$1,Experiment!$A$1:$W$1,0),FALSE)</f>
        <v>1</v>
      </c>
      <c r="AH773" s="3">
        <f>VLOOKUP($F773,Experiment!$A$2:$W$90,MATCH(Results!AH$1,Experiment!$A$1:$W$1,0),FALSE)</f>
        <v>0.625</v>
      </c>
      <c r="AI773" s="3">
        <f>VLOOKUP($F773,Experiment!$A$2:$X$90,MATCH(Results!AI$1,Experiment!$A$1:$X$1,0),FALSE)</f>
        <v>0.375</v>
      </c>
      <c r="AJ773" s="2">
        <f>Table1[[#This Row],[Gain]]^Table1[[#This Row],[θ]]</f>
        <v>188.85787660819494</v>
      </c>
      <c r="AK773" s="2">
        <f>-Table1[[#This Row],[λ]]*-Table1[[#This Row],[Loss]]^Table1[[#This Row],[θ]]</f>
        <v>434.85510823313615</v>
      </c>
      <c r="AL773" s="2">
        <f>Table1[[#This Row],[v_n_w_g]]-Table1[[#This Row],[v_n_w_l]]</f>
        <v>-245.99723162494121</v>
      </c>
      <c r="AM773" s="2">
        <f>IF(Table1[[#This Row],[diff_v]]&gt;=1,1,0)</f>
        <v>0</v>
      </c>
    </row>
    <row r="774" spans="1:39" hidden="1" x14ac:dyDescent="0.3">
      <c r="A774">
        <v>32</v>
      </c>
      <c r="B774" t="s">
        <v>45</v>
      </c>
      <c r="C774" s="22">
        <f>VLOOKUP(Table1[[#This Row],[Subject]],'Subject Profile'!$A$2:$E$8,4,FALSE)</f>
        <v>1.1960207441678836</v>
      </c>
      <c r="D774" s="22">
        <f>VLOOKUP(Table1[[#This Row],[Subject]],'Subject Profile'!$A$2:$E$8,5,FALSE)</f>
        <v>-2</v>
      </c>
      <c r="E774" t="s">
        <v>110</v>
      </c>
      <c r="F774" t="s">
        <v>67</v>
      </c>
      <c r="G774" t="s">
        <v>5</v>
      </c>
      <c r="H774">
        <f>IF(Table1[[#This Row],[decision]]="accept",1,0)</f>
        <v>0</v>
      </c>
      <c r="I774">
        <v>0</v>
      </c>
      <c r="J774">
        <v>700</v>
      </c>
      <c r="K774">
        <v>1664468580</v>
      </c>
      <c r="L774">
        <v>25</v>
      </c>
      <c r="M774" t="str">
        <f>VLOOKUP($F774,Experiment!$A$2:$U$90,MATCH(Results!M$1,Experiment!$A$1:$U$1,0)+1,FALSE)</f>
        <v>I</v>
      </c>
      <c r="N774">
        <f>IF(Table1[[#This Row],[Impact]]="I",0,1)</f>
        <v>0</v>
      </c>
      <c r="O774" s="2">
        <f>VLOOKUP($F774,Experiment!$A$2:$U$90,MATCH(Results!O$1,Experiment!$A$1:$U$1,0),FALSE)</f>
        <v>-10</v>
      </c>
      <c r="P774" s="3">
        <f>VLOOKUP($F774,Experiment!$A$2:$U$90,MATCH(Results!P$1,Experiment!$A$1:$U$1,0),FALSE)</f>
        <v>0.5</v>
      </c>
      <c r="Q774" s="2">
        <f>VLOOKUP($F774,Experiment!$A$2:$U$90,MATCH(Results!Q$1,Experiment!$A$1:$U$1,0),FALSE)</f>
        <v>20</v>
      </c>
      <c r="R774" s="3">
        <f>VLOOKUP($F774,Experiment!$A$2:$U$90,MATCH(Results!R$1,Experiment!$A$1:$U$1,0),FALSE)</f>
        <v>0.5</v>
      </c>
      <c r="S774" s="2">
        <f>VLOOKUP($F774,Experiment!$A$2:$U$90,MATCH(Results!S$1,Experiment!$A$1:$U$1,0),FALSE)</f>
        <v>5</v>
      </c>
      <c r="T774" s="2">
        <f>VLOOKUP($F774,Experiment!$A$2:$U$90,MATCH(Results!T$1,Experiment!$A$1:$U$1,0),FALSE)</f>
        <v>225</v>
      </c>
      <c r="U774" s="2">
        <f>VLOOKUP($F774,Experiment!$A$2:$U$90,MATCH(Results!U$1,Experiment!$A$1:$U$1,0),FALSE)</f>
        <v>15</v>
      </c>
      <c r="V774" s="2">
        <f>VLOOKUP($F774,Experiment!$A$2:$U$90,MATCH(Results!V$1,Experiment!$A$1:$U$1,0),FALSE)</f>
        <v>4</v>
      </c>
      <c r="W774" s="3">
        <f>VLOOKUP($F774,Experiment!$A$2:$U$90,MATCH(Results!W$1,Experiment!$A$1:$U$1,0),FALSE)</f>
        <v>0.25</v>
      </c>
      <c r="X774" s="3">
        <f>VLOOKUP($F774,Experiment!$A$2:$U$90,MATCH(Results!X$1,Experiment!$A$1:$U$1,0),FALSE)</f>
        <v>0.75</v>
      </c>
      <c r="Y774" s="2">
        <f>VLOOKUP($F774,Experiment!$A$2:$U$90,MATCH(Results!Y$1,Experiment!$A$1:$U$1,0),FALSE)</f>
        <v>2</v>
      </c>
      <c r="Z774" s="3">
        <f>VLOOKUP($F774,Experiment!$A$2:$U$90,MATCH(Results!Z$1,Experiment!$A$1:$U$1,0),FALSE)</f>
        <v>0.5</v>
      </c>
      <c r="AA774" s="3">
        <f>VLOOKUP($F774,Experiment!$A$2:$U$90,MATCH(Results!AA$1,Experiment!$A$1:$U$1,0),FALSE)</f>
        <v>0.25</v>
      </c>
      <c r="AB774" s="3">
        <f>VLOOKUP($F774,Experiment!$A$2:$U$90,MATCH(Results!AB$1,Experiment!$A$1:$U$1,0),FALSE)</f>
        <v>0.625</v>
      </c>
      <c r="AC774" s="3">
        <f>VLOOKUP($F774,Experiment!$A$2:$U$90,MATCH(Results!AC$1,Experiment!$A$1:$U$1,0),FALSE)</f>
        <v>0.375</v>
      </c>
      <c r="AD774" s="2">
        <f>VLOOKUP($F774,Experiment!$A$2:$U$90,MATCH(Results!AD$1,Experiment!$A$1:$U$1,0),FALSE)</f>
        <v>1.25</v>
      </c>
      <c r="AE774" s="2">
        <f>VLOOKUP($F774,Experiment!$A$2:$U$90,MATCH(Results!AE$1,Experiment!$A$1:$U$1,0),FALSE)</f>
        <v>210.9375</v>
      </c>
      <c r="AF774" s="2">
        <f>VLOOKUP($F774,Experiment!$A$2:$U$90,MATCH(Results!AF$1,Experiment!$A$1:$U$1,0),FALSE)</f>
        <v>14.523687548277813</v>
      </c>
      <c r="AG774" s="3">
        <f>VLOOKUP($F774,Experiment!$A$2:$W$90,MATCH(Results!AG$1,Experiment!$A$1:$W$1,0),FALSE)</f>
        <v>0.82730419370997643</v>
      </c>
      <c r="AH774" s="3">
        <f>VLOOKUP($F774,Experiment!$A$2:$W$90,MATCH(Results!AH$1,Experiment!$A$1:$W$1,0),FALSE)</f>
        <v>0.38648875795104182</v>
      </c>
      <c r="AI774" s="3">
        <f>VLOOKUP($F774,Experiment!$A$2:$X$90,MATCH(Results!AI$1,Experiment!$A$1:$X$1,0),FALSE)</f>
        <v>0.61351124204895813</v>
      </c>
      <c r="AJ774" s="2">
        <f>Table1[[#This Row],[Gain]]^Table1[[#This Row],[θ]]</f>
        <v>35.979809832580635</v>
      </c>
      <c r="AK774" s="2">
        <f>-Table1[[#This Row],[λ]]*-Table1[[#This Row],[Loss]]^Table1[[#This Row],[θ]]</f>
        <v>31.408756296736705</v>
      </c>
      <c r="AL774" s="2">
        <f>Table1[[#This Row],[v_n_w_g]]-Table1[[#This Row],[v_n_w_l]]</f>
        <v>4.5710535358439301</v>
      </c>
      <c r="AM774" s="2">
        <f>IF(Table1[[#This Row],[diff_v]]&gt;=1,1,0)</f>
        <v>1</v>
      </c>
    </row>
    <row r="775" spans="1:39" hidden="1" x14ac:dyDescent="0.3">
      <c r="A775">
        <v>33</v>
      </c>
      <c r="B775" t="s">
        <v>45</v>
      </c>
      <c r="C775" s="22">
        <f>VLOOKUP(Table1[[#This Row],[Subject]],'Subject Profile'!$A$2:$E$8,4,FALSE)</f>
        <v>1.1960207441678836</v>
      </c>
      <c r="D775" s="22">
        <f>VLOOKUP(Table1[[#This Row],[Subject]],'Subject Profile'!$A$2:$E$8,5,FALSE)</f>
        <v>-2</v>
      </c>
      <c r="E775" t="s">
        <v>110</v>
      </c>
      <c r="F775" t="s">
        <v>55</v>
      </c>
      <c r="G775" t="s">
        <v>56</v>
      </c>
      <c r="H775">
        <f>IF(Table1[[#This Row],[decision]]="accept",1,0)</f>
        <v>0</v>
      </c>
      <c r="I775">
        <v>0</v>
      </c>
      <c r="J775">
        <v>700</v>
      </c>
      <c r="K775">
        <v>1664468592</v>
      </c>
      <c r="L775">
        <v>12</v>
      </c>
      <c r="M775" t="str">
        <f>VLOOKUP($F775,Experiment!$A$2:$U$90,MATCH(Results!M$1,Experiment!$A$1:$U$1,0)+1,FALSE)</f>
        <v>R</v>
      </c>
      <c r="N775">
        <f>IF(Table1[[#This Row],[Impact]]="I",0,1)</f>
        <v>1</v>
      </c>
      <c r="O775" s="2">
        <f>VLOOKUP($F775,Experiment!$A$2:$U$90,MATCH(Results!O$1,Experiment!$A$1:$U$1,0),FALSE)</f>
        <v>0</v>
      </c>
      <c r="P775" s="3">
        <f>VLOOKUP($F775,Experiment!$A$2:$U$90,MATCH(Results!P$1,Experiment!$A$1:$U$1,0),FALSE)</f>
        <v>0</v>
      </c>
      <c r="Q775" s="2">
        <f>VLOOKUP($F775,Experiment!$A$2:$U$90,MATCH(Results!Q$1,Experiment!$A$1:$U$1,0),FALSE)</f>
        <v>0</v>
      </c>
      <c r="R775" s="3">
        <f>VLOOKUP($F775,Experiment!$A$2:$U$90,MATCH(Results!R$1,Experiment!$A$1:$U$1,0),FALSE)</f>
        <v>0</v>
      </c>
      <c r="S775" s="2">
        <f>VLOOKUP($F775,Experiment!$A$2:$U$90,MATCH(Results!S$1,Experiment!$A$1:$U$1,0),FALSE)</f>
        <v>0</v>
      </c>
      <c r="T775" s="2">
        <f>VLOOKUP($F775,Experiment!$A$2:$U$90,MATCH(Results!T$1,Experiment!$A$1:$U$1,0),FALSE)</f>
        <v>0</v>
      </c>
      <c r="U775" s="2">
        <f>VLOOKUP($F775,Experiment!$A$2:$U$90,MATCH(Results!U$1,Experiment!$A$1:$U$1,0),FALSE)</f>
        <v>0</v>
      </c>
      <c r="V775" s="2">
        <f>VLOOKUP($F775,Experiment!$A$2:$U$90,MATCH(Results!V$1,Experiment!$A$1:$U$1,0),FALSE)</f>
        <v>0</v>
      </c>
      <c r="W775" s="3">
        <f>VLOOKUP($F775,Experiment!$A$2:$U$90,MATCH(Results!W$1,Experiment!$A$1:$U$1,0),FALSE)</f>
        <v>0</v>
      </c>
      <c r="X775" s="3">
        <f>VLOOKUP($F775,Experiment!$A$2:$U$90,MATCH(Results!X$1,Experiment!$A$1:$U$1,0),FALSE)</f>
        <v>0</v>
      </c>
      <c r="Y775" s="2">
        <f>VLOOKUP($F775,Experiment!$A$2:$U$90,MATCH(Results!Y$1,Experiment!$A$1:$U$1,0),FALSE)</f>
        <v>0</v>
      </c>
      <c r="Z775" s="3">
        <f>VLOOKUP($F775,Experiment!$A$2:$U$90,MATCH(Results!Z$1,Experiment!$A$1:$U$1,0),FALSE)</f>
        <v>0</v>
      </c>
      <c r="AA775" s="3">
        <f>VLOOKUP($F775,Experiment!$A$2:$U$90,MATCH(Results!AA$1,Experiment!$A$1:$U$1,0),FALSE)</f>
        <v>0</v>
      </c>
      <c r="AB775" s="3">
        <f>VLOOKUP($F775,Experiment!$A$2:$U$90,MATCH(Results!AB$1,Experiment!$A$1:$U$1,0),FALSE)</f>
        <v>0</v>
      </c>
      <c r="AC775" s="3">
        <f>VLOOKUP($F775,Experiment!$A$2:$U$90,MATCH(Results!AC$1,Experiment!$A$1:$U$1,0),FALSE)</f>
        <v>0</v>
      </c>
      <c r="AD775" s="2">
        <f>VLOOKUP($F775,Experiment!$A$2:$U$90,MATCH(Results!AD$1,Experiment!$A$1:$U$1,0),FALSE)</f>
        <v>0</v>
      </c>
      <c r="AE775" s="2">
        <f>VLOOKUP($F775,Experiment!$A$2:$U$90,MATCH(Results!AE$1,Experiment!$A$1:$U$1,0),FALSE)</f>
        <v>0</v>
      </c>
      <c r="AF775" s="2">
        <f>VLOOKUP($F775,Experiment!$A$2:$U$90,MATCH(Results!AF$1,Experiment!$A$1:$U$1,0),FALSE)</f>
        <v>0</v>
      </c>
      <c r="AG775" s="2"/>
      <c r="AH775" s="3">
        <f>VLOOKUP($F775,Experiment!$A$2:$W$90,MATCH(Results!AH$1,Experiment!$A$1:$W$1,0),FALSE)</f>
        <v>0</v>
      </c>
      <c r="AI775" s="2">
        <f>VLOOKUP($F775,Experiment!$A$2:$X$90,MATCH(Results!AI$1,Experiment!$A$1:$X$1,0),FALSE)</f>
        <v>0</v>
      </c>
      <c r="AJ775" s="2">
        <f>Table1[[#This Row],[Gain]]^Table1[[#This Row],[θ]]</f>
        <v>0</v>
      </c>
      <c r="AK775" s="2">
        <f>-Table1[[#This Row],[λ]]*-Table1[[#This Row],[Loss]]^Table1[[#This Row],[θ]]</f>
        <v>0</v>
      </c>
      <c r="AL775" s="2">
        <f>Table1[[#This Row],[v_n_w_g]]-Table1[[#This Row],[v_n_w_l]]</f>
        <v>0</v>
      </c>
      <c r="AM775" s="2">
        <f>IF(Table1[[#This Row],[diff_v]]&gt;=1,1,0)</f>
        <v>0</v>
      </c>
    </row>
    <row r="776" spans="1:39" hidden="1" x14ac:dyDescent="0.3">
      <c r="A776">
        <v>34</v>
      </c>
      <c r="B776" t="s">
        <v>45</v>
      </c>
      <c r="C776" s="22">
        <f>VLOOKUP(Table1[[#This Row],[Subject]],'Subject Profile'!$A$2:$E$8,4,FALSE)</f>
        <v>1.1960207441678836</v>
      </c>
      <c r="D776" s="22">
        <f>VLOOKUP(Table1[[#This Row],[Subject]],'Subject Profile'!$A$2:$E$8,5,FALSE)</f>
        <v>-2</v>
      </c>
      <c r="E776" t="s">
        <v>110</v>
      </c>
      <c r="F776" t="s">
        <v>81</v>
      </c>
      <c r="G776" t="s">
        <v>7</v>
      </c>
      <c r="H776">
        <f>IF(Table1[[#This Row],[decision]]="accept",1,0)</f>
        <v>1</v>
      </c>
      <c r="I776">
        <v>70</v>
      </c>
      <c r="J776">
        <v>770</v>
      </c>
      <c r="K776">
        <v>1664468600</v>
      </c>
      <c r="L776">
        <v>8</v>
      </c>
      <c r="M776" t="str">
        <f>VLOOKUP($F776,Experiment!$A$2:$U$90,MATCH(Results!M$1,Experiment!$A$1:$U$1,0)+1,FALSE)</f>
        <v>G</v>
      </c>
      <c r="N776">
        <f>IF(Table1[[#This Row],[Impact]]="I",0,1)</f>
        <v>1</v>
      </c>
      <c r="O776" s="2">
        <f>VLOOKUP($F776,Experiment!$A$2:$U$90,MATCH(Results!O$1,Experiment!$A$1:$U$1,0),FALSE)</f>
        <v>-50</v>
      </c>
      <c r="P776" s="3">
        <f>VLOOKUP($F776,Experiment!$A$2:$U$90,MATCH(Results!P$1,Experiment!$A$1:$U$1,0),FALSE)</f>
        <v>0.5</v>
      </c>
      <c r="Q776" s="2">
        <f>VLOOKUP($F776,Experiment!$A$2:$U$90,MATCH(Results!Q$1,Experiment!$A$1:$U$1,0),FALSE)</f>
        <v>70</v>
      </c>
      <c r="R776" s="3">
        <f>VLOOKUP($F776,Experiment!$A$2:$U$90,MATCH(Results!R$1,Experiment!$A$1:$U$1,0),FALSE)</f>
        <v>0.5</v>
      </c>
      <c r="S776" s="2">
        <f>VLOOKUP($F776,Experiment!$A$2:$U$90,MATCH(Results!S$1,Experiment!$A$1:$U$1,0),FALSE)</f>
        <v>10</v>
      </c>
      <c r="T776" s="2">
        <f>VLOOKUP($F776,Experiment!$A$2:$U$90,MATCH(Results!T$1,Experiment!$A$1:$U$1,0),FALSE)</f>
        <v>3600</v>
      </c>
      <c r="U776" s="2">
        <f>VLOOKUP($F776,Experiment!$A$2:$U$90,MATCH(Results!U$1,Experiment!$A$1:$U$1,0),FALSE)</f>
        <v>60</v>
      </c>
      <c r="V776" s="2">
        <f>VLOOKUP($F776,Experiment!$A$2:$U$90,MATCH(Results!V$1,Experiment!$A$1:$U$1,0),FALSE)</f>
        <v>2</v>
      </c>
      <c r="W776" s="3">
        <f>VLOOKUP($F776,Experiment!$A$2:$U$90,MATCH(Results!W$1,Experiment!$A$1:$U$1,0),FALSE)</f>
        <v>0.25</v>
      </c>
      <c r="X776" s="3">
        <f>VLOOKUP($F776,Experiment!$A$2:$U$90,MATCH(Results!X$1,Experiment!$A$1:$U$1,0),FALSE)</f>
        <v>0.75</v>
      </c>
      <c r="Y776" s="2">
        <f>VLOOKUP($F776,Experiment!$A$2:$U$90,MATCH(Results!Y$1,Experiment!$A$1:$U$1,0),FALSE)</f>
        <v>1</v>
      </c>
      <c r="Z776" s="3">
        <f>VLOOKUP($F776,Experiment!$A$2:$U$90,MATCH(Results!Z$1,Experiment!$A$1:$U$1,0),FALSE)</f>
        <v>0.25</v>
      </c>
      <c r="AA776" s="3">
        <f>VLOOKUP($F776,Experiment!$A$2:$U$90,MATCH(Results!AA$1,Experiment!$A$1:$U$1,0),FALSE)</f>
        <v>0.5</v>
      </c>
      <c r="AB776" s="3">
        <f>VLOOKUP($F776,Experiment!$A$2:$U$90,MATCH(Results!AB$1,Experiment!$A$1:$U$1,0),FALSE)</f>
        <v>0.375</v>
      </c>
      <c r="AC776" s="3">
        <f>VLOOKUP($F776,Experiment!$A$2:$U$90,MATCH(Results!AC$1,Experiment!$A$1:$U$1,0),FALSE)</f>
        <v>0.625</v>
      </c>
      <c r="AD776" s="2">
        <f>VLOOKUP($F776,Experiment!$A$2:$U$90,MATCH(Results!AD$1,Experiment!$A$1:$U$1,0),FALSE)</f>
        <v>25</v>
      </c>
      <c r="AE776" s="2">
        <f>VLOOKUP($F776,Experiment!$A$2:$U$90,MATCH(Results!AE$1,Experiment!$A$1:$U$1,0),FALSE)</f>
        <v>3375</v>
      </c>
      <c r="AF776" s="2">
        <f>VLOOKUP($F776,Experiment!$A$2:$U$90,MATCH(Results!AF$1,Experiment!$A$1:$U$1,0),FALSE)</f>
        <v>58.094750193111253</v>
      </c>
      <c r="AG776" s="3">
        <f>VLOOKUP($F776,Experiment!$A$2:$W$90,MATCH(Results!AG$1,Experiment!$A$1:$W$1,0),FALSE)</f>
        <v>1</v>
      </c>
      <c r="AH776" s="3">
        <f>VLOOKUP($F776,Experiment!$A$2:$W$90,MATCH(Results!AH$1,Experiment!$A$1:$W$1,0),FALSE)</f>
        <v>0.625</v>
      </c>
      <c r="AI776" s="3">
        <f>VLOOKUP($F776,Experiment!$A$2:$X$90,MATCH(Results!AI$1,Experiment!$A$1:$X$1,0),FALSE)</f>
        <v>0.375</v>
      </c>
      <c r="AJ776" s="2">
        <f>Table1[[#This Row],[Gain]]^Table1[[#This Row],[θ]]</f>
        <v>160.98133731857229</v>
      </c>
      <c r="AK776" s="2">
        <f>-Table1[[#This Row],[λ]]*-Table1[[#This Row],[Loss]]^Table1[[#This Row],[θ]]</f>
        <v>215.2947128015152</v>
      </c>
      <c r="AL776" s="2">
        <f>Table1[[#This Row],[v_n_w_g]]-Table1[[#This Row],[v_n_w_l]]</f>
        <v>-54.313375482942917</v>
      </c>
      <c r="AM776" s="2">
        <f>IF(Table1[[#This Row],[diff_v]]&gt;=1,1,0)</f>
        <v>0</v>
      </c>
    </row>
    <row r="777" spans="1:39" hidden="1" x14ac:dyDescent="0.3">
      <c r="A777">
        <v>35</v>
      </c>
      <c r="B777" t="s">
        <v>45</v>
      </c>
      <c r="C777" s="22">
        <f>VLOOKUP(Table1[[#This Row],[Subject]],'Subject Profile'!$A$2:$E$8,4,FALSE)</f>
        <v>1.1960207441678836</v>
      </c>
      <c r="D777" s="22">
        <f>VLOOKUP(Table1[[#This Row],[Subject]],'Subject Profile'!$A$2:$E$8,5,FALSE)</f>
        <v>-2</v>
      </c>
      <c r="E777" t="s">
        <v>110</v>
      </c>
      <c r="F777" t="s">
        <v>60</v>
      </c>
      <c r="G777" t="s">
        <v>61</v>
      </c>
      <c r="H777">
        <f>IF(Table1[[#This Row],[decision]]="accept",1,0)</f>
        <v>0</v>
      </c>
      <c r="I777">
        <v>0</v>
      </c>
      <c r="J777">
        <v>770</v>
      </c>
      <c r="K777">
        <v>1664468607</v>
      </c>
      <c r="L777">
        <v>7</v>
      </c>
      <c r="M777" t="str">
        <f>VLOOKUP($F777,Experiment!$A$2:$U$90,MATCH(Results!M$1,Experiment!$A$1:$U$1,0)+1,FALSE)</f>
        <v>D</v>
      </c>
      <c r="N777">
        <f>IF(Table1[[#This Row],[Impact]]="I",0,1)</f>
        <v>1</v>
      </c>
      <c r="O777" s="2">
        <f>VLOOKUP($F777,Experiment!$A$2:$U$90,MATCH(Results!O$1,Experiment!$A$1:$U$1,0),FALSE)</f>
        <v>0</v>
      </c>
      <c r="P777" s="3">
        <f>VLOOKUP($F777,Experiment!$A$2:$U$90,MATCH(Results!P$1,Experiment!$A$1:$U$1,0),FALSE)</f>
        <v>0</v>
      </c>
      <c r="Q777" s="2">
        <f>VLOOKUP($F777,Experiment!$A$2:$U$90,MATCH(Results!Q$1,Experiment!$A$1:$U$1,0),FALSE)</f>
        <v>0</v>
      </c>
      <c r="R777" s="3">
        <f>VLOOKUP($F777,Experiment!$A$2:$U$90,MATCH(Results!R$1,Experiment!$A$1:$U$1,0),FALSE)</f>
        <v>0</v>
      </c>
      <c r="S777" s="2">
        <f>VLOOKUP($F777,Experiment!$A$2:$U$90,MATCH(Results!S$1,Experiment!$A$1:$U$1,0),FALSE)</f>
        <v>0</v>
      </c>
      <c r="T777" s="2">
        <f>VLOOKUP($F777,Experiment!$A$2:$U$90,MATCH(Results!T$1,Experiment!$A$1:$U$1,0),FALSE)</f>
        <v>0</v>
      </c>
      <c r="U777" s="2">
        <f>VLOOKUP($F777,Experiment!$A$2:$U$90,MATCH(Results!U$1,Experiment!$A$1:$U$1,0),FALSE)</f>
        <v>0</v>
      </c>
      <c r="V777" s="2">
        <f>VLOOKUP($F777,Experiment!$A$2:$U$90,MATCH(Results!V$1,Experiment!$A$1:$U$1,0),FALSE)</f>
        <v>0</v>
      </c>
      <c r="W777" s="3">
        <f>VLOOKUP($F777,Experiment!$A$2:$U$90,MATCH(Results!W$1,Experiment!$A$1:$U$1,0),FALSE)</f>
        <v>0</v>
      </c>
      <c r="X777" s="3">
        <f>VLOOKUP($F777,Experiment!$A$2:$U$90,MATCH(Results!X$1,Experiment!$A$1:$U$1,0),FALSE)</f>
        <v>0</v>
      </c>
      <c r="Y777" s="2">
        <f>VLOOKUP($F777,Experiment!$A$2:$U$90,MATCH(Results!Y$1,Experiment!$A$1:$U$1,0),FALSE)</f>
        <v>0</v>
      </c>
      <c r="Z777" s="3">
        <f>VLOOKUP($F777,Experiment!$A$2:$U$90,MATCH(Results!Z$1,Experiment!$A$1:$U$1,0),FALSE)</f>
        <v>0</v>
      </c>
      <c r="AA777" s="3">
        <f>VLOOKUP($F777,Experiment!$A$2:$U$90,MATCH(Results!AA$1,Experiment!$A$1:$U$1,0),FALSE)</f>
        <v>0</v>
      </c>
      <c r="AB777" s="3">
        <f>VLOOKUP($F777,Experiment!$A$2:$U$90,MATCH(Results!AB$1,Experiment!$A$1:$U$1,0),FALSE)</f>
        <v>0</v>
      </c>
      <c r="AC777" s="3">
        <f>VLOOKUP($F777,Experiment!$A$2:$U$90,MATCH(Results!AC$1,Experiment!$A$1:$U$1,0),FALSE)</f>
        <v>0</v>
      </c>
      <c r="AD777" s="2">
        <f>VLOOKUP($F777,Experiment!$A$2:$U$90,MATCH(Results!AD$1,Experiment!$A$1:$U$1,0),FALSE)</f>
        <v>0</v>
      </c>
      <c r="AE777" s="2">
        <f>VLOOKUP($F777,Experiment!$A$2:$U$90,MATCH(Results!AE$1,Experiment!$A$1:$U$1,0),FALSE)</f>
        <v>0</v>
      </c>
      <c r="AF777" s="2">
        <f>VLOOKUP($F777,Experiment!$A$2:$U$90,MATCH(Results!AF$1,Experiment!$A$1:$U$1,0),FALSE)</f>
        <v>0</v>
      </c>
      <c r="AG777" s="2"/>
      <c r="AH777" s="3">
        <f>VLOOKUP($F777,Experiment!$A$2:$W$90,MATCH(Results!AH$1,Experiment!$A$1:$W$1,0),FALSE)</f>
        <v>0</v>
      </c>
      <c r="AI777" s="2">
        <f>VLOOKUP($F777,Experiment!$A$2:$X$90,MATCH(Results!AI$1,Experiment!$A$1:$X$1,0),FALSE)</f>
        <v>0</v>
      </c>
      <c r="AJ777" s="2">
        <f>Table1[[#This Row],[Gain]]^Table1[[#This Row],[θ]]</f>
        <v>0</v>
      </c>
      <c r="AK777" s="2">
        <f>-Table1[[#This Row],[λ]]*-Table1[[#This Row],[Loss]]^Table1[[#This Row],[θ]]</f>
        <v>0</v>
      </c>
      <c r="AL777" s="2">
        <f>Table1[[#This Row],[v_n_w_g]]-Table1[[#This Row],[v_n_w_l]]</f>
        <v>0</v>
      </c>
      <c r="AM777" s="2">
        <f>IF(Table1[[#This Row],[diff_v]]&gt;=1,1,0)</f>
        <v>0</v>
      </c>
    </row>
    <row r="778" spans="1:39" hidden="1" x14ac:dyDescent="0.3">
      <c r="A778">
        <v>36</v>
      </c>
      <c r="B778" t="s">
        <v>45</v>
      </c>
      <c r="C778" s="22">
        <f>VLOOKUP(Table1[[#This Row],[Subject]],'Subject Profile'!$A$2:$E$8,4,FALSE)</f>
        <v>1.1960207441678836</v>
      </c>
      <c r="D778" s="22">
        <f>VLOOKUP(Table1[[#This Row],[Subject]],'Subject Profile'!$A$2:$E$8,5,FALSE)</f>
        <v>-2</v>
      </c>
      <c r="E778" t="s">
        <v>110</v>
      </c>
      <c r="F778" t="s">
        <v>75</v>
      </c>
      <c r="G778" t="s">
        <v>7</v>
      </c>
      <c r="H778">
        <f>IF(Table1[[#This Row],[decision]]="accept",1,0)</f>
        <v>1</v>
      </c>
      <c r="I778">
        <v>-50</v>
      </c>
      <c r="J778">
        <v>720</v>
      </c>
      <c r="K778">
        <v>1664468616</v>
      </c>
      <c r="L778">
        <v>9</v>
      </c>
      <c r="M778" t="str">
        <f>VLOOKUP($F778,Experiment!$A$2:$U$90,MATCH(Results!M$1,Experiment!$A$1:$U$1,0)+1,FALSE)</f>
        <v>I</v>
      </c>
      <c r="N778">
        <f>IF(Table1[[#This Row],[Impact]]="I",0,1)</f>
        <v>0</v>
      </c>
      <c r="O778" s="2">
        <f>VLOOKUP($F778,Experiment!$A$2:$U$90,MATCH(Results!O$1,Experiment!$A$1:$U$1,0),FALSE)</f>
        <v>-50</v>
      </c>
      <c r="P778" s="3">
        <f>VLOOKUP($F778,Experiment!$A$2:$U$90,MATCH(Results!P$1,Experiment!$A$1:$U$1,0),FALSE)</f>
        <v>0.5</v>
      </c>
      <c r="Q778" s="2">
        <f>VLOOKUP($F778,Experiment!$A$2:$U$90,MATCH(Results!Q$1,Experiment!$A$1:$U$1,0),FALSE)</f>
        <v>70</v>
      </c>
      <c r="R778" s="3">
        <f>VLOOKUP($F778,Experiment!$A$2:$U$90,MATCH(Results!R$1,Experiment!$A$1:$U$1,0),FALSE)</f>
        <v>0.5</v>
      </c>
      <c r="S778" s="2">
        <f>VLOOKUP($F778,Experiment!$A$2:$U$90,MATCH(Results!S$1,Experiment!$A$1:$U$1,0),FALSE)</f>
        <v>10</v>
      </c>
      <c r="T778" s="2">
        <f>VLOOKUP($F778,Experiment!$A$2:$U$90,MATCH(Results!T$1,Experiment!$A$1:$U$1,0),FALSE)</f>
        <v>3600</v>
      </c>
      <c r="U778" s="2">
        <f>VLOOKUP($F778,Experiment!$A$2:$U$90,MATCH(Results!U$1,Experiment!$A$1:$U$1,0),FALSE)</f>
        <v>60</v>
      </c>
      <c r="V778" s="2">
        <f>VLOOKUP($F778,Experiment!$A$2:$U$90,MATCH(Results!V$1,Experiment!$A$1:$U$1,0),FALSE)</f>
        <v>2</v>
      </c>
      <c r="W778" s="3">
        <f>VLOOKUP($F778,Experiment!$A$2:$U$90,MATCH(Results!W$1,Experiment!$A$1:$U$1,0),FALSE)</f>
        <v>0.25</v>
      </c>
      <c r="X778" s="3">
        <f>VLOOKUP($F778,Experiment!$A$2:$U$90,MATCH(Results!X$1,Experiment!$A$1:$U$1,0),FALSE)</f>
        <v>0.75</v>
      </c>
      <c r="Y778" s="2">
        <f>VLOOKUP($F778,Experiment!$A$2:$U$90,MATCH(Results!Y$1,Experiment!$A$1:$U$1,0),FALSE)</f>
        <v>1</v>
      </c>
      <c r="Z778" s="3">
        <f>VLOOKUP($F778,Experiment!$A$2:$U$90,MATCH(Results!Z$1,Experiment!$A$1:$U$1,0),FALSE)</f>
        <v>0.25</v>
      </c>
      <c r="AA778" s="3">
        <f>VLOOKUP($F778,Experiment!$A$2:$U$90,MATCH(Results!AA$1,Experiment!$A$1:$U$1,0),FALSE)</f>
        <v>0.5</v>
      </c>
      <c r="AB778" s="3">
        <f>VLOOKUP($F778,Experiment!$A$2:$U$90,MATCH(Results!AB$1,Experiment!$A$1:$U$1,0),FALSE)</f>
        <v>0.375</v>
      </c>
      <c r="AC778" s="3">
        <f>VLOOKUP($F778,Experiment!$A$2:$U$90,MATCH(Results!AC$1,Experiment!$A$1:$U$1,0),FALSE)</f>
        <v>0.625</v>
      </c>
      <c r="AD778" s="2">
        <f>VLOOKUP($F778,Experiment!$A$2:$U$90,MATCH(Results!AD$1,Experiment!$A$1:$U$1,0),FALSE)</f>
        <v>25</v>
      </c>
      <c r="AE778" s="2">
        <f>VLOOKUP($F778,Experiment!$A$2:$U$90,MATCH(Results!AE$1,Experiment!$A$1:$U$1,0),FALSE)</f>
        <v>3375</v>
      </c>
      <c r="AF778" s="2">
        <f>VLOOKUP($F778,Experiment!$A$2:$U$90,MATCH(Results!AF$1,Experiment!$A$1:$U$1,0),FALSE)</f>
        <v>58.094750193111253</v>
      </c>
      <c r="AG778" s="3">
        <f>VLOOKUP($F778,Experiment!$A$2:$W$90,MATCH(Results!AG$1,Experiment!$A$1:$W$1,0),FALSE)</f>
        <v>1</v>
      </c>
      <c r="AH778" s="3">
        <f>VLOOKUP($F778,Experiment!$A$2:$W$90,MATCH(Results!AH$1,Experiment!$A$1:$W$1,0),FALSE)</f>
        <v>0.625</v>
      </c>
      <c r="AI778" s="3">
        <f>VLOOKUP($F778,Experiment!$A$2:$X$90,MATCH(Results!AI$1,Experiment!$A$1:$X$1,0),FALSE)</f>
        <v>0.375</v>
      </c>
      <c r="AJ778" s="2">
        <f>Table1[[#This Row],[Gain]]^Table1[[#This Row],[θ]]</f>
        <v>160.98133731857229</v>
      </c>
      <c r="AK778" s="2">
        <f>-Table1[[#This Row],[λ]]*-Table1[[#This Row],[Loss]]^Table1[[#This Row],[θ]]</f>
        <v>215.2947128015152</v>
      </c>
      <c r="AL778" s="2">
        <f>Table1[[#This Row],[v_n_w_g]]-Table1[[#This Row],[v_n_w_l]]</f>
        <v>-54.313375482942917</v>
      </c>
      <c r="AM778" s="2">
        <f>IF(Table1[[#This Row],[diff_v]]&gt;=1,1,0)</f>
        <v>0</v>
      </c>
    </row>
    <row r="779" spans="1:39" hidden="1" x14ac:dyDescent="0.3">
      <c r="A779">
        <v>37</v>
      </c>
      <c r="B779" t="s">
        <v>45</v>
      </c>
      <c r="C779" s="22">
        <f>VLOOKUP(Table1[[#This Row],[Subject]],'Subject Profile'!$A$2:$E$8,4,FALSE)</f>
        <v>1.1960207441678836</v>
      </c>
      <c r="D779" s="22">
        <f>VLOOKUP(Table1[[#This Row],[Subject]],'Subject Profile'!$A$2:$E$8,5,FALSE)</f>
        <v>-2</v>
      </c>
      <c r="E779" t="s">
        <v>110</v>
      </c>
      <c r="F779" t="s">
        <v>84</v>
      </c>
      <c r="G779" t="s">
        <v>7</v>
      </c>
      <c r="H779">
        <f>IF(Table1[[#This Row],[decision]]="accept",1,0)</f>
        <v>1</v>
      </c>
      <c r="I779">
        <v>-10</v>
      </c>
      <c r="J779">
        <v>710</v>
      </c>
      <c r="K779">
        <v>1664468624</v>
      </c>
      <c r="L779">
        <v>8</v>
      </c>
      <c r="M779" t="str">
        <f>VLOOKUP($F779,Experiment!$A$2:$U$90,MATCH(Results!M$1,Experiment!$A$1:$U$1,0)+1,FALSE)</f>
        <v>G</v>
      </c>
      <c r="N779">
        <f>IF(Table1[[#This Row],[Impact]]="I",0,1)</f>
        <v>1</v>
      </c>
      <c r="O779" s="2">
        <f>VLOOKUP($F779,Experiment!$A$2:$U$90,MATCH(Results!O$1,Experiment!$A$1:$U$1,0),FALSE)</f>
        <v>-10</v>
      </c>
      <c r="P779" s="3">
        <f>VLOOKUP($F779,Experiment!$A$2:$U$90,MATCH(Results!P$1,Experiment!$A$1:$U$1,0),FALSE)</f>
        <v>0.5</v>
      </c>
      <c r="Q779" s="2">
        <f>VLOOKUP($F779,Experiment!$A$2:$U$90,MATCH(Results!Q$1,Experiment!$A$1:$U$1,0),FALSE)</f>
        <v>30</v>
      </c>
      <c r="R779" s="3">
        <f>VLOOKUP($F779,Experiment!$A$2:$U$90,MATCH(Results!R$1,Experiment!$A$1:$U$1,0),FALSE)</f>
        <v>0.5</v>
      </c>
      <c r="S779" s="2">
        <f>VLOOKUP($F779,Experiment!$A$2:$U$90,MATCH(Results!S$1,Experiment!$A$1:$U$1,0),FALSE)</f>
        <v>10</v>
      </c>
      <c r="T779" s="2">
        <f>VLOOKUP($F779,Experiment!$A$2:$U$90,MATCH(Results!T$1,Experiment!$A$1:$U$1,0),FALSE)</f>
        <v>400</v>
      </c>
      <c r="U779" s="2">
        <f>VLOOKUP($F779,Experiment!$A$2:$U$90,MATCH(Results!U$1,Experiment!$A$1:$U$1,0),FALSE)</f>
        <v>20</v>
      </c>
      <c r="V779" s="2">
        <f>VLOOKUP($F779,Experiment!$A$2:$U$90,MATCH(Results!V$1,Experiment!$A$1:$U$1,0),FALSE)</f>
        <v>4</v>
      </c>
      <c r="W779" s="3">
        <f>VLOOKUP($F779,Experiment!$A$2:$U$90,MATCH(Results!W$1,Experiment!$A$1:$U$1,0),FALSE)</f>
        <v>0.25</v>
      </c>
      <c r="X779" s="3">
        <f>VLOOKUP($F779,Experiment!$A$2:$U$90,MATCH(Results!X$1,Experiment!$A$1:$U$1,0),FALSE)</f>
        <v>0.75</v>
      </c>
      <c r="Y779" s="2">
        <f>VLOOKUP($F779,Experiment!$A$2:$U$90,MATCH(Results!Y$1,Experiment!$A$1:$U$1,0),FALSE)</f>
        <v>2</v>
      </c>
      <c r="Z779" s="3">
        <f>VLOOKUP($F779,Experiment!$A$2:$U$90,MATCH(Results!Z$1,Experiment!$A$1:$U$1,0),FALSE)</f>
        <v>0.5</v>
      </c>
      <c r="AA779" s="3">
        <f>VLOOKUP($F779,Experiment!$A$2:$U$90,MATCH(Results!AA$1,Experiment!$A$1:$U$1,0),FALSE)</f>
        <v>0.25</v>
      </c>
      <c r="AB779" s="3">
        <f>VLOOKUP($F779,Experiment!$A$2:$U$90,MATCH(Results!AB$1,Experiment!$A$1:$U$1,0),FALSE)</f>
        <v>0.625</v>
      </c>
      <c r="AC779" s="3">
        <f>VLOOKUP($F779,Experiment!$A$2:$U$90,MATCH(Results!AC$1,Experiment!$A$1:$U$1,0),FALSE)</f>
        <v>0.375</v>
      </c>
      <c r="AD779" s="2">
        <f>VLOOKUP($F779,Experiment!$A$2:$U$90,MATCH(Results!AD$1,Experiment!$A$1:$U$1,0),FALSE)</f>
        <v>5</v>
      </c>
      <c r="AE779" s="2">
        <f>VLOOKUP($F779,Experiment!$A$2:$U$90,MATCH(Results!AE$1,Experiment!$A$1:$U$1,0),FALSE)</f>
        <v>375</v>
      </c>
      <c r="AF779" s="2">
        <f>VLOOKUP($F779,Experiment!$A$2:$U$90,MATCH(Results!AF$1,Experiment!$A$1:$U$1,0),FALSE)</f>
        <v>19.364916731037084</v>
      </c>
      <c r="AG779" s="3">
        <f>VLOOKUP($F779,Experiment!$A$2:$W$90,MATCH(Results!AG$1,Experiment!$A$1:$W$1,0),FALSE)</f>
        <v>0.82730419370997643</v>
      </c>
      <c r="AH779" s="3">
        <f>VLOOKUP($F779,Experiment!$A$2:$W$90,MATCH(Results!AH$1,Experiment!$A$1:$W$1,0),FALSE)</f>
        <v>0.38648875795104182</v>
      </c>
      <c r="AI779" s="3">
        <f>VLOOKUP($F779,Experiment!$A$2:$X$90,MATCH(Results!AI$1,Experiment!$A$1:$X$1,0),FALSE)</f>
        <v>0.61351124204895813</v>
      </c>
      <c r="AJ779" s="2">
        <f>Table1[[#This Row],[Gain]]^Table1[[#This Row],[θ]]</f>
        <v>58.434275299017848</v>
      </c>
      <c r="AK779" s="2">
        <f>-Table1[[#This Row],[λ]]*-Table1[[#This Row],[Loss]]^Table1[[#This Row],[θ]]</f>
        <v>31.408756296736705</v>
      </c>
      <c r="AL779" s="2">
        <f>Table1[[#This Row],[v_n_w_g]]-Table1[[#This Row],[v_n_w_l]]</f>
        <v>27.025519002281143</v>
      </c>
      <c r="AM779" s="2">
        <f>IF(Table1[[#This Row],[diff_v]]&gt;=1,1,0)</f>
        <v>1</v>
      </c>
    </row>
    <row r="780" spans="1:39" hidden="1" x14ac:dyDescent="0.3">
      <c r="A780">
        <v>38</v>
      </c>
      <c r="B780" t="s">
        <v>45</v>
      </c>
      <c r="C780" s="22">
        <f>VLOOKUP(Table1[[#This Row],[Subject]],'Subject Profile'!$A$2:$E$8,4,FALSE)</f>
        <v>1.1960207441678836</v>
      </c>
      <c r="D780" s="22">
        <f>VLOOKUP(Table1[[#This Row],[Subject]],'Subject Profile'!$A$2:$E$8,5,FALSE)</f>
        <v>-2</v>
      </c>
      <c r="E780" t="s">
        <v>110</v>
      </c>
      <c r="F780" t="s">
        <v>51</v>
      </c>
      <c r="G780" t="s">
        <v>5</v>
      </c>
      <c r="H780">
        <f>IF(Table1[[#This Row],[decision]]="accept",1,0)</f>
        <v>0</v>
      </c>
      <c r="I780">
        <v>0</v>
      </c>
      <c r="J780">
        <v>710</v>
      </c>
      <c r="K780">
        <v>1664468637</v>
      </c>
      <c r="L780">
        <v>13</v>
      </c>
      <c r="M780" t="str">
        <f>VLOOKUP($F780,Experiment!$A$2:$U$90,MATCH(Results!M$1,Experiment!$A$1:$U$1,0)+1,FALSE)</f>
        <v>I</v>
      </c>
      <c r="N780">
        <f>IF(Table1[[#This Row],[Impact]]="I",0,1)</f>
        <v>0</v>
      </c>
      <c r="O780" s="2">
        <f>VLOOKUP($F780,Experiment!$A$2:$U$90,MATCH(Results!O$1,Experiment!$A$1:$U$1,0),FALSE)</f>
        <v>-90</v>
      </c>
      <c r="P780" s="3">
        <f>VLOOKUP($F780,Experiment!$A$2:$U$90,MATCH(Results!P$1,Experiment!$A$1:$U$1,0),FALSE)</f>
        <v>0.5</v>
      </c>
      <c r="Q780" s="2">
        <f>VLOOKUP($F780,Experiment!$A$2:$U$90,MATCH(Results!Q$1,Experiment!$A$1:$U$1,0),FALSE)</f>
        <v>80</v>
      </c>
      <c r="R780" s="3">
        <f>VLOOKUP($F780,Experiment!$A$2:$U$90,MATCH(Results!R$1,Experiment!$A$1:$U$1,0),FALSE)</f>
        <v>0.5</v>
      </c>
      <c r="S780" s="2">
        <f>VLOOKUP($F780,Experiment!$A$2:$U$90,MATCH(Results!S$1,Experiment!$A$1:$U$1,0),FALSE)</f>
        <v>-5</v>
      </c>
      <c r="T780" s="2">
        <f>VLOOKUP($F780,Experiment!$A$2:$U$90,MATCH(Results!T$1,Experiment!$A$1:$U$1,0),FALSE)</f>
        <v>7225</v>
      </c>
      <c r="U780" s="2">
        <f>VLOOKUP($F780,Experiment!$A$2:$U$90,MATCH(Results!U$1,Experiment!$A$1:$U$1,0),FALSE)</f>
        <v>85</v>
      </c>
      <c r="V780" s="2">
        <f>VLOOKUP($F780,Experiment!$A$2:$U$90,MATCH(Results!V$1,Experiment!$A$1:$U$1,0),FALSE)</f>
        <v>4</v>
      </c>
      <c r="W780" s="3">
        <f>VLOOKUP($F780,Experiment!$A$2:$U$90,MATCH(Results!W$1,Experiment!$A$1:$U$1,0),FALSE)</f>
        <v>0.25</v>
      </c>
      <c r="X780" s="3">
        <f>VLOOKUP($F780,Experiment!$A$2:$U$90,MATCH(Results!X$1,Experiment!$A$1:$U$1,0),FALSE)</f>
        <v>0.75</v>
      </c>
      <c r="Y780" s="2">
        <f>VLOOKUP($F780,Experiment!$A$2:$U$90,MATCH(Results!Y$1,Experiment!$A$1:$U$1,0),FALSE)</f>
        <v>1</v>
      </c>
      <c r="Z780" s="3">
        <f>VLOOKUP($F780,Experiment!$A$2:$U$90,MATCH(Results!Z$1,Experiment!$A$1:$U$1,0),FALSE)</f>
        <v>0.25</v>
      </c>
      <c r="AA780" s="3">
        <f>VLOOKUP($F780,Experiment!$A$2:$U$90,MATCH(Results!AA$1,Experiment!$A$1:$U$1,0),FALSE)</f>
        <v>0.5</v>
      </c>
      <c r="AB780" s="3">
        <f>VLOOKUP($F780,Experiment!$A$2:$U$90,MATCH(Results!AB$1,Experiment!$A$1:$U$1,0),FALSE)</f>
        <v>0.375</v>
      </c>
      <c r="AC780" s="3">
        <f>VLOOKUP($F780,Experiment!$A$2:$U$90,MATCH(Results!AC$1,Experiment!$A$1:$U$1,0),FALSE)</f>
        <v>0.625</v>
      </c>
      <c r="AD780" s="2">
        <f>VLOOKUP($F780,Experiment!$A$2:$U$90,MATCH(Results!AD$1,Experiment!$A$1:$U$1,0),FALSE)</f>
        <v>16.25</v>
      </c>
      <c r="AE780" s="2">
        <f>VLOOKUP($F780,Experiment!$A$2:$U$90,MATCH(Results!AE$1,Experiment!$A$1:$U$1,0),FALSE)</f>
        <v>6773.4375</v>
      </c>
      <c r="AF780" s="2">
        <f>VLOOKUP($F780,Experiment!$A$2:$U$90,MATCH(Results!AF$1,Experiment!$A$1:$U$1,0),FALSE)</f>
        <v>82.300896106907615</v>
      </c>
      <c r="AG780" s="3">
        <f>VLOOKUP($F780,Experiment!$A$2:$W$90,MATCH(Results!AG$1,Experiment!$A$1:$W$1,0),FALSE)</f>
        <v>1</v>
      </c>
      <c r="AH780" s="3">
        <f>VLOOKUP($F780,Experiment!$A$2:$W$90,MATCH(Results!AH$1,Experiment!$A$1:$W$1,0),FALSE)</f>
        <v>0.625</v>
      </c>
      <c r="AI780" s="3">
        <f>VLOOKUP($F780,Experiment!$A$2:$X$90,MATCH(Results!AI$1,Experiment!$A$1:$X$1,0),FALSE)</f>
        <v>0.375</v>
      </c>
      <c r="AJ780" s="2">
        <f>Table1[[#This Row],[Gain]]^Table1[[#This Row],[θ]]</f>
        <v>188.85787660819494</v>
      </c>
      <c r="AK780" s="2">
        <f>-Table1[[#This Row],[λ]]*-Table1[[#This Row],[Loss]]^Table1[[#This Row],[θ]]</f>
        <v>434.85510823313615</v>
      </c>
      <c r="AL780" s="2">
        <f>Table1[[#This Row],[v_n_w_g]]-Table1[[#This Row],[v_n_w_l]]</f>
        <v>-245.99723162494121</v>
      </c>
      <c r="AM780" s="2">
        <f>IF(Table1[[#This Row],[diff_v]]&gt;=1,1,0)</f>
        <v>0</v>
      </c>
    </row>
    <row r="781" spans="1:39" hidden="1" x14ac:dyDescent="0.3">
      <c r="A781">
        <v>39</v>
      </c>
      <c r="B781" t="s">
        <v>45</v>
      </c>
      <c r="C781" s="22">
        <f>VLOOKUP(Table1[[#This Row],[Subject]],'Subject Profile'!$A$2:$E$8,4,FALSE)</f>
        <v>1.1960207441678836</v>
      </c>
      <c r="D781" s="22">
        <f>VLOOKUP(Table1[[#This Row],[Subject]],'Subject Profile'!$A$2:$E$8,5,FALSE)</f>
        <v>-2</v>
      </c>
      <c r="E781" t="s">
        <v>110</v>
      </c>
      <c r="F781" t="s">
        <v>63</v>
      </c>
      <c r="G781" t="s">
        <v>5</v>
      </c>
      <c r="H781">
        <f>IF(Table1[[#This Row],[decision]]="accept",1,0)</f>
        <v>0</v>
      </c>
      <c r="I781">
        <v>0</v>
      </c>
      <c r="J781">
        <v>710</v>
      </c>
      <c r="K781">
        <v>1664468656</v>
      </c>
      <c r="L781">
        <v>19</v>
      </c>
      <c r="M781" t="str">
        <f>VLOOKUP($F781,Experiment!$A$2:$U$90,MATCH(Results!M$1,Experiment!$A$1:$U$1,0)+1,FALSE)</f>
        <v>I</v>
      </c>
      <c r="N781">
        <f>IF(Table1[[#This Row],[Impact]]="I",0,1)</f>
        <v>0</v>
      </c>
      <c r="O781" s="2">
        <f>VLOOKUP($F781,Experiment!$A$2:$U$90,MATCH(Results!O$1,Experiment!$A$1:$U$1,0),FALSE)</f>
        <v>-50</v>
      </c>
      <c r="P781" s="3">
        <f>VLOOKUP($F781,Experiment!$A$2:$U$90,MATCH(Results!P$1,Experiment!$A$1:$U$1,0),FALSE)</f>
        <v>0.5</v>
      </c>
      <c r="Q781" s="2">
        <f>VLOOKUP($F781,Experiment!$A$2:$U$90,MATCH(Results!Q$1,Experiment!$A$1:$U$1,0),FALSE)</f>
        <v>60</v>
      </c>
      <c r="R781" s="3">
        <f>VLOOKUP($F781,Experiment!$A$2:$U$90,MATCH(Results!R$1,Experiment!$A$1:$U$1,0),FALSE)</f>
        <v>0.5</v>
      </c>
      <c r="S781" s="2">
        <f>VLOOKUP($F781,Experiment!$A$2:$U$90,MATCH(Results!S$1,Experiment!$A$1:$U$1,0),FALSE)</f>
        <v>5</v>
      </c>
      <c r="T781" s="2">
        <f>VLOOKUP($F781,Experiment!$A$2:$U$90,MATCH(Results!T$1,Experiment!$A$1:$U$1,0),FALSE)</f>
        <v>3025</v>
      </c>
      <c r="U781" s="2">
        <f>VLOOKUP($F781,Experiment!$A$2:$U$90,MATCH(Results!U$1,Experiment!$A$1:$U$1,0),FALSE)</f>
        <v>55</v>
      </c>
      <c r="V781" s="2">
        <f>VLOOKUP($F781,Experiment!$A$2:$U$90,MATCH(Results!V$1,Experiment!$A$1:$U$1,0),FALSE)</f>
        <v>4</v>
      </c>
      <c r="W781" s="3">
        <f>VLOOKUP($F781,Experiment!$A$2:$U$90,MATCH(Results!W$1,Experiment!$A$1:$U$1,0),FALSE)</f>
        <v>0.25</v>
      </c>
      <c r="X781" s="3">
        <f>VLOOKUP($F781,Experiment!$A$2:$U$90,MATCH(Results!X$1,Experiment!$A$1:$U$1,0),FALSE)</f>
        <v>0.75</v>
      </c>
      <c r="Y781" s="2">
        <f>VLOOKUP($F781,Experiment!$A$2:$U$90,MATCH(Results!Y$1,Experiment!$A$1:$U$1,0),FALSE)</f>
        <v>2</v>
      </c>
      <c r="Z781" s="3">
        <f>VLOOKUP($F781,Experiment!$A$2:$U$90,MATCH(Results!Z$1,Experiment!$A$1:$U$1,0),FALSE)</f>
        <v>0.5</v>
      </c>
      <c r="AA781" s="3">
        <f>VLOOKUP($F781,Experiment!$A$2:$U$90,MATCH(Results!AA$1,Experiment!$A$1:$U$1,0),FALSE)</f>
        <v>0.25</v>
      </c>
      <c r="AB781" s="3">
        <f>VLOOKUP($F781,Experiment!$A$2:$U$90,MATCH(Results!AB$1,Experiment!$A$1:$U$1,0),FALSE)</f>
        <v>0.625</v>
      </c>
      <c r="AC781" s="3">
        <f>VLOOKUP($F781,Experiment!$A$2:$U$90,MATCH(Results!AC$1,Experiment!$A$1:$U$1,0),FALSE)</f>
        <v>0.375</v>
      </c>
      <c r="AD781" s="2">
        <f>VLOOKUP($F781,Experiment!$A$2:$U$90,MATCH(Results!AD$1,Experiment!$A$1:$U$1,0),FALSE)</f>
        <v>-8.75</v>
      </c>
      <c r="AE781" s="2">
        <f>VLOOKUP($F781,Experiment!$A$2:$U$90,MATCH(Results!AE$1,Experiment!$A$1:$U$1,0),FALSE)</f>
        <v>2835.9375</v>
      </c>
      <c r="AF781" s="2">
        <f>VLOOKUP($F781,Experiment!$A$2:$U$90,MATCH(Results!AF$1,Experiment!$A$1:$U$1,0),FALSE)</f>
        <v>53.253521010351982</v>
      </c>
      <c r="AG781" s="3">
        <f>VLOOKUP($F781,Experiment!$A$2:$W$90,MATCH(Results!AG$1,Experiment!$A$1:$W$1,0),FALSE)</f>
        <v>0.82730419370997643</v>
      </c>
      <c r="AH781" s="3">
        <f>VLOOKUP($F781,Experiment!$A$2:$W$90,MATCH(Results!AH$1,Experiment!$A$1:$W$1,0),FALSE)</f>
        <v>0.38648875795104182</v>
      </c>
      <c r="AI781" s="3">
        <f>VLOOKUP($F781,Experiment!$A$2:$X$90,MATCH(Results!AI$1,Experiment!$A$1:$X$1,0),FALSE)</f>
        <v>0.61351124204895813</v>
      </c>
      <c r="AJ781" s="2">
        <f>Table1[[#This Row],[Gain]]^Table1[[#This Row],[θ]]</f>
        <v>133.87694139177151</v>
      </c>
      <c r="AK781" s="2">
        <f>-Table1[[#This Row],[λ]]*-Table1[[#This Row],[Loss]]^Table1[[#This Row],[θ]]</f>
        <v>215.2947128015152</v>
      </c>
      <c r="AL781" s="2">
        <f>Table1[[#This Row],[v_n_w_g]]-Table1[[#This Row],[v_n_w_l]]</f>
        <v>-81.417771409743693</v>
      </c>
      <c r="AM781" s="2">
        <f>IF(Table1[[#This Row],[diff_v]]&gt;=1,1,0)</f>
        <v>0</v>
      </c>
    </row>
    <row r="782" spans="1:39" hidden="1" x14ac:dyDescent="0.3">
      <c r="A782">
        <v>40</v>
      </c>
      <c r="B782" t="s">
        <v>45</v>
      </c>
      <c r="C782" s="22">
        <f>VLOOKUP(Table1[[#This Row],[Subject]],'Subject Profile'!$A$2:$E$8,4,FALSE)</f>
        <v>1.1960207441678836</v>
      </c>
      <c r="D782" s="22">
        <f>VLOOKUP(Table1[[#This Row],[Subject]],'Subject Profile'!$A$2:$E$8,5,FALSE)</f>
        <v>-2</v>
      </c>
      <c r="E782" t="s">
        <v>110</v>
      </c>
      <c r="F782" t="s">
        <v>55</v>
      </c>
      <c r="G782" t="s">
        <v>56</v>
      </c>
      <c r="H782">
        <f>IF(Table1[[#This Row],[decision]]="accept",1,0)</f>
        <v>0</v>
      </c>
      <c r="I782">
        <v>0</v>
      </c>
      <c r="J782">
        <v>710</v>
      </c>
      <c r="K782">
        <v>1664468669</v>
      </c>
      <c r="L782">
        <v>13</v>
      </c>
      <c r="M782" t="str">
        <f>VLOOKUP($F782,Experiment!$A$2:$U$90,MATCH(Results!M$1,Experiment!$A$1:$U$1,0)+1,FALSE)</f>
        <v>R</v>
      </c>
      <c r="N782">
        <f>IF(Table1[[#This Row],[Impact]]="I",0,1)</f>
        <v>1</v>
      </c>
      <c r="O782" s="2">
        <f>VLOOKUP($F782,Experiment!$A$2:$U$90,MATCH(Results!O$1,Experiment!$A$1:$U$1,0),FALSE)</f>
        <v>0</v>
      </c>
      <c r="P782" s="3">
        <f>VLOOKUP($F782,Experiment!$A$2:$U$90,MATCH(Results!P$1,Experiment!$A$1:$U$1,0),FALSE)</f>
        <v>0</v>
      </c>
      <c r="Q782" s="2">
        <f>VLOOKUP($F782,Experiment!$A$2:$U$90,MATCH(Results!Q$1,Experiment!$A$1:$U$1,0),FALSE)</f>
        <v>0</v>
      </c>
      <c r="R782" s="3">
        <f>VLOOKUP($F782,Experiment!$A$2:$U$90,MATCH(Results!R$1,Experiment!$A$1:$U$1,0),FALSE)</f>
        <v>0</v>
      </c>
      <c r="S782" s="2">
        <f>VLOOKUP($F782,Experiment!$A$2:$U$90,MATCH(Results!S$1,Experiment!$A$1:$U$1,0),FALSE)</f>
        <v>0</v>
      </c>
      <c r="T782" s="2">
        <f>VLOOKUP($F782,Experiment!$A$2:$U$90,MATCH(Results!T$1,Experiment!$A$1:$U$1,0),FALSE)</f>
        <v>0</v>
      </c>
      <c r="U782" s="2">
        <f>VLOOKUP($F782,Experiment!$A$2:$U$90,MATCH(Results!U$1,Experiment!$A$1:$U$1,0),FALSE)</f>
        <v>0</v>
      </c>
      <c r="V782" s="2">
        <f>VLOOKUP($F782,Experiment!$A$2:$U$90,MATCH(Results!V$1,Experiment!$A$1:$U$1,0),FALSE)</f>
        <v>0</v>
      </c>
      <c r="W782" s="3">
        <f>VLOOKUP($F782,Experiment!$A$2:$U$90,MATCH(Results!W$1,Experiment!$A$1:$U$1,0),FALSE)</f>
        <v>0</v>
      </c>
      <c r="X782" s="3">
        <f>VLOOKUP($F782,Experiment!$A$2:$U$90,MATCH(Results!X$1,Experiment!$A$1:$U$1,0),FALSE)</f>
        <v>0</v>
      </c>
      <c r="Y782" s="2">
        <f>VLOOKUP($F782,Experiment!$A$2:$U$90,MATCH(Results!Y$1,Experiment!$A$1:$U$1,0),FALSE)</f>
        <v>0</v>
      </c>
      <c r="Z782" s="3">
        <f>VLOOKUP($F782,Experiment!$A$2:$U$90,MATCH(Results!Z$1,Experiment!$A$1:$U$1,0),FALSE)</f>
        <v>0</v>
      </c>
      <c r="AA782" s="3">
        <f>VLOOKUP($F782,Experiment!$A$2:$U$90,MATCH(Results!AA$1,Experiment!$A$1:$U$1,0),FALSE)</f>
        <v>0</v>
      </c>
      <c r="AB782" s="3">
        <f>VLOOKUP($F782,Experiment!$A$2:$U$90,MATCH(Results!AB$1,Experiment!$A$1:$U$1,0),FALSE)</f>
        <v>0</v>
      </c>
      <c r="AC782" s="3">
        <f>VLOOKUP($F782,Experiment!$A$2:$U$90,MATCH(Results!AC$1,Experiment!$A$1:$U$1,0),FALSE)</f>
        <v>0</v>
      </c>
      <c r="AD782" s="2">
        <f>VLOOKUP($F782,Experiment!$A$2:$U$90,MATCH(Results!AD$1,Experiment!$A$1:$U$1,0),FALSE)</f>
        <v>0</v>
      </c>
      <c r="AE782" s="2">
        <f>VLOOKUP($F782,Experiment!$A$2:$U$90,MATCH(Results!AE$1,Experiment!$A$1:$U$1,0),FALSE)</f>
        <v>0</v>
      </c>
      <c r="AF782" s="2">
        <f>VLOOKUP($F782,Experiment!$A$2:$U$90,MATCH(Results!AF$1,Experiment!$A$1:$U$1,0),FALSE)</f>
        <v>0</v>
      </c>
      <c r="AG782" s="2"/>
      <c r="AH782" s="3">
        <f>VLOOKUP($F782,Experiment!$A$2:$W$90,MATCH(Results!AH$1,Experiment!$A$1:$W$1,0),FALSE)</f>
        <v>0</v>
      </c>
      <c r="AI782" s="2">
        <f>VLOOKUP($F782,Experiment!$A$2:$X$90,MATCH(Results!AI$1,Experiment!$A$1:$X$1,0),FALSE)</f>
        <v>0</v>
      </c>
      <c r="AJ782" s="2">
        <f>Table1[[#This Row],[Gain]]^Table1[[#This Row],[θ]]</f>
        <v>0</v>
      </c>
      <c r="AK782" s="2">
        <f>-Table1[[#This Row],[λ]]*-Table1[[#This Row],[Loss]]^Table1[[#This Row],[θ]]</f>
        <v>0</v>
      </c>
      <c r="AL782" s="2">
        <f>Table1[[#This Row],[v_n_w_g]]-Table1[[#This Row],[v_n_w_l]]</f>
        <v>0</v>
      </c>
      <c r="AM782" s="2">
        <f>IF(Table1[[#This Row],[diff_v]]&gt;=1,1,0)</f>
        <v>0</v>
      </c>
    </row>
    <row r="783" spans="1:39" hidden="1" x14ac:dyDescent="0.3">
      <c r="A783">
        <v>41</v>
      </c>
      <c r="B783" t="s">
        <v>45</v>
      </c>
      <c r="C783" s="22">
        <f>VLOOKUP(Table1[[#This Row],[Subject]],'Subject Profile'!$A$2:$E$8,4,FALSE)</f>
        <v>1.1960207441678836</v>
      </c>
      <c r="D783" s="22">
        <f>VLOOKUP(Table1[[#This Row],[Subject]],'Subject Profile'!$A$2:$E$8,5,FALSE)</f>
        <v>-2</v>
      </c>
      <c r="E783" t="s">
        <v>110</v>
      </c>
      <c r="F783" t="s">
        <v>86</v>
      </c>
      <c r="G783" t="s">
        <v>7</v>
      </c>
      <c r="H783">
        <f>IF(Table1[[#This Row],[decision]]="accept",1,0)</f>
        <v>1</v>
      </c>
      <c r="I783">
        <v>-50</v>
      </c>
      <c r="J783">
        <v>660</v>
      </c>
      <c r="K783">
        <v>1664468678</v>
      </c>
      <c r="L783">
        <v>9</v>
      </c>
      <c r="M783" t="str">
        <f>VLOOKUP($F783,Experiment!$A$2:$U$90,MATCH(Results!M$1,Experiment!$A$1:$U$1,0)+1,FALSE)</f>
        <v>I</v>
      </c>
      <c r="N783">
        <f>IF(Table1[[#This Row],[Impact]]="I",0,1)</f>
        <v>0</v>
      </c>
      <c r="O783" s="2">
        <f>VLOOKUP($F783,Experiment!$A$2:$U$90,MATCH(Results!O$1,Experiment!$A$1:$U$1,0),FALSE)</f>
        <v>-50</v>
      </c>
      <c r="P783" s="3">
        <f>VLOOKUP($F783,Experiment!$A$2:$U$90,MATCH(Results!P$1,Experiment!$A$1:$U$1,0),FALSE)</f>
        <v>0.5</v>
      </c>
      <c r="Q783" s="2">
        <f>VLOOKUP($F783,Experiment!$A$2:$U$90,MATCH(Results!Q$1,Experiment!$A$1:$U$1,0),FALSE)</f>
        <v>70</v>
      </c>
      <c r="R783" s="3">
        <f>VLOOKUP($F783,Experiment!$A$2:$U$90,MATCH(Results!R$1,Experiment!$A$1:$U$1,0),FALSE)</f>
        <v>0.5</v>
      </c>
      <c r="S783" s="2">
        <f>VLOOKUP($F783,Experiment!$A$2:$U$90,MATCH(Results!S$1,Experiment!$A$1:$U$1,0),FALSE)</f>
        <v>10</v>
      </c>
      <c r="T783" s="2">
        <f>VLOOKUP($F783,Experiment!$A$2:$U$90,MATCH(Results!T$1,Experiment!$A$1:$U$1,0),FALSE)</f>
        <v>3600</v>
      </c>
      <c r="U783" s="2">
        <f>VLOOKUP($F783,Experiment!$A$2:$U$90,MATCH(Results!U$1,Experiment!$A$1:$U$1,0),FALSE)</f>
        <v>60</v>
      </c>
      <c r="V783" s="2">
        <f>VLOOKUP($F783,Experiment!$A$2:$U$90,MATCH(Results!V$1,Experiment!$A$1:$U$1,0),FALSE)</f>
        <v>4</v>
      </c>
      <c r="W783" s="3">
        <f>VLOOKUP($F783,Experiment!$A$2:$U$90,MATCH(Results!W$1,Experiment!$A$1:$U$1,0),FALSE)</f>
        <v>0.25</v>
      </c>
      <c r="X783" s="3">
        <f>VLOOKUP($F783,Experiment!$A$2:$U$90,MATCH(Results!X$1,Experiment!$A$1:$U$1,0),FALSE)</f>
        <v>0.75</v>
      </c>
      <c r="Y783" s="2">
        <f>VLOOKUP($F783,Experiment!$A$2:$U$90,MATCH(Results!Y$1,Experiment!$A$1:$U$1,0),FALSE)</f>
        <v>2</v>
      </c>
      <c r="Z783" s="3">
        <f>VLOOKUP($F783,Experiment!$A$2:$U$90,MATCH(Results!Z$1,Experiment!$A$1:$U$1,0),FALSE)</f>
        <v>0.5</v>
      </c>
      <c r="AA783" s="3">
        <f>VLOOKUP($F783,Experiment!$A$2:$U$90,MATCH(Results!AA$1,Experiment!$A$1:$U$1,0),FALSE)</f>
        <v>0.25</v>
      </c>
      <c r="AB783" s="3">
        <f>VLOOKUP($F783,Experiment!$A$2:$U$90,MATCH(Results!AB$1,Experiment!$A$1:$U$1,0),FALSE)</f>
        <v>0.625</v>
      </c>
      <c r="AC783" s="3">
        <f>VLOOKUP($F783,Experiment!$A$2:$U$90,MATCH(Results!AC$1,Experiment!$A$1:$U$1,0),FALSE)</f>
        <v>0.375</v>
      </c>
      <c r="AD783" s="2">
        <f>VLOOKUP($F783,Experiment!$A$2:$U$90,MATCH(Results!AD$1,Experiment!$A$1:$U$1,0),FALSE)</f>
        <v>-5</v>
      </c>
      <c r="AE783" s="2">
        <f>VLOOKUP($F783,Experiment!$A$2:$U$90,MATCH(Results!AE$1,Experiment!$A$1:$U$1,0),FALSE)</f>
        <v>3375</v>
      </c>
      <c r="AF783" s="2">
        <f>VLOOKUP($F783,Experiment!$A$2:$U$90,MATCH(Results!AF$1,Experiment!$A$1:$U$1,0),FALSE)</f>
        <v>58.094750193111253</v>
      </c>
      <c r="AG783" s="3">
        <f>VLOOKUP($F783,Experiment!$A$2:$W$90,MATCH(Results!AG$1,Experiment!$A$1:$W$1,0),FALSE)</f>
        <v>0.82730419370997643</v>
      </c>
      <c r="AH783" s="3">
        <f>VLOOKUP($F783,Experiment!$A$2:$W$90,MATCH(Results!AH$1,Experiment!$A$1:$W$1,0),FALSE)</f>
        <v>0.38648875795104182</v>
      </c>
      <c r="AI783" s="3">
        <f>VLOOKUP($F783,Experiment!$A$2:$X$90,MATCH(Results!AI$1,Experiment!$A$1:$X$1,0),FALSE)</f>
        <v>0.61351124204895813</v>
      </c>
      <c r="AJ783" s="2">
        <f>Table1[[#This Row],[Gain]]^Table1[[#This Row],[θ]]</f>
        <v>160.98133731857229</v>
      </c>
      <c r="AK783" s="2">
        <f>-Table1[[#This Row],[λ]]*-Table1[[#This Row],[Loss]]^Table1[[#This Row],[θ]]</f>
        <v>215.2947128015152</v>
      </c>
      <c r="AL783" s="2">
        <f>Table1[[#This Row],[v_n_w_g]]-Table1[[#This Row],[v_n_w_l]]</f>
        <v>-54.313375482942917</v>
      </c>
      <c r="AM783" s="2">
        <f>IF(Table1[[#This Row],[diff_v]]&gt;=1,1,0)</f>
        <v>0</v>
      </c>
    </row>
    <row r="784" spans="1:39" hidden="1" x14ac:dyDescent="0.3">
      <c r="A784">
        <v>42</v>
      </c>
      <c r="B784" t="s">
        <v>45</v>
      </c>
      <c r="C784" s="22">
        <f>VLOOKUP(Table1[[#This Row],[Subject]],'Subject Profile'!$A$2:$E$8,4,FALSE)</f>
        <v>1.1960207441678836</v>
      </c>
      <c r="D784" s="22">
        <f>VLOOKUP(Table1[[#This Row],[Subject]],'Subject Profile'!$A$2:$E$8,5,FALSE)</f>
        <v>-2</v>
      </c>
      <c r="E784" t="s">
        <v>110</v>
      </c>
      <c r="F784" t="s">
        <v>72</v>
      </c>
      <c r="G784" t="s">
        <v>5</v>
      </c>
      <c r="H784">
        <f>IF(Table1[[#This Row],[decision]]="accept",1,0)</f>
        <v>0</v>
      </c>
      <c r="I784">
        <v>0</v>
      </c>
      <c r="J784">
        <v>660</v>
      </c>
      <c r="K784">
        <v>1664468692</v>
      </c>
      <c r="L784">
        <v>14</v>
      </c>
      <c r="M784" t="str">
        <f>VLOOKUP($F784,Experiment!$A$2:$U$90,MATCH(Results!M$1,Experiment!$A$1:$U$1,0)+1,FALSE)</f>
        <v>G</v>
      </c>
      <c r="N784">
        <f>IF(Table1[[#This Row],[Impact]]="I",0,1)</f>
        <v>1</v>
      </c>
      <c r="O784" s="2">
        <f>VLOOKUP($F784,Experiment!$A$2:$U$90,MATCH(Results!O$1,Experiment!$A$1:$U$1,0),FALSE)</f>
        <v>-90</v>
      </c>
      <c r="P784" s="3">
        <f>VLOOKUP($F784,Experiment!$A$2:$U$90,MATCH(Results!P$1,Experiment!$A$1:$U$1,0),FALSE)</f>
        <v>0.5</v>
      </c>
      <c r="Q784" s="2">
        <f>VLOOKUP($F784,Experiment!$A$2:$U$90,MATCH(Results!Q$1,Experiment!$A$1:$U$1,0),FALSE)</f>
        <v>90</v>
      </c>
      <c r="R784" s="3">
        <f>VLOOKUP($F784,Experiment!$A$2:$U$90,MATCH(Results!R$1,Experiment!$A$1:$U$1,0),FALSE)</f>
        <v>0.5</v>
      </c>
      <c r="S784" s="2">
        <f>VLOOKUP($F784,Experiment!$A$2:$U$90,MATCH(Results!S$1,Experiment!$A$1:$U$1,0),FALSE)</f>
        <v>0</v>
      </c>
      <c r="T784" s="2">
        <f>VLOOKUP($F784,Experiment!$A$2:$U$90,MATCH(Results!T$1,Experiment!$A$1:$U$1,0),FALSE)</f>
        <v>8100</v>
      </c>
      <c r="U784" s="2">
        <f>VLOOKUP($F784,Experiment!$A$2:$U$90,MATCH(Results!U$1,Experiment!$A$1:$U$1,0),FALSE)</f>
        <v>90</v>
      </c>
      <c r="V784" s="2">
        <f>VLOOKUP($F784,Experiment!$A$2:$U$90,MATCH(Results!V$1,Experiment!$A$1:$U$1,0),FALSE)</f>
        <v>4</v>
      </c>
      <c r="W784" s="3">
        <f>VLOOKUP($F784,Experiment!$A$2:$U$90,MATCH(Results!W$1,Experiment!$A$1:$U$1,0),FALSE)</f>
        <v>0.25</v>
      </c>
      <c r="X784" s="3">
        <f>VLOOKUP($F784,Experiment!$A$2:$U$90,MATCH(Results!X$1,Experiment!$A$1:$U$1,0),FALSE)</f>
        <v>0.75</v>
      </c>
      <c r="Y784" s="2">
        <f>VLOOKUP($F784,Experiment!$A$2:$U$90,MATCH(Results!Y$1,Experiment!$A$1:$U$1,0),FALSE)</f>
        <v>1</v>
      </c>
      <c r="Z784" s="3">
        <f>VLOOKUP($F784,Experiment!$A$2:$U$90,MATCH(Results!Z$1,Experiment!$A$1:$U$1,0),FALSE)</f>
        <v>0.25</v>
      </c>
      <c r="AA784" s="3">
        <f>VLOOKUP($F784,Experiment!$A$2:$U$90,MATCH(Results!AA$1,Experiment!$A$1:$U$1,0),FALSE)</f>
        <v>0.5</v>
      </c>
      <c r="AB784" s="3">
        <f>VLOOKUP($F784,Experiment!$A$2:$U$90,MATCH(Results!AB$1,Experiment!$A$1:$U$1,0),FALSE)</f>
        <v>0.375</v>
      </c>
      <c r="AC784" s="3">
        <f>VLOOKUP($F784,Experiment!$A$2:$U$90,MATCH(Results!AC$1,Experiment!$A$1:$U$1,0),FALSE)</f>
        <v>0.625</v>
      </c>
      <c r="AD784" s="2">
        <f>VLOOKUP($F784,Experiment!$A$2:$U$90,MATCH(Results!AD$1,Experiment!$A$1:$U$1,0),FALSE)</f>
        <v>22.5</v>
      </c>
      <c r="AE784" s="2">
        <f>VLOOKUP($F784,Experiment!$A$2:$U$90,MATCH(Results!AE$1,Experiment!$A$1:$U$1,0),FALSE)</f>
        <v>7593.75</v>
      </c>
      <c r="AF784" s="2">
        <f>VLOOKUP($F784,Experiment!$A$2:$U$90,MATCH(Results!AF$1,Experiment!$A$1:$U$1,0),FALSE)</f>
        <v>87.142125289666879</v>
      </c>
      <c r="AG784" s="3">
        <f>VLOOKUP($F784,Experiment!$A$2:$W$90,MATCH(Results!AG$1,Experiment!$A$1:$W$1,0),FALSE)</f>
        <v>1</v>
      </c>
      <c r="AH784" s="3">
        <f>VLOOKUP($F784,Experiment!$A$2:$W$90,MATCH(Results!AH$1,Experiment!$A$1:$W$1,0),FALSE)</f>
        <v>0.625</v>
      </c>
      <c r="AI784" s="3">
        <f>VLOOKUP($F784,Experiment!$A$2:$X$90,MATCH(Results!AI$1,Experiment!$A$1:$X$1,0),FALSE)</f>
        <v>0.375</v>
      </c>
      <c r="AJ784" s="2">
        <f>Table1[[#This Row],[Gain]]^Table1[[#This Row],[θ]]</f>
        <v>217.42755411656807</v>
      </c>
      <c r="AK784" s="2">
        <f>-Table1[[#This Row],[λ]]*-Table1[[#This Row],[Loss]]^Table1[[#This Row],[θ]]</f>
        <v>434.85510823313615</v>
      </c>
      <c r="AL784" s="2">
        <f>Table1[[#This Row],[v_n_w_g]]-Table1[[#This Row],[v_n_w_l]]</f>
        <v>-217.42755411656807</v>
      </c>
      <c r="AM784" s="2">
        <f>IF(Table1[[#This Row],[diff_v]]&gt;=1,1,0)</f>
        <v>0</v>
      </c>
    </row>
    <row r="785" spans="1:39" hidden="1" x14ac:dyDescent="0.3">
      <c r="A785">
        <v>43</v>
      </c>
      <c r="B785" t="s">
        <v>45</v>
      </c>
      <c r="C785" s="22">
        <f>VLOOKUP(Table1[[#This Row],[Subject]],'Subject Profile'!$A$2:$E$8,4,FALSE)</f>
        <v>1.1960207441678836</v>
      </c>
      <c r="D785" s="22">
        <f>VLOOKUP(Table1[[#This Row],[Subject]],'Subject Profile'!$A$2:$E$8,5,FALSE)</f>
        <v>-2</v>
      </c>
      <c r="E785" t="s">
        <v>110</v>
      </c>
      <c r="F785" t="s">
        <v>69</v>
      </c>
      <c r="G785" t="s">
        <v>5</v>
      </c>
      <c r="H785">
        <f>IF(Table1[[#This Row],[decision]]="accept",1,0)</f>
        <v>0</v>
      </c>
      <c r="I785">
        <v>0</v>
      </c>
      <c r="J785">
        <v>660</v>
      </c>
      <c r="K785">
        <v>1664468704</v>
      </c>
      <c r="L785">
        <v>12</v>
      </c>
      <c r="M785" t="str">
        <f>VLOOKUP($F785,Experiment!$A$2:$U$90,MATCH(Results!M$1,Experiment!$A$1:$U$1,0)+1,FALSE)</f>
        <v>I</v>
      </c>
      <c r="N785">
        <f>IF(Table1[[#This Row],[Impact]]="I",0,1)</f>
        <v>0</v>
      </c>
      <c r="O785" s="2">
        <f>VLOOKUP($F785,Experiment!$A$2:$U$90,MATCH(Results!O$1,Experiment!$A$1:$U$1,0),FALSE)</f>
        <v>-50</v>
      </c>
      <c r="P785" s="3">
        <f>VLOOKUP($F785,Experiment!$A$2:$U$90,MATCH(Results!P$1,Experiment!$A$1:$U$1,0),FALSE)</f>
        <v>0.5</v>
      </c>
      <c r="Q785" s="2">
        <f>VLOOKUP($F785,Experiment!$A$2:$U$90,MATCH(Results!Q$1,Experiment!$A$1:$U$1,0),FALSE)</f>
        <v>50</v>
      </c>
      <c r="R785" s="3">
        <f>VLOOKUP($F785,Experiment!$A$2:$U$90,MATCH(Results!R$1,Experiment!$A$1:$U$1,0),FALSE)</f>
        <v>0.5</v>
      </c>
      <c r="S785" s="2">
        <f>VLOOKUP($F785,Experiment!$A$2:$U$90,MATCH(Results!S$1,Experiment!$A$1:$U$1,0),FALSE)</f>
        <v>0</v>
      </c>
      <c r="T785" s="2">
        <f>VLOOKUP($F785,Experiment!$A$2:$U$90,MATCH(Results!T$1,Experiment!$A$1:$U$1,0),FALSE)</f>
        <v>2500</v>
      </c>
      <c r="U785" s="2">
        <f>VLOOKUP($F785,Experiment!$A$2:$U$90,MATCH(Results!U$1,Experiment!$A$1:$U$1,0),FALSE)</f>
        <v>50</v>
      </c>
      <c r="V785" s="2">
        <f>VLOOKUP($F785,Experiment!$A$2:$U$90,MATCH(Results!V$1,Experiment!$A$1:$U$1,0),FALSE)</f>
        <v>4</v>
      </c>
      <c r="W785" s="3">
        <f>VLOOKUP($F785,Experiment!$A$2:$U$90,MATCH(Results!W$1,Experiment!$A$1:$U$1,0),FALSE)</f>
        <v>0.25</v>
      </c>
      <c r="X785" s="3">
        <f>VLOOKUP($F785,Experiment!$A$2:$U$90,MATCH(Results!X$1,Experiment!$A$1:$U$1,0),FALSE)</f>
        <v>0.75</v>
      </c>
      <c r="Y785" s="2">
        <f>VLOOKUP($F785,Experiment!$A$2:$U$90,MATCH(Results!Y$1,Experiment!$A$1:$U$1,0),FALSE)</f>
        <v>1</v>
      </c>
      <c r="Z785" s="3">
        <f>VLOOKUP($F785,Experiment!$A$2:$U$90,MATCH(Results!Z$1,Experiment!$A$1:$U$1,0),FALSE)</f>
        <v>0.25</v>
      </c>
      <c r="AA785" s="3">
        <f>VLOOKUP($F785,Experiment!$A$2:$U$90,MATCH(Results!AA$1,Experiment!$A$1:$U$1,0),FALSE)</f>
        <v>0.5</v>
      </c>
      <c r="AB785" s="3">
        <f>VLOOKUP($F785,Experiment!$A$2:$U$90,MATCH(Results!AB$1,Experiment!$A$1:$U$1,0),FALSE)</f>
        <v>0.375</v>
      </c>
      <c r="AC785" s="3">
        <f>VLOOKUP($F785,Experiment!$A$2:$U$90,MATCH(Results!AC$1,Experiment!$A$1:$U$1,0),FALSE)</f>
        <v>0.625</v>
      </c>
      <c r="AD785" s="2">
        <f>VLOOKUP($F785,Experiment!$A$2:$U$90,MATCH(Results!AD$1,Experiment!$A$1:$U$1,0),FALSE)</f>
        <v>12.5</v>
      </c>
      <c r="AE785" s="2">
        <f>VLOOKUP($F785,Experiment!$A$2:$U$90,MATCH(Results!AE$1,Experiment!$A$1:$U$1,0),FALSE)</f>
        <v>2343.75</v>
      </c>
      <c r="AF785" s="2">
        <f>VLOOKUP($F785,Experiment!$A$2:$U$90,MATCH(Results!AF$1,Experiment!$A$1:$U$1,0),FALSE)</f>
        <v>48.412291827592711</v>
      </c>
      <c r="AG785" s="3">
        <f>VLOOKUP($F785,Experiment!$A$2:$W$90,MATCH(Results!AG$1,Experiment!$A$1:$W$1,0),FALSE)</f>
        <v>1</v>
      </c>
      <c r="AH785" s="3">
        <f>VLOOKUP($F785,Experiment!$A$2:$W$90,MATCH(Results!AH$1,Experiment!$A$1:$W$1,0),FALSE)</f>
        <v>0.625</v>
      </c>
      <c r="AI785" s="3">
        <f>VLOOKUP($F785,Experiment!$A$2:$X$90,MATCH(Results!AI$1,Experiment!$A$1:$X$1,0),FALSE)</f>
        <v>0.375</v>
      </c>
      <c r="AJ785" s="2">
        <f>Table1[[#This Row],[Gain]]^Table1[[#This Row],[θ]]</f>
        <v>107.6473564007576</v>
      </c>
      <c r="AK785" s="2">
        <f>-Table1[[#This Row],[λ]]*-Table1[[#This Row],[Loss]]^Table1[[#This Row],[θ]]</f>
        <v>215.2947128015152</v>
      </c>
      <c r="AL785" s="2">
        <f>Table1[[#This Row],[v_n_w_g]]-Table1[[#This Row],[v_n_w_l]]</f>
        <v>-107.6473564007576</v>
      </c>
      <c r="AM785" s="2">
        <f>IF(Table1[[#This Row],[diff_v]]&gt;=1,1,0)</f>
        <v>0</v>
      </c>
    </row>
    <row r="786" spans="1:39" hidden="1" x14ac:dyDescent="0.3">
      <c r="A786">
        <v>44</v>
      </c>
      <c r="B786" t="s">
        <v>45</v>
      </c>
      <c r="C786" s="22">
        <f>VLOOKUP(Table1[[#This Row],[Subject]],'Subject Profile'!$A$2:$E$8,4,FALSE)</f>
        <v>1.1960207441678836</v>
      </c>
      <c r="D786" s="22">
        <f>VLOOKUP(Table1[[#This Row],[Subject]],'Subject Profile'!$A$2:$E$8,5,FALSE)</f>
        <v>-2</v>
      </c>
      <c r="E786" t="s">
        <v>110</v>
      </c>
      <c r="F786" t="s">
        <v>88</v>
      </c>
      <c r="G786" t="s">
        <v>7</v>
      </c>
      <c r="H786">
        <f>IF(Table1[[#This Row],[decision]]="accept",1,0)</f>
        <v>1</v>
      </c>
      <c r="I786">
        <v>60</v>
      </c>
      <c r="J786">
        <v>720</v>
      </c>
      <c r="K786">
        <v>1664468717</v>
      </c>
      <c r="L786">
        <v>13</v>
      </c>
      <c r="M786" t="str">
        <f>VLOOKUP($F786,Experiment!$A$2:$U$90,MATCH(Results!M$1,Experiment!$A$1:$U$1,0)+1,FALSE)</f>
        <v>I</v>
      </c>
      <c r="N786">
        <f>IF(Table1[[#This Row],[Impact]]="I",0,1)</f>
        <v>0</v>
      </c>
      <c r="O786" s="2">
        <f>VLOOKUP($F786,Experiment!$A$2:$U$90,MATCH(Results!O$1,Experiment!$A$1:$U$1,0),FALSE)</f>
        <v>-50</v>
      </c>
      <c r="P786" s="3">
        <f>VLOOKUP($F786,Experiment!$A$2:$U$90,MATCH(Results!P$1,Experiment!$A$1:$U$1,0),FALSE)</f>
        <v>0.5</v>
      </c>
      <c r="Q786" s="2">
        <f>VLOOKUP($F786,Experiment!$A$2:$U$90,MATCH(Results!Q$1,Experiment!$A$1:$U$1,0),FALSE)</f>
        <v>60</v>
      </c>
      <c r="R786" s="3">
        <f>VLOOKUP($F786,Experiment!$A$2:$U$90,MATCH(Results!R$1,Experiment!$A$1:$U$1,0),FALSE)</f>
        <v>0.5</v>
      </c>
      <c r="S786" s="2">
        <f>VLOOKUP($F786,Experiment!$A$2:$U$90,MATCH(Results!S$1,Experiment!$A$1:$U$1,0),FALSE)</f>
        <v>5</v>
      </c>
      <c r="T786" s="2">
        <f>VLOOKUP($F786,Experiment!$A$2:$U$90,MATCH(Results!T$1,Experiment!$A$1:$U$1,0),FALSE)</f>
        <v>3025</v>
      </c>
      <c r="U786" s="2">
        <f>VLOOKUP($F786,Experiment!$A$2:$U$90,MATCH(Results!U$1,Experiment!$A$1:$U$1,0),FALSE)</f>
        <v>55</v>
      </c>
      <c r="V786" s="2">
        <f>VLOOKUP($F786,Experiment!$A$2:$U$90,MATCH(Results!V$1,Experiment!$A$1:$U$1,0),FALSE)</f>
        <v>2</v>
      </c>
      <c r="W786" s="3">
        <f>VLOOKUP($F786,Experiment!$A$2:$U$90,MATCH(Results!W$1,Experiment!$A$1:$U$1,0),FALSE)</f>
        <v>0.25</v>
      </c>
      <c r="X786" s="3">
        <f>VLOOKUP($F786,Experiment!$A$2:$U$90,MATCH(Results!X$1,Experiment!$A$1:$U$1,0),FALSE)</f>
        <v>0.75</v>
      </c>
      <c r="Y786" s="2">
        <f>VLOOKUP($F786,Experiment!$A$2:$U$90,MATCH(Results!Y$1,Experiment!$A$1:$U$1,0),FALSE)</f>
        <v>2</v>
      </c>
      <c r="Z786" s="3">
        <f>VLOOKUP($F786,Experiment!$A$2:$U$90,MATCH(Results!Z$1,Experiment!$A$1:$U$1,0),FALSE)</f>
        <v>0.5</v>
      </c>
      <c r="AA786" s="3">
        <f>VLOOKUP($F786,Experiment!$A$2:$U$90,MATCH(Results!AA$1,Experiment!$A$1:$U$1,0),FALSE)</f>
        <v>0.25</v>
      </c>
      <c r="AB786" s="3">
        <f>VLOOKUP($F786,Experiment!$A$2:$U$90,MATCH(Results!AB$1,Experiment!$A$1:$U$1,0),FALSE)</f>
        <v>0.625</v>
      </c>
      <c r="AC786" s="3">
        <f>VLOOKUP($F786,Experiment!$A$2:$U$90,MATCH(Results!AC$1,Experiment!$A$1:$U$1,0),FALSE)</f>
        <v>0.375</v>
      </c>
      <c r="AD786" s="2">
        <f>VLOOKUP($F786,Experiment!$A$2:$U$90,MATCH(Results!AD$1,Experiment!$A$1:$U$1,0),FALSE)</f>
        <v>-8.75</v>
      </c>
      <c r="AE786" s="2">
        <f>VLOOKUP($F786,Experiment!$A$2:$U$90,MATCH(Results!AE$1,Experiment!$A$1:$U$1,0),FALSE)</f>
        <v>2835.9375</v>
      </c>
      <c r="AF786" s="2">
        <f>VLOOKUP($F786,Experiment!$A$2:$U$90,MATCH(Results!AF$1,Experiment!$A$1:$U$1,0),FALSE)</f>
        <v>53.253521010351982</v>
      </c>
      <c r="AG786" s="3">
        <f>VLOOKUP($F786,Experiment!$A$2:$W$90,MATCH(Results!AG$1,Experiment!$A$1:$W$1,0),FALSE)</f>
        <v>0.82730419370997643</v>
      </c>
      <c r="AH786" s="3">
        <f>VLOOKUP($F786,Experiment!$A$2:$W$90,MATCH(Results!AH$1,Experiment!$A$1:$W$1,0),FALSE)</f>
        <v>0.38648875795104182</v>
      </c>
      <c r="AI786" s="3">
        <f>VLOOKUP($F786,Experiment!$A$2:$X$90,MATCH(Results!AI$1,Experiment!$A$1:$X$1,0),FALSE)</f>
        <v>0.61351124204895813</v>
      </c>
      <c r="AJ786" s="2">
        <f>Table1[[#This Row],[Gain]]^Table1[[#This Row],[θ]]</f>
        <v>133.87694139177151</v>
      </c>
      <c r="AK786" s="2">
        <f>-Table1[[#This Row],[λ]]*-Table1[[#This Row],[Loss]]^Table1[[#This Row],[θ]]</f>
        <v>215.2947128015152</v>
      </c>
      <c r="AL786" s="2">
        <f>Table1[[#This Row],[v_n_w_g]]-Table1[[#This Row],[v_n_w_l]]</f>
        <v>-81.417771409743693</v>
      </c>
      <c r="AM786" s="2">
        <f>IF(Table1[[#This Row],[diff_v]]&gt;=1,1,0)</f>
        <v>0</v>
      </c>
    </row>
    <row r="787" spans="1:39" hidden="1" x14ac:dyDescent="0.3">
      <c r="A787">
        <v>45</v>
      </c>
      <c r="B787" t="s">
        <v>45</v>
      </c>
      <c r="C787" s="22">
        <f>VLOOKUP(Table1[[#This Row],[Subject]],'Subject Profile'!$A$2:$E$8,4,FALSE)</f>
        <v>1.1960207441678836</v>
      </c>
      <c r="D787" s="22">
        <f>VLOOKUP(Table1[[#This Row],[Subject]],'Subject Profile'!$A$2:$E$8,5,FALSE)</f>
        <v>-2</v>
      </c>
      <c r="E787" t="s">
        <v>110</v>
      </c>
      <c r="F787" t="s">
        <v>91</v>
      </c>
      <c r="G787" t="s">
        <v>5</v>
      </c>
      <c r="H787">
        <f>IF(Table1[[#This Row],[decision]]="accept",1,0)</f>
        <v>0</v>
      </c>
      <c r="I787">
        <v>0</v>
      </c>
      <c r="J787">
        <v>720</v>
      </c>
      <c r="K787">
        <v>1664468726</v>
      </c>
      <c r="L787">
        <v>9</v>
      </c>
      <c r="M787" t="str">
        <f>VLOOKUP($F787,Experiment!$A$2:$U$90,MATCH(Results!M$1,Experiment!$A$1:$U$1,0)+1,FALSE)</f>
        <v>G</v>
      </c>
      <c r="N787">
        <f>IF(Table1[[#This Row],[Impact]]="I",0,1)</f>
        <v>1</v>
      </c>
      <c r="O787" s="2">
        <f>VLOOKUP($F787,Experiment!$A$2:$U$90,MATCH(Results!O$1,Experiment!$A$1:$U$1,0),FALSE)</f>
        <v>-90</v>
      </c>
      <c r="P787" s="3">
        <f>VLOOKUP($F787,Experiment!$A$2:$U$90,MATCH(Results!P$1,Experiment!$A$1:$U$1,0),FALSE)</f>
        <v>0.5</v>
      </c>
      <c r="Q787" s="2">
        <f>VLOOKUP($F787,Experiment!$A$2:$U$90,MATCH(Results!Q$1,Experiment!$A$1:$U$1,0),FALSE)</f>
        <v>100</v>
      </c>
      <c r="R787" s="3">
        <f>VLOOKUP($F787,Experiment!$A$2:$U$90,MATCH(Results!R$1,Experiment!$A$1:$U$1,0),FALSE)</f>
        <v>0.5</v>
      </c>
      <c r="S787" s="2">
        <f>VLOOKUP($F787,Experiment!$A$2:$U$90,MATCH(Results!S$1,Experiment!$A$1:$U$1,0),FALSE)</f>
        <v>5</v>
      </c>
      <c r="T787" s="2">
        <f>VLOOKUP($F787,Experiment!$A$2:$U$90,MATCH(Results!T$1,Experiment!$A$1:$U$1,0),FALSE)</f>
        <v>9025</v>
      </c>
      <c r="U787" s="2">
        <f>VLOOKUP($F787,Experiment!$A$2:$U$90,MATCH(Results!U$1,Experiment!$A$1:$U$1,0),FALSE)</f>
        <v>95</v>
      </c>
      <c r="V787" s="2">
        <f>VLOOKUP($F787,Experiment!$A$2:$U$90,MATCH(Results!V$1,Experiment!$A$1:$U$1,0),FALSE)</f>
        <v>4</v>
      </c>
      <c r="W787" s="3">
        <f>VLOOKUP($F787,Experiment!$A$2:$U$90,MATCH(Results!W$1,Experiment!$A$1:$U$1,0),FALSE)</f>
        <v>0.25</v>
      </c>
      <c r="X787" s="3">
        <f>VLOOKUP($F787,Experiment!$A$2:$U$90,MATCH(Results!X$1,Experiment!$A$1:$U$1,0),FALSE)</f>
        <v>0.75</v>
      </c>
      <c r="Y787" s="2">
        <f>VLOOKUP($F787,Experiment!$A$2:$U$90,MATCH(Results!Y$1,Experiment!$A$1:$U$1,0),FALSE)</f>
        <v>1</v>
      </c>
      <c r="Z787" s="3">
        <f>VLOOKUP($F787,Experiment!$A$2:$U$90,MATCH(Results!Z$1,Experiment!$A$1:$U$1,0),FALSE)</f>
        <v>0.25</v>
      </c>
      <c r="AA787" s="3">
        <f>VLOOKUP($F787,Experiment!$A$2:$U$90,MATCH(Results!AA$1,Experiment!$A$1:$U$1,0),FALSE)</f>
        <v>0.5</v>
      </c>
      <c r="AB787" s="3">
        <f>VLOOKUP($F787,Experiment!$A$2:$U$90,MATCH(Results!AB$1,Experiment!$A$1:$U$1,0),FALSE)</f>
        <v>0.375</v>
      </c>
      <c r="AC787" s="3">
        <f>VLOOKUP($F787,Experiment!$A$2:$U$90,MATCH(Results!AC$1,Experiment!$A$1:$U$1,0),FALSE)</f>
        <v>0.625</v>
      </c>
      <c r="AD787" s="2">
        <f>VLOOKUP($F787,Experiment!$A$2:$U$90,MATCH(Results!AD$1,Experiment!$A$1:$U$1,0),FALSE)</f>
        <v>28.75</v>
      </c>
      <c r="AE787" s="2">
        <f>VLOOKUP($F787,Experiment!$A$2:$U$90,MATCH(Results!AE$1,Experiment!$A$1:$U$1,0),FALSE)</f>
        <v>8460.9375</v>
      </c>
      <c r="AF787" s="2">
        <f>VLOOKUP($F787,Experiment!$A$2:$U$90,MATCH(Results!AF$1,Experiment!$A$1:$U$1,0),FALSE)</f>
        <v>91.983354472426157</v>
      </c>
      <c r="AG787" s="3">
        <f>VLOOKUP($F787,Experiment!$A$2:$W$90,MATCH(Results!AG$1,Experiment!$A$1:$W$1,0),FALSE)</f>
        <v>1</v>
      </c>
      <c r="AH787" s="3">
        <f>VLOOKUP($F787,Experiment!$A$2:$W$90,MATCH(Results!AH$1,Experiment!$A$1:$W$1,0),FALSE)</f>
        <v>0.625</v>
      </c>
      <c r="AI787" s="3">
        <f>VLOOKUP($F787,Experiment!$A$2:$X$90,MATCH(Results!AI$1,Experiment!$A$1:$X$1,0),FALSE)</f>
        <v>0.375</v>
      </c>
      <c r="AJ787" s="2">
        <f>Table1[[#This Row],[Gain]]^Table1[[#This Row],[θ]]</f>
        <v>246.6274930269494</v>
      </c>
      <c r="AK787" s="2">
        <f>-Table1[[#This Row],[λ]]*-Table1[[#This Row],[Loss]]^Table1[[#This Row],[θ]]</f>
        <v>434.85510823313615</v>
      </c>
      <c r="AL787" s="2">
        <f>Table1[[#This Row],[v_n_w_g]]-Table1[[#This Row],[v_n_w_l]]</f>
        <v>-188.22761520618675</v>
      </c>
      <c r="AM787" s="2">
        <f>IF(Table1[[#This Row],[diff_v]]&gt;=1,1,0)</f>
        <v>0</v>
      </c>
    </row>
    <row r="788" spans="1:39" hidden="1" x14ac:dyDescent="0.3">
      <c r="A788">
        <v>46</v>
      </c>
      <c r="B788" t="s">
        <v>45</v>
      </c>
      <c r="C788" s="22">
        <f>VLOOKUP(Table1[[#This Row],[Subject]],'Subject Profile'!$A$2:$E$8,4,FALSE)</f>
        <v>1.1960207441678836</v>
      </c>
      <c r="D788" s="22">
        <f>VLOOKUP(Table1[[#This Row],[Subject]],'Subject Profile'!$A$2:$E$8,5,FALSE)</f>
        <v>-2</v>
      </c>
      <c r="E788" t="s">
        <v>110</v>
      </c>
      <c r="F788" t="s">
        <v>55</v>
      </c>
      <c r="G788" t="s">
        <v>56</v>
      </c>
      <c r="H788">
        <f>IF(Table1[[#This Row],[decision]]="accept",1,0)</f>
        <v>0</v>
      </c>
      <c r="I788">
        <v>0</v>
      </c>
      <c r="J788">
        <v>720</v>
      </c>
      <c r="K788">
        <v>1664468739</v>
      </c>
      <c r="L788">
        <v>13</v>
      </c>
      <c r="M788" t="str">
        <f>VLOOKUP($F788,Experiment!$A$2:$U$90,MATCH(Results!M$1,Experiment!$A$1:$U$1,0)+1,FALSE)</f>
        <v>R</v>
      </c>
      <c r="N788">
        <f>IF(Table1[[#This Row],[Impact]]="I",0,1)</f>
        <v>1</v>
      </c>
      <c r="O788" s="2">
        <f>VLOOKUP($F788,Experiment!$A$2:$U$90,MATCH(Results!O$1,Experiment!$A$1:$U$1,0),FALSE)</f>
        <v>0</v>
      </c>
      <c r="P788" s="3">
        <f>VLOOKUP($F788,Experiment!$A$2:$U$90,MATCH(Results!P$1,Experiment!$A$1:$U$1,0),FALSE)</f>
        <v>0</v>
      </c>
      <c r="Q788" s="2">
        <f>VLOOKUP($F788,Experiment!$A$2:$U$90,MATCH(Results!Q$1,Experiment!$A$1:$U$1,0),FALSE)</f>
        <v>0</v>
      </c>
      <c r="R788" s="3">
        <f>VLOOKUP($F788,Experiment!$A$2:$U$90,MATCH(Results!R$1,Experiment!$A$1:$U$1,0),FALSE)</f>
        <v>0</v>
      </c>
      <c r="S788" s="2">
        <f>VLOOKUP($F788,Experiment!$A$2:$U$90,MATCH(Results!S$1,Experiment!$A$1:$U$1,0),FALSE)</f>
        <v>0</v>
      </c>
      <c r="T788" s="2">
        <f>VLOOKUP($F788,Experiment!$A$2:$U$90,MATCH(Results!T$1,Experiment!$A$1:$U$1,0),FALSE)</f>
        <v>0</v>
      </c>
      <c r="U788" s="2">
        <f>VLOOKUP($F788,Experiment!$A$2:$U$90,MATCH(Results!U$1,Experiment!$A$1:$U$1,0),FALSE)</f>
        <v>0</v>
      </c>
      <c r="V788" s="2">
        <f>VLOOKUP($F788,Experiment!$A$2:$U$90,MATCH(Results!V$1,Experiment!$A$1:$U$1,0),FALSE)</f>
        <v>0</v>
      </c>
      <c r="W788" s="3">
        <f>VLOOKUP($F788,Experiment!$A$2:$U$90,MATCH(Results!W$1,Experiment!$A$1:$U$1,0),FALSE)</f>
        <v>0</v>
      </c>
      <c r="X788" s="3">
        <f>VLOOKUP($F788,Experiment!$A$2:$U$90,MATCH(Results!X$1,Experiment!$A$1:$U$1,0),FALSE)</f>
        <v>0</v>
      </c>
      <c r="Y788" s="2">
        <f>VLOOKUP($F788,Experiment!$A$2:$U$90,MATCH(Results!Y$1,Experiment!$A$1:$U$1,0),FALSE)</f>
        <v>0</v>
      </c>
      <c r="Z788" s="3">
        <f>VLOOKUP($F788,Experiment!$A$2:$U$90,MATCH(Results!Z$1,Experiment!$A$1:$U$1,0),FALSE)</f>
        <v>0</v>
      </c>
      <c r="AA788" s="3">
        <f>VLOOKUP($F788,Experiment!$A$2:$U$90,MATCH(Results!AA$1,Experiment!$A$1:$U$1,0),FALSE)</f>
        <v>0</v>
      </c>
      <c r="AB788" s="3">
        <f>VLOOKUP($F788,Experiment!$A$2:$U$90,MATCH(Results!AB$1,Experiment!$A$1:$U$1,0),FALSE)</f>
        <v>0</v>
      </c>
      <c r="AC788" s="3">
        <f>VLOOKUP($F788,Experiment!$A$2:$U$90,MATCH(Results!AC$1,Experiment!$A$1:$U$1,0),FALSE)</f>
        <v>0</v>
      </c>
      <c r="AD788" s="2">
        <f>VLOOKUP($F788,Experiment!$A$2:$U$90,MATCH(Results!AD$1,Experiment!$A$1:$U$1,0),FALSE)</f>
        <v>0</v>
      </c>
      <c r="AE788" s="2">
        <f>VLOOKUP($F788,Experiment!$A$2:$U$90,MATCH(Results!AE$1,Experiment!$A$1:$U$1,0),FALSE)</f>
        <v>0</v>
      </c>
      <c r="AF788" s="2">
        <f>VLOOKUP($F788,Experiment!$A$2:$U$90,MATCH(Results!AF$1,Experiment!$A$1:$U$1,0),FALSE)</f>
        <v>0</v>
      </c>
      <c r="AG788" s="2"/>
      <c r="AH788" s="3">
        <f>VLOOKUP($F788,Experiment!$A$2:$W$90,MATCH(Results!AH$1,Experiment!$A$1:$W$1,0),FALSE)</f>
        <v>0</v>
      </c>
      <c r="AI788" s="2">
        <f>VLOOKUP($F788,Experiment!$A$2:$X$90,MATCH(Results!AI$1,Experiment!$A$1:$X$1,0),FALSE)</f>
        <v>0</v>
      </c>
      <c r="AJ788" s="2">
        <f>Table1[[#This Row],[Gain]]^Table1[[#This Row],[θ]]</f>
        <v>0</v>
      </c>
      <c r="AK788" s="2">
        <f>-Table1[[#This Row],[λ]]*-Table1[[#This Row],[Loss]]^Table1[[#This Row],[θ]]</f>
        <v>0</v>
      </c>
      <c r="AL788" s="2">
        <f>Table1[[#This Row],[v_n_w_g]]-Table1[[#This Row],[v_n_w_l]]</f>
        <v>0</v>
      </c>
      <c r="AM788" s="2">
        <f>IF(Table1[[#This Row],[diff_v]]&gt;=1,1,0)</f>
        <v>0</v>
      </c>
    </row>
    <row r="789" spans="1:39" hidden="1" x14ac:dyDescent="0.3">
      <c r="A789">
        <v>47</v>
      </c>
      <c r="B789" t="s">
        <v>45</v>
      </c>
      <c r="C789" s="22">
        <f>VLOOKUP(Table1[[#This Row],[Subject]],'Subject Profile'!$A$2:$E$8,4,FALSE)</f>
        <v>1.1960207441678836</v>
      </c>
      <c r="D789" s="22">
        <f>VLOOKUP(Table1[[#This Row],[Subject]],'Subject Profile'!$A$2:$E$8,5,FALSE)</f>
        <v>-2</v>
      </c>
      <c r="E789" t="s">
        <v>110</v>
      </c>
      <c r="F789" t="s">
        <v>89</v>
      </c>
      <c r="G789" t="s">
        <v>90</v>
      </c>
      <c r="H789">
        <f>IF(Table1[[#This Row],[decision]]="accept",1,0)</f>
        <v>0</v>
      </c>
      <c r="I789">
        <v>-100</v>
      </c>
      <c r="J789">
        <v>620</v>
      </c>
      <c r="K789">
        <v>1664468749</v>
      </c>
      <c r="L789">
        <v>10</v>
      </c>
      <c r="M789" t="str">
        <f>VLOOKUP($F789,Experiment!$A$2:$U$90,MATCH(Results!M$1,Experiment!$A$1:$U$1,0)+1,FALSE)</f>
        <v>T</v>
      </c>
      <c r="N789">
        <f>IF(Table1[[#This Row],[Impact]]="I",0,1)</f>
        <v>1</v>
      </c>
      <c r="O789" s="2">
        <f>VLOOKUP($F789,Experiment!$A$2:$U$90,MATCH(Results!O$1,Experiment!$A$1:$U$1,0),FALSE)</f>
        <v>0</v>
      </c>
      <c r="P789" s="3">
        <f>VLOOKUP($F789,Experiment!$A$2:$U$90,MATCH(Results!P$1,Experiment!$A$1:$U$1,0),FALSE)</f>
        <v>0</v>
      </c>
      <c r="Q789" s="2">
        <f>VLOOKUP($F789,Experiment!$A$2:$U$90,MATCH(Results!Q$1,Experiment!$A$1:$U$1,0),FALSE)</f>
        <v>0</v>
      </c>
      <c r="R789" s="3">
        <f>VLOOKUP($F789,Experiment!$A$2:$U$90,MATCH(Results!R$1,Experiment!$A$1:$U$1,0),FALSE)</f>
        <v>0</v>
      </c>
      <c r="S789" s="2">
        <f>VLOOKUP($F789,Experiment!$A$2:$U$90,MATCH(Results!S$1,Experiment!$A$1:$U$1,0),FALSE)</f>
        <v>0</v>
      </c>
      <c r="T789" s="2">
        <f>VLOOKUP($F789,Experiment!$A$2:$U$90,MATCH(Results!T$1,Experiment!$A$1:$U$1,0),FALSE)</f>
        <v>0</v>
      </c>
      <c r="U789" s="2">
        <f>VLOOKUP($F789,Experiment!$A$2:$U$90,MATCH(Results!U$1,Experiment!$A$1:$U$1,0),FALSE)</f>
        <v>0</v>
      </c>
      <c r="V789" s="2">
        <f>VLOOKUP($F789,Experiment!$A$2:$U$90,MATCH(Results!V$1,Experiment!$A$1:$U$1,0),FALSE)</f>
        <v>0</v>
      </c>
      <c r="W789" s="3">
        <f>VLOOKUP($F789,Experiment!$A$2:$U$90,MATCH(Results!W$1,Experiment!$A$1:$U$1,0),FALSE)</f>
        <v>0</v>
      </c>
      <c r="X789" s="3">
        <f>VLOOKUP($F789,Experiment!$A$2:$U$90,MATCH(Results!X$1,Experiment!$A$1:$U$1,0),FALSE)</f>
        <v>0</v>
      </c>
      <c r="Y789" s="2">
        <f>VLOOKUP($F789,Experiment!$A$2:$U$90,MATCH(Results!Y$1,Experiment!$A$1:$U$1,0),FALSE)</f>
        <v>0</v>
      </c>
      <c r="Z789" s="3">
        <f>VLOOKUP($F789,Experiment!$A$2:$U$90,MATCH(Results!Z$1,Experiment!$A$1:$U$1,0),FALSE)</f>
        <v>0</v>
      </c>
      <c r="AA789" s="3">
        <f>VLOOKUP($F789,Experiment!$A$2:$U$90,MATCH(Results!AA$1,Experiment!$A$1:$U$1,0),FALSE)</f>
        <v>0</v>
      </c>
      <c r="AB789" s="3">
        <f>VLOOKUP($F789,Experiment!$A$2:$U$90,MATCH(Results!AB$1,Experiment!$A$1:$U$1,0),FALSE)</f>
        <v>0</v>
      </c>
      <c r="AC789" s="3">
        <f>VLOOKUP($F789,Experiment!$A$2:$U$90,MATCH(Results!AC$1,Experiment!$A$1:$U$1,0),FALSE)</f>
        <v>0</v>
      </c>
      <c r="AD789" s="2">
        <f>VLOOKUP($F789,Experiment!$A$2:$U$90,MATCH(Results!AD$1,Experiment!$A$1:$U$1,0),FALSE)</f>
        <v>0</v>
      </c>
      <c r="AE789" s="2">
        <f>VLOOKUP($F789,Experiment!$A$2:$U$90,MATCH(Results!AE$1,Experiment!$A$1:$U$1,0),FALSE)</f>
        <v>0</v>
      </c>
      <c r="AF789" s="2">
        <f>VLOOKUP($F789,Experiment!$A$2:$U$90,MATCH(Results!AF$1,Experiment!$A$1:$U$1,0),FALSE)</f>
        <v>0</v>
      </c>
      <c r="AG789" s="2"/>
      <c r="AH789" s="3">
        <f>VLOOKUP($F789,Experiment!$A$2:$W$90,MATCH(Results!AH$1,Experiment!$A$1:$W$1,0),FALSE)</f>
        <v>0</v>
      </c>
      <c r="AI789" s="2">
        <f>VLOOKUP($F789,Experiment!$A$2:$X$90,MATCH(Results!AI$1,Experiment!$A$1:$X$1,0),FALSE)</f>
        <v>0</v>
      </c>
      <c r="AJ789" s="2">
        <f>Table1[[#This Row],[Gain]]^Table1[[#This Row],[θ]]</f>
        <v>0</v>
      </c>
      <c r="AK789" s="2">
        <f>-Table1[[#This Row],[λ]]*-Table1[[#This Row],[Loss]]^Table1[[#This Row],[θ]]</f>
        <v>0</v>
      </c>
      <c r="AL789" s="2">
        <f>Table1[[#This Row],[v_n_w_g]]-Table1[[#This Row],[v_n_w_l]]</f>
        <v>0</v>
      </c>
      <c r="AM789" s="2">
        <f>IF(Table1[[#This Row],[diff_v]]&gt;=1,1,0)</f>
        <v>0</v>
      </c>
    </row>
    <row r="790" spans="1:39" hidden="1" x14ac:dyDescent="0.3">
      <c r="A790">
        <v>48</v>
      </c>
      <c r="B790" t="s">
        <v>45</v>
      </c>
      <c r="C790" s="22">
        <f>VLOOKUP(Table1[[#This Row],[Subject]],'Subject Profile'!$A$2:$E$8,4,FALSE)</f>
        <v>1.1960207441678836</v>
      </c>
      <c r="D790" s="22">
        <f>VLOOKUP(Table1[[#This Row],[Subject]],'Subject Profile'!$A$2:$E$8,5,FALSE)</f>
        <v>-2</v>
      </c>
      <c r="E790" t="s">
        <v>110</v>
      </c>
      <c r="F790" t="s">
        <v>92</v>
      </c>
      <c r="G790" t="s">
        <v>7</v>
      </c>
      <c r="H790">
        <f>IF(Table1[[#This Row],[decision]]="accept",1,0)</f>
        <v>1</v>
      </c>
      <c r="I790">
        <v>-10</v>
      </c>
      <c r="J790">
        <v>710</v>
      </c>
      <c r="K790">
        <v>1664468761</v>
      </c>
      <c r="L790">
        <v>12</v>
      </c>
      <c r="M790" t="str">
        <f>VLOOKUP($F790,Experiment!$A$2:$U$90,MATCH(Results!M$1,Experiment!$A$1:$U$1,0)+1,FALSE)</f>
        <v>I</v>
      </c>
      <c r="N790">
        <f>IF(Table1[[#This Row],[Impact]]="I",0,1)</f>
        <v>0</v>
      </c>
      <c r="O790" s="2">
        <f>VLOOKUP($F790,Experiment!$A$2:$U$90,MATCH(Results!O$1,Experiment!$A$1:$U$1,0),FALSE)</f>
        <v>-10</v>
      </c>
      <c r="P790" s="3">
        <f>VLOOKUP($F790,Experiment!$A$2:$U$90,MATCH(Results!P$1,Experiment!$A$1:$U$1,0),FALSE)</f>
        <v>0.5</v>
      </c>
      <c r="Q790" s="2">
        <f>VLOOKUP($F790,Experiment!$A$2:$U$90,MATCH(Results!Q$1,Experiment!$A$1:$U$1,0),FALSE)</f>
        <v>30</v>
      </c>
      <c r="R790" s="3">
        <f>VLOOKUP($F790,Experiment!$A$2:$U$90,MATCH(Results!R$1,Experiment!$A$1:$U$1,0),FALSE)</f>
        <v>0.5</v>
      </c>
      <c r="S790" s="2">
        <f>VLOOKUP($F790,Experiment!$A$2:$U$90,MATCH(Results!S$1,Experiment!$A$1:$U$1,0),FALSE)</f>
        <v>10</v>
      </c>
      <c r="T790" s="2">
        <f>VLOOKUP($F790,Experiment!$A$2:$U$90,MATCH(Results!T$1,Experiment!$A$1:$U$1,0),FALSE)</f>
        <v>400</v>
      </c>
      <c r="U790" s="2">
        <f>VLOOKUP($F790,Experiment!$A$2:$U$90,MATCH(Results!U$1,Experiment!$A$1:$U$1,0),FALSE)</f>
        <v>20</v>
      </c>
      <c r="V790" s="2">
        <f>VLOOKUP($F790,Experiment!$A$2:$U$90,MATCH(Results!V$1,Experiment!$A$1:$U$1,0),FALSE)</f>
        <v>4</v>
      </c>
      <c r="W790" s="3">
        <f>VLOOKUP($F790,Experiment!$A$2:$U$90,MATCH(Results!W$1,Experiment!$A$1:$U$1,0),FALSE)</f>
        <v>0.25</v>
      </c>
      <c r="X790" s="3">
        <f>VLOOKUP($F790,Experiment!$A$2:$U$90,MATCH(Results!X$1,Experiment!$A$1:$U$1,0),FALSE)</f>
        <v>0.75</v>
      </c>
      <c r="Y790" s="2">
        <f>VLOOKUP($F790,Experiment!$A$2:$U$90,MATCH(Results!Y$1,Experiment!$A$1:$U$1,0),FALSE)</f>
        <v>2</v>
      </c>
      <c r="Z790" s="3">
        <f>VLOOKUP($F790,Experiment!$A$2:$U$90,MATCH(Results!Z$1,Experiment!$A$1:$U$1,0),FALSE)</f>
        <v>0.5</v>
      </c>
      <c r="AA790" s="3">
        <f>VLOOKUP($F790,Experiment!$A$2:$U$90,MATCH(Results!AA$1,Experiment!$A$1:$U$1,0),FALSE)</f>
        <v>0.25</v>
      </c>
      <c r="AB790" s="3">
        <f>VLOOKUP($F790,Experiment!$A$2:$U$90,MATCH(Results!AB$1,Experiment!$A$1:$U$1,0),FALSE)</f>
        <v>0.625</v>
      </c>
      <c r="AC790" s="3">
        <f>VLOOKUP($F790,Experiment!$A$2:$U$90,MATCH(Results!AC$1,Experiment!$A$1:$U$1,0),FALSE)</f>
        <v>0.375</v>
      </c>
      <c r="AD790" s="2">
        <f>VLOOKUP($F790,Experiment!$A$2:$U$90,MATCH(Results!AD$1,Experiment!$A$1:$U$1,0),FALSE)</f>
        <v>5</v>
      </c>
      <c r="AE790" s="2">
        <f>VLOOKUP($F790,Experiment!$A$2:$U$90,MATCH(Results!AE$1,Experiment!$A$1:$U$1,0),FALSE)</f>
        <v>375</v>
      </c>
      <c r="AF790" s="2">
        <f>VLOOKUP($F790,Experiment!$A$2:$U$90,MATCH(Results!AF$1,Experiment!$A$1:$U$1,0),FALSE)</f>
        <v>19.364916731037084</v>
      </c>
      <c r="AG790" s="3">
        <f>VLOOKUP($F790,Experiment!$A$2:$W$90,MATCH(Results!AG$1,Experiment!$A$1:$W$1,0),FALSE)</f>
        <v>0.82730419370997643</v>
      </c>
      <c r="AH790" s="3">
        <f>VLOOKUP($F790,Experiment!$A$2:$W$90,MATCH(Results!AH$1,Experiment!$A$1:$W$1,0),FALSE)</f>
        <v>0.38648875795104182</v>
      </c>
      <c r="AI790" s="3">
        <f>VLOOKUP($F790,Experiment!$A$2:$X$90,MATCH(Results!AI$1,Experiment!$A$1:$X$1,0),FALSE)</f>
        <v>0.61351124204895813</v>
      </c>
      <c r="AJ790" s="2">
        <f>Table1[[#This Row],[Gain]]^Table1[[#This Row],[θ]]</f>
        <v>58.434275299017848</v>
      </c>
      <c r="AK790" s="2">
        <f>-Table1[[#This Row],[λ]]*-Table1[[#This Row],[Loss]]^Table1[[#This Row],[θ]]</f>
        <v>31.408756296736705</v>
      </c>
      <c r="AL790" s="2">
        <f>Table1[[#This Row],[v_n_w_g]]-Table1[[#This Row],[v_n_w_l]]</f>
        <v>27.025519002281143</v>
      </c>
      <c r="AM790" s="2">
        <f>IF(Table1[[#This Row],[diff_v]]&gt;=1,1,0)</f>
        <v>1</v>
      </c>
    </row>
    <row r="791" spans="1:39" hidden="1" x14ac:dyDescent="0.3">
      <c r="A791">
        <v>49</v>
      </c>
      <c r="B791" t="s">
        <v>45</v>
      </c>
      <c r="C791" s="22">
        <f>VLOOKUP(Table1[[#This Row],[Subject]],'Subject Profile'!$A$2:$E$8,4,FALSE)</f>
        <v>1.1960207441678836</v>
      </c>
      <c r="D791" s="22">
        <f>VLOOKUP(Table1[[#This Row],[Subject]],'Subject Profile'!$A$2:$E$8,5,FALSE)</f>
        <v>-2</v>
      </c>
      <c r="E791" t="s">
        <v>110</v>
      </c>
      <c r="F791" t="s">
        <v>98</v>
      </c>
      <c r="G791" t="s">
        <v>5</v>
      </c>
      <c r="H791">
        <f>IF(Table1[[#This Row],[decision]]="accept",1,0)</f>
        <v>0</v>
      </c>
      <c r="I791">
        <v>0</v>
      </c>
      <c r="J791">
        <v>710</v>
      </c>
      <c r="K791">
        <v>1664468769</v>
      </c>
      <c r="L791">
        <v>8</v>
      </c>
      <c r="M791" t="str">
        <f>VLOOKUP($F791,Experiment!$A$2:$U$90,MATCH(Results!M$1,Experiment!$A$1:$U$1,0)+1,FALSE)</f>
        <v>I</v>
      </c>
      <c r="N791">
        <f>IF(Table1[[#This Row],[Impact]]="I",0,1)</f>
        <v>0</v>
      </c>
      <c r="O791" s="2">
        <f>VLOOKUP($F791,Experiment!$A$2:$U$90,MATCH(Results!O$1,Experiment!$A$1:$U$1,0),FALSE)</f>
        <v>-10</v>
      </c>
      <c r="P791" s="3">
        <f>VLOOKUP($F791,Experiment!$A$2:$U$90,MATCH(Results!P$1,Experiment!$A$1:$U$1,0),FALSE)</f>
        <v>0.5</v>
      </c>
      <c r="Q791" s="2">
        <f>VLOOKUP($F791,Experiment!$A$2:$U$90,MATCH(Results!Q$1,Experiment!$A$1:$U$1,0),FALSE)</f>
        <v>0</v>
      </c>
      <c r="R791" s="3">
        <f>VLOOKUP($F791,Experiment!$A$2:$U$90,MATCH(Results!R$1,Experiment!$A$1:$U$1,0),FALSE)</f>
        <v>0.5</v>
      </c>
      <c r="S791" s="2">
        <f>VLOOKUP($F791,Experiment!$A$2:$U$90,MATCH(Results!S$1,Experiment!$A$1:$U$1,0),FALSE)</f>
        <v>-5</v>
      </c>
      <c r="T791" s="2">
        <f>VLOOKUP($F791,Experiment!$A$2:$U$90,MATCH(Results!T$1,Experiment!$A$1:$U$1,0),FALSE)</f>
        <v>25</v>
      </c>
      <c r="U791" s="2">
        <f>VLOOKUP($F791,Experiment!$A$2:$U$90,MATCH(Results!U$1,Experiment!$A$1:$U$1,0),FALSE)</f>
        <v>5</v>
      </c>
      <c r="V791" s="2">
        <f>VLOOKUP($F791,Experiment!$A$2:$U$90,MATCH(Results!V$1,Experiment!$A$1:$U$1,0),FALSE)</f>
        <v>2</v>
      </c>
      <c r="W791" s="3">
        <f>VLOOKUP($F791,Experiment!$A$2:$U$90,MATCH(Results!W$1,Experiment!$A$1:$U$1,0),FALSE)</f>
        <v>0.25</v>
      </c>
      <c r="X791" s="3">
        <f>VLOOKUP($F791,Experiment!$A$2:$U$90,MATCH(Results!X$1,Experiment!$A$1:$U$1,0),FALSE)</f>
        <v>0.75</v>
      </c>
      <c r="Y791" s="2">
        <f>VLOOKUP($F791,Experiment!$A$2:$U$90,MATCH(Results!Y$1,Experiment!$A$1:$U$1,0),FALSE)</f>
        <v>2</v>
      </c>
      <c r="Z791" s="3">
        <f>VLOOKUP($F791,Experiment!$A$2:$U$90,MATCH(Results!Z$1,Experiment!$A$1:$U$1,0),FALSE)</f>
        <v>0.5</v>
      </c>
      <c r="AA791" s="3">
        <f>VLOOKUP($F791,Experiment!$A$2:$U$90,MATCH(Results!AA$1,Experiment!$A$1:$U$1,0),FALSE)</f>
        <v>0.25</v>
      </c>
      <c r="AB791" s="3">
        <f>VLOOKUP($F791,Experiment!$A$2:$U$90,MATCH(Results!AB$1,Experiment!$A$1:$U$1,0),FALSE)</f>
        <v>0.625</v>
      </c>
      <c r="AC791" s="3">
        <f>VLOOKUP($F791,Experiment!$A$2:$U$90,MATCH(Results!AC$1,Experiment!$A$1:$U$1,0),FALSE)</f>
        <v>0.375</v>
      </c>
      <c r="AD791" s="2">
        <f>VLOOKUP($F791,Experiment!$A$2:$U$90,MATCH(Results!AD$1,Experiment!$A$1:$U$1,0),FALSE)</f>
        <v>-6.25</v>
      </c>
      <c r="AE791" s="2">
        <f>VLOOKUP($F791,Experiment!$A$2:$U$90,MATCH(Results!AE$1,Experiment!$A$1:$U$1,0),FALSE)</f>
        <v>23.4375</v>
      </c>
      <c r="AF791" s="2">
        <f>VLOOKUP($F791,Experiment!$A$2:$U$90,MATCH(Results!AF$1,Experiment!$A$1:$U$1,0),FALSE)</f>
        <v>4.8412291827592711</v>
      </c>
      <c r="AG791" s="3">
        <f>VLOOKUP($F791,Experiment!$A$2:$W$90,MATCH(Results!AG$1,Experiment!$A$1:$W$1,0),FALSE)</f>
        <v>0.82730419370997643</v>
      </c>
      <c r="AH791" s="3">
        <f>VLOOKUP($F791,Experiment!$A$2:$W$90,MATCH(Results!AH$1,Experiment!$A$1:$W$1,0),FALSE)</f>
        <v>0.38648875795104182</v>
      </c>
      <c r="AI791" s="3">
        <f>VLOOKUP($F791,Experiment!$A$2:$X$90,MATCH(Results!AI$1,Experiment!$A$1:$X$1,0),FALSE)</f>
        <v>0.61351124204895813</v>
      </c>
      <c r="AJ791" s="2">
        <f>Table1[[#This Row],[Gain]]^Table1[[#This Row],[θ]]</f>
        <v>0</v>
      </c>
      <c r="AK791" s="2">
        <f>-Table1[[#This Row],[λ]]*-Table1[[#This Row],[Loss]]^Table1[[#This Row],[θ]]</f>
        <v>31.408756296736705</v>
      </c>
      <c r="AL791" s="2">
        <f>Table1[[#This Row],[v_n_w_g]]-Table1[[#This Row],[v_n_w_l]]</f>
        <v>-31.408756296736705</v>
      </c>
      <c r="AM791" s="2">
        <f>IF(Table1[[#This Row],[diff_v]]&gt;=1,1,0)</f>
        <v>0</v>
      </c>
    </row>
    <row r="792" spans="1:39" hidden="1" x14ac:dyDescent="0.3">
      <c r="A792">
        <v>50</v>
      </c>
      <c r="B792" t="s">
        <v>45</v>
      </c>
      <c r="C792" s="22">
        <f>VLOOKUP(Table1[[#This Row],[Subject]],'Subject Profile'!$A$2:$E$8,4,FALSE)</f>
        <v>1.1960207441678836</v>
      </c>
      <c r="D792" s="22">
        <f>VLOOKUP(Table1[[#This Row],[Subject]],'Subject Profile'!$A$2:$E$8,5,FALSE)</f>
        <v>-2</v>
      </c>
      <c r="E792" t="s">
        <v>110</v>
      </c>
      <c r="F792" t="s">
        <v>64</v>
      </c>
      <c r="G792" t="s">
        <v>7</v>
      </c>
      <c r="H792">
        <f>IF(Table1[[#This Row],[decision]]="accept",1,0)</f>
        <v>1</v>
      </c>
      <c r="I792">
        <v>-50</v>
      </c>
      <c r="J792">
        <v>660</v>
      </c>
      <c r="K792">
        <v>1664468778</v>
      </c>
      <c r="L792">
        <v>9</v>
      </c>
      <c r="M792" t="str">
        <f>VLOOKUP($F792,Experiment!$A$2:$U$90,MATCH(Results!M$1,Experiment!$A$1:$U$1,0)+1,FALSE)</f>
        <v>G</v>
      </c>
      <c r="N792">
        <f>IF(Table1[[#This Row],[Impact]]="I",0,1)</f>
        <v>1</v>
      </c>
      <c r="O792" s="2">
        <f>VLOOKUP($F792,Experiment!$A$2:$U$90,MATCH(Results!O$1,Experiment!$A$1:$U$1,0),FALSE)</f>
        <v>-50</v>
      </c>
      <c r="P792" s="3">
        <f>VLOOKUP($F792,Experiment!$A$2:$U$90,MATCH(Results!P$1,Experiment!$A$1:$U$1,0),FALSE)</f>
        <v>0.5</v>
      </c>
      <c r="Q792" s="2">
        <f>VLOOKUP($F792,Experiment!$A$2:$U$90,MATCH(Results!Q$1,Experiment!$A$1:$U$1,0),FALSE)</f>
        <v>60</v>
      </c>
      <c r="R792" s="3">
        <f>VLOOKUP($F792,Experiment!$A$2:$U$90,MATCH(Results!R$1,Experiment!$A$1:$U$1,0),FALSE)</f>
        <v>0.5</v>
      </c>
      <c r="S792" s="2">
        <f>VLOOKUP($F792,Experiment!$A$2:$U$90,MATCH(Results!S$1,Experiment!$A$1:$U$1,0),FALSE)</f>
        <v>5</v>
      </c>
      <c r="T792" s="2">
        <f>VLOOKUP($F792,Experiment!$A$2:$U$90,MATCH(Results!T$1,Experiment!$A$1:$U$1,0),FALSE)</f>
        <v>3025</v>
      </c>
      <c r="U792" s="2">
        <f>VLOOKUP($F792,Experiment!$A$2:$U$90,MATCH(Results!U$1,Experiment!$A$1:$U$1,0),FALSE)</f>
        <v>55</v>
      </c>
      <c r="V792" s="2">
        <f>VLOOKUP($F792,Experiment!$A$2:$U$90,MATCH(Results!V$1,Experiment!$A$1:$U$1,0),FALSE)</f>
        <v>4</v>
      </c>
      <c r="W792" s="3">
        <f>VLOOKUP($F792,Experiment!$A$2:$U$90,MATCH(Results!W$1,Experiment!$A$1:$U$1,0),FALSE)</f>
        <v>0.25</v>
      </c>
      <c r="X792" s="3">
        <f>VLOOKUP($F792,Experiment!$A$2:$U$90,MATCH(Results!X$1,Experiment!$A$1:$U$1,0),FALSE)</f>
        <v>0.75</v>
      </c>
      <c r="Y792" s="2">
        <f>VLOOKUP($F792,Experiment!$A$2:$U$90,MATCH(Results!Y$1,Experiment!$A$1:$U$1,0),FALSE)</f>
        <v>2</v>
      </c>
      <c r="Z792" s="3">
        <f>VLOOKUP($F792,Experiment!$A$2:$U$90,MATCH(Results!Z$1,Experiment!$A$1:$U$1,0),FALSE)</f>
        <v>0.5</v>
      </c>
      <c r="AA792" s="3">
        <f>VLOOKUP($F792,Experiment!$A$2:$U$90,MATCH(Results!AA$1,Experiment!$A$1:$U$1,0),FALSE)</f>
        <v>0.25</v>
      </c>
      <c r="AB792" s="3">
        <f>VLOOKUP($F792,Experiment!$A$2:$U$90,MATCH(Results!AB$1,Experiment!$A$1:$U$1,0),FALSE)</f>
        <v>0.625</v>
      </c>
      <c r="AC792" s="3">
        <f>VLOOKUP($F792,Experiment!$A$2:$U$90,MATCH(Results!AC$1,Experiment!$A$1:$U$1,0),FALSE)</f>
        <v>0.375</v>
      </c>
      <c r="AD792" s="2">
        <f>VLOOKUP($F792,Experiment!$A$2:$U$90,MATCH(Results!AD$1,Experiment!$A$1:$U$1,0),FALSE)</f>
        <v>-8.75</v>
      </c>
      <c r="AE792" s="2">
        <f>VLOOKUP($F792,Experiment!$A$2:$U$90,MATCH(Results!AE$1,Experiment!$A$1:$U$1,0),FALSE)</f>
        <v>2835.9375</v>
      </c>
      <c r="AF792" s="2">
        <f>VLOOKUP($F792,Experiment!$A$2:$U$90,MATCH(Results!AF$1,Experiment!$A$1:$U$1,0),FALSE)</f>
        <v>53.253521010351982</v>
      </c>
      <c r="AG792" s="3">
        <f>VLOOKUP($F792,Experiment!$A$2:$W$90,MATCH(Results!AG$1,Experiment!$A$1:$W$1,0),FALSE)</f>
        <v>0.82730419370997643</v>
      </c>
      <c r="AH792" s="3">
        <f>VLOOKUP($F792,Experiment!$A$2:$W$90,MATCH(Results!AH$1,Experiment!$A$1:$W$1,0),FALSE)</f>
        <v>0.38648875795104182</v>
      </c>
      <c r="AI792" s="3">
        <f>VLOOKUP($F792,Experiment!$A$2:$X$90,MATCH(Results!AI$1,Experiment!$A$1:$X$1,0),FALSE)</f>
        <v>0.61351124204895813</v>
      </c>
      <c r="AJ792" s="2">
        <f>Table1[[#This Row],[Gain]]^Table1[[#This Row],[θ]]</f>
        <v>133.87694139177151</v>
      </c>
      <c r="AK792" s="2">
        <f>-Table1[[#This Row],[λ]]*-Table1[[#This Row],[Loss]]^Table1[[#This Row],[θ]]</f>
        <v>215.2947128015152</v>
      </c>
      <c r="AL792" s="2">
        <f>Table1[[#This Row],[v_n_w_g]]-Table1[[#This Row],[v_n_w_l]]</f>
        <v>-81.417771409743693</v>
      </c>
      <c r="AM792" s="2">
        <f>IF(Table1[[#This Row],[diff_v]]&gt;=1,1,0)</f>
        <v>0</v>
      </c>
    </row>
    <row r="793" spans="1:39" hidden="1" x14ac:dyDescent="0.3">
      <c r="A793">
        <v>51</v>
      </c>
      <c r="B793" t="s">
        <v>45</v>
      </c>
      <c r="C793" s="22">
        <f>VLOOKUP(Table1[[#This Row],[Subject]],'Subject Profile'!$A$2:$E$8,4,FALSE)</f>
        <v>1.1960207441678836</v>
      </c>
      <c r="D793" s="22">
        <f>VLOOKUP(Table1[[#This Row],[Subject]],'Subject Profile'!$A$2:$E$8,5,FALSE)</f>
        <v>-2</v>
      </c>
      <c r="E793" t="s">
        <v>110</v>
      </c>
      <c r="F793" t="s">
        <v>76</v>
      </c>
      <c r="G793" t="s">
        <v>7</v>
      </c>
      <c r="H793">
        <f>IF(Table1[[#This Row],[decision]]="accept",1,0)</f>
        <v>1</v>
      </c>
      <c r="I793">
        <v>-90</v>
      </c>
      <c r="J793">
        <v>570</v>
      </c>
      <c r="K793">
        <v>1664468787</v>
      </c>
      <c r="L793">
        <v>9</v>
      </c>
      <c r="M793" t="str">
        <f>VLOOKUP($F793,Experiment!$A$2:$U$90,MATCH(Results!M$1,Experiment!$A$1:$U$1,0)+1,FALSE)</f>
        <v>G</v>
      </c>
      <c r="N793">
        <f>IF(Table1[[#This Row],[Impact]]="I",0,1)</f>
        <v>1</v>
      </c>
      <c r="O793" s="2">
        <f>VLOOKUP($F793,Experiment!$A$2:$U$90,MATCH(Results!O$1,Experiment!$A$1:$U$1,0),FALSE)</f>
        <v>-90</v>
      </c>
      <c r="P793" s="3">
        <f>VLOOKUP($F793,Experiment!$A$2:$U$90,MATCH(Results!P$1,Experiment!$A$1:$U$1,0),FALSE)</f>
        <v>0.5</v>
      </c>
      <c r="Q793" s="2">
        <f>VLOOKUP($F793,Experiment!$A$2:$U$90,MATCH(Results!Q$1,Experiment!$A$1:$U$1,0),FALSE)</f>
        <v>180</v>
      </c>
      <c r="R793" s="3">
        <f>VLOOKUP($F793,Experiment!$A$2:$U$90,MATCH(Results!R$1,Experiment!$A$1:$U$1,0),FALSE)</f>
        <v>0.5</v>
      </c>
      <c r="S793" s="2">
        <f>VLOOKUP($F793,Experiment!$A$2:$U$90,MATCH(Results!S$1,Experiment!$A$1:$U$1,0),FALSE)</f>
        <v>45</v>
      </c>
      <c r="T793" s="2">
        <f>VLOOKUP($F793,Experiment!$A$2:$U$90,MATCH(Results!T$1,Experiment!$A$1:$U$1,0),FALSE)</f>
        <v>18225</v>
      </c>
      <c r="U793" s="2">
        <f>VLOOKUP($F793,Experiment!$A$2:$U$90,MATCH(Results!U$1,Experiment!$A$1:$U$1,0),FALSE)</f>
        <v>135</v>
      </c>
      <c r="V793" s="2">
        <f>VLOOKUP($F793,Experiment!$A$2:$U$90,MATCH(Results!V$1,Experiment!$A$1:$U$1,0),FALSE)</f>
        <v>2</v>
      </c>
      <c r="W793" s="3">
        <f>VLOOKUP($F793,Experiment!$A$2:$U$90,MATCH(Results!W$1,Experiment!$A$1:$U$1,0),FALSE)</f>
        <v>0.25</v>
      </c>
      <c r="X793" s="3">
        <f>VLOOKUP($F793,Experiment!$A$2:$U$90,MATCH(Results!X$1,Experiment!$A$1:$U$1,0),FALSE)</f>
        <v>0.75</v>
      </c>
      <c r="Y793" s="2">
        <f>VLOOKUP($F793,Experiment!$A$2:$U$90,MATCH(Results!Y$1,Experiment!$A$1:$U$1,0),FALSE)</f>
        <v>2</v>
      </c>
      <c r="Z793" s="3">
        <f>VLOOKUP($F793,Experiment!$A$2:$U$90,MATCH(Results!Z$1,Experiment!$A$1:$U$1,0),FALSE)</f>
        <v>0.5</v>
      </c>
      <c r="AA793" s="3">
        <f>VLOOKUP($F793,Experiment!$A$2:$U$90,MATCH(Results!AA$1,Experiment!$A$1:$U$1,0),FALSE)</f>
        <v>0.25</v>
      </c>
      <c r="AB793" s="3">
        <f>VLOOKUP($F793,Experiment!$A$2:$U$90,MATCH(Results!AB$1,Experiment!$A$1:$U$1,0),FALSE)</f>
        <v>0.625</v>
      </c>
      <c r="AC793" s="3">
        <f>VLOOKUP($F793,Experiment!$A$2:$U$90,MATCH(Results!AC$1,Experiment!$A$1:$U$1,0),FALSE)</f>
        <v>0.375</v>
      </c>
      <c r="AD793" s="2">
        <f>VLOOKUP($F793,Experiment!$A$2:$U$90,MATCH(Results!AD$1,Experiment!$A$1:$U$1,0),FALSE)</f>
        <v>11.25</v>
      </c>
      <c r="AE793" s="2">
        <f>VLOOKUP($F793,Experiment!$A$2:$U$90,MATCH(Results!AE$1,Experiment!$A$1:$U$1,0),FALSE)</f>
        <v>17085.9375</v>
      </c>
      <c r="AF793" s="2">
        <f>VLOOKUP($F793,Experiment!$A$2:$U$90,MATCH(Results!AF$1,Experiment!$A$1:$U$1,0),FALSE)</f>
        <v>130.71318793450033</v>
      </c>
      <c r="AG793" s="3">
        <f>VLOOKUP($F793,Experiment!$A$2:$W$90,MATCH(Results!AG$1,Experiment!$A$1:$W$1,0),FALSE)</f>
        <v>0.82730419370997643</v>
      </c>
      <c r="AH793" s="3">
        <f>VLOOKUP($F793,Experiment!$A$2:$W$90,MATCH(Results!AH$1,Experiment!$A$1:$W$1,0),FALSE)</f>
        <v>0.38648875795104182</v>
      </c>
      <c r="AI793" s="3">
        <f>VLOOKUP($F793,Experiment!$A$2:$X$90,MATCH(Results!AI$1,Experiment!$A$1:$X$1,0),FALSE)</f>
        <v>0.61351124204895813</v>
      </c>
      <c r="AJ793" s="2">
        <f>Table1[[#This Row],[Gain]]^Table1[[#This Row],[θ]]</f>
        <v>498.1414721148987</v>
      </c>
      <c r="AK793" s="2">
        <f>-Table1[[#This Row],[λ]]*-Table1[[#This Row],[Loss]]^Table1[[#This Row],[θ]]</f>
        <v>434.85510823313615</v>
      </c>
      <c r="AL793" s="2">
        <f>Table1[[#This Row],[v_n_w_g]]-Table1[[#This Row],[v_n_w_l]]</f>
        <v>63.286363881762554</v>
      </c>
      <c r="AM793" s="2">
        <f>IF(Table1[[#This Row],[diff_v]]&gt;=1,1,0)</f>
        <v>1</v>
      </c>
    </row>
    <row r="794" spans="1:39" hidden="1" x14ac:dyDescent="0.3">
      <c r="A794">
        <v>52</v>
      </c>
      <c r="B794" t="s">
        <v>45</v>
      </c>
      <c r="C794" s="22">
        <f>VLOOKUP(Table1[[#This Row],[Subject]],'Subject Profile'!$A$2:$E$8,4,FALSE)</f>
        <v>1.1960207441678836</v>
      </c>
      <c r="D794" s="22">
        <f>VLOOKUP(Table1[[#This Row],[Subject]],'Subject Profile'!$A$2:$E$8,5,FALSE)</f>
        <v>-2</v>
      </c>
      <c r="E794" t="s">
        <v>110</v>
      </c>
      <c r="F794" t="s">
        <v>79</v>
      </c>
      <c r="G794" t="s">
        <v>5</v>
      </c>
      <c r="H794">
        <f>IF(Table1[[#This Row],[decision]]="accept",1,0)</f>
        <v>0</v>
      </c>
      <c r="I794">
        <v>0</v>
      </c>
      <c r="J794">
        <v>570</v>
      </c>
      <c r="K794">
        <v>1664468794</v>
      </c>
      <c r="L794">
        <v>7</v>
      </c>
      <c r="M794" t="str">
        <f>VLOOKUP($F794,Experiment!$A$2:$U$90,MATCH(Results!M$1,Experiment!$A$1:$U$1,0)+1,FALSE)</f>
        <v>I</v>
      </c>
      <c r="N794">
        <f>IF(Table1[[#This Row],[Impact]]="I",0,1)</f>
        <v>0</v>
      </c>
      <c r="O794" s="2">
        <f>VLOOKUP($F794,Experiment!$A$2:$U$90,MATCH(Results!O$1,Experiment!$A$1:$U$1,0),FALSE)</f>
        <v>-10</v>
      </c>
      <c r="P794" s="3">
        <f>VLOOKUP($F794,Experiment!$A$2:$U$90,MATCH(Results!P$1,Experiment!$A$1:$U$1,0),FALSE)</f>
        <v>0.5</v>
      </c>
      <c r="Q794" s="2">
        <f>VLOOKUP($F794,Experiment!$A$2:$U$90,MATCH(Results!Q$1,Experiment!$A$1:$U$1,0),FALSE)</f>
        <v>0</v>
      </c>
      <c r="R794" s="3">
        <f>VLOOKUP($F794,Experiment!$A$2:$U$90,MATCH(Results!R$1,Experiment!$A$1:$U$1,0),FALSE)</f>
        <v>0.5</v>
      </c>
      <c r="S794" s="2">
        <f>VLOOKUP($F794,Experiment!$A$2:$U$90,MATCH(Results!S$1,Experiment!$A$1:$U$1,0),FALSE)</f>
        <v>-5</v>
      </c>
      <c r="T794" s="2">
        <f>VLOOKUP($F794,Experiment!$A$2:$U$90,MATCH(Results!T$1,Experiment!$A$1:$U$1,0),FALSE)</f>
        <v>25</v>
      </c>
      <c r="U794" s="2">
        <f>VLOOKUP($F794,Experiment!$A$2:$U$90,MATCH(Results!U$1,Experiment!$A$1:$U$1,0),FALSE)</f>
        <v>5</v>
      </c>
      <c r="V794" s="2">
        <f>VLOOKUP($F794,Experiment!$A$2:$U$90,MATCH(Results!V$1,Experiment!$A$1:$U$1,0),FALSE)</f>
        <v>4</v>
      </c>
      <c r="W794" s="3">
        <f>VLOOKUP($F794,Experiment!$A$2:$U$90,MATCH(Results!W$1,Experiment!$A$1:$U$1,0),FALSE)</f>
        <v>0.25</v>
      </c>
      <c r="X794" s="3">
        <f>VLOOKUP($F794,Experiment!$A$2:$U$90,MATCH(Results!X$1,Experiment!$A$1:$U$1,0),FALSE)</f>
        <v>0.75</v>
      </c>
      <c r="Y794" s="2">
        <f>VLOOKUP($F794,Experiment!$A$2:$U$90,MATCH(Results!Y$1,Experiment!$A$1:$U$1,0),FALSE)</f>
        <v>2</v>
      </c>
      <c r="Z794" s="3">
        <f>VLOOKUP($F794,Experiment!$A$2:$U$90,MATCH(Results!Z$1,Experiment!$A$1:$U$1,0),FALSE)</f>
        <v>0.5</v>
      </c>
      <c r="AA794" s="3">
        <f>VLOOKUP($F794,Experiment!$A$2:$U$90,MATCH(Results!AA$1,Experiment!$A$1:$U$1,0),FALSE)</f>
        <v>0.25</v>
      </c>
      <c r="AB794" s="3">
        <f>VLOOKUP($F794,Experiment!$A$2:$U$90,MATCH(Results!AB$1,Experiment!$A$1:$U$1,0),FALSE)</f>
        <v>0.625</v>
      </c>
      <c r="AC794" s="3">
        <f>VLOOKUP($F794,Experiment!$A$2:$U$90,MATCH(Results!AC$1,Experiment!$A$1:$U$1,0),FALSE)</f>
        <v>0.375</v>
      </c>
      <c r="AD794" s="2">
        <f>VLOOKUP($F794,Experiment!$A$2:$U$90,MATCH(Results!AD$1,Experiment!$A$1:$U$1,0),FALSE)</f>
        <v>-6.25</v>
      </c>
      <c r="AE794" s="2">
        <f>VLOOKUP($F794,Experiment!$A$2:$U$90,MATCH(Results!AE$1,Experiment!$A$1:$U$1,0),FALSE)</f>
        <v>23.4375</v>
      </c>
      <c r="AF794" s="2">
        <f>VLOOKUP($F794,Experiment!$A$2:$U$90,MATCH(Results!AF$1,Experiment!$A$1:$U$1,0),FALSE)</f>
        <v>4.8412291827592711</v>
      </c>
      <c r="AG794" s="3">
        <f>VLOOKUP($F794,Experiment!$A$2:$W$90,MATCH(Results!AG$1,Experiment!$A$1:$W$1,0),FALSE)</f>
        <v>0.82730419370997643</v>
      </c>
      <c r="AH794" s="3">
        <f>VLOOKUP($F794,Experiment!$A$2:$W$90,MATCH(Results!AH$1,Experiment!$A$1:$W$1,0),FALSE)</f>
        <v>0.38648875795104182</v>
      </c>
      <c r="AI794" s="3">
        <f>VLOOKUP($F794,Experiment!$A$2:$X$90,MATCH(Results!AI$1,Experiment!$A$1:$X$1,0),FALSE)</f>
        <v>0.61351124204895813</v>
      </c>
      <c r="AJ794" s="2">
        <f>Table1[[#This Row],[Gain]]^Table1[[#This Row],[θ]]</f>
        <v>0</v>
      </c>
      <c r="AK794" s="2">
        <f>-Table1[[#This Row],[λ]]*-Table1[[#This Row],[Loss]]^Table1[[#This Row],[θ]]</f>
        <v>31.408756296736705</v>
      </c>
      <c r="AL794" s="2">
        <f>Table1[[#This Row],[v_n_w_g]]-Table1[[#This Row],[v_n_w_l]]</f>
        <v>-31.408756296736705</v>
      </c>
      <c r="AM794" s="2">
        <f>IF(Table1[[#This Row],[diff_v]]&gt;=1,1,0)</f>
        <v>0</v>
      </c>
    </row>
    <row r="795" spans="1:39" hidden="1" x14ac:dyDescent="0.3">
      <c r="A795">
        <v>53</v>
      </c>
      <c r="B795" t="s">
        <v>45</v>
      </c>
      <c r="C795" s="22">
        <f>VLOOKUP(Table1[[#This Row],[Subject]],'Subject Profile'!$A$2:$E$8,4,FALSE)</f>
        <v>1.1960207441678836</v>
      </c>
      <c r="D795" s="22">
        <f>VLOOKUP(Table1[[#This Row],[Subject]],'Subject Profile'!$A$2:$E$8,5,FALSE)</f>
        <v>-2</v>
      </c>
      <c r="E795" t="s">
        <v>110</v>
      </c>
      <c r="F795" t="s">
        <v>55</v>
      </c>
      <c r="G795" t="s">
        <v>56</v>
      </c>
      <c r="H795">
        <f>IF(Table1[[#This Row],[decision]]="accept",1,0)</f>
        <v>0</v>
      </c>
      <c r="I795">
        <v>0</v>
      </c>
      <c r="J795">
        <v>570</v>
      </c>
      <c r="K795">
        <v>1664468805</v>
      </c>
      <c r="L795">
        <v>11</v>
      </c>
      <c r="M795" t="str">
        <f>VLOOKUP($F795,Experiment!$A$2:$U$90,MATCH(Results!M$1,Experiment!$A$1:$U$1,0)+1,FALSE)</f>
        <v>R</v>
      </c>
      <c r="N795">
        <f>IF(Table1[[#This Row],[Impact]]="I",0,1)</f>
        <v>1</v>
      </c>
      <c r="O795" s="2">
        <f>VLOOKUP($F795,Experiment!$A$2:$U$90,MATCH(Results!O$1,Experiment!$A$1:$U$1,0),FALSE)</f>
        <v>0</v>
      </c>
      <c r="P795" s="3">
        <f>VLOOKUP($F795,Experiment!$A$2:$U$90,MATCH(Results!P$1,Experiment!$A$1:$U$1,0),FALSE)</f>
        <v>0</v>
      </c>
      <c r="Q795" s="2">
        <f>VLOOKUP($F795,Experiment!$A$2:$U$90,MATCH(Results!Q$1,Experiment!$A$1:$U$1,0),FALSE)</f>
        <v>0</v>
      </c>
      <c r="R795" s="3">
        <f>VLOOKUP($F795,Experiment!$A$2:$U$90,MATCH(Results!R$1,Experiment!$A$1:$U$1,0),FALSE)</f>
        <v>0</v>
      </c>
      <c r="S795" s="2">
        <f>VLOOKUP($F795,Experiment!$A$2:$U$90,MATCH(Results!S$1,Experiment!$A$1:$U$1,0),FALSE)</f>
        <v>0</v>
      </c>
      <c r="T795" s="2">
        <f>VLOOKUP($F795,Experiment!$A$2:$U$90,MATCH(Results!T$1,Experiment!$A$1:$U$1,0),FALSE)</f>
        <v>0</v>
      </c>
      <c r="U795" s="2">
        <f>VLOOKUP($F795,Experiment!$A$2:$U$90,MATCH(Results!U$1,Experiment!$A$1:$U$1,0),FALSE)</f>
        <v>0</v>
      </c>
      <c r="V795" s="2">
        <f>VLOOKUP($F795,Experiment!$A$2:$U$90,MATCH(Results!V$1,Experiment!$A$1:$U$1,0),FALSE)</f>
        <v>0</v>
      </c>
      <c r="W795" s="3">
        <f>VLOOKUP($F795,Experiment!$A$2:$U$90,MATCH(Results!W$1,Experiment!$A$1:$U$1,0),FALSE)</f>
        <v>0</v>
      </c>
      <c r="X795" s="3">
        <f>VLOOKUP($F795,Experiment!$A$2:$U$90,MATCH(Results!X$1,Experiment!$A$1:$U$1,0),FALSE)</f>
        <v>0</v>
      </c>
      <c r="Y795" s="2">
        <f>VLOOKUP($F795,Experiment!$A$2:$U$90,MATCH(Results!Y$1,Experiment!$A$1:$U$1,0),FALSE)</f>
        <v>0</v>
      </c>
      <c r="Z795" s="3">
        <f>VLOOKUP($F795,Experiment!$A$2:$U$90,MATCH(Results!Z$1,Experiment!$A$1:$U$1,0),FALSE)</f>
        <v>0</v>
      </c>
      <c r="AA795" s="3">
        <f>VLOOKUP($F795,Experiment!$A$2:$U$90,MATCH(Results!AA$1,Experiment!$A$1:$U$1,0),FALSE)</f>
        <v>0</v>
      </c>
      <c r="AB795" s="3">
        <f>VLOOKUP($F795,Experiment!$A$2:$U$90,MATCH(Results!AB$1,Experiment!$A$1:$U$1,0),FALSE)</f>
        <v>0</v>
      </c>
      <c r="AC795" s="3">
        <f>VLOOKUP($F795,Experiment!$A$2:$U$90,MATCH(Results!AC$1,Experiment!$A$1:$U$1,0),FALSE)</f>
        <v>0</v>
      </c>
      <c r="AD795" s="2">
        <f>VLOOKUP($F795,Experiment!$A$2:$U$90,MATCH(Results!AD$1,Experiment!$A$1:$U$1,0),FALSE)</f>
        <v>0</v>
      </c>
      <c r="AE795" s="2">
        <f>VLOOKUP($F795,Experiment!$A$2:$U$90,MATCH(Results!AE$1,Experiment!$A$1:$U$1,0),FALSE)</f>
        <v>0</v>
      </c>
      <c r="AF795" s="2">
        <f>VLOOKUP($F795,Experiment!$A$2:$U$90,MATCH(Results!AF$1,Experiment!$A$1:$U$1,0),FALSE)</f>
        <v>0</v>
      </c>
      <c r="AG795" s="2"/>
      <c r="AH795" s="3">
        <f>VLOOKUP($F795,Experiment!$A$2:$W$90,MATCH(Results!AH$1,Experiment!$A$1:$W$1,0),FALSE)</f>
        <v>0</v>
      </c>
      <c r="AI795" s="2">
        <f>VLOOKUP($F795,Experiment!$A$2:$X$90,MATCH(Results!AI$1,Experiment!$A$1:$X$1,0),FALSE)</f>
        <v>0</v>
      </c>
      <c r="AJ795" s="2">
        <f>Table1[[#This Row],[Gain]]^Table1[[#This Row],[θ]]</f>
        <v>0</v>
      </c>
      <c r="AK795" s="2">
        <f>-Table1[[#This Row],[λ]]*-Table1[[#This Row],[Loss]]^Table1[[#This Row],[θ]]</f>
        <v>0</v>
      </c>
      <c r="AL795" s="2">
        <f>Table1[[#This Row],[v_n_w_g]]-Table1[[#This Row],[v_n_w_l]]</f>
        <v>0</v>
      </c>
      <c r="AM795" s="2">
        <f>IF(Table1[[#This Row],[diff_v]]&gt;=1,1,0)</f>
        <v>0</v>
      </c>
    </row>
    <row r="796" spans="1:39" hidden="1" x14ac:dyDescent="0.3">
      <c r="A796">
        <v>54</v>
      </c>
      <c r="B796" t="s">
        <v>45</v>
      </c>
      <c r="C796" s="22">
        <f>VLOOKUP(Table1[[#This Row],[Subject]],'Subject Profile'!$A$2:$E$8,4,FALSE)</f>
        <v>1.1960207441678836</v>
      </c>
      <c r="D796" s="22">
        <f>VLOOKUP(Table1[[#This Row],[Subject]],'Subject Profile'!$A$2:$E$8,5,FALSE)</f>
        <v>-2</v>
      </c>
      <c r="E796" t="s">
        <v>110</v>
      </c>
      <c r="F796" t="s">
        <v>78</v>
      </c>
      <c r="G796" t="s">
        <v>7</v>
      </c>
      <c r="H796">
        <f>IF(Table1[[#This Row],[decision]]="accept",1,0)</f>
        <v>1</v>
      </c>
      <c r="I796">
        <v>-90</v>
      </c>
      <c r="J796">
        <v>480</v>
      </c>
      <c r="K796">
        <v>1664468815</v>
      </c>
      <c r="L796">
        <v>10</v>
      </c>
      <c r="M796" t="str">
        <f>VLOOKUP($F796,Experiment!$A$2:$U$90,MATCH(Results!M$1,Experiment!$A$1:$U$1,0)+1,FALSE)</f>
        <v>G</v>
      </c>
      <c r="N796">
        <f>IF(Table1[[#This Row],[Impact]]="I",0,1)</f>
        <v>1</v>
      </c>
      <c r="O796" s="2">
        <f>VLOOKUP($F796,Experiment!$A$2:$U$90,MATCH(Results!O$1,Experiment!$A$1:$U$1,0),FALSE)</f>
        <v>-90</v>
      </c>
      <c r="P796" s="3">
        <f>VLOOKUP($F796,Experiment!$A$2:$U$90,MATCH(Results!P$1,Experiment!$A$1:$U$1,0),FALSE)</f>
        <v>0.5</v>
      </c>
      <c r="Q796" s="2">
        <f>VLOOKUP($F796,Experiment!$A$2:$U$90,MATCH(Results!Q$1,Experiment!$A$1:$U$1,0),FALSE)</f>
        <v>80</v>
      </c>
      <c r="R796" s="3">
        <f>VLOOKUP($F796,Experiment!$A$2:$U$90,MATCH(Results!R$1,Experiment!$A$1:$U$1,0),FALSE)</f>
        <v>0.5</v>
      </c>
      <c r="S796" s="2">
        <f>VLOOKUP($F796,Experiment!$A$2:$U$90,MATCH(Results!S$1,Experiment!$A$1:$U$1,0),FALSE)</f>
        <v>-5</v>
      </c>
      <c r="T796" s="2">
        <f>VLOOKUP($F796,Experiment!$A$2:$U$90,MATCH(Results!T$1,Experiment!$A$1:$U$1,0),FALSE)</f>
        <v>7225</v>
      </c>
      <c r="U796" s="2">
        <f>VLOOKUP($F796,Experiment!$A$2:$U$90,MATCH(Results!U$1,Experiment!$A$1:$U$1,0),FALSE)</f>
        <v>85</v>
      </c>
      <c r="V796" s="2">
        <f>VLOOKUP($F796,Experiment!$A$2:$U$90,MATCH(Results!V$1,Experiment!$A$1:$U$1,0),FALSE)</f>
        <v>2</v>
      </c>
      <c r="W796" s="3">
        <f>VLOOKUP($F796,Experiment!$A$2:$U$90,MATCH(Results!W$1,Experiment!$A$1:$U$1,0),FALSE)</f>
        <v>0.25</v>
      </c>
      <c r="X796" s="3">
        <f>VLOOKUP($F796,Experiment!$A$2:$U$90,MATCH(Results!X$1,Experiment!$A$1:$U$1,0),FALSE)</f>
        <v>0.75</v>
      </c>
      <c r="Y796" s="2">
        <f>VLOOKUP($F796,Experiment!$A$2:$U$90,MATCH(Results!Y$1,Experiment!$A$1:$U$1,0),FALSE)</f>
        <v>2</v>
      </c>
      <c r="Z796" s="3">
        <f>VLOOKUP($F796,Experiment!$A$2:$U$90,MATCH(Results!Z$1,Experiment!$A$1:$U$1,0),FALSE)</f>
        <v>0.5</v>
      </c>
      <c r="AA796" s="3">
        <f>VLOOKUP($F796,Experiment!$A$2:$U$90,MATCH(Results!AA$1,Experiment!$A$1:$U$1,0),FALSE)</f>
        <v>0.25</v>
      </c>
      <c r="AB796" s="3">
        <f>VLOOKUP($F796,Experiment!$A$2:$U$90,MATCH(Results!AB$1,Experiment!$A$1:$U$1,0),FALSE)</f>
        <v>0.625</v>
      </c>
      <c r="AC796" s="3">
        <f>VLOOKUP($F796,Experiment!$A$2:$U$90,MATCH(Results!AC$1,Experiment!$A$1:$U$1,0),FALSE)</f>
        <v>0.375</v>
      </c>
      <c r="AD796" s="2">
        <f>VLOOKUP($F796,Experiment!$A$2:$U$90,MATCH(Results!AD$1,Experiment!$A$1:$U$1,0),FALSE)</f>
        <v>-26.25</v>
      </c>
      <c r="AE796" s="2">
        <f>VLOOKUP($F796,Experiment!$A$2:$U$90,MATCH(Results!AE$1,Experiment!$A$1:$U$1,0),FALSE)</f>
        <v>6773.4375</v>
      </c>
      <c r="AF796" s="2">
        <f>VLOOKUP($F796,Experiment!$A$2:$U$90,MATCH(Results!AF$1,Experiment!$A$1:$U$1,0),FALSE)</f>
        <v>82.300896106907615</v>
      </c>
      <c r="AG796" s="3">
        <f>VLOOKUP($F796,Experiment!$A$2:$W$90,MATCH(Results!AG$1,Experiment!$A$1:$W$1,0),FALSE)</f>
        <v>0.82730419370997643</v>
      </c>
      <c r="AH796" s="3">
        <f>VLOOKUP($F796,Experiment!$A$2:$W$90,MATCH(Results!AH$1,Experiment!$A$1:$W$1,0),FALSE)</f>
        <v>0.38648875795104182</v>
      </c>
      <c r="AI796" s="3">
        <f>VLOOKUP($F796,Experiment!$A$2:$X$90,MATCH(Results!AI$1,Experiment!$A$1:$X$1,0),FALSE)</f>
        <v>0.61351124204895813</v>
      </c>
      <c r="AJ796" s="2">
        <f>Table1[[#This Row],[Gain]]^Table1[[#This Row],[θ]]</f>
        <v>188.85787660819494</v>
      </c>
      <c r="AK796" s="2">
        <f>-Table1[[#This Row],[λ]]*-Table1[[#This Row],[Loss]]^Table1[[#This Row],[θ]]</f>
        <v>434.85510823313615</v>
      </c>
      <c r="AL796" s="2">
        <f>Table1[[#This Row],[v_n_w_g]]-Table1[[#This Row],[v_n_w_l]]</f>
        <v>-245.99723162494121</v>
      </c>
      <c r="AM796" s="2">
        <f>IF(Table1[[#This Row],[diff_v]]&gt;=1,1,0)</f>
        <v>0</v>
      </c>
    </row>
    <row r="797" spans="1:39" hidden="1" x14ac:dyDescent="0.3">
      <c r="A797">
        <v>55</v>
      </c>
      <c r="B797" t="s">
        <v>45</v>
      </c>
      <c r="C797" s="22">
        <f>VLOOKUP(Table1[[#This Row],[Subject]],'Subject Profile'!$A$2:$E$8,4,FALSE)</f>
        <v>1.1960207441678836</v>
      </c>
      <c r="D797" s="22">
        <f>VLOOKUP(Table1[[#This Row],[Subject]],'Subject Profile'!$A$2:$E$8,5,FALSE)</f>
        <v>-2</v>
      </c>
      <c r="E797" t="s">
        <v>110</v>
      </c>
      <c r="F797" t="s">
        <v>87</v>
      </c>
      <c r="G797" t="s">
        <v>5</v>
      </c>
      <c r="H797">
        <f>IF(Table1[[#This Row],[decision]]="accept",1,0)</f>
        <v>0</v>
      </c>
      <c r="I797">
        <v>0</v>
      </c>
      <c r="J797">
        <v>480</v>
      </c>
      <c r="K797">
        <v>1664468822</v>
      </c>
      <c r="L797">
        <v>7</v>
      </c>
      <c r="M797" t="str">
        <f>VLOOKUP($F797,Experiment!$A$2:$U$90,MATCH(Results!M$1,Experiment!$A$1:$U$1,0)+1,FALSE)</f>
        <v>G</v>
      </c>
      <c r="N797">
        <f>IF(Table1[[#This Row],[Impact]]="I",0,1)</f>
        <v>1</v>
      </c>
      <c r="O797" s="2">
        <f>VLOOKUP($F797,Experiment!$A$2:$U$90,MATCH(Results!O$1,Experiment!$A$1:$U$1,0),FALSE)</f>
        <v>-90</v>
      </c>
      <c r="P797" s="3">
        <f>VLOOKUP($F797,Experiment!$A$2:$U$90,MATCH(Results!P$1,Experiment!$A$1:$U$1,0),FALSE)</f>
        <v>0.5</v>
      </c>
      <c r="Q797" s="2">
        <f>VLOOKUP($F797,Experiment!$A$2:$U$90,MATCH(Results!Q$1,Experiment!$A$1:$U$1,0),FALSE)</f>
        <v>90</v>
      </c>
      <c r="R797" s="3">
        <f>VLOOKUP($F797,Experiment!$A$2:$U$90,MATCH(Results!R$1,Experiment!$A$1:$U$1,0),FALSE)</f>
        <v>0.5</v>
      </c>
      <c r="S797" s="2">
        <f>VLOOKUP($F797,Experiment!$A$2:$U$90,MATCH(Results!S$1,Experiment!$A$1:$U$1,0),FALSE)</f>
        <v>0</v>
      </c>
      <c r="T797" s="2">
        <f>VLOOKUP($F797,Experiment!$A$2:$U$90,MATCH(Results!T$1,Experiment!$A$1:$U$1,0),FALSE)</f>
        <v>8100</v>
      </c>
      <c r="U797" s="2">
        <f>VLOOKUP($F797,Experiment!$A$2:$U$90,MATCH(Results!U$1,Experiment!$A$1:$U$1,0),FALSE)</f>
        <v>90</v>
      </c>
      <c r="V797" s="2">
        <f>VLOOKUP($F797,Experiment!$A$2:$U$90,MATCH(Results!V$1,Experiment!$A$1:$U$1,0),FALSE)</f>
        <v>2</v>
      </c>
      <c r="W797" s="3">
        <f>VLOOKUP($F797,Experiment!$A$2:$U$90,MATCH(Results!W$1,Experiment!$A$1:$U$1,0),FALSE)</f>
        <v>0.25</v>
      </c>
      <c r="X797" s="3">
        <f>VLOOKUP($F797,Experiment!$A$2:$U$90,MATCH(Results!X$1,Experiment!$A$1:$U$1,0),FALSE)</f>
        <v>0.75</v>
      </c>
      <c r="Y797" s="2">
        <f>VLOOKUP($F797,Experiment!$A$2:$U$90,MATCH(Results!Y$1,Experiment!$A$1:$U$1,0),FALSE)</f>
        <v>2</v>
      </c>
      <c r="Z797" s="3">
        <f>VLOOKUP($F797,Experiment!$A$2:$U$90,MATCH(Results!Z$1,Experiment!$A$1:$U$1,0),FALSE)</f>
        <v>0.5</v>
      </c>
      <c r="AA797" s="3">
        <f>VLOOKUP($F797,Experiment!$A$2:$U$90,MATCH(Results!AA$1,Experiment!$A$1:$U$1,0),FALSE)</f>
        <v>0.25</v>
      </c>
      <c r="AB797" s="3">
        <f>VLOOKUP($F797,Experiment!$A$2:$U$90,MATCH(Results!AB$1,Experiment!$A$1:$U$1,0),FALSE)</f>
        <v>0.625</v>
      </c>
      <c r="AC797" s="3">
        <f>VLOOKUP($F797,Experiment!$A$2:$U$90,MATCH(Results!AC$1,Experiment!$A$1:$U$1,0),FALSE)</f>
        <v>0.375</v>
      </c>
      <c r="AD797" s="2">
        <f>VLOOKUP($F797,Experiment!$A$2:$U$90,MATCH(Results!AD$1,Experiment!$A$1:$U$1,0),FALSE)</f>
        <v>-22.5</v>
      </c>
      <c r="AE797" s="2">
        <f>VLOOKUP($F797,Experiment!$A$2:$U$90,MATCH(Results!AE$1,Experiment!$A$1:$U$1,0),FALSE)</f>
        <v>7593.75</v>
      </c>
      <c r="AF797" s="2">
        <f>VLOOKUP($F797,Experiment!$A$2:$U$90,MATCH(Results!AF$1,Experiment!$A$1:$U$1,0),FALSE)</f>
        <v>87.142125289666879</v>
      </c>
      <c r="AG797" s="3">
        <f>VLOOKUP($F797,Experiment!$A$2:$W$90,MATCH(Results!AG$1,Experiment!$A$1:$W$1,0),FALSE)</f>
        <v>0.82730419370997643</v>
      </c>
      <c r="AH797" s="3">
        <f>VLOOKUP($F797,Experiment!$A$2:$W$90,MATCH(Results!AH$1,Experiment!$A$1:$W$1,0),FALSE)</f>
        <v>0.38648875795104182</v>
      </c>
      <c r="AI797" s="3">
        <f>VLOOKUP($F797,Experiment!$A$2:$X$90,MATCH(Results!AI$1,Experiment!$A$1:$X$1,0),FALSE)</f>
        <v>0.61351124204895813</v>
      </c>
      <c r="AJ797" s="2">
        <f>Table1[[#This Row],[Gain]]^Table1[[#This Row],[θ]]</f>
        <v>217.42755411656807</v>
      </c>
      <c r="AK797" s="2">
        <f>-Table1[[#This Row],[λ]]*-Table1[[#This Row],[Loss]]^Table1[[#This Row],[θ]]</f>
        <v>434.85510823313615</v>
      </c>
      <c r="AL797" s="2">
        <f>Table1[[#This Row],[v_n_w_g]]-Table1[[#This Row],[v_n_w_l]]</f>
        <v>-217.42755411656807</v>
      </c>
      <c r="AM797" s="2">
        <f>IF(Table1[[#This Row],[diff_v]]&gt;=1,1,0)</f>
        <v>0</v>
      </c>
    </row>
    <row r="798" spans="1:39" hidden="1" x14ac:dyDescent="0.3">
      <c r="A798">
        <v>56</v>
      </c>
      <c r="B798" t="s">
        <v>45</v>
      </c>
      <c r="C798" s="22">
        <f>VLOOKUP(Table1[[#This Row],[Subject]],'Subject Profile'!$A$2:$E$8,4,FALSE)</f>
        <v>1.1960207441678836</v>
      </c>
      <c r="D798" s="22">
        <f>VLOOKUP(Table1[[#This Row],[Subject]],'Subject Profile'!$A$2:$E$8,5,FALSE)</f>
        <v>-2</v>
      </c>
      <c r="E798" t="s">
        <v>110</v>
      </c>
      <c r="F798" t="s">
        <v>57</v>
      </c>
      <c r="G798" t="s">
        <v>5</v>
      </c>
      <c r="H798">
        <f>IF(Table1[[#This Row],[decision]]="accept",1,0)</f>
        <v>0</v>
      </c>
      <c r="I798">
        <v>0</v>
      </c>
      <c r="J798">
        <v>480</v>
      </c>
      <c r="K798">
        <v>1664468830</v>
      </c>
      <c r="L798">
        <v>8</v>
      </c>
      <c r="M798" t="str">
        <f>VLOOKUP($F798,Experiment!$A$2:$U$90,MATCH(Results!M$1,Experiment!$A$1:$U$1,0)+1,FALSE)</f>
        <v>I</v>
      </c>
      <c r="N798">
        <f>IF(Table1[[#This Row],[Impact]]="I",0,1)</f>
        <v>0</v>
      </c>
      <c r="O798" s="2">
        <f>VLOOKUP($F798,Experiment!$A$2:$U$90,MATCH(Results!O$1,Experiment!$A$1:$U$1,0),FALSE)</f>
        <v>-90</v>
      </c>
      <c r="P798" s="3">
        <f>VLOOKUP($F798,Experiment!$A$2:$U$90,MATCH(Results!P$1,Experiment!$A$1:$U$1,0),FALSE)</f>
        <v>0.5</v>
      </c>
      <c r="Q798" s="2">
        <f>VLOOKUP($F798,Experiment!$A$2:$U$90,MATCH(Results!Q$1,Experiment!$A$1:$U$1,0),FALSE)</f>
        <v>100</v>
      </c>
      <c r="R798" s="3">
        <f>VLOOKUP($F798,Experiment!$A$2:$U$90,MATCH(Results!R$1,Experiment!$A$1:$U$1,0),FALSE)</f>
        <v>0.5</v>
      </c>
      <c r="S798" s="2">
        <f>VLOOKUP($F798,Experiment!$A$2:$U$90,MATCH(Results!S$1,Experiment!$A$1:$U$1,0),FALSE)</f>
        <v>5</v>
      </c>
      <c r="T798" s="2">
        <f>VLOOKUP($F798,Experiment!$A$2:$U$90,MATCH(Results!T$1,Experiment!$A$1:$U$1,0),FALSE)</f>
        <v>9025</v>
      </c>
      <c r="U798" s="2">
        <f>VLOOKUP($F798,Experiment!$A$2:$U$90,MATCH(Results!U$1,Experiment!$A$1:$U$1,0),FALSE)</f>
        <v>95</v>
      </c>
      <c r="V798" s="2">
        <f>VLOOKUP($F798,Experiment!$A$2:$U$90,MATCH(Results!V$1,Experiment!$A$1:$U$1,0),FALSE)</f>
        <v>2</v>
      </c>
      <c r="W798" s="3">
        <f>VLOOKUP($F798,Experiment!$A$2:$U$90,MATCH(Results!W$1,Experiment!$A$1:$U$1,0),FALSE)</f>
        <v>0.25</v>
      </c>
      <c r="X798" s="3">
        <f>VLOOKUP($F798,Experiment!$A$2:$U$90,MATCH(Results!X$1,Experiment!$A$1:$U$1,0),FALSE)</f>
        <v>0.75</v>
      </c>
      <c r="Y798" s="2">
        <f>VLOOKUP($F798,Experiment!$A$2:$U$90,MATCH(Results!Y$1,Experiment!$A$1:$U$1,0),FALSE)</f>
        <v>2</v>
      </c>
      <c r="Z798" s="3">
        <f>VLOOKUP($F798,Experiment!$A$2:$U$90,MATCH(Results!Z$1,Experiment!$A$1:$U$1,0),FALSE)</f>
        <v>0.5</v>
      </c>
      <c r="AA798" s="3">
        <f>VLOOKUP($F798,Experiment!$A$2:$U$90,MATCH(Results!AA$1,Experiment!$A$1:$U$1,0),FALSE)</f>
        <v>0.25</v>
      </c>
      <c r="AB798" s="3">
        <f>VLOOKUP($F798,Experiment!$A$2:$U$90,MATCH(Results!AB$1,Experiment!$A$1:$U$1,0),FALSE)</f>
        <v>0.625</v>
      </c>
      <c r="AC798" s="3">
        <f>VLOOKUP($F798,Experiment!$A$2:$U$90,MATCH(Results!AC$1,Experiment!$A$1:$U$1,0),FALSE)</f>
        <v>0.375</v>
      </c>
      <c r="AD798" s="2">
        <f>VLOOKUP($F798,Experiment!$A$2:$U$90,MATCH(Results!AD$1,Experiment!$A$1:$U$1,0),FALSE)</f>
        <v>-18.75</v>
      </c>
      <c r="AE798" s="2">
        <f>VLOOKUP($F798,Experiment!$A$2:$U$90,MATCH(Results!AE$1,Experiment!$A$1:$U$1,0),FALSE)</f>
        <v>8460.9375</v>
      </c>
      <c r="AF798" s="2">
        <f>VLOOKUP($F798,Experiment!$A$2:$U$90,MATCH(Results!AF$1,Experiment!$A$1:$U$1,0),FALSE)</f>
        <v>91.983354472426157</v>
      </c>
      <c r="AG798" s="3">
        <f>VLOOKUP($F798,Experiment!$A$2:$W$90,MATCH(Results!AG$1,Experiment!$A$1:$W$1,0),FALSE)</f>
        <v>0.82730419370997643</v>
      </c>
      <c r="AH798" s="3">
        <f>VLOOKUP($F798,Experiment!$A$2:$W$90,MATCH(Results!AH$1,Experiment!$A$1:$W$1,0),FALSE)</f>
        <v>0.38648875795104182</v>
      </c>
      <c r="AI798" s="3">
        <f>VLOOKUP($F798,Experiment!$A$2:$X$90,MATCH(Results!AI$1,Experiment!$A$1:$X$1,0),FALSE)</f>
        <v>0.61351124204895813</v>
      </c>
      <c r="AJ798" s="2">
        <f>Table1[[#This Row],[Gain]]^Table1[[#This Row],[θ]]</f>
        <v>246.6274930269494</v>
      </c>
      <c r="AK798" s="2">
        <f>-Table1[[#This Row],[λ]]*-Table1[[#This Row],[Loss]]^Table1[[#This Row],[θ]]</f>
        <v>434.85510823313615</v>
      </c>
      <c r="AL798" s="2">
        <f>Table1[[#This Row],[v_n_w_g]]-Table1[[#This Row],[v_n_w_l]]</f>
        <v>-188.22761520618675</v>
      </c>
      <c r="AM798" s="2">
        <f>IF(Table1[[#This Row],[diff_v]]&gt;=1,1,0)</f>
        <v>0</v>
      </c>
    </row>
    <row r="799" spans="1:39" hidden="1" x14ac:dyDescent="0.3">
      <c r="A799">
        <v>57</v>
      </c>
      <c r="B799" t="s">
        <v>45</v>
      </c>
      <c r="C799" s="22">
        <f>VLOOKUP(Table1[[#This Row],[Subject]],'Subject Profile'!$A$2:$E$8,4,FALSE)</f>
        <v>1.1960207441678836</v>
      </c>
      <c r="D799" s="22">
        <f>VLOOKUP(Table1[[#This Row],[Subject]],'Subject Profile'!$A$2:$E$8,5,FALSE)</f>
        <v>-2</v>
      </c>
      <c r="E799" t="s">
        <v>110</v>
      </c>
      <c r="F799" t="s">
        <v>57</v>
      </c>
      <c r="G799" t="s">
        <v>5</v>
      </c>
      <c r="H799">
        <f>IF(Table1[[#This Row],[decision]]="accept",1,0)</f>
        <v>0</v>
      </c>
      <c r="I799">
        <v>0</v>
      </c>
      <c r="J799">
        <v>480</v>
      </c>
      <c r="K799">
        <v>1664468832</v>
      </c>
      <c r="L799">
        <v>2</v>
      </c>
      <c r="M799" t="str">
        <f>VLOOKUP($F799,Experiment!$A$2:$U$90,MATCH(Results!M$1,Experiment!$A$1:$U$1,0)+1,FALSE)</f>
        <v>I</v>
      </c>
      <c r="N799">
        <f>IF(Table1[[#This Row],[Impact]]="I",0,1)</f>
        <v>0</v>
      </c>
      <c r="O799" s="2">
        <f>VLOOKUP($F799,Experiment!$A$2:$U$90,MATCH(Results!O$1,Experiment!$A$1:$U$1,0),FALSE)</f>
        <v>-90</v>
      </c>
      <c r="P799" s="3">
        <f>VLOOKUP($F799,Experiment!$A$2:$U$90,MATCH(Results!P$1,Experiment!$A$1:$U$1,0),FALSE)</f>
        <v>0.5</v>
      </c>
      <c r="Q799" s="2">
        <f>VLOOKUP($F799,Experiment!$A$2:$U$90,MATCH(Results!Q$1,Experiment!$A$1:$U$1,0),FALSE)</f>
        <v>100</v>
      </c>
      <c r="R799" s="3">
        <f>VLOOKUP($F799,Experiment!$A$2:$U$90,MATCH(Results!R$1,Experiment!$A$1:$U$1,0),FALSE)</f>
        <v>0.5</v>
      </c>
      <c r="S799" s="2">
        <f>VLOOKUP($F799,Experiment!$A$2:$U$90,MATCH(Results!S$1,Experiment!$A$1:$U$1,0),FALSE)</f>
        <v>5</v>
      </c>
      <c r="T799" s="2">
        <f>VLOOKUP($F799,Experiment!$A$2:$U$90,MATCH(Results!T$1,Experiment!$A$1:$U$1,0),FALSE)</f>
        <v>9025</v>
      </c>
      <c r="U799" s="2">
        <f>VLOOKUP($F799,Experiment!$A$2:$U$90,MATCH(Results!U$1,Experiment!$A$1:$U$1,0),FALSE)</f>
        <v>95</v>
      </c>
      <c r="V799" s="2">
        <f>VLOOKUP($F799,Experiment!$A$2:$U$90,MATCH(Results!V$1,Experiment!$A$1:$U$1,0),FALSE)</f>
        <v>2</v>
      </c>
      <c r="W799" s="3">
        <f>VLOOKUP($F799,Experiment!$A$2:$U$90,MATCH(Results!W$1,Experiment!$A$1:$U$1,0),FALSE)</f>
        <v>0.25</v>
      </c>
      <c r="X799" s="3">
        <f>VLOOKUP($F799,Experiment!$A$2:$U$90,MATCH(Results!X$1,Experiment!$A$1:$U$1,0),FALSE)</f>
        <v>0.75</v>
      </c>
      <c r="Y799" s="2">
        <f>VLOOKUP($F799,Experiment!$A$2:$U$90,MATCH(Results!Y$1,Experiment!$A$1:$U$1,0),FALSE)</f>
        <v>2</v>
      </c>
      <c r="Z799" s="3">
        <f>VLOOKUP($F799,Experiment!$A$2:$U$90,MATCH(Results!Z$1,Experiment!$A$1:$U$1,0),FALSE)</f>
        <v>0.5</v>
      </c>
      <c r="AA799" s="3">
        <f>VLOOKUP($F799,Experiment!$A$2:$U$90,MATCH(Results!AA$1,Experiment!$A$1:$U$1,0),FALSE)</f>
        <v>0.25</v>
      </c>
      <c r="AB799" s="3">
        <f>VLOOKUP($F799,Experiment!$A$2:$U$90,MATCH(Results!AB$1,Experiment!$A$1:$U$1,0),FALSE)</f>
        <v>0.625</v>
      </c>
      <c r="AC799" s="3">
        <f>VLOOKUP($F799,Experiment!$A$2:$U$90,MATCH(Results!AC$1,Experiment!$A$1:$U$1,0),FALSE)</f>
        <v>0.375</v>
      </c>
      <c r="AD799" s="2">
        <f>VLOOKUP($F799,Experiment!$A$2:$U$90,MATCH(Results!AD$1,Experiment!$A$1:$U$1,0),FALSE)</f>
        <v>-18.75</v>
      </c>
      <c r="AE799" s="2">
        <f>VLOOKUP($F799,Experiment!$A$2:$U$90,MATCH(Results!AE$1,Experiment!$A$1:$U$1,0),FALSE)</f>
        <v>8460.9375</v>
      </c>
      <c r="AF799" s="2">
        <f>VLOOKUP($F799,Experiment!$A$2:$U$90,MATCH(Results!AF$1,Experiment!$A$1:$U$1,0),FALSE)</f>
        <v>91.983354472426157</v>
      </c>
      <c r="AG799" s="3">
        <f>VLOOKUP($F799,Experiment!$A$2:$W$90,MATCH(Results!AG$1,Experiment!$A$1:$W$1,0),FALSE)</f>
        <v>0.82730419370997643</v>
      </c>
      <c r="AH799" s="3">
        <f>VLOOKUP($F799,Experiment!$A$2:$W$90,MATCH(Results!AH$1,Experiment!$A$1:$W$1,0),FALSE)</f>
        <v>0.38648875795104182</v>
      </c>
      <c r="AI799" s="3">
        <f>VLOOKUP($F799,Experiment!$A$2:$X$90,MATCH(Results!AI$1,Experiment!$A$1:$X$1,0),FALSE)</f>
        <v>0.61351124204895813</v>
      </c>
      <c r="AJ799" s="2">
        <f>Table1[[#This Row],[Gain]]^Table1[[#This Row],[θ]]</f>
        <v>246.6274930269494</v>
      </c>
      <c r="AK799" s="2">
        <f>-Table1[[#This Row],[λ]]*-Table1[[#This Row],[Loss]]^Table1[[#This Row],[θ]]</f>
        <v>434.85510823313615</v>
      </c>
      <c r="AL799" s="2">
        <f>Table1[[#This Row],[v_n_w_g]]-Table1[[#This Row],[v_n_w_l]]</f>
        <v>-188.22761520618675</v>
      </c>
      <c r="AM799" s="2">
        <f>IF(Table1[[#This Row],[diff_v]]&gt;=1,1,0)</f>
        <v>0</v>
      </c>
    </row>
    <row r="800" spans="1:39" hidden="1" x14ac:dyDescent="0.3">
      <c r="A800">
        <v>58</v>
      </c>
      <c r="B800" t="s">
        <v>45</v>
      </c>
      <c r="C800" s="22">
        <f>VLOOKUP(Table1[[#This Row],[Subject]],'Subject Profile'!$A$2:$E$8,4,FALSE)</f>
        <v>1.1960207441678836</v>
      </c>
      <c r="D800" s="22">
        <f>VLOOKUP(Table1[[#This Row],[Subject]],'Subject Profile'!$A$2:$E$8,5,FALSE)</f>
        <v>-2</v>
      </c>
      <c r="E800" t="s">
        <v>110</v>
      </c>
      <c r="F800" t="s">
        <v>52</v>
      </c>
      <c r="G800" t="s">
        <v>7</v>
      </c>
      <c r="H800">
        <f>IF(Table1[[#This Row],[decision]]="accept",1,0)</f>
        <v>1</v>
      </c>
      <c r="I800">
        <v>10</v>
      </c>
      <c r="J800">
        <v>490</v>
      </c>
      <c r="K800">
        <v>1664468841</v>
      </c>
      <c r="L800">
        <v>9</v>
      </c>
      <c r="M800" t="str">
        <f>VLOOKUP($F800,Experiment!$A$2:$U$90,MATCH(Results!M$1,Experiment!$A$1:$U$1,0)+1,FALSE)</f>
        <v>I</v>
      </c>
      <c r="N800">
        <f>IF(Table1[[#This Row],[Impact]]="I",0,1)</f>
        <v>0</v>
      </c>
      <c r="O800" s="2">
        <f>VLOOKUP($F800,Experiment!$A$2:$U$90,MATCH(Results!O$1,Experiment!$A$1:$U$1,0),FALSE)</f>
        <v>-10</v>
      </c>
      <c r="P800" s="3">
        <f>VLOOKUP($F800,Experiment!$A$2:$U$90,MATCH(Results!P$1,Experiment!$A$1:$U$1,0),FALSE)</f>
        <v>0.5</v>
      </c>
      <c r="Q800" s="2">
        <f>VLOOKUP($F800,Experiment!$A$2:$U$90,MATCH(Results!Q$1,Experiment!$A$1:$U$1,0),FALSE)</f>
        <v>10</v>
      </c>
      <c r="R800" s="3">
        <f>VLOOKUP($F800,Experiment!$A$2:$U$90,MATCH(Results!R$1,Experiment!$A$1:$U$1,0),FALSE)</f>
        <v>0.5</v>
      </c>
      <c r="S800" s="2">
        <f>VLOOKUP($F800,Experiment!$A$2:$U$90,MATCH(Results!S$1,Experiment!$A$1:$U$1,0),FALSE)</f>
        <v>0</v>
      </c>
      <c r="T800" s="2">
        <f>VLOOKUP($F800,Experiment!$A$2:$U$90,MATCH(Results!T$1,Experiment!$A$1:$U$1,0),FALSE)</f>
        <v>100</v>
      </c>
      <c r="U800" s="2">
        <f>VLOOKUP($F800,Experiment!$A$2:$U$90,MATCH(Results!U$1,Experiment!$A$1:$U$1,0),FALSE)</f>
        <v>10</v>
      </c>
      <c r="V800" s="2">
        <f>VLOOKUP($F800,Experiment!$A$2:$U$90,MATCH(Results!V$1,Experiment!$A$1:$U$1,0),FALSE)</f>
        <v>4</v>
      </c>
      <c r="W800" s="3">
        <f>VLOOKUP($F800,Experiment!$A$2:$U$90,MATCH(Results!W$1,Experiment!$A$1:$U$1,0),FALSE)</f>
        <v>0.25</v>
      </c>
      <c r="X800" s="3">
        <f>VLOOKUP($F800,Experiment!$A$2:$U$90,MATCH(Results!X$1,Experiment!$A$1:$U$1,0),FALSE)</f>
        <v>0.75</v>
      </c>
      <c r="Y800" s="2">
        <f>VLOOKUP($F800,Experiment!$A$2:$U$90,MATCH(Results!Y$1,Experiment!$A$1:$U$1,0),FALSE)</f>
        <v>1</v>
      </c>
      <c r="Z800" s="3">
        <f>VLOOKUP($F800,Experiment!$A$2:$U$90,MATCH(Results!Z$1,Experiment!$A$1:$U$1,0),FALSE)</f>
        <v>0.25</v>
      </c>
      <c r="AA800" s="3">
        <f>VLOOKUP($F800,Experiment!$A$2:$U$90,MATCH(Results!AA$1,Experiment!$A$1:$U$1,0),FALSE)</f>
        <v>0.5</v>
      </c>
      <c r="AB800" s="3">
        <f>VLOOKUP($F800,Experiment!$A$2:$U$90,MATCH(Results!AB$1,Experiment!$A$1:$U$1,0),FALSE)</f>
        <v>0.375</v>
      </c>
      <c r="AC800" s="3">
        <f>VLOOKUP($F800,Experiment!$A$2:$U$90,MATCH(Results!AC$1,Experiment!$A$1:$U$1,0),FALSE)</f>
        <v>0.625</v>
      </c>
      <c r="AD800" s="2">
        <f>VLOOKUP($F800,Experiment!$A$2:$U$90,MATCH(Results!AD$1,Experiment!$A$1:$U$1,0),FALSE)</f>
        <v>2.5</v>
      </c>
      <c r="AE800" s="2">
        <f>VLOOKUP($F800,Experiment!$A$2:$U$90,MATCH(Results!AE$1,Experiment!$A$1:$U$1,0),FALSE)</f>
        <v>93.75</v>
      </c>
      <c r="AF800" s="2">
        <f>VLOOKUP($F800,Experiment!$A$2:$U$90,MATCH(Results!AF$1,Experiment!$A$1:$U$1,0),FALSE)</f>
        <v>9.6824583655185421</v>
      </c>
      <c r="AG800" s="3">
        <f>VLOOKUP($F800,Experiment!$A$2:$W$90,MATCH(Results!AG$1,Experiment!$A$1:$W$1,0),FALSE)</f>
        <v>1</v>
      </c>
      <c r="AH800" s="3">
        <f>VLOOKUP($F800,Experiment!$A$2:$W$90,MATCH(Results!AH$1,Experiment!$A$1:$W$1,0),FALSE)</f>
        <v>0.625</v>
      </c>
      <c r="AI800" s="3">
        <f>VLOOKUP($F800,Experiment!$A$2:$X$90,MATCH(Results!AI$1,Experiment!$A$1:$X$1,0),FALSE)</f>
        <v>0.375</v>
      </c>
      <c r="AJ800" s="2">
        <f>Table1[[#This Row],[Gain]]^Table1[[#This Row],[θ]]</f>
        <v>15.704378148368352</v>
      </c>
      <c r="AK800" s="2">
        <f>-Table1[[#This Row],[λ]]*-Table1[[#This Row],[Loss]]^Table1[[#This Row],[θ]]</f>
        <v>31.408756296736705</v>
      </c>
      <c r="AL800" s="2">
        <f>Table1[[#This Row],[v_n_w_g]]-Table1[[#This Row],[v_n_w_l]]</f>
        <v>-15.704378148368352</v>
      </c>
      <c r="AM800" s="2">
        <f>IF(Table1[[#This Row],[diff_v]]&gt;=1,1,0)</f>
        <v>0</v>
      </c>
    </row>
    <row r="801" spans="1:39" hidden="1" x14ac:dyDescent="0.3">
      <c r="A801">
        <v>59</v>
      </c>
      <c r="B801" t="s">
        <v>45</v>
      </c>
      <c r="C801" s="22">
        <f>VLOOKUP(Table1[[#This Row],[Subject]],'Subject Profile'!$A$2:$E$8,4,FALSE)</f>
        <v>1.1960207441678836</v>
      </c>
      <c r="D801" s="22">
        <f>VLOOKUP(Table1[[#This Row],[Subject]],'Subject Profile'!$A$2:$E$8,5,FALSE)</f>
        <v>-2</v>
      </c>
      <c r="E801" t="s">
        <v>110</v>
      </c>
      <c r="F801" t="s">
        <v>60</v>
      </c>
      <c r="G801" t="s">
        <v>61</v>
      </c>
      <c r="H801">
        <f>IF(Table1[[#This Row],[decision]]="accept",1,0)</f>
        <v>0</v>
      </c>
      <c r="I801">
        <v>0</v>
      </c>
      <c r="J801">
        <v>490</v>
      </c>
      <c r="K801">
        <v>1664468846</v>
      </c>
      <c r="L801">
        <v>5</v>
      </c>
      <c r="M801" t="str">
        <f>VLOOKUP($F801,Experiment!$A$2:$U$90,MATCH(Results!M$1,Experiment!$A$1:$U$1,0)+1,FALSE)</f>
        <v>D</v>
      </c>
      <c r="N801">
        <f>IF(Table1[[#This Row],[Impact]]="I",0,1)</f>
        <v>1</v>
      </c>
      <c r="O801" s="2">
        <f>VLOOKUP($F801,Experiment!$A$2:$U$90,MATCH(Results!O$1,Experiment!$A$1:$U$1,0),FALSE)</f>
        <v>0</v>
      </c>
      <c r="P801" s="3">
        <f>VLOOKUP($F801,Experiment!$A$2:$U$90,MATCH(Results!P$1,Experiment!$A$1:$U$1,0),FALSE)</f>
        <v>0</v>
      </c>
      <c r="Q801" s="2">
        <f>VLOOKUP($F801,Experiment!$A$2:$U$90,MATCH(Results!Q$1,Experiment!$A$1:$U$1,0),FALSE)</f>
        <v>0</v>
      </c>
      <c r="R801" s="3">
        <f>VLOOKUP($F801,Experiment!$A$2:$U$90,MATCH(Results!R$1,Experiment!$A$1:$U$1,0),FALSE)</f>
        <v>0</v>
      </c>
      <c r="S801" s="2">
        <f>VLOOKUP($F801,Experiment!$A$2:$U$90,MATCH(Results!S$1,Experiment!$A$1:$U$1,0),FALSE)</f>
        <v>0</v>
      </c>
      <c r="T801" s="2">
        <f>VLOOKUP($F801,Experiment!$A$2:$U$90,MATCH(Results!T$1,Experiment!$A$1:$U$1,0),FALSE)</f>
        <v>0</v>
      </c>
      <c r="U801" s="2">
        <f>VLOOKUP($F801,Experiment!$A$2:$U$90,MATCH(Results!U$1,Experiment!$A$1:$U$1,0),FALSE)</f>
        <v>0</v>
      </c>
      <c r="V801" s="2">
        <f>VLOOKUP($F801,Experiment!$A$2:$U$90,MATCH(Results!V$1,Experiment!$A$1:$U$1,0),FALSE)</f>
        <v>0</v>
      </c>
      <c r="W801" s="3">
        <f>VLOOKUP($F801,Experiment!$A$2:$U$90,MATCH(Results!W$1,Experiment!$A$1:$U$1,0),FALSE)</f>
        <v>0</v>
      </c>
      <c r="X801" s="3">
        <f>VLOOKUP($F801,Experiment!$A$2:$U$90,MATCH(Results!X$1,Experiment!$A$1:$U$1,0),FALSE)</f>
        <v>0</v>
      </c>
      <c r="Y801" s="2">
        <f>VLOOKUP($F801,Experiment!$A$2:$U$90,MATCH(Results!Y$1,Experiment!$A$1:$U$1,0),FALSE)</f>
        <v>0</v>
      </c>
      <c r="Z801" s="3">
        <f>VLOOKUP($F801,Experiment!$A$2:$U$90,MATCH(Results!Z$1,Experiment!$A$1:$U$1,0),FALSE)</f>
        <v>0</v>
      </c>
      <c r="AA801" s="3">
        <f>VLOOKUP($F801,Experiment!$A$2:$U$90,MATCH(Results!AA$1,Experiment!$A$1:$U$1,0),FALSE)</f>
        <v>0</v>
      </c>
      <c r="AB801" s="3">
        <f>VLOOKUP($F801,Experiment!$A$2:$U$90,MATCH(Results!AB$1,Experiment!$A$1:$U$1,0),FALSE)</f>
        <v>0</v>
      </c>
      <c r="AC801" s="3">
        <f>VLOOKUP($F801,Experiment!$A$2:$U$90,MATCH(Results!AC$1,Experiment!$A$1:$U$1,0),FALSE)</f>
        <v>0</v>
      </c>
      <c r="AD801" s="2">
        <f>VLOOKUP($F801,Experiment!$A$2:$U$90,MATCH(Results!AD$1,Experiment!$A$1:$U$1,0),FALSE)</f>
        <v>0</v>
      </c>
      <c r="AE801" s="2">
        <f>VLOOKUP($F801,Experiment!$A$2:$U$90,MATCH(Results!AE$1,Experiment!$A$1:$U$1,0),FALSE)</f>
        <v>0</v>
      </c>
      <c r="AF801" s="2">
        <f>VLOOKUP($F801,Experiment!$A$2:$U$90,MATCH(Results!AF$1,Experiment!$A$1:$U$1,0),FALSE)</f>
        <v>0</v>
      </c>
      <c r="AG801" s="2"/>
      <c r="AH801" s="3">
        <f>VLOOKUP($F801,Experiment!$A$2:$W$90,MATCH(Results!AH$1,Experiment!$A$1:$W$1,0),FALSE)</f>
        <v>0</v>
      </c>
      <c r="AI801" s="2">
        <f>VLOOKUP($F801,Experiment!$A$2:$X$90,MATCH(Results!AI$1,Experiment!$A$1:$X$1,0),FALSE)</f>
        <v>0</v>
      </c>
      <c r="AJ801" s="2">
        <f>Table1[[#This Row],[Gain]]^Table1[[#This Row],[θ]]</f>
        <v>0</v>
      </c>
      <c r="AK801" s="2">
        <f>-Table1[[#This Row],[λ]]*-Table1[[#This Row],[Loss]]^Table1[[#This Row],[θ]]</f>
        <v>0</v>
      </c>
      <c r="AL801" s="2">
        <f>Table1[[#This Row],[v_n_w_g]]-Table1[[#This Row],[v_n_w_l]]</f>
        <v>0</v>
      </c>
      <c r="AM801" s="2">
        <f>IF(Table1[[#This Row],[diff_v]]&gt;=1,1,0)</f>
        <v>0</v>
      </c>
    </row>
    <row r="802" spans="1:39" hidden="1" x14ac:dyDescent="0.3">
      <c r="A802">
        <v>60</v>
      </c>
      <c r="B802" t="s">
        <v>45</v>
      </c>
      <c r="C802" s="22">
        <f>VLOOKUP(Table1[[#This Row],[Subject]],'Subject Profile'!$A$2:$E$8,4,FALSE)</f>
        <v>1.1960207441678836</v>
      </c>
      <c r="D802" s="22">
        <f>VLOOKUP(Table1[[#This Row],[Subject]],'Subject Profile'!$A$2:$E$8,5,FALSE)</f>
        <v>-2</v>
      </c>
      <c r="E802" t="s">
        <v>110</v>
      </c>
      <c r="F802" t="s">
        <v>103</v>
      </c>
      <c r="G802" t="s">
        <v>7</v>
      </c>
      <c r="H802">
        <f>IF(Table1[[#This Row],[decision]]="accept",1,0)</f>
        <v>1</v>
      </c>
      <c r="I802">
        <v>-90</v>
      </c>
      <c r="J802">
        <v>400</v>
      </c>
      <c r="K802">
        <v>1664468856</v>
      </c>
      <c r="L802">
        <v>10</v>
      </c>
      <c r="M802" t="str">
        <f>VLOOKUP($F802,Experiment!$A$2:$U$90,MATCH(Results!M$1,Experiment!$A$1:$U$1,0)+1,FALSE)</f>
        <v>I</v>
      </c>
      <c r="N802">
        <f>IF(Table1[[#This Row],[Impact]]="I",0,1)</f>
        <v>0</v>
      </c>
      <c r="O802" s="2">
        <f>VLOOKUP($F802,Experiment!$A$2:$U$90,MATCH(Results!O$1,Experiment!$A$1:$U$1,0),FALSE)</f>
        <v>-90</v>
      </c>
      <c r="P802" s="3">
        <f>VLOOKUP($F802,Experiment!$A$2:$U$90,MATCH(Results!P$1,Experiment!$A$1:$U$1,0),FALSE)</f>
        <v>0.5</v>
      </c>
      <c r="Q802" s="2">
        <f>VLOOKUP($F802,Experiment!$A$2:$U$90,MATCH(Results!Q$1,Experiment!$A$1:$U$1,0),FALSE)</f>
        <v>180</v>
      </c>
      <c r="R802" s="3">
        <f>VLOOKUP($F802,Experiment!$A$2:$U$90,MATCH(Results!R$1,Experiment!$A$1:$U$1,0),FALSE)</f>
        <v>0.5</v>
      </c>
      <c r="S802" s="2">
        <f>VLOOKUP($F802,Experiment!$A$2:$U$90,MATCH(Results!S$1,Experiment!$A$1:$U$1,0),FALSE)</f>
        <v>45</v>
      </c>
      <c r="T802" s="2">
        <f>VLOOKUP($F802,Experiment!$A$2:$U$90,MATCH(Results!T$1,Experiment!$A$1:$U$1,0),FALSE)</f>
        <v>18225</v>
      </c>
      <c r="U802" s="2">
        <f>VLOOKUP($F802,Experiment!$A$2:$U$90,MATCH(Results!U$1,Experiment!$A$1:$U$1,0),FALSE)</f>
        <v>135</v>
      </c>
      <c r="V802" s="2">
        <f>VLOOKUP($F802,Experiment!$A$2:$U$90,MATCH(Results!V$1,Experiment!$A$1:$U$1,0),FALSE)</f>
        <v>2</v>
      </c>
      <c r="W802" s="3">
        <f>VLOOKUP($F802,Experiment!$A$2:$U$90,MATCH(Results!W$1,Experiment!$A$1:$U$1,0),FALSE)</f>
        <v>0.25</v>
      </c>
      <c r="X802" s="3">
        <f>VLOOKUP($F802,Experiment!$A$2:$U$90,MATCH(Results!X$1,Experiment!$A$1:$U$1,0),FALSE)</f>
        <v>0.75</v>
      </c>
      <c r="Y802" s="2">
        <f>VLOOKUP($F802,Experiment!$A$2:$U$90,MATCH(Results!Y$1,Experiment!$A$1:$U$1,0),FALSE)</f>
        <v>2</v>
      </c>
      <c r="Z802" s="3">
        <f>VLOOKUP($F802,Experiment!$A$2:$U$90,MATCH(Results!Z$1,Experiment!$A$1:$U$1,0),FALSE)</f>
        <v>0.5</v>
      </c>
      <c r="AA802" s="3">
        <f>VLOOKUP($F802,Experiment!$A$2:$U$90,MATCH(Results!AA$1,Experiment!$A$1:$U$1,0),FALSE)</f>
        <v>0.25</v>
      </c>
      <c r="AB802" s="3">
        <f>VLOOKUP($F802,Experiment!$A$2:$U$90,MATCH(Results!AB$1,Experiment!$A$1:$U$1,0),FALSE)</f>
        <v>0.625</v>
      </c>
      <c r="AC802" s="3">
        <f>VLOOKUP($F802,Experiment!$A$2:$U$90,MATCH(Results!AC$1,Experiment!$A$1:$U$1,0),FALSE)</f>
        <v>0.375</v>
      </c>
      <c r="AD802" s="2">
        <f>VLOOKUP($F802,Experiment!$A$2:$U$90,MATCH(Results!AD$1,Experiment!$A$1:$U$1,0),FALSE)</f>
        <v>11.25</v>
      </c>
      <c r="AE802" s="2">
        <f>VLOOKUP($F802,Experiment!$A$2:$U$90,MATCH(Results!AE$1,Experiment!$A$1:$U$1,0),FALSE)</f>
        <v>17085.9375</v>
      </c>
      <c r="AF802" s="2">
        <f>VLOOKUP($F802,Experiment!$A$2:$U$90,MATCH(Results!AF$1,Experiment!$A$1:$U$1,0),FALSE)</f>
        <v>130.71318793450033</v>
      </c>
      <c r="AG802" s="3">
        <f>VLOOKUP($F802,Experiment!$A$2:$W$90,MATCH(Results!AG$1,Experiment!$A$1:$W$1,0),FALSE)</f>
        <v>0.82730419370997643</v>
      </c>
      <c r="AH802" s="3">
        <f>VLOOKUP($F802,Experiment!$A$2:$W$90,MATCH(Results!AH$1,Experiment!$A$1:$W$1,0),FALSE)</f>
        <v>0.38648875795104182</v>
      </c>
      <c r="AI802" s="3">
        <f>VLOOKUP($F802,Experiment!$A$2:$X$90,MATCH(Results!AI$1,Experiment!$A$1:$X$1,0),FALSE)</f>
        <v>0.61351124204895813</v>
      </c>
      <c r="AJ802" s="2">
        <f>Table1[[#This Row],[Gain]]^Table1[[#This Row],[θ]]</f>
        <v>498.1414721148987</v>
      </c>
      <c r="AK802" s="2">
        <f>-Table1[[#This Row],[λ]]*-Table1[[#This Row],[Loss]]^Table1[[#This Row],[θ]]</f>
        <v>434.85510823313615</v>
      </c>
      <c r="AL802" s="2">
        <f>Table1[[#This Row],[v_n_w_g]]-Table1[[#This Row],[v_n_w_l]]</f>
        <v>63.286363881762554</v>
      </c>
      <c r="AM802" s="2">
        <f>IF(Table1[[#This Row],[diff_v]]&gt;=1,1,0)</f>
        <v>1</v>
      </c>
    </row>
    <row r="803" spans="1:39" hidden="1" x14ac:dyDescent="0.3">
      <c r="A803">
        <v>61</v>
      </c>
      <c r="B803" t="s">
        <v>45</v>
      </c>
      <c r="C803" s="22">
        <f>VLOOKUP(Table1[[#This Row],[Subject]],'Subject Profile'!$A$2:$E$8,4,FALSE)</f>
        <v>1.1960207441678836</v>
      </c>
      <c r="D803" s="22">
        <f>VLOOKUP(Table1[[#This Row],[Subject]],'Subject Profile'!$A$2:$E$8,5,FALSE)</f>
        <v>-2</v>
      </c>
      <c r="E803" t="s">
        <v>110</v>
      </c>
      <c r="F803" t="s">
        <v>55</v>
      </c>
      <c r="G803" t="s">
        <v>56</v>
      </c>
      <c r="H803">
        <f>IF(Table1[[#This Row],[decision]]="accept",1,0)</f>
        <v>0</v>
      </c>
      <c r="I803">
        <v>0</v>
      </c>
      <c r="J803">
        <v>400</v>
      </c>
      <c r="K803">
        <v>1664468865</v>
      </c>
      <c r="L803">
        <v>9</v>
      </c>
      <c r="M803" t="str">
        <f>VLOOKUP($F803,Experiment!$A$2:$U$90,MATCH(Results!M$1,Experiment!$A$1:$U$1,0)+1,FALSE)</f>
        <v>R</v>
      </c>
      <c r="N803">
        <f>IF(Table1[[#This Row],[Impact]]="I",0,1)</f>
        <v>1</v>
      </c>
      <c r="O803" s="2">
        <f>VLOOKUP($F803,Experiment!$A$2:$U$90,MATCH(Results!O$1,Experiment!$A$1:$U$1,0),FALSE)</f>
        <v>0</v>
      </c>
      <c r="P803" s="3">
        <f>VLOOKUP($F803,Experiment!$A$2:$U$90,MATCH(Results!P$1,Experiment!$A$1:$U$1,0),FALSE)</f>
        <v>0</v>
      </c>
      <c r="Q803" s="2">
        <f>VLOOKUP($F803,Experiment!$A$2:$U$90,MATCH(Results!Q$1,Experiment!$A$1:$U$1,0),FALSE)</f>
        <v>0</v>
      </c>
      <c r="R803" s="3">
        <f>VLOOKUP($F803,Experiment!$A$2:$U$90,MATCH(Results!R$1,Experiment!$A$1:$U$1,0),FALSE)</f>
        <v>0</v>
      </c>
      <c r="S803" s="2">
        <f>VLOOKUP($F803,Experiment!$A$2:$U$90,MATCH(Results!S$1,Experiment!$A$1:$U$1,0),FALSE)</f>
        <v>0</v>
      </c>
      <c r="T803" s="2">
        <f>VLOOKUP($F803,Experiment!$A$2:$U$90,MATCH(Results!T$1,Experiment!$A$1:$U$1,0),FALSE)</f>
        <v>0</v>
      </c>
      <c r="U803" s="2">
        <f>VLOOKUP($F803,Experiment!$A$2:$U$90,MATCH(Results!U$1,Experiment!$A$1:$U$1,0),FALSE)</f>
        <v>0</v>
      </c>
      <c r="V803" s="2">
        <f>VLOOKUP($F803,Experiment!$A$2:$U$90,MATCH(Results!V$1,Experiment!$A$1:$U$1,0),FALSE)</f>
        <v>0</v>
      </c>
      <c r="W803" s="3">
        <f>VLOOKUP($F803,Experiment!$A$2:$U$90,MATCH(Results!W$1,Experiment!$A$1:$U$1,0),FALSE)</f>
        <v>0</v>
      </c>
      <c r="X803" s="3">
        <f>VLOOKUP($F803,Experiment!$A$2:$U$90,MATCH(Results!X$1,Experiment!$A$1:$U$1,0),FALSE)</f>
        <v>0</v>
      </c>
      <c r="Y803" s="2">
        <f>VLOOKUP($F803,Experiment!$A$2:$U$90,MATCH(Results!Y$1,Experiment!$A$1:$U$1,0),FALSE)</f>
        <v>0</v>
      </c>
      <c r="Z803" s="3">
        <f>VLOOKUP($F803,Experiment!$A$2:$U$90,MATCH(Results!Z$1,Experiment!$A$1:$U$1,0),FALSE)</f>
        <v>0</v>
      </c>
      <c r="AA803" s="3">
        <f>VLOOKUP($F803,Experiment!$A$2:$U$90,MATCH(Results!AA$1,Experiment!$A$1:$U$1,0),FALSE)</f>
        <v>0</v>
      </c>
      <c r="AB803" s="3">
        <f>VLOOKUP($F803,Experiment!$A$2:$U$90,MATCH(Results!AB$1,Experiment!$A$1:$U$1,0),FALSE)</f>
        <v>0</v>
      </c>
      <c r="AC803" s="3">
        <f>VLOOKUP($F803,Experiment!$A$2:$U$90,MATCH(Results!AC$1,Experiment!$A$1:$U$1,0),FALSE)</f>
        <v>0</v>
      </c>
      <c r="AD803" s="2">
        <f>VLOOKUP($F803,Experiment!$A$2:$U$90,MATCH(Results!AD$1,Experiment!$A$1:$U$1,0),FALSE)</f>
        <v>0</v>
      </c>
      <c r="AE803" s="2">
        <f>VLOOKUP($F803,Experiment!$A$2:$U$90,MATCH(Results!AE$1,Experiment!$A$1:$U$1,0),FALSE)</f>
        <v>0</v>
      </c>
      <c r="AF803" s="2">
        <f>VLOOKUP($F803,Experiment!$A$2:$U$90,MATCH(Results!AF$1,Experiment!$A$1:$U$1,0),FALSE)</f>
        <v>0</v>
      </c>
      <c r="AG803" s="2"/>
      <c r="AH803" s="3">
        <f>VLOOKUP($F803,Experiment!$A$2:$W$90,MATCH(Results!AH$1,Experiment!$A$1:$W$1,0),FALSE)</f>
        <v>0</v>
      </c>
      <c r="AI803" s="2">
        <f>VLOOKUP($F803,Experiment!$A$2:$X$90,MATCH(Results!AI$1,Experiment!$A$1:$X$1,0),FALSE)</f>
        <v>0</v>
      </c>
      <c r="AJ803" s="2">
        <f>Table1[[#This Row],[Gain]]^Table1[[#This Row],[θ]]</f>
        <v>0</v>
      </c>
      <c r="AK803" s="2">
        <f>-Table1[[#This Row],[λ]]*-Table1[[#This Row],[Loss]]^Table1[[#This Row],[θ]]</f>
        <v>0</v>
      </c>
      <c r="AL803" s="2">
        <f>Table1[[#This Row],[v_n_w_g]]-Table1[[#This Row],[v_n_w_l]]</f>
        <v>0</v>
      </c>
      <c r="AM803" s="2">
        <f>IF(Table1[[#This Row],[diff_v]]&gt;=1,1,0)</f>
        <v>0</v>
      </c>
    </row>
    <row r="804" spans="1:39" hidden="1" x14ac:dyDescent="0.3">
      <c r="A804">
        <v>62</v>
      </c>
      <c r="B804" t="s">
        <v>45</v>
      </c>
      <c r="C804" s="22">
        <f>VLOOKUP(Table1[[#This Row],[Subject]],'Subject Profile'!$A$2:$E$8,4,FALSE)</f>
        <v>1.1960207441678836</v>
      </c>
      <c r="D804" s="22">
        <f>VLOOKUP(Table1[[#This Row],[Subject]],'Subject Profile'!$A$2:$E$8,5,FALSE)</f>
        <v>-2</v>
      </c>
      <c r="E804" t="s">
        <v>110</v>
      </c>
      <c r="F804" t="s">
        <v>71</v>
      </c>
      <c r="G804" t="s">
        <v>7</v>
      </c>
      <c r="H804">
        <f>IF(Table1[[#This Row],[decision]]="accept",1,0)</f>
        <v>1</v>
      </c>
      <c r="I804">
        <v>30</v>
      </c>
      <c r="J804">
        <v>430</v>
      </c>
      <c r="K804">
        <v>1664468874</v>
      </c>
      <c r="L804">
        <v>9</v>
      </c>
      <c r="M804" t="str">
        <f>VLOOKUP($F804,Experiment!$A$2:$U$90,MATCH(Results!M$1,Experiment!$A$1:$U$1,0)+1,FALSE)</f>
        <v>I</v>
      </c>
      <c r="N804">
        <f>IF(Table1[[#This Row],[Impact]]="I",0,1)</f>
        <v>0</v>
      </c>
      <c r="O804" s="2">
        <f>VLOOKUP($F804,Experiment!$A$2:$U$90,MATCH(Results!O$1,Experiment!$A$1:$U$1,0),FALSE)</f>
        <v>-10</v>
      </c>
      <c r="P804" s="3">
        <f>VLOOKUP($F804,Experiment!$A$2:$U$90,MATCH(Results!P$1,Experiment!$A$1:$U$1,0),FALSE)</f>
        <v>0.5</v>
      </c>
      <c r="Q804" s="2">
        <f>VLOOKUP($F804,Experiment!$A$2:$U$90,MATCH(Results!Q$1,Experiment!$A$1:$U$1,0),FALSE)</f>
        <v>30</v>
      </c>
      <c r="R804" s="3">
        <f>VLOOKUP($F804,Experiment!$A$2:$U$90,MATCH(Results!R$1,Experiment!$A$1:$U$1,0),FALSE)</f>
        <v>0.5</v>
      </c>
      <c r="S804" s="2">
        <f>VLOOKUP($F804,Experiment!$A$2:$U$90,MATCH(Results!S$1,Experiment!$A$1:$U$1,0),FALSE)</f>
        <v>10</v>
      </c>
      <c r="T804" s="2">
        <f>VLOOKUP($F804,Experiment!$A$2:$U$90,MATCH(Results!T$1,Experiment!$A$1:$U$1,0),FALSE)</f>
        <v>400</v>
      </c>
      <c r="U804" s="2">
        <f>VLOOKUP($F804,Experiment!$A$2:$U$90,MATCH(Results!U$1,Experiment!$A$1:$U$1,0),FALSE)</f>
        <v>20</v>
      </c>
      <c r="V804" s="2">
        <f>VLOOKUP($F804,Experiment!$A$2:$U$90,MATCH(Results!V$1,Experiment!$A$1:$U$1,0),FALSE)</f>
        <v>2</v>
      </c>
      <c r="W804" s="3">
        <f>VLOOKUP($F804,Experiment!$A$2:$U$90,MATCH(Results!W$1,Experiment!$A$1:$U$1,0),FALSE)</f>
        <v>0.25</v>
      </c>
      <c r="X804" s="3">
        <f>VLOOKUP($F804,Experiment!$A$2:$U$90,MATCH(Results!X$1,Experiment!$A$1:$U$1,0),FALSE)</f>
        <v>0.75</v>
      </c>
      <c r="Y804" s="2">
        <f>VLOOKUP($F804,Experiment!$A$2:$U$90,MATCH(Results!Y$1,Experiment!$A$1:$U$1,0),FALSE)</f>
        <v>2</v>
      </c>
      <c r="Z804" s="3">
        <f>VLOOKUP($F804,Experiment!$A$2:$U$90,MATCH(Results!Z$1,Experiment!$A$1:$U$1,0),FALSE)</f>
        <v>0.5</v>
      </c>
      <c r="AA804" s="3">
        <f>VLOOKUP($F804,Experiment!$A$2:$U$90,MATCH(Results!AA$1,Experiment!$A$1:$U$1,0),FALSE)</f>
        <v>0.25</v>
      </c>
      <c r="AB804" s="3">
        <f>VLOOKUP($F804,Experiment!$A$2:$U$90,MATCH(Results!AB$1,Experiment!$A$1:$U$1,0),FALSE)</f>
        <v>0.625</v>
      </c>
      <c r="AC804" s="3">
        <f>VLOOKUP($F804,Experiment!$A$2:$U$90,MATCH(Results!AC$1,Experiment!$A$1:$U$1,0),FALSE)</f>
        <v>0.375</v>
      </c>
      <c r="AD804" s="2">
        <f>VLOOKUP($F804,Experiment!$A$2:$U$90,MATCH(Results!AD$1,Experiment!$A$1:$U$1,0),FALSE)</f>
        <v>5</v>
      </c>
      <c r="AE804" s="2">
        <f>VLOOKUP($F804,Experiment!$A$2:$U$90,MATCH(Results!AE$1,Experiment!$A$1:$U$1,0),FALSE)</f>
        <v>375</v>
      </c>
      <c r="AF804" s="2">
        <f>VLOOKUP($F804,Experiment!$A$2:$U$90,MATCH(Results!AF$1,Experiment!$A$1:$U$1,0),FALSE)</f>
        <v>19.364916731037084</v>
      </c>
      <c r="AG804" s="3">
        <f>VLOOKUP($F804,Experiment!$A$2:$W$90,MATCH(Results!AG$1,Experiment!$A$1:$W$1,0),FALSE)</f>
        <v>0.82730419370997643</v>
      </c>
      <c r="AH804" s="3">
        <f>VLOOKUP($F804,Experiment!$A$2:$W$90,MATCH(Results!AH$1,Experiment!$A$1:$W$1,0),FALSE)</f>
        <v>0.38648875795104182</v>
      </c>
      <c r="AI804" s="3">
        <f>VLOOKUP($F804,Experiment!$A$2:$X$90,MATCH(Results!AI$1,Experiment!$A$1:$X$1,0),FALSE)</f>
        <v>0.61351124204895813</v>
      </c>
      <c r="AJ804" s="2">
        <f>Table1[[#This Row],[Gain]]^Table1[[#This Row],[θ]]</f>
        <v>58.434275299017848</v>
      </c>
      <c r="AK804" s="2">
        <f>-Table1[[#This Row],[λ]]*-Table1[[#This Row],[Loss]]^Table1[[#This Row],[θ]]</f>
        <v>31.408756296736705</v>
      </c>
      <c r="AL804" s="2">
        <f>Table1[[#This Row],[v_n_w_g]]-Table1[[#This Row],[v_n_w_l]]</f>
        <v>27.025519002281143</v>
      </c>
      <c r="AM804" s="2">
        <f>IF(Table1[[#This Row],[diff_v]]&gt;=1,1,0)</f>
        <v>1</v>
      </c>
    </row>
    <row r="805" spans="1:39" hidden="1" x14ac:dyDescent="0.3">
      <c r="A805">
        <v>63</v>
      </c>
      <c r="B805" t="s">
        <v>45</v>
      </c>
      <c r="C805" s="22">
        <f>VLOOKUP(Table1[[#This Row],[Subject]],'Subject Profile'!$A$2:$E$8,4,FALSE)</f>
        <v>1.1960207441678836</v>
      </c>
      <c r="D805" s="22">
        <f>VLOOKUP(Table1[[#This Row],[Subject]],'Subject Profile'!$A$2:$E$8,5,FALSE)</f>
        <v>-2</v>
      </c>
      <c r="E805" t="s">
        <v>110</v>
      </c>
      <c r="F805" t="s">
        <v>101</v>
      </c>
      <c r="G805" t="s">
        <v>7</v>
      </c>
      <c r="H805">
        <f>IF(Table1[[#This Row],[decision]]="accept",1,0)</f>
        <v>1</v>
      </c>
      <c r="I805">
        <v>-90</v>
      </c>
      <c r="J805">
        <v>340</v>
      </c>
      <c r="K805">
        <v>1664468886</v>
      </c>
      <c r="L805">
        <v>12</v>
      </c>
      <c r="M805" t="str">
        <f>VLOOKUP($F805,Experiment!$A$2:$U$90,MATCH(Results!M$1,Experiment!$A$1:$U$1,0)+1,FALSE)</f>
        <v>G</v>
      </c>
      <c r="N805">
        <f>IF(Table1[[#This Row],[Impact]]="I",0,1)</f>
        <v>1</v>
      </c>
      <c r="O805" s="2">
        <f>VLOOKUP($F805,Experiment!$A$2:$U$90,MATCH(Results!O$1,Experiment!$A$1:$U$1,0),FALSE)</f>
        <v>-90</v>
      </c>
      <c r="P805" s="3">
        <f>VLOOKUP($F805,Experiment!$A$2:$U$90,MATCH(Results!P$1,Experiment!$A$1:$U$1,0),FALSE)</f>
        <v>0.5</v>
      </c>
      <c r="Q805" s="2">
        <f>VLOOKUP($F805,Experiment!$A$2:$U$90,MATCH(Results!Q$1,Experiment!$A$1:$U$1,0),FALSE)</f>
        <v>100</v>
      </c>
      <c r="R805" s="3">
        <f>VLOOKUP($F805,Experiment!$A$2:$U$90,MATCH(Results!R$1,Experiment!$A$1:$U$1,0),FALSE)</f>
        <v>0.5</v>
      </c>
      <c r="S805" s="2">
        <f>VLOOKUP($F805,Experiment!$A$2:$U$90,MATCH(Results!S$1,Experiment!$A$1:$U$1,0),FALSE)</f>
        <v>5</v>
      </c>
      <c r="T805" s="2">
        <f>VLOOKUP($F805,Experiment!$A$2:$U$90,MATCH(Results!T$1,Experiment!$A$1:$U$1,0),FALSE)</f>
        <v>9025</v>
      </c>
      <c r="U805" s="2">
        <f>VLOOKUP($F805,Experiment!$A$2:$U$90,MATCH(Results!U$1,Experiment!$A$1:$U$1,0),FALSE)</f>
        <v>95</v>
      </c>
      <c r="V805" s="2">
        <f>VLOOKUP($F805,Experiment!$A$2:$U$90,MATCH(Results!V$1,Experiment!$A$1:$U$1,0),FALSE)</f>
        <v>2</v>
      </c>
      <c r="W805" s="3">
        <f>VLOOKUP($F805,Experiment!$A$2:$U$90,MATCH(Results!W$1,Experiment!$A$1:$U$1,0),FALSE)</f>
        <v>0.25</v>
      </c>
      <c r="X805" s="3">
        <f>VLOOKUP($F805,Experiment!$A$2:$U$90,MATCH(Results!X$1,Experiment!$A$1:$U$1,0),FALSE)</f>
        <v>0.75</v>
      </c>
      <c r="Y805" s="2">
        <f>VLOOKUP($F805,Experiment!$A$2:$U$90,MATCH(Results!Y$1,Experiment!$A$1:$U$1,0),FALSE)</f>
        <v>2</v>
      </c>
      <c r="Z805" s="3">
        <f>VLOOKUP($F805,Experiment!$A$2:$U$90,MATCH(Results!Z$1,Experiment!$A$1:$U$1,0),FALSE)</f>
        <v>0.5</v>
      </c>
      <c r="AA805" s="3">
        <f>VLOOKUP($F805,Experiment!$A$2:$U$90,MATCH(Results!AA$1,Experiment!$A$1:$U$1,0),FALSE)</f>
        <v>0.25</v>
      </c>
      <c r="AB805" s="3">
        <f>VLOOKUP($F805,Experiment!$A$2:$U$90,MATCH(Results!AB$1,Experiment!$A$1:$U$1,0),FALSE)</f>
        <v>0.625</v>
      </c>
      <c r="AC805" s="3">
        <f>VLOOKUP($F805,Experiment!$A$2:$U$90,MATCH(Results!AC$1,Experiment!$A$1:$U$1,0),FALSE)</f>
        <v>0.375</v>
      </c>
      <c r="AD805" s="2">
        <f>VLOOKUP($F805,Experiment!$A$2:$U$90,MATCH(Results!AD$1,Experiment!$A$1:$U$1,0),FALSE)</f>
        <v>-18.75</v>
      </c>
      <c r="AE805" s="2">
        <f>VLOOKUP($F805,Experiment!$A$2:$U$90,MATCH(Results!AE$1,Experiment!$A$1:$U$1,0),FALSE)</f>
        <v>8460.9375</v>
      </c>
      <c r="AF805" s="2">
        <f>VLOOKUP($F805,Experiment!$A$2:$U$90,MATCH(Results!AF$1,Experiment!$A$1:$U$1,0),FALSE)</f>
        <v>91.983354472426157</v>
      </c>
      <c r="AG805" s="3">
        <f>VLOOKUP($F805,Experiment!$A$2:$W$90,MATCH(Results!AG$1,Experiment!$A$1:$W$1,0),FALSE)</f>
        <v>0.82730419370997643</v>
      </c>
      <c r="AH805" s="3">
        <f>VLOOKUP($F805,Experiment!$A$2:$W$90,MATCH(Results!AH$1,Experiment!$A$1:$W$1,0),FALSE)</f>
        <v>0.38648875795104182</v>
      </c>
      <c r="AI805" s="3">
        <f>VLOOKUP($F805,Experiment!$A$2:$X$90,MATCH(Results!AI$1,Experiment!$A$1:$X$1,0),FALSE)</f>
        <v>0.61351124204895813</v>
      </c>
      <c r="AJ805" s="2">
        <f>Table1[[#This Row],[Gain]]^Table1[[#This Row],[θ]]</f>
        <v>246.6274930269494</v>
      </c>
      <c r="AK805" s="2">
        <f>-Table1[[#This Row],[λ]]*-Table1[[#This Row],[Loss]]^Table1[[#This Row],[θ]]</f>
        <v>434.85510823313615</v>
      </c>
      <c r="AL805" s="2">
        <f>Table1[[#This Row],[v_n_w_g]]-Table1[[#This Row],[v_n_w_l]]</f>
        <v>-188.22761520618675</v>
      </c>
      <c r="AM805" s="2">
        <f>IF(Table1[[#This Row],[diff_v]]&gt;=1,1,0)</f>
        <v>0</v>
      </c>
    </row>
    <row r="806" spans="1:39" hidden="1" x14ac:dyDescent="0.3">
      <c r="A806">
        <v>64</v>
      </c>
      <c r="B806" t="s">
        <v>45</v>
      </c>
      <c r="C806" s="22">
        <f>VLOOKUP(Table1[[#This Row],[Subject]],'Subject Profile'!$A$2:$E$8,4,FALSE)</f>
        <v>1.1960207441678836</v>
      </c>
      <c r="D806" s="22">
        <f>VLOOKUP(Table1[[#This Row],[Subject]],'Subject Profile'!$A$2:$E$8,5,FALSE)</f>
        <v>-2</v>
      </c>
      <c r="E806" t="s">
        <v>110</v>
      </c>
      <c r="F806" t="s">
        <v>74</v>
      </c>
      <c r="G806" t="s">
        <v>7</v>
      </c>
      <c r="H806">
        <f>IF(Table1[[#This Row],[decision]]="accept",1,0)</f>
        <v>1</v>
      </c>
      <c r="I806">
        <v>30</v>
      </c>
      <c r="J806">
        <v>370</v>
      </c>
      <c r="K806">
        <v>1664468896</v>
      </c>
      <c r="L806">
        <v>10</v>
      </c>
      <c r="M806" t="str">
        <f>VLOOKUP($F806,Experiment!$A$2:$U$90,MATCH(Results!M$1,Experiment!$A$1:$U$1,0)+1,FALSE)</f>
        <v>G</v>
      </c>
      <c r="N806">
        <f>IF(Table1[[#This Row],[Impact]]="I",0,1)</f>
        <v>1</v>
      </c>
      <c r="O806" s="2">
        <f>VLOOKUP($F806,Experiment!$A$2:$U$90,MATCH(Results!O$1,Experiment!$A$1:$U$1,0),FALSE)</f>
        <v>-10</v>
      </c>
      <c r="P806" s="3">
        <f>VLOOKUP($F806,Experiment!$A$2:$U$90,MATCH(Results!P$1,Experiment!$A$1:$U$1,0),FALSE)</f>
        <v>0.5</v>
      </c>
      <c r="Q806" s="2">
        <f>VLOOKUP($F806,Experiment!$A$2:$U$90,MATCH(Results!Q$1,Experiment!$A$1:$U$1,0),FALSE)</f>
        <v>30</v>
      </c>
      <c r="R806" s="3">
        <f>VLOOKUP($F806,Experiment!$A$2:$U$90,MATCH(Results!R$1,Experiment!$A$1:$U$1,0),FALSE)</f>
        <v>0.5</v>
      </c>
      <c r="S806" s="2">
        <f>VLOOKUP($F806,Experiment!$A$2:$U$90,MATCH(Results!S$1,Experiment!$A$1:$U$1,0),FALSE)</f>
        <v>10</v>
      </c>
      <c r="T806" s="2">
        <f>VLOOKUP($F806,Experiment!$A$2:$U$90,MATCH(Results!T$1,Experiment!$A$1:$U$1,0),FALSE)</f>
        <v>400</v>
      </c>
      <c r="U806" s="2">
        <f>VLOOKUP($F806,Experiment!$A$2:$U$90,MATCH(Results!U$1,Experiment!$A$1:$U$1,0),FALSE)</f>
        <v>20</v>
      </c>
      <c r="V806" s="2">
        <f>VLOOKUP($F806,Experiment!$A$2:$U$90,MATCH(Results!V$1,Experiment!$A$1:$U$1,0),FALSE)</f>
        <v>2</v>
      </c>
      <c r="W806" s="3">
        <f>VLOOKUP($F806,Experiment!$A$2:$U$90,MATCH(Results!W$1,Experiment!$A$1:$U$1,0),FALSE)</f>
        <v>0.25</v>
      </c>
      <c r="X806" s="3">
        <f>VLOOKUP($F806,Experiment!$A$2:$U$90,MATCH(Results!X$1,Experiment!$A$1:$U$1,0),FALSE)</f>
        <v>0.75</v>
      </c>
      <c r="Y806" s="2">
        <f>VLOOKUP($F806,Experiment!$A$2:$U$90,MATCH(Results!Y$1,Experiment!$A$1:$U$1,0),FALSE)</f>
        <v>2</v>
      </c>
      <c r="Z806" s="3">
        <f>VLOOKUP($F806,Experiment!$A$2:$U$90,MATCH(Results!Z$1,Experiment!$A$1:$U$1,0),FALSE)</f>
        <v>0.5</v>
      </c>
      <c r="AA806" s="3">
        <f>VLOOKUP($F806,Experiment!$A$2:$U$90,MATCH(Results!AA$1,Experiment!$A$1:$U$1,0),FALSE)</f>
        <v>0.25</v>
      </c>
      <c r="AB806" s="3">
        <f>VLOOKUP($F806,Experiment!$A$2:$U$90,MATCH(Results!AB$1,Experiment!$A$1:$U$1,0),FALSE)</f>
        <v>0.625</v>
      </c>
      <c r="AC806" s="3">
        <f>VLOOKUP($F806,Experiment!$A$2:$U$90,MATCH(Results!AC$1,Experiment!$A$1:$U$1,0),FALSE)</f>
        <v>0.375</v>
      </c>
      <c r="AD806" s="2">
        <f>VLOOKUP($F806,Experiment!$A$2:$U$90,MATCH(Results!AD$1,Experiment!$A$1:$U$1,0),FALSE)</f>
        <v>5</v>
      </c>
      <c r="AE806" s="2">
        <f>VLOOKUP($F806,Experiment!$A$2:$U$90,MATCH(Results!AE$1,Experiment!$A$1:$U$1,0),FALSE)</f>
        <v>375</v>
      </c>
      <c r="AF806" s="2">
        <f>VLOOKUP($F806,Experiment!$A$2:$U$90,MATCH(Results!AF$1,Experiment!$A$1:$U$1,0),FALSE)</f>
        <v>19.364916731037084</v>
      </c>
      <c r="AG806" s="3">
        <f>VLOOKUP($F806,Experiment!$A$2:$W$90,MATCH(Results!AG$1,Experiment!$A$1:$W$1,0),FALSE)</f>
        <v>0.82730419370997643</v>
      </c>
      <c r="AH806" s="3">
        <f>VLOOKUP($F806,Experiment!$A$2:$W$90,MATCH(Results!AH$1,Experiment!$A$1:$W$1,0),FALSE)</f>
        <v>0.38648875795104182</v>
      </c>
      <c r="AI806" s="3">
        <f>VLOOKUP($F806,Experiment!$A$2:$X$90,MATCH(Results!AI$1,Experiment!$A$1:$X$1,0),FALSE)</f>
        <v>0.61351124204895813</v>
      </c>
      <c r="AJ806" s="2">
        <f>Table1[[#This Row],[Gain]]^Table1[[#This Row],[θ]]</f>
        <v>58.434275299017848</v>
      </c>
      <c r="AK806" s="2">
        <f>-Table1[[#This Row],[λ]]*-Table1[[#This Row],[Loss]]^Table1[[#This Row],[θ]]</f>
        <v>31.408756296736705</v>
      </c>
      <c r="AL806" s="2">
        <f>Table1[[#This Row],[v_n_w_g]]-Table1[[#This Row],[v_n_w_l]]</f>
        <v>27.025519002281143</v>
      </c>
      <c r="AM806" s="2">
        <f>IF(Table1[[#This Row],[diff_v]]&gt;=1,1,0)</f>
        <v>1</v>
      </c>
    </row>
    <row r="807" spans="1:39" hidden="1" x14ac:dyDescent="0.3">
      <c r="A807">
        <v>65</v>
      </c>
      <c r="B807" t="s">
        <v>45</v>
      </c>
      <c r="C807" s="22">
        <f>VLOOKUP(Table1[[#This Row],[Subject]],'Subject Profile'!$A$2:$E$8,4,FALSE)</f>
        <v>1.1960207441678836</v>
      </c>
      <c r="D807" s="22">
        <f>VLOOKUP(Table1[[#This Row],[Subject]],'Subject Profile'!$A$2:$E$8,5,FALSE)</f>
        <v>-2</v>
      </c>
      <c r="E807" t="s">
        <v>110</v>
      </c>
      <c r="F807" t="s">
        <v>70</v>
      </c>
      <c r="G807" t="s">
        <v>7</v>
      </c>
      <c r="H807">
        <f>IF(Table1[[#This Row],[decision]]="accept",1,0)</f>
        <v>1</v>
      </c>
      <c r="I807">
        <v>-90</v>
      </c>
      <c r="J807">
        <v>280</v>
      </c>
      <c r="K807">
        <v>1664468904</v>
      </c>
      <c r="L807">
        <v>8</v>
      </c>
      <c r="M807" t="str">
        <f>VLOOKUP($F807,Experiment!$A$2:$U$90,MATCH(Results!M$1,Experiment!$A$1:$U$1,0)+1,FALSE)</f>
        <v>G</v>
      </c>
      <c r="N807">
        <f>IF(Table1[[#This Row],[Impact]]="I",0,1)</f>
        <v>1</v>
      </c>
      <c r="O807" s="2">
        <f>VLOOKUP($F807,Experiment!$A$2:$U$90,MATCH(Results!O$1,Experiment!$A$1:$U$1,0),FALSE)</f>
        <v>-90</v>
      </c>
      <c r="P807" s="3">
        <f>VLOOKUP($F807,Experiment!$A$2:$U$90,MATCH(Results!P$1,Experiment!$A$1:$U$1,0),FALSE)</f>
        <v>0.5</v>
      </c>
      <c r="Q807" s="2">
        <f>VLOOKUP($F807,Experiment!$A$2:$U$90,MATCH(Results!Q$1,Experiment!$A$1:$U$1,0),FALSE)</f>
        <v>180</v>
      </c>
      <c r="R807" s="3">
        <f>VLOOKUP($F807,Experiment!$A$2:$U$90,MATCH(Results!R$1,Experiment!$A$1:$U$1,0),FALSE)</f>
        <v>0.5</v>
      </c>
      <c r="S807" s="2">
        <f>VLOOKUP($F807,Experiment!$A$2:$U$90,MATCH(Results!S$1,Experiment!$A$1:$U$1,0),FALSE)</f>
        <v>45</v>
      </c>
      <c r="T807" s="2">
        <f>VLOOKUP($F807,Experiment!$A$2:$U$90,MATCH(Results!T$1,Experiment!$A$1:$U$1,0),FALSE)</f>
        <v>18225</v>
      </c>
      <c r="U807" s="2">
        <f>VLOOKUP($F807,Experiment!$A$2:$U$90,MATCH(Results!U$1,Experiment!$A$1:$U$1,0),FALSE)</f>
        <v>135</v>
      </c>
      <c r="V807" s="2">
        <f>VLOOKUP($F807,Experiment!$A$2:$U$90,MATCH(Results!V$1,Experiment!$A$1:$U$1,0),FALSE)</f>
        <v>4</v>
      </c>
      <c r="W807" s="3">
        <f>VLOOKUP($F807,Experiment!$A$2:$U$90,MATCH(Results!W$1,Experiment!$A$1:$U$1,0),FALSE)</f>
        <v>0.75</v>
      </c>
      <c r="X807" s="3">
        <f>VLOOKUP($F807,Experiment!$A$2:$U$90,MATCH(Results!X$1,Experiment!$A$1:$U$1,0),FALSE)</f>
        <v>0.25</v>
      </c>
      <c r="Y807" s="2">
        <f>VLOOKUP($F807,Experiment!$A$2:$U$90,MATCH(Results!Y$1,Experiment!$A$1:$U$1,0),FALSE)</f>
        <v>2</v>
      </c>
      <c r="Z807" s="3">
        <f>VLOOKUP($F807,Experiment!$A$2:$U$90,MATCH(Results!Z$1,Experiment!$A$1:$U$1,0),FALSE)</f>
        <v>0.05</v>
      </c>
      <c r="AA807" s="3">
        <f>VLOOKUP($F807,Experiment!$A$2:$U$90,MATCH(Results!AA$1,Experiment!$A$1:$U$1,0),FALSE)</f>
        <v>0.2</v>
      </c>
      <c r="AB807" s="3">
        <f>VLOOKUP($F807,Experiment!$A$2:$U$90,MATCH(Results!AB$1,Experiment!$A$1:$U$1,0),FALSE)</f>
        <v>0.42499999999999999</v>
      </c>
      <c r="AC807" s="3">
        <f>VLOOKUP($F807,Experiment!$A$2:$U$90,MATCH(Results!AC$1,Experiment!$A$1:$U$1,0),FALSE)</f>
        <v>0.57499999999999996</v>
      </c>
      <c r="AD807" s="2">
        <f>VLOOKUP($F807,Experiment!$A$2:$U$90,MATCH(Results!AD$1,Experiment!$A$1:$U$1,0),FALSE)</f>
        <v>65.249999999999986</v>
      </c>
      <c r="AE807" s="2">
        <f>VLOOKUP($F807,Experiment!$A$2:$U$90,MATCH(Results!AE$1,Experiment!$A$1:$U$1,0),FALSE)</f>
        <v>17814.9375</v>
      </c>
      <c r="AF807" s="2">
        <f>VLOOKUP($F807,Experiment!$A$2:$U$90,MATCH(Results!AF$1,Experiment!$A$1:$U$1,0),FALSE)</f>
        <v>133.47260954967501</v>
      </c>
      <c r="AG807" s="3">
        <f>VLOOKUP($F807,Experiment!$A$2:$W$90,MATCH(Results!AG$1,Experiment!$A$1:$W$1,0),FALSE)</f>
        <v>1</v>
      </c>
      <c r="AH807" s="3">
        <f>VLOOKUP($F807,Experiment!$A$2:$W$90,MATCH(Results!AH$1,Experiment!$A$1:$W$1,0),FALSE)</f>
        <v>0.57499999999999996</v>
      </c>
      <c r="AI807" s="3">
        <f>VLOOKUP($F807,Experiment!$A$2:$X$90,MATCH(Results!AI$1,Experiment!$A$1:$X$1,0),FALSE)</f>
        <v>0.42500000000000004</v>
      </c>
      <c r="AJ807" s="2">
        <f>Table1[[#This Row],[Gain]]^Table1[[#This Row],[θ]]</f>
        <v>498.1414721148987</v>
      </c>
      <c r="AK807" s="2">
        <f>-Table1[[#This Row],[λ]]*-Table1[[#This Row],[Loss]]^Table1[[#This Row],[θ]]</f>
        <v>434.85510823313615</v>
      </c>
      <c r="AL807" s="2">
        <f>Table1[[#This Row],[v_n_w_g]]-Table1[[#This Row],[v_n_w_l]]</f>
        <v>63.286363881762554</v>
      </c>
      <c r="AM807" s="2">
        <f>IF(Table1[[#This Row],[diff_v]]&gt;=1,1,0)</f>
        <v>1</v>
      </c>
    </row>
    <row r="808" spans="1:39" hidden="1" x14ac:dyDescent="0.3">
      <c r="A808">
        <v>66</v>
      </c>
      <c r="B808" t="s">
        <v>45</v>
      </c>
      <c r="C808" s="22">
        <f>VLOOKUP(Table1[[#This Row],[Subject]],'Subject Profile'!$A$2:$E$8,4,FALSE)</f>
        <v>1.1960207441678836</v>
      </c>
      <c r="D808" s="22">
        <f>VLOOKUP(Table1[[#This Row],[Subject]],'Subject Profile'!$A$2:$E$8,5,FALSE)</f>
        <v>-2</v>
      </c>
      <c r="E808" t="s">
        <v>110</v>
      </c>
      <c r="F808" t="s">
        <v>53</v>
      </c>
      <c r="G808" t="s">
        <v>5</v>
      </c>
      <c r="H808">
        <f>IF(Table1[[#This Row],[decision]]="accept",1,0)</f>
        <v>0</v>
      </c>
      <c r="I808">
        <v>0</v>
      </c>
      <c r="J808">
        <v>280</v>
      </c>
      <c r="K808">
        <v>1664468915</v>
      </c>
      <c r="L808">
        <v>11</v>
      </c>
      <c r="M808" t="str">
        <f>VLOOKUP($F808,Experiment!$A$2:$U$90,MATCH(Results!M$1,Experiment!$A$1:$U$1,0)+1,FALSE)</f>
        <v>G</v>
      </c>
      <c r="N808">
        <f>IF(Table1[[#This Row],[Impact]]="I",0,1)</f>
        <v>1</v>
      </c>
      <c r="O808" s="2">
        <f>VLOOKUP($F808,Experiment!$A$2:$U$90,MATCH(Results!O$1,Experiment!$A$1:$U$1,0),FALSE)</f>
        <v>-10</v>
      </c>
      <c r="P808" s="3">
        <f>VLOOKUP($F808,Experiment!$A$2:$U$90,MATCH(Results!P$1,Experiment!$A$1:$U$1,0),FALSE)</f>
        <v>0.5</v>
      </c>
      <c r="Q808" s="2">
        <f>VLOOKUP($F808,Experiment!$A$2:$U$90,MATCH(Results!Q$1,Experiment!$A$1:$U$1,0),FALSE)</f>
        <v>0</v>
      </c>
      <c r="R808" s="3">
        <f>VLOOKUP($F808,Experiment!$A$2:$U$90,MATCH(Results!R$1,Experiment!$A$1:$U$1,0),FALSE)</f>
        <v>0.5</v>
      </c>
      <c r="S808" s="2">
        <f>VLOOKUP($F808,Experiment!$A$2:$U$90,MATCH(Results!S$1,Experiment!$A$1:$U$1,0),FALSE)</f>
        <v>-5</v>
      </c>
      <c r="T808" s="2">
        <f>VLOOKUP($F808,Experiment!$A$2:$U$90,MATCH(Results!T$1,Experiment!$A$1:$U$1,0),FALSE)</f>
        <v>25</v>
      </c>
      <c r="U808" s="2">
        <f>VLOOKUP($F808,Experiment!$A$2:$U$90,MATCH(Results!U$1,Experiment!$A$1:$U$1,0),FALSE)</f>
        <v>5</v>
      </c>
      <c r="V808" s="2">
        <f>VLOOKUP($F808,Experiment!$A$2:$U$90,MATCH(Results!V$1,Experiment!$A$1:$U$1,0),FALSE)</f>
        <v>4</v>
      </c>
      <c r="W808" s="3">
        <f>VLOOKUP($F808,Experiment!$A$2:$U$90,MATCH(Results!W$1,Experiment!$A$1:$U$1,0),FALSE)</f>
        <v>0.25</v>
      </c>
      <c r="X808" s="3">
        <f>VLOOKUP($F808,Experiment!$A$2:$U$90,MATCH(Results!X$1,Experiment!$A$1:$U$1,0),FALSE)</f>
        <v>0.75</v>
      </c>
      <c r="Y808" s="2">
        <f>VLOOKUP($F808,Experiment!$A$2:$U$90,MATCH(Results!Y$1,Experiment!$A$1:$U$1,0),FALSE)</f>
        <v>2</v>
      </c>
      <c r="Z808" s="3">
        <f>VLOOKUP($F808,Experiment!$A$2:$U$90,MATCH(Results!Z$1,Experiment!$A$1:$U$1,0),FALSE)</f>
        <v>0.5</v>
      </c>
      <c r="AA808" s="3">
        <f>VLOOKUP($F808,Experiment!$A$2:$U$90,MATCH(Results!AA$1,Experiment!$A$1:$U$1,0),FALSE)</f>
        <v>0.25</v>
      </c>
      <c r="AB808" s="3">
        <f>VLOOKUP($F808,Experiment!$A$2:$U$90,MATCH(Results!AB$1,Experiment!$A$1:$U$1,0),FALSE)</f>
        <v>0.625</v>
      </c>
      <c r="AC808" s="3">
        <f>VLOOKUP($F808,Experiment!$A$2:$U$90,MATCH(Results!AC$1,Experiment!$A$1:$U$1,0),FALSE)</f>
        <v>0.375</v>
      </c>
      <c r="AD808" s="2">
        <f>VLOOKUP($F808,Experiment!$A$2:$U$90,MATCH(Results!AD$1,Experiment!$A$1:$U$1,0),FALSE)</f>
        <v>-6.25</v>
      </c>
      <c r="AE808" s="2">
        <f>VLOOKUP($F808,Experiment!$A$2:$U$90,MATCH(Results!AE$1,Experiment!$A$1:$U$1,0),FALSE)</f>
        <v>23.4375</v>
      </c>
      <c r="AF808" s="2">
        <f>VLOOKUP($F808,Experiment!$A$2:$U$90,MATCH(Results!AF$1,Experiment!$A$1:$U$1,0),FALSE)</f>
        <v>4.8412291827592711</v>
      </c>
      <c r="AG808" s="3">
        <f>VLOOKUP($F808,Experiment!$A$2:$W$90,MATCH(Results!AG$1,Experiment!$A$1:$W$1,0),FALSE)</f>
        <v>0.82730419370997643</v>
      </c>
      <c r="AH808" s="3">
        <f>VLOOKUP($F808,Experiment!$A$2:$W$90,MATCH(Results!AH$1,Experiment!$A$1:$W$1,0),FALSE)</f>
        <v>0.38648875795104182</v>
      </c>
      <c r="AI808" s="3">
        <f>VLOOKUP($F808,Experiment!$A$2:$X$90,MATCH(Results!AI$1,Experiment!$A$1:$X$1,0),FALSE)</f>
        <v>0.61351124204895813</v>
      </c>
      <c r="AJ808" s="2">
        <f>Table1[[#This Row],[Gain]]^Table1[[#This Row],[θ]]</f>
        <v>0</v>
      </c>
      <c r="AK808" s="2">
        <f>-Table1[[#This Row],[λ]]*-Table1[[#This Row],[Loss]]^Table1[[#This Row],[θ]]</f>
        <v>31.408756296736705</v>
      </c>
      <c r="AL808" s="2">
        <f>Table1[[#This Row],[v_n_w_g]]-Table1[[#This Row],[v_n_w_l]]</f>
        <v>-31.408756296736705</v>
      </c>
      <c r="AM808" s="2">
        <f>IF(Table1[[#This Row],[diff_v]]&gt;=1,1,0)</f>
        <v>0</v>
      </c>
    </row>
    <row r="809" spans="1:39" hidden="1" x14ac:dyDescent="0.3">
      <c r="A809">
        <v>67</v>
      </c>
      <c r="B809" t="s">
        <v>45</v>
      </c>
      <c r="C809" s="22">
        <f>VLOOKUP(Table1[[#This Row],[Subject]],'Subject Profile'!$A$2:$E$8,4,FALSE)</f>
        <v>1.1960207441678836</v>
      </c>
      <c r="D809" s="22">
        <f>VLOOKUP(Table1[[#This Row],[Subject]],'Subject Profile'!$A$2:$E$8,5,FALSE)</f>
        <v>-2</v>
      </c>
      <c r="E809" t="s">
        <v>110</v>
      </c>
      <c r="F809" t="s">
        <v>55</v>
      </c>
      <c r="G809" t="s">
        <v>56</v>
      </c>
      <c r="H809">
        <f>IF(Table1[[#This Row],[decision]]="accept",1,0)</f>
        <v>0</v>
      </c>
      <c r="I809">
        <v>0</v>
      </c>
      <c r="J809">
        <v>280</v>
      </c>
      <c r="K809">
        <v>1664468928</v>
      </c>
      <c r="L809">
        <v>13</v>
      </c>
      <c r="M809" t="str">
        <f>VLOOKUP($F809,Experiment!$A$2:$U$90,MATCH(Results!M$1,Experiment!$A$1:$U$1,0)+1,FALSE)</f>
        <v>R</v>
      </c>
      <c r="N809">
        <f>IF(Table1[[#This Row],[Impact]]="I",0,1)</f>
        <v>1</v>
      </c>
      <c r="O809" s="2">
        <f>VLOOKUP($F809,Experiment!$A$2:$U$90,MATCH(Results!O$1,Experiment!$A$1:$U$1,0),FALSE)</f>
        <v>0</v>
      </c>
      <c r="P809" s="3">
        <f>VLOOKUP($F809,Experiment!$A$2:$U$90,MATCH(Results!P$1,Experiment!$A$1:$U$1,0),FALSE)</f>
        <v>0</v>
      </c>
      <c r="Q809" s="2">
        <f>VLOOKUP($F809,Experiment!$A$2:$U$90,MATCH(Results!Q$1,Experiment!$A$1:$U$1,0),FALSE)</f>
        <v>0</v>
      </c>
      <c r="R809" s="3">
        <f>VLOOKUP($F809,Experiment!$A$2:$U$90,MATCH(Results!R$1,Experiment!$A$1:$U$1,0),FALSE)</f>
        <v>0</v>
      </c>
      <c r="S809" s="2">
        <f>VLOOKUP($F809,Experiment!$A$2:$U$90,MATCH(Results!S$1,Experiment!$A$1:$U$1,0),FALSE)</f>
        <v>0</v>
      </c>
      <c r="T809" s="2">
        <f>VLOOKUP($F809,Experiment!$A$2:$U$90,MATCH(Results!T$1,Experiment!$A$1:$U$1,0),FALSE)</f>
        <v>0</v>
      </c>
      <c r="U809" s="2">
        <f>VLOOKUP($F809,Experiment!$A$2:$U$90,MATCH(Results!U$1,Experiment!$A$1:$U$1,0),FALSE)</f>
        <v>0</v>
      </c>
      <c r="V809" s="2">
        <f>VLOOKUP($F809,Experiment!$A$2:$U$90,MATCH(Results!V$1,Experiment!$A$1:$U$1,0),FALSE)</f>
        <v>0</v>
      </c>
      <c r="W809" s="3">
        <f>VLOOKUP($F809,Experiment!$A$2:$U$90,MATCH(Results!W$1,Experiment!$A$1:$U$1,0),FALSE)</f>
        <v>0</v>
      </c>
      <c r="X809" s="3">
        <f>VLOOKUP($F809,Experiment!$A$2:$U$90,MATCH(Results!X$1,Experiment!$A$1:$U$1,0),FALSE)</f>
        <v>0</v>
      </c>
      <c r="Y809" s="2">
        <f>VLOOKUP($F809,Experiment!$A$2:$U$90,MATCH(Results!Y$1,Experiment!$A$1:$U$1,0),FALSE)</f>
        <v>0</v>
      </c>
      <c r="Z809" s="3">
        <f>VLOOKUP($F809,Experiment!$A$2:$U$90,MATCH(Results!Z$1,Experiment!$A$1:$U$1,0),FALSE)</f>
        <v>0</v>
      </c>
      <c r="AA809" s="3">
        <f>VLOOKUP($F809,Experiment!$A$2:$U$90,MATCH(Results!AA$1,Experiment!$A$1:$U$1,0),FALSE)</f>
        <v>0</v>
      </c>
      <c r="AB809" s="3">
        <f>VLOOKUP($F809,Experiment!$A$2:$U$90,MATCH(Results!AB$1,Experiment!$A$1:$U$1,0),FALSE)</f>
        <v>0</v>
      </c>
      <c r="AC809" s="3">
        <f>VLOOKUP($F809,Experiment!$A$2:$U$90,MATCH(Results!AC$1,Experiment!$A$1:$U$1,0),FALSE)</f>
        <v>0</v>
      </c>
      <c r="AD809" s="2">
        <f>VLOOKUP($F809,Experiment!$A$2:$U$90,MATCH(Results!AD$1,Experiment!$A$1:$U$1,0),FALSE)</f>
        <v>0</v>
      </c>
      <c r="AE809" s="2">
        <f>VLOOKUP($F809,Experiment!$A$2:$U$90,MATCH(Results!AE$1,Experiment!$A$1:$U$1,0),FALSE)</f>
        <v>0</v>
      </c>
      <c r="AF809" s="2">
        <f>VLOOKUP($F809,Experiment!$A$2:$U$90,MATCH(Results!AF$1,Experiment!$A$1:$U$1,0),FALSE)</f>
        <v>0</v>
      </c>
      <c r="AG809" s="2"/>
      <c r="AH809" s="3">
        <f>VLOOKUP($F809,Experiment!$A$2:$W$90,MATCH(Results!AH$1,Experiment!$A$1:$W$1,0),FALSE)</f>
        <v>0</v>
      </c>
      <c r="AI809" s="2">
        <f>VLOOKUP($F809,Experiment!$A$2:$X$90,MATCH(Results!AI$1,Experiment!$A$1:$X$1,0),FALSE)</f>
        <v>0</v>
      </c>
      <c r="AJ809" s="2">
        <f>Table1[[#This Row],[Gain]]^Table1[[#This Row],[θ]]</f>
        <v>0</v>
      </c>
      <c r="AK809" s="2">
        <f>-Table1[[#This Row],[λ]]*-Table1[[#This Row],[Loss]]^Table1[[#This Row],[θ]]</f>
        <v>0</v>
      </c>
      <c r="AL809" s="2">
        <f>Table1[[#This Row],[v_n_w_g]]-Table1[[#This Row],[v_n_w_l]]</f>
        <v>0</v>
      </c>
      <c r="AM809" s="2">
        <f>IF(Table1[[#This Row],[diff_v]]&gt;=1,1,0)</f>
        <v>0</v>
      </c>
    </row>
    <row r="810" spans="1:39" hidden="1" x14ac:dyDescent="0.3">
      <c r="A810">
        <v>0</v>
      </c>
      <c r="B810" t="s">
        <v>46</v>
      </c>
      <c r="C810" s="22">
        <f>VLOOKUP(Table1[[#This Row],[Subject]],'Subject Profile'!$A$2:$E$8,4,FALSE)</f>
        <v>1</v>
      </c>
      <c r="D810" s="22">
        <f>VLOOKUP(Table1[[#This Row],[Subject]],'Subject Profile'!$A$2:$E$8,5,FALSE)</f>
        <v>-1.4</v>
      </c>
      <c r="E810" t="s">
        <v>49</v>
      </c>
      <c r="F810" t="s">
        <v>14</v>
      </c>
      <c r="G810" t="s">
        <v>5</v>
      </c>
      <c r="H810">
        <f>IF(Table1[[#This Row],[decision]]="accept",1,0)</f>
        <v>0</v>
      </c>
      <c r="I810">
        <v>0</v>
      </c>
      <c r="J810" t="s">
        <v>107</v>
      </c>
      <c r="K810">
        <v>1664532509</v>
      </c>
      <c r="L810" t="s">
        <v>136</v>
      </c>
      <c r="M810" t="str">
        <f>VLOOKUP($F810,Experiment!$A$2:$U$90,MATCH(Results!M$1,Experiment!$A$1:$U$1,0)+1,FALSE)</f>
        <v>I</v>
      </c>
      <c r="N810">
        <f>IF(Table1[[#This Row],[Impact]]="I",0,1)</f>
        <v>0</v>
      </c>
      <c r="O810" s="2">
        <f>VLOOKUP($F810,Experiment!$A$2:$U$90,MATCH(Results!O$1,Experiment!$A$1:$U$1,0),FALSE)</f>
        <v>-90</v>
      </c>
      <c r="P810" s="3">
        <f>VLOOKUP($F810,Experiment!$A$2:$U$90,MATCH(Results!P$1,Experiment!$A$1:$U$1,0),FALSE)</f>
        <v>0.5</v>
      </c>
      <c r="Q810" s="2">
        <f>VLOOKUP($F810,Experiment!$A$2:$U$90,MATCH(Results!Q$1,Experiment!$A$1:$U$1,0),FALSE)</f>
        <v>100</v>
      </c>
      <c r="R810" s="3">
        <f>VLOOKUP($F810,Experiment!$A$2:$U$90,MATCH(Results!R$1,Experiment!$A$1:$U$1,0),FALSE)</f>
        <v>0.5</v>
      </c>
      <c r="S810" s="2">
        <f>VLOOKUP($F810,Experiment!$A$2:$U$90,MATCH(Results!S$1,Experiment!$A$1:$U$1,0),FALSE)</f>
        <v>5</v>
      </c>
      <c r="T810" s="2">
        <f>VLOOKUP($F810,Experiment!$A$2:$U$90,MATCH(Results!T$1,Experiment!$A$1:$U$1,0),FALSE)</f>
        <v>9025</v>
      </c>
      <c r="U810" s="2">
        <f>VLOOKUP($F810,Experiment!$A$2:$U$90,MATCH(Results!U$1,Experiment!$A$1:$U$1,0),FALSE)</f>
        <v>95</v>
      </c>
      <c r="V810" s="2">
        <f>VLOOKUP($F810,Experiment!$A$2:$U$90,MATCH(Results!V$1,Experiment!$A$1:$U$1,0),FALSE)</f>
        <v>4</v>
      </c>
      <c r="W810" s="3">
        <f>VLOOKUP($F810,Experiment!$A$2:$U$90,MATCH(Results!W$1,Experiment!$A$1:$U$1,0),FALSE)</f>
        <v>0.75</v>
      </c>
      <c r="X810" s="3">
        <f>VLOOKUP($F810,Experiment!$A$2:$U$90,MATCH(Results!X$1,Experiment!$A$1:$U$1,0),FALSE)</f>
        <v>0.25</v>
      </c>
      <c r="Y810" s="2">
        <f>VLOOKUP($F810,Experiment!$A$2:$U$90,MATCH(Results!Y$1,Experiment!$A$1:$U$1,0),FALSE)</f>
        <v>1</v>
      </c>
      <c r="Z810" s="3">
        <f>VLOOKUP($F810,Experiment!$A$2:$U$90,MATCH(Results!Z$1,Experiment!$A$1:$U$1,0),FALSE)</f>
        <v>0.2</v>
      </c>
      <c r="AA810" s="3">
        <f>VLOOKUP($F810,Experiment!$A$2:$U$90,MATCH(Results!AA$1,Experiment!$A$1:$U$1,0),FALSE)</f>
        <v>4.9999999999999989E-2</v>
      </c>
      <c r="AB810" s="3">
        <f>VLOOKUP($F810,Experiment!$A$2:$U$90,MATCH(Results!AB$1,Experiment!$A$1:$U$1,0),FALSE)</f>
        <v>0.57499999999999996</v>
      </c>
      <c r="AC810" s="3">
        <f>VLOOKUP($F810,Experiment!$A$2:$U$90,MATCH(Results!AC$1,Experiment!$A$1:$U$1,0),FALSE)</f>
        <v>0.42500000000000004</v>
      </c>
      <c r="AD810" s="2">
        <f>VLOOKUP($F810,Experiment!$A$2:$U$90,MATCH(Results!AD$1,Experiment!$A$1:$U$1,0),FALSE)</f>
        <v>-9.2499999999999858</v>
      </c>
      <c r="AE810" s="2">
        <f>VLOOKUP($F810,Experiment!$A$2:$U$90,MATCH(Results!AE$1,Experiment!$A$1:$U$1,0),FALSE)</f>
        <v>8821.9375</v>
      </c>
      <c r="AF810" s="2">
        <f>VLOOKUP($F810,Experiment!$A$2:$U$90,MATCH(Results!AF$1,Experiment!$A$1:$U$1,0),FALSE)</f>
        <v>93.925169683104642</v>
      </c>
      <c r="AG810" s="3">
        <f>VLOOKUP($F810,Experiment!$A$2:$W$90,MATCH(Results!AG$1,Experiment!$A$1:$W$1,0),FALSE)</f>
        <v>0.89414323918902561</v>
      </c>
      <c r="AH810" s="3">
        <f>VLOOKUP($F810,Experiment!$A$2:$W$90,MATCH(Results!AH$1,Experiment!$A$1:$W$1,0),FALSE)</f>
        <v>0.42914847753168511</v>
      </c>
      <c r="AI810" s="3">
        <f>VLOOKUP($F810,Experiment!$A$2:$X$90,MATCH(Results!AI$1,Experiment!$A$1:$X$1,0),FALSE)</f>
        <v>0.57085152246831483</v>
      </c>
      <c r="AJ810" s="2">
        <f>Table1[[#This Row],[Gain]]^Table1[[#This Row],[θ]]</f>
        <v>100</v>
      </c>
      <c r="AK810" s="2">
        <f>-Table1[[#This Row],[λ]]*-Table1[[#This Row],[Loss]]^Table1[[#This Row],[θ]]</f>
        <v>125.99999999999999</v>
      </c>
      <c r="AL810" s="2">
        <f>Table1[[#This Row],[v_n_w_g]]-Table1[[#This Row],[v_n_w_l]]</f>
        <v>-25.999999999999986</v>
      </c>
      <c r="AM810" s="2">
        <f>IF(Table1[[#This Row],[diff_v]]&gt;=1,1,0)</f>
        <v>0</v>
      </c>
    </row>
    <row r="811" spans="1:39" hidden="1" x14ac:dyDescent="0.3">
      <c r="A811">
        <v>1</v>
      </c>
      <c r="B811" t="s">
        <v>46</v>
      </c>
      <c r="C811" s="22">
        <f>VLOOKUP(Table1[[#This Row],[Subject]],'Subject Profile'!$A$2:$E$8,4,FALSE)</f>
        <v>1</v>
      </c>
      <c r="D811" s="22">
        <f>VLOOKUP(Table1[[#This Row],[Subject]],'Subject Profile'!$A$2:$E$8,5,FALSE)</f>
        <v>-1.4</v>
      </c>
      <c r="E811" t="s">
        <v>49</v>
      </c>
      <c r="F811" t="s">
        <v>6</v>
      </c>
      <c r="G811" t="s">
        <v>5</v>
      </c>
      <c r="H811">
        <f>IF(Table1[[#This Row],[decision]]="accept",1,0)</f>
        <v>0</v>
      </c>
      <c r="I811">
        <v>0</v>
      </c>
      <c r="J811" t="s">
        <v>107</v>
      </c>
      <c r="K811">
        <v>1664532532</v>
      </c>
      <c r="L811">
        <v>23</v>
      </c>
      <c r="M811" t="str">
        <f>VLOOKUP($F811,Experiment!$A$2:$U$90,MATCH(Results!M$1,Experiment!$A$1:$U$1,0)+1,FALSE)</f>
        <v>I</v>
      </c>
      <c r="N811">
        <f>IF(Table1[[#This Row],[Impact]]="I",0,1)</f>
        <v>0</v>
      </c>
      <c r="O811" s="2">
        <f>VLOOKUP($F811,Experiment!$A$2:$U$90,MATCH(Results!O$1,Experiment!$A$1:$U$1,0),FALSE)</f>
        <v>-10</v>
      </c>
      <c r="P811" s="3">
        <f>VLOOKUP($F811,Experiment!$A$2:$U$90,MATCH(Results!P$1,Experiment!$A$1:$U$1,0),FALSE)</f>
        <v>0.5</v>
      </c>
      <c r="Q811" s="2">
        <f>VLOOKUP($F811,Experiment!$A$2:$U$90,MATCH(Results!Q$1,Experiment!$A$1:$U$1,0),FALSE)</f>
        <v>20</v>
      </c>
      <c r="R811" s="3">
        <f>VLOOKUP($F811,Experiment!$A$2:$U$90,MATCH(Results!R$1,Experiment!$A$1:$U$1,0),FALSE)</f>
        <v>0.5</v>
      </c>
      <c r="S811" s="2">
        <f>VLOOKUP($F811,Experiment!$A$2:$U$90,MATCH(Results!S$1,Experiment!$A$1:$U$1,0),FALSE)</f>
        <v>5</v>
      </c>
      <c r="T811" s="2">
        <f>VLOOKUP($F811,Experiment!$A$2:$U$90,MATCH(Results!T$1,Experiment!$A$1:$U$1,0),FALSE)</f>
        <v>225</v>
      </c>
      <c r="U811" s="2">
        <f>VLOOKUP($F811,Experiment!$A$2:$U$90,MATCH(Results!U$1,Experiment!$A$1:$U$1,0),FALSE)</f>
        <v>15</v>
      </c>
      <c r="V811" s="2">
        <f>VLOOKUP($F811,Experiment!$A$2:$U$90,MATCH(Results!V$1,Experiment!$A$1:$U$1,0),FALSE)</f>
        <v>4</v>
      </c>
      <c r="W811" s="3">
        <f>VLOOKUP($F811,Experiment!$A$2:$U$90,MATCH(Results!W$1,Experiment!$A$1:$U$1,0),FALSE)</f>
        <v>0.75</v>
      </c>
      <c r="X811" s="3">
        <f>VLOOKUP($F811,Experiment!$A$2:$U$90,MATCH(Results!X$1,Experiment!$A$1:$U$1,0),FALSE)</f>
        <v>0.25</v>
      </c>
      <c r="Y811" s="2">
        <f>VLOOKUP($F811,Experiment!$A$2:$U$90,MATCH(Results!Y$1,Experiment!$A$1:$U$1,0),FALSE)</f>
        <v>2</v>
      </c>
      <c r="Z811" s="3">
        <f>VLOOKUP($F811,Experiment!$A$2:$U$90,MATCH(Results!Z$1,Experiment!$A$1:$U$1,0),FALSE)</f>
        <v>0.05</v>
      </c>
      <c r="AA811" s="3">
        <f>VLOOKUP($F811,Experiment!$A$2:$U$90,MATCH(Results!AA$1,Experiment!$A$1:$U$1,0),FALSE)</f>
        <v>0.2</v>
      </c>
      <c r="AB811" s="3">
        <f>VLOOKUP($F811,Experiment!$A$2:$U$90,MATCH(Results!AB$1,Experiment!$A$1:$U$1,0),FALSE)</f>
        <v>0.42499999999999999</v>
      </c>
      <c r="AC811" s="3">
        <f>VLOOKUP($F811,Experiment!$A$2:$U$90,MATCH(Results!AC$1,Experiment!$A$1:$U$1,0),FALSE)</f>
        <v>0.57499999999999996</v>
      </c>
      <c r="AD811" s="2">
        <f>VLOOKUP($F811,Experiment!$A$2:$U$90,MATCH(Results!AD$1,Experiment!$A$1:$U$1,0),FALSE)</f>
        <v>7.25</v>
      </c>
      <c r="AE811" s="2">
        <f>VLOOKUP($F811,Experiment!$A$2:$U$90,MATCH(Results!AE$1,Experiment!$A$1:$U$1,0),FALSE)</f>
        <v>219.9375</v>
      </c>
      <c r="AF811" s="2">
        <f>VLOOKUP($F811,Experiment!$A$2:$U$90,MATCH(Results!AF$1,Experiment!$A$1:$U$1,0),FALSE)</f>
        <v>14.830289949963891</v>
      </c>
      <c r="AG811" s="3">
        <f>VLOOKUP($F811,Experiment!$A$2:$W$90,MATCH(Results!AG$1,Experiment!$A$1:$W$1,0),FALSE)</f>
        <v>1</v>
      </c>
      <c r="AH811" s="3">
        <f>VLOOKUP($F811,Experiment!$A$2:$W$90,MATCH(Results!AH$1,Experiment!$A$1:$W$1,0),FALSE)</f>
        <v>0.57499999999999996</v>
      </c>
      <c r="AI811" s="3">
        <f>VLOOKUP($F811,Experiment!$A$2:$X$90,MATCH(Results!AI$1,Experiment!$A$1:$X$1,0),FALSE)</f>
        <v>0.42500000000000004</v>
      </c>
      <c r="AJ811" s="2">
        <f>Table1[[#This Row],[Gain]]^Table1[[#This Row],[θ]]</f>
        <v>20</v>
      </c>
      <c r="AK811" s="2">
        <f>-Table1[[#This Row],[λ]]*-Table1[[#This Row],[Loss]]^Table1[[#This Row],[θ]]</f>
        <v>14</v>
      </c>
      <c r="AL811" s="2">
        <f>Table1[[#This Row],[v_n_w_g]]-Table1[[#This Row],[v_n_w_l]]</f>
        <v>6</v>
      </c>
      <c r="AM811" s="2">
        <f>IF(Table1[[#This Row],[diff_v]]&gt;=1,1,0)</f>
        <v>1</v>
      </c>
    </row>
    <row r="812" spans="1:39" hidden="1" x14ac:dyDescent="0.3">
      <c r="A812">
        <v>2</v>
      </c>
      <c r="B812" t="s">
        <v>46</v>
      </c>
      <c r="C812" s="22">
        <f>VLOOKUP(Table1[[#This Row],[Subject]],'Subject Profile'!$A$2:$E$8,4,FALSE)</f>
        <v>1</v>
      </c>
      <c r="D812" s="22">
        <f>VLOOKUP(Table1[[#This Row],[Subject]],'Subject Profile'!$A$2:$E$8,5,FALSE)</f>
        <v>-1.4</v>
      </c>
      <c r="E812" t="s">
        <v>49</v>
      </c>
      <c r="F812" t="s">
        <v>35</v>
      </c>
      <c r="G812" t="s">
        <v>5</v>
      </c>
      <c r="H812">
        <f>IF(Table1[[#This Row],[decision]]="accept",1,0)</f>
        <v>0</v>
      </c>
      <c r="I812">
        <v>0</v>
      </c>
      <c r="J812" t="s">
        <v>107</v>
      </c>
      <c r="K812">
        <v>1664532570</v>
      </c>
      <c r="L812">
        <v>38</v>
      </c>
      <c r="M812" t="str">
        <f>VLOOKUP($F812,Experiment!$A$2:$U$90,MATCH(Results!M$1,Experiment!$A$1:$U$1,0)+1,FALSE)</f>
        <v>I</v>
      </c>
      <c r="N812">
        <f>IF(Table1[[#This Row],[Impact]]="I",0,1)</f>
        <v>0</v>
      </c>
      <c r="O812" s="2">
        <f>VLOOKUP($F812,Experiment!$A$2:$U$90,MATCH(Results!O$1,Experiment!$A$1:$U$1,0),FALSE)</f>
        <v>-10</v>
      </c>
      <c r="P812" s="3">
        <f>VLOOKUP($F812,Experiment!$A$2:$U$90,MATCH(Results!P$1,Experiment!$A$1:$U$1,0),FALSE)</f>
        <v>0.5</v>
      </c>
      <c r="Q812" s="2">
        <f>VLOOKUP($F812,Experiment!$A$2:$U$90,MATCH(Results!Q$1,Experiment!$A$1:$U$1,0),FALSE)</f>
        <v>20</v>
      </c>
      <c r="R812" s="3">
        <f>VLOOKUP($F812,Experiment!$A$2:$U$90,MATCH(Results!R$1,Experiment!$A$1:$U$1,0),FALSE)</f>
        <v>0.5</v>
      </c>
      <c r="S812" s="2">
        <f>VLOOKUP($F812,Experiment!$A$2:$U$90,MATCH(Results!S$1,Experiment!$A$1:$U$1,0),FALSE)</f>
        <v>5</v>
      </c>
      <c r="T812" s="2">
        <f>VLOOKUP($F812,Experiment!$A$2:$U$90,MATCH(Results!T$1,Experiment!$A$1:$U$1,0),FALSE)</f>
        <v>225</v>
      </c>
      <c r="U812" s="2">
        <f>VLOOKUP($F812,Experiment!$A$2:$U$90,MATCH(Results!U$1,Experiment!$A$1:$U$1,0),FALSE)</f>
        <v>15</v>
      </c>
      <c r="V812" s="2">
        <f>VLOOKUP($F812,Experiment!$A$2:$U$90,MATCH(Results!V$1,Experiment!$A$1:$U$1,0),FALSE)</f>
        <v>2</v>
      </c>
      <c r="W812" s="3">
        <f>VLOOKUP($F812,Experiment!$A$2:$U$90,MATCH(Results!W$1,Experiment!$A$1:$U$1,0),FALSE)</f>
        <v>0.25</v>
      </c>
      <c r="X812" s="3">
        <f>VLOOKUP($F812,Experiment!$A$2:$U$90,MATCH(Results!X$1,Experiment!$A$1:$U$1,0),FALSE)</f>
        <v>0.75</v>
      </c>
      <c r="Y812" s="2">
        <f>VLOOKUP($F812,Experiment!$A$2:$U$90,MATCH(Results!Y$1,Experiment!$A$1:$U$1,0),FALSE)</f>
        <v>2</v>
      </c>
      <c r="Z812" s="3">
        <f>VLOOKUP($F812,Experiment!$A$2:$U$90,MATCH(Results!Z$1,Experiment!$A$1:$U$1,0),FALSE)</f>
        <v>0.5</v>
      </c>
      <c r="AA812" s="3">
        <f>VLOOKUP($F812,Experiment!$A$2:$U$90,MATCH(Results!AA$1,Experiment!$A$1:$U$1,0),FALSE)</f>
        <v>0.25</v>
      </c>
      <c r="AB812" s="3">
        <f>VLOOKUP($F812,Experiment!$A$2:$U$90,MATCH(Results!AB$1,Experiment!$A$1:$U$1,0),FALSE)</f>
        <v>0.625</v>
      </c>
      <c r="AC812" s="3">
        <f>VLOOKUP($F812,Experiment!$A$2:$U$90,MATCH(Results!AC$1,Experiment!$A$1:$U$1,0),FALSE)</f>
        <v>0.375</v>
      </c>
      <c r="AD812" s="2">
        <f>VLOOKUP($F812,Experiment!$A$2:$U$90,MATCH(Results!AD$1,Experiment!$A$1:$U$1,0),FALSE)</f>
        <v>1.25</v>
      </c>
      <c r="AE812" s="2">
        <f>VLOOKUP($F812,Experiment!$A$2:$U$90,MATCH(Results!AE$1,Experiment!$A$1:$U$1,0),FALSE)</f>
        <v>210.9375</v>
      </c>
      <c r="AF812" s="2">
        <f>VLOOKUP($F812,Experiment!$A$2:$U$90,MATCH(Results!AF$1,Experiment!$A$1:$U$1,0),FALSE)</f>
        <v>14.523687548277813</v>
      </c>
      <c r="AG812" s="3">
        <f>VLOOKUP($F812,Experiment!$A$2:$W$90,MATCH(Results!AG$1,Experiment!$A$1:$W$1,0),FALSE)</f>
        <v>0.82730419370997643</v>
      </c>
      <c r="AH812" s="3">
        <f>VLOOKUP($F812,Experiment!$A$2:$W$90,MATCH(Results!AH$1,Experiment!$A$1:$W$1,0),FALSE)</f>
        <v>0.38648875795104182</v>
      </c>
      <c r="AI812" s="3">
        <f>VLOOKUP($F812,Experiment!$A$2:$X$90,MATCH(Results!AI$1,Experiment!$A$1:$X$1,0),FALSE)</f>
        <v>0.61351124204895813</v>
      </c>
      <c r="AJ812" s="2">
        <f>Table1[[#This Row],[Gain]]^Table1[[#This Row],[θ]]</f>
        <v>20</v>
      </c>
      <c r="AK812" s="2">
        <f>-Table1[[#This Row],[λ]]*-Table1[[#This Row],[Loss]]^Table1[[#This Row],[θ]]</f>
        <v>14</v>
      </c>
      <c r="AL812" s="2">
        <f>Table1[[#This Row],[v_n_w_g]]-Table1[[#This Row],[v_n_w_l]]</f>
        <v>6</v>
      </c>
      <c r="AM812" s="2">
        <f>IF(Table1[[#This Row],[diff_v]]&gt;=1,1,0)</f>
        <v>1</v>
      </c>
    </row>
    <row r="813" spans="1:39" hidden="1" x14ac:dyDescent="0.3">
      <c r="A813">
        <v>3</v>
      </c>
      <c r="B813" t="s">
        <v>46</v>
      </c>
      <c r="C813" s="22">
        <f>VLOOKUP(Table1[[#This Row],[Subject]],'Subject Profile'!$A$2:$E$8,4,FALSE)</f>
        <v>1</v>
      </c>
      <c r="D813" s="22">
        <f>VLOOKUP(Table1[[#This Row],[Subject]],'Subject Profile'!$A$2:$E$8,5,FALSE)</f>
        <v>-1.4</v>
      </c>
      <c r="E813" t="s">
        <v>49</v>
      </c>
      <c r="F813" t="s">
        <v>20</v>
      </c>
      <c r="G813" t="s">
        <v>5</v>
      </c>
      <c r="H813">
        <f>IF(Table1[[#This Row],[decision]]="accept",1,0)</f>
        <v>0</v>
      </c>
      <c r="I813">
        <v>0</v>
      </c>
      <c r="J813" t="s">
        <v>107</v>
      </c>
      <c r="K813">
        <v>1664532602</v>
      </c>
      <c r="L813">
        <v>32</v>
      </c>
      <c r="M813" t="str">
        <f>VLOOKUP($F813,Experiment!$A$2:$U$90,MATCH(Results!M$1,Experiment!$A$1:$U$1,0)+1,FALSE)</f>
        <v>I</v>
      </c>
      <c r="N813">
        <f>IF(Table1[[#This Row],[Impact]]="I",0,1)</f>
        <v>0</v>
      </c>
      <c r="O813" s="2">
        <f>VLOOKUP($F813,Experiment!$A$2:$U$90,MATCH(Results!O$1,Experiment!$A$1:$U$1,0),FALSE)</f>
        <v>-50</v>
      </c>
      <c r="P813" s="3">
        <f>VLOOKUP($F813,Experiment!$A$2:$U$90,MATCH(Results!P$1,Experiment!$A$1:$U$1,0),FALSE)</f>
        <v>0.5</v>
      </c>
      <c r="Q813" s="2">
        <f>VLOOKUP($F813,Experiment!$A$2:$U$90,MATCH(Results!Q$1,Experiment!$A$1:$U$1,0),FALSE)</f>
        <v>40</v>
      </c>
      <c r="R813" s="3">
        <f>VLOOKUP($F813,Experiment!$A$2:$U$90,MATCH(Results!R$1,Experiment!$A$1:$U$1,0),FALSE)</f>
        <v>0.5</v>
      </c>
      <c r="S813" s="2">
        <f>VLOOKUP($F813,Experiment!$A$2:$U$90,MATCH(Results!S$1,Experiment!$A$1:$U$1,0),FALSE)</f>
        <v>-5</v>
      </c>
      <c r="T813" s="2">
        <f>VLOOKUP($F813,Experiment!$A$2:$U$90,MATCH(Results!T$1,Experiment!$A$1:$U$1,0),FALSE)</f>
        <v>2025</v>
      </c>
      <c r="U813" s="2">
        <f>VLOOKUP($F813,Experiment!$A$2:$U$90,MATCH(Results!U$1,Experiment!$A$1:$U$1,0),FALSE)</f>
        <v>45</v>
      </c>
      <c r="V813" s="2">
        <f>VLOOKUP($F813,Experiment!$A$2:$U$90,MATCH(Results!V$1,Experiment!$A$1:$U$1,0),FALSE)</f>
        <v>2</v>
      </c>
      <c r="W813" s="3">
        <f>VLOOKUP($F813,Experiment!$A$2:$U$90,MATCH(Results!W$1,Experiment!$A$1:$U$1,0),FALSE)</f>
        <v>0.25</v>
      </c>
      <c r="X813" s="3">
        <f>VLOOKUP($F813,Experiment!$A$2:$U$90,MATCH(Results!X$1,Experiment!$A$1:$U$1,0),FALSE)</f>
        <v>0.75</v>
      </c>
      <c r="Y813" s="2">
        <f>VLOOKUP($F813,Experiment!$A$2:$U$90,MATCH(Results!Y$1,Experiment!$A$1:$U$1,0),FALSE)</f>
        <v>2</v>
      </c>
      <c r="Z813" s="3">
        <f>VLOOKUP($F813,Experiment!$A$2:$U$90,MATCH(Results!Z$1,Experiment!$A$1:$U$1,0),FALSE)</f>
        <v>0.5</v>
      </c>
      <c r="AA813" s="3">
        <f>VLOOKUP($F813,Experiment!$A$2:$U$90,MATCH(Results!AA$1,Experiment!$A$1:$U$1,0),FALSE)</f>
        <v>0.25</v>
      </c>
      <c r="AB813" s="3">
        <f>VLOOKUP($F813,Experiment!$A$2:$U$90,MATCH(Results!AB$1,Experiment!$A$1:$U$1,0),FALSE)</f>
        <v>0.625</v>
      </c>
      <c r="AC813" s="3">
        <f>VLOOKUP($F813,Experiment!$A$2:$U$90,MATCH(Results!AC$1,Experiment!$A$1:$U$1,0),FALSE)</f>
        <v>0.375</v>
      </c>
      <c r="AD813" s="2">
        <f>VLOOKUP($F813,Experiment!$A$2:$U$90,MATCH(Results!AD$1,Experiment!$A$1:$U$1,0),FALSE)</f>
        <v>-16.25</v>
      </c>
      <c r="AE813" s="2">
        <f>VLOOKUP($F813,Experiment!$A$2:$U$90,MATCH(Results!AE$1,Experiment!$A$1:$U$1,0),FALSE)</f>
        <v>1898.4375</v>
      </c>
      <c r="AF813" s="2">
        <f>VLOOKUP($F813,Experiment!$A$2:$U$90,MATCH(Results!AF$1,Experiment!$A$1:$U$1,0),FALSE)</f>
        <v>43.571062644833439</v>
      </c>
      <c r="AG813" s="3">
        <f>VLOOKUP($F813,Experiment!$A$2:$W$90,MATCH(Results!AG$1,Experiment!$A$1:$W$1,0),FALSE)</f>
        <v>0.82730419370997643</v>
      </c>
      <c r="AH813" s="3">
        <f>VLOOKUP($F813,Experiment!$A$2:$W$90,MATCH(Results!AH$1,Experiment!$A$1:$W$1,0),FALSE)</f>
        <v>0.38648875795104182</v>
      </c>
      <c r="AI813" s="3">
        <f>VLOOKUP($F813,Experiment!$A$2:$X$90,MATCH(Results!AI$1,Experiment!$A$1:$X$1,0),FALSE)</f>
        <v>0.61351124204895813</v>
      </c>
      <c r="AJ813" s="2">
        <f>Table1[[#This Row],[Gain]]^Table1[[#This Row],[θ]]</f>
        <v>40</v>
      </c>
      <c r="AK813" s="2">
        <f>-Table1[[#This Row],[λ]]*-Table1[[#This Row],[Loss]]^Table1[[#This Row],[θ]]</f>
        <v>70</v>
      </c>
      <c r="AL813" s="2">
        <f>Table1[[#This Row],[v_n_w_g]]-Table1[[#This Row],[v_n_w_l]]</f>
        <v>-30</v>
      </c>
      <c r="AM813" s="2">
        <f>IF(Table1[[#This Row],[diff_v]]&gt;=1,1,0)</f>
        <v>0</v>
      </c>
    </row>
    <row r="814" spans="1:39" hidden="1" x14ac:dyDescent="0.3">
      <c r="A814">
        <v>4</v>
      </c>
      <c r="B814" t="s">
        <v>46</v>
      </c>
      <c r="C814" s="22">
        <f>VLOOKUP(Table1[[#This Row],[Subject]],'Subject Profile'!$A$2:$E$8,4,FALSE)</f>
        <v>1</v>
      </c>
      <c r="D814" s="22">
        <f>VLOOKUP(Table1[[#This Row],[Subject]],'Subject Profile'!$A$2:$E$8,5,FALSE)</f>
        <v>-1.4</v>
      </c>
      <c r="E814" t="s">
        <v>49</v>
      </c>
      <c r="F814" t="s">
        <v>40</v>
      </c>
      <c r="G814" t="s">
        <v>7</v>
      </c>
      <c r="H814">
        <f>IF(Table1[[#This Row],[decision]]="accept",1,0)</f>
        <v>1</v>
      </c>
      <c r="I814">
        <v>-10</v>
      </c>
      <c r="J814" t="s">
        <v>107</v>
      </c>
      <c r="K814">
        <v>1664532615</v>
      </c>
      <c r="L814">
        <v>13</v>
      </c>
      <c r="M814" t="str">
        <f>VLOOKUP($F814,Experiment!$A$2:$U$90,MATCH(Results!M$1,Experiment!$A$1:$U$1,0)+1,FALSE)</f>
        <v>I</v>
      </c>
      <c r="N814">
        <f>IF(Table1[[#This Row],[Impact]]="I",0,1)</f>
        <v>0</v>
      </c>
      <c r="O814" s="2">
        <f>VLOOKUP($F814,Experiment!$A$2:$U$90,MATCH(Results!O$1,Experiment!$A$1:$U$1,0),FALSE)</f>
        <v>-10</v>
      </c>
      <c r="P814" s="3">
        <f>VLOOKUP($F814,Experiment!$A$2:$U$90,MATCH(Results!P$1,Experiment!$A$1:$U$1,0),FALSE)</f>
        <v>0.5</v>
      </c>
      <c r="Q814" s="2">
        <f>VLOOKUP($F814,Experiment!$A$2:$U$90,MATCH(Results!Q$1,Experiment!$A$1:$U$1,0),FALSE)</f>
        <v>20</v>
      </c>
      <c r="R814" s="3">
        <f>VLOOKUP($F814,Experiment!$A$2:$U$90,MATCH(Results!R$1,Experiment!$A$1:$U$1,0),FALSE)</f>
        <v>0.5</v>
      </c>
      <c r="S814" s="2">
        <f>VLOOKUP($F814,Experiment!$A$2:$U$90,MATCH(Results!S$1,Experiment!$A$1:$U$1,0),FALSE)</f>
        <v>5</v>
      </c>
      <c r="T814" s="2">
        <f>VLOOKUP($F814,Experiment!$A$2:$U$90,MATCH(Results!T$1,Experiment!$A$1:$U$1,0),FALSE)</f>
        <v>225</v>
      </c>
      <c r="U814" s="2">
        <f>VLOOKUP($F814,Experiment!$A$2:$U$90,MATCH(Results!U$1,Experiment!$A$1:$U$1,0),FALSE)</f>
        <v>15</v>
      </c>
      <c r="V814" s="2">
        <f>VLOOKUP($F814,Experiment!$A$2:$U$90,MATCH(Results!V$1,Experiment!$A$1:$U$1,0),FALSE)</f>
        <v>2</v>
      </c>
      <c r="W814" s="3">
        <f>VLOOKUP($F814,Experiment!$A$2:$U$90,MATCH(Results!W$1,Experiment!$A$1:$U$1,0),FALSE)</f>
        <v>0</v>
      </c>
      <c r="X814" s="3">
        <f>VLOOKUP($F814,Experiment!$A$2:$U$90,MATCH(Results!X$1,Experiment!$A$1:$U$1,0),FALSE)</f>
        <v>1</v>
      </c>
      <c r="Y814" s="2">
        <f>VLOOKUP($F814,Experiment!$A$2:$U$90,MATCH(Results!Y$1,Experiment!$A$1:$U$1,0),FALSE)</f>
        <v>2</v>
      </c>
      <c r="Z814" s="3">
        <f>VLOOKUP($F814,Experiment!$A$2:$U$90,MATCH(Results!Z$1,Experiment!$A$1:$U$1,0),FALSE)</f>
        <v>0.5</v>
      </c>
      <c r="AA814" s="3">
        <f>VLOOKUP($F814,Experiment!$A$2:$U$90,MATCH(Results!AA$1,Experiment!$A$1:$U$1,0),FALSE)</f>
        <v>0.5</v>
      </c>
      <c r="AB814" s="3">
        <f>VLOOKUP($F814,Experiment!$A$2:$U$90,MATCH(Results!AB$1,Experiment!$A$1:$U$1,0),FALSE)</f>
        <v>0.5</v>
      </c>
      <c r="AC814" s="3">
        <f>VLOOKUP($F814,Experiment!$A$2:$U$90,MATCH(Results!AC$1,Experiment!$A$1:$U$1,0),FALSE)</f>
        <v>0.5</v>
      </c>
      <c r="AD814" s="2">
        <f>VLOOKUP($F814,Experiment!$A$2:$U$90,MATCH(Results!AD$1,Experiment!$A$1:$U$1,0),FALSE)</f>
        <v>5</v>
      </c>
      <c r="AE814" s="2">
        <f>VLOOKUP($F814,Experiment!$A$2:$U$90,MATCH(Results!AE$1,Experiment!$A$1:$U$1,0),FALSE)</f>
        <v>225</v>
      </c>
      <c r="AF814" s="2">
        <f>VLOOKUP($F814,Experiment!$A$2:$U$90,MATCH(Results!AF$1,Experiment!$A$1:$U$1,0),FALSE)</f>
        <v>15</v>
      </c>
      <c r="AG814" s="3">
        <f>VLOOKUP($F814,Experiment!$A$2:$W$90,MATCH(Results!AG$1,Experiment!$A$1:$W$1,0),FALSE)</f>
        <v>1</v>
      </c>
      <c r="AH814" s="3">
        <f>VLOOKUP($F814,Experiment!$A$2:$W$90,MATCH(Results!AH$1,Experiment!$A$1:$W$1,0),FALSE)</f>
        <v>0.5</v>
      </c>
      <c r="AI814" s="3">
        <f>VLOOKUP($F814,Experiment!$A$2:$X$90,MATCH(Results!AI$1,Experiment!$A$1:$X$1,0),FALSE)</f>
        <v>0.5</v>
      </c>
      <c r="AJ814" s="2">
        <f>Table1[[#This Row],[Gain]]^Table1[[#This Row],[θ]]</f>
        <v>20</v>
      </c>
      <c r="AK814" s="2">
        <f>-Table1[[#This Row],[λ]]*-Table1[[#This Row],[Loss]]^Table1[[#This Row],[θ]]</f>
        <v>14</v>
      </c>
      <c r="AL814" s="2">
        <f>Table1[[#This Row],[v_n_w_g]]-Table1[[#This Row],[v_n_w_l]]</f>
        <v>6</v>
      </c>
      <c r="AM814" s="2">
        <f>IF(Table1[[#This Row],[diff_v]]&gt;=1,1,0)</f>
        <v>1</v>
      </c>
    </row>
    <row r="815" spans="1:39" hidden="1" x14ac:dyDescent="0.3">
      <c r="A815">
        <v>5</v>
      </c>
      <c r="B815" t="s">
        <v>46</v>
      </c>
      <c r="C815" s="22">
        <f>VLOOKUP(Table1[[#This Row],[Subject]],'Subject Profile'!$A$2:$E$8,4,FALSE)</f>
        <v>1</v>
      </c>
      <c r="D815" s="22">
        <f>VLOOKUP(Table1[[#This Row],[Subject]],'Subject Profile'!$A$2:$E$8,5,FALSE)</f>
        <v>-1.4</v>
      </c>
      <c r="E815" t="s">
        <v>49</v>
      </c>
      <c r="F815" t="s">
        <v>39</v>
      </c>
      <c r="G815" t="s">
        <v>7</v>
      </c>
      <c r="H815">
        <f>IF(Table1[[#This Row],[decision]]="accept",1,0)</f>
        <v>1</v>
      </c>
      <c r="I815">
        <v>0</v>
      </c>
      <c r="J815" t="s">
        <v>107</v>
      </c>
      <c r="K815">
        <v>1664532639</v>
      </c>
      <c r="L815">
        <v>24</v>
      </c>
      <c r="M815" t="str">
        <f>VLOOKUP($F815,Experiment!$A$2:$U$90,MATCH(Results!M$1,Experiment!$A$1:$U$1,0)+1,FALSE)</f>
        <v>I</v>
      </c>
      <c r="N815">
        <f>IF(Table1[[#This Row],[Impact]]="I",0,1)</f>
        <v>0</v>
      </c>
      <c r="O815" s="2">
        <f>VLOOKUP($F815,Experiment!$A$2:$U$90,MATCH(Results!O$1,Experiment!$A$1:$U$1,0),FALSE)</f>
        <v>0</v>
      </c>
      <c r="P815" s="3">
        <f>VLOOKUP($F815,Experiment!$A$2:$U$90,MATCH(Results!P$1,Experiment!$A$1:$U$1,0),FALSE)</f>
        <v>0.5</v>
      </c>
      <c r="Q815" s="2">
        <f>VLOOKUP($F815,Experiment!$A$2:$U$90,MATCH(Results!Q$1,Experiment!$A$1:$U$1,0),FALSE)</f>
        <v>10</v>
      </c>
      <c r="R815" s="3">
        <f>VLOOKUP($F815,Experiment!$A$2:$U$90,MATCH(Results!R$1,Experiment!$A$1:$U$1,0),FALSE)</f>
        <v>0.5</v>
      </c>
      <c r="S815" s="2">
        <f>VLOOKUP($F815,Experiment!$A$2:$U$90,MATCH(Results!S$1,Experiment!$A$1:$U$1,0),FALSE)</f>
        <v>5</v>
      </c>
      <c r="T815" s="2">
        <f>VLOOKUP($F815,Experiment!$A$2:$U$90,MATCH(Results!T$1,Experiment!$A$1:$U$1,0),FALSE)</f>
        <v>25</v>
      </c>
      <c r="U815" s="2">
        <f>VLOOKUP($F815,Experiment!$A$2:$U$90,MATCH(Results!U$1,Experiment!$A$1:$U$1,0),FALSE)</f>
        <v>5</v>
      </c>
      <c r="V815" s="2">
        <f>VLOOKUP($F815,Experiment!$A$2:$U$90,MATCH(Results!V$1,Experiment!$A$1:$U$1,0),FALSE)</f>
        <v>4</v>
      </c>
      <c r="W815" s="3">
        <f>VLOOKUP($F815,Experiment!$A$2:$U$90,MATCH(Results!W$1,Experiment!$A$1:$U$1,0),FALSE)</f>
        <v>0.75</v>
      </c>
      <c r="X815" s="3">
        <f>VLOOKUP($F815,Experiment!$A$2:$U$90,MATCH(Results!X$1,Experiment!$A$1:$U$1,0),FALSE)</f>
        <v>0.25</v>
      </c>
      <c r="Y815" s="2">
        <f>VLOOKUP($F815,Experiment!$A$2:$U$90,MATCH(Results!Y$1,Experiment!$A$1:$U$1,0),FALSE)</f>
        <v>1</v>
      </c>
      <c r="Z815" s="3">
        <f>VLOOKUP($F815,Experiment!$A$2:$U$90,MATCH(Results!Z$1,Experiment!$A$1:$U$1,0),FALSE)</f>
        <v>0.2</v>
      </c>
      <c r="AA815" s="3">
        <f>VLOOKUP($F815,Experiment!$A$2:$U$90,MATCH(Results!AA$1,Experiment!$A$1:$U$1,0),FALSE)</f>
        <v>4.9999999999999989E-2</v>
      </c>
      <c r="AB815" s="3">
        <f>VLOOKUP($F815,Experiment!$A$2:$U$90,MATCH(Results!AB$1,Experiment!$A$1:$U$1,0),FALSE)</f>
        <v>0.57499999999999996</v>
      </c>
      <c r="AC815" s="3">
        <f>VLOOKUP($F815,Experiment!$A$2:$U$90,MATCH(Results!AC$1,Experiment!$A$1:$U$1,0),FALSE)</f>
        <v>0.42500000000000004</v>
      </c>
      <c r="AD815" s="2">
        <f>VLOOKUP($F815,Experiment!$A$2:$U$90,MATCH(Results!AD$1,Experiment!$A$1:$U$1,0),FALSE)</f>
        <v>4.25</v>
      </c>
      <c r="AE815" s="2">
        <f>VLOOKUP($F815,Experiment!$A$2:$U$90,MATCH(Results!AE$1,Experiment!$A$1:$U$1,0),FALSE)</f>
        <v>24.4375</v>
      </c>
      <c r="AF815" s="2">
        <f>VLOOKUP($F815,Experiment!$A$2:$U$90,MATCH(Results!AF$1,Experiment!$A$1:$U$1,0),FALSE)</f>
        <v>4.9434299833212973</v>
      </c>
      <c r="AG815" s="3">
        <f>VLOOKUP($F815,Experiment!$A$2:$W$90,MATCH(Results!AG$1,Experiment!$A$1:$W$1,0),FALSE)</f>
        <v>0.89414323918902561</v>
      </c>
      <c r="AH815" s="3">
        <f>VLOOKUP($F815,Experiment!$A$2:$W$90,MATCH(Results!AH$1,Experiment!$A$1:$W$1,0),FALSE)</f>
        <v>0.42914847753168511</v>
      </c>
      <c r="AI815" s="3">
        <f>VLOOKUP($F815,Experiment!$A$2:$X$90,MATCH(Results!AI$1,Experiment!$A$1:$X$1,0),FALSE)</f>
        <v>0.57085152246831483</v>
      </c>
      <c r="AJ815" s="2">
        <f>Table1[[#This Row],[Gain]]^Table1[[#This Row],[θ]]</f>
        <v>10</v>
      </c>
      <c r="AK815" s="2">
        <f>-Table1[[#This Row],[λ]]*-Table1[[#This Row],[Loss]]^Table1[[#This Row],[θ]]</f>
        <v>0</v>
      </c>
      <c r="AL815" s="2">
        <f>Table1[[#This Row],[v_n_w_g]]-Table1[[#This Row],[v_n_w_l]]</f>
        <v>10</v>
      </c>
      <c r="AM815" s="2">
        <f>IF(Table1[[#This Row],[diff_v]]&gt;=1,1,0)</f>
        <v>1</v>
      </c>
    </row>
    <row r="816" spans="1:39" hidden="1" x14ac:dyDescent="0.3">
      <c r="A816">
        <v>6</v>
      </c>
      <c r="B816" t="s">
        <v>46</v>
      </c>
      <c r="C816" s="22">
        <f>VLOOKUP(Table1[[#This Row],[Subject]],'Subject Profile'!$A$2:$E$8,4,FALSE)</f>
        <v>1</v>
      </c>
      <c r="D816" s="22">
        <f>VLOOKUP(Table1[[#This Row],[Subject]],'Subject Profile'!$A$2:$E$8,5,FALSE)</f>
        <v>-1.4</v>
      </c>
      <c r="E816" t="s">
        <v>49</v>
      </c>
      <c r="F816" t="s">
        <v>4</v>
      </c>
      <c r="G816" t="s">
        <v>5</v>
      </c>
      <c r="H816">
        <f>IF(Table1[[#This Row],[decision]]="accept",1,0)</f>
        <v>0</v>
      </c>
      <c r="I816">
        <v>0</v>
      </c>
      <c r="J816" t="s">
        <v>107</v>
      </c>
      <c r="K816">
        <v>1664532650</v>
      </c>
      <c r="L816">
        <v>11</v>
      </c>
      <c r="M816" t="str">
        <f>VLOOKUP($F816,Experiment!$A$2:$U$90,MATCH(Results!M$1,Experiment!$A$1:$U$1,0)+1,FALSE)</f>
        <v>I</v>
      </c>
      <c r="N816">
        <f>IF(Table1[[#This Row],[Impact]]="I",0,1)</f>
        <v>0</v>
      </c>
      <c r="O816" s="2">
        <f>VLOOKUP($F816,Experiment!$A$2:$U$90,MATCH(Results!O$1,Experiment!$A$1:$U$1,0),FALSE)</f>
        <v>-50</v>
      </c>
      <c r="P816" s="3">
        <f>VLOOKUP($F816,Experiment!$A$2:$U$90,MATCH(Results!P$1,Experiment!$A$1:$U$1,0),FALSE)</f>
        <v>0.5</v>
      </c>
      <c r="Q816" s="2">
        <f>VLOOKUP($F816,Experiment!$A$2:$U$90,MATCH(Results!Q$1,Experiment!$A$1:$U$1,0),FALSE)</f>
        <v>60</v>
      </c>
      <c r="R816" s="3">
        <f>VLOOKUP($F816,Experiment!$A$2:$U$90,MATCH(Results!R$1,Experiment!$A$1:$U$1,0),FALSE)</f>
        <v>0.5</v>
      </c>
      <c r="S816" s="2">
        <f>VLOOKUP($F816,Experiment!$A$2:$U$90,MATCH(Results!S$1,Experiment!$A$1:$U$1,0),FALSE)</f>
        <v>5</v>
      </c>
      <c r="T816" s="2">
        <f>VLOOKUP($F816,Experiment!$A$2:$U$90,MATCH(Results!T$1,Experiment!$A$1:$U$1,0),FALSE)</f>
        <v>3025</v>
      </c>
      <c r="U816" s="2">
        <f>VLOOKUP($F816,Experiment!$A$2:$U$90,MATCH(Results!U$1,Experiment!$A$1:$U$1,0),FALSE)</f>
        <v>55</v>
      </c>
      <c r="V816" s="2">
        <f>VLOOKUP($F816,Experiment!$A$2:$U$90,MATCH(Results!V$1,Experiment!$A$1:$U$1,0),FALSE)</f>
        <v>2</v>
      </c>
      <c r="W816" s="3">
        <f>VLOOKUP($F816,Experiment!$A$2:$U$90,MATCH(Results!W$1,Experiment!$A$1:$U$1,0),FALSE)</f>
        <v>0.25</v>
      </c>
      <c r="X816" s="3">
        <f>VLOOKUP($F816,Experiment!$A$2:$U$90,MATCH(Results!X$1,Experiment!$A$1:$U$1,0),FALSE)</f>
        <v>0.75</v>
      </c>
      <c r="Y816" s="2">
        <f>VLOOKUP($F816,Experiment!$A$2:$U$90,MATCH(Results!Y$1,Experiment!$A$1:$U$1,0),FALSE)</f>
        <v>2</v>
      </c>
      <c r="Z816" s="3">
        <f>VLOOKUP($F816,Experiment!$A$2:$U$90,MATCH(Results!Z$1,Experiment!$A$1:$U$1,0),FALSE)</f>
        <v>0.5</v>
      </c>
      <c r="AA816" s="3">
        <f>VLOOKUP($F816,Experiment!$A$2:$U$90,MATCH(Results!AA$1,Experiment!$A$1:$U$1,0),FALSE)</f>
        <v>0.25</v>
      </c>
      <c r="AB816" s="3">
        <f>VLOOKUP($F816,Experiment!$A$2:$U$90,MATCH(Results!AB$1,Experiment!$A$1:$U$1,0),FALSE)</f>
        <v>0.625</v>
      </c>
      <c r="AC816" s="3">
        <f>VLOOKUP($F816,Experiment!$A$2:$U$90,MATCH(Results!AC$1,Experiment!$A$1:$U$1,0),FALSE)</f>
        <v>0.375</v>
      </c>
      <c r="AD816" s="2">
        <f>VLOOKUP($F816,Experiment!$A$2:$U$90,MATCH(Results!AD$1,Experiment!$A$1:$U$1,0),FALSE)</f>
        <v>-8.75</v>
      </c>
      <c r="AE816" s="2">
        <f>VLOOKUP($F816,Experiment!$A$2:$U$90,MATCH(Results!AE$1,Experiment!$A$1:$U$1,0),FALSE)</f>
        <v>2835.9375</v>
      </c>
      <c r="AF816" s="2">
        <f>VLOOKUP($F816,Experiment!$A$2:$U$90,MATCH(Results!AF$1,Experiment!$A$1:$U$1,0),FALSE)</f>
        <v>53.253521010351982</v>
      </c>
      <c r="AG816" s="3">
        <f>VLOOKUP($F816,Experiment!$A$2:$W$90,MATCH(Results!AG$1,Experiment!$A$1:$W$1,0),FALSE)</f>
        <v>0.82730419370997643</v>
      </c>
      <c r="AH816" s="3">
        <f>VLOOKUP($F816,Experiment!$A$2:$W$90,MATCH(Results!AH$1,Experiment!$A$1:$W$1,0),FALSE)</f>
        <v>0.38648875795104182</v>
      </c>
      <c r="AI816" s="3">
        <f>VLOOKUP($F816,Experiment!$A$2:$X$90,MATCH(Results!AI$1,Experiment!$A$1:$X$1,0),FALSE)</f>
        <v>0.61351124204895813</v>
      </c>
      <c r="AJ816" s="2">
        <f>Table1[[#This Row],[Gain]]^Table1[[#This Row],[θ]]</f>
        <v>60</v>
      </c>
      <c r="AK816" s="2">
        <f>-Table1[[#This Row],[λ]]*-Table1[[#This Row],[Loss]]^Table1[[#This Row],[θ]]</f>
        <v>70</v>
      </c>
      <c r="AL816" s="2">
        <f>Table1[[#This Row],[v_n_w_g]]-Table1[[#This Row],[v_n_w_l]]</f>
        <v>-10</v>
      </c>
      <c r="AM816" s="2">
        <f>IF(Table1[[#This Row],[diff_v]]&gt;=1,1,0)</f>
        <v>0</v>
      </c>
    </row>
    <row r="817" spans="1:39" hidden="1" x14ac:dyDescent="0.3">
      <c r="A817">
        <v>7</v>
      </c>
      <c r="B817" t="s">
        <v>46</v>
      </c>
      <c r="C817" s="22">
        <f>VLOOKUP(Table1[[#This Row],[Subject]],'Subject Profile'!$A$2:$E$8,4,FALSE)</f>
        <v>1</v>
      </c>
      <c r="D817" s="22">
        <f>VLOOKUP(Table1[[#This Row],[Subject]],'Subject Profile'!$A$2:$E$8,5,FALSE)</f>
        <v>-1.4</v>
      </c>
      <c r="E817" t="s">
        <v>49</v>
      </c>
      <c r="F817" t="s">
        <v>36</v>
      </c>
      <c r="G817" t="s">
        <v>5</v>
      </c>
      <c r="H817">
        <f>IF(Table1[[#This Row],[decision]]="accept",1,0)</f>
        <v>0</v>
      </c>
      <c r="I817">
        <v>0</v>
      </c>
      <c r="J817" t="s">
        <v>107</v>
      </c>
      <c r="K817">
        <v>1664532660</v>
      </c>
      <c r="L817">
        <v>10</v>
      </c>
      <c r="M817" t="str">
        <f>VLOOKUP($F817,Experiment!$A$2:$U$90,MATCH(Results!M$1,Experiment!$A$1:$U$1,0)+1,FALSE)</f>
        <v>I</v>
      </c>
      <c r="N817">
        <f>IF(Table1[[#This Row],[Impact]]="I",0,1)</f>
        <v>0</v>
      </c>
      <c r="O817" s="2">
        <f>VLOOKUP($F817,Experiment!$A$2:$U$90,MATCH(Results!O$1,Experiment!$A$1:$U$1,0),FALSE)</f>
        <v>-10</v>
      </c>
      <c r="P817" s="3">
        <f>VLOOKUP($F817,Experiment!$A$2:$U$90,MATCH(Results!P$1,Experiment!$A$1:$U$1,0),FALSE)</f>
        <v>0.5</v>
      </c>
      <c r="Q817" s="2">
        <f>VLOOKUP($F817,Experiment!$A$2:$U$90,MATCH(Results!Q$1,Experiment!$A$1:$U$1,0),FALSE)</f>
        <v>0</v>
      </c>
      <c r="R817" s="3">
        <f>VLOOKUP($F817,Experiment!$A$2:$U$90,MATCH(Results!R$1,Experiment!$A$1:$U$1,0),FALSE)</f>
        <v>0.5</v>
      </c>
      <c r="S817" s="2">
        <f>VLOOKUP($F817,Experiment!$A$2:$U$90,MATCH(Results!S$1,Experiment!$A$1:$U$1,0),FALSE)</f>
        <v>-5</v>
      </c>
      <c r="T817" s="2">
        <f>VLOOKUP($F817,Experiment!$A$2:$U$90,MATCH(Results!T$1,Experiment!$A$1:$U$1,0),FALSE)</f>
        <v>25</v>
      </c>
      <c r="U817" s="2">
        <f>VLOOKUP($F817,Experiment!$A$2:$U$90,MATCH(Results!U$1,Experiment!$A$1:$U$1,0),FALSE)</f>
        <v>5</v>
      </c>
      <c r="V817" s="2">
        <f>VLOOKUP($F817,Experiment!$A$2:$U$90,MATCH(Results!V$1,Experiment!$A$1:$U$1,0),FALSE)</f>
        <v>2</v>
      </c>
      <c r="W817" s="3">
        <f>VLOOKUP($F817,Experiment!$A$2:$U$90,MATCH(Results!W$1,Experiment!$A$1:$U$1,0),FALSE)</f>
        <v>0</v>
      </c>
      <c r="X817" s="3">
        <f>VLOOKUP($F817,Experiment!$A$2:$U$90,MATCH(Results!X$1,Experiment!$A$1:$U$1,0),FALSE)</f>
        <v>1</v>
      </c>
      <c r="Y817" s="2">
        <f>VLOOKUP($F817,Experiment!$A$2:$U$90,MATCH(Results!Y$1,Experiment!$A$1:$U$1,0),FALSE)</f>
        <v>2</v>
      </c>
      <c r="Z817" s="3">
        <f>VLOOKUP($F817,Experiment!$A$2:$U$90,MATCH(Results!Z$1,Experiment!$A$1:$U$1,0),FALSE)</f>
        <v>0.5</v>
      </c>
      <c r="AA817" s="3">
        <f>VLOOKUP($F817,Experiment!$A$2:$U$90,MATCH(Results!AA$1,Experiment!$A$1:$U$1,0),FALSE)</f>
        <v>0.5</v>
      </c>
      <c r="AB817" s="3">
        <f>VLOOKUP($F817,Experiment!$A$2:$U$90,MATCH(Results!AB$1,Experiment!$A$1:$U$1,0),FALSE)</f>
        <v>0.5</v>
      </c>
      <c r="AC817" s="3">
        <f>VLOOKUP($F817,Experiment!$A$2:$U$90,MATCH(Results!AC$1,Experiment!$A$1:$U$1,0),FALSE)</f>
        <v>0.5</v>
      </c>
      <c r="AD817" s="2">
        <f>VLOOKUP($F817,Experiment!$A$2:$U$90,MATCH(Results!AD$1,Experiment!$A$1:$U$1,0),FALSE)</f>
        <v>-5</v>
      </c>
      <c r="AE817" s="2">
        <f>VLOOKUP($F817,Experiment!$A$2:$U$90,MATCH(Results!AE$1,Experiment!$A$1:$U$1,0),FALSE)</f>
        <v>25</v>
      </c>
      <c r="AF817" s="2">
        <f>VLOOKUP($F817,Experiment!$A$2:$U$90,MATCH(Results!AF$1,Experiment!$A$1:$U$1,0),FALSE)</f>
        <v>5</v>
      </c>
      <c r="AG817" s="3">
        <f>VLOOKUP($F817,Experiment!$A$2:$W$90,MATCH(Results!AG$1,Experiment!$A$1:$W$1,0),FALSE)</f>
        <v>1</v>
      </c>
      <c r="AH817" s="3">
        <f>VLOOKUP($F817,Experiment!$A$2:$W$90,MATCH(Results!AH$1,Experiment!$A$1:$W$1,0),FALSE)</f>
        <v>0.5</v>
      </c>
      <c r="AI817" s="3">
        <f>VLOOKUP($F817,Experiment!$A$2:$X$90,MATCH(Results!AI$1,Experiment!$A$1:$X$1,0),FALSE)</f>
        <v>0.5</v>
      </c>
      <c r="AJ817" s="2">
        <f>Table1[[#This Row],[Gain]]^Table1[[#This Row],[θ]]</f>
        <v>0</v>
      </c>
      <c r="AK817" s="2">
        <f>-Table1[[#This Row],[λ]]*-Table1[[#This Row],[Loss]]^Table1[[#This Row],[θ]]</f>
        <v>14</v>
      </c>
      <c r="AL817" s="2">
        <f>Table1[[#This Row],[v_n_w_g]]-Table1[[#This Row],[v_n_w_l]]</f>
        <v>-14</v>
      </c>
      <c r="AM817" s="2">
        <f>IF(Table1[[#This Row],[diff_v]]&gt;=1,1,0)</f>
        <v>0</v>
      </c>
    </row>
    <row r="818" spans="1:39" hidden="1" x14ac:dyDescent="0.3">
      <c r="A818">
        <v>8</v>
      </c>
      <c r="B818" t="s">
        <v>46</v>
      </c>
      <c r="C818" s="22">
        <f>VLOOKUP(Table1[[#This Row],[Subject]],'Subject Profile'!$A$2:$E$8,4,FALSE)</f>
        <v>1</v>
      </c>
      <c r="D818" s="22">
        <f>VLOOKUP(Table1[[#This Row],[Subject]],'Subject Profile'!$A$2:$E$8,5,FALSE)</f>
        <v>-1.4</v>
      </c>
      <c r="E818" t="s">
        <v>49</v>
      </c>
      <c r="F818" t="s">
        <v>19</v>
      </c>
      <c r="G818" t="s">
        <v>7</v>
      </c>
      <c r="H818">
        <f>IF(Table1[[#This Row],[decision]]="accept",1,0)</f>
        <v>1</v>
      </c>
      <c r="I818">
        <v>0</v>
      </c>
      <c r="J818" t="s">
        <v>107</v>
      </c>
      <c r="K818">
        <v>1664532669</v>
      </c>
      <c r="L818">
        <v>9</v>
      </c>
      <c r="M818" t="str">
        <f>VLOOKUP($F818,Experiment!$A$2:$U$90,MATCH(Results!M$1,Experiment!$A$1:$U$1,0)+1,FALSE)</f>
        <v>I</v>
      </c>
      <c r="N818">
        <f>IF(Table1[[#This Row],[Impact]]="I",0,1)</f>
        <v>0</v>
      </c>
      <c r="O818" s="2">
        <f>VLOOKUP($F818,Experiment!$A$2:$U$90,MATCH(Results!O$1,Experiment!$A$1:$U$1,0),FALSE)</f>
        <v>0</v>
      </c>
      <c r="P818" s="3">
        <f>VLOOKUP($F818,Experiment!$A$2:$U$90,MATCH(Results!P$1,Experiment!$A$1:$U$1,0),FALSE)</f>
        <v>0.5</v>
      </c>
      <c r="Q818" s="2">
        <f>VLOOKUP($F818,Experiment!$A$2:$U$90,MATCH(Results!Q$1,Experiment!$A$1:$U$1,0),FALSE)</f>
        <v>10</v>
      </c>
      <c r="R818" s="3">
        <f>VLOOKUP($F818,Experiment!$A$2:$U$90,MATCH(Results!R$1,Experiment!$A$1:$U$1,0),FALSE)</f>
        <v>0.5</v>
      </c>
      <c r="S818" s="2">
        <f>VLOOKUP($F818,Experiment!$A$2:$U$90,MATCH(Results!S$1,Experiment!$A$1:$U$1,0),FALSE)</f>
        <v>5</v>
      </c>
      <c r="T818" s="2">
        <f>VLOOKUP($F818,Experiment!$A$2:$U$90,MATCH(Results!T$1,Experiment!$A$1:$U$1,0),FALSE)</f>
        <v>25</v>
      </c>
      <c r="U818" s="2">
        <f>VLOOKUP($F818,Experiment!$A$2:$U$90,MATCH(Results!U$1,Experiment!$A$1:$U$1,0),FALSE)</f>
        <v>5</v>
      </c>
      <c r="V818" s="2">
        <f>VLOOKUP($F818,Experiment!$A$2:$U$90,MATCH(Results!V$1,Experiment!$A$1:$U$1,0),FALSE)</f>
        <v>6</v>
      </c>
      <c r="W818" s="3">
        <f>VLOOKUP($F818,Experiment!$A$2:$U$90,MATCH(Results!W$1,Experiment!$A$1:$U$1,0),FALSE)</f>
        <v>0</v>
      </c>
      <c r="X818" s="3">
        <f>VLOOKUP($F818,Experiment!$A$2:$U$90,MATCH(Results!X$1,Experiment!$A$1:$U$1,0),FALSE)</f>
        <v>1</v>
      </c>
      <c r="Y818" s="2">
        <f>VLOOKUP($F818,Experiment!$A$2:$U$90,MATCH(Results!Y$1,Experiment!$A$1:$U$1,0),FALSE)</f>
        <v>0</v>
      </c>
      <c r="Z818" s="3">
        <f>VLOOKUP($F818,Experiment!$A$2:$U$90,MATCH(Results!Z$1,Experiment!$A$1:$U$1,0),FALSE)</f>
        <v>0.5</v>
      </c>
      <c r="AA818" s="3">
        <f>VLOOKUP($F818,Experiment!$A$2:$U$90,MATCH(Results!AA$1,Experiment!$A$1:$U$1,0),FALSE)</f>
        <v>0.5</v>
      </c>
      <c r="AB818" s="3">
        <f>VLOOKUP($F818,Experiment!$A$2:$U$90,MATCH(Results!AB$1,Experiment!$A$1:$U$1,0),FALSE)</f>
        <v>0.5</v>
      </c>
      <c r="AC818" s="3">
        <f>VLOOKUP($F818,Experiment!$A$2:$U$90,MATCH(Results!AC$1,Experiment!$A$1:$U$1,0),FALSE)</f>
        <v>0.5</v>
      </c>
      <c r="AD818" s="2">
        <f>VLOOKUP($F818,Experiment!$A$2:$U$90,MATCH(Results!AD$1,Experiment!$A$1:$U$1,0),FALSE)</f>
        <v>5</v>
      </c>
      <c r="AE818" s="2">
        <f>VLOOKUP($F818,Experiment!$A$2:$U$90,MATCH(Results!AE$1,Experiment!$A$1:$U$1,0),FALSE)</f>
        <v>25</v>
      </c>
      <c r="AF818" s="2">
        <f>VLOOKUP($F818,Experiment!$A$2:$U$90,MATCH(Results!AF$1,Experiment!$A$1:$U$1,0),FALSE)</f>
        <v>5</v>
      </c>
      <c r="AG818" s="3">
        <f>VLOOKUP($F818,Experiment!$A$2:$W$90,MATCH(Results!AG$1,Experiment!$A$1:$W$1,0),FALSE)</f>
        <v>1</v>
      </c>
      <c r="AH818" s="3">
        <f>VLOOKUP($F818,Experiment!$A$2:$W$90,MATCH(Results!AH$1,Experiment!$A$1:$W$1,0),FALSE)</f>
        <v>0.5</v>
      </c>
      <c r="AI818" s="3">
        <f>VLOOKUP($F818,Experiment!$A$2:$X$90,MATCH(Results!AI$1,Experiment!$A$1:$X$1,0),FALSE)</f>
        <v>0.5</v>
      </c>
      <c r="AJ818" s="2">
        <f>Table1[[#This Row],[Gain]]^Table1[[#This Row],[θ]]</f>
        <v>10</v>
      </c>
      <c r="AK818" s="2">
        <f>-Table1[[#This Row],[λ]]*-Table1[[#This Row],[Loss]]^Table1[[#This Row],[θ]]</f>
        <v>0</v>
      </c>
      <c r="AL818" s="2">
        <f>Table1[[#This Row],[v_n_w_g]]-Table1[[#This Row],[v_n_w_l]]</f>
        <v>10</v>
      </c>
      <c r="AM818" s="2">
        <f>IF(Table1[[#This Row],[diff_v]]&gt;=1,1,0)</f>
        <v>1</v>
      </c>
    </row>
    <row r="819" spans="1:39" hidden="1" x14ac:dyDescent="0.3">
      <c r="A819">
        <v>9</v>
      </c>
      <c r="B819" t="s">
        <v>46</v>
      </c>
      <c r="C819" s="22">
        <f>VLOOKUP(Table1[[#This Row],[Subject]],'Subject Profile'!$A$2:$E$8,4,FALSE)</f>
        <v>1</v>
      </c>
      <c r="D819" s="22">
        <f>VLOOKUP(Table1[[#This Row],[Subject]],'Subject Profile'!$A$2:$E$8,5,FALSE)</f>
        <v>-1.4</v>
      </c>
      <c r="E819" t="s">
        <v>49</v>
      </c>
      <c r="F819" t="s">
        <v>38</v>
      </c>
      <c r="G819" t="s">
        <v>7</v>
      </c>
      <c r="H819">
        <f>IF(Table1[[#This Row],[decision]]="accept",1,0)</f>
        <v>1</v>
      </c>
      <c r="I819">
        <v>90</v>
      </c>
      <c r="J819" t="s">
        <v>107</v>
      </c>
      <c r="K819">
        <v>1664532686</v>
      </c>
      <c r="L819">
        <v>17</v>
      </c>
      <c r="M819" t="str">
        <f>VLOOKUP($F819,Experiment!$A$2:$U$90,MATCH(Results!M$1,Experiment!$A$1:$U$1,0)+1,FALSE)</f>
        <v>I</v>
      </c>
      <c r="N819">
        <f>IF(Table1[[#This Row],[Impact]]="I",0,1)</f>
        <v>0</v>
      </c>
      <c r="O819" s="2">
        <f>VLOOKUP($F819,Experiment!$A$2:$U$90,MATCH(Results!O$1,Experiment!$A$1:$U$1,0),FALSE)</f>
        <v>-90</v>
      </c>
      <c r="P819" s="3">
        <f>VLOOKUP($F819,Experiment!$A$2:$U$90,MATCH(Results!P$1,Experiment!$A$1:$U$1,0),FALSE)</f>
        <v>0.5</v>
      </c>
      <c r="Q819" s="2">
        <f>VLOOKUP($F819,Experiment!$A$2:$U$90,MATCH(Results!Q$1,Experiment!$A$1:$U$1,0),FALSE)</f>
        <v>90</v>
      </c>
      <c r="R819" s="3">
        <f>VLOOKUP($F819,Experiment!$A$2:$U$90,MATCH(Results!R$1,Experiment!$A$1:$U$1,0),FALSE)</f>
        <v>0.5</v>
      </c>
      <c r="S819" s="2">
        <f>VLOOKUP($F819,Experiment!$A$2:$U$90,MATCH(Results!S$1,Experiment!$A$1:$U$1,0),FALSE)</f>
        <v>0</v>
      </c>
      <c r="T819" s="2">
        <f>VLOOKUP($F819,Experiment!$A$2:$U$90,MATCH(Results!T$1,Experiment!$A$1:$U$1,0),FALSE)</f>
        <v>8100</v>
      </c>
      <c r="U819" s="2">
        <f>VLOOKUP($F819,Experiment!$A$2:$U$90,MATCH(Results!U$1,Experiment!$A$1:$U$1,0),FALSE)</f>
        <v>90</v>
      </c>
      <c r="V819" s="2">
        <f>VLOOKUP($F819,Experiment!$A$2:$U$90,MATCH(Results!V$1,Experiment!$A$1:$U$1,0),FALSE)</f>
        <v>4</v>
      </c>
      <c r="W819" s="3">
        <f>VLOOKUP($F819,Experiment!$A$2:$U$90,MATCH(Results!W$1,Experiment!$A$1:$U$1,0),FALSE)</f>
        <v>0.75</v>
      </c>
      <c r="X819" s="3">
        <f>VLOOKUP($F819,Experiment!$A$2:$U$90,MATCH(Results!X$1,Experiment!$A$1:$U$1,0),FALSE)</f>
        <v>0.25</v>
      </c>
      <c r="Y819" s="2">
        <f>VLOOKUP($F819,Experiment!$A$2:$U$90,MATCH(Results!Y$1,Experiment!$A$1:$U$1,0),FALSE)</f>
        <v>1</v>
      </c>
      <c r="Z819" s="3">
        <f>VLOOKUP($F819,Experiment!$A$2:$U$90,MATCH(Results!Z$1,Experiment!$A$1:$U$1,0),FALSE)</f>
        <v>0.2</v>
      </c>
      <c r="AA819" s="3">
        <f>VLOOKUP($F819,Experiment!$A$2:$U$90,MATCH(Results!AA$1,Experiment!$A$1:$U$1,0),FALSE)</f>
        <v>4.9999999999999989E-2</v>
      </c>
      <c r="AB819" s="3">
        <f>VLOOKUP($F819,Experiment!$A$2:$U$90,MATCH(Results!AB$1,Experiment!$A$1:$U$1,0),FALSE)</f>
        <v>0.57499999999999996</v>
      </c>
      <c r="AC819" s="3">
        <f>VLOOKUP($F819,Experiment!$A$2:$U$90,MATCH(Results!AC$1,Experiment!$A$1:$U$1,0),FALSE)</f>
        <v>0.42500000000000004</v>
      </c>
      <c r="AD819" s="2">
        <f>VLOOKUP($F819,Experiment!$A$2:$U$90,MATCH(Results!AD$1,Experiment!$A$1:$U$1,0),FALSE)</f>
        <v>-13.499999999999986</v>
      </c>
      <c r="AE819" s="2">
        <f>VLOOKUP($F819,Experiment!$A$2:$U$90,MATCH(Results!AE$1,Experiment!$A$1:$U$1,0),FALSE)</f>
        <v>7917.75</v>
      </c>
      <c r="AF819" s="2">
        <f>VLOOKUP($F819,Experiment!$A$2:$U$90,MATCH(Results!AF$1,Experiment!$A$1:$U$1,0),FALSE)</f>
        <v>88.981739699783347</v>
      </c>
      <c r="AG819" s="3">
        <f>VLOOKUP($F819,Experiment!$A$2:$W$90,MATCH(Results!AG$1,Experiment!$A$1:$W$1,0),FALSE)</f>
        <v>0.89414323918902561</v>
      </c>
      <c r="AH819" s="3">
        <f>VLOOKUP($F819,Experiment!$A$2:$W$90,MATCH(Results!AH$1,Experiment!$A$1:$W$1,0),FALSE)</f>
        <v>0.42914847753168511</v>
      </c>
      <c r="AI819" s="3">
        <f>VLOOKUP($F819,Experiment!$A$2:$X$90,MATCH(Results!AI$1,Experiment!$A$1:$X$1,0),FALSE)</f>
        <v>0.57085152246831483</v>
      </c>
      <c r="AJ819" s="2">
        <f>Table1[[#This Row],[Gain]]^Table1[[#This Row],[θ]]</f>
        <v>90</v>
      </c>
      <c r="AK819" s="2">
        <f>-Table1[[#This Row],[λ]]*-Table1[[#This Row],[Loss]]^Table1[[#This Row],[θ]]</f>
        <v>125.99999999999999</v>
      </c>
      <c r="AL819" s="2">
        <f>Table1[[#This Row],[v_n_w_g]]-Table1[[#This Row],[v_n_w_l]]</f>
        <v>-35.999999999999986</v>
      </c>
      <c r="AM819" s="2">
        <f>IF(Table1[[#This Row],[diff_v]]&gt;=1,1,0)</f>
        <v>0</v>
      </c>
    </row>
    <row r="820" spans="1:39" hidden="1" x14ac:dyDescent="0.3">
      <c r="A820">
        <v>10</v>
      </c>
      <c r="B820" t="s">
        <v>46</v>
      </c>
      <c r="C820" s="22">
        <f>VLOOKUP(Table1[[#This Row],[Subject]],'Subject Profile'!$A$2:$E$8,4,FALSE)</f>
        <v>1</v>
      </c>
      <c r="D820" s="22">
        <f>VLOOKUP(Table1[[#This Row],[Subject]],'Subject Profile'!$A$2:$E$8,5,FALSE)</f>
        <v>-1.4</v>
      </c>
      <c r="E820" t="s">
        <v>49</v>
      </c>
      <c r="F820" t="s">
        <v>38</v>
      </c>
      <c r="G820" t="s">
        <v>7</v>
      </c>
      <c r="H820">
        <f>IF(Table1[[#This Row],[decision]]="accept",1,0)</f>
        <v>1</v>
      </c>
      <c r="I820">
        <v>-90</v>
      </c>
      <c r="J820" t="s">
        <v>107</v>
      </c>
      <c r="K820">
        <v>1664532689</v>
      </c>
      <c r="L820">
        <v>3</v>
      </c>
      <c r="M820" t="str">
        <f>VLOOKUP($F820,Experiment!$A$2:$U$90,MATCH(Results!M$1,Experiment!$A$1:$U$1,0)+1,FALSE)</f>
        <v>I</v>
      </c>
      <c r="N820">
        <f>IF(Table1[[#This Row],[Impact]]="I",0,1)</f>
        <v>0</v>
      </c>
      <c r="O820" s="2">
        <f>VLOOKUP($F820,Experiment!$A$2:$U$90,MATCH(Results!O$1,Experiment!$A$1:$U$1,0),FALSE)</f>
        <v>-90</v>
      </c>
      <c r="P820" s="3">
        <f>VLOOKUP($F820,Experiment!$A$2:$U$90,MATCH(Results!P$1,Experiment!$A$1:$U$1,0),FALSE)</f>
        <v>0.5</v>
      </c>
      <c r="Q820" s="2">
        <f>VLOOKUP($F820,Experiment!$A$2:$U$90,MATCH(Results!Q$1,Experiment!$A$1:$U$1,0),FALSE)</f>
        <v>90</v>
      </c>
      <c r="R820" s="3">
        <f>VLOOKUP($F820,Experiment!$A$2:$U$90,MATCH(Results!R$1,Experiment!$A$1:$U$1,0),FALSE)</f>
        <v>0.5</v>
      </c>
      <c r="S820" s="2">
        <f>VLOOKUP($F820,Experiment!$A$2:$U$90,MATCH(Results!S$1,Experiment!$A$1:$U$1,0),FALSE)</f>
        <v>0</v>
      </c>
      <c r="T820" s="2">
        <f>VLOOKUP($F820,Experiment!$A$2:$U$90,MATCH(Results!T$1,Experiment!$A$1:$U$1,0),FALSE)</f>
        <v>8100</v>
      </c>
      <c r="U820" s="2">
        <f>VLOOKUP($F820,Experiment!$A$2:$U$90,MATCH(Results!U$1,Experiment!$A$1:$U$1,0),FALSE)</f>
        <v>90</v>
      </c>
      <c r="V820" s="2">
        <f>VLOOKUP($F820,Experiment!$A$2:$U$90,MATCH(Results!V$1,Experiment!$A$1:$U$1,0),FALSE)</f>
        <v>4</v>
      </c>
      <c r="W820" s="3">
        <f>VLOOKUP($F820,Experiment!$A$2:$U$90,MATCH(Results!W$1,Experiment!$A$1:$U$1,0),FALSE)</f>
        <v>0.75</v>
      </c>
      <c r="X820" s="3">
        <f>VLOOKUP($F820,Experiment!$A$2:$U$90,MATCH(Results!X$1,Experiment!$A$1:$U$1,0),FALSE)</f>
        <v>0.25</v>
      </c>
      <c r="Y820" s="2">
        <f>VLOOKUP($F820,Experiment!$A$2:$U$90,MATCH(Results!Y$1,Experiment!$A$1:$U$1,0),FALSE)</f>
        <v>1</v>
      </c>
      <c r="Z820" s="3">
        <f>VLOOKUP($F820,Experiment!$A$2:$U$90,MATCH(Results!Z$1,Experiment!$A$1:$U$1,0),FALSE)</f>
        <v>0.2</v>
      </c>
      <c r="AA820" s="3">
        <f>VLOOKUP($F820,Experiment!$A$2:$U$90,MATCH(Results!AA$1,Experiment!$A$1:$U$1,0),FALSE)</f>
        <v>4.9999999999999989E-2</v>
      </c>
      <c r="AB820" s="3">
        <f>VLOOKUP($F820,Experiment!$A$2:$U$90,MATCH(Results!AB$1,Experiment!$A$1:$U$1,0),FALSE)</f>
        <v>0.57499999999999996</v>
      </c>
      <c r="AC820" s="3">
        <f>VLOOKUP($F820,Experiment!$A$2:$U$90,MATCH(Results!AC$1,Experiment!$A$1:$U$1,0),FALSE)</f>
        <v>0.42500000000000004</v>
      </c>
      <c r="AD820" s="2">
        <f>VLOOKUP($F820,Experiment!$A$2:$U$90,MATCH(Results!AD$1,Experiment!$A$1:$U$1,0),FALSE)</f>
        <v>-13.499999999999986</v>
      </c>
      <c r="AE820" s="2">
        <f>VLOOKUP($F820,Experiment!$A$2:$U$90,MATCH(Results!AE$1,Experiment!$A$1:$U$1,0),FALSE)</f>
        <v>7917.75</v>
      </c>
      <c r="AF820" s="2">
        <f>VLOOKUP($F820,Experiment!$A$2:$U$90,MATCH(Results!AF$1,Experiment!$A$1:$U$1,0),FALSE)</f>
        <v>88.981739699783347</v>
      </c>
      <c r="AG820" s="3">
        <f>VLOOKUP($F820,Experiment!$A$2:$W$90,MATCH(Results!AG$1,Experiment!$A$1:$W$1,0),FALSE)</f>
        <v>0.89414323918902561</v>
      </c>
      <c r="AH820" s="3">
        <f>VLOOKUP($F820,Experiment!$A$2:$W$90,MATCH(Results!AH$1,Experiment!$A$1:$W$1,0),FALSE)</f>
        <v>0.42914847753168511</v>
      </c>
      <c r="AI820" s="3">
        <f>VLOOKUP($F820,Experiment!$A$2:$X$90,MATCH(Results!AI$1,Experiment!$A$1:$X$1,0),FALSE)</f>
        <v>0.57085152246831483</v>
      </c>
      <c r="AJ820" s="2">
        <f>Table1[[#This Row],[Gain]]^Table1[[#This Row],[θ]]</f>
        <v>90</v>
      </c>
      <c r="AK820" s="2">
        <f>-Table1[[#This Row],[λ]]*-Table1[[#This Row],[Loss]]^Table1[[#This Row],[θ]]</f>
        <v>125.99999999999999</v>
      </c>
      <c r="AL820" s="2">
        <f>Table1[[#This Row],[v_n_w_g]]-Table1[[#This Row],[v_n_w_l]]</f>
        <v>-35.999999999999986</v>
      </c>
      <c r="AM820" s="2">
        <f>IF(Table1[[#This Row],[diff_v]]&gt;=1,1,0)</f>
        <v>0</v>
      </c>
    </row>
    <row r="821" spans="1:39" hidden="1" x14ac:dyDescent="0.3">
      <c r="A821">
        <v>11</v>
      </c>
      <c r="B821" t="s">
        <v>46</v>
      </c>
      <c r="C821" s="22">
        <f>VLOOKUP(Table1[[#This Row],[Subject]],'Subject Profile'!$A$2:$E$8,4,FALSE)</f>
        <v>1</v>
      </c>
      <c r="D821" s="22">
        <f>VLOOKUP(Table1[[#This Row],[Subject]],'Subject Profile'!$A$2:$E$8,5,FALSE)</f>
        <v>-1.4</v>
      </c>
      <c r="E821" t="s">
        <v>49</v>
      </c>
      <c r="F821" t="s">
        <v>28</v>
      </c>
      <c r="G821" t="s">
        <v>5</v>
      </c>
      <c r="H821">
        <f>IF(Table1[[#This Row],[decision]]="accept",1,0)</f>
        <v>0</v>
      </c>
      <c r="I821">
        <v>0</v>
      </c>
      <c r="J821" t="s">
        <v>107</v>
      </c>
      <c r="K821">
        <v>1664532700</v>
      </c>
      <c r="L821">
        <v>11</v>
      </c>
      <c r="M821" t="str">
        <f>VLOOKUP($F821,Experiment!$A$2:$U$90,MATCH(Results!M$1,Experiment!$A$1:$U$1,0)+1,FALSE)</f>
        <v>I</v>
      </c>
      <c r="N821">
        <f>IF(Table1[[#This Row],[Impact]]="I",0,1)</f>
        <v>0</v>
      </c>
      <c r="O821" s="2">
        <f>VLOOKUP($F821,Experiment!$A$2:$U$90,MATCH(Results!O$1,Experiment!$A$1:$U$1,0),FALSE)</f>
        <v>-10</v>
      </c>
      <c r="P821" s="3">
        <f>VLOOKUP($F821,Experiment!$A$2:$U$90,MATCH(Results!P$1,Experiment!$A$1:$U$1,0),FALSE)</f>
        <v>0.5</v>
      </c>
      <c r="Q821" s="2">
        <f>VLOOKUP($F821,Experiment!$A$2:$U$90,MATCH(Results!Q$1,Experiment!$A$1:$U$1,0),FALSE)</f>
        <v>0</v>
      </c>
      <c r="R821" s="3">
        <f>VLOOKUP($F821,Experiment!$A$2:$U$90,MATCH(Results!R$1,Experiment!$A$1:$U$1,0),FALSE)</f>
        <v>0.5</v>
      </c>
      <c r="S821" s="2">
        <f>VLOOKUP($F821,Experiment!$A$2:$U$90,MATCH(Results!S$1,Experiment!$A$1:$U$1,0),FALSE)</f>
        <v>-5</v>
      </c>
      <c r="T821" s="2">
        <f>VLOOKUP($F821,Experiment!$A$2:$U$90,MATCH(Results!T$1,Experiment!$A$1:$U$1,0),FALSE)</f>
        <v>25</v>
      </c>
      <c r="U821" s="2">
        <f>VLOOKUP($F821,Experiment!$A$2:$U$90,MATCH(Results!U$1,Experiment!$A$1:$U$1,0),FALSE)</f>
        <v>5</v>
      </c>
      <c r="V821" s="2">
        <f>VLOOKUP($F821,Experiment!$A$2:$U$90,MATCH(Results!V$1,Experiment!$A$1:$U$1,0),FALSE)</f>
        <v>2</v>
      </c>
      <c r="W821" s="3">
        <f>VLOOKUP($F821,Experiment!$A$2:$U$90,MATCH(Results!W$1,Experiment!$A$1:$U$1,0),FALSE)</f>
        <v>0.25</v>
      </c>
      <c r="X821" s="3">
        <f>VLOOKUP($F821,Experiment!$A$2:$U$90,MATCH(Results!X$1,Experiment!$A$1:$U$1,0),FALSE)</f>
        <v>0.75</v>
      </c>
      <c r="Y821" s="2">
        <f>VLOOKUP($F821,Experiment!$A$2:$U$90,MATCH(Results!Y$1,Experiment!$A$1:$U$1,0),FALSE)</f>
        <v>2</v>
      </c>
      <c r="Z821" s="3">
        <f>VLOOKUP($F821,Experiment!$A$2:$U$90,MATCH(Results!Z$1,Experiment!$A$1:$U$1,0),FALSE)</f>
        <v>0.5</v>
      </c>
      <c r="AA821" s="3">
        <f>VLOOKUP($F821,Experiment!$A$2:$U$90,MATCH(Results!AA$1,Experiment!$A$1:$U$1,0),FALSE)</f>
        <v>0.25</v>
      </c>
      <c r="AB821" s="3">
        <f>VLOOKUP($F821,Experiment!$A$2:$U$90,MATCH(Results!AB$1,Experiment!$A$1:$U$1,0),FALSE)</f>
        <v>0.625</v>
      </c>
      <c r="AC821" s="3">
        <f>VLOOKUP($F821,Experiment!$A$2:$U$90,MATCH(Results!AC$1,Experiment!$A$1:$U$1,0),FALSE)</f>
        <v>0.375</v>
      </c>
      <c r="AD821" s="2">
        <f>VLOOKUP($F821,Experiment!$A$2:$U$90,MATCH(Results!AD$1,Experiment!$A$1:$U$1,0),FALSE)</f>
        <v>-6.25</v>
      </c>
      <c r="AE821" s="2">
        <f>VLOOKUP($F821,Experiment!$A$2:$U$90,MATCH(Results!AE$1,Experiment!$A$1:$U$1,0),FALSE)</f>
        <v>23.4375</v>
      </c>
      <c r="AF821" s="2">
        <f>VLOOKUP($F821,Experiment!$A$2:$U$90,MATCH(Results!AF$1,Experiment!$A$1:$U$1,0),FALSE)</f>
        <v>4.8412291827592711</v>
      </c>
      <c r="AG821" s="3">
        <f>VLOOKUP($F821,Experiment!$A$2:$W$90,MATCH(Results!AG$1,Experiment!$A$1:$W$1,0),FALSE)</f>
        <v>0.82730419370997643</v>
      </c>
      <c r="AH821" s="3">
        <f>VLOOKUP($F821,Experiment!$A$2:$W$90,MATCH(Results!AH$1,Experiment!$A$1:$W$1,0),FALSE)</f>
        <v>0.38648875795104182</v>
      </c>
      <c r="AI821" s="3">
        <f>VLOOKUP($F821,Experiment!$A$2:$X$90,MATCH(Results!AI$1,Experiment!$A$1:$X$1,0),FALSE)</f>
        <v>0.61351124204895813</v>
      </c>
      <c r="AJ821" s="2">
        <f>Table1[[#This Row],[Gain]]^Table1[[#This Row],[θ]]</f>
        <v>0</v>
      </c>
      <c r="AK821" s="2">
        <f>-Table1[[#This Row],[λ]]*-Table1[[#This Row],[Loss]]^Table1[[#This Row],[θ]]</f>
        <v>14</v>
      </c>
      <c r="AL821" s="2">
        <f>Table1[[#This Row],[v_n_w_g]]-Table1[[#This Row],[v_n_w_l]]</f>
        <v>-14</v>
      </c>
      <c r="AM821" s="2">
        <f>IF(Table1[[#This Row],[diff_v]]&gt;=1,1,0)</f>
        <v>0</v>
      </c>
    </row>
    <row r="822" spans="1:39" hidden="1" x14ac:dyDescent="0.3">
      <c r="A822">
        <v>12</v>
      </c>
      <c r="B822" t="s">
        <v>46</v>
      </c>
      <c r="C822" s="22">
        <f>VLOOKUP(Table1[[#This Row],[Subject]],'Subject Profile'!$A$2:$E$8,4,FALSE)</f>
        <v>1</v>
      </c>
      <c r="D822" s="22">
        <f>VLOOKUP(Table1[[#This Row],[Subject]],'Subject Profile'!$A$2:$E$8,5,FALSE)</f>
        <v>-1.4</v>
      </c>
      <c r="E822" t="s">
        <v>49</v>
      </c>
      <c r="F822" t="s">
        <v>31</v>
      </c>
      <c r="G822" t="s">
        <v>7</v>
      </c>
      <c r="H822">
        <f>IF(Table1[[#This Row],[decision]]="accept",1,0)</f>
        <v>1</v>
      </c>
      <c r="I822">
        <v>50</v>
      </c>
      <c r="J822" t="s">
        <v>107</v>
      </c>
      <c r="K822">
        <v>1664532717</v>
      </c>
      <c r="L822">
        <v>17</v>
      </c>
      <c r="M822" t="str">
        <f>VLOOKUP($F822,Experiment!$A$2:$U$90,MATCH(Results!M$1,Experiment!$A$1:$U$1,0)+1,FALSE)</f>
        <v>I</v>
      </c>
      <c r="N822">
        <f>IF(Table1[[#This Row],[Impact]]="I",0,1)</f>
        <v>0</v>
      </c>
      <c r="O822" s="2">
        <f>VLOOKUP($F822,Experiment!$A$2:$U$90,MATCH(Results!O$1,Experiment!$A$1:$U$1,0),FALSE)</f>
        <v>-50</v>
      </c>
      <c r="P822" s="3">
        <f>VLOOKUP($F822,Experiment!$A$2:$U$90,MATCH(Results!P$1,Experiment!$A$1:$U$1,0),FALSE)</f>
        <v>0.5</v>
      </c>
      <c r="Q822" s="2">
        <f>VLOOKUP($F822,Experiment!$A$2:$U$90,MATCH(Results!Q$1,Experiment!$A$1:$U$1,0),FALSE)</f>
        <v>50</v>
      </c>
      <c r="R822" s="3">
        <f>VLOOKUP($F822,Experiment!$A$2:$U$90,MATCH(Results!R$1,Experiment!$A$1:$U$1,0),FALSE)</f>
        <v>0.5</v>
      </c>
      <c r="S822" s="2">
        <f>VLOOKUP($F822,Experiment!$A$2:$U$90,MATCH(Results!S$1,Experiment!$A$1:$U$1,0),FALSE)</f>
        <v>0</v>
      </c>
      <c r="T822" s="2">
        <f>VLOOKUP($F822,Experiment!$A$2:$U$90,MATCH(Results!T$1,Experiment!$A$1:$U$1,0),FALSE)</f>
        <v>2500</v>
      </c>
      <c r="U822" s="2">
        <f>VLOOKUP($F822,Experiment!$A$2:$U$90,MATCH(Results!U$1,Experiment!$A$1:$U$1,0),FALSE)</f>
        <v>50</v>
      </c>
      <c r="V822" s="2">
        <f>VLOOKUP($F822,Experiment!$A$2:$U$90,MATCH(Results!V$1,Experiment!$A$1:$U$1,0),FALSE)</f>
        <v>4</v>
      </c>
      <c r="W822" s="3">
        <f>VLOOKUP($F822,Experiment!$A$2:$U$90,MATCH(Results!W$1,Experiment!$A$1:$U$1,0),FALSE)</f>
        <v>0.75</v>
      </c>
      <c r="X822" s="3">
        <f>VLOOKUP($F822,Experiment!$A$2:$U$90,MATCH(Results!X$1,Experiment!$A$1:$U$1,0),FALSE)</f>
        <v>0.25</v>
      </c>
      <c r="Y822" s="2">
        <f>VLOOKUP($F822,Experiment!$A$2:$U$90,MATCH(Results!Y$1,Experiment!$A$1:$U$1,0),FALSE)</f>
        <v>1</v>
      </c>
      <c r="Z822" s="3">
        <f>VLOOKUP($F822,Experiment!$A$2:$U$90,MATCH(Results!Z$1,Experiment!$A$1:$U$1,0),FALSE)</f>
        <v>0.2</v>
      </c>
      <c r="AA822" s="3">
        <f>VLOOKUP($F822,Experiment!$A$2:$U$90,MATCH(Results!AA$1,Experiment!$A$1:$U$1,0),FALSE)</f>
        <v>4.9999999999999989E-2</v>
      </c>
      <c r="AB822" s="3">
        <f>VLOOKUP($F822,Experiment!$A$2:$U$90,MATCH(Results!AB$1,Experiment!$A$1:$U$1,0),FALSE)</f>
        <v>0.57499999999999996</v>
      </c>
      <c r="AC822" s="3">
        <f>VLOOKUP($F822,Experiment!$A$2:$U$90,MATCH(Results!AC$1,Experiment!$A$1:$U$1,0),FALSE)</f>
        <v>0.42500000000000004</v>
      </c>
      <c r="AD822" s="2">
        <f>VLOOKUP($F822,Experiment!$A$2:$U$90,MATCH(Results!AD$1,Experiment!$A$1:$U$1,0),FALSE)</f>
        <v>-7.4999999999999929</v>
      </c>
      <c r="AE822" s="2">
        <f>VLOOKUP($F822,Experiment!$A$2:$U$90,MATCH(Results!AE$1,Experiment!$A$1:$U$1,0),FALSE)</f>
        <v>2443.75</v>
      </c>
      <c r="AF822" s="2">
        <f>VLOOKUP($F822,Experiment!$A$2:$U$90,MATCH(Results!AF$1,Experiment!$A$1:$U$1,0),FALSE)</f>
        <v>49.434299833212968</v>
      </c>
      <c r="AG822" s="3">
        <f>VLOOKUP($F822,Experiment!$A$2:$W$90,MATCH(Results!AG$1,Experiment!$A$1:$W$1,0),FALSE)</f>
        <v>0.89414323918902561</v>
      </c>
      <c r="AH822" s="3">
        <f>VLOOKUP($F822,Experiment!$A$2:$W$90,MATCH(Results!AH$1,Experiment!$A$1:$W$1,0),FALSE)</f>
        <v>0.42914847753168511</v>
      </c>
      <c r="AI822" s="3">
        <f>VLOOKUP($F822,Experiment!$A$2:$X$90,MATCH(Results!AI$1,Experiment!$A$1:$X$1,0),FALSE)</f>
        <v>0.57085152246831483</v>
      </c>
      <c r="AJ822" s="2">
        <f>Table1[[#This Row],[Gain]]^Table1[[#This Row],[θ]]</f>
        <v>50</v>
      </c>
      <c r="AK822" s="2">
        <f>-Table1[[#This Row],[λ]]*-Table1[[#This Row],[Loss]]^Table1[[#This Row],[θ]]</f>
        <v>70</v>
      </c>
      <c r="AL822" s="2">
        <f>Table1[[#This Row],[v_n_w_g]]-Table1[[#This Row],[v_n_w_l]]</f>
        <v>-20</v>
      </c>
      <c r="AM822" s="2">
        <f>IF(Table1[[#This Row],[diff_v]]&gt;=1,1,0)</f>
        <v>0</v>
      </c>
    </row>
    <row r="823" spans="1:39" hidden="1" x14ac:dyDescent="0.3">
      <c r="A823">
        <v>13</v>
      </c>
      <c r="B823" t="s">
        <v>46</v>
      </c>
      <c r="C823" s="22">
        <f>VLOOKUP(Table1[[#This Row],[Subject]],'Subject Profile'!$A$2:$E$8,4,FALSE)</f>
        <v>1</v>
      </c>
      <c r="D823" s="22">
        <f>VLOOKUP(Table1[[#This Row],[Subject]],'Subject Profile'!$A$2:$E$8,5,FALSE)</f>
        <v>-1.4</v>
      </c>
      <c r="E823" t="s">
        <v>49</v>
      </c>
      <c r="F823" t="s">
        <v>8</v>
      </c>
      <c r="G823" t="s">
        <v>7</v>
      </c>
      <c r="H823">
        <f>IF(Table1[[#This Row],[decision]]="accept",1,0)</f>
        <v>1</v>
      </c>
      <c r="I823">
        <v>180</v>
      </c>
      <c r="J823" t="s">
        <v>107</v>
      </c>
      <c r="K823">
        <v>1664532726</v>
      </c>
      <c r="L823">
        <v>9</v>
      </c>
      <c r="M823" t="str">
        <f>VLOOKUP($F823,Experiment!$A$2:$U$90,MATCH(Results!M$1,Experiment!$A$1:$U$1,0)+1,FALSE)</f>
        <v>I</v>
      </c>
      <c r="N823">
        <f>IF(Table1[[#This Row],[Impact]]="I",0,1)</f>
        <v>0</v>
      </c>
      <c r="O823" s="2">
        <f>VLOOKUP($F823,Experiment!$A$2:$U$90,MATCH(Results!O$1,Experiment!$A$1:$U$1,0),FALSE)</f>
        <v>-90</v>
      </c>
      <c r="P823" s="3">
        <f>VLOOKUP($F823,Experiment!$A$2:$U$90,MATCH(Results!P$1,Experiment!$A$1:$U$1,0),FALSE)</f>
        <v>0.5</v>
      </c>
      <c r="Q823" s="2">
        <f>VLOOKUP($F823,Experiment!$A$2:$U$90,MATCH(Results!Q$1,Experiment!$A$1:$U$1,0),FALSE)</f>
        <v>180</v>
      </c>
      <c r="R823" s="3">
        <f>VLOOKUP($F823,Experiment!$A$2:$U$90,MATCH(Results!R$1,Experiment!$A$1:$U$1,0),FALSE)</f>
        <v>0.5</v>
      </c>
      <c r="S823" s="2">
        <f>VLOOKUP($F823,Experiment!$A$2:$U$90,MATCH(Results!S$1,Experiment!$A$1:$U$1,0),FALSE)</f>
        <v>45</v>
      </c>
      <c r="T823" s="2">
        <f>VLOOKUP($F823,Experiment!$A$2:$U$90,MATCH(Results!T$1,Experiment!$A$1:$U$1,0),FALSE)</f>
        <v>18225</v>
      </c>
      <c r="U823" s="2">
        <f>VLOOKUP($F823,Experiment!$A$2:$U$90,MATCH(Results!U$1,Experiment!$A$1:$U$1,0),FALSE)</f>
        <v>135</v>
      </c>
      <c r="V823" s="2">
        <f>VLOOKUP($F823,Experiment!$A$2:$U$90,MATCH(Results!V$1,Experiment!$A$1:$U$1,0),FALSE)</f>
        <v>2</v>
      </c>
      <c r="W823" s="3">
        <f>VLOOKUP($F823,Experiment!$A$2:$U$90,MATCH(Results!W$1,Experiment!$A$1:$U$1,0),FALSE)</f>
        <v>0.25</v>
      </c>
      <c r="X823" s="3">
        <f>VLOOKUP($F823,Experiment!$A$2:$U$90,MATCH(Results!X$1,Experiment!$A$1:$U$1,0),FALSE)</f>
        <v>0.75</v>
      </c>
      <c r="Y823" s="2">
        <f>VLOOKUP($F823,Experiment!$A$2:$U$90,MATCH(Results!Y$1,Experiment!$A$1:$U$1,0),FALSE)</f>
        <v>2</v>
      </c>
      <c r="Z823" s="3">
        <f>VLOOKUP($F823,Experiment!$A$2:$U$90,MATCH(Results!Z$1,Experiment!$A$1:$U$1,0),FALSE)</f>
        <v>0.5</v>
      </c>
      <c r="AA823" s="3">
        <f>VLOOKUP($F823,Experiment!$A$2:$U$90,MATCH(Results!AA$1,Experiment!$A$1:$U$1,0),FALSE)</f>
        <v>0.25</v>
      </c>
      <c r="AB823" s="3">
        <f>VLOOKUP($F823,Experiment!$A$2:$U$90,MATCH(Results!AB$1,Experiment!$A$1:$U$1,0),FALSE)</f>
        <v>0.625</v>
      </c>
      <c r="AC823" s="3">
        <f>VLOOKUP($F823,Experiment!$A$2:$U$90,MATCH(Results!AC$1,Experiment!$A$1:$U$1,0),FALSE)</f>
        <v>0.375</v>
      </c>
      <c r="AD823" s="2">
        <f>VLOOKUP($F823,Experiment!$A$2:$U$90,MATCH(Results!AD$1,Experiment!$A$1:$U$1,0),FALSE)</f>
        <v>11.25</v>
      </c>
      <c r="AE823" s="2">
        <f>VLOOKUP($F823,Experiment!$A$2:$U$90,MATCH(Results!AE$1,Experiment!$A$1:$U$1,0),FALSE)</f>
        <v>17085.9375</v>
      </c>
      <c r="AF823" s="2">
        <f>VLOOKUP($F823,Experiment!$A$2:$U$90,MATCH(Results!AF$1,Experiment!$A$1:$U$1,0),FALSE)</f>
        <v>130.71318793450033</v>
      </c>
      <c r="AG823" s="3">
        <f>VLOOKUP($F823,Experiment!$A$2:$W$90,MATCH(Results!AG$1,Experiment!$A$1:$W$1,0),FALSE)</f>
        <v>0.82730419370997643</v>
      </c>
      <c r="AH823" s="3">
        <f>VLOOKUP($F823,Experiment!$A$2:$W$90,MATCH(Results!AH$1,Experiment!$A$1:$W$1,0),FALSE)</f>
        <v>0.38648875795104182</v>
      </c>
      <c r="AI823" s="3">
        <f>VLOOKUP($F823,Experiment!$A$2:$X$90,MATCH(Results!AI$1,Experiment!$A$1:$X$1,0),FALSE)</f>
        <v>0.61351124204895813</v>
      </c>
      <c r="AJ823" s="2">
        <f>Table1[[#This Row],[Gain]]^Table1[[#This Row],[θ]]</f>
        <v>180</v>
      </c>
      <c r="AK823" s="2">
        <f>-Table1[[#This Row],[λ]]*-Table1[[#This Row],[Loss]]^Table1[[#This Row],[θ]]</f>
        <v>125.99999999999999</v>
      </c>
      <c r="AL823" s="2">
        <f>Table1[[#This Row],[v_n_w_g]]-Table1[[#This Row],[v_n_w_l]]</f>
        <v>54.000000000000014</v>
      </c>
      <c r="AM823" s="2">
        <f>IF(Table1[[#This Row],[diff_v]]&gt;=1,1,0)</f>
        <v>1</v>
      </c>
    </row>
    <row r="824" spans="1:39" hidden="1" x14ac:dyDescent="0.3">
      <c r="A824">
        <v>14</v>
      </c>
      <c r="B824" t="s">
        <v>46</v>
      </c>
      <c r="C824" s="22">
        <f>VLOOKUP(Table1[[#This Row],[Subject]],'Subject Profile'!$A$2:$E$8,4,FALSE)</f>
        <v>1</v>
      </c>
      <c r="D824" s="22">
        <f>VLOOKUP(Table1[[#This Row],[Subject]],'Subject Profile'!$A$2:$E$8,5,FALSE)</f>
        <v>-1.4</v>
      </c>
      <c r="E824" t="s">
        <v>49</v>
      </c>
      <c r="F824" t="s">
        <v>25</v>
      </c>
      <c r="G824" t="s">
        <v>5</v>
      </c>
      <c r="H824">
        <f>IF(Table1[[#This Row],[decision]]="accept",1,0)</f>
        <v>0</v>
      </c>
      <c r="I824">
        <v>0</v>
      </c>
      <c r="J824" t="s">
        <v>107</v>
      </c>
      <c r="K824">
        <v>1664532739</v>
      </c>
      <c r="L824">
        <v>13</v>
      </c>
      <c r="M824" t="str">
        <f>VLOOKUP($F824,Experiment!$A$2:$U$90,MATCH(Results!M$1,Experiment!$A$1:$U$1,0)+1,FALSE)</f>
        <v>I</v>
      </c>
      <c r="N824">
        <f>IF(Table1[[#This Row],[Impact]]="I",0,1)</f>
        <v>0</v>
      </c>
      <c r="O824" s="2">
        <f>VLOOKUP($F824,Experiment!$A$2:$U$90,MATCH(Results!O$1,Experiment!$A$1:$U$1,0),FALSE)</f>
        <v>-90</v>
      </c>
      <c r="P824" s="3">
        <f>VLOOKUP($F824,Experiment!$A$2:$U$90,MATCH(Results!P$1,Experiment!$A$1:$U$1,0),FALSE)</f>
        <v>0.5</v>
      </c>
      <c r="Q824" s="2">
        <f>VLOOKUP($F824,Experiment!$A$2:$U$90,MATCH(Results!Q$1,Experiment!$A$1:$U$1,0),FALSE)</f>
        <v>90</v>
      </c>
      <c r="R824" s="3">
        <f>VLOOKUP($F824,Experiment!$A$2:$U$90,MATCH(Results!R$1,Experiment!$A$1:$U$1,0),FALSE)</f>
        <v>0.5</v>
      </c>
      <c r="S824" s="2">
        <f>VLOOKUP($F824,Experiment!$A$2:$U$90,MATCH(Results!S$1,Experiment!$A$1:$U$1,0),FALSE)</f>
        <v>0</v>
      </c>
      <c r="T824" s="2">
        <f>VLOOKUP($F824,Experiment!$A$2:$U$90,MATCH(Results!T$1,Experiment!$A$1:$U$1,0),FALSE)</f>
        <v>8100</v>
      </c>
      <c r="U824" s="2">
        <f>VLOOKUP($F824,Experiment!$A$2:$U$90,MATCH(Results!U$1,Experiment!$A$1:$U$1,0),FALSE)</f>
        <v>90</v>
      </c>
      <c r="V824" s="2">
        <f>VLOOKUP($F824,Experiment!$A$2:$U$90,MATCH(Results!V$1,Experiment!$A$1:$U$1,0),FALSE)</f>
        <v>2</v>
      </c>
      <c r="W824" s="3">
        <f>VLOOKUP($F824,Experiment!$A$2:$U$90,MATCH(Results!W$1,Experiment!$A$1:$U$1,0),FALSE)</f>
        <v>0.25</v>
      </c>
      <c r="X824" s="3">
        <f>VLOOKUP($F824,Experiment!$A$2:$U$90,MATCH(Results!X$1,Experiment!$A$1:$U$1,0),FALSE)</f>
        <v>0.75</v>
      </c>
      <c r="Y824" s="2">
        <f>VLOOKUP($F824,Experiment!$A$2:$U$90,MATCH(Results!Y$1,Experiment!$A$1:$U$1,0),FALSE)</f>
        <v>2</v>
      </c>
      <c r="Z824" s="3">
        <f>VLOOKUP($F824,Experiment!$A$2:$U$90,MATCH(Results!Z$1,Experiment!$A$1:$U$1,0),FALSE)</f>
        <v>0.5</v>
      </c>
      <c r="AA824" s="3">
        <f>VLOOKUP($F824,Experiment!$A$2:$U$90,MATCH(Results!AA$1,Experiment!$A$1:$U$1,0),FALSE)</f>
        <v>0.25</v>
      </c>
      <c r="AB824" s="3">
        <f>VLOOKUP($F824,Experiment!$A$2:$U$90,MATCH(Results!AB$1,Experiment!$A$1:$U$1,0),FALSE)</f>
        <v>0.625</v>
      </c>
      <c r="AC824" s="3">
        <f>VLOOKUP($F824,Experiment!$A$2:$U$90,MATCH(Results!AC$1,Experiment!$A$1:$U$1,0),FALSE)</f>
        <v>0.375</v>
      </c>
      <c r="AD824" s="2">
        <f>VLOOKUP($F824,Experiment!$A$2:$U$90,MATCH(Results!AD$1,Experiment!$A$1:$U$1,0),FALSE)</f>
        <v>-22.5</v>
      </c>
      <c r="AE824" s="2">
        <f>VLOOKUP($F824,Experiment!$A$2:$U$90,MATCH(Results!AE$1,Experiment!$A$1:$U$1,0),FALSE)</f>
        <v>7593.75</v>
      </c>
      <c r="AF824" s="2">
        <f>VLOOKUP($F824,Experiment!$A$2:$U$90,MATCH(Results!AF$1,Experiment!$A$1:$U$1,0),FALSE)</f>
        <v>87.142125289666879</v>
      </c>
      <c r="AG824" s="3">
        <f>VLOOKUP($F824,Experiment!$A$2:$W$90,MATCH(Results!AG$1,Experiment!$A$1:$W$1,0),FALSE)</f>
        <v>0.82730419370997643</v>
      </c>
      <c r="AH824" s="3">
        <f>VLOOKUP($F824,Experiment!$A$2:$W$90,MATCH(Results!AH$1,Experiment!$A$1:$W$1,0),FALSE)</f>
        <v>0.38648875795104182</v>
      </c>
      <c r="AI824" s="3">
        <f>VLOOKUP($F824,Experiment!$A$2:$X$90,MATCH(Results!AI$1,Experiment!$A$1:$X$1,0),FALSE)</f>
        <v>0.61351124204895813</v>
      </c>
      <c r="AJ824" s="2">
        <f>Table1[[#This Row],[Gain]]^Table1[[#This Row],[θ]]</f>
        <v>90</v>
      </c>
      <c r="AK824" s="2">
        <f>-Table1[[#This Row],[λ]]*-Table1[[#This Row],[Loss]]^Table1[[#This Row],[θ]]</f>
        <v>125.99999999999999</v>
      </c>
      <c r="AL824" s="2">
        <f>Table1[[#This Row],[v_n_w_g]]-Table1[[#This Row],[v_n_w_l]]</f>
        <v>-35.999999999999986</v>
      </c>
      <c r="AM824" s="2">
        <f>IF(Table1[[#This Row],[diff_v]]&gt;=1,1,0)</f>
        <v>0</v>
      </c>
    </row>
    <row r="825" spans="1:39" hidden="1" x14ac:dyDescent="0.3">
      <c r="A825">
        <v>15</v>
      </c>
      <c r="B825" t="s">
        <v>46</v>
      </c>
      <c r="C825" s="22">
        <f>VLOOKUP(Table1[[#This Row],[Subject]],'Subject Profile'!$A$2:$E$8,4,FALSE)</f>
        <v>1</v>
      </c>
      <c r="D825" s="22">
        <f>VLOOKUP(Table1[[#This Row],[Subject]],'Subject Profile'!$A$2:$E$8,5,FALSE)</f>
        <v>-1.4</v>
      </c>
      <c r="E825" t="s">
        <v>49</v>
      </c>
      <c r="F825" t="s">
        <v>15</v>
      </c>
      <c r="G825" t="s">
        <v>5</v>
      </c>
      <c r="H825">
        <f>IF(Table1[[#This Row],[decision]]="accept",1,0)</f>
        <v>0</v>
      </c>
      <c r="I825">
        <v>0</v>
      </c>
      <c r="J825" t="s">
        <v>107</v>
      </c>
      <c r="K825">
        <v>1664532760</v>
      </c>
      <c r="L825">
        <v>21</v>
      </c>
      <c r="M825" t="str">
        <f>VLOOKUP($F825,Experiment!$A$2:$U$90,MATCH(Results!M$1,Experiment!$A$1:$U$1,0)+1,FALSE)</f>
        <v>I</v>
      </c>
      <c r="N825">
        <f>IF(Table1[[#This Row],[Impact]]="I",0,1)</f>
        <v>0</v>
      </c>
      <c r="O825" s="2">
        <f>VLOOKUP($F825,Experiment!$A$2:$U$90,MATCH(Results!O$1,Experiment!$A$1:$U$1,0),FALSE)</f>
        <v>-50</v>
      </c>
      <c r="P825" s="3">
        <f>VLOOKUP($F825,Experiment!$A$2:$U$90,MATCH(Results!P$1,Experiment!$A$1:$U$1,0),FALSE)</f>
        <v>0.5</v>
      </c>
      <c r="Q825" s="2">
        <f>VLOOKUP($F825,Experiment!$A$2:$U$90,MATCH(Results!Q$1,Experiment!$A$1:$U$1,0),FALSE)</f>
        <v>50</v>
      </c>
      <c r="R825" s="3">
        <f>VLOOKUP($F825,Experiment!$A$2:$U$90,MATCH(Results!R$1,Experiment!$A$1:$U$1,0),FALSE)</f>
        <v>0.5</v>
      </c>
      <c r="S825" s="2">
        <f>VLOOKUP($F825,Experiment!$A$2:$U$90,MATCH(Results!S$1,Experiment!$A$1:$U$1,0),FALSE)</f>
        <v>0</v>
      </c>
      <c r="T825" s="2">
        <f>VLOOKUP($F825,Experiment!$A$2:$U$90,MATCH(Results!T$1,Experiment!$A$1:$U$1,0),FALSE)</f>
        <v>2500</v>
      </c>
      <c r="U825" s="2">
        <f>VLOOKUP($F825,Experiment!$A$2:$U$90,MATCH(Results!U$1,Experiment!$A$1:$U$1,0),FALSE)</f>
        <v>50</v>
      </c>
      <c r="V825" s="2">
        <f>VLOOKUP($F825,Experiment!$A$2:$U$90,MATCH(Results!V$1,Experiment!$A$1:$U$1,0),FALSE)</f>
        <v>2</v>
      </c>
      <c r="W825" s="3">
        <f>VLOOKUP($F825,Experiment!$A$2:$U$90,MATCH(Results!W$1,Experiment!$A$1:$U$1,0),FALSE)</f>
        <v>0.25</v>
      </c>
      <c r="X825" s="3">
        <f>VLOOKUP($F825,Experiment!$A$2:$U$90,MATCH(Results!X$1,Experiment!$A$1:$U$1,0),FALSE)</f>
        <v>0.75</v>
      </c>
      <c r="Y825" s="2">
        <f>VLOOKUP($F825,Experiment!$A$2:$U$90,MATCH(Results!Y$1,Experiment!$A$1:$U$1,0),FALSE)</f>
        <v>2</v>
      </c>
      <c r="Z825" s="3">
        <f>VLOOKUP($F825,Experiment!$A$2:$U$90,MATCH(Results!Z$1,Experiment!$A$1:$U$1,0),FALSE)</f>
        <v>0.5</v>
      </c>
      <c r="AA825" s="3">
        <f>VLOOKUP($F825,Experiment!$A$2:$U$90,MATCH(Results!AA$1,Experiment!$A$1:$U$1,0),FALSE)</f>
        <v>0.25</v>
      </c>
      <c r="AB825" s="3">
        <f>VLOOKUP($F825,Experiment!$A$2:$U$90,MATCH(Results!AB$1,Experiment!$A$1:$U$1,0),FALSE)</f>
        <v>0.625</v>
      </c>
      <c r="AC825" s="3">
        <f>VLOOKUP($F825,Experiment!$A$2:$U$90,MATCH(Results!AC$1,Experiment!$A$1:$U$1,0),FALSE)</f>
        <v>0.375</v>
      </c>
      <c r="AD825" s="2">
        <f>VLOOKUP($F825,Experiment!$A$2:$U$90,MATCH(Results!AD$1,Experiment!$A$1:$U$1,0),FALSE)</f>
        <v>-12.5</v>
      </c>
      <c r="AE825" s="2">
        <f>VLOOKUP($F825,Experiment!$A$2:$U$90,MATCH(Results!AE$1,Experiment!$A$1:$U$1,0),FALSE)</f>
        <v>2343.75</v>
      </c>
      <c r="AF825" s="2">
        <f>VLOOKUP($F825,Experiment!$A$2:$U$90,MATCH(Results!AF$1,Experiment!$A$1:$U$1,0),FALSE)</f>
        <v>48.412291827592711</v>
      </c>
      <c r="AG825" s="3">
        <f>VLOOKUP($F825,Experiment!$A$2:$W$90,MATCH(Results!AG$1,Experiment!$A$1:$W$1,0),FALSE)</f>
        <v>0.82730419370997643</v>
      </c>
      <c r="AH825" s="3">
        <f>VLOOKUP($F825,Experiment!$A$2:$W$90,MATCH(Results!AH$1,Experiment!$A$1:$W$1,0),FALSE)</f>
        <v>0.38648875795104182</v>
      </c>
      <c r="AI825" s="3">
        <f>VLOOKUP($F825,Experiment!$A$2:$X$90,MATCH(Results!AI$1,Experiment!$A$1:$X$1,0),FALSE)</f>
        <v>0.61351124204895813</v>
      </c>
      <c r="AJ825" s="2">
        <f>Table1[[#This Row],[Gain]]^Table1[[#This Row],[θ]]</f>
        <v>50</v>
      </c>
      <c r="AK825" s="2">
        <f>-Table1[[#This Row],[λ]]*-Table1[[#This Row],[Loss]]^Table1[[#This Row],[θ]]</f>
        <v>70</v>
      </c>
      <c r="AL825" s="2">
        <f>Table1[[#This Row],[v_n_w_g]]-Table1[[#This Row],[v_n_w_l]]</f>
        <v>-20</v>
      </c>
      <c r="AM825" s="2">
        <f>IF(Table1[[#This Row],[diff_v]]&gt;=1,1,0)</f>
        <v>0</v>
      </c>
    </row>
    <row r="826" spans="1:39" hidden="1" x14ac:dyDescent="0.3">
      <c r="A826">
        <v>16</v>
      </c>
      <c r="B826" t="s">
        <v>46</v>
      </c>
      <c r="C826" s="22">
        <f>VLOOKUP(Table1[[#This Row],[Subject]],'Subject Profile'!$A$2:$E$8,4,FALSE)</f>
        <v>1</v>
      </c>
      <c r="D826" s="22">
        <f>VLOOKUP(Table1[[#This Row],[Subject]],'Subject Profile'!$A$2:$E$8,5,FALSE)</f>
        <v>-1.4</v>
      </c>
      <c r="E826" t="s">
        <v>49</v>
      </c>
      <c r="F826" t="s">
        <v>26</v>
      </c>
      <c r="G826" t="s">
        <v>5</v>
      </c>
      <c r="H826">
        <f>IF(Table1[[#This Row],[decision]]="accept",1,0)</f>
        <v>0</v>
      </c>
      <c r="I826">
        <v>0</v>
      </c>
      <c r="J826" t="s">
        <v>107</v>
      </c>
      <c r="K826">
        <v>1664532772</v>
      </c>
      <c r="L826">
        <v>12</v>
      </c>
      <c r="M826" t="str">
        <f>VLOOKUP($F826,Experiment!$A$2:$U$90,MATCH(Results!M$1,Experiment!$A$1:$U$1,0)+1,FALSE)</f>
        <v>I</v>
      </c>
      <c r="N826">
        <f>IF(Table1[[#This Row],[Impact]]="I",0,1)</f>
        <v>0</v>
      </c>
      <c r="O826" s="2">
        <f>VLOOKUP($F826,Experiment!$A$2:$U$90,MATCH(Results!O$1,Experiment!$A$1:$U$1,0),FALSE)</f>
        <v>-90</v>
      </c>
      <c r="P826" s="3">
        <f>VLOOKUP($F826,Experiment!$A$2:$U$90,MATCH(Results!P$1,Experiment!$A$1:$U$1,0),FALSE)</f>
        <v>0.5</v>
      </c>
      <c r="Q826" s="2">
        <f>VLOOKUP($F826,Experiment!$A$2:$U$90,MATCH(Results!Q$1,Experiment!$A$1:$U$1,0),FALSE)</f>
        <v>80</v>
      </c>
      <c r="R826" s="3">
        <f>VLOOKUP($F826,Experiment!$A$2:$U$90,MATCH(Results!R$1,Experiment!$A$1:$U$1,0),FALSE)</f>
        <v>0.5</v>
      </c>
      <c r="S826" s="2">
        <f>VLOOKUP($F826,Experiment!$A$2:$U$90,MATCH(Results!S$1,Experiment!$A$1:$U$1,0),FALSE)</f>
        <v>-5</v>
      </c>
      <c r="T826" s="2">
        <f>VLOOKUP($F826,Experiment!$A$2:$U$90,MATCH(Results!T$1,Experiment!$A$1:$U$1,0),FALSE)</f>
        <v>7225</v>
      </c>
      <c r="U826" s="2">
        <f>VLOOKUP($F826,Experiment!$A$2:$U$90,MATCH(Results!U$1,Experiment!$A$1:$U$1,0),FALSE)</f>
        <v>85</v>
      </c>
      <c r="V826" s="2">
        <f>VLOOKUP($F826,Experiment!$A$2:$U$90,MATCH(Results!V$1,Experiment!$A$1:$U$1,0),FALSE)</f>
        <v>2</v>
      </c>
      <c r="W826" s="3">
        <f>VLOOKUP($F826,Experiment!$A$2:$U$90,MATCH(Results!W$1,Experiment!$A$1:$U$1,0),FALSE)</f>
        <v>0.25</v>
      </c>
      <c r="X826" s="3">
        <f>VLOOKUP($F826,Experiment!$A$2:$U$90,MATCH(Results!X$1,Experiment!$A$1:$U$1,0),FALSE)</f>
        <v>0.75</v>
      </c>
      <c r="Y826" s="2">
        <f>VLOOKUP($F826,Experiment!$A$2:$U$90,MATCH(Results!Y$1,Experiment!$A$1:$U$1,0),FALSE)</f>
        <v>2</v>
      </c>
      <c r="Z826" s="3">
        <f>VLOOKUP($F826,Experiment!$A$2:$U$90,MATCH(Results!Z$1,Experiment!$A$1:$U$1,0),FALSE)</f>
        <v>0.5</v>
      </c>
      <c r="AA826" s="3">
        <f>VLOOKUP($F826,Experiment!$A$2:$U$90,MATCH(Results!AA$1,Experiment!$A$1:$U$1,0),FALSE)</f>
        <v>0.25</v>
      </c>
      <c r="AB826" s="3">
        <f>VLOOKUP($F826,Experiment!$A$2:$U$90,MATCH(Results!AB$1,Experiment!$A$1:$U$1,0),FALSE)</f>
        <v>0.625</v>
      </c>
      <c r="AC826" s="3">
        <f>VLOOKUP($F826,Experiment!$A$2:$U$90,MATCH(Results!AC$1,Experiment!$A$1:$U$1,0),FALSE)</f>
        <v>0.375</v>
      </c>
      <c r="AD826" s="2">
        <f>VLOOKUP($F826,Experiment!$A$2:$U$90,MATCH(Results!AD$1,Experiment!$A$1:$U$1,0),FALSE)</f>
        <v>-26.25</v>
      </c>
      <c r="AE826" s="2">
        <f>VLOOKUP($F826,Experiment!$A$2:$U$90,MATCH(Results!AE$1,Experiment!$A$1:$U$1,0),FALSE)</f>
        <v>6773.4375</v>
      </c>
      <c r="AF826" s="2">
        <f>VLOOKUP($F826,Experiment!$A$2:$U$90,MATCH(Results!AF$1,Experiment!$A$1:$U$1,0),FALSE)</f>
        <v>82.300896106907615</v>
      </c>
      <c r="AG826" s="3">
        <f>VLOOKUP($F826,Experiment!$A$2:$W$90,MATCH(Results!AG$1,Experiment!$A$1:$W$1,0),FALSE)</f>
        <v>0.82730419370997643</v>
      </c>
      <c r="AH826" s="3">
        <f>VLOOKUP($F826,Experiment!$A$2:$W$90,MATCH(Results!AH$1,Experiment!$A$1:$W$1,0),FALSE)</f>
        <v>0.38648875795104182</v>
      </c>
      <c r="AI826" s="3">
        <f>VLOOKUP($F826,Experiment!$A$2:$X$90,MATCH(Results!AI$1,Experiment!$A$1:$X$1,0),FALSE)</f>
        <v>0.61351124204895813</v>
      </c>
      <c r="AJ826" s="2">
        <f>Table1[[#This Row],[Gain]]^Table1[[#This Row],[θ]]</f>
        <v>80</v>
      </c>
      <c r="AK826" s="2">
        <f>-Table1[[#This Row],[λ]]*-Table1[[#This Row],[Loss]]^Table1[[#This Row],[θ]]</f>
        <v>125.99999999999999</v>
      </c>
      <c r="AL826" s="2">
        <f>Table1[[#This Row],[v_n_w_g]]-Table1[[#This Row],[v_n_w_l]]</f>
        <v>-45.999999999999986</v>
      </c>
      <c r="AM826" s="2">
        <f>IF(Table1[[#This Row],[diff_v]]&gt;=1,1,0)</f>
        <v>0</v>
      </c>
    </row>
    <row r="827" spans="1:39" hidden="1" x14ac:dyDescent="0.3">
      <c r="A827">
        <v>17</v>
      </c>
      <c r="B827" t="s">
        <v>46</v>
      </c>
      <c r="C827" s="22">
        <f>VLOOKUP(Table1[[#This Row],[Subject]],'Subject Profile'!$A$2:$E$8,4,FALSE)</f>
        <v>1</v>
      </c>
      <c r="D827" s="22">
        <f>VLOOKUP(Table1[[#This Row],[Subject]],'Subject Profile'!$A$2:$E$8,5,FALSE)</f>
        <v>-1.4</v>
      </c>
      <c r="E827" t="s">
        <v>49</v>
      </c>
      <c r="F827" t="s">
        <v>10</v>
      </c>
      <c r="G827" t="s">
        <v>7</v>
      </c>
      <c r="H827">
        <f>IF(Table1[[#This Row],[decision]]="accept",1,0)</f>
        <v>1</v>
      </c>
      <c r="I827">
        <v>-50</v>
      </c>
      <c r="J827" t="s">
        <v>107</v>
      </c>
      <c r="K827">
        <v>1664532781</v>
      </c>
      <c r="L827">
        <v>9</v>
      </c>
      <c r="M827" t="str">
        <f>VLOOKUP($F827,Experiment!$A$2:$U$90,MATCH(Results!M$1,Experiment!$A$1:$U$1,0)+1,FALSE)</f>
        <v>I</v>
      </c>
      <c r="N827">
        <f>IF(Table1[[#This Row],[Impact]]="I",0,1)</f>
        <v>0</v>
      </c>
      <c r="O827" s="2">
        <f>VLOOKUP($F827,Experiment!$A$2:$U$90,MATCH(Results!O$1,Experiment!$A$1:$U$1,0),FALSE)</f>
        <v>-50</v>
      </c>
      <c r="P827" s="3">
        <f>VLOOKUP($F827,Experiment!$A$2:$U$90,MATCH(Results!P$1,Experiment!$A$1:$U$1,0),FALSE)</f>
        <v>0.5</v>
      </c>
      <c r="Q827" s="2">
        <f>VLOOKUP($F827,Experiment!$A$2:$U$90,MATCH(Results!Q$1,Experiment!$A$1:$U$1,0),FALSE)</f>
        <v>60</v>
      </c>
      <c r="R827" s="3">
        <f>VLOOKUP($F827,Experiment!$A$2:$U$90,MATCH(Results!R$1,Experiment!$A$1:$U$1,0),FALSE)</f>
        <v>0.5</v>
      </c>
      <c r="S827" s="2">
        <f>VLOOKUP($F827,Experiment!$A$2:$U$90,MATCH(Results!S$1,Experiment!$A$1:$U$1,0),FALSE)</f>
        <v>5</v>
      </c>
      <c r="T827" s="2">
        <f>VLOOKUP($F827,Experiment!$A$2:$U$90,MATCH(Results!T$1,Experiment!$A$1:$U$1,0),FALSE)</f>
        <v>3025</v>
      </c>
      <c r="U827" s="2">
        <f>VLOOKUP($F827,Experiment!$A$2:$U$90,MATCH(Results!U$1,Experiment!$A$1:$U$1,0),FALSE)</f>
        <v>55</v>
      </c>
      <c r="V827" s="2">
        <f>VLOOKUP($F827,Experiment!$A$2:$U$90,MATCH(Results!V$1,Experiment!$A$1:$U$1,0),FALSE)</f>
        <v>2</v>
      </c>
      <c r="W827" s="3">
        <f>VLOOKUP($F827,Experiment!$A$2:$U$90,MATCH(Results!W$1,Experiment!$A$1:$U$1,0),FALSE)</f>
        <v>0</v>
      </c>
      <c r="X827" s="3">
        <f>VLOOKUP($F827,Experiment!$A$2:$U$90,MATCH(Results!X$1,Experiment!$A$1:$U$1,0),FALSE)</f>
        <v>1</v>
      </c>
      <c r="Y827" s="2">
        <f>VLOOKUP($F827,Experiment!$A$2:$U$90,MATCH(Results!Y$1,Experiment!$A$1:$U$1,0),FALSE)</f>
        <v>2</v>
      </c>
      <c r="Z827" s="3">
        <f>VLOOKUP($F827,Experiment!$A$2:$U$90,MATCH(Results!Z$1,Experiment!$A$1:$U$1,0),FALSE)</f>
        <v>0.5</v>
      </c>
      <c r="AA827" s="3">
        <f>VLOOKUP($F827,Experiment!$A$2:$U$90,MATCH(Results!AA$1,Experiment!$A$1:$U$1,0),FALSE)</f>
        <v>0.5</v>
      </c>
      <c r="AB827" s="3">
        <f>VLOOKUP($F827,Experiment!$A$2:$U$90,MATCH(Results!AB$1,Experiment!$A$1:$U$1,0),FALSE)</f>
        <v>0.5</v>
      </c>
      <c r="AC827" s="3">
        <f>VLOOKUP($F827,Experiment!$A$2:$U$90,MATCH(Results!AC$1,Experiment!$A$1:$U$1,0),FALSE)</f>
        <v>0.5</v>
      </c>
      <c r="AD827" s="2">
        <f>VLOOKUP($F827,Experiment!$A$2:$U$90,MATCH(Results!AD$1,Experiment!$A$1:$U$1,0),FALSE)</f>
        <v>5</v>
      </c>
      <c r="AE827" s="2">
        <f>VLOOKUP($F827,Experiment!$A$2:$U$90,MATCH(Results!AE$1,Experiment!$A$1:$U$1,0),FALSE)</f>
        <v>3025</v>
      </c>
      <c r="AF827" s="2">
        <f>VLOOKUP($F827,Experiment!$A$2:$U$90,MATCH(Results!AF$1,Experiment!$A$1:$U$1,0),FALSE)</f>
        <v>55</v>
      </c>
      <c r="AG827" s="3">
        <f>VLOOKUP($F827,Experiment!$A$2:$W$90,MATCH(Results!AG$1,Experiment!$A$1:$W$1,0),FALSE)</f>
        <v>1</v>
      </c>
      <c r="AH827" s="3">
        <f>VLOOKUP($F827,Experiment!$A$2:$W$90,MATCH(Results!AH$1,Experiment!$A$1:$W$1,0),FALSE)</f>
        <v>0.5</v>
      </c>
      <c r="AI827" s="3">
        <f>VLOOKUP($F827,Experiment!$A$2:$X$90,MATCH(Results!AI$1,Experiment!$A$1:$X$1,0),FALSE)</f>
        <v>0.5</v>
      </c>
      <c r="AJ827" s="2">
        <f>Table1[[#This Row],[Gain]]^Table1[[#This Row],[θ]]</f>
        <v>60</v>
      </c>
      <c r="AK827" s="2">
        <f>-Table1[[#This Row],[λ]]*-Table1[[#This Row],[Loss]]^Table1[[#This Row],[θ]]</f>
        <v>70</v>
      </c>
      <c r="AL827" s="2">
        <f>Table1[[#This Row],[v_n_w_g]]-Table1[[#This Row],[v_n_w_l]]</f>
        <v>-10</v>
      </c>
      <c r="AM827" s="2">
        <f>IF(Table1[[#This Row],[diff_v]]&gt;=1,1,0)</f>
        <v>0</v>
      </c>
    </row>
    <row r="828" spans="1:39" hidden="1" x14ac:dyDescent="0.3">
      <c r="A828">
        <v>18</v>
      </c>
      <c r="B828" t="s">
        <v>46</v>
      </c>
      <c r="C828" s="22">
        <f>VLOOKUP(Table1[[#This Row],[Subject]],'Subject Profile'!$A$2:$E$8,4,FALSE)</f>
        <v>1</v>
      </c>
      <c r="D828" s="22">
        <f>VLOOKUP(Table1[[#This Row],[Subject]],'Subject Profile'!$A$2:$E$8,5,FALSE)</f>
        <v>-1.4</v>
      </c>
      <c r="E828" t="s">
        <v>49</v>
      </c>
      <c r="F828" t="s">
        <v>23</v>
      </c>
      <c r="G828" t="s">
        <v>5</v>
      </c>
      <c r="H828">
        <f>IF(Table1[[#This Row],[decision]]="accept",1,0)</f>
        <v>0</v>
      </c>
      <c r="I828">
        <v>0</v>
      </c>
      <c r="J828" t="s">
        <v>107</v>
      </c>
      <c r="K828">
        <v>1664532794</v>
      </c>
      <c r="L828">
        <v>13</v>
      </c>
      <c r="M828" t="str">
        <f>VLOOKUP($F828,Experiment!$A$2:$U$90,MATCH(Results!M$1,Experiment!$A$1:$U$1,0)+1,FALSE)</f>
        <v>I</v>
      </c>
      <c r="N828">
        <f>IF(Table1[[#This Row],[Impact]]="I",0,1)</f>
        <v>0</v>
      </c>
      <c r="O828" s="2">
        <f>VLOOKUP($F828,Experiment!$A$2:$U$90,MATCH(Results!O$1,Experiment!$A$1:$U$1,0),FALSE)</f>
        <v>-90</v>
      </c>
      <c r="P828" s="3">
        <f>VLOOKUP($F828,Experiment!$A$2:$U$90,MATCH(Results!P$1,Experiment!$A$1:$U$1,0),FALSE)</f>
        <v>0.5</v>
      </c>
      <c r="Q828" s="2">
        <f>VLOOKUP($F828,Experiment!$A$2:$U$90,MATCH(Results!Q$1,Experiment!$A$1:$U$1,0),FALSE)</f>
        <v>100</v>
      </c>
      <c r="R828" s="3">
        <f>VLOOKUP($F828,Experiment!$A$2:$U$90,MATCH(Results!R$1,Experiment!$A$1:$U$1,0),FALSE)</f>
        <v>0.5</v>
      </c>
      <c r="S828" s="2">
        <f>VLOOKUP($F828,Experiment!$A$2:$U$90,MATCH(Results!S$1,Experiment!$A$1:$U$1,0),FALSE)</f>
        <v>5</v>
      </c>
      <c r="T828" s="2">
        <f>VLOOKUP($F828,Experiment!$A$2:$U$90,MATCH(Results!T$1,Experiment!$A$1:$U$1,0),FALSE)</f>
        <v>9025</v>
      </c>
      <c r="U828" s="2">
        <f>VLOOKUP($F828,Experiment!$A$2:$U$90,MATCH(Results!U$1,Experiment!$A$1:$U$1,0),FALSE)</f>
        <v>95</v>
      </c>
      <c r="V828" s="2">
        <f>VLOOKUP($F828,Experiment!$A$2:$U$90,MATCH(Results!V$1,Experiment!$A$1:$U$1,0),FALSE)</f>
        <v>2</v>
      </c>
      <c r="W828" s="3">
        <f>VLOOKUP($F828,Experiment!$A$2:$U$90,MATCH(Results!W$1,Experiment!$A$1:$U$1,0),FALSE)</f>
        <v>0.25</v>
      </c>
      <c r="X828" s="3">
        <f>VLOOKUP($F828,Experiment!$A$2:$U$90,MATCH(Results!X$1,Experiment!$A$1:$U$1,0),FALSE)</f>
        <v>0.75</v>
      </c>
      <c r="Y828" s="2">
        <f>VLOOKUP($F828,Experiment!$A$2:$U$90,MATCH(Results!Y$1,Experiment!$A$1:$U$1,0),FALSE)</f>
        <v>2</v>
      </c>
      <c r="Z828" s="3">
        <f>VLOOKUP($F828,Experiment!$A$2:$U$90,MATCH(Results!Z$1,Experiment!$A$1:$U$1,0),FALSE)</f>
        <v>0.5</v>
      </c>
      <c r="AA828" s="3">
        <f>VLOOKUP($F828,Experiment!$A$2:$U$90,MATCH(Results!AA$1,Experiment!$A$1:$U$1,0),FALSE)</f>
        <v>0.25</v>
      </c>
      <c r="AB828" s="3">
        <f>VLOOKUP($F828,Experiment!$A$2:$U$90,MATCH(Results!AB$1,Experiment!$A$1:$U$1,0),FALSE)</f>
        <v>0.625</v>
      </c>
      <c r="AC828" s="3">
        <f>VLOOKUP($F828,Experiment!$A$2:$U$90,MATCH(Results!AC$1,Experiment!$A$1:$U$1,0),FALSE)</f>
        <v>0.375</v>
      </c>
      <c r="AD828" s="2">
        <f>VLOOKUP($F828,Experiment!$A$2:$U$90,MATCH(Results!AD$1,Experiment!$A$1:$U$1,0),FALSE)</f>
        <v>-18.75</v>
      </c>
      <c r="AE828" s="2">
        <f>VLOOKUP($F828,Experiment!$A$2:$U$90,MATCH(Results!AE$1,Experiment!$A$1:$U$1,0),FALSE)</f>
        <v>8460.9375</v>
      </c>
      <c r="AF828" s="2">
        <f>VLOOKUP($F828,Experiment!$A$2:$U$90,MATCH(Results!AF$1,Experiment!$A$1:$U$1,0),FALSE)</f>
        <v>91.983354472426157</v>
      </c>
      <c r="AG828" s="3">
        <f>VLOOKUP($F828,Experiment!$A$2:$W$90,MATCH(Results!AG$1,Experiment!$A$1:$W$1,0),FALSE)</f>
        <v>0.82730419370997643</v>
      </c>
      <c r="AH828" s="3">
        <f>VLOOKUP($F828,Experiment!$A$2:$W$90,MATCH(Results!AH$1,Experiment!$A$1:$W$1,0),FALSE)</f>
        <v>0.38648875795104182</v>
      </c>
      <c r="AI828" s="3">
        <f>VLOOKUP($F828,Experiment!$A$2:$X$90,MATCH(Results!AI$1,Experiment!$A$1:$X$1,0),FALSE)</f>
        <v>0.61351124204895813</v>
      </c>
      <c r="AJ828" s="2">
        <f>Table1[[#This Row],[Gain]]^Table1[[#This Row],[θ]]</f>
        <v>100</v>
      </c>
      <c r="AK828" s="2">
        <f>-Table1[[#This Row],[λ]]*-Table1[[#This Row],[Loss]]^Table1[[#This Row],[θ]]</f>
        <v>125.99999999999999</v>
      </c>
      <c r="AL828" s="2">
        <f>Table1[[#This Row],[v_n_w_g]]-Table1[[#This Row],[v_n_w_l]]</f>
        <v>-25.999999999999986</v>
      </c>
      <c r="AM828" s="2">
        <f>IF(Table1[[#This Row],[diff_v]]&gt;=1,1,0)</f>
        <v>0</v>
      </c>
    </row>
    <row r="829" spans="1:39" hidden="1" x14ac:dyDescent="0.3">
      <c r="A829">
        <v>19</v>
      </c>
      <c r="B829" t="s">
        <v>46</v>
      </c>
      <c r="C829" s="22">
        <f>VLOOKUP(Table1[[#This Row],[Subject]],'Subject Profile'!$A$2:$E$8,4,FALSE)</f>
        <v>1</v>
      </c>
      <c r="D829" s="22">
        <f>VLOOKUP(Table1[[#This Row],[Subject]],'Subject Profile'!$A$2:$E$8,5,FALSE)</f>
        <v>-1.4</v>
      </c>
      <c r="E829" t="s">
        <v>49</v>
      </c>
      <c r="F829" t="s">
        <v>22</v>
      </c>
      <c r="G829" t="s">
        <v>7</v>
      </c>
      <c r="H829">
        <f>IF(Table1[[#This Row],[decision]]="accept",1,0)</f>
        <v>1</v>
      </c>
      <c r="I829">
        <v>60</v>
      </c>
      <c r="J829" t="s">
        <v>107</v>
      </c>
      <c r="K829">
        <v>1664532805</v>
      </c>
      <c r="L829">
        <v>11</v>
      </c>
      <c r="M829" t="str">
        <f>VLOOKUP($F829,Experiment!$A$2:$U$90,MATCH(Results!M$1,Experiment!$A$1:$U$1,0)+1,FALSE)</f>
        <v>I</v>
      </c>
      <c r="N829">
        <f>IF(Table1[[#This Row],[Impact]]="I",0,1)</f>
        <v>0</v>
      </c>
      <c r="O829" s="2">
        <f>VLOOKUP($F829,Experiment!$A$2:$U$90,MATCH(Results!O$1,Experiment!$A$1:$U$1,0),FALSE)</f>
        <v>-50</v>
      </c>
      <c r="P829" s="3">
        <f>VLOOKUP($F829,Experiment!$A$2:$U$90,MATCH(Results!P$1,Experiment!$A$1:$U$1,0),FALSE)</f>
        <v>0.5</v>
      </c>
      <c r="Q829" s="2">
        <f>VLOOKUP($F829,Experiment!$A$2:$U$90,MATCH(Results!Q$1,Experiment!$A$1:$U$1,0),FALSE)</f>
        <v>60</v>
      </c>
      <c r="R829" s="3">
        <f>VLOOKUP($F829,Experiment!$A$2:$U$90,MATCH(Results!R$1,Experiment!$A$1:$U$1,0),FALSE)</f>
        <v>0.5</v>
      </c>
      <c r="S829" s="2">
        <f>VLOOKUP($F829,Experiment!$A$2:$U$90,MATCH(Results!S$1,Experiment!$A$1:$U$1,0),FALSE)</f>
        <v>5</v>
      </c>
      <c r="T829" s="2">
        <f>VLOOKUP($F829,Experiment!$A$2:$U$90,MATCH(Results!T$1,Experiment!$A$1:$U$1,0),FALSE)</f>
        <v>3025</v>
      </c>
      <c r="U829" s="2">
        <f>VLOOKUP($F829,Experiment!$A$2:$U$90,MATCH(Results!U$1,Experiment!$A$1:$U$1,0),FALSE)</f>
        <v>55</v>
      </c>
      <c r="V829" s="2">
        <f>VLOOKUP($F829,Experiment!$A$2:$U$90,MATCH(Results!V$1,Experiment!$A$1:$U$1,0),FALSE)</f>
        <v>4</v>
      </c>
      <c r="W829" s="3">
        <f>VLOOKUP($F829,Experiment!$A$2:$U$90,MATCH(Results!W$1,Experiment!$A$1:$U$1,0),FALSE)</f>
        <v>0.75</v>
      </c>
      <c r="X829" s="3">
        <f>VLOOKUP($F829,Experiment!$A$2:$U$90,MATCH(Results!X$1,Experiment!$A$1:$U$1,0),FALSE)</f>
        <v>0.25</v>
      </c>
      <c r="Y829" s="2">
        <f>VLOOKUP($F829,Experiment!$A$2:$U$90,MATCH(Results!Y$1,Experiment!$A$1:$U$1,0),FALSE)</f>
        <v>2</v>
      </c>
      <c r="Z829" s="3">
        <f>VLOOKUP($F829,Experiment!$A$2:$U$90,MATCH(Results!Z$1,Experiment!$A$1:$U$1,0),FALSE)</f>
        <v>0.05</v>
      </c>
      <c r="AA829" s="3">
        <f>VLOOKUP($F829,Experiment!$A$2:$U$90,MATCH(Results!AA$1,Experiment!$A$1:$U$1,0),FALSE)</f>
        <v>0.2</v>
      </c>
      <c r="AB829" s="3">
        <f>VLOOKUP($F829,Experiment!$A$2:$U$90,MATCH(Results!AB$1,Experiment!$A$1:$U$1,0),FALSE)</f>
        <v>0.42499999999999999</v>
      </c>
      <c r="AC829" s="3">
        <f>VLOOKUP($F829,Experiment!$A$2:$U$90,MATCH(Results!AC$1,Experiment!$A$1:$U$1,0),FALSE)</f>
        <v>0.57499999999999996</v>
      </c>
      <c r="AD829" s="2">
        <f>VLOOKUP($F829,Experiment!$A$2:$U$90,MATCH(Results!AD$1,Experiment!$A$1:$U$1,0),FALSE)</f>
        <v>13.25</v>
      </c>
      <c r="AE829" s="2">
        <f>VLOOKUP($F829,Experiment!$A$2:$U$90,MATCH(Results!AE$1,Experiment!$A$1:$U$1,0),FALSE)</f>
        <v>2956.9375</v>
      </c>
      <c r="AF829" s="2">
        <f>VLOOKUP($F829,Experiment!$A$2:$U$90,MATCH(Results!AF$1,Experiment!$A$1:$U$1,0),FALSE)</f>
        <v>54.37772981653427</v>
      </c>
      <c r="AG829" s="3">
        <f>VLOOKUP($F829,Experiment!$A$2:$W$90,MATCH(Results!AG$1,Experiment!$A$1:$W$1,0),FALSE)</f>
        <v>1</v>
      </c>
      <c r="AH829" s="3">
        <f>VLOOKUP($F829,Experiment!$A$2:$W$90,MATCH(Results!AH$1,Experiment!$A$1:$W$1,0),FALSE)</f>
        <v>0.57499999999999996</v>
      </c>
      <c r="AI829" s="3">
        <f>VLOOKUP($F829,Experiment!$A$2:$X$90,MATCH(Results!AI$1,Experiment!$A$1:$X$1,0),FALSE)</f>
        <v>0.42500000000000004</v>
      </c>
      <c r="AJ829" s="2">
        <f>Table1[[#This Row],[Gain]]^Table1[[#This Row],[θ]]</f>
        <v>60</v>
      </c>
      <c r="AK829" s="2">
        <f>-Table1[[#This Row],[λ]]*-Table1[[#This Row],[Loss]]^Table1[[#This Row],[θ]]</f>
        <v>70</v>
      </c>
      <c r="AL829" s="2">
        <f>Table1[[#This Row],[v_n_w_g]]-Table1[[#This Row],[v_n_w_l]]</f>
        <v>-10</v>
      </c>
      <c r="AM829" s="2">
        <f>IF(Table1[[#This Row],[diff_v]]&gt;=1,1,0)</f>
        <v>0</v>
      </c>
    </row>
    <row r="830" spans="1:39" hidden="1" x14ac:dyDescent="0.3">
      <c r="A830">
        <v>20</v>
      </c>
      <c r="B830" t="s">
        <v>46</v>
      </c>
      <c r="C830" s="22">
        <f>VLOOKUP(Table1[[#This Row],[Subject]],'Subject Profile'!$A$2:$E$8,4,FALSE)</f>
        <v>1</v>
      </c>
      <c r="D830" s="22">
        <f>VLOOKUP(Table1[[#This Row],[Subject]],'Subject Profile'!$A$2:$E$8,5,FALSE)</f>
        <v>-1.4</v>
      </c>
      <c r="E830" t="s">
        <v>49</v>
      </c>
      <c r="F830" t="s">
        <v>17</v>
      </c>
      <c r="G830" t="s">
        <v>5</v>
      </c>
      <c r="H830">
        <f>IF(Table1[[#This Row],[decision]]="accept",1,0)</f>
        <v>0</v>
      </c>
      <c r="I830">
        <v>0</v>
      </c>
      <c r="J830" t="s">
        <v>107</v>
      </c>
      <c r="K830">
        <v>1664532817</v>
      </c>
      <c r="L830">
        <v>12</v>
      </c>
      <c r="M830" t="str">
        <f>VLOOKUP($F830,Experiment!$A$2:$U$90,MATCH(Results!M$1,Experiment!$A$1:$U$1,0)+1,FALSE)</f>
        <v>I</v>
      </c>
      <c r="N830">
        <f>IF(Table1[[#This Row],[Impact]]="I",0,1)</f>
        <v>0</v>
      </c>
      <c r="O830" s="2">
        <f>VLOOKUP($F830,Experiment!$A$2:$U$90,MATCH(Results!O$1,Experiment!$A$1:$U$1,0),FALSE)</f>
        <v>-10</v>
      </c>
      <c r="P830" s="3">
        <f>VLOOKUP($F830,Experiment!$A$2:$U$90,MATCH(Results!P$1,Experiment!$A$1:$U$1,0),FALSE)</f>
        <v>0.5</v>
      </c>
      <c r="Q830" s="2">
        <f>VLOOKUP($F830,Experiment!$A$2:$U$90,MATCH(Results!Q$1,Experiment!$A$1:$U$1,0),FALSE)</f>
        <v>0</v>
      </c>
      <c r="R830" s="3">
        <f>VLOOKUP($F830,Experiment!$A$2:$U$90,MATCH(Results!R$1,Experiment!$A$1:$U$1,0),FALSE)</f>
        <v>0.5</v>
      </c>
      <c r="S830" s="2">
        <f>VLOOKUP($F830,Experiment!$A$2:$U$90,MATCH(Results!S$1,Experiment!$A$1:$U$1,0),FALSE)</f>
        <v>-5</v>
      </c>
      <c r="T830" s="2">
        <f>VLOOKUP($F830,Experiment!$A$2:$U$90,MATCH(Results!T$1,Experiment!$A$1:$U$1,0),FALSE)</f>
        <v>25</v>
      </c>
      <c r="U830" s="2">
        <f>VLOOKUP($F830,Experiment!$A$2:$U$90,MATCH(Results!U$1,Experiment!$A$1:$U$1,0),FALSE)</f>
        <v>5</v>
      </c>
      <c r="V830" s="2">
        <f>VLOOKUP($F830,Experiment!$A$2:$U$90,MATCH(Results!V$1,Experiment!$A$1:$U$1,0),FALSE)</f>
        <v>4</v>
      </c>
      <c r="W830" s="3">
        <f>VLOOKUP($F830,Experiment!$A$2:$U$90,MATCH(Results!W$1,Experiment!$A$1:$U$1,0),FALSE)</f>
        <v>0.75</v>
      </c>
      <c r="X830" s="3">
        <f>VLOOKUP($F830,Experiment!$A$2:$U$90,MATCH(Results!X$1,Experiment!$A$1:$U$1,0),FALSE)</f>
        <v>0.25</v>
      </c>
      <c r="Y830" s="2">
        <f>VLOOKUP($F830,Experiment!$A$2:$U$90,MATCH(Results!Y$1,Experiment!$A$1:$U$1,0),FALSE)</f>
        <v>2</v>
      </c>
      <c r="Z830" s="3">
        <f>VLOOKUP($F830,Experiment!$A$2:$U$90,MATCH(Results!Z$1,Experiment!$A$1:$U$1,0),FALSE)</f>
        <v>0.05</v>
      </c>
      <c r="AA830" s="3">
        <f>VLOOKUP($F830,Experiment!$A$2:$U$90,MATCH(Results!AA$1,Experiment!$A$1:$U$1,0),FALSE)</f>
        <v>0.2</v>
      </c>
      <c r="AB830" s="3">
        <f>VLOOKUP($F830,Experiment!$A$2:$U$90,MATCH(Results!AB$1,Experiment!$A$1:$U$1,0),FALSE)</f>
        <v>0.42499999999999999</v>
      </c>
      <c r="AC830" s="3">
        <f>VLOOKUP($F830,Experiment!$A$2:$U$90,MATCH(Results!AC$1,Experiment!$A$1:$U$1,0),FALSE)</f>
        <v>0.57499999999999996</v>
      </c>
      <c r="AD830" s="2">
        <f>VLOOKUP($F830,Experiment!$A$2:$U$90,MATCH(Results!AD$1,Experiment!$A$1:$U$1,0),FALSE)</f>
        <v>-4.25</v>
      </c>
      <c r="AE830" s="2">
        <f>VLOOKUP($F830,Experiment!$A$2:$U$90,MATCH(Results!AE$1,Experiment!$A$1:$U$1,0),FALSE)</f>
        <v>24.4375</v>
      </c>
      <c r="AF830" s="2">
        <f>VLOOKUP($F830,Experiment!$A$2:$U$90,MATCH(Results!AF$1,Experiment!$A$1:$U$1,0),FALSE)</f>
        <v>4.9434299833212973</v>
      </c>
      <c r="AG830" s="3">
        <f>VLOOKUP($F830,Experiment!$A$2:$W$90,MATCH(Results!AG$1,Experiment!$A$1:$W$1,0),FALSE)</f>
        <v>1</v>
      </c>
      <c r="AH830" s="3">
        <f>VLOOKUP($F830,Experiment!$A$2:$W$90,MATCH(Results!AH$1,Experiment!$A$1:$W$1,0),FALSE)</f>
        <v>0.57499999999999996</v>
      </c>
      <c r="AI830" s="3">
        <f>VLOOKUP($F830,Experiment!$A$2:$X$90,MATCH(Results!AI$1,Experiment!$A$1:$X$1,0),FALSE)</f>
        <v>0.42500000000000004</v>
      </c>
      <c r="AJ830" s="2">
        <f>Table1[[#This Row],[Gain]]^Table1[[#This Row],[θ]]</f>
        <v>0</v>
      </c>
      <c r="AK830" s="2">
        <f>-Table1[[#This Row],[λ]]*-Table1[[#This Row],[Loss]]^Table1[[#This Row],[θ]]</f>
        <v>14</v>
      </c>
      <c r="AL830" s="2">
        <f>Table1[[#This Row],[v_n_w_g]]-Table1[[#This Row],[v_n_w_l]]</f>
        <v>-14</v>
      </c>
      <c r="AM830" s="2">
        <f>IF(Table1[[#This Row],[diff_v]]&gt;=1,1,0)</f>
        <v>0</v>
      </c>
    </row>
    <row r="831" spans="1:39" hidden="1" x14ac:dyDescent="0.3">
      <c r="A831">
        <v>21</v>
      </c>
      <c r="B831" t="s">
        <v>46</v>
      </c>
      <c r="C831" s="22">
        <f>VLOOKUP(Table1[[#This Row],[Subject]],'Subject Profile'!$A$2:$E$8,4,FALSE)</f>
        <v>1</v>
      </c>
      <c r="D831" s="22">
        <f>VLOOKUP(Table1[[#This Row],[Subject]],'Subject Profile'!$A$2:$E$8,5,FALSE)</f>
        <v>-1.4</v>
      </c>
      <c r="E831" t="s">
        <v>49</v>
      </c>
      <c r="F831" t="s">
        <v>13</v>
      </c>
      <c r="G831" t="s">
        <v>7</v>
      </c>
      <c r="H831">
        <f>IF(Table1[[#This Row],[decision]]="accept",1,0)</f>
        <v>1</v>
      </c>
      <c r="I831">
        <v>0</v>
      </c>
      <c r="J831" t="s">
        <v>107</v>
      </c>
      <c r="K831">
        <v>1664532824</v>
      </c>
      <c r="L831">
        <v>7</v>
      </c>
      <c r="M831" t="str">
        <f>VLOOKUP($F831,Experiment!$A$2:$U$90,MATCH(Results!M$1,Experiment!$A$1:$U$1,0)+1,FALSE)</f>
        <v>I</v>
      </c>
      <c r="N831">
        <f>IF(Table1[[#This Row],[Impact]]="I",0,1)</f>
        <v>0</v>
      </c>
      <c r="O831" s="2">
        <f>VLOOKUP($F831,Experiment!$A$2:$U$90,MATCH(Results!O$1,Experiment!$A$1:$U$1,0),FALSE)</f>
        <v>0</v>
      </c>
      <c r="P831" s="3">
        <f>VLOOKUP($F831,Experiment!$A$2:$U$90,MATCH(Results!P$1,Experiment!$A$1:$U$1,0),FALSE)</f>
        <v>0.5</v>
      </c>
      <c r="Q831" s="2">
        <f>VLOOKUP($F831,Experiment!$A$2:$U$90,MATCH(Results!Q$1,Experiment!$A$1:$U$1,0),FALSE)</f>
        <v>10</v>
      </c>
      <c r="R831" s="3">
        <f>VLOOKUP($F831,Experiment!$A$2:$U$90,MATCH(Results!R$1,Experiment!$A$1:$U$1,0),FALSE)</f>
        <v>0.5</v>
      </c>
      <c r="S831" s="2">
        <f>VLOOKUP($F831,Experiment!$A$2:$U$90,MATCH(Results!S$1,Experiment!$A$1:$U$1,0),FALSE)</f>
        <v>5</v>
      </c>
      <c r="T831" s="2">
        <f>VLOOKUP($F831,Experiment!$A$2:$U$90,MATCH(Results!T$1,Experiment!$A$1:$U$1,0),FALSE)</f>
        <v>25</v>
      </c>
      <c r="U831" s="2">
        <f>VLOOKUP($F831,Experiment!$A$2:$U$90,MATCH(Results!U$1,Experiment!$A$1:$U$1,0),FALSE)</f>
        <v>5</v>
      </c>
      <c r="V831" s="2">
        <f>VLOOKUP($F831,Experiment!$A$2:$U$90,MATCH(Results!V$1,Experiment!$A$1:$U$1,0),FALSE)</f>
        <v>2</v>
      </c>
      <c r="W831" s="3">
        <f>VLOOKUP($F831,Experiment!$A$2:$U$90,MATCH(Results!W$1,Experiment!$A$1:$U$1,0),FALSE)</f>
        <v>0.25</v>
      </c>
      <c r="X831" s="3">
        <f>VLOOKUP($F831,Experiment!$A$2:$U$90,MATCH(Results!X$1,Experiment!$A$1:$U$1,0),FALSE)</f>
        <v>0.75</v>
      </c>
      <c r="Y831" s="2">
        <f>VLOOKUP($F831,Experiment!$A$2:$U$90,MATCH(Results!Y$1,Experiment!$A$1:$U$1,0),FALSE)</f>
        <v>2</v>
      </c>
      <c r="Z831" s="3">
        <f>VLOOKUP($F831,Experiment!$A$2:$U$90,MATCH(Results!Z$1,Experiment!$A$1:$U$1,0),FALSE)</f>
        <v>0.5</v>
      </c>
      <c r="AA831" s="3">
        <f>VLOOKUP($F831,Experiment!$A$2:$U$90,MATCH(Results!AA$1,Experiment!$A$1:$U$1,0),FALSE)</f>
        <v>0.25</v>
      </c>
      <c r="AB831" s="3">
        <f>VLOOKUP($F831,Experiment!$A$2:$U$90,MATCH(Results!AB$1,Experiment!$A$1:$U$1,0),FALSE)</f>
        <v>0.625</v>
      </c>
      <c r="AC831" s="3">
        <f>VLOOKUP($F831,Experiment!$A$2:$U$90,MATCH(Results!AC$1,Experiment!$A$1:$U$1,0),FALSE)</f>
        <v>0.375</v>
      </c>
      <c r="AD831" s="2">
        <f>VLOOKUP($F831,Experiment!$A$2:$U$90,MATCH(Results!AD$1,Experiment!$A$1:$U$1,0),FALSE)</f>
        <v>3.75</v>
      </c>
      <c r="AE831" s="2">
        <f>VLOOKUP($F831,Experiment!$A$2:$U$90,MATCH(Results!AE$1,Experiment!$A$1:$U$1,0),FALSE)</f>
        <v>23.4375</v>
      </c>
      <c r="AF831" s="2">
        <f>VLOOKUP($F831,Experiment!$A$2:$U$90,MATCH(Results!AF$1,Experiment!$A$1:$U$1,0),FALSE)</f>
        <v>4.8412291827592711</v>
      </c>
      <c r="AG831" s="3">
        <f>VLOOKUP($F831,Experiment!$A$2:$W$90,MATCH(Results!AG$1,Experiment!$A$1:$W$1,0),FALSE)</f>
        <v>0.82730419370997643</v>
      </c>
      <c r="AH831" s="3">
        <f>VLOOKUP($F831,Experiment!$A$2:$W$90,MATCH(Results!AH$1,Experiment!$A$1:$W$1,0),FALSE)</f>
        <v>0.38648875795104182</v>
      </c>
      <c r="AI831" s="3">
        <f>VLOOKUP($F831,Experiment!$A$2:$X$90,MATCH(Results!AI$1,Experiment!$A$1:$X$1,0),FALSE)</f>
        <v>0.61351124204895813</v>
      </c>
      <c r="AJ831" s="2">
        <f>Table1[[#This Row],[Gain]]^Table1[[#This Row],[θ]]</f>
        <v>10</v>
      </c>
      <c r="AK831" s="2">
        <f>-Table1[[#This Row],[λ]]*-Table1[[#This Row],[Loss]]^Table1[[#This Row],[θ]]</f>
        <v>0</v>
      </c>
      <c r="AL831" s="2">
        <f>Table1[[#This Row],[v_n_w_g]]-Table1[[#This Row],[v_n_w_l]]</f>
        <v>10</v>
      </c>
      <c r="AM831" s="2">
        <f>IF(Table1[[#This Row],[diff_v]]&gt;=1,1,0)</f>
        <v>1</v>
      </c>
    </row>
    <row r="832" spans="1:39" hidden="1" x14ac:dyDescent="0.3">
      <c r="A832">
        <v>22</v>
      </c>
      <c r="B832" t="s">
        <v>46</v>
      </c>
      <c r="C832" s="22">
        <f>VLOOKUP(Table1[[#This Row],[Subject]],'Subject Profile'!$A$2:$E$8,4,FALSE)</f>
        <v>1</v>
      </c>
      <c r="D832" s="22">
        <f>VLOOKUP(Table1[[#This Row],[Subject]],'Subject Profile'!$A$2:$E$8,5,FALSE)</f>
        <v>-1.4</v>
      </c>
      <c r="E832" t="s">
        <v>49</v>
      </c>
      <c r="F832" t="s">
        <v>24</v>
      </c>
      <c r="G832" t="s">
        <v>7</v>
      </c>
      <c r="H832">
        <f>IF(Table1[[#This Row],[decision]]="accept",1,0)</f>
        <v>1</v>
      </c>
      <c r="I832">
        <v>-10</v>
      </c>
      <c r="J832" t="s">
        <v>107</v>
      </c>
      <c r="K832">
        <v>1664532841</v>
      </c>
      <c r="L832">
        <v>17</v>
      </c>
      <c r="M832" t="str">
        <f>VLOOKUP($F832,Experiment!$A$2:$U$90,MATCH(Results!M$1,Experiment!$A$1:$U$1,0)+1,FALSE)</f>
        <v>I</v>
      </c>
      <c r="N832">
        <f>IF(Table1[[#This Row],[Impact]]="I",0,1)</f>
        <v>0</v>
      </c>
      <c r="O832" s="2">
        <f>VLOOKUP($F832,Experiment!$A$2:$U$90,MATCH(Results!O$1,Experiment!$A$1:$U$1,0),FALSE)</f>
        <v>-10</v>
      </c>
      <c r="P832" s="3">
        <f>VLOOKUP($F832,Experiment!$A$2:$U$90,MATCH(Results!P$1,Experiment!$A$1:$U$1,0),FALSE)</f>
        <v>0.5</v>
      </c>
      <c r="Q832" s="2">
        <f>VLOOKUP($F832,Experiment!$A$2:$U$90,MATCH(Results!Q$1,Experiment!$A$1:$U$1,0),FALSE)</f>
        <v>30</v>
      </c>
      <c r="R832" s="3">
        <f>VLOOKUP($F832,Experiment!$A$2:$U$90,MATCH(Results!R$1,Experiment!$A$1:$U$1,0),FALSE)</f>
        <v>0.5</v>
      </c>
      <c r="S832" s="2">
        <f>VLOOKUP($F832,Experiment!$A$2:$U$90,MATCH(Results!S$1,Experiment!$A$1:$U$1,0),FALSE)</f>
        <v>10</v>
      </c>
      <c r="T832" s="2">
        <f>VLOOKUP($F832,Experiment!$A$2:$U$90,MATCH(Results!T$1,Experiment!$A$1:$U$1,0),FALSE)</f>
        <v>400</v>
      </c>
      <c r="U832" s="2">
        <f>VLOOKUP($F832,Experiment!$A$2:$U$90,MATCH(Results!U$1,Experiment!$A$1:$U$1,0),FALSE)</f>
        <v>20</v>
      </c>
      <c r="V832" s="2">
        <f>VLOOKUP($F832,Experiment!$A$2:$U$90,MATCH(Results!V$1,Experiment!$A$1:$U$1,0),FALSE)</f>
        <v>2</v>
      </c>
      <c r="W832" s="3">
        <f>VLOOKUP($F832,Experiment!$A$2:$U$90,MATCH(Results!W$1,Experiment!$A$1:$U$1,0),FALSE)</f>
        <v>0.25</v>
      </c>
      <c r="X832" s="3">
        <f>VLOOKUP($F832,Experiment!$A$2:$U$90,MATCH(Results!X$1,Experiment!$A$1:$U$1,0),FALSE)</f>
        <v>0.75</v>
      </c>
      <c r="Y832" s="2">
        <f>VLOOKUP($F832,Experiment!$A$2:$U$90,MATCH(Results!Y$1,Experiment!$A$1:$U$1,0),FALSE)</f>
        <v>2</v>
      </c>
      <c r="Z832" s="3">
        <f>VLOOKUP($F832,Experiment!$A$2:$U$90,MATCH(Results!Z$1,Experiment!$A$1:$U$1,0),FALSE)</f>
        <v>0.5</v>
      </c>
      <c r="AA832" s="3">
        <f>VLOOKUP($F832,Experiment!$A$2:$U$90,MATCH(Results!AA$1,Experiment!$A$1:$U$1,0),FALSE)</f>
        <v>0.25</v>
      </c>
      <c r="AB832" s="3">
        <f>VLOOKUP($F832,Experiment!$A$2:$U$90,MATCH(Results!AB$1,Experiment!$A$1:$U$1,0),FALSE)</f>
        <v>0.625</v>
      </c>
      <c r="AC832" s="3">
        <f>VLOOKUP($F832,Experiment!$A$2:$U$90,MATCH(Results!AC$1,Experiment!$A$1:$U$1,0),FALSE)</f>
        <v>0.375</v>
      </c>
      <c r="AD832" s="2">
        <f>VLOOKUP($F832,Experiment!$A$2:$U$90,MATCH(Results!AD$1,Experiment!$A$1:$U$1,0),FALSE)</f>
        <v>5</v>
      </c>
      <c r="AE832" s="2">
        <f>VLOOKUP($F832,Experiment!$A$2:$U$90,MATCH(Results!AE$1,Experiment!$A$1:$U$1,0),FALSE)</f>
        <v>375</v>
      </c>
      <c r="AF832" s="2">
        <f>VLOOKUP($F832,Experiment!$A$2:$U$90,MATCH(Results!AF$1,Experiment!$A$1:$U$1,0),FALSE)</f>
        <v>19.364916731037084</v>
      </c>
      <c r="AG832" s="3">
        <f>VLOOKUP($F832,Experiment!$A$2:$W$90,MATCH(Results!AG$1,Experiment!$A$1:$W$1,0),FALSE)</f>
        <v>0.82730419370997643</v>
      </c>
      <c r="AH832" s="3">
        <f>VLOOKUP($F832,Experiment!$A$2:$W$90,MATCH(Results!AH$1,Experiment!$A$1:$W$1,0),FALSE)</f>
        <v>0.38648875795104182</v>
      </c>
      <c r="AI832" s="3">
        <f>VLOOKUP($F832,Experiment!$A$2:$X$90,MATCH(Results!AI$1,Experiment!$A$1:$X$1,0),FALSE)</f>
        <v>0.61351124204895813</v>
      </c>
      <c r="AJ832" s="2">
        <f>Table1[[#This Row],[Gain]]^Table1[[#This Row],[θ]]</f>
        <v>30</v>
      </c>
      <c r="AK832" s="2">
        <f>-Table1[[#This Row],[λ]]*-Table1[[#This Row],[Loss]]^Table1[[#This Row],[θ]]</f>
        <v>14</v>
      </c>
      <c r="AL832" s="2">
        <f>Table1[[#This Row],[v_n_w_g]]-Table1[[#This Row],[v_n_w_l]]</f>
        <v>16</v>
      </c>
      <c r="AM832" s="2">
        <f>IF(Table1[[#This Row],[diff_v]]&gt;=1,1,0)</f>
        <v>1</v>
      </c>
    </row>
    <row r="833" spans="1:39" hidden="1" x14ac:dyDescent="0.3">
      <c r="A833">
        <v>23</v>
      </c>
      <c r="B833" t="s">
        <v>46</v>
      </c>
      <c r="C833" s="22">
        <f>VLOOKUP(Table1[[#This Row],[Subject]],'Subject Profile'!$A$2:$E$8,4,FALSE)</f>
        <v>1</v>
      </c>
      <c r="D833" s="22">
        <f>VLOOKUP(Table1[[#This Row],[Subject]],'Subject Profile'!$A$2:$E$8,5,FALSE)</f>
        <v>-1.4</v>
      </c>
      <c r="E833" t="s">
        <v>49</v>
      </c>
      <c r="F833" t="s">
        <v>21</v>
      </c>
      <c r="G833" t="s">
        <v>7</v>
      </c>
      <c r="H833">
        <f>IF(Table1[[#This Row],[decision]]="accept",1,0)</f>
        <v>1</v>
      </c>
      <c r="I833">
        <v>180</v>
      </c>
      <c r="J833" t="s">
        <v>107</v>
      </c>
      <c r="K833">
        <v>1664532849</v>
      </c>
      <c r="L833">
        <v>8</v>
      </c>
      <c r="M833" t="str">
        <f>VLOOKUP($F833,Experiment!$A$2:$U$90,MATCH(Results!M$1,Experiment!$A$1:$U$1,0)+1,FALSE)</f>
        <v>I</v>
      </c>
      <c r="N833">
        <f>IF(Table1[[#This Row],[Impact]]="I",0,1)</f>
        <v>0</v>
      </c>
      <c r="O833" s="2">
        <f>VLOOKUP($F833,Experiment!$A$2:$U$90,MATCH(Results!O$1,Experiment!$A$1:$U$1,0),FALSE)</f>
        <v>-90</v>
      </c>
      <c r="P833" s="3">
        <f>VLOOKUP($F833,Experiment!$A$2:$U$90,MATCH(Results!P$1,Experiment!$A$1:$U$1,0),FALSE)</f>
        <v>0.5</v>
      </c>
      <c r="Q833" s="2">
        <f>VLOOKUP($F833,Experiment!$A$2:$U$90,MATCH(Results!Q$1,Experiment!$A$1:$U$1,0),FALSE)</f>
        <v>180</v>
      </c>
      <c r="R833" s="3">
        <f>VLOOKUP($F833,Experiment!$A$2:$U$90,MATCH(Results!R$1,Experiment!$A$1:$U$1,0),FALSE)</f>
        <v>0.5</v>
      </c>
      <c r="S833" s="2">
        <f>VLOOKUP($F833,Experiment!$A$2:$U$90,MATCH(Results!S$1,Experiment!$A$1:$U$1,0),FALSE)</f>
        <v>45</v>
      </c>
      <c r="T833" s="2">
        <f>VLOOKUP($F833,Experiment!$A$2:$U$90,MATCH(Results!T$1,Experiment!$A$1:$U$1,0),FALSE)</f>
        <v>18225</v>
      </c>
      <c r="U833" s="2">
        <f>VLOOKUP($F833,Experiment!$A$2:$U$90,MATCH(Results!U$1,Experiment!$A$1:$U$1,0),FALSE)</f>
        <v>135</v>
      </c>
      <c r="V833" s="2">
        <f>VLOOKUP($F833,Experiment!$A$2:$U$90,MATCH(Results!V$1,Experiment!$A$1:$U$1,0),FALSE)</f>
        <v>4</v>
      </c>
      <c r="W833" s="3">
        <f>VLOOKUP($F833,Experiment!$A$2:$U$90,MATCH(Results!W$1,Experiment!$A$1:$U$1,0),FALSE)</f>
        <v>0.75</v>
      </c>
      <c r="X833" s="3">
        <f>VLOOKUP($F833,Experiment!$A$2:$U$90,MATCH(Results!X$1,Experiment!$A$1:$U$1,0),FALSE)</f>
        <v>0.25</v>
      </c>
      <c r="Y833" s="2">
        <f>VLOOKUP($F833,Experiment!$A$2:$U$90,MATCH(Results!Y$1,Experiment!$A$1:$U$1,0),FALSE)</f>
        <v>2</v>
      </c>
      <c r="Z833" s="3">
        <f>VLOOKUP($F833,Experiment!$A$2:$U$90,MATCH(Results!Z$1,Experiment!$A$1:$U$1,0),FALSE)</f>
        <v>0.05</v>
      </c>
      <c r="AA833" s="3">
        <f>VLOOKUP($F833,Experiment!$A$2:$U$90,MATCH(Results!AA$1,Experiment!$A$1:$U$1,0),FALSE)</f>
        <v>0.2</v>
      </c>
      <c r="AB833" s="3">
        <f>VLOOKUP($F833,Experiment!$A$2:$U$90,MATCH(Results!AB$1,Experiment!$A$1:$U$1,0),FALSE)</f>
        <v>0.42499999999999999</v>
      </c>
      <c r="AC833" s="3">
        <f>VLOOKUP($F833,Experiment!$A$2:$U$90,MATCH(Results!AC$1,Experiment!$A$1:$U$1,0),FALSE)</f>
        <v>0.57499999999999996</v>
      </c>
      <c r="AD833" s="2">
        <f>VLOOKUP($F833,Experiment!$A$2:$U$90,MATCH(Results!AD$1,Experiment!$A$1:$U$1,0),FALSE)</f>
        <v>65.249999999999986</v>
      </c>
      <c r="AE833" s="2">
        <f>VLOOKUP($F833,Experiment!$A$2:$U$90,MATCH(Results!AE$1,Experiment!$A$1:$U$1,0),FALSE)</f>
        <v>17814.9375</v>
      </c>
      <c r="AF833" s="2">
        <f>VLOOKUP($F833,Experiment!$A$2:$U$90,MATCH(Results!AF$1,Experiment!$A$1:$U$1,0),FALSE)</f>
        <v>133.47260954967501</v>
      </c>
      <c r="AG833" s="3">
        <f>VLOOKUP($F833,Experiment!$A$2:$W$90,MATCH(Results!AG$1,Experiment!$A$1:$W$1,0),FALSE)</f>
        <v>1</v>
      </c>
      <c r="AH833" s="3">
        <f>VLOOKUP($F833,Experiment!$A$2:$W$90,MATCH(Results!AH$1,Experiment!$A$1:$W$1,0),FALSE)</f>
        <v>0.57499999999999996</v>
      </c>
      <c r="AI833" s="3">
        <f>VLOOKUP($F833,Experiment!$A$2:$X$90,MATCH(Results!AI$1,Experiment!$A$1:$X$1,0),FALSE)</f>
        <v>0.42500000000000004</v>
      </c>
      <c r="AJ833" s="2">
        <f>Table1[[#This Row],[Gain]]^Table1[[#This Row],[θ]]</f>
        <v>180</v>
      </c>
      <c r="AK833" s="2">
        <f>-Table1[[#This Row],[λ]]*-Table1[[#This Row],[Loss]]^Table1[[#This Row],[θ]]</f>
        <v>125.99999999999999</v>
      </c>
      <c r="AL833" s="2">
        <f>Table1[[#This Row],[v_n_w_g]]-Table1[[#This Row],[v_n_w_l]]</f>
        <v>54.000000000000014</v>
      </c>
      <c r="AM833" s="2">
        <f>IF(Table1[[#This Row],[diff_v]]&gt;=1,1,0)</f>
        <v>1</v>
      </c>
    </row>
    <row r="834" spans="1:39" hidden="1" x14ac:dyDescent="0.3">
      <c r="A834">
        <v>24</v>
      </c>
      <c r="B834" t="s">
        <v>46</v>
      </c>
      <c r="C834" s="22">
        <f>VLOOKUP(Table1[[#This Row],[Subject]],'Subject Profile'!$A$2:$E$8,4,FALSE)</f>
        <v>1</v>
      </c>
      <c r="D834" s="22">
        <f>VLOOKUP(Table1[[#This Row],[Subject]],'Subject Profile'!$A$2:$E$8,5,FALSE)</f>
        <v>-1.4</v>
      </c>
      <c r="E834" t="s">
        <v>49</v>
      </c>
      <c r="F834" t="s">
        <v>29</v>
      </c>
      <c r="G834" t="s">
        <v>5</v>
      </c>
      <c r="H834">
        <f>IF(Table1[[#This Row],[decision]]="accept",1,0)</f>
        <v>0</v>
      </c>
      <c r="I834">
        <v>0</v>
      </c>
      <c r="J834" t="s">
        <v>107</v>
      </c>
      <c r="K834">
        <v>1664532856</v>
      </c>
      <c r="L834">
        <v>7</v>
      </c>
      <c r="M834" t="str">
        <f>VLOOKUP($F834,Experiment!$A$2:$U$90,MATCH(Results!M$1,Experiment!$A$1:$U$1,0)+1,FALSE)</f>
        <v>I</v>
      </c>
      <c r="N834">
        <f>IF(Table1[[#This Row],[Impact]]="I",0,1)</f>
        <v>0</v>
      </c>
      <c r="O834" s="2">
        <f>VLOOKUP($F834,Experiment!$A$2:$U$90,MATCH(Results!O$1,Experiment!$A$1:$U$1,0),FALSE)</f>
        <v>-90</v>
      </c>
      <c r="P834" s="3">
        <f>VLOOKUP($F834,Experiment!$A$2:$U$90,MATCH(Results!P$1,Experiment!$A$1:$U$1,0),FALSE)</f>
        <v>0.5</v>
      </c>
      <c r="Q834" s="2">
        <f>VLOOKUP($F834,Experiment!$A$2:$U$90,MATCH(Results!Q$1,Experiment!$A$1:$U$1,0),FALSE)</f>
        <v>80</v>
      </c>
      <c r="R834" s="3">
        <f>VLOOKUP($F834,Experiment!$A$2:$U$90,MATCH(Results!R$1,Experiment!$A$1:$U$1,0),FALSE)</f>
        <v>0.5</v>
      </c>
      <c r="S834" s="2">
        <f>VLOOKUP($F834,Experiment!$A$2:$U$90,MATCH(Results!S$1,Experiment!$A$1:$U$1,0),FALSE)</f>
        <v>-5</v>
      </c>
      <c r="T834" s="2">
        <f>VLOOKUP($F834,Experiment!$A$2:$U$90,MATCH(Results!T$1,Experiment!$A$1:$U$1,0),FALSE)</f>
        <v>7225</v>
      </c>
      <c r="U834" s="2">
        <f>VLOOKUP($F834,Experiment!$A$2:$U$90,MATCH(Results!U$1,Experiment!$A$1:$U$1,0),FALSE)</f>
        <v>85</v>
      </c>
      <c r="V834" s="2">
        <f>VLOOKUP($F834,Experiment!$A$2:$U$90,MATCH(Results!V$1,Experiment!$A$1:$U$1,0),FALSE)</f>
        <v>4</v>
      </c>
      <c r="W834" s="3">
        <f>VLOOKUP($F834,Experiment!$A$2:$U$90,MATCH(Results!W$1,Experiment!$A$1:$U$1,0),FALSE)</f>
        <v>0.75</v>
      </c>
      <c r="X834" s="3">
        <f>VLOOKUP($F834,Experiment!$A$2:$U$90,MATCH(Results!X$1,Experiment!$A$1:$U$1,0),FALSE)</f>
        <v>0.25</v>
      </c>
      <c r="Y834" s="2">
        <f>VLOOKUP($F834,Experiment!$A$2:$U$90,MATCH(Results!Y$1,Experiment!$A$1:$U$1,0),FALSE)</f>
        <v>1</v>
      </c>
      <c r="Z834" s="3">
        <f>VLOOKUP($F834,Experiment!$A$2:$U$90,MATCH(Results!Z$1,Experiment!$A$1:$U$1,0),FALSE)</f>
        <v>0.2</v>
      </c>
      <c r="AA834" s="3">
        <f>VLOOKUP($F834,Experiment!$A$2:$U$90,MATCH(Results!AA$1,Experiment!$A$1:$U$1,0),FALSE)</f>
        <v>4.9999999999999989E-2</v>
      </c>
      <c r="AB834" s="3">
        <f>VLOOKUP($F834,Experiment!$A$2:$U$90,MATCH(Results!AB$1,Experiment!$A$1:$U$1,0),FALSE)</f>
        <v>0.57499999999999996</v>
      </c>
      <c r="AC834" s="3">
        <f>VLOOKUP($F834,Experiment!$A$2:$U$90,MATCH(Results!AC$1,Experiment!$A$1:$U$1,0),FALSE)</f>
        <v>0.42500000000000004</v>
      </c>
      <c r="AD834" s="2">
        <f>VLOOKUP($F834,Experiment!$A$2:$U$90,MATCH(Results!AD$1,Experiment!$A$1:$U$1,0),FALSE)</f>
        <v>-17.749999999999993</v>
      </c>
      <c r="AE834" s="2">
        <f>VLOOKUP($F834,Experiment!$A$2:$U$90,MATCH(Results!AE$1,Experiment!$A$1:$U$1,0),FALSE)</f>
        <v>7062.4375</v>
      </c>
      <c r="AF834" s="2">
        <f>VLOOKUP($F834,Experiment!$A$2:$U$90,MATCH(Results!AF$1,Experiment!$A$1:$U$1,0),FALSE)</f>
        <v>84.038309716462052</v>
      </c>
      <c r="AG834" s="3">
        <f>VLOOKUP($F834,Experiment!$A$2:$W$90,MATCH(Results!AG$1,Experiment!$A$1:$W$1,0),FALSE)</f>
        <v>0.89414323918902561</v>
      </c>
      <c r="AH834" s="3">
        <f>VLOOKUP($F834,Experiment!$A$2:$W$90,MATCH(Results!AH$1,Experiment!$A$1:$W$1,0),FALSE)</f>
        <v>0.42914847753168511</v>
      </c>
      <c r="AI834" s="3">
        <f>VLOOKUP($F834,Experiment!$A$2:$X$90,MATCH(Results!AI$1,Experiment!$A$1:$X$1,0),FALSE)</f>
        <v>0.57085152246831483</v>
      </c>
      <c r="AJ834" s="2">
        <f>Table1[[#This Row],[Gain]]^Table1[[#This Row],[θ]]</f>
        <v>80</v>
      </c>
      <c r="AK834" s="2">
        <f>-Table1[[#This Row],[λ]]*-Table1[[#This Row],[Loss]]^Table1[[#This Row],[θ]]</f>
        <v>125.99999999999999</v>
      </c>
      <c r="AL834" s="2">
        <f>Table1[[#This Row],[v_n_w_g]]-Table1[[#This Row],[v_n_w_l]]</f>
        <v>-45.999999999999986</v>
      </c>
      <c r="AM834" s="2">
        <f>IF(Table1[[#This Row],[diff_v]]&gt;=1,1,0)</f>
        <v>0</v>
      </c>
    </row>
    <row r="835" spans="1:39" hidden="1" x14ac:dyDescent="0.3">
      <c r="A835">
        <v>25</v>
      </c>
      <c r="B835" t="s">
        <v>46</v>
      </c>
      <c r="C835" s="22">
        <f>VLOOKUP(Table1[[#This Row],[Subject]],'Subject Profile'!$A$2:$E$8,4,FALSE)</f>
        <v>1</v>
      </c>
      <c r="D835" s="22">
        <f>VLOOKUP(Table1[[#This Row],[Subject]],'Subject Profile'!$A$2:$E$8,5,FALSE)</f>
        <v>-1.4</v>
      </c>
      <c r="E835" t="s">
        <v>49</v>
      </c>
      <c r="F835" t="s">
        <v>12</v>
      </c>
      <c r="G835" t="s">
        <v>7</v>
      </c>
      <c r="H835">
        <f>IF(Table1[[#This Row],[decision]]="accept",1,0)</f>
        <v>1</v>
      </c>
      <c r="I835">
        <v>-50</v>
      </c>
      <c r="J835" t="s">
        <v>107</v>
      </c>
      <c r="K835">
        <v>1664532863</v>
      </c>
      <c r="L835">
        <v>7</v>
      </c>
      <c r="M835" t="str">
        <f>VLOOKUP($F835,Experiment!$A$2:$U$90,MATCH(Results!M$1,Experiment!$A$1:$U$1,0)+1,FALSE)</f>
        <v>I</v>
      </c>
      <c r="N835">
        <f>IF(Table1[[#This Row],[Impact]]="I",0,1)</f>
        <v>0</v>
      </c>
      <c r="O835" s="2">
        <f>VLOOKUP($F835,Experiment!$A$2:$U$90,MATCH(Results!O$1,Experiment!$A$1:$U$1,0),FALSE)</f>
        <v>-50</v>
      </c>
      <c r="P835" s="3">
        <f>VLOOKUP($F835,Experiment!$A$2:$U$90,MATCH(Results!P$1,Experiment!$A$1:$U$1,0),FALSE)</f>
        <v>0.5</v>
      </c>
      <c r="Q835" s="2">
        <f>VLOOKUP($F835,Experiment!$A$2:$U$90,MATCH(Results!Q$1,Experiment!$A$1:$U$1,0),FALSE)</f>
        <v>70</v>
      </c>
      <c r="R835" s="3">
        <f>VLOOKUP($F835,Experiment!$A$2:$U$90,MATCH(Results!R$1,Experiment!$A$1:$U$1,0),FALSE)</f>
        <v>0.5</v>
      </c>
      <c r="S835" s="2">
        <f>VLOOKUP($F835,Experiment!$A$2:$U$90,MATCH(Results!S$1,Experiment!$A$1:$U$1,0),FALSE)</f>
        <v>10</v>
      </c>
      <c r="T835" s="2">
        <f>VLOOKUP($F835,Experiment!$A$2:$U$90,MATCH(Results!T$1,Experiment!$A$1:$U$1,0),FALSE)</f>
        <v>3600</v>
      </c>
      <c r="U835" s="2">
        <f>VLOOKUP($F835,Experiment!$A$2:$U$90,MATCH(Results!U$1,Experiment!$A$1:$U$1,0),FALSE)</f>
        <v>60</v>
      </c>
      <c r="V835" s="2">
        <f>VLOOKUP($F835,Experiment!$A$2:$U$90,MATCH(Results!V$1,Experiment!$A$1:$U$1,0),FALSE)</f>
        <v>2</v>
      </c>
      <c r="W835" s="3">
        <f>VLOOKUP($F835,Experiment!$A$2:$U$90,MATCH(Results!W$1,Experiment!$A$1:$U$1,0),FALSE)</f>
        <v>0</v>
      </c>
      <c r="X835" s="3">
        <f>VLOOKUP($F835,Experiment!$A$2:$U$90,MATCH(Results!X$1,Experiment!$A$1:$U$1,0),FALSE)</f>
        <v>1</v>
      </c>
      <c r="Y835" s="2">
        <f>VLOOKUP($F835,Experiment!$A$2:$U$90,MATCH(Results!Y$1,Experiment!$A$1:$U$1,0),FALSE)</f>
        <v>1</v>
      </c>
      <c r="Z835" s="3">
        <f>VLOOKUP($F835,Experiment!$A$2:$U$90,MATCH(Results!Z$1,Experiment!$A$1:$U$1,0),FALSE)</f>
        <v>0.5</v>
      </c>
      <c r="AA835" s="3">
        <f>VLOOKUP($F835,Experiment!$A$2:$U$90,MATCH(Results!AA$1,Experiment!$A$1:$U$1,0),FALSE)</f>
        <v>0.5</v>
      </c>
      <c r="AB835" s="3">
        <f>VLOOKUP($F835,Experiment!$A$2:$U$90,MATCH(Results!AB$1,Experiment!$A$1:$U$1,0),FALSE)</f>
        <v>0.5</v>
      </c>
      <c r="AC835" s="3">
        <f>VLOOKUP($F835,Experiment!$A$2:$U$90,MATCH(Results!AC$1,Experiment!$A$1:$U$1,0),FALSE)</f>
        <v>0.5</v>
      </c>
      <c r="AD835" s="2">
        <f>VLOOKUP($F835,Experiment!$A$2:$U$90,MATCH(Results!AD$1,Experiment!$A$1:$U$1,0),FALSE)</f>
        <v>10</v>
      </c>
      <c r="AE835" s="2">
        <f>VLOOKUP($F835,Experiment!$A$2:$U$90,MATCH(Results!AE$1,Experiment!$A$1:$U$1,0),FALSE)</f>
        <v>3600</v>
      </c>
      <c r="AF835" s="2">
        <f>VLOOKUP($F835,Experiment!$A$2:$U$90,MATCH(Results!AF$1,Experiment!$A$1:$U$1,0),FALSE)</f>
        <v>60</v>
      </c>
      <c r="AG835" s="3">
        <f>VLOOKUP($F835,Experiment!$A$2:$W$90,MATCH(Results!AG$1,Experiment!$A$1:$W$1,0),FALSE)</f>
        <v>1</v>
      </c>
      <c r="AH835" s="3">
        <f>VLOOKUP($F835,Experiment!$A$2:$W$90,MATCH(Results!AH$1,Experiment!$A$1:$W$1,0),FALSE)</f>
        <v>0.5</v>
      </c>
      <c r="AI835" s="3">
        <f>VLOOKUP($F835,Experiment!$A$2:$X$90,MATCH(Results!AI$1,Experiment!$A$1:$X$1,0),FALSE)</f>
        <v>0.5</v>
      </c>
      <c r="AJ835" s="2">
        <f>Table1[[#This Row],[Gain]]^Table1[[#This Row],[θ]]</f>
        <v>70</v>
      </c>
      <c r="AK835" s="2">
        <f>-Table1[[#This Row],[λ]]*-Table1[[#This Row],[Loss]]^Table1[[#This Row],[θ]]</f>
        <v>70</v>
      </c>
      <c r="AL835" s="2">
        <f>Table1[[#This Row],[v_n_w_g]]-Table1[[#This Row],[v_n_w_l]]</f>
        <v>0</v>
      </c>
      <c r="AM835" s="2">
        <f>IF(Table1[[#This Row],[diff_v]]&gt;=1,1,0)</f>
        <v>0</v>
      </c>
    </row>
    <row r="836" spans="1:39" hidden="1" x14ac:dyDescent="0.3">
      <c r="A836">
        <v>26</v>
      </c>
      <c r="B836" t="s">
        <v>46</v>
      </c>
      <c r="C836" s="22">
        <f>VLOOKUP(Table1[[#This Row],[Subject]],'Subject Profile'!$A$2:$E$8,4,FALSE)</f>
        <v>1</v>
      </c>
      <c r="D836" s="22">
        <f>VLOOKUP(Table1[[#This Row],[Subject]],'Subject Profile'!$A$2:$E$8,5,FALSE)</f>
        <v>-1.4</v>
      </c>
      <c r="E836" t="s">
        <v>49</v>
      </c>
      <c r="F836" t="s">
        <v>27</v>
      </c>
      <c r="G836" t="s">
        <v>5</v>
      </c>
      <c r="H836">
        <f>IF(Table1[[#This Row],[decision]]="accept",1,0)</f>
        <v>0</v>
      </c>
      <c r="I836">
        <v>0</v>
      </c>
      <c r="J836" t="s">
        <v>107</v>
      </c>
      <c r="K836">
        <v>1664532872</v>
      </c>
      <c r="L836">
        <v>9</v>
      </c>
      <c r="M836" t="str">
        <f>VLOOKUP($F836,Experiment!$A$2:$U$90,MATCH(Results!M$1,Experiment!$A$1:$U$1,0)+1,FALSE)</f>
        <v>I</v>
      </c>
      <c r="N836">
        <f>IF(Table1[[#This Row],[Impact]]="I",0,1)</f>
        <v>0</v>
      </c>
      <c r="O836" s="2">
        <f>VLOOKUP($F836,Experiment!$A$2:$U$90,MATCH(Results!O$1,Experiment!$A$1:$U$1,0),FALSE)</f>
        <v>-10</v>
      </c>
      <c r="P836" s="3">
        <f>VLOOKUP($F836,Experiment!$A$2:$U$90,MATCH(Results!P$1,Experiment!$A$1:$U$1,0),FALSE)</f>
        <v>0.5</v>
      </c>
      <c r="Q836" s="2">
        <f>VLOOKUP($F836,Experiment!$A$2:$U$90,MATCH(Results!Q$1,Experiment!$A$1:$U$1,0),FALSE)</f>
        <v>10</v>
      </c>
      <c r="R836" s="3">
        <f>VLOOKUP($F836,Experiment!$A$2:$U$90,MATCH(Results!R$1,Experiment!$A$1:$U$1,0),FALSE)</f>
        <v>0.5</v>
      </c>
      <c r="S836" s="2">
        <f>VLOOKUP($F836,Experiment!$A$2:$U$90,MATCH(Results!S$1,Experiment!$A$1:$U$1,0),FALSE)</f>
        <v>0</v>
      </c>
      <c r="T836" s="2">
        <f>VLOOKUP($F836,Experiment!$A$2:$U$90,MATCH(Results!T$1,Experiment!$A$1:$U$1,0),FALSE)</f>
        <v>100</v>
      </c>
      <c r="U836" s="2">
        <f>VLOOKUP($F836,Experiment!$A$2:$U$90,MATCH(Results!U$1,Experiment!$A$1:$U$1,0),FALSE)</f>
        <v>10</v>
      </c>
      <c r="V836" s="2">
        <f>VLOOKUP($F836,Experiment!$A$2:$U$90,MATCH(Results!V$1,Experiment!$A$1:$U$1,0),FALSE)</f>
        <v>4</v>
      </c>
      <c r="W836" s="3">
        <f>VLOOKUP($F836,Experiment!$A$2:$U$90,MATCH(Results!W$1,Experiment!$A$1:$U$1,0),FALSE)</f>
        <v>0.75</v>
      </c>
      <c r="X836" s="3">
        <f>VLOOKUP($F836,Experiment!$A$2:$U$90,MATCH(Results!X$1,Experiment!$A$1:$U$1,0),FALSE)</f>
        <v>0.25</v>
      </c>
      <c r="Y836" s="2">
        <f>VLOOKUP($F836,Experiment!$A$2:$U$90,MATCH(Results!Y$1,Experiment!$A$1:$U$1,0),FALSE)</f>
        <v>1</v>
      </c>
      <c r="Z836" s="3">
        <f>VLOOKUP($F836,Experiment!$A$2:$U$90,MATCH(Results!Z$1,Experiment!$A$1:$U$1,0),FALSE)</f>
        <v>0.2</v>
      </c>
      <c r="AA836" s="3">
        <f>VLOOKUP($F836,Experiment!$A$2:$U$90,MATCH(Results!AA$1,Experiment!$A$1:$U$1,0),FALSE)</f>
        <v>4.9999999999999989E-2</v>
      </c>
      <c r="AB836" s="3">
        <f>VLOOKUP($F836,Experiment!$A$2:$U$90,MATCH(Results!AB$1,Experiment!$A$1:$U$1,0),FALSE)</f>
        <v>0.57499999999999996</v>
      </c>
      <c r="AC836" s="3">
        <f>VLOOKUP($F836,Experiment!$A$2:$U$90,MATCH(Results!AC$1,Experiment!$A$1:$U$1,0),FALSE)</f>
        <v>0.42500000000000004</v>
      </c>
      <c r="AD836" s="2">
        <f>VLOOKUP($F836,Experiment!$A$2:$U$90,MATCH(Results!AD$1,Experiment!$A$1:$U$1,0),FALSE)</f>
        <v>-1.5</v>
      </c>
      <c r="AE836" s="2">
        <f>VLOOKUP($F836,Experiment!$A$2:$U$90,MATCH(Results!AE$1,Experiment!$A$1:$U$1,0),FALSE)</f>
        <v>97.75</v>
      </c>
      <c r="AF836" s="2">
        <f>VLOOKUP($F836,Experiment!$A$2:$U$90,MATCH(Results!AF$1,Experiment!$A$1:$U$1,0),FALSE)</f>
        <v>9.8868599666425947</v>
      </c>
      <c r="AG836" s="3">
        <f>VLOOKUP($F836,Experiment!$A$2:$W$90,MATCH(Results!AG$1,Experiment!$A$1:$W$1,0),FALSE)</f>
        <v>0.89414323918902561</v>
      </c>
      <c r="AH836" s="3">
        <f>VLOOKUP($F836,Experiment!$A$2:$W$90,MATCH(Results!AH$1,Experiment!$A$1:$W$1,0),FALSE)</f>
        <v>0.42914847753168511</v>
      </c>
      <c r="AI836" s="3">
        <f>VLOOKUP($F836,Experiment!$A$2:$X$90,MATCH(Results!AI$1,Experiment!$A$1:$X$1,0),FALSE)</f>
        <v>0.57085152246831483</v>
      </c>
      <c r="AJ836" s="2">
        <f>Table1[[#This Row],[Gain]]^Table1[[#This Row],[θ]]</f>
        <v>10</v>
      </c>
      <c r="AK836" s="2">
        <f>-Table1[[#This Row],[λ]]*-Table1[[#This Row],[Loss]]^Table1[[#This Row],[θ]]</f>
        <v>14</v>
      </c>
      <c r="AL836" s="2">
        <f>Table1[[#This Row],[v_n_w_g]]-Table1[[#This Row],[v_n_w_l]]</f>
        <v>-4</v>
      </c>
      <c r="AM836" s="2">
        <f>IF(Table1[[#This Row],[diff_v]]&gt;=1,1,0)</f>
        <v>0</v>
      </c>
    </row>
    <row r="837" spans="1:39" hidden="1" x14ac:dyDescent="0.3">
      <c r="A837">
        <v>27</v>
      </c>
      <c r="B837" t="s">
        <v>46</v>
      </c>
      <c r="C837" s="22">
        <f>VLOOKUP(Table1[[#This Row],[Subject]],'Subject Profile'!$A$2:$E$8,4,FALSE)</f>
        <v>1</v>
      </c>
      <c r="D837" s="22">
        <f>VLOOKUP(Table1[[#This Row],[Subject]],'Subject Profile'!$A$2:$E$8,5,FALSE)</f>
        <v>-1.4</v>
      </c>
      <c r="E837" t="s">
        <v>49</v>
      </c>
      <c r="F837" t="s">
        <v>37</v>
      </c>
      <c r="G837" t="s">
        <v>7</v>
      </c>
      <c r="H837">
        <f>IF(Table1[[#This Row],[decision]]="accept",1,0)</f>
        <v>1</v>
      </c>
      <c r="I837">
        <v>-50</v>
      </c>
      <c r="J837" t="s">
        <v>107</v>
      </c>
      <c r="K837">
        <v>1664532882</v>
      </c>
      <c r="L837">
        <v>10</v>
      </c>
      <c r="M837" t="str">
        <f>VLOOKUP($F837,Experiment!$A$2:$U$90,MATCH(Results!M$1,Experiment!$A$1:$U$1,0)+1,FALSE)</f>
        <v>I</v>
      </c>
      <c r="N837">
        <f>IF(Table1[[#This Row],[Impact]]="I",0,1)</f>
        <v>0</v>
      </c>
      <c r="O837" s="2">
        <f>VLOOKUP($F837,Experiment!$A$2:$U$90,MATCH(Results!O$1,Experiment!$A$1:$U$1,0),FALSE)</f>
        <v>-50</v>
      </c>
      <c r="P837" s="3">
        <f>VLOOKUP($F837,Experiment!$A$2:$U$90,MATCH(Results!P$1,Experiment!$A$1:$U$1,0),FALSE)</f>
        <v>0.5</v>
      </c>
      <c r="Q837" s="2">
        <f>VLOOKUP($F837,Experiment!$A$2:$U$90,MATCH(Results!Q$1,Experiment!$A$1:$U$1,0),FALSE)</f>
        <v>70</v>
      </c>
      <c r="R837" s="3">
        <f>VLOOKUP($F837,Experiment!$A$2:$U$90,MATCH(Results!R$1,Experiment!$A$1:$U$1,0),FALSE)</f>
        <v>0.5</v>
      </c>
      <c r="S837" s="2">
        <f>VLOOKUP($F837,Experiment!$A$2:$U$90,MATCH(Results!S$1,Experiment!$A$1:$U$1,0),FALSE)</f>
        <v>10</v>
      </c>
      <c r="T837" s="2">
        <f>VLOOKUP($F837,Experiment!$A$2:$U$90,MATCH(Results!T$1,Experiment!$A$1:$U$1,0),FALSE)</f>
        <v>3600</v>
      </c>
      <c r="U837" s="2">
        <f>VLOOKUP($F837,Experiment!$A$2:$U$90,MATCH(Results!U$1,Experiment!$A$1:$U$1,0),FALSE)</f>
        <v>60</v>
      </c>
      <c r="V837" s="2">
        <f>VLOOKUP($F837,Experiment!$A$2:$U$90,MATCH(Results!V$1,Experiment!$A$1:$U$1,0),FALSE)</f>
        <v>2</v>
      </c>
      <c r="W837" s="3">
        <f>VLOOKUP($F837,Experiment!$A$2:$U$90,MATCH(Results!W$1,Experiment!$A$1:$U$1,0),FALSE)</f>
        <v>0.25</v>
      </c>
      <c r="X837" s="3">
        <f>VLOOKUP($F837,Experiment!$A$2:$U$90,MATCH(Results!X$1,Experiment!$A$1:$U$1,0),FALSE)</f>
        <v>0.75</v>
      </c>
      <c r="Y837" s="2">
        <f>VLOOKUP($F837,Experiment!$A$2:$U$90,MATCH(Results!Y$1,Experiment!$A$1:$U$1,0),FALSE)</f>
        <v>1</v>
      </c>
      <c r="Z837" s="3">
        <f>VLOOKUP($F837,Experiment!$A$2:$U$90,MATCH(Results!Z$1,Experiment!$A$1:$U$1,0),FALSE)</f>
        <v>0.25</v>
      </c>
      <c r="AA837" s="3">
        <f>VLOOKUP($F837,Experiment!$A$2:$U$90,MATCH(Results!AA$1,Experiment!$A$1:$U$1,0),FALSE)</f>
        <v>0.5</v>
      </c>
      <c r="AB837" s="3">
        <f>VLOOKUP($F837,Experiment!$A$2:$U$90,MATCH(Results!AB$1,Experiment!$A$1:$U$1,0),FALSE)</f>
        <v>0.375</v>
      </c>
      <c r="AC837" s="3">
        <f>VLOOKUP($F837,Experiment!$A$2:$U$90,MATCH(Results!AC$1,Experiment!$A$1:$U$1,0),FALSE)</f>
        <v>0.625</v>
      </c>
      <c r="AD837" s="2">
        <f>VLOOKUP($F837,Experiment!$A$2:$U$90,MATCH(Results!AD$1,Experiment!$A$1:$U$1,0),FALSE)</f>
        <v>25</v>
      </c>
      <c r="AE837" s="2">
        <f>VLOOKUP($F837,Experiment!$A$2:$U$90,MATCH(Results!AE$1,Experiment!$A$1:$U$1,0),FALSE)</f>
        <v>3375</v>
      </c>
      <c r="AF837" s="2">
        <f>VLOOKUP($F837,Experiment!$A$2:$U$90,MATCH(Results!AF$1,Experiment!$A$1:$U$1,0),FALSE)</f>
        <v>58.094750193111253</v>
      </c>
      <c r="AG837" s="3">
        <f>VLOOKUP($F837,Experiment!$A$2:$W$90,MATCH(Results!AG$1,Experiment!$A$1:$W$1,0),FALSE)</f>
        <v>1</v>
      </c>
      <c r="AH837" s="3">
        <f>VLOOKUP($F837,Experiment!$A$2:$W$90,MATCH(Results!AH$1,Experiment!$A$1:$W$1,0),FALSE)</f>
        <v>0.625</v>
      </c>
      <c r="AI837" s="3">
        <f>VLOOKUP($F837,Experiment!$A$2:$X$90,MATCH(Results!AI$1,Experiment!$A$1:$X$1,0),FALSE)</f>
        <v>0.375</v>
      </c>
      <c r="AJ837" s="2">
        <f>Table1[[#This Row],[Gain]]^Table1[[#This Row],[θ]]</f>
        <v>70</v>
      </c>
      <c r="AK837" s="2">
        <f>-Table1[[#This Row],[λ]]*-Table1[[#This Row],[Loss]]^Table1[[#This Row],[θ]]</f>
        <v>70</v>
      </c>
      <c r="AL837" s="2">
        <f>Table1[[#This Row],[v_n_w_g]]-Table1[[#This Row],[v_n_w_l]]</f>
        <v>0</v>
      </c>
      <c r="AM837" s="2">
        <f>IF(Table1[[#This Row],[diff_v]]&gt;=1,1,0)</f>
        <v>0</v>
      </c>
    </row>
    <row r="838" spans="1:39" hidden="1" x14ac:dyDescent="0.3">
      <c r="A838">
        <v>28</v>
      </c>
      <c r="B838" t="s">
        <v>46</v>
      </c>
      <c r="C838" s="22">
        <f>VLOOKUP(Table1[[#This Row],[Subject]],'Subject Profile'!$A$2:$E$8,4,FALSE)</f>
        <v>1</v>
      </c>
      <c r="D838" s="22">
        <f>VLOOKUP(Table1[[#This Row],[Subject]],'Subject Profile'!$A$2:$E$8,5,FALSE)</f>
        <v>-1.4</v>
      </c>
      <c r="E838" t="s">
        <v>49</v>
      </c>
      <c r="F838" t="s">
        <v>16</v>
      </c>
      <c r="G838" t="s">
        <v>7</v>
      </c>
      <c r="H838">
        <f>IF(Table1[[#This Row],[decision]]="accept",1,0)</f>
        <v>1</v>
      </c>
      <c r="I838">
        <v>-50</v>
      </c>
      <c r="J838" t="s">
        <v>107</v>
      </c>
      <c r="K838">
        <v>1664532889</v>
      </c>
      <c r="L838">
        <v>7</v>
      </c>
      <c r="M838" t="str">
        <f>VLOOKUP($F838,Experiment!$A$2:$U$90,MATCH(Results!M$1,Experiment!$A$1:$U$1,0)+1,FALSE)</f>
        <v>I</v>
      </c>
      <c r="N838">
        <f>IF(Table1[[#This Row],[Impact]]="I",0,1)</f>
        <v>0</v>
      </c>
      <c r="O838" s="2">
        <f>VLOOKUP($F838,Experiment!$A$2:$U$90,MATCH(Results!O$1,Experiment!$A$1:$U$1,0),FALSE)</f>
        <v>-50</v>
      </c>
      <c r="P838" s="3">
        <f>VLOOKUP($F838,Experiment!$A$2:$U$90,MATCH(Results!P$1,Experiment!$A$1:$U$1,0),FALSE)</f>
        <v>0.5</v>
      </c>
      <c r="Q838" s="2">
        <f>VLOOKUP($F838,Experiment!$A$2:$U$90,MATCH(Results!Q$1,Experiment!$A$1:$U$1,0),FALSE)</f>
        <v>40</v>
      </c>
      <c r="R838" s="3">
        <f>VLOOKUP($F838,Experiment!$A$2:$U$90,MATCH(Results!R$1,Experiment!$A$1:$U$1,0),FALSE)</f>
        <v>0.5</v>
      </c>
      <c r="S838" s="2">
        <f>VLOOKUP($F838,Experiment!$A$2:$U$90,MATCH(Results!S$1,Experiment!$A$1:$U$1,0),FALSE)</f>
        <v>-5</v>
      </c>
      <c r="T838" s="2">
        <f>VLOOKUP($F838,Experiment!$A$2:$U$90,MATCH(Results!T$1,Experiment!$A$1:$U$1,0),FALSE)</f>
        <v>2025</v>
      </c>
      <c r="U838" s="2">
        <f>VLOOKUP($F838,Experiment!$A$2:$U$90,MATCH(Results!U$1,Experiment!$A$1:$U$1,0),FALSE)</f>
        <v>45</v>
      </c>
      <c r="V838" s="2">
        <f>VLOOKUP($F838,Experiment!$A$2:$U$90,MATCH(Results!V$1,Experiment!$A$1:$U$1,0),FALSE)</f>
        <v>2</v>
      </c>
      <c r="W838" s="3">
        <f>VLOOKUP($F838,Experiment!$A$2:$U$90,MATCH(Results!W$1,Experiment!$A$1:$U$1,0),FALSE)</f>
        <v>0</v>
      </c>
      <c r="X838" s="3">
        <f>VLOOKUP($F838,Experiment!$A$2:$U$90,MATCH(Results!X$1,Experiment!$A$1:$U$1,0),FALSE)</f>
        <v>1</v>
      </c>
      <c r="Y838" s="2">
        <f>VLOOKUP($F838,Experiment!$A$2:$U$90,MATCH(Results!Y$1,Experiment!$A$1:$U$1,0),FALSE)</f>
        <v>2</v>
      </c>
      <c r="Z838" s="3">
        <f>VLOOKUP($F838,Experiment!$A$2:$U$90,MATCH(Results!Z$1,Experiment!$A$1:$U$1,0),FALSE)</f>
        <v>0.5</v>
      </c>
      <c r="AA838" s="3">
        <f>VLOOKUP($F838,Experiment!$A$2:$U$90,MATCH(Results!AA$1,Experiment!$A$1:$U$1,0),FALSE)</f>
        <v>0.5</v>
      </c>
      <c r="AB838" s="3">
        <f>VLOOKUP($F838,Experiment!$A$2:$U$90,MATCH(Results!AB$1,Experiment!$A$1:$U$1,0),FALSE)</f>
        <v>0.5</v>
      </c>
      <c r="AC838" s="3">
        <f>VLOOKUP($F838,Experiment!$A$2:$U$90,MATCH(Results!AC$1,Experiment!$A$1:$U$1,0),FALSE)</f>
        <v>0.5</v>
      </c>
      <c r="AD838" s="2">
        <f>VLOOKUP($F838,Experiment!$A$2:$U$90,MATCH(Results!AD$1,Experiment!$A$1:$U$1,0),FALSE)</f>
        <v>-5</v>
      </c>
      <c r="AE838" s="2">
        <f>VLOOKUP($F838,Experiment!$A$2:$U$90,MATCH(Results!AE$1,Experiment!$A$1:$U$1,0),FALSE)</f>
        <v>2025</v>
      </c>
      <c r="AF838" s="2">
        <f>VLOOKUP($F838,Experiment!$A$2:$U$90,MATCH(Results!AF$1,Experiment!$A$1:$U$1,0),FALSE)</f>
        <v>45</v>
      </c>
      <c r="AG838" s="3">
        <f>VLOOKUP($F838,Experiment!$A$2:$W$90,MATCH(Results!AG$1,Experiment!$A$1:$W$1,0),FALSE)</f>
        <v>1</v>
      </c>
      <c r="AH838" s="3">
        <f>VLOOKUP($F838,Experiment!$A$2:$W$90,MATCH(Results!AH$1,Experiment!$A$1:$W$1,0),FALSE)</f>
        <v>0.5</v>
      </c>
      <c r="AI838" s="3">
        <f>VLOOKUP($F838,Experiment!$A$2:$X$90,MATCH(Results!AI$1,Experiment!$A$1:$X$1,0),FALSE)</f>
        <v>0.5</v>
      </c>
      <c r="AJ838" s="2">
        <f>Table1[[#This Row],[Gain]]^Table1[[#This Row],[θ]]</f>
        <v>40</v>
      </c>
      <c r="AK838" s="2">
        <f>-Table1[[#This Row],[λ]]*-Table1[[#This Row],[Loss]]^Table1[[#This Row],[θ]]</f>
        <v>70</v>
      </c>
      <c r="AL838" s="2">
        <f>Table1[[#This Row],[v_n_w_g]]-Table1[[#This Row],[v_n_w_l]]</f>
        <v>-30</v>
      </c>
      <c r="AM838" s="2">
        <f>IF(Table1[[#This Row],[diff_v]]&gt;=1,1,0)</f>
        <v>0</v>
      </c>
    </row>
    <row r="839" spans="1:39" hidden="1" x14ac:dyDescent="0.3">
      <c r="A839">
        <v>29</v>
      </c>
      <c r="B839" t="s">
        <v>46</v>
      </c>
      <c r="C839" s="22">
        <f>VLOOKUP(Table1[[#This Row],[Subject]],'Subject Profile'!$A$2:$E$8,4,FALSE)</f>
        <v>1</v>
      </c>
      <c r="D839" s="22">
        <f>VLOOKUP(Table1[[#This Row],[Subject]],'Subject Profile'!$A$2:$E$8,5,FALSE)</f>
        <v>-1.4</v>
      </c>
      <c r="E839" t="s">
        <v>49</v>
      </c>
      <c r="F839" t="s">
        <v>34</v>
      </c>
      <c r="G839" t="s">
        <v>7</v>
      </c>
      <c r="H839">
        <f>IF(Table1[[#This Row],[decision]]="accept",1,0)</f>
        <v>1</v>
      </c>
      <c r="I839">
        <v>40</v>
      </c>
      <c r="J839" t="s">
        <v>107</v>
      </c>
      <c r="K839">
        <v>1664532904</v>
      </c>
      <c r="L839">
        <v>15</v>
      </c>
      <c r="M839" t="str">
        <f>VLOOKUP($F839,Experiment!$A$2:$U$90,MATCH(Results!M$1,Experiment!$A$1:$U$1,0)+1,FALSE)</f>
        <v>I</v>
      </c>
      <c r="N839">
        <f>IF(Table1[[#This Row],[Impact]]="I",0,1)</f>
        <v>0</v>
      </c>
      <c r="O839" s="2">
        <f>VLOOKUP($F839,Experiment!$A$2:$U$90,MATCH(Results!O$1,Experiment!$A$1:$U$1,0),FALSE)</f>
        <v>-50</v>
      </c>
      <c r="P839" s="3">
        <f>VLOOKUP($F839,Experiment!$A$2:$U$90,MATCH(Results!P$1,Experiment!$A$1:$U$1,0),FALSE)</f>
        <v>0.5</v>
      </c>
      <c r="Q839" s="2">
        <f>VLOOKUP($F839,Experiment!$A$2:$U$90,MATCH(Results!Q$1,Experiment!$A$1:$U$1,0),FALSE)</f>
        <v>40</v>
      </c>
      <c r="R839" s="3">
        <f>VLOOKUP($F839,Experiment!$A$2:$U$90,MATCH(Results!R$1,Experiment!$A$1:$U$1,0),FALSE)</f>
        <v>0.5</v>
      </c>
      <c r="S839" s="2">
        <f>VLOOKUP($F839,Experiment!$A$2:$U$90,MATCH(Results!S$1,Experiment!$A$1:$U$1,0),FALSE)</f>
        <v>-5</v>
      </c>
      <c r="T839" s="2">
        <f>VLOOKUP($F839,Experiment!$A$2:$U$90,MATCH(Results!T$1,Experiment!$A$1:$U$1,0),FALSE)</f>
        <v>2025</v>
      </c>
      <c r="U839" s="2">
        <f>VLOOKUP($F839,Experiment!$A$2:$U$90,MATCH(Results!U$1,Experiment!$A$1:$U$1,0),FALSE)</f>
        <v>45</v>
      </c>
      <c r="V839" s="2">
        <f>VLOOKUP($F839,Experiment!$A$2:$U$90,MATCH(Results!V$1,Experiment!$A$1:$U$1,0),FALSE)</f>
        <v>4</v>
      </c>
      <c r="W839" s="3">
        <f>VLOOKUP($F839,Experiment!$A$2:$U$90,MATCH(Results!W$1,Experiment!$A$1:$U$1,0),FALSE)</f>
        <v>0.75</v>
      </c>
      <c r="X839" s="3">
        <f>VLOOKUP($F839,Experiment!$A$2:$U$90,MATCH(Results!X$1,Experiment!$A$1:$U$1,0),FALSE)</f>
        <v>0.25</v>
      </c>
      <c r="Y839" s="2">
        <f>VLOOKUP($F839,Experiment!$A$2:$U$90,MATCH(Results!Y$1,Experiment!$A$1:$U$1,0),FALSE)</f>
        <v>1</v>
      </c>
      <c r="Z839" s="3">
        <f>VLOOKUP($F839,Experiment!$A$2:$U$90,MATCH(Results!Z$1,Experiment!$A$1:$U$1,0),FALSE)</f>
        <v>0.2</v>
      </c>
      <c r="AA839" s="3">
        <f>VLOOKUP($F839,Experiment!$A$2:$U$90,MATCH(Results!AA$1,Experiment!$A$1:$U$1,0),FALSE)</f>
        <v>4.9999999999999989E-2</v>
      </c>
      <c r="AB839" s="3">
        <f>VLOOKUP($F839,Experiment!$A$2:$U$90,MATCH(Results!AB$1,Experiment!$A$1:$U$1,0),FALSE)</f>
        <v>0.57499999999999996</v>
      </c>
      <c r="AC839" s="3">
        <f>VLOOKUP($F839,Experiment!$A$2:$U$90,MATCH(Results!AC$1,Experiment!$A$1:$U$1,0),FALSE)</f>
        <v>0.42500000000000004</v>
      </c>
      <c r="AD839" s="2">
        <f>VLOOKUP($F839,Experiment!$A$2:$U$90,MATCH(Results!AD$1,Experiment!$A$1:$U$1,0),FALSE)</f>
        <v>-11.749999999999996</v>
      </c>
      <c r="AE839" s="2">
        <f>VLOOKUP($F839,Experiment!$A$2:$U$90,MATCH(Results!AE$1,Experiment!$A$1:$U$1,0),FALSE)</f>
        <v>1979.4375</v>
      </c>
      <c r="AF839" s="2">
        <f>VLOOKUP($F839,Experiment!$A$2:$U$90,MATCH(Results!AF$1,Experiment!$A$1:$U$1,0),FALSE)</f>
        <v>44.490869849891673</v>
      </c>
      <c r="AG839" s="3">
        <f>VLOOKUP($F839,Experiment!$A$2:$W$90,MATCH(Results!AG$1,Experiment!$A$1:$W$1,0),FALSE)</f>
        <v>0.89414323918902561</v>
      </c>
      <c r="AH839" s="3">
        <f>VLOOKUP($F839,Experiment!$A$2:$W$90,MATCH(Results!AH$1,Experiment!$A$1:$W$1,0),FALSE)</f>
        <v>0.42914847753168511</v>
      </c>
      <c r="AI839" s="3">
        <f>VLOOKUP($F839,Experiment!$A$2:$X$90,MATCH(Results!AI$1,Experiment!$A$1:$X$1,0),FALSE)</f>
        <v>0.57085152246831483</v>
      </c>
      <c r="AJ839" s="2">
        <f>Table1[[#This Row],[Gain]]^Table1[[#This Row],[θ]]</f>
        <v>40</v>
      </c>
      <c r="AK839" s="2">
        <f>-Table1[[#This Row],[λ]]*-Table1[[#This Row],[Loss]]^Table1[[#This Row],[θ]]</f>
        <v>70</v>
      </c>
      <c r="AL839" s="2">
        <f>Table1[[#This Row],[v_n_w_g]]-Table1[[#This Row],[v_n_w_l]]</f>
        <v>-30</v>
      </c>
      <c r="AM839" s="2">
        <f>IF(Table1[[#This Row],[diff_v]]&gt;=1,1,0)</f>
        <v>0</v>
      </c>
    </row>
    <row r="840" spans="1:39" hidden="1" x14ac:dyDescent="0.3">
      <c r="A840">
        <v>30</v>
      </c>
      <c r="B840" t="s">
        <v>46</v>
      </c>
      <c r="C840" s="22">
        <f>VLOOKUP(Table1[[#This Row],[Subject]],'Subject Profile'!$A$2:$E$8,4,FALSE)</f>
        <v>1</v>
      </c>
      <c r="D840" s="22">
        <f>VLOOKUP(Table1[[#This Row],[Subject]],'Subject Profile'!$A$2:$E$8,5,FALSE)</f>
        <v>-1.4</v>
      </c>
      <c r="E840" t="s">
        <v>49</v>
      </c>
      <c r="F840" t="s">
        <v>11</v>
      </c>
      <c r="G840" t="s">
        <v>7</v>
      </c>
      <c r="H840">
        <f>IF(Table1[[#This Row],[decision]]="accept",1,0)</f>
        <v>1</v>
      </c>
      <c r="I840">
        <v>-10</v>
      </c>
      <c r="J840" t="s">
        <v>107</v>
      </c>
      <c r="K840">
        <v>1664532911</v>
      </c>
      <c r="L840">
        <v>7</v>
      </c>
      <c r="M840" t="str">
        <f>VLOOKUP($F840,Experiment!$A$2:$U$90,MATCH(Results!M$1,Experiment!$A$1:$U$1,0)+1,FALSE)</f>
        <v>I</v>
      </c>
      <c r="N840">
        <f>IF(Table1[[#This Row],[Impact]]="I",0,1)</f>
        <v>0</v>
      </c>
      <c r="O840" s="2">
        <f>VLOOKUP($F840,Experiment!$A$2:$U$90,MATCH(Results!O$1,Experiment!$A$1:$U$1,0),FALSE)</f>
        <v>-10</v>
      </c>
      <c r="P840" s="3">
        <f>VLOOKUP($F840,Experiment!$A$2:$U$90,MATCH(Results!P$1,Experiment!$A$1:$U$1,0),FALSE)</f>
        <v>0.5</v>
      </c>
      <c r="Q840" s="2">
        <f>VLOOKUP($F840,Experiment!$A$2:$U$90,MATCH(Results!Q$1,Experiment!$A$1:$U$1,0),FALSE)</f>
        <v>10</v>
      </c>
      <c r="R840" s="3">
        <f>VLOOKUP($F840,Experiment!$A$2:$U$90,MATCH(Results!R$1,Experiment!$A$1:$U$1,0),FALSE)</f>
        <v>0.5</v>
      </c>
      <c r="S840" s="2">
        <f>VLOOKUP($F840,Experiment!$A$2:$U$90,MATCH(Results!S$1,Experiment!$A$1:$U$1,0),FALSE)</f>
        <v>0</v>
      </c>
      <c r="T840" s="2">
        <f>VLOOKUP($F840,Experiment!$A$2:$U$90,MATCH(Results!T$1,Experiment!$A$1:$U$1,0),FALSE)</f>
        <v>100</v>
      </c>
      <c r="U840" s="2">
        <f>VLOOKUP($F840,Experiment!$A$2:$U$90,MATCH(Results!U$1,Experiment!$A$1:$U$1,0),FALSE)</f>
        <v>10</v>
      </c>
      <c r="V840" s="2">
        <f>VLOOKUP($F840,Experiment!$A$2:$U$90,MATCH(Results!V$1,Experiment!$A$1:$U$1,0),FALSE)</f>
        <v>2</v>
      </c>
      <c r="W840" s="3">
        <f>VLOOKUP($F840,Experiment!$A$2:$U$90,MATCH(Results!W$1,Experiment!$A$1:$U$1,0),FALSE)</f>
        <v>0.25</v>
      </c>
      <c r="X840" s="3">
        <f>VLOOKUP($F840,Experiment!$A$2:$U$90,MATCH(Results!X$1,Experiment!$A$1:$U$1,0),FALSE)</f>
        <v>0.75</v>
      </c>
      <c r="Y840" s="2">
        <f>VLOOKUP($F840,Experiment!$A$2:$U$90,MATCH(Results!Y$1,Experiment!$A$1:$U$1,0),FALSE)</f>
        <v>1</v>
      </c>
      <c r="Z840" s="3">
        <f>VLOOKUP($F840,Experiment!$A$2:$U$90,MATCH(Results!Z$1,Experiment!$A$1:$U$1,0),FALSE)</f>
        <v>0.25</v>
      </c>
      <c r="AA840" s="3">
        <f>VLOOKUP($F840,Experiment!$A$2:$U$90,MATCH(Results!AA$1,Experiment!$A$1:$U$1,0),FALSE)</f>
        <v>0.5</v>
      </c>
      <c r="AB840" s="3">
        <f>VLOOKUP($F840,Experiment!$A$2:$U$90,MATCH(Results!AB$1,Experiment!$A$1:$U$1,0),FALSE)</f>
        <v>0.375</v>
      </c>
      <c r="AC840" s="3">
        <f>VLOOKUP($F840,Experiment!$A$2:$U$90,MATCH(Results!AC$1,Experiment!$A$1:$U$1,0),FALSE)</f>
        <v>0.625</v>
      </c>
      <c r="AD840" s="2">
        <f>VLOOKUP($F840,Experiment!$A$2:$U$90,MATCH(Results!AD$1,Experiment!$A$1:$U$1,0),FALSE)</f>
        <v>2.5</v>
      </c>
      <c r="AE840" s="2">
        <f>VLOOKUP($F840,Experiment!$A$2:$U$90,MATCH(Results!AE$1,Experiment!$A$1:$U$1,0),FALSE)</f>
        <v>93.75</v>
      </c>
      <c r="AF840" s="2">
        <f>VLOOKUP($F840,Experiment!$A$2:$U$90,MATCH(Results!AF$1,Experiment!$A$1:$U$1,0),FALSE)</f>
        <v>9.6824583655185421</v>
      </c>
      <c r="AG840" s="3">
        <f>VLOOKUP($F840,Experiment!$A$2:$W$90,MATCH(Results!AG$1,Experiment!$A$1:$W$1,0),FALSE)</f>
        <v>1</v>
      </c>
      <c r="AH840" s="3">
        <f>VLOOKUP($F840,Experiment!$A$2:$W$90,MATCH(Results!AH$1,Experiment!$A$1:$W$1,0),FALSE)</f>
        <v>0.625</v>
      </c>
      <c r="AI840" s="3">
        <f>VLOOKUP($F840,Experiment!$A$2:$X$90,MATCH(Results!AI$1,Experiment!$A$1:$X$1,0),FALSE)</f>
        <v>0.375</v>
      </c>
      <c r="AJ840" s="2">
        <f>Table1[[#This Row],[Gain]]^Table1[[#This Row],[θ]]</f>
        <v>10</v>
      </c>
      <c r="AK840" s="2">
        <f>-Table1[[#This Row],[λ]]*-Table1[[#This Row],[Loss]]^Table1[[#This Row],[θ]]</f>
        <v>14</v>
      </c>
      <c r="AL840" s="2">
        <f>Table1[[#This Row],[v_n_w_g]]-Table1[[#This Row],[v_n_w_l]]</f>
        <v>-4</v>
      </c>
      <c r="AM840" s="2">
        <f>IF(Table1[[#This Row],[diff_v]]&gt;=1,1,0)</f>
        <v>0</v>
      </c>
    </row>
    <row r="841" spans="1:39" hidden="1" x14ac:dyDescent="0.3">
      <c r="A841">
        <v>31</v>
      </c>
      <c r="B841" t="s">
        <v>46</v>
      </c>
      <c r="C841" s="22">
        <f>VLOOKUP(Table1[[#This Row],[Subject]],'Subject Profile'!$A$2:$E$8,4,FALSE)</f>
        <v>1</v>
      </c>
      <c r="D841" s="22">
        <f>VLOOKUP(Table1[[#This Row],[Subject]],'Subject Profile'!$A$2:$E$8,5,FALSE)</f>
        <v>-1.4</v>
      </c>
      <c r="E841" t="s">
        <v>49</v>
      </c>
      <c r="F841" t="s">
        <v>33</v>
      </c>
      <c r="G841" t="s">
        <v>7</v>
      </c>
      <c r="H841">
        <f>IF(Table1[[#This Row],[decision]]="accept",1,0)</f>
        <v>1</v>
      </c>
      <c r="I841">
        <v>30</v>
      </c>
      <c r="J841" t="s">
        <v>107</v>
      </c>
      <c r="K841">
        <v>1664532921</v>
      </c>
      <c r="L841">
        <v>10</v>
      </c>
      <c r="M841" t="str">
        <f>VLOOKUP($F841,Experiment!$A$2:$U$90,MATCH(Results!M$1,Experiment!$A$1:$U$1,0)+1,FALSE)</f>
        <v>I</v>
      </c>
      <c r="N841">
        <f>IF(Table1[[#This Row],[Impact]]="I",0,1)</f>
        <v>0</v>
      </c>
      <c r="O841" s="2">
        <f>VLOOKUP($F841,Experiment!$A$2:$U$90,MATCH(Results!O$1,Experiment!$A$1:$U$1,0),FALSE)</f>
        <v>-10</v>
      </c>
      <c r="P841" s="3">
        <f>VLOOKUP($F841,Experiment!$A$2:$U$90,MATCH(Results!P$1,Experiment!$A$1:$U$1,0),FALSE)</f>
        <v>0.5</v>
      </c>
      <c r="Q841" s="2">
        <f>VLOOKUP($F841,Experiment!$A$2:$U$90,MATCH(Results!Q$1,Experiment!$A$1:$U$1,0),FALSE)</f>
        <v>30</v>
      </c>
      <c r="R841" s="3">
        <f>VLOOKUP($F841,Experiment!$A$2:$U$90,MATCH(Results!R$1,Experiment!$A$1:$U$1,0),FALSE)</f>
        <v>0.5</v>
      </c>
      <c r="S841" s="2">
        <f>VLOOKUP($F841,Experiment!$A$2:$U$90,MATCH(Results!S$1,Experiment!$A$1:$U$1,0),FALSE)</f>
        <v>10</v>
      </c>
      <c r="T841" s="2">
        <f>VLOOKUP($F841,Experiment!$A$2:$U$90,MATCH(Results!T$1,Experiment!$A$1:$U$1,0),FALSE)</f>
        <v>400</v>
      </c>
      <c r="U841" s="2">
        <f>VLOOKUP($F841,Experiment!$A$2:$U$90,MATCH(Results!U$1,Experiment!$A$1:$U$1,0),FALSE)</f>
        <v>20</v>
      </c>
      <c r="V841" s="2">
        <f>VLOOKUP($F841,Experiment!$A$2:$U$90,MATCH(Results!V$1,Experiment!$A$1:$U$1,0),FALSE)</f>
        <v>4</v>
      </c>
      <c r="W841" s="3">
        <f>VLOOKUP($F841,Experiment!$A$2:$U$90,MATCH(Results!W$1,Experiment!$A$1:$U$1,0),FALSE)</f>
        <v>0.75</v>
      </c>
      <c r="X841" s="3">
        <f>VLOOKUP($F841,Experiment!$A$2:$U$90,MATCH(Results!X$1,Experiment!$A$1:$U$1,0),FALSE)</f>
        <v>0.25</v>
      </c>
      <c r="Y841" s="2">
        <f>VLOOKUP($F841,Experiment!$A$2:$U$90,MATCH(Results!Y$1,Experiment!$A$1:$U$1,0),FALSE)</f>
        <v>2</v>
      </c>
      <c r="Z841" s="3">
        <f>VLOOKUP($F841,Experiment!$A$2:$U$90,MATCH(Results!Z$1,Experiment!$A$1:$U$1,0),FALSE)</f>
        <v>0.05</v>
      </c>
      <c r="AA841" s="3">
        <f>VLOOKUP($F841,Experiment!$A$2:$U$90,MATCH(Results!AA$1,Experiment!$A$1:$U$1,0),FALSE)</f>
        <v>0.2</v>
      </c>
      <c r="AB841" s="3">
        <f>VLOOKUP($F841,Experiment!$A$2:$U$90,MATCH(Results!AB$1,Experiment!$A$1:$U$1,0),FALSE)</f>
        <v>0.42499999999999999</v>
      </c>
      <c r="AC841" s="3">
        <f>VLOOKUP($F841,Experiment!$A$2:$U$90,MATCH(Results!AC$1,Experiment!$A$1:$U$1,0),FALSE)</f>
        <v>0.57499999999999996</v>
      </c>
      <c r="AD841" s="2">
        <f>VLOOKUP($F841,Experiment!$A$2:$U$90,MATCH(Results!AD$1,Experiment!$A$1:$U$1,0),FALSE)</f>
        <v>13</v>
      </c>
      <c r="AE841" s="2">
        <f>VLOOKUP($F841,Experiment!$A$2:$U$90,MATCH(Results!AE$1,Experiment!$A$1:$U$1,0),FALSE)</f>
        <v>391</v>
      </c>
      <c r="AF841" s="2">
        <f>VLOOKUP($F841,Experiment!$A$2:$U$90,MATCH(Results!AF$1,Experiment!$A$1:$U$1,0),FALSE)</f>
        <v>19.773719933285189</v>
      </c>
      <c r="AG841" s="3">
        <f>VLOOKUP($F841,Experiment!$A$2:$W$90,MATCH(Results!AG$1,Experiment!$A$1:$W$1,0),FALSE)</f>
        <v>1</v>
      </c>
      <c r="AH841" s="3">
        <f>VLOOKUP($F841,Experiment!$A$2:$W$90,MATCH(Results!AH$1,Experiment!$A$1:$W$1,0),FALSE)</f>
        <v>0.57499999999999996</v>
      </c>
      <c r="AI841" s="3">
        <f>VLOOKUP($F841,Experiment!$A$2:$X$90,MATCH(Results!AI$1,Experiment!$A$1:$X$1,0),FALSE)</f>
        <v>0.42500000000000004</v>
      </c>
      <c r="AJ841" s="2">
        <f>Table1[[#This Row],[Gain]]^Table1[[#This Row],[θ]]</f>
        <v>30</v>
      </c>
      <c r="AK841" s="2">
        <f>-Table1[[#This Row],[λ]]*-Table1[[#This Row],[Loss]]^Table1[[#This Row],[θ]]</f>
        <v>14</v>
      </c>
      <c r="AL841" s="2">
        <f>Table1[[#This Row],[v_n_w_g]]-Table1[[#This Row],[v_n_w_l]]</f>
        <v>16</v>
      </c>
      <c r="AM841" s="2">
        <f>IF(Table1[[#This Row],[diff_v]]&gt;=1,1,0)</f>
        <v>1</v>
      </c>
    </row>
    <row r="842" spans="1:39" hidden="1" x14ac:dyDescent="0.3">
      <c r="A842">
        <v>32</v>
      </c>
      <c r="B842" t="s">
        <v>46</v>
      </c>
      <c r="C842" s="22">
        <f>VLOOKUP(Table1[[#This Row],[Subject]],'Subject Profile'!$A$2:$E$8,4,FALSE)</f>
        <v>1</v>
      </c>
      <c r="D842" s="22">
        <f>VLOOKUP(Table1[[#This Row],[Subject]],'Subject Profile'!$A$2:$E$8,5,FALSE)</f>
        <v>-1.4</v>
      </c>
      <c r="E842" t="s">
        <v>49</v>
      </c>
      <c r="F842" t="s">
        <v>32</v>
      </c>
      <c r="G842" t="s">
        <v>7</v>
      </c>
      <c r="H842">
        <f>IF(Table1[[#This Row],[decision]]="accept",1,0)</f>
        <v>1</v>
      </c>
      <c r="I842">
        <v>-10</v>
      </c>
      <c r="J842" t="s">
        <v>107</v>
      </c>
      <c r="K842">
        <v>1664532930</v>
      </c>
      <c r="L842">
        <v>9</v>
      </c>
      <c r="M842" t="str">
        <f>VLOOKUP($F842,Experiment!$A$2:$U$90,MATCH(Results!M$1,Experiment!$A$1:$U$1,0)+1,FALSE)</f>
        <v>I</v>
      </c>
      <c r="N842">
        <f>IF(Table1[[#This Row],[Impact]]="I",0,1)</f>
        <v>0</v>
      </c>
      <c r="O842" s="2">
        <f>VLOOKUP($F842,Experiment!$A$2:$U$90,MATCH(Results!O$1,Experiment!$A$1:$U$1,0),FALSE)</f>
        <v>-10</v>
      </c>
      <c r="P842" s="3">
        <f>VLOOKUP($F842,Experiment!$A$2:$U$90,MATCH(Results!P$1,Experiment!$A$1:$U$1,0),FALSE)</f>
        <v>0.5</v>
      </c>
      <c r="Q842" s="2">
        <f>VLOOKUP($F842,Experiment!$A$2:$U$90,MATCH(Results!Q$1,Experiment!$A$1:$U$1,0),FALSE)</f>
        <v>10</v>
      </c>
      <c r="R842" s="3">
        <f>VLOOKUP($F842,Experiment!$A$2:$U$90,MATCH(Results!R$1,Experiment!$A$1:$U$1,0),FALSE)</f>
        <v>0.5</v>
      </c>
      <c r="S842" s="2">
        <f>VLOOKUP($F842,Experiment!$A$2:$U$90,MATCH(Results!S$1,Experiment!$A$1:$U$1,0),FALSE)</f>
        <v>0</v>
      </c>
      <c r="T842" s="2">
        <f>VLOOKUP($F842,Experiment!$A$2:$U$90,MATCH(Results!T$1,Experiment!$A$1:$U$1,0),FALSE)</f>
        <v>100</v>
      </c>
      <c r="U842" s="2">
        <f>VLOOKUP($F842,Experiment!$A$2:$U$90,MATCH(Results!U$1,Experiment!$A$1:$U$1,0),FALSE)</f>
        <v>10</v>
      </c>
      <c r="V842" s="2">
        <f>VLOOKUP($F842,Experiment!$A$2:$U$90,MATCH(Results!V$1,Experiment!$A$1:$U$1,0),FALSE)</f>
        <v>2</v>
      </c>
      <c r="W842" s="3">
        <f>VLOOKUP($F842,Experiment!$A$2:$U$90,MATCH(Results!W$1,Experiment!$A$1:$U$1,0),FALSE)</f>
        <v>0</v>
      </c>
      <c r="X842" s="3">
        <f>VLOOKUP($F842,Experiment!$A$2:$U$90,MATCH(Results!X$1,Experiment!$A$1:$U$1,0),FALSE)</f>
        <v>1</v>
      </c>
      <c r="Y842" s="2">
        <f>VLOOKUP($F842,Experiment!$A$2:$U$90,MATCH(Results!Y$1,Experiment!$A$1:$U$1,0),FALSE)</f>
        <v>1</v>
      </c>
      <c r="Z842" s="3">
        <f>VLOOKUP($F842,Experiment!$A$2:$U$90,MATCH(Results!Z$1,Experiment!$A$1:$U$1,0),FALSE)</f>
        <v>0.5</v>
      </c>
      <c r="AA842" s="3">
        <f>VLOOKUP($F842,Experiment!$A$2:$U$90,MATCH(Results!AA$1,Experiment!$A$1:$U$1,0),FALSE)</f>
        <v>0.5</v>
      </c>
      <c r="AB842" s="3">
        <f>VLOOKUP($F842,Experiment!$A$2:$U$90,MATCH(Results!AB$1,Experiment!$A$1:$U$1,0),FALSE)</f>
        <v>0.5</v>
      </c>
      <c r="AC842" s="3">
        <f>VLOOKUP($F842,Experiment!$A$2:$U$90,MATCH(Results!AC$1,Experiment!$A$1:$U$1,0),FALSE)</f>
        <v>0.5</v>
      </c>
      <c r="AD842" s="2">
        <f>VLOOKUP($F842,Experiment!$A$2:$U$90,MATCH(Results!AD$1,Experiment!$A$1:$U$1,0),FALSE)</f>
        <v>0</v>
      </c>
      <c r="AE842" s="2">
        <f>VLOOKUP($F842,Experiment!$A$2:$U$90,MATCH(Results!AE$1,Experiment!$A$1:$U$1,0),FALSE)</f>
        <v>100</v>
      </c>
      <c r="AF842" s="2">
        <f>VLOOKUP($F842,Experiment!$A$2:$U$90,MATCH(Results!AF$1,Experiment!$A$1:$U$1,0),FALSE)</f>
        <v>10</v>
      </c>
      <c r="AG842" s="3">
        <f>VLOOKUP($F842,Experiment!$A$2:$W$90,MATCH(Results!AG$1,Experiment!$A$1:$W$1,0),FALSE)</f>
        <v>1</v>
      </c>
      <c r="AH842" s="3">
        <f>VLOOKUP($F842,Experiment!$A$2:$W$90,MATCH(Results!AH$1,Experiment!$A$1:$W$1,0),FALSE)</f>
        <v>0.5</v>
      </c>
      <c r="AI842" s="3">
        <f>VLOOKUP($F842,Experiment!$A$2:$X$90,MATCH(Results!AI$1,Experiment!$A$1:$X$1,0),FALSE)</f>
        <v>0.5</v>
      </c>
      <c r="AJ842" s="2">
        <f>Table1[[#This Row],[Gain]]^Table1[[#This Row],[θ]]</f>
        <v>10</v>
      </c>
      <c r="AK842" s="2">
        <f>-Table1[[#This Row],[λ]]*-Table1[[#This Row],[Loss]]^Table1[[#This Row],[θ]]</f>
        <v>14</v>
      </c>
      <c r="AL842" s="2">
        <f>Table1[[#This Row],[v_n_w_g]]-Table1[[#This Row],[v_n_w_l]]</f>
        <v>-4</v>
      </c>
      <c r="AM842" s="2">
        <f>IF(Table1[[#This Row],[diff_v]]&gt;=1,1,0)</f>
        <v>0</v>
      </c>
    </row>
    <row r="843" spans="1:39" hidden="1" x14ac:dyDescent="0.3">
      <c r="A843">
        <v>33</v>
      </c>
      <c r="B843" t="s">
        <v>46</v>
      </c>
      <c r="C843" s="22">
        <f>VLOOKUP(Table1[[#This Row],[Subject]],'Subject Profile'!$A$2:$E$8,4,FALSE)</f>
        <v>1</v>
      </c>
      <c r="D843" s="22">
        <f>VLOOKUP(Table1[[#This Row],[Subject]],'Subject Profile'!$A$2:$E$8,5,FALSE)</f>
        <v>-1.4</v>
      </c>
      <c r="E843" t="s">
        <v>49</v>
      </c>
      <c r="F843" t="s">
        <v>30</v>
      </c>
      <c r="G843" t="s">
        <v>7</v>
      </c>
      <c r="H843">
        <f>IF(Table1[[#This Row],[decision]]="accept",1,0)</f>
        <v>1</v>
      </c>
      <c r="I843">
        <v>-50</v>
      </c>
      <c r="J843" t="s">
        <v>107</v>
      </c>
      <c r="K843">
        <v>1664532942</v>
      </c>
      <c r="L843">
        <v>12</v>
      </c>
      <c r="M843" t="str">
        <f>VLOOKUP($F843,Experiment!$A$2:$U$90,MATCH(Results!M$1,Experiment!$A$1:$U$1,0)+1,FALSE)</f>
        <v>I</v>
      </c>
      <c r="N843">
        <f>IF(Table1[[#This Row],[Impact]]="I",0,1)</f>
        <v>0</v>
      </c>
      <c r="O843" s="2">
        <f>VLOOKUP($F843,Experiment!$A$2:$U$90,MATCH(Results!O$1,Experiment!$A$1:$U$1,0),FALSE)</f>
        <v>-50</v>
      </c>
      <c r="P843" s="3">
        <f>VLOOKUP($F843,Experiment!$A$2:$U$90,MATCH(Results!P$1,Experiment!$A$1:$U$1,0),FALSE)</f>
        <v>0.5</v>
      </c>
      <c r="Q843" s="2">
        <f>VLOOKUP($F843,Experiment!$A$2:$U$90,MATCH(Results!Q$1,Experiment!$A$1:$U$1,0),FALSE)</f>
        <v>70</v>
      </c>
      <c r="R843" s="3">
        <f>VLOOKUP($F843,Experiment!$A$2:$U$90,MATCH(Results!R$1,Experiment!$A$1:$U$1,0),FALSE)</f>
        <v>0.5</v>
      </c>
      <c r="S843" s="2">
        <f>VLOOKUP($F843,Experiment!$A$2:$U$90,MATCH(Results!S$1,Experiment!$A$1:$U$1,0),FALSE)</f>
        <v>10</v>
      </c>
      <c r="T843" s="2">
        <f>VLOOKUP($F843,Experiment!$A$2:$U$90,MATCH(Results!T$1,Experiment!$A$1:$U$1,0),FALSE)</f>
        <v>3600</v>
      </c>
      <c r="U843" s="2">
        <f>VLOOKUP($F843,Experiment!$A$2:$U$90,MATCH(Results!U$1,Experiment!$A$1:$U$1,0),FALSE)</f>
        <v>60</v>
      </c>
      <c r="V843" s="2">
        <f>VLOOKUP($F843,Experiment!$A$2:$U$90,MATCH(Results!V$1,Experiment!$A$1:$U$1,0),FALSE)</f>
        <v>4</v>
      </c>
      <c r="W843" s="3">
        <f>VLOOKUP($F843,Experiment!$A$2:$U$90,MATCH(Results!W$1,Experiment!$A$1:$U$1,0),FALSE)</f>
        <v>0.75</v>
      </c>
      <c r="X843" s="3">
        <f>VLOOKUP($F843,Experiment!$A$2:$U$90,MATCH(Results!X$1,Experiment!$A$1:$U$1,0),FALSE)</f>
        <v>0.25</v>
      </c>
      <c r="Y843" s="2">
        <f>VLOOKUP($F843,Experiment!$A$2:$U$90,MATCH(Results!Y$1,Experiment!$A$1:$U$1,0),FALSE)</f>
        <v>2</v>
      </c>
      <c r="Z843" s="3">
        <f>VLOOKUP($F843,Experiment!$A$2:$U$90,MATCH(Results!Z$1,Experiment!$A$1:$U$1,0),FALSE)</f>
        <v>0.05</v>
      </c>
      <c r="AA843" s="3">
        <f>VLOOKUP($F843,Experiment!$A$2:$U$90,MATCH(Results!AA$1,Experiment!$A$1:$U$1,0),FALSE)</f>
        <v>0.2</v>
      </c>
      <c r="AB843" s="3">
        <f>VLOOKUP($F843,Experiment!$A$2:$U$90,MATCH(Results!AB$1,Experiment!$A$1:$U$1,0),FALSE)</f>
        <v>0.42499999999999999</v>
      </c>
      <c r="AC843" s="3">
        <f>VLOOKUP($F843,Experiment!$A$2:$U$90,MATCH(Results!AC$1,Experiment!$A$1:$U$1,0),FALSE)</f>
        <v>0.57499999999999996</v>
      </c>
      <c r="AD843" s="2">
        <f>VLOOKUP($F843,Experiment!$A$2:$U$90,MATCH(Results!AD$1,Experiment!$A$1:$U$1,0),FALSE)</f>
        <v>19</v>
      </c>
      <c r="AE843" s="2">
        <f>VLOOKUP($F843,Experiment!$A$2:$U$90,MATCH(Results!AE$1,Experiment!$A$1:$U$1,0),FALSE)</f>
        <v>3519</v>
      </c>
      <c r="AF843" s="2">
        <f>VLOOKUP($F843,Experiment!$A$2:$U$90,MATCH(Results!AF$1,Experiment!$A$1:$U$1,0),FALSE)</f>
        <v>59.321159799855565</v>
      </c>
      <c r="AG843" s="3">
        <f>VLOOKUP($F843,Experiment!$A$2:$W$90,MATCH(Results!AG$1,Experiment!$A$1:$W$1,0),FALSE)</f>
        <v>1</v>
      </c>
      <c r="AH843" s="3">
        <f>VLOOKUP($F843,Experiment!$A$2:$W$90,MATCH(Results!AH$1,Experiment!$A$1:$W$1,0),FALSE)</f>
        <v>0.57499999999999996</v>
      </c>
      <c r="AI843" s="3">
        <f>VLOOKUP($F843,Experiment!$A$2:$X$90,MATCH(Results!AI$1,Experiment!$A$1:$X$1,0),FALSE)</f>
        <v>0.42500000000000004</v>
      </c>
      <c r="AJ843" s="2">
        <f>Table1[[#This Row],[Gain]]^Table1[[#This Row],[θ]]</f>
        <v>70</v>
      </c>
      <c r="AK843" s="2">
        <f>-Table1[[#This Row],[λ]]*-Table1[[#This Row],[Loss]]^Table1[[#This Row],[θ]]</f>
        <v>70</v>
      </c>
      <c r="AL843" s="2">
        <f>Table1[[#This Row],[v_n_w_g]]-Table1[[#This Row],[v_n_w_l]]</f>
        <v>0</v>
      </c>
      <c r="AM843" s="2">
        <f>IF(Table1[[#This Row],[diff_v]]&gt;=1,1,0)</f>
        <v>0</v>
      </c>
    </row>
    <row r="844" spans="1:39" hidden="1" x14ac:dyDescent="0.3">
      <c r="A844">
        <v>34</v>
      </c>
      <c r="B844" t="s">
        <v>46</v>
      </c>
      <c r="C844" s="22">
        <f>VLOOKUP(Table1[[#This Row],[Subject]],'Subject Profile'!$A$2:$E$8,4,FALSE)</f>
        <v>1</v>
      </c>
      <c r="D844" s="22">
        <f>VLOOKUP(Table1[[#This Row],[Subject]],'Subject Profile'!$A$2:$E$8,5,FALSE)</f>
        <v>-1.4</v>
      </c>
      <c r="E844" t="s">
        <v>49</v>
      </c>
      <c r="F844" t="s">
        <v>9</v>
      </c>
      <c r="G844" t="s">
        <v>7</v>
      </c>
      <c r="H844">
        <f>IF(Table1[[#This Row],[decision]]="accept",1,0)</f>
        <v>1</v>
      </c>
      <c r="I844">
        <v>30</v>
      </c>
      <c r="J844" t="s">
        <v>107</v>
      </c>
      <c r="K844">
        <v>1664532950</v>
      </c>
      <c r="L844">
        <v>8</v>
      </c>
      <c r="M844" t="str">
        <f>VLOOKUP($F844,Experiment!$A$2:$U$90,MATCH(Results!M$1,Experiment!$A$1:$U$1,0)+1,FALSE)</f>
        <v>I</v>
      </c>
      <c r="N844">
        <f>IF(Table1[[#This Row],[Impact]]="I",0,1)</f>
        <v>0</v>
      </c>
      <c r="O844" s="2">
        <f>VLOOKUP($F844,Experiment!$A$2:$U$90,MATCH(Results!O$1,Experiment!$A$1:$U$1,0),FALSE)</f>
        <v>-10</v>
      </c>
      <c r="P844" s="3">
        <f>VLOOKUP($F844,Experiment!$A$2:$U$90,MATCH(Results!P$1,Experiment!$A$1:$U$1,0),FALSE)</f>
        <v>0.5</v>
      </c>
      <c r="Q844" s="2">
        <f>VLOOKUP($F844,Experiment!$A$2:$U$90,MATCH(Results!Q$1,Experiment!$A$1:$U$1,0),FALSE)</f>
        <v>30</v>
      </c>
      <c r="R844" s="3">
        <f>VLOOKUP($F844,Experiment!$A$2:$U$90,MATCH(Results!R$1,Experiment!$A$1:$U$1,0),FALSE)</f>
        <v>0.5</v>
      </c>
      <c r="S844" s="2">
        <f>VLOOKUP($F844,Experiment!$A$2:$U$90,MATCH(Results!S$1,Experiment!$A$1:$U$1,0),FALSE)</f>
        <v>10</v>
      </c>
      <c r="T844" s="2">
        <f>VLOOKUP($F844,Experiment!$A$2:$U$90,MATCH(Results!T$1,Experiment!$A$1:$U$1,0),FALSE)</f>
        <v>400</v>
      </c>
      <c r="U844" s="2">
        <f>VLOOKUP($F844,Experiment!$A$2:$U$90,MATCH(Results!U$1,Experiment!$A$1:$U$1,0),FALSE)</f>
        <v>20</v>
      </c>
      <c r="V844" s="2">
        <f>VLOOKUP($F844,Experiment!$A$2:$U$90,MATCH(Results!V$1,Experiment!$A$1:$U$1,0),FALSE)</f>
        <v>2</v>
      </c>
      <c r="W844" s="3">
        <f>VLOOKUP($F844,Experiment!$A$2:$U$90,MATCH(Results!W$1,Experiment!$A$1:$U$1,0),FALSE)</f>
        <v>0</v>
      </c>
      <c r="X844" s="3">
        <f>VLOOKUP($F844,Experiment!$A$2:$U$90,MATCH(Results!X$1,Experiment!$A$1:$U$1,0),FALSE)</f>
        <v>1</v>
      </c>
      <c r="Y844" s="2">
        <f>VLOOKUP($F844,Experiment!$A$2:$U$90,MATCH(Results!Y$1,Experiment!$A$1:$U$1,0),FALSE)</f>
        <v>2</v>
      </c>
      <c r="Z844" s="3">
        <f>VLOOKUP($F844,Experiment!$A$2:$U$90,MATCH(Results!Z$1,Experiment!$A$1:$U$1,0),FALSE)</f>
        <v>0.5</v>
      </c>
      <c r="AA844" s="3">
        <f>VLOOKUP($F844,Experiment!$A$2:$U$90,MATCH(Results!AA$1,Experiment!$A$1:$U$1,0),FALSE)</f>
        <v>0.5</v>
      </c>
      <c r="AB844" s="3">
        <f>VLOOKUP($F844,Experiment!$A$2:$U$90,MATCH(Results!AB$1,Experiment!$A$1:$U$1,0),FALSE)</f>
        <v>0.5</v>
      </c>
      <c r="AC844" s="3">
        <f>VLOOKUP($F844,Experiment!$A$2:$U$90,MATCH(Results!AC$1,Experiment!$A$1:$U$1,0),FALSE)</f>
        <v>0.5</v>
      </c>
      <c r="AD844" s="2">
        <f>VLOOKUP($F844,Experiment!$A$2:$U$90,MATCH(Results!AD$1,Experiment!$A$1:$U$1,0),FALSE)</f>
        <v>10</v>
      </c>
      <c r="AE844" s="2">
        <f>VLOOKUP($F844,Experiment!$A$2:$U$90,MATCH(Results!AE$1,Experiment!$A$1:$U$1,0),FALSE)</f>
        <v>400</v>
      </c>
      <c r="AF844" s="2">
        <f>VLOOKUP($F844,Experiment!$A$2:$U$90,MATCH(Results!AF$1,Experiment!$A$1:$U$1,0),FALSE)</f>
        <v>20</v>
      </c>
      <c r="AG844" s="3">
        <f>VLOOKUP($F844,Experiment!$A$2:$W$90,MATCH(Results!AG$1,Experiment!$A$1:$W$1,0),FALSE)</f>
        <v>1</v>
      </c>
      <c r="AH844" s="3">
        <f>VLOOKUP($F844,Experiment!$A$2:$W$90,MATCH(Results!AH$1,Experiment!$A$1:$W$1,0),FALSE)</f>
        <v>0.5</v>
      </c>
      <c r="AI844" s="3">
        <f>VLOOKUP($F844,Experiment!$A$2:$X$90,MATCH(Results!AI$1,Experiment!$A$1:$X$1,0),FALSE)</f>
        <v>0.5</v>
      </c>
      <c r="AJ844" s="2">
        <f>Table1[[#This Row],[Gain]]^Table1[[#This Row],[θ]]</f>
        <v>30</v>
      </c>
      <c r="AK844" s="2">
        <f>-Table1[[#This Row],[λ]]*-Table1[[#This Row],[Loss]]^Table1[[#This Row],[θ]]</f>
        <v>14</v>
      </c>
      <c r="AL844" s="2">
        <f>Table1[[#This Row],[v_n_w_g]]-Table1[[#This Row],[v_n_w_l]]</f>
        <v>16</v>
      </c>
      <c r="AM844" s="2">
        <f>IF(Table1[[#This Row],[diff_v]]&gt;=1,1,0)</f>
        <v>1</v>
      </c>
    </row>
    <row r="845" spans="1:39" hidden="1" x14ac:dyDescent="0.3">
      <c r="A845">
        <v>35</v>
      </c>
      <c r="B845" t="s">
        <v>46</v>
      </c>
      <c r="C845" s="22">
        <f>VLOOKUP(Table1[[#This Row],[Subject]],'Subject Profile'!$A$2:$E$8,4,FALSE)</f>
        <v>1</v>
      </c>
      <c r="D845" s="22">
        <f>VLOOKUP(Table1[[#This Row],[Subject]],'Subject Profile'!$A$2:$E$8,5,FALSE)</f>
        <v>-1.4</v>
      </c>
      <c r="E845" t="s">
        <v>49</v>
      </c>
      <c r="F845" t="s">
        <v>18</v>
      </c>
      <c r="G845" t="s">
        <v>7</v>
      </c>
      <c r="H845">
        <f>IF(Table1[[#This Row],[decision]]="accept",1,0)</f>
        <v>1</v>
      </c>
      <c r="I845">
        <v>50</v>
      </c>
      <c r="J845" t="s">
        <v>107</v>
      </c>
      <c r="K845">
        <v>1664532957</v>
      </c>
      <c r="L845">
        <v>7</v>
      </c>
      <c r="M845" t="str">
        <f>VLOOKUP($F845,Experiment!$A$2:$U$90,MATCH(Results!M$1,Experiment!$A$1:$U$1,0)+1,FALSE)</f>
        <v>I</v>
      </c>
      <c r="N845">
        <f>IF(Table1[[#This Row],[Impact]]="I",0,1)</f>
        <v>0</v>
      </c>
      <c r="O845" s="2">
        <f>VLOOKUP($F845,Experiment!$A$2:$U$90,MATCH(Results!O$1,Experiment!$A$1:$U$1,0),FALSE)</f>
        <v>-50</v>
      </c>
      <c r="P845" s="3">
        <f>VLOOKUP($F845,Experiment!$A$2:$U$90,MATCH(Results!P$1,Experiment!$A$1:$U$1,0),FALSE)</f>
        <v>0.5</v>
      </c>
      <c r="Q845" s="2">
        <f>VLOOKUP($F845,Experiment!$A$2:$U$90,MATCH(Results!Q$1,Experiment!$A$1:$U$1,0),FALSE)</f>
        <v>50</v>
      </c>
      <c r="R845" s="3">
        <f>VLOOKUP($F845,Experiment!$A$2:$U$90,MATCH(Results!R$1,Experiment!$A$1:$U$1,0),FALSE)</f>
        <v>0.5</v>
      </c>
      <c r="S845" s="2">
        <f>VLOOKUP($F845,Experiment!$A$2:$U$90,MATCH(Results!S$1,Experiment!$A$1:$U$1,0),FALSE)</f>
        <v>0</v>
      </c>
      <c r="T845" s="2">
        <f>VLOOKUP($F845,Experiment!$A$2:$U$90,MATCH(Results!T$1,Experiment!$A$1:$U$1,0),FALSE)</f>
        <v>2500</v>
      </c>
      <c r="U845" s="2">
        <f>VLOOKUP($F845,Experiment!$A$2:$U$90,MATCH(Results!U$1,Experiment!$A$1:$U$1,0),FALSE)</f>
        <v>50</v>
      </c>
      <c r="V845" s="2">
        <f>VLOOKUP($F845,Experiment!$A$2:$U$90,MATCH(Results!V$1,Experiment!$A$1:$U$1,0),FALSE)</f>
        <v>2</v>
      </c>
      <c r="W845" s="3">
        <f>VLOOKUP($F845,Experiment!$A$2:$U$90,MATCH(Results!W$1,Experiment!$A$1:$U$1,0),FALSE)</f>
        <v>0</v>
      </c>
      <c r="X845" s="3">
        <f>VLOOKUP($F845,Experiment!$A$2:$U$90,MATCH(Results!X$1,Experiment!$A$1:$U$1,0),FALSE)</f>
        <v>1</v>
      </c>
      <c r="Y845" s="2">
        <f>VLOOKUP($F845,Experiment!$A$2:$U$90,MATCH(Results!Y$1,Experiment!$A$1:$U$1,0),FALSE)</f>
        <v>2</v>
      </c>
      <c r="Z845" s="3">
        <f>VLOOKUP($F845,Experiment!$A$2:$U$90,MATCH(Results!Z$1,Experiment!$A$1:$U$1,0),FALSE)</f>
        <v>0.5</v>
      </c>
      <c r="AA845" s="3">
        <f>VLOOKUP($F845,Experiment!$A$2:$U$90,MATCH(Results!AA$1,Experiment!$A$1:$U$1,0),FALSE)</f>
        <v>0.5</v>
      </c>
      <c r="AB845" s="3">
        <f>VLOOKUP($F845,Experiment!$A$2:$U$90,MATCH(Results!AB$1,Experiment!$A$1:$U$1,0),FALSE)</f>
        <v>0.5</v>
      </c>
      <c r="AC845" s="3">
        <f>VLOOKUP($F845,Experiment!$A$2:$U$90,MATCH(Results!AC$1,Experiment!$A$1:$U$1,0),FALSE)</f>
        <v>0.5</v>
      </c>
      <c r="AD845" s="2">
        <f>VLOOKUP($F845,Experiment!$A$2:$U$90,MATCH(Results!AD$1,Experiment!$A$1:$U$1,0),FALSE)</f>
        <v>0</v>
      </c>
      <c r="AE845" s="2">
        <f>VLOOKUP($F845,Experiment!$A$2:$U$90,MATCH(Results!AE$1,Experiment!$A$1:$U$1,0),FALSE)</f>
        <v>2500</v>
      </c>
      <c r="AF845" s="2">
        <f>VLOOKUP($F845,Experiment!$A$2:$U$90,MATCH(Results!AF$1,Experiment!$A$1:$U$1,0),FALSE)</f>
        <v>50</v>
      </c>
      <c r="AG845" s="3">
        <f>VLOOKUP($F845,Experiment!$A$2:$W$90,MATCH(Results!AG$1,Experiment!$A$1:$W$1,0),FALSE)</f>
        <v>1</v>
      </c>
      <c r="AH845" s="3">
        <f>VLOOKUP($F845,Experiment!$A$2:$W$90,MATCH(Results!AH$1,Experiment!$A$1:$W$1,0),FALSE)</f>
        <v>0.5</v>
      </c>
      <c r="AI845" s="3">
        <f>VLOOKUP($F845,Experiment!$A$2:$X$90,MATCH(Results!AI$1,Experiment!$A$1:$X$1,0),FALSE)</f>
        <v>0.5</v>
      </c>
      <c r="AJ845" s="2">
        <f>Table1[[#This Row],[Gain]]^Table1[[#This Row],[θ]]</f>
        <v>50</v>
      </c>
      <c r="AK845" s="2">
        <f>-Table1[[#This Row],[λ]]*-Table1[[#This Row],[Loss]]^Table1[[#This Row],[θ]]</f>
        <v>70</v>
      </c>
      <c r="AL845" s="2">
        <f>Table1[[#This Row],[v_n_w_g]]-Table1[[#This Row],[v_n_w_l]]</f>
        <v>-20</v>
      </c>
      <c r="AM845" s="2">
        <f>IF(Table1[[#This Row],[diff_v]]&gt;=1,1,0)</f>
        <v>0</v>
      </c>
    </row>
    <row r="846" spans="1:39" hidden="1" x14ac:dyDescent="0.3">
      <c r="A846">
        <v>0</v>
      </c>
      <c r="B846" t="s">
        <v>46</v>
      </c>
      <c r="C846" s="22">
        <f>VLOOKUP(Table1[[#This Row],[Subject]],'Subject Profile'!$A$2:$E$8,4,FALSE)</f>
        <v>1</v>
      </c>
      <c r="D846" s="22">
        <f>VLOOKUP(Table1[[#This Row],[Subject]],'Subject Profile'!$A$2:$E$8,5,FALSE)</f>
        <v>-1.4</v>
      </c>
      <c r="E846" t="s">
        <v>111</v>
      </c>
      <c r="F846" t="s">
        <v>63</v>
      </c>
      <c r="G846" t="s">
        <v>5</v>
      </c>
      <c r="H846">
        <f>IF(Table1[[#This Row],[decision]]="accept",1,0)</f>
        <v>0</v>
      </c>
      <c r="I846">
        <v>0</v>
      </c>
      <c r="J846" t="s">
        <v>107</v>
      </c>
      <c r="K846">
        <v>1664533006</v>
      </c>
      <c r="L846" t="s">
        <v>136</v>
      </c>
      <c r="M846" t="str">
        <f>VLOOKUP($F846,Experiment!$A$2:$U$90,MATCH(Results!M$1,Experiment!$A$1:$U$1,0)+1,FALSE)</f>
        <v>I</v>
      </c>
      <c r="N846">
        <f>IF(Table1[[#This Row],[Impact]]="I",0,1)</f>
        <v>0</v>
      </c>
      <c r="O846" s="2">
        <f>VLOOKUP($F846,Experiment!$A$2:$U$90,MATCH(Results!O$1,Experiment!$A$1:$U$1,0),FALSE)</f>
        <v>-50</v>
      </c>
      <c r="P846" s="3">
        <f>VLOOKUP($F846,Experiment!$A$2:$U$90,MATCH(Results!P$1,Experiment!$A$1:$U$1,0),FALSE)</f>
        <v>0.5</v>
      </c>
      <c r="Q846" s="2">
        <f>VLOOKUP($F846,Experiment!$A$2:$U$90,MATCH(Results!Q$1,Experiment!$A$1:$U$1,0),FALSE)</f>
        <v>60</v>
      </c>
      <c r="R846" s="3">
        <f>VLOOKUP($F846,Experiment!$A$2:$U$90,MATCH(Results!R$1,Experiment!$A$1:$U$1,0),FALSE)</f>
        <v>0.5</v>
      </c>
      <c r="S846" s="2">
        <f>VLOOKUP($F846,Experiment!$A$2:$U$90,MATCH(Results!S$1,Experiment!$A$1:$U$1,0),FALSE)</f>
        <v>5</v>
      </c>
      <c r="T846" s="2">
        <f>VLOOKUP($F846,Experiment!$A$2:$U$90,MATCH(Results!T$1,Experiment!$A$1:$U$1,0),FALSE)</f>
        <v>3025</v>
      </c>
      <c r="U846" s="2">
        <f>VLOOKUP($F846,Experiment!$A$2:$U$90,MATCH(Results!U$1,Experiment!$A$1:$U$1,0),FALSE)</f>
        <v>55</v>
      </c>
      <c r="V846" s="2">
        <f>VLOOKUP($F846,Experiment!$A$2:$U$90,MATCH(Results!V$1,Experiment!$A$1:$U$1,0),FALSE)</f>
        <v>4</v>
      </c>
      <c r="W846" s="3">
        <f>VLOOKUP($F846,Experiment!$A$2:$U$90,MATCH(Results!W$1,Experiment!$A$1:$U$1,0),FALSE)</f>
        <v>0.25</v>
      </c>
      <c r="X846" s="3">
        <f>VLOOKUP($F846,Experiment!$A$2:$U$90,MATCH(Results!X$1,Experiment!$A$1:$U$1,0),FALSE)</f>
        <v>0.75</v>
      </c>
      <c r="Y846" s="2">
        <f>VLOOKUP($F846,Experiment!$A$2:$U$90,MATCH(Results!Y$1,Experiment!$A$1:$U$1,0),FALSE)</f>
        <v>2</v>
      </c>
      <c r="Z846" s="3">
        <f>VLOOKUP($F846,Experiment!$A$2:$U$90,MATCH(Results!Z$1,Experiment!$A$1:$U$1,0),FALSE)</f>
        <v>0.5</v>
      </c>
      <c r="AA846" s="3">
        <f>VLOOKUP($F846,Experiment!$A$2:$U$90,MATCH(Results!AA$1,Experiment!$A$1:$U$1,0),FALSE)</f>
        <v>0.25</v>
      </c>
      <c r="AB846" s="3">
        <f>VLOOKUP($F846,Experiment!$A$2:$U$90,MATCH(Results!AB$1,Experiment!$A$1:$U$1,0),FALSE)</f>
        <v>0.625</v>
      </c>
      <c r="AC846" s="3">
        <f>VLOOKUP($F846,Experiment!$A$2:$U$90,MATCH(Results!AC$1,Experiment!$A$1:$U$1,0),FALSE)</f>
        <v>0.375</v>
      </c>
      <c r="AD846" s="2">
        <f>VLOOKUP($F846,Experiment!$A$2:$U$90,MATCH(Results!AD$1,Experiment!$A$1:$U$1,0),FALSE)</f>
        <v>-8.75</v>
      </c>
      <c r="AE846" s="2">
        <f>VLOOKUP($F846,Experiment!$A$2:$U$90,MATCH(Results!AE$1,Experiment!$A$1:$U$1,0),FALSE)</f>
        <v>2835.9375</v>
      </c>
      <c r="AF846" s="2">
        <f>VLOOKUP($F846,Experiment!$A$2:$U$90,MATCH(Results!AF$1,Experiment!$A$1:$U$1,0),FALSE)</f>
        <v>53.253521010351982</v>
      </c>
      <c r="AG846" s="3">
        <f>VLOOKUP($F846,Experiment!$A$2:$W$90,MATCH(Results!AG$1,Experiment!$A$1:$W$1,0),FALSE)</f>
        <v>0.82730419370997643</v>
      </c>
      <c r="AH846" s="3">
        <f>VLOOKUP($F846,Experiment!$A$2:$W$90,MATCH(Results!AH$1,Experiment!$A$1:$W$1,0),FALSE)</f>
        <v>0.38648875795104182</v>
      </c>
      <c r="AI846" s="3">
        <f>VLOOKUP($F846,Experiment!$A$2:$X$90,MATCH(Results!AI$1,Experiment!$A$1:$X$1,0),FALSE)</f>
        <v>0.61351124204895813</v>
      </c>
      <c r="AJ846" s="2">
        <f>Table1[[#This Row],[Gain]]^Table1[[#This Row],[θ]]</f>
        <v>60</v>
      </c>
      <c r="AK846" s="2">
        <f>-Table1[[#This Row],[λ]]*-Table1[[#This Row],[Loss]]^Table1[[#This Row],[θ]]</f>
        <v>70</v>
      </c>
      <c r="AL846" s="2">
        <f>Table1[[#This Row],[v_n_w_g]]-Table1[[#This Row],[v_n_w_l]]</f>
        <v>-10</v>
      </c>
      <c r="AM846" s="2">
        <f>IF(Table1[[#This Row],[diff_v]]&gt;=1,1,0)</f>
        <v>0</v>
      </c>
    </row>
    <row r="847" spans="1:39" hidden="1" x14ac:dyDescent="0.3">
      <c r="A847">
        <v>1</v>
      </c>
      <c r="B847" t="s">
        <v>46</v>
      </c>
      <c r="C847" s="22">
        <f>VLOOKUP(Table1[[#This Row],[Subject]],'Subject Profile'!$A$2:$E$8,4,FALSE)</f>
        <v>1</v>
      </c>
      <c r="D847" s="22">
        <f>VLOOKUP(Table1[[#This Row],[Subject]],'Subject Profile'!$A$2:$E$8,5,FALSE)</f>
        <v>-1.4</v>
      </c>
      <c r="E847" t="s">
        <v>111</v>
      </c>
      <c r="F847" t="s">
        <v>101</v>
      </c>
      <c r="G847" t="s">
        <v>5</v>
      </c>
      <c r="H847">
        <f>IF(Table1[[#This Row],[decision]]="accept",1,0)</f>
        <v>0</v>
      </c>
      <c r="I847">
        <v>0</v>
      </c>
      <c r="J847" t="s">
        <v>107</v>
      </c>
      <c r="K847">
        <v>1664533018</v>
      </c>
      <c r="L847">
        <v>12</v>
      </c>
      <c r="M847" t="str">
        <f>VLOOKUP($F847,Experiment!$A$2:$U$90,MATCH(Results!M$1,Experiment!$A$1:$U$1,0)+1,FALSE)</f>
        <v>G</v>
      </c>
      <c r="N847">
        <f>IF(Table1[[#This Row],[Impact]]="I",0,1)</f>
        <v>1</v>
      </c>
      <c r="O847" s="2">
        <f>VLOOKUP($F847,Experiment!$A$2:$U$90,MATCH(Results!O$1,Experiment!$A$1:$U$1,0),FALSE)</f>
        <v>-90</v>
      </c>
      <c r="P847" s="3">
        <f>VLOOKUP($F847,Experiment!$A$2:$U$90,MATCH(Results!P$1,Experiment!$A$1:$U$1,0),FALSE)</f>
        <v>0.5</v>
      </c>
      <c r="Q847" s="2">
        <f>VLOOKUP($F847,Experiment!$A$2:$U$90,MATCH(Results!Q$1,Experiment!$A$1:$U$1,0),FALSE)</f>
        <v>100</v>
      </c>
      <c r="R847" s="3">
        <f>VLOOKUP($F847,Experiment!$A$2:$U$90,MATCH(Results!R$1,Experiment!$A$1:$U$1,0),FALSE)</f>
        <v>0.5</v>
      </c>
      <c r="S847" s="2">
        <f>VLOOKUP($F847,Experiment!$A$2:$U$90,MATCH(Results!S$1,Experiment!$A$1:$U$1,0),FALSE)</f>
        <v>5</v>
      </c>
      <c r="T847" s="2">
        <f>VLOOKUP($F847,Experiment!$A$2:$U$90,MATCH(Results!T$1,Experiment!$A$1:$U$1,0),FALSE)</f>
        <v>9025</v>
      </c>
      <c r="U847" s="2">
        <f>VLOOKUP($F847,Experiment!$A$2:$U$90,MATCH(Results!U$1,Experiment!$A$1:$U$1,0),FALSE)</f>
        <v>95</v>
      </c>
      <c r="V847" s="2">
        <f>VLOOKUP($F847,Experiment!$A$2:$U$90,MATCH(Results!V$1,Experiment!$A$1:$U$1,0),FALSE)</f>
        <v>2</v>
      </c>
      <c r="W847" s="3">
        <f>VLOOKUP($F847,Experiment!$A$2:$U$90,MATCH(Results!W$1,Experiment!$A$1:$U$1,0),FALSE)</f>
        <v>0.25</v>
      </c>
      <c r="X847" s="3">
        <f>VLOOKUP($F847,Experiment!$A$2:$U$90,MATCH(Results!X$1,Experiment!$A$1:$U$1,0),FALSE)</f>
        <v>0.75</v>
      </c>
      <c r="Y847" s="2">
        <f>VLOOKUP($F847,Experiment!$A$2:$U$90,MATCH(Results!Y$1,Experiment!$A$1:$U$1,0),FALSE)</f>
        <v>2</v>
      </c>
      <c r="Z847" s="3">
        <f>VLOOKUP($F847,Experiment!$A$2:$U$90,MATCH(Results!Z$1,Experiment!$A$1:$U$1,0),FALSE)</f>
        <v>0.5</v>
      </c>
      <c r="AA847" s="3">
        <f>VLOOKUP($F847,Experiment!$A$2:$U$90,MATCH(Results!AA$1,Experiment!$A$1:$U$1,0),FALSE)</f>
        <v>0.25</v>
      </c>
      <c r="AB847" s="3">
        <f>VLOOKUP($F847,Experiment!$A$2:$U$90,MATCH(Results!AB$1,Experiment!$A$1:$U$1,0),FALSE)</f>
        <v>0.625</v>
      </c>
      <c r="AC847" s="3">
        <f>VLOOKUP($F847,Experiment!$A$2:$U$90,MATCH(Results!AC$1,Experiment!$A$1:$U$1,0),FALSE)</f>
        <v>0.375</v>
      </c>
      <c r="AD847" s="2">
        <f>VLOOKUP($F847,Experiment!$A$2:$U$90,MATCH(Results!AD$1,Experiment!$A$1:$U$1,0),FALSE)</f>
        <v>-18.75</v>
      </c>
      <c r="AE847" s="2">
        <f>VLOOKUP($F847,Experiment!$A$2:$U$90,MATCH(Results!AE$1,Experiment!$A$1:$U$1,0),FALSE)</f>
        <v>8460.9375</v>
      </c>
      <c r="AF847" s="2">
        <f>VLOOKUP($F847,Experiment!$A$2:$U$90,MATCH(Results!AF$1,Experiment!$A$1:$U$1,0),FALSE)</f>
        <v>91.983354472426157</v>
      </c>
      <c r="AG847" s="3">
        <f>VLOOKUP($F847,Experiment!$A$2:$W$90,MATCH(Results!AG$1,Experiment!$A$1:$W$1,0),FALSE)</f>
        <v>0.82730419370997643</v>
      </c>
      <c r="AH847" s="3">
        <f>VLOOKUP($F847,Experiment!$A$2:$W$90,MATCH(Results!AH$1,Experiment!$A$1:$W$1,0),FALSE)</f>
        <v>0.38648875795104182</v>
      </c>
      <c r="AI847" s="3">
        <f>VLOOKUP($F847,Experiment!$A$2:$X$90,MATCH(Results!AI$1,Experiment!$A$1:$X$1,0),FALSE)</f>
        <v>0.61351124204895813</v>
      </c>
      <c r="AJ847" s="2">
        <f>Table1[[#This Row],[Gain]]^Table1[[#This Row],[θ]]</f>
        <v>100</v>
      </c>
      <c r="AK847" s="2">
        <f>-Table1[[#This Row],[λ]]*-Table1[[#This Row],[Loss]]^Table1[[#This Row],[θ]]</f>
        <v>125.99999999999999</v>
      </c>
      <c r="AL847" s="2">
        <f>Table1[[#This Row],[v_n_w_g]]-Table1[[#This Row],[v_n_w_l]]</f>
        <v>-25.999999999999986</v>
      </c>
      <c r="AM847" s="2">
        <f>IF(Table1[[#This Row],[diff_v]]&gt;=1,1,0)</f>
        <v>0</v>
      </c>
    </row>
    <row r="848" spans="1:39" hidden="1" x14ac:dyDescent="0.3">
      <c r="A848">
        <v>2</v>
      </c>
      <c r="B848" t="s">
        <v>46</v>
      </c>
      <c r="C848" s="22">
        <f>VLOOKUP(Table1[[#This Row],[Subject]],'Subject Profile'!$A$2:$E$8,4,FALSE)</f>
        <v>1</v>
      </c>
      <c r="D848" s="22">
        <f>VLOOKUP(Table1[[#This Row],[Subject]],'Subject Profile'!$A$2:$E$8,5,FALSE)</f>
        <v>-1.4</v>
      </c>
      <c r="E848" t="s">
        <v>111</v>
      </c>
      <c r="F848" t="s">
        <v>101</v>
      </c>
      <c r="G848" t="s">
        <v>5</v>
      </c>
      <c r="H848">
        <f>IF(Table1[[#This Row],[decision]]="accept",1,0)</f>
        <v>0</v>
      </c>
      <c r="I848">
        <v>0</v>
      </c>
      <c r="J848" t="s">
        <v>107</v>
      </c>
      <c r="K848">
        <v>1664533022</v>
      </c>
      <c r="L848">
        <v>4</v>
      </c>
      <c r="M848" t="str">
        <f>VLOOKUP($F848,Experiment!$A$2:$U$90,MATCH(Results!M$1,Experiment!$A$1:$U$1,0)+1,FALSE)</f>
        <v>G</v>
      </c>
      <c r="N848">
        <f>IF(Table1[[#This Row],[Impact]]="I",0,1)</f>
        <v>1</v>
      </c>
      <c r="O848" s="2">
        <f>VLOOKUP($F848,Experiment!$A$2:$U$90,MATCH(Results!O$1,Experiment!$A$1:$U$1,0),FALSE)</f>
        <v>-90</v>
      </c>
      <c r="P848" s="3">
        <f>VLOOKUP($F848,Experiment!$A$2:$U$90,MATCH(Results!P$1,Experiment!$A$1:$U$1,0),FALSE)</f>
        <v>0.5</v>
      </c>
      <c r="Q848" s="2">
        <f>VLOOKUP($F848,Experiment!$A$2:$U$90,MATCH(Results!Q$1,Experiment!$A$1:$U$1,0),FALSE)</f>
        <v>100</v>
      </c>
      <c r="R848" s="3">
        <f>VLOOKUP($F848,Experiment!$A$2:$U$90,MATCH(Results!R$1,Experiment!$A$1:$U$1,0),FALSE)</f>
        <v>0.5</v>
      </c>
      <c r="S848" s="2">
        <f>VLOOKUP($F848,Experiment!$A$2:$U$90,MATCH(Results!S$1,Experiment!$A$1:$U$1,0),FALSE)</f>
        <v>5</v>
      </c>
      <c r="T848" s="2">
        <f>VLOOKUP($F848,Experiment!$A$2:$U$90,MATCH(Results!T$1,Experiment!$A$1:$U$1,0),FALSE)</f>
        <v>9025</v>
      </c>
      <c r="U848" s="2">
        <f>VLOOKUP($F848,Experiment!$A$2:$U$90,MATCH(Results!U$1,Experiment!$A$1:$U$1,0),FALSE)</f>
        <v>95</v>
      </c>
      <c r="V848" s="2">
        <f>VLOOKUP($F848,Experiment!$A$2:$U$90,MATCH(Results!V$1,Experiment!$A$1:$U$1,0),FALSE)</f>
        <v>2</v>
      </c>
      <c r="W848" s="3">
        <f>VLOOKUP($F848,Experiment!$A$2:$U$90,MATCH(Results!W$1,Experiment!$A$1:$U$1,0),FALSE)</f>
        <v>0.25</v>
      </c>
      <c r="X848" s="3">
        <f>VLOOKUP($F848,Experiment!$A$2:$U$90,MATCH(Results!X$1,Experiment!$A$1:$U$1,0),FALSE)</f>
        <v>0.75</v>
      </c>
      <c r="Y848" s="2">
        <f>VLOOKUP($F848,Experiment!$A$2:$U$90,MATCH(Results!Y$1,Experiment!$A$1:$U$1,0),FALSE)</f>
        <v>2</v>
      </c>
      <c r="Z848" s="3">
        <f>VLOOKUP($F848,Experiment!$A$2:$U$90,MATCH(Results!Z$1,Experiment!$A$1:$U$1,0),FALSE)</f>
        <v>0.5</v>
      </c>
      <c r="AA848" s="3">
        <f>VLOOKUP($F848,Experiment!$A$2:$U$90,MATCH(Results!AA$1,Experiment!$A$1:$U$1,0),FALSE)</f>
        <v>0.25</v>
      </c>
      <c r="AB848" s="3">
        <f>VLOOKUP($F848,Experiment!$A$2:$U$90,MATCH(Results!AB$1,Experiment!$A$1:$U$1,0),FALSE)</f>
        <v>0.625</v>
      </c>
      <c r="AC848" s="3">
        <f>VLOOKUP($F848,Experiment!$A$2:$U$90,MATCH(Results!AC$1,Experiment!$A$1:$U$1,0),FALSE)</f>
        <v>0.375</v>
      </c>
      <c r="AD848" s="2">
        <f>VLOOKUP($F848,Experiment!$A$2:$U$90,MATCH(Results!AD$1,Experiment!$A$1:$U$1,0),FALSE)</f>
        <v>-18.75</v>
      </c>
      <c r="AE848" s="2">
        <f>VLOOKUP($F848,Experiment!$A$2:$U$90,MATCH(Results!AE$1,Experiment!$A$1:$U$1,0),FALSE)</f>
        <v>8460.9375</v>
      </c>
      <c r="AF848" s="2">
        <f>VLOOKUP($F848,Experiment!$A$2:$U$90,MATCH(Results!AF$1,Experiment!$A$1:$U$1,0),FALSE)</f>
        <v>91.983354472426157</v>
      </c>
      <c r="AG848" s="3">
        <f>VLOOKUP($F848,Experiment!$A$2:$W$90,MATCH(Results!AG$1,Experiment!$A$1:$W$1,0),FALSE)</f>
        <v>0.82730419370997643</v>
      </c>
      <c r="AH848" s="3">
        <f>VLOOKUP($F848,Experiment!$A$2:$W$90,MATCH(Results!AH$1,Experiment!$A$1:$W$1,0),FALSE)</f>
        <v>0.38648875795104182</v>
      </c>
      <c r="AI848" s="3">
        <f>VLOOKUP($F848,Experiment!$A$2:$X$90,MATCH(Results!AI$1,Experiment!$A$1:$X$1,0),FALSE)</f>
        <v>0.61351124204895813</v>
      </c>
      <c r="AJ848" s="2">
        <f>Table1[[#This Row],[Gain]]^Table1[[#This Row],[θ]]</f>
        <v>100</v>
      </c>
      <c r="AK848" s="2">
        <f>-Table1[[#This Row],[λ]]*-Table1[[#This Row],[Loss]]^Table1[[#This Row],[θ]]</f>
        <v>125.99999999999999</v>
      </c>
      <c r="AL848" s="2">
        <f>Table1[[#This Row],[v_n_w_g]]-Table1[[#This Row],[v_n_w_l]]</f>
        <v>-25.999999999999986</v>
      </c>
      <c r="AM848" s="2">
        <f>IF(Table1[[#This Row],[diff_v]]&gt;=1,1,0)</f>
        <v>0</v>
      </c>
    </row>
    <row r="849" spans="1:39" hidden="1" x14ac:dyDescent="0.3">
      <c r="A849">
        <v>3</v>
      </c>
      <c r="B849" t="s">
        <v>46</v>
      </c>
      <c r="C849" s="22">
        <f>VLOOKUP(Table1[[#This Row],[Subject]],'Subject Profile'!$A$2:$E$8,4,FALSE)</f>
        <v>1</v>
      </c>
      <c r="D849" s="22">
        <f>VLOOKUP(Table1[[#This Row],[Subject]],'Subject Profile'!$A$2:$E$8,5,FALSE)</f>
        <v>-1.4</v>
      </c>
      <c r="E849" t="s">
        <v>111</v>
      </c>
      <c r="F849" t="s">
        <v>97</v>
      </c>
      <c r="G849" t="s">
        <v>5</v>
      </c>
      <c r="H849">
        <f>IF(Table1[[#This Row],[decision]]="accept",1,0)</f>
        <v>0</v>
      </c>
      <c r="I849">
        <v>0</v>
      </c>
      <c r="J849" t="s">
        <v>107</v>
      </c>
      <c r="K849">
        <v>1664533032</v>
      </c>
      <c r="L849">
        <v>10</v>
      </c>
      <c r="M849" t="str">
        <f>VLOOKUP($F849,Experiment!$A$2:$U$90,MATCH(Results!M$1,Experiment!$A$1:$U$1,0)+1,FALSE)</f>
        <v>G</v>
      </c>
      <c r="N849">
        <f>IF(Table1[[#This Row],[Impact]]="I",0,1)</f>
        <v>1</v>
      </c>
      <c r="O849" s="2">
        <f>VLOOKUP($F849,Experiment!$A$2:$U$90,MATCH(Results!O$1,Experiment!$A$1:$U$1,0),FALSE)</f>
        <v>-10</v>
      </c>
      <c r="P849" s="3">
        <f>VLOOKUP($F849,Experiment!$A$2:$U$90,MATCH(Results!P$1,Experiment!$A$1:$U$1,0),FALSE)</f>
        <v>0.5</v>
      </c>
      <c r="Q849" s="2">
        <f>VLOOKUP($F849,Experiment!$A$2:$U$90,MATCH(Results!Q$1,Experiment!$A$1:$U$1,0),FALSE)</f>
        <v>10</v>
      </c>
      <c r="R849" s="3">
        <f>VLOOKUP($F849,Experiment!$A$2:$U$90,MATCH(Results!R$1,Experiment!$A$1:$U$1,0),FALSE)</f>
        <v>0.5</v>
      </c>
      <c r="S849" s="2">
        <f>VLOOKUP($F849,Experiment!$A$2:$U$90,MATCH(Results!S$1,Experiment!$A$1:$U$1,0),FALSE)</f>
        <v>0</v>
      </c>
      <c r="T849" s="2">
        <f>VLOOKUP($F849,Experiment!$A$2:$U$90,MATCH(Results!T$1,Experiment!$A$1:$U$1,0),FALSE)</f>
        <v>100</v>
      </c>
      <c r="U849" s="2">
        <f>VLOOKUP($F849,Experiment!$A$2:$U$90,MATCH(Results!U$1,Experiment!$A$1:$U$1,0),FALSE)</f>
        <v>10</v>
      </c>
      <c r="V849" s="2">
        <f>VLOOKUP($F849,Experiment!$A$2:$U$90,MATCH(Results!V$1,Experiment!$A$1:$U$1,0),FALSE)</f>
        <v>4</v>
      </c>
      <c r="W849" s="3">
        <f>VLOOKUP($F849,Experiment!$A$2:$U$90,MATCH(Results!W$1,Experiment!$A$1:$U$1,0),FALSE)</f>
        <v>0.25</v>
      </c>
      <c r="X849" s="3">
        <f>VLOOKUP($F849,Experiment!$A$2:$U$90,MATCH(Results!X$1,Experiment!$A$1:$U$1,0),FALSE)</f>
        <v>0.75</v>
      </c>
      <c r="Y849" s="2">
        <f>VLOOKUP($F849,Experiment!$A$2:$U$90,MATCH(Results!Y$1,Experiment!$A$1:$U$1,0),FALSE)</f>
        <v>1</v>
      </c>
      <c r="Z849" s="3">
        <f>VLOOKUP($F849,Experiment!$A$2:$U$90,MATCH(Results!Z$1,Experiment!$A$1:$U$1,0),FALSE)</f>
        <v>0.25</v>
      </c>
      <c r="AA849" s="3">
        <f>VLOOKUP($F849,Experiment!$A$2:$U$90,MATCH(Results!AA$1,Experiment!$A$1:$U$1,0),FALSE)</f>
        <v>0.5</v>
      </c>
      <c r="AB849" s="3">
        <f>VLOOKUP($F849,Experiment!$A$2:$U$90,MATCH(Results!AB$1,Experiment!$A$1:$U$1,0),FALSE)</f>
        <v>0.375</v>
      </c>
      <c r="AC849" s="3">
        <f>VLOOKUP($F849,Experiment!$A$2:$U$90,MATCH(Results!AC$1,Experiment!$A$1:$U$1,0),FALSE)</f>
        <v>0.625</v>
      </c>
      <c r="AD849" s="2">
        <f>VLOOKUP($F849,Experiment!$A$2:$U$90,MATCH(Results!AD$1,Experiment!$A$1:$U$1,0),FALSE)</f>
        <v>2.5</v>
      </c>
      <c r="AE849" s="2">
        <f>VLOOKUP($F849,Experiment!$A$2:$U$90,MATCH(Results!AE$1,Experiment!$A$1:$U$1,0),FALSE)</f>
        <v>93.75</v>
      </c>
      <c r="AF849" s="2">
        <f>VLOOKUP($F849,Experiment!$A$2:$U$90,MATCH(Results!AF$1,Experiment!$A$1:$U$1,0),FALSE)</f>
        <v>9.6824583655185421</v>
      </c>
      <c r="AG849" s="3">
        <f>VLOOKUP($F849,Experiment!$A$2:$W$90,MATCH(Results!AG$1,Experiment!$A$1:$W$1,0),FALSE)</f>
        <v>1</v>
      </c>
      <c r="AH849" s="3">
        <f>VLOOKUP($F849,Experiment!$A$2:$W$90,MATCH(Results!AH$1,Experiment!$A$1:$W$1,0),FALSE)</f>
        <v>0.625</v>
      </c>
      <c r="AI849" s="3">
        <f>VLOOKUP($F849,Experiment!$A$2:$X$90,MATCH(Results!AI$1,Experiment!$A$1:$X$1,0),FALSE)</f>
        <v>0.375</v>
      </c>
      <c r="AJ849" s="2">
        <f>Table1[[#This Row],[Gain]]^Table1[[#This Row],[θ]]</f>
        <v>10</v>
      </c>
      <c r="AK849" s="2">
        <f>-Table1[[#This Row],[λ]]*-Table1[[#This Row],[Loss]]^Table1[[#This Row],[θ]]</f>
        <v>14</v>
      </c>
      <c r="AL849" s="2">
        <f>Table1[[#This Row],[v_n_w_g]]-Table1[[#This Row],[v_n_w_l]]</f>
        <v>-4</v>
      </c>
      <c r="AM849" s="2">
        <f>IF(Table1[[#This Row],[diff_v]]&gt;=1,1,0)</f>
        <v>0</v>
      </c>
    </row>
    <row r="850" spans="1:39" hidden="1" x14ac:dyDescent="0.3">
      <c r="A850">
        <v>4</v>
      </c>
      <c r="B850" t="s">
        <v>46</v>
      </c>
      <c r="C850" s="22">
        <f>VLOOKUP(Table1[[#This Row],[Subject]],'Subject Profile'!$A$2:$E$8,4,FALSE)</f>
        <v>1</v>
      </c>
      <c r="D850" s="22">
        <f>VLOOKUP(Table1[[#This Row],[Subject]],'Subject Profile'!$A$2:$E$8,5,FALSE)</f>
        <v>-1.4</v>
      </c>
      <c r="E850" t="s">
        <v>111</v>
      </c>
      <c r="F850" t="s">
        <v>77</v>
      </c>
      <c r="G850" t="s">
        <v>7</v>
      </c>
      <c r="H850">
        <f>IF(Table1[[#This Row],[decision]]="accept",1,0)</f>
        <v>1</v>
      </c>
      <c r="I850">
        <v>70</v>
      </c>
      <c r="J850" t="s">
        <v>107</v>
      </c>
      <c r="K850">
        <v>1664533058</v>
      </c>
      <c r="L850">
        <v>26</v>
      </c>
      <c r="M850" t="str">
        <f>VLOOKUP($F850,Experiment!$A$2:$U$90,MATCH(Results!M$1,Experiment!$A$1:$U$1,0)+1,FALSE)</f>
        <v>G</v>
      </c>
      <c r="N850">
        <f>IF(Table1[[#This Row],[Impact]]="I",0,1)</f>
        <v>1</v>
      </c>
      <c r="O850" s="2">
        <f>VLOOKUP($F850,Experiment!$A$2:$U$90,MATCH(Results!O$1,Experiment!$A$1:$U$1,0),FALSE)</f>
        <v>-50</v>
      </c>
      <c r="P850" s="3">
        <f>VLOOKUP($F850,Experiment!$A$2:$U$90,MATCH(Results!P$1,Experiment!$A$1:$U$1,0),FALSE)</f>
        <v>0.5</v>
      </c>
      <c r="Q850" s="2">
        <f>VLOOKUP($F850,Experiment!$A$2:$U$90,MATCH(Results!Q$1,Experiment!$A$1:$U$1,0),FALSE)</f>
        <v>70</v>
      </c>
      <c r="R850" s="3">
        <f>VLOOKUP($F850,Experiment!$A$2:$U$90,MATCH(Results!R$1,Experiment!$A$1:$U$1,0),FALSE)</f>
        <v>0.5</v>
      </c>
      <c r="S850" s="2">
        <f>VLOOKUP($F850,Experiment!$A$2:$U$90,MATCH(Results!S$1,Experiment!$A$1:$U$1,0),FALSE)</f>
        <v>10</v>
      </c>
      <c r="T850" s="2">
        <f>VLOOKUP($F850,Experiment!$A$2:$U$90,MATCH(Results!T$1,Experiment!$A$1:$U$1,0),FALSE)</f>
        <v>3600</v>
      </c>
      <c r="U850" s="2">
        <f>VLOOKUP($F850,Experiment!$A$2:$U$90,MATCH(Results!U$1,Experiment!$A$1:$U$1,0),FALSE)</f>
        <v>60</v>
      </c>
      <c r="V850" s="2">
        <f>VLOOKUP($F850,Experiment!$A$2:$U$90,MATCH(Results!V$1,Experiment!$A$1:$U$1,0),FALSE)</f>
        <v>4</v>
      </c>
      <c r="W850" s="3">
        <f>VLOOKUP($F850,Experiment!$A$2:$U$90,MATCH(Results!W$1,Experiment!$A$1:$U$1,0),FALSE)</f>
        <v>0.25</v>
      </c>
      <c r="X850" s="3">
        <f>VLOOKUP($F850,Experiment!$A$2:$U$90,MATCH(Results!X$1,Experiment!$A$1:$U$1,0),FALSE)</f>
        <v>0.75</v>
      </c>
      <c r="Y850" s="2">
        <f>VLOOKUP($F850,Experiment!$A$2:$U$90,MATCH(Results!Y$1,Experiment!$A$1:$U$1,0),FALSE)</f>
        <v>2</v>
      </c>
      <c r="Z850" s="3">
        <f>VLOOKUP($F850,Experiment!$A$2:$U$90,MATCH(Results!Z$1,Experiment!$A$1:$U$1,0),FALSE)</f>
        <v>0.5</v>
      </c>
      <c r="AA850" s="3">
        <f>VLOOKUP($F850,Experiment!$A$2:$U$90,MATCH(Results!AA$1,Experiment!$A$1:$U$1,0),FALSE)</f>
        <v>0.25</v>
      </c>
      <c r="AB850" s="3">
        <f>VLOOKUP($F850,Experiment!$A$2:$U$90,MATCH(Results!AB$1,Experiment!$A$1:$U$1,0),FALSE)</f>
        <v>0.625</v>
      </c>
      <c r="AC850" s="3">
        <f>VLOOKUP($F850,Experiment!$A$2:$U$90,MATCH(Results!AC$1,Experiment!$A$1:$U$1,0),FALSE)</f>
        <v>0.375</v>
      </c>
      <c r="AD850" s="2">
        <f>VLOOKUP($F850,Experiment!$A$2:$U$90,MATCH(Results!AD$1,Experiment!$A$1:$U$1,0),FALSE)</f>
        <v>-5</v>
      </c>
      <c r="AE850" s="2">
        <f>VLOOKUP($F850,Experiment!$A$2:$U$90,MATCH(Results!AE$1,Experiment!$A$1:$U$1,0),FALSE)</f>
        <v>3375</v>
      </c>
      <c r="AF850" s="2">
        <f>VLOOKUP($F850,Experiment!$A$2:$U$90,MATCH(Results!AF$1,Experiment!$A$1:$U$1,0),FALSE)</f>
        <v>58.094750193111253</v>
      </c>
      <c r="AG850" s="3">
        <f>VLOOKUP($F850,Experiment!$A$2:$W$90,MATCH(Results!AG$1,Experiment!$A$1:$W$1,0),FALSE)</f>
        <v>0.82730419370997643</v>
      </c>
      <c r="AH850" s="3">
        <f>VLOOKUP($F850,Experiment!$A$2:$W$90,MATCH(Results!AH$1,Experiment!$A$1:$W$1,0),FALSE)</f>
        <v>0.38648875795104182</v>
      </c>
      <c r="AI850" s="3">
        <f>VLOOKUP($F850,Experiment!$A$2:$X$90,MATCH(Results!AI$1,Experiment!$A$1:$X$1,0),FALSE)</f>
        <v>0.61351124204895813</v>
      </c>
      <c r="AJ850" s="2">
        <f>Table1[[#This Row],[Gain]]^Table1[[#This Row],[θ]]</f>
        <v>70</v>
      </c>
      <c r="AK850" s="2">
        <f>-Table1[[#This Row],[λ]]*-Table1[[#This Row],[Loss]]^Table1[[#This Row],[θ]]</f>
        <v>70</v>
      </c>
      <c r="AL850" s="2">
        <f>Table1[[#This Row],[v_n_w_g]]-Table1[[#This Row],[v_n_w_l]]</f>
        <v>0</v>
      </c>
      <c r="AM850" s="2">
        <f>IF(Table1[[#This Row],[diff_v]]&gt;=1,1,0)</f>
        <v>0</v>
      </c>
    </row>
    <row r="851" spans="1:39" hidden="1" x14ac:dyDescent="0.3">
      <c r="A851">
        <v>5</v>
      </c>
      <c r="B851" t="s">
        <v>46</v>
      </c>
      <c r="C851" s="22">
        <f>VLOOKUP(Table1[[#This Row],[Subject]],'Subject Profile'!$A$2:$E$8,4,FALSE)</f>
        <v>1</v>
      </c>
      <c r="D851" s="22">
        <f>VLOOKUP(Table1[[#This Row],[Subject]],'Subject Profile'!$A$2:$E$8,5,FALSE)</f>
        <v>-1.4</v>
      </c>
      <c r="E851" t="s">
        <v>111</v>
      </c>
      <c r="F851" t="s">
        <v>77</v>
      </c>
      <c r="G851" t="s">
        <v>7</v>
      </c>
      <c r="H851">
        <f>IF(Table1[[#This Row],[decision]]="accept",1,0)</f>
        <v>1</v>
      </c>
      <c r="I851">
        <v>70</v>
      </c>
      <c r="J851" t="s">
        <v>107</v>
      </c>
      <c r="K851">
        <v>1664533059</v>
      </c>
      <c r="L851">
        <v>1</v>
      </c>
      <c r="M851" t="str">
        <f>VLOOKUP($F851,Experiment!$A$2:$U$90,MATCH(Results!M$1,Experiment!$A$1:$U$1,0)+1,FALSE)</f>
        <v>G</v>
      </c>
      <c r="N851">
        <f>IF(Table1[[#This Row],[Impact]]="I",0,1)</f>
        <v>1</v>
      </c>
      <c r="O851" s="2">
        <f>VLOOKUP($F851,Experiment!$A$2:$U$90,MATCH(Results!O$1,Experiment!$A$1:$U$1,0),FALSE)</f>
        <v>-50</v>
      </c>
      <c r="P851" s="3">
        <f>VLOOKUP($F851,Experiment!$A$2:$U$90,MATCH(Results!P$1,Experiment!$A$1:$U$1,0),FALSE)</f>
        <v>0.5</v>
      </c>
      <c r="Q851" s="2">
        <f>VLOOKUP($F851,Experiment!$A$2:$U$90,MATCH(Results!Q$1,Experiment!$A$1:$U$1,0),FALSE)</f>
        <v>70</v>
      </c>
      <c r="R851" s="3">
        <f>VLOOKUP($F851,Experiment!$A$2:$U$90,MATCH(Results!R$1,Experiment!$A$1:$U$1,0),FALSE)</f>
        <v>0.5</v>
      </c>
      <c r="S851" s="2">
        <f>VLOOKUP($F851,Experiment!$A$2:$U$90,MATCH(Results!S$1,Experiment!$A$1:$U$1,0),FALSE)</f>
        <v>10</v>
      </c>
      <c r="T851" s="2">
        <f>VLOOKUP($F851,Experiment!$A$2:$U$90,MATCH(Results!T$1,Experiment!$A$1:$U$1,0),FALSE)</f>
        <v>3600</v>
      </c>
      <c r="U851" s="2">
        <f>VLOOKUP($F851,Experiment!$A$2:$U$90,MATCH(Results!U$1,Experiment!$A$1:$U$1,0),FALSE)</f>
        <v>60</v>
      </c>
      <c r="V851" s="2">
        <f>VLOOKUP($F851,Experiment!$A$2:$U$90,MATCH(Results!V$1,Experiment!$A$1:$U$1,0),FALSE)</f>
        <v>4</v>
      </c>
      <c r="W851" s="3">
        <f>VLOOKUP($F851,Experiment!$A$2:$U$90,MATCH(Results!W$1,Experiment!$A$1:$U$1,0),FALSE)</f>
        <v>0.25</v>
      </c>
      <c r="X851" s="3">
        <f>VLOOKUP($F851,Experiment!$A$2:$U$90,MATCH(Results!X$1,Experiment!$A$1:$U$1,0),FALSE)</f>
        <v>0.75</v>
      </c>
      <c r="Y851" s="2">
        <f>VLOOKUP($F851,Experiment!$A$2:$U$90,MATCH(Results!Y$1,Experiment!$A$1:$U$1,0),FALSE)</f>
        <v>2</v>
      </c>
      <c r="Z851" s="3">
        <f>VLOOKUP($F851,Experiment!$A$2:$U$90,MATCH(Results!Z$1,Experiment!$A$1:$U$1,0),FALSE)</f>
        <v>0.5</v>
      </c>
      <c r="AA851" s="3">
        <f>VLOOKUP($F851,Experiment!$A$2:$U$90,MATCH(Results!AA$1,Experiment!$A$1:$U$1,0),FALSE)</f>
        <v>0.25</v>
      </c>
      <c r="AB851" s="3">
        <f>VLOOKUP($F851,Experiment!$A$2:$U$90,MATCH(Results!AB$1,Experiment!$A$1:$U$1,0),FALSE)</f>
        <v>0.625</v>
      </c>
      <c r="AC851" s="3">
        <f>VLOOKUP($F851,Experiment!$A$2:$U$90,MATCH(Results!AC$1,Experiment!$A$1:$U$1,0),FALSE)</f>
        <v>0.375</v>
      </c>
      <c r="AD851" s="2">
        <f>VLOOKUP($F851,Experiment!$A$2:$U$90,MATCH(Results!AD$1,Experiment!$A$1:$U$1,0),FALSE)</f>
        <v>-5</v>
      </c>
      <c r="AE851" s="2">
        <f>VLOOKUP($F851,Experiment!$A$2:$U$90,MATCH(Results!AE$1,Experiment!$A$1:$U$1,0),FALSE)</f>
        <v>3375</v>
      </c>
      <c r="AF851" s="2">
        <f>VLOOKUP($F851,Experiment!$A$2:$U$90,MATCH(Results!AF$1,Experiment!$A$1:$U$1,0),FALSE)</f>
        <v>58.094750193111253</v>
      </c>
      <c r="AG851" s="3">
        <f>VLOOKUP($F851,Experiment!$A$2:$W$90,MATCH(Results!AG$1,Experiment!$A$1:$W$1,0),FALSE)</f>
        <v>0.82730419370997643</v>
      </c>
      <c r="AH851" s="3">
        <f>VLOOKUP($F851,Experiment!$A$2:$W$90,MATCH(Results!AH$1,Experiment!$A$1:$W$1,0),FALSE)</f>
        <v>0.38648875795104182</v>
      </c>
      <c r="AI851" s="3">
        <f>VLOOKUP($F851,Experiment!$A$2:$X$90,MATCH(Results!AI$1,Experiment!$A$1:$X$1,0),FALSE)</f>
        <v>0.61351124204895813</v>
      </c>
      <c r="AJ851" s="2">
        <f>Table1[[#This Row],[Gain]]^Table1[[#This Row],[θ]]</f>
        <v>70</v>
      </c>
      <c r="AK851" s="2">
        <f>-Table1[[#This Row],[λ]]*-Table1[[#This Row],[Loss]]^Table1[[#This Row],[θ]]</f>
        <v>70</v>
      </c>
      <c r="AL851" s="2">
        <f>Table1[[#This Row],[v_n_w_g]]-Table1[[#This Row],[v_n_w_l]]</f>
        <v>0</v>
      </c>
      <c r="AM851" s="2">
        <f>IF(Table1[[#This Row],[diff_v]]&gt;=1,1,0)</f>
        <v>0</v>
      </c>
    </row>
    <row r="852" spans="1:39" hidden="1" x14ac:dyDescent="0.3">
      <c r="A852">
        <v>6</v>
      </c>
      <c r="B852" t="s">
        <v>46</v>
      </c>
      <c r="C852" s="22">
        <f>VLOOKUP(Table1[[#This Row],[Subject]],'Subject Profile'!$A$2:$E$8,4,FALSE)</f>
        <v>1</v>
      </c>
      <c r="D852" s="22">
        <f>VLOOKUP(Table1[[#This Row],[Subject]],'Subject Profile'!$A$2:$E$8,5,FALSE)</f>
        <v>-1.4</v>
      </c>
      <c r="E852" t="s">
        <v>111</v>
      </c>
      <c r="F852" t="s">
        <v>66</v>
      </c>
      <c r="G852" t="s">
        <v>5</v>
      </c>
      <c r="H852">
        <f>IF(Table1[[#This Row],[decision]]="accept",1,0)</f>
        <v>0</v>
      </c>
      <c r="I852">
        <v>0</v>
      </c>
      <c r="J852" t="s">
        <v>107</v>
      </c>
      <c r="K852">
        <v>1664533067</v>
      </c>
      <c r="L852">
        <v>8</v>
      </c>
      <c r="M852" t="str">
        <f>VLOOKUP($F852,Experiment!$A$2:$U$90,MATCH(Results!M$1,Experiment!$A$1:$U$1,0)+1,FALSE)</f>
        <v>G</v>
      </c>
      <c r="N852">
        <f>IF(Table1[[#This Row],[Impact]]="I",0,1)</f>
        <v>1</v>
      </c>
      <c r="O852" s="2">
        <f>VLOOKUP($F852,Experiment!$A$2:$U$90,MATCH(Results!O$1,Experiment!$A$1:$U$1,0),FALSE)</f>
        <v>-10</v>
      </c>
      <c r="P852" s="3">
        <f>VLOOKUP($F852,Experiment!$A$2:$U$90,MATCH(Results!P$1,Experiment!$A$1:$U$1,0),FALSE)</f>
        <v>0.5</v>
      </c>
      <c r="Q852" s="2">
        <f>VLOOKUP($F852,Experiment!$A$2:$U$90,MATCH(Results!Q$1,Experiment!$A$1:$U$1,0),FALSE)</f>
        <v>20</v>
      </c>
      <c r="R852" s="3">
        <f>VLOOKUP($F852,Experiment!$A$2:$U$90,MATCH(Results!R$1,Experiment!$A$1:$U$1,0),FALSE)</f>
        <v>0.5</v>
      </c>
      <c r="S852" s="2">
        <f>VLOOKUP($F852,Experiment!$A$2:$U$90,MATCH(Results!S$1,Experiment!$A$1:$U$1,0),FALSE)</f>
        <v>5</v>
      </c>
      <c r="T852" s="2">
        <f>VLOOKUP($F852,Experiment!$A$2:$U$90,MATCH(Results!T$1,Experiment!$A$1:$U$1,0),FALSE)</f>
        <v>225</v>
      </c>
      <c r="U852" s="2">
        <f>VLOOKUP($F852,Experiment!$A$2:$U$90,MATCH(Results!U$1,Experiment!$A$1:$U$1,0),FALSE)</f>
        <v>15</v>
      </c>
      <c r="V852" s="2">
        <f>VLOOKUP($F852,Experiment!$A$2:$U$90,MATCH(Results!V$1,Experiment!$A$1:$U$1,0),FALSE)</f>
        <v>2</v>
      </c>
      <c r="W852" s="3">
        <f>VLOOKUP($F852,Experiment!$A$2:$U$90,MATCH(Results!W$1,Experiment!$A$1:$U$1,0),FALSE)</f>
        <v>0.25</v>
      </c>
      <c r="X852" s="3">
        <f>VLOOKUP($F852,Experiment!$A$2:$U$90,MATCH(Results!X$1,Experiment!$A$1:$U$1,0),FALSE)</f>
        <v>0.75</v>
      </c>
      <c r="Y852" s="2">
        <f>VLOOKUP($F852,Experiment!$A$2:$U$90,MATCH(Results!Y$1,Experiment!$A$1:$U$1,0),FALSE)</f>
        <v>2</v>
      </c>
      <c r="Z852" s="3">
        <f>VLOOKUP($F852,Experiment!$A$2:$U$90,MATCH(Results!Z$1,Experiment!$A$1:$U$1,0),FALSE)</f>
        <v>0.5</v>
      </c>
      <c r="AA852" s="3">
        <f>VLOOKUP($F852,Experiment!$A$2:$U$90,MATCH(Results!AA$1,Experiment!$A$1:$U$1,0),FALSE)</f>
        <v>0.25</v>
      </c>
      <c r="AB852" s="3">
        <f>VLOOKUP($F852,Experiment!$A$2:$U$90,MATCH(Results!AB$1,Experiment!$A$1:$U$1,0),FALSE)</f>
        <v>0.625</v>
      </c>
      <c r="AC852" s="3">
        <f>VLOOKUP($F852,Experiment!$A$2:$U$90,MATCH(Results!AC$1,Experiment!$A$1:$U$1,0),FALSE)</f>
        <v>0.375</v>
      </c>
      <c r="AD852" s="2">
        <f>VLOOKUP($F852,Experiment!$A$2:$U$90,MATCH(Results!AD$1,Experiment!$A$1:$U$1,0),FALSE)</f>
        <v>1.25</v>
      </c>
      <c r="AE852" s="2">
        <f>VLOOKUP($F852,Experiment!$A$2:$U$90,MATCH(Results!AE$1,Experiment!$A$1:$U$1,0),FALSE)</f>
        <v>210.9375</v>
      </c>
      <c r="AF852" s="2">
        <f>VLOOKUP($F852,Experiment!$A$2:$U$90,MATCH(Results!AF$1,Experiment!$A$1:$U$1,0),FALSE)</f>
        <v>14.523687548277813</v>
      </c>
      <c r="AG852" s="3">
        <f>VLOOKUP($F852,Experiment!$A$2:$W$90,MATCH(Results!AG$1,Experiment!$A$1:$W$1,0),FALSE)</f>
        <v>0.82730419370997643</v>
      </c>
      <c r="AH852" s="3">
        <f>VLOOKUP($F852,Experiment!$A$2:$W$90,MATCH(Results!AH$1,Experiment!$A$1:$W$1,0),FALSE)</f>
        <v>0.38648875795104182</v>
      </c>
      <c r="AI852" s="3">
        <f>VLOOKUP($F852,Experiment!$A$2:$X$90,MATCH(Results!AI$1,Experiment!$A$1:$X$1,0),FALSE)</f>
        <v>0.61351124204895813</v>
      </c>
      <c r="AJ852" s="2">
        <f>Table1[[#This Row],[Gain]]^Table1[[#This Row],[θ]]</f>
        <v>20</v>
      </c>
      <c r="AK852" s="2">
        <f>-Table1[[#This Row],[λ]]*-Table1[[#This Row],[Loss]]^Table1[[#This Row],[θ]]</f>
        <v>14</v>
      </c>
      <c r="AL852" s="2">
        <f>Table1[[#This Row],[v_n_w_g]]-Table1[[#This Row],[v_n_w_l]]</f>
        <v>6</v>
      </c>
      <c r="AM852" s="2">
        <f>IF(Table1[[#This Row],[diff_v]]&gt;=1,1,0)</f>
        <v>1</v>
      </c>
    </row>
    <row r="853" spans="1:39" hidden="1" x14ac:dyDescent="0.3">
      <c r="A853">
        <v>7</v>
      </c>
      <c r="B853" t="s">
        <v>46</v>
      </c>
      <c r="C853" s="22">
        <f>VLOOKUP(Table1[[#This Row],[Subject]],'Subject Profile'!$A$2:$E$8,4,FALSE)</f>
        <v>1</v>
      </c>
      <c r="D853" s="22">
        <f>VLOOKUP(Table1[[#This Row],[Subject]],'Subject Profile'!$A$2:$E$8,5,FALSE)</f>
        <v>-1.4</v>
      </c>
      <c r="E853" t="s">
        <v>111</v>
      </c>
      <c r="F853" t="s">
        <v>66</v>
      </c>
      <c r="G853" t="s">
        <v>5</v>
      </c>
      <c r="H853">
        <f>IF(Table1[[#This Row],[decision]]="accept",1,0)</f>
        <v>0</v>
      </c>
      <c r="I853">
        <v>0</v>
      </c>
      <c r="J853" t="s">
        <v>107</v>
      </c>
      <c r="K853">
        <v>1664533070</v>
      </c>
      <c r="L853">
        <v>3</v>
      </c>
      <c r="M853" t="str">
        <f>VLOOKUP($F853,Experiment!$A$2:$U$90,MATCH(Results!M$1,Experiment!$A$1:$U$1,0)+1,FALSE)</f>
        <v>G</v>
      </c>
      <c r="N853">
        <f>IF(Table1[[#This Row],[Impact]]="I",0,1)</f>
        <v>1</v>
      </c>
      <c r="O853" s="2">
        <f>VLOOKUP($F853,Experiment!$A$2:$U$90,MATCH(Results!O$1,Experiment!$A$1:$U$1,0),FALSE)</f>
        <v>-10</v>
      </c>
      <c r="P853" s="3">
        <f>VLOOKUP($F853,Experiment!$A$2:$U$90,MATCH(Results!P$1,Experiment!$A$1:$U$1,0),FALSE)</f>
        <v>0.5</v>
      </c>
      <c r="Q853" s="2">
        <f>VLOOKUP($F853,Experiment!$A$2:$U$90,MATCH(Results!Q$1,Experiment!$A$1:$U$1,0),FALSE)</f>
        <v>20</v>
      </c>
      <c r="R853" s="3">
        <f>VLOOKUP($F853,Experiment!$A$2:$U$90,MATCH(Results!R$1,Experiment!$A$1:$U$1,0),FALSE)</f>
        <v>0.5</v>
      </c>
      <c r="S853" s="2">
        <f>VLOOKUP($F853,Experiment!$A$2:$U$90,MATCH(Results!S$1,Experiment!$A$1:$U$1,0),FALSE)</f>
        <v>5</v>
      </c>
      <c r="T853" s="2">
        <f>VLOOKUP($F853,Experiment!$A$2:$U$90,MATCH(Results!T$1,Experiment!$A$1:$U$1,0),FALSE)</f>
        <v>225</v>
      </c>
      <c r="U853" s="2">
        <f>VLOOKUP($F853,Experiment!$A$2:$U$90,MATCH(Results!U$1,Experiment!$A$1:$U$1,0),FALSE)</f>
        <v>15</v>
      </c>
      <c r="V853" s="2">
        <f>VLOOKUP($F853,Experiment!$A$2:$U$90,MATCH(Results!V$1,Experiment!$A$1:$U$1,0),FALSE)</f>
        <v>2</v>
      </c>
      <c r="W853" s="3">
        <f>VLOOKUP($F853,Experiment!$A$2:$U$90,MATCH(Results!W$1,Experiment!$A$1:$U$1,0),FALSE)</f>
        <v>0.25</v>
      </c>
      <c r="X853" s="3">
        <f>VLOOKUP($F853,Experiment!$A$2:$U$90,MATCH(Results!X$1,Experiment!$A$1:$U$1,0),FALSE)</f>
        <v>0.75</v>
      </c>
      <c r="Y853" s="2">
        <f>VLOOKUP($F853,Experiment!$A$2:$U$90,MATCH(Results!Y$1,Experiment!$A$1:$U$1,0),FALSE)</f>
        <v>2</v>
      </c>
      <c r="Z853" s="3">
        <f>VLOOKUP($F853,Experiment!$A$2:$U$90,MATCH(Results!Z$1,Experiment!$A$1:$U$1,0),FALSE)</f>
        <v>0.5</v>
      </c>
      <c r="AA853" s="3">
        <f>VLOOKUP($F853,Experiment!$A$2:$U$90,MATCH(Results!AA$1,Experiment!$A$1:$U$1,0),FALSE)</f>
        <v>0.25</v>
      </c>
      <c r="AB853" s="3">
        <f>VLOOKUP($F853,Experiment!$A$2:$U$90,MATCH(Results!AB$1,Experiment!$A$1:$U$1,0),FALSE)</f>
        <v>0.625</v>
      </c>
      <c r="AC853" s="3">
        <f>VLOOKUP($F853,Experiment!$A$2:$U$90,MATCH(Results!AC$1,Experiment!$A$1:$U$1,0),FALSE)</f>
        <v>0.375</v>
      </c>
      <c r="AD853" s="2">
        <f>VLOOKUP($F853,Experiment!$A$2:$U$90,MATCH(Results!AD$1,Experiment!$A$1:$U$1,0),FALSE)</f>
        <v>1.25</v>
      </c>
      <c r="AE853" s="2">
        <f>VLOOKUP($F853,Experiment!$A$2:$U$90,MATCH(Results!AE$1,Experiment!$A$1:$U$1,0),FALSE)</f>
        <v>210.9375</v>
      </c>
      <c r="AF853" s="2">
        <f>VLOOKUP($F853,Experiment!$A$2:$U$90,MATCH(Results!AF$1,Experiment!$A$1:$U$1,0),FALSE)</f>
        <v>14.523687548277813</v>
      </c>
      <c r="AG853" s="3">
        <f>VLOOKUP($F853,Experiment!$A$2:$W$90,MATCH(Results!AG$1,Experiment!$A$1:$W$1,0),FALSE)</f>
        <v>0.82730419370997643</v>
      </c>
      <c r="AH853" s="3">
        <f>VLOOKUP($F853,Experiment!$A$2:$W$90,MATCH(Results!AH$1,Experiment!$A$1:$W$1,0),FALSE)</f>
        <v>0.38648875795104182</v>
      </c>
      <c r="AI853" s="3">
        <f>VLOOKUP($F853,Experiment!$A$2:$X$90,MATCH(Results!AI$1,Experiment!$A$1:$X$1,0),FALSE)</f>
        <v>0.61351124204895813</v>
      </c>
      <c r="AJ853" s="2">
        <f>Table1[[#This Row],[Gain]]^Table1[[#This Row],[θ]]</f>
        <v>20</v>
      </c>
      <c r="AK853" s="2">
        <f>-Table1[[#This Row],[λ]]*-Table1[[#This Row],[Loss]]^Table1[[#This Row],[θ]]</f>
        <v>14</v>
      </c>
      <c r="AL853" s="2">
        <f>Table1[[#This Row],[v_n_w_g]]-Table1[[#This Row],[v_n_w_l]]</f>
        <v>6</v>
      </c>
      <c r="AM853" s="2">
        <f>IF(Table1[[#This Row],[diff_v]]&gt;=1,1,0)</f>
        <v>1</v>
      </c>
    </row>
    <row r="854" spans="1:39" hidden="1" x14ac:dyDescent="0.3">
      <c r="A854">
        <v>8</v>
      </c>
      <c r="B854" t="s">
        <v>46</v>
      </c>
      <c r="C854" s="22">
        <f>VLOOKUP(Table1[[#This Row],[Subject]],'Subject Profile'!$A$2:$E$8,4,FALSE)</f>
        <v>1</v>
      </c>
      <c r="D854" s="22">
        <f>VLOOKUP(Table1[[#This Row],[Subject]],'Subject Profile'!$A$2:$E$8,5,FALSE)</f>
        <v>-1.4</v>
      </c>
      <c r="E854" t="s">
        <v>111</v>
      </c>
      <c r="F854" t="s">
        <v>78</v>
      </c>
      <c r="G854" t="s">
        <v>5</v>
      </c>
      <c r="H854">
        <f>IF(Table1[[#This Row],[decision]]="accept",1,0)</f>
        <v>0</v>
      </c>
      <c r="I854">
        <v>0</v>
      </c>
      <c r="J854" t="s">
        <v>107</v>
      </c>
      <c r="K854">
        <v>1664533088</v>
      </c>
      <c r="L854">
        <v>18</v>
      </c>
      <c r="M854" t="str">
        <f>VLOOKUP($F854,Experiment!$A$2:$U$90,MATCH(Results!M$1,Experiment!$A$1:$U$1,0)+1,FALSE)</f>
        <v>G</v>
      </c>
      <c r="N854">
        <f>IF(Table1[[#This Row],[Impact]]="I",0,1)</f>
        <v>1</v>
      </c>
      <c r="O854" s="2">
        <f>VLOOKUP($F854,Experiment!$A$2:$U$90,MATCH(Results!O$1,Experiment!$A$1:$U$1,0),FALSE)</f>
        <v>-90</v>
      </c>
      <c r="P854" s="3">
        <f>VLOOKUP($F854,Experiment!$A$2:$U$90,MATCH(Results!P$1,Experiment!$A$1:$U$1,0),FALSE)</f>
        <v>0.5</v>
      </c>
      <c r="Q854" s="2">
        <f>VLOOKUP($F854,Experiment!$A$2:$U$90,MATCH(Results!Q$1,Experiment!$A$1:$U$1,0),FALSE)</f>
        <v>80</v>
      </c>
      <c r="R854" s="3">
        <f>VLOOKUP($F854,Experiment!$A$2:$U$90,MATCH(Results!R$1,Experiment!$A$1:$U$1,0),FALSE)</f>
        <v>0.5</v>
      </c>
      <c r="S854" s="2">
        <f>VLOOKUP($F854,Experiment!$A$2:$U$90,MATCH(Results!S$1,Experiment!$A$1:$U$1,0),FALSE)</f>
        <v>-5</v>
      </c>
      <c r="T854" s="2">
        <f>VLOOKUP($F854,Experiment!$A$2:$U$90,MATCH(Results!T$1,Experiment!$A$1:$U$1,0),FALSE)</f>
        <v>7225</v>
      </c>
      <c r="U854" s="2">
        <f>VLOOKUP($F854,Experiment!$A$2:$U$90,MATCH(Results!U$1,Experiment!$A$1:$U$1,0),FALSE)</f>
        <v>85</v>
      </c>
      <c r="V854" s="2">
        <f>VLOOKUP($F854,Experiment!$A$2:$U$90,MATCH(Results!V$1,Experiment!$A$1:$U$1,0),FALSE)</f>
        <v>2</v>
      </c>
      <c r="W854" s="3">
        <f>VLOOKUP($F854,Experiment!$A$2:$U$90,MATCH(Results!W$1,Experiment!$A$1:$U$1,0),FALSE)</f>
        <v>0.25</v>
      </c>
      <c r="X854" s="3">
        <f>VLOOKUP($F854,Experiment!$A$2:$U$90,MATCH(Results!X$1,Experiment!$A$1:$U$1,0),FALSE)</f>
        <v>0.75</v>
      </c>
      <c r="Y854" s="2">
        <f>VLOOKUP($F854,Experiment!$A$2:$U$90,MATCH(Results!Y$1,Experiment!$A$1:$U$1,0),FALSE)</f>
        <v>2</v>
      </c>
      <c r="Z854" s="3">
        <f>VLOOKUP($F854,Experiment!$A$2:$U$90,MATCH(Results!Z$1,Experiment!$A$1:$U$1,0),FALSE)</f>
        <v>0.5</v>
      </c>
      <c r="AA854" s="3">
        <f>VLOOKUP($F854,Experiment!$A$2:$U$90,MATCH(Results!AA$1,Experiment!$A$1:$U$1,0),FALSE)</f>
        <v>0.25</v>
      </c>
      <c r="AB854" s="3">
        <f>VLOOKUP($F854,Experiment!$A$2:$U$90,MATCH(Results!AB$1,Experiment!$A$1:$U$1,0),FALSE)</f>
        <v>0.625</v>
      </c>
      <c r="AC854" s="3">
        <f>VLOOKUP($F854,Experiment!$A$2:$U$90,MATCH(Results!AC$1,Experiment!$A$1:$U$1,0),FALSE)</f>
        <v>0.375</v>
      </c>
      <c r="AD854" s="2">
        <f>VLOOKUP($F854,Experiment!$A$2:$U$90,MATCH(Results!AD$1,Experiment!$A$1:$U$1,0),FALSE)</f>
        <v>-26.25</v>
      </c>
      <c r="AE854" s="2">
        <f>VLOOKUP($F854,Experiment!$A$2:$U$90,MATCH(Results!AE$1,Experiment!$A$1:$U$1,0),FALSE)</f>
        <v>6773.4375</v>
      </c>
      <c r="AF854" s="2">
        <f>VLOOKUP($F854,Experiment!$A$2:$U$90,MATCH(Results!AF$1,Experiment!$A$1:$U$1,0),FALSE)</f>
        <v>82.300896106907615</v>
      </c>
      <c r="AG854" s="3">
        <f>VLOOKUP($F854,Experiment!$A$2:$W$90,MATCH(Results!AG$1,Experiment!$A$1:$W$1,0),FALSE)</f>
        <v>0.82730419370997643</v>
      </c>
      <c r="AH854" s="3">
        <f>VLOOKUP($F854,Experiment!$A$2:$W$90,MATCH(Results!AH$1,Experiment!$A$1:$W$1,0),FALSE)</f>
        <v>0.38648875795104182</v>
      </c>
      <c r="AI854" s="3">
        <f>VLOOKUP($F854,Experiment!$A$2:$X$90,MATCH(Results!AI$1,Experiment!$A$1:$X$1,0),FALSE)</f>
        <v>0.61351124204895813</v>
      </c>
      <c r="AJ854" s="2">
        <f>Table1[[#This Row],[Gain]]^Table1[[#This Row],[θ]]</f>
        <v>80</v>
      </c>
      <c r="AK854" s="2">
        <f>-Table1[[#This Row],[λ]]*-Table1[[#This Row],[Loss]]^Table1[[#This Row],[θ]]</f>
        <v>125.99999999999999</v>
      </c>
      <c r="AL854" s="2">
        <f>Table1[[#This Row],[v_n_w_g]]-Table1[[#This Row],[v_n_w_l]]</f>
        <v>-45.999999999999986</v>
      </c>
      <c r="AM854" s="2">
        <f>IF(Table1[[#This Row],[diff_v]]&gt;=1,1,0)</f>
        <v>0</v>
      </c>
    </row>
    <row r="855" spans="1:39" hidden="1" x14ac:dyDescent="0.3">
      <c r="A855">
        <v>9</v>
      </c>
      <c r="B855" t="s">
        <v>46</v>
      </c>
      <c r="C855" s="22">
        <f>VLOOKUP(Table1[[#This Row],[Subject]],'Subject Profile'!$A$2:$E$8,4,FALSE)</f>
        <v>1</v>
      </c>
      <c r="D855" s="22">
        <f>VLOOKUP(Table1[[#This Row],[Subject]],'Subject Profile'!$A$2:$E$8,5,FALSE)</f>
        <v>-1.4</v>
      </c>
      <c r="E855" t="s">
        <v>111</v>
      </c>
      <c r="F855" t="s">
        <v>105</v>
      </c>
      <c r="G855" t="s">
        <v>5</v>
      </c>
      <c r="H855">
        <f>IF(Table1[[#This Row],[decision]]="accept",1,0)</f>
        <v>0</v>
      </c>
      <c r="I855">
        <v>0</v>
      </c>
      <c r="J855" t="s">
        <v>107</v>
      </c>
      <c r="K855">
        <v>1664533095</v>
      </c>
      <c r="L855">
        <v>7</v>
      </c>
      <c r="M855" t="str">
        <f>VLOOKUP($F855,Experiment!$A$2:$U$90,MATCH(Results!M$1,Experiment!$A$1:$U$1,0)+1,FALSE)</f>
        <v>G</v>
      </c>
      <c r="N855">
        <f>IF(Table1[[#This Row],[Impact]]="I",0,1)</f>
        <v>1</v>
      </c>
      <c r="O855" s="2">
        <f>VLOOKUP($F855,Experiment!$A$2:$U$90,MATCH(Results!O$1,Experiment!$A$1:$U$1,0),FALSE)</f>
        <v>-50</v>
      </c>
      <c r="P855" s="3">
        <f>VLOOKUP($F855,Experiment!$A$2:$U$90,MATCH(Results!P$1,Experiment!$A$1:$U$1,0),FALSE)</f>
        <v>0.5</v>
      </c>
      <c r="Q855" s="2">
        <f>VLOOKUP($F855,Experiment!$A$2:$U$90,MATCH(Results!Q$1,Experiment!$A$1:$U$1,0),FALSE)</f>
        <v>40</v>
      </c>
      <c r="R855" s="3">
        <f>VLOOKUP($F855,Experiment!$A$2:$U$90,MATCH(Results!R$1,Experiment!$A$1:$U$1,0),FALSE)</f>
        <v>0.5</v>
      </c>
      <c r="S855" s="2">
        <f>VLOOKUP($F855,Experiment!$A$2:$U$90,MATCH(Results!S$1,Experiment!$A$1:$U$1,0),FALSE)</f>
        <v>-5</v>
      </c>
      <c r="T855" s="2">
        <f>VLOOKUP($F855,Experiment!$A$2:$U$90,MATCH(Results!T$1,Experiment!$A$1:$U$1,0),FALSE)</f>
        <v>2025</v>
      </c>
      <c r="U855" s="2">
        <f>VLOOKUP($F855,Experiment!$A$2:$U$90,MATCH(Results!U$1,Experiment!$A$1:$U$1,0),FALSE)</f>
        <v>45</v>
      </c>
      <c r="V855" s="2">
        <f>VLOOKUP($F855,Experiment!$A$2:$U$90,MATCH(Results!V$1,Experiment!$A$1:$U$1,0),FALSE)</f>
        <v>4</v>
      </c>
      <c r="W855" s="3">
        <f>VLOOKUP($F855,Experiment!$A$2:$U$90,MATCH(Results!W$1,Experiment!$A$1:$U$1,0),FALSE)</f>
        <v>0.25</v>
      </c>
      <c r="X855" s="3">
        <f>VLOOKUP($F855,Experiment!$A$2:$U$90,MATCH(Results!X$1,Experiment!$A$1:$U$1,0),FALSE)</f>
        <v>0.75</v>
      </c>
      <c r="Y855" s="2">
        <f>VLOOKUP($F855,Experiment!$A$2:$U$90,MATCH(Results!Y$1,Experiment!$A$1:$U$1,0),FALSE)</f>
        <v>1</v>
      </c>
      <c r="Z855" s="3">
        <f>VLOOKUP($F855,Experiment!$A$2:$U$90,MATCH(Results!Z$1,Experiment!$A$1:$U$1,0),FALSE)</f>
        <v>0.25</v>
      </c>
      <c r="AA855" s="3">
        <f>VLOOKUP($F855,Experiment!$A$2:$U$90,MATCH(Results!AA$1,Experiment!$A$1:$U$1,0),FALSE)</f>
        <v>0.5</v>
      </c>
      <c r="AB855" s="3">
        <f>VLOOKUP($F855,Experiment!$A$2:$U$90,MATCH(Results!AB$1,Experiment!$A$1:$U$1,0),FALSE)</f>
        <v>0.375</v>
      </c>
      <c r="AC855" s="3">
        <f>VLOOKUP($F855,Experiment!$A$2:$U$90,MATCH(Results!AC$1,Experiment!$A$1:$U$1,0),FALSE)</f>
        <v>0.625</v>
      </c>
      <c r="AD855" s="2">
        <f>VLOOKUP($F855,Experiment!$A$2:$U$90,MATCH(Results!AD$1,Experiment!$A$1:$U$1,0),FALSE)</f>
        <v>6.25</v>
      </c>
      <c r="AE855" s="2">
        <f>VLOOKUP($F855,Experiment!$A$2:$U$90,MATCH(Results!AE$1,Experiment!$A$1:$U$1,0),FALSE)</f>
        <v>1898.4375</v>
      </c>
      <c r="AF855" s="2">
        <f>VLOOKUP($F855,Experiment!$A$2:$U$90,MATCH(Results!AF$1,Experiment!$A$1:$U$1,0),FALSE)</f>
        <v>43.571062644833439</v>
      </c>
      <c r="AG855" s="3">
        <f>VLOOKUP($F855,Experiment!$A$2:$W$90,MATCH(Results!AG$1,Experiment!$A$1:$W$1,0),FALSE)</f>
        <v>1</v>
      </c>
      <c r="AH855" s="3">
        <f>VLOOKUP($F855,Experiment!$A$2:$W$90,MATCH(Results!AH$1,Experiment!$A$1:$W$1,0),FALSE)</f>
        <v>0.625</v>
      </c>
      <c r="AI855" s="3">
        <f>VLOOKUP($F855,Experiment!$A$2:$X$90,MATCH(Results!AI$1,Experiment!$A$1:$X$1,0),FALSE)</f>
        <v>0.375</v>
      </c>
      <c r="AJ855" s="2">
        <f>Table1[[#This Row],[Gain]]^Table1[[#This Row],[θ]]</f>
        <v>40</v>
      </c>
      <c r="AK855" s="2">
        <f>-Table1[[#This Row],[λ]]*-Table1[[#This Row],[Loss]]^Table1[[#This Row],[θ]]</f>
        <v>70</v>
      </c>
      <c r="AL855" s="2">
        <f>Table1[[#This Row],[v_n_w_g]]-Table1[[#This Row],[v_n_w_l]]</f>
        <v>-30</v>
      </c>
      <c r="AM855" s="2">
        <f>IF(Table1[[#This Row],[diff_v]]&gt;=1,1,0)</f>
        <v>0</v>
      </c>
    </row>
    <row r="856" spans="1:39" hidden="1" x14ac:dyDescent="0.3">
      <c r="A856">
        <v>10</v>
      </c>
      <c r="B856" t="s">
        <v>46</v>
      </c>
      <c r="C856" s="22">
        <f>VLOOKUP(Table1[[#This Row],[Subject]],'Subject Profile'!$A$2:$E$8,4,FALSE)</f>
        <v>1</v>
      </c>
      <c r="D856" s="22">
        <f>VLOOKUP(Table1[[#This Row],[Subject]],'Subject Profile'!$A$2:$E$8,5,FALSE)</f>
        <v>-1.4</v>
      </c>
      <c r="E856" t="s">
        <v>111</v>
      </c>
      <c r="F856" t="s">
        <v>57</v>
      </c>
      <c r="G856" t="s">
        <v>7</v>
      </c>
      <c r="H856">
        <f>IF(Table1[[#This Row],[decision]]="accept",1,0)</f>
        <v>1</v>
      </c>
      <c r="I856">
        <v>100</v>
      </c>
      <c r="J856" t="s">
        <v>107</v>
      </c>
      <c r="K856">
        <v>1664533105</v>
      </c>
      <c r="L856">
        <v>10</v>
      </c>
      <c r="M856" t="str">
        <f>VLOOKUP($F856,Experiment!$A$2:$U$90,MATCH(Results!M$1,Experiment!$A$1:$U$1,0)+1,FALSE)</f>
        <v>I</v>
      </c>
      <c r="N856">
        <f>IF(Table1[[#This Row],[Impact]]="I",0,1)</f>
        <v>0</v>
      </c>
      <c r="O856" s="2">
        <f>VLOOKUP($F856,Experiment!$A$2:$U$90,MATCH(Results!O$1,Experiment!$A$1:$U$1,0),FALSE)</f>
        <v>-90</v>
      </c>
      <c r="P856" s="3">
        <f>VLOOKUP($F856,Experiment!$A$2:$U$90,MATCH(Results!P$1,Experiment!$A$1:$U$1,0),FALSE)</f>
        <v>0.5</v>
      </c>
      <c r="Q856" s="2">
        <f>VLOOKUP($F856,Experiment!$A$2:$U$90,MATCH(Results!Q$1,Experiment!$A$1:$U$1,0),FALSE)</f>
        <v>100</v>
      </c>
      <c r="R856" s="3">
        <f>VLOOKUP($F856,Experiment!$A$2:$U$90,MATCH(Results!R$1,Experiment!$A$1:$U$1,0),FALSE)</f>
        <v>0.5</v>
      </c>
      <c r="S856" s="2">
        <f>VLOOKUP($F856,Experiment!$A$2:$U$90,MATCH(Results!S$1,Experiment!$A$1:$U$1,0),FALSE)</f>
        <v>5</v>
      </c>
      <c r="T856" s="2">
        <f>VLOOKUP($F856,Experiment!$A$2:$U$90,MATCH(Results!T$1,Experiment!$A$1:$U$1,0),FALSE)</f>
        <v>9025</v>
      </c>
      <c r="U856" s="2">
        <f>VLOOKUP($F856,Experiment!$A$2:$U$90,MATCH(Results!U$1,Experiment!$A$1:$U$1,0),FALSE)</f>
        <v>95</v>
      </c>
      <c r="V856" s="2">
        <f>VLOOKUP($F856,Experiment!$A$2:$U$90,MATCH(Results!V$1,Experiment!$A$1:$U$1,0),FALSE)</f>
        <v>2</v>
      </c>
      <c r="W856" s="3">
        <f>VLOOKUP($F856,Experiment!$A$2:$U$90,MATCH(Results!W$1,Experiment!$A$1:$U$1,0),FALSE)</f>
        <v>0.25</v>
      </c>
      <c r="X856" s="3">
        <f>VLOOKUP($F856,Experiment!$A$2:$U$90,MATCH(Results!X$1,Experiment!$A$1:$U$1,0),FALSE)</f>
        <v>0.75</v>
      </c>
      <c r="Y856" s="2">
        <f>VLOOKUP($F856,Experiment!$A$2:$U$90,MATCH(Results!Y$1,Experiment!$A$1:$U$1,0),FALSE)</f>
        <v>2</v>
      </c>
      <c r="Z856" s="3">
        <f>VLOOKUP($F856,Experiment!$A$2:$U$90,MATCH(Results!Z$1,Experiment!$A$1:$U$1,0),FALSE)</f>
        <v>0.5</v>
      </c>
      <c r="AA856" s="3">
        <f>VLOOKUP($F856,Experiment!$A$2:$U$90,MATCH(Results!AA$1,Experiment!$A$1:$U$1,0),FALSE)</f>
        <v>0.25</v>
      </c>
      <c r="AB856" s="3">
        <f>VLOOKUP($F856,Experiment!$A$2:$U$90,MATCH(Results!AB$1,Experiment!$A$1:$U$1,0),FALSE)</f>
        <v>0.625</v>
      </c>
      <c r="AC856" s="3">
        <f>VLOOKUP($F856,Experiment!$A$2:$U$90,MATCH(Results!AC$1,Experiment!$A$1:$U$1,0),FALSE)</f>
        <v>0.375</v>
      </c>
      <c r="AD856" s="2">
        <f>VLOOKUP($F856,Experiment!$A$2:$U$90,MATCH(Results!AD$1,Experiment!$A$1:$U$1,0),FALSE)</f>
        <v>-18.75</v>
      </c>
      <c r="AE856" s="2">
        <f>VLOOKUP($F856,Experiment!$A$2:$U$90,MATCH(Results!AE$1,Experiment!$A$1:$U$1,0),FALSE)</f>
        <v>8460.9375</v>
      </c>
      <c r="AF856" s="2">
        <f>VLOOKUP($F856,Experiment!$A$2:$U$90,MATCH(Results!AF$1,Experiment!$A$1:$U$1,0),FALSE)</f>
        <v>91.983354472426157</v>
      </c>
      <c r="AG856" s="3">
        <f>VLOOKUP($F856,Experiment!$A$2:$W$90,MATCH(Results!AG$1,Experiment!$A$1:$W$1,0),FALSE)</f>
        <v>0.82730419370997643</v>
      </c>
      <c r="AH856" s="3">
        <f>VLOOKUP($F856,Experiment!$A$2:$W$90,MATCH(Results!AH$1,Experiment!$A$1:$W$1,0),FALSE)</f>
        <v>0.38648875795104182</v>
      </c>
      <c r="AI856" s="3">
        <f>VLOOKUP($F856,Experiment!$A$2:$X$90,MATCH(Results!AI$1,Experiment!$A$1:$X$1,0),FALSE)</f>
        <v>0.61351124204895813</v>
      </c>
      <c r="AJ856" s="2">
        <f>Table1[[#This Row],[Gain]]^Table1[[#This Row],[θ]]</f>
        <v>100</v>
      </c>
      <c r="AK856" s="2">
        <f>-Table1[[#This Row],[λ]]*-Table1[[#This Row],[Loss]]^Table1[[#This Row],[θ]]</f>
        <v>125.99999999999999</v>
      </c>
      <c r="AL856" s="2">
        <f>Table1[[#This Row],[v_n_w_g]]-Table1[[#This Row],[v_n_w_l]]</f>
        <v>-25.999999999999986</v>
      </c>
      <c r="AM856" s="2">
        <f>IF(Table1[[#This Row],[diff_v]]&gt;=1,1,0)</f>
        <v>0</v>
      </c>
    </row>
    <row r="857" spans="1:39" hidden="1" x14ac:dyDescent="0.3">
      <c r="A857">
        <v>11</v>
      </c>
      <c r="B857" t="s">
        <v>46</v>
      </c>
      <c r="C857" s="22">
        <f>VLOOKUP(Table1[[#This Row],[Subject]],'Subject Profile'!$A$2:$E$8,4,FALSE)</f>
        <v>1</v>
      </c>
      <c r="D857" s="22">
        <f>VLOOKUP(Table1[[#This Row],[Subject]],'Subject Profile'!$A$2:$E$8,5,FALSE)</f>
        <v>-1.4</v>
      </c>
      <c r="E857" t="s">
        <v>111</v>
      </c>
      <c r="F857" t="s">
        <v>51</v>
      </c>
      <c r="G857" t="s">
        <v>5</v>
      </c>
      <c r="H857">
        <f>IF(Table1[[#This Row],[decision]]="accept",1,0)</f>
        <v>0</v>
      </c>
      <c r="I857">
        <v>0</v>
      </c>
      <c r="J857" t="s">
        <v>107</v>
      </c>
      <c r="K857">
        <v>1664533113</v>
      </c>
      <c r="L857">
        <v>8</v>
      </c>
      <c r="M857" t="str">
        <f>VLOOKUP($F857,Experiment!$A$2:$U$90,MATCH(Results!M$1,Experiment!$A$1:$U$1,0)+1,FALSE)</f>
        <v>I</v>
      </c>
      <c r="N857">
        <f>IF(Table1[[#This Row],[Impact]]="I",0,1)</f>
        <v>0</v>
      </c>
      <c r="O857" s="2">
        <f>VLOOKUP($F857,Experiment!$A$2:$U$90,MATCH(Results!O$1,Experiment!$A$1:$U$1,0),FALSE)</f>
        <v>-90</v>
      </c>
      <c r="P857" s="3">
        <f>VLOOKUP($F857,Experiment!$A$2:$U$90,MATCH(Results!P$1,Experiment!$A$1:$U$1,0),FALSE)</f>
        <v>0.5</v>
      </c>
      <c r="Q857" s="2">
        <f>VLOOKUP($F857,Experiment!$A$2:$U$90,MATCH(Results!Q$1,Experiment!$A$1:$U$1,0),FALSE)</f>
        <v>80</v>
      </c>
      <c r="R857" s="3">
        <f>VLOOKUP($F857,Experiment!$A$2:$U$90,MATCH(Results!R$1,Experiment!$A$1:$U$1,0),FALSE)</f>
        <v>0.5</v>
      </c>
      <c r="S857" s="2">
        <f>VLOOKUP($F857,Experiment!$A$2:$U$90,MATCH(Results!S$1,Experiment!$A$1:$U$1,0),FALSE)</f>
        <v>-5</v>
      </c>
      <c r="T857" s="2">
        <f>VLOOKUP($F857,Experiment!$A$2:$U$90,MATCH(Results!T$1,Experiment!$A$1:$U$1,0),FALSE)</f>
        <v>7225</v>
      </c>
      <c r="U857" s="2">
        <f>VLOOKUP($F857,Experiment!$A$2:$U$90,MATCH(Results!U$1,Experiment!$A$1:$U$1,0),FALSE)</f>
        <v>85</v>
      </c>
      <c r="V857" s="2">
        <f>VLOOKUP($F857,Experiment!$A$2:$U$90,MATCH(Results!V$1,Experiment!$A$1:$U$1,0),FALSE)</f>
        <v>4</v>
      </c>
      <c r="W857" s="3">
        <f>VLOOKUP($F857,Experiment!$A$2:$U$90,MATCH(Results!W$1,Experiment!$A$1:$U$1,0),FALSE)</f>
        <v>0.25</v>
      </c>
      <c r="X857" s="3">
        <f>VLOOKUP($F857,Experiment!$A$2:$U$90,MATCH(Results!X$1,Experiment!$A$1:$U$1,0),FALSE)</f>
        <v>0.75</v>
      </c>
      <c r="Y857" s="2">
        <f>VLOOKUP($F857,Experiment!$A$2:$U$90,MATCH(Results!Y$1,Experiment!$A$1:$U$1,0),FALSE)</f>
        <v>1</v>
      </c>
      <c r="Z857" s="3">
        <f>VLOOKUP($F857,Experiment!$A$2:$U$90,MATCH(Results!Z$1,Experiment!$A$1:$U$1,0),FALSE)</f>
        <v>0.25</v>
      </c>
      <c r="AA857" s="3">
        <f>VLOOKUP($F857,Experiment!$A$2:$U$90,MATCH(Results!AA$1,Experiment!$A$1:$U$1,0),FALSE)</f>
        <v>0.5</v>
      </c>
      <c r="AB857" s="3">
        <f>VLOOKUP($F857,Experiment!$A$2:$U$90,MATCH(Results!AB$1,Experiment!$A$1:$U$1,0),FALSE)</f>
        <v>0.375</v>
      </c>
      <c r="AC857" s="3">
        <f>VLOOKUP($F857,Experiment!$A$2:$U$90,MATCH(Results!AC$1,Experiment!$A$1:$U$1,0),FALSE)</f>
        <v>0.625</v>
      </c>
      <c r="AD857" s="2">
        <f>VLOOKUP($F857,Experiment!$A$2:$U$90,MATCH(Results!AD$1,Experiment!$A$1:$U$1,0),FALSE)</f>
        <v>16.25</v>
      </c>
      <c r="AE857" s="2">
        <f>VLOOKUP($F857,Experiment!$A$2:$U$90,MATCH(Results!AE$1,Experiment!$A$1:$U$1,0),FALSE)</f>
        <v>6773.4375</v>
      </c>
      <c r="AF857" s="2">
        <f>VLOOKUP($F857,Experiment!$A$2:$U$90,MATCH(Results!AF$1,Experiment!$A$1:$U$1,0),FALSE)</f>
        <v>82.300896106907615</v>
      </c>
      <c r="AG857" s="3">
        <f>VLOOKUP($F857,Experiment!$A$2:$W$90,MATCH(Results!AG$1,Experiment!$A$1:$W$1,0),FALSE)</f>
        <v>1</v>
      </c>
      <c r="AH857" s="3">
        <f>VLOOKUP($F857,Experiment!$A$2:$W$90,MATCH(Results!AH$1,Experiment!$A$1:$W$1,0),FALSE)</f>
        <v>0.625</v>
      </c>
      <c r="AI857" s="3">
        <f>VLOOKUP($F857,Experiment!$A$2:$X$90,MATCH(Results!AI$1,Experiment!$A$1:$X$1,0),FALSE)</f>
        <v>0.375</v>
      </c>
      <c r="AJ857" s="2">
        <f>Table1[[#This Row],[Gain]]^Table1[[#This Row],[θ]]</f>
        <v>80</v>
      </c>
      <c r="AK857" s="2">
        <f>-Table1[[#This Row],[λ]]*-Table1[[#This Row],[Loss]]^Table1[[#This Row],[θ]]</f>
        <v>125.99999999999999</v>
      </c>
      <c r="AL857" s="2">
        <f>Table1[[#This Row],[v_n_w_g]]-Table1[[#This Row],[v_n_w_l]]</f>
        <v>-45.999999999999986</v>
      </c>
      <c r="AM857" s="2">
        <f>IF(Table1[[#This Row],[diff_v]]&gt;=1,1,0)</f>
        <v>0</v>
      </c>
    </row>
    <row r="858" spans="1:39" hidden="1" x14ac:dyDescent="0.3">
      <c r="A858">
        <v>12</v>
      </c>
      <c r="B858" t="s">
        <v>46</v>
      </c>
      <c r="C858" s="22">
        <f>VLOOKUP(Table1[[#This Row],[Subject]],'Subject Profile'!$A$2:$E$8,4,FALSE)</f>
        <v>1</v>
      </c>
      <c r="D858" s="22">
        <f>VLOOKUP(Table1[[#This Row],[Subject]],'Subject Profile'!$A$2:$E$8,5,FALSE)</f>
        <v>-1.4</v>
      </c>
      <c r="E858" t="s">
        <v>111</v>
      </c>
      <c r="F858" t="s">
        <v>51</v>
      </c>
      <c r="G858" t="s">
        <v>5</v>
      </c>
      <c r="H858">
        <f>IF(Table1[[#This Row],[decision]]="accept",1,0)</f>
        <v>0</v>
      </c>
      <c r="I858">
        <v>0</v>
      </c>
      <c r="J858" t="s">
        <v>107</v>
      </c>
      <c r="K858">
        <v>1664533114</v>
      </c>
      <c r="L858">
        <v>1</v>
      </c>
      <c r="M858" t="str">
        <f>VLOOKUP($F858,Experiment!$A$2:$U$90,MATCH(Results!M$1,Experiment!$A$1:$U$1,0)+1,FALSE)</f>
        <v>I</v>
      </c>
      <c r="N858">
        <f>IF(Table1[[#This Row],[Impact]]="I",0,1)</f>
        <v>0</v>
      </c>
      <c r="O858" s="2">
        <f>VLOOKUP($F858,Experiment!$A$2:$U$90,MATCH(Results!O$1,Experiment!$A$1:$U$1,0),FALSE)</f>
        <v>-90</v>
      </c>
      <c r="P858" s="3">
        <f>VLOOKUP($F858,Experiment!$A$2:$U$90,MATCH(Results!P$1,Experiment!$A$1:$U$1,0),FALSE)</f>
        <v>0.5</v>
      </c>
      <c r="Q858" s="2">
        <f>VLOOKUP($F858,Experiment!$A$2:$U$90,MATCH(Results!Q$1,Experiment!$A$1:$U$1,0),FALSE)</f>
        <v>80</v>
      </c>
      <c r="R858" s="3">
        <f>VLOOKUP($F858,Experiment!$A$2:$U$90,MATCH(Results!R$1,Experiment!$A$1:$U$1,0),FALSE)</f>
        <v>0.5</v>
      </c>
      <c r="S858" s="2">
        <f>VLOOKUP($F858,Experiment!$A$2:$U$90,MATCH(Results!S$1,Experiment!$A$1:$U$1,0),FALSE)</f>
        <v>-5</v>
      </c>
      <c r="T858" s="2">
        <f>VLOOKUP($F858,Experiment!$A$2:$U$90,MATCH(Results!T$1,Experiment!$A$1:$U$1,0),FALSE)</f>
        <v>7225</v>
      </c>
      <c r="U858" s="2">
        <f>VLOOKUP($F858,Experiment!$A$2:$U$90,MATCH(Results!U$1,Experiment!$A$1:$U$1,0),FALSE)</f>
        <v>85</v>
      </c>
      <c r="V858" s="2">
        <f>VLOOKUP($F858,Experiment!$A$2:$U$90,MATCH(Results!V$1,Experiment!$A$1:$U$1,0),FALSE)</f>
        <v>4</v>
      </c>
      <c r="W858" s="3">
        <f>VLOOKUP($F858,Experiment!$A$2:$U$90,MATCH(Results!W$1,Experiment!$A$1:$U$1,0),FALSE)</f>
        <v>0.25</v>
      </c>
      <c r="X858" s="3">
        <f>VLOOKUP($F858,Experiment!$A$2:$U$90,MATCH(Results!X$1,Experiment!$A$1:$U$1,0),FALSE)</f>
        <v>0.75</v>
      </c>
      <c r="Y858" s="2">
        <f>VLOOKUP($F858,Experiment!$A$2:$U$90,MATCH(Results!Y$1,Experiment!$A$1:$U$1,0),FALSE)</f>
        <v>1</v>
      </c>
      <c r="Z858" s="3">
        <f>VLOOKUP($F858,Experiment!$A$2:$U$90,MATCH(Results!Z$1,Experiment!$A$1:$U$1,0),FALSE)</f>
        <v>0.25</v>
      </c>
      <c r="AA858" s="3">
        <f>VLOOKUP($F858,Experiment!$A$2:$U$90,MATCH(Results!AA$1,Experiment!$A$1:$U$1,0),FALSE)</f>
        <v>0.5</v>
      </c>
      <c r="AB858" s="3">
        <f>VLOOKUP($F858,Experiment!$A$2:$U$90,MATCH(Results!AB$1,Experiment!$A$1:$U$1,0),FALSE)</f>
        <v>0.375</v>
      </c>
      <c r="AC858" s="3">
        <f>VLOOKUP($F858,Experiment!$A$2:$U$90,MATCH(Results!AC$1,Experiment!$A$1:$U$1,0),FALSE)</f>
        <v>0.625</v>
      </c>
      <c r="AD858" s="2">
        <f>VLOOKUP($F858,Experiment!$A$2:$U$90,MATCH(Results!AD$1,Experiment!$A$1:$U$1,0),FALSE)</f>
        <v>16.25</v>
      </c>
      <c r="AE858" s="2">
        <f>VLOOKUP($F858,Experiment!$A$2:$U$90,MATCH(Results!AE$1,Experiment!$A$1:$U$1,0),FALSE)</f>
        <v>6773.4375</v>
      </c>
      <c r="AF858" s="2">
        <f>VLOOKUP($F858,Experiment!$A$2:$U$90,MATCH(Results!AF$1,Experiment!$A$1:$U$1,0),FALSE)</f>
        <v>82.300896106907615</v>
      </c>
      <c r="AG858" s="3">
        <f>VLOOKUP($F858,Experiment!$A$2:$W$90,MATCH(Results!AG$1,Experiment!$A$1:$W$1,0),FALSE)</f>
        <v>1</v>
      </c>
      <c r="AH858" s="3">
        <f>VLOOKUP($F858,Experiment!$A$2:$W$90,MATCH(Results!AH$1,Experiment!$A$1:$W$1,0),FALSE)</f>
        <v>0.625</v>
      </c>
      <c r="AI858" s="3">
        <f>VLOOKUP($F858,Experiment!$A$2:$X$90,MATCH(Results!AI$1,Experiment!$A$1:$X$1,0),FALSE)</f>
        <v>0.375</v>
      </c>
      <c r="AJ858" s="2">
        <f>Table1[[#This Row],[Gain]]^Table1[[#This Row],[θ]]</f>
        <v>80</v>
      </c>
      <c r="AK858" s="2">
        <f>-Table1[[#This Row],[λ]]*-Table1[[#This Row],[Loss]]^Table1[[#This Row],[θ]]</f>
        <v>125.99999999999999</v>
      </c>
      <c r="AL858" s="2">
        <f>Table1[[#This Row],[v_n_w_g]]-Table1[[#This Row],[v_n_w_l]]</f>
        <v>-45.999999999999986</v>
      </c>
      <c r="AM858" s="2">
        <f>IF(Table1[[#This Row],[diff_v]]&gt;=1,1,0)</f>
        <v>0</v>
      </c>
    </row>
    <row r="859" spans="1:39" hidden="1" x14ac:dyDescent="0.3">
      <c r="A859">
        <v>13</v>
      </c>
      <c r="B859" t="s">
        <v>46</v>
      </c>
      <c r="C859" s="22">
        <f>VLOOKUP(Table1[[#This Row],[Subject]],'Subject Profile'!$A$2:$E$8,4,FALSE)</f>
        <v>1</v>
      </c>
      <c r="D859" s="22">
        <f>VLOOKUP(Table1[[#This Row],[Subject]],'Subject Profile'!$A$2:$E$8,5,FALSE)</f>
        <v>-1.4</v>
      </c>
      <c r="E859" t="s">
        <v>111</v>
      </c>
      <c r="F859" t="s">
        <v>80</v>
      </c>
      <c r="G859" t="s">
        <v>7</v>
      </c>
      <c r="H859">
        <f>IF(Table1[[#This Row],[decision]]="accept",1,0)</f>
        <v>1</v>
      </c>
      <c r="I859">
        <v>80</v>
      </c>
      <c r="J859" t="s">
        <v>107</v>
      </c>
      <c r="K859">
        <v>1664533124</v>
      </c>
      <c r="L859">
        <v>10</v>
      </c>
      <c r="M859" t="str">
        <f>VLOOKUP($F859,Experiment!$A$2:$U$90,MATCH(Results!M$1,Experiment!$A$1:$U$1,0)+1,FALSE)</f>
        <v>G</v>
      </c>
      <c r="N859">
        <f>IF(Table1[[#This Row],[Impact]]="I",0,1)</f>
        <v>1</v>
      </c>
      <c r="O859" s="2">
        <f>VLOOKUP($F859,Experiment!$A$2:$U$90,MATCH(Results!O$1,Experiment!$A$1:$U$1,0),FALSE)</f>
        <v>-90</v>
      </c>
      <c r="P859" s="3">
        <f>VLOOKUP($F859,Experiment!$A$2:$U$90,MATCH(Results!P$1,Experiment!$A$1:$U$1,0),FALSE)</f>
        <v>0.5</v>
      </c>
      <c r="Q859" s="2">
        <f>VLOOKUP($F859,Experiment!$A$2:$U$90,MATCH(Results!Q$1,Experiment!$A$1:$U$1,0),FALSE)</f>
        <v>80</v>
      </c>
      <c r="R859" s="3">
        <f>VLOOKUP($F859,Experiment!$A$2:$U$90,MATCH(Results!R$1,Experiment!$A$1:$U$1,0),FALSE)</f>
        <v>0.5</v>
      </c>
      <c r="S859" s="2">
        <f>VLOOKUP($F859,Experiment!$A$2:$U$90,MATCH(Results!S$1,Experiment!$A$1:$U$1,0),FALSE)</f>
        <v>-5</v>
      </c>
      <c r="T859" s="2">
        <f>VLOOKUP($F859,Experiment!$A$2:$U$90,MATCH(Results!T$1,Experiment!$A$1:$U$1,0),FALSE)</f>
        <v>7225</v>
      </c>
      <c r="U859" s="2">
        <f>VLOOKUP($F859,Experiment!$A$2:$U$90,MATCH(Results!U$1,Experiment!$A$1:$U$1,0),FALSE)</f>
        <v>85</v>
      </c>
      <c r="V859" s="2">
        <f>VLOOKUP($F859,Experiment!$A$2:$U$90,MATCH(Results!V$1,Experiment!$A$1:$U$1,0),FALSE)</f>
        <v>4</v>
      </c>
      <c r="W859" s="3">
        <f>VLOOKUP($F859,Experiment!$A$2:$U$90,MATCH(Results!W$1,Experiment!$A$1:$U$1,0),FALSE)</f>
        <v>0.25</v>
      </c>
      <c r="X859" s="3">
        <f>VLOOKUP($F859,Experiment!$A$2:$U$90,MATCH(Results!X$1,Experiment!$A$1:$U$1,0),FALSE)</f>
        <v>0.75</v>
      </c>
      <c r="Y859" s="2">
        <f>VLOOKUP($F859,Experiment!$A$2:$U$90,MATCH(Results!Y$1,Experiment!$A$1:$U$1,0),FALSE)</f>
        <v>1</v>
      </c>
      <c r="Z859" s="3">
        <f>VLOOKUP($F859,Experiment!$A$2:$U$90,MATCH(Results!Z$1,Experiment!$A$1:$U$1,0),FALSE)</f>
        <v>0.25</v>
      </c>
      <c r="AA859" s="3">
        <f>VLOOKUP($F859,Experiment!$A$2:$U$90,MATCH(Results!AA$1,Experiment!$A$1:$U$1,0),FALSE)</f>
        <v>0.5</v>
      </c>
      <c r="AB859" s="3">
        <f>VLOOKUP($F859,Experiment!$A$2:$U$90,MATCH(Results!AB$1,Experiment!$A$1:$U$1,0),FALSE)</f>
        <v>0.375</v>
      </c>
      <c r="AC859" s="3">
        <f>VLOOKUP($F859,Experiment!$A$2:$U$90,MATCH(Results!AC$1,Experiment!$A$1:$U$1,0),FALSE)</f>
        <v>0.625</v>
      </c>
      <c r="AD859" s="2">
        <f>VLOOKUP($F859,Experiment!$A$2:$U$90,MATCH(Results!AD$1,Experiment!$A$1:$U$1,0),FALSE)</f>
        <v>16.25</v>
      </c>
      <c r="AE859" s="2">
        <f>VLOOKUP($F859,Experiment!$A$2:$U$90,MATCH(Results!AE$1,Experiment!$A$1:$U$1,0),FALSE)</f>
        <v>6773.4375</v>
      </c>
      <c r="AF859" s="2">
        <f>VLOOKUP($F859,Experiment!$A$2:$U$90,MATCH(Results!AF$1,Experiment!$A$1:$U$1,0),FALSE)</f>
        <v>82.300896106907615</v>
      </c>
      <c r="AG859" s="3">
        <f>VLOOKUP($F859,Experiment!$A$2:$W$90,MATCH(Results!AG$1,Experiment!$A$1:$W$1,0),FALSE)</f>
        <v>1</v>
      </c>
      <c r="AH859" s="3">
        <f>VLOOKUP($F859,Experiment!$A$2:$W$90,MATCH(Results!AH$1,Experiment!$A$1:$W$1,0),FALSE)</f>
        <v>0.625</v>
      </c>
      <c r="AI859" s="3">
        <f>VLOOKUP($F859,Experiment!$A$2:$X$90,MATCH(Results!AI$1,Experiment!$A$1:$X$1,0),FALSE)</f>
        <v>0.375</v>
      </c>
      <c r="AJ859" s="2">
        <f>Table1[[#This Row],[Gain]]^Table1[[#This Row],[θ]]</f>
        <v>80</v>
      </c>
      <c r="AK859" s="2">
        <f>-Table1[[#This Row],[λ]]*-Table1[[#This Row],[Loss]]^Table1[[#This Row],[θ]]</f>
        <v>125.99999999999999</v>
      </c>
      <c r="AL859" s="2">
        <f>Table1[[#This Row],[v_n_w_g]]-Table1[[#This Row],[v_n_w_l]]</f>
        <v>-45.999999999999986</v>
      </c>
      <c r="AM859" s="2">
        <f>IF(Table1[[#This Row],[diff_v]]&gt;=1,1,0)</f>
        <v>0</v>
      </c>
    </row>
    <row r="860" spans="1:39" hidden="1" x14ac:dyDescent="0.3">
      <c r="A860">
        <v>14</v>
      </c>
      <c r="B860" t="s">
        <v>46</v>
      </c>
      <c r="C860" s="22">
        <f>VLOOKUP(Table1[[#This Row],[Subject]],'Subject Profile'!$A$2:$E$8,4,FALSE)</f>
        <v>1</v>
      </c>
      <c r="D860" s="22">
        <f>VLOOKUP(Table1[[#This Row],[Subject]],'Subject Profile'!$A$2:$E$8,5,FALSE)</f>
        <v>-1.4</v>
      </c>
      <c r="E860" t="s">
        <v>111</v>
      </c>
      <c r="F860" t="s">
        <v>73</v>
      </c>
      <c r="G860" t="s">
        <v>5</v>
      </c>
      <c r="H860">
        <f>IF(Table1[[#This Row],[decision]]="accept",1,0)</f>
        <v>0</v>
      </c>
      <c r="I860">
        <v>0</v>
      </c>
      <c r="J860" t="s">
        <v>107</v>
      </c>
      <c r="K860">
        <v>1664533143</v>
      </c>
      <c r="L860">
        <v>19</v>
      </c>
      <c r="M860" t="str">
        <f>VLOOKUP($F860,Experiment!$A$2:$U$90,MATCH(Results!M$1,Experiment!$A$1:$U$1,0)+1,FALSE)</f>
        <v>G</v>
      </c>
      <c r="N860">
        <f>IF(Table1[[#This Row],[Impact]]="I",0,1)</f>
        <v>1</v>
      </c>
      <c r="O860" s="2">
        <f>VLOOKUP($F860,Experiment!$A$2:$U$90,MATCH(Results!O$1,Experiment!$A$1:$U$1,0),FALSE)</f>
        <v>-50</v>
      </c>
      <c r="P860" s="3">
        <f>VLOOKUP($F860,Experiment!$A$2:$U$90,MATCH(Results!P$1,Experiment!$A$1:$U$1,0),FALSE)</f>
        <v>0.5</v>
      </c>
      <c r="Q860" s="2">
        <f>VLOOKUP($F860,Experiment!$A$2:$U$90,MATCH(Results!Q$1,Experiment!$A$1:$U$1,0),FALSE)</f>
        <v>50</v>
      </c>
      <c r="R860" s="3">
        <f>VLOOKUP($F860,Experiment!$A$2:$U$90,MATCH(Results!R$1,Experiment!$A$1:$U$1,0),FALSE)</f>
        <v>0.5</v>
      </c>
      <c r="S860" s="2">
        <f>VLOOKUP($F860,Experiment!$A$2:$U$90,MATCH(Results!S$1,Experiment!$A$1:$U$1,0),FALSE)</f>
        <v>0</v>
      </c>
      <c r="T860" s="2">
        <f>VLOOKUP($F860,Experiment!$A$2:$U$90,MATCH(Results!T$1,Experiment!$A$1:$U$1,0),FALSE)</f>
        <v>2500</v>
      </c>
      <c r="U860" s="2">
        <f>VLOOKUP($F860,Experiment!$A$2:$U$90,MATCH(Results!U$1,Experiment!$A$1:$U$1,0),FALSE)</f>
        <v>50</v>
      </c>
      <c r="V860" s="2">
        <f>VLOOKUP($F860,Experiment!$A$2:$U$90,MATCH(Results!V$1,Experiment!$A$1:$U$1,0),FALSE)</f>
        <v>4</v>
      </c>
      <c r="W860" s="3">
        <f>VLOOKUP($F860,Experiment!$A$2:$U$90,MATCH(Results!W$1,Experiment!$A$1:$U$1,0),FALSE)</f>
        <v>0.25</v>
      </c>
      <c r="X860" s="3">
        <f>VLOOKUP($F860,Experiment!$A$2:$U$90,MATCH(Results!X$1,Experiment!$A$1:$U$1,0),FALSE)</f>
        <v>0.75</v>
      </c>
      <c r="Y860" s="2">
        <f>VLOOKUP($F860,Experiment!$A$2:$U$90,MATCH(Results!Y$1,Experiment!$A$1:$U$1,0),FALSE)</f>
        <v>1</v>
      </c>
      <c r="Z860" s="3">
        <f>VLOOKUP($F860,Experiment!$A$2:$U$90,MATCH(Results!Z$1,Experiment!$A$1:$U$1,0),FALSE)</f>
        <v>0.25</v>
      </c>
      <c r="AA860" s="3">
        <f>VLOOKUP($F860,Experiment!$A$2:$U$90,MATCH(Results!AA$1,Experiment!$A$1:$U$1,0),FALSE)</f>
        <v>0.5</v>
      </c>
      <c r="AB860" s="3">
        <f>VLOOKUP($F860,Experiment!$A$2:$U$90,MATCH(Results!AB$1,Experiment!$A$1:$U$1,0),FALSE)</f>
        <v>0.375</v>
      </c>
      <c r="AC860" s="3">
        <f>VLOOKUP($F860,Experiment!$A$2:$U$90,MATCH(Results!AC$1,Experiment!$A$1:$U$1,0),FALSE)</f>
        <v>0.625</v>
      </c>
      <c r="AD860" s="2">
        <f>VLOOKUP($F860,Experiment!$A$2:$U$90,MATCH(Results!AD$1,Experiment!$A$1:$U$1,0),FALSE)</f>
        <v>12.5</v>
      </c>
      <c r="AE860" s="2">
        <f>VLOOKUP($F860,Experiment!$A$2:$U$90,MATCH(Results!AE$1,Experiment!$A$1:$U$1,0),FALSE)</f>
        <v>2343.75</v>
      </c>
      <c r="AF860" s="2">
        <f>VLOOKUP($F860,Experiment!$A$2:$U$90,MATCH(Results!AF$1,Experiment!$A$1:$U$1,0),FALSE)</f>
        <v>48.412291827592711</v>
      </c>
      <c r="AG860" s="3">
        <f>VLOOKUP($F860,Experiment!$A$2:$W$90,MATCH(Results!AG$1,Experiment!$A$1:$W$1,0),FALSE)</f>
        <v>1</v>
      </c>
      <c r="AH860" s="3">
        <f>VLOOKUP($F860,Experiment!$A$2:$W$90,MATCH(Results!AH$1,Experiment!$A$1:$W$1,0),FALSE)</f>
        <v>0.625</v>
      </c>
      <c r="AI860" s="3">
        <f>VLOOKUP($F860,Experiment!$A$2:$X$90,MATCH(Results!AI$1,Experiment!$A$1:$X$1,0),FALSE)</f>
        <v>0.375</v>
      </c>
      <c r="AJ860" s="2">
        <f>Table1[[#This Row],[Gain]]^Table1[[#This Row],[θ]]</f>
        <v>50</v>
      </c>
      <c r="AK860" s="2">
        <f>-Table1[[#This Row],[λ]]*-Table1[[#This Row],[Loss]]^Table1[[#This Row],[θ]]</f>
        <v>70</v>
      </c>
      <c r="AL860" s="2">
        <f>Table1[[#This Row],[v_n_w_g]]-Table1[[#This Row],[v_n_w_l]]</f>
        <v>-20</v>
      </c>
      <c r="AM860" s="2">
        <f>IF(Table1[[#This Row],[diff_v]]&gt;=1,1,0)</f>
        <v>0</v>
      </c>
    </row>
    <row r="861" spans="1:39" hidden="1" x14ac:dyDescent="0.3">
      <c r="A861">
        <v>15</v>
      </c>
      <c r="B861" t="s">
        <v>46</v>
      </c>
      <c r="C861" s="22">
        <f>VLOOKUP(Table1[[#This Row],[Subject]],'Subject Profile'!$A$2:$E$8,4,FALSE)</f>
        <v>1</v>
      </c>
      <c r="D861" s="22">
        <f>VLOOKUP(Table1[[#This Row],[Subject]],'Subject Profile'!$A$2:$E$8,5,FALSE)</f>
        <v>-1.4</v>
      </c>
      <c r="E861" t="s">
        <v>111</v>
      </c>
      <c r="F861" t="s">
        <v>70</v>
      </c>
      <c r="G861" t="s">
        <v>7</v>
      </c>
      <c r="H861">
        <f>IF(Table1[[#This Row],[decision]]="accept",1,0)</f>
        <v>1</v>
      </c>
      <c r="I861">
        <v>-90</v>
      </c>
      <c r="J861" t="s">
        <v>107</v>
      </c>
      <c r="K861">
        <v>1664533155</v>
      </c>
      <c r="L861">
        <v>12</v>
      </c>
      <c r="M861" t="str">
        <f>VLOOKUP($F861,Experiment!$A$2:$U$90,MATCH(Results!M$1,Experiment!$A$1:$U$1,0)+1,FALSE)</f>
        <v>G</v>
      </c>
      <c r="N861">
        <f>IF(Table1[[#This Row],[Impact]]="I",0,1)</f>
        <v>1</v>
      </c>
      <c r="O861" s="2">
        <f>VLOOKUP($F861,Experiment!$A$2:$U$90,MATCH(Results!O$1,Experiment!$A$1:$U$1,0),FALSE)</f>
        <v>-90</v>
      </c>
      <c r="P861" s="3">
        <f>VLOOKUP($F861,Experiment!$A$2:$U$90,MATCH(Results!P$1,Experiment!$A$1:$U$1,0),FALSE)</f>
        <v>0.5</v>
      </c>
      <c r="Q861" s="2">
        <f>VLOOKUP($F861,Experiment!$A$2:$U$90,MATCH(Results!Q$1,Experiment!$A$1:$U$1,0),FALSE)</f>
        <v>180</v>
      </c>
      <c r="R861" s="3">
        <f>VLOOKUP($F861,Experiment!$A$2:$U$90,MATCH(Results!R$1,Experiment!$A$1:$U$1,0),FALSE)</f>
        <v>0.5</v>
      </c>
      <c r="S861" s="2">
        <f>VLOOKUP($F861,Experiment!$A$2:$U$90,MATCH(Results!S$1,Experiment!$A$1:$U$1,0),FALSE)</f>
        <v>45</v>
      </c>
      <c r="T861" s="2">
        <f>VLOOKUP($F861,Experiment!$A$2:$U$90,MATCH(Results!T$1,Experiment!$A$1:$U$1,0),FALSE)</f>
        <v>18225</v>
      </c>
      <c r="U861" s="2">
        <f>VLOOKUP($F861,Experiment!$A$2:$U$90,MATCH(Results!U$1,Experiment!$A$1:$U$1,0),FALSE)</f>
        <v>135</v>
      </c>
      <c r="V861" s="2">
        <f>VLOOKUP($F861,Experiment!$A$2:$U$90,MATCH(Results!V$1,Experiment!$A$1:$U$1,0),FALSE)</f>
        <v>4</v>
      </c>
      <c r="W861" s="3">
        <f>VLOOKUP($F861,Experiment!$A$2:$U$90,MATCH(Results!W$1,Experiment!$A$1:$U$1,0),FALSE)</f>
        <v>0.75</v>
      </c>
      <c r="X861" s="3">
        <f>VLOOKUP($F861,Experiment!$A$2:$U$90,MATCH(Results!X$1,Experiment!$A$1:$U$1,0),FALSE)</f>
        <v>0.25</v>
      </c>
      <c r="Y861" s="2">
        <f>VLOOKUP($F861,Experiment!$A$2:$U$90,MATCH(Results!Y$1,Experiment!$A$1:$U$1,0),FALSE)</f>
        <v>2</v>
      </c>
      <c r="Z861" s="3">
        <f>VLOOKUP($F861,Experiment!$A$2:$U$90,MATCH(Results!Z$1,Experiment!$A$1:$U$1,0),FALSE)</f>
        <v>0.05</v>
      </c>
      <c r="AA861" s="3">
        <f>VLOOKUP($F861,Experiment!$A$2:$U$90,MATCH(Results!AA$1,Experiment!$A$1:$U$1,0),FALSE)</f>
        <v>0.2</v>
      </c>
      <c r="AB861" s="3">
        <f>VLOOKUP($F861,Experiment!$A$2:$U$90,MATCH(Results!AB$1,Experiment!$A$1:$U$1,0),FALSE)</f>
        <v>0.42499999999999999</v>
      </c>
      <c r="AC861" s="3">
        <f>VLOOKUP($F861,Experiment!$A$2:$U$90,MATCH(Results!AC$1,Experiment!$A$1:$U$1,0),FALSE)</f>
        <v>0.57499999999999996</v>
      </c>
      <c r="AD861" s="2">
        <f>VLOOKUP($F861,Experiment!$A$2:$U$90,MATCH(Results!AD$1,Experiment!$A$1:$U$1,0),FALSE)</f>
        <v>65.249999999999986</v>
      </c>
      <c r="AE861" s="2">
        <f>VLOOKUP($F861,Experiment!$A$2:$U$90,MATCH(Results!AE$1,Experiment!$A$1:$U$1,0),FALSE)</f>
        <v>17814.9375</v>
      </c>
      <c r="AF861" s="2">
        <f>VLOOKUP($F861,Experiment!$A$2:$U$90,MATCH(Results!AF$1,Experiment!$A$1:$U$1,0),FALSE)</f>
        <v>133.47260954967501</v>
      </c>
      <c r="AG861" s="3">
        <f>VLOOKUP($F861,Experiment!$A$2:$W$90,MATCH(Results!AG$1,Experiment!$A$1:$W$1,0),FALSE)</f>
        <v>1</v>
      </c>
      <c r="AH861" s="3">
        <f>VLOOKUP($F861,Experiment!$A$2:$W$90,MATCH(Results!AH$1,Experiment!$A$1:$W$1,0),FALSE)</f>
        <v>0.57499999999999996</v>
      </c>
      <c r="AI861" s="3">
        <f>VLOOKUP($F861,Experiment!$A$2:$X$90,MATCH(Results!AI$1,Experiment!$A$1:$X$1,0),FALSE)</f>
        <v>0.42500000000000004</v>
      </c>
      <c r="AJ861" s="2">
        <f>Table1[[#This Row],[Gain]]^Table1[[#This Row],[θ]]</f>
        <v>180</v>
      </c>
      <c r="AK861" s="2">
        <f>-Table1[[#This Row],[λ]]*-Table1[[#This Row],[Loss]]^Table1[[#This Row],[θ]]</f>
        <v>125.99999999999999</v>
      </c>
      <c r="AL861" s="2">
        <f>Table1[[#This Row],[v_n_w_g]]-Table1[[#This Row],[v_n_w_l]]</f>
        <v>54.000000000000014</v>
      </c>
      <c r="AM861" s="2">
        <f>IF(Table1[[#This Row],[diff_v]]&gt;=1,1,0)</f>
        <v>1</v>
      </c>
    </row>
    <row r="862" spans="1:39" hidden="1" x14ac:dyDescent="0.3">
      <c r="A862">
        <v>16</v>
      </c>
      <c r="B862" t="s">
        <v>46</v>
      </c>
      <c r="C862" s="22">
        <f>VLOOKUP(Table1[[#This Row],[Subject]],'Subject Profile'!$A$2:$E$8,4,FALSE)</f>
        <v>1</v>
      </c>
      <c r="D862" s="22">
        <f>VLOOKUP(Table1[[#This Row],[Subject]],'Subject Profile'!$A$2:$E$8,5,FALSE)</f>
        <v>-1.4</v>
      </c>
      <c r="E862" t="s">
        <v>111</v>
      </c>
      <c r="F862" t="s">
        <v>81</v>
      </c>
      <c r="G862" t="s">
        <v>7</v>
      </c>
      <c r="H862">
        <f>IF(Table1[[#This Row],[decision]]="accept",1,0)</f>
        <v>1</v>
      </c>
      <c r="I862">
        <v>70</v>
      </c>
      <c r="J862" t="s">
        <v>107</v>
      </c>
      <c r="K862">
        <v>1664533163</v>
      </c>
      <c r="L862">
        <v>8</v>
      </c>
      <c r="M862" t="str">
        <f>VLOOKUP($F862,Experiment!$A$2:$U$90,MATCH(Results!M$1,Experiment!$A$1:$U$1,0)+1,FALSE)</f>
        <v>G</v>
      </c>
      <c r="N862">
        <f>IF(Table1[[#This Row],[Impact]]="I",0,1)</f>
        <v>1</v>
      </c>
      <c r="O862" s="2">
        <f>VLOOKUP($F862,Experiment!$A$2:$U$90,MATCH(Results!O$1,Experiment!$A$1:$U$1,0),FALSE)</f>
        <v>-50</v>
      </c>
      <c r="P862" s="3">
        <f>VLOOKUP($F862,Experiment!$A$2:$U$90,MATCH(Results!P$1,Experiment!$A$1:$U$1,0),FALSE)</f>
        <v>0.5</v>
      </c>
      <c r="Q862" s="2">
        <f>VLOOKUP($F862,Experiment!$A$2:$U$90,MATCH(Results!Q$1,Experiment!$A$1:$U$1,0),FALSE)</f>
        <v>70</v>
      </c>
      <c r="R862" s="3">
        <f>VLOOKUP($F862,Experiment!$A$2:$U$90,MATCH(Results!R$1,Experiment!$A$1:$U$1,0),FALSE)</f>
        <v>0.5</v>
      </c>
      <c r="S862" s="2">
        <f>VLOOKUP($F862,Experiment!$A$2:$U$90,MATCH(Results!S$1,Experiment!$A$1:$U$1,0),FALSE)</f>
        <v>10</v>
      </c>
      <c r="T862" s="2">
        <f>VLOOKUP($F862,Experiment!$A$2:$U$90,MATCH(Results!T$1,Experiment!$A$1:$U$1,0),FALSE)</f>
        <v>3600</v>
      </c>
      <c r="U862" s="2">
        <f>VLOOKUP($F862,Experiment!$A$2:$U$90,MATCH(Results!U$1,Experiment!$A$1:$U$1,0),FALSE)</f>
        <v>60</v>
      </c>
      <c r="V862" s="2">
        <f>VLOOKUP($F862,Experiment!$A$2:$U$90,MATCH(Results!V$1,Experiment!$A$1:$U$1,0),FALSE)</f>
        <v>2</v>
      </c>
      <c r="W862" s="3">
        <f>VLOOKUP($F862,Experiment!$A$2:$U$90,MATCH(Results!W$1,Experiment!$A$1:$U$1,0),FALSE)</f>
        <v>0.25</v>
      </c>
      <c r="X862" s="3">
        <f>VLOOKUP($F862,Experiment!$A$2:$U$90,MATCH(Results!X$1,Experiment!$A$1:$U$1,0),FALSE)</f>
        <v>0.75</v>
      </c>
      <c r="Y862" s="2">
        <f>VLOOKUP($F862,Experiment!$A$2:$U$90,MATCH(Results!Y$1,Experiment!$A$1:$U$1,0),FALSE)</f>
        <v>1</v>
      </c>
      <c r="Z862" s="3">
        <f>VLOOKUP($F862,Experiment!$A$2:$U$90,MATCH(Results!Z$1,Experiment!$A$1:$U$1,0),FALSE)</f>
        <v>0.25</v>
      </c>
      <c r="AA862" s="3">
        <f>VLOOKUP($F862,Experiment!$A$2:$U$90,MATCH(Results!AA$1,Experiment!$A$1:$U$1,0),FALSE)</f>
        <v>0.5</v>
      </c>
      <c r="AB862" s="3">
        <f>VLOOKUP($F862,Experiment!$A$2:$U$90,MATCH(Results!AB$1,Experiment!$A$1:$U$1,0),FALSE)</f>
        <v>0.375</v>
      </c>
      <c r="AC862" s="3">
        <f>VLOOKUP($F862,Experiment!$A$2:$U$90,MATCH(Results!AC$1,Experiment!$A$1:$U$1,0),FALSE)</f>
        <v>0.625</v>
      </c>
      <c r="AD862" s="2">
        <f>VLOOKUP($F862,Experiment!$A$2:$U$90,MATCH(Results!AD$1,Experiment!$A$1:$U$1,0),FALSE)</f>
        <v>25</v>
      </c>
      <c r="AE862" s="2">
        <f>VLOOKUP($F862,Experiment!$A$2:$U$90,MATCH(Results!AE$1,Experiment!$A$1:$U$1,0),FALSE)</f>
        <v>3375</v>
      </c>
      <c r="AF862" s="2">
        <f>VLOOKUP($F862,Experiment!$A$2:$U$90,MATCH(Results!AF$1,Experiment!$A$1:$U$1,0),FALSE)</f>
        <v>58.094750193111253</v>
      </c>
      <c r="AG862" s="3">
        <f>VLOOKUP($F862,Experiment!$A$2:$W$90,MATCH(Results!AG$1,Experiment!$A$1:$W$1,0),FALSE)</f>
        <v>1</v>
      </c>
      <c r="AH862" s="3">
        <f>VLOOKUP($F862,Experiment!$A$2:$W$90,MATCH(Results!AH$1,Experiment!$A$1:$W$1,0),FALSE)</f>
        <v>0.625</v>
      </c>
      <c r="AI862" s="3">
        <f>VLOOKUP($F862,Experiment!$A$2:$X$90,MATCH(Results!AI$1,Experiment!$A$1:$X$1,0),FALSE)</f>
        <v>0.375</v>
      </c>
      <c r="AJ862" s="2">
        <f>Table1[[#This Row],[Gain]]^Table1[[#This Row],[θ]]</f>
        <v>70</v>
      </c>
      <c r="AK862" s="2">
        <f>-Table1[[#This Row],[λ]]*-Table1[[#This Row],[Loss]]^Table1[[#This Row],[θ]]</f>
        <v>70</v>
      </c>
      <c r="AL862" s="2">
        <f>Table1[[#This Row],[v_n_w_g]]-Table1[[#This Row],[v_n_w_l]]</f>
        <v>0</v>
      </c>
      <c r="AM862" s="2">
        <f>IF(Table1[[#This Row],[diff_v]]&gt;=1,1,0)</f>
        <v>0</v>
      </c>
    </row>
    <row r="863" spans="1:39" hidden="1" x14ac:dyDescent="0.3">
      <c r="A863">
        <v>17</v>
      </c>
      <c r="B863" t="s">
        <v>46</v>
      </c>
      <c r="C863" s="22">
        <f>VLOOKUP(Table1[[#This Row],[Subject]],'Subject Profile'!$A$2:$E$8,4,FALSE)</f>
        <v>1</v>
      </c>
      <c r="D863" s="22">
        <f>VLOOKUP(Table1[[#This Row],[Subject]],'Subject Profile'!$A$2:$E$8,5,FALSE)</f>
        <v>-1.4</v>
      </c>
      <c r="E863" t="s">
        <v>111</v>
      </c>
      <c r="F863" t="s">
        <v>98</v>
      </c>
      <c r="G863" t="s">
        <v>5</v>
      </c>
      <c r="H863">
        <f>IF(Table1[[#This Row],[decision]]="accept",1,0)</f>
        <v>0</v>
      </c>
      <c r="I863">
        <v>0</v>
      </c>
      <c r="J863" t="s">
        <v>107</v>
      </c>
      <c r="K863">
        <v>1664533170</v>
      </c>
      <c r="L863">
        <v>7</v>
      </c>
      <c r="M863" t="str">
        <f>VLOOKUP($F863,Experiment!$A$2:$U$90,MATCH(Results!M$1,Experiment!$A$1:$U$1,0)+1,FALSE)</f>
        <v>I</v>
      </c>
      <c r="N863">
        <f>IF(Table1[[#This Row],[Impact]]="I",0,1)</f>
        <v>0</v>
      </c>
      <c r="O863" s="2">
        <f>VLOOKUP($F863,Experiment!$A$2:$U$90,MATCH(Results!O$1,Experiment!$A$1:$U$1,0),FALSE)</f>
        <v>-10</v>
      </c>
      <c r="P863" s="3">
        <f>VLOOKUP($F863,Experiment!$A$2:$U$90,MATCH(Results!P$1,Experiment!$A$1:$U$1,0),FALSE)</f>
        <v>0.5</v>
      </c>
      <c r="Q863" s="2">
        <f>VLOOKUP($F863,Experiment!$A$2:$U$90,MATCH(Results!Q$1,Experiment!$A$1:$U$1,0),FALSE)</f>
        <v>0</v>
      </c>
      <c r="R863" s="3">
        <f>VLOOKUP($F863,Experiment!$A$2:$U$90,MATCH(Results!R$1,Experiment!$A$1:$U$1,0),FALSE)</f>
        <v>0.5</v>
      </c>
      <c r="S863" s="2">
        <f>VLOOKUP($F863,Experiment!$A$2:$U$90,MATCH(Results!S$1,Experiment!$A$1:$U$1,0),FALSE)</f>
        <v>-5</v>
      </c>
      <c r="T863" s="2">
        <f>VLOOKUP($F863,Experiment!$A$2:$U$90,MATCH(Results!T$1,Experiment!$A$1:$U$1,0),FALSE)</f>
        <v>25</v>
      </c>
      <c r="U863" s="2">
        <f>VLOOKUP($F863,Experiment!$A$2:$U$90,MATCH(Results!U$1,Experiment!$A$1:$U$1,0),FALSE)</f>
        <v>5</v>
      </c>
      <c r="V863" s="2">
        <f>VLOOKUP($F863,Experiment!$A$2:$U$90,MATCH(Results!V$1,Experiment!$A$1:$U$1,0),FALSE)</f>
        <v>2</v>
      </c>
      <c r="W863" s="3">
        <f>VLOOKUP($F863,Experiment!$A$2:$U$90,MATCH(Results!W$1,Experiment!$A$1:$U$1,0),FALSE)</f>
        <v>0.25</v>
      </c>
      <c r="X863" s="3">
        <f>VLOOKUP($F863,Experiment!$A$2:$U$90,MATCH(Results!X$1,Experiment!$A$1:$U$1,0),FALSE)</f>
        <v>0.75</v>
      </c>
      <c r="Y863" s="2">
        <f>VLOOKUP($F863,Experiment!$A$2:$U$90,MATCH(Results!Y$1,Experiment!$A$1:$U$1,0),FALSE)</f>
        <v>2</v>
      </c>
      <c r="Z863" s="3">
        <f>VLOOKUP($F863,Experiment!$A$2:$U$90,MATCH(Results!Z$1,Experiment!$A$1:$U$1,0),FALSE)</f>
        <v>0.5</v>
      </c>
      <c r="AA863" s="3">
        <f>VLOOKUP($F863,Experiment!$A$2:$U$90,MATCH(Results!AA$1,Experiment!$A$1:$U$1,0),FALSE)</f>
        <v>0.25</v>
      </c>
      <c r="AB863" s="3">
        <f>VLOOKUP($F863,Experiment!$A$2:$U$90,MATCH(Results!AB$1,Experiment!$A$1:$U$1,0),FALSE)</f>
        <v>0.625</v>
      </c>
      <c r="AC863" s="3">
        <f>VLOOKUP($F863,Experiment!$A$2:$U$90,MATCH(Results!AC$1,Experiment!$A$1:$U$1,0),FALSE)</f>
        <v>0.375</v>
      </c>
      <c r="AD863" s="2">
        <f>VLOOKUP($F863,Experiment!$A$2:$U$90,MATCH(Results!AD$1,Experiment!$A$1:$U$1,0),FALSE)</f>
        <v>-6.25</v>
      </c>
      <c r="AE863" s="2">
        <f>VLOOKUP($F863,Experiment!$A$2:$U$90,MATCH(Results!AE$1,Experiment!$A$1:$U$1,0),FALSE)</f>
        <v>23.4375</v>
      </c>
      <c r="AF863" s="2">
        <f>VLOOKUP($F863,Experiment!$A$2:$U$90,MATCH(Results!AF$1,Experiment!$A$1:$U$1,0),FALSE)</f>
        <v>4.8412291827592711</v>
      </c>
      <c r="AG863" s="3">
        <f>VLOOKUP($F863,Experiment!$A$2:$W$90,MATCH(Results!AG$1,Experiment!$A$1:$W$1,0),FALSE)</f>
        <v>0.82730419370997643</v>
      </c>
      <c r="AH863" s="3">
        <f>VLOOKUP($F863,Experiment!$A$2:$W$90,MATCH(Results!AH$1,Experiment!$A$1:$W$1,0),FALSE)</f>
        <v>0.38648875795104182</v>
      </c>
      <c r="AI863" s="3">
        <f>VLOOKUP($F863,Experiment!$A$2:$X$90,MATCH(Results!AI$1,Experiment!$A$1:$X$1,0),FALSE)</f>
        <v>0.61351124204895813</v>
      </c>
      <c r="AJ863" s="2">
        <f>Table1[[#This Row],[Gain]]^Table1[[#This Row],[θ]]</f>
        <v>0</v>
      </c>
      <c r="AK863" s="2">
        <f>-Table1[[#This Row],[λ]]*-Table1[[#This Row],[Loss]]^Table1[[#This Row],[θ]]</f>
        <v>14</v>
      </c>
      <c r="AL863" s="2">
        <f>Table1[[#This Row],[v_n_w_g]]-Table1[[#This Row],[v_n_w_l]]</f>
        <v>-14</v>
      </c>
      <c r="AM863" s="2">
        <f>IF(Table1[[#This Row],[diff_v]]&gt;=1,1,0)</f>
        <v>0</v>
      </c>
    </row>
    <row r="864" spans="1:39" hidden="1" x14ac:dyDescent="0.3">
      <c r="A864">
        <v>18</v>
      </c>
      <c r="B864" t="s">
        <v>46</v>
      </c>
      <c r="C864" s="22">
        <f>VLOOKUP(Table1[[#This Row],[Subject]],'Subject Profile'!$A$2:$E$8,4,FALSE)</f>
        <v>1</v>
      </c>
      <c r="D864" s="22">
        <f>VLOOKUP(Table1[[#This Row],[Subject]],'Subject Profile'!$A$2:$E$8,5,FALSE)</f>
        <v>-1.4</v>
      </c>
      <c r="E864" t="s">
        <v>111</v>
      </c>
      <c r="F864" t="s">
        <v>54</v>
      </c>
      <c r="G864" t="s">
        <v>5</v>
      </c>
      <c r="H864">
        <f>IF(Table1[[#This Row],[decision]]="accept",1,0)</f>
        <v>0</v>
      </c>
      <c r="I864">
        <v>0</v>
      </c>
      <c r="J864" t="s">
        <v>107</v>
      </c>
      <c r="K864">
        <v>1664533176</v>
      </c>
      <c r="L864">
        <v>6</v>
      </c>
      <c r="M864" t="str">
        <f>VLOOKUP($F864,Experiment!$A$2:$U$90,MATCH(Results!M$1,Experiment!$A$1:$U$1,0)+1,FALSE)</f>
        <v>I</v>
      </c>
      <c r="N864">
        <f>IF(Table1[[#This Row],[Impact]]="I",0,1)</f>
        <v>0</v>
      </c>
      <c r="O864" s="2">
        <f>VLOOKUP($F864,Experiment!$A$2:$U$90,MATCH(Results!O$1,Experiment!$A$1:$U$1,0),FALSE)</f>
        <v>-50</v>
      </c>
      <c r="P864" s="3">
        <f>VLOOKUP($F864,Experiment!$A$2:$U$90,MATCH(Results!P$1,Experiment!$A$1:$U$1,0),FALSE)</f>
        <v>0.5</v>
      </c>
      <c r="Q864" s="2">
        <f>VLOOKUP($F864,Experiment!$A$2:$U$90,MATCH(Results!Q$1,Experiment!$A$1:$U$1,0),FALSE)</f>
        <v>40</v>
      </c>
      <c r="R864" s="3">
        <f>VLOOKUP($F864,Experiment!$A$2:$U$90,MATCH(Results!R$1,Experiment!$A$1:$U$1,0),FALSE)</f>
        <v>0.5</v>
      </c>
      <c r="S864" s="2">
        <f>VLOOKUP($F864,Experiment!$A$2:$U$90,MATCH(Results!S$1,Experiment!$A$1:$U$1,0),FALSE)</f>
        <v>-5</v>
      </c>
      <c r="T864" s="2">
        <f>VLOOKUP($F864,Experiment!$A$2:$U$90,MATCH(Results!T$1,Experiment!$A$1:$U$1,0),FALSE)</f>
        <v>2025</v>
      </c>
      <c r="U864" s="2">
        <f>VLOOKUP($F864,Experiment!$A$2:$U$90,MATCH(Results!U$1,Experiment!$A$1:$U$1,0),FALSE)</f>
        <v>45</v>
      </c>
      <c r="V864" s="2">
        <f>VLOOKUP($F864,Experiment!$A$2:$U$90,MATCH(Results!V$1,Experiment!$A$1:$U$1,0),FALSE)</f>
        <v>4</v>
      </c>
      <c r="W864" s="3">
        <f>VLOOKUP($F864,Experiment!$A$2:$U$90,MATCH(Results!W$1,Experiment!$A$1:$U$1,0),FALSE)</f>
        <v>0.25</v>
      </c>
      <c r="X864" s="3">
        <f>VLOOKUP($F864,Experiment!$A$2:$U$90,MATCH(Results!X$1,Experiment!$A$1:$U$1,0),FALSE)</f>
        <v>0.75</v>
      </c>
      <c r="Y864" s="2">
        <f>VLOOKUP($F864,Experiment!$A$2:$U$90,MATCH(Results!Y$1,Experiment!$A$1:$U$1,0),FALSE)</f>
        <v>1</v>
      </c>
      <c r="Z864" s="3">
        <f>VLOOKUP($F864,Experiment!$A$2:$U$90,MATCH(Results!Z$1,Experiment!$A$1:$U$1,0),FALSE)</f>
        <v>0.25</v>
      </c>
      <c r="AA864" s="3">
        <f>VLOOKUP($F864,Experiment!$A$2:$U$90,MATCH(Results!AA$1,Experiment!$A$1:$U$1,0),FALSE)</f>
        <v>0.5</v>
      </c>
      <c r="AB864" s="3">
        <f>VLOOKUP($F864,Experiment!$A$2:$U$90,MATCH(Results!AB$1,Experiment!$A$1:$U$1,0),FALSE)</f>
        <v>0.375</v>
      </c>
      <c r="AC864" s="3">
        <f>VLOOKUP($F864,Experiment!$A$2:$U$90,MATCH(Results!AC$1,Experiment!$A$1:$U$1,0),FALSE)</f>
        <v>0.625</v>
      </c>
      <c r="AD864" s="2">
        <f>VLOOKUP($F864,Experiment!$A$2:$U$90,MATCH(Results!AD$1,Experiment!$A$1:$U$1,0),FALSE)</f>
        <v>6.25</v>
      </c>
      <c r="AE864" s="2">
        <f>VLOOKUP($F864,Experiment!$A$2:$U$90,MATCH(Results!AE$1,Experiment!$A$1:$U$1,0),FALSE)</f>
        <v>1898.4375</v>
      </c>
      <c r="AF864" s="2">
        <f>VLOOKUP($F864,Experiment!$A$2:$U$90,MATCH(Results!AF$1,Experiment!$A$1:$U$1,0),FALSE)</f>
        <v>43.571062644833439</v>
      </c>
      <c r="AG864" s="3">
        <f>VLOOKUP($F864,Experiment!$A$2:$W$90,MATCH(Results!AG$1,Experiment!$A$1:$W$1,0),FALSE)</f>
        <v>1</v>
      </c>
      <c r="AH864" s="3">
        <f>VLOOKUP($F864,Experiment!$A$2:$W$90,MATCH(Results!AH$1,Experiment!$A$1:$W$1,0),FALSE)</f>
        <v>0.625</v>
      </c>
      <c r="AI864" s="3">
        <f>VLOOKUP($F864,Experiment!$A$2:$X$90,MATCH(Results!AI$1,Experiment!$A$1:$X$1,0),FALSE)</f>
        <v>0.375</v>
      </c>
      <c r="AJ864" s="2">
        <f>Table1[[#This Row],[Gain]]^Table1[[#This Row],[θ]]</f>
        <v>40</v>
      </c>
      <c r="AK864" s="2">
        <f>-Table1[[#This Row],[λ]]*-Table1[[#This Row],[Loss]]^Table1[[#This Row],[θ]]</f>
        <v>70</v>
      </c>
      <c r="AL864" s="2">
        <f>Table1[[#This Row],[v_n_w_g]]-Table1[[#This Row],[v_n_w_l]]</f>
        <v>-30</v>
      </c>
      <c r="AM864" s="2">
        <f>IF(Table1[[#This Row],[diff_v]]&gt;=1,1,0)</f>
        <v>0</v>
      </c>
    </row>
    <row r="865" spans="1:39" hidden="1" x14ac:dyDescent="0.3">
      <c r="A865">
        <v>19</v>
      </c>
      <c r="B865" t="s">
        <v>46</v>
      </c>
      <c r="C865" s="22">
        <f>VLOOKUP(Table1[[#This Row],[Subject]],'Subject Profile'!$A$2:$E$8,4,FALSE)</f>
        <v>1</v>
      </c>
      <c r="D865" s="22">
        <f>VLOOKUP(Table1[[#This Row],[Subject]],'Subject Profile'!$A$2:$E$8,5,FALSE)</f>
        <v>-1.4</v>
      </c>
      <c r="E865" t="s">
        <v>111</v>
      </c>
      <c r="F865" t="s">
        <v>104</v>
      </c>
      <c r="G865" t="s">
        <v>7</v>
      </c>
      <c r="H865">
        <f>IF(Table1[[#This Row],[decision]]="accept",1,0)</f>
        <v>1</v>
      </c>
      <c r="I865">
        <v>10</v>
      </c>
      <c r="J865" t="s">
        <v>107</v>
      </c>
      <c r="K865">
        <v>1664533186</v>
      </c>
      <c r="L865">
        <v>10</v>
      </c>
      <c r="M865" t="str">
        <f>VLOOKUP($F865,Experiment!$A$2:$U$90,MATCH(Results!M$1,Experiment!$A$1:$U$1,0)+1,FALSE)</f>
        <v>I</v>
      </c>
      <c r="N865">
        <f>IF(Table1[[#This Row],[Impact]]="I",0,1)</f>
        <v>0</v>
      </c>
      <c r="O865" s="2">
        <f>VLOOKUP($F865,Experiment!$A$2:$U$90,MATCH(Results!O$1,Experiment!$A$1:$U$1,0),FALSE)</f>
        <v>-10</v>
      </c>
      <c r="P865" s="3">
        <f>VLOOKUP($F865,Experiment!$A$2:$U$90,MATCH(Results!P$1,Experiment!$A$1:$U$1,0),FALSE)</f>
        <v>0.5</v>
      </c>
      <c r="Q865" s="2">
        <f>VLOOKUP($F865,Experiment!$A$2:$U$90,MATCH(Results!Q$1,Experiment!$A$1:$U$1,0),FALSE)</f>
        <v>10</v>
      </c>
      <c r="R865" s="3">
        <f>VLOOKUP($F865,Experiment!$A$2:$U$90,MATCH(Results!R$1,Experiment!$A$1:$U$1,0),FALSE)</f>
        <v>0.5</v>
      </c>
      <c r="S865" s="2">
        <f>VLOOKUP($F865,Experiment!$A$2:$U$90,MATCH(Results!S$1,Experiment!$A$1:$U$1,0),FALSE)</f>
        <v>0</v>
      </c>
      <c r="T865" s="2">
        <f>VLOOKUP($F865,Experiment!$A$2:$U$90,MATCH(Results!T$1,Experiment!$A$1:$U$1,0),FALSE)</f>
        <v>100</v>
      </c>
      <c r="U865" s="2">
        <f>VLOOKUP($F865,Experiment!$A$2:$U$90,MATCH(Results!U$1,Experiment!$A$1:$U$1,0),FALSE)</f>
        <v>10</v>
      </c>
      <c r="V865" s="2">
        <f>VLOOKUP($F865,Experiment!$A$2:$U$90,MATCH(Results!V$1,Experiment!$A$1:$U$1,0),FALSE)</f>
        <v>2</v>
      </c>
      <c r="W865" s="3">
        <f>VLOOKUP($F865,Experiment!$A$2:$U$90,MATCH(Results!W$1,Experiment!$A$1:$U$1,0),FALSE)</f>
        <v>0.25</v>
      </c>
      <c r="X865" s="3">
        <f>VLOOKUP($F865,Experiment!$A$2:$U$90,MATCH(Results!X$1,Experiment!$A$1:$U$1,0),FALSE)</f>
        <v>0.75</v>
      </c>
      <c r="Y865" s="2">
        <f>VLOOKUP($F865,Experiment!$A$2:$U$90,MATCH(Results!Y$1,Experiment!$A$1:$U$1,0),FALSE)</f>
        <v>1</v>
      </c>
      <c r="Z865" s="3">
        <f>VLOOKUP($F865,Experiment!$A$2:$U$90,MATCH(Results!Z$1,Experiment!$A$1:$U$1,0),FALSE)</f>
        <v>0.25</v>
      </c>
      <c r="AA865" s="3">
        <f>VLOOKUP($F865,Experiment!$A$2:$U$90,MATCH(Results!AA$1,Experiment!$A$1:$U$1,0),FALSE)</f>
        <v>0.5</v>
      </c>
      <c r="AB865" s="3">
        <f>VLOOKUP($F865,Experiment!$A$2:$U$90,MATCH(Results!AB$1,Experiment!$A$1:$U$1,0),FALSE)</f>
        <v>0.375</v>
      </c>
      <c r="AC865" s="3">
        <f>VLOOKUP($F865,Experiment!$A$2:$U$90,MATCH(Results!AC$1,Experiment!$A$1:$U$1,0),FALSE)</f>
        <v>0.625</v>
      </c>
      <c r="AD865" s="2">
        <f>VLOOKUP($F865,Experiment!$A$2:$U$90,MATCH(Results!AD$1,Experiment!$A$1:$U$1,0),FALSE)</f>
        <v>2.5</v>
      </c>
      <c r="AE865" s="2">
        <f>VLOOKUP($F865,Experiment!$A$2:$U$90,MATCH(Results!AE$1,Experiment!$A$1:$U$1,0),FALSE)</f>
        <v>93.75</v>
      </c>
      <c r="AF865" s="2">
        <f>VLOOKUP($F865,Experiment!$A$2:$U$90,MATCH(Results!AF$1,Experiment!$A$1:$U$1,0),FALSE)</f>
        <v>9.6824583655185421</v>
      </c>
      <c r="AG865" s="3">
        <f>VLOOKUP($F865,Experiment!$A$2:$W$90,MATCH(Results!AG$1,Experiment!$A$1:$W$1,0),FALSE)</f>
        <v>1</v>
      </c>
      <c r="AH865" s="3">
        <f>VLOOKUP($F865,Experiment!$A$2:$W$90,MATCH(Results!AH$1,Experiment!$A$1:$W$1,0),FALSE)</f>
        <v>0.625</v>
      </c>
      <c r="AI865" s="3">
        <f>VLOOKUP($F865,Experiment!$A$2:$X$90,MATCH(Results!AI$1,Experiment!$A$1:$X$1,0),FALSE)</f>
        <v>0.375</v>
      </c>
      <c r="AJ865" s="2">
        <f>Table1[[#This Row],[Gain]]^Table1[[#This Row],[θ]]</f>
        <v>10</v>
      </c>
      <c r="AK865" s="2">
        <f>-Table1[[#This Row],[λ]]*-Table1[[#This Row],[Loss]]^Table1[[#This Row],[θ]]</f>
        <v>14</v>
      </c>
      <c r="AL865" s="2">
        <f>Table1[[#This Row],[v_n_w_g]]-Table1[[#This Row],[v_n_w_l]]</f>
        <v>-4</v>
      </c>
      <c r="AM865" s="2">
        <f>IF(Table1[[#This Row],[diff_v]]&gt;=1,1,0)</f>
        <v>0</v>
      </c>
    </row>
    <row r="866" spans="1:39" hidden="1" x14ac:dyDescent="0.3">
      <c r="A866">
        <v>20</v>
      </c>
      <c r="B866" t="s">
        <v>46</v>
      </c>
      <c r="C866" s="22">
        <f>VLOOKUP(Table1[[#This Row],[Subject]],'Subject Profile'!$A$2:$E$8,4,FALSE)</f>
        <v>1</v>
      </c>
      <c r="D866" s="22">
        <f>VLOOKUP(Table1[[#This Row],[Subject]],'Subject Profile'!$A$2:$E$8,5,FALSE)</f>
        <v>-1.4</v>
      </c>
      <c r="E866" t="s">
        <v>111</v>
      </c>
      <c r="F866" t="s">
        <v>95</v>
      </c>
      <c r="G866" t="s">
        <v>7</v>
      </c>
      <c r="H866">
        <f>IF(Table1[[#This Row],[decision]]="accept",1,0)</f>
        <v>1</v>
      </c>
      <c r="I866">
        <v>90</v>
      </c>
      <c r="J866" t="s">
        <v>107</v>
      </c>
      <c r="K866">
        <v>1664533196</v>
      </c>
      <c r="L866">
        <v>10</v>
      </c>
      <c r="M866" t="str">
        <f>VLOOKUP($F866,Experiment!$A$2:$U$90,MATCH(Results!M$1,Experiment!$A$1:$U$1,0)+1,FALSE)</f>
        <v>I</v>
      </c>
      <c r="N866">
        <f>IF(Table1[[#This Row],[Impact]]="I",0,1)</f>
        <v>0</v>
      </c>
      <c r="O866" s="2">
        <f>VLOOKUP($F866,Experiment!$A$2:$U$90,MATCH(Results!O$1,Experiment!$A$1:$U$1,0),FALSE)</f>
        <v>-90</v>
      </c>
      <c r="P866" s="3">
        <f>VLOOKUP($F866,Experiment!$A$2:$U$90,MATCH(Results!P$1,Experiment!$A$1:$U$1,0),FALSE)</f>
        <v>0.5</v>
      </c>
      <c r="Q866" s="2">
        <f>VLOOKUP($F866,Experiment!$A$2:$U$90,MATCH(Results!Q$1,Experiment!$A$1:$U$1,0),FALSE)</f>
        <v>90</v>
      </c>
      <c r="R866" s="3">
        <f>VLOOKUP($F866,Experiment!$A$2:$U$90,MATCH(Results!R$1,Experiment!$A$1:$U$1,0),FALSE)</f>
        <v>0.5</v>
      </c>
      <c r="S866" s="2">
        <f>VLOOKUP($F866,Experiment!$A$2:$U$90,MATCH(Results!S$1,Experiment!$A$1:$U$1,0),FALSE)</f>
        <v>0</v>
      </c>
      <c r="T866" s="2">
        <f>VLOOKUP($F866,Experiment!$A$2:$U$90,MATCH(Results!T$1,Experiment!$A$1:$U$1,0),FALSE)</f>
        <v>8100</v>
      </c>
      <c r="U866" s="2">
        <f>VLOOKUP($F866,Experiment!$A$2:$U$90,MATCH(Results!U$1,Experiment!$A$1:$U$1,0),FALSE)</f>
        <v>90</v>
      </c>
      <c r="V866" s="2">
        <f>VLOOKUP($F866,Experiment!$A$2:$U$90,MATCH(Results!V$1,Experiment!$A$1:$U$1,0),FALSE)</f>
        <v>4</v>
      </c>
      <c r="W866" s="3">
        <f>VLOOKUP($F866,Experiment!$A$2:$U$90,MATCH(Results!W$1,Experiment!$A$1:$U$1,0),FALSE)</f>
        <v>0.25</v>
      </c>
      <c r="X866" s="3">
        <f>VLOOKUP($F866,Experiment!$A$2:$U$90,MATCH(Results!X$1,Experiment!$A$1:$U$1,0),FALSE)</f>
        <v>0.75</v>
      </c>
      <c r="Y866" s="2">
        <f>VLOOKUP($F866,Experiment!$A$2:$U$90,MATCH(Results!Y$1,Experiment!$A$1:$U$1,0),FALSE)</f>
        <v>1</v>
      </c>
      <c r="Z866" s="3">
        <f>VLOOKUP($F866,Experiment!$A$2:$U$90,MATCH(Results!Z$1,Experiment!$A$1:$U$1,0),FALSE)</f>
        <v>0.25</v>
      </c>
      <c r="AA866" s="3">
        <f>VLOOKUP($F866,Experiment!$A$2:$U$90,MATCH(Results!AA$1,Experiment!$A$1:$U$1,0),FALSE)</f>
        <v>0.5</v>
      </c>
      <c r="AB866" s="3">
        <f>VLOOKUP($F866,Experiment!$A$2:$U$90,MATCH(Results!AB$1,Experiment!$A$1:$U$1,0),FALSE)</f>
        <v>0.375</v>
      </c>
      <c r="AC866" s="3">
        <f>VLOOKUP($F866,Experiment!$A$2:$U$90,MATCH(Results!AC$1,Experiment!$A$1:$U$1,0),FALSE)</f>
        <v>0.625</v>
      </c>
      <c r="AD866" s="2">
        <f>VLOOKUP($F866,Experiment!$A$2:$U$90,MATCH(Results!AD$1,Experiment!$A$1:$U$1,0),FALSE)</f>
        <v>22.5</v>
      </c>
      <c r="AE866" s="2">
        <f>VLOOKUP($F866,Experiment!$A$2:$U$90,MATCH(Results!AE$1,Experiment!$A$1:$U$1,0),FALSE)</f>
        <v>7593.75</v>
      </c>
      <c r="AF866" s="2">
        <f>VLOOKUP($F866,Experiment!$A$2:$U$90,MATCH(Results!AF$1,Experiment!$A$1:$U$1,0),FALSE)</f>
        <v>87.142125289666879</v>
      </c>
      <c r="AG866" s="3">
        <f>VLOOKUP($F866,Experiment!$A$2:$W$90,MATCH(Results!AG$1,Experiment!$A$1:$W$1,0),FALSE)</f>
        <v>1</v>
      </c>
      <c r="AH866" s="3">
        <f>VLOOKUP($F866,Experiment!$A$2:$W$90,MATCH(Results!AH$1,Experiment!$A$1:$W$1,0),FALSE)</f>
        <v>0.625</v>
      </c>
      <c r="AI866" s="3">
        <f>VLOOKUP($F866,Experiment!$A$2:$X$90,MATCH(Results!AI$1,Experiment!$A$1:$X$1,0),FALSE)</f>
        <v>0.375</v>
      </c>
      <c r="AJ866" s="2">
        <f>Table1[[#This Row],[Gain]]^Table1[[#This Row],[θ]]</f>
        <v>90</v>
      </c>
      <c r="AK866" s="2">
        <f>-Table1[[#This Row],[λ]]*-Table1[[#This Row],[Loss]]^Table1[[#This Row],[θ]]</f>
        <v>125.99999999999999</v>
      </c>
      <c r="AL866" s="2">
        <f>Table1[[#This Row],[v_n_w_g]]-Table1[[#This Row],[v_n_w_l]]</f>
        <v>-35.999999999999986</v>
      </c>
      <c r="AM866" s="2">
        <f>IF(Table1[[#This Row],[diff_v]]&gt;=1,1,0)</f>
        <v>0</v>
      </c>
    </row>
    <row r="867" spans="1:39" hidden="1" x14ac:dyDescent="0.3">
      <c r="A867">
        <v>21</v>
      </c>
      <c r="B867" t="s">
        <v>46</v>
      </c>
      <c r="C867" s="22">
        <f>VLOOKUP(Table1[[#This Row],[Subject]],'Subject Profile'!$A$2:$E$8,4,FALSE)</f>
        <v>1</v>
      </c>
      <c r="D867" s="22">
        <f>VLOOKUP(Table1[[#This Row],[Subject]],'Subject Profile'!$A$2:$E$8,5,FALSE)</f>
        <v>-1.4</v>
      </c>
      <c r="E867" t="s">
        <v>111</v>
      </c>
      <c r="F867" t="s">
        <v>65</v>
      </c>
      <c r="G867" t="s">
        <v>7</v>
      </c>
      <c r="H867">
        <f>IF(Table1[[#This Row],[decision]]="accept",1,0)</f>
        <v>1</v>
      </c>
      <c r="I867">
        <v>10</v>
      </c>
      <c r="J867" t="s">
        <v>107</v>
      </c>
      <c r="K867">
        <v>1664533204</v>
      </c>
      <c r="L867">
        <v>8</v>
      </c>
      <c r="M867" t="str">
        <f>VLOOKUP($F867,Experiment!$A$2:$U$90,MATCH(Results!M$1,Experiment!$A$1:$U$1,0)+1,FALSE)</f>
        <v>G</v>
      </c>
      <c r="N867">
        <f>IF(Table1[[#This Row],[Impact]]="I",0,1)</f>
        <v>1</v>
      </c>
      <c r="O867" s="2">
        <f>VLOOKUP($F867,Experiment!$A$2:$U$90,MATCH(Results!O$1,Experiment!$A$1:$U$1,0),FALSE)</f>
        <v>-10</v>
      </c>
      <c r="P867" s="3">
        <f>VLOOKUP($F867,Experiment!$A$2:$U$90,MATCH(Results!P$1,Experiment!$A$1:$U$1,0),FALSE)</f>
        <v>0.5</v>
      </c>
      <c r="Q867" s="2">
        <f>VLOOKUP($F867,Experiment!$A$2:$U$90,MATCH(Results!Q$1,Experiment!$A$1:$U$1,0),FALSE)</f>
        <v>10</v>
      </c>
      <c r="R867" s="3">
        <f>VLOOKUP($F867,Experiment!$A$2:$U$90,MATCH(Results!R$1,Experiment!$A$1:$U$1,0),FALSE)</f>
        <v>0.5</v>
      </c>
      <c r="S867" s="2">
        <f>VLOOKUP($F867,Experiment!$A$2:$U$90,MATCH(Results!S$1,Experiment!$A$1:$U$1,0),FALSE)</f>
        <v>0</v>
      </c>
      <c r="T867" s="2">
        <f>VLOOKUP($F867,Experiment!$A$2:$U$90,MATCH(Results!T$1,Experiment!$A$1:$U$1,0),FALSE)</f>
        <v>100</v>
      </c>
      <c r="U867" s="2">
        <f>VLOOKUP($F867,Experiment!$A$2:$U$90,MATCH(Results!U$1,Experiment!$A$1:$U$1,0),FALSE)</f>
        <v>10</v>
      </c>
      <c r="V867" s="2">
        <f>VLOOKUP($F867,Experiment!$A$2:$U$90,MATCH(Results!V$1,Experiment!$A$1:$U$1,0),FALSE)</f>
        <v>2</v>
      </c>
      <c r="W867" s="3">
        <f>VLOOKUP($F867,Experiment!$A$2:$U$90,MATCH(Results!W$1,Experiment!$A$1:$U$1,0),FALSE)</f>
        <v>0.25</v>
      </c>
      <c r="X867" s="3">
        <f>VLOOKUP($F867,Experiment!$A$2:$U$90,MATCH(Results!X$1,Experiment!$A$1:$U$1,0),FALSE)</f>
        <v>0.75</v>
      </c>
      <c r="Y867" s="2">
        <f>VLOOKUP($F867,Experiment!$A$2:$U$90,MATCH(Results!Y$1,Experiment!$A$1:$U$1,0),FALSE)</f>
        <v>1</v>
      </c>
      <c r="Z867" s="3">
        <f>VLOOKUP($F867,Experiment!$A$2:$U$90,MATCH(Results!Z$1,Experiment!$A$1:$U$1,0),FALSE)</f>
        <v>0.25</v>
      </c>
      <c r="AA867" s="3">
        <f>VLOOKUP($F867,Experiment!$A$2:$U$90,MATCH(Results!AA$1,Experiment!$A$1:$U$1,0),FALSE)</f>
        <v>0.5</v>
      </c>
      <c r="AB867" s="3">
        <f>VLOOKUP($F867,Experiment!$A$2:$U$90,MATCH(Results!AB$1,Experiment!$A$1:$U$1,0),FALSE)</f>
        <v>0.375</v>
      </c>
      <c r="AC867" s="3">
        <f>VLOOKUP($F867,Experiment!$A$2:$U$90,MATCH(Results!AC$1,Experiment!$A$1:$U$1,0),FALSE)</f>
        <v>0.625</v>
      </c>
      <c r="AD867" s="2">
        <f>VLOOKUP($F867,Experiment!$A$2:$U$90,MATCH(Results!AD$1,Experiment!$A$1:$U$1,0),FALSE)</f>
        <v>2.5</v>
      </c>
      <c r="AE867" s="2">
        <f>VLOOKUP($F867,Experiment!$A$2:$U$90,MATCH(Results!AE$1,Experiment!$A$1:$U$1,0),FALSE)</f>
        <v>93.75</v>
      </c>
      <c r="AF867" s="2">
        <f>VLOOKUP($F867,Experiment!$A$2:$U$90,MATCH(Results!AF$1,Experiment!$A$1:$U$1,0),FALSE)</f>
        <v>9.6824583655185421</v>
      </c>
      <c r="AG867" s="3">
        <f>VLOOKUP($F867,Experiment!$A$2:$W$90,MATCH(Results!AG$1,Experiment!$A$1:$W$1,0),FALSE)</f>
        <v>1</v>
      </c>
      <c r="AH867" s="3">
        <f>VLOOKUP($F867,Experiment!$A$2:$W$90,MATCH(Results!AH$1,Experiment!$A$1:$W$1,0),FALSE)</f>
        <v>0.625</v>
      </c>
      <c r="AI867" s="3">
        <f>VLOOKUP($F867,Experiment!$A$2:$X$90,MATCH(Results!AI$1,Experiment!$A$1:$X$1,0),FALSE)</f>
        <v>0.375</v>
      </c>
      <c r="AJ867" s="2">
        <f>Table1[[#This Row],[Gain]]^Table1[[#This Row],[θ]]</f>
        <v>10</v>
      </c>
      <c r="AK867" s="2">
        <f>-Table1[[#This Row],[λ]]*-Table1[[#This Row],[Loss]]^Table1[[#This Row],[θ]]</f>
        <v>14</v>
      </c>
      <c r="AL867" s="2">
        <f>Table1[[#This Row],[v_n_w_g]]-Table1[[#This Row],[v_n_w_l]]</f>
        <v>-4</v>
      </c>
      <c r="AM867" s="2">
        <f>IF(Table1[[#This Row],[diff_v]]&gt;=1,1,0)</f>
        <v>0</v>
      </c>
    </row>
    <row r="868" spans="1:39" hidden="1" x14ac:dyDescent="0.3">
      <c r="A868">
        <v>22</v>
      </c>
      <c r="B868" t="s">
        <v>46</v>
      </c>
      <c r="C868" s="22">
        <f>VLOOKUP(Table1[[#This Row],[Subject]],'Subject Profile'!$A$2:$E$8,4,FALSE)</f>
        <v>1</v>
      </c>
      <c r="D868" s="22">
        <f>VLOOKUP(Table1[[#This Row],[Subject]],'Subject Profile'!$A$2:$E$8,5,FALSE)</f>
        <v>-1.4</v>
      </c>
      <c r="E868" t="s">
        <v>111</v>
      </c>
      <c r="F868" t="s">
        <v>68</v>
      </c>
      <c r="G868" t="s">
        <v>5</v>
      </c>
      <c r="H868">
        <f>IF(Table1[[#This Row],[decision]]="accept",1,0)</f>
        <v>0</v>
      </c>
      <c r="I868">
        <v>0</v>
      </c>
      <c r="J868" t="s">
        <v>107</v>
      </c>
      <c r="K868">
        <v>1664533217</v>
      </c>
      <c r="L868">
        <v>13</v>
      </c>
      <c r="M868" t="str">
        <f>VLOOKUP($F868,Experiment!$A$2:$U$90,MATCH(Results!M$1,Experiment!$A$1:$U$1,0)+1,FALSE)</f>
        <v>G</v>
      </c>
      <c r="N868">
        <f>IF(Table1[[#This Row],[Impact]]="I",0,1)</f>
        <v>1</v>
      </c>
      <c r="O868" s="2">
        <f>VLOOKUP($F868,Experiment!$A$2:$U$90,MATCH(Results!O$1,Experiment!$A$1:$U$1,0),FALSE)</f>
        <v>-50</v>
      </c>
      <c r="P868" s="3">
        <f>VLOOKUP($F868,Experiment!$A$2:$U$90,MATCH(Results!P$1,Experiment!$A$1:$U$1,0),FALSE)</f>
        <v>0.5</v>
      </c>
      <c r="Q868" s="2">
        <f>VLOOKUP($F868,Experiment!$A$2:$U$90,MATCH(Results!Q$1,Experiment!$A$1:$U$1,0),FALSE)</f>
        <v>60</v>
      </c>
      <c r="R868" s="3">
        <f>VLOOKUP($F868,Experiment!$A$2:$U$90,MATCH(Results!R$1,Experiment!$A$1:$U$1,0),FALSE)</f>
        <v>0.5</v>
      </c>
      <c r="S868" s="2">
        <f>VLOOKUP($F868,Experiment!$A$2:$U$90,MATCH(Results!S$1,Experiment!$A$1:$U$1,0),FALSE)</f>
        <v>5</v>
      </c>
      <c r="T868" s="2">
        <f>VLOOKUP($F868,Experiment!$A$2:$U$90,MATCH(Results!T$1,Experiment!$A$1:$U$1,0),FALSE)</f>
        <v>3025</v>
      </c>
      <c r="U868" s="2">
        <f>VLOOKUP($F868,Experiment!$A$2:$U$90,MATCH(Results!U$1,Experiment!$A$1:$U$1,0),FALSE)</f>
        <v>55</v>
      </c>
      <c r="V868" s="2">
        <f>VLOOKUP($F868,Experiment!$A$2:$U$90,MATCH(Results!V$1,Experiment!$A$1:$U$1,0),FALSE)</f>
        <v>2</v>
      </c>
      <c r="W868" s="3">
        <f>VLOOKUP($F868,Experiment!$A$2:$U$90,MATCH(Results!W$1,Experiment!$A$1:$U$1,0),FALSE)</f>
        <v>0.25</v>
      </c>
      <c r="X868" s="3">
        <f>VLOOKUP($F868,Experiment!$A$2:$U$90,MATCH(Results!X$1,Experiment!$A$1:$U$1,0),FALSE)</f>
        <v>0.75</v>
      </c>
      <c r="Y868" s="2">
        <f>VLOOKUP($F868,Experiment!$A$2:$U$90,MATCH(Results!Y$1,Experiment!$A$1:$U$1,0),FALSE)</f>
        <v>2</v>
      </c>
      <c r="Z868" s="3">
        <f>VLOOKUP($F868,Experiment!$A$2:$U$90,MATCH(Results!Z$1,Experiment!$A$1:$U$1,0),FALSE)</f>
        <v>0.5</v>
      </c>
      <c r="AA868" s="3">
        <f>VLOOKUP($F868,Experiment!$A$2:$U$90,MATCH(Results!AA$1,Experiment!$A$1:$U$1,0),FALSE)</f>
        <v>0.25</v>
      </c>
      <c r="AB868" s="3">
        <f>VLOOKUP($F868,Experiment!$A$2:$U$90,MATCH(Results!AB$1,Experiment!$A$1:$U$1,0),FALSE)</f>
        <v>0.625</v>
      </c>
      <c r="AC868" s="3">
        <f>VLOOKUP($F868,Experiment!$A$2:$U$90,MATCH(Results!AC$1,Experiment!$A$1:$U$1,0),FALSE)</f>
        <v>0.375</v>
      </c>
      <c r="AD868" s="2">
        <f>VLOOKUP($F868,Experiment!$A$2:$U$90,MATCH(Results!AD$1,Experiment!$A$1:$U$1,0),FALSE)</f>
        <v>-8.75</v>
      </c>
      <c r="AE868" s="2">
        <f>VLOOKUP($F868,Experiment!$A$2:$U$90,MATCH(Results!AE$1,Experiment!$A$1:$U$1,0),FALSE)</f>
        <v>2835.9375</v>
      </c>
      <c r="AF868" s="2">
        <f>VLOOKUP($F868,Experiment!$A$2:$U$90,MATCH(Results!AF$1,Experiment!$A$1:$U$1,0),FALSE)</f>
        <v>53.253521010351982</v>
      </c>
      <c r="AG868" s="3">
        <f>VLOOKUP($F868,Experiment!$A$2:$W$90,MATCH(Results!AG$1,Experiment!$A$1:$W$1,0),FALSE)</f>
        <v>0.82730419370997643</v>
      </c>
      <c r="AH868" s="3">
        <f>VLOOKUP($F868,Experiment!$A$2:$W$90,MATCH(Results!AH$1,Experiment!$A$1:$W$1,0),FALSE)</f>
        <v>0.38648875795104182</v>
      </c>
      <c r="AI868" s="3">
        <f>VLOOKUP($F868,Experiment!$A$2:$X$90,MATCH(Results!AI$1,Experiment!$A$1:$X$1,0),FALSE)</f>
        <v>0.61351124204895813</v>
      </c>
      <c r="AJ868" s="2">
        <f>Table1[[#This Row],[Gain]]^Table1[[#This Row],[θ]]</f>
        <v>60</v>
      </c>
      <c r="AK868" s="2">
        <f>-Table1[[#This Row],[λ]]*-Table1[[#This Row],[Loss]]^Table1[[#This Row],[θ]]</f>
        <v>70</v>
      </c>
      <c r="AL868" s="2">
        <f>Table1[[#This Row],[v_n_w_g]]-Table1[[#This Row],[v_n_w_l]]</f>
        <v>-10</v>
      </c>
      <c r="AM868" s="2">
        <f>IF(Table1[[#This Row],[diff_v]]&gt;=1,1,0)</f>
        <v>0</v>
      </c>
    </row>
    <row r="869" spans="1:39" hidden="1" x14ac:dyDescent="0.3">
      <c r="A869">
        <v>23</v>
      </c>
      <c r="B869" t="s">
        <v>46</v>
      </c>
      <c r="C869" s="22">
        <f>VLOOKUP(Table1[[#This Row],[Subject]],'Subject Profile'!$A$2:$E$8,4,FALSE)</f>
        <v>1</v>
      </c>
      <c r="D869" s="22">
        <f>VLOOKUP(Table1[[#This Row],[Subject]],'Subject Profile'!$A$2:$E$8,5,FALSE)</f>
        <v>-1.4</v>
      </c>
      <c r="E869" t="s">
        <v>111</v>
      </c>
      <c r="F869" t="s">
        <v>103</v>
      </c>
      <c r="G869" t="s">
        <v>7</v>
      </c>
      <c r="H869">
        <f>IF(Table1[[#This Row],[decision]]="accept",1,0)</f>
        <v>1</v>
      </c>
      <c r="I869">
        <v>180</v>
      </c>
      <c r="J869" t="s">
        <v>107</v>
      </c>
      <c r="K869">
        <v>1664533222</v>
      </c>
      <c r="L869">
        <v>5</v>
      </c>
      <c r="M869" t="str">
        <f>VLOOKUP($F869,Experiment!$A$2:$U$90,MATCH(Results!M$1,Experiment!$A$1:$U$1,0)+1,FALSE)</f>
        <v>I</v>
      </c>
      <c r="N869">
        <f>IF(Table1[[#This Row],[Impact]]="I",0,1)</f>
        <v>0</v>
      </c>
      <c r="O869" s="2">
        <f>VLOOKUP($F869,Experiment!$A$2:$U$90,MATCH(Results!O$1,Experiment!$A$1:$U$1,0),FALSE)</f>
        <v>-90</v>
      </c>
      <c r="P869" s="3">
        <f>VLOOKUP($F869,Experiment!$A$2:$U$90,MATCH(Results!P$1,Experiment!$A$1:$U$1,0),FALSE)</f>
        <v>0.5</v>
      </c>
      <c r="Q869" s="2">
        <f>VLOOKUP($F869,Experiment!$A$2:$U$90,MATCH(Results!Q$1,Experiment!$A$1:$U$1,0),FALSE)</f>
        <v>180</v>
      </c>
      <c r="R869" s="3">
        <f>VLOOKUP($F869,Experiment!$A$2:$U$90,MATCH(Results!R$1,Experiment!$A$1:$U$1,0),FALSE)</f>
        <v>0.5</v>
      </c>
      <c r="S869" s="2">
        <f>VLOOKUP($F869,Experiment!$A$2:$U$90,MATCH(Results!S$1,Experiment!$A$1:$U$1,0),FALSE)</f>
        <v>45</v>
      </c>
      <c r="T869" s="2">
        <f>VLOOKUP($F869,Experiment!$A$2:$U$90,MATCH(Results!T$1,Experiment!$A$1:$U$1,0),FALSE)</f>
        <v>18225</v>
      </c>
      <c r="U869" s="2">
        <f>VLOOKUP($F869,Experiment!$A$2:$U$90,MATCH(Results!U$1,Experiment!$A$1:$U$1,0),FALSE)</f>
        <v>135</v>
      </c>
      <c r="V869" s="2">
        <f>VLOOKUP($F869,Experiment!$A$2:$U$90,MATCH(Results!V$1,Experiment!$A$1:$U$1,0),FALSE)</f>
        <v>2</v>
      </c>
      <c r="W869" s="3">
        <f>VLOOKUP($F869,Experiment!$A$2:$U$90,MATCH(Results!W$1,Experiment!$A$1:$U$1,0),FALSE)</f>
        <v>0.25</v>
      </c>
      <c r="X869" s="3">
        <f>VLOOKUP($F869,Experiment!$A$2:$U$90,MATCH(Results!X$1,Experiment!$A$1:$U$1,0),FALSE)</f>
        <v>0.75</v>
      </c>
      <c r="Y869" s="2">
        <f>VLOOKUP($F869,Experiment!$A$2:$U$90,MATCH(Results!Y$1,Experiment!$A$1:$U$1,0),FALSE)</f>
        <v>2</v>
      </c>
      <c r="Z869" s="3">
        <f>VLOOKUP($F869,Experiment!$A$2:$U$90,MATCH(Results!Z$1,Experiment!$A$1:$U$1,0),FALSE)</f>
        <v>0.5</v>
      </c>
      <c r="AA869" s="3">
        <f>VLOOKUP($F869,Experiment!$A$2:$U$90,MATCH(Results!AA$1,Experiment!$A$1:$U$1,0),FALSE)</f>
        <v>0.25</v>
      </c>
      <c r="AB869" s="3">
        <f>VLOOKUP($F869,Experiment!$A$2:$U$90,MATCH(Results!AB$1,Experiment!$A$1:$U$1,0),FALSE)</f>
        <v>0.625</v>
      </c>
      <c r="AC869" s="3">
        <f>VLOOKUP($F869,Experiment!$A$2:$U$90,MATCH(Results!AC$1,Experiment!$A$1:$U$1,0),FALSE)</f>
        <v>0.375</v>
      </c>
      <c r="AD869" s="2">
        <f>VLOOKUP($F869,Experiment!$A$2:$U$90,MATCH(Results!AD$1,Experiment!$A$1:$U$1,0),FALSE)</f>
        <v>11.25</v>
      </c>
      <c r="AE869" s="2">
        <f>VLOOKUP($F869,Experiment!$A$2:$U$90,MATCH(Results!AE$1,Experiment!$A$1:$U$1,0),FALSE)</f>
        <v>17085.9375</v>
      </c>
      <c r="AF869" s="2">
        <f>VLOOKUP($F869,Experiment!$A$2:$U$90,MATCH(Results!AF$1,Experiment!$A$1:$U$1,0),FALSE)</f>
        <v>130.71318793450033</v>
      </c>
      <c r="AG869" s="3">
        <f>VLOOKUP($F869,Experiment!$A$2:$W$90,MATCH(Results!AG$1,Experiment!$A$1:$W$1,0),FALSE)</f>
        <v>0.82730419370997643</v>
      </c>
      <c r="AH869" s="3">
        <f>VLOOKUP($F869,Experiment!$A$2:$W$90,MATCH(Results!AH$1,Experiment!$A$1:$W$1,0),FALSE)</f>
        <v>0.38648875795104182</v>
      </c>
      <c r="AI869" s="3">
        <f>VLOOKUP($F869,Experiment!$A$2:$X$90,MATCH(Results!AI$1,Experiment!$A$1:$X$1,0),FALSE)</f>
        <v>0.61351124204895813</v>
      </c>
      <c r="AJ869" s="2">
        <f>Table1[[#This Row],[Gain]]^Table1[[#This Row],[θ]]</f>
        <v>180</v>
      </c>
      <c r="AK869" s="2">
        <f>-Table1[[#This Row],[λ]]*-Table1[[#This Row],[Loss]]^Table1[[#This Row],[θ]]</f>
        <v>125.99999999999999</v>
      </c>
      <c r="AL869" s="2">
        <f>Table1[[#This Row],[v_n_w_g]]-Table1[[#This Row],[v_n_w_l]]</f>
        <v>54.000000000000014</v>
      </c>
      <c r="AM869" s="2">
        <f>IF(Table1[[#This Row],[diff_v]]&gt;=1,1,0)</f>
        <v>1</v>
      </c>
    </row>
    <row r="870" spans="1:39" hidden="1" x14ac:dyDescent="0.3">
      <c r="A870">
        <v>24</v>
      </c>
      <c r="B870" t="s">
        <v>46</v>
      </c>
      <c r="C870" s="22">
        <f>VLOOKUP(Table1[[#This Row],[Subject]],'Subject Profile'!$A$2:$E$8,4,FALSE)</f>
        <v>1</v>
      </c>
      <c r="D870" s="22">
        <f>VLOOKUP(Table1[[#This Row],[Subject]],'Subject Profile'!$A$2:$E$8,5,FALSE)</f>
        <v>-1.4</v>
      </c>
      <c r="E870" t="s">
        <v>111</v>
      </c>
      <c r="F870" t="s">
        <v>96</v>
      </c>
      <c r="G870" t="s">
        <v>5</v>
      </c>
      <c r="H870">
        <f>IF(Table1[[#This Row],[decision]]="accept",1,0)</f>
        <v>0</v>
      </c>
      <c r="I870">
        <v>0</v>
      </c>
      <c r="J870" t="s">
        <v>107</v>
      </c>
      <c r="K870">
        <v>1664533239</v>
      </c>
      <c r="L870">
        <v>17</v>
      </c>
      <c r="M870" t="str">
        <f>VLOOKUP($F870,Experiment!$A$2:$U$90,MATCH(Results!M$1,Experiment!$A$1:$U$1,0)+1,FALSE)</f>
        <v>G</v>
      </c>
      <c r="N870">
        <f>IF(Table1[[#This Row],[Impact]]="I",0,1)</f>
        <v>1</v>
      </c>
      <c r="O870" s="2">
        <f>VLOOKUP($F870,Experiment!$A$2:$U$90,MATCH(Results!O$1,Experiment!$A$1:$U$1,0),FALSE)</f>
        <v>-50</v>
      </c>
      <c r="P870" s="3">
        <f>VLOOKUP($F870,Experiment!$A$2:$U$90,MATCH(Results!P$1,Experiment!$A$1:$U$1,0),FALSE)</f>
        <v>0.5</v>
      </c>
      <c r="Q870" s="2">
        <f>VLOOKUP($F870,Experiment!$A$2:$U$90,MATCH(Results!Q$1,Experiment!$A$1:$U$1,0),FALSE)</f>
        <v>40</v>
      </c>
      <c r="R870" s="3">
        <f>VLOOKUP($F870,Experiment!$A$2:$U$90,MATCH(Results!R$1,Experiment!$A$1:$U$1,0),FALSE)</f>
        <v>0.5</v>
      </c>
      <c r="S870" s="2">
        <f>VLOOKUP($F870,Experiment!$A$2:$U$90,MATCH(Results!S$1,Experiment!$A$1:$U$1,0),FALSE)</f>
        <v>-5</v>
      </c>
      <c r="T870" s="2">
        <f>VLOOKUP($F870,Experiment!$A$2:$U$90,MATCH(Results!T$1,Experiment!$A$1:$U$1,0),FALSE)</f>
        <v>2025</v>
      </c>
      <c r="U870" s="2">
        <f>VLOOKUP($F870,Experiment!$A$2:$U$90,MATCH(Results!U$1,Experiment!$A$1:$U$1,0),FALSE)</f>
        <v>45</v>
      </c>
      <c r="V870" s="2">
        <f>VLOOKUP($F870,Experiment!$A$2:$U$90,MATCH(Results!V$1,Experiment!$A$1:$U$1,0),FALSE)</f>
        <v>2</v>
      </c>
      <c r="W870" s="3">
        <f>VLOOKUP($F870,Experiment!$A$2:$U$90,MATCH(Results!W$1,Experiment!$A$1:$U$1,0),FALSE)</f>
        <v>0.25</v>
      </c>
      <c r="X870" s="3">
        <f>VLOOKUP($F870,Experiment!$A$2:$U$90,MATCH(Results!X$1,Experiment!$A$1:$U$1,0),FALSE)</f>
        <v>0.75</v>
      </c>
      <c r="Y870" s="2">
        <f>VLOOKUP($F870,Experiment!$A$2:$U$90,MATCH(Results!Y$1,Experiment!$A$1:$U$1,0),FALSE)</f>
        <v>2</v>
      </c>
      <c r="Z870" s="3">
        <f>VLOOKUP($F870,Experiment!$A$2:$U$90,MATCH(Results!Z$1,Experiment!$A$1:$U$1,0),FALSE)</f>
        <v>0.5</v>
      </c>
      <c r="AA870" s="3">
        <f>VLOOKUP($F870,Experiment!$A$2:$U$90,MATCH(Results!AA$1,Experiment!$A$1:$U$1,0),FALSE)</f>
        <v>0.25</v>
      </c>
      <c r="AB870" s="3">
        <f>VLOOKUP($F870,Experiment!$A$2:$U$90,MATCH(Results!AB$1,Experiment!$A$1:$U$1,0),FALSE)</f>
        <v>0.625</v>
      </c>
      <c r="AC870" s="3">
        <f>VLOOKUP($F870,Experiment!$A$2:$U$90,MATCH(Results!AC$1,Experiment!$A$1:$U$1,0),FALSE)</f>
        <v>0.375</v>
      </c>
      <c r="AD870" s="2">
        <f>VLOOKUP($F870,Experiment!$A$2:$U$90,MATCH(Results!AD$1,Experiment!$A$1:$U$1,0),FALSE)</f>
        <v>-16.25</v>
      </c>
      <c r="AE870" s="2">
        <f>VLOOKUP($F870,Experiment!$A$2:$U$90,MATCH(Results!AE$1,Experiment!$A$1:$U$1,0),FALSE)</f>
        <v>1898.4375</v>
      </c>
      <c r="AF870" s="2">
        <f>VLOOKUP($F870,Experiment!$A$2:$U$90,MATCH(Results!AF$1,Experiment!$A$1:$U$1,0),FALSE)</f>
        <v>43.571062644833439</v>
      </c>
      <c r="AG870" s="3">
        <f>VLOOKUP($F870,Experiment!$A$2:$W$90,MATCH(Results!AG$1,Experiment!$A$1:$W$1,0),FALSE)</f>
        <v>0.82730419370997643</v>
      </c>
      <c r="AH870" s="3">
        <f>VLOOKUP($F870,Experiment!$A$2:$W$90,MATCH(Results!AH$1,Experiment!$A$1:$W$1,0),FALSE)</f>
        <v>0.38648875795104182</v>
      </c>
      <c r="AI870" s="3">
        <f>VLOOKUP($F870,Experiment!$A$2:$X$90,MATCH(Results!AI$1,Experiment!$A$1:$X$1,0),FALSE)</f>
        <v>0.61351124204895813</v>
      </c>
      <c r="AJ870" s="2">
        <f>Table1[[#This Row],[Gain]]^Table1[[#This Row],[θ]]</f>
        <v>40</v>
      </c>
      <c r="AK870" s="2">
        <f>-Table1[[#This Row],[λ]]*-Table1[[#This Row],[Loss]]^Table1[[#This Row],[θ]]</f>
        <v>70</v>
      </c>
      <c r="AL870" s="2">
        <f>Table1[[#This Row],[v_n_w_g]]-Table1[[#This Row],[v_n_w_l]]</f>
        <v>-30</v>
      </c>
      <c r="AM870" s="2">
        <f>IF(Table1[[#This Row],[diff_v]]&gt;=1,1,0)</f>
        <v>0</v>
      </c>
    </row>
    <row r="871" spans="1:39" hidden="1" x14ac:dyDescent="0.3">
      <c r="A871">
        <v>25</v>
      </c>
      <c r="B871" t="s">
        <v>46</v>
      </c>
      <c r="C871" s="22">
        <f>VLOOKUP(Table1[[#This Row],[Subject]],'Subject Profile'!$A$2:$E$8,4,FALSE)</f>
        <v>1</v>
      </c>
      <c r="D871" s="22">
        <f>VLOOKUP(Table1[[#This Row],[Subject]],'Subject Profile'!$A$2:$E$8,5,FALSE)</f>
        <v>-1.4</v>
      </c>
      <c r="E871" t="s">
        <v>111</v>
      </c>
      <c r="F871" t="s">
        <v>96</v>
      </c>
      <c r="G871" t="s">
        <v>5</v>
      </c>
      <c r="H871">
        <f>IF(Table1[[#This Row],[decision]]="accept",1,0)</f>
        <v>0</v>
      </c>
      <c r="I871">
        <v>0</v>
      </c>
      <c r="J871" t="s">
        <v>107</v>
      </c>
      <c r="K871">
        <v>1664533241</v>
      </c>
      <c r="L871">
        <v>2</v>
      </c>
      <c r="M871" t="str">
        <f>VLOOKUP($F871,Experiment!$A$2:$U$90,MATCH(Results!M$1,Experiment!$A$1:$U$1,0)+1,FALSE)</f>
        <v>G</v>
      </c>
      <c r="N871">
        <f>IF(Table1[[#This Row],[Impact]]="I",0,1)</f>
        <v>1</v>
      </c>
      <c r="O871" s="2">
        <f>VLOOKUP($F871,Experiment!$A$2:$U$90,MATCH(Results!O$1,Experiment!$A$1:$U$1,0),FALSE)</f>
        <v>-50</v>
      </c>
      <c r="P871" s="3">
        <f>VLOOKUP($F871,Experiment!$A$2:$U$90,MATCH(Results!P$1,Experiment!$A$1:$U$1,0),FALSE)</f>
        <v>0.5</v>
      </c>
      <c r="Q871" s="2">
        <f>VLOOKUP($F871,Experiment!$A$2:$U$90,MATCH(Results!Q$1,Experiment!$A$1:$U$1,0),FALSE)</f>
        <v>40</v>
      </c>
      <c r="R871" s="3">
        <f>VLOOKUP($F871,Experiment!$A$2:$U$90,MATCH(Results!R$1,Experiment!$A$1:$U$1,0),FALSE)</f>
        <v>0.5</v>
      </c>
      <c r="S871" s="2">
        <f>VLOOKUP($F871,Experiment!$A$2:$U$90,MATCH(Results!S$1,Experiment!$A$1:$U$1,0),FALSE)</f>
        <v>-5</v>
      </c>
      <c r="T871" s="2">
        <f>VLOOKUP($F871,Experiment!$A$2:$U$90,MATCH(Results!T$1,Experiment!$A$1:$U$1,0),FALSE)</f>
        <v>2025</v>
      </c>
      <c r="U871" s="2">
        <f>VLOOKUP($F871,Experiment!$A$2:$U$90,MATCH(Results!U$1,Experiment!$A$1:$U$1,0),FALSE)</f>
        <v>45</v>
      </c>
      <c r="V871" s="2">
        <f>VLOOKUP($F871,Experiment!$A$2:$U$90,MATCH(Results!V$1,Experiment!$A$1:$U$1,0),FALSE)</f>
        <v>2</v>
      </c>
      <c r="W871" s="3">
        <f>VLOOKUP($F871,Experiment!$A$2:$U$90,MATCH(Results!W$1,Experiment!$A$1:$U$1,0),FALSE)</f>
        <v>0.25</v>
      </c>
      <c r="X871" s="3">
        <f>VLOOKUP($F871,Experiment!$A$2:$U$90,MATCH(Results!X$1,Experiment!$A$1:$U$1,0),FALSE)</f>
        <v>0.75</v>
      </c>
      <c r="Y871" s="2">
        <f>VLOOKUP($F871,Experiment!$A$2:$U$90,MATCH(Results!Y$1,Experiment!$A$1:$U$1,0),FALSE)</f>
        <v>2</v>
      </c>
      <c r="Z871" s="3">
        <f>VLOOKUP($F871,Experiment!$A$2:$U$90,MATCH(Results!Z$1,Experiment!$A$1:$U$1,0),FALSE)</f>
        <v>0.5</v>
      </c>
      <c r="AA871" s="3">
        <f>VLOOKUP($F871,Experiment!$A$2:$U$90,MATCH(Results!AA$1,Experiment!$A$1:$U$1,0),FALSE)</f>
        <v>0.25</v>
      </c>
      <c r="AB871" s="3">
        <f>VLOOKUP($F871,Experiment!$A$2:$U$90,MATCH(Results!AB$1,Experiment!$A$1:$U$1,0),FALSE)</f>
        <v>0.625</v>
      </c>
      <c r="AC871" s="3">
        <f>VLOOKUP($F871,Experiment!$A$2:$U$90,MATCH(Results!AC$1,Experiment!$A$1:$U$1,0),FALSE)</f>
        <v>0.375</v>
      </c>
      <c r="AD871" s="2">
        <f>VLOOKUP($F871,Experiment!$A$2:$U$90,MATCH(Results!AD$1,Experiment!$A$1:$U$1,0),FALSE)</f>
        <v>-16.25</v>
      </c>
      <c r="AE871" s="2">
        <f>VLOOKUP($F871,Experiment!$A$2:$U$90,MATCH(Results!AE$1,Experiment!$A$1:$U$1,0),FALSE)</f>
        <v>1898.4375</v>
      </c>
      <c r="AF871" s="2">
        <f>VLOOKUP($F871,Experiment!$A$2:$U$90,MATCH(Results!AF$1,Experiment!$A$1:$U$1,0),FALSE)</f>
        <v>43.571062644833439</v>
      </c>
      <c r="AG871" s="3">
        <f>VLOOKUP($F871,Experiment!$A$2:$W$90,MATCH(Results!AG$1,Experiment!$A$1:$W$1,0),FALSE)</f>
        <v>0.82730419370997643</v>
      </c>
      <c r="AH871" s="3">
        <f>VLOOKUP($F871,Experiment!$A$2:$W$90,MATCH(Results!AH$1,Experiment!$A$1:$W$1,0),FALSE)</f>
        <v>0.38648875795104182</v>
      </c>
      <c r="AI871" s="3">
        <f>VLOOKUP($F871,Experiment!$A$2:$X$90,MATCH(Results!AI$1,Experiment!$A$1:$X$1,0),FALSE)</f>
        <v>0.61351124204895813</v>
      </c>
      <c r="AJ871" s="2">
        <f>Table1[[#This Row],[Gain]]^Table1[[#This Row],[θ]]</f>
        <v>40</v>
      </c>
      <c r="AK871" s="2">
        <f>-Table1[[#This Row],[λ]]*-Table1[[#This Row],[Loss]]^Table1[[#This Row],[θ]]</f>
        <v>70</v>
      </c>
      <c r="AL871" s="2">
        <f>Table1[[#This Row],[v_n_w_g]]-Table1[[#This Row],[v_n_w_l]]</f>
        <v>-30</v>
      </c>
      <c r="AM871" s="2">
        <f>IF(Table1[[#This Row],[diff_v]]&gt;=1,1,0)</f>
        <v>0</v>
      </c>
    </row>
    <row r="872" spans="1:39" hidden="1" x14ac:dyDescent="0.3">
      <c r="A872">
        <v>26</v>
      </c>
      <c r="B872" t="s">
        <v>46</v>
      </c>
      <c r="C872" s="22">
        <f>VLOOKUP(Table1[[#This Row],[Subject]],'Subject Profile'!$A$2:$E$8,4,FALSE)</f>
        <v>1</v>
      </c>
      <c r="D872" s="22">
        <f>VLOOKUP(Table1[[#This Row],[Subject]],'Subject Profile'!$A$2:$E$8,5,FALSE)</f>
        <v>-1.4</v>
      </c>
      <c r="E872" t="s">
        <v>111</v>
      </c>
      <c r="F872" t="s">
        <v>87</v>
      </c>
      <c r="G872" t="s">
        <v>7</v>
      </c>
      <c r="H872">
        <f>IF(Table1[[#This Row],[decision]]="accept",1,0)</f>
        <v>1</v>
      </c>
      <c r="I872">
        <v>90</v>
      </c>
      <c r="J872" t="s">
        <v>107</v>
      </c>
      <c r="K872">
        <v>1664533248</v>
      </c>
      <c r="L872">
        <v>7</v>
      </c>
      <c r="M872" t="str">
        <f>VLOOKUP($F872,Experiment!$A$2:$U$90,MATCH(Results!M$1,Experiment!$A$1:$U$1,0)+1,FALSE)</f>
        <v>G</v>
      </c>
      <c r="N872">
        <f>IF(Table1[[#This Row],[Impact]]="I",0,1)</f>
        <v>1</v>
      </c>
      <c r="O872" s="2">
        <f>VLOOKUP($F872,Experiment!$A$2:$U$90,MATCH(Results!O$1,Experiment!$A$1:$U$1,0),FALSE)</f>
        <v>-90</v>
      </c>
      <c r="P872" s="3">
        <f>VLOOKUP($F872,Experiment!$A$2:$U$90,MATCH(Results!P$1,Experiment!$A$1:$U$1,0),FALSE)</f>
        <v>0.5</v>
      </c>
      <c r="Q872" s="2">
        <f>VLOOKUP($F872,Experiment!$A$2:$U$90,MATCH(Results!Q$1,Experiment!$A$1:$U$1,0),FALSE)</f>
        <v>90</v>
      </c>
      <c r="R872" s="3">
        <f>VLOOKUP($F872,Experiment!$A$2:$U$90,MATCH(Results!R$1,Experiment!$A$1:$U$1,0),FALSE)</f>
        <v>0.5</v>
      </c>
      <c r="S872" s="2">
        <f>VLOOKUP($F872,Experiment!$A$2:$U$90,MATCH(Results!S$1,Experiment!$A$1:$U$1,0),FALSE)</f>
        <v>0</v>
      </c>
      <c r="T872" s="2">
        <f>VLOOKUP($F872,Experiment!$A$2:$U$90,MATCH(Results!T$1,Experiment!$A$1:$U$1,0),FALSE)</f>
        <v>8100</v>
      </c>
      <c r="U872" s="2">
        <f>VLOOKUP($F872,Experiment!$A$2:$U$90,MATCH(Results!U$1,Experiment!$A$1:$U$1,0),FALSE)</f>
        <v>90</v>
      </c>
      <c r="V872" s="2">
        <f>VLOOKUP($F872,Experiment!$A$2:$U$90,MATCH(Results!V$1,Experiment!$A$1:$U$1,0),FALSE)</f>
        <v>2</v>
      </c>
      <c r="W872" s="3">
        <f>VLOOKUP($F872,Experiment!$A$2:$U$90,MATCH(Results!W$1,Experiment!$A$1:$U$1,0),FALSE)</f>
        <v>0.25</v>
      </c>
      <c r="X872" s="3">
        <f>VLOOKUP($F872,Experiment!$A$2:$U$90,MATCH(Results!X$1,Experiment!$A$1:$U$1,0),FALSE)</f>
        <v>0.75</v>
      </c>
      <c r="Y872" s="2">
        <f>VLOOKUP($F872,Experiment!$A$2:$U$90,MATCH(Results!Y$1,Experiment!$A$1:$U$1,0),FALSE)</f>
        <v>2</v>
      </c>
      <c r="Z872" s="3">
        <f>VLOOKUP($F872,Experiment!$A$2:$U$90,MATCH(Results!Z$1,Experiment!$A$1:$U$1,0),FALSE)</f>
        <v>0.5</v>
      </c>
      <c r="AA872" s="3">
        <f>VLOOKUP($F872,Experiment!$A$2:$U$90,MATCH(Results!AA$1,Experiment!$A$1:$U$1,0),FALSE)</f>
        <v>0.25</v>
      </c>
      <c r="AB872" s="3">
        <f>VLOOKUP($F872,Experiment!$A$2:$U$90,MATCH(Results!AB$1,Experiment!$A$1:$U$1,0),FALSE)</f>
        <v>0.625</v>
      </c>
      <c r="AC872" s="3">
        <f>VLOOKUP($F872,Experiment!$A$2:$U$90,MATCH(Results!AC$1,Experiment!$A$1:$U$1,0),FALSE)</f>
        <v>0.375</v>
      </c>
      <c r="AD872" s="2">
        <f>VLOOKUP($F872,Experiment!$A$2:$U$90,MATCH(Results!AD$1,Experiment!$A$1:$U$1,0),FALSE)</f>
        <v>-22.5</v>
      </c>
      <c r="AE872" s="2">
        <f>VLOOKUP($F872,Experiment!$A$2:$U$90,MATCH(Results!AE$1,Experiment!$A$1:$U$1,0),FALSE)</f>
        <v>7593.75</v>
      </c>
      <c r="AF872" s="2">
        <f>VLOOKUP($F872,Experiment!$A$2:$U$90,MATCH(Results!AF$1,Experiment!$A$1:$U$1,0),FALSE)</f>
        <v>87.142125289666879</v>
      </c>
      <c r="AG872" s="3">
        <f>VLOOKUP($F872,Experiment!$A$2:$W$90,MATCH(Results!AG$1,Experiment!$A$1:$W$1,0),FALSE)</f>
        <v>0.82730419370997643</v>
      </c>
      <c r="AH872" s="3">
        <f>VLOOKUP($F872,Experiment!$A$2:$W$90,MATCH(Results!AH$1,Experiment!$A$1:$W$1,0),FALSE)</f>
        <v>0.38648875795104182</v>
      </c>
      <c r="AI872" s="3">
        <f>VLOOKUP($F872,Experiment!$A$2:$X$90,MATCH(Results!AI$1,Experiment!$A$1:$X$1,0),FALSE)</f>
        <v>0.61351124204895813</v>
      </c>
      <c r="AJ872" s="2">
        <f>Table1[[#This Row],[Gain]]^Table1[[#This Row],[θ]]</f>
        <v>90</v>
      </c>
      <c r="AK872" s="2">
        <f>-Table1[[#This Row],[λ]]*-Table1[[#This Row],[Loss]]^Table1[[#This Row],[θ]]</f>
        <v>125.99999999999999</v>
      </c>
      <c r="AL872" s="2">
        <f>Table1[[#This Row],[v_n_w_g]]-Table1[[#This Row],[v_n_w_l]]</f>
        <v>-35.999999999999986</v>
      </c>
      <c r="AM872" s="2">
        <f>IF(Table1[[#This Row],[diff_v]]&gt;=1,1,0)</f>
        <v>0</v>
      </c>
    </row>
    <row r="873" spans="1:39" hidden="1" x14ac:dyDescent="0.3">
      <c r="A873">
        <v>27</v>
      </c>
      <c r="B873" t="s">
        <v>46</v>
      </c>
      <c r="C873" s="22">
        <f>VLOOKUP(Table1[[#This Row],[Subject]],'Subject Profile'!$A$2:$E$8,4,FALSE)</f>
        <v>1</v>
      </c>
      <c r="D873" s="22">
        <f>VLOOKUP(Table1[[#This Row],[Subject]],'Subject Profile'!$A$2:$E$8,5,FALSE)</f>
        <v>-1.4</v>
      </c>
      <c r="E873" t="s">
        <v>111</v>
      </c>
      <c r="F873" t="s">
        <v>93</v>
      </c>
      <c r="G873" t="s">
        <v>5</v>
      </c>
      <c r="H873">
        <f>IF(Table1[[#This Row],[decision]]="accept",1,0)</f>
        <v>0</v>
      </c>
      <c r="I873">
        <v>0</v>
      </c>
      <c r="J873" t="s">
        <v>107</v>
      </c>
      <c r="K873">
        <v>1664533255</v>
      </c>
      <c r="L873">
        <v>7</v>
      </c>
      <c r="M873" t="str">
        <f>VLOOKUP($F873,Experiment!$A$2:$U$90,MATCH(Results!M$1,Experiment!$A$1:$U$1,0)+1,FALSE)</f>
        <v>I</v>
      </c>
      <c r="N873">
        <f>IF(Table1[[#This Row],[Impact]]="I",0,1)</f>
        <v>0</v>
      </c>
      <c r="O873" s="2">
        <f>VLOOKUP($F873,Experiment!$A$2:$U$90,MATCH(Results!O$1,Experiment!$A$1:$U$1,0),FALSE)</f>
        <v>-90</v>
      </c>
      <c r="P873" s="3">
        <f>VLOOKUP($F873,Experiment!$A$2:$U$90,MATCH(Results!P$1,Experiment!$A$1:$U$1,0),FALSE)</f>
        <v>0.5</v>
      </c>
      <c r="Q873" s="2">
        <f>VLOOKUP($F873,Experiment!$A$2:$U$90,MATCH(Results!Q$1,Experiment!$A$1:$U$1,0),FALSE)</f>
        <v>100</v>
      </c>
      <c r="R873" s="3">
        <f>VLOOKUP($F873,Experiment!$A$2:$U$90,MATCH(Results!R$1,Experiment!$A$1:$U$1,0),FALSE)</f>
        <v>0.5</v>
      </c>
      <c r="S873" s="2">
        <f>VLOOKUP($F873,Experiment!$A$2:$U$90,MATCH(Results!S$1,Experiment!$A$1:$U$1,0),FALSE)</f>
        <v>5</v>
      </c>
      <c r="T873" s="2">
        <f>VLOOKUP($F873,Experiment!$A$2:$U$90,MATCH(Results!T$1,Experiment!$A$1:$U$1,0),FALSE)</f>
        <v>9025</v>
      </c>
      <c r="U873" s="2">
        <f>VLOOKUP($F873,Experiment!$A$2:$U$90,MATCH(Results!U$1,Experiment!$A$1:$U$1,0),FALSE)</f>
        <v>95</v>
      </c>
      <c r="V873" s="2">
        <f>VLOOKUP($F873,Experiment!$A$2:$U$90,MATCH(Results!V$1,Experiment!$A$1:$U$1,0),FALSE)</f>
        <v>4</v>
      </c>
      <c r="W873" s="3">
        <f>VLOOKUP($F873,Experiment!$A$2:$U$90,MATCH(Results!W$1,Experiment!$A$1:$U$1,0),FALSE)</f>
        <v>0.25</v>
      </c>
      <c r="X873" s="3">
        <f>VLOOKUP($F873,Experiment!$A$2:$U$90,MATCH(Results!X$1,Experiment!$A$1:$U$1,0),FALSE)</f>
        <v>0.75</v>
      </c>
      <c r="Y873" s="2">
        <f>VLOOKUP($F873,Experiment!$A$2:$U$90,MATCH(Results!Y$1,Experiment!$A$1:$U$1,0),FALSE)</f>
        <v>1</v>
      </c>
      <c r="Z873" s="3">
        <f>VLOOKUP($F873,Experiment!$A$2:$U$90,MATCH(Results!Z$1,Experiment!$A$1:$U$1,0),FALSE)</f>
        <v>0.25</v>
      </c>
      <c r="AA873" s="3">
        <f>VLOOKUP($F873,Experiment!$A$2:$U$90,MATCH(Results!AA$1,Experiment!$A$1:$U$1,0),FALSE)</f>
        <v>0.5</v>
      </c>
      <c r="AB873" s="3">
        <f>VLOOKUP($F873,Experiment!$A$2:$U$90,MATCH(Results!AB$1,Experiment!$A$1:$U$1,0),FALSE)</f>
        <v>0.375</v>
      </c>
      <c r="AC873" s="3">
        <f>VLOOKUP($F873,Experiment!$A$2:$U$90,MATCH(Results!AC$1,Experiment!$A$1:$U$1,0),FALSE)</f>
        <v>0.625</v>
      </c>
      <c r="AD873" s="2">
        <f>VLOOKUP($F873,Experiment!$A$2:$U$90,MATCH(Results!AD$1,Experiment!$A$1:$U$1,0),FALSE)</f>
        <v>28.75</v>
      </c>
      <c r="AE873" s="2">
        <f>VLOOKUP($F873,Experiment!$A$2:$U$90,MATCH(Results!AE$1,Experiment!$A$1:$U$1,0),FALSE)</f>
        <v>8460.9375</v>
      </c>
      <c r="AF873" s="2">
        <f>VLOOKUP($F873,Experiment!$A$2:$U$90,MATCH(Results!AF$1,Experiment!$A$1:$U$1,0),FALSE)</f>
        <v>91.983354472426157</v>
      </c>
      <c r="AG873" s="3">
        <f>VLOOKUP($F873,Experiment!$A$2:$W$90,MATCH(Results!AG$1,Experiment!$A$1:$W$1,0),FALSE)</f>
        <v>1</v>
      </c>
      <c r="AH873" s="3">
        <f>VLOOKUP($F873,Experiment!$A$2:$W$90,MATCH(Results!AH$1,Experiment!$A$1:$W$1,0),FALSE)</f>
        <v>0.625</v>
      </c>
      <c r="AI873" s="3">
        <f>VLOOKUP($F873,Experiment!$A$2:$X$90,MATCH(Results!AI$1,Experiment!$A$1:$X$1,0),FALSE)</f>
        <v>0.375</v>
      </c>
      <c r="AJ873" s="2">
        <f>Table1[[#This Row],[Gain]]^Table1[[#This Row],[θ]]</f>
        <v>100</v>
      </c>
      <c r="AK873" s="2">
        <f>-Table1[[#This Row],[λ]]*-Table1[[#This Row],[Loss]]^Table1[[#This Row],[θ]]</f>
        <v>125.99999999999999</v>
      </c>
      <c r="AL873" s="2">
        <f>Table1[[#This Row],[v_n_w_g]]-Table1[[#This Row],[v_n_w_l]]</f>
        <v>-25.999999999999986</v>
      </c>
      <c r="AM873" s="2">
        <f>IF(Table1[[#This Row],[diff_v]]&gt;=1,1,0)</f>
        <v>0</v>
      </c>
    </row>
    <row r="874" spans="1:39" hidden="1" x14ac:dyDescent="0.3">
      <c r="A874">
        <v>28</v>
      </c>
      <c r="B874" t="s">
        <v>46</v>
      </c>
      <c r="C874" s="22">
        <f>VLOOKUP(Table1[[#This Row],[Subject]],'Subject Profile'!$A$2:$E$8,4,FALSE)</f>
        <v>1</v>
      </c>
      <c r="D874" s="22">
        <f>VLOOKUP(Table1[[#This Row],[Subject]],'Subject Profile'!$A$2:$E$8,5,FALSE)</f>
        <v>-1.4</v>
      </c>
      <c r="E874" t="s">
        <v>111</v>
      </c>
      <c r="F874" t="s">
        <v>92</v>
      </c>
      <c r="G874" t="s">
        <v>7</v>
      </c>
      <c r="H874">
        <f>IF(Table1[[#This Row],[decision]]="accept",1,0)</f>
        <v>1</v>
      </c>
      <c r="I874">
        <v>30</v>
      </c>
      <c r="J874" t="s">
        <v>107</v>
      </c>
      <c r="K874">
        <v>1664533272</v>
      </c>
      <c r="L874">
        <v>17</v>
      </c>
      <c r="M874" t="str">
        <f>VLOOKUP($F874,Experiment!$A$2:$U$90,MATCH(Results!M$1,Experiment!$A$1:$U$1,0)+1,FALSE)</f>
        <v>I</v>
      </c>
      <c r="N874">
        <f>IF(Table1[[#This Row],[Impact]]="I",0,1)</f>
        <v>0</v>
      </c>
      <c r="O874" s="2">
        <f>VLOOKUP($F874,Experiment!$A$2:$U$90,MATCH(Results!O$1,Experiment!$A$1:$U$1,0),FALSE)</f>
        <v>-10</v>
      </c>
      <c r="P874" s="3">
        <f>VLOOKUP($F874,Experiment!$A$2:$U$90,MATCH(Results!P$1,Experiment!$A$1:$U$1,0),FALSE)</f>
        <v>0.5</v>
      </c>
      <c r="Q874" s="2">
        <f>VLOOKUP($F874,Experiment!$A$2:$U$90,MATCH(Results!Q$1,Experiment!$A$1:$U$1,0),FALSE)</f>
        <v>30</v>
      </c>
      <c r="R874" s="3">
        <f>VLOOKUP($F874,Experiment!$A$2:$U$90,MATCH(Results!R$1,Experiment!$A$1:$U$1,0),FALSE)</f>
        <v>0.5</v>
      </c>
      <c r="S874" s="2">
        <f>VLOOKUP($F874,Experiment!$A$2:$U$90,MATCH(Results!S$1,Experiment!$A$1:$U$1,0),FALSE)</f>
        <v>10</v>
      </c>
      <c r="T874" s="2">
        <f>VLOOKUP($F874,Experiment!$A$2:$U$90,MATCH(Results!T$1,Experiment!$A$1:$U$1,0),FALSE)</f>
        <v>400</v>
      </c>
      <c r="U874" s="2">
        <f>VLOOKUP($F874,Experiment!$A$2:$U$90,MATCH(Results!U$1,Experiment!$A$1:$U$1,0),FALSE)</f>
        <v>20</v>
      </c>
      <c r="V874" s="2">
        <f>VLOOKUP($F874,Experiment!$A$2:$U$90,MATCH(Results!V$1,Experiment!$A$1:$U$1,0),FALSE)</f>
        <v>4</v>
      </c>
      <c r="W874" s="3">
        <f>VLOOKUP($F874,Experiment!$A$2:$U$90,MATCH(Results!W$1,Experiment!$A$1:$U$1,0),FALSE)</f>
        <v>0.25</v>
      </c>
      <c r="X874" s="3">
        <f>VLOOKUP($F874,Experiment!$A$2:$U$90,MATCH(Results!X$1,Experiment!$A$1:$U$1,0),FALSE)</f>
        <v>0.75</v>
      </c>
      <c r="Y874" s="2">
        <f>VLOOKUP($F874,Experiment!$A$2:$U$90,MATCH(Results!Y$1,Experiment!$A$1:$U$1,0),FALSE)</f>
        <v>2</v>
      </c>
      <c r="Z874" s="3">
        <f>VLOOKUP($F874,Experiment!$A$2:$U$90,MATCH(Results!Z$1,Experiment!$A$1:$U$1,0),FALSE)</f>
        <v>0.5</v>
      </c>
      <c r="AA874" s="3">
        <f>VLOOKUP($F874,Experiment!$A$2:$U$90,MATCH(Results!AA$1,Experiment!$A$1:$U$1,0),FALSE)</f>
        <v>0.25</v>
      </c>
      <c r="AB874" s="3">
        <f>VLOOKUP($F874,Experiment!$A$2:$U$90,MATCH(Results!AB$1,Experiment!$A$1:$U$1,0),FALSE)</f>
        <v>0.625</v>
      </c>
      <c r="AC874" s="3">
        <f>VLOOKUP($F874,Experiment!$A$2:$U$90,MATCH(Results!AC$1,Experiment!$A$1:$U$1,0),FALSE)</f>
        <v>0.375</v>
      </c>
      <c r="AD874" s="2">
        <f>VLOOKUP($F874,Experiment!$A$2:$U$90,MATCH(Results!AD$1,Experiment!$A$1:$U$1,0),FALSE)</f>
        <v>5</v>
      </c>
      <c r="AE874" s="2">
        <f>VLOOKUP($F874,Experiment!$A$2:$U$90,MATCH(Results!AE$1,Experiment!$A$1:$U$1,0),FALSE)</f>
        <v>375</v>
      </c>
      <c r="AF874" s="2">
        <f>VLOOKUP($F874,Experiment!$A$2:$U$90,MATCH(Results!AF$1,Experiment!$A$1:$U$1,0),FALSE)</f>
        <v>19.364916731037084</v>
      </c>
      <c r="AG874" s="3">
        <f>VLOOKUP($F874,Experiment!$A$2:$W$90,MATCH(Results!AG$1,Experiment!$A$1:$W$1,0),FALSE)</f>
        <v>0.82730419370997643</v>
      </c>
      <c r="AH874" s="3">
        <f>VLOOKUP($F874,Experiment!$A$2:$W$90,MATCH(Results!AH$1,Experiment!$A$1:$W$1,0),FALSE)</f>
        <v>0.38648875795104182</v>
      </c>
      <c r="AI874" s="3">
        <f>VLOOKUP($F874,Experiment!$A$2:$X$90,MATCH(Results!AI$1,Experiment!$A$1:$X$1,0),FALSE)</f>
        <v>0.61351124204895813</v>
      </c>
      <c r="AJ874" s="2">
        <f>Table1[[#This Row],[Gain]]^Table1[[#This Row],[θ]]</f>
        <v>30</v>
      </c>
      <c r="AK874" s="2">
        <f>-Table1[[#This Row],[λ]]*-Table1[[#This Row],[Loss]]^Table1[[#This Row],[θ]]</f>
        <v>14</v>
      </c>
      <c r="AL874" s="2">
        <f>Table1[[#This Row],[v_n_w_g]]-Table1[[#This Row],[v_n_w_l]]</f>
        <v>16</v>
      </c>
      <c r="AM874" s="2">
        <f>IF(Table1[[#This Row],[diff_v]]&gt;=1,1,0)</f>
        <v>1</v>
      </c>
    </row>
    <row r="875" spans="1:39" hidden="1" x14ac:dyDescent="0.3">
      <c r="A875">
        <v>29</v>
      </c>
      <c r="B875" t="s">
        <v>46</v>
      </c>
      <c r="C875" s="22">
        <f>VLOOKUP(Table1[[#This Row],[Subject]],'Subject Profile'!$A$2:$E$8,4,FALSE)</f>
        <v>1</v>
      </c>
      <c r="D875" s="22">
        <f>VLOOKUP(Table1[[#This Row],[Subject]],'Subject Profile'!$A$2:$E$8,5,FALSE)</f>
        <v>-1.4</v>
      </c>
      <c r="E875" t="s">
        <v>111</v>
      </c>
      <c r="F875" t="s">
        <v>91</v>
      </c>
      <c r="G875" t="s">
        <v>7</v>
      </c>
      <c r="H875">
        <f>IF(Table1[[#This Row],[decision]]="accept",1,0)</f>
        <v>1</v>
      </c>
      <c r="I875">
        <v>-90</v>
      </c>
      <c r="J875" t="s">
        <v>107</v>
      </c>
      <c r="K875">
        <v>1664533292</v>
      </c>
      <c r="L875">
        <v>20</v>
      </c>
      <c r="M875" t="str">
        <f>VLOOKUP($F875,Experiment!$A$2:$U$90,MATCH(Results!M$1,Experiment!$A$1:$U$1,0)+1,FALSE)</f>
        <v>G</v>
      </c>
      <c r="N875">
        <f>IF(Table1[[#This Row],[Impact]]="I",0,1)</f>
        <v>1</v>
      </c>
      <c r="O875" s="2">
        <f>VLOOKUP($F875,Experiment!$A$2:$U$90,MATCH(Results!O$1,Experiment!$A$1:$U$1,0),FALSE)</f>
        <v>-90</v>
      </c>
      <c r="P875" s="3">
        <f>VLOOKUP($F875,Experiment!$A$2:$U$90,MATCH(Results!P$1,Experiment!$A$1:$U$1,0),FALSE)</f>
        <v>0.5</v>
      </c>
      <c r="Q875" s="2">
        <f>VLOOKUP($F875,Experiment!$A$2:$U$90,MATCH(Results!Q$1,Experiment!$A$1:$U$1,0),FALSE)</f>
        <v>100</v>
      </c>
      <c r="R875" s="3">
        <f>VLOOKUP($F875,Experiment!$A$2:$U$90,MATCH(Results!R$1,Experiment!$A$1:$U$1,0),FALSE)</f>
        <v>0.5</v>
      </c>
      <c r="S875" s="2">
        <f>VLOOKUP($F875,Experiment!$A$2:$U$90,MATCH(Results!S$1,Experiment!$A$1:$U$1,0),FALSE)</f>
        <v>5</v>
      </c>
      <c r="T875" s="2">
        <f>VLOOKUP($F875,Experiment!$A$2:$U$90,MATCH(Results!T$1,Experiment!$A$1:$U$1,0),FALSE)</f>
        <v>9025</v>
      </c>
      <c r="U875" s="2">
        <f>VLOOKUP($F875,Experiment!$A$2:$U$90,MATCH(Results!U$1,Experiment!$A$1:$U$1,0),FALSE)</f>
        <v>95</v>
      </c>
      <c r="V875" s="2">
        <f>VLOOKUP($F875,Experiment!$A$2:$U$90,MATCH(Results!V$1,Experiment!$A$1:$U$1,0),FALSE)</f>
        <v>4</v>
      </c>
      <c r="W875" s="3">
        <f>VLOOKUP($F875,Experiment!$A$2:$U$90,MATCH(Results!W$1,Experiment!$A$1:$U$1,0),FALSE)</f>
        <v>0.25</v>
      </c>
      <c r="X875" s="3">
        <f>VLOOKUP($F875,Experiment!$A$2:$U$90,MATCH(Results!X$1,Experiment!$A$1:$U$1,0),FALSE)</f>
        <v>0.75</v>
      </c>
      <c r="Y875" s="2">
        <f>VLOOKUP($F875,Experiment!$A$2:$U$90,MATCH(Results!Y$1,Experiment!$A$1:$U$1,0),FALSE)</f>
        <v>1</v>
      </c>
      <c r="Z875" s="3">
        <f>VLOOKUP($F875,Experiment!$A$2:$U$90,MATCH(Results!Z$1,Experiment!$A$1:$U$1,0),FALSE)</f>
        <v>0.25</v>
      </c>
      <c r="AA875" s="3">
        <f>VLOOKUP($F875,Experiment!$A$2:$U$90,MATCH(Results!AA$1,Experiment!$A$1:$U$1,0),FALSE)</f>
        <v>0.5</v>
      </c>
      <c r="AB875" s="3">
        <f>VLOOKUP($F875,Experiment!$A$2:$U$90,MATCH(Results!AB$1,Experiment!$A$1:$U$1,0),FALSE)</f>
        <v>0.375</v>
      </c>
      <c r="AC875" s="3">
        <f>VLOOKUP($F875,Experiment!$A$2:$U$90,MATCH(Results!AC$1,Experiment!$A$1:$U$1,0),FALSE)</f>
        <v>0.625</v>
      </c>
      <c r="AD875" s="2">
        <f>VLOOKUP($F875,Experiment!$A$2:$U$90,MATCH(Results!AD$1,Experiment!$A$1:$U$1,0),FALSE)</f>
        <v>28.75</v>
      </c>
      <c r="AE875" s="2">
        <f>VLOOKUP($F875,Experiment!$A$2:$U$90,MATCH(Results!AE$1,Experiment!$A$1:$U$1,0),FALSE)</f>
        <v>8460.9375</v>
      </c>
      <c r="AF875" s="2">
        <f>VLOOKUP($F875,Experiment!$A$2:$U$90,MATCH(Results!AF$1,Experiment!$A$1:$U$1,0),FALSE)</f>
        <v>91.983354472426157</v>
      </c>
      <c r="AG875" s="3">
        <f>VLOOKUP($F875,Experiment!$A$2:$W$90,MATCH(Results!AG$1,Experiment!$A$1:$W$1,0),FALSE)</f>
        <v>1</v>
      </c>
      <c r="AH875" s="3">
        <f>VLOOKUP($F875,Experiment!$A$2:$W$90,MATCH(Results!AH$1,Experiment!$A$1:$W$1,0),FALSE)</f>
        <v>0.625</v>
      </c>
      <c r="AI875" s="3">
        <f>VLOOKUP($F875,Experiment!$A$2:$X$90,MATCH(Results!AI$1,Experiment!$A$1:$X$1,0),FALSE)</f>
        <v>0.375</v>
      </c>
      <c r="AJ875" s="2">
        <f>Table1[[#This Row],[Gain]]^Table1[[#This Row],[θ]]</f>
        <v>100</v>
      </c>
      <c r="AK875" s="2">
        <f>-Table1[[#This Row],[λ]]*-Table1[[#This Row],[Loss]]^Table1[[#This Row],[θ]]</f>
        <v>125.99999999999999</v>
      </c>
      <c r="AL875" s="2">
        <f>Table1[[#This Row],[v_n_w_g]]-Table1[[#This Row],[v_n_w_l]]</f>
        <v>-25.999999999999986</v>
      </c>
      <c r="AM875" s="2">
        <f>IF(Table1[[#This Row],[diff_v]]&gt;=1,1,0)</f>
        <v>0</v>
      </c>
    </row>
    <row r="876" spans="1:39" hidden="1" x14ac:dyDescent="0.3">
      <c r="A876">
        <v>30</v>
      </c>
      <c r="B876" t="s">
        <v>46</v>
      </c>
      <c r="C876" s="22">
        <f>VLOOKUP(Table1[[#This Row],[Subject]],'Subject Profile'!$A$2:$E$8,4,FALSE)</f>
        <v>1</v>
      </c>
      <c r="D876" s="22">
        <f>VLOOKUP(Table1[[#This Row],[Subject]],'Subject Profile'!$A$2:$E$8,5,FALSE)</f>
        <v>-1.4</v>
      </c>
      <c r="E876" t="s">
        <v>111</v>
      </c>
      <c r="F876" t="s">
        <v>59</v>
      </c>
      <c r="G876" t="s">
        <v>7</v>
      </c>
      <c r="H876">
        <f>IF(Table1[[#This Row],[decision]]="accept",1,0)</f>
        <v>1</v>
      </c>
      <c r="I876">
        <v>0</v>
      </c>
      <c r="J876" t="s">
        <v>107</v>
      </c>
      <c r="K876">
        <v>1664533306</v>
      </c>
      <c r="L876">
        <v>14</v>
      </c>
      <c r="M876" t="str">
        <f>VLOOKUP($F876,Experiment!$A$2:$U$90,MATCH(Results!M$1,Experiment!$A$1:$U$1,0)+1,FALSE)</f>
        <v>G</v>
      </c>
      <c r="N876">
        <f>IF(Table1[[#This Row],[Impact]]="I",0,1)</f>
        <v>1</v>
      </c>
      <c r="O876" s="2">
        <f>VLOOKUP($F876,Experiment!$A$2:$U$90,MATCH(Results!O$1,Experiment!$A$1:$U$1,0),FALSE)</f>
        <v>0</v>
      </c>
      <c r="P876" s="3">
        <f>VLOOKUP($F876,Experiment!$A$2:$U$90,MATCH(Results!P$1,Experiment!$A$1:$U$1,0),FALSE)</f>
        <v>0.5</v>
      </c>
      <c r="Q876" s="2">
        <f>VLOOKUP($F876,Experiment!$A$2:$U$90,MATCH(Results!Q$1,Experiment!$A$1:$U$1,0),FALSE)</f>
        <v>10</v>
      </c>
      <c r="R876" s="3">
        <f>VLOOKUP($F876,Experiment!$A$2:$U$90,MATCH(Results!R$1,Experiment!$A$1:$U$1,0),FALSE)</f>
        <v>0.5</v>
      </c>
      <c r="S876" s="2">
        <f>VLOOKUP($F876,Experiment!$A$2:$U$90,MATCH(Results!S$1,Experiment!$A$1:$U$1,0),FALSE)</f>
        <v>5</v>
      </c>
      <c r="T876" s="2">
        <f>VLOOKUP($F876,Experiment!$A$2:$U$90,MATCH(Results!T$1,Experiment!$A$1:$U$1,0),FALSE)</f>
        <v>25</v>
      </c>
      <c r="U876" s="2">
        <f>VLOOKUP($F876,Experiment!$A$2:$U$90,MATCH(Results!U$1,Experiment!$A$1:$U$1,0),FALSE)</f>
        <v>5</v>
      </c>
      <c r="V876" s="2">
        <f>VLOOKUP($F876,Experiment!$A$2:$U$90,MATCH(Results!V$1,Experiment!$A$1:$U$1,0),FALSE)</f>
        <v>4</v>
      </c>
      <c r="W876" s="3">
        <f>VLOOKUP($F876,Experiment!$A$2:$U$90,MATCH(Results!W$1,Experiment!$A$1:$U$1,0),FALSE)</f>
        <v>0.75</v>
      </c>
      <c r="X876" s="3">
        <f>VLOOKUP($F876,Experiment!$A$2:$U$90,MATCH(Results!X$1,Experiment!$A$1:$U$1,0),FALSE)</f>
        <v>0.25</v>
      </c>
      <c r="Y876" s="2">
        <f>VLOOKUP($F876,Experiment!$A$2:$U$90,MATCH(Results!Y$1,Experiment!$A$1:$U$1,0),FALSE)</f>
        <v>1</v>
      </c>
      <c r="Z876" s="3">
        <f>VLOOKUP($F876,Experiment!$A$2:$U$90,MATCH(Results!Z$1,Experiment!$A$1:$U$1,0),FALSE)</f>
        <v>0.2</v>
      </c>
      <c r="AA876" s="3">
        <f>VLOOKUP($F876,Experiment!$A$2:$U$90,MATCH(Results!AA$1,Experiment!$A$1:$U$1,0),FALSE)</f>
        <v>4.9999999999999989E-2</v>
      </c>
      <c r="AB876" s="3">
        <f>VLOOKUP($F876,Experiment!$A$2:$U$90,MATCH(Results!AB$1,Experiment!$A$1:$U$1,0),FALSE)</f>
        <v>0.57499999999999996</v>
      </c>
      <c r="AC876" s="3">
        <f>VLOOKUP($F876,Experiment!$A$2:$U$90,MATCH(Results!AC$1,Experiment!$A$1:$U$1,0),FALSE)</f>
        <v>0.42500000000000004</v>
      </c>
      <c r="AD876" s="2">
        <f>VLOOKUP($F876,Experiment!$A$2:$U$90,MATCH(Results!AD$1,Experiment!$A$1:$U$1,0),FALSE)</f>
        <v>4.25</v>
      </c>
      <c r="AE876" s="2">
        <f>VLOOKUP($F876,Experiment!$A$2:$U$90,MATCH(Results!AE$1,Experiment!$A$1:$U$1,0),FALSE)</f>
        <v>24.4375</v>
      </c>
      <c r="AF876" s="2">
        <f>VLOOKUP($F876,Experiment!$A$2:$U$90,MATCH(Results!AF$1,Experiment!$A$1:$U$1,0),FALSE)</f>
        <v>4.9434299833212973</v>
      </c>
      <c r="AG876" s="3">
        <f>VLOOKUP($F876,Experiment!$A$2:$W$90,MATCH(Results!AG$1,Experiment!$A$1:$W$1,0),FALSE)</f>
        <v>0.89414323918902561</v>
      </c>
      <c r="AH876" s="3">
        <f>VLOOKUP($F876,Experiment!$A$2:$W$90,MATCH(Results!AH$1,Experiment!$A$1:$W$1,0),FALSE)</f>
        <v>0.42914847753168511</v>
      </c>
      <c r="AI876" s="3">
        <f>VLOOKUP($F876,Experiment!$A$2:$X$90,MATCH(Results!AI$1,Experiment!$A$1:$X$1,0),FALSE)</f>
        <v>0.57085152246831483</v>
      </c>
      <c r="AJ876" s="2">
        <f>Table1[[#This Row],[Gain]]^Table1[[#This Row],[θ]]</f>
        <v>10</v>
      </c>
      <c r="AK876" s="2">
        <f>-Table1[[#This Row],[λ]]*-Table1[[#This Row],[Loss]]^Table1[[#This Row],[θ]]</f>
        <v>0</v>
      </c>
      <c r="AL876" s="2">
        <f>Table1[[#This Row],[v_n_w_g]]-Table1[[#This Row],[v_n_w_l]]</f>
        <v>10</v>
      </c>
      <c r="AM876" s="2">
        <f>IF(Table1[[#This Row],[diff_v]]&gt;=1,1,0)</f>
        <v>1</v>
      </c>
    </row>
    <row r="877" spans="1:39" hidden="1" x14ac:dyDescent="0.3">
      <c r="A877">
        <v>31</v>
      </c>
      <c r="B877" t="s">
        <v>46</v>
      </c>
      <c r="C877" s="22">
        <f>VLOOKUP(Table1[[#This Row],[Subject]],'Subject Profile'!$A$2:$E$8,4,FALSE)</f>
        <v>1</v>
      </c>
      <c r="D877" s="22">
        <f>VLOOKUP(Table1[[#This Row],[Subject]],'Subject Profile'!$A$2:$E$8,5,FALSE)</f>
        <v>-1.4</v>
      </c>
      <c r="E877" t="s">
        <v>111</v>
      </c>
      <c r="F877" t="s">
        <v>50</v>
      </c>
      <c r="G877" t="s">
        <v>7</v>
      </c>
      <c r="H877">
        <f>IF(Table1[[#This Row],[decision]]="accept",1,0)</f>
        <v>1</v>
      </c>
      <c r="I877">
        <v>-90</v>
      </c>
      <c r="J877" t="s">
        <v>107</v>
      </c>
      <c r="K877">
        <v>1664533314</v>
      </c>
      <c r="L877">
        <v>8</v>
      </c>
      <c r="M877" t="str">
        <f>VLOOKUP($F877,Experiment!$A$2:$U$90,MATCH(Results!M$1,Experiment!$A$1:$U$1,0)+1,FALSE)</f>
        <v>I</v>
      </c>
      <c r="N877">
        <f>IF(Table1[[#This Row],[Impact]]="I",0,1)</f>
        <v>0</v>
      </c>
      <c r="O877" s="2">
        <f>VLOOKUP($F877,Experiment!$A$2:$U$90,MATCH(Results!O$1,Experiment!$A$1:$U$1,0),FALSE)</f>
        <v>-90</v>
      </c>
      <c r="P877" s="3">
        <f>VLOOKUP($F877,Experiment!$A$2:$U$90,MATCH(Results!P$1,Experiment!$A$1:$U$1,0),FALSE)</f>
        <v>0.5</v>
      </c>
      <c r="Q877" s="2">
        <f>VLOOKUP($F877,Experiment!$A$2:$U$90,MATCH(Results!Q$1,Experiment!$A$1:$U$1,0),FALSE)</f>
        <v>180</v>
      </c>
      <c r="R877" s="3">
        <f>VLOOKUP($F877,Experiment!$A$2:$U$90,MATCH(Results!R$1,Experiment!$A$1:$U$1,0),FALSE)</f>
        <v>0.5</v>
      </c>
      <c r="S877" s="2">
        <f>VLOOKUP($F877,Experiment!$A$2:$U$90,MATCH(Results!S$1,Experiment!$A$1:$U$1,0),FALSE)</f>
        <v>45</v>
      </c>
      <c r="T877" s="2">
        <f>VLOOKUP($F877,Experiment!$A$2:$U$90,MATCH(Results!T$1,Experiment!$A$1:$U$1,0),FALSE)</f>
        <v>18225</v>
      </c>
      <c r="U877" s="2">
        <f>VLOOKUP($F877,Experiment!$A$2:$U$90,MATCH(Results!U$1,Experiment!$A$1:$U$1,0),FALSE)</f>
        <v>135</v>
      </c>
      <c r="V877" s="2">
        <f>VLOOKUP($F877,Experiment!$A$2:$U$90,MATCH(Results!V$1,Experiment!$A$1:$U$1,0),FALSE)</f>
        <v>4</v>
      </c>
      <c r="W877" s="3">
        <f>VLOOKUP($F877,Experiment!$A$2:$U$90,MATCH(Results!W$1,Experiment!$A$1:$U$1,0),FALSE)</f>
        <v>0.75</v>
      </c>
      <c r="X877" s="3">
        <f>VLOOKUP($F877,Experiment!$A$2:$U$90,MATCH(Results!X$1,Experiment!$A$1:$U$1,0),FALSE)</f>
        <v>0.25</v>
      </c>
      <c r="Y877" s="2">
        <f>VLOOKUP($F877,Experiment!$A$2:$U$90,MATCH(Results!Y$1,Experiment!$A$1:$U$1,0),FALSE)</f>
        <v>2</v>
      </c>
      <c r="Z877" s="3">
        <f>VLOOKUP($F877,Experiment!$A$2:$U$90,MATCH(Results!Z$1,Experiment!$A$1:$U$1,0),FALSE)</f>
        <v>0.05</v>
      </c>
      <c r="AA877" s="3">
        <f>VLOOKUP($F877,Experiment!$A$2:$U$90,MATCH(Results!AA$1,Experiment!$A$1:$U$1,0),FALSE)</f>
        <v>0.2</v>
      </c>
      <c r="AB877" s="3">
        <f>VLOOKUP($F877,Experiment!$A$2:$U$90,MATCH(Results!AB$1,Experiment!$A$1:$U$1,0),FALSE)</f>
        <v>0.42499999999999999</v>
      </c>
      <c r="AC877" s="3">
        <f>VLOOKUP($F877,Experiment!$A$2:$U$90,MATCH(Results!AC$1,Experiment!$A$1:$U$1,0),FALSE)</f>
        <v>0.57499999999999996</v>
      </c>
      <c r="AD877" s="2">
        <f>VLOOKUP($F877,Experiment!$A$2:$U$90,MATCH(Results!AD$1,Experiment!$A$1:$U$1,0),FALSE)</f>
        <v>65.249999999999986</v>
      </c>
      <c r="AE877" s="2">
        <f>VLOOKUP($F877,Experiment!$A$2:$U$90,MATCH(Results!AE$1,Experiment!$A$1:$U$1,0),FALSE)</f>
        <v>17814.9375</v>
      </c>
      <c r="AF877" s="2">
        <f>VLOOKUP($F877,Experiment!$A$2:$U$90,MATCH(Results!AF$1,Experiment!$A$1:$U$1,0),FALSE)</f>
        <v>133.47260954967501</v>
      </c>
      <c r="AG877" s="3">
        <f>VLOOKUP($F877,Experiment!$A$2:$W$90,MATCH(Results!AG$1,Experiment!$A$1:$W$1,0),FALSE)</f>
        <v>1</v>
      </c>
      <c r="AH877" s="3">
        <f>VLOOKUP($F877,Experiment!$A$2:$W$90,MATCH(Results!AH$1,Experiment!$A$1:$W$1,0),FALSE)</f>
        <v>0.57499999999999996</v>
      </c>
      <c r="AI877" s="3">
        <f>VLOOKUP($F877,Experiment!$A$2:$X$90,MATCH(Results!AI$1,Experiment!$A$1:$X$1,0),FALSE)</f>
        <v>0.42500000000000004</v>
      </c>
      <c r="AJ877" s="2">
        <f>Table1[[#This Row],[Gain]]^Table1[[#This Row],[θ]]</f>
        <v>180</v>
      </c>
      <c r="AK877" s="2">
        <f>-Table1[[#This Row],[λ]]*-Table1[[#This Row],[Loss]]^Table1[[#This Row],[θ]]</f>
        <v>125.99999999999999</v>
      </c>
      <c r="AL877" s="2">
        <f>Table1[[#This Row],[v_n_w_g]]-Table1[[#This Row],[v_n_w_l]]</f>
        <v>54.000000000000014</v>
      </c>
      <c r="AM877" s="2">
        <f>IF(Table1[[#This Row],[diff_v]]&gt;=1,1,0)</f>
        <v>1</v>
      </c>
    </row>
    <row r="878" spans="1:39" hidden="1" x14ac:dyDescent="0.3">
      <c r="A878">
        <v>32</v>
      </c>
      <c r="B878" t="s">
        <v>46</v>
      </c>
      <c r="C878" s="22">
        <f>VLOOKUP(Table1[[#This Row],[Subject]],'Subject Profile'!$A$2:$E$8,4,FALSE)</f>
        <v>1</v>
      </c>
      <c r="D878" s="22">
        <f>VLOOKUP(Table1[[#This Row],[Subject]],'Subject Profile'!$A$2:$E$8,5,FALSE)</f>
        <v>-1.4</v>
      </c>
      <c r="E878" t="s">
        <v>111</v>
      </c>
      <c r="F878" t="s">
        <v>74</v>
      </c>
      <c r="G878" t="s">
        <v>7</v>
      </c>
      <c r="H878">
        <f>IF(Table1[[#This Row],[decision]]="accept",1,0)</f>
        <v>1</v>
      </c>
      <c r="I878">
        <v>-10</v>
      </c>
      <c r="J878" t="s">
        <v>107</v>
      </c>
      <c r="K878">
        <v>1664533322</v>
      </c>
      <c r="L878">
        <v>8</v>
      </c>
      <c r="M878" t="str">
        <f>VLOOKUP($F878,Experiment!$A$2:$U$90,MATCH(Results!M$1,Experiment!$A$1:$U$1,0)+1,FALSE)</f>
        <v>G</v>
      </c>
      <c r="N878">
        <f>IF(Table1[[#This Row],[Impact]]="I",0,1)</f>
        <v>1</v>
      </c>
      <c r="O878" s="2">
        <f>VLOOKUP($F878,Experiment!$A$2:$U$90,MATCH(Results!O$1,Experiment!$A$1:$U$1,0),FALSE)</f>
        <v>-10</v>
      </c>
      <c r="P878" s="3">
        <f>VLOOKUP($F878,Experiment!$A$2:$U$90,MATCH(Results!P$1,Experiment!$A$1:$U$1,0),FALSE)</f>
        <v>0.5</v>
      </c>
      <c r="Q878" s="2">
        <f>VLOOKUP($F878,Experiment!$A$2:$U$90,MATCH(Results!Q$1,Experiment!$A$1:$U$1,0),FALSE)</f>
        <v>30</v>
      </c>
      <c r="R878" s="3">
        <f>VLOOKUP($F878,Experiment!$A$2:$U$90,MATCH(Results!R$1,Experiment!$A$1:$U$1,0),FALSE)</f>
        <v>0.5</v>
      </c>
      <c r="S878" s="2">
        <f>VLOOKUP($F878,Experiment!$A$2:$U$90,MATCH(Results!S$1,Experiment!$A$1:$U$1,0),FALSE)</f>
        <v>10</v>
      </c>
      <c r="T878" s="2">
        <f>VLOOKUP($F878,Experiment!$A$2:$U$90,MATCH(Results!T$1,Experiment!$A$1:$U$1,0),FALSE)</f>
        <v>400</v>
      </c>
      <c r="U878" s="2">
        <f>VLOOKUP($F878,Experiment!$A$2:$U$90,MATCH(Results!U$1,Experiment!$A$1:$U$1,0),FALSE)</f>
        <v>20</v>
      </c>
      <c r="V878" s="2">
        <f>VLOOKUP($F878,Experiment!$A$2:$U$90,MATCH(Results!V$1,Experiment!$A$1:$U$1,0),FALSE)</f>
        <v>2</v>
      </c>
      <c r="W878" s="3">
        <f>VLOOKUP($F878,Experiment!$A$2:$U$90,MATCH(Results!W$1,Experiment!$A$1:$U$1,0),FALSE)</f>
        <v>0.25</v>
      </c>
      <c r="X878" s="3">
        <f>VLOOKUP($F878,Experiment!$A$2:$U$90,MATCH(Results!X$1,Experiment!$A$1:$U$1,0),FALSE)</f>
        <v>0.75</v>
      </c>
      <c r="Y878" s="2">
        <f>VLOOKUP($F878,Experiment!$A$2:$U$90,MATCH(Results!Y$1,Experiment!$A$1:$U$1,0),FALSE)</f>
        <v>2</v>
      </c>
      <c r="Z878" s="3">
        <f>VLOOKUP($F878,Experiment!$A$2:$U$90,MATCH(Results!Z$1,Experiment!$A$1:$U$1,0),FALSE)</f>
        <v>0.5</v>
      </c>
      <c r="AA878" s="3">
        <f>VLOOKUP($F878,Experiment!$A$2:$U$90,MATCH(Results!AA$1,Experiment!$A$1:$U$1,0),FALSE)</f>
        <v>0.25</v>
      </c>
      <c r="AB878" s="3">
        <f>VLOOKUP($F878,Experiment!$A$2:$U$90,MATCH(Results!AB$1,Experiment!$A$1:$U$1,0),FALSE)</f>
        <v>0.625</v>
      </c>
      <c r="AC878" s="3">
        <f>VLOOKUP($F878,Experiment!$A$2:$U$90,MATCH(Results!AC$1,Experiment!$A$1:$U$1,0),FALSE)</f>
        <v>0.375</v>
      </c>
      <c r="AD878" s="2">
        <f>VLOOKUP($F878,Experiment!$A$2:$U$90,MATCH(Results!AD$1,Experiment!$A$1:$U$1,0),FALSE)</f>
        <v>5</v>
      </c>
      <c r="AE878" s="2">
        <f>VLOOKUP($F878,Experiment!$A$2:$U$90,MATCH(Results!AE$1,Experiment!$A$1:$U$1,0),FALSE)</f>
        <v>375</v>
      </c>
      <c r="AF878" s="2">
        <f>VLOOKUP($F878,Experiment!$A$2:$U$90,MATCH(Results!AF$1,Experiment!$A$1:$U$1,0),FALSE)</f>
        <v>19.364916731037084</v>
      </c>
      <c r="AG878" s="3">
        <f>VLOOKUP($F878,Experiment!$A$2:$W$90,MATCH(Results!AG$1,Experiment!$A$1:$W$1,0),FALSE)</f>
        <v>0.82730419370997643</v>
      </c>
      <c r="AH878" s="3">
        <f>VLOOKUP($F878,Experiment!$A$2:$W$90,MATCH(Results!AH$1,Experiment!$A$1:$W$1,0),FALSE)</f>
        <v>0.38648875795104182</v>
      </c>
      <c r="AI878" s="3">
        <f>VLOOKUP($F878,Experiment!$A$2:$X$90,MATCH(Results!AI$1,Experiment!$A$1:$X$1,0),FALSE)</f>
        <v>0.61351124204895813</v>
      </c>
      <c r="AJ878" s="2">
        <f>Table1[[#This Row],[Gain]]^Table1[[#This Row],[θ]]</f>
        <v>30</v>
      </c>
      <c r="AK878" s="2">
        <f>-Table1[[#This Row],[λ]]*-Table1[[#This Row],[Loss]]^Table1[[#This Row],[θ]]</f>
        <v>14</v>
      </c>
      <c r="AL878" s="2">
        <f>Table1[[#This Row],[v_n_w_g]]-Table1[[#This Row],[v_n_w_l]]</f>
        <v>16</v>
      </c>
      <c r="AM878" s="2">
        <f>IF(Table1[[#This Row],[diff_v]]&gt;=1,1,0)</f>
        <v>1</v>
      </c>
    </row>
    <row r="879" spans="1:39" hidden="1" x14ac:dyDescent="0.3">
      <c r="A879">
        <v>33</v>
      </c>
      <c r="B879" t="s">
        <v>46</v>
      </c>
      <c r="C879" s="22">
        <f>VLOOKUP(Table1[[#This Row],[Subject]],'Subject Profile'!$A$2:$E$8,4,FALSE)</f>
        <v>1</v>
      </c>
      <c r="D879" s="22">
        <f>VLOOKUP(Table1[[#This Row],[Subject]],'Subject Profile'!$A$2:$E$8,5,FALSE)</f>
        <v>-1.4</v>
      </c>
      <c r="E879" t="s">
        <v>111</v>
      </c>
      <c r="F879" t="s">
        <v>76</v>
      </c>
      <c r="G879" t="s">
        <v>7</v>
      </c>
      <c r="H879">
        <f>IF(Table1[[#This Row],[decision]]="accept",1,0)</f>
        <v>1</v>
      </c>
      <c r="I879">
        <v>-90</v>
      </c>
      <c r="J879" t="s">
        <v>107</v>
      </c>
      <c r="K879">
        <v>1664533328</v>
      </c>
      <c r="L879">
        <v>6</v>
      </c>
      <c r="M879" t="str">
        <f>VLOOKUP($F879,Experiment!$A$2:$U$90,MATCH(Results!M$1,Experiment!$A$1:$U$1,0)+1,FALSE)</f>
        <v>G</v>
      </c>
      <c r="N879">
        <f>IF(Table1[[#This Row],[Impact]]="I",0,1)</f>
        <v>1</v>
      </c>
      <c r="O879" s="2">
        <f>VLOOKUP($F879,Experiment!$A$2:$U$90,MATCH(Results!O$1,Experiment!$A$1:$U$1,0),FALSE)</f>
        <v>-90</v>
      </c>
      <c r="P879" s="3">
        <f>VLOOKUP($F879,Experiment!$A$2:$U$90,MATCH(Results!P$1,Experiment!$A$1:$U$1,0),FALSE)</f>
        <v>0.5</v>
      </c>
      <c r="Q879" s="2">
        <f>VLOOKUP($F879,Experiment!$A$2:$U$90,MATCH(Results!Q$1,Experiment!$A$1:$U$1,0),FALSE)</f>
        <v>180</v>
      </c>
      <c r="R879" s="3">
        <f>VLOOKUP($F879,Experiment!$A$2:$U$90,MATCH(Results!R$1,Experiment!$A$1:$U$1,0),FALSE)</f>
        <v>0.5</v>
      </c>
      <c r="S879" s="2">
        <f>VLOOKUP($F879,Experiment!$A$2:$U$90,MATCH(Results!S$1,Experiment!$A$1:$U$1,0),FALSE)</f>
        <v>45</v>
      </c>
      <c r="T879" s="2">
        <f>VLOOKUP($F879,Experiment!$A$2:$U$90,MATCH(Results!T$1,Experiment!$A$1:$U$1,0),FALSE)</f>
        <v>18225</v>
      </c>
      <c r="U879" s="2">
        <f>VLOOKUP($F879,Experiment!$A$2:$U$90,MATCH(Results!U$1,Experiment!$A$1:$U$1,0),FALSE)</f>
        <v>135</v>
      </c>
      <c r="V879" s="2">
        <f>VLOOKUP($F879,Experiment!$A$2:$U$90,MATCH(Results!V$1,Experiment!$A$1:$U$1,0),FALSE)</f>
        <v>2</v>
      </c>
      <c r="W879" s="3">
        <f>VLOOKUP($F879,Experiment!$A$2:$U$90,MATCH(Results!W$1,Experiment!$A$1:$U$1,0),FALSE)</f>
        <v>0.25</v>
      </c>
      <c r="X879" s="3">
        <f>VLOOKUP($F879,Experiment!$A$2:$U$90,MATCH(Results!X$1,Experiment!$A$1:$U$1,0),FALSE)</f>
        <v>0.75</v>
      </c>
      <c r="Y879" s="2">
        <f>VLOOKUP($F879,Experiment!$A$2:$U$90,MATCH(Results!Y$1,Experiment!$A$1:$U$1,0),FALSE)</f>
        <v>2</v>
      </c>
      <c r="Z879" s="3">
        <f>VLOOKUP($F879,Experiment!$A$2:$U$90,MATCH(Results!Z$1,Experiment!$A$1:$U$1,0),FALSE)</f>
        <v>0.5</v>
      </c>
      <c r="AA879" s="3">
        <f>VLOOKUP($F879,Experiment!$A$2:$U$90,MATCH(Results!AA$1,Experiment!$A$1:$U$1,0),FALSE)</f>
        <v>0.25</v>
      </c>
      <c r="AB879" s="3">
        <f>VLOOKUP($F879,Experiment!$A$2:$U$90,MATCH(Results!AB$1,Experiment!$A$1:$U$1,0),FALSE)</f>
        <v>0.625</v>
      </c>
      <c r="AC879" s="3">
        <f>VLOOKUP($F879,Experiment!$A$2:$U$90,MATCH(Results!AC$1,Experiment!$A$1:$U$1,0),FALSE)</f>
        <v>0.375</v>
      </c>
      <c r="AD879" s="2">
        <f>VLOOKUP($F879,Experiment!$A$2:$U$90,MATCH(Results!AD$1,Experiment!$A$1:$U$1,0),FALSE)</f>
        <v>11.25</v>
      </c>
      <c r="AE879" s="2">
        <f>VLOOKUP($F879,Experiment!$A$2:$U$90,MATCH(Results!AE$1,Experiment!$A$1:$U$1,0),FALSE)</f>
        <v>17085.9375</v>
      </c>
      <c r="AF879" s="2">
        <f>VLOOKUP($F879,Experiment!$A$2:$U$90,MATCH(Results!AF$1,Experiment!$A$1:$U$1,0),FALSE)</f>
        <v>130.71318793450033</v>
      </c>
      <c r="AG879" s="3">
        <f>VLOOKUP($F879,Experiment!$A$2:$W$90,MATCH(Results!AG$1,Experiment!$A$1:$W$1,0),FALSE)</f>
        <v>0.82730419370997643</v>
      </c>
      <c r="AH879" s="3">
        <f>VLOOKUP($F879,Experiment!$A$2:$W$90,MATCH(Results!AH$1,Experiment!$A$1:$W$1,0),FALSE)</f>
        <v>0.38648875795104182</v>
      </c>
      <c r="AI879" s="3">
        <f>VLOOKUP($F879,Experiment!$A$2:$X$90,MATCH(Results!AI$1,Experiment!$A$1:$X$1,0),FALSE)</f>
        <v>0.61351124204895813</v>
      </c>
      <c r="AJ879" s="2">
        <f>Table1[[#This Row],[Gain]]^Table1[[#This Row],[θ]]</f>
        <v>180</v>
      </c>
      <c r="AK879" s="2">
        <f>-Table1[[#This Row],[λ]]*-Table1[[#This Row],[Loss]]^Table1[[#This Row],[θ]]</f>
        <v>125.99999999999999</v>
      </c>
      <c r="AL879" s="2">
        <f>Table1[[#This Row],[v_n_w_g]]-Table1[[#This Row],[v_n_w_l]]</f>
        <v>54.000000000000014</v>
      </c>
      <c r="AM879" s="2">
        <f>IF(Table1[[#This Row],[diff_v]]&gt;=1,1,0)</f>
        <v>1</v>
      </c>
    </row>
    <row r="880" spans="1:39" hidden="1" x14ac:dyDescent="0.3">
      <c r="A880">
        <v>34</v>
      </c>
      <c r="B880" t="s">
        <v>46</v>
      </c>
      <c r="C880" s="22">
        <f>VLOOKUP(Table1[[#This Row],[Subject]],'Subject Profile'!$A$2:$E$8,4,FALSE)</f>
        <v>1</v>
      </c>
      <c r="D880" s="22">
        <f>VLOOKUP(Table1[[#This Row],[Subject]],'Subject Profile'!$A$2:$E$8,5,FALSE)</f>
        <v>-1.4</v>
      </c>
      <c r="E880" t="s">
        <v>111</v>
      </c>
      <c r="F880" t="s">
        <v>83</v>
      </c>
      <c r="G880" t="s">
        <v>5</v>
      </c>
      <c r="H880">
        <f>IF(Table1[[#This Row],[decision]]="accept",1,0)</f>
        <v>0</v>
      </c>
      <c r="I880">
        <v>0</v>
      </c>
      <c r="J880" t="s">
        <v>107</v>
      </c>
      <c r="K880">
        <v>1664533335</v>
      </c>
      <c r="L880">
        <v>7</v>
      </c>
      <c r="M880" t="str">
        <f>VLOOKUP($F880,Experiment!$A$2:$U$90,MATCH(Results!M$1,Experiment!$A$1:$U$1,0)+1,FALSE)</f>
        <v>I</v>
      </c>
      <c r="N880">
        <f>IF(Table1[[#This Row],[Impact]]="I",0,1)</f>
        <v>0</v>
      </c>
      <c r="O880" s="2">
        <f>VLOOKUP($F880,Experiment!$A$2:$U$90,MATCH(Results!O$1,Experiment!$A$1:$U$1,0),FALSE)</f>
        <v>-50</v>
      </c>
      <c r="P880" s="3">
        <f>VLOOKUP($F880,Experiment!$A$2:$U$90,MATCH(Results!P$1,Experiment!$A$1:$U$1,0),FALSE)</f>
        <v>0.5</v>
      </c>
      <c r="Q880" s="2">
        <f>VLOOKUP($F880,Experiment!$A$2:$U$90,MATCH(Results!Q$1,Experiment!$A$1:$U$1,0),FALSE)</f>
        <v>40</v>
      </c>
      <c r="R880" s="3">
        <f>VLOOKUP($F880,Experiment!$A$2:$U$90,MATCH(Results!R$1,Experiment!$A$1:$U$1,0),FALSE)</f>
        <v>0.5</v>
      </c>
      <c r="S880" s="2">
        <f>VLOOKUP($F880,Experiment!$A$2:$U$90,MATCH(Results!S$1,Experiment!$A$1:$U$1,0),FALSE)</f>
        <v>-5</v>
      </c>
      <c r="T880" s="2">
        <f>VLOOKUP($F880,Experiment!$A$2:$U$90,MATCH(Results!T$1,Experiment!$A$1:$U$1,0),FALSE)</f>
        <v>2025</v>
      </c>
      <c r="U880" s="2">
        <f>VLOOKUP($F880,Experiment!$A$2:$U$90,MATCH(Results!U$1,Experiment!$A$1:$U$1,0),FALSE)</f>
        <v>45</v>
      </c>
      <c r="V880" s="2">
        <f>VLOOKUP($F880,Experiment!$A$2:$U$90,MATCH(Results!V$1,Experiment!$A$1:$U$1,0),FALSE)</f>
        <v>2</v>
      </c>
      <c r="W880" s="3">
        <f>VLOOKUP($F880,Experiment!$A$2:$U$90,MATCH(Results!W$1,Experiment!$A$1:$U$1,0),FALSE)</f>
        <v>0.25</v>
      </c>
      <c r="X880" s="3">
        <f>VLOOKUP($F880,Experiment!$A$2:$U$90,MATCH(Results!X$1,Experiment!$A$1:$U$1,0),FALSE)</f>
        <v>0.75</v>
      </c>
      <c r="Y880" s="2">
        <f>VLOOKUP($F880,Experiment!$A$2:$U$90,MATCH(Results!Y$1,Experiment!$A$1:$U$1,0),FALSE)</f>
        <v>2</v>
      </c>
      <c r="Z880" s="3">
        <f>VLOOKUP($F880,Experiment!$A$2:$U$90,MATCH(Results!Z$1,Experiment!$A$1:$U$1,0),FALSE)</f>
        <v>0.5</v>
      </c>
      <c r="AA880" s="3">
        <f>VLOOKUP($F880,Experiment!$A$2:$U$90,MATCH(Results!AA$1,Experiment!$A$1:$U$1,0),FALSE)</f>
        <v>0.25</v>
      </c>
      <c r="AB880" s="3">
        <f>VLOOKUP($F880,Experiment!$A$2:$U$90,MATCH(Results!AB$1,Experiment!$A$1:$U$1,0),FALSE)</f>
        <v>0.625</v>
      </c>
      <c r="AC880" s="3">
        <f>VLOOKUP($F880,Experiment!$A$2:$U$90,MATCH(Results!AC$1,Experiment!$A$1:$U$1,0),FALSE)</f>
        <v>0.375</v>
      </c>
      <c r="AD880" s="2">
        <f>VLOOKUP($F880,Experiment!$A$2:$U$90,MATCH(Results!AD$1,Experiment!$A$1:$U$1,0),FALSE)</f>
        <v>-16.25</v>
      </c>
      <c r="AE880" s="2">
        <f>VLOOKUP($F880,Experiment!$A$2:$U$90,MATCH(Results!AE$1,Experiment!$A$1:$U$1,0),FALSE)</f>
        <v>1898.4375</v>
      </c>
      <c r="AF880" s="2">
        <f>VLOOKUP($F880,Experiment!$A$2:$U$90,MATCH(Results!AF$1,Experiment!$A$1:$U$1,0),FALSE)</f>
        <v>43.571062644833439</v>
      </c>
      <c r="AG880" s="3">
        <f>VLOOKUP($F880,Experiment!$A$2:$W$90,MATCH(Results!AG$1,Experiment!$A$1:$W$1,0),FALSE)</f>
        <v>0.82730419370997643</v>
      </c>
      <c r="AH880" s="3">
        <f>VLOOKUP($F880,Experiment!$A$2:$W$90,MATCH(Results!AH$1,Experiment!$A$1:$W$1,0),FALSE)</f>
        <v>0.38648875795104182</v>
      </c>
      <c r="AI880" s="3">
        <f>VLOOKUP($F880,Experiment!$A$2:$X$90,MATCH(Results!AI$1,Experiment!$A$1:$X$1,0),FALSE)</f>
        <v>0.61351124204895813</v>
      </c>
      <c r="AJ880" s="2">
        <f>Table1[[#This Row],[Gain]]^Table1[[#This Row],[θ]]</f>
        <v>40</v>
      </c>
      <c r="AK880" s="2">
        <f>-Table1[[#This Row],[λ]]*-Table1[[#This Row],[Loss]]^Table1[[#This Row],[θ]]</f>
        <v>70</v>
      </c>
      <c r="AL880" s="2">
        <f>Table1[[#This Row],[v_n_w_g]]-Table1[[#This Row],[v_n_w_l]]</f>
        <v>-30</v>
      </c>
      <c r="AM880" s="2">
        <f>IF(Table1[[#This Row],[diff_v]]&gt;=1,1,0)</f>
        <v>0</v>
      </c>
    </row>
    <row r="881" spans="1:39" hidden="1" x14ac:dyDescent="0.3">
      <c r="A881">
        <v>35</v>
      </c>
      <c r="B881" t="s">
        <v>46</v>
      </c>
      <c r="C881" s="22">
        <f>VLOOKUP(Table1[[#This Row],[Subject]],'Subject Profile'!$A$2:$E$8,4,FALSE)</f>
        <v>1</v>
      </c>
      <c r="D881" s="22">
        <f>VLOOKUP(Table1[[#This Row],[Subject]],'Subject Profile'!$A$2:$E$8,5,FALSE)</f>
        <v>-1.4</v>
      </c>
      <c r="E881" t="s">
        <v>111</v>
      </c>
      <c r="F881" t="s">
        <v>69</v>
      </c>
      <c r="G881" t="s">
        <v>7</v>
      </c>
      <c r="H881">
        <f>IF(Table1[[#This Row],[decision]]="accept",1,0)</f>
        <v>1</v>
      </c>
      <c r="I881">
        <v>-50</v>
      </c>
      <c r="J881" t="s">
        <v>107</v>
      </c>
      <c r="K881">
        <v>1664533342</v>
      </c>
      <c r="L881">
        <v>7</v>
      </c>
      <c r="M881" t="str">
        <f>VLOOKUP($F881,Experiment!$A$2:$U$90,MATCH(Results!M$1,Experiment!$A$1:$U$1,0)+1,FALSE)</f>
        <v>I</v>
      </c>
      <c r="N881">
        <f>IF(Table1[[#This Row],[Impact]]="I",0,1)</f>
        <v>0</v>
      </c>
      <c r="O881" s="2">
        <f>VLOOKUP($F881,Experiment!$A$2:$U$90,MATCH(Results!O$1,Experiment!$A$1:$U$1,0),FALSE)</f>
        <v>-50</v>
      </c>
      <c r="P881" s="3">
        <f>VLOOKUP($F881,Experiment!$A$2:$U$90,MATCH(Results!P$1,Experiment!$A$1:$U$1,0),FALSE)</f>
        <v>0.5</v>
      </c>
      <c r="Q881" s="2">
        <f>VLOOKUP($F881,Experiment!$A$2:$U$90,MATCH(Results!Q$1,Experiment!$A$1:$U$1,0),FALSE)</f>
        <v>50</v>
      </c>
      <c r="R881" s="3">
        <f>VLOOKUP($F881,Experiment!$A$2:$U$90,MATCH(Results!R$1,Experiment!$A$1:$U$1,0),FALSE)</f>
        <v>0.5</v>
      </c>
      <c r="S881" s="2">
        <f>VLOOKUP($F881,Experiment!$A$2:$U$90,MATCH(Results!S$1,Experiment!$A$1:$U$1,0),FALSE)</f>
        <v>0</v>
      </c>
      <c r="T881" s="2">
        <f>VLOOKUP($F881,Experiment!$A$2:$U$90,MATCH(Results!T$1,Experiment!$A$1:$U$1,0),FALSE)</f>
        <v>2500</v>
      </c>
      <c r="U881" s="2">
        <f>VLOOKUP($F881,Experiment!$A$2:$U$90,MATCH(Results!U$1,Experiment!$A$1:$U$1,0),FALSE)</f>
        <v>50</v>
      </c>
      <c r="V881" s="2">
        <f>VLOOKUP($F881,Experiment!$A$2:$U$90,MATCH(Results!V$1,Experiment!$A$1:$U$1,0),FALSE)</f>
        <v>4</v>
      </c>
      <c r="W881" s="3">
        <f>VLOOKUP($F881,Experiment!$A$2:$U$90,MATCH(Results!W$1,Experiment!$A$1:$U$1,0),FALSE)</f>
        <v>0.25</v>
      </c>
      <c r="X881" s="3">
        <f>VLOOKUP($F881,Experiment!$A$2:$U$90,MATCH(Results!X$1,Experiment!$A$1:$U$1,0),FALSE)</f>
        <v>0.75</v>
      </c>
      <c r="Y881" s="2">
        <f>VLOOKUP($F881,Experiment!$A$2:$U$90,MATCH(Results!Y$1,Experiment!$A$1:$U$1,0),FALSE)</f>
        <v>1</v>
      </c>
      <c r="Z881" s="3">
        <f>VLOOKUP($F881,Experiment!$A$2:$U$90,MATCH(Results!Z$1,Experiment!$A$1:$U$1,0),FALSE)</f>
        <v>0.25</v>
      </c>
      <c r="AA881" s="3">
        <f>VLOOKUP($F881,Experiment!$A$2:$U$90,MATCH(Results!AA$1,Experiment!$A$1:$U$1,0),FALSE)</f>
        <v>0.5</v>
      </c>
      <c r="AB881" s="3">
        <f>VLOOKUP($F881,Experiment!$A$2:$U$90,MATCH(Results!AB$1,Experiment!$A$1:$U$1,0),FALSE)</f>
        <v>0.375</v>
      </c>
      <c r="AC881" s="3">
        <f>VLOOKUP($F881,Experiment!$A$2:$U$90,MATCH(Results!AC$1,Experiment!$A$1:$U$1,0),FALSE)</f>
        <v>0.625</v>
      </c>
      <c r="AD881" s="2">
        <f>VLOOKUP($F881,Experiment!$A$2:$U$90,MATCH(Results!AD$1,Experiment!$A$1:$U$1,0),FALSE)</f>
        <v>12.5</v>
      </c>
      <c r="AE881" s="2">
        <f>VLOOKUP($F881,Experiment!$A$2:$U$90,MATCH(Results!AE$1,Experiment!$A$1:$U$1,0),FALSE)</f>
        <v>2343.75</v>
      </c>
      <c r="AF881" s="2">
        <f>VLOOKUP($F881,Experiment!$A$2:$U$90,MATCH(Results!AF$1,Experiment!$A$1:$U$1,0),FALSE)</f>
        <v>48.412291827592711</v>
      </c>
      <c r="AG881" s="3">
        <f>VLOOKUP($F881,Experiment!$A$2:$W$90,MATCH(Results!AG$1,Experiment!$A$1:$W$1,0),FALSE)</f>
        <v>1</v>
      </c>
      <c r="AH881" s="3">
        <f>VLOOKUP($F881,Experiment!$A$2:$W$90,MATCH(Results!AH$1,Experiment!$A$1:$W$1,0),FALSE)</f>
        <v>0.625</v>
      </c>
      <c r="AI881" s="3">
        <f>VLOOKUP($F881,Experiment!$A$2:$X$90,MATCH(Results!AI$1,Experiment!$A$1:$X$1,0),FALSE)</f>
        <v>0.375</v>
      </c>
      <c r="AJ881" s="2">
        <f>Table1[[#This Row],[Gain]]^Table1[[#This Row],[θ]]</f>
        <v>50</v>
      </c>
      <c r="AK881" s="2">
        <f>-Table1[[#This Row],[λ]]*-Table1[[#This Row],[Loss]]^Table1[[#This Row],[θ]]</f>
        <v>70</v>
      </c>
      <c r="AL881" s="2">
        <f>Table1[[#This Row],[v_n_w_g]]-Table1[[#This Row],[v_n_w_l]]</f>
        <v>-20</v>
      </c>
      <c r="AM881" s="2">
        <f>IF(Table1[[#This Row],[diff_v]]&gt;=1,1,0)</f>
        <v>0</v>
      </c>
    </row>
    <row r="882" spans="1:39" hidden="1" x14ac:dyDescent="0.3">
      <c r="A882">
        <v>36</v>
      </c>
      <c r="B882" t="s">
        <v>46</v>
      </c>
      <c r="C882" s="22">
        <f>VLOOKUP(Table1[[#This Row],[Subject]],'Subject Profile'!$A$2:$E$8,4,FALSE)</f>
        <v>1</v>
      </c>
      <c r="D882" s="22">
        <f>VLOOKUP(Table1[[#This Row],[Subject]],'Subject Profile'!$A$2:$E$8,5,FALSE)</f>
        <v>-1.4</v>
      </c>
      <c r="E882" t="s">
        <v>111</v>
      </c>
      <c r="F882" t="s">
        <v>75</v>
      </c>
      <c r="G882" t="s">
        <v>7</v>
      </c>
      <c r="H882">
        <f>IF(Table1[[#This Row],[decision]]="accept",1,0)</f>
        <v>1</v>
      </c>
      <c r="I882">
        <v>70</v>
      </c>
      <c r="J882" t="s">
        <v>107</v>
      </c>
      <c r="K882">
        <v>1664533357</v>
      </c>
      <c r="L882">
        <v>15</v>
      </c>
      <c r="M882" t="str">
        <f>VLOOKUP($F882,Experiment!$A$2:$U$90,MATCH(Results!M$1,Experiment!$A$1:$U$1,0)+1,FALSE)</f>
        <v>I</v>
      </c>
      <c r="N882">
        <f>IF(Table1[[#This Row],[Impact]]="I",0,1)</f>
        <v>0</v>
      </c>
      <c r="O882" s="2">
        <f>VLOOKUP($F882,Experiment!$A$2:$U$90,MATCH(Results!O$1,Experiment!$A$1:$U$1,0),FALSE)</f>
        <v>-50</v>
      </c>
      <c r="P882" s="3">
        <f>VLOOKUP($F882,Experiment!$A$2:$U$90,MATCH(Results!P$1,Experiment!$A$1:$U$1,0),FALSE)</f>
        <v>0.5</v>
      </c>
      <c r="Q882" s="2">
        <f>VLOOKUP($F882,Experiment!$A$2:$U$90,MATCH(Results!Q$1,Experiment!$A$1:$U$1,0),FALSE)</f>
        <v>70</v>
      </c>
      <c r="R882" s="3">
        <f>VLOOKUP($F882,Experiment!$A$2:$U$90,MATCH(Results!R$1,Experiment!$A$1:$U$1,0),FALSE)</f>
        <v>0.5</v>
      </c>
      <c r="S882" s="2">
        <f>VLOOKUP($F882,Experiment!$A$2:$U$90,MATCH(Results!S$1,Experiment!$A$1:$U$1,0),FALSE)</f>
        <v>10</v>
      </c>
      <c r="T882" s="2">
        <f>VLOOKUP($F882,Experiment!$A$2:$U$90,MATCH(Results!T$1,Experiment!$A$1:$U$1,0),FALSE)</f>
        <v>3600</v>
      </c>
      <c r="U882" s="2">
        <f>VLOOKUP($F882,Experiment!$A$2:$U$90,MATCH(Results!U$1,Experiment!$A$1:$U$1,0),FALSE)</f>
        <v>60</v>
      </c>
      <c r="V882" s="2">
        <f>VLOOKUP($F882,Experiment!$A$2:$U$90,MATCH(Results!V$1,Experiment!$A$1:$U$1,0),FALSE)</f>
        <v>2</v>
      </c>
      <c r="W882" s="3">
        <f>VLOOKUP($F882,Experiment!$A$2:$U$90,MATCH(Results!W$1,Experiment!$A$1:$U$1,0),FALSE)</f>
        <v>0.25</v>
      </c>
      <c r="X882" s="3">
        <f>VLOOKUP($F882,Experiment!$A$2:$U$90,MATCH(Results!X$1,Experiment!$A$1:$U$1,0),FALSE)</f>
        <v>0.75</v>
      </c>
      <c r="Y882" s="2">
        <f>VLOOKUP($F882,Experiment!$A$2:$U$90,MATCH(Results!Y$1,Experiment!$A$1:$U$1,0),FALSE)</f>
        <v>1</v>
      </c>
      <c r="Z882" s="3">
        <f>VLOOKUP($F882,Experiment!$A$2:$U$90,MATCH(Results!Z$1,Experiment!$A$1:$U$1,0),FALSE)</f>
        <v>0.25</v>
      </c>
      <c r="AA882" s="3">
        <f>VLOOKUP($F882,Experiment!$A$2:$U$90,MATCH(Results!AA$1,Experiment!$A$1:$U$1,0),FALSE)</f>
        <v>0.5</v>
      </c>
      <c r="AB882" s="3">
        <f>VLOOKUP($F882,Experiment!$A$2:$U$90,MATCH(Results!AB$1,Experiment!$A$1:$U$1,0),FALSE)</f>
        <v>0.375</v>
      </c>
      <c r="AC882" s="3">
        <f>VLOOKUP($F882,Experiment!$A$2:$U$90,MATCH(Results!AC$1,Experiment!$A$1:$U$1,0),FALSE)</f>
        <v>0.625</v>
      </c>
      <c r="AD882" s="2">
        <f>VLOOKUP($F882,Experiment!$A$2:$U$90,MATCH(Results!AD$1,Experiment!$A$1:$U$1,0),FALSE)</f>
        <v>25</v>
      </c>
      <c r="AE882" s="2">
        <f>VLOOKUP($F882,Experiment!$A$2:$U$90,MATCH(Results!AE$1,Experiment!$A$1:$U$1,0),FALSE)</f>
        <v>3375</v>
      </c>
      <c r="AF882" s="2">
        <f>VLOOKUP($F882,Experiment!$A$2:$U$90,MATCH(Results!AF$1,Experiment!$A$1:$U$1,0),FALSE)</f>
        <v>58.094750193111253</v>
      </c>
      <c r="AG882" s="3">
        <f>VLOOKUP($F882,Experiment!$A$2:$W$90,MATCH(Results!AG$1,Experiment!$A$1:$W$1,0),FALSE)</f>
        <v>1</v>
      </c>
      <c r="AH882" s="3">
        <f>VLOOKUP($F882,Experiment!$A$2:$W$90,MATCH(Results!AH$1,Experiment!$A$1:$W$1,0),FALSE)</f>
        <v>0.625</v>
      </c>
      <c r="AI882" s="3">
        <f>VLOOKUP($F882,Experiment!$A$2:$X$90,MATCH(Results!AI$1,Experiment!$A$1:$X$1,0),FALSE)</f>
        <v>0.375</v>
      </c>
      <c r="AJ882" s="2">
        <f>Table1[[#This Row],[Gain]]^Table1[[#This Row],[θ]]</f>
        <v>70</v>
      </c>
      <c r="AK882" s="2">
        <f>-Table1[[#This Row],[λ]]*-Table1[[#This Row],[Loss]]^Table1[[#This Row],[θ]]</f>
        <v>70</v>
      </c>
      <c r="AL882" s="2">
        <f>Table1[[#This Row],[v_n_w_g]]-Table1[[#This Row],[v_n_w_l]]</f>
        <v>0</v>
      </c>
      <c r="AM882" s="2">
        <f>IF(Table1[[#This Row],[diff_v]]&gt;=1,1,0)</f>
        <v>0</v>
      </c>
    </row>
    <row r="883" spans="1:39" hidden="1" x14ac:dyDescent="0.3">
      <c r="A883">
        <v>37</v>
      </c>
      <c r="B883" t="s">
        <v>46</v>
      </c>
      <c r="C883" s="22">
        <f>VLOOKUP(Table1[[#This Row],[Subject]],'Subject Profile'!$A$2:$E$8,4,FALSE)</f>
        <v>1</v>
      </c>
      <c r="D883" s="22">
        <f>VLOOKUP(Table1[[#This Row],[Subject]],'Subject Profile'!$A$2:$E$8,5,FALSE)</f>
        <v>-1.4</v>
      </c>
      <c r="E883" t="s">
        <v>111</v>
      </c>
      <c r="F883" t="s">
        <v>100</v>
      </c>
      <c r="G883" t="s">
        <v>7</v>
      </c>
      <c r="H883">
        <f>IF(Table1[[#This Row],[decision]]="accept",1,0)</f>
        <v>1</v>
      </c>
      <c r="I883">
        <v>-50</v>
      </c>
      <c r="J883" t="s">
        <v>107</v>
      </c>
      <c r="K883">
        <v>1664533368</v>
      </c>
      <c r="L883">
        <v>11</v>
      </c>
      <c r="M883" t="str">
        <f>VLOOKUP($F883,Experiment!$A$2:$U$90,MATCH(Results!M$1,Experiment!$A$1:$U$1,0)+1,FALSE)</f>
        <v>I</v>
      </c>
      <c r="N883">
        <f>IF(Table1[[#This Row],[Impact]]="I",0,1)</f>
        <v>0</v>
      </c>
      <c r="O883" s="2">
        <f>VLOOKUP($F883,Experiment!$A$2:$U$90,MATCH(Results!O$1,Experiment!$A$1:$U$1,0),FALSE)</f>
        <v>-50</v>
      </c>
      <c r="P883" s="3">
        <f>VLOOKUP($F883,Experiment!$A$2:$U$90,MATCH(Results!P$1,Experiment!$A$1:$U$1,0),FALSE)</f>
        <v>0.5</v>
      </c>
      <c r="Q883" s="2">
        <f>VLOOKUP($F883,Experiment!$A$2:$U$90,MATCH(Results!Q$1,Experiment!$A$1:$U$1,0),FALSE)</f>
        <v>50</v>
      </c>
      <c r="R883" s="3">
        <f>VLOOKUP($F883,Experiment!$A$2:$U$90,MATCH(Results!R$1,Experiment!$A$1:$U$1,0),FALSE)</f>
        <v>0.5</v>
      </c>
      <c r="S883" s="2">
        <f>VLOOKUP($F883,Experiment!$A$2:$U$90,MATCH(Results!S$1,Experiment!$A$1:$U$1,0),FALSE)</f>
        <v>0</v>
      </c>
      <c r="T883" s="2">
        <f>VLOOKUP($F883,Experiment!$A$2:$U$90,MATCH(Results!T$1,Experiment!$A$1:$U$1,0),FALSE)</f>
        <v>2500</v>
      </c>
      <c r="U883" s="2">
        <f>VLOOKUP($F883,Experiment!$A$2:$U$90,MATCH(Results!U$1,Experiment!$A$1:$U$1,0),FALSE)</f>
        <v>50</v>
      </c>
      <c r="V883" s="2">
        <f>VLOOKUP($F883,Experiment!$A$2:$U$90,MATCH(Results!V$1,Experiment!$A$1:$U$1,0),FALSE)</f>
        <v>2</v>
      </c>
      <c r="W883" s="3">
        <f>VLOOKUP($F883,Experiment!$A$2:$U$90,MATCH(Results!W$1,Experiment!$A$1:$U$1,0),FALSE)</f>
        <v>0.25</v>
      </c>
      <c r="X883" s="3">
        <f>VLOOKUP($F883,Experiment!$A$2:$U$90,MATCH(Results!X$1,Experiment!$A$1:$U$1,0),FALSE)</f>
        <v>0.75</v>
      </c>
      <c r="Y883" s="2">
        <f>VLOOKUP($F883,Experiment!$A$2:$U$90,MATCH(Results!Y$1,Experiment!$A$1:$U$1,0),FALSE)</f>
        <v>2</v>
      </c>
      <c r="Z883" s="3">
        <f>VLOOKUP($F883,Experiment!$A$2:$U$90,MATCH(Results!Z$1,Experiment!$A$1:$U$1,0),FALSE)</f>
        <v>0.5</v>
      </c>
      <c r="AA883" s="3">
        <f>VLOOKUP($F883,Experiment!$A$2:$U$90,MATCH(Results!AA$1,Experiment!$A$1:$U$1,0),FALSE)</f>
        <v>0.25</v>
      </c>
      <c r="AB883" s="3">
        <f>VLOOKUP($F883,Experiment!$A$2:$U$90,MATCH(Results!AB$1,Experiment!$A$1:$U$1,0),FALSE)</f>
        <v>0.625</v>
      </c>
      <c r="AC883" s="3">
        <f>VLOOKUP($F883,Experiment!$A$2:$U$90,MATCH(Results!AC$1,Experiment!$A$1:$U$1,0),FALSE)</f>
        <v>0.375</v>
      </c>
      <c r="AD883" s="2">
        <f>VLOOKUP($F883,Experiment!$A$2:$U$90,MATCH(Results!AD$1,Experiment!$A$1:$U$1,0),FALSE)</f>
        <v>-12.5</v>
      </c>
      <c r="AE883" s="2">
        <f>VLOOKUP($F883,Experiment!$A$2:$U$90,MATCH(Results!AE$1,Experiment!$A$1:$U$1,0),FALSE)</f>
        <v>2343.75</v>
      </c>
      <c r="AF883" s="2">
        <f>VLOOKUP($F883,Experiment!$A$2:$U$90,MATCH(Results!AF$1,Experiment!$A$1:$U$1,0),FALSE)</f>
        <v>48.412291827592711</v>
      </c>
      <c r="AG883" s="3">
        <f>VLOOKUP($F883,Experiment!$A$2:$W$90,MATCH(Results!AG$1,Experiment!$A$1:$W$1,0),FALSE)</f>
        <v>0.82730419370997643</v>
      </c>
      <c r="AH883" s="3">
        <f>VLOOKUP($F883,Experiment!$A$2:$W$90,MATCH(Results!AH$1,Experiment!$A$1:$W$1,0),FALSE)</f>
        <v>0.38648875795104182</v>
      </c>
      <c r="AI883" s="3">
        <f>VLOOKUP($F883,Experiment!$A$2:$X$90,MATCH(Results!AI$1,Experiment!$A$1:$X$1,0),FALSE)</f>
        <v>0.61351124204895813</v>
      </c>
      <c r="AJ883" s="2">
        <f>Table1[[#This Row],[Gain]]^Table1[[#This Row],[θ]]</f>
        <v>50</v>
      </c>
      <c r="AK883" s="2">
        <f>-Table1[[#This Row],[λ]]*-Table1[[#This Row],[Loss]]^Table1[[#This Row],[θ]]</f>
        <v>70</v>
      </c>
      <c r="AL883" s="2">
        <f>Table1[[#This Row],[v_n_w_g]]-Table1[[#This Row],[v_n_w_l]]</f>
        <v>-20</v>
      </c>
      <c r="AM883" s="2">
        <f>IF(Table1[[#This Row],[diff_v]]&gt;=1,1,0)</f>
        <v>0</v>
      </c>
    </row>
    <row r="884" spans="1:39" hidden="1" x14ac:dyDescent="0.3">
      <c r="A884">
        <v>38</v>
      </c>
      <c r="B884" t="s">
        <v>46</v>
      </c>
      <c r="C884" s="22">
        <f>VLOOKUP(Table1[[#This Row],[Subject]],'Subject Profile'!$A$2:$E$8,4,FALSE)</f>
        <v>1</v>
      </c>
      <c r="D884" s="22">
        <f>VLOOKUP(Table1[[#This Row],[Subject]],'Subject Profile'!$A$2:$E$8,5,FALSE)</f>
        <v>-1.4</v>
      </c>
      <c r="E884" t="s">
        <v>111</v>
      </c>
      <c r="F884" t="s">
        <v>102</v>
      </c>
      <c r="G884" t="s">
        <v>7</v>
      </c>
      <c r="H884">
        <f>IF(Table1[[#This Row],[decision]]="accept",1,0)</f>
        <v>1</v>
      </c>
      <c r="I884">
        <v>20</v>
      </c>
      <c r="J884" t="s">
        <v>107</v>
      </c>
      <c r="K884">
        <v>1664533378</v>
      </c>
      <c r="L884">
        <v>10</v>
      </c>
      <c r="M884" t="str">
        <f>VLOOKUP($F884,Experiment!$A$2:$U$90,MATCH(Results!M$1,Experiment!$A$1:$U$1,0)+1,FALSE)</f>
        <v>I</v>
      </c>
      <c r="N884">
        <f>IF(Table1[[#This Row],[Impact]]="I",0,1)</f>
        <v>0</v>
      </c>
      <c r="O884" s="2">
        <f>VLOOKUP($F884,Experiment!$A$2:$U$90,MATCH(Results!O$1,Experiment!$A$1:$U$1,0),FALSE)</f>
        <v>-10</v>
      </c>
      <c r="P884" s="3">
        <f>VLOOKUP($F884,Experiment!$A$2:$U$90,MATCH(Results!P$1,Experiment!$A$1:$U$1,0),FALSE)</f>
        <v>0.5</v>
      </c>
      <c r="Q884" s="2">
        <f>VLOOKUP($F884,Experiment!$A$2:$U$90,MATCH(Results!Q$1,Experiment!$A$1:$U$1,0),FALSE)</f>
        <v>20</v>
      </c>
      <c r="R884" s="3">
        <f>VLOOKUP($F884,Experiment!$A$2:$U$90,MATCH(Results!R$1,Experiment!$A$1:$U$1,0),FALSE)</f>
        <v>0.5</v>
      </c>
      <c r="S884" s="2">
        <f>VLOOKUP($F884,Experiment!$A$2:$U$90,MATCH(Results!S$1,Experiment!$A$1:$U$1,0),FALSE)</f>
        <v>5</v>
      </c>
      <c r="T884" s="2">
        <f>VLOOKUP($F884,Experiment!$A$2:$U$90,MATCH(Results!T$1,Experiment!$A$1:$U$1,0),FALSE)</f>
        <v>225</v>
      </c>
      <c r="U884" s="2">
        <f>VLOOKUP($F884,Experiment!$A$2:$U$90,MATCH(Results!U$1,Experiment!$A$1:$U$1,0),FALSE)</f>
        <v>15</v>
      </c>
      <c r="V884" s="2">
        <f>VLOOKUP($F884,Experiment!$A$2:$U$90,MATCH(Results!V$1,Experiment!$A$1:$U$1,0),FALSE)</f>
        <v>2</v>
      </c>
      <c r="W884" s="3">
        <f>VLOOKUP($F884,Experiment!$A$2:$U$90,MATCH(Results!W$1,Experiment!$A$1:$U$1,0),FALSE)</f>
        <v>0.25</v>
      </c>
      <c r="X884" s="3">
        <f>VLOOKUP($F884,Experiment!$A$2:$U$90,MATCH(Results!X$1,Experiment!$A$1:$U$1,0),FALSE)</f>
        <v>0.75</v>
      </c>
      <c r="Y884" s="2">
        <f>VLOOKUP($F884,Experiment!$A$2:$U$90,MATCH(Results!Y$1,Experiment!$A$1:$U$1,0),FALSE)</f>
        <v>2</v>
      </c>
      <c r="Z884" s="3">
        <f>VLOOKUP($F884,Experiment!$A$2:$U$90,MATCH(Results!Z$1,Experiment!$A$1:$U$1,0),FALSE)</f>
        <v>0.5</v>
      </c>
      <c r="AA884" s="3">
        <f>VLOOKUP($F884,Experiment!$A$2:$U$90,MATCH(Results!AA$1,Experiment!$A$1:$U$1,0),FALSE)</f>
        <v>0.25</v>
      </c>
      <c r="AB884" s="3">
        <f>VLOOKUP($F884,Experiment!$A$2:$U$90,MATCH(Results!AB$1,Experiment!$A$1:$U$1,0),FALSE)</f>
        <v>0.625</v>
      </c>
      <c r="AC884" s="3">
        <f>VLOOKUP($F884,Experiment!$A$2:$U$90,MATCH(Results!AC$1,Experiment!$A$1:$U$1,0),FALSE)</f>
        <v>0.375</v>
      </c>
      <c r="AD884" s="2">
        <f>VLOOKUP($F884,Experiment!$A$2:$U$90,MATCH(Results!AD$1,Experiment!$A$1:$U$1,0),FALSE)</f>
        <v>1.25</v>
      </c>
      <c r="AE884" s="2">
        <f>VLOOKUP($F884,Experiment!$A$2:$U$90,MATCH(Results!AE$1,Experiment!$A$1:$U$1,0),FALSE)</f>
        <v>210.9375</v>
      </c>
      <c r="AF884" s="2">
        <f>VLOOKUP($F884,Experiment!$A$2:$U$90,MATCH(Results!AF$1,Experiment!$A$1:$U$1,0),FALSE)</f>
        <v>14.523687548277813</v>
      </c>
      <c r="AG884" s="3">
        <f>VLOOKUP($F884,Experiment!$A$2:$W$90,MATCH(Results!AG$1,Experiment!$A$1:$W$1,0),FALSE)</f>
        <v>0.82730419370997643</v>
      </c>
      <c r="AH884" s="3">
        <f>VLOOKUP($F884,Experiment!$A$2:$W$90,MATCH(Results!AH$1,Experiment!$A$1:$W$1,0),FALSE)</f>
        <v>0.38648875795104182</v>
      </c>
      <c r="AI884" s="3">
        <f>VLOOKUP($F884,Experiment!$A$2:$X$90,MATCH(Results!AI$1,Experiment!$A$1:$X$1,0),FALSE)</f>
        <v>0.61351124204895813</v>
      </c>
      <c r="AJ884" s="2">
        <f>Table1[[#This Row],[Gain]]^Table1[[#This Row],[θ]]</f>
        <v>20</v>
      </c>
      <c r="AK884" s="2">
        <f>-Table1[[#This Row],[λ]]*-Table1[[#This Row],[Loss]]^Table1[[#This Row],[θ]]</f>
        <v>14</v>
      </c>
      <c r="AL884" s="2">
        <f>Table1[[#This Row],[v_n_w_g]]-Table1[[#This Row],[v_n_w_l]]</f>
        <v>6</v>
      </c>
      <c r="AM884" s="2">
        <f>IF(Table1[[#This Row],[diff_v]]&gt;=1,1,0)</f>
        <v>1</v>
      </c>
    </row>
    <row r="885" spans="1:39" hidden="1" x14ac:dyDescent="0.3">
      <c r="A885">
        <v>39</v>
      </c>
      <c r="B885" t="s">
        <v>46</v>
      </c>
      <c r="C885" s="22">
        <f>VLOOKUP(Table1[[#This Row],[Subject]],'Subject Profile'!$A$2:$E$8,4,FALSE)</f>
        <v>1</v>
      </c>
      <c r="D885" s="22">
        <f>VLOOKUP(Table1[[#This Row],[Subject]],'Subject Profile'!$A$2:$E$8,5,FALSE)</f>
        <v>-1.4</v>
      </c>
      <c r="E885" t="s">
        <v>111</v>
      </c>
      <c r="F885" t="s">
        <v>58</v>
      </c>
      <c r="G885" t="s">
        <v>7</v>
      </c>
      <c r="H885">
        <f>IF(Table1[[#This Row],[decision]]="accept",1,0)</f>
        <v>1</v>
      </c>
      <c r="I885">
        <v>-50</v>
      </c>
      <c r="J885" t="s">
        <v>107</v>
      </c>
      <c r="K885">
        <v>1664533395</v>
      </c>
      <c r="L885">
        <v>17</v>
      </c>
      <c r="M885" t="str">
        <f>VLOOKUP($F885,Experiment!$A$2:$U$90,MATCH(Results!M$1,Experiment!$A$1:$U$1,0)+1,FALSE)</f>
        <v>G</v>
      </c>
      <c r="N885">
        <f>IF(Table1[[#This Row],[Impact]]="I",0,1)</f>
        <v>1</v>
      </c>
      <c r="O885" s="2">
        <f>VLOOKUP($F885,Experiment!$A$2:$U$90,MATCH(Results!O$1,Experiment!$A$1:$U$1,0),FALSE)</f>
        <v>-50</v>
      </c>
      <c r="P885" s="3">
        <f>VLOOKUP($F885,Experiment!$A$2:$U$90,MATCH(Results!P$1,Experiment!$A$1:$U$1,0),FALSE)</f>
        <v>0.5</v>
      </c>
      <c r="Q885" s="2">
        <f>VLOOKUP($F885,Experiment!$A$2:$U$90,MATCH(Results!Q$1,Experiment!$A$1:$U$1,0),FALSE)</f>
        <v>50</v>
      </c>
      <c r="R885" s="3">
        <f>VLOOKUP($F885,Experiment!$A$2:$U$90,MATCH(Results!R$1,Experiment!$A$1:$U$1,0),FALSE)</f>
        <v>0.5</v>
      </c>
      <c r="S885" s="2">
        <f>VLOOKUP($F885,Experiment!$A$2:$U$90,MATCH(Results!S$1,Experiment!$A$1:$U$1,0),FALSE)</f>
        <v>0</v>
      </c>
      <c r="T885" s="2">
        <f>VLOOKUP($F885,Experiment!$A$2:$U$90,MATCH(Results!T$1,Experiment!$A$1:$U$1,0),FALSE)</f>
        <v>2500</v>
      </c>
      <c r="U885" s="2">
        <f>VLOOKUP($F885,Experiment!$A$2:$U$90,MATCH(Results!U$1,Experiment!$A$1:$U$1,0),FALSE)</f>
        <v>50</v>
      </c>
      <c r="V885" s="2">
        <f>VLOOKUP($F885,Experiment!$A$2:$U$90,MATCH(Results!V$1,Experiment!$A$1:$U$1,0),FALSE)</f>
        <v>2</v>
      </c>
      <c r="W885" s="3">
        <f>VLOOKUP($F885,Experiment!$A$2:$U$90,MATCH(Results!W$1,Experiment!$A$1:$U$1,0),FALSE)</f>
        <v>0.25</v>
      </c>
      <c r="X885" s="3">
        <f>VLOOKUP($F885,Experiment!$A$2:$U$90,MATCH(Results!X$1,Experiment!$A$1:$U$1,0),FALSE)</f>
        <v>0.75</v>
      </c>
      <c r="Y885" s="2">
        <f>VLOOKUP($F885,Experiment!$A$2:$U$90,MATCH(Results!Y$1,Experiment!$A$1:$U$1,0),FALSE)</f>
        <v>2</v>
      </c>
      <c r="Z885" s="3">
        <f>VLOOKUP($F885,Experiment!$A$2:$U$90,MATCH(Results!Z$1,Experiment!$A$1:$U$1,0),FALSE)</f>
        <v>0.5</v>
      </c>
      <c r="AA885" s="3">
        <f>VLOOKUP($F885,Experiment!$A$2:$U$90,MATCH(Results!AA$1,Experiment!$A$1:$U$1,0),FALSE)</f>
        <v>0.25</v>
      </c>
      <c r="AB885" s="3">
        <f>VLOOKUP($F885,Experiment!$A$2:$U$90,MATCH(Results!AB$1,Experiment!$A$1:$U$1,0),FALSE)</f>
        <v>0.625</v>
      </c>
      <c r="AC885" s="3">
        <f>VLOOKUP($F885,Experiment!$A$2:$U$90,MATCH(Results!AC$1,Experiment!$A$1:$U$1,0),FALSE)</f>
        <v>0.375</v>
      </c>
      <c r="AD885" s="2">
        <f>VLOOKUP($F885,Experiment!$A$2:$U$90,MATCH(Results!AD$1,Experiment!$A$1:$U$1,0),FALSE)</f>
        <v>-12.5</v>
      </c>
      <c r="AE885" s="2">
        <f>VLOOKUP($F885,Experiment!$A$2:$U$90,MATCH(Results!AE$1,Experiment!$A$1:$U$1,0),FALSE)</f>
        <v>2343.75</v>
      </c>
      <c r="AF885" s="2">
        <f>VLOOKUP($F885,Experiment!$A$2:$U$90,MATCH(Results!AF$1,Experiment!$A$1:$U$1,0),FALSE)</f>
        <v>48.412291827592711</v>
      </c>
      <c r="AG885" s="3">
        <f>VLOOKUP($F885,Experiment!$A$2:$W$90,MATCH(Results!AG$1,Experiment!$A$1:$W$1,0),FALSE)</f>
        <v>0.82730419370997643</v>
      </c>
      <c r="AH885" s="3">
        <f>VLOOKUP($F885,Experiment!$A$2:$W$90,MATCH(Results!AH$1,Experiment!$A$1:$W$1,0),FALSE)</f>
        <v>0.38648875795104182</v>
      </c>
      <c r="AI885" s="3">
        <f>VLOOKUP($F885,Experiment!$A$2:$X$90,MATCH(Results!AI$1,Experiment!$A$1:$X$1,0),FALSE)</f>
        <v>0.61351124204895813</v>
      </c>
      <c r="AJ885" s="2">
        <f>Table1[[#This Row],[Gain]]^Table1[[#This Row],[θ]]</f>
        <v>50</v>
      </c>
      <c r="AK885" s="2">
        <f>-Table1[[#This Row],[λ]]*-Table1[[#This Row],[Loss]]^Table1[[#This Row],[θ]]</f>
        <v>70</v>
      </c>
      <c r="AL885" s="2">
        <f>Table1[[#This Row],[v_n_w_g]]-Table1[[#This Row],[v_n_w_l]]</f>
        <v>-20</v>
      </c>
      <c r="AM885" s="2">
        <f>IF(Table1[[#This Row],[diff_v]]&gt;=1,1,0)</f>
        <v>0</v>
      </c>
    </row>
    <row r="886" spans="1:39" hidden="1" x14ac:dyDescent="0.3">
      <c r="A886">
        <v>40</v>
      </c>
      <c r="B886" t="s">
        <v>46</v>
      </c>
      <c r="C886" s="22">
        <f>VLOOKUP(Table1[[#This Row],[Subject]],'Subject Profile'!$A$2:$E$8,4,FALSE)</f>
        <v>1</v>
      </c>
      <c r="D886" s="22">
        <f>VLOOKUP(Table1[[#This Row],[Subject]],'Subject Profile'!$A$2:$E$8,5,FALSE)</f>
        <v>-1.4</v>
      </c>
      <c r="E886" t="s">
        <v>111</v>
      </c>
      <c r="F886" t="s">
        <v>67</v>
      </c>
      <c r="G886" t="s">
        <v>5</v>
      </c>
      <c r="H886">
        <f>IF(Table1[[#This Row],[decision]]="accept",1,0)</f>
        <v>0</v>
      </c>
      <c r="I886">
        <v>0</v>
      </c>
      <c r="J886" t="s">
        <v>107</v>
      </c>
      <c r="K886">
        <v>1664533413</v>
      </c>
      <c r="L886">
        <v>18</v>
      </c>
      <c r="M886" t="str">
        <f>VLOOKUP($F886,Experiment!$A$2:$U$90,MATCH(Results!M$1,Experiment!$A$1:$U$1,0)+1,FALSE)</f>
        <v>I</v>
      </c>
      <c r="N886">
        <f>IF(Table1[[#This Row],[Impact]]="I",0,1)</f>
        <v>0</v>
      </c>
      <c r="O886" s="2">
        <f>VLOOKUP($F886,Experiment!$A$2:$U$90,MATCH(Results!O$1,Experiment!$A$1:$U$1,0),FALSE)</f>
        <v>-10</v>
      </c>
      <c r="P886" s="3">
        <f>VLOOKUP($F886,Experiment!$A$2:$U$90,MATCH(Results!P$1,Experiment!$A$1:$U$1,0),FALSE)</f>
        <v>0.5</v>
      </c>
      <c r="Q886" s="2">
        <f>VLOOKUP($F886,Experiment!$A$2:$U$90,MATCH(Results!Q$1,Experiment!$A$1:$U$1,0),FALSE)</f>
        <v>20</v>
      </c>
      <c r="R886" s="3">
        <f>VLOOKUP($F886,Experiment!$A$2:$U$90,MATCH(Results!R$1,Experiment!$A$1:$U$1,0),FALSE)</f>
        <v>0.5</v>
      </c>
      <c r="S886" s="2">
        <f>VLOOKUP($F886,Experiment!$A$2:$U$90,MATCH(Results!S$1,Experiment!$A$1:$U$1,0),FALSE)</f>
        <v>5</v>
      </c>
      <c r="T886" s="2">
        <f>VLOOKUP($F886,Experiment!$A$2:$U$90,MATCH(Results!T$1,Experiment!$A$1:$U$1,0),FALSE)</f>
        <v>225</v>
      </c>
      <c r="U886" s="2">
        <f>VLOOKUP($F886,Experiment!$A$2:$U$90,MATCH(Results!U$1,Experiment!$A$1:$U$1,0),FALSE)</f>
        <v>15</v>
      </c>
      <c r="V886" s="2">
        <f>VLOOKUP($F886,Experiment!$A$2:$U$90,MATCH(Results!V$1,Experiment!$A$1:$U$1,0),FALSE)</f>
        <v>4</v>
      </c>
      <c r="W886" s="3">
        <f>VLOOKUP($F886,Experiment!$A$2:$U$90,MATCH(Results!W$1,Experiment!$A$1:$U$1,0),FALSE)</f>
        <v>0.25</v>
      </c>
      <c r="X886" s="3">
        <f>VLOOKUP($F886,Experiment!$A$2:$U$90,MATCH(Results!X$1,Experiment!$A$1:$U$1,0),FALSE)</f>
        <v>0.75</v>
      </c>
      <c r="Y886" s="2">
        <f>VLOOKUP($F886,Experiment!$A$2:$U$90,MATCH(Results!Y$1,Experiment!$A$1:$U$1,0),FALSE)</f>
        <v>2</v>
      </c>
      <c r="Z886" s="3">
        <f>VLOOKUP($F886,Experiment!$A$2:$U$90,MATCH(Results!Z$1,Experiment!$A$1:$U$1,0),FALSE)</f>
        <v>0.5</v>
      </c>
      <c r="AA886" s="3">
        <f>VLOOKUP($F886,Experiment!$A$2:$U$90,MATCH(Results!AA$1,Experiment!$A$1:$U$1,0),FALSE)</f>
        <v>0.25</v>
      </c>
      <c r="AB886" s="3">
        <f>VLOOKUP($F886,Experiment!$A$2:$U$90,MATCH(Results!AB$1,Experiment!$A$1:$U$1,0),FALSE)</f>
        <v>0.625</v>
      </c>
      <c r="AC886" s="3">
        <f>VLOOKUP($F886,Experiment!$A$2:$U$90,MATCH(Results!AC$1,Experiment!$A$1:$U$1,0),FALSE)</f>
        <v>0.375</v>
      </c>
      <c r="AD886" s="2">
        <f>VLOOKUP($F886,Experiment!$A$2:$U$90,MATCH(Results!AD$1,Experiment!$A$1:$U$1,0),FALSE)</f>
        <v>1.25</v>
      </c>
      <c r="AE886" s="2">
        <f>VLOOKUP($F886,Experiment!$A$2:$U$90,MATCH(Results!AE$1,Experiment!$A$1:$U$1,0),FALSE)</f>
        <v>210.9375</v>
      </c>
      <c r="AF886" s="2">
        <f>VLOOKUP($F886,Experiment!$A$2:$U$90,MATCH(Results!AF$1,Experiment!$A$1:$U$1,0),FALSE)</f>
        <v>14.523687548277813</v>
      </c>
      <c r="AG886" s="3">
        <f>VLOOKUP($F886,Experiment!$A$2:$W$90,MATCH(Results!AG$1,Experiment!$A$1:$W$1,0),FALSE)</f>
        <v>0.82730419370997643</v>
      </c>
      <c r="AH886" s="3">
        <f>VLOOKUP($F886,Experiment!$A$2:$W$90,MATCH(Results!AH$1,Experiment!$A$1:$W$1,0),FALSE)</f>
        <v>0.38648875795104182</v>
      </c>
      <c r="AI886" s="3">
        <f>VLOOKUP($F886,Experiment!$A$2:$X$90,MATCH(Results!AI$1,Experiment!$A$1:$X$1,0),FALSE)</f>
        <v>0.61351124204895813</v>
      </c>
      <c r="AJ886" s="2">
        <f>Table1[[#This Row],[Gain]]^Table1[[#This Row],[θ]]</f>
        <v>20</v>
      </c>
      <c r="AK886" s="2">
        <f>-Table1[[#This Row],[λ]]*-Table1[[#This Row],[Loss]]^Table1[[#This Row],[θ]]</f>
        <v>14</v>
      </c>
      <c r="AL886" s="2">
        <f>Table1[[#This Row],[v_n_w_g]]-Table1[[#This Row],[v_n_w_l]]</f>
        <v>6</v>
      </c>
      <c r="AM886" s="2">
        <f>IF(Table1[[#This Row],[diff_v]]&gt;=1,1,0)</f>
        <v>1</v>
      </c>
    </row>
    <row r="887" spans="1:39" hidden="1" x14ac:dyDescent="0.3">
      <c r="A887">
        <v>41</v>
      </c>
      <c r="B887" t="s">
        <v>46</v>
      </c>
      <c r="C887" s="22">
        <f>VLOOKUP(Table1[[#This Row],[Subject]],'Subject Profile'!$A$2:$E$8,4,FALSE)</f>
        <v>1</v>
      </c>
      <c r="D887" s="22">
        <f>VLOOKUP(Table1[[#This Row],[Subject]],'Subject Profile'!$A$2:$E$8,5,FALSE)</f>
        <v>-1.4</v>
      </c>
      <c r="E887" t="s">
        <v>111</v>
      </c>
      <c r="F887" t="s">
        <v>62</v>
      </c>
      <c r="G887" t="s">
        <v>5</v>
      </c>
      <c r="H887">
        <f>IF(Table1[[#This Row],[decision]]="accept",1,0)</f>
        <v>0</v>
      </c>
      <c r="I887">
        <v>0</v>
      </c>
      <c r="J887" t="s">
        <v>107</v>
      </c>
      <c r="K887">
        <v>1664533425</v>
      </c>
      <c r="L887">
        <v>12</v>
      </c>
      <c r="M887" t="str">
        <f>VLOOKUP($F887,Experiment!$A$2:$U$90,MATCH(Results!M$1,Experiment!$A$1:$U$1,0)+1,FALSE)</f>
        <v>G</v>
      </c>
      <c r="N887">
        <f>IF(Table1[[#This Row],[Impact]]="I",0,1)</f>
        <v>1</v>
      </c>
      <c r="O887" s="2">
        <f>VLOOKUP($F887,Experiment!$A$2:$U$90,MATCH(Results!O$1,Experiment!$A$1:$U$1,0),FALSE)</f>
        <v>-10</v>
      </c>
      <c r="P887" s="3">
        <f>VLOOKUP($F887,Experiment!$A$2:$U$90,MATCH(Results!P$1,Experiment!$A$1:$U$1,0),FALSE)</f>
        <v>0.5</v>
      </c>
      <c r="Q887" s="2">
        <f>VLOOKUP($F887,Experiment!$A$2:$U$90,MATCH(Results!Q$1,Experiment!$A$1:$U$1,0),FALSE)</f>
        <v>20</v>
      </c>
      <c r="R887" s="3">
        <f>VLOOKUP($F887,Experiment!$A$2:$U$90,MATCH(Results!R$1,Experiment!$A$1:$U$1,0),FALSE)</f>
        <v>0.5</v>
      </c>
      <c r="S887" s="2">
        <f>VLOOKUP($F887,Experiment!$A$2:$U$90,MATCH(Results!S$1,Experiment!$A$1:$U$1,0),FALSE)</f>
        <v>5</v>
      </c>
      <c r="T887" s="2">
        <f>VLOOKUP($F887,Experiment!$A$2:$U$90,MATCH(Results!T$1,Experiment!$A$1:$U$1,0),FALSE)</f>
        <v>225</v>
      </c>
      <c r="U887" s="2">
        <f>VLOOKUP($F887,Experiment!$A$2:$U$90,MATCH(Results!U$1,Experiment!$A$1:$U$1,0),FALSE)</f>
        <v>15</v>
      </c>
      <c r="V887" s="2">
        <f>VLOOKUP($F887,Experiment!$A$2:$U$90,MATCH(Results!V$1,Experiment!$A$1:$U$1,0),FALSE)</f>
        <v>4</v>
      </c>
      <c r="W887" s="3">
        <f>VLOOKUP($F887,Experiment!$A$2:$U$90,MATCH(Results!W$1,Experiment!$A$1:$U$1,0),FALSE)</f>
        <v>0.25</v>
      </c>
      <c r="X887" s="3">
        <f>VLOOKUP($F887,Experiment!$A$2:$U$90,MATCH(Results!X$1,Experiment!$A$1:$U$1,0),FALSE)</f>
        <v>0.75</v>
      </c>
      <c r="Y887" s="2">
        <f>VLOOKUP($F887,Experiment!$A$2:$U$90,MATCH(Results!Y$1,Experiment!$A$1:$U$1,0),FALSE)</f>
        <v>2</v>
      </c>
      <c r="Z887" s="3">
        <f>VLOOKUP($F887,Experiment!$A$2:$U$90,MATCH(Results!Z$1,Experiment!$A$1:$U$1,0),FALSE)</f>
        <v>0.5</v>
      </c>
      <c r="AA887" s="3">
        <f>VLOOKUP($F887,Experiment!$A$2:$U$90,MATCH(Results!AA$1,Experiment!$A$1:$U$1,0),FALSE)</f>
        <v>0.25</v>
      </c>
      <c r="AB887" s="3">
        <f>VLOOKUP($F887,Experiment!$A$2:$U$90,MATCH(Results!AB$1,Experiment!$A$1:$U$1,0),FALSE)</f>
        <v>0.625</v>
      </c>
      <c r="AC887" s="3">
        <f>VLOOKUP($F887,Experiment!$A$2:$U$90,MATCH(Results!AC$1,Experiment!$A$1:$U$1,0),FALSE)</f>
        <v>0.375</v>
      </c>
      <c r="AD887" s="2">
        <f>VLOOKUP($F887,Experiment!$A$2:$U$90,MATCH(Results!AD$1,Experiment!$A$1:$U$1,0),FALSE)</f>
        <v>1.25</v>
      </c>
      <c r="AE887" s="2">
        <f>VLOOKUP($F887,Experiment!$A$2:$U$90,MATCH(Results!AE$1,Experiment!$A$1:$U$1,0),FALSE)</f>
        <v>210.9375</v>
      </c>
      <c r="AF887" s="2">
        <f>VLOOKUP($F887,Experiment!$A$2:$U$90,MATCH(Results!AF$1,Experiment!$A$1:$U$1,0),FALSE)</f>
        <v>14.523687548277813</v>
      </c>
      <c r="AG887" s="3">
        <f>VLOOKUP($F887,Experiment!$A$2:$W$90,MATCH(Results!AG$1,Experiment!$A$1:$W$1,0),FALSE)</f>
        <v>0.82730419370997643</v>
      </c>
      <c r="AH887" s="3">
        <f>VLOOKUP($F887,Experiment!$A$2:$W$90,MATCH(Results!AH$1,Experiment!$A$1:$W$1,0),FALSE)</f>
        <v>0.38648875795104182</v>
      </c>
      <c r="AI887" s="3">
        <f>VLOOKUP($F887,Experiment!$A$2:$X$90,MATCH(Results!AI$1,Experiment!$A$1:$X$1,0),FALSE)</f>
        <v>0.61351124204895813</v>
      </c>
      <c r="AJ887" s="2">
        <f>Table1[[#This Row],[Gain]]^Table1[[#This Row],[θ]]</f>
        <v>20</v>
      </c>
      <c r="AK887" s="2">
        <f>-Table1[[#This Row],[λ]]*-Table1[[#This Row],[Loss]]^Table1[[#This Row],[θ]]</f>
        <v>14</v>
      </c>
      <c r="AL887" s="2">
        <f>Table1[[#This Row],[v_n_w_g]]-Table1[[#This Row],[v_n_w_l]]</f>
        <v>6</v>
      </c>
      <c r="AM887" s="2">
        <f>IF(Table1[[#This Row],[diff_v]]&gt;=1,1,0)</f>
        <v>1</v>
      </c>
    </row>
    <row r="888" spans="1:39" hidden="1" x14ac:dyDescent="0.3">
      <c r="A888">
        <v>42</v>
      </c>
      <c r="B888" t="s">
        <v>46</v>
      </c>
      <c r="C888" s="22">
        <f>VLOOKUP(Table1[[#This Row],[Subject]],'Subject Profile'!$A$2:$E$8,4,FALSE)</f>
        <v>1</v>
      </c>
      <c r="D888" s="22">
        <f>VLOOKUP(Table1[[#This Row],[Subject]],'Subject Profile'!$A$2:$E$8,5,FALSE)</f>
        <v>-1.4</v>
      </c>
      <c r="E888" t="s">
        <v>111</v>
      </c>
      <c r="F888" t="s">
        <v>71</v>
      </c>
      <c r="G888" t="s">
        <v>7</v>
      </c>
      <c r="H888">
        <f>IF(Table1[[#This Row],[decision]]="accept",1,0)</f>
        <v>1</v>
      </c>
      <c r="I888">
        <v>30</v>
      </c>
      <c r="J888" t="s">
        <v>107</v>
      </c>
      <c r="K888">
        <v>1664533444</v>
      </c>
      <c r="L888">
        <v>19</v>
      </c>
      <c r="M888" t="str">
        <f>VLOOKUP($F888,Experiment!$A$2:$U$90,MATCH(Results!M$1,Experiment!$A$1:$U$1,0)+1,FALSE)</f>
        <v>I</v>
      </c>
      <c r="N888">
        <f>IF(Table1[[#This Row],[Impact]]="I",0,1)</f>
        <v>0</v>
      </c>
      <c r="O888" s="2">
        <f>VLOOKUP($F888,Experiment!$A$2:$U$90,MATCH(Results!O$1,Experiment!$A$1:$U$1,0),FALSE)</f>
        <v>-10</v>
      </c>
      <c r="P888" s="3">
        <f>VLOOKUP($F888,Experiment!$A$2:$U$90,MATCH(Results!P$1,Experiment!$A$1:$U$1,0),FALSE)</f>
        <v>0.5</v>
      </c>
      <c r="Q888" s="2">
        <f>VLOOKUP($F888,Experiment!$A$2:$U$90,MATCH(Results!Q$1,Experiment!$A$1:$U$1,0),FALSE)</f>
        <v>30</v>
      </c>
      <c r="R888" s="3">
        <f>VLOOKUP($F888,Experiment!$A$2:$U$90,MATCH(Results!R$1,Experiment!$A$1:$U$1,0),FALSE)</f>
        <v>0.5</v>
      </c>
      <c r="S888" s="2">
        <f>VLOOKUP($F888,Experiment!$A$2:$U$90,MATCH(Results!S$1,Experiment!$A$1:$U$1,0),FALSE)</f>
        <v>10</v>
      </c>
      <c r="T888" s="2">
        <f>VLOOKUP($F888,Experiment!$A$2:$U$90,MATCH(Results!T$1,Experiment!$A$1:$U$1,0),FALSE)</f>
        <v>400</v>
      </c>
      <c r="U888" s="2">
        <f>VLOOKUP($F888,Experiment!$A$2:$U$90,MATCH(Results!U$1,Experiment!$A$1:$U$1,0),FALSE)</f>
        <v>20</v>
      </c>
      <c r="V888" s="2">
        <f>VLOOKUP($F888,Experiment!$A$2:$U$90,MATCH(Results!V$1,Experiment!$A$1:$U$1,0),FALSE)</f>
        <v>2</v>
      </c>
      <c r="W888" s="3">
        <f>VLOOKUP($F888,Experiment!$A$2:$U$90,MATCH(Results!W$1,Experiment!$A$1:$U$1,0),FALSE)</f>
        <v>0.25</v>
      </c>
      <c r="X888" s="3">
        <f>VLOOKUP($F888,Experiment!$A$2:$U$90,MATCH(Results!X$1,Experiment!$A$1:$U$1,0),FALSE)</f>
        <v>0.75</v>
      </c>
      <c r="Y888" s="2">
        <f>VLOOKUP($F888,Experiment!$A$2:$U$90,MATCH(Results!Y$1,Experiment!$A$1:$U$1,0),FALSE)</f>
        <v>2</v>
      </c>
      <c r="Z888" s="3">
        <f>VLOOKUP($F888,Experiment!$A$2:$U$90,MATCH(Results!Z$1,Experiment!$A$1:$U$1,0),FALSE)</f>
        <v>0.5</v>
      </c>
      <c r="AA888" s="3">
        <f>VLOOKUP($F888,Experiment!$A$2:$U$90,MATCH(Results!AA$1,Experiment!$A$1:$U$1,0),FALSE)</f>
        <v>0.25</v>
      </c>
      <c r="AB888" s="3">
        <f>VLOOKUP($F888,Experiment!$A$2:$U$90,MATCH(Results!AB$1,Experiment!$A$1:$U$1,0),FALSE)</f>
        <v>0.625</v>
      </c>
      <c r="AC888" s="3">
        <f>VLOOKUP($F888,Experiment!$A$2:$U$90,MATCH(Results!AC$1,Experiment!$A$1:$U$1,0),FALSE)</f>
        <v>0.375</v>
      </c>
      <c r="AD888" s="2">
        <f>VLOOKUP($F888,Experiment!$A$2:$U$90,MATCH(Results!AD$1,Experiment!$A$1:$U$1,0),FALSE)</f>
        <v>5</v>
      </c>
      <c r="AE888" s="2">
        <f>VLOOKUP($F888,Experiment!$A$2:$U$90,MATCH(Results!AE$1,Experiment!$A$1:$U$1,0),FALSE)</f>
        <v>375</v>
      </c>
      <c r="AF888" s="2">
        <f>VLOOKUP($F888,Experiment!$A$2:$U$90,MATCH(Results!AF$1,Experiment!$A$1:$U$1,0),FALSE)</f>
        <v>19.364916731037084</v>
      </c>
      <c r="AG888" s="3">
        <f>VLOOKUP($F888,Experiment!$A$2:$W$90,MATCH(Results!AG$1,Experiment!$A$1:$W$1,0),FALSE)</f>
        <v>0.82730419370997643</v>
      </c>
      <c r="AH888" s="3">
        <f>VLOOKUP($F888,Experiment!$A$2:$W$90,MATCH(Results!AH$1,Experiment!$A$1:$W$1,0),FALSE)</f>
        <v>0.38648875795104182</v>
      </c>
      <c r="AI888" s="3">
        <f>VLOOKUP($F888,Experiment!$A$2:$X$90,MATCH(Results!AI$1,Experiment!$A$1:$X$1,0),FALSE)</f>
        <v>0.61351124204895813</v>
      </c>
      <c r="AJ888" s="2">
        <f>Table1[[#This Row],[Gain]]^Table1[[#This Row],[θ]]</f>
        <v>30</v>
      </c>
      <c r="AK888" s="2">
        <f>-Table1[[#This Row],[λ]]*-Table1[[#This Row],[Loss]]^Table1[[#This Row],[θ]]</f>
        <v>14</v>
      </c>
      <c r="AL888" s="2">
        <f>Table1[[#This Row],[v_n_w_g]]-Table1[[#This Row],[v_n_w_l]]</f>
        <v>16</v>
      </c>
      <c r="AM888" s="2">
        <f>IF(Table1[[#This Row],[diff_v]]&gt;=1,1,0)</f>
        <v>1</v>
      </c>
    </row>
    <row r="889" spans="1:39" hidden="1" x14ac:dyDescent="0.3">
      <c r="A889">
        <v>43</v>
      </c>
      <c r="B889" t="s">
        <v>46</v>
      </c>
      <c r="C889" s="22">
        <f>VLOOKUP(Table1[[#This Row],[Subject]],'Subject Profile'!$A$2:$E$8,4,FALSE)</f>
        <v>1</v>
      </c>
      <c r="D889" s="22">
        <f>VLOOKUP(Table1[[#This Row],[Subject]],'Subject Profile'!$A$2:$E$8,5,FALSE)</f>
        <v>-1.4</v>
      </c>
      <c r="E889" t="s">
        <v>111</v>
      </c>
      <c r="F889" t="s">
        <v>53</v>
      </c>
      <c r="G889" t="s">
        <v>5</v>
      </c>
      <c r="H889">
        <f>IF(Table1[[#This Row],[decision]]="accept",1,0)</f>
        <v>0</v>
      </c>
      <c r="I889">
        <v>0</v>
      </c>
      <c r="J889" t="s">
        <v>107</v>
      </c>
      <c r="K889">
        <v>1664533453</v>
      </c>
      <c r="L889">
        <v>9</v>
      </c>
      <c r="M889" t="str">
        <f>VLOOKUP($F889,Experiment!$A$2:$U$90,MATCH(Results!M$1,Experiment!$A$1:$U$1,0)+1,FALSE)</f>
        <v>G</v>
      </c>
      <c r="N889">
        <f>IF(Table1[[#This Row],[Impact]]="I",0,1)</f>
        <v>1</v>
      </c>
      <c r="O889" s="2">
        <f>VLOOKUP($F889,Experiment!$A$2:$U$90,MATCH(Results!O$1,Experiment!$A$1:$U$1,0),FALSE)</f>
        <v>-10</v>
      </c>
      <c r="P889" s="3">
        <f>VLOOKUP($F889,Experiment!$A$2:$U$90,MATCH(Results!P$1,Experiment!$A$1:$U$1,0),FALSE)</f>
        <v>0.5</v>
      </c>
      <c r="Q889" s="2">
        <f>VLOOKUP($F889,Experiment!$A$2:$U$90,MATCH(Results!Q$1,Experiment!$A$1:$U$1,0),FALSE)</f>
        <v>0</v>
      </c>
      <c r="R889" s="3">
        <f>VLOOKUP($F889,Experiment!$A$2:$U$90,MATCH(Results!R$1,Experiment!$A$1:$U$1,0),FALSE)</f>
        <v>0.5</v>
      </c>
      <c r="S889" s="2">
        <f>VLOOKUP($F889,Experiment!$A$2:$U$90,MATCH(Results!S$1,Experiment!$A$1:$U$1,0),FALSE)</f>
        <v>-5</v>
      </c>
      <c r="T889" s="2">
        <f>VLOOKUP($F889,Experiment!$A$2:$U$90,MATCH(Results!T$1,Experiment!$A$1:$U$1,0),FALSE)</f>
        <v>25</v>
      </c>
      <c r="U889" s="2">
        <f>VLOOKUP($F889,Experiment!$A$2:$U$90,MATCH(Results!U$1,Experiment!$A$1:$U$1,0),FALSE)</f>
        <v>5</v>
      </c>
      <c r="V889" s="2">
        <f>VLOOKUP($F889,Experiment!$A$2:$U$90,MATCH(Results!V$1,Experiment!$A$1:$U$1,0),FALSE)</f>
        <v>4</v>
      </c>
      <c r="W889" s="3">
        <f>VLOOKUP($F889,Experiment!$A$2:$U$90,MATCH(Results!W$1,Experiment!$A$1:$U$1,0),FALSE)</f>
        <v>0.25</v>
      </c>
      <c r="X889" s="3">
        <f>VLOOKUP($F889,Experiment!$A$2:$U$90,MATCH(Results!X$1,Experiment!$A$1:$U$1,0),FALSE)</f>
        <v>0.75</v>
      </c>
      <c r="Y889" s="2">
        <f>VLOOKUP($F889,Experiment!$A$2:$U$90,MATCH(Results!Y$1,Experiment!$A$1:$U$1,0),FALSE)</f>
        <v>2</v>
      </c>
      <c r="Z889" s="3">
        <f>VLOOKUP($F889,Experiment!$A$2:$U$90,MATCH(Results!Z$1,Experiment!$A$1:$U$1,0),FALSE)</f>
        <v>0.5</v>
      </c>
      <c r="AA889" s="3">
        <f>VLOOKUP($F889,Experiment!$A$2:$U$90,MATCH(Results!AA$1,Experiment!$A$1:$U$1,0),FALSE)</f>
        <v>0.25</v>
      </c>
      <c r="AB889" s="3">
        <f>VLOOKUP($F889,Experiment!$A$2:$U$90,MATCH(Results!AB$1,Experiment!$A$1:$U$1,0),FALSE)</f>
        <v>0.625</v>
      </c>
      <c r="AC889" s="3">
        <f>VLOOKUP($F889,Experiment!$A$2:$U$90,MATCH(Results!AC$1,Experiment!$A$1:$U$1,0),FALSE)</f>
        <v>0.375</v>
      </c>
      <c r="AD889" s="2">
        <f>VLOOKUP($F889,Experiment!$A$2:$U$90,MATCH(Results!AD$1,Experiment!$A$1:$U$1,0),FALSE)</f>
        <v>-6.25</v>
      </c>
      <c r="AE889" s="2">
        <f>VLOOKUP($F889,Experiment!$A$2:$U$90,MATCH(Results!AE$1,Experiment!$A$1:$U$1,0),FALSE)</f>
        <v>23.4375</v>
      </c>
      <c r="AF889" s="2">
        <f>VLOOKUP($F889,Experiment!$A$2:$U$90,MATCH(Results!AF$1,Experiment!$A$1:$U$1,0),FALSE)</f>
        <v>4.8412291827592711</v>
      </c>
      <c r="AG889" s="3">
        <f>VLOOKUP($F889,Experiment!$A$2:$W$90,MATCH(Results!AG$1,Experiment!$A$1:$W$1,0),FALSE)</f>
        <v>0.82730419370997643</v>
      </c>
      <c r="AH889" s="3">
        <f>VLOOKUP($F889,Experiment!$A$2:$W$90,MATCH(Results!AH$1,Experiment!$A$1:$W$1,0),FALSE)</f>
        <v>0.38648875795104182</v>
      </c>
      <c r="AI889" s="3">
        <f>VLOOKUP($F889,Experiment!$A$2:$X$90,MATCH(Results!AI$1,Experiment!$A$1:$X$1,0),FALSE)</f>
        <v>0.61351124204895813</v>
      </c>
      <c r="AJ889" s="2">
        <f>Table1[[#This Row],[Gain]]^Table1[[#This Row],[θ]]</f>
        <v>0</v>
      </c>
      <c r="AK889" s="2">
        <f>-Table1[[#This Row],[λ]]*-Table1[[#This Row],[Loss]]^Table1[[#This Row],[θ]]</f>
        <v>14</v>
      </c>
      <c r="AL889" s="2">
        <f>Table1[[#This Row],[v_n_w_g]]-Table1[[#This Row],[v_n_w_l]]</f>
        <v>-14</v>
      </c>
      <c r="AM889" s="2">
        <f>IF(Table1[[#This Row],[diff_v]]&gt;=1,1,0)</f>
        <v>0</v>
      </c>
    </row>
    <row r="890" spans="1:39" hidden="1" x14ac:dyDescent="0.3">
      <c r="A890">
        <v>44</v>
      </c>
      <c r="B890" t="s">
        <v>46</v>
      </c>
      <c r="C890" s="22">
        <f>VLOOKUP(Table1[[#This Row],[Subject]],'Subject Profile'!$A$2:$E$8,4,FALSE)</f>
        <v>1</v>
      </c>
      <c r="D890" s="22">
        <f>VLOOKUP(Table1[[#This Row],[Subject]],'Subject Profile'!$A$2:$E$8,5,FALSE)</f>
        <v>-1.4</v>
      </c>
      <c r="E890" t="s">
        <v>111</v>
      </c>
      <c r="F890" t="s">
        <v>88</v>
      </c>
      <c r="G890" t="s">
        <v>7</v>
      </c>
      <c r="H890">
        <f>IF(Table1[[#This Row],[decision]]="accept",1,0)</f>
        <v>1</v>
      </c>
      <c r="I890">
        <v>-50</v>
      </c>
      <c r="J890" t="s">
        <v>107</v>
      </c>
      <c r="K890">
        <v>1664533463</v>
      </c>
      <c r="L890">
        <v>10</v>
      </c>
      <c r="M890" t="str">
        <f>VLOOKUP($F890,Experiment!$A$2:$U$90,MATCH(Results!M$1,Experiment!$A$1:$U$1,0)+1,FALSE)</f>
        <v>I</v>
      </c>
      <c r="N890">
        <f>IF(Table1[[#This Row],[Impact]]="I",0,1)</f>
        <v>0</v>
      </c>
      <c r="O890" s="2">
        <f>VLOOKUP($F890,Experiment!$A$2:$U$90,MATCH(Results!O$1,Experiment!$A$1:$U$1,0),FALSE)</f>
        <v>-50</v>
      </c>
      <c r="P890" s="3">
        <f>VLOOKUP($F890,Experiment!$A$2:$U$90,MATCH(Results!P$1,Experiment!$A$1:$U$1,0),FALSE)</f>
        <v>0.5</v>
      </c>
      <c r="Q890" s="2">
        <f>VLOOKUP($F890,Experiment!$A$2:$U$90,MATCH(Results!Q$1,Experiment!$A$1:$U$1,0),FALSE)</f>
        <v>60</v>
      </c>
      <c r="R890" s="3">
        <f>VLOOKUP($F890,Experiment!$A$2:$U$90,MATCH(Results!R$1,Experiment!$A$1:$U$1,0),FALSE)</f>
        <v>0.5</v>
      </c>
      <c r="S890" s="2">
        <f>VLOOKUP($F890,Experiment!$A$2:$U$90,MATCH(Results!S$1,Experiment!$A$1:$U$1,0),FALSE)</f>
        <v>5</v>
      </c>
      <c r="T890" s="2">
        <f>VLOOKUP($F890,Experiment!$A$2:$U$90,MATCH(Results!T$1,Experiment!$A$1:$U$1,0),FALSE)</f>
        <v>3025</v>
      </c>
      <c r="U890" s="2">
        <f>VLOOKUP($F890,Experiment!$A$2:$U$90,MATCH(Results!U$1,Experiment!$A$1:$U$1,0),FALSE)</f>
        <v>55</v>
      </c>
      <c r="V890" s="2">
        <f>VLOOKUP($F890,Experiment!$A$2:$U$90,MATCH(Results!V$1,Experiment!$A$1:$U$1,0),FALSE)</f>
        <v>2</v>
      </c>
      <c r="W890" s="3">
        <f>VLOOKUP($F890,Experiment!$A$2:$U$90,MATCH(Results!W$1,Experiment!$A$1:$U$1,0),FALSE)</f>
        <v>0.25</v>
      </c>
      <c r="X890" s="3">
        <f>VLOOKUP($F890,Experiment!$A$2:$U$90,MATCH(Results!X$1,Experiment!$A$1:$U$1,0),FALSE)</f>
        <v>0.75</v>
      </c>
      <c r="Y890" s="2">
        <f>VLOOKUP($F890,Experiment!$A$2:$U$90,MATCH(Results!Y$1,Experiment!$A$1:$U$1,0),FALSE)</f>
        <v>2</v>
      </c>
      <c r="Z890" s="3">
        <f>VLOOKUP($F890,Experiment!$A$2:$U$90,MATCH(Results!Z$1,Experiment!$A$1:$U$1,0),FALSE)</f>
        <v>0.5</v>
      </c>
      <c r="AA890" s="3">
        <f>VLOOKUP($F890,Experiment!$A$2:$U$90,MATCH(Results!AA$1,Experiment!$A$1:$U$1,0),FALSE)</f>
        <v>0.25</v>
      </c>
      <c r="AB890" s="3">
        <f>VLOOKUP($F890,Experiment!$A$2:$U$90,MATCH(Results!AB$1,Experiment!$A$1:$U$1,0),FALSE)</f>
        <v>0.625</v>
      </c>
      <c r="AC890" s="3">
        <f>VLOOKUP($F890,Experiment!$A$2:$U$90,MATCH(Results!AC$1,Experiment!$A$1:$U$1,0),FALSE)</f>
        <v>0.375</v>
      </c>
      <c r="AD890" s="2">
        <f>VLOOKUP($F890,Experiment!$A$2:$U$90,MATCH(Results!AD$1,Experiment!$A$1:$U$1,0),FALSE)</f>
        <v>-8.75</v>
      </c>
      <c r="AE890" s="2">
        <f>VLOOKUP($F890,Experiment!$A$2:$U$90,MATCH(Results!AE$1,Experiment!$A$1:$U$1,0),FALSE)</f>
        <v>2835.9375</v>
      </c>
      <c r="AF890" s="2">
        <f>VLOOKUP($F890,Experiment!$A$2:$U$90,MATCH(Results!AF$1,Experiment!$A$1:$U$1,0),FALSE)</f>
        <v>53.253521010351982</v>
      </c>
      <c r="AG890" s="3">
        <f>VLOOKUP($F890,Experiment!$A$2:$W$90,MATCH(Results!AG$1,Experiment!$A$1:$W$1,0),FALSE)</f>
        <v>0.82730419370997643</v>
      </c>
      <c r="AH890" s="3">
        <f>VLOOKUP($F890,Experiment!$A$2:$W$90,MATCH(Results!AH$1,Experiment!$A$1:$W$1,0),FALSE)</f>
        <v>0.38648875795104182</v>
      </c>
      <c r="AI890" s="3">
        <f>VLOOKUP($F890,Experiment!$A$2:$X$90,MATCH(Results!AI$1,Experiment!$A$1:$X$1,0),FALSE)</f>
        <v>0.61351124204895813</v>
      </c>
      <c r="AJ890" s="2">
        <f>Table1[[#This Row],[Gain]]^Table1[[#This Row],[θ]]</f>
        <v>60</v>
      </c>
      <c r="AK890" s="2">
        <f>-Table1[[#This Row],[λ]]*-Table1[[#This Row],[Loss]]^Table1[[#This Row],[θ]]</f>
        <v>70</v>
      </c>
      <c r="AL890" s="2">
        <f>Table1[[#This Row],[v_n_w_g]]-Table1[[#This Row],[v_n_w_l]]</f>
        <v>-10</v>
      </c>
      <c r="AM890" s="2">
        <f>IF(Table1[[#This Row],[diff_v]]&gt;=1,1,0)</f>
        <v>0</v>
      </c>
    </row>
    <row r="891" spans="1:39" hidden="1" x14ac:dyDescent="0.3">
      <c r="A891">
        <v>45</v>
      </c>
      <c r="B891" t="s">
        <v>46</v>
      </c>
      <c r="C891" s="22">
        <f>VLOOKUP(Table1[[#This Row],[Subject]],'Subject Profile'!$A$2:$E$8,4,FALSE)</f>
        <v>1</v>
      </c>
      <c r="D891" s="22">
        <f>VLOOKUP(Table1[[#This Row],[Subject]],'Subject Profile'!$A$2:$E$8,5,FALSE)</f>
        <v>-1.4</v>
      </c>
      <c r="E891" t="s">
        <v>111</v>
      </c>
      <c r="F891" t="s">
        <v>86</v>
      </c>
      <c r="G891" t="s">
        <v>5</v>
      </c>
      <c r="H891">
        <f>IF(Table1[[#This Row],[decision]]="accept",1,0)</f>
        <v>0</v>
      </c>
      <c r="I891">
        <v>0</v>
      </c>
      <c r="J891" t="s">
        <v>107</v>
      </c>
      <c r="K891">
        <v>1664533471</v>
      </c>
      <c r="L891">
        <v>8</v>
      </c>
      <c r="M891" t="str">
        <f>VLOOKUP($F891,Experiment!$A$2:$U$90,MATCH(Results!M$1,Experiment!$A$1:$U$1,0)+1,FALSE)</f>
        <v>I</v>
      </c>
      <c r="N891">
        <f>IF(Table1[[#This Row],[Impact]]="I",0,1)</f>
        <v>0</v>
      </c>
      <c r="O891" s="2">
        <f>VLOOKUP($F891,Experiment!$A$2:$U$90,MATCH(Results!O$1,Experiment!$A$1:$U$1,0),FALSE)</f>
        <v>-50</v>
      </c>
      <c r="P891" s="3">
        <f>VLOOKUP($F891,Experiment!$A$2:$U$90,MATCH(Results!P$1,Experiment!$A$1:$U$1,0),FALSE)</f>
        <v>0.5</v>
      </c>
      <c r="Q891" s="2">
        <f>VLOOKUP($F891,Experiment!$A$2:$U$90,MATCH(Results!Q$1,Experiment!$A$1:$U$1,0),FALSE)</f>
        <v>70</v>
      </c>
      <c r="R891" s="3">
        <f>VLOOKUP($F891,Experiment!$A$2:$U$90,MATCH(Results!R$1,Experiment!$A$1:$U$1,0),FALSE)</f>
        <v>0.5</v>
      </c>
      <c r="S891" s="2">
        <f>VLOOKUP($F891,Experiment!$A$2:$U$90,MATCH(Results!S$1,Experiment!$A$1:$U$1,0),FALSE)</f>
        <v>10</v>
      </c>
      <c r="T891" s="2">
        <f>VLOOKUP($F891,Experiment!$A$2:$U$90,MATCH(Results!T$1,Experiment!$A$1:$U$1,0),FALSE)</f>
        <v>3600</v>
      </c>
      <c r="U891" s="2">
        <f>VLOOKUP($F891,Experiment!$A$2:$U$90,MATCH(Results!U$1,Experiment!$A$1:$U$1,0),FALSE)</f>
        <v>60</v>
      </c>
      <c r="V891" s="2">
        <f>VLOOKUP($F891,Experiment!$A$2:$U$90,MATCH(Results!V$1,Experiment!$A$1:$U$1,0),FALSE)</f>
        <v>4</v>
      </c>
      <c r="W891" s="3">
        <f>VLOOKUP($F891,Experiment!$A$2:$U$90,MATCH(Results!W$1,Experiment!$A$1:$U$1,0),FALSE)</f>
        <v>0.25</v>
      </c>
      <c r="X891" s="3">
        <f>VLOOKUP($F891,Experiment!$A$2:$U$90,MATCH(Results!X$1,Experiment!$A$1:$U$1,0),FALSE)</f>
        <v>0.75</v>
      </c>
      <c r="Y891" s="2">
        <f>VLOOKUP($F891,Experiment!$A$2:$U$90,MATCH(Results!Y$1,Experiment!$A$1:$U$1,0),FALSE)</f>
        <v>2</v>
      </c>
      <c r="Z891" s="3">
        <f>VLOOKUP($F891,Experiment!$A$2:$U$90,MATCH(Results!Z$1,Experiment!$A$1:$U$1,0),FALSE)</f>
        <v>0.5</v>
      </c>
      <c r="AA891" s="3">
        <f>VLOOKUP($F891,Experiment!$A$2:$U$90,MATCH(Results!AA$1,Experiment!$A$1:$U$1,0),FALSE)</f>
        <v>0.25</v>
      </c>
      <c r="AB891" s="3">
        <f>VLOOKUP($F891,Experiment!$A$2:$U$90,MATCH(Results!AB$1,Experiment!$A$1:$U$1,0),FALSE)</f>
        <v>0.625</v>
      </c>
      <c r="AC891" s="3">
        <f>VLOOKUP($F891,Experiment!$A$2:$U$90,MATCH(Results!AC$1,Experiment!$A$1:$U$1,0),FALSE)</f>
        <v>0.375</v>
      </c>
      <c r="AD891" s="2">
        <f>VLOOKUP($F891,Experiment!$A$2:$U$90,MATCH(Results!AD$1,Experiment!$A$1:$U$1,0),FALSE)</f>
        <v>-5</v>
      </c>
      <c r="AE891" s="2">
        <f>VLOOKUP($F891,Experiment!$A$2:$U$90,MATCH(Results!AE$1,Experiment!$A$1:$U$1,0),FALSE)</f>
        <v>3375</v>
      </c>
      <c r="AF891" s="2">
        <f>VLOOKUP($F891,Experiment!$A$2:$U$90,MATCH(Results!AF$1,Experiment!$A$1:$U$1,0),FALSE)</f>
        <v>58.094750193111253</v>
      </c>
      <c r="AG891" s="3">
        <f>VLOOKUP($F891,Experiment!$A$2:$W$90,MATCH(Results!AG$1,Experiment!$A$1:$W$1,0),FALSE)</f>
        <v>0.82730419370997643</v>
      </c>
      <c r="AH891" s="3">
        <f>VLOOKUP($F891,Experiment!$A$2:$W$90,MATCH(Results!AH$1,Experiment!$A$1:$W$1,0),FALSE)</f>
        <v>0.38648875795104182</v>
      </c>
      <c r="AI891" s="3">
        <f>VLOOKUP($F891,Experiment!$A$2:$X$90,MATCH(Results!AI$1,Experiment!$A$1:$X$1,0),FALSE)</f>
        <v>0.61351124204895813</v>
      </c>
      <c r="AJ891" s="2">
        <f>Table1[[#This Row],[Gain]]^Table1[[#This Row],[θ]]</f>
        <v>70</v>
      </c>
      <c r="AK891" s="2">
        <f>-Table1[[#This Row],[λ]]*-Table1[[#This Row],[Loss]]^Table1[[#This Row],[θ]]</f>
        <v>70</v>
      </c>
      <c r="AL891" s="2">
        <f>Table1[[#This Row],[v_n_w_g]]-Table1[[#This Row],[v_n_w_l]]</f>
        <v>0</v>
      </c>
      <c r="AM891" s="2">
        <f>IF(Table1[[#This Row],[diff_v]]&gt;=1,1,0)</f>
        <v>0</v>
      </c>
    </row>
    <row r="892" spans="1:39" hidden="1" x14ac:dyDescent="0.3">
      <c r="A892">
        <v>46</v>
      </c>
      <c r="B892" t="s">
        <v>46</v>
      </c>
      <c r="C892" s="22">
        <f>VLOOKUP(Table1[[#This Row],[Subject]],'Subject Profile'!$A$2:$E$8,4,FALSE)</f>
        <v>1</v>
      </c>
      <c r="D892" s="22">
        <f>VLOOKUP(Table1[[#This Row],[Subject]],'Subject Profile'!$A$2:$E$8,5,FALSE)</f>
        <v>-1.4</v>
      </c>
      <c r="E892" t="s">
        <v>111</v>
      </c>
      <c r="F892" t="s">
        <v>99</v>
      </c>
      <c r="G892" t="s">
        <v>7</v>
      </c>
      <c r="H892">
        <f>IF(Table1[[#This Row],[decision]]="accept",1,0)</f>
        <v>1</v>
      </c>
      <c r="I892">
        <v>10</v>
      </c>
      <c r="J892" t="s">
        <v>107</v>
      </c>
      <c r="K892">
        <v>1664533480</v>
      </c>
      <c r="L892">
        <v>9</v>
      </c>
      <c r="M892" t="str">
        <f>VLOOKUP($F892,Experiment!$A$2:$U$90,MATCH(Results!M$1,Experiment!$A$1:$U$1,0)+1,FALSE)</f>
        <v>G</v>
      </c>
      <c r="N892">
        <f>IF(Table1[[#This Row],[Impact]]="I",0,1)</f>
        <v>1</v>
      </c>
      <c r="O892" s="2">
        <f>VLOOKUP($F892,Experiment!$A$2:$U$90,MATCH(Results!O$1,Experiment!$A$1:$U$1,0),FALSE)</f>
        <v>0</v>
      </c>
      <c r="P892" s="3">
        <f>VLOOKUP($F892,Experiment!$A$2:$U$90,MATCH(Results!P$1,Experiment!$A$1:$U$1,0),FALSE)</f>
        <v>0.5</v>
      </c>
      <c r="Q892" s="2">
        <f>VLOOKUP($F892,Experiment!$A$2:$U$90,MATCH(Results!Q$1,Experiment!$A$1:$U$1,0),FALSE)</f>
        <v>10</v>
      </c>
      <c r="R892" s="3">
        <f>VLOOKUP($F892,Experiment!$A$2:$U$90,MATCH(Results!R$1,Experiment!$A$1:$U$1,0),FALSE)</f>
        <v>0.5</v>
      </c>
      <c r="S892" s="2">
        <f>VLOOKUP($F892,Experiment!$A$2:$U$90,MATCH(Results!S$1,Experiment!$A$1:$U$1,0),FALSE)</f>
        <v>5</v>
      </c>
      <c r="T892" s="2">
        <f>VLOOKUP($F892,Experiment!$A$2:$U$90,MATCH(Results!T$1,Experiment!$A$1:$U$1,0),FALSE)</f>
        <v>25</v>
      </c>
      <c r="U892" s="2">
        <f>VLOOKUP($F892,Experiment!$A$2:$U$90,MATCH(Results!U$1,Experiment!$A$1:$U$1,0),FALSE)</f>
        <v>5</v>
      </c>
      <c r="V892" s="2">
        <f>VLOOKUP($F892,Experiment!$A$2:$U$90,MATCH(Results!V$1,Experiment!$A$1:$U$1,0),FALSE)</f>
        <v>2</v>
      </c>
      <c r="W892" s="3">
        <f>VLOOKUP($F892,Experiment!$A$2:$U$90,MATCH(Results!W$1,Experiment!$A$1:$U$1,0),FALSE)</f>
        <v>0.25</v>
      </c>
      <c r="X892" s="3">
        <f>VLOOKUP($F892,Experiment!$A$2:$U$90,MATCH(Results!X$1,Experiment!$A$1:$U$1,0),FALSE)</f>
        <v>0.75</v>
      </c>
      <c r="Y892" s="2">
        <f>VLOOKUP($F892,Experiment!$A$2:$U$90,MATCH(Results!Y$1,Experiment!$A$1:$U$1,0),FALSE)</f>
        <v>2</v>
      </c>
      <c r="Z892" s="3">
        <f>VLOOKUP($F892,Experiment!$A$2:$U$90,MATCH(Results!Z$1,Experiment!$A$1:$U$1,0),FALSE)</f>
        <v>0.5</v>
      </c>
      <c r="AA892" s="3">
        <f>VLOOKUP($F892,Experiment!$A$2:$U$90,MATCH(Results!AA$1,Experiment!$A$1:$U$1,0),FALSE)</f>
        <v>0.25</v>
      </c>
      <c r="AB892" s="3">
        <f>VLOOKUP($F892,Experiment!$A$2:$U$90,MATCH(Results!AB$1,Experiment!$A$1:$U$1,0),FALSE)</f>
        <v>0.625</v>
      </c>
      <c r="AC892" s="3">
        <f>VLOOKUP($F892,Experiment!$A$2:$U$90,MATCH(Results!AC$1,Experiment!$A$1:$U$1,0),FALSE)</f>
        <v>0.375</v>
      </c>
      <c r="AD892" s="2">
        <f>VLOOKUP($F892,Experiment!$A$2:$U$90,MATCH(Results!AD$1,Experiment!$A$1:$U$1,0),FALSE)</f>
        <v>3.75</v>
      </c>
      <c r="AE892" s="2">
        <f>VLOOKUP($F892,Experiment!$A$2:$U$90,MATCH(Results!AE$1,Experiment!$A$1:$U$1,0),FALSE)</f>
        <v>23.4375</v>
      </c>
      <c r="AF892" s="2">
        <f>VLOOKUP($F892,Experiment!$A$2:$U$90,MATCH(Results!AF$1,Experiment!$A$1:$U$1,0),FALSE)</f>
        <v>4.8412291827592711</v>
      </c>
      <c r="AG892" s="3">
        <f>VLOOKUP($F892,Experiment!$A$2:$W$90,MATCH(Results!AG$1,Experiment!$A$1:$W$1,0),FALSE)</f>
        <v>0.82730419370997643</v>
      </c>
      <c r="AH892" s="3">
        <f>VLOOKUP($F892,Experiment!$A$2:$W$90,MATCH(Results!AH$1,Experiment!$A$1:$W$1,0),FALSE)</f>
        <v>0.38648875795104182</v>
      </c>
      <c r="AI892" s="3">
        <f>VLOOKUP($F892,Experiment!$A$2:$X$90,MATCH(Results!AI$1,Experiment!$A$1:$X$1,0),FALSE)</f>
        <v>0.61351124204895813</v>
      </c>
      <c r="AJ892" s="2">
        <f>Table1[[#This Row],[Gain]]^Table1[[#This Row],[θ]]</f>
        <v>10</v>
      </c>
      <c r="AK892" s="2">
        <f>-Table1[[#This Row],[λ]]*-Table1[[#This Row],[Loss]]^Table1[[#This Row],[θ]]</f>
        <v>0</v>
      </c>
      <c r="AL892" s="2">
        <f>Table1[[#This Row],[v_n_w_g]]-Table1[[#This Row],[v_n_w_l]]</f>
        <v>10</v>
      </c>
      <c r="AM892" s="2">
        <f>IF(Table1[[#This Row],[diff_v]]&gt;=1,1,0)</f>
        <v>1</v>
      </c>
    </row>
    <row r="893" spans="1:39" hidden="1" x14ac:dyDescent="0.3">
      <c r="A893">
        <v>47</v>
      </c>
      <c r="B893" t="s">
        <v>46</v>
      </c>
      <c r="C893" s="22">
        <f>VLOOKUP(Table1[[#This Row],[Subject]],'Subject Profile'!$A$2:$E$8,4,FALSE)</f>
        <v>1</v>
      </c>
      <c r="D893" s="22">
        <f>VLOOKUP(Table1[[#This Row],[Subject]],'Subject Profile'!$A$2:$E$8,5,FALSE)</f>
        <v>-1.4</v>
      </c>
      <c r="E893" t="s">
        <v>111</v>
      </c>
      <c r="F893" t="s">
        <v>85</v>
      </c>
      <c r="G893" t="s">
        <v>5</v>
      </c>
      <c r="H893">
        <f>IF(Table1[[#This Row],[decision]]="accept",1,0)</f>
        <v>0</v>
      </c>
      <c r="I893">
        <v>0</v>
      </c>
      <c r="J893" t="s">
        <v>107</v>
      </c>
      <c r="K893">
        <v>1664533488</v>
      </c>
      <c r="L893">
        <v>8</v>
      </c>
      <c r="M893" t="str">
        <f>VLOOKUP($F893,Experiment!$A$2:$U$90,MATCH(Results!M$1,Experiment!$A$1:$U$1,0)+1,FALSE)</f>
        <v>I</v>
      </c>
      <c r="N893">
        <f>IF(Table1[[#This Row],[Impact]]="I",0,1)</f>
        <v>0</v>
      </c>
      <c r="O893" s="2">
        <f>VLOOKUP($F893,Experiment!$A$2:$U$90,MATCH(Results!O$1,Experiment!$A$1:$U$1,0),FALSE)</f>
        <v>-90</v>
      </c>
      <c r="P893" s="3">
        <f>VLOOKUP($F893,Experiment!$A$2:$U$90,MATCH(Results!P$1,Experiment!$A$1:$U$1,0),FALSE)</f>
        <v>0.5</v>
      </c>
      <c r="Q893" s="2">
        <f>VLOOKUP($F893,Experiment!$A$2:$U$90,MATCH(Results!Q$1,Experiment!$A$1:$U$1,0),FALSE)</f>
        <v>80</v>
      </c>
      <c r="R893" s="3">
        <f>VLOOKUP($F893,Experiment!$A$2:$U$90,MATCH(Results!R$1,Experiment!$A$1:$U$1,0),FALSE)</f>
        <v>0.5</v>
      </c>
      <c r="S893" s="2">
        <f>VLOOKUP($F893,Experiment!$A$2:$U$90,MATCH(Results!S$1,Experiment!$A$1:$U$1,0),FALSE)</f>
        <v>-5</v>
      </c>
      <c r="T893" s="2">
        <f>VLOOKUP($F893,Experiment!$A$2:$U$90,MATCH(Results!T$1,Experiment!$A$1:$U$1,0),FALSE)</f>
        <v>7225</v>
      </c>
      <c r="U893" s="2">
        <f>VLOOKUP($F893,Experiment!$A$2:$U$90,MATCH(Results!U$1,Experiment!$A$1:$U$1,0),FALSE)</f>
        <v>85</v>
      </c>
      <c r="V893" s="2">
        <f>VLOOKUP($F893,Experiment!$A$2:$U$90,MATCH(Results!V$1,Experiment!$A$1:$U$1,0),FALSE)</f>
        <v>2</v>
      </c>
      <c r="W893" s="3">
        <f>VLOOKUP($F893,Experiment!$A$2:$U$90,MATCH(Results!W$1,Experiment!$A$1:$U$1,0),FALSE)</f>
        <v>0.25</v>
      </c>
      <c r="X893" s="3">
        <f>VLOOKUP($F893,Experiment!$A$2:$U$90,MATCH(Results!X$1,Experiment!$A$1:$U$1,0),FALSE)</f>
        <v>0.75</v>
      </c>
      <c r="Y893" s="2">
        <f>VLOOKUP($F893,Experiment!$A$2:$U$90,MATCH(Results!Y$1,Experiment!$A$1:$U$1,0),FALSE)</f>
        <v>2</v>
      </c>
      <c r="Z893" s="3">
        <f>VLOOKUP($F893,Experiment!$A$2:$U$90,MATCH(Results!Z$1,Experiment!$A$1:$U$1,0),FALSE)</f>
        <v>0.5</v>
      </c>
      <c r="AA893" s="3">
        <f>VLOOKUP($F893,Experiment!$A$2:$U$90,MATCH(Results!AA$1,Experiment!$A$1:$U$1,0),FALSE)</f>
        <v>0.25</v>
      </c>
      <c r="AB893" s="3">
        <f>VLOOKUP($F893,Experiment!$A$2:$U$90,MATCH(Results!AB$1,Experiment!$A$1:$U$1,0),FALSE)</f>
        <v>0.625</v>
      </c>
      <c r="AC893" s="3">
        <f>VLOOKUP($F893,Experiment!$A$2:$U$90,MATCH(Results!AC$1,Experiment!$A$1:$U$1,0),FALSE)</f>
        <v>0.375</v>
      </c>
      <c r="AD893" s="2">
        <f>VLOOKUP($F893,Experiment!$A$2:$U$90,MATCH(Results!AD$1,Experiment!$A$1:$U$1,0),FALSE)</f>
        <v>-26.25</v>
      </c>
      <c r="AE893" s="2">
        <f>VLOOKUP($F893,Experiment!$A$2:$U$90,MATCH(Results!AE$1,Experiment!$A$1:$U$1,0),FALSE)</f>
        <v>6773.4375</v>
      </c>
      <c r="AF893" s="2">
        <f>VLOOKUP($F893,Experiment!$A$2:$U$90,MATCH(Results!AF$1,Experiment!$A$1:$U$1,0),FALSE)</f>
        <v>82.300896106907615</v>
      </c>
      <c r="AG893" s="3">
        <f>VLOOKUP($F893,Experiment!$A$2:$W$90,MATCH(Results!AG$1,Experiment!$A$1:$W$1,0),FALSE)</f>
        <v>0.82730419370997643</v>
      </c>
      <c r="AH893" s="3">
        <f>VLOOKUP($F893,Experiment!$A$2:$W$90,MATCH(Results!AH$1,Experiment!$A$1:$W$1,0),FALSE)</f>
        <v>0.38648875795104182</v>
      </c>
      <c r="AI893" s="3">
        <f>VLOOKUP($F893,Experiment!$A$2:$X$90,MATCH(Results!AI$1,Experiment!$A$1:$X$1,0),FALSE)</f>
        <v>0.61351124204895813</v>
      </c>
      <c r="AJ893" s="2">
        <f>Table1[[#This Row],[Gain]]^Table1[[#This Row],[θ]]</f>
        <v>80</v>
      </c>
      <c r="AK893" s="2">
        <f>-Table1[[#This Row],[λ]]*-Table1[[#This Row],[Loss]]^Table1[[#This Row],[θ]]</f>
        <v>125.99999999999999</v>
      </c>
      <c r="AL893" s="2">
        <f>Table1[[#This Row],[v_n_w_g]]-Table1[[#This Row],[v_n_w_l]]</f>
        <v>-45.999999999999986</v>
      </c>
      <c r="AM893" s="2">
        <f>IF(Table1[[#This Row],[diff_v]]&gt;=1,1,0)</f>
        <v>0</v>
      </c>
    </row>
    <row r="894" spans="1:39" hidden="1" x14ac:dyDescent="0.3">
      <c r="A894">
        <v>48</v>
      </c>
      <c r="B894" t="s">
        <v>46</v>
      </c>
      <c r="C894" s="22">
        <f>VLOOKUP(Table1[[#This Row],[Subject]],'Subject Profile'!$A$2:$E$8,4,FALSE)</f>
        <v>1</v>
      </c>
      <c r="D894" s="22">
        <f>VLOOKUP(Table1[[#This Row],[Subject]],'Subject Profile'!$A$2:$E$8,5,FALSE)</f>
        <v>-1.4</v>
      </c>
      <c r="E894" t="s">
        <v>111</v>
      </c>
      <c r="F894" t="s">
        <v>84</v>
      </c>
      <c r="G894" t="s">
        <v>7</v>
      </c>
      <c r="H894">
        <f>IF(Table1[[#This Row],[decision]]="accept",1,0)</f>
        <v>1</v>
      </c>
      <c r="I894">
        <v>-10</v>
      </c>
      <c r="J894" t="s">
        <v>107</v>
      </c>
      <c r="K894">
        <v>1664533513</v>
      </c>
      <c r="L894">
        <v>25</v>
      </c>
      <c r="M894" t="str">
        <f>VLOOKUP($F894,Experiment!$A$2:$U$90,MATCH(Results!M$1,Experiment!$A$1:$U$1,0)+1,FALSE)</f>
        <v>G</v>
      </c>
      <c r="N894">
        <f>IF(Table1[[#This Row],[Impact]]="I",0,1)</f>
        <v>1</v>
      </c>
      <c r="O894" s="2">
        <f>VLOOKUP($F894,Experiment!$A$2:$U$90,MATCH(Results!O$1,Experiment!$A$1:$U$1,0),FALSE)</f>
        <v>-10</v>
      </c>
      <c r="P894" s="3">
        <f>VLOOKUP($F894,Experiment!$A$2:$U$90,MATCH(Results!P$1,Experiment!$A$1:$U$1,0),FALSE)</f>
        <v>0.5</v>
      </c>
      <c r="Q894" s="2">
        <f>VLOOKUP($F894,Experiment!$A$2:$U$90,MATCH(Results!Q$1,Experiment!$A$1:$U$1,0),FALSE)</f>
        <v>30</v>
      </c>
      <c r="R894" s="3">
        <f>VLOOKUP($F894,Experiment!$A$2:$U$90,MATCH(Results!R$1,Experiment!$A$1:$U$1,0),FALSE)</f>
        <v>0.5</v>
      </c>
      <c r="S894" s="2">
        <f>VLOOKUP($F894,Experiment!$A$2:$U$90,MATCH(Results!S$1,Experiment!$A$1:$U$1,0),FALSE)</f>
        <v>10</v>
      </c>
      <c r="T894" s="2">
        <f>VLOOKUP($F894,Experiment!$A$2:$U$90,MATCH(Results!T$1,Experiment!$A$1:$U$1,0),FALSE)</f>
        <v>400</v>
      </c>
      <c r="U894" s="2">
        <f>VLOOKUP($F894,Experiment!$A$2:$U$90,MATCH(Results!U$1,Experiment!$A$1:$U$1,0),FALSE)</f>
        <v>20</v>
      </c>
      <c r="V894" s="2">
        <f>VLOOKUP($F894,Experiment!$A$2:$U$90,MATCH(Results!V$1,Experiment!$A$1:$U$1,0),FALSE)</f>
        <v>4</v>
      </c>
      <c r="W894" s="3">
        <f>VLOOKUP($F894,Experiment!$A$2:$U$90,MATCH(Results!W$1,Experiment!$A$1:$U$1,0),FALSE)</f>
        <v>0.25</v>
      </c>
      <c r="X894" s="3">
        <f>VLOOKUP($F894,Experiment!$A$2:$U$90,MATCH(Results!X$1,Experiment!$A$1:$U$1,0),FALSE)</f>
        <v>0.75</v>
      </c>
      <c r="Y894" s="2">
        <f>VLOOKUP($F894,Experiment!$A$2:$U$90,MATCH(Results!Y$1,Experiment!$A$1:$U$1,0),FALSE)</f>
        <v>2</v>
      </c>
      <c r="Z894" s="3">
        <f>VLOOKUP($F894,Experiment!$A$2:$U$90,MATCH(Results!Z$1,Experiment!$A$1:$U$1,0),FALSE)</f>
        <v>0.5</v>
      </c>
      <c r="AA894" s="3">
        <f>VLOOKUP($F894,Experiment!$A$2:$U$90,MATCH(Results!AA$1,Experiment!$A$1:$U$1,0),FALSE)</f>
        <v>0.25</v>
      </c>
      <c r="AB894" s="3">
        <f>VLOOKUP($F894,Experiment!$A$2:$U$90,MATCH(Results!AB$1,Experiment!$A$1:$U$1,0),FALSE)</f>
        <v>0.625</v>
      </c>
      <c r="AC894" s="3">
        <f>VLOOKUP($F894,Experiment!$A$2:$U$90,MATCH(Results!AC$1,Experiment!$A$1:$U$1,0),FALSE)</f>
        <v>0.375</v>
      </c>
      <c r="AD894" s="2">
        <f>VLOOKUP($F894,Experiment!$A$2:$U$90,MATCH(Results!AD$1,Experiment!$A$1:$U$1,0),FALSE)</f>
        <v>5</v>
      </c>
      <c r="AE894" s="2">
        <f>VLOOKUP($F894,Experiment!$A$2:$U$90,MATCH(Results!AE$1,Experiment!$A$1:$U$1,0),FALSE)</f>
        <v>375</v>
      </c>
      <c r="AF894" s="2">
        <f>VLOOKUP($F894,Experiment!$A$2:$U$90,MATCH(Results!AF$1,Experiment!$A$1:$U$1,0),FALSE)</f>
        <v>19.364916731037084</v>
      </c>
      <c r="AG894" s="3">
        <f>VLOOKUP($F894,Experiment!$A$2:$W$90,MATCH(Results!AG$1,Experiment!$A$1:$W$1,0),FALSE)</f>
        <v>0.82730419370997643</v>
      </c>
      <c r="AH894" s="3">
        <f>VLOOKUP($F894,Experiment!$A$2:$W$90,MATCH(Results!AH$1,Experiment!$A$1:$W$1,0),FALSE)</f>
        <v>0.38648875795104182</v>
      </c>
      <c r="AI894" s="3">
        <f>VLOOKUP($F894,Experiment!$A$2:$X$90,MATCH(Results!AI$1,Experiment!$A$1:$X$1,0),FALSE)</f>
        <v>0.61351124204895813</v>
      </c>
      <c r="AJ894" s="2">
        <f>Table1[[#This Row],[Gain]]^Table1[[#This Row],[θ]]</f>
        <v>30</v>
      </c>
      <c r="AK894" s="2">
        <f>-Table1[[#This Row],[λ]]*-Table1[[#This Row],[Loss]]^Table1[[#This Row],[θ]]</f>
        <v>14</v>
      </c>
      <c r="AL894" s="2">
        <f>Table1[[#This Row],[v_n_w_g]]-Table1[[#This Row],[v_n_w_l]]</f>
        <v>16</v>
      </c>
      <c r="AM894" s="2">
        <f>IF(Table1[[#This Row],[diff_v]]&gt;=1,1,0)</f>
        <v>1</v>
      </c>
    </row>
    <row r="895" spans="1:39" hidden="1" x14ac:dyDescent="0.3">
      <c r="A895">
        <v>49</v>
      </c>
      <c r="B895" t="s">
        <v>46</v>
      </c>
      <c r="C895" s="22">
        <f>VLOOKUP(Table1[[#This Row],[Subject]],'Subject Profile'!$A$2:$E$8,4,FALSE)</f>
        <v>1</v>
      </c>
      <c r="D895" s="22">
        <f>VLOOKUP(Table1[[#This Row],[Subject]],'Subject Profile'!$A$2:$E$8,5,FALSE)</f>
        <v>-1.4</v>
      </c>
      <c r="E895" t="s">
        <v>111</v>
      </c>
      <c r="F895" t="s">
        <v>82</v>
      </c>
      <c r="G895" t="s">
        <v>5</v>
      </c>
      <c r="H895">
        <f>IF(Table1[[#This Row],[decision]]="accept",1,0)</f>
        <v>0</v>
      </c>
      <c r="I895">
        <v>0</v>
      </c>
      <c r="J895" t="s">
        <v>107</v>
      </c>
      <c r="K895">
        <v>1664533531</v>
      </c>
      <c r="L895">
        <v>18</v>
      </c>
      <c r="M895" t="str">
        <f>VLOOKUP($F895,Experiment!$A$2:$U$90,MATCH(Results!M$1,Experiment!$A$1:$U$1,0)+1,FALSE)</f>
        <v>G</v>
      </c>
      <c r="N895">
        <f>IF(Table1[[#This Row],[Impact]]="I",0,1)</f>
        <v>1</v>
      </c>
      <c r="O895" s="2">
        <f>VLOOKUP($F895,Experiment!$A$2:$U$90,MATCH(Results!O$1,Experiment!$A$1:$U$1,0),FALSE)</f>
        <v>-10</v>
      </c>
      <c r="P895" s="3">
        <f>VLOOKUP($F895,Experiment!$A$2:$U$90,MATCH(Results!P$1,Experiment!$A$1:$U$1,0),FALSE)</f>
        <v>0.5</v>
      </c>
      <c r="Q895" s="2">
        <f>VLOOKUP($F895,Experiment!$A$2:$U$90,MATCH(Results!Q$1,Experiment!$A$1:$U$1,0),FALSE)</f>
        <v>0</v>
      </c>
      <c r="R895" s="3">
        <f>VLOOKUP($F895,Experiment!$A$2:$U$90,MATCH(Results!R$1,Experiment!$A$1:$U$1,0),FALSE)</f>
        <v>0.5</v>
      </c>
      <c r="S895" s="2">
        <f>VLOOKUP($F895,Experiment!$A$2:$U$90,MATCH(Results!S$1,Experiment!$A$1:$U$1,0),FALSE)</f>
        <v>-5</v>
      </c>
      <c r="T895" s="2">
        <f>VLOOKUP($F895,Experiment!$A$2:$U$90,MATCH(Results!T$1,Experiment!$A$1:$U$1,0),FALSE)</f>
        <v>25</v>
      </c>
      <c r="U895" s="2">
        <f>VLOOKUP($F895,Experiment!$A$2:$U$90,MATCH(Results!U$1,Experiment!$A$1:$U$1,0),FALSE)</f>
        <v>5</v>
      </c>
      <c r="V895" s="2">
        <f>VLOOKUP($F895,Experiment!$A$2:$U$90,MATCH(Results!V$1,Experiment!$A$1:$U$1,0),FALSE)</f>
        <v>2</v>
      </c>
      <c r="W895" s="3">
        <f>VLOOKUP($F895,Experiment!$A$2:$U$90,MATCH(Results!W$1,Experiment!$A$1:$U$1,0),FALSE)</f>
        <v>0.25</v>
      </c>
      <c r="X895" s="3">
        <f>VLOOKUP($F895,Experiment!$A$2:$U$90,MATCH(Results!X$1,Experiment!$A$1:$U$1,0),FALSE)</f>
        <v>0.75</v>
      </c>
      <c r="Y895" s="2">
        <f>VLOOKUP($F895,Experiment!$A$2:$U$90,MATCH(Results!Y$1,Experiment!$A$1:$U$1,0),FALSE)</f>
        <v>2</v>
      </c>
      <c r="Z895" s="3">
        <f>VLOOKUP($F895,Experiment!$A$2:$U$90,MATCH(Results!Z$1,Experiment!$A$1:$U$1,0),FALSE)</f>
        <v>0.5</v>
      </c>
      <c r="AA895" s="3">
        <f>VLOOKUP($F895,Experiment!$A$2:$U$90,MATCH(Results!AA$1,Experiment!$A$1:$U$1,0),FALSE)</f>
        <v>0.25</v>
      </c>
      <c r="AB895" s="3">
        <f>VLOOKUP($F895,Experiment!$A$2:$U$90,MATCH(Results!AB$1,Experiment!$A$1:$U$1,0),FALSE)</f>
        <v>0.625</v>
      </c>
      <c r="AC895" s="3">
        <f>VLOOKUP($F895,Experiment!$A$2:$U$90,MATCH(Results!AC$1,Experiment!$A$1:$U$1,0),FALSE)</f>
        <v>0.375</v>
      </c>
      <c r="AD895" s="2">
        <f>VLOOKUP($F895,Experiment!$A$2:$U$90,MATCH(Results!AD$1,Experiment!$A$1:$U$1,0),FALSE)</f>
        <v>-6.25</v>
      </c>
      <c r="AE895" s="2">
        <f>VLOOKUP($F895,Experiment!$A$2:$U$90,MATCH(Results!AE$1,Experiment!$A$1:$U$1,0),FALSE)</f>
        <v>23.4375</v>
      </c>
      <c r="AF895" s="2">
        <f>VLOOKUP($F895,Experiment!$A$2:$U$90,MATCH(Results!AF$1,Experiment!$A$1:$U$1,0),FALSE)</f>
        <v>4.8412291827592711</v>
      </c>
      <c r="AG895" s="3">
        <f>VLOOKUP($F895,Experiment!$A$2:$W$90,MATCH(Results!AG$1,Experiment!$A$1:$W$1,0),FALSE)</f>
        <v>0.82730419370997643</v>
      </c>
      <c r="AH895" s="3">
        <f>VLOOKUP($F895,Experiment!$A$2:$W$90,MATCH(Results!AH$1,Experiment!$A$1:$W$1,0),FALSE)</f>
        <v>0.38648875795104182</v>
      </c>
      <c r="AI895" s="3">
        <f>VLOOKUP($F895,Experiment!$A$2:$X$90,MATCH(Results!AI$1,Experiment!$A$1:$X$1,0),FALSE)</f>
        <v>0.61351124204895813</v>
      </c>
      <c r="AJ895" s="2">
        <f>Table1[[#This Row],[Gain]]^Table1[[#This Row],[θ]]</f>
        <v>0</v>
      </c>
      <c r="AK895" s="2">
        <f>-Table1[[#This Row],[λ]]*-Table1[[#This Row],[Loss]]^Table1[[#This Row],[θ]]</f>
        <v>14</v>
      </c>
      <c r="AL895" s="2">
        <f>Table1[[#This Row],[v_n_w_g]]-Table1[[#This Row],[v_n_w_l]]</f>
        <v>-14</v>
      </c>
      <c r="AM895" s="2">
        <f>IF(Table1[[#This Row],[diff_v]]&gt;=1,1,0)</f>
        <v>0</v>
      </c>
    </row>
    <row r="896" spans="1:39" hidden="1" x14ac:dyDescent="0.3">
      <c r="A896">
        <v>50</v>
      </c>
      <c r="B896" t="s">
        <v>46</v>
      </c>
      <c r="C896" s="22">
        <f>VLOOKUP(Table1[[#This Row],[Subject]],'Subject Profile'!$A$2:$E$8,4,FALSE)</f>
        <v>1</v>
      </c>
      <c r="D896" s="22">
        <f>VLOOKUP(Table1[[#This Row],[Subject]],'Subject Profile'!$A$2:$E$8,5,FALSE)</f>
        <v>-1.4</v>
      </c>
      <c r="E896" t="s">
        <v>111</v>
      </c>
      <c r="F896" t="s">
        <v>94</v>
      </c>
      <c r="G896" t="s">
        <v>7</v>
      </c>
      <c r="H896">
        <f>IF(Table1[[#This Row],[decision]]="accept",1,0)</f>
        <v>1</v>
      </c>
      <c r="I896">
        <v>-90</v>
      </c>
      <c r="J896" t="s">
        <v>107</v>
      </c>
      <c r="K896">
        <v>1664533536</v>
      </c>
      <c r="L896">
        <v>5</v>
      </c>
      <c r="M896" t="str">
        <f>VLOOKUP($F896,Experiment!$A$2:$U$90,MATCH(Results!M$1,Experiment!$A$1:$U$1,0)+1,FALSE)</f>
        <v>I</v>
      </c>
      <c r="N896">
        <f>IF(Table1[[#This Row],[Impact]]="I",0,1)</f>
        <v>0</v>
      </c>
      <c r="O896" s="2">
        <f>VLOOKUP($F896,Experiment!$A$2:$U$90,MATCH(Results!O$1,Experiment!$A$1:$U$1,0),FALSE)</f>
        <v>-90</v>
      </c>
      <c r="P896" s="3">
        <f>VLOOKUP($F896,Experiment!$A$2:$U$90,MATCH(Results!P$1,Experiment!$A$1:$U$1,0),FALSE)</f>
        <v>0.5</v>
      </c>
      <c r="Q896" s="2">
        <f>VLOOKUP($F896,Experiment!$A$2:$U$90,MATCH(Results!Q$1,Experiment!$A$1:$U$1,0),FALSE)</f>
        <v>90</v>
      </c>
      <c r="R896" s="3">
        <f>VLOOKUP($F896,Experiment!$A$2:$U$90,MATCH(Results!R$1,Experiment!$A$1:$U$1,0),FALSE)</f>
        <v>0.5</v>
      </c>
      <c r="S896" s="2">
        <f>VLOOKUP($F896,Experiment!$A$2:$U$90,MATCH(Results!S$1,Experiment!$A$1:$U$1,0),FALSE)</f>
        <v>0</v>
      </c>
      <c r="T896" s="2">
        <f>VLOOKUP($F896,Experiment!$A$2:$U$90,MATCH(Results!T$1,Experiment!$A$1:$U$1,0),FALSE)</f>
        <v>8100</v>
      </c>
      <c r="U896" s="2">
        <f>VLOOKUP($F896,Experiment!$A$2:$U$90,MATCH(Results!U$1,Experiment!$A$1:$U$1,0),FALSE)</f>
        <v>90</v>
      </c>
      <c r="V896" s="2">
        <f>VLOOKUP($F896,Experiment!$A$2:$U$90,MATCH(Results!V$1,Experiment!$A$1:$U$1,0),FALSE)</f>
        <v>2</v>
      </c>
      <c r="W896" s="3">
        <f>VLOOKUP($F896,Experiment!$A$2:$U$90,MATCH(Results!W$1,Experiment!$A$1:$U$1,0),FALSE)</f>
        <v>0.25</v>
      </c>
      <c r="X896" s="3">
        <f>VLOOKUP($F896,Experiment!$A$2:$U$90,MATCH(Results!X$1,Experiment!$A$1:$U$1,0),FALSE)</f>
        <v>0.75</v>
      </c>
      <c r="Y896" s="2">
        <f>VLOOKUP($F896,Experiment!$A$2:$U$90,MATCH(Results!Y$1,Experiment!$A$1:$U$1,0),FALSE)</f>
        <v>2</v>
      </c>
      <c r="Z896" s="3">
        <f>VLOOKUP($F896,Experiment!$A$2:$U$90,MATCH(Results!Z$1,Experiment!$A$1:$U$1,0),FALSE)</f>
        <v>0.5</v>
      </c>
      <c r="AA896" s="3">
        <f>VLOOKUP($F896,Experiment!$A$2:$U$90,MATCH(Results!AA$1,Experiment!$A$1:$U$1,0),FALSE)</f>
        <v>0.25</v>
      </c>
      <c r="AB896" s="3">
        <f>VLOOKUP($F896,Experiment!$A$2:$U$90,MATCH(Results!AB$1,Experiment!$A$1:$U$1,0),FALSE)</f>
        <v>0.625</v>
      </c>
      <c r="AC896" s="3">
        <f>VLOOKUP($F896,Experiment!$A$2:$U$90,MATCH(Results!AC$1,Experiment!$A$1:$U$1,0),FALSE)</f>
        <v>0.375</v>
      </c>
      <c r="AD896" s="2">
        <f>VLOOKUP($F896,Experiment!$A$2:$U$90,MATCH(Results!AD$1,Experiment!$A$1:$U$1,0),FALSE)</f>
        <v>-22.5</v>
      </c>
      <c r="AE896" s="2">
        <f>VLOOKUP($F896,Experiment!$A$2:$U$90,MATCH(Results!AE$1,Experiment!$A$1:$U$1,0),FALSE)</f>
        <v>7593.75</v>
      </c>
      <c r="AF896" s="2">
        <f>VLOOKUP($F896,Experiment!$A$2:$U$90,MATCH(Results!AF$1,Experiment!$A$1:$U$1,0),FALSE)</f>
        <v>87.142125289666879</v>
      </c>
      <c r="AG896" s="3">
        <f>VLOOKUP($F896,Experiment!$A$2:$W$90,MATCH(Results!AG$1,Experiment!$A$1:$W$1,0),FALSE)</f>
        <v>0.82730419370997643</v>
      </c>
      <c r="AH896" s="3">
        <f>VLOOKUP($F896,Experiment!$A$2:$W$90,MATCH(Results!AH$1,Experiment!$A$1:$W$1,0),FALSE)</f>
        <v>0.38648875795104182</v>
      </c>
      <c r="AI896" s="3">
        <f>VLOOKUP($F896,Experiment!$A$2:$X$90,MATCH(Results!AI$1,Experiment!$A$1:$X$1,0),FALSE)</f>
        <v>0.61351124204895813</v>
      </c>
      <c r="AJ896" s="2">
        <f>Table1[[#This Row],[Gain]]^Table1[[#This Row],[θ]]</f>
        <v>90</v>
      </c>
      <c r="AK896" s="2">
        <f>-Table1[[#This Row],[λ]]*-Table1[[#This Row],[Loss]]^Table1[[#This Row],[θ]]</f>
        <v>125.99999999999999</v>
      </c>
      <c r="AL896" s="2">
        <f>Table1[[#This Row],[v_n_w_g]]-Table1[[#This Row],[v_n_w_l]]</f>
        <v>-35.999999999999986</v>
      </c>
      <c r="AM896" s="2">
        <f>IF(Table1[[#This Row],[diff_v]]&gt;=1,1,0)</f>
        <v>0</v>
      </c>
    </row>
    <row r="897" spans="1:39" hidden="1" x14ac:dyDescent="0.3">
      <c r="A897">
        <v>51</v>
      </c>
      <c r="B897" t="s">
        <v>46</v>
      </c>
      <c r="C897" s="22">
        <f>VLOOKUP(Table1[[#This Row],[Subject]],'Subject Profile'!$A$2:$E$8,4,FALSE)</f>
        <v>1</v>
      </c>
      <c r="D897" s="22">
        <f>VLOOKUP(Table1[[#This Row],[Subject]],'Subject Profile'!$A$2:$E$8,5,FALSE)</f>
        <v>-1.4</v>
      </c>
      <c r="E897" t="s">
        <v>111</v>
      </c>
      <c r="F897" t="s">
        <v>52</v>
      </c>
      <c r="G897" t="s">
        <v>7</v>
      </c>
      <c r="H897">
        <f>IF(Table1[[#This Row],[decision]]="accept",1,0)</f>
        <v>1</v>
      </c>
      <c r="I897">
        <v>10</v>
      </c>
      <c r="J897" t="s">
        <v>107</v>
      </c>
      <c r="K897">
        <v>1664533543</v>
      </c>
      <c r="L897">
        <v>7</v>
      </c>
      <c r="M897" t="str">
        <f>VLOOKUP($F897,Experiment!$A$2:$U$90,MATCH(Results!M$1,Experiment!$A$1:$U$1,0)+1,FALSE)</f>
        <v>I</v>
      </c>
      <c r="N897">
        <f>IF(Table1[[#This Row],[Impact]]="I",0,1)</f>
        <v>0</v>
      </c>
      <c r="O897" s="2">
        <f>VLOOKUP($F897,Experiment!$A$2:$U$90,MATCH(Results!O$1,Experiment!$A$1:$U$1,0),FALSE)</f>
        <v>-10</v>
      </c>
      <c r="P897" s="3">
        <f>VLOOKUP($F897,Experiment!$A$2:$U$90,MATCH(Results!P$1,Experiment!$A$1:$U$1,0),FALSE)</f>
        <v>0.5</v>
      </c>
      <c r="Q897" s="2">
        <f>VLOOKUP($F897,Experiment!$A$2:$U$90,MATCH(Results!Q$1,Experiment!$A$1:$U$1,0),FALSE)</f>
        <v>10</v>
      </c>
      <c r="R897" s="3">
        <f>VLOOKUP($F897,Experiment!$A$2:$U$90,MATCH(Results!R$1,Experiment!$A$1:$U$1,0),FALSE)</f>
        <v>0.5</v>
      </c>
      <c r="S897" s="2">
        <f>VLOOKUP($F897,Experiment!$A$2:$U$90,MATCH(Results!S$1,Experiment!$A$1:$U$1,0),FALSE)</f>
        <v>0</v>
      </c>
      <c r="T897" s="2">
        <f>VLOOKUP($F897,Experiment!$A$2:$U$90,MATCH(Results!T$1,Experiment!$A$1:$U$1,0),FALSE)</f>
        <v>100</v>
      </c>
      <c r="U897" s="2">
        <f>VLOOKUP($F897,Experiment!$A$2:$U$90,MATCH(Results!U$1,Experiment!$A$1:$U$1,0),FALSE)</f>
        <v>10</v>
      </c>
      <c r="V897" s="2">
        <f>VLOOKUP($F897,Experiment!$A$2:$U$90,MATCH(Results!V$1,Experiment!$A$1:$U$1,0),FALSE)</f>
        <v>4</v>
      </c>
      <c r="W897" s="3">
        <f>VLOOKUP($F897,Experiment!$A$2:$U$90,MATCH(Results!W$1,Experiment!$A$1:$U$1,0),FALSE)</f>
        <v>0.25</v>
      </c>
      <c r="X897" s="3">
        <f>VLOOKUP($F897,Experiment!$A$2:$U$90,MATCH(Results!X$1,Experiment!$A$1:$U$1,0),FALSE)</f>
        <v>0.75</v>
      </c>
      <c r="Y897" s="2">
        <f>VLOOKUP($F897,Experiment!$A$2:$U$90,MATCH(Results!Y$1,Experiment!$A$1:$U$1,0),FALSE)</f>
        <v>1</v>
      </c>
      <c r="Z897" s="3">
        <f>VLOOKUP($F897,Experiment!$A$2:$U$90,MATCH(Results!Z$1,Experiment!$A$1:$U$1,0),FALSE)</f>
        <v>0.25</v>
      </c>
      <c r="AA897" s="3">
        <f>VLOOKUP($F897,Experiment!$A$2:$U$90,MATCH(Results!AA$1,Experiment!$A$1:$U$1,0),FALSE)</f>
        <v>0.5</v>
      </c>
      <c r="AB897" s="3">
        <f>VLOOKUP($F897,Experiment!$A$2:$U$90,MATCH(Results!AB$1,Experiment!$A$1:$U$1,0),FALSE)</f>
        <v>0.375</v>
      </c>
      <c r="AC897" s="3">
        <f>VLOOKUP($F897,Experiment!$A$2:$U$90,MATCH(Results!AC$1,Experiment!$A$1:$U$1,0),FALSE)</f>
        <v>0.625</v>
      </c>
      <c r="AD897" s="2">
        <f>VLOOKUP($F897,Experiment!$A$2:$U$90,MATCH(Results!AD$1,Experiment!$A$1:$U$1,0),FALSE)</f>
        <v>2.5</v>
      </c>
      <c r="AE897" s="2">
        <f>VLOOKUP($F897,Experiment!$A$2:$U$90,MATCH(Results!AE$1,Experiment!$A$1:$U$1,0),FALSE)</f>
        <v>93.75</v>
      </c>
      <c r="AF897" s="2">
        <f>VLOOKUP($F897,Experiment!$A$2:$U$90,MATCH(Results!AF$1,Experiment!$A$1:$U$1,0),FALSE)</f>
        <v>9.6824583655185421</v>
      </c>
      <c r="AG897" s="3">
        <f>VLOOKUP($F897,Experiment!$A$2:$W$90,MATCH(Results!AG$1,Experiment!$A$1:$W$1,0),FALSE)</f>
        <v>1</v>
      </c>
      <c r="AH897" s="3">
        <f>VLOOKUP($F897,Experiment!$A$2:$W$90,MATCH(Results!AH$1,Experiment!$A$1:$W$1,0),FALSE)</f>
        <v>0.625</v>
      </c>
      <c r="AI897" s="3">
        <f>VLOOKUP($F897,Experiment!$A$2:$X$90,MATCH(Results!AI$1,Experiment!$A$1:$X$1,0),FALSE)</f>
        <v>0.375</v>
      </c>
      <c r="AJ897" s="2">
        <f>Table1[[#This Row],[Gain]]^Table1[[#This Row],[θ]]</f>
        <v>10</v>
      </c>
      <c r="AK897" s="2">
        <f>-Table1[[#This Row],[λ]]*-Table1[[#This Row],[Loss]]^Table1[[#This Row],[θ]]</f>
        <v>14</v>
      </c>
      <c r="AL897" s="2">
        <f>Table1[[#This Row],[v_n_w_g]]-Table1[[#This Row],[v_n_w_l]]</f>
        <v>-4</v>
      </c>
      <c r="AM897" s="2">
        <f>IF(Table1[[#This Row],[diff_v]]&gt;=1,1,0)</f>
        <v>0</v>
      </c>
    </row>
    <row r="898" spans="1:39" hidden="1" x14ac:dyDescent="0.3">
      <c r="A898">
        <v>52</v>
      </c>
      <c r="B898" t="s">
        <v>46</v>
      </c>
      <c r="C898" s="22">
        <f>VLOOKUP(Table1[[#This Row],[Subject]],'Subject Profile'!$A$2:$E$8,4,FALSE)</f>
        <v>1</v>
      </c>
      <c r="D898" s="22">
        <f>VLOOKUP(Table1[[#This Row],[Subject]],'Subject Profile'!$A$2:$E$8,5,FALSE)</f>
        <v>-1.4</v>
      </c>
      <c r="E898" t="s">
        <v>111</v>
      </c>
      <c r="F898" t="s">
        <v>64</v>
      </c>
      <c r="G898" t="s">
        <v>7</v>
      </c>
      <c r="H898">
        <f>IF(Table1[[#This Row],[decision]]="accept",1,0)</f>
        <v>1</v>
      </c>
      <c r="I898">
        <v>-50</v>
      </c>
      <c r="J898" t="s">
        <v>107</v>
      </c>
      <c r="K898">
        <v>1664533550</v>
      </c>
      <c r="L898">
        <v>7</v>
      </c>
      <c r="M898" t="str">
        <f>VLOOKUP($F898,Experiment!$A$2:$U$90,MATCH(Results!M$1,Experiment!$A$1:$U$1,0)+1,FALSE)</f>
        <v>G</v>
      </c>
      <c r="N898">
        <f>IF(Table1[[#This Row],[Impact]]="I",0,1)</f>
        <v>1</v>
      </c>
      <c r="O898" s="2">
        <f>VLOOKUP($F898,Experiment!$A$2:$U$90,MATCH(Results!O$1,Experiment!$A$1:$U$1,0),FALSE)</f>
        <v>-50</v>
      </c>
      <c r="P898" s="3">
        <f>VLOOKUP($F898,Experiment!$A$2:$U$90,MATCH(Results!P$1,Experiment!$A$1:$U$1,0),FALSE)</f>
        <v>0.5</v>
      </c>
      <c r="Q898" s="2">
        <f>VLOOKUP($F898,Experiment!$A$2:$U$90,MATCH(Results!Q$1,Experiment!$A$1:$U$1,0),FALSE)</f>
        <v>60</v>
      </c>
      <c r="R898" s="3">
        <f>VLOOKUP($F898,Experiment!$A$2:$U$90,MATCH(Results!R$1,Experiment!$A$1:$U$1,0),FALSE)</f>
        <v>0.5</v>
      </c>
      <c r="S898" s="2">
        <f>VLOOKUP($F898,Experiment!$A$2:$U$90,MATCH(Results!S$1,Experiment!$A$1:$U$1,0),FALSE)</f>
        <v>5</v>
      </c>
      <c r="T898" s="2">
        <f>VLOOKUP($F898,Experiment!$A$2:$U$90,MATCH(Results!T$1,Experiment!$A$1:$U$1,0),FALSE)</f>
        <v>3025</v>
      </c>
      <c r="U898" s="2">
        <f>VLOOKUP($F898,Experiment!$A$2:$U$90,MATCH(Results!U$1,Experiment!$A$1:$U$1,0),FALSE)</f>
        <v>55</v>
      </c>
      <c r="V898" s="2">
        <f>VLOOKUP($F898,Experiment!$A$2:$U$90,MATCH(Results!V$1,Experiment!$A$1:$U$1,0),FALSE)</f>
        <v>4</v>
      </c>
      <c r="W898" s="3">
        <f>VLOOKUP($F898,Experiment!$A$2:$U$90,MATCH(Results!W$1,Experiment!$A$1:$U$1,0),FALSE)</f>
        <v>0.25</v>
      </c>
      <c r="X898" s="3">
        <f>VLOOKUP($F898,Experiment!$A$2:$U$90,MATCH(Results!X$1,Experiment!$A$1:$U$1,0),FALSE)</f>
        <v>0.75</v>
      </c>
      <c r="Y898" s="2">
        <f>VLOOKUP($F898,Experiment!$A$2:$U$90,MATCH(Results!Y$1,Experiment!$A$1:$U$1,0),FALSE)</f>
        <v>2</v>
      </c>
      <c r="Z898" s="3">
        <f>VLOOKUP($F898,Experiment!$A$2:$U$90,MATCH(Results!Z$1,Experiment!$A$1:$U$1,0),FALSE)</f>
        <v>0.5</v>
      </c>
      <c r="AA898" s="3">
        <f>VLOOKUP($F898,Experiment!$A$2:$U$90,MATCH(Results!AA$1,Experiment!$A$1:$U$1,0),FALSE)</f>
        <v>0.25</v>
      </c>
      <c r="AB898" s="3">
        <f>VLOOKUP($F898,Experiment!$A$2:$U$90,MATCH(Results!AB$1,Experiment!$A$1:$U$1,0),FALSE)</f>
        <v>0.625</v>
      </c>
      <c r="AC898" s="3">
        <f>VLOOKUP($F898,Experiment!$A$2:$U$90,MATCH(Results!AC$1,Experiment!$A$1:$U$1,0),FALSE)</f>
        <v>0.375</v>
      </c>
      <c r="AD898" s="2">
        <f>VLOOKUP($F898,Experiment!$A$2:$U$90,MATCH(Results!AD$1,Experiment!$A$1:$U$1,0),FALSE)</f>
        <v>-8.75</v>
      </c>
      <c r="AE898" s="2">
        <f>VLOOKUP($F898,Experiment!$A$2:$U$90,MATCH(Results!AE$1,Experiment!$A$1:$U$1,0),FALSE)</f>
        <v>2835.9375</v>
      </c>
      <c r="AF898" s="2">
        <f>VLOOKUP($F898,Experiment!$A$2:$U$90,MATCH(Results!AF$1,Experiment!$A$1:$U$1,0),FALSE)</f>
        <v>53.253521010351982</v>
      </c>
      <c r="AG898" s="3">
        <f>VLOOKUP($F898,Experiment!$A$2:$W$90,MATCH(Results!AG$1,Experiment!$A$1:$W$1,0),FALSE)</f>
        <v>0.82730419370997643</v>
      </c>
      <c r="AH898" s="3">
        <f>VLOOKUP($F898,Experiment!$A$2:$W$90,MATCH(Results!AH$1,Experiment!$A$1:$W$1,0),FALSE)</f>
        <v>0.38648875795104182</v>
      </c>
      <c r="AI898" s="3">
        <f>VLOOKUP($F898,Experiment!$A$2:$X$90,MATCH(Results!AI$1,Experiment!$A$1:$X$1,0),FALSE)</f>
        <v>0.61351124204895813</v>
      </c>
      <c r="AJ898" s="2">
        <f>Table1[[#This Row],[Gain]]^Table1[[#This Row],[θ]]</f>
        <v>60</v>
      </c>
      <c r="AK898" s="2">
        <f>-Table1[[#This Row],[λ]]*-Table1[[#This Row],[Loss]]^Table1[[#This Row],[θ]]</f>
        <v>70</v>
      </c>
      <c r="AL898" s="2">
        <f>Table1[[#This Row],[v_n_w_g]]-Table1[[#This Row],[v_n_w_l]]</f>
        <v>-10</v>
      </c>
      <c r="AM898" s="2">
        <f>IF(Table1[[#This Row],[diff_v]]&gt;=1,1,0)</f>
        <v>0</v>
      </c>
    </row>
    <row r="899" spans="1:39" hidden="1" x14ac:dyDescent="0.3">
      <c r="A899">
        <v>53</v>
      </c>
      <c r="B899" t="s">
        <v>46</v>
      </c>
      <c r="C899" s="22">
        <f>VLOOKUP(Table1[[#This Row],[Subject]],'Subject Profile'!$A$2:$E$8,4,FALSE)</f>
        <v>1</v>
      </c>
      <c r="D899" s="22">
        <f>VLOOKUP(Table1[[#This Row],[Subject]],'Subject Profile'!$A$2:$E$8,5,FALSE)</f>
        <v>-1.4</v>
      </c>
      <c r="E899" t="s">
        <v>111</v>
      </c>
      <c r="F899" t="s">
        <v>72</v>
      </c>
      <c r="G899" t="s">
        <v>7</v>
      </c>
      <c r="H899">
        <f>IF(Table1[[#This Row],[decision]]="accept",1,0)</f>
        <v>1</v>
      </c>
      <c r="I899">
        <v>-90</v>
      </c>
      <c r="J899" t="s">
        <v>107</v>
      </c>
      <c r="K899">
        <v>1664533565</v>
      </c>
      <c r="L899">
        <v>15</v>
      </c>
      <c r="M899" t="str">
        <f>VLOOKUP($F899,Experiment!$A$2:$U$90,MATCH(Results!M$1,Experiment!$A$1:$U$1,0)+1,FALSE)</f>
        <v>G</v>
      </c>
      <c r="N899">
        <f>IF(Table1[[#This Row],[Impact]]="I",0,1)</f>
        <v>1</v>
      </c>
      <c r="O899" s="2">
        <f>VLOOKUP($F899,Experiment!$A$2:$U$90,MATCH(Results!O$1,Experiment!$A$1:$U$1,0),FALSE)</f>
        <v>-90</v>
      </c>
      <c r="P899" s="3">
        <f>VLOOKUP($F899,Experiment!$A$2:$U$90,MATCH(Results!P$1,Experiment!$A$1:$U$1,0),FALSE)</f>
        <v>0.5</v>
      </c>
      <c r="Q899" s="2">
        <f>VLOOKUP($F899,Experiment!$A$2:$U$90,MATCH(Results!Q$1,Experiment!$A$1:$U$1,0),FALSE)</f>
        <v>90</v>
      </c>
      <c r="R899" s="3">
        <f>VLOOKUP($F899,Experiment!$A$2:$U$90,MATCH(Results!R$1,Experiment!$A$1:$U$1,0),FALSE)</f>
        <v>0.5</v>
      </c>
      <c r="S899" s="2">
        <f>VLOOKUP($F899,Experiment!$A$2:$U$90,MATCH(Results!S$1,Experiment!$A$1:$U$1,0),FALSE)</f>
        <v>0</v>
      </c>
      <c r="T899" s="2">
        <f>VLOOKUP($F899,Experiment!$A$2:$U$90,MATCH(Results!T$1,Experiment!$A$1:$U$1,0),FALSE)</f>
        <v>8100</v>
      </c>
      <c r="U899" s="2">
        <f>VLOOKUP($F899,Experiment!$A$2:$U$90,MATCH(Results!U$1,Experiment!$A$1:$U$1,0),FALSE)</f>
        <v>90</v>
      </c>
      <c r="V899" s="2">
        <f>VLOOKUP($F899,Experiment!$A$2:$U$90,MATCH(Results!V$1,Experiment!$A$1:$U$1,0),FALSE)</f>
        <v>4</v>
      </c>
      <c r="W899" s="3">
        <f>VLOOKUP($F899,Experiment!$A$2:$U$90,MATCH(Results!W$1,Experiment!$A$1:$U$1,0),FALSE)</f>
        <v>0.25</v>
      </c>
      <c r="X899" s="3">
        <f>VLOOKUP($F899,Experiment!$A$2:$U$90,MATCH(Results!X$1,Experiment!$A$1:$U$1,0),FALSE)</f>
        <v>0.75</v>
      </c>
      <c r="Y899" s="2">
        <f>VLOOKUP($F899,Experiment!$A$2:$U$90,MATCH(Results!Y$1,Experiment!$A$1:$U$1,0),FALSE)</f>
        <v>1</v>
      </c>
      <c r="Z899" s="3">
        <f>VLOOKUP($F899,Experiment!$A$2:$U$90,MATCH(Results!Z$1,Experiment!$A$1:$U$1,0),FALSE)</f>
        <v>0.25</v>
      </c>
      <c r="AA899" s="3">
        <f>VLOOKUP($F899,Experiment!$A$2:$U$90,MATCH(Results!AA$1,Experiment!$A$1:$U$1,0),FALSE)</f>
        <v>0.5</v>
      </c>
      <c r="AB899" s="3">
        <f>VLOOKUP($F899,Experiment!$A$2:$U$90,MATCH(Results!AB$1,Experiment!$A$1:$U$1,0),FALSE)</f>
        <v>0.375</v>
      </c>
      <c r="AC899" s="3">
        <f>VLOOKUP($F899,Experiment!$A$2:$U$90,MATCH(Results!AC$1,Experiment!$A$1:$U$1,0),FALSE)</f>
        <v>0.625</v>
      </c>
      <c r="AD899" s="2">
        <f>VLOOKUP($F899,Experiment!$A$2:$U$90,MATCH(Results!AD$1,Experiment!$A$1:$U$1,0),FALSE)</f>
        <v>22.5</v>
      </c>
      <c r="AE899" s="2">
        <f>VLOOKUP($F899,Experiment!$A$2:$U$90,MATCH(Results!AE$1,Experiment!$A$1:$U$1,0),FALSE)</f>
        <v>7593.75</v>
      </c>
      <c r="AF899" s="2">
        <f>VLOOKUP($F899,Experiment!$A$2:$U$90,MATCH(Results!AF$1,Experiment!$A$1:$U$1,0),FALSE)</f>
        <v>87.142125289666879</v>
      </c>
      <c r="AG899" s="3">
        <f>VLOOKUP($F899,Experiment!$A$2:$W$90,MATCH(Results!AG$1,Experiment!$A$1:$W$1,0),FALSE)</f>
        <v>1</v>
      </c>
      <c r="AH899" s="3">
        <f>VLOOKUP($F899,Experiment!$A$2:$W$90,MATCH(Results!AH$1,Experiment!$A$1:$W$1,0),FALSE)</f>
        <v>0.625</v>
      </c>
      <c r="AI899" s="3">
        <f>VLOOKUP($F899,Experiment!$A$2:$X$90,MATCH(Results!AI$1,Experiment!$A$1:$X$1,0),FALSE)</f>
        <v>0.375</v>
      </c>
      <c r="AJ899" s="2">
        <f>Table1[[#This Row],[Gain]]^Table1[[#This Row],[θ]]</f>
        <v>90</v>
      </c>
      <c r="AK899" s="2">
        <f>-Table1[[#This Row],[λ]]*-Table1[[#This Row],[Loss]]^Table1[[#This Row],[θ]]</f>
        <v>125.99999999999999</v>
      </c>
      <c r="AL899" s="2">
        <f>Table1[[#This Row],[v_n_w_g]]-Table1[[#This Row],[v_n_w_l]]</f>
        <v>-35.999999999999986</v>
      </c>
      <c r="AM899" s="2">
        <f>IF(Table1[[#This Row],[diff_v]]&gt;=1,1,0)</f>
        <v>0</v>
      </c>
    </row>
    <row r="900" spans="1:39" hidden="1" x14ac:dyDescent="0.3">
      <c r="A900">
        <v>54</v>
      </c>
      <c r="B900" t="s">
        <v>46</v>
      </c>
      <c r="C900" s="22">
        <f>VLOOKUP(Table1[[#This Row],[Subject]],'Subject Profile'!$A$2:$E$8,4,FALSE)</f>
        <v>1</v>
      </c>
      <c r="D900" s="22">
        <f>VLOOKUP(Table1[[#This Row],[Subject]],'Subject Profile'!$A$2:$E$8,5,FALSE)</f>
        <v>-1.4</v>
      </c>
      <c r="E900" t="s">
        <v>111</v>
      </c>
      <c r="F900" t="s">
        <v>79</v>
      </c>
      <c r="G900" t="s">
        <v>5</v>
      </c>
      <c r="H900">
        <f>IF(Table1[[#This Row],[decision]]="accept",1,0)</f>
        <v>0</v>
      </c>
      <c r="I900">
        <v>0</v>
      </c>
      <c r="J900" t="s">
        <v>107</v>
      </c>
      <c r="K900">
        <v>1664533579</v>
      </c>
      <c r="L900">
        <v>14</v>
      </c>
      <c r="M900" t="str">
        <f>VLOOKUP($F900,Experiment!$A$2:$U$90,MATCH(Results!M$1,Experiment!$A$1:$U$1,0)+1,FALSE)</f>
        <v>I</v>
      </c>
      <c r="N900">
        <f>IF(Table1[[#This Row],[Impact]]="I",0,1)</f>
        <v>0</v>
      </c>
      <c r="O900" s="2">
        <f>VLOOKUP($F900,Experiment!$A$2:$U$90,MATCH(Results!O$1,Experiment!$A$1:$U$1,0),FALSE)</f>
        <v>-10</v>
      </c>
      <c r="P900" s="3">
        <f>VLOOKUP($F900,Experiment!$A$2:$U$90,MATCH(Results!P$1,Experiment!$A$1:$U$1,0),FALSE)</f>
        <v>0.5</v>
      </c>
      <c r="Q900" s="2">
        <f>VLOOKUP($F900,Experiment!$A$2:$U$90,MATCH(Results!Q$1,Experiment!$A$1:$U$1,0),FALSE)</f>
        <v>0</v>
      </c>
      <c r="R900" s="3">
        <f>VLOOKUP($F900,Experiment!$A$2:$U$90,MATCH(Results!R$1,Experiment!$A$1:$U$1,0),FALSE)</f>
        <v>0.5</v>
      </c>
      <c r="S900" s="2">
        <f>VLOOKUP($F900,Experiment!$A$2:$U$90,MATCH(Results!S$1,Experiment!$A$1:$U$1,0),FALSE)</f>
        <v>-5</v>
      </c>
      <c r="T900" s="2">
        <f>VLOOKUP($F900,Experiment!$A$2:$U$90,MATCH(Results!T$1,Experiment!$A$1:$U$1,0),FALSE)</f>
        <v>25</v>
      </c>
      <c r="U900" s="2">
        <f>VLOOKUP($F900,Experiment!$A$2:$U$90,MATCH(Results!U$1,Experiment!$A$1:$U$1,0),FALSE)</f>
        <v>5</v>
      </c>
      <c r="V900" s="2">
        <f>VLOOKUP($F900,Experiment!$A$2:$U$90,MATCH(Results!V$1,Experiment!$A$1:$U$1,0),FALSE)</f>
        <v>4</v>
      </c>
      <c r="W900" s="3">
        <f>VLOOKUP($F900,Experiment!$A$2:$U$90,MATCH(Results!W$1,Experiment!$A$1:$U$1,0),FALSE)</f>
        <v>0.25</v>
      </c>
      <c r="X900" s="3">
        <f>VLOOKUP($F900,Experiment!$A$2:$U$90,MATCH(Results!X$1,Experiment!$A$1:$U$1,0),FALSE)</f>
        <v>0.75</v>
      </c>
      <c r="Y900" s="2">
        <f>VLOOKUP($F900,Experiment!$A$2:$U$90,MATCH(Results!Y$1,Experiment!$A$1:$U$1,0),FALSE)</f>
        <v>2</v>
      </c>
      <c r="Z900" s="3">
        <f>VLOOKUP($F900,Experiment!$A$2:$U$90,MATCH(Results!Z$1,Experiment!$A$1:$U$1,0),FALSE)</f>
        <v>0.5</v>
      </c>
      <c r="AA900" s="3">
        <f>VLOOKUP($F900,Experiment!$A$2:$U$90,MATCH(Results!AA$1,Experiment!$A$1:$U$1,0),FALSE)</f>
        <v>0.25</v>
      </c>
      <c r="AB900" s="3">
        <f>VLOOKUP($F900,Experiment!$A$2:$U$90,MATCH(Results!AB$1,Experiment!$A$1:$U$1,0),FALSE)</f>
        <v>0.625</v>
      </c>
      <c r="AC900" s="3">
        <f>VLOOKUP($F900,Experiment!$A$2:$U$90,MATCH(Results!AC$1,Experiment!$A$1:$U$1,0),FALSE)</f>
        <v>0.375</v>
      </c>
      <c r="AD900" s="2">
        <f>VLOOKUP($F900,Experiment!$A$2:$U$90,MATCH(Results!AD$1,Experiment!$A$1:$U$1,0),FALSE)</f>
        <v>-6.25</v>
      </c>
      <c r="AE900" s="2">
        <f>VLOOKUP($F900,Experiment!$A$2:$U$90,MATCH(Results!AE$1,Experiment!$A$1:$U$1,0),FALSE)</f>
        <v>23.4375</v>
      </c>
      <c r="AF900" s="2">
        <f>VLOOKUP($F900,Experiment!$A$2:$U$90,MATCH(Results!AF$1,Experiment!$A$1:$U$1,0),FALSE)</f>
        <v>4.8412291827592711</v>
      </c>
      <c r="AG900" s="3">
        <f>VLOOKUP($F900,Experiment!$A$2:$W$90,MATCH(Results!AG$1,Experiment!$A$1:$W$1,0),FALSE)</f>
        <v>0.82730419370997643</v>
      </c>
      <c r="AH900" s="3">
        <f>VLOOKUP($F900,Experiment!$A$2:$W$90,MATCH(Results!AH$1,Experiment!$A$1:$W$1,0),FALSE)</f>
        <v>0.38648875795104182</v>
      </c>
      <c r="AI900" s="3">
        <f>VLOOKUP($F900,Experiment!$A$2:$X$90,MATCH(Results!AI$1,Experiment!$A$1:$X$1,0),FALSE)</f>
        <v>0.61351124204895813</v>
      </c>
      <c r="AJ900" s="2">
        <f>Table1[[#This Row],[Gain]]^Table1[[#This Row],[θ]]</f>
        <v>0</v>
      </c>
      <c r="AK900" s="2">
        <f>-Table1[[#This Row],[λ]]*-Table1[[#This Row],[Loss]]^Table1[[#This Row],[θ]]</f>
        <v>14</v>
      </c>
      <c r="AL900" s="2">
        <f>Table1[[#This Row],[v_n_w_g]]-Table1[[#This Row],[v_n_w_l]]</f>
        <v>-14</v>
      </c>
      <c r="AM900" s="2">
        <f>IF(Table1[[#This Row],[diff_v]]&gt;=1,1,0)</f>
        <v>0</v>
      </c>
    </row>
    <row r="901" spans="1:39" hidden="1" x14ac:dyDescent="0.3">
      <c r="A901">
        <v>0</v>
      </c>
      <c r="B901" t="s">
        <v>46</v>
      </c>
      <c r="C901" s="22">
        <f>VLOOKUP(Table1[[#This Row],[Subject]],'Subject Profile'!$A$2:$E$8,4,FALSE)</f>
        <v>1</v>
      </c>
      <c r="D901" s="22">
        <f>VLOOKUP(Table1[[#This Row],[Subject]],'Subject Profile'!$A$2:$E$8,5,FALSE)</f>
        <v>-1.4</v>
      </c>
      <c r="E901" t="s">
        <v>108</v>
      </c>
      <c r="F901" t="s">
        <v>105</v>
      </c>
      <c r="G901" t="s">
        <v>5</v>
      </c>
      <c r="H901">
        <f>IF(Table1[[#This Row],[decision]]="accept",1,0)</f>
        <v>0</v>
      </c>
      <c r="I901">
        <v>0</v>
      </c>
      <c r="J901">
        <v>100</v>
      </c>
      <c r="K901">
        <v>1664534326</v>
      </c>
      <c r="L901" t="s">
        <v>136</v>
      </c>
      <c r="M901" t="str">
        <f>VLOOKUP($F901,Experiment!$A$2:$U$90,MATCH(Results!M$1,Experiment!$A$1:$U$1,0)+1,FALSE)</f>
        <v>G</v>
      </c>
      <c r="N901">
        <f>IF(Table1[[#This Row],[Impact]]="I",0,1)</f>
        <v>1</v>
      </c>
      <c r="O901" s="2">
        <f>VLOOKUP($F901,Experiment!$A$2:$U$90,MATCH(Results!O$1,Experiment!$A$1:$U$1,0),FALSE)</f>
        <v>-50</v>
      </c>
      <c r="P901" s="3">
        <f>VLOOKUP($F901,Experiment!$A$2:$U$90,MATCH(Results!P$1,Experiment!$A$1:$U$1,0),FALSE)</f>
        <v>0.5</v>
      </c>
      <c r="Q901" s="2">
        <f>VLOOKUP($F901,Experiment!$A$2:$U$90,MATCH(Results!Q$1,Experiment!$A$1:$U$1,0),FALSE)</f>
        <v>40</v>
      </c>
      <c r="R901" s="3">
        <f>VLOOKUP($F901,Experiment!$A$2:$U$90,MATCH(Results!R$1,Experiment!$A$1:$U$1,0),FALSE)</f>
        <v>0.5</v>
      </c>
      <c r="S901" s="2">
        <f>VLOOKUP($F901,Experiment!$A$2:$U$90,MATCH(Results!S$1,Experiment!$A$1:$U$1,0),FALSE)</f>
        <v>-5</v>
      </c>
      <c r="T901" s="2">
        <f>VLOOKUP($F901,Experiment!$A$2:$U$90,MATCH(Results!T$1,Experiment!$A$1:$U$1,0),FALSE)</f>
        <v>2025</v>
      </c>
      <c r="U901" s="2">
        <f>VLOOKUP($F901,Experiment!$A$2:$U$90,MATCH(Results!U$1,Experiment!$A$1:$U$1,0),FALSE)</f>
        <v>45</v>
      </c>
      <c r="V901" s="2">
        <f>VLOOKUP($F901,Experiment!$A$2:$U$90,MATCH(Results!V$1,Experiment!$A$1:$U$1,0),FALSE)</f>
        <v>4</v>
      </c>
      <c r="W901" s="3">
        <f>VLOOKUP($F901,Experiment!$A$2:$U$90,MATCH(Results!W$1,Experiment!$A$1:$U$1,0),FALSE)</f>
        <v>0.25</v>
      </c>
      <c r="X901" s="3">
        <f>VLOOKUP($F901,Experiment!$A$2:$U$90,MATCH(Results!X$1,Experiment!$A$1:$U$1,0),FALSE)</f>
        <v>0.75</v>
      </c>
      <c r="Y901" s="2">
        <f>VLOOKUP($F901,Experiment!$A$2:$U$90,MATCH(Results!Y$1,Experiment!$A$1:$U$1,0),FALSE)</f>
        <v>1</v>
      </c>
      <c r="Z901" s="3">
        <f>VLOOKUP($F901,Experiment!$A$2:$U$90,MATCH(Results!Z$1,Experiment!$A$1:$U$1,0),FALSE)</f>
        <v>0.25</v>
      </c>
      <c r="AA901" s="3">
        <f>VLOOKUP($F901,Experiment!$A$2:$U$90,MATCH(Results!AA$1,Experiment!$A$1:$U$1,0),FALSE)</f>
        <v>0.5</v>
      </c>
      <c r="AB901" s="3">
        <f>VLOOKUP($F901,Experiment!$A$2:$U$90,MATCH(Results!AB$1,Experiment!$A$1:$U$1,0),FALSE)</f>
        <v>0.375</v>
      </c>
      <c r="AC901" s="3">
        <f>VLOOKUP($F901,Experiment!$A$2:$U$90,MATCH(Results!AC$1,Experiment!$A$1:$U$1,0),FALSE)</f>
        <v>0.625</v>
      </c>
      <c r="AD901" s="2">
        <f>VLOOKUP($F901,Experiment!$A$2:$U$90,MATCH(Results!AD$1,Experiment!$A$1:$U$1,0),FALSE)</f>
        <v>6.25</v>
      </c>
      <c r="AE901" s="2">
        <f>VLOOKUP($F901,Experiment!$A$2:$U$90,MATCH(Results!AE$1,Experiment!$A$1:$U$1,0),FALSE)</f>
        <v>1898.4375</v>
      </c>
      <c r="AF901" s="2">
        <f>VLOOKUP($F901,Experiment!$A$2:$U$90,MATCH(Results!AF$1,Experiment!$A$1:$U$1,0),FALSE)</f>
        <v>43.571062644833439</v>
      </c>
      <c r="AG901" s="3">
        <f>VLOOKUP($F901,Experiment!$A$2:$W$90,MATCH(Results!AG$1,Experiment!$A$1:$W$1,0),FALSE)</f>
        <v>1</v>
      </c>
      <c r="AH901" s="3">
        <f>VLOOKUP($F901,Experiment!$A$2:$W$90,MATCH(Results!AH$1,Experiment!$A$1:$W$1,0),FALSE)</f>
        <v>0.625</v>
      </c>
      <c r="AI901" s="3">
        <f>VLOOKUP($F901,Experiment!$A$2:$X$90,MATCH(Results!AI$1,Experiment!$A$1:$X$1,0),FALSE)</f>
        <v>0.375</v>
      </c>
      <c r="AJ901" s="2">
        <f>Table1[[#This Row],[Gain]]^Table1[[#This Row],[θ]]</f>
        <v>40</v>
      </c>
      <c r="AK901" s="2">
        <f>-Table1[[#This Row],[λ]]*-Table1[[#This Row],[Loss]]^Table1[[#This Row],[θ]]</f>
        <v>70</v>
      </c>
      <c r="AL901" s="2">
        <f>Table1[[#This Row],[v_n_w_g]]-Table1[[#This Row],[v_n_w_l]]</f>
        <v>-30</v>
      </c>
      <c r="AM901" s="2">
        <f>IF(Table1[[#This Row],[diff_v]]&gt;=1,1,0)</f>
        <v>0</v>
      </c>
    </row>
    <row r="902" spans="1:39" hidden="1" x14ac:dyDescent="0.3">
      <c r="A902">
        <v>1</v>
      </c>
      <c r="B902" t="s">
        <v>46</v>
      </c>
      <c r="C902" s="22">
        <f>VLOOKUP(Table1[[#This Row],[Subject]],'Subject Profile'!$A$2:$E$8,4,FALSE)</f>
        <v>1</v>
      </c>
      <c r="D902" s="22">
        <f>VLOOKUP(Table1[[#This Row],[Subject]],'Subject Profile'!$A$2:$E$8,5,FALSE)</f>
        <v>-1.4</v>
      </c>
      <c r="E902" t="s">
        <v>108</v>
      </c>
      <c r="F902" t="s">
        <v>63</v>
      </c>
      <c r="G902" t="s">
        <v>7</v>
      </c>
      <c r="H902">
        <f>IF(Table1[[#This Row],[decision]]="accept",1,0)</f>
        <v>1</v>
      </c>
      <c r="I902">
        <v>-50</v>
      </c>
      <c r="J902">
        <v>50</v>
      </c>
      <c r="K902">
        <v>1664534336</v>
      </c>
      <c r="L902">
        <v>10</v>
      </c>
      <c r="M902" t="str">
        <f>VLOOKUP($F902,Experiment!$A$2:$U$90,MATCH(Results!M$1,Experiment!$A$1:$U$1,0)+1,FALSE)</f>
        <v>I</v>
      </c>
      <c r="N902">
        <f>IF(Table1[[#This Row],[Impact]]="I",0,1)</f>
        <v>0</v>
      </c>
      <c r="O902" s="2">
        <f>VLOOKUP($F902,Experiment!$A$2:$U$90,MATCH(Results!O$1,Experiment!$A$1:$U$1,0),FALSE)</f>
        <v>-50</v>
      </c>
      <c r="P902" s="3">
        <f>VLOOKUP($F902,Experiment!$A$2:$U$90,MATCH(Results!P$1,Experiment!$A$1:$U$1,0),FALSE)</f>
        <v>0.5</v>
      </c>
      <c r="Q902" s="2">
        <f>VLOOKUP($F902,Experiment!$A$2:$U$90,MATCH(Results!Q$1,Experiment!$A$1:$U$1,0),FALSE)</f>
        <v>60</v>
      </c>
      <c r="R902" s="3">
        <f>VLOOKUP($F902,Experiment!$A$2:$U$90,MATCH(Results!R$1,Experiment!$A$1:$U$1,0),FALSE)</f>
        <v>0.5</v>
      </c>
      <c r="S902" s="2">
        <f>VLOOKUP($F902,Experiment!$A$2:$U$90,MATCH(Results!S$1,Experiment!$A$1:$U$1,0),FALSE)</f>
        <v>5</v>
      </c>
      <c r="T902" s="2">
        <f>VLOOKUP($F902,Experiment!$A$2:$U$90,MATCH(Results!T$1,Experiment!$A$1:$U$1,0),FALSE)</f>
        <v>3025</v>
      </c>
      <c r="U902" s="2">
        <f>VLOOKUP($F902,Experiment!$A$2:$U$90,MATCH(Results!U$1,Experiment!$A$1:$U$1,0),FALSE)</f>
        <v>55</v>
      </c>
      <c r="V902" s="2">
        <f>VLOOKUP($F902,Experiment!$A$2:$U$90,MATCH(Results!V$1,Experiment!$A$1:$U$1,0),FALSE)</f>
        <v>4</v>
      </c>
      <c r="W902" s="3">
        <f>VLOOKUP($F902,Experiment!$A$2:$U$90,MATCH(Results!W$1,Experiment!$A$1:$U$1,0),FALSE)</f>
        <v>0.25</v>
      </c>
      <c r="X902" s="3">
        <f>VLOOKUP($F902,Experiment!$A$2:$U$90,MATCH(Results!X$1,Experiment!$A$1:$U$1,0),FALSE)</f>
        <v>0.75</v>
      </c>
      <c r="Y902" s="2">
        <f>VLOOKUP($F902,Experiment!$A$2:$U$90,MATCH(Results!Y$1,Experiment!$A$1:$U$1,0),FALSE)</f>
        <v>2</v>
      </c>
      <c r="Z902" s="3">
        <f>VLOOKUP($F902,Experiment!$A$2:$U$90,MATCH(Results!Z$1,Experiment!$A$1:$U$1,0),FALSE)</f>
        <v>0.5</v>
      </c>
      <c r="AA902" s="3">
        <f>VLOOKUP($F902,Experiment!$A$2:$U$90,MATCH(Results!AA$1,Experiment!$A$1:$U$1,0),FALSE)</f>
        <v>0.25</v>
      </c>
      <c r="AB902" s="3">
        <f>VLOOKUP($F902,Experiment!$A$2:$U$90,MATCH(Results!AB$1,Experiment!$A$1:$U$1,0),FALSE)</f>
        <v>0.625</v>
      </c>
      <c r="AC902" s="3">
        <f>VLOOKUP($F902,Experiment!$A$2:$U$90,MATCH(Results!AC$1,Experiment!$A$1:$U$1,0),FALSE)</f>
        <v>0.375</v>
      </c>
      <c r="AD902" s="2">
        <f>VLOOKUP($F902,Experiment!$A$2:$U$90,MATCH(Results!AD$1,Experiment!$A$1:$U$1,0),FALSE)</f>
        <v>-8.75</v>
      </c>
      <c r="AE902" s="2">
        <f>VLOOKUP($F902,Experiment!$A$2:$U$90,MATCH(Results!AE$1,Experiment!$A$1:$U$1,0),FALSE)</f>
        <v>2835.9375</v>
      </c>
      <c r="AF902" s="2">
        <f>VLOOKUP($F902,Experiment!$A$2:$U$90,MATCH(Results!AF$1,Experiment!$A$1:$U$1,0),FALSE)</f>
        <v>53.253521010351982</v>
      </c>
      <c r="AG902" s="3">
        <f>VLOOKUP($F902,Experiment!$A$2:$W$90,MATCH(Results!AG$1,Experiment!$A$1:$W$1,0),FALSE)</f>
        <v>0.82730419370997643</v>
      </c>
      <c r="AH902" s="3">
        <f>VLOOKUP($F902,Experiment!$A$2:$W$90,MATCH(Results!AH$1,Experiment!$A$1:$W$1,0),FALSE)</f>
        <v>0.38648875795104182</v>
      </c>
      <c r="AI902" s="3">
        <f>VLOOKUP($F902,Experiment!$A$2:$X$90,MATCH(Results!AI$1,Experiment!$A$1:$X$1,0),FALSE)</f>
        <v>0.61351124204895813</v>
      </c>
      <c r="AJ902" s="2">
        <f>Table1[[#This Row],[Gain]]^Table1[[#This Row],[θ]]</f>
        <v>60</v>
      </c>
      <c r="AK902" s="2">
        <f>-Table1[[#This Row],[λ]]*-Table1[[#This Row],[Loss]]^Table1[[#This Row],[θ]]</f>
        <v>70</v>
      </c>
      <c r="AL902" s="2">
        <f>Table1[[#This Row],[v_n_w_g]]-Table1[[#This Row],[v_n_w_l]]</f>
        <v>-10</v>
      </c>
      <c r="AM902" s="2">
        <f>IF(Table1[[#This Row],[diff_v]]&gt;=1,1,0)</f>
        <v>0</v>
      </c>
    </row>
    <row r="903" spans="1:39" hidden="1" x14ac:dyDescent="0.3">
      <c r="A903">
        <v>2</v>
      </c>
      <c r="B903" t="s">
        <v>46</v>
      </c>
      <c r="C903" s="22">
        <f>VLOOKUP(Table1[[#This Row],[Subject]],'Subject Profile'!$A$2:$E$8,4,FALSE)</f>
        <v>1</v>
      </c>
      <c r="D903" s="22">
        <f>VLOOKUP(Table1[[#This Row],[Subject]],'Subject Profile'!$A$2:$E$8,5,FALSE)</f>
        <v>-1.4</v>
      </c>
      <c r="E903" t="s">
        <v>108</v>
      </c>
      <c r="F903" t="s">
        <v>97</v>
      </c>
      <c r="G903" t="s">
        <v>7</v>
      </c>
      <c r="H903">
        <f>IF(Table1[[#This Row],[decision]]="accept",1,0)</f>
        <v>1</v>
      </c>
      <c r="I903">
        <v>-10</v>
      </c>
      <c r="J903">
        <v>40</v>
      </c>
      <c r="K903">
        <v>1664534343</v>
      </c>
      <c r="L903">
        <v>7</v>
      </c>
      <c r="M903" t="str">
        <f>VLOOKUP($F903,Experiment!$A$2:$U$90,MATCH(Results!M$1,Experiment!$A$1:$U$1,0)+1,FALSE)</f>
        <v>G</v>
      </c>
      <c r="N903">
        <f>IF(Table1[[#This Row],[Impact]]="I",0,1)</f>
        <v>1</v>
      </c>
      <c r="O903" s="2">
        <f>VLOOKUP($F903,Experiment!$A$2:$U$90,MATCH(Results!O$1,Experiment!$A$1:$U$1,0),FALSE)</f>
        <v>-10</v>
      </c>
      <c r="P903" s="3">
        <f>VLOOKUP($F903,Experiment!$A$2:$U$90,MATCH(Results!P$1,Experiment!$A$1:$U$1,0),FALSE)</f>
        <v>0.5</v>
      </c>
      <c r="Q903" s="2">
        <f>VLOOKUP($F903,Experiment!$A$2:$U$90,MATCH(Results!Q$1,Experiment!$A$1:$U$1,0),FALSE)</f>
        <v>10</v>
      </c>
      <c r="R903" s="3">
        <f>VLOOKUP($F903,Experiment!$A$2:$U$90,MATCH(Results!R$1,Experiment!$A$1:$U$1,0),FALSE)</f>
        <v>0.5</v>
      </c>
      <c r="S903" s="2">
        <f>VLOOKUP($F903,Experiment!$A$2:$U$90,MATCH(Results!S$1,Experiment!$A$1:$U$1,0),FALSE)</f>
        <v>0</v>
      </c>
      <c r="T903" s="2">
        <f>VLOOKUP($F903,Experiment!$A$2:$U$90,MATCH(Results!T$1,Experiment!$A$1:$U$1,0),FALSE)</f>
        <v>100</v>
      </c>
      <c r="U903" s="2">
        <f>VLOOKUP($F903,Experiment!$A$2:$U$90,MATCH(Results!U$1,Experiment!$A$1:$U$1,0),FALSE)</f>
        <v>10</v>
      </c>
      <c r="V903" s="2">
        <f>VLOOKUP($F903,Experiment!$A$2:$U$90,MATCH(Results!V$1,Experiment!$A$1:$U$1,0),FALSE)</f>
        <v>4</v>
      </c>
      <c r="W903" s="3">
        <f>VLOOKUP($F903,Experiment!$A$2:$U$90,MATCH(Results!W$1,Experiment!$A$1:$U$1,0),FALSE)</f>
        <v>0.25</v>
      </c>
      <c r="X903" s="3">
        <f>VLOOKUP($F903,Experiment!$A$2:$U$90,MATCH(Results!X$1,Experiment!$A$1:$U$1,0),FALSE)</f>
        <v>0.75</v>
      </c>
      <c r="Y903" s="2">
        <f>VLOOKUP($F903,Experiment!$A$2:$U$90,MATCH(Results!Y$1,Experiment!$A$1:$U$1,0),FALSE)</f>
        <v>1</v>
      </c>
      <c r="Z903" s="3">
        <f>VLOOKUP($F903,Experiment!$A$2:$U$90,MATCH(Results!Z$1,Experiment!$A$1:$U$1,0),FALSE)</f>
        <v>0.25</v>
      </c>
      <c r="AA903" s="3">
        <f>VLOOKUP($F903,Experiment!$A$2:$U$90,MATCH(Results!AA$1,Experiment!$A$1:$U$1,0),FALSE)</f>
        <v>0.5</v>
      </c>
      <c r="AB903" s="3">
        <f>VLOOKUP($F903,Experiment!$A$2:$U$90,MATCH(Results!AB$1,Experiment!$A$1:$U$1,0),FALSE)</f>
        <v>0.375</v>
      </c>
      <c r="AC903" s="3">
        <f>VLOOKUP($F903,Experiment!$A$2:$U$90,MATCH(Results!AC$1,Experiment!$A$1:$U$1,0),FALSE)</f>
        <v>0.625</v>
      </c>
      <c r="AD903" s="2">
        <f>VLOOKUP($F903,Experiment!$A$2:$U$90,MATCH(Results!AD$1,Experiment!$A$1:$U$1,0),FALSE)</f>
        <v>2.5</v>
      </c>
      <c r="AE903" s="2">
        <f>VLOOKUP($F903,Experiment!$A$2:$U$90,MATCH(Results!AE$1,Experiment!$A$1:$U$1,0),FALSE)</f>
        <v>93.75</v>
      </c>
      <c r="AF903" s="2">
        <f>VLOOKUP($F903,Experiment!$A$2:$U$90,MATCH(Results!AF$1,Experiment!$A$1:$U$1,0),FALSE)</f>
        <v>9.6824583655185421</v>
      </c>
      <c r="AG903" s="3">
        <f>VLOOKUP($F903,Experiment!$A$2:$W$90,MATCH(Results!AG$1,Experiment!$A$1:$W$1,0),FALSE)</f>
        <v>1</v>
      </c>
      <c r="AH903" s="3">
        <f>VLOOKUP($F903,Experiment!$A$2:$W$90,MATCH(Results!AH$1,Experiment!$A$1:$W$1,0),FALSE)</f>
        <v>0.625</v>
      </c>
      <c r="AI903" s="3">
        <f>VLOOKUP($F903,Experiment!$A$2:$X$90,MATCH(Results!AI$1,Experiment!$A$1:$X$1,0),FALSE)</f>
        <v>0.375</v>
      </c>
      <c r="AJ903" s="2">
        <f>Table1[[#This Row],[Gain]]^Table1[[#This Row],[θ]]</f>
        <v>10</v>
      </c>
      <c r="AK903" s="2">
        <f>-Table1[[#This Row],[λ]]*-Table1[[#This Row],[Loss]]^Table1[[#This Row],[θ]]</f>
        <v>14</v>
      </c>
      <c r="AL903" s="2">
        <f>Table1[[#This Row],[v_n_w_g]]-Table1[[#This Row],[v_n_w_l]]</f>
        <v>-4</v>
      </c>
      <c r="AM903" s="2">
        <f>IF(Table1[[#This Row],[diff_v]]&gt;=1,1,0)</f>
        <v>0</v>
      </c>
    </row>
    <row r="904" spans="1:39" hidden="1" x14ac:dyDescent="0.3">
      <c r="A904">
        <v>3</v>
      </c>
      <c r="B904" t="s">
        <v>46</v>
      </c>
      <c r="C904" s="22">
        <f>VLOOKUP(Table1[[#This Row],[Subject]],'Subject Profile'!$A$2:$E$8,4,FALSE)</f>
        <v>1</v>
      </c>
      <c r="D904" s="22">
        <f>VLOOKUP(Table1[[#This Row],[Subject]],'Subject Profile'!$A$2:$E$8,5,FALSE)</f>
        <v>-1.4</v>
      </c>
      <c r="E904" t="s">
        <v>108</v>
      </c>
      <c r="F904" t="s">
        <v>95</v>
      </c>
      <c r="G904" t="s">
        <v>7</v>
      </c>
      <c r="H904">
        <f>IF(Table1[[#This Row],[decision]]="accept",1,0)</f>
        <v>1</v>
      </c>
      <c r="I904">
        <v>90</v>
      </c>
      <c r="J904">
        <v>130</v>
      </c>
      <c r="K904">
        <v>1664534349</v>
      </c>
      <c r="L904">
        <v>6</v>
      </c>
      <c r="M904" t="str">
        <f>VLOOKUP($F904,Experiment!$A$2:$U$90,MATCH(Results!M$1,Experiment!$A$1:$U$1,0)+1,FALSE)</f>
        <v>I</v>
      </c>
      <c r="N904">
        <f>IF(Table1[[#This Row],[Impact]]="I",0,1)</f>
        <v>0</v>
      </c>
      <c r="O904" s="2">
        <f>VLOOKUP($F904,Experiment!$A$2:$U$90,MATCH(Results!O$1,Experiment!$A$1:$U$1,0),FALSE)</f>
        <v>-90</v>
      </c>
      <c r="P904" s="3">
        <f>VLOOKUP($F904,Experiment!$A$2:$U$90,MATCH(Results!P$1,Experiment!$A$1:$U$1,0),FALSE)</f>
        <v>0.5</v>
      </c>
      <c r="Q904" s="2">
        <f>VLOOKUP($F904,Experiment!$A$2:$U$90,MATCH(Results!Q$1,Experiment!$A$1:$U$1,0),FALSE)</f>
        <v>90</v>
      </c>
      <c r="R904" s="3">
        <f>VLOOKUP($F904,Experiment!$A$2:$U$90,MATCH(Results!R$1,Experiment!$A$1:$U$1,0),FALSE)</f>
        <v>0.5</v>
      </c>
      <c r="S904" s="2">
        <f>VLOOKUP($F904,Experiment!$A$2:$U$90,MATCH(Results!S$1,Experiment!$A$1:$U$1,0),FALSE)</f>
        <v>0</v>
      </c>
      <c r="T904" s="2">
        <f>VLOOKUP($F904,Experiment!$A$2:$U$90,MATCH(Results!T$1,Experiment!$A$1:$U$1,0),FALSE)</f>
        <v>8100</v>
      </c>
      <c r="U904" s="2">
        <f>VLOOKUP($F904,Experiment!$A$2:$U$90,MATCH(Results!U$1,Experiment!$A$1:$U$1,0),FALSE)</f>
        <v>90</v>
      </c>
      <c r="V904" s="2">
        <f>VLOOKUP($F904,Experiment!$A$2:$U$90,MATCH(Results!V$1,Experiment!$A$1:$U$1,0),FALSE)</f>
        <v>4</v>
      </c>
      <c r="W904" s="3">
        <f>VLOOKUP($F904,Experiment!$A$2:$U$90,MATCH(Results!W$1,Experiment!$A$1:$U$1,0),FALSE)</f>
        <v>0.25</v>
      </c>
      <c r="X904" s="3">
        <f>VLOOKUP($F904,Experiment!$A$2:$U$90,MATCH(Results!X$1,Experiment!$A$1:$U$1,0),FALSE)</f>
        <v>0.75</v>
      </c>
      <c r="Y904" s="2">
        <f>VLOOKUP($F904,Experiment!$A$2:$U$90,MATCH(Results!Y$1,Experiment!$A$1:$U$1,0),FALSE)</f>
        <v>1</v>
      </c>
      <c r="Z904" s="3">
        <f>VLOOKUP($F904,Experiment!$A$2:$U$90,MATCH(Results!Z$1,Experiment!$A$1:$U$1,0),FALSE)</f>
        <v>0.25</v>
      </c>
      <c r="AA904" s="3">
        <f>VLOOKUP($F904,Experiment!$A$2:$U$90,MATCH(Results!AA$1,Experiment!$A$1:$U$1,0),FALSE)</f>
        <v>0.5</v>
      </c>
      <c r="AB904" s="3">
        <f>VLOOKUP($F904,Experiment!$A$2:$U$90,MATCH(Results!AB$1,Experiment!$A$1:$U$1,0),FALSE)</f>
        <v>0.375</v>
      </c>
      <c r="AC904" s="3">
        <f>VLOOKUP($F904,Experiment!$A$2:$U$90,MATCH(Results!AC$1,Experiment!$A$1:$U$1,0),FALSE)</f>
        <v>0.625</v>
      </c>
      <c r="AD904" s="2">
        <f>VLOOKUP($F904,Experiment!$A$2:$U$90,MATCH(Results!AD$1,Experiment!$A$1:$U$1,0),FALSE)</f>
        <v>22.5</v>
      </c>
      <c r="AE904" s="2">
        <f>VLOOKUP($F904,Experiment!$A$2:$U$90,MATCH(Results!AE$1,Experiment!$A$1:$U$1,0),FALSE)</f>
        <v>7593.75</v>
      </c>
      <c r="AF904" s="2">
        <f>VLOOKUP($F904,Experiment!$A$2:$U$90,MATCH(Results!AF$1,Experiment!$A$1:$U$1,0),FALSE)</f>
        <v>87.142125289666879</v>
      </c>
      <c r="AG904" s="3">
        <f>VLOOKUP($F904,Experiment!$A$2:$W$90,MATCH(Results!AG$1,Experiment!$A$1:$W$1,0),FALSE)</f>
        <v>1</v>
      </c>
      <c r="AH904" s="3">
        <f>VLOOKUP($F904,Experiment!$A$2:$W$90,MATCH(Results!AH$1,Experiment!$A$1:$W$1,0),FALSE)</f>
        <v>0.625</v>
      </c>
      <c r="AI904" s="3">
        <f>VLOOKUP($F904,Experiment!$A$2:$X$90,MATCH(Results!AI$1,Experiment!$A$1:$X$1,0),FALSE)</f>
        <v>0.375</v>
      </c>
      <c r="AJ904" s="2">
        <f>Table1[[#This Row],[Gain]]^Table1[[#This Row],[θ]]</f>
        <v>90</v>
      </c>
      <c r="AK904" s="2">
        <f>-Table1[[#This Row],[λ]]*-Table1[[#This Row],[Loss]]^Table1[[#This Row],[θ]]</f>
        <v>125.99999999999999</v>
      </c>
      <c r="AL904" s="2">
        <f>Table1[[#This Row],[v_n_w_g]]-Table1[[#This Row],[v_n_w_l]]</f>
        <v>-35.999999999999986</v>
      </c>
      <c r="AM904" s="2">
        <f>IF(Table1[[#This Row],[diff_v]]&gt;=1,1,0)</f>
        <v>0</v>
      </c>
    </row>
    <row r="905" spans="1:39" hidden="1" x14ac:dyDescent="0.3">
      <c r="A905">
        <v>4</v>
      </c>
      <c r="B905" t="s">
        <v>46</v>
      </c>
      <c r="C905" s="22">
        <f>VLOOKUP(Table1[[#This Row],[Subject]],'Subject Profile'!$A$2:$E$8,4,FALSE)</f>
        <v>1</v>
      </c>
      <c r="D905" s="22">
        <f>VLOOKUP(Table1[[#This Row],[Subject]],'Subject Profile'!$A$2:$E$8,5,FALSE)</f>
        <v>-1.4</v>
      </c>
      <c r="E905" t="s">
        <v>108</v>
      </c>
      <c r="F905" t="s">
        <v>54</v>
      </c>
      <c r="G905" t="s">
        <v>5</v>
      </c>
      <c r="H905">
        <f>IF(Table1[[#This Row],[decision]]="accept",1,0)</f>
        <v>0</v>
      </c>
      <c r="I905">
        <v>0</v>
      </c>
      <c r="J905">
        <v>130</v>
      </c>
      <c r="K905">
        <v>1664534357</v>
      </c>
      <c r="L905">
        <v>8</v>
      </c>
      <c r="M905" t="str">
        <f>VLOOKUP($F905,Experiment!$A$2:$U$90,MATCH(Results!M$1,Experiment!$A$1:$U$1,0)+1,FALSE)</f>
        <v>I</v>
      </c>
      <c r="N905">
        <f>IF(Table1[[#This Row],[Impact]]="I",0,1)</f>
        <v>0</v>
      </c>
      <c r="O905" s="2">
        <f>VLOOKUP($F905,Experiment!$A$2:$U$90,MATCH(Results!O$1,Experiment!$A$1:$U$1,0),FALSE)</f>
        <v>-50</v>
      </c>
      <c r="P905" s="3">
        <f>VLOOKUP($F905,Experiment!$A$2:$U$90,MATCH(Results!P$1,Experiment!$A$1:$U$1,0),FALSE)</f>
        <v>0.5</v>
      </c>
      <c r="Q905" s="2">
        <f>VLOOKUP($F905,Experiment!$A$2:$U$90,MATCH(Results!Q$1,Experiment!$A$1:$U$1,0),FALSE)</f>
        <v>40</v>
      </c>
      <c r="R905" s="3">
        <f>VLOOKUP($F905,Experiment!$A$2:$U$90,MATCH(Results!R$1,Experiment!$A$1:$U$1,0),FALSE)</f>
        <v>0.5</v>
      </c>
      <c r="S905" s="2">
        <f>VLOOKUP($F905,Experiment!$A$2:$U$90,MATCH(Results!S$1,Experiment!$A$1:$U$1,0),FALSE)</f>
        <v>-5</v>
      </c>
      <c r="T905" s="2">
        <f>VLOOKUP($F905,Experiment!$A$2:$U$90,MATCH(Results!T$1,Experiment!$A$1:$U$1,0),FALSE)</f>
        <v>2025</v>
      </c>
      <c r="U905" s="2">
        <f>VLOOKUP($F905,Experiment!$A$2:$U$90,MATCH(Results!U$1,Experiment!$A$1:$U$1,0),FALSE)</f>
        <v>45</v>
      </c>
      <c r="V905" s="2">
        <f>VLOOKUP($F905,Experiment!$A$2:$U$90,MATCH(Results!V$1,Experiment!$A$1:$U$1,0),FALSE)</f>
        <v>4</v>
      </c>
      <c r="W905" s="3">
        <f>VLOOKUP($F905,Experiment!$A$2:$U$90,MATCH(Results!W$1,Experiment!$A$1:$U$1,0),FALSE)</f>
        <v>0.25</v>
      </c>
      <c r="X905" s="3">
        <f>VLOOKUP($F905,Experiment!$A$2:$U$90,MATCH(Results!X$1,Experiment!$A$1:$U$1,0),FALSE)</f>
        <v>0.75</v>
      </c>
      <c r="Y905" s="2">
        <f>VLOOKUP($F905,Experiment!$A$2:$U$90,MATCH(Results!Y$1,Experiment!$A$1:$U$1,0),FALSE)</f>
        <v>1</v>
      </c>
      <c r="Z905" s="3">
        <f>VLOOKUP($F905,Experiment!$A$2:$U$90,MATCH(Results!Z$1,Experiment!$A$1:$U$1,0),FALSE)</f>
        <v>0.25</v>
      </c>
      <c r="AA905" s="3">
        <f>VLOOKUP($F905,Experiment!$A$2:$U$90,MATCH(Results!AA$1,Experiment!$A$1:$U$1,0),FALSE)</f>
        <v>0.5</v>
      </c>
      <c r="AB905" s="3">
        <f>VLOOKUP($F905,Experiment!$A$2:$U$90,MATCH(Results!AB$1,Experiment!$A$1:$U$1,0),FALSE)</f>
        <v>0.375</v>
      </c>
      <c r="AC905" s="3">
        <f>VLOOKUP($F905,Experiment!$A$2:$U$90,MATCH(Results!AC$1,Experiment!$A$1:$U$1,0),FALSE)</f>
        <v>0.625</v>
      </c>
      <c r="AD905" s="2">
        <f>VLOOKUP($F905,Experiment!$A$2:$U$90,MATCH(Results!AD$1,Experiment!$A$1:$U$1,0),FALSE)</f>
        <v>6.25</v>
      </c>
      <c r="AE905" s="2">
        <f>VLOOKUP($F905,Experiment!$A$2:$U$90,MATCH(Results!AE$1,Experiment!$A$1:$U$1,0),FALSE)</f>
        <v>1898.4375</v>
      </c>
      <c r="AF905" s="2">
        <f>VLOOKUP($F905,Experiment!$A$2:$U$90,MATCH(Results!AF$1,Experiment!$A$1:$U$1,0),FALSE)</f>
        <v>43.571062644833439</v>
      </c>
      <c r="AG905" s="3">
        <f>VLOOKUP($F905,Experiment!$A$2:$W$90,MATCH(Results!AG$1,Experiment!$A$1:$W$1,0),FALSE)</f>
        <v>1</v>
      </c>
      <c r="AH905" s="3">
        <f>VLOOKUP($F905,Experiment!$A$2:$W$90,MATCH(Results!AH$1,Experiment!$A$1:$W$1,0),FALSE)</f>
        <v>0.625</v>
      </c>
      <c r="AI905" s="3">
        <f>VLOOKUP($F905,Experiment!$A$2:$X$90,MATCH(Results!AI$1,Experiment!$A$1:$X$1,0),FALSE)</f>
        <v>0.375</v>
      </c>
      <c r="AJ905" s="2">
        <f>Table1[[#This Row],[Gain]]^Table1[[#This Row],[θ]]</f>
        <v>40</v>
      </c>
      <c r="AK905" s="2">
        <f>-Table1[[#This Row],[λ]]*-Table1[[#This Row],[Loss]]^Table1[[#This Row],[θ]]</f>
        <v>70</v>
      </c>
      <c r="AL905" s="2">
        <f>Table1[[#This Row],[v_n_w_g]]-Table1[[#This Row],[v_n_w_l]]</f>
        <v>-30</v>
      </c>
      <c r="AM905" s="2">
        <f>IF(Table1[[#This Row],[diff_v]]&gt;=1,1,0)</f>
        <v>0</v>
      </c>
    </row>
    <row r="906" spans="1:39" hidden="1" x14ac:dyDescent="0.3">
      <c r="A906">
        <v>5</v>
      </c>
      <c r="B906" t="s">
        <v>46</v>
      </c>
      <c r="C906" s="22">
        <f>VLOOKUP(Table1[[#This Row],[Subject]],'Subject Profile'!$A$2:$E$8,4,FALSE)</f>
        <v>1</v>
      </c>
      <c r="D906" s="22">
        <f>VLOOKUP(Table1[[#This Row],[Subject]],'Subject Profile'!$A$2:$E$8,5,FALSE)</f>
        <v>-1.4</v>
      </c>
      <c r="E906" t="s">
        <v>108</v>
      </c>
      <c r="F906" t="s">
        <v>55</v>
      </c>
      <c r="G906" t="s">
        <v>56</v>
      </c>
      <c r="H906">
        <f>IF(Table1[[#This Row],[decision]]="accept",1,0)</f>
        <v>0</v>
      </c>
      <c r="I906">
        <v>0</v>
      </c>
      <c r="J906">
        <v>130</v>
      </c>
      <c r="K906">
        <v>1664534416</v>
      </c>
      <c r="L906">
        <v>59</v>
      </c>
      <c r="M906" t="str">
        <f>VLOOKUP($F906,Experiment!$A$2:$U$90,MATCH(Results!M$1,Experiment!$A$1:$U$1,0)+1,FALSE)</f>
        <v>R</v>
      </c>
      <c r="N906">
        <f>IF(Table1[[#This Row],[Impact]]="I",0,1)</f>
        <v>1</v>
      </c>
      <c r="O906" s="2">
        <f>VLOOKUP($F906,Experiment!$A$2:$U$90,MATCH(Results!O$1,Experiment!$A$1:$U$1,0),FALSE)</f>
        <v>0</v>
      </c>
      <c r="P906" s="3">
        <f>VLOOKUP($F906,Experiment!$A$2:$U$90,MATCH(Results!P$1,Experiment!$A$1:$U$1,0),FALSE)</f>
        <v>0</v>
      </c>
      <c r="Q906" s="2">
        <f>VLOOKUP($F906,Experiment!$A$2:$U$90,MATCH(Results!Q$1,Experiment!$A$1:$U$1,0),FALSE)</f>
        <v>0</v>
      </c>
      <c r="R906" s="3">
        <f>VLOOKUP($F906,Experiment!$A$2:$U$90,MATCH(Results!R$1,Experiment!$A$1:$U$1,0),FALSE)</f>
        <v>0</v>
      </c>
      <c r="S906" s="2">
        <f>VLOOKUP($F906,Experiment!$A$2:$U$90,MATCH(Results!S$1,Experiment!$A$1:$U$1,0),FALSE)</f>
        <v>0</v>
      </c>
      <c r="T906" s="2">
        <f>VLOOKUP($F906,Experiment!$A$2:$U$90,MATCH(Results!T$1,Experiment!$A$1:$U$1,0),FALSE)</f>
        <v>0</v>
      </c>
      <c r="U906" s="2">
        <f>VLOOKUP($F906,Experiment!$A$2:$U$90,MATCH(Results!U$1,Experiment!$A$1:$U$1,0),FALSE)</f>
        <v>0</v>
      </c>
      <c r="V906" s="2">
        <f>VLOOKUP($F906,Experiment!$A$2:$U$90,MATCH(Results!V$1,Experiment!$A$1:$U$1,0),FALSE)</f>
        <v>0</v>
      </c>
      <c r="W906" s="3">
        <f>VLOOKUP($F906,Experiment!$A$2:$U$90,MATCH(Results!W$1,Experiment!$A$1:$U$1,0),FALSE)</f>
        <v>0</v>
      </c>
      <c r="X906" s="3">
        <f>VLOOKUP($F906,Experiment!$A$2:$U$90,MATCH(Results!X$1,Experiment!$A$1:$U$1,0),FALSE)</f>
        <v>0</v>
      </c>
      <c r="Y906" s="2">
        <f>VLOOKUP($F906,Experiment!$A$2:$U$90,MATCH(Results!Y$1,Experiment!$A$1:$U$1,0),FALSE)</f>
        <v>0</v>
      </c>
      <c r="Z906" s="3">
        <f>VLOOKUP($F906,Experiment!$A$2:$U$90,MATCH(Results!Z$1,Experiment!$A$1:$U$1,0),FALSE)</f>
        <v>0</v>
      </c>
      <c r="AA906" s="3">
        <f>VLOOKUP($F906,Experiment!$A$2:$U$90,MATCH(Results!AA$1,Experiment!$A$1:$U$1,0),FALSE)</f>
        <v>0</v>
      </c>
      <c r="AB906" s="3">
        <f>VLOOKUP($F906,Experiment!$A$2:$U$90,MATCH(Results!AB$1,Experiment!$A$1:$U$1,0),FALSE)</f>
        <v>0</v>
      </c>
      <c r="AC906" s="3">
        <f>VLOOKUP($F906,Experiment!$A$2:$U$90,MATCH(Results!AC$1,Experiment!$A$1:$U$1,0),FALSE)</f>
        <v>0</v>
      </c>
      <c r="AD906" s="2">
        <f>VLOOKUP($F906,Experiment!$A$2:$U$90,MATCH(Results!AD$1,Experiment!$A$1:$U$1,0),FALSE)</f>
        <v>0</v>
      </c>
      <c r="AE906" s="2">
        <f>VLOOKUP($F906,Experiment!$A$2:$U$90,MATCH(Results!AE$1,Experiment!$A$1:$U$1,0),FALSE)</f>
        <v>0</v>
      </c>
      <c r="AF906" s="2">
        <f>VLOOKUP($F906,Experiment!$A$2:$U$90,MATCH(Results!AF$1,Experiment!$A$1:$U$1,0),FALSE)</f>
        <v>0</v>
      </c>
      <c r="AG906" s="2"/>
      <c r="AH906" s="3">
        <f>VLOOKUP($F906,Experiment!$A$2:$W$90,MATCH(Results!AH$1,Experiment!$A$1:$W$1,0),FALSE)</f>
        <v>0</v>
      </c>
      <c r="AI906" s="2">
        <f>VLOOKUP($F906,Experiment!$A$2:$X$90,MATCH(Results!AI$1,Experiment!$A$1:$X$1,0),FALSE)</f>
        <v>0</v>
      </c>
      <c r="AJ906" s="2">
        <f>Table1[[#This Row],[Gain]]^Table1[[#This Row],[θ]]</f>
        <v>0</v>
      </c>
      <c r="AK906" s="2">
        <f>-Table1[[#This Row],[λ]]*-Table1[[#This Row],[Loss]]^Table1[[#This Row],[θ]]</f>
        <v>0</v>
      </c>
      <c r="AL906" s="2">
        <f>Table1[[#This Row],[v_n_w_g]]-Table1[[#This Row],[v_n_w_l]]</f>
        <v>0</v>
      </c>
      <c r="AM906" s="2">
        <f>IF(Table1[[#This Row],[diff_v]]&gt;=1,1,0)</f>
        <v>0</v>
      </c>
    </row>
    <row r="907" spans="1:39" hidden="1" x14ac:dyDescent="0.3">
      <c r="A907">
        <v>6</v>
      </c>
      <c r="B907" t="s">
        <v>46</v>
      </c>
      <c r="C907" s="22">
        <f>VLOOKUP(Table1[[#This Row],[Subject]],'Subject Profile'!$A$2:$E$8,4,FALSE)</f>
        <v>1</v>
      </c>
      <c r="D907" s="22">
        <f>VLOOKUP(Table1[[#This Row],[Subject]],'Subject Profile'!$A$2:$E$8,5,FALSE)</f>
        <v>-1.4</v>
      </c>
      <c r="E907" t="s">
        <v>108</v>
      </c>
      <c r="F907" t="s">
        <v>55</v>
      </c>
      <c r="G907" t="s">
        <v>56</v>
      </c>
      <c r="H907">
        <f>IF(Table1[[#This Row],[decision]]="accept",1,0)</f>
        <v>0</v>
      </c>
      <c r="I907">
        <v>0</v>
      </c>
      <c r="J907">
        <v>130</v>
      </c>
      <c r="K907">
        <v>1664534418</v>
      </c>
      <c r="L907">
        <v>2</v>
      </c>
      <c r="M907" t="str">
        <f>VLOOKUP($F907,Experiment!$A$2:$U$90,MATCH(Results!M$1,Experiment!$A$1:$U$1,0)+1,FALSE)</f>
        <v>R</v>
      </c>
      <c r="N907">
        <f>IF(Table1[[#This Row],[Impact]]="I",0,1)</f>
        <v>1</v>
      </c>
      <c r="O907" s="2">
        <f>VLOOKUP($F907,Experiment!$A$2:$U$90,MATCH(Results!O$1,Experiment!$A$1:$U$1,0),FALSE)</f>
        <v>0</v>
      </c>
      <c r="P907" s="3">
        <f>VLOOKUP($F907,Experiment!$A$2:$U$90,MATCH(Results!P$1,Experiment!$A$1:$U$1,0),FALSE)</f>
        <v>0</v>
      </c>
      <c r="Q907" s="2">
        <f>VLOOKUP($F907,Experiment!$A$2:$U$90,MATCH(Results!Q$1,Experiment!$A$1:$U$1,0),FALSE)</f>
        <v>0</v>
      </c>
      <c r="R907" s="3">
        <f>VLOOKUP($F907,Experiment!$A$2:$U$90,MATCH(Results!R$1,Experiment!$A$1:$U$1,0),FALSE)</f>
        <v>0</v>
      </c>
      <c r="S907" s="2">
        <f>VLOOKUP($F907,Experiment!$A$2:$U$90,MATCH(Results!S$1,Experiment!$A$1:$U$1,0),FALSE)</f>
        <v>0</v>
      </c>
      <c r="T907" s="2">
        <f>VLOOKUP($F907,Experiment!$A$2:$U$90,MATCH(Results!T$1,Experiment!$A$1:$U$1,0),FALSE)</f>
        <v>0</v>
      </c>
      <c r="U907" s="2">
        <f>VLOOKUP($F907,Experiment!$A$2:$U$90,MATCH(Results!U$1,Experiment!$A$1:$U$1,0),FALSE)</f>
        <v>0</v>
      </c>
      <c r="V907" s="2">
        <f>VLOOKUP($F907,Experiment!$A$2:$U$90,MATCH(Results!V$1,Experiment!$A$1:$U$1,0),FALSE)</f>
        <v>0</v>
      </c>
      <c r="W907" s="3">
        <f>VLOOKUP($F907,Experiment!$A$2:$U$90,MATCH(Results!W$1,Experiment!$A$1:$U$1,0),FALSE)</f>
        <v>0</v>
      </c>
      <c r="X907" s="3">
        <f>VLOOKUP($F907,Experiment!$A$2:$U$90,MATCH(Results!X$1,Experiment!$A$1:$U$1,0),FALSE)</f>
        <v>0</v>
      </c>
      <c r="Y907" s="2">
        <f>VLOOKUP($F907,Experiment!$A$2:$U$90,MATCH(Results!Y$1,Experiment!$A$1:$U$1,0),FALSE)</f>
        <v>0</v>
      </c>
      <c r="Z907" s="3">
        <f>VLOOKUP($F907,Experiment!$A$2:$U$90,MATCH(Results!Z$1,Experiment!$A$1:$U$1,0),FALSE)</f>
        <v>0</v>
      </c>
      <c r="AA907" s="3">
        <f>VLOOKUP($F907,Experiment!$A$2:$U$90,MATCH(Results!AA$1,Experiment!$A$1:$U$1,0),FALSE)</f>
        <v>0</v>
      </c>
      <c r="AB907" s="3">
        <f>VLOOKUP($F907,Experiment!$A$2:$U$90,MATCH(Results!AB$1,Experiment!$A$1:$U$1,0),FALSE)</f>
        <v>0</v>
      </c>
      <c r="AC907" s="3">
        <f>VLOOKUP($F907,Experiment!$A$2:$U$90,MATCH(Results!AC$1,Experiment!$A$1:$U$1,0),FALSE)</f>
        <v>0</v>
      </c>
      <c r="AD907" s="2">
        <f>VLOOKUP($F907,Experiment!$A$2:$U$90,MATCH(Results!AD$1,Experiment!$A$1:$U$1,0),FALSE)</f>
        <v>0</v>
      </c>
      <c r="AE907" s="2">
        <f>VLOOKUP($F907,Experiment!$A$2:$U$90,MATCH(Results!AE$1,Experiment!$A$1:$U$1,0),FALSE)</f>
        <v>0</v>
      </c>
      <c r="AF907" s="2">
        <f>VLOOKUP($F907,Experiment!$A$2:$U$90,MATCH(Results!AF$1,Experiment!$A$1:$U$1,0),FALSE)</f>
        <v>0</v>
      </c>
      <c r="AG907" s="2"/>
      <c r="AH907" s="3">
        <f>VLOOKUP($F907,Experiment!$A$2:$W$90,MATCH(Results!AH$1,Experiment!$A$1:$W$1,0),FALSE)</f>
        <v>0</v>
      </c>
      <c r="AI907" s="2">
        <f>VLOOKUP($F907,Experiment!$A$2:$X$90,MATCH(Results!AI$1,Experiment!$A$1:$X$1,0),FALSE)</f>
        <v>0</v>
      </c>
      <c r="AJ907" s="2">
        <f>Table1[[#This Row],[Gain]]^Table1[[#This Row],[θ]]</f>
        <v>0</v>
      </c>
      <c r="AK907" s="2">
        <f>-Table1[[#This Row],[λ]]*-Table1[[#This Row],[Loss]]^Table1[[#This Row],[θ]]</f>
        <v>0</v>
      </c>
      <c r="AL907" s="2">
        <f>Table1[[#This Row],[v_n_w_g]]-Table1[[#This Row],[v_n_w_l]]</f>
        <v>0</v>
      </c>
      <c r="AM907" s="2">
        <f>IF(Table1[[#This Row],[diff_v]]&gt;=1,1,0)</f>
        <v>0</v>
      </c>
    </row>
    <row r="908" spans="1:39" hidden="1" x14ac:dyDescent="0.3">
      <c r="A908">
        <v>7</v>
      </c>
      <c r="B908" t="s">
        <v>46</v>
      </c>
      <c r="C908" s="22">
        <f>VLOOKUP(Table1[[#This Row],[Subject]],'Subject Profile'!$A$2:$E$8,4,FALSE)</f>
        <v>1</v>
      </c>
      <c r="D908" s="22">
        <f>VLOOKUP(Table1[[#This Row],[Subject]],'Subject Profile'!$A$2:$E$8,5,FALSE)</f>
        <v>-1.4</v>
      </c>
      <c r="E908" t="s">
        <v>108</v>
      </c>
      <c r="F908" t="s">
        <v>87</v>
      </c>
      <c r="G908" t="s">
        <v>7</v>
      </c>
      <c r="H908">
        <f>IF(Table1[[#This Row],[decision]]="accept",1,0)</f>
        <v>1</v>
      </c>
      <c r="I908">
        <v>90</v>
      </c>
      <c r="J908">
        <v>220</v>
      </c>
      <c r="K908">
        <v>1664534430</v>
      </c>
      <c r="L908">
        <v>12</v>
      </c>
      <c r="M908" t="str">
        <f>VLOOKUP($F908,Experiment!$A$2:$U$90,MATCH(Results!M$1,Experiment!$A$1:$U$1,0)+1,FALSE)</f>
        <v>G</v>
      </c>
      <c r="N908">
        <f>IF(Table1[[#This Row],[Impact]]="I",0,1)</f>
        <v>1</v>
      </c>
      <c r="O908" s="2">
        <f>VLOOKUP($F908,Experiment!$A$2:$U$90,MATCH(Results!O$1,Experiment!$A$1:$U$1,0),FALSE)</f>
        <v>-90</v>
      </c>
      <c r="P908" s="3">
        <f>VLOOKUP($F908,Experiment!$A$2:$U$90,MATCH(Results!P$1,Experiment!$A$1:$U$1,0),FALSE)</f>
        <v>0.5</v>
      </c>
      <c r="Q908" s="2">
        <f>VLOOKUP($F908,Experiment!$A$2:$U$90,MATCH(Results!Q$1,Experiment!$A$1:$U$1,0),FALSE)</f>
        <v>90</v>
      </c>
      <c r="R908" s="3">
        <f>VLOOKUP($F908,Experiment!$A$2:$U$90,MATCH(Results!R$1,Experiment!$A$1:$U$1,0),FALSE)</f>
        <v>0.5</v>
      </c>
      <c r="S908" s="2">
        <f>VLOOKUP($F908,Experiment!$A$2:$U$90,MATCH(Results!S$1,Experiment!$A$1:$U$1,0),FALSE)</f>
        <v>0</v>
      </c>
      <c r="T908" s="2">
        <f>VLOOKUP($F908,Experiment!$A$2:$U$90,MATCH(Results!T$1,Experiment!$A$1:$U$1,0),FALSE)</f>
        <v>8100</v>
      </c>
      <c r="U908" s="2">
        <f>VLOOKUP($F908,Experiment!$A$2:$U$90,MATCH(Results!U$1,Experiment!$A$1:$U$1,0),FALSE)</f>
        <v>90</v>
      </c>
      <c r="V908" s="2">
        <f>VLOOKUP($F908,Experiment!$A$2:$U$90,MATCH(Results!V$1,Experiment!$A$1:$U$1,0),FALSE)</f>
        <v>2</v>
      </c>
      <c r="W908" s="3">
        <f>VLOOKUP($F908,Experiment!$A$2:$U$90,MATCH(Results!W$1,Experiment!$A$1:$U$1,0),FALSE)</f>
        <v>0.25</v>
      </c>
      <c r="X908" s="3">
        <f>VLOOKUP($F908,Experiment!$A$2:$U$90,MATCH(Results!X$1,Experiment!$A$1:$U$1,0),FALSE)</f>
        <v>0.75</v>
      </c>
      <c r="Y908" s="2">
        <f>VLOOKUP($F908,Experiment!$A$2:$U$90,MATCH(Results!Y$1,Experiment!$A$1:$U$1,0),FALSE)</f>
        <v>2</v>
      </c>
      <c r="Z908" s="3">
        <f>VLOOKUP($F908,Experiment!$A$2:$U$90,MATCH(Results!Z$1,Experiment!$A$1:$U$1,0),FALSE)</f>
        <v>0.5</v>
      </c>
      <c r="AA908" s="3">
        <f>VLOOKUP($F908,Experiment!$A$2:$U$90,MATCH(Results!AA$1,Experiment!$A$1:$U$1,0),FALSE)</f>
        <v>0.25</v>
      </c>
      <c r="AB908" s="3">
        <f>VLOOKUP($F908,Experiment!$A$2:$U$90,MATCH(Results!AB$1,Experiment!$A$1:$U$1,0),FALSE)</f>
        <v>0.625</v>
      </c>
      <c r="AC908" s="3">
        <f>VLOOKUP($F908,Experiment!$A$2:$U$90,MATCH(Results!AC$1,Experiment!$A$1:$U$1,0),FALSE)</f>
        <v>0.375</v>
      </c>
      <c r="AD908" s="2">
        <f>VLOOKUP($F908,Experiment!$A$2:$U$90,MATCH(Results!AD$1,Experiment!$A$1:$U$1,0),FALSE)</f>
        <v>-22.5</v>
      </c>
      <c r="AE908" s="2">
        <f>VLOOKUP($F908,Experiment!$A$2:$U$90,MATCH(Results!AE$1,Experiment!$A$1:$U$1,0),FALSE)</f>
        <v>7593.75</v>
      </c>
      <c r="AF908" s="2">
        <f>VLOOKUP($F908,Experiment!$A$2:$U$90,MATCH(Results!AF$1,Experiment!$A$1:$U$1,0),FALSE)</f>
        <v>87.142125289666879</v>
      </c>
      <c r="AG908" s="3">
        <f>VLOOKUP($F908,Experiment!$A$2:$W$90,MATCH(Results!AG$1,Experiment!$A$1:$W$1,0),FALSE)</f>
        <v>0.82730419370997643</v>
      </c>
      <c r="AH908" s="3">
        <f>VLOOKUP($F908,Experiment!$A$2:$W$90,MATCH(Results!AH$1,Experiment!$A$1:$W$1,0),FALSE)</f>
        <v>0.38648875795104182</v>
      </c>
      <c r="AI908" s="3">
        <f>VLOOKUP($F908,Experiment!$A$2:$X$90,MATCH(Results!AI$1,Experiment!$A$1:$X$1,0),FALSE)</f>
        <v>0.61351124204895813</v>
      </c>
      <c r="AJ908" s="2">
        <f>Table1[[#This Row],[Gain]]^Table1[[#This Row],[θ]]</f>
        <v>90</v>
      </c>
      <c r="AK908" s="2">
        <f>-Table1[[#This Row],[λ]]*-Table1[[#This Row],[Loss]]^Table1[[#This Row],[θ]]</f>
        <v>125.99999999999999</v>
      </c>
      <c r="AL908" s="2">
        <f>Table1[[#This Row],[v_n_w_g]]-Table1[[#This Row],[v_n_w_l]]</f>
        <v>-35.999999999999986</v>
      </c>
      <c r="AM908" s="2">
        <f>IF(Table1[[#This Row],[diff_v]]&gt;=1,1,0)</f>
        <v>0</v>
      </c>
    </row>
    <row r="909" spans="1:39" hidden="1" x14ac:dyDescent="0.3">
      <c r="A909">
        <v>8</v>
      </c>
      <c r="B909" t="s">
        <v>46</v>
      </c>
      <c r="C909" s="22">
        <f>VLOOKUP(Table1[[#This Row],[Subject]],'Subject Profile'!$A$2:$E$8,4,FALSE)</f>
        <v>1</v>
      </c>
      <c r="D909" s="22">
        <f>VLOOKUP(Table1[[#This Row],[Subject]],'Subject Profile'!$A$2:$E$8,5,FALSE)</f>
        <v>-1.4</v>
      </c>
      <c r="E909" t="s">
        <v>108</v>
      </c>
      <c r="F909" t="s">
        <v>79</v>
      </c>
      <c r="G909" t="s">
        <v>5</v>
      </c>
      <c r="H909">
        <f>IF(Table1[[#This Row],[decision]]="accept",1,0)</f>
        <v>0</v>
      </c>
      <c r="I909">
        <v>0</v>
      </c>
      <c r="J909">
        <v>220</v>
      </c>
      <c r="K909">
        <v>1664534436</v>
      </c>
      <c r="L909">
        <v>6</v>
      </c>
      <c r="M909" t="str">
        <f>VLOOKUP($F909,Experiment!$A$2:$U$90,MATCH(Results!M$1,Experiment!$A$1:$U$1,0)+1,FALSE)</f>
        <v>I</v>
      </c>
      <c r="N909">
        <f>IF(Table1[[#This Row],[Impact]]="I",0,1)</f>
        <v>0</v>
      </c>
      <c r="O909" s="2">
        <f>VLOOKUP($F909,Experiment!$A$2:$U$90,MATCH(Results!O$1,Experiment!$A$1:$U$1,0),FALSE)</f>
        <v>-10</v>
      </c>
      <c r="P909" s="3">
        <f>VLOOKUP($F909,Experiment!$A$2:$U$90,MATCH(Results!P$1,Experiment!$A$1:$U$1,0),FALSE)</f>
        <v>0.5</v>
      </c>
      <c r="Q909" s="2">
        <f>VLOOKUP($F909,Experiment!$A$2:$U$90,MATCH(Results!Q$1,Experiment!$A$1:$U$1,0),FALSE)</f>
        <v>0</v>
      </c>
      <c r="R909" s="3">
        <f>VLOOKUP($F909,Experiment!$A$2:$U$90,MATCH(Results!R$1,Experiment!$A$1:$U$1,0),FALSE)</f>
        <v>0.5</v>
      </c>
      <c r="S909" s="2">
        <f>VLOOKUP($F909,Experiment!$A$2:$U$90,MATCH(Results!S$1,Experiment!$A$1:$U$1,0),FALSE)</f>
        <v>-5</v>
      </c>
      <c r="T909" s="2">
        <f>VLOOKUP($F909,Experiment!$A$2:$U$90,MATCH(Results!T$1,Experiment!$A$1:$U$1,0),FALSE)</f>
        <v>25</v>
      </c>
      <c r="U909" s="2">
        <f>VLOOKUP($F909,Experiment!$A$2:$U$90,MATCH(Results!U$1,Experiment!$A$1:$U$1,0),FALSE)</f>
        <v>5</v>
      </c>
      <c r="V909" s="2">
        <f>VLOOKUP($F909,Experiment!$A$2:$U$90,MATCH(Results!V$1,Experiment!$A$1:$U$1,0),FALSE)</f>
        <v>4</v>
      </c>
      <c r="W909" s="3">
        <f>VLOOKUP($F909,Experiment!$A$2:$U$90,MATCH(Results!W$1,Experiment!$A$1:$U$1,0),FALSE)</f>
        <v>0.25</v>
      </c>
      <c r="X909" s="3">
        <f>VLOOKUP($F909,Experiment!$A$2:$U$90,MATCH(Results!X$1,Experiment!$A$1:$U$1,0),FALSE)</f>
        <v>0.75</v>
      </c>
      <c r="Y909" s="2">
        <f>VLOOKUP($F909,Experiment!$A$2:$U$90,MATCH(Results!Y$1,Experiment!$A$1:$U$1,0),FALSE)</f>
        <v>2</v>
      </c>
      <c r="Z909" s="3">
        <f>VLOOKUP($F909,Experiment!$A$2:$U$90,MATCH(Results!Z$1,Experiment!$A$1:$U$1,0),FALSE)</f>
        <v>0.5</v>
      </c>
      <c r="AA909" s="3">
        <f>VLOOKUP($F909,Experiment!$A$2:$U$90,MATCH(Results!AA$1,Experiment!$A$1:$U$1,0),FALSE)</f>
        <v>0.25</v>
      </c>
      <c r="AB909" s="3">
        <f>VLOOKUP($F909,Experiment!$A$2:$U$90,MATCH(Results!AB$1,Experiment!$A$1:$U$1,0),FALSE)</f>
        <v>0.625</v>
      </c>
      <c r="AC909" s="3">
        <f>VLOOKUP($F909,Experiment!$A$2:$U$90,MATCH(Results!AC$1,Experiment!$A$1:$U$1,0),FALSE)</f>
        <v>0.375</v>
      </c>
      <c r="AD909" s="2">
        <f>VLOOKUP($F909,Experiment!$A$2:$U$90,MATCH(Results!AD$1,Experiment!$A$1:$U$1,0),FALSE)</f>
        <v>-6.25</v>
      </c>
      <c r="AE909" s="2">
        <f>VLOOKUP($F909,Experiment!$A$2:$U$90,MATCH(Results!AE$1,Experiment!$A$1:$U$1,0),FALSE)</f>
        <v>23.4375</v>
      </c>
      <c r="AF909" s="2">
        <f>VLOOKUP($F909,Experiment!$A$2:$U$90,MATCH(Results!AF$1,Experiment!$A$1:$U$1,0),FALSE)</f>
        <v>4.8412291827592711</v>
      </c>
      <c r="AG909" s="3">
        <f>VLOOKUP($F909,Experiment!$A$2:$W$90,MATCH(Results!AG$1,Experiment!$A$1:$W$1,0),FALSE)</f>
        <v>0.82730419370997643</v>
      </c>
      <c r="AH909" s="3">
        <f>VLOOKUP($F909,Experiment!$A$2:$W$90,MATCH(Results!AH$1,Experiment!$A$1:$W$1,0),FALSE)</f>
        <v>0.38648875795104182</v>
      </c>
      <c r="AI909" s="3">
        <f>VLOOKUP($F909,Experiment!$A$2:$X$90,MATCH(Results!AI$1,Experiment!$A$1:$X$1,0),FALSE)</f>
        <v>0.61351124204895813</v>
      </c>
      <c r="AJ909" s="2">
        <f>Table1[[#This Row],[Gain]]^Table1[[#This Row],[θ]]</f>
        <v>0</v>
      </c>
      <c r="AK909" s="2">
        <f>-Table1[[#This Row],[λ]]*-Table1[[#This Row],[Loss]]^Table1[[#This Row],[θ]]</f>
        <v>14</v>
      </c>
      <c r="AL909" s="2">
        <f>Table1[[#This Row],[v_n_w_g]]-Table1[[#This Row],[v_n_w_l]]</f>
        <v>-14</v>
      </c>
      <c r="AM909" s="2">
        <f>IF(Table1[[#This Row],[diff_v]]&gt;=1,1,0)</f>
        <v>0</v>
      </c>
    </row>
    <row r="910" spans="1:39" hidden="1" x14ac:dyDescent="0.3">
      <c r="A910">
        <v>9</v>
      </c>
      <c r="B910" t="s">
        <v>46</v>
      </c>
      <c r="C910" s="22">
        <f>VLOOKUP(Table1[[#This Row],[Subject]],'Subject Profile'!$A$2:$E$8,4,FALSE)</f>
        <v>1</v>
      </c>
      <c r="D910" s="22">
        <f>VLOOKUP(Table1[[#This Row],[Subject]],'Subject Profile'!$A$2:$E$8,5,FALSE)</f>
        <v>-1.4</v>
      </c>
      <c r="E910" t="s">
        <v>108</v>
      </c>
      <c r="F910" t="s">
        <v>86</v>
      </c>
      <c r="G910" t="s">
        <v>7</v>
      </c>
      <c r="H910">
        <f>IF(Table1[[#This Row],[decision]]="accept",1,0)</f>
        <v>1</v>
      </c>
      <c r="I910">
        <v>70</v>
      </c>
      <c r="J910">
        <v>290</v>
      </c>
      <c r="K910">
        <v>1664534455</v>
      </c>
      <c r="L910">
        <v>19</v>
      </c>
      <c r="M910" t="str">
        <f>VLOOKUP($F910,Experiment!$A$2:$U$90,MATCH(Results!M$1,Experiment!$A$1:$U$1,0)+1,FALSE)</f>
        <v>I</v>
      </c>
      <c r="N910">
        <f>IF(Table1[[#This Row],[Impact]]="I",0,1)</f>
        <v>0</v>
      </c>
      <c r="O910" s="2">
        <f>VLOOKUP($F910,Experiment!$A$2:$U$90,MATCH(Results!O$1,Experiment!$A$1:$U$1,0),FALSE)</f>
        <v>-50</v>
      </c>
      <c r="P910" s="3">
        <f>VLOOKUP($F910,Experiment!$A$2:$U$90,MATCH(Results!P$1,Experiment!$A$1:$U$1,0),FALSE)</f>
        <v>0.5</v>
      </c>
      <c r="Q910" s="2">
        <f>VLOOKUP($F910,Experiment!$A$2:$U$90,MATCH(Results!Q$1,Experiment!$A$1:$U$1,0),FALSE)</f>
        <v>70</v>
      </c>
      <c r="R910" s="3">
        <f>VLOOKUP($F910,Experiment!$A$2:$U$90,MATCH(Results!R$1,Experiment!$A$1:$U$1,0),FALSE)</f>
        <v>0.5</v>
      </c>
      <c r="S910" s="2">
        <f>VLOOKUP($F910,Experiment!$A$2:$U$90,MATCH(Results!S$1,Experiment!$A$1:$U$1,0),FALSE)</f>
        <v>10</v>
      </c>
      <c r="T910" s="2">
        <f>VLOOKUP($F910,Experiment!$A$2:$U$90,MATCH(Results!T$1,Experiment!$A$1:$U$1,0),FALSE)</f>
        <v>3600</v>
      </c>
      <c r="U910" s="2">
        <f>VLOOKUP($F910,Experiment!$A$2:$U$90,MATCH(Results!U$1,Experiment!$A$1:$U$1,0),FALSE)</f>
        <v>60</v>
      </c>
      <c r="V910" s="2">
        <f>VLOOKUP($F910,Experiment!$A$2:$U$90,MATCH(Results!V$1,Experiment!$A$1:$U$1,0),FALSE)</f>
        <v>4</v>
      </c>
      <c r="W910" s="3">
        <f>VLOOKUP($F910,Experiment!$A$2:$U$90,MATCH(Results!W$1,Experiment!$A$1:$U$1,0),FALSE)</f>
        <v>0.25</v>
      </c>
      <c r="X910" s="3">
        <f>VLOOKUP($F910,Experiment!$A$2:$U$90,MATCH(Results!X$1,Experiment!$A$1:$U$1,0),FALSE)</f>
        <v>0.75</v>
      </c>
      <c r="Y910" s="2">
        <f>VLOOKUP($F910,Experiment!$A$2:$U$90,MATCH(Results!Y$1,Experiment!$A$1:$U$1,0),FALSE)</f>
        <v>2</v>
      </c>
      <c r="Z910" s="3">
        <f>VLOOKUP($F910,Experiment!$A$2:$U$90,MATCH(Results!Z$1,Experiment!$A$1:$U$1,0),FALSE)</f>
        <v>0.5</v>
      </c>
      <c r="AA910" s="3">
        <f>VLOOKUP($F910,Experiment!$A$2:$U$90,MATCH(Results!AA$1,Experiment!$A$1:$U$1,0),FALSE)</f>
        <v>0.25</v>
      </c>
      <c r="AB910" s="3">
        <f>VLOOKUP($F910,Experiment!$A$2:$U$90,MATCH(Results!AB$1,Experiment!$A$1:$U$1,0),FALSE)</f>
        <v>0.625</v>
      </c>
      <c r="AC910" s="3">
        <f>VLOOKUP($F910,Experiment!$A$2:$U$90,MATCH(Results!AC$1,Experiment!$A$1:$U$1,0),FALSE)</f>
        <v>0.375</v>
      </c>
      <c r="AD910" s="2">
        <f>VLOOKUP($F910,Experiment!$A$2:$U$90,MATCH(Results!AD$1,Experiment!$A$1:$U$1,0),FALSE)</f>
        <v>-5</v>
      </c>
      <c r="AE910" s="2">
        <f>VLOOKUP($F910,Experiment!$A$2:$U$90,MATCH(Results!AE$1,Experiment!$A$1:$U$1,0),FALSE)</f>
        <v>3375</v>
      </c>
      <c r="AF910" s="2">
        <f>VLOOKUP($F910,Experiment!$A$2:$U$90,MATCH(Results!AF$1,Experiment!$A$1:$U$1,0),FALSE)</f>
        <v>58.094750193111253</v>
      </c>
      <c r="AG910" s="3">
        <f>VLOOKUP($F910,Experiment!$A$2:$W$90,MATCH(Results!AG$1,Experiment!$A$1:$W$1,0),FALSE)</f>
        <v>0.82730419370997643</v>
      </c>
      <c r="AH910" s="3">
        <f>VLOOKUP($F910,Experiment!$A$2:$W$90,MATCH(Results!AH$1,Experiment!$A$1:$W$1,0),FALSE)</f>
        <v>0.38648875795104182</v>
      </c>
      <c r="AI910" s="3">
        <f>VLOOKUP($F910,Experiment!$A$2:$X$90,MATCH(Results!AI$1,Experiment!$A$1:$X$1,0),FALSE)</f>
        <v>0.61351124204895813</v>
      </c>
      <c r="AJ910" s="2">
        <f>Table1[[#This Row],[Gain]]^Table1[[#This Row],[θ]]</f>
        <v>70</v>
      </c>
      <c r="AK910" s="2">
        <f>-Table1[[#This Row],[λ]]*-Table1[[#This Row],[Loss]]^Table1[[#This Row],[θ]]</f>
        <v>70</v>
      </c>
      <c r="AL910" s="2">
        <f>Table1[[#This Row],[v_n_w_g]]-Table1[[#This Row],[v_n_w_l]]</f>
        <v>0</v>
      </c>
      <c r="AM910" s="2">
        <f>IF(Table1[[#This Row],[diff_v]]&gt;=1,1,0)</f>
        <v>0</v>
      </c>
    </row>
    <row r="911" spans="1:39" hidden="1" x14ac:dyDescent="0.3">
      <c r="A911">
        <v>10</v>
      </c>
      <c r="B911" t="s">
        <v>46</v>
      </c>
      <c r="C911" s="22">
        <f>VLOOKUP(Table1[[#This Row],[Subject]],'Subject Profile'!$A$2:$E$8,4,FALSE)</f>
        <v>1</v>
      </c>
      <c r="D911" s="22">
        <f>VLOOKUP(Table1[[#This Row],[Subject]],'Subject Profile'!$A$2:$E$8,5,FALSE)</f>
        <v>-1.4</v>
      </c>
      <c r="E911" t="s">
        <v>108</v>
      </c>
      <c r="F911" t="s">
        <v>89</v>
      </c>
      <c r="G911" t="s">
        <v>90</v>
      </c>
      <c r="H911">
        <f>IF(Table1[[#This Row],[decision]]="accept",1,0)</f>
        <v>0</v>
      </c>
      <c r="I911">
        <v>-30</v>
      </c>
      <c r="J911">
        <v>260</v>
      </c>
      <c r="K911">
        <v>1664534481</v>
      </c>
      <c r="L911">
        <v>26</v>
      </c>
      <c r="M911" t="str">
        <f>VLOOKUP($F911,Experiment!$A$2:$U$90,MATCH(Results!M$1,Experiment!$A$1:$U$1,0)+1,FALSE)</f>
        <v>T</v>
      </c>
      <c r="N911">
        <f>IF(Table1[[#This Row],[Impact]]="I",0,1)</f>
        <v>1</v>
      </c>
      <c r="O911" s="2">
        <f>VLOOKUP($F911,Experiment!$A$2:$U$90,MATCH(Results!O$1,Experiment!$A$1:$U$1,0),FALSE)</f>
        <v>0</v>
      </c>
      <c r="P911" s="3">
        <f>VLOOKUP($F911,Experiment!$A$2:$U$90,MATCH(Results!P$1,Experiment!$A$1:$U$1,0),FALSE)</f>
        <v>0</v>
      </c>
      <c r="Q911" s="2">
        <f>VLOOKUP($F911,Experiment!$A$2:$U$90,MATCH(Results!Q$1,Experiment!$A$1:$U$1,0),FALSE)</f>
        <v>0</v>
      </c>
      <c r="R911" s="3">
        <f>VLOOKUP($F911,Experiment!$A$2:$U$90,MATCH(Results!R$1,Experiment!$A$1:$U$1,0),FALSE)</f>
        <v>0</v>
      </c>
      <c r="S911" s="2">
        <f>VLOOKUP($F911,Experiment!$A$2:$U$90,MATCH(Results!S$1,Experiment!$A$1:$U$1,0),FALSE)</f>
        <v>0</v>
      </c>
      <c r="T911" s="2">
        <f>VLOOKUP($F911,Experiment!$A$2:$U$90,MATCH(Results!T$1,Experiment!$A$1:$U$1,0),FALSE)</f>
        <v>0</v>
      </c>
      <c r="U911" s="2">
        <f>VLOOKUP($F911,Experiment!$A$2:$U$90,MATCH(Results!U$1,Experiment!$A$1:$U$1,0),FALSE)</f>
        <v>0</v>
      </c>
      <c r="V911" s="2">
        <f>VLOOKUP($F911,Experiment!$A$2:$U$90,MATCH(Results!V$1,Experiment!$A$1:$U$1,0),FALSE)</f>
        <v>0</v>
      </c>
      <c r="W911" s="3">
        <f>VLOOKUP($F911,Experiment!$A$2:$U$90,MATCH(Results!W$1,Experiment!$A$1:$U$1,0),FALSE)</f>
        <v>0</v>
      </c>
      <c r="X911" s="3">
        <f>VLOOKUP($F911,Experiment!$A$2:$U$90,MATCH(Results!X$1,Experiment!$A$1:$U$1,0),FALSE)</f>
        <v>0</v>
      </c>
      <c r="Y911" s="2">
        <f>VLOOKUP($F911,Experiment!$A$2:$U$90,MATCH(Results!Y$1,Experiment!$A$1:$U$1,0),FALSE)</f>
        <v>0</v>
      </c>
      <c r="Z911" s="3">
        <f>VLOOKUP($F911,Experiment!$A$2:$U$90,MATCH(Results!Z$1,Experiment!$A$1:$U$1,0),FALSE)</f>
        <v>0</v>
      </c>
      <c r="AA911" s="3">
        <f>VLOOKUP($F911,Experiment!$A$2:$U$90,MATCH(Results!AA$1,Experiment!$A$1:$U$1,0),FALSE)</f>
        <v>0</v>
      </c>
      <c r="AB911" s="3">
        <f>VLOOKUP($F911,Experiment!$A$2:$U$90,MATCH(Results!AB$1,Experiment!$A$1:$U$1,0),FALSE)</f>
        <v>0</v>
      </c>
      <c r="AC911" s="3">
        <f>VLOOKUP($F911,Experiment!$A$2:$U$90,MATCH(Results!AC$1,Experiment!$A$1:$U$1,0),FALSE)</f>
        <v>0</v>
      </c>
      <c r="AD911" s="2">
        <f>VLOOKUP($F911,Experiment!$A$2:$U$90,MATCH(Results!AD$1,Experiment!$A$1:$U$1,0),FALSE)</f>
        <v>0</v>
      </c>
      <c r="AE911" s="2">
        <f>VLOOKUP($F911,Experiment!$A$2:$U$90,MATCH(Results!AE$1,Experiment!$A$1:$U$1,0),FALSE)</f>
        <v>0</v>
      </c>
      <c r="AF911" s="2">
        <f>VLOOKUP($F911,Experiment!$A$2:$U$90,MATCH(Results!AF$1,Experiment!$A$1:$U$1,0),FALSE)</f>
        <v>0</v>
      </c>
      <c r="AG911" s="2"/>
      <c r="AH911" s="3">
        <f>VLOOKUP($F911,Experiment!$A$2:$W$90,MATCH(Results!AH$1,Experiment!$A$1:$W$1,0),FALSE)</f>
        <v>0</v>
      </c>
      <c r="AI911" s="2">
        <f>VLOOKUP($F911,Experiment!$A$2:$X$90,MATCH(Results!AI$1,Experiment!$A$1:$X$1,0),FALSE)</f>
        <v>0</v>
      </c>
      <c r="AJ911" s="2">
        <f>Table1[[#This Row],[Gain]]^Table1[[#This Row],[θ]]</f>
        <v>0</v>
      </c>
      <c r="AK911" s="2">
        <f>-Table1[[#This Row],[λ]]*-Table1[[#This Row],[Loss]]^Table1[[#This Row],[θ]]</f>
        <v>0</v>
      </c>
      <c r="AL911" s="2">
        <f>Table1[[#This Row],[v_n_w_g]]-Table1[[#This Row],[v_n_w_l]]</f>
        <v>0</v>
      </c>
      <c r="AM911" s="2">
        <f>IF(Table1[[#This Row],[diff_v]]&gt;=1,1,0)</f>
        <v>0</v>
      </c>
    </row>
    <row r="912" spans="1:39" hidden="1" x14ac:dyDescent="0.3">
      <c r="A912">
        <v>11</v>
      </c>
      <c r="B912" t="s">
        <v>46</v>
      </c>
      <c r="C912" s="22">
        <f>VLOOKUP(Table1[[#This Row],[Subject]],'Subject Profile'!$A$2:$E$8,4,FALSE)</f>
        <v>1</v>
      </c>
      <c r="D912" s="22">
        <f>VLOOKUP(Table1[[#This Row],[Subject]],'Subject Profile'!$A$2:$E$8,5,FALSE)</f>
        <v>-1.4</v>
      </c>
      <c r="E912" t="s">
        <v>108</v>
      </c>
      <c r="F912" t="s">
        <v>64</v>
      </c>
      <c r="G912" t="s">
        <v>7</v>
      </c>
      <c r="H912">
        <f>IF(Table1[[#This Row],[decision]]="accept",1,0)</f>
        <v>1</v>
      </c>
      <c r="I912">
        <v>-50</v>
      </c>
      <c r="J912">
        <v>240</v>
      </c>
      <c r="K912">
        <v>1664534497</v>
      </c>
      <c r="L912">
        <v>16</v>
      </c>
      <c r="M912" t="str">
        <f>VLOOKUP($F912,Experiment!$A$2:$U$90,MATCH(Results!M$1,Experiment!$A$1:$U$1,0)+1,FALSE)</f>
        <v>G</v>
      </c>
      <c r="N912">
        <f>IF(Table1[[#This Row],[Impact]]="I",0,1)</f>
        <v>1</v>
      </c>
      <c r="O912" s="2">
        <f>VLOOKUP($F912,Experiment!$A$2:$U$90,MATCH(Results!O$1,Experiment!$A$1:$U$1,0),FALSE)</f>
        <v>-50</v>
      </c>
      <c r="P912" s="3">
        <f>VLOOKUP($F912,Experiment!$A$2:$U$90,MATCH(Results!P$1,Experiment!$A$1:$U$1,0),FALSE)</f>
        <v>0.5</v>
      </c>
      <c r="Q912" s="2">
        <f>VLOOKUP($F912,Experiment!$A$2:$U$90,MATCH(Results!Q$1,Experiment!$A$1:$U$1,0),FALSE)</f>
        <v>60</v>
      </c>
      <c r="R912" s="3">
        <f>VLOOKUP($F912,Experiment!$A$2:$U$90,MATCH(Results!R$1,Experiment!$A$1:$U$1,0),FALSE)</f>
        <v>0.5</v>
      </c>
      <c r="S912" s="2">
        <f>VLOOKUP($F912,Experiment!$A$2:$U$90,MATCH(Results!S$1,Experiment!$A$1:$U$1,0),FALSE)</f>
        <v>5</v>
      </c>
      <c r="T912" s="2">
        <f>VLOOKUP($F912,Experiment!$A$2:$U$90,MATCH(Results!T$1,Experiment!$A$1:$U$1,0),FALSE)</f>
        <v>3025</v>
      </c>
      <c r="U912" s="2">
        <f>VLOOKUP($F912,Experiment!$A$2:$U$90,MATCH(Results!U$1,Experiment!$A$1:$U$1,0),FALSE)</f>
        <v>55</v>
      </c>
      <c r="V912" s="2">
        <f>VLOOKUP($F912,Experiment!$A$2:$U$90,MATCH(Results!V$1,Experiment!$A$1:$U$1,0),FALSE)</f>
        <v>4</v>
      </c>
      <c r="W912" s="3">
        <f>VLOOKUP($F912,Experiment!$A$2:$U$90,MATCH(Results!W$1,Experiment!$A$1:$U$1,0),FALSE)</f>
        <v>0.25</v>
      </c>
      <c r="X912" s="3">
        <f>VLOOKUP($F912,Experiment!$A$2:$U$90,MATCH(Results!X$1,Experiment!$A$1:$U$1,0),FALSE)</f>
        <v>0.75</v>
      </c>
      <c r="Y912" s="2">
        <f>VLOOKUP($F912,Experiment!$A$2:$U$90,MATCH(Results!Y$1,Experiment!$A$1:$U$1,0),FALSE)</f>
        <v>2</v>
      </c>
      <c r="Z912" s="3">
        <f>VLOOKUP($F912,Experiment!$A$2:$U$90,MATCH(Results!Z$1,Experiment!$A$1:$U$1,0),FALSE)</f>
        <v>0.5</v>
      </c>
      <c r="AA912" s="3">
        <f>VLOOKUP($F912,Experiment!$A$2:$U$90,MATCH(Results!AA$1,Experiment!$A$1:$U$1,0),FALSE)</f>
        <v>0.25</v>
      </c>
      <c r="AB912" s="3">
        <f>VLOOKUP($F912,Experiment!$A$2:$U$90,MATCH(Results!AB$1,Experiment!$A$1:$U$1,0),FALSE)</f>
        <v>0.625</v>
      </c>
      <c r="AC912" s="3">
        <f>VLOOKUP($F912,Experiment!$A$2:$U$90,MATCH(Results!AC$1,Experiment!$A$1:$U$1,0),FALSE)</f>
        <v>0.375</v>
      </c>
      <c r="AD912" s="2">
        <f>VLOOKUP($F912,Experiment!$A$2:$U$90,MATCH(Results!AD$1,Experiment!$A$1:$U$1,0),FALSE)</f>
        <v>-8.75</v>
      </c>
      <c r="AE912" s="2">
        <f>VLOOKUP($F912,Experiment!$A$2:$U$90,MATCH(Results!AE$1,Experiment!$A$1:$U$1,0),FALSE)</f>
        <v>2835.9375</v>
      </c>
      <c r="AF912" s="2">
        <f>VLOOKUP($F912,Experiment!$A$2:$U$90,MATCH(Results!AF$1,Experiment!$A$1:$U$1,0),FALSE)</f>
        <v>53.253521010351982</v>
      </c>
      <c r="AG912" s="3">
        <f>VLOOKUP($F912,Experiment!$A$2:$W$90,MATCH(Results!AG$1,Experiment!$A$1:$W$1,0),FALSE)</f>
        <v>0.82730419370997643</v>
      </c>
      <c r="AH912" s="3">
        <f>VLOOKUP($F912,Experiment!$A$2:$W$90,MATCH(Results!AH$1,Experiment!$A$1:$W$1,0),FALSE)</f>
        <v>0.38648875795104182</v>
      </c>
      <c r="AI912" s="3">
        <f>VLOOKUP($F912,Experiment!$A$2:$X$90,MATCH(Results!AI$1,Experiment!$A$1:$X$1,0),FALSE)</f>
        <v>0.61351124204895813</v>
      </c>
      <c r="AJ912" s="2">
        <f>Table1[[#This Row],[Gain]]^Table1[[#This Row],[θ]]</f>
        <v>60</v>
      </c>
      <c r="AK912" s="2">
        <f>-Table1[[#This Row],[λ]]*-Table1[[#This Row],[Loss]]^Table1[[#This Row],[θ]]</f>
        <v>70</v>
      </c>
      <c r="AL912" s="2">
        <f>Table1[[#This Row],[v_n_w_g]]-Table1[[#This Row],[v_n_w_l]]</f>
        <v>-10</v>
      </c>
      <c r="AM912" s="2">
        <f>IF(Table1[[#This Row],[diff_v]]&gt;=1,1,0)</f>
        <v>0</v>
      </c>
    </row>
    <row r="913" spans="1:39" hidden="1" x14ac:dyDescent="0.3">
      <c r="A913">
        <v>12</v>
      </c>
      <c r="B913" t="s">
        <v>46</v>
      </c>
      <c r="C913" s="22">
        <f>VLOOKUP(Table1[[#This Row],[Subject]],'Subject Profile'!$A$2:$E$8,4,FALSE)</f>
        <v>1</v>
      </c>
      <c r="D913" s="22">
        <f>VLOOKUP(Table1[[#This Row],[Subject]],'Subject Profile'!$A$2:$E$8,5,FALSE)</f>
        <v>-1.4</v>
      </c>
      <c r="E913" t="s">
        <v>108</v>
      </c>
      <c r="F913" t="s">
        <v>101</v>
      </c>
      <c r="G913" t="s">
        <v>7</v>
      </c>
      <c r="H913">
        <f>IF(Table1[[#This Row],[decision]]="accept",1,0)</f>
        <v>1</v>
      </c>
      <c r="I913">
        <v>100</v>
      </c>
      <c r="J913">
        <v>340</v>
      </c>
      <c r="K913">
        <v>1664534503</v>
      </c>
      <c r="L913">
        <v>6</v>
      </c>
      <c r="M913" t="str">
        <f>VLOOKUP($F913,Experiment!$A$2:$U$90,MATCH(Results!M$1,Experiment!$A$1:$U$1,0)+1,FALSE)</f>
        <v>G</v>
      </c>
      <c r="N913">
        <f>IF(Table1[[#This Row],[Impact]]="I",0,1)</f>
        <v>1</v>
      </c>
      <c r="O913" s="2">
        <f>VLOOKUP($F913,Experiment!$A$2:$U$90,MATCH(Results!O$1,Experiment!$A$1:$U$1,0),FALSE)</f>
        <v>-90</v>
      </c>
      <c r="P913" s="3">
        <f>VLOOKUP($F913,Experiment!$A$2:$U$90,MATCH(Results!P$1,Experiment!$A$1:$U$1,0),FALSE)</f>
        <v>0.5</v>
      </c>
      <c r="Q913" s="2">
        <f>VLOOKUP($F913,Experiment!$A$2:$U$90,MATCH(Results!Q$1,Experiment!$A$1:$U$1,0),FALSE)</f>
        <v>100</v>
      </c>
      <c r="R913" s="3">
        <f>VLOOKUP($F913,Experiment!$A$2:$U$90,MATCH(Results!R$1,Experiment!$A$1:$U$1,0),FALSE)</f>
        <v>0.5</v>
      </c>
      <c r="S913" s="2">
        <f>VLOOKUP($F913,Experiment!$A$2:$U$90,MATCH(Results!S$1,Experiment!$A$1:$U$1,0),FALSE)</f>
        <v>5</v>
      </c>
      <c r="T913" s="2">
        <f>VLOOKUP($F913,Experiment!$A$2:$U$90,MATCH(Results!T$1,Experiment!$A$1:$U$1,0),FALSE)</f>
        <v>9025</v>
      </c>
      <c r="U913" s="2">
        <f>VLOOKUP($F913,Experiment!$A$2:$U$90,MATCH(Results!U$1,Experiment!$A$1:$U$1,0),FALSE)</f>
        <v>95</v>
      </c>
      <c r="V913" s="2">
        <f>VLOOKUP($F913,Experiment!$A$2:$U$90,MATCH(Results!V$1,Experiment!$A$1:$U$1,0),FALSE)</f>
        <v>2</v>
      </c>
      <c r="W913" s="3">
        <f>VLOOKUP($F913,Experiment!$A$2:$U$90,MATCH(Results!W$1,Experiment!$A$1:$U$1,0),FALSE)</f>
        <v>0.25</v>
      </c>
      <c r="X913" s="3">
        <f>VLOOKUP($F913,Experiment!$A$2:$U$90,MATCH(Results!X$1,Experiment!$A$1:$U$1,0),FALSE)</f>
        <v>0.75</v>
      </c>
      <c r="Y913" s="2">
        <f>VLOOKUP($F913,Experiment!$A$2:$U$90,MATCH(Results!Y$1,Experiment!$A$1:$U$1,0),FALSE)</f>
        <v>2</v>
      </c>
      <c r="Z913" s="3">
        <f>VLOOKUP($F913,Experiment!$A$2:$U$90,MATCH(Results!Z$1,Experiment!$A$1:$U$1,0),FALSE)</f>
        <v>0.5</v>
      </c>
      <c r="AA913" s="3">
        <f>VLOOKUP($F913,Experiment!$A$2:$U$90,MATCH(Results!AA$1,Experiment!$A$1:$U$1,0),FALSE)</f>
        <v>0.25</v>
      </c>
      <c r="AB913" s="3">
        <f>VLOOKUP($F913,Experiment!$A$2:$U$90,MATCH(Results!AB$1,Experiment!$A$1:$U$1,0),FALSE)</f>
        <v>0.625</v>
      </c>
      <c r="AC913" s="3">
        <f>VLOOKUP($F913,Experiment!$A$2:$U$90,MATCH(Results!AC$1,Experiment!$A$1:$U$1,0),FALSE)</f>
        <v>0.375</v>
      </c>
      <c r="AD913" s="2">
        <f>VLOOKUP($F913,Experiment!$A$2:$U$90,MATCH(Results!AD$1,Experiment!$A$1:$U$1,0),FALSE)</f>
        <v>-18.75</v>
      </c>
      <c r="AE913" s="2">
        <f>VLOOKUP($F913,Experiment!$A$2:$U$90,MATCH(Results!AE$1,Experiment!$A$1:$U$1,0),FALSE)</f>
        <v>8460.9375</v>
      </c>
      <c r="AF913" s="2">
        <f>VLOOKUP($F913,Experiment!$A$2:$U$90,MATCH(Results!AF$1,Experiment!$A$1:$U$1,0),FALSE)</f>
        <v>91.983354472426157</v>
      </c>
      <c r="AG913" s="3">
        <f>VLOOKUP($F913,Experiment!$A$2:$W$90,MATCH(Results!AG$1,Experiment!$A$1:$W$1,0),FALSE)</f>
        <v>0.82730419370997643</v>
      </c>
      <c r="AH913" s="3">
        <f>VLOOKUP($F913,Experiment!$A$2:$W$90,MATCH(Results!AH$1,Experiment!$A$1:$W$1,0),FALSE)</f>
        <v>0.38648875795104182</v>
      </c>
      <c r="AI913" s="3">
        <f>VLOOKUP($F913,Experiment!$A$2:$X$90,MATCH(Results!AI$1,Experiment!$A$1:$X$1,0),FALSE)</f>
        <v>0.61351124204895813</v>
      </c>
      <c r="AJ913" s="2">
        <f>Table1[[#This Row],[Gain]]^Table1[[#This Row],[θ]]</f>
        <v>100</v>
      </c>
      <c r="AK913" s="2">
        <f>-Table1[[#This Row],[λ]]*-Table1[[#This Row],[Loss]]^Table1[[#This Row],[θ]]</f>
        <v>125.99999999999999</v>
      </c>
      <c r="AL913" s="2">
        <f>Table1[[#This Row],[v_n_w_g]]-Table1[[#This Row],[v_n_w_l]]</f>
        <v>-25.999999999999986</v>
      </c>
      <c r="AM913" s="2">
        <f>IF(Table1[[#This Row],[diff_v]]&gt;=1,1,0)</f>
        <v>0</v>
      </c>
    </row>
    <row r="914" spans="1:39" hidden="1" x14ac:dyDescent="0.3">
      <c r="A914">
        <v>13</v>
      </c>
      <c r="B914" t="s">
        <v>46</v>
      </c>
      <c r="C914" s="22">
        <f>VLOOKUP(Table1[[#This Row],[Subject]],'Subject Profile'!$A$2:$E$8,4,FALSE)</f>
        <v>1</v>
      </c>
      <c r="D914" s="22">
        <f>VLOOKUP(Table1[[#This Row],[Subject]],'Subject Profile'!$A$2:$E$8,5,FALSE)</f>
        <v>-1.4</v>
      </c>
      <c r="E914" t="s">
        <v>108</v>
      </c>
      <c r="F914" t="s">
        <v>55</v>
      </c>
      <c r="G914" t="s">
        <v>56</v>
      </c>
      <c r="H914">
        <f>IF(Table1[[#This Row],[decision]]="accept",1,0)</f>
        <v>0</v>
      </c>
      <c r="I914">
        <v>0</v>
      </c>
      <c r="J914">
        <v>340</v>
      </c>
      <c r="K914">
        <v>1664534523</v>
      </c>
      <c r="L914">
        <v>20</v>
      </c>
      <c r="M914" t="str">
        <f>VLOOKUP($F914,Experiment!$A$2:$U$90,MATCH(Results!M$1,Experiment!$A$1:$U$1,0)+1,FALSE)</f>
        <v>R</v>
      </c>
      <c r="N914">
        <f>IF(Table1[[#This Row],[Impact]]="I",0,1)</f>
        <v>1</v>
      </c>
      <c r="O914" s="2">
        <f>VLOOKUP($F914,Experiment!$A$2:$U$90,MATCH(Results!O$1,Experiment!$A$1:$U$1,0),FALSE)</f>
        <v>0</v>
      </c>
      <c r="P914" s="3">
        <f>VLOOKUP($F914,Experiment!$A$2:$U$90,MATCH(Results!P$1,Experiment!$A$1:$U$1,0),FALSE)</f>
        <v>0</v>
      </c>
      <c r="Q914" s="2">
        <f>VLOOKUP($F914,Experiment!$A$2:$U$90,MATCH(Results!Q$1,Experiment!$A$1:$U$1,0),FALSE)</f>
        <v>0</v>
      </c>
      <c r="R914" s="3">
        <f>VLOOKUP($F914,Experiment!$A$2:$U$90,MATCH(Results!R$1,Experiment!$A$1:$U$1,0),FALSE)</f>
        <v>0</v>
      </c>
      <c r="S914" s="2">
        <f>VLOOKUP($F914,Experiment!$A$2:$U$90,MATCH(Results!S$1,Experiment!$A$1:$U$1,0),FALSE)</f>
        <v>0</v>
      </c>
      <c r="T914" s="2">
        <f>VLOOKUP($F914,Experiment!$A$2:$U$90,MATCH(Results!T$1,Experiment!$A$1:$U$1,0),FALSE)</f>
        <v>0</v>
      </c>
      <c r="U914" s="2">
        <f>VLOOKUP($F914,Experiment!$A$2:$U$90,MATCH(Results!U$1,Experiment!$A$1:$U$1,0),FALSE)</f>
        <v>0</v>
      </c>
      <c r="V914" s="2">
        <f>VLOOKUP($F914,Experiment!$A$2:$U$90,MATCH(Results!V$1,Experiment!$A$1:$U$1,0),FALSE)</f>
        <v>0</v>
      </c>
      <c r="W914" s="3">
        <f>VLOOKUP($F914,Experiment!$A$2:$U$90,MATCH(Results!W$1,Experiment!$A$1:$U$1,0),FALSE)</f>
        <v>0</v>
      </c>
      <c r="X914" s="3">
        <f>VLOOKUP($F914,Experiment!$A$2:$U$90,MATCH(Results!X$1,Experiment!$A$1:$U$1,0),FALSE)</f>
        <v>0</v>
      </c>
      <c r="Y914" s="2">
        <f>VLOOKUP($F914,Experiment!$A$2:$U$90,MATCH(Results!Y$1,Experiment!$A$1:$U$1,0),FALSE)</f>
        <v>0</v>
      </c>
      <c r="Z914" s="3">
        <f>VLOOKUP($F914,Experiment!$A$2:$U$90,MATCH(Results!Z$1,Experiment!$A$1:$U$1,0),FALSE)</f>
        <v>0</v>
      </c>
      <c r="AA914" s="3">
        <f>VLOOKUP($F914,Experiment!$A$2:$U$90,MATCH(Results!AA$1,Experiment!$A$1:$U$1,0),FALSE)</f>
        <v>0</v>
      </c>
      <c r="AB914" s="3">
        <f>VLOOKUP($F914,Experiment!$A$2:$U$90,MATCH(Results!AB$1,Experiment!$A$1:$U$1,0),FALSE)</f>
        <v>0</v>
      </c>
      <c r="AC914" s="3">
        <f>VLOOKUP($F914,Experiment!$A$2:$U$90,MATCH(Results!AC$1,Experiment!$A$1:$U$1,0),FALSE)</f>
        <v>0</v>
      </c>
      <c r="AD914" s="2">
        <f>VLOOKUP($F914,Experiment!$A$2:$U$90,MATCH(Results!AD$1,Experiment!$A$1:$U$1,0),FALSE)</f>
        <v>0</v>
      </c>
      <c r="AE914" s="2">
        <f>VLOOKUP($F914,Experiment!$A$2:$U$90,MATCH(Results!AE$1,Experiment!$A$1:$U$1,0),FALSE)</f>
        <v>0</v>
      </c>
      <c r="AF914" s="2">
        <f>VLOOKUP($F914,Experiment!$A$2:$U$90,MATCH(Results!AF$1,Experiment!$A$1:$U$1,0),FALSE)</f>
        <v>0</v>
      </c>
      <c r="AG914" s="2"/>
      <c r="AH914" s="3">
        <f>VLOOKUP($F914,Experiment!$A$2:$W$90,MATCH(Results!AH$1,Experiment!$A$1:$W$1,0),FALSE)</f>
        <v>0</v>
      </c>
      <c r="AI914" s="2">
        <f>VLOOKUP($F914,Experiment!$A$2:$X$90,MATCH(Results!AI$1,Experiment!$A$1:$X$1,0),FALSE)</f>
        <v>0</v>
      </c>
      <c r="AJ914" s="2">
        <f>Table1[[#This Row],[Gain]]^Table1[[#This Row],[θ]]</f>
        <v>0</v>
      </c>
      <c r="AK914" s="2">
        <f>-Table1[[#This Row],[λ]]*-Table1[[#This Row],[Loss]]^Table1[[#This Row],[θ]]</f>
        <v>0</v>
      </c>
      <c r="AL914" s="2">
        <f>Table1[[#This Row],[v_n_w_g]]-Table1[[#This Row],[v_n_w_l]]</f>
        <v>0</v>
      </c>
      <c r="AM914" s="2">
        <f>IF(Table1[[#This Row],[diff_v]]&gt;=1,1,0)</f>
        <v>0</v>
      </c>
    </row>
    <row r="915" spans="1:39" hidden="1" x14ac:dyDescent="0.3">
      <c r="A915">
        <v>14</v>
      </c>
      <c r="B915" t="s">
        <v>46</v>
      </c>
      <c r="C915" s="22">
        <f>VLOOKUP(Table1[[#This Row],[Subject]],'Subject Profile'!$A$2:$E$8,4,FALSE)</f>
        <v>1</v>
      </c>
      <c r="D915" s="22">
        <f>VLOOKUP(Table1[[#This Row],[Subject]],'Subject Profile'!$A$2:$E$8,5,FALSE)</f>
        <v>-1.4</v>
      </c>
      <c r="E915" t="s">
        <v>108</v>
      </c>
      <c r="F915" t="s">
        <v>55</v>
      </c>
      <c r="G915" t="s">
        <v>56</v>
      </c>
      <c r="H915">
        <f>IF(Table1[[#This Row],[decision]]="accept",1,0)</f>
        <v>0</v>
      </c>
      <c r="I915">
        <v>0</v>
      </c>
      <c r="J915">
        <v>340</v>
      </c>
      <c r="K915">
        <v>1664534524</v>
      </c>
      <c r="L915">
        <v>1</v>
      </c>
      <c r="M915" t="str">
        <f>VLOOKUP($F915,Experiment!$A$2:$U$90,MATCH(Results!M$1,Experiment!$A$1:$U$1,0)+1,FALSE)</f>
        <v>R</v>
      </c>
      <c r="N915">
        <f>IF(Table1[[#This Row],[Impact]]="I",0,1)</f>
        <v>1</v>
      </c>
      <c r="O915" s="2">
        <f>VLOOKUP($F915,Experiment!$A$2:$U$90,MATCH(Results!O$1,Experiment!$A$1:$U$1,0),FALSE)</f>
        <v>0</v>
      </c>
      <c r="P915" s="3">
        <f>VLOOKUP($F915,Experiment!$A$2:$U$90,MATCH(Results!P$1,Experiment!$A$1:$U$1,0),FALSE)</f>
        <v>0</v>
      </c>
      <c r="Q915" s="2">
        <f>VLOOKUP($F915,Experiment!$A$2:$U$90,MATCH(Results!Q$1,Experiment!$A$1:$U$1,0),FALSE)</f>
        <v>0</v>
      </c>
      <c r="R915" s="3">
        <f>VLOOKUP($F915,Experiment!$A$2:$U$90,MATCH(Results!R$1,Experiment!$A$1:$U$1,0),FALSE)</f>
        <v>0</v>
      </c>
      <c r="S915" s="2">
        <f>VLOOKUP($F915,Experiment!$A$2:$U$90,MATCH(Results!S$1,Experiment!$A$1:$U$1,0),FALSE)</f>
        <v>0</v>
      </c>
      <c r="T915" s="2">
        <f>VLOOKUP($F915,Experiment!$A$2:$U$90,MATCH(Results!T$1,Experiment!$A$1:$U$1,0),FALSE)</f>
        <v>0</v>
      </c>
      <c r="U915" s="2">
        <f>VLOOKUP($F915,Experiment!$A$2:$U$90,MATCH(Results!U$1,Experiment!$A$1:$U$1,0),FALSE)</f>
        <v>0</v>
      </c>
      <c r="V915" s="2">
        <f>VLOOKUP($F915,Experiment!$A$2:$U$90,MATCH(Results!V$1,Experiment!$A$1:$U$1,0),FALSE)</f>
        <v>0</v>
      </c>
      <c r="W915" s="3">
        <f>VLOOKUP($F915,Experiment!$A$2:$U$90,MATCH(Results!W$1,Experiment!$A$1:$U$1,0),FALSE)</f>
        <v>0</v>
      </c>
      <c r="X915" s="3">
        <f>VLOOKUP($F915,Experiment!$A$2:$U$90,MATCH(Results!X$1,Experiment!$A$1:$U$1,0),FALSE)</f>
        <v>0</v>
      </c>
      <c r="Y915" s="2">
        <f>VLOOKUP($F915,Experiment!$A$2:$U$90,MATCH(Results!Y$1,Experiment!$A$1:$U$1,0),FALSE)</f>
        <v>0</v>
      </c>
      <c r="Z915" s="3">
        <f>VLOOKUP($F915,Experiment!$A$2:$U$90,MATCH(Results!Z$1,Experiment!$A$1:$U$1,0),FALSE)</f>
        <v>0</v>
      </c>
      <c r="AA915" s="3">
        <f>VLOOKUP($F915,Experiment!$A$2:$U$90,MATCH(Results!AA$1,Experiment!$A$1:$U$1,0),FALSE)</f>
        <v>0</v>
      </c>
      <c r="AB915" s="3">
        <f>VLOOKUP($F915,Experiment!$A$2:$U$90,MATCH(Results!AB$1,Experiment!$A$1:$U$1,0),FALSE)</f>
        <v>0</v>
      </c>
      <c r="AC915" s="3">
        <f>VLOOKUP($F915,Experiment!$A$2:$U$90,MATCH(Results!AC$1,Experiment!$A$1:$U$1,0),FALSE)</f>
        <v>0</v>
      </c>
      <c r="AD915" s="2">
        <f>VLOOKUP($F915,Experiment!$A$2:$U$90,MATCH(Results!AD$1,Experiment!$A$1:$U$1,0),FALSE)</f>
        <v>0</v>
      </c>
      <c r="AE915" s="2">
        <f>VLOOKUP($F915,Experiment!$A$2:$U$90,MATCH(Results!AE$1,Experiment!$A$1:$U$1,0),FALSE)</f>
        <v>0</v>
      </c>
      <c r="AF915" s="2">
        <f>VLOOKUP($F915,Experiment!$A$2:$U$90,MATCH(Results!AF$1,Experiment!$A$1:$U$1,0),FALSE)</f>
        <v>0</v>
      </c>
      <c r="AG915" s="2"/>
      <c r="AH915" s="3">
        <f>VLOOKUP($F915,Experiment!$A$2:$W$90,MATCH(Results!AH$1,Experiment!$A$1:$W$1,0),FALSE)</f>
        <v>0</v>
      </c>
      <c r="AI915" s="2">
        <f>VLOOKUP($F915,Experiment!$A$2:$X$90,MATCH(Results!AI$1,Experiment!$A$1:$X$1,0),FALSE)</f>
        <v>0</v>
      </c>
      <c r="AJ915" s="2">
        <f>Table1[[#This Row],[Gain]]^Table1[[#This Row],[θ]]</f>
        <v>0</v>
      </c>
      <c r="AK915" s="2">
        <f>-Table1[[#This Row],[λ]]*-Table1[[#This Row],[Loss]]^Table1[[#This Row],[θ]]</f>
        <v>0</v>
      </c>
      <c r="AL915" s="2">
        <f>Table1[[#This Row],[v_n_w_g]]-Table1[[#This Row],[v_n_w_l]]</f>
        <v>0</v>
      </c>
      <c r="AM915" s="2">
        <f>IF(Table1[[#This Row],[diff_v]]&gt;=1,1,0)</f>
        <v>0</v>
      </c>
    </row>
    <row r="916" spans="1:39" hidden="1" x14ac:dyDescent="0.3">
      <c r="A916">
        <v>15</v>
      </c>
      <c r="B916" t="s">
        <v>46</v>
      </c>
      <c r="C916" s="22">
        <f>VLOOKUP(Table1[[#This Row],[Subject]],'Subject Profile'!$A$2:$E$8,4,FALSE)</f>
        <v>1</v>
      </c>
      <c r="D916" s="22">
        <f>VLOOKUP(Table1[[#This Row],[Subject]],'Subject Profile'!$A$2:$E$8,5,FALSE)</f>
        <v>-1.4</v>
      </c>
      <c r="E916" t="s">
        <v>108</v>
      </c>
      <c r="F916" t="s">
        <v>55</v>
      </c>
      <c r="G916" t="s">
        <v>56</v>
      </c>
      <c r="H916">
        <f>IF(Table1[[#This Row],[decision]]="accept",1,0)</f>
        <v>0</v>
      </c>
      <c r="I916">
        <v>0</v>
      </c>
      <c r="J916">
        <v>340</v>
      </c>
      <c r="K916">
        <v>1664534525</v>
      </c>
      <c r="L916">
        <v>1</v>
      </c>
      <c r="M916" t="str">
        <f>VLOOKUP($F916,Experiment!$A$2:$U$90,MATCH(Results!M$1,Experiment!$A$1:$U$1,0)+1,FALSE)</f>
        <v>R</v>
      </c>
      <c r="N916">
        <f>IF(Table1[[#This Row],[Impact]]="I",0,1)</f>
        <v>1</v>
      </c>
      <c r="O916" s="2">
        <f>VLOOKUP($F916,Experiment!$A$2:$U$90,MATCH(Results!O$1,Experiment!$A$1:$U$1,0),FALSE)</f>
        <v>0</v>
      </c>
      <c r="P916" s="3">
        <f>VLOOKUP($F916,Experiment!$A$2:$U$90,MATCH(Results!P$1,Experiment!$A$1:$U$1,0),FALSE)</f>
        <v>0</v>
      </c>
      <c r="Q916" s="2">
        <f>VLOOKUP($F916,Experiment!$A$2:$U$90,MATCH(Results!Q$1,Experiment!$A$1:$U$1,0),FALSE)</f>
        <v>0</v>
      </c>
      <c r="R916" s="3">
        <f>VLOOKUP($F916,Experiment!$A$2:$U$90,MATCH(Results!R$1,Experiment!$A$1:$U$1,0),FALSE)</f>
        <v>0</v>
      </c>
      <c r="S916" s="2">
        <f>VLOOKUP($F916,Experiment!$A$2:$U$90,MATCH(Results!S$1,Experiment!$A$1:$U$1,0),FALSE)</f>
        <v>0</v>
      </c>
      <c r="T916" s="2">
        <f>VLOOKUP($F916,Experiment!$A$2:$U$90,MATCH(Results!T$1,Experiment!$A$1:$U$1,0),FALSE)</f>
        <v>0</v>
      </c>
      <c r="U916" s="2">
        <f>VLOOKUP($F916,Experiment!$A$2:$U$90,MATCH(Results!U$1,Experiment!$A$1:$U$1,0),FALSE)</f>
        <v>0</v>
      </c>
      <c r="V916" s="2">
        <f>VLOOKUP($F916,Experiment!$A$2:$U$90,MATCH(Results!V$1,Experiment!$A$1:$U$1,0),FALSE)</f>
        <v>0</v>
      </c>
      <c r="W916" s="3">
        <f>VLOOKUP($F916,Experiment!$A$2:$U$90,MATCH(Results!W$1,Experiment!$A$1:$U$1,0),FALSE)</f>
        <v>0</v>
      </c>
      <c r="X916" s="3">
        <f>VLOOKUP($F916,Experiment!$A$2:$U$90,MATCH(Results!X$1,Experiment!$A$1:$U$1,0),FALSE)</f>
        <v>0</v>
      </c>
      <c r="Y916" s="2">
        <f>VLOOKUP($F916,Experiment!$A$2:$U$90,MATCH(Results!Y$1,Experiment!$A$1:$U$1,0),FALSE)</f>
        <v>0</v>
      </c>
      <c r="Z916" s="3">
        <f>VLOOKUP($F916,Experiment!$A$2:$U$90,MATCH(Results!Z$1,Experiment!$A$1:$U$1,0),FALSE)</f>
        <v>0</v>
      </c>
      <c r="AA916" s="3">
        <f>VLOOKUP($F916,Experiment!$A$2:$U$90,MATCH(Results!AA$1,Experiment!$A$1:$U$1,0),FALSE)</f>
        <v>0</v>
      </c>
      <c r="AB916" s="3">
        <f>VLOOKUP($F916,Experiment!$A$2:$U$90,MATCH(Results!AB$1,Experiment!$A$1:$U$1,0),FALSE)</f>
        <v>0</v>
      </c>
      <c r="AC916" s="3">
        <f>VLOOKUP($F916,Experiment!$A$2:$U$90,MATCH(Results!AC$1,Experiment!$A$1:$U$1,0),FALSE)</f>
        <v>0</v>
      </c>
      <c r="AD916" s="2">
        <f>VLOOKUP($F916,Experiment!$A$2:$U$90,MATCH(Results!AD$1,Experiment!$A$1:$U$1,0),FALSE)</f>
        <v>0</v>
      </c>
      <c r="AE916" s="2">
        <f>VLOOKUP($F916,Experiment!$A$2:$U$90,MATCH(Results!AE$1,Experiment!$A$1:$U$1,0),FALSE)</f>
        <v>0</v>
      </c>
      <c r="AF916" s="2">
        <f>VLOOKUP($F916,Experiment!$A$2:$U$90,MATCH(Results!AF$1,Experiment!$A$1:$U$1,0),FALSE)</f>
        <v>0</v>
      </c>
      <c r="AG916" s="2"/>
      <c r="AH916" s="3">
        <f>VLOOKUP($F916,Experiment!$A$2:$W$90,MATCH(Results!AH$1,Experiment!$A$1:$W$1,0),FALSE)</f>
        <v>0</v>
      </c>
      <c r="AI916" s="2">
        <f>VLOOKUP($F916,Experiment!$A$2:$X$90,MATCH(Results!AI$1,Experiment!$A$1:$X$1,0),FALSE)</f>
        <v>0</v>
      </c>
      <c r="AJ916" s="2">
        <f>Table1[[#This Row],[Gain]]^Table1[[#This Row],[θ]]</f>
        <v>0</v>
      </c>
      <c r="AK916" s="2">
        <f>-Table1[[#This Row],[λ]]*-Table1[[#This Row],[Loss]]^Table1[[#This Row],[θ]]</f>
        <v>0</v>
      </c>
      <c r="AL916" s="2">
        <f>Table1[[#This Row],[v_n_w_g]]-Table1[[#This Row],[v_n_w_l]]</f>
        <v>0</v>
      </c>
      <c r="AM916" s="2">
        <f>IF(Table1[[#This Row],[diff_v]]&gt;=1,1,0)</f>
        <v>0</v>
      </c>
    </row>
    <row r="917" spans="1:39" hidden="1" x14ac:dyDescent="0.3">
      <c r="A917">
        <v>16</v>
      </c>
      <c r="B917" t="s">
        <v>46</v>
      </c>
      <c r="C917" s="22">
        <f>VLOOKUP(Table1[[#This Row],[Subject]],'Subject Profile'!$A$2:$E$8,4,FALSE)</f>
        <v>1</v>
      </c>
      <c r="D917" s="22">
        <f>VLOOKUP(Table1[[#This Row],[Subject]],'Subject Profile'!$A$2:$E$8,5,FALSE)</f>
        <v>-1.4</v>
      </c>
      <c r="E917" t="s">
        <v>108</v>
      </c>
      <c r="F917" t="s">
        <v>59</v>
      </c>
      <c r="G917" t="s">
        <v>7</v>
      </c>
      <c r="H917">
        <f>IF(Table1[[#This Row],[decision]]="accept",1,0)</f>
        <v>1</v>
      </c>
      <c r="I917">
        <v>0</v>
      </c>
      <c r="J917">
        <v>340</v>
      </c>
      <c r="K917">
        <v>1664534537</v>
      </c>
      <c r="L917">
        <v>12</v>
      </c>
      <c r="M917" t="str">
        <f>VLOOKUP($F917,Experiment!$A$2:$U$90,MATCH(Results!M$1,Experiment!$A$1:$U$1,0)+1,FALSE)</f>
        <v>G</v>
      </c>
      <c r="N917">
        <f>IF(Table1[[#This Row],[Impact]]="I",0,1)</f>
        <v>1</v>
      </c>
      <c r="O917" s="2">
        <f>VLOOKUP($F917,Experiment!$A$2:$U$90,MATCH(Results!O$1,Experiment!$A$1:$U$1,0),FALSE)</f>
        <v>0</v>
      </c>
      <c r="P917" s="3">
        <f>VLOOKUP($F917,Experiment!$A$2:$U$90,MATCH(Results!P$1,Experiment!$A$1:$U$1,0),FALSE)</f>
        <v>0.5</v>
      </c>
      <c r="Q917" s="2">
        <f>VLOOKUP($F917,Experiment!$A$2:$U$90,MATCH(Results!Q$1,Experiment!$A$1:$U$1,0),FALSE)</f>
        <v>10</v>
      </c>
      <c r="R917" s="3">
        <f>VLOOKUP($F917,Experiment!$A$2:$U$90,MATCH(Results!R$1,Experiment!$A$1:$U$1,0),FALSE)</f>
        <v>0.5</v>
      </c>
      <c r="S917" s="2">
        <f>VLOOKUP($F917,Experiment!$A$2:$U$90,MATCH(Results!S$1,Experiment!$A$1:$U$1,0),FALSE)</f>
        <v>5</v>
      </c>
      <c r="T917" s="2">
        <f>VLOOKUP($F917,Experiment!$A$2:$U$90,MATCH(Results!T$1,Experiment!$A$1:$U$1,0),FALSE)</f>
        <v>25</v>
      </c>
      <c r="U917" s="2">
        <f>VLOOKUP($F917,Experiment!$A$2:$U$90,MATCH(Results!U$1,Experiment!$A$1:$U$1,0),FALSE)</f>
        <v>5</v>
      </c>
      <c r="V917" s="2">
        <f>VLOOKUP($F917,Experiment!$A$2:$U$90,MATCH(Results!V$1,Experiment!$A$1:$U$1,0),FALSE)</f>
        <v>4</v>
      </c>
      <c r="W917" s="3">
        <f>VLOOKUP($F917,Experiment!$A$2:$U$90,MATCH(Results!W$1,Experiment!$A$1:$U$1,0),FALSE)</f>
        <v>0.75</v>
      </c>
      <c r="X917" s="3">
        <f>VLOOKUP($F917,Experiment!$A$2:$U$90,MATCH(Results!X$1,Experiment!$A$1:$U$1,0),FALSE)</f>
        <v>0.25</v>
      </c>
      <c r="Y917" s="2">
        <f>VLOOKUP($F917,Experiment!$A$2:$U$90,MATCH(Results!Y$1,Experiment!$A$1:$U$1,0),FALSE)</f>
        <v>1</v>
      </c>
      <c r="Z917" s="3">
        <f>VLOOKUP($F917,Experiment!$A$2:$U$90,MATCH(Results!Z$1,Experiment!$A$1:$U$1,0),FALSE)</f>
        <v>0.2</v>
      </c>
      <c r="AA917" s="3">
        <f>VLOOKUP($F917,Experiment!$A$2:$U$90,MATCH(Results!AA$1,Experiment!$A$1:$U$1,0),FALSE)</f>
        <v>4.9999999999999989E-2</v>
      </c>
      <c r="AB917" s="3">
        <f>VLOOKUP($F917,Experiment!$A$2:$U$90,MATCH(Results!AB$1,Experiment!$A$1:$U$1,0),FALSE)</f>
        <v>0.57499999999999996</v>
      </c>
      <c r="AC917" s="3">
        <f>VLOOKUP($F917,Experiment!$A$2:$U$90,MATCH(Results!AC$1,Experiment!$A$1:$U$1,0),FALSE)</f>
        <v>0.42500000000000004</v>
      </c>
      <c r="AD917" s="2">
        <f>VLOOKUP($F917,Experiment!$A$2:$U$90,MATCH(Results!AD$1,Experiment!$A$1:$U$1,0),FALSE)</f>
        <v>4.25</v>
      </c>
      <c r="AE917" s="2">
        <f>VLOOKUP($F917,Experiment!$A$2:$U$90,MATCH(Results!AE$1,Experiment!$A$1:$U$1,0),FALSE)</f>
        <v>24.4375</v>
      </c>
      <c r="AF917" s="2">
        <f>VLOOKUP($F917,Experiment!$A$2:$U$90,MATCH(Results!AF$1,Experiment!$A$1:$U$1,0),FALSE)</f>
        <v>4.9434299833212973</v>
      </c>
      <c r="AG917" s="3">
        <f>VLOOKUP($F917,Experiment!$A$2:$W$90,MATCH(Results!AG$1,Experiment!$A$1:$W$1,0),FALSE)</f>
        <v>0.89414323918902561</v>
      </c>
      <c r="AH917" s="3">
        <f>VLOOKUP($F917,Experiment!$A$2:$W$90,MATCH(Results!AH$1,Experiment!$A$1:$W$1,0),FALSE)</f>
        <v>0.42914847753168511</v>
      </c>
      <c r="AI917" s="3">
        <f>VLOOKUP($F917,Experiment!$A$2:$X$90,MATCH(Results!AI$1,Experiment!$A$1:$X$1,0),FALSE)</f>
        <v>0.57085152246831483</v>
      </c>
      <c r="AJ917" s="2">
        <f>Table1[[#This Row],[Gain]]^Table1[[#This Row],[θ]]</f>
        <v>10</v>
      </c>
      <c r="AK917" s="2">
        <f>-Table1[[#This Row],[λ]]*-Table1[[#This Row],[Loss]]^Table1[[#This Row],[θ]]</f>
        <v>0</v>
      </c>
      <c r="AL917" s="2">
        <f>Table1[[#This Row],[v_n_w_g]]-Table1[[#This Row],[v_n_w_l]]</f>
        <v>10</v>
      </c>
      <c r="AM917" s="2">
        <f>IF(Table1[[#This Row],[diff_v]]&gt;=1,1,0)</f>
        <v>1</v>
      </c>
    </row>
    <row r="918" spans="1:39" hidden="1" x14ac:dyDescent="0.3">
      <c r="A918">
        <v>17</v>
      </c>
      <c r="B918" t="s">
        <v>46</v>
      </c>
      <c r="C918" s="22">
        <f>VLOOKUP(Table1[[#This Row],[Subject]],'Subject Profile'!$A$2:$E$8,4,FALSE)</f>
        <v>1</v>
      </c>
      <c r="D918" s="22">
        <f>VLOOKUP(Table1[[#This Row],[Subject]],'Subject Profile'!$A$2:$E$8,5,FALSE)</f>
        <v>-1.4</v>
      </c>
      <c r="E918" t="s">
        <v>108</v>
      </c>
      <c r="F918" t="s">
        <v>70</v>
      </c>
      <c r="G918" t="s">
        <v>7</v>
      </c>
      <c r="H918">
        <f>IF(Table1[[#This Row],[decision]]="accept",1,0)</f>
        <v>1</v>
      </c>
      <c r="I918">
        <v>180</v>
      </c>
      <c r="J918">
        <v>520</v>
      </c>
      <c r="K918">
        <v>1664534544</v>
      </c>
      <c r="L918">
        <v>7</v>
      </c>
      <c r="M918" t="str">
        <f>VLOOKUP($F918,Experiment!$A$2:$U$90,MATCH(Results!M$1,Experiment!$A$1:$U$1,0)+1,FALSE)</f>
        <v>G</v>
      </c>
      <c r="N918">
        <f>IF(Table1[[#This Row],[Impact]]="I",0,1)</f>
        <v>1</v>
      </c>
      <c r="O918" s="2">
        <f>VLOOKUP($F918,Experiment!$A$2:$U$90,MATCH(Results!O$1,Experiment!$A$1:$U$1,0),FALSE)</f>
        <v>-90</v>
      </c>
      <c r="P918" s="3">
        <f>VLOOKUP($F918,Experiment!$A$2:$U$90,MATCH(Results!P$1,Experiment!$A$1:$U$1,0),FALSE)</f>
        <v>0.5</v>
      </c>
      <c r="Q918" s="2">
        <f>VLOOKUP($F918,Experiment!$A$2:$U$90,MATCH(Results!Q$1,Experiment!$A$1:$U$1,0),FALSE)</f>
        <v>180</v>
      </c>
      <c r="R918" s="3">
        <f>VLOOKUP($F918,Experiment!$A$2:$U$90,MATCH(Results!R$1,Experiment!$A$1:$U$1,0),FALSE)</f>
        <v>0.5</v>
      </c>
      <c r="S918" s="2">
        <f>VLOOKUP($F918,Experiment!$A$2:$U$90,MATCH(Results!S$1,Experiment!$A$1:$U$1,0),FALSE)</f>
        <v>45</v>
      </c>
      <c r="T918" s="2">
        <f>VLOOKUP($F918,Experiment!$A$2:$U$90,MATCH(Results!T$1,Experiment!$A$1:$U$1,0),FALSE)</f>
        <v>18225</v>
      </c>
      <c r="U918" s="2">
        <f>VLOOKUP($F918,Experiment!$A$2:$U$90,MATCH(Results!U$1,Experiment!$A$1:$U$1,0),FALSE)</f>
        <v>135</v>
      </c>
      <c r="V918" s="2">
        <f>VLOOKUP($F918,Experiment!$A$2:$U$90,MATCH(Results!V$1,Experiment!$A$1:$U$1,0),FALSE)</f>
        <v>4</v>
      </c>
      <c r="W918" s="3">
        <f>VLOOKUP($F918,Experiment!$A$2:$U$90,MATCH(Results!W$1,Experiment!$A$1:$U$1,0),FALSE)</f>
        <v>0.75</v>
      </c>
      <c r="X918" s="3">
        <f>VLOOKUP($F918,Experiment!$A$2:$U$90,MATCH(Results!X$1,Experiment!$A$1:$U$1,0),FALSE)</f>
        <v>0.25</v>
      </c>
      <c r="Y918" s="2">
        <f>VLOOKUP($F918,Experiment!$A$2:$U$90,MATCH(Results!Y$1,Experiment!$A$1:$U$1,0),FALSE)</f>
        <v>2</v>
      </c>
      <c r="Z918" s="3">
        <f>VLOOKUP($F918,Experiment!$A$2:$U$90,MATCH(Results!Z$1,Experiment!$A$1:$U$1,0),FALSE)</f>
        <v>0.05</v>
      </c>
      <c r="AA918" s="3">
        <f>VLOOKUP($F918,Experiment!$A$2:$U$90,MATCH(Results!AA$1,Experiment!$A$1:$U$1,0),FALSE)</f>
        <v>0.2</v>
      </c>
      <c r="AB918" s="3">
        <f>VLOOKUP($F918,Experiment!$A$2:$U$90,MATCH(Results!AB$1,Experiment!$A$1:$U$1,0),FALSE)</f>
        <v>0.42499999999999999</v>
      </c>
      <c r="AC918" s="3">
        <f>VLOOKUP($F918,Experiment!$A$2:$U$90,MATCH(Results!AC$1,Experiment!$A$1:$U$1,0),FALSE)</f>
        <v>0.57499999999999996</v>
      </c>
      <c r="AD918" s="2">
        <f>VLOOKUP($F918,Experiment!$A$2:$U$90,MATCH(Results!AD$1,Experiment!$A$1:$U$1,0),FALSE)</f>
        <v>65.249999999999986</v>
      </c>
      <c r="AE918" s="2">
        <f>VLOOKUP($F918,Experiment!$A$2:$U$90,MATCH(Results!AE$1,Experiment!$A$1:$U$1,0),FALSE)</f>
        <v>17814.9375</v>
      </c>
      <c r="AF918" s="2">
        <f>VLOOKUP($F918,Experiment!$A$2:$U$90,MATCH(Results!AF$1,Experiment!$A$1:$U$1,0),FALSE)</f>
        <v>133.47260954967501</v>
      </c>
      <c r="AG918" s="3">
        <f>VLOOKUP($F918,Experiment!$A$2:$W$90,MATCH(Results!AG$1,Experiment!$A$1:$W$1,0),FALSE)</f>
        <v>1</v>
      </c>
      <c r="AH918" s="3">
        <f>VLOOKUP($F918,Experiment!$A$2:$W$90,MATCH(Results!AH$1,Experiment!$A$1:$W$1,0),FALSE)</f>
        <v>0.57499999999999996</v>
      </c>
      <c r="AI918" s="3">
        <f>VLOOKUP($F918,Experiment!$A$2:$X$90,MATCH(Results!AI$1,Experiment!$A$1:$X$1,0),FALSE)</f>
        <v>0.42500000000000004</v>
      </c>
      <c r="AJ918" s="2">
        <f>Table1[[#This Row],[Gain]]^Table1[[#This Row],[θ]]</f>
        <v>180</v>
      </c>
      <c r="AK918" s="2">
        <f>-Table1[[#This Row],[λ]]*-Table1[[#This Row],[Loss]]^Table1[[#This Row],[θ]]</f>
        <v>125.99999999999999</v>
      </c>
      <c r="AL918" s="2">
        <f>Table1[[#This Row],[v_n_w_g]]-Table1[[#This Row],[v_n_w_l]]</f>
        <v>54.000000000000014</v>
      </c>
      <c r="AM918" s="2">
        <f>IF(Table1[[#This Row],[diff_v]]&gt;=1,1,0)</f>
        <v>1</v>
      </c>
    </row>
    <row r="919" spans="1:39" hidden="1" x14ac:dyDescent="0.3">
      <c r="A919">
        <v>18</v>
      </c>
      <c r="B919" t="s">
        <v>46</v>
      </c>
      <c r="C919" s="22">
        <f>VLOOKUP(Table1[[#This Row],[Subject]],'Subject Profile'!$A$2:$E$8,4,FALSE)</f>
        <v>1</v>
      </c>
      <c r="D919" s="22">
        <f>VLOOKUP(Table1[[#This Row],[Subject]],'Subject Profile'!$A$2:$E$8,5,FALSE)</f>
        <v>-1.4</v>
      </c>
      <c r="E919" t="s">
        <v>108</v>
      </c>
      <c r="F919" t="s">
        <v>62</v>
      </c>
      <c r="G919" t="s">
        <v>7</v>
      </c>
      <c r="H919">
        <f>IF(Table1[[#This Row],[decision]]="accept",1,0)</f>
        <v>1</v>
      </c>
      <c r="I919">
        <v>-10</v>
      </c>
      <c r="J919">
        <v>510</v>
      </c>
      <c r="K919">
        <v>1664534550</v>
      </c>
      <c r="L919">
        <v>6</v>
      </c>
      <c r="M919" t="str">
        <f>VLOOKUP($F919,Experiment!$A$2:$U$90,MATCH(Results!M$1,Experiment!$A$1:$U$1,0)+1,FALSE)</f>
        <v>G</v>
      </c>
      <c r="N919">
        <f>IF(Table1[[#This Row],[Impact]]="I",0,1)</f>
        <v>1</v>
      </c>
      <c r="O919" s="2">
        <f>VLOOKUP($F919,Experiment!$A$2:$U$90,MATCH(Results!O$1,Experiment!$A$1:$U$1,0),FALSE)</f>
        <v>-10</v>
      </c>
      <c r="P919" s="3">
        <f>VLOOKUP($F919,Experiment!$A$2:$U$90,MATCH(Results!P$1,Experiment!$A$1:$U$1,0),FALSE)</f>
        <v>0.5</v>
      </c>
      <c r="Q919" s="2">
        <f>VLOOKUP($F919,Experiment!$A$2:$U$90,MATCH(Results!Q$1,Experiment!$A$1:$U$1,0),FALSE)</f>
        <v>20</v>
      </c>
      <c r="R919" s="3">
        <f>VLOOKUP($F919,Experiment!$A$2:$U$90,MATCH(Results!R$1,Experiment!$A$1:$U$1,0),FALSE)</f>
        <v>0.5</v>
      </c>
      <c r="S919" s="2">
        <f>VLOOKUP($F919,Experiment!$A$2:$U$90,MATCH(Results!S$1,Experiment!$A$1:$U$1,0),FALSE)</f>
        <v>5</v>
      </c>
      <c r="T919" s="2">
        <f>VLOOKUP($F919,Experiment!$A$2:$U$90,MATCH(Results!T$1,Experiment!$A$1:$U$1,0),FALSE)</f>
        <v>225</v>
      </c>
      <c r="U919" s="2">
        <f>VLOOKUP($F919,Experiment!$A$2:$U$90,MATCH(Results!U$1,Experiment!$A$1:$U$1,0),FALSE)</f>
        <v>15</v>
      </c>
      <c r="V919" s="2">
        <f>VLOOKUP($F919,Experiment!$A$2:$U$90,MATCH(Results!V$1,Experiment!$A$1:$U$1,0),FALSE)</f>
        <v>4</v>
      </c>
      <c r="W919" s="3">
        <f>VLOOKUP($F919,Experiment!$A$2:$U$90,MATCH(Results!W$1,Experiment!$A$1:$U$1,0),FALSE)</f>
        <v>0.25</v>
      </c>
      <c r="X919" s="3">
        <f>VLOOKUP($F919,Experiment!$A$2:$U$90,MATCH(Results!X$1,Experiment!$A$1:$U$1,0),FALSE)</f>
        <v>0.75</v>
      </c>
      <c r="Y919" s="2">
        <f>VLOOKUP($F919,Experiment!$A$2:$U$90,MATCH(Results!Y$1,Experiment!$A$1:$U$1,0),FALSE)</f>
        <v>2</v>
      </c>
      <c r="Z919" s="3">
        <f>VLOOKUP($F919,Experiment!$A$2:$U$90,MATCH(Results!Z$1,Experiment!$A$1:$U$1,0),FALSE)</f>
        <v>0.5</v>
      </c>
      <c r="AA919" s="3">
        <f>VLOOKUP($F919,Experiment!$A$2:$U$90,MATCH(Results!AA$1,Experiment!$A$1:$U$1,0),FALSE)</f>
        <v>0.25</v>
      </c>
      <c r="AB919" s="3">
        <f>VLOOKUP($F919,Experiment!$A$2:$U$90,MATCH(Results!AB$1,Experiment!$A$1:$U$1,0),FALSE)</f>
        <v>0.625</v>
      </c>
      <c r="AC919" s="3">
        <f>VLOOKUP($F919,Experiment!$A$2:$U$90,MATCH(Results!AC$1,Experiment!$A$1:$U$1,0),FALSE)</f>
        <v>0.375</v>
      </c>
      <c r="AD919" s="2">
        <f>VLOOKUP($F919,Experiment!$A$2:$U$90,MATCH(Results!AD$1,Experiment!$A$1:$U$1,0),FALSE)</f>
        <v>1.25</v>
      </c>
      <c r="AE919" s="2">
        <f>VLOOKUP($F919,Experiment!$A$2:$U$90,MATCH(Results!AE$1,Experiment!$A$1:$U$1,0),FALSE)</f>
        <v>210.9375</v>
      </c>
      <c r="AF919" s="2">
        <f>VLOOKUP($F919,Experiment!$A$2:$U$90,MATCH(Results!AF$1,Experiment!$A$1:$U$1,0),FALSE)</f>
        <v>14.523687548277813</v>
      </c>
      <c r="AG919" s="3">
        <f>VLOOKUP($F919,Experiment!$A$2:$W$90,MATCH(Results!AG$1,Experiment!$A$1:$W$1,0),FALSE)</f>
        <v>0.82730419370997643</v>
      </c>
      <c r="AH919" s="3">
        <f>VLOOKUP($F919,Experiment!$A$2:$W$90,MATCH(Results!AH$1,Experiment!$A$1:$W$1,0),FALSE)</f>
        <v>0.38648875795104182</v>
      </c>
      <c r="AI919" s="3">
        <f>VLOOKUP($F919,Experiment!$A$2:$X$90,MATCH(Results!AI$1,Experiment!$A$1:$X$1,0),FALSE)</f>
        <v>0.61351124204895813</v>
      </c>
      <c r="AJ919" s="2">
        <f>Table1[[#This Row],[Gain]]^Table1[[#This Row],[θ]]</f>
        <v>20</v>
      </c>
      <c r="AK919" s="2">
        <f>-Table1[[#This Row],[λ]]*-Table1[[#This Row],[Loss]]^Table1[[#This Row],[θ]]</f>
        <v>14</v>
      </c>
      <c r="AL919" s="2">
        <f>Table1[[#This Row],[v_n_w_g]]-Table1[[#This Row],[v_n_w_l]]</f>
        <v>6</v>
      </c>
      <c r="AM919" s="2">
        <f>IF(Table1[[#This Row],[diff_v]]&gt;=1,1,0)</f>
        <v>1</v>
      </c>
    </row>
    <row r="920" spans="1:39" hidden="1" x14ac:dyDescent="0.3">
      <c r="A920">
        <v>19</v>
      </c>
      <c r="B920" t="s">
        <v>46</v>
      </c>
      <c r="C920" s="22">
        <f>VLOOKUP(Table1[[#This Row],[Subject]],'Subject Profile'!$A$2:$E$8,4,FALSE)</f>
        <v>1</v>
      </c>
      <c r="D920" s="22">
        <f>VLOOKUP(Table1[[#This Row],[Subject]],'Subject Profile'!$A$2:$E$8,5,FALSE)</f>
        <v>-1.4</v>
      </c>
      <c r="E920" t="s">
        <v>108</v>
      </c>
      <c r="F920" t="s">
        <v>66</v>
      </c>
      <c r="G920" t="s">
        <v>7</v>
      </c>
      <c r="H920">
        <f>IF(Table1[[#This Row],[decision]]="accept",1,0)</f>
        <v>1</v>
      </c>
      <c r="I920">
        <v>20</v>
      </c>
      <c r="J920">
        <v>530</v>
      </c>
      <c r="K920">
        <v>1664534556</v>
      </c>
      <c r="L920">
        <v>6</v>
      </c>
      <c r="M920" t="str">
        <f>VLOOKUP($F920,Experiment!$A$2:$U$90,MATCH(Results!M$1,Experiment!$A$1:$U$1,0)+1,FALSE)</f>
        <v>G</v>
      </c>
      <c r="N920">
        <f>IF(Table1[[#This Row],[Impact]]="I",0,1)</f>
        <v>1</v>
      </c>
      <c r="O920" s="2">
        <f>VLOOKUP($F920,Experiment!$A$2:$U$90,MATCH(Results!O$1,Experiment!$A$1:$U$1,0),FALSE)</f>
        <v>-10</v>
      </c>
      <c r="P920" s="3">
        <f>VLOOKUP($F920,Experiment!$A$2:$U$90,MATCH(Results!P$1,Experiment!$A$1:$U$1,0),FALSE)</f>
        <v>0.5</v>
      </c>
      <c r="Q920" s="2">
        <f>VLOOKUP($F920,Experiment!$A$2:$U$90,MATCH(Results!Q$1,Experiment!$A$1:$U$1,0),FALSE)</f>
        <v>20</v>
      </c>
      <c r="R920" s="3">
        <f>VLOOKUP($F920,Experiment!$A$2:$U$90,MATCH(Results!R$1,Experiment!$A$1:$U$1,0),FALSE)</f>
        <v>0.5</v>
      </c>
      <c r="S920" s="2">
        <f>VLOOKUP($F920,Experiment!$A$2:$U$90,MATCH(Results!S$1,Experiment!$A$1:$U$1,0),FALSE)</f>
        <v>5</v>
      </c>
      <c r="T920" s="2">
        <f>VLOOKUP($F920,Experiment!$A$2:$U$90,MATCH(Results!T$1,Experiment!$A$1:$U$1,0),FALSE)</f>
        <v>225</v>
      </c>
      <c r="U920" s="2">
        <f>VLOOKUP($F920,Experiment!$A$2:$U$90,MATCH(Results!U$1,Experiment!$A$1:$U$1,0),FALSE)</f>
        <v>15</v>
      </c>
      <c r="V920" s="2">
        <f>VLOOKUP($F920,Experiment!$A$2:$U$90,MATCH(Results!V$1,Experiment!$A$1:$U$1,0),FALSE)</f>
        <v>2</v>
      </c>
      <c r="W920" s="3">
        <f>VLOOKUP($F920,Experiment!$A$2:$U$90,MATCH(Results!W$1,Experiment!$A$1:$U$1,0),FALSE)</f>
        <v>0.25</v>
      </c>
      <c r="X920" s="3">
        <f>VLOOKUP($F920,Experiment!$A$2:$U$90,MATCH(Results!X$1,Experiment!$A$1:$U$1,0),FALSE)</f>
        <v>0.75</v>
      </c>
      <c r="Y920" s="2">
        <f>VLOOKUP($F920,Experiment!$A$2:$U$90,MATCH(Results!Y$1,Experiment!$A$1:$U$1,0),FALSE)</f>
        <v>2</v>
      </c>
      <c r="Z920" s="3">
        <f>VLOOKUP($F920,Experiment!$A$2:$U$90,MATCH(Results!Z$1,Experiment!$A$1:$U$1,0),FALSE)</f>
        <v>0.5</v>
      </c>
      <c r="AA920" s="3">
        <f>VLOOKUP($F920,Experiment!$A$2:$U$90,MATCH(Results!AA$1,Experiment!$A$1:$U$1,0),FALSE)</f>
        <v>0.25</v>
      </c>
      <c r="AB920" s="3">
        <f>VLOOKUP($F920,Experiment!$A$2:$U$90,MATCH(Results!AB$1,Experiment!$A$1:$U$1,0),FALSE)</f>
        <v>0.625</v>
      </c>
      <c r="AC920" s="3">
        <f>VLOOKUP($F920,Experiment!$A$2:$U$90,MATCH(Results!AC$1,Experiment!$A$1:$U$1,0),FALSE)</f>
        <v>0.375</v>
      </c>
      <c r="AD920" s="2">
        <f>VLOOKUP($F920,Experiment!$A$2:$U$90,MATCH(Results!AD$1,Experiment!$A$1:$U$1,0),FALSE)</f>
        <v>1.25</v>
      </c>
      <c r="AE920" s="2">
        <f>VLOOKUP($F920,Experiment!$A$2:$U$90,MATCH(Results!AE$1,Experiment!$A$1:$U$1,0),FALSE)</f>
        <v>210.9375</v>
      </c>
      <c r="AF920" s="2">
        <f>VLOOKUP($F920,Experiment!$A$2:$U$90,MATCH(Results!AF$1,Experiment!$A$1:$U$1,0),FALSE)</f>
        <v>14.523687548277813</v>
      </c>
      <c r="AG920" s="3">
        <f>VLOOKUP($F920,Experiment!$A$2:$W$90,MATCH(Results!AG$1,Experiment!$A$1:$W$1,0),FALSE)</f>
        <v>0.82730419370997643</v>
      </c>
      <c r="AH920" s="3">
        <f>VLOOKUP($F920,Experiment!$A$2:$W$90,MATCH(Results!AH$1,Experiment!$A$1:$W$1,0),FALSE)</f>
        <v>0.38648875795104182</v>
      </c>
      <c r="AI920" s="3">
        <f>VLOOKUP($F920,Experiment!$A$2:$X$90,MATCH(Results!AI$1,Experiment!$A$1:$X$1,0),FALSE)</f>
        <v>0.61351124204895813</v>
      </c>
      <c r="AJ920" s="2">
        <f>Table1[[#This Row],[Gain]]^Table1[[#This Row],[θ]]</f>
        <v>20</v>
      </c>
      <c r="AK920" s="2">
        <f>-Table1[[#This Row],[λ]]*-Table1[[#This Row],[Loss]]^Table1[[#This Row],[θ]]</f>
        <v>14</v>
      </c>
      <c r="AL920" s="2">
        <f>Table1[[#This Row],[v_n_w_g]]-Table1[[#This Row],[v_n_w_l]]</f>
        <v>6</v>
      </c>
      <c r="AM920" s="2">
        <f>IF(Table1[[#This Row],[diff_v]]&gt;=1,1,0)</f>
        <v>1</v>
      </c>
    </row>
    <row r="921" spans="1:39" hidden="1" x14ac:dyDescent="0.3">
      <c r="A921">
        <v>20</v>
      </c>
      <c r="B921" t="s">
        <v>46</v>
      </c>
      <c r="C921" s="22">
        <f>VLOOKUP(Table1[[#This Row],[Subject]],'Subject Profile'!$A$2:$E$8,4,FALSE)</f>
        <v>1</v>
      </c>
      <c r="D921" s="22">
        <f>VLOOKUP(Table1[[#This Row],[Subject]],'Subject Profile'!$A$2:$E$8,5,FALSE)</f>
        <v>-1.4</v>
      </c>
      <c r="E921" t="s">
        <v>108</v>
      </c>
      <c r="F921" t="s">
        <v>75</v>
      </c>
      <c r="G921" t="s">
        <v>7</v>
      </c>
      <c r="H921">
        <f>IF(Table1[[#This Row],[decision]]="accept",1,0)</f>
        <v>1</v>
      </c>
      <c r="I921">
        <v>-50</v>
      </c>
      <c r="J921">
        <v>480</v>
      </c>
      <c r="K921">
        <v>1664534565</v>
      </c>
      <c r="L921">
        <v>9</v>
      </c>
      <c r="M921" t="str">
        <f>VLOOKUP($F921,Experiment!$A$2:$U$90,MATCH(Results!M$1,Experiment!$A$1:$U$1,0)+1,FALSE)</f>
        <v>I</v>
      </c>
      <c r="N921">
        <f>IF(Table1[[#This Row],[Impact]]="I",0,1)</f>
        <v>0</v>
      </c>
      <c r="O921" s="2">
        <f>VLOOKUP($F921,Experiment!$A$2:$U$90,MATCH(Results!O$1,Experiment!$A$1:$U$1,0),FALSE)</f>
        <v>-50</v>
      </c>
      <c r="P921" s="3">
        <f>VLOOKUP($F921,Experiment!$A$2:$U$90,MATCH(Results!P$1,Experiment!$A$1:$U$1,0),FALSE)</f>
        <v>0.5</v>
      </c>
      <c r="Q921" s="2">
        <f>VLOOKUP($F921,Experiment!$A$2:$U$90,MATCH(Results!Q$1,Experiment!$A$1:$U$1,0),FALSE)</f>
        <v>70</v>
      </c>
      <c r="R921" s="3">
        <f>VLOOKUP($F921,Experiment!$A$2:$U$90,MATCH(Results!R$1,Experiment!$A$1:$U$1,0),FALSE)</f>
        <v>0.5</v>
      </c>
      <c r="S921" s="2">
        <f>VLOOKUP($F921,Experiment!$A$2:$U$90,MATCH(Results!S$1,Experiment!$A$1:$U$1,0),FALSE)</f>
        <v>10</v>
      </c>
      <c r="T921" s="2">
        <f>VLOOKUP($F921,Experiment!$A$2:$U$90,MATCH(Results!T$1,Experiment!$A$1:$U$1,0),FALSE)</f>
        <v>3600</v>
      </c>
      <c r="U921" s="2">
        <f>VLOOKUP($F921,Experiment!$A$2:$U$90,MATCH(Results!U$1,Experiment!$A$1:$U$1,0),FALSE)</f>
        <v>60</v>
      </c>
      <c r="V921" s="2">
        <f>VLOOKUP($F921,Experiment!$A$2:$U$90,MATCH(Results!V$1,Experiment!$A$1:$U$1,0),FALSE)</f>
        <v>2</v>
      </c>
      <c r="W921" s="3">
        <f>VLOOKUP($F921,Experiment!$A$2:$U$90,MATCH(Results!W$1,Experiment!$A$1:$U$1,0),FALSE)</f>
        <v>0.25</v>
      </c>
      <c r="X921" s="3">
        <f>VLOOKUP($F921,Experiment!$A$2:$U$90,MATCH(Results!X$1,Experiment!$A$1:$U$1,0),FALSE)</f>
        <v>0.75</v>
      </c>
      <c r="Y921" s="2">
        <f>VLOOKUP($F921,Experiment!$A$2:$U$90,MATCH(Results!Y$1,Experiment!$A$1:$U$1,0),FALSE)</f>
        <v>1</v>
      </c>
      <c r="Z921" s="3">
        <f>VLOOKUP($F921,Experiment!$A$2:$U$90,MATCH(Results!Z$1,Experiment!$A$1:$U$1,0),FALSE)</f>
        <v>0.25</v>
      </c>
      <c r="AA921" s="3">
        <f>VLOOKUP($F921,Experiment!$A$2:$U$90,MATCH(Results!AA$1,Experiment!$A$1:$U$1,0),FALSE)</f>
        <v>0.5</v>
      </c>
      <c r="AB921" s="3">
        <f>VLOOKUP($F921,Experiment!$A$2:$U$90,MATCH(Results!AB$1,Experiment!$A$1:$U$1,0),FALSE)</f>
        <v>0.375</v>
      </c>
      <c r="AC921" s="3">
        <f>VLOOKUP($F921,Experiment!$A$2:$U$90,MATCH(Results!AC$1,Experiment!$A$1:$U$1,0),FALSE)</f>
        <v>0.625</v>
      </c>
      <c r="AD921" s="2">
        <f>VLOOKUP($F921,Experiment!$A$2:$U$90,MATCH(Results!AD$1,Experiment!$A$1:$U$1,0),FALSE)</f>
        <v>25</v>
      </c>
      <c r="AE921" s="2">
        <f>VLOOKUP($F921,Experiment!$A$2:$U$90,MATCH(Results!AE$1,Experiment!$A$1:$U$1,0),FALSE)</f>
        <v>3375</v>
      </c>
      <c r="AF921" s="2">
        <f>VLOOKUP($F921,Experiment!$A$2:$U$90,MATCH(Results!AF$1,Experiment!$A$1:$U$1,0),FALSE)</f>
        <v>58.094750193111253</v>
      </c>
      <c r="AG921" s="3">
        <f>VLOOKUP($F921,Experiment!$A$2:$W$90,MATCH(Results!AG$1,Experiment!$A$1:$W$1,0),FALSE)</f>
        <v>1</v>
      </c>
      <c r="AH921" s="3">
        <f>VLOOKUP($F921,Experiment!$A$2:$W$90,MATCH(Results!AH$1,Experiment!$A$1:$W$1,0),FALSE)</f>
        <v>0.625</v>
      </c>
      <c r="AI921" s="3">
        <f>VLOOKUP($F921,Experiment!$A$2:$X$90,MATCH(Results!AI$1,Experiment!$A$1:$X$1,0),FALSE)</f>
        <v>0.375</v>
      </c>
      <c r="AJ921" s="2">
        <f>Table1[[#This Row],[Gain]]^Table1[[#This Row],[θ]]</f>
        <v>70</v>
      </c>
      <c r="AK921" s="2">
        <f>-Table1[[#This Row],[λ]]*-Table1[[#This Row],[Loss]]^Table1[[#This Row],[θ]]</f>
        <v>70</v>
      </c>
      <c r="AL921" s="2">
        <f>Table1[[#This Row],[v_n_w_g]]-Table1[[#This Row],[v_n_w_l]]</f>
        <v>0</v>
      </c>
      <c r="AM921" s="2">
        <f>IF(Table1[[#This Row],[diff_v]]&gt;=1,1,0)</f>
        <v>0</v>
      </c>
    </row>
    <row r="922" spans="1:39" hidden="1" x14ac:dyDescent="0.3">
      <c r="A922">
        <v>21</v>
      </c>
      <c r="B922" t="s">
        <v>46</v>
      </c>
      <c r="C922" s="22">
        <f>VLOOKUP(Table1[[#This Row],[Subject]],'Subject Profile'!$A$2:$E$8,4,FALSE)</f>
        <v>1</v>
      </c>
      <c r="D922" s="22">
        <f>VLOOKUP(Table1[[#This Row],[Subject]],'Subject Profile'!$A$2:$E$8,5,FALSE)</f>
        <v>-1.4</v>
      </c>
      <c r="E922" t="s">
        <v>108</v>
      </c>
      <c r="F922" t="s">
        <v>55</v>
      </c>
      <c r="G922" t="s">
        <v>56</v>
      </c>
      <c r="H922">
        <f>IF(Table1[[#This Row],[decision]]="accept",1,0)</f>
        <v>0</v>
      </c>
      <c r="I922">
        <v>0</v>
      </c>
      <c r="J922">
        <v>480</v>
      </c>
      <c r="K922">
        <v>1664534576</v>
      </c>
      <c r="L922">
        <v>11</v>
      </c>
      <c r="M922" t="str">
        <f>VLOOKUP($F922,Experiment!$A$2:$U$90,MATCH(Results!M$1,Experiment!$A$1:$U$1,0)+1,FALSE)</f>
        <v>R</v>
      </c>
      <c r="N922">
        <f>IF(Table1[[#This Row],[Impact]]="I",0,1)</f>
        <v>1</v>
      </c>
      <c r="O922" s="2">
        <f>VLOOKUP($F922,Experiment!$A$2:$U$90,MATCH(Results!O$1,Experiment!$A$1:$U$1,0),FALSE)</f>
        <v>0</v>
      </c>
      <c r="P922" s="3">
        <f>VLOOKUP($F922,Experiment!$A$2:$U$90,MATCH(Results!P$1,Experiment!$A$1:$U$1,0),FALSE)</f>
        <v>0</v>
      </c>
      <c r="Q922" s="2">
        <f>VLOOKUP($F922,Experiment!$A$2:$U$90,MATCH(Results!Q$1,Experiment!$A$1:$U$1,0),FALSE)</f>
        <v>0</v>
      </c>
      <c r="R922" s="3">
        <f>VLOOKUP($F922,Experiment!$A$2:$U$90,MATCH(Results!R$1,Experiment!$A$1:$U$1,0),FALSE)</f>
        <v>0</v>
      </c>
      <c r="S922" s="2">
        <f>VLOOKUP($F922,Experiment!$A$2:$U$90,MATCH(Results!S$1,Experiment!$A$1:$U$1,0),FALSE)</f>
        <v>0</v>
      </c>
      <c r="T922" s="2">
        <f>VLOOKUP($F922,Experiment!$A$2:$U$90,MATCH(Results!T$1,Experiment!$A$1:$U$1,0),FALSE)</f>
        <v>0</v>
      </c>
      <c r="U922" s="2">
        <f>VLOOKUP($F922,Experiment!$A$2:$U$90,MATCH(Results!U$1,Experiment!$A$1:$U$1,0),FALSE)</f>
        <v>0</v>
      </c>
      <c r="V922" s="2">
        <f>VLOOKUP($F922,Experiment!$A$2:$U$90,MATCH(Results!V$1,Experiment!$A$1:$U$1,0),FALSE)</f>
        <v>0</v>
      </c>
      <c r="W922" s="3">
        <f>VLOOKUP($F922,Experiment!$A$2:$U$90,MATCH(Results!W$1,Experiment!$A$1:$U$1,0),FALSE)</f>
        <v>0</v>
      </c>
      <c r="X922" s="3">
        <f>VLOOKUP($F922,Experiment!$A$2:$U$90,MATCH(Results!X$1,Experiment!$A$1:$U$1,0),FALSE)</f>
        <v>0</v>
      </c>
      <c r="Y922" s="2">
        <f>VLOOKUP($F922,Experiment!$A$2:$U$90,MATCH(Results!Y$1,Experiment!$A$1:$U$1,0),FALSE)</f>
        <v>0</v>
      </c>
      <c r="Z922" s="3">
        <f>VLOOKUP($F922,Experiment!$A$2:$U$90,MATCH(Results!Z$1,Experiment!$A$1:$U$1,0),FALSE)</f>
        <v>0</v>
      </c>
      <c r="AA922" s="3">
        <f>VLOOKUP($F922,Experiment!$A$2:$U$90,MATCH(Results!AA$1,Experiment!$A$1:$U$1,0),FALSE)</f>
        <v>0</v>
      </c>
      <c r="AB922" s="3">
        <f>VLOOKUP($F922,Experiment!$A$2:$U$90,MATCH(Results!AB$1,Experiment!$A$1:$U$1,0),FALSE)</f>
        <v>0</v>
      </c>
      <c r="AC922" s="3">
        <f>VLOOKUP($F922,Experiment!$A$2:$U$90,MATCH(Results!AC$1,Experiment!$A$1:$U$1,0),FALSE)</f>
        <v>0</v>
      </c>
      <c r="AD922" s="2">
        <f>VLOOKUP($F922,Experiment!$A$2:$U$90,MATCH(Results!AD$1,Experiment!$A$1:$U$1,0),FALSE)</f>
        <v>0</v>
      </c>
      <c r="AE922" s="2">
        <f>VLOOKUP($F922,Experiment!$A$2:$U$90,MATCH(Results!AE$1,Experiment!$A$1:$U$1,0),FALSE)</f>
        <v>0</v>
      </c>
      <c r="AF922" s="2">
        <f>VLOOKUP($F922,Experiment!$A$2:$U$90,MATCH(Results!AF$1,Experiment!$A$1:$U$1,0),FALSE)</f>
        <v>0</v>
      </c>
      <c r="AG922" s="2"/>
      <c r="AH922" s="3">
        <f>VLOOKUP($F922,Experiment!$A$2:$W$90,MATCH(Results!AH$1,Experiment!$A$1:$W$1,0),FALSE)</f>
        <v>0</v>
      </c>
      <c r="AI922" s="2">
        <f>VLOOKUP($F922,Experiment!$A$2:$X$90,MATCH(Results!AI$1,Experiment!$A$1:$X$1,0),FALSE)</f>
        <v>0</v>
      </c>
      <c r="AJ922" s="2">
        <f>Table1[[#This Row],[Gain]]^Table1[[#This Row],[θ]]</f>
        <v>0</v>
      </c>
      <c r="AK922" s="2">
        <f>-Table1[[#This Row],[λ]]*-Table1[[#This Row],[Loss]]^Table1[[#This Row],[θ]]</f>
        <v>0</v>
      </c>
      <c r="AL922" s="2">
        <f>Table1[[#This Row],[v_n_w_g]]-Table1[[#This Row],[v_n_w_l]]</f>
        <v>0</v>
      </c>
      <c r="AM922" s="2">
        <f>IF(Table1[[#This Row],[diff_v]]&gt;=1,1,0)</f>
        <v>0</v>
      </c>
    </row>
    <row r="923" spans="1:39" hidden="1" x14ac:dyDescent="0.3">
      <c r="A923">
        <v>22</v>
      </c>
      <c r="B923" t="s">
        <v>46</v>
      </c>
      <c r="C923" s="22">
        <f>VLOOKUP(Table1[[#This Row],[Subject]],'Subject Profile'!$A$2:$E$8,4,FALSE)</f>
        <v>1</v>
      </c>
      <c r="D923" s="22">
        <f>VLOOKUP(Table1[[#This Row],[Subject]],'Subject Profile'!$A$2:$E$8,5,FALSE)</f>
        <v>-1.4</v>
      </c>
      <c r="E923" t="s">
        <v>108</v>
      </c>
      <c r="F923" t="s">
        <v>84</v>
      </c>
      <c r="G923" t="s">
        <v>7</v>
      </c>
      <c r="H923">
        <f>IF(Table1[[#This Row],[decision]]="accept",1,0)</f>
        <v>1</v>
      </c>
      <c r="I923">
        <v>30</v>
      </c>
      <c r="J923">
        <v>510</v>
      </c>
      <c r="K923">
        <v>1664534583</v>
      </c>
      <c r="L923">
        <v>7</v>
      </c>
      <c r="M923" t="str">
        <f>VLOOKUP($F923,Experiment!$A$2:$U$90,MATCH(Results!M$1,Experiment!$A$1:$U$1,0)+1,FALSE)</f>
        <v>G</v>
      </c>
      <c r="N923">
        <f>IF(Table1[[#This Row],[Impact]]="I",0,1)</f>
        <v>1</v>
      </c>
      <c r="O923" s="2">
        <f>VLOOKUP($F923,Experiment!$A$2:$U$90,MATCH(Results!O$1,Experiment!$A$1:$U$1,0),FALSE)</f>
        <v>-10</v>
      </c>
      <c r="P923" s="3">
        <f>VLOOKUP($F923,Experiment!$A$2:$U$90,MATCH(Results!P$1,Experiment!$A$1:$U$1,0),FALSE)</f>
        <v>0.5</v>
      </c>
      <c r="Q923" s="2">
        <f>VLOOKUP($F923,Experiment!$A$2:$U$90,MATCH(Results!Q$1,Experiment!$A$1:$U$1,0),FALSE)</f>
        <v>30</v>
      </c>
      <c r="R923" s="3">
        <f>VLOOKUP($F923,Experiment!$A$2:$U$90,MATCH(Results!R$1,Experiment!$A$1:$U$1,0),FALSE)</f>
        <v>0.5</v>
      </c>
      <c r="S923" s="2">
        <f>VLOOKUP($F923,Experiment!$A$2:$U$90,MATCH(Results!S$1,Experiment!$A$1:$U$1,0),FALSE)</f>
        <v>10</v>
      </c>
      <c r="T923" s="2">
        <f>VLOOKUP($F923,Experiment!$A$2:$U$90,MATCH(Results!T$1,Experiment!$A$1:$U$1,0),FALSE)</f>
        <v>400</v>
      </c>
      <c r="U923" s="2">
        <f>VLOOKUP($F923,Experiment!$A$2:$U$90,MATCH(Results!U$1,Experiment!$A$1:$U$1,0),FALSE)</f>
        <v>20</v>
      </c>
      <c r="V923" s="2">
        <f>VLOOKUP($F923,Experiment!$A$2:$U$90,MATCH(Results!V$1,Experiment!$A$1:$U$1,0),FALSE)</f>
        <v>4</v>
      </c>
      <c r="W923" s="3">
        <f>VLOOKUP($F923,Experiment!$A$2:$U$90,MATCH(Results!W$1,Experiment!$A$1:$U$1,0),FALSE)</f>
        <v>0.25</v>
      </c>
      <c r="X923" s="3">
        <f>VLOOKUP($F923,Experiment!$A$2:$U$90,MATCH(Results!X$1,Experiment!$A$1:$U$1,0),FALSE)</f>
        <v>0.75</v>
      </c>
      <c r="Y923" s="2">
        <f>VLOOKUP($F923,Experiment!$A$2:$U$90,MATCH(Results!Y$1,Experiment!$A$1:$U$1,0),FALSE)</f>
        <v>2</v>
      </c>
      <c r="Z923" s="3">
        <f>VLOOKUP($F923,Experiment!$A$2:$U$90,MATCH(Results!Z$1,Experiment!$A$1:$U$1,0),FALSE)</f>
        <v>0.5</v>
      </c>
      <c r="AA923" s="3">
        <f>VLOOKUP($F923,Experiment!$A$2:$U$90,MATCH(Results!AA$1,Experiment!$A$1:$U$1,0),FALSE)</f>
        <v>0.25</v>
      </c>
      <c r="AB923" s="3">
        <f>VLOOKUP($F923,Experiment!$A$2:$U$90,MATCH(Results!AB$1,Experiment!$A$1:$U$1,0),FALSE)</f>
        <v>0.625</v>
      </c>
      <c r="AC923" s="3">
        <f>VLOOKUP($F923,Experiment!$A$2:$U$90,MATCH(Results!AC$1,Experiment!$A$1:$U$1,0),FALSE)</f>
        <v>0.375</v>
      </c>
      <c r="AD923" s="2">
        <f>VLOOKUP($F923,Experiment!$A$2:$U$90,MATCH(Results!AD$1,Experiment!$A$1:$U$1,0),FALSE)</f>
        <v>5</v>
      </c>
      <c r="AE923" s="2">
        <f>VLOOKUP($F923,Experiment!$A$2:$U$90,MATCH(Results!AE$1,Experiment!$A$1:$U$1,0),FALSE)</f>
        <v>375</v>
      </c>
      <c r="AF923" s="2">
        <f>VLOOKUP($F923,Experiment!$A$2:$U$90,MATCH(Results!AF$1,Experiment!$A$1:$U$1,0),FALSE)</f>
        <v>19.364916731037084</v>
      </c>
      <c r="AG923" s="3">
        <f>VLOOKUP($F923,Experiment!$A$2:$W$90,MATCH(Results!AG$1,Experiment!$A$1:$W$1,0),FALSE)</f>
        <v>0.82730419370997643</v>
      </c>
      <c r="AH923" s="3">
        <f>VLOOKUP($F923,Experiment!$A$2:$W$90,MATCH(Results!AH$1,Experiment!$A$1:$W$1,0),FALSE)</f>
        <v>0.38648875795104182</v>
      </c>
      <c r="AI923" s="3">
        <f>VLOOKUP($F923,Experiment!$A$2:$X$90,MATCH(Results!AI$1,Experiment!$A$1:$X$1,0),FALSE)</f>
        <v>0.61351124204895813</v>
      </c>
      <c r="AJ923" s="2">
        <f>Table1[[#This Row],[Gain]]^Table1[[#This Row],[θ]]</f>
        <v>30</v>
      </c>
      <c r="AK923" s="2">
        <f>-Table1[[#This Row],[λ]]*-Table1[[#This Row],[Loss]]^Table1[[#This Row],[θ]]</f>
        <v>14</v>
      </c>
      <c r="AL923" s="2">
        <f>Table1[[#This Row],[v_n_w_g]]-Table1[[#This Row],[v_n_w_l]]</f>
        <v>16</v>
      </c>
      <c r="AM923" s="2">
        <f>IF(Table1[[#This Row],[diff_v]]&gt;=1,1,0)</f>
        <v>1</v>
      </c>
    </row>
    <row r="924" spans="1:39" hidden="1" x14ac:dyDescent="0.3">
      <c r="A924">
        <v>23</v>
      </c>
      <c r="B924" t="s">
        <v>46</v>
      </c>
      <c r="C924" s="22">
        <f>VLOOKUP(Table1[[#This Row],[Subject]],'Subject Profile'!$A$2:$E$8,4,FALSE)</f>
        <v>1</v>
      </c>
      <c r="D924" s="22">
        <f>VLOOKUP(Table1[[#This Row],[Subject]],'Subject Profile'!$A$2:$E$8,5,FALSE)</f>
        <v>-1.4</v>
      </c>
      <c r="E924" t="s">
        <v>108</v>
      </c>
      <c r="F924" t="s">
        <v>84</v>
      </c>
      <c r="G924" t="s">
        <v>7</v>
      </c>
      <c r="H924">
        <f>IF(Table1[[#This Row],[decision]]="accept",1,0)</f>
        <v>1</v>
      </c>
      <c r="I924">
        <v>30</v>
      </c>
      <c r="J924">
        <v>510</v>
      </c>
      <c r="K924">
        <v>1664534585</v>
      </c>
      <c r="L924">
        <v>2</v>
      </c>
      <c r="M924" t="str">
        <f>VLOOKUP($F924,Experiment!$A$2:$U$90,MATCH(Results!M$1,Experiment!$A$1:$U$1,0)+1,FALSE)</f>
        <v>G</v>
      </c>
      <c r="N924">
        <f>IF(Table1[[#This Row],[Impact]]="I",0,1)</f>
        <v>1</v>
      </c>
      <c r="O924" s="2">
        <f>VLOOKUP($F924,Experiment!$A$2:$U$90,MATCH(Results!O$1,Experiment!$A$1:$U$1,0),FALSE)</f>
        <v>-10</v>
      </c>
      <c r="P924" s="3">
        <f>VLOOKUP($F924,Experiment!$A$2:$U$90,MATCH(Results!P$1,Experiment!$A$1:$U$1,0),FALSE)</f>
        <v>0.5</v>
      </c>
      <c r="Q924" s="2">
        <f>VLOOKUP($F924,Experiment!$A$2:$U$90,MATCH(Results!Q$1,Experiment!$A$1:$U$1,0),FALSE)</f>
        <v>30</v>
      </c>
      <c r="R924" s="3">
        <f>VLOOKUP($F924,Experiment!$A$2:$U$90,MATCH(Results!R$1,Experiment!$A$1:$U$1,0),FALSE)</f>
        <v>0.5</v>
      </c>
      <c r="S924" s="2">
        <f>VLOOKUP($F924,Experiment!$A$2:$U$90,MATCH(Results!S$1,Experiment!$A$1:$U$1,0),FALSE)</f>
        <v>10</v>
      </c>
      <c r="T924" s="2">
        <f>VLOOKUP($F924,Experiment!$A$2:$U$90,MATCH(Results!T$1,Experiment!$A$1:$U$1,0),FALSE)</f>
        <v>400</v>
      </c>
      <c r="U924" s="2">
        <f>VLOOKUP($F924,Experiment!$A$2:$U$90,MATCH(Results!U$1,Experiment!$A$1:$U$1,0),FALSE)</f>
        <v>20</v>
      </c>
      <c r="V924" s="2">
        <f>VLOOKUP($F924,Experiment!$A$2:$U$90,MATCH(Results!V$1,Experiment!$A$1:$U$1,0),FALSE)</f>
        <v>4</v>
      </c>
      <c r="W924" s="3">
        <f>VLOOKUP($F924,Experiment!$A$2:$U$90,MATCH(Results!W$1,Experiment!$A$1:$U$1,0),FALSE)</f>
        <v>0.25</v>
      </c>
      <c r="X924" s="3">
        <f>VLOOKUP($F924,Experiment!$A$2:$U$90,MATCH(Results!X$1,Experiment!$A$1:$U$1,0),FALSE)</f>
        <v>0.75</v>
      </c>
      <c r="Y924" s="2">
        <f>VLOOKUP($F924,Experiment!$A$2:$U$90,MATCH(Results!Y$1,Experiment!$A$1:$U$1,0),FALSE)</f>
        <v>2</v>
      </c>
      <c r="Z924" s="3">
        <f>VLOOKUP($F924,Experiment!$A$2:$U$90,MATCH(Results!Z$1,Experiment!$A$1:$U$1,0),FALSE)</f>
        <v>0.5</v>
      </c>
      <c r="AA924" s="3">
        <f>VLOOKUP($F924,Experiment!$A$2:$U$90,MATCH(Results!AA$1,Experiment!$A$1:$U$1,0),FALSE)</f>
        <v>0.25</v>
      </c>
      <c r="AB924" s="3">
        <f>VLOOKUP($F924,Experiment!$A$2:$U$90,MATCH(Results!AB$1,Experiment!$A$1:$U$1,0),FALSE)</f>
        <v>0.625</v>
      </c>
      <c r="AC924" s="3">
        <f>VLOOKUP($F924,Experiment!$A$2:$U$90,MATCH(Results!AC$1,Experiment!$A$1:$U$1,0),FALSE)</f>
        <v>0.375</v>
      </c>
      <c r="AD924" s="2">
        <f>VLOOKUP($F924,Experiment!$A$2:$U$90,MATCH(Results!AD$1,Experiment!$A$1:$U$1,0),FALSE)</f>
        <v>5</v>
      </c>
      <c r="AE924" s="2">
        <f>VLOOKUP($F924,Experiment!$A$2:$U$90,MATCH(Results!AE$1,Experiment!$A$1:$U$1,0),FALSE)</f>
        <v>375</v>
      </c>
      <c r="AF924" s="2">
        <f>VLOOKUP($F924,Experiment!$A$2:$U$90,MATCH(Results!AF$1,Experiment!$A$1:$U$1,0),FALSE)</f>
        <v>19.364916731037084</v>
      </c>
      <c r="AG924" s="3">
        <f>VLOOKUP($F924,Experiment!$A$2:$W$90,MATCH(Results!AG$1,Experiment!$A$1:$W$1,0),FALSE)</f>
        <v>0.82730419370997643</v>
      </c>
      <c r="AH924" s="3">
        <f>VLOOKUP($F924,Experiment!$A$2:$W$90,MATCH(Results!AH$1,Experiment!$A$1:$W$1,0),FALSE)</f>
        <v>0.38648875795104182</v>
      </c>
      <c r="AI924" s="3">
        <f>VLOOKUP($F924,Experiment!$A$2:$X$90,MATCH(Results!AI$1,Experiment!$A$1:$X$1,0),FALSE)</f>
        <v>0.61351124204895813</v>
      </c>
      <c r="AJ924" s="2">
        <f>Table1[[#This Row],[Gain]]^Table1[[#This Row],[θ]]</f>
        <v>30</v>
      </c>
      <c r="AK924" s="2">
        <f>-Table1[[#This Row],[λ]]*-Table1[[#This Row],[Loss]]^Table1[[#This Row],[θ]]</f>
        <v>14</v>
      </c>
      <c r="AL924" s="2">
        <f>Table1[[#This Row],[v_n_w_g]]-Table1[[#This Row],[v_n_w_l]]</f>
        <v>16</v>
      </c>
      <c r="AM924" s="2">
        <f>IF(Table1[[#This Row],[diff_v]]&gt;=1,1,0)</f>
        <v>1</v>
      </c>
    </row>
    <row r="925" spans="1:39" hidden="1" x14ac:dyDescent="0.3">
      <c r="A925">
        <v>24</v>
      </c>
      <c r="B925" t="s">
        <v>46</v>
      </c>
      <c r="C925" s="22">
        <f>VLOOKUP(Table1[[#This Row],[Subject]],'Subject Profile'!$A$2:$E$8,4,FALSE)</f>
        <v>1</v>
      </c>
      <c r="D925" s="22">
        <f>VLOOKUP(Table1[[#This Row],[Subject]],'Subject Profile'!$A$2:$E$8,5,FALSE)</f>
        <v>-1.4</v>
      </c>
      <c r="E925" t="s">
        <v>108</v>
      </c>
      <c r="F925" t="s">
        <v>84</v>
      </c>
      <c r="G925" t="s">
        <v>7</v>
      </c>
      <c r="H925">
        <f>IF(Table1[[#This Row],[decision]]="accept",1,0)</f>
        <v>1</v>
      </c>
      <c r="I925">
        <v>30</v>
      </c>
      <c r="J925">
        <v>510</v>
      </c>
      <c r="K925">
        <v>1664534586</v>
      </c>
      <c r="L925">
        <v>1</v>
      </c>
      <c r="M925" t="str">
        <f>VLOOKUP($F925,Experiment!$A$2:$U$90,MATCH(Results!M$1,Experiment!$A$1:$U$1,0)+1,FALSE)</f>
        <v>G</v>
      </c>
      <c r="N925">
        <f>IF(Table1[[#This Row],[Impact]]="I",0,1)</f>
        <v>1</v>
      </c>
      <c r="O925" s="2">
        <f>VLOOKUP($F925,Experiment!$A$2:$U$90,MATCH(Results!O$1,Experiment!$A$1:$U$1,0),FALSE)</f>
        <v>-10</v>
      </c>
      <c r="P925" s="3">
        <f>VLOOKUP($F925,Experiment!$A$2:$U$90,MATCH(Results!P$1,Experiment!$A$1:$U$1,0),FALSE)</f>
        <v>0.5</v>
      </c>
      <c r="Q925" s="2">
        <f>VLOOKUP($F925,Experiment!$A$2:$U$90,MATCH(Results!Q$1,Experiment!$A$1:$U$1,0),FALSE)</f>
        <v>30</v>
      </c>
      <c r="R925" s="3">
        <f>VLOOKUP($F925,Experiment!$A$2:$U$90,MATCH(Results!R$1,Experiment!$A$1:$U$1,0),FALSE)</f>
        <v>0.5</v>
      </c>
      <c r="S925" s="2">
        <f>VLOOKUP($F925,Experiment!$A$2:$U$90,MATCH(Results!S$1,Experiment!$A$1:$U$1,0),FALSE)</f>
        <v>10</v>
      </c>
      <c r="T925" s="2">
        <f>VLOOKUP($F925,Experiment!$A$2:$U$90,MATCH(Results!T$1,Experiment!$A$1:$U$1,0),FALSE)</f>
        <v>400</v>
      </c>
      <c r="U925" s="2">
        <f>VLOOKUP($F925,Experiment!$A$2:$U$90,MATCH(Results!U$1,Experiment!$A$1:$U$1,0),FALSE)</f>
        <v>20</v>
      </c>
      <c r="V925" s="2">
        <f>VLOOKUP($F925,Experiment!$A$2:$U$90,MATCH(Results!V$1,Experiment!$A$1:$U$1,0),FALSE)</f>
        <v>4</v>
      </c>
      <c r="W925" s="3">
        <f>VLOOKUP($F925,Experiment!$A$2:$U$90,MATCH(Results!W$1,Experiment!$A$1:$U$1,0),FALSE)</f>
        <v>0.25</v>
      </c>
      <c r="X925" s="3">
        <f>VLOOKUP($F925,Experiment!$A$2:$U$90,MATCH(Results!X$1,Experiment!$A$1:$U$1,0),FALSE)</f>
        <v>0.75</v>
      </c>
      <c r="Y925" s="2">
        <f>VLOOKUP($F925,Experiment!$A$2:$U$90,MATCH(Results!Y$1,Experiment!$A$1:$U$1,0),FALSE)</f>
        <v>2</v>
      </c>
      <c r="Z925" s="3">
        <f>VLOOKUP($F925,Experiment!$A$2:$U$90,MATCH(Results!Z$1,Experiment!$A$1:$U$1,0),FALSE)</f>
        <v>0.5</v>
      </c>
      <c r="AA925" s="3">
        <f>VLOOKUP($F925,Experiment!$A$2:$U$90,MATCH(Results!AA$1,Experiment!$A$1:$U$1,0),FALSE)</f>
        <v>0.25</v>
      </c>
      <c r="AB925" s="3">
        <f>VLOOKUP($F925,Experiment!$A$2:$U$90,MATCH(Results!AB$1,Experiment!$A$1:$U$1,0),FALSE)</f>
        <v>0.625</v>
      </c>
      <c r="AC925" s="3">
        <f>VLOOKUP($F925,Experiment!$A$2:$U$90,MATCH(Results!AC$1,Experiment!$A$1:$U$1,0),FALSE)</f>
        <v>0.375</v>
      </c>
      <c r="AD925" s="2">
        <f>VLOOKUP($F925,Experiment!$A$2:$U$90,MATCH(Results!AD$1,Experiment!$A$1:$U$1,0),FALSE)</f>
        <v>5</v>
      </c>
      <c r="AE925" s="2">
        <f>VLOOKUP($F925,Experiment!$A$2:$U$90,MATCH(Results!AE$1,Experiment!$A$1:$U$1,0),FALSE)</f>
        <v>375</v>
      </c>
      <c r="AF925" s="2">
        <f>VLOOKUP($F925,Experiment!$A$2:$U$90,MATCH(Results!AF$1,Experiment!$A$1:$U$1,0),FALSE)</f>
        <v>19.364916731037084</v>
      </c>
      <c r="AG925" s="3">
        <f>VLOOKUP($F925,Experiment!$A$2:$W$90,MATCH(Results!AG$1,Experiment!$A$1:$W$1,0),FALSE)</f>
        <v>0.82730419370997643</v>
      </c>
      <c r="AH925" s="3">
        <f>VLOOKUP($F925,Experiment!$A$2:$W$90,MATCH(Results!AH$1,Experiment!$A$1:$W$1,0),FALSE)</f>
        <v>0.38648875795104182</v>
      </c>
      <c r="AI925" s="3">
        <f>VLOOKUP($F925,Experiment!$A$2:$X$90,MATCH(Results!AI$1,Experiment!$A$1:$X$1,0),FALSE)</f>
        <v>0.61351124204895813</v>
      </c>
      <c r="AJ925" s="2">
        <f>Table1[[#This Row],[Gain]]^Table1[[#This Row],[θ]]</f>
        <v>30</v>
      </c>
      <c r="AK925" s="2">
        <f>-Table1[[#This Row],[λ]]*-Table1[[#This Row],[Loss]]^Table1[[#This Row],[θ]]</f>
        <v>14</v>
      </c>
      <c r="AL925" s="2">
        <f>Table1[[#This Row],[v_n_w_g]]-Table1[[#This Row],[v_n_w_l]]</f>
        <v>16</v>
      </c>
      <c r="AM925" s="2">
        <f>IF(Table1[[#This Row],[diff_v]]&gt;=1,1,0)</f>
        <v>1</v>
      </c>
    </row>
    <row r="926" spans="1:39" hidden="1" x14ac:dyDescent="0.3">
      <c r="A926">
        <v>25</v>
      </c>
      <c r="B926" t="s">
        <v>46</v>
      </c>
      <c r="C926" s="22">
        <f>VLOOKUP(Table1[[#This Row],[Subject]],'Subject Profile'!$A$2:$E$8,4,FALSE)</f>
        <v>1</v>
      </c>
      <c r="D926" s="22">
        <f>VLOOKUP(Table1[[#This Row],[Subject]],'Subject Profile'!$A$2:$E$8,5,FALSE)</f>
        <v>-1.4</v>
      </c>
      <c r="E926" t="s">
        <v>108</v>
      </c>
      <c r="F926" t="s">
        <v>104</v>
      </c>
      <c r="G926" t="s">
        <v>7</v>
      </c>
      <c r="H926">
        <f>IF(Table1[[#This Row],[decision]]="accept",1,0)</f>
        <v>1</v>
      </c>
      <c r="I926">
        <v>10</v>
      </c>
      <c r="J926">
        <v>520</v>
      </c>
      <c r="K926">
        <v>1664534598</v>
      </c>
      <c r="L926">
        <v>12</v>
      </c>
      <c r="M926" t="str">
        <f>VLOOKUP($F926,Experiment!$A$2:$U$90,MATCH(Results!M$1,Experiment!$A$1:$U$1,0)+1,FALSE)</f>
        <v>I</v>
      </c>
      <c r="N926">
        <f>IF(Table1[[#This Row],[Impact]]="I",0,1)</f>
        <v>0</v>
      </c>
      <c r="O926" s="2">
        <f>VLOOKUP($F926,Experiment!$A$2:$U$90,MATCH(Results!O$1,Experiment!$A$1:$U$1,0),FALSE)</f>
        <v>-10</v>
      </c>
      <c r="P926" s="3">
        <f>VLOOKUP($F926,Experiment!$A$2:$U$90,MATCH(Results!P$1,Experiment!$A$1:$U$1,0),FALSE)</f>
        <v>0.5</v>
      </c>
      <c r="Q926" s="2">
        <f>VLOOKUP($F926,Experiment!$A$2:$U$90,MATCH(Results!Q$1,Experiment!$A$1:$U$1,0),FALSE)</f>
        <v>10</v>
      </c>
      <c r="R926" s="3">
        <f>VLOOKUP($F926,Experiment!$A$2:$U$90,MATCH(Results!R$1,Experiment!$A$1:$U$1,0),FALSE)</f>
        <v>0.5</v>
      </c>
      <c r="S926" s="2">
        <f>VLOOKUP($F926,Experiment!$A$2:$U$90,MATCH(Results!S$1,Experiment!$A$1:$U$1,0),FALSE)</f>
        <v>0</v>
      </c>
      <c r="T926" s="2">
        <f>VLOOKUP($F926,Experiment!$A$2:$U$90,MATCH(Results!T$1,Experiment!$A$1:$U$1,0),FALSE)</f>
        <v>100</v>
      </c>
      <c r="U926" s="2">
        <f>VLOOKUP($F926,Experiment!$A$2:$U$90,MATCH(Results!U$1,Experiment!$A$1:$U$1,0),FALSE)</f>
        <v>10</v>
      </c>
      <c r="V926" s="2">
        <f>VLOOKUP($F926,Experiment!$A$2:$U$90,MATCH(Results!V$1,Experiment!$A$1:$U$1,0),FALSE)</f>
        <v>2</v>
      </c>
      <c r="W926" s="3">
        <f>VLOOKUP($F926,Experiment!$A$2:$U$90,MATCH(Results!W$1,Experiment!$A$1:$U$1,0),FALSE)</f>
        <v>0.25</v>
      </c>
      <c r="X926" s="3">
        <f>VLOOKUP($F926,Experiment!$A$2:$U$90,MATCH(Results!X$1,Experiment!$A$1:$U$1,0),FALSE)</f>
        <v>0.75</v>
      </c>
      <c r="Y926" s="2">
        <f>VLOOKUP($F926,Experiment!$A$2:$U$90,MATCH(Results!Y$1,Experiment!$A$1:$U$1,0),FALSE)</f>
        <v>1</v>
      </c>
      <c r="Z926" s="3">
        <f>VLOOKUP($F926,Experiment!$A$2:$U$90,MATCH(Results!Z$1,Experiment!$A$1:$U$1,0),FALSE)</f>
        <v>0.25</v>
      </c>
      <c r="AA926" s="3">
        <f>VLOOKUP($F926,Experiment!$A$2:$U$90,MATCH(Results!AA$1,Experiment!$A$1:$U$1,0),FALSE)</f>
        <v>0.5</v>
      </c>
      <c r="AB926" s="3">
        <f>VLOOKUP($F926,Experiment!$A$2:$U$90,MATCH(Results!AB$1,Experiment!$A$1:$U$1,0),FALSE)</f>
        <v>0.375</v>
      </c>
      <c r="AC926" s="3">
        <f>VLOOKUP($F926,Experiment!$A$2:$U$90,MATCH(Results!AC$1,Experiment!$A$1:$U$1,0),FALSE)</f>
        <v>0.625</v>
      </c>
      <c r="AD926" s="2">
        <f>VLOOKUP($F926,Experiment!$A$2:$U$90,MATCH(Results!AD$1,Experiment!$A$1:$U$1,0),FALSE)</f>
        <v>2.5</v>
      </c>
      <c r="AE926" s="2">
        <f>VLOOKUP($F926,Experiment!$A$2:$U$90,MATCH(Results!AE$1,Experiment!$A$1:$U$1,0),FALSE)</f>
        <v>93.75</v>
      </c>
      <c r="AF926" s="2">
        <f>VLOOKUP($F926,Experiment!$A$2:$U$90,MATCH(Results!AF$1,Experiment!$A$1:$U$1,0),FALSE)</f>
        <v>9.6824583655185421</v>
      </c>
      <c r="AG926" s="3">
        <f>VLOOKUP($F926,Experiment!$A$2:$W$90,MATCH(Results!AG$1,Experiment!$A$1:$W$1,0),FALSE)</f>
        <v>1</v>
      </c>
      <c r="AH926" s="3">
        <f>VLOOKUP($F926,Experiment!$A$2:$W$90,MATCH(Results!AH$1,Experiment!$A$1:$W$1,0),FALSE)</f>
        <v>0.625</v>
      </c>
      <c r="AI926" s="3">
        <f>VLOOKUP($F926,Experiment!$A$2:$X$90,MATCH(Results!AI$1,Experiment!$A$1:$X$1,0),FALSE)</f>
        <v>0.375</v>
      </c>
      <c r="AJ926" s="2">
        <f>Table1[[#This Row],[Gain]]^Table1[[#This Row],[θ]]</f>
        <v>10</v>
      </c>
      <c r="AK926" s="2">
        <f>-Table1[[#This Row],[λ]]*-Table1[[#This Row],[Loss]]^Table1[[#This Row],[θ]]</f>
        <v>14</v>
      </c>
      <c r="AL926" s="2">
        <f>Table1[[#This Row],[v_n_w_g]]-Table1[[#This Row],[v_n_w_l]]</f>
        <v>-4</v>
      </c>
      <c r="AM926" s="2">
        <f>IF(Table1[[#This Row],[diff_v]]&gt;=1,1,0)</f>
        <v>0</v>
      </c>
    </row>
    <row r="927" spans="1:39" hidden="1" x14ac:dyDescent="0.3">
      <c r="A927">
        <v>26</v>
      </c>
      <c r="B927" t="s">
        <v>46</v>
      </c>
      <c r="C927" s="22">
        <f>VLOOKUP(Table1[[#This Row],[Subject]],'Subject Profile'!$A$2:$E$8,4,FALSE)</f>
        <v>1</v>
      </c>
      <c r="D927" s="22">
        <f>VLOOKUP(Table1[[#This Row],[Subject]],'Subject Profile'!$A$2:$E$8,5,FALSE)</f>
        <v>-1.4</v>
      </c>
      <c r="E927" t="s">
        <v>108</v>
      </c>
      <c r="F927" t="s">
        <v>60</v>
      </c>
      <c r="G927" t="s">
        <v>61</v>
      </c>
      <c r="H927">
        <f>IF(Table1[[#This Row],[decision]]="accept",1,0)</f>
        <v>0</v>
      </c>
      <c r="I927">
        <v>0</v>
      </c>
      <c r="J927">
        <v>520</v>
      </c>
      <c r="K927">
        <v>1664534606</v>
      </c>
      <c r="L927">
        <v>8</v>
      </c>
      <c r="M927" t="str">
        <f>VLOOKUP($F927,Experiment!$A$2:$U$90,MATCH(Results!M$1,Experiment!$A$1:$U$1,0)+1,FALSE)</f>
        <v>D</v>
      </c>
      <c r="N927">
        <f>IF(Table1[[#This Row],[Impact]]="I",0,1)</f>
        <v>1</v>
      </c>
      <c r="O927" s="2">
        <f>VLOOKUP($F927,Experiment!$A$2:$U$90,MATCH(Results!O$1,Experiment!$A$1:$U$1,0),FALSE)</f>
        <v>0</v>
      </c>
      <c r="P927" s="3">
        <f>VLOOKUP($F927,Experiment!$A$2:$U$90,MATCH(Results!P$1,Experiment!$A$1:$U$1,0),FALSE)</f>
        <v>0</v>
      </c>
      <c r="Q927" s="2">
        <f>VLOOKUP($F927,Experiment!$A$2:$U$90,MATCH(Results!Q$1,Experiment!$A$1:$U$1,0),FALSE)</f>
        <v>0</v>
      </c>
      <c r="R927" s="3">
        <f>VLOOKUP($F927,Experiment!$A$2:$U$90,MATCH(Results!R$1,Experiment!$A$1:$U$1,0),FALSE)</f>
        <v>0</v>
      </c>
      <c r="S927" s="2">
        <f>VLOOKUP($F927,Experiment!$A$2:$U$90,MATCH(Results!S$1,Experiment!$A$1:$U$1,0),FALSE)</f>
        <v>0</v>
      </c>
      <c r="T927" s="2">
        <f>VLOOKUP($F927,Experiment!$A$2:$U$90,MATCH(Results!T$1,Experiment!$A$1:$U$1,0),FALSE)</f>
        <v>0</v>
      </c>
      <c r="U927" s="2">
        <f>VLOOKUP($F927,Experiment!$A$2:$U$90,MATCH(Results!U$1,Experiment!$A$1:$U$1,0),FALSE)</f>
        <v>0</v>
      </c>
      <c r="V927" s="2">
        <f>VLOOKUP($F927,Experiment!$A$2:$U$90,MATCH(Results!V$1,Experiment!$A$1:$U$1,0),FALSE)</f>
        <v>0</v>
      </c>
      <c r="W927" s="3">
        <f>VLOOKUP($F927,Experiment!$A$2:$U$90,MATCH(Results!W$1,Experiment!$A$1:$U$1,0),FALSE)</f>
        <v>0</v>
      </c>
      <c r="X927" s="3">
        <f>VLOOKUP($F927,Experiment!$A$2:$U$90,MATCH(Results!X$1,Experiment!$A$1:$U$1,0),FALSE)</f>
        <v>0</v>
      </c>
      <c r="Y927" s="2">
        <f>VLOOKUP($F927,Experiment!$A$2:$U$90,MATCH(Results!Y$1,Experiment!$A$1:$U$1,0),FALSE)</f>
        <v>0</v>
      </c>
      <c r="Z927" s="3">
        <f>VLOOKUP($F927,Experiment!$A$2:$U$90,MATCH(Results!Z$1,Experiment!$A$1:$U$1,0),FALSE)</f>
        <v>0</v>
      </c>
      <c r="AA927" s="3">
        <f>VLOOKUP($F927,Experiment!$A$2:$U$90,MATCH(Results!AA$1,Experiment!$A$1:$U$1,0),FALSE)</f>
        <v>0</v>
      </c>
      <c r="AB927" s="3">
        <f>VLOOKUP($F927,Experiment!$A$2:$U$90,MATCH(Results!AB$1,Experiment!$A$1:$U$1,0),FALSE)</f>
        <v>0</v>
      </c>
      <c r="AC927" s="3">
        <f>VLOOKUP($F927,Experiment!$A$2:$U$90,MATCH(Results!AC$1,Experiment!$A$1:$U$1,0),FALSE)</f>
        <v>0</v>
      </c>
      <c r="AD927" s="2">
        <f>VLOOKUP($F927,Experiment!$A$2:$U$90,MATCH(Results!AD$1,Experiment!$A$1:$U$1,0),FALSE)</f>
        <v>0</v>
      </c>
      <c r="AE927" s="2">
        <f>VLOOKUP($F927,Experiment!$A$2:$U$90,MATCH(Results!AE$1,Experiment!$A$1:$U$1,0),FALSE)</f>
        <v>0</v>
      </c>
      <c r="AF927" s="2">
        <f>VLOOKUP($F927,Experiment!$A$2:$U$90,MATCH(Results!AF$1,Experiment!$A$1:$U$1,0),FALSE)</f>
        <v>0</v>
      </c>
      <c r="AG927" s="2"/>
      <c r="AH927" s="3">
        <f>VLOOKUP($F927,Experiment!$A$2:$W$90,MATCH(Results!AH$1,Experiment!$A$1:$W$1,0),FALSE)</f>
        <v>0</v>
      </c>
      <c r="AI927" s="2">
        <f>VLOOKUP($F927,Experiment!$A$2:$X$90,MATCH(Results!AI$1,Experiment!$A$1:$X$1,0),FALSE)</f>
        <v>0</v>
      </c>
      <c r="AJ927" s="2">
        <f>Table1[[#This Row],[Gain]]^Table1[[#This Row],[θ]]</f>
        <v>0</v>
      </c>
      <c r="AK927" s="2">
        <f>-Table1[[#This Row],[λ]]*-Table1[[#This Row],[Loss]]^Table1[[#This Row],[θ]]</f>
        <v>0</v>
      </c>
      <c r="AL927" s="2">
        <f>Table1[[#This Row],[v_n_w_g]]-Table1[[#This Row],[v_n_w_l]]</f>
        <v>0</v>
      </c>
      <c r="AM927" s="2">
        <f>IF(Table1[[#This Row],[diff_v]]&gt;=1,1,0)</f>
        <v>0</v>
      </c>
    </row>
    <row r="928" spans="1:39" hidden="1" x14ac:dyDescent="0.3">
      <c r="A928">
        <v>27</v>
      </c>
      <c r="B928" t="s">
        <v>46</v>
      </c>
      <c r="C928" s="22">
        <f>VLOOKUP(Table1[[#This Row],[Subject]],'Subject Profile'!$A$2:$E$8,4,FALSE)</f>
        <v>1</v>
      </c>
      <c r="D928" s="22">
        <f>VLOOKUP(Table1[[#This Row],[Subject]],'Subject Profile'!$A$2:$E$8,5,FALSE)</f>
        <v>-1.4</v>
      </c>
      <c r="E928" t="s">
        <v>108</v>
      </c>
      <c r="F928" t="s">
        <v>72</v>
      </c>
      <c r="G928" t="s">
        <v>7</v>
      </c>
      <c r="H928">
        <f>IF(Table1[[#This Row],[decision]]="accept",1,0)</f>
        <v>1</v>
      </c>
      <c r="I928">
        <v>-90</v>
      </c>
      <c r="J928">
        <v>430</v>
      </c>
      <c r="K928">
        <v>1664534615</v>
      </c>
      <c r="L928">
        <v>9</v>
      </c>
      <c r="M928" t="str">
        <f>VLOOKUP($F928,Experiment!$A$2:$U$90,MATCH(Results!M$1,Experiment!$A$1:$U$1,0)+1,FALSE)</f>
        <v>G</v>
      </c>
      <c r="N928">
        <f>IF(Table1[[#This Row],[Impact]]="I",0,1)</f>
        <v>1</v>
      </c>
      <c r="O928" s="2">
        <f>VLOOKUP($F928,Experiment!$A$2:$U$90,MATCH(Results!O$1,Experiment!$A$1:$U$1,0),FALSE)</f>
        <v>-90</v>
      </c>
      <c r="P928" s="3">
        <f>VLOOKUP($F928,Experiment!$A$2:$U$90,MATCH(Results!P$1,Experiment!$A$1:$U$1,0),FALSE)</f>
        <v>0.5</v>
      </c>
      <c r="Q928" s="2">
        <f>VLOOKUP($F928,Experiment!$A$2:$U$90,MATCH(Results!Q$1,Experiment!$A$1:$U$1,0),FALSE)</f>
        <v>90</v>
      </c>
      <c r="R928" s="3">
        <f>VLOOKUP($F928,Experiment!$A$2:$U$90,MATCH(Results!R$1,Experiment!$A$1:$U$1,0),FALSE)</f>
        <v>0.5</v>
      </c>
      <c r="S928" s="2">
        <f>VLOOKUP($F928,Experiment!$A$2:$U$90,MATCH(Results!S$1,Experiment!$A$1:$U$1,0),FALSE)</f>
        <v>0</v>
      </c>
      <c r="T928" s="2">
        <f>VLOOKUP($F928,Experiment!$A$2:$U$90,MATCH(Results!T$1,Experiment!$A$1:$U$1,0),FALSE)</f>
        <v>8100</v>
      </c>
      <c r="U928" s="2">
        <f>VLOOKUP($F928,Experiment!$A$2:$U$90,MATCH(Results!U$1,Experiment!$A$1:$U$1,0),FALSE)</f>
        <v>90</v>
      </c>
      <c r="V928" s="2">
        <f>VLOOKUP($F928,Experiment!$A$2:$U$90,MATCH(Results!V$1,Experiment!$A$1:$U$1,0),FALSE)</f>
        <v>4</v>
      </c>
      <c r="W928" s="3">
        <f>VLOOKUP($F928,Experiment!$A$2:$U$90,MATCH(Results!W$1,Experiment!$A$1:$U$1,0),FALSE)</f>
        <v>0.25</v>
      </c>
      <c r="X928" s="3">
        <f>VLOOKUP($F928,Experiment!$A$2:$U$90,MATCH(Results!X$1,Experiment!$A$1:$U$1,0),FALSE)</f>
        <v>0.75</v>
      </c>
      <c r="Y928" s="2">
        <f>VLOOKUP($F928,Experiment!$A$2:$U$90,MATCH(Results!Y$1,Experiment!$A$1:$U$1,0),FALSE)</f>
        <v>1</v>
      </c>
      <c r="Z928" s="3">
        <f>VLOOKUP($F928,Experiment!$A$2:$U$90,MATCH(Results!Z$1,Experiment!$A$1:$U$1,0),FALSE)</f>
        <v>0.25</v>
      </c>
      <c r="AA928" s="3">
        <f>VLOOKUP($F928,Experiment!$A$2:$U$90,MATCH(Results!AA$1,Experiment!$A$1:$U$1,0),FALSE)</f>
        <v>0.5</v>
      </c>
      <c r="AB928" s="3">
        <f>VLOOKUP($F928,Experiment!$A$2:$U$90,MATCH(Results!AB$1,Experiment!$A$1:$U$1,0),FALSE)</f>
        <v>0.375</v>
      </c>
      <c r="AC928" s="3">
        <f>VLOOKUP($F928,Experiment!$A$2:$U$90,MATCH(Results!AC$1,Experiment!$A$1:$U$1,0),FALSE)</f>
        <v>0.625</v>
      </c>
      <c r="AD928" s="2">
        <f>VLOOKUP($F928,Experiment!$A$2:$U$90,MATCH(Results!AD$1,Experiment!$A$1:$U$1,0),FALSE)</f>
        <v>22.5</v>
      </c>
      <c r="AE928" s="2">
        <f>VLOOKUP($F928,Experiment!$A$2:$U$90,MATCH(Results!AE$1,Experiment!$A$1:$U$1,0),FALSE)</f>
        <v>7593.75</v>
      </c>
      <c r="AF928" s="2">
        <f>VLOOKUP($F928,Experiment!$A$2:$U$90,MATCH(Results!AF$1,Experiment!$A$1:$U$1,0),FALSE)</f>
        <v>87.142125289666879</v>
      </c>
      <c r="AG928" s="3">
        <f>VLOOKUP($F928,Experiment!$A$2:$W$90,MATCH(Results!AG$1,Experiment!$A$1:$W$1,0),FALSE)</f>
        <v>1</v>
      </c>
      <c r="AH928" s="3">
        <f>VLOOKUP($F928,Experiment!$A$2:$W$90,MATCH(Results!AH$1,Experiment!$A$1:$W$1,0),FALSE)</f>
        <v>0.625</v>
      </c>
      <c r="AI928" s="3">
        <f>VLOOKUP($F928,Experiment!$A$2:$X$90,MATCH(Results!AI$1,Experiment!$A$1:$X$1,0),FALSE)</f>
        <v>0.375</v>
      </c>
      <c r="AJ928" s="2">
        <f>Table1[[#This Row],[Gain]]^Table1[[#This Row],[θ]]</f>
        <v>90</v>
      </c>
      <c r="AK928" s="2">
        <f>-Table1[[#This Row],[λ]]*-Table1[[#This Row],[Loss]]^Table1[[#This Row],[θ]]</f>
        <v>125.99999999999999</v>
      </c>
      <c r="AL928" s="2">
        <f>Table1[[#This Row],[v_n_w_g]]-Table1[[#This Row],[v_n_w_l]]</f>
        <v>-35.999999999999986</v>
      </c>
      <c r="AM928" s="2">
        <f>IF(Table1[[#This Row],[diff_v]]&gt;=1,1,0)</f>
        <v>0</v>
      </c>
    </row>
    <row r="929" spans="1:39" hidden="1" x14ac:dyDescent="0.3">
      <c r="A929">
        <v>28</v>
      </c>
      <c r="B929" t="s">
        <v>46</v>
      </c>
      <c r="C929" s="22">
        <f>VLOOKUP(Table1[[#This Row],[Subject]],'Subject Profile'!$A$2:$E$8,4,FALSE)</f>
        <v>1</v>
      </c>
      <c r="D929" s="22">
        <f>VLOOKUP(Table1[[#This Row],[Subject]],'Subject Profile'!$A$2:$E$8,5,FALSE)</f>
        <v>-1.4</v>
      </c>
      <c r="E929" t="s">
        <v>108</v>
      </c>
      <c r="F929" t="s">
        <v>72</v>
      </c>
      <c r="G929" t="s">
        <v>7</v>
      </c>
      <c r="H929">
        <f>IF(Table1[[#This Row],[decision]]="accept",1,0)</f>
        <v>1</v>
      </c>
      <c r="I929">
        <v>90</v>
      </c>
      <c r="J929">
        <v>610</v>
      </c>
      <c r="K929">
        <v>1664534619</v>
      </c>
      <c r="L929">
        <v>4</v>
      </c>
      <c r="M929" t="str">
        <f>VLOOKUP($F929,Experiment!$A$2:$U$90,MATCH(Results!M$1,Experiment!$A$1:$U$1,0)+1,FALSE)</f>
        <v>G</v>
      </c>
      <c r="N929">
        <f>IF(Table1[[#This Row],[Impact]]="I",0,1)</f>
        <v>1</v>
      </c>
      <c r="O929" s="2">
        <f>VLOOKUP($F929,Experiment!$A$2:$U$90,MATCH(Results!O$1,Experiment!$A$1:$U$1,0),FALSE)</f>
        <v>-90</v>
      </c>
      <c r="P929" s="3">
        <f>VLOOKUP($F929,Experiment!$A$2:$U$90,MATCH(Results!P$1,Experiment!$A$1:$U$1,0),FALSE)</f>
        <v>0.5</v>
      </c>
      <c r="Q929" s="2">
        <f>VLOOKUP($F929,Experiment!$A$2:$U$90,MATCH(Results!Q$1,Experiment!$A$1:$U$1,0),FALSE)</f>
        <v>90</v>
      </c>
      <c r="R929" s="3">
        <f>VLOOKUP($F929,Experiment!$A$2:$U$90,MATCH(Results!R$1,Experiment!$A$1:$U$1,0),FALSE)</f>
        <v>0.5</v>
      </c>
      <c r="S929" s="2">
        <f>VLOOKUP($F929,Experiment!$A$2:$U$90,MATCH(Results!S$1,Experiment!$A$1:$U$1,0),FALSE)</f>
        <v>0</v>
      </c>
      <c r="T929" s="2">
        <f>VLOOKUP($F929,Experiment!$A$2:$U$90,MATCH(Results!T$1,Experiment!$A$1:$U$1,0),FALSE)</f>
        <v>8100</v>
      </c>
      <c r="U929" s="2">
        <f>VLOOKUP($F929,Experiment!$A$2:$U$90,MATCH(Results!U$1,Experiment!$A$1:$U$1,0),FALSE)</f>
        <v>90</v>
      </c>
      <c r="V929" s="2">
        <f>VLOOKUP($F929,Experiment!$A$2:$U$90,MATCH(Results!V$1,Experiment!$A$1:$U$1,0),FALSE)</f>
        <v>4</v>
      </c>
      <c r="W929" s="3">
        <f>VLOOKUP($F929,Experiment!$A$2:$U$90,MATCH(Results!W$1,Experiment!$A$1:$U$1,0),FALSE)</f>
        <v>0.25</v>
      </c>
      <c r="X929" s="3">
        <f>VLOOKUP($F929,Experiment!$A$2:$U$90,MATCH(Results!X$1,Experiment!$A$1:$U$1,0),FALSE)</f>
        <v>0.75</v>
      </c>
      <c r="Y929" s="2">
        <f>VLOOKUP($F929,Experiment!$A$2:$U$90,MATCH(Results!Y$1,Experiment!$A$1:$U$1,0),FALSE)</f>
        <v>1</v>
      </c>
      <c r="Z929" s="3">
        <f>VLOOKUP($F929,Experiment!$A$2:$U$90,MATCH(Results!Z$1,Experiment!$A$1:$U$1,0),FALSE)</f>
        <v>0.25</v>
      </c>
      <c r="AA929" s="3">
        <f>VLOOKUP($F929,Experiment!$A$2:$U$90,MATCH(Results!AA$1,Experiment!$A$1:$U$1,0),FALSE)</f>
        <v>0.5</v>
      </c>
      <c r="AB929" s="3">
        <f>VLOOKUP($F929,Experiment!$A$2:$U$90,MATCH(Results!AB$1,Experiment!$A$1:$U$1,0),FALSE)</f>
        <v>0.375</v>
      </c>
      <c r="AC929" s="3">
        <f>VLOOKUP($F929,Experiment!$A$2:$U$90,MATCH(Results!AC$1,Experiment!$A$1:$U$1,0),FALSE)</f>
        <v>0.625</v>
      </c>
      <c r="AD929" s="2">
        <f>VLOOKUP($F929,Experiment!$A$2:$U$90,MATCH(Results!AD$1,Experiment!$A$1:$U$1,0),FALSE)</f>
        <v>22.5</v>
      </c>
      <c r="AE929" s="2">
        <f>VLOOKUP($F929,Experiment!$A$2:$U$90,MATCH(Results!AE$1,Experiment!$A$1:$U$1,0),FALSE)</f>
        <v>7593.75</v>
      </c>
      <c r="AF929" s="2">
        <f>VLOOKUP($F929,Experiment!$A$2:$U$90,MATCH(Results!AF$1,Experiment!$A$1:$U$1,0),FALSE)</f>
        <v>87.142125289666879</v>
      </c>
      <c r="AG929" s="3">
        <f>VLOOKUP($F929,Experiment!$A$2:$W$90,MATCH(Results!AG$1,Experiment!$A$1:$W$1,0),FALSE)</f>
        <v>1</v>
      </c>
      <c r="AH929" s="3">
        <f>VLOOKUP($F929,Experiment!$A$2:$W$90,MATCH(Results!AH$1,Experiment!$A$1:$W$1,0),FALSE)</f>
        <v>0.625</v>
      </c>
      <c r="AI929" s="3">
        <f>VLOOKUP($F929,Experiment!$A$2:$X$90,MATCH(Results!AI$1,Experiment!$A$1:$X$1,0),FALSE)</f>
        <v>0.375</v>
      </c>
      <c r="AJ929" s="2">
        <f>Table1[[#This Row],[Gain]]^Table1[[#This Row],[θ]]</f>
        <v>90</v>
      </c>
      <c r="AK929" s="2">
        <f>-Table1[[#This Row],[λ]]*-Table1[[#This Row],[Loss]]^Table1[[#This Row],[θ]]</f>
        <v>125.99999999999999</v>
      </c>
      <c r="AL929" s="2">
        <f>Table1[[#This Row],[v_n_w_g]]-Table1[[#This Row],[v_n_w_l]]</f>
        <v>-35.999999999999986</v>
      </c>
      <c r="AM929" s="2">
        <f>IF(Table1[[#This Row],[diff_v]]&gt;=1,1,0)</f>
        <v>0</v>
      </c>
    </row>
    <row r="930" spans="1:39" hidden="1" x14ac:dyDescent="0.3">
      <c r="A930">
        <v>29</v>
      </c>
      <c r="B930" t="s">
        <v>46</v>
      </c>
      <c r="C930" s="22">
        <f>VLOOKUP(Table1[[#This Row],[Subject]],'Subject Profile'!$A$2:$E$8,4,FALSE)</f>
        <v>1</v>
      </c>
      <c r="D930" s="22">
        <f>VLOOKUP(Table1[[#This Row],[Subject]],'Subject Profile'!$A$2:$E$8,5,FALSE)</f>
        <v>-1.4</v>
      </c>
      <c r="E930" t="s">
        <v>108</v>
      </c>
      <c r="F930" t="s">
        <v>92</v>
      </c>
      <c r="G930" t="s">
        <v>7</v>
      </c>
      <c r="H930">
        <f>IF(Table1[[#This Row],[decision]]="accept",1,0)</f>
        <v>1</v>
      </c>
      <c r="I930">
        <v>30</v>
      </c>
      <c r="J930">
        <v>460</v>
      </c>
      <c r="K930">
        <v>1664534627</v>
      </c>
      <c r="L930">
        <v>8</v>
      </c>
      <c r="M930" t="str">
        <f>VLOOKUP($F930,Experiment!$A$2:$U$90,MATCH(Results!M$1,Experiment!$A$1:$U$1,0)+1,FALSE)</f>
        <v>I</v>
      </c>
      <c r="N930">
        <f>IF(Table1[[#This Row],[Impact]]="I",0,1)</f>
        <v>0</v>
      </c>
      <c r="O930" s="2">
        <f>VLOOKUP($F930,Experiment!$A$2:$U$90,MATCH(Results!O$1,Experiment!$A$1:$U$1,0),FALSE)</f>
        <v>-10</v>
      </c>
      <c r="P930" s="3">
        <f>VLOOKUP($F930,Experiment!$A$2:$U$90,MATCH(Results!P$1,Experiment!$A$1:$U$1,0),FALSE)</f>
        <v>0.5</v>
      </c>
      <c r="Q930" s="2">
        <f>VLOOKUP($F930,Experiment!$A$2:$U$90,MATCH(Results!Q$1,Experiment!$A$1:$U$1,0),FALSE)</f>
        <v>30</v>
      </c>
      <c r="R930" s="3">
        <f>VLOOKUP($F930,Experiment!$A$2:$U$90,MATCH(Results!R$1,Experiment!$A$1:$U$1,0),FALSE)</f>
        <v>0.5</v>
      </c>
      <c r="S930" s="2">
        <f>VLOOKUP($F930,Experiment!$A$2:$U$90,MATCH(Results!S$1,Experiment!$A$1:$U$1,0),FALSE)</f>
        <v>10</v>
      </c>
      <c r="T930" s="2">
        <f>VLOOKUP($F930,Experiment!$A$2:$U$90,MATCH(Results!T$1,Experiment!$A$1:$U$1,0),FALSE)</f>
        <v>400</v>
      </c>
      <c r="U930" s="2">
        <f>VLOOKUP($F930,Experiment!$A$2:$U$90,MATCH(Results!U$1,Experiment!$A$1:$U$1,0),FALSE)</f>
        <v>20</v>
      </c>
      <c r="V930" s="2">
        <f>VLOOKUP($F930,Experiment!$A$2:$U$90,MATCH(Results!V$1,Experiment!$A$1:$U$1,0),FALSE)</f>
        <v>4</v>
      </c>
      <c r="W930" s="3">
        <f>VLOOKUP($F930,Experiment!$A$2:$U$90,MATCH(Results!W$1,Experiment!$A$1:$U$1,0),FALSE)</f>
        <v>0.25</v>
      </c>
      <c r="X930" s="3">
        <f>VLOOKUP($F930,Experiment!$A$2:$U$90,MATCH(Results!X$1,Experiment!$A$1:$U$1,0),FALSE)</f>
        <v>0.75</v>
      </c>
      <c r="Y930" s="2">
        <f>VLOOKUP($F930,Experiment!$A$2:$U$90,MATCH(Results!Y$1,Experiment!$A$1:$U$1,0),FALSE)</f>
        <v>2</v>
      </c>
      <c r="Z930" s="3">
        <f>VLOOKUP($F930,Experiment!$A$2:$U$90,MATCH(Results!Z$1,Experiment!$A$1:$U$1,0),FALSE)</f>
        <v>0.5</v>
      </c>
      <c r="AA930" s="3">
        <f>VLOOKUP($F930,Experiment!$A$2:$U$90,MATCH(Results!AA$1,Experiment!$A$1:$U$1,0),FALSE)</f>
        <v>0.25</v>
      </c>
      <c r="AB930" s="3">
        <f>VLOOKUP($F930,Experiment!$A$2:$U$90,MATCH(Results!AB$1,Experiment!$A$1:$U$1,0),FALSE)</f>
        <v>0.625</v>
      </c>
      <c r="AC930" s="3">
        <f>VLOOKUP($F930,Experiment!$A$2:$U$90,MATCH(Results!AC$1,Experiment!$A$1:$U$1,0),FALSE)</f>
        <v>0.375</v>
      </c>
      <c r="AD930" s="2">
        <f>VLOOKUP($F930,Experiment!$A$2:$U$90,MATCH(Results!AD$1,Experiment!$A$1:$U$1,0),FALSE)</f>
        <v>5</v>
      </c>
      <c r="AE930" s="2">
        <f>VLOOKUP($F930,Experiment!$A$2:$U$90,MATCH(Results!AE$1,Experiment!$A$1:$U$1,0),FALSE)</f>
        <v>375</v>
      </c>
      <c r="AF930" s="2">
        <f>VLOOKUP($F930,Experiment!$A$2:$U$90,MATCH(Results!AF$1,Experiment!$A$1:$U$1,0),FALSE)</f>
        <v>19.364916731037084</v>
      </c>
      <c r="AG930" s="3">
        <f>VLOOKUP($F930,Experiment!$A$2:$W$90,MATCH(Results!AG$1,Experiment!$A$1:$W$1,0),FALSE)</f>
        <v>0.82730419370997643</v>
      </c>
      <c r="AH930" s="3">
        <f>VLOOKUP($F930,Experiment!$A$2:$W$90,MATCH(Results!AH$1,Experiment!$A$1:$W$1,0),FALSE)</f>
        <v>0.38648875795104182</v>
      </c>
      <c r="AI930" s="3">
        <f>VLOOKUP($F930,Experiment!$A$2:$X$90,MATCH(Results!AI$1,Experiment!$A$1:$X$1,0),FALSE)</f>
        <v>0.61351124204895813</v>
      </c>
      <c r="AJ930" s="2">
        <f>Table1[[#This Row],[Gain]]^Table1[[#This Row],[θ]]</f>
        <v>30</v>
      </c>
      <c r="AK930" s="2">
        <f>-Table1[[#This Row],[λ]]*-Table1[[#This Row],[Loss]]^Table1[[#This Row],[θ]]</f>
        <v>14</v>
      </c>
      <c r="AL930" s="2">
        <f>Table1[[#This Row],[v_n_w_g]]-Table1[[#This Row],[v_n_w_l]]</f>
        <v>16</v>
      </c>
      <c r="AM930" s="2">
        <f>IF(Table1[[#This Row],[diff_v]]&gt;=1,1,0)</f>
        <v>1</v>
      </c>
    </row>
    <row r="931" spans="1:39" hidden="1" x14ac:dyDescent="0.3">
      <c r="A931">
        <v>30</v>
      </c>
      <c r="B931" t="s">
        <v>46</v>
      </c>
      <c r="C931" s="22">
        <f>VLOOKUP(Table1[[#This Row],[Subject]],'Subject Profile'!$A$2:$E$8,4,FALSE)</f>
        <v>1</v>
      </c>
      <c r="D931" s="22">
        <f>VLOOKUP(Table1[[#This Row],[Subject]],'Subject Profile'!$A$2:$E$8,5,FALSE)</f>
        <v>-1.4</v>
      </c>
      <c r="E931" t="s">
        <v>108</v>
      </c>
      <c r="F931" t="s">
        <v>81</v>
      </c>
      <c r="G931" t="s">
        <v>7</v>
      </c>
      <c r="H931">
        <f>IF(Table1[[#This Row],[decision]]="accept",1,0)</f>
        <v>1</v>
      </c>
      <c r="I931">
        <v>-50</v>
      </c>
      <c r="J931">
        <v>410</v>
      </c>
      <c r="K931">
        <v>1664534635</v>
      </c>
      <c r="L931">
        <v>8</v>
      </c>
      <c r="M931" t="str">
        <f>VLOOKUP($F931,Experiment!$A$2:$U$90,MATCH(Results!M$1,Experiment!$A$1:$U$1,0)+1,FALSE)</f>
        <v>G</v>
      </c>
      <c r="N931">
        <f>IF(Table1[[#This Row],[Impact]]="I",0,1)</f>
        <v>1</v>
      </c>
      <c r="O931" s="2">
        <f>VLOOKUP($F931,Experiment!$A$2:$U$90,MATCH(Results!O$1,Experiment!$A$1:$U$1,0),FALSE)</f>
        <v>-50</v>
      </c>
      <c r="P931" s="3">
        <f>VLOOKUP($F931,Experiment!$A$2:$U$90,MATCH(Results!P$1,Experiment!$A$1:$U$1,0),FALSE)</f>
        <v>0.5</v>
      </c>
      <c r="Q931" s="2">
        <f>VLOOKUP($F931,Experiment!$A$2:$U$90,MATCH(Results!Q$1,Experiment!$A$1:$U$1,0),FALSE)</f>
        <v>70</v>
      </c>
      <c r="R931" s="3">
        <f>VLOOKUP($F931,Experiment!$A$2:$U$90,MATCH(Results!R$1,Experiment!$A$1:$U$1,0),FALSE)</f>
        <v>0.5</v>
      </c>
      <c r="S931" s="2">
        <f>VLOOKUP($F931,Experiment!$A$2:$U$90,MATCH(Results!S$1,Experiment!$A$1:$U$1,0),FALSE)</f>
        <v>10</v>
      </c>
      <c r="T931" s="2">
        <f>VLOOKUP($F931,Experiment!$A$2:$U$90,MATCH(Results!T$1,Experiment!$A$1:$U$1,0),FALSE)</f>
        <v>3600</v>
      </c>
      <c r="U931" s="2">
        <f>VLOOKUP($F931,Experiment!$A$2:$U$90,MATCH(Results!U$1,Experiment!$A$1:$U$1,0),FALSE)</f>
        <v>60</v>
      </c>
      <c r="V931" s="2">
        <f>VLOOKUP($F931,Experiment!$A$2:$U$90,MATCH(Results!V$1,Experiment!$A$1:$U$1,0),FALSE)</f>
        <v>2</v>
      </c>
      <c r="W931" s="3">
        <f>VLOOKUP($F931,Experiment!$A$2:$U$90,MATCH(Results!W$1,Experiment!$A$1:$U$1,0),FALSE)</f>
        <v>0.25</v>
      </c>
      <c r="X931" s="3">
        <f>VLOOKUP($F931,Experiment!$A$2:$U$90,MATCH(Results!X$1,Experiment!$A$1:$U$1,0),FALSE)</f>
        <v>0.75</v>
      </c>
      <c r="Y931" s="2">
        <f>VLOOKUP($F931,Experiment!$A$2:$U$90,MATCH(Results!Y$1,Experiment!$A$1:$U$1,0),FALSE)</f>
        <v>1</v>
      </c>
      <c r="Z931" s="3">
        <f>VLOOKUP($F931,Experiment!$A$2:$U$90,MATCH(Results!Z$1,Experiment!$A$1:$U$1,0),FALSE)</f>
        <v>0.25</v>
      </c>
      <c r="AA931" s="3">
        <f>VLOOKUP($F931,Experiment!$A$2:$U$90,MATCH(Results!AA$1,Experiment!$A$1:$U$1,0),FALSE)</f>
        <v>0.5</v>
      </c>
      <c r="AB931" s="3">
        <f>VLOOKUP($F931,Experiment!$A$2:$U$90,MATCH(Results!AB$1,Experiment!$A$1:$U$1,0),FALSE)</f>
        <v>0.375</v>
      </c>
      <c r="AC931" s="3">
        <f>VLOOKUP($F931,Experiment!$A$2:$U$90,MATCH(Results!AC$1,Experiment!$A$1:$U$1,0),FALSE)</f>
        <v>0.625</v>
      </c>
      <c r="AD931" s="2">
        <f>VLOOKUP($F931,Experiment!$A$2:$U$90,MATCH(Results!AD$1,Experiment!$A$1:$U$1,0),FALSE)</f>
        <v>25</v>
      </c>
      <c r="AE931" s="2">
        <f>VLOOKUP($F931,Experiment!$A$2:$U$90,MATCH(Results!AE$1,Experiment!$A$1:$U$1,0),FALSE)</f>
        <v>3375</v>
      </c>
      <c r="AF931" s="2">
        <f>VLOOKUP($F931,Experiment!$A$2:$U$90,MATCH(Results!AF$1,Experiment!$A$1:$U$1,0),FALSE)</f>
        <v>58.094750193111253</v>
      </c>
      <c r="AG931" s="3">
        <f>VLOOKUP($F931,Experiment!$A$2:$W$90,MATCH(Results!AG$1,Experiment!$A$1:$W$1,0),FALSE)</f>
        <v>1</v>
      </c>
      <c r="AH931" s="3">
        <f>VLOOKUP($F931,Experiment!$A$2:$W$90,MATCH(Results!AH$1,Experiment!$A$1:$W$1,0),FALSE)</f>
        <v>0.625</v>
      </c>
      <c r="AI931" s="3">
        <f>VLOOKUP($F931,Experiment!$A$2:$X$90,MATCH(Results!AI$1,Experiment!$A$1:$X$1,0),FALSE)</f>
        <v>0.375</v>
      </c>
      <c r="AJ931" s="2">
        <f>Table1[[#This Row],[Gain]]^Table1[[#This Row],[θ]]</f>
        <v>70</v>
      </c>
      <c r="AK931" s="2">
        <f>-Table1[[#This Row],[λ]]*-Table1[[#This Row],[Loss]]^Table1[[#This Row],[θ]]</f>
        <v>70</v>
      </c>
      <c r="AL931" s="2">
        <f>Table1[[#This Row],[v_n_w_g]]-Table1[[#This Row],[v_n_w_l]]</f>
        <v>0</v>
      </c>
      <c r="AM931" s="2">
        <f>IF(Table1[[#This Row],[diff_v]]&gt;=1,1,0)</f>
        <v>0</v>
      </c>
    </row>
    <row r="932" spans="1:39" hidden="1" x14ac:dyDescent="0.3">
      <c r="A932">
        <v>31</v>
      </c>
      <c r="B932" t="s">
        <v>46</v>
      </c>
      <c r="C932" s="22">
        <f>VLOOKUP(Table1[[#This Row],[Subject]],'Subject Profile'!$A$2:$E$8,4,FALSE)</f>
        <v>1</v>
      </c>
      <c r="D932" s="22">
        <f>VLOOKUP(Table1[[#This Row],[Subject]],'Subject Profile'!$A$2:$E$8,5,FALSE)</f>
        <v>-1.4</v>
      </c>
      <c r="E932" t="s">
        <v>108</v>
      </c>
      <c r="F932" t="s">
        <v>55</v>
      </c>
      <c r="G932" t="s">
        <v>56</v>
      </c>
      <c r="H932">
        <f>IF(Table1[[#This Row],[decision]]="accept",1,0)</f>
        <v>0</v>
      </c>
      <c r="I932">
        <v>0</v>
      </c>
      <c r="J932">
        <v>410</v>
      </c>
      <c r="K932">
        <v>1664534645</v>
      </c>
      <c r="L932">
        <v>10</v>
      </c>
      <c r="M932" t="str">
        <f>VLOOKUP($F932,Experiment!$A$2:$U$90,MATCH(Results!M$1,Experiment!$A$1:$U$1,0)+1,FALSE)</f>
        <v>R</v>
      </c>
      <c r="N932">
        <f>IF(Table1[[#This Row],[Impact]]="I",0,1)</f>
        <v>1</v>
      </c>
      <c r="O932" s="2">
        <f>VLOOKUP($F932,Experiment!$A$2:$U$90,MATCH(Results!O$1,Experiment!$A$1:$U$1,0),FALSE)</f>
        <v>0</v>
      </c>
      <c r="P932" s="3">
        <f>VLOOKUP($F932,Experiment!$A$2:$U$90,MATCH(Results!P$1,Experiment!$A$1:$U$1,0),FALSE)</f>
        <v>0</v>
      </c>
      <c r="Q932" s="2">
        <f>VLOOKUP($F932,Experiment!$A$2:$U$90,MATCH(Results!Q$1,Experiment!$A$1:$U$1,0),FALSE)</f>
        <v>0</v>
      </c>
      <c r="R932" s="3">
        <f>VLOOKUP($F932,Experiment!$A$2:$U$90,MATCH(Results!R$1,Experiment!$A$1:$U$1,0),FALSE)</f>
        <v>0</v>
      </c>
      <c r="S932" s="2">
        <f>VLOOKUP($F932,Experiment!$A$2:$U$90,MATCH(Results!S$1,Experiment!$A$1:$U$1,0),FALSE)</f>
        <v>0</v>
      </c>
      <c r="T932" s="2">
        <f>VLOOKUP($F932,Experiment!$A$2:$U$90,MATCH(Results!T$1,Experiment!$A$1:$U$1,0),FALSE)</f>
        <v>0</v>
      </c>
      <c r="U932" s="2">
        <f>VLOOKUP($F932,Experiment!$A$2:$U$90,MATCH(Results!U$1,Experiment!$A$1:$U$1,0),FALSE)</f>
        <v>0</v>
      </c>
      <c r="V932" s="2">
        <f>VLOOKUP($F932,Experiment!$A$2:$U$90,MATCH(Results!V$1,Experiment!$A$1:$U$1,0),FALSE)</f>
        <v>0</v>
      </c>
      <c r="W932" s="3">
        <f>VLOOKUP($F932,Experiment!$A$2:$U$90,MATCH(Results!W$1,Experiment!$A$1:$U$1,0),FALSE)</f>
        <v>0</v>
      </c>
      <c r="X932" s="3">
        <f>VLOOKUP($F932,Experiment!$A$2:$U$90,MATCH(Results!X$1,Experiment!$A$1:$U$1,0),FALSE)</f>
        <v>0</v>
      </c>
      <c r="Y932" s="2">
        <f>VLOOKUP($F932,Experiment!$A$2:$U$90,MATCH(Results!Y$1,Experiment!$A$1:$U$1,0),FALSE)</f>
        <v>0</v>
      </c>
      <c r="Z932" s="3">
        <f>VLOOKUP($F932,Experiment!$A$2:$U$90,MATCH(Results!Z$1,Experiment!$A$1:$U$1,0),FALSE)</f>
        <v>0</v>
      </c>
      <c r="AA932" s="3">
        <f>VLOOKUP($F932,Experiment!$A$2:$U$90,MATCH(Results!AA$1,Experiment!$A$1:$U$1,0),FALSE)</f>
        <v>0</v>
      </c>
      <c r="AB932" s="3">
        <f>VLOOKUP($F932,Experiment!$A$2:$U$90,MATCH(Results!AB$1,Experiment!$A$1:$U$1,0),FALSE)</f>
        <v>0</v>
      </c>
      <c r="AC932" s="3">
        <f>VLOOKUP($F932,Experiment!$A$2:$U$90,MATCH(Results!AC$1,Experiment!$A$1:$U$1,0),FALSE)</f>
        <v>0</v>
      </c>
      <c r="AD932" s="2">
        <f>VLOOKUP($F932,Experiment!$A$2:$U$90,MATCH(Results!AD$1,Experiment!$A$1:$U$1,0),FALSE)</f>
        <v>0</v>
      </c>
      <c r="AE932" s="2">
        <f>VLOOKUP($F932,Experiment!$A$2:$U$90,MATCH(Results!AE$1,Experiment!$A$1:$U$1,0),FALSE)</f>
        <v>0</v>
      </c>
      <c r="AF932" s="2">
        <f>VLOOKUP($F932,Experiment!$A$2:$U$90,MATCH(Results!AF$1,Experiment!$A$1:$U$1,0),FALSE)</f>
        <v>0</v>
      </c>
      <c r="AG932" s="2"/>
      <c r="AH932" s="3">
        <f>VLOOKUP($F932,Experiment!$A$2:$W$90,MATCH(Results!AH$1,Experiment!$A$1:$W$1,0),FALSE)</f>
        <v>0</v>
      </c>
      <c r="AI932" s="2">
        <f>VLOOKUP($F932,Experiment!$A$2:$X$90,MATCH(Results!AI$1,Experiment!$A$1:$X$1,0),FALSE)</f>
        <v>0</v>
      </c>
      <c r="AJ932" s="2">
        <f>Table1[[#This Row],[Gain]]^Table1[[#This Row],[θ]]</f>
        <v>0</v>
      </c>
      <c r="AK932" s="2">
        <f>-Table1[[#This Row],[λ]]*-Table1[[#This Row],[Loss]]^Table1[[#This Row],[θ]]</f>
        <v>0</v>
      </c>
      <c r="AL932" s="2">
        <f>Table1[[#This Row],[v_n_w_g]]-Table1[[#This Row],[v_n_w_l]]</f>
        <v>0</v>
      </c>
      <c r="AM932" s="2">
        <f>IF(Table1[[#This Row],[diff_v]]&gt;=1,1,0)</f>
        <v>0</v>
      </c>
    </row>
    <row r="933" spans="1:39" hidden="1" x14ac:dyDescent="0.3">
      <c r="A933">
        <v>32</v>
      </c>
      <c r="B933" t="s">
        <v>46</v>
      </c>
      <c r="C933" s="22">
        <f>VLOOKUP(Table1[[#This Row],[Subject]],'Subject Profile'!$A$2:$E$8,4,FALSE)</f>
        <v>1</v>
      </c>
      <c r="D933" s="22">
        <f>VLOOKUP(Table1[[#This Row],[Subject]],'Subject Profile'!$A$2:$E$8,5,FALSE)</f>
        <v>-1.4</v>
      </c>
      <c r="E933" t="s">
        <v>108</v>
      </c>
      <c r="F933" t="s">
        <v>98</v>
      </c>
      <c r="G933" t="s">
        <v>5</v>
      </c>
      <c r="H933">
        <f>IF(Table1[[#This Row],[decision]]="accept",1,0)</f>
        <v>0</v>
      </c>
      <c r="I933">
        <v>0</v>
      </c>
      <c r="J933">
        <v>410</v>
      </c>
      <c r="K933">
        <v>1664534653</v>
      </c>
      <c r="L933">
        <v>8</v>
      </c>
      <c r="M933" t="str">
        <f>VLOOKUP($F933,Experiment!$A$2:$U$90,MATCH(Results!M$1,Experiment!$A$1:$U$1,0)+1,FALSE)</f>
        <v>I</v>
      </c>
      <c r="N933">
        <f>IF(Table1[[#This Row],[Impact]]="I",0,1)</f>
        <v>0</v>
      </c>
      <c r="O933" s="2">
        <f>VLOOKUP($F933,Experiment!$A$2:$U$90,MATCH(Results!O$1,Experiment!$A$1:$U$1,0),FALSE)</f>
        <v>-10</v>
      </c>
      <c r="P933" s="3">
        <f>VLOOKUP($F933,Experiment!$A$2:$U$90,MATCH(Results!P$1,Experiment!$A$1:$U$1,0),FALSE)</f>
        <v>0.5</v>
      </c>
      <c r="Q933" s="2">
        <f>VLOOKUP($F933,Experiment!$A$2:$U$90,MATCH(Results!Q$1,Experiment!$A$1:$U$1,0),FALSE)</f>
        <v>0</v>
      </c>
      <c r="R933" s="3">
        <f>VLOOKUP($F933,Experiment!$A$2:$U$90,MATCH(Results!R$1,Experiment!$A$1:$U$1,0),FALSE)</f>
        <v>0.5</v>
      </c>
      <c r="S933" s="2">
        <f>VLOOKUP($F933,Experiment!$A$2:$U$90,MATCH(Results!S$1,Experiment!$A$1:$U$1,0),FALSE)</f>
        <v>-5</v>
      </c>
      <c r="T933" s="2">
        <f>VLOOKUP($F933,Experiment!$A$2:$U$90,MATCH(Results!T$1,Experiment!$A$1:$U$1,0),FALSE)</f>
        <v>25</v>
      </c>
      <c r="U933" s="2">
        <f>VLOOKUP($F933,Experiment!$A$2:$U$90,MATCH(Results!U$1,Experiment!$A$1:$U$1,0),FALSE)</f>
        <v>5</v>
      </c>
      <c r="V933" s="2">
        <f>VLOOKUP($F933,Experiment!$A$2:$U$90,MATCH(Results!V$1,Experiment!$A$1:$U$1,0),FALSE)</f>
        <v>2</v>
      </c>
      <c r="W933" s="3">
        <f>VLOOKUP($F933,Experiment!$A$2:$U$90,MATCH(Results!W$1,Experiment!$A$1:$U$1,0),FALSE)</f>
        <v>0.25</v>
      </c>
      <c r="X933" s="3">
        <f>VLOOKUP($F933,Experiment!$A$2:$U$90,MATCH(Results!X$1,Experiment!$A$1:$U$1,0),FALSE)</f>
        <v>0.75</v>
      </c>
      <c r="Y933" s="2">
        <f>VLOOKUP($F933,Experiment!$A$2:$U$90,MATCH(Results!Y$1,Experiment!$A$1:$U$1,0),FALSE)</f>
        <v>2</v>
      </c>
      <c r="Z933" s="3">
        <f>VLOOKUP($F933,Experiment!$A$2:$U$90,MATCH(Results!Z$1,Experiment!$A$1:$U$1,0),FALSE)</f>
        <v>0.5</v>
      </c>
      <c r="AA933" s="3">
        <f>VLOOKUP($F933,Experiment!$A$2:$U$90,MATCH(Results!AA$1,Experiment!$A$1:$U$1,0),FALSE)</f>
        <v>0.25</v>
      </c>
      <c r="AB933" s="3">
        <f>VLOOKUP($F933,Experiment!$A$2:$U$90,MATCH(Results!AB$1,Experiment!$A$1:$U$1,0),FALSE)</f>
        <v>0.625</v>
      </c>
      <c r="AC933" s="3">
        <f>VLOOKUP($F933,Experiment!$A$2:$U$90,MATCH(Results!AC$1,Experiment!$A$1:$U$1,0),FALSE)</f>
        <v>0.375</v>
      </c>
      <c r="AD933" s="2">
        <f>VLOOKUP($F933,Experiment!$A$2:$U$90,MATCH(Results!AD$1,Experiment!$A$1:$U$1,0),FALSE)</f>
        <v>-6.25</v>
      </c>
      <c r="AE933" s="2">
        <f>VLOOKUP($F933,Experiment!$A$2:$U$90,MATCH(Results!AE$1,Experiment!$A$1:$U$1,0),FALSE)</f>
        <v>23.4375</v>
      </c>
      <c r="AF933" s="2">
        <f>VLOOKUP($F933,Experiment!$A$2:$U$90,MATCH(Results!AF$1,Experiment!$A$1:$U$1,0),FALSE)</f>
        <v>4.8412291827592711</v>
      </c>
      <c r="AG933" s="3">
        <f>VLOOKUP($F933,Experiment!$A$2:$W$90,MATCH(Results!AG$1,Experiment!$A$1:$W$1,0),FALSE)</f>
        <v>0.82730419370997643</v>
      </c>
      <c r="AH933" s="3">
        <f>VLOOKUP($F933,Experiment!$A$2:$W$90,MATCH(Results!AH$1,Experiment!$A$1:$W$1,0),FALSE)</f>
        <v>0.38648875795104182</v>
      </c>
      <c r="AI933" s="3">
        <f>VLOOKUP($F933,Experiment!$A$2:$X$90,MATCH(Results!AI$1,Experiment!$A$1:$X$1,0),FALSE)</f>
        <v>0.61351124204895813</v>
      </c>
      <c r="AJ933" s="2">
        <f>Table1[[#This Row],[Gain]]^Table1[[#This Row],[θ]]</f>
        <v>0</v>
      </c>
      <c r="AK933" s="2">
        <f>-Table1[[#This Row],[λ]]*-Table1[[#This Row],[Loss]]^Table1[[#This Row],[θ]]</f>
        <v>14</v>
      </c>
      <c r="AL933" s="2">
        <f>Table1[[#This Row],[v_n_w_g]]-Table1[[#This Row],[v_n_w_l]]</f>
        <v>-14</v>
      </c>
      <c r="AM933" s="2">
        <f>IF(Table1[[#This Row],[diff_v]]&gt;=1,1,0)</f>
        <v>0</v>
      </c>
    </row>
    <row r="934" spans="1:39" hidden="1" x14ac:dyDescent="0.3">
      <c r="A934">
        <v>33</v>
      </c>
      <c r="B934" t="s">
        <v>46</v>
      </c>
      <c r="C934" s="22">
        <f>VLOOKUP(Table1[[#This Row],[Subject]],'Subject Profile'!$A$2:$E$8,4,FALSE)</f>
        <v>1</v>
      </c>
      <c r="D934" s="22">
        <f>VLOOKUP(Table1[[#This Row],[Subject]],'Subject Profile'!$A$2:$E$8,5,FALSE)</f>
        <v>-1.4</v>
      </c>
      <c r="E934" t="s">
        <v>108</v>
      </c>
      <c r="F934" t="s">
        <v>91</v>
      </c>
      <c r="G934" t="s">
        <v>7</v>
      </c>
      <c r="H934">
        <f>IF(Table1[[#This Row],[decision]]="accept",1,0)</f>
        <v>1</v>
      </c>
      <c r="I934">
        <v>100</v>
      </c>
      <c r="J934">
        <v>510</v>
      </c>
      <c r="K934">
        <v>1664534659</v>
      </c>
      <c r="L934">
        <v>6</v>
      </c>
      <c r="M934" t="str">
        <f>VLOOKUP($F934,Experiment!$A$2:$U$90,MATCH(Results!M$1,Experiment!$A$1:$U$1,0)+1,FALSE)</f>
        <v>G</v>
      </c>
      <c r="N934">
        <f>IF(Table1[[#This Row],[Impact]]="I",0,1)</f>
        <v>1</v>
      </c>
      <c r="O934" s="2">
        <f>VLOOKUP($F934,Experiment!$A$2:$U$90,MATCH(Results!O$1,Experiment!$A$1:$U$1,0),FALSE)</f>
        <v>-90</v>
      </c>
      <c r="P934" s="3">
        <f>VLOOKUP($F934,Experiment!$A$2:$U$90,MATCH(Results!P$1,Experiment!$A$1:$U$1,0),FALSE)</f>
        <v>0.5</v>
      </c>
      <c r="Q934" s="2">
        <f>VLOOKUP($F934,Experiment!$A$2:$U$90,MATCH(Results!Q$1,Experiment!$A$1:$U$1,0),FALSE)</f>
        <v>100</v>
      </c>
      <c r="R934" s="3">
        <f>VLOOKUP($F934,Experiment!$A$2:$U$90,MATCH(Results!R$1,Experiment!$A$1:$U$1,0),FALSE)</f>
        <v>0.5</v>
      </c>
      <c r="S934" s="2">
        <f>VLOOKUP($F934,Experiment!$A$2:$U$90,MATCH(Results!S$1,Experiment!$A$1:$U$1,0),FALSE)</f>
        <v>5</v>
      </c>
      <c r="T934" s="2">
        <f>VLOOKUP($F934,Experiment!$A$2:$U$90,MATCH(Results!T$1,Experiment!$A$1:$U$1,0),FALSE)</f>
        <v>9025</v>
      </c>
      <c r="U934" s="2">
        <f>VLOOKUP($F934,Experiment!$A$2:$U$90,MATCH(Results!U$1,Experiment!$A$1:$U$1,0),FALSE)</f>
        <v>95</v>
      </c>
      <c r="V934" s="2">
        <f>VLOOKUP($F934,Experiment!$A$2:$U$90,MATCH(Results!V$1,Experiment!$A$1:$U$1,0),FALSE)</f>
        <v>4</v>
      </c>
      <c r="W934" s="3">
        <f>VLOOKUP($F934,Experiment!$A$2:$U$90,MATCH(Results!W$1,Experiment!$A$1:$U$1,0),FALSE)</f>
        <v>0.25</v>
      </c>
      <c r="X934" s="3">
        <f>VLOOKUP($F934,Experiment!$A$2:$U$90,MATCH(Results!X$1,Experiment!$A$1:$U$1,0),FALSE)</f>
        <v>0.75</v>
      </c>
      <c r="Y934" s="2">
        <f>VLOOKUP($F934,Experiment!$A$2:$U$90,MATCH(Results!Y$1,Experiment!$A$1:$U$1,0),FALSE)</f>
        <v>1</v>
      </c>
      <c r="Z934" s="3">
        <f>VLOOKUP($F934,Experiment!$A$2:$U$90,MATCH(Results!Z$1,Experiment!$A$1:$U$1,0),FALSE)</f>
        <v>0.25</v>
      </c>
      <c r="AA934" s="3">
        <f>VLOOKUP($F934,Experiment!$A$2:$U$90,MATCH(Results!AA$1,Experiment!$A$1:$U$1,0),FALSE)</f>
        <v>0.5</v>
      </c>
      <c r="AB934" s="3">
        <f>VLOOKUP($F934,Experiment!$A$2:$U$90,MATCH(Results!AB$1,Experiment!$A$1:$U$1,0),FALSE)</f>
        <v>0.375</v>
      </c>
      <c r="AC934" s="3">
        <f>VLOOKUP($F934,Experiment!$A$2:$U$90,MATCH(Results!AC$1,Experiment!$A$1:$U$1,0),FALSE)</f>
        <v>0.625</v>
      </c>
      <c r="AD934" s="2">
        <f>VLOOKUP($F934,Experiment!$A$2:$U$90,MATCH(Results!AD$1,Experiment!$A$1:$U$1,0),FALSE)</f>
        <v>28.75</v>
      </c>
      <c r="AE934" s="2">
        <f>VLOOKUP($F934,Experiment!$A$2:$U$90,MATCH(Results!AE$1,Experiment!$A$1:$U$1,0),FALSE)</f>
        <v>8460.9375</v>
      </c>
      <c r="AF934" s="2">
        <f>VLOOKUP($F934,Experiment!$A$2:$U$90,MATCH(Results!AF$1,Experiment!$A$1:$U$1,0),FALSE)</f>
        <v>91.983354472426157</v>
      </c>
      <c r="AG934" s="3">
        <f>VLOOKUP($F934,Experiment!$A$2:$W$90,MATCH(Results!AG$1,Experiment!$A$1:$W$1,0),FALSE)</f>
        <v>1</v>
      </c>
      <c r="AH934" s="3">
        <f>VLOOKUP($F934,Experiment!$A$2:$W$90,MATCH(Results!AH$1,Experiment!$A$1:$W$1,0),FALSE)</f>
        <v>0.625</v>
      </c>
      <c r="AI934" s="3">
        <f>VLOOKUP($F934,Experiment!$A$2:$X$90,MATCH(Results!AI$1,Experiment!$A$1:$X$1,0),FALSE)</f>
        <v>0.375</v>
      </c>
      <c r="AJ934" s="2">
        <f>Table1[[#This Row],[Gain]]^Table1[[#This Row],[θ]]</f>
        <v>100</v>
      </c>
      <c r="AK934" s="2">
        <f>-Table1[[#This Row],[λ]]*-Table1[[#This Row],[Loss]]^Table1[[#This Row],[θ]]</f>
        <v>125.99999999999999</v>
      </c>
      <c r="AL934" s="2">
        <f>Table1[[#This Row],[v_n_w_g]]-Table1[[#This Row],[v_n_w_l]]</f>
        <v>-25.999999999999986</v>
      </c>
      <c r="AM934" s="2">
        <f>IF(Table1[[#This Row],[diff_v]]&gt;=1,1,0)</f>
        <v>0</v>
      </c>
    </row>
    <row r="935" spans="1:39" hidden="1" x14ac:dyDescent="0.3">
      <c r="A935">
        <v>34</v>
      </c>
      <c r="B935" t="s">
        <v>46</v>
      </c>
      <c r="C935" s="22">
        <f>VLOOKUP(Table1[[#This Row],[Subject]],'Subject Profile'!$A$2:$E$8,4,FALSE)</f>
        <v>1</v>
      </c>
      <c r="D935" s="22">
        <f>VLOOKUP(Table1[[#This Row],[Subject]],'Subject Profile'!$A$2:$E$8,5,FALSE)</f>
        <v>-1.4</v>
      </c>
      <c r="E935" t="s">
        <v>108</v>
      </c>
      <c r="F935" t="s">
        <v>93</v>
      </c>
      <c r="G935" t="s">
        <v>7</v>
      </c>
      <c r="H935">
        <f>IF(Table1[[#This Row],[decision]]="accept",1,0)</f>
        <v>1</v>
      </c>
      <c r="I935">
        <v>100</v>
      </c>
      <c r="J935">
        <v>610</v>
      </c>
      <c r="K935">
        <v>1664534669</v>
      </c>
      <c r="L935">
        <v>10</v>
      </c>
      <c r="M935" t="str">
        <f>VLOOKUP($F935,Experiment!$A$2:$U$90,MATCH(Results!M$1,Experiment!$A$1:$U$1,0)+1,FALSE)</f>
        <v>I</v>
      </c>
      <c r="N935">
        <f>IF(Table1[[#This Row],[Impact]]="I",0,1)</f>
        <v>0</v>
      </c>
      <c r="O935" s="2">
        <f>VLOOKUP($F935,Experiment!$A$2:$U$90,MATCH(Results!O$1,Experiment!$A$1:$U$1,0),FALSE)</f>
        <v>-90</v>
      </c>
      <c r="P935" s="3">
        <f>VLOOKUP($F935,Experiment!$A$2:$U$90,MATCH(Results!P$1,Experiment!$A$1:$U$1,0),FALSE)</f>
        <v>0.5</v>
      </c>
      <c r="Q935" s="2">
        <f>VLOOKUP($F935,Experiment!$A$2:$U$90,MATCH(Results!Q$1,Experiment!$A$1:$U$1,0),FALSE)</f>
        <v>100</v>
      </c>
      <c r="R935" s="3">
        <f>VLOOKUP($F935,Experiment!$A$2:$U$90,MATCH(Results!R$1,Experiment!$A$1:$U$1,0),FALSE)</f>
        <v>0.5</v>
      </c>
      <c r="S935" s="2">
        <f>VLOOKUP($F935,Experiment!$A$2:$U$90,MATCH(Results!S$1,Experiment!$A$1:$U$1,0),FALSE)</f>
        <v>5</v>
      </c>
      <c r="T935" s="2">
        <f>VLOOKUP($F935,Experiment!$A$2:$U$90,MATCH(Results!T$1,Experiment!$A$1:$U$1,0),FALSE)</f>
        <v>9025</v>
      </c>
      <c r="U935" s="2">
        <f>VLOOKUP($F935,Experiment!$A$2:$U$90,MATCH(Results!U$1,Experiment!$A$1:$U$1,0),FALSE)</f>
        <v>95</v>
      </c>
      <c r="V935" s="2">
        <f>VLOOKUP($F935,Experiment!$A$2:$U$90,MATCH(Results!V$1,Experiment!$A$1:$U$1,0),FALSE)</f>
        <v>4</v>
      </c>
      <c r="W935" s="3">
        <f>VLOOKUP($F935,Experiment!$A$2:$U$90,MATCH(Results!W$1,Experiment!$A$1:$U$1,0),FALSE)</f>
        <v>0.25</v>
      </c>
      <c r="X935" s="3">
        <f>VLOOKUP($F935,Experiment!$A$2:$U$90,MATCH(Results!X$1,Experiment!$A$1:$U$1,0),FALSE)</f>
        <v>0.75</v>
      </c>
      <c r="Y935" s="2">
        <f>VLOOKUP($F935,Experiment!$A$2:$U$90,MATCH(Results!Y$1,Experiment!$A$1:$U$1,0),FALSE)</f>
        <v>1</v>
      </c>
      <c r="Z935" s="3">
        <f>VLOOKUP($F935,Experiment!$A$2:$U$90,MATCH(Results!Z$1,Experiment!$A$1:$U$1,0),FALSE)</f>
        <v>0.25</v>
      </c>
      <c r="AA935" s="3">
        <f>VLOOKUP($F935,Experiment!$A$2:$U$90,MATCH(Results!AA$1,Experiment!$A$1:$U$1,0),FALSE)</f>
        <v>0.5</v>
      </c>
      <c r="AB935" s="3">
        <f>VLOOKUP($F935,Experiment!$A$2:$U$90,MATCH(Results!AB$1,Experiment!$A$1:$U$1,0),FALSE)</f>
        <v>0.375</v>
      </c>
      <c r="AC935" s="3">
        <f>VLOOKUP($F935,Experiment!$A$2:$U$90,MATCH(Results!AC$1,Experiment!$A$1:$U$1,0),FALSE)</f>
        <v>0.625</v>
      </c>
      <c r="AD935" s="2">
        <f>VLOOKUP($F935,Experiment!$A$2:$U$90,MATCH(Results!AD$1,Experiment!$A$1:$U$1,0),FALSE)</f>
        <v>28.75</v>
      </c>
      <c r="AE935" s="2">
        <f>VLOOKUP($F935,Experiment!$A$2:$U$90,MATCH(Results!AE$1,Experiment!$A$1:$U$1,0),FALSE)</f>
        <v>8460.9375</v>
      </c>
      <c r="AF935" s="2">
        <f>VLOOKUP($F935,Experiment!$A$2:$U$90,MATCH(Results!AF$1,Experiment!$A$1:$U$1,0),FALSE)</f>
        <v>91.983354472426157</v>
      </c>
      <c r="AG935" s="3">
        <f>VLOOKUP($F935,Experiment!$A$2:$W$90,MATCH(Results!AG$1,Experiment!$A$1:$W$1,0),FALSE)</f>
        <v>1</v>
      </c>
      <c r="AH935" s="3">
        <f>VLOOKUP($F935,Experiment!$A$2:$W$90,MATCH(Results!AH$1,Experiment!$A$1:$W$1,0),FALSE)</f>
        <v>0.625</v>
      </c>
      <c r="AI935" s="3">
        <f>VLOOKUP($F935,Experiment!$A$2:$X$90,MATCH(Results!AI$1,Experiment!$A$1:$X$1,0),FALSE)</f>
        <v>0.375</v>
      </c>
      <c r="AJ935" s="2">
        <f>Table1[[#This Row],[Gain]]^Table1[[#This Row],[θ]]</f>
        <v>100</v>
      </c>
      <c r="AK935" s="2">
        <f>-Table1[[#This Row],[λ]]*-Table1[[#This Row],[Loss]]^Table1[[#This Row],[θ]]</f>
        <v>125.99999999999999</v>
      </c>
      <c r="AL935" s="2">
        <f>Table1[[#This Row],[v_n_w_g]]-Table1[[#This Row],[v_n_w_l]]</f>
        <v>-25.999999999999986</v>
      </c>
      <c r="AM935" s="2">
        <f>IF(Table1[[#This Row],[diff_v]]&gt;=1,1,0)</f>
        <v>0</v>
      </c>
    </row>
    <row r="936" spans="1:39" hidden="1" x14ac:dyDescent="0.3">
      <c r="A936">
        <v>35</v>
      </c>
      <c r="B936" t="s">
        <v>46</v>
      </c>
      <c r="C936" s="22">
        <f>VLOOKUP(Table1[[#This Row],[Subject]],'Subject Profile'!$A$2:$E$8,4,FALSE)</f>
        <v>1</v>
      </c>
      <c r="D936" s="22">
        <f>VLOOKUP(Table1[[#This Row],[Subject]],'Subject Profile'!$A$2:$E$8,5,FALSE)</f>
        <v>-1.4</v>
      </c>
      <c r="E936" t="s">
        <v>108</v>
      </c>
      <c r="F936" t="s">
        <v>68</v>
      </c>
      <c r="G936" t="s">
        <v>7</v>
      </c>
      <c r="H936">
        <f>IF(Table1[[#This Row],[decision]]="accept",1,0)</f>
        <v>1</v>
      </c>
      <c r="I936">
        <v>60</v>
      </c>
      <c r="J936">
        <v>670</v>
      </c>
      <c r="K936">
        <v>1664534679</v>
      </c>
      <c r="L936">
        <v>10</v>
      </c>
      <c r="M936" t="str">
        <f>VLOOKUP($F936,Experiment!$A$2:$U$90,MATCH(Results!M$1,Experiment!$A$1:$U$1,0)+1,FALSE)</f>
        <v>G</v>
      </c>
      <c r="N936">
        <f>IF(Table1[[#This Row],[Impact]]="I",0,1)</f>
        <v>1</v>
      </c>
      <c r="O936" s="2">
        <f>VLOOKUP($F936,Experiment!$A$2:$U$90,MATCH(Results!O$1,Experiment!$A$1:$U$1,0),FALSE)</f>
        <v>-50</v>
      </c>
      <c r="P936" s="3">
        <f>VLOOKUP($F936,Experiment!$A$2:$U$90,MATCH(Results!P$1,Experiment!$A$1:$U$1,0),FALSE)</f>
        <v>0.5</v>
      </c>
      <c r="Q936" s="2">
        <f>VLOOKUP($F936,Experiment!$A$2:$U$90,MATCH(Results!Q$1,Experiment!$A$1:$U$1,0),FALSE)</f>
        <v>60</v>
      </c>
      <c r="R936" s="3">
        <f>VLOOKUP($F936,Experiment!$A$2:$U$90,MATCH(Results!R$1,Experiment!$A$1:$U$1,0),FALSE)</f>
        <v>0.5</v>
      </c>
      <c r="S936" s="2">
        <f>VLOOKUP($F936,Experiment!$A$2:$U$90,MATCH(Results!S$1,Experiment!$A$1:$U$1,0),FALSE)</f>
        <v>5</v>
      </c>
      <c r="T936" s="2">
        <f>VLOOKUP($F936,Experiment!$A$2:$U$90,MATCH(Results!T$1,Experiment!$A$1:$U$1,0),FALSE)</f>
        <v>3025</v>
      </c>
      <c r="U936" s="2">
        <f>VLOOKUP($F936,Experiment!$A$2:$U$90,MATCH(Results!U$1,Experiment!$A$1:$U$1,0),FALSE)</f>
        <v>55</v>
      </c>
      <c r="V936" s="2">
        <f>VLOOKUP($F936,Experiment!$A$2:$U$90,MATCH(Results!V$1,Experiment!$A$1:$U$1,0),FALSE)</f>
        <v>2</v>
      </c>
      <c r="W936" s="3">
        <f>VLOOKUP($F936,Experiment!$A$2:$U$90,MATCH(Results!W$1,Experiment!$A$1:$U$1,0),FALSE)</f>
        <v>0.25</v>
      </c>
      <c r="X936" s="3">
        <f>VLOOKUP($F936,Experiment!$A$2:$U$90,MATCH(Results!X$1,Experiment!$A$1:$U$1,0),FALSE)</f>
        <v>0.75</v>
      </c>
      <c r="Y936" s="2">
        <f>VLOOKUP($F936,Experiment!$A$2:$U$90,MATCH(Results!Y$1,Experiment!$A$1:$U$1,0),FALSE)</f>
        <v>2</v>
      </c>
      <c r="Z936" s="3">
        <f>VLOOKUP($F936,Experiment!$A$2:$U$90,MATCH(Results!Z$1,Experiment!$A$1:$U$1,0),FALSE)</f>
        <v>0.5</v>
      </c>
      <c r="AA936" s="3">
        <f>VLOOKUP($F936,Experiment!$A$2:$U$90,MATCH(Results!AA$1,Experiment!$A$1:$U$1,0),FALSE)</f>
        <v>0.25</v>
      </c>
      <c r="AB936" s="3">
        <f>VLOOKUP($F936,Experiment!$A$2:$U$90,MATCH(Results!AB$1,Experiment!$A$1:$U$1,0),FALSE)</f>
        <v>0.625</v>
      </c>
      <c r="AC936" s="3">
        <f>VLOOKUP($F936,Experiment!$A$2:$U$90,MATCH(Results!AC$1,Experiment!$A$1:$U$1,0),FALSE)</f>
        <v>0.375</v>
      </c>
      <c r="AD936" s="2">
        <f>VLOOKUP($F936,Experiment!$A$2:$U$90,MATCH(Results!AD$1,Experiment!$A$1:$U$1,0),FALSE)</f>
        <v>-8.75</v>
      </c>
      <c r="AE936" s="2">
        <f>VLOOKUP($F936,Experiment!$A$2:$U$90,MATCH(Results!AE$1,Experiment!$A$1:$U$1,0),FALSE)</f>
        <v>2835.9375</v>
      </c>
      <c r="AF936" s="2">
        <f>VLOOKUP($F936,Experiment!$A$2:$U$90,MATCH(Results!AF$1,Experiment!$A$1:$U$1,0),FALSE)</f>
        <v>53.253521010351982</v>
      </c>
      <c r="AG936" s="3">
        <f>VLOOKUP($F936,Experiment!$A$2:$W$90,MATCH(Results!AG$1,Experiment!$A$1:$W$1,0),FALSE)</f>
        <v>0.82730419370997643</v>
      </c>
      <c r="AH936" s="3">
        <f>VLOOKUP($F936,Experiment!$A$2:$W$90,MATCH(Results!AH$1,Experiment!$A$1:$W$1,0),FALSE)</f>
        <v>0.38648875795104182</v>
      </c>
      <c r="AI936" s="3">
        <f>VLOOKUP($F936,Experiment!$A$2:$X$90,MATCH(Results!AI$1,Experiment!$A$1:$X$1,0),FALSE)</f>
        <v>0.61351124204895813</v>
      </c>
      <c r="AJ936" s="2">
        <f>Table1[[#This Row],[Gain]]^Table1[[#This Row],[θ]]</f>
        <v>60</v>
      </c>
      <c r="AK936" s="2">
        <f>-Table1[[#This Row],[λ]]*-Table1[[#This Row],[Loss]]^Table1[[#This Row],[θ]]</f>
        <v>70</v>
      </c>
      <c r="AL936" s="2">
        <f>Table1[[#This Row],[v_n_w_g]]-Table1[[#This Row],[v_n_w_l]]</f>
        <v>-10</v>
      </c>
      <c r="AM936" s="2">
        <f>IF(Table1[[#This Row],[diff_v]]&gt;=1,1,0)</f>
        <v>0</v>
      </c>
    </row>
    <row r="937" spans="1:39" hidden="1" x14ac:dyDescent="0.3">
      <c r="A937">
        <v>36</v>
      </c>
      <c r="B937" t="s">
        <v>46</v>
      </c>
      <c r="C937" s="22">
        <f>VLOOKUP(Table1[[#This Row],[Subject]],'Subject Profile'!$A$2:$E$8,4,FALSE)</f>
        <v>1</v>
      </c>
      <c r="D937" s="22">
        <f>VLOOKUP(Table1[[#This Row],[Subject]],'Subject Profile'!$A$2:$E$8,5,FALSE)</f>
        <v>-1.4</v>
      </c>
      <c r="E937" t="s">
        <v>108</v>
      </c>
      <c r="F937" t="s">
        <v>74</v>
      </c>
      <c r="G937" t="s">
        <v>7</v>
      </c>
      <c r="H937">
        <f>IF(Table1[[#This Row],[decision]]="accept",1,0)</f>
        <v>1</v>
      </c>
      <c r="I937">
        <v>30</v>
      </c>
      <c r="J937">
        <v>700</v>
      </c>
      <c r="K937">
        <v>1664534685</v>
      </c>
      <c r="L937">
        <v>6</v>
      </c>
      <c r="M937" t="str">
        <f>VLOOKUP($F937,Experiment!$A$2:$U$90,MATCH(Results!M$1,Experiment!$A$1:$U$1,0)+1,FALSE)</f>
        <v>G</v>
      </c>
      <c r="N937">
        <f>IF(Table1[[#This Row],[Impact]]="I",0,1)</f>
        <v>1</v>
      </c>
      <c r="O937" s="2">
        <f>VLOOKUP($F937,Experiment!$A$2:$U$90,MATCH(Results!O$1,Experiment!$A$1:$U$1,0),FALSE)</f>
        <v>-10</v>
      </c>
      <c r="P937" s="3">
        <f>VLOOKUP($F937,Experiment!$A$2:$U$90,MATCH(Results!P$1,Experiment!$A$1:$U$1,0),FALSE)</f>
        <v>0.5</v>
      </c>
      <c r="Q937" s="2">
        <f>VLOOKUP($F937,Experiment!$A$2:$U$90,MATCH(Results!Q$1,Experiment!$A$1:$U$1,0),FALSE)</f>
        <v>30</v>
      </c>
      <c r="R937" s="3">
        <f>VLOOKUP($F937,Experiment!$A$2:$U$90,MATCH(Results!R$1,Experiment!$A$1:$U$1,0),FALSE)</f>
        <v>0.5</v>
      </c>
      <c r="S937" s="2">
        <f>VLOOKUP($F937,Experiment!$A$2:$U$90,MATCH(Results!S$1,Experiment!$A$1:$U$1,0),FALSE)</f>
        <v>10</v>
      </c>
      <c r="T937" s="2">
        <f>VLOOKUP($F937,Experiment!$A$2:$U$90,MATCH(Results!T$1,Experiment!$A$1:$U$1,0),FALSE)</f>
        <v>400</v>
      </c>
      <c r="U937" s="2">
        <f>VLOOKUP($F937,Experiment!$A$2:$U$90,MATCH(Results!U$1,Experiment!$A$1:$U$1,0),FALSE)</f>
        <v>20</v>
      </c>
      <c r="V937" s="2">
        <f>VLOOKUP($F937,Experiment!$A$2:$U$90,MATCH(Results!V$1,Experiment!$A$1:$U$1,0),FALSE)</f>
        <v>2</v>
      </c>
      <c r="W937" s="3">
        <f>VLOOKUP($F937,Experiment!$A$2:$U$90,MATCH(Results!W$1,Experiment!$A$1:$U$1,0),FALSE)</f>
        <v>0.25</v>
      </c>
      <c r="X937" s="3">
        <f>VLOOKUP($F937,Experiment!$A$2:$U$90,MATCH(Results!X$1,Experiment!$A$1:$U$1,0),FALSE)</f>
        <v>0.75</v>
      </c>
      <c r="Y937" s="2">
        <f>VLOOKUP($F937,Experiment!$A$2:$U$90,MATCH(Results!Y$1,Experiment!$A$1:$U$1,0),FALSE)</f>
        <v>2</v>
      </c>
      <c r="Z937" s="3">
        <f>VLOOKUP($F937,Experiment!$A$2:$U$90,MATCH(Results!Z$1,Experiment!$A$1:$U$1,0),FALSE)</f>
        <v>0.5</v>
      </c>
      <c r="AA937" s="3">
        <f>VLOOKUP($F937,Experiment!$A$2:$U$90,MATCH(Results!AA$1,Experiment!$A$1:$U$1,0),FALSE)</f>
        <v>0.25</v>
      </c>
      <c r="AB937" s="3">
        <f>VLOOKUP($F937,Experiment!$A$2:$U$90,MATCH(Results!AB$1,Experiment!$A$1:$U$1,0),FALSE)</f>
        <v>0.625</v>
      </c>
      <c r="AC937" s="3">
        <f>VLOOKUP($F937,Experiment!$A$2:$U$90,MATCH(Results!AC$1,Experiment!$A$1:$U$1,0),FALSE)</f>
        <v>0.375</v>
      </c>
      <c r="AD937" s="2">
        <f>VLOOKUP($F937,Experiment!$A$2:$U$90,MATCH(Results!AD$1,Experiment!$A$1:$U$1,0),FALSE)</f>
        <v>5</v>
      </c>
      <c r="AE937" s="2">
        <f>VLOOKUP($F937,Experiment!$A$2:$U$90,MATCH(Results!AE$1,Experiment!$A$1:$U$1,0),FALSE)</f>
        <v>375</v>
      </c>
      <c r="AF937" s="2">
        <f>VLOOKUP($F937,Experiment!$A$2:$U$90,MATCH(Results!AF$1,Experiment!$A$1:$U$1,0),FALSE)</f>
        <v>19.364916731037084</v>
      </c>
      <c r="AG937" s="3">
        <f>VLOOKUP($F937,Experiment!$A$2:$W$90,MATCH(Results!AG$1,Experiment!$A$1:$W$1,0),FALSE)</f>
        <v>0.82730419370997643</v>
      </c>
      <c r="AH937" s="3">
        <f>VLOOKUP($F937,Experiment!$A$2:$W$90,MATCH(Results!AH$1,Experiment!$A$1:$W$1,0),FALSE)</f>
        <v>0.38648875795104182</v>
      </c>
      <c r="AI937" s="3">
        <f>VLOOKUP($F937,Experiment!$A$2:$X$90,MATCH(Results!AI$1,Experiment!$A$1:$X$1,0),FALSE)</f>
        <v>0.61351124204895813</v>
      </c>
      <c r="AJ937" s="2">
        <f>Table1[[#This Row],[Gain]]^Table1[[#This Row],[θ]]</f>
        <v>30</v>
      </c>
      <c r="AK937" s="2">
        <f>-Table1[[#This Row],[λ]]*-Table1[[#This Row],[Loss]]^Table1[[#This Row],[θ]]</f>
        <v>14</v>
      </c>
      <c r="AL937" s="2">
        <f>Table1[[#This Row],[v_n_w_g]]-Table1[[#This Row],[v_n_w_l]]</f>
        <v>16</v>
      </c>
      <c r="AM937" s="2">
        <f>IF(Table1[[#This Row],[diff_v]]&gt;=1,1,0)</f>
        <v>1</v>
      </c>
    </row>
    <row r="938" spans="1:39" hidden="1" x14ac:dyDescent="0.3">
      <c r="A938">
        <v>37</v>
      </c>
      <c r="B938" t="s">
        <v>46</v>
      </c>
      <c r="C938" s="22">
        <f>VLOOKUP(Table1[[#This Row],[Subject]],'Subject Profile'!$A$2:$E$8,4,FALSE)</f>
        <v>1</v>
      </c>
      <c r="D938" s="22">
        <f>VLOOKUP(Table1[[#This Row],[Subject]],'Subject Profile'!$A$2:$E$8,5,FALSE)</f>
        <v>-1.4</v>
      </c>
      <c r="E938" t="s">
        <v>108</v>
      </c>
      <c r="F938" t="s">
        <v>55</v>
      </c>
      <c r="G938" t="s">
        <v>56</v>
      </c>
      <c r="H938">
        <f>IF(Table1[[#This Row],[decision]]="accept",1,0)</f>
        <v>0</v>
      </c>
      <c r="I938">
        <v>0</v>
      </c>
      <c r="J938">
        <v>700</v>
      </c>
      <c r="K938">
        <v>1664534699</v>
      </c>
      <c r="L938">
        <v>14</v>
      </c>
      <c r="M938" t="str">
        <f>VLOOKUP($F938,Experiment!$A$2:$U$90,MATCH(Results!M$1,Experiment!$A$1:$U$1,0)+1,FALSE)</f>
        <v>R</v>
      </c>
      <c r="N938">
        <f>IF(Table1[[#This Row],[Impact]]="I",0,1)</f>
        <v>1</v>
      </c>
      <c r="O938" s="2">
        <f>VLOOKUP($F938,Experiment!$A$2:$U$90,MATCH(Results!O$1,Experiment!$A$1:$U$1,0),FALSE)</f>
        <v>0</v>
      </c>
      <c r="P938" s="3">
        <f>VLOOKUP($F938,Experiment!$A$2:$U$90,MATCH(Results!P$1,Experiment!$A$1:$U$1,0),FALSE)</f>
        <v>0</v>
      </c>
      <c r="Q938" s="2">
        <f>VLOOKUP($F938,Experiment!$A$2:$U$90,MATCH(Results!Q$1,Experiment!$A$1:$U$1,0),FALSE)</f>
        <v>0</v>
      </c>
      <c r="R938" s="3">
        <f>VLOOKUP($F938,Experiment!$A$2:$U$90,MATCH(Results!R$1,Experiment!$A$1:$U$1,0),FALSE)</f>
        <v>0</v>
      </c>
      <c r="S938" s="2">
        <f>VLOOKUP($F938,Experiment!$A$2:$U$90,MATCH(Results!S$1,Experiment!$A$1:$U$1,0),FALSE)</f>
        <v>0</v>
      </c>
      <c r="T938" s="2">
        <f>VLOOKUP($F938,Experiment!$A$2:$U$90,MATCH(Results!T$1,Experiment!$A$1:$U$1,0),FALSE)</f>
        <v>0</v>
      </c>
      <c r="U938" s="2">
        <f>VLOOKUP($F938,Experiment!$A$2:$U$90,MATCH(Results!U$1,Experiment!$A$1:$U$1,0),FALSE)</f>
        <v>0</v>
      </c>
      <c r="V938" s="2">
        <f>VLOOKUP($F938,Experiment!$A$2:$U$90,MATCH(Results!V$1,Experiment!$A$1:$U$1,0),FALSE)</f>
        <v>0</v>
      </c>
      <c r="W938" s="3">
        <f>VLOOKUP($F938,Experiment!$A$2:$U$90,MATCH(Results!W$1,Experiment!$A$1:$U$1,0),FALSE)</f>
        <v>0</v>
      </c>
      <c r="X938" s="3">
        <f>VLOOKUP($F938,Experiment!$A$2:$U$90,MATCH(Results!X$1,Experiment!$A$1:$U$1,0),FALSE)</f>
        <v>0</v>
      </c>
      <c r="Y938" s="2">
        <f>VLOOKUP($F938,Experiment!$A$2:$U$90,MATCH(Results!Y$1,Experiment!$A$1:$U$1,0),FALSE)</f>
        <v>0</v>
      </c>
      <c r="Z938" s="3">
        <f>VLOOKUP($F938,Experiment!$A$2:$U$90,MATCH(Results!Z$1,Experiment!$A$1:$U$1,0),FALSE)</f>
        <v>0</v>
      </c>
      <c r="AA938" s="3">
        <f>VLOOKUP($F938,Experiment!$A$2:$U$90,MATCH(Results!AA$1,Experiment!$A$1:$U$1,0),FALSE)</f>
        <v>0</v>
      </c>
      <c r="AB938" s="3">
        <f>VLOOKUP($F938,Experiment!$A$2:$U$90,MATCH(Results!AB$1,Experiment!$A$1:$U$1,0),FALSE)</f>
        <v>0</v>
      </c>
      <c r="AC938" s="3">
        <f>VLOOKUP($F938,Experiment!$A$2:$U$90,MATCH(Results!AC$1,Experiment!$A$1:$U$1,0),FALSE)</f>
        <v>0</v>
      </c>
      <c r="AD938" s="2">
        <f>VLOOKUP($F938,Experiment!$A$2:$U$90,MATCH(Results!AD$1,Experiment!$A$1:$U$1,0),FALSE)</f>
        <v>0</v>
      </c>
      <c r="AE938" s="2">
        <f>VLOOKUP($F938,Experiment!$A$2:$U$90,MATCH(Results!AE$1,Experiment!$A$1:$U$1,0),FALSE)</f>
        <v>0</v>
      </c>
      <c r="AF938" s="2">
        <f>VLOOKUP($F938,Experiment!$A$2:$U$90,MATCH(Results!AF$1,Experiment!$A$1:$U$1,0),FALSE)</f>
        <v>0</v>
      </c>
      <c r="AG938" s="2"/>
      <c r="AH938" s="3">
        <f>VLOOKUP($F938,Experiment!$A$2:$W$90,MATCH(Results!AH$1,Experiment!$A$1:$W$1,0),FALSE)</f>
        <v>0</v>
      </c>
      <c r="AI938" s="2">
        <f>VLOOKUP($F938,Experiment!$A$2:$X$90,MATCH(Results!AI$1,Experiment!$A$1:$X$1,0),FALSE)</f>
        <v>0</v>
      </c>
      <c r="AJ938" s="2">
        <f>Table1[[#This Row],[Gain]]^Table1[[#This Row],[θ]]</f>
        <v>0</v>
      </c>
      <c r="AK938" s="2">
        <f>-Table1[[#This Row],[λ]]*-Table1[[#This Row],[Loss]]^Table1[[#This Row],[θ]]</f>
        <v>0</v>
      </c>
      <c r="AL938" s="2">
        <f>Table1[[#This Row],[v_n_w_g]]-Table1[[#This Row],[v_n_w_l]]</f>
        <v>0</v>
      </c>
      <c r="AM938" s="2">
        <f>IF(Table1[[#This Row],[diff_v]]&gt;=1,1,0)</f>
        <v>0</v>
      </c>
    </row>
    <row r="939" spans="1:39" hidden="1" x14ac:dyDescent="0.3">
      <c r="A939">
        <v>38</v>
      </c>
      <c r="B939" t="s">
        <v>46</v>
      </c>
      <c r="C939" s="22">
        <f>VLOOKUP(Table1[[#This Row],[Subject]],'Subject Profile'!$A$2:$E$8,4,FALSE)</f>
        <v>1</v>
      </c>
      <c r="D939" s="22">
        <f>VLOOKUP(Table1[[#This Row],[Subject]],'Subject Profile'!$A$2:$E$8,5,FALSE)</f>
        <v>-1.4</v>
      </c>
      <c r="E939" t="s">
        <v>108</v>
      </c>
      <c r="F939" t="s">
        <v>96</v>
      </c>
      <c r="G939" t="s">
        <v>5</v>
      </c>
      <c r="H939">
        <f>IF(Table1[[#This Row],[decision]]="accept",1,0)</f>
        <v>0</v>
      </c>
      <c r="I939">
        <v>0</v>
      </c>
      <c r="J939">
        <v>700</v>
      </c>
      <c r="K939">
        <v>1664534705</v>
      </c>
      <c r="L939">
        <v>6</v>
      </c>
      <c r="M939" t="str">
        <f>VLOOKUP($F939,Experiment!$A$2:$U$90,MATCH(Results!M$1,Experiment!$A$1:$U$1,0)+1,FALSE)</f>
        <v>G</v>
      </c>
      <c r="N939">
        <f>IF(Table1[[#This Row],[Impact]]="I",0,1)</f>
        <v>1</v>
      </c>
      <c r="O939" s="2">
        <f>VLOOKUP($F939,Experiment!$A$2:$U$90,MATCH(Results!O$1,Experiment!$A$1:$U$1,0),FALSE)</f>
        <v>-50</v>
      </c>
      <c r="P939" s="3">
        <f>VLOOKUP($F939,Experiment!$A$2:$U$90,MATCH(Results!P$1,Experiment!$A$1:$U$1,0),FALSE)</f>
        <v>0.5</v>
      </c>
      <c r="Q939" s="2">
        <f>VLOOKUP($F939,Experiment!$A$2:$U$90,MATCH(Results!Q$1,Experiment!$A$1:$U$1,0),FALSE)</f>
        <v>40</v>
      </c>
      <c r="R939" s="3">
        <f>VLOOKUP($F939,Experiment!$A$2:$U$90,MATCH(Results!R$1,Experiment!$A$1:$U$1,0),FALSE)</f>
        <v>0.5</v>
      </c>
      <c r="S939" s="2">
        <f>VLOOKUP($F939,Experiment!$A$2:$U$90,MATCH(Results!S$1,Experiment!$A$1:$U$1,0),FALSE)</f>
        <v>-5</v>
      </c>
      <c r="T939" s="2">
        <f>VLOOKUP($F939,Experiment!$A$2:$U$90,MATCH(Results!T$1,Experiment!$A$1:$U$1,0),FALSE)</f>
        <v>2025</v>
      </c>
      <c r="U939" s="2">
        <f>VLOOKUP($F939,Experiment!$A$2:$U$90,MATCH(Results!U$1,Experiment!$A$1:$U$1,0),FALSE)</f>
        <v>45</v>
      </c>
      <c r="V939" s="2">
        <f>VLOOKUP($F939,Experiment!$A$2:$U$90,MATCH(Results!V$1,Experiment!$A$1:$U$1,0),FALSE)</f>
        <v>2</v>
      </c>
      <c r="W939" s="3">
        <f>VLOOKUP($F939,Experiment!$A$2:$U$90,MATCH(Results!W$1,Experiment!$A$1:$U$1,0),FALSE)</f>
        <v>0.25</v>
      </c>
      <c r="X939" s="3">
        <f>VLOOKUP($F939,Experiment!$A$2:$U$90,MATCH(Results!X$1,Experiment!$A$1:$U$1,0),FALSE)</f>
        <v>0.75</v>
      </c>
      <c r="Y939" s="2">
        <f>VLOOKUP($F939,Experiment!$A$2:$U$90,MATCH(Results!Y$1,Experiment!$A$1:$U$1,0),FALSE)</f>
        <v>2</v>
      </c>
      <c r="Z939" s="3">
        <f>VLOOKUP($F939,Experiment!$A$2:$U$90,MATCH(Results!Z$1,Experiment!$A$1:$U$1,0),FALSE)</f>
        <v>0.5</v>
      </c>
      <c r="AA939" s="3">
        <f>VLOOKUP($F939,Experiment!$A$2:$U$90,MATCH(Results!AA$1,Experiment!$A$1:$U$1,0),FALSE)</f>
        <v>0.25</v>
      </c>
      <c r="AB939" s="3">
        <f>VLOOKUP($F939,Experiment!$A$2:$U$90,MATCH(Results!AB$1,Experiment!$A$1:$U$1,0),FALSE)</f>
        <v>0.625</v>
      </c>
      <c r="AC939" s="3">
        <f>VLOOKUP($F939,Experiment!$A$2:$U$90,MATCH(Results!AC$1,Experiment!$A$1:$U$1,0),FALSE)</f>
        <v>0.375</v>
      </c>
      <c r="AD939" s="2">
        <f>VLOOKUP($F939,Experiment!$A$2:$U$90,MATCH(Results!AD$1,Experiment!$A$1:$U$1,0),FALSE)</f>
        <v>-16.25</v>
      </c>
      <c r="AE939" s="2">
        <f>VLOOKUP($F939,Experiment!$A$2:$U$90,MATCH(Results!AE$1,Experiment!$A$1:$U$1,0),FALSE)</f>
        <v>1898.4375</v>
      </c>
      <c r="AF939" s="2">
        <f>VLOOKUP($F939,Experiment!$A$2:$U$90,MATCH(Results!AF$1,Experiment!$A$1:$U$1,0),FALSE)</f>
        <v>43.571062644833439</v>
      </c>
      <c r="AG939" s="3">
        <f>VLOOKUP($F939,Experiment!$A$2:$W$90,MATCH(Results!AG$1,Experiment!$A$1:$W$1,0),FALSE)</f>
        <v>0.82730419370997643</v>
      </c>
      <c r="AH939" s="3">
        <f>VLOOKUP($F939,Experiment!$A$2:$W$90,MATCH(Results!AH$1,Experiment!$A$1:$W$1,0),FALSE)</f>
        <v>0.38648875795104182</v>
      </c>
      <c r="AI939" s="3">
        <f>VLOOKUP($F939,Experiment!$A$2:$X$90,MATCH(Results!AI$1,Experiment!$A$1:$X$1,0),FALSE)</f>
        <v>0.61351124204895813</v>
      </c>
      <c r="AJ939" s="2">
        <f>Table1[[#This Row],[Gain]]^Table1[[#This Row],[θ]]</f>
        <v>40</v>
      </c>
      <c r="AK939" s="2">
        <f>-Table1[[#This Row],[λ]]*-Table1[[#This Row],[Loss]]^Table1[[#This Row],[θ]]</f>
        <v>70</v>
      </c>
      <c r="AL939" s="2">
        <f>Table1[[#This Row],[v_n_w_g]]-Table1[[#This Row],[v_n_w_l]]</f>
        <v>-30</v>
      </c>
      <c r="AM939" s="2">
        <f>IF(Table1[[#This Row],[diff_v]]&gt;=1,1,0)</f>
        <v>0</v>
      </c>
    </row>
    <row r="940" spans="1:39" hidden="1" x14ac:dyDescent="0.3">
      <c r="A940">
        <v>39</v>
      </c>
      <c r="B940" t="s">
        <v>46</v>
      </c>
      <c r="C940" s="22">
        <f>VLOOKUP(Table1[[#This Row],[Subject]],'Subject Profile'!$A$2:$E$8,4,FALSE)</f>
        <v>1</v>
      </c>
      <c r="D940" s="22">
        <f>VLOOKUP(Table1[[#This Row],[Subject]],'Subject Profile'!$A$2:$E$8,5,FALSE)</f>
        <v>-1.4</v>
      </c>
      <c r="E940" t="s">
        <v>108</v>
      </c>
      <c r="F940" t="s">
        <v>89</v>
      </c>
      <c r="G940" t="s">
        <v>90</v>
      </c>
      <c r="H940">
        <f>IF(Table1[[#This Row],[decision]]="accept",1,0)</f>
        <v>0</v>
      </c>
      <c r="I940">
        <v>-100</v>
      </c>
      <c r="J940">
        <v>600</v>
      </c>
      <c r="K940">
        <v>1664534739</v>
      </c>
      <c r="L940">
        <v>34</v>
      </c>
      <c r="M940" t="str">
        <f>VLOOKUP($F940,Experiment!$A$2:$U$90,MATCH(Results!M$1,Experiment!$A$1:$U$1,0)+1,FALSE)</f>
        <v>T</v>
      </c>
      <c r="N940">
        <f>IF(Table1[[#This Row],[Impact]]="I",0,1)</f>
        <v>1</v>
      </c>
      <c r="O940" s="2">
        <f>VLOOKUP($F940,Experiment!$A$2:$U$90,MATCH(Results!O$1,Experiment!$A$1:$U$1,0),FALSE)</f>
        <v>0</v>
      </c>
      <c r="P940" s="3">
        <f>VLOOKUP($F940,Experiment!$A$2:$U$90,MATCH(Results!P$1,Experiment!$A$1:$U$1,0),FALSE)</f>
        <v>0</v>
      </c>
      <c r="Q940" s="2">
        <f>VLOOKUP($F940,Experiment!$A$2:$U$90,MATCH(Results!Q$1,Experiment!$A$1:$U$1,0),FALSE)</f>
        <v>0</v>
      </c>
      <c r="R940" s="3">
        <f>VLOOKUP($F940,Experiment!$A$2:$U$90,MATCH(Results!R$1,Experiment!$A$1:$U$1,0),FALSE)</f>
        <v>0</v>
      </c>
      <c r="S940" s="2">
        <f>VLOOKUP($F940,Experiment!$A$2:$U$90,MATCH(Results!S$1,Experiment!$A$1:$U$1,0),FALSE)</f>
        <v>0</v>
      </c>
      <c r="T940" s="2">
        <f>VLOOKUP($F940,Experiment!$A$2:$U$90,MATCH(Results!T$1,Experiment!$A$1:$U$1,0),FALSE)</f>
        <v>0</v>
      </c>
      <c r="U940" s="2">
        <f>VLOOKUP($F940,Experiment!$A$2:$U$90,MATCH(Results!U$1,Experiment!$A$1:$U$1,0),FALSE)</f>
        <v>0</v>
      </c>
      <c r="V940" s="2">
        <f>VLOOKUP($F940,Experiment!$A$2:$U$90,MATCH(Results!V$1,Experiment!$A$1:$U$1,0),FALSE)</f>
        <v>0</v>
      </c>
      <c r="W940" s="3">
        <f>VLOOKUP($F940,Experiment!$A$2:$U$90,MATCH(Results!W$1,Experiment!$A$1:$U$1,0),FALSE)</f>
        <v>0</v>
      </c>
      <c r="X940" s="3">
        <f>VLOOKUP($F940,Experiment!$A$2:$U$90,MATCH(Results!X$1,Experiment!$A$1:$U$1,0),FALSE)</f>
        <v>0</v>
      </c>
      <c r="Y940" s="2">
        <f>VLOOKUP($F940,Experiment!$A$2:$U$90,MATCH(Results!Y$1,Experiment!$A$1:$U$1,0),FALSE)</f>
        <v>0</v>
      </c>
      <c r="Z940" s="3">
        <f>VLOOKUP($F940,Experiment!$A$2:$U$90,MATCH(Results!Z$1,Experiment!$A$1:$U$1,0),FALSE)</f>
        <v>0</v>
      </c>
      <c r="AA940" s="3">
        <f>VLOOKUP($F940,Experiment!$A$2:$U$90,MATCH(Results!AA$1,Experiment!$A$1:$U$1,0),FALSE)</f>
        <v>0</v>
      </c>
      <c r="AB940" s="3">
        <f>VLOOKUP($F940,Experiment!$A$2:$U$90,MATCH(Results!AB$1,Experiment!$A$1:$U$1,0),FALSE)</f>
        <v>0</v>
      </c>
      <c r="AC940" s="3">
        <f>VLOOKUP($F940,Experiment!$A$2:$U$90,MATCH(Results!AC$1,Experiment!$A$1:$U$1,0),FALSE)</f>
        <v>0</v>
      </c>
      <c r="AD940" s="2">
        <f>VLOOKUP($F940,Experiment!$A$2:$U$90,MATCH(Results!AD$1,Experiment!$A$1:$U$1,0),FALSE)</f>
        <v>0</v>
      </c>
      <c r="AE940" s="2">
        <f>VLOOKUP($F940,Experiment!$A$2:$U$90,MATCH(Results!AE$1,Experiment!$A$1:$U$1,0),FALSE)</f>
        <v>0</v>
      </c>
      <c r="AF940" s="2">
        <f>VLOOKUP($F940,Experiment!$A$2:$U$90,MATCH(Results!AF$1,Experiment!$A$1:$U$1,0),FALSE)</f>
        <v>0</v>
      </c>
      <c r="AG940" s="2"/>
      <c r="AH940" s="3">
        <f>VLOOKUP($F940,Experiment!$A$2:$W$90,MATCH(Results!AH$1,Experiment!$A$1:$W$1,0),FALSE)</f>
        <v>0</v>
      </c>
      <c r="AI940" s="2">
        <f>VLOOKUP($F940,Experiment!$A$2:$X$90,MATCH(Results!AI$1,Experiment!$A$1:$X$1,0),FALSE)</f>
        <v>0</v>
      </c>
      <c r="AJ940" s="2">
        <f>Table1[[#This Row],[Gain]]^Table1[[#This Row],[θ]]</f>
        <v>0</v>
      </c>
      <c r="AK940" s="2">
        <f>-Table1[[#This Row],[λ]]*-Table1[[#This Row],[Loss]]^Table1[[#This Row],[θ]]</f>
        <v>0</v>
      </c>
      <c r="AL940" s="2">
        <f>Table1[[#This Row],[v_n_w_g]]-Table1[[#This Row],[v_n_w_l]]</f>
        <v>0</v>
      </c>
      <c r="AM940" s="2">
        <f>IF(Table1[[#This Row],[diff_v]]&gt;=1,1,0)</f>
        <v>0</v>
      </c>
    </row>
    <row r="941" spans="1:39" hidden="1" x14ac:dyDescent="0.3">
      <c r="A941">
        <v>40</v>
      </c>
      <c r="B941" t="s">
        <v>46</v>
      </c>
      <c r="C941" s="22">
        <f>VLOOKUP(Table1[[#This Row],[Subject]],'Subject Profile'!$A$2:$E$8,4,FALSE)</f>
        <v>1</v>
      </c>
      <c r="D941" s="22">
        <f>VLOOKUP(Table1[[#This Row],[Subject]],'Subject Profile'!$A$2:$E$8,5,FALSE)</f>
        <v>-1.4</v>
      </c>
      <c r="E941" t="s">
        <v>108</v>
      </c>
      <c r="F941" t="s">
        <v>57</v>
      </c>
      <c r="G941" t="s">
        <v>7</v>
      </c>
      <c r="H941">
        <f>IF(Table1[[#This Row],[decision]]="accept",1,0)</f>
        <v>1</v>
      </c>
      <c r="I941">
        <v>-90</v>
      </c>
      <c r="J941">
        <v>610</v>
      </c>
      <c r="K941">
        <v>1664534758</v>
      </c>
      <c r="L941">
        <v>19</v>
      </c>
      <c r="M941" t="str">
        <f>VLOOKUP($F941,Experiment!$A$2:$U$90,MATCH(Results!M$1,Experiment!$A$1:$U$1,0)+1,FALSE)</f>
        <v>I</v>
      </c>
      <c r="N941">
        <f>IF(Table1[[#This Row],[Impact]]="I",0,1)</f>
        <v>0</v>
      </c>
      <c r="O941" s="2">
        <f>VLOOKUP($F941,Experiment!$A$2:$U$90,MATCH(Results!O$1,Experiment!$A$1:$U$1,0),FALSE)</f>
        <v>-90</v>
      </c>
      <c r="P941" s="3">
        <f>VLOOKUP($F941,Experiment!$A$2:$U$90,MATCH(Results!P$1,Experiment!$A$1:$U$1,0),FALSE)</f>
        <v>0.5</v>
      </c>
      <c r="Q941" s="2">
        <f>VLOOKUP($F941,Experiment!$A$2:$U$90,MATCH(Results!Q$1,Experiment!$A$1:$U$1,0),FALSE)</f>
        <v>100</v>
      </c>
      <c r="R941" s="3">
        <f>VLOOKUP($F941,Experiment!$A$2:$U$90,MATCH(Results!R$1,Experiment!$A$1:$U$1,0),FALSE)</f>
        <v>0.5</v>
      </c>
      <c r="S941" s="2">
        <f>VLOOKUP($F941,Experiment!$A$2:$U$90,MATCH(Results!S$1,Experiment!$A$1:$U$1,0),FALSE)</f>
        <v>5</v>
      </c>
      <c r="T941" s="2">
        <f>VLOOKUP($F941,Experiment!$A$2:$U$90,MATCH(Results!T$1,Experiment!$A$1:$U$1,0),FALSE)</f>
        <v>9025</v>
      </c>
      <c r="U941" s="2">
        <f>VLOOKUP($F941,Experiment!$A$2:$U$90,MATCH(Results!U$1,Experiment!$A$1:$U$1,0),FALSE)</f>
        <v>95</v>
      </c>
      <c r="V941" s="2">
        <f>VLOOKUP($F941,Experiment!$A$2:$U$90,MATCH(Results!V$1,Experiment!$A$1:$U$1,0),FALSE)</f>
        <v>2</v>
      </c>
      <c r="W941" s="3">
        <f>VLOOKUP($F941,Experiment!$A$2:$U$90,MATCH(Results!W$1,Experiment!$A$1:$U$1,0),FALSE)</f>
        <v>0.25</v>
      </c>
      <c r="X941" s="3">
        <f>VLOOKUP($F941,Experiment!$A$2:$U$90,MATCH(Results!X$1,Experiment!$A$1:$U$1,0),FALSE)</f>
        <v>0.75</v>
      </c>
      <c r="Y941" s="2">
        <f>VLOOKUP($F941,Experiment!$A$2:$U$90,MATCH(Results!Y$1,Experiment!$A$1:$U$1,0),FALSE)</f>
        <v>2</v>
      </c>
      <c r="Z941" s="3">
        <f>VLOOKUP($F941,Experiment!$A$2:$U$90,MATCH(Results!Z$1,Experiment!$A$1:$U$1,0),FALSE)</f>
        <v>0.5</v>
      </c>
      <c r="AA941" s="3">
        <f>VLOOKUP($F941,Experiment!$A$2:$U$90,MATCH(Results!AA$1,Experiment!$A$1:$U$1,0),FALSE)</f>
        <v>0.25</v>
      </c>
      <c r="AB941" s="3">
        <f>VLOOKUP($F941,Experiment!$A$2:$U$90,MATCH(Results!AB$1,Experiment!$A$1:$U$1,0),FALSE)</f>
        <v>0.625</v>
      </c>
      <c r="AC941" s="3">
        <f>VLOOKUP($F941,Experiment!$A$2:$U$90,MATCH(Results!AC$1,Experiment!$A$1:$U$1,0),FALSE)</f>
        <v>0.375</v>
      </c>
      <c r="AD941" s="2">
        <f>VLOOKUP($F941,Experiment!$A$2:$U$90,MATCH(Results!AD$1,Experiment!$A$1:$U$1,0),FALSE)</f>
        <v>-18.75</v>
      </c>
      <c r="AE941" s="2">
        <f>VLOOKUP($F941,Experiment!$A$2:$U$90,MATCH(Results!AE$1,Experiment!$A$1:$U$1,0),FALSE)</f>
        <v>8460.9375</v>
      </c>
      <c r="AF941" s="2">
        <f>VLOOKUP($F941,Experiment!$A$2:$U$90,MATCH(Results!AF$1,Experiment!$A$1:$U$1,0),FALSE)</f>
        <v>91.983354472426157</v>
      </c>
      <c r="AG941" s="3">
        <f>VLOOKUP($F941,Experiment!$A$2:$W$90,MATCH(Results!AG$1,Experiment!$A$1:$W$1,0),FALSE)</f>
        <v>0.82730419370997643</v>
      </c>
      <c r="AH941" s="3">
        <f>VLOOKUP($F941,Experiment!$A$2:$W$90,MATCH(Results!AH$1,Experiment!$A$1:$W$1,0),FALSE)</f>
        <v>0.38648875795104182</v>
      </c>
      <c r="AI941" s="3">
        <f>VLOOKUP($F941,Experiment!$A$2:$X$90,MATCH(Results!AI$1,Experiment!$A$1:$X$1,0),FALSE)</f>
        <v>0.61351124204895813</v>
      </c>
      <c r="AJ941" s="2">
        <f>Table1[[#This Row],[Gain]]^Table1[[#This Row],[θ]]</f>
        <v>100</v>
      </c>
      <c r="AK941" s="2">
        <f>-Table1[[#This Row],[λ]]*-Table1[[#This Row],[Loss]]^Table1[[#This Row],[θ]]</f>
        <v>125.99999999999999</v>
      </c>
      <c r="AL941" s="2">
        <f>Table1[[#This Row],[v_n_w_g]]-Table1[[#This Row],[v_n_w_l]]</f>
        <v>-25.999999999999986</v>
      </c>
      <c r="AM941" s="2">
        <f>IF(Table1[[#This Row],[diff_v]]&gt;=1,1,0)</f>
        <v>0</v>
      </c>
    </row>
    <row r="942" spans="1:39" hidden="1" x14ac:dyDescent="0.3">
      <c r="A942">
        <v>41</v>
      </c>
      <c r="B942" t="s">
        <v>46</v>
      </c>
      <c r="C942" s="22">
        <f>VLOOKUP(Table1[[#This Row],[Subject]],'Subject Profile'!$A$2:$E$8,4,FALSE)</f>
        <v>1</v>
      </c>
      <c r="D942" s="22">
        <f>VLOOKUP(Table1[[#This Row],[Subject]],'Subject Profile'!$A$2:$E$8,5,FALSE)</f>
        <v>-1.4</v>
      </c>
      <c r="E942" t="s">
        <v>108</v>
      </c>
      <c r="F942" t="s">
        <v>69</v>
      </c>
      <c r="G942" t="s">
        <v>7</v>
      </c>
      <c r="H942">
        <f>IF(Table1[[#This Row],[decision]]="accept",1,0)</f>
        <v>1</v>
      </c>
      <c r="I942">
        <v>-50</v>
      </c>
      <c r="J942">
        <v>560</v>
      </c>
      <c r="K942">
        <v>1664534767</v>
      </c>
      <c r="L942">
        <v>9</v>
      </c>
      <c r="M942" t="str">
        <f>VLOOKUP($F942,Experiment!$A$2:$U$90,MATCH(Results!M$1,Experiment!$A$1:$U$1,0)+1,FALSE)</f>
        <v>I</v>
      </c>
      <c r="N942">
        <f>IF(Table1[[#This Row],[Impact]]="I",0,1)</f>
        <v>0</v>
      </c>
      <c r="O942" s="2">
        <f>VLOOKUP($F942,Experiment!$A$2:$U$90,MATCH(Results!O$1,Experiment!$A$1:$U$1,0),FALSE)</f>
        <v>-50</v>
      </c>
      <c r="P942" s="3">
        <f>VLOOKUP($F942,Experiment!$A$2:$U$90,MATCH(Results!P$1,Experiment!$A$1:$U$1,0),FALSE)</f>
        <v>0.5</v>
      </c>
      <c r="Q942" s="2">
        <f>VLOOKUP($F942,Experiment!$A$2:$U$90,MATCH(Results!Q$1,Experiment!$A$1:$U$1,0),FALSE)</f>
        <v>50</v>
      </c>
      <c r="R942" s="3">
        <f>VLOOKUP($F942,Experiment!$A$2:$U$90,MATCH(Results!R$1,Experiment!$A$1:$U$1,0),FALSE)</f>
        <v>0.5</v>
      </c>
      <c r="S942" s="2">
        <f>VLOOKUP($F942,Experiment!$A$2:$U$90,MATCH(Results!S$1,Experiment!$A$1:$U$1,0),FALSE)</f>
        <v>0</v>
      </c>
      <c r="T942" s="2">
        <f>VLOOKUP($F942,Experiment!$A$2:$U$90,MATCH(Results!T$1,Experiment!$A$1:$U$1,0),FALSE)</f>
        <v>2500</v>
      </c>
      <c r="U942" s="2">
        <f>VLOOKUP($F942,Experiment!$A$2:$U$90,MATCH(Results!U$1,Experiment!$A$1:$U$1,0),FALSE)</f>
        <v>50</v>
      </c>
      <c r="V942" s="2">
        <f>VLOOKUP($F942,Experiment!$A$2:$U$90,MATCH(Results!V$1,Experiment!$A$1:$U$1,0),FALSE)</f>
        <v>4</v>
      </c>
      <c r="W942" s="3">
        <f>VLOOKUP($F942,Experiment!$A$2:$U$90,MATCH(Results!W$1,Experiment!$A$1:$U$1,0),FALSE)</f>
        <v>0.25</v>
      </c>
      <c r="X942" s="3">
        <f>VLOOKUP($F942,Experiment!$A$2:$U$90,MATCH(Results!X$1,Experiment!$A$1:$U$1,0),FALSE)</f>
        <v>0.75</v>
      </c>
      <c r="Y942" s="2">
        <f>VLOOKUP($F942,Experiment!$A$2:$U$90,MATCH(Results!Y$1,Experiment!$A$1:$U$1,0),FALSE)</f>
        <v>1</v>
      </c>
      <c r="Z942" s="3">
        <f>VLOOKUP($F942,Experiment!$A$2:$U$90,MATCH(Results!Z$1,Experiment!$A$1:$U$1,0),FALSE)</f>
        <v>0.25</v>
      </c>
      <c r="AA942" s="3">
        <f>VLOOKUP($F942,Experiment!$A$2:$U$90,MATCH(Results!AA$1,Experiment!$A$1:$U$1,0),FALSE)</f>
        <v>0.5</v>
      </c>
      <c r="AB942" s="3">
        <f>VLOOKUP($F942,Experiment!$A$2:$U$90,MATCH(Results!AB$1,Experiment!$A$1:$U$1,0),FALSE)</f>
        <v>0.375</v>
      </c>
      <c r="AC942" s="3">
        <f>VLOOKUP($F942,Experiment!$A$2:$U$90,MATCH(Results!AC$1,Experiment!$A$1:$U$1,0),FALSE)</f>
        <v>0.625</v>
      </c>
      <c r="AD942" s="2">
        <f>VLOOKUP($F942,Experiment!$A$2:$U$90,MATCH(Results!AD$1,Experiment!$A$1:$U$1,0),FALSE)</f>
        <v>12.5</v>
      </c>
      <c r="AE942" s="2">
        <f>VLOOKUP($F942,Experiment!$A$2:$U$90,MATCH(Results!AE$1,Experiment!$A$1:$U$1,0),FALSE)</f>
        <v>2343.75</v>
      </c>
      <c r="AF942" s="2">
        <f>VLOOKUP($F942,Experiment!$A$2:$U$90,MATCH(Results!AF$1,Experiment!$A$1:$U$1,0),FALSE)</f>
        <v>48.412291827592711</v>
      </c>
      <c r="AG942" s="3">
        <f>VLOOKUP($F942,Experiment!$A$2:$W$90,MATCH(Results!AG$1,Experiment!$A$1:$W$1,0),FALSE)</f>
        <v>1</v>
      </c>
      <c r="AH942" s="3">
        <f>VLOOKUP($F942,Experiment!$A$2:$W$90,MATCH(Results!AH$1,Experiment!$A$1:$W$1,0),FALSE)</f>
        <v>0.625</v>
      </c>
      <c r="AI942" s="3">
        <f>VLOOKUP($F942,Experiment!$A$2:$X$90,MATCH(Results!AI$1,Experiment!$A$1:$X$1,0),FALSE)</f>
        <v>0.375</v>
      </c>
      <c r="AJ942" s="2">
        <f>Table1[[#This Row],[Gain]]^Table1[[#This Row],[θ]]</f>
        <v>50</v>
      </c>
      <c r="AK942" s="2">
        <f>-Table1[[#This Row],[λ]]*-Table1[[#This Row],[Loss]]^Table1[[#This Row],[θ]]</f>
        <v>70</v>
      </c>
      <c r="AL942" s="2">
        <f>Table1[[#This Row],[v_n_w_g]]-Table1[[#This Row],[v_n_w_l]]</f>
        <v>-20</v>
      </c>
      <c r="AM942" s="2">
        <f>IF(Table1[[#This Row],[diff_v]]&gt;=1,1,0)</f>
        <v>0</v>
      </c>
    </row>
    <row r="943" spans="1:39" hidden="1" x14ac:dyDescent="0.3">
      <c r="A943">
        <v>42</v>
      </c>
      <c r="B943" t="s">
        <v>46</v>
      </c>
      <c r="C943" s="22">
        <f>VLOOKUP(Table1[[#This Row],[Subject]],'Subject Profile'!$A$2:$E$8,4,FALSE)</f>
        <v>1</v>
      </c>
      <c r="D943" s="22">
        <f>VLOOKUP(Table1[[#This Row],[Subject]],'Subject Profile'!$A$2:$E$8,5,FALSE)</f>
        <v>-1.4</v>
      </c>
      <c r="E943" t="s">
        <v>108</v>
      </c>
      <c r="F943" t="s">
        <v>53</v>
      </c>
      <c r="G943" t="s">
        <v>5</v>
      </c>
      <c r="H943">
        <f>IF(Table1[[#This Row],[decision]]="accept",1,0)</f>
        <v>0</v>
      </c>
      <c r="I943">
        <v>0</v>
      </c>
      <c r="J943">
        <v>560</v>
      </c>
      <c r="K943">
        <v>1664534773</v>
      </c>
      <c r="L943">
        <v>6</v>
      </c>
      <c r="M943" t="str">
        <f>VLOOKUP($F943,Experiment!$A$2:$U$90,MATCH(Results!M$1,Experiment!$A$1:$U$1,0)+1,FALSE)</f>
        <v>G</v>
      </c>
      <c r="N943">
        <f>IF(Table1[[#This Row],[Impact]]="I",0,1)</f>
        <v>1</v>
      </c>
      <c r="O943" s="2">
        <f>VLOOKUP($F943,Experiment!$A$2:$U$90,MATCH(Results!O$1,Experiment!$A$1:$U$1,0),FALSE)</f>
        <v>-10</v>
      </c>
      <c r="P943" s="3">
        <f>VLOOKUP($F943,Experiment!$A$2:$U$90,MATCH(Results!P$1,Experiment!$A$1:$U$1,0),FALSE)</f>
        <v>0.5</v>
      </c>
      <c r="Q943" s="2">
        <f>VLOOKUP($F943,Experiment!$A$2:$U$90,MATCH(Results!Q$1,Experiment!$A$1:$U$1,0),FALSE)</f>
        <v>0</v>
      </c>
      <c r="R943" s="3">
        <f>VLOOKUP($F943,Experiment!$A$2:$U$90,MATCH(Results!R$1,Experiment!$A$1:$U$1,0),FALSE)</f>
        <v>0.5</v>
      </c>
      <c r="S943" s="2">
        <f>VLOOKUP($F943,Experiment!$A$2:$U$90,MATCH(Results!S$1,Experiment!$A$1:$U$1,0),FALSE)</f>
        <v>-5</v>
      </c>
      <c r="T943" s="2">
        <f>VLOOKUP($F943,Experiment!$A$2:$U$90,MATCH(Results!T$1,Experiment!$A$1:$U$1,0),FALSE)</f>
        <v>25</v>
      </c>
      <c r="U943" s="2">
        <f>VLOOKUP($F943,Experiment!$A$2:$U$90,MATCH(Results!U$1,Experiment!$A$1:$U$1,0),FALSE)</f>
        <v>5</v>
      </c>
      <c r="V943" s="2">
        <f>VLOOKUP($F943,Experiment!$A$2:$U$90,MATCH(Results!V$1,Experiment!$A$1:$U$1,0),FALSE)</f>
        <v>4</v>
      </c>
      <c r="W943" s="3">
        <f>VLOOKUP($F943,Experiment!$A$2:$U$90,MATCH(Results!W$1,Experiment!$A$1:$U$1,0),FALSE)</f>
        <v>0.25</v>
      </c>
      <c r="X943" s="3">
        <f>VLOOKUP($F943,Experiment!$A$2:$U$90,MATCH(Results!X$1,Experiment!$A$1:$U$1,0),FALSE)</f>
        <v>0.75</v>
      </c>
      <c r="Y943" s="2">
        <f>VLOOKUP($F943,Experiment!$A$2:$U$90,MATCH(Results!Y$1,Experiment!$A$1:$U$1,0),FALSE)</f>
        <v>2</v>
      </c>
      <c r="Z943" s="3">
        <f>VLOOKUP($F943,Experiment!$A$2:$U$90,MATCH(Results!Z$1,Experiment!$A$1:$U$1,0),FALSE)</f>
        <v>0.5</v>
      </c>
      <c r="AA943" s="3">
        <f>VLOOKUP($F943,Experiment!$A$2:$U$90,MATCH(Results!AA$1,Experiment!$A$1:$U$1,0),FALSE)</f>
        <v>0.25</v>
      </c>
      <c r="AB943" s="3">
        <f>VLOOKUP($F943,Experiment!$A$2:$U$90,MATCH(Results!AB$1,Experiment!$A$1:$U$1,0),FALSE)</f>
        <v>0.625</v>
      </c>
      <c r="AC943" s="3">
        <f>VLOOKUP($F943,Experiment!$A$2:$U$90,MATCH(Results!AC$1,Experiment!$A$1:$U$1,0),FALSE)</f>
        <v>0.375</v>
      </c>
      <c r="AD943" s="2">
        <f>VLOOKUP($F943,Experiment!$A$2:$U$90,MATCH(Results!AD$1,Experiment!$A$1:$U$1,0),FALSE)</f>
        <v>-6.25</v>
      </c>
      <c r="AE943" s="2">
        <f>VLOOKUP($F943,Experiment!$A$2:$U$90,MATCH(Results!AE$1,Experiment!$A$1:$U$1,0),FALSE)</f>
        <v>23.4375</v>
      </c>
      <c r="AF943" s="2">
        <f>VLOOKUP($F943,Experiment!$A$2:$U$90,MATCH(Results!AF$1,Experiment!$A$1:$U$1,0),FALSE)</f>
        <v>4.8412291827592711</v>
      </c>
      <c r="AG943" s="3">
        <f>VLOOKUP($F943,Experiment!$A$2:$W$90,MATCH(Results!AG$1,Experiment!$A$1:$W$1,0),FALSE)</f>
        <v>0.82730419370997643</v>
      </c>
      <c r="AH943" s="3">
        <f>VLOOKUP($F943,Experiment!$A$2:$W$90,MATCH(Results!AH$1,Experiment!$A$1:$W$1,0),FALSE)</f>
        <v>0.38648875795104182</v>
      </c>
      <c r="AI943" s="3">
        <f>VLOOKUP($F943,Experiment!$A$2:$X$90,MATCH(Results!AI$1,Experiment!$A$1:$X$1,0),FALSE)</f>
        <v>0.61351124204895813</v>
      </c>
      <c r="AJ943" s="2">
        <f>Table1[[#This Row],[Gain]]^Table1[[#This Row],[θ]]</f>
        <v>0</v>
      </c>
      <c r="AK943" s="2">
        <f>-Table1[[#This Row],[λ]]*-Table1[[#This Row],[Loss]]^Table1[[#This Row],[θ]]</f>
        <v>14</v>
      </c>
      <c r="AL943" s="2">
        <f>Table1[[#This Row],[v_n_w_g]]-Table1[[#This Row],[v_n_w_l]]</f>
        <v>-14</v>
      </c>
      <c r="AM943" s="2">
        <f>IF(Table1[[#This Row],[diff_v]]&gt;=1,1,0)</f>
        <v>0</v>
      </c>
    </row>
    <row r="944" spans="1:39" hidden="1" x14ac:dyDescent="0.3">
      <c r="A944">
        <v>43</v>
      </c>
      <c r="B944" t="s">
        <v>46</v>
      </c>
      <c r="C944" s="22">
        <f>VLOOKUP(Table1[[#This Row],[Subject]],'Subject Profile'!$A$2:$E$8,4,FALSE)</f>
        <v>1</v>
      </c>
      <c r="D944" s="22">
        <f>VLOOKUP(Table1[[#This Row],[Subject]],'Subject Profile'!$A$2:$E$8,5,FALSE)</f>
        <v>-1.4</v>
      </c>
      <c r="E944" t="s">
        <v>108</v>
      </c>
      <c r="F944" t="s">
        <v>99</v>
      </c>
      <c r="G944" t="s">
        <v>7</v>
      </c>
      <c r="H944">
        <f>IF(Table1[[#This Row],[decision]]="accept",1,0)</f>
        <v>1</v>
      </c>
      <c r="I944">
        <v>10</v>
      </c>
      <c r="J944">
        <v>570</v>
      </c>
      <c r="K944">
        <v>1664534778</v>
      </c>
      <c r="L944">
        <v>5</v>
      </c>
      <c r="M944" t="str">
        <f>VLOOKUP($F944,Experiment!$A$2:$U$90,MATCH(Results!M$1,Experiment!$A$1:$U$1,0)+1,FALSE)</f>
        <v>G</v>
      </c>
      <c r="N944">
        <f>IF(Table1[[#This Row],[Impact]]="I",0,1)</f>
        <v>1</v>
      </c>
      <c r="O944" s="2">
        <f>VLOOKUP($F944,Experiment!$A$2:$U$90,MATCH(Results!O$1,Experiment!$A$1:$U$1,0),FALSE)</f>
        <v>0</v>
      </c>
      <c r="P944" s="3">
        <f>VLOOKUP($F944,Experiment!$A$2:$U$90,MATCH(Results!P$1,Experiment!$A$1:$U$1,0),FALSE)</f>
        <v>0.5</v>
      </c>
      <c r="Q944" s="2">
        <f>VLOOKUP($F944,Experiment!$A$2:$U$90,MATCH(Results!Q$1,Experiment!$A$1:$U$1,0),FALSE)</f>
        <v>10</v>
      </c>
      <c r="R944" s="3">
        <f>VLOOKUP($F944,Experiment!$A$2:$U$90,MATCH(Results!R$1,Experiment!$A$1:$U$1,0),FALSE)</f>
        <v>0.5</v>
      </c>
      <c r="S944" s="2">
        <f>VLOOKUP($F944,Experiment!$A$2:$U$90,MATCH(Results!S$1,Experiment!$A$1:$U$1,0),FALSE)</f>
        <v>5</v>
      </c>
      <c r="T944" s="2">
        <f>VLOOKUP($F944,Experiment!$A$2:$U$90,MATCH(Results!T$1,Experiment!$A$1:$U$1,0),FALSE)</f>
        <v>25</v>
      </c>
      <c r="U944" s="2">
        <f>VLOOKUP($F944,Experiment!$A$2:$U$90,MATCH(Results!U$1,Experiment!$A$1:$U$1,0),FALSE)</f>
        <v>5</v>
      </c>
      <c r="V944" s="2">
        <f>VLOOKUP($F944,Experiment!$A$2:$U$90,MATCH(Results!V$1,Experiment!$A$1:$U$1,0),FALSE)</f>
        <v>2</v>
      </c>
      <c r="W944" s="3">
        <f>VLOOKUP($F944,Experiment!$A$2:$U$90,MATCH(Results!W$1,Experiment!$A$1:$U$1,0),FALSE)</f>
        <v>0.25</v>
      </c>
      <c r="X944" s="3">
        <f>VLOOKUP($F944,Experiment!$A$2:$U$90,MATCH(Results!X$1,Experiment!$A$1:$U$1,0),FALSE)</f>
        <v>0.75</v>
      </c>
      <c r="Y944" s="2">
        <f>VLOOKUP($F944,Experiment!$A$2:$U$90,MATCH(Results!Y$1,Experiment!$A$1:$U$1,0),FALSE)</f>
        <v>2</v>
      </c>
      <c r="Z944" s="3">
        <f>VLOOKUP($F944,Experiment!$A$2:$U$90,MATCH(Results!Z$1,Experiment!$A$1:$U$1,0),FALSE)</f>
        <v>0.5</v>
      </c>
      <c r="AA944" s="3">
        <f>VLOOKUP($F944,Experiment!$A$2:$U$90,MATCH(Results!AA$1,Experiment!$A$1:$U$1,0),FALSE)</f>
        <v>0.25</v>
      </c>
      <c r="AB944" s="3">
        <f>VLOOKUP($F944,Experiment!$A$2:$U$90,MATCH(Results!AB$1,Experiment!$A$1:$U$1,0),FALSE)</f>
        <v>0.625</v>
      </c>
      <c r="AC944" s="3">
        <f>VLOOKUP($F944,Experiment!$A$2:$U$90,MATCH(Results!AC$1,Experiment!$A$1:$U$1,0),FALSE)</f>
        <v>0.375</v>
      </c>
      <c r="AD944" s="2">
        <f>VLOOKUP($F944,Experiment!$A$2:$U$90,MATCH(Results!AD$1,Experiment!$A$1:$U$1,0),FALSE)</f>
        <v>3.75</v>
      </c>
      <c r="AE944" s="2">
        <f>VLOOKUP($F944,Experiment!$A$2:$U$90,MATCH(Results!AE$1,Experiment!$A$1:$U$1,0),FALSE)</f>
        <v>23.4375</v>
      </c>
      <c r="AF944" s="2">
        <f>VLOOKUP($F944,Experiment!$A$2:$U$90,MATCH(Results!AF$1,Experiment!$A$1:$U$1,0),FALSE)</f>
        <v>4.8412291827592711</v>
      </c>
      <c r="AG944" s="3">
        <f>VLOOKUP($F944,Experiment!$A$2:$W$90,MATCH(Results!AG$1,Experiment!$A$1:$W$1,0),FALSE)</f>
        <v>0.82730419370997643</v>
      </c>
      <c r="AH944" s="3">
        <f>VLOOKUP($F944,Experiment!$A$2:$W$90,MATCH(Results!AH$1,Experiment!$A$1:$W$1,0),FALSE)</f>
        <v>0.38648875795104182</v>
      </c>
      <c r="AI944" s="3">
        <f>VLOOKUP($F944,Experiment!$A$2:$X$90,MATCH(Results!AI$1,Experiment!$A$1:$X$1,0),FALSE)</f>
        <v>0.61351124204895813</v>
      </c>
      <c r="AJ944" s="2">
        <f>Table1[[#This Row],[Gain]]^Table1[[#This Row],[θ]]</f>
        <v>10</v>
      </c>
      <c r="AK944" s="2">
        <f>-Table1[[#This Row],[λ]]*-Table1[[#This Row],[Loss]]^Table1[[#This Row],[θ]]</f>
        <v>0</v>
      </c>
      <c r="AL944" s="2">
        <f>Table1[[#This Row],[v_n_w_g]]-Table1[[#This Row],[v_n_w_l]]</f>
        <v>10</v>
      </c>
      <c r="AM944" s="2">
        <f>IF(Table1[[#This Row],[diff_v]]&gt;=1,1,0)</f>
        <v>1</v>
      </c>
    </row>
    <row r="945" spans="1:39" hidden="1" x14ac:dyDescent="0.3">
      <c r="A945">
        <v>44</v>
      </c>
      <c r="B945" t="s">
        <v>46</v>
      </c>
      <c r="C945" s="22">
        <f>VLOOKUP(Table1[[#This Row],[Subject]],'Subject Profile'!$A$2:$E$8,4,FALSE)</f>
        <v>1</v>
      </c>
      <c r="D945" s="22">
        <f>VLOOKUP(Table1[[#This Row],[Subject]],'Subject Profile'!$A$2:$E$8,5,FALSE)</f>
        <v>-1.4</v>
      </c>
      <c r="E945" t="s">
        <v>108</v>
      </c>
      <c r="F945" t="s">
        <v>55</v>
      </c>
      <c r="G945" t="s">
        <v>56</v>
      </c>
      <c r="H945">
        <f>IF(Table1[[#This Row],[decision]]="accept",1,0)</f>
        <v>0</v>
      </c>
      <c r="I945">
        <v>0</v>
      </c>
      <c r="J945">
        <v>570</v>
      </c>
      <c r="K945">
        <v>1664534792</v>
      </c>
      <c r="L945">
        <v>14</v>
      </c>
      <c r="M945" t="str">
        <f>VLOOKUP($F945,Experiment!$A$2:$U$90,MATCH(Results!M$1,Experiment!$A$1:$U$1,0)+1,FALSE)</f>
        <v>R</v>
      </c>
      <c r="N945">
        <f>IF(Table1[[#This Row],[Impact]]="I",0,1)</f>
        <v>1</v>
      </c>
      <c r="O945" s="2">
        <f>VLOOKUP($F945,Experiment!$A$2:$U$90,MATCH(Results!O$1,Experiment!$A$1:$U$1,0),FALSE)</f>
        <v>0</v>
      </c>
      <c r="P945" s="3">
        <f>VLOOKUP($F945,Experiment!$A$2:$U$90,MATCH(Results!P$1,Experiment!$A$1:$U$1,0),FALSE)</f>
        <v>0</v>
      </c>
      <c r="Q945" s="2">
        <f>VLOOKUP($F945,Experiment!$A$2:$U$90,MATCH(Results!Q$1,Experiment!$A$1:$U$1,0),FALSE)</f>
        <v>0</v>
      </c>
      <c r="R945" s="3">
        <f>VLOOKUP($F945,Experiment!$A$2:$U$90,MATCH(Results!R$1,Experiment!$A$1:$U$1,0),FALSE)</f>
        <v>0</v>
      </c>
      <c r="S945" s="2">
        <f>VLOOKUP($F945,Experiment!$A$2:$U$90,MATCH(Results!S$1,Experiment!$A$1:$U$1,0),FALSE)</f>
        <v>0</v>
      </c>
      <c r="T945" s="2">
        <f>VLOOKUP($F945,Experiment!$A$2:$U$90,MATCH(Results!T$1,Experiment!$A$1:$U$1,0),FALSE)</f>
        <v>0</v>
      </c>
      <c r="U945" s="2">
        <f>VLOOKUP($F945,Experiment!$A$2:$U$90,MATCH(Results!U$1,Experiment!$A$1:$U$1,0),FALSE)</f>
        <v>0</v>
      </c>
      <c r="V945" s="2">
        <f>VLOOKUP($F945,Experiment!$A$2:$U$90,MATCH(Results!V$1,Experiment!$A$1:$U$1,0),FALSE)</f>
        <v>0</v>
      </c>
      <c r="W945" s="3">
        <f>VLOOKUP($F945,Experiment!$A$2:$U$90,MATCH(Results!W$1,Experiment!$A$1:$U$1,0),FALSE)</f>
        <v>0</v>
      </c>
      <c r="X945" s="3">
        <f>VLOOKUP($F945,Experiment!$A$2:$U$90,MATCH(Results!X$1,Experiment!$A$1:$U$1,0),FALSE)</f>
        <v>0</v>
      </c>
      <c r="Y945" s="2">
        <f>VLOOKUP($F945,Experiment!$A$2:$U$90,MATCH(Results!Y$1,Experiment!$A$1:$U$1,0),FALSE)</f>
        <v>0</v>
      </c>
      <c r="Z945" s="3">
        <f>VLOOKUP($F945,Experiment!$A$2:$U$90,MATCH(Results!Z$1,Experiment!$A$1:$U$1,0),FALSE)</f>
        <v>0</v>
      </c>
      <c r="AA945" s="3">
        <f>VLOOKUP($F945,Experiment!$A$2:$U$90,MATCH(Results!AA$1,Experiment!$A$1:$U$1,0),FALSE)</f>
        <v>0</v>
      </c>
      <c r="AB945" s="3">
        <f>VLOOKUP($F945,Experiment!$A$2:$U$90,MATCH(Results!AB$1,Experiment!$A$1:$U$1,0),FALSE)</f>
        <v>0</v>
      </c>
      <c r="AC945" s="3">
        <f>VLOOKUP($F945,Experiment!$A$2:$U$90,MATCH(Results!AC$1,Experiment!$A$1:$U$1,0),FALSE)</f>
        <v>0</v>
      </c>
      <c r="AD945" s="2">
        <f>VLOOKUP($F945,Experiment!$A$2:$U$90,MATCH(Results!AD$1,Experiment!$A$1:$U$1,0),FALSE)</f>
        <v>0</v>
      </c>
      <c r="AE945" s="2">
        <f>VLOOKUP($F945,Experiment!$A$2:$U$90,MATCH(Results!AE$1,Experiment!$A$1:$U$1,0),FALSE)</f>
        <v>0</v>
      </c>
      <c r="AF945" s="2">
        <f>VLOOKUP($F945,Experiment!$A$2:$U$90,MATCH(Results!AF$1,Experiment!$A$1:$U$1,0),FALSE)</f>
        <v>0</v>
      </c>
      <c r="AG945" s="2"/>
      <c r="AH945" s="3">
        <f>VLOOKUP($F945,Experiment!$A$2:$W$90,MATCH(Results!AH$1,Experiment!$A$1:$W$1,0),FALSE)</f>
        <v>0</v>
      </c>
      <c r="AI945" s="2">
        <f>VLOOKUP($F945,Experiment!$A$2:$X$90,MATCH(Results!AI$1,Experiment!$A$1:$X$1,0),FALSE)</f>
        <v>0</v>
      </c>
      <c r="AJ945" s="2">
        <f>Table1[[#This Row],[Gain]]^Table1[[#This Row],[θ]]</f>
        <v>0</v>
      </c>
      <c r="AK945" s="2">
        <f>-Table1[[#This Row],[λ]]*-Table1[[#This Row],[Loss]]^Table1[[#This Row],[θ]]</f>
        <v>0</v>
      </c>
      <c r="AL945" s="2">
        <f>Table1[[#This Row],[v_n_w_g]]-Table1[[#This Row],[v_n_w_l]]</f>
        <v>0</v>
      </c>
      <c r="AM945" s="2">
        <f>IF(Table1[[#This Row],[diff_v]]&gt;=1,1,0)</f>
        <v>0</v>
      </c>
    </row>
    <row r="946" spans="1:39" hidden="1" x14ac:dyDescent="0.3">
      <c r="A946">
        <v>45</v>
      </c>
      <c r="B946" t="s">
        <v>46</v>
      </c>
      <c r="C946" s="22">
        <f>VLOOKUP(Table1[[#This Row],[Subject]],'Subject Profile'!$A$2:$E$8,4,FALSE)</f>
        <v>1</v>
      </c>
      <c r="D946" s="22">
        <f>VLOOKUP(Table1[[#This Row],[Subject]],'Subject Profile'!$A$2:$E$8,5,FALSE)</f>
        <v>-1.4</v>
      </c>
      <c r="E946" t="s">
        <v>108</v>
      </c>
      <c r="F946" t="s">
        <v>67</v>
      </c>
      <c r="G946" t="s">
        <v>5</v>
      </c>
      <c r="H946">
        <f>IF(Table1[[#This Row],[decision]]="accept",1,0)</f>
        <v>0</v>
      </c>
      <c r="I946">
        <v>0</v>
      </c>
      <c r="J946">
        <v>570</v>
      </c>
      <c r="K946">
        <v>1664534800</v>
      </c>
      <c r="L946">
        <v>8</v>
      </c>
      <c r="M946" t="str">
        <f>VLOOKUP($F946,Experiment!$A$2:$U$90,MATCH(Results!M$1,Experiment!$A$1:$U$1,0)+1,FALSE)</f>
        <v>I</v>
      </c>
      <c r="N946">
        <f>IF(Table1[[#This Row],[Impact]]="I",0,1)</f>
        <v>0</v>
      </c>
      <c r="O946" s="2">
        <f>VLOOKUP($F946,Experiment!$A$2:$U$90,MATCH(Results!O$1,Experiment!$A$1:$U$1,0),FALSE)</f>
        <v>-10</v>
      </c>
      <c r="P946" s="3">
        <f>VLOOKUP($F946,Experiment!$A$2:$U$90,MATCH(Results!P$1,Experiment!$A$1:$U$1,0),FALSE)</f>
        <v>0.5</v>
      </c>
      <c r="Q946" s="2">
        <f>VLOOKUP($F946,Experiment!$A$2:$U$90,MATCH(Results!Q$1,Experiment!$A$1:$U$1,0),FALSE)</f>
        <v>20</v>
      </c>
      <c r="R946" s="3">
        <f>VLOOKUP($F946,Experiment!$A$2:$U$90,MATCH(Results!R$1,Experiment!$A$1:$U$1,0),FALSE)</f>
        <v>0.5</v>
      </c>
      <c r="S946" s="2">
        <f>VLOOKUP($F946,Experiment!$A$2:$U$90,MATCH(Results!S$1,Experiment!$A$1:$U$1,0),FALSE)</f>
        <v>5</v>
      </c>
      <c r="T946" s="2">
        <f>VLOOKUP($F946,Experiment!$A$2:$U$90,MATCH(Results!T$1,Experiment!$A$1:$U$1,0),FALSE)</f>
        <v>225</v>
      </c>
      <c r="U946" s="2">
        <f>VLOOKUP($F946,Experiment!$A$2:$U$90,MATCH(Results!U$1,Experiment!$A$1:$U$1,0),FALSE)</f>
        <v>15</v>
      </c>
      <c r="V946" s="2">
        <f>VLOOKUP($F946,Experiment!$A$2:$U$90,MATCH(Results!V$1,Experiment!$A$1:$U$1,0),FALSE)</f>
        <v>4</v>
      </c>
      <c r="W946" s="3">
        <f>VLOOKUP($F946,Experiment!$A$2:$U$90,MATCH(Results!W$1,Experiment!$A$1:$U$1,0),FALSE)</f>
        <v>0.25</v>
      </c>
      <c r="X946" s="3">
        <f>VLOOKUP($F946,Experiment!$A$2:$U$90,MATCH(Results!X$1,Experiment!$A$1:$U$1,0),FALSE)</f>
        <v>0.75</v>
      </c>
      <c r="Y946" s="2">
        <f>VLOOKUP($F946,Experiment!$A$2:$U$90,MATCH(Results!Y$1,Experiment!$A$1:$U$1,0),FALSE)</f>
        <v>2</v>
      </c>
      <c r="Z946" s="3">
        <f>VLOOKUP($F946,Experiment!$A$2:$U$90,MATCH(Results!Z$1,Experiment!$A$1:$U$1,0),FALSE)</f>
        <v>0.5</v>
      </c>
      <c r="AA946" s="3">
        <f>VLOOKUP($F946,Experiment!$A$2:$U$90,MATCH(Results!AA$1,Experiment!$A$1:$U$1,0),FALSE)</f>
        <v>0.25</v>
      </c>
      <c r="AB946" s="3">
        <f>VLOOKUP($F946,Experiment!$A$2:$U$90,MATCH(Results!AB$1,Experiment!$A$1:$U$1,0),FALSE)</f>
        <v>0.625</v>
      </c>
      <c r="AC946" s="3">
        <f>VLOOKUP($F946,Experiment!$A$2:$U$90,MATCH(Results!AC$1,Experiment!$A$1:$U$1,0),FALSE)</f>
        <v>0.375</v>
      </c>
      <c r="AD946" s="2">
        <f>VLOOKUP($F946,Experiment!$A$2:$U$90,MATCH(Results!AD$1,Experiment!$A$1:$U$1,0),FALSE)</f>
        <v>1.25</v>
      </c>
      <c r="AE946" s="2">
        <f>VLOOKUP($F946,Experiment!$A$2:$U$90,MATCH(Results!AE$1,Experiment!$A$1:$U$1,0),FALSE)</f>
        <v>210.9375</v>
      </c>
      <c r="AF946" s="2">
        <f>VLOOKUP($F946,Experiment!$A$2:$U$90,MATCH(Results!AF$1,Experiment!$A$1:$U$1,0),FALSE)</f>
        <v>14.523687548277813</v>
      </c>
      <c r="AG946" s="3">
        <f>VLOOKUP($F946,Experiment!$A$2:$W$90,MATCH(Results!AG$1,Experiment!$A$1:$W$1,0),FALSE)</f>
        <v>0.82730419370997643</v>
      </c>
      <c r="AH946" s="3">
        <f>VLOOKUP($F946,Experiment!$A$2:$W$90,MATCH(Results!AH$1,Experiment!$A$1:$W$1,0),FALSE)</f>
        <v>0.38648875795104182</v>
      </c>
      <c r="AI946" s="3">
        <f>VLOOKUP($F946,Experiment!$A$2:$X$90,MATCH(Results!AI$1,Experiment!$A$1:$X$1,0),FALSE)</f>
        <v>0.61351124204895813</v>
      </c>
      <c r="AJ946" s="2">
        <f>Table1[[#This Row],[Gain]]^Table1[[#This Row],[θ]]</f>
        <v>20</v>
      </c>
      <c r="AK946" s="2">
        <f>-Table1[[#This Row],[λ]]*-Table1[[#This Row],[Loss]]^Table1[[#This Row],[θ]]</f>
        <v>14</v>
      </c>
      <c r="AL946" s="2">
        <f>Table1[[#This Row],[v_n_w_g]]-Table1[[#This Row],[v_n_w_l]]</f>
        <v>6</v>
      </c>
      <c r="AM946" s="2">
        <f>IF(Table1[[#This Row],[diff_v]]&gt;=1,1,0)</f>
        <v>1</v>
      </c>
    </row>
    <row r="947" spans="1:39" hidden="1" x14ac:dyDescent="0.3">
      <c r="A947">
        <v>46</v>
      </c>
      <c r="B947" t="s">
        <v>46</v>
      </c>
      <c r="C947" s="22">
        <f>VLOOKUP(Table1[[#This Row],[Subject]],'Subject Profile'!$A$2:$E$8,4,FALSE)</f>
        <v>1</v>
      </c>
      <c r="D947" s="22">
        <f>VLOOKUP(Table1[[#This Row],[Subject]],'Subject Profile'!$A$2:$E$8,5,FALSE)</f>
        <v>-1.4</v>
      </c>
      <c r="E947" t="s">
        <v>108</v>
      </c>
      <c r="F947" t="s">
        <v>80</v>
      </c>
      <c r="G947" t="s">
        <v>5</v>
      </c>
      <c r="H947">
        <f>IF(Table1[[#This Row],[decision]]="accept",1,0)</f>
        <v>0</v>
      </c>
      <c r="I947">
        <v>0</v>
      </c>
      <c r="J947">
        <v>570</v>
      </c>
      <c r="K947">
        <v>1664534807</v>
      </c>
      <c r="L947">
        <v>7</v>
      </c>
      <c r="M947" t="str">
        <f>VLOOKUP($F947,Experiment!$A$2:$U$90,MATCH(Results!M$1,Experiment!$A$1:$U$1,0)+1,FALSE)</f>
        <v>G</v>
      </c>
      <c r="N947">
        <f>IF(Table1[[#This Row],[Impact]]="I",0,1)</f>
        <v>1</v>
      </c>
      <c r="O947" s="2">
        <f>VLOOKUP($F947,Experiment!$A$2:$U$90,MATCH(Results!O$1,Experiment!$A$1:$U$1,0),FALSE)</f>
        <v>-90</v>
      </c>
      <c r="P947" s="3">
        <f>VLOOKUP($F947,Experiment!$A$2:$U$90,MATCH(Results!P$1,Experiment!$A$1:$U$1,0),FALSE)</f>
        <v>0.5</v>
      </c>
      <c r="Q947" s="2">
        <f>VLOOKUP($F947,Experiment!$A$2:$U$90,MATCH(Results!Q$1,Experiment!$A$1:$U$1,0),FALSE)</f>
        <v>80</v>
      </c>
      <c r="R947" s="3">
        <f>VLOOKUP($F947,Experiment!$A$2:$U$90,MATCH(Results!R$1,Experiment!$A$1:$U$1,0),FALSE)</f>
        <v>0.5</v>
      </c>
      <c r="S947" s="2">
        <f>VLOOKUP($F947,Experiment!$A$2:$U$90,MATCH(Results!S$1,Experiment!$A$1:$U$1,0),FALSE)</f>
        <v>-5</v>
      </c>
      <c r="T947" s="2">
        <f>VLOOKUP($F947,Experiment!$A$2:$U$90,MATCH(Results!T$1,Experiment!$A$1:$U$1,0),FALSE)</f>
        <v>7225</v>
      </c>
      <c r="U947" s="2">
        <f>VLOOKUP($F947,Experiment!$A$2:$U$90,MATCH(Results!U$1,Experiment!$A$1:$U$1,0),FALSE)</f>
        <v>85</v>
      </c>
      <c r="V947" s="2">
        <f>VLOOKUP($F947,Experiment!$A$2:$U$90,MATCH(Results!V$1,Experiment!$A$1:$U$1,0),FALSE)</f>
        <v>4</v>
      </c>
      <c r="W947" s="3">
        <f>VLOOKUP($F947,Experiment!$A$2:$U$90,MATCH(Results!W$1,Experiment!$A$1:$U$1,0),FALSE)</f>
        <v>0.25</v>
      </c>
      <c r="X947" s="3">
        <f>VLOOKUP($F947,Experiment!$A$2:$U$90,MATCH(Results!X$1,Experiment!$A$1:$U$1,0),FALSE)</f>
        <v>0.75</v>
      </c>
      <c r="Y947" s="2">
        <f>VLOOKUP($F947,Experiment!$A$2:$U$90,MATCH(Results!Y$1,Experiment!$A$1:$U$1,0),FALSE)</f>
        <v>1</v>
      </c>
      <c r="Z947" s="3">
        <f>VLOOKUP($F947,Experiment!$A$2:$U$90,MATCH(Results!Z$1,Experiment!$A$1:$U$1,0),FALSE)</f>
        <v>0.25</v>
      </c>
      <c r="AA947" s="3">
        <f>VLOOKUP($F947,Experiment!$A$2:$U$90,MATCH(Results!AA$1,Experiment!$A$1:$U$1,0),FALSE)</f>
        <v>0.5</v>
      </c>
      <c r="AB947" s="3">
        <f>VLOOKUP($F947,Experiment!$A$2:$U$90,MATCH(Results!AB$1,Experiment!$A$1:$U$1,0),FALSE)</f>
        <v>0.375</v>
      </c>
      <c r="AC947" s="3">
        <f>VLOOKUP($F947,Experiment!$A$2:$U$90,MATCH(Results!AC$1,Experiment!$A$1:$U$1,0),FALSE)</f>
        <v>0.625</v>
      </c>
      <c r="AD947" s="2">
        <f>VLOOKUP($F947,Experiment!$A$2:$U$90,MATCH(Results!AD$1,Experiment!$A$1:$U$1,0),FALSE)</f>
        <v>16.25</v>
      </c>
      <c r="AE947" s="2">
        <f>VLOOKUP($F947,Experiment!$A$2:$U$90,MATCH(Results!AE$1,Experiment!$A$1:$U$1,0),FALSE)</f>
        <v>6773.4375</v>
      </c>
      <c r="AF947" s="2">
        <f>VLOOKUP($F947,Experiment!$A$2:$U$90,MATCH(Results!AF$1,Experiment!$A$1:$U$1,0),FALSE)</f>
        <v>82.300896106907615</v>
      </c>
      <c r="AG947" s="3">
        <f>VLOOKUP($F947,Experiment!$A$2:$W$90,MATCH(Results!AG$1,Experiment!$A$1:$W$1,0),FALSE)</f>
        <v>1</v>
      </c>
      <c r="AH947" s="3">
        <f>VLOOKUP($F947,Experiment!$A$2:$W$90,MATCH(Results!AH$1,Experiment!$A$1:$W$1,0),FALSE)</f>
        <v>0.625</v>
      </c>
      <c r="AI947" s="3">
        <f>VLOOKUP($F947,Experiment!$A$2:$X$90,MATCH(Results!AI$1,Experiment!$A$1:$X$1,0),FALSE)</f>
        <v>0.375</v>
      </c>
      <c r="AJ947" s="2">
        <f>Table1[[#This Row],[Gain]]^Table1[[#This Row],[θ]]</f>
        <v>80</v>
      </c>
      <c r="AK947" s="2">
        <f>-Table1[[#This Row],[λ]]*-Table1[[#This Row],[Loss]]^Table1[[#This Row],[θ]]</f>
        <v>125.99999999999999</v>
      </c>
      <c r="AL947" s="2">
        <f>Table1[[#This Row],[v_n_w_g]]-Table1[[#This Row],[v_n_w_l]]</f>
        <v>-45.999999999999986</v>
      </c>
      <c r="AM947" s="2">
        <f>IF(Table1[[#This Row],[diff_v]]&gt;=1,1,0)</f>
        <v>0</v>
      </c>
    </row>
    <row r="948" spans="1:39" hidden="1" x14ac:dyDescent="0.3">
      <c r="A948">
        <v>47</v>
      </c>
      <c r="B948" t="s">
        <v>46</v>
      </c>
      <c r="C948" s="22">
        <f>VLOOKUP(Table1[[#This Row],[Subject]],'Subject Profile'!$A$2:$E$8,4,FALSE)</f>
        <v>1</v>
      </c>
      <c r="D948" s="22">
        <f>VLOOKUP(Table1[[#This Row],[Subject]],'Subject Profile'!$A$2:$E$8,5,FALSE)</f>
        <v>-1.4</v>
      </c>
      <c r="E948" t="s">
        <v>108</v>
      </c>
      <c r="F948" t="s">
        <v>77</v>
      </c>
      <c r="G948" t="s">
        <v>7</v>
      </c>
      <c r="H948">
        <f>IF(Table1[[#This Row],[decision]]="accept",1,0)</f>
        <v>1</v>
      </c>
      <c r="I948">
        <v>-50</v>
      </c>
      <c r="J948">
        <v>520</v>
      </c>
      <c r="K948">
        <v>1664534811</v>
      </c>
      <c r="L948">
        <v>4</v>
      </c>
      <c r="M948" t="str">
        <f>VLOOKUP($F948,Experiment!$A$2:$U$90,MATCH(Results!M$1,Experiment!$A$1:$U$1,0)+1,FALSE)</f>
        <v>G</v>
      </c>
      <c r="N948">
        <f>IF(Table1[[#This Row],[Impact]]="I",0,1)</f>
        <v>1</v>
      </c>
      <c r="O948" s="2">
        <f>VLOOKUP($F948,Experiment!$A$2:$U$90,MATCH(Results!O$1,Experiment!$A$1:$U$1,0),FALSE)</f>
        <v>-50</v>
      </c>
      <c r="P948" s="3">
        <f>VLOOKUP($F948,Experiment!$A$2:$U$90,MATCH(Results!P$1,Experiment!$A$1:$U$1,0),FALSE)</f>
        <v>0.5</v>
      </c>
      <c r="Q948" s="2">
        <f>VLOOKUP($F948,Experiment!$A$2:$U$90,MATCH(Results!Q$1,Experiment!$A$1:$U$1,0),FALSE)</f>
        <v>70</v>
      </c>
      <c r="R948" s="3">
        <f>VLOOKUP($F948,Experiment!$A$2:$U$90,MATCH(Results!R$1,Experiment!$A$1:$U$1,0),FALSE)</f>
        <v>0.5</v>
      </c>
      <c r="S948" s="2">
        <f>VLOOKUP($F948,Experiment!$A$2:$U$90,MATCH(Results!S$1,Experiment!$A$1:$U$1,0),FALSE)</f>
        <v>10</v>
      </c>
      <c r="T948" s="2">
        <f>VLOOKUP($F948,Experiment!$A$2:$U$90,MATCH(Results!T$1,Experiment!$A$1:$U$1,0),FALSE)</f>
        <v>3600</v>
      </c>
      <c r="U948" s="2">
        <f>VLOOKUP($F948,Experiment!$A$2:$U$90,MATCH(Results!U$1,Experiment!$A$1:$U$1,0),FALSE)</f>
        <v>60</v>
      </c>
      <c r="V948" s="2">
        <f>VLOOKUP($F948,Experiment!$A$2:$U$90,MATCH(Results!V$1,Experiment!$A$1:$U$1,0),FALSE)</f>
        <v>4</v>
      </c>
      <c r="W948" s="3">
        <f>VLOOKUP($F948,Experiment!$A$2:$U$90,MATCH(Results!W$1,Experiment!$A$1:$U$1,0),FALSE)</f>
        <v>0.25</v>
      </c>
      <c r="X948" s="3">
        <f>VLOOKUP($F948,Experiment!$A$2:$U$90,MATCH(Results!X$1,Experiment!$A$1:$U$1,0),FALSE)</f>
        <v>0.75</v>
      </c>
      <c r="Y948" s="2">
        <f>VLOOKUP($F948,Experiment!$A$2:$U$90,MATCH(Results!Y$1,Experiment!$A$1:$U$1,0),FALSE)</f>
        <v>2</v>
      </c>
      <c r="Z948" s="3">
        <f>VLOOKUP($F948,Experiment!$A$2:$U$90,MATCH(Results!Z$1,Experiment!$A$1:$U$1,0),FALSE)</f>
        <v>0.5</v>
      </c>
      <c r="AA948" s="3">
        <f>VLOOKUP($F948,Experiment!$A$2:$U$90,MATCH(Results!AA$1,Experiment!$A$1:$U$1,0),FALSE)</f>
        <v>0.25</v>
      </c>
      <c r="AB948" s="3">
        <f>VLOOKUP($F948,Experiment!$A$2:$U$90,MATCH(Results!AB$1,Experiment!$A$1:$U$1,0),FALSE)</f>
        <v>0.625</v>
      </c>
      <c r="AC948" s="3">
        <f>VLOOKUP($F948,Experiment!$A$2:$U$90,MATCH(Results!AC$1,Experiment!$A$1:$U$1,0),FALSE)</f>
        <v>0.375</v>
      </c>
      <c r="AD948" s="2">
        <f>VLOOKUP($F948,Experiment!$A$2:$U$90,MATCH(Results!AD$1,Experiment!$A$1:$U$1,0),FALSE)</f>
        <v>-5</v>
      </c>
      <c r="AE948" s="2">
        <f>VLOOKUP($F948,Experiment!$A$2:$U$90,MATCH(Results!AE$1,Experiment!$A$1:$U$1,0),FALSE)</f>
        <v>3375</v>
      </c>
      <c r="AF948" s="2">
        <f>VLOOKUP($F948,Experiment!$A$2:$U$90,MATCH(Results!AF$1,Experiment!$A$1:$U$1,0),FALSE)</f>
        <v>58.094750193111253</v>
      </c>
      <c r="AG948" s="3">
        <f>VLOOKUP($F948,Experiment!$A$2:$W$90,MATCH(Results!AG$1,Experiment!$A$1:$W$1,0),FALSE)</f>
        <v>0.82730419370997643</v>
      </c>
      <c r="AH948" s="3">
        <f>VLOOKUP($F948,Experiment!$A$2:$W$90,MATCH(Results!AH$1,Experiment!$A$1:$W$1,0),FALSE)</f>
        <v>0.38648875795104182</v>
      </c>
      <c r="AI948" s="3">
        <f>VLOOKUP($F948,Experiment!$A$2:$X$90,MATCH(Results!AI$1,Experiment!$A$1:$X$1,0),FALSE)</f>
        <v>0.61351124204895813</v>
      </c>
      <c r="AJ948" s="2">
        <f>Table1[[#This Row],[Gain]]^Table1[[#This Row],[θ]]</f>
        <v>70</v>
      </c>
      <c r="AK948" s="2">
        <f>-Table1[[#This Row],[λ]]*-Table1[[#This Row],[Loss]]^Table1[[#This Row],[θ]]</f>
        <v>70</v>
      </c>
      <c r="AL948" s="2">
        <f>Table1[[#This Row],[v_n_w_g]]-Table1[[#This Row],[v_n_w_l]]</f>
        <v>0</v>
      </c>
      <c r="AM948" s="2">
        <f>IF(Table1[[#This Row],[diff_v]]&gt;=1,1,0)</f>
        <v>0</v>
      </c>
    </row>
    <row r="949" spans="1:39" hidden="1" x14ac:dyDescent="0.3">
      <c r="A949">
        <v>48</v>
      </c>
      <c r="B949" t="s">
        <v>46</v>
      </c>
      <c r="C949" s="22">
        <f>VLOOKUP(Table1[[#This Row],[Subject]],'Subject Profile'!$A$2:$E$8,4,FALSE)</f>
        <v>1</v>
      </c>
      <c r="D949" s="22">
        <f>VLOOKUP(Table1[[#This Row],[Subject]],'Subject Profile'!$A$2:$E$8,5,FALSE)</f>
        <v>-1.4</v>
      </c>
      <c r="E949" t="s">
        <v>108</v>
      </c>
      <c r="F949" t="s">
        <v>65</v>
      </c>
      <c r="G949" t="s">
        <v>7</v>
      </c>
      <c r="H949">
        <f>IF(Table1[[#This Row],[decision]]="accept",1,0)</f>
        <v>1</v>
      </c>
      <c r="I949">
        <v>-10</v>
      </c>
      <c r="J949">
        <v>510</v>
      </c>
      <c r="K949">
        <v>1664534816</v>
      </c>
      <c r="L949">
        <v>5</v>
      </c>
      <c r="M949" t="str">
        <f>VLOOKUP($F949,Experiment!$A$2:$U$90,MATCH(Results!M$1,Experiment!$A$1:$U$1,0)+1,FALSE)</f>
        <v>G</v>
      </c>
      <c r="N949">
        <f>IF(Table1[[#This Row],[Impact]]="I",0,1)</f>
        <v>1</v>
      </c>
      <c r="O949" s="2">
        <f>VLOOKUP($F949,Experiment!$A$2:$U$90,MATCH(Results!O$1,Experiment!$A$1:$U$1,0),FALSE)</f>
        <v>-10</v>
      </c>
      <c r="P949" s="3">
        <f>VLOOKUP($F949,Experiment!$A$2:$U$90,MATCH(Results!P$1,Experiment!$A$1:$U$1,0),FALSE)</f>
        <v>0.5</v>
      </c>
      <c r="Q949" s="2">
        <f>VLOOKUP($F949,Experiment!$A$2:$U$90,MATCH(Results!Q$1,Experiment!$A$1:$U$1,0),FALSE)</f>
        <v>10</v>
      </c>
      <c r="R949" s="3">
        <f>VLOOKUP($F949,Experiment!$A$2:$U$90,MATCH(Results!R$1,Experiment!$A$1:$U$1,0),FALSE)</f>
        <v>0.5</v>
      </c>
      <c r="S949" s="2">
        <f>VLOOKUP($F949,Experiment!$A$2:$U$90,MATCH(Results!S$1,Experiment!$A$1:$U$1,0),FALSE)</f>
        <v>0</v>
      </c>
      <c r="T949" s="2">
        <f>VLOOKUP($F949,Experiment!$A$2:$U$90,MATCH(Results!T$1,Experiment!$A$1:$U$1,0),FALSE)</f>
        <v>100</v>
      </c>
      <c r="U949" s="2">
        <f>VLOOKUP($F949,Experiment!$A$2:$U$90,MATCH(Results!U$1,Experiment!$A$1:$U$1,0),FALSE)</f>
        <v>10</v>
      </c>
      <c r="V949" s="2">
        <f>VLOOKUP($F949,Experiment!$A$2:$U$90,MATCH(Results!V$1,Experiment!$A$1:$U$1,0),FALSE)</f>
        <v>2</v>
      </c>
      <c r="W949" s="3">
        <f>VLOOKUP($F949,Experiment!$A$2:$U$90,MATCH(Results!W$1,Experiment!$A$1:$U$1,0),FALSE)</f>
        <v>0.25</v>
      </c>
      <c r="X949" s="3">
        <f>VLOOKUP($F949,Experiment!$A$2:$U$90,MATCH(Results!X$1,Experiment!$A$1:$U$1,0),FALSE)</f>
        <v>0.75</v>
      </c>
      <c r="Y949" s="2">
        <f>VLOOKUP($F949,Experiment!$A$2:$U$90,MATCH(Results!Y$1,Experiment!$A$1:$U$1,0),FALSE)</f>
        <v>1</v>
      </c>
      <c r="Z949" s="3">
        <f>VLOOKUP($F949,Experiment!$A$2:$U$90,MATCH(Results!Z$1,Experiment!$A$1:$U$1,0),FALSE)</f>
        <v>0.25</v>
      </c>
      <c r="AA949" s="3">
        <f>VLOOKUP($F949,Experiment!$A$2:$U$90,MATCH(Results!AA$1,Experiment!$A$1:$U$1,0),FALSE)</f>
        <v>0.5</v>
      </c>
      <c r="AB949" s="3">
        <f>VLOOKUP($F949,Experiment!$A$2:$U$90,MATCH(Results!AB$1,Experiment!$A$1:$U$1,0),FALSE)</f>
        <v>0.375</v>
      </c>
      <c r="AC949" s="3">
        <f>VLOOKUP($F949,Experiment!$A$2:$U$90,MATCH(Results!AC$1,Experiment!$A$1:$U$1,0),FALSE)</f>
        <v>0.625</v>
      </c>
      <c r="AD949" s="2">
        <f>VLOOKUP($F949,Experiment!$A$2:$U$90,MATCH(Results!AD$1,Experiment!$A$1:$U$1,0),FALSE)</f>
        <v>2.5</v>
      </c>
      <c r="AE949" s="2">
        <f>VLOOKUP($F949,Experiment!$A$2:$U$90,MATCH(Results!AE$1,Experiment!$A$1:$U$1,0),FALSE)</f>
        <v>93.75</v>
      </c>
      <c r="AF949" s="2">
        <f>VLOOKUP($F949,Experiment!$A$2:$U$90,MATCH(Results!AF$1,Experiment!$A$1:$U$1,0),FALSE)</f>
        <v>9.6824583655185421</v>
      </c>
      <c r="AG949" s="3">
        <f>VLOOKUP($F949,Experiment!$A$2:$W$90,MATCH(Results!AG$1,Experiment!$A$1:$W$1,0),FALSE)</f>
        <v>1</v>
      </c>
      <c r="AH949" s="3">
        <f>VLOOKUP($F949,Experiment!$A$2:$W$90,MATCH(Results!AH$1,Experiment!$A$1:$W$1,0),FALSE)</f>
        <v>0.625</v>
      </c>
      <c r="AI949" s="3">
        <f>VLOOKUP($F949,Experiment!$A$2:$X$90,MATCH(Results!AI$1,Experiment!$A$1:$X$1,0),FALSE)</f>
        <v>0.375</v>
      </c>
      <c r="AJ949" s="2">
        <f>Table1[[#This Row],[Gain]]^Table1[[#This Row],[θ]]</f>
        <v>10</v>
      </c>
      <c r="AK949" s="2">
        <f>-Table1[[#This Row],[λ]]*-Table1[[#This Row],[Loss]]^Table1[[#This Row],[θ]]</f>
        <v>14</v>
      </c>
      <c r="AL949" s="2">
        <f>Table1[[#This Row],[v_n_w_g]]-Table1[[#This Row],[v_n_w_l]]</f>
        <v>-4</v>
      </c>
      <c r="AM949" s="2">
        <f>IF(Table1[[#This Row],[diff_v]]&gt;=1,1,0)</f>
        <v>0</v>
      </c>
    </row>
    <row r="950" spans="1:39" hidden="1" x14ac:dyDescent="0.3">
      <c r="A950">
        <v>49</v>
      </c>
      <c r="B950" t="s">
        <v>46</v>
      </c>
      <c r="C950" s="22">
        <f>VLOOKUP(Table1[[#This Row],[Subject]],'Subject Profile'!$A$2:$E$8,4,FALSE)</f>
        <v>1</v>
      </c>
      <c r="D950" s="22">
        <f>VLOOKUP(Table1[[#This Row],[Subject]],'Subject Profile'!$A$2:$E$8,5,FALSE)</f>
        <v>-1.4</v>
      </c>
      <c r="E950" t="s">
        <v>108</v>
      </c>
      <c r="F950" t="s">
        <v>52</v>
      </c>
      <c r="G950" t="s">
        <v>7</v>
      </c>
      <c r="H950">
        <f>IF(Table1[[#This Row],[decision]]="accept",1,0)</f>
        <v>1</v>
      </c>
      <c r="I950">
        <v>-10</v>
      </c>
      <c r="J950">
        <v>500</v>
      </c>
      <c r="K950">
        <v>1664534821</v>
      </c>
      <c r="L950">
        <v>5</v>
      </c>
      <c r="M950" t="str">
        <f>VLOOKUP($F950,Experiment!$A$2:$U$90,MATCH(Results!M$1,Experiment!$A$1:$U$1,0)+1,FALSE)</f>
        <v>I</v>
      </c>
      <c r="N950">
        <f>IF(Table1[[#This Row],[Impact]]="I",0,1)</f>
        <v>0</v>
      </c>
      <c r="O950" s="2">
        <f>VLOOKUP($F950,Experiment!$A$2:$U$90,MATCH(Results!O$1,Experiment!$A$1:$U$1,0),FALSE)</f>
        <v>-10</v>
      </c>
      <c r="P950" s="3">
        <f>VLOOKUP($F950,Experiment!$A$2:$U$90,MATCH(Results!P$1,Experiment!$A$1:$U$1,0),FALSE)</f>
        <v>0.5</v>
      </c>
      <c r="Q950" s="2">
        <f>VLOOKUP($F950,Experiment!$A$2:$U$90,MATCH(Results!Q$1,Experiment!$A$1:$U$1,0),FALSE)</f>
        <v>10</v>
      </c>
      <c r="R950" s="3">
        <f>VLOOKUP($F950,Experiment!$A$2:$U$90,MATCH(Results!R$1,Experiment!$A$1:$U$1,0),FALSE)</f>
        <v>0.5</v>
      </c>
      <c r="S950" s="2">
        <f>VLOOKUP($F950,Experiment!$A$2:$U$90,MATCH(Results!S$1,Experiment!$A$1:$U$1,0),FALSE)</f>
        <v>0</v>
      </c>
      <c r="T950" s="2">
        <f>VLOOKUP($F950,Experiment!$A$2:$U$90,MATCH(Results!T$1,Experiment!$A$1:$U$1,0),FALSE)</f>
        <v>100</v>
      </c>
      <c r="U950" s="2">
        <f>VLOOKUP($F950,Experiment!$A$2:$U$90,MATCH(Results!U$1,Experiment!$A$1:$U$1,0),FALSE)</f>
        <v>10</v>
      </c>
      <c r="V950" s="2">
        <f>VLOOKUP($F950,Experiment!$A$2:$U$90,MATCH(Results!V$1,Experiment!$A$1:$U$1,0),FALSE)</f>
        <v>4</v>
      </c>
      <c r="W950" s="3">
        <f>VLOOKUP($F950,Experiment!$A$2:$U$90,MATCH(Results!W$1,Experiment!$A$1:$U$1,0),FALSE)</f>
        <v>0.25</v>
      </c>
      <c r="X950" s="3">
        <f>VLOOKUP($F950,Experiment!$A$2:$U$90,MATCH(Results!X$1,Experiment!$A$1:$U$1,0),FALSE)</f>
        <v>0.75</v>
      </c>
      <c r="Y950" s="2">
        <f>VLOOKUP($F950,Experiment!$A$2:$U$90,MATCH(Results!Y$1,Experiment!$A$1:$U$1,0),FALSE)</f>
        <v>1</v>
      </c>
      <c r="Z950" s="3">
        <f>VLOOKUP($F950,Experiment!$A$2:$U$90,MATCH(Results!Z$1,Experiment!$A$1:$U$1,0),FALSE)</f>
        <v>0.25</v>
      </c>
      <c r="AA950" s="3">
        <f>VLOOKUP($F950,Experiment!$A$2:$U$90,MATCH(Results!AA$1,Experiment!$A$1:$U$1,0),FALSE)</f>
        <v>0.5</v>
      </c>
      <c r="AB950" s="3">
        <f>VLOOKUP($F950,Experiment!$A$2:$U$90,MATCH(Results!AB$1,Experiment!$A$1:$U$1,0),FALSE)</f>
        <v>0.375</v>
      </c>
      <c r="AC950" s="3">
        <f>VLOOKUP($F950,Experiment!$A$2:$U$90,MATCH(Results!AC$1,Experiment!$A$1:$U$1,0),FALSE)</f>
        <v>0.625</v>
      </c>
      <c r="AD950" s="2">
        <f>VLOOKUP($F950,Experiment!$A$2:$U$90,MATCH(Results!AD$1,Experiment!$A$1:$U$1,0),FALSE)</f>
        <v>2.5</v>
      </c>
      <c r="AE950" s="2">
        <f>VLOOKUP($F950,Experiment!$A$2:$U$90,MATCH(Results!AE$1,Experiment!$A$1:$U$1,0),FALSE)</f>
        <v>93.75</v>
      </c>
      <c r="AF950" s="2">
        <f>VLOOKUP($F950,Experiment!$A$2:$U$90,MATCH(Results!AF$1,Experiment!$A$1:$U$1,0),FALSE)</f>
        <v>9.6824583655185421</v>
      </c>
      <c r="AG950" s="3">
        <f>VLOOKUP($F950,Experiment!$A$2:$W$90,MATCH(Results!AG$1,Experiment!$A$1:$W$1,0),FALSE)</f>
        <v>1</v>
      </c>
      <c r="AH950" s="3">
        <f>VLOOKUP($F950,Experiment!$A$2:$W$90,MATCH(Results!AH$1,Experiment!$A$1:$W$1,0),FALSE)</f>
        <v>0.625</v>
      </c>
      <c r="AI950" s="3">
        <f>VLOOKUP($F950,Experiment!$A$2:$X$90,MATCH(Results!AI$1,Experiment!$A$1:$X$1,0),FALSE)</f>
        <v>0.375</v>
      </c>
      <c r="AJ950" s="2">
        <f>Table1[[#This Row],[Gain]]^Table1[[#This Row],[θ]]</f>
        <v>10</v>
      </c>
      <c r="AK950" s="2">
        <f>-Table1[[#This Row],[λ]]*-Table1[[#This Row],[Loss]]^Table1[[#This Row],[θ]]</f>
        <v>14</v>
      </c>
      <c r="AL950" s="2">
        <f>Table1[[#This Row],[v_n_w_g]]-Table1[[#This Row],[v_n_w_l]]</f>
        <v>-4</v>
      </c>
      <c r="AM950" s="2">
        <f>IF(Table1[[#This Row],[diff_v]]&gt;=1,1,0)</f>
        <v>0</v>
      </c>
    </row>
    <row r="951" spans="1:39" hidden="1" x14ac:dyDescent="0.3">
      <c r="A951">
        <v>50</v>
      </c>
      <c r="B951" t="s">
        <v>46</v>
      </c>
      <c r="C951" s="22">
        <f>VLOOKUP(Table1[[#This Row],[Subject]],'Subject Profile'!$A$2:$E$8,4,FALSE)</f>
        <v>1</v>
      </c>
      <c r="D951" s="22">
        <f>VLOOKUP(Table1[[#This Row],[Subject]],'Subject Profile'!$A$2:$E$8,5,FALSE)</f>
        <v>-1.4</v>
      </c>
      <c r="E951" t="s">
        <v>108</v>
      </c>
      <c r="F951" t="s">
        <v>55</v>
      </c>
      <c r="G951" t="s">
        <v>56</v>
      </c>
      <c r="H951">
        <f>IF(Table1[[#This Row],[decision]]="accept",1,0)</f>
        <v>0</v>
      </c>
      <c r="I951">
        <v>0</v>
      </c>
      <c r="J951">
        <v>500</v>
      </c>
      <c r="K951">
        <v>1664534832</v>
      </c>
      <c r="L951">
        <v>11</v>
      </c>
      <c r="M951" t="str">
        <f>VLOOKUP($F951,Experiment!$A$2:$U$90,MATCH(Results!M$1,Experiment!$A$1:$U$1,0)+1,FALSE)</f>
        <v>R</v>
      </c>
      <c r="N951">
        <f>IF(Table1[[#This Row],[Impact]]="I",0,1)</f>
        <v>1</v>
      </c>
      <c r="O951" s="2">
        <f>VLOOKUP($F951,Experiment!$A$2:$U$90,MATCH(Results!O$1,Experiment!$A$1:$U$1,0),FALSE)</f>
        <v>0</v>
      </c>
      <c r="P951" s="3">
        <f>VLOOKUP($F951,Experiment!$A$2:$U$90,MATCH(Results!P$1,Experiment!$A$1:$U$1,0),FALSE)</f>
        <v>0</v>
      </c>
      <c r="Q951" s="2">
        <f>VLOOKUP($F951,Experiment!$A$2:$U$90,MATCH(Results!Q$1,Experiment!$A$1:$U$1,0),FALSE)</f>
        <v>0</v>
      </c>
      <c r="R951" s="3">
        <f>VLOOKUP($F951,Experiment!$A$2:$U$90,MATCH(Results!R$1,Experiment!$A$1:$U$1,0),FALSE)</f>
        <v>0</v>
      </c>
      <c r="S951" s="2">
        <f>VLOOKUP($F951,Experiment!$A$2:$U$90,MATCH(Results!S$1,Experiment!$A$1:$U$1,0),FALSE)</f>
        <v>0</v>
      </c>
      <c r="T951" s="2">
        <f>VLOOKUP($F951,Experiment!$A$2:$U$90,MATCH(Results!T$1,Experiment!$A$1:$U$1,0),FALSE)</f>
        <v>0</v>
      </c>
      <c r="U951" s="2">
        <f>VLOOKUP($F951,Experiment!$A$2:$U$90,MATCH(Results!U$1,Experiment!$A$1:$U$1,0),FALSE)</f>
        <v>0</v>
      </c>
      <c r="V951" s="2">
        <f>VLOOKUP($F951,Experiment!$A$2:$U$90,MATCH(Results!V$1,Experiment!$A$1:$U$1,0),FALSE)</f>
        <v>0</v>
      </c>
      <c r="W951" s="3">
        <f>VLOOKUP($F951,Experiment!$A$2:$U$90,MATCH(Results!W$1,Experiment!$A$1:$U$1,0),FALSE)</f>
        <v>0</v>
      </c>
      <c r="X951" s="3">
        <f>VLOOKUP($F951,Experiment!$A$2:$U$90,MATCH(Results!X$1,Experiment!$A$1:$U$1,0),FALSE)</f>
        <v>0</v>
      </c>
      <c r="Y951" s="2">
        <f>VLOOKUP($F951,Experiment!$A$2:$U$90,MATCH(Results!Y$1,Experiment!$A$1:$U$1,0),FALSE)</f>
        <v>0</v>
      </c>
      <c r="Z951" s="3">
        <f>VLOOKUP($F951,Experiment!$A$2:$U$90,MATCH(Results!Z$1,Experiment!$A$1:$U$1,0),FALSE)</f>
        <v>0</v>
      </c>
      <c r="AA951" s="3">
        <f>VLOOKUP($F951,Experiment!$A$2:$U$90,MATCH(Results!AA$1,Experiment!$A$1:$U$1,0),FALSE)</f>
        <v>0</v>
      </c>
      <c r="AB951" s="3">
        <f>VLOOKUP($F951,Experiment!$A$2:$U$90,MATCH(Results!AB$1,Experiment!$A$1:$U$1,0),FALSE)</f>
        <v>0</v>
      </c>
      <c r="AC951" s="3">
        <f>VLOOKUP($F951,Experiment!$A$2:$U$90,MATCH(Results!AC$1,Experiment!$A$1:$U$1,0),FALSE)</f>
        <v>0</v>
      </c>
      <c r="AD951" s="2">
        <f>VLOOKUP($F951,Experiment!$A$2:$U$90,MATCH(Results!AD$1,Experiment!$A$1:$U$1,0),FALSE)</f>
        <v>0</v>
      </c>
      <c r="AE951" s="2">
        <f>VLOOKUP($F951,Experiment!$A$2:$U$90,MATCH(Results!AE$1,Experiment!$A$1:$U$1,0),FALSE)</f>
        <v>0</v>
      </c>
      <c r="AF951" s="2">
        <f>VLOOKUP($F951,Experiment!$A$2:$U$90,MATCH(Results!AF$1,Experiment!$A$1:$U$1,0),FALSE)</f>
        <v>0</v>
      </c>
      <c r="AG951" s="2"/>
      <c r="AH951" s="3">
        <f>VLOOKUP($F951,Experiment!$A$2:$W$90,MATCH(Results!AH$1,Experiment!$A$1:$W$1,0),FALSE)</f>
        <v>0</v>
      </c>
      <c r="AI951" s="2">
        <f>VLOOKUP($F951,Experiment!$A$2:$X$90,MATCH(Results!AI$1,Experiment!$A$1:$X$1,0),FALSE)</f>
        <v>0</v>
      </c>
      <c r="AJ951" s="2">
        <f>Table1[[#This Row],[Gain]]^Table1[[#This Row],[θ]]</f>
        <v>0</v>
      </c>
      <c r="AK951" s="2">
        <f>-Table1[[#This Row],[λ]]*-Table1[[#This Row],[Loss]]^Table1[[#This Row],[θ]]</f>
        <v>0</v>
      </c>
      <c r="AL951" s="2">
        <f>Table1[[#This Row],[v_n_w_g]]-Table1[[#This Row],[v_n_w_l]]</f>
        <v>0</v>
      </c>
      <c r="AM951" s="2">
        <f>IF(Table1[[#This Row],[diff_v]]&gt;=1,1,0)</f>
        <v>0</v>
      </c>
    </row>
    <row r="952" spans="1:39" hidden="1" x14ac:dyDescent="0.3">
      <c r="A952">
        <v>51</v>
      </c>
      <c r="B952" t="s">
        <v>46</v>
      </c>
      <c r="C952" s="22">
        <f>VLOOKUP(Table1[[#This Row],[Subject]],'Subject Profile'!$A$2:$E$8,4,FALSE)</f>
        <v>1</v>
      </c>
      <c r="D952" s="22">
        <f>VLOOKUP(Table1[[#This Row],[Subject]],'Subject Profile'!$A$2:$E$8,5,FALSE)</f>
        <v>-1.4</v>
      </c>
      <c r="E952" t="s">
        <v>108</v>
      </c>
      <c r="F952" t="s">
        <v>89</v>
      </c>
      <c r="G952" t="s">
        <v>90</v>
      </c>
      <c r="H952">
        <f>IF(Table1[[#This Row],[decision]]="accept",1,0)</f>
        <v>0</v>
      </c>
      <c r="I952">
        <v>-50</v>
      </c>
      <c r="J952">
        <v>450</v>
      </c>
      <c r="K952">
        <v>1664534848</v>
      </c>
      <c r="L952">
        <v>16</v>
      </c>
      <c r="M952" t="str">
        <f>VLOOKUP($F952,Experiment!$A$2:$U$90,MATCH(Results!M$1,Experiment!$A$1:$U$1,0)+1,FALSE)</f>
        <v>T</v>
      </c>
      <c r="N952">
        <f>IF(Table1[[#This Row],[Impact]]="I",0,1)</f>
        <v>1</v>
      </c>
      <c r="O952" s="2">
        <f>VLOOKUP($F952,Experiment!$A$2:$U$90,MATCH(Results!O$1,Experiment!$A$1:$U$1,0),FALSE)</f>
        <v>0</v>
      </c>
      <c r="P952" s="3">
        <f>VLOOKUP($F952,Experiment!$A$2:$U$90,MATCH(Results!P$1,Experiment!$A$1:$U$1,0),FALSE)</f>
        <v>0</v>
      </c>
      <c r="Q952" s="2">
        <f>VLOOKUP($F952,Experiment!$A$2:$U$90,MATCH(Results!Q$1,Experiment!$A$1:$U$1,0),FALSE)</f>
        <v>0</v>
      </c>
      <c r="R952" s="3">
        <f>VLOOKUP($F952,Experiment!$A$2:$U$90,MATCH(Results!R$1,Experiment!$A$1:$U$1,0),FALSE)</f>
        <v>0</v>
      </c>
      <c r="S952" s="2">
        <f>VLOOKUP($F952,Experiment!$A$2:$U$90,MATCH(Results!S$1,Experiment!$A$1:$U$1,0),FALSE)</f>
        <v>0</v>
      </c>
      <c r="T952" s="2">
        <f>VLOOKUP($F952,Experiment!$A$2:$U$90,MATCH(Results!T$1,Experiment!$A$1:$U$1,0),FALSE)</f>
        <v>0</v>
      </c>
      <c r="U952" s="2">
        <f>VLOOKUP($F952,Experiment!$A$2:$U$90,MATCH(Results!U$1,Experiment!$A$1:$U$1,0),FALSE)</f>
        <v>0</v>
      </c>
      <c r="V952" s="2">
        <f>VLOOKUP($F952,Experiment!$A$2:$U$90,MATCH(Results!V$1,Experiment!$A$1:$U$1,0),FALSE)</f>
        <v>0</v>
      </c>
      <c r="W952" s="3">
        <f>VLOOKUP($F952,Experiment!$A$2:$U$90,MATCH(Results!W$1,Experiment!$A$1:$U$1,0),FALSE)</f>
        <v>0</v>
      </c>
      <c r="X952" s="3">
        <f>VLOOKUP($F952,Experiment!$A$2:$U$90,MATCH(Results!X$1,Experiment!$A$1:$U$1,0),FALSE)</f>
        <v>0</v>
      </c>
      <c r="Y952" s="2">
        <f>VLOOKUP($F952,Experiment!$A$2:$U$90,MATCH(Results!Y$1,Experiment!$A$1:$U$1,0),FALSE)</f>
        <v>0</v>
      </c>
      <c r="Z952" s="3">
        <f>VLOOKUP($F952,Experiment!$A$2:$U$90,MATCH(Results!Z$1,Experiment!$A$1:$U$1,0),FALSE)</f>
        <v>0</v>
      </c>
      <c r="AA952" s="3">
        <f>VLOOKUP($F952,Experiment!$A$2:$U$90,MATCH(Results!AA$1,Experiment!$A$1:$U$1,0),FALSE)</f>
        <v>0</v>
      </c>
      <c r="AB952" s="3">
        <f>VLOOKUP($F952,Experiment!$A$2:$U$90,MATCH(Results!AB$1,Experiment!$A$1:$U$1,0),FALSE)</f>
        <v>0</v>
      </c>
      <c r="AC952" s="3">
        <f>VLOOKUP($F952,Experiment!$A$2:$U$90,MATCH(Results!AC$1,Experiment!$A$1:$U$1,0),FALSE)</f>
        <v>0</v>
      </c>
      <c r="AD952" s="2">
        <f>VLOOKUP($F952,Experiment!$A$2:$U$90,MATCH(Results!AD$1,Experiment!$A$1:$U$1,0),FALSE)</f>
        <v>0</v>
      </c>
      <c r="AE952" s="2">
        <f>VLOOKUP($F952,Experiment!$A$2:$U$90,MATCH(Results!AE$1,Experiment!$A$1:$U$1,0),FALSE)</f>
        <v>0</v>
      </c>
      <c r="AF952" s="2">
        <f>VLOOKUP($F952,Experiment!$A$2:$U$90,MATCH(Results!AF$1,Experiment!$A$1:$U$1,0),FALSE)</f>
        <v>0</v>
      </c>
      <c r="AG952" s="2"/>
      <c r="AH952" s="3">
        <f>VLOOKUP($F952,Experiment!$A$2:$W$90,MATCH(Results!AH$1,Experiment!$A$1:$W$1,0),FALSE)</f>
        <v>0</v>
      </c>
      <c r="AI952" s="2">
        <f>VLOOKUP($F952,Experiment!$A$2:$X$90,MATCH(Results!AI$1,Experiment!$A$1:$X$1,0),FALSE)</f>
        <v>0</v>
      </c>
      <c r="AJ952" s="2">
        <f>Table1[[#This Row],[Gain]]^Table1[[#This Row],[θ]]</f>
        <v>0</v>
      </c>
      <c r="AK952" s="2">
        <f>-Table1[[#This Row],[λ]]*-Table1[[#This Row],[Loss]]^Table1[[#This Row],[θ]]</f>
        <v>0</v>
      </c>
      <c r="AL952" s="2">
        <f>Table1[[#This Row],[v_n_w_g]]-Table1[[#This Row],[v_n_w_l]]</f>
        <v>0</v>
      </c>
      <c r="AM952" s="2">
        <f>IF(Table1[[#This Row],[diff_v]]&gt;=1,1,0)</f>
        <v>0</v>
      </c>
    </row>
    <row r="953" spans="1:39" hidden="1" x14ac:dyDescent="0.3">
      <c r="A953">
        <v>52</v>
      </c>
      <c r="B953" t="s">
        <v>46</v>
      </c>
      <c r="C953" s="22">
        <f>VLOOKUP(Table1[[#This Row],[Subject]],'Subject Profile'!$A$2:$E$8,4,FALSE)</f>
        <v>1</v>
      </c>
      <c r="D953" s="22">
        <f>VLOOKUP(Table1[[#This Row],[Subject]],'Subject Profile'!$A$2:$E$8,5,FALSE)</f>
        <v>-1.4</v>
      </c>
      <c r="E953" t="s">
        <v>108</v>
      </c>
      <c r="F953" t="s">
        <v>73</v>
      </c>
      <c r="G953" t="s">
        <v>5</v>
      </c>
      <c r="H953">
        <f>IF(Table1[[#This Row],[decision]]="accept",1,0)</f>
        <v>0</v>
      </c>
      <c r="I953">
        <v>0</v>
      </c>
      <c r="J953">
        <v>500</v>
      </c>
      <c r="K953">
        <v>1664534863</v>
      </c>
      <c r="L953">
        <v>15</v>
      </c>
      <c r="M953" t="str">
        <f>VLOOKUP($F953,Experiment!$A$2:$U$90,MATCH(Results!M$1,Experiment!$A$1:$U$1,0)+1,FALSE)</f>
        <v>G</v>
      </c>
      <c r="N953">
        <f>IF(Table1[[#This Row],[Impact]]="I",0,1)</f>
        <v>1</v>
      </c>
      <c r="O953" s="2">
        <f>VLOOKUP($F953,Experiment!$A$2:$U$90,MATCH(Results!O$1,Experiment!$A$1:$U$1,0),FALSE)</f>
        <v>-50</v>
      </c>
      <c r="P953" s="3">
        <f>VLOOKUP($F953,Experiment!$A$2:$U$90,MATCH(Results!P$1,Experiment!$A$1:$U$1,0),FALSE)</f>
        <v>0.5</v>
      </c>
      <c r="Q953" s="2">
        <f>VLOOKUP($F953,Experiment!$A$2:$U$90,MATCH(Results!Q$1,Experiment!$A$1:$U$1,0),FALSE)</f>
        <v>50</v>
      </c>
      <c r="R953" s="3">
        <f>VLOOKUP($F953,Experiment!$A$2:$U$90,MATCH(Results!R$1,Experiment!$A$1:$U$1,0),FALSE)</f>
        <v>0.5</v>
      </c>
      <c r="S953" s="2">
        <f>VLOOKUP($F953,Experiment!$A$2:$U$90,MATCH(Results!S$1,Experiment!$A$1:$U$1,0),FALSE)</f>
        <v>0</v>
      </c>
      <c r="T953" s="2">
        <f>VLOOKUP($F953,Experiment!$A$2:$U$90,MATCH(Results!T$1,Experiment!$A$1:$U$1,0),FALSE)</f>
        <v>2500</v>
      </c>
      <c r="U953" s="2">
        <f>VLOOKUP($F953,Experiment!$A$2:$U$90,MATCH(Results!U$1,Experiment!$A$1:$U$1,0),FALSE)</f>
        <v>50</v>
      </c>
      <c r="V953" s="2">
        <f>VLOOKUP($F953,Experiment!$A$2:$U$90,MATCH(Results!V$1,Experiment!$A$1:$U$1,0),FALSE)</f>
        <v>4</v>
      </c>
      <c r="W953" s="3">
        <f>VLOOKUP($F953,Experiment!$A$2:$U$90,MATCH(Results!W$1,Experiment!$A$1:$U$1,0),FALSE)</f>
        <v>0.25</v>
      </c>
      <c r="X953" s="3">
        <f>VLOOKUP($F953,Experiment!$A$2:$U$90,MATCH(Results!X$1,Experiment!$A$1:$U$1,0),FALSE)</f>
        <v>0.75</v>
      </c>
      <c r="Y953" s="2">
        <f>VLOOKUP($F953,Experiment!$A$2:$U$90,MATCH(Results!Y$1,Experiment!$A$1:$U$1,0),FALSE)</f>
        <v>1</v>
      </c>
      <c r="Z953" s="3">
        <f>VLOOKUP($F953,Experiment!$A$2:$U$90,MATCH(Results!Z$1,Experiment!$A$1:$U$1,0),FALSE)</f>
        <v>0.25</v>
      </c>
      <c r="AA953" s="3">
        <f>VLOOKUP($F953,Experiment!$A$2:$U$90,MATCH(Results!AA$1,Experiment!$A$1:$U$1,0),FALSE)</f>
        <v>0.5</v>
      </c>
      <c r="AB953" s="3">
        <f>VLOOKUP($F953,Experiment!$A$2:$U$90,MATCH(Results!AB$1,Experiment!$A$1:$U$1,0),FALSE)</f>
        <v>0.375</v>
      </c>
      <c r="AC953" s="3">
        <f>VLOOKUP($F953,Experiment!$A$2:$U$90,MATCH(Results!AC$1,Experiment!$A$1:$U$1,0),FALSE)</f>
        <v>0.625</v>
      </c>
      <c r="AD953" s="2">
        <f>VLOOKUP($F953,Experiment!$A$2:$U$90,MATCH(Results!AD$1,Experiment!$A$1:$U$1,0),FALSE)</f>
        <v>12.5</v>
      </c>
      <c r="AE953" s="2">
        <f>VLOOKUP($F953,Experiment!$A$2:$U$90,MATCH(Results!AE$1,Experiment!$A$1:$U$1,0),FALSE)</f>
        <v>2343.75</v>
      </c>
      <c r="AF953" s="2">
        <f>VLOOKUP($F953,Experiment!$A$2:$U$90,MATCH(Results!AF$1,Experiment!$A$1:$U$1,0),FALSE)</f>
        <v>48.412291827592711</v>
      </c>
      <c r="AG953" s="3">
        <f>VLOOKUP($F953,Experiment!$A$2:$W$90,MATCH(Results!AG$1,Experiment!$A$1:$W$1,0),FALSE)</f>
        <v>1</v>
      </c>
      <c r="AH953" s="3">
        <f>VLOOKUP($F953,Experiment!$A$2:$W$90,MATCH(Results!AH$1,Experiment!$A$1:$W$1,0),FALSE)</f>
        <v>0.625</v>
      </c>
      <c r="AI953" s="3">
        <f>VLOOKUP($F953,Experiment!$A$2:$X$90,MATCH(Results!AI$1,Experiment!$A$1:$X$1,0),FALSE)</f>
        <v>0.375</v>
      </c>
      <c r="AJ953" s="2">
        <f>Table1[[#This Row],[Gain]]^Table1[[#This Row],[θ]]</f>
        <v>50</v>
      </c>
      <c r="AK953" s="2">
        <f>-Table1[[#This Row],[λ]]*-Table1[[#This Row],[Loss]]^Table1[[#This Row],[θ]]</f>
        <v>70</v>
      </c>
      <c r="AL953" s="2">
        <f>Table1[[#This Row],[v_n_w_g]]-Table1[[#This Row],[v_n_w_l]]</f>
        <v>-20</v>
      </c>
      <c r="AM953" s="2">
        <f>IF(Table1[[#This Row],[diff_v]]&gt;=1,1,0)</f>
        <v>0</v>
      </c>
    </row>
    <row r="954" spans="1:39" hidden="1" x14ac:dyDescent="0.3">
      <c r="A954">
        <v>53</v>
      </c>
      <c r="B954" t="s">
        <v>46</v>
      </c>
      <c r="C954" s="22">
        <f>VLOOKUP(Table1[[#This Row],[Subject]],'Subject Profile'!$A$2:$E$8,4,FALSE)</f>
        <v>1</v>
      </c>
      <c r="D954" s="22">
        <f>VLOOKUP(Table1[[#This Row],[Subject]],'Subject Profile'!$A$2:$E$8,5,FALSE)</f>
        <v>-1.4</v>
      </c>
      <c r="E954" t="s">
        <v>108</v>
      </c>
      <c r="F954" t="s">
        <v>73</v>
      </c>
      <c r="G954" t="s">
        <v>5</v>
      </c>
      <c r="H954">
        <f>IF(Table1[[#This Row],[decision]]="accept",1,0)</f>
        <v>0</v>
      </c>
      <c r="I954">
        <v>0</v>
      </c>
      <c r="J954">
        <v>500</v>
      </c>
      <c r="K954">
        <v>1664534863</v>
      </c>
      <c r="L954">
        <v>0</v>
      </c>
      <c r="M954" t="str">
        <f>VLOOKUP($F954,Experiment!$A$2:$U$90,MATCH(Results!M$1,Experiment!$A$1:$U$1,0)+1,FALSE)</f>
        <v>G</v>
      </c>
      <c r="N954">
        <f>IF(Table1[[#This Row],[Impact]]="I",0,1)</f>
        <v>1</v>
      </c>
      <c r="O954" s="2">
        <f>VLOOKUP($F954,Experiment!$A$2:$U$90,MATCH(Results!O$1,Experiment!$A$1:$U$1,0),FALSE)</f>
        <v>-50</v>
      </c>
      <c r="P954" s="3">
        <f>VLOOKUP($F954,Experiment!$A$2:$U$90,MATCH(Results!P$1,Experiment!$A$1:$U$1,0),FALSE)</f>
        <v>0.5</v>
      </c>
      <c r="Q954" s="2">
        <f>VLOOKUP($F954,Experiment!$A$2:$U$90,MATCH(Results!Q$1,Experiment!$A$1:$U$1,0),FALSE)</f>
        <v>50</v>
      </c>
      <c r="R954" s="3">
        <f>VLOOKUP($F954,Experiment!$A$2:$U$90,MATCH(Results!R$1,Experiment!$A$1:$U$1,0),FALSE)</f>
        <v>0.5</v>
      </c>
      <c r="S954" s="2">
        <f>VLOOKUP($F954,Experiment!$A$2:$U$90,MATCH(Results!S$1,Experiment!$A$1:$U$1,0),FALSE)</f>
        <v>0</v>
      </c>
      <c r="T954" s="2">
        <f>VLOOKUP($F954,Experiment!$A$2:$U$90,MATCH(Results!T$1,Experiment!$A$1:$U$1,0),FALSE)</f>
        <v>2500</v>
      </c>
      <c r="U954" s="2">
        <f>VLOOKUP($F954,Experiment!$A$2:$U$90,MATCH(Results!U$1,Experiment!$A$1:$U$1,0),FALSE)</f>
        <v>50</v>
      </c>
      <c r="V954" s="2">
        <f>VLOOKUP($F954,Experiment!$A$2:$U$90,MATCH(Results!V$1,Experiment!$A$1:$U$1,0),FALSE)</f>
        <v>4</v>
      </c>
      <c r="W954" s="3">
        <f>VLOOKUP($F954,Experiment!$A$2:$U$90,MATCH(Results!W$1,Experiment!$A$1:$U$1,0),FALSE)</f>
        <v>0.25</v>
      </c>
      <c r="X954" s="3">
        <f>VLOOKUP($F954,Experiment!$A$2:$U$90,MATCH(Results!X$1,Experiment!$A$1:$U$1,0),FALSE)</f>
        <v>0.75</v>
      </c>
      <c r="Y954" s="2">
        <f>VLOOKUP($F954,Experiment!$A$2:$U$90,MATCH(Results!Y$1,Experiment!$A$1:$U$1,0),FALSE)</f>
        <v>1</v>
      </c>
      <c r="Z954" s="3">
        <f>VLOOKUP($F954,Experiment!$A$2:$U$90,MATCH(Results!Z$1,Experiment!$A$1:$U$1,0),FALSE)</f>
        <v>0.25</v>
      </c>
      <c r="AA954" s="3">
        <f>VLOOKUP($F954,Experiment!$A$2:$U$90,MATCH(Results!AA$1,Experiment!$A$1:$U$1,0),FALSE)</f>
        <v>0.5</v>
      </c>
      <c r="AB954" s="3">
        <f>VLOOKUP($F954,Experiment!$A$2:$U$90,MATCH(Results!AB$1,Experiment!$A$1:$U$1,0),FALSE)</f>
        <v>0.375</v>
      </c>
      <c r="AC954" s="3">
        <f>VLOOKUP($F954,Experiment!$A$2:$U$90,MATCH(Results!AC$1,Experiment!$A$1:$U$1,0),FALSE)</f>
        <v>0.625</v>
      </c>
      <c r="AD954" s="2">
        <f>VLOOKUP($F954,Experiment!$A$2:$U$90,MATCH(Results!AD$1,Experiment!$A$1:$U$1,0),FALSE)</f>
        <v>12.5</v>
      </c>
      <c r="AE954" s="2">
        <f>VLOOKUP($F954,Experiment!$A$2:$U$90,MATCH(Results!AE$1,Experiment!$A$1:$U$1,0),FALSE)</f>
        <v>2343.75</v>
      </c>
      <c r="AF954" s="2">
        <f>VLOOKUP($F954,Experiment!$A$2:$U$90,MATCH(Results!AF$1,Experiment!$A$1:$U$1,0),FALSE)</f>
        <v>48.412291827592711</v>
      </c>
      <c r="AG954" s="3">
        <f>VLOOKUP($F954,Experiment!$A$2:$W$90,MATCH(Results!AG$1,Experiment!$A$1:$W$1,0),FALSE)</f>
        <v>1</v>
      </c>
      <c r="AH954" s="3">
        <f>VLOOKUP($F954,Experiment!$A$2:$W$90,MATCH(Results!AH$1,Experiment!$A$1:$W$1,0),FALSE)</f>
        <v>0.625</v>
      </c>
      <c r="AI954" s="3">
        <f>VLOOKUP($F954,Experiment!$A$2:$X$90,MATCH(Results!AI$1,Experiment!$A$1:$X$1,0),FALSE)</f>
        <v>0.375</v>
      </c>
      <c r="AJ954" s="2">
        <f>Table1[[#This Row],[Gain]]^Table1[[#This Row],[θ]]</f>
        <v>50</v>
      </c>
      <c r="AK954" s="2">
        <f>-Table1[[#This Row],[λ]]*-Table1[[#This Row],[Loss]]^Table1[[#This Row],[θ]]</f>
        <v>70</v>
      </c>
      <c r="AL954" s="2">
        <f>Table1[[#This Row],[v_n_w_g]]-Table1[[#This Row],[v_n_w_l]]</f>
        <v>-20</v>
      </c>
      <c r="AM954" s="2">
        <f>IF(Table1[[#This Row],[diff_v]]&gt;=1,1,0)</f>
        <v>0</v>
      </c>
    </row>
    <row r="955" spans="1:39" hidden="1" x14ac:dyDescent="0.3">
      <c r="A955">
        <v>54</v>
      </c>
      <c r="B955" t="s">
        <v>46</v>
      </c>
      <c r="C955" s="22">
        <f>VLOOKUP(Table1[[#This Row],[Subject]],'Subject Profile'!$A$2:$E$8,4,FALSE)</f>
        <v>1</v>
      </c>
      <c r="D955" s="22">
        <f>VLOOKUP(Table1[[#This Row],[Subject]],'Subject Profile'!$A$2:$E$8,5,FALSE)</f>
        <v>-1.4</v>
      </c>
      <c r="E955" t="s">
        <v>108</v>
      </c>
      <c r="F955" t="s">
        <v>76</v>
      </c>
      <c r="G955" t="s">
        <v>7</v>
      </c>
      <c r="H955">
        <f>IF(Table1[[#This Row],[decision]]="accept",1,0)</f>
        <v>1</v>
      </c>
      <c r="I955">
        <v>180</v>
      </c>
      <c r="J955">
        <v>680</v>
      </c>
      <c r="K955">
        <v>1664534869</v>
      </c>
      <c r="L955">
        <v>6</v>
      </c>
      <c r="M955" t="str">
        <f>VLOOKUP($F955,Experiment!$A$2:$U$90,MATCH(Results!M$1,Experiment!$A$1:$U$1,0)+1,FALSE)</f>
        <v>G</v>
      </c>
      <c r="N955">
        <f>IF(Table1[[#This Row],[Impact]]="I",0,1)</f>
        <v>1</v>
      </c>
      <c r="O955" s="2">
        <f>VLOOKUP($F955,Experiment!$A$2:$U$90,MATCH(Results!O$1,Experiment!$A$1:$U$1,0),FALSE)</f>
        <v>-90</v>
      </c>
      <c r="P955" s="3">
        <f>VLOOKUP($F955,Experiment!$A$2:$U$90,MATCH(Results!P$1,Experiment!$A$1:$U$1,0),FALSE)</f>
        <v>0.5</v>
      </c>
      <c r="Q955" s="2">
        <f>VLOOKUP($F955,Experiment!$A$2:$U$90,MATCH(Results!Q$1,Experiment!$A$1:$U$1,0),FALSE)</f>
        <v>180</v>
      </c>
      <c r="R955" s="3">
        <f>VLOOKUP($F955,Experiment!$A$2:$U$90,MATCH(Results!R$1,Experiment!$A$1:$U$1,0),FALSE)</f>
        <v>0.5</v>
      </c>
      <c r="S955" s="2">
        <f>VLOOKUP($F955,Experiment!$A$2:$U$90,MATCH(Results!S$1,Experiment!$A$1:$U$1,0),FALSE)</f>
        <v>45</v>
      </c>
      <c r="T955" s="2">
        <f>VLOOKUP($F955,Experiment!$A$2:$U$90,MATCH(Results!T$1,Experiment!$A$1:$U$1,0),FALSE)</f>
        <v>18225</v>
      </c>
      <c r="U955" s="2">
        <f>VLOOKUP($F955,Experiment!$A$2:$U$90,MATCH(Results!U$1,Experiment!$A$1:$U$1,0),FALSE)</f>
        <v>135</v>
      </c>
      <c r="V955" s="2">
        <f>VLOOKUP($F955,Experiment!$A$2:$U$90,MATCH(Results!V$1,Experiment!$A$1:$U$1,0),FALSE)</f>
        <v>2</v>
      </c>
      <c r="W955" s="3">
        <f>VLOOKUP($F955,Experiment!$A$2:$U$90,MATCH(Results!W$1,Experiment!$A$1:$U$1,0),FALSE)</f>
        <v>0.25</v>
      </c>
      <c r="X955" s="3">
        <f>VLOOKUP($F955,Experiment!$A$2:$U$90,MATCH(Results!X$1,Experiment!$A$1:$U$1,0),FALSE)</f>
        <v>0.75</v>
      </c>
      <c r="Y955" s="2">
        <f>VLOOKUP($F955,Experiment!$A$2:$U$90,MATCH(Results!Y$1,Experiment!$A$1:$U$1,0),FALSE)</f>
        <v>2</v>
      </c>
      <c r="Z955" s="3">
        <f>VLOOKUP($F955,Experiment!$A$2:$U$90,MATCH(Results!Z$1,Experiment!$A$1:$U$1,0),FALSE)</f>
        <v>0.5</v>
      </c>
      <c r="AA955" s="3">
        <f>VLOOKUP($F955,Experiment!$A$2:$U$90,MATCH(Results!AA$1,Experiment!$A$1:$U$1,0),FALSE)</f>
        <v>0.25</v>
      </c>
      <c r="AB955" s="3">
        <f>VLOOKUP($F955,Experiment!$A$2:$U$90,MATCH(Results!AB$1,Experiment!$A$1:$U$1,0),FALSE)</f>
        <v>0.625</v>
      </c>
      <c r="AC955" s="3">
        <f>VLOOKUP($F955,Experiment!$A$2:$U$90,MATCH(Results!AC$1,Experiment!$A$1:$U$1,0),FALSE)</f>
        <v>0.375</v>
      </c>
      <c r="AD955" s="2">
        <f>VLOOKUP($F955,Experiment!$A$2:$U$90,MATCH(Results!AD$1,Experiment!$A$1:$U$1,0),FALSE)</f>
        <v>11.25</v>
      </c>
      <c r="AE955" s="2">
        <f>VLOOKUP($F955,Experiment!$A$2:$U$90,MATCH(Results!AE$1,Experiment!$A$1:$U$1,0),FALSE)</f>
        <v>17085.9375</v>
      </c>
      <c r="AF955" s="2">
        <f>VLOOKUP($F955,Experiment!$A$2:$U$90,MATCH(Results!AF$1,Experiment!$A$1:$U$1,0),FALSE)</f>
        <v>130.71318793450033</v>
      </c>
      <c r="AG955" s="3">
        <f>VLOOKUP($F955,Experiment!$A$2:$W$90,MATCH(Results!AG$1,Experiment!$A$1:$W$1,0),FALSE)</f>
        <v>0.82730419370997643</v>
      </c>
      <c r="AH955" s="3">
        <f>VLOOKUP($F955,Experiment!$A$2:$W$90,MATCH(Results!AH$1,Experiment!$A$1:$W$1,0),FALSE)</f>
        <v>0.38648875795104182</v>
      </c>
      <c r="AI955" s="3">
        <f>VLOOKUP($F955,Experiment!$A$2:$X$90,MATCH(Results!AI$1,Experiment!$A$1:$X$1,0),FALSE)</f>
        <v>0.61351124204895813</v>
      </c>
      <c r="AJ955" s="2">
        <f>Table1[[#This Row],[Gain]]^Table1[[#This Row],[θ]]</f>
        <v>180</v>
      </c>
      <c r="AK955" s="2">
        <f>-Table1[[#This Row],[λ]]*-Table1[[#This Row],[Loss]]^Table1[[#This Row],[θ]]</f>
        <v>125.99999999999999</v>
      </c>
      <c r="AL955" s="2">
        <f>Table1[[#This Row],[v_n_w_g]]-Table1[[#This Row],[v_n_w_l]]</f>
        <v>54.000000000000014</v>
      </c>
      <c r="AM955" s="2">
        <f>IF(Table1[[#This Row],[diff_v]]&gt;=1,1,0)</f>
        <v>1</v>
      </c>
    </row>
    <row r="956" spans="1:39" hidden="1" x14ac:dyDescent="0.3">
      <c r="A956">
        <v>55</v>
      </c>
      <c r="B956" t="s">
        <v>46</v>
      </c>
      <c r="C956" s="22">
        <f>VLOOKUP(Table1[[#This Row],[Subject]],'Subject Profile'!$A$2:$E$8,4,FALSE)</f>
        <v>1</v>
      </c>
      <c r="D956" s="22">
        <f>VLOOKUP(Table1[[#This Row],[Subject]],'Subject Profile'!$A$2:$E$8,5,FALSE)</f>
        <v>-1.4</v>
      </c>
      <c r="E956" t="s">
        <v>108</v>
      </c>
      <c r="F956" t="s">
        <v>78</v>
      </c>
      <c r="G956" t="s">
        <v>5</v>
      </c>
      <c r="H956">
        <f>IF(Table1[[#This Row],[decision]]="accept",1,0)</f>
        <v>0</v>
      </c>
      <c r="I956">
        <v>0</v>
      </c>
      <c r="J956">
        <v>680</v>
      </c>
      <c r="K956">
        <v>1664534874</v>
      </c>
      <c r="L956">
        <v>5</v>
      </c>
      <c r="M956" t="str">
        <f>VLOOKUP($F956,Experiment!$A$2:$U$90,MATCH(Results!M$1,Experiment!$A$1:$U$1,0)+1,FALSE)</f>
        <v>G</v>
      </c>
      <c r="N956">
        <f>IF(Table1[[#This Row],[Impact]]="I",0,1)</f>
        <v>1</v>
      </c>
      <c r="O956" s="2">
        <f>VLOOKUP($F956,Experiment!$A$2:$U$90,MATCH(Results!O$1,Experiment!$A$1:$U$1,0),FALSE)</f>
        <v>-90</v>
      </c>
      <c r="P956" s="3">
        <f>VLOOKUP($F956,Experiment!$A$2:$U$90,MATCH(Results!P$1,Experiment!$A$1:$U$1,0),FALSE)</f>
        <v>0.5</v>
      </c>
      <c r="Q956" s="2">
        <f>VLOOKUP($F956,Experiment!$A$2:$U$90,MATCH(Results!Q$1,Experiment!$A$1:$U$1,0),FALSE)</f>
        <v>80</v>
      </c>
      <c r="R956" s="3">
        <f>VLOOKUP($F956,Experiment!$A$2:$U$90,MATCH(Results!R$1,Experiment!$A$1:$U$1,0),FALSE)</f>
        <v>0.5</v>
      </c>
      <c r="S956" s="2">
        <f>VLOOKUP($F956,Experiment!$A$2:$U$90,MATCH(Results!S$1,Experiment!$A$1:$U$1,0),FALSE)</f>
        <v>-5</v>
      </c>
      <c r="T956" s="2">
        <f>VLOOKUP($F956,Experiment!$A$2:$U$90,MATCH(Results!T$1,Experiment!$A$1:$U$1,0),FALSE)</f>
        <v>7225</v>
      </c>
      <c r="U956" s="2">
        <f>VLOOKUP($F956,Experiment!$A$2:$U$90,MATCH(Results!U$1,Experiment!$A$1:$U$1,0),FALSE)</f>
        <v>85</v>
      </c>
      <c r="V956" s="2">
        <f>VLOOKUP($F956,Experiment!$A$2:$U$90,MATCH(Results!V$1,Experiment!$A$1:$U$1,0),FALSE)</f>
        <v>2</v>
      </c>
      <c r="W956" s="3">
        <f>VLOOKUP($F956,Experiment!$A$2:$U$90,MATCH(Results!W$1,Experiment!$A$1:$U$1,0),FALSE)</f>
        <v>0.25</v>
      </c>
      <c r="X956" s="3">
        <f>VLOOKUP($F956,Experiment!$A$2:$U$90,MATCH(Results!X$1,Experiment!$A$1:$U$1,0),FALSE)</f>
        <v>0.75</v>
      </c>
      <c r="Y956" s="2">
        <f>VLOOKUP($F956,Experiment!$A$2:$U$90,MATCH(Results!Y$1,Experiment!$A$1:$U$1,0),FALSE)</f>
        <v>2</v>
      </c>
      <c r="Z956" s="3">
        <f>VLOOKUP($F956,Experiment!$A$2:$U$90,MATCH(Results!Z$1,Experiment!$A$1:$U$1,0),FALSE)</f>
        <v>0.5</v>
      </c>
      <c r="AA956" s="3">
        <f>VLOOKUP($F956,Experiment!$A$2:$U$90,MATCH(Results!AA$1,Experiment!$A$1:$U$1,0),FALSE)</f>
        <v>0.25</v>
      </c>
      <c r="AB956" s="3">
        <f>VLOOKUP($F956,Experiment!$A$2:$U$90,MATCH(Results!AB$1,Experiment!$A$1:$U$1,0),FALSE)</f>
        <v>0.625</v>
      </c>
      <c r="AC956" s="3">
        <f>VLOOKUP($F956,Experiment!$A$2:$U$90,MATCH(Results!AC$1,Experiment!$A$1:$U$1,0),FALSE)</f>
        <v>0.375</v>
      </c>
      <c r="AD956" s="2">
        <f>VLOOKUP($F956,Experiment!$A$2:$U$90,MATCH(Results!AD$1,Experiment!$A$1:$U$1,0),FALSE)</f>
        <v>-26.25</v>
      </c>
      <c r="AE956" s="2">
        <f>VLOOKUP($F956,Experiment!$A$2:$U$90,MATCH(Results!AE$1,Experiment!$A$1:$U$1,0),FALSE)</f>
        <v>6773.4375</v>
      </c>
      <c r="AF956" s="2">
        <f>VLOOKUP($F956,Experiment!$A$2:$U$90,MATCH(Results!AF$1,Experiment!$A$1:$U$1,0),FALSE)</f>
        <v>82.300896106907615</v>
      </c>
      <c r="AG956" s="3">
        <f>VLOOKUP($F956,Experiment!$A$2:$W$90,MATCH(Results!AG$1,Experiment!$A$1:$W$1,0),FALSE)</f>
        <v>0.82730419370997643</v>
      </c>
      <c r="AH956" s="3">
        <f>VLOOKUP($F956,Experiment!$A$2:$W$90,MATCH(Results!AH$1,Experiment!$A$1:$W$1,0),FALSE)</f>
        <v>0.38648875795104182</v>
      </c>
      <c r="AI956" s="3">
        <f>VLOOKUP($F956,Experiment!$A$2:$X$90,MATCH(Results!AI$1,Experiment!$A$1:$X$1,0),FALSE)</f>
        <v>0.61351124204895813</v>
      </c>
      <c r="AJ956" s="2">
        <f>Table1[[#This Row],[Gain]]^Table1[[#This Row],[θ]]</f>
        <v>80</v>
      </c>
      <c r="AK956" s="2">
        <f>-Table1[[#This Row],[λ]]*-Table1[[#This Row],[Loss]]^Table1[[#This Row],[θ]]</f>
        <v>125.99999999999999</v>
      </c>
      <c r="AL956" s="2">
        <f>Table1[[#This Row],[v_n_w_g]]-Table1[[#This Row],[v_n_w_l]]</f>
        <v>-45.999999999999986</v>
      </c>
      <c r="AM956" s="2">
        <f>IF(Table1[[#This Row],[diff_v]]&gt;=1,1,0)</f>
        <v>0</v>
      </c>
    </row>
    <row r="957" spans="1:39" hidden="1" x14ac:dyDescent="0.3">
      <c r="A957">
        <v>56</v>
      </c>
      <c r="B957" t="s">
        <v>46</v>
      </c>
      <c r="C957" s="22">
        <f>VLOOKUP(Table1[[#This Row],[Subject]],'Subject Profile'!$A$2:$E$8,4,FALSE)</f>
        <v>1</v>
      </c>
      <c r="D957" s="22">
        <f>VLOOKUP(Table1[[#This Row],[Subject]],'Subject Profile'!$A$2:$E$8,5,FALSE)</f>
        <v>-1.4</v>
      </c>
      <c r="E957" t="s">
        <v>108</v>
      </c>
      <c r="F957" t="s">
        <v>102</v>
      </c>
      <c r="G957" t="s">
        <v>7</v>
      </c>
      <c r="H957">
        <f>IF(Table1[[#This Row],[decision]]="accept",1,0)</f>
        <v>1</v>
      </c>
      <c r="I957">
        <v>20</v>
      </c>
      <c r="J957">
        <v>700</v>
      </c>
      <c r="K957">
        <v>1664534880</v>
      </c>
      <c r="L957">
        <v>6</v>
      </c>
      <c r="M957" t="str">
        <f>VLOOKUP($F957,Experiment!$A$2:$U$90,MATCH(Results!M$1,Experiment!$A$1:$U$1,0)+1,FALSE)</f>
        <v>I</v>
      </c>
      <c r="N957">
        <f>IF(Table1[[#This Row],[Impact]]="I",0,1)</f>
        <v>0</v>
      </c>
      <c r="O957" s="2">
        <f>VLOOKUP($F957,Experiment!$A$2:$U$90,MATCH(Results!O$1,Experiment!$A$1:$U$1,0),FALSE)</f>
        <v>-10</v>
      </c>
      <c r="P957" s="3">
        <f>VLOOKUP($F957,Experiment!$A$2:$U$90,MATCH(Results!P$1,Experiment!$A$1:$U$1,0),FALSE)</f>
        <v>0.5</v>
      </c>
      <c r="Q957" s="2">
        <f>VLOOKUP($F957,Experiment!$A$2:$U$90,MATCH(Results!Q$1,Experiment!$A$1:$U$1,0),FALSE)</f>
        <v>20</v>
      </c>
      <c r="R957" s="3">
        <f>VLOOKUP($F957,Experiment!$A$2:$U$90,MATCH(Results!R$1,Experiment!$A$1:$U$1,0),FALSE)</f>
        <v>0.5</v>
      </c>
      <c r="S957" s="2">
        <f>VLOOKUP($F957,Experiment!$A$2:$U$90,MATCH(Results!S$1,Experiment!$A$1:$U$1,0),FALSE)</f>
        <v>5</v>
      </c>
      <c r="T957" s="2">
        <f>VLOOKUP($F957,Experiment!$A$2:$U$90,MATCH(Results!T$1,Experiment!$A$1:$U$1,0),FALSE)</f>
        <v>225</v>
      </c>
      <c r="U957" s="2">
        <f>VLOOKUP($F957,Experiment!$A$2:$U$90,MATCH(Results!U$1,Experiment!$A$1:$U$1,0),FALSE)</f>
        <v>15</v>
      </c>
      <c r="V957" s="2">
        <f>VLOOKUP($F957,Experiment!$A$2:$U$90,MATCH(Results!V$1,Experiment!$A$1:$U$1,0),FALSE)</f>
        <v>2</v>
      </c>
      <c r="W957" s="3">
        <f>VLOOKUP($F957,Experiment!$A$2:$U$90,MATCH(Results!W$1,Experiment!$A$1:$U$1,0),FALSE)</f>
        <v>0.25</v>
      </c>
      <c r="X957" s="3">
        <f>VLOOKUP($F957,Experiment!$A$2:$U$90,MATCH(Results!X$1,Experiment!$A$1:$U$1,0),FALSE)</f>
        <v>0.75</v>
      </c>
      <c r="Y957" s="2">
        <f>VLOOKUP($F957,Experiment!$A$2:$U$90,MATCH(Results!Y$1,Experiment!$A$1:$U$1,0),FALSE)</f>
        <v>2</v>
      </c>
      <c r="Z957" s="3">
        <f>VLOOKUP($F957,Experiment!$A$2:$U$90,MATCH(Results!Z$1,Experiment!$A$1:$U$1,0),FALSE)</f>
        <v>0.5</v>
      </c>
      <c r="AA957" s="3">
        <f>VLOOKUP($F957,Experiment!$A$2:$U$90,MATCH(Results!AA$1,Experiment!$A$1:$U$1,0),FALSE)</f>
        <v>0.25</v>
      </c>
      <c r="AB957" s="3">
        <f>VLOOKUP($F957,Experiment!$A$2:$U$90,MATCH(Results!AB$1,Experiment!$A$1:$U$1,0),FALSE)</f>
        <v>0.625</v>
      </c>
      <c r="AC957" s="3">
        <f>VLOOKUP($F957,Experiment!$A$2:$U$90,MATCH(Results!AC$1,Experiment!$A$1:$U$1,0),FALSE)</f>
        <v>0.375</v>
      </c>
      <c r="AD957" s="2">
        <f>VLOOKUP($F957,Experiment!$A$2:$U$90,MATCH(Results!AD$1,Experiment!$A$1:$U$1,0),FALSE)</f>
        <v>1.25</v>
      </c>
      <c r="AE957" s="2">
        <f>VLOOKUP($F957,Experiment!$A$2:$U$90,MATCH(Results!AE$1,Experiment!$A$1:$U$1,0),FALSE)</f>
        <v>210.9375</v>
      </c>
      <c r="AF957" s="2">
        <f>VLOOKUP($F957,Experiment!$A$2:$U$90,MATCH(Results!AF$1,Experiment!$A$1:$U$1,0),FALSE)</f>
        <v>14.523687548277813</v>
      </c>
      <c r="AG957" s="3">
        <f>VLOOKUP($F957,Experiment!$A$2:$W$90,MATCH(Results!AG$1,Experiment!$A$1:$W$1,0),FALSE)</f>
        <v>0.82730419370997643</v>
      </c>
      <c r="AH957" s="3">
        <f>VLOOKUP($F957,Experiment!$A$2:$W$90,MATCH(Results!AH$1,Experiment!$A$1:$W$1,0),FALSE)</f>
        <v>0.38648875795104182</v>
      </c>
      <c r="AI957" s="3">
        <f>VLOOKUP($F957,Experiment!$A$2:$X$90,MATCH(Results!AI$1,Experiment!$A$1:$X$1,0),FALSE)</f>
        <v>0.61351124204895813</v>
      </c>
      <c r="AJ957" s="2">
        <f>Table1[[#This Row],[Gain]]^Table1[[#This Row],[θ]]</f>
        <v>20</v>
      </c>
      <c r="AK957" s="2">
        <f>-Table1[[#This Row],[λ]]*-Table1[[#This Row],[Loss]]^Table1[[#This Row],[θ]]</f>
        <v>14</v>
      </c>
      <c r="AL957" s="2">
        <f>Table1[[#This Row],[v_n_w_g]]-Table1[[#This Row],[v_n_w_l]]</f>
        <v>6</v>
      </c>
      <c r="AM957" s="2">
        <f>IF(Table1[[#This Row],[diff_v]]&gt;=1,1,0)</f>
        <v>1</v>
      </c>
    </row>
    <row r="958" spans="1:39" hidden="1" x14ac:dyDescent="0.3">
      <c r="A958">
        <v>57</v>
      </c>
      <c r="B958" t="s">
        <v>46</v>
      </c>
      <c r="C958" s="22">
        <f>VLOOKUP(Table1[[#This Row],[Subject]],'Subject Profile'!$A$2:$E$8,4,FALSE)</f>
        <v>1</v>
      </c>
      <c r="D958" s="22">
        <f>VLOOKUP(Table1[[#This Row],[Subject]],'Subject Profile'!$A$2:$E$8,5,FALSE)</f>
        <v>-1.4</v>
      </c>
      <c r="E958" t="s">
        <v>108</v>
      </c>
      <c r="F958" t="s">
        <v>82</v>
      </c>
      <c r="G958" t="s">
        <v>5</v>
      </c>
      <c r="H958">
        <f>IF(Table1[[#This Row],[decision]]="accept",1,0)</f>
        <v>0</v>
      </c>
      <c r="I958">
        <v>0</v>
      </c>
      <c r="J958">
        <v>700</v>
      </c>
      <c r="K958">
        <v>1664534884</v>
      </c>
      <c r="L958">
        <v>4</v>
      </c>
      <c r="M958" t="str">
        <f>VLOOKUP($F958,Experiment!$A$2:$U$90,MATCH(Results!M$1,Experiment!$A$1:$U$1,0)+1,FALSE)</f>
        <v>G</v>
      </c>
      <c r="N958">
        <f>IF(Table1[[#This Row],[Impact]]="I",0,1)</f>
        <v>1</v>
      </c>
      <c r="O958" s="2">
        <f>VLOOKUP($F958,Experiment!$A$2:$U$90,MATCH(Results!O$1,Experiment!$A$1:$U$1,0),FALSE)</f>
        <v>-10</v>
      </c>
      <c r="P958" s="3">
        <f>VLOOKUP($F958,Experiment!$A$2:$U$90,MATCH(Results!P$1,Experiment!$A$1:$U$1,0),FALSE)</f>
        <v>0.5</v>
      </c>
      <c r="Q958" s="2">
        <f>VLOOKUP($F958,Experiment!$A$2:$U$90,MATCH(Results!Q$1,Experiment!$A$1:$U$1,0),FALSE)</f>
        <v>0</v>
      </c>
      <c r="R958" s="3">
        <f>VLOOKUP($F958,Experiment!$A$2:$U$90,MATCH(Results!R$1,Experiment!$A$1:$U$1,0),FALSE)</f>
        <v>0.5</v>
      </c>
      <c r="S958" s="2">
        <f>VLOOKUP($F958,Experiment!$A$2:$U$90,MATCH(Results!S$1,Experiment!$A$1:$U$1,0),FALSE)</f>
        <v>-5</v>
      </c>
      <c r="T958" s="2">
        <f>VLOOKUP($F958,Experiment!$A$2:$U$90,MATCH(Results!T$1,Experiment!$A$1:$U$1,0),FALSE)</f>
        <v>25</v>
      </c>
      <c r="U958" s="2">
        <f>VLOOKUP($F958,Experiment!$A$2:$U$90,MATCH(Results!U$1,Experiment!$A$1:$U$1,0),FALSE)</f>
        <v>5</v>
      </c>
      <c r="V958" s="2">
        <f>VLOOKUP($F958,Experiment!$A$2:$U$90,MATCH(Results!V$1,Experiment!$A$1:$U$1,0),FALSE)</f>
        <v>2</v>
      </c>
      <c r="W958" s="3">
        <f>VLOOKUP($F958,Experiment!$A$2:$U$90,MATCH(Results!W$1,Experiment!$A$1:$U$1,0),FALSE)</f>
        <v>0.25</v>
      </c>
      <c r="X958" s="3">
        <f>VLOOKUP($F958,Experiment!$A$2:$U$90,MATCH(Results!X$1,Experiment!$A$1:$U$1,0),FALSE)</f>
        <v>0.75</v>
      </c>
      <c r="Y958" s="2">
        <f>VLOOKUP($F958,Experiment!$A$2:$U$90,MATCH(Results!Y$1,Experiment!$A$1:$U$1,0),FALSE)</f>
        <v>2</v>
      </c>
      <c r="Z958" s="3">
        <f>VLOOKUP($F958,Experiment!$A$2:$U$90,MATCH(Results!Z$1,Experiment!$A$1:$U$1,0),FALSE)</f>
        <v>0.5</v>
      </c>
      <c r="AA958" s="3">
        <f>VLOOKUP($F958,Experiment!$A$2:$U$90,MATCH(Results!AA$1,Experiment!$A$1:$U$1,0),FALSE)</f>
        <v>0.25</v>
      </c>
      <c r="AB958" s="3">
        <f>VLOOKUP($F958,Experiment!$A$2:$U$90,MATCH(Results!AB$1,Experiment!$A$1:$U$1,0),FALSE)</f>
        <v>0.625</v>
      </c>
      <c r="AC958" s="3">
        <f>VLOOKUP($F958,Experiment!$A$2:$U$90,MATCH(Results!AC$1,Experiment!$A$1:$U$1,0),FALSE)</f>
        <v>0.375</v>
      </c>
      <c r="AD958" s="2">
        <f>VLOOKUP($F958,Experiment!$A$2:$U$90,MATCH(Results!AD$1,Experiment!$A$1:$U$1,0),FALSE)</f>
        <v>-6.25</v>
      </c>
      <c r="AE958" s="2">
        <f>VLOOKUP($F958,Experiment!$A$2:$U$90,MATCH(Results!AE$1,Experiment!$A$1:$U$1,0),FALSE)</f>
        <v>23.4375</v>
      </c>
      <c r="AF958" s="2">
        <f>VLOOKUP($F958,Experiment!$A$2:$U$90,MATCH(Results!AF$1,Experiment!$A$1:$U$1,0),FALSE)</f>
        <v>4.8412291827592711</v>
      </c>
      <c r="AG958" s="3">
        <f>VLOOKUP($F958,Experiment!$A$2:$W$90,MATCH(Results!AG$1,Experiment!$A$1:$W$1,0),FALSE)</f>
        <v>0.82730419370997643</v>
      </c>
      <c r="AH958" s="3">
        <f>VLOOKUP($F958,Experiment!$A$2:$W$90,MATCH(Results!AH$1,Experiment!$A$1:$W$1,0),FALSE)</f>
        <v>0.38648875795104182</v>
      </c>
      <c r="AI958" s="3">
        <f>VLOOKUP($F958,Experiment!$A$2:$X$90,MATCH(Results!AI$1,Experiment!$A$1:$X$1,0),FALSE)</f>
        <v>0.61351124204895813</v>
      </c>
      <c r="AJ958" s="2">
        <f>Table1[[#This Row],[Gain]]^Table1[[#This Row],[θ]]</f>
        <v>0</v>
      </c>
      <c r="AK958" s="2">
        <f>-Table1[[#This Row],[λ]]*-Table1[[#This Row],[Loss]]^Table1[[#This Row],[θ]]</f>
        <v>14</v>
      </c>
      <c r="AL958" s="2">
        <f>Table1[[#This Row],[v_n_w_g]]-Table1[[#This Row],[v_n_w_l]]</f>
        <v>-14</v>
      </c>
      <c r="AM958" s="2">
        <f>IF(Table1[[#This Row],[diff_v]]&gt;=1,1,0)</f>
        <v>0</v>
      </c>
    </row>
    <row r="959" spans="1:39" hidden="1" x14ac:dyDescent="0.3">
      <c r="A959">
        <v>58</v>
      </c>
      <c r="B959" t="s">
        <v>46</v>
      </c>
      <c r="C959" s="22">
        <f>VLOOKUP(Table1[[#This Row],[Subject]],'Subject Profile'!$A$2:$E$8,4,FALSE)</f>
        <v>1</v>
      </c>
      <c r="D959" s="22">
        <f>VLOOKUP(Table1[[#This Row],[Subject]],'Subject Profile'!$A$2:$E$8,5,FALSE)</f>
        <v>-1.4</v>
      </c>
      <c r="E959" t="s">
        <v>108</v>
      </c>
      <c r="F959" t="s">
        <v>55</v>
      </c>
      <c r="G959" t="s">
        <v>56</v>
      </c>
      <c r="H959">
        <f>IF(Table1[[#This Row],[decision]]="accept",1,0)</f>
        <v>0</v>
      </c>
      <c r="I959">
        <v>0</v>
      </c>
      <c r="J959">
        <v>700</v>
      </c>
      <c r="K959">
        <v>1664534895</v>
      </c>
      <c r="L959">
        <v>11</v>
      </c>
      <c r="M959" t="str">
        <f>VLOOKUP($F959,Experiment!$A$2:$U$90,MATCH(Results!M$1,Experiment!$A$1:$U$1,0)+1,FALSE)</f>
        <v>R</v>
      </c>
      <c r="N959">
        <f>IF(Table1[[#This Row],[Impact]]="I",0,1)</f>
        <v>1</v>
      </c>
      <c r="O959" s="2">
        <f>VLOOKUP($F959,Experiment!$A$2:$U$90,MATCH(Results!O$1,Experiment!$A$1:$U$1,0),FALSE)</f>
        <v>0</v>
      </c>
      <c r="P959" s="3">
        <f>VLOOKUP($F959,Experiment!$A$2:$U$90,MATCH(Results!P$1,Experiment!$A$1:$U$1,0),FALSE)</f>
        <v>0</v>
      </c>
      <c r="Q959" s="2">
        <f>VLOOKUP($F959,Experiment!$A$2:$U$90,MATCH(Results!Q$1,Experiment!$A$1:$U$1,0),FALSE)</f>
        <v>0</v>
      </c>
      <c r="R959" s="3">
        <f>VLOOKUP($F959,Experiment!$A$2:$U$90,MATCH(Results!R$1,Experiment!$A$1:$U$1,0),FALSE)</f>
        <v>0</v>
      </c>
      <c r="S959" s="2">
        <f>VLOOKUP($F959,Experiment!$A$2:$U$90,MATCH(Results!S$1,Experiment!$A$1:$U$1,0),FALSE)</f>
        <v>0</v>
      </c>
      <c r="T959" s="2">
        <f>VLOOKUP($F959,Experiment!$A$2:$U$90,MATCH(Results!T$1,Experiment!$A$1:$U$1,0),FALSE)</f>
        <v>0</v>
      </c>
      <c r="U959" s="2">
        <f>VLOOKUP($F959,Experiment!$A$2:$U$90,MATCH(Results!U$1,Experiment!$A$1:$U$1,0),FALSE)</f>
        <v>0</v>
      </c>
      <c r="V959" s="2">
        <f>VLOOKUP($F959,Experiment!$A$2:$U$90,MATCH(Results!V$1,Experiment!$A$1:$U$1,0),FALSE)</f>
        <v>0</v>
      </c>
      <c r="W959" s="3">
        <f>VLOOKUP($F959,Experiment!$A$2:$U$90,MATCH(Results!W$1,Experiment!$A$1:$U$1,0),FALSE)</f>
        <v>0</v>
      </c>
      <c r="X959" s="3">
        <f>VLOOKUP($F959,Experiment!$A$2:$U$90,MATCH(Results!X$1,Experiment!$A$1:$U$1,0),FALSE)</f>
        <v>0</v>
      </c>
      <c r="Y959" s="2">
        <f>VLOOKUP($F959,Experiment!$A$2:$U$90,MATCH(Results!Y$1,Experiment!$A$1:$U$1,0),FALSE)</f>
        <v>0</v>
      </c>
      <c r="Z959" s="3">
        <f>VLOOKUP($F959,Experiment!$A$2:$U$90,MATCH(Results!Z$1,Experiment!$A$1:$U$1,0),FALSE)</f>
        <v>0</v>
      </c>
      <c r="AA959" s="3">
        <f>VLOOKUP($F959,Experiment!$A$2:$U$90,MATCH(Results!AA$1,Experiment!$A$1:$U$1,0),FALSE)</f>
        <v>0</v>
      </c>
      <c r="AB959" s="3">
        <f>VLOOKUP($F959,Experiment!$A$2:$U$90,MATCH(Results!AB$1,Experiment!$A$1:$U$1,0),FALSE)</f>
        <v>0</v>
      </c>
      <c r="AC959" s="3">
        <f>VLOOKUP($F959,Experiment!$A$2:$U$90,MATCH(Results!AC$1,Experiment!$A$1:$U$1,0),FALSE)</f>
        <v>0</v>
      </c>
      <c r="AD959" s="2">
        <f>VLOOKUP($F959,Experiment!$A$2:$U$90,MATCH(Results!AD$1,Experiment!$A$1:$U$1,0),FALSE)</f>
        <v>0</v>
      </c>
      <c r="AE959" s="2">
        <f>VLOOKUP($F959,Experiment!$A$2:$U$90,MATCH(Results!AE$1,Experiment!$A$1:$U$1,0),FALSE)</f>
        <v>0</v>
      </c>
      <c r="AF959" s="2">
        <f>VLOOKUP($F959,Experiment!$A$2:$U$90,MATCH(Results!AF$1,Experiment!$A$1:$U$1,0),FALSE)</f>
        <v>0</v>
      </c>
      <c r="AG959" s="2"/>
      <c r="AH959" s="3">
        <f>VLOOKUP($F959,Experiment!$A$2:$W$90,MATCH(Results!AH$1,Experiment!$A$1:$W$1,0),FALSE)</f>
        <v>0</v>
      </c>
      <c r="AI959" s="2">
        <f>VLOOKUP($F959,Experiment!$A$2:$X$90,MATCH(Results!AI$1,Experiment!$A$1:$X$1,0),FALSE)</f>
        <v>0</v>
      </c>
      <c r="AJ959" s="2">
        <f>Table1[[#This Row],[Gain]]^Table1[[#This Row],[θ]]</f>
        <v>0</v>
      </c>
      <c r="AK959" s="2">
        <f>-Table1[[#This Row],[λ]]*-Table1[[#This Row],[Loss]]^Table1[[#This Row],[θ]]</f>
        <v>0</v>
      </c>
      <c r="AL959" s="2">
        <f>Table1[[#This Row],[v_n_w_g]]-Table1[[#This Row],[v_n_w_l]]</f>
        <v>0</v>
      </c>
      <c r="AM959" s="2">
        <f>IF(Table1[[#This Row],[diff_v]]&gt;=1,1,0)</f>
        <v>0</v>
      </c>
    </row>
    <row r="960" spans="1:39" hidden="1" x14ac:dyDescent="0.3">
      <c r="A960">
        <v>59</v>
      </c>
      <c r="B960" t="s">
        <v>46</v>
      </c>
      <c r="C960" s="22">
        <f>VLOOKUP(Table1[[#This Row],[Subject]],'Subject Profile'!$A$2:$E$8,4,FALSE)</f>
        <v>1</v>
      </c>
      <c r="D960" s="22">
        <f>VLOOKUP(Table1[[#This Row],[Subject]],'Subject Profile'!$A$2:$E$8,5,FALSE)</f>
        <v>-1.4</v>
      </c>
      <c r="E960" t="s">
        <v>108</v>
      </c>
      <c r="F960" t="s">
        <v>58</v>
      </c>
      <c r="G960" t="s">
        <v>5</v>
      </c>
      <c r="H960">
        <f>IF(Table1[[#This Row],[decision]]="accept",1,0)</f>
        <v>0</v>
      </c>
      <c r="I960">
        <v>0</v>
      </c>
      <c r="J960">
        <v>700</v>
      </c>
      <c r="K960">
        <v>1664534900</v>
      </c>
      <c r="L960">
        <v>5</v>
      </c>
      <c r="M960" t="str">
        <f>VLOOKUP($F960,Experiment!$A$2:$U$90,MATCH(Results!M$1,Experiment!$A$1:$U$1,0)+1,FALSE)</f>
        <v>G</v>
      </c>
      <c r="N960">
        <f>IF(Table1[[#This Row],[Impact]]="I",0,1)</f>
        <v>1</v>
      </c>
      <c r="O960" s="2">
        <f>VLOOKUP($F960,Experiment!$A$2:$U$90,MATCH(Results!O$1,Experiment!$A$1:$U$1,0),FALSE)</f>
        <v>-50</v>
      </c>
      <c r="P960" s="3">
        <f>VLOOKUP($F960,Experiment!$A$2:$U$90,MATCH(Results!P$1,Experiment!$A$1:$U$1,0),FALSE)</f>
        <v>0.5</v>
      </c>
      <c r="Q960" s="2">
        <f>VLOOKUP($F960,Experiment!$A$2:$U$90,MATCH(Results!Q$1,Experiment!$A$1:$U$1,0),FALSE)</f>
        <v>50</v>
      </c>
      <c r="R960" s="3">
        <f>VLOOKUP($F960,Experiment!$A$2:$U$90,MATCH(Results!R$1,Experiment!$A$1:$U$1,0),FALSE)</f>
        <v>0.5</v>
      </c>
      <c r="S960" s="2">
        <f>VLOOKUP($F960,Experiment!$A$2:$U$90,MATCH(Results!S$1,Experiment!$A$1:$U$1,0),FALSE)</f>
        <v>0</v>
      </c>
      <c r="T960" s="2">
        <f>VLOOKUP($F960,Experiment!$A$2:$U$90,MATCH(Results!T$1,Experiment!$A$1:$U$1,0),FALSE)</f>
        <v>2500</v>
      </c>
      <c r="U960" s="2">
        <f>VLOOKUP($F960,Experiment!$A$2:$U$90,MATCH(Results!U$1,Experiment!$A$1:$U$1,0),FALSE)</f>
        <v>50</v>
      </c>
      <c r="V960" s="2">
        <f>VLOOKUP($F960,Experiment!$A$2:$U$90,MATCH(Results!V$1,Experiment!$A$1:$U$1,0),FALSE)</f>
        <v>2</v>
      </c>
      <c r="W960" s="3">
        <f>VLOOKUP($F960,Experiment!$A$2:$U$90,MATCH(Results!W$1,Experiment!$A$1:$U$1,0),FALSE)</f>
        <v>0.25</v>
      </c>
      <c r="X960" s="3">
        <f>VLOOKUP($F960,Experiment!$A$2:$U$90,MATCH(Results!X$1,Experiment!$A$1:$U$1,0),FALSE)</f>
        <v>0.75</v>
      </c>
      <c r="Y960" s="2">
        <f>VLOOKUP($F960,Experiment!$A$2:$U$90,MATCH(Results!Y$1,Experiment!$A$1:$U$1,0),FALSE)</f>
        <v>2</v>
      </c>
      <c r="Z960" s="3">
        <f>VLOOKUP($F960,Experiment!$A$2:$U$90,MATCH(Results!Z$1,Experiment!$A$1:$U$1,0),FALSE)</f>
        <v>0.5</v>
      </c>
      <c r="AA960" s="3">
        <f>VLOOKUP($F960,Experiment!$A$2:$U$90,MATCH(Results!AA$1,Experiment!$A$1:$U$1,0),FALSE)</f>
        <v>0.25</v>
      </c>
      <c r="AB960" s="3">
        <f>VLOOKUP($F960,Experiment!$A$2:$U$90,MATCH(Results!AB$1,Experiment!$A$1:$U$1,0),FALSE)</f>
        <v>0.625</v>
      </c>
      <c r="AC960" s="3">
        <f>VLOOKUP($F960,Experiment!$A$2:$U$90,MATCH(Results!AC$1,Experiment!$A$1:$U$1,0),FALSE)</f>
        <v>0.375</v>
      </c>
      <c r="AD960" s="2">
        <f>VLOOKUP($F960,Experiment!$A$2:$U$90,MATCH(Results!AD$1,Experiment!$A$1:$U$1,0),FALSE)</f>
        <v>-12.5</v>
      </c>
      <c r="AE960" s="2">
        <f>VLOOKUP($F960,Experiment!$A$2:$U$90,MATCH(Results!AE$1,Experiment!$A$1:$U$1,0),FALSE)</f>
        <v>2343.75</v>
      </c>
      <c r="AF960" s="2">
        <f>VLOOKUP($F960,Experiment!$A$2:$U$90,MATCH(Results!AF$1,Experiment!$A$1:$U$1,0),FALSE)</f>
        <v>48.412291827592711</v>
      </c>
      <c r="AG960" s="3">
        <f>VLOOKUP($F960,Experiment!$A$2:$W$90,MATCH(Results!AG$1,Experiment!$A$1:$W$1,0),FALSE)</f>
        <v>0.82730419370997643</v>
      </c>
      <c r="AH960" s="3">
        <f>VLOOKUP($F960,Experiment!$A$2:$W$90,MATCH(Results!AH$1,Experiment!$A$1:$W$1,0),FALSE)</f>
        <v>0.38648875795104182</v>
      </c>
      <c r="AI960" s="3">
        <f>VLOOKUP($F960,Experiment!$A$2:$X$90,MATCH(Results!AI$1,Experiment!$A$1:$X$1,0),FALSE)</f>
        <v>0.61351124204895813</v>
      </c>
      <c r="AJ960" s="2">
        <f>Table1[[#This Row],[Gain]]^Table1[[#This Row],[θ]]</f>
        <v>50</v>
      </c>
      <c r="AK960" s="2">
        <f>-Table1[[#This Row],[λ]]*-Table1[[#This Row],[Loss]]^Table1[[#This Row],[θ]]</f>
        <v>70</v>
      </c>
      <c r="AL960" s="2">
        <f>Table1[[#This Row],[v_n_w_g]]-Table1[[#This Row],[v_n_w_l]]</f>
        <v>-20</v>
      </c>
      <c r="AM960" s="2">
        <f>IF(Table1[[#This Row],[diff_v]]&gt;=1,1,0)</f>
        <v>0</v>
      </c>
    </row>
    <row r="961" spans="1:39" hidden="1" x14ac:dyDescent="0.3">
      <c r="A961">
        <v>60</v>
      </c>
      <c r="B961" t="s">
        <v>46</v>
      </c>
      <c r="C961" s="22">
        <f>VLOOKUP(Table1[[#This Row],[Subject]],'Subject Profile'!$A$2:$E$8,4,FALSE)</f>
        <v>1</v>
      </c>
      <c r="D961" s="22">
        <f>VLOOKUP(Table1[[#This Row],[Subject]],'Subject Profile'!$A$2:$E$8,5,FALSE)</f>
        <v>-1.4</v>
      </c>
      <c r="E961" t="s">
        <v>108</v>
      </c>
      <c r="F961" t="s">
        <v>50</v>
      </c>
      <c r="G961" t="s">
        <v>7</v>
      </c>
      <c r="H961">
        <f>IF(Table1[[#This Row],[decision]]="accept",1,0)</f>
        <v>1</v>
      </c>
      <c r="I961">
        <v>-90</v>
      </c>
      <c r="J961">
        <v>610</v>
      </c>
      <c r="K961">
        <v>1664534904</v>
      </c>
      <c r="L961">
        <v>4</v>
      </c>
      <c r="M961" t="str">
        <f>VLOOKUP($F961,Experiment!$A$2:$U$90,MATCH(Results!M$1,Experiment!$A$1:$U$1,0)+1,FALSE)</f>
        <v>I</v>
      </c>
      <c r="N961">
        <f>IF(Table1[[#This Row],[Impact]]="I",0,1)</f>
        <v>0</v>
      </c>
      <c r="O961" s="2">
        <f>VLOOKUP($F961,Experiment!$A$2:$U$90,MATCH(Results!O$1,Experiment!$A$1:$U$1,0),FALSE)</f>
        <v>-90</v>
      </c>
      <c r="P961" s="3">
        <f>VLOOKUP($F961,Experiment!$A$2:$U$90,MATCH(Results!P$1,Experiment!$A$1:$U$1,0),FALSE)</f>
        <v>0.5</v>
      </c>
      <c r="Q961" s="2">
        <f>VLOOKUP($F961,Experiment!$A$2:$U$90,MATCH(Results!Q$1,Experiment!$A$1:$U$1,0),FALSE)</f>
        <v>180</v>
      </c>
      <c r="R961" s="3">
        <f>VLOOKUP($F961,Experiment!$A$2:$U$90,MATCH(Results!R$1,Experiment!$A$1:$U$1,0),FALSE)</f>
        <v>0.5</v>
      </c>
      <c r="S961" s="2">
        <f>VLOOKUP($F961,Experiment!$A$2:$U$90,MATCH(Results!S$1,Experiment!$A$1:$U$1,0),FALSE)</f>
        <v>45</v>
      </c>
      <c r="T961" s="2">
        <f>VLOOKUP($F961,Experiment!$A$2:$U$90,MATCH(Results!T$1,Experiment!$A$1:$U$1,0),FALSE)</f>
        <v>18225</v>
      </c>
      <c r="U961" s="2">
        <f>VLOOKUP($F961,Experiment!$A$2:$U$90,MATCH(Results!U$1,Experiment!$A$1:$U$1,0),FALSE)</f>
        <v>135</v>
      </c>
      <c r="V961" s="2">
        <f>VLOOKUP($F961,Experiment!$A$2:$U$90,MATCH(Results!V$1,Experiment!$A$1:$U$1,0),FALSE)</f>
        <v>4</v>
      </c>
      <c r="W961" s="3">
        <f>VLOOKUP($F961,Experiment!$A$2:$U$90,MATCH(Results!W$1,Experiment!$A$1:$U$1,0),FALSE)</f>
        <v>0.75</v>
      </c>
      <c r="X961" s="3">
        <f>VLOOKUP($F961,Experiment!$A$2:$U$90,MATCH(Results!X$1,Experiment!$A$1:$U$1,0),FALSE)</f>
        <v>0.25</v>
      </c>
      <c r="Y961" s="2">
        <f>VLOOKUP($F961,Experiment!$A$2:$U$90,MATCH(Results!Y$1,Experiment!$A$1:$U$1,0),FALSE)</f>
        <v>2</v>
      </c>
      <c r="Z961" s="3">
        <f>VLOOKUP($F961,Experiment!$A$2:$U$90,MATCH(Results!Z$1,Experiment!$A$1:$U$1,0),FALSE)</f>
        <v>0.05</v>
      </c>
      <c r="AA961" s="3">
        <f>VLOOKUP($F961,Experiment!$A$2:$U$90,MATCH(Results!AA$1,Experiment!$A$1:$U$1,0),FALSE)</f>
        <v>0.2</v>
      </c>
      <c r="AB961" s="3">
        <f>VLOOKUP($F961,Experiment!$A$2:$U$90,MATCH(Results!AB$1,Experiment!$A$1:$U$1,0),FALSE)</f>
        <v>0.42499999999999999</v>
      </c>
      <c r="AC961" s="3">
        <f>VLOOKUP($F961,Experiment!$A$2:$U$90,MATCH(Results!AC$1,Experiment!$A$1:$U$1,0),FALSE)</f>
        <v>0.57499999999999996</v>
      </c>
      <c r="AD961" s="2">
        <f>VLOOKUP($F961,Experiment!$A$2:$U$90,MATCH(Results!AD$1,Experiment!$A$1:$U$1,0),FALSE)</f>
        <v>65.249999999999986</v>
      </c>
      <c r="AE961" s="2">
        <f>VLOOKUP($F961,Experiment!$A$2:$U$90,MATCH(Results!AE$1,Experiment!$A$1:$U$1,0),FALSE)</f>
        <v>17814.9375</v>
      </c>
      <c r="AF961" s="2">
        <f>VLOOKUP($F961,Experiment!$A$2:$U$90,MATCH(Results!AF$1,Experiment!$A$1:$U$1,0),FALSE)</f>
        <v>133.47260954967501</v>
      </c>
      <c r="AG961" s="3">
        <f>VLOOKUP($F961,Experiment!$A$2:$W$90,MATCH(Results!AG$1,Experiment!$A$1:$W$1,0),FALSE)</f>
        <v>1</v>
      </c>
      <c r="AH961" s="3">
        <f>VLOOKUP($F961,Experiment!$A$2:$W$90,MATCH(Results!AH$1,Experiment!$A$1:$W$1,0),FALSE)</f>
        <v>0.57499999999999996</v>
      </c>
      <c r="AI961" s="3">
        <f>VLOOKUP($F961,Experiment!$A$2:$X$90,MATCH(Results!AI$1,Experiment!$A$1:$X$1,0),FALSE)</f>
        <v>0.42500000000000004</v>
      </c>
      <c r="AJ961" s="2">
        <f>Table1[[#This Row],[Gain]]^Table1[[#This Row],[θ]]</f>
        <v>180</v>
      </c>
      <c r="AK961" s="2">
        <f>-Table1[[#This Row],[λ]]*-Table1[[#This Row],[Loss]]^Table1[[#This Row],[θ]]</f>
        <v>125.99999999999999</v>
      </c>
      <c r="AL961" s="2">
        <f>Table1[[#This Row],[v_n_w_g]]-Table1[[#This Row],[v_n_w_l]]</f>
        <v>54.000000000000014</v>
      </c>
      <c r="AM961" s="2">
        <f>IF(Table1[[#This Row],[diff_v]]&gt;=1,1,0)</f>
        <v>1</v>
      </c>
    </row>
    <row r="962" spans="1:39" hidden="1" x14ac:dyDescent="0.3">
      <c r="A962">
        <v>61</v>
      </c>
      <c r="B962" t="s">
        <v>46</v>
      </c>
      <c r="C962" s="22">
        <f>VLOOKUP(Table1[[#This Row],[Subject]],'Subject Profile'!$A$2:$E$8,4,FALSE)</f>
        <v>1</v>
      </c>
      <c r="D962" s="22">
        <f>VLOOKUP(Table1[[#This Row],[Subject]],'Subject Profile'!$A$2:$E$8,5,FALSE)</f>
        <v>-1.4</v>
      </c>
      <c r="E962" t="s">
        <v>108</v>
      </c>
      <c r="F962" t="s">
        <v>103</v>
      </c>
      <c r="G962" t="s">
        <v>7</v>
      </c>
      <c r="H962">
        <f>IF(Table1[[#This Row],[decision]]="accept",1,0)</f>
        <v>1</v>
      </c>
      <c r="I962">
        <v>180</v>
      </c>
      <c r="J962">
        <v>790</v>
      </c>
      <c r="K962">
        <v>1664534910</v>
      </c>
      <c r="L962">
        <v>6</v>
      </c>
      <c r="M962" t="str">
        <f>VLOOKUP($F962,Experiment!$A$2:$U$90,MATCH(Results!M$1,Experiment!$A$1:$U$1,0)+1,FALSE)</f>
        <v>I</v>
      </c>
      <c r="N962">
        <f>IF(Table1[[#This Row],[Impact]]="I",0,1)</f>
        <v>0</v>
      </c>
      <c r="O962" s="2">
        <f>VLOOKUP($F962,Experiment!$A$2:$U$90,MATCH(Results!O$1,Experiment!$A$1:$U$1,0),FALSE)</f>
        <v>-90</v>
      </c>
      <c r="P962" s="3">
        <f>VLOOKUP($F962,Experiment!$A$2:$U$90,MATCH(Results!P$1,Experiment!$A$1:$U$1,0),FALSE)</f>
        <v>0.5</v>
      </c>
      <c r="Q962" s="2">
        <f>VLOOKUP($F962,Experiment!$A$2:$U$90,MATCH(Results!Q$1,Experiment!$A$1:$U$1,0),FALSE)</f>
        <v>180</v>
      </c>
      <c r="R962" s="3">
        <f>VLOOKUP($F962,Experiment!$A$2:$U$90,MATCH(Results!R$1,Experiment!$A$1:$U$1,0),FALSE)</f>
        <v>0.5</v>
      </c>
      <c r="S962" s="2">
        <f>VLOOKUP($F962,Experiment!$A$2:$U$90,MATCH(Results!S$1,Experiment!$A$1:$U$1,0),FALSE)</f>
        <v>45</v>
      </c>
      <c r="T962" s="2">
        <f>VLOOKUP($F962,Experiment!$A$2:$U$90,MATCH(Results!T$1,Experiment!$A$1:$U$1,0),FALSE)</f>
        <v>18225</v>
      </c>
      <c r="U962" s="2">
        <f>VLOOKUP($F962,Experiment!$A$2:$U$90,MATCH(Results!U$1,Experiment!$A$1:$U$1,0),FALSE)</f>
        <v>135</v>
      </c>
      <c r="V962" s="2">
        <f>VLOOKUP($F962,Experiment!$A$2:$U$90,MATCH(Results!V$1,Experiment!$A$1:$U$1,0),FALSE)</f>
        <v>2</v>
      </c>
      <c r="W962" s="3">
        <f>VLOOKUP($F962,Experiment!$A$2:$U$90,MATCH(Results!W$1,Experiment!$A$1:$U$1,0),FALSE)</f>
        <v>0.25</v>
      </c>
      <c r="X962" s="3">
        <f>VLOOKUP($F962,Experiment!$A$2:$U$90,MATCH(Results!X$1,Experiment!$A$1:$U$1,0),FALSE)</f>
        <v>0.75</v>
      </c>
      <c r="Y962" s="2">
        <f>VLOOKUP($F962,Experiment!$A$2:$U$90,MATCH(Results!Y$1,Experiment!$A$1:$U$1,0),FALSE)</f>
        <v>2</v>
      </c>
      <c r="Z962" s="3">
        <f>VLOOKUP($F962,Experiment!$A$2:$U$90,MATCH(Results!Z$1,Experiment!$A$1:$U$1,0),FALSE)</f>
        <v>0.5</v>
      </c>
      <c r="AA962" s="3">
        <f>VLOOKUP($F962,Experiment!$A$2:$U$90,MATCH(Results!AA$1,Experiment!$A$1:$U$1,0),FALSE)</f>
        <v>0.25</v>
      </c>
      <c r="AB962" s="3">
        <f>VLOOKUP($F962,Experiment!$A$2:$U$90,MATCH(Results!AB$1,Experiment!$A$1:$U$1,0),FALSE)</f>
        <v>0.625</v>
      </c>
      <c r="AC962" s="3">
        <f>VLOOKUP($F962,Experiment!$A$2:$U$90,MATCH(Results!AC$1,Experiment!$A$1:$U$1,0),FALSE)</f>
        <v>0.375</v>
      </c>
      <c r="AD962" s="2">
        <f>VLOOKUP($F962,Experiment!$A$2:$U$90,MATCH(Results!AD$1,Experiment!$A$1:$U$1,0),FALSE)</f>
        <v>11.25</v>
      </c>
      <c r="AE962" s="2">
        <f>VLOOKUP($F962,Experiment!$A$2:$U$90,MATCH(Results!AE$1,Experiment!$A$1:$U$1,0),FALSE)</f>
        <v>17085.9375</v>
      </c>
      <c r="AF962" s="2">
        <f>VLOOKUP($F962,Experiment!$A$2:$U$90,MATCH(Results!AF$1,Experiment!$A$1:$U$1,0),FALSE)</f>
        <v>130.71318793450033</v>
      </c>
      <c r="AG962" s="3">
        <f>VLOOKUP($F962,Experiment!$A$2:$W$90,MATCH(Results!AG$1,Experiment!$A$1:$W$1,0),FALSE)</f>
        <v>0.82730419370997643</v>
      </c>
      <c r="AH962" s="3">
        <f>VLOOKUP($F962,Experiment!$A$2:$W$90,MATCH(Results!AH$1,Experiment!$A$1:$W$1,0),FALSE)</f>
        <v>0.38648875795104182</v>
      </c>
      <c r="AI962" s="3">
        <f>VLOOKUP($F962,Experiment!$A$2:$X$90,MATCH(Results!AI$1,Experiment!$A$1:$X$1,0),FALSE)</f>
        <v>0.61351124204895813</v>
      </c>
      <c r="AJ962" s="2">
        <f>Table1[[#This Row],[Gain]]^Table1[[#This Row],[θ]]</f>
        <v>180</v>
      </c>
      <c r="AK962" s="2">
        <f>-Table1[[#This Row],[λ]]*-Table1[[#This Row],[Loss]]^Table1[[#This Row],[θ]]</f>
        <v>125.99999999999999</v>
      </c>
      <c r="AL962" s="2">
        <f>Table1[[#This Row],[v_n_w_g]]-Table1[[#This Row],[v_n_w_l]]</f>
        <v>54.000000000000014</v>
      </c>
      <c r="AM962" s="2">
        <f>IF(Table1[[#This Row],[diff_v]]&gt;=1,1,0)</f>
        <v>1</v>
      </c>
    </row>
    <row r="963" spans="1:39" hidden="1" x14ac:dyDescent="0.3">
      <c r="A963">
        <v>62</v>
      </c>
      <c r="B963" t="s">
        <v>46</v>
      </c>
      <c r="C963" s="22">
        <f>VLOOKUP(Table1[[#This Row],[Subject]],'Subject Profile'!$A$2:$E$8,4,FALSE)</f>
        <v>1</v>
      </c>
      <c r="D963" s="22">
        <f>VLOOKUP(Table1[[#This Row],[Subject]],'Subject Profile'!$A$2:$E$8,5,FALSE)</f>
        <v>-1.4</v>
      </c>
      <c r="E963" t="s">
        <v>108</v>
      </c>
      <c r="F963" t="s">
        <v>88</v>
      </c>
      <c r="G963" t="s">
        <v>5</v>
      </c>
      <c r="H963">
        <f>IF(Table1[[#This Row],[decision]]="accept",1,0)</f>
        <v>0</v>
      </c>
      <c r="I963">
        <v>0</v>
      </c>
      <c r="J963">
        <v>790</v>
      </c>
      <c r="K963">
        <v>1664534917</v>
      </c>
      <c r="L963">
        <v>7</v>
      </c>
      <c r="M963" t="str">
        <f>VLOOKUP($F963,Experiment!$A$2:$U$90,MATCH(Results!M$1,Experiment!$A$1:$U$1,0)+1,FALSE)</f>
        <v>I</v>
      </c>
      <c r="N963">
        <f>IF(Table1[[#This Row],[Impact]]="I",0,1)</f>
        <v>0</v>
      </c>
      <c r="O963" s="2">
        <f>VLOOKUP($F963,Experiment!$A$2:$U$90,MATCH(Results!O$1,Experiment!$A$1:$U$1,0),FALSE)</f>
        <v>-50</v>
      </c>
      <c r="P963" s="3">
        <f>VLOOKUP($F963,Experiment!$A$2:$U$90,MATCH(Results!P$1,Experiment!$A$1:$U$1,0),FALSE)</f>
        <v>0.5</v>
      </c>
      <c r="Q963" s="2">
        <f>VLOOKUP($F963,Experiment!$A$2:$U$90,MATCH(Results!Q$1,Experiment!$A$1:$U$1,0),FALSE)</f>
        <v>60</v>
      </c>
      <c r="R963" s="3">
        <f>VLOOKUP($F963,Experiment!$A$2:$U$90,MATCH(Results!R$1,Experiment!$A$1:$U$1,0),FALSE)</f>
        <v>0.5</v>
      </c>
      <c r="S963" s="2">
        <f>VLOOKUP($F963,Experiment!$A$2:$U$90,MATCH(Results!S$1,Experiment!$A$1:$U$1,0),FALSE)</f>
        <v>5</v>
      </c>
      <c r="T963" s="2">
        <f>VLOOKUP($F963,Experiment!$A$2:$U$90,MATCH(Results!T$1,Experiment!$A$1:$U$1,0),FALSE)</f>
        <v>3025</v>
      </c>
      <c r="U963" s="2">
        <f>VLOOKUP($F963,Experiment!$A$2:$U$90,MATCH(Results!U$1,Experiment!$A$1:$U$1,0),FALSE)</f>
        <v>55</v>
      </c>
      <c r="V963" s="2">
        <f>VLOOKUP($F963,Experiment!$A$2:$U$90,MATCH(Results!V$1,Experiment!$A$1:$U$1,0),FALSE)</f>
        <v>2</v>
      </c>
      <c r="W963" s="3">
        <f>VLOOKUP($F963,Experiment!$A$2:$U$90,MATCH(Results!W$1,Experiment!$A$1:$U$1,0),FALSE)</f>
        <v>0.25</v>
      </c>
      <c r="X963" s="3">
        <f>VLOOKUP($F963,Experiment!$A$2:$U$90,MATCH(Results!X$1,Experiment!$A$1:$U$1,0),FALSE)</f>
        <v>0.75</v>
      </c>
      <c r="Y963" s="2">
        <f>VLOOKUP($F963,Experiment!$A$2:$U$90,MATCH(Results!Y$1,Experiment!$A$1:$U$1,0),FALSE)</f>
        <v>2</v>
      </c>
      <c r="Z963" s="3">
        <f>VLOOKUP($F963,Experiment!$A$2:$U$90,MATCH(Results!Z$1,Experiment!$A$1:$U$1,0),FALSE)</f>
        <v>0.5</v>
      </c>
      <c r="AA963" s="3">
        <f>VLOOKUP($F963,Experiment!$A$2:$U$90,MATCH(Results!AA$1,Experiment!$A$1:$U$1,0),FALSE)</f>
        <v>0.25</v>
      </c>
      <c r="AB963" s="3">
        <f>VLOOKUP($F963,Experiment!$A$2:$U$90,MATCH(Results!AB$1,Experiment!$A$1:$U$1,0),FALSE)</f>
        <v>0.625</v>
      </c>
      <c r="AC963" s="3">
        <f>VLOOKUP($F963,Experiment!$A$2:$U$90,MATCH(Results!AC$1,Experiment!$A$1:$U$1,0),FALSE)</f>
        <v>0.375</v>
      </c>
      <c r="AD963" s="2">
        <f>VLOOKUP($F963,Experiment!$A$2:$U$90,MATCH(Results!AD$1,Experiment!$A$1:$U$1,0),FALSE)</f>
        <v>-8.75</v>
      </c>
      <c r="AE963" s="2">
        <f>VLOOKUP($F963,Experiment!$A$2:$U$90,MATCH(Results!AE$1,Experiment!$A$1:$U$1,0),FALSE)</f>
        <v>2835.9375</v>
      </c>
      <c r="AF963" s="2">
        <f>VLOOKUP($F963,Experiment!$A$2:$U$90,MATCH(Results!AF$1,Experiment!$A$1:$U$1,0),FALSE)</f>
        <v>53.253521010351982</v>
      </c>
      <c r="AG963" s="3">
        <f>VLOOKUP($F963,Experiment!$A$2:$W$90,MATCH(Results!AG$1,Experiment!$A$1:$W$1,0),FALSE)</f>
        <v>0.82730419370997643</v>
      </c>
      <c r="AH963" s="3">
        <f>VLOOKUP($F963,Experiment!$A$2:$W$90,MATCH(Results!AH$1,Experiment!$A$1:$W$1,0),FALSE)</f>
        <v>0.38648875795104182</v>
      </c>
      <c r="AI963" s="3">
        <f>VLOOKUP($F963,Experiment!$A$2:$X$90,MATCH(Results!AI$1,Experiment!$A$1:$X$1,0),FALSE)</f>
        <v>0.61351124204895813</v>
      </c>
      <c r="AJ963" s="2">
        <f>Table1[[#This Row],[Gain]]^Table1[[#This Row],[θ]]</f>
        <v>60</v>
      </c>
      <c r="AK963" s="2">
        <f>-Table1[[#This Row],[λ]]*-Table1[[#This Row],[Loss]]^Table1[[#This Row],[θ]]</f>
        <v>70</v>
      </c>
      <c r="AL963" s="2">
        <f>Table1[[#This Row],[v_n_w_g]]-Table1[[#This Row],[v_n_w_l]]</f>
        <v>-10</v>
      </c>
      <c r="AM963" s="2">
        <f>IF(Table1[[#This Row],[diff_v]]&gt;=1,1,0)</f>
        <v>0</v>
      </c>
    </row>
    <row r="964" spans="1:39" hidden="1" x14ac:dyDescent="0.3">
      <c r="A964">
        <v>63</v>
      </c>
      <c r="B964" t="s">
        <v>46</v>
      </c>
      <c r="C964" s="22">
        <f>VLOOKUP(Table1[[#This Row],[Subject]],'Subject Profile'!$A$2:$E$8,4,FALSE)</f>
        <v>1</v>
      </c>
      <c r="D964" s="22">
        <f>VLOOKUP(Table1[[#This Row],[Subject]],'Subject Profile'!$A$2:$E$8,5,FALSE)</f>
        <v>-1.4</v>
      </c>
      <c r="E964" t="s">
        <v>108</v>
      </c>
      <c r="F964" t="s">
        <v>60</v>
      </c>
      <c r="G964" t="s">
        <v>61</v>
      </c>
      <c r="H964">
        <f>IF(Table1[[#This Row],[decision]]="accept",1,0)</f>
        <v>0</v>
      </c>
      <c r="I964">
        <v>0</v>
      </c>
      <c r="J964">
        <v>790</v>
      </c>
      <c r="K964">
        <v>1664534922</v>
      </c>
      <c r="L964">
        <v>5</v>
      </c>
      <c r="M964" t="str">
        <f>VLOOKUP($F964,Experiment!$A$2:$U$90,MATCH(Results!M$1,Experiment!$A$1:$U$1,0)+1,FALSE)</f>
        <v>D</v>
      </c>
      <c r="N964">
        <f>IF(Table1[[#This Row],[Impact]]="I",0,1)</f>
        <v>1</v>
      </c>
      <c r="O964" s="2">
        <f>VLOOKUP($F964,Experiment!$A$2:$U$90,MATCH(Results!O$1,Experiment!$A$1:$U$1,0),FALSE)</f>
        <v>0</v>
      </c>
      <c r="P964" s="3">
        <f>VLOOKUP($F964,Experiment!$A$2:$U$90,MATCH(Results!P$1,Experiment!$A$1:$U$1,0),FALSE)</f>
        <v>0</v>
      </c>
      <c r="Q964" s="2">
        <f>VLOOKUP($F964,Experiment!$A$2:$U$90,MATCH(Results!Q$1,Experiment!$A$1:$U$1,0),FALSE)</f>
        <v>0</v>
      </c>
      <c r="R964" s="3">
        <f>VLOOKUP($F964,Experiment!$A$2:$U$90,MATCH(Results!R$1,Experiment!$A$1:$U$1,0),FALSE)</f>
        <v>0</v>
      </c>
      <c r="S964" s="2">
        <f>VLOOKUP($F964,Experiment!$A$2:$U$90,MATCH(Results!S$1,Experiment!$A$1:$U$1,0),FALSE)</f>
        <v>0</v>
      </c>
      <c r="T964" s="2">
        <f>VLOOKUP($F964,Experiment!$A$2:$U$90,MATCH(Results!T$1,Experiment!$A$1:$U$1,0),FALSE)</f>
        <v>0</v>
      </c>
      <c r="U964" s="2">
        <f>VLOOKUP($F964,Experiment!$A$2:$U$90,MATCH(Results!U$1,Experiment!$A$1:$U$1,0),FALSE)</f>
        <v>0</v>
      </c>
      <c r="V964" s="2">
        <f>VLOOKUP($F964,Experiment!$A$2:$U$90,MATCH(Results!V$1,Experiment!$A$1:$U$1,0),FALSE)</f>
        <v>0</v>
      </c>
      <c r="W964" s="3">
        <f>VLOOKUP($F964,Experiment!$A$2:$U$90,MATCH(Results!W$1,Experiment!$A$1:$U$1,0),FALSE)</f>
        <v>0</v>
      </c>
      <c r="X964" s="3">
        <f>VLOOKUP($F964,Experiment!$A$2:$U$90,MATCH(Results!X$1,Experiment!$A$1:$U$1,0),FALSE)</f>
        <v>0</v>
      </c>
      <c r="Y964" s="2">
        <f>VLOOKUP($F964,Experiment!$A$2:$U$90,MATCH(Results!Y$1,Experiment!$A$1:$U$1,0),FALSE)</f>
        <v>0</v>
      </c>
      <c r="Z964" s="3">
        <f>VLOOKUP($F964,Experiment!$A$2:$U$90,MATCH(Results!Z$1,Experiment!$A$1:$U$1,0),FALSE)</f>
        <v>0</v>
      </c>
      <c r="AA964" s="3">
        <f>VLOOKUP($F964,Experiment!$A$2:$U$90,MATCH(Results!AA$1,Experiment!$A$1:$U$1,0),FALSE)</f>
        <v>0</v>
      </c>
      <c r="AB964" s="3">
        <f>VLOOKUP($F964,Experiment!$A$2:$U$90,MATCH(Results!AB$1,Experiment!$A$1:$U$1,0),FALSE)</f>
        <v>0</v>
      </c>
      <c r="AC964" s="3">
        <f>VLOOKUP($F964,Experiment!$A$2:$U$90,MATCH(Results!AC$1,Experiment!$A$1:$U$1,0),FALSE)</f>
        <v>0</v>
      </c>
      <c r="AD964" s="2">
        <f>VLOOKUP($F964,Experiment!$A$2:$U$90,MATCH(Results!AD$1,Experiment!$A$1:$U$1,0),FALSE)</f>
        <v>0</v>
      </c>
      <c r="AE964" s="2">
        <f>VLOOKUP($F964,Experiment!$A$2:$U$90,MATCH(Results!AE$1,Experiment!$A$1:$U$1,0),FALSE)</f>
        <v>0</v>
      </c>
      <c r="AF964" s="2">
        <f>VLOOKUP($F964,Experiment!$A$2:$U$90,MATCH(Results!AF$1,Experiment!$A$1:$U$1,0),FALSE)</f>
        <v>0</v>
      </c>
      <c r="AG964" s="2"/>
      <c r="AH964" s="3">
        <f>VLOOKUP($F964,Experiment!$A$2:$W$90,MATCH(Results!AH$1,Experiment!$A$1:$W$1,0),FALSE)</f>
        <v>0</v>
      </c>
      <c r="AI964" s="2">
        <f>VLOOKUP($F964,Experiment!$A$2:$X$90,MATCH(Results!AI$1,Experiment!$A$1:$X$1,0),FALSE)</f>
        <v>0</v>
      </c>
      <c r="AJ964" s="2">
        <f>Table1[[#This Row],[Gain]]^Table1[[#This Row],[θ]]</f>
        <v>0</v>
      </c>
      <c r="AK964" s="2">
        <f>-Table1[[#This Row],[λ]]*-Table1[[#This Row],[Loss]]^Table1[[#This Row],[θ]]</f>
        <v>0</v>
      </c>
      <c r="AL964" s="2">
        <f>Table1[[#This Row],[v_n_w_g]]-Table1[[#This Row],[v_n_w_l]]</f>
        <v>0</v>
      </c>
      <c r="AM964" s="2">
        <f>IF(Table1[[#This Row],[diff_v]]&gt;=1,1,0)</f>
        <v>0</v>
      </c>
    </row>
    <row r="965" spans="1:39" hidden="1" x14ac:dyDescent="0.3">
      <c r="A965">
        <v>64</v>
      </c>
      <c r="B965" t="s">
        <v>46</v>
      </c>
      <c r="C965" s="22">
        <f>VLOOKUP(Table1[[#This Row],[Subject]],'Subject Profile'!$A$2:$E$8,4,FALSE)</f>
        <v>1</v>
      </c>
      <c r="D965" s="22">
        <f>VLOOKUP(Table1[[#This Row],[Subject]],'Subject Profile'!$A$2:$E$8,5,FALSE)</f>
        <v>-1.4</v>
      </c>
      <c r="E965" t="s">
        <v>108</v>
      </c>
      <c r="F965" t="s">
        <v>71</v>
      </c>
      <c r="G965" t="s">
        <v>7</v>
      </c>
      <c r="H965">
        <f>IF(Table1[[#This Row],[decision]]="accept",1,0)</f>
        <v>1</v>
      </c>
      <c r="I965">
        <v>30</v>
      </c>
      <c r="J965">
        <v>820</v>
      </c>
      <c r="K965">
        <v>1664534935</v>
      </c>
      <c r="L965">
        <v>13</v>
      </c>
      <c r="M965" t="str">
        <f>VLOOKUP($F965,Experiment!$A$2:$U$90,MATCH(Results!M$1,Experiment!$A$1:$U$1,0)+1,FALSE)</f>
        <v>I</v>
      </c>
      <c r="N965">
        <f>IF(Table1[[#This Row],[Impact]]="I",0,1)</f>
        <v>0</v>
      </c>
      <c r="O965" s="2">
        <f>VLOOKUP($F965,Experiment!$A$2:$U$90,MATCH(Results!O$1,Experiment!$A$1:$U$1,0),FALSE)</f>
        <v>-10</v>
      </c>
      <c r="P965" s="3">
        <f>VLOOKUP($F965,Experiment!$A$2:$U$90,MATCH(Results!P$1,Experiment!$A$1:$U$1,0),FALSE)</f>
        <v>0.5</v>
      </c>
      <c r="Q965" s="2">
        <f>VLOOKUP($F965,Experiment!$A$2:$U$90,MATCH(Results!Q$1,Experiment!$A$1:$U$1,0),FALSE)</f>
        <v>30</v>
      </c>
      <c r="R965" s="3">
        <f>VLOOKUP($F965,Experiment!$A$2:$U$90,MATCH(Results!R$1,Experiment!$A$1:$U$1,0),FALSE)</f>
        <v>0.5</v>
      </c>
      <c r="S965" s="2">
        <f>VLOOKUP($F965,Experiment!$A$2:$U$90,MATCH(Results!S$1,Experiment!$A$1:$U$1,0),FALSE)</f>
        <v>10</v>
      </c>
      <c r="T965" s="2">
        <f>VLOOKUP($F965,Experiment!$A$2:$U$90,MATCH(Results!T$1,Experiment!$A$1:$U$1,0),FALSE)</f>
        <v>400</v>
      </c>
      <c r="U965" s="2">
        <f>VLOOKUP($F965,Experiment!$A$2:$U$90,MATCH(Results!U$1,Experiment!$A$1:$U$1,0),FALSE)</f>
        <v>20</v>
      </c>
      <c r="V965" s="2">
        <f>VLOOKUP($F965,Experiment!$A$2:$U$90,MATCH(Results!V$1,Experiment!$A$1:$U$1,0),FALSE)</f>
        <v>2</v>
      </c>
      <c r="W965" s="3">
        <f>VLOOKUP($F965,Experiment!$A$2:$U$90,MATCH(Results!W$1,Experiment!$A$1:$U$1,0),FALSE)</f>
        <v>0.25</v>
      </c>
      <c r="X965" s="3">
        <f>VLOOKUP($F965,Experiment!$A$2:$U$90,MATCH(Results!X$1,Experiment!$A$1:$U$1,0),FALSE)</f>
        <v>0.75</v>
      </c>
      <c r="Y965" s="2">
        <f>VLOOKUP($F965,Experiment!$A$2:$U$90,MATCH(Results!Y$1,Experiment!$A$1:$U$1,0),FALSE)</f>
        <v>2</v>
      </c>
      <c r="Z965" s="3">
        <f>VLOOKUP($F965,Experiment!$A$2:$U$90,MATCH(Results!Z$1,Experiment!$A$1:$U$1,0),FALSE)</f>
        <v>0.5</v>
      </c>
      <c r="AA965" s="3">
        <f>VLOOKUP($F965,Experiment!$A$2:$U$90,MATCH(Results!AA$1,Experiment!$A$1:$U$1,0),FALSE)</f>
        <v>0.25</v>
      </c>
      <c r="AB965" s="3">
        <f>VLOOKUP($F965,Experiment!$A$2:$U$90,MATCH(Results!AB$1,Experiment!$A$1:$U$1,0),FALSE)</f>
        <v>0.625</v>
      </c>
      <c r="AC965" s="3">
        <f>VLOOKUP($F965,Experiment!$A$2:$U$90,MATCH(Results!AC$1,Experiment!$A$1:$U$1,0),FALSE)</f>
        <v>0.375</v>
      </c>
      <c r="AD965" s="2">
        <f>VLOOKUP($F965,Experiment!$A$2:$U$90,MATCH(Results!AD$1,Experiment!$A$1:$U$1,0),FALSE)</f>
        <v>5</v>
      </c>
      <c r="AE965" s="2">
        <f>VLOOKUP($F965,Experiment!$A$2:$U$90,MATCH(Results!AE$1,Experiment!$A$1:$U$1,0),FALSE)</f>
        <v>375</v>
      </c>
      <c r="AF965" s="2">
        <f>VLOOKUP($F965,Experiment!$A$2:$U$90,MATCH(Results!AF$1,Experiment!$A$1:$U$1,0),FALSE)</f>
        <v>19.364916731037084</v>
      </c>
      <c r="AG965" s="3">
        <f>VLOOKUP($F965,Experiment!$A$2:$W$90,MATCH(Results!AG$1,Experiment!$A$1:$W$1,0),FALSE)</f>
        <v>0.82730419370997643</v>
      </c>
      <c r="AH965" s="3">
        <f>VLOOKUP($F965,Experiment!$A$2:$W$90,MATCH(Results!AH$1,Experiment!$A$1:$W$1,0),FALSE)</f>
        <v>0.38648875795104182</v>
      </c>
      <c r="AI965" s="3">
        <f>VLOOKUP($F965,Experiment!$A$2:$X$90,MATCH(Results!AI$1,Experiment!$A$1:$X$1,0),FALSE)</f>
        <v>0.61351124204895813</v>
      </c>
      <c r="AJ965" s="2">
        <f>Table1[[#This Row],[Gain]]^Table1[[#This Row],[θ]]</f>
        <v>30</v>
      </c>
      <c r="AK965" s="2">
        <f>-Table1[[#This Row],[λ]]*-Table1[[#This Row],[Loss]]^Table1[[#This Row],[θ]]</f>
        <v>14</v>
      </c>
      <c r="AL965" s="2">
        <f>Table1[[#This Row],[v_n_w_g]]-Table1[[#This Row],[v_n_w_l]]</f>
        <v>16</v>
      </c>
      <c r="AM965" s="2">
        <f>IF(Table1[[#This Row],[diff_v]]&gt;=1,1,0)</f>
        <v>1</v>
      </c>
    </row>
    <row r="966" spans="1:39" hidden="1" x14ac:dyDescent="0.3">
      <c r="A966">
        <v>65</v>
      </c>
      <c r="B966" t="s">
        <v>46</v>
      </c>
      <c r="C966" s="22">
        <f>VLOOKUP(Table1[[#This Row],[Subject]],'Subject Profile'!$A$2:$E$8,4,FALSE)</f>
        <v>1</v>
      </c>
      <c r="D966" s="22">
        <f>VLOOKUP(Table1[[#This Row],[Subject]],'Subject Profile'!$A$2:$E$8,5,FALSE)</f>
        <v>-1.4</v>
      </c>
      <c r="E966" t="s">
        <v>108</v>
      </c>
      <c r="F966" t="s">
        <v>55</v>
      </c>
      <c r="G966" t="s">
        <v>56</v>
      </c>
      <c r="H966">
        <f>IF(Table1[[#This Row],[decision]]="accept",1,0)</f>
        <v>0</v>
      </c>
      <c r="I966">
        <v>0</v>
      </c>
      <c r="J966">
        <v>820</v>
      </c>
      <c r="K966">
        <v>1664534945</v>
      </c>
      <c r="L966">
        <v>10</v>
      </c>
      <c r="M966" t="str">
        <f>VLOOKUP($F966,Experiment!$A$2:$U$90,MATCH(Results!M$1,Experiment!$A$1:$U$1,0)+1,FALSE)</f>
        <v>R</v>
      </c>
      <c r="N966">
        <f>IF(Table1[[#This Row],[Impact]]="I",0,1)</f>
        <v>1</v>
      </c>
      <c r="O966" s="2">
        <f>VLOOKUP($F966,Experiment!$A$2:$U$90,MATCH(Results!O$1,Experiment!$A$1:$U$1,0),FALSE)</f>
        <v>0</v>
      </c>
      <c r="P966" s="3">
        <f>VLOOKUP($F966,Experiment!$A$2:$U$90,MATCH(Results!P$1,Experiment!$A$1:$U$1,0),FALSE)</f>
        <v>0</v>
      </c>
      <c r="Q966" s="2">
        <f>VLOOKUP($F966,Experiment!$A$2:$U$90,MATCH(Results!Q$1,Experiment!$A$1:$U$1,0),FALSE)</f>
        <v>0</v>
      </c>
      <c r="R966" s="3">
        <f>VLOOKUP($F966,Experiment!$A$2:$U$90,MATCH(Results!R$1,Experiment!$A$1:$U$1,0),FALSE)</f>
        <v>0</v>
      </c>
      <c r="S966" s="2">
        <f>VLOOKUP($F966,Experiment!$A$2:$U$90,MATCH(Results!S$1,Experiment!$A$1:$U$1,0),FALSE)</f>
        <v>0</v>
      </c>
      <c r="T966" s="2">
        <f>VLOOKUP($F966,Experiment!$A$2:$U$90,MATCH(Results!T$1,Experiment!$A$1:$U$1,0),FALSE)</f>
        <v>0</v>
      </c>
      <c r="U966" s="2">
        <f>VLOOKUP($F966,Experiment!$A$2:$U$90,MATCH(Results!U$1,Experiment!$A$1:$U$1,0),FALSE)</f>
        <v>0</v>
      </c>
      <c r="V966" s="2">
        <f>VLOOKUP($F966,Experiment!$A$2:$U$90,MATCH(Results!V$1,Experiment!$A$1:$U$1,0),FALSE)</f>
        <v>0</v>
      </c>
      <c r="W966" s="3">
        <f>VLOOKUP($F966,Experiment!$A$2:$U$90,MATCH(Results!W$1,Experiment!$A$1:$U$1,0),FALSE)</f>
        <v>0</v>
      </c>
      <c r="X966" s="3">
        <f>VLOOKUP($F966,Experiment!$A$2:$U$90,MATCH(Results!X$1,Experiment!$A$1:$U$1,0),FALSE)</f>
        <v>0</v>
      </c>
      <c r="Y966" s="2">
        <f>VLOOKUP($F966,Experiment!$A$2:$U$90,MATCH(Results!Y$1,Experiment!$A$1:$U$1,0),FALSE)</f>
        <v>0</v>
      </c>
      <c r="Z966" s="3">
        <f>VLOOKUP($F966,Experiment!$A$2:$U$90,MATCH(Results!Z$1,Experiment!$A$1:$U$1,0),FALSE)</f>
        <v>0</v>
      </c>
      <c r="AA966" s="3">
        <f>VLOOKUP($F966,Experiment!$A$2:$U$90,MATCH(Results!AA$1,Experiment!$A$1:$U$1,0),FALSE)</f>
        <v>0</v>
      </c>
      <c r="AB966" s="3">
        <f>VLOOKUP($F966,Experiment!$A$2:$U$90,MATCH(Results!AB$1,Experiment!$A$1:$U$1,0),FALSE)</f>
        <v>0</v>
      </c>
      <c r="AC966" s="3">
        <f>VLOOKUP($F966,Experiment!$A$2:$U$90,MATCH(Results!AC$1,Experiment!$A$1:$U$1,0),FALSE)</f>
        <v>0</v>
      </c>
      <c r="AD966" s="2">
        <f>VLOOKUP($F966,Experiment!$A$2:$U$90,MATCH(Results!AD$1,Experiment!$A$1:$U$1,0),FALSE)</f>
        <v>0</v>
      </c>
      <c r="AE966" s="2">
        <f>VLOOKUP($F966,Experiment!$A$2:$U$90,MATCH(Results!AE$1,Experiment!$A$1:$U$1,0),FALSE)</f>
        <v>0</v>
      </c>
      <c r="AF966" s="2">
        <f>VLOOKUP($F966,Experiment!$A$2:$U$90,MATCH(Results!AF$1,Experiment!$A$1:$U$1,0),FALSE)</f>
        <v>0</v>
      </c>
      <c r="AG966" s="2"/>
      <c r="AH966" s="3">
        <f>VLOOKUP($F966,Experiment!$A$2:$W$90,MATCH(Results!AH$1,Experiment!$A$1:$W$1,0),FALSE)</f>
        <v>0</v>
      </c>
      <c r="AI966" s="2">
        <f>VLOOKUP($F966,Experiment!$A$2:$X$90,MATCH(Results!AI$1,Experiment!$A$1:$X$1,0),FALSE)</f>
        <v>0</v>
      </c>
      <c r="AJ966" s="2">
        <f>Table1[[#This Row],[Gain]]^Table1[[#This Row],[θ]]</f>
        <v>0</v>
      </c>
      <c r="AK966" s="2">
        <f>-Table1[[#This Row],[λ]]*-Table1[[#This Row],[Loss]]^Table1[[#This Row],[θ]]</f>
        <v>0</v>
      </c>
      <c r="AL966" s="2">
        <f>Table1[[#This Row],[v_n_w_g]]-Table1[[#This Row],[v_n_w_l]]</f>
        <v>0</v>
      </c>
      <c r="AM966" s="2">
        <f>IF(Table1[[#This Row],[diff_v]]&gt;=1,1,0)</f>
        <v>0</v>
      </c>
    </row>
    <row r="967" spans="1:39" hidden="1" x14ac:dyDescent="0.3">
      <c r="A967">
        <v>66</v>
      </c>
      <c r="B967" t="s">
        <v>46</v>
      </c>
      <c r="C967" s="22">
        <f>VLOOKUP(Table1[[#This Row],[Subject]],'Subject Profile'!$A$2:$E$8,4,FALSE)</f>
        <v>1</v>
      </c>
      <c r="D967" s="22">
        <f>VLOOKUP(Table1[[#This Row],[Subject]],'Subject Profile'!$A$2:$E$8,5,FALSE)</f>
        <v>-1.4</v>
      </c>
      <c r="E967" t="s">
        <v>108</v>
      </c>
      <c r="F967" t="s">
        <v>85</v>
      </c>
      <c r="G967" t="s">
        <v>5</v>
      </c>
      <c r="H967">
        <f>IF(Table1[[#This Row],[decision]]="accept",1,0)</f>
        <v>0</v>
      </c>
      <c r="I967">
        <v>0</v>
      </c>
      <c r="J967">
        <v>820</v>
      </c>
      <c r="K967">
        <v>1664534951</v>
      </c>
      <c r="L967">
        <v>6</v>
      </c>
      <c r="M967" t="str">
        <f>VLOOKUP($F967,Experiment!$A$2:$U$90,MATCH(Results!M$1,Experiment!$A$1:$U$1,0)+1,FALSE)</f>
        <v>I</v>
      </c>
      <c r="N967">
        <f>IF(Table1[[#This Row],[Impact]]="I",0,1)</f>
        <v>0</v>
      </c>
      <c r="O967" s="2">
        <f>VLOOKUP($F967,Experiment!$A$2:$U$90,MATCH(Results!O$1,Experiment!$A$1:$U$1,0),FALSE)</f>
        <v>-90</v>
      </c>
      <c r="P967" s="3">
        <f>VLOOKUP($F967,Experiment!$A$2:$U$90,MATCH(Results!P$1,Experiment!$A$1:$U$1,0),FALSE)</f>
        <v>0.5</v>
      </c>
      <c r="Q967" s="2">
        <f>VLOOKUP($F967,Experiment!$A$2:$U$90,MATCH(Results!Q$1,Experiment!$A$1:$U$1,0),FALSE)</f>
        <v>80</v>
      </c>
      <c r="R967" s="3">
        <f>VLOOKUP($F967,Experiment!$A$2:$U$90,MATCH(Results!R$1,Experiment!$A$1:$U$1,0),FALSE)</f>
        <v>0.5</v>
      </c>
      <c r="S967" s="2">
        <f>VLOOKUP($F967,Experiment!$A$2:$U$90,MATCH(Results!S$1,Experiment!$A$1:$U$1,0),FALSE)</f>
        <v>-5</v>
      </c>
      <c r="T967" s="2">
        <f>VLOOKUP($F967,Experiment!$A$2:$U$90,MATCH(Results!T$1,Experiment!$A$1:$U$1,0),FALSE)</f>
        <v>7225</v>
      </c>
      <c r="U967" s="2">
        <f>VLOOKUP($F967,Experiment!$A$2:$U$90,MATCH(Results!U$1,Experiment!$A$1:$U$1,0),FALSE)</f>
        <v>85</v>
      </c>
      <c r="V967" s="2">
        <f>VLOOKUP($F967,Experiment!$A$2:$U$90,MATCH(Results!V$1,Experiment!$A$1:$U$1,0),FALSE)</f>
        <v>2</v>
      </c>
      <c r="W967" s="3">
        <f>VLOOKUP($F967,Experiment!$A$2:$U$90,MATCH(Results!W$1,Experiment!$A$1:$U$1,0),FALSE)</f>
        <v>0.25</v>
      </c>
      <c r="X967" s="3">
        <f>VLOOKUP($F967,Experiment!$A$2:$U$90,MATCH(Results!X$1,Experiment!$A$1:$U$1,0),FALSE)</f>
        <v>0.75</v>
      </c>
      <c r="Y967" s="2">
        <f>VLOOKUP($F967,Experiment!$A$2:$U$90,MATCH(Results!Y$1,Experiment!$A$1:$U$1,0),FALSE)</f>
        <v>2</v>
      </c>
      <c r="Z967" s="3">
        <f>VLOOKUP($F967,Experiment!$A$2:$U$90,MATCH(Results!Z$1,Experiment!$A$1:$U$1,0),FALSE)</f>
        <v>0.5</v>
      </c>
      <c r="AA967" s="3">
        <f>VLOOKUP($F967,Experiment!$A$2:$U$90,MATCH(Results!AA$1,Experiment!$A$1:$U$1,0),FALSE)</f>
        <v>0.25</v>
      </c>
      <c r="AB967" s="3">
        <f>VLOOKUP($F967,Experiment!$A$2:$U$90,MATCH(Results!AB$1,Experiment!$A$1:$U$1,0),FALSE)</f>
        <v>0.625</v>
      </c>
      <c r="AC967" s="3">
        <f>VLOOKUP($F967,Experiment!$A$2:$U$90,MATCH(Results!AC$1,Experiment!$A$1:$U$1,0),FALSE)</f>
        <v>0.375</v>
      </c>
      <c r="AD967" s="2">
        <f>VLOOKUP($F967,Experiment!$A$2:$U$90,MATCH(Results!AD$1,Experiment!$A$1:$U$1,0),FALSE)</f>
        <v>-26.25</v>
      </c>
      <c r="AE967" s="2">
        <f>VLOOKUP($F967,Experiment!$A$2:$U$90,MATCH(Results!AE$1,Experiment!$A$1:$U$1,0),FALSE)</f>
        <v>6773.4375</v>
      </c>
      <c r="AF967" s="2">
        <f>VLOOKUP($F967,Experiment!$A$2:$U$90,MATCH(Results!AF$1,Experiment!$A$1:$U$1,0),FALSE)</f>
        <v>82.300896106907615</v>
      </c>
      <c r="AG967" s="3">
        <f>VLOOKUP($F967,Experiment!$A$2:$W$90,MATCH(Results!AG$1,Experiment!$A$1:$W$1,0),FALSE)</f>
        <v>0.82730419370997643</v>
      </c>
      <c r="AH967" s="3">
        <f>VLOOKUP($F967,Experiment!$A$2:$W$90,MATCH(Results!AH$1,Experiment!$A$1:$W$1,0),FALSE)</f>
        <v>0.38648875795104182</v>
      </c>
      <c r="AI967" s="3">
        <f>VLOOKUP($F967,Experiment!$A$2:$X$90,MATCH(Results!AI$1,Experiment!$A$1:$X$1,0),FALSE)</f>
        <v>0.61351124204895813</v>
      </c>
      <c r="AJ967" s="2">
        <f>Table1[[#This Row],[Gain]]^Table1[[#This Row],[θ]]</f>
        <v>80</v>
      </c>
      <c r="AK967" s="2">
        <f>-Table1[[#This Row],[λ]]*-Table1[[#This Row],[Loss]]^Table1[[#This Row],[θ]]</f>
        <v>125.99999999999999</v>
      </c>
      <c r="AL967" s="2">
        <f>Table1[[#This Row],[v_n_w_g]]-Table1[[#This Row],[v_n_w_l]]</f>
        <v>-45.999999999999986</v>
      </c>
      <c r="AM967" s="2">
        <f>IF(Table1[[#This Row],[diff_v]]&gt;=1,1,0)</f>
        <v>0</v>
      </c>
    </row>
    <row r="968" spans="1:39" hidden="1" x14ac:dyDescent="0.3">
      <c r="A968">
        <v>67</v>
      </c>
      <c r="B968" t="s">
        <v>46</v>
      </c>
      <c r="C968" s="22">
        <f>VLOOKUP(Table1[[#This Row],[Subject]],'Subject Profile'!$A$2:$E$8,4,FALSE)</f>
        <v>1</v>
      </c>
      <c r="D968" s="22">
        <f>VLOOKUP(Table1[[#This Row],[Subject]],'Subject Profile'!$A$2:$E$8,5,FALSE)</f>
        <v>-1.4</v>
      </c>
      <c r="E968" t="s">
        <v>108</v>
      </c>
      <c r="F968" t="s">
        <v>94</v>
      </c>
      <c r="G968" t="s">
        <v>7</v>
      </c>
      <c r="H968">
        <f>IF(Table1[[#This Row],[decision]]="accept",1,0)</f>
        <v>1</v>
      </c>
      <c r="I968">
        <v>-90</v>
      </c>
      <c r="J968">
        <v>730</v>
      </c>
      <c r="K968">
        <v>1664534959</v>
      </c>
      <c r="L968">
        <v>8</v>
      </c>
      <c r="M968" t="str">
        <f>VLOOKUP($F968,Experiment!$A$2:$U$90,MATCH(Results!M$1,Experiment!$A$1:$U$1,0)+1,FALSE)</f>
        <v>I</v>
      </c>
      <c r="N968">
        <f>IF(Table1[[#This Row],[Impact]]="I",0,1)</f>
        <v>0</v>
      </c>
      <c r="O968" s="2">
        <f>VLOOKUP($F968,Experiment!$A$2:$U$90,MATCH(Results!O$1,Experiment!$A$1:$U$1,0),FALSE)</f>
        <v>-90</v>
      </c>
      <c r="P968" s="3">
        <f>VLOOKUP($F968,Experiment!$A$2:$U$90,MATCH(Results!P$1,Experiment!$A$1:$U$1,0),FALSE)</f>
        <v>0.5</v>
      </c>
      <c r="Q968" s="2">
        <f>VLOOKUP($F968,Experiment!$A$2:$U$90,MATCH(Results!Q$1,Experiment!$A$1:$U$1,0),FALSE)</f>
        <v>90</v>
      </c>
      <c r="R968" s="3">
        <f>VLOOKUP($F968,Experiment!$A$2:$U$90,MATCH(Results!R$1,Experiment!$A$1:$U$1,0),FALSE)</f>
        <v>0.5</v>
      </c>
      <c r="S968" s="2">
        <f>VLOOKUP($F968,Experiment!$A$2:$U$90,MATCH(Results!S$1,Experiment!$A$1:$U$1,0),FALSE)</f>
        <v>0</v>
      </c>
      <c r="T968" s="2">
        <f>VLOOKUP($F968,Experiment!$A$2:$U$90,MATCH(Results!T$1,Experiment!$A$1:$U$1,0),FALSE)</f>
        <v>8100</v>
      </c>
      <c r="U968" s="2">
        <f>VLOOKUP($F968,Experiment!$A$2:$U$90,MATCH(Results!U$1,Experiment!$A$1:$U$1,0),FALSE)</f>
        <v>90</v>
      </c>
      <c r="V968" s="2">
        <f>VLOOKUP($F968,Experiment!$A$2:$U$90,MATCH(Results!V$1,Experiment!$A$1:$U$1,0),FALSE)</f>
        <v>2</v>
      </c>
      <c r="W968" s="3">
        <f>VLOOKUP($F968,Experiment!$A$2:$U$90,MATCH(Results!W$1,Experiment!$A$1:$U$1,0),FALSE)</f>
        <v>0.25</v>
      </c>
      <c r="X968" s="3">
        <f>VLOOKUP($F968,Experiment!$A$2:$U$90,MATCH(Results!X$1,Experiment!$A$1:$U$1,0),FALSE)</f>
        <v>0.75</v>
      </c>
      <c r="Y968" s="2">
        <f>VLOOKUP($F968,Experiment!$A$2:$U$90,MATCH(Results!Y$1,Experiment!$A$1:$U$1,0),FALSE)</f>
        <v>2</v>
      </c>
      <c r="Z968" s="3">
        <f>VLOOKUP($F968,Experiment!$A$2:$U$90,MATCH(Results!Z$1,Experiment!$A$1:$U$1,0),FALSE)</f>
        <v>0.5</v>
      </c>
      <c r="AA968" s="3">
        <f>VLOOKUP($F968,Experiment!$A$2:$U$90,MATCH(Results!AA$1,Experiment!$A$1:$U$1,0),FALSE)</f>
        <v>0.25</v>
      </c>
      <c r="AB968" s="3">
        <f>VLOOKUP($F968,Experiment!$A$2:$U$90,MATCH(Results!AB$1,Experiment!$A$1:$U$1,0),FALSE)</f>
        <v>0.625</v>
      </c>
      <c r="AC968" s="3">
        <f>VLOOKUP($F968,Experiment!$A$2:$U$90,MATCH(Results!AC$1,Experiment!$A$1:$U$1,0),FALSE)</f>
        <v>0.375</v>
      </c>
      <c r="AD968" s="2">
        <f>VLOOKUP($F968,Experiment!$A$2:$U$90,MATCH(Results!AD$1,Experiment!$A$1:$U$1,0),FALSE)</f>
        <v>-22.5</v>
      </c>
      <c r="AE968" s="2">
        <f>VLOOKUP($F968,Experiment!$A$2:$U$90,MATCH(Results!AE$1,Experiment!$A$1:$U$1,0),FALSE)</f>
        <v>7593.75</v>
      </c>
      <c r="AF968" s="2">
        <f>VLOOKUP($F968,Experiment!$A$2:$U$90,MATCH(Results!AF$1,Experiment!$A$1:$U$1,0),FALSE)</f>
        <v>87.142125289666879</v>
      </c>
      <c r="AG968" s="3">
        <f>VLOOKUP($F968,Experiment!$A$2:$W$90,MATCH(Results!AG$1,Experiment!$A$1:$W$1,0),FALSE)</f>
        <v>0.82730419370997643</v>
      </c>
      <c r="AH968" s="3">
        <f>VLOOKUP($F968,Experiment!$A$2:$W$90,MATCH(Results!AH$1,Experiment!$A$1:$W$1,0),FALSE)</f>
        <v>0.38648875795104182</v>
      </c>
      <c r="AI968" s="3">
        <f>VLOOKUP($F968,Experiment!$A$2:$X$90,MATCH(Results!AI$1,Experiment!$A$1:$X$1,0),FALSE)</f>
        <v>0.61351124204895813</v>
      </c>
      <c r="AJ968" s="2">
        <f>Table1[[#This Row],[Gain]]^Table1[[#This Row],[θ]]</f>
        <v>90</v>
      </c>
      <c r="AK968" s="2">
        <f>-Table1[[#This Row],[λ]]*-Table1[[#This Row],[Loss]]^Table1[[#This Row],[θ]]</f>
        <v>125.99999999999999</v>
      </c>
      <c r="AL968" s="2">
        <f>Table1[[#This Row],[v_n_w_g]]-Table1[[#This Row],[v_n_w_l]]</f>
        <v>-35.999999999999986</v>
      </c>
      <c r="AM968" s="2">
        <f>IF(Table1[[#This Row],[diff_v]]&gt;=1,1,0)</f>
        <v>0</v>
      </c>
    </row>
    <row r="969" spans="1:39" hidden="1" x14ac:dyDescent="0.3">
      <c r="A969">
        <v>68</v>
      </c>
      <c r="B969" t="s">
        <v>46</v>
      </c>
      <c r="C969" s="22">
        <f>VLOOKUP(Table1[[#This Row],[Subject]],'Subject Profile'!$A$2:$E$8,4,FALSE)</f>
        <v>1</v>
      </c>
      <c r="D969" s="22">
        <f>VLOOKUP(Table1[[#This Row],[Subject]],'Subject Profile'!$A$2:$E$8,5,FALSE)</f>
        <v>-1.4</v>
      </c>
      <c r="E969" t="s">
        <v>108</v>
      </c>
      <c r="F969" t="s">
        <v>100</v>
      </c>
      <c r="G969" t="s">
        <v>5</v>
      </c>
      <c r="H969">
        <f>IF(Table1[[#This Row],[decision]]="accept",1,0)</f>
        <v>0</v>
      </c>
      <c r="I969">
        <v>0</v>
      </c>
      <c r="J969">
        <v>730</v>
      </c>
      <c r="K969">
        <v>1664534965</v>
      </c>
      <c r="L969">
        <v>6</v>
      </c>
      <c r="M969" t="str">
        <f>VLOOKUP($F969,Experiment!$A$2:$U$90,MATCH(Results!M$1,Experiment!$A$1:$U$1,0)+1,FALSE)</f>
        <v>I</v>
      </c>
      <c r="N969">
        <f>IF(Table1[[#This Row],[Impact]]="I",0,1)</f>
        <v>0</v>
      </c>
      <c r="O969" s="2">
        <f>VLOOKUP($F969,Experiment!$A$2:$U$90,MATCH(Results!O$1,Experiment!$A$1:$U$1,0),FALSE)</f>
        <v>-50</v>
      </c>
      <c r="P969" s="3">
        <f>VLOOKUP($F969,Experiment!$A$2:$U$90,MATCH(Results!P$1,Experiment!$A$1:$U$1,0),FALSE)</f>
        <v>0.5</v>
      </c>
      <c r="Q969" s="2">
        <f>VLOOKUP($F969,Experiment!$A$2:$U$90,MATCH(Results!Q$1,Experiment!$A$1:$U$1,0),FALSE)</f>
        <v>50</v>
      </c>
      <c r="R969" s="3">
        <f>VLOOKUP($F969,Experiment!$A$2:$U$90,MATCH(Results!R$1,Experiment!$A$1:$U$1,0),FALSE)</f>
        <v>0.5</v>
      </c>
      <c r="S969" s="2">
        <f>VLOOKUP($F969,Experiment!$A$2:$U$90,MATCH(Results!S$1,Experiment!$A$1:$U$1,0),FALSE)</f>
        <v>0</v>
      </c>
      <c r="T969" s="2">
        <f>VLOOKUP($F969,Experiment!$A$2:$U$90,MATCH(Results!T$1,Experiment!$A$1:$U$1,0),FALSE)</f>
        <v>2500</v>
      </c>
      <c r="U969" s="2">
        <f>VLOOKUP($F969,Experiment!$A$2:$U$90,MATCH(Results!U$1,Experiment!$A$1:$U$1,0),FALSE)</f>
        <v>50</v>
      </c>
      <c r="V969" s="2">
        <f>VLOOKUP($F969,Experiment!$A$2:$U$90,MATCH(Results!V$1,Experiment!$A$1:$U$1,0),FALSE)</f>
        <v>2</v>
      </c>
      <c r="W969" s="3">
        <f>VLOOKUP($F969,Experiment!$A$2:$U$90,MATCH(Results!W$1,Experiment!$A$1:$U$1,0),FALSE)</f>
        <v>0.25</v>
      </c>
      <c r="X969" s="3">
        <f>VLOOKUP($F969,Experiment!$A$2:$U$90,MATCH(Results!X$1,Experiment!$A$1:$U$1,0),FALSE)</f>
        <v>0.75</v>
      </c>
      <c r="Y969" s="2">
        <f>VLOOKUP($F969,Experiment!$A$2:$U$90,MATCH(Results!Y$1,Experiment!$A$1:$U$1,0),FALSE)</f>
        <v>2</v>
      </c>
      <c r="Z969" s="3">
        <f>VLOOKUP($F969,Experiment!$A$2:$U$90,MATCH(Results!Z$1,Experiment!$A$1:$U$1,0),FALSE)</f>
        <v>0.5</v>
      </c>
      <c r="AA969" s="3">
        <f>VLOOKUP($F969,Experiment!$A$2:$U$90,MATCH(Results!AA$1,Experiment!$A$1:$U$1,0),FALSE)</f>
        <v>0.25</v>
      </c>
      <c r="AB969" s="3">
        <f>VLOOKUP($F969,Experiment!$A$2:$U$90,MATCH(Results!AB$1,Experiment!$A$1:$U$1,0),FALSE)</f>
        <v>0.625</v>
      </c>
      <c r="AC969" s="3">
        <f>VLOOKUP($F969,Experiment!$A$2:$U$90,MATCH(Results!AC$1,Experiment!$A$1:$U$1,0),FALSE)</f>
        <v>0.375</v>
      </c>
      <c r="AD969" s="2">
        <f>VLOOKUP($F969,Experiment!$A$2:$U$90,MATCH(Results!AD$1,Experiment!$A$1:$U$1,0),FALSE)</f>
        <v>-12.5</v>
      </c>
      <c r="AE969" s="2">
        <f>VLOOKUP($F969,Experiment!$A$2:$U$90,MATCH(Results!AE$1,Experiment!$A$1:$U$1,0),FALSE)</f>
        <v>2343.75</v>
      </c>
      <c r="AF969" s="2">
        <f>VLOOKUP($F969,Experiment!$A$2:$U$90,MATCH(Results!AF$1,Experiment!$A$1:$U$1,0),FALSE)</f>
        <v>48.412291827592711</v>
      </c>
      <c r="AG969" s="3">
        <f>VLOOKUP($F969,Experiment!$A$2:$W$90,MATCH(Results!AG$1,Experiment!$A$1:$W$1,0),FALSE)</f>
        <v>0.82730419370997643</v>
      </c>
      <c r="AH969" s="3">
        <f>VLOOKUP($F969,Experiment!$A$2:$W$90,MATCH(Results!AH$1,Experiment!$A$1:$W$1,0),FALSE)</f>
        <v>0.38648875795104182</v>
      </c>
      <c r="AI969" s="3">
        <f>VLOOKUP($F969,Experiment!$A$2:$X$90,MATCH(Results!AI$1,Experiment!$A$1:$X$1,0),FALSE)</f>
        <v>0.61351124204895813</v>
      </c>
      <c r="AJ969" s="2">
        <f>Table1[[#This Row],[Gain]]^Table1[[#This Row],[θ]]</f>
        <v>50</v>
      </c>
      <c r="AK969" s="2">
        <f>-Table1[[#This Row],[λ]]*-Table1[[#This Row],[Loss]]^Table1[[#This Row],[θ]]</f>
        <v>70</v>
      </c>
      <c r="AL969" s="2">
        <f>Table1[[#This Row],[v_n_w_g]]-Table1[[#This Row],[v_n_w_l]]</f>
        <v>-20</v>
      </c>
      <c r="AM969" s="2">
        <f>IF(Table1[[#This Row],[diff_v]]&gt;=1,1,0)</f>
        <v>0</v>
      </c>
    </row>
    <row r="970" spans="1:39" hidden="1" x14ac:dyDescent="0.3">
      <c r="A970">
        <v>69</v>
      </c>
      <c r="B970" t="s">
        <v>46</v>
      </c>
      <c r="C970" s="22">
        <f>VLOOKUP(Table1[[#This Row],[Subject]],'Subject Profile'!$A$2:$E$8,4,FALSE)</f>
        <v>1</v>
      </c>
      <c r="D970" s="22">
        <f>VLOOKUP(Table1[[#This Row],[Subject]],'Subject Profile'!$A$2:$E$8,5,FALSE)</f>
        <v>-1.4</v>
      </c>
      <c r="E970" t="s">
        <v>108</v>
      </c>
      <c r="F970" t="s">
        <v>51</v>
      </c>
      <c r="G970" t="s">
        <v>5</v>
      </c>
      <c r="H970">
        <f>IF(Table1[[#This Row],[decision]]="accept",1,0)</f>
        <v>0</v>
      </c>
      <c r="I970">
        <v>0</v>
      </c>
      <c r="J970">
        <v>730</v>
      </c>
      <c r="K970">
        <v>1664534972</v>
      </c>
      <c r="L970">
        <v>7</v>
      </c>
      <c r="M970" t="str">
        <f>VLOOKUP($F970,Experiment!$A$2:$U$90,MATCH(Results!M$1,Experiment!$A$1:$U$1,0)+1,FALSE)</f>
        <v>I</v>
      </c>
      <c r="N970">
        <f>IF(Table1[[#This Row],[Impact]]="I",0,1)</f>
        <v>0</v>
      </c>
      <c r="O970" s="2">
        <f>VLOOKUP($F970,Experiment!$A$2:$U$90,MATCH(Results!O$1,Experiment!$A$1:$U$1,0),FALSE)</f>
        <v>-90</v>
      </c>
      <c r="P970" s="3">
        <f>VLOOKUP($F970,Experiment!$A$2:$U$90,MATCH(Results!P$1,Experiment!$A$1:$U$1,0),FALSE)</f>
        <v>0.5</v>
      </c>
      <c r="Q970" s="2">
        <f>VLOOKUP($F970,Experiment!$A$2:$U$90,MATCH(Results!Q$1,Experiment!$A$1:$U$1,0),FALSE)</f>
        <v>80</v>
      </c>
      <c r="R970" s="3">
        <f>VLOOKUP($F970,Experiment!$A$2:$U$90,MATCH(Results!R$1,Experiment!$A$1:$U$1,0),FALSE)</f>
        <v>0.5</v>
      </c>
      <c r="S970" s="2">
        <f>VLOOKUP($F970,Experiment!$A$2:$U$90,MATCH(Results!S$1,Experiment!$A$1:$U$1,0),FALSE)</f>
        <v>-5</v>
      </c>
      <c r="T970" s="2">
        <f>VLOOKUP($F970,Experiment!$A$2:$U$90,MATCH(Results!T$1,Experiment!$A$1:$U$1,0),FALSE)</f>
        <v>7225</v>
      </c>
      <c r="U970" s="2">
        <f>VLOOKUP($F970,Experiment!$A$2:$U$90,MATCH(Results!U$1,Experiment!$A$1:$U$1,0),FALSE)</f>
        <v>85</v>
      </c>
      <c r="V970" s="2">
        <f>VLOOKUP($F970,Experiment!$A$2:$U$90,MATCH(Results!V$1,Experiment!$A$1:$U$1,0),FALSE)</f>
        <v>4</v>
      </c>
      <c r="W970" s="3">
        <f>VLOOKUP($F970,Experiment!$A$2:$U$90,MATCH(Results!W$1,Experiment!$A$1:$U$1,0),FALSE)</f>
        <v>0.25</v>
      </c>
      <c r="X970" s="3">
        <f>VLOOKUP($F970,Experiment!$A$2:$U$90,MATCH(Results!X$1,Experiment!$A$1:$U$1,0),FALSE)</f>
        <v>0.75</v>
      </c>
      <c r="Y970" s="2">
        <f>VLOOKUP($F970,Experiment!$A$2:$U$90,MATCH(Results!Y$1,Experiment!$A$1:$U$1,0),FALSE)</f>
        <v>1</v>
      </c>
      <c r="Z970" s="3">
        <f>VLOOKUP($F970,Experiment!$A$2:$U$90,MATCH(Results!Z$1,Experiment!$A$1:$U$1,0),FALSE)</f>
        <v>0.25</v>
      </c>
      <c r="AA970" s="3">
        <f>VLOOKUP($F970,Experiment!$A$2:$U$90,MATCH(Results!AA$1,Experiment!$A$1:$U$1,0),FALSE)</f>
        <v>0.5</v>
      </c>
      <c r="AB970" s="3">
        <f>VLOOKUP($F970,Experiment!$A$2:$U$90,MATCH(Results!AB$1,Experiment!$A$1:$U$1,0),FALSE)</f>
        <v>0.375</v>
      </c>
      <c r="AC970" s="3">
        <f>VLOOKUP($F970,Experiment!$A$2:$U$90,MATCH(Results!AC$1,Experiment!$A$1:$U$1,0),FALSE)</f>
        <v>0.625</v>
      </c>
      <c r="AD970" s="2">
        <f>VLOOKUP($F970,Experiment!$A$2:$U$90,MATCH(Results!AD$1,Experiment!$A$1:$U$1,0),FALSE)</f>
        <v>16.25</v>
      </c>
      <c r="AE970" s="2">
        <f>VLOOKUP($F970,Experiment!$A$2:$U$90,MATCH(Results!AE$1,Experiment!$A$1:$U$1,0),FALSE)</f>
        <v>6773.4375</v>
      </c>
      <c r="AF970" s="2">
        <f>VLOOKUP($F970,Experiment!$A$2:$U$90,MATCH(Results!AF$1,Experiment!$A$1:$U$1,0),FALSE)</f>
        <v>82.300896106907615</v>
      </c>
      <c r="AG970" s="3">
        <f>VLOOKUP($F970,Experiment!$A$2:$W$90,MATCH(Results!AG$1,Experiment!$A$1:$W$1,0),FALSE)</f>
        <v>1</v>
      </c>
      <c r="AH970" s="3">
        <f>VLOOKUP($F970,Experiment!$A$2:$W$90,MATCH(Results!AH$1,Experiment!$A$1:$W$1,0),FALSE)</f>
        <v>0.625</v>
      </c>
      <c r="AI970" s="3">
        <f>VLOOKUP($F970,Experiment!$A$2:$X$90,MATCH(Results!AI$1,Experiment!$A$1:$X$1,0),FALSE)</f>
        <v>0.375</v>
      </c>
      <c r="AJ970" s="2">
        <f>Table1[[#This Row],[Gain]]^Table1[[#This Row],[θ]]</f>
        <v>80</v>
      </c>
      <c r="AK970" s="2">
        <f>-Table1[[#This Row],[λ]]*-Table1[[#This Row],[Loss]]^Table1[[#This Row],[θ]]</f>
        <v>125.99999999999999</v>
      </c>
      <c r="AL970" s="2">
        <f>Table1[[#This Row],[v_n_w_g]]-Table1[[#This Row],[v_n_w_l]]</f>
        <v>-45.999999999999986</v>
      </c>
      <c r="AM970" s="2">
        <f>IF(Table1[[#This Row],[diff_v]]&gt;=1,1,0)</f>
        <v>0</v>
      </c>
    </row>
    <row r="971" spans="1:39" hidden="1" x14ac:dyDescent="0.3">
      <c r="A971">
        <v>70</v>
      </c>
      <c r="B971" t="s">
        <v>46</v>
      </c>
      <c r="C971" s="22">
        <f>VLOOKUP(Table1[[#This Row],[Subject]],'Subject Profile'!$A$2:$E$8,4,FALSE)</f>
        <v>1</v>
      </c>
      <c r="D971" s="22">
        <f>VLOOKUP(Table1[[#This Row],[Subject]],'Subject Profile'!$A$2:$E$8,5,FALSE)</f>
        <v>-1.4</v>
      </c>
      <c r="E971" t="s">
        <v>108</v>
      </c>
      <c r="F971" t="s">
        <v>83</v>
      </c>
      <c r="G971" t="s">
        <v>5</v>
      </c>
      <c r="H971">
        <f>IF(Table1[[#This Row],[decision]]="accept",1,0)</f>
        <v>0</v>
      </c>
      <c r="I971">
        <v>0</v>
      </c>
      <c r="J971">
        <v>730</v>
      </c>
      <c r="K971">
        <v>1664534977</v>
      </c>
      <c r="L971">
        <v>5</v>
      </c>
      <c r="M971" t="str">
        <f>VLOOKUP($F971,Experiment!$A$2:$U$90,MATCH(Results!M$1,Experiment!$A$1:$U$1,0)+1,FALSE)</f>
        <v>I</v>
      </c>
      <c r="N971">
        <f>IF(Table1[[#This Row],[Impact]]="I",0,1)</f>
        <v>0</v>
      </c>
      <c r="O971" s="2">
        <f>VLOOKUP($F971,Experiment!$A$2:$U$90,MATCH(Results!O$1,Experiment!$A$1:$U$1,0),FALSE)</f>
        <v>-50</v>
      </c>
      <c r="P971" s="3">
        <f>VLOOKUP($F971,Experiment!$A$2:$U$90,MATCH(Results!P$1,Experiment!$A$1:$U$1,0),FALSE)</f>
        <v>0.5</v>
      </c>
      <c r="Q971" s="2">
        <f>VLOOKUP($F971,Experiment!$A$2:$U$90,MATCH(Results!Q$1,Experiment!$A$1:$U$1,0),FALSE)</f>
        <v>40</v>
      </c>
      <c r="R971" s="3">
        <f>VLOOKUP($F971,Experiment!$A$2:$U$90,MATCH(Results!R$1,Experiment!$A$1:$U$1,0),FALSE)</f>
        <v>0.5</v>
      </c>
      <c r="S971" s="2">
        <f>VLOOKUP($F971,Experiment!$A$2:$U$90,MATCH(Results!S$1,Experiment!$A$1:$U$1,0),FALSE)</f>
        <v>-5</v>
      </c>
      <c r="T971" s="2">
        <f>VLOOKUP($F971,Experiment!$A$2:$U$90,MATCH(Results!T$1,Experiment!$A$1:$U$1,0),FALSE)</f>
        <v>2025</v>
      </c>
      <c r="U971" s="2">
        <f>VLOOKUP($F971,Experiment!$A$2:$U$90,MATCH(Results!U$1,Experiment!$A$1:$U$1,0),FALSE)</f>
        <v>45</v>
      </c>
      <c r="V971" s="2">
        <f>VLOOKUP($F971,Experiment!$A$2:$U$90,MATCH(Results!V$1,Experiment!$A$1:$U$1,0),FALSE)</f>
        <v>2</v>
      </c>
      <c r="W971" s="3">
        <f>VLOOKUP($F971,Experiment!$A$2:$U$90,MATCH(Results!W$1,Experiment!$A$1:$U$1,0),FALSE)</f>
        <v>0.25</v>
      </c>
      <c r="X971" s="3">
        <f>VLOOKUP($F971,Experiment!$A$2:$U$90,MATCH(Results!X$1,Experiment!$A$1:$U$1,0),FALSE)</f>
        <v>0.75</v>
      </c>
      <c r="Y971" s="2">
        <f>VLOOKUP($F971,Experiment!$A$2:$U$90,MATCH(Results!Y$1,Experiment!$A$1:$U$1,0),FALSE)</f>
        <v>2</v>
      </c>
      <c r="Z971" s="3">
        <f>VLOOKUP($F971,Experiment!$A$2:$U$90,MATCH(Results!Z$1,Experiment!$A$1:$U$1,0),FALSE)</f>
        <v>0.5</v>
      </c>
      <c r="AA971" s="3">
        <f>VLOOKUP($F971,Experiment!$A$2:$U$90,MATCH(Results!AA$1,Experiment!$A$1:$U$1,0),FALSE)</f>
        <v>0.25</v>
      </c>
      <c r="AB971" s="3">
        <f>VLOOKUP($F971,Experiment!$A$2:$U$90,MATCH(Results!AB$1,Experiment!$A$1:$U$1,0),FALSE)</f>
        <v>0.625</v>
      </c>
      <c r="AC971" s="3">
        <f>VLOOKUP($F971,Experiment!$A$2:$U$90,MATCH(Results!AC$1,Experiment!$A$1:$U$1,0),FALSE)</f>
        <v>0.375</v>
      </c>
      <c r="AD971" s="2">
        <f>VLOOKUP($F971,Experiment!$A$2:$U$90,MATCH(Results!AD$1,Experiment!$A$1:$U$1,0),FALSE)</f>
        <v>-16.25</v>
      </c>
      <c r="AE971" s="2">
        <f>VLOOKUP($F971,Experiment!$A$2:$U$90,MATCH(Results!AE$1,Experiment!$A$1:$U$1,0),FALSE)</f>
        <v>1898.4375</v>
      </c>
      <c r="AF971" s="2">
        <f>VLOOKUP($F971,Experiment!$A$2:$U$90,MATCH(Results!AF$1,Experiment!$A$1:$U$1,0),FALSE)</f>
        <v>43.571062644833439</v>
      </c>
      <c r="AG971" s="3">
        <f>VLOOKUP($F971,Experiment!$A$2:$W$90,MATCH(Results!AG$1,Experiment!$A$1:$W$1,0),FALSE)</f>
        <v>0.82730419370997643</v>
      </c>
      <c r="AH971" s="3">
        <f>VLOOKUP($F971,Experiment!$A$2:$W$90,MATCH(Results!AH$1,Experiment!$A$1:$W$1,0),FALSE)</f>
        <v>0.38648875795104182</v>
      </c>
      <c r="AI971" s="3">
        <f>VLOOKUP($F971,Experiment!$A$2:$X$90,MATCH(Results!AI$1,Experiment!$A$1:$X$1,0),FALSE)</f>
        <v>0.61351124204895813</v>
      </c>
      <c r="AJ971" s="2">
        <f>Table1[[#This Row],[Gain]]^Table1[[#This Row],[θ]]</f>
        <v>40</v>
      </c>
      <c r="AK971" s="2">
        <f>-Table1[[#This Row],[λ]]*-Table1[[#This Row],[Loss]]^Table1[[#This Row],[θ]]</f>
        <v>70</v>
      </c>
      <c r="AL971" s="2">
        <f>Table1[[#This Row],[v_n_w_g]]-Table1[[#This Row],[v_n_w_l]]</f>
        <v>-30</v>
      </c>
      <c r="AM971" s="2">
        <f>IF(Table1[[#This Row],[diff_v]]&gt;=1,1,0)</f>
        <v>0</v>
      </c>
    </row>
    <row r="972" spans="1:39" hidden="1" x14ac:dyDescent="0.3">
      <c r="A972">
        <v>71</v>
      </c>
      <c r="B972" t="s">
        <v>46</v>
      </c>
      <c r="C972" s="22">
        <f>VLOOKUP(Table1[[#This Row],[Subject]],'Subject Profile'!$A$2:$E$8,4,FALSE)</f>
        <v>1</v>
      </c>
      <c r="D972" s="22">
        <f>VLOOKUP(Table1[[#This Row],[Subject]],'Subject Profile'!$A$2:$E$8,5,FALSE)</f>
        <v>-1.4</v>
      </c>
      <c r="E972" t="s">
        <v>108</v>
      </c>
      <c r="F972" t="s">
        <v>55</v>
      </c>
      <c r="G972" t="s">
        <v>56</v>
      </c>
      <c r="H972">
        <f>IF(Table1[[#This Row],[decision]]="accept",1,0)</f>
        <v>0</v>
      </c>
      <c r="I972">
        <v>0</v>
      </c>
      <c r="J972">
        <v>730</v>
      </c>
      <c r="K972">
        <v>1664534987</v>
      </c>
      <c r="L972">
        <v>10</v>
      </c>
      <c r="M972" t="str">
        <f>VLOOKUP($F972,Experiment!$A$2:$U$90,MATCH(Results!M$1,Experiment!$A$1:$U$1,0)+1,FALSE)</f>
        <v>R</v>
      </c>
      <c r="N972">
        <f>IF(Table1[[#This Row],[Impact]]="I",0,1)</f>
        <v>1</v>
      </c>
      <c r="O972" s="2">
        <f>VLOOKUP($F972,Experiment!$A$2:$U$90,MATCH(Results!O$1,Experiment!$A$1:$U$1,0),FALSE)</f>
        <v>0</v>
      </c>
      <c r="P972" s="3">
        <f>VLOOKUP($F972,Experiment!$A$2:$U$90,MATCH(Results!P$1,Experiment!$A$1:$U$1,0),FALSE)</f>
        <v>0</v>
      </c>
      <c r="Q972" s="2">
        <f>VLOOKUP($F972,Experiment!$A$2:$U$90,MATCH(Results!Q$1,Experiment!$A$1:$U$1,0),FALSE)</f>
        <v>0</v>
      </c>
      <c r="R972" s="3">
        <f>VLOOKUP($F972,Experiment!$A$2:$U$90,MATCH(Results!R$1,Experiment!$A$1:$U$1,0),FALSE)</f>
        <v>0</v>
      </c>
      <c r="S972" s="2">
        <f>VLOOKUP($F972,Experiment!$A$2:$U$90,MATCH(Results!S$1,Experiment!$A$1:$U$1,0),FALSE)</f>
        <v>0</v>
      </c>
      <c r="T972" s="2">
        <f>VLOOKUP($F972,Experiment!$A$2:$U$90,MATCH(Results!T$1,Experiment!$A$1:$U$1,0),FALSE)</f>
        <v>0</v>
      </c>
      <c r="U972" s="2">
        <f>VLOOKUP($F972,Experiment!$A$2:$U$90,MATCH(Results!U$1,Experiment!$A$1:$U$1,0),FALSE)</f>
        <v>0</v>
      </c>
      <c r="V972" s="2">
        <f>VLOOKUP($F972,Experiment!$A$2:$U$90,MATCH(Results!V$1,Experiment!$A$1:$U$1,0),FALSE)</f>
        <v>0</v>
      </c>
      <c r="W972" s="3">
        <f>VLOOKUP($F972,Experiment!$A$2:$U$90,MATCH(Results!W$1,Experiment!$A$1:$U$1,0),FALSE)</f>
        <v>0</v>
      </c>
      <c r="X972" s="3">
        <f>VLOOKUP($F972,Experiment!$A$2:$U$90,MATCH(Results!X$1,Experiment!$A$1:$U$1,0),FALSE)</f>
        <v>0</v>
      </c>
      <c r="Y972" s="2">
        <f>VLOOKUP($F972,Experiment!$A$2:$U$90,MATCH(Results!Y$1,Experiment!$A$1:$U$1,0),FALSE)</f>
        <v>0</v>
      </c>
      <c r="Z972" s="3">
        <f>VLOOKUP($F972,Experiment!$A$2:$U$90,MATCH(Results!Z$1,Experiment!$A$1:$U$1,0),FALSE)</f>
        <v>0</v>
      </c>
      <c r="AA972" s="3">
        <f>VLOOKUP($F972,Experiment!$A$2:$U$90,MATCH(Results!AA$1,Experiment!$A$1:$U$1,0),FALSE)</f>
        <v>0</v>
      </c>
      <c r="AB972" s="3">
        <f>VLOOKUP($F972,Experiment!$A$2:$U$90,MATCH(Results!AB$1,Experiment!$A$1:$U$1,0),FALSE)</f>
        <v>0</v>
      </c>
      <c r="AC972" s="3">
        <f>VLOOKUP($F972,Experiment!$A$2:$U$90,MATCH(Results!AC$1,Experiment!$A$1:$U$1,0),FALSE)</f>
        <v>0</v>
      </c>
      <c r="AD972" s="2">
        <f>VLOOKUP($F972,Experiment!$A$2:$U$90,MATCH(Results!AD$1,Experiment!$A$1:$U$1,0),FALSE)</f>
        <v>0</v>
      </c>
      <c r="AE972" s="2">
        <f>VLOOKUP($F972,Experiment!$A$2:$U$90,MATCH(Results!AE$1,Experiment!$A$1:$U$1,0),FALSE)</f>
        <v>0</v>
      </c>
      <c r="AF972" s="2">
        <f>VLOOKUP($F972,Experiment!$A$2:$U$90,MATCH(Results!AF$1,Experiment!$A$1:$U$1,0),FALSE)</f>
        <v>0</v>
      </c>
      <c r="AG972" s="2"/>
      <c r="AH972" s="3">
        <f>VLOOKUP($F972,Experiment!$A$2:$W$90,MATCH(Results!AH$1,Experiment!$A$1:$W$1,0),FALSE)</f>
        <v>0</v>
      </c>
      <c r="AI972" s="2">
        <f>VLOOKUP($F972,Experiment!$A$2:$X$90,MATCH(Results!AI$1,Experiment!$A$1:$X$1,0),FALSE)</f>
        <v>0</v>
      </c>
      <c r="AJ972" s="2">
        <f>Table1[[#This Row],[Gain]]^Table1[[#This Row],[θ]]</f>
        <v>0</v>
      </c>
      <c r="AK972" s="2">
        <f>-Table1[[#This Row],[λ]]*-Table1[[#This Row],[Loss]]^Table1[[#This Row],[θ]]</f>
        <v>0</v>
      </c>
      <c r="AL972" s="2">
        <f>Table1[[#This Row],[v_n_w_g]]-Table1[[#This Row],[v_n_w_l]]</f>
        <v>0</v>
      </c>
      <c r="AM972" s="2">
        <f>IF(Table1[[#This Row],[diff_v]]&gt;=1,1,0)</f>
        <v>0</v>
      </c>
    </row>
    <row r="973" spans="1:39" hidden="1" x14ac:dyDescent="0.3">
      <c r="A973">
        <v>0</v>
      </c>
      <c r="B973" t="s">
        <v>46</v>
      </c>
      <c r="C973" s="22">
        <f>VLOOKUP(Table1[[#This Row],[Subject]],'Subject Profile'!$A$2:$E$8,4,FALSE)</f>
        <v>1</v>
      </c>
      <c r="D973" s="22">
        <f>VLOOKUP(Table1[[#This Row],[Subject]],'Subject Profile'!$A$2:$E$8,5,FALSE)</f>
        <v>-1.4</v>
      </c>
      <c r="E973" t="s">
        <v>109</v>
      </c>
      <c r="F973" t="s">
        <v>67</v>
      </c>
      <c r="G973" t="s">
        <v>7</v>
      </c>
      <c r="H973">
        <f>IF(Table1[[#This Row],[decision]]="accept",1,0)</f>
        <v>1</v>
      </c>
      <c r="I973">
        <v>20</v>
      </c>
      <c r="J973">
        <v>220</v>
      </c>
      <c r="K973">
        <v>1664535249</v>
      </c>
      <c r="L973" t="s">
        <v>136</v>
      </c>
      <c r="M973" t="str">
        <f>VLOOKUP($F973,Experiment!$A$2:$U$90,MATCH(Results!M$1,Experiment!$A$1:$U$1,0)+1,FALSE)</f>
        <v>I</v>
      </c>
      <c r="N973">
        <f>IF(Table1[[#This Row],[Impact]]="I",0,1)</f>
        <v>0</v>
      </c>
      <c r="O973" s="2">
        <f>VLOOKUP($F973,Experiment!$A$2:$U$90,MATCH(Results!O$1,Experiment!$A$1:$U$1,0),FALSE)</f>
        <v>-10</v>
      </c>
      <c r="P973" s="3">
        <f>VLOOKUP($F973,Experiment!$A$2:$U$90,MATCH(Results!P$1,Experiment!$A$1:$U$1,0),FALSE)</f>
        <v>0.5</v>
      </c>
      <c r="Q973" s="2">
        <f>VLOOKUP($F973,Experiment!$A$2:$U$90,MATCH(Results!Q$1,Experiment!$A$1:$U$1,0),FALSE)</f>
        <v>20</v>
      </c>
      <c r="R973" s="3">
        <f>VLOOKUP($F973,Experiment!$A$2:$U$90,MATCH(Results!R$1,Experiment!$A$1:$U$1,0),FALSE)</f>
        <v>0.5</v>
      </c>
      <c r="S973" s="2">
        <f>VLOOKUP($F973,Experiment!$A$2:$U$90,MATCH(Results!S$1,Experiment!$A$1:$U$1,0),FALSE)</f>
        <v>5</v>
      </c>
      <c r="T973" s="2">
        <f>VLOOKUP($F973,Experiment!$A$2:$U$90,MATCH(Results!T$1,Experiment!$A$1:$U$1,0),FALSE)</f>
        <v>225</v>
      </c>
      <c r="U973" s="2">
        <f>VLOOKUP($F973,Experiment!$A$2:$U$90,MATCH(Results!U$1,Experiment!$A$1:$U$1,0),FALSE)</f>
        <v>15</v>
      </c>
      <c r="V973" s="2">
        <f>VLOOKUP($F973,Experiment!$A$2:$U$90,MATCH(Results!V$1,Experiment!$A$1:$U$1,0),FALSE)</f>
        <v>4</v>
      </c>
      <c r="W973" s="3">
        <f>VLOOKUP($F973,Experiment!$A$2:$U$90,MATCH(Results!W$1,Experiment!$A$1:$U$1,0),FALSE)</f>
        <v>0.25</v>
      </c>
      <c r="X973" s="3">
        <f>VLOOKUP($F973,Experiment!$A$2:$U$90,MATCH(Results!X$1,Experiment!$A$1:$U$1,0),FALSE)</f>
        <v>0.75</v>
      </c>
      <c r="Y973" s="2">
        <f>VLOOKUP($F973,Experiment!$A$2:$U$90,MATCH(Results!Y$1,Experiment!$A$1:$U$1,0),FALSE)</f>
        <v>2</v>
      </c>
      <c r="Z973" s="3">
        <f>VLOOKUP($F973,Experiment!$A$2:$U$90,MATCH(Results!Z$1,Experiment!$A$1:$U$1,0),FALSE)</f>
        <v>0.5</v>
      </c>
      <c r="AA973" s="3">
        <f>VLOOKUP($F973,Experiment!$A$2:$U$90,MATCH(Results!AA$1,Experiment!$A$1:$U$1,0),FALSE)</f>
        <v>0.25</v>
      </c>
      <c r="AB973" s="3">
        <f>VLOOKUP($F973,Experiment!$A$2:$U$90,MATCH(Results!AB$1,Experiment!$A$1:$U$1,0),FALSE)</f>
        <v>0.625</v>
      </c>
      <c r="AC973" s="3">
        <f>VLOOKUP($F973,Experiment!$A$2:$U$90,MATCH(Results!AC$1,Experiment!$A$1:$U$1,0),FALSE)</f>
        <v>0.375</v>
      </c>
      <c r="AD973" s="2">
        <f>VLOOKUP($F973,Experiment!$A$2:$U$90,MATCH(Results!AD$1,Experiment!$A$1:$U$1,0),FALSE)</f>
        <v>1.25</v>
      </c>
      <c r="AE973" s="2">
        <f>VLOOKUP($F973,Experiment!$A$2:$U$90,MATCH(Results!AE$1,Experiment!$A$1:$U$1,0),FALSE)</f>
        <v>210.9375</v>
      </c>
      <c r="AF973" s="2">
        <f>VLOOKUP($F973,Experiment!$A$2:$U$90,MATCH(Results!AF$1,Experiment!$A$1:$U$1,0),FALSE)</f>
        <v>14.523687548277813</v>
      </c>
      <c r="AG973" s="3">
        <f>VLOOKUP($F973,Experiment!$A$2:$W$90,MATCH(Results!AG$1,Experiment!$A$1:$W$1,0),FALSE)</f>
        <v>0.82730419370997643</v>
      </c>
      <c r="AH973" s="3">
        <f>VLOOKUP($F973,Experiment!$A$2:$W$90,MATCH(Results!AH$1,Experiment!$A$1:$W$1,0),FALSE)</f>
        <v>0.38648875795104182</v>
      </c>
      <c r="AI973" s="3">
        <f>VLOOKUP($F973,Experiment!$A$2:$X$90,MATCH(Results!AI$1,Experiment!$A$1:$X$1,0),FALSE)</f>
        <v>0.61351124204895813</v>
      </c>
      <c r="AJ973" s="2">
        <f>Table1[[#This Row],[Gain]]^Table1[[#This Row],[θ]]</f>
        <v>20</v>
      </c>
      <c r="AK973" s="2">
        <f>-Table1[[#This Row],[λ]]*-Table1[[#This Row],[Loss]]^Table1[[#This Row],[θ]]</f>
        <v>14</v>
      </c>
      <c r="AL973" s="2">
        <f>Table1[[#This Row],[v_n_w_g]]-Table1[[#This Row],[v_n_w_l]]</f>
        <v>6</v>
      </c>
      <c r="AM973" s="2">
        <f>IF(Table1[[#This Row],[diff_v]]&gt;=1,1,0)</f>
        <v>1</v>
      </c>
    </row>
    <row r="974" spans="1:39" hidden="1" x14ac:dyDescent="0.3">
      <c r="A974">
        <v>1</v>
      </c>
      <c r="B974" t="s">
        <v>46</v>
      </c>
      <c r="C974" s="22">
        <f>VLOOKUP(Table1[[#This Row],[Subject]],'Subject Profile'!$A$2:$E$8,4,FALSE)</f>
        <v>1</v>
      </c>
      <c r="D974" s="22">
        <f>VLOOKUP(Table1[[#This Row],[Subject]],'Subject Profile'!$A$2:$E$8,5,FALSE)</f>
        <v>-1.4</v>
      </c>
      <c r="E974" t="s">
        <v>109</v>
      </c>
      <c r="F974" t="s">
        <v>71</v>
      </c>
      <c r="G974" t="s">
        <v>7</v>
      </c>
      <c r="H974">
        <f>IF(Table1[[#This Row],[decision]]="accept",1,0)</f>
        <v>1</v>
      </c>
      <c r="I974">
        <v>30</v>
      </c>
      <c r="J974">
        <v>250</v>
      </c>
      <c r="K974">
        <v>1664535255</v>
      </c>
      <c r="L974">
        <v>6</v>
      </c>
      <c r="M974" t="str">
        <f>VLOOKUP($F974,Experiment!$A$2:$U$90,MATCH(Results!M$1,Experiment!$A$1:$U$1,0)+1,FALSE)</f>
        <v>I</v>
      </c>
      <c r="N974">
        <f>IF(Table1[[#This Row],[Impact]]="I",0,1)</f>
        <v>0</v>
      </c>
      <c r="O974" s="2">
        <f>VLOOKUP($F974,Experiment!$A$2:$U$90,MATCH(Results!O$1,Experiment!$A$1:$U$1,0),FALSE)</f>
        <v>-10</v>
      </c>
      <c r="P974" s="3">
        <f>VLOOKUP($F974,Experiment!$A$2:$U$90,MATCH(Results!P$1,Experiment!$A$1:$U$1,0),FALSE)</f>
        <v>0.5</v>
      </c>
      <c r="Q974" s="2">
        <f>VLOOKUP($F974,Experiment!$A$2:$U$90,MATCH(Results!Q$1,Experiment!$A$1:$U$1,0),FALSE)</f>
        <v>30</v>
      </c>
      <c r="R974" s="3">
        <f>VLOOKUP($F974,Experiment!$A$2:$U$90,MATCH(Results!R$1,Experiment!$A$1:$U$1,0),FALSE)</f>
        <v>0.5</v>
      </c>
      <c r="S974" s="2">
        <f>VLOOKUP($F974,Experiment!$A$2:$U$90,MATCH(Results!S$1,Experiment!$A$1:$U$1,0),FALSE)</f>
        <v>10</v>
      </c>
      <c r="T974" s="2">
        <f>VLOOKUP($F974,Experiment!$A$2:$U$90,MATCH(Results!T$1,Experiment!$A$1:$U$1,0),FALSE)</f>
        <v>400</v>
      </c>
      <c r="U974" s="2">
        <f>VLOOKUP($F974,Experiment!$A$2:$U$90,MATCH(Results!U$1,Experiment!$A$1:$U$1,0),FALSE)</f>
        <v>20</v>
      </c>
      <c r="V974" s="2">
        <f>VLOOKUP($F974,Experiment!$A$2:$U$90,MATCH(Results!V$1,Experiment!$A$1:$U$1,0),FALSE)</f>
        <v>2</v>
      </c>
      <c r="W974" s="3">
        <f>VLOOKUP($F974,Experiment!$A$2:$U$90,MATCH(Results!W$1,Experiment!$A$1:$U$1,0),FALSE)</f>
        <v>0.25</v>
      </c>
      <c r="X974" s="3">
        <f>VLOOKUP($F974,Experiment!$A$2:$U$90,MATCH(Results!X$1,Experiment!$A$1:$U$1,0),FALSE)</f>
        <v>0.75</v>
      </c>
      <c r="Y974" s="2">
        <f>VLOOKUP($F974,Experiment!$A$2:$U$90,MATCH(Results!Y$1,Experiment!$A$1:$U$1,0),FALSE)</f>
        <v>2</v>
      </c>
      <c r="Z974" s="3">
        <f>VLOOKUP($F974,Experiment!$A$2:$U$90,MATCH(Results!Z$1,Experiment!$A$1:$U$1,0),FALSE)</f>
        <v>0.5</v>
      </c>
      <c r="AA974" s="3">
        <f>VLOOKUP($F974,Experiment!$A$2:$U$90,MATCH(Results!AA$1,Experiment!$A$1:$U$1,0),FALSE)</f>
        <v>0.25</v>
      </c>
      <c r="AB974" s="3">
        <f>VLOOKUP($F974,Experiment!$A$2:$U$90,MATCH(Results!AB$1,Experiment!$A$1:$U$1,0),FALSE)</f>
        <v>0.625</v>
      </c>
      <c r="AC974" s="3">
        <f>VLOOKUP($F974,Experiment!$A$2:$U$90,MATCH(Results!AC$1,Experiment!$A$1:$U$1,0),FALSE)</f>
        <v>0.375</v>
      </c>
      <c r="AD974" s="2">
        <f>VLOOKUP($F974,Experiment!$A$2:$U$90,MATCH(Results!AD$1,Experiment!$A$1:$U$1,0),FALSE)</f>
        <v>5</v>
      </c>
      <c r="AE974" s="2">
        <f>VLOOKUP($F974,Experiment!$A$2:$U$90,MATCH(Results!AE$1,Experiment!$A$1:$U$1,0),FALSE)</f>
        <v>375</v>
      </c>
      <c r="AF974" s="2">
        <f>VLOOKUP($F974,Experiment!$A$2:$U$90,MATCH(Results!AF$1,Experiment!$A$1:$U$1,0),FALSE)</f>
        <v>19.364916731037084</v>
      </c>
      <c r="AG974" s="3">
        <f>VLOOKUP($F974,Experiment!$A$2:$W$90,MATCH(Results!AG$1,Experiment!$A$1:$W$1,0),FALSE)</f>
        <v>0.82730419370997643</v>
      </c>
      <c r="AH974" s="3">
        <f>VLOOKUP($F974,Experiment!$A$2:$W$90,MATCH(Results!AH$1,Experiment!$A$1:$W$1,0),FALSE)</f>
        <v>0.38648875795104182</v>
      </c>
      <c r="AI974" s="3">
        <f>VLOOKUP($F974,Experiment!$A$2:$X$90,MATCH(Results!AI$1,Experiment!$A$1:$X$1,0),FALSE)</f>
        <v>0.61351124204895813</v>
      </c>
      <c r="AJ974" s="2">
        <f>Table1[[#This Row],[Gain]]^Table1[[#This Row],[θ]]</f>
        <v>30</v>
      </c>
      <c r="AK974" s="2">
        <f>-Table1[[#This Row],[λ]]*-Table1[[#This Row],[Loss]]^Table1[[#This Row],[θ]]</f>
        <v>14</v>
      </c>
      <c r="AL974" s="2">
        <f>Table1[[#This Row],[v_n_w_g]]-Table1[[#This Row],[v_n_w_l]]</f>
        <v>16</v>
      </c>
      <c r="AM974" s="2">
        <f>IF(Table1[[#This Row],[diff_v]]&gt;=1,1,0)</f>
        <v>1</v>
      </c>
    </row>
    <row r="975" spans="1:39" hidden="1" x14ac:dyDescent="0.3">
      <c r="A975">
        <v>2</v>
      </c>
      <c r="B975" t="s">
        <v>46</v>
      </c>
      <c r="C975" s="22">
        <f>VLOOKUP(Table1[[#This Row],[Subject]],'Subject Profile'!$A$2:$E$8,4,FALSE)</f>
        <v>1</v>
      </c>
      <c r="D975" s="22">
        <f>VLOOKUP(Table1[[#This Row],[Subject]],'Subject Profile'!$A$2:$E$8,5,FALSE)</f>
        <v>-1.4</v>
      </c>
      <c r="E975" t="s">
        <v>109</v>
      </c>
      <c r="F975" t="s">
        <v>102</v>
      </c>
      <c r="G975" t="s">
        <v>7</v>
      </c>
      <c r="H975">
        <f>IF(Table1[[#This Row],[decision]]="accept",1,0)</f>
        <v>1</v>
      </c>
      <c r="I975">
        <v>-10</v>
      </c>
      <c r="J975">
        <v>240</v>
      </c>
      <c r="K975">
        <v>1664535260</v>
      </c>
      <c r="L975">
        <v>5</v>
      </c>
      <c r="M975" t="str">
        <f>VLOOKUP($F975,Experiment!$A$2:$U$90,MATCH(Results!M$1,Experiment!$A$1:$U$1,0)+1,FALSE)</f>
        <v>I</v>
      </c>
      <c r="N975">
        <f>IF(Table1[[#This Row],[Impact]]="I",0,1)</f>
        <v>0</v>
      </c>
      <c r="O975" s="2">
        <f>VLOOKUP($F975,Experiment!$A$2:$U$90,MATCH(Results!O$1,Experiment!$A$1:$U$1,0),FALSE)</f>
        <v>-10</v>
      </c>
      <c r="P975" s="3">
        <f>VLOOKUP($F975,Experiment!$A$2:$U$90,MATCH(Results!P$1,Experiment!$A$1:$U$1,0),FALSE)</f>
        <v>0.5</v>
      </c>
      <c r="Q975" s="2">
        <f>VLOOKUP($F975,Experiment!$A$2:$U$90,MATCH(Results!Q$1,Experiment!$A$1:$U$1,0),FALSE)</f>
        <v>20</v>
      </c>
      <c r="R975" s="3">
        <f>VLOOKUP($F975,Experiment!$A$2:$U$90,MATCH(Results!R$1,Experiment!$A$1:$U$1,0),FALSE)</f>
        <v>0.5</v>
      </c>
      <c r="S975" s="2">
        <f>VLOOKUP($F975,Experiment!$A$2:$U$90,MATCH(Results!S$1,Experiment!$A$1:$U$1,0),FALSE)</f>
        <v>5</v>
      </c>
      <c r="T975" s="2">
        <f>VLOOKUP($F975,Experiment!$A$2:$U$90,MATCH(Results!T$1,Experiment!$A$1:$U$1,0),FALSE)</f>
        <v>225</v>
      </c>
      <c r="U975" s="2">
        <f>VLOOKUP($F975,Experiment!$A$2:$U$90,MATCH(Results!U$1,Experiment!$A$1:$U$1,0),FALSE)</f>
        <v>15</v>
      </c>
      <c r="V975" s="2">
        <f>VLOOKUP($F975,Experiment!$A$2:$U$90,MATCH(Results!V$1,Experiment!$A$1:$U$1,0),FALSE)</f>
        <v>2</v>
      </c>
      <c r="W975" s="3">
        <f>VLOOKUP($F975,Experiment!$A$2:$U$90,MATCH(Results!W$1,Experiment!$A$1:$U$1,0),FALSE)</f>
        <v>0.25</v>
      </c>
      <c r="X975" s="3">
        <f>VLOOKUP($F975,Experiment!$A$2:$U$90,MATCH(Results!X$1,Experiment!$A$1:$U$1,0),FALSE)</f>
        <v>0.75</v>
      </c>
      <c r="Y975" s="2">
        <f>VLOOKUP($F975,Experiment!$A$2:$U$90,MATCH(Results!Y$1,Experiment!$A$1:$U$1,0),FALSE)</f>
        <v>2</v>
      </c>
      <c r="Z975" s="3">
        <f>VLOOKUP($F975,Experiment!$A$2:$U$90,MATCH(Results!Z$1,Experiment!$A$1:$U$1,0),FALSE)</f>
        <v>0.5</v>
      </c>
      <c r="AA975" s="3">
        <f>VLOOKUP($F975,Experiment!$A$2:$U$90,MATCH(Results!AA$1,Experiment!$A$1:$U$1,0),FALSE)</f>
        <v>0.25</v>
      </c>
      <c r="AB975" s="3">
        <f>VLOOKUP($F975,Experiment!$A$2:$U$90,MATCH(Results!AB$1,Experiment!$A$1:$U$1,0),FALSE)</f>
        <v>0.625</v>
      </c>
      <c r="AC975" s="3">
        <f>VLOOKUP($F975,Experiment!$A$2:$U$90,MATCH(Results!AC$1,Experiment!$A$1:$U$1,0),FALSE)</f>
        <v>0.375</v>
      </c>
      <c r="AD975" s="2">
        <f>VLOOKUP($F975,Experiment!$A$2:$U$90,MATCH(Results!AD$1,Experiment!$A$1:$U$1,0),FALSE)</f>
        <v>1.25</v>
      </c>
      <c r="AE975" s="2">
        <f>VLOOKUP($F975,Experiment!$A$2:$U$90,MATCH(Results!AE$1,Experiment!$A$1:$U$1,0),FALSE)</f>
        <v>210.9375</v>
      </c>
      <c r="AF975" s="2">
        <f>VLOOKUP($F975,Experiment!$A$2:$U$90,MATCH(Results!AF$1,Experiment!$A$1:$U$1,0),FALSE)</f>
        <v>14.523687548277813</v>
      </c>
      <c r="AG975" s="3">
        <f>VLOOKUP($F975,Experiment!$A$2:$W$90,MATCH(Results!AG$1,Experiment!$A$1:$W$1,0),FALSE)</f>
        <v>0.82730419370997643</v>
      </c>
      <c r="AH975" s="3">
        <f>VLOOKUP($F975,Experiment!$A$2:$W$90,MATCH(Results!AH$1,Experiment!$A$1:$W$1,0),FALSE)</f>
        <v>0.38648875795104182</v>
      </c>
      <c r="AI975" s="3">
        <f>VLOOKUP($F975,Experiment!$A$2:$X$90,MATCH(Results!AI$1,Experiment!$A$1:$X$1,0),FALSE)</f>
        <v>0.61351124204895813</v>
      </c>
      <c r="AJ975" s="2">
        <f>Table1[[#This Row],[Gain]]^Table1[[#This Row],[θ]]</f>
        <v>20</v>
      </c>
      <c r="AK975" s="2">
        <f>-Table1[[#This Row],[λ]]*-Table1[[#This Row],[Loss]]^Table1[[#This Row],[θ]]</f>
        <v>14</v>
      </c>
      <c r="AL975" s="2">
        <f>Table1[[#This Row],[v_n_w_g]]-Table1[[#This Row],[v_n_w_l]]</f>
        <v>6</v>
      </c>
      <c r="AM975" s="2">
        <f>IF(Table1[[#This Row],[diff_v]]&gt;=1,1,0)</f>
        <v>1</v>
      </c>
    </row>
    <row r="976" spans="1:39" hidden="1" x14ac:dyDescent="0.3">
      <c r="A976">
        <v>3</v>
      </c>
      <c r="B976" t="s">
        <v>46</v>
      </c>
      <c r="C976" s="22">
        <f>VLOOKUP(Table1[[#This Row],[Subject]],'Subject Profile'!$A$2:$E$8,4,FALSE)</f>
        <v>1</v>
      </c>
      <c r="D976" s="22">
        <f>VLOOKUP(Table1[[#This Row],[Subject]],'Subject Profile'!$A$2:$E$8,5,FALSE)</f>
        <v>-1.4</v>
      </c>
      <c r="E976" t="s">
        <v>109</v>
      </c>
      <c r="F976" t="s">
        <v>65</v>
      </c>
      <c r="G976" t="s">
        <v>5</v>
      </c>
      <c r="H976">
        <f>IF(Table1[[#This Row],[decision]]="accept",1,0)</f>
        <v>0</v>
      </c>
      <c r="I976">
        <v>0</v>
      </c>
      <c r="J976">
        <v>240</v>
      </c>
      <c r="K976">
        <v>1664535265</v>
      </c>
      <c r="L976">
        <v>5</v>
      </c>
      <c r="M976" t="str">
        <f>VLOOKUP($F976,Experiment!$A$2:$U$90,MATCH(Results!M$1,Experiment!$A$1:$U$1,0)+1,FALSE)</f>
        <v>G</v>
      </c>
      <c r="N976">
        <f>IF(Table1[[#This Row],[Impact]]="I",0,1)</f>
        <v>1</v>
      </c>
      <c r="O976" s="2">
        <f>VLOOKUP($F976,Experiment!$A$2:$U$90,MATCH(Results!O$1,Experiment!$A$1:$U$1,0),FALSE)</f>
        <v>-10</v>
      </c>
      <c r="P976" s="3">
        <f>VLOOKUP($F976,Experiment!$A$2:$U$90,MATCH(Results!P$1,Experiment!$A$1:$U$1,0),FALSE)</f>
        <v>0.5</v>
      </c>
      <c r="Q976" s="2">
        <f>VLOOKUP($F976,Experiment!$A$2:$U$90,MATCH(Results!Q$1,Experiment!$A$1:$U$1,0),FALSE)</f>
        <v>10</v>
      </c>
      <c r="R976" s="3">
        <f>VLOOKUP($F976,Experiment!$A$2:$U$90,MATCH(Results!R$1,Experiment!$A$1:$U$1,0),FALSE)</f>
        <v>0.5</v>
      </c>
      <c r="S976" s="2">
        <f>VLOOKUP($F976,Experiment!$A$2:$U$90,MATCH(Results!S$1,Experiment!$A$1:$U$1,0),FALSE)</f>
        <v>0</v>
      </c>
      <c r="T976" s="2">
        <f>VLOOKUP($F976,Experiment!$A$2:$U$90,MATCH(Results!T$1,Experiment!$A$1:$U$1,0),FALSE)</f>
        <v>100</v>
      </c>
      <c r="U976" s="2">
        <f>VLOOKUP($F976,Experiment!$A$2:$U$90,MATCH(Results!U$1,Experiment!$A$1:$U$1,0),FALSE)</f>
        <v>10</v>
      </c>
      <c r="V976" s="2">
        <f>VLOOKUP($F976,Experiment!$A$2:$U$90,MATCH(Results!V$1,Experiment!$A$1:$U$1,0),FALSE)</f>
        <v>2</v>
      </c>
      <c r="W976" s="3">
        <f>VLOOKUP($F976,Experiment!$A$2:$U$90,MATCH(Results!W$1,Experiment!$A$1:$U$1,0),FALSE)</f>
        <v>0.25</v>
      </c>
      <c r="X976" s="3">
        <f>VLOOKUP($F976,Experiment!$A$2:$U$90,MATCH(Results!X$1,Experiment!$A$1:$U$1,0),FALSE)</f>
        <v>0.75</v>
      </c>
      <c r="Y976" s="2">
        <f>VLOOKUP($F976,Experiment!$A$2:$U$90,MATCH(Results!Y$1,Experiment!$A$1:$U$1,0),FALSE)</f>
        <v>1</v>
      </c>
      <c r="Z976" s="3">
        <f>VLOOKUP($F976,Experiment!$A$2:$U$90,MATCH(Results!Z$1,Experiment!$A$1:$U$1,0),FALSE)</f>
        <v>0.25</v>
      </c>
      <c r="AA976" s="3">
        <f>VLOOKUP($F976,Experiment!$A$2:$U$90,MATCH(Results!AA$1,Experiment!$A$1:$U$1,0),FALSE)</f>
        <v>0.5</v>
      </c>
      <c r="AB976" s="3">
        <f>VLOOKUP($F976,Experiment!$A$2:$U$90,MATCH(Results!AB$1,Experiment!$A$1:$U$1,0),FALSE)</f>
        <v>0.375</v>
      </c>
      <c r="AC976" s="3">
        <f>VLOOKUP($F976,Experiment!$A$2:$U$90,MATCH(Results!AC$1,Experiment!$A$1:$U$1,0),FALSE)</f>
        <v>0.625</v>
      </c>
      <c r="AD976" s="2">
        <f>VLOOKUP($F976,Experiment!$A$2:$U$90,MATCH(Results!AD$1,Experiment!$A$1:$U$1,0),FALSE)</f>
        <v>2.5</v>
      </c>
      <c r="AE976" s="2">
        <f>VLOOKUP($F976,Experiment!$A$2:$U$90,MATCH(Results!AE$1,Experiment!$A$1:$U$1,0),FALSE)</f>
        <v>93.75</v>
      </c>
      <c r="AF976" s="2">
        <f>VLOOKUP($F976,Experiment!$A$2:$U$90,MATCH(Results!AF$1,Experiment!$A$1:$U$1,0),FALSE)</f>
        <v>9.6824583655185421</v>
      </c>
      <c r="AG976" s="3">
        <f>VLOOKUP($F976,Experiment!$A$2:$W$90,MATCH(Results!AG$1,Experiment!$A$1:$W$1,0),FALSE)</f>
        <v>1</v>
      </c>
      <c r="AH976" s="3">
        <f>VLOOKUP($F976,Experiment!$A$2:$W$90,MATCH(Results!AH$1,Experiment!$A$1:$W$1,0),FALSE)</f>
        <v>0.625</v>
      </c>
      <c r="AI976" s="3">
        <f>VLOOKUP($F976,Experiment!$A$2:$X$90,MATCH(Results!AI$1,Experiment!$A$1:$X$1,0),FALSE)</f>
        <v>0.375</v>
      </c>
      <c r="AJ976" s="2">
        <f>Table1[[#This Row],[Gain]]^Table1[[#This Row],[θ]]</f>
        <v>10</v>
      </c>
      <c r="AK976" s="2">
        <f>-Table1[[#This Row],[λ]]*-Table1[[#This Row],[Loss]]^Table1[[#This Row],[θ]]</f>
        <v>14</v>
      </c>
      <c r="AL976" s="2">
        <f>Table1[[#This Row],[v_n_w_g]]-Table1[[#This Row],[v_n_w_l]]</f>
        <v>-4</v>
      </c>
      <c r="AM976" s="2">
        <f>IF(Table1[[#This Row],[diff_v]]&gt;=1,1,0)</f>
        <v>0</v>
      </c>
    </row>
    <row r="977" spans="1:39" hidden="1" x14ac:dyDescent="0.3">
      <c r="A977">
        <v>4</v>
      </c>
      <c r="B977" t="s">
        <v>46</v>
      </c>
      <c r="C977" s="22">
        <f>VLOOKUP(Table1[[#This Row],[Subject]],'Subject Profile'!$A$2:$E$8,4,FALSE)</f>
        <v>1</v>
      </c>
      <c r="D977" s="22">
        <f>VLOOKUP(Table1[[#This Row],[Subject]],'Subject Profile'!$A$2:$E$8,5,FALSE)</f>
        <v>-1.4</v>
      </c>
      <c r="E977" t="s">
        <v>109</v>
      </c>
      <c r="F977" t="s">
        <v>104</v>
      </c>
      <c r="G977" t="s">
        <v>5</v>
      </c>
      <c r="H977">
        <f>IF(Table1[[#This Row],[decision]]="accept",1,0)</f>
        <v>0</v>
      </c>
      <c r="I977">
        <v>0</v>
      </c>
      <c r="J977">
        <v>240</v>
      </c>
      <c r="K977">
        <v>1664535269</v>
      </c>
      <c r="L977">
        <v>4</v>
      </c>
      <c r="M977" t="str">
        <f>VLOOKUP($F977,Experiment!$A$2:$U$90,MATCH(Results!M$1,Experiment!$A$1:$U$1,0)+1,FALSE)</f>
        <v>I</v>
      </c>
      <c r="N977">
        <f>IF(Table1[[#This Row],[Impact]]="I",0,1)</f>
        <v>0</v>
      </c>
      <c r="O977" s="2">
        <f>VLOOKUP($F977,Experiment!$A$2:$U$90,MATCH(Results!O$1,Experiment!$A$1:$U$1,0),FALSE)</f>
        <v>-10</v>
      </c>
      <c r="P977" s="3">
        <f>VLOOKUP($F977,Experiment!$A$2:$U$90,MATCH(Results!P$1,Experiment!$A$1:$U$1,0),FALSE)</f>
        <v>0.5</v>
      </c>
      <c r="Q977" s="2">
        <f>VLOOKUP($F977,Experiment!$A$2:$U$90,MATCH(Results!Q$1,Experiment!$A$1:$U$1,0),FALSE)</f>
        <v>10</v>
      </c>
      <c r="R977" s="3">
        <f>VLOOKUP($F977,Experiment!$A$2:$U$90,MATCH(Results!R$1,Experiment!$A$1:$U$1,0),FALSE)</f>
        <v>0.5</v>
      </c>
      <c r="S977" s="2">
        <f>VLOOKUP($F977,Experiment!$A$2:$U$90,MATCH(Results!S$1,Experiment!$A$1:$U$1,0),FALSE)</f>
        <v>0</v>
      </c>
      <c r="T977" s="2">
        <f>VLOOKUP($F977,Experiment!$A$2:$U$90,MATCH(Results!T$1,Experiment!$A$1:$U$1,0),FALSE)</f>
        <v>100</v>
      </c>
      <c r="U977" s="2">
        <f>VLOOKUP($F977,Experiment!$A$2:$U$90,MATCH(Results!U$1,Experiment!$A$1:$U$1,0),FALSE)</f>
        <v>10</v>
      </c>
      <c r="V977" s="2">
        <f>VLOOKUP($F977,Experiment!$A$2:$U$90,MATCH(Results!V$1,Experiment!$A$1:$U$1,0),FALSE)</f>
        <v>2</v>
      </c>
      <c r="W977" s="3">
        <f>VLOOKUP($F977,Experiment!$A$2:$U$90,MATCH(Results!W$1,Experiment!$A$1:$U$1,0),FALSE)</f>
        <v>0.25</v>
      </c>
      <c r="X977" s="3">
        <f>VLOOKUP($F977,Experiment!$A$2:$U$90,MATCH(Results!X$1,Experiment!$A$1:$U$1,0),FALSE)</f>
        <v>0.75</v>
      </c>
      <c r="Y977" s="2">
        <f>VLOOKUP($F977,Experiment!$A$2:$U$90,MATCH(Results!Y$1,Experiment!$A$1:$U$1,0),FALSE)</f>
        <v>1</v>
      </c>
      <c r="Z977" s="3">
        <f>VLOOKUP($F977,Experiment!$A$2:$U$90,MATCH(Results!Z$1,Experiment!$A$1:$U$1,0),FALSE)</f>
        <v>0.25</v>
      </c>
      <c r="AA977" s="3">
        <f>VLOOKUP($F977,Experiment!$A$2:$U$90,MATCH(Results!AA$1,Experiment!$A$1:$U$1,0),FALSE)</f>
        <v>0.5</v>
      </c>
      <c r="AB977" s="3">
        <f>VLOOKUP($F977,Experiment!$A$2:$U$90,MATCH(Results!AB$1,Experiment!$A$1:$U$1,0),FALSE)</f>
        <v>0.375</v>
      </c>
      <c r="AC977" s="3">
        <f>VLOOKUP($F977,Experiment!$A$2:$U$90,MATCH(Results!AC$1,Experiment!$A$1:$U$1,0),FALSE)</f>
        <v>0.625</v>
      </c>
      <c r="AD977" s="2">
        <f>VLOOKUP($F977,Experiment!$A$2:$U$90,MATCH(Results!AD$1,Experiment!$A$1:$U$1,0),FALSE)</f>
        <v>2.5</v>
      </c>
      <c r="AE977" s="2">
        <f>VLOOKUP($F977,Experiment!$A$2:$U$90,MATCH(Results!AE$1,Experiment!$A$1:$U$1,0),FALSE)</f>
        <v>93.75</v>
      </c>
      <c r="AF977" s="2">
        <f>VLOOKUP($F977,Experiment!$A$2:$U$90,MATCH(Results!AF$1,Experiment!$A$1:$U$1,0),FALSE)</f>
        <v>9.6824583655185421</v>
      </c>
      <c r="AG977" s="3">
        <f>VLOOKUP($F977,Experiment!$A$2:$W$90,MATCH(Results!AG$1,Experiment!$A$1:$W$1,0),FALSE)</f>
        <v>1</v>
      </c>
      <c r="AH977" s="3">
        <f>VLOOKUP($F977,Experiment!$A$2:$W$90,MATCH(Results!AH$1,Experiment!$A$1:$W$1,0),FALSE)</f>
        <v>0.625</v>
      </c>
      <c r="AI977" s="3">
        <f>VLOOKUP($F977,Experiment!$A$2:$X$90,MATCH(Results!AI$1,Experiment!$A$1:$X$1,0),FALSE)</f>
        <v>0.375</v>
      </c>
      <c r="AJ977" s="2">
        <f>Table1[[#This Row],[Gain]]^Table1[[#This Row],[θ]]</f>
        <v>10</v>
      </c>
      <c r="AK977" s="2">
        <f>-Table1[[#This Row],[λ]]*-Table1[[#This Row],[Loss]]^Table1[[#This Row],[θ]]</f>
        <v>14</v>
      </c>
      <c r="AL977" s="2">
        <f>Table1[[#This Row],[v_n_w_g]]-Table1[[#This Row],[v_n_w_l]]</f>
        <v>-4</v>
      </c>
      <c r="AM977" s="2">
        <f>IF(Table1[[#This Row],[diff_v]]&gt;=1,1,0)</f>
        <v>0</v>
      </c>
    </row>
    <row r="978" spans="1:39" hidden="1" x14ac:dyDescent="0.3">
      <c r="A978">
        <v>5</v>
      </c>
      <c r="B978" t="s">
        <v>46</v>
      </c>
      <c r="C978" s="22">
        <f>VLOOKUP(Table1[[#This Row],[Subject]],'Subject Profile'!$A$2:$E$8,4,FALSE)</f>
        <v>1</v>
      </c>
      <c r="D978" s="22">
        <f>VLOOKUP(Table1[[#This Row],[Subject]],'Subject Profile'!$A$2:$E$8,5,FALSE)</f>
        <v>-1.4</v>
      </c>
      <c r="E978" t="s">
        <v>109</v>
      </c>
      <c r="F978" t="s">
        <v>55</v>
      </c>
      <c r="G978" t="s">
        <v>56</v>
      </c>
      <c r="H978">
        <f>IF(Table1[[#This Row],[decision]]="accept",1,0)</f>
        <v>0</v>
      </c>
      <c r="I978">
        <v>0</v>
      </c>
      <c r="J978">
        <v>240</v>
      </c>
      <c r="K978">
        <v>1664535277</v>
      </c>
      <c r="L978">
        <v>8</v>
      </c>
      <c r="M978" t="str">
        <f>VLOOKUP($F978,Experiment!$A$2:$U$90,MATCH(Results!M$1,Experiment!$A$1:$U$1,0)+1,FALSE)</f>
        <v>R</v>
      </c>
      <c r="N978">
        <f>IF(Table1[[#This Row],[Impact]]="I",0,1)</f>
        <v>1</v>
      </c>
      <c r="O978" s="2">
        <f>VLOOKUP($F978,Experiment!$A$2:$U$90,MATCH(Results!O$1,Experiment!$A$1:$U$1,0),FALSE)</f>
        <v>0</v>
      </c>
      <c r="P978" s="3">
        <f>VLOOKUP($F978,Experiment!$A$2:$U$90,MATCH(Results!P$1,Experiment!$A$1:$U$1,0),FALSE)</f>
        <v>0</v>
      </c>
      <c r="Q978" s="2">
        <f>VLOOKUP($F978,Experiment!$A$2:$U$90,MATCH(Results!Q$1,Experiment!$A$1:$U$1,0),FALSE)</f>
        <v>0</v>
      </c>
      <c r="R978" s="3">
        <f>VLOOKUP($F978,Experiment!$A$2:$U$90,MATCH(Results!R$1,Experiment!$A$1:$U$1,0),FALSE)</f>
        <v>0</v>
      </c>
      <c r="S978" s="2">
        <f>VLOOKUP($F978,Experiment!$A$2:$U$90,MATCH(Results!S$1,Experiment!$A$1:$U$1,0),FALSE)</f>
        <v>0</v>
      </c>
      <c r="T978" s="2">
        <f>VLOOKUP($F978,Experiment!$A$2:$U$90,MATCH(Results!T$1,Experiment!$A$1:$U$1,0),FALSE)</f>
        <v>0</v>
      </c>
      <c r="U978" s="2">
        <f>VLOOKUP($F978,Experiment!$A$2:$U$90,MATCH(Results!U$1,Experiment!$A$1:$U$1,0),FALSE)</f>
        <v>0</v>
      </c>
      <c r="V978" s="2">
        <f>VLOOKUP($F978,Experiment!$A$2:$U$90,MATCH(Results!V$1,Experiment!$A$1:$U$1,0),FALSE)</f>
        <v>0</v>
      </c>
      <c r="W978" s="3">
        <f>VLOOKUP($F978,Experiment!$A$2:$U$90,MATCH(Results!W$1,Experiment!$A$1:$U$1,0),FALSE)</f>
        <v>0</v>
      </c>
      <c r="X978" s="3">
        <f>VLOOKUP($F978,Experiment!$A$2:$U$90,MATCH(Results!X$1,Experiment!$A$1:$U$1,0),FALSE)</f>
        <v>0</v>
      </c>
      <c r="Y978" s="2">
        <f>VLOOKUP($F978,Experiment!$A$2:$U$90,MATCH(Results!Y$1,Experiment!$A$1:$U$1,0),FALSE)</f>
        <v>0</v>
      </c>
      <c r="Z978" s="3">
        <f>VLOOKUP($F978,Experiment!$A$2:$U$90,MATCH(Results!Z$1,Experiment!$A$1:$U$1,0),FALSE)</f>
        <v>0</v>
      </c>
      <c r="AA978" s="3">
        <f>VLOOKUP($F978,Experiment!$A$2:$U$90,MATCH(Results!AA$1,Experiment!$A$1:$U$1,0),FALSE)</f>
        <v>0</v>
      </c>
      <c r="AB978" s="3">
        <f>VLOOKUP($F978,Experiment!$A$2:$U$90,MATCH(Results!AB$1,Experiment!$A$1:$U$1,0),FALSE)</f>
        <v>0</v>
      </c>
      <c r="AC978" s="3">
        <f>VLOOKUP($F978,Experiment!$A$2:$U$90,MATCH(Results!AC$1,Experiment!$A$1:$U$1,0),FALSE)</f>
        <v>0</v>
      </c>
      <c r="AD978" s="2">
        <f>VLOOKUP($F978,Experiment!$A$2:$U$90,MATCH(Results!AD$1,Experiment!$A$1:$U$1,0),FALSE)</f>
        <v>0</v>
      </c>
      <c r="AE978" s="2">
        <f>VLOOKUP($F978,Experiment!$A$2:$U$90,MATCH(Results!AE$1,Experiment!$A$1:$U$1,0),FALSE)</f>
        <v>0</v>
      </c>
      <c r="AF978" s="2">
        <f>VLOOKUP($F978,Experiment!$A$2:$U$90,MATCH(Results!AF$1,Experiment!$A$1:$U$1,0),FALSE)</f>
        <v>0</v>
      </c>
      <c r="AG978" s="2"/>
      <c r="AH978" s="3">
        <f>VLOOKUP($F978,Experiment!$A$2:$W$90,MATCH(Results!AH$1,Experiment!$A$1:$W$1,0),FALSE)</f>
        <v>0</v>
      </c>
      <c r="AI978" s="2">
        <f>VLOOKUP($F978,Experiment!$A$2:$X$90,MATCH(Results!AI$1,Experiment!$A$1:$X$1,0),FALSE)</f>
        <v>0</v>
      </c>
      <c r="AJ978" s="2">
        <f>Table1[[#This Row],[Gain]]^Table1[[#This Row],[θ]]</f>
        <v>0</v>
      </c>
      <c r="AK978" s="2">
        <f>-Table1[[#This Row],[λ]]*-Table1[[#This Row],[Loss]]^Table1[[#This Row],[θ]]</f>
        <v>0</v>
      </c>
      <c r="AL978" s="2">
        <f>Table1[[#This Row],[v_n_w_g]]-Table1[[#This Row],[v_n_w_l]]</f>
        <v>0</v>
      </c>
      <c r="AM978" s="2">
        <f>IF(Table1[[#This Row],[diff_v]]&gt;=1,1,0)</f>
        <v>0</v>
      </c>
    </row>
    <row r="979" spans="1:39" hidden="1" x14ac:dyDescent="0.3">
      <c r="A979">
        <v>6</v>
      </c>
      <c r="B979" t="s">
        <v>46</v>
      </c>
      <c r="C979" s="22">
        <f>VLOOKUP(Table1[[#This Row],[Subject]],'Subject Profile'!$A$2:$E$8,4,FALSE)</f>
        <v>1</v>
      </c>
      <c r="D979" s="22">
        <f>VLOOKUP(Table1[[#This Row],[Subject]],'Subject Profile'!$A$2:$E$8,5,FALSE)</f>
        <v>-1.4</v>
      </c>
      <c r="E979" t="s">
        <v>109</v>
      </c>
      <c r="F979" t="s">
        <v>55</v>
      </c>
      <c r="G979" t="s">
        <v>56</v>
      </c>
      <c r="H979">
        <f>IF(Table1[[#This Row],[decision]]="accept",1,0)</f>
        <v>0</v>
      </c>
      <c r="I979">
        <v>0</v>
      </c>
      <c r="J979">
        <v>240</v>
      </c>
      <c r="K979">
        <v>1664535280</v>
      </c>
      <c r="L979">
        <v>3</v>
      </c>
      <c r="M979" t="str">
        <f>VLOOKUP($F979,Experiment!$A$2:$U$90,MATCH(Results!M$1,Experiment!$A$1:$U$1,0)+1,FALSE)</f>
        <v>R</v>
      </c>
      <c r="N979">
        <f>IF(Table1[[#This Row],[Impact]]="I",0,1)</f>
        <v>1</v>
      </c>
      <c r="O979" s="2">
        <f>VLOOKUP($F979,Experiment!$A$2:$U$90,MATCH(Results!O$1,Experiment!$A$1:$U$1,0),FALSE)</f>
        <v>0</v>
      </c>
      <c r="P979" s="3">
        <f>VLOOKUP($F979,Experiment!$A$2:$U$90,MATCH(Results!P$1,Experiment!$A$1:$U$1,0),FALSE)</f>
        <v>0</v>
      </c>
      <c r="Q979" s="2">
        <f>VLOOKUP($F979,Experiment!$A$2:$U$90,MATCH(Results!Q$1,Experiment!$A$1:$U$1,0),FALSE)</f>
        <v>0</v>
      </c>
      <c r="R979" s="3">
        <f>VLOOKUP($F979,Experiment!$A$2:$U$90,MATCH(Results!R$1,Experiment!$A$1:$U$1,0),FALSE)</f>
        <v>0</v>
      </c>
      <c r="S979" s="2">
        <f>VLOOKUP($F979,Experiment!$A$2:$U$90,MATCH(Results!S$1,Experiment!$A$1:$U$1,0),FALSE)</f>
        <v>0</v>
      </c>
      <c r="T979" s="2">
        <f>VLOOKUP($F979,Experiment!$A$2:$U$90,MATCH(Results!T$1,Experiment!$A$1:$U$1,0),FALSE)</f>
        <v>0</v>
      </c>
      <c r="U979" s="2">
        <f>VLOOKUP($F979,Experiment!$A$2:$U$90,MATCH(Results!U$1,Experiment!$A$1:$U$1,0),FALSE)</f>
        <v>0</v>
      </c>
      <c r="V979" s="2">
        <f>VLOOKUP($F979,Experiment!$A$2:$U$90,MATCH(Results!V$1,Experiment!$A$1:$U$1,0),FALSE)</f>
        <v>0</v>
      </c>
      <c r="W979" s="3">
        <f>VLOOKUP($F979,Experiment!$A$2:$U$90,MATCH(Results!W$1,Experiment!$A$1:$U$1,0),FALSE)</f>
        <v>0</v>
      </c>
      <c r="X979" s="3">
        <f>VLOOKUP($F979,Experiment!$A$2:$U$90,MATCH(Results!X$1,Experiment!$A$1:$U$1,0),FALSE)</f>
        <v>0</v>
      </c>
      <c r="Y979" s="2">
        <f>VLOOKUP($F979,Experiment!$A$2:$U$90,MATCH(Results!Y$1,Experiment!$A$1:$U$1,0),FALSE)</f>
        <v>0</v>
      </c>
      <c r="Z979" s="3">
        <f>VLOOKUP($F979,Experiment!$A$2:$U$90,MATCH(Results!Z$1,Experiment!$A$1:$U$1,0),FALSE)</f>
        <v>0</v>
      </c>
      <c r="AA979" s="3">
        <f>VLOOKUP($F979,Experiment!$A$2:$U$90,MATCH(Results!AA$1,Experiment!$A$1:$U$1,0),FALSE)</f>
        <v>0</v>
      </c>
      <c r="AB979" s="3">
        <f>VLOOKUP($F979,Experiment!$A$2:$U$90,MATCH(Results!AB$1,Experiment!$A$1:$U$1,0),FALSE)</f>
        <v>0</v>
      </c>
      <c r="AC979" s="3">
        <f>VLOOKUP($F979,Experiment!$A$2:$U$90,MATCH(Results!AC$1,Experiment!$A$1:$U$1,0),FALSE)</f>
        <v>0</v>
      </c>
      <c r="AD979" s="2">
        <f>VLOOKUP($F979,Experiment!$A$2:$U$90,MATCH(Results!AD$1,Experiment!$A$1:$U$1,0),FALSE)</f>
        <v>0</v>
      </c>
      <c r="AE979" s="2">
        <f>VLOOKUP($F979,Experiment!$A$2:$U$90,MATCH(Results!AE$1,Experiment!$A$1:$U$1,0),FALSE)</f>
        <v>0</v>
      </c>
      <c r="AF979" s="2">
        <f>VLOOKUP($F979,Experiment!$A$2:$U$90,MATCH(Results!AF$1,Experiment!$A$1:$U$1,0),FALSE)</f>
        <v>0</v>
      </c>
      <c r="AG979" s="2"/>
      <c r="AH979" s="3">
        <f>VLOOKUP($F979,Experiment!$A$2:$W$90,MATCH(Results!AH$1,Experiment!$A$1:$W$1,0),FALSE)</f>
        <v>0</v>
      </c>
      <c r="AI979" s="2">
        <f>VLOOKUP($F979,Experiment!$A$2:$X$90,MATCH(Results!AI$1,Experiment!$A$1:$X$1,0),FALSE)</f>
        <v>0</v>
      </c>
      <c r="AJ979" s="2">
        <f>Table1[[#This Row],[Gain]]^Table1[[#This Row],[θ]]</f>
        <v>0</v>
      </c>
      <c r="AK979" s="2">
        <f>-Table1[[#This Row],[λ]]*-Table1[[#This Row],[Loss]]^Table1[[#This Row],[θ]]</f>
        <v>0</v>
      </c>
      <c r="AL979" s="2">
        <f>Table1[[#This Row],[v_n_w_g]]-Table1[[#This Row],[v_n_w_l]]</f>
        <v>0</v>
      </c>
      <c r="AM979" s="2">
        <f>IF(Table1[[#This Row],[diff_v]]&gt;=1,1,0)</f>
        <v>0</v>
      </c>
    </row>
    <row r="980" spans="1:39" hidden="1" x14ac:dyDescent="0.3">
      <c r="A980">
        <v>7</v>
      </c>
      <c r="B980" t="s">
        <v>46</v>
      </c>
      <c r="C980" s="22">
        <f>VLOOKUP(Table1[[#This Row],[Subject]],'Subject Profile'!$A$2:$E$8,4,FALSE)</f>
        <v>1</v>
      </c>
      <c r="D980" s="22">
        <f>VLOOKUP(Table1[[#This Row],[Subject]],'Subject Profile'!$A$2:$E$8,5,FALSE)</f>
        <v>-1.4</v>
      </c>
      <c r="E980" t="s">
        <v>109</v>
      </c>
      <c r="F980" t="s">
        <v>58</v>
      </c>
      <c r="G980" t="s">
        <v>5</v>
      </c>
      <c r="H980">
        <f>IF(Table1[[#This Row],[decision]]="accept",1,0)</f>
        <v>0</v>
      </c>
      <c r="I980">
        <v>0</v>
      </c>
      <c r="J980">
        <v>240</v>
      </c>
      <c r="K980">
        <v>1664535285</v>
      </c>
      <c r="L980">
        <v>5</v>
      </c>
      <c r="M980" t="str">
        <f>VLOOKUP($F980,Experiment!$A$2:$U$90,MATCH(Results!M$1,Experiment!$A$1:$U$1,0)+1,FALSE)</f>
        <v>G</v>
      </c>
      <c r="N980">
        <f>IF(Table1[[#This Row],[Impact]]="I",0,1)</f>
        <v>1</v>
      </c>
      <c r="O980" s="2">
        <f>VLOOKUP($F980,Experiment!$A$2:$U$90,MATCH(Results!O$1,Experiment!$A$1:$U$1,0),FALSE)</f>
        <v>-50</v>
      </c>
      <c r="P980" s="3">
        <f>VLOOKUP($F980,Experiment!$A$2:$U$90,MATCH(Results!P$1,Experiment!$A$1:$U$1,0),FALSE)</f>
        <v>0.5</v>
      </c>
      <c r="Q980" s="2">
        <f>VLOOKUP($F980,Experiment!$A$2:$U$90,MATCH(Results!Q$1,Experiment!$A$1:$U$1,0),FALSE)</f>
        <v>50</v>
      </c>
      <c r="R980" s="3">
        <f>VLOOKUP($F980,Experiment!$A$2:$U$90,MATCH(Results!R$1,Experiment!$A$1:$U$1,0),FALSE)</f>
        <v>0.5</v>
      </c>
      <c r="S980" s="2">
        <f>VLOOKUP($F980,Experiment!$A$2:$U$90,MATCH(Results!S$1,Experiment!$A$1:$U$1,0),FALSE)</f>
        <v>0</v>
      </c>
      <c r="T980" s="2">
        <f>VLOOKUP($F980,Experiment!$A$2:$U$90,MATCH(Results!T$1,Experiment!$A$1:$U$1,0),FALSE)</f>
        <v>2500</v>
      </c>
      <c r="U980" s="2">
        <f>VLOOKUP($F980,Experiment!$A$2:$U$90,MATCH(Results!U$1,Experiment!$A$1:$U$1,0),FALSE)</f>
        <v>50</v>
      </c>
      <c r="V980" s="2">
        <f>VLOOKUP($F980,Experiment!$A$2:$U$90,MATCH(Results!V$1,Experiment!$A$1:$U$1,0),FALSE)</f>
        <v>2</v>
      </c>
      <c r="W980" s="3">
        <f>VLOOKUP($F980,Experiment!$A$2:$U$90,MATCH(Results!W$1,Experiment!$A$1:$U$1,0),FALSE)</f>
        <v>0.25</v>
      </c>
      <c r="X980" s="3">
        <f>VLOOKUP($F980,Experiment!$A$2:$U$90,MATCH(Results!X$1,Experiment!$A$1:$U$1,0),FALSE)</f>
        <v>0.75</v>
      </c>
      <c r="Y980" s="2">
        <f>VLOOKUP($F980,Experiment!$A$2:$U$90,MATCH(Results!Y$1,Experiment!$A$1:$U$1,0),FALSE)</f>
        <v>2</v>
      </c>
      <c r="Z980" s="3">
        <f>VLOOKUP($F980,Experiment!$A$2:$U$90,MATCH(Results!Z$1,Experiment!$A$1:$U$1,0),FALSE)</f>
        <v>0.5</v>
      </c>
      <c r="AA980" s="3">
        <f>VLOOKUP($F980,Experiment!$A$2:$U$90,MATCH(Results!AA$1,Experiment!$A$1:$U$1,0),FALSE)</f>
        <v>0.25</v>
      </c>
      <c r="AB980" s="3">
        <f>VLOOKUP($F980,Experiment!$A$2:$U$90,MATCH(Results!AB$1,Experiment!$A$1:$U$1,0),FALSE)</f>
        <v>0.625</v>
      </c>
      <c r="AC980" s="3">
        <f>VLOOKUP($F980,Experiment!$A$2:$U$90,MATCH(Results!AC$1,Experiment!$A$1:$U$1,0),FALSE)</f>
        <v>0.375</v>
      </c>
      <c r="AD980" s="2">
        <f>VLOOKUP($F980,Experiment!$A$2:$U$90,MATCH(Results!AD$1,Experiment!$A$1:$U$1,0),FALSE)</f>
        <v>-12.5</v>
      </c>
      <c r="AE980" s="2">
        <f>VLOOKUP($F980,Experiment!$A$2:$U$90,MATCH(Results!AE$1,Experiment!$A$1:$U$1,0),FALSE)</f>
        <v>2343.75</v>
      </c>
      <c r="AF980" s="2">
        <f>VLOOKUP($F980,Experiment!$A$2:$U$90,MATCH(Results!AF$1,Experiment!$A$1:$U$1,0),FALSE)</f>
        <v>48.412291827592711</v>
      </c>
      <c r="AG980" s="3">
        <f>VLOOKUP($F980,Experiment!$A$2:$W$90,MATCH(Results!AG$1,Experiment!$A$1:$W$1,0),FALSE)</f>
        <v>0.82730419370997643</v>
      </c>
      <c r="AH980" s="3">
        <f>VLOOKUP($F980,Experiment!$A$2:$W$90,MATCH(Results!AH$1,Experiment!$A$1:$W$1,0),FALSE)</f>
        <v>0.38648875795104182</v>
      </c>
      <c r="AI980" s="3">
        <f>VLOOKUP($F980,Experiment!$A$2:$X$90,MATCH(Results!AI$1,Experiment!$A$1:$X$1,0),FALSE)</f>
        <v>0.61351124204895813</v>
      </c>
      <c r="AJ980" s="2">
        <f>Table1[[#This Row],[Gain]]^Table1[[#This Row],[θ]]</f>
        <v>50</v>
      </c>
      <c r="AK980" s="2">
        <f>-Table1[[#This Row],[λ]]*-Table1[[#This Row],[Loss]]^Table1[[#This Row],[θ]]</f>
        <v>70</v>
      </c>
      <c r="AL980" s="2">
        <f>Table1[[#This Row],[v_n_w_g]]-Table1[[#This Row],[v_n_w_l]]</f>
        <v>-20</v>
      </c>
      <c r="AM980" s="2">
        <f>IF(Table1[[#This Row],[diff_v]]&gt;=1,1,0)</f>
        <v>0</v>
      </c>
    </row>
    <row r="981" spans="1:39" hidden="1" x14ac:dyDescent="0.3">
      <c r="A981">
        <v>8</v>
      </c>
      <c r="B981" t="s">
        <v>46</v>
      </c>
      <c r="C981" s="22">
        <f>VLOOKUP(Table1[[#This Row],[Subject]],'Subject Profile'!$A$2:$E$8,4,FALSE)</f>
        <v>1</v>
      </c>
      <c r="D981" s="22">
        <f>VLOOKUP(Table1[[#This Row],[Subject]],'Subject Profile'!$A$2:$E$8,5,FALSE)</f>
        <v>-1.4</v>
      </c>
      <c r="E981" t="s">
        <v>109</v>
      </c>
      <c r="F981" t="s">
        <v>76</v>
      </c>
      <c r="G981" t="s">
        <v>7</v>
      </c>
      <c r="H981">
        <f>IF(Table1[[#This Row],[decision]]="accept",1,0)</f>
        <v>1</v>
      </c>
      <c r="I981">
        <v>180</v>
      </c>
      <c r="J981">
        <v>420</v>
      </c>
      <c r="K981">
        <v>1664535289</v>
      </c>
      <c r="L981">
        <v>4</v>
      </c>
      <c r="M981" t="str">
        <f>VLOOKUP($F981,Experiment!$A$2:$U$90,MATCH(Results!M$1,Experiment!$A$1:$U$1,0)+1,FALSE)</f>
        <v>G</v>
      </c>
      <c r="N981">
        <f>IF(Table1[[#This Row],[Impact]]="I",0,1)</f>
        <v>1</v>
      </c>
      <c r="O981" s="2">
        <f>VLOOKUP($F981,Experiment!$A$2:$U$90,MATCH(Results!O$1,Experiment!$A$1:$U$1,0),FALSE)</f>
        <v>-90</v>
      </c>
      <c r="P981" s="3">
        <f>VLOOKUP($F981,Experiment!$A$2:$U$90,MATCH(Results!P$1,Experiment!$A$1:$U$1,0),FALSE)</f>
        <v>0.5</v>
      </c>
      <c r="Q981" s="2">
        <f>VLOOKUP($F981,Experiment!$A$2:$U$90,MATCH(Results!Q$1,Experiment!$A$1:$U$1,0),FALSE)</f>
        <v>180</v>
      </c>
      <c r="R981" s="3">
        <f>VLOOKUP($F981,Experiment!$A$2:$U$90,MATCH(Results!R$1,Experiment!$A$1:$U$1,0),FALSE)</f>
        <v>0.5</v>
      </c>
      <c r="S981" s="2">
        <f>VLOOKUP($F981,Experiment!$A$2:$U$90,MATCH(Results!S$1,Experiment!$A$1:$U$1,0),FALSE)</f>
        <v>45</v>
      </c>
      <c r="T981" s="2">
        <f>VLOOKUP($F981,Experiment!$A$2:$U$90,MATCH(Results!T$1,Experiment!$A$1:$U$1,0),FALSE)</f>
        <v>18225</v>
      </c>
      <c r="U981" s="2">
        <f>VLOOKUP($F981,Experiment!$A$2:$U$90,MATCH(Results!U$1,Experiment!$A$1:$U$1,0),FALSE)</f>
        <v>135</v>
      </c>
      <c r="V981" s="2">
        <f>VLOOKUP($F981,Experiment!$A$2:$U$90,MATCH(Results!V$1,Experiment!$A$1:$U$1,0),FALSE)</f>
        <v>2</v>
      </c>
      <c r="W981" s="3">
        <f>VLOOKUP($F981,Experiment!$A$2:$U$90,MATCH(Results!W$1,Experiment!$A$1:$U$1,0),FALSE)</f>
        <v>0.25</v>
      </c>
      <c r="X981" s="3">
        <f>VLOOKUP($F981,Experiment!$A$2:$U$90,MATCH(Results!X$1,Experiment!$A$1:$U$1,0),FALSE)</f>
        <v>0.75</v>
      </c>
      <c r="Y981" s="2">
        <f>VLOOKUP($F981,Experiment!$A$2:$U$90,MATCH(Results!Y$1,Experiment!$A$1:$U$1,0),FALSE)</f>
        <v>2</v>
      </c>
      <c r="Z981" s="3">
        <f>VLOOKUP($F981,Experiment!$A$2:$U$90,MATCH(Results!Z$1,Experiment!$A$1:$U$1,0),FALSE)</f>
        <v>0.5</v>
      </c>
      <c r="AA981" s="3">
        <f>VLOOKUP($F981,Experiment!$A$2:$U$90,MATCH(Results!AA$1,Experiment!$A$1:$U$1,0),FALSE)</f>
        <v>0.25</v>
      </c>
      <c r="AB981" s="3">
        <f>VLOOKUP($F981,Experiment!$A$2:$U$90,MATCH(Results!AB$1,Experiment!$A$1:$U$1,0),FALSE)</f>
        <v>0.625</v>
      </c>
      <c r="AC981" s="3">
        <f>VLOOKUP($F981,Experiment!$A$2:$U$90,MATCH(Results!AC$1,Experiment!$A$1:$U$1,0),FALSE)</f>
        <v>0.375</v>
      </c>
      <c r="AD981" s="2">
        <f>VLOOKUP($F981,Experiment!$A$2:$U$90,MATCH(Results!AD$1,Experiment!$A$1:$U$1,0),FALSE)</f>
        <v>11.25</v>
      </c>
      <c r="AE981" s="2">
        <f>VLOOKUP($F981,Experiment!$A$2:$U$90,MATCH(Results!AE$1,Experiment!$A$1:$U$1,0),FALSE)</f>
        <v>17085.9375</v>
      </c>
      <c r="AF981" s="2">
        <f>VLOOKUP($F981,Experiment!$A$2:$U$90,MATCH(Results!AF$1,Experiment!$A$1:$U$1,0),FALSE)</f>
        <v>130.71318793450033</v>
      </c>
      <c r="AG981" s="3">
        <f>VLOOKUP($F981,Experiment!$A$2:$W$90,MATCH(Results!AG$1,Experiment!$A$1:$W$1,0),FALSE)</f>
        <v>0.82730419370997643</v>
      </c>
      <c r="AH981" s="3">
        <f>VLOOKUP($F981,Experiment!$A$2:$W$90,MATCH(Results!AH$1,Experiment!$A$1:$W$1,0),FALSE)</f>
        <v>0.38648875795104182</v>
      </c>
      <c r="AI981" s="3">
        <f>VLOOKUP($F981,Experiment!$A$2:$X$90,MATCH(Results!AI$1,Experiment!$A$1:$X$1,0),FALSE)</f>
        <v>0.61351124204895813</v>
      </c>
      <c r="AJ981" s="2">
        <f>Table1[[#This Row],[Gain]]^Table1[[#This Row],[θ]]</f>
        <v>180</v>
      </c>
      <c r="AK981" s="2">
        <f>-Table1[[#This Row],[λ]]*-Table1[[#This Row],[Loss]]^Table1[[#This Row],[θ]]</f>
        <v>125.99999999999999</v>
      </c>
      <c r="AL981" s="2">
        <f>Table1[[#This Row],[v_n_w_g]]-Table1[[#This Row],[v_n_w_l]]</f>
        <v>54.000000000000014</v>
      </c>
      <c r="AM981" s="2">
        <f>IF(Table1[[#This Row],[diff_v]]&gt;=1,1,0)</f>
        <v>1</v>
      </c>
    </row>
    <row r="982" spans="1:39" hidden="1" x14ac:dyDescent="0.3">
      <c r="A982">
        <v>9</v>
      </c>
      <c r="B982" t="s">
        <v>46</v>
      </c>
      <c r="C982" s="22">
        <f>VLOOKUP(Table1[[#This Row],[Subject]],'Subject Profile'!$A$2:$E$8,4,FALSE)</f>
        <v>1</v>
      </c>
      <c r="D982" s="22">
        <f>VLOOKUP(Table1[[#This Row],[Subject]],'Subject Profile'!$A$2:$E$8,5,FALSE)</f>
        <v>-1.4</v>
      </c>
      <c r="E982" t="s">
        <v>109</v>
      </c>
      <c r="F982" t="s">
        <v>64</v>
      </c>
      <c r="G982" t="s">
        <v>7</v>
      </c>
      <c r="H982">
        <f>IF(Table1[[#This Row],[decision]]="accept",1,0)</f>
        <v>1</v>
      </c>
      <c r="I982">
        <v>-50</v>
      </c>
      <c r="J982">
        <v>370</v>
      </c>
      <c r="K982">
        <v>1664535295</v>
      </c>
      <c r="L982">
        <v>6</v>
      </c>
      <c r="M982" t="str">
        <f>VLOOKUP($F982,Experiment!$A$2:$U$90,MATCH(Results!M$1,Experiment!$A$1:$U$1,0)+1,FALSE)</f>
        <v>G</v>
      </c>
      <c r="N982">
        <f>IF(Table1[[#This Row],[Impact]]="I",0,1)</f>
        <v>1</v>
      </c>
      <c r="O982" s="2">
        <f>VLOOKUP($F982,Experiment!$A$2:$U$90,MATCH(Results!O$1,Experiment!$A$1:$U$1,0),FALSE)</f>
        <v>-50</v>
      </c>
      <c r="P982" s="3">
        <f>VLOOKUP($F982,Experiment!$A$2:$U$90,MATCH(Results!P$1,Experiment!$A$1:$U$1,0),FALSE)</f>
        <v>0.5</v>
      </c>
      <c r="Q982" s="2">
        <f>VLOOKUP($F982,Experiment!$A$2:$U$90,MATCH(Results!Q$1,Experiment!$A$1:$U$1,0),FALSE)</f>
        <v>60</v>
      </c>
      <c r="R982" s="3">
        <f>VLOOKUP($F982,Experiment!$A$2:$U$90,MATCH(Results!R$1,Experiment!$A$1:$U$1,0),FALSE)</f>
        <v>0.5</v>
      </c>
      <c r="S982" s="2">
        <f>VLOOKUP($F982,Experiment!$A$2:$U$90,MATCH(Results!S$1,Experiment!$A$1:$U$1,0),FALSE)</f>
        <v>5</v>
      </c>
      <c r="T982" s="2">
        <f>VLOOKUP($F982,Experiment!$A$2:$U$90,MATCH(Results!T$1,Experiment!$A$1:$U$1,0),FALSE)</f>
        <v>3025</v>
      </c>
      <c r="U982" s="2">
        <f>VLOOKUP($F982,Experiment!$A$2:$U$90,MATCH(Results!U$1,Experiment!$A$1:$U$1,0),FALSE)</f>
        <v>55</v>
      </c>
      <c r="V982" s="2">
        <f>VLOOKUP($F982,Experiment!$A$2:$U$90,MATCH(Results!V$1,Experiment!$A$1:$U$1,0),FALSE)</f>
        <v>4</v>
      </c>
      <c r="W982" s="3">
        <f>VLOOKUP($F982,Experiment!$A$2:$U$90,MATCH(Results!W$1,Experiment!$A$1:$U$1,0),FALSE)</f>
        <v>0.25</v>
      </c>
      <c r="X982" s="3">
        <f>VLOOKUP($F982,Experiment!$A$2:$U$90,MATCH(Results!X$1,Experiment!$A$1:$U$1,0),FALSE)</f>
        <v>0.75</v>
      </c>
      <c r="Y982" s="2">
        <f>VLOOKUP($F982,Experiment!$A$2:$U$90,MATCH(Results!Y$1,Experiment!$A$1:$U$1,0),FALSE)</f>
        <v>2</v>
      </c>
      <c r="Z982" s="3">
        <f>VLOOKUP($F982,Experiment!$A$2:$U$90,MATCH(Results!Z$1,Experiment!$A$1:$U$1,0),FALSE)</f>
        <v>0.5</v>
      </c>
      <c r="AA982" s="3">
        <f>VLOOKUP($F982,Experiment!$A$2:$U$90,MATCH(Results!AA$1,Experiment!$A$1:$U$1,0),FALSE)</f>
        <v>0.25</v>
      </c>
      <c r="AB982" s="3">
        <f>VLOOKUP($F982,Experiment!$A$2:$U$90,MATCH(Results!AB$1,Experiment!$A$1:$U$1,0),FALSE)</f>
        <v>0.625</v>
      </c>
      <c r="AC982" s="3">
        <f>VLOOKUP($F982,Experiment!$A$2:$U$90,MATCH(Results!AC$1,Experiment!$A$1:$U$1,0),FALSE)</f>
        <v>0.375</v>
      </c>
      <c r="AD982" s="2">
        <f>VLOOKUP($F982,Experiment!$A$2:$U$90,MATCH(Results!AD$1,Experiment!$A$1:$U$1,0),FALSE)</f>
        <v>-8.75</v>
      </c>
      <c r="AE982" s="2">
        <f>VLOOKUP($F982,Experiment!$A$2:$U$90,MATCH(Results!AE$1,Experiment!$A$1:$U$1,0),FALSE)</f>
        <v>2835.9375</v>
      </c>
      <c r="AF982" s="2">
        <f>VLOOKUP($F982,Experiment!$A$2:$U$90,MATCH(Results!AF$1,Experiment!$A$1:$U$1,0),FALSE)</f>
        <v>53.253521010351982</v>
      </c>
      <c r="AG982" s="3">
        <f>VLOOKUP($F982,Experiment!$A$2:$W$90,MATCH(Results!AG$1,Experiment!$A$1:$W$1,0),FALSE)</f>
        <v>0.82730419370997643</v>
      </c>
      <c r="AH982" s="3">
        <f>VLOOKUP($F982,Experiment!$A$2:$W$90,MATCH(Results!AH$1,Experiment!$A$1:$W$1,0),FALSE)</f>
        <v>0.38648875795104182</v>
      </c>
      <c r="AI982" s="3">
        <f>VLOOKUP($F982,Experiment!$A$2:$X$90,MATCH(Results!AI$1,Experiment!$A$1:$X$1,0),FALSE)</f>
        <v>0.61351124204895813</v>
      </c>
      <c r="AJ982" s="2">
        <f>Table1[[#This Row],[Gain]]^Table1[[#This Row],[θ]]</f>
        <v>60</v>
      </c>
      <c r="AK982" s="2">
        <f>-Table1[[#This Row],[λ]]*-Table1[[#This Row],[Loss]]^Table1[[#This Row],[θ]]</f>
        <v>70</v>
      </c>
      <c r="AL982" s="2">
        <f>Table1[[#This Row],[v_n_w_g]]-Table1[[#This Row],[v_n_w_l]]</f>
        <v>-10</v>
      </c>
      <c r="AM982" s="2">
        <f>IF(Table1[[#This Row],[diff_v]]&gt;=1,1,0)</f>
        <v>0</v>
      </c>
    </row>
    <row r="983" spans="1:39" hidden="1" x14ac:dyDescent="0.3">
      <c r="A983">
        <v>10</v>
      </c>
      <c r="B983" t="s">
        <v>46</v>
      </c>
      <c r="C983" s="22">
        <f>VLOOKUP(Table1[[#This Row],[Subject]],'Subject Profile'!$A$2:$E$8,4,FALSE)</f>
        <v>1</v>
      </c>
      <c r="D983" s="22">
        <f>VLOOKUP(Table1[[#This Row],[Subject]],'Subject Profile'!$A$2:$E$8,5,FALSE)</f>
        <v>-1.4</v>
      </c>
      <c r="E983" t="s">
        <v>109</v>
      </c>
      <c r="F983" t="s">
        <v>60</v>
      </c>
      <c r="G983" t="s">
        <v>61</v>
      </c>
      <c r="H983">
        <f>IF(Table1[[#This Row],[decision]]="accept",1,0)</f>
        <v>0</v>
      </c>
      <c r="I983">
        <v>0</v>
      </c>
      <c r="J983">
        <v>370</v>
      </c>
      <c r="K983">
        <v>1664535300</v>
      </c>
      <c r="L983">
        <v>5</v>
      </c>
      <c r="M983" t="str">
        <f>VLOOKUP($F983,Experiment!$A$2:$U$90,MATCH(Results!M$1,Experiment!$A$1:$U$1,0)+1,FALSE)</f>
        <v>D</v>
      </c>
      <c r="N983">
        <f>IF(Table1[[#This Row],[Impact]]="I",0,1)</f>
        <v>1</v>
      </c>
      <c r="O983" s="2">
        <f>VLOOKUP($F983,Experiment!$A$2:$U$90,MATCH(Results!O$1,Experiment!$A$1:$U$1,0),FALSE)</f>
        <v>0</v>
      </c>
      <c r="P983" s="3">
        <f>VLOOKUP($F983,Experiment!$A$2:$U$90,MATCH(Results!P$1,Experiment!$A$1:$U$1,0),FALSE)</f>
        <v>0</v>
      </c>
      <c r="Q983" s="2">
        <f>VLOOKUP($F983,Experiment!$A$2:$U$90,MATCH(Results!Q$1,Experiment!$A$1:$U$1,0),FALSE)</f>
        <v>0</v>
      </c>
      <c r="R983" s="3">
        <f>VLOOKUP($F983,Experiment!$A$2:$U$90,MATCH(Results!R$1,Experiment!$A$1:$U$1,0),FALSE)</f>
        <v>0</v>
      </c>
      <c r="S983" s="2">
        <f>VLOOKUP($F983,Experiment!$A$2:$U$90,MATCH(Results!S$1,Experiment!$A$1:$U$1,0),FALSE)</f>
        <v>0</v>
      </c>
      <c r="T983" s="2">
        <f>VLOOKUP($F983,Experiment!$A$2:$U$90,MATCH(Results!T$1,Experiment!$A$1:$U$1,0),FALSE)</f>
        <v>0</v>
      </c>
      <c r="U983" s="2">
        <f>VLOOKUP($F983,Experiment!$A$2:$U$90,MATCH(Results!U$1,Experiment!$A$1:$U$1,0),FALSE)</f>
        <v>0</v>
      </c>
      <c r="V983" s="2">
        <f>VLOOKUP($F983,Experiment!$A$2:$U$90,MATCH(Results!V$1,Experiment!$A$1:$U$1,0),FALSE)</f>
        <v>0</v>
      </c>
      <c r="W983" s="3">
        <f>VLOOKUP($F983,Experiment!$A$2:$U$90,MATCH(Results!W$1,Experiment!$A$1:$U$1,0),FALSE)</f>
        <v>0</v>
      </c>
      <c r="X983" s="3">
        <f>VLOOKUP($F983,Experiment!$A$2:$U$90,MATCH(Results!X$1,Experiment!$A$1:$U$1,0),FALSE)</f>
        <v>0</v>
      </c>
      <c r="Y983" s="2">
        <f>VLOOKUP($F983,Experiment!$A$2:$U$90,MATCH(Results!Y$1,Experiment!$A$1:$U$1,0),FALSE)</f>
        <v>0</v>
      </c>
      <c r="Z983" s="3">
        <f>VLOOKUP($F983,Experiment!$A$2:$U$90,MATCH(Results!Z$1,Experiment!$A$1:$U$1,0),FALSE)</f>
        <v>0</v>
      </c>
      <c r="AA983" s="3">
        <f>VLOOKUP($F983,Experiment!$A$2:$U$90,MATCH(Results!AA$1,Experiment!$A$1:$U$1,0),FALSE)</f>
        <v>0</v>
      </c>
      <c r="AB983" s="3">
        <f>VLOOKUP($F983,Experiment!$A$2:$U$90,MATCH(Results!AB$1,Experiment!$A$1:$U$1,0),FALSE)</f>
        <v>0</v>
      </c>
      <c r="AC983" s="3">
        <f>VLOOKUP($F983,Experiment!$A$2:$U$90,MATCH(Results!AC$1,Experiment!$A$1:$U$1,0),FALSE)</f>
        <v>0</v>
      </c>
      <c r="AD983" s="2">
        <f>VLOOKUP($F983,Experiment!$A$2:$U$90,MATCH(Results!AD$1,Experiment!$A$1:$U$1,0),FALSE)</f>
        <v>0</v>
      </c>
      <c r="AE983" s="2">
        <f>VLOOKUP($F983,Experiment!$A$2:$U$90,MATCH(Results!AE$1,Experiment!$A$1:$U$1,0),FALSE)</f>
        <v>0</v>
      </c>
      <c r="AF983" s="2">
        <f>VLOOKUP($F983,Experiment!$A$2:$U$90,MATCH(Results!AF$1,Experiment!$A$1:$U$1,0),FALSE)</f>
        <v>0</v>
      </c>
      <c r="AG983" s="2"/>
      <c r="AH983" s="3">
        <f>VLOOKUP($F983,Experiment!$A$2:$W$90,MATCH(Results!AH$1,Experiment!$A$1:$W$1,0),FALSE)</f>
        <v>0</v>
      </c>
      <c r="AI983" s="2">
        <f>VLOOKUP($F983,Experiment!$A$2:$X$90,MATCH(Results!AI$1,Experiment!$A$1:$X$1,0),FALSE)</f>
        <v>0</v>
      </c>
      <c r="AJ983" s="2">
        <f>Table1[[#This Row],[Gain]]^Table1[[#This Row],[θ]]</f>
        <v>0</v>
      </c>
      <c r="AK983" s="2">
        <f>-Table1[[#This Row],[λ]]*-Table1[[#This Row],[Loss]]^Table1[[#This Row],[θ]]</f>
        <v>0</v>
      </c>
      <c r="AL983" s="2">
        <f>Table1[[#This Row],[v_n_w_g]]-Table1[[#This Row],[v_n_w_l]]</f>
        <v>0</v>
      </c>
      <c r="AM983" s="2">
        <f>IF(Table1[[#This Row],[diff_v]]&gt;=1,1,0)</f>
        <v>0</v>
      </c>
    </row>
    <row r="984" spans="1:39" hidden="1" x14ac:dyDescent="0.3">
      <c r="A984">
        <v>11</v>
      </c>
      <c r="B984" t="s">
        <v>46</v>
      </c>
      <c r="C984" s="22">
        <f>VLOOKUP(Table1[[#This Row],[Subject]],'Subject Profile'!$A$2:$E$8,4,FALSE)</f>
        <v>1</v>
      </c>
      <c r="D984" s="22">
        <f>VLOOKUP(Table1[[#This Row],[Subject]],'Subject Profile'!$A$2:$E$8,5,FALSE)</f>
        <v>-1.4</v>
      </c>
      <c r="E984" t="s">
        <v>109</v>
      </c>
      <c r="F984" t="s">
        <v>87</v>
      </c>
      <c r="G984" t="s">
        <v>5</v>
      </c>
      <c r="H984">
        <f>IF(Table1[[#This Row],[decision]]="accept",1,0)</f>
        <v>0</v>
      </c>
      <c r="I984">
        <v>0</v>
      </c>
      <c r="J984">
        <v>370</v>
      </c>
      <c r="K984">
        <v>1664535304</v>
      </c>
      <c r="L984">
        <v>4</v>
      </c>
      <c r="M984" t="str">
        <f>VLOOKUP($F984,Experiment!$A$2:$U$90,MATCH(Results!M$1,Experiment!$A$1:$U$1,0)+1,FALSE)</f>
        <v>G</v>
      </c>
      <c r="N984">
        <f>IF(Table1[[#This Row],[Impact]]="I",0,1)</f>
        <v>1</v>
      </c>
      <c r="O984" s="2">
        <f>VLOOKUP($F984,Experiment!$A$2:$U$90,MATCH(Results!O$1,Experiment!$A$1:$U$1,0),FALSE)</f>
        <v>-90</v>
      </c>
      <c r="P984" s="3">
        <f>VLOOKUP($F984,Experiment!$A$2:$U$90,MATCH(Results!P$1,Experiment!$A$1:$U$1,0),FALSE)</f>
        <v>0.5</v>
      </c>
      <c r="Q984" s="2">
        <f>VLOOKUP($F984,Experiment!$A$2:$U$90,MATCH(Results!Q$1,Experiment!$A$1:$U$1,0),FALSE)</f>
        <v>90</v>
      </c>
      <c r="R984" s="3">
        <f>VLOOKUP($F984,Experiment!$A$2:$U$90,MATCH(Results!R$1,Experiment!$A$1:$U$1,0),FALSE)</f>
        <v>0.5</v>
      </c>
      <c r="S984" s="2">
        <f>VLOOKUP($F984,Experiment!$A$2:$U$90,MATCH(Results!S$1,Experiment!$A$1:$U$1,0),FALSE)</f>
        <v>0</v>
      </c>
      <c r="T984" s="2">
        <f>VLOOKUP($F984,Experiment!$A$2:$U$90,MATCH(Results!T$1,Experiment!$A$1:$U$1,0),FALSE)</f>
        <v>8100</v>
      </c>
      <c r="U984" s="2">
        <f>VLOOKUP($F984,Experiment!$A$2:$U$90,MATCH(Results!U$1,Experiment!$A$1:$U$1,0),FALSE)</f>
        <v>90</v>
      </c>
      <c r="V984" s="2">
        <f>VLOOKUP($F984,Experiment!$A$2:$U$90,MATCH(Results!V$1,Experiment!$A$1:$U$1,0),FALSE)</f>
        <v>2</v>
      </c>
      <c r="W984" s="3">
        <f>VLOOKUP($F984,Experiment!$A$2:$U$90,MATCH(Results!W$1,Experiment!$A$1:$U$1,0),FALSE)</f>
        <v>0.25</v>
      </c>
      <c r="X984" s="3">
        <f>VLOOKUP($F984,Experiment!$A$2:$U$90,MATCH(Results!X$1,Experiment!$A$1:$U$1,0),FALSE)</f>
        <v>0.75</v>
      </c>
      <c r="Y984" s="2">
        <f>VLOOKUP($F984,Experiment!$A$2:$U$90,MATCH(Results!Y$1,Experiment!$A$1:$U$1,0),FALSE)</f>
        <v>2</v>
      </c>
      <c r="Z984" s="3">
        <f>VLOOKUP($F984,Experiment!$A$2:$U$90,MATCH(Results!Z$1,Experiment!$A$1:$U$1,0),FALSE)</f>
        <v>0.5</v>
      </c>
      <c r="AA984" s="3">
        <f>VLOOKUP($F984,Experiment!$A$2:$U$90,MATCH(Results!AA$1,Experiment!$A$1:$U$1,0),FALSE)</f>
        <v>0.25</v>
      </c>
      <c r="AB984" s="3">
        <f>VLOOKUP($F984,Experiment!$A$2:$U$90,MATCH(Results!AB$1,Experiment!$A$1:$U$1,0),FALSE)</f>
        <v>0.625</v>
      </c>
      <c r="AC984" s="3">
        <f>VLOOKUP($F984,Experiment!$A$2:$U$90,MATCH(Results!AC$1,Experiment!$A$1:$U$1,0),FALSE)</f>
        <v>0.375</v>
      </c>
      <c r="AD984" s="2">
        <f>VLOOKUP($F984,Experiment!$A$2:$U$90,MATCH(Results!AD$1,Experiment!$A$1:$U$1,0),FALSE)</f>
        <v>-22.5</v>
      </c>
      <c r="AE984" s="2">
        <f>VLOOKUP($F984,Experiment!$A$2:$U$90,MATCH(Results!AE$1,Experiment!$A$1:$U$1,0),FALSE)</f>
        <v>7593.75</v>
      </c>
      <c r="AF984" s="2">
        <f>VLOOKUP($F984,Experiment!$A$2:$U$90,MATCH(Results!AF$1,Experiment!$A$1:$U$1,0),FALSE)</f>
        <v>87.142125289666879</v>
      </c>
      <c r="AG984" s="3">
        <f>VLOOKUP($F984,Experiment!$A$2:$W$90,MATCH(Results!AG$1,Experiment!$A$1:$W$1,0),FALSE)</f>
        <v>0.82730419370997643</v>
      </c>
      <c r="AH984" s="3">
        <f>VLOOKUP($F984,Experiment!$A$2:$W$90,MATCH(Results!AH$1,Experiment!$A$1:$W$1,0),FALSE)</f>
        <v>0.38648875795104182</v>
      </c>
      <c r="AI984" s="3">
        <f>VLOOKUP($F984,Experiment!$A$2:$X$90,MATCH(Results!AI$1,Experiment!$A$1:$X$1,0),FALSE)</f>
        <v>0.61351124204895813</v>
      </c>
      <c r="AJ984" s="2">
        <f>Table1[[#This Row],[Gain]]^Table1[[#This Row],[θ]]</f>
        <v>90</v>
      </c>
      <c r="AK984" s="2">
        <f>-Table1[[#This Row],[λ]]*-Table1[[#This Row],[Loss]]^Table1[[#This Row],[θ]]</f>
        <v>125.99999999999999</v>
      </c>
      <c r="AL984" s="2">
        <f>Table1[[#This Row],[v_n_w_g]]-Table1[[#This Row],[v_n_w_l]]</f>
        <v>-35.999999999999986</v>
      </c>
      <c r="AM984" s="2">
        <f>IF(Table1[[#This Row],[diff_v]]&gt;=1,1,0)</f>
        <v>0</v>
      </c>
    </row>
    <row r="985" spans="1:39" hidden="1" x14ac:dyDescent="0.3">
      <c r="A985">
        <v>12</v>
      </c>
      <c r="B985" t="s">
        <v>46</v>
      </c>
      <c r="C985" s="22">
        <f>VLOOKUP(Table1[[#This Row],[Subject]],'Subject Profile'!$A$2:$E$8,4,FALSE)</f>
        <v>1</v>
      </c>
      <c r="D985" s="22">
        <f>VLOOKUP(Table1[[#This Row],[Subject]],'Subject Profile'!$A$2:$E$8,5,FALSE)</f>
        <v>-1.4</v>
      </c>
      <c r="E985" t="s">
        <v>109</v>
      </c>
      <c r="F985" t="s">
        <v>73</v>
      </c>
      <c r="G985" t="s">
        <v>5</v>
      </c>
      <c r="H985">
        <f>IF(Table1[[#This Row],[decision]]="accept",1,0)</f>
        <v>0</v>
      </c>
      <c r="I985">
        <v>0</v>
      </c>
      <c r="J985">
        <v>370</v>
      </c>
      <c r="K985">
        <v>1664535310</v>
      </c>
      <c r="L985">
        <v>6</v>
      </c>
      <c r="M985" t="str">
        <f>VLOOKUP($F985,Experiment!$A$2:$U$90,MATCH(Results!M$1,Experiment!$A$1:$U$1,0)+1,FALSE)</f>
        <v>G</v>
      </c>
      <c r="N985">
        <f>IF(Table1[[#This Row],[Impact]]="I",0,1)</f>
        <v>1</v>
      </c>
      <c r="O985" s="2">
        <f>VLOOKUP($F985,Experiment!$A$2:$U$90,MATCH(Results!O$1,Experiment!$A$1:$U$1,0),FALSE)</f>
        <v>-50</v>
      </c>
      <c r="P985" s="3">
        <f>VLOOKUP($F985,Experiment!$A$2:$U$90,MATCH(Results!P$1,Experiment!$A$1:$U$1,0),FALSE)</f>
        <v>0.5</v>
      </c>
      <c r="Q985" s="2">
        <f>VLOOKUP($F985,Experiment!$A$2:$U$90,MATCH(Results!Q$1,Experiment!$A$1:$U$1,0),FALSE)</f>
        <v>50</v>
      </c>
      <c r="R985" s="3">
        <f>VLOOKUP($F985,Experiment!$A$2:$U$90,MATCH(Results!R$1,Experiment!$A$1:$U$1,0),FALSE)</f>
        <v>0.5</v>
      </c>
      <c r="S985" s="2">
        <f>VLOOKUP($F985,Experiment!$A$2:$U$90,MATCH(Results!S$1,Experiment!$A$1:$U$1,0),FALSE)</f>
        <v>0</v>
      </c>
      <c r="T985" s="2">
        <f>VLOOKUP($F985,Experiment!$A$2:$U$90,MATCH(Results!T$1,Experiment!$A$1:$U$1,0),FALSE)</f>
        <v>2500</v>
      </c>
      <c r="U985" s="2">
        <f>VLOOKUP($F985,Experiment!$A$2:$U$90,MATCH(Results!U$1,Experiment!$A$1:$U$1,0),FALSE)</f>
        <v>50</v>
      </c>
      <c r="V985" s="2">
        <f>VLOOKUP($F985,Experiment!$A$2:$U$90,MATCH(Results!V$1,Experiment!$A$1:$U$1,0),FALSE)</f>
        <v>4</v>
      </c>
      <c r="W985" s="3">
        <f>VLOOKUP($F985,Experiment!$A$2:$U$90,MATCH(Results!W$1,Experiment!$A$1:$U$1,0),FALSE)</f>
        <v>0.25</v>
      </c>
      <c r="X985" s="3">
        <f>VLOOKUP($F985,Experiment!$A$2:$U$90,MATCH(Results!X$1,Experiment!$A$1:$U$1,0),FALSE)</f>
        <v>0.75</v>
      </c>
      <c r="Y985" s="2">
        <f>VLOOKUP($F985,Experiment!$A$2:$U$90,MATCH(Results!Y$1,Experiment!$A$1:$U$1,0),FALSE)</f>
        <v>1</v>
      </c>
      <c r="Z985" s="3">
        <f>VLOOKUP($F985,Experiment!$A$2:$U$90,MATCH(Results!Z$1,Experiment!$A$1:$U$1,0),FALSE)</f>
        <v>0.25</v>
      </c>
      <c r="AA985" s="3">
        <f>VLOOKUP($F985,Experiment!$A$2:$U$90,MATCH(Results!AA$1,Experiment!$A$1:$U$1,0),FALSE)</f>
        <v>0.5</v>
      </c>
      <c r="AB985" s="3">
        <f>VLOOKUP($F985,Experiment!$A$2:$U$90,MATCH(Results!AB$1,Experiment!$A$1:$U$1,0),FALSE)</f>
        <v>0.375</v>
      </c>
      <c r="AC985" s="3">
        <f>VLOOKUP($F985,Experiment!$A$2:$U$90,MATCH(Results!AC$1,Experiment!$A$1:$U$1,0),FALSE)</f>
        <v>0.625</v>
      </c>
      <c r="AD985" s="2">
        <f>VLOOKUP($F985,Experiment!$A$2:$U$90,MATCH(Results!AD$1,Experiment!$A$1:$U$1,0),FALSE)</f>
        <v>12.5</v>
      </c>
      <c r="AE985" s="2">
        <f>VLOOKUP($F985,Experiment!$A$2:$U$90,MATCH(Results!AE$1,Experiment!$A$1:$U$1,0),FALSE)</f>
        <v>2343.75</v>
      </c>
      <c r="AF985" s="2">
        <f>VLOOKUP($F985,Experiment!$A$2:$U$90,MATCH(Results!AF$1,Experiment!$A$1:$U$1,0),FALSE)</f>
        <v>48.412291827592711</v>
      </c>
      <c r="AG985" s="3">
        <f>VLOOKUP($F985,Experiment!$A$2:$W$90,MATCH(Results!AG$1,Experiment!$A$1:$W$1,0),FALSE)</f>
        <v>1</v>
      </c>
      <c r="AH985" s="3">
        <f>VLOOKUP($F985,Experiment!$A$2:$W$90,MATCH(Results!AH$1,Experiment!$A$1:$W$1,0),FALSE)</f>
        <v>0.625</v>
      </c>
      <c r="AI985" s="3">
        <f>VLOOKUP($F985,Experiment!$A$2:$X$90,MATCH(Results!AI$1,Experiment!$A$1:$X$1,0),FALSE)</f>
        <v>0.375</v>
      </c>
      <c r="AJ985" s="2">
        <f>Table1[[#This Row],[Gain]]^Table1[[#This Row],[θ]]</f>
        <v>50</v>
      </c>
      <c r="AK985" s="2">
        <f>-Table1[[#This Row],[λ]]*-Table1[[#This Row],[Loss]]^Table1[[#This Row],[θ]]</f>
        <v>70</v>
      </c>
      <c r="AL985" s="2">
        <f>Table1[[#This Row],[v_n_w_g]]-Table1[[#This Row],[v_n_w_l]]</f>
        <v>-20</v>
      </c>
      <c r="AM985" s="2">
        <f>IF(Table1[[#This Row],[diff_v]]&gt;=1,1,0)</f>
        <v>0</v>
      </c>
    </row>
    <row r="986" spans="1:39" hidden="1" x14ac:dyDescent="0.3">
      <c r="A986">
        <v>13</v>
      </c>
      <c r="B986" t="s">
        <v>46</v>
      </c>
      <c r="C986" s="22">
        <f>VLOOKUP(Table1[[#This Row],[Subject]],'Subject Profile'!$A$2:$E$8,4,FALSE)</f>
        <v>1</v>
      </c>
      <c r="D986" s="22">
        <f>VLOOKUP(Table1[[#This Row],[Subject]],'Subject Profile'!$A$2:$E$8,5,FALSE)</f>
        <v>-1.4</v>
      </c>
      <c r="E986" t="s">
        <v>109</v>
      </c>
      <c r="F986" t="s">
        <v>55</v>
      </c>
      <c r="G986" t="s">
        <v>56</v>
      </c>
      <c r="H986">
        <f>IF(Table1[[#This Row],[decision]]="accept",1,0)</f>
        <v>0</v>
      </c>
      <c r="I986">
        <v>0</v>
      </c>
      <c r="J986">
        <v>370</v>
      </c>
      <c r="K986">
        <v>1664535319</v>
      </c>
      <c r="L986">
        <v>9</v>
      </c>
      <c r="M986" t="str">
        <f>VLOOKUP($F986,Experiment!$A$2:$U$90,MATCH(Results!M$1,Experiment!$A$1:$U$1,0)+1,FALSE)</f>
        <v>R</v>
      </c>
      <c r="N986">
        <f>IF(Table1[[#This Row],[Impact]]="I",0,1)</f>
        <v>1</v>
      </c>
      <c r="O986" s="2">
        <f>VLOOKUP($F986,Experiment!$A$2:$U$90,MATCH(Results!O$1,Experiment!$A$1:$U$1,0),FALSE)</f>
        <v>0</v>
      </c>
      <c r="P986" s="3">
        <f>VLOOKUP($F986,Experiment!$A$2:$U$90,MATCH(Results!P$1,Experiment!$A$1:$U$1,0),FALSE)</f>
        <v>0</v>
      </c>
      <c r="Q986" s="2">
        <f>VLOOKUP($F986,Experiment!$A$2:$U$90,MATCH(Results!Q$1,Experiment!$A$1:$U$1,0),FALSE)</f>
        <v>0</v>
      </c>
      <c r="R986" s="3">
        <f>VLOOKUP($F986,Experiment!$A$2:$U$90,MATCH(Results!R$1,Experiment!$A$1:$U$1,0),FALSE)</f>
        <v>0</v>
      </c>
      <c r="S986" s="2">
        <f>VLOOKUP($F986,Experiment!$A$2:$U$90,MATCH(Results!S$1,Experiment!$A$1:$U$1,0),FALSE)</f>
        <v>0</v>
      </c>
      <c r="T986" s="2">
        <f>VLOOKUP($F986,Experiment!$A$2:$U$90,MATCH(Results!T$1,Experiment!$A$1:$U$1,0),FALSE)</f>
        <v>0</v>
      </c>
      <c r="U986" s="2">
        <f>VLOOKUP($F986,Experiment!$A$2:$U$90,MATCH(Results!U$1,Experiment!$A$1:$U$1,0),FALSE)</f>
        <v>0</v>
      </c>
      <c r="V986" s="2">
        <f>VLOOKUP($F986,Experiment!$A$2:$U$90,MATCH(Results!V$1,Experiment!$A$1:$U$1,0),FALSE)</f>
        <v>0</v>
      </c>
      <c r="W986" s="3">
        <f>VLOOKUP($F986,Experiment!$A$2:$U$90,MATCH(Results!W$1,Experiment!$A$1:$U$1,0),FALSE)</f>
        <v>0</v>
      </c>
      <c r="X986" s="3">
        <f>VLOOKUP($F986,Experiment!$A$2:$U$90,MATCH(Results!X$1,Experiment!$A$1:$U$1,0),FALSE)</f>
        <v>0</v>
      </c>
      <c r="Y986" s="2">
        <f>VLOOKUP($F986,Experiment!$A$2:$U$90,MATCH(Results!Y$1,Experiment!$A$1:$U$1,0),FALSE)</f>
        <v>0</v>
      </c>
      <c r="Z986" s="3">
        <f>VLOOKUP($F986,Experiment!$A$2:$U$90,MATCH(Results!Z$1,Experiment!$A$1:$U$1,0),FALSE)</f>
        <v>0</v>
      </c>
      <c r="AA986" s="3">
        <f>VLOOKUP($F986,Experiment!$A$2:$U$90,MATCH(Results!AA$1,Experiment!$A$1:$U$1,0),FALSE)</f>
        <v>0</v>
      </c>
      <c r="AB986" s="3">
        <f>VLOOKUP($F986,Experiment!$A$2:$U$90,MATCH(Results!AB$1,Experiment!$A$1:$U$1,0),FALSE)</f>
        <v>0</v>
      </c>
      <c r="AC986" s="3">
        <f>VLOOKUP($F986,Experiment!$A$2:$U$90,MATCH(Results!AC$1,Experiment!$A$1:$U$1,0),FALSE)</f>
        <v>0</v>
      </c>
      <c r="AD986" s="2">
        <f>VLOOKUP($F986,Experiment!$A$2:$U$90,MATCH(Results!AD$1,Experiment!$A$1:$U$1,0),FALSE)</f>
        <v>0</v>
      </c>
      <c r="AE986" s="2">
        <f>VLOOKUP($F986,Experiment!$A$2:$U$90,MATCH(Results!AE$1,Experiment!$A$1:$U$1,0),FALSE)</f>
        <v>0</v>
      </c>
      <c r="AF986" s="2">
        <f>VLOOKUP($F986,Experiment!$A$2:$U$90,MATCH(Results!AF$1,Experiment!$A$1:$U$1,0),FALSE)</f>
        <v>0</v>
      </c>
      <c r="AG986" s="2"/>
      <c r="AH986" s="3">
        <f>VLOOKUP($F986,Experiment!$A$2:$W$90,MATCH(Results!AH$1,Experiment!$A$1:$W$1,0),FALSE)</f>
        <v>0</v>
      </c>
      <c r="AI986" s="2">
        <f>VLOOKUP($F986,Experiment!$A$2:$X$90,MATCH(Results!AI$1,Experiment!$A$1:$X$1,0),FALSE)</f>
        <v>0</v>
      </c>
      <c r="AJ986" s="2">
        <f>Table1[[#This Row],[Gain]]^Table1[[#This Row],[θ]]</f>
        <v>0</v>
      </c>
      <c r="AK986" s="2">
        <f>-Table1[[#This Row],[λ]]*-Table1[[#This Row],[Loss]]^Table1[[#This Row],[θ]]</f>
        <v>0</v>
      </c>
      <c r="AL986" s="2">
        <f>Table1[[#This Row],[v_n_w_g]]-Table1[[#This Row],[v_n_w_l]]</f>
        <v>0</v>
      </c>
      <c r="AM986" s="2">
        <f>IF(Table1[[#This Row],[diff_v]]&gt;=1,1,0)</f>
        <v>0</v>
      </c>
    </row>
    <row r="987" spans="1:39" hidden="1" x14ac:dyDescent="0.3">
      <c r="A987">
        <v>14</v>
      </c>
      <c r="B987" t="s">
        <v>46</v>
      </c>
      <c r="C987" s="22">
        <f>VLOOKUP(Table1[[#This Row],[Subject]],'Subject Profile'!$A$2:$E$8,4,FALSE)</f>
        <v>1</v>
      </c>
      <c r="D987" s="22">
        <f>VLOOKUP(Table1[[#This Row],[Subject]],'Subject Profile'!$A$2:$E$8,5,FALSE)</f>
        <v>-1.4</v>
      </c>
      <c r="E987" t="s">
        <v>109</v>
      </c>
      <c r="F987" t="s">
        <v>57</v>
      </c>
      <c r="G987" t="s">
        <v>5</v>
      </c>
      <c r="H987">
        <f>IF(Table1[[#This Row],[decision]]="accept",1,0)</f>
        <v>0</v>
      </c>
      <c r="I987">
        <v>0</v>
      </c>
      <c r="J987">
        <v>370</v>
      </c>
      <c r="K987">
        <v>1664535326</v>
      </c>
      <c r="L987">
        <v>7</v>
      </c>
      <c r="M987" t="str">
        <f>VLOOKUP($F987,Experiment!$A$2:$U$90,MATCH(Results!M$1,Experiment!$A$1:$U$1,0)+1,FALSE)</f>
        <v>I</v>
      </c>
      <c r="N987">
        <f>IF(Table1[[#This Row],[Impact]]="I",0,1)</f>
        <v>0</v>
      </c>
      <c r="O987" s="2">
        <f>VLOOKUP($F987,Experiment!$A$2:$U$90,MATCH(Results!O$1,Experiment!$A$1:$U$1,0),FALSE)</f>
        <v>-90</v>
      </c>
      <c r="P987" s="3">
        <f>VLOOKUP($F987,Experiment!$A$2:$U$90,MATCH(Results!P$1,Experiment!$A$1:$U$1,0),FALSE)</f>
        <v>0.5</v>
      </c>
      <c r="Q987" s="2">
        <f>VLOOKUP($F987,Experiment!$A$2:$U$90,MATCH(Results!Q$1,Experiment!$A$1:$U$1,0),FALSE)</f>
        <v>100</v>
      </c>
      <c r="R987" s="3">
        <f>VLOOKUP($F987,Experiment!$A$2:$U$90,MATCH(Results!R$1,Experiment!$A$1:$U$1,0),FALSE)</f>
        <v>0.5</v>
      </c>
      <c r="S987" s="2">
        <f>VLOOKUP($F987,Experiment!$A$2:$U$90,MATCH(Results!S$1,Experiment!$A$1:$U$1,0),FALSE)</f>
        <v>5</v>
      </c>
      <c r="T987" s="2">
        <f>VLOOKUP($F987,Experiment!$A$2:$U$90,MATCH(Results!T$1,Experiment!$A$1:$U$1,0),FALSE)</f>
        <v>9025</v>
      </c>
      <c r="U987" s="2">
        <f>VLOOKUP($F987,Experiment!$A$2:$U$90,MATCH(Results!U$1,Experiment!$A$1:$U$1,0),FALSE)</f>
        <v>95</v>
      </c>
      <c r="V987" s="2">
        <f>VLOOKUP($F987,Experiment!$A$2:$U$90,MATCH(Results!V$1,Experiment!$A$1:$U$1,0),FALSE)</f>
        <v>2</v>
      </c>
      <c r="W987" s="3">
        <f>VLOOKUP($F987,Experiment!$A$2:$U$90,MATCH(Results!W$1,Experiment!$A$1:$U$1,0),FALSE)</f>
        <v>0.25</v>
      </c>
      <c r="X987" s="3">
        <f>VLOOKUP($F987,Experiment!$A$2:$U$90,MATCH(Results!X$1,Experiment!$A$1:$U$1,0),FALSE)</f>
        <v>0.75</v>
      </c>
      <c r="Y987" s="2">
        <f>VLOOKUP($F987,Experiment!$A$2:$U$90,MATCH(Results!Y$1,Experiment!$A$1:$U$1,0),FALSE)</f>
        <v>2</v>
      </c>
      <c r="Z987" s="3">
        <f>VLOOKUP($F987,Experiment!$A$2:$U$90,MATCH(Results!Z$1,Experiment!$A$1:$U$1,0),FALSE)</f>
        <v>0.5</v>
      </c>
      <c r="AA987" s="3">
        <f>VLOOKUP($F987,Experiment!$A$2:$U$90,MATCH(Results!AA$1,Experiment!$A$1:$U$1,0),FALSE)</f>
        <v>0.25</v>
      </c>
      <c r="AB987" s="3">
        <f>VLOOKUP($F987,Experiment!$A$2:$U$90,MATCH(Results!AB$1,Experiment!$A$1:$U$1,0),FALSE)</f>
        <v>0.625</v>
      </c>
      <c r="AC987" s="3">
        <f>VLOOKUP($F987,Experiment!$A$2:$U$90,MATCH(Results!AC$1,Experiment!$A$1:$U$1,0),FALSE)</f>
        <v>0.375</v>
      </c>
      <c r="AD987" s="2">
        <f>VLOOKUP($F987,Experiment!$A$2:$U$90,MATCH(Results!AD$1,Experiment!$A$1:$U$1,0),FALSE)</f>
        <v>-18.75</v>
      </c>
      <c r="AE987" s="2">
        <f>VLOOKUP($F987,Experiment!$A$2:$U$90,MATCH(Results!AE$1,Experiment!$A$1:$U$1,0),FALSE)</f>
        <v>8460.9375</v>
      </c>
      <c r="AF987" s="2">
        <f>VLOOKUP($F987,Experiment!$A$2:$U$90,MATCH(Results!AF$1,Experiment!$A$1:$U$1,0),FALSE)</f>
        <v>91.983354472426157</v>
      </c>
      <c r="AG987" s="3">
        <f>VLOOKUP($F987,Experiment!$A$2:$W$90,MATCH(Results!AG$1,Experiment!$A$1:$W$1,0),FALSE)</f>
        <v>0.82730419370997643</v>
      </c>
      <c r="AH987" s="3">
        <f>VLOOKUP($F987,Experiment!$A$2:$W$90,MATCH(Results!AH$1,Experiment!$A$1:$W$1,0),FALSE)</f>
        <v>0.38648875795104182</v>
      </c>
      <c r="AI987" s="3">
        <f>VLOOKUP($F987,Experiment!$A$2:$X$90,MATCH(Results!AI$1,Experiment!$A$1:$X$1,0),FALSE)</f>
        <v>0.61351124204895813</v>
      </c>
      <c r="AJ987" s="2">
        <f>Table1[[#This Row],[Gain]]^Table1[[#This Row],[θ]]</f>
        <v>100</v>
      </c>
      <c r="AK987" s="2">
        <f>-Table1[[#This Row],[λ]]*-Table1[[#This Row],[Loss]]^Table1[[#This Row],[θ]]</f>
        <v>125.99999999999999</v>
      </c>
      <c r="AL987" s="2">
        <f>Table1[[#This Row],[v_n_w_g]]-Table1[[#This Row],[v_n_w_l]]</f>
        <v>-25.999999999999986</v>
      </c>
      <c r="AM987" s="2">
        <f>IF(Table1[[#This Row],[diff_v]]&gt;=1,1,0)</f>
        <v>0</v>
      </c>
    </row>
    <row r="988" spans="1:39" hidden="1" x14ac:dyDescent="0.3">
      <c r="A988">
        <v>15</v>
      </c>
      <c r="B988" t="s">
        <v>46</v>
      </c>
      <c r="C988" s="22">
        <f>VLOOKUP(Table1[[#This Row],[Subject]],'Subject Profile'!$A$2:$E$8,4,FALSE)</f>
        <v>1</v>
      </c>
      <c r="D988" s="22">
        <f>VLOOKUP(Table1[[#This Row],[Subject]],'Subject Profile'!$A$2:$E$8,5,FALSE)</f>
        <v>-1.4</v>
      </c>
      <c r="E988" t="s">
        <v>109</v>
      </c>
      <c r="F988" t="s">
        <v>85</v>
      </c>
      <c r="G988" t="s">
        <v>5</v>
      </c>
      <c r="H988">
        <f>IF(Table1[[#This Row],[decision]]="accept",1,0)</f>
        <v>0</v>
      </c>
      <c r="I988">
        <v>0</v>
      </c>
      <c r="J988">
        <v>370</v>
      </c>
      <c r="K988">
        <v>1664535332</v>
      </c>
      <c r="L988">
        <v>6</v>
      </c>
      <c r="M988" t="str">
        <f>VLOOKUP($F988,Experiment!$A$2:$U$90,MATCH(Results!M$1,Experiment!$A$1:$U$1,0)+1,FALSE)</f>
        <v>I</v>
      </c>
      <c r="N988">
        <f>IF(Table1[[#This Row],[Impact]]="I",0,1)</f>
        <v>0</v>
      </c>
      <c r="O988" s="2">
        <f>VLOOKUP($F988,Experiment!$A$2:$U$90,MATCH(Results!O$1,Experiment!$A$1:$U$1,0),FALSE)</f>
        <v>-90</v>
      </c>
      <c r="P988" s="3">
        <f>VLOOKUP($F988,Experiment!$A$2:$U$90,MATCH(Results!P$1,Experiment!$A$1:$U$1,0),FALSE)</f>
        <v>0.5</v>
      </c>
      <c r="Q988" s="2">
        <f>VLOOKUP($F988,Experiment!$A$2:$U$90,MATCH(Results!Q$1,Experiment!$A$1:$U$1,0),FALSE)</f>
        <v>80</v>
      </c>
      <c r="R988" s="3">
        <f>VLOOKUP($F988,Experiment!$A$2:$U$90,MATCH(Results!R$1,Experiment!$A$1:$U$1,0),FALSE)</f>
        <v>0.5</v>
      </c>
      <c r="S988" s="2">
        <f>VLOOKUP($F988,Experiment!$A$2:$U$90,MATCH(Results!S$1,Experiment!$A$1:$U$1,0),FALSE)</f>
        <v>-5</v>
      </c>
      <c r="T988" s="2">
        <f>VLOOKUP($F988,Experiment!$A$2:$U$90,MATCH(Results!T$1,Experiment!$A$1:$U$1,0),FALSE)</f>
        <v>7225</v>
      </c>
      <c r="U988" s="2">
        <f>VLOOKUP($F988,Experiment!$A$2:$U$90,MATCH(Results!U$1,Experiment!$A$1:$U$1,0),FALSE)</f>
        <v>85</v>
      </c>
      <c r="V988" s="2">
        <f>VLOOKUP($F988,Experiment!$A$2:$U$90,MATCH(Results!V$1,Experiment!$A$1:$U$1,0),FALSE)</f>
        <v>2</v>
      </c>
      <c r="W988" s="3">
        <f>VLOOKUP($F988,Experiment!$A$2:$U$90,MATCH(Results!W$1,Experiment!$A$1:$U$1,0),FALSE)</f>
        <v>0.25</v>
      </c>
      <c r="X988" s="3">
        <f>VLOOKUP($F988,Experiment!$A$2:$U$90,MATCH(Results!X$1,Experiment!$A$1:$U$1,0),FALSE)</f>
        <v>0.75</v>
      </c>
      <c r="Y988" s="2">
        <f>VLOOKUP($F988,Experiment!$A$2:$U$90,MATCH(Results!Y$1,Experiment!$A$1:$U$1,0),FALSE)</f>
        <v>2</v>
      </c>
      <c r="Z988" s="3">
        <f>VLOOKUP($F988,Experiment!$A$2:$U$90,MATCH(Results!Z$1,Experiment!$A$1:$U$1,0),FALSE)</f>
        <v>0.5</v>
      </c>
      <c r="AA988" s="3">
        <f>VLOOKUP($F988,Experiment!$A$2:$U$90,MATCH(Results!AA$1,Experiment!$A$1:$U$1,0),FALSE)</f>
        <v>0.25</v>
      </c>
      <c r="AB988" s="3">
        <f>VLOOKUP($F988,Experiment!$A$2:$U$90,MATCH(Results!AB$1,Experiment!$A$1:$U$1,0),FALSE)</f>
        <v>0.625</v>
      </c>
      <c r="AC988" s="3">
        <f>VLOOKUP($F988,Experiment!$A$2:$U$90,MATCH(Results!AC$1,Experiment!$A$1:$U$1,0),FALSE)</f>
        <v>0.375</v>
      </c>
      <c r="AD988" s="2">
        <f>VLOOKUP($F988,Experiment!$A$2:$U$90,MATCH(Results!AD$1,Experiment!$A$1:$U$1,0),FALSE)</f>
        <v>-26.25</v>
      </c>
      <c r="AE988" s="2">
        <f>VLOOKUP($F988,Experiment!$A$2:$U$90,MATCH(Results!AE$1,Experiment!$A$1:$U$1,0),FALSE)</f>
        <v>6773.4375</v>
      </c>
      <c r="AF988" s="2">
        <f>VLOOKUP($F988,Experiment!$A$2:$U$90,MATCH(Results!AF$1,Experiment!$A$1:$U$1,0),FALSE)</f>
        <v>82.300896106907615</v>
      </c>
      <c r="AG988" s="3">
        <f>VLOOKUP($F988,Experiment!$A$2:$W$90,MATCH(Results!AG$1,Experiment!$A$1:$W$1,0),FALSE)</f>
        <v>0.82730419370997643</v>
      </c>
      <c r="AH988" s="3">
        <f>VLOOKUP($F988,Experiment!$A$2:$W$90,MATCH(Results!AH$1,Experiment!$A$1:$W$1,0),FALSE)</f>
        <v>0.38648875795104182</v>
      </c>
      <c r="AI988" s="3">
        <f>VLOOKUP($F988,Experiment!$A$2:$X$90,MATCH(Results!AI$1,Experiment!$A$1:$X$1,0),FALSE)</f>
        <v>0.61351124204895813</v>
      </c>
      <c r="AJ988" s="2">
        <f>Table1[[#This Row],[Gain]]^Table1[[#This Row],[θ]]</f>
        <v>80</v>
      </c>
      <c r="AK988" s="2">
        <f>-Table1[[#This Row],[λ]]*-Table1[[#This Row],[Loss]]^Table1[[#This Row],[θ]]</f>
        <v>125.99999999999999</v>
      </c>
      <c r="AL988" s="2">
        <f>Table1[[#This Row],[v_n_w_g]]-Table1[[#This Row],[v_n_w_l]]</f>
        <v>-45.999999999999986</v>
      </c>
      <c r="AM988" s="2">
        <f>IF(Table1[[#This Row],[diff_v]]&gt;=1,1,0)</f>
        <v>0</v>
      </c>
    </row>
    <row r="989" spans="1:39" hidden="1" x14ac:dyDescent="0.3">
      <c r="A989">
        <v>16</v>
      </c>
      <c r="B989" t="s">
        <v>46</v>
      </c>
      <c r="C989" s="22">
        <f>VLOOKUP(Table1[[#This Row],[Subject]],'Subject Profile'!$A$2:$E$8,4,FALSE)</f>
        <v>1</v>
      </c>
      <c r="D989" s="22">
        <f>VLOOKUP(Table1[[#This Row],[Subject]],'Subject Profile'!$A$2:$E$8,5,FALSE)</f>
        <v>-1.4</v>
      </c>
      <c r="E989" t="s">
        <v>109</v>
      </c>
      <c r="F989" t="s">
        <v>85</v>
      </c>
      <c r="G989" t="s">
        <v>5</v>
      </c>
      <c r="H989">
        <f>IF(Table1[[#This Row],[decision]]="accept",1,0)</f>
        <v>0</v>
      </c>
      <c r="I989">
        <v>0</v>
      </c>
      <c r="J989">
        <v>370</v>
      </c>
      <c r="K989">
        <v>1664535333</v>
      </c>
      <c r="L989">
        <v>1</v>
      </c>
      <c r="M989" t="str">
        <f>VLOOKUP($F989,Experiment!$A$2:$U$90,MATCH(Results!M$1,Experiment!$A$1:$U$1,0)+1,FALSE)</f>
        <v>I</v>
      </c>
      <c r="N989">
        <f>IF(Table1[[#This Row],[Impact]]="I",0,1)</f>
        <v>0</v>
      </c>
      <c r="O989" s="2">
        <f>VLOOKUP($F989,Experiment!$A$2:$U$90,MATCH(Results!O$1,Experiment!$A$1:$U$1,0),FALSE)</f>
        <v>-90</v>
      </c>
      <c r="P989" s="3">
        <f>VLOOKUP($F989,Experiment!$A$2:$U$90,MATCH(Results!P$1,Experiment!$A$1:$U$1,0),FALSE)</f>
        <v>0.5</v>
      </c>
      <c r="Q989" s="2">
        <f>VLOOKUP($F989,Experiment!$A$2:$U$90,MATCH(Results!Q$1,Experiment!$A$1:$U$1,0),FALSE)</f>
        <v>80</v>
      </c>
      <c r="R989" s="3">
        <f>VLOOKUP($F989,Experiment!$A$2:$U$90,MATCH(Results!R$1,Experiment!$A$1:$U$1,0),FALSE)</f>
        <v>0.5</v>
      </c>
      <c r="S989" s="2">
        <f>VLOOKUP($F989,Experiment!$A$2:$U$90,MATCH(Results!S$1,Experiment!$A$1:$U$1,0),FALSE)</f>
        <v>-5</v>
      </c>
      <c r="T989" s="2">
        <f>VLOOKUP($F989,Experiment!$A$2:$U$90,MATCH(Results!T$1,Experiment!$A$1:$U$1,0),FALSE)</f>
        <v>7225</v>
      </c>
      <c r="U989" s="2">
        <f>VLOOKUP($F989,Experiment!$A$2:$U$90,MATCH(Results!U$1,Experiment!$A$1:$U$1,0),FALSE)</f>
        <v>85</v>
      </c>
      <c r="V989" s="2">
        <f>VLOOKUP($F989,Experiment!$A$2:$U$90,MATCH(Results!V$1,Experiment!$A$1:$U$1,0),FALSE)</f>
        <v>2</v>
      </c>
      <c r="W989" s="3">
        <f>VLOOKUP($F989,Experiment!$A$2:$U$90,MATCH(Results!W$1,Experiment!$A$1:$U$1,0),FALSE)</f>
        <v>0.25</v>
      </c>
      <c r="X989" s="3">
        <f>VLOOKUP($F989,Experiment!$A$2:$U$90,MATCH(Results!X$1,Experiment!$A$1:$U$1,0),FALSE)</f>
        <v>0.75</v>
      </c>
      <c r="Y989" s="2">
        <f>VLOOKUP($F989,Experiment!$A$2:$U$90,MATCH(Results!Y$1,Experiment!$A$1:$U$1,0),FALSE)</f>
        <v>2</v>
      </c>
      <c r="Z989" s="3">
        <f>VLOOKUP($F989,Experiment!$A$2:$U$90,MATCH(Results!Z$1,Experiment!$A$1:$U$1,0),FALSE)</f>
        <v>0.5</v>
      </c>
      <c r="AA989" s="3">
        <f>VLOOKUP($F989,Experiment!$A$2:$U$90,MATCH(Results!AA$1,Experiment!$A$1:$U$1,0),FALSE)</f>
        <v>0.25</v>
      </c>
      <c r="AB989" s="3">
        <f>VLOOKUP($F989,Experiment!$A$2:$U$90,MATCH(Results!AB$1,Experiment!$A$1:$U$1,0),FALSE)</f>
        <v>0.625</v>
      </c>
      <c r="AC989" s="3">
        <f>VLOOKUP($F989,Experiment!$A$2:$U$90,MATCH(Results!AC$1,Experiment!$A$1:$U$1,0),FALSE)</f>
        <v>0.375</v>
      </c>
      <c r="AD989" s="2">
        <f>VLOOKUP($F989,Experiment!$A$2:$U$90,MATCH(Results!AD$1,Experiment!$A$1:$U$1,0),FALSE)</f>
        <v>-26.25</v>
      </c>
      <c r="AE989" s="2">
        <f>VLOOKUP($F989,Experiment!$A$2:$U$90,MATCH(Results!AE$1,Experiment!$A$1:$U$1,0),FALSE)</f>
        <v>6773.4375</v>
      </c>
      <c r="AF989" s="2">
        <f>VLOOKUP($F989,Experiment!$A$2:$U$90,MATCH(Results!AF$1,Experiment!$A$1:$U$1,0),FALSE)</f>
        <v>82.300896106907615</v>
      </c>
      <c r="AG989" s="3">
        <f>VLOOKUP($F989,Experiment!$A$2:$W$90,MATCH(Results!AG$1,Experiment!$A$1:$W$1,0),FALSE)</f>
        <v>0.82730419370997643</v>
      </c>
      <c r="AH989" s="3">
        <f>VLOOKUP($F989,Experiment!$A$2:$W$90,MATCH(Results!AH$1,Experiment!$A$1:$W$1,0),FALSE)</f>
        <v>0.38648875795104182</v>
      </c>
      <c r="AI989" s="3">
        <f>VLOOKUP($F989,Experiment!$A$2:$X$90,MATCH(Results!AI$1,Experiment!$A$1:$X$1,0),FALSE)</f>
        <v>0.61351124204895813</v>
      </c>
      <c r="AJ989" s="2">
        <f>Table1[[#This Row],[Gain]]^Table1[[#This Row],[θ]]</f>
        <v>80</v>
      </c>
      <c r="AK989" s="2">
        <f>-Table1[[#This Row],[λ]]*-Table1[[#This Row],[Loss]]^Table1[[#This Row],[θ]]</f>
        <v>125.99999999999999</v>
      </c>
      <c r="AL989" s="2">
        <f>Table1[[#This Row],[v_n_w_g]]-Table1[[#This Row],[v_n_w_l]]</f>
        <v>-45.999999999999986</v>
      </c>
      <c r="AM989" s="2">
        <f>IF(Table1[[#This Row],[diff_v]]&gt;=1,1,0)</f>
        <v>0</v>
      </c>
    </row>
    <row r="990" spans="1:39" hidden="1" x14ac:dyDescent="0.3">
      <c r="A990">
        <v>17</v>
      </c>
      <c r="B990" t="s">
        <v>46</v>
      </c>
      <c r="C990" s="22">
        <f>VLOOKUP(Table1[[#This Row],[Subject]],'Subject Profile'!$A$2:$E$8,4,FALSE)</f>
        <v>1</v>
      </c>
      <c r="D990" s="22">
        <f>VLOOKUP(Table1[[#This Row],[Subject]],'Subject Profile'!$A$2:$E$8,5,FALSE)</f>
        <v>-1.4</v>
      </c>
      <c r="E990" t="s">
        <v>109</v>
      </c>
      <c r="F990" t="s">
        <v>50</v>
      </c>
      <c r="G990" t="s">
        <v>7</v>
      </c>
      <c r="H990">
        <f>IF(Table1[[#This Row],[decision]]="accept",1,0)</f>
        <v>1</v>
      </c>
      <c r="I990">
        <v>-90</v>
      </c>
      <c r="J990">
        <v>280</v>
      </c>
      <c r="K990">
        <v>1664535339</v>
      </c>
      <c r="L990">
        <v>6</v>
      </c>
      <c r="M990" t="str">
        <f>VLOOKUP($F990,Experiment!$A$2:$U$90,MATCH(Results!M$1,Experiment!$A$1:$U$1,0)+1,FALSE)</f>
        <v>I</v>
      </c>
      <c r="N990">
        <f>IF(Table1[[#This Row],[Impact]]="I",0,1)</f>
        <v>0</v>
      </c>
      <c r="O990" s="2">
        <f>VLOOKUP($F990,Experiment!$A$2:$U$90,MATCH(Results!O$1,Experiment!$A$1:$U$1,0),FALSE)</f>
        <v>-90</v>
      </c>
      <c r="P990" s="3">
        <f>VLOOKUP($F990,Experiment!$A$2:$U$90,MATCH(Results!P$1,Experiment!$A$1:$U$1,0),FALSE)</f>
        <v>0.5</v>
      </c>
      <c r="Q990" s="2">
        <f>VLOOKUP($F990,Experiment!$A$2:$U$90,MATCH(Results!Q$1,Experiment!$A$1:$U$1,0),FALSE)</f>
        <v>180</v>
      </c>
      <c r="R990" s="3">
        <f>VLOOKUP($F990,Experiment!$A$2:$U$90,MATCH(Results!R$1,Experiment!$A$1:$U$1,0),FALSE)</f>
        <v>0.5</v>
      </c>
      <c r="S990" s="2">
        <f>VLOOKUP($F990,Experiment!$A$2:$U$90,MATCH(Results!S$1,Experiment!$A$1:$U$1,0),FALSE)</f>
        <v>45</v>
      </c>
      <c r="T990" s="2">
        <f>VLOOKUP($F990,Experiment!$A$2:$U$90,MATCH(Results!T$1,Experiment!$A$1:$U$1,0),FALSE)</f>
        <v>18225</v>
      </c>
      <c r="U990" s="2">
        <f>VLOOKUP($F990,Experiment!$A$2:$U$90,MATCH(Results!U$1,Experiment!$A$1:$U$1,0),FALSE)</f>
        <v>135</v>
      </c>
      <c r="V990" s="2">
        <f>VLOOKUP($F990,Experiment!$A$2:$U$90,MATCH(Results!V$1,Experiment!$A$1:$U$1,0),FALSE)</f>
        <v>4</v>
      </c>
      <c r="W990" s="3">
        <f>VLOOKUP($F990,Experiment!$A$2:$U$90,MATCH(Results!W$1,Experiment!$A$1:$U$1,0),FALSE)</f>
        <v>0.75</v>
      </c>
      <c r="X990" s="3">
        <f>VLOOKUP($F990,Experiment!$A$2:$U$90,MATCH(Results!X$1,Experiment!$A$1:$U$1,0),FALSE)</f>
        <v>0.25</v>
      </c>
      <c r="Y990" s="2">
        <f>VLOOKUP($F990,Experiment!$A$2:$U$90,MATCH(Results!Y$1,Experiment!$A$1:$U$1,0),FALSE)</f>
        <v>2</v>
      </c>
      <c r="Z990" s="3">
        <f>VLOOKUP($F990,Experiment!$A$2:$U$90,MATCH(Results!Z$1,Experiment!$A$1:$U$1,0),FALSE)</f>
        <v>0.05</v>
      </c>
      <c r="AA990" s="3">
        <f>VLOOKUP($F990,Experiment!$A$2:$U$90,MATCH(Results!AA$1,Experiment!$A$1:$U$1,0),FALSE)</f>
        <v>0.2</v>
      </c>
      <c r="AB990" s="3">
        <f>VLOOKUP($F990,Experiment!$A$2:$U$90,MATCH(Results!AB$1,Experiment!$A$1:$U$1,0),FALSE)</f>
        <v>0.42499999999999999</v>
      </c>
      <c r="AC990" s="3">
        <f>VLOOKUP($F990,Experiment!$A$2:$U$90,MATCH(Results!AC$1,Experiment!$A$1:$U$1,0),FALSE)</f>
        <v>0.57499999999999996</v>
      </c>
      <c r="AD990" s="2">
        <f>VLOOKUP($F990,Experiment!$A$2:$U$90,MATCH(Results!AD$1,Experiment!$A$1:$U$1,0),FALSE)</f>
        <v>65.249999999999986</v>
      </c>
      <c r="AE990" s="2">
        <f>VLOOKUP($F990,Experiment!$A$2:$U$90,MATCH(Results!AE$1,Experiment!$A$1:$U$1,0),FALSE)</f>
        <v>17814.9375</v>
      </c>
      <c r="AF990" s="2">
        <f>VLOOKUP($F990,Experiment!$A$2:$U$90,MATCH(Results!AF$1,Experiment!$A$1:$U$1,0),FALSE)</f>
        <v>133.47260954967501</v>
      </c>
      <c r="AG990" s="3">
        <f>VLOOKUP($F990,Experiment!$A$2:$W$90,MATCH(Results!AG$1,Experiment!$A$1:$W$1,0),FALSE)</f>
        <v>1</v>
      </c>
      <c r="AH990" s="3">
        <f>VLOOKUP($F990,Experiment!$A$2:$W$90,MATCH(Results!AH$1,Experiment!$A$1:$W$1,0),FALSE)</f>
        <v>0.57499999999999996</v>
      </c>
      <c r="AI990" s="3">
        <f>VLOOKUP($F990,Experiment!$A$2:$X$90,MATCH(Results!AI$1,Experiment!$A$1:$X$1,0),FALSE)</f>
        <v>0.42500000000000004</v>
      </c>
      <c r="AJ990" s="2">
        <f>Table1[[#This Row],[Gain]]^Table1[[#This Row],[θ]]</f>
        <v>180</v>
      </c>
      <c r="AK990" s="2">
        <f>-Table1[[#This Row],[λ]]*-Table1[[#This Row],[Loss]]^Table1[[#This Row],[θ]]</f>
        <v>125.99999999999999</v>
      </c>
      <c r="AL990" s="2">
        <f>Table1[[#This Row],[v_n_w_g]]-Table1[[#This Row],[v_n_w_l]]</f>
        <v>54.000000000000014</v>
      </c>
      <c r="AM990" s="2">
        <f>IF(Table1[[#This Row],[diff_v]]&gt;=1,1,0)</f>
        <v>1</v>
      </c>
    </row>
    <row r="991" spans="1:39" hidden="1" x14ac:dyDescent="0.3">
      <c r="A991">
        <v>18</v>
      </c>
      <c r="B991" t="s">
        <v>46</v>
      </c>
      <c r="C991" s="22">
        <f>VLOOKUP(Table1[[#This Row],[Subject]],'Subject Profile'!$A$2:$E$8,4,FALSE)</f>
        <v>1</v>
      </c>
      <c r="D991" s="22">
        <f>VLOOKUP(Table1[[#This Row],[Subject]],'Subject Profile'!$A$2:$E$8,5,FALSE)</f>
        <v>-1.4</v>
      </c>
      <c r="E991" t="s">
        <v>109</v>
      </c>
      <c r="F991" t="s">
        <v>98</v>
      </c>
      <c r="G991" t="s">
        <v>5</v>
      </c>
      <c r="H991">
        <f>IF(Table1[[#This Row],[decision]]="accept",1,0)</f>
        <v>0</v>
      </c>
      <c r="I991">
        <v>0</v>
      </c>
      <c r="J991">
        <v>280</v>
      </c>
      <c r="K991">
        <v>1664535344</v>
      </c>
      <c r="L991">
        <v>5</v>
      </c>
      <c r="M991" t="str">
        <f>VLOOKUP($F991,Experiment!$A$2:$U$90,MATCH(Results!M$1,Experiment!$A$1:$U$1,0)+1,FALSE)</f>
        <v>I</v>
      </c>
      <c r="N991">
        <f>IF(Table1[[#This Row],[Impact]]="I",0,1)</f>
        <v>0</v>
      </c>
      <c r="O991" s="2">
        <f>VLOOKUP($F991,Experiment!$A$2:$U$90,MATCH(Results!O$1,Experiment!$A$1:$U$1,0),FALSE)</f>
        <v>-10</v>
      </c>
      <c r="P991" s="3">
        <f>VLOOKUP($F991,Experiment!$A$2:$U$90,MATCH(Results!P$1,Experiment!$A$1:$U$1,0),FALSE)</f>
        <v>0.5</v>
      </c>
      <c r="Q991" s="2">
        <f>VLOOKUP($F991,Experiment!$A$2:$U$90,MATCH(Results!Q$1,Experiment!$A$1:$U$1,0),FALSE)</f>
        <v>0</v>
      </c>
      <c r="R991" s="3">
        <f>VLOOKUP($F991,Experiment!$A$2:$U$90,MATCH(Results!R$1,Experiment!$A$1:$U$1,0),FALSE)</f>
        <v>0.5</v>
      </c>
      <c r="S991" s="2">
        <f>VLOOKUP($F991,Experiment!$A$2:$U$90,MATCH(Results!S$1,Experiment!$A$1:$U$1,0),FALSE)</f>
        <v>-5</v>
      </c>
      <c r="T991" s="2">
        <f>VLOOKUP($F991,Experiment!$A$2:$U$90,MATCH(Results!T$1,Experiment!$A$1:$U$1,0),FALSE)</f>
        <v>25</v>
      </c>
      <c r="U991" s="2">
        <f>VLOOKUP($F991,Experiment!$A$2:$U$90,MATCH(Results!U$1,Experiment!$A$1:$U$1,0),FALSE)</f>
        <v>5</v>
      </c>
      <c r="V991" s="2">
        <f>VLOOKUP($F991,Experiment!$A$2:$U$90,MATCH(Results!V$1,Experiment!$A$1:$U$1,0),FALSE)</f>
        <v>2</v>
      </c>
      <c r="W991" s="3">
        <f>VLOOKUP($F991,Experiment!$A$2:$U$90,MATCH(Results!W$1,Experiment!$A$1:$U$1,0),FALSE)</f>
        <v>0.25</v>
      </c>
      <c r="X991" s="3">
        <f>VLOOKUP($F991,Experiment!$A$2:$U$90,MATCH(Results!X$1,Experiment!$A$1:$U$1,0),FALSE)</f>
        <v>0.75</v>
      </c>
      <c r="Y991" s="2">
        <f>VLOOKUP($F991,Experiment!$A$2:$U$90,MATCH(Results!Y$1,Experiment!$A$1:$U$1,0),FALSE)</f>
        <v>2</v>
      </c>
      <c r="Z991" s="3">
        <f>VLOOKUP($F991,Experiment!$A$2:$U$90,MATCH(Results!Z$1,Experiment!$A$1:$U$1,0),FALSE)</f>
        <v>0.5</v>
      </c>
      <c r="AA991" s="3">
        <f>VLOOKUP($F991,Experiment!$A$2:$U$90,MATCH(Results!AA$1,Experiment!$A$1:$U$1,0),FALSE)</f>
        <v>0.25</v>
      </c>
      <c r="AB991" s="3">
        <f>VLOOKUP($F991,Experiment!$A$2:$U$90,MATCH(Results!AB$1,Experiment!$A$1:$U$1,0),FALSE)</f>
        <v>0.625</v>
      </c>
      <c r="AC991" s="3">
        <f>VLOOKUP($F991,Experiment!$A$2:$U$90,MATCH(Results!AC$1,Experiment!$A$1:$U$1,0),FALSE)</f>
        <v>0.375</v>
      </c>
      <c r="AD991" s="2">
        <f>VLOOKUP($F991,Experiment!$A$2:$U$90,MATCH(Results!AD$1,Experiment!$A$1:$U$1,0),FALSE)</f>
        <v>-6.25</v>
      </c>
      <c r="AE991" s="2">
        <f>VLOOKUP($F991,Experiment!$A$2:$U$90,MATCH(Results!AE$1,Experiment!$A$1:$U$1,0),FALSE)</f>
        <v>23.4375</v>
      </c>
      <c r="AF991" s="2">
        <f>VLOOKUP($F991,Experiment!$A$2:$U$90,MATCH(Results!AF$1,Experiment!$A$1:$U$1,0),FALSE)</f>
        <v>4.8412291827592711</v>
      </c>
      <c r="AG991" s="3">
        <f>VLOOKUP($F991,Experiment!$A$2:$W$90,MATCH(Results!AG$1,Experiment!$A$1:$W$1,0),FALSE)</f>
        <v>0.82730419370997643</v>
      </c>
      <c r="AH991" s="3">
        <f>VLOOKUP($F991,Experiment!$A$2:$W$90,MATCH(Results!AH$1,Experiment!$A$1:$W$1,0),FALSE)</f>
        <v>0.38648875795104182</v>
      </c>
      <c r="AI991" s="3">
        <f>VLOOKUP($F991,Experiment!$A$2:$X$90,MATCH(Results!AI$1,Experiment!$A$1:$X$1,0),FALSE)</f>
        <v>0.61351124204895813</v>
      </c>
      <c r="AJ991" s="2">
        <f>Table1[[#This Row],[Gain]]^Table1[[#This Row],[θ]]</f>
        <v>0</v>
      </c>
      <c r="AK991" s="2">
        <f>-Table1[[#This Row],[λ]]*-Table1[[#This Row],[Loss]]^Table1[[#This Row],[θ]]</f>
        <v>14</v>
      </c>
      <c r="AL991" s="2">
        <f>Table1[[#This Row],[v_n_w_g]]-Table1[[#This Row],[v_n_w_l]]</f>
        <v>-14</v>
      </c>
      <c r="AM991" s="2">
        <f>IF(Table1[[#This Row],[diff_v]]&gt;=1,1,0)</f>
        <v>0</v>
      </c>
    </row>
    <row r="992" spans="1:39" hidden="1" x14ac:dyDescent="0.3">
      <c r="A992">
        <v>19</v>
      </c>
      <c r="B992" t="s">
        <v>46</v>
      </c>
      <c r="C992" s="22">
        <f>VLOOKUP(Table1[[#This Row],[Subject]],'Subject Profile'!$A$2:$E$8,4,FALSE)</f>
        <v>1</v>
      </c>
      <c r="D992" s="22">
        <f>VLOOKUP(Table1[[#This Row],[Subject]],'Subject Profile'!$A$2:$E$8,5,FALSE)</f>
        <v>-1.4</v>
      </c>
      <c r="E992" t="s">
        <v>109</v>
      </c>
      <c r="F992" t="s">
        <v>70</v>
      </c>
      <c r="G992" t="s">
        <v>7</v>
      </c>
      <c r="H992">
        <f>IF(Table1[[#This Row],[decision]]="accept",1,0)</f>
        <v>1</v>
      </c>
      <c r="I992">
        <v>-90</v>
      </c>
      <c r="J992">
        <v>190</v>
      </c>
      <c r="K992">
        <v>1664535349</v>
      </c>
      <c r="L992">
        <v>5</v>
      </c>
      <c r="M992" t="str">
        <f>VLOOKUP($F992,Experiment!$A$2:$U$90,MATCH(Results!M$1,Experiment!$A$1:$U$1,0)+1,FALSE)</f>
        <v>G</v>
      </c>
      <c r="N992">
        <f>IF(Table1[[#This Row],[Impact]]="I",0,1)</f>
        <v>1</v>
      </c>
      <c r="O992" s="2">
        <f>VLOOKUP($F992,Experiment!$A$2:$U$90,MATCH(Results!O$1,Experiment!$A$1:$U$1,0),FALSE)</f>
        <v>-90</v>
      </c>
      <c r="P992" s="3">
        <f>VLOOKUP($F992,Experiment!$A$2:$U$90,MATCH(Results!P$1,Experiment!$A$1:$U$1,0),FALSE)</f>
        <v>0.5</v>
      </c>
      <c r="Q992" s="2">
        <f>VLOOKUP($F992,Experiment!$A$2:$U$90,MATCH(Results!Q$1,Experiment!$A$1:$U$1,0),FALSE)</f>
        <v>180</v>
      </c>
      <c r="R992" s="3">
        <f>VLOOKUP($F992,Experiment!$A$2:$U$90,MATCH(Results!R$1,Experiment!$A$1:$U$1,0),FALSE)</f>
        <v>0.5</v>
      </c>
      <c r="S992" s="2">
        <f>VLOOKUP($F992,Experiment!$A$2:$U$90,MATCH(Results!S$1,Experiment!$A$1:$U$1,0),FALSE)</f>
        <v>45</v>
      </c>
      <c r="T992" s="2">
        <f>VLOOKUP($F992,Experiment!$A$2:$U$90,MATCH(Results!T$1,Experiment!$A$1:$U$1,0),FALSE)</f>
        <v>18225</v>
      </c>
      <c r="U992" s="2">
        <f>VLOOKUP($F992,Experiment!$A$2:$U$90,MATCH(Results!U$1,Experiment!$A$1:$U$1,0),FALSE)</f>
        <v>135</v>
      </c>
      <c r="V992" s="2">
        <f>VLOOKUP($F992,Experiment!$A$2:$U$90,MATCH(Results!V$1,Experiment!$A$1:$U$1,0),FALSE)</f>
        <v>4</v>
      </c>
      <c r="W992" s="3">
        <f>VLOOKUP($F992,Experiment!$A$2:$U$90,MATCH(Results!W$1,Experiment!$A$1:$U$1,0),FALSE)</f>
        <v>0.75</v>
      </c>
      <c r="X992" s="3">
        <f>VLOOKUP($F992,Experiment!$A$2:$U$90,MATCH(Results!X$1,Experiment!$A$1:$U$1,0),FALSE)</f>
        <v>0.25</v>
      </c>
      <c r="Y992" s="2">
        <f>VLOOKUP($F992,Experiment!$A$2:$U$90,MATCH(Results!Y$1,Experiment!$A$1:$U$1,0),FALSE)</f>
        <v>2</v>
      </c>
      <c r="Z992" s="3">
        <f>VLOOKUP($F992,Experiment!$A$2:$U$90,MATCH(Results!Z$1,Experiment!$A$1:$U$1,0),FALSE)</f>
        <v>0.05</v>
      </c>
      <c r="AA992" s="3">
        <f>VLOOKUP($F992,Experiment!$A$2:$U$90,MATCH(Results!AA$1,Experiment!$A$1:$U$1,0),FALSE)</f>
        <v>0.2</v>
      </c>
      <c r="AB992" s="3">
        <f>VLOOKUP($F992,Experiment!$A$2:$U$90,MATCH(Results!AB$1,Experiment!$A$1:$U$1,0),FALSE)</f>
        <v>0.42499999999999999</v>
      </c>
      <c r="AC992" s="3">
        <f>VLOOKUP($F992,Experiment!$A$2:$U$90,MATCH(Results!AC$1,Experiment!$A$1:$U$1,0),FALSE)</f>
        <v>0.57499999999999996</v>
      </c>
      <c r="AD992" s="2">
        <f>VLOOKUP($F992,Experiment!$A$2:$U$90,MATCH(Results!AD$1,Experiment!$A$1:$U$1,0),FALSE)</f>
        <v>65.249999999999986</v>
      </c>
      <c r="AE992" s="2">
        <f>VLOOKUP($F992,Experiment!$A$2:$U$90,MATCH(Results!AE$1,Experiment!$A$1:$U$1,0),FALSE)</f>
        <v>17814.9375</v>
      </c>
      <c r="AF992" s="2">
        <f>VLOOKUP($F992,Experiment!$A$2:$U$90,MATCH(Results!AF$1,Experiment!$A$1:$U$1,0),FALSE)</f>
        <v>133.47260954967501</v>
      </c>
      <c r="AG992" s="3">
        <f>VLOOKUP($F992,Experiment!$A$2:$W$90,MATCH(Results!AG$1,Experiment!$A$1:$W$1,0),FALSE)</f>
        <v>1</v>
      </c>
      <c r="AH992" s="3">
        <f>VLOOKUP($F992,Experiment!$A$2:$W$90,MATCH(Results!AH$1,Experiment!$A$1:$W$1,0),FALSE)</f>
        <v>0.57499999999999996</v>
      </c>
      <c r="AI992" s="3">
        <f>VLOOKUP($F992,Experiment!$A$2:$X$90,MATCH(Results!AI$1,Experiment!$A$1:$X$1,0),FALSE)</f>
        <v>0.42500000000000004</v>
      </c>
      <c r="AJ992" s="2">
        <f>Table1[[#This Row],[Gain]]^Table1[[#This Row],[θ]]</f>
        <v>180</v>
      </c>
      <c r="AK992" s="2">
        <f>-Table1[[#This Row],[λ]]*-Table1[[#This Row],[Loss]]^Table1[[#This Row],[θ]]</f>
        <v>125.99999999999999</v>
      </c>
      <c r="AL992" s="2">
        <f>Table1[[#This Row],[v_n_w_g]]-Table1[[#This Row],[v_n_w_l]]</f>
        <v>54.000000000000014</v>
      </c>
      <c r="AM992" s="2">
        <f>IF(Table1[[#This Row],[diff_v]]&gt;=1,1,0)</f>
        <v>1</v>
      </c>
    </row>
    <row r="993" spans="1:39" hidden="1" x14ac:dyDescent="0.3">
      <c r="A993">
        <v>20</v>
      </c>
      <c r="B993" t="s">
        <v>46</v>
      </c>
      <c r="C993" s="22">
        <f>VLOOKUP(Table1[[#This Row],[Subject]],'Subject Profile'!$A$2:$E$8,4,FALSE)</f>
        <v>1</v>
      </c>
      <c r="D993" s="22">
        <f>VLOOKUP(Table1[[#This Row],[Subject]],'Subject Profile'!$A$2:$E$8,5,FALSE)</f>
        <v>-1.4</v>
      </c>
      <c r="E993" t="s">
        <v>109</v>
      </c>
      <c r="F993" t="s">
        <v>55</v>
      </c>
      <c r="G993" t="s">
        <v>56</v>
      </c>
      <c r="H993">
        <f>IF(Table1[[#This Row],[decision]]="accept",1,0)</f>
        <v>0</v>
      </c>
      <c r="I993">
        <v>0</v>
      </c>
      <c r="J993">
        <v>190</v>
      </c>
      <c r="K993">
        <v>1664535357</v>
      </c>
      <c r="L993">
        <v>8</v>
      </c>
      <c r="M993" t="str">
        <f>VLOOKUP($F993,Experiment!$A$2:$U$90,MATCH(Results!M$1,Experiment!$A$1:$U$1,0)+1,FALSE)</f>
        <v>R</v>
      </c>
      <c r="N993">
        <f>IF(Table1[[#This Row],[Impact]]="I",0,1)</f>
        <v>1</v>
      </c>
      <c r="O993" s="2">
        <f>VLOOKUP($F993,Experiment!$A$2:$U$90,MATCH(Results!O$1,Experiment!$A$1:$U$1,0),FALSE)</f>
        <v>0</v>
      </c>
      <c r="P993" s="3">
        <f>VLOOKUP($F993,Experiment!$A$2:$U$90,MATCH(Results!P$1,Experiment!$A$1:$U$1,0),FALSE)</f>
        <v>0</v>
      </c>
      <c r="Q993" s="2">
        <f>VLOOKUP($F993,Experiment!$A$2:$U$90,MATCH(Results!Q$1,Experiment!$A$1:$U$1,0),FALSE)</f>
        <v>0</v>
      </c>
      <c r="R993" s="3">
        <f>VLOOKUP($F993,Experiment!$A$2:$U$90,MATCH(Results!R$1,Experiment!$A$1:$U$1,0),FALSE)</f>
        <v>0</v>
      </c>
      <c r="S993" s="2">
        <f>VLOOKUP($F993,Experiment!$A$2:$U$90,MATCH(Results!S$1,Experiment!$A$1:$U$1,0),FALSE)</f>
        <v>0</v>
      </c>
      <c r="T993" s="2">
        <f>VLOOKUP($F993,Experiment!$A$2:$U$90,MATCH(Results!T$1,Experiment!$A$1:$U$1,0),FALSE)</f>
        <v>0</v>
      </c>
      <c r="U993" s="2">
        <f>VLOOKUP($F993,Experiment!$A$2:$U$90,MATCH(Results!U$1,Experiment!$A$1:$U$1,0),FALSE)</f>
        <v>0</v>
      </c>
      <c r="V993" s="2">
        <f>VLOOKUP($F993,Experiment!$A$2:$U$90,MATCH(Results!V$1,Experiment!$A$1:$U$1,0),FALSE)</f>
        <v>0</v>
      </c>
      <c r="W993" s="3">
        <f>VLOOKUP($F993,Experiment!$A$2:$U$90,MATCH(Results!W$1,Experiment!$A$1:$U$1,0),FALSE)</f>
        <v>0</v>
      </c>
      <c r="X993" s="3">
        <f>VLOOKUP($F993,Experiment!$A$2:$U$90,MATCH(Results!X$1,Experiment!$A$1:$U$1,0),FALSE)</f>
        <v>0</v>
      </c>
      <c r="Y993" s="2">
        <f>VLOOKUP($F993,Experiment!$A$2:$U$90,MATCH(Results!Y$1,Experiment!$A$1:$U$1,0),FALSE)</f>
        <v>0</v>
      </c>
      <c r="Z993" s="3">
        <f>VLOOKUP($F993,Experiment!$A$2:$U$90,MATCH(Results!Z$1,Experiment!$A$1:$U$1,0),FALSE)</f>
        <v>0</v>
      </c>
      <c r="AA993" s="3">
        <f>VLOOKUP($F993,Experiment!$A$2:$U$90,MATCH(Results!AA$1,Experiment!$A$1:$U$1,0),FALSE)</f>
        <v>0</v>
      </c>
      <c r="AB993" s="3">
        <f>VLOOKUP($F993,Experiment!$A$2:$U$90,MATCH(Results!AB$1,Experiment!$A$1:$U$1,0),FALSE)</f>
        <v>0</v>
      </c>
      <c r="AC993" s="3">
        <f>VLOOKUP($F993,Experiment!$A$2:$U$90,MATCH(Results!AC$1,Experiment!$A$1:$U$1,0),FALSE)</f>
        <v>0</v>
      </c>
      <c r="AD993" s="2">
        <f>VLOOKUP($F993,Experiment!$A$2:$U$90,MATCH(Results!AD$1,Experiment!$A$1:$U$1,0),FALSE)</f>
        <v>0</v>
      </c>
      <c r="AE993" s="2">
        <f>VLOOKUP($F993,Experiment!$A$2:$U$90,MATCH(Results!AE$1,Experiment!$A$1:$U$1,0),FALSE)</f>
        <v>0</v>
      </c>
      <c r="AF993" s="2">
        <f>VLOOKUP($F993,Experiment!$A$2:$U$90,MATCH(Results!AF$1,Experiment!$A$1:$U$1,0),FALSE)</f>
        <v>0</v>
      </c>
      <c r="AG993" s="2"/>
      <c r="AH993" s="3">
        <f>VLOOKUP($F993,Experiment!$A$2:$W$90,MATCH(Results!AH$1,Experiment!$A$1:$W$1,0),FALSE)</f>
        <v>0</v>
      </c>
      <c r="AI993" s="2">
        <f>VLOOKUP($F993,Experiment!$A$2:$X$90,MATCH(Results!AI$1,Experiment!$A$1:$X$1,0),FALSE)</f>
        <v>0</v>
      </c>
      <c r="AJ993" s="2">
        <f>Table1[[#This Row],[Gain]]^Table1[[#This Row],[θ]]</f>
        <v>0</v>
      </c>
      <c r="AK993" s="2">
        <f>-Table1[[#This Row],[λ]]*-Table1[[#This Row],[Loss]]^Table1[[#This Row],[θ]]</f>
        <v>0</v>
      </c>
      <c r="AL993" s="2">
        <f>Table1[[#This Row],[v_n_w_g]]-Table1[[#This Row],[v_n_w_l]]</f>
        <v>0</v>
      </c>
      <c r="AM993" s="2">
        <f>IF(Table1[[#This Row],[diff_v]]&gt;=1,1,0)</f>
        <v>0</v>
      </c>
    </row>
    <row r="994" spans="1:39" hidden="1" x14ac:dyDescent="0.3">
      <c r="A994">
        <v>21</v>
      </c>
      <c r="B994" t="s">
        <v>46</v>
      </c>
      <c r="C994" s="22">
        <f>VLOOKUP(Table1[[#This Row],[Subject]],'Subject Profile'!$A$2:$E$8,4,FALSE)</f>
        <v>1</v>
      </c>
      <c r="D994" s="22">
        <f>VLOOKUP(Table1[[#This Row],[Subject]],'Subject Profile'!$A$2:$E$8,5,FALSE)</f>
        <v>-1.4</v>
      </c>
      <c r="E994" t="s">
        <v>109</v>
      </c>
      <c r="F994" t="s">
        <v>59</v>
      </c>
      <c r="G994" t="s">
        <v>7</v>
      </c>
      <c r="H994">
        <f>IF(Table1[[#This Row],[decision]]="accept",1,0)</f>
        <v>1</v>
      </c>
      <c r="I994">
        <v>0</v>
      </c>
      <c r="J994">
        <v>190</v>
      </c>
      <c r="K994">
        <v>1664535362</v>
      </c>
      <c r="L994">
        <v>5</v>
      </c>
      <c r="M994" t="str">
        <f>VLOOKUP($F994,Experiment!$A$2:$U$90,MATCH(Results!M$1,Experiment!$A$1:$U$1,0)+1,FALSE)</f>
        <v>G</v>
      </c>
      <c r="N994">
        <f>IF(Table1[[#This Row],[Impact]]="I",0,1)</f>
        <v>1</v>
      </c>
      <c r="O994" s="2">
        <f>VLOOKUP($F994,Experiment!$A$2:$U$90,MATCH(Results!O$1,Experiment!$A$1:$U$1,0),FALSE)</f>
        <v>0</v>
      </c>
      <c r="P994" s="3">
        <f>VLOOKUP($F994,Experiment!$A$2:$U$90,MATCH(Results!P$1,Experiment!$A$1:$U$1,0),FALSE)</f>
        <v>0.5</v>
      </c>
      <c r="Q994" s="2">
        <f>VLOOKUP($F994,Experiment!$A$2:$U$90,MATCH(Results!Q$1,Experiment!$A$1:$U$1,0),FALSE)</f>
        <v>10</v>
      </c>
      <c r="R994" s="3">
        <f>VLOOKUP($F994,Experiment!$A$2:$U$90,MATCH(Results!R$1,Experiment!$A$1:$U$1,0),FALSE)</f>
        <v>0.5</v>
      </c>
      <c r="S994" s="2">
        <f>VLOOKUP($F994,Experiment!$A$2:$U$90,MATCH(Results!S$1,Experiment!$A$1:$U$1,0),FALSE)</f>
        <v>5</v>
      </c>
      <c r="T994" s="2">
        <f>VLOOKUP($F994,Experiment!$A$2:$U$90,MATCH(Results!T$1,Experiment!$A$1:$U$1,0),FALSE)</f>
        <v>25</v>
      </c>
      <c r="U994" s="2">
        <f>VLOOKUP($F994,Experiment!$A$2:$U$90,MATCH(Results!U$1,Experiment!$A$1:$U$1,0),FALSE)</f>
        <v>5</v>
      </c>
      <c r="V994" s="2">
        <f>VLOOKUP($F994,Experiment!$A$2:$U$90,MATCH(Results!V$1,Experiment!$A$1:$U$1,0),FALSE)</f>
        <v>4</v>
      </c>
      <c r="W994" s="3">
        <f>VLOOKUP($F994,Experiment!$A$2:$U$90,MATCH(Results!W$1,Experiment!$A$1:$U$1,0),FALSE)</f>
        <v>0.75</v>
      </c>
      <c r="X994" s="3">
        <f>VLOOKUP($F994,Experiment!$A$2:$U$90,MATCH(Results!X$1,Experiment!$A$1:$U$1,0),FALSE)</f>
        <v>0.25</v>
      </c>
      <c r="Y994" s="2">
        <f>VLOOKUP($F994,Experiment!$A$2:$U$90,MATCH(Results!Y$1,Experiment!$A$1:$U$1,0),FALSE)</f>
        <v>1</v>
      </c>
      <c r="Z994" s="3">
        <f>VLOOKUP($F994,Experiment!$A$2:$U$90,MATCH(Results!Z$1,Experiment!$A$1:$U$1,0),FALSE)</f>
        <v>0.2</v>
      </c>
      <c r="AA994" s="3">
        <f>VLOOKUP($F994,Experiment!$A$2:$U$90,MATCH(Results!AA$1,Experiment!$A$1:$U$1,0),FALSE)</f>
        <v>4.9999999999999989E-2</v>
      </c>
      <c r="AB994" s="3">
        <f>VLOOKUP($F994,Experiment!$A$2:$U$90,MATCH(Results!AB$1,Experiment!$A$1:$U$1,0),FALSE)</f>
        <v>0.57499999999999996</v>
      </c>
      <c r="AC994" s="3">
        <f>VLOOKUP($F994,Experiment!$A$2:$U$90,MATCH(Results!AC$1,Experiment!$A$1:$U$1,0),FALSE)</f>
        <v>0.42500000000000004</v>
      </c>
      <c r="AD994" s="2">
        <f>VLOOKUP($F994,Experiment!$A$2:$U$90,MATCH(Results!AD$1,Experiment!$A$1:$U$1,0),FALSE)</f>
        <v>4.25</v>
      </c>
      <c r="AE994" s="2">
        <f>VLOOKUP($F994,Experiment!$A$2:$U$90,MATCH(Results!AE$1,Experiment!$A$1:$U$1,0),FALSE)</f>
        <v>24.4375</v>
      </c>
      <c r="AF994" s="2">
        <f>VLOOKUP($F994,Experiment!$A$2:$U$90,MATCH(Results!AF$1,Experiment!$A$1:$U$1,0),FALSE)</f>
        <v>4.9434299833212973</v>
      </c>
      <c r="AG994" s="3">
        <f>VLOOKUP($F994,Experiment!$A$2:$W$90,MATCH(Results!AG$1,Experiment!$A$1:$W$1,0),FALSE)</f>
        <v>0.89414323918902561</v>
      </c>
      <c r="AH994" s="3">
        <f>VLOOKUP($F994,Experiment!$A$2:$W$90,MATCH(Results!AH$1,Experiment!$A$1:$W$1,0),FALSE)</f>
        <v>0.42914847753168511</v>
      </c>
      <c r="AI994" s="3">
        <f>VLOOKUP($F994,Experiment!$A$2:$X$90,MATCH(Results!AI$1,Experiment!$A$1:$X$1,0),FALSE)</f>
        <v>0.57085152246831483</v>
      </c>
      <c r="AJ994" s="2">
        <f>Table1[[#This Row],[Gain]]^Table1[[#This Row],[θ]]</f>
        <v>10</v>
      </c>
      <c r="AK994" s="2">
        <f>-Table1[[#This Row],[λ]]*-Table1[[#This Row],[Loss]]^Table1[[#This Row],[θ]]</f>
        <v>0</v>
      </c>
      <c r="AL994" s="2">
        <f>Table1[[#This Row],[v_n_w_g]]-Table1[[#This Row],[v_n_w_l]]</f>
        <v>10</v>
      </c>
      <c r="AM994" s="2">
        <f>IF(Table1[[#This Row],[diff_v]]&gt;=1,1,0)</f>
        <v>1</v>
      </c>
    </row>
    <row r="995" spans="1:39" hidden="1" x14ac:dyDescent="0.3">
      <c r="A995">
        <v>22</v>
      </c>
      <c r="B995" t="s">
        <v>46</v>
      </c>
      <c r="C995" s="22">
        <f>VLOOKUP(Table1[[#This Row],[Subject]],'Subject Profile'!$A$2:$E$8,4,FALSE)</f>
        <v>1</v>
      </c>
      <c r="D995" s="22">
        <f>VLOOKUP(Table1[[#This Row],[Subject]],'Subject Profile'!$A$2:$E$8,5,FALSE)</f>
        <v>-1.4</v>
      </c>
      <c r="E995" t="s">
        <v>109</v>
      </c>
      <c r="F995" t="s">
        <v>75</v>
      </c>
      <c r="G995" t="s">
        <v>7</v>
      </c>
      <c r="H995">
        <f>IF(Table1[[#This Row],[decision]]="accept",1,0)</f>
        <v>1</v>
      </c>
      <c r="I995">
        <v>-50</v>
      </c>
      <c r="J995">
        <v>140</v>
      </c>
      <c r="K995">
        <v>1664535367</v>
      </c>
      <c r="L995">
        <v>5</v>
      </c>
      <c r="M995" t="str">
        <f>VLOOKUP($F995,Experiment!$A$2:$U$90,MATCH(Results!M$1,Experiment!$A$1:$U$1,0)+1,FALSE)</f>
        <v>I</v>
      </c>
      <c r="N995">
        <f>IF(Table1[[#This Row],[Impact]]="I",0,1)</f>
        <v>0</v>
      </c>
      <c r="O995" s="2">
        <f>VLOOKUP($F995,Experiment!$A$2:$U$90,MATCH(Results!O$1,Experiment!$A$1:$U$1,0),FALSE)</f>
        <v>-50</v>
      </c>
      <c r="P995" s="3">
        <f>VLOOKUP($F995,Experiment!$A$2:$U$90,MATCH(Results!P$1,Experiment!$A$1:$U$1,0),FALSE)</f>
        <v>0.5</v>
      </c>
      <c r="Q995" s="2">
        <f>VLOOKUP($F995,Experiment!$A$2:$U$90,MATCH(Results!Q$1,Experiment!$A$1:$U$1,0),FALSE)</f>
        <v>70</v>
      </c>
      <c r="R995" s="3">
        <f>VLOOKUP($F995,Experiment!$A$2:$U$90,MATCH(Results!R$1,Experiment!$A$1:$U$1,0),FALSE)</f>
        <v>0.5</v>
      </c>
      <c r="S995" s="2">
        <f>VLOOKUP($F995,Experiment!$A$2:$U$90,MATCH(Results!S$1,Experiment!$A$1:$U$1,0),FALSE)</f>
        <v>10</v>
      </c>
      <c r="T995" s="2">
        <f>VLOOKUP($F995,Experiment!$A$2:$U$90,MATCH(Results!T$1,Experiment!$A$1:$U$1,0),FALSE)</f>
        <v>3600</v>
      </c>
      <c r="U995" s="2">
        <f>VLOOKUP($F995,Experiment!$A$2:$U$90,MATCH(Results!U$1,Experiment!$A$1:$U$1,0),FALSE)</f>
        <v>60</v>
      </c>
      <c r="V995" s="2">
        <f>VLOOKUP($F995,Experiment!$A$2:$U$90,MATCH(Results!V$1,Experiment!$A$1:$U$1,0),FALSE)</f>
        <v>2</v>
      </c>
      <c r="W995" s="3">
        <f>VLOOKUP($F995,Experiment!$A$2:$U$90,MATCH(Results!W$1,Experiment!$A$1:$U$1,0),FALSE)</f>
        <v>0.25</v>
      </c>
      <c r="X995" s="3">
        <f>VLOOKUP($F995,Experiment!$A$2:$U$90,MATCH(Results!X$1,Experiment!$A$1:$U$1,0),FALSE)</f>
        <v>0.75</v>
      </c>
      <c r="Y995" s="2">
        <f>VLOOKUP($F995,Experiment!$A$2:$U$90,MATCH(Results!Y$1,Experiment!$A$1:$U$1,0),FALSE)</f>
        <v>1</v>
      </c>
      <c r="Z995" s="3">
        <f>VLOOKUP($F995,Experiment!$A$2:$U$90,MATCH(Results!Z$1,Experiment!$A$1:$U$1,0),FALSE)</f>
        <v>0.25</v>
      </c>
      <c r="AA995" s="3">
        <f>VLOOKUP($F995,Experiment!$A$2:$U$90,MATCH(Results!AA$1,Experiment!$A$1:$U$1,0),FALSE)</f>
        <v>0.5</v>
      </c>
      <c r="AB995" s="3">
        <f>VLOOKUP($F995,Experiment!$A$2:$U$90,MATCH(Results!AB$1,Experiment!$A$1:$U$1,0),FALSE)</f>
        <v>0.375</v>
      </c>
      <c r="AC995" s="3">
        <f>VLOOKUP($F995,Experiment!$A$2:$U$90,MATCH(Results!AC$1,Experiment!$A$1:$U$1,0),FALSE)</f>
        <v>0.625</v>
      </c>
      <c r="AD995" s="2">
        <f>VLOOKUP($F995,Experiment!$A$2:$U$90,MATCH(Results!AD$1,Experiment!$A$1:$U$1,0),FALSE)</f>
        <v>25</v>
      </c>
      <c r="AE995" s="2">
        <f>VLOOKUP($F995,Experiment!$A$2:$U$90,MATCH(Results!AE$1,Experiment!$A$1:$U$1,0),FALSE)</f>
        <v>3375</v>
      </c>
      <c r="AF995" s="2">
        <f>VLOOKUP($F995,Experiment!$A$2:$U$90,MATCH(Results!AF$1,Experiment!$A$1:$U$1,0),FALSE)</f>
        <v>58.094750193111253</v>
      </c>
      <c r="AG995" s="3">
        <f>VLOOKUP($F995,Experiment!$A$2:$W$90,MATCH(Results!AG$1,Experiment!$A$1:$W$1,0),FALSE)</f>
        <v>1</v>
      </c>
      <c r="AH995" s="3">
        <f>VLOOKUP($F995,Experiment!$A$2:$W$90,MATCH(Results!AH$1,Experiment!$A$1:$W$1,0),FALSE)</f>
        <v>0.625</v>
      </c>
      <c r="AI995" s="3">
        <f>VLOOKUP($F995,Experiment!$A$2:$X$90,MATCH(Results!AI$1,Experiment!$A$1:$X$1,0),FALSE)</f>
        <v>0.375</v>
      </c>
      <c r="AJ995" s="2">
        <f>Table1[[#This Row],[Gain]]^Table1[[#This Row],[θ]]</f>
        <v>70</v>
      </c>
      <c r="AK995" s="2">
        <f>-Table1[[#This Row],[λ]]*-Table1[[#This Row],[Loss]]^Table1[[#This Row],[θ]]</f>
        <v>70</v>
      </c>
      <c r="AL995" s="2">
        <f>Table1[[#This Row],[v_n_w_g]]-Table1[[#This Row],[v_n_w_l]]</f>
        <v>0</v>
      </c>
      <c r="AM995" s="2">
        <f>IF(Table1[[#This Row],[diff_v]]&gt;=1,1,0)</f>
        <v>0</v>
      </c>
    </row>
    <row r="996" spans="1:39" hidden="1" x14ac:dyDescent="0.3">
      <c r="A996">
        <v>23</v>
      </c>
      <c r="B996" t="s">
        <v>46</v>
      </c>
      <c r="C996" s="22">
        <f>VLOOKUP(Table1[[#This Row],[Subject]],'Subject Profile'!$A$2:$E$8,4,FALSE)</f>
        <v>1</v>
      </c>
      <c r="D996" s="22">
        <f>VLOOKUP(Table1[[#This Row],[Subject]],'Subject Profile'!$A$2:$E$8,5,FALSE)</f>
        <v>-1.4</v>
      </c>
      <c r="E996" t="s">
        <v>109</v>
      </c>
      <c r="F996" t="s">
        <v>143</v>
      </c>
      <c r="G996" t="s">
        <v>61</v>
      </c>
      <c r="H996">
        <f>IF(Table1[[#This Row],[decision]]="accept",1,0)</f>
        <v>0</v>
      </c>
      <c r="I996">
        <v>0</v>
      </c>
      <c r="J996">
        <v>140</v>
      </c>
      <c r="K996">
        <v>1664535371</v>
      </c>
      <c r="L996">
        <v>4</v>
      </c>
      <c r="M996" t="str">
        <f>VLOOKUP($F996,Experiment!$A$2:$U$90,MATCH(Results!M$1,Experiment!$A$1:$U$1,0)+1,FALSE)</f>
        <v>S</v>
      </c>
      <c r="N996">
        <f>IF(Table1[[#This Row],[Impact]]="I",0,1)</f>
        <v>1</v>
      </c>
      <c r="O996" s="2">
        <f>VLOOKUP($F996,Experiment!$A$2:$U$90,MATCH(Results!O$1,Experiment!$A$1:$U$1,0),FALSE)</f>
        <v>0</v>
      </c>
      <c r="P996" s="3">
        <f>VLOOKUP($F996,Experiment!$A$2:$U$90,MATCH(Results!P$1,Experiment!$A$1:$U$1,0),FALSE)</f>
        <v>0</v>
      </c>
      <c r="Q996" s="2">
        <f>VLOOKUP($F996,Experiment!$A$2:$U$90,MATCH(Results!Q$1,Experiment!$A$1:$U$1,0),FALSE)</f>
        <v>0</v>
      </c>
      <c r="R996" s="3">
        <f>VLOOKUP($F996,Experiment!$A$2:$U$90,MATCH(Results!R$1,Experiment!$A$1:$U$1,0),FALSE)</f>
        <v>0</v>
      </c>
      <c r="S996" s="2">
        <f>VLOOKUP($F996,Experiment!$A$2:$U$90,MATCH(Results!S$1,Experiment!$A$1:$U$1,0),FALSE)</f>
        <v>0</v>
      </c>
      <c r="T996" s="2">
        <f>VLOOKUP($F996,Experiment!$A$2:$U$90,MATCH(Results!T$1,Experiment!$A$1:$U$1,0),FALSE)</f>
        <v>0</v>
      </c>
      <c r="U996" s="2">
        <f>VLOOKUP($F996,Experiment!$A$2:$U$90,MATCH(Results!U$1,Experiment!$A$1:$U$1,0),FALSE)</f>
        <v>0</v>
      </c>
      <c r="V996" s="2">
        <f>VLOOKUP($F996,Experiment!$A$2:$U$90,MATCH(Results!V$1,Experiment!$A$1:$U$1,0),FALSE)</f>
        <v>0</v>
      </c>
      <c r="W996" s="3">
        <f>VLOOKUP($F996,Experiment!$A$2:$U$90,MATCH(Results!W$1,Experiment!$A$1:$U$1,0),FALSE)</f>
        <v>0</v>
      </c>
      <c r="X996" s="3">
        <f>VLOOKUP($F996,Experiment!$A$2:$U$90,MATCH(Results!X$1,Experiment!$A$1:$U$1,0),FALSE)</f>
        <v>0</v>
      </c>
      <c r="Y996" s="2">
        <f>VLOOKUP($F996,Experiment!$A$2:$U$90,MATCH(Results!Y$1,Experiment!$A$1:$U$1,0),FALSE)</f>
        <v>0</v>
      </c>
      <c r="Z996" s="3">
        <f>VLOOKUP($F996,Experiment!$A$2:$U$90,MATCH(Results!Z$1,Experiment!$A$1:$U$1,0),FALSE)</f>
        <v>0</v>
      </c>
      <c r="AA996" s="3">
        <f>VLOOKUP($F996,Experiment!$A$2:$U$90,MATCH(Results!AA$1,Experiment!$A$1:$U$1,0),FALSE)</f>
        <v>0</v>
      </c>
      <c r="AB996" s="3">
        <f>VLOOKUP($F996,Experiment!$A$2:$U$90,MATCH(Results!AB$1,Experiment!$A$1:$U$1,0),FALSE)</f>
        <v>0</v>
      </c>
      <c r="AC996" s="3">
        <f>VLOOKUP($F996,Experiment!$A$2:$U$90,MATCH(Results!AC$1,Experiment!$A$1:$U$1,0),FALSE)</f>
        <v>0</v>
      </c>
      <c r="AD996" s="2">
        <f>VLOOKUP($F996,Experiment!$A$2:$U$90,MATCH(Results!AD$1,Experiment!$A$1:$U$1,0),FALSE)</f>
        <v>0</v>
      </c>
      <c r="AE996" s="2">
        <f>VLOOKUP($F996,Experiment!$A$2:$U$90,MATCH(Results!AE$1,Experiment!$A$1:$U$1,0),FALSE)</f>
        <v>0</v>
      </c>
      <c r="AF996" s="2">
        <f>VLOOKUP($F996,Experiment!$A$2:$U$90,MATCH(Results!AF$1,Experiment!$A$1:$U$1,0),FALSE)</f>
        <v>0</v>
      </c>
      <c r="AG996" s="2"/>
      <c r="AH996" s="3">
        <f>VLOOKUP($F996,Experiment!$A$2:$W$90,MATCH(Results!AH$1,Experiment!$A$1:$W$1,0),FALSE)</f>
        <v>0</v>
      </c>
      <c r="AI996" s="2">
        <f>VLOOKUP($F996,Experiment!$A$2:$X$90,MATCH(Results!AI$1,Experiment!$A$1:$X$1,0),FALSE)</f>
        <v>0</v>
      </c>
      <c r="AJ996" s="2">
        <f>Table1[[#This Row],[Gain]]^Table1[[#This Row],[θ]]</f>
        <v>0</v>
      </c>
      <c r="AK996" s="2">
        <f>-Table1[[#This Row],[λ]]*-Table1[[#This Row],[Loss]]^Table1[[#This Row],[θ]]</f>
        <v>0</v>
      </c>
      <c r="AL996" s="2">
        <f>Table1[[#This Row],[v_n_w_g]]-Table1[[#This Row],[v_n_w_l]]</f>
        <v>0</v>
      </c>
      <c r="AM996" s="2">
        <f>IF(Table1[[#This Row],[diff_v]]&gt;=1,1,0)</f>
        <v>0</v>
      </c>
    </row>
    <row r="997" spans="1:39" hidden="1" x14ac:dyDescent="0.3">
      <c r="A997">
        <v>24</v>
      </c>
      <c r="B997" t="s">
        <v>46</v>
      </c>
      <c r="C997" s="22">
        <f>VLOOKUP(Table1[[#This Row],[Subject]],'Subject Profile'!$A$2:$E$8,4,FALSE)</f>
        <v>1</v>
      </c>
      <c r="D997" s="22">
        <f>VLOOKUP(Table1[[#This Row],[Subject]],'Subject Profile'!$A$2:$E$8,5,FALSE)</f>
        <v>-1.4</v>
      </c>
      <c r="E997" t="s">
        <v>109</v>
      </c>
      <c r="F997" t="s">
        <v>69</v>
      </c>
      <c r="G997" t="s">
        <v>7</v>
      </c>
      <c r="H997">
        <f>IF(Table1[[#This Row],[decision]]="accept",1,0)</f>
        <v>1</v>
      </c>
      <c r="I997">
        <v>-50</v>
      </c>
      <c r="J997">
        <v>90</v>
      </c>
      <c r="K997">
        <v>1664535376</v>
      </c>
      <c r="L997">
        <v>5</v>
      </c>
      <c r="M997" t="str">
        <f>VLOOKUP($F997,Experiment!$A$2:$U$90,MATCH(Results!M$1,Experiment!$A$1:$U$1,0)+1,FALSE)</f>
        <v>I</v>
      </c>
      <c r="N997">
        <f>IF(Table1[[#This Row],[Impact]]="I",0,1)</f>
        <v>0</v>
      </c>
      <c r="O997" s="2">
        <f>VLOOKUP($F997,Experiment!$A$2:$U$90,MATCH(Results!O$1,Experiment!$A$1:$U$1,0),FALSE)</f>
        <v>-50</v>
      </c>
      <c r="P997" s="3">
        <f>VLOOKUP($F997,Experiment!$A$2:$U$90,MATCH(Results!P$1,Experiment!$A$1:$U$1,0),FALSE)</f>
        <v>0.5</v>
      </c>
      <c r="Q997" s="2">
        <f>VLOOKUP($F997,Experiment!$A$2:$U$90,MATCH(Results!Q$1,Experiment!$A$1:$U$1,0),FALSE)</f>
        <v>50</v>
      </c>
      <c r="R997" s="3">
        <f>VLOOKUP($F997,Experiment!$A$2:$U$90,MATCH(Results!R$1,Experiment!$A$1:$U$1,0),FALSE)</f>
        <v>0.5</v>
      </c>
      <c r="S997" s="2">
        <f>VLOOKUP($F997,Experiment!$A$2:$U$90,MATCH(Results!S$1,Experiment!$A$1:$U$1,0),FALSE)</f>
        <v>0</v>
      </c>
      <c r="T997" s="2">
        <f>VLOOKUP($F997,Experiment!$A$2:$U$90,MATCH(Results!T$1,Experiment!$A$1:$U$1,0),FALSE)</f>
        <v>2500</v>
      </c>
      <c r="U997" s="2">
        <f>VLOOKUP($F997,Experiment!$A$2:$U$90,MATCH(Results!U$1,Experiment!$A$1:$U$1,0),FALSE)</f>
        <v>50</v>
      </c>
      <c r="V997" s="2">
        <f>VLOOKUP($F997,Experiment!$A$2:$U$90,MATCH(Results!V$1,Experiment!$A$1:$U$1,0),FALSE)</f>
        <v>4</v>
      </c>
      <c r="W997" s="3">
        <f>VLOOKUP($F997,Experiment!$A$2:$U$90,MATCH(Results!W$1,Experiment!$A$1:$U$1,0),FALSE)</f>
        <v>0.25</v>
      </c>
      <c r="X997" s="3">
        <f>VLOOKUP($F997,Experiment!$A$2:$U$90,MATCH(Results!X$1,Experiment!$A$1:$U$1,0),FALSE)</f>
        <v>0.75</v>
      </c>
      <c r="Y997" s="2">
        <f>VLOOKUP($F997,Experiment!$A$2:$U$90,MATCH(Results!Y$1,Experiment!$A$1:$U$1,0),FALSE)</f>
        <v>1</v>
      </c>
      <c r="Z997" s="3">
        <f>VLOOKUP($F997,Experiment!$A$2:$U$90,MATCH(Results!Z$1,Experiment!$A$1:$U$1,0),FALSE)</f>
        <v>0.25</v>
      </c>
      <c r="AA997" s="3">
        <f>VLOOKUP($F997,Experiment!$A$2:$U$90,MATCH(Results!AA$1,Experiment!$A$1:$U$1,0),FALSE)</f>
        <v>0.5</v>
      </c>
      <c r="AB997" s="3">
        <f>VLOOKUP($F997,Experiment!$A$2:$U$90,MATCH(Results!AB$1,Experiment!$A$1:$U$1,0),FALSE)</f>
        <v>0.375</v>
      </c>
      <c r="AC997" s="3">
        <f>VLOOKUP($F997,Experiment!$A$2:$U$90,MATCH(Results!AC$1,Experiment!$A$1:$U$1,0),FALSE)</f>
        <v>0.625</v>
      </c>
      <c r="AD997" s="2">
        <f>VLOOKUP($F997,Experiment!$A$2:$U$90,MATCH(Results!AD$1,Experiment!$A$1:$U$1,0),FALSE)</f>
        <v>12.5</v>
      </c>
      <c r="AE997" s="2">
        <f>VLOOKUP($F997,Experiment!$A$2:$U$90,MATCH(Results!AE$1,Experiment!$A$1:$U$1,0),FALSE)</f>
        <v>2343.75</v>
      </c>
      <c r="AF997" s="2">
        <f>VLOOKUP($F997,Experiment!$A$2:$U$90,MATCH(Results!AF$1,Experiment!$A$1:$U$1,0),FALSE)</f>
        <v>48.412291827592711</v>
      </c>
      <c r="AG997" s="3">
        <f>VLOOKUP($F997,Experiment!$A$2:$W$90,MATCH(Results!AG$1,Experiment!$A$1:$W$1,0),FALSE)</f>
        <v>1</v>
      </c>
      <c r="AH997" s="3">
        <f>VLOOKUP($F997,Experiment!$A$2:$W$90,MATCH(Results!AH$1,Experiment!$A$1:$W$1,0),FALSE)</f>
        <v>0.625</v>
      </c>
      <c r="AI997" s="3">
        <f>VLOOKUP($F997,Experiment!$A$2:$X$90,MATCH(Results!AI$1,Experiment!$A$1:$X$1,0),FALSE)</f>
        <v>0.375</v>
      </c>
      <c r="AJ997" s="2">
        <f>Table1[[#This Row],[Gain]]^Table1[[#This Row],[θ]]</f>
        <v>50</v>
      </c>
      <c r="AK997" s="2">
        <f>-Table1[[#This Row],[λ]]*-Table1[[#This Row],[Loss]]^Table1[[#This Row],[θ]]</f>
        <v>70</v>
      </c>
      <c r="AL997" s="2">
        <f>Table1[[#This Row],[v_n_w_g]]-Table1[[#This Row],[v_n_w_l]]</f>
        <v>-20</v>
      </c>
      <c r="AM997" s="2">
        <f>IF(Table1[[#This Row],[diff_v]]&gt;=1,1,0)</f>
        <v>0</v>
      </c>
    </row>
    <row r="998" spans="1:39" hidden="1" x14ac:dyDescent="0.3">
      <c r="A998">
        <v>25</v>
      </c>
      <c r="B998" t="s">
        <v>46</v>
      </c>
      <c r="C998" s="22">
        <f>VLOOKUP(Table1[[#This Row],[Subject]],'Subject Profile'!$A$2:$E$8,4,FALSE)</f>
        <v>1</v>
      </c>
      <c r="D998" s="22">
        <f>VLOOKUP(Table1[[#This Row],[Subject]],'Subject Profile'!$A$2:$E$8,5,FALSE)</f>
        <v>-1.4</v>
      </c>
      <c r="E998" t="s">
        <v>109</v>
      </c>
      <c r="F998" t="s">
        <v>101</v>
      </c>
      <c r="G998" t="s">
        <v>7</v>
      </c>
      <c r="H998">
        <f>IF(Table1[[#This Row],[decision]]="accept",1,0)</f>
        <v>1</v>
      </c>
      <c r="I998">
        <v>100</v>
      </c>
      <c r="J998">
        <v>190</v>
      </c>
      <c r="K998">
        <v>1664535381</v>
      </c>
      <c r="L998">
        <v>5</v>
      </c>
      <c r="M998" t="str">
        <f>VLOOKUP($F998,Experiment!$A$2:$U$90,MATCH(Results!M$1,Experiment!$A$1:$U$1,0)+1,FALSE)</f>
        <v>G</v>
      </c>
      <c r="N998">
        <f>IF(Table1[[#This Row],[Impact]]="I",0,1)</f>
        <v>1</v>
      </c>
      <c r="O998" s="2">
        <f>VLOOKUP($F998,Experiment!$A$2:$U$90,MATCH(Results!O$1,Experiment!$A$1:$U$1,0),FALSE)</f>
        <v>-90</v>
      </c>
      <c r="P998" s="3">
        <f>VLOOKUP($F998,Experiment!$A$2:$U$90,MATCH(Results!P$1,Experiment!$A$1:$U$1,0),FALSE)</f>
        <v>0.5</v>
      </c>
      <c r="Q998" s="2">
        <f>VLOOKUP($F998,Experiment!$A$2:$U$90,MATCH(Results!Q$1,Experiment!$A$1:$U$1,0),FALSE)</f>
        <v>100</v>
      </c>
      <c r="R998" s="3">
        <f>VLOOKUP($F998,Experiment!$A$2:$U$90,MATCH(Results!R$1,Experiment!$A$1:$U$1,0),FALSE)</f>
        <v>0.5</v>
      </c>
      <c r="S998" s="2">
        <f>VLOOKUP($F998,Experiment!$A$2:$U$90,MATCH(Results!S$1,Experiment!$A$1:$U$1,0),FALSE)</f>
        <v>5</v>
      </c>
      <c r="T998" s="2">
        <f>VLOOKUP($F998,Experiment!$A$2:$U$90,MATCH(Results!T$1,Experiment!$A$1:$U$1,0),FALSE)</f>
        <v>9025</v>
      </c>
      <c r="U998" s="2">
        <f>VLOOKUP($F998,Experiment!$A$2:$U$90,MATCH(Results!U$1,Experiment!$A$1:$U$1,0),FALSE)</f>
        <v>95</v>
      </c>
      <c r="V998" s="2">
        <f>VLOOKUP($F998,Experiment!$A$2:$U$90,MATCH(Results!V$1,Experiment!$A$1:$U$1,0),FALSE)</f>
        <v>2</v>
      </c>
      <c r="W998" s="3">
        <f>VLOOKUP($F998,Experiment!$A$2:$U$90,MATCH(Results!W$1,Experiment!$A$1:$U$1,0),FALSE)</f>
        <v>0.25</v>
      </c>
      <c r="X998" s="3">
        <f>VLOOKUP($F998,Experiment!$A$2:$U$90,MATCH(Results!X$1,Experiment!$A$1:$U$1,0),FALSE)</f>
        <v>0.75</v>
      </c>
      <c r="Y998" s="2">
        <f>VLOOKUP($F998,Experiment!$A$2:$U$90,MATCH(Results!Y$1,Experiment!$A$1:$U$1,0),FALSE)</f>
        <v>2</v>
      </c>
      <c r="Z998" s="3">
        <f>VLOOKUP($F998,Experiment!$A$2:$U$90,MATCH(Results!Z$1,Experiment!$A$1:$U$1,0),FALSE)</f>
        <v>0.5</v>
      </c>
      <c r="AA998" s="3">
        <f>VLOOKUP($F998,Experiment!$A$2:$U$90,MATCH(Results!AA$1,Experiment!$A$1:$U$1,0),FALSE)</f>
        <v>0.25</v>
      </c>
      <c r="AB998" s="3">
        <f>VLOOKUP($F998,Experiment!$A$2:$U$90,MATCH(Results!AB$1,Experiment!$A$1:$U$1,0),FALSE)</f>
        <v>0.625</v>
      </c>
      <c r="AC998" s="3">
        <f>VLOOKUP($F998,Experiment!$A$2:$U$90,MATCH(Results!AC$1,Experiment!$A$1:$U$1,0),FALSE)</f>
        <v>0.375</v>
      </c>
      <c r="AD998" s="2">
        <f>VLOOKUP($F998,Experiment!$A$2:$U$90,MATCH(Results!AD$1,Experiment!$A$1:$U$1,0),FALSE)</f>
        <v>-18.75</v>
      </c>
      <c r="AE998" s="2">
        <f>VLOOKUP($F998,Experiment!$A$2:$U$90,MATCH(Results!AE$1,Experiment!$A$1:$U$1,0),FALSE)</f>
        <v>8460.9375</v>
      </c>
      <c r="AF998" s="2">
        <f>VLOOKUP($F998,Experiment!$A$2:$U$90,MATCH(Results!AF$1,Experiment!$A$1:$U$1,0),FALSE)</f>
        <v>91.983354472426157</v>
      </c>
      <c r="AG998" s="3">
        <f>VLOOKUP($F998,Experiment!$A$2:$W$90,MATCH(Results!AG$1,Experiment!$A$1:$W$1,0),FALSE)</f>
        <v>0.82730419370997643</v>
      </c>
      <c r="AH998" s="3">
        <f>VLOOKUP($F998,Experiment!$A$2:$W$90,MATCH(Results!AH$1,Experiment!$A$1:$W$1,0),FALSE)</f>
        <v>0.38648875795104182</v>
      </c>
      <c r="AI998" s="3">
        <f>VLOOKUP($F998,Experiment!$A$2:$X$90,MATCH(Results!AI$1,Experiment!$A$1:$X$1,0),FALSE)</f>
        <v>0.61351124204895813</v>
      </c>
      <c r="AJ998" s="2">
        <f>Table1[[#This Row],[Gain]]^Table1[[#This Row],[θ]]</f>
        <v>100</v>
      </c>
      <c r="AK998" s="2">
        <f>-Table1[[#This Row],[λ]]*-Table1[[#This Row],[Loss]]^Table1[[#This Row],[θ]]</f>
        <v>125.99999999999999</v>
      </c>
      <c r="AL998" s="2">
        <f>Table1[[#This Row],[v_n_w_g]]-Table1[[#This Row],[v_n_w_l]]</f>
        <v>-25.999999999999986</v>
      </c>
      <c r="AM998" s="2">
        <f>IF(Table1[[#This Row],[diff_v]]&gt;=1,1,0)</f>
        <v>0</v>
      </c>
    </row>
    <row r="999" spans="1:39" hidden="1" x14ac:dyDescent="0.3">
      <c r="A999">
        <v>26</v>
      </c>
      <c r="B999" t="s">
        <v>46</v>
      </c>
      <c r="C999" s="22">
        <f>VLOOKUP(Table1[[#This Row],[Subject]],'Subject Profile'!$A$2:$E$8,4,FALSE)</f>
        <v>1</v>
      </c>
      <c r="D999" s="22">
        <f>VLOOKUP(Table1[[#This Row],[Subject]],'Subject Profile'!$A$2:$E$8,5,FALSE)</f>
        <v>-1.4</v>
      </c>
      <c r="E999" t="s">
        <v>109</v>
      </c>
      <c r="F999" t="s">
        <v>95</v>
      </c>
      <c r="G999" t="s">
        <v>5</v>
      </c>
      <c r="H999">
        <f>IF(Table1[[#This Row],[decision]]="accept",1,0)</f>
        <v>0</v>
      </c>
      <c r="I999">
        <v>0</v>
      </c>
      <c r="J999">
        <v>190</v>
      </c>
      <c r="K999">
        <v>1664535387</v>
      </c>
      <c r="L999">
        <v>6</v>
      </c>
      <c r="M999" t="str">
        <f>VLOOKUP($F999,Experiment!$A$2:$U$90,MATCH(Results!M$1,Experiment!$A$1:$U$1,0)+1,FALSE)</f>
        <v>I</v>
      </c>
      <c r="N999">
        <f>IF(Table1[[#This Row],[Impact]]="I",0,1)</f>
        <v>0</v>
      </c>
      <c r="O999" s="2">
        <f>VLOOKUP($F999,Experiment!$A$2:$U$90,MATCH(Results!O$1,Experiment!$A$1:$U$1,0),FALSE)</f>
        <v>-90</v>
      </c>
      <c r="P999" s="3">
        <f>VLOOKUP($F999,Experiment!$A$2:$U$90,MATCH(Results!P$1,Experiment!$A$1:$U$1,0),FALSE)</f>
        <v>0.5</v>
      </c>
      <c r="Q999" s="2">
        <f>VLOOKUP($F999,Experiment!$A$2:$U$90,MATCH(Results!Q$1,Experiment!$A$1:$U$1,0),FALSE)</f>
        <v>90</v>
      </c>
      <c r="R999" s="3">
        <f>VLOOKUP($F999,Experiment!$A$2:$U$90,MATCH(Results!R$1,Experiment!$A$1:$U$1,0),FALSE)</f>
        <v>0.5</v>
      </c>
      <c r="S999" s="2">
        <f>VLOOKUP($F999,Experiment!$A$2:$U$90,MATCH(Results!S$1,Experiment!$A$1:$U$1,0),FALSE)</f>
        <v>0</v>
      </c>
      <c r="T999" s="2">
        <f>VLOOKUP($F999,Experiment!$A$2:$U$90,MATCH(Results!T$1,Experiment!$A$1:$U$1,0),FALSE)</f>
        <v>8100</v>
      </c>
      <c r="U999" s="2">
        <f>VLOOKUP($F999,Experiment!$A$2:$U$90,MATCH(Results!U$1,Experiment!$A$1:$U$1,0),FALSE)</f>
        <v>90</v>
      </c>
      <c r="V999" s="2">
        <f>VLOOKUP($F999,Experiment!$A$2:$U$90,MATCH(Results!V$1,Experiment!$A$1:$U$1,0),FALSE)</f>
        <v>4</v>
      </c>
      <c r="W999" s="3">
        <f>VLOOKUP($F999,Experiment!$A$2:$U$90,MATCH(Results!W$1,Experiment!$A$1:$U$1,0),FALSE)</f>
        <v>0.25</v>
      </c>
      <c r="X999" s="3">
        <f>VLOOKUP($F999,Experiment!$A$2:$U$90,MATCH(Results!X$1,Experiment!$A$1:$U$1,0),FALSE)</f>
        <v>0.75</v>
      </c>
      <c r="Y999" s="2">
        <f>VLOOKUP($F999,Experiment!$A$2:$U$90,MATCH(Results!Y$1,Experiment!$A$1:$U$1,0),FALSE)</f>
        <v>1</v>
      </c>
      <c r="Z999" s="3">
        <f>VLOOKUP($F999,Experiment!$A$2:$U$90,MATCH(Results!Z$1,Experiment!$A$1:$U$1,0),FALSE)</f>
        <v>0.25</v>
      </c>
      <c r="AA999" s="3">
        <f>VLOOKUP($F999,Experiment!$A$2:$U$90,MATCH(Results!AA$1,Experiment!$A$1:$U$1,0),FALSE)</f>
        <v>0.5</v>
      </c>
      <c r="AB999" s="3">
        <f>VLOOKUP($F999,Experiment!$A$2:$U$90,MATCH(Results!AB$1,Experiment!$A$1:$U$1,0),FALSE)</f>
        <v>0.375</v>
      </c>
      <c r="AC999" s="3">
        <f>VLOOKUP($F999,Experiment!$A$2:$U$90,MATCH(Results!AC$1,Experiment!$A$1:$U$1,0),FALSE)</f>
        <v>0.625</v>
      </c>
      <c r="AD999" s="2">
        <f>VLOOKUP($F999,Experiment!$A$2:$U$90,MATCH(Results!AD$1,Experiment!$A$1:$U$1,0),FALSE)</f>
        <v>22.5</v>
      </c>
      <c r="AE999" s="2">
        <f>VLOOKUP($F999,Experiment!$A$2:$U$90,MATCH(Results!AE$1,Experiment!$A$1:$U$1,0),FALSE)</f>
        <v>7593.75</v>
      </c>
      <c r="AF999" s="2">
        <f>VLOOKUP($F999,Experiment!$A$2:$U$90,MATCH(Results!AF$1,Experiment!$A$1:$U$1,0),FALSE)</f>
        <v>87.142125289666879</v>
      </c>
      <c r="AG999" s="3">
        <f>VLOOKUP($F999,Experiment!$A$2:$W$90,MATCH(Results!AG$1,Experiment!$A$1:$W$1,0),FALSE)</f>
        <v>1</v>
      </c>
      <c r="AH999" s="3">
        <f>VLOOKUP($F999,Experiment!$A$2:$W$90,MATCH(Results!AH$1,Experiment!$A$1:$W$1,0),FALSE)</f>
        <v>0.625</v>
      </c>
      <c r="AI999" s="3">
        <f>VLOOKUP($F999,Experiment!$A$2:$X$90,MATCH(Results!AI$1,Experiment!$A$1:$X$1,0),FALSE)</f>
        <v>0.375</v>
      </c>
      <c r="AJ999" s="2">
        <f>Table1[[#This Row],[Gain]]^Table1[[#This Row],[θ]]</f>
        <v>90</v>
      </c>
      <c r="AK999" s="2">
        <f>-Table1[[#This Row],[λ]]*-Table1[[#This Row],[Loss]]^Table1[[#This Row],[θ]]</f>
        <v>125.99999999999999</v>
      </c>
      <c r="AL999" s="2">
        <f>Table1[[#This Row],[v_n_w_g]]-Table1[[#This Row],[v_n_w_l]]</f>
        <v>-35.999999999999986</v>
      </c>
      <c r="AM999" s="2">
        <f>IF(Table1[[#This Row],[diff_v]]&gt;=1,1,0)</f>
        <v>0</v>
      </c>
    </row>
    <row r="1000" spans="1:39" hidden="1" x14ac:dyDescent="0.3">
      <c r="A1000">
        <v>27</v>
      </c>
      <c r="B1000" t="s">
        <v>46</v>
      </c>
      <c r="C1000" s="22">
        <f>VLOOKUP(Table1[[#This Row],[Subject]],'Subject Profile'!$A$2:$E$8,4,FALSE)</f>
        <v>1</v>
      </c>
      <c r="D1000" s="22">
        <f>VLOOKUP(Table1[[#This Row],[Subject]],'Subject Profile'!$A$2:$E$8,5,FALSE)</f>
        <v>-1.4</v>
      </c>
      <c r="E1000" t="s">
        <v>109</v>
      </c>
      <c r="F1000" t="s">
        <v>55</v>
      </c>
      <c r="G1000" t="s">
        <v>56</v>
      </c>
      <c r="H1000">
        <f>IF(Table1[[#This Row],[decision]]="accept",1,0)</f>
        <v>0</v>
      </c>
      <c r="I1000">
        <v>0</v>
      </c>
      <c r="J1000">
        <v>190</v>
      </c>
      <c r="K1000">
        <v>1664535394</v>
      </c>
      <c r="L1000">
        <v>7</v>
      </c>
      <c r="M1000" t="str">
        <f>VLOOKUP($F1000,Experiment!$A$2:$U$90,MATCH(Results!M$1,Experiment!$A$1:$U$1,0)+1,FALSE)</f>
        <v>R</v>
      </c>
      <c r="N1000">
        <f>IF(Table1[[#This Row],[Impact]]="I",0,1)</f>
        <v>1</v>
      </c>
      <c r="O1000" s="2">
        <f>VLOOKUP($F1000,Experiment!$A$2:$U$90,MATCH(Results!O$1,Experiment!$A$1:$U$1,0),FALSE)</f>
        <v>0</v>
      </c>
      <c r="P1000" s="3">
        <f>VLOOKUP($F1000,Experiment!$A$2:$U$90,MATCH(Results!P$1,Experiment!$A$1:$U$1,0),FALSE)</f>
        <v>0</v>
      </c>
      <c r="Q1000" s="2">
        <f>VLOOKUP($F1000,Experiment!$A$2:$U$90,MATCH(Results!Q$1,Experiment!$A$1:$U$1,0),FALSE)</f>
        <v>0</v>
      </c>
      <c r="R1000" s="3">
        <f>VLOOKUP($F1000,Experiment!$A$2:$U$90,MATCH(Results!R$1,Experiment!$A$1:$U$1,0),FALSE)</f>
        <v>0</v>
      </c>
      <c r="S1000" s="2">
        <f>VLOOKUP($F1000,Experiment!$A$2:$U$90,MATCH(Results!S$1,Experiment!$A$1:$U$1,0),FALSE)</f>
        <v>0</v>
      </c>
      <c r="T1000" s="2">
        <f>VLOOKUP($F1000,Experiment!$A$2:$U$90,MATCH(Results!T$1,Experiment!$A$1:$U$1,0),FALSE)</f>
        <v>0</v>
      </c>
      <c r="U1000" s="2">
        <f>VLOOKUP($F1000,Experiment!$A$2:$U$90,MATCH(Results!U$1,Experiment!$A$1:$U$1,0),FALSE)</f>
        <v>0</v>
      </c>
      <c r="V1000" s="2">
        <f>VLOOKUP($F1000,Experiment!$A$2:$U$90,MATCH(Results!V$1,Experiment!$A$1:$U$1,0),FALSE)</f>
        <v>0</v>
      </c>
      <c r="W1000" s="3">
        <f>VLOOKUP($F1000,Experiment!$A$2:$U$90,MATCH(Results!W$1,Experiment!$A$1:$U$1,0),FALSE)</f>
        <v>0</v>
      </c>
      <c r="X1000" s="3">
        <f>VLOOKUP($F1000,Experiment!$A$2:$U$90,MATCH(Results!X$1,Experiment!$A$1:$U$1,0),FALSE)</f>
        <v>0</v>
      </c>
      <c r="Y1000" s="2">
        <f>VLOOKUP($F1000,Experiment!$A$2:$U$90,MATCH(Results!Y$1,Experiment!$A$1:$U$1,0),FALSE)</f>
        <v>0</v>
      </c>
      <c r="Z1000" s="3">
        <f>VLOOKUP($F1000,Experiment!$A$2:$U$90,MATCH(Results!Z$1,Experiment!$A$1:$U$1,0),FALSE)</f>
        <v>0</v>
      </c>
      <c r="AA1000" s="3">
        <f>VLOOKUP($F1000,Experiment!$A$2:$U$90,MATCH(Results!AA$1,Experiment!$A$1:$U$1,0),FALSE)</f>
        <v>0</v>
      </c>
      <c r="AB1000" s="3">
        <f>VLOOKUP($F1000,Experiment!$A$2:$U$90,MATCH(Results!AB$1,Experiment!$A$1:$U$1,0),FALSE)</f>
        <v>0</v>
      </c>
      <c r="AC1000" s="3">
        <f>VLOOKUP($F1000,Experiment!$A$2:$U$90,MATCH(Results!AC$1,Experiment!$A$1:$U$1,0),FALSE)</f>
        <v>0</v>
      </c>
      <c r="AD1000" s="2">
        <f>VLOOKUP($F1000,Experiment!$A$2:$U$90,MATCH(Results!AD$1,Experiment!$A$1:$U$1,0),FALSE)</f>
        <v>0</v>
      </c>
      <c r="AE1000" s="2">
        <f>VLOOKUP($F1000,Experiment!$A$2:$U$90,MATCH(Results!AE$1,Experiment!$A$1:$U$1,0),FALSE)</f>
        <v>0</v>
      </c>
      <c r="AF1000" s="2">
        <f>VLOOKUP($F1000,Experiment!$A$2:$U$90,MATCH(Results!AF$1,Experiment!$A$1:$U$1,0),FALSE)</f>
        <v>0</v>
      </c>
      <c r="AG1000" s="2"/>
      <c r="AH1000" s="3">
        <f>VLOOKUP($F1000,Experiment!$A$2:$W$90,MATCH(Results!AH$1,Experiment!$A$1:$W$1,0),FALSE)</f>
        <v>0</v>
      </c>
      <c r="AI1000" s="2">
        <f>VLOOKUP($F1000,Experiment!$A$2:$X$90,MATCH(Results!AI$1,Experiment!$A$1:$X$1,0),FALSE)</f>
        <v>0</v>
      </c>
      <c r="AJ1000" s="2">
        <f>Table1[[#This Row],[Gain]]^Table1[[#This Row],[θ]]</f>
        <v>0</v>
      </c>
      <c r="AK1000" s="2">
        <f>-Table1[[#This Row],[λ]]*-Table1[[#This Row],[Loss]]^Table1[[#This Row],[θ]]</f>
        <v>0</v>
      </c>
      <c r="AL1000" s="2">
        <f>Table1[[#This Row],[v_n_w_g]]-Table1[[#This Row],[v_n_w_l]]</f>
        <v>0</v>
      </c>
      <c r="AM1000" s="2">
        <f>IF(Table1[[#This Row],[diff_v]]&gt;=1,1,0)</f>
        <v>0</v>
      </c>
    </row>
    <row r="1001" spans="1:39" hidden="1" x14ac:dyDescent="0.3">
      <c r="A1001">
        <v>28</v>
      </c>
      <c r="B1001" t="s">
        <v>46</v>
      </c>
      <c r="C1001" s="22">
        <f>VLOOKUP(Table1[[#This Row],[Subject]],'Subject Profile'!$A$2:$E$8,4,FALSE)</f>
        <v>1</v>
      </c>
      <c r="D1001" s="22">
        <f>VLOOKUP(Table1[[#This Row],[Subject]],'Subject Profile'!$A$2:$E$8,5,FALSE)</f>
        <v>-1.4</v>
      </c>
      <c r="E1001" t="s">
        <v>109</v>
      </c>
      <c r="F1001" t="s">
        <v>103</v>
      </c>
      <c r="G1001" t="s">
        <v>7</v>
      </c>
      <c r="H1001">
        <f>IF(Table1[[#This Row],[decision]]="accept",1,0)</f>
        <v>1</v>
      </c>
      <c r="I1001">
        <v>-90</v>
      </c>
      <c r="J1001">
        <v>100</v>
      </c>
      <c r="K1001">
        <v>1664535399</v>
      </c>
      <c r="L1001">
        <v>5</v>
      </c>
      <c r="M1001" t="str">
        <f>VLOOKUP($F1001,Experiment!$A$2:$U$90,MATCH(Results!M$1,Experiment!$A$1:$U$1,0)+1,FALSE)</f>
        <v>I</v>
      </c>
      <c r="N1001">
        <f>IF(Table1[[#This Row],[Impact]]="I",0,1)</f>
        <v>0</v>
      </c>
      <c r="O1001" s="2">
        <f>VLOOKUP($F1001,Experiment!$A$2:$U$90,MATCH(Results!O$1,Experiment!$A$1:$U$1,0),FALSE)</f>
        <v>-90</v>
      </c>
      <c r="P1001" s="3">
        <f>VLOOKUP($F1001,Experiment!$A$2:$U$90,MATCH(Results!P$1,Experiment!$A$1:$U$1,0),FALSE)</f>
        <v>0.5</v>
      </c>
      <c r="Q1001" s="2">
        <f>VLOOKUP($F1001,Experiment!$A$2:$U$90,MATCH(Results!Q$1,Experiment!$A$1:$U$1,0),FALSE)</f>
        <v>180</v>
      </c>
      <c r="R1001" s="3">
        <f>VLOOKUP($F1001,Experiment!$A$2:$U$90,MATCH(Results!R$1,Experiment!$A$1:$U$1,0),FALSE)</f>
        <v>0.5</v>
      </c>
      <c r="S1001" s="2">
        <f>VLOOKUP($F1001,Experiment!$A$2:$U$90,MATCH(Results!S$1,Experiment!$A$1:$U$1,0),FALSE)</f>
        <v>45</v>
      </c>
      <c r="T1001" s="2">
        <f>VLOOKUP($F1001,Experiment!$A$2:$U$90,MATCH(Results!T$1,Experiment!$A$1:$U$1,0),FALSE)</f>
        <v>18225</v>
      </c>
      <c r="U1001" s="2">
        <f>VLOOKUP($F1001,Experiment!$A$2:$U$90,MATCH(Results!U$1,Experiment!$A$1:$U$1,0),FALSE)</f>
        <v>135</v>
      </c>
      <c r="V1001" s="2">
        <f>VLOOKUP($F1001,Experiment!$A$2:$U$90,MATCH(Results!V$1,Experiment!$A$1:$U$1,0),FALSE)</f>
        <v>2</v>
      </c>
      <c r="W1001" s="3">
        <f>VLOOKUP($F1001,Experiment!$A$2:$U$90,MATCH(Results!W$1,Experiment!$A$1:$U$1,0),FALSE)</f>
        <v>0.25</v>
      </c>
      <c r="X1001" s="3">
        <f>VLOOKUP($F1001,Experiment!$A$2:$U$90,MATCH(Results!X$1,Experiment!$A$1:$U$1,0),FALSE)</f>
        <v>0.75</v>
      </c>
      <c r="Y1001" s="2">
        <f>VLOOKUP($F1001,Experiment!$A$2:$U$90,MATCH(Results!Y$1,Experiment!$A$1:$U$1,0),FALSE)</f>
        <v>2</v>
      </c>
      <c r="Z1001" s="3">
        <f>VLOOKUP($F1001,Experiment!$A$2:$U$90,MATCH(Results!Z$1,Experiment!$A$1:$U$1,0),FALSE)</f>
        <v>0.5</v>
      </c>
      <c r="AA1001" s="3">
        <f>VLOOKUP($F1001,Experiment!$A$2:$U$90,MATCH(Results!AA$1,Experiment!$A$1:$U$1,0),FALSE)</f>
        <v>0.25</v>
      </c>
      <c r="AB1001" s="3">
        <f>VLOOKUP($F1001,Experiment!$A$2:$U$90,MATCH(Results!AB$1,Experiment!$A$1:$U$1,0),FALSE)</f>
        <v>0.625</v>
      </c>
      <c r="AC1001" s="3">
        <f>VLOOKUP($F1001,Experiment!$A$2:$U$90,MATCH(Results!AC$1,Experiment!$A$1:$U$1,0),FALSE)</f>
        <v>0.375</v>
      </c>
      <c r="AD1001" s="2">
        <f>VLOOKUP($F1001,Experiment!$A$2:$U$90,MATCH(Results!AD$1,Experiment!$A$1:$U$1,0),FALSE)</f>
        <v>11.25</v>
      </c>
      <c r="AE1001" s="2">
        <f>VLOOKUP($F1001,Experiment!$A$2:$U$90,MATCH(Results!AE$1,Experiment!$A$1:$U$1,0),FALSE)</f>
        <v>17085.9375</v>
      </c>
      <c r="AF1001" s="2">
        <f>VLOOKUP($F1001,Experiment!$A$2:$U$90,MATCH(Results!AF$1,Experiment!$A$1:$U$1,0),FALSE)</f>
        <v>130.71318793450033</v>
      </c>
      <c r="AG1001" s="3">
        <f>VLOOKUP($F1001,Experiment!$A$2:$W$90,MATCH(Results!AG$1,Experiment!$A$1:$W$1,0),FALSE)</f>
        <v>0.82730419370997643</v>
      </c>
      <c r="AH1001" s="3">
        <f>VLOOKUP($F1001,Experiment!$A$2:$W$90,MATCH(Results!AH$1,Experiment!$A$1:$W$1,0),FALSE)</f>
        <v>0.38648875795104182</v>
      </c>
      <c r="AI1001" s="3">
        <f>VLOOKUP($F1001,Experiment!$A$2:$X$90,MATCH(Results!AI$1,Experiment!$A$1:$X$1,0),FALSE)</f>
        <v>0.61351124204895813</v>
      </c>
      <c r="AJ1001" s="2">
        <f>Table1[[#This Row],[Gain]]^Table1[[#This Row],[θ]]</f>
        <v>180</v>
      </c>
      <c r="AK1001" s="2">
        <f>-Table1[[#This Row],[λ]]*-Table1[[#This Row],[Loss]]^Table1[[#This Row],[θ]]</f>
        <v>125.99999999999999</v>
      </c>
      <c r="AL1001" s="2">
        <f>Table1[[#This Row],[v_n_w_g]]-Table1[[#This Row],[v_n_w_l]]</f>
        <v>54.000000000000014</v>
      </c>
      <c r="AM1001" s="2">
        <f>IF(Table1[[#This Row],[diff_v]]&gt;=1,1,0)</f>
        <v>1</v>
      </c>
    </row>
    <row r="1002" spans="1:39" hidden="1" x14ac:dyDescent="0.3">
      <c r="A1002">
        <v>29</v>
      </c>
      <c r="B1002" t="s">
        <v>46</v>
      </c>
      <c r="C1002" s="22">
        <f>VLOOKUP(Table1[[#This Row],[Subject]],'Subject Profile'!$A$2:$E$8,4,FALSE)</f>
        <v>1</v>
      </c>
      <c r="D1002" s="22">
        <f>VLOOKUP(Table1[[#This Row],[Subject]],'Subject Profile'!$A$2:$E$8,5,FALSE)</f>
        <v>-1.4</v>
      </c>
      <c r="E1002" t="s">
        <v>109</v>
      </c>
      <c r="F1002" t="s">
        <v>94</v>
      </c>
      <c r="G1002" t="s">
        <v>7</v>
      </c>
      <c r="H1002">
        <f>IF(Table1[[#This Row],[decision]]="accept",1,0)</f>
        <v>1</v>
      </c>
      <c r="I1002">
        <v>-90</v>
      </c>
      <c r="J1002">
        <v>10</v>
      </c>
      <c r="K1002">
        <v>1664535404</v>
      </c>
      <c r="L1002">
        <v>5</v>
      </c>
      <c r="M1002" t="str">
        <f>VLOOKUP($F1002,Experiment!$A$2:$U$90,MATCH(Results!M$1,Experiment!$A$1:$U$1,0)+1,FALSE)</f>
        <v>I</v>
      </c>
      <c r="N1002">
        <f>IF(Table1[[#This Row],[Impact]]="I",0,1)</f>
        <v>0</v>
      </c>
      <c r="O1002" s="2">
        <f>VLOOKUP($F1002,Experiment!$A$2:$U$90,MATCH(Results!O$1,Experiment!$A$1:$U$1,0),FALSE)</f>
        <v>-90</v>
      </c>
      <c r="P1002" s="3">
        <f>VLOOKUP($F1002,Experiment!$A$2:$U$90,MATCH(Results!P$1,Experiment!$A$1:$U$1,0),FALSE)</f>
        <v>0.5</v>
      </c>
      <c r="Q1002" s="2">
        <f>VLOOKUP($F1002,Experiment!$A$2:$U$90,MATCH(Results!Q$1,Experiment!$A$1:$U$1,0),FALSE)</f>
        <v>90</v>
      </c>
      <c r="R1002" s="3">
        <f>VLOOKUP($F1002,Experiment!$A$2:$U$90,MATCH(Results!R$1,Experiment!$A$1:$U$1,0),FALSE)</f>
        <v>0.5</v>
      </c>
      <c r="S1002" s="2">
        <f>VLOOKUP($F1002,Experiment!$A$2:$U$90,MATCH(Results!S$1,Experiment!$A$1:$U$1,0),FALSE)</f>
        <v>0</v>
      </c>
      <c r="T1002" s="2">
        <f>VLOOKUP($F1002,Experiment!$A$2:$U$90,MATCH(Results!T$1,Experiment!$A$1:$U$1,0),FALSE)</f>
        <v>8100</v>
      </c>
      <c r="U1002" s="2">
        <f>VLOOKUP($F1002,Experiment!$A$2:$U$90,MATCH(Results!U$1,Experiment!$A$1:$U$1,0),FALSE)</f>
        <v>90</v>
      </c>
      <c r="V1002" s="2">
        <f>VLOOKUP($F1002,Experiment!$A$2:$U$90,MATCH(Results!V$1,Experiment!$A$1:$U$1,0),FALSE)</f>
        <v>2</v>
      </c>
      <c r="W1002" s="3">
        <f>VLOOKUP($F1002,Experiment!$A$2:$U$90,MATCH(Results!W$1,Experiment!$A$1:$U$1,0),FALSE)</f>
        <v>0.25</v>
      </c>
      <c r="X1002" s="3">
        <f>VLOOKUP($F1002,Experiment!$A$2:$U$90,MATCH(Results!X$1,Experiment!$A$1:$U$1,0),FALSE)</f>
        <v>0.75</v>
      </c>
      <c r="Y1002" s="2">
        <f>VLOOKUP($F1002,Experiment!$A$2:$U$90,MATCH(Results!Y$1,Experiment!$A$1:$U$1,0),FALSE)</f>
        <v>2</v>
      </c>
      <c r="Z1002" s="3">
        <f>VLOOKUP($F1002,Experiment!$A$2:$U$90,MATCH(Results!Z$1,Experiment!$A$1:$U$1,0),FALSE)</f>
        <v>0.5</v>
      </c>
      <c r="AA1002" s="3">
        <f>VLOOKUP($F1002,Experiment!$A$2:$U$90,MATCH(Results!AA$1,Experiment!$A$1:$U$1,0),FALSE)</f>
        <v>0.25</v>
      </c>
      <c r="AB1002" s="3">
        <f>VLOOKUP($F1002,Experiment!$A$2:$U$90,MATCH(Results!AB$1,Experiment!$A$1:$U$1,0),FALSE)</f>
        <v>0.625</v>
      </c>
      <c r="AC1002" s="3">
        <f>VLOOKUP($F1002,Experiment!$A$2:$U$90,MATCH(Results!AC$1,Experiment!$A$1:$U$1,0),FALSE)</f>
        <v>0.375</v>
      </c>
      <c r="AD1002" s="2">
        <f>VLOOKUP($F1002,Experiment!$A$2:$U$90,MATCH(Results!AD$1,Experiment!$A$1:$U$1,0),FALSE)</f>
        <v>-22.5</v>
      </c>
      <c r="AE1002" s="2">
        <f>VLOOKUP($F1002,Experiment!$A$2:$U$90,MATCH(Results!AE$1,Experiment!$A$1:$U$1,0),FALSE)</f>
        <v>7593.75</v>
      </c>
      <c r="AF1002" s="2">
        <f>VLOOKUP($F1002,Experiment!$A$2:$U$90,MATCH(Results!AF$1,Experiment!$A$1:$U$1,0),FALSE)</f>
        <v>87.142125289666879</v>
      </c>
      <c r="AG1002" s="3">
        <f>VLOOKUP($F1002,Experiment!$A$2:$W$90,MATCH(Results!AG$1,Experiment!$A$1:$W$1,0),FALSE)</f>
        <v>0.82730419370997643</v>
      </c>
      <c r="AH1002" s="3">
        <f>VLOOKUP($F1002,Experiment!$A$2:$W$90,MATCH(Results!AH$1,Experiment!$A$1:$W$1,0),FALSE)</f>
        <v>0.38648875795104182</v>
      </c>
      <c r="AI1002" s="3">
        <f>VLOOKUP($F1002,Experiment!$A$2:$X$90,MATCH(Results!AI$1,Experiment!$A$1:$X$1,0),FALSE)</f>
        <v>0.61351124204895813</v>
      </c>
      <c r="AJ1002" s="2">
        <f>Table1[[#This Row],[Gain]]^Table1[[#This Row],[θ]]</f>
        <v>90</v>
      </c>
      <c r="AK1002" s="2">
        <f>-Table1[[#This Row],[λ]]*-Table1[[#This Row],[Loss]]^Table1[[#This Row],[θ]]</f>
        <v>125.99999999999999</v>
      </c>
      <c r="AL1002" s="2">
        <f>Table1[[#This Row],[v_n_w_g]]-Table1[[#This Row],[v_n_w_l]]</f>
        <v>-35.999999999999986</v>
      </c>
      <c r="AM1002" s="2">
        <f>IF(Table1[[#This Row],[diff_v]]&gt;=1,1,0)</f>
        <v>0</v>
      </c>
    </row>
    <row r="1003" spans="1:39" hidden="1" x14ac:dyDescent="0.3">
      <c r="A1003">
        <v>30</v>
      </c>
      <c r="B1003" t="s">
        <v>46</v>
      </c>
      <c r="C1003" s="22">
        <f>VLOOKUP(Table1[[#This Row],[Subject]],'Subject Profile'!$A$2:$E$8,4,FALSE)</f>
        <v>1</v>
      </c>
      <c r="D1003" s="22">
        <f>VLOOKUP(Table1[[#This Row],[Subject]],'Subject Profile'!$A$2:$E$8,5,FALSE)</f>
        <v>-1.4</v>
      </c>
      <c r="E1003" t="s">
        <v>109</v>
      </c>
      <c r="F1003" t="s">
        <v>80</v>
      </c>
      <c r="G1003" t="s">
        <v>5</v>
      </c>
      <c r="H1003">
        <f>IF(Table1[[#This Row],[decision]]="accept",1,0)</f>
        <v>0</v>
      </c>
      <c r="I1003">
        <v>0</v>
      </c>
      <c r="J1003">
        <v>10</v>
      </c>
      <c r="K1003">
        <v>1664535407</v>
      </c>
      <c r="L1003">
        <v>3</v>
      </c>
      <c r="M1003" t="str">
        <f>VLOOKUP($F1003,Experiment!$A$2:$U$90,MATCH(Results!M$1,Experiment!$A$1:$U$1,0)+1,FALSE)</f>
        <v>G</v>
      </c>
      <c r="N1003">
        <f>IF(Table1[[#This Row],[Impact]]="I",0,1)</f>
        <v>1</v>
      </c>
      <c r="O1003" s="2">
        <f>VLOOKUP($F1003,Experiment!$A$2:$U$90,MATCH(Results!O$1,Experiment!$A$1:$U$1,0),FALSE)</f>
        <v>-90</v>
      </c>
      <c r="P1003" s="3">
        <f>VLOOKUP($F1003,Experiment!$A$2:$U$90,MATCH(Results!P$1,Experiment!$A$1:$U$1,0),FALSE)</f>
        <v>0.5</v>
      </c>
      <c r="Q1003" s="2">
        <f>VLOOKUP($F1003,Experiment!$A$2:$U$90,MATCH(Results!Q$1,Experiment!$A$1:$U$1,0),FALSE)</f>
        <v>80</v>
      </c>
      <c r="R1003" s="3">
        <f>VLOOKUP($F1003,Experiment!$A$2:$U$90,MATCH(Results!R$1,Experiment!$A$1:$U$1,0),FALSE)</f>
        <v>0.5</v>
      </c>
      <c r="S1003" s="2">
        <f>VLOOKUP($F1003,Experiment!$A$2:$U$90,MATCH(Results!S$1,Experiment!$A$1:$U$1,0),FALSE)</f>
        <v>-5</v>
      </c>
      <c r="T1003" s="2">
        <f>VLOOKUP($F1003,Experiment!$A$2:$U$90,MATCH(Results!T$1,Experiment!$A$1:$U$1,0),FALSE)</f>
        <v>7225</v>
      </c>
      <c r="U1003" s="2">
        <f>VLOOKUP($F1003,Experiment!$A$2:$U$90,MATCH(Results!U$1,Experiment!$A$1:$U$1,0),FALSE)</f>
        <v>85</v>
      </c>
      <c r="V1003" s="2">
        <f>VLOOKUP($F1003,Experiment!$A$2:$U$90,MATCH(Results!V$1,Experiment!$A$1:$U$1,0),FALSE)</f>
        <v>4</v>
      </c>
      <c r="W1003" s="3">
        <f>VLOOKUP($F1003,Experiment!$A$2:$U$90,MATCH(Results!W$1,Experiment!$A$1:$U$1,0),FALSE)</f>
        <v>0.25</v>
      </c>
      <c r="X1003" s="3">
        <f>VLOOKUP($F1003,Experiment!$A$2:$U$90,MATCH(Results!X$1,Experiment!$A$1:$U$1,0),FALSE)</f>
        <v>0.75</v>
      </c>
      <c r="Y1003" s="2">
        <f>VLOOKUP($F1003,Experiment!$A$2:$U$90,MATCH(Results!Y$1,Experiment!$A$1:$U$1,0),FALSE)</f>
        <v>1</v>
      </c>
      <c r="Z1003" s="3">
        <f>VLOOKUP($F1003,Experiment!$A$2:$U$90,MATCH(Results!Z$1,Experiment!$A$1:$U$1,0),FALSE)</f>
        <v>0.25</v>
      </c>
      <c r="AA1003" s="3">
        <f>VLOOKUP($F1003,Experiment!$A$2:$U$90,MATCH(Results!AA$1,Experiment!$A$1:$U$1,0),FALSE)</f>
        <v>0.5</v>
      </c>
      <c r="AB1003" s="3">
        <f>VLOOKUP($F1003,Experiment!$A$2:$U$90,MATCH(Results!AB$1,Experiment!$A$1:$U$1,0),FALSE)</f>
        <v>0.375</v>
      </c>
      <c r="AC1003" s="3">
        <f>VLOOKUP($F1003,Experiment!$A$2:$U$90,MATCH(Results!AC$1,Experiment!$A$1:$U$1,0),FALSE)</f>
        <v>0.625</v>
      </c>
      <c r="AD1003" s="2">
        <f>VLOOKUP($F1003,Experiment!$A$2:$U$90,MATCH(Results!AD$1,Experiment!$A$1:$U$1,0),FALSE)</f>
        <v>16.25</v>
      </c>
      <c r="AE1003" s="2">
        <f>VLOOKUP($F1003,Experiment!$A$2:$U$90,MATCH(Results!AE$1,Experiment!$A$1:$U$1,0),FALSE)</f>
        <v>6773.4375</v>
      </c>
      <c r="AF1003" s="2">
        <f>VLOOKUP($F1003,Experiment!$A$2:$U$90,MATCH(Results!AF$1,Experiment!$A$1:$U$1,0),FALSE)</f>
        <v>82.300896106907615</v>
      </c>
      <c r="AG1003" s="3">
        <f>VLOOKUP($F1003,Experiment!$A$2:$W$90,MATCH(Results!AG$1,Experiment!$A$1:$W$1,0),FALSE)</f>
        <v>1</v>
      </c>
      <c r="AH1003" s="3">
        <f>VLOOKUP($F1003,Experiment!$A$2:$W$90,MATCH(Results!AH$1,Experiment!$A$1:$W$1,0),FALSE)</f>
        <v>0.625</v>
      </c>
      <c r="AI1003" s="3">
        <f>VLOOKUP($F1003,Experiment!$A$2:$X$90,MATCH(Results!AI$1,Experiment!$A$1:$X$1,0),FALSE)</f>
        <v>0.375</v>
      </c>
      <c r="AJ1003" s="2">
        <f>Table1[[#This Row],[Gain]]^Table1[[#This Row],[θ]]</f>
        <v>80</v>
      </c>
      <c r="AK1003" s="2">
        <f>-Table1[[#This Row],[λ]]*-Table1[[#This Row],[Loss]]^Table1[[#This Row],[θ]]</f>
        <v>125.99999999999999</v>
      </c>
      <c r="AL1003" s="2">
        <f>Table1[[#This Row],[v_n_w_g]]-Table1[[#This Row],[v_n_w_l]]</f>
        <v>-45.999999999999986</v>
      </c>
      <c r="AM1003" s="2">
        <f>IF(Table1[[#This Row],[diff_v]]&gt;=1,1,0)</f>
        <v>0</v>
      </c>
    </row>
    <row r="1004" spans="1:39" hidden="1" x14ac:dyDescent="0.3">
      <c r="A1004">
        <v>31</v>
      </c>
      <c r="B1004" t="s">
        <v>46</v>
      </c>
      <c r="C1004" s="22">
        <f>VLOOKUP(Table1[[#This Row],[Subject]],'Subject Profile'!$A$2:$E$8,4,FALSE)</f>
        <v>1</v>
      </c>
      <c r="D1004" s="22">
        <f>VLOOKUP(Table1[[#This Row],[Subject]],'Subject Profile'!$A$2:$E$8,5,FALSE)</f>
        <v>-1.4</v>
      </c>
      <c r="E1004" t="s">
        <v>109</v>
      </c>
      <c r="F1004" t="s">
        <v>62</v>
      </c>
      <c r="G1004" t="s">
        <v>7</v>
      </c>
      <c r="H1004">
        <f>IF(Table1[[#This Row],[decision]]="accept",1,0)</f>
        <v>1</v>
      </c>
      <c r="I1004">
        <v>-10</v>
      </c>
      <c r="J1004">
        <v>0</v>
      </c>
      <c r="K1004">
        <v>1664535414</v>
      </c>
      <c r="L1004">
        <v>7</v>
      </c>
      <c r="M1004" t="str">
        <f>VLOOKUP($F1004,Experiment!$A$2:$U$90,MATCH(Results!M$1,Experiment!$A$1:$U$1,0)+1,FALSE)</f>
        <v>G</v>
      </c>
      <c r="N1004">
        <f>IF(Table1[[#This Row],[Impact]]="I",0,1)</f>
        <v>1</v>
      </c>
      <c r="O1004" s="2">
        <f>VLOOKUP($F1004,Experiment!$A$2:$U$90,MATCH(Results!O$1,Experiment!$A$1:$U$1,0),FALSE)</f>
        <v>-10</v>
      </c>
      <c r="P1004" s="3">
        <f>VLOOKUP($F1004,Experiment!$A$2:$U$90,MATCH(Results!P$1,Experiment!$A$1:$U$1,0),FALSE)</f>
        <v>0.5</v>
      </c>
      <c r="Q1004" s="2">
        <f>VLOOKUP($F1004,Experiment!$A$2:$U$90,MATCH(Results!Q$1,Experiment!$A$1:$U$1,0),FALSE)</f>
        <v>20</v>
      </c>
      <c r="R1004" s="3">
        <f>VLOOKUP($F1004,Experiment!$A$2:$U$90,MATCH(Results!R$1,Experiment!$A$1:$U$1,0),FALSE)</f>
        <v>0.5</v>
      </c>
      <c r="S1004" s="2">
        <f>VLOOKUP($F1004,Experiment!$A$2:$U$90,MATCH(Results!S$1,Experiment!$A$1:$U$1,0),FALSE)</f>
        <v>5</v>
      </c>
      <c r="T1004" s="2">
        <f>VLOOKUP($F1004,Experiment!$A$2:$U$90,MATCH(Results!T$1,Experiment!$A$1:$U$1,0),FALSE)</f>
        <v>225</v>
      </c>
      <c r="U1004" s="2">
        <f>VLOOKUP($F1004,Experiment!$A$2:$U$90,MATCH(Results!U$1,Experiment!$A$1:$U$1,0),FALSE)</f>
        <v>15</v>
      </c>
      <c r="V1004" s="2">
        <f>VLOOKUP($F1004,Experiment!$A$2:$U$90,MATCH(Results!V$1,Experiment!$A$1:$U$1,0),FALSE)</f>
        <v>4</v>
      </c>
      <c r="W1004" s="3">
        <f>VLOOKUP($F1004,Experiment!$A$2:$U$90,MATCH(Results!W$1,Experiment!$A$1:$U$1,0),FALSE)</f>
        <v>0.25</v>
      </c>
      <c r="X1004" s="3">
        <f>VLOOKUP($F1004,Experiment!$A$2:$U$90,MATCH(Results!X$1,Experiment!$A$1:$U$1,0),FALSE)</f>
        <v>0.75</v>
      </c>
      <c r="Y1004" s="2">
        <f>VLOOKUP($F1004,Experiment!$A$2:$U$90,MATCH(Results!Y$1,Experiment!$A$1:$U$1,0),FALSE)</f>
        <v>2</v>
      </c>
      <c r="Z1004" s="3">
        <f>VLOOKUP($F1004,Experiment!$A$2:$U$90,MATCH(Results!Z$1,Experiment!$A$1:$U$1,0),FALSE)</f>
        <v>0.5</v>
      </c>
      <c r="AA1004" s="3">
        <f>VLOOKUP($F1004,Experiment!$A$2:$U$90,MATCH(Results!AA$1,Experiment!$A$1:$U$1,0),FALSE)</f>
        <v>0.25</v>
      </c>
      <c r="AB1004" s="3">
        <f>VLOOKUP($F1004,Experiment!$A$2:$U$90,MATCH(Results!AB$1,Experiment!$A$1:$U$1,0),FALSE)</f>
        <v>0.625</v>
      </c>
      <c r="AC1004" s="3">
        <f>VLOOKUP($F1004,Experiment!$A$2:$U$90,MATCH(Results!AC$1,Experiment!$A$1:$U$1,0),FALSE)</f>
        <v>0.375</v>
      </c>
      <c r="AD1004" s="2">
        <f>VLOOKUP($F1004,Experiment!$A$2:$U$90,MATCH(Results!AD$1,Experiment!$A$1:$U$1,0),FALSE)</f>
        <v>1.25</v>
      </c>
      <c r="AE1004" s="2">
        <f>VLOOKUP($F1004,Experiment!$A$2:$U$90,MATCH(Results!AE$1,Experiment!$A$1:$U$1,0),FALSE)</f>
        <v>210.9375</v>
      </c>
      <c r="AF1004" s="2">
        <f>VLOOKUP($F1004,Experiment!$A$2:$U$90,MATCH(Results!AF$1,Experiment!$A$1:$U$1,0),FALSE)</f>
        <v>14.523687548277813</v>
      </c>
      <c r="AG1004" s="3">
        <f>VLOOKUP($F1004,Experiment!$A$2:$W$90,MATCH(Results!AG$1,Experiment!$A$1:$W$1,0),FALSE)</f>
        <v>0.82730419370997643</v>
      </c>
      <c r="AH1004" s="3">
        <f>VLOOKUP($F1004,Experiment!$A$2:$W$90,MATCH(Results!AH$1,Experiment!$A$1:$W$1,0),FALSE)</f>
        <v>0.38648875795104182</v>
      </c>
      <c r="AI1004" s="3">
        <f>VLOOKUP($F1004,Experiment!$A$2:$X$90,MATCH(Results!AI$1,Experiment!$A$1:$X$1,0),FALSE)</f>
        <v>0.61351124204895813</v>
      </c>
      <c r="AJ1004" s="2">
        <f>Table1[[#This Row],[Gain]]^Table1[[#This Row],[θ]]</f>
        <v>20</v>
      </c>
      <c r="AK1004" s="2">
        <f>-Table1[[#This Row],[λ]]*-Table1[[#This Row],[Loss]]^Table1[[#This Row],[θ]]</f>
        <v>14</v>
      </c>
      <c r="AL1004" s="2">
        <f>Table1[[#This Row],[v_n_w_g]]-Table1[[#This Row],[v_n_w_l]]</f>
        <v>6</v>
      </c>
      <c r="AM1004" s="2">
        <f>IF(Table1[[#This Row],[diff_v]]&gt;=1,1,0)</f>
        <v>1</v>
      </c>
    </row>
    <row r="1005" spans="1:39" hidden="1" x14ac:dyDescent="0.3">
      <c r="A1005">
        <v>32</v>
      </c>
      <c r="B1005" t="s">
        <v>46</v>
      </c>
      <c r="C1005" s="22">
        <f>VLOOKUP(Table1[[#This Row],[Subject]],'Subject Profile'!$A$2:$E$8,4,FALSE)</f>
        <v>1</v>
      </c>
      <c r="D1005" s="22">
        <f>VLOOKUP(Table1[[#This Row],[Subject]],'Subject Profile'!$A$2:$E$8,5,FALSE)</f>
        <v>-1.4</v>
      </c>
      <c r="E1005" t="s">
        <v>109</v>
      </c>
      <c r="F1005" t="s">
        <v>84</v>
      </c>
      <c r="G1005" t="s">
        <v>7</v>
      </c>
      <c r="H1005">
        <f>IF(Table1[[#This Row],[decision]]="accept",1,0)</f>
        <v>1</v>
      </c>
      <c r="I1005">
        <v>30</v>
      </c>
      <c r="J1005">
        <v>30</v>
      </c>
      <c r="K1005">
        <v>1664535419</v>
      </c>
      <c r="L1005">
        <v>5</v>
      </c>
      <c r="M1005" t="str">
        <f>VLOOKUP($F1005,Experiment!$A$2:$U$90,MATCH(Results!M$1,Experiment!$A$1:$U$1,0)+1,FALSE)</f>
        <v>G</v>
      </c>
      <c r="N1005">
        <f>IF(Table1[[#This Row],[Impact]]="I",0,1)</f>
        <v>1</v>
      </c>
      <c r="O1005" s="2">
        <f>VLOOKUP($F1005,Experiment!$A$2:$U$90,MATCH(Results!O$1,Experiment!$A$1:$U$1,0),FALSE)</f>
        <v>-10</v>
      </c>
      <c r="P1005" s="3">
        <f>VLOOKUP($F1005,Experiment!$A$2:$U$90,MATCH(Results!P$1,Experiment!$A$1:$U$1,0),FALSE)</f>
        <v>0.5</v>
      </c>
      <c r="Q1005" s="2">
        <f>VLOOKUP($F1005,Experiment!$A$2:$U$90,MATCH(Results!Q$1,Experiment!$A$1:$U$1,0),FALSE)</f>
        <v>30</v>
      </c>
      <c r="R1005" s="3">
        <f>VLOOKUP($F1005,Experiment!$A$2:$U$90,MATCH(Results!R$1,Experiment!$A$1:$U$1,0),FALSE)</f>
        <v>0.5</v>
      </c>
      <c r="S1005" s="2">
        <f>VLOOKUP($F1005,Experiment!$A$2:$U$90,MATCH(Results!S$1,Experiment!$A$1:$U$1,0),FALSE)</f>
        <v>10</v>
      </c>
      <c r="T1005" s="2">
        <f>VLOOKUP($F1005,Experiment!$A$2:$U$90,MATCH(Results!T$1,Experiment!$A$1:$U$1,0),FALSE)</f>
        <v>400</v>
      </c>
      <c r="U1005" s="2">
        <f>VLOOKUP($F1005,Experiment!$A$2:$U$90,MATCH(Results!U$1,Experiment!$A$1:$U$1,0),FALSE)</f>
        <v>20</v>
      </c>
      <c r="V1005" s="2">
        <f>VLOOKUP($F1005,Experiment!$A$2:$U$90,MATCH(Results!V$1,Experiment!$A$1:$U$1,0),FALSE)</f>
        <v>4</v>
      </c>
      <c r="W1005" s="3">
        <f>VLOOKUP($F1005,Experiment!$A$2:$U$90,MATCH(Results!W$1,Experiment!$A$1:$U$1,0),FALSE)</f>
        <v>0.25</v>
      </c>
      <c r="X1005" s="3">
        <f>VLOOKUP($F1005,Experiment!$A$2:$U$90,MATCH(Results!X$1,Experiment!$A$1:$U$1,0),FALSE)</f>
        <v>0.75</v>
      </c>
      <c r="Y1005" s="2">
        <f>VLOOKUP($F1005,Experiment!$A$2:$U$90,MATCH(Results!Y$1,Experiment!$A$1:$U$1,0),FALSE)</f>
        <v>2</v>
      </c>
      <c r="Z1005" s="3">
        <f>VLOOKUP($F1005,Experiment!$A$2:$U$90,MATCH(Results!Z$1,Experiment!$A$1:$U$1,0),FALSE)</f>
        <v>0.5</v>
      </c>
      <c r="AA1005" s="3">
        <f>VLOOKUP($F1005,Experiment!$A$2:$U$90,MATCH(Results!AA$1,Experiment!$A$1:$U$1,0),FALSE)</f>
        <v>0.25</v>
      </c>
      <c r="AB1005" s="3">
        <f>VLOOKUP($F1005,Experiment!$A$2:$U$90,MATCH(Results!AB$1,Experiment!$A$1:$U$1,0),FALSE)</f>
        <v>0.625</v>
      </c>
      <c r="AC1005" s="3">
        <f>VLOOKUP($F1005,Experiment!$A$2:$U$90,MATCH(Results!AC$1,Experiment!$A$1:$U$1,0),FALSE)</f>
        <v>0.375</v>
      </c>
      <c r="AD1005" s="2">
        <f>VLOOKUP($F1005,Experiment!$A$2:$U$90,MATCH(Results!AD$1,Experiment!$A$1:$U$1,0),FALSE)</f>
        <v>5</v>
      </c>
      <c r="AE1005" s="2">
        <f>VLOOKUP($F1005,Experiment!$A$2:$U$90,MATCH(Results!AE$1,Experiment!$A$1:$U$1,0),FALSE)</f>
        <v>375</v>
      </c>
      <c r="AF1005" s="2">
        <f>VLOOKUP($F1005,Experiment!$A$2:$U$90,MATCH(Results!AF$1,Experiment!$A$1:$U$1,0),FALSE)</f>
        <v>19.364916731037084</v>
      </c>
      <c r="AG1005" s="3">
        <f>VLOOKUP($F1005,Experiment!$A$2:$W$90,MATCH(Results!AG$1,Experiment!$A$1:$W$1,0),FALSE)</f>
        <v>0.82730419370997643</v>
      </c>
      <c r="AH1005" s="3">
        <f>VLOOKUP($F1005,Experiment!$A$2:$W$90,MATCH(Results!AH$1,Experiment!$A$1:$W$1,0),FALSE)</f>
        <v>0.38648875795104182</v>
      </c>
      <c r="AI1005" s="3">
        <f>VLOOKUP($F1005,Experiment!$A$2:$X$90,MATCH(Results!AI$1,Experiment!$A$1:$X$1,0),FALSE)</f>
        <v>0.61351124204895813</v>
      </c>
      <c r="AJ1005" s="2">
        <f>Table1[[#This Row],[Gain]]^Table1[[#This Row],[θ]]</f>
        <v>30</v>
      </c>
      <c r="AK1005" s="2">
        <f>-Table1[[#This Row],[λ]]*-Table1[[#This Row],[Loss]]^Table1[[#This Row],[θ]]</f>
        <v>14</v>
      </c>
      <c r="AL1005" s="2">
        <f>Table1[[#This Row],[v_n_w_g]]-Table1[[#This Row],[v_n_w_l]]</f>
        <v>16</v>
      </c>
      <c r="AM1005" s="2">
        <f>IF(Table1[[#This Row],[diff_v]]&gt;=1,1,0)</f>
        <v>1</v>
      </c>
    </row>
    <row r="1006" spans="1:39" hidden="1" x14ac:dyDescent="0.3">
      <c r="A1006">
        <v>33</v>
      </c>
      <c r="B1006" t="s">
        <v>46</v>
      </c>
      <c r="C1006" s="22">
        <f>VLOOKUP(Table1[[#This Row],[Subject]],'Subject Profile'!$A$2:$E$8,4,FALSE)</f>
        <v>1</v>
      </c>
      <c r="D1006" s="22">
        <f>VLOOKUP(Table1[[#This Row],[Subject]],'Subject Profile'!$A$2:$E$8,5,FALSE)</f>
        <v>-1.4</v>
      </c>
      <c r="E1006" t="s">
        <v>109</v>
      </c>
      <c r="F1006" t="s">
        <v>55</v>
      </c>
      <c r="G1006" t="s">
        <v>56</v>
      </c>
      <c r="H1006">
        <f>IF(Table1[[#This Row],[decision]]="accept",1,0)</f>
        <v>0</v>
      </c>
      <c r="I1006">
        <v>0</v>
      </c>
      <c r="J1006">
        <v>30</v>
      </c>
      <c r="K1006">
        <v>1664535434</v>
      </c>
      <c r="L1006">
        <v>15</v>
      </c>
      <c r="M1006" t="str">
        <f>VLOOKUP($F1006,Experiment!$A$2:$U$90,MATCH(Results!M$1,Experiment!$A$1:$U$1,0)+1,FALSE)</f>
        <v>R</v>
      </c>
      <c r="N1006">
        <f>IF(Table1[[#This Row],[Impact]]="I",0,1)</f>
        <v>1</v>
      </c>
      <c r="O1006" s="2">
        <f>VLOOKUP($F1006,Experiment!$A$2:$U$90,MATCH(Results!O$1,Experiment!$A$1:$U$1,0),FALSE)</f>
        <v>0</v>
      </c>
      <c r="P1006" s="3">
        <f>VLOOKUP($F1006,Experiment!$A$2:$U$90,MATCH(Results!P$1,Experiment!$A$1:$U$1,0),FALSE)</f>
        <v>0</v>
      </c>
      <c r="Q1006" s="2">
        <f>VLOOKUP($F1006,Experiment!$A$2:$U$90,MATCH(Results!Q$1,Experiment!$A$1:$U$1,0),FALSE)</f>
        <v>0</v>
      </c>
      <c r="R1006" s="3">
        <f>VLOOKUP($F1006,Experiment!$A$2:$U$90,MATCH(Results!R$1,Experiment!$A$1:$U$1,0),FALSE)</f>
        <v>0</v>
      </c>
      <c r="S1006" s="2">
        <f>VLOOKUP($F1006,Experiment!$A$2:$U$90,MATCH(Results!S$1,Experiment!$A$1:$U$1,0),FALSE)</f>
        <v>0</v>
      </c>
      <c r="T1006" s="2">
        <f>VLOOKUP($F1006,Experiment!$A$2:$U$90,MATCH(Results!T$1,Experiment!$A$1:$U$1,0),FALSE)</f>
        <v>0</v>
      </c>
      <c r="U1006" s="2">
        <f>VLOOKUP($F1006,Experiment!$A$2:$U$90,MATCH(Results!U$1,Experiment!$A$1:$U$1,0),FALSE)</f>
        <v>0</v>
      </c>
      <c r="V1006" s="2">
        <f>VLOOKUP($F1006,Experiment!$A$2:$U$90,MATCH(Results!V$1,Experiment!$A$1:$U$1,0),FALSE)</f>
        <v>0</v>
      </c>
      <c r="W1006" s="3">
        <f>VLOOKUP($F1006,Experiment!$A$2:$U$90,MATCH(Results!W$1,Experiment!$A$1:$U$1,0),FALSE)</f>
        <v>0</v>
      </c>
      <c r="X1006" s="3">
        <f>VLOOKUP($F1006,Experiment!$A$2:$U$90,MATCH(Results!X$1,Experiment!$A$1:$U$1,0),FALSE)</f>
        <v>0</v>
      </c>
      <c r="Y1006" s="2">
        <f>VLOOKUP($F1006,Experiment!$A$2:$U$90,MATCH(Results!Y$1,Experiment!$A$1:$U$1,0),FALSE)</f>
        <v>0</v>
      </c>
      <c r="Z1006" s="3">
        <f>VLOOKUP($F1006,Experiment!$A$2:$U$90,MATCH(Results!Z$1,Experiment!$A$1:$U$1,0),FALSE)</f>
        <v>0</v>
      </c>
      <c r="AA1006" s="3">
        <f>VLOOKUP($F1006,Experiment!$A$2:$U$90,MATCH(Results!AA$1,Experiment!$A$1:$U$1,0),FALSE)</f>
        <v>0</v>
      </c>
      <c r="AB1006" s="3">
        <f>VLOOKUP($F1006,Experiment!$A$2:$U$90,MATCH(Results!AB$1,Experiment!$A$1:$U$1,0),FALSE)</f>
        <v>0</v>
      </c>
      <c r="AC1006" s="3">
        <f>VLOOKUP($F1006,Experiment!$A$2:$U$90,MATCH(Results!AC$1,Experiment!$A$1:$U$1,0),FALSE)</f>
        <v>0</v>
      </c>
      <c r="AD1006" s="2">
        <f>VLOOKUP($F1006,Experiment!$A$2:$U$90,MATCH(Results!AD$1,Experiment!$A$1:$U$1,0),FALSE)</f>
        <v>0</v>
      </c>
      <c r="AE1006" s="2">
        <f>VLOOKUP($F1006,Experiment!$A$2:$U$90,MATCH(Results!AE$1,Experiment!$A$1:$U$1,0),FALSE)</f>
        <v>0</v>
      </c>
      <c r="AF1006" s="2">
        <f>VLOOKUP($F1006,Experiment!$A$2:$U$90,MATCH(Results!AF$1,Experiment!$A$1:$U$1,0),FALSE)</f>
        <v>0</v>
      </c>
      <c r="AG1006" s="2"/>
      <c r="AH1006" s="3">
        <f>VLOOKUP($F1006,Experiment!$A$2:$W$90,MATCH(Results!AH$1,Experiment!$A$1:$W$1,0),FALSE)</f>
        <v>0</v>
      </c>
      <c r="AI1006" s="2">
        <f>VLOOKUP($F1006,Experiment!$A$2:$X$90,MATCH(Results!AI$1,Experiment!$A$1:$X$1,0),FALSE)</f>
        <v>0</v>
      </c>
      <c r="AJ1006" s="2">
        <f>Table1[[#This Row],[Gain]]^Table1[[#This Row],[θ]]</f>
        <v>0</v>
      </c>
      <c r="AK1006" s="2">
        <f>-Table1[[#This Row],[λ]]*-Table1[[#This Row],[Loss]]^Table1[[#This Row],[θ]]</f>
        <v>0</v>
      </c>
      <c r="AL1006" s="2">
        <f>Table1[[#This Row],[v_n_w_g]]-Table1[[#This Row],[v_n_w_l]]</f>
        <v>0</v>
      </c>
      <c r="AM1006" s="2">
        <f>IF(Table1[[#This Row],[diff_v]]&gt;=1,1,0)</f>
        <v>0</v>
      </c>
    </row>
    <row r="1007" spans="1:39" hidden="1" x14ac:dyDescent="0.3">
      <c r="A1007">
        <v>34</v>
      </c>
      <c r="B1007" t="s">
        <v>46</v>
      </c>
      <c r="C1007" s="22">
        <f>VLOOKUP(Table1[[#This Row],[Subject]],'Subject Profile'!$A$2:$E$8,4,FALSE)</f>
        <v>1</v>
      </c>
      <c r="D1007" s="22">
        <f>VLOOKUP(Table1[[#This Row],[Subject]],'Subject Profile'!$A$2:$E$8,5,FALSE)</f>
        <v>-1.4</v>
      </c>
      <c r="E1007" t="s">
        <v>109</v>
      </c>
      <c r="F1007" t="s">
        <v>78</v>
      </c>
      <c r="G1007" t="s">
        <v>5</v>
      </c>
      <c r="H1007">
        <f>IF(Table1[[#This Row],[decision]]="accept",1,0)</f>
        <v>0</v>
      </c>
      <c r="I1007">
        <v>0</v>
      </c>
      <c r="J1007">
        <v>30</v>
      </c>
      <c r="K1007">
        <v>1664535441</v>
      </c>
      <c r="L1007">
        <v>7</v>
      </c>
      <c r="M1007" t="str">
        <f>VLOOKUP($F1007,Experiment!$A$2:$U$90,MATCH(Results!M$1,Experiment!$A$1:$U$1,0)+1,FALSE)</f>
        <v>G</v>
      </c>
      <c r="N1007">
        <f>IF(Table1[[#This Row],[Impact]]="I",0,1)</f>
        <v>1</v>
      </c>
      <c r="O1007" s="2">
        <f>VLOOKUP($F1007,Experiment!$A$2:$U$90,MATCH(Results!O$1,Experiment!$A$1:$U$1,0),FALSE)</f>
        <v>-90</v>
      </c>
      <c r="P1007" s="3">
        <f>VLOOKUP($F1007,Experiment!$A$2:$U$90,MATCH(Results!P$1,Experiment!$A$1:$U$1,0),FALSE)</f>
        <v>0.5</v>
      </c>
      <c r="Q1007" s="2">
        <f>VLOOKUP($F1007,Experiment!$A$2:$U$90,MATCH(Results!Q$1,Experiment!$A$1:$U$1,0),FALSE)</f>
        <v>80</v>
      </c>
      <c r="R1007" s="3">
        <f>VLOOKUP($F1007,Experiment!$A$2:$U$90,MATCH(Results!R$1,Experiment!$A$1:$U$1,0),FALSE)</f>
        <v>0.5</v>
      </c>
      <c r="S1007" s="2">
        <f>VLOOKUP($F1007,Experiment!$A$2:$U$90,MATCH(Results!S$1,Experiment!$A$1:$U$1,0),FALSE)</f>
        <v>-5</v>
      </c>
      <c r="T1007" s="2">
        <f>VLOOKUP($F1007,Experiment!$A$2:$U$90,MATCH(Results!T$1,Experiment!$A$1:$U$1,0),FALSE)</f>
        <v>7225</v>
      </c>
      <c r="U1007" s="2">
        <f>VLOOKUP($F1007,Experiment!$A$2:$U$90,MATCH(Results!U$1,Experiment!$A$1:$U$1,0),FALSE)</f>
        <v>85</v>
      </c>
      <c r="V1007" s="2">
        <f>VLOOKUP($F1007,Experiment!$A$2:$U$90,MATCH(Results!V$1,Experiment!$A$1:$U$1,0),FALSE)</f>
        <v>2</v>
      </c>
      <c r="W1007" s="3">
        <f>VLOOKUP($F1007,Experiment!$A$2:$U$90,MATCH(Results!W$1,Experiment!$A$1:$U$1,0),FALSE)</f>
        <v>0.25</v>
      </c>
      <c r="X1007" s="3">
        <f>VLOOKUP($F1007,Experiment!$A$2:$U$90,MATCH(Results!X$1,Experiment!$A$1:$U$1,0),FALSE)</f>
        <v>0.75</v>
      </c>
      <c r="Y1007" s="2">
        <f>VLOOKUP($F1007,Experiment!$A$2:$U$90,MATCH(Results!Y$1,Experiment!$A$1:$U$1,0),FALSE)</f>
        <v>2</v>
      </c>
      <c r="Z1007" s="3">
        <f>VLOOKUP($F1007,Experiment!$A$2:$U$90,MATCH(Results!Z$1,Experiment!$A$1:$U$1,0),FALSE)</f>
        <v>0.5</v>
      </c>
      <c r="AA1007" s="3">
        <f>VLOOKUP($F1007,Experiment!$A$2:$U$90,MATCH(Results!AA$1,Experiment!$A$1:$U$1,0),FALSE)</f>
        <v>0.25</v>
      </c>
      <c r="AB1007" s="3">
        <f>VLOOKUP($F1007,Experiment!$A$2:$U$90,MATCH(Results!AB$1,Experiment!$A$1:$U$1,0),FALSE)</f>
        <v>0.625</v>
      </c>
      <c r="AC1007" s="3">
        <f>VLOOKUP($F1007,Experiment!$A$2:$U$90,MATCH(Results!AC$1,Experiment!$A$1:$U$1,0),FALSE)</f>
        <v>0.375</v>
      </c>
      <c r="AD1007" s="2">
        <f>VLOOKUP($F1007,Experiment!$A$2:$U$90,MATCH(Results!AD$1,Experiment!$A$1:$U$1,0),FALSE)</f>
        <v>-26.25</v>
      </c>
      <c r="AE1007" s="2">
        <f>VLOOKUP($F1007,Experiment!$A$2:$U$90,MATCH(Results!AE$1,Experiment!$A$1:$U$1,0),FALSE)</f>
        <v>6773.4375</v>
      </c>
      <c r="AF1007" s="2">
        <f>VLOOKUP($F1007,Experiment!$A$2:$U$90,MATCH(Results!AF$1,Experiment!$A$1:$U$1,0),FALSE)</f>
        <v>82.300896106907615</v>
      </c>
      <c r="AG1007" s="3">
        <f>VLOOKUP($F1007,Experiment!$A$2:$W$90,MATCH(Results!AG$1,Experiment!$A$1:$W$1,0),FALSE)</f>
        <v>0.82730419370997643</v>
      </c>
      <c r="AH1007" s="3">
        <f>VLOOKUP($F1007,Experiment!$A$2:$W$90,MATCH(Results!AH$1,Experiment!$A$1:$W$1,0),FALSE)</f>
        <v>0.38648875795104182</v>
      </c>
      <c r="AI1007" s="3">
        <f>VLOOKUP($F1007,Experiment!$A$2:$X$90,MATCH(Results!AI$1,Experiment!$A$1:$X$1,0),FALSE)</f>
        <v>0.61351124204895813</v>
      </c>
      <c r="AJ1007" s="2">
        <f>Table1[[#This Row],[Gain]]^Table1[[#This Row],[θ]]</f>
        <v>80</v>
      </c>
      <c r="AK1007" s="2">
        <f>-Table1[[#This Row],[λ]]*-Table1[[#This Row],[Loss]]^Table1[[#This Row],[θ]]</f>
        <v>125.99999999999999</v>
      </c>
      <c r="AL1007" s="2">
        <f>Table1[[#This Row],[v_n_w_g]]-Table1[[#This Row],[v_n_w_l]]</f>
        <v>-45.999999999999986</v>
      </c>
      <c r="AM1007" s="2">
        <f>IF(Table1[[#This Row],[diff_v]]&gt;=1,1,0)</f>
        <v>0</v>
      </c>
    </row>
    <row r="1008" spans="1:39" hidden="1" x14ac:dyDescent="0.3">
      <c r="A1008">
        <v>35</v>
      </c>
      <c r="B1008" t="s">
        <v>46</v>
      </c>
      <c r="C1008" s="22">
        <f>VLOOKUP(Table1[[#This Row],[Subject]],'Subject Profile'!$A$2:$E$8,4,FALSE)</f>
        <v>1</v>
      </c>
      <c r="D1008" s="22">
        <f>VLOOKUP(Table1[[#This Row],[Subject]],'Subject Profile'!$A$2:$E$8,5,FALSE)</f>
        <v>-1.4</v>
      </c>
      <c r="E1008" t="s">
        <v>109</v>
      </c>
      <c r="F1008" t="s">
        <v>89</v>
      </c>
      <c r="G1008" t="s">
        <v>61</v>
      </c>
      <c r="H1008">
        <f>IF(Table1[[#This Row],[decision]]="accept",1,0)</f>
        <v>0</v>
      </c>
      <c r="I1008">
        <v>0</v>
      </c>
      <c r="J1008">
        <v>30</v>
      </c>
      <c r="K1008">
        <v>1664535445</v>
      </c>
      <c r="L1008">
        <v>4</v>
      </c>
      <c r="M1008" t="str">
        <f>VLOOKUP($F1008,Experiment!$A$2:$U$90,MATCH(Results!M$1,Experiment!$A$1:$U$1,0)+1,FALSE)</f>
        <v>T</v>
      </c>
      <c r="N1008">
        <f>IF(Table1[[#This Row],[Impact]]="I",0,1)</f>
        <v>1</v>
      </c>
      <c r="O1008" s="2">
        <f>VLOOKUP($F1008,Experiment!$A$2:$U$90,MATCH(Results!O$1,Experiment!$A$1:$U$1,0),FALSE)</f>
        <v>0</v>
      </c>
      <c r="P1008" s="3">
        <f>VLOOKUP($F1008,Experiment!$A$2:$U$90,MATCH(Results!P$1,Experiment!$A$1:$U$1,0),FALSE)</f>
        <v>0</v>
      </c>
      <c r="Q1008" s="2">
        <f>VLOOKUP($F1008,Experiment!$A$2:$U$90,MATCH(Results!Q$1,Experiment!$A$1:$U$1,0),FALSE)</f>
        <v>0</v>
      </c>
      <c r="R1008" s="3">
        <f>VLOOKUP($F1008,Experiment!$A$2:$U$90,MATCH(Results!R$1,Experiment!$A$1:$U$1,0),FALSE)</f>
        <v>0</v>
      </c>
      <c r="S1008" s="2">
        <f>VLOOKUP($F1008,Experiment!$A$2:$U$90,MATCH(Results!S$1,Experiment!$A$1:$U$1,0),FALSE)</f>
        <v>0</v>
      </c>
      <c r="T1008" s="2">
        <f>VLOOKUP($F1008,Experiment!$A$2:$U$90,MATCH(Results!T$1,Experiment!$A$1:$U$1,0),FALSE)</f>
        <v>0</v>
      </c>
      <c r="U1008" s="2">
        <f>VLOOKUP($F1008,Experiment!$A$2:$U$90,MATCH(Results!U$1,Experiment!$A$1:$U$1,0),FALSE)</f>
        <v>0</v>
      </c>
      <c r="V1008" s="2">
        <f>VLOOKUP($F1008,Experiment!$A$2:$U$90,MATCH(Results!V$1,Experiment!$A$1:$U$1,0),FALSE)</f>
        <v>0</v>
      </c>
      <c r="W1008" s="3">
        <f>VLOOKUP($F1008,Experiment!$A$2:$U$90,MATCH(Results!W$1,Experiment!$A$1:$U$1,0),FALSE)</f>
        <v>0</v>
      </c>
      <c r="X1008" s="3">
        <f>VLOOKUP($F1008,Experiment!$A$2:$U$90,MATCH(Results!X$1,Experiment!$A$1:$U$1,0),FALSE)</f>
        <v>0</v>
      </c>
      <c r="Y1008" s="2">
        <f>VLOOKUP($F1008,Experiment!$A$2:$U$90,MATCH(Results!Y$1,Experiment!$A$1:$U$1,0),FALSE)</f>
        <v>0</v>
      </c>
      <c r="Z1008" s="3">
        <f>VLOOKUP($F1008,Experiment!$A$2:$U$90,MATCH(Results!Z$1,Experiment!$A$1:$U$1,0),FALSE)</f>
        <v>0</v>
      </c>
      <c r="AA1008" s="3">
        <f>VLOOKUP($F1008,Experiment!$A$2:$U$90,MATCH(Results!AA$1,Experiment!$A$1:$U$1,0),FALSE)</f>
        <v>0</v>
      </c>
      <c r="AB1008" s="3">
        <f>VLOOKUP($F1008,Experiment!$A$2:$U$90,MATCH(Results!AB$1,Experiment!$A$1:$U$1,0),FALSE)</f>
        <v>0</v>
      </c>
      <c r="AC1008" s="3">
        <f>VLOOKUP($F1008,Experiment!$A$2:$U$90,MATCH(Results!AC$1,Experiment!$A$1:$U$1,0),FALSE)</f>
        <v>0</v>
      </c>
      <c r="AD1008" s="2">
        <f>VLOOKUP($F1008,Experiment!$A$2:$U$90,MATCH(Results!AD$1,Experiment!$A$1:$U$1,0),FALSE)</f>
        <v>0</v>
      </c>
      <c r="AE1008" s="2">
        <f>VLOOKUP($F1008,Experiment!$A$2:$U$90,MATCH(Results!AE$1,Experiment!$A$1:$U$1,0),FALSE)</f>
        <v>0</v>
      </c>
      <c r="AF1008" s="2">
        <f>VLOOKUP($F1008,Experiment!$A$2:$U$90,MATCH(Results!AF$1,Experiment!$A$1:$U$1,0),FALSE)</f>
        <v>0</v>
      </c>
      <c r="AG1008" s="2"/>
      <c r="AH1008" s="3">
        <f>VLOOKUP($F1008,Experiment!$A$2:$W$90,MATCH(Results!AH$1,Experiment!$A$1:$W$1,0),FALSE)</f>
        <v>0</v>
      </c>
      <c r="AI1008" s="2">
        <f>VLOOKUP($F1008,Experiment!$A$2:$X$90,MATCH(Results!AI$1,Experiment!$A$1:$X$1,0),FALSE)</f>
        <v>0</v>
      </c>
      <c r="AJ1008" s="2">
        <f>Table1[[#This Row],[Gain]]^Table1[[#This Row],[θ]]</f>
        <v>0</v>
      </c>
      <c r="AK1008" s="2">
        <f>-Table1[[#This Row],[λ]]*-Table1[[#This Row],[Loss]]^Table1[[#This Row],[θ]]</f>
        <v>0</v>
      </c>
      <c r="AL1008" s="2">
        <f>Table1[[#This Row],[v_n_w_g]]-Table1[[#This Row],[v_n_w_l]]</f>
        <v>0</v>
      </c>
      <c r="AM1008" s="2">
        <f>IF(Table1[[#This Row],[diff_v]]&gt;=1,1,0)</f>
        <v>0</v>
      </c>
    </row>
    <row r="1009" spans="1:39" hidden="1" x14ac:dyDescent="0.3">
      <c r="A1009">
        <v>36</v>
      </c>
      <c r="B1009" t="s">
        <v>46</v>
      </c>
      <c r="C1009" s="22">
        <f>VLOOKUP(Table1[[#This Row],[Subject]],'Subject Profile'!$A$2:$E$8,4,FALSE)</f>
        <v>1</v>
      </c>
      <c r="D1009" s="22">
        <f>VLOOKUP(Table1[[#This Row],[Subject]],'Subject Profile'!$A$2:$E$8,5,FALSE)</f>
        <v>-1.4</v>
      </c>
      <c r="E1009" t="s">
        <v>109</v>
      </c>
      <c r="F1009" t="s">
        <v>89</v>
      </c>
      <c r="G1009" t="s">
        <v>61</v>
      </c>
      <c r="H1009">
        <f>IF(Table1[[#This Row],[decision]]="accept",1,0)</f>
        <v>0</v>
      </c>
      <c r="I1009">
        <v>0</v>
      </c>
      <c r="J1009">
        <v>30</v>
      </c>
      <c r="K1009">
        <v>1664535447</v>
      </c>
      <c r="L1009">
        <v>2</v>
      </c>
      <c r="M1009" t="str">
        <f>VLOOKUP($F1009,Experiment!$A$2:$U$90,MATCH(Results!M$1,Experiment!$A$1:$U$1,0)+1,FALSE)</f>
        <v>T</v>
      </c>
      <c r="N1009">
        <f>IF(Table1[[#This Row],[Impact]]="I",0,1)</f>
        <v>1</v>
      </c>
      <c r="O1009" s="2">
        <f>VLOOKUP($F1009,Experiment!$A$2:$U$90,MATCH(Results!O$1,Experiment!$A$1:$U$1,0),FALSE)</f>
        <v>0</v>
      </c>
      <c r="P1009" s="3">
        <f>VLOOKUP($F1009,Experiment!$A$2:$U$90,MATCH(Results!P$1,Experiment!$A$1:$U$1,0),FALSE)</f>
        <v>0</v>
      </c>
      <c r="Q1009" s="2">
        <f>VLOOKUP($F1009,Experiment!$A$2:$U$90,MATCH(Results!Q$1,Experiment!$A$1:$U$1,0),FALSE)</f>
        <v>0</v>
      </c>
      <c r="R1009" s="3">
        <f>VLOOKUP($F1009,Experiment!$A$2:$U$90,MATCH(Results!R$1,Experiment!$A$1:$U$1,0),FALSE)</f>
        <v>0</v>
      </c>
      <c r="S1009" s="2">
        <f>VLOOKUP($F1009,Experiment!$A$2:$U$90,MATCH(Results!S$1,Experiment!$A$1:$U$1,0),FALSE)</f>
        <v>0</v>
      </c>
      <c r="T1009" s="2">
        <f>VLOOKUP($F1009,Experiment!$A$2:$U$90,MATCH(Results!T$1,Experiment!$A$1:$U$1,0),FALSE)</f>
        <v>0</v>
      </c>
      <c r="U1009" s="2">
        <f>VLOOKUP($F1009,Experiment!$A$2:$U$90,MATCH(Results!U$1,Experiment!$A$1:$U$1,0),FALSE)</f>
        <v>0</v>
      </c>
      <c r="V1009" s="2">
        <f>VLOOKUP($F1009,Experiment!$A$2:$U$90,MATCH(Results!V$1,Experiment!$A$1:$U$1,0),FALSE)</f>
        <v>0</v>
      </c>
      <c r="W1009" s="3">
        <f>VLOOKUP($F1009,Experiment!$A$2:$U$90,MATCH(Results!W$1,Experiment!$A$1:$U$1,0),FALSE)</f>
        <v>0</v>
      </c>
      <c r="X1009" s="3">
        <f>VLOOKUP($F1009,Experiment!$A$2:$U$90,MATCH(Results!X$1,Experiment!$A$1:$U$1,0),FALSE)</f>
        <v>0</v>
      </c>
      <c r="Y1009" s="2">
        <f>VLOOKUP($F1009,Experiment!$A$2:$U$90,MATCH(Results!Y$1,Experiment!$A$1:$U$1,0),FALSE)</f>
        <v>0</v>
      </c>
      <c r="Z1009" s="3">
        <f>VLOOKUP($F1009,Experiment!$A$2:$U$90,MATCH(Results!Z$1,Experiment!$A$1:$U$1,0),FALSE)</f>
        <v>0</v>
      </c>
      <c r="AA1009" s="3">
        <f>VLOOKUP($F1009,Experiment!$A$2:$U$90,MATCH(Results!AA$1,Experiment!$A$1:$U$1,0),FALSE)</f>
        <v>0</v>
      </c>
      <c r="AB1009" s="3">
        <f>VLOOKUP($F1009,Experiment!$A$2:$U$90,MATCH(Results!AB$1,Experiment!$A$1:$U$1,0),FALSE)</f>
        <v>0</v>
      </c>
      <c r="AC1009" s="3">
        <f>VLOOKUP($F1009,Experiment!$A$2:$U$90,MATCH(Results!AC$1,Experiment!$A$1:$U$1,0),FALSE)</f>
        <v>0</v>
      </c>
      <c r="AD1009" s="2">
        <f>VLOOKUP($F1009,Experiment!$A$2:$U$90,MATCH(Results!AD$1,Experiment!$A$1:$U$1,0),FALSE)</f>
        <v>0</v>
      </c>
      <c r="AE1009" s="2">
        <f>VLOOKUP($F1009,Experiment!$A$2:$U$90,MATCH(Results!AE$1,Experiment!$A$1:$U$1,0),FALSE)</f>
        <v>0</v>
      </c>
      <c r="AF1009" s="2">
        <f>VLOOKUP($F1009,Experiment!$A$2:$U$90,MATCH(Results!AF$1,Experiment!$A$1:$U$1,0),FALSE)</f>
        <v>0</v>
      </c>
      <c r="AG1009" s="2"/>
      <c r="AH1009" s="3">
        <f>VLOOKUP($F1009,Experiment!$A$2:$W$90,MATCH(Results!AH$1,Experiment!$A$1:$W$1,0),FALSE)</f>
        <v>0</v>
      </c>
      <c r="AI1009" s="2">
        <f>VLOOKUP($F1009,Experiment!$A$2:$X$90,MATCH(Results!AI$1,Experiment!$A$1:$X$1,0),FALSE)</f>
        <v>0</v>
      </c>
      <c r="AJ1009" s="2">
        <f>Table1[[#This Row],[Gain]]^Table1[[#This Row],[θ]]</f>
        <v>0</v>
      </c>
      <c r="AK1009" s="2">
        <f>-Table1[[#This Row],[λ]]*-Table1[[#This Row],[Loss]]^Table1[[#This Row],[θ]]</f>
        <v>0</v>
      </c>
      <c r="AL1009" s="2">
        <f>Table1[[#This Row],[v_n_w_g]]-Table1[[#This Row],[v_n_w_l]]</f>
        <v>0</v>
      </c>
      <c r="AM1009" s="2">
        <f>IF(Table1[[#This Row],[diff_v]]&gt;=1,1,0)</f>
        <v>0</v>
      </c>
    </row>
    <row r="1010" spans="1:39" hidden="1" x14ac:dyDescent="0.3">
      <c r="A1010">
        <v>37</v>
      </c>
      <c r="B1010" t="s">
        <v>46</v>
      </c>
      <c r="C1010" s="22">
        <f>VLOOKUP(Table1[[#This Row],[Subject]],'Subject Profile'!$A$2:$E$8,4,FALSE)</f>
        <v>1</v>
      </c>
      <c r="D1010" s="22">
        <f>VLOOKUP(Table1[[#This Row],[Subject]],'Subject Profile'!$A$2:$E$8,5,FALSE)</f>
        <v>-1.4</v>
      </c>
      <c r="E1010" t="s">
        <v>109</v>
      </c>
      <c r="F1010" t="s">
        <v>53</v>
      </c>
      <c r="G1010" t="s">
        <v>5</v>
      </c>
      <c r="H1010">
        <f>IF(Table1[[#This Row],[decision]]="accept",1,0)</f>
        <v>0</v>
      </c>
      <c r="I1010">
        <v>0</v>
      </c>
      <c r="J1010">
        <v>30</v>
      </c>
      <c r="K1010">
        <v>1664535457</v>
      </c>
      <c r="L1010">
        <v>10</v>
      </c>
      <c r="M1010" t="str">
        <f>VLOOKUP($F1010,Experiment!$A$2:$U$90,MATCH(Results!M$1,Experiment!$A$1:$U$1,0)+1,FALSE)</f>
        <v>G</v>
      </c>
      <c r="N1010">
        <f>IF(Table1[[#This Row],[Impact]]="I",0,1)</f>
        <v>1</v>
      </c>
      <c r="O1010" s="2">
        <f>VLOOKUP($F1010,Experiment!$A$2:$U$90,MATCH(Results!O$1,Experiment!$A$1:$U$1,0),FALSE)</f>
        <v>-10</v>
      </c>
      <c r="P1010" s="3">
        <f>VLOOKUP($F1010,Experiment!$A$2:$U$90,MATCH(Results!P$1,Experiment!$A$1:$U$1,0),FALSE)</f>
        <v>0.5</v>
      </c>
      <c r="Q1010" s="2">
        <f>VLOOKUP($F1010,Experiment!$A$2:$U$90,MATCH(Results!Q$1,Experiment!$A$1:$U$1,0),FALSE)</f>
        <v>0</v>
      </c>
      <c r="R1010" s="3">
        <f>VLOOKUP($F1010,Experiment!$A$2:$U$90,MATCH(Results!R$1,Experiment!$A$1:$U$1,0),FALSE)</f>
        <v>0.5</v>
      </c>
      <c r="S1010" s="2">
        <f>VLOOKUP($F1010,Experiment!$A$2:$U$90,MATCH(Results!S$1,Experiment!$A$1:$U$1,0),FALSE)</f>
        <v>-5</v>
      </c>
      <c r="T1010" s="2">
        <f>VLOOKUP($F1010,Experiment!$A$2:$U$90,MATCH(Results!T$1,Experiment!$A$1:$U$1,0),FALSE)</f>
        <v>25</v>
      </c>
      <c r="U1010" s="2">
        <f>VLOOKUP($F1010,Experiment!$A$2:$U$90,MATCH(Results!U$1,Experiment!$A$1:$U$1,0),FALSE)</f>
        <v>5</v>
      </c>
      <c r="V1010" s="2">
        <f>VLOOKUP($F1010,Experiment!$A$2:$U$90,MATCH(Results!V$1,Experiment!$A$1:$U$1,0),FALSE)</f>
        <v>4</v>
      </c>
      <c r="W1010" s="3">
        <f>VLOOKUP($F1010,Experiment!$A$2:$U$90,MATCH(Results!W$1,Experiment!$A$1:$U$1,0),FALSE)</f>
        <v>0.25</v>
      </c>
      <c r="X1010" s="3">
        <f>VLOOKUP($F1010,Experiment!$A$2:$U$90,MATCH(Results!X$1,Experiment!$A$1:$U$1,0),FALSE)</f>
        <v>0.75</v>
      </c>
      <c r="Y1010" s="2">
        <f>VLOOKUP($F1010,Experiment!$A$2:$U$90,MATCH(Results!Y$1,Experiment!$A$1:$U$1,0),FALSE)</f>
        <v>2</v>
      </c>
      <c r="Z1010" s="3">
        <f>VLOOKUP($F1010,Experiment!$A$2:$U$90,MATCH(Results!Z$1,Experiment!$A$1:$U$1,0),FALSE)</f>
        <v>0.5</v>
      </c>
      <c r="AA1010" s="3">
        <f>VLOOKUP($F1010,Experiment!$A$2:$U$90,MATCH(Results!AA$1,Experiment!$A$1:$U$1,0),FALSE)</f>
        <v>0.25</v>
      </c>
      <c r="AB1010" s="3">
        <f>VLOOKUP($F1010,Experiment!$A$2:$U$90,MATCH(Results!AB$1,Experiment!$A$1:$U$1,0),FALSE)</f>
        <v>0.625</v>
      </c>
      <c r="AC1010" s="3">
        <f>VLOOKUP($F1010,Experiment!$A$2:$U$90,MATCH(Results!AC$1,Experiment!$A$1:$U$1,0),FALSE)</f>
        <v>0.375</v>
      </c>
      <c r="AD1010" s="2">
        <f>VLOOKUP($F1010,Experiment!$A$2:$U$90,MATCH(Results!AD$1,Experiment!$A$1:$U$1,0),FALSE)</f>
        <v>-6.25</v>
      </c>
      <c r="AE1010" s="2">
        <f>VLOOKUP($F1010,Experiment!$A$2:$U$90,MATCH(Results!AE$1,Experiment!$A$1:$U$1,0),FALSE)</f>
        <v>23.4375</v>
      </c>
      <c r="AF1010" s="2">
        <f>VLOOKUP($F1010,Experiment!$A$2:$U$90,MATCH(Results!AF$1,Experiment!$A$1:$U$1,0),FALSE)</f>
        <v>4.8412291827592711</v>
      </c>
      <c r="AG1010" s="3">
        <f>VLOOKUP($F1010,Experiment!$A$2:$W$90,MATCH(Results!AG$1,Experiment!$A$1:$W$1,0),FALSE)</f>
        <v>0.82730419370997643</v>
      </c>
      <c r="AH1010" s="3">
        <f>VLOOKUP($F1010,Experiment!$A$2:$W$90,MATCH(Results!AH$1,Experiment!$A$1:$W$1,0),FALSE)</f>
        <v>0.38648875795104182</v>
      </c>
      <c r="AI1010" s="3">
        <f>VLOOKUP($F1010,Experiment!$A$2:$X$90,MATCH(Results!AI$1,Experiment!$A$1:$X$1,0),FALSE)</f>
        <v>0.61351124204895813</v>
      </c>
      <c r="AJ1010" s="2">
        <f>Table1[[#This Row],[Gain]]^Table1[[#This Row],[θ]]</f>
        <v>0</v>
      </c>
      <c r="AK1010" s="2">
        <f>-Table1[[#This Row],[λ]]*-Table1[[#This Row],[Loss]]^Table1[[#This Row],[θ]]</f>
        <v>14</v>
      </c>
      <c r="AL1010" s="2">
        <f>Table1[[#This Row],[v_n_w_g]]-Table1[[#This Row],[v_n_w_l]]</f>
        <v>-14</v>
      </c>
      <c r="AM1010" s="2">
        <f>IF(Table1[[#This Row],[diff_v]]&gt;=1,1,0)</f>
        <v>0</v>
      </c>
    </row>
    <row r="1011" spans="1:39" hidden="1" x14ac:dyDescent="0.3">
      <c r="A1011">
        <v>38</v>
      </c>
      <c r="B1011" t="s">
        <v>46</v>
      </c>
      <c r="C1011" s="22">
        <f>VLOOKUP(Table1[[#This Row],[Subject]],'Subject Profile'!$A$2:$E$8,4,FALSE)</f>
        <v>1</v>
      </c>
      <c r="D1011" s="22">
        <f>VLOOKUP(Table1[[#This Row],[Subject]],'Subject Profile'!$A$2:$E$8,5,FALSE)</f>
        <v>-1.4</v>
      </c>
      <c r="E1011" t="s">
        <v>109</v>
      </c>
      <c r="F1011" t="s">
        <v>77</v>
      </c>
      <c r="G1011" t="s">
        <v>7</v>
      </c>
      <c r="H1011">
        <f>IF(Table1[[#This Row],[decision]]="accept",1,0)</f>
        <v>1</v>
      </c>
      <c r="I1011">
        <v>70</v>
      </c>
      <c r="J1011">
        <v>100</v>
      </c>
      <c r="K1011">
        <v>1664535461</v>
      </c>
      <c r="L1011">
        <v>4</v>
      </c>
      <c r="M1011" t="str">
        <f>VLOOKUP($F1011,Experiment!$A$2:$U$90,MATCH(Results!M$1,Experiment!$A$1:$U$1,0)+1,FALSE)</f>
        <v>G</v>
      </c>
      <c r="N1011">
        <f>IF(Table1[[#This Row],[Impact]]="I",0,1)</f>
        <v>1</v>
      </c>
      <c r="O1011" s="2">
        <f>VLOOKUP($F1011,Experiment!$A$2:$U$90,MATCH(Results!O$1,Experiment!$A$1:$U$1,0),FALSE)</f>
        <v>-50</v>
      </c>
      <c r="P1011" s="3">
        <f>VLOOKUP($F1011,Experiment!$A$2:$U$90,MATCH(Results!P$1,Experiment!$A$1:$U$1,0),FALSE)</f>
        <v>0.5</v>
      </c>
      <c r="Q1011" s="2">
        <f>VLOOKUP($F1011,Experiment!$A$2:$U$90,MATCH(Results!Q$1,Experiment!$A$1:$U$1,0),FALSE)</f>
        <v>70</v>
      </c>
      <c r="R1011" s="3">
        <f>VLOOKUP($F1011,Experiment!$A$2:$U$90,MATCH(Results!R$1,Experiment!$A$1:$U$1,0),FALSE)</f>
        <v>0.5</v>
      </c>
      <c r="S1011" s="2">
        <f>VLOOKUP($F1011,Experiment!$A$2:$U$90,MATCH(Results!S$1,Experiment!$A$1:$U$1,0),FALSE)</f>
        <v>10</v>
      </c>
      <c r="T1011" s="2">
        <f>VLOOKUP($F1011,Experiment!$A$2:$U$90,MATCH(Results!T$1,Experiment!$A$1:$U$1,0),FALSE)</f>
        <v>3600</v>
      </c>
      <c r="U1011" s="2">
        <f>VLOOKUP($F1011,Experiment!$A$2:$U$90,MATCH(Results!U$1,Experiment!$A$1:$U$1,0),FALSE)</f>
        <v>60</v>
      </c>
      <c r="V1011" s="2">
        <f>VLOOKUP($F1011,Experiment!$A$2:$U$90,MATCH(Results!V$1,Experiment!$A$1:$U$1,0),FALSE)</f>
        <v>4</v>
      </c>
      <c r="W1011" s="3">
        <f>VLOOKUP($F1011,Experiment!$A$2:$U$90,MATCH(Results!W$1,Experiment!$A$1:$U$1,0),FALSE)</f>
        <v>0.25</v>
      </c>
      <c r="X1011" s="3">
        <f>VLOOKUP($F1011,Experiment!$A$2:$U$90,MATCH(Results!X$1,Experiment!$A$1:$U$1,0),FALSE)</f>
        <v>0.75</v>
      </c>
      <c r="Y1011" s="2">
        <f>VLOOKUP($F1011,Experiment!$A$2:$U$90,MATCH(Results!Y$1,Experiment!$A$1:$U$1,0),FALSE)</f>
        <v>2</v>
      </c>
      <c r="Z1011" s="3">
        <f>VLOOKUP($F1011,Experiment!$A$2:$U$90,MATCH(Results!Z$1,Experiment!$A$1:$U$1,0),FALSE)</f>
        <v>0.5</v>
      </c>
      <c r="AA1011" s="3">
        <f>VLOOKUP($F1011,Experiment!$A$2:$U$90,MATCH(Results!AA$1,Experiment!$A$1:$U$1,0),FALSE)</f>
        <v>0.25</v>
      </c>
      <c r="AB1011" s="3">
        <f>VLOOKUP($F1011,Experiment!$A$2:$U$90,MATCH(Results!AB$1,Experiment!$A$1:$U$1,0),FALSE)</f>
        <v>0.625</v>
      </c>
      <c r="AC1011" s="3">
        <f>VLOOKUP($F1011,Experiment!$A$2:$U$90,MATCH(Results!AC$1,Experiment!$A$1:$U$1,0),FALSE)</f>
        <v>0.375</v>
      </c>
      <c r="AD1011" s="2">
        <f>VLOOKUP($F1011,Experiment!$A$2:$U$90,MATCH(Results!AD$1,Experiment!$A$1:$U$1,0),FALSE)</f>
        <v>-5</v>
      </c>
      <c r="AE1011" s="2">
        <f>VLOOKUP($F1011,Experiment!$A$2:$U$90,MATCH(Results!AE$1,Experiment!$A$1:$U$1,0),FALSE)</f>
        <v>3375</v>
      </c>
      <c r="AF1011" s="2">
        <f>VLOOKUP($F1011,Experiment!$A$2:$U$90,MATCH(Results!AF$1,Experiment!$A$1:$U$1,0),FALSE)</f>
        <v>58.094750193111253</v>
      </c>
      <c r="AG1011" s="3">
        <f>VLOOKUP($F1011,Experiment!$A$2:$W$90,MATCH(Results!AG$1,Experiment!$A$1:$W$1,0),FALSE)</f>
        <v>0.82730419370997643</v>
      </c>
      <c r="AH1011" s="3">
        <f>VLOOKUP($F1011,Experiment!$A$2:$W$90,MATCH(Results!AH$1,Experiment!$A$1:$W$1,0),FALSE)</f>
        <v>0.38648875795104182</v>
      </c>
      <c r="AI1011" s="3">
        <f>VLOOKUP($F1011,Experiment!$A$2:$X$90,MATCH(Results!AI$1,Experiment!$A$1:$X$1,0),FALSE)</f>
        <v>0.61351124204895813</v>
      </c>
      <c r="AJ1011" s="2">
        <f>Table1[[#This Row],[Gain]]^Table1[[#This Row],[θ]]</f>
        <v>70</v>
      </c>
      <c r="AK1011" s="2">
        <f>-Table1[[#This Row],[λ]]*-Table1[[#This Row],[Loss]]^Table1[[#This Row],[θ]]</f>
        <v>70</v>
      </c>
      <c r="AL1011" s="2">
        <f>Table1[[#This Row],[v_n_w_g]]-Table1[[#This Row],[v_n_w_l]]</f>
        <v>0</v>
      </c>
      <c r="AM1011" s="2">
        <f>IF(Table1[[#This Row],[diff_v]]&gt;=1,1,0)</f>
        <v>0</v>
      </c>
    </row>
    <row r="1012" spans="1:39" hidden="1" x14ac:dyDescent="0.3">
      <c r="A1012">
        <v>39</v>
      </c>
      <c r="B1012" t="s">
        <v>46</v>
      </c>
      <c r="C1012" s="22">
        <f>VLOOKUP(Table1[[#This Row],[Subject]],'Subject Profile'!$A$2:$E$8,4,FALSE)</f>
        <v>1</v>
      </c>
      <c r="D1012" s="22">
        <f>VLOOKUP(Table1[[#This Row],[Subject]],'Subject Profile'!$A$2:$E$8,5,FALSE)</f>
        <v>-1.4</v>
      </c>
      <c r="E1012" t="s">
        <v>109</v>
      </c>
      <c r="F1012" t="s">
        <v>93</v>
      </c>
      <c r="G1012" t="s">
        <v>7</v>
      </c>
      <c r="H1012">
        <f>IF(Table1[[#This Row],[decision]]="accept",1,0)</f>
        <v>1</v>
      </c>
      <c r="I1012">
        <v>100</v>
      </c>
      <c r="J1012">
        <v>200</v>
      </c>
      <c r="K1012">
        <v>1664535468</v>
      </c>
      <c r="L1012">
        <v>7</v>
      </c>
      <c r="M1012" t="str">
        <f>VLOOKUP($F1012,Experiment!$A$2:$U$90,MATCH(Results!M$1,Experiment!$A$1:$U$1,0)+1,FALSE)</f>
        <v>I</v>
      </c>
      <c r="N1012">
        <f>IF(Table1[[#This Row],[Impact]]="I",0,1)</f>
        <v>0</v>
      </c>
      <c r="O1012" s="2">
        <f>VLOOKUP($F1012,Experiment!$A$2:$U$90,MATCH(Results!O$1,Experiment!$A$1:$U$1,0),FALSE)</f>
        <v>-90</v>
      </c>
      <c r="P1012" s="3">
        <f>VLOOKUP($F1012,Experiment!$A$2:$U$90,MATCH(Results!P$1,Experiment!$A$1:$U$1,0),FALSE)</f>
        <v>0.5</v>
      </c>
      <c r="Q1012" s="2">
        <f>VLOOKUP($F1012,Experiment!$A$2:$U$90,MATCH(Results!Q$1,Experiment!$A$1:$U$1,0),FALSE)</f>
        <v>100</v>
      </c>
      <c r="R1012" s="3">
        <f>VLOOKUP($F1012,Experiment!$A$2:$U$90,MATCH(Results!R$1,Experiment!$A$1:$U$1,0),FALSE)</f>
        <v>0.5</v>
      </c>
      <c r="S1012" s="2">
        <f>VLOOKUP($F1012,Experiment!$A$2:$U$90,MATCH(Results!S$1,Experiment!$A$1:$U$1,0),FALSE)</f>
        <v>5</v>
      </c>
      <c r="T1012" s="2">
        <f>VLOOKUP($F1012,Experiment!$A$2:$U$90,MATCH(Results!T$1,Experiment!$A$1:$U$1,0),FALSE)</f>
        <v>9025</v>
      </c>
      <c r="U1012" s="2">
        <f>VLOOKUP($F1012,Experiment!$A$2:$U$90,MATCH(Results!U$1,Experiment!$A$1:$U$1,0),FALSE)</f>
        <v>95</v>
      </c>
      <c r="V1012" s="2">
        <f>VLOOKUP($F1012,Experiment!$A$2:$U$90,MATCH(Results!V$1,Experiment!$A$1:$U$1,0),FALSE)</f>
        <v>4</v>
      </c>
      <c r="W1012" s="3">
        <f>VLOOKUP($F1012,Experiment!$A$2:$U$90,MATCH(Results!W$1,Experiment!$A$1:$U$1,0),FALSE)</f>
        <v>0.25</v>
      </c>
      <c r="X1012" s="3">
        <f>VLOOKUP($F1012,Experiment!$A$2:$U$90,MATCH(Results!X$1,Experiment!$A$1:$U$1,0),FALSE)</f>
        <v>0.75</v>
      </c>
      <c r="Y1012" s="2">
        <f>VLOOKUP($F1012,Experiment!$A$2:$U$90,MATCH(Results!Y$1,Experiment!$A$1:$U$1,0),FALSE)</f>
        <v>1</v>
      </c>
      <c r="Z1012" s="3">
        <f>VLOOKUP($F1012,Experiment!$A$2:$U$90,MATCH(Results!Z$1,Experiment!$A$1:$U$1,0),FALSE)</f>
        <v>0.25</v>
      </c>
      <c r="AA1012" s="3">
        <f>VLOOKUP($F1012,Experiment!$A$2:$U$90,MATCH(Results!AA$1,Experiment!$A$1:$U$1,0),FALSE)</f>
        <v>0.5</v>
      </c>
      <c r="AB1012" s="3">
        <f>VLOOKUP($F1012,Experiment!$A$2:$U$90,MATCH(Results!AB$1,Experiment!$A$1:$U$1,0),FALSE)</f>
        <v>0.375</v>
      </c>
      <c r="AC1012" s="3">
        <f>VLOOKUP($F1012,Experiment!$A$2:$U$90,MATCH(Results!AC$1,Experiment!$A$1:$U$1,0),FALSE)</f>
        <v>0.625</v>
      </c>
      <c r="AD1012" s="2">
        <f>VLOOKUP($F1012,Experiment!$A$2:$U$90,MATCH(Results!AD$1,Experiment!$A$1:$U$1,0),FALSE)</f>
        <v>28.75</v>
      </c>
      <c r="AE1012" s="2">
        <f>VLOOKUP($F1012,Experiment!$A$2:$U$90,MATCH(Results!AE$1,Experiment!$A$1:$U$1,0),FALSE)</f>
        <v>8460.9375</v>
      </c>
      <c r="AF1012" s="2">
        <f>VLOOKUP($F1012,Experiment!$A$2:$U$90,MATCH(Results!AF$1,Experiment!$A$1:$U$1,0),FALSE)</f>
        <v>91.983354472426157</v>
      </c>
      <c r="AG1012" s="3">
        <f>VLOOKUP($F1012,Experiment!$A$2:$W$90,MATCH(Results!AG$1,Experiment!$A$1:$W$1,0),FALSE)</f>
        <v>1</v>
      </c>
      <c r="AH1012" s="3">
        <f>VLOOKUP($F1012,Experiment!$A$2:$W$90,MATCH(Results!AH$1,Experiment!$A$1:$W$1,0),FALSE)</f>
        <v>0.625</v>
      </c>
      <c r="AI1012" s="3">
        <f>VLOOKUP($F1012,Experiment!$A$2:$X$90,MATCH(Results!AI$1,Experiment!$A$1:$X$1,0),FALSE)</f>
        <v>0.375</v>
      </c>
      <c r="AJ1012" s="2">
        <f>Table1[[#This Row],[Gain]]^Table1[[#This Row],[θ]]</f>
        <v>100</v>
      </c>
      <c r="AK1012" s="2">
        <f>-Table1[[#This Row],[λ]]*-Table1[[#This Row],[Loss]]^Table1[[#This Row],[θ]]</f>
        <v>125.99999999999999</v>
      </c>
      <c r="AL1012" s="2">
        <f>Table1[[#This Row],[v_n_w_g]]-Table1[[#This Row],[v_n_w_l]]</f>
        <v>-25.999999999999986</v>
      </c>
      <c r="AM1012" s="2">
        <f>IF(Table1[[#This Row],[diff_v]]&gt;=1,1,0)</f>
        <v>0</v>
      </c>
    </row>
    <row r="1013" spans="1:39" hidden="1" x14ac:dyDescent="0.3">
      <c r="A1013">
        <v>40</v>
      </c>
      <c r="B1013" t="s">
        <v>46</v>
      </c>
      <c r="C1013" s="22">
        <f>VLOOKUP(Table1[[#This Row],[Subject]],'Subject Profile'!$A$2:$E$8,4,FALSE)</f>
        <v>1</v>
      </c>
      <c r="D1013" s="22">
        <f>VLOOKUP(Table1[[#This Row],[Subject]],'Subject Profile'!$A$2:$E$8,5,FALSE)</f>
        <v>-1.4</v>
      </c>
      <c r="E1013" t="s">
        <v>109</v>
      </c>
      <c r="F1013" t="s">
        <v>74</v>
      </c>
      <c r="G1013" t="s">
        <v>7</v>
      </c>
      <c r="H1013">
        <f>IF(Table1[[#This Row],[decision]]="accept",1,0)</f>
        <v>1</v>
      </c>
      <c r="I1013">
        <v>-10</v>
      </c>
      <c r="J1013">
        <v>190</v>
      </c>
      <c r="K1013">
        <v>1664535474</v>
      </c>
      <c r="L1013">
        <v>6</v>
      </c>
      <c r="M1013" t="str">
        <f>VLOOKUP($F1013,Experiment!$A$2:$U$90,MATCH(Results!M$1,Experiment!$A$1:$U$1,0)+1,FALSE)</f>
        <v>G</v>
      </c>
      <c r="N1013">
        <f>IF(Table1[[#This Row],[Impact]]="I",0,1)</f>
        <v>1</v>
      </c>
      <c r="O1013" s="2">
        <f>VLOOKUP($F1013,Experiment!$A$2:$U$90,MATCH(Results!O$1,Experiment!$A$1:$U$1,0),FALSE)</f>
        <v>-10</v>
      </c>
      <c r="P1013" s="3">
        <f>VLOOKUP($F1013,Experiment!$A$2:$U$90,MATCH(Results!P$1,Experiment!$A$1:$U$1,0),FALSE)</f>
        <v>0.5</v>
      </c>
      <c r="Q1013" s="2">
        <f>VLOOKUP($F1013,Experiment!$A$2:$U$90,MATCH(Results!Q$1,Experiment!$A$1:$U$1,0),FALSE)</f>
        <v>30</v>
      </c>
      <c r="R1013" s="3">
        <f>VLOOKUP($F1013,Experiment!$A$2:$U$90,MATCH(Results!R$1,Experiment!$A$1:$U$1,0),FALSE)</f>
        <v>0.5</v>
      </c>
      <c r="S1013" s="2">
        <f>VLOOKUP($F1013,Experiment!$A$2:$U$90,MATCH(Results!S$1,Experiment!$A$1:$U$1,0),FALSE)</f>
        <v>10</v>
      </c>
      <c r="T1013" s="2">
        <f>VLOOKUP($F1013,Experiment!$A$2:$U$90,MATCH(Results!T$1,Experiment!$A$1:$U$1,0),FALSE)</f>
        <v>400</v>
      </c>
      <c r="U1013" s="2">
        <f>VLOOKUP($F1013,Experiment!$A$2:$U$90,MATCH(Results!U$1,Experiment!$A$1:$U$1,0),FALSE)</f>
        <v>20</v>
      </c>
      <c r="V1013" s="2">
        <f>VLOOKUP($F1013,Experiment!$A$2:$U$90,MATCH(Results!V$1,Experiment!$A$1:$U$1,0),FALSE)</f>
        <v>2</v>
      </c>
      <c r="W1013" s="3">
        <f>VLOOKUP($F1013,Experiment!$A$2:$U$90,MATCH(Results!W$1,Experiment!$A$1:$U$1,0),FALSE)</f>
        <v>0.25</v>
      </c>
      <c r="X1013" s="3">
        <f>VLOOKUP($F1013,Experiment!$A$2:$U$90,MATCH(Results!X$1,Experiment!$A$1:$U$1,0),FALSE)</f>
        <v>0.75</v>
      </c>
      <c r="Y1013" s="2">
        <f>VLOOKUP($F1013,Experiment!$A$2:$U$90,MATCH(Results!Y$1,Experiment!$A$1:$U$1,0),FALSE)</f>
        <v>2</v>
      </c>
      <c r="Z1013" s="3">
        <f>VLOOKUP($F1013,Experiment!$A$2:$U$90,MATCH(Results!Z$1,Experiment!$A$1:$U$1,0),FALSE)</f>
        <v>0.5</v>
      </c>
      <c r="AA1013" s="3">
        <f>VLOOKUP($F1013,Experiment!$A$2:$U$90,MATCH(Results!AA$1,Experiment!$A$1:$U$1,0),FALSE)</f>
        <v>0.25</v>
      </c>
      <c r="AB1013" s="3">
        <f>VLOOKUP($F1013,Experiment!$A$2:$U$90,MATCH(Results!AB$1,Experiment!$A$1:$U$1,0),FALSE)</f>
        <v>0.625</v>
      </c>
      <c r="AC1013" s="3">
        <f>VLOOKUP($F1013,Experiment!$A$2:$U$90,MATCH(Results!AC$1,Experiment!$A$1:$U$1,0),FALSE)</f>
        <v>0.375</v>
      </c>
      <c r="AD1013" s="2">
        <f>VLOOKUP($F1013,Experiment!$A$2:$U$90,MATCH(Results!AD$1,Experiment!$A$1:$U$1,0),FALSE)</f>
        <v>5</v>
      </c>
      <c r="AE1013" s="2">
        <f>VLOOKUP($F1013,Experiment!$A$2:$U$90,MATCH(Results!AE$1,Experiment!$A$1:$U$1,0),FALSE)</f>
        <v>375</v>
      </c>
      <c r="AF1013" s="2">
        <f>VLOOKUP($F1013,Experiment!$A$2:$U$90,MATCH(Results!AF$1,Experiment!$A$1:$U$1,0),FALSE)</f>
        <v>19.364916731037084</v>
      </c>
      <c r="AG1013" s="3">
        <f>VLOOKUP($F1013,Experiment!$A$2:$W$90,MATCH(Results!AG$1,Experiment!$A$1:$W$1,0),FALSE)</f>
        <v>0.82730419370997643</v>
      </c>
      <c r="AH1013" s="3">
        <f>VLOOKUP($F1013,Experiment!$A$2:$W$90,MATCH(Results!AH$1,Experiment!$A$1:$W$1,0),FALSE)</f>
        <v>0.38648875795104182</v>
      </c>
      <c r="AI1013" s="3">
        <f>VLOOKUP($F1013,Experiment!$A$2:$X$90,MATCH(Results!AI$1,Experiment!$A$1:$X$1,0),FALSE)</f>
        <v>0.61351124204895813</v>
      </c>
      <c r="AJ1013" s="2">
        <f>Table1[[#This Row],[Gain]]^Table1[[#This Row],[θ]]</f>
        <v>30</v>
      </c>
      <c r="AK1013" s="2">
        <f>-Table1[[#This Row],[λ]]*-Table1[[#This Row],[Loss]]^Table1[[#This Row],[θ]]</f>
        <v>14</v>
      </c>
      <c r="AL1013" s="2">
        <f>Table1[[#This Row],[v_n_w_g]]-Table1[[#This Row],[v_n_w_l]]</f>
        <v>16</v>
      </c>
      <c r="AM1013" s="2">
        <f>IF(Table1[[#This Row],[diff_v]]&gt;=1,1,0)</f>
        <v>1</v>
      </c>
    </row>
    <row r="1014" spans="1:39" hidden="1" x14ac:dyDescent="0.3">
      <c r="A1014">
        <v>41</v>
      </c>
      <c r="B1014" t="s">
        <v>46</v>
      </c>
      <c r="C1014" s="22">
        <f>VLOOKUP(Table1[[#This Row],[Subject]],'Subject Profile'!$A$2:$E$8,4,FALSE)</f>
        <v>1</v>
      </c>
      <c r="D1014" s="22">
        <f>VLOOKUP(Table1[[#This Row],[Subject]],'Subject Profile'!$A$2:$E$8,5,FALSE)</f>
        <v>-1.4</v>
      </c>
      <c r="E1014" t="s">
        <v>109</v>
      </c>
      <c r="F1014" t="s">
        <v>55</v>
      </c>
      <c r="G1014" t="s">
        <v>56</v>
      </c>
      <c r="H1014">
        <f>IF(Table1[[#This Row],[decision]]="accept",1,0)</f>
        <v>0</v>
      </c>
      <c r="I1014">
        <v>0</v>
      </c>
      <c r="J1014">
        <v>190</v>
      </c>
      <c r="K1014">
        <v>1664535482</v>
      </c>
      <c r="L1014">
        <v>8</v>
      </c>
      <c r="M1014" t="str">
        <f>VLOOKUP($F1014,Experiment!$A$2:$U$90,MATCH(Results!M$1,Experiment!$A$1:$U$1,0)+1,FALSE)</f>
        <v>R</v>
      </c>
      <c r="N1014">
        <f>IF(Table1[[#This Row],[Impact]]="I",0,1)</f>
        <v>1</v>
      </c>
      <c r="O1014" s="2">
        <f>VLOOKUP($F1014,Experiment!$A$2:$U$90,MATCH(Results!O$1,Experiment!$A$1:$U$1,0),FALSE)</f>
        <v>0</v>
      </c>
      <c r="P1014" s="3">
        <f>VLOOKUP($F1014,Experiment!$A$2:$U$90,MATCH(Results!P$1,Experiment!$A$1:$U$1,0),FALSE)</f>
        <v>0</v>
      </c>
      <c r="Q1014" s="2">
        <f>VLOOKUP($F1014,Experiment!$A$2:$U$90,MATCH(Results!Q$1,Experiment!$A$1:$U$1,0),FALSE)</f>
        <v>0</v>
      </c>
      <c r="R1014" s="3">
        <f>VLOOKUP($F1014,Experiment!$A$2:$U$90,MATCH(Results!R$1,Experiment!$A$1:$U$1,0),FALSE)</f>
        <v>0</v>
      </c>
      <c r="S1014" s="2">
        <f>VLOOKUP($F1014,Experiment!$A$2:$U$90,MATCH(Results!S$1,Experiment!$A$1:$U$1,0),FALSE)</f>
        <v>0</v>
      </c>
      <c r="T1014" s="2">
        <f>VLOOKUP($F1014,Experiment!$A$2:$U$90,MATCH(Results!T$1,Experiment!$A$1:$U$1,0),FALSE)</f>
        <v>0</v>
      </c>
      <c r="U1014" s="2">
        <f>VLOOKUP($F1014,Experiment!$A$2:$U$90,MATCH(Results!U$1,Experiment!$A$1:$U$1,0),FALSE)</f>
        <v>0</v>
      </c>
      <c r="V1014" s="2">
        <f>VLOOKUP($F1014,Experiment!$A$2:$U$90,MATCH(Results!V$1,Experiment!$A$1:$U$1,0),FALSE)</f>
        <v>0</v>
      </c>
      <c r="W1014" s="3">
        <f>VLOOKUP($F1014,Experiment!$A$2:$U$90,MATCH(Results!W$1,Experiment!$A$1:$U$1,0),FALSE)</f>
        <v>0</v>
      </c>
      <c r="X1014" s="3">
        <f>VLOOKUP($F1014,Experiment!$A$2:$U$90,MATCH(Results!X$1,Experiment!$A$1:$U$1,0),FALSE)</f>
        <v>0</v>
      </c>
      <c r="Y1014" s="2">
        <f>VLOOKUP($F1014,Experiment!$A$2:$U$90,MATCH(Results!Y$1,Experiment!$A$1:$U$1,0),FALSE)</f>
        <v>0</v>
      </c>
      <c r="Z1014" s="3">
        <f>VLOOKUP($F1014,Experiment!$A$2:$U$90,MATCH(Results!Z$1,Experiment!$A$1:$U$1,0),FALSE)</f>
        <v>0</v>
      </c>
      <c r="AA1014" s="3">
        <f>VLOOKUP($F1014,Experiment!$A$2:$U$90,MATCH(Results!AA$1,Experiment!$A$1:$U$1,0),FALSE)</f>
        <v>0</v>
      </c>
      <c r="AB1014" s="3">
        <f>VLOOKUP($F1014,Experiment!$A$2:$U$90,MATCH(Results!AB$1,Experiment!$A$1:$U$1,0),FALSE)</f>
        <v>0</v>
      </c>
      <c r="AC1014" s="3">
        <f>VLOOKUP($F1014,Experiment!$A$2:$U$90,MATCH(Results!AC$1,Experiment!$A$1:$U$1,0),FALSE)</f>
        <v>0</v>
      </c>
      <c r="AD1014" s="2">
        <f>VLOOKUP($F1014,Experiment!$A$2:$U$90,MATCH(Results!AD$1,Experiment!$A$1:$U$1,0),FALSE)</f>
        <v>0</v>
      </c>
      <c r="AE1014" s="2">
        <f>VLOOKUP($F1014,Experiment!$A$2:$U$90,MATCH(Results!AE$1,Experiment!$A$1:$U$1,0),FALSE)</f>
        <v>0</v>
      </c>
      <c r="AF1014" s="2">
        <f>VLOOKUP($F1014,Experiment!$A$2:$U$90,MATCH(Results!AF$1,Experiment!$A$1:$U$1,0),FALSE)</f>
        <v>0</v>
      </c>
      <c r="AG1014" s="2"/>
      <c r="AH1014" s="3">
        <f>VLOOKUP($F1014,Experiment!$A$2:$W$90,MATCH(Results!AH$1,Experiment!$A$1:$W$1,0),FALSE)</f>
        <v>0</v>
      </c>
      <c r="AI1014" s="2">
        <f>VLOOKUP($F1014,Experiment!$A$2:$X$90,MATCH(Results!AI$1,Experiment!$A$1:$X$1,0),FALSE)</f>
        <v>0</v>
      </c>
      <c r="AJ1014" s="2">
        <f>Table1[[#This Row],[Gain]]^Table1[[#This Row],[θ]]</f>
        <v>0</v>
      </c>
      <c r="AK1014" s="2">
        <f>-Table1[[#This Row],[λ]]*-Table1[[#This Row],[Loss]]^Table1[[#This Row],[θ]]</f>
        <v>0</v>
      </c>
      <c r="AL1014" s="2">
        <f>Table1[[#This Row],[v_n_w_g]]-Table1[[#This Row],[v_n_w_l]]</f>
        <v>0</v>
      </c>
      <c r="AM1014" s="2">
        <f>IF(Table1[[#This Row],[diff_v]]&gt;=1,1,0)</f>
        <v>0</v>
      </c>
    </row>
    <row r="1015" spans="1:39" hidden="1" x14ac:dyDescent="0.3">
      <c r="A1015">
        <v>42</v>
      </c>
      <c r="B1015" t="s">
        <v>46</v>
      </c>
      <c r="C1015" s="22">
        <f>VLOOKUP(Table1[[#This Row],[Subject]],'Subject Profile'!$A$2:$E$8,4,FALSE)</f>
        <v>1</v>
      </c>
      <c r="D1015" s="22">
        <f>VLOOKUP(Table1[[#This Row],[Subject]],'Subject Profile'!$A$2:$E$8,5,FALSE)</f>
        <v>-1.4</v>
      </c>
      <c r="E1015" t="s">
        <v>109</v>
      </c>
      <c r="F1015" t="s">
        <v>91</v>
      </c>
      <c r="G1015" t="s">
        <v>5</v>
      </c>
      <c r="H1015">
        <f>IF(Table1[[#This Row],[decision]]="accept",1,0)</f>
        <v>0</v>
      </c>
      <c r="I1015">
        <v>0</v>
      </c>
      <c r="J1015">
        <v>190</v>
      </c>
      <c r="K1015">
        <v>1664535488</v>
      </c>
      <c r="L1015">
        <v>6</v>
      </c>
      <c r="M1015" t="str">
        <f>VLOOKUP($F1015,Experiment!$A$2:$U$90,MATCH(Results!M$1,Experiment!$A$1:$U$1,0)+1,FALSE)</f>
        <v>G</v>
      </c>
      <c r="N1015">
        <f>IF(Table1[[#This Row],[Impact]]="I",0,1)</f>
        <v>1</v>
      </c>
      <c r="O1015" s="2">
        <f>VLOOKUP($F1015,Experiment!$A$2:$U$90,MATCH(Results!O$1,Experiment!$A$1:$U$1,0),FALSE)</f>
        <v>-90</v>
      </c>
      <c r="P1015" s="3">
        <f>VLOOKUP($F1015,Experiment!$A$2:$U$90,MATCH(Results!P$1,Experiment!$A$1:$U$1,0),FALSE)</f>
        <v>0.5</v>
      </c>
      <c r="Q1015" s="2">
        <f>VLOOKUP($F1015,Experiment!$A$2:$U$90,MATCH(Results!Q$1,Experiment!$A$1:$U$1,0),FALSE)</f>
        <v>100</v>
      </c>
      <c r="R1015" s="3">
        <f>VLOOKUP($F1015,Experiment!$A$2:$U$90,MATCH(Results!R$1,Experiment!$A$1:$U$1,0),FALSE)</f>
        <v>0.5</v>
      </c>
      <c r="S1015" s="2">
        <f>VLOOKUP($F1015,Experiment!$A$2:$U$90,MATCH(Results!S$1,Experiment!$A$1:$U$1,0),FALSE)</f>
        <v>5</v>
      </c>
      <c r="T1015" s="2">
        <f>VLOOKUP($F1015,Experiment!$A$2:$U$90,MATCH(Results!T$1,Experiment!$A$1:$U$1,0),FALSE)</f>
        <v>9025</v>
      </c>
      <c r="U1015" s="2">
        <f>VLOOKUP($F1015,Experiment!$A$2:$U$90,MATCH(Results!U$1,Experiment!$A$1:$U$1,0),FALSE)</f>
        <v>95</v>
      </c>
      <c r="V1015" s="2">
        <f>VLOOKUP($F1015,Experiment!$A$2:$U$90,MATCH(Results!V$1,Experiment!$A$1:$U$1,0),FALSE)</f>
        <v>4</v>
      </c>
      <c r="W1015" s="3">
        <f>VLOOKUP($F1015,Experiment!$A$2:$U$90,MATCH(Results!W$1,Experiment!$A$1:$U$1,0),FALSE)</f>
        <v>0.25</v>
      </c>
      <c r="X1015" s="3">
        <f>VLOOKUP($F1015,Experiment!$A$2:$U$90,MATCH(Results!X$1,Experiment!$A$1:$U$1,0),FALSE)</f>
        <v>0.75</v>
      </c>
      <c r="Y1015" s="2">
        <f>VLOOKUP($F1015,Experiment!$A$2:$U$90,MATCH(Results!Y$1,Experiment!$A$1:$U$1,0),FALSE)</f>
        <v>1</v>
      </c>
      <c r="Z1015" s="3">
        <f>VLOOKUP($F1015,Experiment!$A$2:$U$90,MATCH(Results!Z$1,Experiment!$A$1:$U$1,0),FALSE)</f>
        <v>0.25</v>
      </c>
      <c r="AA1015" s="3">
        <f>VLOOKUP($F1015,Experiment!$A$2:$U$90,MATCH(Results!AA$1,Experiment!$A$1:$U$1,0),FALSE)</f>
        <v>0.5</v>
      </c>
      <c r="AB1015" s="3">
        <f>VLOOKUP($F1015,Experiment!$A$2:$U$90,MATCH(Results!AB$1,Experiment!$A$1:$U$1,0),FALSE)</f>
        <v>0.375</v>
      </c>
      <c r="AC1015" s="3">
        <f>VLOOKUP($F1015,Experiment!$A$2:$U$90,MATCH(Results!AC$1,Experiment!$A$1:$U$1,0),FALSE)</f>
        <v>0.625</v>
      </c>
      <c r="AD1015" s="2">
        <f>VLOOKUP($F1015,Experiment!$A$2:$U$90,MATCH(Results!AD$1,Experiment!$A$1:$U$1,0),FALSE)</f>
        <v>28.75</v>
      </c>
      <c r="AE1015" s="2">
        <f>VLOOKUP($F1015,Experiment!$A$2:$U$90,MATCH(Results!AE$1,Experiment!$A$1:$U$1,0),FALSE)</f>
        <v>8460.9375</v>
      </c>
      <c r="AF1015" s="2">
        <f>VLOOKUP($F1015,Experiment!$A$2:$U$90,MATCH(Results!AF$1,Experiment!$A$1:$U$1,0),FALSE)</f>
        <v>91.983354472426157</v>
      </c>
      <c r="AG1015" s="3">
        <f>VLOOKUP($F1015,Experiment!$A$2:$W$90,MATCH(Results!AG$1,Experiment!$A$1:$W$1,0),FALSE)</f>
        <v>1</v>
      </c>
      <c r="AH1015" s="3">
        <f>VLOOKUP($F1015,Experiment!$A$2:$W$90,MATCH(Results!AH$1,Experiment!$A$1:$W$1,0),FALSE)</f>
        <v>0.625</v>
      </c>
      <c r="AI1015" s="3">
        <f>VLOOKUP($F1015,Experiment!$A$2:$X$90,MATCH(Results!AI$1,Experiment!$A$1:$X$1,0),FALSE)</f>
        <v>0.375</v>
      </c>
      <c r="AJ1015" s="2">
        <f>Table1[[#This Row],[Gain]]^Table1[[#This Row],[θ]]</f>
        <v>100</v>
      </c>
      <c r="AK1015" s="2">
        <f>-Table1[[#This Row],[λ]]*-Table1[[#This Row],[Loss]]^Table1[[#This Row],[θ]]</f>
        <v>125.99999999999999</v>
      </c>
      <c r="AL1015" s="2">
        <f>Table1[[#This Row],[v_n_w_g]]-Table1[[#This Row],[v_n_w_l]]</f>
        <v>-25.999999999999986</v>
      </c>
      <c r="AM1015" s="2">
        <f>IF(Table1[[#This Row],[diff_v]]&gt;=1,1,0)</f>
        <v>0</v>
      </c>
    </row>
    <row r="1016" spans="1:39" hidden="1" x14ac:dyDescent="0.3">
      <c r="A1016">
        <v>43</v>
      </c>
      <c r="B1016" t="s">
        <v>46</v>
      </c>
      <c r="C1016" s="22">
        <f>VLOOKUP(Table1[[#This Row],[Subject]],'Subject Profile'!$A$2:$E$8,4,FALSE)</f>
        <v>1</v>
      </c>
      <c r="D1016" s="22">
        <f>VLOOKUP(Table1[[#This Row],[Subject]],'Subject Profile'!$A$2:$E$8,5,FALSE)</f>
        <v>-1.4</v>
      </c>
      <c r="E1016" t="s">
        <v>109</v>
      </c>
      <c r="F1016" t="s">
        <v>96</v>
      </c>
      <c r="G1016" t="s">
        <v>5</v>
      </c>
      <c r="H1016">
        <f>IF(Table1[[#This Row],[decision]]="accept",1,0)</f>
        <v>0</v>
      </c>
      <c r="I1016">
        <v>0</v>
      </c>
      <c r="J1016">
        <v>190</v>
      </c>
      <c r="K1016">
        <v>1664535496</v>
      </c>
      <c r="L1016">
        <v>8</v>
      </c>
      <c r="M1016" t="str">
        <f>VLOOKUP($F1016,Experiment!$A$2:$U$90,MATCH(Results!M$1,Experiment!$A$1:$U$1,0)+1,FALSE)</f>
        <v>G</v>
      </c>
      <c r="N1016">
        <f>IF(Table1[[#This Row],[Impact]]="I",0,1)</f>
        <v>1</v>
      </c>
      <c r="O1016" s="2">
        <f>VLOOKUP($F1016,Experiment!$A$2:$U$90,MATCH(Results!O$1,Experiment!$A$1:$U$1,0),FALSE)</f>
        <v>-50</v>
      </c>
      <c r="P1016" s="3">
        <f>VLOOKUP($F1016,Experiment!$A$2:$U$90,MATCH(Results!P$1,Experiment!$A$1:$U$1,0),FALSE)</f>
        <v>0.5</v>
      </c>
      <c r="Q1016" s="2">
        <f>VLOOKUP($F1016,Experiment!$A$2:$U$90,MATCH(Results!Q$1,Experiment!$A$1:$U$1,0),FALSE)</f>
        <v>40</v>
      </c>
      <c r="R1016" s="3">
        <f>VLOOKUP($F1016,Experiment!$A$2:$U$90,MATCH(Results!R$1,Experiment!$A$1:$U$1,0),FALSE)</f>
        <v>0.5</v>
      </c>
      <c r="S1016" s="2">
        <f>VLOOKUP($F1016,Experiment!$A$2:$U$90,MATCH(Results!S$1,Experiment!$A$1:$U$1,0),FALSE)</f>
        <v>-5</v>
      </c>
      <c r="T1016" s="2">
        <f>VLOOKUP($F1016,Experiment!$A$2:$U$90,MATCH(Results!T$1,Experiment!$A$1:$U$1,0),FALSE)</f>
        <v>2025</v>
      </c>
      <c r="U1016" s="2">
        <f>VLOOKUP($F1016,Experiment!$A$2:$U$90,MATCH(Results!U$1,Experiment!$A$1:$U$1,0),FALSE)</f>
        <v>45</v>
      </c>
      <c r="V1016" s="2">
        <f>VLOOKUP($F1016,Experiment!$A$2:$U$90,MATCH(Results!V$1,Experiment!$A$1:$U$1,0),FALSE)</f>
        <v>2</v>
      </c>
      <c r="W1016" s="3">
        <f>VLOOKUP($F1016,Experiment!$A$2:$U$90,MATCH(Results!W$1,Experiment!$A$1:$U$1,0),FALSE)</f>
        <v>0.25</v>
      </c>
      <c r="X1016" s="3">
        <f>VLOOKUP($F1016,Experiment!$A$2:$U$90,MATCH(Results!X$1,Experiment!$A$1:$U$1,0),FALSE)</f>
        <v>0.75</v>
      </c>
      <c r="Y1016" s="2">
        <f>VLOOKUP($F1016,Experiment!$A$2:$U$90,MATCH(Results!Y$1,Experiment!$A$1:$U$1,0),FALSE)</f>
        <v>2</v>
      </c>
      <c r="Z1016" s="3">
        <f>VLOOKUP($F1016,Experiment!$A$2:$U$90,MATCH(Results!Z$1,Experiment!$A$1:$U$1,0),FALSE)</f>
        <v>0.5</v>
      </c>
      <c r="AA1016" s="3">
        <f>VLOOKUP($F1016,Experiment!$A$2:$U$90,MATCH(Results!AA$1,Experiment!$A$1:$U$1,0),FALSE)</f>
        <v>0.25</v>
      </c>
      <c r="AB1016" s="3">
        <f>VLOOKUP($F1016,Experiment!$A$2:$U$90,MATCH(Results!AB$1,Experiment!$A$1:$U$1,0),FALSE)</f>
        <v>0.625</v>
      </c>
      <c r="AC1016" s="3">
        <f>VLOOKUP($F1016,Experiment!$A$2:$U$90,MATCH(Results!AC$1,Experiment!$A$1:$U$1,0),FALSE)</f>
        <v>0.375</v>
      </c>
      <c r="AD1016" s="2">
        <f>VLOOKUP($F1016,Experiment!$A$2:$U$90,MATCH(Results!AD$1,Experiment!$A$1:$U$1,0),FALSE)</f>
        <v>-16.25</v>
      </c>
      <c r="AE1016" s="2">
        <f>VLOOKUP($F1016,Experiment!$A$2:$U$90,MATCH(Results!AE$1,Experiment!$A$1:$U$1,0),FALSE)</f>
        <v>1898.4375</v>
      </c>
      <c r="AF1016" s="2">
        <f>VLOOKUP($F1016,Experiment!$A$2:$U$90,MATCH(Results!AF$1,Experiment!$A$1:$U$1,0),FALSE)</f>
        <v>43.571062644833439</v>
      </c>
      <c r="AG1016" s="3">
        <f>VLOOKUP($F1016,Experiment!$A$2:$W$90,MATCH(Results!AG$1,Experiment!$A$1:$W$1,0),FALSE)</f>
        <v>0.82730419370997643</v>
      </c>
      <c r="AH1016" s="3">
        <f>VLOOKUP($F1016,Experiment!$A$2:$W$90,MATCH(Results!AH$1,Experiment!$A$1:$W$1,0),FALSE)</f>
        <v>0.38648875795104182</v>
      </c>
      <c r="AI1016" s="3">
        <f>VLOOKUP($F1016,Experiment!$A$2:$X$90,MATCH(Results!AI$1,Experiment!$A$1:$X$1,0),FALSE)</f>
        <v>0.61351124204895813</v>
      </c>
      <c r="AJ1016" s="2">
        <f>Table1[[#This Row],[Gain]]^Table1[[#This Row],[θ]]</f>
        <v>40</v>
      </c>
      <c r="AK1016" s="2">
        <f>-Table1[[#This Row],[λ]]*-Table1[[#This Row],[Loss]]^Table1[[#This Row],[θ]]</f>
        <v>70</v>
      </c>
      <c r="AL1016" s="2">
        <f>Table1[[#This Row],[v_n_w_g]]-Table1[[#This Row],[v_n_w_l]]</f>
        <v>-30</v>
      </c>
      <c r="AM1016" s="2">
        <f>IF(Table1[[#This Row],[diff_v]]&gt;=1,1,0)</f>
        <v>0</v>
      </c>
    </row>
    <row r="1017" spans="1:39" hidden="1" x14ac:dyDescent="0.3">
      <c r="A1017">
        <v>44</v>
      </c>
      <c r="B1017" t="s">
        <v>46</v>
      </c>
      <c r="C1017" s="22">
        <f>VLOOKUP(Table1[[#This Row],[Subject]],'Subject Profile'!$A$2:$E$8,4,FALSE)</f>
        <v>1</v>
      </c>
      <c r="D1017" s="22">
        <f>VLOOKUP(Table1[[#This Row],[Subject]],'Subject Profile'!$A$2:$E$8,5,FALSE)</f>
        <v>-1.4</v>
      </c>
      <c r="E1017" t="s">
        <v>109</v>
      </c>
      <c r="F1017" t="s">
        <v>92</v>
      </c>
      <c r="G1017" t="s">
        <v>7</v>
      </c>
      <c r="H1017">
        <f>IF(Table1[[#This Row],[decision]]="accept",1,0)</f>
        <v>1</v>
      </c>
      <c r="I1017">
        <v>-10</v>
      </c>
      <c r="J1017">
        <v>180</v>
      </c>
      <c r="K1017">
        <v>1664535503</v>
      </c>
      <c r="L1017">
        <v>7</v>
      </c>
      <c r="M1017" t="str">
        <f>VLOOKUP($F1017,Experiment!$A$2:$U$90,MATCH(Results!M$1,Experiment!$A$1:$U$1,0)+1,FALSE)</f>
        <v>I</v>
      </c>
      <c r="N1017">
        <f>IF(Table1[[#This Row],[Impact]]="I",0,1)</f>
        <v>0</v>
      </c>
      <c r="O1017" s="2">
        <f>VLOOKUP($F1017,Experiment!$A$2:$U$90,MATCH(Results!O$1,Experiment!$A$1:$U$1,0),FALSE)</f>
        <v>-10</v>
      </c>
      <c r="P1017" s="3">
        <f>VLOOKUP($F1017,Experiment!$A$2:$U$90,MATCH(Results!P$1,Experiment!$A$1:$U$1,0),FALSE)</f>
        <v>0.5</v>
      </c>
      <c r="Q1017" s="2">
        <f>VLOOKUP($F1017,Experiment!$A$2:$U$90,MATCH(Results!Q$1,Experiment!$A$1:$U$1,0),FALSE)</f>
        <v>30</v>
      </c>
      <c r="R1017" s="3">
        <f>VLOOKUP($F1017,Experiment!$A$2:$U$90,MATCH(Results!R$1,Experiment!$A$1:$U$1,0),FALSE)</f>
        <v>0.5</v>
      </c>
      <c r="S1017" s="2">
        <f>VLOOKUP($F1017,Experiment!$A$2:$U$90,MATCH(Results!S$1,Experiment!$A$1:$U$1,0),FALSE)</f>
        <v>10</v>
      </c>
      <c r="T1017" s="2">
        <f>VLOOKUP($F1017,Experiment!$A$2:$U$90,MATCH(Results!T$1,Experiment!$A$1:$U$1,0),FALSE)</f>
        <v>400</v>
      </c>
      <c r="U1017" s="2">
        <f>VLOOKUP($F1017,Experiment!$A$2:$U$90,MATCH(Results!U$1,Experiment!$A$1:$U$1,0),FALSE)</f>
        <v>20</v>
      </c>
      <c r="V1017" s="2">
        <f>VLOOKUP($F1017,Experiment!$A$2:$U$90,MATCH(Results!V$1,Experiment!$A$1:$U$1,0),FALSE)</f>
        <v>4</v>
      </c>
      <c r="W1017" s="3">
        <f>VLOOKUP($F1017,Experiment!$A$2:$U$90,MATCH(Results!W$1,Experiment!$A$1:$U$1,0),FALSE)</f>
        <v>0.25</v>
      </c>
      <c r="X1017" s="3">
        <f>VLOOKUP($F1017,Experiment!$A$2:$U$90,MATCH(Results!X$1,Experiment!$A$1:$U$1,0),FALSE)</f>
        <v>0.75</v>
      </c>
      <c r="Y1017" s="2">
        <f>VLOOKUP($F1017,Experiment!$A$2:$U$90,MATCH(Results!Y$1,Experiment!$A$1:$U$1,0),FALSE)</f>
        <v>2</v>
      </c>
      <c r="Z1017" s="3">
        <f>VLOOKUP($F1017,Experiment!$A$2:$U$90,MATCH(Results!Z$1,Experiment!$A$1:$U$1,0),FALSE)</f>
        <v>0.5</v>
      </c>
      <c r="AA1017" s="3">
        <f>VLOOKUP($F1017,Experiment!$A$2:$U$90,MATCH(Results!AA$1,Experiment!$A$1:$U$1,0),FALSE)</f>
        <v>0.25</v>
      </c>
      <c r="AB1017" s="3">
        <f>VLOOKUP($F1017,Experiment!$A$2:$U$90,MATCH(Results!AB$1,Experiment!$A$1:$U$1,0),FALSE)</f>
        <v>0.625</v>
      </c>
      <c r="AC1017" s="3">
        <f>VLOOKUP($F1017,Experiment!$A$2:$U$90,MATCH(Results!AC$1,Experiment!$A$1:$U$1,0),FALSE)</f>
        <v>0.375</v>
      </c>
      <c r="AD1017" s="2">
        <f>VLOOKUP($F1017,Experiment!$A$2:$U$90,MATCH(Results!AD$1,Experiment!$A$1:$U$1,0),FALSE)</f>
        <v>5</v>
      </c>
      <c r="AE1017" s="2">
        <f>VLOOKUP($F1017,Experiment!$A$2:$U$90,MATCH(Results!AE$1,Experiment!$A$1:$U$1,0),FALSE)</f>
        <v>375</v>
      </c>
      <c r="AF1017" s="2">
        <f>VLOOKUP($F1017,Experiment!$A$2:$U$90,MATCH(Results!AF$1,Experiment!$A$1:$U$1,0),FALSE)</f>
        <v>19.364916731037084</v>
      </c>
      <c r="AG1017" s="3">
        <f>VLOOKUP($F1017,Experiment!$A$2:$W$90,MATCH(Results!AG$1,Experiment!$A$1:$W$1,0),FALSE)</f>
        <v>0.82730419370997643</v>
      </c>
      <c r="AH1017" s="3">
        <f>VLOOKUP($F1017,Experiment!$A$2:$W$90,MATCH(Results!AH$1,Experiment!$A$1:$W$1,0),FALSE)</f>
        <v>0.38648875795104182</v>
      </c>
      <c r="AI1017" s="3">
        <f>VLOOKUP($F1017,Experiment!$A$2:$X$90,MATCH(Results!AI$1,Experiment!$A$1:$X$1,0),FALSE)</f>
        <v>0.61351124204895813</v>
      </c>
      <c r="AJ1017" s="2">
        <f>Table1[[#This Row],[Gain]]^Table1[[#This Row],[θ]]</f>
        <v>30</v>
      </c>
      <c r="AK1017" s="2">
        <f>-Table1[[#This Row],[λ]]*-Table1[[#This Row],[Loss]]^Table1[[#This Row],[θ]]</f>
        <v>14</v>
      </c>
      <c r="AL1017" s="2">
        <f>Table1[[#This Row],[v_n_w_g]]-Table1[[#This Row],[v_n_w_l]]</f>
        <v>16</v>
      </c>
      <c r="AM1017" s="2">
        <f>IF(Table1[[#This Row],[diff_v]]&gt;=1,1,0)</f>
        <v>1</v>
      </c>
    </row>
    <row r="1018" spans="1:39" hidden="1" x14ac:dyDescent="0.3">
      <c r="A1018">
        <v>45</v>
      </c>
      <c r="B1018" t="s">
        <v>46</v>
      </c>
      <c r="C1018" s="22">
        <f>VLOOKUP(Table1[[#This Row],[Subject]],'Subject Profile'!$A$2:$E$8,4,FALSE)</f>
        <v>1</v>
      </c>
      <c r="D1018" s="22">
        <f>VLOOKUP(Table1[[#This Row],[Subject]],'Subject Profile'!$A$2:$E$8,5,FALSE)</f>
        <v>-1.4</v>
      </c>
      <c r="E1018" t="s">
        <v>109</v>
      </c>
      <c r="F1018" t="s">
        <v>100</v>
      </c>
      <c r="G1018" t="s">
        <v>7</v>
      </c>
      <c r="H1018">
        <f>IF(Table1[[#This Row],[decision]]="accept",1,0)</f>
        <v>1</v>
      </c>
      <c r="I1018">
        <v>50</v>
      </c>
      <c r="J1018">
        <v>230</v>
      </c>
      <c r="K1018">
        <v>1664535515</v>
      </c>
      <c r="L1018">
        <v>12</v>
      </c>
      <c r="M1018" t="str">
        <f>VLOOKUP($F1018,Experiment!$A$2:$U$90,MATCH(Results!M$1,Experiment!$A$1:$U$1,0)+1,FALSE)</f>
        <v>I</v>
      </c>
      <c r="N1018">
        <f>IF(Table1[[#This Row],[Impact]]="I",0,1)</f>
        <v>0</v>
      </c>
      <c r="O1018" s="2">
        <f>VLOOKUP($F1018,Experiment!$A$2:$U$90,MATCH(Results!O$1,Experiment!$A$1:$U$1,0),FALSE)</f>
        <v>-50</v>
      </c>
      <c r="P1018" s="3">
        <f>VLOOKUP($F1018,Experiment!$A$2:$U$90,MATCH(Results!P$1,Experiment!$A$1:$U$1,0),FALSE)</f>
        <v>0.5</v>
      </c>
      <c r="Q1018" s="2">
        <f>VLOOKUP($F1018,Experiment!$A$2:$U$90,MATCH(Results!Q$1,Experiment!$A$1:$U$1,0),FALSE)</f>
        <v>50</v>
      </c>
      <c r="R1018" s="3">
        <f>VLOOKUP($F1018,Experiment!$A$2:$U$90,MATCH(Results!R$1,Experiment!$A$1:$U$1,0),FALSE)</f>
        <v>0.5</v>
      </c>
      <c r="S1018" s="2">
        <f>VLOOKUP($F1018,Experiment!$A$2:$U$90,MATCH(Results!S$1,Experiment!$A$1:$U$1,0),FALSE)</f>
        <v>0</v>
      </c>
      <c r="T1018" s="2">
        <f>VLOOKUP($F1018,Experiment!$A$2:$U$90,MATCH(Results!T$1,Experiment!$A$1:$U$1,0),FALSE)</f>
        <v>2500</v>
      </c>
      <c r="U1018" s="2">
        <f>VLOOKUP($F1018,Experiment!$A$2:$U$90,MATCH(Results!U$1,Experiment!$A$1:$U$1,0),FALSE)</f>
        <v>50</v>
      </c>
      <c r="V1018" s="2">
        <f>VLOOKUP($F1018,Experiment!$A$2:$U$90,MATCH(Results!V$1,Experiment!$A$1:$U$1,0),FALSE)</f>
        <v>2</v>
      </c>
      <c r="W1018" s="3">
        <f>VLOOKUP($F1018,Experiment!$A$2:$U$90,MATCH(Results!W$1,Experiment!$A$1:$U$1,0),FALSE)</f>
        <v>0.25</v>
      </c>
      <c r="X1018" s="3">
        <f>VLOOKUP($F1018,Experiment!$A$2:$U$90,MATCH(Results!X$1,Experiment!$A$1:$U$1,0),FALSE)</f>
        <v>0.75</v>
      </c>
      <c r="Y1018" s="2">
        <f>VLOOKUP($F1018,Experiment!$A$2:$U$90,MATCH(Results!Y$1,Experiment!$A$1:$U$1,0),FALSE)</f>
        <v>2</v>
      </c>
      <c r="Z1018" s="3">
        <f>VLOOKUP($F1018,Experiment!$A$2:$U$90,MATCH(Results!Z$1,Experiment!$A$1:$U$1,0),FALSE)</f>
        <v>0.5</v>
      </c>
      <c r="AA1018" s="3">
        <f>VLOOKUP($F1018,Experiment!$A$2:$U$90,MATCH(Results!AA$1,Experiment!$A$1:$U$1,0),FALSE)</f>
        <v>0.25</v>
      </c>
      <c r="AB1018" s="3">
        <f>VLOOKUP($F1018,Experiment!$A$2:$U$90,MATCH(Results!AB$1,Experiment!$A$1:$U$1,0),FALSE)</f>
        <v>0.625</v>
      </c>
      <c r="AC1018" s="3">
        <f>VLOOKUP($F1018,Experiment!$A$2:$U$90,MATCH(Results!AC$1,Experiment!$A$1:$U$1,0),FALSE)</f>
        <v>0.375</v>
      </c>
      <c r="AD1018" s="2">
        <f>VLOOKUP($F1018,Experiment!$A$2:$U$90,MATCH(Results!AD$1,Experiment!$A$1:$U$1,0),FALSE)</f>
        <v>-12.5</v>
      </c>
      <c r="AE1018" s="2">
        <f>VLOOKUP($F1018,Experiment!$A$2:$U$90,MATCH(Results!AE$1,Experiment!$A$1:$U$1,0),FALSE)</f>
        <v>2343.75</v>
      </c>
      <c r="AF1018" s="2">
        <f>VLOOKUP($F1018,Experiment!$A$2:$U$90,MATCH(Results!AF$1,Experiment!$A$1:$U$1,0),FALSE)</f>
        <v>48.412291827592711</v>
      </c>
      <c r="AG1018" s="3">
        <f>VLOOKUP($F1018,Experiment!$A$2:$W$90,MATCH(Results!AG$1,Experiment!$A$1:$W$1,0),FALSE)</f>
        <v>0.82730419370997643</v>
      </c>
      <c r="AH1018" s="3">
        <f>VLOOKUP($F1018,Experiment!$A$2:$W$90,MATCH(Results!AH$1,Experiment!$A$1:$W$1,0),FALSE)</f>
        <v>0.38648875795104182</v>
      </c>
      <c r="AI1018" s="3">
        <f>VLOOKUP($F1018,Experiment!$A$2:$X$90,MATCH(Results!AI$1,Experiment!$A$1:$X$1,0),FALSE)</f>
        <v>0.61351124204895813</v>
      </c>
      <c r="AJ1018" s="2">
        <f>Table1[[#This Row],[Gain]]^Table1[[#This Row],[θ]]</f>
        <v>50</v>
      </c>
      <c r="AK1018" s="2">
        <f>-Table1[[#This Row],[λ]]*-Table1[[#This Row],[Loss]]^Table1[[#This Row],[θ]]</f>
        <v>70</v>
      </c>
      <c r="AL1018" s="2">
        <f>Table1[[#This Row],[v_n_w_g]]-Table1[[#This Row],[v_n_w_l]]</f>
        <v>-20</v>
      </c>
      <c r="AM1018" s="2">
        <f>IF(Table1[[#This Row],[diff_v]]&gt;=1,1,0)</f>
        <v>0</v>
      </c>
    </row>
    <row r="1019" spans="1:39" hidden="1" x14ac:dyDescent="0.3">
      <c r="A1019">
        <v>46</v>
      </c>
      <c r="B1019" t="s">
        <v>46</v>
      </c>
      <c r="C1019" s="22">
        <f>VLOOKUP(Table1[[#This Row],[Subject]],'Subject Profile'!$A$2:$E$8,4,FALSE)</f>
        <v>1</v>
      </c>
      <c r="D1019" s="22">
        <f>VLOOKUP(Table1[[#This Row],[Subject]],'Subject Profile'!$A$2:$E$8,5,FALSE)</f>
        <v>-1.4</v>
      </c>
      <c r="E1019" t="s">
        <v>109</v>
      </c>
      <c r="F1019" t="s">
        <v>81</v>
      </c>
      <c r="G1019" t="s">
        <v>7</v>
      </c>
      <c r="H1019">
        <f>IF(Table1[[#This Row],[decision]]="accept",1,0)</f>
        <v>1</v>
      </c>
      <c r="I1019">
        <v>-50</v>
      </c>
      <c r="J1019">
        <v>180</v>
      </c>
      <c r="K1019">
        <v>1664535524</v>
      </c>
      <c r="L1019">
        <v>9</v>
      </c>
      <c r="M1019" t="str">
        <f>VLOOKUP($F1019,Experiment!$A$2:$U$90,MATCH(Results!M$1,Experiment!$A$1:$U$1,0)+1,FALSE)</f>
        <v>G</v>
      </c>
      <c r="N1019">
        <f>IF(Table1[[#This Row],[Impact]]="I",0,1)</f>
        <v>1</v>
      </c>
      <c r="O1019" s="2">
        <f>VLOOKUP($F1019,Experiment!$A$2:$U$90,MATCH(Results!O$1,Experiment!$A$1:$U$1,0),FALSE)</f>
        <v>-50</v>
      </c>
      <c r="P1019" s="3">
        <f>VLOOKUP($F1019,Experiment!$A$2:$U$90,MATCH(Results!P$1,Experiment!$A$1:$U$1,0),FALSE)</f>
        <v>0.5</v>
      </c>
      <c r="Q1019" s="2">
        <f>VLOOKUP($F1019,Experiment!$A$2:$U$90,MATCH(Results!Q$1,Experiment!$A$1:$U$1,0),FALSE)</f>
        <v>70</v>
      </c>
      <c r="R1019" s="3">
        <f>VLOOKUP($F1019,Experiment!$A$2:$U$90,MATCH(Results!R$1,Experiment!$A$1:$U$1,0),FALSE)</f>
        <v>0.5</v>
      </c>
      <c r="S1019" s="2">
        <f>VLOOKUP($F1019,Experiment!$A$2:$U$90,MATCH(Results!S$1,Experiment!$A$1:$U$1,0),FALSE)</f>
        <v>10</v>
      </c>
      <c r="T1019" s="2">
        <f>VLOOKUP($F1019,Experiment!$A$2:$U$90,MATCH(Results!T$1,Experiment!$A$1:$U$1,0),FALSE)</f>
        <v>3600</v>
      </c>
      <c r="U1019" s="2">
        <f>VLOOKUP($F1019,Experiment!$A$2:$U$90,MATCH(Results!U$1,Experiment!$A$1:$U$1,0),FALSE)</f>
        <v>60</v>
      </c>
      <c r="V1019" s="2">
        <f>VLOOKUP($F1019,Experiment!$A$2:$U$90,MATCH(Results!V$1,Experiment!$A$1:$U$1,0),FALSE)</f>
        <v>2</v>
      </c>
      <c r="W1019" s="3">
        <f>VLOOKUP($F1019,Experiment!$A$2:$U$90,MATCH(Results!W$1,Experiment!$A$1:$U$1,0),FALSE)</f>
        <v>0.25</v>
      </c>
      <c r="X1019" s="3">
        <f>VLOOKUP($F1019,Experiment!$A$2:$U$90,MATCH(Results!X$1,Experiment!$A$1:$U$1,0),FALSE)</f>
        <v>0.75</v>
      </c>
      <c r="Y1019" s="2">
        <f>VLOOKUP($F1019,Experiment!$A$2:$U$90,MATCH(Results!Y$1,Experiment!$A$1:$U$1,0),FALSE)</f>
        <v>1</v>
      </c>
      <c r="Z1019" s="3">
        <f>VLOOKUP($F1019,Experiment!$A$2:$U$90,MATCH(Results!Z$1,Experiment!$A$1:$U$1,0),FALSE)</f>
        <v>0.25</v>
      </c>
      <c r="AA1019" s="3">
        <f>VLOOKUP($F1019,Experiment!$A$2:$U$90,MATCH(Results!AA$1,Experiment!$A$1:$U$1,0),FALSE)</f>
        <v>0.5</v>
      </c>
      <c r="AB1019" s="3">
        <f>VLOOKUP($F1019,Experiment!$A$2:$U$90,MATCH(Results!AB$1,Experiment!$A$1:$U$1,0),FALSE)</f>
        <v>0.375</v>
      </c>
      <c r="AC1019" s="3">
        <f>VLOOKUP($F1019,Experiment!$A$2:$U$90,MATCH(Results!AC$1,Experiment!$A$1:$U$1,0),FALSE)</f>
        <v>0.625</v>
      </c>
      <c r="AD1019" s="2">
        <f>VLOOKUP($F1019,Experiment!$A$2:$U$90,MATCH(Results!AD$1,Experiment!$A$1:$U$1,0),FALSE)</f>
        <v>25</v>
      </c>
      <c r="AE1019" s="2">
        <f>VLOOKUP($F1019,Experiment!$A$2:$U$90,MATCH(Results!AE$1,Experiment!$A$1:$U$1,0),FALSE)</f>
        <v>3375</v>
      </c>
      <c r="AF1019" s="2">
        <f>VLOOKUP($F1019,Experiment!$A$2:$U$90,MATCH(Results!AF$1,Experiment!$A$1:$U$1,0),FALSE)</f>
        <v>58.094750193111253</v>
      </c>
      <c r="AG1019" s="3">
        <f>VLOOKUP($F1019,Experiment!$A$2:$W$90,MATCH(Results!AG$1,Experiment!$A$1:$W$1,0),FALSE)</f>
        <v>1</v>
      </c>
      <c r="AH1019" s="3">
        <f>VLOOKUP($F1019,Experiment!$A$2:$W$90,MATCH(Results!AH$1,Experiment!$A$1:$W$1,0),FALSE)</f>
        <v>0.625</v>
      </c>
      <c r="AI1019" s="3">
        <f>VLOOKUP($F1019,Experiment!$A$2:$X$90,MATCH(Results!AI$1,Experiment!$A$1:$X$1,0),FALSE)</f>
        <v>0.375</v>
      </c>
      <c r="AJ1019" s="2">
        <f>Table1[[#This Row],[Gain]]^Table1[[#This Row],[θ]]</f>
        <v>70</v>
      </c>
      <c r="AK1019" s="2">
        <f>-Table1[[#This Row],[λ]]*-Table1[[#This Row],[Loss]]^Table1[[#This Row],[θ]]</f>
        <v>70</v>
      </c>
      <c r="AL1019" s="2">
        <f>Table1[[#This Row],[v_n_w_g]]-Table1[[#This Row],[v_n_w_l]]</f>
        <v>0</v>
      </c>
      <c r="AM1019" s="2">
        <f>IF(Table1[[#This Row],[diff_v]]&gt;=1,1,0)</f>
        <v>0</v>
      </c>
    </row>
    <row r="1020" spans="1:39" hidden="1" x14ac:dyDescent="0.3">
      <c r="A1020">
        <v>47</v>
      </c>
      <c r="B1020" t="s">
        <v>46</v>
      </c>
      <c r="C1020" s="22">
        <f>VLOOKUP(Table1[[#This Row],[Subject]],'Subject Profile'!$A$2:$E$8,4,FALSE)</f>
        <v>1</v>
      </c>
      <c r="D1020" s="22">
        <f>VLOOKUP(Table1[[#This Row],[Subject]],'Subject Profile'!$A$2:$E$8,5,FALSE)</f>
        <v>-1.4</v>
      </c>
      <c r="E1020" t="s">
        <v>109</v>
      </c>
      <c r="F1020" t="s">
        <v>55</v>
      </c>
      <c r="G1020" t="s">
        <v>56</v>
      </c>
      <c r="H1020">
        <f>IF(Table1[[#This Row],[decision]]="accept",1,0)</f>
        <v>0</v>
      </c>
      <c r="I1020">
        <v>0</v>
      </c>
      <c r="J1020">
        <v>180</v>
      </c>
      <c r="K1020">
        <v>1664535532</v>
      </c>
      <c r="L1020">
        <v>8</v>
      </c>
      <c r="M1020" t="str">
        <f>VLOOKUP($F1020,Experiment!$A$2:$U$90,MATCH(Results!M$1,Experiment!$A$1:$U$1,0)+1,FALSE)</f>
        <v>R</v>
      </c>
      <c r="N1020">
        <f>IF(Table1[[#This Row],[Impact]]="I",0,1)</f>
        <v>1</v>
      </c>
      <c r="O1020" s="2">
        <f>VLOOKUP($F1020,Experiment!$A$2:$U$90,MATCH(Results!O$1,Experiment!$A$1:$U$1,0),FALSE)</f>
        <v>0</v>
      </c>
      <c r="P1020" s="3">
        <f>VLOOKUP($F1020,Experiment!$A$2:$U$90,MATCH(Results!P$1,Experiment!$A$1:$U$1,0),FALSE)</f>
        <v>0</v>
      </c>
      <c r="Q1020" s="2">
        <f>VLOOKUP($F1020,Experiment!$A$2:$U$90,MATCH(Results!Q$1,Experiment!$A$1:$U$1,0),FALSE)</f>
        <v>0</v>
      </c>
      <c r="R1020" s="3">
        <f>VLOOKUP($F1020,Experiment!$A$2:$U$90,MATCH(Results!R$1,Experiment!$A$1:$U$1,0),FALSE)</f>
        <v>0</v>
      </c>
      <c r="S1020" s="2">
        <f>VLOOKUP($F1020,Experiment!$A$2:$U$90,MATCH(Results!S$1,Experiment!$A$1:$U$1,0),FALSE)</f>
        <v>0</v>
      </c>
      <c r="T1020" s="2">
        <f>VLOOKUP($F1020,Experiment!$A$2:$U$90,MATCH(Results!T$1,Experiment!$A$1:$U$1,0),FALSE)</f>
        <v>0</v>
      </c>
      <c r="U1020" s="2">
        <f>VLOOKUP($F1020,Experiment!$A$2:$U$90,MATCH(Results!U$1,Experiment!$A$1:$U$1,0),FALSE)</f>
        <v>0</v>
      </c>
      <c r="V1020" s="2">
        <f>VLOOKUP($F1020,Experiment!$A$2:$U$90,MATCH(Results!V$1,Experiment!$A$1:$U$1,0),FALSE)</f>
        <v>0</v>
      </c>
      <c r="W1020" s="3">
        <f>VLOOKUP($F1020,Experiment!$A$2:$U$90,MATCH(Results!W$1,Experiment!$A$1:$U$1,0),FALSE)</f>
        <v>0</v>
      </c>
      <c r="X1020" s="3">
        <f>VLOOKUP($F1020,Experiment!$A$2:$U$90,MATCH(Results!X$1,Experiment!$A$1:$U$1,0),FALSE)</f>
        <v>0</v>
      </c>
      <c r="Y1020" s="2">
        <f>VLOOKUP($F1020,Experiment!$A$2:$U$90,MATCH(Results!Y$1,Experiment!$A$1:$U$1,0),FALSE)</f>
        <v>0</v>
      </c>
      <c r="Z1020" s="3">
        <f>VLOOKUP($F1020,Experiment!$A$2:$U$90,MATCH(Results!Z$1,Experiment!$A$1:$U$1,0),FALSE)</f>
        <v>0</v>
      </c>
      <c r="AA1020" s="3">
        <f>VLOOKUP($F1020,Experiment!$A$2:$U$90,MATCH(Results!AA$1,Experiment!$A$1:$U$1,0),FALSE)</f>
        <v>0</v>
      </c>
      <c r="AB1020" s="3">
        <f>VLOOKUP($F1020,Experiment!$A$2:$U$90,MATCH(Results!AB$1,Experiment!$A$1:$U$1,0),FALSE)</f>
        <v>0</v>
      </c>
      <c r="AC1020" s="3">
        <f>VLOOKUP($F1020,Experiment!$A$2:$U$90,MATCH(Results!AC$1,Experiment!$A$1:$U$1,0),FALSE)</f>
        <v>0</v>
      </c>
      <c r="AD1020" s="2">
        <f>VLOOKUP($F1020,Experiment!$A$2:$U$90,MATCH(Results!AD$1,Experiment!$A$1:$U$1,0),FALSE)</f>
        <v>0</v>
      </c>
      <c r="AE1020" s="2">
        <f>VLOOKUP($F1020,Experiment!$A$2:$U$90,MATCH(Results!AE$1,Experiment!$A$1:$U$1,0),FALSE)</f>
        <v>0</v>
      </c>
      <c r="AF1020" s="2">
        <f>VLOOKUP($F1020,Experiment!$A$2:$U$90,MATCH(Results!AF$1,Experiment!$A$1:$U$1,0),FALSE)</f>
        <v>0</v>
      </c>
      <c r="AG1020" s="2"/>
      <c r="AH1020" s="3">
        <f>VLOOKUP($F1020,Experiment!$A$2:$W$90,MATCH(Results!AH$1,Experiment!$A$1:$W$1,0),FALSE)</f>
        <v>0</v>
      </c>
      <c r="AI1020" s="2">
        <f>VLOOKUP($F1020,Experiment!$A$2:$X$90,MATCH(Results!AI$1,Experiment!$A$1:$X$1,0),FALSE)</f>
        <v>0</v>
      </c>
      <c r="AJ1020" s="2">
        <f>Table1[[#This Row],[Gain]]^Table1[[#This Row],[θ]]</f>
        <v>0</v>
      </c>
      <c r="AK1020" s="2">
        <f>-Table1[[#This Row],[λ]]*-Table1[[#This Row],[Loss]]^Table1[[#This Row],[θ]]</f>
        <v>0</v>
      </c>
      <c r="AL1020" s="2">
        <f>Table1[[#This Row],[v_n_w_g]]-Table1[[#This Row],[v_n_w_l]]</f>
        <v>0</v>
      </c>
      <c r="AM1020" s="2">
        <f>IF(Table1[[#This Row],[diff_v]]&gt;=1,1,0)</f>
        <v>0</v>
      </c>
    </row>
    <row r="1021" spans="1:39" hidden="1" x14ac:dyDescent="0.3">
      <c r="A1021">
        <v>48</v>
      </c>
      <c r="B1021" t="s">
        <v>46</v>
      </c>
      <c r="C1021" s="22">
        <f>VLOOKUP(Table1[[#This Row],[Subject]],'Subject Profile'!$A$2:$E$8,4,FALSE)</f>
        <v>1</v>
      </c>
      <c r="D1021" s="22">
        <f>VLOOKUP(Table1[[#This Row],[Subject]],'Subject Profile'!$A$2:$E$8,5,FALSE)</f>
        <v>-1.4</v>
      </c>
      <c r="E1021" t="s">
        <v>109</v>
      </c>
      <c r="F1021" t="s">
        <v>143</v>
      </c>
      <c r="G1021" t="s">
        <v>61</v>
      </c>
      <c r="H1021">
        <f>IF(Table1[[#This Row],[decision]]="accept",1,0)</f>
        <v>0</v>
      </c>
      <c r="I1021">
        <v>0</v>
      </c>
      <c r="J1021">
        <v>180</v>
      </c>
      <c r="K1021">
        <v>1664535537</v>
      </c>
      <c r="L1021">
        <v>5</v>
      </c>
      <c r="M1021" t="str">
        <f>VLOOKUP($F1021,Experiment!$A$2:$U$90,MATCH(Results!M$1,Experiment!$A$1:$U$1,0)+1,FALSE)</f>
        <v>S</v>
      </c>
      <c r="N1021">
        <f>IF(Table1[[#This Row],[Impact]]="I",0,1)</f>
        <v>1</v>
      </c>
      <c r="O1021" s="2">
        <f>VLOOKUP($F1021,Experiment!$A$2:$U$90,MATCH(Results!O$1,Experiment!$A$1:$U$1,0),FALSE)</f>
        <v>0</v>
      </c>
      <c r="P1021" s="3">
        <f>VLOOKUP($F1021,Experiment!$A$2:$U$90,MATCH(Results!P$1,Experiment!$A$1:$U$1,0),FALSE)</f>
        <v>0</v>
      </c>
      <c r="Q1021" s="2">
        <f>VLOOKUP($F1021,Experiment!$A$2:$U$90,MATCH(Results!Q$1,Experiment!$A$1:$U$1,0),FALSE)</f>
        <v>0</v>
      </c>
      <c r="R1021" s="3">
        <f>VLOOKUP($F1021,Experiment!$A$2:$U$90,MATCH(Results!R$1,Experiment!$A$1:$U$1,0),FALSE)</f>
        <v>0</v>
      </c>
      <c r="S1021" s="2">
        <f>VLOOKUP($F1021,Experiment!$A$2:$U$90,MATCH(Results!S$1,Experiment!$A$1:$U$1,0),FALSE)</f>
        <v>0</v>
      </c>
      <c r="T1021" s="2">
        <f>VLOOKUP($F1021,Experiment!$A$2:$U$90,MATCH(Results!T$1,Experiment!$A$1:$U$1,0),FALSE)</f>
        <v>0</v>
      </c>
      <c r="U1021" s="2">
        <f>VLOOKUP($F1021,Experiment!$A$2:$U$90,MATCH(Results!U$1,Experiment!$A$1:$U$1,0),FALSE)</f>
        <v>0</v>
      </c>
      <c r="V1021" s="2">
        <f>VLOOKUP($F1021,Experiment!$A$2:$U$90,MATCH(Results!V$1,Experiment!$A$1:$U$1,0),FALSE)</f>
        <v>0</v>
      </c>
      <c r="W1021" s="3">
        <f>VLOOKUP($F1021,Experiment!$A$2:$U$90,MATCH(Results!W$1,Experiment!$A$1:$U$1,0),FALSE)</f>
        <v>0</v>
      </c>
      <c r="X1021" s="3">
        <f>VLOOKUP($F1021,Experiment!$A$2:$U$90,MATCH(Results!X$1,Experiment!$A$1:$U$1,0),FALSE)</f>
        <v>0</v>
      </c>
      <c r="Y1021" s="2">
        <f>VLOOKUP($F1021,Experiment!$A$2:$U$90,MATCH(Results!Y$1,Experiment!$A$1:$U$1,0),FALSE)</f>
        <v>0</v>
      </c>
      <c r="Z1021" s="3">
        <f>VLOOKUP($F1021,Experiment!$A$2:$U$90,MATCH(Results!Z$1,Experiment!$A$1:$U$1,0),FALSE)</f>
        <v>0</v>
      </c>
      <c r="AA1021" s="3">
        <f>VLOOKUP($F1021,Experiment!$A$2:$U$90,MATCH(Results!AA$1,Experiment!$A$1:$U$1,0),FALSE)</f>
        <v>0</v>
      </c>
      <c r="AB1021" s="3">
        <f>VLOOKUP($F1021,Experiment!$A$2:$U$90,MATCH(Results!AB$1,Experiment!$A$1:$U$1,0),FALSE)</f>
        <v>0</v>
      </c>
      <c r="AC1021" s="3">
        <f>VLOOKUP($F1021,Experiment!$A$2:$U$90,MATCH(Results!AC$1,Experiment!$A$1:$U$1,0),FALSE)</f>
        <v>0</v>
      </c>
      <c r="AD1021" s="2">
        <f>VLOOKUP($F1021,Experiment!$A$2:$U$90,MATCH(Results!AD$1,Experiment!$A$1:$U$1,0),FALSE)</f>
        <v>0</v>
      </c>
      <c r="AE1021" s="2">
        <f>VLOOKUP($F1021,Experiment!$A$2:$U$90,MATCH(Results!AE$1,Experiment!$A$1:$U$1,0),FALSE)</f>
        <v>0</v>
      </c>
      <c r="AF1021" s="2">
        <f>VLOOKUP($F1021,Experiment!$A$2:$U$90,MATCH(Results!AF$1,Experiment!$A$1:$U$1,0),FALSE)</f>
        <v>0</v>
      </c>
      <c r="AG1021" s="2"/>
      <c r="AH1021" s="3">
        <f>VLOOKUP($F1021,Experiment!$A$2:$W$90,MATCH(Results!AH$1,Experiment!$A$1:$W$1,0),FALSE)</f>
        <v>0</v>
      </c>
      <c r="AI1021" s="2">
        <f>VLOOKUP($F1021,Experiment!$A$2:$X$90,MATCH(Results!AI$1,Experiment!$A$1:$X$1,0),FALSE)</f>
        <v>0</v>
      </c>
      <c r="AJ1021" s="2">
        <f>Table1[[#This Row],[Gain]]^Table1[[#This Row],[θ]]</f>
        <v>0</v>
      </c>
      <c r="AK1021" s="2">
        <f>-Table1[[#This Row],[λ]]*-Table1[[#This Row],[Loss]]^Table1[[#This Row],[θ]]</f>
        <v>0</v>
      </c>
      <c r="AL1021" s="2">
        <f>Table1[[#This Row],[v_n_w_g]]-Table1[[#This Row],[v_n_w_l]]</f>
        <v>0</v>
      </c>
      <c r="AM1021" s="2">
        <f>IF(Table1[[#This Row],[diff_v]]&gt;=1,1,0)</f>
        <v>0</v>
      </c>
    </row>
    <row r="1022" spans="1:39" hidden="1" x14ac:dyDescent="0.3">
      <c r="A1022">
        <v>49</v>
      </c>
      <c r="B1022" t="s">
        <v>46</v>
      </c>
      <c r="C1022" s="22">
        <f>VLOOKUP(Table1[[#This Row],[Subject]],'Subject Profile'!$A$2:$E$8,4,FALSE)</f>
        <v>1</v>
      </c>
      <c r="D1022" s="22">
        <f>VLOOKUP(Table1[[#This Row],[Subject]],'Subject Profile'!$A$2:$E$8,5,FALSE)</f>
        <v>-1.4</v>
      </c>
      <c r="E1022" t="s">
        <v>109</v>
      </c>
      <c r="F1022" t="s">
        <v>72</v>
      </c>
      <c r="G1022" t="s">
        <v>113</v>
      </c>
      <c r="H1022">
        <f>IF(Table1[[#This Row],[decision]]="accept",1,0)</f>
        <v>0</v>
      </c>
      <c r="I1022">
        <v>0</v>
      </c>
      <c r="J1022">
        <v>180</v>
      </c>
      <c r="K1022">
        <v>1664535546</v>
      </c>
      <c r="L1022">
        <v>9</v>
      </c>
      <c r="M1022" t="str">
        <f>VLOOKUP($F1022,Experiment!$A$2:$U$90,MATCH(Results!M$1,Experiment!$A$1:$U$1,0)+1,FALSE)</f>
        <v>G</v>
      </c>
      <c r="N1022">
        <f>IF(Table1[[#This Row],[Impact]]="I",0,1)</f>
        <v>1</v>
      </c>
      <c r="O1022" s="2">
        <f>VLOOKUP($F1022,Experiment!$A$2:$U$90,MATCH(Results!O$1,Experiment!$A$1:$U$1,0),FALSE)</f>
        <v>-90</v>
      </c>
      <c r="P1022" s="3">
        <f>VLOOKUP($F1022,Experiment!$A$2:$U$90,MATCH(Results!P$1,Experiment!$A$1:$U$1,0),FALSE)</f>
        <v>0.5</v>
      </c>
      <c r="Q1022" s="2">
        <f>VLOOKUP($F1022,Experiment!$A$2:$U$90,MATCH(Results!Q$1,Experiment!$A$1:$U$1,0),FALSE)</f>
        <v>90</v>
      </c>
      <c r="R1022" s="3">
        <f>VLOOKUP($F1022,Experiment!$A$2:$U$90,MATCH(Results!R$1,Experiment!$A$1:$U$1,0),FALSE)</f>
        <v>0.5</v>
      </c>
      <c r="S1022" s="2">
        <f>VLOOKUP($F1022,Experiment!$A$2:$U$90,MATCH(Results!S$1,Experiment!$A$1:$U$1,0),FALSE)</f>
        <v>0</v>
      </c>
      <c r="T1022" s="2">
        <f>VLOOKUP($F1022,Experiment!$A$2:$U$90,MATCH(Results!T$1,Experiment!$A$1:$U$1,0),FALSE)</f>
        <v>8100</v>
      </c>
      <c r="U1022" s="2">
        <f>VLOOKUP($F1022,Experiment!$A$2:$U$90,MATCH(Results!U$1,Experiment!$A$1:$U$1,0),FALSE)</f>
        <v>90</v>
      </c>
      <c r="V1022" s="2">
        <f>VLOOKUP($F1022,Experiment!$A$2:$U$90,MATCH(Results!V$1,Experiment!$A$1:$U$1,0),FALSE)</f>
        <v>4</v>
      </c>
      <c r="W1022" s="3">
        <f>VLOOKUP($F1022,Experiment!$A$2:$U$90,MATCH(Results!W$1,Experiment!$A$1:$U$1,0),FALSE)</f>
        <v>0.25</v>
      </c>
      <c r="X1022" s="3">
        <f>VLOOKUP($F1022,Experiment!$A$2:$U$90,MATCH(Results!X$1,Experiment!$A$1:$U$1,0),FALSE)</f>
        <v>0.75</v>
      </c>
      <c r="Y1022" s="2">
        <f>VLOOKUP($F1022,Experiment!$A$2:$U$90,MATCH(Results!Y$1,Experiment!$A$1:$U$1,0),FALSE)</f>
        <v>1</v>
      </c>
      <c r="Z1022" s="3">
        <f>VLOOKUP($F1022,Experiment!$A$2:$U$90,MATCH(Results!Z$1,Experiment!$A$1:$U$1,0),FALSE)</f>
        <v>0.25</v>
      </c>
      <c r="AA1022" s="3">
        <f>VLOOKUP($F1022,Experiment!$A$2:$U$90,MATCH(Results!AA$1,Experiment!$A$1:$U$1,0),FALSE)</f>
        <v>0.5</v>
      </c>
      <c r="AB1022" s="3">
        <f>VLOOKUP($F1022,Experiment!$A$2:$U$90,MATCH(Results!AB$1,Experiment!$A$1:$U$1,0),FALSE)</f>
        <v>0.375</v>
      </c>
      <c r="AC1022" s="3">
        <f>VLOOKUP($F1022,Experiment!$A$2:$U$90,MATCH(Results!AC$1,Experiment!$A$1:$U$1,0),FALSE)</f>
        <v>0.625</v>
      </c>
      <c r="AD1022" s="2">
        <f>VLOOKUP($F1022,Experiment!$A$2:$U$90,MATCH(Results!AD$1,Experiment!$A$1:$U$1,0),FALSE)</f>
        <v>22.5</v>
      </c>
      <c r="AE1022" s="2">
        <f>VLOOKUP($F1022,Experiment!$A$2:$U$90,MATCH(Results!AE$1,Experiment!$A$1:$U$1,0),FALSE)</f>
        <v>7593.75</v>
      </c>
      <c r="AF1022" s="2">
        <f>VLOOKUP($F1022,Experiment!$A$2:$U$90,MATCH(Results!AF$1,Experiment!$A$1:$U$1,0),FALSE)</f>
        <v>87.142125289666879</v>
      </c>
      <c r="AG1022" s="3">
        <f>VLOOKUP($F1022,Experiment!$A$2:$W$90,MATCH(Results!AG$1,Experiment!$A$1:$W$1,0),FALSE)</f>
        <v>1</v>
      </c>
      <c r="AH1022" s="3">
        <f>VLOOKUP($F1022,Experiment!$A$2:$W$90,MATCH(Results!AH$1,Experiment!$A$1:$W$1,0),FALSE)</f>
        <v>0.625</v>
      </c>
      <c r="AI1022" s="3">
        <f>VLOOKUP($F1022,Experiment!$A$2:$X$90,MATCH(Results!AI$1,Experiment!$A$1:$X$1,0),FALSE)</f>
        <v>0.375</v>
      </c>
      <c r="AJ1022" s="2">
        <f>Table1[[#This Row],[Gain]]^Table1[[#This Row],[θ]]</f>
        <v>90</v>
      </c>
      <c r="AK1022" s="2">
        <f>-Table1[[#This Row],[λ]]*-Table1[[#This Row],[Loss]]^Table1[[#This Row],[θ]]</f>
        <v>125.99999999999999</v>
      </c>
      <c r="AL1022" s="2">
        <f>Table1[[#This Row],[v_n_w_g]]-Table1[[#This Row],[v_n_w_l]]</f>
        <v>-35.999999999999986</v>
      </c>
      <c r="AM1022" s="2">
        <f>IF(Table1[[#This Row],[diff_v]]&gt;=1,1,0)</f>
        <v>0</v>
      </c>
    </row>
    <row r="1023" spans="1:39" hidden="1" x14ac:dyDescent="0.3">
      <c r="A1023">
        <v>50</v>
      </c>
      <c r="B1023" t="s">
        <v>46</v>
      </c>
      <c r="C1023" s="22">
        <f>VLOOKUP(Table1[[#This Row],[Subject]],'Subject Profile'!$A$2:$E$8,4,FALSE)</f>
        <v>1</v>
      </c>
      <c r="D1023" s="22">
        <f>VLOOKUP(Table1[[#This Row],[Subject]],'Subject Profile'!$A$2:$E$8,5,FALSE)</f>
        <v>-1.4</v>
      </c>
      <c r="E1023" t="s">
        <v>109</v>
      </c>
      <c r="F1023" t="s">
        <v>82</v>
      </c>
      <c r="G1023" t="s">
        <v>5</v>
      </c>
      <c r="H1023">
        <f>IF(Table1[[#This Row],[decision]]="accept",1,0)</f>
        <v>0</v>
      </c>
      <c r="I1023">
        <v>0</v>
      </c>
      <c r="J1023">
        <v>180</v>
      </c>
      <c r="K1023">
        <v>1664535551</v>
      </c>
      <c r="L1023">
        <v>5</v>
      </c>
      <c r="M1023" t="str">
        <f>VLOOKUP($F1023,Experiment!$A$2:$U$90,MATCH(Results!M$1,Experiment!$A$1:$U$1,0)+1,FALSE)</f>
        <v>G</v>
      </c>
      <c r="N1023">
        <f>IF(Table1[[#This Row],[Impact]]="I",0,1)</f>
        <v>1</v>
      </c>
      <c r="O1023" s="2">
        <f>VLOOKUP($F1023,Experiment!$A$2:$U$90,MATCH(Results!O$1,Experiment!$A$1:$U$1,0),FALSE)</f>
        <v>-10</v>
      </c>
      <c r="P1023" s="3">
        <f>VLOOKUP($F1023,Experiment!$A$2:$U$90,MATCH(Results!P$1,Experiment!$A$1:$U$1,0),FALSE)</f>
        <v>0.5</v>
      </c>
      <c r="Q1023" s="2">
        <f>VLOOKUP($F1023,Experiment!$A$2:$U$90,MATCH(Results!Q$1,Experiment!$A$1:$U$1,0),FALSE)</f>
        <v>0</v>
      </c>
      <c r="R1023" s="3">
        <f>VLOOKUP($F1023,Experiment!$A$2:$U$90,MATCH(Results!R$1,Experiment!$A$1:$U$1,0),FALSE)</f>
        <v>0.5</v>
      </c>
      <c r="S1023" s="2">
        <f>VLOOKUP($F1023,Experiment!$A$2:$U$90,MATCH(Results!S$1,Experiment!$A$1:$U$1,0),FALSE)</f>
        <v>-5</v>
      </c>
      <c r="T1023" s="2">
        <f>VLOOKUP($F1023,Experiment!$A$2:$U$90,MATCH(Results!T$1,Experiment!$A$1:$U$1,0),FALSE)</f>
        <v>25</v>
      </c>
      <c r="U1023" s="2">
        <f>VLOOKUP($F1023,Experiment!$A$2:$U$90,MATCH(Results!U$1,Experiment!$A$1:$U$1,0),FALSE)</f>
        <v>5</v>
      </c>
      <c r="V1023" s="2">
        <f>VLOOKUP($F1023,Experiment!$A$2:$U$90,MATCH(Results!V$1,Experiment!$A$1:$U$1,0),FALSE)</f>
        <v>2</v>
      </c>
      <c r="W1023" s="3">
        <f>VLOOKUP($F1023,Experiment!$A$2:$U$90,MATCH(Results!W$1,Experiment!$A$1:$U$1,0),FALSE)</f>
        <v>0.25</v>
      </c>
      <c r="X1023" s="3">
        <f>VLOOKUP($F1023,Experiment!$A$2:$U$90,MATCH(Results!X$1,Experiment!$A$1:$U$1,0),FALSE)</f>
        <v>0.75</v>
      </c>
      <c r="Y1023" s="2">
        <f>VLOOKUP($F1023,Experiment!$A$2:$U$90,MATCH(Results!Y$1,Experiment!$A$1:$U$1,0),FALSE)</f>
        <v>2</v>
      </c>
      <c r="Z1023" s="3">
        <f>VLOOKUP($F1023,Experiment!$A$2:$U$90,MATCH(Results!Z$1,Experiment!$A$1:$U$1,0),FALSE)</f>
        <v>0.5</v>
      </c>
      <c r="AA1023" s="3">
        <f>VLOOKUP($F1023,Experiment!$A$2:$U$90,MATCH(Results!AA$1,Experiment!$A$1:$U$1,0),FALSE)</f>
        <v>0.25</v>
      </c>
      <c r="AB1023" s="3">
        <f>VLOOKUP($F1023,Experiment!$A$2:$U$90,MATCH(Results!AB$1,Experiment!$A$1:$U$1,0),FALSE)</f>
        <v>0.625</v>
      </c>
      <c r="AC1023" s="3">
        <f>VLOOKUP($F1023,Experiment!$A$2:$U$90,MATCH(Results!AC$1,Experiment!$A$1:$U$1,0),FALSE)</f>
        <v>0.375</v>
      </c>
      <c r="AD1023" s="2">
        <f>VLOOKUP($F1023,Experiment!$A$2:$U$90,MATCH(Results!AD$1,Experiment!$A$1:$U$1,0),FALSE)</f>
        <v>-6.25</v>
      </c>
      <c r="AE1023" s="2">
        <f>VLOOKUP($F1023,Experiment!$A$2:$U$90,MATCH(Results!AE$1,Experiment!$A$1:$U$1,0),FALSE)</f>
        <v>23.4375</v>
      </c>
      <c r="AF1023" s="2">
        <f>VLOOKUP($F1023,Experiment!$A$2:$U$90,MATCH(Results!AF$1,Experiment!$A$1:$U$1,0),FALSE)</f>
        <v>4.8412291827592711</v>
      </c>
      <c r="AG1023" s="3">
        <f>VLOOKUP($F1023,Experiment!$A$2:$W$90,MATCH(Results!AG$1,Experiment!$A$1:$W$1,0),FALSE)</f>
        <v>0.82730419370997643</v>
      </c>
      <c r="AH1023" s="3">
        <f>VLOOKUP($F1023,Experiment!$A$2:$W$90,MATCH(Results!AH$1,Experiment!$A$1:$W$1,0),FALSE)</f>
        <v>0.38648875795104182</v>
      </c>
      <c r="AI1023" s="3">
        <f>VLOOKUP($F1023,Experiment!$A$2:$X$90,MATCH(Results!AI$1,Experiment!$A$1:$X$1,0),FALSE)</f>
        <v>0.61351124204895813</v>
      </c>
      <c r="AJ1023" s="2">
        <f>Table1[[#This Row],[Gain]]^Table1[[#This Row],[θ]]</f>
        <v>0</v>
      </c>
      <c r="AK1023" s="2">
        <f>-Table1[[#This Row],[λ]]*-Table1[[#This Row],[Loss]]^Table1[[#This Row],[θ]]</f>
        <v>14</v>
      </c>
      <c r="AL1023" s="2">
        <f>Table1[[#This Row],[v_n_w_g]]-Table1[[#This Row],[v_n_w_l]]</f>
        <v>-14</v>
      </c>
      <c r="AM1023" s="2">
        <f>IF(Table1[[#This Row],[diff_v]]&gt;=1,1,0)</f>
        <v>0</v>
      </c>
    </row>
    <row r="1024" spans="1:39" hidden="1" x14ac:dyDescent="0.3">
      <c r="A1024">
        <v>51</v>
      </c>
      <c r="B1024" t="s">
        <v>46</v>
      </c>
      <c r="C1024" s="22">
        <f>VLOOKUP(Table1[[#This Row],[Subject]],'Subject Profile'!$A$2:$E$8,4,FALSE)</f>
        <v>1</v>
      </c>
      <c r="D1024" s="22">
        <f>VLOOKUP(Table1[[#This Row],[Subject]],'Subject Profile'!$A$2:$E$8,5,FALSE)</f>
        <v>-1.4</v>
      </c>
      <c r="E1024" t="s">
        <v>109</v>
      </c>
      <c r="F1024" t="s">
        <v>105</v>
      </c>
      <c r="G1024" t="s">
        <v>5</v>
      </c>
      <c r="H1024">
        <f>IF(Table1[[#This Row],[decision]]="accept",1,0)</f>
        <v>0</v>
      </c>
      <c r="I1024">
        <v>0</v>
      </c>
      <c r="J1024">
        <v>180</v>
      </c>
      <c r="K1024">
        <v>1664535555</v>
      </c>
      <c r="L1024">
        <v>4</v>
      </c>
      <c r="M1024" t="str">
        <f>VLOOKUP($F1024,Experiment!$A$2:$U$90,MATCH(Results!M$1,Experiment!$A$1:$U$1,0)+1,FALSE)</f>
        <v>G</v>
      </c>
      <c r="N1024">
        <f>IF(Table1[[#This Row],[Impact]]="I",0,1)</f>
        <v>1</v>
      </c>
      <c r="O1024" s="2">
        <f>VLOOKUP($F1024,Experiment!$A$2:$U$90,MATCH(Results!O$1,Experiment!$A$1:$U$1,0),FALSE)</f>
        <v>-50</v>
      </c>
      <c r="P1024" s="3">
        <f>VLOOKUP($F1024,Experiment!$A$2:$U$90,MATCH(Results!P$1,Experiment!$A$1:$U$1,0),FALSE)</f>
        <v>0.5</v>
      </c>
      <c r="Q1024" s="2">
        <f>VLOOKUP($F1024,Experiment!$A$2:$U$90,MATCH(Results!Q$1,Experiment!$A$1:$U$1,0),FALSE)</f>
        <v>40</v>
      </c>
      <c r="R1024" s="3">
        <f>VLOOKUP($F1024,Experiment!$A$2:$U$90,MATCH(Results!R$1,Experiment!$A$1:$U$1,0),FALSE)</f>
        <v>0.5</v>
      </c>
      <c r="S1024" s="2">
        <f>VLOOKUP($F1024,Experiment!$A$2:$U$90,MATCH(Results!S$1,Experiment!$A$1:$U$1,0),FALSE)</f>
        <v>-5</v>
      </c>
      <c r="T1024" s="2">
        <f>VLOOKUP($F1024,Experiment!$A$2:$U$90,MATCH(Results!T$1,Experiment!$A$1:$U$1,0),FALSE)</f>
        <v>2025</v>
      </c>
      <c r="U1024" s="2">
        <f>VLOOKUP($F1024,Experiment!$A$2:$U$90,MATCH(Results!U$1,Experiment!$A$1:$U$1,0),FALSE)</f>
        <v>45</v>
      </c>
      <c r="V1024" s="2">
        <f>VLOOKUP($F1024,Experiment!$A$2:$U$90,MATCH(Results!V$1,Experiment!$A$1:$U$1,0),FALSE)</f>
        <v>4</v>
      </c>
      <c r="W1024" s="3">
        <f>VLOOKUP($F1024,Experiment!$A$2:$U$90,MATCH(Results!W$1,Experiment!$A$1:$U$1,0),FALSE)</f>
        <v>0.25</v>
      </c>
      <c r="X1024" s="3">
        <f>VLOOKUP($F1024,Experiment!$A$2:$U$90,MATCH(Results!X$1,Experiment!$A$1:$U$1,0),FALSE)</f>
        <v>0.75</v>
      </c>
      <c r="Y1024" s="2">
        <f>VLOOKUP($F1024,Experiment!$A$2:$U$90,MATCH(Results!Y$1,Experiment!$A$1:$U$1,0),FALSE)</f>
        <v>1</v>
      </c>
      <c r="Z1024" s="3">
        <f>VLOOKUP($F1024,Experiment!$A$2:$U$90,MATCH(Results!Z$1,Experiment!$A$1:$U$1,0),FALSE)</f>
        <v>0.25</v>
      </c>
      <c r="AA1024" s="3">
        <f>VLOOKUP($F1024,Experiment!$A$2:$U$90,MATCH(Results!AA$1,Experiment!$A$1:$U$1,0),FALSE)</f>
        <v>0.5</v>
      </c>
      <c r="AB1024" s="3">
        <f>VLOOKUP($F1024,Experiment!$A$2:$U$90,MATCH(Results!AB$1,Experiment!$A$1:$U$1,0),FALSE)</f>
        <v>0.375</v>
      </c>
      <c r="AC1024" s="3">
        <f>VLOOKUP($F1024,Experiment!$A$2:$U$90,MATCH(Results!AC$1,Experiment!$A$1:$U$1,0),FALSE)</f>
        <v>0.625</v>
      </c>
      <c r="AD1024" s="2">
        <f>VLOOKUP($F1024,Experiment!$A$2:$U$90,MATCH(Results!AD$1,Experiment!$A$1:$U$1,0),FALSE)</f>
        <v>6.25</v>
      </c>
      <c r="AE1024" s="2">
        <f>VLOOKUP($F1024,Experiment!$A$2:$U$90,MATCH(Results!AE$1,Experiment!$A$1:$U$1,0),FALSE)</f>
        <v>1898.4375</v>
      </c>
      <c r="AF1024" s="2">
        <f>VLOOKUP($F1024,Experiment!$A$2:$U$90,MATCH(Results!AF$1,Experiment!$A$1:$U$1,0),FALSE)</f>
        <v>43.571062644833439</v>
      </c>
      <c r="AG1024" s="3">
        <f>VLOOKUP($F1024,Experiment!$A$2:$W$90,MATCH(Results!AG$1,Experiment!$A$1:$W$1,0),FALSE)</f>
        <v>1</v>
      </c>
      <c r="AH1024" s="3">
        <f>VLOOKUP($F1024,Experiment!$A$2:$W$90,MATCH(Results!AH$1,Experiment!$A$1:$W$1,0),FALSE)</f>
        <v>0.625</v>
      </c>
      <c r="AI1024" s="3">
        <f>VLOOKUP($F1024,Experiment!$A$2:$X$90,MATCH(Results!AI$1,Experiment!$A$1:$X$1,0),FALSE)</f>
        <v>0.375</v>
      </c>
      <c r="AJ1024" s="2">
        <f>Table1[[#This Row],[Gain]]^Table1[[#This Row],[θ]]</f>
        <v>40</v>
      </c>
      <c r="AK1024" s="2">
        <f>-Table1[[#This Row],[λ]]*-Table1[[#This Row],[Loss]]^Table1[[#This Row],[θ]]</f>
        <v>70</v>
      </c>
      <c r="AL1024" s="2">
        <f>Table1[[#This Row],[v_n_w_g]]-Table1[[#This Row],[v_n_w_l]]</f>
        <v>-30</v>
      </c>
      <c r="AM1024" s="2">
        <f>IF(Table1[[#This Row],[diff_v]]&gt;=1,1,0)</f>
        <v>0</v>
      </c>
    </row>
    <row r="1025" spans="1:39" hidden="1" x14ac:dyDescent="0.3">
      <c r="A1025">
        <v>52</v>
      </c>
      <c r="B1025" t="s">
        <v>46</v>
      </c>
      <c r="C1025" s="22">
        <f>VLOOKUP(Table1[[#This Row],[Subject]],'Subject Profile'!$A$2:$E$8,4,FALSE)</f>
        <v>1</v>
      </c>
      <c r="D1025" s="22">
        <f>VLOOKUP(Table1[[#This Row],[Subject]],'Subject Profile'!$A$2:$E$8,5,FALSE)</f>
        <v>-1.4</v>
      </c>
      <c r="E1025" t="s">
        <v>109</v>
      </c>
      <c r="F1025" t="s">
        <v>86</v>
      </c>
      <c r="G1025" t="s">
        <v>7</v>
      </c>
      <c r="H1025">
        <f>IF(Table1[[#This Row],[decision]]="accept",1,0)</f>
        <v>1</v>
      </c>
      <c r="I1025">
        <v>-50</v>
      </c>
      <c r="J1025">
        <v>130</v>
      </c>
      <c r="K1025">
        <v>1664535560</v>
      </c>
      <c r="L1025">
        <v>5</v>
      </c>
      <c r="M1025" t="str">
        <f>VLOOKUP($F1025,Experiment!$A$2:$U$90,MATCH(Results!M$1,Experiment!$A$1:$U$1,0)+1,FALSE)</f>
        <v>I</v>
      </c>
      <c r="N1025">
        <f>IF(Table1[[#This Row],[Impact]]="I",0,1)</f>
        <v>0</v>
      </c>
      <c r="O1025" s="2">
        <f>VLOOKUP($F1025,Experiment!$A$2:$U$90,MATCH(Results!O$1,Experiment!$A$1:$U$1,0),FALSE)</f>
        <v>-50</v>
      </c>
      <c r="P1025" s="3">
        <f>VLOOKUP($F1025,Experiment!$A$2:$U$90,MATCH(Results!P$1,Experiment!$A$1:$U$1,0),FALSE)</f>
        <v>0.5</v>
      </c>
      <c r="Q1025" s="2">
        <f>VLOOKUP($F1025,Experiment!$A$2:$U$90,MATCH(Results!Q$1,Experiment!$A$1:$U$1,0),FALSE)</f>
        <v>70</v>
      </c>
      <c r="R1025" s="3">
        <f>VLOOKUP($F1025,Experiment!$A$2:$U$90,MATCH(Results!R$1,Experiment!$A$1:$U$1,0),FALSE)</f>
        <v>0.5</v>
      </c>
      <c r="S1025" s="2">
        <f>VLOOKUP($F1025,Experiment!$A$2:$U$90,MATCH(Results!S$1,Experiment!$A$1:$U$1,0),FALSE)</f>
        <v>10</v>
      </c>
      <c r="T1025" s="2">
        <f>VLOOKUP($F1025,Experiment!$A$2:$U$90,MATCH(Results!T$1,Experiment!$A$1:$U$1,0),FALSE)</f>
        <v>3600</v>
      </c>
      <c r="U1025" s="2">
        <f>VLOOKUP($F1025,Experiment!$A$2:$U$90,MATCH(Results!U$1,Experiment!$A$1:$U$1,0),FALSE)</f>
        <v>60</v>
      </c>
      <c r="V1025" s="2">
        <f>VLOOKUP($F1025,Experiment!$A$2:$U$90,MATCH(Results!V$1,Experiment!$A$1:$U$1,0),FALSE)</f>
        <v>4</v>
      </c>
      <c r="W1025" s="3">
        <f>VLOOKUP($F1025,Experiment!$A$2:$U$90,MATCH(Results!W$1,Experiment!$A$1:$U$1,0),FALSE)</f>
        <v>0.25</v>
      </c>
      <c r="X1025" s="3">
        <f>VLOOKUP($F1025,Experiment!$A$2:$U$90,MATCH(Results!X$1,Experiment!$A$1:$U$1,0),FALSE)</f>
        <v>0.75</v>
      </c>
      <c r="Y1025" s="2">
        <f>VLOOKUP($F1025,Experiment!$A$2:$U$90,MATCH(Results!Y$1,Experiment!$A$1:$U$1,0),FALSE)</f>
        <v>2</v>
      </c>
      <c r="Z1025" s="3">
        <f>VLOOKUP($F1025,Experiment!$A$2:$U$90,MATCH(Results!Z$1,Experiment!$A$1:$U$1,0),FALSE)</f>
        <v>0.5</v>
      </c>
      <c r="AA1025" s="3">
        <f>VLOOKUP($F1025,Experiment!$A$2:$U$90,MATCH(Results!AA$1,Experiment!$A$1:$U$1,0),FALSE)</f>
        <v>0.25</v>
      </c>
      <c r="AB1025" s="3">
        <f>VLOOKUP($F1025,Experiment!$A$2:$U$90,MATCH(Results!AB$1,Experiment!$A$1:$U$1,0),FALSE)</f>
        <v>0.625</v>
      </c>
      <c r="AC1025" s="3">
        <f>VLOOKUP($F1025,Experiment!$A$2:$U$90,MATCH(Results!AC$1,Experiment!$A$1:$U$1,0),FALSE)</f>
        <v>0.375</v>
      </c>
      <c r="AD1025" s="2">
        <f>VLOOKUP($F1025,Experiment!$A$2:$U$90,MATCH(Results!AD$1,Experiment!$A$1:$U$1,0),FALSE)</f>
        <v>-5</v>
      </c>
      <c r="AE1025" s="2">
        <f>VLOOKUP($F1025,Experiment!$A$2:$U$90,MATCH(Results!AE$1,Experiment!$A$1:$U$1,0),FALSE)</f>
        <v>3375</v>
      </c>
      <c r="AF1025" s="2">
        <f>VLOOKUP($F1025,Experiment!$A$2:$U$90,MATCH(Results!AF$1,Experiment!$A$1:$U$1,0),FALSE)</f>
        <v>58.094750193111253</v>
      </c>
      <c r="AG1025" s="3">
        <f>VLOOKUP($F1025,Experiment!$A$2:$W$90,MATCH(Results!AG$1,Experiment!$A$1:$W$1,0),FALSE)</f>
        <v>0.82730419370997643</v>
      </c>
      <c r="AH1025" s="3">
        <f>VLOOKUP($F1025,Experiment!$A$2:$W$90,MATCH(Results!AH$1,Experiment!$A$1:$W$1,0),FALSE)</f>
        <v>0.38648875795104182</v>
      </c>
      <c r="AI1025" s="3">
        <f>VLOOKUP($F1025,Experiment!$A$2:$X$90,MATCH(Results!AI$1,Experiment!$A$1:$X$1,0),FALSE)</f>
        <v>0.61351124204895813</v>
      </c>
      <c r="AJ1025" s="2">
        <f>Table1[[#This Row],[Gain]]^Table1[[#This Row],[θ]]</f>
        <v>70</v>
      </c>
      <c r="AK1025" s="2">
        <f>-Table1[[#This Row],[λ]]*-Table1[[#This Row],[Loss]]^Table1[[#This Row],[θ]]</f>
        <v>70</v>
      </c>
      <c r="AL1025" s="2">
        <f>Table1[[#This Row],[v_n_w_g]]-Table1[[#This Row],[v_n_w_l]]</f>
        <v>0</v>
      </c>
      <c r="AM1025" s="2">
        <f>IF(Table1[[#This Row],[diff_v]]&gt;=1,1,0)</f>
        <v>0</v>
      </c>
    </row>
    <row r="1026" spans="1:39" hidden="1" x14ac:dyDescent="0.3">
      <c r="A1026">
        <v>53</v>
      </c>
      <c r="B1026" t="s">
        <v>46</v>
      </c>
      <c r="C1026" s="22">
        <f>VLOOKUP(Table1[[#This Row],[Subject]],'Subject Profile'!$A$2:$E$8,4,FALSE)</f>
        <v>1</v>
      </c>
      <c r="D1026" s="22">
        <f>VLOOKUP(Table1[[#This Row],[Subject]],'Subject Profile'!$A$2:$E$8,5,FALSE)</f>
        <v>-1.4</v>
      </c>
      <c r="E1026" t="s">
        <v>109</v>
      </c>
      <c r="F1026" t="s">
        <v>52</v>
      </c>
      <c r="G1026" t="s">
        <v>7</v>
      </c>
      <c r="H1026">
        <f>IF(Table1[[#This Row],[decision]]="accept",1,0)</f>
        <v>1</v>
      </c>
      <c r="I1026">
        <v>-10</v>
      </c>
      <c r="J1026">
        <v>120</v>
      </c>
      <c r="K1026">
        <v>1664535566</v>
      </c>
      <c r="L1026">
        <v>6</v>
      </c>
      <c r="M1026" t="str">
        <f>VLOOKUP($F1026,Experiment!$A$2:$U$90,MATCH(Results!M$1,Experiment!$A$1:$U$1,0)+1,FALSE)</f>
        <v>I</v>
      </c>
      <c r="N1026">
        <f>IF(Table1[[#This Row],[Impact]]="I",0,1)</f>
        <v>0</v>
      </c>
      <c r="O1026" s="2">
        <f>VLOOKUP($F1026,Experiment!$A$2:$U$90,MATCH(Results!O$1,Experiment!$A$1:$U$1,0),FALSE)</f>
        <v>-10</v>
      </c>
      <c r="P1026" s="3">
        <f>VLOOKUP($F1026,Experiment!$A$2:$U$90,MATCH(Results!P$1,Experiment!$A$1:$U$1,0),FALSE)</f>
        <v>0.5</v>
      </c>
      <c r="Q1026" s="2">
        <f>VLOOKUP($F1026,Experiment!$A$2:$U$90,MATCH(Results!Q$1,Experiment!$A$1:$U$1,0),FALSE)</f>
        <v>10</v>
      </c>
      <c r="R1026" s="3">
        <f>VLOOKUP($F1026,Experiment!$A$2:$U$90,MATCH(Results!R$1,Experiment!$A$1:$U$1,0),FALSE)</f>
        <v>0.5</v>
      </c>
      <c r="S1026" s="2">
        <f>VLOOKUP($F1026,Experiment!$A$2:$U$90,MATCH(Results!S$1,Experiment!$A$1:$U$1,0),FALSE)</f>
        <v>0</v>
      </c>
      <c r="T1026" s="2">
        <f>VLOOKUP($F1026,Experiment!$A$2:$U$90,MATCH(Results!T$1,Experiment!$A$1:$U$1,0),FALSE)</f>
        <v>100</v>
      </c>
      <c r="U1026" s="2">
        <f>VLOOKUP($F1026,Experiment!$A$2:$U$90,MATCH(Results!U$1,Experiment!$A$1:$U$1,0),FALSE)</f>
        <v>10</v>
      </c>
      <c r="V1026" s="2">
        <f>VLOOKUP($F1026,Experiment!$A$2:$U$90,MATCH(Results!V$1,Experiment!$A$1:$U$1,0),FALSE)</f>
        <v>4</v>
      </c>
      <c r="W1026" s="3">
        <f>VLOOKUP($F1026,Experiment!$A$2:$U$90,MATCH(Results!W$1,Experiment!$A$1:$U$1,0),FALSE)</f>
        <v>0.25</v>
      </c>
      <c r="X1026" s="3">
        <f>VLOOKUP($F1026,Experiment!$A$2:$U$90,MATCH(Results!X$1,Experiment!$A$1:$U$1,0),FALSE)</f>
        <v>0.75</v>
      </c>
      <c r="Y1026" s="2">
        <f>VLOOKUP($F1026,Experiment!$A$2:$U$90,MATCH(Results!Y$1,Experiment!$A$1:$U$1,0),FALSE)</f>
        <v>1</v>
      </c>
      <c r="Z1026" s="3">
        <f>VLOOKUP($F1026,Experiment!$A$2:$U$90,MATCH(Results!Z$1,Experiment!$A$1:$U$1,0),FALSE)</f>
        <v>0.25</v>
      </c>
      <c r="AA1026" s="3">
        <f>VLOOKUP($F1026,Experiment!$A$2:$U$90,MATCH(Results!AA$1,Experiment!$A$1:$U$1,0),FALSE)</f>
        <v>0.5</v>
      </c>
      <c r="AB1026" s="3">
        <f>VLOOKUP($F1026,Experiment!$A$2:$U$90,MATCH(Results!AB$1,Experiment!$A$1:$U$1,0),FALSE)</f>
        <v>0.375</v>
      </c>
      <c r="AC1026" s="3">
        <f>VLOOKUP($F1026,Experiment!$A$2:$U$90,MATCH(Results!AC$1,Experiment!$A$1:$U$1,0),FALSE)</f>
        <v>0.625</v>
      </c>
      <c r="AD1026" s="2">
        <f>VLOOKUP($F1026,Experiment!$A$2:$U$90,MATCH(Results!AD$1,Experiment!$A$1:$U$1,0),FALSE)</f>
        <v>2.5</v>
      </c>
      <c r="AE1026" s="2">
        <f>VLOOKUP($F1026,Experiment!$A$2:$U$90,MATCH(Results!AE$1,Experiment!$A$1:$U$1,0),FALSE)</f>
        <v>93.75</v>
      </c>
      <c r="AF1026" s="2">
        <f>VLOOKUP($F1026,Experiment!$A$2:$U$90,MATCH(Results!AF$1,Experiment!$A$1:$U$1,0),FALSE)</f>
        <v>9.6824583655185421</v>
      </c>
      <c r="AG1026" s="3">
        <f>VLOOKUP($F1026,Experiment!$A$2:$W$90,MATCH(Results!AG$1,Experiment!$A$1:$W$1,0),FALSE)</f>
        <v>1</v>
      </c>
      <c r="AH1026" s="3">
        <f>VLOOKUP($F1026,Experiment!$A$2:$W$90,MATCH(Results!AH$1,Experiment!$A$1:$W$1,0),FALSE)</f>
        <v>0.625</v>
      </c>
      <c r="AI1026" s="3">
        <f>VLOOKUP($F1026,Experiment!$A$2:$X$90,MATCH(Results!AI$1,Experiment!$A$1:$X$1,0),FALSE)</f>
        <v>0.375</v>
      </c>
      <c r="AJ1026" s="2">
        <f>Table1[[#This Row],[Gain]]^Table1[[#This Row],[θ]]</f>
        <v>10</v>
      </c>
      <c r="AK1026" s="2">
        <f>-Table1[[#This Row],[λ]]*-Table1[[#This Row],[Loss]]^Table1[[#This Row],[θ]]</f>
        <v>14</v>
      </c>
      <c r="AL1026" s="2">
        <f>Table1[[#This Row],[v_n_w_g]]-Table1[[#This Row],[v_n_w_l]]</f>
        <v>-4</v>
      </c>
      <c r="AM1026" s="2">
        <f>IF(Table1[[#This Row],[diff_v]]&gt;=1,1,0)</f>
        <v>0</v>
      </c>
    </row>
    <row r="1027" spans="1:39" hidden="1" x14ac:dyDescent="0.3">
      <c r="A1027">
        <v>54</v>
      </c>
      <c r="B1027" t="s">
        <v>46</v>
      </c>
      <c r="C1027" s="22">
        <f>VLOOKUP(Table1[[#This Row],[Subject]],'Subject Profile'!$A$2:$E$8,4,FALSE)</f>
        <v>1</v>
      </c>
      <c r="D1027" s="22">
        <f>VLOOKUP(Table1[[#This Row],[Subject]],'Subject Profile'!$A$2:$E$8,5,FALSE)</f>
        <v>-1.4</v>
      </c>
      <c r="E1027" t="s">
        <v>109</v>
      </c>
      <c r="F1027" t="s">
        <v>55</v>
      </c>
      <c r="G1027" t="s">
        <v>56</v>
      </c>
      <c r="H1027">
        <f>IF(Table1[[#This Row],[decision]]="accept",1,0)</f>
        <v>0</v>
      </c>
      <c r="I1027">
        <v>0</v>
      </c>
      <c r="J1027">
        <v>120</v>
      </c>
      <c r="K1027">
        <v>1664535574</v>
      </c>
      <c r="L1027">
        <v>8</v>
      </c>
      <c r="M1027" t="str">
        <f>VLOOKUP($F1027,Experiment!$A$2:$U$90,MATCH(Results!M$1,Experiment!$A$1:$U$1,0)+1,FALSE)</f>
        <v>R</v>
      </c>
      <c r="N1027">
        <f>IF(Table1[[#This Row],[Impact]]="I",0,1)</f>
        <v>1</v>
      </c>
      <c r="O1027" s="2">
        <f>VLOOKUP($F1027,Experiment!$A$2:$U$90,MATCH(Results!O$1,Experiment!$A$1:$U$1,0),FALSE)</f>
        <v>0</v>
      </c>
      <c r="P1027" s="3">
        <f>VLOOKUP($F1027,Experiment!$A$2:$U$90,MATCH(Results!P$1,Experiment!$A$1:$U$1,0),FALSE)</f>
        <v>0</v>
      </c>
      <c r="Q1027" s="2">
        <f>VLOOKUP($F1027,Experiment!$A$2:$U$90,MATCH(Results!Q$1,Experiment!$A$1:$U$1,0),FALSE)</f>
        <v>0</v>
      </c>
      <c r="R1027" s="3">
        <f>VLOOKUP($F1027,Experiment!$A$2:$U$90,MATCH(Results!R$1,Experiment!$A$1:$U$1,0),FALSE)</f>
        <v>0</v>
      </c>
      <c r="S1027" s="2">
        <f>VLOOKUP($F1027,Experiment!$A$2:$U$90,MATCH(Results!S$1,Experiment!$A$1:$U$1,0),FALSE)</f>
        <v>0</v>
      </c>
      <c r="T1027" s="2">
        <f>VLOOKUP($F1027,Experiment!$A$2:$U$90,MATCH(Results!T$1,Experiment!$A$1:$U$1,0),FALSE)</f>
        <v>0</v>
      </c>
      <c r="U1027" s="2">
        <f>VLOOKUP($F1027,Experiment!$A$2:$U$90,MATCH(Results!U$1,Experiment!$A$1:$U$1,0),FALSE)</f>
        <v>0</v>
      </c>
      <c r="V1027" s="2">
        <f>VLOOKUP($F1027,Experiment!$A$2:$U$90,MATCH(Results!V$1,Experiment!$A$1:$U$1,0),FALSE)</f>
        <v>0</v>
      </c>
      <c r="W1027" s="3">
        <f>VLOOKUP($F1027,Experiment!$A$2:$U$90,MATCH(Results!W$1,Experiment!$A$1:$U$1,0),FALSE)</f>
        <v>0</v>
      </c>
      <c r="X1027" s="3">
        <f>VLOOKUP($F1027,Experiment!$A$2:$U$90,MATCH(Results!X$1,Experiment!$A$1:$U$1,0),FALSE)</f>
        <v>0</v>
      </c>
      <c r="Y1027" s="2">
        <f>VLOOKUP($F1027,Experiment!$A$2:$U$90,MATCH(Results!Y$1,Experiment!$A$1:$U$1,0),FALSE)</f>
        <v>0</v>
      </c>
      <c r="Z1027" s="3">
        <f>VLOOKUP($F1027,Experiment!$A$2:$U$90,MATCH(Results!Z$1,Experiment!$A$1:$U$1,0),FALSE)</f>
        <v>0</v>
      </c>
      <c r="AA1027" s="3">
        <f>VLOOKUP($F1027,Experiment!$A$2:$U$90,MATCH(Results!AA$1,Experiment!$A$1:$U$1,0),FALSE)</f>
        <v>0</v>
      </c>
      <c r="AB1027" s="3">
        <f>VLOOKUP($F1027,Experiment!$A$2:$U$90,MATCH(Results!AB$1,Experiment!$A$1:$U$1,0),FALSE)</f>
        <v>0</v>
      </c>
      <c r="AC1027" s="3">
        <f>VLOOKUP($F1027,Experiment!$A$2:$U$90,MATCH(Results!AC$1,Experiment!$A$1:$U$1,0),FALSE)</f>
        <v>0</v>
      </c>
      <c r="AD1027" s="2">
        <f>VLOOKUP($F1027,Experiment!$A$2:$U$90,MATCH(Results!AD$1,Experiment!$A$1:$U$1,0),FALSE)</f>
        <v>0</v>
      </c>
      <c r="AE1027" s="2">
        <f>VLOOKUP($F1027,Experiment!$A$2:$U$90,MATCH(Results!AE$1,Experiment!$A$1:$U$1,0),FALSE)</f>
        <v>0</v>
      </c>
      <c r="AF1027" s="2">
        <f>VLOOKUP($F1027,Experiment!$A$2:$U$90,MATCH(Results!AF$1,Experiment!$A$1:$U$1,0),FALSE)</f>
        <v>0</v>
      </c>
      <c r="AG1027" s="2"/>
      <c r="AH1027" s="3">
        <f>VLOOKUP($F1027,Experiment!$A$2:$W$90,MATCH(Results!AH$1,Experiment!$A$1:$W$1,0),FALSE)</f>
        <v>0</v>
      </c>
      <c r="AI1027" s="2">
        <f>VLOOKUP($F1027,Experiment!$A$2:$X$90,MATCH(Results!AI$1,Experiment!$A$1:$X$1,0),FALSE)</f>
        <v>0</v>
      </c>
      <c r="AJ1027" s="2">
        <f>Table1[[#This Row],[Gain]]^Table1[[#This Row],[θ]]</f>
        <v>0</v>
      </c>
      <c r="AK1027" s="2">
        <f>-Table1[[#This Row],[λ]]*-Table1[[#This Row],[Loss]]^Table1[[#This Row],[θ]]</f>
        <v>0</v>
      </c>
      <c r="AL1027" s="2">
        <f>Table1[[#This Row],[v_n_w_g]]-Table1[[#This Row],[v_n_w_l]]</f>
        <v>0</v>
      </c>
      <c r="AM1027" s="2">
        <f>IF(Table1[[#This Row],[diff_v]]&gt;=1,1,0)</f>
        <v>0</v>
      </c>
    </row>
    <row r="1028" spans="1:39" hidden="1" x14ac:dyDescent="0.3">
      <c r="A1028">
        <v>55</v>
      </c>
      <c r="B1028" t="s">
        <v>46</v>
      </c>
      <c r="C1028" s="22">
        <f>VLOOKUP(Table1[[#This Row],[Subject]],'Subject Profile'!$A$2:$E$8,4,FALSE)</f>
        <v>1</v>
      </c>
      <c r="D1028" s="22">
        <f>VLOOKUP(Table1[[#This Row],[Subject]],'Subject Profile'!$A$2:$E$8,5,FALSE)</f>
        <v>-1.4</v>
      </c>
      <c r="E1028" t="s">
        <v>109</v>
      </c>
      <c r="F1028" t="s">
        <v>72</v>
      </c>
      <c r="G1028" t="s">
        <v>7</v>
      </c>
      <c r="H1028">
        <f>IF(Table1[[#This Row],[decision]]="accept",1,0)</f>
        <v>1</v>
      </c>
      <c r="I1028">
        <v>90</v>
      </c>
      <c r="J1028">
        <v>210</v>
      </c>
      <c r="K1028">
        <v>1664535578</v>
      </c>
      <c r="L1028">
        <v>4</v>
      </c>
      <c r="M1028" t="str">
        <f>VLOOKUP($F1028,Experiment!$A$2:$U$90,MATCH(Results!M$1,Experiment!$A$1:$U$1,0)+1,FALSE)</f>
        <v>G</v>
      </c>
      <c r="N1028">
        <f>IF(Table1[[#This Row],[Impact]]="I",0,1)</f>
        <v>1</v>
      </c>
      <c r="O1028" s="2">
        <f>VLOOKUP($F1028,Experiment!$A$2:$U$90,MATCH(Results!O$1,Experiment!$A$1:$U$1,0),FALSE)</f>
        <v>-90</v>
      </c>
      <c r="P1028" s="3">
        <f>VLOOKUP($F1028,Experiment!$A$2:$U$90,MATCH(Results!P$1,Experiment!$A$1:$U$1,0),FALSE)</f>
        <v>0.5</v>
      </c>
      <c r="Q1028" s="2">
        <f>VLOOKUP($F1028,Experiment!$A$2:$U$90,MATCH(Results!Q$1,Experiment!$A$1:$U$1,0),FALSE)</f>
        <v>90</v>
      </c>
      <c r="R1028" s="3">
        <f>VLOOKUP($F1028,Experiment!$A$2:$U$90,MATCH(Results!R$1,Experiment!$A$1:$U$1,0),FALSE)</f>
        <v>0.5</v>
      </c>
      <c r="S1028" s="2">
        <f>VLOOKUP($F1028,Experiment!$A$2:$U$90,MATCH(Results!S$1,Experiment!$A$1:$U$1,0),FALSE)</f>
        <v>0</v>
      </c>
      <c r="T1028" s="2">
        <f>VLOOKUP($F1028,Experiment!$A$2:$U$90,MATCH(Results!T$1,Experiment!$A$1:$U$1,0),FALSE)</f>
        <v>8100</v>
      </c>
      <c r="U1028" s="2">
        <f>VLOOKUP($F1028,Experiment!$A$2:$U$90,MATCH(Results!U$1,Experiment!$A$1:$U$1,0),FALSE)</f>
        <v>90</v>
      </c>
      <c r="V1028" s="2">
        <f>VLOOKUP($F1028,Experiment!$A$2:$U$90,MATCH(Results!V$1,Experiment!$A$1:$U$1,0),FALSE)</f>
        <v>4</v>
      </c>
      <c r="W1028" s="3">
        <f>VLOOKUP($F1028,Experiment!$A$2:$U$90,MATCH(Results!W$1,Experiment!$A$1:$U$1,0),FALSE)</f>
        <v>0.25</v>
      </c>
      <c r="X1028" s="3">
        <f>VLOOKUP($F1028,Experiment!$A$2:$U$90,MATCH(Results!X$1,Experiment!$A$1:$U$1,0),FALSE)</f>
        <v>0.75</v>
      </c>
      <c r="Y1028" s="2">
        <f>VLOOKUP($F1028,Experiment!$A$2:$U$90,MATCH(Results!Y$1,Experiment!$A$1:$U$1,0),FALSE)</f>
        <v>1</v>
      </c>
      <c r="Z1028" s="3">
        <f>VLOOKUP($F1028,Experiment!$A$2:$U$90,MATCH(Results!Z$1,Experiment!$A$1:$U$1,0),FALSE)</f>
        <v>0.25</v>
      </c>
      <c r="AA1028" s="3">
        <f>VLOOKUP($F1028,Experiment!$A$2:$U$90,MATCH(Results!AA$1,Experiment!$A$1:$U$1,0),FALSE)</f>
        <v>0.5</v>
      </c>
      <c r="AB1028" s="3">
        <f>VLOOKUP($F1028,Experiment!$A$2:$U$90,MATCH(Results!AB$1,Experiment!$A$1:$U$1,0),FALSE)</f>
        <v>0.375</v>
      </c>
      <c r="AC1028" s="3">
        <f>VLOOKUP($F1028,Experiment!$A$2:$U$90,MATCH(Results!AC$1,Experiment!$A$1:$U$1,0),FALSE)</f>
        <v>0.625</v>
      </c>
      <c r="AD1028" s="2">
        <f>VLOOKUP($F1028,Experiment!$A$2:$U$90,MATCH(Results!AD$1,Experiment!$A$1:$U$1,0),FALSE)</f>
        <v>22.5</v>
      </c>
      <c r="AE1028" s="2">
        <f>VLOOKUP($F1028,Experiment!$A$2:$U$90,MATCH(Results!AE$1,Experiment!$A$1:$U$1,0),FALSE)</f>
        <v>7593.75</v>
      </c>
      <c r="AF1028" s="2">
        <f>VLOOKUP($F1028,Experiment!$A$2:$U$90,MATCH(Results!AF$1,Experiment!$A$1:$U$1,0),FALSE)</f>
        <v>87.142125289666879</v>
      </c>
      <c r="AG1028" s="3">
        <f>VLOOKUP($F1028,Experiment!$A$2:$W$90,MATCH(Results!AG$1,Experiment!$A$1:$W$1,0),FALSE)</f>
        <v>1</v>
      </c>
      <c r="AH1028" s="3">
        <f>VLOOKUP($F1028,Experiment!$A$2:$W$90,MATCH(Results!AH$1,Experiment!$A$1:$W$1,0),FALSE)</f>
        <v>0.625</v>
      </c>
      <c r="AI1028" s="3">
        <f>VLOOKUP($F1028,Experiment!$A$2:$X$90,MATCH(Results!AI$1,Experiment!$A$1:$X$1,0),FALSE)</f>
        <v>0.375</v>
      </c>
      <c r="AJ1028" s="2">
        <f>Table1[[#This Row],[Gain]]^Table1[[#This Row],[θ]]</f>
        <v>90</v>
      </c>
      <c r="AK1028" s="2">
        <f>-Table1[[#This Row],[λ]]*-Table1[[#This Row],[Loss]]^Table1[[#This Row],[θ]]</f>
        <v>125.99999999999999</v>
      </c>
      <c r="AL1028" s="2">
        <f>Table1[[#This Row],[v_n_w_g]]-Table1[[#This Row],[v_n_w_l]]</f>
        <v>-35.999999999999986</v>
      </c>
      <c r="AM1028" s="2">
        <f>IF(Table1[[#This Row],[diff_v]]&gt;=1,1,0)</f>
        <v>0</v>
      </c>
    </row>
    <row r="1029" spans="1:39" hidden="1" x14ac:dyDescent="0.3">
      <c r="A1029">
        <v>56</v>
      </c>
      <c r="B1029" t="s">
        <v>46</v>
      </c>
      <c r="C1029" s="22">
        <f>VLOOKUP(Table1[[#This Row],[Subject]],'Subject Profile'!$A$2:$E$8,4,FALSE)</f>
        <v>1</v>
      </c>
      <c r="D1029" s="22">
        <f>VLOOKUP(Table1[[#This Row],[Subject]],'Subject Profile'!$A$2:$E$8,5,FALSE)</f>
        <v>-1.4</v>
      </c>
      <c r="E1029" t="s">
        <v>109</v>
      </c>
      <c r="F1029" t="s">
        <v>99</v>
      </c>
      <c r="G1029" t="s">
        <v>7</v>
      </c>
      <c r="H1029">
        <f>IF(Table1[[#This Row],[decision]]="accept",1,0)</f>
        <v>1</v>
      </c>
      <c r="I1029">
        <v>0</v>
      </c>
      <c r="J1029">
        <v>210</v>
      </c>
      <c r="K1029">
        <v>1664535582</v>
      </c>
      <c r="L1029">
        <v>4</v>
      </c>
      <c r="M1029" t="str">
        <f>VLOOKUP($F1029,Experiment!$A$2:$U$90,MATCH(Results!M$1,Experiment!$A$1:$U$1,0)+1,FALSE)</f>
        <v>G</v>
      </c>
      <c r="N1029">
        <f>IF(Table1[[#This Row],[Impact]]="I",0,1)</f>
        <v>1</v>
      </c>
      <c r="O1029" s="2">
        <f>VLOOKUP($F1029,Experiment!$A$2:$U$90,MATCH(Results!O$1,Experiment!$A$1:$U$1,0),FALSE)</f>
        <v>0</v>
      </c>
      <c r="P1029" s="3">
        <f>VLOOKUP($F1029,Experiment!$A$2:$U$90,MATCH(Results!P$1,Experiment!$A$1:$U$1,0),FALSE)</f>
        <v>0.5</v>
      </c>
      <c r="Q1029" s="2">
        <f>VLOOKUP($F1029,Experiment!$A$2:$U$90,MATCH(Results!Q$1,Experiment!$A$1:$U$1,0),FALSE)</f>
        <v>10</v>
      </c>
      <c r="R1029" s="3">
        <f>VLOOKUP($F1029,Experiment!$A$2:$U$90,MATCH(Results!R$1,Experiment!$A$1:$U$1,0),FALSE)</f>
        <v>0.5</v>
      </c>
      <c r="S1029" s="2">
        <f>VLOOKUP($F1029,Experiment!$A$2:$U$90,MATCH(Results!S$1,Experiment!$A$1:$U$1,0),FALSE)</f>
        <v>5</v>
      </c>
      <c r="T1029" s="2">
        <f>VLOOKUP($F1029,Experiment!$A$2:$U$90,MATCH(Results!T$1,Experiment!$A$1:$U$1,0),FALSE)</f>
        <v>25</v>
      </c>
      <c r="U1029" s="2">
        <f>VLOOKUP($F1029,Experiment!$A$2:$U$90,MATCH(Results!U$1,Experiment!$A$1:$U$1,0),FALSE)</f>
        <v>5</v>
      </c>
      <c r="V1029" s="2">
        <f>VLOOKUP($F1029,Experiment!$A$2:$U$90,MATCH(Results!V$1,Experiment!$A$1:$U$1,0),FALSE)</f>
        <v>2</v>
      </c>
      <c r="W1029" s="3">
        <f>VLOOKUP($F1029,Experiment!$A$2:$U$90,MATCH(Results!W$1,Experiment!$A$1:$U$1,0),FALSE)</f>
        <v>0.25</v>
      </c>
      <c r="X1029" s="3">
        <f>VLOOKUP($F1029,Experiment!$A$2:$U$90,MATCH(Results!X$1,Experiment!$A$1:$U$1,0),FALSE)</f>
        <v>0.75</v>
      </c>
      <c r="Y1029" s="2">
        <f>VLOOKUP($F1029,Experiment!$A$2:$U$90,MATCH(Results!Y$1,Experiment!$A$1:$U$1,0),FALSE)</f>
        <v>2</v>
      </c>
      <c r="Z1029" s="3">
        <f>VLOOKUP($F1029,Experiment!$A$2:$U$90,MATCH(Results!Z$1,Experiment!$A$1:$U$1,0),FALSE)</f>
        <v>0.5</v>
      </c>
      <c r="AA1029" s="3">
        <f>VLOOKUP($F1029,Experiment!$A$2:$U$90,MATCH(Results!AA$1,Experiment!$A$1:$U$1,0),FALSE)</f>
        <v>0.25</v>
      </c>
      <c r="AB1029" s="3">
        <f>VLOOKUP($F1029,Experiment!$A$2:$U$90,MATCH(Results!AB$1,Experiment!$A$1:$U$1,0),FALSE)</f>
        <v>0.625</v>
      </c>
      <c r="AC1029" s="3">
        <f>VLOOKUP($F1029,Experiment!$A$2:$U$90,MATCH(Results!AC$1,Experiment!$A$1:$U$1,0),FALSE)</f>
        <v>0.375</v>
      </c>
      <c r="AD1029" s="2">
        <f>VLOOKUP($F1029,Experiment!$A$2:$U$90,MATCH(Results!AD$1,Experiment!$A$1:$U$1,0),FALSE)</f>
        <v>3.75</v>
      </c>
      <c r="AE1029" s="2">
        <f>VLOOKUP($F1029,Experiment!$A$2:$U$90,MATCH(Results!AE$1,Experiment!$A$1:$U$1,0),FALSE)</f>
        <v>23.4375</v>
      </c>
      <c r="AF1029" s="2">
        <f>VLOOKUP($F1029,Experiment!$A$2:$U$90,MATCH(Results!AF$1,Experiment!$A$1:$U$1,0),FALSE)</f>
        <v>4.8412291827592711</v>
      </c>
      <c r="AG1029" s="3">
        <f>VLOOKUP($F1029,Experiment!$A$2:$W$90,MATCH(Results!AG$1,Experiment!$A$1:$W$1,0),FALSE)</f>
        <v>0.82730419370997643</v>
      </c>
      <c r="AH1029" s="3">
        <f>VLOOKUP($F1029,Experiment!$A$2:$W$90,MATCH(Results!AH$1,Experiment!$A$1:$W$1,0),FALSE)</f>
        <v>0.38648875795104182</v>
      </c>
      <c r="AI1029" s="3">
        <f>VLOOKUP($F1029,Experiment!$A$2:$X$90,MATCH(Results!AI$1,Experiment!$A$1:$X$1,0),FALSE)</f>
        <v>0.61351124204895813</v>
      </c>
      <c r="AJ1029" s="2">
        <f>Table1[[#This Row],[Gain]]^Table1[[#This Row],[θ]]</f>
        <v>10</v>
      </c>
      <c r="AK1029" s="2">
        <f>-Table1[[#This Row],[λ]]*-Table1[[#This Row],[Loss]]^Table1[[#This Row],[θ]]</f>
        <v>0</v>
      </c>
      <c r="AL1029" s="2">
        <f>Table1[[#This Row],[v_n_w_g]]-Table1[[#This Row],[v_n_w_l]]</f>
        <v>10</v>
      </c>
      <c r="AM1029" s="2">
        <f>IF(Table1[[#This Row],[diff_v]]&gt;=1,1,0)</f>
        <v>1</v>
      </c>
    </row>
    <row r="1030" spans="1:39" hidden="1" x14ac:dyDescent="0.3">
      <c r="A1030">
        <v>57</v>
      </c>
      <c r="B1030" t="s">
        <v>46</v>
      </c>
      <c r="C1030" s="22">
        <f>VLOOKUP(Table1[[#This Row],[Subject]],'Subject Profile'!$A$2:$E$8,4,FALSE)</f>
        <v>1</v>
      </c>
      <c r="D1030" s="22">
        <f>VLOOKUP(Table1[[#This Row],[Subject]],'Subject Profile'!$A$2:$E$8,5,FALSE)</f>
        <v>-1.4</v>
      </c>
      <c r="E1030" t="s">
        <v>109</v>
      </c>
      <c r="F1030" t="s">
        <v>83</v>
      </c>
      <c r="G1030" t="s">
        <v>5</v>
      </c>
      <c r="H1030">
        <f>IF(Table1[[#This Row],[decision]]="accept",1,0)</f>
        <v>0</v>
      </c>
      <c r="I1030">
        <v>0</v>
      </c>
      <c r="J1030">
        <v>210</v>
      </c>
      <c r="K1030">
        <v>1664535587</v>
      </c>
      <c r="L1030">
        <v>5</v>
      </c>
      <c r="M1030" t="str">
        <f>VLOOKUP($F1030,Experiment!$A$2:$U$90,MATCH(Results!M$1,Experiment!$A$1:$U$1,0)+1,FALSE)</f>
        <v>I</v>
      </c>
      <c r="N1030">
        <f>IF(Table1[[#This Row],[Impact]]="I",0,1)</f>
        <v>0</v>
      </c>
      <c r="O1030" s="2">
        <f>VLOOKUP($F1030,Experiment!$A$2:$U$90,MATCH(Results!O$1,Experiment!$A$1:$U$1,0),FALSE)</f>
        <v>-50</v>
      </c>
      <c r="P1030" s="3">
        <f>VLOOKUP($F1030,Experiment!$A$2:$U$90,MATCH(Results!P$1,Experiment!$A$1:$U$1,0),FALSE)</f>
        <v>0.5</v>
      </c>
      <c r="Q1030" s="2">
        <f>VLOOKUP($F1030,Experiment!$A$2:$U$90,MATCH(Results!Q$1,Experiment!$A$1:$U$1,0),FALSE)</f>
        <v>40</v>
      </c>
      <c r="R1030" s="3">
        <f>VLOOKUP($F1030,Experiment!$A$2:$U$90,MATCH(Results!R$1,Experiment!$A$1:$U$1,0),FALSE)</f>
        <v>0.5</v>
      </c>
      <c r="S1030" s="2">
        <f>VLOOKUP($F1030,Experiment!$A$2:$U$90,MATCH(Results!S$1,Experiment!$A$1:$U$1,0),FALSE)</f>
        <v>-5</v>
      </c>
      <c r="T1030" s="2">
        <f>VLOOKUP($F1030,Experiment!$A$2:$U$90,MATCH(Results!T$1,Experiment!$A$1:$U$1,0),FALSE)</f>
        <v>2025</v>
      </c>
      <c r="U1030" s="2">
        <f>VLOOKUP($F1030,Experiment!$A$2:$U$90,MATCH(Results!U$1,Experiment!$A$1:$U$1,0),FALSE)</f>
        <v>45</v>
      </c>
      <c r="V1030" s="2">
        <f>VLOOKUP($F1030,Experiment!$A$2:$U$90,MATCH(Results!V$1,Experiment!$A$1:$U$1,0),FALSE)</f>
        <v>2</v>
      </c>
      <c r="W1030" s="3">
        <f>VLOOKUP($F1030,Experiment!$A$2:$U$90,MATCH(Results!W$1,Experiment!$A$1:$U$1,0),FALSE)</f>
        <v>0.25</v>
      </c>
      <c r="X1030" s="3">
        <f>VLOOKUP($F1030,Experiment!$A$2:$U$90,MATCH(Results!X$1,Experiment!$A$1:$U$1,0),FALSE)</f>
        <v>0.75</v>
      </c>
      <c r="Y1030" s="2">
        <f>VLOOKUP($F1030,Experiment!$A$2:$U$90,MATCH(Results!Y$1,Experiment!$A$1:$U$1,0),FALSE)</f>
        <v>2</v>
      </c>
      <c r="Z1030" s="3">
        <f>VLOOKUP($F1030,Experiment!$A$2:$U$90,MATCH(Results!Z$1,Experiment!$A$1:$U$1,0),FALSE)</f>
        <v>0.5</v>
      </c>
      <c r="AA1030" s="3">
        <f>VLOOKUP($F1030,Experiment!$A$2:$U$90,MATCH(Results!AA$1,Experiment!$A$1:$U$1,0),FALSE)</f>
        <v>0.25</v>
      </c>
      <c r="AB1030" s="3">
        <f>VLOOKUP($F1030,Experiment!$A$2:$U$90,MATCH(Results!AB$1,Experiment!$A$1:$U$1,0),FALSE)</f>
        <v>0.625</v>
      </c>
      <c r="AC1030" s="3">
        <f>VLOOKUP($F1030,Experiment!$A$2:$U$90,MATCH(Results!AC$1,Experiment!$A$1:$U$1,0),FALSE)</f>
        <v>0.375</v>
      </c>
      <c r="AD1030" s="2">
        <f>VLOOKUP($F1030,Experiment!$A$2:$U$90,MATCH(Results!AD$1,Experiment!$A$1:$U$1,0),FALSE)</f>
        <v>-16.25</v>
      </c>
      <c r="AE1030" s="2">
        <f>VLOOKUP($F1030,Experiment!$A$2:$U$90,MATCH(Results!AE$1,Experiment!$A$1:$U$1,0),FALSE)</f>
        <v>1898.4375</v>
      </c>
      <c r="AF1030" s="2">
        <f>VLOOKUP($F1030,Experiment!$A$2:$U$90,MATCH(Results!AF$1,Experiment!$A$1:$U$1,0),FALSE)</f>
        <v>43.571062644833439</v>
      </c>
      <c r="AG1030" s="3">
        <f>VLOOKUP($F1030,Experiment!$A$2:$W$90,MATCH(Results!AG$1,Experiment!$A$1:$W$1,0),FALSE)</f>
        <v>0.82730419370997643</v>
      </c>
      <c r="AH1030" s="3">
        <f>VLOOKUP($F1030,Experiment!$A$2:$W$90,MATCH(Results!AH$1,Experiment!$A$1:$W$1,0),FALSE)</f>
        <v>0.38648875795104182</v>
      </c>
      <c r="AI1030" s="3">
        <f>VLOOKUP($F1030,Experiment!$A$2:$X$90,MATCH(Results!AI$1,Experiment!$A$1:$X$1,0),FALSE)</f>
        <v>0.61351124204895813</v>
      </c>
      <c r="AJ1030" s="2">
        <f>Table1[[#This Row],[Gain]]^Table1[[#This Row],[θ]]</f>
        <v>40</v>
      </c>
      <c r="AK1030" s="2">
        <f>-Table1[[#This Row],[λ]]*-Table1[[#This Row],[Loss]]^Table1[[#This Row],[θ]]</f>
        <v>70</v>
      </c>
      <c r="AL1030" s="2">
        <f>Table1[[#This Row],[v_n_w_g]]-Table1[[#This Row],[v_n_w_l]]</f>
        <v>-30</v>
      </c>
      <c r="AM1030" s="2">
        <f>IF(Table1[[#This Row],[diff_v]]&gt;=1,1,0)</f>
        <v>0</v>
      </c>
    </row>
    <row r="1031" spans="1:39" hidden="1" x14ac:dyDescent="0.3">
      <c r="A1031">
        <v>58</v>
      </c>
      <c r="B1031" t="s">
        <v>46</v>
      </c>
      <c r="C1031" s="22">
        <f>VLOOKUP(Table1[[#This Row],[Subject]],'Subject Profile'!$A$2:$E$8,4,FALSE)</f>
        <v>1</v>
      </c>
      <c r="D1031" s="22">
        <f>VLOOKUP(Table1[[#This Row],[Subject]],'Subject Profile'!$A$2:$E$8,5,FALSE)</f>
        <v>-1.4</v>
      </c>
      <c r="E1031" t="s">
        <v>109</v>
      </c>
      <c r="F1031" t="s">
        <v>88</v>
      </c>
      <c r="G1031" t="s">
        <v>7</v>
      </c>
      <c r="H1031">
        <f>IF(Table1[[#This Row],[decision]]="accept",1,0)</f>
        <v>1</v>
      </c>
      <c r="I1031">
        <v>60</v>
      </c>
      <c r="J1031">
        <v>270</v>
      </c>
      <c r="K1031">
        <v>1664535592</v>
      </c>
      <c r="L1031">
        <v>5</v>
      </c>
      <c r="M1031" t="str">
        <f>VLOOKUP($F1031,Experiment!$A$2:$U$90,MATCH(Results!M$1,Experiment!$A$1:$U$1,0)+1,FALSE)</f>
        <v>I</v>
      </c>
      <c r="N1031">
        <f>IF(Table1[[#This Row],[Impact]]="I",0,1)</f>
        <v>0</v>
      </c>
      <c r="O1031" s="2">
        <f>VLOOKUP($F1031,Experiment!$A$2:$U$90,MATCH(Results!O$1,Experiment!$A$1:$U$1,0),FALSE)</f>
        <v>-50</v>
      </c>
      <c r="P1031" s="3">
        <f>VLOOKUP($F1031,Experiment!$A$2:$U$90,MATCH(Results!P$1,Experiment!$A$1:$U$1,0),FALSE)</f>
        <v>0.5</v>
      </c>
      <c r="Q1031" s="2">
        <f>VLOOKUP($F1031,Experiment!$A$2:$U$90,MATCH(Results!Q$1,Experiment!$A$1:$U$1,0),FALSE)</f>
        <v>60</v>
      </c>
      <c r="R1031" s="3">
        <f>VLOOKUP($F1031,Experiment!$A$2:$U$90,MATCH(Results!R$1,Experiment!$A$1:$U$1,0),FALSE)</f>
        <v>0.5</v>
      </c>
      <c r="S1031" s="2">
        <f>VLOOKUP($F1031,Experiment!$A$2:$U$90,MATCH(Results!S$1,Experiment!$A$1:$U$1,0),FALSE)</f>
        <v>5</v>
      </c>
      <c r="T1031" s="2">
        <f>VLOOKUP($F1031,Experiment!$A$2:$U$90,MATCH(Results!T$1,Experiment!$A$1:$U$1,0),FALSE)</f>
        <v>3025</v>
      </c>
      <c r="U1031" s="2">
        <f>VLOOKUP($F1031,Experiment!$A$2:$U$90,MATCH(Results!U$1,Experiment!$A$1:$U$1,0),FALSE)</f>
        <v>55</v>
      </c>
      <c r="V1031" s="2">
        <f>VLOOKUP($F1031,Experiment!$A$2:$U$90,MATCH(Results!V$1,Experiment!$A$1:$U$1,0),FALSE)</f>
        <v>2</v>
      </c>
      <c r="W1031" s="3">
        <f>VLOOKUP($F1031,Experiment!$A$2:$U$90,MATCH(Results!W$1,Experiment!$A$1:$U$1,0),FALSE)</f>
        <v>0.25</v>
      </c>
      <c r="X1031" s="3">
        <f>VLOOKUP($F1031,Experiment!$A$2:$U$90,MATCH(Results!X$1,Experiment!$A$1:$U$1,0),FALSE)</f>
        <v>0.75</v>
      </c>
      <c r="Y1031" s="2">
        <f>VLOOKUP($F1031,Experiment!$A$2:$U$90,MATCH(Results!Y$1,Experiment!$A$1:$U$1,0),FALSE)</f>
        <v>2</v>
      </c>
      <c r="Z1031" s="3">
        <f>VLOOKUP($F1031,Experiment!$A$2:$U$90,MATCH(Results!Z$1,Experiment!$A$1:$U$1,0),FALSE)</f>
        <v>0.5</v>
      </c>
      <c r="AA1031" s="3">
        <f>VLOOKUP($F1031,Experiment!$A$2:$U$90,MATCH(Results!AA$1,Experiment!$A$1:$U$1,0),FALSE)</f>
        <v>0.25</v>
      </c>
      <c r="AB1031" s="3">
        <f>VLOOKUP($F1031,Experiment!$A$2:$U$90,MATCH(Results!AB$1,Experiment!$A$1:$U$1,0),FALSE)</f>
        <v>0.625</v>
      </c>
      <c r="AC1031" s="3">
        <f>VLOOKUP($F1031,Experiment!$A$2:$U$90,MATCH(Results!AC$1,Experiment!$A$1:$U$1,0),FALSE)</f>
        <v>0.375</v>
      </c>
      <c r="AD1031" s="2">
        <f>VLOOKUP($F1031,Experiment!$A$2:$U$90,MATCH(Results!AD$1,Experiment!$A$1:$U$1,0),FALSE)</f>
        <v>-8.75</v>
      </c>
      <c r="AE1031" s="2">
        <f>VLOOKUP($F1031,Experiment!$A$2:$U$90,MATCH(Results!AE$1,Experiment!$A$1:$U$1,0),FALSE)</f>
        <v>2835.9375</v>
      </c>
      <c r="AF1031" s="2">
        <f>VLOOKUP($F1031,Experiment!$A$2:$U$90,MATCH(Results!AF$1,Experiment!$A$1:$U$1,0),FALSE)</f>
        <v>53.253521010351982</v>
      </c>
      <c r="AG1031" s="3">
        <f>VLOOKUP($F1031,Experiment!$A$2:$W$90,MATCH(Results!AG$1,Experiment!$A$1:$W$1,0),FALSE)</f>
        <v>0.82730419370997643</v>
      </c>
      <c r="AH1031" s="3">
        <f>VLOOKUP($F1031,Experiment!$A$2:$W$90,MATCH(Results!AH$1,Experiment!$A$1:$W$1,0),FALSE)</f>
        <v>0.38648875795104182</v>
      </c>
      <c r="AI1031" s="3">
        <f>VLOOKUP($F1031,Experiment!$A$2:$X$90,MATCH(Results!AI$1,Experiment!$A$1:$X$1,0),FALSE)</f>
        <v>0.61351124204895813</v>
      </c>
      <c r="AJ1031" s="2">
        <f>Table1[[#This Row],[Gain]]^Table1[[#This Row],[θ]]</f>
        <v>60</v>
      </c>
      <c r="AK1031" s="2">
        <f>-Table1[[#This Row],[λ]]*-Table1[[#This Row],[Loss]]^Table1[[#This Row],[θ]]</f>
        <v>70</v>
      </c>
      <c r="AL1031" s="2">
        <f>Table1[[#This Row],[v_n_w_g]]-Table1[[#This Row],[v_n_w_l]]</f>
        <v>-10</v>
      </c>
      <c r="AM1031" s="2">
        <f>IF(Table1[[#This Row],[diff_v]]&gt;=1,1,0)</f>
        <v>0</v>
      </c>
    </row>
    <row r="1032" spans="1:39" hidden="1" x14ac:dyDescent="0.3">
      <c r="A1032">
        <v>59</v>
      </c>
      <c r="B1032" t="s">
        <v>46</v>
      </c>
      <c r="C1032" s="22">
        <f>VLOOKUP(Table1[[#This Row],[Subject]],'Subject Profile'!$A$2:$E$8,4,FALSE)</f>
        <v>1</v>
      </c>
      <c r="D1032" s="22">
        <f>VLOOKUP(Table1[[#This Row],[Subject]],'Subject Profile'!$A$2:$E$8,5,FALSE)</f>
        <v>-1.4</v>
      </c>
      <c r="E1032" t="s">
        <v>109</v>
      </c>
      <c r="F1032" t="s">
        <v>60</v>
      </c>
      <c r="G1032" t="s">
        <v>61</v>
      </c>
      <c r="H1032">
        <f>IF(Table1[[#This Row],[decision]]="accept",1,0)</f>
        <v>0</v>
      </c>
      <c r="I1032">
        <v>0</v>
      </c>
      <c r="J1032">
        <v>270</v>
      </c>
      <c r="K1032">
        <v>1664535595</v>
      </c>
      <c r="L1032">
        <v>3</v>
      </c>
      <c r="M1032" t="str">
        <f>VLOOKUP($F1032,Experiment!$A$2:$U$90,MATCH(Results!M$1,Experiment!$A$1:$U$1,0)+1,FALSE)</f>
        <v>D</v>
      </c>
      <c r="N1032">
        <f>IF(Table1[[#This Row],[Impact]]="I",0,1)</f>
        <v>1</v>
      </c>
      <c r="O1032" s="2">
        <f>VLOOKUP($F1032,Experiment!$A$2:$U$90,MATCH(Results!O$1,Experiment!$A$1:$U$1,0),FALSE)</f>
        <v>0</v>
      </c>
      <c r="P1032" s="3">
        <f>VLOOKUP($F1032,Experiment!$A$2:$U$90,MATCH(Results!P$1,Experiment!$A$1:$U$1,0),FALSE)</f>
        <v>0</v>
      </c>
      <c r="Q1032" s="2">
        <f>VLOOKUP($F1032,Experiment!$A$2:$U$90,MATCH(Results!Q$1,Experiment!$A$1:$U$1,0),FALSE)</f>
        <v>0</v>
      </c>
      <c r="R1032" s="3">
        <f>VLOOKUP($F1032,Experiment!$A$2:$U$90,MATCH(Results!R$1,Experiment!$A$1:$U$1,0),FALSE)</f>
        <v>0</v>
      </c>
      <c r="S1032" s="2">
        <f>VLOOKUP($F1032,Experiment!$A$2:$U$90,MATCH(Results!S$1,Experiment!$A$1:$U$1,0),FALSE)</f>
        <v>0</v>
      </c>
      <c r="T1032" s="2">
        <f>VLOOKUP($F1032,Experiment!$A$2:$U$90,MATCH(Results!T$1,Experiment!$A$1:$U$1,0),FALSE)</f>
        <v>0</v>
      </c>
      <c r="U1032" s="2">
        <f>VLOOKUP($F1032,Experiment!$A$2:$U$90,MATCH(Results!U$1,Experiment!$A$1:$U$1,0),FALSE)</f>
        <v>0</v>
      </c>
      <c r="V1032" s="2">
        <f>VLOOKUP($F1032,Experiment!$A$2:$U$90,MATCH(Results!V$1,Experiment!$A$1:$U$1,0),FALSE)</f>
        <v>0</v>
      </c>
      <c r="W1032" s="3">
        <f>VLOOKUP($F1032,Experiment!$A$2:$U$90,MATCH(Results!W$1,Experiment!$A$1:$U$1,0),FALSE)</f>
        <v>0</v>
      </c>
      <c r="X1032" s="3">
        <f>VLOOKUP($F1032,Experiment!$A$2:$U$90,MATCH(Results!X$1,Experiment!$A$1:$U$1,0),FALSE)</f>
        <v>0</v>
      </c>
      <c r="Y1032" s="2">
        <f>VLOOKUP($F1032,Experiment!$A$2:$U$90,MATCH(Results!Y$1,Experiment!$A$1:$U$1,0),FALSE)</f>
        <v>0</v>
      </c>
      <c r="Z1032" s="3">
        <f>VLOOKUP($F1032,Experiment!$A$2:$U$90,MATCH(Results!Z$1,Experiment!$A$1:$U$1,0),FALSE)</f>
        <v>0</v>
      </c>
      <c r="AA1032" s="3">
        <f>VLOOKUP($F1032,Experiment!$A$2:$U$90,MATCH(Results!AA$1,Experiment!$A$1:$U$1,0),FALSE)</f>
        <v>0</v>
      </c>
      <c r="AB1032" s="3">
        <f>VLOOKUP($F1032,Experiment!$A$2:$U$90,MATCH(Results!AB$1,Experiment!$A$1:$U$1,0),FALSE)</f>
        <v>0</v>
      </c>
      <c r="AC1032" s="3">
        <f>VLOOKUP($F1032,Experiment!$A$2:$U$90,MATCH(Results!AC$1,Experiment!$A$1:$U$1,0),FALSE)</f>
        <v>0</v>
      </c>
      <c r="AD1032" s="2">
        <f>VLOOKUP($F1032,Experiment!$A$2:$U$90,MATCH(Results!AD$1,Experiment!$A$1:$U$1,0),FALSE)</f>
        <v>0</v>
      </c>
      <c r="AE1032" s="2">
        <f>VLOOKUP($F1032,Experiment!$A$2:$U$90,MATCH(Results!AE$1,Experiment!$A$1:$U$1,0),FALSE)</f>
        <v>0</v>
      </c>
      <c r="AF1032" s="2">
        <f>VLOOKUP($F1032,Experiment!$A$2:$U$90,MATCH(Results!AF$1,Experiment!$A$1:$U$1,0),FALSE)</f>
        <v>0</v>
      </c>
      <c r="AG1032" s="2"/>
      <c r="AH1032" s="3">
        <f>VLOOKUP($F1032,Experiment!$A$2:$W$90,MATCH(Results!AH$1,Experiment!$A$1:$W$1,0),FALSE)</f>
        <v>0</v>
      </c>
      <c r="AI1032" s="2">
        <f>VLOOKUP($F1032,Experiment!$A$2:$X$90,MATCH(Results!AI$1,Experiment!$A$1:$X$1,0),FALSE)</f>
        <v>0</v>
      </c>
      <c r="AJ1032" s="2">
        <f>Table1[[#This Row],[Gain]]^Table1[[#This Row],[θ]]</f>
        <v>0</v>
      </c>
      <c r="AK1032" s="2">
        <f>-Table1[[#This Row],[λ]]*-Table1[[#This Row],[Loss]]^Table1[[#This Row],[θ]]</f>
        <v>0</v>
      </c>
      <c r="AL1032" s="2">
        <f>Table1[[#This Row],[v_n_w_g]]-Table1[[#This Row],[v_n_w_l]]</f>
        <v>0</v>
      </c>
      <c r="AM1032" s="2">
        <f>IF(Table1[[#This Row],[diff_v]]&gt;=1,1,0)</f>
        <v>0</v>
      </c>
    </row>
    <row r="1033" spans="1:39" hidden="1" x14ac:dyDescent="0.3">
      <c r="A1033">
        <v>60</v>
      </c>
      <c r="B1033" t="s">
        <v>46</v>
      </c>
      <c r="C1033" s="22">
        <f>VLOOKUP(Table1[[#This Row],[Subject]],'Subject Profile'!$A$2:$E$8,4,FALSE)</f>
        <v>1</v>
      </c>
      <c r="D1033" s="22">
        <f>VLOOKUP(Table1[[#This Row],[Subject]],'Subject Profile'!$A$2:$E$8,5,FALSE)</f>
        <v>-1.4</v>
      </c>
      <c r="E1033" t="s">
        <v>109</v>
      </c>
      <c r="F1033" t="s">
        <v>79</v>
      </c>
      <c r="G1033" t="s">
        <v>5</v>
      </c>
      <c r="H1033">
        <f>IF(Table1[[#This Row],[decision]]="accept",1,0)</f>
        <v>0</v>
      </c>
      <c r="I1033">
        <v>0</v>
      </c>
      <c r="J1033">
        <v>270</v>
      </c>
      <c r="K1033">
        <v>1664535599</v>
      </c>
      <c r="L1033">
        <v>4</v>
      </c>
      <c r="M1033" t="str">
        <f>VLOOKUP($F1033,Experiment!$A$2:$U$90,MATCH(Results!M$1,Experiment!$A$1:$U$1,0)+1,FALSE)</f>
        <v>I</v>
      </c>
      <c r="N1033">
        <f>IF(Table1[[#This Row],[Impact]]="I",0,1)</f>
        <v>0</v>
      </c>
      <c r="O1033" s="2">
        <f>VLOOKUP($F1033,Experiment!$A$2:$U$90,MATCH(Results!O$1,Experiment!$A$1:$U$1,0),FALSE)</f>
        <v>-10</v>
      </c>
      <c r="P1033" s="3">
        <f>VLOOKUP($F1033,Experiment!$A$2:$U$90,MATCH(Results!P$1,Experiment!$A$1:$U$1,0),FALSE)</f>
        <v>0.5</v>
      </c>
      <c r="Q1033" s="2">
        <f>VLOOKUP($F1033,Experiment!$A$2:$U$90,MATCH(Results!Q$1,Experiment!$A$1:$U$1,0),FALSE)</f>
        <v>0</v>
      </c>
      <c r="R1033" s="3">
        <f>VLOOKUP($F1033,Experiment!$A$2:$U$90,MATCH(Results!R$1,Experiment!$A$1:$U$1,0),FALSE)</f>
        <v>0.5</v>
      </c>
      <c r="S1033" s="2">
        <f>VLOOKUP($F1033,Experiment!$A$2:$U$90,MATCH(Results!S$1,Experiment!$A$1:$U$1,0),FALSE)</f>
        <v>-5</v>
      </c>
      <c r="T1033" s="2">
        <f>VLOOKUP($F1033,Experiment!$A$2:$U$90,MATCH(Results!T$1,Experiment!$A$1:$U$1,0),FALSE)</f>
        <v>25</v>
      </c>
      <c r="U1033" s="2">
        <f>VLOOKUP($F1033,Experiment!$A$2:$U$90,MATCH(Results!U$1,Experiment!$A$1:$U$1,0),FALSE)</f>
        <v>5</v>
      </c>
      <c r="V1033" s="2">
        <f>VLOOKUP($F1033,Experiment!$A$2:$U$90,MATCH(Results!V$1,Experiment!$A$1:$U$1,0),FALSE)</f>
        <v>4</v>
      </c>
      <c r="W1033" s="3">
        <f>VLOOKUP($F1033,Experiment!$A$2:$U$90,MATCH(Results!W$1,Experiment!$A$1:$U$1,0),FALSE)</f>
        <v>0.25</v>
      </c>
      <c r="X1033" s="3">
        <f>VLOOKUP($F1033,Experiment!$A$2:$U$90,MATCH(Results!X$1,Experiment!$A$1:$U$1,0),FALSE)</f>
        <v>0.75</v>
      </c>
      <c r="Y1033" s="2">
        <f>VLOOKUP($F1033,Experiment!$A$2:$U$90,MATCH(Results!Y$1,Experiment!$A$1:$U$1,0),FALSE)</f>
        <v>2</v>
      </c>
      <c r="Z1033" s="3">
        <f>VLOOKUP($F1033,Experiment!$A$2:$U$90,MATCH(Results!Z$1,Experiment!$A$1:$U$1,0),FALSE)</f>
        <v>0.5</v>
      </c>
      <c r="AA1033" s="3">
        <f>VLOOKUP($F1033,Experiment!$A$2:$U$90,MATCH(Results!AA$1,Experiment!$A$1:$U$1,0),FALSE)</f>
        <v>0.25</v>
      </c>
      <c r="AB1033" s="3">
        <f>VLOOKUP($F1033,Experiment!$A$2:$U$90,MATCH(Results!AB$1,Experiment!$A$1:$U$1,0),FALSE)</f>
        <v>0.625</v>
      </c>
      <c r="AC1033" s="3">
        <f>VLOOKUP($F1033,Experiment!$A$2:$U$90,MATCH(Results!AC$1,Experiment!$A$1:$U$1,0),FALSE)</f>
        <v>0.375</v>
      </c>
      <c r="AD1033" s="2">
        <f>VLOOKUP($F1033,Experiment!$A$2:$U$90,MATCH(Results!AD$1,Experiment!$A$1:$U$1,0),FALSE)</f>
        <v>-6.25</v>
      </c>
      <c r="AE1033" s="2">
        <f>VLOOKUP($F1033,Experiment!$A$2:$U$90,MATCH(Results!AE$1,Experiment!$A$1:$U$1,0),FALSE)</f>
        <v>23.4375</v>
      </c>
      <c r="AF1033" s="2">
        <f>VLOOKUP($F1033,Experiment!$A$2:$U$90,MATCH(Results!AF$1,Experiment!$A$1:$U$1,0),FALSE)</f>
        <v>4.8412291827592711</v>
      </c>
      <c r="AG1033" s="3">
        <f>VLOOKUP($F1033,Experiment!$A$2:$W$90,MATCH(Results!AG$1,Experiment!$A$1:$W$1,0),FALSE)</f>
        <v>0.82730419370997643</v>
      </c>
      <c r="AH1033" s="3">
        <f>VLOOKUP($F1033,Experiment!$A$2:$W$90,MATCH(Results!AH$1,Experiment!$A$1:$W$1,0),FALSE)</f>
        <v>0.38648875795104182</v>
      </c>
      <c r="AI1033" s="3">
        <f>VLOOKUP($F1033,Experiment!$A$2:$X$90,MATCH(Results!AI$1,Experiment!$A$1:$X$1,0),FALSE)</f>
        <v>0.61351124204895813</v>
      </c>
      <c r="AJ1033" s="2">
        <f>Table1[[#This Row],[Gain]]^Table1[[#This Row],[θ]]</f>
        <v>0</v>
      </c>
      <c r="AK1033" s="2">
        <f>-Table1[[#This Row],[λ]]*-Table1[[#This Row],[Loss]]^Table1[[#This Row],[θ]]</f>
        <v>14</v>
      </c>
      <c r="AL1033" s="2">
        <f>Table1[[#This Row],[v_n_w_g]]-Table1[[#This Row],[v_n_w_l]]</f>
        <v>-14</v>
      </c>
      <c r="AM1033" s="2">
        <f>IF(Table1[[#This Row],[diff_v]]&gt;=1,1,0)</f>
        <v>0</v>
      </c>
    </row>
    <row r="1034" spans="1:39" hidden="1" x14ac:dyDescent="0.3">
      <c r="A1034">
        <v>61</v>
      </c>
      <c r="B1034" t="s">
        <v>46</v>
      </c>
      <c r="C1034" s="22">
        <f>VLOOKUP(Table1[[#This Row],[Subject]],'Subject Profile'!$A$2:$E$8,4,FALSE)</f>
        <v>1</v>
      </c>
      <c r="D1034" s="22">
        <f>VLOOKUP(Table1[[#This Row],[Subject]],'Subject Profile'!$A$2:$E$8,5,FALSE)</f>
        <v>-1.4</v>
      </c>
      <c r="E1034" t="s">
        <v>109</v>
      </c>
      <c r="F1034" t="s">
        <v>55</v>
      </c>
      <c r="G1034" t="s">
        <v>56</v>
      </c>
      <c r="H1034">
        <f>IF(Table1[[#This Row],[decision]]="accept",1,0)</f>
        <v>0</v>
      </c>
      <c r="I1034">
        <v>0</v>
      </c>
      <c r="J1034">
        <v>270</v>
      </c>
      <c r="K1034">
        <v>1664535607</v>
      </c>
      <c r="L1034">
        <v>8</v>
      </c>
      <c r="M1034" t="str">
        <f>VLOOKUP($F1034,Experiment!$A$2:$U$90,MATCH(Results!M$1,Experiment!$A$1:$U$1,0)+1,FALSE)</f>
        <v>R</v>
      </c>
      <c r="N1034">
        <f>IF(Table1[[#This Row],[Impact]]="I",0,1)</f>
        <v>1</v>
      </c>
      <c r="O1034" s="2">
        <f>VLOOKUP($F1034,Experiment!$A$2:$U$90,MATCH(Results!O$1,Experiment!$A$1:$U$1,0),FALSE)</f>
        <v>0</v>
      </c>
      <c r="P1034" s="3">
        <f>VLOOKUP($F1034,Experiment!$A$2:$U$90,MATCH(Results!P$1,Experiment!$A$1:$U$1,0),FALSE)</f>
        <v>0</v>
      </c>
      <c r="Q1034" s="2">
        <f>VLOOKUP($F1034,Experiment!$A$2:$U$90,MATCH(Results!Q$1,Experiment!$A$1:$U$1,0),FALSE)</f>
        <v>0</v>
      </c>
      <c r="R1034" s="3">
        <f>VLOOKUP($F1034,Experiment!$A$2:$U$90,MATCH(Results!R$1,Experiment!$A$1:$U$1,0),FALSE)</f>
        <v>0</v>
      </c>
      <c r="S1034" s="2">
        <f>VLOOKUP($F1034,Experiment!$A$2:$U$90,MATCH(Results!S$1,Experiment!$A$1:$U$1,0),FALSE)</f>
        <v>0</v>
      </c>
      <c r="T1034" s="2">
        <f>VLOOKUP($F1034,Experiment!$A$2:$U$90,MATCH(Results!T$1,Experiment!$A$1:$U$1,0),FALSE)</f>
        <v>0</v>
      </c>
      <c r="U1034" s="2">
        <f>VLOOKUP($F1034,Experiment!$A$2:$U$90,MATCH(Results!U$1,Experiment!$A$1:$U$1,0),FALSE)</f>
        <v>0</v>
      </c>
      <c r="V1034" s="2">
        <f>VLOOKUP($F1034,Experiment!$A$2:$U$90,MATCH(Results!V$1,Experiment!$A$1:$U$1,0),FALSE)</f>
        <v>0</v>
      </c>
      <c r="W1034" s="3">
        <f>VLOOKUP($F1034,Experiment!$A$2:$U$90,MATCH(Results!W$1,Experiment!$A$1:$U$1,0),FALSE)</f>
        <v>0</v>
      </c>
      <c r="X1034" s="3">
        <f>VLOOKUP($F1034,Experiment!$A$2:$U$90,MATCH(Results!X$1,Experiment!$A$1:$U$1,0),FALSE)</f>
        <v>0</v>
      </c>
      <c r="Y1034" s="2">
        <f>VLOOKUP($F1034,Experiment!$A$2:$U$90,MATCH(Results!Y$1,Experiment!$A$1:$U$1,0),FALSE)</f>
        <v>0</v>
      </c>
      <c r="Z1034" s="3">
        <f>VLOOKUP($F1034,Experiment!$A$2:$U$90,MATCH(Results!Z$1,Experiment!$A$1:$U$1,0),FALSE)</f>
        <v>0</v>
      </c>
      <c r="AA1034" s="3">
        <f>VLOOKUP($F1034,Experiment!$A$2:$U$90,MATCH(Results!AA$1,Experiment!$A$1:$U$1,0),FALSE)</f>
        <v>0</v>
      </c>
      <c r="AB1034" s="3">
        <f>VLOOKUP($F1034,Experiment!$A$2:$U$90,MATCH(Results!AB$1,Experiment!$A$1:$U$1,0),FALSE)</f>
        <v>0</v>
      </c>
      <c r="AC1034" s="3">
        <f>VLOOKUP($F1034,Experiment!$A$2:$U$90,MATCH(Results!AC$1,Experiment!$A$1:$U$1,0),FALSE)</f>
        <v>0</v>
      </c>
      <c r="AD1034" s="2">
        <f>VLOOKUP($F1034,Experiment!$A$2:$U$90,MATCH(Results!AD$1,Experiment!$A$1:$U$1,0),FALSE)</f>
        <v>0</v>
      </c>
      <c r="AE1034" s="2">
        <f>VLOOKUP($F1034,Experiment!$A$2:$U$90,MATCH(Results!AE$1,Experiment!$A$1:$U$1,0),FALSE)</f>
        <v>0</v>
      </c>
      <c r="AF1034" s="2">
        <f>VLOOKUP($F1034,Experiment!$A$2:$U$90,MATCH(Results!AF$1,Experiment!$A$1:$U$1,0),FALSE)</f>
        <v>0</v>
      </c>
      <c r="AG1034" s="2"/>
      <c r="AH1034" s="3">
        <f>VLOOKUP($F1034,Experiment!$A$2:$W$90,MATCH(Results!AH$1,Experiment!$A$1:$W$1,0),FALSE)</f>
        <v>0</v>
      </c>
      <c r="AI1034" s="2">
        <f>VLOOKUP($F1034,Experiment!$A$2:$X$90,MATCH(Results!AI$1,Experiment!$A$1:$X$1,0),FALSE)</f>
        <v>0</v>
      </c>
      <c r="AJ1034" s="2">
        <f>Table1[[#This Row],[Gain]]^Table1[[#This Row],[θ]]</f>
        <v>0</v>
      </c>
      <c r="AK1034" s="2">
        <f>-Table1[[#This Row],[λ]]*-Table1[[#This Row],[Loss]]^Table1[[#This Row],[θ]]</f>
        <v>0</v>
      </c>
      <c r="AL1034" s="2">
        <f>Table1[[#This Row],[v_n_w_g]]-Table1[[#This Row],[v_n_w_l]]</f>
        <v>0</v>
      </c>
      <c r="AM1034" s="2">
        <f>IF(Table1[[#This Row],[diff_v]]&gt;=1,1,0)</f>
        <v>0</v>
      </c>
    </row>
    <row r="1035" spans="1:39" hidden="1" x14ac:dyDescent="0.3">
      <c r="A1035">
        <v>62</v>
      </c>
      <c r="B1035" t="s">
        <v>46</v>
      </c>
      <c r="C1035" s="22">
        <f>VLOOKUP(Table1[[#This Row],[Subject]],'Subject Profile'!$A$2:$E$8,4,FALSE)</f>
        <v>1</v>
      </c>
      <c r="D1035" s="22">
        <f>VLOOKUP(Table1[[#This Row],[Subject]],'Subject Profile'!$A$2:$E$8,5,FALSE)</f>
        <v>-1.4</v>
      </c>
      <c r="E1035" t="s">
        <v>109</v>
      </c>
      <c r="F1035" t="s">
        <v>68</v>
      </c>
      <c r="G1035" t="s">
        <v>5</v>
      </c>
      <c r="H1035">
        <f>IF(Table1[[#This Row],[decision]]="accept",1,0)</f>
        <v>0</v>
      </c>
      <c r="I1035">
        <v>0</v>
      </c>
      <c r="J1035">
        <v>270</v>
      </c>
      <c r="K1035">
        <v>1664535615</v>
      </c>
      <c r="L1035">
        <v>8</v>
      </c>
      <c r="M1035" t="str">
        <f>VLOOKUP($F1035,Experiment!$A$2:$U$90,MATCH(Results!M$1,Experiment!$A$1:$U$1,0)+1,FALSE)</f>
        <v>G</v>
      </c>
      <c r="N1035">
        <f>IF(Table1[[#This Row],[Impact]]="I",0,1)</f>
        <v>1</v>
      </c>
      <c r="O1035" s="2">
        <f>VLOOKUP($F1035,Experiment!$A$2:$U$90,MATCH(Results!O$1,Experiment!$A$1:$U$1,0),FALSE)</f>
        <v>-50</v>
      </c>
      <c r="P1035" s="3">
        <f>VLOOKUP($F1035,Experiment!$A$2:$U$90,MATCH(Results!P$1,Experiment!$A$1:$U$1,0),FALSE)</f>
        <v>0.5</v>
      </c>
      <c r="Q1035" s="2">
        <f>VLOOKUP($F1035,Experiment!$A$2:$U$90,MATCH(Results!Q$1,Experiment!$A$1:$U$1,0),FALSE)</f>
        <v>60</v>
      </c>
      <c r="R1035" s="3">
        <f>VLOOKUP($F1035,Experiment!$A$2:$U$90,MATCH(Results!R$1,Experiment!$A$1:$U$1,0),FALSE)</f>
        <v>0.5</v>
      </c>
      <c r="S1035" s="2">
        <f>VLOOKUP($F1035,Experiment!$A$2:$U$90,MATCH(Results!S$1,Experiment!$A$1:$U$1,0),FALSE)</f>
        <v>5</v>
      </c>
      <c r="T1035" s="2">
        <f>VLOOKUP($F1035,Experiment!$A$2:$U$90,MATCH(Results!T$1,Experiment!$A$1:$U$1,0),FALSE)</f>
        <v>3025</v>
      </c>
      <c r="U1035" s="2">
        <f>VLOOKUP($F1035,Experiment!$A$2:$U$90,MATCH(Results!U$1,Experiment!$A$1:$U$1,0),FALSE)</f>
        <v>55</v>
      </c>
      <c r="V1035" s="2">
        <f>VLOOKUP($F1035,Experiment!$A$2:$U$90,MATCH(Results!V$1,Experiment!$A$1:$U$1,0),FALSE)</f>
        <v>2</v>
      </c>
      <c r="W1035" s="3">
        <f>VLOOKUP($F1035,Experiment!$A$2:$U$90,MATCH(Results!W$1,Experiment!$A$1:$U$1,0),FALSE)</f>
        <v>0.25</v>
      </c>
      <c r="X1035" s="3">
        <f>VLOOKUP($F1035,Experiment!$A$2:$U$90,MATCH(Results!X$1,Experiment!$A$1:$U$1,0),FALSE)</f>
        <v>0.75</v>
      </c>
      <c r="Y1035" s="2">
        <f>VLOOKUP($F1035,Experiment!$A$2:$U$90,MATCH(Results!Y$1,Experiment!$A$1:$U$1,0),FALSE)</f>
        <v>2</v>
      </c>
      <c r="Z1035" s="3">
        <f>VLOOKUP($F1035,Experiment!$A$2:$U$90,MATCH(Results!Z$1,Experiment!$A$1:$U$1,0),FALSE)</f>
        <v>0.5</v>
      </c>
      <c r="AA1035" s="3">
        <f>VLOOKUP($F1035,Experiment!$A$2:$U$90,MATCH(Results!AA$1,Experiment!$A$1:$U$1,0),FALSE)</f>
        <v>0.25</v>
      </c>
      <c r="AB1035" s="3">
        <f>VLOOKUP($F1035,Experiment!$A$2:$U$90,MATCH(Results!AB$1,Experiment!$A$1:$U$1,0),FALSE)</f>
        <v>0.625</v>
      </c>
      <c r="AC1035" s="3">
        <f>VLOOKUP($F1035,Experiment!$A$2:$U$90,MATCH(Results!AC$1,Experiment!$A$1:$U$1,0),FALSE)</f>
        <v>0.375</v>
      </c>
      <c r="AD1035" s="2">
        <f>VLOOKUP($F1035,Experiment!$A$2:$U$90,MATCH(Results!AD$1,Experiment!$A$1:$U$1,0),FALSE)</f>
        <v>-8.75</v>
      </c>
      <c r="AE1035" s="2">
        <f>VLOOKUP($F1035,Experiment!$A$2:$U$90,MATCH(Results!AE$1,Experiment!$A$1:$U$1,0),FALSE)</f>
        <v>2835.9375</v>
      </c>
      <c r="AF1035" s="2">
        <f>VLOOKUP($F1035,Experiment!$A$2:$U$90,MATCH(Results!AF$1,Experiment!$A$1:$U$1,0),FALSE)</f>
        <v>53.253521010351982</v>
      </c>
      <c r="AG1035" s="3">
        <f>VLOOKUP($F1035,Experiment!$A$2:$W$90,MATCH(Results!AG$1,Experiment!$A$1:$W$1,0),FALSE)</f>
        <v>0.82730419370997643</v>
      </c>
      <c r="AH1035" s="3">
        <f>VLOOKUP($F1035,Experiment!$A$2:$W$90,MATCH(Results!AH$1,Experiment!$A$1:$W$1,0),FALSE)</f>
        <v>0.38648875795104182</v>
      </c>
      <c r="AI1035" s="3">
        <f>VLOOKUP($F1035,Experiment!$A$2:$X$90,MATCH(Results!AI$1,Experiment!$A$1:$X$1,0),FALSE)</f>
        <v>0.61351124204895813</v>
      </c>
      <c r="AJ1035" s="2">
        <f>Table1[[#This Row],[Gain]]^Table1[[#This Row],[θ]]</f>
        <v>60</v>
      </c>
      <c r="AK1035" s="2">
        <f>-Table1[[#This Row],[λ]]*-Table1[[#This Row],[Loss]]^Table1[[#This Row],[θ]]</f>
        <v>70</v>
      </c>
      <c r="AL1035" s="2">
        <f>Table1[[#This Row],[v_n_w_g]]-Table1[[#This Row],[v_n_w_l]]</f>
        <v>-10</v>
      </c>
      <c r="AM1035" s="2">
        <f>IF(Table1[[#This Row],[diff_v]]&gt;=1,1,0)</f>
        <v>0</v>
      </c>
    </row>
    <row r="1036" spans="1:39" hidden="1" x14ac:dyDescent="0.3">
      <c r="A1036">
        <v>63</v>
      </c>
      <c r="B1036" t="s">
        <v>46</v>
      </c>
      <c r="C1036" s="22">
        <f>VLOOKUP(Table1[[#This Row],[Subject]],'Subject Profile'!$A$2:$E$8,4,FALSE)</f>
        <v>1</v>
      </c>
      <c r="D1036" s="22">
        <f>VLOOKUP(Table1[[#This Row],[Subject]],'Subject Profile'!$A$2:$E$8,5,FALSE)</f>
        <v>-1.4</v>
      </c>
      <c r="E1036" t="s">
        <v>109</v>
      </c>
      <c r="F1036" t="s">
        <v>97</v>
      </c>
      <c r="G1036" t="s">
        <v>7</v>
      </c>
      <c r="H1036">
        <f>IF(Table1[[#This Row],[decision]]="accept",1,0)</f>
        <v>1</v>
      </c>
      <c r="I1036">
        <v>10</v>
      </c>
      <c r="J1036">
        <v>280</v>
      </c>
      <c r="K1036">
        <v>1664535619</v>
      </c>
      <c r="L1036">
        <v>4</v>
      </c>
      <c r="M1036" t="str">
        <f>VLOOKUP($F1036,Experiment!$A$2:$U$90,MATCH(Results!M$1,Experiment!$A$1:$U$1,0)+1,FALSE)</f>
        <v>G</v>
      </c>
      <c r="N1036">
        <f>IF(Table1[[#This Row],[Impact]]="I",0,1)</f>
        <v>1</v>
      </c>
      <c r="O1036" s="2">
        <f>VLOOKUP($F1036,Experiment!$A$2:$U$90,MATCH(Results!O$1,Experiment!$A$1:$U$1,0),FALSE)</f>
        <v>-10</v>
      </c>
      <c r="P1036" s="3">
        <f>VLOOKUP($F1036,Experiment!$A$2:$U$90,MATCH(Results!P$1,Experiment!$A$1:$U$1,0),FALSE)</f>
        <v>0.5</v>
      </c>
      <c r="Q1036" s="2">
        <f>VLOOKUP($F1036,Experiment!$A$2:$U$90,MATCH(Results!Q$1,Experiment!$A$1:$U$1,0),FALSE)</f>
        <v>10</v>
      </c>
      <c r="R1036" s="3">
        <f>VLOOKUP($F1036,Experiment!$A$2:$U$90,MATCH(Results!R$1,Experiment!$A$1:$U$1,0),FALSE)</f>
        <v>0.5</v>
      </c>
      <c r="S1036" s="2">
        <f>VLOOKUP($F1036,Experiment!$A$2:$U$90,MATCH(Results!S$1,Experiment!$A$1:$U$1,0),FALSE)</f>
        <v>0</v>
      </c>
      <c r="T1036" s="2">
        <f>VLOOKUP($F1036,Experiment!$A$2:$U$90,MATCH(Results!T$1,Experiment!$A$1:$U$1,0),FALSE)</f>
        <v>100</v>
      </c>
      <c r="U1036" s="2">
        <f>VLOOKUP($F1036,Experiment!$A$2:$U$90,MATCH(Results!U$1,Experiment!$A$1:$U$1,0),FALSE)</f>
        <v>10</v>
      </c>
      <c r="V1036" s="2">
        <f>VLOOKUP($F1036,Experiment!$A$2:$U$90,MATCH(Results!V$1,Experiment!$A$1:$U$1,0),FALSE)</f>
        <v>4</v>
      </c>
      <c r="W1036" s="3">
        <f>VLOOKUP($F1036,Experiment!$A$2:$U$90,MATCH(Results!W$1,Experiment!$A$1:$U$1,0),FALSE)</f>
        <v>0.25</v>
      </c>
      <c r="X1036" s="3">
        <f>VLOOKUP($F1036,Experiment!$A$2:$U$90,MATCH(Results!X$1,Experiment!$A$1:$U$1,0),FALSE)</f>
        <v>0.75</v>
      </c>
      <c r="Y1036" s="2">
        <f>VLOOKUP($F1036,Experiment!$A$2:$U$90,MATCH(Results!Y$1,Experiment!$A$1:$U$1,0),FALSE)</f>
        <v>1</v>
      </c>
      <c r="Z1036" s="3">
        <f>VLOOKUP($F1036,Experiment!$A$2:$U$90,MATCH(Results!Z$1,Experiment!$A$1:$U$1,0),FALSE)</f>
        <v>0.25</v>
      </c>
      <c r="AA1036" s="3">
        <f>VLOOKUP($F1036,Experiment!$A$2:$U$90,MATCH(Results!AA$1,Experiment!$A$1:$U$1,0),FALSE)</f>
        <v>0.5</v>
      </c>
      <c r="AB1036" s="3">
        <f>VLOOKUP($F1036,Experiment!$A$2:$U$90,MATCH(Results!AB$1,Experiment!$A$1:$U$1,0),FALSE)</f>
        <v>0.375</v>
      </c>
      <c r="AC1036" s="3">
        <f>VLOOKUP($F1036,Experiment!$A$2:$U$90,MATCH(Results!AC$1,Experiment!$A$1:$U$1,0),FALSE)</f>
        <v>0.625</v>
      </c>
      <c r="AD1036" s="2">
        <f>VLOOKUP($F1036,Experiment!$A$2:$U$90,MATCH(Results!AD$1,Experiment!$A$1:$U$1,0),FALSE)</f>
        <v>2.5</v>
      </c>
      <c r="AE1036" s="2">
        <f>VLOOKUP($F1036,Experiment!$A$2:$U$90,MATCH(Results!AE$1,Experiment!$A$1:$U$1,0),FALSE)</f>
        <v>93.75</v>
      </c>
      <c r="AF1036" s="2">
        <f>VLOOKUP($F1036,Experiment!$A$2:$U$90,MATCH(Results!AF$1,Experiment!$A$1:$U$1,0),FALSE)</f>
        <v>9.6824583655185421</v>
      </c>
      <c r="AG1036" s="3">
        <f>VLOOKUP($F1036,Experiment!$A$2:$W$90,MATCH(Results!AG$1,Experiment!$A$1:$W$1,0),FALSE)</f>
        <v>1</v>
      </c>
      <c r="AH1036" s="3">
        <f>VLOOKUP($F1036,Experiment!$A$2:$W$90,MATCH(Results!AH$1,Experiment!$A$1:$W$1,0),FALSE)</f>
        <v>0.625</v>
      </c>
      <c r="AI1036" s="3">
        <f>VLOOKUP($F1036,Experiment!$A$2:$X$90,MATCH(Results!AI$1,Experiment!$A$1:$X$1,0),FALSE)</f>
        <v>0.375</v>
      </c>
      <c r="AJ1036" s="2">
        <f>Table1[[#This Row],[Gain]]^Table1[[#This Row],[θ]]</f>
        <v>10</v>
      </c>
      <c r="AK1036" s="2">
        <f>-Table1[[#This Row],[λ]]*-Table1[[#This Row],[Loss]]^Table1[[#This Row],[θ]]</f>
        <v>14</v>
      </c>
      <c r="AL1036" s="2">
        <f>Table1[[#This Row],[v_n_w_g]]-Table1[[#This Row],[v_n_w_l]]</f>
        <v>-4</v>
      </c>
      <c r="AM1036" s="2">
        <f>IF(Table1[[#This Row],[diff_v]]&gt;=1,1,0)</f>
        <v>0</v>
      </c>
    </row>
    <row r="1037" spans="1:39" hidden="1" x14ac:dyDescent="0.3">
      <c r="A1037">
        <v>64</v>
      </c>
      <c r="B1037" t="s">
        <v>46</v>
      </c>
      <c r="C1037" s="22">
        <f>VLOOKUP(Table1[[#This Row],[Subject]],'Subject Profile'!$A$2:$E$8,4,FALSE)</f>
        <v>1</v>
      </c>
      <c r="D1037" s="22">
        <f>VLOOKUP(Table1[[#This Row],[Subject]],'Subject Profile'!$A$2:$E$8,5,FALSE)</f>
        <v>-1.4</v>
      </c>
      <c r="E1037" t="s">
        <v>109</v>
      </c>
      <c r="F1037" t="s">
        <v>51</v>
      </c>
      <c r="G1037" t="s">
        <v>5</v>
      </c>
      <c r="H1037">
        <f>IF(Table1[[#This Row],[decision]]="accept",1,0)</f>
        <v>0</v>
      </c>
      <c r="I1037">
        <v>0</v>
      </c>
      <c r="J1037">
        <v>280</v>
      </c>
      <c r="K1037">
        <v>1664535623</v>
      </c>
      <c r="L1037">
        <v>4</v>
      </c>
      <c r="M1037" t="str">
        <f>VLOOKUP($F1037,Experiment!$A$2:$U$90,MATCH(Results!M$1,Experiment!$A$1:$U$1,0)+1,FALSE)</f>
        <v>I</v>
      </c>
      <c r="N1037">
        <f>IF(Table1[[#This Row],[Impact]]="I",0,1)</f>
        <v>0</v>
      </c>
      <c r="O1037" s="2">
        <f>VLOOKUP($F1037,Experiment!$A$2:$U$90,MATCH(Results!O$1,Experiment!$A$1:$U$1,0),FALSE)</f>
        <v>-90</v>
      </c>
      <c r="P1037" s="3">
        <f>VLOOKUP($F1037,Experiment!$A$2:$U$90,MATCH(Results!P$1,Experiment!$A$1:$U$1,0),FALSE)</f>
        <v>0.5</v>
      </c>
      <c r="Q1037" s="2">
        <f>VLOOKUP($F1037,Experiment!$A$2:$U$90,MATCH(Results!Q$1,Experiment!$A$1:$U$1,0),FALSE)</f>
        <v>80</v>
      </c>
      <c r="R1037" s="3">
        <f>VLOOKUP($F1037,Experiment!$A$2:$U$90,MATCH(Results!R$1,Experiment!$A$1:$U$1,0),FALSE)</f>
        <v>0.5</v>
      </c>
      <c r="S1037" s="2">
        <f>VLOOKUP($F1037,Experiment!$A$2:$U$90,MATCH(Results!S$1,Experiment!$A$1:$U$1,0),FALSE)</f>
        <v>-5</v>
      </c>
      <c r="T1037" s="2">
        <f>VLOOKUP($F1037,Experiment!$A$2:$U$90,MATCH(Results!T$1,Experiment!$A$1:$U$1,0),FALSE)</f>
        <v>7225</v>
      </c>
      <c r="U1037" s="2">
        <f>VLOOKUP($F1037,Experiment!$A$2:$U$90,MATCH(Results!U$1,Experiment!$A$1:$U$1,0),FALSE)</f>
        <v>85</v>
      </c>
      <c r="V1037" s="2">
        <f>VLOOKUP($F1037,Experiment!$A$2:$U$90,MATCH(Results!V$1,Experiment!$A$1:$U$1,0),FALSE)</f>
        <v>4</v>
      </c>
      <c r="W1037" s="3">
        <f>VLOOKUP($F1037,Experiment!$A$2:$U$90,MATCH(Results!W$1,Experiment!$A$1:$U$1,0),FALSE)</f>
        <v>0.25</v>
      </c>
      <c r="X1037" s="3">
        <f>VLOOKUP($F1037,Experiment!$A$2:$U$90,MATCH(Results!X$1,Experiment!$A$1:$U$1,0),FALSE)</f>
        <v>0.75</v>
      </c>
      <c r="Y1037" s="2">
        <f>VLOOKUP($F1037,Experiment!$A$2:$U$90,MATCH(Results!Y$1,Experiment!$A$1:$U$1,0),FALSE)</f>
        <v>1</v>
      </c>
      <c r="Z1037" s="3">
        <f>VLOOKUP($F1037,Experiment!$A$2:$U$90,MATCH(Results!Z$1,Experiment!$A$1:$U$1,0),FALSE)</f>
        <v>0.25</v>
      </c>
      <c r="AA1037" s="3">
        <f>VLOOKUP($F1037,Experiment!$A$2:$U$90,MATCH(Results!AA$1,Experiment!$A$1:$U$1,0),FALSE)</f>
        <v>0.5</v>
      </c>
      <c r="AB1037" s="3">
        <f>VLOOKUP($F1037,Experiment!$A$2:$U$90,MATCH(Results!AB$1,Experiment!$A$1:$U$1,0),FALSE)</f>
        <v>0.375</v>
      </c>
      <c r="AC1037" s="3">
        <f>VLOOKUP($F1037,Experiment!$A$2:$U$90,MATCH(Results!AC$1,Experiment!$A$1:$U$1,0),FALSE)</f>
        <v>0.625</v>
      </c>
      <c r="AD1037" s="2">
        <f>VLOOKUP($F1037,Experiment!$A$2:$U$90,MATCH(Results!AD$1,Experiment!$A$1:$U$1,0),FALSE)</f>
        <v>16.25</v>
      </c>
      <c r="AE1037" s="2">
        <f>VLOOKUP($F1037,Experiment!$A$2:$U$90,MATCH(Results!AE$1,Experiment!$A$1:$U$1,0),FALSE)</f>
        <v>6773.4375</v>
      </c>
      <c r="AF1037" s="2">
        <f>VLOOKUP($F1037,Experiment!$A$2:$U$90,MATCH(Results!AF$1,Experiment!$A$1:$U$1,0),FALSE)</f>
        <v>82.300896106907615</v>
      </c>
      <c r="AG1037" s="3">
        <f>VLOOKUP($F1037,Experiment!$A$2:$W$90,MATCH(Results!AG$1,Experiment!$A$1:$W$1,0),FALSE)</f>
        <v>1</v>
      </c>
      <c r="AH1037" s="3">
        <f>VLOOKUP($F1037,Experiment!$A$2:$W$90,MATCH(Results!AH$1,Experiment!$A$1:$W$1,0),FALSE)</f>
        <v>0.625</v>
      </c>
      <c r="AI1037" s="3">
        <f>VLOOKUP($F1037,Experiment!$A$2:$X$90,MATCH(Results!AI$1,Experiment!$A$1:$X$1,0),FALSE)</f>
        <v>0.375</v>
      </c>
      <c r="AJ1037" s="2">
        <f>Table1[[#This Row],[Gain]]^Table1[[#This Row],[θ]]</f>
        <v>80</v>
      </c>
      <c r="AK1037" s="2">
        <f>-Table1[[#This Row],[λ]]*-Table1[[#This Row],[Loss]]^Table1[[#This Row],[θ]]</f>
        <v>125.99999999999999</v>
      </c>
      <c r="AL1037" s="2">
        <f>Table1[[#This Row],[v_n_w_g]]-Table1[[#This Row],[v_n_w_l]]</f>
        <v>-45.999999999999986</v>
      </c>
      <c r="AM1037" s="2">
        <f>IF(Table1[[#This Row],[diff_v]]&gt;=1,1,0)</f>
        <v>0</v>
      </c>
    </row>
    <row r="1038" spans="1:39" hidden="1" x14ac:dyDescent="0.3">
      <c r="A1038">
        <v>65</v>
      </c>
      <c r="B1038" t="s">
        <v>46</v>
      </c>
      <c r="C1038" s="22">
        <f>VLOOKUP(Table1[[#This Row],[Subject]],'Subject Profile'!$A$2:$E$8,4,FALSE)</f>
        <v>1</v>
      </c>
      <c r="D1038" s="22">
        <f>VLOOKUP(Table1[[#This Row],[Subject]],'Subject Profile'!$A$2:$E$8,5,FALSE)</f>
        <v>-1.4</v>
      </c>
      <c r="E1038" t="s">
        <v>109</v>
      </c>
      <c r="F1038" t="s">
        <v>63</v>
      </c>
      <c r="G1038" t="s">
        <v>7</v>
      </c>
      <c r="H1038">
        <f>IF(Table1[[#This Row],[decision]]="accept",1,0)</f>
        <v>1</v>
      </c>
      <c r="I1038">
        <v>60</v>
      </c>
      <c r="J1038">
        <v>340</v>
      </c>
      <c r="K1038">
        <v>1664535628</v>
      </c>
      <c r="L1038">
        <v>5</v>
      </c>
      <c r="M1038" t="str">
        <f>VLOOKUP($F1038,Experiment!$A$2:$U$90,MATCH(Results!M$1,Experiment!$A$1:$U$1,0)+1,FALSE)</f>
        <v>I</v>
      </c>
      <c r="N1038">
        <f>IF(Table1[[#This Row],[Impact]]="I",0,1)</f>
        <v>0</v>
      </c>
      <c r="O1038" s="2">
        <f>VLOOKUP($F1038,Experiment!$A$2:$U$90,MATCH(Results!O$1,Experiment!$A$1:$U$1,0),FALSE)</f>
        <v>-50</v>
      </c>
      <c r="P1038" s="3">
        <f>VLOOKUP($F1038,Experiment!$A$2:$U$90,MATCH(Results!P$1,Experiment!$A$1:$U$1,0),FALSE)</f>
        <v>0.5</v>
      </c>
      <c r="Q1038" s="2">
        <f>VLOOKUP($F1038,Experiment!$A$2:$U$90,MATCH(Results!Q$1,Experiment!$A$1:$U$1,0),FALSE)</f>
        <v>60</v>
      </c>
      <c r="R1038" s="3">
        <f>VLOOKUP($F1038,Experiment!$A$2:$U$90,MATCH(Results!R$1,Experiment!$A$1:$U$1,0),FALSE)</f>
        <v>0.5</v>
      </c>
      <c r="S1038" s="2">
        <f>VLOOKUP($F1038,Experiment!$A$2:$U$90,MATCH(Results!S$1,Experiment!$A$1:$U$1,0),FALSE)</f>
        <v>5</v>
      </c>
      <c r="T1038" s="2">
        <f>VLOOKUP($F1038,Experiment!$A$2:$U$90,MATCH(Results!T$1,Experiment!$A$1:$U$1,0),FALSE)</f>
        <v>3025</v>
      </c>
      <c r="U1038" s="2">
        <f>VLOOKUP($F1038,Experiment!$A$2:$U$90,MATCH(Results!U$1,Experiment!$A$1:$U$1,0),FALSE)</f>
        <v>55</v>
      </c>
      <c r="V1038" s="2">
        <f>VLOOKUP($F1038,Experiment!$A$2:$U$90,MATCH(Results!V$1,Experiment!$A$1:$U$1,0),FALSE)</f>
        <v>4</v>
      </c>
      <c r="W1038" s="3">
        <f>VLOOKUP($F1038,Experiment!$A$2:$U$90,MATCH(Results!W$1,Experiment!$A$1:$U$1,0),FALSE)</f>
        <v>0.25</v>
      </c>
      <c r="X1038" s="3">
        <f>VLOOKUP($F1038,Experiment!$A$2:$U$90,MATCH(Results!X$1,Experiment!$A$1:$U$1,0),FALSE)</f>
        <v>0.75</v>
      </c>
      <c r="Y1038" s="2">
        <f>VLOOKUP($F1038,Experiment!$A$2:$U$90,MATCH(Results!Y$1,Experiment!$A$1:$U$1,0),FALSE)</f>
        <v>2</v>
      </c>
      <c r="Z1038" s="3">
        <f>VLOOKUP($F1038,Experiment!$A$2:$U$90,MATCH(Results!Z$1,Experiment!$A$1:$U$1,0),FALSE)</f>
        <v>0.5</v>
      </c>
      <c r="AA1038" s="3">
        <f>VLOOKUP($F1038,Experiment!$A$2:$U$90,MATCH(Results!AA$1,Experiment!$A$1:$U$1,0),FALSE)</f>
        <v>0.25</v>
      </c>
      <c r="AB1038" s="3">
        <f>VLOOKUP($F1038,Experiment!$A$2:$U$90,MATCH(Results!AB$1,Experiment!$A$1:$U$1,0),FALSE)</f>
        <v>0.625</v>
      </c>
      <c r="AC1038" s="3">
        <f>VLOOKUP($F1038,Experiment!$A$2:$U$90,MATCH(Results!AC$1,Experiment!$A$1:$U$1,0),FALSE)</f>
        <v>0.375</v>
      </c>
      <c r="AD1038" s="2">
        <f>VLOOKUP($F1038,Experiment!$A$2:$U$90,MATCH(Results!AD$1,Experiment!$A$1:$U$1,0),FALSE)</f>
        <v>-8.75</v>
      </c>
      <c r="AE1038" s="2">
        <f>VLOOKUP($F1038,Experiment!$A$2:$U$90,MATCH(Results!AE$1,Experiment!$A$1:$U$1,0),FALSE)</f>
        <v>2835.9375</v>
      </c>
      <c r="AF1038" s="2">
        <f>VLOOKUP($F1038,Experiment!$A$2:$U$90,MATCH(Results!AF$1,Experiment!$A$1:$U$1,0),FALSE)</f>
        <v>53.253521010351982</v>
      </c>
      <c r="AG1038" s="3">
        <f>VLOOKUP($F1038,Experiment!$A$2:$W$90,MATCH(Results!AG$1,Experiment!$A$1:$W$1,0),FALSE)</f>
        <v>0.82730419370997643</v>
      </c>
      <c r="AH1038" s="3">
        <f>VLOOKUP($F1038,Experiment!$A$2:$W$90,MATCH(Results!AH$1,Experiment!$A$1:$W$1,0),FALSE)</f>
        <v>0.38648875795104182</v>
      </c>
      <c r="AI1038" s="3">
        <f>VLOOKUP($F1038,Experiment!$A$2:$X$90,MATCH(Results!AI$1,Experiment!$A$1:$X$1,0),FALSE)</f>
        <v>0.61351124204895813</v>
      </c>
      <c r="AJ1038" s="2">
        <f>Table1[[#This Row],[Gain]]^Table1[[#This Row],[θ]]</f>
        <v>60</v>
      </c>
      <c r="AK1038" s="2">
        <f>-Table1[[#This Row],[λ]]*-Table1[[#This Row],[Loss]]^Table1[[#This Row],[θ]]</f>
        <v>70</v>
      </c>
      <c r="AL1038" s="2">
        <f>Table1[[#This Row],[v_n_w_g]]-Table1[[#This Row],[v_n_w_l]]</f>
        <v>-10</v>
      </c>
      <c r="AM1038" s="2">
        <f>IF(Table1[[#This Row],[diff_v]]&gt;=1,1,0)</f>
        <v>0</v>
      </c>
    </row>
    <row r="1039" spans="1:39" hidden="1" x14ac:dyDescent="0.3">
      <c r="A1039">
        <v>66</v>
      </c>
      <c r="B1039" t="s">
        <v>46</v>
      </c>
      <c r="C1039" s="22">
        <f>VLOOKUP(Table1[[#This Row],[Subject]],'Subject Profile'!$A$2:$E$8,4,FALSE)</f>
        <v>1</v>
      </c>
      <c r="D1039" s="22">
        <f>VLOOKUP(Table1[[#This Row],[Subject]],'Subject Profile'!$A$2:$E$8,5,FALSE)</f>
        <v>-1.4</v>
      </c>
      <c r="E1039" t="s">
        <v>109</v>
      </c>
      <c r="F1039" t="s">
        <v>66</v>
      </c>
      <c r="G1039" t="s">
        <v>7</v>
      </c>
      <c r="H1039">
        <f>IF(Table1[[#This Row],[decision]]="accept",1,0)</f>
        <v>1</v>
      </c>
      <c r="I1039">
        <v>20</v>
      </c>
      <c r="J1039">
        <v>360</v>
      </c>
      <c r="K1039">
        <v>1664535638</v>
      </c>
      <c r="L1039">
        <v>10</v>
      </c>
      <c r="M1039" t="str">
        <f>VLOOKUP($F1039,Experiment!$A$2:$U$90,MATCH(Results!M$1,Experiment!$A$1:$U$1,0)+1,FALSE)</f>
        <v>G</v>
      </c>
      <c r="N1039">
        <f>IF(Table1[[#This Row],[Impact]]="I",0,1)</f>
        <v>1</v>
      </c>
      <c r="O1039" s="2">
        <f>VLOOKUP($F1039,Experiment!$A$2:$U$90,MATCH(Results!O$1,Experiment!$A$1:$U$1,0),FALSE)</f>
        <v>-10</v>
      </c>
      <c r="P1039" s="3">
        <f>VLOOKUP($F1039,Experiment!$A$2:$U$90,MATCH(Results!P$1,Experiment!$A$1:$U$1,0),FALSE)</f>
        <v>0.5</v>
      </c>
      <c r="Q1039" s="2">
        <f>VLOOKUP($F1039,Experiment!$A$2:$U$90,MATCH(Results!Q$1,Experiment!$A$1:$U$1,0),FALSE)</f>
        <v>20</v>
      </c>
      <c r="R1039" s="3">
        <f>VLOOKUP($F1039,Experiment!$A$2:$U$90,MATCH(Results!R$1,Experiment!$A$1:$U$1,0),FALSE)</f>
        <v>0.5</v>
      </c>
      <c r="S1039" s="2">
        <f>VLOOKUP($F1039,Experiment!$A$2:$U$90,MATCH(Results!S$1,Experiment!$A$1:$U$1,0),FALSE)</f>
        <v>5</v>
      </c>
      <c r="T1039" s="2">
        <f>VLOOKUP($F1039,Experiment!$A$2:$U$90,MATCH(Results!T$1,Experiment!$A$1:$U$1,0),FALSE)</f>
        <v>225</v>
      </c>
      <c r="U1039" s="2">
        <f>VLOOKUP($F1039,Experiment!$A$2:$U$90,MATCH(Results!U$1,Experiment!$A$1:$U$1,0),FALSE)</f>
        <v>15</v>
      </c>
      <c r="V1039" s="2">
        <f>VLOOKUP($F1039,Experiment!$A$2:$U$90,MATCH(Results!V$1,Experiment!$A$1:$U$1,0),FALSE)</f>
        <v>2</v>
      </c>
      <c r="W1039" s="3">
        <f>VLOOKUP($F1039,Experiment!$A$2:$U$90,MATCH(Results!W$1,Experiment!$A$1:$U$1,0),FALSE)</f>
        <v>0.25</v>
      </c>
      <c r="X1039" s="3">
        <f>VLOOKUP($F1039,Experiment!$A$2:$U$90,MATCH(Results!X$1,Experiment!$A$1:$U$1,0),FALSE)</f>
        <v>0.75</v>
      </c>
      <c r="Y1039" s="2">
        <f>VLOOKUP($F1039,Experiment!$A$2:$U$90,MATCH(Results!Y$1,Experiment!$A$1:$U$1,0),FALSE)</f>
        <v>2</v>
      </c>
      <c r="Z1039" s="3">
        <f>VLOOKUP($F1039,Experiment!$A$2:$U$90,MATCH(Results!Z$1,Experiment!$A$1:$U$1,0),FALSE)</f>
        <v>0.5</v>
      </c>
      <c r="AA1039" s="3">
        <f>VLOOKUP($F1039,Experiment!$A$2:$U$90,MATCH(Results!AA$1,Experiment!$A$1:$U$1,0),FALSE)</f>
        <v>0.25</v>
      </c>
      <c r="AB1039" s="3">
        <f>VLOOKUP($F1039,Experiment!$A$2:$U$90,MATCH(Results!AB$1,Experiment!$A$1:$U$1,0),FALSE)</f>
        <v>0.625</v>
      </c>
      <c r="AC1039" s="3">
        <f>VLOOKUP($F1039,Experiment!$A$2:$U$90,MATCH(Results!AC$1,Experiment!$A$1:$U$1,0),FALSE)</f>
        <v>0.375</v>
      </c>
      <c r="AD1039" s="2">
        <f>VLOOKUP($F1039,Experiment!$A$2:$U$90,MATCH(Results!AD$1,Experiment!$A$1:$U$1,0),FALSE)</f>
        <v>1.25</v>
      </c>
      <c r="AE1039" s="2">
        <f>VLOOKUP($F1039,Experiment!$A$2:$U$90,MATCH(Results!AE$1,Experiment!$A$1:$U$1,0),FALSE)</f>
        <v>210.9375</v>
      </c>
      <c r="AF1039" s="2">
        <f>VLOOKUP($F1039,Experiment!$A$2:$U$90,MATCH(Results!AF$1,Experiment!$A$1:$U$1,0),FALSE)</f>
        <v>14.523687548277813</v>
      </c>
      <c r="AG1039" s="3">
        <f>VLOOKUP($F1039,Experiment!$A$2:$W$90,MATCH(Results!AG$1,Experiment!$A$1:$W$1,0),FALSE)</f>
        <v>0.82730419370997643</v>
      </c>
      <c r="AH1039" s="3">
        <f>VLOOKUP($F1039,Experiment!$A$2:$W$90,MATCH(Results!AH$1,Experiment!$A$1:$W$1,0),FALSE)</f>
        <v>0.38648875795104182</v>
      </c>
      <c r="AI1039" s="3">
        <f>VLOOKUP($F1039,Experiment!$A$2:$X$90,MATCH(Results!AI$1,Experiment!$A$1:$X$1,0),FALSE)</f>
        <v>0.61351124204895813</v>
      </c>
      <c r="AJ1039" s="2">
        <f>Table1[[#This Row],[Gain]]^Table1[[#This Row],[θ]]</f>
        <v>20</v>
      </c>
      <c r="AK1039" s="2">
        <f>-Table1[[#This Row],[λ]]*-Table1[[#This Row],[Loss]]^Table1[[#This Row],[θ]]</f>
        <v>14</v>
      </c>
      <c r="AL1039" s="2">
        <f>Table1[[#This Row],[v_n_w_g]]-Table1[[#This Row],[v_n_w_l]]</f>
        <v>6</v>
      </c>
      <c r="AM1039" s="2">
        <f>IF(Table1[[#This Row],[diff_v]]&gt;=1,1,0)</f>
        <v>1</v>
      </c>
    </row>
    <row r="1040" spans="1:39" hidden="1" x14ac:dyDescent="0.3">
      <c r="A1040">
        <v>67</v>
      </c>
      <c r="B1040" t="s">
        <v>46</v>
      </c>
      <c r="C1040" s="22">
        <f>VLOOKUP(Table1[[#This Row],[Subject]],'Subject Profile'!$A$2:$E$8,4,FALSE)</f>
        <v>1</v>
      </c>
      <c r="D1040" s="22">
        <f>VLOOKUP(Table1[[#This Row],[Subject]],'Subject Profile'!$A$2:$E$8,5,FALSE)</f>
        <v>-1.4</v>
      </c>
      <c r="E1040" t="s">
        <v>109</v>
      </c>
      <c r="F1040" t="s">
        <v>55</v>
      </c>
      <c r="G1040" t="s">
        <v>56</v>
      </c>
      <c r="H1040">
        <f>IF(Table1[[#This Row],[decision]]="accept",1,0)</f>
        <v>0</v>
      </c>
      <c r="I1040">
        <v>0</v>
      </c>
      <c r="J1040">
        <v>360</v>
      </c>
      <c r="K1040">
        <v>1664535646</v>
      </c>
      <c r="L1040">
        <v>8</v>
      </c>
      <c r="M1040" t="str">
        <f>VLOOKUP($F1040,Experiment!$A$2:$U$90,MATCH(Results!M$1,Experiment!$A$1:$U$1,0)+1,FALSE)</f>
        <v>R</v>
      </c>
      <c r="N1040">
        <f>IF(Table1[[#This Row],[Impact]]="I",0,1)</f>
        <v>1</v>
      </c>
      <c r="O1040" s="2">
        <f>VLOOKUP($F1040,Experiment!$A$2:$U$90,MATCH(Results!O$1,Experiment!$A$1:$U$1,0),FALSE)</f>
        <v>0</v>
      </c>
      <c r="P1040" s="3">
        <f>VLOOKUP($F1040,Experiment!$A$2:$U$90,MATCH(Results!P$1,Experiment!$A$1:$U$1,0),FALSE)</f>
        <v>0</v>
      </c>
      <c r="Q1040" s="2">
        <f>VLOOKUP($F1040,Experiment!$A$2:$U$90,MATCH(Results!Q$1,Experiment!$A$1:$U$1,0),FALSE)</f>
        <v>0</v>
      </c>
      <c r="R1040" s="3">
        <f>VLOOKUP($F1040,Experiment!$A$2:$U$90,MATCH(Results!R$1,Experiment!$A$1:$U$1,0),FALSE)</f>
        <v>0</v>
      </c>
      <c r="S1040" s="2">
        <f>VLOOKUP($F1040,Experiment!$A$2:$U$90,MATCH(Results!S$1,Experiment!$A$1:$U$1,0),FALSE)</f>
        <v>0</v>
      </c>
      <c r="T1040" s="2">
        <f>VLOOKUP($F1040,Experiment!$A$2:$U$90,MATCH(Results!T$1,Experiment!$A$1:$U$1,0),FALSE)</f>
        <v>0</v>
      </c>
      <c r="U1040" s="2">
        <f>VLOOKUP($F1040,Experiment!$A$2:$U$90,MATCH(Results!U$1,Experiment!$A$1:$U$1,0),FALSE)</f>
        <v>0</v>
      </c>
      <c r="V1040" s="2">
        <f>VLOOKUP($F1040,Experiment!$A$2:$U$90,MATCH(Results!V$1,Experiment!$A$1:$U$1,0),FALSE)</f>
        <v>0</v>
      </c>
      <c r="W1040" s="3">
        <f>VLOOKUP($F1040,Experiment!$A$2:$U$90,MATCH(Results!W$1,Experiment!$A$1:$U$1,0),FALSE)</f>
        <v>0</v>
      </c>
      <c r="X1040" s="3">
        <f>VLOOKUP($F1040,Experiment!$A$2:$U$90,MATCH(Results!X$1,Experiment!$A$1:$U$1,0),FALSE)</f>
        <v>0</v>
      </c>
      <c r="Y1040" s="2">
        <f>VLOOKUP($F1040,Experiment!$A$2:$U$90,MATCH(Results!Y$1,Experiment!$A$1:$U$1,0),FALSE)</f>
        <v>0</v>
      </c>
      <c r="Z1040" s="3">
        <f>VLOOKUP($F1040,Experiment!$A$2:$U$90,MATCH(Results!Z$1,Experiment!$A$1:$U$1,0),FALSE)</f>
        <v>0</v>
      </c>
      <c r="AA1040" s="3">
        <f>VLOOKUP($F1040,Experiment!$A$2:$U$90,MATCH(Results!AA$1,Experiment!$A$1:$U$1,0),FALSE)</f>
        <v>0</v>
      </c>
      <c r="AB1040" s="3">
        <f>VLOOKUP($F1040,Experiment!$A$2:$U$90,MATCH(Results!AB$1,Experiment!$A$1:$U$1,0),FALSE)</f>
        <v>0</v>
      </c>
      <c r="AC1040" s="3">
        <f>VLOOKUP($F1040,Experiment!$A$2:$U$90,MATCH(Results!AC$1,Experiment!$A$1:$U$1,0),FALSE)</f>
        <v>0</v>
      </c>
      <c r="AD1040" s="2">
        <f>VLOOKUP($F1040,Experiment!$A$2:$U$90,MATCH(Results!AD$1,Experiment!$A$1:$U$1,0),FALSE)</f>
        <v>0</v>
      </c>
      <c r="AE1040" s="2">
        <f>VLOOKUP($F1040,Experiment!$A$2:$U$90,MATCH(Results!AE$1,Experiment!$A$1:$U$1,0),FALSE)</f>
        <v>0</v>
      </c>
      <c r="AF1040" s="2">
        <f>VLOOKUP($F1040,Experiment!$A$2:$U$90,MATCH(Results!AF$1,Experiment!$A$1:$U$1,0),FALSE)</f>
        <v>0</v>
      </c>
      <c r="AG1040" s="2"/>
      <c r="AH1040" s="3">
        <f>VLOOKUP($F1040,Experiment!$A$2:$W$90,MATCH(Results!AH$1,Experiment!$A$1:$W$1,0),FALSE)</f>
        <v>0</v>
      </c>
      <c r="AI1040" s="2">
        <f>VLOOKUP($F1040,Experiment!$A$2:$X$90,MATCH(Results!AI$1,Experiment!$A$1:$X$1,0),FALSE)</f>
        <v>0</v>
      </c>
      <c r="AJ1040" s="2">
        <f>Table1[[#This Row],[Gain]]^Table1[[#This Row],[θ]]</f>
        <v>0</v>
      </c>
      <c r="AK1040" s="2">
        <f>-Table1[[#This Row],[λ]]*-Table1[[#This Row],[Loss]]^Table1[[#This Row],[θ]]</f>
        <v>0</v>
      </c>
      <c r="AL1040" s="2">
        <f>Table1[[#This Row],[v_n_w_g]]-Table1[[#This Row],[v_n_w_l]]</f>
        <v>0</v>
      </c>
      <c r="AM1040" s="2">
        <f>IF(Table1[[#This Row],[diff_v]]&gt;=1,1,0)</f>
        <v>0</v>
      </c>
    </row>
    <row r="1041" spans="1:39" hidden="1" x14ac:dyDescent="0.3">
      <c r="A1041">
        <v>68</v>
      </c>
      <c r="B1041" t="s">
        <v>46</v>
      </c>
      <c r="C1041" s="22">
        <f>VLOOKUP(Table1[[#This Row],[Subject]],'Subject Profile'!$A$2:$E$8,4,FALSE)</f>
        <v>1</v>
      </c>
      <c r="D1041" s="22">
        <f>VLOOKUP(Table1[[#This Row],[Subject]],'Subject Profile'!$A$2:$E$8,5,FALSE)</f>
        <v>-1.4</v>
      </c>
      <c r="E1041" t="s">
        <v>109</v>
      </c>
      <c r="F1041" t="s">
        <v>55</v>
      </c>
      <c r="G1041" t="s">
        <v>56</v>
      </c>
      <c r="H1041">
        <f>IF(Table1[[#This Row],[decision]]="accept",1,0)</f>
        <v>0</v>
      </c>
      <c r="I1041">
        <v>0</v>
      </c>
      <c r="J1041">
        <v>360</v>
      </c>
      <c r="K1041">
        <v>1664535648</v>
      </c>
      <c r="L1041">
        <v>2</v>
      </c>
      <c r="M1041" t="str">
        <f>VLOOKUP($F1041,Experiment!$A$2:$U$90,MATCH(Results!M$1,Experiment!$A$1:$U$1,0)+1,FALSE)</f>
        <v>R</v>
      </c>
      <c r="N1041">
        <f>IF(Table1[[#This Row],[Impact]]="I",0,1)</f>
        <v>1</v>
      </c>
      <c r="O1041" s="2">
        <f>VLOOKUP($F1041,Experiment!$A$2:$U$90,MATCH(Results!O$1,Experiment!$A$1:$U$1,0),FALSE)</f>
        <v>0</v>
      </c>
      <c r="P1041" s="3">
        <f>VLOOKUP($F1041,Experiment!$A$2:$U$90,MATCH(Results!P$1,Experiment!$A$1:$U$1,0),FALSE)</f>
        <v>0</v>
      </c>
      <c r="Q1041" s="2">
        <f>VLOOKUP($F1041,Experiment!$A$2:$U$90,MATCH(Results!Q$1,Experiment!$A$1:$U$1,0),FALSE)</f>
        <v>0</v>
      </c>
      <c r="R1041" s="3">
        <f>VLOOKUP($F1041,Experiment!$A$2:$U$90,MATCH(Results!R$1,Experiment!$A$1:$U$1,0),FALSE)</f>
        <v>0</v>
      </c>
      <c r="S1041" s="2">
        <f>VLOOKUP($F1041,Experiment!$A$2:$U$90,MATCH(Results!S$1,Experiment!$A$1:$U$1,0),FALSE)</f>
        <v>0</v>
      </c>
      <c r="T1041" s="2">
        <f>VLOOKUP($F1041,Experiment!$A$2:$U$90,MATCH(Results!T$1,Experiment!$A$1:$U$1,0),FALSE)</f>
        <v>0</v>
      </c>
      <c r="U1041" s="2">
        <f>VLOOKUP($F1041,Experiment!$A$2:$U$90,MATCH(Results!U$1,Experiment!$A$1:$U$1,0),FALSE)</f>
        <v>0</v>
      </c>
      <c r="V1041" s="2">
        <f>VLOOKUP($F1041,Experiment!$A$2:$U$90,MATCH(Results!V$1,Experiment!$A$1:$U$1,0),FALSE)</f>
        <v>0</v>
      </c>
      <c r="W1041" s="3">
        <f>VLOOKUP($F1041,Experiment!$A$2:$U$90,MATCH(Results!W$1,Experiment!$A$1:$U$1,0),FALSE)</f>
        <v>0</v>
      </c>
      <c r="X1041" s="3">
        <f>VLOOKUP($F1041,Experiment!$A$2:$U$90,MATCH(Results!X$1,Experiment!$A$1:$U$1,0),FALSE)</f>
        <v>0</v>
      </c>
      <c r="Y1041" s="2">
        <f>VLOOKUP($F1041,Experiment!$A$2:$U$90,MATCH(Results!Y$1,Experiment!$A$1:$U$1,0),FALSE)</f>
        <v>0</v>
      </c>
      <c r="Z1041" s="3">
        <f>VLOOKUP($F1041,Experiment!$A$2:$U$90,MATCH(Results!Z$1,Experiment!$A$1:$U$1,0),FALSE)</f>
        <v>0</v>
      </c>
      <c r="AA1041" s="3">
        <f>VLOOKUP($F1041,Experiment!$A$2:$U$90,MATCH(Results!AA$1,Experiment!$A$1:$U$1,0),FALSE)</f>
        <v>0</v>
      </c>
      <c r="AB1041" s="3">
        <f>VLOOKUP($F1041,Experiment!$A$2:$U$90,MATCH(Results!AB$1,Experiment!$A$1:$U$1,0),FALSE)</f>
        <v>0</v>
      </c>
      <c r="AC1041" s="3">
        <f>VLOOKUP($F1041,Experiment!$A$2:$U$90,MATCH(Results!AC$1,Experiment!$A$1:$U$1,0),FALSE)</f>
        <v>0</v>
      </c>
      <c r="AD1041" s="2">
        <f>VLOOKUP($F1041,Experiment!$A$2:$U$90,MATCH(Results!AD$1,Experiment!$A$1:$U$1,0),FALSE)</f>
        <v>0</v>
      </c>
      <c r="AE1041" s="2">
        <f>VLOOKUP($F1041,Experiment!$A$2:$U$90,MATCH(Results!AE$1,Experiment!$A$1:$U$1,0),FALSE)</f>
        <v>0</v>
      </c>
      <c r="AF1041" s="2">
        <f>VLOOKUP($F1041,Experiment!$A$2:$U$90,MATCH(Results!AF$1,Experiment!$A$1:$U$1,0),FALSE)</f>
        <v>0</v>
      </c>
      <c r="AG1041" s="2"/>
      <c r="AH1041" s="3">
        <f>VLOOKUP($F1041,Experiment!$A$2:$W$90,MATCH(Results!AH$1,Experiment!$A$1:$W$1,0),FALSE)</f>
        <v>0</v>
      </c>
      <c r="AI1041" s="2">
        <f>VLOOKUP($F1041,Experiment!$A$2:$X$90,MATCH(Results!AI$1,Experiment!$A$1:$X$1,0),FALSE)</f>
        <v>0</v>
      </c>
      <c r="AJ1041" s="2">
        <f>Table1[[#This Row],[Gain]]^Table1[[#This Row],[θ]]</f>
        <v>0</v>
      </c>
      <c r="AK1041" s="2">
        <f>-Table1[[#This Row],[λ]]*-Table1[[#This Row],[Loss]]^Table1[[#This Row],[θ]]</f>
        <v>0</v>
      </c>
      <c r="AL1041" s="2">
        <f>Table1[[#This Row],[v_n_w_g]]-Table1[[#This Row],[v_n_w_l]]</f>
        <v>0</v>
      </c>
      <c r="AM1041" s="2">
        <f>IF(Table1[[#This Row],[diff_v]]&gt;=1,1,0)</f>
        <v>0</v>
      </c>
    </row>
    <row r="1042" spans="1:39" hidden="1" x14ac:dyDescent="0.3">
      <c r="A1042">
        <v>0</v>
      </c>
      <c r="B1042" t="s">
        <v>46</v>
      </c>
      <c r="C1042" s="22">
        <f>VLOOKUP(Table1[[#This Row],[Subject]],'Subject Profile'!$A$2:$E$8,4,FALSE)</f>
        <v>1</v>
      </c>
      <c r="D1042" s="22">
        <f>VLOOKUP(Table1[[#This Row],[Subject]],'Subject Profile'!$A$2:$E$8,5,FALSE)</f>
        <v>-1.4</v>
      </c>
      <c r="E1042" t="s">
        <v>110</v>
      </c>
      <c r="F1042" t="s">
        <v>81</v>
      </c>
      <c r="G1042" t="s">
        <v>7</v>
      </c>
      <c r="H1042">
        <f>IF(Table1[[#This Row],[decision]]="accept",1,0)</f>
        <v>1</v>
      </c>
      <c r="I1042">
        <v>70</v>
      </c>
      <c r="J1042">
        <v>570</v>
      </c>
      <c r="K1042">
        <v>1664535748</v>
      </c>
      <c r="L1042" t="s">
        <v>136</v>
      </c>
      <c r="M1042" t="str">
        <f>VLOOKUP($F1042,Experiment!$A$2:$U$90,MATCH(Results!M$1,Experiment!$A$1:$U$1,0)+1,FALSE)</f>
        <v>G</v>
      </c>
      <c r="N1042">
        <f>IF(Table1[[#This Row],[Impact]]="I",0,1)</f>
        <v>1</v>
      </c>
      <c r="O1042" s="2">
        <f>VLOOKUP($F1042,Experiment!$A$2:$U$90,MATCH(Results!O$1,Experiment!$A$1:$U$1,0),FALSE)</f>
        <v>-50</v>
      </c>
      <c r="P1042" s="3">
        <f>VLOOKUP($F1042,Experiment!$A$2:$U$90,MATCH(Results!P$1,Experiment!$A$1:$U$1,0),FALSE)</f>
        <v>0.5</v>
      </c>
      <c r="Q1042" s="2">
        <f>VLOOKUP($F1042,Experiment!$A$2:$U$90,MATCH(Results!Q$1,Experiment!$A$1:$U$1,0),FALSE)</f>
        <v>70</v>
      </c>
      <c r="R1042" s="3">
        <f>VLOOKUP($F1042,Experiment!$A$2:$U$90,MATCH(Results!R$1,Experiment!$A$1:$U$1,0),FALSE)</f>
        <v>0.5</v>
      </c>
      <c r="S1042" s="2">
        <f>VLOOKUP($F1042,Experiment!$A$2:$U$90,MATCH(Results!S$1,Experiment!$A$1:$U$1,0),FALSE)</f>
        <v>10</v>
      </c>
      <c r="T1042" s="2">
        <f>VLOOKUP($F1042,Experiment!$A$2:$U$90,MATCH(Results!T$1,Experiment!$A$1:$U$1,0),FALSE)</f>
        <v>3600</v>
      </c>
      <c r="U1042" s="2">
        <f>VLOOKUP($F1042,Experiment!$A$2:$U$90,MATCH(Results!U$1,Experiment!$A$1:$U$1,0),FALSE)</f>
        <v>60</v>
      </c>
      <c r="V1042" s="2">
        <f>VLOOKUP($F1042,Experiment!$A$2:$U$90,MATCH(Results!V$1,Experiment!$A$1:$U$1,0),FALSE)</f>
        <v>2</v>
      </c>
      <c r="W1042" s="3">
        <f>VLOOKUP($F1042,Experiment!$A$2:$U$90,MATCH(Results!W$1,Experiment!$A$1:$U$1,0),FALSE)</f>
        <v>0.25</v>
      </c>
      <c r="X1042" s="3">
        <f>VLOOKUP($F1042,Experiment!$A$2:$U$90,MATCH(Results!X$1,Experiment!$A$1:$U$1,0),FALSE)</f>
        <v>0.75</v>
      </c>
      <c r="Y1042" s="2">
        <f>VLOOKUP($F1042,Experiment!$A$2:$U$90,MATCH(Results!Y$1,Experiment!$A$1:$U$1,0),FALSE)</f>
        <v>1</v>
      </c>
      <c r="Z1042" s="3">
        <f>VLOOKUP($F1042,Experiment!$A$2:$U$90,MATCH(Results!Z$1,Experiment!$A$1:$U$1,0),FALSE)</f>
        <v>0.25</v>
      </c>
      <c r="AA1042" s="3">
        <f>VLOOKUP($F1042,Experiment!$A$2:$U$90,MATCH(Results!AA$1,Experiment!$A$1:$U$1,0),FALSE)</f>
        <v>0.5</v>
      </c>
      <c r="AB1042" s="3">
        <f>VLOOKUP($F1042,Experiment!$A$2:$U$90,MATCH(Results!AB$1,Experiment!$A$1:$U$1,0),FALSE)</f>
        <v>0.375</v>
      </c>
      <c r="AC1042" s="3">
        <f>VLOOKUP($F1042,Experiment!$A$2:$U$90,MATCH(Results!AC$1,Experiment!$A$1:$U$1,0),FALSE)</f>
        <v>0.625</v>
      </c>
      <c r="AD1042" s="2">
        <f>VLOOKUP($F1042,Experiment!$A$2:$U$90,MATCH(Results!AD$1,Experiment!$A$1:$U$1,0),FALSE)</f>
        <v>25</v>
      </c>
      <c r="AE1042" s="2">
        <f>VLOOKUP($F1042,Experiment!$A$2:$U$90,MATCH(Results!AE$1,Experiment!$A$1:$U$1,0),FALSE)</f>
        <v>3375</v>
      </c>
      <c r="AF1042" s="2">
        <f>VLOOKUP($F1042,Experiment!$A$2:$U$90,MATCH(Results!AF$1,Experiment!$A$1:$U$1,0),FALSE)</f>
        <v>58.094750193111253</v>
      </c>
      <c r="AG1042" s="3">
        <f>VLOOKUP($F1042,Experiment!$A$2:$W$90,MATCH(Results!AG$1,Experiment!$A$1:$W$1,0),FALSE)</f>
        <v>1</v>
      </c>
      <c r="AH1042" s="3">
        <f>VLOOKUP($F1042,Experiment!$A$2:$W$90,MATCH(Results!AH$1,Experiment!$A$1:$W$1,0),FALSE)</f>
        <v>0.625</v>
      </c>
      <c r="AI1042" s="3">
        <f>VLOOKUP($F1042,Experiment!$A$2:$X$90,MATCH(Results!AI$1,Experiment!$A$1:$X$1,0),FALSE)</f>
        <v>0.375</v>
      </c>
      <c r="AJ1042" s="2">
        <f>Table1[[#This Row],[Gain]]^Table1[[#This Row],[θ]]</f>
        <v>70</v>
      </c>
      <c r="AK1042" s="2">
        <f>-Table1[[#This Row],[λ]]*-Table1[[#This Row],[Loss]]^Table1[[#This Row],[θ]]</f>
        <v>70</v>
      </c>
      <c r="AL1042" s="2">
        <f>Table1[[#This Row],[v_n_w_g]]-Table1[[#This Row],[v_n_w_l]]</f>
        <v>0</v>
      </c>
      <c r="AM1042" s="2">
        <f>IF(Table1[[#This Row],[diff_v]]&gt;=1,1,0)</f>
        <v>0</v>
      </c>
    </row>
    <row r="1043" spans="1:39" hidden="1" x14ac:dyDescent="0.3">
      <c r="A1043">
        <v>1</v>
      </c>
      <c r="B1043" t="s">
        <v>46</v>
      </c>
      <c r="C1043" s="22">
        <f>VLOOKUP(Table1[[#This Row],[Subject]],'Subject Profile'!$A$2:$E$8,4,FALSE)</f>
        <v>1</v>
      </c>
      <c r="D1043" s="22">
        <f>VLOOKUP(Table1[[#This Row],[Subject]],'Subject Profile'!$A$2:$E$8,5,FALSE)</f>
        <v>-1.4</v>
      </c>
      <c r="E1043" t="s">
        <v>110</v>
      </c>
      <c r="F1043" t="s">
        <v>62</v>
      </c>
      <c r="G1043" t="s">
        <v>7</v>
      </c>
      <c r="H1043">
        <f>IF(Table1[[#This Row],[decision]]="accept",1,0)</f>
        <v>1</v>
      </c>
      <c r="I1043">
        <v>20</v>
      </c>
      <c r="J1043">
        <v>590</v>
      </c>
      <c r="K1043">
        <v>1664535758</v>
      </c>
      <c r="L1043">
        <v>10</v>
      </c>
      <c r="M1043" t="str">
        <f>VLOOKUP($F1043,Experiment!$A$2:$U$90,MATCH(Results!M$1,Experiment!$A$1:$U$1,0)+1,FALSE)</f>
        <v>G</v>
      </c>
      <c r="N1043">
        <f>IF(Table1[[#This Row],[Impact]]="I",0,1)</f>
        <v>1</v>
      </c>
      <c r="O1043" s="2">
        <f>VLOOKUP($F1043,Experiment!$A$2:$U$90,MATCH(Results!O$1,Experiment!$A$1:$U$1,0),FALSE)</f>
        <v>-10</v>
      </c>
      <c r="P1043" s="3">
        <f>VLOOKUP($F1043,Experiment!$A$2:$U$90,MATCH(Results!P$1,Experiment!$A$1:$U$1,0),FALSE)</f>
        <v>0.5</v>
      </c>
      <c r="Q1043" s="2">
        <f>VLOOKUP($F1043,Experiment!$A$2:$U$90,MATCH(Results!Q$1,Experiment!$A$1:$U$1,0),FALSE)</f>
        <v>20</v>
      </c>
      <c r="R1043" s="3">
        <f>VLOOKUP($F1043,Experiment!$A$2:$U$90,MATCH(Results!R$1,Experiment!$A$1:$U$1,0),FALSE)</f>
        <v>0.5</v>
      </c>
      <c r="S1043" s="2">
        <f>VLOOKUP($F1043,Experiment!$A$2:$U$90,MATCH(Results!S$1,Experiment!$A$1:$U$1,0),FALSE)</f>
        <v>5</v>
      </c>
      <c r="T1043" s="2">
        <f>VLOOKUP($F1043,Experiment!$A$2:$U$90,MATCH(Results!T$1,Experiment!$A$1:$U$1,0),FALSE)</f>
        <v>225</v>
      </c>
      <c r="U1043" s="2">
        <f>VLOOKUP($F1043,Experiment!$A$2:$U$90,MATCH(Results!U$1,Experiment!$A$1:$U$1,0),FALSE)</f>
        <v>15</v>
      </c>
      <c r="V1043" s="2">
        <f>VLOOKUP($F1043,Experiment!$A$2:$U$90,MATCH(Results!V$1,Experiment!$A$1:$U$1,0),FALSE)</f>
        <v>4</v>
      </c>
      <c r="W1043" s="3">
        <f>VLOOKUP($F1043,Experiment!$A$2:$U$90,MATCH(Results!W$1,Experiment!$A$1:$U$1,0),FALSE)</f>
        <v>0.25</v>
      </c>
      <c r="X1043" s="3">
        <f>VLOOKUP($F1043,Experiment!$A$2:$U$90,MATCH(Results!X$1,Experiment!$A$1:$U$1,0),FALSE)</f>
        <v>0.75</v>
      </c>
      <c r="Y1043" s="2">
        <f>VLOOKUP($F1043,Experiment!$A$2:$U$90,MATCH(Results!Y$1,Experiment!$A$1:$U$1,0),FALSE)</f>
        <v>2</v>
      </c>
      <c r="Z1043" s="3">
        <f>VLOOKUP($F1043,Experiment!$A$2:$U$90,MATCH(Results!Z$1,Experiment!$A$1:$U$1,0),FALSE)</f>
        <v>0.5</v>
      </c>
      <c r="AA1043" s="3">
        <f>VLOOKUP($F1043,Experiment!$A$2:$U$90,MATCH(Results!AA$1,Experiment!$A$1:$U$1,0),FALSE)</f>
        <v>0.25</v>
      </c>
      <c r="AB1043" s="3">
        <f>VLOOKUP($F1043,Experiment!$A$2:$U$90,MATCH(Results!AB$1,Experiment!$A$1:$U$1,0),FALSE)</f>
        <v>0.625</v>
      </c>
      <c r="AC1043" s="3">
        <f>VLOOKUP($F1043,Experiment!$A$2:$U$90,MATCH(Results!AC$1,Experiment!$A$1:$U$1,0),FALSE)</f>
        <v>0.375</v>
      </c>
      <c r="AD1043" s="2">
        <f>VLOOKUP($F1043,Experiment!$A$2:$U$90,MATCH(Results!AD$1,Experiment!$A$1:$U$1,0),FALSE)</f>
        <v>1.25</v>
      </c>
      <c r="AE1043" s="2">
        <f>VLOOKUP($F1043,Experiment!$A$2:$U$90,MATCH(Results!AE$1,Experiment!$A$1:$U$1,0),FALSE)</f>
        <v>210.9375</v>
      </c>
      <c r="AF1043" s="2">
        <f>VLOOKUP($F1043,Experiment!$A$2:$U$90,MATCH(Results!AF$1,Experiment!$A$1:$U$1,0),FALSE)</f>
        <v>14.523687548277813</v>
      </c>
      <c r="AG1043" s="3">
        <f>VLOOKUP($F1043,Experiment!$A$2:$W$90,MATCH(Results!AG$1,Experiment!$A$1:$W$1,0),FALSE)</f>
        <v>0.82730419370997643</v>
      </c>
      <c r="AH1043" s="3">
        <f>VLOOKUP($F1043,Experiment!$A$2:$W$90,MATCH(Results!AH$1,Experiment!$A$1:$W$1,0),FALSE)</f>
        <v>0.38648875795104182</v>
      </c>
      <c r="AI1043" s="3">
        <f>VLOOKUP($F1043,Experiment!$A$2:$X$90,MATCH(Results!AI$1,Experiment!$A$1:$X$1,0),FALSE)</f>
        <v>0.61351124204895813</v>
      </c>
      <c r="AJ1043" s="2">
        <f>Table1[[#This Row],[Gain]]^Table1[[#This Row],[θ]]</f>
        <v>20</v>
      </c>
      <c r="AK1043" s="2">
        <f>-Table1[[#This Row],[λ]]*-Table1[[#This Row],[Loss]]^Table1[[#This Row],[θ]]</f>
        <v>14</v>
      </c>
      <c r="AL1043" s="2">
        <f>Table1[[#This Row],[v_n_w_g]]-Table1[[#This Row],[v_n_w_l]]</f>
        <v>6</v>
      </c>
      <c r="AM1043" s="2">
        <f>IF(Table1[[#This Row],[diff_v]]&gt;=1,1,0)</f>
        <v>1</v>
      </c>
    </row>
    <row r="1044" spans="1:39" hidden="1" x14ac:dyDescent="0.3">
      <c r="A1044">
        <v>2</v>
      </c>
      <c r="B1044" t="s">
        <v>46</v>
      </c>
      <c r="C1044" s="22">
        <f>VLOOKUP(Table1[[#This Row],[Subject]],'Subject Profile'!$A$2:$E$8,4,FALSE)</f>
        <v>1</v>
      </c>
      <c r="D1044" s="22">
        <f>VLOOKUP(Table1[[#This Row],[Subject]],'Subject Profile'!$A$2:$E$8,5,FALSE)</f>
        <v>-1.4</v>
      </c>
      <c r="E1044" t="s">
        <v>110</v>
      </c>
      <c r="F1044" t="s">
        <v>86</v>
      </c>
      <c r="G1044" t="s">
        <v>7</v>
      </c>
      <c r="H1044">
        <f>IF(Table1[[#This Row],[decision]]="accept",1,0)</f>
        <v>1</v>
      </c>
      <c r="I1044">
        <v>-50</v>
      </c>
      <c r="J1044">
        <v>540</v>
      </c>
      <c r="K1044">
        <v>1664535766</v>
      </c>
      <c r="L1044">
        <v>8</v>
      </c>
      <c r="M1044" t="str">
        <f>VLOOKUP($F1044,Experiment!$A$2:$U$90,MATCH(Results!M$1,Experiment!$A$1:$U$1,0)+1,FALSE)</f>
        <v>I</v>
      </c>
      <c r="N1044">
        <f>IF(Table1[[#This Row],[Impact]]="I",0,1)</f>
        <v>0</v>
      </c>
      <c r="O1044" s="2">
        <f>VLOOKUP($F1044,Experiment!$A$2:$U$90,MATCH(Results!O$1,Experiment!$A$1:$U$1,0),FALSE)</f>
        <v>-50</v>
      </c>
      <c r="P1044" s="3">
        <f>VLOOKUP($F1044,Experiment!$A$2:$U$90,MATCH(Results!P$1,Experiment!$A$1:$U$1,0),FALSE)</f>
        <v>0.5</v>
      </c>
      <c r="Q1044" s="2">
        <f>VLOOKUP($F1044,Experiment!$A$2:$U$90,MATCH(Results!Q$1,Experiment!$A$1:$U$1,0),FALSE)</f>
        <v>70</v>
      </c>
      <c r="R1044" s="3">
        <f>VLOOKUP($F1044,Experiment!$A$2:$U$90,MATCH(Results!R$1,Experiment!$A$1:$U$1,0),FALSE)</f>
        <v>0.5</v>
      </c>
      <c r="S1044" s="2">
        <f>VLOOKUP($F1044,Experiment!$A$2:$U$90,MATCH(Results!S$1,Experiment!$A$1:$U$1,0),FALSE)</f>
        <v>10</v>
      </c>
      <c r="T1044" s="2">
        <f>VLOOKUP($F1044,Experiment!$A$2:$U$90,MATCH(Results!T$1,Experiment!$A$1:$U$1,0),FALSE)</f>
        <v>3600</v>
      </c>
      <c r="U1044" s="2">
        <f>VLOOKUP($F1044,Experiment!$A$2:$U$90,MATCH(Results!U$1,Experiment!$A$1:$U$1,0),FALSE)</f>
        <v>60</v>
      </c>
      <c r="V1044" s="2">
        <f>VLOOKUP($F1044,Experiment!$A$2:$U$90,MATCH(Results!V$1,Experiment!$A$1:$U$1,0),FALSE)</f>
        <v>4</v>
      </c>
      <c r="W1044" s="3">
        <f>VLOOKUP($F1044,Experiment!$A$2:$U$90,MATCH(Results!W$1,Experiment!$A$1:$U$1,0),FALSE)</f>
        <v>0.25</v>
      </c>
      <c r="X1044" s="3">
        <f>VLOOKUP($F1044,Experiment!$A$2:$U$90,MATCH(Results!X$1,Experiment!$A$1:$U$1,0),FALSE)</f>
        <v>0.75</v>
      </c>
      <c r="Y1044" s="2">
        <f>VLOOKUP($F1044,Experiment!$A$2:$U$90,MATCH(Results!Y$1,Experiment!$A$1:$U$1,0),FALSE)</f>
        <v>2</v>
      </c>
      <c r="Z1044" s="3">
        <f>VLOOKUP($F1044,Experiment!$A$2:$U$90,MATCH(Results!Z$1,Experiment!$A$1:$U$1,0),FALSE)</f>
        <v>0.5</v>
      </c>
      <c r="AA1044" s="3">
        <f>VLOOKUP($F1044,Experiment!$A$2:$U$90,MATCH(Results!AA$1,Experiment!$A$1:$U$1,0),FALSE)</f>
        <v>0.25</v>
      </c>
      <c r="AB1044" s="3">
        <f>VLOOKUP($F1044,Experiment!$A$2:$U$90,MATCH(Results!AB$1,Experiment!$A$1:$U$1,0),FALSE)</f>
        <v>0.625</v>
      </c>
      <c r="AC1044" s="3">
        <f>VLOOKUP($F1044,Experiment!$A$2:$U$90,MATCH(Results!AC$1,Experiment!$A$1:$U$1,0),FALSE)</f>
        <v>0.375</v>
      </c>
      <c r="AD1044" s="2">
        <f>VLOOKUP($F1044,Experiment!$A$2:$U$90,MATCH(Results!AD$1,Experiment!$A$1:$U$1,0),FALSE)</f>
        <v>-5</v>
      </c>
      <c r="AE1044" s="2">
        <f>VLOOKUP($F1044,Experiment!$A$2:$U$90,MATCH(Results!AE$1,Experiment!$A$1:$U$1,0),FALSE)</f>
        <v>3375</v>
      </c>
      <c r="AF1044" s="2">
        <f>VLOOKUP($F1044,Experiment!$A$2:$U$90,MATCH(Results!AF$1,Experiment!$A$1:$U$1,0),FALSE)</f>
        <v>58.094750193111253</v>
      </c>
      <c r="AG1044" s="3">
        <f>VLOOKUP($F1044,Experiment!$A$2:$W$90,MATCH(Results!AG$1,Experiment!$A$1:$W$1,0),FALSE)</f>
        <v>0.82730419370997643</v>
      </c>
      <c r="AH1044" s="3">
        <f>VLOOKUP($F1044,Experiment!$A$2:$W$90,MATCH(Results!AH$1,Experiment!$A$1:$W$1,0),FALSE)</f>
        <v>0.38648875795104182</v>
      </c>
      <c r="AI1044" s="3">
        <f>VLOOKUP($F1044,Experiment!$A$2:$X$90,MATCH(Results!AI$1,Experiment!$A$1:$X$1,0),FALSE)</f>
        <v>0.61351124204895813</v>
      </c>
      <c r="AJ1044" s="2">
        <f>Table1[[#This Row],[Gain]]^Table1[[#This Row],[θ]]</f>
        <v>70</v>
      </c>
      <c r="AK1044" s="2">
        <f>-Table1[[#This Row],[λ]]*-Table1[[#This Row],[Loss]]^Table1[[#This Row],[θ]]</f>
        <v>70</v>
      </c>
      <c r="AL1044" s="2">
        <f>Table1[[#This Row],[v_n_w_g]]-Table1[[#This Row],[v_n_w_l]]</f>
        <v>0</v>
      </c>
      <c r="AM1044" s="2">
        <f>IF(Table1[[#This Row],[diff_v]]&gt;=1,1,0)</f>
        <v>0</v>
      </c>
    </row>
    <row r="1045" spans="1:39" hidden="1" x14ac:dyDescent="0.3">
      <c r="A1045">
        <v>3</v>
      </c>
      <c r="B1045" t="s">
        <v>46</v>
      </c>
      <c r="C1045" s="22">
        <f>VLOOKUP(Table1[[#This Row],[Subject]],'Subject Profile'!$A$2:$E$8,4,FALSE)</f>
        <v>1</v>
      </c>
      <c r="D1045" s="22">
        <f>VLOOKUP(Table1[[#This Row],[Subject]],'Subject Profile'!$A$2:$E$8,5,FALSE)</f>
        <v>-1.4</v>
      </c>
      <c r="E1045" t="s">
        <v>110</v>
      </c>
      <c r="F1045" t="s">
        <v>79</v>
      </c>
      <c r="G1045" t="s">
        <v>5</v>
      </c>
      <c r="H1045">
        <f>IF(Table1[[#This Row],[decision]]="accept",1,0)</f>
        <v>0</v>
      </c>
      <c r="I1045">
        <v>0</v>
      </c>
      <c r="J1045">
        <v>540</v>
      </c>
      <c r="K1045">
        <v>1664535770</v>
      </c>
      <c r="L1045">
        <v>4</v>
      </c>
      <c r="M1045" t="str">
        <f>VLOOKUP($F1045,Experiment!$A$2:$U$90,MATCH(Results!M$1,Experiment!$A$1:$U$1,0)+1,FALSE)</f>
        <v>I</v>
      </c>
      <c r="N1045">
        <f>IF(Table1[[#This Row],[Impact]]="I",0,1)</f>
        <v>0</v>
      </c>
      <c r="O1045" s="2">
        <f>VLOOKUP($F1045,Experiment!$A$2:$U$90,MATCH(Results!O$1,Experiment!$A$1:$U$1,0),FALSE)</f>
        <v>-10</v>
      </c>
      <c r="P1045" s="3">
        <f>VLOOKUP($F1045,Experiment!$A$2:$U$90,MATCH(Results!P$1,Experiment!$A$1:$U$1,0),FALSE)</f>
        <v>0.5</v>
      </c>
      <c r="Q1045" s="2">
        <f>VLOOKUP($F1045,Experiment!$A$2:$U$90,MATCH(Results!Q$1,Experiment!$A$1:$U$1,0),FALSE)</f>
        <v>0</v>
      </c>
      <c r="R1045" s="3">
        <f>VLOOKUP($F1045,Experiment!$A$2:$U$90,MATCH(Results!R$1,Experiment!$A$1:$U$1,0),FALSE)</f>
        <v>0.5</v>
      </c>
      <c r="S1045" s="2">
        <f>VLOOKUP($F1045,Experiment!$A$2:$U$90,MATCH(Results!S$1,Experiment!$A$1:$U$1,0),FALSE)</f>
        <v>-5</v>
      </c>
      <c r="T1045" s="2">
        <f>VLOOKUP($F1045,Experiment!$A$2:$U$90,MATCH(Results!T$1,Experiment!$A$1:$U$1,0),FALSE)</f>
        <v>25</v>
      </c>
      <c r="U1045" s="2">
        <f>VLOOKUP($F1045,Experiment!$A$2:$U$90,MATCH(Results!U$1,Experiment!$A$1:$U$1,0),FALSE)</f>
        <v>5</v>
      </c>
      <c r="V1045" s="2">
        <f>VLOOKUP($F1045,Experiment!$A$2:$U$90,MATCH(Results!V$1,Experiment!$A$1:$U$1,0),FALSE)</f>
        <v>4</v>
      </c>
      <c r="W1045" s="3">
        <f>VLOOKUP($F1045,Experiment!$A$2:$U$90,MATCH(Results!W$1,Experiment!$A$1:$U$1,0),FALSE)</f>
        <v>0.25</v>
      </c>
      <c r="X1045" s="3">
        <f>VLOOKUP($F1045,Experiment!$A$2:$U$90,MATCH(Results!X$1,Experiment!$A$1:$U$1,0),FALSE)</f>
        <v>0.75</v>
      </c>
      <c r="Y1045" s="2">
        <f>VLOOKUP($F1045,Experiment!$A$2:$U$90,MATCH(Results!Y$1,Experiment!$A$1:$U$1,0),FALSE)</f>
        <v>2</v>
      </c>
      <c r="Z1045" s="3">
        <f>VLOOKUP($F1045,Experiment!$A$2:$U$90,MATCH(Results!Z$1,Experiment!$A$1:$U$1,0),FALSE)</f>
        <v>0.5</v>
      </c>
      <c r="AA1045" s="3">
        <f>VLOOKUP($F1045,Experiment!$A$2:$U$90,MATCH(Results!AA$1,Experiment!$A$1:$U$1,0),FALSE)</f>
        <v>0.25</v>
      </c>
      <c r="AB1045" s="3">
        <f>VLOOKUP($F1045,Experiment!$A$2:$U$90,MATCH(Results!AB$1,Experiment!$A$1:$U$1,0),FALSE)</f>
        <v>0.625</v>
      </c>
      <c r="AC1045" s="3">
        <f>VLOOKUP($F1045,Experiment!$A$2:$U$90,MATCH(Results!AC$1,Experiment!$A$1:$U$1,0),FALSE)</f>
        <v>0.375</v>
      </c>
      <c r="AD1045" s="2">
        <f>VLOOKUP($F1045,Experiment!$A$2:$U$90,MATCH(Results!AD$1,Experiment!$A$1:$U$1,0),FALSE)</f>
        <v>-6.25</v>
      </c>
      <c r="AE1045" s="2">
        <f>VLOOKUP($F1045,Experiment!$A$2:$U$90,MATCH(Results!AE$1,Experiment!$A$1:$U$1,0),FALSE)</f>
        <v>23.4375</v>
      </c>
      <c r="AF1045" s="2">
        <f>VLOOKUP($F1045,Experiment!$A$2:$U$90,MATCH(Results!AF$1,Experiment!$A$1:$U$1,0),FALSE)</f>
        <v>4.8412291827592711</v>
      </c>
      <c r="AG1045" s="3">
        <f>VLOOKUP($F1045,Experiment!$A$2:$W$90,MATCH(Results!AG$1,Experiment!$A$1:$W$1,0),FALSE)</f>
        <v>0.82730419370997643</v>
      </c>
      <c r="AH1045" s="3">
        <f>VLOOKUP($F1045,Experiment!$A$2:$W$90,MATCH(Results!AH$1,Experiment!$A$1:$W$1,0),FALSE)</f>
        <v>0.38648875795104182</v>
      </c>
      <c r="AI1045" s="3">
        <f>VLOOKUP($F1045,Experiment!$A$2:$X$90,MATCH(Results!AI$1,Experiment!$A$1:$X$1,0),FALSE)</f>
        <v>0.61351124204895813</v>
      </c>
      <c r="AJ1045" s="2">
        <f>Table1[[#This Row],[Gain]]^Table1[[#This Row],[θ]]</f>
        <v>0</v>
      </c>
      <c r="AK1045" s="2">
        <f>-Table1[[#This Row],[λ]]*-Table1[[#This Row],[Loss]]^Table1[[#This Row],[θ]]</f>
        <v>14</v>
      </c>
      <c r="AL1045" s="2">
        <f>Table1[[#This Row],[v_n_w_g]]-Table1[[#This Row],[v_n_w_l]]</f>
        <v>-14</v>
      </c>
      <c r="AM1045" s="2">
        <f>IF(Table1[[#This Row],[diff_v]]&gt;=1,1,0)</f>
        <v>0</v>
      </c>
    </row>
    <row r="1046" spans="1:39" hidden="1" x14ac:dyDescent="0.3">
      <c r="A1046">
        <v>4</v>
      </c>
      <c r="B1046" t="s">
        <v>46</v>
      </c>
      <c r="C1046" s="22">
        <f>VLOOKUP(Table1[[#This Row],[Subject]],'Subject Profile'!$A$2:$E$8,4,FALSE)</f>
        <v>1</v>
      </c>
      <c r="D1046" s="22">
        <f>VLOOKUP(Table1[[#This Row],[Subject]],'Subject Profile'!$A$2:$E$8,5,FALSE)</f>
        <v>-1.4</v>
      </c>
      <c r="E1046" t="s">
        <v>110</v>
      </c>
      <c r="F1046" t="s">
        <v>64</v>
      </c>
      <c r="G1046" t="s">
        <v>7</v>
      </c>
      <c r="H1046">
        <f>IF(Table1[[#This Row],[decision]]="accept",1,0)</f>
        <v>1</v>
      </c>
      <c r="I1046">
        <v>-50</v>
      </c>
      <c r="J1046">
        <v>490</v>
      </c>
      <c r="K1046">
        <v>1664535776</v>
      </c>
      <c r="L1046">
        <v>6</v>
      </c>
      <c r="M1046" t="str">
        <f>VLOOKUP($F1046,Experiment!$A$2:$U$90,MATCH(Results!M$1,Experiment!$A$1:$U$1,0)+1,FALSE)</f>
        <v>G</v>
      </c>
      <c r="N1046">
        <f>IF(Table1[[#This Row],[Impact]]="I",0,1)</f>
        <v>1</v>
      </c>
      <c r="O1046" s="2">
        <f>VLOOKUP($F1046,Experiment!$A$2:$U$90,MATCH(Results!O$1,Experiment!$A$1:$U$1,0),FALSE)</f>
        <v>-50</v>
      </c>
      <c r="P1046" s="3">
        <f>VLOOKUP($F1046,Experiment!$A$2:$U$90,MATCH(Results!P$1,Experiment!$A$1:$U$1,0),FALSE)</f>
        <v>0.5</v>
      </c>
      <c r="Q1046" s="2">
        <f>VLOOKUP($F1046,Experiment!$A$2:$U$90,MATCH(Results!Q$1,Experiment!$A$1:$U$1,0),FALSE)</f>
        <v>60</v>
      </c>
      <c r="R1046" s="3">
        <f>VLOOKUP($F1046,Experiment!$A$2:$U$90,MATCH(Results!R$1,Experiment!$A$1:$U$1,0),FALSE)</f>
        <v>0.5</v>
      </c>
      <c r="S1046" s="2">
        <f>VLOOKUP($F1046,Experiment!$A$2:$U$90,MATCH(Results!S$1,Experiment!$A$1:$U$1,0),FALSE)</f>
        <v>5</v>
      </c>
      <c r="T1046" s="2">
        <f>VLOOKUP($F1046,Experiment!$A$2:$U$90,MATCH(Results!T$1,Experiment!$A$1:$U$1,0),FALSE)</f>
        <v>3025</v>
      </c>
      <c r="U1046" s="2">
        <f>VLOOKUP($F1046,Experiment!$A$2:$U$90,MATCH(Results!U$1,Experiment!$A$1:$U$1,0),FALSE)</f>
        <v>55</v>
      </c>
      <c r="V1046" s="2">
        <f>VLOOKUP($F1046,Experiment!$A$2:$U$90,MATCH(Results!V$1,Experiment!$A$1:$U$1,0),FALSE)</f>
        <v>4</v>
      </c>
      <c r="W1046" s="3">
        <f>VLOOKUP($F1046,Experiment!$A$2:$U$90,MATCH(Results!W$1,Experiment!$A$1:$U$1,0),FALSE)</f>
        <v>0.25</v>
      </c>
      <c r="X1046" s="3">
        <f>VLOOKUP($F1046,Experiment!$A$2:$U$90,MATCH(Results!X$1,Experiment!$A$1:$U$1,0),FALSE)</f>
        <v>0.75</v>
      </c>
      <c r="Y1046" s="2">
        <f>VLOOKUP($F1046,Experiment!$A$2:$U$90,MATCH(Results!Y$1,Experiment!$A$1:$U$1,0),FALSE)</f>
        <v>2</v>
      </c>
      <c r="Z1046" s="3">
        <f>VLOOKUP($F1046,Experiment!$A$2:$U$90,MATCH(Results!Z$1,Experiment!$A$1:$U$1,0),FALSE)</f>
        <v>0.5</v>
      </c>
      <c r="AA1046" s="3">
        <f>VLOOKUP($F1046,Experiment!$A$2:$U$90,MATCH(Results!AA$1,Experiment!$A$1:$U$1,0),FALSE)</f>
        <v>0.25</v>
      </c>
      <c r="AB1046" s="3">
        <f>VLOOKUP($F1046,Experiment!$A$2:$U$90,MATCH(Results!AB$1,Experiment!$A$1:$U$1,0),FALSE)</f>
        <v>0.625</v>
      </c>
      <c r="AC1046" s="3">
        <f>VLOOKUP($F1046,Experiment!$A$2:$U$90,MATCH(Results!AC$1,Experiment!$A$1:$U$1,0),FALSE)</f>
        <v>0.375</v>
      </c>
      <c r="AD1046" s="2">
        <f>VLOOKUP($F1046,Experiment!$A$2:$U$90,MATCH(Results!AD$1,Experiment!$A$1:$U$1,0),FALSE)</f>
        <v>-8.75</v>
      </c>
      <c r="AE1046" s="2">
        <f>VLOOKUP($F1046,Experiment!$A$2:$U$90,MATCH(Results!AE$1,Experiment!$A$1:$U$1,0),FALSE)</f>
        <v>2835.9375</v>
      </c>
      <c r="AF1046" s="2">
        <f>VLOOKUP($F1046,Experiment!$A$2:$U$90,MATCH(Results!AF$1,Experiment!$A$1:$U$1,0),FALSE)</f>
        <v>53.253521010351982</v>
      </c>
      <c r="AG1046" s="3">
        <f>VLOOKUP($F1046,Experiment!$A$2:$W$90,MATCH(Results!AG$1,Experiment!$A$1:$W$1,0),FALSE)</f>
        <v>0.82730419370997643</v>
      </c>
      <c r="AH1046" s="3">
        <f>VLOOKUP($F1046,Experiment!$A$2:$W$90,MATCH(Results!AH$1,Experiment!$A$1:$W$1,0),FALSE)</f>
        <v>0.38648875795104182</v>
      </c>
      <c r="AI1046" s="3">
        <f>VLOOKUP($F1046,Experiment!$A$2:$X$90,MATCH(Results!AI$1,Experiment!$A$1:$X$1,0),FALSE)</f>
        <v>0.61351124204895813</v>
      </c>
      <c r="AJ1046" s="2">
        <f>Table1[[#This Row],[Gain]]^Table1[[#This Row],[θ]]</f>
        <v>60</v>
      </c>
      <c r="AK1046" s="2">
        <f>-Table1[[#This Row],[λ]]*-Table1[[#This Row],[Loss]]^Table1[[#This Row],[θ]]</f>
        <v>70</v>
      </c>
      <c r="AL1046" s="2">
        <f>Table1[[#This Row],[v_n_w_g]]-Table1[[#This Row],[v_n_w_l]]</f>
        <v>-10</v>
      </c>
      <c r="AM1046" s="2">
        <f>IF(Table1[[#This Row],[diff_v]]&gt;=1,1,0)</f>
        <v>0</v>
      </c>
    </row>
    <row r="1047" spans="1:39" hidden="1" x14ac:dyDescent="0.3">
      <c r="A1047">
        <v>5</v>
      </c>
      <c r="B1047" t="s">
        <v>46</v>
      </c>
      <c r="C1047" s="22">
        <f>VLOOKUP(Table1[[#This Row],[Subject]],'Subject Profile'!$A$2:$E$8,4,FALSE)</f>
        <v>1</v>
      </c>
      <c r="D1047" s="22">
        <f>VLOOKUP(Table1[[#This Row],[Subject]],'Subject Profile'!$A$2:$E$8,5,FALSE)</f>
        <v>-1.4</v>
      </c>
      <c r="E1047" t="s">
        <v>110</v>
      </c>
      <c r="F1047" t="s">
        <v>55</v>
      </c>
      <c r="G1047" t="s">
        <v>56</v>
      </c>
      <c r="H1047">
        <f>IF(Table1[[#This Row],[decision]]="accept",1,0)</f>
        <v>0</v>
      </c>
      <c r="I1047">
        <v>0</v>
      </c>
      <c r="J1047">
        <v>490</v>
      </c>
      <c r="K1047">
        <v>1664535784</v>
      </c>
      <c r="L1047">
        <v>8</v>
      </c>
      <c r="M1047" t="str">
        <f>VLOOKUP($F1047,Experiment!$A$2:$U$90,MATCH(Results!M$1,Experiment!$A$1:$U$1,0)+1,FALSE)</f>
        <v>R</v>
      </c>
      <c r="N1047">
        <f>IF(Table1[[#This Row],[Impact]]="I",0,1)</f>
        <v>1</v>
      </c>
      <c r="O1047" s="2">
        <f>VLOOKUP($F1047,Experiment!$A$2:$U$90,MATCH(Results!O$1,Experiment!$A$1:$U$1,0),FALSE)</f>
        <v>0</v>
      </c>
      <c r="P1047" s="3">
        <f>VLOOKUP($F1047,Experiment!$A$2:$U$90,MATCH(Results!P$1,Experiment!$A$1:$U$1,0),FALSE)</f>
        <v>0</v>
      </c>
      <c r="Q1047" s="2">
        <f>VLOOKUP($F1047,Experiment!$A$2:$U$90,MATCH(Results!Q$1,Experiment!$A$1:$U$1,0),FALSE)</f>
        <v>0</v>
      </c>
      <c r="R1047" s="3">
        <f>VLOOKUP($F1047,Experiment!$A$2:$U$90,MATCH(Results!R$1,Experiment!$A$1:$U$1,0),FALSE)</f>
        <v>0</v>
      </c>
      <c r="S1047" s="2">
        <f>VLOOKUP($F1047,Experiment!$A$2:$U$90,MATCH(Results!S$1,Experiment!$A$1:$U$1,0),FALSE)</f>
        <v>0</v>
      </c>
      <c r="T1047" s="2">
        <f>VLOOKUP($F1047,Experiment!$A$2:$U$90,MATCH(Results!T$1,Experiment!$A$1:$U$1,0),FALSE)</f>
        <v>0</v>
      </c>
      <c r="U1047" s="2">
        <f>VLOOKUP($F1047,Experiment!$A$2:$U$90,MATCH(Results!U$1,Experiment!$A$1:$U$1,0),FALSE)</f>
        <v>0</v>
      </c>
      <c r="V1047" s="2">
        <f>VLOOKUP($F1047,Experiment!$A$2:$U$90,MATCH(Results!V$1,Experiment!$A$1:$U$1,0),FALSE)</f>
        <v>0</v>
      </c>
      <c r="W1047" s="3">
        <f>VLOOKUP($F1047,Experiment!$A$2:$U$90,MATCH(Results!W$1,Experiment!$A$1:$U$1,0),FALSE)</f>
        <v>0</v>
      </c>
      <c r="X1047" s="3">
        <f>VLOOKUP($F1047,Experiment!$A$2:$U$90,MATCH(Results!X$1,Experiment!$A$1:$U$1,0),FALSE)</f>
        <v>0</v>
      </c>
      <c r="Y1047" s="2">
        <f>VLOOKUP($F1047,Experiment!$A$2:$U$90,MATCH(Results!Y$1,Experiment!$A$1:$U$1,0),FALSE)</f>
        <v>0</v>
      </c>
      <c r="Z1047" s="3">
        <f>VLOOKUP($F1047,Experiment!$A$2:$U$90,MATCH(Results!Z$1,Experiment!$A$1:$U$1,0),FALSE)</f>
        <v>0</v>
      </c>
      <c r="AA1047" s="3">
        <f>VLOOKUP($F1047,Experiment!$A$2:$U$90,MATCH(Results!AA$1,Experiment!$A$1:$U$1,0),FALSE)</f>
        <v>0</v>
      </c>
      <c r="AB1047" s="3">
        <f>VLOOKUP($F1047,Experiment!$A$2:$U$90,MATCH(Results!AB$1,Experiment!$A$1:$U$1,0),FALSE)</f>
        <v>0</v>
      </c>
      <c r="AC1047" s="3">
        <f>VLOOKUP($F1047,Experiment!$A$2:$U$90,MATCH(Results!AC$1,Experiment!$A$1:$U$1,0),FALSE)</f>
        <v>0</v>
      </c>
      <c r="AD1047" s="2">
        <f>VLOOKUP($F1047,Experiment!$A$2:$U$90,MATCH(Results!AD$1,Experiment!$A$1:$U$1,0),FALSE)</f>
        <v>0</v>
      </c>
      <c r="AE1047" s="2">
        <f>VLOOKUP($F1047,Experiment!$A$2:$U$90,MATCH(Results!AE$1,Experiment!$A$1:$U$1,0),FALSE)</f>
        <v>0</v>
      </c>
      <c r="AF1047" s="2">
        <f>VLOOKUP($F1047,Experiment!$A$2:$U$90,MATCH(Results!AF$1,Experiment!$A$1:$U$1,0),FALSE)</f>
        <v>0</v>
      </c>
      <c r="AG1047" s="2"/>
      <c r="AH1047" s="3">
        <f>VLOOKUP($F1047,Experiment!$A$2:$W$90,MATCH(Results!AH$1,Experiment!$A$1:$W$1,0),FALSE)</f>
        <v>0</v>
      </c>
      <c r="AI1047" s="2">
        <f>VLOOKUP($F1047,Experiment!$A$2:$X$90,MATCH(Results!AI$1,Experiment!$A$1:$X$1,0),FALSE)</f>
        <v>0</v>
      </c>
      <c r="AJ1047" s="2">
        <f>Table1[[#This Row],[Gain]]^Table1[[#This Row],[θ]]</f>
        <v>0</v>
      </c>
      <c r="AK1047" s="2">
        <f>-Table1[[#This Row],[λ]]*-Table1[[#This Row],[Loss]]^Table1[[#This Row],[θ]]</f>
        <v>0</v>
      </c>
      <c r="AL1047" s="2">
        <f>Table1[[#This Row],[v_n_w_g]]-Table1[[#This Row],[v_n_w_l]]</f>
        <v>0</v>
      </c>
      <c r="AM1047" s="2">
        <f>IF(Table1[[#This Row],[diff_v]]&gt;=1,1,0)</f>
        <v>0</v>
      </c>
    </row>
    <row r="1048" spans="1:39" hidden="1" x14ac:dyDescent="0.3">
      <c r="A1048">
        <v>6</v>
      </c>
      <c r="B1048" t="s">
        <v>46</v>
      </c>
      <c r="C1048" s="22">
        <f>VLOOKUP(Table1[[#This Row],[Subject]],'Subject Profile'!$A$2:$E$8,4,FALSE)</f>
        <v>1</v>
      </c>
      <c r="D1048" s="22">
        <f>VLOOKUP(Table1[[#This Row],[Subject]],'Subject Profile'!$A$2:$E$8,5,FALSE)</f>
        <v>-1.4</v>
      </c>
      <c r="E1048" t="s">
        <v>110</v>
      </c>
      <c r="F1048" t="s">
        <v>54</v>
      </c>
      <c r="G1048" t="s">
        <v>5</v>
      </c>
      <c r="H1048">
        <f>IF(Table1[[#This Row],[decision]]="accept",1,0)</f>
        <v>0</v>
      </c>
      <c r="I1048">
        <v>0</v>
      </c>
      <c r="J1048">
        <v>490</v>
      </c>
      <c r="K1048">
        <v>1664535788</v>
      </c>
      <c r="L1048">
        <v>4</v>
      </c>
      <c r="M1048" t="str">
        <f>VLOOKUP($F1048,Experiment!$A$2:$U$90,MATCH(Results!M$1,Experiment!$A$1:$U$1,0)+1,FALSE)</f>
        <v>I</v>
      </c>
      <c r="N1048">
        <f>IF(Table1[[#This Row],[Impact]]="I",0,1)</f>
        <v>0</v>
      </c>
      <c r="O1048" s="2">
        <f>VLOOKUP($F1048,Experiment!$A$2:$U$90,MATCH(Results!O$1,Experiment!$A$1:$U$1,0),FALSE)</f>
        <v>-50</v>
      </c>
      <c r="P1048" s="3">
        <f>VLOOKUP($F1048,Experiment!$A$2:$U$90,MATCH(Results!P$1,Experiment!$A$1:$U$1,0),FALSE)</f>
        <v>0.5</v>
      </c>
      <c r="Q1048" s="2">
        <f>VLOOKUP($F1048,Experiment!$A$2:$U$90,MATCH(Results!Q$1,Experiment!$A$1:$U$1,0),FALSE)</f>
        <v>40</v>
      </c>
      <c r="R1048" s="3">
        <f>VLOOKUP($F1048,Experiment!$A$2:$U$90,MATCH(Results!R$1,Experiment!$A$1:$U$1,0),FALSE)</f>
        <v>0.5</v>
      </c>
      <c r="S1048" s="2">
        <f>VLOOKUP($F1048,Experiment!$A$2:$U$90,MATCH(Results!S$1,Experiment!$A$1:$U$1,0),FALSE)</f>
        <v>-5</v>
      </c>
      <c r="T1048" s="2">
        <f>VLOOKUP($F1048,Experiment!$A$2:$U$90,MATCH(Results!T$1,Experiment!$A$1:$U$1,0),FALSE)</f>
        <v>2025</v>
      </c>
      <c r="U1048" s="2">
        <f>VLOOKUP($F1048,Experiment!$A$2:$U$90,MATCH(Results!U$1,Experiment!$A$1:$U$1,0),FALSE)</f>
        <v>45</v>
      </c>
      <c r="V1048" s="2">
        <f>VLOOKUP($F1048,Experiment!$A$2:$U$90,MATCH(Results!V$1,Experiment!$A$1:$U$1,0),FALSE)</f>
        <v>4</v>
      </c>
      <c r="W1048" s="3">
        <f>VLOOKUP($F1048,Experiment!$A$2:$U$90,MATCH(Results!W$1,Experiment!$A$1:$U$1,0),FALSE)</f>
        <v>0.25</v>
      </c>
      <c r="X1048" s="3">
        <f>VLOOKUP($F1048,Experiment!$A$2:$U$90,MATCH(Results!X$1,Experiment!$A$1:$U$1,0),FALSE)</f>
        <v>0.75</v>
      </c>
      <c r="Y1048" s="2">
        <f>VLOOKUP($F1048,Experiment!$A$2:$U$90,MATCH(Results!Y$1,Experiment!$A$1:$U$1,0),FALSE)</f>
        <v>1</v>
      </c>
      <c r="Z1048" s="3">
        <f>VLOOKUP($F1048,Experiment!$A$2:$U$90,MATCH(Results!Z$1,Experiment!$A$1:$U$1,0),FALSE)</f>
        <v>0.25</v>
      </c>
      <c r="AA1048" s="3">
        <f>VLOOKUP($F1048,Experiment!$A$2:$U$90,MATCH(Results!AA$1,Experiment!$A$1:$U$1,0),FALSE)</f>
        <v>0.5</v>
      </c>
      <c r="AB1048" s="3">
        <f>VLOOKUP($F1048,Experiment!$A$2:$U$90,MATCH(Results!AB$1,Experiment!$A$1:$U$1,0),FALSE)</f>
        <v>0.375</v>
      </c>
      <c r="AC1048" s="3">
        <f>VLOOKUP($F1048,Experiment!$A$2:$U$90,MATCH(Results!AC$1,Experiment!$A$1:$U$1,0),FALSE)</f>
        <v>0.625</v>
      </c>
      <c r="AD1048" s="2">
        <f>VLOOKUP($F1048,Experiment!$A$2:$U$90,MATCH(Results!AD$1,Experiment!$A$1:$U$1,0),FALSE)</f>
        <v>6.25</v>
      </c>
      <c r="AE1048" s="2">
        <f>VLOOKUP($F1048,Experiment!$A$2:$U$90,MATCH(Results!AE$1,Experiment!$A$1:$U$1,0),FALSE)</f>
        <v>1898.4375</v>
      </c>
      <c r="AF1048" s="2">
        <f>VLOOKUP($F1048,Experiment!$A$2:$U$90,MATCH(Results!AF$1,Experiment!$A$1:$U$1,0),FALSE)</f>
        <v>43.571062644833439</v>
      </c>
      <c r="AG1048" s="3">
        <f>VLOOKUP($F1048,Experiment!$A$2:$W$90,MATCH(Results!AG$1,Experiment!$A$1:$W$1,0),FALSE)</f>
        <v>1</v>
      </c>
      <c r="AH1048" s="3">
        <f>VLOOKUP($F1048,Experiment!$A$2:$W$90,MATCH(Results!AH$1,Experiment!$A$1:$W$1,0),FALSE)</f>
        <v>0.625</v>
      </c>
      <c r="AI1048" s="3">
        <f>VLOOKUP($F1048,Experiment!$A$2:$X$90,MATCH(Results!AI$1,Experiment!$A$1:$X$1,0),FALSE)</f>
        <v>0.375</v>
      </c>
      <c r="AJ1048" s="2">
        <f>Table1[[#This Row],[Gain]]^Table1[[#This Row],[θ]]</f>
        <v>40</v>
      </c>
      <c r="AK1048" s="2">
        <f>-Table1[[#This Row],[λ]]*-Table1[[#This Row],[Loss]]^Table1[[#This Row],[θ]]</f>
        <v>70</v>
      </c>
      <c r="AL1048" s="2">
        <f>Table1[[#This Row],[v_n_w_g]]-Table1[[#This Row],[v_n_w_l]]</f>
        <v>-30</v>
      </c>
      <c r="AM1048" s="2">
        <f>IF(Table1[[#This Row],[diff_v]]&gt;=1,1,0)</f>
        <v>0</v>
      </c>
    </row>
    <row r="1049" spans="1:39" hidden="1" x14ac:dyDescent="0.3">
      <c r="A1049">
        <v>7</v>
      </c>
      <c r="B1049" t="s">
        <v>46</v>
      </c>
      <c r="C1049" s="22">
        <f>VLOOKUP(Table1[[#This Row],[Subject]],'Subject Profile'!$A$2:$E$8,4,FALSE)</f>
        <v>1</v>
      </c>
      <c r="D1049" s="22">
        <f>VLOOKUP(Table1[[#This Row],[Subject]],'Subject Profile'!$A$2:$E$8,5,FALSE)</f>
        <v>-1.4</v>
      </c>
      <c r="E1049" t="s">
        <v>110</v>
      </c>
      <c r="F1049" t="s">
        <v>98</v>
      </c>
      <c r="G1049" t="s">
        <v>5</v>
      </c>
      <c r="H1049">
        <f>IF(Table1[[#This Row],[decision]]="accept",1,0)</f>
        <v>0</v>
      </c>
      <c r="I1049">
        <v>0</v>
      </c>
      <c r="J1049">
        <v>490</v>
      </c>
      <c r="K1049">
        <v>1664535793</v>
      </c>
      <c r="L1049">
        <v>5</v>
      </c>
      <c r="M1049" t="str">
        <f>VLOOKUP($F1049,Experiment!$A$2:$U$90,MATCH(Results!M$1,Experiment!$A$1:$U$1,0)+1,FALSE)</f>
        <v>I</v>
      </c>
      <c r="N1049">
        <f>IF(Table1[[#This Row],[Impact]]="I",0,1)</f>
        <v>0</v>
      </c>
      <c r="O1049" s="2">
        <f>VLOOKUP($F1049,Experiment!$A$2:$U$90,MATCH(Results!O$1,Experiment!$A$1:$U$1,0),FALSE)</f>
        <v>-10</v>
      </c>
      <c r="P1049" s="3">
        <f>VLOOKUP($F1049,Experiment!$A$2:$U$90,MATCH(Results!P$1,Experiment!$A$1:$U$1,0),FALSE)</f>
        <v>0.5</v>
      </c>
      <c r="Q1049" s="2">
        <f>VLOOKUP($F1049,Experiment!$A$2:$U$90,MATCH(Results!Q$1,Experiment!$A$1:$U$1,0),FALSE)</f>
        <v>0</v>
      </c>
      <c r="R1049" s="3">
        <f>VLOOKUP($F1049,Experiment!$A$2:$U$90,MATCH(Results!R$1,Experiment!$A$1:$U$1,0),FALSE)</f>
        <v>0.5</v>
      </c>
      <c r="S1049" s="2">
        <f>VLOOKUP($F1049,Experiment!$A$2:$U$90,MATCH(Results!S$1,Experiment!$A$1:$U$1,0),FALSE)</f>
        <v>-5</v>
      </c>
      <c r="T1049" s="2">
        <f>VLOOKUP($F1049,Experiment!$A$2:$U$90,MATCH(Results!T$1,Experiment!$A$1:$U$1,0),FALSE)</f>
        <v>25</v>
      </c>
      <c r="U1049" s="2">
        <f>VLOOKUP($F1049,Experiment!$A$2:$U$90,MATCH(Results!U$1,Experiment!$A$1:$U$1,0),FALSE)</f>
        <v>5</v>
      </c>
      <c r="V1049" s="2">
        <f>VLOOKUP($F1049,Experiment!$A$2:$U$90,MATCH(Results!V$1,Experiment!$A$1:$U$1,0),FALSE)</f>
        <v>2</v>
      </c>
      <c r="W1049" s="3">
        <f>VLOOKUP($F1049,Experiment!$A$2:$U$90,MATCH(Results!W$1,Experiment!$A$1:$U$1,0),FALSE)</f>
        <v>0.25</v>
      </c>
      <c r="X1049" s="3">
        <f>VLOOKUP($F1049,Experiment!$A$2:$U$90,MATCH(Results!X$1,Experiment!$A$1:$U$1,0),FALSE)</f>
        <v>0.75</v>
      </c>
      <c r="Y1049" s="2">
        <f>VLOOKUP($F1049,Experiment!$A$2:$U$90,MATCH(Results!Y$1,Experiment!$A$1:$U$1,0),FALSE)</f>
        <v>2</v>
      </c>
      <c r="Z1049" s="3">
        <f>VLOOKUP($F1049,Experiment!$A$2:$U$90,MATCH(Results!Z$1,Experiment!$A$1:$U$1,0),FALSE)</f>
        <v>0.5</v>
      </c>
      <c r="AA1049" s="3">
        <f>VLOOKUP($F1049,Experiment!$A$2:$U$90,MATCH(Results!AA$1,Experiment!$A$1:$U$1,0),FALSE)</f>
        <v>0.25</v>
      </c>
      <c r="AB1049" s="3">
        <f>VLOOKUP($F1049,Experiment!$A$2:$U$90,MATCH(Results!AB$1,Experiment!$A$1:$U$1,0),FALSE)</f>
        <v>0.625</v>
      </c>
      <c r="AC1049" s="3">
        <f>VLOOKUP($F1049,Experiment!$A$2:$U$90,MATCH(Results!AC$1,Experiment!$A$1:$U$1,0),FALSE)</f>
        <v>0.375</v>
      </c>
      <c r="AD1049" s="2">
        <f>VLOOKUP($F1049,Experiment!$A$2:$U$90,MATCH(Results!AD$1,Experiment!$A$1:$U$1,0),FALSE)</f>
        <v>-6.25</v>
      </c>
      <c r="AE1049" s="2">
        <f>VLOOKUP($F1049,Experiment!$A$2:$U$90,MATCH(Results!AE$1,Experiment!$A$1:$U$1,0),FALSE)</f>
        <v>23.4375</v>
      </c>
      <c r="AF1049" s="2">
        <f>VLOOKUP($F1049,Experiment!$A$2:$U$90,MATCH(Results!AF$1,Experiment!$A$1:$U$1,0),FALSE)</f>
        <v>4.8412291827592711</v>
      </c>
      <c r="AG1049" s="3">
        <f>VLOOKUP($F1049,Experiment!$A$2:$W$90,MATCH(Results!AG$1,Experiment!$A$1:$W$1,0),FALSE)</f>
        <v>0.82730419370997643</v>
      </c>
      <c r="AH1049" s="3">
        <f>VLOOKUP($F1049,Experiment!$A$2:$W$90,MATCH(Results!AH$1,Experiment!$A$1:$W$1,0),FALSE)</f>
        <v>0.38648875795104182</v>
      </c>
      <c r="AI1049" s="3">
        <f>VLOOKUP($F1049,Experiment!$A$2:$X$90,MATCH(Results!AI$1,Experiment!$A$1:$X$1,0),FALSE)</f>
        <v>0.61351124204895813</v>
      </c>
      <c r="AJ1049" s="2">
        <f>Table1[[#This Row],[Gain]]^Table1[[#This Row],[θ]]</f>
        <v>0</v>
      </c>
      <c r="AK1049" s="2">
        <f>-Table1[[#This Row],[λ]]*-Table1[[#This Row],[Loss]]^Table1[[#This Row],[θ]]</f>
        <v>14</v>
      </c>
      <c r="AL1049" s="2">
        <f>Table1[[#This Row],[v_n_w_g]]-Table1[[#This Row],[v_n_w_l]]</f>
        <v>-14</v>
      </c>
      <c r="AM1049" s="2">
        <f>IF(Table1[[#This Row],[diff_v]]&gt;=1,1,0)</f>
        <v>0</v>
      </c>
    </row>
    <row r="1050" spans="1:39" hidden="1" x14ac:dyDescent="0.3">
      <c r="A1050">
        <v>8</v>
      </c>
      <c r="B1050" t="s">
        <v>46</v>
      </c>
      <c r="C1050" s="22">
        <f>VLOOKUP(Table1[[#This Row],[Subject]],'Subject Profile'!$A$2:$E$8,4,FALSE)</f>
        <v>1</v>
      </c>
      <c r="D1050" s="22">
        <f>VLOOKUP(Table1[[#This Row],[Subject]],'Subject Profile'!$A$2:$E$8,5,FALSE)</f>
        <v>-1.4</v>
      </c>
      <c r="E1050" t="s">
        <v>110</v>
      </c>
      <c r="F1050" t="s">
        <v>98</v>
      </c>
      <c r="G1050" t="s">
        <v>113</v>
      </c>
      <c r="H1050">
        <f>IF(Table1[[#This Row],[decision]]="accept",1,0)</f>
        <v>0</v>
      </c>
      <c r="I1050">
        <v>0</v>
      </c>
      <c r="J1050">
        <v>490</v>
      </c>
      <c r="K1050">
        <v>1664535794</v>
      </c>
      <c r="L1050">
        <v>1</v>
      </c>
      <c r="M1050" t="str">
        <f>VLOOKUP($F1050,Experiment!$A$2:$U$90,MATCH(Results!M$1,Experiment!$A$1:$U$1,0)+1,FALSE)</f>
        <v>I</v>
      </c>
      <c r="N1050">
        <f>IF(Table1[[#This Row],[Impact]]="I",0,1)</f>
        <v>0</v>
      </c>
      <c r="O1050" s="2">
        <f>VLOOKUP($F1050,Experiment!$A$2:$U$90,MATCH(Results!O$1,Experiment!$A$1:$U$1,0),FALSE)</f>
        <v>-10</v>
      </c>
      <c r="P1050" s="3">
        <f>VLOOKUP($F1050,Experiment!$A$2:$U$90,MATCH(Results!P$1,Experiment!$A$1:$U$1,0),FALSE)</f>
        <v>0.5</v>
      </c>
      <c r="Q1050" s="2">
        <f>VLOOKUP($F1050,Experiment!$A$2:$U$90,MATCH(Results!Q$1,Experiment!$A$1:$U$1,0),FALSE)</f>
        <v>0</v>
      </c>
      <c r="R1050" s="3">
        <f>VLOOKUP($F1050,Experiment!$A$2:$U$90,MATCH(Results!R$1,Experiment!$A$1:$U$1,0),FALSE)</f>
        <v>0.5</v>
      </c>
      <c r="S1050" s="2">
        <f>VLOOKUP($F1050,Experiment!$A$2:$U$90,MATCH(Results!S$1,Experiment!$A$1:$U$1,0),FALSE)</f>
        <v>-5</v>
      </c>
      <c r="T1050" s="2">
        <f>VLOOKUP($F1050,Experiment!$A$2:$U$90,MATCH(Results!T$1,Experiment!$A$1:$U$1,0),FALSE)</f>
        <v>25</v>
      </c>
      <c r="U1050" s="2">
        <f>VLOOKUP($F1050,Experiment!$A$2:$U$90,MATCH(Results!U$1,Experiment!$A$1:$U$1,0),FALSE)</f>
        <v>5</v>
      </c>
      <c r="V1050" s="2">
        <f>VLOOKUP($F1050,Experiment!$A$2:$U$90,MATCH(Results!V$1,Experiment!$A$1:$U$1,0),FALSE)</f>
        <v>2</v>
      </c>
      <c r="W1050" s="3">
        <f>VLOOKUP($F1050,Experiment!$A$2:$U$90,MATCH(Results!W$1,Experiment!$A$1:$U$1,0),FALSE)</f>
        <v>0.25</v>
      </c>
      <c r="X1050" s="3">
        <f>VLOOKUP($F1050,Experiment!$A$2:$U$90,MATCH(Results!X$1,Experiment!$A$1:$U$1,0),FALSE)</f>
        <v>0.75</v>
      </c>
      <c r="Y1050" s="2">
        <f>VLOOKUP($F1050,Experiment!$A$2:$U$90,MATCH(Results!Y$1,Experiment!$A$1:$U$1,0),FALSE)</f>
        <v>2</v>
      </c>
      <c r="Z1050" s="3">
        <f>VLOOKUP($F1050,Experiment!$A$2:$U$90,MATCH(Results!Z$1,Experiment!$A$1:$U$1,0),FALSE)</f>
        <v>0.5</v>
      </c>
      <c r="AA1050" s="3">
        <f>VLOOKUP($F1050,Experiment!$A$2:$U$90,MATCH(Results!AA$1,Experiment!$A$1:$U$1,0),FALSE)</f>
        <v>0.25</v>
      </c>
      <c r="AB1050" s="3">
        <f>VLOOKUP($F1050,Experiment!$A$2:$U$90,MATCH(Results!AB$1,Experiment!$A$1:$U$1,0),FALSE)</f>
        <v>0.625</v>
      </c>
      <c r="AC1050" s="3">
        <f>VLOOKUP($F1050,Experiment!$A$2:$U$90,MATCH(Results!AC$1,Experiment!$A$1:$U$1,0),FALSE)</f>
        <v>0.375</v>
      </c>
      <c r="AD1050" s="2">
        <f>VLOOKUP($F1050,Experiment!$A$2:$U$90,MATCH(Results!AD$1,Experiment!$A$1:$U$1,0),FALSE)</f>
        <v>-6.25</v>
      </c>
      <c r="AE1050" s="2">
        <f>VLOOKUP($F1050,Experiment!$A$2:$U$90,MATCH(Results!AE$1,Experiment!$A$1:$U$1,0),FALSE)</f>
        <v>23.4375</v>
      </c>
      <c r="AF1050" s="2">
        <f>VLOOKUP($F1050,Experiment!$A$2:$U$90,MATCH(Results!AF$1,Experiment!$A$1:$U$1,0),FALSE)</f>
        <v>4.8412291827592711</v>
      </c>
      <c r="AG1050" s="3">
        <f>VLOOKUP($F1050,Experiment!$A$2:$W$90,MATCH(Results!AG$1,Experiment!$A$1:$W$1,0),FALSE)</f>
        <v>0.82730419370997643</v>
      </c>
      <c r="AH1050" s="3">
        <f>VLOOKUP($F1050,Experiment!$A$2:$W$90,MATCH(Results!AH$1,Experiment!$A$1:$W$1,0),FALSE)</f>
        <v>0.38648875795104182</v>
      </c>
      <c r="AI1050" s="3">
        <f>VLOOKUP($F1050,Experiment!$A$2:$X$90,MATCH(Results!AI$1,Experiment!$A$1:$X$1,0),FALSE)</f>
        <v>0.61351124204895813</v>
      </c>
      <c r="AJ1050" s="2">
        <f>Table1[[#This Row],[Gain]]^Table1[[#This Row],[θ]]</f>
        <v>0</v>
      </c>
      <c r="AK1050" s="2">
        <f>-Table1[[#This Row],[λ]]*-Table1[[#This Row],[Loss]]^Table1[[#This Row],[θ]]</f>
        <v>14</v>
      </c>
      <c r="AL1050" s="2">
        <f>Table1[[#This Row],[v_n_w_g]]-Table1[[#This Row],[v_n_w_l]]</f>
        <v>-14</v>
      </c>
      <c r="AM1050" s="2">
        <f>IF(Table1[[#This Row],[diff_v]]&gt;=1,1,0)</f>
        <v>0</v>
      </c>
    </row>
    <row r="1051" spans="1:39" hidden="1" x14ac:dyDescent="0.3">
      <c r="A1051">
        <v>9</v>
      </c>
      <c r="B1051" t="s">
        <v>46</v>
      </c>
      <c r="C1051" s="22">
        <f>VLOOKUP(Table1[[#This Row],[Subject]],'Subject Profile'!$A$2:$E$8,4,FALSE)</f>
        <v>1</v>
      </c>
      <c r="D1051" s="22">
        <f>VLOOKUP(Table1[[#This Row],[Subject]],'Subject Profile'!$A$2:$E$8,5,FALSE)</f>
        <v>-1.4</v>
      </c>
      <c r="E1051" t="s">
        <v>110</v>
      </c>
      <c r="F1051" t="s">
        <v>98</v>
      </c>
      <c r="G1051" t="s">
        <v>5</v>
      </c>
      <c r="H1051">
        <f>IF(Table1[[#This Row],[decision]]="accept",1,0)</f>
        <v>0</v>
      </c>
      <c r="I1051">
        <v>0</v>
      </c>
      <c r="J1051">
        <v>490</v>
      </c>
      <c r="K1051">
        <v>1664535795</v>
      </c>
      <c r="L1051">
        <v>1</v>
      </c>
      <c r="M1051" t="str">
        <f>VLOOKUP($F1051,Experiment!$A$2:$U$90,MATCH(Results!M$1,Experiment!$A$1:$U$1,0)+1,FALSE)</f>
        <v>I</v>
      </c>
      <c r="N1051">
        <f>IF(Table1[[#This Row],[Impact]]="I",0,1)</f>
        <v>0</v>
      </c>
      <c r="O1051" s="2">
        <f>VLOOKUP($F1051,Experiment!$A$2:$U$90,MATCH(Results!O$1,Experiment!$A$1:$U$1,0),FALSE)</f>
        <v>-10</v>
      </c>
      <c r="P1051" s="3">
        <f>VLOOKUP($F1051,Experiment!$A$2:$U$90,MATCH(Results!P$1,Experiment!$A$1:$U$1,0),FALSE)</f>
        <v>0.5</v>
      </c>
      <c r="Q1051" s="2">
        <f>VLOOKUP($F1051,Experiment!$A$2:$U$90,MATCH(Results!Q$1,Experiment!$A$1:$U$1,0),FALSE)</f>
        <v>0</v>
      </c>
      <c r="R1051" s="3">
        <f>VLOOKUP($F1051,Experiment!$A$2:$U$90,MATCH(Results!R$1,Experiment!$A$1:$U$1,0),FALSE)</f>
        <v>0.5</v>
      </c>
      <c r="S1051" s="2">
        <f>VLOOKUP($F1051,Experiment!$A$2:$U$90,MATCH(Results!S$1,Experiment!$A$1:$U$1,0),FALSE)</f>
        <v>-5</v>
      </c>
      <c r="T1051" s="2">
        <f>VLOOKUP($F1051,Experiment!$A$2:$U$90,MATCH(Results!T$1,Experiment!$A$1:$U$1,0),FALSE)</f>
        <v>25</v>
      </c>
      <c r="U1051" s="2">
        <f>VLOOKUP($F1051,Experiment!$A$2:$U$90,MATCH(Results!U$1,Experiment!$A$1:$U$1,0),FALSE)</f>
        <v>5</v>
      </c>
      <c r="V1051" s="2">
        <f>VLOOKUP($F1051,Experiment!$A$2:$U$90,MATCH(Results!V$1,Experiment!$A$1:$U$1,0),FALSE)</f>
        <v>2</v>
      </c>
      <c r="W1051" s="3">
        <f>VLOOKUP($F1051,Experiment!$A$2:$U$90,MATCH(Results!W$1,Experiment!$A$1:$U$1,0),FALSE)</f>
        <v>0.25</v>
      </c>
      <c r="X1051" s="3">
        <f>VLOOKUP($F1051,Experiment!$A$2:$U$90,MATCH(Results!X$1,Experiment!$A$1:$U$1,0),FALSE)</f>
        <v>0.75</v>
      </c>
      <c r="Y1051" s="2">
        <f>VLOOKUP($F1051,Experiment!$A$2:$U$90,MATCH(Results!Y$1,Experiment!$A$1:$U$1,0),FALSE)</f>
        <v>2</v>
      </c>
      <c r="Z1051" s="3">
        <f>VLOOKUP($F1051,Experiment!$A$2:$U$90,MATCH(Results!Z$1,Experiment!$A$1:$U$1,0),FALSE)</f>
        <v>0.5</v>
      </c>
      <c r="AA1051" s="3">
        <f>VLOOKUP($F1051,Experiment!$A$2:$U$90,MATCH(Results!AA$1,Experiment!$A$1:$U$1,0),FALSE)</f>
        <v>0.25</v>
      </c>
      <c r="AB1051" s="3">
        <f>VLOOKUP($F1051,Experiment!$A$2:$U$90,MATCH(Results!AB$1,Experiment!$A$1:$U$1,0),FALSE)</f>
        <v>0.625</v>
      </c>
      <c r="AC1051" s="3">
        <f>VLOOKUP($F1051,Experiment!$A$2:$U$90,MATCH(Results!AC$1,Experiment!$A$1:$U$1,0),FALSE)</f>
        <v>0.375</v>
      </c>
      <c r="AD1051" s="2">
        <f>VLOOKUP($F1051,Experiment!$A$2:$U$90,MATCH(Results!AD$1,Experiment!$A$1:$U$1,0),FALSE)</f>
        <v>-6.25</v>
      </c>
      <c r="AE1051" s="2">
        <f>VLOOKUP($F1051,Experiment!$A$2:$U$90,MATCH(Results!AE$1,Experiment!$A$1:$U$1,0),FALSE)</f>
        <v>23.4375</v>
      </c>
      <c r="AF1051" s="2">
        <f>VLOOKUP($F1051,Experiment!$A$2:$U$90,MATCH(Results!AF$1,Experiment!$A$1:$U$1,0),FALSE)</f>
        <v>4.8412291827592711</v>
      </c>
      <c r="AG1051" s="3">
        <f>VLOOKUP($F1051,Experiment!$A$2:$W$90,MATCH(Results!AG$1,Experiment!$A$1:$W$1,0),FALSE)</f>
        <v>0.82730419370997643</v>
      </c>
      <c r="AH1051" s="3">
        <f>VLOOKUP($F1051,Experiment!$A$2:$W$90,MATCH(Results!AH$1,Experiment!$A$1:$W$1,0),FALSE)</f>
        <v>0.38648875795104182</v>
      </c>
      <c r="AI1051" s="3">
        <f>VLOOKUP($F1051,Experiment!$A$2:$X$90,MATCH(Results!AI$1,Experiment!$A$1:$X$1,0),FALSE)</f>
        <v>0.61351124204895813</v>
      </c>
      <c r="AJ1051" s="2">
        <f>Table1[[#This Row],[Gain]]^Table1[[#This Row],[θ]]</f>
        <v>0</v>
      </c>
      <c r="AK1051" s="2">
        <f>-Table1[[#This Row],[λ]]*-Table1[[#This Row],[Loss]]^Table1[[#This Row],[θ]]</f>
        <v>14</v>
      </c>
      <c r="AL1051" s="2">
        <f>Table1[[#This Row],[v_n_w_g]]-Table1[[#This Row],[v_n_w_l]]</f>
        <v>-14</v>
      </c>
      <c r="AM1051" s="2">
        <f>IF(Table1[[#This Row],[diff_v]]&gt;=1,1,0)</f>
        <v>0</v>
      </c>
    </row>
    <row r="1052" spans="1:39" hidden="1" x14ac:dyDescent="0.3">
      <c r="A1052">
        <v>10</v>
      </c>
      <c r="B1052" t="s">
        <v>46</v>
      </c>
      <c r="C1052" s="22">
        <f>VLOOKUP(Table1[[#This Row],[Subject]],'Subject Profile'!$A$2:$E$8,4,FALSE)</f>
        <v>1</v>
      </c>
      <c r="D1052" s="22">
        <f>VLOOKUP(Table1[[#This Row],[Subject]],'Subject Profile'!$A$2:$E$8,5,FALSE)</f>
        <v>-1.4</v>
      </c>
      <c r="E1052" t="s">
        <v>110</v>
      </c>
      <c r="F1052" t="s">
        <v>94</v>
      </c>
      <c r="G1052" t="s">
        <v>7</v>
      </c>
      <c r="H1052">
        <f>IF(Table1[[#This Row],[decision]]="accept",1,0)</f>
        <v>1</v>
      </c>
      <c r="I1052">
        <v>90</v>
      </c>
      <c r="J1052">
        <v>580</v>
      </c>
      <c r="K1052">
        <v>1664535799</v>
      </c>
      <c r="L1052">
        <v>4</v>
      </c>
      <c r="M1052" t="str">
        <f>VLOOKUP($F1052,Experiment!$A$2:$U$90,MATCH(Results!M$1,Experiment!$A$1:$U$1,0)+1,FALSE)</f>
        <v>I</v>
      </c>
      <c r="N1052">
        <f>IF(Table1[[#This Row],[Impact]]="I",0,1)</f>
        <v>0</v>
      </c>
      <c r="O1052" s="2">
        <f>VLOOKUP($F1052,Experiment!$A$2:$U$90,MATCH(Results!O$1,Experiment!$A$1:$U$1,0),FALSE)</f>
        <v>-90</v>
      </c>
      <c r="P1052" s="3">
        <f>VLOOKUP($F1052,Experiment!$A$2:$U$90,MATCH(Results!P$1,Experiment!$A$1:$U$1,0),FALSE)</f>
        <v>0.5</v>
      </c>
      <c r="Q1052" s="2">
        <f>VLOOKUP($F1052,Experiment!$A$2:$U$90,MATCH(Results!Q$1,Experiment!$A$1:$U$1,0),FALSE)</f>
        <v>90</v>
      </c>
      <c r="R1052" s="3">
        <f>VLOOKUP($F1052,Experiment!$A$2:$U$90,MATCH(Results!R$1,Experiment!$A$1:$U$1,0),FALSE)</f>
        <v>0.5</v>
      </c>
      <c r="S1052" s="2">
        <f>VLOOKUP($F1052,Experiment!$A$2:$U$90,MATCH(Results!S$1,Experiment!$A$1:$U$1,0),FALSE)</f>
        <v>0</v>
      </c>
      <c r="T1052" s="2">
        <f>VLOOKUP($F1052,Experiment!$A$2:$U$90,MATCH(Results!T$1,Experiment!$A$1:$U$1,0),FALSE)</f>
        <v>8100</v>
      </c>
      <c r="U1052" s="2">
        <f>VLOOKUP($F1052,Experiment!$A$2:$U$90,MATCH(Results!U$1,Experiment!$A$1:$U$1,0),FALSE)</f>
        <v>90</v>
      </c>
      <c r="V1052" s="2">
        <f>VLOOKUP($F1052,Experiment!$A$2:$U$90,MATCH(Results!V$1,Experiment!$A$1:$U$1,0),FALSE)</f>
        <v>2</v>
      </c>
      <c r="W1052" s="3">
        <f>VLOOKUP($F1052,Experiment!$A$2:$U$90,MATCH(Results!W$1,Experiment!$A$1:$U$1,0),FALSE)</f>
        <v>0.25</v>
      </c>
      <c r="X1052" s="3">
        <f>VLOOKUP($F1052,Experiment!$A$2:$U$90,MATCH(Results!X$1,Experiment!$A$1:$U$1,0),FALSE)</f>
        <v>0.75</v>
      </c>
      <c r="Y1052" s="2">
        <f>VLOOKUP($F1052,Experiment!$A$2:$U$90,MATCH(Results!Y$1,Experiment!$A$1:$U$1,0),FALSE)</f>
        <v>2</v>
      </c>
      <c r="Z1052" s="3">
        <f>VLOOKUP($F1052,Experiment!$A$2:$U$90,MATCH(Results!Z$1,Experiment!$A$1:$U$1,0),FALSE)</f>
        <v>0.5</v>
      </c>
      <c r="AA1052" s="3">
        <f>VLOOKUP($F1052,Experiment!$A$2:$U$90,MATCH(Results!AA$1,Experiment!$A$1:$U$1,0),FALSE)</f>
        <v>0.25</v>
      </c>
      <c r="AB1052" s="3">
        <f>VLOOKUP($F1052,Experiment!$A$2:$U$90,MATCH(Results!AB$1,Experiment!$A$1:$U$1,0),FALSE)</f>
        <v>0.625</v>
      </c>
      <c r="AC1052" s="3">
        <f>VLOOKUP($F1052,Experiment!$A$2:$U$90,MATCH(Results!AC$1,Experiment!$A$1:$U$1,0),FALSE)</f>
        <v>0.375</v>
      </c>
      <c r="AD1052" s="2">
        <f>VLOOKUP($F1052,Experiment!$A$2:$U$90,MATCH(Results!AD$1,Experiment!$A$1:$U$1,0),FALSE)</f>
        <v>-22.5</v>
      </c>
      <c r="AE1052" s="2">
        <f>VLOOKUP($F1052,Experiment!$A$2:$U$90,MATCH(Results!AE$1,Experiment!$A$1:$U$1,0),FALSE)</f>
        <v>7593.75</v>
      </c>
      <c r="AF1052" s="2">
        <f>VLOOKUP($F1052,Experiment!$A$2:$U$90,MATCH(Results!AF$1,Experiment!$A$1:$U$1,0),FALSE)</f>
        <v>87.142125289666879</v>
      </c>
      <c r="AG1052" s="3">
        <f>VLOOKUP($F1052,Experiment!$A$2:$W$90,MATCH(Results!AG$1,Experiment!$A$1:$W$1,0),FALSE)</f>
        <v>0.82730419370997643</v>
      </c>
      <c r="AH1052" s="3">
        <f>VLOOKUP($F1052,Experiment!$A$2:$W$90,MATCH(Results!AH$1,Experiment!$A$1:$W$1,0),FALSE)</f>
        <v>0.38648875795104182</v>
      </c>
      <c r="AI1052" s="3">
        <f>VLOOKUP($F1052,Experiment!$A$2:$X$90,MATCH(Results!AI$1,Experiment!$A$1:$X$1,0),FALSE)</f>
        <v>0.61351124204895813</v>
      </c>
      <c r="AJ1052" s="2">
        <f>Table1[[#This Row],[Gain]]^Table1[[#This Row],[θ]]</f>
        <v>90</v>
      </c>
      <c r="AK1052" s="2">
        <f>-Table1[[#This Row],[λ]]*-Table1[[#This Row],[Loss]]^Table1[[#This Row],[θ]]</f>
        <v>125.99999999999999</v>
      </c>
      <c r="AL1052" s="2">
        <f>Table1[[#This Row],[v_n_w_g]]-Table1[[#This Row],[v_n_w_l]]</f>
        <v>-35.999999999999986</v>
      </c>
      <c r="AM1052" s="2">
        <f>IF(Table1[[#This Row],[diff_v]]&gt;=1,1,0)</f>
        <v>0</v>
      </c>
    </row>
    <row r="1053" spans="1:39" hidden="1" x14ac:dyDescent="0.3">
      <c r="A1053">
        <v>11</v>
      </c>
      <c r="B1053" t="s">
        <v>46</v>
      </c>
      <c r="C1053" s="22">
        <f>VLOOKUP(Table1[[#This Row],[Subject]],'Subject Profile'!$A$2:$E$8,4,FALSE)</f>
        <v>1</v>
      </c>
      <c r="D1053" s="22">
        <f>VLOOKUP(Table1[[#This Row],[Subject]],'Subject Profile'!$A$2:$E$8,5,FALSE)</f>
        <v>-1.4</v>
      </c>
      <c r="E1053" t="s">
        <v>110</v>
      </c>
      <c r="F1053" t="s">
        <v>60</v>
      </c>
      <c r="G1053" t="s">
        <v>61</v>
      </c>
      <c r="H1053">
        <f>IF(Table1[[#This Row],[decision]]="accept",1,0)</f>
        <v>0</v>
      </c>
      <c r="I1053">
        <v>0</v>
      </c>
      <c r="J1053">
        <v>580</v>
      </c>
      <c r="K1053">
        <v>1664535803</v>
      </c>
      <c r="L1053">
        <v>4</v>
      </c>
      <c r="M1053" t="str">
        <f>VLOOKUP($F1053,Experiment!$A$2:$U$90,MATCH(Results!M$1,Experiment!$A$1:$U$1,0)+1,FALSE)</f>
        <v>D</v>
      </c>
      <c r="N1053">
        <f>IF(Table1[[#This Row],[Impact]]="I",0,1)</f>
        <v>1</v>
      </c>
      <c r="O1053" s="2">
        <f>VLOOKUP($F1053,Experiment!$A$2:$U$90,MATCH(Results!O$1,Experiment!$A$1:$U$1,0),FALSE)</f>
        <v>0</v>
      </c>
      <c r="P1053" s="3">
        <f>VLOOKUP($F1053,Experiment!$A$2:$U$90,MATCH(Results!P$1,Experiment!$A$1:$U$1,0),FALSE)</f>
        <v>0</v>
      </c>
      <c r="Q1053" s="2">
        <f>VLOOKUP($F1053,Experiment!$A$2:$U$90,MATCH(Results!Q$1,Experiment!$A$1:$U$1,0),FALSE)</f>
        <v>0</v>
      </c>
      <c r="R1053" s="3">
        <f>VLOOKUP($F1053,Experiment!$A$2:$U$90,MATCH(Results!R$1,Experiment!$A$1:$U$1,0),FALSE)</f>
        <v>0</v>
      </c>
      <c r="S1053" s="2">
        <f>VLOOKUP($F1053,Experiment!$A$2:$U$90,MATCH(Results!S$1,Experiment!$A$1:$U$1,0),FALSE)</f>
        <v>0</v>
      </c>
      <c r="T1053" s="2">
        <f>VLOOKUP($F1053,Experiment!$A$2:$U$90,MATCH(Results!T$1,Experiment!$A$1:$U$1,0),FALSE)</f>
        <v>0</v>
      </c>
      <c r="U1053" s="2">
        <f>VLOOKUP($F1053,Experiment!$A$2:$U$90,MATCH(Results!U$1,Experiment!$A$1:$U$1,0),FALSE)</f>
        <v>0</v>
      </c>
      <c r="V1053" s="2">
        <f>VLOOKUP($F1053,Experiment!$A$2:$U$90,MATCH(Results!V$1,Experiment!$A$1:$U$1,0),FALSE)</f>
        <v>0</v>
      </c>
      <c r="W1053" s="3">
        <f>VLOOKUP($F1053,Experiment!$A$2:$U$90,MATCH(Results!W$1,Experiment!$A$1:$U$1,0),FALSE)</f>
        <v>0</v>
      </c>
      <c r="X1053" s="3">
        <f>VLOOKUP($F1053,Experiment!$A$2:$U$90,MATCH(Results!X$1,Experiment!$A$1:$U$1,0),FALSE)</f>
        <v>0</v>
      </c>
      <c r="Y1053" s="2">
        <f>VLOOKUP($F1053,Experiment!$A$2:$U$90,MATCH(Results!Y$1,Experiment!$A$1:$U$1,0),FALSE)</f>
        <v>0</v>
      </c>
      <c r="Z1053" s="3">
        <f>VLOOKUP($F1053,Experiment!$A$2:$U$90,MATCH(Results!Z$1,Experiment!$A$1:$U$1,0),FALSE)</f>
        <v>0</v>
      </c>
      <c r="AA1053" s="3">
        <f>VLOOKUP($F1053,Experiment!$A$2:$U$90,MATCH(Results!AA$1,Experiment!$A$1:$U$1,0),FALSE)</f>
        <v>0</v>
      </c>
      <c r="AB1053" s="3">
        <f>VLOOKUP($F1053,Experiment!$A$2:$U$90,MATCH(Results!AB$1,Experiment!$A$1:$U$1,0),FALSE)</f>
        <v>0</v>
      </c>
      <c r="AC1053" s="3">
        <f>VLOOKUP($F1053,Experiment!$A$2:$U$90,MATCH(Results!AC$1,Experiment!$A$1:$U$1,0),FALSE)</f>
        <v>0</v>
      </c>
      <c r="AD1053" s="2">
        <f>VLOOKUP($F1053,Experiment!$A$2:$U$90,MATCH(Results!AD$1,Experiment!$A$1:$U$1,0),FALSE)</f>
        <v>0</v>
      </c>
      <c r="AE1053" s="2">
        <f>VLOOKUP($F1053,Experiment!$A$2:$U$90,MATCH(Results!AE$1,Experiment!$A$1:$U$1,0),FALSE)</f>
        <v>0</v>
      </c>
      <c r="AF1053" s="2">
        <f>VLOOKUP($F1053,Experiment!$A$2:$U$90,MATCH(Results!AF$1,Experiment!$A$1:$U$1,0),FALSE)</f>
        <v>0</v>
      </c>
      <c r="AG1053" s="2"/>
      <c r="AH1053" s="3">
        <f>VLOOKUP($F1053,Experiment!$A$2:$W$90,MATCH(Results!AH$1,Experiment!$A$1:$W$1,0),FALSE)</f>
        <v>0</v>
      </c>
      <c r="AI1053" s="2">
        <f>VLOOKUP($F1053,Experiment!$A$2:$X$90,MATCH(Results!AI$1,Experiment!$A$1:$X$1,0),FALSE)</f>
        <v>0</v>
      </c>
      <c r="AJ1053" s="2">
        <f>Table1[[#This Row],[Gain]]^Table1[[#This Row],[θ]]</f>
        <v>0</v>
      </c>
      <c r="AK1053" s="2">
        <f>-Table1[[#This Row],[λ]]*-Table1[[#This Row],[Loss]]^Table1[[#This Row],[θ]]</f>
        <v>0</v>
      </c>
      <c r="AL1053" s="2">
        <f>Table1[[#This Row],[v_n_w_g]]-Table1[[#This Row],[v_n_w_l]]</f>
        <v>0</v>
      </c>
      <c r="AM1053" s="2">
        <f>IF(Table1[[#This Row],[diff_v]]&gt;=1,1,0)</f>
        <v>0</v>
      </c>
    </row>
    <row r="1054" spans="1:39" hidden="1" x14ac:dyDescent="0.3">
      <c r="A1054">
        <v>12</v>
      </c>
      <c r="B1054" t="s">
        <v>46</v>
      </c>
      <c r="C1054" s="22">
        <f>VLOOKUP(Table1[[#This Row],[Subject]],'Subject Profile'!$A$2:$E$8,4,FALSE)</f>
        <v>1</v>
      </c>
      <c r="D1054" s="22">
        <f>VLOOKUP(Table1[[#This Row],[Subject]],'Subject Profile'!$A$2:$E$8,5,FALSE)</f>
        <v>-1.4</v>
      </c>
      <c r="E1054" t="s">
        <v>110</v>
      </c>
      <c r="F1054" t="s">
        <v>82</v>
      </c>
      <c r="G1054" t="s">
        <v>5</v>
      </c>
      <c r="H1054">
        <f>IF(Table1[[#This Row],[decision]]="accept",1,0)</f>
        <v>0</v>
      </c>
      <c r="I1054">
        <v>0</v>
      </c>
      <c r="J1054">
        <v>580</v>
      </c>
      <c r="K1054">
        <v>1664535807</v>
      </c>
      <c r="L1054">
        <v>4</v>
      </c>
      <c r="M1054" t="str">
        <f>VLOOKUP($F1054,Experiment!$A$2:$U$90,MATCH(Results!M$1,Experiment!$A$1:$U$1,0)+1,FALSE)</f>
        <v>G</v>
      </c>
      <c r="N1054">
        <f>IF(Table1[[#This Row],[Impact]]="I",0,1)</f>
        <v>1</v>
      </c>
      <c r="O1054" s="2">
        <f>VLOOKUP($F1054,Experiment!$A$2:$U$90,MATCH(Results!O$1,Experiment!$A$1:$U$1,0),FALSE)</f>
        <v>-10</v>
      </c>
      <c r="P1054" s="3">
        <f>VLOOKUP($F1054,Experiment!$A$2:$U$90,MATCH(Results!P$1,Experiment!$A$1:$U$1,0),FALSE)</f>
        <v>0.5</v>
      </c>
      <c r="Q1054" s="2">
        <f>VLOOKUP($F1054,Experiment!$A$2:$U$90,MATCH(Results!Q$1,Experiment!$A$1:$U$1,0),FALSE)</f>
        <v>0</v>
      </c>
      <c r="R1054" s="3">
        <f>VLOOKUP($F1054,Experiment!$A$2:$U$90,MATCH(Results!R$1,Experiment!$A$1:$U$1,0),FALSE)</f>
        <v>0.5</v>
      </c>
      <c r="S1054" s="2">
        <f>VLOOKUP($F1054,Experiment!$A$2:$U$90,MATCH(Results!S$1,Experiment!$A$1:$U$1,0),FALSE)</f>
        <v>-5</v>
      </c>
      <c r="T1054" s="2">
        <f>VLOOKUP($F1054,Experiment!$A$2:$U$90,MATCH(Results!T$1,Experiment!$A$1:$U$1,0),FALSE)</f>
        <v>25</v>
      </c>
      <c r="U1054" s="2">
        <f>VLOOKUP($F1054,Experiment!$A$2:$U$90,MATCH(Results!U$1,Experiment!$A$1:$U$1,0),FALSE)</f>
        <v>5</v>
      </c>
      <c r="V1054" s="2">
        <f>VLOOKUP($F1054,Experiment!$A$2:$U$90,MATCH(Results!V$1,Experiment!$A$1:$U$1,0),FALSE)</f>
        <v>2</v>
      </c>
      <c r="W1054" s="3">
        <f>VLOOKUP($F1054,Experiment!$A$2:$U$90,MATCH(Results!W$1,Experiment!$A$1:$U$1,0),FALSE)</f>
        <v>0.25</v>
      </c>
      <c r="X1054" s="3">
        <f>VLOOKUP($F1054,Experiment!$A$2:$U$90,MATCH(Results!X$1,Experiment!$A$1:$U$1,0),FALSE)</f>
        <v>0.75</v>
      </c>
      <c r="Y1054" s="2">
        <f>VLOOKUP($F1054,Experiment!$A$2:$U$90,MATCH(Results!Y$1,Experiment!$A$1:$U$1,0),FALSE)</f>
        <v>2</v>
      </c>
      <c r="Z1054" s="3">
        <f>VLOOKUP($F1054,Experiment!$A$2:$U$90,MATCH(Results!Z$1,Experiment!$A$1:$U$1,0),FALSE)</f>
        <v>0.5</v>
      </c>
      <c r="AA1054" s="3">
        <f>VLOOKUP($F1054,Experiment!$A$2:$U$90,MATCH(Results!AA$1,Experiment!$A$1:$U$1,0),FALSE)</f>
        <v>0.25</v>
      </c>
      <c r="AB1054" s="3">
        <f>VLOOKUP($F1054,Experiment!$A$2:$U$90,MATCH(Results!AB$1,Experiment!$A$1:$U$1,0),FALSE)</f>
        <v>0.625</v>
      </c>
      <c r="AC1054" s="3">
        <f>VLOOKUP($F1054,Experiment!$A$2:$U$90,MATCH(Results!AC$1,Experiment!$A$1:$U$1,0),FALSE)</f>
        <v>0.375</v>
      </c>
      <c r="AD1054" s="2">
        <f>VLOOKUP($F1054,Experiment!$A$2:$U$90,MATCH(Results!AD$1,Experiment!$A$1:$U$1,0),FALSE)</f>
        <v>-6.25</v>
      </c>
      <c r="AE1054" s="2">
        <f>VLOOKUP($F1054,Experiment!$A$2:$U$90,MATCH(Results!AE$1,Experiment!$A$1:$U$1,0),FALSE)</f>
        <v>23.4375</v>
      </c>
      <c r="AF1054" s="2">
        <f>VLOOKUP($F1054,Experiment!$A$2:$U$90,MATCH(Results!AF$1,Experiment!$A$1:$U$1,0),FALSE)</f>
        <v>4.8412291827592711</v>
      </c>
      <c r="AG1054" s="3">
        <f>VLOOKUP($F1054,Experiment!$A$2:$W$90,MATCH(Results!AG$1,Experiment!$A$1:$W$1,0),FALSE)</f>
        <v>0.82730419370997643</v>
      </c>
      <c r="AH1054" s="3">
        <f>VLOOKUP($F1054,Experiment!$A$2:$W$90,MATCH(Results!AH$1,Experiment!$A$1:$W$1,0),FALSE)</f>
        <v>0.38648875795104182</v>
      </c>
      <c r="AI1054" s="3">
        <f>VLOOKUP($F1054,Experiment!$A$2:$X$90,MATCH(Results!AI$1,Experiment!$A$1:$X$1,0),FALSE)</f>
        <v>0.61351124204895813</v>
      </c>
      <c r="AJ1054" s="2">
        <f>Table1[[#This Row],[Gain]]^Table1[[#This Row],[θ]]</f>
        <v>0</v>
      </c>
      <c r="AK1054" s="2">
        <f>-Table1[[#This Row],[λ]]*-Table1[[#This Row],[Loss]]^Table1[[#This Row],[θ]]</f>
        <v>14</v>
      </c>
      <c r="AL1054" s="2">
        <f>Table1[[#This Row],[v_n_w_g]]-Table1[[#This Row],[v_n_w_l]]</f>
        <v>-14</v>
      </c>
      <c r="AM1054" s="2">
        <f>IF(Table1[[#This Row],[diff_v]]&gt;=1,1,0)</f>
        <v>0</v>
      </c>
    </row>
    <row r="1055" spans="1:39" hidden="1" x14ac:dyDescent="0.3">
      <c r="A1055">
        <v>13</v>
      </c>
      <c r="B1055" t="s">
        <v>46</v>
      </c>
      <c r="C1055" s="22">
        <f>VLOOKUP(Table1[[#This Row],[Subject]],'Subject Profile'!$A$2:$E$8,4,FALSE)</f>
        <v>1</v>
      </c>
      <c r="D1055" s="22">
        <f>VLOOKUP(Table1[[#This Row],[Subject]],'Subject Profile'!$A$2:$E$8,5,FALSE)</f>
        <v>-1.4</v>
      </c>
      <c r="E1055" t="s">
        <v>110</v>
      </c>
      <c r="F1055" t="s">
        <v>104</v>
      </c>
      <c r="G1055" t="s">
        <v>7</v>
      </c>
      <c r="H1055">
        <f>IF(Table1[[#This Row],[decision]]="accept",1,0)</f>
        <v>1</v>
      </c>
      <c r="I1055">
        <v>10</v>
      </c>
      <c r="J1055">
        <v>590</v>
      </c>
      <c r="K1055">
        <v>1664535811</v>
      </c>
      <c r="L1055">
        <v>4</v>
      </c>
      <c r="M1055" t="str">
        <f>VLOOKUP($F1055,Experiment!$A$2:$U$90,MATCH(Results!M$1,Experiment!$A$1:$U$1,0)+1,FALSE)</f>
        <v>I</v>
      </c>
      <c r="N1055">
        <f>IF(Table1[[#This Row],[Impact]]="I",0,1)</f>
        <v>0</v>
      </c>
      <c r="O1055" s="2">
        <f>VLOOKUP($F1055,Experiment!$A$2:$U$90,MATCH(Results!O$1,Experiment!$A$1:$U$1,0),FALSE)</f>
        <v>-10</v>
      </c>
      <c r="P1055" s="3">
        <f>VLOOKUP($F1055,Experiment!$A$2:$U$90,MATCH(Results!P$1,Experiment!$A$1:$U$1,0),FALSE)</f>
        <v>0.5</v>
      </c>
      <c r="Q1055" s="2">
        <f>VLOOKUP($F1055,Experiment!$A$2:$U$90,MATCH(Results!Q$1,Experiment!$A$1:$U$1,0),FALSE)</f>
        <v>10</v>
      </c>
      <c r="R1055" s="3">
        <f>VLOOKUP($F1055,Experiment!$A$2:$U$90,MATCH(Results!R$1,Experiment!$A$1:$U$1,0),FALSE)</f>
        <v>0.5</v>
      </c>
      <c r="S1055" s="2">
        <f>VLOOKUP($F1055,Experiment!$A$2:$U$90,MATCH(Results!S$1,Experiment!$A$1:$U$1,0),FALSE)</f>
        <v>0</v>
      </c>
      <c r="T1055" s="2">
        <f>VLOOKUP($F1055,Experiment!$A$2:$U$90,MATCH(Results!T$1,Experiment!$A$1:$U$1,0),FALSE)</f>
        <v>100</v>
      </c>
      <c r="U1055" s="2">
        <f>VLOOKUP($F1055,Experiment!$A$2:$U$90,MATCH(Results!U$1,Experiment!$A$1:$U$1,0),FALSE)</f>
        <v>10</v>
      </c>
      <c r="V1055" s="2">
        <f>VLOOKUP($F1055,Experiment!$A$2:$U$90,MATCH(Results!V$1,Experiment!$A$1:$U$1,0),FALSE)</f>
        <v>2</v>
      </c>
      <c r="W1055" s="3">
        <f>VLOOKUP($F1055,Experiment!$A$2:$U$90,MATCH(Results!W$1,Experiment!$A$1:$U$1,0),FALSE)</f>
        <v>0.25</v>
      </c>
      <c r="X1055" s="3">
        <f>VLOOKUP($F1055,Experiment!$A$2:$U$90,MATCH(Results!X$1,Experiment!$A$1:$U$1,0),FALSE)</f>
        <v>0.75</v>
      </c>
      <c r="Y1055" s="2">
        <f>VLOOKUP($F1055,Experiment!$A$2:$U$90,MATCH(Results!Y$1,Experiment!$A$1:$U$1,0),FALSE)</f>
        <v>1</v>
      </c>
      <c r="Z1055" s="3">
        <f>VLOOKUP($F1055,Experiment!$A$2:$U$90,MATCH(Results!Z$1,Experiment!$A$1:$U$1,0),FALSE)</f>
        <v>0.25</v>
      </c>
      <c r="AA1055" s="3">
        <f>VLOOKUP($F1055,Experiment!$A$2:$U$90,MATCH(Results!AA$1,Experiment!$A$1:$U$1,0),FALSE)</f>
        <v>0.5</v>
      </c>
      <c r="AB1055" s="3">
        <f>VLOOKUP($F1055,Experiment!$A$2:$U$90,MATCH(Results!AB$1,Experiment!$A$1:$U$1,0),FALSE)</f>
        <v>0.375</v>
      </c>
      <c r="AC1055" s="3">
        <f>VLOOKUP($F1055,Experiment!$A$2:$U$90,MATCH(Results!AC$1,Experiment!$A$1:$U$1,0),FALSE)</f>
        <v>0.625</v>
      </c>
      <c r="AD1055" s="2">
        <f>VLOOKUP($F1055,Experiment!$A$2:$U$90,MATCH(Results!AD$1,Experiment!$A$1:$U$1,0),FALSE)</f>
        <v>2.5</v>
      </c>
      <c r="AE1055" s="2">
        <f>VLOOKUP($F1055,Experiment!$A$2:$U$90,MATCH(Results!AE$1,Experiment!$A$1:$U$1,0),FALSE)</f>
        <v>93.75</v>
      </c>
      <c r="AF1055" s="2">
        <f>VLOOKUP($F1055,Experiment!$A$2:$U$90,MATCH(Results!AF$1,Experiment!$A$1:$U$1,0),FALSE)</f>
        <v>9.6824583655185421</v>
      </c>
      <c r="AG1055" s="3">
        <f>VLOOKUP($F1055,Experiment!$A$2:$W$90,MATCH(Results!AG$1,Experiment!$A$1:$W$1,0),FALSE)</f>
        <v>1</v>
      </c>
      <c r="AH1055" s="3">
        <f>VLOOKUP($F1055,Experiment!$A$2:$W$90,MATCH(Results!AH$1,Experiment!$A$1:$W$1,0),FALSE)</f>
        <v>0.625</v>
      </c>
      <c r="AI1055" s="3">
        <f>VLOOKUP($F1055,Experiment!$A$2:$X$90,MATCH(Results!AI$1,Experiment!$A$1:$X$1,0),FALSE)</f>
        <v>0.375</v>
      </c>
      <c r="AJ1055" s="2">
        <f>Table1[[#This Row],[Gain]]^Table1[[#This Row],[θ]]</f>
        <v>10</v>
      </c>
      <c r="AK1055" s="2">
        <f>-Table1[[#This Row],[λ]]*-Table1[[#This Row],[Loss]]^Table1[[#This Row],[θ]]</f>
        <v>14</v>
      </c>
      <c r="AL1055" s="2">
        <f>Table1[[#This Row],[v_n_w_g]]-Table1[[#This Row],[v_n_w_l]]</f>
        <v>-4</v>
      </c>
      <c r="AM1055" s="2">
        <f>IF(Table1[[#This Row],[diff_v]]&gt;=1,1,0)</f>
        <v>0</v>
      </c>
    </row>
    <row r="1056" spans="1:39" hidden="1" x14ac:dyDescent="0.3">
      <c r="A1056">
        <v>14</v>
      </c>
      <c r="B1056" t="s">
        <v>46</v>
      </c>
      <c r="C1056" s="22">
        <f>VLOOKUP(Table1[[#This Row],[Subject]],'Subject Profile'!$A$2:$E$8,4,FALSE)</f>
        <v>1</v>
      </c>
      <c r="D1056" s="22">
        <f>VLOOKUP(Table1[[#This Row],[Subject]],'Subject Profile'!$A$2:$E$8,5,FALSE)</f>
        <v>-1.4</v>
      </c>
      <c r="E1056" t="s">
        <v>110</v>
      </c>
      <c r="F1056" t="s">
        <v>55</v>
      </c>
      <c r="G1056" t="s">
        <v>56</v>
      </c>
      <c r="H1056">
        <f>IF(Table1[[#This Row],[decision]]="accept",1,0)</f>
        <v>0</v>
      </c>
      <c r="I1056">
        <v>0</v>
      </c>
      <c r="J1056">
        <v>590</v>
      </c>
      <c r="K1056">
        <v>1664535820</v>
      </c>
      <c r="L1056">
        <v>9</v>
      </c>
      <c r="M1056" t="str">
        <f>VLOOKUP($F1056,Experiment!$A$2:$U$90,MATCH(Results!M$1,Experiment!$A$1:$U$1,0)+1,FALSE)</f>
        <v>R</v>
      </c>
      <c r="N1056">
        <f>IF(Table1[[#This Row],[Impact]]="I",0,1)</f>
        <v>1</v>
      </c>
      <c r="O1056" s="2">
        <f>VLOOKUP($F1056,Experiment!$A$2:$U$90,MATCH(Results!O$1,Experiment!$A$1:$U$1,0),FALSE)</f>
        <v>0</v>
      </c>
      <c r="P1056" s="3">
        <f>VLOOKUP($F1056,Experiment!$A$2:$U$90,MATCH(Results!P$1,Experiment!$A$1:$U$1,0),FALSE)</f>
        <v>0</v>
      </c>
      <c r="Q1056" s="2">
        <f>VLOOKUP($F1056,Experiment!$A$2:$U$90,MATCH(Results!Q$1,Experiment!$A$1:$U$1,0),FALSE)</f>
        <v>0</v>
      </c>
      <c r="R1056" s="3">
        <f>VLOOKUP($F1056,Experiment!$A$2:$U$90,MATCH(Results!R$1,Experiment!$A$1:$U$1,0),FALSE)</f>
        <v>0</v>
      </c>
      <c r="S1056" s="2">
        <f>VLOOKUP($F1056,Experiment!$A$2:$U$90,MATCH(Results!S$1,Experiment!$A$1:$U$1,0),FALSE)</f>
        <v>0</v>
      </c>
      <c r="T1056" s="2">
        <f>VLOOKUP($F1056,Experiment!$A$2:$U$90,MATCH(Results!T$1,Experiment!$A$1:$U$1,0),FALSE)</f>
        <v>0</v>
      </c>
      <c r="U1056" s="2">
        <f>VLOOKUP($F1056,Experiment!$A$2:$U$90,MATCH(Results!U$1,Experiment!$A$1:$U$1,0),FALSE)</f>
        <v>0</v>
      </c>
      <c r="V1056" s="2">
        <f>VLOOKUP($F1056,Experiment!$A$2:$U$90,MATCH(Results!V$1,Experiment!$A$1:$U$1,0),FALSE)</f>
        <v>0</v>
      </c>
      <c r="W1056" s="3">
        <f>VLOOKUP($F1056,Experiment!$A$2:$U$90,MATCH(Results!W$1,Experiment!$A$1:$U$1,0),FALSE)</f>
        <v>0</v>
      </c>
      <c r="X1056" s="3">
        <f>VLOOKUP($F1056,Experiment!$A$2:$U$90,MATCH(Results!X$1,Experiment!$A$1:$U$1,0),FALSE)</f>
        <v>0</v>
      </c>
      <c r="Y1056" s="2">
        <f>VLOOKUP($F1056,Experiment!$A$2:$U$90,MATCH(Results!Y$1,Experiment!$A$1:$U$1,0),FALSE)</f>
        <v>0</v>
      </c>
      <c r="Z1056" s="3">
        <f>VLOOKUP($F1056,Experiment!$A$2:$U$90,MATCH(Results!Z$1,Experiment!$A$1:$U$1,0),FALSE)</f>
        <v>0</v>
      </c>
      <c r="AA1056" s="3">
        <f>VLOOKUP($F1056,Experiment!$A$2:$U$90,MATCH(Results!AA$1,Experiment!$A$1:$U$1,0),FALSE)</f>
        <v>0</v>
      </c>
      <c r="AB1056" s="3">
        <f>VLOOKUP($F1056,Experiment!$A$2:$U$90,MATCH(Results!AB$1,Experiment!$A$1:$U$1,0),FALSE)</f>
        <v>0</v>
      </c>
      <c r="AC1056" s="3">
        <f>VLOOKUP($F1056,Experiment!$A$2:$U$90,MATCH(Results!AC$1,Experiment!$A$1:$U$1,0),FALSE)</f>
        <v>0</v>
      </c>
      <c r="AD1056" s="2">
        <f>VLOOKUP($F1056,Experiment!$A$2:$U$90,MATCH(Results!AD$1,Experiment!$A$1:$U$1,0),FALSE)</f>
        <v>0</v>
      </c>
      <c r="AE1056" s="2">
        <f>VLOOKUP($F1056,Experiment!$A$2:$U$90,MATCH(Results!AE$1,Experiment!$A$1:$U$1,0),FALSE)</f>
        <v>0</v>
      </c>
      <c r="AF1056" s="2">
        <f>VLOOKUP($F1056,Experiment!$A$2:$U$90,MATCH(Results!AF$1,Experiment!$A$1:$U$1,0),FALSE)</f>
        <v>0</v>
      </c>
      <c r="AG1056" s="2"/>
      <c r="AH1056" s="3">
        <f>VLOOKUP($F1056,Experiment!$A$2:$W$90,MATCH(Results!AH$1,Experiment!$A$1:$W$1,0),FALSE)</f>
        <v>0</v>
      </c>
      <c r="AI1056" s="2">
        <f>VLOOKUP($F1056,Experiment!$A$2:$X$90,MATCH(Results!AI$1,Experiment!$A$1:$X$1,0),FALSE)</f>
        <v>0</v>
      </c>
      <c r="AJ1056" s="2">
        <f>Table1[[#This Row],[Gain]]^Table1[[#This Row],[θ]]</f>
        <v>0</v>
      </c>
      <c r="AK1056" s="2">
        <f>-Table1[[#This Row],[λ]]*-Table1[[#This Row],[Loss]]^Table1[[#This Row],[θ]]</f>
        <v>0</v>
      </c>
      <c r="AL1056" s="2">
        <f>Table1[[#This Row],[v_n_w_g]]-Table1[[#This Row],[v_n_w_l]]</f>
        <v>0</v>
      </c>
      <c r="AM1056" s="2">
        <f>IF(Table1[[#This Row],[diff_v]]&gt;=1,1,0)</f>
        <v>0</v>
      </c>
    </row>
    <row r="1057" spans="1:39" hidden="1" x14ac:dyDescent="0.3">
      <c r="A1057">
        <v>15</v>
      </c>
      <c r="B1057" t="s">
        <v>46</v>
      </c>
      <c r="C1057" s="22">
        <f>VLOOKUP(Table1[[#This Row],[Subject]],'Subject Profile'!$A$2:$E$8,4,FALSE)</f>
        <v>1</v>
      </c>
      <c r="D1057" s="22">
        <f>VLOOKUP(Table1[[#This Row],[Subject]],'Subject Profile'!$A$2:$E$8,5,FALSE)</f>
        <v>-1.4</v>
      </c>
      <c r="E1057" t="s">
        <v>110</v>
      </c>
      <c r="F1057" t="s">
        <v>70</v>
      </c>
      <c r="G1057" t="s">
        <v>7</v>
      </c>
      <c r="H1057">
        <f>IF(Table1[[#This Row],[decision]]="accept",1,0)</f>
        <v>1</v>
      </c>
      <c r="I1057">
        <v>180</v>
      </c>
      <c r="J1057">
        <v>770</v>
      </c>
      <c r="K1057">
        <v>1664535825</v>
      </c>
      <c r="L1057">
        <v>5</v>
      </c>
      <c r="M1057" t="str">
        <f>VLOOKUP($F1057,Experiment!$A$2:$U$90,MATCH(Results!M$1,Experiment!$A$1:$U$1,0)+1,FALSE)</f>
        <v>G</v>
      </c>
      <c r="N1057">
        <f>IF(Table1[[#This Row],[Impact]]="I",0,1)</f>
        <v>1</v>
      </c>
      <c r="O1057" s="2">
        <f>VLOOKUP($F1057,Experiment!$A$2:$U$90,MATCH(Results!O$1,Experiment!$A$1:$U$1,0),FALSE)</f>
        <v>-90</v>
      </c>
      <c r="P1057" s="3">
        <f>VLOOKUP($F1057,Experiment!$A$2:$U$90,MATCH(Results!P$1,Experiment!$A$1:$U$1,0),FALSE)</f>
        <v>0.5</v>
      </c>
      <c r="Q1057" s="2">
        <f>VLOOKUP($F1057,Experiment!$A$2:$U$90,MATCH(Results!Q$1,Experiment!$A$1:$U$1,0),FALSE)</f>
        <v>180</v>
      </c>
      <c r="R1057" s="3">
        <f>VLOOKUP($F1057,Experiment!$A$2:$U$90,MATCH(Results!R$1,Experiment!$A$1:$U$1,0),FALSE)</f>
        <v>0.5</v>
      </c>
      <c r="S1057" s="2">
        <f>VLOOKUP($F1057,Experiment!$A$2:$U$90,MATCH(Results!S$1,Experiment!$A$1:$U$1,0),FALSE)</f>
        <v>45</v>
      </c>
      <c r="T1057" s="2">
        <f>VLOOKUP($F1057,Experiment!$A$2:$U$90,MATCH(Results!T$1,Experiment!$A$1:$U$1,0),FALSE)</f>
        <v>18225</v>
      </c>
      <c r="U1057" s="2">
        <f>VLOOKUP($F1057,Experiment!$A$2:$U$90,MATCH(Results!U$1,Experiment!$A$1:$U$1,0),FALSE)</f>
        <v>135</v>
      </c>
      <c r="V1057" s="2">
        <f>VLOOKUP($F1057,Experiment!$A$2:$U$90,MATCH(Results!V$1,Experiment!$A$1:$U$1,0),FALSE)</f>
        <v>4</v>
      </c>
      <c r="W1057" s="3">
        <f>VLOOKUP($F1057,Experiment!$A$2:$U$90,MATCH(Results!W$1,Experiment!$A$1:$U$1,0),FALSE)</f>
        <v>0.75</v>
      </c>
      <c r="X1057" s="3">
        <f>VLOOKUP($F1057,Experiment!$A$2:$U$90,MATCH(Results!X$1,Experiment!$A$1:$U$1,0),FALSE)</f>
        <v>0.25</v>
      </c>
      <c r="Y1057" s="2">
        <f>VLOOKUP($F1057,Experiment!$A$2:$U$90,MATCH(Results!Y$1,Experiment!$A$1:$U$1,0),FALSE)</f>
        <v>2</v>
      </c>
      <c r="Z1057" s="3">
        <f>VLOOKUP($F1057,Experiment!$A$2:$U$90,MATCH(Results!Z$1,Experiment!$A$1:$U$1,0),FALSE)</f>
        <v>0.05</v>
      </c>
      <c r="AA1057" s="3">
        <f>VLOOKUP($F1057,Experiment!$A$2:$U$90,MATCH(Results!AA$1,Experiment!$A$1:$U$1,0),FALSE)</f>
        <v>0.2</v>
      </c>
      <c r="AB1057" s="3">
        <f>VLOOKUP($F1057,Experiment!$A$2:$U$90,MATCH(Results!AB$1,Experiment!$A$1:$U$1,0),FALSE)</f>
        <v>0.42499999999999999</v>
      </c>
      <c r="AC1057" s="3">
        <f>VLOOKUP($F1057,Experiment!$A$2:$U$90,MATCH(Results!AC$1,Experiment!$A$1:$U$1,0),FALSE)</f>
        <v>0.57499999999999996</v>
      </c>
      <c r="AD1057" s="2">
        <f>VLOOKUP($F1057,Experiment!$A$2:$U$90,MATCH(Results!AD$1,Experiment!$A$1:$U$1,0),FALSE)</f>
        <v>65.249999999999986</v>
      </c>
      <c r="AE1057" s="2">
        <f>VLOOKUP($F1057,Experiment!$A$2:$U$90,MATCH(Results!AE$1,Experiment!$A$1:$U$1,0),FALSE)</f>
        <v>17814.9375</v>
      </c>
      <c r="AF1057" s="2">
        <f>VLOOKUP($F1057,Experiment!$A$2:$U$90,MATCH(Results!AF$1,Experiment!$A$1:$U$1,0),FALSE)</f>
        <v>133.47260954967501</v>
      </c>
      <c r="AG1057" s="3">
        <f>VLOOKUP($F1057,Experiment!$A$2:$W$90,MATCH(Results!AG$1,Experiment!$A$1:$W$1,0),FALSE)</f>
        <v>1</v>
      </c>
      <c r="AH1057" s="3">
        <f>VLOOKUP($F1057,Experiment!$A$2:$W$90,MATCH(Results!AH$1,Experiment!$A$1:$W$1,0),FALSE)</f>
        <v>0.57499999999999996</v>
      </c>
      <c r="AI1057" s="3">
        <f>VLOOKUP($F1057,Experiment!$A$2:$X$90,MATCH(Results!AI$1,Experiment!$A$1:$X$1,0),FALSE)</f>
        <v>0.42500000000000004</v>
      </c>
      <c r="AJ1057" s="2">
        <f>Table1[[#This Row],[Gain]]^Table1[[#This Row],[θ]]</f>
        <v>180</v>
      </c>
      <c r="AK1057" s="2">
        <f>-Table1[[#This Row],[λ]]*-Table1[[#This Row],[Loss]]^Table1[[#This Row],[θ]]</f>
        <v>125.99999999999999</v>
      </c>
      <c r="AL1057" s="2">
        <f>Table1[[#This Row],[v_n_w_g]]-Table1[[#This Row],[v_n_w_l]]</f>
        <v>54.000000000000014</v>
      </c>
      <c r="AM1057" s="2">
        <f>IF(Table1[[#This Row],[diff_v]]&gt;=1,1,0)</f>
        <v>1</v>
      </c>
    </row>
    <row r="1058" spans="1:39" hidden="1" x14ac:dyDescent="0.3">
      <c r="A1058">
        <v>16</v>
      </c>
      <c r="B1058" t="s">
        <v>46</v>
      </c>
      <c r="C1058" s="22">
        <f>VLOOKUP(Table1[[#This Row],[Subject]],'Subject Profile'!$A$2:$E$8,4,FALSE)</f>
        <v>1</v>
      </c>
      <c r="D1058" s="22">
        <f>VLOOKUP(Table1[[#This Row],[Subject]],'Subject Profile'!$A$2:$E$8,5,FALSE)</f>
        <v>-1.4</v>
      </c>
      <c r="E1058" t="s">
        <v>110</v>
      </c>
      <c r="F1058" t="s">
        <v>77</v>
      </c>
      <c r="G1058" t="s">
        <v>7</v>
      </c>
      <c r="H1058">
        <f>IF(Table1[[#This Row],[decision]]="accept",1,0)</f>
        <v>1</v>
      </c>
      <c r="I1058">
        <v>70</v>
      </c>
      <c r="J1058">
        <v>840</v>
      </c>
      <c r="K1058">
        <v>1664535829</v>
      </c>
      <c r="L1058">
        <v>4</v>
      </c>
      <c r="M1058" t="str">
        <f>VLOOKUP($F1058,Experiment!$A$2:$U$90,MATCH(Results!M$1,Experiment!$A$1:$U$1,0)+1,FALSE)</f>
        <v>G</v>
      </c>
      <c r="N1058">
        <f>IF(Table1[[#This Row],[Impact]]="I",0,1)</f>
        <v>1</v>
      </c>
      <c r="O1058" s="2">
        <f>VLOOKUP($F1058,Experiment!$A$2:$U$90,MATCH(Results!O$1,Experiment!$A$1:$U$1,0),FALSE)</f>
        <v>-50</v>
      </c>
      <c r="P1058" s="3">
        <f>VLOOKUP($F1058,Experiment!$A$2:$U$90,MATCH(Results!P$1,Experiment!$A$1:$U$1,0),FALSE)</f>
        <v>0.5</v>
      </c>
      <c r="Q1058" s="2">
        <f>VLOOKUP($F1058,Experiment!$A$2:$U$90,MATCH(Results!Q$1,Experiment!$A$1:$U$1,0),FALSE)</f>
        <v>70</v>
      </c>
      <c r="R1058" s="3">
        <f>VLOOKUP($F1058,Experiment!$A$2:$U$90,MATCH(Results!R$1,Experiment!$A$1:$U$1,0),FALSE)</f>
        <v>0.5</v>
      </c>
      <c r="S1058" s="2">
        <f>VLOOKUP($F1058,Experiment!$A$2:$U$90,MATCH(Results!S$1,Experiment!$A$1:$U$1,0),FALSE)</f>
        <v>10</v>
      </c>
      <c r="T1058" s="2">
        <f>VLOOKUP($F1058,Experiment!$A$2:$U$90,MATCH(Results!T$1,Experiment!$A$1:$U$1,0),FALSE)</f>
        <v>3600</v>
      </c>
      <c r="U1058" s="2">
        <f>VLOOKUP($F1058,Experiment!$A$2:$U$90,MATCH(Results!U$1,Experiment!$A$1:$U$1,0),FALSE)</f>
        <v>60</v>
      </c>
      <c r="V1058" s="2">
        <f>VLOOKUP($F1058,Experiment!$A$2:$U$90,MATCH(Results!V$1,Experiment!$A$1:$U$1,0),FALSE)</f>
        <v>4</v>
      </c>
      <c r="W1058" s="3">
        <f>VLOOKUP($F1058,Experiment!$A$2:$U$90,MATCH(Results!W$1,Experiment!$A$1:$U$1,0),FALSE)</f>
        <v>0.25</v>
      </c>
      <c r="X1058" s="3">
        <f>VLOOKUP($F1058,Experiment!$A$2:$U$90,MATCH(Results!X$1,Experiment!$A$1:$U$1,0),FALSE)</f>
        <v>0.75</v>
      </c>
      <c r="Y1058" s="2">
        <f>VLOOKUP($F1058,Experiment!$A$2:$U$90,MATCH(Results!Y$1,Experiment!$A$1:$U$1,0),FALSE)</f>
        <v>2</v>
      </c>
      <c r="Z1058" s="3">
        <f>VLOOKUP($F1058,Experiment!$A$2:$U$90,MATCH(Results!Z$1,Experiment!$A$1:$U$1,0),FALSE)</f>
        <v>0.5</v>
      </c>
      <c r="AA1058" s="3">
        <f>VLOOKUP($F1058,Experiment!$A$2:$U$90,MATCH(Results!AA$1,Experiment!$A$1:$U$1,0),FALSE)</f>
        <v>0.25</v>
      </c>
      <c r="AB1058" s="3">
        <f>VLOOKUP($F1058,Experiment!$A$2:$U$90,MATCH(Results!AB$1,Experiment!$A$1:$U$1,0),FALSE)</f>
        <v>0.625</v>
      </c>
      <c r="AC1058" s="3">
        <f>VLOOKUP($F1058,Experiment!$A$2:$U$90,MATCH(Results!AC$1,Experiment!$A$1:$U$1,0),FALSE)</f>
        <v>0.375</v>
      </c>
      <c r="AD1058" s="2">
        <f>VLOOKUP($F1058,Experiment!$A$2:$U$90,MATCH(Results!AD$1,Experiment!$A$1:$U$1,0),FALSE)</f>
        <v>-5</v>
      </c>
      <c r="AE1058" s="2">
        <f>VLOOKUP($F1058,Experiment!$A$2:$U$90,MATCH(Results!AE$1,Experiment!$A$1:$U$1,0),FALSE)</f>
        <v>3375</v>
      </c>
      <c r="AF1058" s="2">
        <f>VLOOKUP($F1058,Experiment!$A$2:$U$90,MATCH(Results!AF$1,Experiment!$A$1:$U$1,0),FALSE)</f>
        <v>58.094750193111253</v>
      </c>
      <c r="AG1058" s="3">
        <f>VLOOKUP($F1058,Experiment!$A$2:$W$90,MATCH(Results!AG$1,Experiment!$A$1:$W$1,0),FALSE)</f>
        <v>0.82730419370997643</v>
      </c>
      <c r="AH1058" s="3">
        <f>VLOOKUP($F1058,Experiment!$A$2:$W$90,MATCH(Results!AH$1,Experiment!$A$1:$W$1,0),FALSE)</f>
        <v>0.38648875795104182</v>
      </c>
      <c r="AI1058" s="3">
        <f>VLOOKUP($F1058,Experiment!$A$2:$X$90,MATCH(Results!AI$1,Experiment!$A$1:$X$1,0),FALSE)</f>
        <v>0.61351124204895813</v>
      </c>
      <c r="AJ1058" s="2">
        <f>Table1[[#This Row],[Gain]]^Table1[[#This Row],[θ]]</f>
        <v>70</v>
      </c>
      <c r="AK1058" s="2">
        <f>-Table1[[#This Row],[λ]]*-Table1[[#This Row],[Loss]]^Table1[[#This Row],[θ]]</f>
        <v>70</v>
      </c>
      <c r="AL1058" s="2">
        <f>Table1[[#This Row],[v_n_w_g]]-Table1[[#This Row],[v_n_w_l]]</f>
        <v>0</v>
      </c>
      <c r="AM1058" s="2">
        <f>IF(Table1[[#This Row],[diff_v]]&gt;=1,1,0)</f>
        <v>0</v>
      </c>
    </row>
    <row r="1059" spans="1:39" hidden="1" x14ac:dyDescent="0.3">
      <c r="A1059">
        <v>17</v>
      </c>
      <c r="B1059" t="s">
        <v>46</v>
      </c>
      <c r="C1059" s="22">
        <f>VLOOKUP(Table1[[#This Row],[Subject]],'Subject Profile'!$A$2:$E$8,4,FALSE)</f>
        <v>1</v>
      </c>
      <c r="D1059" s="22">
        <f>VLOOKUP(Table1[[#This Row],[Subject]],'Subject Profile'!$A$2:$E$8,5,FALSE)</f>
        <v>-1.4</v>
      </c>
      <c r="E1059" t="s">
        <v>110</v>
      </c>
      <c r="F1059" t="s">
        <v>99</v>
      </c>
      <c r="G1059" t="s">
        <v>7</v>
      </c>
      <c r="H1059">
        <f>IF(Table1[[#This Row],[decision]]="accept",1,0)</f>
        <v>1</v>
      </c>
      <c r="I1059">
        <v>10</v>
      </c>
      <c r="J1059">
        <v>850</v>
      </c>
      <c r="K1059">
        <v>1664535833</v>
      </c>
      <c r="L1059">
        <v>4</v>
      </c>
      <c r="M1059" t="str">
        <f>VLOOKUP($F1059,Experiment!$A$2:$U$90,MATCH(Results!M$1,Experiment!$A$1:$U$1,0)+1,FALSE)</f>
        <v>G</v>
      </c>
      <c r="N1059">
        <f>IF(Table1[[#This Row],[Impact]]="I",0,1)</f>
        <v>1</v>
      </c>
      <c r="O1059" s="2">
        <f>VLOOKUP($F1059,Experiment!$A$2:$U$90,MATCH(Results!O$1,Experiment!$A$1:$U$1,0),FALSE)</f>
        <v>0</v>
      </c>
      <c r="P1059" s="3">
        <f>VLOOKUP($F1059,Experiment!$A$2:$U$90,MATCH(Results!P$1,Experiment!$A$1:$U$1,0),FALSE)</f>
        <v>0.5</v>
      </c>
      <c r="Q1059" s="2">
        <f>VLOOKUP($F1059,Experiment!$A$2:$U$90,MATCH(Results!Q$1,Experiment!$A$1:$U$1,0),FALSE)</f>
        <v>10</v>
      </c>
      <c r="R1059" s="3">
        <f>VLOOKUP($F1059,Experiment!$A$2:$U$90,MATCH(Results!R$1,Experiment!$A$1:$U$1,0),FALSE)</f>
        <v>0.5</v>
      </c>
      <c r="S1059" s="2">
        <f>VLOOKUP($F1059,Experiment!$A$2:$U$90,MATCH(Results!S$1,Experiment!$A$1:$U$1,0),FALSE)</f>
        <v>5</v>
      </c>
      <c r="T1059" s="2">
        <f>VLOOKUP($F1059,Experiment!$A$2:$U$90,MATCH(Results!T$1,Experiment!$A$1:$U$1,0),FALSE)</f>
        <v>25</v>
      </c>
      <c r="U1059" s="2">
        <f>VLOOKUP($F1059,Experiment!$A$2:$U$90,MATCH(Results!U$1,Experiment!$A$1:$U$1,0),FALSE)</f>
        <v>5</v>
      </c>
      <c r="V1059" s="2">
        <f>VLOOKUP($F1059,Experiment!$A$2:$U$90,MATCH(Results!V$1,Experiment!$A$1:$U$1,0),FALSE)</f>
        <v>2</v>
      </c>
      <c r="W1059" s="3">
        <f>VLOOKUP($F1059,Experiment!$A$2:$U$90,MATCH(Results!W$1,Experiment!$A$1:$U$1,0),FALSE)</f>
        <v>0.25</v>
      </c>
      <c r="X1059" s="3">
        <f>VLOOKUP($F1059,Experiment!$A$2:$U$90,MATCH(Results!X$1,Experiment!$A$1:$U$1,0),FALSE)</f>
        <v>0.75</v>
      </c>
      <c r="Y1059" s="2">
        <f>VLOOKUP($F1059,Experiment!$A$2:$U$90,MATCH(Results!Y$1,Experiment!$A$1:$U$1,0),FALSE)</f>
        <v>2</v>
      </c>
      <c r="Z1059" s="3">
        <f>VLOOKUP($F1059,Experiment!$A$2:$U$90,MATCH(Results!Z$1,Experiment!$A$1:$U$1,0),FALSE)</f>
        <v>0.5</v>
      </c>
      <c r="AA1059" s="3">
        <f>VLOOKUP($F1059,Experiment!$A$2:$U$90,MATCH(Results!AA$1,Experiment!$A$1:$U$1,0),FALSE)</f>
        <v>0.25</v>
      </c>
      <c r="AB1059" s="3">
        <f>VLOOKUP($F1059,Experiment!$A$2:$U$90,MATCH(Results!AB$1,Experiment!$A$1:$U$1,0),FALSE)</f>
        <v>0.625</v>
      </c>
      <c r="AC1059" s="3">
        <f>VLOOKUP($F1059,Experiment!$A$2:$U$90,MATCH(Results!AC$1,Experiment!$A$1:$U$1,0),FALSE)</f>
        <v>0.375</v>
      </c>
      <c r="AD1059" s="2">
        <f>VLOOKUP($F1059,Experiment!$A$2:$U$90,MATCH(Results!AD$1,Experiment!$A$1:$U$1,0),FALSE)</f>
        <v>3.75</v>
      </c>
      <c r="AE1059" s="2">
        <f>VLOOKUP($F1059,Experiment!$A$2:$U$90,MATCH(Results!AE$1,Experiment!$A$1:$U$1,0),FALSE)</f>
        <v>23.4375</v>
      </c>
      <c r="AF1059" s="2">
        <f>VLOOKUP($F1059,Experiment!$A$2:$U$90,MATCH(Results!AF$1,Experiment!$A$1:$U$1,0),FALSE)</f>
        <v>4.8412291827592711</v>
      </c>
      <c r="AG1059" s="3">
        <f>VLOOKUP($F1059,Experiment!$A$2:$W$90,MATCH(Results!AG$1,Experiment!$A$1:$W$1,0),FALSE)</f>
        <v>0.82730419370997643</v>
      </c>
      <c r="AH1059" s="3">
        <f>VLOOKUP($F1059,Experiment!$A$2:$W$90,MATCH(Results!AH$1,Experiment!$A$1:$W$1,0),FALSE)</f>
        <v>0.38648875795104182</v>
      </c>
      <c r="AI1059" s="3">
        <f>VLOOKUP($F1059,Experiment!$A$2:$X$90,MATCH(Results!AI$1,Experiment!$A$1:$X$1,0),FALSE)</f>
        <v>0.61351124204895813</v>
      </c>
      <c r="AJ1059" s="2">
        <f>Table1[[#This Row],[Gain]]^Table1[[#This Row],[θ]]</f>
        <v>10</v>
      </c>
      <c r="AK1059" s="2">
        <f>-Table1[[#This Row],[λ]]*-Table1[[#This Row],[Loss]]^Table1[[#This Row],[θ]]</f>
        <v>0</v>
      </c>
      <c r="AL1059" s="2">
        <f>Table1[[#This Row],[v_n_w_g]]-Table1[[#This Row],[v_n_w_l]]</f>
        <v>10</v>
      </c>
      <c r="AM1059" s="2">
        <f>IF(Table1[[#This Row],[diff_v]]&gt;=1,1,0)</f>
        <v>1</v>
      </c>
    </row>
    <row r="1060" spans="1:39" hidden="1" x14ac:dyDescent="0.3">
      <c r="A1060">
        <v>18</v>
      </c>
      <c r="B1060" t="s">
        <v>46</v>
      </c>
      <c r="C1060" s="22">
        <f>VLOOKUP(Table1[[#This Row],[Subject]],'Subject Profile'!$A$2:$E$8,4,FALSE)</f>
        <v>1</v>
      </c>
      <c r="D1060" s="22">
        <f>VLOOKUP(Table1[[#This Row],[Subject]],'Subject Profile'!$A$2:$E$8,5,FALSE)</f>
        <v>-1.4</v>
      </c>
      <c r="E1060" t="s">
        <v>110</v>
      </c>
      <c r="F1060" t="s">
        <v>53</v>
      </c>
      <c r="G1060" t="s">
        <v>5</v>
      </c>
      <c r="H1060">
        <f>IF(Table1[[#This Row],[decision]]="accept",1,0)</f>
        <v>0</v>
      </c>
      <c r="I1060">
        <v>0</v>
      </c>
      <c r="J1060">
        <v>850</v>
      </c>
      <c r="K1060">
        <v>1664535837</v>
      </c>
      <c r="L1060">
        <v>4</v>
      </c>
      <c r="M1060" t="str">
        <f>VLOOKUP($F1060,Experiment!$A$2:$U$90,MATCH(Results!M$1,Experiment!$A$1:$U$1,0)+1,FALSE)</f>
        <v>G</v>
      </c>
      <c r="N1060">
        <f>IF(Table1[[#This Row],[Impact]]="I",0,1)</f>
        <v>1</v>
      </c>
      <c r="O1060" s="2">
        <f>VLOOKUP($F1060,Experiment!$A$2:$U$90,MATCH(Results!O$1,Experiment!$A$1:$U$1,0),FALSE)</f>
        <v>-10</v>
      </c>
      <c r="P1060" s="3">
        <f>VLOOKUP($F1060,Experiment!$A$2:$U$90,MATCH(Results!P$1,Experiment!$A$1:$U$1,0),FALSE)</f>
        <v>0.5</v>
      </c>
      <c r="Q1060" s="2">
        <f>VLOOKUP($F1060,Experiment!$A$2:$U$90,MATCH(Results!Q$1,Experiment!$A$1:$U$1,0),FALSE)</f>
        <v>0</v>
      </c>
      <c r="R1060" s="3">
        <f>VLOOKUP($F1060,Experiment!$A$2:$U$90,MATCH(Results!R$1,Experiment!$A$1:$U$1,0),FALSE)</f>
        <v>0.5</v>
      </c>
      <c r="S1060" s="2">
        <f>VLOOKUP($F1060,Experiment!$A$2:$U$90,MATCH(Results!S$1,Experiment!$A$1:$U$1,0),FALSE)</f>
        <v>-5</v>
      </c>
      <c r="T1060" s="2">
        <f>VLOOKUP($F1060,Experiment!$A$2:$U$90,MATCH(Results!T$1,Experiment!$A$1:$U$1,0),FALSE)</f>
        <v>25</v>
      </c>
      <c r="U1060" s="2">
        <f>VLOOKUP($F1060,Experiment!$A$2:$U$90,MATCH(Results!U$1,Experiment!$A$1:$U$1,0),FALSE)</f>
        <v>5</v>
      </c>
      <c r="V1060" s="2">
        <f>VLOOKUP($F1060,Experiment!$A$2:$U$90,MATCH(Results!V$1,Experiment!$A$1:$U$1,0),FALSE)</f>
        <v>4</v>
      </c>
      <c r="W1060" s="3">
        <f>VLOOKUP($F1060,Experiment!$A$2:$U$90,MATCH(Results!W$1,Experiment!$A$1:$U$1,0),FALSE)</f>
        <v>0.25</v>
      </c>
      <c r="X1060" s="3">
        <f>VLOOKUP($F1060,Experiment!$A$2:$U$90,MATCH(Results!X$1,Experiment!$A$1:$U$1,0),FALSE)</f>
        <v>0.75</v>
      </c>
      <c r="Y1060" s="2">
        <f>VLOOKUP($F1060,Experiment!$A$2:$U$90,MATCH(Results!Y$1,Experiment!$A$1:$U$1,0),FALSE)</f>
        <v>2</v>
      </c>
      <c r="Z1060" s="3">
        <f>VLOOKUP($F1060,Experiment!$A$2:$U$90,MATCH(Results!Z$1,Experiment!$A$1:$U$1,0),FALSE)</f>
        <v>0.5</v>
      </c>
      <c r="AA1060" s="3">
        <f>VLOOKUP($F1060,Experiment!$A$2:$U$90,MATCH(Results!AA$1,Experiment!$A$1:$U$1,0),FALSE)</f>
        <v>0.25</v>
      </c>
      <c r="AB1060" s="3">
        <f>VLOOKUP($F1060,Experiment!$A$2:$U$90,MATCH(Results!AB$1,Experiment!$A$1:$U$1,0),FALSE)</f>
        <v>0.625</v>
      </c>
      <c r="AC1060" s="3">
        <f>VLOOKUP($F1060,Experiment!$A$2:$U$90,MATCH(Results!AC$1,Experiment!$A$1:$U$1,0),FALSE)</f>
        <v>0.375</v>
      </c>
      <c r="AD1060" s="2">
        <f>VLOOKUP($F1060,Experiment!$A$2:$U$90,MATCH(Results!AD$1,Experiment!$A$1:$U$1,0),FALSE)</f>
        <v>-6.25</v>
      </c>
      <c r="AE1060" s="2">
        <f>VLOOKUP($F1060,Experiment!$A$2:$U$90,MATCH(Results!AE$1,Experiment!$A$1:$U$1,0),FALSE)</f>
        <v>23.4375</v>
      </c>
      <c r="AF1060" s="2">
        <f>VLOOKUP($F1060,Experiment!$A$2:$U$90,MATCH(Results!AF$1,Experiment!$A$1:$U$1,0),FALSE)</f>
        <v>4.8412291827592711</v>
      </c>
      <c r="AG1060" s="3">
        <f>VLOOKUP($F1060,Experiment!$A$2:$W$90,MATCH(Results!AG$1,Experiment!$A$1:$W$1,0),FALSE)</f>
        <v>0.82730419370997643</v>
      </c>
      <c r="AH1060" s="3">
        <f>VLOOKUP($F1060,Experiment!$A$2:$W$90,MATCH(Results!AH$1,Experiment!$A$1:$W$1,0),FALSE)</f>
        <v>0.38648875795104182</v>
      </c>
      <c r="AI1060" s="3">
        <f>VLOOKUP($F1060,Experiment!$A$2:$X$90,MATCH(Results!AI$1,Experiment!$A$1:$X$1,0),FALSE)</f>
        <v>0.61351124204895813</v>
      </c>
      <c r="AJ1060" s="2">
        <f>Table1[[#This Row],[Gain]]^Table1[[#This Row],[θ]]</f>
        <v>0</v>
      </c>
      <c r="AK1060" s="2">
        <f>-Table1[[#This Row],[λ]]*-Table1[[#This Row],[Loss]]^Table1[[#This Row],[θ]]</f>
        <v>14</v>
      </c>
      <c r="AL1060" s="2">
        <f>Table1[[#This Row],[v_n_w_g]]-Table1[[#This Row],[v_n_w_l]]</f>
        <v>-14</v>
      </c>
      <c r="AM1060" s="2">
        <f>IF(Table1[[#This Row],[diff_v]]&gt;=1,1,0)</f>
        <v>0</v>
      </c>
    </row>
    <row r="1061" spans="1:39" hidden="1" x14ac:dyDescent="0.3">
      <c r="A1061">
        <v>19</v>
      </c>
      <c r="B1061" t="s">
        <v>46</v>
      </c>
      <c r="C1061" s="22">
        <f>VLOOKUP(Table1[[#This Row],[Subject]],'Subject Profile'!$A$2:$E$8,4,FALSE)</f>
        <v>1</v>
      </c>
      <c r="D1061" s="22">
        <f>VLOOKUP(Table1[[#This Row],[Subject]],'Subject Profile'!$A$2:$E$8,5,FALSE)</f>
        <v>-1.4</v>
      </c>
      <c r="E1061" t="s">
        <v>110</v>
      </c>
      <c r="F1061" t="s">
        <v>51</v>
      </c>
      <c r="G1061" t="s">
        <v>5</v>
      </c>
      <c r="H1061">
        <f>IF(Table1[[#This Row],[decision]]="accept",1,0)</f>
        <v>0</v>
      </c>
      <c r="I1061">
        <v>0</v>
      </c>
      <c r="J1061">
        <v>850</v>
      </c>
      <c r="K1061">
        <v>1664535841</v>
      </c>
      <c r="L1061">
        <v>4</v>
      </c>
      <c r="M1061" t="str">
        <f>VLOOKUP($F1061,Experiment!$A$2:$U$90,MATCH(Results!M$1,Experiment!$A$1:$U$1,0)+1,FALSE)</f>
        <v>I</v>
      </c>
      <c r="N1061">
        <f>IF(Table1[[#This Row],[Impact]]="I",0,1)</f>
        <v>0</v>
      </c>
      <c r="O1061" s="2">
        <f>VLOOKUP($F1061,Experiment!$A$2:$U$90,MATCH(Results!O$1,Experiment!$A$1:$U$1,0),FALSE)</f>
        <v>-90</v>
      </c>
      <c r="P1061" s="3">
        <f>VLOOKUP($F1061,Experiment!$A$2:$U$90,MATCH(Results!P$1,Experiment!$A$1:$U$1,0),FALSE)</f>
        <v>0.5</v>
      </c>
      <c r="Q1061" s="2">
        <f>VLOOKUP($F1061,Experiment!$A$2:$U$90,MATCH(Results!Q$1,Experiment!$A$1:$U$1,0),FALSE)</f>
        <v>80</v>
      </c>
      <c r="R1061" s="3">
        <f>VLOOKUP($F1061,Experiment!$A$2:$U$90,MATCH(Results!R$1,Experiment!$A$1:$U$1,0),FALSE)</f>
        <v>0.5</v>
      </c>
      <c r="S1061" s="2">
        <f>VLOOKUP($F1061,Experiment!$A$2:$U$90,MATCH(Results!S$1,Experiment!$A$1:$U$1,0),FALSE)</f>
        <v>-5</v>
      </c>
      <c r="T1061" s="2">
        <f>VLOOKUP($F1061,Experiment!$A$2:$U$90,MATCH(Results!T$1,Experiment!$A$1:$U$1,0),FALSE)</f>
        <v>7225</v>
      </c>
      <c r="U1061" s="2">
        <f>VLOOKUP($F1061,Experiment!$A$2:$U$90,MATCH(Results!U$1,Experiment!$A$1:$U$1,0),FALSE)</f>
        <v>85</v>
      </c>
      <c r="V1061" s="2">
        <f>VLOOKUP($F1061,Experiment!$A$2:$U$90,MATCH(Results!V$1,Experiment!$A$1:$U$1,0),FALSE)</f>
        <v>4</v>
      </c>
      <c r="W1061" s="3">
        <f>VLOOKUP($F1061,Experiment!$A$2:$U$90,MATCH(Results!W$1,Experiment!$A$1:$U$1,0),FALSE)</f>
        <v>0.25</v>
      </c>
      <c r="X1061" s="3">
        <f>VLOOKUP($F1061,Experiment!$A$2:$U$90,MATCH(Results!X$1,Experiment!$A$1:$U$1,0),FALSE)</f>
        <v>0.75</v>
      </c>
      <c r="Y1061" s="2">
        <f>VLOOKUP($F1061,Experiment!$A$2:$U$90,MATCH(Results!Y$1,Experiment!$A$1:$U$1,0),FALSE)</f>
        <v>1</v>
      </c>
      <c r="Z1061" s="3">
        <f>VLOOKUP($F1061,Experiment!$A$2:$U$90,MATCH(Results!Z$1,Experiment!$A$1:$U$1,0),FALSE)</f>
        <v>0.25</v>
      </c>
      <c r="AA1061" s="3">
        <f>VLOOKUP($F1061,Experiment!$A$2:$U$90,MATCH(Results!AA$1,Experiment!$A$1:$U$1,0),FALSE)</f>
        <v>0.5</v>
      </c>
      <c r="AB1061" s="3">
        <f>VLOOKUP($F1061,Experiment!$A$2:$U$90,MATCH(Results!AB$1,Experiment!$A$1:$U$1,0),FALSE)</f>
        <v>0.375</v>
      </c>
      <c r="AC1061" s="3">
        <f>VLOOKUP($F1061,Experiment!$A$2:$U$90,MATCH(Results!AC$1,Experiment!$A$1:$U$1,0),FALSE)</f>
        <v>0.625</v>
      </c>
      <c r="AD1061" s="2">
        <f>VLOOKUP($F1061,Experiment!$A$2:$U$90,MATCH(Results!AD$1,Experiment!$A$1:$U$1,0),FALSE)</f>
        <v>16.25</v>
      </c>
      <c r="AE1061" s="2">
        <f>VLOOKUP($F1061,Experiment!$A$2:$U$90,MATCH(Results!AE$1,Experiment!$A$1:$U$1,0),FALSE)</f>
        <v>6773.4375</v>
      </c>
      <c r="AF1061" s="2">
        <f>VLOOKUP($F1061,Experiment!$A$2:$U$90,MATCH(Results!AF$1,Experiment!$A$1:$U$1,0),FALSE)</f>
        <v>82.300896106907615</v>
      </c>
      <c r="AG1061" s="3">
        <f>VLOOKUP($F1061,Experiment!$A$2:$W$90,MATCH(Results!AG$1,Experiment!$A$1:$W$1,0),FALSE)</f>
        <v>1</v>
      </c>
      <c r="AH1061" s="3">
        <f>VLOOKUP($F1061,Experiment!$A$2:$W$90,MATCH(Results!AH$1,Experiment!$A$1:$W$1,0),FALSE)</f>
        <v>0.625</v>
      </c>
      <c r="AI1061" s="3">
        <f>VLOOKUP($F1061,Experiment!$A$2:$X$90,MATCH(Results!AI$1,Experiment!$A$1:$X$1,0),FALSE)</f>
        <v>0.375</v>
      </c>
      <c r="AJ1061" s="2">
        <f>Table1[[#This Row],[Gain]]^Table1[[#This Row],[θ]]</f>
        <v>80</v>
      </c>
      <c r="AK1061" s="2">
        <f>-Table1[[#This Row],[λ]]*-Table1[[#This Row],[Loss]]^Table1[[#This Row],[θ]]</f>
        <v>125.99999999999999</v>
      </c>
      <c r="AL1061" s="2">
        <f>Table1[[#This Row],[v_n_w_g]]-Table1[[#This Row],[v_n_w_l]]</f>
        <v>-45.999999999999986</v>
      </c>
      <c r="AM1061" s="2">
        <f>IF(Table1[[#This Row],[diff_v]]&gt;=1,1,0)</f>
        <v>0</v>
      </c>
    </row>
    <row r="1062" spans="1:39" hidden="1" x14ac:dyDescent="0.3">
      <c r="A1062">
        <v>20</v>
      </c>
      <c r="B1062" t="s">
        <v>46</v>
      </c>
      <c r="C1062" s="22">
        <f>VLOOKUP(Table1[[#This Row],[Subject]],'Subject Profile'!$A$2:$E$8,4,FALSE)</f>
        <v>1</v>
      </c>
      <c r="D1062" s="22">
        <f>VLOOKUP(Table1[[#This Row],[Subject]],'Subject Profile'!$A$2:$E$8,5,FALSE)</f>
        <v>-1.4</v>
      </c>
      <c r="E1062" t="s">
        <v>110</v>
      </c>
      <c r="F1062" t="s">
        <v>55</v>
      </c>
      <c r="G1062" t="s">
        <v>56</v>
      </c>
      <c r="H1062">
        <f>IF(Table1[[#This Row],[decision]]="accept",1,0)</f>
        <v>0</v>
      </c>
      <c r="I1062">
        <v>0</v>
      </c>
      <c r="J1062">
        <v>850</v>
      </c>
      <c r="K1062">
        <v>1664535848</v>
      </c>
      <c r="L1062">
        <v>7</v>
      </c>
      <c r="M1062" t="str">
        <f>VLOOKUP($F1062,Experiment!$A$2:$U$90,MATCH(Results!M$1,Experiment!$A$1:$U$1,0)+1,FALSE)</f>
        <v>R</v>
      </c>
      <c r="N1062">
        <f>IF(Table1[[#This Row],[Impact]]="I",0,1)</f>
        <v>1</v>
      </c>
      <c r="O1062" s="2">
        <f>VLOOKUP($F1062,Experiment!$A$2:$U$90,MATCH(Results!O$1,Experiment!$A$1:$U$1,0),FALSE)</f>
        <v>0</v>
      </c>
      <c r="P1062" s="3">
        <f>VLOOKUP($F1062,Experiment!$A$2:$U$90,MATCH(Results!P$1,Experiment!$A$1:$U$1,0),FALSE)</f>
        <v>0</v>
      </c>
      <c r="Q1062" s="2">
        <f>VLOOKUP($F1062,Experiment!$A$2:$U$90,MATCH(Results!Q$1,Experiment!$A$1:$U$1,0),FALSE)</f>
        <v>0</v>
      </c>
      <c r="R1062" s="3">
        <f>VLOOKUP($F1062,Experiment!$A$2:$U$90,MATCH(Results!R$1,Experiment!$A$1:$U$1,0),FALSE)</f>
        <v>0</v>
      </c>
      <c r="S1062" s="2">
        <f>VLOOKUP($F1062,Experiment!$A$2:$U$90,MATCH(Results!S$1,Experiment!$A$1:$U$1,0),FALSE)</f>
        <v>0</v>
      </c>
      <c r="T1062" s="2">
        <f>VLOOKUP($F1062,Experiment!$A$2:$U$90,MATCH(Results!T$1,Experiment!$A$1:$U$1,0),FALSE)</f>
        <v>0</v>
      </c>
      <c r="U1062" s="2">
        <f>VLOOKUP($F1062,Experiment!$A$2:$U$90,MATCH(Results!U$1,Experiment!$A$1:$U$1,0),FALSE)</f>
        <v>0</v>
      </c>
      <c r="V1062" s="2">
        <f>VLOOKUP($F1062,Experiment!$A$2:$U$90,MATCH(Results!V$1,Experiment!$A$1:$U$1,0),FALSE)</f>
        <v>0</v>
      </c>
      <c r="W1062" s="3">
        <f>VLOOKUP($F1062,Experiment!$A$2:$U$90,MATCH(Results!W$1,Experiment!$A$1:$U$1,0),FALSE)</f>
        <v>0</v>
      </c>
      <c r="X1062" s="3">
        <f>VLOOKUP($F1062,Experiment!$A$2:$U$90,MATCH(Results!X$1,Experiment!$A$1:$U$1,0),FALSE)</f>
        <v>0</v>
      </c>
      <c r="Y1062" s="2">
        <f>VLOOKUP($F1062,Experiment!$A$2:$U$90,MATCH(Results!Y$1,Experiment!$A$1:$U$1,0),FALSE)</f>
        <v>0</v>
      </c>
      <c r="Z1062" s="3">
        <f>VLOOKUP($F1062,Experiment!$A$2:$U$90,MATCH(Results!Z$1,Experiment!$A$1:$U$1,0),FALSE)</f>
        <v>0</v>
      </c>
      <c r="AA1062" s="3">
        <f>VLOOKUP($F1062,Experiment!$A$2:$U$90,MATCH(Results!AA$1,Experiment!$A$1:$U$1,0),FALSE)</f>
        <v>0</v>
      </c>
      <c r="AB1062" s="3">
        <f>VLOOKUP($F1062,Experiment!$A$2:$U$90,MATCH(Results!AB$1,Experiment!$A$1:$U$1,0),FALSE)</f>
        <v>0</v>
      </c>
      <c r="AC1062" s="3">
        <f>VLOOKUP($F1062,Experiment!$A$2:$U$90,MATCH(Results!AC$1,Experiment!$A$1:$U$1,0),FALSE)</f>
        <v>0</v>
      </c>
      <c r="AD1062" s="2">
        <f>VLOOKUP($F1062,Experiment!$A$2:$U$90,MATCH(Results!AD$1,Experiment!$A$1:$U$1,0),FALSE)</f>
        <v>0</v>
      </c>
      <c r="AE1062" s="2">
        <f>VLOOKUP($F1062,Experiment!$A$2:$U$90,MATCH(Results!AE$1,Experiment!$A$1:$U$1,0),FALSE)</f>
        <v>0</v>
      </c>
      <c r="AF1062" s="2">
        <f>VLOOKUP($F1062,Experiment!$A$2:$U$90,MATCH(Results!AF$1,Experiment!$A$1:$U$1,0),FALSE)</f>
        <v>0</v>
      </c>
      <c r="AG1062" s="2"/>
      <c r="AH1062" s="3">
        <f>VLOOKUP($F1062,Experiment!$A$2:$W$90,MATCH(Results!AH$1,Experiment!$A$1:$W$1,0),FALSE)</f>
        <v>0</v>
      </c>
      <c r="AI1062" s="2">
        <f>VLOOKUP($F1062,Experiment!$A$2:$X$90,MATCH(Results!AI$1,Experiment!$A$1:$X$1,0),FALSE)</f>
        <v>0</v>
      </c>
      <c r="AJ1062" s="2">
        <f>Table1[[#This Row],[Gain]]^Table1[[#This Row],[θ]]</f>
        <v>0</v>
      </c>
      <c r="AK1062" s="2">
        <f>-Table1[[#This Row],[λ]]*-Table1[[#This Row],[Loss]]^Table1[[#This Row],[θ]]</f>
        <v>0</v>
      </c>
      <c r="AL1062" s="2">
        <f>Table1[[#This Row],[v_n_w_g]]-Table1[[#This Row],[v_n_w_l]]</f>
        <v>0</v>
      </c>
      <c r="AM1062" s="2">
        <f>IF(Table1[[#This Row],[diff_v]]&gt;=1,1,0)</f>
        <v>0</v>
      </c>
    </row>
    <row r="1063" spans="1:39" hidden="1" x14ac:dyDescent="0.3">
      <c r="A1063">
        <v>21</v>
      </c>
      <c r="B1063" t="s">
        <v>46</v>
      </c>
      <c r="C1063" s="22">
        <f>VLOOKUP(Table1[[#This Row],[Subject]],'Subject Profile'!$A$2:$E$8,4,FALSE)</f>
        <v>1</v>
      </c>
      <c r="D1063" s="22">
        <f>VLOOKUP(Table1[[#This Row],[Subject]],'Subject Profile'!$A$2:$E$8,5,FALSE)</f>
        <v>-1.4</v>
      </c>
      <c r="E1063" t="s">
        <v>110</v>
      </c>
      <c r="F1063" t="s">
        <v>69</v>
      </c>
      <c r="G1063" t="s">
        <v>5</v>
      </c>
      <c r="H1063">
        <f>IF(Table1[[#This Row],[decision]]="accept",1,0)</f>
        <v>0</v>
      </c>
      <c r="I1063">
        <v>0</v>
      </c>
      <c r="J1063">
        <v>850</v>
      </c>
      <c r="K1063">
        <v>1664535853</v>
      </c>
      <c r="L1063">
        <v>5</v>
      </c>
      <c r="M1063" t="str">
        <f>VLOOKUP($F1063,Experiment!$A$2:$U$90,MATCH(Results!M$1,Experiment!$A$1:$U$1,0)+1,FALSE)</f>
        <v>I</v>
      </c>
      <c r="N1063">
        <f>IF(Table1[[#This Row],[Impact]]="I",0,1)</f>
        <v>0</v>
      </c>
      <c r="O1063" s="2">
        <f>VLOOKUP($F1063,Experiment!$A$2:$U$90,MATCH(Results!O$1,Experiment!$A$1:$U$1,0),FALSE)</f>
        <v>-50</v>
      </c>
      <c r="P1063" s="3">
        <f>VLOOKUP($F1063,Experiment!$A$2:$U$90,MATCH(Results!P$1,Experiment!$A$1:$U$1,0),FALSE)</f>
        <v>0.5</v>
      </c>
      <c r="Q1063" s="2">
        <f>VLOOKUP($F1063,Experiment!$A$2:$U$90,MATCH(Results!Q$1,Experiment!$A$1:$U$1,0),FALSE)</f>
        <v>50</v>
      </c>
      <c r="R1063" s="3">
        <f>VLOOKUP($F1063,Experiment!$A$2:$U$90,MATCH(Results!R$1,Experiment!$A$1:$U$1,0),FALSE)</f>
        <v>0.5</v>
      </c>
      <c r="S1063" s="2">
        <f>VLOOKUP($F1063,Experiment!$A$2:$U$90,MATCH(Results!S$1,Experiment!$A$1:$U$1,0),FALSE)</f>
        <v>0</v>
      </c>
      <c r="T1063" s="2">
        <f>VLOOKUP($F1063,Experiment!$A$2:$U$90,MATCH(Results!T$1,Experiment!$A$1:$U$1,0),FALSE)</f>
        <v>2500</v>
      </c>
      <c r="U1063" s="2">
        <f>VLOOKUP($F1063,Experiment!$A$2:$U$90,MATCH(Results!U$1,Experiment!$A$1:$U$1,0),FALSE)</f>
        <v>50</v>
      </c>
      <c r="V1063" s="2">
        <f>VLOOKUP($F1063,Experiment!$A$2:$U$90,MATCH(Results!V$1,Experiment!$A$1:$U$1,0),FALSE)</f>
        <v>4</v>
      </c>
      <c r="W1063" s="3">
        <f>VLOOKUP($F1063,Experiment!$A$2:$U$90,MATCH(Results!W$1,Experiment!$A$1:$U$1,0),FALSE)</f>
        <v>0.25</v>
      </c>
      <c r="X1063" s="3">
        <f>VLOOKUP($F1063,Experiment!$A$2:$U$90,MATCH(Results!X$1,Experiment!$A$1:$U$1,0),FALSE)</f>
        <v>0.75</v>
      </c>
      <c r="Y1063" s="2">
        <f>VLOOKUP($F1063,Experiment!$A$2:$U$90,MATCH(Results!Y$1,Experiment!$A$1:$U$1,0),FALSE)</f>
        <v>1</v>
      </c>
      <c r="Z1063" s="3">
        <f>VLOOKUP($F1063,Experiment!$A$2:$U$90,MATCH(Results!Z$1,Experiment!$A$1:$U$1,0),FALSE)</f>
        <v>0.25</v>
      </c>
      <c r="AA1063" s="3">
        <f>VLOOKUP($F1063,Experiment!$A$2:$U$90,MATCH(Results!AA$1,Experiment!$A$1:$U$1,0),FALSE)</f>
        <v>0.5</v>
      </c>
      <c r="AB1063" s="3">
        <f>VLOOKUP($F1063,Experiment!$A$2:$U$90,MATCH(Results!AB$1,Experiment!$A$1:$U$1,0),FALSE)</f>
        <v>0.375</v>
      </c>
      <c r="AC1063" s="3">
        <f>VLOOKUP($F1063,Experiment!$A$2:$U$90,MATCH(Results!AC$1,Experiment!$A$1:$U$1,0),FALSE)</f>
        <v>0.625</v>
      </c>
      <c r="AD1063" s="2">
        <f>VLOOKUP($F1063,Experiment!$A$2:$U$90,MATCH(Results!AD$1,Experiment!$A$1:$U$1,0),FALSE)</f>
        <v>12.5</v>
      </c>
      <c r="AE1063" s="2">
        <f>VLOOKUP($F1063,Experiment!$A$2:$U$90,MATCH(Results!AE$1,Experiment!$A$1:$U$1,0),FALSE)</f>
        <v>2343.75</v>
      </c>
      <c r="AF1063" s="2">
        <f>VLOOKUP($F1063,Experiment!$A$2:$U$90,MATCH(Results!AF$1,Experiment!$A$1:$U$1,0),FALSE)</f>
        <v>48.412291827592711</v>
      </c>
      <c r="AG1063" s="3">
        <f>VLOOKUP($F1063,Experiment!$A$2:$W$90,MATCH(Results!AG$1,Experiment!$A$1:$W$1,0),FALSE)</f>
        <v>1</v>
      </c>
      <c r="AH1063" s="3">
        <f>VLOOKUP($F1063,Experiment!$A$2:$W$90,MATCH(Results!AH$1,Experiment!$A$1:$W$1,0),FALSE)</f>
        <v>0.625</v>
      </c>
      <c r="AI1063" s="3">
        <f>VLOOKUP($F1063,Experiment!$A$2:$X$90,MATCH(Results!AI$1,Experiment!$A$1:$X$1,0),FALSE)</f>
        <v>0.375</v>
      </c>
      <c r="AJ1063" s="2">
        <f>Table1[[#This Row],[Gain]]^Table1[[#This Row],[θ]]</f>
        <v>50</v>
      </c>
      <c r="AK1063" s="2">
        <f>-Table1[[#This Row],[λ]]*-Table1[[#This Row],[Loss]]^Table1[[#This Row],[θ]]</f>
        <v>70</v>
      </c>
      <c r="AL1063" s="2">
        <f>Table1[[#This Row],[v_n_w_g]]-Table1[[#This Row],[v_n_w_l]]</f>
        <v>-20</v>
      </c>
      <c r="AM1063" s="2">
        <f>IF(Table1[[#This Row],[diff_v]]&gt;=1,1,0)</f>
        <v>0</v>
      </c>
    </row>
    <row r="1064" spans="1:39" hidden="1" x14ac:dyDescent="0.3">
      <c r="A1064">
        <v>22</v>
      </c>
      <c r="B1064" t="s">
        <v>46</v>
      </c>
      <c r="C1064" s="22">
        <f>VLOOKUP(Table1[[#This Row],[Subject]],'Subject Profile'!$A$2:$E$8,4,FALSE)</f>
        <v>1</v>
      </c>
      <c r="D1064" s="22">
        <f>VLOOKUP(Table1[[#This Row],[Subject]],'Subject Profile'!$A$2:$E$8,5,FALSE)</f>
        <v>-1.4</v>
      </c>
      <c r="E1064" t="s">
        <v>110</v>
      </c>
      <c r="F1064" t="s">
        <v>52</v>
      </c>
      <c r="G1064" t="s">
        <v>7</v>
      </c>
      <c r="H1064">
        <f>IF(Table1[[#This Row],[decision]]="accept",1,0)</f>
        <v>1</v>
      </c>
      <c r="I1064">
        <v>10</v>
      </c>
      <c r="J1064">
        <v>860</v>
      </c>
      <c r="K1064">
        <v>1664535857</v>
      </c>
      <c r="L1064">
        <v>4</v>
      </c>
      <c r="M1064" t="str">
        <f>VLOOKUP($F1064,Experiment!$A$2:$U$90,MATCH(Results!M$1,Experiment!$A$1:$U$1,0)+1,FALSE)</f>
        <v>I</v>
      </c>
      <c r="N1064">
        <f>IF(Table1[[#This Row],[Impact]]="I",0,1)</f>
        <v>0</v>
      </c>
      <c r="O1064" s="2">
        <f>VLOOKUP($F1064,Experiment!$A$2:$U$90,MATCH(Results!O$1,Experiment!$A$1:$U$1,0),FALSE)</f>
        <v>-10</v>
      </c>
      <c r="P1064" s="3">
        <f>VLOOKUP($F1064,Experiment!$A$2:$U$90,MATCH(Results!P$1,Experiment!$A$1:$U$1,0),FALSE)</f>
        <v>0.5</v>
      </c>
      <c r="Q1064" s="2">
        <f>VLOOKUP($F1064,Experiment!$A$2:$U$90,MATCH(Results!Q$1,Experiment!$A$1:$U$1,0),FALSE)</f>
        <v>10</v>
      </c>
      <c r="R1064" s="3">
        <f>VLOOKUP($F1064,Experiment!$A$2:$U$90,MATCH(Results!R$1,Experiment!$A$1:$U$1,0),FALSE)</f>
        <v>0.5</v>
      </c>
      <c r="S1064" s="2">
        <f>VLOOKUP($F1064,Experiment!$A$2:$U$90,MATCH(Results!S$1,Experiment!$A$1:$U$1,0),FALSE)</f>
        <v>0</v>
      </c>
      <c r="T1064" s="2">
        <f>VLOOKUP($F1064,Experiment!$A$2:$U$90,MATCH(Results!T$1,Experiment!$A$1:$U$1,0),FALSE)</f>
        <v>100</v>
      </c>
      <c r="U1064" s="2">
        <f>VLOOKUP($F1064,Experiment!$A$2:$U$90,MATCH(Results!U$1,Experiment!$A$1:$U$1,0),FALSE)</f>
        <v>10</v>
      </c>
      <c r="V1064" s="2">
        <f>VLOOKUP($F1064,Experiment!$A$2:$U$90,MATCH(Results!V$1,Experiment!$A$1:$U$1,0),FALSE)</f>
        <v>4</v>
      </c>
      <c r="W1064" s="3">
        <f>VLOOKUP($F1064,Experiment!$A$2:$U$90,MATCH(Results!W$1,Experiment!$A$1:$U$1,0),FALSE)</f>
        <v>0.25</v>
      </c>
      <c r="X1064" s="3">
        <f>VLOOKUP($F1064,Experiment!$A$2:$U$90,MATCH(Results!X$1,Experiment!$A$1:$U$1,0),FALSE)</f>
        <v>0.75</v>
      </c>
      <c r="Y1064" s="2">
        <f>VLOOKUP($F1064,Experiment!$A$2:$U$90,MATCH(Results!Y$1,Experiment!$A$1:$U$1,0),FALSE)</f>
        <v>1</v>
      </c>
      <c r="Z1064" s="3">
        <f>VLOOKUP($F1064,Experiment!$A$2:$U$90,MATCH(Results!Z$1,Experiment!$A$1:$U$1,0),FALSE)</f>
        <v>0.25</v>
      </c>
      <c r="AA1064" s="3">
        <f>VLOOKUP($F1064,Experiment!$A$2:$U$90,MATCH(Results!AA$1,Experiment!$A$1:$U$1,0),FALSE)</f>
        <v>0.5</v>
      </c>
      <c r="AB1064" s="3">
        <f>VLOOKUP($F1064,Experiment!$A$2:$U$90,MATCH(Results!AB$1,Experiment!$A$1:$U$1,0),FALSE)</f>
        <v>0.375</v>
      </c>
      <c r="AC1064" s="3">
        <f>VLOOKUP($F1064,Experiment!$A$2:$U$90,MATCH(Results!AC$1,Experiment!$A$1:$U$1,0),FALSE)</f>
        <v>0.625</v>
      </c>
      <c r="AD1064" s="2">
        <f>VLOOKUP($F1064,Experiment!$A$2:$U$90,MATCH(Results!AD$1,Experiment!$A$1:$U$1,0),FALSE)</f>
        <v>2.5</v>
      </c>
      <c r="AE1064" s="2">
        <f>VLOOKUP($F1064,Experiment!$A$2:$U$90,MATCH(Results!AE$1,Experiment!$A$1:$U$1,0),FALSE)</f>
        <v>93.75</v>
      </c>
      <c r="AF1064" s="2">
        <f>VLOOKUP($F1064,Experiment!$A$2:$U$90,MATCH(Results!AF$1,Experiment!$A$1:$U$1,0),FALSE)</f>
        <v>9.6824583655185421</v>
      </c>
      <c r="AG1064" s="3">
        <f>VLOOKUP($F1064,Experiment!$A$2:$W$90,MATCH(Results!AG$1,Experiment!$A$1:$W$1,0),FALSE)</f>
        <v>1</v>
      </c>
      <c r="AH1064" s="3">
        <f>VLOOKUP($F1064,Experiment!$A$2:$W$90,MATCH(Results!AH$1,Experiment!$A$1:$W$1,0),FALSE)</f>
        <v>0.625</v>
      </c>
      <c r="AI1064" s="3">
        <f>VLOOKUP($F1064,Experiment!$A$2:$X$90,MATCH(Results!AI$1,Experiment!$A$1:$X$1,0),FALSE)</f>
        <v>0.375</v>
      </c>
      <c r="AJ1064" s="2">
        <f>Table1[[#This Row],[Gain]]^Table1[[#This Row],[θ]]</f>
        <v>10</v>
      </c>
      <c r="AK1064" s="2">
        <f>-Table1[[#This Row],[λ]]*-Table1[[#This Row],[Loss]]^Table1[[#This Row],[θ]]</f>
        <v>14</v>
      </c>
      <c r="AL1064" s="2">
        <f>Table1[[#This Row],[v_n_w_g]]-Table1[[#This Row],[v_n_w_l]]</f>
        <v>-4</v>
      </c>
      <c r="AM1064" s="2">
        <f>IF(Table1[[#This Row],[diff_v]]&gt;=1,1,0)</f>
        <v>0</v>
      </c>
    </row>
    <row r="1065" spans="1:39" hidden="1" x14ac:dyDescent="0.3">
      <c r="A1065">
        <v>23</v>
      </c>
      <c r="B1065" t="s">
        <v>46</v>
      </c>
      <c r="C1065" s="22">
        <f>VLOOKUP(Table1[[#This Row],[Subject]],'Subject Profile'!$A$2:$E$8,4,FALSE)</f>
        <v>1</v>
      </c>
      <c r="D1065" s="22">
        <f>VLOOKUP(Table1[[#This Row],[Subject]],'Subject Profile'!$A$2:$E$8,5,FALSE)</f>
        <v>-1.4</v>
      </c>
      <c r="E1065" t="s">
        <v>110</v>
      </c>
      <c r="F1065" t="s">
        <v>89</v>
      </c>
      <c r="G1065" t="s">
        <v>90</v>
      </c>
      <c r="H1065">
        <f>IF(Table1[[#This Row],[decision]]="accept",1,0)</f>
        <v>0</v>
      </c>
      <c r="I1065">
        <v>-50</v>
      </c>
      <c r="J1065">
        <v>810</v>
      </c>
      <c r="K1065">
        <v>1664535870</v>
      </c>
      <c r="L1065">
        <v>13</v>
      </c>
      <c r="M1065" t="str">
        <f>VLOOKUP($F1065,Experiment!$A$2:$U$90,MATCH(Results!M$1,Experiment!$A$1:$U$1,0)+1,FALSE)</f>
        <v>T</v>
      </c>
      <c r="N1065">
        <f>IF(Table1[[#This Row],[Impact]]="I",0,1)</f>
        <v>1</v>
      </c>
      <c r="O1065" s="2">
        <f>VLOOKUP($F1065,Experiment!$A$2:$U$90,MATCH(Results!O$1,Experiment!$A$1:$U$1,0),FALSE)</f>
        <v>0</v>
      </c>
      <c r="P1065" s="3">
        <f>VLOOKUP($F1065,Experiment!$A$2:$U$90,MATCH(Results!P$1,Experiment!$A$1:$U$1,0),FALSE)</f>
        <v>0</v>
      </c>
      <c r="Q1065" s="2">
        <f>VLOOKUP($F1065,Experiment!$A$2:$U$90,MATCH(Results!Q$1,Experiment!$A$1:$U$1,0),FALSE)</f>
        <v>0</v>
      </c>
      <c r="R1065" s="3">
        <f>VLOOKUP($F1065,Experiment!$A$2:$U$90,MATCH(Results!R$1,Experiment!$A$1:$U$1,0),FALSE)</f>
        <v>0</v>
      </c>
      <c r="S1065" s="2">
        <f>VLOOKUP($F1065,Experiment!$A$2:$U$90,MATCH(Results!S$1,Experiment!$A$1:$U$1,0),FALSE)</f>
        <v>0</v>
      </c>
      <c r="T1065" s="2">
        <f>VLOOKUP($F1065,Experiment!$A$2:$U$90,MATCH(Results!T$1,Experiment!$A$1:$U$1,0),FALSE)</f>
        <v>0</v>
      </c>
      <c r="U1065" s="2">
        <f>VLOOKUP($F1065,Experiment!$A$2:$U$90,MATCH(Results!U$1,Experiment!$A$1:$U$1,0),FALSE)</f>
        <v>0</v>
      </c>
      <c r="V1065" s="2">
        <f>VLOOKUP($F1065,Experiment!$A$2:$U$90,MATCH(Results!V$1,Experiment!$A$1:$U$1,0),FALSE)</f>
        <v>0</v>
      </c>
      <c r="W1065" s="3">
        <f>VLOOKUP($F1065,Experiment!$A$2:$U$90,MATCH(Results!W$1,Experiment!$A$1:$U$1,0),FALSE)</f>
        <v>0</v>
      </c>
      <c r="X1065" s="3">
        <f>VLOOKUP($F1065,Experiment!$A$2:$U$90,MATCH(Results!X$1,Experiment!$A$1:$U$1,0),FALSE)</f>
        <v>0</v>
      </c>
      <c r="Y1065" s="2">
        <f>VLOOKUP($F1065,Experiment!$A$2:$U$90,MATCH(Results!Y$1,Experiment!$A$1:$U$1,0),FALSE)</f>
        <v>0</v>
      </c>
      <c r="Z1065" s="3">
        <f>VLOOKUP($F1065,Experiment!$A$2:$U$90,MATCH(Results!Z$1,Experiment!$A$1:$U$1,0),FALSE)</f>
        <v>0</v>
      </c>
      <c r="AA1065" s="3">
        <f>VLOOKUP($F1065,Experiment!$A$2:$U$90,MATCH(Results!AA$1,Experiment!$A$1:$U$1,0),FALSE)</f>
        <v>0</v>
      </c>
      <c r="AB1065" s="3">
        <f>VLOOKUP($F1065,Experiment!$A$2:$U$90,MATCH(Results!AB$1,Experiment!$A$1:$U$1,0),FALSE)</f>
        <v>0</v>
      </c>
      <c r="AC1065" s="3">
        <f>VLOOKUP($F1065,Experiment!$A$2:$U$90,MATCH(Results!AC$1,Experiment!$A$1:$U$1,0),FALSE)</f>
        <v>0</v>
      </c>
      <c r="AD1065" s="2">
        <f>VLOOKUP($F1065,Experiment!$A$2:$U$90,MATCH(Results!AD$1,Experiment!$A$1:$U$1,0),FALSE)</f>
        <v>0</v>
      </c>
      <c r="AE1065" s="2">
        <f>VLOOKUP($F1065,Experiment!$A$2:$U$90,MATCH(Results!AE$1,Experiment!$A$1:$U$1,0),FALSE)</f>
        <v>0</v>
      </c>
      <c r="AF1065" s="2">
        <f>VLOOKUP($F1065,Experiment!$A$2:$U$90,MATCH(Results!AF$1,Experiment!$A$1:$U$1,0),FALSE)</f>
        <v>0</v>
      </c>
      <c r="AG1065" s="2"/>
      <c r="AH1065" s="3">
        <f>VLOOKUP($F1065,Experiment!$A$2:$W$90,MATCH(Results!AH$1,Experiment!$A$1:$W$1,0),FALSE)</f>
        <v>0</v>
      </c>
      <c r="AI1065" s="2">
        <f>VLOOKUP($F1065,Experiment!$A$2:$X$90,MATCH(Results!AI$1,Experiment!$A$1:$X$1,0),FALSE)</f>
        <v>0</v>
      </c>
      <c r="AJ1065" s="2">
        <f>Table1[[#This Row],[Gain]]^Table1[[#This Row],[θ]]</f>
        <v>0</v>
      </c>
      <c r="AK1065" s="2">
        <f>-Table1[[#This Row],[λ]]*-Table1[[#This Row],[Loss]]^Table1[[#This Row],[θ]]</f>
        <v>0</v>
      </c>
      <c r="AL1065" s="2">
        <f>Table1[[#This Row],[v_n_w_g]]-Table1[[#This Row],[v_n_w_l]]</f>
        <v>0</v>
      </c>
      <c r="AM1065" s="2">
        <f>IF(Table1[[#This Row],[diff_v]]&gt;=1,1,0)</f>
        <v>0</v>
      </c>
    </row>
    <row r="1066" spans="1:39" hidden="1" x14ac:dyDescent="0.3">
      <c r="A1066">
        <v>24</v>
      </c>
      <c r="B1066" t="s">
        <v>46</v>
      </c>
      <c r="C1066" s="22">
        <f>VLOOKUP(Table1[[#This Row],[Subject]],'Subject Profile'!$A$2:$E$8,4,FALSE)</f>
        <v>1</v>
      </c>
      <c r="D1066" s="22">
        <f>VLOOKUP(Table1[[#This Row],[Subject]],'Subject Profile'!$A$2:$E$8,5,FALSE)</f>
        <v>-1.4</v>
      </c>
      <c r="E1066" t="s">
        <v>110</v>
      </c>
      <c r="F1066" t="s">
        <v>73</v>
      </c>
      <c r="G1066" t="s">
        <v>7</v>
      </c>
      <c r="H1066">
        <f>IF(Table1[[#This Row],[decision]]="accept",1,0)</f>
        <v>1</v>
      </c>
      <c r="I1066">
        <v>50</v>
      </c>
      <c r="J1066">
        <v>910</v>
      </c>
      <c r="K1066">
        <v>1664535878</v>
      </c>
      <c r="L1066">
        <v>8</v>
      </c>
      <c r="M1066" t="str">
        <f>VLOOKUP($F1066,Experiment!$A$2:$U$90,MATCH(Results!M$1,Experiment!$A$1:$U$1,0)+1,FALSE)</f>
        <v>G</v>
      </c>
      <c r="N1066">
        <f>IF(Table1[[#This Row],[Impact]]="I",0,1)</f>
        <v>1</v>
      </c>
      <c r="O1066" s="2">
        <f>VLOOKUP($F1066,Experiment!$A$2:$U$90,MATCH(Results!O$1,Experiment!$A$1:$U$1,0),FALSE)</f>
        <v>-50</v>
      </c>
      <c r="P1066" s="3">
        <f>VLOOKUP($F1066,Experiment!$A$2:$U$90,MATCH(Results!P$1,Experiment!$A$1:$U$1,0),FALSE)</f>
        <v>0.5</v>
      </c>
      <c r="Q1066" s="2">
        <f>VLOOKUP($F1066,Experiment!$A$2:$U$90,MATCH(Results!Q$1,Experiment!$A$1:$U$1,0),FALSE)</f>
        <v>50</v>
      </c>
      <c r="R1066" s="3">
        <f>VLOOKUP($F1066,Experiment!$A$2:$U$90,MATCH(Results!R$1,Experiment!$A$1:$U$1,0),FALSE)</f>
        <v>0.5</v>
      </c>
      <c r="S1066" s="2">
        <f>VLOOKUP($F1066,Experiment!$A$2:$U$90,MATCH(Results!S$1,Experiment!$A$1:$U$1,0),FALSE)</f>
        <v>0</v>
      </c>
      <c r="T1066" s="2">
        <f>VLOOKUP($F1066,Experiment!$A$2:$U$90,MATCH(Results!T$1,Experiment!$A$1:$U$1,0),FALSE)</f>
        <v>2500</v>
      </c>
      <c r="U1066" s="2">
        <f>VLOOKUP($F1066,Experiment!$A$2:$U$90,MATCH(Results!U$1,Experiment!$A$1:$U$1,0),FALSE)</f>
        <v>50</v>
      </c>
      <c r="V1066" s="2">
        <f>VLOOKUP($F1066,Experiment!$A$2:$U$90,MATCH(Results!V$1,Experiment!$A$1:$U$1,0),FALSE)</f>
        <v>4</v>
      </c>
      <c r="W1066" s="3">
        <f>VLOOKUP($F1066,Experiment!$A$2:$U$90,MATCH(Results!W$1,Experiment!$A$1:$U$1,0),FALSE)</f>
        <v>0.25</v>
      </c>
      <c r="X1066" s="3">
        <f>VLOOKUP($F1066,Experiment!$A$2:$U$90,MATCH(Results!X$1,Experiment!$A$1:$U$1,0),FALSE)</f>
        <v>0.75</v>
      </c>
      <c r="Y1066" s="2">
        <f>VLOOKUP($F1066,Experiment!$A$2:$U$90,MATCH(Results!Y$1,Experiment!$A$1:$U$1,0),FALSE)</f>
        <v>1</v>
      </c>
      <c r="Z1066" s="3">
        <f>VLOOKUP($F1066,Experiment!$A$2:$U$90,MATCH(Results!Z$1,Experiment!$A$1:$U$1,0),FALSE)</f>
        <v>0.25</v>
      </c>
      <c r="AA1066" s="3">
        <f>VLOOKUP($F1066,Experiment!$A$2:$U$90,MATCH(Results!AA$1,Experiment!$A$1:$U$1,0),FALSE)</f>
        <v>0.5</v>
      </c>
      <c r="AB1066" s="3">
        <f>VLOOKUP($F1066,Experiment!$A$2:$U$90,MATCH(Results!AB$1,Experiment!$A$1:$U$1,0),FALSE)</f>
        <v>0.375</v>
      </c>
      <c r="AC1066" s="3">
        <f>VLOOKUP($F1066,Experiment!$A$2:$U$90,MATCH(Results!AC$1,Experiment!$A$1:$U$1,0),FALSE)</f>
        <v>0.625</v>
      </c>
      <c r="AD1066" s="2">
        <f>VLOOKUP($F1066,Experiment!$A$2:$U$90,MATCH(Results!AD$1,Experiment!$A$1:$U$1,0),FALSE)</f>
        <v>12.5</v>
      </c>
      <c r="AE1066" s="2">
        <f>VLOOKUP($F1066,Experiment!$A$2:$U$90,MATCH(Results!AE$1,Experiment!$A$1:$U$1,0),FALSE)</f>
        <v>2343.75</v>
      </c>
      <c r="AF1066" s="2">
        <f>VLOOKUP($F1066,Experiment!$A$2:$U$90,MATCH(Results!AF$1,Experiment!$A$1:$U$1,0),FALSE)</f>
        <v>48.412291827592711</v>
      </c>
      <c r="AG1066" s="3">
        <f>VLOOKUP($F1066,Experiment!$A$2:$W$90,MATCH(Results!AG$1,Experiment!$A$1:$W$1,0),FALSE)</f>
        <v>1</v>
      </c>
      <c r="AH1066" s="3">
        <f>VLOOKUP($F1066,Experiment!$A$2:$W$90,MATCH(Results!AH$1,Experiment!$A$1:$W$1,0),FALSE)</f>
        <v>0.625</v>
      </c>
      <c r="AI1066" s="3">
        <f>VLOOKUP($F1066,Experiment!$A$2:$X$90,MATCH(Results!AI$1,Experiment!$A$1:$X$1,0),FALSE)</f>
        <v>0.375</v>
      </c>
      <c r="AJ1066" s="2">
        <f>Table1[[#This Row],[Gain]]^Table1[[#This Row],[θ]]</f>
        <v>50</v>
      </c>
      <c r="AK1066" s="2">
        <f>-Table1[[#This Row],[λ]]*-Table1[[#This Row],[Loss]]^Table1[[#This Row],[θ]]</f>
        <v>70</v>
      </c>
      <c r="AL1066" s="2">
        <f>Table1[[#This Row],[v_n_w_g]]-Table1[[#This Row],[v_n_w_l]]</f>
        <v>-20</v>
      </c>
      <c r="AM1066" s="2">
        <f>IF(Table1[[#This Row],[diff_v]]&gt;=1,1,0)</f>
        <v>0</v>
      </c>
    </row>
    <row r="1067" spans="1:39" hidden="1" x14ac:dyDescent="0.3">
      <c r="A1067">
        <v>25</v>
      </c>
      <c r="B1067" t="s">
        <v>46</v>
      </c>
      <c r="C1067" s="22">
        <f>VLOOKUP(Table1[[#This Row],[Subject]],'Subject Profile'!$A$2:$E$8,4,FALSE)</f>
        <v>1</v>
      </c>
      <c r="D1067" s="22">
        <f>VLOOKUP(Table1[[#This Row],[Subject]],'Subject Profile'!$A$2:$E$8,5,FALSE)</f>
        <v>-1.4</v>
      </c>
      <c r="E1067" t="s">
        <v>110</v>
      </c>
      <c r="F1067" t="s">
        <v>87</v>
      </c>
      <c r="G1067" t="s">
        <v>5</v>
      </c>
      <c r="H1067">
        <f>IF(Table1[[#This Row],[decision]]="accept",1,0)</f>
        <v>0</v>
      </c>
      <c r="I1067">
        <v>0</v>
      </c>
      <c r="J1067">
        <v>910</v>
      </c>
      <c r="K1067">
        <v>1664535885</v>
      </c>
      <c r="L1067">
        <v>7</v>
      </c>
      <c r="M1067" t="str">
        <f>VLOOKUP($F1067,Experiment!$A$2:$U$90,MATCH(Results!M$1,Experiment!$A$1:$U$1,0)+1,FALSE)</f>
        <v>G</v>
      </c>
      <c r="N1067">
        <f>IF(Table1[[#This Row],[Impact]]="I",0,1)</f>
        <v>1</v>
      </c>
      <c r="O1067" s="2">
        <f>VLOOKUP($F1067,Experiment!$A$2:$U$90,MATCH(Results!O$1,Experiment!$A$1:$U$1,0),FALSE)</f>
        <v>-90</v>
      </c>
      <c r="P1067" s="3">
        <f>VLOOKUP($F1067,Experiment!$A$2:$U$90,MATCH(Results!P$1,Experiment!$A$1:$U$1,0),FALSE)</f>
        <v>0.5</v>
      </c>
      <c r="Q1067" s="2">
        <f>VLOOKUP($F1067,Experiment!$A$2:$U$90,MATCH(Results!Q$1,Experiment!$A$1:$U$1,0),FALSE)</f>
        <v>90</v>
      </c>
      <c r="R1067" s="3">
        <f>VLOOKUP($F1067,Experiment!$A$2:$U$90,MATCH(Results!R$1,Experiment!$A$1:$U$1,0),FALSE)</f>
        <v>0.5</v>
      </c>
      <c r="S1067" s="2">
        <f>VLOOKUP($F1067,Experiment!$A$2:$U$90,MATCH(Results!S$1,Experiment!$A$1:$U$1,0),FALSE)</f>
        <v>0</v>
      </c>
      <c r="T1067" s="2">
        <f>VLOOKUP($F1067,Experiment!$A$2:$U$90,MATCH(Results!T$1,Experiment!$A$1:$U$1,0),FALSE)</f>
        <v>8100</v>
      </c>
      <c r="U1067" s="2">
        <f>VLOOKUP($F1067,Experiment!$A$2:$U$90,MATCH(Results!U$1,Experiment!$A$1:$U$1,0),FALSE)</f>
        <v>90</v>
      </c>
      <c r="V1067" s="2">
        <f>VLOOKUP($F1067,Experiment!$A$2:$U$90,MATCH(Results!V$1,Experiment!$A$1:$U$1,0),FALSE)</f>
        <v>2</v>
      </c>
      <c r="W1067" s="3">
        <f>VLOOKUP($F1067,Experiment!$A$2:$U$90,MATCH(Results!W$1,Experiment!$A$1:$U$1,0),FALSE)</f>
        <v>0.25</v>
      </c>
      <c r="X1067" s="3">
        <f>VLOOKUP($F1067,Experiment!$A$2:$U$90,MATCH(Results!X$1,Experiment!$A$1:$U$1,0),FALSE)</f>
        <v>0.75</v>
      </c>
      <c r="Y1067" s="2">
        <f>VLOOKUP($F1067,Experiment!$A$2:$U$90,MATCH(Results!Y$1,Experiment!$A$1:$U$1,0),FALSE)</f>
        <v>2</v>
      </c>
      <c r="Z1067" s="3">
        <f>VLOOKUP($F1067,Experiment!$A$2:$U$90,MATCH(Results!Z$1,Experiment!$A$1:$U$1,0),FALSE)</f>
        <v>0.5</v>
      </c>
      <c r="AA1067" s="3">
        <f>VLOOKUP($F1067,Experiment!$A$2:$U$90,MATCH(Results!AA$1,Experiment!$A$1:$U$1,0),FALSE)</f>
        <v>0.25</v>
      </c>
      <c r="AB1067" s="3">
        <f>VLOOKUP($F1067,Experiment!$A$2:$U$90,MATCH(Results!AB$1,Experiment!$A$1:$U$1,0),FALSE)</f>
        <v>0.625</v>
      </c>
      <c r="AC1067" s="3">
        <f>VLOOKUP($F1067,Experiment!$A$2:$U$90,MATCH(Results!AC$1,Experiment!$A$1:$U$1,0),FALSE)</f>
        <v>0.375</v>
      </c>
      <c r="AD1067" s="2">
        <f>VLOOKUP($F1067,Experiment!$A$2:$U$90,MATCH(Results!AD$1,Experiment!$A$1:$U$1,0),FALSE)</f>
        <v>-22.5</v>
      </c>
      <c r="AE1067" s="2">
        <f>VLOOKUP($F1067,Experiment!$A$2:$U$90,MATCH(Results!AE$1,Experiment!$A$1:$U$1,0),FALSE)</f>
        <v>7593.75</v>
      </c>
      <c r="AF1067" s="2">
        <f>VLOOKUP($F1067,Experiment!$A$2:$U$90,MATCH(Results!AF$1,Experiment!$A$1:$U$1,0),FALSE)</f>
        <v>87.142125289666879</v>
      </c>
      <c r="AG1067" s="3">
        <f>VLOOKUP($F1067,Experiment!$A$2:$W$90,MATCH(Results!AG$1,Experiment!$A$1:$W$1,0),FALSE)</f>
        <v>0.82730419370997643</v>
      </c>
      <c r="AH1067" s="3">
        <f>VLOOKUP($F1067,Experiment!$A$2:$W$90,MATCH(Results!AH$1,Experiment!$A$1:$W$1,0),FALSE)</f>
        <v>0.38648875795104182</v>
      </c>
      <c r="AI1067" s="3">
        <f>VLOOKUP($F1067,Experiment!$A$2:$X$90,MATCH(Results!AI$1,Experiment!$A$1:$X$1,0),FALSE)</f>
        <v>0.61351124204895813</v>
      </c>
      <c r="AJ1067" s="2">
        <f>Table1[[#This Row],[Gain]]^Table1[[#This Row],[θ]]</f>
        <v>90</v>
      </c>
      <c r="AK1067" s="2">
        <f>-Table1[[#This Row],[λ]]*-Table1[[#This Row],[Loss]]^Table1[[#This Row],[θ]]</f>
        <v>125.99999999999999</v>
      </c>
      <c r="AL1067" s="2">
        <f>Table1[[#This Row],[v_n_w_g]]-Table1[[#This Row],[v_n_w_l]]</f>
        <v>-35.999999999999986</v>
      </c>
      <c r="AM1067" s="2">
        <f>IF(Table1[[#This Row],[diff_v]]&gt;=1,1,0)</f>
        <v>0</v>
      </c>
    </row>
    <row r="1068" spans="1:39" hidden="1" x14ac:dyDescent="0.3">
      <c r="A1068">
        <v>26</v>
      </c>
      <c r="B1068" t="s">
        <v>46</v>
      </c>
      <c r="C1068" s="22">
        <f>VLOOKUP(Table1[[#This Row],[Subject]],'Subject Profile'!$A$2:$E$8,4,FALSE)</f>
        <v>1</v>
      </c>
      <c r="D1068" s="22">
        <f>VLOOKUP(Table1[[#This Row],[Subject]],'Subject Profile'!$A$2:$E$8,5,FALSE)</f>
        <v>-1.4</v>
      </c>
      <c r="E1068" t="s">
        <v>110</v>
      </c>
      <c r="F1068" t="s">
        <v>91</v>
      </c>
      <c r="G1068" t="s">
        <v>7</v>
      </c>
      <c r="H1068">
        <f>IF(Table1[[#This Row],[decision]]="accept",1,0)</f>
        <v>1</v>
      </c>
      <c r="I1068">
        <v>-90</v>
      </c>
      <c r="J1068">
        <v>820</v>
      </c>
      <c r="K1068">
        <v>1664535889</v>
      </c>
      <c r="L1068">
        <v>4</v>
      </c>
      <c r="M1068" t="str">
        <f>VLOOKUP($F1068,Experiment!$A$2:$U$90,MATCH(Results!M$1,Experiment!$A$1:$U$1,0)+1,FALSE)</f>
        <v>G</v>
      </c>
      <c r="N1068">
        <f>IF(Table1[[#This Row],[Impact]]="I",0,1)</f>
        <v>1</v>
      </c>
      <c r="O1068" s="2">
        <f>VLOOKUP($F1068,Experiment!$A$2:$U$90,MATCH(Results!O$1,Experiment!$A$1:$U$1,0),FALSE)</f>
        <v>-90</v>
      </c>
      <c r="P1068" s="3">
        <f>VLOOKUP($F1068,Experiment!$A$2:$U$90,MATCH(Results!P$1,Experiment!$A$1:$U$1,0),FALSE)</f>
        <v>0.5</v>
      </c>
      <c r="Q1068" s="2">
        <f>VLOOKUP($F1068,Experiment!$A$2:$U$90,MATCH(Results!Q$1,Experiment!$A$1:$U$1,0),FALSE)</f>
        <v>100</v>
      </c>
      <c r="R1068" s="3">
        <f>VLOOKUP($F1068,Experiment!$A$2:$U$90,MATCH(Results!R$1,Experiment!$A$1:$U$1,0),FALSE)</f>
        <v>0.5</v>
      </c>
      <c r="S1068" s="2">
        <f>VLOOKUP($F1068,Experiment!$A$2:$U$90,MATCH(Results!S$1,Experiment!$A$1:$U$1,0),FALSE)</f>
        <v>5</v>
      </c>
      <c r="T1068" s="2">
        <f>VLOOKUP($F1068,Experiment!$A$2:$U$90,MATCH(Results!T$1,Experiment!$A$1:$U$1,0),FALSE)</f>
        <v>9025</v>
      </c>
      <c r="U1068" s="2">
        <f>VLOOKUP($F1068,Experiment!$A$2:$U$90,MATCH(Results!U$1,Experiment!$A$1:$U$1,0),FALSE)</f>
        <v>95</v>
      </c>
      <c r="V1068" s="2">
        <f>VLOOKUP($F1068,Experiment!$A$2:$U$90,MATCH(Results!V$1,Experiment!$A$1:$U$1,0),FALSE)</f>
        <v>4</v>
      </c>
      <c r="W1068" s="3">
        <f>VLOOKUP($F1068,Experiment!$A$2:$U$90,MATCH(Results!W$1,Experiment!$A$1:$U$1,0),FALSE)</f>
        <v>0.25</v>
      </c>
      <c r="X1068" s="3">
        <f>VLOOKUP($F1068,Experiment!$A$2:$U$90,MATCH(Results!X$1,Experiment!$A$1:$U$1,0),FALSE)</f>
        <v>0.75</v>
      </c>
      <c r="Y1068" s="2">
        <f>VLOOKUP($F1068,Experiment!$A$2:$U$90,MATCH(Results!Y$1,Experiment!$A$1:$U$1,0),FALSE)</f>
        <v>1</v>
      </c>
      <c r="Z1068" s="3">
        <f>VLOOKUP($F1068,Experiment!$A$2:$U$90,MATCH(Results!Z$1,Experiment!$A$1:$U$1,0),FALSE)</f>
        <v>0.25</v>
      </c>
      <c r="AA1068" s="3">
        <f>VLOOKUP($F1068,Experiment!$A$2:$U$90,MATCH(Results!AA$1,Experiment!$A$1:$U$1,0),FALSE)</f>
        <v>0.5</v>
      </c>
      <c r="AB1068" s="3">
        <f>VLOOKUP($F1068,Experiment!$A$2:$U$90,MATCH(Results!AB$1,Experiment!$A$1:$U$1,0),FALSE)</f>
        <v>0.375</v>
      </c>
      <c r="AC1068" s="3">
        <f>VLOOKUP($F1068,Experiment!$A$2:$U$90,MATCH(Results!AC$1,Experiment!$A$1:$U$1,0),FALSE)</f>
        <v>0.625</v>
      </c>
      <c r="AD1068" s="2">
        <f>VLOOKUP($F1068,Experiment!$A$2:$U$90,MATCH(Results!AD$1,Experiment!$A$1:$U$1,0),FALSE)</f>
        <v>28.75</v>
      </c>
      <c r="AE1068" s="2">
        <f>VLOOKUP($F1068,Experiment!$A$2:$U$90,MATCH(Results!AE$1,Experiment!$A$1:$U$1,0),FALSE)</f>
        <v>8460.9375</v>
      </c>
      <c r="AF1068" s="2">
        <f>VLOOKUP($F1068,Experiment!$A$2:$U$90,MATCH(Results!AF$1,Experiment!$A$1:$U$1,0),FALSE)</f>
        <v>91.983354472426157</v>
      </c>
      <c r="AG1068" s="3">
        <f>VLOOKUP($F1068,Experiment!$A$2:$W$90,MATCH(Results!AG$1,Experiment!$A$1:$W$1,0),FALSE)</f>
        <v>1</v>
      </c>
      <c r="AH1068" s="3">
        <f>VLOOKUP($F1068,Experiment!$A$2:$W$90,MATCH(Results!AH$1,Experiment!$A$1:$W$1,0),FALSE)</f>
        <v>0.625</v>
      </c>
      <c r="AI1068" s="3">
        <f>VLOOKUP($F1068,Experiment!$A$2:$X$90,MATCH(Results!AI$1,Experiment!$A$1:$X$1,0),FALSE)</f>
        <v>0.375</v>
      </c>
      <c r="AJ1068" s="2">
        <f>Table1[[#This Row],[Gain]]^Table1[[#This Row],[θ]]</f>
        <v>100</v>
      </c>
      <c r="AK1068" s="2">
        <f>-Table1[[#This Row],[λ]]*-Table1[[#This Row],[Loss]]^Table1[[#This Row],[θ]]</f>
        <v>125.99999999999999</v>
      </c>
      <c r="AL1068" s="2">
        <f>Table1[[#This Row],[v_n_w_g]]-Table1[[#This Row],[v_n_w_l]]</f>
        <v>-25.999999999999986</v>
      </c>
      <c r="AM1068" s="2">
        <f>IF(Table1[[#This Row],[diff_v]]&gt;=1,1,0)</f>
        <v>0</v>
      </c>
    </row>
    <row r="1069" spans="1:39" hidden="1" x14ac:dyDescent="0.3">
      <c r="A1069">
        <v>27</v>
      </c>
      <c r="B1069" t="s">
        <v>46</v>
      </c>
      <c r="C1069" s="22">
        <f>VLOOKUP(Table1[[#This Row],[Subject]],'Subject Profile'!$A$2:$E$8,4,FALSE)</f>
        <v>1</v>
      </c>
      <c r="D1069" s="22">
        <f>VLOOKUP(Table1[[#This Row],[Subject]],'Subject Profile'!$A$2:$E$8,5,FALSE)</f>
        <v>-1.4</v>
      </c>
      <c r="E1069" t="s">
        <v>110</v>
      </c>
      <c r="F1069" t="s">
        <v>55</v>
      </c>
      <c r="G1069" t="s">
        <v>56</v>
      </c>
      <c r="H1069">
        <f>IF(Table1[[#This Row],[decision]]="accept",1,0)</f>
        <v>0</v>
      </c>
      <c r="I1069">
        <v>0</v>
      </c>
      <c r="J1069">
        <v>820</v>
      </c>
      <c r="K1069">
        <v>1664535896</v>
      </c>
      <c r="L1069">
        <v>7</v>
      </c>
      <c r="M1069" t="str">
        <f>VLOOKUP($F1069,Experiment!$A$2:$U$90,MATCH(Results!M$1,Experiment!$A$1:$U$1,0)+1,FALSE)</f>
        <v>R</v>
      </c>
      <c r="N1069">
        <f>IF(Table1[[#This Row],[Impact]]="I",0,1)</f>
        <v>1</v>
      </c>
      <c r="O1069" s="2">
        <f>VLOOKUP($F1069,Experiment!$A$2:$U$90,MATCH(Results!O$1,Experiment!$A$1:$U$1,0),FALSE)</f>
        <v>0</v>
      </c>
      <c r="P1069" s="3">
        <f>VLOOKUP($F1069,Experiment!$A$2:$U$90,MATCH(Results!P$1,Experiment!$A$1:$U$1,0),FALSE)</f>
        <v>0</v>
      </c>
      <c r="Q1069" s="2">
        <f>VLOOKUP($F1069,Experiment!$A$2:$U$90,MATCH(Results!Q$1,Experiment!$A$1:$U$1,0),FALSE)</f>
        <v>0</v>
      </c>
      <c r="R1069" s="3">
        <f>VLOOKUP($F1069,Experiment!$A$2:$U$90,MATCH(Results!R$1,Experiment!$A$1:$U$1,0),FALSE)</f>
        <v>0</v>
      </c>
      <c r="S1069" s="2">
        <f>VLOOKUP($F1069,Experiment!$A$2:$U$90,MATCH(Results!S$1,Experiment!$A$1:$U$1,0),FALSE)</f>
        <v>0</v>
      </c>
      <c r="T1069" s="2">
        <f>VLOOKUP($F1069,Experiment!$A$2:$U$90,MATCH(Results!T$1,Experiment!$A$1:$U$1,0),FALSE)</f>
        <v>0</v>
      </c>
      <c r="U1069" s="2">
        <f>VLOOKUP($F1069,Experiment!$A$2:$U$90,MATCH(Results!U$1,Experiment!$A$1:$U$1,0),FALSE)</f>
        <v>0</v>
      </c>
      <c r="V1069" s="2">
        <f>VLOOKUP($F1069,Experiment!$A$2:$U$90,MATCH(Results!V$1,Experiment!$A$1:$U$1,0),FALSE)</f>
        <v>0</v>
      </c>
      <c r="W1069" s="3">
        <f>VLOOKUP($F1069,Experiment!$A$2:$U$90,MATCH(Results!W$1,Experiment!$A$1:$U$1,0),FALSE)</f>
        <v>0</v>
      </c>
      <c r="X1069" s="3">
        <f>VLOOKUP($F1069,Experiment!$A$2:$U$90,MATCH(Results!X$1,Experiment!$A$1:$U$1,0),FALSE)</f>
        <v>0</v>
      </c>
      <c r="Y1069" s="2">
        <f>VLOOKUP($F1069,Experiment!$A$2:$U$90,MATCH(Results!Y$1,Experiment!$A$1:$U$1,0),FALSE)</f>
        <v>0</v>
      </c>
      <c r="Z1069" s="3">
        <f>VLOOKUP($F1069,Experiment!$A$2:$U$90,MATCH(Results!Z$1,Experiment!$A$1:$U$1,0),FALSE)</f>
        <v>0</v>
      </c>
      <c r="AA1069" s="3">
        <f>VLOOKUP($F1069,Experiment!$A$2:$U$90,MATCH(Results!AA$1,Experiment!$A$1:$U$1,0),FALSE)</f>
        <v>0</v>
      </c>
      <c r="AB1069" s="3">
        <f>VLOOKUP($F1069,Experiment!$A$2:$U$90,MATCH(Results!AB$1,Experiment!$A$1:$U$1,0),FALSE)</f>
        <v>0</v>
      </c>
      <c r="AC1069" s="3">
        <f>VLOOKUP($F1069,Experiment!$A$2:$U$90,MATCH(Results!AC$1,Experiment!$A$1:$U$1,0),FALSE)</f>
        <v>0</v>
      </c>
      <c r="AD1069" s="2">
        <f>VLOOKUP($F1069,Experiment!$A$2:$U$90,MATCH(Results!AD$1,Experiment!$A$1:$U$1,0),FALSE)</f>
        <v>0</v>
      </c>
      <c r="AE1069" s="2">
        <f>VLOOKUP($F1069,Experiment!$A$2:$U$90,MATCH(Results!AE$1,Experiment!$A$1:$U$1,0),FALSE)</f>
        <v>0</v>
      </c>
      <c r="AF1069" s="2">
        <f>VLOOKUP($F1069,Experiment!$A$2:$U$90,MATCH(Results!AF$1,Experiment!$A$1:$U$1,0),FALSE)</f>
        <v>0</v>
      </c>
      <c r="AG1069" s="2"/>
      <c r="AH1069" s="3">
        <f>VLOOKUP($F1069,Experiment!$A$2:$W$90,MATCH(Results!AH$1,Experiment!$A$1:$W$1,0),FALSE)</f>
        <v>0</v>
      </c>
      <c r="AI1069" s="2">
        <f>VLOOKUP($F1069,Experiment!$A$2:$X$90,MATCH(Results!AI$1,Experiment!$A$1:$X$1,0),FALSE)</f>
        <v>0</v>
      </c>
      <c r="AJ1069" s="2">
        <f>Table1[[#This Row],[Gain]]^Table1[[#This Row],[θ]]</f>
        <v>0</v>
      </c>
      <c r="AK1069" s="2">
        <f>-Table1[[#This Row],[λ]]*-Table1[[#This Row],[Loss]]^Table1[[#This Row],[θ]]</f>
        <v>0</v>
      </c>
      <c r="AL1069" s="2">
        <f>Table1[[#This Row],[v_n_w_g]]-Table1[[#This Row],[v_n_w_l]]</f>
        <v>0</v>
      </c>
      <c r="AM1069" s="2">
        <f>IF(Table1[[#This Row],[diff_v]]&gt;=1,1,0)</f>
        <v>0</v>
      </c>
    </row>
    <row r="1070" spans="1:39" hidden="1" x14ac:dyDescent="0.3">
      <c r="A1070">
        <v>28</v>
      </c>
      <c r="B1070" t="s">
        <v>46</v>
      </c>
      <c r="C1070" s="22">
        <f>VLOOKUP(Table1[[#This Row],[Subject]],'Subject Profile'!$A$2:$E$8,4,FALSE)</f>
        <v>1</v>
      </c>
      <c r="D1070" s="22">
        <f>VLOOKUP(Table1[[#This Row],[Subject]],'Subject Profile'!$A$2:$E$8,5,FALSE)</f>
        <v>-1.4</v>
      </c>
      <c r="E1070" t="s">
        <v>110</v>
      </c>
      <c r="F1070" t="s">
        <v>84</v>
      </c>
      <c r="G1070" t="s">
        <v>7</v>
      </c>
      <c r="H1070">
        <f>IF(Table1[[#This Row],[decision]]="accept",1,0)</f>
        <v>1</v>
      </c>
      <c r="I1070">
        <v>-10</v>
      </c>
      <c r="J1070">
        <v>810</v>
      </c>
      <c r="K1070">
        <v>1664535903</v>
      </c>
      <c r="L1070">
        <v>7</v>
      </c>
      <c r="M1070" t="str">
        <f>VLOOKUP($F1070,Experiment!$A$2:$U$90,MATCH(Results!M$1,Experiment!$A$1:$U$1,0)+1,FALSE)</f>
        <v>G</v>
      </c>
      <c r="N1070">
        <f>IF(Table1[[#This Row],[Impact]]="I",0,1)</f>
        <v>1</v>
      </c>
      <c r="O1070" s="2">
        <f>VLOOKUP($F1070,Experiment!$A$2:$U$90,MATCH(Results!O$1,Experiment!$A$1:$U$1,0),FALSE)</f>
        <v>-10</v>
      </c>
      <c r="P1070" s="3">
        <f>VLOOKUP($F1070,Experiment!$A$2:$U$90,MATCH(Results!P$1,Experiment!$A$1:$U$1,0),FALSE)</f>
        <v>0.5</v>
      </c>
      <c r="Q1070" s="2">
        <f>VLOOKUP($F1070,Experiment!$A$2:$U$90,MATCH(Results!Q$1,Experiment!$A$1:$U$1,0),FALSE)</f>
        <v>30</v>
      </c>
      <c r="R1070" s="3">
        <f>VLOOKUP($F1070,Experiment!$A$2:$U$90,MATCH(Results!R$1,Experiment!$A$1:$U$1,0),FALSE)</f>
        <v>0.5</v>
      </c>
      <c r="S1070" s="2">
        <f>VLOOKUP($F1070,Experiment!$A$2:$U$90,MATCH(Results!S$1,Experiment!$A$1:$U$1,0),FALSE)</f>
        <v>10</v>
      </c>
      <c r="T1070" s="2">
        <f>VLOOKUP($F1070,Experiment!$A$2:$U$90,MATCH(Results!T$1,Experiment!$A$1:$U$1,0),FALSE)</f>
        <v>400</v>
      </c>
      <c r="U1070" s="2">
        <f>VLOOKUP($F1070,Experiment!$A$2:$U$90,MATCH(Results!U$1,Experiment!$A$1:$U$1,0),FALSE)</f>
        <v>20</v>
      </c>
      <c r="V1070" s="2">
        <f>VLOOKUP($F1070,Experiment!$A$2:$U$90,MATCH(Results!V$1,Experiment!$A$1:$U$1,0),FALSE)</f>
        <v>4</v>
      </c>
      <c r="W1070" s="3">
        <f>VLOOKUP($F1070,Experiment!$A$2:$U$90,MATCH(Results!W$1,Experiment!$A$1:$U$1,0),FALSE)</f>
        <v>0.25</v>
      </c>
      <c r="X1070" s="3">
        <f>VLOOKUP($F1070,Experiment!$A$2:$U$90,MATCH(Results!X$1,Experiment!$A$1:$U$1,0),FALSE)</f>
        <v>0.75</v>
      </c>
      <c r="Y1070" s="2">
        <f>VLOOKUP($F1070,Experiment!$A$2:$U$90,MATCH(Results!Y$1,Experiment!$A$1:$U$1,0),FALSE)</f>
        <v>2</v>
      </c>
      <c r="Z1070" s="3">
        <f>VLOOKUP($F1070,Experiment!$A$2:$U$90,MATCH(Results!Z$1,Experiment!$A$1:$U$1,0),FALSE)</f>
        <v>0.5</v>
      </c>
      <c r="AA1070" s="3">
        <f>VLOOKUP($F1070,Experiment!$A$2:$U$90,MATCH(Results!AA$1,Experiment!$A$1:$U$1,0),FALSE)</f>
        <v>0.25</v>
      </c>
      <c r="AB1070" s="3">
        <f>VLOOKUP($F1070,Experiment!$A$2:$U$90,MATCH(Results!AB$1,Experiment!$A$1:$U$1,0),FALSE)</f>
        <v>0.625</v>
      </c>
      <c r="AC1070" s="3">
        <f>VLOOKUP($F1070,Experiment!$A$2:$U$90,MATCH(Results!AC$1,Experiment!$A$1:$U$1,0),FALSE)</f>
        <v>0.375</v>
      </c>
      <c r="AD1070" s="2">
        <f>VLOOKUP($F1070,Experiment!$A$2:$U$90,MATCH(Results!AD$1,Experiment!$A$1:$U$1,0),FALSE)</f>
        <v>5</v>
      </c>
      <c r="AE1070" s="2">
        <f>VLOOKUP($F1070,Experiment!$A$2:$U$90,MATCH(Results!AE$1,Experiment!$A$1:$U$1,0),FALSE)</f>
        <v>375</v>
      </c>
      <c r="AF1070" s="2">
        <f>VLOOKUP($F1070,Experiment!$A$2:$U$90,MATCH(Results!AF$1,Experiment!$A$1:$U$1,0),FALSE)</f>
        <v>19.364916731037084</v>
      </c>
      <c r="AG1070" s="3">
        <f>VLOOKUP($F1070,Experiment!$A$2:$W$90,MATCH(Results!AG$1,Experiment!$A$1:$W$1,0),FALSE)</f>
        <v>0.82730419370997643</v>
      </c>
      <c r="AH1070" s="3">
        <f>VLOOKUP($F1070,Experiment!$A$2:$W$90,MATCH(Results!AH$1,Experiment!$A$1:$W$1,0),FALSE)</f>
        <v>0.38648875795104182</v>
      </c>
      <c r="AI1070" s="3">
        <f>VLOOKUP($F1070,Experiment!$A$2:$X$90,MATCH(Results!AI$1,Experiment!$A$1:$X$1,0),FALSE)</f>
        <v>0.61351124204895813</v>
      </c>
      <c r="AJ1070" s="2">
        <f>Table1[[#This Row],[Gain]]^Table1[[#This Row],[θ]]</f>
        <v>30</v>
      </c>
      <c r="AK1070" s="2">
        <f>-Table1[[#This Row],[λ]]*-Table1[[#This Row],[Loss]]^Table1[[#This Row],[θ]]</f>
        <v>14</v>
      </c>
      <c r="AL1070" s="2">
        <f>Table1[[#This Row],[v_n_w_g]]-Table1[[#This Row],[v_n_w_l]]</f>
        <v>16</v>
      </c>
      <c r="AM1070" s="2">
        <f>IF(Table1[[#This Row],[diff_v]]&gt;=1,1,0)</f>
        <v>1</v>
      </c>
    </row>
    <row r="1071" spans="1:39" hidden="1" x14ac:dyDescent="0.3">
      <c r="A1071">
        <v>29</v>
      </c>
      <c r="B1071" t="s">
        <v>46</v>
      </c>
      <c r="C1071" s="22">
        <f>VLOOKUP(Table1[[#This Row],[Subject]],'Subject Profile'!$A$2:$E$8,4,FALSE)</f>
        <v>1</v>
      </c>
      <c r="D1071" s="22">
        <f>VLOOKUP(Table1[[#This Row],[Subject]],'Subject Profile'!$A$2:$E$8,5,FALSE)</f>
        <v>-1.4</v>
      </c>
      <c r="E1071" t="s">
        <v>110</v>
      </c>
      <c r="F1071" t="s">
        <v>74</v>
      </c>
      <c r="G1071" t="s">
        <v>5</v>
      </c>
      <c r="H1071">
        <f>IF(Table1[[#This Row],[decision]]="accept",1,0)</f>
        <v>0</v>
      </c>
      <c r="I1071">
        <v>0</v>
      </c>
      <c r="J1071">
        <v>810</v>
      </c>
      <c r="K1071">
        <v>1664535913</v>
      </c>
      <c r="L1071">
        <v>10</v>
      </c>
      <c r="M1071" t="str">
        <f>VLOOKUP($F1071,Experiment!$A$2:$U$90,MATCH(Results!M$1,Experiment!$A$1:$U$1,0)+1,FALSE)</f>
        <v>G</v>
      </c>
      <c r="N1071">
        <f>IF(Table1[[#This Row],[Impact]]="I",0,1)</f>
        <v>1</v>
      </c>
      <c r="O1071" s="2">
        <f>VLOOKUP($F1071,Experiment!$A$2:$U$90,MATCH(Results!O$1,Experiment!$A$1:$U$1,0),FALSE)</f>
        <v>-10</v>
      </c>
      <c r="P1071" s="3">
        <f>VLOOKUP($F1071,Experiment!$A$2:$U$90,MATCH(Results!P$1,Experiment!$A$1:$U$1,0),FALSE)</f>
        <v>0.5</v>
      </c>
      <c r="Q1071" s="2">
        <f>VLOOKUP($F1071,Experiment!$A$2:$U$90,MATCH(Results!Q$1,Experiment!$A$1:$U$1,0),FALSE)</f>
        <v>30</v>
      </c>
      <c r="R1071" s="3">
        <f>VLOOKUP($F1071,Experiment!$A$2:$U$90,MATCH(Results!R$1,Experiment!$A$1:$U$1,0),FALSE)</f>
        <v>0.5</v>
      </c>
      <c r="S1071" s="2">
        <f>VLOOKUP($F1071,Experiment!$A$2:$U$90,MATCH(Results!S$1,Experiment!$A$1:$U$1,0),FALSE)</f>
        <v>10</v>
      </c>
      <c r="T1071" s="2">
        <f>VLOOKUP($F1071,Experiment!$A$2:$U$90,MATCH(Results!T$1,Experiment!$A$1:$U$1,0),FALSE)</f>
        <v>400</v>
      </c>
      <c r="U1071" s="2">
        <f>VLOOKUP($F1071,Experiment!$A$2:$U$90,MATCH(Results!U$1,Experiment!$A$1:$U$1,0),FALSE)</f>
        <v>20</v>
      </c>
      <c r="V1071" s="2">
        <f>VLOOKUP($F1071,Experiment!$A$2:$U$90,MATCH(Results!V$1,Experiment!$A$1:$U$1,0),FALSE)</f>
        <v>2</v>
      </c>
      <c r="W1071" s="3">
        <f>VLOOKUP($F1071,Experiment!$A$2:$U$90,MATCH(Results!W$1,Experiment!$A$1:$U$1,0),FALSE)</f>
        <v>0.25</v>
      </c>
      <c r="X1071" s="3">
        <f>VLOOKUP($F1071,Experiment!$A$2:$U$90,MATCH(Results!X$1,Experiment!$A$1:$U$1,0),FALSE)</f>
        <v>0.75</v>
      </c>
      <c r="Y1071" s="2">
        <f>VLOOKUP($F1071,Experiment!$A$2:$U$90,MATCH(Results!Y$1,Experiment!$A$1:$U$1,0),FALSE)</f>
        <v>2</v>
      </c>
      <c r="Z1071" s="3">
        <f>VLOOKUP($F1071,Experiment!$A$2:$U$90,MATCH(Results!Z$1,Experiment!$A$1:$U$1,0),FALSE)</f>
        <v>0.5</v>
      </c>
      <c r="AA1071" s="3">
        <f>VLOOKUP($F1071,Experiment!$A$2:$U$90,MATCH(Results!AA$1,Experiment!$A$1:$U$1,0),FALSE)</f>
        <v>0.25</v>
      </c>
      <c r="AB1071" s="3">
        <f>VLOOKUP($F1071,Experiment!$A$2:$U$90,MATCH(Results!AB$1,Experiment!$A$1:$U$1,0),FALSE)</f>
        <v>0.625</v>
      </c>
      <c r="AC1071" s="3">
        <f>VLOOKUP($F1071,Experiment!$A$2:$U$90,MATCH(Results!AC$1,Experiment!$A$1:$U$1,0),FALSE)</f>
        <v>0.375</v>
      </c>
      <c r="AD1071" s="2">
        <f>VLOOKUP($F1071,Experiment!$A$2:$U$90,MATCH(Results!AD$1,Experiment!$A$1:$U$1,0),FALSE)</f>
        <v>5</v>
      </c>
      <c r="AE1071" s="2">
        <f>VLOOKUP($F1071,Experiment!$A$2:$U$90,MATCH(Results!AE$1,Experiment!$A$1:$U$1,0),FALSE)</f>
        <v>375</v>
      </c>
      <c r="AF1071" s="2">
        <f>VLOOKUP($F1071,Experiment!$A$2:$U$90,MATCH(Results!AF$1,Experiment!$A$1:$U$1,0),FALSE)</f>
        <v>19.364916731037084</v>
      </c>
      <c r="AG1071" s="3">
        <f>VLOOKUP($F1071,Experiment!$A$2:$W$90,MATCH(Results!AG$1,Experiment!$A$1:$W$1,0),FALSE)</f>
        <v>0.82730419370997643</v>
      </c>
      <c r="AH1071" s="3">
        <f>VLOOKUP($F1071,Experiment!$A$2:$W$90,MATCH(Results!AH$1,Experiment!$A$1:$W$1,0),FALSE)</f>
        <v>0.38648875795104182</v>
      </c>
      <c r="AI1071" s="3">
        <f>VLOOKUP($F1071,Experiment!$A$2:$X$90,MATCH(Results!AI$1,Experiment!$A$1:$X$1,0),FALSE)</f>
        <v>0.61351124204895813</v>
      </c>
      <c r="AJ1071" s="2">
        <f>Table1[[#This Row],[Gain]]^Table1[[#This Row],[θ]]</f>
        <v>30</v>
      </c>
      <c r="AK1071" s="2">
        <f>-Table1[[#This Row],[λ]]*-Table1[[#This Row],[Loss]]^Table1[[#This Row],[θ]]</f>
        <v>14</v>
      </c>
      <c r="AL1071" s="2">
        <f>Table1[[#This Row],[v_n_w_g]]-Table1[[#This Row],[v_n_w_l]]</f>
        <v>16</v>
      </c>
      <c r="AM1071" s="2">
        <f>IF(Table1[[#This Row],[diff_v]]&gt;=1,1,0)</f>
        <v>1</v>
      </c>
    </row>
    <row r="1072" spans="1:39" hidden="1" x14ac:dyDescent="0.3">
      <c r="A1072">
        <v>30</v>
      </c>
      <c r="B1072" t="s">
        <v>46</v>
      </c>
      <c r="C1072" s="22">
        <f>VLOOKUP(Table1[[#This Row],[Subject]],'Subject Profile'!$A$2:$E$8,4,FALSE)</f>
        <v>1</v>
      </c>
      <c r="D1072" s="22">
        <f>VLOOKUP(Table1[[#This Row],[Subject]],'Subject Profile'!$A$2:$E$8,5,FALSE)</f>
        <v>-1.4</v>
      </c>
      <c r="E1072" t="s">
        <v>110</v>
      </c>
      <c r="F1072" t="s">
        <v>72</v>
      </c>
      <c r="G1072" t="s">
        <v>7</v>
      </c>
      <c r="H1072">
        <f>IF(Table1[[#This Row],[decision]]="accept",1,0)</f>
        <v>1</v>
      </c>
      <c r="I1072">
        <v>-90</v>
      </c>
      <c r="J1072">
        <v>720</v>
      </c>
      <c r="K1072">
        <v>1664535917</v>
      </c>
      <c r="L1072">
        <v>4</v>
      </c>
      <c r="M1072" t="str">
        <f>VLOOKUP($F1072,Experiment!$A$2:$U$90,MATCH(Results!M$1,Experiment!$A$1:$U$1,0)+1,FALSE)</f>
        <v>G</v>
      </c>
      <c r="N1072">
        <f>IF(Table1[[#This Row],[Impact]]="I",0,1)</f>
        <v>1</v>
      </c>
      <c r="O1072" s="2">
        <f>VLOOKUP($F1072,Experiment!$A$2:$U$90,MATCH(Results!O$1,Experiment!$A$1:$U$1,0),FALSE)</f>
        <v>-90</v>
      </c>
      <c r="P1072" s="3">
        <f>VLOOKUP($F1072,Experiment!$A$2:$U$90,MATCH(Results!P$1,Experiment!$A$1:$U$1,0),FALSE)</f>
        <v>0.5</v>
      </c>
      <c r="Q1072" s="2">
        <f>VLOOKUP($F1072,Experiment!$A$2:$U$90,MATCH(Results!Q$1,Experiment!$A$1:$U$1,0),FALSE)</f>
        <v>90</v>
      </c>
      <c r="R1072" s="3">
        <f>VLOOKUP($F1072,Experiment!$A$2:$U$90,MATCH(Results!R$1,Experiment!$A$1:$U$1,0),FALSE)</f>
        <v>0.5</v>
      </c>
      <c r="S1072" s="2">
        <f>VLOOKUP($F1072,Experiment!$A$2:$U$90,MATCH(Results!S$1,Experiment!$A$1:$U$1,0),FALSE)</f>
        <v>0</v>
      </c>
      <c r="T1072" s="2">
        <f>VLOOKUP($F1072,Experiment!$A$2:$U$90,MATCH(Results!T$1,Experiment!$A$1:$U$1,0),FALSE)</f>
        <v>8100</v>
      </c>
      <c r="U1072" s="2">
        <f>VLOOKUP($F1072,Experiment!$A$2:$U$90,MATCH(Results!U$1,Experiment!$A$1:$U$1,0),FALSE)</f>
        <v>90</v>
      </c>
      <c r="V1072" s="2">
        <f>VLOOKUP($F1072,Experiment!$A$2:$U$90,MATCH(Results!V$1,Experiment!$A$1:$U$1,0),FALSE)</f>
        <v>4</v>
      </c>
      <c r="W1072" s="3">
        <f>VLOOKUP($F1072,Experiment!$A$2:$U$90,MATCH(Results!W$1,Experiment!$A$1:$U$1,0),FALSE)</f>
        <v>0.25</v>
      </c>
      <c r="X1072" s="3">
        <f>VLOOKUP($F1072,Experiment!$A$2:$U$90,MATCH(Results!X$1,Experiment!$A$1:$U$1,0),FALSE)</f>
        <v>0.75</v>
      </c>
      <c r="Y1072" s="2">
        <f>VLOOKUP($F1072,Experiment!$A$2:$U$90,MATCH(Results!Y$1,Experiment!$A$1:$U$1,0),FALSE)</f>
        <v>1</v>
      </c>
      <c r="Z1072" s="3">
        <f>VLOOKUP($F1072,Experiment!$A$2:$U$90,MATCH(Results!Z$1,Experiment!$A$1:$U$1,0),FALSE)</f>
        <v>0.25</v>
      </c>
      <c r="AA1072" s="3">
        <f>VLOOKUP($F1072,Experiment!$A$2:$U$90,MATCH(Results!AA$1,Experiment!$A$1:$U$1,0),FALSE)</f>
        <v>0.5</v>
      </c>
      <c r="AB1072" s="3">
        <f>VLOOKUP($F1072,Experiment!$A$2:$U$90,MATCH(Results!AB$1,Experiment!$A$1:$U$1,0),FALSE)</f>
        <v>0.375</v>
      </c>
      <c r="AC1072" s="3">
        <f>VLOOKUP($F1072,Experiment!$A$2:$U$90,MATCH(Results!AC$1,Experiment!$A$1:$U$1,0),FALSE)</f>
        <v>0.625</v>
      </c>
      <c r="AD1072" s="2">
        <f>VLOOKUP($F1072,Experiment!$A$2:$U$90,MATCH(Results!AD$1,Experiment!$A$1:$U$1,0),FALSE)</f>
        <v>22.5</v>
      </c>
      <c r="AE1072" s="2">
        <f>VLOOKUP($F1072,Experiment!$A$2:$U$90,MATCH(Results!AE$1,Experiment!$A$1:$U$1,0),FALSE)</f>
        <v>7593.75</v>
      </c>
      <c r="AF1072" s="2">
        <f>VLOOKUP($F1072,Experiment!$A$2:$U$90,MATCH(Results!AF$1,Experiment!$A$1:$U$1,0),FALSE)</f>
        <v>87.142125289666879</v>
      </c>
      <c r="AG1072" s="3">
        <f>VLOOKUP($F1072,Experiment!$A$2:$W$90,MATCH(Results!AG$1,Experiment!$A$1:$W$1,0),FALSE)</f>
        <v>1</v>
      </c>
      <c r="AH1072" s="3">
        <f>VLOOKUP($F1072,Experiment!$A$2:$W$90,MATCH(Results!AH$1,Experiment!$A$1:$W$1,0),FALSE)</f>
        <v>0.625</v>
      </c>
      <c r="AI1072" s="3">
        <f>VLOOKUP($F1072,Experiment!$A$2:$X$90,MATCH(Results!AI$1,Experiment!$A$1:$X$1,0),FALSE)</f>
        <v>0.375</v>
      </c>
      <c r="AJ1072" s="2">
        <f>Table1[[#This Row],[Gain]]^Table1[[#This Row],[θ]]</f>
        <v>90</v>
      </c>
      <c r="AK1072" s="2">
        <f>-Table1[[#This Row],[λ]]*-Table1[[#This Row],[Loss]]^Table1[[#This Row],[θ]]</f>
        <v>125.99999999999999</v>
      </c>
      <c r="AL1072" s="2">
        <f>Table1[[#This Row],[v_n_w_g]]-Table1[[#This Row],[v_n_w_l]]</f>
        <v>-35.999999999999986</v>
      </c>
      <c r="AM1072" s="2">
        <f>IF(Table1[[#This Row],[diff_v]]&gt;=1,1,0)</f>
        <v>0</v>
      </c>
    </row>
    <row r="1073" spans="1:39" hidden="1" x14ac:dyDescent="0.3">
      <c r="A1073">
        <v>31</v>
      </c>
      <c r="B1073" t="s">
        <v>46</v>
      </c>
      <c r="C1073" s="22">
        <f>VLOOKUP(Table1[[#This Row],[Subject]],'Subject Profile'!$A$2:$E$8,4,FALSE)</f>
        <v>1</v>
      </c>
      <c r="D1073" s="22">
        <f>VLOOKUP(Table1[[#This Row],[Subject]],'Subject Profile'!$A$2:$E$8,5,FALSE)</f>
        <v>-1.4</v>
      </c>
      <c r="E1073" t="s">
        <v>110</v>
      </c>
      <c r="F1073" t="s">
        <v>65</v>
      </c>
      <c r="G1073" t="s">
        <v>7</v>
      </c>
      <c r="H1073">
        <f>IF(Table1[[#This Row],[decision]]="accept",1,0)</f>
        <v>1</v>
      </c>
      <c r="I1073">
        <v>-10</v>
      </c>
      <c r="J1073">
        <v>710</v>
      </c>
      <c r="K1073">
        <v>1664535922</v>
      </c>
      <c r="L1073">
        <v>5</v>
      </c>
      <c r="M1073" t="str">
        <f>VLOOKUP($F1073,Experiment!$A$2:$U$90,MATCH(Results!M$1,Experiment!$A$1:$U$1,0)+1,FALSE)</f>
        <v>G</v>
      </c>
      <c r="N1073">
        <f>IF(Table1[[#This Row],[Impact]]="I",0,1)</f>
        <v>1</v>
      </c>
      <c r="O1073" s="2">
        <f>VLOOKUP($F1073,Experiment!$A$2:$U$90,MATCH(Results!O$1,Experiment!$A$1:$U$1,0),FALSE)</f>
        <v>-10</v>
      </c>
      <c r="P1073" s="3">
        <f>VLOOKUP($F1073,Experiment!$A$2:$U$90,MATCH(Results!P$1,Experiment!$A$1:$U$1,0),FALSE)</f>
        <v>0.5</v>
      </c>
      <c r="Q1073" s="2">
        <f>VLOOKUP($F1073,Experiment!$A$2:$U$90,MATCH(Results!Q$1,Experiment!$A$1:$U$1,0),FALSE)</f>
        <v>10</v>
      </c>
      <c r="R1073" s="3">
        <f>VLOOKUP($F1073,Experiment!$A$2:$U$90,MATCH(Results!R$1,Experiment!$A$1:$U$1,0),FALSE)</f>
        <v>0.5</v>
      </c>
      <c r="S1073" s="2">
        <f>VLOOKUP($F1073,Experiment!$A$2:$U$90,MATCH(Results!S$1,Experiment!$A$1:$U$1,0),FALSE)</f>
        <v>0</v>
      </c>
      <c r="T1073" s="2">
        <f>VLOOKUP($F1073,Experiment!$A$2:$U$90,MATCH(Results!T$1,Experiment!$A$1:$U$1,0),FALSE)</f>
        <v>100</v>
      </c>
      <c r="U1073" s="2">
        <f>VLOOKUP($F1073,Experiment!$A$2:$U$90,MATCH(Results!U$1,Experiment!$A$1:$U$1,0),FALSE)</f>
        <v>10</v>
      </c>
      <c r="V1073" s="2">
        <f>VLOOKUP($F1073,Experiment!$A$2:$U$90,MATCH(Results!V$1,Experiment!$A$1:$U$1,0),FALSE)</f>
        <v>2</v>
      </c>
      <c r="W1073" s="3">
        <f>VLOOKUP($F1073,Experiment!$A$2:$U$90,MATCH(Results!W$1,Experiment!$A$1:$U$1,0),FALSE)</f>
        <v>0.25</v>
      </c>
      <c r="X1073" s="3">
        <f>VLOOKUP($F1073,Experiment!$A$2:$U$90,MATCH(Results!X$1,Experiment!$A$1:$U$1,0),FALSE)</f>
        <v>0.75</v>
      </c>
      <c r="Y1073" s="2">
        <f>VLOOKUP($F1073,Experiment!$A$2:$U$90,MATCH(Results!Y$1,Experiment!$A$1:$U$1,0),FALSE)</f>
        <v>1</v>
      </c>
      <c r="Z1073" s="3">
        <f>VLOOKUP($F1073,Experiment!$A$2:$U$90,MATCH(Results!Z$1,Experiment!$A$1:$U$1,0),FALSE)</f>
        <v>0.25</v>
      </c>
      <c r="AA1073" s="3">
        <f>VLOOKUP($F1073,Experiment!$A$2:$U$90,MATCH(Results!AA$1,Experiment!$A$1:$U$1,0),FALSE)</f>
        <v>0.5</v>
      </c>
      <c r="AB1073" s="3">
        <f>VLOOKUP($F1073,Experiment!$A$2:$U$90,MATCH(Results!AB$1,Experiment!$A$1:$U$1,0),FALSE)</f>
        <v>0.375</v>
      </c>
      <c r="AC1073" s="3">
        <f>VLOOKUP($F1073,Experiment!$A$2:$U$90,MATCH(Results!AC$1,Experiment!$A$1:$U$1,0),FALSE)</f>
        <v>0.625</v>
      </c>
      <c r="AD1073" s="2">
        <f>VLOOKUP($F1073,Experiment!$A$2:$U$90,MATCH(Results!AD$1,Experiment!$A$1:$U$1,0),FALSE)</f>
        <v>2.5</v>
      </c>
      <c r="AE1073" s="2">
        <f>VLOOKUP($F1073,Experiment!$A$2:$U$90,MATCH(Results!AE$1,Experiment!$A$1:$U$1,0),FALSE)</f>
        <v>93.75</v>
      </c>
      <c r="AF1073" s="2">
        <f>VLOOKUP($F1073,Experiment!$A$2:$U$90,MATCH(Results!AF$1,Experiment!$A$1:$U$1,0),FALSE)</f>
        <v>9.6824583655185421</v>
      </c>
      <c r="AG1073" s="3">
        <f>VLOOKUP($F1073,Experiment!$A$2:$W$90,MATCH(Results!AG$1,Experiment!$A$1:$W$1,0),FALSE)</f>
        <v>1</v>
      </c>
      <c r="AH1073" s="3">
        <f>VLOOKUP($F1073,Experiment!$A$2:$W$90,MATCH(Results!AH$1,Experiment!$A$1:$W$1,0),FALSE)</f>
        <v>0.625</v>
      </c>
      <c r="AI1073" s="3">
        <f>VLOOKUP($F1073,Experiment!$A$2:$X$90,MATCH(Results!AI$1,Experiment!$A$1:$X$1,0),FALSE)</f>
        <v>0.375</v>
      </c>
      <c r="AJ1073" s="2">
        <f>Table1[[#This Row],[Gain]]^Table1[[#This Row],[θ]]</f>
        <v>10</v>
      </c>
      <c r="AK1073" s="2">
        <f>-Table1[[#This Row],[λ]]*-Table1[[#This Row],[Loss]]^Table1[[#This Row],[θ]]</f>
        <v>14</v>
      </c>
      <c r="AL1073" s="2">
        <f>Table1[[#This Row],[v_n_w_g]]-Table1[[#This Row],[v_n_w_l]]</f>
        <v>-4</v>
      </c>
      <c r="AM1073" s="2">
        <f>IF(Table1[[#This Row],[diff_v]]&gt;=1,1,0)</f>
        <v>0</v>
      </c>
    </row>
    <row r="1074" spans="1:39" hidden="1" x14ac:dyDescent="0.3">
      <c r="A1074">
        <v>32</v>
      </c>
      <c r="B1074" t="s">
        <v>46</v>
      </c>
      <c r="C1074" s="22">
        <f>VLOOKUP(Table1[[#This Row],[Subject]],'Subject Profile'!$A$2:$E$8,4,FALSE)</f>
        <v>1</v>
      </c>
      <c r="D1074" s="22">
        <f>VLOOKUP(Table1[[#This Row],[Subject]],'Subject Profile'!$A$2:$E$8,5,FALSE)</f>
        <v>-1.4</v>
      </c>
      <c r="E1074" t="s">
        <v>110</v>
      </c>
      <c r="F1074" t="s">
        <v>65</v>
      </c>
      <c r="G1074" t="s">
        <v>7</v>
      </c>
      <c r="H1074">
        <f>IF(Table1[[#This Row],[decision]]="accept",1,0)</f>
        <v>1</v>
      </c>
      <c r="I1074">
        <v>-10</v>
      </c>
      <c r="J1074">
        <v>710</v>
      </c>
      <c r="K1074">
        <v>1664535923</v>
      </c>
      <c r="L1074">
        <v>1</v>
      </c>
      <c r="M1074" t="str">
        <f>VLOOKUP($F1074,Experiment!$A$2:$U$90,MATCH(Results!M$1,Experiment!$A$1:$U$1,0)+1,FALSE)</f>
        <v>G</v>
      </c>
      <c r="N1074">
        <f>IF(Table1[[#This Row],[Impact]]="I",0,1)</f>
        <v>1</v>
      </c>
      <c r="O1074" s="2">
        <f>VLOOKUP($F1074,Experiment!$A$2:$U$90,MATCH(Results!O$1,Experiment!$A$1:$U$1,0),FALSE)</f>
        <v>-10</v>
      </c>
      <c r="P1074" s="3">
        <f>VLOOKUP($F1074,Experiment!$A$2:$U$90,MATCH(Results!P$1,Experiment!$A$1:$U$1,0),FALSE)</f>
        <v>0.5</v>
      </c>
      <c r="Q1074" s="2">
        <f>VLOOKUP($F1074,Experiment!$A$2:$U$90,MATCH(Results!Q$1,Experiment!$A$1:$U$1,0),FALSE)</f>
        <v>10</v>
      </c>
      <c r="R1074" s="3">
        <f>VLOOKUP($F1074,Experiment!$A$2:$U$90,MATCH(Results!R$1,Experiment!$A$1:$U$1,0),FALSE)</f>
        <v>0.5</v>
      </c>
      <c r="S1074" s="2">
        <f>VLOOKUP($F1074,Experiment!$A$2:$U$90,MATCH(Results!S$1,Experiment!$A$1:$U$1,0),FALSE)</f>
        <v>0</v>
      </c>
      <c r="T1074" s="2">
        <f>VLOOKUP($F1074,Experiment!$A$2:$U$90,MATCH(Results!T$1,Experiment!$A$1:$U$1,0),FALSE)</f>
        <v>100</v>
      </c>
      <c r="U1074" s="2">
        <f>VLOOKUP($F1074,Experiment!$A$2:$U$90,MATCH(Results!U$1,Experiment!$A$1:$U$1,0),FALSE)</f>
        <v>10</v>
      </c>
      <c r="V1074" s="2">
        <f>VLOOKUP($F1074,Experiment!$A$2:$U$90,MATCH(Results!V$1,Experiment!$A$1:$U$1,0),FALSE)</f>
        <v>2</v>
      </c>
      <c r="W1074" s="3">
        <f>VLOOKUP($F1074,Experiment!$A$2:$U$90,MATCH(Results!W$1,Experiment!$A$1:$U$1,0),FALSE)</f>
        <v>0.25</v>
      </c>
      <c r="X1074" s="3">
        <f>VLOOKUP($F1074,Experiment!$A$2:$U$90,MATCH(Results!X$1,Experiment!$A$1:$U$1,0),FALSE)</f>
        <v>0.75</v>
      </c>
      <c r="Y1074" s="2">
        <f>VLOOKUP($F1074,Experiment!$A$2:$U$90,MATCH(Results!Y$1,Experiment!$A$1:$U$1,0),FALSE)</f>
        <v>1</v>
      </c>
      <c r="Z1074" s="3">
        <f>VLOOKUP($F1074,Experiment!$A$2:$U$90,MATCH(Results!Z$1,Experiment!$A$1:$U$1,0),FALSE)</f>
        <v>0.25</v>
      </c>
      <c r="AA1074" s="3">
        <f>VLOOKUP($F1074,Experiment!$A$2:$U$90,MATCH(Results!AA$1,Experiment!$A$1:$U$1,0),FALSE)</f>
        <v>0.5</v>
      </c>
      <c r="AB1074" s="3">
        <f>VLOOKUP($F1074,Experiment!$A$2:$U$90,MATCH(Results!AB$1,Experiment!$A$1:$U$1,0),FALSE)</f>
        <v>0.375</v>
      </c>
      <c r="AC1074" s="3">
        <f>VLOOKUP($F1074,Experiment!$A$2:$U$90,MATCH(Results!AC$1,Experiment!$A$1:$U$1,0),FALSE)</f>
        <v>0.625</v>
      </c>
      <c r="AD1074" s="2">
        <f>VLOOKUP($F1074,Experiment!$A$2:$U$90,MATCH(Results!AD$1,Experiment!$A$1:$U$1,0),FALSE)</f>
        <v>2.5</v>
      </c>
      <c r="AE1074" s="2">
        <f>VLOOKUP($F1074,Experiment!$A$2:$U$90,MATCH(Results!AE$1,Experiment!$A$1:$U$1,0),FALSE)</f>
        <v>93.75</v>
      </c>
      <c r="AF1074" s="2">
        <f>VLOOKUP($F1074,Experiment!$A$2:$U$90,MATCH(Results!AF$1,Experiment!$A$1:$U$1,0),FALSE)</f>
        <v>9.6824583655185421</v>
      </c>
      <c r="AG1074" s="3">
        <f>VLOOKUP($F1074,Experiment!$A$2:$W$90,MATCH(Results!AG$1,Experiment!$A$1:$W$1,0),FALSE)</f>
        <v>1</v>
      </c>
      <c r="AH1074" s="3">
        <f>VLOOKUP($F1074,Experiment!$A$2:$W$90,MATCH(Results!AH$1,Experiment!$A$1:$W$1,0),FALSE)</f>
        <v>0.625</v>
      </c>
      <c r="AI1074" s="3">
        <f>VLOOKUP($F1074,Experiment!$A$2:$X$90,MATCH(Results!AI$1,Experiment!$A$1:$X$1,0),FALSE)</f>
        <v>0.375</v>
      </c>
      <c r="AJ1074" s="2">
        <f>Table1[[#This Row],[Gain]]^Table1[[#This Row],[θ]]</f>
        <v>10</v>
      </c>
      <c r="AK1074" s="2">
        <f>-Table1[[#This Row],[λ]]*-Table1[[#This Row],[Loss]]^Table1[[#This Row],[θ]]</f>
        <v>14</v>
      </c>
      <c r="AL1074" s="2">
        <f>Table1[[#This Row],[v_n_w_g]]-Table1[[#This Row],[v_n_w_l]]</f>
        <v>-4</v>
      </c>
      <c r="AM1074" s="2">
        <f>IF(Table1[[#This Row],[diff_v]]&gt;=1,1,0)</f>
        <v>0</v>
      </c>
    </row>
    <row r="1075" spans="1:39" hidden="1" x14ac:dyDescent="0.3">
      <c r="A1075">
        <v>33</v>
      </c>
      <c r="B1075" t="s">
        <v>46</v>
      </c>
      <c r="C1075" s="22">
        <f>VLOOKUP(Table1[[#This Row],[Subject]],'Subject Profile'!$A$2:$E$8,4,FALSE)</f>
        <v>1</v>
      </c>
      <c r="D1075" s="22">
        <f>VLOOKUP(Table1[[#This Row],[Subject]],'Subject Profile'!$A$2:$E$8,5,FALSE)</f>
        <v>-1.4</v>
      </c>
      <c r="E1075" t="s">
        <v>110</v>
      </c>
      <c r="F1075" t="s">
        <v>65</v>
      </c>
      <c r="G1075" t="s">
        <v>7</v>
      </c>
      <c r="H1075">
        <f>IF(Table1[[#This Row],[decision]]="accept",1,0)</f>
        <v>1</v>
      </c>
      <c r="I1075">
        <v>-10</v>
      </c>
      <c r="J1075">
        <v>710</v>
      </c>
      <c r="K1075">
        <v>1664535924</v>
      </c>
      <c r="L1075">
        <v>1</v>
      </c>
      <c r="M1075" t="str">
        <f>VLOOKUP($F1075,Experiment!$A$2:$U$90,MATCH(Results!M$1,Experiment!$A$1:$U$1,0)+1,FALSE)</f>
        <v>G</v>
      </c>
      <c r="N1075">
        <f>IF(Table1[[#This Row],[Impact]]="I",0,1)</f>
        <v>1</v>
      </c>
      <c r="O1075" s="2">
        <f>VLOOKUP($F1075,Experiment!$A$2:$U$90,MATCH(Results!O$1,Experiment!$A$1:$U$1,0),FALSE)</f>
        <v>-10</v>
      </c>
      <c r="P1075" s="3">
        <f>VLOOKUP($F1075,Experiment!$A$2:$U$90,MATCH(Results!P$1,Experiment!$A$1:$U$1,0),FALSE)</f>
        <v>0.5</v>
      </c>
      <c r="Q1075" s="2">
        <f>VLOOKUP($F1075,Experiment!$A$2:$U$90,MATCH(Results!Q$1,Experiment!$A$1:$U$1,0),FALSE)</f>
        <v>10</v>
      </c>
      <c r="R1075" s="3">
        <f>VLOOKUP($F1075,Experiment!$A$2:$U$90,MATCH(Results!R$1,Experiment!$A$1:$U$1,0),FALSE)</f>
        <v>0.5</v>
      </c>
      <c r="S1075" s="2">
        <f>VLOOKUP($F1075,Experiment!$A$2:$U$90,MATCH(Results!S$1,Experiment!$A$1:$U$1,0),FALSE)</f>
        <v>0</v>
      </c>
      <c r="T1075" s="2">
        <f>VLOOKUP($F1075,Experiment!$A$2:$U$90,MATCH(Results!T$1,Experiment!$A$1:$U$1,0),FALSE)</f>
        <v>100</v>
      </c>
      <c r="U1075" s="2">
        <f>VLOOKUP($F1075,Experiment!$A$2:$U$90,MATCH(Results!U$1,Experiment!$A$1:$U$1,0),FALSE)</f>
        <v>10</v>
      </c>
      <c r="V1075" s="2">
        <f>VLOOKUP($F1075,Experiment!$A$2:$U$90,MATCH(Results!V$1,Experiment!$A$1:$U$1,0),FALSE)</f>
        <v>2</v>
      </c>
      <c r="W1075" s="3">
        <f>VLOOKUP($F1075,Experiment!$A$2:$U$90,MATCH(Results!W$1,Experiment!$A$1:$U$1,0),FALSE)</f>
        <v>0.25</v>
      </c>
      <c r="X1075" s="3">
        <f>VLOOKUP($F1075,Experiment!$A$2:$U$90,MATCH(Results!X$1,Experiment!$A$1:$U$1,0),FALSE)</f>
        <v>0.75</v>
      </c>
      <c r="Y1075" s="2">
        <f>VLOOKUP($F1075,Experiment!$A$2:$U$90,MATCH(Results!Y$1,Experiment!$A$1:$U$1,0),FALSE)</f>
        <v>1</v>
      </c>
      <c r="Z1075" s="3">
        <f>VLOOKUP($F1075,Experiment!$A$2:$U$90,MATCH(Results!Z$1,Experiment!$A$1:$U$1,0),FALSE)</f>
        <v>0.25</v>
      </c>
      <c r="AA1075" s="3">
        <f>VLOOKUP($F1075,Experiment!$A$2:$U$90,MATCH(Results!AA$1,Experiment!$A$1:$U$1,0),FALSE)</f>
        <v>0.5</v>
      </c>
      <c r="AB1075" s="3">
        <f>VLOOKUP($F1075,Experiment!$A$2:$U$90,MATCH(Results!AB$1,Experiment!$A$1:$U$1,0),FALSE)</f>
        <v>0.375</v>
      </c>
      <c r="AC1075" s="3">
        <f>VLOOKUP($F1075,Experiment!$A$2:$U$90,MATCH(Results!AC$1,Experiment!$A$1:$U$1,0),FALSE)</f>
        <v>0.625</v>
      </c>
      <c r="AD1075" s="2">
        <f>VLOOKUP($F1075,Experiment!$A$2:$U$90,MATCH(Results!AD$1,Experiment!$A$1:$U$1,0),FALSE)</f>
        <v>2.5</v>
      </c>
      <c r="AE1075" s="2">
        <f>VLOOKUP($F1075,Experiment!$A$2:$U$90,MATCH(Results!AE$1,Experiment!$A$1:$U$1,0),FALSE)</f>
        <v>93.75</v>
      </c>
      <c r="AF1075" s="2">
        <f>VLOOKUP($F1075,Experiment!$A$2:$U$90,MATCH(Results!AF$1,Experiment!$A$1:$U$1,0),FALSE)</f>
        <v>9.6824583655185421</v>
      </c>
      <c r="AG1075" s="3">
        <f>VLOOKUP($F1075,Experiment!$A$2:$W$90,MATCH(Results!AG$1,Experiment!$A$1:$W$1,0),FALSE)</f>
        <v>1</v>
      </c>
      <c r="AH1075" s="3">
        <f>VLOOKUP($F1075,Experiment!$A$2:$W$90,MATCH(Results!AH$1,Experiment!$A$1:$W$1,0),FALSE)</f>
        <v>0.625</v>
      </c>
      <c r="AI1075" s="3">
        <f>VLOOKUP($F1075,Experiment!$A$2:$X$90,MATCH(Results!AI$1,Experiment!$A$1:$X$1,0),FALSE)</f>
        <v>0.375</v>
      </c>
      <c r="AJ1075" s="2">
        <f>Table1[[#This Row],[Gain]]^Table1[[#This Row],[θ]]</f>
        <v>10</v>
      </c>
      <c r="AK1075" s="2">
        <f>-Table1[[#This Row],[λ]]*-Table1[[#This Row],[Loss]]^Table1[[#This Row],[θ]]</f>
        <v>14</v>
      </c>
      <c r="AL1075" s="2">
        <f>Table1[[#This Row],[v_n_w_g]]-Table1[[#This Row],[v_n_w_l]]</f>
        <v>-4</v>
      </c>
      <c r="AM1075" s="2">
        <f>IF(Table1[[#This Row],[diff_v]]&gt;=1,1,0)</f>
        <v>0</v>
      </c>
    </row>
    <row r="1076" spans="1:39" hidden="1" x14ac:dyDescent="0.3">
      <c r="A1076">
        <v>34</v>
      </c>
      <c r="B1076" t="s">
        <v>46</v>
      </c>
      <c r="C1076" s="22">
        <f>VLOOKUP(Table1[[#This Row],[Subject]],'Subject Profile'!$A$2:$E$8,4,FALSE)</f>
        <v>1</v>
      </c>
      <c r="D1076" s="22">
        <f>VLOOKUP(Table1[[#This Row],[Subject]],'Subject Profile'!$A$2:$E$8,5,FALSE)</f>
        <v>-1.4</v>
      </c>
      <c r="E1076" t="s">
        <v>110</v>
      </c>
      <c r="F1076" t="s">
        <v>63</v>
      </c>
      <c r="G1076" t="s">
        <v>7</v>
      </c>
      <c r="H1076">
        <f>IF(Table1[[#This Row],[decision]]="accept",1,0)</f>
        <v>1</v>
      </c>
      <c r="I1076">
        <v>-50</v>
      </c>
      <c r="J1076">
        <v>660</v>
      </c>
      <c r="K1076">
        <v>1664535936</v>
      </c>
      <c r="L1076">
        <v>12</v>
      </c>
      <c r="M1076" t="str">
        <f>VLOOKUP($F1076,Experiment!$A$2:$U$90,MATCH(Results!M$1,Experiment!$A$1:$U$1,0)+1,FALSE)</f>
        <v>I</v>
      </c>
      <c r="N1076">
        <f>IF(Table1[[#This Row],[Impact]]="I",0,1)</f>
        <v>0</v>
      </c>
      <c r="O1076" s="2">
        <f>VLOOKUP($F1076,Experiment!$A$2:$U$90,MATCH(Results!O$1,Experiment!$A$1:$U$1,0),FALSE)</f>
        <v>-50</v>
      </c>
      <c r="P1076" s="3">
        <f>VLOOKUP($F1076,Experiment!$A$2:$U$90,MATCH(Results!P$1,Experiment!$A$1:$U$1,0),FALSE)</f>
        <v>0.5</v>
      </c>
      <c r="Q1076" s="2">
        <f>VLOOKUP($F1076,Experiment!$A$2:$U$90,MATCH(Results!Q$1,Experiment!$A$1:$U$1,0),FALSE)</f>
        <v>60</v>
      </c>
      <c r="R1076" s="3">
        <f>VLOOKUP($F1076,Experiment!$A$2:$U$90,MATCH(Results!R$1,Experiment!$A$1:$U$1,0),FALSE)</f>
        <v>0.5</v>
      </c>
      <c r="S1076" s="2">
        <f>VLOOKUP($F1076,Experiment!$A$2:$U$90,MATCH(Results!S$1,Experiment!$A$1:$U$1,0),FALSE)</f>
        <v>5</v>
      </c>
      <c r="T1076" s="2">
        <f>VLOOKUP($F1076,Experiment!$A$2:$U$90,MATCH(Results!T$1,Experiment!$A$1:$U$1,0),FALSE)</f>
        <v>3025</v>
      </c>
      <c r="U1076" s="2">
        <f>VLOOKUP($F1076,Experiment!$A$2:$U$90,MATCH(Results!U$1,Experiment!$A$1:$U$1,0),FALSE)</f>
        <v>55</v>
      </c>
      <c r="V1076" s="2">
        <f>VLOOKUP($F1076,Experiment!$A$2:$U$90,MATCH(Results!V$1,Experiment!$A$1:$U$1,0),FALSE)</f>
        <v>4</v>
      </c>
      <c r="W1076" s="3">
        <f>VLOOKUP($F1076,Experiment!$A$2:$U$90,MATCH(Results!W$1,Experiment!$A$1:$U$1,0),FALSE)</f>
        <v>0.25</v>
      </c>
      <c r="X1076" s="3">
        <f>VLOOKUP($F1076,Experiment!$A$2:$U$90,MATCH(Results!X$1,Experiment!$A$1:$U$1,0),FALSE)</f>
        <v>0.75</v>
      </c>
      <c r="Y1076" s="2">
        <f>VLOOKUP($F1076,Experiment!$A$2:$U$90,MATCH(Results!Y$1,Experiment!$A$1:$U$1,0),FALSE)</f>
        <v>2</v>
      </c>
      <c r="Z1076" s="3">
        <f>VLOOKUP($F1076,Experiment!$A$2:$U$90,MATCH(Results!Z$1,Experiment!$A$1:$U$1,0),FALSE)</f>
        <v>0.5</v>
      </c>
      <c r="AA1076" s="3">
        <f>VLOOKUP($F1076,Experiment!$A$2:$U$90,MATCH(Results!AA$1,Experiment!$A$1:$U$1,0),FALSE)</f>
        <v>0.25</v>
      </c>
      <c r="AB1076" s="3">
        <f>VLOOKUP($F1076,Experiment!$A$2:$U$90,MATCH(Results!AB$1,Experiment!$A$1:$U$1,0),FALSE)</f>
        <v>0.625</v>
      </c>
      <c r="AC1076" s="3">
        <f>VLOOKUP($F1076,Experiment!$A$2:$U$90,MATCH(Results!AC$1,Experiment!$A$1:$U$1,0),FALSE)</f>
        <v>0.375</v>
      </c>
      <c r="AD1076" s="2">
        <f>VLOOKUP($F1076,Experiment!$A$2:$U$90,MATCH(Results!AD$1,Experiment!$A$1:$U$1,0),FALSE)</f>
        <v>-8.75</v>
      </c>
      <c r="AE1076" s="2">
        <f>VLOOKUP($F1076,Experiment!$A$2:$U$90,MATCH(Results!AE$1,Experiment!$A$1:$U$1,0),FALSE)</f>
        <v>2835.9375</v>
      </c>
      <c r="AF1076" s="2">
        <f>VLOOKUP($F1076,Experiment!$A$2:$U$90,MATCH(Results!AF$1,Experiment!$A$1:$U$1,0),FALSE)</f>
        <v>53.253521010351982</v>
      </c>
      <c r="AG1076" s="3">
        <f>VLOOKUP($F1076,Experiment!$A$2:$W$90,MATCH(Results!AG$1,Experiment!$A$1:$W$1,0),FALSE)</f>
        <v>0.82730419370997643</v>
      </c>
      <c r="AH1076" s="3">
        <f>VLOOKUP($F1076,Experiment!$A$2:$W$90,MATCH(Results!AH$1,Experiment!$A$1:$W$1,0),FALSE)</f>
        <v>0.38648875795104182</v>
      </c>
      <c r="AI1076" s="3">
        <f>VLOOKUP($F1076,Experiment!$A$2:$X$90,MATCH(Results!AI$1,Experiment!$A$1:$X$1,0),FALSE)</f>
        <v>0.61351124204895813</v>
      </c>
      <c r="AJ1076" s="2">
        <f>Table1[[#This Row],[Gain]]^Table1[[#This Row],[θ]]</f>
        <v>60</v>
      </c>
      <c r="AK1076" s="2">
        <f>-Table1[[#This Row],[λ]]*-Table1[[#This Row],[Loss]]^Table1[[#This Row],[θ]]</f>
        <v>70</v>
      </c>
      <c r="AL1076" s="2">
        <f>Table1[[#This Row],[v_n_w_g]]-Table1[[#This Row],[v_n_w_l]]</f>
        <v>-10</v>
      </c>
      <c r="AM1076" s="2">
        <f>IF(Table1[[#This Row],[diff_v]]&gt;=1,1,0)</f>
        <v>0</v>
      </c>
    </row>
    <row r="1077" spans="1:39" hidden="1" x14ac:dyDescent="0.3">
      <c r="A1077">
        <v>35</v>
      </c>
      <c r="B1077" t="s">
        <v>46</v>
      </c>
      <c r="C1077" s="22">
        <f>VLOOKUP(Table1[[#This Row],[Subject]],'Subject Profile'!$A$2:$E$8,4,FALSE)</f>
        <v>1</v>
      </c>
      <c r="D1077" s="22">
        <f>VLOOKUP(Table1[[#This Row],[Subject]],'Subject Profile'!$A$2:$E$8,5,FALSE)</f>
        <v>-1.4</v>
      </c>
      <c r="E1077" t="s">
        <v>110</v>
      </c>
      <c r="F1077" t="s">
        <v>55</v>
      </c>
      <c r="G1077" t="s">
        <v>56</v>
      </c>
      <c r="H1077">
        <f>IF(Table1[[#This Row],[decision]]="accept",1,0)</f>
        <v>0</v>
      </c>
      <c r="I1077">
        <v>0</v>
      </c>
      <c r="J1077">
        <v>660</v>
      </c>
      <c r="K1077">
        <v>1664535945</v>
      </c>
      <c r="L1077">
        <v>9</v>
      </c>
      <c r="M1077" t="str">
        <f>VLOOKUP($F1077,Experiment!$A$2:$U$90,MATCH(Results!M$1,Experiment!$A$1:$U$1,0)+1,FALSE)</f>
        <v>R</v>
      </c>
      <c r="N1077">
        <f>IF(Table1[[#This Row],[Impact]]="I",0,1)</f>
        <v>1</v>
      </c>
      <c r="O1077" s="2">
        <f>VLOOKUP($F1077,Experiment!$A$2:$U$90,MATCH(Results!O$1,Experiment!$A$1:$U$1,0),FALSE)</f>
        <v>0</v>
      </c>
      <c r="P1077" s="3">
        <f>VLOOKUP($F1077,Experiment!$A$2:$U$90,MATCH(Results!P$1,Experiment!$A$1:$U$1,0),FALSE)</f>
        <v>0</v>
      </c>
      <c r="Q1077" s="2">
        <f>VLOOKUP($F1077,Experiment!$A$2:$U$90,MATCH(Results!Q$1,Experiment!$A$1:$U$1,0),FALSE)</f>
        <v>0</v>
      </c>
      <c r="R1077" s="3">
        <f>VLOOKUP($F1077,Experiment!$A$2:$U$90,MATCH(Results!R$1,Experiment!$A$1:$U$1,0),FALSE)</f>
        <v>0</v>
      </c>
      <c r="S1077" s="2">
        <f>VLOOKUP($F1077,Experiment!$A$2:$U$90,MATCH(Results!S$1,Experiment!$A$1:$U$1,0),FALSE)</f>
        <v>0</v>
      </c>
      <c r="T1077" s="2">
        <f>VLOOKUP($F1077,Experiment!$A$2:$U$90,MATCH(Results!T$1,Experiment!$A$1:$U$1,0),FALSE)</f>
        <v>0</v>
      </c>
      <c r="U1077" s="2">
        <f>VLOOKUP($F1077,Experiment!$A$2:$U$90,MATCH(Results!U$1,Experiment!$A$1:$U$1,0),FALSE)</f>
        <v>0</v>
      </c>
      <c r="V1077" s="2">
        <f>VLOOKUP($F1077,Experiment!$A$2:$U$90,MATCH(Results!V$1,Experiment!$A$1:$U$1,0),FALSE)</f>
        <v>0</v>
      </c>
      <c r="W1077" s="3">
        <f>VLOOKUP($F1077,Experiment!$A$2:$U$90,MATCH(Results!W$1,Experiment!$A$1:$U$1,0),FALSE)</f>
        <v>0</v>
      </c>
      <c r="X1077" s="3">
        <f>VLOOKUP($F1077,Experiment!$A$2:$U$90,MATCH(Results!X$1,Experiment!$A$1:$U$1,0),FALSE)</f>
        <v>0</v>
      </c>
      <c r="Y1077" s="2">
        <f>VLOOKUP($F1077,Experiment!$A$2:$U$90,MATCH(Results!Y$1,Experiment!$A$1:$U$1,0),FALSE)</f>
        <v>0</v>
      </c>
      <c r="Z1077" s="3">
        <f>VLOOKUP($F1077,Experiment!$A$2:$U$90,MATCH(Results!Z$1,Experiment!$A$1:$U$1,0),FALSE)</f>
        <v>0</v>
      </c>
      <c r="AA1077" s="3">
        <f>VLOOKUP($F1077,Experiment!$A$2:$U$90,MATCH(Results!AA$1,Experiment!$A$1:$U$1,0),FALSE)</f>
        <v>0</v>
      </c>
      <c r="AB1077" s="3">
        <f>VLOOKUP($F1077,Experiment!$A$2:$U$90,MATCH(Results!AB$1,Experiment!$A$1:$U$1,0),FALSE)</f>
        <v>0</v>
      </c>
      <c r="AC1077" s="3">
        <f>VLOOKUP($F1077,Experiment!$A$2:$U$90,MATCH(Results!AC$1,Experiment!$A$1:$U$1,0),FALSE)</f>
        <v>0</v>
      </c>
      <c r="AD1077" s="2">
        <f>VLOOKUP($F1077,Experiment!$A$2:$U$90,MATCH(Results!AD$1,Experiment!$A$1:$U$1,0),FALSE)</f>
        <v>0</v>
      </c>
      <c r="AE1077" s="2">
        <f>VLOOKUP($F1077,Experiment!$A$2:$U$90,MATCH(Results!AE$1,Experiment!$A$1:$U$1,0),FALSE)</f>
        <v>0</v>
      </c>
      <c r="AF1077" s="2">
        <f>VLOOKUP($F1077,Experiment!$A$2:$U$90,MATCH(Results!AF$1,Experiment!$A$1:$U$1,0),FALSE)</f>
        <v>0</v>
      </c>
      <c r="AG1077" s="2"/>
      <c r="AH1077" s="3">
        <f>VLOOKUP($F1077,Experiment!$A$2:$W$90,MATCH(Results!AH$1,Experiment!$A$1:$W$1,0),FALSE)</f>
        <v>0</v>
      </c>
      <c r="AI1077" s="2">
        <f>VLOOKUP($F1077,Experiment!$A$2:$X$90,MATCH(Results!AI$1,Experiment!$A$1:$X$1,0),FALSE)</f>
        <v>0</v>
      </c>
      <c r="AJ1077" s="2">
        <f>Table1[[#This Row],[Gain]]^Table1[[#This Row],[θ]]</f>
        <v>0</v>
      </c>
      <c r="AK1077" s="2">
        <f>-Table1[[#This Row],[λ]]*-Table1[[#This Row],[Loss]]^Table1[[#This Row],[θ]]</f>
        <v>0</v>
      </c>
      <c r="AL1077" s="2">
        <f>Table1[[#This Row],[v_n_w_g]]-Table1[[#This Row],[v_n_w_l]]</f>
        <v>0</v>
      </c>
      <c r="AM1077" s="2">
        <f>IF(Table1[[#This Row],[diff_v]]&gt;=1,1,0)</f>
        <v>0</v>
      </c>
    </row>
    <row r="1078" spans="1:39" hidden="1" x14ac:dyDescent="0.3">
      <c r="A1078">
        <v>36</v>
      </c>
      <c r="B1078" t="s">
        <v>46</v>
      </c>
      <c r="C1078" s="22">
        <f>VLOOKUP(Table1[[#This Row],[Subject]],'Subject Profile'!$A$2:$E$8,4,FALSE)</f>
        <v>1</v>
      </c>
      <c r="D1078" s="22">
        <f>VLOOKUP(Table1[[#This Row],[Subject]],'Subject Profile'!$A$2:$E$8,5,FALSE)</f>
        <v>-1.4</v>
      </c>
      <c r="E1078" t="s">
        <v>110</v>
      </c>
      <c r="F1078" t="s">
        <v>76</v>
      </c>
      <c r="G1078" t="s">
        <v>7</v>
      </c>
      <c r="H1078">
        <f>IF(Table1[[#This Row],[decision]]="accept",1,0)</f>
        <v>1</v>
      </c>
      <c r="I1078">
        <v>-90</v>
      </c>
      <c r="J1078">
        <v>570</v>
      </c>
      <c r="K1078">
        <v>1664535950</v>
      </c>
      <c r="L1078">
        <v>5</v>
      </c>
      <c r="M1078" t="str">
        <f>VLOOKUP($F1078,Experiment!$A$2:$U$90,MATCH(Results!M$1,Experiment!$A$1:$U$1,0)+1,FALSE)</f>
        <v>G</v>
      </c>
      <c r="N1078">
        <f>IF(Table1[[#This Row],[Impact]]="I",0,1)</f>
        <v>1</v>
      </c>
      <c r="O1078" s="2">
        <f>VLOOKUP($F1078,Experiment!$A$2:$U$90,MATCH(Results!O$1,Experiment!$A$1:$U$1,0),FALSE)</f>
        <v>-90</v>
      </c>
      <c r="P1078" s="3">
        <f>VLOOKUP($F1078,Experiment!$A$2:$U$90,MATCH(Results!P$1,Experiment!$A$1:$U$1,0),FALSE)</f>
        <v>0.5</v>
      </c>
      <c r="Q1078" s="2">
        <f>VLOOKUP($F1078,Experiment!$A$2:$U$90,MATCH(Results!Q$1,Experiment!$A$1:$U$1,0),FALSE)</f>
        <v>180</v>
      </c>
      <c r="R1078" s="3">
        <f>VLOOKUP($F1078,Experiment!$A$2:$U$90,MATCH(Results!R$1,Experiment!$A$1:$U$1,0),FALSE)</f>
        <v>0.5</v>
      </c>
      <c r="S1078" s="2">
        <f>VLOOKUP($F1078,Experiment!$A$2:$U$90,MATCH(Results!S$1,Experiment!$A$1:$U$1,0),FALSE)</f>
        <v>45</v>
      </c>
      <c r="T1078" s="2">
        <f>VLOOKUP($F1078,Experiment!$A$2:$U$90,MATCH(Results!T$1,Experiment!$A$1:$U$1,0),FALSE)</f>
        <v>18225</v>
      </c>
      <c r="U1078" s="2">
        <f>VLOOKUP($F1078,Experiment!$A$2:$U$90,MATCH(Results!U$1,Experiment!$A$1:$U$1,0),FALSE)</f>
        <v>135</v>
      </c>
      <c r="V1078" s="2">
        <f>VLOOKUP($F1078,Experiment!$A$2:$U$90,MATCH(Results!V$1,Experiment!$A$1:$U$1,0),FALSE)</f>
        <v>2</v>
      </c>
      <c r="W1078" s="3">
        <f>VLOOKUP($F1078,Experiment!$A$2:$U$90,MATCH(Results!W$1,Experiment!$A$1:$U$1,0),FALSE)</f>
        <v>0.25</v>
      </c>
      <c r="X1078" s="3">
        <f>VLOOKUP($F1078,Experiment!$A$2:$U$90,MATCH(Results!X$1,Experiment!$A$1:$U$1,0),FALSE)</f>
        <v>0.75</v>
      </c>
      <c r="Y1078" s="2">
        <f>VLOOKUP($F1078,Experiment!$A$2:$U$90,MATCH(Results!Y$1,Experiment!$A$1:$U$1,0),FALSE)</f>
        <v>2</v>
      </c>
      <c r="Z1078" s="3">
        <f>VLOOKUP($F1078,Experiment!$A$2:$U$90,MATCH(Results!Z$1,Experiment!$A$1:$U$1,0),FALSE)</f>
        <v>0.5</v>
      </c>
      <c r="AA1078" s="3">
        <f>VLOOKUP($F1078,Experiment!$A$2:$U$90,MATCH(Results!AA$1,Experiment!$A$1:$U$1,0),FALSE)</f>
        <v>0.25</v>
      </c>
      <c r="AB1078" s="3">
        <f>VLOOKUP($F1078,Experiment!$A$2:$U$90,MATCH(Results!AB$1,Experiment!$A$1:$U$1,0),FALSE)</f>
        <v>0.625</v>
      </c>
      <c r="AC1078" s="3">
        <f>VLOOKUP($F1078,Experiment!$A$2:$U$90,MATCH(Results!AC$1,Experiment!$A$1:$U$1,0),FALSE)</f>
        <v>0.375</v>
      </c>
      <c r="AD1078" s="2">
        <f>VLOOKUP($F1078,Experiment!$A$2:$U$90,MATCH(Results!AD$1,Experiment!$A$1:$U$1,0),FALSE)</f>
        <v>11.25</v>
      </c>
      <c r="AE1078" s="2">
        <f>VLOOKUP($F1078,Experiment!$A$2:$U$90,MATCH(Results!AE$1,Experiment!$A$1:$U$1,0),FALSE)</f>
        <v>17085.9375</v>
      </c>
      <c r="AF1078" s="2">
        <f>VLOOKUP($F1078,Experiment!$A$2:$U$90,MATCH(Results!AF$1,Experiment!$A$1:$U$1,0),FALSE)</f>
        <v>130.71318793450033</v>
      </c>
      <c r="AG1078" s="3">
        <f>VLOOKUP($F1078,Experiment!$A$2:$W$90,MATCH(Results!AG$1,Experiment!$A$1:$W$1,0),FALSE)</f>
        <v>0.82730419370997643</v>
      </c>
      <c r="AH1078" s="3">
        <f>VLOOKUP($F1078,Experiment!$A$2:$W$90,MATCH(Results!AH$1,Experiment!$A$1:$W$1,0),FALSE)</f>
        <v>0.38648875795104182</v>
      </c>
      <c r="AI1078" s="3">
        <f>VLOOKUP($F1078,Experiment!$A$2:$X$90,MATCH(Results!AI$1,Experiment!$A$1:$X$1,0),FALSE)</f>
        <v>0.61351124204895813</v>
      </c>
      <c r="AJ1078" s="2">
        <f>Table1[[#This Row],[Gain]]^Table1[[#This Row],[θ]]</f>
        <v>180</v>
      </c>
      <c r="AK1078" s="2">
        <f>-Table1[[#This Row],[λ]]*-Table1[[#This Row],[Loss]]^Table1[[#This Row],[θ]]</f>
        <v>125.99999999999999</v>
      </c>
      <c r="AL1078" s="2">
        <f>Table1[[#This Row],[v_n_w_g]]-Table1[[#This Row],[v_n_w_l]]</f>
        <v>54.000000000000014</v>
      </c>
      <c r="AM1078" s="2">
        <f>IF(Table1[[#This Row],[diff_v]]&gt;=1,1,0)</f>
        <v>1</v>
      </c>
    </row>
    <row r="1079" spans="1:39" hidden="1" x14ac:dyDescent="0.3">
      <c r="A1079">
        <v>37</v>
      </c>
      <c r="B1079" t="s">
        <v>46</v>
      </c>
      <c r="C1079" s="22">
        <f>VLOOKUP(Table1[[#This Row],[Subject]],'Subject Profile'!$A$2:$E$8,4,FALSE)</f>
        <v>1</v>
      </c>
      <c r="D1079" s="22">
        <f>VLOOKUP(Table1[[#This Row],[Subject]],'Subject Profile'!$A$2:$E$8,5,FALSE)</f>
        <v>-1.4</v>
      </c>
      <c r="E1079" t="s">
        <v>110</v>
      </c>
      <c r="F1079" t="s">
        <v>60</v>
      </c>
      <c r="G1079" t="s">
        <v>61</v>
      </c>
      <c r="H1079">
        <f>IF(Table1[[#This Row],[decision]]="accept",1,0)</f>
        <v>0</v>
      </c>
      <c r="I1079">
        <v>0</v>
      </c>
      <c r="J1079">
        <v>570</v>
      </c>
      <c r="K1079">
        <v>1664535954</v>
      </c>
      <c r="L1079">
        <v>4</v>
      </c>
      <c r="M1079" t="str">
        <f>VLOOKUP($F1079,Experiment!$A$2:$U$90,MATCH(Results!M$1,Experiment!$A$1:$U$1,0)+1,FALSE)</f>
        <v>D</v>
      </c>
      <c r="N1079">
        <f>IF(Table1[[#This Row],[Impact]]="I",0,1)</f>
        <v>1</v>
      </c>
      <c r="O1079" s="2">
        <f>VLOOKUP($F1079,Experiment!$A$2:$U$90,MATCH(Results!O$1,Experiment!$A$1:$U$1,0),FALSE)</f>
        <v>0</v>
      </c>
      <c r="P1079" s="3">
        <f>VLOOKUP($F1079,Experiment!$A$2:$U$90,MATCH(Results!P$1,Experiment!$A$1:$U$1,0),FALSE)</f>
        <v>0</v>
      </c>
      <c r="Q1079" s="2">
        <f>VLOOKUP($F1079,Experiment!$A$2:$U$90,MATCH(Results!Q$1,Experiment!$A$1:$U$1,0),FALSE)</f>
        <v>0</v>
      </c>
      <c r="R1079" s="3">
        <f>VLOOKUP($F1079,Experiment!$A$2:$U$90,MATCH(Results!R$1,Experiment!$A$1:$U$1,0),FALSE)</f>
        <v>0</v>
      </c>
      <c r="S1079" s="2">
        <f>VLOOKUP($F1079,Experiment!$A$2:$U$90,MATCH(Results!S$1,Experiment!$A$1:$U$1,0),FALSE)</f>
        <v>0</v>
      </c>
      <c r="T1079" s="2">
        <f>VLOOKUP($F1079,Experiment!$A$2:$U$90,MATCH(Results!T$1,Experiment!$A$1:$U$1,0),FALSE)</f>
        <v>0</v>
      </c>
      <c r="U1079" s="2">
        <f>VLOOKUP($F1079,Experiment!$A$2:$U$90,MATCH(Results!U$1,Experiment!$A$1:$U$1,0),FALSE)</f>
        <v>0</v>
      </c>
      <c r="V1079" s="2">
        <f>VLOOKUP($F1079,Experiment!$A$2:$U$90,MATCH(Results!V$1,Experiment!$A$1:$U$1,0),FALSE)</f>
        <v>0</v>
      </c>
      <c r="W1079" s="3">
        <f>VLOOKUP($F1079,Experiment!$A$2:$U$90,MATCH(Results!W$1,Experiment!$A$1:$U$1,0),FALSE)</f>
        <v>0</v>
      </c>
      <c r="X1079" s="3">
        <f>VLOOKUP($F1079,Experiment!$A$2:$U$90,MATCH(Results!X$1,Experiment!$A$1:$U$1,0),FALSE)</f>
        <v>0</v>
      </c>
      <c r="Y1079" s="2">
        <f>VLOOKUP($F1079,Experiment!$A$2:$U$90,MATCH(Results!Y$1,Experiment!$A$1:$U$1,0),FALSE)</f>
        <v>0</v>
      </c>
      <c r="Z1079" s="3">
        <f>VLOOKUP($F1079,Experiment!$A$2:$U$90,MATCH(Results!Z$1,Experiment!$A$1:$U$1,0),FALSE)</f>
        <v>0</v>
      </c>
      <c r="AA1079" s="3">
        <f>VLOOKUP($F1079,Experiment!$A$2:$U$90,MATCH(Results!AA$1,Experiment!$A$1:$U$1,0),FALSE)</f>
        <v>0</v>
      </c>
      <c r="AB1079" s="3">
        <f>VLOOKUP($F1079,Experiment!$A$2:$U$90,MATCH(Results!AB$1,Experiment!$A$1:$U$1,0),FALSE)</f>
        <v>0</v>
      </c>
      <c r="AC1079" s="3">
        <f>VLOOKUP($F1079,Experiment!$A$2:$U$90,MATCH(Results!AC$1,Experiment!$A$1:$U$1,0),FALSE)</f>
        <v>0</v>
      </c>
      <c r="AD1079" s="2">
        <f>VLOOKUP($F1079,Experiment!$A$2:$U$90,MATCH(Results!AD$1,Experiment!$A$1:$U$1,0),FALSE)</f>
        <v>0</v>
      </c>
      <c r="AE1079" s="2">
        <f>VLOOKUP($F1079,Experiment!$A$2:$U$90,MATCH(Results!AE$1,Experiment!$A$1:$U$1,0),FALSE)</f>
        <v>0</v>
      </c>
      <c r="AF1079" s="2">
        <f>VLOOKUP($F1079,Experiment!$A$2:$U$90,MATCH(Results!AF$1,Experiment!$A$1:$U$1,0),FALSE)</f>
        <v>0</v>
      </c>
      <c r="AG1079" s="2"/>
      <c r="AH1079" s="3">
        <f>VLOOKUP($F1079,Experiment!$A$2:$W$90,MATCH(Results!AH$1,Experiment!$A$1:$W$1,0),FALSE)</f>
        <v>0</v>
      </c>
      <c r="AI1079" s="2">
        <f>VLOOKUP($F1079,Experiment!$A$2:$X$90,MATCH(Results!AI$1,Experiment!$A$1:$X$1,0),FALSE)</f>
        <v>0</v>
      </c>
      <c r="AJ1079" s="2">
        <f>Table1[[#This Row],[Gain]]^Table1[[#This Row],[θ]]</f>
        <v>0</v>
      </c>
      <c r="AK1079" s="2">
        <f>-Table1[[#This Row],[λ]]*-Table1[[#This Row],[Loss]]^Table1[[#This Row],[θ]]</f>
        <v>0</v>
      </c>
      <c r="AL1079" s="2">
        <f>Table1[[#This Row],[v_n_w_g]]-Table1[[#This Row],[v_n_w_l]]</f>
        <v>0</v>
      </c>
      <c r="AM1079" s="2">
        <f>IF(Table1[[#This Row],[diff_v]]&gt;=1,1,0)</f>
        <v>0</v>
      </c>
    </row>
    <row r="1080" spans="1:39" hidden="1" x14ac:dyDescent="0.3">
      <c r="A1080">
        <v>38</v>
      </c>
      <c r="B1080" t="s">
        <v>46</v>
      </c>
      <c r="C1080" s="22">
        <f>VLOOKUP(Table1[[#This Row],[Subject]],'Subject Profile'!$A$2:$E$8,4,FALSE)</f>
        <v>1</v>
      </c>
      <c r="D1080" s="22">
        <f>VLOOKUP(Table1[[#This Row],[Subject]],'Subject Profile'!$A$2:$E$8,5,FALSE)</f>
        <v>-1.4</v>
      </c>
      <c r="E1080" t="s">
        <v>110</v>
      </c>
      <c r="F1080" t="s">
        <v>80</v>
      </c>
      <c r="G1080" t="s">
        <v>5</v>
      </c>
      <c r="H1080">
        <f>IF(Table1[[#This Row],[decision]]="accept",1,0)</f>
        <v>0</v>
      </c>
      <c r="I1080">
        <v>0</v>
      </c>
      <c r="J1080">
        <v>570</v>
      </c>
      <c r="K1080">
        <v>1664535958</v>
      </c>
      <c r="L1080">
        <v>4</v>
      </c>
      <c r="M1080" t="str">
        <f>VLOOKUP($F1080,Experiment!$A$2:$U$90,MATCH(Results!M$1,Experiment!$A$1:$U$1,0)+1,FALSE)</f>
        <v>G</v>
      </c>
      <c r="N1080">
        <f>IF(Table1[[#This Row],[Impact]]="I",0,1)</f>
        <v>1</v>
      </c>
      <c r="O1080" s="2">
        <f>VLOOKUP($F1080,Experiment!$A$2:$U$90,MATCH(Results!O$1,Experiment!$A$1:$U$1,0),FALSE)</f>
        <v>-90</v>
      </c>
      <c r="P1080" s="3">
        <f>VLOOKUP($F1080,Experiment!$A$2:$U$90,MATCH(Results!P$1,Experiment!$A$1:$U$1,0),FALSE)</f>
        <v>0.5</v>
      </c>
      <c r="Q1080" s="2">
        <f>VLOOKUP($F1080,Experiment!$A$2:$U$90,MATCH(Results!Q$1,Experiment!$A$1:$U$1,0),FALSE)</f>
        <v>80</v>
      </c>
      <c r="R1080" s="3">
        <f>VLOOKUP($F1080,Experiment!$A$2:$U$90,MATCH(Results!R$1,Experiment!$A$1:$U$1,0),FALSE)</f>
        <v>0.5</v>
      </c>
      <c r="S1080" s="2">
        <f>VLOOKUP($F1080,Experiment!$A$2:$U$90,MATCH(Results!S$1,Experiment!$A$1:$U$1,0),FALSE)</f>
        <v>-5</v>
      </c>
      <c r="T1080" s="2">
        <f>VLOOKUP($F1080,Experiment!$A$2:$U$90,MATCH(Results!T$1,Experiment!$A$1:$U$1,0),FALSE)</f>
        <v>7225</v>
      </c>
      <c r="U1080" s="2">
        <f>VLOOKUP($F1080,Experiment!$A$2:$U$90,MATCH(Results!U$1,Experiment!$A$1:$U$1,0),FALSE)</f>
        <v>85</v>
      </c>
      <c r="V1080" s="2">
        <f>VLOOKUP($F1080,Experiment!$A$2:$U$90,MATCH(Results!V$1,Experiment!$A$1:$U$1,0),FALSE)</f>
        <v>4</v>
      </c>
      <c r="W1080" s="3">
        <f>VLOOKUP($F1080,Experiment!$A$2:$U$90,MATCH(Results!W$1,Experiment!$A$1:$U$1,0),FALSE)</f>
        <v>0.25</v>
      </c>
      <c r="X1080" s="3">
        <f>VLOOKUP($F1080,Experiment!$A$2:$U$90,MATCH(Results!X$1,Experiment!$A$1:$U$1,0),FALSE)</f>
        <v>0.75</v>
      </c>
      <c r="Y1080" s="2">
        <f>VLOOKUP($F1080,Experiment!$A$2:$U$90,MATCH(Results!Y$1,Experiment!$A$1:$U$1,0),FALSE)</f>
        <v>1</v>
      </c>
      <c r="Z1080" s="3">
        <f>VLOOKUP($F1080,Experiment!$A$2:$U$90,MATCH(Results!Z$1,Experiment!$A$1:$U$1,0),FALSE)</f>
        <v>0.25</v>
      </c>
      <c r="AA1080" s="3">
        <f>VLOOKUP($F1080,Experiment!$A$2:$U$90,MATCH(Results!AA$1,Experiment!$A$1:$U$1,0),FALSE)</f>
        <v>0.5</v>
      </c>
      <c r="AB1080" s="3">
        <f>VLOOKUP($F1080,Experiment!$A$2:$U$90,MATCH(Results!AB$1,Experiment!$A$1:$U$1,0),FALSE)</f>
        <v>0.375</v>
      </c>
      <c r="AC1080" s="3">
        <f>VLOOKUP($F1080,Experiment!$A$2:$U$90,MATCH(Results!AC$1,Experiment!$A$1:$U$1,0),FALSE)</f>
        <v>0.625</v>
      </c>
      <c r="AD1080" s="2">
        <f>VLOOKUP($F1080,Experiment!$A$2:$U$90,MATCH(Results!AD$1,Experiment!$A$1:$U$1,0),FALSE)</f>
        <v>16.25</v>
      </c>
      <c r="AE1080" s="2">
        <f>VLOOKUP($F1080,Experiment!$A$2:$U$90,MATCH(Results!AE$1,Experiment!$A$1:$U$1,0),FALSE)</f>
        <v>6773.4375</v>
      </c>
      <c r="AF1080" s="2">
        <f>VLOOKUP($F1080,Experiment!$A$2:$U$90,MATCH(Results!AF$1,Experiment!$A$1:$U$1,0),FALSE)</f>
        <v>82.300896106907615</v>
      </c>
      <c r="AG1080" s="3">
        <f>VLOOKUP($F1080,Experiment!$A$2:$W$90,MATCH(Results!AG$1,Experiment!$A$1:$W$1,0),FALSE)</f>
        <v>1</v>
      </c>
      <c r="AH1080" s="3">
        <f>VLOOKUP($F1080,Experiment!$A$2:$W$90,MATCH(Results!AH$1,Experiment!$A$1:$W$1,0),FALSE)</f>
        <v>0.625</v>
      </c>
      <c r="AI1080" s="3">
        <f>VLOOKUP($F1080,Experiment!$A$2:$X$90,MATCH(Results!AI$1,Experiment!$A$1:$X$1,0),FALSE)</f>
        <v>0.375</v>
      </c>
      <c r="AJ1080" s="2">
        <f>Table1[[#This Row],[Gain]]^Table1[[#This Row],[θ]]</f>
        <v>80</v>
      </c>
      <c r="AK1080" s="2">
        <f>-Table1[[#This Row],[λ]]*-Table1[[#This Row],[Loss]]^Table1[[#This Row],[θ]]</f>
        <v>125.99999999999999</v>
      </c>
      <c r="AL1080" s="2">
        <f>Table1[[#This Row],[v_n_w_g]]-Table1[[#This Row],[v_n_w_l]]</f>
        <v>-45.999999999999986</v>
      </c>
      <c r="AM1080" s="2">
        <f>IF(Table1[[#This Row],[diff_v]]&gt;=1,1,0)</f>
        <v>0</v>
      </c>
    </row>
    <row r="1081" spans="1:39" hidden="1" x14ac:dyDescent="0.3">
      <c r="A1081">
        <v>39</v>
      </c>
      <c r="B1081" t="s">
        <v>46</v>
      </c>
      <c r="C1081" s="22">
        <f>VLOOKUP(Table1[[#This Row],[Subject]],'Subject Profile'!$A$2:$E$8,4,FALSE)</f>
        <v>1</v>
      </c>
      <c r="D1081" s="22">
        <f>VLOOKUP(Table1[[#This Row],[Subject]],'Subject Profile'!$A$2:$E$8,5,FALSE)</f>
        <v>-1.4</v>
      </c>
      <c r="E1081" t="s">
        <v>110</v>
      </c>
      <c r="F1081" t="s">
        <v>103</v>
      </c>
      <c r="G1081" t="s">
        <v>7</v>
      </c>
      <c r="H1081">
        <f>IF(Table1[[#This Row],[decision]]="accept",1,0)</f>
        <v>1</v>
      </c>
      <c r="I1081">
        <v>-90</v>
      </c>
      <c r="J1081">
        <v>480</v>
      </c>
      <c r="K1081">
        <v>1664535962</v>
      </c>
      <c r="L1081">
        <v>4</v>
      </c>
      <c r="M1081" t="str">
        <f>VLOOKUP($F1081,Experiment!$A$2:$U$90,MATCH(Results!M$1,Experiment!$A$1:$U$1,0)+1,FALSE)</f>
        <v>I</v>
      </c>
      <c r="N1081">
        <f>IF(Table1[[#This Row],[Impact]]="I",0,1)</f>
        <v>0</v>
      </c>
      <c r="O1081" s="2">
        <f>VLOOKUP($F1081,Experiment!$A$2:$U$90,MATCH(Results!O$1,Experiment!$A$1:$U$1,0),FALSE)</f>
        <v>-90</v>
      </c>
      <c r="P1081" s="3">
        <f>VLOOKUP($F1081,Experiment!$A$2:$U$90,MATCH(Results!P$1,Experiment!$A$1:$U$1,0),FALSE)</f>
        <v>0.5</v>
      </c>
      <c r="Q1081" s="2">
        <f>VLOOKUP($F1081,Experiment!$A$2:$U$90,MATCH(Results!Q$1,Experiment!$A$1:$U$1,0),FALSE)</f>
        <v>180</v>
      </c>
      <c r="R1081" s="3">
        <f>VLOOKUP($F1081,Experiment!$A$2:$U$90,MATCH(Results!R$1,Experiment!$A$1:$U$1,0),FALSE)</f>
        <v>0.5</v>
      </c>
      <c r="S1081" s="2">
        <f>VLOOKUP($F1081,Experiment!$A$2:$U$90,MATCH(Results!S$1,Experiment!$A$1:$U$1,0),FALSE)</f>
        <v>45</v>
      </c>
      <c r="T1081" s="2">
        <f>VLOOKUP($F1081,Experiment!$A$2:$U$90,MATCH(Results!T$1,Experiment!$A$1:$U$1,0),FALSE)</f>
        <v>18225</v>
      </c>
      <c r="U1081" s="2">
        <f>VLOOKUP($F1081,Experiment!$A$2:$U$90,MATCH(Results!U$1,Experiment!$A$1:$U$1,0),FALSE)</f>
        <v>135</v>
      </c>
      <c r="V1081" s="2">
        <f>VLOOKUP($F1081,Experiment!$A$2:$U$90,MATCH(Results!V$1,Experiment!$A$1:$U$1,0),FALSE)</f>
        <v>2</v>
      </c>
      <c r="W1081" s="3">
        <f>VLOOKUP($F1081,Experiment!$A$2:$U$90,MATCH(Results!W$1,Experiment!$A$1:$U$1,0),FALSE)</f>
        <v>0.25</v>
      </c>
      <c r="X1081" s="3">
        <f>VLOOKUP($F1081,Experiment!$A$2:$U$90,MATCH(Results!X$1,Experiment!$A$1:$U$1,0),FALSE)</f>
        <v>0.75</v>
      </c>
      <c r="Y1081" s="2">
        <f>VLOOKUP($F1081,Experiment!$A$2:$U$90,MATCH(Results!Y$1,Experiment!$A$1:$U$1,0),FALSE)</f>
        <v>2</v>
      </c>
      <c r="Z1081" s="3">
        <f>VLOOKUP($F1081,Experiment!$A$2:$U$90,MATCH(Results!Z$1,Experiment!$A$1:$U$1,0),FALSE)</f>
        <v>0.5</v>
      </c>
      <c r="AA1081" s="3">
        <f>VLOOKUP($F1081,Experiment!$A$2:$U$90,MATCH(Results!AA$1,Experiment!$A$1:$U$1,0),FALSE)</f>
        <v>0.25</v>
      </c>
      <c r="AB1081" s="3">
        <f>VLOOKUP($F1081,Experiment!$A$2:$U$90,MATCH(Results!AB$1,Experiment!$A$1:$U$1,0),FALSE)</f>
        <v>0.625</v>
      </c>
      <c r="AC1081" s="3">
        <f>VLOOKUP($F1081,Experiment!$A$2:$U$90,MATCH(Results!AC$1,Experiment!$A$1:$U$1,0),FALSE)</f>
        <v>0.375</v>
      </c>
      <c r="AD1081" s="2">
        <f>VLOOKUP($F1081,Experiment!$A$2:$U$90,MATCH(Results!AD$1,Experiment!$A$1:$U$1,0),FALSE)</f>
        <v>11.25</v>
      </c>
      <c r="AE1081" s="2">
        <f>VLOOKUP($F1081,Experiment!$A$2:$U$90,MATCH(Results!AE$1,Experiment!$A$1:$U$1,0),FALSE)</f>
        <v>17085.9375</v>
      </c>
      <c r="AF1081" s="2">
        <f>VLOOKUP($F1081,Experiment!$A$2:$U$90,MATCH(Results!AF$1,Experiment!$A$1:$U$1,0),FALSE)</f>
        <v>130.71318793450033</v>
      </c>
      <c r="AG1081" s="3">
        <f>VLOOKUP($F1081,Experiment!$A$2:$W$90,MATCH(Results!AG$1,Experiment!$A$1:$W$1,0),FALSE)</f>
        <v>0.82730419370997643</v>
      </c>
      <c r="AH1081" s="3">
        <f>VLOOKUP($F1081,Experiment!$A$2:$W$90,MATCH(Results!AH$1,Experiment!$A$1:$W$1,0),FALSE)</f>
        <v>0.38648875795104182</v>
      </c>
      <c r="AI1081" s="3">
        <f>VLOOKUP($F1081,Experiment!$A$2:$X$90,MATCH(Results!AI$1,Experiment!$A$1:$X$1,0),FALSE)</f>
        <v>0.61351124204895813</v>
      </c>
      <c r="AJ1081" s="2">
        <f>Table1[[#This Row],[Gain]]^Table1[[#This Row],[θ]]</f>
        <v>180</v>
      </c>
      <c r="AK1081" s="2">
        <f>-Table1[[#This Row],[λ]]*-Table1[[#This Row],[Loss]]^Table1[[#This Row],[θ]]</f>
        <v>125.99999999999999</v>
      </c>
      <c r="AL1081" s="2">
        <f>Table1[[#This Row],[v_n_w_g]]-Table1[[#This Row],[v_n_w_l]]</f>
        <v>54.000000000000014</v>
      </c>
      <c r="AM1081" s="2">
        <f>IF(Table1[[#This Row],[diff_v]]&gt;=1,1,0)</f>
        <v>1</v>
      </c>
    </row>
    <row r="1082" spans="1:39" hidden="1" x14ac:dyDescent="0.3">
      <c r="A1082">
        <v>40</v>
      </c>
      <c r="B1082" t="s">
        <v>46</v>
      </c>
      <c r="C1082" s="22">
        <f>VLOOKUP(Table1[[#This Row],[Subject]],'Subject Profile'!$A$2:$E$8,4,FALSE)</f>
        <v>1</v>
      </c>
      <c r="D1082" s="22">
        <f>VLOOKUP(Table1[[#This Row],[Subject]],'Subject Profile'!$A$2:$E$8,5,FALSE)</f>
        <v>-1.4</v>
      </c>
      <c r="E1082" t="s">
        <v>110</v>
      </c>
      <c r="F1082" t="s">
        <v>97</v>
      </c>
      <c r="G1082" t="s">
        <v>7</v>
      </c>
      <c r="H1082">
        <f>IF(Table1[[#This Row],[decision]]="accept",1,0)</f>
        <v>1</v>
      </c>
      <c r="I1082">
        <v>10</v>
      </c>
      <c r="J1082">
        <v>490</v>
      </c>
      <c r="K1082">
        <v>1664535966</v>
      </c>
      <c r="L1082">
        <v>4</v>
      </c>
      <c r="M1082" t="str">
        <f>VLOOKUP($F1082,Experiment!$A$2:$U$90,MATCH(Results!M$1,Experiment!$A$1:$U$1,0)+1,FALSE)</f>
        <v>G</v>
      </c>
      <c r="N1082">
        <f>IF(Table1[[#This Row],[Impact]]="I",0,1)</f>
        <v>1</v>
      </c>
      <c r="O1082" s="2">
        <f>VLOOKUP($F1082,Experiment!$A$2:$U$90,MATCH(Results!O$1,Experiment!$A$1:$U$1,0),FALSE)</f>
        <v>-10</v>
      </c>
      <c r="P1082" s="3">
        <f>VLOOKUP($F1082,Experiment!$A$2:$U$90,MATCH(Results!P$1,Experiment!$A$1:$U$1,0),FALSE)</f>
        <v>0.5</v>
      </c>
      <c r="Q1082" s="2">
        <f>VLOOKUP($F1082,Experiment!$A$2:$U$90,MATCH(Results!Q$1,Experiment!$A$1:$U$1,0),FALSE)</f>
        <v>10</v>
      </c>
      <c r="R1082" s="3">
        <f>VLOOKUP($F1082,Experiment!$A$2:$U$90,MATCH(Results!R$1,Experiment!$A$1:$U$1,0),FALSE)</f>
        <v>0.5</v>
      </c>
      <c r="S1082" s="2">
        <f>VLOOKUP($F1082,Experiment!$A$2:$U$90,MATCH(Results!S$1,Experiment!$A$1:$U$1,0),FALSE)</f>
        <v>0</v>
      </c>
      <c r="T1082" s="2">
        <f>VLOOKUP($F1082,Experiment!$A$2:$U$90,MATCH(Results!T$1,Experiment!$A$1:$U$1,0),FALSE)</f>
        <v>100</v>
      </c>
      <c r="U1082" s="2">
        <f>VLOOKUP($F1082,Experiment!$A$2:$U$90,MATCH(Results!U$1,Experiment!$A$1:$U$1,0),FALSE)</f>
        <v>10</v>
      </c>
      <c r="V1082" s="2">
        <f>VLOOKUP($F1082,Experiment!$A$2:$U$90,MATCH(Results!V$1,Experiment!$A$1:$U$1,0),FALSE)</f>
        <v>4</v>
      </c>
      <c r="W1082" s="3">
        <f>VLOOKUP($F1082,Experiment!$A$2:$U$90,MATCH(Results!W$1,Experiment!$A$1:$U$1,0),FALSE)</f>
        <v>0.25</v>
      </c>
      <c r="X1082" s="3">
        <f>VLOOKUP($F1082,Experiment!$A$2:$U$90,MATCH(Results!X$1,Experiment!$A$1:$U$1,0),FALSE)</f>
        <v>0.75</v>
      </c>
      <c r="Y1082" s="2">
        <f>VLOOKUP($F1082,Experiment!$A$2:$U$90,MATCH(Results!Y$1,Experiment!$A$1:$U$1,0),FALSE)</f>
        <v>1</v>
      </c>
      <c r="Z1082" s="3">
        <f>VLOOKUP($F1082,Experiment!$A$2:$U$90,MATCH(Results!Z$1,Experiment!$A$1:$U$1,0),FALSE)</f>
        <v>0.25</v>
      </c>
      <c r="AA1082" s="3">
        <f>VLOOKUP($F1082,Experiment!$A$2:$U$90,MATCH(Results!AA$1,Experiment!$A$1:$U$1,0),FALSE)</f>
        <v>0.5</v>
      </c>
      <c r="AB1082" s="3">
        <f>VLOOKUP($F1082,Experiment!$A$2:$U$90,MATCH(Results!AB$1,Experiment!$A$1:$U$1,0),FALSE)</f>
        <v>0.375</v>
      </c>
      <c r="AC1082" s="3">
        <f>VLOOKUP($F1082,Experiment!$A$2:$U$90,MATCH(Results!AC$1,Experiment!$A$1:$U$1,0),FALSE)</f>
        <v>0.625</v>
      </c>
      <c r="AD1082" s="2">
        <f>VLOOKUP($F1082,Experiment!$A$2:$U$90,MATCH(Results!AD$1,Experiment!$A$1:$U$1,0),FALSE)</f>
        <v>2.5</v>
      </c>
      <c r="AE1082" s="2">
        <f>VLOOKUP($F1082,Experiment!$A$2:$U$90,MATCH(Results!AE$1,Experiment!$A$1:$U$1,0),FALSE)</f>
        <v>93.75</v>
      </c>
      <c r="AF1082" s="2">
        <f>VLOOKUP($F1082,Experiment!$A$2:$U$90,MATCH(Results!AF$1,Experiment!$A$1:$U$1,0),FALSE)</f>
        <v>9.6824583655185421</v>
      </c>
      <c r="AG1082" s="3">
        <f>VLOOKUP($F1082,Experiment!$A$2:$W$90,MATCH(Results!AG$1,Experiment!$A$1:$W$1,0),FALSE)</f>
        <v>1</v>
      </c>
      <c r="AH1082" s="3">
        <f>VLOOKUP($F1082,Experiment!$A$2:$W$90,MATCH(Results!AH$1,Experiment!$A$1:$W$1,0),FALSE)</f>
        <v>0.625</v>
      </c>
      <c r="AI1082" s="3">
        <f>VLOOKUP($F1082,Experiment!$A$2:$X$90,MATCH(Results!AI$1,Experiment!$A$1:$X$1,0),FALSE)</f>
        <v>0.375</v>
      </c>
      <c r="AJ1082" s="2">
        <f>Table1[[#This Row],[Gain]]^Table1[[#This Row],[θ]]</f>
        <v>10</v>
      </c>
      <c r="AK1082" s="2">
        <f>-Table1[[#This Row],[λ]]*-Table1[[#This Row],[Loss]]^Table1[[#This Row],[θ]]</f>
        <v>14</v>
      </c>
      <c r="AL1082" s="2">
        <f>Table1[[#This Row],[v_n_w_g]]-Table1[[#This Row],[v_n_w_l]]</f>
        <v>-4</v>
      </c>
      <c r="AM1082" s="2">
        <f>IF(Table1[[#This Row],[diff_v]]&gt;=1,1,0)</f>
        <v>0</v>
      </c>
    </row>
    <row r="1083" spans="1:39" hidden="1" x14ac:dyDescent="0.3">
      <c r="A1083">
        <v>41</v>
      </c>
      <c r="B1083" t="s">
        <v>46</v>
      </c>
      <c r="C1083" s="22">
        <f>VLOOKUP(Table1[[#This Row],[Subject]],'Subject Profile'!$A$2:$E$8,4,FALSE)</f>
        <v>1</v>
      </c>
      <c r="D1083" s="22">
        <f>VLOOKUP(Table1[[#This Row],[Subject]],'Subject Profile'!$A$2:$E$8,5,FALSE)</f>
        <v>-1.4</v>
      </c>
      <c r="E1083" t="s">
        <v>110</v>
      </c>
      <c r="F1083" t="s">
        <v>93</v>
      </c>
      <c r="G1083" t="s">
        <v>5</v>
      </c>
      <c r="H1083">
        <f>IF(Table1[[#This Row],[decision]]="accept",1,0)</f>
        <v>0</v>
      </c>
      <c r="I1083">
        <v>0</v>
      </c>
      <c r="J1083">
        <v>490</v>
      </c>
      <c r="K1083">
        <v>1664535974</v>
      </c>
      <c r="L1083">
        <v>8</v>
      </c>
      <c r="M1083" t="str">
        <f>VLOOKUP($F1083,Experiment!$A$2:$U$90,MATCH(Results!M$1,Experiment!$A$1:$U$1,0)+1,FALSE)</f>
        <v>I</v>
      </c>
      <c r="N1083">
        <f>IF(Table1[[#This Row],[Impact]]="I",0,1)</f>
        <v>0</v>
      </c>
      <c r="O1083" s="2">
        <f>VLOOKUP($F1083,Experiment!$A$2:$U$90,MATCH(Results!O$1,Experiment!$A$1:$U$1,0),FALSE)</f>
        <v>-90</v>
      </c>
      <c r="P1083" s="3">
        <f>VLOOKUP($F1083,Experiment!$A$2:$U$90,MATCH(Results!P$1,Experiment!$A$1:$U$1,0),FALSE)</f>
        <v>0.5</v>
      </c>
      <c r="Q1083" s="2">
        <f>VLOOKUP($F1083,Experiment!$A$2:$U$90,MATCH(Results!Q$1,Experiment!$A$1:$U$1,0),FALSE)</f>
        <v>100</v>
      </c>
      <c r="R1083" s="3">
        <f>VLOOKUP($F1083,Experiment!$A$2:$U$90,MATCH(Results!R$1,Experiment!$A$1:$U$1,0),FALSE)</f>
        <v>0.5</v>
      </c>
      <c r="S1083" s="2">
        <f>VLOOKUP($F1083,Experiment!$A$2:$U$90,MATCH(Results!S$1,Experiment!$A$1:$U$1,0),FALSE)</f>
        <v>5</v>
      </c>
      <c r="T1083" s="2">
        <f>VLOOKUP($F1083,Experiment!$A$2:$U$90,MATCH(Results!T$1,Experiment!$A$1:$U$1,0),FALSE)</f>
        <v>9025</v>
      </c>
      <c r="U1083" s="2">
        <f>VLOOKUP($F1083,Experiment!$A$2:$U$90,MATCH(Results!U$1,Experiment!$A$1:$U$1,0),FALSE)</f>
        <v>95</v>
      </c>
      <c r="V1083" s="2">
        <f>VLOOKUP($F1083,Experiment!$A$2:$U$90,MATCH(Results!V$1,Experiment!$A$1:$U$1,0),FALSE)</f>
        <v>4</v>
      </c>
      <c r="W1083" s="3">
        <f>VLOOKUP($F1083,Experiment!$A$2:$U$90,MATCH(Results!W$1,Experiment!$A$1:$U$1,0),FALSE)</f>
        <v>0.25</v>
      </c>
      <c r="X1083" s="3">
        <f>VLOOKUP($F1083,Experiment!$A$2:$U$90,MATCH(Results!X$1,Experiment!$A$1:$U$1,0),FALSE)</f>
        <v>0.75</v>
      </c>
      <c r="Y1083" s="2">
        <f>VLOOKUP($F1083,Experiment!$A$2:$U$90,MATCH(Results!Y$1,Experiment!$A$1:$U$1,0),FALSE)</f>
        <v>1</v>
      </c>
      <c r="Z1083" s="3">
        <f>VLOOKUP($F1083,Experiment!$A$2:$U$90,MATCH(Results!Z$1,Experiment!$A$1:$U$1,0),FALSE)</f>
        <v>0.25</v>
      </c>
      <c r="AA1083" s="3">
        <f>VLOOKUP($F1083,Experiment!$A$2:$U$90,MATCH(Results!AA$1,Experiment!$A$1:$U$1,0),FALSE)</f>
        <v>0.5</v>
      </c>
      <c r="AB1083" s="3">
        <f>VLOOKUP($F1083,Experiment!$A$2:$U$90,MATCH(Results!AB$1,Experiment!$A$1:$U$1,0),FALSE)</f>
        <v>0.375</v>
      </c>
      <c r="AC1083" s="3">
        <f>VLOOKUP($F1083,Experiment!$A$2:$U$90,MATCH(Results!AC$1,Experiment!$A$1:$U$1,0),FALSE)</f>
        <v>0.625</v>
      </c>
      <c r="AD1083" s="2">
        <f>VLOOKUP($F1083,Experiment!$A$2:$U$90,MATCH(Results!AD$1,Experiment!$A$1:$U$1,0),FALSE)</f>
        <v>28.75</v>
      </c>
      <c r="AE1083" s="2">
        <f>VLOOKUP($F1083,Experiment!$A$2:$U$90,MATCH(Results!AE$1,Experiment!$A$1:$U$1,0),FALSE)</f>
        <v>8460.9375</v>
      </c>
      <c r="AF1083" s="2">
        <f>VLOOKUP($F1083,Experiment!$A$2:$U$90,MATCH(Results!AF$1,Experiment!$A$1:$U$1,0),FALSE)</f>
        <v>91.983354472426157</v>
      </c>
      <c r="AG1083" s="3">
        <f>VLOOKUP($F1083,Experiment!$A$2:$W$90,MATCH(Results!AG$1,Experiment!$A$1:$W$1,0),FALSE)</f>
        <v>1</v>
      </c>
      <c r="AH1083" s="3">
        <f>VLOOKUP($F1083,Experiment!$A$2:$W$90,MATCH(Results!AH$1,Experiment!$A$1:$W$1,0),FALSE)</f>
        <v>0.625</v>
      </c>
      <c r="AI1083" s="3">
        <f>VLOOKUP($F1083,Experiment!$A$2:$X$90,MATCH(Results!AI$1,Experiment!$A$1:$X$1,0),FALSE)</f>
        <v>0.375</v>
      </c>
      <c r="AJ1083" s="2">
        <f>Table1[[#This Row],[Gain]]^Table1[[#This Row],[θ]]</f>
        <v>100</v>
      </c>
      <c r="AK1083" s="2">
        <f>-Table1[[#This Row],[λ]]*-Table1[[#This Row],[Loss]]^Table1[[#This Row],[θ]]</f>
        <v>125.99999999999999</v>
      </c>
      <c r="AL1083" s="2">
        <f>Table1[[#This Row],[v_n_w_g]]-Table1[[#This Row],[v_n_w_l]]</f>
        <v>-25.999999999999986</v>
      </c>
      <c r="AM1083" s="2">
        <f>IF(Table1[[#This Row],[diff_v]]&gt;=1,1,0)</f>
        <v>0</v>
      </c>
    </row>
    <row r="1084" spans="1:39" hidden="1" x14ac:dyDescent="0.3">
      <c r="A1084">
        <v>42</v>
      </c>
      <c r="B1084" t="s">
        <v>46</v>
      </c>
      <c r="C1084" s="22">
        <f>VLOOKUP(Table1[[#This Row],[Subject]],'Subject Profile'!$A$2:$E$8,4,FALSE)</f>
        <v>1</v>
      </c>
      <c r="D1084" s="22">
        <f>VLOOKUP(Table1[[#This Row],[Subject]],'Subject Profile'!$A$2:$E$8,5,FALSE)</f>
        <v>-1.4</v>
      </c>
      <c r="E1084" t="s">
        <v>110</v>
      </c>
      <c r="F1084" t="s">
        <v>55</v>
      </c>
      <c r="G1084" t="s">
        <v>56</v>
      </c>
      <c r="H1084">
        <f>IF(Table1[[#This Row],[decision]]="accept",1,0)</f>
        <v>0</v>
      </c>
      <c r="I1084">
        <v>0</v>
      </c>
      <c r="J1084">
        <v>490</v>
      </c>
      <c r="K1084">
        <v>1664535984</v>
      </c>
      <c r="L1084">
        <v>10</v>
      </c>
      <c r="M1084" t="str">
        <f>VLOOKUP($F1084,Experiment!$A$2:$U$90,MATCH(Results!M$1,Experiment!$A$1:$U$1,0)+1,FALSE)</f>
        <v>R</v>
      </c>
      <c r="N1084">
        <f>IF(Table1[[#This Row],[Impact]]="I",0,1)</f>
        <v>1</v>
      </c>
      <c r="O1084" s="2">
        <f>VLOOKUP($F1084,Experiment!$A$2:$U$90,MATCH(Results!O$1,Experiment!$A$1:$U$1,0),FALSE)</f>
        <v>0</v>
      </c>
      <c r="P1084" s="3">
        <f>VLOOKUP($F1084,Experiment!$A$2:$U$90,MATCH(Results!P$1,Experiment!$A$1:$U$1,0),FALSE)</f>
        <v>0</v>
      </c>
      <c r="Q1084" s="2">
        <f>VLOOKUP($F1084,Experiment!$A$2:$U$90,MATCH(Results!Q$1,Experiment!$A$1:$U$1,0),FALSE)</f>
        <v>0</v>
      </c>
      <c r="R1084" s="3">
        <f>VLOOKUP($F1084,Experiment!$A$2:$U$90,MATCH(Results!R$1,Experiment!$A$1:$U$1,0),FALSE)</f>
        <v>0</v>
      </c>
      <c r="S1084" s="2">
        <f>VLOOKUP($F1084,Experiment!$A$2:$U$90,MATCH(Results!S$1,Experiment!$A$1:$U$1,0),FALSE)</f>
        <v>0</v>
      </c>
      <c r="T1084" s="2">
        <f>VLOOKUP($F1084,Experiment!$A$2:$U$90,MATCH(Results!T$1,Experiment!$A$1:$U$1,0),FALSE)</f>
        <v>0</v>
      </c>
      <c r="U1084" s="2">
        <f>VLOOKUP($F1084,Experiment!$A$2:$U$90,MATCH(Results!U$1,Experiment!$A$1:$U$1,0),FALSE)</f>
        <v>0</v>
      </c>
      <c r="V1084" s="2">
        <f>VLOOKUP($F1084,Experiment!$A$2:$U$90,MATCH(Results!V$1,Experiment!$A$1:$U$1,0),FALSE)</f>
        <v>0</v>
      </c>
      <c r="W1084" s="3">
        <f>VLOOKUP($F1084,Experiment!$A$2:$U$90,MATCH(Results!W$1,Experiment!$A$1:$U$1,0),FALSE)</f>
        <v>0</v>
      </c>
      <c r="X1084" s="3">
        <f>VLOOKUP($F1084,Experiment!$A$2:$U$90,MATCH(Results!X$1,Experiment!$A$1:$U$1,0),FALSE)</f>
        <v>0</v>
      </c>
      <c r="Y1084" s="2">
        <f>VLOOKUP($F1084,Experiment!$A$2:$U$90,MATCH(Results!Y$1,Experiment!$A$1:$U$1,0),FALSE)</f>
        <v>0</v>
      </c>
      <c r="Z1084" s="3">
        <f>VLOOKUP($F1084,Experiment!$A$2:$U$90,MATCH(Results!Z$1,Experiment!$A$1:$U$1,0),FALSE)</f>
        <v>0</v>
      </c>
      <c r="AA1084" s="3">
        <f>VLOOKUP($F1084,Experiment!$A$2:$U$90,MATCH(Results!AA$1,Experiment!$A$1:$U$1,0),FALSE)</f>
        <v>0</v>
      </c>
      <c r="AB1084" s="3">
        <f>VLOOKUP($F1084,Experiment!$A$2:$U$90,MATCH(Results!AB$1,Experiment!$A$1:$U$1,0),FALSE)</f>
        <v>0</v>
      </c>
      <c r="AC1084" s="3">
        <f>VLOOKUP($F1084,Experiment!$A$2:$U$90,MATCH(Results!AC$1,Experiment!$A$1:$U$1,0),FALSE)</f>
        <v>0</v>
      </c>
      <c r="AD1084" s="2">
        <f>VLOOKUP($F1084,Experiment!$A$2:$U$90,MATCH(Results!AD$1,Experiment!$A$1:$U$1,0),FALSE)</f>
        <v>0</v>
      </c>
      <c r="AE1084" s="2">
        <f>VLOOKUP($F1084,Experiment!$A$2:$U$90,MATCH(Results!AE$1,Experiment!$A$1:$U$1,0),FALSE)</f>
        <v>0</v>
      </c>
      <c r="AF1084" s="2">
        <f>VLOOKUP($F1084,Experiment!$A$2:$U$90,MATCH(Results!AF$1,Experiment!$A$1:$U$1,0),FALSE)</f>
        <v>0</v>
      </c>
      <c r="AG1084" s="2"/>
      <c r="AH1084" s="3">
        <f>VLOOKUP($F1084,Experiment!$A$2:$W$90,MATCH(Results!AH$1,Experiment!$A$1:$W$1,0),FALSE)</f>
        <v>0</v>
      </c>
      <c r="AI1084" s="2">
        <f>VLOOKUP($F1084,Experiment!$A$2:$X$90,MATCH(Results!AI$1,Experiment!$A$1:$X$1,0),FALSE)</f>
        <v>0</v>
      </c>
      <c r="AJ1084" s="2">
        <f>Table1[[#This Row],[Gain]]^Table1[[#This Row],[θ]]</f>
        <v>0</v>
      </c>
      <c r="AK1084" s="2">
        <f>-Table1[[#This Row],[λ]]*-Table1[[#This Row],[Loss]]^Table1[[#This Row],[θ]]</f>
        <v>0</v>
      </c>
      <c r="AL1084" s="2">
        <f>Table1[[#This Row],[v_n_w_g]]-Table1[[#This Row],[v_n_w_l]]</f>
        <v>0</v>
      </c>
      <c r="AM1084" s="2">
        <f>IF(Table1[[#This Row],[diff_v]]&gt;=1,1,0)</f>
        <v>0</v>
      </c>
    </row>
    <row r="1085" spans="1:39" hidden="1" x14ac:dyDescent="0.3">
      <c r="A1085">
        <v>43</v>
      </c>
      <c r="B1085" t="s">
        <v>46</v>
      </c>
      <c r="C1085" s="22">
        <f>VLOOKUP(Table1[[#This Row],[Subject]],'Subject Profile'!$A$2:$E$8,4,FALSE)</f>
        <v>1</v>
      </c>
      <c r="D1085" s="22">
        <f>VLOOKUP(Table1[[#This Row],[Subject]],'Subject Profile'!$A$2:$E$8,5,FALSE)</f>
        <v>-1.4</v>
      </c>
      <c r="E1085" t="s">
        <v>110</v>
      </c>
      <c r="F1085" t="s">
        <v>59</v>
      </c>
      <c r="G1085" t="s">
        <v>7</v>
      </c>
      <c r="H1085">
        <f>IF(Table1[[#This Row],[decision]]="accept",1,0)</f>
        <v>1</v>
      </c>
      <c r="I1085">
        <v>0</v>
      </c>
      <c r="J1085">
        <v>490</v>
      </c>
      <c r="K1085">
        <v>1664535988</v>
      </c>
      <c r="L1085">
        <v>4</v>
      </c>
      <c r="M1085" t="str">
        <f>VLOOKUP($F1085,Experiment!$A$2:$U$90,MATCH(Results!M$1,Experiment!$A$1:$U$1,0)+1,FALSE)</f>
        <v>G</v>
      </c>
      <c r="N1085">
        <f>IF(Table1[[#This Row],[Impact]]="I",0,1)</f>
        <v>1</v>
      </c>
      <c r="O1085" s="2">
        <f>VLOOKUP($F1085,Experiment!$A$2:$U$90,MATCH(Results!O$1,Experiment!$A$1:$U$1,0),FALSE)</f>
        <v>0</v>
      </c>
      <c r="P1085" s="3">
        <f>VLOOKUP($F1085,Experiment!$A$2:$U$90,MATCH(Results!P$1,Experiment!$A$1:$U$1,0),FALSE)</f>
        <v>0.5</v>
      </c>
      <c r="Q1085" s="2">
        <f>VLOOKUP($F1085,Experiment!$A$2:$U$90,MATCH(Results!Q$1,Experiment!$A$1:$U$1,0),FALSE)</f>
        <v>10</v>
      </c>
      <c r="R1085" s="3">
        <f>VLOOKUP($F1085,Experiment!$A$2:$U$90,MATCH(Results!R$1,Experiment!$A$1:$U$1,0),FALSE)</f>
        <v>0.5</v>
      </c>
      <c r="S1085" s="2">
        <f>VLOOKUP($F1085,Experiment!$A$2:$U$90,MATCH(Results!S$1,Experiment!$A$1:$U$1,0),FALSE)</f>
        <v>5</v>
      </c>
      <c r="T1085" s="2">
        <f>VLOOKUP($F1085,Experiment!$A$2:$U$90,MATCH(Results!T$1,Experiment!$A$1:$U$1,0),FALSE)</f>
        <v>25</v>
      </c>
      <c r="U1085" s="2">
        <f>VLOOKUP($F1085,Experiment!$A$2:$U$90,MATCH(Results!U$1,Experiment!$A$1:$U$1,0),FALSE)</f>
        <v>5</v>
      </c>
      <c r="V1085" s="2">
        <f>VLOOKUP($F1085,Experiment!$A$2:$U$90,MATCH(Results!V$1,Experiment!$A$1:$U$1,0),FALSE)</f>
        <v>4</v>
      </c>
      <c r="W1085" s="3">
        <f>VLOOKUP($F1085,Experiment!$A$2:$U$90,MATCH(Results!W$1,Experiment!$A$1:$U$1,0),FALSE)</f>
        <v>0.75</v>
      </c>
      <c r="X1085" s="3">
        <f>VLOOKUP($F1085,Experiment!$A$2:$U$90,MATCH(Results!X$1,Experiment!$A$1:$U$1,0),FALSE)</f>
        <v>0.25</v>
      </c>
      <c r="Y1085" s="2">
        <f>VLOOKUP($F1085,Experiment!$A$2:$U$90,MATCH(Results!Y$1,Experiment!$A$1:$U$1,0),FALSE)</f>
        <v>1</v>
      </c>
      <c r="Z1085" s="3">
        <f>VLOOKUP($F1085,Experiment!$A$2:$U$90,MATCH(Results!Z$1,Experiment!$A$1:$U$1,0),FALSE)</f>
        <v>0.2</v>
      </c>
      <c r="AA1085" s="3">
        <f>VLOOKUP($F1085,Experiment!$A$2:$U$90,MATCH(Results!AA$1,Experiment!$A$1:$U$1,0),FALSE)</f>
        <v>4.9999999999999989E-2</v>
      </c>
      <c r="AB1085" s="3">
        <f>VLOOKUP($F1085,Experiment!$A$2:$U$90,MATCH(Results!AB$1,Experiment!$A$1:$U$1,0),FALSE)</f>
        <v>0.57499999999999996</v>
      </c>
      <c r="AC1085" s="3">
        <f>VLOOKUP($F1085,Experiment!$A$2:$U$90,MATCH(Results!AC$1,Experiment!$A$1:$U$1,0),FALSE)</f>
        <v>0.42500000000000004</v>
      </c>
      <c r="AD1085" s="2">
        <f>VLOOKUP($F1085,Experiment!$A$2:$U$90,MATCH(Results!AD$1,Experiment!$A$1:$U$1,0),FALSE)</f>
        <v>4.25</v>
      </c>
      <c r="AE1085" s="2">
        <f>VLOOKUP($F1085,Experiment!$A$2:$U$90,MATCH(Results!AE$1,Experiment!$A$1:$U$1,0),FALSE)</f>
        <v>24.4375</v>
      </c>
      <c r="AF1085" s="2">
        <f>VLOOKUP($F1085,Experiment!$A$2:$U$90,MATCH(Results!AF$1,Experiment!$A$1:$U$1,0),FALSE)</f>
        <v>4.9434299833212973</v>
      </c>
      <c r="AG1085" s="3">
        <f>VLOOKUP($F1085,Experiment!$A$2:$W$90,MATCH(Results!AG$1,Experiment!$A$1:$W$1,0),FALSE)</f>
        <v>0.89414323918902561</v>
      </c>
      <c r="AH1085" s="3">
        <f>VLOOKUP($F1085,Experiment!$A$2:$W$90,MATCH(Results!AH$1,Experiment!$A$1:$W$1,0),FALSE)</f>
        <v>0.42914847753168511</v>
      </c>
      <c r="AI1085" s="3">
        <f>VLOOKUP($F1085,Experiment!$A$2:$X$90,MATCH(Results!AI$1,Experiment!$A$1:$X$1,0),FALSE)</f>
        <v>0.57085152246831483</v>
      </c>
      <c r="AJ1085" s="2">
        <f>Table1[[#This Row],[Gain]]^Table1[[#This Row],[θ]]</f>
        <v>10</v>
      </c>
      <c r="AK1085" s="2">
        <f>-Table1[[#This Row],[λ]]*-Table1[[#This Row],[Loss]]^Table1[[#This Row],[θ]]</f>
        <v>0</v>
      </c>
      <c r="AL1085" s="2">
        <f>Table1[[#This Row],[v_n_w_g]]-Table1[[#This Row],[v_n_w_l]]</f>
        <v>10</v>
      </c>
      <c r="AM1085" s="2">
        <f>IF(Table1[[#This Row],[diff_v]]&gt;=1,1,0)</f>
        <v>1</v>
      </c>
    </row>
    <row r="1086" spans="1:39" hidden="1" x14ac:dyDescent="0.3">
      <c r="A1086">
        <v>44</v>
      </c>
      <c r="B1086" t="s">
        <v>46</v>
      </c>
      <c r="C1086" s="22">
        <f>VLOOKUP(Table1[[#This Row],[Subject]],'Subject Profile'!$A$2:$E$8,4,FALSE)</f>
        <v>1</v>
      </c>
      <c r="D1086" s="22">
        <f>VLOOKUP(Table1[[#This Row],[Subject]],'Subject Profile'!$A$2:$E$8,5,FALSE)</f>
        <v>-1.4</v>
      </c>
      <c r="E1086" t="s">
        <v>110</v>
      </c>
      <c r="F1086" t="s">
        <v>67</v>
      </c>
      <c r="G1086" t="s">
        <v>7</v>
      </c>
      <c r="H1086">
        <f>IF(Table1[[#This Row],[decision]]="accept",1,0)</f>
        <v>1</v>
      </c>
      <c r="I1086">
        <v>-10</v>
      </c>
      <c r="J1086">
        <v>480</v>
      </c>
      <c r="K1086">
        <v>1664535993</v>
      </c>
      <c r="L1086">
        <v>5</v>
      </c>
      <c r="M1086" t="str">
        <f>VLOOKUP($F1086,Experiment!$A$2:$U$90,MATCH(Results!M$1,Experiment!$A$1:$U$1,0)+1,FALSE)</f>
        <v>I</v>
      </c>
      <c r="N1086">
        <f>IF(Table1[[#This Row],[Impact]]="I",0,1)</f>
        <v>0</v>
      </c>
      <c r="O1086" s="2">
        <f>VLOOKUP($F1086,Experiment!$A$2:$U$90,MATCH(Results!O$1,Experiment!$A$1:$U$1,0),FALSE)</f>
        <v>-10</v>
      </c>
      <c r="P1086" s="3">
        <f>VLOOKUP($F1086,Experiment!$A$2:$U$90,MATCH(Results!P$1,Experiment!$A$1:$U$1,0),FALSE)</f>
        <v>0.5</v>
      </c>
      <c r="Q1086" s="2">
        <f>VLOOKUP($F1086,Experiment!$A$2:$U$90,MATCH(Results!Q$1,Experiment!$A$1:$U$1,0),FALSE)</f>
        <v>20</v>
      </c>
      <c r="R1086" s="3">
        <f>VLOOKUP($F1086,Experiment!$A$2:$U$90,MATCH(Results!R$1,Experiment!$A$1:$U$1,0),FALSE)</f>
        <v>0.5</v>
      </c>
      <c r="S1086" s="2">
        <f>VLOOKUP($F1086,Experiment!$A$2:$U$90,MATCH(Results!S$1,Experiment!$A$1:$U$1,0),FALSE)</f>
        <v>5</v>
      </c>
      <c r="T1086" s="2">
        <f>VLOOKUP($F1086,Experiment!$A$2:$U$90,MATCH(Results!T$1,Experiment!$A$1:$U$1,0),FALSE)</f>
        <v>225</v>
      </c>
      <c r="U1086" s="2">
        <f>VLOOKUP($F1086,Experiment!$A$2:$U$90,MATCH(Results!U$1,Experiment!$A$1:$U$1,0),FALSE)</f>
        <v>15</v>
      </c>
      <c r="V1086" s="2">
        <f>VLOOKUP($F1086,Experiment!$A$2:$U$90,MATCH(Results!V$1,Experiment!$A$1:$U$1,0),FALSE)</f>
        <v>4</v>
      </c>
      <c r="W1086" s="3">
        <f>VLOOKUP($F1086,Experiment!$A$2:$U$90,MATCH(Results!W$1,Experiment!$A$1:$U$1,0),FALSE)</f>
        <v>0.25</v>
      </c>
      <c r="X1086" s="3">
        <f>VLOOKUP($F1086,Experiment!$A$2:$U$90,MATCH(Results!X$1,Experiment!$A$1:$U$1,0),FALSE)</f>
        <v>0.75</v>
      </c>
      <c r="Y1086" s="2">
        <f>VLOOKUP($F1086,Experiment!$A$2:$U$90,MATCH(Results!Y$1,Experiment!$A$1:$U$1,0),FALSE)</f>
        <v>2</v>
      </c>
      <c r="Z1086" s="3">
        <f>VLOOKUP($F1086,Experiment!$A$2:$U$90,MATCH(Results!Z$1,Experiment!$A$1:$U$1,0),FALSE)</f>
        <v>0.5</v>
      </c>
      <c r="AA1086" s="3">
        <f>VLOOKUP($F1086,Experiment!$A$2:$U$90,MATCH(Results!AA$1,Experiment!$A$1:$U$1,0),FALSE)</f>
        <v>0.25</v>
      </c>
      <c r="AB1086" s="3">
        <f>VLOOKUP($F1086,Experiment!$A$2:$U$90,MATCH(Results!AB$1,Experiment!$A$1:$U$1,0),FALSE)</f>
        <v>0.625</v>
      </c>
      <c r="AC1086" s="3">
        <f>VLOOKUP($F1086,Experiment!$A$2:$U$90,MATCH(Results!AC$1,Experiment!$A$1:$U$1,0),FALSE)</f>
        <v>0.375</v>
      </c>
      <c r="AD1086" s="2">
        <f>VLOOKUP($F1086,Experiment!$A$2:$U$90,MATCH(Results!AD$1,Experiment!$A$1:$U$1,0),FALSE)</f>
        <v>1.25</v>
      </c>
      <c r="AE1086" s="2">
        <f>VLOOKUP($F1086,Experiment!$A$2:$U$90,MATCH(Results!AE$1,Experiment!$A$1:$U$1,0),FALSE)</f>
        <v>210.9375</v>
      </c>
      <c r="AF1086" s="2">
        <f>VLOOKUP($F1086,Experiment!$A$2:$U$90,MATCH(Results!AF$1,Experiment!$A$1:$U$1,0),FALSE)</f>
        <v>14.523687548277813</v>
      </c>
      <c r="AG1086" s="3">
        <f>VLOOKUP($F1086,Experiment!$A$2:$W$90,MATCH(Results!AG$1,Experiment!$A$1:$W$1,0),FALSE)</f>
        <v>0.82730419370997643</v>
      </c>
      <c r="AH1086" s="3">
        <f>VLOOKUP($F1086,Experiment!$A$2:$W$90,MATCH(Results!AH$1,Experiment!$A$1:$W$1,0),FALSE)</f>
        <v>0.38648875795104182</v>
      </c>
      <c r="AI1086" s="3">
        <f>VLOOKUP($F1086,Experiment!$A$2:$X$90,MATCH(Results!AI$1,Experiment!$A$1:$X$1,0),FALSE)</f>
        <v>0.61351124204895813</v>
      </c>
      <c r="AJ1086" s="2">
        <f>Table1[[#This Row],[Gain]]^Table1[[#This Row],[θ]]</f>
        <v>20</v>
      </c>
      <c r="AK1086" s="2">
        <f>-Table1[[#This Row],[λ]]*-Table1[[#This Row],[Loss]]^Table1[[#This Row],[θ]]</f>
        <v>14</v>
      </c>
      <c r="AL1086" s="2">
        <f>Table1[[#This Row],[v_n_w_g]]-Table1[[#This Row],[v_n_w_l]]</f>
        <v>6</v>
      </c>
      <c r="AM1086" s="2">
        <f>IF(Table1[[#This Row],[diff_v]]&gt;=1,1,0)</f>
        <v>1</v>
      </c>
    </row>
    <row r="1087" spans="1:39" hidden="1" x14ac:dyDescent="0.3">
      <c r="A1087">
        <v>45</v>
      </c>
      <c r="B1087" t="s">
        <v>46</v>
      </c>
      <c r="C1087" s="22">
        <f>VLOOKUP(Table1[[#This Row],[Subject]],'Subject Profile'!$A$2:$E$8,4,FALSE)</f>
        <v>1</v>
      </c>
      <c r="D1087" s="22">
        <f>VLOOKUP(Table1[[#This Row],[Subject]],'Subject Profile'!$A$2:$E$8,5,FALSE)</f>
        <v>-1.4</v>
      </c>
      <c r="E1087" t="s">
        <v>110</v>
      </c>
      <c r="F1087" t="s">
        <v>85</v>
      </c>
      <c r="G1087" t="s">
        <v>5</v>
      </c>
      <c r="H1087">
        <f>IF(Table1[[#This Row],[decision]]="accept",1,0)</f>
        <v>0</v>
      </c>
      <c r="I1087">
        <v>0</v>
      </c>
      <c r="J1087">
        <v>480</v>
      </c>
      <c r="K1087">
        <v>1664535996</v>
      </c>
      <c r="L1087">
        <v>3</v>
      </c>
      <c r="M1087" t="str">
        <f>VLOOKUP($F1087,Experiment!$A$2:$U$90,MATCH(Results!M$1,Experiment!$A$1:$U$1,0)+1,FALSE)</f>
        <v>I</v>
      </c>
      <c r="N1087">
        <f>IF(Table1[[#This Row],[Impact]]="I",0,1)</f>
        <v>0</v>
      </c>
      <c r="O1087" s="2">
        <f>VLOOKUP($F1087,Experiment!$A$2:$U$90,MATCH(Results!O$1,Experiment!$A$1:$U$1,0),FALSE)</f>
        <v>-90</v>
      </c>
      <c r="P1087" s="3">
        <f>VLOOKUP($F1087,Experiment!$A$2:$U$90,MATCH(Results!P$1,Experiment!$A$1:$U$1,0),FALSE)</f>
        <v>0.5</v>
      </c>
      <c r="Q1087" s="2">
        <f>VLOOKUP($F1087,Experiment!$A$2:$U$90,MATCH(Results!Q$1,Experiment!$A$1:$U$1,0),FALSE)</f>
        <v>80</v>
      </c>
      <c r="R1087" s="3">
        <f>VLOOKUP($F1087,Experiment!$A$2:$U$90,MATCH(Results!R$1,Experiment!$A$1:$U$1,0),FALSE)</f>
        <v>0.5</v>
      </c>
      <c r="S1087" s="2">
        <f>VLOOKUP($F1087,Experiment!$A$2:$U$90,MATCH(Results!S$1,Experiment!$A$1:$U$1,0),FALSE)</f>
        <v>-5</v>
      </c>
      <c r="T1087" s="2">
        <f>VLOOKUP($F1087,Experiment!$A$2:$U$90,MATCH(Results!T$1,Experiment!$A$1:$U$1,0),FALSE)</f>
        <v>7225</v>
      </c>
      <c r="U1087" s="2">
        <f>VLOOKUP($F1087,Experiment!$A$2:$U$90,MATCH(Results!U$1,Experiment!$A$1:$U$1,0),FALSE)</f>
        <v>85</v>
      </c>
      <c r="V1087" s="2">
        <f>VLOOKUP($F1087,Experiment!$A$2:$U$90,MATCH(Results!V$1,Experiment!$A$1:$U$1,0),FALSE)</f>
        <v>2</v>
      </c>
      <c r="W1087" s="3">
        <f>VLOOKUP($F1087,Experiment!$A$2:$U$90,MATCH(Results!W$1,Experiment!$A$1:$U$1,0),FALSE)</f>
        <v>0.25</v>
      </c>
      <c r="X1087" s="3">
        <f>VLOOKUP($F1087,Experiment!$A$2:$U$90,MATCH(Results!X$1,Experiment!$A$1:$U$1,0),FALSE)</f>
        <v>0.75</v>
      </c>
      <c r="Y1087" s="2">
        <f>VLOOKUP($F1087,Experiment!$A$2:$U$90,MATCH(Results!Y$1,Experiment!$A$1:$U$1,0),FALSE)</f>
        <v>2</v>
      </c>
      <c r="Z1087" s="3">
        <f>VLOOKUP($F1087,Experiment!$A$2:$U$90,MATCH(Results!Z$1,Experiment!$A$1:$U$1,0),FALSE)</f>
        <v>0.5</v>
      </c>
      <c r="AA1087" s="3">
        <f>VLOOKUP($F1087,Experiment!$A$2:$U$90,MATCH(Results!AA$1,Experiment!$A$1:$U$1,0),FALSE)</f>
        <v>0.25</v>
      </c>
      <c r="AB1087" s="3">
        <f>VLOOKUP($F1087,Experiment!$A$2:$U$90,MATCH(Results!AB$1,Experiment!$A$1:$U$1,0),FALSE)</f>
        <v>0.625</v>
      </c>
      <c r="AC1087" s="3">
        <f>VLOOKUP($F1087,Experiment!$A$2:$U$90,MATCH(Results!AC$1,Experiment!$A$1:$U$1,0),FALSE)</f>
        <v>0.375</v>
      </c>
      <c r="AD1087" s="2">
        <f>VLOOKUP($F1087,Experiment!$A$2:$U$90,MATCH(Results!AD$1,Experiment!$A$1:$U$1,0),FALSE)</f>
        <v>-26.25</v>
      </c>
      <c r="AE1087" s="2">
        <f>VLOOKUP($F1087,Experiment!$A$2:$U$90,MATCH(Results!AE$1,Experiment!$A$1:$U$1,0),FALSE)</f>
        <v>6773.4375</v>
      </c>
      <c r="AF1087" s="2">
        <f>VLOOKUP($F1087,Experiment!$A$2:$U$90,MATCH(Results!AF$1,Experiment!$A$1:$U$1,0),FALSE)</f>
        <v>82.300896106907615</v>
      </c>
      <c r="AG1087" s="3">
        <f>VLOOKUP($F1087,Experiment!$A$2:$W$90,MATCH(Results!AG$1,Experiment!$A$1:$W$1,0),FALSE)</f>
        <v>0.82730419370997643</v>
      </c>
      <c r="AH1087" s="3">
        <f>VLOOKUP($F1087,Experiment!$A$2:$W$90,MATCH(Results!AH$1,Experiment!$A$1:$W$1,0),FALSE)</f>
        <v>0.38648875795104182</v>
      </c>
      <c r="AI1087" s="3">
        <f>VLOOKUP($F1087,Experiment!$A$2:$X$90,MATCH(Results!AI$1,Experiment!$A$1:$X$1,0),FALSE)</f>
        <v>0.61351124204895813</v>
      </c>
      <c r="AJ1087" s="2">
        <f>Table1[[#This Row],[Gain]]^Table1[[#This Row],[θ]]</f>
        <v>80</v>
      </c>
      <c r="AK1087" s="2">
        <f>-Table1[[#This Row],[λ]]*-Table1[[#This Row],[Loss]]^Table1[[#This Row],[θ]]</f>
        <v>125.99999999999999</v>
      </c>
      <c r="AL1087" s="2">
        <f>Table1[[#This Row],[v_n_w_g]]-Table1[[#This Row],[v_n_w_l]]</f>
        <v>-45.999999999999986</v>
      </c>
      <c r="AM1087" s="2">
        <f>IF(Table1[[#This Row],[diff_v]]&gt;=1,1,0)</f>
        <v>0</v>
      </c>
    </row>
    <row r="1088" spans="1:39" hidden="1" x14ac:dyDescent="0.3">
      <c r="A1088">
        <v>46</v>
      </c>
      <c r="B1088" t="s">
        <v>46</v>
      </c>
      <c r="C1088" s="22">
        <f>VLOOKUP(Table1[[#This Row],[Subject]],'Subject Profile'!$A$2:$E$8,4,FALSE)</f>
        <v>1</v>
      </c>
      <c r="D1088" s="22">
        <f>VLOOKUP(Table1[[#This Row],[Subject]],'Subject Profile'!$A$2:$E$8,5,FALSE)</f>
        <v>-1.4</v>
      </c>
      <c r="E1088" t="s">
        <v>110</v>
      </c>
      <c r="F1088" t="s">
        <v>101</v>
      </c>
      <c r="G1088" t="s">
        <v>7</v>
      </c>
      <c r="H1088">
        <f>IF(Table1[[#This Row],[decision]]="accept",1,0)</f>
        <v>1</v>
      </c>
      <c r="I1088">
        <v>-90</v>
      </c>
      <c r="J1088">
        <v>390</v>
      </c>
      <c r="K1088">
        <v>1664536004</v>
      </c>
      <c r="L1088">
        <v>8</v>
      </c>
      <c r="M1088" t="str">
        <f>VLOOKUP($F1088,Experiment!$A$2:$U$90,MATCH(Results!M$1,Experiment!$A$1:$U$1,0)+1,FALSE)</f>
        <v>G</v>
      </c>
      <c r="N1088">
        <f>IF(Table1[[#This Row],[Impact]]="I",0,1)</f>
        <v>1</v>
      </c>
      <c r="O1088" s="2">
        <f>VLOOKUP($F1088,Experiment!$A$2:$U$90,MATCH(Results!O$1,Experiment!$A$1:$U$1,0),FALSE)</f>
        <v>-90</v>
      </c>
      <c r="P1088" s="3">
        <f>VLOOKUP($F1088,Experiment!$A$2:$U$90,MATCH(Results!P$1,Experiment!$A$1:$U$1,0),FALSE)</f>
        <v>0.5</v>
      </c>
      <c r="Q1088" s="2">
        <f>VLOOKUP($F1088,Experiment!$A$2:$U$90,MATCH(Results!Q$1,Experiment!$A$1:$U$1,0),FALSE)</f>
        <v>100</v>
      </c>
      <c r="R1088" s="3">
        <f>VLOOKUP($F1088,Experiment!$A$2:$U$90,MATCH(Results!R$1,Experiment!$A$1:$U$1,0),FALSE)</f>
        <v>0.5</v>
      </c>
      <c r="S1088" s="2">
        <f>VLOOKUP($F1088,Experiment!$A$2:$U$90,MATCH(Results!S$1,Experiment!$A$1:$U$1,0),FALSE)</f>
        <v>5</v>
      </c>
      <c r="T1088" s="2">
        <f>VLOOKUP($F1088,Experiment!$A$2:$U$90,MATCH(Results!T$1,Experiment!$A$1:$U$1,0),FALSE)</f>
        <v>9025</v>
      </c>
      <c r="U1088" s="2">
        <f>VLOOKUP($F1088,Experiment!$A$2:$U$90,MATCH(Results!U$1,Experiment!$A$1:$U$1,0),FALSE)</f>
        <v>95</v>
      </c>
      <c r="V1088" s="2">
        <f>VLOOKUP($F1088,Experiment!$A$2:$U$90,MATCH(Results!V$1,Experiment!$A$1:$U$1,0),FALSE)</f>
        <v>2</v>
      </c>
      <c r="W1088" s="3">
        <f>VLOOKUP($F1088,Experiment!$A$2:$U$90,MATCH(Results!W$1,Experiment!$A$1:$U$1,0),FALSE)</f>
        <v>0.25</v>
      </c>
      <c r="X1088" s="3">
        <f>VLOOKUP($F1088,Experiment!$A$2:$U$90,MATCH(Results!X$1,Experiment!$A$1:$U$1,0),FALSE)</f>
        <v>0.75</v>
      </c>
      <c r="Y1088" s="2">
        <f>VLOOKUP($F1088,Experiment!$A$2:$U$90,MATCH(Results!Y$1,Experiment!$A$1:$U$1,0),FALSE)</f>
        <v>2</v>
      </c>
      <c r="Z1088" s="3">
        <f>VLOOKUP($F1088,Experiment!$A$2:$U$90,MATCH(Results!Z$1,Experiment!$A$1:$U$1,0),FALSE)</f>
        <v>0.5</v>
      </c>
      <c r="AA1088" s="3">
        <f>VLOOKUP($F1088,Experiment!$A$2:$U$90,MATCH(Results!AA$1,Experiment!$A$1:$U$1,0),FALSE)</f>
        <v>0.25</v>
      </c>
      <c r="AB1088" s="3">
        <f>VLOOKUP($F1088,Experiment!$A$2:$U$90,MATCH(Results!AB$1,Experiment!$A$1:$U$1,0),FALSE)</f>
        <v>0.625</v>
      </c>
      <c r="AC1088" s="3">
        <f>VLOOKUP($F1088,Experiment!$A$2:$U$90,MATCH(Results!AC$1,Experiment!$A$1:$U$1,0),FALSE)</f>
        <v>0.375</v>
      </c>
      <c r="AD1088" s="2">
        <f>VLOOKUP($F1088,Experiment!$A$2:$U$90,MATCH(Results!AD$1,Experiment!$A$1:$U$1,0),FALSE)</f>
        <v>-18.75</v>
      </c>
      <c r="AE1088" s="2">
        <f>VLOOKUP($F1088,Experiment!$A$2:$U$90,MATCH(Results!AE$1,Experiment!$A$1:$U$1,0),FALSE)</f>
        <v>8460.9375</v>
      </c>
      <c r="AF1088" s="2">
        <f>VLOOKUP($F1088,Experiment!$A$2:$U$90,MATCH(Results!AF$1,Experiment!$A$1:$U$1,0),FALSE)</f>
        <v>91.983354472426157</v>
      </c>
      <c r="AG1088" s="3">
        <f>VLOOKUP($F1088,Experiment!$A$2:$W$90,MATCH(Results!AG$1,Experiment!$A$1:$W$1,0),FALSE)</f>
        <v>0.82730419370997643</v>
      </c>
      <c r="AH1088" s="3">
        <f>VLOOKUP($F1088,Experiment!$A$2:$W$90,MATCH(Results!AH$1,Experiment!$A$1:$W$1,0),FALSE)</f>
        <v>0.38648875795104182</v>
      </c>
      <c r="AI1088" s="3">
        <f>VLOOKUP($F1088,Experiment!$A$2:$X$90,MATCH(Results!AI$1,Experiment!$A$1:$X$1,0),FALSE)</f>
        <v>0.61351124204895813</v>
      </c>
      <c r="AJ1088" s="2">
        <f>Table1[[#This Row],[Gain]]^Table1[[#This Row],[θ]]</f>
        <v>100</v>
      </c>
      <c r="AK1088" s="2">
        <f>-Table1[[#This Row],[λ]]*-Table1[[#This Row],[Loss]]^Table1[[#This Row],[θ]]</f>
        <v>125.99999999999999</v>
      </c>
      <c r="AL1088" s="2">
        <f>Table1[[#This Row],[v_n_w_g]]-Table1[[#This Row],[v_n_w_l]]</f>
        <v>-25.999999999999986</v>
      </c>
      <c r="AM1088" s="2">
        <f>IF(Table1[[#This Row],[diff_v]]&gt;=1,1,0)</f>
        <v>0</v>
      </c>
    </row>
    <row r="1089" spans="1:39" hidden="1" x14ac:dyDescent="0.3">
      <c r="A1089">
        <v>47</v>
      </c>
      <c r="B1089" t="s">
        <v>46</v>
      </c>
      <c r="C1089" s="22">
        <f>VLOOKUP(Table1[[#This Row],[Subject]],'Subject Profile'!$A$2:$E$8,4,FALSE)</f>
        <v>1</v>
      </c>
      <c r="D1089" s="22">
        <f>VLOOKUP(Table1[[#This Row],[Subject]],'Subject Profile'!$A$2:$E$8,5,FALSE)</f>
        <v>-1.4</v>
      </c>
      <c r="E1089" t="s">
        <v>110</v>
      </c>
      <c r="F1089" t="s">
        <v>100</v>
      </c>
      <c r="G1089" t="s">
        <v>7</v>
      </c>
      <c r="H1089">
        <f>IF(Table1[[#This Row],[decision]]="accept",1,0)</f>
        <v>1</v>
      </c>
      <c r="I1089">
        <v>-50</v>
      </c>
      <c r="J1089">
        <v>340</v>
      </c>
      <c r="K1089">
        <v>1664536009</v>
      </c>
      <c r="L1089">
        <v>5</v>
      </c>
      <c r="M1089" t="str">
        <f>VLOOKUP($F1089,Experiment!$A$2:$U$90,MATCH(Results!M$1,Experiment!$A$1:$U$1,0)+1,FALSE)</f>
        <v>I</v>
      </c>
      <c r="N1089">
        <f>IF(Table1[[#This Row],[Impact]]="I",0,1)</f>
        <v>0</v>
      </c>
      <c r="O1089" s="2">
        <f>VLOOKUP($F1089,Experiment!$A$2:$U$90,MATCH(Results!O$1,Experiment!$A$1:$U$1,0),FALSE)</f>
        <v>-50</v>
      </c>
      <c r="P1089" s="3">
        <f>VLOOKUP($F1089,Experiment!$A$2:$U$90,MATCH(Results!P$1,Experiment!$A$1:$U$1,0),FALSE)</f>
        <v>0.5</v>
      </c>
      <c r="Q1089" s="2">
        <f>VLOOKUP($F1089,Experiment!$A$2:$U$90,MATCH(Results!Q$1,Experiment!$A$1:$U$1,0),FALSE)</f>
        <v>50</v>
      </c>
      <c r="R1089" s="3">
        <f>VLOOKUP($F1089,Experiment!$A$2:$U$90,MATCH(Results!R$1,Experiment!$A$1:$U$1,0),FALSE)</f>
        <v>0.5</v>
      </c>
      <c r="S1089" s="2">
        <f>VLOOKUP($F1089,Experiment!$A$2:$U$90,MATCH(Results!S$1,Experiment!$A$1:$U$1,0),FALSE)</f>
        <v>0</v>
      </c>
      <c r="T1089" s="2">
        <f>VLOOKUP($F1089,Experiment!$A$2:$U$90,MATCH(Results!T$1,Experiment!$A$1:$U$1,0),FALSE)</f>
        <v>2500</v>
      </c>
      <c r="U1089" s="2">
        <f>VLOOKUP($F1089,Experiment!$A$2:$U$90,MATCH(Results!U$1,Experiment!$A$1:$U$1,0),FALSE)</f>
        <v>50</v>
      </c>
      <c r="V1089" s="2">
        <f>VLOOKUP($F1089,Experiment!$A$2:$U$90,MATCH(Results!V$1,Experiment!$A$1:$U$1,0),FALSE)</f>
        <v>2</v>
      </c>
      <c r="W1089" s="3">
        <f>VLOOKUP($F1089,Experiment!$A$2:$U$90,MATCH(Results!W$1,Experiment!$A$1:$U$1,0),FALSE)</f>
        <v>0.25</v>
      </c>
      <c r="X1089" s="3">
        <f>VLOOKUP($F1089,Experiment!$A$2:$U$90,MATCH(Results!X$1,Experiment!$A$1:$U$1,0),FALSE)</f>
        <v>0.75</v>
      </c>
      <c r="Y1089" s="2">
        <f>VLOOKUP($F1089,Experiment!$A$2:$U$90,MATCH(Results!Y$1,Experiment!$A$1:$U$1,0),FALSE)</f>
        <v>2</v>
      </c>
      <c r="Z1089" s="3">
        <f>VLOOKUP($F1089,Experiment!$A$2:$U$90,MATCH(Results!Z$1,Experiment!$A$1:$U$1,0),FALSE)</f>
        <v>0.5</v>
      </c>
      <c r="AA1089" s="3">
        <f>VLOOKUP($F1089,Experiment!$A$2:$U$90,MATCH(Results!AA$1,Experiment!$A$1:$U$1,0),FALSE)</f>
        <v>0.25</v>
      </c>
      <c r="AB1089" s="3">
        <f>VLOOKUP($F1089,Experiment!$A$2:$U$90,MATCH(Results!AB$1,Experiment!$A$1:$U$1,0),FALSE)</f>
        <v>0.625</v>
      </c>
      <c r="AC1089" s="3">
        <f>VLOOKUP($F1089,Experiment!$A$2:$U$90,MATCH(Results!AC$1,Experiment!$A$1:$U$1,0),FALSE)</f>
        <v>0.375</v>
      </c>
      <c r="AD1089" s="2">
        <f>VLOOKUP($F1089,Experiment!$A$2:$U$90,MATCH(Results!AD$1,Experiment!$A$1:$U$1,0),FALSE)</f>
        <v>-12.5</v>
      </c>
      <c r="AE1089" s="2">
        <f>VLOOKUP($F1089,Experiment!$A$2:$U$90,MATCH(Results!AE$1,Experiment!$A$1:$U$1,0),FALSE)</f>
        <v>2343.75</v>
      </c>
      <c r="AF1089" s="2">
        <f>VLOOKUP($F1089,Experiment!$A$2:$U$90,MATCH(Results!AF$1,Experiment!$A$1:$U$1,0),FALSE)</f>
        <v>48.412291827592711</v>
      </c>
      <c r="AG1089" s="3">
        <f>VLOOKUP($F1089,Experiment!$A$2:$W$90,MATCH(Results!AG$1,Experiment!$A$1:$W$1,0),FALSE)</f>
        <v>0.82730419370997643</v>
      </c>
      <c r="AH1089" s="3">
        <f>VLOOKUP($F1089,Experiment!$A$2:$W$90,MATCH(Results!AH$1,Experiment!$A$1:$W$1,0),FALSE)</f>
        <v>0.38648875795104182</v>
      </c>
      <c r="AI1089" s="3">
        <f>VLOOKUP($F1089,Experiment!$A$2:$X$90,MATCH(Results!AI$1,Experiment!$A$1:$X$1,0),FALSE)</f>
        <v>0.61351124204895813</v>
      </c>
      <c r="AJ1089" s="2">
        <f>Table1[[#This Row],[Gain]]^Table1[[#This Row],[θ]]</f>
        <v>50</v>
      </c>
      <c r="AK1089" s="2">
        <f>-Table1[[#This Row],[λ]]*-Table1[[#This Row],[Loss]]^Table1[[#This Row],[θ]]</f>
        <v>70</v>
      </c>
      <c r="AL1089" s="2">
        <f>Table1[[#This Row],[v_n_w_g]]-Table1[[#This Row],[v_n_w_l]]</f>
        <v>-20</v>
      </c>
      <c r="AM1089" s="2">
        <f>IF(Table1[[#This Row],[diff_v]]&gt;=1,1,0)</f>
        <v>0</v>
      </c>
    </row>
    <row r="1090" spans="1:39" hidden="1" x14ac:dyDescent="0.3">
      <c r="A1090">
        <v>48</v>
      </c>
      <c r="B1090" t="s">
        <v>46</v>
      </c>
      <c r="C1090" s="22">
        <f>VLOOKUP(Table1[[#This Row],[Subject]],'Subject Profile'!$A$2:$E$8,4,FALSE)</f>
        <v>1</v>
      </c>
      <c r="D1090" s="22">
        <f>VLOOKUP(Table1[[#This Row],[Subject]],'Subject Profile'!$A$2:$E$8,5,FALSE)</f>
        <v>-1.4</v>
      </c>
      <c r="E1090" t="s">
        <v>110</v>
      </c>
      <c r="F1090" t="s">
        <v>55</v>
      </c>
      <c r="G1090" t="s">
        <v>56</v>
      </c>
      <c r="H1090">
        <f>IF(Table1[[#This Row],[decision]]="accept",1,0)</f>
        <v>0</v>
      </c>
      <c r="I1090">
        <v>0</v>
      </c>
      <c r="J1090">
        <v>340</v>
      </c>
      <c r="K1090">
        <v>1664536021</v>
      </c>
      <c r="L1090">
        <v>12</v>
      </c>
      <c r="M1090" t="str">
        <f>VLOOKUP($F1090,Experiment!$A$2:$U$90,MATCH(Results!M$1,Experiment!$A$1:$U$1,0)+1,FALSE)</f>
        <v>R</v>
      </c>
      <c r="N1090">
        <f>IF(Table1[[#This Row],[Impact]]="I",0,1)</f>
        <v>1</v>
      </c>
      <c r="O1090" s="2">
        <f>VLOOKUP($F1090,Experiment!$A$2:$U$90,MATCH(Results!O$1,Experiment!$A$1:$U$1,0),FALSE)</f>
        <v>0</v>
      </c>
      <c r="P1090" s="3">
        <f>VLOOKUP($F1090,Experiment!$A$2:$U$90,MATCH(Results!P$1,Experiment!$A$1:$U$1,0),FALSE)</f>
        <v>0</v>
      </c>
      <c r="Q1090" s="2">
        <f>VLOOKUP($F1090,Experiment!$A$2:$U$90,MATCH(Results!Q$1,Experiment!$A$1:$U$1,0),FALSE)</f>
        <v>0</v>
      </c>
      <c r="R1090" s="3">
        <f>VLOOKUP($F1090,Experiment!$A$2:$U$90,MATCH(Results!R$1,Experiment!$A$1:$U$1,0),FALSE)</f>
        <v>0</v>
      </c>
      <c r="S1090" s="2">
        <f>VLOOKUP($F1090,Experiment!$A$2:$U$90,MATCH(Results!S$1,Experiment!$A$1:$U$1,0),FALSE)</f>
        <v>0</v>
      </c>
      <c r="T1090" s="2">
        <f>VLOOKUP($F1090,Experiment!$A$2:$U$90,MATCH(Results!T$1,Experiment!$A$1:$U$1,0),FALSE)</f>
        <v>0</v>
      </c>
      <c r="U1090" s="2">
        <f>VLOOKUP($F1090,Experiment!$A$2:$U$90,MATCH(Results!U$1,Experiment!$A$1:$U$1,0),FALSE)</f>
        <v>0</v>
      </c>
      <c r="V1090" s="2">
        <f>VLOOKUP($F1090,Experiment!$A$2:$U$90,MATCH(Results!V$1,Experiment!$A$1:$U$1,0),FALSE)</f>
        <v>0</v>
      </c>
      <c r="W1090" s="3">
        <f>VLOOKUP($F1090,Experiment!$A$2:$U$90,MATCH(Results!W$1,Experiment!$A$1:$U$1,0),FALSE)</f>
        <v>0</v>
      </c>
      <c r="X1090" s="3">
        <f>VLOOKUP($F1090,Experiment!$A$2:$U$90,MATCH(Results!X$1,Experiment!$A$1:$U$1,0),FALSE)</f>
        <v>0</v>
      </c>
      <c r="Y1090" s="2">
        <f>VLOOKUP($F1090,Experiment!$A$2:$U$90,MATCH(Results!Y$1,Experiment!$A$1:$U$1,0),FALSE)</f>
        <v>0</v>
      </c>
      <c r="Z1090" s="3">
        <f>VLOOKUP($F1090,Experiment!$A$2:$U$90,MATCH(Results!Z$1,Experiment!$A$1:$U$1,0),FALSE)</f>
        <v>0</v>
      </c>
      <c r="AA1090" s="3">
        <f>VLOOKUP($F1090,Experiment!$A$2:$U$90,MATCH(Results!AA$1,Experiment!$A$1:$U$1,0),FALSE)</f>
        <v>0</v>
      </c>
      <c r="AB1090" s="3">
        <f>VLOOKUP($F1090,Experiment!$A$2:$U$90,MATCH(Results!AB$1,Experiment!$A$1:$U$1,0),FALSE)</f>
        <v>0</v>
      </c>
      <c r="AC1090" s="3">
        <f>VLOOKUP($F1090,Experiment!$A$2:$U$90,MATCH(Results!AC$1,Experiment!$A$1:$U$1,0),FALSE)</f>
        <v>0</v>
      </c>
      <c r="AD1090" s="2">
        <f>VLOOKUP($F1090,Experiment!$A$2:$U$90,MATCH(Results!AD$1,Experiment!$A$1:$U$1,0),FALSE)</f>
        <v>0</v>
      </c>
      <c r="AE1090" s="2">
        <f>VLOOKUP($F1090,Experiment!$A$2:$U$90,MATCH(Results!AE$1,Experiment!$A$1:$U$1,0),FALSE)</f>
        <v>0</v>
      </c>
      <c r="AF1090" s="2">
        <f>VLOOKUP($F1090,Experiment!$A$2:$U$90,MATCH(Results!AF$1,Experiment!$A$1:$U$1,0),FALSE)</f>
        <v>0</v>
      </c>
      <c r="AG1090" s="2"/>
      <c r="AH1090" s="3">
        <f>VLOOKUP($F1090,Experiment!$A$2:$W$90,MATCH(Results!AH$1,Experiment!$A$1:$W$1,0),FALSE)</f>
        <v>0</v>
      </c>
      <c r="AI1090" s="2">
        <f>VLOOKUP($F1090,Experiment!$A$2:$X$90,MATCH(Results!AI$1,Experiment!$A$1:$X$1,0),FALSE)</f>
        <v>0</v>
      </c>
      <c r="AJ1090" s="2">
        <f>Table1[[#This Row],[Gain]]^Table1[[#This Row],[θ]]</f>
        <v>0</v>
      </c>
      <c r="AK1090" s="2">
        <f>-Table1[[#This Row],[λ]]*-Table1[[#This Row],[Loss]]^Table1[[#This Row],[θ]]</f>
        <v>0</v>
      </c>
      <c r="AL1090" s="2">
        <f>Table1[[#This Row],[v_n_w_g]]-Table1[[#This Row],[v_n_w_l]]</f>
        <v>0</v>
      </c>
      <c r="AM1090" s="2">
        <f>IF(Table1[[#This Row],[diff_v]]&gt;=1,1,0)</f>
        <v>0</v>
      </c>
    </row>
    <row r="1091" spans="1:39" hidden="1" x14ac:dyDescent="0.3">
      <c r="A1091">
        <v>49</v>
      </c>
      <c r="B1091" t="s">
        <v>46</v>
      </c>
      <c r="C1091" s="22">
        <f>VLOOKUP(Table1[[#This Row],[Subject]],'Subject Profile'!$A$2:$E$8,4,FALSE)</f>
        <v>1</v>
      </c>
      <c r="D1091" s="22">
        <f>VLOOKUP(Table1[[#This Row],[Subject]],'Subject Profile'!$A$2:$E$8,5,FALSE)</f>
        <v>-1.4</v>
      </c>
      <c r="E1091" t="s">
        <v>110</v>
      </c>
      <c r="F1091" t="s">
        <v>60</v>
      </c>
      <c r="G1091" t="s">
        <v>61</v>
      </c>
      <c r="H1091">
        <f>IF(Table1[[#This Row],[decision]]="accept",1,0)</f>
        <v>0</v>
      </c>
      <c r="I1091">
        <v>0</v>
      </c>
      <c r="J1091">
        <v>340</v>
      </c>
      <c r="K1091">
        <v>1664536024</v>
      </c>
      <c r="L1091">
        <v>3</v>
      </c>
      <c r="M1091" t="str">
        <f>VLOOKUP($F1091,Experiment!$A$2:$U$90,MATCH(Results!M$1,Experiment!$A$1:$U$1,0)+1,FALSE)</f>
        <v>D</v>
      </c>
      <c r="N1091">
        <f>IF(Table1[[#This Row],[Impact]]="I",0,1)</f>
        <v>1</v>
      </c>
      <c r="O1091" s="2">
        <f>VLOOKUP($F1091,Experiment!$A$2:$U$90,MATCH(Results!O$1,Experiment!$A$1:$U$1,0),FALSE)</f>
        <v>0</v>
      </c>
      <c r="P1091" s="3">
        <f>VLOOKUP($F1091,Experiment!$A$2:$U$90,MATCH(Results!P$1,Experiment!$A$1:$U$1,0),FALSE)</f>
        <v>0</v>
      </c>
      <c r="Q1091" s="2">
        <f>VLOOKUP($F1091,Experiment!$A$2:$U$90,MATCH(Results!Q$1,Experiment!$A$1:$U$1,0),FALSE)</f>
        <v>0</v>
      </c>
      <c r="R1091" s="3">
        <f>VLOOKUP($F1091,Experiment!$A$2:$U$90,MATCH(Results!R$1,Experiment!$A$1:$U$1,0),FALSE)</f>
        <v>0</v>
      </c>
      <c r="S1091" s="2">
        <f>VLOOKUP($F1091,Experiment!$A$2:$U$90,MATCH(Results!S$1,Experiment!$A$1:$U$1,0),FALSE)</f>
        <v>0</v>
      </c>
      <c r="T1091" s="2">
        <f>VLOOKUP($F1091,Experiment!$A$2:$U$90,MATCH(Results!T$1,Experiment!$A$1:$U$1,0),FALSE)</f>
        <v>0</v>
      </c>
      <c r="U1091" s="2">
        <f>VLOOKUP($F1091,Experiment!$A$2:$U$90,MATCH(Results!U$1,Experiment!$A$1:$U$1,0),FALSE)</f>
        <v>0</v>
      </c>
      <c r="V1091" s="2">
        <f>VLOOKUP($F1091,Experiment!$A$2:$U$90,MATCH(Results!V$1,Experiment!$A$1:$U$1,0),FALSE)</f>
        <v>0</v>
      </c>
      <c r="W1091" s="3">
        <f>VLOOKUP($F1091,Experiment!$A$2:$U$90,MATCH(Results!W$1,Experiment!$A$1:$U$1,0),FALSE)</f>
        <v>0</v>
      </c>
      <c r="X1091" s="3">
        <f>VLOOKUP($F1091,Experiment!$A$2:$U$90,MATCH(Results!X$1,Experiment!$A$1:$U$1,0),FALSE)</f>
        <v>0</v>
      </c>
      <c r="Y1091" s="2">
        <f>VLOOKUP($F1091,Experiment!$A$2:$U$90,MATCH(Results!Y$1,Experiment!$A$1:$U$1,0),FALSE)</f>
        <v>0</v>
      </c>
      <c r="Z1091" s="3">
        <f>VLOOKUP($F1091,Experiment!$A$2:$U$90,MATCH(Results!Z$1,Experiment!$A$1:$U$1,0),FALSE)</f>
        <v>0</v>
      </c>
      <c r="AA1091" s="3">
        <f>VLOOKUP($F1091,Experiment!$A$2:$U$90,MATCH(Results!AA$1,Experiment!$A$1:$U$1,0),FALSE)</f>
        <v>0</v>
      </c>
      <c r="AB1091" s="3">
        <f>VLOOKUP($F1091,Experiment!$A$2:$U$90,MATCH(Results!AB$1,Experiment!$A$1:$U$1,0),FALSE)</f>
        <v>0</v>
      </c>
      <c r="AC1091" s="3">
        <f>VLOOKUP($F1091,Experiment!$A$2:$U$90,MATCH(Results!AC$1,Experiment!$A$1:$U$1,0),FALSE)</f>
        <v>0</v>
      </c>
      <c r="AD1091" s="2">
        <f>VLOOKUP($F1091,Experiment!$A$2:$U$90,MATCH(Results!AD$1,Experiment!$A$1:$U$1,0),FALSE)</f>
        <v>0</v>
      </c>
      <c r="AE1091" s="2">
        <f>VLOOKUP($F1091,Experiment!$A$2:$U$90,MATCH(Results!AE$1,Experiment!$A$1:$U$1,0),FALSE)</f>
        <v>0</v>
      </c>
      <c r="AF1091" s="2">
        <f>VLOOKUP($F1091,Experiment!$A$2:$U$90,MATCH(Results!AF$1,Experiment!$A$1:$U$1,0),FALSE)</f>
        <v>0</v>
      </c>
      <c r="AG1091" s="2"/>
      <c r="AH1091" s="3">
        <f>VLOOKUP($F1091,Experiment!$A$2:$W$90,MATCH(Results!AH$1,Experiment!$A$1:$W$1,0),FALSE)</f>
        <v>0</v>
      </c>
      <c r="AI1091" s="2">
        <f>VLOOKUP($F1091,Experiment!$A$2:$X$90,MATCH(Results!AI$1,Experiment!$A$1:$X$1,0),FALSE)</f>
        <v>0</v>
      </c>
      <c r="AJ1091" s="2">
        <f>Table1[[#This Row],[Gain]]^Table1[[#This Row],[θ]]</f>
        <v>0</v>
      </c>
      <c r="AK1091" s="2">
        <f>-Table1[[#This Row],[λ]]*-Table1[[#This Row],[Loss]]^Table1[[#This Row],[θ]]</f>
        <v>0</v>
      </c>
      <c r="AL1091" s="2">
        <f>Table1[[#This Row],[v_n_w_g]]-Table1[[#This Row],[v_n_w_l]]</f>
        <v>0</v>
      </c>
      <c r="AM1091" s="2">
        <f>IF(Table1[[#This Row],[diff_v]]&gt;=1,1,0)</f>
        <v>0</v>
      </c>
    </row>
    <row r="1092" spans="1:39" hidden="1" x14ac:dyDescent="0.3">
      <c r="A1092">
        <v>50</v>
      </c>
      <c r="B1092" t="s">
        <v>46</v>
      </c>
      <c r="C1092" s="22">
        <f>VLOOKUP(Table1[[#This Row],[Subject]],'Subject Profile'!$A$2:$E$8,4,FALSE)</f>
        <v>1</v>
      </c>
      <c r="D1092" s="22">
        <f>VLOOKUP(Table1[[#This Row],[Subject]],'Subject Profile'!$A$2:$E$8,5,FALSE)</f>
        <v>-1.4</v>
      </c>
      <c r="E1092" t="s">
        <v>110</v>
      </c>
      <c r="F1092" t="s">
        <v>95</v>
      </c>
      <c r="G1092" t="s">
        <v>7</v>
      </c>
      <c r="H1092">
        <f>IF(Table1[[#This Row],[decision]]="accept",1,0)</f>
        <v>1</v>
      </c>
      <c r="I1092">
        <v>90</v>
      </c>
      <c r="J1092">
        <v>430</v>
      </c>
      <c r="K1092">
        <v>1664536029</v>
      </c>
      <c r="L1092">
        <v>5</v>
      </c>
      <c r="M1092" t="str">
        <f>VLOOKUP($F1092,Experiment!$A$2:$U$90,MATCH(Results!M$1,Experiment!$A$1:$U$1,0)+1,FALSE)</f>
        <v>I</v>
      </c>
      <c r="N1092">
        <f>IF(Table1[[#This Row],[Impact]]="I",0,1)</f>
        <v>0</v>
      </c>
      <c r="O1092" s="2">
        <f>VLOOKUP($F1092,Experiment!$A$2:$U$90,MATCH(Results!O$1,Experiment!$A$1:$U$1,0),FALSE)</f>
        <v>-90</v>
      </c>
      <c r="P1092" s="3">
        <f>VLOOKUP($F1092,Experiment!$A$2:$U$90,MATCH(Results!P$1,Experiment!$A$1:$U$1,0),FALSE)</f>
        <v>0.5</v>
      </c>
      <c r="Q1092" s="2">
        <f>VLOOKUP($F1092,Experiment!$A$2:$U$90,MATCH(Results!Q$1,Experiment!$A$1:$U$1,0),FALSE)</f>
        <v>90</v>
      </c>
      <c r="R1092" s="3">
        <f>VLOOKUP($F1092,Experiment!$A$2:$U$90,MATCH(Results!R$1,Experiment!$A$1:$U$1,0),FALSE)</f>
        <v>0.5</v>
      </c>
      <c r="S1092" s="2">
        <f>VLOOKUP($F1092,Experiment!$A$2:$U$90,MATCH(Results!S$1,Experiment!$A$1:$U$1,0),FALSE)</f>
        <v>0</v>
      </c>
      <c r="T1092" s="2">
        <f>VLOOKUP($F1092,Experiment!$A$2:$U$90,MATCH(Results!T$1,Experiment!$A$1:$U$1,0),FALSE)</f>
        <v>8100</v>
      </c>
      <c r="U1092" s="2">
        <f>VLOOKUP($F1092,Experiment!$A$2:$U$90,MATCH(Results!U$1,Experiment!$A$1:$U$1,0),FALSE)</f>
        <v>90</v>
      </c>
      <c r="V1092" s="2">
        <f>VLOOKUP($F1092,Experiment!$A$2:$U$90,MATCH(Results!V$1,Experiment!$A$1:$U$1,0),FALSE)</f>
        <v>4</v>
      </c>
      <c r="W1092" s="3">
        <f>VLOOKUP($F1092,Experiment!$A$2:$U$90,MATCH(Results!W$1,Experiment!$A$1:$U$1,0),FALSE)</f>
        <v>0.25</v>
      </c>
      <c r="X1092" s="3">
        <f>VLOOKUP($F1092,Experiment!$A$2:$U$90,MATCH(Results!X$1,Experiment!$A$1:$U$1,0),FALSE)</f>
        <v>0.75</v>
      </c>
      <c r="Y1092" s="2">
        <f>VLOOKUP($F1092,Experiment!$A$2:$U$90,MATCH(Results!Y$1,Experiment!$A$1:$U$1,0),FALSE)</f>
        <v>1</v>
      </c>
      <c r="Z1092" s="3">
        <f>VLOOKUP($F1092,Experiment!$A$2:$U$90,MATCH(Results!Z$1,Experiment!$A$1:$U$1,0),FALSE)</f>
        <v>0.25</v>
      </c>
      <c r="AA1092" s="3">
        <f>VLOOKUP($F1092,Experiment!$A$2:$U$90,MATCH(Results!AA$1,Experiment!$A$1:$U$1,0),FALSE)</f>
        <v>0.5</v>
      </c>
      <c r="AB1092" s="3">
        <f>VLOOKUP($F1092,Experiment!$A$2:$U$90,MATCH(Results!AB$1,Experiment!$A$1:$U$1,0),FALSE)</f>
        <v>0.375</v>
      </c>
      <c r="AC1092" s="3">
        <f>VLOOKUP($F1092,Experiment!$A$2:$U$90,MATCH(Results!AC$1,Experiment!$A$1:$U$1,0),FALSE)</f>
        <v>0.625</v>
      </c>
      <c r="AD1092" s="2">
        <f>VLOOKUP($F1092,Experiment!$A$2:$U$90,MATCH(Results!AD$1,Experiment!$A$1:$U$1,0),FALSE)</f>
        <v>22.5</v>
      </c>
      <c r="AE1092" s="2">
        <f>VLOOKUP($F1092,Experiment!$A$2:$U$90,MATCH(Results!AE$1,Experiment!$A$1:$U$1,0),FALSE)</f>
        <v>7593.75</v>
      </c>
      <c r="AF1092" s="2">
        <f>VLOOKUP($F1092,Experiment!$A$2:$U$90,MATCH(Results!AF$1,Experiment!$A$1:$U$1,0),FALSE)</f>
        <v>87.142125289666879</v>
      </c>
      <c r="AG1092" s="3">
        <f>VLOOKUP($F1092,Experiment!$A$2:$W$90,MATCH(Results!AG$1,Experiment!$A$1:$W$1,0),FALSE)</f>
        <v>1</v>
      </c>
      <c r="AH1092" s="3">
        <f>VLOOKUP($F1092,Experiment!$A$2:$W$90,MATCH(Results!AH$1,Experiment!$A$1:$W$1,0),FALSE)</f>
        <v>0.625</v>
      </c>
      <c r="AI1092" s="3">
        <f>VLOOKUP($F1092,Experiment!$A$2:$X$90,MATCH(Results!AI$1,Experiment!$A$1:$X$1,0),FALSE)</f>
        <v>0.375</v>
      </c>
      <c r="AJ1092" s="2">
        <f>Table1[[#This Row],[Gain]]^Table1[[#This Row],[θ]]</f>
        <v>90</v>
      </c>
      <c r="AK1092" s="2">
        <f>-Table1[[#This Row],[λ]]*-Table1[[#This Row],[Loss]]^Table1[[#This Row],[θ]]</f>
        <v>125.99999999999999</v>
      </c>
      <c r="AL1092" s="2">
        <f>Table1[[#This Row],[v_n_w_g]]-Table1[[#This Row],[v_n_w_l]]</f>
        <v>-35.999999999999986</v>
      </c>
      <c r="AM1092" s="2">
        <f>IF(Table1[[#This Row],[diff_v]]&gt;=1,1,0)</f>
        <v>0</v>
      </c>
    </row>
    <row r="1093" spans="1:39" hidden="1" x14ac:dyDescent="0.3">
      <c r="A1093">
        <v>51</v>
      </c>
      <c r="B1093" t="s">
        <v>46</v>
      </c>
      <c r="C1093" s="22">
        <f>VLOOKUP(Table1[[#This Row],[Subject]],'Subject Profile'!$A$2:$E$8,4,FALSE)</f>
        <v>1</v>
      </c>
      <c r="D1093" s="22">
        <f>VLOOKUP(Table1[[#This Row],[Subject]],'Subject Profile'!$A$2:$E$8,5,FALSE)</f>
        <v>-1.4</v>
      </c>
      <c r="E1093" t="s">
        <v>110</v>
      </c>
      <c r="F1093" t="s">
        <v>75</v>
      </c>
      <c r="G1093" t="s">
        <v>7</v>
      </c>
      <c r="H1093">
        <f>IF(Table1[[#This Row],[decision]]="accept",1,0)</f>
        <v>1</v>
      </c>
      <c r="I1093">
        <v>70</v>
      </c>
      <c r="J1093">
        <v>500</v>
      </c>
      <c r="K1093">
        <v>1664536034</v>
      </c>
      <c r="L1093">
        <v>5</v>
      </c>
      <c r="M1093" t="str">
        <f>VLOOKUP($F1093,Experiment!$A$2:$U$90,MATCH(Results!M$1,Experiment!$A$1:$U$1,0)+1,FALSE)</f>
        <v>I</v>
      </c>
      <c r="N1093">
        <f>IF(Table1[[#This Row],[Impact]]="I",0,1)</f>
        <v>0</v>
      </c>
      <c r="O1093" s="2">
        <f>VLOOKUP($F1093,Experiment!$A$2:$U$90,MATCH(Results!O$1,Experiment!$A$1:$U$1,0),FALSE)</f>
        <v>-50</v>
      </c>
      <c r="P1093" s="3">
        <f>VLOOKUP($F1093,Experiment!$A$2:$U$90,MATCH(Results!P$1,Experiment!$A$1:$U$1,0),FALSE)</f>
        <v>0.5</v>
      </c>
      <c r="Q1093" s="2">
        <f>VLOOKUP($F1093,Experiment!$A$2:$U$90,MATCH(Results!Q$1,Experiment!$A$1:$U$1,0),FALSE)</f>
        <v>70</v>
      </c>
      <c r="R1093" s="3">
        <f>VLOOKUP($F1093,Experiment!$A$2:$U$90,MATCH(Results!R$1,Experiment!$A$1:$U$1,0),FALSE)</f>
        <v>0.5</v>
      </c>
      <c r="S1093" s="2">
        <f>VLOOKUP($F1093,Experiment!$A$2:$U$90,MATCH(Results!S$1,Experiment!$A$1:$U$1,0),FALSE)</f>
        <v>10</v>
      </c>
      <c r="T1093" s="2">
        <f>VLOOKUP($F1093,Experiment!$A$2:$U$90,MATCH(Results!T$1,Experiment!$A$1:$U$1,0),FALSE)</f>
        <v>3600</v>
      </c>
      <c r="U1093" s="2">
        <f>VLOOKUP($F1093,Experiment!$A$2:$U$90,MATCH(Results!U$1,Experiment!$A$1:$U$1,0),FALSE)</f>
        <v>60</v>
      </c>
      <c r="V1093" s="2">
        <f>VLOOKUP($F1093,Experiment!$A$2:$U$90,MATCH(Results!V$1,Experiment!$A$1:$U$1,0),FALSE)</f>
        <v>2</v>
      </c>
      <c r="W1093" s="3">
        <f>VLOOKUP($F1093,Experiment!$A$2:$U$90,MATCH(Results!W$1,Experiment!$A$1:$U$1,0),FALSE)</f>
        <v>0.25</v>
      </c>
      <c r="X1093" s="3">
        <f>VLOOKUP($F1093,Experiment!$A$2:$U$90,MATCH(Results!X$1,Experiment!$A$1:$U$1,0),FALSE)</f>
        <v>0.75</v>
      </c>
      <c r="Y1093" s="2">
        <f>VLOOKUP($F1093,Experiment!$A$2:$U$90,MATCH(Results!Y$1,Experiment!$A$1:$U$1,0),FALSE)</f>
        <v>1</v>
      </c>
      <c r="Z1093" s="3">
        <f>VLOOKUP($F1093,Experiment!$A$2:$U$90,MATCH(Results!Z$1,Experiment!$A$1:$U$1,0),FALSE)</f>
        <v>0.25</v>
      </c>
      <c r="AA1093" s="3">
        <f>VLOOKUP($F1093,Experiment!$A$2:$U$90,MATCH(Results!AA$1,Experiment!$A$1:$U$1,0),FALSE)</f>
        <v>0.5</v>
      </c>
      <c r="AB1093" s="3">
        <f>VLOOKUP($F1093,Experiment!$A$2:$U$90,MATCH(Results!AB$1,Experiment!$A$1:$U$1,0),FALSE)</f>
        <v>0.375</v>
      </c>
      <c r="AC1093" s="3">
        <f>VLOOKUP($F1093,Experiment!$A$2:$U$90,MATCH(Results!AC$1,Experiment!$A$1:$U$1,0),FALSE)</f>
        <v>0.625</v>
      </c>
      <c r="AD1093" s="2">
        <f>VLOOKUP($F1093,Experiment!$A$2:$U$90,MATCH(Results!AD$1,Experiment!$A$1:$U$1,0),FALSE)</f>
        <v>25</v>
      </c>
      <c r="AE1093" s="2">
        <f>VLOOKUP($F1093,Experiment!$A$2:$U$90,MATCH(Results!AE$1,Experiment!$A$1:$U$1,0),FALSE)</f>
        <v>3375</v>
      </c>
      <c r="AF1093" s="2">
        <f>VLOOKUP($F1093,Experiment!$A$2:$U$90,MATCH(Results!AF$1,Experiment!$A$1:$U$1,0),FALSE)</f>
        <v>58.094750193111253</v>
      </c>
      <c r="AG1093" s="3">
        <f>VLOOKUP($F1093,Experiment!$A$2:$W$90,MATCH(Results!AG$1,Experiment!$A$1:$W$1,0),FALSE)</f>
        <v>1</v>
      </c>
      <c r="AH1093" s="3">
        <f>VLOOKUP($F1093,Experiment!$A$2:$W$90,MATCH(Results!AH$1,Experiment!$A$1:$W$1,0),FALSE)</f>
        <v>0.625</v>
      </c>
      <c r="AI1093" s="3">
        <f>VLOOKUP($F1093,Experiment!$A$2:$X$90,MATCH(Results!AI$1,Experiment!$A$1:$X$1,0),FALSE)</f>
        <v>0.375</v>
      </c>
      <c r="AJ1093" s="2">
        <f>Table1[[#This Row],[Gain]]^Table1[[#This Row],[θ]]</f>
        <v>70</v>
      </c>
      <c r="AK1093" s="2">
        <f>-Table1[[#This Row],[λ]]*-Table1[[#This Row],[Loss]]^Table1[[#This Row],[θ]]</f>
        <v>70</v>
      </c>
      <c r="AL1093" s="2">
        <f>Table1[[#This Row],[v_n_w_g]]-Table1[[#This Row],[v_n_w_l]]</f>
        <v>0</v>
      </c>
      <c r="AM1093" s="2">
        <f>IF(Table1[[#This Row],[diff_v]]&gt;=1,1,0)</f>
        <v>0</v>
      </c>
    </row>
    <row r="1094" spans="1:39" hidden="1" x14ac:dyDescent="0.3">
      <c r="A1094">
        <v>52</v>
      </c>
      <c r="B1094" t="s">
        <v>46</v>
      </c>
      <c r="C1094" s="22">
        <f>VLOOKUP(Table1[[#This Row],[Subject]],'Subject Profile'!$A$2:$E$8,4,FALSE)</f>
        <v>1</v>
      </c>
      <c r="D1094" s="22">
        <f>VLOOKUP(Table1[[#This Row],[Subject]],'Subject Profile'!$A$2:$E$8,5,FALSE)</f>
        <v>-1.4</v>
      </c>
      <c r="E1094" t="s">
        <v>110</v>
      </c>
      <c r="F1094" t="s">
        <v>88</v>
      </c>
      <c r="G1094" t="s">
        <v>5</v>
      </c>
      <c r="H1094">
        <f>IF(Table1[[#This Row],[decision]]="accept",1,0)</f>
        <v>0</v>
      </c>
      <c r="I1094">
        <v>0</v>
      </c>
      <c r="J1094">
        <v>500</v>
      </c>
      <c r="K1094">
        <v>1664536040</v>
      </c>
      <c r="L1094">
        <v>6</v>
      </c>
      <c r="M1094" t="str">
        <f>VLOOKUP($F1094,Experiment!$A$2:$U$90,MATCH(Results!M$1,Experiment!$A$1:$U$1,0)+1,FALSE)</f>
        <v>I</v>
      </c>
      <c r="N1094">
        <f>IF(Table1[[#This Row],[Impact]]="I",0,1)</f>
        <v>0</v>
      </c>
      <c r="O1094" s="2">
        <f>VLOOKUP($F1094,Experiment!$A$2:$U$90,MATCH(Results!O$1,Experiment!$A$1:$U$1,0),FALSE)</f>
        <v>-50</v>
      </c>
      <c r="P1094" s="3">
        <f>VLOOKUP($F1094,Experiment!$A$2:$U$90,MATCH(Results!P$1,Experiment!$A$1:$U$1,0),FALSE)</f>
        <v>0.5</v>
      </c>
      <c r="Q1094" s="2">
        <f>VLOOKUP($F1094,Experiment!$A$2:$U$90,MATCH(Results!Q$1,Experiment!$A$1:$U$1,0),FALSE)</f>
        <v>60</v>
      </c>
      <c r="R1094" s="3">
        <f>VLOOKUP($F1094,Experiment!$A$2:$U$90,MATCH(Results!R$1,Experiment!$A$1:$U$1,0),FALSE)</f>
        <v>0.5</v>
      </c>
      <c r="S1094" s="2">
        <f>VLOOKUP($F1094,Experiment!$A$2:$U$90,MATCH(Results!S$1,Experiment!$A$1:$U$1,0),FALSE)</f>
        <v>5</v>
      </c>
      <c r="T1094" s="2">
        <f>VLOOKUP($F1094,Experiment!$A$2:$U$90,MATCH(Results!T$1,Experiment!$A$1:$U$1,0),FALSE)</f>
        <v>3025</v>
      </c>
      <c r="U1094" s="2">
        <f>VLOOKUP($F1094,Experiment!$A$2:$U$90,MATCH(Results!U$1,Experiment!$A$1:$U$1,0),FALSE)</f>
        <v>55</v>
      </c>
      <c r="V1094" s="2">
        <f>VLOOKUP($F1094,Experiment!$A$2:$U$90,MATCH(Results!V$1,Experiment!$A$1:$U$1,0),FALSE)</f>
        <v>2</v>
      </c>
      <c r="W1094" s="3">
        <f>VLOOKUP($F1094,Experiment!$A$2:$U$90,MATCH(Results!W$1,Experiment!$A$1:$U$1,0),FALSE)</f>
        <v>0.25</v>
      </c>
      <c r="X1094" s="3">
        <f>VLOOKUP($F1094,Experiment!$A$2:$U$90,MATCH(Results!X$1,Experiment!$A$1:$U$1,0),FALSE)</f>
        <v>0.75</v>
      </c>
      <c r="Y1094" s="2">
        <f>VLOOKUP($F1094,Experiment!$A$2:$U$90,MATCH(Results!Y$1,Experiment!$A$1:$U$1,0),FALSE)</f>
        <v>2</v>
      </c>
      <c r="Z1094" s="3">
        <f>VLOOKUP($F1094,Experiment!$A$2:$U$90,MATCH(Results!Z$1,Experiment!$A$1:$U$1,0),FALSE)</f>
        <v>0.5</v>
      </c>
      <c r="AA1094" s="3">
        <f>VLOOKUP($F1094,Experiment!$A$2:$U$90,MATCH(Results!AA$1,Experiment!$A$1:$U$1,0),FALSE)</f>
        <v>0.25</v>
      </c>
      <c r="AB1094" s="3">
        <f>VLOOKUP($F1094,Experiment!$A$2:$U$90,MATCH(Results!AB$1,Experiment!$A$1:$U$1,0),FALSE)</f>
        <v>0.625</v>
      </c>
      <c r="AC1094" s="3">
        <f>VLOOKUP($F1094,Experiment!$A$2:$U$90,MATCH(Results!AC$1,Experiment!$A$1:$U$1,0),FALSE)</f>
        <v>0.375</v>
      </c>
      <c r="AD1094" s="2">
        <f>VLOOKUP($F1094,Experiment!$A$2:$U$90,MATCH(Results!AD$1,Experiment!$A$1:$U$1,0),FALSE)</f>
        <v>-8.75</v>
      </c>
      <c r="AE1094" s="2">
        <f>VLOOKUP($F1094,Experiment!$A$2:$U$90,MATCH(Results!AE$1,Experiment!$A$1:$U$1,0),FALSE)</f>
        <v>2835.9375</v>
      </c>
      <c r="AF1094" s="2">
        <f>VLOOKUP($F1094,Experiment!$A$2:$U$90,MATCH(Results!AF$1,Experiment!$A$1:$U$1,0),FALSE)</f>
        <v>53.253521010351982</v>
      </c>
      <c r="AG1094" s="3">
        <f>VLOOKUP($F1094,Experiment!$A$2:$W$90,MATCH(Results!AG$1,Experiment!$A$1:$W$1,0),FALSE)</f>
        <v>0.82730419370997643</v>
      </c>
      <c r="AH1094" s="3">
        <f>VLOOKUP($F1094,Experiment!$A$2:$W$90,MATCH(Results!AH$1,Experiment!$A$1:$W$1,0),FALSE)</f>
        <v>0.38648875795104182</v>
      </c>
      <c r="AI1094" s="3">
        <f>VLOOKUP($F1094,Experiment!$A$2:$X$90,MATCH(Results!AI$1,Experiment!$A$1:$X$1,0),FALSE)</f>
        <v>0.61351124204895813</v>
      </c>
      <c r="AJ1094" s="2">
        <f>Table1[[#This Row],[Gain]]^Table1[[#This Row],[θ]]</f>
        <v>60</v>
      </c>
      <c r="AK1094" s="2">
        <f>-Table1[[#This Row],[λ]]*-Table1[[#This Row],[Loss]]^Table1[[#This Row],[θ]]</f>
        <v>70</v>
      </c>
      <c r="AL1094" s="2">
        <f>Table1[[#This Row],[v_n_w_g]]-Table1[[#This Row],[v_n_w_l]]</f>
        <v>-10</v>
      </c>
      <c r="AM1094" s="2">
        <f>IF(Table1[[#This Row],[diff_v]]&gt;=1,1,0)</f>
        <v>0</v>
      </c>
    </row>
    <row r="1095" spans="1:39" hidden="1" x14ac:dyDescent="0.3">
      <c r="A1095">
        <v>53</v>
      </c>
      <c r="B1095" t="s">
        <v>46</v>
      </c>
      <c r="C1095" s="22">
        <f>VLOOKUP(Table1[[#This Row],[Subject]],'Subject Profile'!$A$2:$E$8,4,FALSE)</f>
        <v>1</v>
      </c>
      <c r="D1095" s="22">
        <f>VLOOKUP(Table1[[#This Row],[Subject]],'Subject Profile'!$A$2:$E$8,5,FALSE)</f>
        <v>-1.4</v>
      </c>
      <c r="E1095" t="s">
        <v>110</v>
      </c>
      <c r="F1095" t="s">
        <v>83</v>
      </c>
      <c r="G1095" t="s">
        <v>7</v>
      </c>
      <c r="H1095">
        <f>IF(Table1[[#This Row],[decision]]="accept",1,0)</f>
        <v>1</v>
      </c>
      <c r="I1095">
        <v>40</v>
      </c>
      <c r="J1095">
        <v>540</v>
      </c>
      <c r="K1095">
        <v>1664536047</v>
      </c>
      <c r="L1095">
        <v>7</v>
      </c>
      <c r="M1095" t="str">
        <f>VLOOKUP($F1095,Experiment!$A$2:$U$90,MATCH(Results!M$1,Experiment!$A$1:$U$1,0)+1,FALSE)</f>
        <v>I</v>
      </c>
      <c r="N1095">
        <f>IF(Table1[[#This Row],[Impact]]="I",0,1)</f>
        <v>0</v>
      </c>
      <c r="O1095" s="2">
        <f>VLOOKUP($F1095,Experiment!$A$2:$U$90,MATCH(Results!O$1,Experiment!$A$1:$U$1,0),FALSE)</f>
        <v>-50</v>
      </c>
      <c r="P1095" s="3">
        <f>VLOOKUP($F1095,Experiment!$A$2:$U$90,MATCH(Results!P$1,Experiment!$A$1:$U$1,0),FALSE)</f>
        <v>0.5</v>
      </c>
      <c r="Q1095" s="2">
        <f>VLOOKUP($F1095,Experiment!$A$2:$U$90,MATCH(Results!Q$1,Experiment!$A$1:$U$1,0),FALSE)</f>
        <v>40</v>
      </c>
      <c r="R1095" s="3">
        <f>VLOOKUP($F1095,Experiment!$A$2:$U$90,MATCH(Results!R$1,Experiment!$A$1:$U$1,0),FALSE)</f>
        <v>0.5</v>
      </c>
      <c r="S1095" s="2">
        <f>VLOOKUP($F1095,Experiment!$A$2:$U$90,MATCH(Results!S$1,Experiment!$A$1:$U$1,0),FALSE)</f>
        <v>-5</v>
      </c>
      <c r="T1095" s="2">
        <f>VLOOKUP($F1095,Experiment!$A$2:$U$90,MATCH(Results!T$1,Experiment!$A$1:$U$1,0),FALSE)</f>
        <v>2025</v>
      </c>
      <c r="U1095" s="2">
        <f>VLOOKUP($F1095,Experiment!$A$2:$U$90,MATCH(Results!U$1,Experiment!$A$1:$U$1,0),FALSE)</f>
        <v>45</v>
      </c>
      <c r="V1095" s="2">
        <f>VLOOKUP($F1095,Experiment!$A$2:$U$90,MATCH(Results!V$1,Experiment!$A$1:$U$1,0),FALSE)</f>
        <v>2</v>
      </c>
      <c r="W1095" s="3">
        <f>VLOOKUP($F1095,Experiment!$A$2:$U$90,MATCH(Results!W$1,Experiment!$A$1:$U$1,0),FALSE)</f>
        <v>0.25</v>
      </c>
      <c r="X1095" s="3">
        <f>VLOOKUP($F1095,Experiment!$A$2:$U$90,MATCH(Results!X$1,Experiment!$A$1:$U$1,0),FALSE)</f>
        <v>0.75</v>
      </c>
      <c r="Y1095" s="2">
        <f>VLOOKUP($F1095,Experiment!$A$2:$U$90,MATCH(Results!Y$1,Experiment!$A$1:$U$1,0),FALSE)</f>
        <v>2</v>
      </c>
      <c r="Z1095" s="3">
        <f>VLOOKUP($F1095,Experiment!$A$2:$U$90,MATCH(Results!Z$1,Experiment!$A$1:$U$1,0),FALSE)</f>
        <v>0.5</v>
      </c>
      <c r="AA1095" s="3">
        <f>VLOOKUP($F1095,Experiment!$A$2:$U$90,MATCH(Results!AA$1,Experiment!$A$1:$U$1,0),FALSE)</f>
        <v>0.25</v>
      </c>
      <c r="AB1095" s="3">
        <f>VLOOKUP($F1095,Experiment!$A$2:$U$90,MATCH(Results!AB$1,Experiment!$A$1:$U$1,0),FALSE)</f>
        <v>0.625</v>
      </c>
      <c r="AC1095" s="3">
        <f>VLOOKUP($F1095,Experiment!$A$2:$U$90,MATCH(Results!AC$1,Experiment!$A$1:$U$1,0),FALSE)</f>
        <v>0.375</v>
      </c>
      <c r="AD1095" s="2">
        <f>VLOOKUP($F1095,Experiment!$A$2:$U$90,MATCH(Results!AD$1,Experiment!$A$1:$U$1,0),FALSE)</f>
        <v>-16.25</v>
      </c>
      <c r="AE1095" s="2">
        <f>VLOOKUP($F1095,Experiment!$A$2:$U$90,MATCH(Results!AE$1,Experiment!$A$1:$U$1,0),FALSE)</f>
        <v>1898.4375</v>
      </c>
      <c r="AF1095" s="2">
        <f>VLOOKUP($F1095,Experiment!$A$2:$U$90,MATCH(Results!AF$1,Experiment!$A$1:$U$1,0),FALSE)</f>
        <v>43.571062644833439</v>
      </c>
      <c r="AG1095" s="3">
        <f>VLOOKUP($F1095,Experiment!$A$2:$W$90,MATCH(Results!AG$1,Experiment!$A$1:$W$1,0),FALSE)</f>
        <v>0.82730419370997643</v>
      </c>
      <c r="AH1095" s="3">
        <f>VLOOKUP($F1095,Experiment!$A$2:$W$90,MATCH(Results!AH$1,Experiment!$A$1:$W$1,0),FALSE)</f>
        <v>0.38648875795104182</v>
      </c>
      <c r="AI1095" s="3">
        <f>VLOOKUP($F1095,Experiment!$A$2:$X$90,MATCH(Results!AI$1,Experiment!$A$1:$X$1,0),FALSE)</f>
        <v>0.61351124204895813</v>
      </c>
      <c r="AJ1095" s="2">
        <f>Table1[[#This Row],[Gain]]^Table1[[#This Row],[θ]]</f>
        <v>40</v>
      </c>
      <c r="AK1095" s="2">
        <f>-Table1[[#This Row],[λ]]*-Table1[[#This Row],[Loss]]^Table1[[#This Row],[θ]]</f>
        <v>70</v>
      </c>
      <c r="AL1095" s="2">
        <f>Table1[[#This Row],[v_n_w_g]]-Table1[[#This Row],[v_n_w_l]]</f>
        <v>-30</v>
      </c>
      <c r="AM1095" s="2">
        <f>IF(Table1[[#This Row],[diff_v]]&gt;=1,1,0)</f>
        <v>0</v>
      </c>
    </row>
    <row r="1096" spans="1:39" hidden="1" x14ac:dyDescent="0.3">
      <c r="A1096">
        <v>54</v>
      </c>
      <c r="B1096" t="s">
        <v>46</v>
      </c>
      <c r="C1096" s="22">
        <f>VLOOKUP(Table1[[#This Row],[Subject]],'Subject Profile'!$A$2:$E$8,4,FALSE)</f>
        <v>1</v>
      </c>
      <c r="D1096" s="22">
        <f>VLOOKUP(Table1[[#This Row],[Subject]],'Subject Profile'!$A$2:$E$8,5,FALSE)</f>
        <v>-1.4</v>
      </c>
      <c r="E1096" t="s">
        <v>110</v>
      </c>
      <c r="F1096" t="s">
        <v>66</v>
      </c>
      <c r="G1096" t="s">
        <v>7</v>
      </c>
      <c r="H1096">
        <f>IF(Table1[[#This Row],[decision]]="accept",1,0)</f>
        <v>1</v>
      </c>
      <c r="I1096">
        <v>20</v>
      </c>
      <c r="J1096">
        <v>560</v>
      </c>
      <c r="K1096">
        <v>1664536053</v>
      </c>
      <c r="L1096">
        <v>6</v>
      </c>
      <c r="M1096" t="str">
        <f>VLOOKUP($F1096,Experiment!$A$2:$U$90,MATCH(Results!M$1,Experiment!$A$1:$U$1,0)+1,FALSE)</f>
        <v>G</v>
      </c>
      <c r="N1096">
        <f>IF(Table1[[#This Row],[Impact]]="I",0,1)</f>
        <v>1</v>
      </c>
      <c r="O1096" s="2">
        <f>VLOOKUP($F1096,Experiment!$A$2:$U$90,MATCH(Results!O$1,Experiment!$A$1:$U$1,0),FALSE)</f>
        <v>-10</v>
      </c>
      <c r="P1096" s="3">
        <f>VLOOKUP($F1096,Experiment!$A$2:$U$90,MATCH(Results!P$1,Experiment!$A$1:$U$1,0),FALSE)</f>
        <v>0.5</v>
      </c>
      <c r="Q1096" s="2">
        <f>VLOOKUP($F1096,Experiment!$A$2:$U$90,MATCH(Results!Q$1,Experiment!$A$1:$U$1,0),FALSE)</f>
        <v>20</v>
      </c>
      <c r="R1096" s="3">
        <f>VLOOKUP($F1096,Experiment!$A$2:$U$90,MATCH(Results!R$1,Experiment!$A$1:$U$1,0),FALSE)</f>
        <v>0.5</v>
      </c>
      <c r="S1096" s="2">
        <f>VLOOKUP($F1096,Experiment!$A$2:$U$90,MATCH(Results!S$1,Experiment!$A$1:$U$1,0),FALSE)</f>
        <v>5</v>
      </c>
      <c r="T1096" s="2">
        <f>VLOOKUP($F1096,Experiment!$A$2:$U$90,MATCH(Results!T$1,Experiment!$A$1:$U$1,0),FALSE)</f>
        <v>225</v>
      </c>
      <c r="U1096" s="2">
        <f>VLOOKUP($F1096,Experiment!$A$2:$U$90,MATCH(Results!U$1,Experiment!$A$1:$U$1,0),FALSE)</f>
        <v>15</v>
      </c>
      <c r="V1096" s="2">
        <f>VLOOKUP($F1096,Experiment!$A$2:$U$90,MATCH(Results!V$1,Experiment!$A$1:$U$1,0),FALSE)</f>
        <v>2</v>
      </c>
      <c r="W1096" s="3">
        <f>VLOOKUP($F1096,Experiment!$A$2:$U$90,MATCH(Results!W$1,Experiment!$A$1:$U$1,0),FALSE)</f>
        <v>0.25</v>
      </c>
      <c r="X1096" s="3">
        <f>VLOOKUP($F1096,Experiment!$A$2:$U$90,MATCH(Results!X$1,Experiment!$A$1:$U$1,0),FALSE)</f>
        <v>0.75</v>
      </c>
      <c r="Y1096" s="2">
        <f>VLOOKUP($F1096,Experiment!$A$2:$U$90,MATCH(Results!Y$1,Experiment!$A$1:$U$1,0),FALSE)</f>
        <v>2</v>
      </c>
      <c r="Z1096" s="3">
        <f>VLOOKUP($F1096,Experiment!$A$2:$U$90,MATCH(Results!Z$1,Experiment!$A$1:$U$1,0),FALSE)</f>
        <v>0.5</v>
      </c>
      <c r="AA1096" s="3">
        <f>VLOOKUP($F1096,Experiment!$A$2:$U$90,MATCH(Results!AA$1,Experiment!$A$1:$U$1,0),FALSE)</f>
        <v>0.25</v>
      </c>
      <c r="AB1096" s="3">
        <f>VLOOKUP($F1096,Experiment!$A$2:$U$90,MATCH(Results!AB$1,Experiment!$A$1:$U$1,0),FALSE)</f>
        <v>0.625</v>
      </c>
      <c r="AC1096" s="3">
        <f>VLOOKUP($F1096,Experiment!$A$2:$U$90,MATCH(Results!AC$1,Experiment!$A$1:$U$1,0),FALSE)</f>
        <v>0.375</v>
      </c>
      <c r="AD1096" s="2">
        <f>VLOOKUP($F1096,Experiment!$A$2:$U$90,MATCH(Results!AD$1,Experiment!$A$1:$U$1,0),FALSE)</f>
        <v>1.25</v>
      </c>
      <c r="AE1096" s="2">
        <f>VLOOKUP($F1096,Experiment!$A$2:$U$90,MATCH(Results!AE$1,Experiment!$A$1:$U$1,0),FALSE)</f>
        <v>210.9375</v>
      </c>
      <c r="AF1096" s="2">
        <f>VLOOKUP($F1096,Experiment!$A$2:$U$90,MATCH(Results!AF$1,Experiment!$A$1:$U$1,0),FALSE)</f>
        <v>14.523687548277813</v>
      </c>
      <c r="AG1096" s="3">
        <f>VLOOKUP($F1096,Experiment!$A$2:$W$90,MATCH(Results!AG$1,Experiment!$A$1:$W$1,0),FALSE)</f>
        <v>0.82730419370997643</v>
      </c>
      <c r="AH1096" s="3">
        <f>VLOOKUP($F1096,Experiment!$A$2:$W$90,MATCH(Results!AH$1,Experiment!$A$1:$W$1,0),FALSE)</f>
        <v>0.38648875795104182</v>
      </c>
      <c r="AI1096" s="3">
        <f>VLOOKUP($F1096,Experiment!$A$2:$X$90,MATCH(Results!AI$1,Experiment!$A$1:$X$1,0),FALSE)</f>
        <v>0.61351124204895813</v>
      </c>
      <c r="AJ1096" s="2">
        <f>Table1[[#This Row],[Gain]]^Table1[[#This Row],[θ]]</f>
        <v>20</v>
      </c>
      <c r="AK1096" s="2">
        <f>-Table1[[#This Row],[λ]]*-Table1[[#This Row],[Loss]]^Table1[[#This Row],[θ]]</f>
        <v>14</v>
      </c>
      <c r="AL1096" s="2">
        <f>Table1[[#This Row],[v_n_w_g]]-Table1[[#This Row],[v_n_w_l]]</f>
        <v>6</v>
      </c>
      <c r="AM1096" s="2">
        <f>IF(Table1[[#This Row],[diff_v]]&gt;=1,1,0)</f>
        <v>1</v>
      </c>
    </row>
    <row r="1097" spans="1:39" hidden="1" x14ac:dyDescent="0.3">
      <c r="A1097">
        <v>55</v>
      </c>
      <c r="B1097" t="s">
        <v>46</v>
      </c>
      <c r="C1097" s="22">
        <f>VLOOKUP(Table1[[#This Row],[Subject]],'Subject Profile'!$A$2:$E$8,4,FALSE)</f>
        <v>1</v>
      </c>
      <c r="D1097" s="22">
        <f>VLOOKUP(Table1[[#This Row],[Subject]],'Subject Profile'!$A$2:$E$8,5,FALSE)</f>
        <v>-1.4</v>
      </c>
      <c r="E1097" t="s">
        <v>110</v>
      </c>
      <c r="F1097" t="s">
        <v>55</v>
      </c>
      <c r="G1097" t="s">
        <v>56</v>
      </c>
      <c r="H1097">
        <f>IF(Table1[[#This Row],[decision]]="accept",1,0)</f>
        <v>0</v>
      </c>
      <c r="I1097">
        <v>0</v>
      </c>
      <c r="J1097">
        <v>560</v>
      </c>
      <c r="K1097">
        <v>1664536061</v>
      </c>
      <c r="L1097">
        <v>8</v>
      </c>
      <c r="M1097" t="str">
        <f>VLOOKUP($F1097,Experiment!$A$2:$U$90,MATCH(Results!M$1,Experiment!$A$1:$U$1,0)+1,FALSE)</f>
        <v>R</v>
      </c>
      <c r="N1097">
        <f>IF(Table1[[#This Row],[Impact]]="I",0,1)</f>
        <v>1</v>
      </c>
      <c r="O1097" s="2">
        <f>VLOOKUP($F1097,Experiment!$A$2:$U$90,MATCH(Results!O$1,Experiment!$A$1:$U$1,0),FALSE)</f>
        <v>0</v>
      </c>
      <c r="P1097" s="3">
        <f>VLOOKUP($F1097,Experiment!$A$2:$U$90,MATCH(Results!P$1,Experiment!$A$1:$U$1,0),FALSE)</f>
        <v>0</v>
      </c>
      <c r="Q1097" s="2">
        <f>VLOOKUP($F1097,Experiment!$A$2:$U$90,MATCH(Results!Q$1,Experiment!$A$1:$U$1,0),FALSE)</f>
        <v>0</v>
      </c>
      <c r="R1097" s="3">
        <f>VLOOKUP($F1097,Experiment!$A$2:$U$90,MATCH(Results!R$1,Experiment!$A$1:$U$1,0),FALSE)</f>
        <v>0</v>
      </c>
      <c r="S1097" s="2">
        <f>VLOOKUP($F1097,Experiment!$A$2:$U$90,MATCH(Results!S$1,Experiment!$A$1:$U$1,0),FALSE)</f>
        <v>0</v>
      </c>
      <c r="T1097" s="2">
        <f>VLOOKUP($F1097,Experiment!$A$2:$U$90,MATCH(Results!T$1,Experiment!$A$1:$U$1,0),FALSE)</f>
        <v>0</v>
      </c>
      <c r="U1097" s="2">
        <f>VLOOKUP($F1097,Experiment!$A$2:$U$90,MATCH(Results!U$1,Experiment!$A$1:$U$1,0),FALSE)</f>
        <v>0</v>
      </c>
      <c r="V1097" s="2">
        <f>VLOOKUP($F1097,Experiment!$A$2:$U$90,MATCH(Results!V$1,Experiment!$A$1:$U$1,0),FALSE)</f>
        <v>0</v>
      </c>
      <c r="W1097" s="3">
        <f>VLOOKUP($F1097,Experiment!$A$2:$U$90,MATCH(Results!W$1,Experiment!$A$1:$U$1,0),FALSE)</f>
        <v>0</v>
      </c>
      <c r="X1097" s="3">
        <f>VLOOKUP($F1097,Experiment!$A$2:$U$90,MATCH(Results!X$1,Experiment!$A$1:$U$1,0),FALSE)</f>
        <v>0</v>
      </c>
      <c r="Y1097" s="2">
        <f>VLOOKUP($F1097,Experiment!$A$2:$U$90,MATCH(Results!Y$1,Experiment!$A$1:$U$1,0),FALSE)</f>
        <v>0</v>
      </c>
      <c r="Z1097" s="3">
        <f>VLOOKUP($F1097,Experiment!$A$2:$U$90,MATCH(Results!Z$1,Experiment!$A$1:$U$1,0),FALSE)</f>
        <v>0</v>
      </c>
      <c r="AA1097" s="3">
        <f>VLOOKUP($F1097,Experiment!$A$2:$U$90,MATCH(Results!AA$1,Experiment!$A$1:$U$1,0),FALSE)</f>
        <v>0</v>
      </c>
      <c r="AB1097" s="3">
        <f>VLOOKUP($F1097,Experiment!$A$2:$U$90,MATCH(Results!AB$1,Experiment!$A$1:$U$1,0),FALSE)</f>
        <v>0</v>
      </c>
      <c r="AC1097" s="3">
        <f>VLOOKUP($F1097,Experiment!$A$2:$U$90,MATCH(Results!AC$1,Experiment!$A$1:$U$1,0),FALSE)</f>
        <v>0</v>
      </c>
      <c r="AD1097" s="2">
        <f>VLOOKUP($F1097,Experiment!$A$2:$U$90,MATCH(Results!AD$1,Experiment!$A$1:$U$1,0),FALSE)</f>
        <v>0</v>
      </c>
      <c r="AE1097" s="2">
        <f>VLOOKUP($F1097,Experiment!$A$2:$U$90,MATCH(Results!AE$1,Experiment!$A$1:$U$1,0),FALSE)</f>
        <v>0</v>
      </c>
      <c r="AF1097" s="2">
        <f>VLOOKUP($F1097,Experiment!$A$2:$U$90,MATCH(Results!AF$1,Experiment!$A$1:$U$1,0),FALSE)</f>
        <v>0</v>
      </c>
      <c r="AG1097" s="2"/>
      <c r="AH1097" s="3">
        <f>VLOOKUP($F1097,Experiment!$A$2:$W$90,MATCH(Results!AH$1,Experiment!$A$1:$W$1,0),FALSE)</f>
        <v>0</v>
      </c>
      <c r="AI1097" s="2">
        <f>VLOOKUP($F1097,Experiment!$A$2:$X$90,MATCH(Results!AI$1,Experiment!$A$1:$X$1,0),FALSE)</f>
        <v>0</v>
      </c>
      <c r="AJ1097" s="2">
        <f>Table1[[#This Row],[Gain]]^Table1[[#This Row],[θ]]</f>
        <v>0</v>
      </c>
      <c r="AK1097" s="2">
        <f>-Table1[[#This Row],[λ]]*-Table1[[#This Row],[Loss]]^Table1[[#This Row],[θ]]</f>
        <v>0</v>
      </c>
      <c r="AL1097" s="2">
        <f>Table1[[#This Row],[v_n_w_g]]-Table1[[#This Row],[v_n_w_l]]</f>
        <v>0</v>
      </c>
      <c r="AM1097" s="2">
        <f>IF(Table1[[#This Row],[diff_v]]&gt;=1,1,0)</f>
        <v>0</v>
      </c>
    </row>
    <row r="1098" spans="1:39" hidden="1" x14ac:dyDescent="0.3">
      <c r="A1098">
        <v>56</v>
      </c>
      <c r="B1098" t="s">
        <v>46</v>
      </c>
      <c r="C1098" s="22">
        <f>VLOOKUP(Table1[[#This Row],[Subject]],'Subject Profile'!$A$2:$E$8,4,FALSE)</f>
        <v>1</v>
      </c>
      <c r="D1098" s="22">
        <f>VLOOKUP(Table1[[#This Row],[Subject]],'Subject Profile'!$A$2:$E$8,5,FALSE)</f>
        <v>-1.4</v>
      </c>
      <c r="E1098" t="s">
        <v>110</v>
      </c>
      <c r="F1098" t="s">
        <v>71</v>
      </c>
      <c r="G1098" t="s">
        <v>7</v>
      </c>
      <c r="H1098">
        <f>IF(Table1[[#This Row],[decision]]="accept",1,0)</f>
        <v>1</v>
      </c>
      <c r="I1098">
        <v>-10</v>
      </c>
      <c r="J1098">
        <v>550</v>
      </c>
      <c r="K1098">
        <v>1664536069</v>
      </c>
      <c r="L1098">
        <v>8</v>
      </c>
      <c r="M1098" t="str">
        <f>VLOOKUP($F1098,Experiment!$A$2:$U$90,MATCH(Results!M$1,Experiment!$A$1:$U$1,0)+1,FALSE)</f>
        <v>I</v>
      </c>
      <c r="N1098">
        <f>IF(Table1[[#This Row],[Impact]]="I",0,1)</f>
        <v>0</v>
      </c>
      <c r="O1098" s="2">
        <f>VLOOKUP($F1098,Experiment!$A$2:$U$90,MATCH(Results!O$1,Experiment!$A$1:$U$1,0),FALSE)</f>
        <v>-10</v>
      </c>
      <c r="P1098" s="3">
        <f>VLOOKUP($F1098,Experiment!$A$2:$U$90,MATCH(Results!P$1,Experiment!$A$1:$U$1,0),FALSE)</f>
        <v>0.5</v>
      </c>
      <c r="Q1098" s="2">
        <f>VLOOKUP($F1098,Experiment!$A$2:$U$90,MATCH(Results!Q$1,Experiment!$A$1:$U$1,0),FALSE)</f>
        <v>30</v>
      </c>
      <c r="R1098" s="3">
        <f>VLOOKUP($F1098,Experiment!$A$2:$U$90,MATCH(Results!R$1,Experiment!$A$1:$U$1,0),FALSE)</f>
        <v>0.5</v>
      </c>
      <c r="S1098" s="2">
        <f>VLOOKUP($F1098,Experiment!$A$2:$U$90,MATCH(Results!S$1,Experiment!$A$1:$U$1,0),FALSE)</f>
        <v>10</v>
      </c>
      <c r="T1098" s="2">
        <f>VLOOKUP($F1098,Experiment!$A$2:$U$90,MATCH(Results!T$1,Experiment!$A$1:$U$1,0),FALSE)</f>
        <v>400</v>
      </c>
      <c r="U1098" s="2">
        <f>VLOOKUP($F1098,Experiment!$A$2:$U$90,MATCH(Results!U$1,Experiment!$A$1:$U$1,0),FALSE)</f>
        <v>20</v>
      </c>
      <c r="V1098" s="2">
        <f>VLOOKUP($F1098,Experiment!$A$2:$U$90,MATCH(Results!V$1,Experiment!$A$1:$U$1,0),FALSE)</f>
        <v>2</v>
      </c>
      <c r="W1098" s="3">
        <f>VLOOKUP($F1098,Experiment!$A$2:$U$90,MATCH(Results!W$1,Experiment!$A$1:$U$1,0),FALSE)</f>
        <v>0.25</v>
      </c>
      <c r="X1098" s="3">
        <f>VLOOKUP($F1098,Experiment!$A$2:$U$90,MATCH(Results!X$1,Experiment!$A$1:$U$1,0),FALSE)</f>
        <v>0.75</v>
      </c>
      <c r="Y1098" s="2">
        <f>VLOOKUP($F1098,Experiment!$A$2:$U$90,MATCH(Results!Y$1,Experiment!$A$1:$U$1,0),FALSE)</f>
        <v>2</v>
      </c>
      <c r="Z1098" s="3">
        <f>VLOOKUP($F1098,Experiment!$A$2:$U$90,MATCH(Results!Z$1,Experiment!$A$1:$U$1,0),FALSE)</f>
        <v>0.5</v>
      </c>
      <c r="AA1098" s="3">
        <f>VLOOKUP($F1098,Experiment!$A$2:$U$90,MATCH(Results!AA$1,Experiment!$A$1:$U$1,0),FALSE)</f>
        <v>0.25</v>
      </c>
      <c r="AB1098" s="3">
        <f>VLOOKUP($F1098,Experiment!$A$2:$U$90,MATCH(Results!AB$1,Experiment!$A$1:$U$1,0),FALSE)</f>
        <v>0.625</v>
      </c>
      <c r="AC1098" s="3">
        <f>VLOOKUP($F1098,Experiment!$A$2:$U$90,MATCH(Results!AC$1,Experiment!$A$1:$U$1,0),FALSE)</f>
        <v>0.375</v>
      </c>
      <c r="AD1098" s="2">
        <f>VLOOKUP($F1098,Experiment!$A$2:$U$90,MATCH(Results!AD$1,Experiment!$A$1:$U$1,0),FALSE)</f>
        <v>5</v>
      </c>
      <c r="AE1098" s="2">
        <f>VLOOKUP($F1098,Experiment!$A$2:$U$90,MATCH(Results!AE$1,Experiment!$A$1:$U$1,0),FALSE)</f>
        <v>375</v>
      </c>
      <c r="AF1098" s="2">
        <f>VLOOKUP($F1098,Experiment!$A$2:$U$90,MATCH(Results!AF$1,Experiment!$A$1:$U$1,0),FALSE)</f>
        <v>19.364916731037084</v>
      </c>
      <c r="AG1098" s="3">
        <f>VLOOKUP($F1098,Experiment!$A$2:$W$90,MATCH(Results!AG$1,Experiment!$A$1:$W$1,0),FALSE)</f>
        <v>0.82730419370997643</v>
      </c>
      <c r="AH1098" s="3">
        <f>VLOOKUP($F1098,Experiment!$A$2:$W$90,MATCH(Results!AH$1,Experiment!$A$1:$W$1,0),FALSE)</f>
        <v>0.38648875795104182</v>
      </c>
      <c r="AI1098" s="3">
        <f>VLOOKUP($F1098,Experiment!$A$2:$X$90,MATCH(Results!AI$1,Experiment!$A$1:$X$1,0),FALSE)</f>
        <v>0.61351124204895813</v>
      </c>
      <c r="AJ1098" s="2">
        <f>Table1[[#This Row],[Gain]]^Table1[[#This Row],[θ]]</f>
        <v>30</v>
      </c>
      <c r="AK1098" s="2">
        <f>-Table1[[#This Row],[λ]]*-Table1[[#This Row],[Loss]]^Table1[[#This Row],[θ]]</f>
        <v>14</v>
      </c>
      <c r="AL1098" s="2">
        <f>Table1[[#This Row],[v_n_w_g]]-Table1[[#This Row],[v_n_w_l]]</f>
        <v>16</v>
      </c>
      <c r="AM1098" s="2">
        <f>IF(Table1[[#This Row],[diff_v]]&gt;=1,1,0)</f>
        <v>1</v>
      </c>
    </row>
    <row r="1099" spans="1:39" hidden="1" x14ac:dyDescent="0.3">
      <c r="A1099">
        <v>57</v>
      </c>
      <c r="B1099" t="s">
        <v>46</v>
      </c>
      <c r="C1099" s="22">
        <f>VLOOKUP(Table1[[#This Row],[Subject]],'Subject Profile'!$A$2:$E$8,4,FALSE)</f>
        <v>1</v>
      </c>
      <c r="D1099" s="22">
        <f>VLOOKUP(Table1[[#This Row],[Subject]],'Subject Profile'!$A$2:$E$8,5,FALSE)</f>
        <v>-1.4</v>
      </c>
      <c r="E1099" t="s">
        <v>110</v>
      </c>
      <c r="F1099" t="s">
        <v>78</v>
      </c>
      <c r="G1099" t="s">
        <v>113</v>
      </c>
      <c r="H1099">
        <f>IF(Table1[[#This Row],[decision]]="accept",1,0)</f>
        <v>0</v>
      </c>
      <c r="I1099">
        <v>0</v>
      </c>
      <c r="J1099">
        <v>550</v>
      </c>
      <c r="K1099">
        <v>1664536078</v>
      </c>
      <c r="L1099">
        <v>9</v>
      </c>
      <c r="M1099" t="str">
        <f>VLOOKUP($F1099,Experiment!$A$2:$U$90,MATCH(Results!M$1,Experiment!$A$1:$U$1,0)+1,FALSE)</f>
        <v>G</v>
      </c>
      <c r="N1099">
        <f>IF(Table1[[#This Row],[Impact]]="I",0,1)</f>
        <v>1</v>
      </c>
      <c r="O1099" s="2">
        <f>VLOOKUP($F1099,Experiment!$A$2:$U$90,MATCH(Results!O$1,Experiment!$A$1:$U$1,0),FALSE)</f>
        <v>-90</v>
      </c>
      <c r="P1099" s="3">
        <f>VLOOKUP($F1099,Experiment!$A$2:$U$90,MATCH(Results!P$1,Experiment!$A$1:$U$1,0),FALSE)</f>
        <v>0.5</v>
      </c>
      <c r="Q1099" s="2">
        <f>VLOOKUP($F1099,Experiment!$A$2:$U$90,MATCH(Results!Q$1,Experiment!$A$1:$U$1,0),FALSE)</f>
        <v>80</v>
      </c>
      <c r="R1099" s="3">
        <f>VLOOKUP($F1099,Experiment!$A$2:$U$90,MATCH(Results!R$1,Experiment!$A$1:$U$1,0),FALSE)</f>
        <v>0.5</v>
      </c>
      <c r="S1099" s="2">
        <f>VLOOKUP($F1099,Experiment!$A$2:$U$90,MATCH(Results!S$1,Experiment!$A$1:$U$1,0),FALSE)</f>
        <v>-5</v>
      </c>
      <c r="T1099" s="2">
        <f>VLOOKUP($F1099,Experiment!$A$2:$U$90,MATCH(Results!T$1,Experiment!$A$1:$U$1,0),FALSE)</f>
        <v>7225</v>
      </c>
      <c r="U1099" s="2">
        <f>VLOOKUP($F1099,Experiment!$A$2:$U$90,MATCH(Results!U$1,Experiment!$A$1:$U$1,0),FALSE)</f>
        <v>85</v>
      </c>
      <c r="V1099" s="2">
        <f>VLOOKUP($F1099,Experiment!$A$2:$U$90,MATCH(Results!V$1,Experiment!$A$1:$U$1,0),FALSE)</f>
        <v>2</v>
      </c>
      <c r="W1099" s="3">
        <f>VLOOKUP($F1099,Experiment!$A$2:$U$90,MATCH(Results!W$1,Experiment!$A$1:$U$1,0),FALSE)</f>
        <v>0.25</v>
      </c>
      <c r="X1099" s="3">
        <f>VLOOKUP($F1099,Experiment!$A$2:$U$90,MATCH(Results!X$1,Experiment!$A$1:$U$1,0),FALSE)</f>
        <v>0.75</v>
      </c>
      <c r="Y1099" s="2">
        <f>VLOOKUP($F1099,Experiment!$A$2:$U$90,MATCH(Results!Y$1,Experiment!$A$1:$U$1,0),FALSE)</f>
        <v>2</v>
      </c>
      <c r="Z1099" s="3">
        <f>VLOOKUP($F1099,Experiment!$A$2:$U$90,MATCH(Results!Z$1,Experiment!$A$1:$U$1,0),FALSE)</f>
        <v>0.5</v>
      </c>
      <c r="AA1099" s="3">
        <f>VLOOKUP($F1099,Experiment!$A$2:$U$90,MATCH(Results!AA$1,Experiment!$A$1:$U$1,0),FALSE)</f>
        <v>0.25</v>
      </c>
      <c r="AB1099" s="3">
        <f>VLOOKUP($F1099,Experiment!$A$2:$U$90,MATCH(Results!AB$1,Experiment!$A$1:$U$1,0),FALSE)</f>
        <v>0.625</v>
      </c>
      <c r="AC1099" s="3">
        <f>VLOOKUP($F1099,Experiment!$A$2:$U$90,MATCH(Results!AC$1,Experiment!$A$1:$U$1,0),FALSE)</f>
        <v>0.375</v>
      </c>
      <c r="AD1099" s="2">
        <f>VLOOKUP($F1099,Experiment!$A$2:$U$90,MATCH(Results!AD$1,Experiment!$A$1:$U$1,0),FALSE)</f>
        <v>-26.25</v>
      </c>
      <c r="AE1099" s="2">
        <f>VLOOKUP($F1099,Experiment!$A$2:$U$90,MATCH(Results!AE$1,Experiment!$A$1:$U$1,0),FALSE)</f>
        <v>6773.4375</v>
      </c>
      <c r="AF1099" s="2">
        <f>VLOOKUP($F1099,Experiment!$A$2:$U$90,MATCH(Results!AF$1,Experiment!$A$1:$U$1,0),FALSE)</f>
        <v>82.300896106907615</v>
      </c>
      <c r="AG1099" s="3">
        <f>VLOOKUP($F1099,Experiment!$A$2:$W$90,MATCH(Results!AG$1,Experiment!$A$1:$W$1,0),FALSE)</f>
        <v>0.82730419370997643</v>
      </c>
      <c r="AH1099" s="3">
        <f>VLOOKUP($F1099,Experiment!$A$2:$W$90,MATCH(Results!AH$1,Experiment!$A$1:$W$1,0),FALSE)</f>
        <v>0.38648875795104182</v>
      </c>
      <c r="AI1099" s="3">
        <f>VLOOKUP($F1099,Experiment!$A$2:$X$90,MATCH(Results!AI$1,Experiment!$A$1:$X$1,0),FALSE)</f>
        <v>0.61351124204895813</v>
      </c>
      <c r="AJ1099" s="2">
        <f>Table1[[#This Row],[Gain]]^Table1[[#This Row],[θ]]</f>
        <v>80</v>
      </c>
      <c r="AK1099" s="2">
        <f>-Table1[[#This Row],[λ]]*-Table1[[#This Row],[Loss]]^Table1[[#This Row],[θ]]</f>
        <v>125.99999999999999</v>
      </c>
      <c r="AL1099" s="2">
        <f>Table1[[#This Row],[v_n_w_g]]-Table1[[#This Row],[v_n_w_l]]</f>
        <v>-45.999999999999986</v>
      </c>
      <c r="AM1099" s="2">
        <f>IF(Table1[[#This Row],[diff_v]]&gt;=1,1,0)</f>
        <v>0</v>
      </c>
    </row>
    <row r="1100" spans="1:39" hidden="1" x14ac:dyDescent="0.3">
      <c r="A1100">
        <v>58</v>
      </c>
      <c r="B1100" t="s">
        <v>46</v>
      </c>
      <c r="C1100" s="22">
        <f>VLOOKUP(Table1[[#This Row],[Subject]],'Subject Profile'!$A$2:$E$8,4,FALSE)</f>
        <v>1</v>
      </c>
      <c r="D1100" s="22">
        <f>VLOOKUP(Table1[[#This Row],[Subject]],'Subject Profile'!$A$2:$E$8,5,FALSE)</f>
        <v>-1.4</v>
      </c>
      <c r="E1100" t="s">
        <v>110</v>
      </c>
      <c r="F1100" t="s">
        <v>78</v>
      </c>
      <c r="G1100" t="s">
        <v>113</v>
      </c>
      <c r="H1100">
        <f>IF(Table1[[#This Row],[decision]]="accept",1,0)</f>
        <v>0</v>
      </c>
      <c r="I1100">
        <v>0</v>
      </c>
      <c r="J1100">
        <v>550</v>
      </c>
      <c r="K1100">
        <v>1664536082</v>
      </c>
      <c r="L1100">
        <v>4</v>
      </c>
      <c r="M1100" t="str">
        <f>VLOOKUP($F1100,Experiment!$A$2:$U$90,MATCH(Results!M$1,Experiment!$A$1:$U$1,0)+1,FALSE)</f>
        <v>G</v>
      </c>
      <c r="N1100">
        <f>IF(Table1[[#This Row],[Impact]]="I",0,1)</f>
        <v>1</v>
      </c>
      <c r="O1100" s="2">
        <f>VLOOKUP($F1100,Experiment!$A$2:$U$90,MATCH(Results!O$1,Experiment!$A$1:$U$1,0),FALSE)</f>
        <v>-90</v>
      </c>
      <c r="P1100" s="3">
        <f>VLOOKUP($F1100,Experiment!$A$2:$U$90,MATCH(Results!P$1,Experiment!$A$1:$U$1,0),FALSE)</f>
        <v>0.5</v>
      </c>
      <c r="Q1100" s="2">
        <f>VLOOKUP($F1100,Experiment!$A$2:$U$90,MATCH(Results!Q$1,Experiment!$A$1:$U$1,0),FALSE)</f>
        <v>80</v>
      </c>
      <c r="R1100" s="3">
        <f>VLOOKUP($F1100,Experiment!$A$2:$U$90,MATCH(Results!R$1,Experiment!$A$1:$U$1,0),FALSE)</f>
        <v>0.5</v>
      </c>
      <c r="S1100" s="2">
        <f>VLOOKUP($F1100,Experiment!$A$2:$U$90,MATCH(Results!S$1,Experiment!$A$1:$U$1,0),FALSE)</f>
        <v>-5</v>
      </c>
      <c r="T1100" s="2">
        <f>VLOOKUP($F1100,Experiment!$A$2:$U$90,MATCH(Results!T$1,Experiment!$A$1:$U$1,0),FALSE)</f>
        <v>7225</v>
      </c>
      <c r="U1100" s="2">
        <f>VLOOKUP($F1100,Experiment!$A$2:$U$90,MATCH(Results!U$1,Experiment!$A$1:$U$1,0),FALSE)</f>
        <v>85</v>
      </c>
      <c r="V1100" s="2">
        <f>VLOOKUP($F1100,Experiment!$A$2:$U$90,MATCH(Results!V$1,Experiment!$A$1:$U$1,0),FALSE)</f>
        <v>2</v>
      </c>
      <c r="W1100" s="3">
        <f>VLOOKUP($F1100,Experiment!$A$2:$U$90,MATCH(Results!W$1,Experiment!$A$1:$U$1,0),FALSE)</f>
        <v>0.25</v>
      </c>
      <c r="X1100" s="3">
        <f>VLOOKUP($F1100,Experiment!$A$2:$U$90,MATCH(Results!X$1,Experiment!$A$1:$U$1,0),FALSE)</f>
        <v>0.75</v>
      </c>
      <c r="Y1100" s="2">
        <f>VLOOKUP($F1100,Experiment!$A$2:$U$90,MATCH(Results!Y$1,Experiment!$A$1:$U$1,0),FALSE)</f>
        <v>2</v>
      </c>
      <c r="Z1100" s="3">
        <f>VLOOKUP($F1100,Experiment!$A$2:$U$90,MATCH(Results!Z$1,Experiment!$A$1:$U$1,0),FALSE)</f>
        <v>0.5</v>
      </c>
      <c r="AA1100" s="3">
        <f>VLOOKUP($F1100,Experiment!$A$2:$U$90,MATCH(Results!AA$1,Experiment!$A$1:$U$1,0),FALSE)</f>
        <v>0.25</v>
      </c>
      <c r="AB1100" s="3">
        <f>VLOOKUP($F1100,Experiment!$A$2:$U$90,MATCH(Results!AB$1,Experiment!$A$1:$U$1,0),FALSE)</f>
        <v>0.625</v>
      </c>
      <c r="AC1100" s="3">
        <f>VLOOKUP($F1100,Experiment!$A$2:$U$90,MATCH(Results!AC$1,Experiment!$A$1:$U$1,0),FALSE)</f>
        <v>0.375</v>
      </c>
      <c r="AD1100" s="2">
        <f>VLOOKUP($F1100,Experiment!$A$2:$U$90,MATCH(Results!AD$1,Experiment!$A$1:$U$1,0),FALSE)</f>
        <v>-26.25</v>
      </c>
      <c r="AE1100" s="2">
        <f>VLOOKUP($F1100,Experiment!$A$2:$U$90,MATCH(Results!AE$1,Experiment!$A$1:$U$1,0),FALSE)</f>
        <v>6773.4375</v>
      </c>
      <c r="AF1100" s="2">
        <f>VLOOKUP($F1100,Experiment!$A$2:$U$90,MATCH(Results!AF$1,Experiment!$A$1:$U$1,0),FALSE)</f>
        <v>82.300896106907615</v>
      </c>
      <c r="AG1100" s="3">
        <f>VLOOKUP($F1100,Experiment!$A$2:$W$90,MATCH(Results!AG$1,Experiment!$A$1:$W$1,0),FALSE)</f>
        <v>0.82730419370997643</v>
      </c>
      <c r="AH1100" s="3">
        <f>VLOOKUP($F1100,Experiment!$A$2:$W$90,MATCH(Results!AH$1,Experiment!$A$1:$W$1,0),FALSE)</f>
        <v>0.38648875795104182</v>
      </c>
      <c r="AI1100" s="3">
        <f>VLOOKUP($F1100,Experiment!$A$2:$X$90,MATCH(Results!AI$1,Experiment!$A$1:$X$1,0),FALSE)</f>
        <v>0.61351124204895813</v>
      </c>
      <c r="AJ1100" s="2">
        <f>Table1[[#This Row],[Gain]]^Table1[[#This Row],[θ]]</f>
        <v>80</v>
      </c>
      <c r="AK1100" s="2">
        <f>-Table1[[#This Row],[λ]]*-Table1[[#This Row],[Loss]]^Table1[[#This Row],[θ]]</f>
        <v>125.99999999999999</v>
      </c>
      <c r="AL1100" s="2">
        <f>Table1[[#This Row],[v_n_w_g]]-Table1[[#This Row],[v_n_w_l]]</f>
        <v>-45.999999999999986</v>
      </c>
      <c r="AM1100" s="2">
        <f>IF(Table1[[#This Row],[diff_v]]&gt;=1,1,0)</f>
        <v>0</v>
      </c>
    </row>
    <row r="1101" spans="1:39" hidden="1" x14ac:dyDescent="0.3">
      <c r="A1101">
        <v>59</v>
      </c>
      <c r="B1101" t="s">
        <v>46</v>
      </c>
      <c r="C1101" s="22">
        <f>VLOOKUP(Table1[[#This Row],[Subject]],'Subject Profile'!$A$2:$E$8,4,FALSE)</f>
        <v>1</v>
      </c>
      <c r="D1101" s="22">
        <f>VLOOKUP(Table1[[#This Row],[Subject]],'Subject Profile'!$A$2:$E$8,5,FALSE)</f>
        <v>-1.4</v>
      </c>
      <c r="E1101" t="s">
        <v>110</v>
      </c>
      <c r="F1101" t="s">
        <v>50</v>
      </c>
      <c r="G1101" t="s">
        <v>7</v>
      </c>
      <c r="H1101">
        <f>IF(Table1[[#This Row],[decision]]="accept",1,0)</f>
        <v>1</v>
      </c>
      <c r="I1101">
        <v>180</v>
      </c>
      <c r="J1101">
        <v>730</v>
      </c>
      <c r="K1101">
        <v>1664536089</v>
      </c>
      <c r="L1101">
        <v>7</v>
      </c>
      <c r="M1101" t="str">
        <f>VLOOKUP($F1101,Experiment!$A$2:$U$90,MATCH(Results!M$1,Experiment!$A$1:$U$1,0)+1,FALSE)</f>
        <v>I</v>
      </c>
      <c r="N1101">
        <f>IF(Table1[[#This Row],[Impact]]="I",0,1)</f>
        <v>0</v>
      </c>
      <c r="O1101" s="2">
        <f>VLOOKUP($F1101,Experiment!$A$2:$U$90,MATCH(Results!O$1,Experiment!$A$1:$U$1,0),FALSE)</f>
        <v>-90</v>
      </c>
      <c r="P1101" s="3">
        <f>VLOOKUP($F1101,Experiment!$A$2:$U$90,MATCH(Results!P$1,Experiment!$A$1:$U$1,0),FALSE)</f>
        <v>0.5</v>
      </c>
      <c r="Q1101" s="2">
        <f>VLOOKUP($F1101,Experiment!$A$2:$U$90,MATCH(Results!Q$1,Experiment!$A$1:$U$1,0),FALSE)</f>
        <v>180</v>
      </c>
      <c r="R1101" s="3">
        <f>VLOOKUP($F1101,Experiment!$A$2:$U$90,MATCH(Results!R$1,Experiment!$A$1:$U$1,0),FALSE)</f>
        <v>0.5</v>
      </c>
      <c r="S1101" s="2">
        <f>VLOOKUP($F1101,Experiment!$A$2:$U$90,MATCH(Results!S$1,Experiment!$A$1:$U$1,0),FALSE)</f>
        <v>45</v>
      </c>
      <c r="T1101" s="2">
        <f>VLOOKUP($F1101,Experiment!$A$2:$U$90,MATCH(Results!T$1,Experiment!$A$1:$U$1,0),FALSE)</f>
        <v>18225</v>
      </c>
      <c r="U1101" s="2">
        <f>VLOOKUP($F1101,Experiment!$A$2:$U$90,MATCH(Results!U$1,Experiment!$A$1:$U$1,0),FALSE)</f>
        <v>135</v>
      </c>
      <c r="V1101" s="2">
        <f>VLOOKUP($F1101,Experiment!$A$2:$U$90,MATCH(Results!V$1,Experiment!$A$1:$U$1,0),FALSE)</f>
        <v>4</v>
      </c>
      <c r="W1101" s="3">
        <f>VLOOKUP($F1101,Experiment!$A$2:$U$90,MATCH(Results!W$1,Experiment!$A$1:$U$1,0),FALSE)</f>
        <v>0.75</v>
      </c>
      <c r="X1101" s="3">
        <f>VLOOKUP($F1101,Experiment!$A$2:$U$90,MATCH(Results!X$1,Experiment!$A$1:$U$1,0),FALSE)</f>
        <v>0.25</v>
      </c>
      <c r="Y1101" s="2">
        <f>VLOOKUP($F1101,Experiment!$A$2:$U$90,MATCH(Results!Y$1,Experiment!$A$1:$U$1,0),FALSE)</f>
        <v>2</v>
      </c>
      <c r="Z1101" s="3">
        <f>VLOOKUP($F1101,Experiment!$A$2:$U$90,MATCH(Results!Z$1,Experiment!$A$1:$U$1,0),FALSE)</f>
        <v>0.05</v>
      </c>
      <c r="AA1101" s="3">
        <f>VLOOKUP($F1101,Experiment!$A$2:$U$90,MATCH(Results!AA$1,Experiment!$A$1:$U$1,0),FALSE)</f>
        <v>0.2</v>
      </c>
      <c r="AB1101" s="3">
        <f>VLOOKUP($F1101,Experiment!$A$2:$U$90,MATCH(Results!AB$1,Experiment!$A$1:$U$1,0),FALSE)</f>
        <v>0.42499999999999999</v>
      </c>
      <c r="AC1101" s="3">
        <f>VLOOKUP($F1101,Experiment!$A$2:$U$90,MATCH(Results!AC$1,Experiment!$A$1:$U$1,0),FALSE)</f>
        <v>0.57499999999999996</v>
      </c>
      <c r="AD1101" s="2">
        <f>VLOOKUP($F1101,Experiment!$A$2:$U$90,MATCH(Results!AD$1,Experiment!$A$1:$U$1,0),FALSE)</f>
        <v>65.249999999999986</v>
      </c>
      <c r="AE1101" s="2">
        <f>VLOOKUP($F1101,Experiment!$A$2:$U$90,MATCH(Results!AE$1,Experiment!$A$1:$U$1,0),FALSE)</f>
        <v>17814.9375</v>
      </c>
      <c r="AF1101" s="2">
        <f>VLOOKUP($F1101,Experiment!$A$2:$U$90,MATCH(Results!AF$1,Experiment!$A$1:$U$1,0),FALSE)</f>
        <v>133.47260954967501</v>
      </c>
      <c r="AG1101" s="3">
        <f>VLOOKUP($F1101,Experiment!$A$2:$W$90,MATCH(Results!AG$1,Experiment!$A$1:$W$1,0),FALSE)</f>
        <v>1</v>
      </c>
      <c r="AH1101" s="3">
        <f>VLOOKUP($F1101,Experiment!$A$2:$W$90,MATCH(Results!AH$1,Experiment!$A$1:$W$1,0),FALSE)</f>
        <v>0.57499999999999996</v>
      </c>
      <c r="AI1101" s="3">
        <f>VLOOKUP($F1101,Experiment!$A$2:$X$90,MATCH(Results!AI$1,Experiment!$A$1:$X$1,0),FALSE)</f>
        <v>0.42500000000000004</v>
      </c>
      <c r="AJ1101" s="2">
        <f>Table1[[#This Row],[Gain]]^Table1[[#This Row],[θ]]</f>
        <v>180</v>
      </c>
      <c r="AK1101" s="2">
        <f>-Table1[[#This Row],[λ]]*-Table1[[#This Row],[Loss]]^Table1[[#This Row],[θ]]</f>
        <v>125.99999999999999</v>
      </c>
      <c r="AL1101" s="2">
        <f>Table1[[#This Row],[v_n_w_g]]-Table1[[#This Row],[v_n_w_l]]</f>
        <v>54.000000000000014</v>
      </c>
      <c r="AM1101" s="2">
        <f>IF(Table1[[#This Row],[diff_v]]&gt;=1,1,0)</f>
        <v>1</v>
      </c>
    </row>
    <row r="1102" spans="1:39" hidden="1" x14ac:dyDescent="0.3">
      <c r="A1102">
        <v>60</v>
      </c>
      <c r="B1102" t="s">
        <v>46</v>
      </c>
      <c r="C1102" s="22">
        <f>VLOOKUP(Table1[[#This Row],[Subject]],'Subject Profile'!$A$2:$E$8,4,FALSE)</f>
        <v>1</v>
      </c>
      <c r="D1102" s="22">
        <f>VLOOKUP(Table1[[#This Row],[Subject]],'Subject Profile'!$A$2:$E$8,5,FALSE)</f>
        <v>-1.4</v>
      </c>
      <c r="E1102" t="s">
        <v>110</v>
      </c>
      <c r="F1102" t="s">
        <v>50</v>
      </c>
      <c r="G1102" t="s">
        <v>7</v>
      </c>
      <c r="H1102">
        <f>IF(Table1[[#This Row],[decision]]="accept",1,0)</f>
        <v>1</v>
      </c>
      <c r="I1102">
        <v>180</v>
      </c>
      <c r="J1102">
        <v>730</v>
      </c>
      <c r="K1102">
        <v>1664536091</v>
      </c>
      <c r="L1102">
        <v>2</v>
      </c>
      <c r="M1102" t="str">
        <f>VLOOKUP($F1102,Experiment!$A$2:$U$90,MATCH(Results!M$1,Experiment!$A$1:$U$1,0)+1,FALSE)</f>
        <v>I</v>
      </c>
      <c r="N1102">
        <f>IF(Table1[[#This Row],[Impact]]="I",0,1)</f>
        <v>0</v>
      </c>
      <c r="O1102" s="2">
        <f>VLOOKUP($F1102,Experiment!$A$2:$U$90,MATCH(Results!O$1,Experiment!$A$1:$U$1,0),FALSE)</f>
        <v>-90</v>
      </c>
      <c r="P1102" s="3">
        <f>VLOOKUP($F1102,Experiment!$A$2:$U$90,MATCH(Results!P$1,Experiment!$A$1:$U$1,0),FALSE)</f>
        <v>0.5</v>
      </c>
      <c r="Q1102" s="2">
        <f>VLOOKUP($F1102,Experiment!$A$2:$U$90,MATCH(Results!Q$1,Experiment!$A$1:$U$1,0),FALSE)</f>
        <v>180</v>
      </c>
      <c r="R1102" s="3">
        <f>VLOOKUP($F1102,Experiment!$A$2:$U$90,MATCH(Results!R$1,Experiment!$A$1:$U$1,0),FALSE)</f>
        <v>0.5</v>
      </c>
      <c r="S1102" s="2">
        <f>VLOOKUP($F1102,Experiment!$A$2:$U$90,MATCH(Results!S$1,Experiment!$A$1:$U$1,0),FALSE)</f>
        <v>45</v>
      </c>
      <c r="T1102" s="2">
        <f>VLOOKUP($F1102,Experiment!$A$2:$U$90,MATCH(Results!T$1,Experiment!$A$1:$U$1,0),FALSE)</f>
        <v>18225</v>
      </c>
      <c r="U1102" s="2">
        <f>VLOOKUP($F1102,Experiment!$A$2:$U$90,MATCH(Results!U$1,Experiment!$A$1:$U$1,0),FALSE)</f>
        <v>135</v>
      </c>
      <c r="V1102" s="2">
        <f>VLOOKUP($F1102,Experiment!$A$2:$U$90,MATCH(Results!V$1,Experiment!$A$1:$U$1,0),FALSE)</f>
        <v>4</v>
      </c>
      <c r="W1102" s="3">
        <f>VLOOKUP($F1102,Experiment!$A$2:$U$90,MATCH(Results!W$1,Experiment!$A$1:$U$1,0),FALSE)</f>
        <v>0.75</v>
      </c>
      <c r="X1102" s="3">
        <f>VLOOKUP($F1102,Experiment!$A$2:$U$90,MATCH(Results!X$1,Experiment!$A$1:$U$1,0),FALSE)</f>
        <v>0.25</v>
      </c>
      <c r="Y1102" s="2">
        <f>VLOOKUP($F1102,Experiment!$A$2:$U$90,MATCH(Results!Y$1,Experiment!$A$1:$U$1,0),FALSE)</f>
        <v>2</v>
      </c>
      <c r="Z1102" s="3">
        <f>VLOOKUP($F1102,Experiment!$A$2:$U$90,MATCH(Results!Z$1,Experiment!$A$1:$U$1,0),FALSE)</f>
        <v>0.05</v>
      </c>
      <c r="AA1102" s="3">
        <f>VLOOKUP($F1102,Experiment!$A$2:$U$90,MATCH(Results!AA$1,Experiment!$A$1:$U$1,0),FALSE)</f>
        <v>0.2</v>
      </c>
      <c r="AB1102" s="3">
        <f>VLOOKUP($F1102,Experiment!$A$2:$U$90,MATCH(Results!AB$1,Experiment!$A$1:$U$1,0),FALSE)</f>
        <v>0.42499999999999999</v>
      </c>
      <c r="AC1102" s="3">
        <f>VLOOKUP($F1102,Experiment!$A$2:$U$90,MATCH(Results!AC$1,Experiment!$A$1:$U$1,0),FALSE)</f>
        <v>0.57499999999999996</v>
      </c>
      <c r="AD1102" s="2">
        <f>VLOOKUP($F1102,Experiment!$A$2:$U$90,MATCH(Results!AD$1,Experiment!$A$1:$U$1,0),FALSE)</f>
        <v>65.249999999999986</v>
      </c>
      <c r="AE1102" s="2">
        <f>VLOOKUP($F1102,Experiment!$A$2:$U$90,MATCH(Results!AE$1,Experiment!$A$1:$U$1,0),FALSE)</f>
        <v>17814.9375</v>
      </c>
      <c r="AF1102" s="2">
        <f>VLOOKUP($F1102,Experiment!$A$2:$U$90,MATCH(Results!AF$1,Experiment!$A$1:$U$1,0),FALSE)</f>
        <v>133.47260954967501</v>
      </c>
      <c r="AG1102" s="3">
        <f>VLOOKUP($F1102,Experiment!$A$2:$W$90,MATCH(Results!AG$1,Experiment!$A$1:$W$1,0),FALSE)</f>
        <v>1</v>
      </c>
      <c r="AH1102" s="3">
        <f>VLOOKUP($F1102,Experiment!$A$2:$W$90,MATCH(Results!AH$1,Experiment!$A$1:$W$1,0),FALSE)</f>
        <v>0.57499999999999996</v>
      </c>
      <c r="AI1102" s="3">
        <f>VLOOKUP($F1102,Experiment!$A$2:$X$90,MATCH(Results!AI$1,Experiment!$A$1:$X$1,0),FALSE)</f>
        <v>0.42500000000000004</v>
      </c>
      <c r="AJ1102" s="2">
        <f>Table1[[#This Row],[Gain]]^Table1[[#This Row],[θ]]</f>
        <v>180</v>
      </c>
      <c r="AK1102" s="2">
        <f>-Table1[[#This Row],[λ]]*-Table1[[#This Row],[Loss]]^Table1[[#This Row],[θ]]</f>
        <v>125.99999999999999</v>
      </c>
      <c r="AL1102" s="2">
        <f>Table1[[#This Row],[v_n_w_g]]-Table1[[#This Row],[v_n_w_l]]</f>
        <v>54.000000000000014</v>
      </c>
      <c r="AM1102" s="2">
        <f>IF(Table1[[#This Row],[diff_v]]&gt;=1,1,0)</f>
        <v>1</v>
      </c>
    </row>
    <row r="1103" spans="1:39" hidden="1" x14ac:dyDescent="0.3">
      <c r="A1103">
        <v>61</v>
      </c>
      <c r="B1103" t="s">
        <v>46</v>
      </c>
      <c r="C1103" s="22">
        <f>VLOOKUP(Table1[[#This Row],[Subject]],'Subject Profile'!$A$2:$E$8,4,FALSE)</f>
        <v>1</v>
      </c>
      <c r="D1103" s="22">
        <f>VLOOKUP(Table1[[#This Row],[Subject]],'Subject Profile'!$A$2:$E$8,5,FALSE)</f>
        <v>-1.4</v>
      </c>
      <c r="E1103" t="s">
        <v>110</v>
      </c>
      <c r="F1103" t="s">
        <v>50</v>
      </c>
      <c r="G1103" t="s">
        <v>7</v>
      </c>
      <c r="H1103">
        <f>IF(Table1[[#This Row],[decision]]="accept",1,0)</f>
        <v>1</v>
      </c>
      <c r="I1103">
        <v>-90</v>
      </c>
      <c r="J1103">
        <v>460</v>
      </c>
      <c r="K1103">
        <v>1664536092</v>
      </c>
      <c r="L1103">
        <v>1</v>
      </c>
      <c r="M1103" t="str">
        <f>VLOOKUP($F1103,Experiment!$A$2:$U$90,MATCH(Results!M$1,Experiment!$A$1:$U$1,0)+1,FALSE)</f>
        <v>I</v>
      </c>
      <c r="N1103">
        <f>IF(Table1[[#This Row],[Impact]]="I",0,1)</f>
        <v>0</v>
      </c>
      <c r="O1103" s="2">
        <f>VLOOKUP($F1103,Experiment!$A$2:$U$90,MATCH(Results!O$1,Experiment!$A$1:$U$1,0),FALSE)</f>
        <v>-90</v>
      </c>
      <c r="P1103" s="3">
        <f>VLOOKUP($F1103,Experiment!$A$2:$U$90,MATCH(Results!P$1,Experiment!$A$1:$U$1,0),FALSE)</f>
        <v>0.5</v>
      </c>
      <c r="Q1103" s="2">
        <f>VLOOKUP($F1103,Experiment!$A$2:$U$90,MATCH(Results!Q$1,Experiment!$A$1:$U$1,0),FALSE)</f>
        <v>180</v>
      </c>
      <c r="R1103" s="3">
        <f>VLOOKUP($F1103,Experiment!$A$2:$U$90,MATCH(Results!R$1,Experiment!$A$1:$U$1,0),FALSE)</f>
        <v>0.5</v>
      </c>
      <c r="S1103" s="2">
        <f>VLOOKUP($F1103,Experiment!$A$2:$U$90,MATCH(Results!S$1,Experiment!$A$1:$U$1,0),FALSE)</f>
        <v>45</v>
      </c>
      <c r="T1103" s="2">
        <f>VLOOKUP($F1103,Experiment!$A$2:$U$90,MATCH(Results!T$1,Experiment!$A$1:$U$1,0),FALSE)</f>
        <v>18225</v>
      </c>
      <c r="U1103" s="2">
        <f>VLOOKUP($F1103,Experiment!$A$2:$U$90,MATCH(Results!U$1,Experiment!$A$1:$U$1,0),FALSE)</f>
        <v>135</v>
      </c>
      <c r="V1103" s="2">
        <f>VLOOKUP($F1103,Experiment!$A$2:$U$90,MATCH(Results!V$1,Experiment!$A$1:$U$1,0),FALSE)</f>
        <v>4</v>
      </c>
      <c r="W1103" s="3">
        <f>VLOOKUP($F1103,Experiment!$A$2:$U$90,MATCH(Results!W$1,Experiment!$A$1:$U$1,0),FALSE)</f>
        <v>0.75</v>
      </c>
      <c r="X1103" s="3">
        <f>VLOOKUP($F1103,Experiment!$A$2:$U$90,MATCH(Results!X$1,Experiment!$A$1:$U$1,0),FALSE)</f>
        <v>0.25</v>
      </c>
      <c r="Y1103" s="2">
        <f>VLOOKUP($F1103,Experiment!$A$2:$U$90,MATCH(Results!Y$1,Experiment!$A$1:$U$1,0),FALSE)</f>
        <v>2</v>
      </c>
      <c r="Z1103" s="3">
        <f>VLOOKUP($F1103,Experiment!$A$2:$U$90,MATCH(Results!Z$1,Experiment!$A$1:$U$1,0),FALSE)</f>
        <v>0.05</v>
      </c>
      <c r="AA1103" s="3">
        <f>VLOOKUP($F1103,Experiment!$A$2:$U$90,MATCH(Results!AA$1,Experiment!$A$1:$U$1,0),FALSE)</f>
        <v>0.2</v>
      </c>
      <c r="AB1103" s="3">
        <f>VLOOKUP($F1103,Experiment!$A$2:$U$90,MATCH(Results!AB$1,Experiment!$A$1:$U$1,0),FALSE)</f>
        <v>0.42499999999999999</v>
      </c>
      <c r="AC1103" s="3">
        <f>VLOOKUP($F1103,Experiment!$A$2:$U$90,MATCH(Results!AC$1,Experiment!$A$1:$U$1,0),FALSE)</f>
        <v>0.57499999999999996</v>
      </c>
      <c r="AD1103" s="2">
        <f>VLOOKUP($F1103,Experiment!$A$2:$U$90,MATCH(Results!AD$1,Experiment!$A$1:$U$1,0),FALSE)</f>
        <v>65.249999999999986</v>
      </c>
      <c r="AE1103" s="2">
        <f>VLOOKUP($F1103,Experiment!$A$2:$U$90,MATCH(Results!AE$1,Experiment!$A$1:$U$1,0),FALSE)</f>
        <v>17814.9375</v>
      </c>
      <c r="AF1103" s="2">
        <f>VLOOKUP($F1103,Experiment!$A$2:$U$90,MATCH(Results!AF$1,Experiment!$A$1:$U$1,0),FALSE)</f>
        <v>133.47260954967501</v>
      </c>
      <c r="AG1103" s="3">
        <f>VLOOKUP($F1103,Experiment!$A$2:$W$90,MATCH(Results!AG$1,Experiment!$A$1:$W$1,0),FALSE)</f>
        <v>1</v>
      </c>
      <c r="AH1103" s="3">
        <f>VLOOKUP($F1103,Experiment!$A$2:$W$90,MATCH(Results!AH$1,Experiment!$A$1:$W$1,0),FALSE)</f>
        <v>0.57499999999999996</v>
      </c>
      <c r="AI1103" s="3">
        <f>VLOOKUP($F1103,Experiment!$A$2:$X$90,MATCH(Results!AI$1,Experiment!$A$1:$X$1,0),FALSE)</f>
        <v>0.42500000000000004</v>
      </c>
      <c r="AJ1103" s="2">
        <f>Table1[[#This Row],[Gain]]^Table1[[#This Row],[θ]]</f>
        <v>180</v>
      </c>
      <c r="AK1103" s="2">
        <f>-Table1[[#This Row],[λ]]*-Table1[[#This Row],[Loss]]^Table1[[#This Row],[θ]]</f>
        <v>125.99999999999999</v>
      </c>
      <c r="AL1103" s="2">
        <f>Table1[[#This Row],[v_n_w_g]]-Table1[[#This Row],[v_n_w_l]]</f>
        <v>54.000000000000014</v>
      </c>
      <c r="AM1103" s="2">
        <f>IF(Table1[[#This Row],[diff_v]]&gt;=1,1,0)</f>
        <v>1</v>
      </c>
    </row>
    <row r="1104" spans="1:39" hidden="1" x14ac:dyDescent="0.3">
      <c r="A1104">
        <v>62</v>
      </c>
      <c r="B1104" t="s">
        <v>46</v>
      </c>
      <c r="C1104" s="22">
        <f>VLOOKUP(Table1[[#This Row],[Subject]],'Subject Profile'!$A$2:$E$8,4,FALSE)</f>
        <v>1</v>
      </c>
      <c r="D1104" s="22">
        <f>VLOOKUP(Table1[[#This Row],[Subject]],'Subject Profile'!$A$2:$E$8,5,FALSE)</f>
        <v>-1.4</v>
      </c>
      <c r="E1104" t="s">
        <v>110</v>
      </c>
      <c r="F1104" t="s">
        <v>50</v>
      </c>
      <c r="G1104" t="s">
        <v>7</v>
      </c>
      <c r="H1104">
        <f>IF(Table1[[#This Row],[decision]]="accept",1,0)</f>
        <v>1</v>
      </c>
      <c r="I1104">
        <v>-90</v>
      </c>
      <c r="J1104">
        <v>460</v>
      </c>
      <c r="K1104">
        <v>1664536092</v>
      </c>
      <c r="L1104">
        <v>0</v>
      </c>
      <c r="M1104" t="str">
        <f>VLOOKUP($F1104,Experiment!$A$2:$U$90,MATCH(Results!M$1,Experiment!$A$1:$U$1,0)+1,FALSE)</f>
        <v>I</v>
      </c>
      <c r="N1104">
        <f>IF(Table1[[#This Row],[Impact]]="I",0,1)</f>
        <v>0</v>
      </c>
      <c r="O1104" s="2">
        <f>VLOOKUP($F1104,Experiment!$A$2:$U$90,MATCH(Results!O$1,Experiment!$A$1:$U$1,0),FALSE)</f>
        <v>-90</v>
      </c>
      <c r="P1104" s="3">
        <f>VLOOKUP($F1104,Experiment!$A$2:$U$90,MATCH(Results!P$1,Experiment!$A$1:$U$1,0),FALSE)</f>
        <v>0.5</v>
      </c>
      <c r="Q1104" s="2">
        <f>VLOOKUP($F1104,Experiment!$A$2:$U$90,MATCH(Results!Q$1,Experiment!$A$1:$U$1,0),FALSE)</f>
        <v>180</v>
      </c>
      <c r="R1104" s="3">
        <f>VLOOKUP($F1104,Experiment!$A$2:$U$90,MATCH(Results!R$1,Experiment!$A$1:$U$1,0),FALSE)</f>
        <v>0.5</v>
      </c>
      <c r="S1104" s="2">
        <f>VLOOKUP($F1104,Experiment!$A$2:$U$90,MATCH(Results!S$1,Experiment!$A$1:$U$1,0),FALSE)</f>
        <v>45</v>
      </c>
      <c r="T1104" s="2">
        <f>VLOOKUP($F1104,Experiment!$A$2:$U$90,MATCH(Results!T$1,Experiment!$A$1:$U$1,0),FALSE)</f>
        <v>18225</v>
      </c>
      <c r="U1104" s="2">
        <f>VLOOKUP($F1104,Experiment!$A$2:$U$90,MATCH(Results!U$1,Experiment!$A$1:$U$1,0),FALSE)</f>
        <v>135</v>
      </c>
      <c r="V1104" s="2">
        <f>VLOOKUP($F1104,Experiment!$A$2:$U$90,MATCH(Results!V$1,Experiment!$A$1:$U$1,0),FALSE)</f>
        <v>4</v>
      </c>
      <c r="W1104" s="3">
        <f>VLOOKUP($F1104,Experiment!$A$2:$U$90,MATCH(Results!W$1,Experiment!$A$1:$U$1,0),FALSE)</f>
        <v>0.75</v>
      </c>
      <c r="X1104" s="3">
        <f>VLOOKUP($F1104,Experiment!$A$2:$U$90,MATCH(Results!X$1,Experiment!$A$1:$U$1,0),FALSE)</f>
        <v>0.25</v>
      </c>
      <c r="Y1104" s="2">
        <f>VLOOKUP($F1104,Experiment!$A$2:$U$90,MATCH(Results!Y$1,Experiment!$A$1:$U$1,0),FALSE)</f>
        <v>2</v>
      </c>
      <c r="Z1104" s="3">
        <f>VLOOKUP($F1104,Experiment!$A$2:$U$90,MATCH(Results!Z$1,Experiment!$A$1:$U$1,0),FALSE)</f>
        <v>0.05</v>
      </c>
      <c r="AA1104" s="3">
        <f>VLOOKUP($F1104,Experiment!$A$2:$U$90,MATCH(Results!AA$1,Experiment!$A$1:$U$1,0),FALSE)</f>
        <v>0.2</v>
      </c>
      <c r="AB1104" s="3">
        <f>VLOOKUP($F1104,Experiment!$A$2:$U$90,MATCH(Results!AB$1,Experiment!$A$1:$U$1,0),FALSE)</f>
        <v>0.42499999999999999</v>
      </c>
      <c r="AC1104" s="3">
        <f>VLOOKUP($F1104,Experiment!$A$2:$U$90,MATCH(Results!AC$1,Experiment!$A$1:$U$1,0),FALSE)</f>
        <v>0.57499999999999996</v>
      </c>
      <c r="AD1104" s="2">
        <f>VLOOKUP($F1104,Experiment!$A$2:$U$90,MATCH(Results!AD$1,Experiment!$A$1:$U$1,0),FALSE)</f>
        <v>65.249999999999986</v>
      </c>
      <c r="AE1104" s="2">
        <f>VLOOKUP($F1104,Experiment!$A$2:$U$90,MATCH(Results!AE$1,Experiment!$A$1:$U$1,0),FALSE)</f>
        <v>17814.9375</v>
      </c>
      <c r="AF1104" s="2">
        <f>VLOOKUP($F1104,Experiment!$A$2:$U$90,MATCH(Results!AF$1,Experiment!$A$1:$U$1,0),FALSE)</f>
        <v>133.47260954967501</v>
      </c>
      <c r="AG1104" s="3">
        <f>VLOOKUP($F1104,Experiment!$A$2:$W$90,MATCH(Results!AG$1,Experiment!$A$1:$W$1,0),FALSE)</f>
        <v>1</v>
      </c>
      <c r="AH1104" s="3">
        <f>VLOOKUP($F1104,Experiment!$A$2:$W$90,MATCH(Results!AH$1,Experiment!$A$1:$W$1,0),FALSE)</f>
        <v>0.57499999999999996</v>
      </c>
      <c r="AI1104" s="3">
        <f>VLOOKUP($F1104,Experiment!$A$2:$X$90,MATCH(Results!AI$1,Experiment!$A$1:$X$1,0),FALSE)</f>
        <v>0.42500000000000004</v>
      </c>
      <c r="AJ1104" s="2">
        <f>Table1[[#This Row],[Gain]]^Table1[[#This Row],[θ]]</f>
        <v>180</v>
      </c>
      <c r="AK1104" s="2">
        <f>-Table1[[#This Row],[λ]]*-Table1[[#This Row],[Loss]]^Table1[[#This Row],[θ]]</f>
        <v>125.99999999999999</v>
      </c>
      <c r="AL1104" s="2">
        <f>Table1[[#This Row],[v_n_w_g]]-Table1[[#This Row],[v_n_w_l]]</f>
        <v>54.000000000000014</v>
      </c>
      <c r="AM1104" s="2">
        <f>IF(Table1[[#This Row],[diff_v]]&gt;=1,1,0)</f>
        <v>1</v>
      </c>
    </row>
    <row r="1105" spans="1:39" hidden="1" x14ac:dyDescent="0.3">
      <c r="A1105">
        <v>63</v>
      </c>
      <c r="B1105" t="s">
        <v>46</v>
      </c>
      <c r="C1105" s="22">
        <f>VLOOKUP(Table1[[#This Row],[Subject]],'Subject Profile'!$A$2:$E$8,4,FALSE)</f>
        <v>1</v>
      </c>
      <c r="D1105" s="22">
        <f>VLOOKUP(Table1[[#This Row],[Subject]],'Subject Profile'!$A$2:$E$8,5,FALSE)</f>
        <v>-1.4</v>
      </c>
      <c r="E1105" t="s">
        <v>110</v>
      </c>
      <c r="F1105" t="s">
        <v>60</v>
      </c>
      <c r="G1105" t="s">
        <v>61</v>
      </c>
      <c r="H1105">
        <f>IF(Table1[[#This Row],[decision]]="accept",1,0)</f>
        <v>0</v>
      </c>
      <c r="I1105">
        <v>0</v>
      </c>
      <c r="J1105">
        <v>730</v>
      </c>
      <c r="K1105">
        <v>1664536096</v>
      </c>
      <c r="L1105">
        <v>4</v>
      </c>
      <c r="M1105" t="str">
        <f>VLOOKUP($F1105,Experiment!$A$2:$U$90,MATCH(Results!M$1,Experiment!$A$1:$U$1,0)+1,FALSE)</f>
        <v>D</v>
      </c>
      <c r="N1105">
        <f>IF(Table1[[#This Row],[Impact]]="I",0,1)</f>
        <v>1</v>
      </c>
      <c r="O1105" s="2">
        <f>VLOOKUP($F1105,Experiment!$A$2:$U$90,MATCH(Results!O$1,Experiment!$A$1:$U$1,0),FALSE)</f>
        <v>0</v>
      </c>
      <c r="P1105" s="3">
        <f>VLOOKUP($F1105,Experiment!$A$2:$U$90,MATCH(Results!P$1,Experiment!$A$1:$U$1,0),FALSE)</f>
        <v>0</v>
      </c>
      <c r="Q1105" s="2">
        <f>VLOOKUP($F1105,Experiment!$A$2:$U$90,MATCH(Results!Q$1,Experiment!$A$1:$U$1,0),FALSE)</f>
        <v>0</v>
      </c>
      <c r="R1105" s="3">
        <f>VLOOKUP($F1105,Experiment!$A$2:$U$90,MATCH(Results!R$1,Experiment!$A$1:$U$1,0),FALSE)</f>
        <v>0</v>
      </c>
      <c r="S1105" s="2">
        <f>VLOOKUP($F1105,Experiment!$A$2:$U$90,MATCH(Results!S$1,Experiment!$A$1:$U$1,0),FALSE)</f>
        <v>0</v>
      </c>
      <c r="T1105" s="2">
        <f>VLOOKUP($F1105,Experiment!$A$2:$U$90,MATCH(Results!T$1,Experiment!$A$1:$U$1,0),FALSE)</f>
        <v>0</v>
      </c>
      <c r="U1105" s="2">
        <f>VLOOKUP($F1105,Experiment!$A$2:$U$90,MATCH(Results!U$1,Experiment!$A$1:$U$1,0),FALSE)</f>
        <v>0</v>
      </c>
      <c r="V1105" s="2">
        <f>VLOOKUP($F1105,Experiment!$A$2:$U$90,MATCH(Results!V$1,Experiment!$A$1:$U$1,0),FALSE)</f>
        <v>0</v>
      </c>
      <c r="W1105" s="3">
        <f>VLOOKUP($F1105,Experiment!$A$2:$U$90,MATCH(Results!W$1,Experiment!$A$1:$U$1,0),FALSE)</f>
        <v>0</v>
      </c>
      <c r="X1105" s="3">
        <f>VLOOKUP($F1105,Experiment!$A$2:$U$90,MATCH(Results!X$1,Experiment!$A$1:$U$1,0),FALSE)</f>
        <v>0</v>
      </c>
      <c r="Y1105" s="2">
        <f>VLOOKUP($F1105,Experiment!$A$2:$U$90,MATCH(Results!Y$1,Experiment!$A$1:$U$1,0),FALSE)</f>
        <v>0</v>
      </c>
      <c r="Z1105" s="3">
        <f>VLOOKUP($F1105,Experiment!$A$2:$U$90,MATCH(Results!Z$1,Experiment!$A$1:$U$1,0),FALSE)</f>
        <v>0</v>
      </c>
      <c r="AA1105" s="3">
        <f>VLOOKUP($F1105,Experiment!$A$2:$U$90,MATCH(Results!AA$1,Experiment!$A$1:$U$1,0),FALSE)</f>
        <v>0</v>
      </c>
      <c r="AB1105" s="3">
        <f>VLOOKUP($F1105,Experiment!$A$2:$U$90,MATCH(Results!AB$1,Experiment!$A$1:$U$1,0),FALSE)</f>
        <v>0</v>
      </c>
      <c r="AC1105" s="3">
        <f>VLOOKUP($F1105,Experiment!$A$2:$U$90,MATCH(Results!AC$1,Experiment!$A$1:$U$1,0),FALSE)</f>
        <v>0</v>
      </c>
      <c r="AD1105" s="2">
        <f>VLOOKUP($F1105,Experiment!$A$2:$U$90,MATCH(Results!AD$1,Experiment!$A$1:$U$1,0),FALSE)</f>
        <v>0</v>
      </c>
      <c r="AE1105" s="2">
        <f>VLOOKUP($F1105,Experiment!$A$2:$U$90,MATCH(Results!AE$1,Experiment!$A$1:$U$1,0),FALSE)</f>
        <v>0</v>
      </c>
      <c r="AF1105" s="2">
        <f>VLOOKUP($F1105,Experiment!$A$2:$U$90,MATCH(Results!AF$1,Experiment!$A$1:$U$1,0),FALSE)</f>
        <v>0</v>
      </c>
      <c r="AG1105" s="2"/>
      <c r="AH1105" s="3">
        <f>VLOOKUP($F1105,Experiment!$A$2:$W$90,MATCH(Results!AH$1,Experiment!$A$1:$W$1,0),FALSE)</f>
        <v>0</v>
      </c>
      <c r="AI1105" s="2">
        <f>VLOOKUP($F1105,Experiment!$A$2:$X$90,MATCH(Results!AI$1,Experiment!$A$1:$X$1,0),FALSE)</f>
        <v>0</v>
      </c>
      <c r="AJ1105" s="2">
        <f>Table1[[#This Row],[Gain]]^Table1[[#This Row],[θ]]</f>
        <v>0</v>
      </c>
      <c r="AK1105" s="2">
        <f>-Table1[[#This Row],[λ]]*-Table1[[#This Row],[Loss]]^Table1[[#This Row],[θ]]</f>
        <v>0</v>
      </c>
      <c r="AL1105" s="2">
        <f>Table1[[#This Row],[v_n_w_g]]-Table1[[#This Row],[v_n_w_l]]</f>
        <v>0</v>
      </c>
      <c r="AM1105" s="2">
        <f>IF(Table1[[#This Row],[diff_v]]&gt;=1,1,0)</f>
        <v>0</v>
      </c>
    </row>
    <row r="1106" spans="1:39" hidden="1" x14ac:dyDescent="0.3">
      <c r="A1106">
        <v>64</v>
      </c>
      <c r="B1106" t="s">
        <v>46</v>
      </c>
      <c r="C1106" s="22">
        <f>VLOOKUP(Table1[[#This Row],[Subject]],'Subject Profile'!$A$2:$E$8,4,FALSE)</f>
        <v>1</v>
      </c>
      <c r="D1106" s="22">
        <f>VLOOKUP(Table1[[#This Row],[Subject]],'Subject Profile'!$A$2:$E$8,5,FALSE)</f>
        <v>-1.4</v>
      </c>
      <c r="E1106" t="s">
        <v>110</v>
      </c>
      <c r="F1106" t="s">
        <v>105</v>
      </c>
      <c r="G1106" t="s">
        <v>5</v>
      </c>
      <c r="H1106">
        <f>IF(Table1[[#This Row],[decision]]="accept",1,0)</f>
        <v>0</v>
      </c>
      <c r="I1106">
        <v>0</v>
      </c>
      <c r="J1106">
        <v>730</v>
      </c>
      <c r="K1106">
        <v>1664536102</v>
      </c>
      <c r="L1106">
        <v>6</v>
      </c>
      <c r="M1106" t="str">
        <f>VLOOKUP($F1106,Experiment!$A$2:$U$90,MATCH(Results!M$1,Experiment!$A$1:$U$1,0)+1,FALSE)</f>
        <v>G</v>
      </c>
      <c r="N1106">
        <f>IF(Table1[[#This Row],[Impact]]="I",0,1)</f>
        <v>1</v>
      </c>
      <c r="O1106" s="2">
        <f>VLOOKUP($F1106,Experiment!$A$2:$U$90,MATCH(Results!O$1,Experiment!$A$1:$U$1,0),FALSE)</f>
        <v>-50</v>
      </c>
      <c r="P1106" s="3">
        <f>VLOOKUP($F1106,Experiment!$A$2:$U$90,MATCH(Results!P$1,Experiment!$A$1:$U$1,0),FALSE)</f>
        <v>0.5</v>
      </c>
      <c r="Q1106" s="2">
        <f>VLOOKUP($F1106,Experiment!$A$2:$U$90,MATCH(Results!Q$1,Experiment!$A$1:$U$1,0),FALSE)</f>
        <v>40</v>
      </c>
      <c r="R1106" s="3">
        <f>VLOOKUP($F1106,Experiment!$A$2:$U$90,MATCH(Results!R$1,Experiment!$A$1:$U$1,0),FALSE)</f>
        <v>0.5</v>
      </c>
      <c r="S1106" s="2">
        <f>VLOOKUP($F1106,Experiment!$A$2:$U$90,MATCH(Results!S$1,Experiment!$A$1:$U$1,0),FALSE)</f>
        <v>-5</v>
      </c>
      <c r="T1106" s="2">
        <f>VLOOKUP($F1106,Experiment!$A$2:$U$90,MATCH(Results!T$1,Experiment!$A$1:$U$1,0),FALSE)</f>
        <v>2025</v>
      </c>
      <c r="U1106" s="2">
        <f>VLOOKUP($F1106,Experiment!$A$2:$U$90,MATCH(Results!U$1,Experiment!$A$1:$U$1,0),FALSE)</f>
        <v>45</v>
      </c>
      <c r="V1106" s="2">
        <f>VLOOKUP($F1106,Experiment!$A$2:$U$90,MATCH(Results!V$1,Experiment!$A$1:$U$1,0),FALSE)</f>
        <v>4</v>
      </c>
      <c r="W1106" s="3">
        <f>VLOOKUP($F1106,Experiment!$A$2:$U$90,MATCH(Results!W$1,Experiment!$A$1:$U$1,0),FALSE)</f>
        <v>0.25</v>
      </c>
      <c r="X1106" s="3">
        <f>VLOOKUP($F1106,Experiment!$A$2:$U$90,MATCH(Results!X$1,Experiment!$A$1:$U$1,0),FALSE)</f>
        <v>0.75</v>
      </c>
      <c r="Y1106" s="2">
        <f>VLOOKUP($F1106,Experiment!$A$2:$U$90,MATCH(Results!Y$1,Experiment!$A$1:$U$1,0),FALSE)</f>
        <v>1</v>
      </c>
      <c r="Z1106" s="3">
        <f>VLOOKUP($F1106,Experiment!$A$2:$U$90,MATCH(Results!Z$1,Experiment!$A$1:$U$1,0),FALSE)</f>
        <v>0.25</v>
      </c>
      <c r="AA1106" s="3">
        <f>VLOOKUP($F1106,Experiment!$A$2:$U$90,MATCH(Results!AA$1,Experiment!$A$1:$U$1,0),FALSE)</f>
        <v>0.5</v>
      </c>
      <c r="AB1106" s="3">
        <f>VLOOKUP($F1106,Experiment!$A$2:$U$90,MATCH(Results!AB$1,Experiment!$A$1:$U$1,0),FALSE)</f>
        <v>0.375</v>
      </c>
      <c r="AC1106" s="3">
        <f>VLOOKUP($F1106,Experiment!$A$2:$U$90,MATCH(Results!AC$1,Experiment!$A$1:$U$1,0),FALSE)</f>
        <v>0.625</v>
      </c>
      <c r="AD1106" s="2">
        <f>VLOOKUP($F1106,Experiment!$A$2:$U$90,MATCH(Results!AD$1,Experiment!$A$1:$U$1,0),FALSE)</f>
        <v>6.25</v>
      </c>
      <c r="AE1106" s="2">
        <f>VLOOKUP($F1106,Experiment!$A$2:$U$90,MATCH(Results!AE$1,Experiment!$A$1:$U$1,0),FALSE)</f>
        <v>1898.4375</v>
      </c>
      <c r="AF1106" s="2">
        <f>VLOOKUP($F1106,Experiment!$A$2:$U$90,MATCH(Results!AF$1,Experiment!$A$1:$U$1,0),FALSE)</f>
        <v>43.571062644833439</v>
      </c>
      <c r="AG1106" s="3">
        <f>VLOOKUP($F1106,Experiment!$A$2:$W$90,MATCH(Results!AG$1,Experiment!$A$1:$W$1,0),FALSE)</f>
        <v>1</v>
      </c>
      <c r="AH1106" s="3">
        <f>VLOOKUP($F1106,Experiment!$A$2:$W$90,MATCH(Results!AH$1,Experiment!$A$1:$W$1,0),FALSE)</f>
        <v>0.625</v>
      </c>
      <c r="AI1106" s="3">
        <f>VLOOKUP($F1106,Experiment!$A$2:$X$90,MATCH(Results!AI$1,Experiment!$A$1:$X$1,0),FALSE)</f>
        <v>0.375</v>
      </c>
      <c r="AJ1106" s="2">
        <f>Table1[[#This Row],[Gain]]^Table1[[#This Row],[θ]]</f>
        <v>40</v>
      </c>
      <c r="AK1106" s="2">
        <f>-Table1[[#This Row],[λ]]*-Table1[[#This Row],[Loss]]^Table1[[#This Row],[θ]]</f>
        <v>70</v>
      </c>
      <c r="AL1106" s="2">
        <f>Table1[[#This Row],[v_n_w_g]]-Table1[[#This Row],[v_n_w_l]]</f>
        <v>-30</v>
      </c>
      <c r="AM1106" s="2">
        <f>IF(Table1[[#This Row],[diff_v]]&gt;=1,1,0)</f>
        <v>0</v>
      </c>
    </row>
    <row r="1107" spans="1:39" hidden="1" x14ac:dyDescent="0.3">
      <c r="A1107">
        <v>65</v>
      </c>
      <c r="B1107" t="s">
        <v>46</v>
      </c>
      <c r="C1107" s="22">
        <f>VLOOKUP(Table1[[#This Row],[Subject]],'Subject Profile'!$A$2:$E$8,4,FALSE)</f>
        <v>1</v>
      </c>
      <c r="D1107" s="22">
        <f>VLOOKUP(Table1[[#This Row],[Subject]],'Subject Profile'!$A$2:$E$8,5,FALSE)</f>
        <v>-1.4</v>
      </c>
      <c r="E1107" t="s">
        <v>110</v>
      </c>
      <c r="F1107" t="s">
        <v>55</v>
      </c>
      <c r="G1107" t="s">
        <v>56</v>
      </c>
      <c r="H1107">
        <f>IF(Table1[[#This Row],[decision]]="accept",1,0)</f>
        <v>0</v>
      </c>
      <c r="I1107">
        <v>0</v>
      </c>
      <c r="J1107">
        <v>730</v>
      </c>
      <c r="K1107">
        <v>1664536111</v>
      </c>
      <c r="L1107">
        <v>9</v>
      </c>
      <c r="M1107" t="str">
        <f>VLOOKUP($F1107,Experiment!$A$2:$U$90,MATCH(Results!M$1,Experiment!$A$1:$U$1,0)+1,FALSE)</f>
        <v>R</v>
      </c>
      <c r="N1107">
        <f>IF(Table1[[#This Row],[Impact]]="I",0,1)</f>
        <v>1</v>
      </c>
      <c r="O1107" s="2">
        <f>VLOOKUP($F1107,Experiment!$A$2:$U$90,MATCH(Results!O$1,Experiment!$A$1:$U$1,0),FALSE)</f>
        <v>0</v>
      </c>
      <c r="P1107" s="3">
        <f>VLOOKUP($F1107,Experiment!$A$2:$U$90,MATCH(Results!P$1,Experiment!$A$1:$U$1,0),FALSE)</f>
        <v>0</v>
      </c>
      <c r="Q1107" s="2">
        <f>VLOOKUP($F1107,Experiment!$A$2:$U$90,MATCH(Results!Q$1,Experiment!$A$1:$U$1,0),FALSE)</f>
        <v>0</v>
      </c>
      <c r="R1107" s="3">
        <f>VLOOKUP($F1107,Experiment!$A$2:$U$90,MATCH(Results!R$1,Experiment!$A$1:$U$1,0),FALSE)</f>
        <v>0</v>
      </c>
      <c r="S1107" s="2">
        <f>VLOOKUP($F1107,Experiment!$A$2:$U$90,MATCH(Results!S$1,Experiment!$A$1:$U$1,0),FALSE)</f>
        <v>0</v>
      </c>
      <c r="T1107" s="2">
        <f>VLOOKUP($F1107,Experiment!$A$2:$U$90,MATCH(Results!T$1,Experiment!$A$1:$U$1,0),FALSE)</f>
        <v>0</v>
      </c>
      <c r="U1107" s="2">
        <f>VLOOKUP($F1107,Experiment!$A$2:$U$90,MATCH(Results!U$1,Experiment!$A$1:$U$1,0),FALSE)</f>
        <v>0</v>
      </c>
      <c r="V1107" s="2">
        <f>VLOOKUP($F1107,Experiment!$A$2:$U$90,MATCH(Results!V$1,Experiment!$A$1:$U$1,0),FALSE)</f>
        <v>0</v>
      </c>
      <c r="W1107" s="3">
        <f>VLOOKUP($F1107,Experiment!$A$2:$U$90,MATCH(Results!W$1,Experiment!$A$1:$U$1,0),FALSE)</f>
        <v>0</v>
      </c>
      <c r="X1107" s="3">
        <f>VLOOKUP($F1107,Experiment!$A$2:$U$90,MATCH(Results!X$1,Experiment!$A$1:$U$1,0),FALSE)</f>
        <v>0</v>
      </c>
      <c r="Y1107" s="2">
        <f>VLOOKUP($F1107,Experiment!$A$2:$U$90,MATCH(Results!Y$1,Experiment!$A$1:$U$1,0),FALSE)</f>
        <v>0</v>
      </c>
      <c r="Z1107" s="3">
        <f>VLOOKUP($F1107,Experiment!$A$2:$U$90,MATCH(Results!Z$1,Experiment!$A$1:$U$1,0),FALSE)</f>
        <v>0</v>
      </c>
      <c r="AA1107" s="3">
        <f>VLOOKUP($F1107,Experiment!$A$2:$U$90,MATCH(Results!AA$1,Experiment!$A$1:$U$1,0),FALSE)</f>
        <v>0</v>
      </c>
      <c r="AB1107" s="3">
        <f>VLOOKUP($F1107,Experiment!$A$2:$U$90,MATCH(Results!AB$1,Experiment!$A$1:$U$1,0),FALSE)</f>
        <v>0</v>
      </c>
      <c r="AC1107" s="3">
        <f>VLOOKUP($F1107,Experiment!$A$2:$U$90,MATCH(Results!AC$1,Experiment!$A$1:$U$1,0),FALSE)</f>
        <v>0</v>
      </c>
      <c r="AD1107" s="2">
        <f>VLOOKUP($F1107,Experiment!$A$2:$U$90,MATCH(Results!AD$1,Experiment!$A$1:$U$1,0),FALSE)</f>
        <v>0</v>
      </c>
      <c r="AE1107" s="2">
        <f>VLOOKUP($F1107,Experiment!$A$2:$U$90,MATCH(Results!AE$1,Experiment!$A$1:$U$1,0),FALSE)</f>
        <v>0</v>
      </c>
      <c r="AF1107" s="2">
        <f>VLOOKUP($F1107,Experiment!$A$2:$U$90,MATCH(Results!AF$1,Experiment!$A$1:$U$1,0),FALSE)</f>
        <v>0</v>
      </c>
      <c r="AG1107" s="2"/>
      <c r="AH1107" s="3">
        <f>VLOOKUP($F1107,Experiment!$A$2:$W$90,MATCH(Results!AH$1,Experiment!$A$1:$W$1,0),FALSE)</f>
        <v>0</v>
      </c>
      <c r="AI1107" s="2">
        <f>VLOOKUP($F1107,Experiment!$A$2:$X$90,MATCH(Results!AI$1,Experiment!$A$1:$X$1,0),FALSE)</f>
        <v>0</v>
      </c>
      <c r="AJ1107" s="2">
        <f>Table1[[#This Row],[Gain]]^Table1[[#This Row],[θ]]</f>
        <v>0</v>
      </c>
      <c r="AK1107" s="2">
        <f>-Table1[[#This Row],[λ]]*-Table1[[#This Row],[Loss]]^Table1[[#This Row],[θ]]</f>
        <v>0</v>
      </c>
      <c r="AL1107" s="2">
        <f>Table1[[#This Row],[v_n_w_g]]-Table1[[#This Row],[v_n_w_l]]</f>
        <v>0</v>
      </c>
      <c r="AM1107" s="2">
        <f>IF(Table1[[#This Row],[diff_v]]&gt;=1,1,0)</f>
        <v>0</v>
      </c>
    </row>
    <row r="1108" spans="1:39" hidden="1" x14ac:dyDescent="0.3">
      <c r="A1108">
        <v>66</v>
      </c>
      <c r="B1108" t="s">
        <v>46</v>
      </c>
      <c r="C1108" s="22">
        <f>VLOOKUP(Table1[[#This Row],[Subject]],'Subject Profile'!$A$2:$E$8,4,FALSE)</f>
        <v>1</v>
      </c>
      <c r="D1108" s="22">
        <f>VLOOKUP(Table1[[#This Row],[Subject]],'Subject Profile'!$A$2:$E$8,5,FALSE)</f>
        <v>-1.4</v>
      </c>
      <c r="E1108" t="s">
        <v>110</v>
      </c>
      <c r="F1108" t="s">
        <v>58</v>
      </c>
      <c r="G1108" t="s">
        <v>5</v>
      </c>
      <c r="H1108">
        <f>IF(Table1[[#This Row],[decision]]="accept",1,0)</f>
        <v>0</v>
      </c>
      <c r="I1108">
        <v>0</v>
      </c>
      <c r="J1108">
        <v>730</v>
      </c>
      <c r="K1108">
        <v>1664536120</v>
      </c>
      <c r="L1108">
        <v>9</v>
      </c>
      <c r="M1108" t="str">
        <f>VLOOKUP($F1108,Experiment!$A$2:$U$90,MATCH(Results!M$1,Experiment!$A$1:$U$1,0)+1,FALSE)</f>
        <v>G</v>
      </c>
      <c r="N1108">
        <f>IF(Table1[[#This Row],[Impact]]="I",0,1)</f>
        <v>1</v>
      </c>
      <c r="O1108" s="2">
        <f>VLOOKUP($F1108,Experiment!$A$2:$U$90,MATCH(Results!O$1,Experiment!$A$1:$U$1,0),FALSE)</f>
        <v>-50</v>
      </c>
      <c r="P1108" s="3">
        <f>VLOOKUP($F1108,Experiment!$A$2:$U$90,MATCH(Results!P$1,Experiment!$A$1:$U$1,0),FALSE)</f>
        <v>0.5</v>
      </c>
      <c r="Q1108" s="2">
        <f>VLOOKUP($F1108,Experiment!$A$2:$U$90,MATCH(Results!Q$1,Experiment!$A$1:$U$1,0),FALSE)</f>
        <v>50</v>
      </c>
      <c r="R1108" s="3">
        <f>VLOOKUP($F1108,Experiment!$A$2:$U$90,MATCH(Results!R$1,Experiment!$A$1:$U$1,0),FALSE)</f>
        <v>0.5</v>
      </c>
      <c r="S1108" s="2">
        <f>VLOOKUP($F1108,Experiment!$A$2:$U$90,MATCH(Results!S$1,Experiment!$A$1:$U$1,0),FALSE)</f>
        <v>0</v>
      </c>
      <c r="T1108" s="2">
        <f>VLOOKUP($F1108,Experiment!$A$2:$U$90,MATCH(Results!T$1,Experiment!$A$1:$U$1,0),FALSE)</f>
        <v>2500</v>
      </c>
      <c r="U1108" s="2">
        <f>VLOOKUP($F1108,Experiment!$A$2:$U$90,MATCH(Results!U$1,Experiment!$A$1:$U$1,0),FALSE)</f>
        <v>50</v>
      </c>
      <c r="V1108" s="2">
        <f>VLOOKUP($F1108,Experiment!$A$2:$U$90,MATCH(Results!V$1,Experiment!$A$1:$U$1,0),FALSE)</f>
        <v>2</v>
      </c>
      <c r="W1108" s="3">
        <f>VLOOKUP($F1108,Experiment!$A$2:$U$90,MATCH(Results!W$1,Experiment!$A$1:$U$1,0),FALSE)</f>
        <v>0.25</v>
      </c>
      <c r="X1108" s="3">
        <f>VLOOKUP($F1108,Experiment!$A$2:$U$90,MATCH(Results!X$1,Experiment!$A$1:$U$1,0),FALSE)</f>
        <v>0.75</v>
      </c>
      <c r="Y1108" s="2">
        <f>VLOOKUP($F1108,Experiment!$A$2:$U$90,MATCH(Results!Y$1,Experiment!$A$1:$U$1,0),FALSE)</f>
        <v>2</v>
      </c>
      <c r="Z1108" s="3">
        <f>VLOOKUP($F1108,Experiment!$A$2:$U$90,MATCH(Results!Z$1,Experiment!$A$1:$U$1,0),FALSE)</f>
        <v>0.5</v>
      </c>
      <c r="AA1108" s="3">
        <f>VLOOKUP($F1108,Experiment!$A$2:$U$90,MATCH(Results!AA$1,Experiment!$A$1:$U$1,0),FALSE)</f>
        <v>0.25</v>
      </c>
      <c r="AB1108" s="3">
        <f>VLOOKUP($F1108,Experiment!$A$2:$U$90,MATCH(Results!AB$1,Experiment!$A$1:$U$1,0),FALSE)</f>
        <v>0.625</v>
      </c>
      <c r="AC1108" s="3">
        <f>VLOOKUP($F1108,Experiment!$A$2:$U$90,MATCH(Results!AC$1,Experiment!$A$1:$U$1,0),FALSE)</f>
        <v>0.375</v>
      </c>
      <c r="AD1108" s="2">
        <f>VLOOKUP($F1108,Experiment!$A$2:$U$90,MATCH(Results!AD$1,Experiment!$A$1:$U$1,0),FALSE)</f>
        <v>-12.5</v>
      </c>
      <c r="AE1108" s="2">
        <f>VLOOKUP($F1108,Experiment!$A$2:$U$90,MATCH(Results!AE$1,Experiment!$A$1:$U$1,0),FALSE)</f>
        <v>2343.75</v>
      </c>
      <c r="AF1108" s="2">
        <f>VLOOKUP($F1108,Experiment!$A$2:$U$90,MATCH(Results!AF$1,Experiment!$A$1:$U$1,0),FALSE)</f>
        <v>48.412291827592711</v>
      </c>
      <c r="AG1108" s="3">
        <f>VLOOKUP($F1108,Experiment!$A$2:$W$90,MATCH(Results!AG$1,Experiment!$A$1:$W$1,0),FALSE)</f>
        <v>0.82730419370997643</v>
      </c>
      <c r="AH1108" s="3">
        <f>VLOOKUP($F1108,Experiment!$A$2:$W$90,MATCH(Results!AH$1,Experiment!$A$1:$W$1,0),FALSE)</f>
        <v>0.38648875795104182</v>
      </c>
      <c r="AI1108" s="3">
        <f>VLOOKUP($F1108,Experiment!$A$2:$X$90,MATCH(Results!AI$1,Experiment!$A$1:$X$1,0),FALSE)</f>
        <v>0.61351124204895813</v>
      </c>
      <c r="AJ1108" s="2">
        <f>Table1[[#This Row],[Gain]]^Table1[[#This Row],[θ]]</f>
        <v>50</v>
      </c>
      <c r="AK1108" s="2">
        <f>-Table1[[#This Row],[λ]]*-Table1[[#This Row],[Loss]]^Table1[[#This Row],[θ]]</f>
        <v>70</v>
      </c>
      <c r="AL1108" s="2">
        <f>Table1[[#This Row],[v_n_w_g]]-Table1[[#This Row],[v_n_w_l]]</f>
        <v>-20</v>
      </c>
      <c r="AM1108" s="2">
        <f>IF(Table1[[#This Row],[diff_v]]&gt;=1,1,0)</f>
        <v>0</v>
      </c>
    </row>
    <row r="1109" spans="1:39" hidden="1" x14ac:dyDescent="0.3">
      <c r="A1109">
        <v>67</v>
      </c>
      <c r="B1109" t="s">
        <v>46</v>
      </c>
      <c r="C1109" s="22">
        <f>VLOOKUP(Table1[[#This Row],[Subject]],'Subject Profile'!$A$2:$E$8,4,FALSE)</f>
        <v>1</v>
      </c>
      <c r="D1109" s="22">
        <f>VLOOKUP(Table1[[#This Row],[Subject]],'Subject Profile'!$A$2:$E$8,5,FALSE)</f>
        <v>-1.4</v>
      </c>
      <c r="E1109" t="s">
        <v>110</v>
      </c>
      <c r="F1109" t="s">
        <v>96</v>
      </c>
      <c r="G1109" t="s">
        <v>5</v>
      </c>
      <c r="H1109">
        <f>IF(Table1[[#This Row],[decision]]="accept",1,0)</f>
        <v>0</v>
      </c>
      <c r="I1109">
        <v>0</v>
      </c>
      <c r="J1109">
        <v>730</v>
      </c>
      <c r="K1109">
        <v>1664536127</v>
      </c>
      <c r="L1109">
        <v>7</v>
      </c>
      <c r="M1109" t="str">
        <f>VLOOKUP($F1109,Experiment!$A$2:$U$90,MATCH(Results!M$1,Experiment!$A$1:$U$1,0)+1,FALSE)</f>
        <v>G</v>
      </c>
      <c r="N1109">
        <f>IF(Table1[[#This Row],[Impact]]="I",0,1)</f>
        <v>1</v>
      </c>
      <c r="O1109" s="2">
        <f>VLOOKUP($F1109,Experiment!$A$2:$U$90,MATCH(Results!O$1,Experiment!$A$1:$U$1,0),FALSE)</f>
        <v>-50</v>
      </c>
      <c r="P1109" s="3">
        <f>VLOOKUP($F1109,Experiment!$A$2:$U$90,MATCH(Results!P$1,Experiment!$A$1:$U$1,0),FALSE)</f>
        <v>0.5</v>
      </c>
      <c r="Q1109" s="2">
        <f>VLOOKUP($F1109,Experiment!$A$2:$U$90,MATCH(Results!Q$1,Experiment!$A$1:$U$1,0),FALSE)</f>
        <v>40</v>
      </c>
      <c r="R1109" s="3">
        <f>VLOOKUP($F1109,Experiment!$A$2:$U$90,MATCH(Results!R$1,Experiment!$A$1:$U$1,0),FALSE)</f>
        <v>0.5</v>
      </c>
      <c r="S1109" s="2">
        <f>VLOOKUP($F1109,Experiment!$A$2:$U$90,MATCH(Results!S$1,Experiment!$A$1:$U$1,0),FALSE)</f>
        <v>-5</v>
      </c>
      <c r="T1109" s="2">
        <f>VLOOKUP($F1109,Experiment!$A$2:$U$90,MATCH(Results!T$1,Experiment!$A$1:$U$1,0),FALSE)</f>
        <v>2025</v>
      </c>
      <c r="U1109" s="2">
        <f>VLOOKUP($F1109,Experiment!$A$2:$U$90,MATCH(Results!U$1,Experiment!$A$1:$U$1,0),FALSE)</f>
        <v>45</v>
      </c>
      <c r="V1109" s="2">
        <f>VLOOKUP($F1109,Experiment!$A$2:$U$90,MATCH(Results!V$1,Experiment!$A$1:$U$1,0),FALSE)</f>
        <v>2</v>
      </c>
      <c r="W1109" s="3">
        <f>VLOOKUP($F1109,Experiment!$A$2:$U$90,MATCH(Results!W$1,Experiment!$A$1:$U$1,0),FALSE)</f>
        <v>0.25</v>
      </c>
      <c r="X1109" s="3">
        <f>VLOOKUP($F1109,Experiment!$A$2:$U$90,MATCH(Results!X$1,Experiment!$A$1:$U$1,0),FALSE)</f>
        <v>0.75</v>
      </c>
      <c r="Y1109" s="2">
        <f>VLOOKUP($F1109,Experiment!$A$2:$U$90,MATCH(Results!Y$1,Experiment!$A$1:$U$1,0),FALSE)</f>
        <v>2</v>
      </c>
      <c r="Z1109" s="3">
        <f>VLOOKUP($F1109,Experiment!$A$2:$U$90,MATCH(Results!Z$1,Experiment!$A$1:$U$1,0),FALSE)</f>
        <v>0.5</v>
      </c>
      <c r="AA1109" s="3">
        <f>VLOOKUP($F1109,Experiment!$A$2:$U$90,MATCH(Results!AA$1,Experiment!$A$1:$U$1,0),FALSE)</f>
        <v>0.25</v>
      </c>
      <c r="AB1109" s="3">
        <f>VLOOKUP($F1109,Experiment!$A$2:$U$90,MATCH(Results!AB$1,Experiment!$A$1:$U$1,0),FALSE)</f>
        <v>0.625</v>
      </c>
      <c r="AC1109" s="3">
        <f>VLOOKUP($F1109,Experiment!$A$2:$U$90,MATCH(Results!AC$1,Experiment!$A$1:$U$1,0),FALSE)</f>
        <v>0.375</v>
      </c>
      <c r="AD1109" s="2">
        <f>VLOOKUP($F1109,Experiment!$A$2:$U$90,MATCH(Results!AD$1,Experiment!$A$1:$U$1,0),FALSE)</f>
        <v>-16.25</v>
      </c>
      <c r="AE1109" s="2">
        <f>VLOOKUP($F1109,Experiment!$A$2:$U$90,MATCH(Results!AE$1,Experiment!$A$1:$U$1,0),FALSE)</f>
        <v>1898.4375</v>
      </c>
      <c r="AF1109" s="2">
        <f>VLOOKUP($F1109,Experiment!$A$2:$U$90,MATCH(Results!AF$1,Experiment!$A$1:$U$1,0),FALSE)</f>
        <v>43.571062644833439</v>
      </c>
      <c r="AG1109" s="3">
        <f>VLOOKUP($F1109,Experiment!$A$2:$W$90,MATCH(Results!AG$1,Experiment!$A$1:$W$1,0),FALSE)</f>
        <v>0.82730419370997643</v>
      </c>
      <c r="AH1109" s="3">
        <f>VLOOKUP($F1109,Experiment!$A$2:$W$90,MATCH(Results!AH$1,Experiment!$A$1:$W$1,0),FALSE)</f>
        <v>0.38648875795104182</v>
      </c>
      <c r="AI1109" s="3">
        <f>VLOOKUP($F1109,Experiment!$A$2:$X$90,MATCH(Results!AI$1,Experiment!$A$1:$X$1,0),FALSE)</f>
        <v>0.61351124204895813</v>
      </c>
      <c r="AJ1109" s="2">
        <f>Table1[[#This Row],[Gain]]^Table1[[#This Row],[θ]]</f>
        <v>40</v>
      </c>
      <c r="AK1109" s="2">
        <f>-Table1[[#This Row],[λ]]*-Table1[[#This Row],[Loss]]^Table1[[#This Row],[θ]]</f>
        <v>70</v>
      </c>
      <c r="AL1109" s="2">
        <f>Table1[[#This Row],[v_n_w_g]]-Table1[[#This Row],[v_n_w_l]]</f>
        <v>-30</v>
      </c>
      <c r="AM1109" s="2">
        <f>IF(Table1[[#This Row],[diff_v]]&gt;=1,1,0)</f>
        <v>0</v>
      </c>
    </row>
    <row r="1110" spans="1:39" hidden="1" x14ac:dyDescent="0.3">
      <c r="A1110">
        <v>68</v>
      </c>
      <c r="B1110" t="s">
        <v>46</v>
      </c>
      <c r="C1110" s="22">
        <f>VLOOKUP(Table1[[#This Row],[Subject]],'Subject Profile'!$A$2:$E$8,4,FALSE)</f>
        <v>1</v>
      </c>
      <c r="D1110" s="22">
        <f>VLOOKUP(Table1[[#This Row],[Subject]],'Subject Profile'!$A$2:$E$8,5,FALSE)</f>
        <v>-1.4</v>
      </c>
      <c r="E1110" t="s">
        <v>110</v>
      </c>
      <c r="F1110" t="s">
        <v>57</v>
      </c>
      <c r="G1110" t="s">
        <v>5</v>
      </c>
      <c r="H1110">
        <f>IF(Table1[[#This Row],[decision]]="accept",1,0)</f>
        <v>0</v>
      </c>
      <c r="I1110">
        <v>0</v>
      </c>
      <c r="J1110">
        <v>730</v>
      </c>
      <c r="K1110">
        <v>1664536131</v>
      </c>
      <c r="L1110">
        <v>4</v>
      </c>
      <c r="M1110" t="str">
        <f>VLOOKUP($F1110,Experiment!$A$2:$U$90,MATCH(Results!M$1,Experiment!$A$1:$U$1,0)+1,FALSE)</f>
        <v>I</v>
      </c>
      <c r="N1110">
        <f>IF(Table1[[#This Row],[Impact]]="I",0,1)</f>
        <v>0</v>
      </c>
      <c r="O1110" s="2">
        <f>VLOOKUP($F1110,Experiment!$A$2:$U$90,MATCH(Results!O$1,Experiment!$A$1:$U$1,0),FALSE)</f>
        <v>-90</v>
      </c>
      <c r="P1110" s="3">
        <f>VLOOKUP($F1110,Experiment!$A$2:$U$90,MATCH(Results!P$1,Experiment!$A$1:$U$1,0),FALSE)</f>
        <v>0.5</v>
      </c>
      <c r="Q1110" s="2">
        <f>VLOOKUP($F1110,Experiment!$A$2:$U$90,MATCH(Results!Q$1,Experiment!$A$1:$U$1,0),FALSE)</f>
        <v>100</v>
      </c>
      <c r="R1110" s="3">
        <f>VLOOKUP($F1110,Experiment!$A$2:$U$90,MATCH(Results!R$1,Experiment!$A$1:$U$1,0),FALSE)</f>
        <v>0.5</v>
      </c>
      <c r="S1110" s="2">
        <f>VLOOKUP($F1110,Experiment!$A$2:$U$90,MATCH(Results!S$1,Experiment!$A$1:$U$1,0),FALSE)</f>
        <v>5</v>
      </c>
      <c r="T1110" s="2">
        <f>VLOOKUP($F1110,Experiment!$A$2:$U$90,MATCH(Results!T$1,Experiment!$A$1:$U$1,0),FALSE)</f>
        <v>9025</v>
      </c>
      <c r="U1110" s="2">
        <f>VLOOKUP($F1110,Experiment!$A$2:$U$90,MATCH(Results!U$1,Experiment!$A$1:$U$1,0),FALSE)</f>
        <v>95</v>
      </c>
      <c r="V1110" s="2">
        <f>VLOOKUP($F1110,Experiment!$A$2:$U$90,MATCH(Results!V$1,Experiment!$A$1:$U$1,0),FALSE)</f>
        <v>2</v>
      </c>
      <c r="W1110" s="3">
        <f>VLOOKUP($F1110,Experiment!$A$2:$U$90,MATCH(Results!W$1,Experiment!$A$1:$U$1,0),FALSE)</f>
        <v>0.25</v>
      </c>
      <c r="X1110" s="3">
        <f>VLOOKUP($F1110,Experiment!$A$2:$U$90,MATCH(Results!X$1,Experiment!$A$1:$U$1,0),FALSE)</f>
        <v>0.75</v>
      </c>
      <c r="Y1110" s="2">
        <f>VLOOKUP($F1110,Experiment!$A$2:$U$90,MATCH(Results!Y$1,Experiment!$A$1:$U$1,0),FALSE)</f>
        <v>2</v>
      </c>
      <c r="Z1110" s="3">
        <f>VLOOKUP($F1110,Experiment!$A$2:$U$90,MATCH(Results!Z$1,Experiment!$A$1:$U$1,0),FALSE)</f>
        <v>0.5</v>
      </c>
      <c r="AA1110" s="3">
        <f>VLOOKUP($F1110,Experiment!$A$2:$U$90,MATCH(Results!AA$1,Experiment!$A$1:$U$1,0),FALSE)</f>
        <v>0.25</v>
      </c>
      <c r="AB1110" s="3">
        <f>VLOOKUP($F1110,Experiment!$A$2:$U$90,MATCH(Results!AB$1,Experiment!$A$1:$U$1,0),FALSE)</f>
        <v>0.625</v>
      </c>
      <c r="AC1110" s="3">
        <f>VLOOKUP($F1110,Experiment!$A$2:$U$90,MATCH(Results!AC$1,Experiment!$A$1:$U$1,0),FALSE)</f>
        <v>0.375</v>
      </c>
      <c r="AD1110" s="2">
        <f>VLOOKUP($F1110,Experiment!$A$2:$U$90,MATCH(Results!AD$1,Experiment!$A$1:$U$1,0),FALSE)</f>
        <v>-18.75</v>
      </c>
      <c r="AE1110" s="2">
        <f>VLOOKUP($F1110,Experiment!$A$2:$U$90,MATCH(Results!AE$1,Experiment!$A$1:$U$1,0),FALSE)</f>
        <v>8460.9375</v>
      </c>
      <c r="AF1110" s="2">
        <f>VLOOKUP($F1110,Experiment!$A$2:$U$90,MATCH(Results!AF$1,Experiment!$A$1:$U$1,0),FALSE)</f>
        <v>91.983354472426157</v>
      </c>
      <c r="AG1110" s="3">
        <f>VLOOKUP($F1110,Experiment!$A$2:$W$90,MATCH(Results!AG$1,Experiment!$A$1:$W$1,0),FALSE)</f>
        <v>0.82730419370997643</v>
      </c>
      <c r="AH1110" s="3">
        <f>VLOOKUP($F1110,Experiment!$A$2:$W$90,MATCH(Results!AH$1,Experiment!$A$1:$W$1,0),FALSE)</f>
        <v>0.38648875795104182</v>
      </c>
      <c r="AI1110" s="3">
        <f>VLOOKUP($F1110,Experiment!$A$2:$X$90,MATCH(Results!AI$1,Experiment!$A$1:$X$1,0),FALSE)</f>
        <v>0.61351124204895813</v>
      </c>
      <c r="AJ1110" s="2">
        <f>Table1[[#This Row],[Gain]]^Table1[[#This Row],[θ]]</f>
        <v>100</v>
      </c>
      <c r="AK1110" s="2">
        <f>-Table1[[#This Row],[λ]]*-Table1[[#This Row],[Loss]]^Table1[[#This Row],[θ]]</f>
        <v>125.99999999999999</v>
      </c>
      <c r="AL1110" s="2">
        <f>Table1[[#This Row],[v_n_w_g]]-Table1[[#This Row],[v_n_w_l]]</f>
        <v>-25.999999999999986</v>
      </c>
      <c r="AM1110" s="2">
        <f>IF(Table1[[#This Row],[diff_v]]&gt;=1,1,0)</f>
        <v>0</v>
      </c>
    </row>
    <row r="1111" spans="1:39" hidden="1" x14ac:dyDescent="0.3">
      <c r="A1111">
        <v>69</v>
      </c>
      <c r="B1111" t="s">
        <v>46</v>
      </c>
      <c r="C1111" s="22">
        <f>VLOOKUP(Table1[[#This Row],[Subject]],'Subject Profile'!$A$2:$E$8,4,FALSE)</f>
        <v>1</v>
      </c>
      <c r="D1111" s="22">
        <f>VLOOKUP(Table1[[#This Row],[Subject]],'Subject Profile'!$A$2:$E$8,5,FALSE)</f>
        <v>-1.4</v>
      </c>
      <c r="E1111" t="s">
        <v>110</v>
      </c>
      <c r="F1111" t="s">
        <v>102</v>
      </c>
      <c r="G1111" t="s">
        <v>7</v>
      </c>
      <c r="H1111">
        <f>IF(Table1[[#This Row],[decision]]="accept",1,0)</f>
        <v>1</v>
      </c>
      <c r="I1111">
        <v>-10</v>
      </c>
      <c r="J1111">
        <v>720</v>
      </c>
      <c r="K1111">
        <v>1664536136</v>
      </c>
      <c r="L1111">
        <v>5</v>
      </c>
      <c r="M1111" t="str">
        <f>VLOOKUP($F1111,Experiment!$A$2:$U$90,MATCH(Results!M$1,Experiment!$A$1:$U$1,0)+1,FALSE)</f>
        <v>I</v>
      </c>
      <c r="N1111">
        <f>IF(Table1[[#This Row],[Impact]]="I",0,1)</f>
        <v>0</v>
      </c>
      <c r="O1111" s="2">
        <f>VLOOKUP($F1111,Experiment!$A$2:$U$90,MATCH(Results!O$1,Experiment!$A$1:$U$1,0),FALSE)</f>
        <v>-10</v>
      </c>
      <c r="P1111" s="3">
        <f>VLOOKUP($F1111,Experiment!$A$2:$U$90,MATCH(Results!P$1,Experiment!$A$1:$U$1,0),FALSE)</f>
        <v>0.5</v>
      </c>
      <c r="Q1111" s="2">
        <f>VLOOKUP($F1111,Experiment!$A$2:$U$90,MATCH(Results!Q$1,Experiment!$A$1:$U$1,0),FALSE)</f>
        <v>20</v>
      </c>
      <c r="R1111" s="3">
        <f>VLOOKUP($F1111,Experiment!$A$2:$U$90,MATCH(Results!R$1,Experiment!$A$1:$U$1,0),FALSE)</f>
        <v>0.5</v>
      </c>
      <c r="S1111" s="2">
        <f>VLOOKUP($F1111,Experiment!$A$2:$U$90,MATCH(Results!S$1,Experiment!$A$1:$U$1,0),FALSE)</f>
        <v>5</v>
      </c>
      <c r="T1111" s="2">
        <f>VLOOKUP($F1111,Experiment!$A$2:$U$90,MATCH(Results!T$1,Experiment!$A$1:$U$1,0),FALSE)</f>
        <v>225</v>
      </c>
      <c r="U1111" s="2">
        <f>VLOOKUP($F1111,Experiment!$A$2:$U$90,MATCH(Results!U$1,Experiment!$A$1:$U$1,0),FALSE)</f>
        <v>15</v>
      </c>
      <c r="V1111" s="2">
        <f>VLOOKUP($F1111,Experiment!$A$2:$U$90,MATCH(Results!V$1,Experiment!$A$1:$U$1,0),FALSE)</f>
        <v>2</v>
      </c>
      <c r="W1111" s="3">
        <f>VLOOKUP($F1111,Experiment!$A$2:$U$90,MATCH(Results!W$1,Experiment!$A$1:$U$1,0),FALSE)</f>
        <v>0.25</v>
      </c>
      <c r="X1111" s="3">
        <f>VLOOKUP($F1111,Experiment!$A$2:$U$90,MATCH(Results!X$1,Experiment!$A$1:$U$1,0),FALSE)</f>
        <v>0.75</v>
      </c>
      <c r="Y1111" s="2">
        <f>VLOOKUP($F1111,Experiment!$A$2:$U$90,MATCH(Results!Y$1,Experiment!$A$1:$U$1,0),FALSE)</f>
        <v>2</v>
      </c>
      <c r="Z1111" s="3">
        <f>VLOOKUP($F1111,Experiment!$A$2:$U$90,MATCH(Results!Z$1,Experiment!$A$1:$U$1,0),FALSE)</f>
        <v>0.5</v>
      </c>
      <c r="AA1111" s="3">
        <f>VLOOKUP($F1111,Experiment!$A$2:$U$90,MATCH(Results!AA$1,Experiment!$A$1:$U$1,0),FALSE)</f>
        <v>0.25</v>
      </c>
      <c r="AB1111" s="3">
        <f>VLOOKUP($F1111,Experiment!$A$2:$U$90,MATCH(Results!AB$1,Experiment!$A$1:$U$1,0),FALSE)</f>
        <v>0.625</v>
      </c>
      <c r="AC1111" s="3">
        <f>VLOOKUP($F1111,Experiment!$A$2:$U$90,MATCH(Results!AC$1,Experiment!$A$1:$U$1,0),FALSE)</f>
        <v>0.375</v>
      </c>
      <c r="AD1111" s="2">
        <f>VLOOKUP($F1111,Experiment!$A$2:$U$90,MATCH(Results!AD$1,Experiment!$A$1:$U$1,0),FALSE)</f>
        <v>1.25</v>
      </c>
      <c r="AE1111" s="2">
        <f>VLOOKUP($F1111,Experiment!$A$2:$U$90,MATCH(Results!AE$1,Experiment!$A$1:$U$1,0),FALSE)</f>
        <v>210.9375</v>
      </c>
      <c r="AF1111" s="2">
        <f>VLOOKUP($F1111,Experiment!$A$2:$U$90,MATCH(Results!AF$1,Experiment!$A$1:$U$1,0),FALSE)</f>
        <v>14.523687548277813</v>
      </c>
      <c r="AG1111" s="3">
        <f>VLOOKUP($F1111,Experiment!$A$2:$W$90,MATCH(Results!AG$1,Experiment!$A$1:$W$1,0),FALSE)</f>
        <v>0.82730419370997643</v>
      </c>
      <c r="AH1111" s="3">
        <f>VLOOKUP($F1111,Experiment!$A$2:$W$90,MATCH(Results!AH$1,Experiment!$A$1:$W$1,0),FALSE)</f>
        <v>0.38648875795104182</v>
      </c>
      <c r="AI1111" s="3">
        <f>VLOOKUP($F1111,Experiment!$A$2:$X$90,MATCH(Results!AI$1,Experiment!$A$1:$X$1,0),FALSE)</f>
        <v>0.61351124204895813</v>
      </c>
      <c r="AJ1111" s="2">
        <f>Table1[[#This Row],[Gain]]^Table1[[#This Row],[θ]]</f>
        <v>20</v>
      </c>
      <c r="AK1111" s="2">
        <f>-Table1[[#This Row],[λ]]*-Table1[[#This Row],[Loss]]^Table1[[#This Row],[θ]]</f>
        <v>14</v>
      </c>
      <c r="AL1111" s="2">
        <f>Table1[[#This Row],[v_n_w_g]]-Table1[[#This Row],[v_n_w_l]]</f>
        <v>6</v>
      </c>
      <c r="AM1111" s="2">
        <f>IF(Table1[[#This Row],[diff_v]]&gt;=1,1,0)</f>
        <v>1</v>
      </c>
    </row>
    <row r="1112" spans="1:39" hidden="1" x14ac:dyDescent="0.3">
      <c r="A1112">
        <v>70</v>
      </c>
      <c r="B1112" t="s">
        <v>46</v>
      </c>
      <c r="C1112" s="22">
        <f>VLOOKUP(Table1[[#This Row],[Subject]],'Subject Profile'!$A$2:$E$8,4,FALSE)</f>
        <v>1</v>
      </c>
      <c r="D1112" s="22">
        <f>VLOOKUP(Table1[[#This Row],[Subject]],'Subject Profile'!$A$2:$E$8,5,FALSE)</f>
        <v>-1.4</v>
      </c>
      <c r="E1112" t="s">
        <v>110</v>
      </c>
      <c r="F1112" t="s">
        <v>78</v>
      </c>
      <c r="G1112" t="s">
        <v>5</v>
      </c>
      <c r="H1112">
        <f>IF(Table1[[#This Row],[decision]]="accept",1,0)</f>
        <v>0</v>
      </c>
      <c r="I1112">
        <v>0</v>
      </c>
      <c r="J1112">
        <v>720</v>
      </c>
      <c r="K1112">
        <v>1664536141</v>
      </c>
      <c r="L1112">
        <v>5</v>
      </c>
      <c r="M1112" t="str">
        <f>VLOOKUP($F1112,Experiment!$A$2:$U$90,MATCH(Results!M$1,Experiment!$A$1:$U$1,0)+1,FALSE)</f>
        <v>G</v>
      </c>
      <c r="N1112">
        <f>IF(Table1[[#This Row],[Impact]]="I",0,1)</f>
        <v>1</v>
      </c>
      <c r="O1112" s="2">
        <f>VLOOKUP($F1112,Experiment!$A$2:$U$90,MATCH(Results!O$1,Experiment!$A$1:$U$1,0),FALSE)</f>
        <v>-90</v>
      </c>
      <c r="P1112" s="3">
        <f>VLOOKUP($F1112,Experiment!$A$2:$U$90,MATCH(Results!P$1,Experiment!$A$1:$U$1,0),FALSE)</f>
        <v>0.5</v>
      </c>
      <c r="Q1112" s="2">
        <f>VLOOKUP($F1112,Experiment!$A$2:$U$90,MATCH(Results!Q$1,Experiment!$A$1:$U$1,0),FALSE)</f>
        <v>80</v>
      </c>
      <c r="R1112" s="3">
        <f>VLOOKUP($F1112,Experiment!$A$2:$U$90,MATCH(Results!R$1,Experiment!$A$1:$U$1,0),FALSE)</f>
        <v>0.5</v>
      </c>
      <c r="S1112" s="2">
        <f>VLOOKUP($F1112,Experiment!$A$2:$U$90,MATCH(Results!S$1,Experiment!$A$1:$U$1,0),FALSE)</f>
        <v>-5</v>
      </c>
      <c r="T1112" s="2">
        <f>VLOOKUP($F1112,Experiment!$A$2:$U$90,MATCH(Results!T$1,Experiment!$A$1:$U$1,0),FALSE)</f>
        <v>7225</v>
      </c>
      <c r="U1112" s="2">
        <f>VLOOKUP($F1112,Experiment!$A$2:$U$90,MATCH(Results!U$1,Experiment!$A$1:$U$1,0),FALSE)</f>
        <v>85</v>
      </c>
      <c r="V1112" s="2">
        <f>VLOOKUP($F1112,Experiment!$A$2:$U$90,MATCH(Results!V$1,Experiment!$A$1:$U$1,0),FALSE)</f>
        <v>2</v>
      </c>
      <c r="W1112" s="3">
        <f>VLOOKUP($F1112,Experiment!$A$2:$U$90,MATCH(Results!W$1,Experiment!$A$1:$U$1,0),FALSE)</f>
        <v>0.25</v>
      </c>
      <c r="X1112" s="3">
        <f>VLOOKUP($F1112,Experiment!$A$2:$U$90,MATCH(Results!X$1,Experiment!$A$1:$U$1,0),FALSE)</f>
        <v>0.75</v>
      </c>
      <c r="Y1112" s="2">
        <f>VLOOKUP($F1112,Experiment!$A$2:$U$90,MATCH(Results!Y$1,Experiment!$A$1:$U$1,0),FALSE)</f>
        <v>2</v>
      </c>
      <c r="Z1112" s="3">
        <f>VLOOKUP($F1112,Experiment!$A$2:$U$90,MATCH(Results!Z$1,Experiment!$A$1:$U$1,0),FALSE)</f>
        <v>0.5</v>
      </c>
      <c r="AA1112" s="3">
        <f>VLOOKUP($F1112,Experiment!$A$2:$U$90,MATCH(Results!AA$1,Experiment!$A$1:$U$1,0),FALSE)</f>
        <v>0.25</v>
      </c>
      <c r="AB1112" s="3">
        <f>VLOOKUP($F1112,Experiment!$A$2:$U$90,MATCH(Results!AB$1,Experiment!$A$1:$U$1,0),FALSE)</f>
        <v>0.625</v>
      </c>
      <c r="AC1112" s="3">
        <f>VLOOKUP($F1112,Experiment!$A$2:$U$90,MATCH(Results!AC$1,Experiment!$A$1:$U$1,0),FALSE)</f>
        <v>0.375</v>
      </c>
      <c r="AD1112" s="2">
        <f>VLOOKUP($F1112,Experiment!$A$2:$U$90,MATCH(Results!AD$1,Experiment!$A$1:$U$1,0),FALSE)</f>
        <v>-26.25</v>
      </c>
      <c r="AE1112" s="2">
        <f>VLOOKUP($F1112,Experiment!$A$2:$U$90,MATCH(Results!AE$1,Experiment!$A$1:$U$1,0),FALSE)</f>
        <v>6773.4375</v>
      </c>
      <c r="AF1112" s="2">
        <f>VLOOKUP($F1112,Experiment!$A$2:$U$90,MATCH(Results!AF$1,Experiment!$A$1:$U$1,0),FALSE)</f>
        <v>82.300896106907615</v>
      </c>
      <c r="AG1112" s="3">
        <f>VLOOKUP($F1112,Experiment!$A$2:$W$90,MATCH(Results!AG$1,Experiment!$A$1:$W$1,0),FALSE)</f>
        <v>0.82730419370997643</v>
      </c>
      <c r="AH1112" s="3">
        <f>VLOOKUP($F1112,Experiment!$A$2:$W$90,MATCH(Results!AH$1,Experiment!$A$1:$W$1,0),FALSE)</f>
        <v>0.38648875795104182</v>
      </c>
      <c r="AI1112" s="3">
        <f>VLOOKUP($F1112,Experiment!$A$2:$X$90,MATCH(Results!AI$1,Experiment!$A$1:$X$1,0),FALSE)</f>
        <v>0.61351124204895813</v>
      </c>
      <c r="AJ1112" s="2">
        <f>Table1[[#This Row],[Gain]]^Table1[[#This Row],[θ]]</f>
        <v>80</v>
      </c>
      <c r="AK1112" s="2">
        <f>-Table1[[#This Row],[λ]]*-Table1[[#This Row],[Loss]]^Table1[[#This Row],[θ]]</f>
        <v>125.99999999999999</v>
      </c>
      <c r="AL1112" s="2">
        <f>Table1[[#This Row],[v_n_w_g]]-Table1[[#This Row],[v_n_w_l]]</f>
        <v>-45.999999999999986</v>
      </c>
      <c r="AM1112" s="2">
        <f>IF(Table1[[#This Row],[diff_v]]&gt;=1,1,0)</f>
        <v>0</v>
      </c>
    </row>
    <row r="1113" spans="1:39" hidden="1" x14ac:dyDescent="0.3">
      <c r="A1113">
        <v>71</v>
      </c>
      <c r="B1113" t="s">
        <v>46</v>
      </c>
      <c r="C1113" s="22">
        <f>VLOOKUP(Table1[[#This Row],[Subject]],'Subject Profile'!$A$2:$E$8,4,FALSE)</f>
        <v>1</v>
      </c>
      <c r="D1113" s="22">
        <f>VLOOKUP(Table1[[#This Row],[Subject]],'Subject Profile'!$A$2:$E$8,5,FALSE)</f>
        <v>-1.4</v>
      </c>
      <c r="E1113" t="s">
        <v>110</v>
      </c>
      <c r="F1113" t="s">
        <v>55</v>
      </c>
      <c r="G1113" t="s">
        <v>56</v>
      </c>
      <c r="H1113">
        <f>IF(Table1[[#This Row],[decision]]="accept",1,0)</f>
        <v>0</v>
      </c>
      <c r="I1113">
        <v>0</v>
      </c>
      <c r="J1113">
        <v>720</v>
      </c>
      <c r="K1113">
        <v>1664536153</v>
      </c>
      <c r="L1113">
        <v>12</v>
      </c>
      <c r="M1113" t="str">
        <f>VLOOKUP($F1113,Experiment!$A$2:$U$90,MATCH(Results!M$1,Experiment!$A$1:$U$1,0)+1,FALSE)</f>
        <v>R</v>
      </c>
      <c r="N1113">
        <f>IF(Table1[[#This Row],[Impact]]="I",0,1)</f>
        <v>1</v>
      </c>
      <c r="O1113" s="2">
        <f>VLOOKUP($F1113,Experiment!$A$2:$U$90,MATCH(Results!O$1,Experiment!$A$1:$U$1,0),FALSE)</f>
        <v>0</v>
      </c>
      <c r="P1113" s="3">
        <f>VLOOKUP($F1113,Experiment!$A$2:$U$90,MATCH(Results!P$1,Experiment!$A$1:$U$1,0),FALSE)</f>
        <v>0</v>
      </c>
      <c r="Q1113" s="2">
        <f>VLOOKUP($F1113,Experiment!$A$2:$U$90,MATCH(Results!Q$1,Experiment!$A$1:$U$1,0),FALSE)</f>
        <v>0</v>
      </c>
      <c r="R1113" s="3">
        <f>VLOOKUP($F1113,Experiment!$A$2:$U$90,MATCH(Results!R$1,Experiment!$A$1:$U$1,0),FALSE)</f>
        <v>0</v>
      </c>
      <c r="S1113" s="2">
        <f>VLOOKUP($F1113,Experiment!$A$2:$U$90,MATCH(Results!S$1,Experiment!$A$1:$U$1,0),FALSE)</f>
        <v>0</v>
      </c>
      <c r="T1113" s="2">
        <f>VLOOKUP($F1113,Experiment!$A$2:$U$90,MATCH(Results!T$1,Experiment!$A$1:$U$1,0),FALSE)</f>
        <v>0</v>
      </c>
      <c r="U1113" s="2">
        <f>VLOOKUP($F1113,Experiment!$A$2:$U$90,MATCH(Results!U$1,Experiment!$A$1:$U$1,0),FALSE)</f>
        <v>0</v>
      </c>
      <c r="V1113" s="2">
        <f>VLOOKUP($F1113,Experiment!$A$2:$U$90,MATCH(Results!V$1,Experiment!$A$1:$U$1,0),FALSE)</f>
        <v>0</v>
      </c>
      <c r="W1113" s="3">
        <f>VLOOKUP($F1113,Experiment!$A$2:$U$90,MATCH(Results!W$1,Experiment!$A$1:$U$1,0),FALSE)</f>
        <v>0</v>
      </c>
      <c r="X1113" s="3">
        <f>VLOOKUP($F1113,Experiment!$A$2:$U$90,MATCH(Results!X$1,Experiment!$A$1:$U$1,0),FALSE)</f>
        <v>0</v>
      </c>
      <c r="Y1113" s="2">
        <f>VLOOKUP($F1113,Experiment!$A$2:$U$90,MATCH(Results!Y$1,Experiment!$A$1:$U$1,0),FALSE)</f>
        <v>0</v>
      </c>
      <c r="Z1113" s="3">
        <f>VLOOKUP($F1113,Experiment!$A$2:$U$90,MATCH(Results!Z$1,Experiment!$A$1:$U$1,0),FALSE)</f>
        <v>0</v>
      </c>
      <c r="AA1113" s="3">
        <f>VLOOKUP($F1113,Experiment!$A$2:$U$90,MATCH(Results!AA$1,Experiment!$A$1:$U$1,0),FALSE)</f>
        <v>0</v>
      </c>
      <c r="AB1113" s="3">
        <f>VLOOKUP($F1113,Experiment!$A$2:$U$90,MATCH(Results!AB$1,Experiment!$A$1:$U$1,0),FALSE)</f>
        <v>0</v>
      </c>
      <c r="AC1113" s="3">
        <f>VLOOKUP($F1113,Experiment!$A$2:$U$90,MATCH(Results!AC$1,Experiment!$A$1:$U$1,0),FALSE)</f>
        <v>0</v>
      </c>
      <c r="AD1113" s="2">
        <f>VLOOKUP($F1113,Experiment!$A$2:$U$90,MATCH(Results!AD$1,Experiment!$A$1:$U$1,0),FALSE)</f>
        <v>0</v>
      </c>
      <c r="AE1113" s="2">
        <f>VLOOKUP($F1113,Experiment!$A$2:$U$90,MATCH(Results!AE$1,Experiment!$A$1:$U$1,0),FALSE)</f>
        <v>0</v>
      </c>
      <c r="AF1113" s="2">
        <f>VLOOKUP($F1113,Experiment!$A$2:$U$90,MATCH(Results!AF$1,Experiment!$A$1:$U$1,0),FALSE)</f>
        <v>0</v>
      </c>
      <c r="AG1113" s="2"/>
      <c r="AH1113" s="3">
        <f>VLOOKUP($F1113,Experiment!$A$2:$W$90,MATCH(Results!AH$1,Experiment!$A$1:$W$1,0),FALSE)</f>
        <v>0</v>
      </c>
      <c r="AI1113" s="2">
        <f>VLOOKUP($F1113,Experiment!$A$2:$X$90,MATCH(Results!AI$1,Experiment!$A$1:$X$1,0),FALSE)</f>
        <v>0</v>
      </c>
      <c r="AJ1113" s="2">
        <f>Table1[[#This Row],[Gain]]^Table1[[#This Row],[θ]]</f>
        <v>0</v>
      </c>
      <c r="AK1113" s="2">
        <f>-Table1[[#This Row],[λ]]*-Table1[[#This Row],[Loss]]^Table1[[#This Row],[θ]]</f>
        <v>0</v>
      </c>
      <c r="AL1113" s="2">
        <f>Table1[[#This Row],[v_n_w_g]]-Table1[[#This Row],[v_n_w_l]]</f>
        <v>0</v>
      </c>
      <c r="AM1113" s="2">
        <f>IF(Table1[[#This Row],[diff_v]]&gt;=1,1,0)</f>
        <v>0</v>
      </c>
    </row>
    <row r="1114" spans="1:39" hidden="1" x14ac:dyDescent="0.3">
      <c r="A1114">
        <v>0</v>
      </c>
      <c r="B1114" t="s">
        <v>47</v>
      </c>
      <c r="C1114" s="22">
        <f>VLOOKUP(Table1[[#This Row],[Subject]],'Subject Profile'!$A$2:$E$8,4,FALSE)</f>
        <v>0.88613857459934653</v>
      </c>
      <c r="D1114" s="22">
        <f>VLOOKUP(Table1[[#This Row],[Subject]],'Subject Profile'!$A$2:$E$8,5,FALSE)</f>
        <v>-2</v>
      </c>
      <c r="E1114" t="s">
        <v>49</v>
      </c>
      <c r="F1114" t="s">
        <v>15</v>
      </c>
      <c r="G1114" t="s">
        <v>5</v>
      </c>
      <c r="H1114">
        <f>IF(Table1[[#This Row],[decision]]="accept",1,0)</f>
        <v>0</v>
      </c>
      <c r="I1114">
        <v>0</v>
      </c>
      <c r="J1114" t="s">
        <v>107</v>
      </c>
      <c r="K1114">
        <v>1664604833</v>
      </c>
      <c r="L1114" t="s">
        <v>136</v>
      </c>
      <c r="M1114" t="str">
        <f>VLOOKUP($F1114,Experiment!$A$2:$U$90,MATCH(Results!M$1,Experiment!$A$1:$U$1,0)+1,FALSE)</f>
        <v>I</v>
      </c>
      <c r="N1114">
        <f>IF(Table1[[#This Row],[Impact]]="I",0,1)</f>
        <v>0</v>
      </c>
      <c r="O1114" s="2">
        <f>VLOOKUP($F1114,Experiment!$A$2:$U$90,MATCH(Results!O$1,Experiment!$A$1:$U$1,0),FALSE)</f>
        <v>-50</v>
      </c>
      <c r="P1114" s="3">
        <f>VLOOKUP($F1114,Experiment!$A$2:$U$90,MATCH(Results!P$1,Experiment!$A$1:$U$1,0),FALSE)</f>
        <v>0.5</v>
      </c>
      <c r="Q1114" s="2">
        <f>VLOOKUP($F1114,Experiment!$A$2:$U$90,MATCH(Results!Q$1,Experiment!$A$1:$U$1,0),FALSE)</f>
        <v>50</v>
      </c>
      <c r="R1114" s="3">
        <f>VLOOKUP($F1114,Experiment!$A$2:$U$90,MATCH(Results!R$1,Experiment!$A$1:$U$1,0),FALSE)</f>
        <v>0.5</v>
      </c>
      <c r="S1114" s="2">
        <f>VLOOKUP($F1114,Experiment!$A$2:$U$90,MATCH(Results!S$1,Experiment!$A$1:$U$1,0),FALSE)</f>
        <v>0</v>
      </c>
      <c r="T1114" s="2">
        <f>VLOOKUP($F1114,Experiment!$A$2:$U$90,MATCH(Results!T$1,Experiment!$A$1:$U$1,0),FALSE)</f>
        <v>2500</v>
      </c>
      <c r="U1114" s="2">
        <f>VLOOKUP($F1114,Experiment!$A$2:$U$90,MATCH(Results!U$1,Experiment!$A$1:$U$1,0),FALSE)</f>
        <v>50</v>
      </c>
      <c r="V1114" s="2">
        <f>VLOOKUP($F1114,Experiment!$A$2:$U$90,MATCH(Results!V$1,Experiment!$A$1:$U$1,0),FALSE)</f>
        <v>2</v>
      </c>
      <c r="W1114" s="3">
        <f>VLOOKUP($F1114,Experiment!$A$2:$U$90,MATCH(Results!W$1,Experiment!$A$1:$U$1,0),FALSE)</f>
        <v>0.25</v>
      </c>
      <c r="X1114" s="3">
        <f>VLOOKUP($F1114,Experiment!$A$2:$U$90,MATCH(Results!X$1,Experiment!$A$1:$U$1,0),FALSE)</f>
        <v>0.75</v>
      </c>
      <c r="Y1114" s="2">
        <f>VLOOKUP($F1114,Experiment!$A$2:$U$90,MATCH(Results!Y$1,Experiment!$A$1:$U$1,0),FALSE)</f>
        <v>2</v>
      </c>
      <c r="Z1114" s="3">
        <f>VLOOKUP($F1114,Experiment!$A$2:$U$90,MATCH(Results!Z$1,Experiment!$A$1:$U$1,0),FALSE)</f>
        <v>0.5</v>
      </c>
      <c r="AA1114" s="3">
        <f>VLOOKUP($F1114,Experiment!$A$2:$U$90,MATCH(Results!AA$1,Experiment!$A$1:$U$1,0),FALSE)</f>
        <v>0.25</v>
      </c>
      <c r="AB1114" s="3">
        <f>VLOOKUP($F1114,Experiment!$A$2:$U$90,MATCH(Results!AB$1,Experiment!$A$1:$U$1,0),FALSE)</f>
        <v>0.625</v>
      </c>
      <c r="AC1114" s="3">
        <f>VLOOKUP($F1114,Experiment!$A$2:$U$90,MATCH(Results!AC$1,Experiment!$A$1:$U$1,0),FALSE)</f>
        <v>0.375</v>
      </c>
      <c r="AD1114" s="2">
        <f>VLOOKUP($F1114,Experiment!$A$2:$U$90,MATCH(Results!AD$1,Experiment!$A$1:$U$1,0),FALSE)</f>
        <v>-12.5</v>
      </c>
      <c r="AE1114" s="2">
        <f>VLOOKUP($F1114,Experiment!$A$2:$U$90,MATCH(Results!AE$1,Experiment!$A$1:$U$1,0),FALSE)</f>
        <v>2343.75</v>
      </c>
      <c r="AF1114" s="2">
        <f>VLOOKUP($F1114,Experiment!$A$2:$U$90,MATCH(Results!AF$1,Experiment!$A$1:$U$1,0),FALSE)</f>
        <v>48.412291827592711</v>
      </c>
      <c r="AG1114" s="3">
        <f>VLOOKUP($F1114,Experiment!$A$2:$W$90,MATCH(Results!AG$1,Experiment!$A$1:$W$1,0),FALSE)</f>
        <v>0.82730419370997643</v>
      </c>
      <c r="AH1114" s="3">
        <f>VLOOKUP($F1114,Experiment!$A$2:$W$90,MATCH(Results!AH$1,Experiment!$A$1:$W$1,0),FALSE)</f>
        <v>0.38648875795104182</v>
      </c>
      <c r="AI1114" s="3">
        <f>VLOOKUP($F1114,Experiment!$A$2:$X$90,MATCH(Results!AI$1,Experiment!$A$1:$X$1,0),FALSE)</f>
        <v>0.61351124204895813</v>
      </c>
      <c r="AJ1114" s="2">
        <f>Table1[[#This Row],[Gain]]^Table1[[#This Row],[θ]]</f>
        <v>32.027486583090457</v>
      </c>
      <c r="AK1114" s="2">
        <f>-Table1[[#This Row],[λ]]*-Table1[[#This Row],[Loss]]^Table1[[#This Row],[θ]]</f>
        <v>64.054973166180915</v>
      </c>
      <c r="AL1114" s="2">
        <f>Table1[[#This Row],[v_n_w_g]]-Table1[[#This Row],[v_n_w_l]]</f>
        <v>-32.027486583090457</v>
      </c>
      <c r="AM1114" s="2">
        <f>IF(Table1[[#This Row],[diff_v]]&gt;=1,1,0)</f>
        <v>0</v>
      </c>
    </row>
    <row r="1115" spans="1:39" hidden="1" x14ac:dyDescent="0.3">
      <c r="A1115">
        <v>1</v>
      </c>
      <c r="B1115" t="s">
        <v>47</v>
      </c>
      <c r="C1115" s="22">
        <f>VLOOKUP(Table1[[#This Row],[Subject]],'Subject Profile'!$A$2:$E$8,4,FALSE)</f>
        <v>0.88613857459934653</v>
      </c>
      <c r="D1115" s="22">
        <f>VLOOKUP(Table1[[#This Row],[Subject]],'Subject Profile'!$A$2:$E$8,5,FALSE)</f>
        <v>-2</v>
      </c>
      <c r="E1115" t="s">
        <v>49</v>
      </c>
      <c r="F1115" t="s">
        <v>27</v>
      </c>
      <c r="G1115" t="s">
        <v>5</v>
      </c>
      <c r="H1115">
        <f>IF(Table1[[#This Row],[decision]]="accept",1,0)</f>
        <v>0</v>
      </c>
      <c r="I1115">
        <v>0</v>
      </c>
      <c r="J1115" t="s">
        <v>107</v>
      </c>
      <c r="K1115">
        <v>1664604853</v>
      </c>
      <c r="L1115">
        <v>20</v>
      </c>
      <c r="M1115" t="str">
        <f>VLOOKUP($F1115,Experiment!$A$2:$U$90,MATCH(Results!M$1,Experiment!$A$1:$U$1,0)+1,FALSE)</f>
        <v>I</v>
      </c>
      <c r="N1115">
        <f>IF(Table1[[#This Row],[Impact]]="I",0,1)</f>
        <v>0</v>
      </c>
      <c r="O1115" s="2">
        <f>VLOOKUP($F1115,Experiment!$A$2:$U$90,MATCH(Results!O$1,Experiment!$A$1:$U$1,0),FALSE)</f>
        <v>-10</v>
      </c>
      <c r="P1115" s="3">
        <f>VLOOKUP($F1115,Experiment!$A$2:$U$90,MATCH(Results!P$1,Experiment!$A$1:$U$1,0),FALSE)</f>
        <v>0.5</v>
      </c>
      <c r="Q1115" s="2">
        <f>VLOOKUP($F1115,Experiment!$A$2:$U$90,MATCH(Results!Q$1,Experiment!$A$1:$U$1,0),FALSE)</f>
        <v>10</v>
      </c>
      <c r="R1115" s="3">
        <f>VLOOKUP($F1115,Experiment!$A$2:$U$90,MATCH(Results!R$1,Experiment!$A$1:$U$1,0),FALSE)</f>
        <v>0.5</v>
      </c>
      <c r="S1115" s="2">
        <f>VLOOKUP($F1115,Experiment!$A$2:$U$90,MATCH(Results!S$1,Experiment!$A$1:$U$1,0),FALSE)</f>
        <v>0</v>
      </c>
      <c r="T1115" s="2">
        <f>VLOOKUP($F1115,Experiment!$A$2:$U$90,MATCH(Results!T$1,Experiment!$A$1:$U$1,0),FALSE)</f>
        <v>100</v>
      </c>
      <c r="U1115" s="2">
        <f>VLOOKUP($F1115,Experiment!$A$2:$U$90,MATCH(Results!U$1,Experiment!$A$1:$U$1,0),FALSE)</f>
        <v>10</v>
      </c>
      <c r="V1115" s="2">
        <f>VLOOKUP($F1115,Experiment!$A$2:$U$90,MATCH(Results!V$1,Experiment!$A$1:$U$1,0),FALSE)</f>
        <v>4</v>
      </c>
      <c r="W1115" s="3">
        <f>VLOOKUP($F1115,Experiment!$A$2:$U$90,MATCH(Results!W$1,Experiment!$A$1:$U$1,0),FALSE)</f>
        <v>0.75</v>
      </c>
      <c r="X1115" s="3">
        <f>VLOOKUP($F1115,Experiment!$A$2:$U$90,MATCH(Results!X$1,Experiment!$A$1:$U$1,0),FALSE)</f>
        <v>0.25</v>
      </c>
      <c r="Y1115" s="2">
        <f>VLOOKUP($F1115,Experiment!$A$2:$U$90,MATCH(Results!Y$1,Experiment!$A$1:$U$1,0),FALSE)</f>
        <v>1</v>
      </c>
      <c r="Z1115" s="3">
        <f>VLOOKUP($F1115,Experiment!$A$2:$U$90,MATCH(Results!Z$1,Experiment!$A$1:$U$1,0),FALSE)</f>
        <v>0.2</v>
      </c>
      <c r="AA1115" s="3">
        <f>VLOOKUP($F1115,Experiment!$A$2:$U$90,MATCH(Results!AA$1,Experiment!$A$1:$U$1,0),FALSE)</f>
        <v>4.9999999999999989E-2</v>
      </c>
      <c r="AB1115" s="3">
        <f>VLOOKUP($F1115,Experiment!$A$2:$U$90,MATCH(Results!AB$1,Experiment!$A$1:$U$1,0),FALSE)</f>
        <v>0.57499999999999996</v>
      </c>
      <c r="AC1115" s="3">
        <f>VLOOKUP($F1115,Experiment!$A$2:$U$90,MATCH(Results!AC$1,Experiment!$A$1:$U$1,0),FALSE)</f>
        <v>0.42500000000000004</v>
      </c>
      <c r="AD1115" s="2">
        <f>VLOOKUP($F1115,Experiment!$A$2:$U$90,MATCH(Results!AD$1,Experiment!$A$1:$U$1,0),FALSE)</f>
        <v>-1.5</v>
      </c>
      <c r="AE1115" s="2">
        <f>VLOOKUP($F1115,Experiment!$A$2:$U$90,MATCH(Results!AE$1,Experiment!$A$1:$U$1,0),FALSE)</f>
        <v>97.75</v>
      </c>
      <c r="AF1115" s="2">
        <f>VLOOKUP($F1115,Experiment!$A$2:$U$90,MATCH(Results!AF$1,Experiment!$A$1:$U$1,0),FALSE)</f>
        <v>9.8868599666425947</v>
      </c>
      <c r="AG1115" s="3">
        <f>VLOOKUP($F1115,Experiment!$A$2:$W$90,MATCH(Results!AG$1,Experiment!$A$1:$W$1,0),FALSE)</f>
        <v>0.89414323918902561</v>
      </c>
      <c r="AH1115" s="3">
        <f>VLOOKUP($F1115,Experiment!$A$2:$W$90,MATCH(Results!AH$1,Experiment!$A$1:$W$1,0),FALSE)</f>
        <v>0.42914847753168511</v>
      </c>
      <c r="AI1115" s="3">
        <f>VLOOKUP($F1115,Experiment!$A$2:$X$90,MATCH(Results!AI$1,Experiment!$A$1:$X$1,0),FALSE)</f>
        <v>0.57085152246831483</v>
      </c>
      <c r="AJ1115" s="2">
        <f>Table1[[#This Row],[Gain]]^Table1[[#This Row],[θ]]</f>
        <v>7.693758934363303</v>
      </c>
      <c r="AK1115" s="2">
        <f>-Table1[[#This Row],[λ]]*-Table1[[#This Row],[Loss]]^Table1[[#This Row],[θ]]</f>
        <v>15.387517868726606</v>
      </c>
      <c r="AL1115" s="2">
        <f>Table1[[#This Row],[v_n_w_g]]-Table1[[#This Row],[v_n_w_l]]</f>
        <v>-7.693758934363303</v>
      </c>
      <c r="AM1115" s="2">
        <f>IF(Table1[[#This Row],[diff_v]]&gt;=1,1,0)</f>
        <v>0</v>
      </c>
    </row>
    <row r="1116" spans="1:39" hidden="1" x14ac:dyDescent="0.3">
      <c r="A1116">
        <v>2</v>
      </c>
      <c r="B1116" t="s">
        <v>47</v>
      </c>
      <c r="C1116" s="22">
        <f>VLOOKUP(Table1[[#This Row],[Subject]],'Subject Profile'!$A$2:$E$8,4,FALSE)</f>
        <v>0.88613857459934653</v>
      </c>
      <c r="D1116" s="22">
        <f>VLOOKUP(Table1[[#This Row],[Subject]],'Subject Profile'!$A$2:$E$8,5,FALSE)</f>
        <v>-2</v>
      </c>
      <c r="E1116" t="s">
        <v>49</v>
      </c>
      <c r="F1116" t="s">
        <v>27</v>
      </c>
      <c r="G1116" t="s">
        <v>5</v>
      </c>
      <c r="H1116">
        <f>IF(Table1[[#This Row],[decision]]="accept",1,0)</f>
        <v>0</v>
      </c>
      <c r="I1116">
        <v>0</v>
      </c>
      <c r="J1116" t="s">
        <v>107</v>
      </c>
      <c r="K1116">
        <v>1664604863</v>
      </c>
      <c r="L1116">
        <v>10</v>
      </c>
      <c r="M1116" t="str">
        <f>VLOOKUP($F1116,Experiment!$A$2:$U$90,MATCH(Results!M$1,Experiment!$A$1:$U$1,0)+1,FALSE)</f>
        <v>I</v>
      </c>
      <c r="N1116">
        <f>IF(Table1[[#This Row],[Impact]]="I",0,1)</f>
        <v>0</v>
      </c>
      <c r="O1116" s="2">
        <f>VLOOKUP($F1116,Experiment!$A$2:$U$90,MATCH(Results!O$1,Experiment!$A$1:$U$1,0),FALSE)</f>
        <v>-10</v>
      </c>
      <c r="P1116" s="3">
        <f>VLOOKUP($F1116,Experiment!$A$2:$U$90,MATCH(Results!P$1,Experiment!$A$1:$U$1,0),FALSE)</f>
        <v>0.5</v>
      </c>
      <c r="Q1116" s="2">
        <f>VLOOKUP($F1116,Experiment!$A$2:$U$90,MATCH(Results!Q$1,Experiment!$A$1:$U$1,0),FALSE)</f>
        <v>10</v>
      </c>
      <c r="R1116" s="3">
        <f>VLOOKUP($F1116,Experiment!$A$2:$U$90,MATCH(Results!R$1,Experiment!$A$1:$U$1,0),FALSE)</f>
        <v>0.5</v>
      </c>
      <c r="S1116" s="2">
        <f>VLOOKUP($F1116,Experiment!$A$2:$U$90,MATCH(Results!S$1,Experiment!$A$1:$U$1,0),FALSE)</f>
        <v>0</v>
      </c>
      <c r="T1116" s="2">
        <f>VLOOKUP($F1116,Experiment!$A$2:$U$90,MATCH(Results!T$1,Experiment!$A$1:$U$1,0),FALSE)</f>
        <v>100</v>
      </c>
      <c r="U1116" s="2">
        <f>VLOOKUP($F1116,Experiment!$A$2:$U$90,MATCH(Results!U$1,Experiment!$A$1:$U$1,0),FALSE)</f>
        <v>10</v>
      </c>
      <c r="V1116" s="2">
        <f>VLOOKUP($F1116,Experiment!$A$2:$U$90,MATCH(Results!V$1,Experiment!$A$1:$U$1,0),FALSE)</f>
        <v>4</v>
      </c>
      <c r="W1116" s="3">
        <f>VLOOKUP($F1116,Experiment!$A$2:$U$90,MATCH(Results!W$1,Experiment!$A$1:$U$1,0),FALSE)</f>
        <v>0.75</v>
      </c>
      <c r="X1116" s="3">
        <f>VLOOKUP($F1116,Experiment!$A$2:$U$90,MATCH(Results!X$1,Experiment!$A$1:$U$1,0),FALSE)</f>
        <v>0.25</v>
      </c>
      <c r="Y1116" s="2">
        <f>VLOOKUP($F1116,Experiment!$A$2:$U$90,MATCH(Results!Y$1,Experiment!$A$1:$U$1,0),FALSE)</f>
        <v>1</v>
      </c>
      <c r="Z1116" s="3">
        <f>VLOOKUP($F1116,Experiment!$A$2:$U$90,MATCH(Results!Z$1,Experiment!$A$1:$U$1,0),FALSE)</f>
        <v>0.2</v>
      </c>
      <c r="AA1116" s="3">
        <f>VLOOKUP($F1116,Experiment!$A$2:$U$90,MATCH(Results!AA$1,Experiment!$A$1:$U$1,0),FALSE)</f>
        <v>4.9999999999999989E-2</v>
      </c>
      <c r="AB1116" s="3">
        <f>VLOOKUP($F1116,Experiment!$A$2:$U$90,MATCH(Results!AB$1,Experiment!$A$1:$U$1,0),FALSE)</f>
        <v>0.57499999999999996</v>
      </c>
      <c r="AC1116" s="3">
        <f>VLOOKUP($F1116,Experiment!$A$2:$U$90,MATCH(Results!AC$1,Experiment!$A$1:$U$1,0),FALSE)</f>
        <v>0.42500000000000004</v>
      </c>
      <c r="AD1116" s="2">
        <f>VLOOKUP($F1116,Experiment!$A$2:$U$90,MATCH(Results!AD$1,Experiment!$A$1:$U$1,0),FALSE)</f>
        <v>-1.5</v>
      </c>
      <c r="AE1116" s="2">
        <f>VLOOKUP($F1116,Experiment!$A$2:$U$90,MATCH(Results!AE$1,Experiment!$A$1:$U$1,0),FALSE)</f>
        <v>97.75</v>
      </c>
      <c r="AF1116" s="2">
        <f>VLOOKUP($F1116,Experiment!$A$2:$U$90,MATCH(Results!AF$1,Experiment!$A$1:$U$1,0),FALSE)</f>
        <v>9.8868599666425947</v>
      </c>
      <c r="AG1116" s="3">
        <f>VLOOKUP($F1116,Experiment!$A$2:$W$90,MATCH(Results!AG$1,Experiment!$A$1:$W$1,0),FALSE)</f>
        <v>0.89414323918902561</v>
      </c>
      <c r="AH1116" s="3">
        <f>VLOOKUP($F1116,Experiment!$A$2:$W$90,MATCH(Results!AH$1,Experiment!$A$1:$W$1,0),FALSE)</f>
        <v>0.42914847753168511</v>
      </c>
      <c r="AI1116" s="3">
        <f>VLOOKUP($F1116,Experiment!$A$2:$X$90,MATCH(Results!AI$1,Experiment!$A$1:$X$1,0),FALSE)</f>
        <v>0.57085152246831483</v>
      </c>
      <c r="AJ1116" s="2">
        <f>Table1[[#This Row],[Gain]]^Table1[[#This Row],[θ]]</f>
        <v>7.693758934363303</v>
      </c>
      <c r="AK1116" s="2">
        <f>-Table1[[#This Row],[λ]]*-Table1[[#This Row],[Loss]]^Table1[[#This Row],[θ]]</f>
        <v>15.387517868726606</v>
      </c>
      <c r="AL1116" s="2">
        <f>Table1[[#This Row],[v_n_w_g]]-Table1[[#This Row],[v_n_w_l]]</f>
        <v>-7.693758934363303</v>
      </c>
      <c r="AM1116" s="2">
        <f>IF(Table1[[#This Row],[diff_v]]&gt;=1,1,0)</f>
        <v>0</v>
      </c>
    </row>
    <row r="1117" spans="1:39" hidden="1" x14ac:dyDescent="0.3">
      <c r="A1117">
        <v>3</v>
      </c>
      <c r="B1117" t="s">
        <v>47</v>
      </c>
      <c r="C1117" s="22">
        <f>VLOOKUP(Table1[[#This Row],[Subject]],'Subject Profile'!$A$2:$E$8,4,FALSE)</f>
        <v>0.88613857459934653</v>
      </c>
      <c r="D1117" s="22">
        <f>VLOOKUP(Table1[[#This Row],[Subject]],'Subject Profile'!$A$2:$E$8,5,FALSE)</f>
        <v>-2</v>
      </c>
      <c r="E1117" t="s">
        <v>49</v>
      </c>
      <c r="F1117" t="s">
        <v>29</v>
      </c>
      <c r="G1117" t="s">
        <v>5</v>
      </c>
      <c r="H1117">
        <f>IF(Table1[[#This Row],[decision]]="accept",1,0)</f>
        <v>0</v>
      </c>
      <c r="I1117">
        <v>0</v>
      </c>
      <c r="J1117" t="s">
        <v>107</v>
      </c>
      <c r="K1117">
        <v>1664604874</v>
      </c>
      <c r="L1117">
        <v>11</v>
      </c>
      <c r="M1117" t="str">
        <f>VLOOKUP($F1117,Experiment!$A$2:$U$90,MATCH(Results!M$1,Experiment!$A$1:$U$1,0)+1,FALSE)</f>
        <v>I</v>
      </c>
      <c r="N1117">
        <f>IF(Table1[[#This Row],[Impact]]="I",0,1)</f>
        <v>0</v>
      </c>
      <c r="O1117" s="2">
        <f>VLOOKUP($F1117,Experiment!$A$2:$U$90,MATCH(Results!O$1,Experiment!$A$1:$U$1,0),FALSE)</f>
        <v>-90</v>
      </c>
      <c r="P1117" s="3">
        <f>VLOOKUP($F1117,Experiment!$A$2:$U$90,MATCH(Results!P$1,Experiment!$A$1:$U$1,0),FALSE)</f>
        <v>0.5</v>
      </c>
      <c r="Q1117" s="2">
        <f>VLOOKUP($F1117,Experiment!$A$2:$U$90,MATCH(Results!Q$1,Experiment!$A$1:$U$1,0),FALSE)</f>
        <v>80</v>
      </c>
      <c r="R1117" s="3">
        <f>VLOOKUP($F1117,Experiment!$A$2:$U$90,MATCH(Results!R$1,Experiment!$A$1:$U$1,0),FALSE)</f>
        <v>0.5</v>
      </c>
      <c r="S1117" s="2">
        <f>VLOOKUP($F1117,Experiment!$A$2:$U$90,MATCH(Results!S$1,Experiment!$A$1:$U$1,0),FALSE)</f>
        <v>-5</v>
      </c>
      <c r="T1117" s="2">
        <f>VLOOKUP($F1117,Experiment!$A$2:$U$90,MATCH(Results!T$1,Experiment!$A$1:$U$1,0),FALSE)</f>
        <v>7225</v>
      </c>
      <c r="U1117" s="2">
        <f>VLOOKUP($F1117,Experiment!$A$2:$U$90,MATCH(Results!U$1,Experiment!$A$1:$U$1,0),FALSE)</f>
        <v>85</v>
      </c>
      <c r="V1117" s="2">
        <f>VLOOKUP($F1117,Experiment!$A$2:$U$90,MATCH(Results!V$1,Experiment!$A$1:$U$1,0),FALSE)</f>
        <v>4</v>
      </c>
      <c r="W1117" s="3">
        <f>VLOOKUP($F1117,Experiment!$A$2:$U$90,MATCH(Results!W$1,Experiment!$A$1:$U$1,0),FALSE)</f>
        <v>0.75</v>
      </c>
      <c r="X1117" s="3">
        <f>VLOOKUP($F1117,Experiment!$A$2:$U$90,MATCH(Results!X$1,Experiment!$A$1:$U$1,0),FALSE)</f>
        <v>0.25</v>
      </c>
      <c r="Y1117" s="2">
        <f>VLOOKUP($F1117,Experiment!$A$2:$U$90,MATCH(Results!Y$1,Experiment!$A$1:$U$1,0),FALSE)</f>
        <v>1</v>
      </c>
      <c r="Z1117" s="3">
        <f>VLOOKUP($F1117,Experiment!$A$2:$U$90,MATCH(Results!Z$1,Experiment!$A$1:$U$1,0),FALSE)</f>
        <v>0.2</v>
      </c>
      <c r="AA1117" s="3">
        <f>VLOOKUP($F1117,Experiment!$A$2:$U$90,MATCH(Results!AA$1,Experiment!$A$1:$U$1,0),FALSE)</f>
        <v>4.9999999999999989E-2</v>
      </c>
      <c r="AB1117" s="3">
        <f>VLOOKUP($F1117,Experiment!$A$2:$U$90,MATCH(Results!AB$1,Experiment!$A$1:$U$1,0),FALSE)</f>
        <v>0.57499999999999996</v>
      </c>
      <c r="AC1117" s="3">
        <f>VLOOKUP($F1117,Experiment!$A$2:$U$90,MATCH(Results!AC$1,Experiment!$A$1:$U$1,0),FALSE)</f>
        <v>0.42500000000000004</v>
      </c>
      <c r="AD1117" s="2">
        <f>VLOOKUP($F1117,Experiment!$A$2:$U$90,MATCH(Results!AD$1,Experiment!$A$1:$U$1,0),FALSE)</f>
        <v>-17.749999999999993</v>
      </c>
      <c r="AE1117" s="2">
        <f>VLOOKUP($F1117,Experiment!$A$2:$U$90,MATCH(Results!AE$1,Experiment!$A$1:$U$1,0),FALSE)</f>
        <v>7062.4375</v>
      </c>
      <c r="AF1117" s="2">
        <f>VLOOKUP($F1117,Experiment!$A$2:$U$90,MATCH(Results!AF$1,Experiment!$A$1:$U$1,0),FALSE)</f>
        <v>84.038309716462052</v>
      </c>
      <c r="AG1117" s="3">
        <f>VLOOKUP($F1117,Experiment!$A$2:$W$90,MATCH(Results!AG$1,Experiment!$A$1:$W$1,0),FALSE)</f>
        <v>0.89414323918902561</v>
      </c>
      <c r="AH1117" s="3">
        <f>VLOOKUP($F1117,Experiment!$A$2:$W$90,MATCH(Results!AH$1,Experiment!$A$1:$W$1,0),FALSE)</f>
        <v>0.42914847753168511</v>
      </c>
      <c r="AI1117" s="3">
        <f>VLOOKUP($F1117,Experiment!$A$2:$X$90,MATCH(Results!AI$1,Experiment!$A$1:$X$1,0),FALSE)</f>
        <v>0.57085152246831483</v>
      </c>
      <c r="AJ1117" s="2">
        <f>Table1[[#This Row],[Gain]]^Table1[[#This Row],[θ]]</f>
        <v>48.573729325843161</v>
      </c>
      <c r="AK1117" s="2">
        <f>-Table1[[#This Row],[λ]]*-Table1[[#This Row],[Loss]]^Table1[[#This Row],[θ]]</f>
        <v>107.83498131120591</v>
      </c>
      <c r="AL1117" s="2">
        <f>Table1[[#This Row],[v_n_w_g]]-Table1[[#This Row],[v_n_w_l]]</f>
        <v>-59.261251985362748</v>
      </c>
      <c r="AM1117" s="2">
        <f>IF(Table1[[#This Row],[diff_v]]&gt;=1,1,0)</f>
        <v>0</v>
      </c>
    </row>
    <row r="1118" spans="1:39" hidden="1" x14ac:dyDescent="0.3">
      <c r="A1118">
        <v>4</v>
      </c>
      <c r="B1118" t="s">
        <v>47</v>
      </c>
      <c r="C1118" s="22">
        <f>VLOOKUP(Table1[[#This Row],[Subject]],'Subject Profile'!$A$2:$E$8,4,FALSE)</f>
        <v>0.88613857459934653</v>
      </c>
      <c r="D1118" s="22">
        <f>VLOOKUP(Table1[[#This Row],[Subject]],'Subject Profile'!$A$2:$E$8,5,FALSE)</f>
        <v>-2</v>
      </c>
      <c r="E1118" t="s">
        <v>49</v>
      </c>
      <c r="F1118" t="s">
        <v>9</v>
      </c>
      <c r="G1118" t="s">
        <v>7</v>
      </c>
      <c r="H1118">
        <f>IF(Table1[[#This Row],[decision]]="accept",1,0)</f>
        <v>1</v>
      </c>
      <c r="I1118">
        <v>30</v>
      </c>
      <c r="J1118" t="s">
        <v>107</v>
      </c>
      <c r="K1118">
        <v>1664604880</v>
      </c>
      <c r="L1118">
        <v>6</v>
      </c>
      <c r="M1118" t="str">
        <f>VLOOKUP($F1118,Experiment!$A$2:$U$90,MATCH(Results!M$1,Experiment!$A$1:$U$1,0)+1,FALSE)</f>
        <v>I</v>
      </c>
      <c r="N1118">
        <f>IF(Table1[[#This Row],[Impact]]="I",0,1)</f>
        <v>0</v>
      </c>
      <c r="O1118" s="2">
        <f>VLOOKUP($F1118,Experiment!$A$2:$U$90,MATCH(Results!O$1,Experiment!$A$1:$U$1,0),FALSE)</f>
        <v>-10</v>
      </c>
      <c r="P1118" s="3">
        <f>VLOOKUP($F1118,Experiment!$A$2:$U$90,MATCH(Results!P$1,Experiment!$A$1:$U$1,0),FALSE)</f>
        <v>0.5</v>
      </c>
      <c r="Q1118" s="2">
        <f>VLOOKUP($F1118,Experiment!$A$2:$U$90,MATCH(Results!Q$1,Experiment!$A$1:$U$1,0),FALSE)</f>
        <v>30</v>
      </c>
      <c r="R1118" s="3">
        <f>VLOOKUP($F1118,Experiment!$A$2:$U$90,MATCH(Results!R$1,Experiment!$A$1:$U$1,0),FALSE)</f>
        <v>0.5</v>
      </c>
      <c r="S1118" s="2">
        <f>VLOOKUP($F1118,Experiment!$A$2:$U$90,MATCH(Results!S$1,Experiment!$A$1:$U$1,0),FALSE)</f>
        <v>10</v>
      </c>
      <c r="T1118" s="2">
        <f>VLOOKUP($F1118,Experiment!$A$2:$U$90,MATCH(Results!T$1,Experiment!$A$1:$U$1,0),FALSE)</f>
        <v>400</v>
      </c>
      <c r="U1118" s="2">
        <f>VLOOKUP($F1118,Experiment!$A$2:$U$90,MATCH(Results!U$1,Experiment!$A$1:$U$1,0),FALSE)</f>
        <v>20</v>
      </c>
      <c r="V1118" s="2">
        <f>VLOOKUP($F1118,Experiment!$A$2:$U$90,MATCH(Results!V$1,Experiment!$A$1:$U$1,0),FALSE)</f>
        <v>2</v>
      </c>
      <c r="W1118" s="3">
        <f>VLOOKUP($F1118,Experiment!$A$2:$U$90,MATCH(Results!W$1,Experiment!$A$1:$U$1,0),FALSE)</f>
        <v>0</v>
      </c>
      <c r="X1118" s="3">
        <f>VLOOKUP($F1118,Experiment!$A$2:$U$90,MATCH(Results!X$1,Experiment!$A$1:$U$1,0),FALSE)</f>
        <v>1</v>
      </c>
      <c r="Y1118" s="2">
        <f>VLOOKUP($F1118,Experiment!$A$2:$U$90,MATCH(Results!Y$1,Experiment!$A$1:$U$1,0),FALSE)</f>
        <v>2</v>
      </c>
      <c r="Z1118" s="3">
        <f>VLOOKUP($F1118,Experiment!$A$2:$U$90,MATCH(Results!Z$1,Experiment!$A$1:$U$1,0),FALSE)</f>
        <v>0.5</v>
      </c>
      <c r="AA1118" s="3">
        <f>VLOOKUP($F1118,Experiment!$A$2:$U$90,MATCH(Results!AA$1,Experiment!$A$1:$U$1,0),FALSE)</f>
        <v>0.5</v>
      </c>
      <c r="AB1118" s="3">
        <f>VLOOKUP($F1118,Experiment!$A$2:$U$90,MATCH(Results!AB$1,Experiment!$A$1:$U$1,0),FALSE)</f>
        <v>0.5</v>
      </c>
      <c r="AC1118" s="3">
        <f>VLOOKUP($F1118,Experiment!$A$2:$U$90,MATCH(Results!AC$1,Experiment!$A$1:$U$1,0),FALSE)</f>
        <v>0.5</v>
      </c>
      <c r="AD1118" s="2">
        <f>VLOOKUP($F1118,Experiment!$A$2:$U$90,MATCH(Results!AD$1,Experiment!$A$1:$U$1,0),FALSE)</f>
        <v>10</v>
      </c>
      <c r="AE1118" s="2">
        <f>VLOOKUP($F1118,Experiment!$A$2:$U$90,MATCH(Results!AE$1,Experiment!$A$1:$U$1,0),FALSE)</f>
        <v>400</v>
      </c>
      <c r="AF1118" s="2">
        <f>VLOOKUP($F1118,Experiment!$A$2:$U$90,MATCH(Results!AF$1,Experiment!$A$1:$U$1,0),FALSE)</f>
        <v>20</v>
      </c>
      <c r="AG1118" s="3">
        <f>VLOOKUP($F1118,Experiment!$A$2:$W$90,MATCH(Results!AG$1,Experiment!$A$1:$W$1,0),FALSE)</f>
        <v>1</v>
      </c>
      <c r="AH1118" s="3">
        <f>VLOOKUP($F1118,Experiment!$A$2:$W$90,MATCH(Results!AH$1,Experiment!$A$1:$W$1,0),FALSE)</f>
        <v>0.5</v>
      </c>
      <c r="AI1118" s="3">
        <f>VLOOKUP($F1118,Experiment!$A$2:$X$90,MATCH(Results!AI$1,Experiment!$A$1:$X$1,0),FALSE)</f>
        <v>0.5</v>
      </c>
      <c r="AJ1118" s="2">
        <f>Table1[[#This Row],[Gain]]^Table1[[#This Row],[θ]]</f>
        <v>20.367331083133973</v>
      </c>
      <c r="AK1118" s="2">
        <f>-Table1[[#This Row],[λ]]*-Table1[[#This Row],[Loss]]^Table1[[#This Row],[θ]]</f>
        <v>15.387517868726606</v>
      </c>
      <c r="AL1118" s="2">
        <f>Table1[[#This Row],[v_n_w_g]]-Table1[[#This Row],[v_n_w_l]]</f>
        <v>4.9798132144073666</v>
      </c>
      <c r="AM1118" s="2">
        <f>IF(Table1[[#This Row],[diff_v]]&gt;=1,1,0)</f>
        <v>1</v>
      </c>
    </row>
    <row r="1119" spans="1:39" hidden="1" x14ac:dyDescent="0.3">
      <c r="A1119">
        <v>5</v>
      </c>
      <c r="B1119" t="s">
        <v>47</v>
      </c>
      <c r="C1119" s="22">
        <f>VLOOKUP(Table1[[#This Row],[Subject]],'Subject Profile'!$A$2:$E$8,4,FALSE)</f>
        <v>0.88613857459934653</v>
      </c>
      <c r="D1119" s="22">
        <f>VLOOKUP(Table1[[#This Row],[Subject]],'Subject Profile'!$A$2:$E$8,5,FALSE)</f>
        <v>-2</v>
      </c>
      <c r="E1119" t="s">
        <v>49</v>
      </c>
      <c r="F1119" t="s">
        <v>30</v>
      </c>
      <c r="G1119" t="s">
        <v>7</v>
      </c>
      <c r="H1119">
        <f>IF(Table1[[#This Row],[decision]]="accept",1,0)</f>
        <v>1</v>
      </c>
      <c r="I1119">
        <v>-50</v>
      </c>
      <c r="J1119" t="s">
        <v>107</v>
      </c>
      <c r="K1119">
        <v>1664604889</v>
      </c>
      <c r="L1119">
        <v>9</v>
      </c>
      <c r="M1119" t="str">
        <f>VLOOKUP($F1119,Experiment!$A$2:$U$90,MATCH(Results!M$1,Experiment!$A$1:$U$1,0)+1,FALSE)</f>
        <v>I</v>
      </c>
      <c r="N1119">
        <f>IF(Table1[[#This Row],[Impact]]="I",0,1)</f>
        <v>0</v>
      </c>
      <c r="O1119" s="2">
        <f>VLOOKUP($F1119,Experiment!$A$2:$U$90,MATCH(Results!O$1,Experiment!$A$1:$U$1,0),FALSE)</f>
        <v>-50</v>
      </c>
      <c r="P1119" s="3">
        <f>VLOOKUP($F1119,Experiment!$A$2:$U$90,MATCH(Results!P$1,Experiment!$A$1:$U$1,0),FALSE)</f>
        <v>0.5</v>
      </c>
      <c r="Q1119" s="2">
        <f>VLOOKUP($F1119,Experiment!$A$2:$U$90,MATCH(Results!Q$1,Experiment!$A$1:$U$1,0),FALSE)</f>
        <v>70</v>
      </c>
      <c r="R1119" s="3">
        <f>VLOOKUP($F1119,Experiment!$A$2:$U$90,MATCH(Results!R$1,Experiment!$A$1:$U$1,0),FALSE)</f>
        <v>0.5</v>
      </c>
      <c r="S1119" s="2">
        <f>VLOOKUP($F1119,Experiment!$A$2:$U$90,MATCH(Results!S$1,Experiment!$A$1:$U$1,0),FALSE)</f>
        <v>10</v>
      </c>
      <c r="T1119" s="2">
        <f>VLOOKUP($F1119,Experiment!$A$2:$U$90,MATCH(Results!T$1,Experiment!$A$1:$U$1,0),FALSE)</f>
        <v>3600</v>
      </c>
      <c r="U1119" s="2">
        <f>VLOOKUP($F1119,Experiment!$A$2:$U$90,MATCH(Results!U$1,Experiment!$A$1:$U$1,0),FALSE)</f>
        <v>60</v>
      </c>
      <c r="V1119" s="2">
        <f>VLOOKUP($F1119,Experiment!$A$2:$U$90,MATCH(Results!V$1,Experiment!$A$1:$U$1,0),FALSE)</f>
        <v>4</v>
      </c>
      <c r="W1119" s="3">
        <f>VLOOKUP($F1119,Experiment!$A$2:$U$90,MATCH(Results!W$1,Experiment!$A$1:$U$1,0),FALSE)</f>
        <v>0.75</v>
      </c>
      <c r="X1119" s="3">
        <f>VLOOKUP($F1119,Experiment!$A$2:$U$90,MATCH(Results!X$1,Experiment!$A$1:$U$1,0),FALSE)</f>
        <v>0.25</v>
      </c>
      <c r="Y1119" s="2">
        <f>VLOOKUP($F1119,Experiment!$A$2:$U$90,MATCH(Results!Y$1,Experiment!$A$1:$U$1,0),FALSE)</f>
        <v>2</v>
      </c>
      <c r="Z1119" s="3">
        <f>VLOOKUP($F1119,Experiment!$A$2:$U$90,MATCH(Results!Z$1,Experiment!$A$1:$U$1,0),FALSE)</f>
        <v>0.05</v>
      </c>
      <c r="AA1119" s="3">
        <f>VLOOKUP($F1119,Experiment!$A$2:$U$90,MATCH(Results!AA$1,Experiment!$A$1:$U$1,0),FALSE)</f>
        <v>0.2</v>
      </c>
      <c r="AB1119" s="3">
        <f>VLOOKUP($F1119,Experiment!$A$2:$U$90,MATCH(Results!AB$1,Experiment!$A$1:$U$1,0),FALSE)</f>
        <v>0.42499999999999999</v>
      </c>
      <c r="AC1119" s="3">
        <f>VLOOKUP($F1119,Experiment!$A$2:$U$90,MATCH(Results!AC$1,Experiment!$A$1:$U$1,0),FALSE)</f>
        <v>0.57499999999999996</v>
      </c>
      <c r="AD1119" s="2">
        <f>VLOOKUP($F1119,Experiment!$A$2:$U$90,MATCH(Results!AD$1,Experiment!$A$1:$U$1,0),FALSE)</f>
        <v>19</v>
      </c>
      <c r="AE1119" s="2">
        <f>VLOOKUP($F1119,Experiment!$A$2:$U$90,MATCH(Results!AE$1,Experiment!$A$1:$U$1,0),FALSE)</f>
        <v>3519</v>
      </c>
      <c r="AF1119" s="2">
        <f>VLOOKUP($F1119,Experiment!$A$2:$U$90,MATCH(Results!AF$1,Experiment!$A$1:$U$1,0),FALSE)</f>
        <v>59.321159799855565</v>
      </c>
      <c r="AG1119" s="3">
        <f>VLOOKUP($F1119,Experiment!$A$2:$W$90,MATCH(Results!AG$1,Experiment!$A$1:$W$1,0),FALSE)</f>
        <v>1</v>
      </c>
      <c r="AH1119" s="3">
        <f>VLOOKUP($F1119,Experiment!$A$2:$W$90,MATCH(Results!AH$1,Experiment!$A$1:$W$1,0),FALSE)</f>
        <v>0.57499999999999996</v>
      </c>
      <c r="AI1119" s="3">
        <f>VLOOKUP($F1119,Experiment!$A$2:$X$90,MATCH(Results!AI$1,Experiment!$A$1:$X$1,0),FALSE)</f>
        <v>0.42500000000000004</v>
      </c>
      <c r="AJ1119" s="2">
        <f>Table1[[#This Row],[Gain]]^Table1[[#This Row],[θ]]</f>
        <v>43.153154399808855</v>
      </c>
      <c r="AK1119" s="2">
        <f>-Table1[[#This Row],[λ]]*-Table1[[#This Row],[Loss]]^Table1[[#This Row],[θ]]</f>
        <v>64.054973166180915</v>
      </c>
      <c r="AL1119" s="2">
        <f>Table1[[#This Row],[v_n_w_g]]-Table1[[#This Row],[v_n_w_l]]</f>
        <v>-20.90181876637206</v>
      </c>
      <c r="AM1119" s="2">
        <f>IF(Table1[[#This Row],[diff_v]]&gt;=1,1,0)</f>
        <v>0</v>
      </c>
    </row>
    <row r="1120" spans="1:39" hidden="1" x14ac:dyDescent="0.3">
      <c r="A1120">
        <v>6</v>
      </c>
      <c r="B1120" t="s">
        <v>47</v>
      </c>
      <c r="C1120" s="22">
        <f>VLOOKUP(Table1[[#This Row],[Subject]],'Subject Profile'!$A$2:$E$8,4,FALSE)</f>
        <v>0.88613857459934653</v>
      </c>
      <c r="D1120" s="22">
        <f>VLOOKUP(Table1[[#This Row],[Subject]],'Subject Profile'!$A$2:$E$8,5,FALSE)</f>
        <v>-2</v>
      </c>
      <c r="E1120" t="s">
        <v>49</v>
      </c>
      <c r="F1120" t="s">
        <v>28</v>
      </c>
      <c r="G1120" t="s">
        <v>5</v>
      </c>
      <c r="H1120">
        <f>IF(Table1[[#This Row],[decision]]="accept",1,0)</f>
        <v>0</v>
      </c>
      <c r="I1120">
        <v>0</v>
      </c>
      <c r="J1120" t="s">
        <v>107</v>
      </c>
      <c r="K1120">
        <v>1664604897</v>
      </c>
      <c r="L1120">
        <v>8</v>
      </c>
      <c r="M1120" t="str">
        <f>VLOOKUP($F1120,Experiment!$A$2:$U$90,MATCH(Results!M$1,Experiment!$A$1:$U$1,0)+1,FALSE)</f>
        <v>I</v>
      </c>
      <c r="N1120">
        <f>IF(Table1[[#This Row],[Impact]]="I",0,1)</f>
        <v>0</v>
      </c>
      <c r="O1120" s="2">
        <f>VLOOKUP($F1120,Experiment!$A$2:$U$90,MATCH(Results!O$1,Experiment!$A$1:$U$1,0),FALSE)</f>
        <v>-10</v>
      </c>
      <c r="P1120" s="3">
        <f>VLOOKUP($F1120,Experiment!$A$2:$U$90,MATCH(Results!P$1,Experiment!$A$1:$U$1,0),FALSE)</f>
        <v>0.5</v>
      </c>
      <c r="Q1120" s="2">
        <f>VLOOKUP($F1120,Experiment!$A$2:$U$90,MATCH(Results!Q$1,Experiment!$A$1:$U$1,0),FALSE)</f>
        <v>0</v>
      </c>
      <c r="R1120" s="3">
        <f>VLOOKUP($F1120,Experiment!$A$2:$U$90,MATCH(Results!R$1,Experiment!$A$1:$U$1,0),FALSE)</f>
        <v>0.5</v>
      </c>
      <c r="S1120" s="2">
        <f>VLOOKUP($F1120,Experiment!$A$2:$U$90,MATCH(Results!S$1,Experiment!$A$1:$U$1,0),FALSE)</f>
        <v>-5</v>
      </c>
      <c r="T1120" s="2">
        <f>VLOOKUP($F1120,Experiment!$A$2:$U$90,MATCH(Results!T$1,Experiment!$A$1:$U$1,0),FALSE)</f>
        <v>25</v>
      </c>
      <c r="U1120" s="2">
        <f>VLOOKUP($F1120,Experiment!$A$2:$U$90,MATCH(Results!U$1,Experiment!$A$1:$U$1,0),FALSE)</f>
        <v>5</v>
      </c>
      <c r="V1120" s="2">
        <f>VLOOKUP($F1120,Experiment!$A$2:$U$90,MATCH(Results!V$1,Experiment!$A$1:$U$1,0),FALSE)</f>
        <v>2</v>
      </c>
      <c r="W1120" s="3">
        <f>VLOOKUP($F1120,Experiment!$A$2:$U$90,MATCH(Results!W$1,Experiment!$A$1:$U$1,0),FALSE)</f>
        <v>0.25</v>
      </c>
      <c r="X1120" s="3">
        <f>VLOOKUP($F1120,Experiment!$A$2:$U$90,MATCH(Results!X$1,Experiment!$A$1:$U$1,0),FALSE)</f>
        <v>0.75</v>
      </c>
      <c r="Y1120" s="2">
        <f>VLOOKUP($F1120,Experiment!$A$2:$U$90,MATCH(Results!Y$1,Experiment!$A$1:$U$1,0),FALSE)</f>
        <v>2</v>
      </c>
      <c r="Z1120" s="3">
        <f>VLOOKUP($F1120,Experiment!$A$2:$U$90,MATCH(Results!Z$1,Experiment!$A$1:$U$1,0),FALSE)</f>
        <v>0.5</v>
      </c>
      <c r="AA1120" s="3">
        <f>VLOOKUP($F1120,Experiment!$A$2:$U$90,MATCH(Results!AA$1,Experiment!$A$1:$U$1,0),FALSE)</f>
        <v>0.25</v>
      </c>
      <c r="AB1120" s="3">
        <f>VLOOKUP($F1120,Experiment!$A$2:$U$90,MATCH(Results!AB$1,Experiment!$A$1:$U$1,0),FALSE)</f>
        <v>0.625</v>
      </c>
      <c r="AC1120" s="3">
        <f>VLOOKUP($F1120,Experiment!$A$2:$U$90,MATCH(Results!AC$1,Experiment!$A$1:$U$1,0),FALSE)</f>
        <v>0.375</v>
      </c>
      <c r="AD1120" s="2">
        <f>VLOOKUP($F1120,Experiment!$A$2:$U$90,MATCH(Results!AD$1,Experiment!$A$1:$U$1,0),FALSE)</f>
        <v>-6.25</v>
      </c>
      <c r="AE1120" s="2">
        <f>VLOOKUP($F1120,Experiment!$A$2:$U$90,MATCH(Results!AE$1,Experiment!$A$1:$U$1,0),FALSE)</f>
        <v>23.4375</v>
      </c>
      <c r="AF1120" s="2">
        <f>VLOOKUP($F1120,Experiment!$A$2:$U$90,MATCH(Results!AF$1,Experiment!$A$1:$U$1,0),FALSE)</f>
        <v>4.8412291827592711</v>
      </c>
      <c r="AG1120" s="3">
        <f>VLOOKUP($F1120,Experiment!$A$2:$W$90,MATCH(Results!AG$1,Experiment!$A$1:$W$1,0),FALSE)</f>
        <v>0.82730419370997643</v>
      </c>
      <c r="AH1120" s="3">
        <f>VLOOKUP($F1120,Experiment!$A$2:$W$90,MATCH(Results!AH$1,Experiment!$A$1:$W$1,0),FALSE)</f>
        <v>0.38648875795104182</v>
      </c>
      <c r="AI1120" s="3">
        <f>VLOOKUP($F1120,Experiment!$A$2:$X$90,MATCH(Results!AI$1,Experiment!$A$1:$X$1,0),FALSE)</f>
        <v>0.61351124204895813</v>
      </c>
      <c r="AJ1120" s="2">
        <f>Table1[[#This Row],[Gain]]^Table1[[#This Row],[θ]]</f>
        <v>0</v>
      </c>
      <c r="AK1120" s="2">
        <f>-Table1[[#This Row],[λ]]*-Table1[[#This Row],[Loss]]^Table1[[#This Row],[θ]]</f>
        <v>15.387517868726606</v>
      </c>
      <c r="AL1120" s="2">
        <f>Table1[[#This Row],[v_n_w_g]]-Table1[[#This Row],[v_n_w_l]]</f>
        <v>-15.387517868726606</v>
      </c>
      <c r="AM1120" s="2">
        <f>IF(Table1[[#This Row],[diff_v]]&gt;=1,1,0)</f>
        <v>0</v>
      </c>
    </row>
    <row r="1121" spans="1:39" hidden="1" x14ac:dyDescent="0.3">
      <c r="A1121">
        <v>7</v>
      </c>
      <c r="B1121" t="s">
        <v>47</v>
      </c>
      <c r="C1121" s="22">
        <f>VLOOKUP(Table1[[#This Row],[Subject]],'Subject Profile'!$A$2:$E$8,4,FALSE)</f>
        <v>0.88613857459934653</v>
      </c>
      <c r="D1121" s="22">
        <f>VLOOKUP(Table1[[#This Row],[Subject]],'Subject Profile'!$A$2:$E$8,5,FALSE)</f>
        <v>-2</v>
      </c>
      <c r="E1121" t="s">
        <v>49</v>
      </c>
      <c r="F1121" t="s">
        <v>39</v>
      </c>
      <c r="G1121" t="s">
        <v>7</v>
      </c>
      <c r="H1121">
        <f>IF(Table1[[#This Row],[decision]]="accept",1,0)</f>
        <v>1</v>
      </c>
      <c r="I1121">
        <v>10</v>
      </c>
      <c r="J1121" t="s">
        <v>107</v>
      </c>
      <c r="K1121">
        <v>1664604908</v>
      </c>
      <c r="L1121">
        <v>11</v>
      </c>
      <c r="M1121" t="str">
        <f>VLOOKUP($F1121,Experiment!$A$2:$U$90,MATCH(Results!M$1,Experiment!$A$1:$U$1,0)+1,FALSE)</f>
        <v>I</v>
      </c>
      <c r="N1121">
        <f>IF(Table1[[#This Row],[Impact]]="I",0,1)</f>
        <v>0</v>
      </c>
      <c r="O1121" s="2">
        <f>VLOOKUP($F1121,Experiment!$A$2:$U$90,MATCH(Results!O$1,Experiment!$A$1:$U$1,0),FALSE)</f>
        <v>0</v>
      </c>
      <c r="P1121" s="3">
        <f>VLOOKUP($F1121,Experiment!$A$2:$U$90,MATCH(Results!P$1,Experiment!$A$1:$U$1,0),FALSE)</f>
        <v>0.5</v>
      </c>
      <c r="Q1121" s="2">
        <f>VLOOKUP($F1121,Experiment!$A$2:$U$90,MATCH(Results!Q$1,Experiment!$A$1:$U$1,0),FALSE)</f>
        <v>10</v>
      </c>
      <c r="R1121" s="3">
        <f>VLOOKUP($F1121,Experiment!$A$2:$U$90,MATCH(Results!R$1,Experiment!$A$1:$U$1,0),FALSE)</f>
        <v>0.5</v>
      </c>
      <c r="S1121" s="2">
        <f>VLOOKUP($F1121,Experiment!$A$2:$U$90,MATCH(Results!S$1,Experiment!$A$1:$U$1,0),FALSE)</f>
        <v>5</v>
      </c>
      <c r="T1121" s="2">
        <f>VLOOKUP($F1121,Experiment!$A$2:$U$90,MATCH(Results!T$1,Experiment!$A$1:$U$1,0),FALSE)</f>
        <v>25</v>
      </c>
      <c r="U1121" s="2">
        <f>VLOOKUP($F1121,Experiment!$A$2:$U$90,MATCH(Results!U$1,Experiment!$A$1:$U$1,0),FALSE)</f>
        <v>5</v>
      </c>
      <c r="V1121" s="2">
        <f>VLOOKUP($F1121,Experiment!$A$2:$U$90,MATCH(Results!V$1,Experiment!$A$1:$U$1,0),FALSE)</f>
        <v>4</v>
      </c>
      <c r="W1121" s="3">
        <f>VLOOKUP($F1121,Experiment!$A$2:$U$90,MATCH(Results!W$1,Experiment!$A$1:$U$1,0),FALSE)</f>
        <v>0.75</v>
      </c>
      <c r="X1121" s="3">
        <f>VLOOKUP($F1121,Experiment!$A$2:$U$90,MATCH(Results!X$1,Experiment!$A$1:$U$1,0),FALSE)</f>
        <v>0.25</v>
      </c>
      <c r="Y1121" s="2">
        <f>VLOOKUP($F1121,Experiment!$A$2:$U$90,MATCH(Results!Y$1,Experiment!$A$1:$U$1,0),FALSE)</f>
        <v>1</v>
      </c>
      <c r="Z1121" s="3">
        <f>VLOOKUP($F1121,Experiment!$A$2:$U$90,MATCH(Results!Z$1,Experiment!$A$1:$U$1,0),FALSE)</f>
        <v>0.2</v>
      </c>
      <c r="AA1121" s="3">
        <f>VLOOKUP($F1121,Experiment!$A$2:$U$90,MATCH(Results!AA$1,Experiment!$A$1:$U$1,0),FALSE)</f>
        <v>4.9999999999999989E-2</v>
      </c>
      <c r="AB1121" s="3">
        <f>VLOOKUP($F1121,Experiment!$A$2:$U$90,MATCH(Results!AB$1,Experiment!$A$1:$U$1,0),FALSE)</f>
        <v>0.57499999999999996</v>
      </c>
      <c r="AC1121" s="3">
        <f>VLOOKUP($F1121,Experiment!$A$2:$U$90,MATCH(Results!AC$1,Experiment!$A$1:$U$1,0),FALSE)</f>
        <v>0.42500000000000004</v>
      </c>
      <c r="AD1121" s="2">
        <f>VLOOKUP($F1121,Experiment!$A$2:$U$90,MATCH(Results!AD$1,Experiment!$A$1:$U$1,0),FALSE)</f>
        <v>4.25</v>
      </c>
      <c r="AE1121" s="2">
        <f>VLOOKUP($F1121,Experiment!$A$2:$U$90,MATCH(Results!AE$1,Experiment!$A$1:$U$1,0),FALSE)</f>
        <v>24.4375</v>
      </c>
      <c r="AF1121" s="2">
        <f>VLOOKUP($F1121,Experiment!$A$2:$U$90,MATCH(Results!AF$1,Experiment!$A$1:$U$1,0),FALSE)</f>
        <v>4.9434299833212973</v>
      </c>
      <c r="AG1121" s="3">
        <f>VLOOKUP($F1121,Experiment!$A$2:$W$90,MATCH(Results!AG$1,Experiment!$A$1:$W$1,0),FALSE)</f>
        <v>0.89414323918902561</v>
      </c>
      <c r="AH1121" s="3">
        <f>VLOOKUP($F1121,Experiment!$A$2:$W$90,MATCH(Results!AH$1,Experiment!$A$1:$W$1,0),FALSE)</f>
        <v>0.42914847753168511</v>
      </c>
      <c r="AI1121" s="3">
        <f>VLOOKUP($F1121,Experiment!$A$2:$X$90,MATCH(Results!AI$1,Experiment!$A$1:$X$1,0),FALSE)</f>
        <v>0.57085152246831483</v>
      </c>
      <c r="AJ1121" s="2">
        <f>Table1[[#This Row],[Gain]]^Table1[[#This Row],[θ]]</f>
        <v>7.693758934363303</v>
      </c>
      <c r="AK1121" s="2">
        <f>-Table1[[#This Row],[λ]]*-Table1[[#This Row],[Loss]]^Table1[[#This Row],[θ]]</f>
        <v>0</v>
      </c>
      <c r="AL1121" s="2">
        <f>Table1[[#This Row],[v_n_w_g]]-Table1[[#This Row],[v_n_w_l]]</f>
        <v>7.693758934363303</v>
      </c>
      <c r="AM1121" s="2">
        <f>IF(Table1[[#This Row],[diff_v]]&gt;=1,1,0)</f>
        <v>1</v>
      </c>
    </row>
    <row r="1122" spans="1:39" hidden="1" x14ac:dyDescent="0.3">
      <c r="A1122">
        <v>8</v>
      </c>
      <c r="B1122" t="s">
        <v>47</v>
      </c>
      <c r="C1122" s="22">
        <f>VLOOKUP(Table1[[#This Row],[Subject]],'Subject Profile'!$A$2:$E$8,4,FALSE)</f>
        <v>0.88613857459934653</v>
      </c>
      <c r="D1122" s="22">
        <f>VLOOKUP(Table1[[#This Row],[Subject]],'Subject Profile'!$A$2:$E$8,5,FALSE)</f>
        <v>-2</v>
      </c>
      <c r="E1122" t="s">
        <v>49</v>
      </c>
      <c r="F1122" t="s">
        <v>20</v>
      </c>
      <c r="G1122" t="s">
        <v>5</v>
      </c>
      <c r="H1122">
        <f>IF(Table1[[#This Row],[decision]]="accept",1,0)</f>
        <v>0</v>
      </c>
      <c r="I1122">
        <v>0</v>
      </c>
      <c r="J1122" t="s">
        <v>107</v>
      </c>
      <c r="K1122">
        <v>1664604915</v>
      </c>
      <c r="L1122">
        <v>7</v>
      </c>
      <c r="M1122" t="str">
        <f>VLOOKUP($F1122,Experiment!$A$2:$U$90,MATCH(Results!M$1,Experiment!$A$1:$U$1,0)+1,FALSE)</f>
        <v>I</v>
      </c>
      <c r="N1122">
        <f>IF(Table1[[#This Row],[Impact]]="I",0,1)</f>
        <v>0</v>
      </c>
      <c r="O1122" s="2">
        <f>VLOOKUP($F1122,Experiment!$A$2:$U$90,MATCH(Results!O$1,Experiment!$A$1:$U$1,0),FALSE)</f>
        <v>-50</v>
      </c>
      <c r="P1122" s="3">
        <f>VLOOKUP($F1122,Experiment!$A$2:$U$90,MATCH(Results!P$1,Experiment!$A$1:$U$1,0),FALSE)</f>
        <v>0.5</v>
      </c>
      <c r="Q1122" s="2">
        <f>VLOOKUP($F1122,Experiment!$A$2:$U$90,MATCH(Results!Q$1,Experiment!$A$1:$U$1,0),FALSE)</f>
        <v>40</v>
      </c>
      <c r="R1122" s="3">
        <f>VLOOKUP($F1122,Experiment!$A$2:$U$90,MATCH(Results!R$1,Experiment!$A$1:$U$1,0),FALSE)</f>
        <v>0.5</v>
      </c>
      <c r="S1122" s="2">
        <f>VLOOKUP($F1122,Experiment!$A$2:$U$90,MATCH(Results!S$1,Experiment!$A$1:$U$1,0),FALSE)</f>
        <v>-5</v>
      </c>
      <c r="T1122" s="2">
        <f>VLOOKUP($F1122,Experiment!$A$2:$U$90,MATCH(Results!T$1,Experiment!$A$1:$U$1,0),FALSE)</f>
        <v>2025</v>
      </c>
      <c r="U1122" s="2">
        <f>VLOOKUP($F1122,Experiment!$A$2:$U$90,MATCH(Results!U$1,Experiment!$A$1:$U$1,0),FALSE)</f>
        <v>45</v>
      </c>
      <c r="V1122" s="2">
        <f>VLOOKUP($F1122,Experiment!$A$2:$U$90,MATCH(Results!V$1,Experiment!$A$1:$U$1,0),FALSE)</f>
        <v>2</v>
      </c>
      <c r="W1122" s="3">
        <f>VLOOKUP($F1122,Experiment!$A$2:$U$90,MATCH(Results!W$1,Experiment!$A$1:$U$1,0),FALSE)</f>
        <v>0.25</v>
      </c>
      <c r="X1122" s="3">
        <f>VLOOKUP($F1122,Experiment!$A$2:$U$90,MATCH(Results!X$1,Experiment!$A$1:$U$1,0),FALSE)</f>
        <v>0.75</v>
      </c>
      <c r="Y1122" s="2">
        <f>VLOOKUP($F1122,Experiment!$A$2:$U$90,MATCH(Results!Y$1,Experiment!$A$1:$U$1,0),FALSE)</f>
        <v>2</v>
      </c>
      <c r="Z1122" s="3">
        <f>VLOOKUP($F1122,Experiment!$A$2:$U$90,MATCH(Results!Z$1,Experiment!$A$1:$U$1,0),FALSE)</f>
        <v>0.5</v>
      </c>
      <c r="AA1122" s="3">
        <f>VLOOKUP($F1122,Experiment!$A$2:$U$90,MATCH(Results!AA$1,Experiment!$A$1:$U$1,0),FALSE)</f>
        <v>0.25</v>
      </c>
      <c r="AB1122" s="3">
        <f>VLOOKUP($F1122,Experiment!$A$2:$U$90,MATCH(Results!AB$1,Experiment!$A$1:$U$1,0),FALSE)</f>
        <v>0.625</v>
      </c>
      <c r="AC1122" s="3">
        <f>VLOOKUP($F1122,Experiment!$A$2:$U$90,MATCH(Results!AC$1,Experiment!$A$1:$U$1,0),FALSE)</f>
        <v>0.375</v>
      </c>
      <c r="AD1122" s="2">
        <f>VLOOKUP($F1122,Experiment!$A$2:$U$90,MATCH(Results!AD$1,Experiment!$A$1:$U$1,0),FALSE)</f>
        <v>-16.25</v>
      </c>
      <c r="AE1122" s="2">
        <f>VLOOKUP($F1122,Experiment!$A$2:$U$90,MATCH(Results!AE$1,Experiment!$A$1:$U$1,0),FALSE)</f>
        <v>1898.4375</v>
      </c>
      <c r="AF1122" s="2">
        <f>VLOOKUP($F1122,Experiment!$A$2:$U$90,MATCH(Results!AF$1,Experiment!$A$1:$U$1,0),FALSE)</f>
        <v>43.571062644833439</v>
      </c>
      <c r="AG1122" s="3">
        <f>VLOOKUP($F1122,Experiment!$A$2:$W$90,MATCH(Results!AG$1,Experiment!$A$1:$W$1,0),FALSE)</f>
        <v>0.82730419370997643</v>
      </c>
      <c r="AH1122" s="3">
        <f>VLOOKUP($F1122,Experiment!$A$2:$W$90,MATCH(Results!AH$1,Experiment!$A$1:$W$1,0),FALSE)</f>
        <v>0.38648875795104182</v>
      </c>
      <c r="AI1122" s="3">
        <f>VLOOKUP($F1122,Experiment!$A$2:$X$90,MATCH(Results!AI$1,Experiment!$A$1:$X$1,0),FALSE)</f>
        <v>0.61351124204895813</v>
      </c>
      <c r="AJ1122" s="2">
        <f>Table1[[#This Row],[Gain]]^Table1[[#This Row],[θ]]</f>
        <v>26.281318966403699</v>
      </c>
      <c r="AK1122" s="2">
        <f>-Table1[[#This Row],[λ]]*-Table1[[#This Row],[Loss]]^Table1[[#This Row],[θ]]</f>
        <v>64.054973166180915</v>
      </c>
      <c r="AL1122" s="2">
        <f>Table1[[#This Row],[v_n_w_g]]-Table1[[#This Row],[v_n_w_l]]</f>
        <v>-37.773654199777212</v>
      </c>
      <c r="AM1122" s="2">
        <f>IF(Table1[[#This Row],[diff_v]]&gt;=1,1,0)</f>
        <v>0</v>
      </c>
    </row>
    <row r="1123" spans="1:39" hidden="1" x14ac:dyDescent="0.3">
      <c r="A1123">
        <v>9</v>
      </c>
      <c r="B1123" t="s">
        <v>47</v>
      </c>
      <c r="C1123" s="22">
        <f>VLOOKUP(Table1[[#This Row],[Subject]],'Subject Profile'!$A$2:$E$8,4,FALSE)</f>
        <v>0.88613857459934653</v>
      </c>
      <c r="D1123" s="22">
        <f>VLOOKUP(Table1[[#This Row],[Subject]],'Subject Profile'!$A$2:$E$8,5,FALSE)</f>
        <v>-2</v>
      </c>
      <c r="E1123" t="s">
        <v>49</v>
      </c>
      <c r="F1123" t="s">
        <v>8</v>
      </c>
      <c r="G1123" t="s">
        <v>7</v>
      </c>
      <c r="H1123">
        <f>IF(Table1[[#This Row],[decision]]="accept",1,0)</f>
        <v>1</v>
      </c>
      <c r="I1123">
        <v>-90</v>
      </c>
      <c r="J1123" t="s">
        <v>107</v>
      </c>
      <c r="K1123">
        <v>1664604924</v>
      </c>
      <c r="L1123">
        <v>9</v>
      </c>
      <c r="M1123" t="str">
        <f>VLOOKUP($F1123,Experiment!$A$2:$U$90,MATCH(Results!M$1,Experiment!$A$1:$U$1,0)+1,FALSE)</f>
        <v>I</v>
      </c>
      <c r="N1123">
        <f>IF(Table1[[#This Row],[Impact]]="I",0,1)</f>
        <v>0</v>
      </c>
      <c r="O1123" s="2">
        <f>VLOOKUP($F1123,Experiment!$A$2:$U$90,MATCH(Results!O$1,Experiment!$A$1:$U$1,0),FALSE)</f>
        <v>-90</v>
      </c>
      <c r="P1123" s="3">
        <f>VLOOKUP($F1123,Experiment!$A$2:$U$90,MATCH(Results!P$1,Experiment!$A$1:$U$1,0),FALSE)</f>
        <v>0.5</v>
      </c>
      <c r="Q1123" s="2">
        <f>VLOOKUP($F1123,Experiment!$A$2:$U$90,MATCH(Results!Q$1,Experiment!$A$1:$U$1,0),FALSE)</f>
        <v>180</v>
      </c>
      <c r="R1123" s="3">
        <f>VLOOKUP($F1123,Experiment!$A$2:$U$90,MATCH(Results!R$1,Experiment!$A$1:$U$1,0),FALSE)</f>
        <v>0.5</v>
      </c>
      <c r="S1123" s="2">
        <f>VLOOKUP($F1123,Experiment!$A$2:$U$90,MATCH(Results!S$1,Experiment!$A$1:$U$1,0),FALSE)</f>
        <v>45</v>
      </c>
      <c r="T1123" s="2">
        <f>VLOOKUP($F1123,Experiment!$A$2:$U$90,MATCH(Results!T$1,Experiment!$A$1:$U$1,0),FALSE)</f>
        <v>18225</v>
      </c>
      <c r="U1123" s="2">
        <f>VLOOKUP($F1123,Experiment!$A$2:$U$90,MATCH(Results!U$1,Experiment!$A$1:$U$1,0),FALSE)</f>
        <v>135</v>
      </c>
      <c r="V1123" s="2">
        <f>VLOOKUP($F1123,Experiment!$A$2:$U$90,MATCH(Results!V$1,Experiment!$A$1:$U$1,0),FALSE)</f>
        <v>2</v>
      </c>
      <c r="W1123" s="3">
        <f>VLOOKUP($F1123,Experiment!$A$2:$U$90,MATCH(Results!W$1,Experiment!$A$1:$U$1,0),FALSE)</f>
        <v>0.25</v>
      </c>
      <c r="X1123" s="3">
        <f>VLOOKUP($F1123,Experiment!$A$2:$U$90,MATCH(Results!X$1,Experiment!$A$1:$U$1,0),FALSE)</f>
        <v>0.75</v>
      </c>
      <c r="Y1123" s="2">
        <f>VLOOKUP($F1123,Experiment!$A$2:$U$90,MATCH(Results!Y$1,Experiment!$A$1:$U$1,0),FALSE)</f>
        <v>2</v>
      </c>
      <c r="Z1123" s="3">
        <f>VLOOKUP($F1123,Experiment!$A$2:$U$90,MATCH(Results!Z$1,Experiment!$A$1:$U$1,0),FALSE)</f>
        <v>0.5</v>
      </c>
      <c r="AA1123" s="3">
        <f>VLOOKUP($F1123,Experiment!$A$2:$U$90,MATCH(Results!AA$1,Experiment!$A$1:$U$1,0),FALSE)</f>
        <v>0.25</v>
      </c>
      <c r="AB1123" s="3">
        <f>VLOOKUP($F1123,Experiment!$A$2:$U$90,MATCH(Results!AB$1,Experiment!$A$1:$U$1,0),FALSE)</f>
        <v>0.625</v>
      </c>
      <c r="AC1123" s="3">
        <f>VLOOKUP($F1123,Experiment!$A$2:$U$90,MATCH(Results!AC$1,Experiment!$A$1:$U$1,0),FALSE)</f>
        <v>0.375</v>
      </c>
      <c r="AD1123" s="2">
        <f>VLOOKUP($F1123,Experiment!$A$2:$U$90,MATCH(Results!AD$1,Experiment!$A$1:$U$1,0),FALSE)</f>
        <v>11.25</v>
      </c>
      <c r="AE1123" s="2">
        <f>VLOOKUP($F1123,Experiment!$A$2:$U$90,MATCH(Results!AE$1,Experiment!$A$1:$U$1,0),FALSE)</f>
        <v>17085.9375</v>
      </c>
      <c r="AF1123" s="2">
        <f>VLOOKUP($F1123,Experiment!$A$2:$U$90,MATCH(Results!AF$1,Experiment!$A$1:$U$1,0),FALSE)</f>
        <v>130.71318793450033</v>
      </c>
      <c r="AG1123" s="3">
        <f>VLOOKUP($F1123,Experiment!$A$2:$W$90,MATCH(Results!AG$1,Experiment!$A$1:$W$1,0),FALSE)</f>
        <v>0.82730419370997643</v>
      </c>
      <c r="AH1123" s="3">
        <f>VLOOKUP($F1123,Experiment!$A$2:$W$90,MATCH(Results!AH$1,Experiment!$A$1:$W$1,0),FALSE)</f>
        <v>0.38648875795104182</v>
      </c>
      <c r="AI1123" s="3">
        <f>VLOOKUP($F1123,Experiment!$A$2:$X$90,MATCH(Results!AI$1,Experiment!$A$1:$X$1,0),FALSE)</f>
        <v>0.61351124204895813</v>
      </c>
      <c r="AJ1123" s="2">
        <f>Table1[[#This Row],[Gain]]^Table1[[#This Row],[θ]]</f>
        <v>99.651528158912399</v>
      </c>
      <c r="AK1123" s="2">
        <f>-Table1[[#This Row],[λ]]*-Table1[[#This Row],[Loss]]^Table1[[#This Row],[θ]]</f>
        <v>107.83498131120591</v>
      </c>
      <c r="AL1123" s="2">
        <f>Table1[[#This Row],[v_n_w_g]]-Table1[[#This Row],[v_n_w_l]]</f>
        <v>-8.1834531522935094</v>
      </c>
      <c r="AM1123" s="2">
        <f>IF(Table1[[#This Row],[diff_v]]&gt;=1,1,0)</f>
        <v>0</v>
      </c>
    </row>
    <row r="1124" spans="1:39" hidden="1" x14ac:dyDescent="0.3">
      <c r="A1124">
        <v>10</v>
      </c>
      <c r="B1124" t="s">
        <v>47</v>
      </c>
      <c r="C1124" s="22">
        <f>VLOOKUP(Table1[[#This Row],[Subject]],'Subject Profile'!$A$2:$E$8,4,FALSE)</f>
        <v>0.88613857459934653</v>
      </c>
      <c r="D1124" s="22">
        <f>VLOOKUP(Table1[[#This Row],[Subject]],'Subject Profile'!$A$2:$E$8,5,FALSE)</f>
        <v>-2</v>
      </c>
      <c r="E1124" t="s">
        <v>49</v>
      </c>
      <c r="F1124" t="s">
        <v>13</v>
      </c>
      <c r="G1124" t="s">
        <v>7</v>
      </c>
      <c r="H1124">
        <f>IF(Table1[[#This Row],[decision]]="accept",1,0)</f>
        <v>1</v>
      </c>
      <c r="I1124">
        <v>0</v>
      </c>
      <c r="J1124" t="s">
        <v>107</v>
      </c>
      <c r="K1124">
        <v>1664604955</v>
      </c>
      <c r="L1124">
        <v>31</v>
      </c>
      <c r="M1124" t="str">
        <f>VLOOKUP($F1124,Experiment!$A$2:$U$90,MATCH(Results!M$1,Experiment!$A$1:$U$1,0)+1,FALSE)</f>
        <v>I</v>
      </c>
      <c r="N1124">
        <f>IF(Table1[[#This Row],[Impact]]="I",0,1)</f>
        <v>0</v>
      </c>
      <c r="O1124" s="2">
        <f>VLOOKUP($F1124,Experiment!$A$2:$U$90,MATCH(Results!O$1,Experiment!$A$1:$U$1,0),FALSE)</f>
        <v>0</v>
      </c>
      <c r="P1124" s="3">
        <f>VLOOKUP($F1124,Experiment!$A$2:$U$90,MATCH(Results!P$1,Experiment!$A$1:$U$1,0),FALSE)</f>
        <v>0.5</v>
      </c>
      <c r="Q1124" s="2">
        <f>VLOOKUP($F1124,Experiment!$A$2:$U$90,MATCH(Results!Q$1,Experiment!$A$1:$U$1,0),FALSE)</f>
        <v>10</v>
      </c>
      <c r="R1124" s="3">
        <f>VLOOKUP($F1124,Experiment!$A$2:$U$90,MATCH(Results!R$1,Experiment!$A$1:$U$1,0),FALSE)</f>
        <v>0.5</v>
      </c>
      <c r="S1124" s="2">
        <f>VLOOKUP($F1124,Experiment!$A$2:$U$90,MATCH(Results!S$1,Experiment!$A$1:$U$1,0),FALSE)</f>
        <v>5</v>
      </c>
      <c r="T1124" s="2">
        <f>VLOOKUP($F1124,Experiment!$A$2:$U$90,MATCH(Results!T$1,Experiment!$A$1:$U$1,0),FALSE)</f>
        <v>25</v>
      </c>
      <c r="U1124" s="2">
        <f>VLOOKUP($F1124,Experiment!$A$2:$U$90,MATCH(Results!U$1,Experiment!$A$1:$U$1,0),FALSE)</f>
        <v>5</v>
      </c>
      <c r="V1124" s="2">
        <f>VLOOKUP($F1124,Experiment!$A$2:$U$90,MATCH(Results!V$1,Experiment!$A$1:$U$1,0),FALSE)</f>
        <v>2</v>
      </c>
      <c r="W1124" s="3">
        <f>VLOOKUP($F1124,Experiment!$A$2:$U$90,MATCH(Results!W$1,Experiment!$A$1:$U$1,0),FALSE)</f>
        <v>0.25</v>
      </c>
      <c r="X1124" s="3">
        <f>VLOOKUP($F1124,Experiment!$A$2:$U$90,MATCH(Results!X$1,Experiment!$A$1:$U$1,0),FALSE)</f>
        <v>0.75</v>
      </c>
      <c r="Y1124" s="2">
        <f>VLOOKUP($F1124,Experiment!$A$2:$U$90,MATCH(Results!Y$1,Experiment!$A$1:$U$1,0),FALSE)</f>
        <v>2</v>
      </c>
      <c r="Z1124" s="3">
        <f>VLOOKUP($F1124,Experiment!$A$2:$U$90,MATCH(Results!Z$1,Experiment!$A$1:$U$1,0),FALSE)</f>
        <v>0.5</v>
      </c>
      <c r="AA1124" s="3">
        <f>VLOOKUP($F1124,Experiment!$A$2:$U$90,MATCH(Results!AA$1,Experiment!$A$1:$U$1,0),FALSE)</f>
        <v>0.25</v>
      </c>
      <c r="AB1124" s="3">
        <f>VLOOKUP($F1124,Experiment!$A$2:$U$90,MATCH(Results!AB$1,Experiment!$A$1:$U$1,0),FALSE)</f>
        <v>0.625</v>
      </c>
      <c r="AC1124" s="3">
        <f>VLOOKUP($F1124,Experiment!$A$2:$U$90,MATCH(Results!AC$1,Experiment!$A$1:$U$1,0),FALSE)</f>
        <v>0.375</v>
      </c>
      <c r="AD1124" s="2">
        <f>VLOOKUP($F1124,Experiment!$A$2:$U$90,MATCH(Results!AD$1,Experiment!$A$1:$U$1,0),FALSE)</f>
        <v>3.75</v>
      </c>
      <c r="AE1124" s="2">
        <f>VLOOKUP($F1124,Experiment!$A$2:$U$90,MATCH(Results!AE$1,Experiment!$A$1:$U$1,0),FALSE)</f>
        <v>23.4375</v>
      </c>
      <c r="AF1124" s="2">
        <f>VLOOKUP($F1124,Experiment!$A$2:$U$90,MATCH(Results!AF$1,Experiment!$A$1:$U$1,0),FALSE)</f>
        <v>4.8412291827592711</v>
      </c>
      <c r="AG1124" s="3">
        <f>VLOOKUP($F1124,Experiment!$A$2:$W$90,MATCH(Results!AG$1,Experiment!$A$1:$W$1,0),FALSE)</f>
        <v>0.82730419370997643</v>
      </c>
      <c r="AH1124" s="3">
        <f>VLOOKUP($F1124,Experiment!$A$2:$W$90,MATCH(Results!AH$1,Experiment!$A$1:$W$1,0),FALSE)</f>
        <v>0.38648875795104182</v>
      </c>
      <c r="AI1124" s="3">
        <f>VLOOKUP($F1124,Experiment!$A$2:$X$90,MATCH(Results!AI$1,Experiment!$A$1:$X$1,0),FALSE)</f>
        <v>0.61351124204895813</v>
      </c>
      <c r="AJ1124" s="2">
        <f>Table1[[#This Row],[Gain]]^Table1[[#This Row],[θ]]</f>
        <v>7.693758934363303</v>
      </c>
      <c r="AK1124" s="2">
        <f>-Table1[[#This Row],[λ]]*-Table1[[#This Row],[Loss]]^Table1[[#This Row],[θ]]</f>
        <v>0</v>
      </c>
      <c r="AL1124" s="2">
        <f>Table1[[#This Row],[v_n_w_g]]-Table1[[#This Row],[v_n_w_l]]</f>
        <v>7.693758934363303</v>
      </c>
      <c r="AM1124" s="2">
        <f>IF(Table1[[#This Row],[diff_v]]&gt;=1,1,0)</f>
        <v>1</v>
      </c>
    </row>
    <row r="1125" spans="1:39" hidden="1" x14ac:dyDescent="0.3">
      <c r="A1125">
        <v>11</v>
      </c>
      <c r="B1125" t="s">
        <v>47</v>
      </c>
      <c r="C1125" s="22">
        <f>VLOOKUP(Table1[[#This Row],[Subject]],'Subject Profile'!$A$2:$E$8,4,FALSE)</f>
        <v>0.88613857459934653</v>
      </c>
      <c r="D1125" s="22">
        <f>VLOOKUP(Table1[[#This Row],[Subject]],'Subject Profile'!$A$2:$E$8,5,FALSE)</f>
        <v>-2</v>
      </c>
      <c r="E1125" t="s">
        <v>49</v>
      </c>
      <c r="F1125" t="s">
        <v>22</v>
      </c>
      <c r="G1125" t="s">
        <v>7</v>
      </c>
      <c r="H1125">
        <f>IF(Table1[[#This Row],[decision]]="accept",1,0)</f>
        <v>1</v>
      </c>
      <c r="I1125">
        <v>-50</v>
      </c>
      <c r="J1125" t="s">
        <v>107</v>
      </c>
      <c r="K1125">
        <v>1664604962</v>
      </c>
      <c r="L1125">
        <v>7</v>
      </c>
      <c r="M1125" t="str">
        <f>VLOOKUP($F1125,Experiment!$A$2:$U$90,MATCH(Results!M$1,Experiment!$A$1:$U$1,0)+1,FALSE)</f>
        <v>I</v>
      </c>
      <c r="N1125">
        <f>IF(Table1[[#This Row],[Impact]]="I",0,1)</f>
        <v>0</v>
      </c>
      <c r="O1125" s="2">
        <f>VLOOKUP($F1125,Experiment!$A$2:$U$90,MATCH(Results!O$1,Experiment!$A$1:$U$1,0),FALSE)</f>
        <v>-50</v>
      </c>
      <c r="P1125" s="3">
        <f>VLOOKUP($F1125,Experiment!$A$2:$U$90,MATCH(Results!P$1,Experiment!$A$1:$U$1,0),FALSE)</f>
        <v>0.5</v>
      </c>
      <c r="Q1125" s="2">
        <f>VLOOKUP($F1125,Experiment!$A$2:$U$90,MATCH(Results!Q$1,Experiment!$A$1:$U$1,0),FALSE)</f>
        <v>60</v>
      </c>
      <c r="R1125" s="3">
        <f>VLOOKUP($F1125,Experiment!$A$2:$U$90,MATCH(Results!R$1,Experiment!$A$1:$U$1,0),FALSE)</f>
        <v>0.5</v>
      </c>
      <c r="S1125" s="2">
        <f>VLOOKUP($F1125,Experiment!$A$2:$U$90,MATCH(Results!S$1,Experiment!$A$1:$U$1,0),FALSE)</f>
        <v>5</v>
      </c>
      <c r="T1125" s="2">
        <f>VLOOKUP($F1125,Experiment!$A$2:$U$90,MATCH(Results!T$1,Experiment!$A$1:$U$1,0),FALSE)</f>
        <v>3025</v>
      </c>
      <c r="U1125" s="2">
        <f>VLOOKUP($F1125,Experiment!$A$2:$U$90,MATCH(Results!U$1,Experiment!$A$1:$U$1,0),FALSE)</f>
        <v>55</v>
      </c>
      <c r="V1125" s="2">
        <f>VLOOKUP($F1125,Experiment!$A$2:$U$90,MATCH(Results!V$1,Experiment!$A$1:$U$1,0),FALSE)</f>
        <v>4</v>
      </c>
      <c r="W1125" s="3">
        <f>VLOOKUP($F1125,Experiment!$A$2:$U$90,MATCH(Results!W$1,Experiment!$A$1:$U$1,0),FALSE)</f>
        <v>0.75</v>
      </c>
      <c r="X1125" s="3">
        <f>VLOOKUP($F1125,Experiment!$A$2:$U$90,MATCH(Results!X$1,Experiment!$A$1:$U$1,0),FALSE)</f>
        <v>0.25</v>
      </c>
      <c r="Y1125" s="2">
        <f>VLOOKUP($F1125,Experiment!$A$2:$U$90,MATCH(Results!Y$1,Experiment!$A$1:$U$1,0),FALSE)</f>
        <v>2</v>
      </c>
      <c r="Z1125" s="3">
        <f>VLOOKUP($F1125,Experiment!$A$2:$U$90,MATCH(Results!Z$1,Experiment!$A$1:$U$1,0),FALSE)</f>
        <v>0.05</v>
      </c>
      <c r="AA1125" s="3">
        <f>VLOOKUP($F1125,Experiment!$A$2:$U$90,MATCH(Results!AA$1,Experiment!$A$1:$U$1,0),FALSE)</f>
        <v>0.2</v>
      </c>
      <c r="AB1125" s="3">
        <f>VLOOKUP($F1125,Experiment!$A$2:$U$90,MATCH(Results!AB$1,Experiment!$A$1:$U$1,0),FALSE)</f>
        <v>0.42499999999999999</v>
      </c>
      <c r="AC1125" s="3">
        <f>VLOOKUP($F1125,Experiment!$A$2:$U$90,MATCH(Results!AC$1,Experiment!$A$1:$U$1,0),FALSE)</f>
        <v>0.57499999999999996</v>
      </c>
      <c r="AD1125" s="2">
        <f>VLOOKUP($F1125,Experiment!$A$2:$U$90,MATCH(Results!AD$1,Experiment!$A$1:$U$1,0),FALSE)</f>
        <v>13.25</v>
      </c>
      <c r="AE1125" s="2">
        <f>VLOOKUP($F1125,Experiment!$A$2:$U$90,MATCH(Results!AE$1,Experiment!$A$1:$U$1,0),FALSE)</f>
        <v>2956.9375</v>
      </c>
      <c r="AF1125" s="2">
        <f>VLOOKUP($F1125,Experiment!$A$2:$U$90,MATCH(Results!AF$1,Experiment!$A$1:$U$1,0),FALSE)</f>
        <v>54.37772981653427</v>
      </c>
      <c r="AG1125" s="3">
        <f>VLOOKUP($F1125,Experiment!$A$2:$W$90,MATCH(Results!AG$1,Experiment!$A$1:$W$1,0),FALSE)</f>
        <v>1</v>
      </c>
      <c r="AH1125" s="3">
        <f>VLOOKUP($F1125,Experiment!$A$2:$W$90,MATCH(Results!AH$1,Experiment!$A$1:$W$1,0),FALSE)</f>
        <v>0.57499999999999996</v>
      </c>
      <c r="AI1125" s="3">
        <f>VLOOKUP($F1125,Experiment!$A$2:$X$90,MATCH(Results!AI$1,Experiment!$A$1:$X$1,0),FALSE)</f>
        <v>0.42500000000000004</v>
      </c>
      <c r="AJ1125" s="2">
        <f>Table1[[#This Row],[Gain]]^Table1[[#This Row],[θ]]</f>
        <v>37.643362891590748</v>
      </c>
      <c r="AK1125" s="2">
        <f>-Table1[[#This Row],[λ]]*-Table1[[#This Row],[Loss]]^Table1[[#This Row],[θ]]</f>
        <v>64.054973166180915</v>
      </c>
      <c r="AL1125" s="2">
        <f>Table1[[#This Row],[v_n_w_g]]-Table1[[#This Row],[v_n_w_l]]</f>
        <v>-26.411610274590167</v>
      </c>
      <c r="AM1125" s="2">
        <f>IF(Table1[[#This Row],[diff_v]]&gt;=1,1,0)</f>
        <v>0</v>
      </c>
    </row>
    <row r="1126" spans="1:39" hidden="1" x14ac:dyDescent="0.3">
      <c r="A1126">
        <v>12</v>
      </c>
      <c r="B1126" t="s">
        <v>47</v>
      </c>
      <c r="C1126" s="22">
        <f>VLOOKUP(Table1[[#This Row],[Subject]],'Subject Profile'!$A$2:$E$8,4,FALSE)</f>
        <v>0.88613857459934653</v>
      </c>
      <c r="D1126" s="22">
        <f>VLOOKUP(Table1[[#This Row],[Subject]],'Subject Profile'!$A$2:$E$8,5,FALSE)</f>
        <v>-2</v>
      </c>
      <c r="E1126" t="s">
        <v>49</v>
      </c>
      <c r="F1126" t="s">
        <v>18</v>
      </c>
      <c r="G1126" t="s">
        <v>5</v>
      </c>
      <c r="H1126">
        <f>IF(Table1[[#This Row],[decision]]="accept",1,0)</f>
        <v>0</v>
      </c>
      <c r="I1126">
        <v>0</v>
      </c>
      <c r="J1126" t="s">
        <v>107</v>
      </c>
      <c r="K1126">
        <v>1664604976</v>
      </c>
      <c r="L1126">
        <v>14</v>
      </c>
      <c r="M1126" t="str">
        <f>VLOOKUP($F1126,Experiment!$A$2:$U$90,MATCH(Results!M$1,Experiment!$A$1:$U$1,0)+1,FALSE)</f>
        <v>I</v>
      </c>
      <c r="N1126">
        <f>IF(Table1[[#This Row],[Impact]]="I",0,1)</f>
        <v>0</v>
      </c>
      <c r="O1126" s="2">
        <f>VLOOKUP($F1126,Experiment!$A$2:$U$90,MATCH(Results!O$1,Experiment!$A$1:$U$1,0),FALSE)</f>
        <v>-50</v>
      </c>
      <c r="P1126" s="3">
        <f>VLOOKUP($F1126,Experiment!$A$2:$U$90,MATCH(Results!P$1,Experiment!$A$1:$U$1,0),FALSE)</f>
        <v>0.5</v>
      </c>
      <c r="Q1126" s="2">
        <f>VLOOKUP($F1126,Experiment!$A$2:$U$90,MATCH(Results!Q$1,Experiment!$A$1:$U$1,0),FALSE)</f>
        <v>50</v>
      </c>
      <c r="R1126" s="3">
        <f>VLOOKUP($F1126,Experiment!$A$2:$U$90,MATCH(Results!R$1,Experiment!$A$1:$U$1,0),FALSE)</f>
        <v>0.5</v>
      </c>
      <c r="S1126" s="2">
        <f>VLOOKUP($F1126,Experiment!$A$2:$U$90,MATCH(Results!S$1,Experiment!$A$1:$U$1,0),FALSE)</f>
        <v>0</v>
      </c>
      <c r="T1126" s="2">
        <f>VLOOKUP($F1126,Experiment!$A$2:$U$90,MATCH(Results!T$1,Experiment!$A$1:$U$1,0),FALSE)</f>
        <v>2500</v>
      </c>
      <c r="U1126" s="2">
        <f>VLOOKUP($F1126,Experiment!$A$2:$U$90,MATCH(Results!U$1,Experiment!$A$1:$U$1,0),FALSE)</f>
        <v>50</v>
      </c>
      <c r="V1126" s="2">
        <f>VLOOKUP($F1126,Experiment!$A$2:$U$90,MATCH(Results!V$1,Experiment!$A$1:$U$1,0),FALSE)</f>
        <v>2</v>
      </c>
      <c r="W1126" s="3">
        <f>VLOOKUP($F1126,Experiment!$A$2:$U$90,MATCH(Results!W$1,Experiment!$A$1:$U$1,0),FALSE)</f>
        <v>0</v>
      </c>
      <c r="X1126" s="3">
        <f>VLOOKUP($F1126,Experiment!$A$2:$U$90,MATCH(Results!X$1,Experiment!$A$1:$U$1,0),FALSE)</f>
        <v>1</v>
      </c>
      <c r="Y1126" s="2">
        <f>VLOOKUP($F1126,Experiment!$A$2:$U$90,MATCH(Results!Y$1,Experiment!$A$1:$U$1,0),FALSE)</f>
        <v>2</v>
      </c>
      <c r="Z1126" s="3">
        <f>VLOOKUP($F1126,Experiment!$A$2:$U$90,MATCH(Results!Z$1,Experiment!$A$1:$U$1,0),FALSE)</f>
        <v>0.5</v>
      </c>
      <c r="AA1126" s="3">
        <f>VLOOKUP($F1126,Experiment!$A$2:$U$90,MATCH(Results!AA$1,Experiment!$A$1:$U$1,0),FALSE)</f>
        <v>0.5</v>
      </c>
      <c r="AB1126" s="3">
        <f>VLOOKUP($F1126,Experiment!$A$2:$U$90,MATCH(Results!AB$1,Experiment!$A$1:$U$1,0),FALSE)</f>
        <v>0.5</v>
      </c>
      <c r="AC1126" s="3">
        <f>VLOOKUP($F1126,Experiment!$A$2:$U$90,MATCH(Results!AC$1,Experiment!$A$1:$U$1,0),FALSE)</f>
        <v>0.5</v>
      </c>
      <c r="AD1126" s="2">
        <f>VLOOKUP($F1126,Experiment!$A$2:$U$90,MATCH(Results!AD$1,Experiment!$A$1:$U$1,0),FALSE)</f>
        <v>0</v>
      </c>
      <c r="AE1126" s="2">
        <f>VLOOKUP($F1126,Experiment!$A$2:$U$90,MATCH(Results!AE$1,Experiment!$A$1:$U$1,0),FALSE)</f>
        <v>2500</v>
      </c>
      <c r="AF1126" s="2">
        <f>VLOOKUP($F1126,Experiment!$A$2:$U$90,MATCH(Results!AF$1,Experiment!$A$1:$U$1,0),FALSE)</f>
        <v>50</v>
      </c>
      <c r="AG1126" s="3">
        <f>VLOOKUP($F1126,Experiment!$A$2:$W$90,MATCH(Results!AG$1,Experiment!$A$1:$W$1,0),FALSE)</f>
        <v>1</v>
      </c>
      <c r="AH1126" s="3">
        <f>VLOOKUP($F1126,Experiment!$A$2:$W$90,MATCH(Results!AH$1,Experiment!$A$1:$W$1,0),FALSE)</f>
        <v>0.5</v>
      </c>
      <c r="AI1126" s="3">
        <f>VLOOKUP($F1126,Experiment!$A$2:$X$90,MATCH(Results!AI$1,Experiment!$A$1:$X$1,0),FALSE)</f>
        <v>0.5</v>
      </c>
      <c r="AJ1126" s="2">
        <f>Table1[[#This Row],[Gain]]^Table1[[#This Row],[θ]]</f>
        <v>32.027486583090457</v>
      </c>
      <c r="AK1126" s="2">
        <f>-Table1[[#This Row],[λ]]*-Table1[[#This Row],[Loss]]^Table1[[#This Row],[θ]]</f>
        <v>64.054973166180915</v>
      </c>
      <c r="AL1126" s="2">
        <f>Table1[[#This Row],[v_n_w_g]]-Table1[[#This Row],[v_n_w_l]]</f>
        <v>-32.027486583090457</v>
      </c>
      <c r="AM1126" s="2">
        <f>IF(Table1[[#This Row],[diff_v]]&gt;=1,1,0)</f>
        <v>0</v>
      </c>
    </row>
    <row r="1127" spans="1:39" hidden="1" x14ac:dyDescent="0.3">
      <c r="A1127">
        <v>13</v>
      </c>
      <c r="B1127" t="s">
        <v>47</v>
      </c>
      <c r="C1127" s="22">
        <f>VLOOKUP(Table1[[#This Row],[Subject]],'Subject Profile'!$A$2:$E$8,4,FALSE)</f>
        <v>0.88613857459934653</v>
      </c>
      <c r="D1127" s="22">
        <f>VLOOKUP(Table1[[#This Row],[Subject]],'Subject Profile'!$A$2:$E$8,5,FALSE)</f>
        <v>-2</v>
      </c>
      <c r="E1127" t="s">
        <v>49</v>
      </c>
      <c r="F1127" t="s">
        <v>17</v>
      </c>
      <c r="G1127" t="s">
        <v>5</v>
      </c>
      <c r="H1127">
        <f>IF(Table1[[#This Row],[decision]]="accept",1,0)</f>
        <v>0</v>
      </c>
      <c r="I1127">
        <v>0</v>
      </c>
      <c r="J1127" t="s">
        <v>107</v>
      </c>
      <c r="K1127">
        <v>1664604985</v>
      </c>
      <c r="L1127">
        <v>9</v>
      </c>
      <c r="M1127" t="str">
        <f>VLOOKUP($F1127,Experiment!$A$2:$U$90,MATCH(Results!M$1,Experiment!$A$1:$U$1,0)+1,FALSE)</f>
        <v>I</v>
      </c>
      <c r="N1127">
        <f>IF(Table1[[#This Row],[Impact]]="I",0,1)</f>
        <v>0</v>
      </c>
      <c r="O1127" s="2">
        <f>VLOOKUP($F1127,Experiment!$A$2:$U$90,MATCH(Results!O$1,Experiment!$A$1:$U$1,0),FALSE)</f>
        <v>-10</v>
      </c>
      <c r="P1127" s="3">
        <f>VLOOKUP($F1127,Experiment!$A$2:$U$90,MATCH(Results!P$1,Experiment!$A$1:$U$1,0),FALSE)</f>
        <v>0.5</v>
      </c>
      <c r="Q1127" s="2">
        <f>VLOOKUP($F1127,Experiment!$A$2:$U$90,MATCH(Results!Q$1,Experiment!$A$1:$U$1,0),FALSE)</f>
        <v>0</v>
      </c>
      <c r="R1127" s="3">
        <f>VLOOKUP($F1127,Experiment!$A$2:$U$90,MATCH(Results!R$1,Experiment!$A$1:$U$1,0),FALSE)</f>
        <v>0.5</v>
      </c>
      <c r="S1127" s="2">
        <f>VLOOKUP($F1127,Experiment!$A$2:$U$90,MATCH(Results!S$1,Experiment!$A$1:$U$1,0),FALSE)</f>
        <v>-5</v>
      </c>
      <c r="T1127" s="2">
        <f>VLOOKUP($F1127,Experiment!$A$2:$U$90,MATCH(Results!T$1,Experiment!$A$1:$U$1,0),FALSE)</f>
        <v>25</v>
      </c>
      <c r="U1127" s="2">
        <f>VLOOKUP($F1127,Experiment!$A$2:$U$90,MATCH(Results!U$1,Experiment!$A$1:$U$1,0),FALSE)</f>
        <v>5</v>
      </c>
      <c r="V1127" s="2">
        <f>VLOOKUP($F1127,Experiment!$A$2:$U$90,MATCH(Results!V$1,Experiment!$A$1:$U$1,0),FALSE)</f>
        <v>4</v>
      </c>
      <c r="W1127" s="3">
        <f>VLOOKUP($F1127,Experiment!$A$2:$U$90,MATCH(Results!W$1,Experiment!$A$1:$U$1,0),FALSE)</f>
        <v>0.75</v>
      </c>
      <c r="X1127" s="3">
        <f>VLOOKUP($F1127,Experiment!$A$2:$U$90,MATCH(Results!X$1,Experiment!$A$1:$U$1,0),FALSE)</f>
        <v>0.25</v>
      </c>
      <c r="Y1127" s="2">
        <f>VLOOKUP($F1127,Experiment!$A$2:$U$90,MATCH(Results!Y$1,Experiment!$A$1:$U$1,0),FALSE)</f>
        <v>2</v>
      </c>
      <c r="Z1127" s="3">
        <f>VLOOKUP($F1127,Experiment!$A$2:$U$90,MATCH(Results!Z$1,Experiment!$A$1:$U$1,0),FALSE)</f>
        <v>0.05</v>
      </c>
      <c r="AA1127" s="3">
        <f>VLOOKUP($F1127,Experiment!$A$2:$U$90,MATCH(Results!AA$1,Experiment!$A$1:$U$1,0),FALSE)</f>
        <v>0.2</v>
      </c>
      <c r="AB1127" s="3">
        <f>VLOOKUP($F1127,Experiment!$A$2:$U$90,MATCH(Results!AB$1,Experiment!$A$1:$U$1,0),FALSE)</f>
        <v>0.42499999999999999</v>
      </c>
      <c r="AC1127" s="3">
        <f>VLOOKUP($F1127,Experiment!$A$2:$U$90,MATCH(Results!AC$1,Experiment!$A$1:$U$1,0),FALSE)</f>
        <v>0.57499999999999996</v>
      </c>
      <c r="AD1127" s="2">
        <f>VLOOKUP($F1127,Experiment!$A$2:$U$90,MATCH(Results!AD$1,Experiment!$A$1:$U$1,0),FALSE)</f>
        <v>-4.25</v>
      </c>
      <c r="AE1127" s="2">
        <f>VLOOKUP($F1127,Experiment!$A$2:$U$90,MATCH(Results!AE$1,Experiment!$A$1:$U$1,0),FALSE)</f>
        <v>24.4375</v>
      </c>
      <c r="AF1127" s="2">
        <f>VLOOKUP($F1127,Experiment!$A$2:$U$90,MATCH(Results!AF$1,Experiment!$A$1:$U$1,0),FALSE)</f>
        <v>4.9434299833212973</v>
      </c>
      <c r="AG1127" s="3">
        <f>VLOOKUP($F1127,Experiment!$A$2:$W$90,MATCH(Results!AG$1,Experiment!$A$1:$W$1,0),FALSE)</f>
        <v>1</v>
      </c>
      <c r="AH1127" s="3">
        <f>VLOOKUP($F1127,Experiment!$A$2:$W$90,MATCH(Results!AH$1,Experiment!$A$1:$W$1,0),FALSE)</f>
        <v>0.57499999999999996</v>
      </c>
      <c r="AI1127" s="3">
        <f>VLOOKUP($F1127,Experiment!$A$2:$X$90,MATCH(Results!AI$1,Experiment!$A$1:$X$1,0),FALSE)</f>
        <v>0.42500000000000004</v>
      </c>
      <c r="AJ1127" s="2">
        <f>Table1[[#This Row],[Gain]]^Table1[[#This Row],[θ]]</f>
        <v>0</v>
      </c>
      <c r="AK1127" s="2">
        <f>-Table1[[#This Row],[λ]]*-Table1[[#This Row],[Loss]]^Table1[[#This Row],[θ]]</f>
        <v>15.387517868726606</v>
      </c>
      <c r="AL1127" s="2">
        <f>Table1[[#This Row],[v_n_w_g]]-Table1[[#This Row],[v_n_w_l]]</f>
        <v>-15.387517868726606</v>
      </c>
      <c r="AM1127" s="2">
        <f>IF(Table1[[#This Row],[diff_v]]&gt;=1,1,0)</f>
        <v>0</v>
      </c>
    </row>
    <row r="1128" spans="1:39" hidden="1" x14ac:dyDescent="0.3">
      <c r="A1128">
        <v>14</v>
      </c>
      <c r="B1128" t="s">
        <v>47</v>
      </c>
      <c r="C1128" s="22">
        <f>VLOOKUP(Table1[[#This Row],[Subject]],'Subject Profile'!$A$2:$E$8,4,FALSE)</f>
        <v>0.88613857459934653</v>
      </c>
      <c r="D1128" s="22">
        <f>VLOOKUP(Table1[[#This Row],[Subject]],'Subject Profile'!$A$2:$E$8,5,FALSE)</f>
        <v>-2</v>
      </c>
      <c r="E1128" t="s">
        <v>49</v>
      </c>
      <c r="F1128" t="s">
        <v>16</v>
      </c>
      <c r="G1128" t="s">
        <v>5</v>
      </c>
      <c r="H1128">
        <f>IF(Table1[[#This Row],[decision]]="accept",1,0)</f>
        <v>0</v>
      </c>
      <c r="I1128">
        <v>0</v>
      </c>
      <c r="J1128" t="s">
        <v>107</v>
      </c>
      <c r="K1128">
        <v>1664604992</v>
      </c>
      <c r="L1128">
        <v>7</v>
      </c>
      <c r="M1128" t="str">
        <f>VLOOKUP($F1128,Experiment!$A$2:$U$90,MATCH(Results!M$1,Experiment!$A$1:$U$1,0)+1,FALSE)</f>
        <v>I</v>
      </c>
      <c r="N1128">
        <f>IF(Table1[[#This Row],[Impact]]="I",0,1)</f>
        <v>0</v>
      </c>
      <c r="O1128" s="2">
        <f>VLOOKUP($F1128,Experiment!$A$2:$U$90,MATCH(Results!O$1,Experiment!$A$1:$U$1,0),FALSE)</f>
        <v>-50</v>
      </c>
      <c r="P1128" s="3">
        <f>VLOOKUP($F1128,Experiment!$A$2:$U$90,MATCH(Results!P$1,Experiment!$A$1:$U$1,0),FALSE)</f>
        <v>0.5</v>
      </c>
      <c r="Q1128" s="2">
        <f>VLOOKUP($F1128,Experiment!$A$2:$U$90,MATCH(Results!Q$1,Experiment!$A$1:$U$1,0),FALSE)</f>
        <v>40</v>
      </c>
      <c r="R1128" s="3">
        <f>VLOOKUP($F1128,Experiment!$A$2:$U$90,MATCH(Results!R$1,Experiment!$A$1:$U$1,0),FALSE)</f>
        <v>0.5</v>
      </c>
      <c r="S1128" s="2">
        <f>VLOOKUP($F1128,Experiment!$A$2:$U$90,MATCH(Results!S$1,Experiment!$A$1:$U$1,0),FALSE)</f>
        <v>-5</v>
      </c>
      <c r="T1128" s="2">
        <f>VLOOKUP($F1128,Experiment!$A$2:$U$90,MATCH(Results!T$1,Experiment!$A$1:$U$1,0),FALSE)</f>
        <v>2025</v>
      </c>
      <c r="U1128" s="2">
        <f>VLOOKUP($F1128,Experiment!$A$2:$U$90,MATCH(Results!U$1,Experiment!$A$1:$U$1,0),FALSE)</f>
        <v>45</v>
      </c>
      <c r="V1128" s="2">
        <f>VLOOKUP($F1128,Experiment!$A$2:$U$90,MATCH(Results!V$1,Experiment!$A$1:$U$1,0),FALSE)</f>
        <v>2</v>
      </c>
      <c r="W1128" s="3">
        <f>VLOOKUP($F1128,Experiment!$A$2:$U$90,MATCH(Results!W$1,Experiment!$A$1:$U$1,0),FALSE)</f>
        <v>0</v>
      </c>
      <c r="X1128" s="3">
        <f>VLOOKUP($F1128,Experiment!$A$2:$U$90,MATCH(Results!X$1,Experiment!$A$1:$U$1,0),FALSE)</f>
        <v>1</v>
      </c>
      <c r="Y1128" s="2">
        <f>VLOOKUP($F1128,Experiment!$A$2:$U$90,MATCH(Results!Y$1,Experiment!$A$1:$U$1,0),FALSE)</f>
        <v>2</v>
      </c>
      <c r="Z1128" s="3">
        <f>VLOOKUP($F1128,Experiment!$A$2:$U$90,MATCH(Results!Z$1,Experiment!$A$1:$U$1,0),FALSE)</f>
        <v>0.5</v>
      </c>
      <c r="AA1128" s="3">
        <f>VLOOKUP($F1128,Experiment!$A$2:$U$90,MATCH(Results!AA$1,Experiment!$A$1:$U$1,0),FALSE)</f>
        <v>0.5</v>
      </c>
      <c r="AB1128" s="3">
        <f>VLOOKUP($F1128,Experiment!$A$2:$U$90,MATCH(Results!AB$1,Experiment!$A$1:$U$1,0),FALSE)</f>
        <v>0.5</v>
      </c>
      <c r="AC1128" s="3">
        <f>VLOOKUP($F1128,Experiment!$A$2:$U$90,MATCH(Results!AC$1,Experiment!$A$1:$U$1,0),FALSE)</f>
        <v>0.5</v>
      </c>
      <c r="AD1128" s="2">
        <f>VLOOKUP($F1128,Experiment!$A$2:$U$90,MATCH(Results!AD$1,Experiment!$A$1:$U$1,0),FALSE)</f>
        <v>-5</v>
      </c>
      <c r="AE1128" s="2">
        <f>VLOOKUP($F1128,Experiment!$A$2:$U$90,MATCH(Results!AE$1,Experiment!$A$1:$U$1,0),FALSE)</f>
        <v>2025</v>
      </c>
      <c r="AF1128" s="2">
        <f>VLOOKUP($F1128,Experiment!$A$2:$U$90,MATCH(Results!AF$1,Experiment!$A$1:$U$1,0),FALSE)</f>
        <v>45</v>
      </c>
      <c r="AG1128" s="3">
        <f>VLOOKUP($F1128,Experiment!$A$2:$W$90,MATCH(Results!AG$1,Experiment!$A$1:$W$1,0),FALSE)</f>
        <v>1</v>
      </c>
      <c r="AH1128" s="3">
        <f>VLOOKUP($F1128,Experiment!$A$2:$W$90,MATCH(Results!AH$1,Experiment!$A$1:$W$1,0),FALSE)</f>
        <v>0.5</v>
      </c>
      <c r="AI1128" s="3">
        <f>VLOOKUP($F1128,Experiment!$A$2:$X$90,MATCH(Results!AI$1,Experiment!$A$1:$X$1,0),FALSE)</f>
        <v>0.5</v>
      </c>
      <c r="AJ1128" s="2">
        <f>Table1[[#This Row],[Gain]]^Table1[[#This Row],[θ]]</f>
        <v>26.281318966403699</v>
      </c>
      <c r="AK1128" s="2">
        <f>-Table1[[#This Row],[λ]]*-Table1[[#This Row],[Loss]]^Table1[[#This Row],[θ]]</f>
        <v>64.054973166180915</v>
      </c>
      <c r="AL1128" s="2">
        <f>Table1[[#This Row],[v_n_w_g]]-Table1[[#This Row],[v_n_w_l]]</f>
        <v>-37.773654199777212</v>
      </c>
      <c r="AM1128" s="2">
        <f>IF(Table1[[#This Row],[diff_v]]&gt;=1,1,0)</f>
        <v>0</v>
      </c>
    </row>
    <row r="1129" spans="1:39" hidden="1" x14ac:dyDescent="0.3">
      <c r="A1129">
        <v>15</v>
      </c>
      <c r="B1129" t="s">
        <v>47</v>
      </c>
      <c r="C1129" s="22">
        <f>VLOOKUP(Table1[[#This Row],[Subject]],'Subject Profile'!$A$2:$E$8,4,FALSE)</f>
        <v>0.88613857459934653</v>
      </c>
      <c r="D1129" s="22">
        <f>VLOOKUP(Table1[[#This Row],[Subject]],'Subject Profile'!$A$2:$E$8,5,FALSE)</f>
        <v>-2</v>
      </c>
      <c r="E1129" t="s">
        <v>49</v>
      </c>
      <c r="F1129" t="s">
        <v>4</v>
      </c>
      <c r="G1129" t="s">
        <v>7</v>
      </c>
      <c r="H1129">
        <f>IF(Table1[[#This Row],[decision]]="accept",1,0)</f>
        <v>1</v>
      </c>
      <c r="I1129">
        <v>60</v>
      </c>
      <c r="J1129" t="s">
        <v>107</v>
      </c>
      <c r="K1129">
        <v>1664604997</v>
      </c>
      <c r="L1129">
        <v>5</v>
      </c>
      <c r="M1129" t="str">
        <f>VLOOKUP($F1129,Experiment!$A$2:$U$90,MATCH(Results!M$1,Experiment!$A$1:$U$1,0)+1,FALSE)</f>
        <v>I</v>
      </c>
      <c r="N1129">
        <f>IF(Table1[[#This Row],[Impact]]="I",0,1)</f>
        <v>0</v>
      </c>
      <c r="O1129" s="2">
        <f>VLOOKUP($F1129,Experiment!$A$2:$U$90,MATCH(Results!O$1,Experiment!$A$1:$U$1,0),FALSE)</f>
        <v>-50</v>
      </c>
      <c r="P1129" s="3">
        <f>VLOOKUP($F1129,Experiment!$A$2:$U$90,MATCH(Results!P$1,Experiment!$A$1:$U$1,0),FALSE)</f>
        <v>0.5</v>
      </c>
      <c r="Q1129" s="2">
        <f>VLOOKUP($F1129,Experiment!$A$2:$U$90,MATCH(Results!Q$1,Experiment!$A$1:$U$1,0),FALSE)</f>
        <v>60</v>
      </c>
      <c r="R1129" s="3">
        <f>VLOOKUP($F1129,Experiment!$A$2:$U$90,MATCH(Results!R$1,Experiment!$A$1:$U$1,0),FALSE)</f>
        <v>0.5</v>
      </c>
      <c r="S1129" s="2">
        <f>VLOOKUP($F1129,Experiment!$A$2:$U$90,MATCH(Results!S$1,Experiment!$A$1:$U$1,0),FALSE)</f>
        <v>5</v>
      </c>
      <c r="T1129" s="2">
        <f>VLOOKUP($F1129,Experiment!$A$2:$U$90,MATCH(Results!T$1,Experiment!$A$1:$U$1,0),FALSE)</f>
        <v>3025</v>
      </c>
      <c r="U1129" s="2">
        <f>VLOOKUP($F1129,Experiment!$A$2:$U$90,MATCH(Results!U$1,Experiment!$A$1:$U$1,0),FALSE)</f>
        <v>55</v>
      </c>
      <c r="V1129" s="2">
        <f>VLOOKUP($F1129,Experiment!$A$2:$U$90,MATCH(Results!V$1,Experiment!$A$1:$U$1,0),FALSE)</f>
        <v>2</v>
      </c>
      <c r="W1129" s="3">
        <f>VLOOKUP($F1129,Experiment!$A$2:$U$90,MATCH(Results!W$1,Experiment!$A$1:$U$1,0),FALSE)</f>
        <v>0.25</v>
      </c>
      <c r="X1129" s="3">
        <f>VLOOKUP($F1129,Experiment!$A$2:$U$90,MATCH(Results!X$1,Experiment!$A$1:$U$1,0),FALSE)</f>
        <v>0.75</v>
      </c>
      <c r="Y1129" s="2">
        <f>VLOOKUP($F1129,Experiment!$A$2:$U$90,MATCH(Results!Y$1,Experiment!$A$1:$U$1,0),FALSE)</f>
        <v>2</v>
      </c>
      <c r="Z1129" s="3">
        <f>VLOOKUP($F1129,Experiment!$A$2:$U$90,MATCH(Results!Z$1,Experiment!$A$1:$U$1,0),FALSE)</f>
        <v>0.5</v>
      </c>
      <c r="AA1129" s="3">
        <f>VLOOKUP($F1129,Experiment!$A$2:$U$90,MATCH(Results!AA$1,Experiment!$A$1:$U$1,0),FALSE)</f>
        <v>0.25</v>
      </c>
      <c r="AB1129" s="3">
        <f>VLOOKUP($F1129,Experiment!$A$2:$U$90,MATCH(Results!AB$1,Experiment!$A$1:$U$1,0),FALSE)</f>
        <v>0.625</v>
      </c>
      <c r="AC1129" s="3">
        <f>VLOOKUP($F1129,Experiment!$A$2:$U$90,MATCH(Results!AC$1,Experiment!$A$1:$U$1,0),FALSE)</f>
        <v>0.375</v>
      </c>
      <c r="AD1129" s="2">
        <f>VLOOKUP($F1129,Experiment!$A$2:$U$90,MATCH(Results!AD$1,Experiment!$A$1:$U$1,0),FALSE)</f>
        <v>-8.75</v>
      </c>
      <c r="AE1129" s="2">
        <f>VLOOKUP($F1129,Experiment!$A$2:$U$90,MATCH(Results!AE$1,Experiment!$A$1:$U$1,0),FALSE)</f>
        <v>2835.9375</v>
      </c>
      <c r="AF1129" s="2">
        <f>VLOOKUP($F1129,Experiment!$A$2:$U$90,MATCH(Results!AF$1,Experiment!$A$1:$U$1,0),FALSE)</f>
        <v>53.253521010351982</v>
      </c>
      <c r="AG1129" s="3">
        <f>VLOOKUP($F1129,Experiment!$A$2:$W$90,MATCH(Results!AG$1,Experiment!$A$1:$W$1,0),FALSE)</f>
        <v>0.82730419370997643</v>
      </c>
      <c r="AH1129" s="3">
        <f>VLOOKUP($F1129,Experiment!$A$2:$W$90,MATCH(Results!AH$1,Experiment!$A$1:$W$1,0),FALSE)</f>
        <v>0.38648875795104182</v>
      </c>
      <c r="AI1129" s="3">
        <f>VLOOKUP($F1129,Experiment!$A$2:$X$90,MATCH(Results!AI$1,Experiment!$A$1:$X$1,0),FALSE)</f>
        <v>0.61351124204895813</v>
      </c>
      <c r="AJ1129" s="2">
        <f>Table1[[#This Row],[Gain]]^Table1[[#This Row],[θ]]</f>
        <v>37.643362891590748</v>
      </c>
      <c r="AK1129" s="2">
        <f>-Table1[[#This Row],[λ]]*-Table1[[#This Row],[Loss]]^Table1[[#This Row],[θ]]</f>
        <v>64.054973166180915</v>
      </c>
      <c r="AL1129" s="2">
        <f>Table1[[#This Row],[v_n_w_g]]-Table1[[#This Row],[v_n_w_l]]</f>
        <v>-26.411610274590167</v>
      </c>
      <c r="AM1129" s="2">
        <f>IF(Table1[[#This Row],[diff_v]]&gt;=1,1,0)</f>
        <v>0</v>
      </c>
    </row>
    <row r="1130" spans="1:39" hidden="1" x14ac:dyDescent="0.3">
      <c r="A1130">
        <v>16</v>
      </c>
      <c r="B1130" t="s">
        <v>47</v>
      </c>
      <c r="C1130" s="22">
        <f>VLOOKUP(Table1[[#This Row],[Subject]],'Subject Profile'!$A$2:$E$8,4,FALSE)</f>
        <v>0.88613857459934653</v>
      </c>
      <c r="D1130" s="22">
        <f>VLOOKUP(Table1[[#This Row],[Subject]],'Subject Profile'!$A$2:$E$8,5,FALSE)</f>
        <v>-2</v>
      </c>
      <c r="E1130" t="s">
        <v>49</v>
      </c>
      <c r="F1130" t="s">
        <v>4</v>
      </c>
      <c r="G1130" t="s">
        <v>5</v>
      </c>
      <c r="H1130">
        <f>IF(Table1[[#This Row],[decision]]="accept",1,0)</f>
        <v>0</v>
      </c>
      <c r="I1130">
        <v>0</v>
      </c>
      <c r="J1130" t="s">
        <v>107</v>
      </c>
      <c r="K1130">
        <v>1664604997</v>
      </c>
      <c r="L1130">
        <v>0</v>
      </c>
      <c r="M1130" t="str">
        <f>VLOOKUP($F1130,Experiment!$A$2:$U$90,MATCH(Results!M$1,Experiment!$A$1:$U$1,0)+1,FALSE)</f>
        <v>I</v>
      </c>
      <c r="N1130">
        <f>IF(Table1[[#This Row],[Impact]]="I",0,1)</f>
        <v>0</v>
      </c>
      <c r="O1130" s="2">
        <f>VLOOKUP($F1130,Experiment!$A$2:$U$90,MATCH(Results!O$1,Experiment!$A$1:$U$1,0),FALSE)</f>
        <v>-50</v>
      </c>
      <c r="P1130" s="3">
        <f>VLOOKUP($F1130,Experiment!$A$2:$U$90,MATCH(Results!P$1,Experiment!$A$1:$U$1,0),FALSE)</f>
        <v>0.5</v>
      </c>
      <c r="Q1130" s="2">
        <f>VLOOKUP($F1130,Experiment!$A$2:$U$90,MATCH(Results!Q$1,Experiment!$A$1:$U$1,0),FALSE)</f>
        <v>60</v>
      </c>
      <c r="R1130" s="3">
        <f>VLOOKUP($F1130,Experiment!$A$2:$U$90,MATCH(Results!R$1,Experiment!$A$1:$U$1,0),FALSE)</f>
        <v>0.5</v>
      </c>
      <c r="S1130" s="2">
        <f>VLOOKUP($F1130,Experiment!$A$2:$U$90,MATCH(Results!S$1,Experiment!$A$1:$U$1,0),FALSE)</f>
        <v>5</v>
      </c>
      <c r="T1130" s="2">
        <f>VLOOKUP($F1130,Experiment!$A$2:$U$90,MATCH(Results!T$1,Experiment!$A$1:$U$1,0),FALSE)</f>
        <v>3025</v>
      </c>
      <c r="U1130" s="2">
        <f>VLOOKUP($F1130,Experiment!$A$2:$U$90,MATCH(Results!U$1,Experiment!$A$1:$U$1,0),FALSE)</f>
        <v>55</v>
      </c>
      <c r="V1130" s="2">
        <f>VLOOKUP($F1130,Experiment!$A$2:$U$90,MATCH(Results!V$1,Experiment!$A$1:$U$1,0),FALSE)</f>
        <v>2</v>
      </c>
      <c r="W1130" s="3">
        <f>VLOOKUP($F1130,Experiment!$A$2:$U$90,MATCH(Results!W$1,Experiment!$A$1:$U$1,0),FALSE)</f>
        <v>0.25</v>
      </c>
      <c r="X1130" s="3">
        <f>VLOOKUP($F1130,Experiment!$A$2:$U$90,MATCH(Results!X$1,Experiment!$A$1:$U$1,0),FALSE)</f>
        <v>0.75</v>
      </c>
      <c r="Y1130" s="2">
        <f>VLOOKUP($F1130,Experiment!$A$2:$U$90,MATCH(Results!Y$1,Experiment!$A$1:$U$1,0),FALSE)</f>
        <v>2</v>
      </c>
      <c r="Z1130" s="3">
        <f>VLOOKUP($F1130,Experiment!$A$2:$U$90,MATCH(Results!Z$1,Experiment!$A$1:$U$1,0),FALSE)</f>
        <v>0.5</v>
      </c>
      <c r="AA1130" s="3">
        <f>VLOOKUP($F1130,Experiment!$A$2:$U$90,MATCH(Results!AA$1,Experiment!$A$1:$U$1,0),FALSE)</f>
        <v>0.25</v>
      </c>
      <c r="AB1130" s="3">
        <f>VLOOKUP($F1130,Experiment!$A$2:$U$90,MATCH(Results!AB$1,Experiment!$A$1:$U$1,0),FALSE)</f>
        <v>0.625</v>
      </c>
      <c r="AC1130" s="3">
        <f>VLOOKUP($F1130,Experiment!$A$2:$U$90,MATCH(Results!AC$1,Experiment!$A$1:$U$1,0),FALSE)</f>
        <v>0.375</v>
      </c>
      <c r="AD1130" s="2">
        <f>VLOOKUP($F1130,Experiment!$A$2:$U$90,MATCH(Results!AD$1,Experiment!$A$1:$U$1,0),FALSE)</f>
        <v>-8.75</v>
      </c>
      <c r="AE1130" s="2">
        <f>VLOOKUP($F1130,Experiment!$A$2:$U$90,MATCH(Results!AE$1,Experiment!$A$1:$U$1,0),FALSE)</f>
        <v>2835.9375</v>
      </c>
      <c r="AF1130" s="2">
        <f>VLOOKUP($F1130,Experiment!$A$2:$U$90,MATCH(Results!AF$1,Experiment!$A$1:$U$1,0),FALSE)</f>
        <v>53.253521010351982</v>
      </c>
      <c r="AG1130" s="3">
        <f>VLOOKUP($F1130,Experiment!$A$2:$W$90,MATCH(Results!AG$1,Experiment!$A$1:$W$1,0),FALSE)</f>
        <v>0.82730419370997643</v>
      </c>
      <c r="AH1130" s="3">
        <f>VLOOKUP($F1130,Experiment!$A$2:$W$90,MATCH(Results!AH$1,Experiment!$A$1:$W$1,0),FALSE)</f>
        <v>0.38648875795104182</v>
      </c>
      <c r="AI1130" s="3">
        <f>VLOOKUP($F1130,Experiment!$A$2:$X$90,MATCH(Results!AI$1,Experiment!$A$1:$X$1,0),FALSE)</f>
        <v>0.61351124204895813</v>
      </c>
      <c r="AJ1130" s="2">
        <f>Table1[[#This Row],[Gain]]^Table1[[#This Row],[θ]]</f>
        <v>37.643362891590748</v>
      </c>
      <c r="AK1130" s="2">
        <f>-Table1[[#This Row],[λ]]*-Table1[[#This Row],[Loss]]^Table1[[#This Row],[θ]]</f>
        <v>64.054973166180915</v>
      </c>
      <c r="AL1130" s="2">
        <f>Table1[[#This Row],[v_n_w_g]]-Table1[[#This Row],[v_n_w_l]]</f>
        <v>-26.411610274590167</v>
      </c>
      <c r="AM1130" s="2">
        <f>IF(Table1[[#This Row],[diff_v]]&gt;=1,1,0)</f>
        <v>0</v>
      </c>
    </row>
    <row r="1131" spans="1:39" hidden="1" x14ac:dyDescent="0.3">
      <c r="A1131">
        <v>17</v>
      </c>
      <c r="B1131" t="s">
        <v>47</v>
      </c>
      <c r="C1131" s="22">
        <f>VLOOKUP(Table1[[#This Row],[Subject]],'Subject Profile'!$A$2:$E$8,4,FALSE)</f>
        <v>0.88613857459934653</v>
      </c>
      <c r="D1131" s="22">
        <f>VLOOKUP(Table1[[#This Row],[Subject]],'Subject Profile'!$A$2:$E$8,5,FALSE)</f>
        <v>-2</v>
      </c>
      <c r="E1131" t="s">
        <v>49</v>
      </c>
      <c r="F1131" t="s">
        <v>4</v>
      </c>
      <c r="G1131" t="s">
        <v>7</v>
      </c>
      <c r="H1131">
        <f>IF(Table1[[#This Row],[decision]]="accept",1,0)</f>
        <v>1</v>
      </c>
      <c r="I1131">
        <v>60</v>
      </c>
      <c r="J1131" t="s">
        <v>107</v>
      </c>
      <c r="K1131">
        <v>1664604998</v>
      </c>
      <c r="L1131">
        <v>1</v>
      </c>
      <c r="M1131" t="str">
        <f>VLOOKUP($F1131,Experiment!$A$2:$U$90,MATCH(Results!M$1,Experiment!$A$1:$U$1,0)+1,FALSE)</f>
        <v>I</v>
      </c>
      <c r="N1131">
        <f>IF(Table1[[#This Row],[Impact]]="I",0,1)</f>
        <v>0</v>
      </c>
      <c r="O1131" s="2">
        <f>VLOOKUP($F1131,Experiment!$A$2:$U$90,MATCH(Results!O$1,Experiment!$A$1:$U$1,0),FALSE)</f>
        <v>-50</v>
      </c>
      <c r="P1131" s="3">
        <f>VLOOKUP($F1131,Experiment!$A$2:$U$90,MATCH(Results!P$1,Experiment!$A$1:$U$1,0),FALSE)</f>
        <v>0.5</v>
      </c>
      <c r="Q1131" s="2">
        <f>VLOOKUP($F1131,Experiment!$A$2:$U$90,MATCH(Results!Q$1,Experiment!$A$1:$U$1,0),FALSE)</f>
        <v>60</v>
      </c>
      <c r="R1131" s="3">
        <f>VLOOKUP($F1131,Experiment!$A$2:$U$90,MATCH(Results!R$1,Experiment!$A$1:$U$1,0),FALSE)</f>
        <v>0.5</v>
      </c>
      <c r="S1131" s="2">
        <f>VLOOKUP($F1131,Experiment!$A$2:$U$90,MATCH(Results!S$1,Experiment!$A$1:$U$1,0),FALSE)</f>
        <v>5</v>
      </c>
      <c r="T1131" s="2">
        <f>VLOOKUP($F1131,Experiment!$A$2:$U$90,MATCH(Results!T$1,Experiment!$A$1:$U$1,0),FALSE)</f>
        <v>3025</v>
      </c>
      <c r="U1131" s="2">
        <f>VLOOKUP($F1131,Experiment!$A$2:$U$90,MATCH(Results!U$1,Experiment!$A$1:$U$1,0),FALSE)</f>
        <v>55</v>
      </c>
      <c r="V1131" s="2">
        <f>VLOOKUP($F1131,Experiment!$A$2:$U$90,MATCH(Results!V$1,Experiment!$A$1:$U$1,0),FALSE)</f>
        <v>2</v>
      </c>
      <c r="W1131" s="3">
        <f>VLOOKUP($F1131,Experiment!$A$2:$U$90,MATCH(Results!W$1,Experiment!$A$1:$U$1,0),FALSE)</f>
        <v>0.25</v>
      </c>
      <c r="X1131" s="3">
        <f>VLOOKUP($F1131,Experiment!$A$2:$U$90,MATCH(Results!X$1,Experiment!$A$1:$U$1,0),FALSE)</f>
        <v>0.75</v>
      </c>
      <c r="Y1131" s="2">
        <f>VLOOKUP($F1131,Experiment!$A$2:$U$90,MATCH(Results!Y$1,Experiment!$A$1:$U$1,0),FALSE)</f>
        <v>2</v>
      </c>
      <c r="Z1131" s="3">
        <f>VLOOKUP($F1131,Experiment!$A$2:$U$90,MATCH(Results!Z$1,Experiment!$A$1:$U$1,0),FALSE)</f>
        <v>0.5</v>
      </c>
      <c r="AA1131" s="3">
        <f>VLOOKUP($F1131,Experiment!$A$2:$U$90,MATCH(Results!AA$1,Experiment!$A$1:$U$1,0),FALSE)</f>
        <v>0.25</v>
      </c>
      <c r="AB1131" s="3">
        <f>VLOOKUP($F1131,Experiment!$A$2:$U$90,MATCH(Results!AB$1,Experiment!$A$1:$U$1,0),FALSE)</f>
        <v>0.625</v>
      </c>
      <c r="AC1131" s="3">
        <f>VLOOKUP($F1131,Experiment!$A$2:$U$90,MATCH(Results!AC$1,Experiment!$A$1:$U$1,0),FALSE)</f>
        <v>0.375</v>
      </c>
      <c r="AD1131" s="2">
        <f>VLOOKUP($F1131,Experiment!$A$2:$U$90,MATCH(Results!AD$1,Experiment!$A$1:$U$1,0),FALSE)</f>
        <v>-8.75</v>
      </c>
      <c r="AE1131" s="2">
        <f>VLOOKUP($F1131,Experiment!$A$2:$U$90,MATCH(Results!AE$1,Experiment!$A$1:$U$1,0),FALSE)</f>
        <v>2835.9375</v>
      </c>
      <c r="AF1131" s="2">
        <f>VLOOKUP($F1131,Experiment!$A$2:$U$90,MATCH(Results!AF$1,Experiment!$A$1:$U$1,0),FALSE)</f>
        <v>53.253521010351982</v>
      </c>
      <c r="AG1131" s="3">
        <f>VLOOKUP($F1131,Experiment!$A$2:$W$90,MATCH(Results!AG$1,Experiment!$A$1:$W$1,0),FALSE)</f>
        <v>0.82730419370997643</v>
      </c>
      <c r="AH1131" s="3">
        <f>VLOOKUP($F1131,Experiment!$A$2:$W$90,MATCH(Results!AH$1,Experiment!$A$1:$W$1,0),FALSE)</f>
        <v>0.38648875795104182</v>
      </c>
      <c r="AI1131" s="3">
        <f>VLOOKUP($F1131,Experiment!$A$2:$X$90,MATCH(Results!AI$1,Experiment!$A$1:$X$1,0),FALSE)</f>
        <v>0.61351124204895813</v>
      </c>
      <c r="AJ1131" s="2">
        <f>Table1[[#This Row],[Gain]]^Table1[[#This Row],[θ]]</f>
        <v>37.643362891590748</v>
      </c>
      <c r="AK1131" s="2">
        <f>-Table1[[#This Row],[λ]]*-Table1[[#This Row],[Loss]]^Table1[[#This Row],[θ]]</f>
        <v>64.054973166180915</v>
      </c>
      <c r="AL1131" s="2">
        <f>Table1[[#This Row],[v_n_w_g]]-Table1[[#This Row],[v_n_w_l]]</f>
        <v>-26.411610274590167</v>
      </c>
      <c r="AM1131" s="2">
        <f>IF(Table1[[#This Row],[diff_v]]&gt;=1,1,0)</f>
        <v>0</v>
      </c>
    </row>
    <row r="1132" spans="1:39" hidden="1" x14ac:dyDescent="0.3">
      <c r="A1132">
        <v>18</v>
      </c>
      <c r="B1132" t="s">
        <v>47</v>
      </c>
      <c r="C1132" s="22">
        <f>VLOOKUP(Table1[[#This Row],[Subject]],'Subject Profile'!$A$2:$E$8,4,FALSE)</f>
        <v>0.88613857459934653</v>
      </c>
      <c r="D1132" s="22">
        <f>VLOOKUP(Table1[[#This Row],[Subject]],'Subject Profile'!$A$2:$E$8,5,FALSE)</f>
        <v>-2</v>
      </c>
      <c r="E1132" t="s">
        <v>49</v>
      </c>
      <c r="F1132" t="s">
        <v>14</v>
      </c>
      <c r="G1132" t="s">
        <v>5</v>
      </c>
      <c r="H1132">
        <f>IF(Table1[[#This Row],[decision]]="accept",1,0)</f>
        <v>0</v>
      </c>
      <c r="I1132">
        <v>0</v>
      </c>
      <c r="J1132" t="s">
        <v>107</v>
      </c>
      <c r="K1132">
        <v>1664605007</v>
      </c>
      <c r="L1132">
        <v>9</v>
      </c>
      <c r="M1132" t="str">
        <f>VLOOKUP($F1132,Experiment!$A$2:$U$90,MATCH(Results!M$1,Experiment!$A$1:$U$1,0)+1,FALSE)</f>
        <v>I</v>
      </c>
      <c r="N1132">
        <f>IF(Table1[[#This Row],[Impact]]="I",0,1)</f>
        <v>0</v>
      </c>
      <c r="O1132" s="2">
        <f>VLOOKUP($F1132,Experiment!$A$2:$U$90,MATCH(Results!O$1,Experiment!$A$1:$U$1,0),FALSE)</f>
        <v>-90</v>
      </c>
      <c r="P1132" s="3">
        <f>VLOOKUP($F1132,Experiment!$A$2:$U$90,MATCH(Results!P$1,Experiment!$A$1:$U$1,0),FALSE)</f>
        <v>0.5</v>
      </c>
      <c r="Q1132" s="2">
        <f>VLOOKUP($F1132,Experiment!$A$2:$U$90,MATCH(Results!Q$1,Experiment!$A$1:$U$1,0),FALSE)</f>
        <v>100</v>
      </c>
      <c r="R1132" s="3">
        <f>VLOOKUP($F1132,Experiment!$A$2:$U$90,MATCH(Results!R$1,Experiment!$A$1:$U$1,0),FALSE)</f>
        <v>0.5</v>
      </c>
      <c r="S1132" s="2">
        <f>VLOOKUP($F1132,Experiment!$A$2:$U$90,MATCH(Results!S$1,Experiment!$A$1:$U$1,0),FALSE)</f>
        <v>5</v>
      </c>
      <c r="T1132" s="2">
        <f>VLOOKUP($F1132,Experiment!$A$2:$U$90,MATCH(Results!T$1,Experiment!$A$1:$U$1,0),FALSE)</f>
        <v>9025</v>
      </c>
      <c r="U1132" s="2">
        <f>VLOOKUP($F1132,Experiment!$A$2:$U$90,MATCH(Results!U$1,Experiment!$A$1:$U$1,0),FALSE)</f>
        <v>95</v>
      </c>
      <c r="V1132" s="2">
        <f>VLOOKUP($F1132,Experiment!$A$2:$U$90,MATCH(Results!V$1,Experiment!$A$1:$U$1,0),FALSE)</f>
        <v>4</v>
      </c>
      <c r="W1132" s="3">
        <f>VLOOKUP($F1132,Experiment!$A$2:$U$90,MATCH(Results!W$1,Experiment!$A$1:$U$1,0),FALSE)</f>
        <v>0.75</v>
      </c>
      <c r="X1132" s="3">
        <f>VLOOKUP($F1132,Experiment!$A$2:$U$90,MATCH(Results!X$1,Experiment!$A$1:$U$1,0),FALSE)</f>
        <v>0.25</v>
      </c>
      <c r="Y1132" s="2">
        <f>VLOOKUP($F1132,Experiment!$A$2:$U$90,MATCH(Results!Y$1,Experiment!$A$1:$U$1,0),FALSE)</f>
        <v>1</v>
      </c>
      <c r="Z1132" s="3">
        <f>VLOOKUP($F1132,Experiment!$A$2:$U$90,MATCH(Results!Z$1,Experiment!$A$1:$U$1,0),FALSE)</f>
        <v>0.2</v>
      </c>
      <c r="AA1132" s="3">
        <f>VLOOKUP($F1132,Experiment!$A$2:$U$90,MATCH(Results!AA$1,Experiment!$A$1:$U$1,0),FALSE)</f>
        <v>4.9999999999999989E-2</v>
      </c>
      <c r="AB1132" s="3">
        <f>VLOOKUP($F1132,Experiment!$A$2:$U$90,MATCH(Results!AB$1,Experiment!$A$1:$U$1,0),FALSE)</f>
        <v>0.57499999999999996</v>
      </c>
      <c r="AC1132" s="3">
        <f>VLOOKUP($F1132,Experiment!$A$2:$U$90,MATCH(Results!AC$1,Experiment!$A$1:$U$1,0),FALSE)</f>
        <v>0.42500000000000004</v>
      </c>
      <c r="AD1132" s="2">
        <f>VLOOKUP($F1132,Experiment!$A$2:$U$90,MATCH(Results!AD$1,Experiment!$A$1:$U$1,0),FALSE)</f>
        <v>-9.2499999999999858</v>
      </c>
      <c r="AE1132" s="2">
        <f>VLOOKUP($F1132,Experiment!$A$2:$U$90,MATCH(Results!AE$1,Experiment!$A$1:$U$1,0),FALSE)</f>
        <v>8821.9375</v>
      </c>
      <c r="AF1132" s="2">
        <f>VLOOKUP($F1132,Experiment!$A$2:$U$90,MATCH(Results!AF$1,Experiment!$A$1:$U$1,0),FALSE)</f>
        <v>93.925169683104642</v>
      </c>
      <c r="AG1132" s="3">
        <f>VLOOKUP($F1132,Experiment!$A$2:$W$90,MATCH(Results!AG$1,Experiment!$A$1:$W$1,0),FALSE)</f>
        <v>0.89414323918902561</v>
      </c>
      <c r="AH1132" s="3">
        <f>VLOOKUP($F1132,Experiment!$A$2:$W$90,MATCH(Results!AH$1,Experiment!$A$1:$W$1,0),FALSE)</f>
        <v>0.42914847753168511</v>
      </c>
      <c r="AI1132" s="3">
        <f>VLOOKUP($F1132,Experiment!$A$2:$X$90,MATCH(Results!AI$1,Experiment!$A$1:$X$1,0),FALSE)</f>
        <v>0.57085152246831483</v>
      </c>
      <c r="AJ1132" s="2">
        <f>Table1[[#This Row],[Gain]]^Table1[[#This Row],[θ]]</f>
        <v>59.193926540095148</v>
      </c>
      <c r="AK1132" s="2">
        <f>-Table1[[#This Row],[λ]]*-Table1[[#This Row],[Loss]]^Table1[[#This Row],[θ]]</f>
        <v>107.83498131120591</v>
      </c>
      <c r="AL1132" s="2">
        <f>Table1[[#This Row],[v_n_w_g]]-Table1[[#This Row],[v_n_w_l]]</f>
        <v>-48.64105477111076</v>
      </c>
      <c r="AM1132" s="2">
        <f>IF(Table1[[#This Row],[diff_v]]&gt;=1,1,0)</f>
        <v>0</v>
      </c>
    </row>
    <row r="1133" spans="1:39" hidden="1" x14ac:dyDescent="0.3">
      <c r="A1133">
        <v>19</v>
      </c>
      <c r="B1133" t="s">
        <v>47</v>
      </c>
      <c r="C1133" s="22">
        <f>VLOOKUP(Table1[[#This Row],[Subject]],'Subject Profile'!$A$2:$E$8,4,FALSE)</f>
        <v>0.88613857459934653</v>
      </c>
      <c r="D1133" s="22">
        <f>VLOOKUP(Table1[[#This Row],[Subject]],'Subject Profile'!$A$2:$E$8,5,FALSE)</f>
        <v>-2</v>
      </c>
      <c r="E1133" t="s">
        <v>49</v>
      </c>
      <c r="F1133" t="s">
        <v>40</v>
      </c>
      <c r="G1133" t="s">
        <v>7</v>
      </c>
      <c r="H1133">
        <f>IF(Table1[[#This Row],[decision]]="accept",1,0)</f>
        <v>1</v>
      </c>
      <c r="I1133">
        <v>-10</v>
      </c>
      <c r="J1133" t="s">
        <v>107</v>
      </c>
      <c r="K1133">
        <v>1664605014</v>
      </c>
      <c r="L1133">
        <v>7</v>
      </c>
      <c r="M1133" t="str">
        <f>VLOOKUP($F1133,Experiment!$A$2:$U$90,MATCH(Results!M$1,Experiment!$A$1:$U$1,0)+1,FALSE)</f>
        <v>I</v>
      </c>
      <c r="N1133">
        <f>IF(Table1[[#This Row],[Impact]]="I",0,1)</f>
        <v>0</v>
      </c>
      <c r="O1133" s="2">
        <f>VLOOKUP($F1133,Experiment!$A$2:$U$90,MATCH(Results!O$1,Experiment!$A$1:$U$1,0),FALSE)</f>
        <v>-10</v>
      </c>
      <c r="P1133" s="3">
        <f>VLOOKUP($F1133,Experiment!$A$2:$U$90,MATCH(Results!P$1,Experiment!$A$1:$U$1,0),FALSE)</f>
        <v>0.5</v>
      </c>
      <c r="Q1133" s="2">
        <f>VLOOKUP($F1133,Experiment!$A$2:$U$90,MATCH(Results!Q$1,Experiment!$A$1:$U$1,0),FALSE)</f>
        <v>20</v>
      </c>
      <c r="R1133" s="3">
        <f>VLOOKUP($F1133,Experiment!$A$2:$U$90,MATCH(Results!R$1,Experiment!$A$1:$U$1,0),FALSE)</f>
        <v>0.5</v>
      </c>
      <c r="S1133" s="2">
        <f>VLOOKUP($F1133,Experiment!$A$2:$U$90,MATCH(Results!S$1,Experiment!$A$1:$U$1,0),FALSE)</f>
        <v>5</v>
      </c>
      <c r="T1133" s="2">
        <f>VLOOKUP($F1133,Experiment!$A$2:$U$90,MATCH(Results!T$1,Experiment!$A$1:$U$1,0),FALSE)</f>
        <v>225</v>
      </c>
      <c r="U1133" s="2">
        <f>VLOOKUP($F1133,Experiment!$A$2:$U$90,MATCH(Results!U$1,Experiment!$A$1:$U$1,0),FALSE)</f>
        <v>15</v>
      </c>
      <c r="V1133" s="2">
        <f>VLOOKUP($F1133,Experiment!$A$2:$U$90,MATCH(Results!V$1,Experiment!$A$1:$U$1,0),FALSE)</f>
        <v>2</v>
      </c>
      <c r="W1133" s="3">
        <f>VLOOKUP($F1133,Experiment!$A$2:$U$90,MATCH(Results!W$1,Experiment!$A$1:$U$1,0),FALSE)</f>
        <v>0</v>
      </c>
      <c r="X1133" s="3">
        <f>VLOOKUP($F1133,Experiment!$A$2:$U$90,MATCH(Results!X$1,Experiment!$A$1:$U$1,0),FALSE)</f>
        <v>1</v>
      </c>
      <c r="Y1133" s="2">
        <f>VLOOKUP($F1133,Experiment!$A$2:$U$90,MATCH(Results!Y$1,Experiment!$A$1:$U$1,0),FALSE)</f>
        <v>2</v>
      </c>
      <c r="Z1133" s="3">
        <f>VLOOKUP($F1133,Experiment!$A$2:$U$90,MATCH(Results!Z$1,Experiment!$A$1:$U$1,0),FALSE)</f>
        <v>0.5</v>
      </c>
      <c r="AA1133" s="3">
        <f>VLOOKUP($F1133,Experiment!$A$2:$U$90,MATCH(Results!AA$1,Experiment!$A$1:$U$1,0),FALSE)</f>
        <v>0.5</v>
      </c>
      <c r="AB1133" s="3">
        <f>VLOOKUP($F1133,Experiment!$A$2:$U$90,MATCH(Results!AB$1,Experiment!$A$1:$U$1,0),FALSE)</f>
        <v>0.5</v>
      </c>
      <c r="AC1133" s="3">
        <f>VLOOKUP($F1133,Experiment!$A$2:$U$90,MATCH(Results!AC$1,Experiment!$A$1:$U$1,0),FALSE)</f>
        <v>0.5</v>
      </c>
      <c r="AD1133" s="2">
        <f>VLOOKUP($F1133,Experiment!$A$2:$U$90,MATCH(Results!AD$1,Experiment!$A$1:$U$1,0),FALSE)</f>
        <v>5</v>
      </c>
      <c r="AE1133" s="2">
        <f>VLOOKUP($F1133,Experiment!$A$2:$U$90,MATCH(Results!AE$1,Experiment!$A$1:$U$1,0),FALSE)</f>
        <v>225</v>
      </c>
      <c r="AF1133" s="2">
        <f>VLOOKUP($F1133,Experiment!$A$2:$U$90,MATCH(Results!AF$1,Experiment!$A$1:$U$1,0),FALSE)</f>
        <v>15</v>
      </c>
      <c r="AG1133" s="3">
        <f>VLOOKUP($F1133,Experiment!$A$2:$W$90,MATCH(Results!AG$1,Experiment!$A$1:$W$1,0),FALSE)</f>
        <v>1</v>
      </c>
      <c r="AH1133" s="3">
        <f>VLOOKUP($F1133,Experiment!$A$2:$W$90,MATCH(Results!AH$1,Experiment!$A$1:$W$1,0),FALSE)</f>
        <v>0.5</v>
      </c>
      <c r="AI1133" s="3">
        <f>VLOOKUP($F1133,Experiment!$A$2:$X$90,MATCH(Results!AI$1,Experiment!$A$1:$X$1,0),FALSE)</f>
        <v>0.5</v>
      </c>
      <c r="AJ1133" s="2">
        <f>Table1[[#This Row],[Gain]]^Table1[[#This Row],[θ]]</f>
        <v>14.219779625740344</v>
      </c>
      <c r="AK1133" s="2">
        <f>-Table1[[#This Row],[λ]]*-Table1[[#This Row],[Loss]]^Table1[[#This Row],[θ]]</f>
        <v>15.387517868726606</v>
      </c>
      <c r="AL1133" s="2">
        <f>Table1[[#This Row],[v_n_w_g]]-Table1[[#This Row],[v_n_w_l]]</f>
        <v>-1.1677382429862622</v>
      </c>
      <c r="AM1133" s="2">
        <f>IF(Table1[[#This Row],[diff_v]]&gt;=1,1,0)</f>
        <v>0</v>
      </c>
    </row>
    <row r="1134" spans="1:39" hidden="1" x14ac:dyDescent="0.3">
      <c r="A1134">
        <v>20</v>
      </c>
      <c r="B1134" t="s">
        <v>47</v>
      </c>
      <c r="C1134" s="22">
        <f>VLOOKUP(Table1[[#This Row],[Subject]],'Subject Profile'!$A$2:$E$8,4,FALSE)</f>
        <v>0.88613857459934653</v>
      </c>
      <c r="D1134" s="22">
        <f>VLOOKUP(Table1[[#This Row],[Subject]],'Subject Profile'!$A$2:$E$8,5,FALSE)</f>
        <v>-2</v>
      </c>
      <c r="E1134" t="s">
        <v>49</v>
      </c>
      <c r="F1134" t="s">
        <v>40</v>
      </c>
      <c r="G1134" t="s">
        <v>7</v>
      </c>
      <c r="H1134">
        <f>IF(Table1[[#This Row],[decision]]="accept",1,0)</f>
        <v>1</v>
      </c>
      <c r="I1134">
        <v>-10</v>
      </c>
      <c r="J1134" t="s">
        <v>107</v>
      </c>
      <c r="K1134">
        <v>1664605018</v>
      </c>
      <c r="L1134">
        <v>4</v>
      </c>
      <c r="M1134" t="str">
        <f>VLOOKUP($F1134,Experiment!$A$2:$U$90,MATCH(Results!M$1,Experiment!$A$1:$U$1,0)+1,FALSE)</f>
        <v>I</v>
      </c>
      <c r="N1134">
        <f>IF(Table1[[#This Row],[Impact]]="I",0,1)</f>
        <v>0</v>
      </c>
      <c r="O1134" s="2">
        <f>VLOOKUP($F1134,Experiment!$A$2:$U$90,MATCH(Results!O$1,Experiment!$A$1:$U$1,0),FALSE)</f>
        <v>-10</v>
      </c>
      <c r="P1134" s="3">
        <f>VLOOKUP($F1134,Experiment!$A$2:$U$90,MATCH(Results!P$1,Experiment!$A$1:$U$1,0),FALSE)</f>
        <v>0.5</v>
      </c>
      <c r="Q1134" s="2">
        <f>VLOOKUP($F1134,Experiment!$A$2:$U$90,MATCH(Results!Q$1,Experiment!$A$1:$U$1,0),FALSE)</f>
        <v>20</v>
      </c>
      <c r="R1134" s="3">
        <f>VLOOKUP($F1134,Experiment!$A$2:$U$90,MATCH(Results!R$1,Experiment!$A$1:$U$1,0),FALSE)</f>
        <v>0.5</v>
      </c>
      <c r="S1134" s="2">
        <f>VLOOKUP($F1134,Experiment!$A$2:$U$90,MATCH(Results!S$1,Experiment!$A$1:$U$1,0),FALSE)</f>
        <v>5</v>
      </c>
      <c r="T1134" s="2">
        <f>VLOOKUP($F1134,Experiment!$A$2:$U$90,MATCH(Results!T$1,Experiment!$A$1:$U$1,0),FALSE)</f>
        <v>225</v>
      </c>
      <c r="U1134" s="2">
        <f>VLOOKUP($F1134,Experiment!$A$2:$U$90,MATCH(Results!U$1,Experiment!$A$1:$U$1,0),FALSE)</f>
        <v>15</v>
      </c>
      <c r="V1134" s="2">
        <f>VLOOKUP($F1134,Experiment!$A$2:$U$90,MATCH(Results!V$1,Experiment!$A$1:$U$1,0),FALSE)</f>
        <v>2</v>
      </c>
      <c r="W1134" s="3">
        <f>VLOOKUP($F1134,Experiment!$A$2:$U$90,MATCH(Results!W$1,Experiment!$A$1:$U$1,0),FALSE)</f>
        <v>0</v>
      </c>
      <c r="X1134" s="3">
        <f>VLOOKUP($F1134,Experiment!$A$2:$U$90,MATCH(Results!X$1,Experiment!$A$1:$U$1,0),FALSE)</f>
        <v>1</v>
      </c>
      <c r="Y1134" s="2">
        <f>VLOOKUP($F1134,Experiment!$A$2:$U$90,MATCH(Results!Y$1,Experiment!$A$1:$U$1,0),FALSE)</f>
        <v>2</v>
      </c>
      <c r="Z1134" s="3">
        <f>VLOOKUP($F1134,Experiment!$A$2:$U$90,MATCH(Results!Z$1,Experiment!$A$1:$U$1,0),FALSE)</f>
        <v>0.5</v>
      </c>
      <c r="AA1134" s="3">
        <f>VLOOKUP($F1134,Experiment!$A$2:$U$90,MATCH(Results!AA$1,Experiment!$A$1:$U$1,0),FALSE)</f>
        <v>0.5</v>
      </c>
      <c r="AB1134" s="3">
        <f>VLOOKUP($F1134,Experiment!$A$2:$U$90,MATCH(Results!AB$1,Experiment!$A$1:$U$1,0),FALSE)</f>
        <v>0.5</v>
      </c>
      <c r="AC1134" s="3">
        <f>VLOOKUP($F1134,Experiment!$A$2:$U$90,MATCH(Results!AC$1,Experiment!$A$1:$U$1,0),FALSE)</f>
        <v>0.5</v>
      </c>
      <c r="AD1134" s="2">
        <f>VLOOKUP($F1134,Experiment!$A$2:$U$90,MATCH(Results!AD$1,Experiment!$A$1:$U$1,0),FALSE)</f>
        <v>5</v>
      </c>
      <c r="AE1134" s="2">
        <f>VLOOKUP($F1134,Experiment!$A$2:$U$90,MATCH(Results!AE$1,Experiment!$A$1:$U$1,0),FALSE)</f>
        <v>225</v>
      </c>
      <c r="AF1134" s="2">
        <f>VLOOKUP($F1134,Experiment!$A$2:$U$90,MATCH(Results!AF$1,Experiment!$A$1:$U$1,0),FALSE)</f>
        <v>15</v>
      </c>
      <c r="AG1134" s="3">
        <f>VLOOKUP($F1134,Experiment!$A$2:$W$90,MATCH(Results!AG$1,Experiment!$A$1:$W$1,0),FALSE)</f>
        <v>1</v>
      </c>
      <c r="AH1134" s="3">
        <f>VLOOKUP($F1134,Experiment!$A$2:$W$90,MATCH(Results!AH$1,Experiment!$A$1:$W$1,0),FALSE)</f>
        <v>0.5</v>
      </c>
      <c r="AI1134" s="3">
        <f>VLOOKUP($F1134,Experiment!$A$2:$X$90,MATCH(Results!AI$1,Experiment!$A$1:$X$1,0),FALSE)</f>
        <v>0.5</v>
      </c>
      <c r="AJ1134" s="2">
        <f>Table1[[#This Row],[Gain]]^Table1[[#This Row],[θ]]</f>
        <v>14.219779625740344</v>
      </c>
      <c r="AK1134" s="2">
        <f>-Table1[[#This Row],[λ]]*-Table1[[#This Row],[Loss]]^Table1[[#This Row],[θ]]</f>
        <v>15.387517868726606</v>
      </c>
      <c r="AL1134" s="2">
        <f>Table1[[#This Row],[v_n_w_g]]-Table1[[#This Row],[v_n_w_l]]</f>
        <v>-1.1677382429862622</v>
      </c>
      <c r="AM1134" s="2">
        <f>IF(Table1[[#This Row],[diff_v]]&gt;=1,1,0)</f>
        <v>0</v>
      </c>
    </row>
    <row r="1135" spans="1:39" hidden="1" x14ac:dyDescent="0.3">
      <c r="A1135">
        <v>21</v>
      </c>
      <c r="B1135" t="s">
        <v>47</v>
      </c>
      <c r="C1135" s="22">
        <f>VLOOKUP(Table1[[#This Row],[Subject]],'Subject Profile'!$A$2:$E$8,4,FALSE)</f>
        <v>0.88613857459934653</v>
      </c>
      <c r="D1135" s="22">
        <f>VLOOKUP(Table1[[#This Row],[Subject]],'Subject Profile'!$A$2:$E$8,5,FALSE)</f>
        <v>-2</v>
      </c>
      <c r="E1135" t="s">
        <v>49</v>
      </c>
      <c r="F1135" t="s">
        <v>38</v>
      </c>
      <c r="G1135" t="s">
        <v>5</v>
      </c>
      <c r="H1135">
        <f>IF(Table1[[#This Row],[decision]]="accept",1,0)</f>
        <v>0</v>
      </c>
      <c r="I1135">
        <v>0</v>
      </c>
      <c r="J1135" t="s">
        <v>107</v>
      </c>
      <c r="K1135">
        <v>1664605025</v>
      </c>
      <c r="L1135">
        <v>7</v>
      </c>
      <c r="M1135" t="str">
        <f>VLOOKUP($F1135,Experiment!$A$2:$U$90,MATCH(Results!M$1,Experiment!$A$1:$U$1,0)+1,FALSE)</f>
        <v>I</v>
      </c>
      <c r="N1135">
        <f>IF(Table1[[#This Row],[Impact]]="I",0,1)</f>
        <v>0</v>
      </c>
      <c r="O1135" s="2">
        <f>VLOOKUP($F1135,Experiment!$A$2:$U$90,MATCH(Results!O$1,Experiment!$A$1:$U$1,0),FALSE)</f>
        <v>-90</v>
      </c>
      <c r="P1135" s="3">
        <f>VLOOKUP($F1135,Experiment!$A$2:$U$90,MATCH(Results!P$1,Experiment!$A$1:$U$1,0),FALSE)</f>
        <v>0.5</v>
      </c>
      <c r="Q1135" s="2">
        <f>VLOOKUP($F1135,Experiment!$A$2:$U$90,MATCH(Results!Q$1,Experiment!$A$1:$U$1,0),FALSE)</f>
        <v>90</v>
      </c>
      <c r="R1135" s="3">
        <f>VLOOKUP($F1135,Experiment!$A$2:$U$90,MATCH(Results!R$1,Experiment!$A$1:$U$1,0),FALSE)</f>
        <v>0.5</v>
      </c>
      <c r="S1135" s="2">
        <f>VLOOKUP($F1135,Experiment!$A$2:$U$90,MATCH(Results!S$1,Experiment!$A$1:$U$1,0),FALSE)</f>
        <v>0</v>
      </c>
      <c r="T1135" s="2">
        <f>VLOOKUP($F1135,Experiment!$A$2:$U$90,MATCH(Results!T$1,Experiment!$A$1:$U$1,0),FALSE)</f>
        <v>8100</v>
      </c>
      <c r="U1135" s="2">
        <f>VLOOKUP($F1135,Experiment!$A$2:$U$90,MATCH(Results!U$1,Experiment!$A$1:$U$1,0),FALSE)</f>
        <v>90</v>
      </c>
      <c r="V1135" s="2">
        <f>VLOOKUP($F1135,Experiment!$A$2:$U$90,MATCH(Results!V$1,Experiment!$A$1:$U$1,0),FALSE)</f>
        <v>4</v>
      </c>
      <c r="W1135" s="3">
        <f>VLOOKUP($F1135,Experiment!$A$2:$U$90,MATCH(Results!W$1,Experiment!$A$1:$U$1,0),FALSE)</f>
        <v>0.75</v>
      </c>
      <c r="X1135" s="3">
        <f>VLOOKUP($F1135,Experiment!$A$2:$U$90,MATCH(Results!X$1,Experiment!$A$1:$U$1,0),FALSE)</f>
        <v>0.25</v>
      </c>
      <c r="Y1135" s="2">
        <f>VLOOKUP($F1135,Experiment!$A$2:$U$90,MATCH(Results!Y$1,Experiment!$A$1:$U$1,0),FALSE)</f>
        <v>1</v>
      </c>
      <c r="Z1135" s="3">
        <f>VLOOKUP($F1135,Experiment!$A$2:$U$90,MATCH(Results!Z$1,Experiment!$A$1:$U$1,0),FALSE)</f>
        <v>0.2</v>
      </c>
      <c r="AA1135" s="3">
        <f>VLOOKUP($F1135,Experiment!$A$2:$U$90,MATCH(Results!AA$1,Experiment!$A$1:$U$1,0),FALSE)</f>
        <v>4.9999999999999989E-2</v>
      </c>
      <c r="AB1135" s="3">
        <f>VLOOKUP($F1135,Experiment!$A$2:$U$90,MATCH(Results!AB$1,Experiment!$A$1:$U$1,0),FALSE)</f>
        <v>0.57499999999999996</v>
      </c>
      <c r="AC1135" s="3">
        <f>VLOOKUP($F1135,Experiment!$A$2:$U$90,MATCH(Results!AC$1,Experiment!$A$1:$U$1,0),FALSE)</f>
        <v>0.42500000000000004</v>
      </c>
      <c r="AD1135" s="2">
        <f>VLOOKUP($F1135,Experiment!$A$2:$U$90,MATCH(Results!AD$1,Experiment!$A$1:$U$1,0),FALSE)</f>
        <v>-13.499999999999986</v>
      </c>
      <c r="AE1135" s="2">
        <f>VLOOKUP($F1135,Experiment!$A$2:$U$90,MATCH(Results!AE$1,Experiment!$A$1:$U$1,0),FALSE)</f>
        <v>7917.75</v>
      </c>
      <c r="AF1135" s="2">
        <f>VLOOKUP($F1135,Experiment!$A$2:$U$90,MATCH(Results!AF$1,Experiment!$A$1:$U$1,0),FALSE)</f>
        <v>88.981739699783347</v>
      </c>
      <c r="AG1135" s="3">
        <f>VLOOKUP($F1135,Experiment!$A$2:$W$90,MATCH(Results!AG$1,Experiment!$A$1:$W$1,0),FALSE)</f>
        <v>0.89414323918902561</v>
      </c>
      <c r="AH1135" s="3">
        <f>VLOOKUP($F1135,Experiment!$A$2:$W$90,MATCH(Results!AH$1,Experiment!$A$1:$W$1,0),FALSE)</f>
        <v>0.42914847753168511</v>
      </c>
      <c r="AI1135" s="3">
        <f>VLOOKUP($F1135,Experiment!$A$2:$X$90,MATCH(Results!AI$1,Experiment!$A$1:$X$1,0),FALSE)</f>
        <v>0.57085152246831483</v>
      </c>
      <c r="AJ1135" s="2">
        <f>Table1[[#This Row],[Gain]]^Table1[[#This Row],[θ]]</f>
        <v>53.917490655602954</v>
      </c>
      <c r="AK1135" s="2">
        <f>-Table1[[#This Row],[λ]]*-Table1[[#This Row],[Loss]]^Table1[[#This Row],[θ]]</f>
        <v>107.83498131120591</v>
      </c>
      <c r="AL1135" s="2">
        <f>Table1[[#This Row],[v_n_w_g]]-Table1[[#This Row],[v_n_w_l]]</f>
        <v>-53.917490655602954</v>
      </c>
      <c r="AM1135" s="2">
        <f>IF(Table1[[#This Row],[diff_v]]&gt;=1,1,0)</f>
        <v>0</v>
      </c>
    </row>
    <row r="1136" spans="1:39" hidden="1" x14ac:dyDescent="0.3">
      <c r="A1136">
        <v>22</v>
      </c>
      <c r="B1136" t="s">
        <v>47</v>
      </c>
      <c r="C1136" s="22">
        <f>VLOOKUP(Table1[[#This Row],[Subject]],'Subject Profile'!$A$2:$E$8,4,FALSE)</f>
        <v>0.88613857459934653</v>
      </c>
      <c r="D1136" s="22">
        <f>VLOOKUP(Table1[[#This Row],[Subject]],'Subject Profile'!$A$2:$E$8,5,FALSE)</f>
        <v>-2</v>
      </c>
      <c r="E1136" t="s">
        <v>49</v>
      </c>
      <c r="F1136" t="s">
        <v>26</v>
      </c>
      <c r="G1136" t="s">
        <v>5</v>
      </c>
      <c r="H1136">
        <f>IF(Table1[[#This Row],[decision]]="accept",1,0)</f>
        <v>0</v>
      </c>
      <c r="I1136">
        <v>0</v>
      </c>
      <c r="J1136" t="s">
        <v>107</v>
      </c>
      <c r="K1136">
        <v>1664605030</v>
      </c>
      <c r="L1136">
        <v>5</v>
      </c>
      <c r="M1136" t="str">
        <f>VLOOKUP($F1136,Experiment!$A$2:$U$90,MATCH(Results!M$1,Experiment!$A$1:$U$1,0)+1,FALSE)</f>
        <v>I</v>
      </c>
      <c r="N1136">
        <f>IF(Table1[[#This Row],[Impact]]="I",0,1)</f>
        <v>0</v>
      </c>
      <c r="O1136" s="2">
        <f>VLOOKUP($F1136,Experiment!$A$2:$U$90,MATCH(Results!O$1,Experiment!$A$1:$U$1,0),FALSE)</f>
        <v>-90</v>
      </c>
      <c r="P1136" s="3">
        <f>VLOOKUP($F1136,Experiment!$A$2:$U$90,MATCH(Results!P$1,Experiment!$A$1:$U$1,0),FALSE)</f>
        <v>0.5</v>
      </c>
      <c r="Q1136" s="2">
        <f>VLOOKUP($F1136,Experiment!$A$2:$U$90,MATCH(Results!Q$1,Experiment!$A$1:$U$1,0),FALSE)</f>
        <v>80</v>
      </c>
      <c r="R1136" s="3">
        <f>VLOOKUP($F1136,Experiment!$A$2:$U$90,MATCH(Results!R$1,Experiment!$A$1:$U$1,0),FALSE)</f>
        <v>0.5</v>
      </c>
      <c r="S1136" s="2">
        <f>VLOOKUP($F1136,Experiment!$A$2:$U$90,MATCH(Results!S$1,Experiment!$A$1:$U$1,0),FALSE)</f>
        <v>-5</v>
      </c>
      <c r="T1136" s="2">
        <f>VLOOKUP($F1136,Experiment!$A$2:$U$90,MATCH(Results!T$1,Experiment!$A$1:$U$1,0),FALSE)</f>
        <v>7225</v>
      </c>
      <c r="U1136" s="2">
        <f>VLOOKUP($F1136,Experiment!$A$2:$U$90,MATCH(Results!U$1,Experiment!$A$1:$U$1,0),FALSE)</f>
        <v>85</v>
      </c>
      <c r="V1136" s="2">
        <f>VLOOKUP($F1136,Experiment!$A$2:$U$90,MATCH(Results!V$1,Experiment!$A$1:$U$1,0),FALSE)</f>
        <v>2</v>
      </c>
      <c r="W1136" s="3">
        <f>VLOOKUP($F1136,Experiment!$A$2:$U$90,MATCH(Results!W$1,Experiment!$A$1:$U$1,0),FALSE)</f>
        <v>0.25</v>
      </c>
      <c r="X1136" s="3">
        <f>VLOOKUP($F1136,Experiment!$A$2:$U$90,MATCH(Results!X$1,Experiment!$A$1:$U$1,0),FALSE)</f>
        <v>0.75</v>
      </c>
      <c r="Y1136" s="2">
        <f>VLOOKUP($F1136,Experiment!$A$2:$U$90,MATCH(Results!Y$1,Experiment!$A$1:$U$1,0),FALSE)</f>
        <v>2</v>
      </c>
      <c r="Z1136" s="3">
        <f>VLOOKUP($F1136,Experiment!$A$2:$U$90,MATCH(Results!Z$1,Experiment!$A$1:$U$1,0),FALSE)</f>
        <v>0.5</v>
      </c>
      <c r="AA1136" s="3">
        <f>VLOOKUP($F1136,Experiment!$A$2:$U$90,MATCH(Results!AA$1,Experiment!$A$1:$U$1,0),FALSE)</f>
        <v>0.25</v>
      </c>
      <c r="AB1136" s="3">
        <f>VLOOKUP($F1136,Experiment!$A$2:$U$90,MATCH(Results!AB$1,Experiment!$A$1:$U$1,0),FALSE)</f>
        <v>0.625</v>
      </c>
      <c r="AC1136" s="3">
        <f>VLOOKUP($F1136,Experiment!$A$2:$U$90,MATCH(Results!AC$1,Experiment!$A$1:$U$1,0),FALSE)</f>
        <v>0.375</v>
      </c>
      <c r="AD1136" s="2">
        <f>VLOOKUP($F1136,Experiment!$A$2:$U$90,MATCH(Results!AD$1,Experiment!$A$1:$U$1,0),FALSE)</f>
        <v>-26.25</v>
      </c>
      <c r="AE1136" s="2">
        <f>VLOOKUP($F1136,Experiment!$A$2:$U$90,MATCH(Results!AE$1,Experiment!$A$1:$U$1,0),FALSE)</f>
        <v>6773.4375</v>
      </c>
      <c r="AF1136" s="2">
        <f>VLOOKUP($F1136,Experiment!$A$2:$U$90,MATCH(Results!AF$1,Experiment!$A$1:$U$1,0),FALSE)</f>
        <v>82.300896106907615</v>
      </c>
      <c r="AG1136" s="3">
        <f>VLOOKUP($F1136,Experiment!$A$2:$W$90,MATCH(Results!AG$1,Experiment!$A$1:$W$1,0),FALSE)</f>
        <v>0.82730419370997643</v>
      </c>
      <c r="AH1136" s="3">
        <f>VLOOKUP($F1136,Experiment!$A$2:$W$90,MATCH(Results!AH$1,Experiment!$A$1:$W$1,0),FALSE)</f>
        <v>0.38648875795104182</v>
      </c>
      <c r="AI1136" s="3">
        <f>VLOOKUP($F1136,Experiment!$A$2:$X$90,MATCH(Results!AI$1,Experiment!$A$1:$X$1,0),FALSE)</f>
        <v>0.61351124204895813</v>
      </c>
      <c r="AJ1136" s="2">
        <f>Table1[[#This Row],[Gain]]^Table1[[#This Row],[θ]]</f>
        <v>48.573729325843161</v>
      </c>
      <c r="AK1136" s="2">
        <f>-Table1[[#This Row],[λ]]*-Table1[[#This Row],[Loss]]^Table1[[#This Row],[θ]]</f>
        <v>107.83498131120591</v>
      </c>
      <c r="AL1136" s="2">
        <f>Table1[[#This Row],[v_n_w_g]]-Table1[[#This Row],[v_n_w_l]]</f>
        <v>-59.261251985362748</v>
      </c>
      <c r="AM1136" s="2">
        <f>IF(Table1[[#This Row],[diff_v]]&gt;=1,1,0)</f>
        <v>0</v>
      </c>
    </row>
    <row r="1137" spans="1:39" hidden="1" x14ac:dyDescent="0.3">
      <c r="A1137">
        <v>23</v>
      </c>
      <c r="B1137" t="s">
        <v>47</v>
      </c>
      <c r="C1137" s="22">
        <f>VLOOKUP(Table1[[#This Row],[Subject]],'Subject Profile'!$A$2:$E$8,4,FALSE)</f>
        <v>0.88613857459934653</v>
      </c>
      <c r="D1137" s="22">
        <f>VLOOKUP(Table1[[#This Row],[Subject]],'Subject Profile'!$A$2:$E$8,5,FALSE)</f>
        <v>-2</v>
      </c>
      <c r="E1137" t="s">
        <v>49</v>
      </c>
      <c r="F1137" t="s">
        <v>32</v>
      </c>
      <c r="G1137" t="s">
        <v>5</v>
      </c>
      <c r="H1137">
        <f>IF(Table1[[#This Row],[decision]]="accept",1,0)</f>
        <v>0</v>
      </c>
      <c r="I1137">
        <v>0</v>
      </c>
      <c r="J1137" t="s">
        <v>107</v>
      </c>
      <c r="K1137">
        <v>1664605037</v>
      </c>
      <c r="L1137">
        <v>7</v>
      </c>
      <c r="M1137" t="str">
        <f>VLOOKUP($F1137,Experiment!$A$2:$U$90,MATCH(Results!M$1,Experiment!$A$1:$U$1,0)+1,FALSE)</f>
        <v>I</v>
      </c>
      <c r="N1137">
        <f>IF(Table1[[#This Row],[Impact]]="I",0,1)</f>
        <v>0</v>
      </c>
      <c r="O1137" s="2">
        <f>VLOOKUP($F1137,Experiment!$A$2:$U$90,MATCH(Results!O$1,Experiment!$A$1:$U$1,0),FALSE)</f>
        <v>-10</v>
      </c>
      <c r="P1137" s="3">
        <f>VLOOKUP($F1137,Experiment!$A$2:$U$90,MATCH(Results!P$1,Experiment!$A$1:$U$1,0),FALSE)</f>
        <v>0.5</v>
      </c>
      <c r="Q1137" s="2">
        <f>VLOOKUP($F1137,Experiment!$A$2:$U$90,MATCH(Results!Q$1,Experiment!$A$1:$U$1,0),FALSE)</f>
        <v>10</v>
      </c>
      <c r="R1137" s="3">
        <f>VLOOKUP($F1137,Experiment!$A$2:$U$90,MATCH(Results!R$1,Experiment!$A$1:$U$1,0),FALSE)</f>
        <v>0.5</v>
      </c>
      <c r="S1137" s="2">
        <f>VLOOKUP($F1137,Experiment!$A$2:$U$90,MATCH(Results!S$1,Experiment!$A$1:$U$1,0),FALSE)</f>
        <v>0</v>
      </c>
      <c r="T1137" s="2">
        <f>VLOOKUP($F1137,Experiment!$A$2:$U$90,MATCH(Results!T$1,Experiment!$A$1:$U$1,0),FALSE)</f>
        <v>100</v>
      </c>
      <c r="U1137" s="2">
        <f>VLOOKUP($F1137,Experiment!$A$2:$U$90,MATCH(Results!U$1,Experiment!$A$1:$U$1,0),FALSE)</f>
        <v>10</v>
      </c>
      <c r="V1137" s="2">
        <f>VLOOKUP($F1137,Experiment!$A$2:$U$90,MATCH(Results!V$1,Experiment!$A$1:$U$1,0),FALSE)</f>
        <v>2</v>
      </c>
      <c r="W1137" s="3">
        <f>VLOOKUP($F1137,Experiment!$A$2:$U$90,MATCH(Results!W$1,Experiment!$A$1:$U$1,0),FALSE)</f>
        <v>0</v>
      </c>
      <c r="X1137" s="3">
        <f>VLOOKUP($F1137,Experiment!$A$2:$U$90,MATCH(Results!X$1,Experiment!$A$1:$U$1,0),FALSE)</f>
        <v>1</v>
      </c>
      <c r="Y1137" s="2">
        <f>VLOOKUP($F1137,Experiment!$A$2:$U$90,MATCH(Results!Y$1,Experiment!$A$1:$U$1,0),FALSE)</f>
        <v>1</v>
      </c>
      <c r="Z1137" s="3">
        <f>VLOOKUP($F1137,Experiment!$A$2:$U$90,MATCH(Results!Z$1,Experiment!$A$1:$U$1,0),FALSE)</f>
        <v>0.5</v>
      </c>
      <c r="AA1137" s="3">
        <f>VLOOKUP($F1137,Experiment!$A$2:$U$90,MATCH(Results!AA$1,Experiment!$A$1:$U$1,0),FALSE)</f>
        <v>0.5</v>
      </c>
      <c r="AB1137" s="3">
        <f>VLOOKUP($F1137,Experiment!$A$2:$U$90,MATCH(Results!AB$1,Experiment!$A$1:$U$1,0),FALSE)</f>
        <v>0.5</v>
      </c>
      <c r="AC1137" s="3">
        <f>VLOOKUP($F1137,Experiment!$A$2:$U$90,MATCH(Results!AC$1,Experiment!$A$1:$U$1,0),FALSE)</f>
        <v>0.5</v>
      </c>
      <c r="AD1137" s="2">
        <f>VLOOKUP($F1137,Experiment!$A$2:$U$90,MATCH(Results!AD$1,Experiment!$A$1:$U$1,0),FALSE)</f>
        <v>0</v>
      </c>
      <c r="AE1137" s="2">
        <f>VLOOKUP($F1137,Experiment!$A$2:$U$90,MATCH(Results!AE$1,Experiment!$A$1:$U$1,0),FALSE)</f>
        <v>100</v>
      </c>
      <c r="AF1137" s="2">
        <f>VLOOKUP($F1137,Experiment!$A$2:$U$90,MATCH(Results!AF$1,Experiment!$A$1:$U$1,0),FALSE)</f>
        <v>10</v>
      </c>
      <c r="AG1137" s="3">
        <f>VLOOKUP($F1137,Experiment!$A$2:$W$90,MATCH(Results!AG$1,Experiment!$A$1:$W$1,0),FALSE)</f>
        <v>1</v>
      </c>
      <c r="AH1137" s="3">
        <f>VLOOKUP($F1137,Experiment!$A$2:$W$90,MATCH(Results!AH$1,Experiment!$A$1:$W$1,0),FALSE)</f>
        <v>0.5</v>
      </c>
      <c r="AI1137" s="3">
        <f>VLOOKUP($F1137,Experiment!$A$2:$X$90,MATCH(Results!AI$1,Experiment!$A$1:$X$1,0),FALSE)</f>
        <v>0.5</v>
      </c>
      <c r="AJ1137" s="2">
        <f>Table1[[#This Row],[Gain]]^Table1[[#This Row],[θ]]</f>
        <v>7.693758934363303</v>
      </c>
      <c r="AK1137" s="2">
        <f>-Table1[[#This Row],[λ]]*-Table1[[#This Row],[Loss]]^Table1[[#This Row],[θ]]</f>
        <v>15.387517868726606</v>
      </c>
      <c r="AL1137" s="2">
        <f>Table1[[#This Row],[v_n_w_g]]-Table1[[#This Row],[v_n_w_l]]</f>
        <v>-7.693758934363303</v>
      </c>
      <c r="AM1137" s="2">
        <f>IF(Table1[[#This Row],[diff_v]]&gt;=1,1,0)</f>
        <v>0</v>
      </c>
    </row>
    <row r="1138" spans="1:39" hidden="1" x14ac:dyDescent="0.3">
      <c r="A1138">
        <v>24</v>
      </c>
      <c r="B1138" t="s">
        <v>47</v>
      </c>
      <c r="C1138" s="22">
        <f>VLOOKUP(Table1[[#This Row],[Subject]],'Subject Profile'!$A$2:$E$8,4,FALSE)</f>
        <v>0.88613857459934653</v>
      </c>
      <c r="D1138" s="22">
        <f>VLOOKUP(Table1[[#This Row],[Subject]],'Subject Profile'!$A$2:$E$8,5,FALSE)</f>
        <v>-2</v>
      </c>
      <c r="E1138" t="s">
        <v>49</v>
      </c>
      <c r="F1138" t="s">
        <v>24</v>
      </c>
      <c r="G1138" t="s">
        <v>7</v>
      </c>
      <c r="H1138">
        <f>IF(Table1[[#This Row],[decision]]="accept",1,0)</f>
        <v>1</v>
      </c>
      <c r="I1138">
        <v>30</v>
      </c>
      <c r="J1138" t="s">
        <v>107</v>
      </c>
      <c r="K1138">
        <v>1664605045</v>
      </c>
      <c r="L1138">
        <v>8</v>
      </c>
      <c r="M1138" t="str">
        <f>VLOOKUP($F1138,Experiment!$A$2:$U$90,MATCH(Results!M$1,Experiment!$A$1:$U$1,0)+1,FALSE)</f>
        <v>I</v>
      </c>
      <c r="N1138">
        <f>IF(Table1[[#This Row],[Impact]]="I",0,1)</f>
        <v>0</v>
      </c>
      <c r="O1138" s="2">
        <f>VLOOKUP($F1138,Experiment!$A$2:$U$90,MATCH(Results!O$1,Experiment!$A$1:$U$1,0),FALSE)</f>
        <v>-10</v>
      </c>
      <c r="P1138" s="3">
        <f>VLOOKUP($F1138,Experiment!$A$2:$U$90,MATCH(Results!P$1,Experiment!$A$1:$U$1,0),FALSE)</f>
        <v>0.5</v>
      </c>
      <c r="Q1138" s="2">
        <f>VLOOKUP($F1138,Experiment!$A$2:$U$90,MATCH(Results!Q$1,Experiment!$A$1:$U$1,0),FALSE)</f>
        <v>30</v>
      </c>
      <c r="R1138" s="3">
        <f>VLOOKUP($F1138,Experiment!$A$2:$U$90,MATCH(Results!R$1,Experiment!$A$1:$U$1,0),FALSE)</f>
        <v>0.5</v>
      </c>
      <c r="S1138" s="2">
        <f>VLOOKUP($F1138,Experiment!$A$2:$U$90,MATCH(Results!S$1,Experiment!$A$1:$U$1,0),FALSE)</f>
        <v>10</v>
      </c>
      <c r="T1138" s="2">
        <f>VLOOKUP($F1138,Experiment!$A$2:$U$90,MATCH(Results!T$1,Experiment!$A$1:$U$1,0),FALSE)</f>
        <v>400</v>
      </c>
      <c r="U1138" s="2">
        <f>VLOOKUP($F1138,Experiment!$A$2:$U$90,MATCH(Results!U$1,Experiment!$A$1:$U$1,0),FALSE)</f>
        <v>20</v>
      </c>
      <c r="V1138" s="2">
        <f>VLOOKUP($F1138,Experiment!$A$2:$U$90,MATCH(Results!V$1,Experiment!$A$1:$U$1,0),FALSE)</f>
        <v>2</v>
      </c>
      <c r="W1138" s="3">
        <f>VLOOKUP($F1138,Experiment!$A$2:$U$90,MATCH(Results!W$1,Experiment!$A$1:$U$1,0),FALSE)</f>
        <v>0.25</v>
      </c>
      <c r="X1138" s="3">
        <f>VLOOKUP($F1138,Experiment!$A$2:$U$90,MATCH(Results!X$1,Experiment!$A$1:$U$1,0),FALSE)</f>
        <v>0.75</v>
      </c>
      <c r="Y1138" s="2">
        <f>VLOOKUP($F1138,Experiment!$A$2:$U$90,MATCH(Results!Y$1,Experiment!$A$1:$U$1,0),FALSE)</f>
        <v>2</v>
      </c>
      <c r="Z1138" s="3">
        <f>VLOOKUP($F1138,Experiment!$A$2:$U$90,MATCH(Results!Z$1,Experiment!$A$1:$U$1,0),FALSE)</f>
        <v>0.5</v>
      </c>
      <c r="AA1138" s="3">
        <f>VLOOKUP($F1138,Experiment!$A$2:$U$90,MATCH(Results!AA$1,Experiment!$A$1:$U$1,0),FALSE)</f>
        <v>0.25</v>
      </c>
      <c r="AB1138" s="3">
        <f>VLOOKUP($F1138,Experiment!$A$2:$U$90,MATCH(Results!AB$1,Experiment!$A$1:$U$1,0),FALSE)</f>
        <v>0.625</v>
      </c>
      <c r="AC1138" s="3">
        <f>VLOOKUP($F1138,Experiment!$A$2:$U$90,MATCH(Results!AC$1,Experiment!$A$1:$U$1,0),FALSE)</f>
        <v>0.375</v>
      </c>
      <c r="AD1138" s="2">
        <f>VLOOKUP($F1138,Experiment!$A$2:$U$90,MATCH(Results!AD$1,Experiment!$A$1:$U$1,0),FALSE)</f>
        <v>5</v>
      </c>
      <c r="AE1138" s="2">
        <f>VLOOKUP($F1138,Experiment!$A$2:$U$90,MATCH(Results!AE$1,Experiment!$A$1:$U$1,0),FALSE)</f>
        <v>375</v>
      </c>
      <c r="AF1138" s="2">
        <f>VLOOKUP($F1138,Experiment!$A$2:$U$90,MATCH(Results!AF$1,Experiment!$A$1:$U$1,0),FALSE)</f>
        <v>19.364916731037084</v>
      </c>
      <c r="AG1138" s="3">
        <f>VLOOKUP($F1138,Experiment!$A$2:$W$90,MATCH(Results!AG$1,Experiment!$A$1:$W$1,0),FALSE)</f>
        <v>0.82730419370997643</v>
      </c>
      <c r="AH1138" s="3">
        <f>VLOOKUP($F1138,Experiment!$A$2:$W$90,MATCH(Results!AH$1,Experiment!$A$1:$W$1,0),FALSE)</f>
        <v>0.38648875795104182</v>
      </c>
      <c r="AI1138" s="3">
        <f>VLOOKUP($F1138,Experiment!$A$2:$X$90,MATCH(Results!AI$1,Experiment!$A$1:$X$1,0),FALSE)</f>
        <v>0.61351124204895813</v>
      </c>
      <c r="AJ1138" s="2">
        <f>Table1[[#This Row],[Gain]]^Table1[[#This Row],[θ]]</f>
        <v>20.367331083133973</v>
      </c>
      <c r="AK1138" s="2">
        <f>-Table1[[#This Row],[λ]]*-Table1[[#This Row],[Loss]]^Table1[[#This Row],[θ]]</f>
        <v>15.387517868726606</v>
      </c>
      <c r="AL1138" s="2">
        <f>Table1[[#This Row],[v_n_w_g]]-Table1[[#This Row],[v_n_w_l]]</f>
        <v>4.9798132144073666</v>
      </c>
      <c r="AM1138" s="2">
        <f>IF(Table1[[#This Row],[diff_v]]&gt;=1,1,0)</f>
        <v>1</v>
      </c>
    </row>
    <row r="1139" spans="1:39" hidden="1" x14ac:dyDescent="0.3">
      <c r="A1139">
        <v>25</v>
      </c>
      <c r="B1139" t="s">
        <v>47</v>
      </c>
      <c r="C1139" s="22">
        <f>VLOOKUP(Table1[[#This Row],[Subject]],'Subject Profile'!$A$2:$E$8,4,FALSE)</f>
        <v>0.88613857459934653</v>
      </c>
      <c r="D1139" s="22">
        <f>VLOOKUP(Table1[[#This Row],[Subject]],'Subject Profile'!$A$2:$E$8,5,FALSE)</f>
        <v>-2</v>
      </c>
      <c r="E1139" t="s">
        <v>49</v>
      </c>
      <c r="F1139" t="s">
        <v>34</v>
      </c>
      <c r="G1139" t="s">
        <v>5</v>
      </c>
      <c r="H1139">
        <f>IF(Table1[[#This Row],[decision]]="accept",1,0)</f>
        <v>0</v>
      </c>
      <c r="I1139">
        <v>0</v>
      </c>
      <c r="J1139" t="s">
        <v>107</v>
      </c>
      <c r="K1139">
        <v>1664605053</v>
      </c>
      <c r="L1139">
        <v>8</v>
      </c>
      <c r="M1139" t="str">
        <f>VLOOKUP($F1139,Experiment!$A$2:$U$90,MATCH(Results!M$1,Experiment!$A$1:$U$1,0)+1,FALSE)</f>
        <v>I</v>
      </c>
      <c r="N1139">
        <f>IF(Table1[[#This Row],[Impact]]="I",0,1)</f>
        <v>0</v>
      </c>
      <c r="O1139" s="2">
        <f>VLOOKUP($F1139,Experiment!$A$2:$U$90,MATCH(Results!O$1,Experiment!$A$1:$U$1,0),FALSE)</f>
        <v>-50</v>
      </c>
      <c r="P1139" s="3">
        <f>VLOOKUP($F1139,Experiment!$A$2:$U$90,MATCH(Results!P$1,Experiment!$A$1:$U$1,0),FALSE)</f>
        <v>0.5</v>
      </c>
      <c r="Q1139" s="2">
        <f>VLOOKUP($F1139,Experiment!$A$2:$U$90,MATCH(Results!Q$1,Experiment!$A$1:$U$1,0),FALSE)</f>
        <v>40</v>
      </c>
      <c r="R1139" s="3">
        <f>VLOOKUP($F1139,Experiment!$A$2:$U$90,MATCH(Results!R$1,Experiment!$A$1:$U$1,0),FALSE)</f>
        <v>0.5</v>
      </c>
      <c r="S1139" s="2">
        <f>VLOOKUP($F1139,Experiment!$A$2:$U$90,MATCH(Results!S$1,Experiment!$A$1:$U$1,0),FALSE)</f>
        <v>-5</v>
      </c>
      <c r="T1139" s="2">
        <f>VLOOKUP($F1139,Experiment!$A$2:$U$90,MATCH(Results!T$1,Experiment!$A$1:$U$1,0),FALSE)</f>
        <v>2025</v>
      </c>
      <c r="U1139" s="2">
        <f>VLOOKUP($F1139,Experiment!$A$2:$U$90,MATCH(Results!U$1,Experiment!$A$1:$U$1,0),FALSE)</f>
        <v>45</v>
      </c>
      <c r="V1139" s="2">
        <f>VLOOKUP($F1139,Experiment!$A$2:$U$90,MATCH(Results!V$1,Experiment!$A$1:$U$1,0),FALSE)</f>
        <v>4</v>
      </c>
      <c r="W1139" s="3">
        <f>VLOOKUP($F1139,Experiment!$A$2:$U$90,MATCH(Results!W$1,Experiment!$A$1:$U$1,0),FALSE)</f>
        <v>0.75</v>
      </c>
      <c r="X1139" s="3">
        <f>VLOOKUP($F1139,Experiment!$A$2:$U$90,MATCH(Results!X$1,Experiment!$A$1:$U$1,0),FALSE)</f>
        <v>0.25</v>
      </c>
      <c r="Y1139" s="2">
        <f>VLOOKUP($F1139,Experiment!$A$2:$U$90,MATCH(Results!Y$1,Experiment!$A$1:$U$1,0),FALSE)</f>
        <v>1</v>
      </c>
      <c r="Z1139" s="3">
        <f>VLOOKUP($F1139,Experiment!$A$2:$U$90,MATCH(Results!Z$1,Experiment!$A$1:$U$1,0),FALSE)</f>
        <v>0.2</v>
      </c>
      <c r="AA1139" s="3">
        <f>VLOOKUP($F1139,Experiment!$A$2:$U$90,MATCH(Results!AA$1,Experiment!$A$1:$U$1,0),FALSE)</f>
        <v>4.9999999999999989E-2</v>
      </c>
      <c r="AB1139" s="3">
        <f>VLOOKUP($F1139,Experiment!$A$2:$U$90,MATCH(Results!AB$1,Experiment!$A$1:$U$1,0),FALSE)</f>
        <v>0.57499999999999996</v>
      </c>
      <c r="AC1139" s="3">
        <f>VLOOKUP($F1139,Experiment!$A$2:$U$90,MATCH(Results!AC$1,Experiment!$A$1:$U$1,0),FALSE)</f>
        <v>0.42500000000000004</v>
      </c>
      <c r="AD1139" s="2">
        <f>VLOOKUP($F1139,Experiment!$A$2:$U$90,MATCH(Results!AD$1,Experiment!$A$1:$U$1,0),FALSE)</f>
        <v>-11.749999999999996</v>
      </c>
      <c r="AE1139" s="2">
        <f>VLOOKUP($F1139,Experiment!$A$2:$U$90,MATCH(Results!AE$1,Experiment!$A$1:$U$1,0),FALSE)</f>
        <v>1979.4375</v>
      </c>
      <c r="AF1139" s="2">
        <f>VLOOKUP($F1139,Experiment!$A$2:$U$90,MATCH(Results!AF$1,Experiment!$A$1:$U$1,0),FALSE)</f>
        <v>44.490869849891673</v>
      </c>
      <c r="AG1139" s="3">
        <f>VLOOKUP($F1139,Experiment!$A$2:$W$90,MATCH(Results!AG$1,Experiment!$A$1:$W$1,0),FALSE)</f>
        <v>0.89414323918902561</v>
      </c>
      <c r="AH1139" s="3">
        <f>VLOOKUP($F1139,Experiment!$A$2:$W$90,MATCH(Results!AH$1,Experiment!$A$1:$W$1,0),FALSE)</f>
        <v>0.42914847753168511</v>
      </c>
      <c r="AI1139" s="3">
        <f>VLOOKUP($F1139,Experiment!$A$2:$X$90,MATCH(Results!AI$1,Experiment!$A$1:$X$1,0),FALSE)</f>
        <v>0.57085152246831483</v>
      </c>
      <c r="AJ1139" s="2">
        <f>Table1[[#This Row],[Gain]]^Table1[[#This Row],[θ]]</f>
        <v>26.281318966403699</v>
      </c>
      <c r="AK1139" s="2">
        <f>-Table1[[#This Row],[λ]]*-Table1[[#This Row],[Loss]]^Table1[[#This Row],[θ]]</f>
        <v>64.054973166180915</v>
      </c>
      <c r="AL1139" s="2">
        <f>Table1[[#This Row],[v_n_w_g]]-Table1[[#This Row],[v_n_w_l]]</f>
        <v>-37.773654199777212</v>
      </c>
      <c r="AM1139" s="2">
        <f>IF(Table1[[#This Row],[diff_v]]&gt;=1,1,0)</f>
        <v>0</v>
      </c>
    </row>
    <row r="1140" spans="1:39" hidden="1" x14ac:dyDescent="0.3">
      <c r="A1140">
        <v>26</v>
      </c>
      <c r="B1140" t="s">
        <v>47</v>
      </c>
      <c r="C1140" s="22">
        <f>VLOOKUP(Table1[[#This Row],[Subject]],'Subject Profile'!$A$2:$E$8,4,FALSE)</f>
        <v>0.88613857459934653</v>
      </c>
      <c r="D1140" s="22">
        <f>VLOOKUP(Table1[[#This Row],[Subject]],'Subject Profile'!$A$2:$E$8,5,FALSE)</f>
        <v>-2</v>
      </c>
      <c r="E1140" t="s">
        <v>49</v>
      </c>
      <c r="F1140" t="s">
        <v>6</v>
      </c>
      <c r="G1140" t="s">
        <v>7</v>
      </c>
      <c r="H1140">
        <f>IF(Table1[[#This Row],[decision]]="accept",1,0)</f>
        <v>1</v>
      </c>
      <c r="I1140">
        <v>-10</v>
      </c>
      <c r="J1140" t="s">
        <v>107</v>
      </c>
      <c r="K1140">
        <v>1664605058</v>
      </c>
      <c r="L1140">
        <v>5</v>
      </c>
      <c r="M1140" t="str">
        <f>VLOOKUP($F1140,Experiment!$A$2:$U$90,MATCH(Results!M$1,Experiment!$A$1:$U$1,0)+1,FALSE)</f>
        <v>I</v>
      </c>
      <c r="N1140">
        <f>IF(Table1[[#This Row],[Impact]]="I",0,1)</f>
        <v>0</v>
      </c>
      <c r="O1140" s="2">
        <f>VLOOKUP($F1140,Experiment!$A$2:$U$90,MATCH(Results!O$1,Experiment!$A$1:$U$1,0),FALSE)</f>
        <v>-10</v>
      </c>
      <c r="P1140" s="3">
        <f>VLOOKUP($F1140,Experiment!$A$2:$U$90,MATCH(Results!P$1,Experiment!$A$1:$U$1,0),FALSE)</f>
        <v>0.5</v>
      </c>
      <c r="Q1140" s="2">
        <f>VLOOKUP($F1140,Experiment!$A$2:$U$90,MATCH(Results!Q$1,Experiment!$A$1:$U$1,0),FALSE)</f>
        <v>20</v>
      </c>
      <c r="R1140" s="3">
        <f>VLOOKUP($F1140,Experiment!$A$2:$U$90,MATCH(Results!R$1,Experiment!$A$1:$U$1,0),FALSE)</f>
        <v>0.5</v>
      </c>
      <c r="S1140" s="2">
        <f>VLOOKUP($F1140,Experiment!$A$2:$U$90,MATCH(Results!S$1,Experiment!$A$1:$U$1,0),FALSE)</f>
        <v>5</v>
      </c>
      <c r="T1140" s="2">
        <f>VLOOKUP($F1140,Experiment!$A$2:$U$90,MATCH(Results!T$1,Experiment!$A$1:$U$1,0),FALSE)</f>
        <v>225</v>
      </c>
      <c r="U1140" s="2">
        <f>VLOOKUP($F1140,Experiment!$A$2:$U$90,MATCH(Results!U$1,Experiment!$A$1:$U$1,0),FALSE)</f>
        <v>15</v>
      </c>
      <c r="V1140" s="2">
        <f>VLOOKUP($F1140,Experiment!$A$2:$U$90,MATCH(Results!V$1,Experiment!$A$1:$U$1,0),FALSE)</f>
        <v>4</v>
      </c>
      <c r="W1140" s="3">
        <f>VLOOKUP($F1140,Experiment!$A$2:$U$90,MATCH(Results!W$1,Experiment!$A$1:$U$1,0),FALSE)</f>
        <v>0.75</v>
      </c>
      <c r="X1140" s="3">
        <f>VLOOKUP($F1140,Experiment!$A$2:$U$90,MATCH(Results!X$1,Experiment!$A$1:$U$1,0),FALSE)</f>
        <v>0.25</v>
      </c>
      <c r="Y1140" s="2">
        <f>VLOOKUP($F1140,Experiment!$A$2:$U$90,MATCH(Results!Y$1,Experiment!$A$1:$U$1,0),FALSE)</f>
        <v>2</v>
      </c>
      <c r="Z1140" s="3">
        <f>VLOOKUP($F1140,Experiment!$A$2:$U$90,MATCH(Results!Z$1,Experiment!$A$1:$U$1,0),FALSE)</f>
        <v>0.05</v>
      </c>
      <c r="AA1140" s="3">
        <f>VLOOKUP($F1140,Experiment!$A$2:$U$90,MATCH(Results!AA$1,Experiment!$A$1:$U$1,0),FALSE)</f>
        <v>0.2</v>
      </c>
      <c r="AB1140" s="3">
        <f>VLOOKUP($F1140,Experiment!$A$2:$U$90,MATCH(Results!AB$1,Experiment!$A$1:$U$1,0),FALSE)</f>
        <v>0.42499999999999999</v>
      </c>
      <c r="AC1140" s="3">
        <f>VLOOKUP($F1140,Experiment!$A$2:$U$90,MATCH(Results!AC$1,Experiment!$A$1:$U$1,0),FALSE)</f>
        <v>0.57499999999999996</v>
      </c>
      <c r="AD1140" s="2">
        <f>VLOOKUP($F1140,Experiment!$A$2:$U$90,MATCH(Results!AD$1,Experiment!$A$1:$U$1,0),FALSE)</f>
        <v>7.25</v>
      </c>
      <c r="AE1140" s="2">
        <f>VLOOKUP($F1140,Experiment!$A$2:$U$90,MATCH(Results!AE$1,Experiment!$A$1:$U$1,0),FALSE)</f>
        <v>219.9375</v>
      </c>
      <c r="AF1140" s="2">
        <f>VLOOKUP($F1140,Experiment!$A$2:$U$90,MATCH(Results!AF$1,Experiment!$A$1:$U$1,0),FALSE)</f>
        <v>14.830289949963891</v>
      </c>
      <c r="AG1140" s="3">
        <f>VLOOKUP($F1140,Experiment!$A$2:$W$90,MATCH(Results!AG$1,Experiment!$A$1:$W$1,0),FALSE)</f>
        <v>1</v>
      </c>
      <c r="AH1140" s="3">
        <f>VLOOKUP($F1140,Experiment!$A$2:$W$90,MATCH(Results!AH$1,Experiment!$A$1:$W$1,0),FALSE)</f>
        <v>0.57499999999999996</v>
      </c>
      <c r="AI1140" s="3">
        <f>VLOOKUP($F1140,Experiment!$A$2:$X$90,MATCH(Results!AI$1,Experiment!$A$1:$X$1,0),FALSE)</f>
        <v>0.42500000000000004</v>
      </c>
      <c r="AJ1140" s="2">
        <f>Table1[[#This Row],[Gain]]^Table1[[#This Row],[θ]]</f>
        <v>14.219779625740344</v>
      </c>
      <c r="AK1140" s="2">
        <f>-Table1[[#This Row],[λ]]*-Table1[[#This Row],[Loss]]^Table1[[#This Row],[θ]]</f>
        <v>15.387517868726606</v>
      </c>
      <c r="AL1140" s="2">
        <f>Table1[[#This Row],[v_n_w_g]]-Table1[[#This Row],[v_n_w_l]]</f>
        <v>-1.1677382429862622</v>
      </c>
      <c r="AM1140" s="2">
        <f>IF(Table1[[#This Row],[diff_v]]&gt;=1,1,0)</f>
        <v>0</v>
      </c>
    </row>
    <row r="1141" spans="1:39" hidden="1" x14ac:dyDescent="0.3">
      <c r="A1141">
        <v>27</v>
      </c>
      <c r="B1141" t="s">
        <v>47</v>
      </c>
      <c r="C1141" s="22">
        <f>VLOOKUP(Table1[[#This Row],[Subject]],'Subject Profile'!$A$2:$E$8,4,FALSE)</f>
        <v>0.88613857459934653</v>
      </c>
      <c r="D1141" s="22">
        <f>VLOOKUP(Table1[[#This Row],[Subject]],'Subject Profile'!$A$2:$E$8,5,FALSE)</f>
        <v>-2</v>
      </c>
      <c r="E1141" t="s">
        <v>49</v>
      </c>
      <c r="F1141" t="s">
        <v>11</v>
      </c>
      <c r="G1141" t="s">
        <v>7</v>
      </c>
      <c r="H1141">
        <f>IF(Table1[[#This Row],[decision]]="accept",1,0)</f>
        <v>1</v>
      </c>
      <c r="I1141">
        <v>10</v>
      </c>
      <c r="J1141" t="s">
        <v>107</v>
      </c>
      <c r="K1141">
        <v>1664605063</v>
      </c>
      <c r="L1141">
        <v>5</v>
      </c>
      <c r="M1141" t="str">
        <f>VLOOKUP($F1141,Experiment!$A$2:$U$90,MATCH(Results!M$1,Experiment!$A$1:$U$1,0)+1,FALSE)</f>
        <v>I</v>
      </c>
      <c r="N1141">
        <f>IF(Table1[[#This Row],[Impact]]="I",0,1)</f>
        <v>0</v>
      </c>
      <c r="O1141" s="2">
        <f>VLOOKUP($F1141,Experiment!$A$2:$U$90,MATCH(Results!O$1,Experiment!$A$1:$U$1,0),FALSE)</f>
        <v>-10</v>
      </c>
      <c r="P1141" s="3">
        <f>VLOOKUP($F1141,Experiment!$A$2:$U$90,MATCH(Results!P$1,Experiment!$A$1:$U$1,0),FALSE)</f>
        <v>0.5</v>
      </c>
      <c r="Q1141" s="2">
        <f>VLOOKUP($F1141,Experiment!$A$2:$U$90,MATCH(Results!Q$1,Experiment!$A$1:$U$1,0),FALSE)</f>
        <v>10</v>
      </c>
      <c r="R1141" s="3">
        <f>VLOOKUP($F1141,Experiment!$A$2:$U$90,MATCH(Results!R$1,Experiment!$A$1:$U$1,0),FALSE)</f>
        <v>0.5</v>
      </c>
      <c r="S1141" s="2">
        <f>VLOOKUP($F1141,Experiment!$A$2:$U$90,MATCH(Results!S$1,Experiment!$A$1:$U$1,0),FALSE)</f>
        <v>0</v>
      </c>
      <c r="T1141" s="2">
        <f>VLOOKUP($F1141,Experiment!$A$2:$U$90,MATCH(Results!T$1,Experiment!$A$1:$U$1,0),FALSE)</f>
        <v>100</v>
      </c>
      <c r="U1141" s="2">
        <f>VLOOKUP($F1141,Experiment!$A$2:$U$90,MATCH(Results!U$1,Experiment!$A$1:$U$1,0),FALSE)</f>
        <v>10</v>
      </c>
      <c r="V1141" s="2">
        <f>VLOOKUP($F1141,Experiment!$A$2:$U$90,MATCH(Results!V$1,Experiment!$A$1:$U$1,0),FALSE)</f>
        <v>2</v>
      </c>
      <c r="W1141" s="3">
        <f>VLOOKUP($F1141,Experiment!$A$2:$U$90,MATCH(Results!W$1,Experiment!$A$1:$U$1,0),FALSE)</f>
        <v>0.25</v>
      </c>
      <c r="X1141" s="3">
        <f>VLOOKUP($F1141,Experiment!$A$2:$U$90,MATCH(Results!X$1,Experiment!$A$1:$U$1,0),FALSE)</f>
        <v>0.75</v>
      </c>
      <c r="Y1141" s="2">
        <f>VLOOKUP($F1141,Experiment!$A$2:$U$90,MATCH(Results!Y$1,Experiment!$A$1:$U$1,0),FALSE)</f>
        <v>1</v>
      </c>
      <c r="Z1141" s="3">
        <f>VLOOKUP($F1141,Experiment!$A$2:$U$90,MATCH(Results!Z$1,Experiment!$A$1:$U$1,0),FALSE)</f>
        <v>0.25</v>
      </c>
      <c r="AA1141" s="3">
        <f>VLOOKUP($F1141,Experiment!$A$2:$U$90,MATCH(Results!AA$1,Experiment!$A$1:$U$1,0),FALSE)</f>
        <v>0.5</v>
      </c>
      <c r="AB1141" s="3">
        <f>VLOOKUP($F1141,Experiment!$A$2:$U$90,MATCH(Results!AB$1,Experiment!$A$1:$U$1,0),FALSE)</f>
        <v>0.375</v>
      </c>
      <c r="AC1141" s="3">
        <f>VLOOKUP($F1141,Experiment!$A$2:$U$90,MATCH(Results!AC$1,Experiment!$A$1:$U$1,0),FALSE)</f>
        <v>0.625</v>
      </c>
      <c r="AD1141" s="2">
        <f>VLOOKUP($F1141,Experiment!$A$2:$U$90,MATCH(Results!AD$1,Experiment!$A$1:$U$1,0),FALSE)</f>
        <v>2.5</v>
      </c>
      <c r="AE1141" s="2">
        <f>VLOOKUP($F1141,Experiment!$A$2:$U$90,MATCH(Results!AE$1,Experiment!$A$1:$U$1,0),FALSE)</f>
        <v>93.75</v>
      </c>
      <c r="AF1141" s="2">
        <f>VLOOKUP($F1141,Experiment!$A$2:$U$90,MATCH(Results!AF$1,Experiment!$A$1:$U$1,0),FALSE)</f>
        <v>9.6824583655185421</v>
      </c>
      <c r="AG1141" s="3">
        <f>VLOOKUP($F1141,Experiment!$A$2:$W$90,MATCH(Results!AG$1,Experiment!$A$1:$W$1,0),FALSE)</f>
        <v>1</v>
      </c>
      <c r="AH1141" s="3">
        <f>VLOOKUP($F1141,Experiment!$A$2:$W$90,MATCH(Results!AH$1,Experiment!$A$1:$W$1,0),FALSE)</f>
        <v>0.625</v>
      </c>
      <c r="AI1141" s="3">
        <f>VLOOKUP($F1141,Experiment!$A$2:$X$90,MATCH(Results!AI$1,Experiment!$A$1:$X$1,0),FALSE)</f>
        <v>0.375</v>
      </c>
      <c r="AJ1141" s="2">
        <f>Table1[[#This Row],[Gain]]^Table1[[#This Row],[θ]]</f>
        <v>7.693758934363303</v>
      </c>
      <c r="AK1141" s="2">
        <f>-Table1[[#This Row],[λ]]*-Table1[[#This Row],[Loss]]^Table1[[#This Row],[θ]]</f>
        <v>15.387517868726606</v>
      </c>
      <c r="AL1141" s="2">
        <f>Table1[[#This Row],[v_n_w_g]]-Table1[[#This Row],[v_n_w_l]]</f>
        <v>-7.693758934363303</v>
      </c>
      <c r="AM1141" s="2">
        <f>IF(Table1[[#This Row],[diff_v]]&gt;=1,1,0)</f>
        <v>0</v>
      </c>
    </row>
    <row r="1142" spans="1:39" hidden="1" x14ac:dyDescent="0.3">
      <c r="A1142">
        <v>28</v>
      </c>
      <c r="B1142" t="s">
        <v>47</v>
      </c>
      <c r="C1142" s="22">
        <f>VLOOKUP(Table1[[#This Row],[Subject]],'Subject Profile'!$A$2:$E$8,4,FALSE)</f>
        <v>0.88613857459934653</v>
      </c>
      <c r="D1142" s="22">
        <f>VLOOKUP(Table1[[#This Row],[Subject]],'Subject Profile'!$A$2:$E$8,5,FALSE)</f>
        <v>-2</v>
      </c>
      <c r="E1142" t="s">
        <v>49</v>
      </c>
      <c r="F1142" t="s">
        <v>25</v>
      </c>
      <c r="G1142" t="s">
        <v>5</v>
      </c>
      <c r="H1142">
        <f>IF(Table1[[#This Row],[decision]]="accept",1,0)</f>
        <v>0</v>
      </c>
      <c r="I1142">
        <v>0</v>
      </c>
      <c r="J1142" t="s">
        <v>107</v>
      </c>
      <c r="K1142">
        <v>1664605068</v>
      </c>
      <c r="L1142">
        <v>5</v>
      </c>
      <c r="M1142" t="str">
        <f>VLOOKUP($F1142,Experiment!$A$2:$U$90,MATCH(Results!M$1,Experiment!$A$1:$U$1,0)+1,FALSE)</f>
        <v>I</v>
      </c>
      <c r="N1142">
        <f>IF(Table1[[#This Row],[Impact]]="I",0,1)</f>
        <v>0</v>
      </c>
      <c r="O1142" s="2">
        <f>VLOOKUP($F1142,Experiment!$A$2:$U$90,MATCH(Results!O$1,Experiment!$A$1:$U$1,0),FALSE)</f>
        <v>-90</v>
      </c>
      <c r="P1142" s="3">
        <f>VLOOKUP($F1142,Experiment!$A$2:$U$90,MATCH(Results!P$1,Experiment!$A$1:$U$1,0),FALSE)</f>
        <v>0.5</v>
      </c>
      <c r="Q1142" s="2">
        <f>VLOOKUP($F1142,Experiment!$A$2:$U$90,MATCH(Results!Q$1,Experiment!$A$1:$U$1,0),FALSE)</f>
        <v>90</v>
      </c>
      <c r="R1142" s="3">
        <f>VLOOKUP($F1142,Experiment!$A$2:$U$90,MATCH(Results!R$1,Experiment!$A$1:$U$1,0),FALSE)</f>
        <v>0.5</v>
      </c>
      <c r="S1142" s="2">
        <f>VLOOKUP($F1142,Experiment!$A$2:$U$90,MATCH(Results!S$1,Experiment!$A$1:$U$1,0),FALSE)</f>
        <v>0</v>
      </c>
      <c r="T1142" s="2">
        <f>VLOOKUP($F1142,Experiment!$A$2:$U$90,MATCH(Results!T$1,Experiment!$A$1:$U$1,0),FALSE)</f>
        <v>8100</v>
      </c>
      <c r="U1142" s="2">
        <f>VLOOKUP($F1142,Experiment!$A$2:$U$90,MATCH(Results!U$1,Experiment!$A$1:$U$1,0),FALSE)</f>
        <v>90</v>
      </c>
      <c r="V1142" s="2">
        <f>VLOOKUP($F1142,Experiment!$A$2:$U$90,MATCH(Results!V$1,Experiment!$A$1:$U$1,0),FALSE)</f>
        <v>2</v>
      </c>
      <c r="W1142" s="3">
        <f>VLOOKUP($F1142,Experiment!$A$2:$U$90,MATCH(Results!W$1,Experiment!$A$1:$U$1,0),FALSE)</f>
        <v>0.25</v>
      </c>
      <c r="X1142" s="3">
        <f>VLOOKUP($F1142,Experiment!$A$2:$U$90,MATCH(Results!X$1,Experiment!$A$1:$U$1,0),FALSE)</f>
        <v>0.75</v>
      </c>
      <c r="Y1142" s="2">
        <f>VLOOKUP($F1142,Experiment!$A$2:$U$90,MATCH(Results!Y$1,Experiment!$A$1:$U$1,0),FALSE)</f>
        <v>2</v>
      </c>
      <c r="Z1142" s="3">
        <f>VLOOKUP($F1142,Experiment!$A$2:$U$90,MATCH(Results!Z$1,Experiment!$A$1:$U$1,0),FALSE)</f>
        <v>0.5</v>
      </c>
      <c r="AA1142" s="3">
        <f>VLOOKUP($F1142,Experiment!$A$2:$U$90,MATCH(Results!AA$1,Experiment!$A$1:$U$1,0),FALSE)</f>
        <v>0.25</v>
      </c>
      <c r="AB1142" s="3">
        <f>VLOOKUP($F1142,Experiment!$A$2:$U$90,MATCH(Results!AB$1,Experiment!$A$1:$U$1,0),FALSE)</f>
        <v>0.625</v>
      </c>
      <c r="AC1142" s="3">
        <f>VLOOKUP($F1142,Experiment!$A$2:$U$90,MATCH(Results!AC$1,Experiment!$A$1:$U$1,0),FALSE)</f>
        <v>0.375</v>
      </c>
      <c r="AD1142" s="2">
        <f>VLOOKUP($F1142,Experiment!$A$2:$U$90,MATCH(Results!AD$1,Experiment!$A$1:$U$1,0),FALSE)</f>
        <v>-22.5</v>
      </c>
      <c r="AE1142" s="2">
        <f>VLOOKUP($F1142,Experiment!$A$2:$U$90,MATCH(Results!AE$1,Experiment!$A$1:$U$1,0),FALSE)</f>
        <v>7593.75</v>
      </c>
      <c r="AF1142" s="2">
        <f>VLOOKUP($F1142,Experiment!$A$2:$U$90,MATCH(Results!AF$1,Experiment!$A$1:$U$1,0),FALSE)</f>
        <v>87.142125289666879</v>
      </c>
      <c r="AG1142" s="3">
        <f>VLOOKUP($F1142,Experiment!$A$2:$W$90,MATCH(Results!AG$1,Experiment!$A$1:$W$1,0),FALSE)</f>
        <v>0.82730419370997643</v>
      </c>
      <c r="AH1142" s="3">
        <f>VLOOKUP($F1142,Experiment!$A$2:$W$90,MATCH(Results!AH$1,Experiment!$A$1:$W$1,0),FALSE)</f>
        <v>0.38648875795104182</v>
      </c>
      <c r="AI1142" s="3">
        <f>VLOOKUP($F1142,Experiment!$A$2:$X$90,MATCH(Results!AI$1,Experiment!$A$1:$X$1,0),FALSE)</f>
        <v>0.61351124204895813</v>
      </c>
      <c r="AJ1142" s="2">
        <f>Table1[[#This Row],[Gain]]^Table1[[#This Row],[θ]]</f>
        <v>53.917490655602954</v>
      </c>
      <c r="AK1142" s="2">
        <f>-Table1[[#This Row],[λ]]*-Table1[[#This Row],[Loss]]^Table1[[#This Row],[θ]]</f>
        <v>107.83498131120591</v>
      </c>
      <c r="AL1142" s="2">
        <f>Table1[[#This Row],[v_n_w_g]]-Table1[[#This Row],[v_n_w_l]]</f>
        <v>-53.917490655602954</v>
      </c>
      <c r="AM1142" s="2">
        <f>IF(Table1[[#This Row],[diff_v]]&gt;=1,1,0)</f>
        <v>0</v>
      </c>
    </row>
    <row r="1143" spans="1:39" hidden="1" x14ac:dyDescent="0.3">
      <c r="A1143">
        <v>29</v>
      </c>
      <c r="B1143" t="s">
        <v>47</v>
      </c>
      <c r="C1143" s="22">
        <f>VLOOKUP(Table1[[#This Row],[Subject]],'Subject Profile'!$A$2:$E$8,4,FALSE)</f>
        <v>0.88613857459934653</v>
      </c>
      <c r="D1143" s="22">
        <f>VLOOKUP(Table1[[#This Row],[Subject]],'Subject Profile'!$A$2:$E$8,5,FALSE)</f>
        <v>-2</v>
      </c>
      <c r="E1143" t="s">
        <v>49</v>
      </c>
      <c r="F1143" t="s">
        <v>12</v>
      </c>
      <c r="G1143" t="s">
        <v>7</v>
      </c>
      <c r="H1143">
        <f>IF(Table1[[#This Row],[decision]]="accept",1,0)</f>
        <v>1</v>
      </c>
      <c r="I1143">
        <v>70</v>
      </c>
      <c r="J1143" t="s">
        <v>107</v>
      </c>
      <c r="K1143">
        <v>1664605073</v>
      </c>
      <c r="L1143">
        <v>5</v>
      </c>
      <c r="M1143" t="str">
        <f>VLOOKUP($F1143,Experiment!$A$2:$U$90,MATCH(Results!M$1,Experiment!$A$1:$U$1,0)+1,FALSE)</f>
        <v>I</v>
      </c>
      <c r="N1143">
        <f>IF(Table1[[#This Row],[Impact]]="I",0,1)</f>
        <v>0</v>
      </c>
      <c r="O1143" s="2">
        <f>VLOOKUP($F1143,Experiment!$A$2:$U$90,MATCH(Results!O$1,Experiment!$A$1:$U$1,0),FALSE)</f>
        <v>-50</v>
      </c>
      <c r="P1143" s="3">
        <f>VLOOKUP($F1143,Experiment!$A$2:$U$90,MATCH(Results!P$1,Experiment!$A$1:$U$1,0),FALSE)</f>
        <v>0.5</v>
      </c>
      <c r="Q1143" s="2">
        <f>VLOOKUP($F1143,Experiment!$A$2:$U$90,MATCH(Results!Q$1,Experiment!$A$1:$U$1,0),FALSE)</f>
        <v>70</v>
      </c>
      <c r="R1143" s="3">
        <f>VLOOKUP($F1143,Experiment!$A$2:$U$90,MATCH(Results!R$1,Experiment!$A$1:$U$1,0),FALSE)</f>
        <v>0.5</v>
      </c>
      <c r="S1143" s="2">
        <f>VLOOKUP($F1143,Experiment!$A$2:$U$90,MATCH(Results!S$1,Experiment!$A$1:$U$1,0),FALSE)</f>
        <v>10</v>
      </c>
      <c r="T1143" s="2">
        <f>VLOOKUP($F1143,Experiment!$A$2:$U$90,MATCH(Results!T$1,Experiment!$A$1:$U$1,0),FALSE)</f>
        <v>3600</v>
      </c>
      <c r="U1143" s="2">
        <f>VLOOKUP($F1143,Experiment!$A$2:$U$90,MATCH(Results!U$1,Experiment!$A$1:$U$1,0),FALSE)</f>
        <v>60</v>
      </c>
      <c r="V1143" s="2">
        <f>VLOOKUP($F1143,Experiment!$A$2:$U$90,MATCH(Results!V$1,Experiment!$A$1:$U$1,0),FALSE)</f>
        <v>2</v>
      </c>
      <c r="W1143" s="3">
        <f>VLOOKUP($F1143,Experiment!$A$2:$U$90,MATCH(Results!W$1,Experiment!$A$1:$U$1,0),FALSE)</f>
        <v>0</v>
      </c>
      <c r="X1143" s="3">
        <f>VLOOKUP($F1143,Experiment!$A$2:$U$90,MATCH(Results!X$1,Experiment!$A$1:$U$1,0),FALSE)</f>
        <v>1</v>
      </c>
      <c r="Y1143" s="2">
        <f>VLOOKUP($F1143,Experiment!$A$2:$U$90,MATCH(Results!Y$1,Experiment!$A$1:$U$1,0),FALSE)</f>
        <v>1</v>
      </c>
      <c r="Z1143" s="3">
        <f>VLOOKUP($F1143,Experiment!$A$2:$U$90,MATCH(Results!Z$1,Experiment!$A$1:$U$1,0),FALSE)</f>
        <v>0.5</v>
      </c>
      <c r="AA1143" s="3">
        <f>VLOOKUP($F1143,Experiment!$A$2:$U$90,MATCH(Results!AA$1,Experiment!$A$1:$U$1,0),FALSE)</f>
        <v>0.5</v>
      </c>
      <c r="AB1143" s="3">
        <f>VLOOKUP($F1143,Experiment!$A$2:$U$90,MATCH(Results!AB$1,Experiment!$A$1:$U$1,0),FALSE)</f>
        <v>0.5</v>
      </c>
      <c r="AC1143" s="3">
        <f>VLOOKUP($F1143,Experiment!$A$2:$U$90,MATCH(Results!AC$1,Experiment!$A$1:$U$1,0),FALSE)</f>
        <v>0.5</v>
      </c>
      <c r="AD1143" s="2">
        <f>VLOOKUP($F1143,Experiment!$A$2:$U$90,MATCH(Results!AD$1,Experiment!$A$1:$U$1,0),FALSE)</f>
        <v>10</v>
      </c>
      <c r="AE1143" s="2">
        <f>VLOOKUP($F1143,Experiment!$A$2:$U$90,MATCH(Results!AE$1,Experiment!$A$1:$U$1,0),FALSE)</f>
        <v>3600</v>
      </c>
      <c r="AF1143" s="2">
        <f>VLOOKUP($F1143,Experiment!$A$2:$U$90,MATCH(Results!AF$1,Experiment!$A$1:$U$1,0),FALSE)</f>
        <v>60</v>
      </c>
      <c r="AG1143" s="3">
        <f>VLOOKUP($F1143,Experiment!$A$2:$W$90,MATCH(Results!AG$1,Experiment!$A$1:$W$1,0),FALSE)</f>
        <v>1</v>
      </c>
      <c r="AH1143" s="3">
        <f>VLOOKUP($F1143,Experiment!$A$2:$W$90,MATCH(Results!AH$1,Experiment!$A$1:$W$1,0),FALSE)</f>
        <v>0.5</v>
      </c>
      <c r="AI1143" s="3">
        <f>VLOOKUP($F1143,Experiment!$A$2:$X$90,MATCH(Results!AI$1,Experiment!$A$1:$X$1,0),FALSE)</f>
        <v>0.5</v>
      </c>
      <c r="AJ1143" s="2">
        <f>Table1[[#This Row],[Gain]]^Table1[[#This Row],[θ]]</f>
        <v>43.153154399808855</v>
      </c>
      <c r="AK1143" s="2">
        <f>-Table1[[#This Row],[λ]]*-Table1[[#This Row],[Loss]]^Table1[[#This Row],[θ]]</f>
        <v>64.054973166180915</v>
      </c>
      <c r="AL1143" s="2">
        <f>Table1[[#This Row],[v_n_w_g]]-Table1[[#This Row],[v_n_w_l]]</f>
        <v>-20.90181876637206</v>
      </c>
      <c r="AM1143" s="2">
        <f>IF(Table1[[#This Row],[diff_v]]&gt;=1,1,0)</f>
        <v>0</v>
      </c>
    </row>
    <row r="1144" spans="1:39" hidden="1" x14ac:dyDescent="0.3">
      <c r="A1144">
        <v>30</v>
      </c>
      <c r="B1144" t="s">
        <v>47</v>
      </c>
      <c r="C1144" s="22">
        <f>VLOOKUP(Table1[[#This Row],[Subject]],'Subject Profile'!$A$2:$E$8,4,FALSE)</f>
        <v>0.88613857459934653</v>
      </c>
      <c r="D1144" s="22">
        <f>VLOOKUP(Table1[[#This Row],[Subject]],'Subject Profile'!$A$2:$E$8,5,FALSE)</f>
        <v>-2</v>
      </c>
      <c r="E1144" t="s">
        <v>49</v>
      </c>
      <c r="F1144" t="s">
        <v>31</v>
      </c>
      <c r="G1144" t="s">
        <v>5</v>
      </c>
      <c r="H1144">
        <f>IF(Table1[[#This Row],[decision]]="accept",1,0)</f>
        <v>0</v>
      </c>
      <c r="I1144">
        <v>0</v>
      </c>
      <c r="J1144" t="s">
        <v>107</v>
      </c>
      <c r="K1144">
        <v>1664605079</v>
      </c>
      <c r="L1144">
        <v>6</v>
      </c>
      <c r="M1144" t="str">
        <f>VLOOKUP($F1144,Experiment!$A$2:$U$90,MATCH(Results!M$1,Experiment!$A$1:$U$1,0)+1,FALSE)</f>
        <v>I</v>
      </c>
      <c r="N1144">
        <f>IF(Table1[[#This Row],[Impact]]="I",0,1)</f>
        <v>0</v>
      </c>
      <c r="O1144" s="2">
        <f>VLOOKUP($F1144,Experiment!$A$2:$U$90,MATCH(Results!O$1,Experiment!$A$1:$U$1,0),FALSE)</f>
        <v>-50</v>
      </c>
      <c r="P1144" s="3">
        <f>VLOOKUP($F1144,Experiment!$A$2:$U$90,MATCH(Results!P$1,Experiment!$A$1:$U$1,0),FALSE)</f>
        <v>0.5</v>
      </c>
      <c r="Q1144" s="2">
        <f>VLOOKUP($F1144,Experiment!$A$2:$U$90,MATCH(Results!Q$1,Experiment!$A$1:$U$1,0),FALSE)</f>
        <v>50</v>
      </c>
      <c r="R1144" s="3">
        <f>VLOOKUP($F1144,Experiment!$A$2:$U$90,MATCH(Results!R$1,Experiment!$A$1:$U$1,0),FALSE)</f>
        <v>0.5</v>
      </c>
      <c r="S1144" s="2">
        <f>VLOOKUP($F1144,Experiment!$A$2:$U$90,MATCH(Results!S$1,Experiment!$A$1:$U$1,0),FALSE)</f>
        <v>0</v>
      </c>
      <c r="T1144" s="2">
        <f>VLOOKUP($F1144,Experiment!$A$2:$U$90,MATCH(Results!T$1,Experiment!$A$1:$U$1,0),FALSE)</f>
        <v>2500</v>
      </c>
      <c r="U1144" s="2">
        <f>VLOOKUP($F1144,Experiment!$A$2:$U$90,MATCH(Results!U$1,Experiment!$A$1:$U$1,0),FALSE)</f>
        <v>50</v>
      </c>
      <c r="V1144" s="2">
        <f>VLOOKUP($F1144,Experiment!$A$2:$U$90,MATCH(Results!V$1,Experiment!$A$1:$U$1,0),FALSE)</f>
        <v>4</v>
      </c>
      <c r="W1144" s="3">
        <f>VLOOKUP($F1144,Experiment!$A$2:$U$90,MATCH(Results!W$1,Experiment!$A$1:$U$1,0),FALSE)</f>
        <v>0.75</v>
      </c>
      <c r="X1144" s="3">
        <f>VLOOKUP($F1144,Experiment!$A$2:$U$90,MATCH(Results!X$1,Experiment!$A$1:$U$1,0),FALSE)</f>
        <v>0.25</v>
      </c>
      <c r="Y1144" s="2">
        <f>VLOOKUP($F1144,Experiment!$A$2:$U$90,MATCH(Results!Y$1,Experiment!$A$1:$U$1,0),FALSE)</f>
        <v>1</v>
      </c>
      <c r="Z1144" s="3">
        <f>VLOOKUP($F1144,Experiment!$A$2:$U$90,MATCH(Results!Z$1,Experiment!$A$1:$U$1,0),FALSE)</f>
        <v>0.2</v>
      </c>
      <c r="AA1144" s="3">
        <f>VLOOKUP($F1144,Experiment!$A$2:$U$90,MATCH(Results!AA$1,Experiment!$A$1:$U$1,0),FALSE)</f>
        <v>4.9999999999999989E-2</v>
      </c>
      <c r="AB1144" s="3">
        <f>VLOOKUP($F1144,Experiment!$A$2:$U$90,MATCH(Results!AB$1,Experiment!$A$1:$U$1,0),FALSE)</f>
        <v>0.57499999999999996</v>
      </c>
      <c r="AC1144" s="3">
        <f>VLOOKUP($F1144,Experiment!$A$2:$U$90,MATCH(Results!AC$1,Experiment!$A$1:$U$1,0),FALSE)</f>
        <v>0.42500000000000004</v>
      </c>
      <c r="AD1144" s="2">
        <f>VLOOKUP($F1144,Experiment!$A$2:$U$90,MATCH(Results!AD$1,Experiment!$A$1:$U$1,0),FALSE)</f>
        <v>-7.4999999999999929</v>
      </c>
      <c r="AE1144" s="2">
        <f>VLOOKUP($F1144,Experiment!$A$2:$U$90,MATCH(Results!AE$1,Experiment!$A$1:$U$1,0),FALSE)</f>
        <v>2443.75</v>
      </c>
      <c r="AF1144" s="2">
        <f>VLOOKUP($F1144,Experiment!$A$2:$U$90,MATCH(Results!AF$1,Experiment!$A$1:$U$1,0),FALSE)</f>
        <v>49.434299833212968</v>
      </c>
      <c r="AG1144" s="3">
        <f>VLOOKUP($F1144,Experiment!$A$2:$W$90,MATCH(Results!AG$1,Experiment!$A$1:$W$1,0),FALSE)</f>
        <v>0.89414323918902561</v>
      </c>
      <c r="AH1144" s="3">
        <f>VLOOKUP($F1144,Experiment!$A$2:$W$90,MATCH(Results!AH$1,Experiment!$A$1:$W$1,0),FALSE)</f>
        <v>0.42914847753168511</v>
      </c>
      <c r="AI1144" s="3">
        <f>VLOOKUP($F1144,Experiment!$A$2:$X$90,MATCH(Results!AI$1,Experiment!$A$1:$X$1,0),FALSE)</f>
        <v>0.57085152246831483</v>
      </c>
      <c r="AJ1144" s="2">
        <f>Table1[[#This Row],[Gain]]^Table1[[#This Row],[θ]]</f>
        <v>32.027486583090457</v>
      </c>
      <c r="AK1144" s="2">
        <f>-Table1[[#This Row],[λ]]*-Table1[[#This Row],[Loss]]^Table1[[#This Row],[θ]]</f>
        <v>64.054973166180915</v>
      </c>
      <c r="AL1144" s="2">
        <f>Table1[[#This Row],[v_n_w_g]]-Table1[[#This Row],[v_n_w_l]]</f>
        <v>-32.027486583090457</v>
      </c>
      <c r="AM1144" s="2">
        <f>IF(Table1[[#This Row],[diff_v]]&gt;=1,1,0)</f>
        <v>0</v>
      </c>
    </row>
    <row r="1145" spans="1:39" hidden="1" x14ac:dyDescent="0.3">
      <c r="A1145">
        <v>31</v>
      </c>
      <c r="B1145" t="s">
        <v>47</v>
      </c>
      <c r="C1145" s="22">
        <f>VLOOKUP(Table1[[#This Row],[Subject]],'Subject Profile'!$A$2:$E$8,4,FALSE)</f>
        <v>0.88613857459934653</v>
      </c>
      <c r="D1145" s="22">
        <f>VLOOKUP(Table1[[#This Row],[Subject]],'Subject Profile'!$A$2:$E$8,5,FALSE)</f>
        <v>-2</v>
      </c>
      <c r="E1145" t="s">
        <v>49</v>
      </c>
      <c r="F1145" t="s">
        <v>33</v>
      </c>
      <c r="G1145" t="s">
        <v>7</v>
      </c>
      <c r="H1145">
        <f>IF(Table1[[#This Row],[decision]]="accept",1,0)</f>
        <v>1</v>
      </c>
      <c r="I1145">
        <v>30</v>
      </c>
      <c r="J1145" t="s">
        <v>107</v>
      </c>
      <c r="K1145">
        <v>1664605083</v>
      </c>
      <c r="L1145">
        <v>4</v>
      </c>
      <c r="M1145" t="str">
        <f>VLOOKUP($F1145,Experiment!$A$2:$U$90,MATCH(Results!M$1,Experiment!$A$1:$U$1,0)+1,FALSE)</f>
        <v>I</v>
      </c>
      <c r="N1145">
        <f>IF(Table1[[#This Row],[Impact]]="I",0,1)</f>
        <v>0</v>
      </c>
      <c r="O1145" s="2">
        <f>VLOOKUP($F1145,Experiment!$A$2:$U$90,MATCH(Results!O$1,Experiment!$A$1:$U$1,0),FALSE)</f>
        <v>-10</v>
      </c>
      <c r="P1145" s="3">
        <f>VLOOKUP($F1145,Experiment!$A$2:$U$90,MATCH(Results!P$1,Experiment!$A$1:$U$1,0),FALSE)</f>
        <v>0.5</v>
      </c>
      <c r="Q1145" s="2">
        <f>VLOOKUP($F1145,Experiment!$A$2:$U$90,MATCH(Results!Q$1,Experiment!$A$1:$U$1,0),FALSE)</f>
        <v>30</v>
      </c>
      <c r="R1145" s="3">
        <f>VLOOKUP($F1145,Experiment!$A$2:$U$90,MATCH(Results!R$1,Experiment!$A$1:$U$1,0),FALSE)</f>
        <v>0.5</v>
      </c>
      <c r="S1145" s="2">
        <f>VLOOKUP($F1145,Experiment!$A$2:$U$90,MATCH(Results!S$1,Experiment!$A$1:$U$1,0),FALSE)</f>
        <v>10</v>
      </c>
      <c r="T1145" s="2">
        <f>VLOOKUP($F1145,Experiment!$A$2:$U$90,MATCH(Results!T$1,Experiment!$A$1:$U$1,0),FALSE)</f>
        <v>400</v>
      </c>
      <c r="U1145" s="2">
        <f>VLOOKUP($F1145,Experiment!$A$2:$U$90,MATCH(Results!U$1,Experiment!$A$1:$U$1,0),FALSE)</f>
        <v>20</v>
      </c>
      <c r="V1145" s="2">
        <f>VLOOKUP($F1145,Experiment!$A$2:$U$90,MATCH(Results!V$1,Experiment!$A$1:$U$1,0),FALSE)</f>
        <v>4</v>
      </c>
      <c r="W1145" s="3">
        <f>VLOOKUP($F1145,Experiment!$A$2:$U$90,MATCH(Results!W$1,Experiment!$A$1:$U$1,0),FALSE)</f>
        <v>0.75</v>
      </c>
      <c r="X1145" s="3">
        <f>VLOOKUP($F1145,Experiment!$A$2:$U$90,MATCH(Results!X$1,Experiment!$A$1:$U$1,0),FALSE)</f>
        <v>0.25</v>
      </c>
      <c r="Y1145" s="2">
        <f>VLOOKUP($F1145,Experiment!$A$2:$U$90,MATCH(Results!Y$1,Experiment!$A$1:$U$1,0),FALSE)</f>
        <v>2</v>
      </c>
      <c r="Z1145" s="3">
        <f>VLOOKUP($F1145,Experiment!$A$2:$U$90,MATCH(Results!Z$1,Experiment!$A$1:$U$1,0),FALSE)</f>
        <v>0.05</v>
      </c>
      <c r="AA1145" s="3">
        <f>VLOOKUP($F1145,Experiment!$A$2:$U$90,MATCH(Results!AA$1,Experiment!$A$1:$U$1,0),FALSE)</f>
        <v>0.2</v>
      </c>
      <c r="AB1145" s="3">
        <f>VLOOKUP($F1145,Experiment!$A$2:$U$90,MATCH(Results!AB$1,Experiment!$A$1:$U$1,0),FALSE)</f>
        <v>0.42499999999999999</v>
      </c>
      <c r="AC1145" s="3">
        <f>VLOOKUP($F1145,Experiment!$A$2:$U$90,MATCH(Results!AC$1,Experiment!$A$1:$U$1,0),FALSE)</f>
        <v>0.57499999999999996</v>
      </c>
      <c r="AD1145" s="2">
        <f>VLOOKUP($F1145,Experiment!$A$2:$U$90,MATCH(Results!AD$1,Experiment!$A$1:$U$1,0),FALSE)</f>
        <v>13</v>
      </c>
      <c r="AE1145" s="2">
        <f>VLOOKUP($F1145,Experiment!$A$2:$U$90,MATCH(Results!AE$1,Experiment!$A$1:$U$1,0),FALSE)</f>
        <v>391</v>
      </c>
      <c r="AF1145" s="2">
        <f>VLOOKUP($F1145,Experiment!$A$2:$U$90,MATCH(Results!AF$1,Experiment!$A$1:$U$1,0),FALSE)</f>
        <v>19.773719933285189</v>
      </c>
      <c r="AG1145" s="3">
        <f>VLOOKUP($F1145,Experiment!$A$2:$W$90,MATCH(Results!AG$1,Experiment!$A$1:$W$1,0),FALSE)</f>
        <v>1</v>
      </c>
      <c r="AH1145" s="3">
        <f>VLOOKUP($F1145,Experiment!$A$2:$W$90,MATCH(Results!AH$1,Experiment!$A$1:$W$1,0),FALSE)</f>
        <v>0.57499999999999996</v>
      </c>
      <c r="AI1145" s="3">
        <f>VLOOKUP($F1145,Experiment!$A$2:$X$90,MATCH(Results!AI$1,Experiment!$A$1:$X$1,0),FALSE)</f>
        <v>0.42500000000000004</v>
      </c>
      <c r="AJ1145" s="2">
        <f>Table1[[#This Row],[Gain]]^Table1[[#This Row],[θ]]</f>
        <v>20.367331083133973</v>
      </c>
      <c r="AK1145" s="2">
        <f>-Table1[[#This Row],[λ]]*-Table1[[#This Row],[Loss]]^Table1[[#This Row],[θ]]</f>
        <v>15.387517868726606</v>
      </c>
      <c r="AL1145" s="2">
        <f>Table1[[#This Row],[v_n_w_g]]-Table1[[#This Row],[v_n_w_l]]</f>
        <v>4.9798132144073666</v>
      </c>
      <c r="AM1145" s="2">
        <f>IF(Table1[[#This Row],[diff_v]]&gt;=1,1,0)</f>
        <v>1</v>
      </c>
    </row>
    <row r="1146" spans="1:39" hidden="1" x14ac:dyDescent="0.3">
      <c r="A1146">
        <v>32</v>
      </c>
      <c r="B1146" t="s">
        <v>47</v>
      </c>
      <c r="C1146" s="22">
        <f>VLOOKUP(Table1[[#This Row],[Subject]],'Subject Profile'!$A$2:$E$8,4,FALSE)</f>
        <v>0.88613857459934653</v>
      </c>
      <c r="D1146" s="22">
        <f>VLOOKUP(Table1[[#This Row],[Subject]],'Subject Profile'!$A$2:$E$8,5,FALSE)</f>
        <v>-2</v>
      </c>
      <c r="E1146" t="s">
        <v>49</v>
      </c>
      <c r="F1146" t="s">
        <v>36</v>
      </c>
      <c r="G1146" t="s">
        <v>5</v>
      </c>
      <c r="H1146">
        <f>IF(Table1[[#This Row],[decision]]="accept",1,0)</f>
        <v>0</v>
      </c>
      <c r="I1146">
        <v>0</v>
      </c>
      <c r="J1146" t="s">
        <v>107</v>
      </c>
      <c r="K1146">
        <v>1664605091</v>
      </c>
      <c r="L1146">
        <v>8</v>
      </c>
      <c r="M1146" t="str">
        <f>VLOOKUP($F1146,Experiment!$A$2:$U$90,MATCH(Results!M$1,Experiment!$A$1:$U$1,0)+1,FALSE)</f>
        <v>I</v>
      </c>
      <c r="N1146">
        <f>IF(Table1[[#This Row],[Impact]]="I",0,1)</f>
        <v>0</v>
      </c>
      <c r="O1146" s="2">
        <f>VLOOKUP($F1146,Experiment!$A$2:$U$90,MATCH(Results!O$1,Experiment!$A$1:$U$1,0),FALSE)</f>
        <v>-10</v>
      </c>
      <c r="P1146" s="3">
        <f>VLOOKUP($F1146,Experiment!$A$2:$U$90,MATCH(Results!P$1,Experiment!$A$1:$U$1,0),FALSE)</f>
        <v>0.5</v>
      </c>
      <c r="Q1146" s="2">
        <f>VLOOKUP($F1146,Experiment!$A$2:$U$90,MATCH(Results!Q$1,Experiment!$A$1:$U$1,0),FALSE)</f>
        <v>0</v>
      </c>
      <c r="R1146" s="3">
        <f>VLOOKUP($F1146,Experiment!$A$2:$U$90,MATCH(Results!R$1,Experiment!$A$1:$U$1,0),FALSE)</f>
        <v>0.5</v>
      </c>
      <c r="S1146" s="2">
        <f>VLOOKUP($F1146,Experiment!$A$2:$U$90,MATCH(Results!S$1,Experiment!$A$1:$U$1,0),FALSE)</f>
        <v>-5</v>
      </c>
      <c r="T1146" s="2">
        <f>VLOOKUP($F1146,Experiment!$A$2:$U$90,MATCH(Results!T$1,Experiment!$A$1:$U$1,0),FALSE)</f>
        <v>25</v>
      </c>
      <c r="U1146" s="2">
        <f>VLOOKUP($F1146,Experiment!$A$2:$U$90,MATCH(Results!U$1,Experiment!$A$1:$U$1,0),FALSE)</f>
        <v>5</v>
      </c>
      <c r="V1146" s="2">
        <f>VLOOKUP($F1146,Experiment!$A$2:$U$90,MATCH(Results!V$1,Experiment!$A$1:$U$1,0),FALSE)</f>
        <v>2</v>
      </c>
      <c r="W1146" s="3">
        <f>VLOOKUP($F1146,Experiment!$A$2:$U$90,MATCH(Results!W$1,Experiment!$A$1:$U$1,0),FALSE)</f>
        <v>0</v>
      </c>
      <c r="X1146" s="3">
        <f>VLOOKUP($F1146,Experiment!$A$2:$U$90,MATCH(Results!X$1,Experiment!$A$1:$U$1,0),FALSE)</f>
        <v>1</v>
      </c>
      <c r="Y1146" s="2">
        <f>VLOOKUP($F1146,Experiment!$A$2:$U$90,MATCH(Results!Y$1,Experiment!$A$1:$U$1,0),FALSE)</f>
        <v>2</v>
      </c>
      <c r="Z1146" s="3">
        <f>VLOOKUP($F1146,Experiment!$A$2:$U$90,MATCH(Results!Z$1,Experiment!$A$1:$U$1,0),FALSE)</f>
        <v>0.5</v>
      </c>
      <c r="AA1146" s="3">
        <f>VLOOKUP($F1146,Experiment!$A$2:$U$90,MATCH(Results!AA$1,Experiment!$A$1:$U$1,0),FALSE)</f>
        <v>0.5</v>
      </c>
      <c r="AB1146" s="3">
        <f>VLOOKUP($F1146,Experiment!$A$2:$U$90,MATCH(Results!AB$1,Experiment!$A$1:$U$1,0),FALSE)</f>
        <v>0.5</v>
      </c>
      <c r="AC1146" s="3">
        <f>VLOOKUP($F1146,Experiment!$A$2:$U$90,MATCH(Results!AC$1,Experiment!$A$1:$U$1,0),FALSE)</f>
        <v>0.5</v>
      </c>
      <c r="AD1146" s="2">
        <f>VLOOKUP($F1146,Experiment!$A$2:$U$90,MATCH(Results!AD$1,Experiment!$A$1:$U$1,0),FALSE)</f>
        <v>-5</v>
      </c>
      <c r="AE1146" s="2">
        <f>VLOOKUP($F1146,Experiment!$A$2:$U$90,MATCH(Results!AE$1,Experiment!$A$1:$U$1,0),FALSE)</f>
        <v>25</v>
      </c>
      <c r="AF1146" s="2">
        <f>VLOOKUP($F1146,Experiment!$A$2:$U$90,MATCH(Results!AF$1,Experiment!$A$1:$U$1,0),FALSE)</f>
        <v>5</v>
      </c>
      <c r="AG1146" s="3">
        <f>VLOOKUP($F1146,Experiment!$A$2:$W$90,MATCH(Results!AG$1,Experiment!$A$1:$W$1,0),FALSE)</f>
        <v>1</v>
      </c>
      <c r="AH1146" s="3">
        <f>VLOOKUP($F1146,Experiment!$A$2:$W$90,MATCH(Results!AH$1,Experiment!$A$1:$W$1,0),FALSE)</f>
        <v>0.5</v>
      </c>
      <c r="AI1146" s="3">
        <f>VLOOKUP($F1146,Experiment!$A$2:$X$90,MATCH(Results!AI$1,Experiment!$A$1:$X$1,0),FALSE)</f>
        <v>0.5</v>
      </c>
      <c r="AJ1146" s="2">
        <f>Table1[[#This Row],[Gain]]^Table1[[#This Row],[θ]]</f>
        <v>0</v>
      </c>
      <c r="AK1146" s="2">
        <f>-Table1[[#This Row],[λ]]*-Table1[[#This Row],[Loss]]^Table1[[#This Row],[θ]]</f>
        <v>15.387517868726606</v>
      </c>
      <c r="AL1146" s="2">
        <f>Table1[[#This Row],[v_n_w_g]]-Table1[[#This Row],[v_n_w_l]]</f>
        <v>-15.387517868726606</v>
      </c>
      <c r="AM1146" s="2">
        <f>IF(Table1[[#This Row],[diff_v]]&gt;=1,1,0)</f>
        <v>0</v>
      </c>
    </row>
    <row r="1147" spans="1:39" hidden="1" x14ac:dyDescent="0.3">
      <c r="A1147">
        <v>33</v>
      </c>
      <c r="B1147" t="s">
        <v>47</v>
      </c>
      <c r="C1147" s="22">
        <f>VLOOKUP(Table1[[#This Row],[Subject]],'Subject Profile'!$A$2:$E$8,4,FALSE)</f>
        <v>0.88613857459934653</v>
      </c>
      <c r="D1147" s="22">
        <f>VLOOKUP(Table1[[#This Row],[Subject]],'Subject Profile'!$A$2:$E$8,5,FALSE)</f>
        <v>-2</v>
      </c>
      <c r="E1147" t="s">
        <v>49</v>
      </c>
      <c r="F1147" t="s">
        <v>37</v>
      </c>
      <c r="G1147" t="s">
        <v>7</v>
      </c>
      <c r="H1147">
        <f>IF(Table1[[#This Row],[decision]]="accept",1,0)</f>
        <v>1</v>
      </c>
      <c r="I1147">
        <v>-50</v>
      </c>
      <c r="J1147" t="s">
        <v>107</v>
      </c>
      <c r="K1147">
        <v>1664605097</v>
      </c>
      <c r="L1147">
        <v>6</v>
      </c>
      <c r="M1147" t="str">
        <f>VLOOKUP($F1147,Experiment!$A$2:$U$90,MATCH(Results!M$1,Experiment!$A$1:$U$1,0)+1,FALSE)</f>
        <v>I</v>
      </c>
      <c r="N1147">
        <f>IF(Table1[[#This Row],[Impact]]="I",0,1)</f>
        <v>0</v>
      </c>
      <c r="O1147" s="2">
        <f>VLOOKUP($F1147,Experiment!$A$2:$U$90,MATCH(Results!O$1,Experiment!$A$1:$U$1,0),FALSE)</f>
        <v>-50</v>
      </c>
      <c r="P1147" s="3">
        <f>VLOOKUP($F1147,Experiment!$A$2:$U$90,MATCH(Results!P$1,Experiment!$A$1:$U$1,0),FALSE)</f>
        <v>0.5</v>
      </c>
      <c r="Q1147" s="2">
        <f>VLOOKUP($F1147,Experiment!$A$2:$U$90,MATCH(Results!Q$1,Experiment!$A$1:$U$1,0),FALSE)</f>
        <v>70</v>
      </c>
      <c r="R1147" s="3">
        <f>VLOOKUP($F1147,Experiment!$A$2:$U$90,MATCH(Results!R$1,Experiment!$A$1:$U$1,0),FALSE)</f>
        <v>0.5</v>
      </c>
      <c r="S1147" s="2">
        <f>VLOOKUP($F1147,Experiment!$A$2:$U$90,MATCH(Results!S$1,Experiment!$A$1:$U$1,0),FALSE)</f>
        <v>10</v>
      </c>
      <c r="T1147" s="2">
        <f>VLOOKUP($F1147,Experiment!$A$2:$U$90,MATCH(Results!T$1,Experiment!$A$1:$U$1,0),FALSE)</f>
        <v>3600</v>
      </c>
      <c r="U1147" s="2">
        <f>VLOOKUP($F1147,Experiment!$A$2:$U$90,MATCH(Results!U$1,Experiment!$A$1:$U$1,0),FALSE)</f>
        <v>60</v>
      </c>
      <c r="V1147" s="2">
        <f>VLOOKUP($F1147,Experiment!$A$2:$U$90,MATCH(Results!V$1,Experiment!$A$1:$U$1,0),FALSE)</f>
        <v>2</v>
      </c>
      <c r="W1147" s="3">
        <f>VLOOKUP($F1147,Experiment!$A$2:$U$90,MATCH(Results!W$1,Experiment!$A$1:$U$1,0),FALSE)</f>
        <v>0.25</v>
      </c>
      <c r="X1147" s="3">
        <f>VLOOKUP($F1147,Experiment!$A$2:$U$90,MATCH(Results!X$1,Experiment!$A$1:$U$1,0),FALSE)</f>
        <v>0.75</v>
      </c>
      <c r="Y1147" s="2">
        <f>VLOOKUP($F1147,Experiment!$A$2:$U$90,MATCH(Results!Y$1,Experiment!$A$1:$U$1,0),FALSE)</f>
        <v>1</v>
      </c>
      <c r="Z1147" s="3">
        <f>VLOOKUP($F1147,Experiment!$A$2:$U$90,MATCH(Results!Z$1,Experiment!$A$1:$U$1,0),FALSE)</f>
        <v>0.25</v>
      </c>
      <c r="AA1147" s="3">
        <f>VLOOKUP($F1147,Experiment!$A$2:$U$90,MATCH(Results!AA$1,Experiment!$A$1:$U$1,0),FALSE)</f>
        <v>0.5</v>
      </c>
      <c r="AB1147" s="3">
        <f>VLOOKUP($F1147,Experiment!$A$2:$U$90,MATCH(Results!AB$1,Experiment!$A$1:$U$1,0),FALSE)</f>
        <v>0.375</v>
      </c>
      <c r="AC1147" s="3">
        <f>VLOOKUP($F1147,Experiment!$A$2:$U$90,MATCH(Results!AC$1,Experiment!$A$1:$U$1,0),FALSE)</f>
        <v>0.625</v>
      </c>
      <c r="AD1147" s="2">
        <f>VLOOKUP($F1147,Experiment!$A$2:$U$90,MATCH(Results!AD$1,Experiment!$A$1:$U$1,0),FALSE)</f>
        <v>25</v>
      </c>
      <c r="AE1147" s="2">
        <f>VLOOKUP($F1147,Experiment!$A$2:$U$90,MATCH(Results!AE$1,Experiment!$A$1:$U$1,0),FALSE)</f>
        <v>3375</v>
      </c>
      <c r="AF1147" s="2">
        <f>VLOOKUP($F1147,Experiment!$A$2:$U$90,MATCH(Results!AF$1,Experiment!$A$1:$U$1,0),FALSE)</f>
        <v>58.094750193111253</v>
      </c>
      <c r="AG1147" s="3">
        <f>VLOOKUP($F1147,Experiment!$A$2:$W$90,MATCH(Results!AG$1,Experiment!$A$1:$W$1,0),FALSE)</f>
        <v>1</v>
      </c>
      <c r="AH1147" s="3">
        <f>VLOOKUP($F1147,Experiment!$A$2:$W$90,MATCH(Results!AH$1,Experiment!$A$1:$W$1,0),FALSE)</f>
        <v>0.625</v>
      </c>
      <c r="AI1147" s="3">
        <f>VLOOKUP($F1147,Experiment!$A$2:$X$90,MATCH(Results!AI$1,Experiment!$A$1:$X$1,0),FALSE)</f>
        <v>0.375</v>
      </c>
      <c r="AJ1147" s="2">
        <f>Table1[[#This Row],[Gain]]^Table1[[#This Row],[θ]]</f>
        <v>43.153154399808855</v>
      </c>
      <c r="AK1147" s="2">
        <f>-Table1[[#This Row],[λ]]*-Table1[[#This Row],[Loss]]^Table1[[#This Row],[θ]]</f>
        <v>64.054973166180915</v>
      </c>
      <c r="AL1147" s="2">
        <f>Table1[[#This Row],[v_n_w_g]]-Table1[[#This Row],[v_n_w_l]]</f>
        <v>-20.90181876637206</v>
      </c>
      <c r="AM1147" s="2">
        <f>IF(Table1[[#This Row],[diff_v]]&gt;=1,1,0)</f>
        <v>0</v>
      </c>
    </row>
    <row r="1148" spans="1:39" hidden="1" x14ac:dyDescent="0.3">
      <c r="A1148">
        <v>34</v>
      </c>
      <c r="B1148" t="s">
        <v>47</v>
      </c>
      <c r="C1148" s="22">
        <f>VLOOKUP(Table1[[#This Row],[Subject]],'Subject Profile'!$A$2:$E$8,4,FALSE)</f>
        <v>0.88613857459934653</v>
      </c>
      <c r="D1148" s="22">
        <f>VLOOKUP(Table1[[#This Row],[Subject]],'Subject Profile'!$A$2:$E$8,5,FALSE)</f>
        <v>-2</v>
      </c>
      <c r="E1148" t="s">
        <v>49</v>
      </c>
      <c r="F1148" t="s">
        <v>35</v>
      </c>
      <c r="G1148" t="s">
        <v>5</v>
      </c>
      <c r="H1148">
        <f>IF(Table1[[#This Row],[decision]]="accept",1,0)</f>
        <v>0</v>
      </c>
      <c r="I1148">
        <v>0</v>
      </c>
      <c r="J1148" t="s">
        <v>107</v>
      </c>
      <c r="K1148">
        <v>1664605103</v>
      </c>
      <c r="L1148">
        <v>6</v>
      </c>
      <c r="M1148" t="str">
        <f>VLOOKUP($F1148,Experiment!$A$2:$U$90,MATCH(Results!M$1,Experiment!$A$1:$U$1,0)+1,FALSE)</f>
        <v>I</v>
      </c>
      <c r="N1148">
        <f>IF(Table1[[#This Row],[Impact]]="I",0,1)</f>
        <v>0</v>
      </c>
      <c r="O1148" s="2">
        <f>VLOOKUP($F1148,Experiment!$A$2:$U$90,MATCH(Results!O$1,Experiment!$A$1:$U$1,0),FALSE)</f>
        <v>-10</v>
      </c>
      <c r="P1148" s="3">
        <f>VLOOKUP($F1148,Experiment!$A$2:$U$90,MATCH(Results!P$1,Experiment!$A$1:$U$1,0),FALSE)</f>
        <v>0.5</v>
      </c>
      <c r="Q1148" s="2">
        <f>VLOOKUP($F1148,Experiment!$A$2:$U$90,MATCH(Results!Q$1,Experiment!$A$1:$U$1,0),FALSE)</f>
        <v>20</v>
      </c>
      <c r="R1148" s="3">
        <f>VLOOKUP($F1148,Experiment!$A$2:$U$90,MATCH(Results!R$1,Experiment!$A$1:$U$1,0),FALSE)</f>
        <v>0.5</v>
      </c>
      <c r="S1148" s="2">
        <f>VLOOKUP($F1148,Experiment!$A$2:$U$90,MATCH(Results!S$1,Experiment!$A$1:$U$1,0),FALSE)</f>
        <v>5</v>
      </c>
      <c r="T1148" s="2">
        <f>VLOOKUP($F1148,Experiment!$A$2:$U$90,MATCH(Results!T$1,Experiment!$A$1:$U$1,0),FALSE)</f>
        <v>225</v>
      </c>
      <c r="U1148" s="2">
        <f>VLOOKUP($F1148,Experiment!$A$2:$U$90,MATCH(Results!U$1,Experiment!$A$1:$U$1,0),FALSE)</f>
        <v>15</v>
      </c>
      <c r="V1148" s="2">
        <f>VLOOKUP($F1148,Experiment!$A$2:$U$90,MATCH(Results!V$1,Experiment!$A$1:$U$1,0),FALSE)</f>
        <v>2</v>
      </c>
      <c r="W1148" s="3">
        <f>VLOOKUP($F1148,Experiment!$A$2:$U$90,MATCH(Results!W$1,Experiment!$A$1:$U$1,0),FALSE)</f>
        <v>0.25</v>
      </c>
      <c r="X1148" s="3">
        <f>VLOOKUP($F1148,Experiment!$A$2:$U$90,MATCH(Results!X$1,Experiment!$A$1:$U$1,0),FALSE)</f>
        <v>0.75</v>
      </c>
      <c r="Y1148" s="2">
        <f>VLOOKUP($F1148,Experiment!$A$2:$U$90,MATCH(Results!Y$1,Experiment!$A$1:$U$1,0),FALSE)</f>
        <v>2</v>
      </c>
      <c r="Z1148" s="3">
        <f>VLOOKUP($F1148,Experiment!$A$2:$U$90,MATCH(Results!Z$1,Experiment!$A$1:$U$1,0),FALSE)</f>
        <v>0.5</v>
      </c>
      <c r="AA1148" s="3">
        <f>VLOOKUP($F1148,Experiment!$A$2:$U$90,MATCH(Results!AA$1,Experiment!$A$1:$U$1,0),FALSE)</f>
        <v>0.25</v>
      </c>
      <c r="AB1148" s="3">
        <f>VLOOKUP($F1148,Experiment!$A$2:$U$90,MATCH(Results!AB$1,Experiment!$A$1:$U$1,0),FALSE)</f>
        <v>0.625</v>
      </c>
      <c r="AC1148" s="3">
        <f>VLOOKUP($F1148,Experiment!$A$2:$U$90,MATCH(Results!AC$1,Experiment!$A$1:$U$1,0),FALSE)</f>
        <v>0.375</v>
      </c>
      <c r="AD1148" s="2">
        <f>VLOOKUP($F1148,Experiment!$A$2:$U$90,MATCH(Results!AD$1,Experiment!$A$1:$U$1,0),FALSE)</f>
        <v>1.25</v>
      </c>
      <c r="AE1148" s="2">
        <f>VLOOKUP($F1148,Experiment!$A$2:$U$90,MATCH(Results!AE$1,Experiment!$A$1:$U$1,0),FALSE)</f>
        <v>210.9375</v>
      </c>
      <c r="AF1148" s="2">
        <f>VLOOKUP($F1148,Experiment!$A$2:$U$90,MATCH(Results!AF$1,Experiment!$A$1:$U$1,0),FALSE)</f>
        <v>14.523687548277813</v>
      </c>
      <c r="AG1148" s="3">
        <f>VLOOKUP($F1148,Experiment!$A$2:$W$90,MATCH(Results!AG$1,Experiment!$A$1:$W$1,0),FALSE)</f>
        <v>0.82730419370997643</v>
      </c>
      <c r="AH1148" s="3">
        <f>VLOOKUP($F1148,Experiment!$A$2:$W$90,MATCH(Results!AH$1,Experiment!$A$1:$W$1,0),FALSE)</f>
        <v>0.38648875795104182</v>
      </c>
      <c r="AI1148" s="3">
        <f>VLOOKUP($F1148,Experiment!$A$2:$X$90,MATCH(Results!AI$1,Experiment!$A$1:$X$1,0),FALSE)</f>
        <v>0.61351124204895813</v>
      </c>
      <c r="AJ1148" s="2">
        <f>Table1[[#This Row],[Gain]]^Table1[[#This Row],[θ]]</f>
        <v>14.219779625740344</v>
      </c>
      <c r="AK1148" s="2">
        <f>-Table1[[#This Row],[λ]]*-Table1[[#This Row],[Loss]]^Table1[[#This Row],[θ]]</f>
        <v>15.387517868726606</v>
      </c>
      <c r="AL1148" s="2">
        <f>Table1[[#This Row],[v_n_w_g]]-Table1[[#This Row],[v_n_w_l]]</f>
        <v>-1.1677382429862622</v>
      </c>
      <c r="AM1148" s="2">
        <f>IF(Table1[[#This Row],[diff_v]]&gt;=1,1,0)</f>
        <v>0</v>
      </c>
    </row>
    <row r="1149" spans="1:39" hidden="1" x14ac:dyDescent="0.3">
      <c r="A1149">
        <v>35</v>
      </c>
      <c r="B1149" t="s">
        <v>47</v>
      </c>
      <c r="C1149" s="22">
        <f>VLOOKUP(Table1[[#This Row],[Subject]],'Subject Profile'!$A$2:$E$8,4,FALSE)</f>
        <v>0.88613857459934653</v>
      </c>
      <c r="D1149" s="22">
        <f>VLOOKUP(Table1[[#This Row],[Subject]],'Subject Profile'!$A$2:$E$8,5,FALSE)</f>
        <v>-2</v>
      </c>
      <c r="E1149" t="s">
        <v>49</v>
      </c>
      <c r="F1149" t="s">
        <v>19</v>
      </c>
      <c r="G1149" t="s">
        <v>7</v>
      </c>
      <c r="H1149">
        <f>IF(Table1[[#This Row],[decision]]="accept",1,0)</f>
        <v>1</v>
      </c>
      <c r="I1149">
        <v>10</v>
      </c>
      <c r="J1149" t="s">
        <v>107</v>
      </c>
      <c r="K1149">
        <v>1664605107</v>
      </c>
      <c r="L1149">
        <v>4</v>
      </c>
      <c r="M1149" t="str">
        <f>VLOOKUP($F1149,Experiment!$A$2:$U$90,MATCH(Results!M$1,Experiment!$A$1:$U$1,0)+1,FALSE)</f>
        <v>I</v>
      </c>
      <c r="N1149">
        <f>IF(Table1[[#This Row],[Impact]]="I",0,1)</f>
        <v>0</v>
      </c>
      <c r="O1149" s="2">
        <f>VLOOKUP($F1149,Experiment!$A$2:$U$90,MATCH(Results!O$1,Experiment!$A$1:$U$1,0),FALSE)</f>
        <v>0</v>
      </c>
      <c r="P1149" s="3">
        <f>VLOOKUP($F1149,Experiment!$A$2:$U$90,MATCH(Results!P$1,Experiment!$A$1:$U$1,0),FALSE)</f>
        <v>0.5</v>
      </c>
      <c r="Q1149" s="2">
        <f>VLOOKUP($F1149,Experiment!$A$2:$U$90,MATCH(Results!Q$1,Experiment!$A$1:$U$1,0),FALSE)</f>
        <v>10</v>
      </c>
      <c r="R1149" s="3">
        <f>VLOOKUP($F1149,Experiment!$A$2:$U$90,MATCH(Results!R$1,Experiment!$A$1:$U$1,0),FALSE)</f>
        <v>0.5</v>
      </c>
      <c r="S1149" s="2">
        <f>VLOOKUP($F1149,Experiment!$A$2:$U$90,MATCH(Results!S$1,Experiment!$A$1:$U$1,0),FALSE)</f>
        <v>5</v>
      </c>
      <c r="T1149" s="2">
        <f>VLOOKUP($F1149,Experiment!$A$2:$U$90,MATCH(Results!T$1,Experiment!$A$1:$U$1,0),FALSE)</f>
        <v>25</v>
      </c>
      <c r="U1149" s="2">
        <f>VLOOKUP($F1149,Experiment!$A$2:$U$90,MATCH(Results!U$1,Experiment!$A$1:$U$1,0),FALSE)</f>
        <v>5</v>
      </c>
      <c r="V1149" s="2">
        <f>VLOOKUP($F1149,Experiment!$A$2:$U$90,MATCH(Results!V$1,Experiment!$A$1:$U$1,0),FALSE)</f>
        <v>6</v>
      </c>
      <c r="W1149" s="3">
        <f>VLOOKUP($F1149,Experiment!$A$2:$U$90,MATCH(Results!W$1,Experiment!$A$1:$U$1,0),FALSE)</f>
        <v>0</v>
      </c>
      <c r="X1149" s="3">
        <f>VLOOKUP($F1149,Experiment!$A$2:$U$90,MATCH(Results!X$1,Experiment!$A$1:$U$1,0),FALSE)</f>
        <v>1</v>
      </c>
      <c r="Y1149" s="2">
        <f>VLOOKUP($F1149,Experiment!$A$2:$U$90,MATCH(Results!Y$1,Experiment!$A$1:$U$1,0),FALSE)</f>
        <v>0</v>
      </c>
      <c r="Z1149" s="3">
        <f>VLOOKUP($F1149,Experiment!$A$2:$U$90,MATCH(Results!Z$1,Experiment!$A$1:$U$1,0),FALSE)</f>
        <v>0.5</v>
      </c>
      <c r="AA1149" s="3">
        <f>VLOOKUP($F1149,Experiment!$A$2:$U$90,MATCH(Results!AA$1,Experiment!$A$1:$U$1,0),FALSE)</f>
        <v>0.5</v>
      </c>
      <c r="AB1149" s="3">
        <f>VLOOKUP($F1149,Experiment!$A$2:$U$90,MATCH(Results!AB$1,Experiment!$A$1:$U$1,0),FALSE)</f>
        <v>0.5</v>
      </c>
      <c r="AC1149" s="3">
        <f>VLOOKUP($F1149,Experiment!$A$2:$U$90,MATCH(Results!AC$1,Experiment!$A$1:$U$1,0),FALSE)</f>
        <v>0.5</v>
      </c>
      <c r="AD1149" s="2">
        <f>VLOOKUP($F1149,Experiment!$A$2:$U$90,MATCH(Results!AD$1,Experiment!$A$1:$U$1,0),FALSE)</f>
        <v>5</v>
      </c>
      <c r="AE1149" s="2">
        <f>VLOOKUP($F1149,Experiment!$A$2:$U$90,MATCH(Results!AE$1,Experiment!$A$1:$U$1,0),FALSE)</f>
        <v>25</v>
      </c>
      <c r="AF1149" s="2">
        <f>VLOOKUP($F1149,Experiment!$A$2:$U$90,MATCH(Results!AF$1,Experiment!$A$1:$U$1,0),FALSE)</f>
        <v>5</v>
      </c>
      <c r="AG1149" s="3">
        <f>VLOOKUP($F1149,Experiment!$A$2:$W$90,MATCH(Results!AG$1,Experiment!$A$1:$W$1,0),FALSE)</f>
        <v>1</v>
      </c>
      <c r="AH1149" s="3">
        <f>VLOOKUP($F1149,Experiment!$A$2:$W$90,MATCH(Results!AH$1,Experiment!$A$1:$W$1,0),FALSE)</f>
        <v>0.5</v>
      </c>
      <c r="AI1149" s="3">
        <f>VLOOKUP($F1149,Experiment!$A$2:$X$90,MATCH(Results!AI$1,Experiment!$A$1:$X$1,0),FALSE)</f>
        <v>0.5</v>
      </c>
      <c r="AJ1149" s="2">
        <f>Table1[[#This Row],[Gain]]^Table1[[#This Row],[θ]]</f>
        <v>7.693758934363303</v>
      </c>
      <c r="AK1149" s="2">
        <f>-Table1[[#This Row],[λ]]*-Table1[[#This Row],[Loss]]^Table1[[#This Row],[θ]]</f>
        <v>0</v>
      </c>
      <c r="AL1149" s="2">
        <f>Table1[[#This Row],[v_n_w_g]]-Table1[[#This Row],[v_n_w_l]]</f>
        <v>7.693758934363303</v>
      </c>
      <c r="AM1149" s="2">
        <f>IF(Table1[[#This Row],[diff_v]]&gt;=1,1,0)</f>
        <v>1</v>
      </c>
    </row>
    <row r="1150" spans="1:39" hidden="1" x14ac:dyDescent="0.3">
      <c r="A1150">
        <v>36</v>
      </c>
      <c r="B1150" t="s">
        <v>47</v>
      </c>
      <c r="C1150" s="22">
        <f>VLOOKUP(Table1[[#This Row],[Subject]],'Subject Profile'!$A$2:$E$8,4,FALSE)</f>
        <v>0.88613857459934653</v>
      </c>
      <c r="D1150" s="22">
        <f>VLOOKUP(Table1[[#This Row],[Subject]],'Subject Profile'!$A$2:$E$8,5,FALSE)</f>
        <v>-2</v>
      </c>
      <c r="E1150" t="s">
        <v>49</v>
      </c>
      <c r="F1150" t="s">
        <v>23</v>
      </c>
      <c r="G1150" t="s">
        <v>5</v>
      </c>
      <c r="H1150">
        <f>IF(Table1[[#This Row],[decision]]="accept",1,0)</f>
        <v>0</v>
      </c>
      <c r="I1150">
        <v>0</v>
      </c>
      <c r="J1150" t="s">
        <v>107</v>
      </c>
      <c r="K1150">
        <v>1664605114</v>
      </c>
      <c r="L1150">
        <v>7</v>
      </c>
      <c r="M1150" t="str">
        <f>VLOOKUP($F1150,Experiment!$A$2:$U$90,MATCH(Results!M$1,Experiment!$A$1:$U$1,0)+1,FALSE)</f>
        <v>I</v>
      </c>
      <c r="N1150">
        <f>IF(Table1[[#This Row],[Impact]]="I",0,1)</f>
        <v>0</v>
      </c>
      <c r="O1150" s="2">
        <f>VLOOKUP($F1150,Experiment!$A$2:$U$90,MATCH(Results!O$1,Experiment!$A$1:$U$1,0),FALSE)</f>
        <v>-90</v>
      </c>
      <c r="P1150" s="3">
        <f>VLOOKUP($F1150,Experiment!$A$2:$U$90,MATCH(Results!P$1,Experiment!$A$1:$U$1,0),FALSE)</f>
        <v>0.5</v>
      </c>
      <c r="Q1150" s="2">
        <f>VLOOKUP($F1150,Experiment!$A$2:$U$90,MATCH(Results!Q$1,Experiment!$A$1:$U$1,0),FALSE)</f>
        <v>100</v>
      </c>
      <c r="R1150" s="3">
        <f>VLOOKUP($F1150,Experiment!$A$2:$U$90,MATCH(Results!R$1,Experiment!$A$1:$U$1,0),FALSE)</f>
        <v>0.5</v>
      </c>
      <c r="S1150" s="2">
        <f>VLOOKUP($F1150,Experiment!$A$2:$U$90,MATCH(Results!S$1,Experiment!$A$1:$U$1,0),FALSE)</f>
        <v>5</v>
      </c>
      <c r="T1150" s="2">
        <f>VLOOKUP($F1150,Experiment!$A$2:$U$90,MATCH(Results!T$1,Experiment!$A$1:$U$1,0),FALSE)</f>
        <v>9025</v>
      </c>
      <c r="U1150" s="2">
        <f>VLOOKUP($F1150,Experiment!$A$2:$U$90,MATCH(Results!U$1,Experiment!$A$1:$U$1,0),FALSE)</f>
        <v>95</v>
      </c>
      <c r="V1150" s="2">
        <f>VLOOKUP($F1150,Experiment!$A$2:$U$90,MATCH(Results!V$1,Experiment!$A$1:$U$1,0),FALSE)</f>
        <v>2</v>
      </c>
      <c r="W1150" s="3">
        <f>VLOOKUP($F1150,Experiment!$A$2:$U$90,MATCH(Results!W$1,Experiment!$A$1:$U$1,0),FALSE)</f>
        <v>0.25</v>
      </c>
      <c r="X1150" s="3">
        <f>VLOOKUP($F1150,Experiment!$A$2:$U$90,MATCH(Results!X$1,Experiment!$A$1:$U$1,0),FALSE)</f>
        <v>0.75</v>
      </c>
      <c r="Y1150" s="2">
        <f>VLOOKUP($F1150,Experiment!$A$2:$U$90,MATCH(Results!Y$1,Experiment!$A$1:$U$1,0),FALSE)</f>
        <v>2</v>
      </c>
      <c r="Z1150" s="3">
        <f>VLOOKUP($F1150,Experiment!$A$2:$U$90,MATCH(Results!Z$1,Experiment!$A$1:$U$1,0),FALSE)</f>
        <v>0.5</v>
      </c>
      <c r="AA1150" s="3">
        <f>VLOOKUP($F1150,Experiment!$A$2:$U$90,MATCH(Results!AA$1,Experiment!$A$1:$U$1,0),FALSE)</f>
        <v>0.25</v>
      </c>
      <c r="AB1150" s="3">
        <f>VLOOKUP($F1150,Experiment!$A$2:$U$90,MATCH(Results!AB$1,Experiment!$A$1:$U$1,0),FALSE)</f>
        <v>0.625</v>
      </c>
      <c r="AC1150" s="3">
        <f>VLOOKUP($F1150,Experiment!$A$2:$U$90,MATCH(Results!AC$1,Experiment!$A$1:$U$1,0),FALSE)</f>
        <v>0.375</v>
      </c>
      <c r="AD1150" s="2">
        <f>VLOOKUP($F1150,Experiment!$A$2:$U$90,MATCH(Results!AD$1,Experiment!$A$1:$U$1,0),FALSE)</f>
        <v>-18.75</v>
      </c>
      <c r="AE1150" s="2">
        <f>VLOOKUP($F1150,Experiment!$A$2:$U$90,MATCH(Results!AE$1,Experiment!$A$1:$U$1,0),FALSE)</f>
        <v>8460.9375</v>
      </c>
      <c r="AF1150" s="2">
        <f>VLOOKUP($F1150,Experiment!$A$2:$U$90,MATCH(Results!AF$1,Experiment!$A$1:$U$1,0),FALSE)</f>
        <v>91.983354472426157</v>
      </c>
      <c r="AG1150" s="3">
        <f>VLOOKUP($F1150,Experiment!$A$2:$W$90,MATCH(Results!AG$1,Experiment!$A$1:$W$1,0),FALSE)</f>
        <v>0.82730419370997643</v>
      </c>
      <c r="AH1150" s="3">
        <f>VLOOKUP($F1150,Experiment!$A$2:$W$90,MATCH(Results!AH$1,Experiment!$A$1:$W$1,0),FALSE)</f>
        <v>0.38648875795104182</v>
      </c>
      <c r="AI1150" s="3">
        <f>VLOOKUP($F1150,Experiment!$A$2:$X$90,MATCH(Results!AI$1,Experiment!$A$1:$X$1,0),FALSE)</f>
        <v>0.61351124204895813</v>
      </c>
      <c r="AJ1150" s="2">
        <f>Table1[[#This Row],[Gain]]^Table1[[#This Row],[θ]]</f>
        <v>59.193926540095148</v>
      </c>
      <c r="AK1150" s="2">
        <f>-Table1[[#This Row],[λ]]*-Table1[[#This Row],[Loss]]^Table1[[#This Row],[θ]]</f>
        <v>107.83498131120591</v>
      </c>
      <c r="AL1150" s="2">
        <f>Table1[[#This Row],[v_n_w_g]]-Table1[[#This Row],[v_n_w_l]]</f>
        <v>-48.64105477111076</v>
      </c>
      <c r="AM1150" s="2">
        <f>IF(Table1[[#This Row],[diff_v]]&gt;=1,1,0)</f>
        <v>0</v>
      </c>
    </row>
    <row r="1151" spans="1:39" hidden="1" x14ac:dyDescent="0.3">
      <c r="A1151">
        <v>37</v>
      </c>
      <c r="B1151" t="s">
        <v>47</v>
      </c>
      <c r="C1151" s="22">
        <f>VLOOKUP(Table1[[#This Row],[Subject]],'Subject Profile'!$A$2:$E$8,4,FALSE)</f>
        <v>0.88613857459934653</v>
      </c>
      <c r="D1151" s="22">
        <f>VLOOKUP(Table1[[#This Row],[Subject]],'Subject Profile'!$A$2:$E$8,5,FALSE)</f>
        <v>-2</v>
      </c>
      <c r="E1151" t="s">
        <v>49</v>
      </c>
      <c r="F1151" t="s">
        <v>21</v>
      </c>
      <c r="G1151" t="s">
        <v>7</v>
      </c>
      <c r="H1151">
        <f>IF(Table1[[#This Row],[decision]]="accept",1,0)</f>
        <v>1</v>
      </c>
      <c r="I1151">
        <v>180</v>
      </c>
      <c r="J1151" t="s">
        <v>107</v>
      </c>
      <c r="K1151">
        <v>1664605121</v>
      </c>
      <c r="L1151">
        <v>7</v>
      </c>
      <c r="M1151" t="str">
        <f>VLOOKUP($F1151,Experiment!$A$2:$U$90,MATCH(Results!M$1,Experiment!$A$1:$U$1,0)+1,FALSE)</f>
        <v>I</v>
      </c>
      <c r="N1151">
        <f>IF(Table1[[#This Row],[Impact]]="I",0,1)</f>
        <v>0</v>
      </c>
      <c r="O1151" s="2">
        <f>VLOOKUP($F1151,Experiment!$A$2:$U$90,MATCH(Results!O$1,Experiment!$A$1:$U$1,0),FALSE)</f>
        <v>-90</v>
      </c>
      <c r="P1151" s="3">
        <f>VLOOKUP($F1151,Experiment!$A$2:$U$90,MATCH(Results!P$1,Experiment!$A$1:$U$1,0),FALSE)</f>
        <v>0.5</v>
      </c>
      <c r="Q1151" s="2">
        <f>VLOOKUP($F1151,Experiment!$A$2:$U$90,MATCH(Results!Q$1,Experiment!$A$1:$U$1,0),FALSE)</f>
        <v>180</v>
      </c>
      <c r="R1151" s="3">
        <f>VLOOKUP($F1151,Experiment!$A$2:$U$90,MATCH(Results!R$1,Experiment!$A$1:$U$1,0),FALSE)</f>
        <v>0.5</v>
      </c>
      <c r="S1151" s="2">
        <f>VLOOKUP($F1151,Experiment!$A$2:$U$90,MATCH(Results!S$1,Experiment!$A$1:$U$1,0),FALSE)</f>
        <v>45</v>
      </c>
      <c r="T1151" s="2">
        <f>VLOOKUP($F1151,Experiment!$A$2:$U$90,MATCH(Results!T$1,Experiment!$A$1:$U$1,0),FALSE)</f>
        <v>18225</v>
      </c>
      <c r="U1151" s="2">
        <f>VLOOKUP($F1151,Experiment!$A$2:$U$90,MATCH(Results!U$1,Experiment!$A$1:$U$1,0),FALSE)</f>
        <v>135</v>
      </c>
      <c r="V1151" s="2">
        <f>VLOOKUP($F1151,Experiment!$A$2:$U$90,MATCH(Results!V$1,Experiment!$A$1:$U$1,0),FALSE)</f>
        <v>4</v>
      </c>
      <c r="W1151" s="3">
        <f>VLOOKUP($F1151,Experiment!$A$2:$U$90,MATCH(Results!W$1,Experiment!$A$1:$U$1,0),FALSE)</f>
        <v>0.75</v>
      </c>
      <c r="X1151" s="3">
        <f>VLOOKUP($F1151,Experiment!$A$2:$U$90,MATCH(Results!X$1,Experiment!$A$1:$U$1,0),FALSE)</f>
        <v>0.25</v>
      </c>
      <c r="Y1151" s="2">
        <f>VLOOKUP($F1151,Experiment!$A$2:$U$90,MATCH(Results!Y$1,Experiment!$A$1:$U$1,0),FALSE)</f>
        <v>2</v>
      </c>
      <c r="Z1151" s="3">
        <f>VLOOKUP($F1151,Experiment!$A$2:$U$90,MATCH(Results!Z$1,Experiment!$A$1:$U$1,0),FALSE)</f>
        <v>0.05</v>
      </c>
      <c r="AA1151" s="3">
        <f>VLOOKUP($F1151,Experiment!$A$2:$U$90,MATCH(Results!AA$1,Experiment!$A$1:$U$1,0),FALSE)</f>
        <v>0.2</v>
      </c>
      <c r="AB1151" s="3">
        <f>VLOOKUP($F1151,Experiment!$A$2:$U$90,MATCH(Results!AB$1,Experiment!$A$1:$U$1,0),FALSE)</f>
        <v>0.42499999999999999</v>
      </c>
      <c r="AC1151" s="3">
        <f>VLOOKUP($F1151,Experiment!$A$2:$U$90,MATCH(Results!AC$1,Experiment!$A$1:$U$1,0),FALSE)</f>
        <v>0.57499999999999996</v>
      </c>
      <c r="AD1151" s="2">
        <f>VLOOKUP($F1151,Experiment!$A$2:$U$90,MATCH(Results!AD$1,Experiment!$A$1:$U$1,0),FALSE)</f>
        <v>65.249999999999986</v>
      </c>
      <c r="AE1151" s="2">
        <f>VLOOKUP($F1151,Experiment!$A$2:$U$90,MATCH(Results!AE$1,Experiment!$A$1:$U$1,0),FALSE)</f>
        <v>17814.9375</v>
      </c>
      <c r="AF1151" s="2">
        <f>VLOOKUP($F1151,Experiment!$A$2:$U$90,MATCH(Results!AF$1,Experiment!$A$1:$U$1,0),FALSE)</f>
        <v>133.47260954967501</v>
      </c>
      <c r="AG1151" s="3">
        <f>VLOOKUP($F1151,Experiment!$A$2:$W$90,MATCH(Results!AG$1,Experiment!$A$1:$W$1,0),FALSE)</f>
        <v>1</v>
      </c>
      <c r="AH1151" s="3">
        <f>VLOOKUP($F1151,Experiment!$A$2:$W$90,MATCH(Results!AH$1,Experiment!$A$1:$W$1,0),FALSE)</f>
        <v>0.57499999999999996</v>
      </c>
      <c r="AI1151" s="3">
        <f>VLOOKUP($F1151,Experiment!$A$2:$X$90,MATCH(Results!AI$1,Experiment!$A$1:$X$1,0),FALSE)</f>
        <v>0.42500000000000004</v>
      </c>
      <c r="AJ1151" s="2">
        <f>Table1[[#This Row],[Gain]]^Table1[[#This Row],[θ]]</f>
        <v>99.651528158912399</v>
      </c>
      <c r="AK1151" s="2">
        <f>-Table1[[#This Row],[λ]]*-Table1[[#This Row],[Loss]]^Table1[[#This Row],[θ]]</f>
        <v>107.83498131120591</v>
      </c>
      <c r="AL1151" s="2">
        <f>Table1[[#This Row],[v_n_w_g]]-Table1[[#This Row],[v_n_w_l]]</f>
        <v>-8.1834531522935094</v>
      </c>
      <c r="AM1151" s="2">
        <f>IF(Table1[[#This Row],[diff_v]]&gt;=1,1,0)</f>
        <v>0</v>
      </c>
    </row>
    <row r="1152" spans="1:39" hidden="1" x14ac:dyDescent="0.3">
      <c r="A1152">
        <v>38</v>
      </c>
      <c r="B1152" t="s">
        <v>47</v>
      </c>
      <c r="C1152" s="22">
        <f>VLOOKUP(Table1[[#This Row],[Subject]],'Subject Profile'!$A$2:$E$8,4,FALSE)</f>
        <v>0.88613857459934653</v>
      </c>
      <c r="D1152" s="22">
        <f>VLOOKUP(Table1[[#This Row],[Subject]],'Subject Profile'!$A$2:$E$8,5,FALSE)</f>
        <v>-2</v>
      </c>
      <c r="E1152" t="s">
        <v>49</v>
      </c>
      <c r="F1152" t="s">
        <v>10</v>
      </c>
      <c r="G1152" t="s">
        <v>7</v>
      </c>
      <c r="H1152">
        <f>IF(Table1[[#This Row],[decision]]="accept",1,0)</f>
        <v>1</v>
      </c>
      <c r="I1152">
        <v>-50</v>
      </c>
      <c r="J1152" t="s">
        <v>107</v>
      </c>
      <c r="K1152">
        <v>1664605125</v>
      </c>
      <c r="L1152">
        <v>4</v>
      </c>
      <c r="M1152" t="str">
        <f>VLOOKUP($F1152,Experiment!$A$2:$U$90,MATCH(Results!M$1,Experiment!$A$1:$U$1,0)+1,FALSE)</f>
        <v>I</v>
      </c>
      <c r="N1152">
        <f>IF(Table1[[#This Row],[Impact]]="I",0,1)</f>
        <v>0</v>
      </c>
      <c r="O1152" s="2">
        <f>VLOOKUP($F1152,Experiment!$A$2:$U$90,MATCH(Results!O$1,Experiment!$A$1:$U$1,0),FALSE)</f>
        <v>-50</v>
      </c>
      <c r="P1152" s="3">
        <f>VLOOKUP($F1152,Experiment!$A$2:$U$90,MATCH(Results!P$1,Experiment!$A$1:$U$1,0),FALSE)</f>
        <v>0.5</v>
      </c>
      <c r="Q1152" s="2">
        <f>VLOOKUP($F1152,Experiment!$A$2:$U$90,MATCH(Results!Q$1,Experiment!$A$1:$U$1,0),FALSE)</f>
        <v>60</v>
      </c>
      <c r="R1152" s="3">
        <f>VLOOKUP($F1152,Experiment!$A$2:$U$90,MATCH(Results!R$1,Experiment!$A$1:$U$1,0),FALSE)</f>
        <v>0.5</v>
      </c>
      <c r="S1152" s="2">
        <f>VLOOKUP($F1152,Experiment!$A$2:$U$90,MATCH(Results!S$1,Experiment!$A$1:$U$1,0),FALSE)</f>
        <v>5</v>
      </c>
      <c r="T1152" s="2">
        <f>VLOOKUP($F1152,Experiment!$A$2:$U$90,MATCH(Results!T$1,Experiment!$A$1:$U$1,0),FALSE)</f>
        <v>3025</v>
      </c>
      <c r="U1152" s="2">
        <f>VLOOKUP($F1152,Experiment!$A$2:$U$90,MATCH(Results!U$1,Experiment!$A$1:$U$1,0),FALSE)</f>
        <v>55</v>
      </c>
      <c r="V1152" s="2">
        <f>VLOOKUP($F1152,Experiment!$A$2:$U$90,MATCH(Results!V$1,Experiment!$A$1:$U$1,0),FALSE)</f>
        <v>2</v>
      </c>
      <c r="W1152" s="3">
        <f>VLOOKUP($F1152,Experiment!$A$2:$U$90,MATCH(Results!W$1,Experiment!$A$1:$U$1,0),FALSE)</f>
        <v>0</v>
      </c>
      <c r="X1152" s="3">
        <f>VLOOKUP($F1152,Experiment!$A$2:$U$90,MATCH(Results!X$1,Experiment!$A$1:$U$1,0),FALSE)</f>
        <v>1</v>
      </c>
      <c r="Y1152" s="2">
        <f>VLOOKUP($F1152,Experiment!$A$2:$U$90,MATCH(Results!Y$1,Experiment!$A$1:$U$1,0),FALSE)</f>
        <v>2</v>
      </c>
      <c r="Z1152" s="3">
        <f>VLOOKUP($F1152,Experiment!$A$2:$U$90,MATCH(Results!Z$1,Experiment!$A$1:$U$1,0),FALSE)</f>
        <v>0.5</v>
      </c>
      <c r="AA1152" s="3">
        <f>VLOOKUP($F1152,Experiment!$A$2:$U$90,MATCH(Results!AA$1,Experiment!$A$1:$U$1,0),FALSE)</f>
        <v>0.5</v>
      </c>
      <c r="AB1152" s="3">
        <f>VLOOKUP($F1152,Experiment!$A$2:$U$90,MATCH(Results!AB$1,Experiment!$A$1:$U$1,0),FALSE)</f>
        <v>0.5</v>
      </c>
      <c r="AC1152" s="3">
        <f>VLOOKUP($F1152,Experiment!$A$2:$U$90,MATCH(Results!AC$1,Experiment!$A$1:$U$1,0),FALSE)</f>
        <v>0.5</v>
      </c>
      <c r="AD1152" s="2">
        <f>VLOOKUP($F1152,Experiment!$A$2:$U$90,MATCH(Results!AD$1,Experiment!$A$1:$U$1,0),FALSE)</f>
        <v>5</v>
      </c>
      <c r="AE1152" s="2">
        <f>VLOOKUP($F1152,Experiment!$A$2:$U$90,MATCH(Results!AE$1,Experiment!$A$1:$U$1,0),FALSE)</f>
        <v>3025</v>
      </c>
      <c r="AF1152" s="2">
        <f>VLOOKUP($F1152,Experiment!$A$2:$U$90,MATCH(Results!AF$1,Experiment!$A$1:$U$1,0),FALSE)</f>
        <v>55</v>
      </c>
      <c r="AG1152" s="3">
        <f>VLOOKUP($F1152,Experiment!$A$2:$W$90,MATCH(Results!AG$1,Experiment!$A$1:$W$1,0),FALSE)</f>
        <v>1</v>
      </c>
      <c r="AH1152" s="3">
        <f>VLOOKUP($F1152,Experiment!$A$2:$W$90,MATCH(Results!AH$1,Experiment!$A$1:$W$1,0),FALSE)</f>
        <v>0.5</v>
      </c>
      <c r="AI1152" s="3">
        <f>VLOOKUP($F1152,Experiment!$A$2:$X$90,MATCH(Results!AI$1,Experiment!$A$1:$X$1,0),FALSE)</f>
        <v>0.5</v>
      </c>
      <c r="AJ1152" s="2">
        <f>Table1[[#This Row],[Gain]]^Table1[[#This Row],[θ]]</f>
        <v>37.643362891590748</v>
      </c>
      <c r="AK1152" s="2">
        <f>-Table1[[#This Row],[λ]]*-Table1[[#This Row],[Loss]]^Table1[[#This Row],[θ]]</f>
        <v>64.054973166180915</v>
      </c>
      <c r="AL1152" s="2">
        <f>Table1[[#This Row],[v_n_w_g]]-Table1[[#This Row],[v_n_w_l]]</f>
        <v>-26.411610274590167</v>
      </c>
      <c r="AM1152" s="2">
        <f>IF(Table1[[#This Row],[diff_v]]&gt;=1,1,0)</f>
        <v>0</v>
      </c>
    </row>
    <row r="1153" spans="1:39" hidden="1" x14ac:dyDescent="0.3">
      <c r="A1153">
        <v>0</v>
      </c>
      <c r="B1153" t="s">
        <v>47</v>
      </c>
      <c r="C1153" s="22">
        <f>VLOOKUP(Table1[[#This Row],[Subject]],'Subject Profile'!$A$2:$E$8,4,FALSE)</f>
        <v>0.88613857459934653</v>
      </c>
      <c r="D1153" s="22">
        <f>VLOOKUP(Table1[[#This Row],[Subject]],'Subject Profile'!$A$2:$E$8,5,FALSE)</f>
        <v>-2</v>
      </c>
      <c r="E1153" t="s">
        <v>111</v>
      </c>
      <c r="F1153" t="s">
        <v>87</v>
      </c>
      <c r="G1153" t="s">
        <v>5</v>
      </c>
      <c r="H1153">
        <f>IF(Table1[[#This Row],[decision]]="accept",1,0)</f>
        <v>0</v>
      </c>
      <c r="I1153">
        <v>0</v>
      </c>
      <c r="J1153" t="s">
        <v>107</v>
      </c>
      <c r="K1153">
        <v>1664605175</v>
      </c>
      <c r="L1153" t="s">
        <v>136</v>
      </c>
      <c r="M1153" t="str">
        <f>VLOOKUP($F1153,Experiment!$A$2:$U$90,MATCH(Results!M$1,Experiment!$A$1:$U$1,0)+1,FALSE)</f>
        <v>G</v>
      </c>
      <c r="N1153">
        <f>IF(Table1[[#This Row],[Impact]]="I",0,1)</f>
        <v>1</v>
      </c>
      <c r="O1153" s="2">
        <f>VLOOKUP($F1153,Experiment!$A$2:$U$90,MATCH(Results!O$1,Experiment!$A$1:$U$1,0),FALSE)</f>
        <v>-90</v>
      </c>
      <c r="P1153" s="3">
        <f>VLOOKUP($F1153,Experiment!$A$2:$U$90,MATCH(Results!P$1,Experiment!$A$1:$U$1,0),FALSE)</f>
        <v>0.5</v>
      </c>
      <c r="Q1153" s="2">
        <f>VLOOKUP($F1153,Experiment!$A$2:$U$90,MATCH(Results!Q$1,Experiment!$A$1:$U$1,0),FALSE)</f>
        <v>90</v>
      </c>
      <c r="R1153" s="3">
        <f>VLOOKUP($F1153,Experiment!$A$2:$U$90,MATCH(Results!R$1,Experiment!$A$1:$U$1,0),FALSE)</f>
        <v>0.5</v>
      </c>
      <c r="S1153" s="2">
        <f>VLOOKUP($F1153,Experiment!$A$2:$U$90,MATCH(Results!S$1,Experiment!$A$1:$U$1,0),FALSE)</f>
        <v>0</v>
      </c>
      <c r="T1153" s="2">
        <f>VLOOKUP($F1153,Experiment!$A$2:$U$90,MATCH(Results!T$1,Experiment!$A$1:$U$1,0),FALSE)</f>
        <v>8100</v>
      </c>
      <c r="U1153" s="2">
        <f>VLOOKUP($F1153,Experiment!$A$2:$U$90,MATCH(Results!U$1,Experiment!$A$1:$U$1,0),FALSE)</f>
        <v>90</v>
      </c>
      <c r="V1153" s="2">
        <f>VLOOKUP($F1153,Experiment!$A$2:$U$90,MATCH(Results!V$1,Experiment!$A$1:$U$1,0),FALSE)</f>
        <v>2</v>
      </c>
      <c r="W1153" s="3">
        <f>VLOOKUP($F1153,Experiment!$A$2:$U$90,MATCH(Results!W$1,Experiment!$A$1:$U$1,0),FALSE)</f>
        <v>0.25</v>
      </c>
      <c r="X1153" s="3">
        <f>VLOOKUP($F1153,Experiment!$A$2:$U$90,MATCH(Results!X$1,Experiment!$A$1:$U$1,0),FALSE)</f>
        <v>0.75</v>
      </c>
      <c r="Y1153" s="2">
        <f>VLOOKUP($F1153,Experiment!$A$2:$U$90,MATCH(Results!Y$1,Experiment!$A$1:$U$1,0),FALSE)</f>
        <v>2</v>
      </c>
      <c r="Z1153" s="3">
        <f>VLOOKUP($F1153,Experiment!$A$2:$U$90,MATCH(Results!Z$1,Experiment!$A$1:$U$1,0),FALSE)</f>
        <v>0.5</v>
      </c>
      <c r="AA1153" s="3">
        <f>VLOOKUP($F1153,Experiment!$A$2:$U$90,MATCH(Results!AA$1,Experiment!$A$1:$U$1,0),FALSE)</f>
        <v>0.25</v>
      </c>
      <c r="AB1153" s="3">
        <f>VLOOKUP($F1153,Experiment!$A$2:$U$90,MATCH(Results!AB$1,Experiment!$A$1:$U$1,0),FALSE)</f>
        <v>0.625</v>
      </c>
      <c r="AC1153" s="3">
        <f>VLOOKUP($F1153,Experiment!$A$2:$U$90,MATCH(Results!AC$1,Experiment!$A$1:$U$1,0),FALSE)</f>
        <v>0.375</v>
      </c>
      <c r="AD1153" s="2">
        <f>VLOOKUP($F1153,Experiment!$A$2:$U$90,MATCH(Results!AD$1,Experiment!$A$1:$U$1,0),FALSE)</f>
        <v>-22.5</v>
      </c>
      <c r="AE1153" s="2">
        <f>VLOOKUP($F1153,Experiment!$A$2:$U$90,MATCH(Results!AE$1,Experiment!$A$1:$U$1,0),FALSE)</f>
        <v>7593.75</v>
      </c>
      <c r="AF1153" s="2">
        <f>VLOOKUP($F1153,Experiment!$A$2:$U$90,MATCH(Results!AF$1,Experiment!$A$1:$U$1,0),FALSE)</f>
        <v>87.142125289666879</v>
      </c>
      <c r="AG1153" s="3">
        <f>VLOOKUP($F1153,Experiment!$A$2:$W$90,MATCH(Results!AG$1,Experiment!$A$1:$W$1,0),FALSE)</f>
        <v>0.82730419370997643</v>
      </c>
      <c r="AH1153" s="3">
        <f>VLOOKUP($F1153,Experiment!$A$2:$W$90,MATCH(Results!AH$1,Experiment!$A$1:$W$1,0),FALSE)</f>
        <v>0.38648875795104182</v>
      </c>
      <c r="AI1153" s="3">
        <f>VLOOKUP($F1153,Experiment!$A$2:$X$90,MATCH(Results!AI$1,Experiment!$A$1:$X$1,0),FALSE)</f>
        <v>0.61351124204895813</v>
      </c>
      <c r="AJ1153" s="2">
        <f>Table1[[#This Row],[Gain]]^Table1[[#This Row],[θ]]</f>
        <v>53.917490655602954</v>
      </c>
      <c r="AK1153" s="2">
        <f>-Table1[[#This Row],[λ]]*-Table1[[#This Row],[Loss]]^Table1[[#This Row],[θ]]</f>
        <v>107.83498131120591</v>
      </c>
      <c r="AL1153" s="2">
        <f>Table1[[#This Row],[v_n_w_g]]-Table1[[#This Row],[v_n_w_l]]</f>
        <v>-53.917490655602954</v>
      </c>
      <c r="AM1153" s="2">
        <f>IF(Table1[[#This Row],[diff_v]]&gt;=1,1,0)</f>
        <v>0</v>
      </c>
    </row>
    <row r="1154" spans="1:39" hidden="1" x14ac:dyDescent="0.3">
      <c r="A1154">
        <v>1</v>
      </c>
      <c r="B1154" t="s">
        <v>47</v>
      </c>
      <c r="C1154" s="22">
        <f>VLOOKUP(Table1[[#This Row],[Subject]],'Subject Profile'!$A$2:$E$8,4,FALSE)</f>
        <v>0.88613857459934653</v>
      </c>
      <c r="D1154" s="22">
        <f>VLOOKUP(Table1[[#This Row],[Subject]],'Subject Profile'!$A$2:$E$8,5,FALSE)</f>
        <v>-2</v>
      </c>
      <c r="E1154" t="s">
        <v>111</v>
      </c>
      <c r="F1154" t="s">
        <v>66</v>
      </c>
      <c r="G1154" t="s">
        <v>5</v>
      </c>
      <c r="H1154">
        <f>IF(Table1[[#This Row],[decision]]="accept",1,0)</f>
        <v>0</v>
      </c>
      <c r="I1154">
        <v>0</v>
      </c>
      <c r="J1154" t="s">
        <v>107</v>
      </c>
      <c r="K1154">
        <v>1664605184</v>
      </c>
      <c r="L1154">
        <v>9</v>
      </c>
      <c r="M1154" t="str">
        <f>VLOOKUP($F1154,Experiment!$A$2:$U$90,MATCH(Results!M$1,Experiment!$A$1:$U$1,0)+1,FALSE)</f>
        <v>G</v>
      </c>
      <c r="N1154">
        <f>IF(Table1[[#This Row],[Impact]]="I",0,1)</f>
        <v>1</v>
      </c>
      <c r="O1154" s="2">
        <f>VLOOKUP($F1154,Experiment!$A$2:$U$90,MATCH(Results!O$1,Experiment!$A$1:$U$1,0),FALSE)</f>
        <v>-10</v>
      </c>
      <c r="P1154" s="3">
        <f>VLOOKUP($F1154,Experiment!$A$2:$U$90,MATCH(Results!P$1,Experiment!$A$1:$U$1,0),FALSE)</f>
        <v>0.5</v>
      </c>
      <c r="Q1154" s="2">
        <f>VLOOKUP($F1154,Experiment!$A$2:$U$90,MATCH(Results!Q$1,Experiment!$A$1:$U$1,0),FALSE)</f>
        <v>20</v>
      </c>
      <c r="R1154" s="3">
        <f>VLOOKUP($F1154,Experiment!$A$2:$U$90,MATCH(Results!R$1,Experiment!$A$1:$U$1,0),FALSE)</f>
        <v>0.5</v>
      </c>
      <c r="S1154" s="2">
        <f>VLOOKUP($F1154,Experiment!$A$2:$U$90,MATCH(Results!S$1,Experiment!$A$1:$U$1,0),FALSE)</f>
        <v>5</v>
      </c>
      <c r="T1154" s="2">
        <f>VLOOKUP($F1154,Experiment!$A$2:$U$90,MATCH(Results!T$1,Experiment!$A$1:$U$1,0),FALSE)</f>
        <v>225</v>
      </c>
      <c r="U1154" s="2">
        <f>VLOOKUP($F1154,Experiment!$A$2:$U$90,MATCH(Results!U$1,Experiment!$A$1:$U$1,0),FALSE)</f>
        <v>15</v>
      </c>
      <c r="V1154" s="2">
        <f>VLOOKUP($F1154,Experiment!$A$2:$U$90,MATCH(Results!V$1,Experiment!$A$1:$U$1,0),FALSE)</f>
        <v>2</v>
      </c>
      <c r="W1154" s="3">
        <f>VLOOKUP($F1154,Experiment!$A$2:$U$90,MATCH(Results!W$1,Experiment!$A$1:$U$1,0),FALSE)</f>
        <v>0.25</v>
      </c>
      <c r="X1154" s="3">
        <f>VLOOKUP($F1154,Experiment!$A$2:$U$90,MATCH(Results!X$1,Experiment!$A$1:$U$1,0),FALSE)</f>
        <v>0.75</v>
      </c>
      <c r="Y1154" s="2">
        <f>VLOOKUP($F1154,Experiment!$A$2:$U$90,MATCH(Results!Y$1,Experiment!$A$1:$U$1,0),FALSE)</f>
        <v>2</v>
      </c>
      <c r="Z1154" s="3">
        <f>VLOOKUP($F1154,Experiment!$A$2:$U$90,MATCH(Results!Z$1,Experiment!$A$1:$U$1,0),FALSE)</f>
        <v>0.5</v>
      </c>
      <c r="AA1154" s="3">
        <f>VLOOKUP($F1154,Experiment!$A$2:$U$90,MATCH(Results!AA$1,Experiment!$A$1:$U$1,0),FALSE)</f>
        <v>0.25</v>
      </c>
      <c r="AB1154" s="3">
        <f>VLOOKUP($F1154,Experiment!$A$2:$U$90,MATCH(Results!AB$1,Experiment!$A$1:$U$1,0),FALSE)</f>
        <v>0.625</v>
      </c>
      <c r="AC1154" s="3">
        <f>VLOOKUP($F1154,Experiment!$A$2:$U$90,MATCH(Results!AC$1,Experiment!$A$1:$U$1,0),FALSE)</f>
        <v>0.375</v>
      </c>
      <c r="AD1154" s="2">
        <f>VLOOKUP($F1154,Experiment!$A$2:$U$90,MATCH(Results!AD$1,Experiment!$A$1:$U$1,0),FALSE)</f>
        <v>1.25</v>
      </c>
      <c r="AE1154" s="2">
        <f>VLOOKUP($F1154,Experiment!$A$2:$U$90,MATCH(Results!AE$1,Experiment!$A$1:$U$1,0),FALSE)</f>
        <v>210.9375</v>
      </c>
      <c r="AF1154" s="2">
        <f>VLOOKUP($F1154,Experiment!$A$2:$U$90,MATCH(Results!AF$1,Experiment!$A$1:$U$1,0),FALSE)</f>
        <v>14.523687548277813</v>
      </c>
      <c r="AG1154" s="3">
        <f>VLOOKUP($F1154,Experiment!$A$2:$W$90,MATCH(Results!AG$1,Experiment!$A$1:$W$1,0),FALSE)</f>
        <v>0.82730419370997643</v>
      </c>
      <c r="AH1154" s="3">
        <f>VLOOKUP($F1154,Experiment!$A$2:$W$90,MATCH(Results!AH$1,Experiment!$A$1:$W$1,0),FALSE)</f>
        <v>0.38648875795104182</v>
      </c>
      <c r="AI1154" s="3">
        <f>VLOOKUP($F1154,Experiment!$A$2:$X$90,MATCH(Results!AI$1,Experiment!$A$1:$X$1,0),FALSE)</f>
        <v>0.61351124204895813</v>
      </c>
      <c r="AJ1154" s="2">
        <f>Table1[[#This Row],[Gain]]^Table1[[#This Row],[θ]]</f>
        <v>14.219779625740344</v>
      </c>
      <c r="AK1154" s="2">
        <f>-Table1[[#This Row],[λ]]*-Table1[[#This Row],[Loss]]^Table1[[#This Row],[θ]]</f>
        <v>15.387517868726606</v>
      </c>
      <c r="AL1154" s="2">
        <f>Table1[[#This Row],[v_n_w_g]]-Table1[[#This Row],[v_n_w_l]]</f>
        <v>-1.1677382429862622</v>
      </c>
      <c r="AM1154" s="2">
        <f>IF(Table1[[#This Row],[diff_v]]&gt;=1,1,0)</f>
        <v>0</v>
      </c>
    </row>
    <row r="1155" spans="1:39" hidden="1" x14ac:dyDescent="0.3">
      <c r="A1155">
        <v>2</v>
      </c>
      <c r="B1155" t="s">
        <v>47</v>
      </c>
      <c r="C1155" s="22">
        <f>VLOOKUP(Table1[[#This Row],[Subject]],'Subject Profile'!$A$2:$E$8,4,FALSE)</f>
        <v>0.88613857459934653</v>
      </c>
      <c r="D1155" s="22">
        <f>VLOOKUP(Table1[[#This Row],[Subject]],'Subject Profile'!$A$2:$E$8,5,FALSE)</f>
        <v>-2</v>
      </c>
      <c r="E1155" t="s">
        <v>111</v>
      </c>
      <c r="F1155" t="s">
        <v>62</v>
      </c>
      <c r="G1155" t="s">
        <v>7</v>
      </c>
      <c r="H1155">
        <f>IF(Table1[[#This Row],[decision]]="accept",1,0)</f>
        <v>1</v>
      </c>
      <c r="I1155">
        <v>20</v>
      </c>
      <c r="J1155" t="s">
        <v>107</v>
      </c>
      <c r="K1155">
        <v>1664605190</v>
      </c>
      <c r="L1155">
        <v>6</v>
      </c>
      <c r="M1155" t="str">
        <f>VLOOKUP($F1155,Experiment!$A$2:$U$90,MATCH(Results!M$1,Experiment!$A$1:$U$1,0)+1,FALSE)</f>
        <v>G</v>
      </c>
      <c r="N1155">
        <f>IF(Table1[[#This Row],[Impact]]="I",0,1)</f>
        <v>1</v>
      </c>
      <c r="O1155" s="2">
        <f>VLOOKUP($F1155,Experiment!$A$2:$U$90,MATCH(Results!O$1,Experiment!$A$1:$U$1,0),FALSE)</f>
        <v>-10</v>
      </c>
      <c r="P1155" s="3">
        <f>VLOOKUP($F1155,Experiment!$A$2:$U$90,MATCH(Results!P$1,Experiment!$A$1:$U$1,0),FALSE)</f>
        <v>0.5</v>
      </c>
      <c r="Q1155" s="2">
        <f>VLOOKUP($F1155,Experiment!$A$2:$U$90,MATCH(Results!Q$1,Experiment!$A$1:$U$1,0),FALSE)</f>
        <v>20</v>
      </c>
      <c r="R1155" s="3">
        <f>VLOOKUP($F1155,Experiment!$A$2:$U$90,MATCH(Results!R$1,Experiment!$A$1:$U$1,0),FALSE)</f>
        <v>0.5</v>
      </c>
      <c r="S1155" s="2">
        <f>VLOOKUP($F1155,Experiment!$A$2:$U$90,MATCH(Results!S$1,Experiment!$A$1:$U$1,0),FALSE)</f>
        <v>5</v>
      </c>
      <c r="T1155" s="2">
        <f>VLOOKUP($F1155,Experiment!$A$2:$U$90,MATCH(Results!T$1,Experiment!$A$1:$U$1,0),FALSE)</f>
        <v>225</v>
      </c>
      <c r="U1155" s="2">
        <f>VLOOKUP($F1155,Experiment!$A$2:$U$90,MATCH(Results!U$1,Experiment!$A$1:$U$1,0),FALSE)</f>
        <v>15</v>
      </c>
      <c r="V1155" s="2">
        <f>VLOOKUP($F1155,Experiment!$A$2:$U$90,MATCH(Results!V$1,Experiment!$A$1:$U$1,0),FALSE)</f>
        <v>4</v>
      </c>
      <c r="W1155" s="3">
        <f>VLOOKUP($F1155,Experiment!$A$2:$U$90,MATCH(Results!W$1,Experiment!$A$1:$U$1,0),FALSE)</f>
        <v>0.25</v>
      </c>
      <c r="X1155" s="3">
        <f>VLOOKUP($F1155,Experiment!$A$2:$U$90,MATCH(Results!X$1,Experiment!$A$1:$U$1,0),FALSE)</f>
        <v>0.75</v>
      </c>
      <c r="Y1155" s="2">
        <f>VLOOKUP($F1155,Experiment!$A$2:$U$90,MATCH(Results!Y$1,Experiment!$A$1:$U$1,0),FALSE)</f>
        <v>2</v>
      </c>
      <c r="Z1155" s="3">
        <f>VLOOKUP($F1155,Experiment!$A$2:$U$90,MATCH(Results!Z$1,Experiment!$A$1:$U$1,0),FALSE)</f>
        <v>0.5</v>
      </c>
      <c r="AA1155" s="3">
        <f>VLOOKUP($F1155,Experiment!$A$2:$U$90,MATCH(Results!AA$1,Experiment!$A$1:$U$1,0),FALSE)</f>
        <v>0.25</v>
      </c>
      <c r="AB1155" s="3">
        <f>VLOOKUP($F1155,Experiment!$A$2:$U$90,MATCH(Results!AB$1,Experiment!$A$1:$U$1,0),FALSE)</f>
        <v>0.625</v>
      </c>
      <c r="AC1155" s="3">
        <f>VLOOKUP($F1155,Experiment!$A$2:$U$90,MATCH(Results!AC$1,Experiment!$A$1:$U$1,0),FALSE)</f>
        <v>0.375</v>
      </c>
      <c r="AD1155" s="2">
        <f>VLOOKUP($F1155,Experiment!$A$2:$U$90,MATCH(Results!AD$1,Experiment!$A$1:$U$1,0),FALSE)</f>
        <v>1.25</v>
      </c>
      <c r="AE1155" s="2">
        <f>VLOOKUP($F1155,Experiment!$A$2:$U$90,MATCH(Results!AE$1,Experiment!$A$1:$U$1,0),FALSE)</f>
        <v>210.9375</v>
      </c>
      <c r="AF1155" s="2">
        <f>VLOOKUP($F1155,Experiment!$A$2:$U$90,MATCH(Results!AF$1,Experiment!$A$1:$U$1,0),FALSE)</f>
        <v>14.523687548277813</v>
      </c>
      <c r="AG1155" s="3">
        <f>VLOOKUP($F1155,Experiment!$A$2:$W$90,MATCH(Results!AG$1,Experiment!$A$1:$W$1,0),FALSE)</f>
        <v>0.82730419370997643</v>
      </c>
      <c r="AH1155" s="3">
        <f>VLOOKUP($F1155,Experiment!$A$2:$W$90,MATCH(Results!AH$1,Experiment!$A$1:$W$1,0),FALSE)</f>
        <v>0.38648875795104182</v>
      </c>
      <c r="AI1155" s="3">
        <f>VLOOKUP($F1155,Experiment!$A$2:$X$90,MATCH(Results!AI$1,Experiment!$A$1:$X$1,0),FALSE)</f>
        <v>0.61351124204895813</v>
      </c>
      <c r="AJ1155" s="2">
        <f>Table1[[#This Row],[Gain]]^Table1[[#This Row],[θ]]</f>
        <v>14.219779625740344</v>
      </c>
      <c r="AK1155" s="2">
        <f>-Table1[[#This Row],[λ]]*-Table1[[#This Row],[Loss]]^Table1[[#This Row],[θ]]</f>
        <v>15.387517868726606</v>
      </c>
      <c r="AL1155" s="2">
        <f>Table1[[#This Row],[v_n_w_g]]-Table1[[#This Row],[v_n_w_l]]</f>
        <v>-1.1677382429862622</v>
      </c>
      <c r="AM1155" s="2">
        <f>IF(Table1[[#This Row],[diff_v]]&gt;=1,1,0)</f>
        <v>0</v>
      </c>
    </row>
    <row r="1156" spans="1:39" hidden="1" x14ac:dyDescent="0.3">
      <c r="A1156">
        <v>3</v>
      </c>
      <c r="B1156" t="s">
        <v>47</v>
      </c>
      <c r="C1156" s="22">
        <f>VLOOKUP(Table1[[#This Row],[Subject]],'Subject Profile'!$A$2:$E$8,4,FALSE)</f>
        <v>0.88613857459934653</v>
      </c>
      <c r="D1156" s="22">
        <f>VLOOKUP(Table1[[#This Row],[Subject]],'Subject Profile'!$A$2:$E$8,5,FALSE)</f>
        <v>-2</v>
      </c>
      <c r="E1156" t="s">
        <v>111</v>
      </c>
      <c r="F1156" t="s">
        <v>97</v>
      </c>
      <c r="G1156" t="s">
        <v>7</v>
      </c>
      <c r="H1156">
        <f>IF(Table1[[#This Row],[decision]]="accept",1,0)</f>
        <v>1</v>
      </c>
      <c r="I1156">
        <v>-10</v>
      </c>
      <c r="J1156" t="s">
        <v>107</v>
      </c>
      <c r="K1156">
        <v>1664605196</v>
      </c>
      <c r="L1156">
        <v>6</v>
      </c>
      <c r="M1156" t="str">
        <f>VLOOKUP($F1156,Experiment!$A$2:$U$90,MATCH(Results!M$1,Experiment!$A$1:$U$1,0)+1,FALSE)</f>
        <v>G</v>
      </c>
      <c r="N1156">
        <f>IF(Table1[[#This Row],[Impact]]="I",0,1)</f>
        <v>1</v>
      </c>
      <c r="O1156" s="2">
        <f>VLOOKUP($F1156,Experiment!$A$2:$U$90,MATCH(Results!O$1,Experiment!$A$1:$U$1,0),FALSE)</f>
        <v>-10</v>
      </c>
      <c r="P1156" s="3">
        <f>VLOOKUP($F1156,Experiment!$A$2:$U$90,MATCH(Results!P$1,Experiment!$A$1:$U$1,0),FALSE)</f>
        <v>0.5</v>
      </c>
      <c r="Q1156" s="2">
        <f>VLOOKUP($F1156,Experiment!$A$2:$U$90,MATCH(Results!Q$1,Experiment!$A$1:$U$1,0),FALSE)</f>
        <v>10</v>
      </c>
      <c r="R1156" s="3">
        <f>VLOOKUP($F1156,Experiment!$A$2:$U$90,MATCH(Results!R$1,Experiment!$A$1:$U$1,0),FALSE)</f>
        <v>0.5</v>
      </c>
      <c r="S1156" s="2">
        <f>VLOOKUP($F1156,Experiment!$A$2:$U$90,MATCH(Results!S$1,Experiment!$A$1:$U$1,0),FALSE)</f>
        <v>0</v>
      </c>
      <c r="T1156" s="2">
        <f>VLOOKUP($F1156,Experiment!$A$2:$U$90,MATCH(Results!T$1,Experiment!$A$1:$U$1,0),FALSE)</f>
        <v>100</v>
      </c>
      <c r="U1156" s="2">
        <f>VLOOKUP($F1156,Experiment!$A$2:$U$90,MATCH(Results!U$1,Experiment!$A$1:$U$1,0),FALSE)</f>
        <v>10</v>
      </c>
      <c r="V1156" s="2">
        <f>VLOOKUP($F1156,Experiment!$A$2:$U$90,MATCH(Results!V$1,Experiment!$A$1:$U$1,0),FALSE)</f>
        <v>4</v>
      </c>
      <c r="W1156" s="3">
        <f>VLOOKUP($F1156,Experiment!$A$2:$U$90,MATCH(Results!W$1,Experiment!$A$1:$U$1,0),FALSE)</f>
        <v>0.25</v>
      </c>
      <c r="X1156" s="3">
        <f>VLOOKUP($F1156,Experiment!$A$2:$U$90,MATCH(Results!X$1,Experiment!$A$1:$U$1,0),FALSE)</f>
        <v>0.75</v>
      </c>
      <c r="Y1156" s="2">
        <f>VLOOKUP($F1156,Experiment!$A$2:$U$90,MATCH(Results!Y$1,Experiment!$A$1:$U$1,0),FALSE)</f>
        <v>1</v>
      </c>
      <c r="Z1156" s="3">
        <f>VLOOKUP($F1156,Experiment!$A$2:$U$90,MATCH(Results!Z$1,Experiment!$A$1:$U$1,0),FALSE)</f>
        <v>0.25</v>
      </c>
      <c r="AA1156" s="3">
        <f>VLOOKUP($F1156,Experiment!$A$2:$U$90,MATCH(Results!AA$1,Experiment!$A$1:$U$1,0),FALSE)</f>
        <v>0.5</v>
      </c>
      <c r="AB1156" s="3">
        <f>VLOOKUP($F1156,Experiment!$A$2:$U$90,MATCH(Results!AB$1,Experiment!$A$1:$U$1,0),FALSE)</f>
        <v>0.375</v>
      </c>
      <c r="AC1156" s="3">
        <f>VLOOKUP($F1156,Experiment!$A$2:$U$90,MATCH(Results!AC$1,Experiment!$A$1:$U$1,0),FALSE)</f>
        <v>0.625</v>
      </c>
      <c r="AD1156" s="2">
        <f>VLOOKUP($F1156,Experiment!$A$2:$U$90,MATCH(Results!AD$1,Experiment!$A$1:$U$1,0),FALSE)</f>
        <v>2.5</v>
      </c>
      <c r="AE1156" s="2">
        <f>VLOOKUP($F1156,Experiment!$A$2:$U$90,MATCH(Results!AE$1,Experiment!$A$1:$U$1,0),FALSE)</f>
        <v>93.75</v>
      </c>
      <c r="AF1156" s="2">
        <f>VLOOKUP($F1156,Experiment!$A$2:$U$90,MATCH(Results!AF$1,Experiment!$A$1:$U$1,0),FALSE)</f>
        <v>9.6824583655185421</v>
      </c>
      <c r="AG1156" s="3">
        <f>VLOOKUP($F1156,Experiment!$A$2:$W$90,MATCH(Results!AG$1,Experiment!$A$1:$W$1,0),FALSE)</f>
        <v>1</v>
      </c>
      <c r="AH1156" s="3">
        <f>VLOOKUP($F1156,Experiment!$A$2:$W$90,MATCH(Results!AH$1,Experiment!$A$1:$W$1,0),FALSE)</f>
        <v>0.625</v>
      </c>
      <c r="AI1156" s="3">
        <f>VLOOKUP($F1156,Experiment!$A$2:$X$90,MATCH(Results!AI$1,Experiment!$A$1:$X$1,0),FALSE)</f>
        <v>0.375</v>
      </c>
      <c r="AJ1156" s="2">
        <f>Table1[[#This Row],[Gain]]^Table1[[#This Row],[θ]]</f>
        <v>7.693758934363303</v>
      </c>
      <c r="AK1156" s="2">
        <f>-Table1[[#This Row],[λ]]*-Table1[[#This Row],[Loss]]^Table1[[#This Row],[θ]]</f>
        <v>15.387517868726606</v>
      </c>
      <c r="AL1156" s="2">
        <f>Table1[[#This Row],[v_n_w_g]]-Table1[[#This Row],[v_n_w_l]]</f>
        <v>-7.693758934363303</v>
      </c>
      <c r="AM1156" s="2">
        <f>IF(Table1[[#This Row],[diff_v]]&gt;=1,1,0)</f>
        <v>0</v>
      </c>
    </row>
    <row r="1157" spans="1:39" hidden="1" x14ac:dyDescent="0.3">
      <c r="A1157">
        <v>4</v>
      </c>
      <c r="B1157" t="s">
        <v>47</v>
      </c>
      <c r="C1157" s="22">
        <f>VLOOKUP(Table1[[#This Row],[Subject]],'Subject Profile'!$A$2:$E$8,4,FALSE)</f>
        <v>0.88613857459934653</v>
      </c>
      <c r="D1157" s="22">
        <f>VLOOKUP(Table1[[#This Row],[Subject]],'Subject Profile'!$A$2:$E$8,5,FALSE)</f>
        <v>-2</v>
      </c>
      <c r="E1157" t="s">
        <v>111</v>
      </c>
      <c r="F1157" t="s">
        <v>50</v>
      </c>
      <c r="G1157" t="s">
        <v>7</v>
      </c>
      <c r="H1157">
        <f>IF(Table1[[#This Row],[decision]]="accept",1,0)</f>
        <v>1</v>
      </c>
      <c r="I1157">
        <v>180</v>
      </c>
      <c r="J1157" t="s">
        <v>107</v>
      </c>
      <c r="K1157">
        <v>1664605202</v>
      </c>
      <c r="L1157">
        <v>6</v>
      </c>
      <c r="M1157" t="str">
        <f>VLOOKUP($F1157,Experiment!$A$2:$U$90,MATCH(Results!M$1,Experiment!$A$1:$U$1,0)+1,FALSE)</f>
        <v>I</v>
      </c>
      <c r="N1157">
        <f>IF(Table1[[#This Row],[Impact]]="I",0,1)</f>
        <v>0</v>
      </c>
      <c r="O1157" s="2">
        <f>VLOOKUP($F1157,Experiment!$A$2:$U$90,MATCH(Results!O$1,Experiment!$A$1:$U$1,0),FALSE)</f>
        <v>-90</v>
      </c>
      <c r="P1157" s="3">
        <f>VLOOKUP($F1157,Experiment!$A$2:$U$90,MATCH(Results!P$1,Experiment!$A$1:$U$1,0),FALSE)</f>
        <v>0.5</v>
      </c>
      <c r="Q1157" s="2">
        <f>VLOOKUP($F1157,Experiment!$A$2:$U$90,MATCH(Results!Q$1,Experiment!$A$1:$U$1,0),FALSE)</f>
        <v>180</v>
      </c>
      <c r="R1157" s="3">
        <f>VLOOKUP($F1157,Experiment!$A$2:$U$90,MATCH(Results!R$1,Experiment!$A$1:$U$1,0),FALSE)</f>
        <v>0.5</v>
      </c>
      <c r="S1157" s="2">
        <f>VLOOKUP($F1157,Experiment!$A$2:$U$90,MATCH(Results!S$1,Experiment!$A$1:$U$1,0),FALSE)</f>
        <v>45</v>
      </c>
      <c r="T1157" s="2">
        <f>VLOOKUP($F1157,Experiment!$A$2:$U$90,MATCH(Results!T$1,Experiment!$A$1:$U$1,0),FALSE)</f>
        <v>18225</v>
      </c>
      <c r="U1157" s="2">
        <f>VLOOKUP($F1157,Experiment!$A$2:$U$90,MATCH(Results!U$1,Experiment!$A$1:$U$1,0),FALSE)</f>
        <v>135</v>
      </c>
      <c r="V1157" s="2">
        <f>VLOOKUP($F1157,Experiment!$A$2:$U$90,MATCH(Results!V$1,Experiment!$A$1:$U$1,0),FALSE)</f>
        <v>4</v>
      </c>
      <c r="W1157" s="3">
        <f>VLOOKUP($F1157,Experiment!$A$2:$U$90,MATCH(Results!W$1,Experiment!$A$1:$U$1,0),FALSE)</f>
        <v>0.75</v>
      </c>
      <c r="X1157" s="3">
        <f>VLOOKUP($F1157,Experiment!$A$2:$U$90,MATCH(Results!X$1,Experiment!$A$1:$U$1,0),FALSE)</f>
        <v>0.25</v>
      </c>
      <c r="Y1157" s="2">
        <f>VLOOKUP($F1157,Experiment!$A$2:$U$90,MATCH(Results!Y$1,Experiment!$A$1:$U$1,0),FALSE)</f>
        <v>2</v>
      </c>
      <c r="Z1157" s="3">
        <f>VLOOKUP($F1157,Experiment!$A$2:$U$90,MATCH(Results!Z$1,Experiment!$A$1:$U$1,0),FALSE)</f>
        <v>0.05</v>
      </c>
      <c r="AA1157" s="3">
        <f>VLOOKUP($F1157,Experiment!$A$2:$U$90,MATCH(Results!AA$1,Experiment!$A$1:$U$1,0),FALSE)</f>
        <v>0.2</v>
      </c>
      <c r="AB1157" s="3">
        <f>VLOOKUP($F1157,Experiment!$A$2:$U$90,MATCH(Results!AB$1,Experiment!$A$1:$U$1,0),FALSE)</f>
        <v>0.42499999999999999</v>
      </c>
      <c r="AC1157" s="3">
        <f>VLOOKUP($F1157,Experiment!$A$2:$U$90,MATCH(Results!AC$1,Experiment!$A$1:$U$1,0),FALSE)</f>
        <v>0.57499999999999996</v>
      </c>
      <c r="AD1157" s="2">
        <f>VLOOKUP($F1157,Experiment!$A$2:$U$90,MATCH(Results!AD$1,Experiment!$A$1:$U$1,0),FALSE)</f>
        <v>65.249999999999986</v>
      </c>
      <c r="AE1157" s="2">
        <f>VLOOKUP($F1157,Experiment!$A$2:$U$90,MATCH(Results!AE$1,Experiment!$A$1:$U$1,0),FALSE)</f>
        <v>17814.9375</v>
      </c>
      <c r="AF1157" s="2">
        <f>VLOOKUP($F1157,Experiment!$A$2:$U$90,MATCH(Results!AF$1,Experiment!$A$1:$U$1,0),FALSE)</f>
        <v>133.47260954967501</v>
      </c>
      <c r="AG1157" s="3">
        <f>VLOOKUP($F1157,Experiment!$A$2:$W$90,MATCH(Results!AG$1,Experiment!$A$1:$W$1,0),FALSE)</f>
        <v>1</v>
      </c>
      <c r="AH1157" s="3">
        <f>VLOOKUP($F1157,Experiment!$A$2:$W$90,MATCH(Results!AH$1,Experiment!$A$1:$W$1,0),FALSE)</f>
        <v>0.57499999999999996</v>
      </c>
      <c r="AI1157" s="3">
        <f>VLOOKUP($F1157,Experiment!$A$2:$X$90,MATCH(Results!AI$1,Experiment!$A$1:$X$1,0),FALSE)</f>
        <v>0.42500000000000004</v>
      </c>
      <c r="AJ1157" s="2">
        <f>Table1[[#This Row],[Gain]]^Table1[[#This Row],[θ]]</f>
        <v>99.651528158912399</v>
      </c>
      <c r="AK1157" s="2">
        <f>-Table1[[#This Row],[λ]]*-Table1[[#This Row],[Loss]]^Table1[[#This Row],[θ]]</f>
        <v>107.83498131120591</v>
      </c>
      <c r="AL1157" s="2">
        <f>Table1[[#This Row],[v_n_w_g]]-Table1[[#This Row],[v_n_w_l]]</f>
        <v>-8.1834531522935094</v>
      </c>
      <c r="AM1157" s="2">
        <f>IF(Table1[[#This Row],[diff_v]]&gt;=1,1,0)</f>
        <v>0</v>
      </c>
    </row>
    <row r="1158" spans="1:39" hidden="1" x14ac:dyDescent="0.3">
      <c r="A1158">
        <v>5</v>
      </c>
      <c r="B1158" t="s">
        <v>47</v>
      </c>
      <c r="C1158" s="22">
        <f>VLOOKUP(Table1[[#This Row],[Subject]],'Subject Profile'!$A$2:$E$8,4,FALSE)</f>
        <v>0.88613857459934653</v>
      </c>
      <c r="D1158" s="22">
        <f>VLOOKUP(Table1[[#This Row],[Subject]],'Subject Profile'!$A$2:$E$8,5,FALSE)</f>
        <v>-2</v>
      </c>
      <c r="E1158" t="s">
        <v>111</v>
      </c>
      <c r="F1158" t="s">
        <v>68</v>
      </c>
      <c r="G1158" t="s">
        <v>5</v>
      </c>
      <c r="H1158">
        <f>IF(Table1[[#This Row],[decision]]="accept",1,0)</f>
        <v>0</v>
      </c>
      <c r="I1158">
        <v>0</v>
      </c>
      <c r="J1158" t="s">
        <v>107</v>
      </c>
      <c r="K1158">
        <v>1664605208</v>
      </c>
      <c r="L1158">
        <v>6</v>
      </c>
      <c r="M1158" t="str">
        <f>VLOOKUP($F1158,Experiment!$A$2:$U$90,MATCH(Results!M$1,Experiment!$A$1:$U$1,0)+1,FALSE)</f>
        <v>G</v>
      </c>
      <c r="N1158">
        <f>IF(Table1[[#This Row],[Impact]]="I",0,1)</f>
        <v>1</v>
      </c>
      <c r="O1158" s="2">
        <f>VLOOKUP($F1158,Experiment!$A$2:$U$90,MATCH(Results!O$1,Experiment!$A$1:$U$1,0),FALSE)</f>
        <v>-50</v>
      </c>
      <c r="P1158" s="3">
        <f>VLOOKUP($F1158,Experiment!$A$2:$U$90,MATCH(Results!P$1,Experiment!$A$1:$U$1,0),FALSE)</f>
        <v>0.5</v>
      </c>
      <c r="Q1158" s="2">
        <f>VLOOKUP($F1158,Experiment!$A$2:$U$90,MATCH(Results!Q$1,Experiment!$A$1:$U$1,0),FALSE)</f>
        <v>60</v>
      </c>
      <c r="R1158" s="3">
        <f>VLOOKUP($F1158,Experiment!$A$2:$U$90,MATCH(Results!R$1,Experiment!$A$1:$U$1,0),FALSE)</f>
        <v>0.5</v>
      </c>
      <c r="S1158" s="2">
        <f>VLOOKUP($F1158,Experiment!$A$2:$U$90,MATCH(Results!S$1,Experiment!$A$1:$U$1,0),FALSE)</f>
        <v>5</v>
      </c>
      <c r="T1158" s="2">
        <f>VLOOKUP($F1158,Experiment!$A$2:$U$90,MATCH(Results!T$1,Experiment!$A$1:$U$1,0),FALSE)</f>
        <v>3025</v>
      </c>
      <c r="U1158" s="2">
        <f>VLOOKUP($F1158,Experiment!$A$2:$U$90,MATCH(Results!U$1,Experiment!$A$1:$U$1,0),FALSE)</f>
        <v>55</v>
      </c>
      <c r="V1158" s="2">
        <f>VLOOKUP($F1158,Experiment!$A$2:$U$90,MATCH(Results!V$1,Experiment!$A$1:$U$1,0),FALSE)</f>
        <v>2</v>
      </c>
      <c r="W1158" s="3">
        <f>VLOOKUP($F1158,Experiment!$A$2:$U$90,MATCH(Results!W$1,Experiment!$A$1:$U$1,0),FALSE)</f>
        <v>0.25</v>
      </c>
      <c r="X1158" s="3">
        <f>VLOOKUP($F1158,Experiment!$A$2:$U$90,MATCH(Results!X$1,Experiment!$A$1:$U$1,0),FALSE)</f>
        <v>0.75</v>
      </c>
      <c r="Y1158" s="2">
        <f>VLOOKUP($F1158,Experiment!$A$2:$U$90,MATCH(Results!Y$1,Experiment!$A$1:$U$1,0),FALSE)</f>
        <v>2</v>
      </c>
      <c r="Z1158" s="3">
        <f>VLOOKUP($F1158,Experiment!$A$2:$U$90,MATCH(Results!Z$1,Experiment!$A$1:$U$1,0),FALSE)</f>
        <v>0.5</v>
      </c>
      <c r="AA1158" s="3">
        <f>VLOOKUP($F1158,Experiment!$A$2:$U$90,MATCH(Results!AA$1,Experiment!$A$1:$U$1,0),FALSE)</f>
        <v>0.25</v>
      </c>
      <c r="AB1158" s="3">
        <f>VLOOKUP($F1158,Experiment!$A$2:$U$90,MATCH(Results!AB$1,Experiment!$A$1:$U$1,0),FALSE)</f>
        <v>0.625</v>
      </c>
      <c r="AC1158" s="3">
        <f>VLOOKUP($F1158,Experiment!$A$2:$U$90,MATCH(Results!AC$1,Experiment!$A$1:$U$1,0),FALSE)</f>
        <v>0.375</v>
      </c>
      <c r="AD1158" s="2">
        <f>VLOOKUP($F1158,Experiment!$A$2:$U$90,MATCH(Results!AD$1,Experiment!$A$1:$U$1,0),FALSE)</f>
        <v>-8.75</v>
      </c>
      <c r="AE1158" s="2">
        <f>VLOOKUP($F1158,Experiment!$A$2:$U$90,MATCH(Results!AE$1,Experiment!$A$1:$U$1,0),FALSE)</f>
        <v>2835.9375</v>
      </c>
      <c r="AF1158" s="2">
        <f>VLOOKUP($F1158,Experiment!$A$2:$U$90,MATCH(Results!AF$1,Experiment!$A$1:$U$1,0),FALSE)</f>
        <v>53.253521010351982</v>
      </c>
      <c r="AG1158" s="3">
        <f>VLOOKUP($F1158,Experiment!$A$2:$W$90,MATCH(Results!AG$1,Experiment!$A$1:$W$1,0),FALSE)</f>
        <v>0.82730419370997643</v>
      </c>
      <c r="AH1158" s="3">
        <f>VLOOKUP($F1158,Experiment!$A$2:$W$90,MATCH(Results!AH$1,Experiment!$A$1:$W$1,0),FALSE)</f>
        <v>0.38648875795104182</v>
      </c>
      <c r="AI1158" s="3">
        <f>VLOOKUP($F1158,Experiment!$A$2:$X$90,MATCH(Results!AI$1,Experiment!$A$1:$X$1,0),FALSE)</f>
        <v>0.61351124204895813</v>
      </c>
      <c r="AJ1158" s="2">
        <f>Table1[[#This Row],[Gain]]^Table1[[#This Row],[θ]]</f>
        <v>37.643362891590748</v>
      </c>
      <c r="AK1158" s="2">
        <f>-Table1[[#This Row],[λ]]*-Table1[[#This Row],[Loss]]^Table1[[#This Row],[θ]]</f>
        <v>64.054973166180915</v>
      </c>
      <c r="AL1158" s="2">
        <f>Table1[[#This Row],[v_n_w_g]]-Table1[[#This Row],[v_n_w_l]]</f>
        <v>-26.411610274590167</v>
      </c>
      <c r="AM1158" s="2">
        <f>IF(Table1[[#This Row],[diff_v]]&gt;=1,1,0)</f>
        <v>0</v>
      </c>
    </row>
    <row r="1159" spans="1:39" hidden="1" x14ac:dyDescent="0.3">
      <c r="A1159">
        <v>6</v>
      </c>
      <c r="B1159" t="s">
        <v>47</v>
      </c>
      <c r="C1159" s="22">
        <f>VLOOKUP(Table1[[#This Row],[Subject]],'Subject Profile'!$A$2:$E$8,4,FALSE)</f>
        <v>0.88613857459934653</v>
      </c>
      <c r="D1159" s="22">
        <f>VLOOKUP(Table1[[#This Row],[Subject]],'Subject Profile'!$A$2:$E$8,5,FALSE)</f>
        <v>-2</v>
      </c>
      <c r="E1159" t="s">
        <v>111</v>
      </c>
      <c r="F1159" t="s">
        <v>59</v>
      </c>
      <c r="G1159" t="s">
        <v>7</v>
      </c>
      <c r="H1159">
        <f>IF(Table1[[#This Row],[decision]]="accept",1,0)</f>
        <v>1</v>
      </c>
      <c r="I1159">
        <v>10</v>
      </c>
      <c r="J1159" t="s">
        <v>107</v>
      </c>
      <c r="K1159">
        <v>1664605221</v>
      </c>
      <c r="L1159">
        <v>13</v>
      </c>
      <c r="M1159" t="str">
        <f>VLOOKUP($F1159,Experiment!$A$2:$U$90,MATCH(Results!M$1,Experiment!$A$1:$U$1,0)+1,FALSE)</f>
        <v>G</v>
      </c>
      <c r="N1159">
        <f>IF(Table1[[#This Row],[Impact]]="I",0,1)</f>
        <v>1</v>
      </c>
      <c r="O1159" s="2">
        <f>VLOOKUP($F1159,Experiment!$A$2:$U$90,MATCH(Results!O$1,Experiment!$A$1:$U$1,0),FALSE)</f>
        <v>0</v>
      </c>
      <c r="P1159" s="3">
        <f>VLOOKUP($F1159,Experiment!$A$2:$U$90,MATCH(Results!P$1,Experiment!$A$1:$U$1,0),FALSE)</f>
        <v>0.5</v>
      </c>
      <c r="Q1159" s="2">
        <f>VLOOKUP($F1159,Experiment!$A$2:$U$90,MATCH(Results!Q$1,Experiment!$A$1:$U$1,0),FALSE)</f>
        <v>10</v>
      </c>
      <c r="R1159" s="3">
        <f>VLOOKUP($F1159,Experiment!$A$2:$U$90,MATCH(Results!R$1,Experiment!$A$1:$U$1,0),FALSE)</f>
        <v>0.5</v>
      </c>
      <c r="S1159" s="2">
        <f>VLOOKUP($F1159,Experiment!$A$2:$U$90,MATCH(Results!S$1,Experiment!$A$1:$U$1,0),FALSE)</f>
        <v>5</v>
      </c>
      <c r="T1159" s="2">
        <f>VLOOKUP($F1159,Experiment!$A$2:$U$90,MATCH(Results!T$1,Experiment!$A$1:$U$1,0),FALSE)</f>
        <v>25</v>
      </c>
      <c r="U1159" s="2">
        <f>VLOOKUP($F1159,Experiment!$A$2:$U$90,MATCH(Results!U$1,Experiment!$A$1:$U$1,0),FALSE)</f>
        <v>5</v>
      </c>
      <c r="V1159" s="2">
        <f>VLOOKUP($F1159,Experiment!$A$2:$U$90,MATCH(Results!V$1,Experiment!$A$1:$U$1,0),FALSE)</f>
        <v>4</v>
      </c>
      <c r="W1159" s="3">
        <f>VLOOKUP($F1159,Experiment!$A$2:$U$90,MATCH(Results!W$1,Experiment!$A$1:$U$1,0),FALSE)</f>
        <v>0.75</v>
      </c>
      <c r="X1159" s="3">
        <f>VLOOKUP($F1159,Experiment!$A$2:$U$90,MATCH(Results!X$1,Experiment!$A$1:$U$1,0),FALSE)</f>
        <v>0.25</v>
      </c>
      <c r="Y1159" s="2">
        <f>VLOOKUP($F1159,Experiment!$A$2:$U$90,MATCH(Results!Y$1,Experiment!$A$1:$U$1,0),FALSE)</f>
        <v>1</v>
      </c>
      <c r="Z1159" s="3">
        <f>VLOOKUP($F1159,Experiment!$A$2:$U$90,MATCH(Results!Z$1,Experiment!$A$1:$U$1,0),FALSE)</f>
        <v>0.2</v>
      </c>
      <c r="AA1159" s="3">
        <f>VLOOKUP($F1159,Experiment!$A$2:$U$90,MATCH(Results!AA$1,Experiment!$A$1:$U$1,0),FALSE)</f>
        <v>4.9999999999999989E-2</v>
      </c>
      <c r="AB1159" s="3">
        <f>VLOOKUP($F1159,Experiment!$A$2:$U$90,MATCH(Results!AB$1,Experiment!$A$1:$U$1,0),FALSE)</f>
        <v>0.57499999999999996</v>
      </c>
      <c r="AC1159" s="3">
        <f>VLOOKUP($F1159,Experiment!$A$2:$U$90,MATCH(Results!AC$1,Experiment!$A$1:$U$1,0),FALSE)</f>
        <v>0.42500000000000004</v>
      </c>
      <c r="AD1159" s="2">
        <f>VLOOKUP($F1159,Experiment!$A$2:$U$90,MATCH(Results!AD$1,Experiment!$A$1:$U$1,0),FALSE)</f>
        <v>4.25</v>
      </c>
      <c r="AE1159" s="2">
        <f>VLOOKUP($F1159,Experiment!$A$2:$U$90,MATCH(Results!AE$1,Experiment!$A$1:$U$1,0),FALSE)</f>
        <v>24.4375</v>
      </c>
      <c r="AF1159" s="2">
        <f>VLOOKUP($F1159,Experiment!$A$2:$U$90,MATCH(Results!AF$1,Experiment!$A$1:$U$1,0),FALSE)</f>
        <v>4.9434299833212973</v>
      </c>
      <c r="AG1159" s="3">
        <f>VLOOKUP($F1159,Experiment!$A$2:$W$90,MATCH(Results!AG$1,Experiment!$A$1:$W$1,0),FALSE)</f>
        <v>0.89414323918902561</v>
      </c>
      <c r="AH1159" s="3">
        <f>VLOOKUP($F1159,Experiment!$A$2:$W$90,MATCH(Results!AH$1,Experiment!$A$1:$W$1,0),FALSE)</f>
        <v>0.42914847753168511</v>
      </c>
      <c r="AI1159" s="3">
        <f>VLOOKUP($F1159,Experiment!$A$2:$X$90,MATCH(Results!AI$1,Experiment!$A$1:$X$1,0),FALSE)</f>
        <v>0.57085152246831483</v>
      </c>
      <c r="AJ1159" s="2">
        <f>Table1[[#This Row],[Gain]]^Table1[[#This Row],[θ]]</f>
        <v>7.693758934363303</v>
      </c>
      <c r="AK1159" s="2">
        <f>-Table1[[#This Row],[λ]]*-Table1[[#This Row],[Loss]]^Table1[[#This Row],[θ]]</f>
        <v>0</v>
      </c>
      <c r="AL1159" s="2">
        <f>Table1[[#This Row],[v_n_w_g]]-Table1[[#This Row],[v_n_w_l]]</f>
        <v>7.693758934363303</v>
      </c>
      <c r="AM1159" s="2">
        <f>IF(Table1[[#This Row],[diff_v]]&gt;=1,1,0)</f>
        <v>1</v>
      </c>
    </row>
    <row r="1160" spans="1:39" hidden="1" x14ac:dyDescent="0.3">
      <c r="A1160">
        <v>7</v>
      </c>
      <c r="B1160" t="s">
        <v>47</v>
      </c>
      <c r="C1160" s="22">
        <f>VLOOKUP(Table1[[#This Row],[Subject]],'Subject Profile'!$A$2:$E$8,4,FALSE)</f>
        <v>0.88613857459934653</v>
      </c>
      <c r="D1160" s="22">
        <f>VLOOKUP(Table1[[#This Row],[Subject]],'Subject Profile'!$A$2:$E$8,5,FALSE)</f>
        <v>-2</v>
      </c>
      <c r="E1160" t="s">
        <v>111</v>
      </c>
      <c r="F1160" t="s">
        <v>64</v>
      </c>
      <c r="G1160" t="s">
        <v>7</v>
      </c>
      <c r="H1160">
        <f>IF(Table1[[#This Row],[decision]]="accept",1,0)</f>
        <v>1</v>
      </c>
      <c r="I1160">
        <v>-50</v>
      </c>
      <c r="J1160" t="s">
        <v>107</v>
      </c>
      <c r="K1160">
        <v>1664605226</v>
      </c>
      <c r="L1160">
        <v>5</v>
      </c>
      <c r="M1160" t="str">
        <f>VLOOKUP($F1160,Experiment!$A$2:$U$90,MATCH(Results!M$1,Experiment!$A$1:$U$1,0)+1,FALSE)</f>
        <v>G</v>
      </c>
      <c r="N1160">
        <f>IF(Table1[[#This Row],[Impact]]="I",0,1)</f>
        <v>1</v>
      </c>
      <c r="O1160" s="2">
        <f>VLOOKUP($F1160,Experiment!$A$2:$U$90,MATCH(Results!O$1,Experiment!$A$1:$U$1,0),FALSE)</f>
        <v>-50</v>
      </c>
      <c r="P1160" s="3">
        <f>VLOOKUP($F1160,Experiment!$A$2:$U$90,MATCH(Results!P$1,Experiment!$A$1:$U$1,0),FALSE)</f>
        <v>0.5</v>
      </c>
      <c r="Q1160" s="2">
        <f>VLOOKUP($F1160,Experiment!$A$2:$U$90,MATCH(Results!Q$1,Experiment!$A$1:$U$1,0),FALSE)</f>
        <v>60</v>
      </c>
      <c r="R1160" s="3">
        <f>VLOOKUP($F1160,Experiment!$A$2:$U$90,MATCH(Results!R$1,Experiment!$A$1:$U$1,0),FALSE)</f>
        <v>0.5</v>
      </c>
      <c r="S1160" s="2">
        <f>VLOOKUP($F1160,Experiment!$A$2:$U$90,MATCH(Results!S$1,Experiment!$A$1:$U$1,0),FALSE)</f>
        <v>5</v>
      </c>
      <c r="T1160" s="2">
        <f>VLOOKUP($F1160,Experiment!$A$2:$U$90,MATCH(Results!T$1,Experiment!$A$1:$U$1,0),FALSE)</f>
        <v>3025</v>
      </c>
      <c r="U1160" s="2">
        <f>VLOOKUP($F1160,Experiment!$A$2:$U$90,MATCH(Results!U$1,Experiment!$A$1:$U$1,0),FALSE)</f>
        <v>55</v>
      </c>
      <c r="V1160" s="2">
        <f>VLOOKUP($F1160,Experiment!$A$2:$U$90,MATCH(Results!V$1,Experiment!$A$1:$U$1,0),FALSE)</f>
        <v>4</v>
      </c>
      <c r="W1160" s="3">
        <f>VLOOKUP($F1160,Experiment!$A$2:$U$90,MATCH(Results!W$1,Experiment!$A$1:$U$1,0),FALSE)</f>
        <v>0.25</v>
      </c>
      <c r="X1160" s="3">
        <f>VLOOKUP($F1160,Experiment!$A$2:$U$90,MATCH(Results!X$1,Experiment!$A$1:$U$1,0),FALSE)</f>
        <v>0.75</v>
      </c>
      <c r="Y1160" s="2">
        <f>VLOOKUP($F1160,Experiment!$A$2:$U$90,MATCH(Results!Y$1,Experiment!$A$1:$U$1,0),FALSE)</f>
        <v>2</v>
      </c>
      <c r="Z1160" s="3">
        <f>VLOOKUP($F1160,Experiment!$A$2:$U$90,MATCH(Results!Z$1,Experiment!$A$1:$U$1,0),FALSE)</f>
        <v>0.5</v>
      </c>
      <c r="AA1160" s="3">
        <f>VLOOKUP($F1160,Experiment!$A$2:$U$90,MATCH(Results!AA$1,Experiment!$A$1:$U$1,0),FALSE)</f>
        <v>0.25</v>
      </c>
      <c r="AB1160" s="3">
        <f>VLOOKUP($F1160,Experiment!$A$2:$U$90,MATCH(Results!AB$1,Experiment!$A$1:$U$1,0),FALSE)</f>
        <v>0.625</v>
      </c>
      <c r="AC1160" s="3">
        <f>VLOOKUP($F1160,Experiment!$A$2:$U$90,MATCH(Results!AC$1,Experiment!$A$1:$U$1,0),FALSE)</f>
        <v>0.375</v>
      </c>
      <c r="AD1160" s="2">
        <f>VLOOKUP($F1160,Experiment!$A$2:$U$90,MATCH(Results!AD$1,Experiment!$A$1:$U$1,0),FALSE)</f>
        <v>-8.75</v>
      </c>
      <c r="AE1160" s="2">
        <f>VLOOKUP($F1160,Experiment!$A$2:$U$90,MATCH(Results!AE$1,Experiment!$A$1:$U$1,0),FALSE)</f>
        <v>2835.9375</v>
      </c>
      <c r="AF1160" s="2">
        <f>VLOOKUP($F1160,Experiment!$A$2:$U$90,MATCH(Results!AF$1,Experiment!$A$1:$U$1,0),FALSE)</f>
        <v>53.253521010351982</v>
      </c>
      <c r="AG1160" s="3">
        <f>VLOOKUP($F1160,Experiment!$A$2:$W$90,MATCH(Results!AG$1,Experiment!$A$1:$W$1,0),FALSE)</f>
        <v>0.82730419370997643</v>
      </c>
      <c r="AH1160" s="3">
        <f>VLOOKUP($F1160,Experiment!$A$2:$W$90,MATCH(Results!AH$1,Experiment!$A$1:$W$1,0),FALSE)</f>
        <v>0.38648875795104182</v>
      </c>
      <c r="AI1160" s="3">
        <f>VLOOKUP($F1160,Experiment!$A$2:$X$90,MATCH(Results!AI$1,Experiment!$A$1:$X$1,0),FALSE)</f>
        <v>0.61351124204895813</v>
      </c>
      <c r="AJ1160" s="2">
        <f>Table1[[#This Row],[Gain]]^Table1[[#This Row],[θ]]</f>
        <v>37.643362891590748</v>
      </c>
      <c r="AK1160" s="2">
        <f>-Table1[[#This Row],[λ]]*-Table1[[#This Row],[Loss]]^Table1[[#This Row],[θ]]</f>
        <v>64.054973166180915</v>
      </c>
      <c r="AL1160" s="2">
        <f>Table1[[#This Row],[v_n_w_g]]-Table1[[#This Row],[v_n_w_l]]</f>
        <v>-26.411610274590167</v>
      </c>
      <c r="AM1160" s="2">
        <f>IF(Table1[[#This Row],[diff_v]]&gt;=1,1,0)</f>
        <v>0</v>
      </c>
    </row>
    <row r="1161" spans="1:39" hidden="1" x14ac:dyDescent="0.3">
      <c r="A1161">
        <v>8</v>
      </c>
      <c r="B1161" t="s">
        <v>47</v>
      </c>
      <c r="C1161" s="22">
        <f>VLOOKUP(Table1[[#This Row],[Subject]],'Subject Profile'!$A$2:$E$8,4,FALSE)</f>
        <v>0.88613857459934653</v>
      </c>
      <c r="D1161" s="22">
        <f>VLOOKUP(Table1[[#This Row],[Subject]],'Subject Profile'!$A$2:$E$8,5,FALSE)</f>
        <v>-2</v>
      </c>
      <c r="E1161" t="s">
        <v>111</v>
      </c>
      <c r="F1161" t="s">
        <v>77</v>
      </c>
      <c r="G1161" t="s">
        <v>7</v>
      </c>
      <c r="H1161">
        <f>IF(Table1[[#This Row],[decision]]="accept",1,0)</f>
        <v>1</v>
      </c>
      <c r="I1161">
        <v>70</v>
      </c>
      <c r="J1161" t="s">
        <v>107</v>
      </c>
      <c r="K1161">
        <v>1664605233</v>
      </c>
      <c r="L1161">
        <v>7</v>
      </c>
      <c r="M1161" t="str">
        <f>VLOOKUP($F1161,Experiment!$A$2:$U$90,MATCH(Results!M$1,Experiment!$A$1:$U$1,0)+1,FALSE)</f>
        <v>G</v>
      </c>
      <c r="N1161">
        <f>IF(Table1[[#This Row],[Impact]]="I",0,1)</f>
        <v>1</v>
      </c>
      <c r="O1161" s="2">
        <f>VLOOKUP($F1161,Experiment!$A$2:$U$90,MATCH(Results!O$1,Experiment!$A$1:$U$1,0),FALSE)</f>
        <v>-50</v>
      </c>
      <c r="P1161" s="3">
        <f>VLOOKUP($F1161,Experiment!$A$2:$U$90,MATCH(Results!P$1,Experiment!$A$1:$U$1,0),FALSE)</f>
        <v>0.5</v>
      </c>
      <c r="Q1161" s="2">
        <f>VLOOKUP($F1161,Experiment!$A$2:$U$90,MATCH(Results!Q$1,Experiment!$A$1:$U$1,0),FALSE)</f>
        <v>70</v>
      </c>
      <c r="R1161" s="3">
        <f>VLOOKUP($F1161,Experiment!$A$2:$U$90,MATCH(Results!R$1,Experiment!$A$1:$U$1,0),FALSE)</f>
        <v>0.5</v>
      </c>
      <c r="S1161" s="2">
        <f>VLOOKUP($F1161,Experiment!$A$2:$U$90,MATCH(Results!S$1,Experiment!$A$1:$U$1,0),FALSE)</f>
        <v>10</v>
      </c>
      <c r="T1161" s="2">
        <f>VLOOKUP($F1161,Experiment!$A$2:$U$90,MATCH(Results!T$1,Experiment!$A$1:$U$1,0),FALSE)</f>
        <v>3600</v>
      </c>
      <c r="U1161" s="2">
        <f>VLOOKUP($F1161,Experiment!$A$2:$U$90,MATCH(Results!U$1,Experiment!$A$1:$U$1,0),FALSE)</f>
        <v>60</v>
      </c>
      <c r="V1161" s="2">
        <f>VLOOKUP($F1161,Experiment!$A$2:$U$90,MATCH(Results!V$1,Experiment!$A$1:$U$1,0),FALSE)</f>
        <v>4</v>
      </c>
      <c r="W1161" s="3">
        <f>VLOOKUP($F1161,Experiment!$A$2:$U$90,MATCH(Results!W$1,Experiment!$A$1:$U$1,0),FALSE)</f>
        <v>0.25</v>
      </c>
      <c r="X1161" s="3">
        <f>VLOOKUP($F1161,Experiment!$A$2:$U$90,MATCH(Results!X$1,Experiment!$A$1:$U$1,0),FALSE)</f>
        <v>0.75</v>
      </c>
      <c r="Y1161" s="2">
        <f>VLOOKUP($F1161,Experiment!$A$2:$U$90,MATCH(Results!Y$1,Experiment!$A$1:$U$1,0),FALSE)</f>
        <v>2</v>
      </c>
      <c r="Z1161" s="3">
        <f>VLOOKUP($F1161,Experiment!$A$2:$U$90,MATCH(Results!Z$1,Experiment!$A$1:$U$1,0),FALSE)</f>
        <v>0.5</v>
      </c>
      <c r="AA1161" s="3">
        <f>VLOOKUP($F1161,Experiment!$A$2:$U$90,MATCH(Results!AA$1,Experiment!$A$1:$U$1,0),FALSE)</f>
        <v>0.25</v>
      </c>
      <c r="AB1161" s="3">
        <f>VLOOKUP($F1161,Experiment!$A$2:$U$90,MATCH(Results!AB$1,Experiment!$A$1:$U$1,0),FALSE)</f>
        <v>0.625</v>
      </c>
      <c r="AC1161" s="3">
        <f>VLOOKUP($F1161,Experiment!$A$2:$U$90,MATCH(Results!AC$1,Experiment!$A$1:$U$1,0),FALSE)</f>
        <v>0.375</v>
      </c>
      <c r="AD1161" s="2">
        <f>VLOOKUP($F1161,Experiment!$A$2:$U$90,MATCH(Results!AD$1,Experiment!$A$1:$U$1,0),FALSE)</f>
        <v>-5</v>
      </c>
      <c r="AE1161" s="2">
        <f>VLOOKUP($F1161,Experiment!$A$2:$U$90,MATCH(Results!AE$1,Experiment!$A$1:$U$1,0),FALSE)</f>
        <v>3375</v>
      </c>
      <c r="AF1161" s="2">
        <f>VLOOKUP($F1161,Experiment!$A$2:$U$90,MATCH(Results!AF$1,Experiment!$A$1:$U$1,0),FALSE)</f>
        <v>58.094750193111253</v>
      </c>
      <c r="AG1161" s="3">
        <f>VLOOKUP($F1161,Experiment!$A$2:$W$90,MATCH(Results!AG$1,Experiment!$A$1:$W$1,0),FALSE)</f>
        <v>0.82730419370997643</v>
      </c>
      <c r="AH1161" s="3">
        <f>VLOOKUP($F1161,Experiment!$A$2:$W$90,MATCH(Results!AH$1,Experiment!$A$1:$W$1,0),FALSE)</f>
        <v>0.38648875795104182</v>
      </c>
      <c r="AI1161" s="3">
        <f>VLOOKUP($F1161,Experiment!$A$2:$X$90,MATCH(Results!AI$1,Experiment!$A$1:$X$1,0),FALSE)</f>
        <v>0.61351124204895813</v>
      </c>
      <c r="AJ1161" s="2">
        <f>Table1[[#This Row],[Gain]]^Table1[[#This Row],[θ]]</f>
        <v>43.153154399808855</v>
      </c>
      <c r="AK1161" s="2">
        <f>-Table1[[#This Row],[λ]]*-Table1[[#This Row],[Loss]]^Table1[[#This Row],[θ]]</f>
        <v>64.054973166180915</v>
      </c>
      <c r="AL1161" s="2">
        <f>Table1[[#This Row],[v_n_w_g]]-Table1[[#This Row],[v_n_w_l]]</f>
        <v>-20.90181876637206</v>
      </c>
      <c r="AM1161" s="2">
        <f>IF(Table1[[#This Row],[diff_v]]&gt;=1,1,0)</f>
        <v>0</v>
      </c>
    </row>
    <row r="1162" spans="1:39" hidden="1" x14ac:dyDescent="0.3">
      <c r="A1162">
        <v>9</v>
      </c>
      <c r="B1162" t="s">
        <v>47</v>
      </c>
      <c r="C1162" s="22">
        <f>VLOOKUP(Table1[[#This Row],[Subject]],'Subject Profile'!$A$2:$E$8,4,FALSE)</f>
        <v>0.88613857459934653</v>
      </c>
      <c r="D1162" s="22">
        <f>VLOOKUP(Table1[[#This Row],[Subject]],'Subject Profile'!$A$2:$E$8,5,FALSE)</f>
        <v>-2</v>
      </c>
      <c r="E1162" t="s">
        <v>111</v>
      </c>
      <c r="F1162" t="s">
        <v>69</v>
      </c>
      <c r="G1162" t="s">
        <v>5</v>
      </c>
      <c r="H1162">
        <f>IF(Table1[[#This Row],[decision]]="accept",1,0)</f>
        <v>0</v>
      </c>
      <c r="I1162">
        <v>0</v>
      </c>
      <c r="J1162" t="s">
        <v>107</v>
      </c>
      <c r="K1162">
        <v>1664605237</v>
      </c>
      <c r="L1162">
        <v>4</v>
      </c>
      <c r="M1162" t="str">
        <f>VLOOKUP($F1162,Experiment!$A$2:$U$90,MATCH(Results!M$1,Experiment!$A$1:$U$1,0)+1,FALSE)</f>
        <v>I</v>
      </c>
      <c r="N1162">
        <f>IF(Table1[[#This Row],[Impact]]="I",0,1)</f>
        <v>0</v>
      </c>
      <c r="O1162" s="2">
        <f>VLOOKUP($F1162,Experiment!$A$2:$U$90,MATCH(Results!O$1,Experiment!$A$1:$U$1,0),FALSE)</f>
        <v>-50</v>
      </c>
      <c r="P1162" s="3">
        <f>VLOOKUP($F1162,Experiment!$A$2:$U$90,MATCH(Results!P$1,Experiment!$A$1:$U$1,0),FALSE)</f>
        <v>0.5</v>
      </c>
      <c r="Q1162" s="2">
        <f>VLOOKUP($F1162,Experiment!$A$2:$U$90,MATCH(Results!Q$1,Experiment!$A$1:$U$1,0),FALSE)</f>
        <v>50</v>
      </c>
      <c r="R1162" s="3">
        <f>VLOOKUP($F1162,Experiment!$A$2:$U$90,MATCH(Results!R$1,Experiment!$A$1:$U$1,0),FALSE)</f>
        <v>0.5</v>
      </c>
      <c r="S1162" s="2">
        <f>VLOOKUP($F1162,Experiment!$A$2:$U$90,MATCH(Results!S$1,Experiment!$A$1:$U$1,0),FALSE)</f>
        <v>0</v>
      </c>
      <c r="T1162" s="2">
        <f>VLOOKUP($F1162,Experiment!$A$2:$U$90,MATCH(Results!T$1,Experiment!$A$1:$U$1,0),FALSE)</f>
        <v>2500</v>
      </c>
      <c r="U1162" s="2">
        <f>VLOOKUP($F1162,Experiment!$A$2:$U$90,MATCH(Results!U$1,Experiment!$A$1:$U$1,0),FALSE)</f>
        <v>50</v>
      </c>
      <c r="V1162" s="2">
        <f>VLOOKUP($F1162,Experiment!$A$2:$U$90,MATCH(Results!V$1,Experiment!$A$1:$U$1,0),FALSE)</f>
        <v>4</v>
      </c>
      <c r="W1162" s="3">
        <f>VLOOKUP($F1162,Experiment!$A$2:$U$90,MATCH(Results!W$1,Experiment!$A$1:$U$1,0),FALSE)</f>
        <v>0.25</v>
      </c>
      <c r="X1162" s="3">
        <f>VLOOKUP($F1162,Experiment!$A$2:$U$90,MATCH(Results!X$1,Experiment!$A$1:$U$1,0),FALSE)</f>
        <v>0.75</v>
      </c>
      <c r="Y1162" s="2">
        <f>VLOOKUP($F1162,Experiment!$A$2:$U$90,MATCH(Results!Y$1,Experiment!$A$1:$U$1,0),FALSE)</f>
        <v>1</v>
      </c>
      <c r="Z1162" s="3">
        <f>VLOOKUP($F1162,Experiment!$A$2:$U$90,MATCH(Results!Z$1,Experiment!$A$1:$U$1,0),FALSE)</f>
        <v>0.25</v>
      </c>
      <c r="AA1162" s="3">
        <f>VLOOKUP($F1162,Experiment!$A$2:$U$90,MATCH(Results!AA$1,Experiment!$A$1:$U$1,0),FALSE)</f>
        <v>0.5</v>
      </c>
      <c r="AB1162" s="3">
        <f>VLOOKUP($F1162,Experiment!$A$2:$U$90,MATCH(Results!AB$1,Experiment!$A$1:$U$1,0),FALSE)</f>
        <v>0.375</v>
      </c>
      <c r="AC1162" s="3">
        <f>VLOOKUP($F1162,Experiment!$A$2:$U$90,MATCH(Results!AC$1,Experiment!$A$1:$U$1,0),FALSE)</f>
        <v>0.625</v>
      </c>
      <c r="AD1162" s="2">
        <f>VLOOKUP($F1162,Experiment!$A$2:$U$90,MATCH(Results!AD$1,Experiment!$A$1:$U$1,0),FALSE)</f>
        <v>12.5</v>
      </c>
      <c r="AE1162" s="2">
        <f>VLOOKUP($F1162,Experiment!$A$2:$U$90,MATCH(Results!AE$1,Experiment!$A$1:$U$1,0),FALSE)</f>
        <v>2343.75</v>
      </c>
      <c r="AF1162" s="2">
        <f>VLOOKUP($F1162,Experiment!$A$2:$U$90,MATCH(Results!AF$1,Experiment!$A$1:$U$1,0),FALSE)</f>
        <v>48.412291827592711</v>
      </c>
      <c r="AG1162" s="3">
        <f>VLOOKUP($F1162,Experiment!$A$2:$W$90,MATCH(Results!AG$1,Experiment!$A$1:$W$1,0),FALSE)</f>
        <v>1</v>
      </c>
      <c r="AH1162" s="3">
        <f>VLOOKUP($F1162,Experiment!$A$2:$W$90,MATCH(Results!AH$1,Experiment!$A$1:$W$1,0),FALSE)</f>
        <v>0.625</v>
      </c>
      <c r="AI1162" s="3">
        <f>VLOOKUP($F1162,Experiment!$A$2:$X$90,MATCH(Results!AI$1,Experiment!$A$1:$X$1,0),FALSE)</f>
        <v>0.375</v>
      </c>
      <c r="AJ1162" s="2">
        <f>Table1[[#This Row],[Gain]]^Table1[[#This Row],[θ]]</f>
        <v>32.027486583090457</v>
      </c>
      <c r="AK1162" s="2">
        <f>-Table1[[#This Row],[λ]]*-Table1[[#This Row],[Loss]]^Table1[[#This Row],[θ]]</f>
        <v>64.054973166180915</v>
      </c>
      <c r="AL1162" s="2">
        <f>Table1[[#This Row],[v_n_w_g]]-Table1[[#This Row],[v_n_w_l]]</f>
        <v>-32.027486583090457</v>
      </c>
      <c r="AM1162" s="2">
        <f>IF(Table1[[#This Row],[diff_v]]&gt;=1,1,0)</f>
        <v>0</v>
      </c>
    </row>
    <row r="1163" spans="1:39" hidden="1" x14ac:dyDescent="0.3">
      <c r="A1163">
        <v>10</v>
      </c>
      <c r="B1163" t="s">
        <v>47</v>
      </c>
      <c r="C1163" s="22">
        <f>VLOOKUP(Table1[[#This Row],[Subject]],'Subject Profile'!$A$2:$E$8,4,FALSE)</f>
        <v>0.88613857459934653</v>
      </c>
      <c r="D1163" s="22">
        <f>VLOOKUP(Table1[[#This Row],[Subject]],'Subject Profile'!$A$2:$E$8,5,FALSE)</f>
        <v>-2</v>
      </c>
      <c r="E1163" t="s">
        <v>111</v>
      </c>
      <c r="F1163" t="s">
        <v>76</v>
      </c>
      <c r="G1163" t="s">
        <v>7</v>
      </c>
      <c r="H1163">
        <f>IF(Table1[[#This Row],[decision]]="accept",1,0)</f>
        <v>1</v>
      </c>
      <c r="I1163">
        <v>180</v>
      </c>
      <c r="J1163" t="s">
        <v>107</v>
      </c>
      <c r="K1163">
        <v>1664605241</v>
      </c>
      <c r="L1163">
        <v>4</v>
      </c>
      <c r="M1163" t="str">
        <f>VLOOKUP($F1163,Experiment!$A$2:$U$90,MATCH(Results!M$1,Experiment!$A$1:$U$1,0)+1,FALSE)</f>
        <v>G</v>
      </c>
      <c r="N1163">
        <f>IF(Table1[[#This Row],[Impact]]="I",0,1)</f>
        <v>1</v>
      </c>
      <c r="O1163" s="2">
        <f>VLOOKUP($F1163,Experiment!$A$2:$U$90,MATCH(Results!O$1,Experiment!$A$1:$U$1,0),FALSE)</f>
        <v>-90</v>
      </c>
      <c r="P1163" s="3">
        <f>VLOOKUP($F1163,Experiment!$A$2:$U$90,MATCH(Results!P$1,Experiment!$A$1:$U$1,0),FALSE)</f>
        <v>0.5</v>
      </c>
      <c r="Q1163" s="2">
        <f>VLOOKUP($F1163,Experiment!$A$2:$U$90,MATCH(Results!Q$1,Experiment!$A$1:$U$1,0),FALSE)</f>
        <v>180</v>
      </c>
      <c r="R1163" s="3">
        <f>VLOOKUP($F1163,Experiment!$A$2:$U$90,MATCH(Results!R$1,Experiment!$A$1:$U$1,0),FALSE)</f>
        <v>0.5</v>
      </c>
      <c r="S1163" s="2">
        <f>VLOOKUP($F1163,Experiment!$A$2:$U$90,MATCH(Results!S$1,Experiment!$A$1:$U$1,0),FALSE)</f>
        <v>45</v>
      </c>
      <c r="T1163" s="2">
        <f>VLOOKUP($F1163,Experiment!$A$2:$U$90,MATCH(Results!T$1,Experiment!$A$1:$U$1,0),FALSE)</f>
        <v>18225</v>
      </c>
      <c r="U1163" s="2">
        <f>VLOOKUP($F1163,Experiment!$A$2:$U$90,MATCH(Results!U$1,Experiment!$A$1:$U$1,0),FALSE)</f>
        <v>135</v>
      </c>
      <c r="V1163" s="2">
        <f>VLOOKUP($F1163,Experiment!$A$2:$U$90,MATCH(Results!V$1,Experiment!$A$1:$U$1,0),FALSE)</f>
        <v>2</v>
      </c>
      <c r="W1163" s="3">
        <f>VLOOKUP($F1163,Experiment!$A$2:$U$90,MATCH(Results!W$1,Experiment!$A$1:$U$1,0),FALSE)</f>
        <v>0.25</v>
      </c>
      <c r="X1163" s="3">
        <f>VLOOKUP($F1163,Experiment!$A$2:$U$90,MATCH(Results!X$1,Experiment!$A$1:$U$1,0),FALSE)</f>
        <v>0.75</v>
      </c>
      <c r="Y1163" s="2">
        <f>VLOOKUP($F1163,Experiment!$A$2:$U$90,MATCH(Results!Y$1,Experiment!$A$1:$U$1,0),FALSE)</f>
        <v>2</v>
      </c>
      <c r="Z1163" s="3">
        <f>VLOOKUP($F1163,Experiment!$A$2:$U$90,MATCH(Results!Z$1,Experiment!$A$1:$U$1,0),FALSE)</f>
        <v>0.5</v>
      </c>
      <c r="AA1163" s="3">
        <f>VLOOKUP($F1163,Experiment!$A$2:$U$90,MATCH(Results!AA$1,Experiment!$A$1:$U$1,0),FALSE)</f>
        <v>0.25</v>
      </c>
      <c r="AB1163" s="3">
        <f>VLOOKUP($F1163,Experiment!$A$2:$U$90,MATCH(Results!AB$1,Experiment!$A$1:$U$1,0),FALSE)</f>
        <v>0.625</v>
      </c>
      <c r="AC1163" s="3">
        <f>VLOOKUP($F1163,Experiment!$A$2:$U$90,MATCH(Results!AC$1,Experiment!$A$1:$U$1,0),FALSE)</f>
        <v>0.375</v>
      </c>
      <c r="AD1163" s="2">
        <f>VLOOKUP($F1163,Experiment!$A$2:$U$90,MATCH(Results!AD$1,Experiment!$A$1:$U$1,0),FALSE)</f>
        <v>11.25</v>
      </c>
      <c r="AE1163" s="2">
        <f>VLOOKUP($F1163,Experiment!$A$2:$U$90,MATCH(Results!AE$1,Experiment!$A$1:$U$1,0),FALSE)</f>
        <v>17085.9375</v>
      </c>
      <c r="AF1163" s="2">
        <f>VLOOKUP($F1163,Experiment!$A$2:$U$90,MATCH(Results!AF$1,Experiment!$A$1:$U$1,0),FALSE)</f>
        <v>130.71318793450033</v>
      </c>
      <c r="AG1163" s="3">
        <f>VLOOKUP($F1163,Experiment!$A$2:$W$90,MATCH(Results!AG$1,Experiment!$A$1:$W$1,0),FALSE)</f>
        <v>0.82730419370997643</v>
      </c>
      <c r="AH1163" s="3">
        <f>VLOOKUP($F1163,Experiment!$A$2:$W$90,MATCH(Results!AH$1,Experiment!$A$1:$W$1,0),FALSE)</f>
        <v>0.38648875795104182</v>
      </c>
      <c r="AI1163" s="3">
        <f>VLOOKUP($F1163,Experiment!$A$2:$X$90,MATCH(Results!AI$1,Experiment!$A$1:$X$1,0),FALSE)</f>
        <v>0.61351124204895813</v>
      </c>
      <c r="AJ1163" s="2">
        <f>Table1[[#This Row],[Gain]]^Table1[[#This Row],[θ]]</f>
        <v>99.651528158912399</v>
      </c>
      <c r="AK1163" s="2">
        <f>-Table1[[#This Row],[λ]]*-Table1[[#This Row],[Loss]]^Table1[[#This Row],[θ]]</f>
        <v>107.83498131120591</v>
      </c>
      <c r="AL1163" s="2">
        <f>Table1[[#This Row],[v_n_w_g]]-Table1[[#This Row],[v_n_w_l]]</f>
        <v>-8.1834531522935094</v>
      </c>
      <c r="AM1163" s="2">
        <f>IF(Table1[[#This Row],[diff_v]]&gt;=1,1,0)</f>
        <v>0</v>
      </c>
    </row>
    <row r="1164" spans="1:39" hidden="1" x14ac:dyDescent="0.3">
      <c r="A1164">
        <v>11</v>
      </c>
      <c r="B1164" t="s">
        <v>47</v>
      </c>
      <c r="C1164" s="22">
        <f>VLOOKUP(Table1[[#This Row],[Subject]],'Subject Profile'!$A$2:$E$8,4,FALSE)</f>
        <v>0.88613857459934653</v>
      </c>
      <c r="D1164" s="22">
        <f>VLOOKUP(Table1[[#This Row],[Subject]],'Subject Profile'!$A$2:$E$8,5,FALSE)</f>
        <v>-2</v>
      </c>
      <c r="E1164" t="s">
        <v>111</v>
      </c>
      <c r="F1164" t="s">
        <v>51</v>
      </c>
      <c r="G1164" t="s">
        <v>5</v>
      </c>
      <c r="H1164">
        <f>IF(Table1[[#This Row],[decision]]="accept",1,0)</f>
        <v>0</v>
      </c>
      <c r="I1164">
        <v>0</v>
      </c>
      <c r="J1164" t="s">
        <v>107</v>
      </c>
      <c r="K1164">
        <v>1664605246</v>
      </c>
      <c r="L1164">
        <v>5</v>
      </c>
      <c r="M1164" t="str">
        <f>VLOOKUP($F1164,Experiment!$A$2:$U$90,MATCH(Results!M$1,Experiment!$A$1:$U$1,0)+1,FALSE)</f>
        <v>I</v>
      </c>
      <c r="N1164">
        <f>IF(Table1[[#This Row],[Impact]]="I",0,1)</f>
        <v>0</v>
      </c>
      <c r="O1164" s="2">
        <f>VLOOKUP($F1164,Experiment!$A$2:$U$90,MATCH(Results!O$1,Experiment!$A$1:$U$1,0),FALSE)</f>
        <v>-90</v>
      </c>
      <c r="P1164" s="3">
        <f>VLOOKUP($F1164,Experiment!$A$2:$U$90,MATCH(Results!P$1,Experiment!$A$1:$U$1,0),FALSE)</f>
        <v>0.5</v>
      </c>
      <c r="Q1164" s="2">
        <f>VLOOKUP($F1164,Experiment!$A$2:$U$90,MATCH(Results!Q$1,Experiment!$A$1:$U$1,0),FALSE)</f>
        <v>80</v>
      </c>
      <c r="R1164" s="3">
        <f>VLOOKUP($F1164,Experiment!$A$2:$U$90,MATCH(Results!R$1,Experiment!$A$1:$U$1,0),FALSE)</f>
        <v>0.5</v>
      </c>
      <c r="S1164" s="2">
        <f>VLOOKUP($F1164,Experiment!$A$2:$U$90,MATCH(Results!S$1,Experiment!$A$1:$U$1,0),FALSE)</f>
        <v>-5</v>
      </c>
      <c r="T1164" s="2">
        <f>VLOOKUP($F1164,Experiment!$A$2:$U$90,MATCH(Results!T$1,Experiment!$A$1:$U$1,0),FALSE)</f>
        <v>7225</v>
      </c>
      <c r="U1164" s="2">
        <f>VLOOKUP($F1164,Experiment!$A$2:$U$90,MATCH(Results!U$1,Experiment!$A$1:$U$1,0),FALSE)</f>
        <v>85</v>
      </c>
      <c r="V1164" s="2">
        <f>VLOOKUP($F1164,Experiment!$A$2:$U$90,MATCH(Results!V$1,Experiment!$A$1:$U$1,0),FALSE)</f>
        <v>4</v>
      </c>
      <c r="W1164" s="3">
        <f>VLOOKUP($F1164,Experiment!$A$2:$U$90,MATCH(Results!W$1,Experiment!$A$1:$U$1,0),FALSE)</f>
        <v>0.25</v>
      </c>
      <c r="X1164" s="3">
        <f>VLOOKUP($F1164,Experiment!$A$2:$U$90,MATCH(Results!X$1,Experiment!$A$1:$U$1,0),FALSE)</f>
        <v>0.75</v>
      </c>
      <c r="Y1164" s="2">
        <f>VLOOKUP($F1164,Experiment!$A$2:$U$90,MATCH(Results!Y$1,Experiment!$A$1:$U$1,0),FALSE)</f>
        <v>1</v>
      </c>
      <c r="Z1164" s="3">
        <f>VLOOKUP($F1164,Experiment!$A$2:$U$90,MATCH(Results!Z$1,Experiment!$A$1:$U$1,0),FALSE)</f>
        <v>0.25</v>
      </c>
      <c r="AA1164" s="3">
        <f>VLOOKUP($F1164,Experiment!$A$2:$U$90,MATCH(Results!AA$1,Experiment!$A$1:$U$1,0),FALSE)</f>
        <v>0.5</v>
      </c>
      <c r="AB1164" s="3">
        <f>VLOOKUP($F1164,Experiment!$A$2:$U$90,MATCH(Results!AB$1,Experiment!$A$1:$U$1,0),FALSE)</f>
        <v>0.375</v>
      </c>
      <c r="AC1164" s="3">
        <f>VLOOKUP($F1164,Experiment!$A$2:$U$90,MATCH(Results!AC$1,Experiment!$A$1:$U$1,0),FALSE)</f>
        <v>0.625</v>
      </c>
      <c r="AD1164" s="2">
        <f>VLOOKUP($F1164,Experiment!$A$2:$U$90,MATCH(Results!AD$1,Experiment!$A$1:$U$1,0),FALSE)</f>
        <v>16.25</v>
      </c>
      <c r="AE1164" s="2">
        <f>VLOOKUP($F1164,Experiment!$A$2:$U$90,MATCH(Results!AE$1,Experiment!$A$1:$U$1,0),FALSE)</f>
        <v>6773.4375</v>
      </c>
      <c r="AF1164" s="2">
        <f>VLOOKUP($F1164,Experiment!$A$2:$U$90,MATCH(Results!AF$1,Experiment!$A$1:$U$1,0),FALSE)</f>
        <v>82.300896106907615</v>
      </c>
      <c r="AG1164" s="3">
        <f>VLOOKUP($F1164,Experiment!$A$2:$W$90,MATCH(Results!AG$1,Experiment!$A$1:$W$1,0),FALSE)</f>
        <v>1</v>
      </c>
      <c r="AH1164" s="3">
        <f>VLOOKUP($F1164,Experiment!$A$2:$W$90,MATCH(Results!AH$1,Experiment!$A$1:$W$1,0),FALSE)</f>
        <v>0.625</v>
      </c>
      <c r="AI1164" s="3">
        <f>VLOOKUP($F1164,Experiment!$A$2:$X$90,MATCH(Results!AI$1,Experiment!$A$1:$X$1,0),FALSE)</f>
        <v>0.375</v>
      </c>
      <c r="AJ1164" s="2">
        <f>Table1[[#This Row],[Gain]]^Table1[[#This Row],[θ]]</f>
        <v>48.573729325843161</v>
      </c>
      <c r="AK1164" s="2">
        <f>-Table1[[#This Row],[λ]]*-Table1[[#This Row],[Loss]]^Table1[[#This Row],[θ]]</f>
        <v>107.83498131120591</v>
      </c>
      <c r="AL1164" s="2">
        <f>Table1[[#This Row],[v_n_w_g]]-Table1[[#This Row],[v_n_w_l]]</f>
        <v>-59.261251985362748</v>
      </c>
      <c r="AM1164" s="2">
        <f>IF(Table1[[#This Row],[diff_v]]&gt;=1,1,0)</f>
        <v>0</v>
      </c>
    </row>
    <row r="1165" spans="1:39" hidden="1" x14ac:dyDescent="0.3">
      <c r="A1165">
        <v>12</v>
      </c>
      <c r="B1165" t="s">
        <v>47</v>
      </c>
      <c r="C1165" s="22">
        <f>VLOOKUP(Table1[[#This Row],[Subject]],'Subject Profile'!$A$2:$E$8,4,FALSE)</f>
        <v>0.88613857459934653</v>
      </c>
      <c r="D1165" s="22">
        <f>VLOOKUP(Table1[[#This Row],[Subject]],'Subject Profile'!$A$2:$E$8,5,FALSE)</f>
        <v>-2</v>
      </c>
      <c r="E1165" t="s">
        <v>111</v>
      </c>
      <c r="F1165" t="s">
        <v>54</v>
      </c>
      <c r="G1165" t="s">
        <v>5</v>
      </c>
      <c r="H1165">
        <f>IF(Table1[[#This Row],[decision]]="accept",1,0)</f>
        <v>0</v>
      </c>
      <c r="I1165">
        <v>0</v>
      </c>
      <c r="J1165" t="s">
        <v>107</v>
      </c>
      <c r="K1165">
        <v>1664605280</v>
      </c>
      <c r="L1165">
        <v>34</v>
      </c>
      <c r="M1165" t="str">
        <f>VLOOKUP($F1165,Experiment!$A$2:$U$90,MATCH(Results!M$1,Experiment!$A$1:$U$1,0)+1,FALSE)</f>
        <v>I</v>
      </c>
      <c r="N1165">
        <f>IF(Table1[[#This Row],[Impact]]="I",0,1)</f>
        <v>0</v>
      </c>
      <c r="O1165" s="2">
        <f>VLOOKUP($F1165,Experiment!$A$2:$U$90,MATCH(Results!O$1,Experiment!$A$1:$U$1,0),FALSE)</f>
        <v>-50</v>
      </c>
      <c r="P1165" s="3">
        <f>VLOOKUP($F1165,Experiment!$A$2:$U$90,MATCH(Results!P$1,Experiment!$A$1:$U$1,0),FALSE)</f>
        <v>0.5</v>
      </c>
      <c r="Q1165" s="2">
        <f>VLOOKUP($F1165,Experiment!$A$2:$U$90,MATCH(Results!Q$1,Experiment!$A$1:$U$1,0),FALSE)</f>
        <v>40</v>
      </c>
      <c r="R1165" s="3">
        <f>VLOOKUP($F1165,Experiment!$A$2:$U$90,MATCH(Results!R$1,Experiment!$A$1:$U$1,0),FALSE)</f>
        <v>0.5</v>
      </c>
      <c r="S1165" s="2">
        <f>VLOOKUP($F1165,Experiment!$A$2:$U$90,MATCH(Results!S$1,Experiment!$A$1:$U$1,0),FALSE)</f>
        <v>-5</v>
      </c>
      <c r="T1165" s="2">
        <f>VLOOKUP($F1165,Experiment!$A$2:$U$90,MATCH(Results!T$1,Experiment!$A$1:$U$1,0),FALSE)</f>
        <v>2025</v>
      </c>
      <c r="U1165" s="2">
        <f>VLOOKUP($F1165,Experiment!$A$2:$U$90,MATCH(Results!U$1,Experiment!$A$1:$U$1,0),FALSE)</f>
        <v>45</v>
      </c>
      <c r="V1165" s="2">
        <f>VLOOKUP($F1165,Experiment!$A$2:$U$90,MATCH(Results!V$1,Experiment!$A$1:$U$1,0),FALSE)</f>
        <v>4</v>
      </c>
      <c r="W1165" s="3">
        <f>VLOOKUP($F1165,Experiment!$A$2:$U$90,MATCH(Results!W$1,Experiment!$A$1:$U$1,0),FALSE)</f>
        <v>0.25</v>
      </c>
      <c r="X1165" s="3">
        <f>VLOOKUP($F1165,Experiment!$A$2:$U$90,MATCH(Results!X$1,Experiment!$A$1:$U$1,0),FALSE)</f>
        <v>0.75</v>
      </c>
      <c r="Y1165" s="2">
        <f>VLOOKUP($F1165,Experiment!$A$2:$U$90,MATCH(Results!Y$1,Experiment!$A$1:$U$1,0),FALSE)</f>
        <v>1</v>
      </c>
      <c r="Z1165" s="3">
        <f>VLOOKUP($F1165,Experiment!$A$2:$U$90,MATCH(Results!Z$1,Experiment!$A$1:$U$1,0),FALSE)</f>
        <v>0.25</v>
      </c>
      <c r="AA1165" s="3">
        <f>VLOOKUP($F1165,Experiment!$A$2:$U$90,MATCH(Results!AA$1,Experiment!$A$1:$U$1,0),FALSE)</f>
        <v>0.5</v>
      </c>
      <c r="AB1165" s="3">
        <f>VLOOKUP($F1165,Experiment!$A$2:$U$90,MATCH(Results!AB$1,Experiment!$A$1:$U$1,0),FALSE)</f>
        <v>0.375</v>
      </c>
      <c r="AC1165" s="3">
        <f>VLOOKUP($F1165,Experiment!$A$2:$U$90,MATCH(Results!AC$1,Experiment!$A$1:$U$1,0),FALSE)</f>
        <v>0.625</v>
      </c>
      <c r="AD1165" s="2">
        <f>VLOOKUP($F1165,Experiment!$A$2:$U$90,MATCH(Results!AD$1,Experiment!$A$1:$U$1,0),FALSE)</f>
        <v>6.25</v>
      </c>
      <c r="AE1165" s="2">
        <f>VLOOKUP($F1165,Experiment!$A$2:$U$90,MATCH(Results!AE$1,Experiment!$A$1:$U$1,0),FALSE)</f>
        <v>1898.4375</v>
      </c>
      <c r="AF1165" s="2">
        <f>VLOOKUP($F1165,Experiment!$A$2:$U$90,MATCH(Results!AF$1,Experiment!$A$1:$U$1,0),FALSE)</f>
        <v>43.571062644833439</v>
      </c>
      <c r="AG1165" s="3">
        <f>VLOOKUP($F1165,Experiment!$A$2:$W$90,MATCH(Results!AG$1,Experiment!$A$1:$W$1,0),FALSE)</f>
        <v>1</v>
      </c>
      <c r="AH1165" s="3">
        <f>VLOOKUP($F1165,Experiment!$A$2:$W$90,MATCH(Results!AH$1,Experiment!$A$1:$W$1,0),FALSE)</f>
        <v>0.625</v>
      </c>
      <c r="AI1165" s="3">
        <f>VLOOKUP($F1165,Experiment!$A$2:$X$90,MATCH(Results!AI$1,Experiment!$A$1:$X$1,0),FALSE)</f>
        <v>0.375</v>
      </c>
      <c r="AJ1165" s="2">
        <f>Table1[[#This Row],[Gain]]^Table1[[#This Row],[θ]]</f>
        <v>26.281318966403699</v>
      </c>
      <c r="AK1165" s="2">
        <f>-Table1[[#This Row],[λ]]*-Table1[[#This Row],[Loss]]^Table1[[#This Row],[θ]]</f>
        <v>64.054973166180915</v>
      </c>
      <c r="AL1165" s="2">
        <f>Table1[[#This Row],[v_n_w_g]]-Table1[[#This Row],[v_n_w_l]]</f>
        <v>-37.773654199777212</v>
      </c>
      <c r="AM1165" s="2">
        <f>IF(Table1[[#This Row],[diff_v]]&gt;=1,1,0)</f>
        <v>0</v>
      </c>
    </row>
    <row r="1166" spans="1:39" hidden="1" x14ac:dyDescent="0.3">
      <c r="A1166">
        <v>13</v>
      </c>
      <c r="B1166" t="s">
        <v>47</v>
      </c>
      <c r="C1166" s="22">
        <f>VLOOKUP(Table1[[#This Row],[Subject]],'Subject Profile'!$A$2:$E$8,4,FALSE)</f>
        <v>0.88613857459934653</v>
      </c>
      <c r="D1166" s="22">
        <f>VLOOKUP(Table1[[#This Row],[Subject]],'Subject Profile'!$A$2:$E$8,5,FALSE)</f>
        <v>-2</v>
      </c>
      <c r="E1166" t="s">
        <v>111</v>
      </c>
      <c r="F1166" t="s">
        <v>98</v>
      </c>
      <c r="G1166" t="s">
        <v>5</v>
      </c>
      <c r="H1166">
        <f>IF(Table1[[#This Row],[decision]]="accept",1,0)</f>
        <v>0</v>
      </c>
      <c r="I1166">
        <v>0</v>
      </c>
      <c r="J1166" t="s">
        <v>107</v>
      </c>
      <c r="K1166">
        <v>1664605290</v>
      </c>
      <c r="L1166">
        <v>10</v>
      </c>
      <c r="M1166" t="str">
        <f>VLOOKUP($F1166,Experiment!$A$2:$U$90,MATCH(Results!M$1,Experiment!$A$1:$U$1,0)+1,FALSE)</f>
        <v>I</v>
      </c>
      <c r="N1166">
        <f>IF(Table1[[#This Row],[Impact]]="I",0,1)</f>
        <v>0</v>
      </c>
      <c r="O1166" s="2">
        <f>VLOOKUP($F1166,Experiment!$A$2:$U$90,MATCH(Results!O$1,Experiment!$A$1:$U$1,0),FALSE)</f>
        <v>-10</v>
      </c>
      <c r="P1166" s="3">
        <f>VLOOKUP($F1166,Experiment!$A$2:$U$90,MATCH(Results!P$1,Experiment!$A$1:$U$1,0),FALSE)</f>
        <v>0.5</v>
      </c>
      <c r="Q1166" s="2">
        <f>VLOOKUP($F1166,Experiment!$A$2:$U$90,MATCH(Results!Q$1,Experiment!$A$1:$U$1,0),FALSE)</f>
        <v>0</v>
      </c>
      <c r="R1166" s="3">
        <f>VLOOKUP($F1166,Experiment!$A$2:$U$90,MATCH(Results!R$1,Experiment!$A$1:$U$1,0),FALSE)</f>
        <v>0.5</v>
      </c>
      <c r="S1166" s="2">
        <f>VLOOKUP($F1166,Experiment!$A$2:$U$90,MATCH(Results!S$1,Experiment!$A$1:$U$1,0),FALSE)</f>
        <v>-5</v>
      </c>
      <c r="T1166" s="2">
        <f>VLOOKUP($F1166,Experiment!$A$2:$U$90,MATCH(Results!T$1,Experiment!$A$1:$U$1,0),FALSE)</f>
        <v>25</v>
      </c>
      <c r="U1166" s="2">
        <f>VLOOKUP($F1166,Experiment!$A$2:$U$90,MATCH(Results!U$1,Experiment!$A$1:$U$1,0),FALSE)</f>
        <v>5</v>
      </c>
      <c r="V1166" s="2">
        <f>VLOOKUP($F1166,Experiment!$A$2:$U$90,MATCH(Results!V$1,Experiment!$A$1:$U$1,0),FALSE)</f>
        <v>2</v>
      </c>
      <c r="W1166" s="3">
        <f>VLOOKUP($F1166,Experiment!$A$2:$U$90,MATCH(Results!W$1,Experiment!$A$1:$U$1,0),FALSE)</f>
        <v>0.25</v>
      </c>
      <c r="X1166" s="3">
        <f>VLOOKUP($F1166,Experiment!$A$2:$U$90,MATCH(Results!X$1,Experiment!$A$1:$U$1,0),FALSE)</f>
        <v>0.75</v>
      </c>
      <c r="Y1166" s="2">
        <f>VLOOKUP($F1166,Experiment!$A$2:$U$90,MATCH(Results!Y$1,Experiment!$A$1:$U$1,0),FALSE)</f>
        <v>2</v>
      </c>
      <c r="Z1166" s="3">
        <f>VLOOKUP($F1166,Experiment!$A$2:$U$90,MATCH(Results!Z$1,Experiment!$A$1:$U$1,0),FALSE)</f>
        <v>0.5</v>
      </c>
      <c r="AA1166" s="3">
        <f>VLOOKUP($F1166,Experiment!$A$2:$U$90,MATCH(Results!AA$1,Experiment!$A$1:$U$1,0),FALSE)</f>
        <v>0.25</v>
      </c>
      <c r="AB1166" s="3">
        <f>VLOOKUP($F1166,Experiment!$A$2:$U$90,MATCH(Results!AB$1,Experiment!$A$1:$U$1,0),FALSE)</f>
        <v>0.625</v>
      </c>
      <c r="AC1166" s="3">
        <f>VLOOKUP($F1166,Experiment!$A$2:$U$90,MATCH(Results!AC$1,Experiment!$A$1:$U$1,0),FALSE)</f>
        <v>0.375</v>
      </c>
      <c r="AD1166" s="2">
        <f>VLOOKUP($F1166,Experiment!$A$2:$U$90,MATCH(Results!AD$1,Experiment!$A$1:$U$1,0),FALSE)</f>
        <v>-6.25</v>
      </c>
      <c r="AE1166" s="2">
        <f>VLOOKUP($F1166,Experiment!$A$2:$U$90,MATCH(Results!AE$1,Experiment!$A$1:$U$1,0),FALSE)</f>
        <v>23.4375</v>
      </c>
      <c r="AF1166" s="2">
        <f>VLOOKUP($F1166,Experiment!$A$2:$U$90,MATCH(Results!AF$1,Experiment!$A$1:$U$1,0),FALSE)</f>
        <v>4.8412291827592711</v>
      </c>
      <c r="AG1166" s="3">
        <f>VLOOKUP($F1166,Experiment!$A$2:$W$90,MATCH(Results!AG$1,Experiment!$A$1:$W$1,0),FALSE)</f>
        <v>0.82730419370997643</v>
      </c>
      <c r="AH1166" s="3">
        <f>VLOOKUP($F1166,Experiment!$A$2:$W$90,MATCH(Results!AH$1,Experiment!$A$1:$W$1,0),FALSE)</f>
        <v>0.38648875795104182</v>
      </c>
      <c r="AI1166" s="3">
        <f>VLOOKUP($F1166,Experiment!$A$2:$X$90,MATCH(Results!AI$1,Experiment!$A$1:$X$1,0),FALSE)</f>
        <v>0.61351124204895813</v>
      </c>
      <c r="AJ1166" s="2">
        <f>Table1[[#This Row],[Gain]]^Table1[[#This Row],[θ]]</f>
        <v>0</v>
      </c>
      <c r="AK1166" s="2">
        <f>-Table1[[#This Row],[λ]]*-Table1[[#This Row],[Loss]]^Table1[[#This Row],[θ]]</f>
        <v>15.387517868726606</v>
      </c>
      <c r="AL1166" s="2">
        <f>Table1[[#This Row],[v_n_w_g]]-Table1[[#This Row],[v_n_w_l]]</f>
        <v>-15.387517868726606</v>
      </c>
      <c r="AM1166" s="2">
        <f>IF(Table1[[#This Row],[diff_v]]&gt;=1,1,0)</f>
        <v>0</v>
      </c>
    </row>
    <row r="1167" spans="1:39" hidden="1" x14ac:dyDescent="0.3">
      <c r="A1167">
        <v>14</v>
      </c>
      <c r="B1167" t="s">
        <v>47</v>
      </c>
      <c r="C1167" s="22">
        <f>VLOOKUP(Table1[[#This Row],[Subject]],'Subject Profile'!$A$2:$E$8,4,FALSE)</f>
        <v>0.88613857459934653</v>
      </c>
      <c r="D1167" s="22">
        <f>VLOOKUP(Table1[[#This Row],[Subject]],'Subject Profile'!$A$2:$E$8,5,FALSE)</f>
        <v>-2</v>
      </c>
      <c r="E1167" t="s">
        <v>111</v>
      </c>
      <c r="F1167" t="s">
        <v>98</v>
      </c>
      <c r="G1167" t="s">
        <v>5</v>
      </c>
      <c r="H1167">
        <f>IF(Table1[[#This Row],[decision]]="accept",1,0)</f>
        <v>0</v>
      </c>
      <c r="I1167">
        <v>0</v>
      </c>
      <c r="J1167" t="s">
        <v>107</v>
      </c>
      <c r="K1167">
        <v>1664605296</v>
      </c>
      <c r="L1167">
        <v>6</v>
      </c>
      <c r="M1167" t="str">
        <f>VLOOKUP($F1167,Experiment!$A$2:$U$90,MATCH(Results!M$1,Experiment!$A$1:$U$1,0)+1,FALSE)</f>
        <v>I</v>
      </c>
      <c r="N1167">
        <f>IF(Table1[[#This Row],[Impact]]="I",0,1)</f>
        <v>0</v>
      </c>
      <c r="O1167" s="2">
        <f>VLOOKUP($F1167,Experiment!$A$2:$U$90,MATCH(Results!O$1,Experiment!$A$1:$U$1,0),FALSE)</f>
        <v>-10</v>
      </c>
      <c r="P1167" s="3">
        <f>VLOOKUP($F1167,Experiment!$A$2:$U$90,MATCH(Results!P$1,Experiment!$A$1:$U$1,0),FALSE)</f>
        <v>0.5</v>
      </c>
      <c r="Q1167" s="2">
        <f>VLOOKUP($F1167,Experiment!$A$2:$U$90,MATCH(Results!Q$1,Experiment!$A$1:$U$1,0),FALSE)</f>
        <v>0</v>
      </c>
      <c r="R1167" s="3">
        <f>VLOOKUP($F1167,Experiment!$A$2:$U$90,MATCH(Results!R$1,Experiment!$A$1:$U$1,0),FALSE)</f>
        <v>0.5</v>
      </c>
      <c r="S1167" s="2">
        <f>VLOOKUP($F1167,Experiment!$A$2:$U$90,MATCH(Results!S$1,Experiment!$A$1:$U$1,0),FALSE)</f>
        <v>-5</v>
      </c>
      <c r="T1167" s="2">
        <f>VLOOKUP($F1167,Experiment!$A$2:$U$90,MATCH(Results!T$1,Experiment!$A$1:$U$1,0),FALSE)</f>
        <v>25</v>
      </c>
      <c r="U1167" s="2">
        <f>VLOOKUP($F1167,Experiment!$A$2:$U$90,MATCH(Results!U$1,Experiment!$A$1:$U$1,0),FALSE)</f>
        <v>5</v>
      </c>
      <c r="V1167" s="2">
        <f>VLOOKUP($F1167,Experiment!$A$2:$U$90,MATCH(Results!V$1,Experiment!$A$1:$U$1,0),FALSE)</f>
        <v>2</v>
      </c>
      <c r="W1167" s="3">
        <f>VLOOKUP($F1167,Experiment!$A$2:$U$90,MATCH(Results!W$1,Experiment!$A$1:$U$1,0),FALSE)</f>
        <v>0.25</v>
      </c>
      <c r="X1167" s="3">
        <f>VLOOKUP($F1167,Experiment!$A$2:$U$90,MATCH(Results!X$1,Experiment!$A$1:$U$1,0),FALSE)</f>
        <v>0.75</v>
      </c>
      <c r="Y1167" s="2">
        <f>VLOOKUP($F1167,Experiment!$A$2:$U$90,MATCH(Results!Y$1,Experiment!$A$1:$U$1,0),FALSE)</f>
        <v>2</v>
      </c>
      <c r="Z1167" s="3">
        <f>VLOOKUP($F1167,Experiment!$A$2:$U$90,MATCH(Results!Z$1,Experiment!$A$1:$U$1,0),FALSE)</f>
        <v>0.5</v>
      </c>
      <c r="AA1167" s="3">
        <f>VLOOKUP($F1167,Experiment!$A$2:$U$90,MATCH(Results!AA$1,Experiment!$A$1:$U$1,0),FALSE)</f>
        <v>0.25</v>
      </c>
      <c r="AB1167" s="3">
        <f>VLOOKUP($F1167,Experiment!$A$2:$U$90,MATCH(Results!AB$1,Experiment!$A$1:$U$1,0),FALSE)</f>
        <v>0.625</v>
      </c>
      <c r="AC1167" s="3">
        <f>VLOOKUP($F1167,Experiment!$A$2:$U$90,MATCH(Results!AC$1,Experiment!$A$1:$U$1,0),FALSE)</f>
        <v>0.375</v>
      </c>
      <c r="AD1167" s="2">
        <f>VLOOKUP($F1167,Experiment!$A$2:$U$90,MATCH(Results!AD$1,Experiment!$A$1:$U$1,0),FALSE)</f>
        <v>-6.25</v>
      </c>
      <c r="AE1167" s="2">
        <f>VLOOKUP($F1167,Experiment!$A$2:$U$90,MATCH(Results!AE$1,Experiment!$A$1:$U$1,0),FALSE)</f>
        <v>23.4375</v>
      </c>
      <c r="AF1167" s="2">
        <f>VLOOKUP($F1167,Experiment!$A$2:$U$90,MATCH(Results!AF$1,Experiment!$A$1:$U$1,0),FALSE)</f>
        <v>4.8412291827592711</v>
      </c>
      <c r="AG1167" s="3">
        <f>VLOOKUP($F1167,Experiment!$A$2:$W$90,MATCH(Results!AG$1,Experiment!$A$1:$W$1,0),FALSE)</f>
        <v>0.82730419370997643</v>
      </c>
      <c r="AH1167" s="3">
        <f>VLOOKUP($F1167,Experiment!$A$2:$W$90,MATCH(Results!AH$1,Experiment!$A$1:$W$1,0),FALSE)</f>
        <v>0.38648875795104182</v>
      </c>
      <c r="AI1167" s="3">
        <f>VLOOKUP($F1167,Experiment!$A$2:$X$90,MATCH(Results!AI$1,Experiment!$A$1:$X$1,0),FALSE)</f>
        <v>0.61351124204895813</v>
      </c>
      <c r="AJ1167" s="2">
        <f>Table1[[#This Row],[Gain]]^Table1[[#This Row],[θ]]</f>
        <v>0</v>
      </c>
      <c r="AK1167" s="2">
        <f>-Table1[[#This Row],[λ]]*-Table1[[#This Row],[Loss]]^Table1[[#This Row],[θ]]</f>
        <v>15.387517868726606</v>
      </c>
      <c r="AL1167" s="2">
        <f>Table1[[#This Row],[v_n_w_g]]-Table1[[#This Row],[v_n_w_l]]</f>
        <v>-15.387517868726606</v>
      </c>
      <c r="AM1167" s="2">
        <f>IF(Table1[[#This Row],[diff_v]]&gt;=1,1,0)</f>
        <v>0</v>
      </c>
    </row>
    <row r="1168" spans="1:39" hidden="1" x14ac:dyDescent="0.3">
      <c r="A1168">
        <v>15</v>
      </c>
      <c r="B1168" t="s">
        <v>47</v>
      </c>
      <c r="C1168" s="22">
        <f>VLOOKUP(Table1[[#This Row],[Subject]],'Subject Profile'!$A$2:$E$8,4,FALSE)</f>
        <v>0.88613857459934653</v>
      </c>
      <c r="D1168" s="22">
        <f>VLOOKUP(Table1[[#This Row],[Subject]],'Subject Profile'!$A$2:$E$8,5,FALSE)</f>
        <v>-2</v>
      </c>
      <c r="E1168" t="s">
        <v>111</v>
      </c>
      <c r="F1168" t="s">
        <v>57</v>
      </c>
      <c r="G1168" t="s">
        <v>5</v>
      </c>
      <c r="H1168">
        <f>IF(Table1[[#This Row],[decision]]="accept",1,0)</f>
        <v>0</v>
      </c>
      <c r="I1168">
        <v>0</v>
      </c>
      <c r="J1168" t="s">
        <v>107</v>
      </c>
      <c r="K1168">
        <v>1664605313</v>
      </c>
      <c r="L1168">
        <v>17</v>
      </c>
      <c r="M1168" t="str">
        <f>VLOOKUP($F1168,Experiment!$A$2:$U$90,MATCH(Results!M$1,Experiment!$A$1:$U$1,0)+1,FALSE)</f>
        <v>I</v>
      </c>
      <c r="N1168">
        <f>IF(Table1[[#This Row],[Impact]]="I",0,1)</f>
        <v>0</v>
      </c>
      <c r="O1168" s="2">
        <f>VLOOKUP($F1168,Experiment!$A$2:$U$90,MATCH(Results!O$1,Experiment!$A$1:$U$1,0),FALSE)</f>
        <v>-90</v>
      </c>
      <c r="P1168" s="3">
        <f>VLOOKUP($F1168,Experiment!$A$2:$U$90,MATCH(Results!P$1,Experiment!$A$1:$U$1,0),FALSE)</f>
        <v>0.5</v>
      </c>
      <c r="Q1168" s="2">
        <f>VLOOKUP($F1168,Experiment!$A$2:$U$90,MATCH(Results!Q$1,Experiment!$A$1:$U$1,0),FALSE)</f>
        <v>100</v>
      </c>
      <c r="R1168" s="3">
        <f>VLOOKUP($F1168,Experiment!$A$2:$U$90,MATCH(Results!R$1,Experiment!$A$1:$U$1,0),FALSE)</f>
        <v>0.5</v>
      </c>
      <c r="S1168" s="2">
        <f>VLOOKUP($F1168,Experiment!$A$2:$U$90,MATCH(Results!S$1,Experiment!$A$1:$U$1,0),FALSE)</f>
        <v>5</v>
      </c>
      <c r="T1168" s="2">
        <f>VLOOKUP($F1168,Experiment!$A$2:$U$90,MATCH(Results!T$1,Experiment!$A$1:$U$1,0),FALSE)</f>
        <v>9025</v>
      </c>
      <c r="U1168" s="2">
        <f>VLOOKUP($F1168,Experiment!$A$2:$U$90,MATCH(Results!U$1,Experiment!$A$1:$U$1,0),FALSE)</f>
        <v>95</v>
      </c>
      <c r="V1168" s="2">
        <f>VLOOKUP($F1168,Experiment!$A$2:$U$90,MATCH(Results!V$1,Experiment!$A$1:$U$1,0),FALSE)</f>
        <v>2</v>
      </c>
      <c r="W1168" s="3">
        <f>VLOOKUP($F1168,Experiment!$A$2:$U$90,MATCH(Results!W$1,Experiment!$A$1:$U$1,0),FALSE)</f>
        <v>0.25</v>
      </c>
      <c r="X1168" s="3">
        <f>VLOOKUP($F1168,Experiment!$A$2:$U$90,MATCH(Results!X$1,Experiment!$A$1:$U$1,0),FALSE)</f>
        <v>0.75</v>
      </c>
      <c r="Y1168" s="2">
        <f>VLOOKUP($F1168,Experiment!$A$2:$U$90,MATCH(Results!Y$1,Experiment!$A$1:$U$1,0),FALSE)</f>
        <v>2</v>
      </c>
      <c r="Z1168" s="3">
        <f>VLOOKUP($F1168,Experiment!$A$2:$U$90,MATCH(Results!Z$1,Experiment!$A$1:$U$1,0),FALSE)</f>
        <v>0.5</v>
      </c>
      <c r="AA1168" s="3">
        <f>VLOOKUP($F1168,Experiment!$A$2:$U$90,MATCH(Results!AA$1,Experiment!$A$1:$U$1,0),FALSE)</f>
        <v>0.25</v>
      </c>
      <c r="AB1168" s="3">
        <f>VLOOKUP($F1168,Experiment!$A$2:$U$90,MATCH(Results!AB$1,Experiment!$A$1:$U$1,0),FALSE)</f>
        <v>0.625</v>
      </c>
      <c r="AC1168" s="3">
        <f>VLOOKUP($F1168,Experiment!$A$2:$U$90,MATCH(Results!AC$1,Experiment!$A$1:$U$1,0),FALSE)</f>
        <v>0.375</v>
      </c>
      <c r="AD1168" s="2">
        <f>VLOOKUP($F1168,Experiment!$A$2:$U$90,MATCH(Results!AD$1,Experiment!$A$1:$U$1,0),FALSE)</f>
        <v>-18.75</v>
      </c>
      <c r="AE1168" s="2">
        <f>VLOOKUP($F1168,Experiment!$A$2:$U$90,MATCH(Results!AE$1,Experiment!$A$1:$U$1,0),FALSE)</f>
        <v>8460.9375</v>
      </c>
      <c r="AF1168" s="2">
        <f>VLOOKUP($F1168,Experiment!$A$2:$U$90,MATCH(Results!AF$1,Experiment!$A$1:$U$1,0),FALSE)</f>
        <v>91.983354472426157</v>
      </c>
      <c r="AG1168" s="3">
        <f>VLOOKUP($F1168,Experiment!$A$2:$W$90,MATCH(Results!AG$1,Experiment!$A$1:$W$1,0),FALSE)</f>
        <v>0.82730419370997643</v>
      </c>
      <c r="AH1168" s="3">
        <f>VLOOKUP($F1168,Experiment!$A$2:$W$90,MATCH(Results!AH$1,Experiment!$A$1:$W$1,0),FALSE)</f>
        <v>0.38648875795104182</v>
      </c>
      <c r="AI1168" s="3">
        <f>VLOOKUP($F1168,Experiment!$A$2:$X$90,MATCH(Results!AI$1,Experiment!$A$1:$X$1,0),FALSE)</f>
        <v>0.61351124204895813</v>
      </c>
      <c r="AJ1168" s="2">
        <f>Table1[[#This Row],[Gain]]^Table1[[#This Row],[θ]]</f>
        <v>59.193926540095148</v>
      </c>
      <c r="AK1168" s="2">
        <f>-Table1[[#This Row],[λ]]*-Table1[[#This Row],[Loss]]^Table1[[#This Row],[θ]]</f>
        <v>107.83498131120591</v>
      </c>
      <c r="AL1168" s="2">
        <f>Table1[[#This Row],[v_n_w_g]]-Table1[[#This Row],[v_n_w_l]]</f>
        <v>-48.64105477111076</v>
      </c>
      <c r="AM1168" s="2">
        <f>IF(Table1[[#This Row],[diff_v]]&gt;=1,1,0)</f>
        <v>0</v>
      </c>
    </row>
    <row r="1169" spans="1:39" hidden="1" x14ac:dyDescent="0.3">
      <c r="A1169">
        <v>16</v>
      </c>
      <c r="B1169" t="s">
        <v>47</v>
      </c>
      <c r="C1169" s="22">
        <f>VLOOKUP(Table1[[#This Row],[Subject]],'Subject Profile'!$A$2:$E$8,4,FALSE)</f>
        <v>0.88613857459934653</v>
      </c>
      <c r="D1169" s="22">
        <f>VLOOKUP(Table1[[#This Row],[Subject]],'Subject Profile'!$A$2:$E$8,5,FALSE)</f>
        <v>-2</v>
      </c>
      <c r="E1169" t="s">
        <v>111</v>
      </c>
      <c r="F1169" t="s">
        <v>67</v>
      </c>
      <c r="G1169" t="s">
        <v>7</v>
      </c>
      <c r="H1169">
        <f>IF(Table1[[#This Row],[decision]]="accept",1,0)</f>
        <v>1</v>
      </c>
      <c r="I1169">
        <v>20</v>
      </c>
      <c r="J1169" t="s">
        <v>107</v>
      </c>
      <c r="K1169">
        <v>1664605318</v>
      </c>
      <c r="L1169">
        <v>5</v>
      </c>
      <c r="M1169" t="str">
        <f>VLOOKUP($F1169,Experiment!$A$2:$U$90,MATCH(Results!M$1,Experiment!$A$1:$U$1,0)+1,FALSE)</f>
        <v>I</v>
      </c>
      <c r="N1169">
        <f>IF(Table1[[#This Row],[Impact]]="I",0,1)</f>
        <v>0</v>
      </c>
      <c r="O1169" s="2">
        <f>VLOOKUP($F1169,Experiment!$A$2:$U$90,MATCH(Results!O$1,Experiment!$A$1:$U$1,0),FALSE)</f>
        <v>-10</v>
      </c>
      <c r="P1169" s="3">
        <f>VLOOKUP($F1169,Experiment!$A$2:$U$90,MATCH(Results!P$1,Experiment!$A$1:$U$1,0),FALSE)</f>
        <v>0.5</v>
      </c>
      <c r="Q1169" s="2">
        <f>VLOOKUP($F1169,Experiment!$A$2:$U$90,MATCH(Results!Q$1,Experiment!$A$1:$U$1,0),FALSE)</f>
        <v>20</v>
      </c>
      <c r="R1169" s="3">
        <f>VLOOKUP($F1169,Experiment!$A$2:$U$90,MATCH(Results!R$1,Experiment!$A$1:$U$1,0),FALSE)</f>
        <v>0.5</v>
      </c>
      <c r="S1169" s="2">
        <f>VLOOKUP($F1169,Experiment!$A$2:$U$90,MATCH(Results!S$1,Experiment!$A$1:$U$1,0),FALSE)</f>
        <v>5</v>
      </c>
      <c r="T1169" s="2">
        <f>VLOOKUP($F1169,Experiment!$A$2:$U$90,MATCH(Results!T$1,Experiment!$A$1:$U$1,0),FALSE)</f>
        <v>225</v>
      </c>
      <c r="U1169" s="2">
        <f>VLOOKUP($F1169,Experiment!$A$2:$U$90,MATCH(Results!U$1,Experiment!$A$1:$U$1,0),FALSE)</f>
        <v>15</v>
      </c>
      <c r="V1169" s="2">
        <f>VLOOKUP($F1169,Experiment!$A$2:$U$90,MATCH(Results!V$1,Experiment!$A$1:$U$1,0),FALSE)</f>
        <v>4</v>
      </c>
      <c r="W1169" s="3">
        <f>VLOOKUP($F1169,Experiment!$A$2:$U$90,MATCH(Results!W$1,Experiment!$A$1:$U$1,0),FALSE)</f>
        <v>0.25</v>
      </c>
      <c r="X1169" s="3">
        <f>VLOOKUP($F1169,Experiment!$A$2:$U$90,MATCH(Results!X$1,Experiment!$A$1:$U$1,0),FALSE)</f>
        <v>0.75</v>
      </c>
      <c r="Y1169" s="2">
        <f>VLOOKUP($F1169,Experiment!$A$2:$U$90,MATCH(Results!Y$1,Experiment!$A$1:$U$1,0),FALSE)</f>
        <v>2</v>
      </c>
      <c r="Z1169" s="3">
        <f>VLOOKUP($F1169,Experiment!$A$2:$U$90,MATCH(Results!Z$1,Experiment!$A$1:$U$1,0),FALSE)</f>
        <v>0.5</v>
      </c>
      <c r="AA1169" s="3">
        <f>VLOOKUP($F1169,Experiment!$A$2:$U$90,MATCH(Results!AA$1,Experiment!$A$1:$U$1,0),FALSE)</f>
        <v>0.25</v>
      </c>
      <c r="AB1169" s="3">
        <f>VLOOKUP($F1169,Experiment!$A$2:$U$90,MATCH(Results!AB$1,Experiment!$A$1:$U$1,0),FALSE)</f>
        <v>0.625</v>
      </c>
      <c r="AC1169" s="3">
        <f>VLOOKUP($F1169,Experiment!$A$2:$U$90,MATCH(Results!AC$1,Experiment!$A$1:$U$1,0),FALSE)</f>
        <v>0.375</v>
      </c>
      <c r="AD1169" s="2">
        <f>VLOOKUP($F1169,Experiment!$A$2:$U$90,MATCH(Results!AD$1,Experiment!$A$1:$U$1,0),FALSE)</f>
        <v>1.25</v>
      </c>
      <c r="AE1169" s="2">
        <f>VLOOKUP($F1169,Experiment!$A$2:$U$90,MATCH(Results!AE$1,Experiment!$A$1:$U$1,0),FALSE)</f>
        <v>210.9375</v>
      </c>
      <c r="AF1169" s="2">
        <f>VLOOKUP($F1169,Experiment!$A$2:$U$90,MATCH(Results!AF$1,Experiment!$A$1:$U$1,0),FALSE)</f>
        <v>14.523687548277813</v>
      </c>
      <c r="AG1169" s="3">
        <f>VLOOKUP($F1169,Experiment!$A$2:$W$90,MATCH(Results!AG$1,Experiment!$A$1:$W$1,0),FALSE)</f>
        <v>0.82730419370997643</v>
      </c>
      <c r="AH1169" s="3">
        <f>VLOOKUP($F1169,Experiment!$A$2:$W$90,MATCH(Results!AH$1,Experiment!$A$1:$W$1,0),FALSE)</f>
        <v>0.38648875795104182</v>
      </c>
      <c r="AI1169" s="3">
        <f>VLOOKUP($F1169,Experiment!$A$2:$X$90,MATCH(Results!AI$1,Experiment!$A$1:$X$1,0),FALSE)</f>
        <v>0.61351124204895813</v>
      </c>
      <c r="AJ1169" s="2">
        <f>Table1[[#This Row],[Gain]]^Table1[[#This Row],[θ]]</f>
        <v>14.219779625740344</v>
      </c>
      <c r="AK1169" s="2">
        <f>-Table1[[#This Row],[λ]]*-Table1[[#This Row],[Loss]]^Table1[[#This Row],[θ]]</f>
        <v>15.387517868726606</v>
      </c>
      <c r="AL1169" s="2">
        <f>Table1[[#This Row],[v_n_w_g]]-Table1[[#This Row],[v_n_w_l]]</f>
        <v>-1.1677382429862622</v>
      </c>
      <c r="AM1169" s="2">
        <f>IF(Table1[[#This Row],[diff_v]]&gt;=1,1,0)</f>
        <v>0</v>
      </c>
    </row>
    <row r="1170" spans="1:39" hidden="1" x14ac:dyDescent="0.3">
      <c r="A1170">
        <v>17</v>
      </c>
      <c r="B1170" t="s">
        <v>47</v>
      </c>
      <c r="C1170" s="22">
        <f>VLOOKUP(Table1[[#This Row],[Subject]],'Subject Profile'!$A$2:$E$8,4,FALSE)</f>
        <v>0.88613857459934653</v>
      </c>
      <c r="D1170" s="22">
        <f>VLOOKUP(Table1[[#This Row],[Subject]],'Subject Profile'!$A$2:$E$8,5,FALSE)</f>
        <v>-2</v>
      </c>
      <c r="E1170" t="s">
        <v>111</v>
      </c>
      <c r="F1170" t="s">
        <v>93</v>
      </c>
      <c r="G1170" t="s">
        <v>5</v>
      </c>
      <c r="H1170">
        <f>IF(Table1[[#This Row],[decision]]="accept",1,0)</f>
        <v>0</v>
      </c>
      <c r="I1170">
        <v>0</v>
      </c>
      <c r="J1170" t="s">
        <v>107</v>
      </c>
      <c r="K1170">
        <v>1664605325</v>
      </c>
      <c r="L1170">
        <v>7</v>
      </c>
      <c r="M1170" t="str">
        <f>VLOOKUP($F1170,Experiment!$A$2:$U$90,MATCH(Results!M$1,Experiment!$A$1:$U$1,0)+1,FALSE)</f>
        <v>I</v>
      </c>
      <c r="N1170">
        <f>IF(Table1[[#This Row],[Impact]]="I",0,1)</f>
        <v>0</v>
      </c>
      <c r="O1170" s="2">
        <f>VLOOKUP($F1170,Experiment!$A$2:$U$90,MATCH(Results!O$1,Experiment!$A$1:$U$1,0),FALSE)</f>
        <v>-90</v>
      </c>
      <c r="P1170" s="3">
        <f>VLOOKUP($F1170,Experiment!$A$2:$U$90,MATCH(Results!P$1,Experiment!$A$1:$U$1,0),FALSE)</f>
        <v>0.5</v>
      </c>
      <c r="Q1170" s="2">
        <f>VLOOKUP($F1170,Experiment!$A$2:$U$90,MATCH(Results!Q$1,Experiment!$A$1:$U$1,0),FALSE)</f>
        <v>100</v>
      </c>
      <c r="R1170" s="3">
        <f>VLOOKUP($F1170,Experiment!$A$2:$U$90,MATCH(Results!R$1,Experiment!$A$1:$U$1,0),FALSE)</f>
        <v>0.5</v>
      </c>
      <c r="S1170" s="2">
        <f>VLOOKUP($F1170,Experiment!$A$2:$U$90,MATCH(Results!S$1,Experiment!$A$1:$U$1,0),FALSE)</f>
        <v>5</v>
      </c>
      <c r="T1170" s="2">
        <f>VLOOKUP($F1170,Experiment!$A$2:$U$90,MATCH(Results!T$1,Experiment!$A$1:$U$1,0),FALSE)</f>
        <v>9025</v>
      </c>
      <c r="U1170" s="2">
        <f>VLOOKUP($F1170,Experiment!$A$2:$U$90,MATCH(Results!U$1,Experiment!$A$1:$U$1,0),FALSE)</f>
        <v>95</v>
      </c>
      <c r="V1170" s="2">
        <f>VLOOKUP($F1170,Experiment!$A$2:$U$90,MATCH(Results!V$1,Experiment!$A$1:$U$1,0),FALSE)</f>
        <v>4</v>
      </c>
      <c r="W1170" s="3">
        <f>VLOOKUP($F1170,Experiment!$A$2:$U$90,MATCH(Results!W$1,Experiment!$A$1:$U$1,0),FALSE)</f>
        <v>0.25</v>
      </c>
      <c r="X1170" s="3">
        <f>VLOOKUP($F1170,Experiment!$A$2:$U$90,MATCH(Results!X$1,Experiment!$A$1:$U$1,0),FALSE)</f>
        <v>0.75</v>
      </c>
      <c r="Y1170" s="2">
        <f>VLOOKUP($F1170,Experiment!$A$2:$U$90,MATCH(Results!Y$1,Experiment!$A$1:$U$1,0),FALSE)</f>
        <v>1</v>
      </c>
      <c r="Z1170" s="3">
        <f>VLOOKUP($F1170,Experiment!$A$2:$U$90,MATCH(Results!Z$1,Experiment!$A$1:$U$1,0),FALSE)</f>
        <v>0.25</v>
      </c>
      <c r="AA1170" s="3">
        <f>VLOOKUP($F1170,Experiment!$A$2:$U$90,MATCH(Results!AA$1,Experiment!$A$1:$U$1,0),FALSE)</f>
        <v>0.5</v>
      </c>
      <c r="AB1170" s="3">
        <f>VLOOKUP($F1170,Experiment!$A$2:$U$90,MATCH(Results!AB$1,Experiment!$A$1:$U$1,0),FALSE)</f>
        <v>0.375</v>
      </c>
      <c r="AC1170" s="3">
        <f>VLOOKUP($F1170,Experiment!$A$2:$U$90,MATCH(Results!AC$1,Experiment!$A$1:$U$1,0),FALSE)</f>
        <v>0.625</v>
      </c>
      <c r="AD1170" s="2">
        <f>VLOOKUP($F1170,Experiment!$A$2:$U$90,MATCH(Results!AD$1,Experiment!$A$1:$U$1,0),FALSE)</f>
        <v>28.75</v>
      </c>
      <c r="AE1170" s="2">
        <f>VLOOKUP($F1170,Experiment!$A$2:$U$90,MATCH(Results!AE$1,Experiment!$A$1:$U$1,0),FALSE)</f>
        <v>8460.9375</v>
      </c>
      <c r="AF1170" s="2">
        <f>VLOOKUP($F1170,Experiment!$A$2:$U$90,MATCH(Results!AF$1,Experiment!$A$1:$U$1,0),FALSE)</f>
        <v>91.983354472426157</v>
      </c>
      <c r="AG1170" s="3">
        <f>VLOOKUP($F1170,Experiment!$A$2:$W$90,MATCH(Results!AG$1,Experiment!$A$1:$W$1,0),FALSE)</f>
        <v>1</v>
      </c>
      <c r="AH1170" s="3">
        <f>VLOOKUP($F1170,Experiment!$A$2:$W$90,MATCH(Results!AH$1,Experiment!$A$1:$W$1,0),FALSE)</f>
        <v>0.625</v>
      </c>
      <c r="AI1170" s="3">
        <f>VLOOKUP($F1170,Experiment!$A$2:$X$90,MATCH(Results!AI$1,Experiment!$A$1:$X$1,0),FALSE)</f>
        <v>0.375</v>
      </c>
      <c r="AJ1170" s="2">
        <f>Table1[[#This Row],[Gain]]^Table1[[#This Row],[θ]]</f>
        <v>59.193926540095148</v>
      </c>
      <c r="AK1170" s="2">
        <f>-Table1[[#This Row],[λ]]*-Table1[[#This Row],[Loss]]^Table1[[#This Row],[θ]]</f>
        <v>107.83498131120591</v>
      </c>
      <c r="AL1170" s="2">
        <f>Table1[[#This Row],[v_n_w_g]]-Table1[[#This Row],[v_n_w_l]]</f>
        <v>-48.64105477111076</v>
      </c>
      <c r="AM1170" s="2">
        <f>IF(Table1[[#This Row],[diff_v]]&gt;=1,1,0)</f>
        <v>0</v>
      </c>
    </row>
    <row r="1171" spans="1:39" hidden="1" x14ac:dyDescent="0.3">
      <c r="A1171">
        <v>18</v>
      </c>
      <c r="B1171" t="s">
        <v>47</v>
      </c>
      <c r="C1171" s="22">
        <f>VLOOKUP(Table1[[#This Row],[Subject]],'Subject Profile'!$A$2:$E$8,4,FALSE)</f>
        <v>0.88613857459934653</v>
      </c>
      <c r="D1171" s="22">
        <f>VLOOKUP(Table1[[#This Row],[Subject]],'Subject Profile'!$A$2:$E$8,5,FALSE)</f>
        <v>-2</v>
      </c>
      <c r="E1171" t="s">
        <v>111</v>
      </c>
      <c r="F1171" t="s">
        <v>96</v>
      </c>
      <c r="G1171" t="s">
        <v>5</v>
      </c>
      <c r="H1171">
        <f>IF(Table1[[#This Row],[decision]]="accept",1,0)</f>
        <v>0</v>
      </c>
      <c r="I1171">
        <v>0</v>
      </c>
      <c r="J1171" t="s">
        <v>107</v>
      </c>
      <c r="K1171">
        <v>1664605334</v>
      </c>
      <c r="L1171">
        <v>9</v>
      </c>
      <c r="M1171" t="str">
        <f>VLOOKUP($F1171,Experiment!$A$2:$U$90,MATCH(Results!M$1,Experiment!$A$1:$U$1,0)+1,FALSE)</f>
        <v>G</v>
      </c>
      <c r="N1171">
        <f>IF(Table1[[#This Row],[Impact]]="I",0,1)</f>
        <v>1</v>
      </c>
      <c r="O1171" s="2">
        <f>VLOOKUP($F1171,Experiment!$A$2:$U$90,MATCH(Results!O$1,Experiment!$A$1:$U$1,0),FALSE)</f>
        <v>-50</v>
      </c>
      <c r="P1171" s="3">
        <f>VLOOKUP($F1171,Experiment!$A$2:$U$90,MATCH(Results!P$1,Experiment!$A$1:$U$1,0),FALSE)</f>
        <v>0.5</v>
      </c>
      <c r="Q1171" s="2">
        <f>VLOOKUP($F1171,Experiment!$A$2:$U$90,MATCH(Results!Q$1,Experiment!$A$1:$U$1,0),FALSE)</f>
        <v>40</v>
      </c>
      <c r="R1171" s="3">
        <f>VLOOKUP($F1171,Experiment!$A$2:$U$90,MATCH(Results!R$1,Experiment!$A$1:$U$1,0),FALSE)</f>
        <v>0.5</v>
      </c>
      <c r="S1171" s="2">
        <f>VLOOKUP($F1171,Experiment!$A$2:$U$90,MATCH(Results!S$1,Experiment!$A$1:$U$1,0),FALSE)</f>
        <v>-5</v>
      </c>
      <c r="T1171" s="2">
        <f>VLOOKUP($F1171,Experiment!$A$2:$U$90,MATCH(Results!T$1,Experiment!$A$1:$U$1,0),FALSE)</f>
        <v>2025</v>
      </c>
      <c r="U1171" s="2">
        <f>VLOOKUP($F1171,Experiment!$A$2:$U$90,MATCH(Results!U$1,Experiment!$A$1:$U$1,0),FALSE)</f>
        <v>45</v>
      </c>
      <c r="V1171" s="2">
        <f>VLOOKUP($F1171,Experiment!$A$2:$U$90,MATCH(Results!V$1,Experiment!$A$1:$U$1,0),FALSE)</f>
        <v>2</v>
      </c>
      <c r="W1171" s="3">
        <f>VLOOKUP($F1171,Experiment!$A$2:$U$90,MATCH(Results!W$1,Experiment!$A$1:$U$1,0),FALSE)</f>
        <v>0.25</v>
      </c>
      <c r="X1171" s="3">
        <f>VLOOKUP($F1171,Experiment!$A$2:$U$90,MATCH(Results!X$1,Experiment!$A$1:$U$1,0),FALSE)</f>
        <v>0.75</v>
      </c>
      <c r="Y1171" s="2">
        <f>VLOOKUP($F1171,Experiment!$A$2:$U$90,MATCH(Results!Y$1,Experiment!$A$1:$U$1,0),FALSE)</f>
        <v>2</v>
      </c>
      <c r="Z1171" s="3">
        <f>VLOOKUP($F1171,Experiment!$A$2:$U$90,MATCH(Results!Z$1,Experiment!$A$1:$U$1,0),FALSE)</f>
        <v>0.5</v>
      </c>
      <c r="AA1171" s="3">
        <f>VLOOKUP($F1171,Experiment!$A$2:$U$90,MATCH(Results!AA$1,Experiment!$A$1:$U$1,0),FALSE)</f>
        <v>0.25</v>
      </c>
      <c r="AB1171" s="3">
        <f>VLOOKUP($F1171,Experiment!$A$2:$U$90,MATCH(Results!AB$1,Experiment!$A$1:$U$1,0),FALSE)</f>
        <v>0.625</v>
      </c>
      <c r="AC1171" s="3">
        <f>VLOOKUP($F1171,Experiment!$A$2:$U$90,MATCH(Results!AC$1,Experiment!$A$1:$U$1,0),FALSE)</f>
        <v>0.375</v>
      </c>
      <c r="AD1171" s="2">
        <f>VLOOKUP($F1171,Experiment!$A$2:$U$90,MATCH(Results!AD$1,Experiment!$A$1:$U$1,0),FALSE)</f>
        <v>-16.25</v>
      </c>
      <c r="AE1171" s="2">
        <f>VLOOKUP($F1171,Experiment!$A$2:$U$90,MATCH(Results!AE$1,Experiment!$A$1:$U$1,0),FALSE)</f>
        <v>1898.4375</v>
      </c>
      <c r="AF1171" s="2">
        <f>VLOOKUP($F1171,Experiment!$A$2:$U$90,MATCH(Results!AF$1,Experiment!$A$1:$U$1,0),FALSE)</f>
        <v>43.571062644833439</v>
      </c>
      <c r="AG1171" s="3">
        <f>VLOOKUP($F1171,Experiment!$A$2:$W$90,MATCH(Results!AG$1,Experiment!$A$1:$W$1,0),FALSE)</f>
        <v>0.82730419370997643</v>
      </c>
      <c r="AH1171" s="3">
        <f>VLOOKUP($F1171,Experiment!$A$2:$W$90,MATCH(Results!AH$1,Experiment!$A$1:$W$1,0),FALSE)</f>
        <v>0.38648875795104182</v>
      </c>
      <c r="AI1171" s="3">
        <f>VLOOKUP($F1171,Experiment!$A$2:$X$90,MATCH(Results!AI$1,Experiment!$A$1:$X$1,0),FALSE)</f>
        <v>0.61351124204895813</v>
      </c>
      <c r="AJ1171" s="2">
        <f>Table1[[#This Row],[Gain]]^Table1[[#This Row],[θ]]</f>
        <v>26.281318966403699</v>
      </c>
      <c r="AK1171" s="2">
        <f>-Table1[[#This Row],[λ]]*-Table1[[#This Row],[Loss]]^Table1[[#This Row],[θ]]</f>
        <v>64.054973166180915</v>
      </c>
      <c r="AL1171" s="2">
        <f>Table1[[#This Row],[v_n_w_g]]-Table1[[#This Row],[v_n_w_l]]</f>
        <v>-37.773654199777212</v>
      </c>
      <c r="AM1171" s="2">
        <f>IF(Table1[[#This Row],[diff_v]]&gt;=1,1,0)</f>
        <v>0</v>
      </c>
    </row>
    <row r="1172" spans="1:39" hidden="1" x14ac:dyDescent="0.3">
      <c r="A1172">
        <v>19</v>
      </c>
      <c r="B1172" t="s">
        <v>47</v>
      </c>
      <c r="C1172" s="22">
        <f>VLOOKUP(Table1[[#This Row],[Subject]],'Subject Profile'!$A$2:$E$8,4,FALSE)</f>
        <v>0.88613857459934653</v>
      </c>
      <c r="D1172" s="22">
        <f>VLOOKUP(Table1[[#This Row],[Subject]],'Subject Profile'!$A$2:$E$8,5,FALSE)</f>
        <v>-2</v>
      </c>
      <c r="E1172" t="s">
        <v>111</v>
      </c>
      <c r="F1172" t="s">
        <v>82</v>
      </c>
      <c r="G1172" t="s">
        <v>5</v>
      </c>
      <c r="H1172">
        <f>IF(Table1[[#This Row],[decision]]="accept",1,0)</f>
        <v>0</v>
      </c>
      <c r="I1172">
        <v>0</v>
      </c>
      <c r="J1172" t="s">
        <v>107</v>
      </c>
      <c r="K1172">
        <v>1664605339</v>
      </c>
      <c r="L1172">
        <v>5</v>
      </c>
      <c r="M1172" t="str">
        <f>VLOOKUP($F1172,Experiment!$A$2:$U$90,MATCH(Results!M$1,Experiment!$A$1:$U$1,0)+1,FALSE)</f>
        <v>G</v>
      </c>
      <c r="N1172">
        <f>IF(Table1[[#This Row],[Impact]]="I",0,1)</f>
        <v>1</v>
      </c>
      <c r="O1172" s="2">
        <f>VLOOKUP($F1172,Experiment!$A$2:$U$90,MATCH(Results!O$1,Experiment!$A$1:$U$1,0),FALSE)</f>
        <v>-10</v>
      </c>
      <c r="P1172" s="3">
        <f>VLOOKUP($F1172,Experiment!$A$2:$U$90,MATCH(Results!P$1,Experiment!$A$1:$U$1,0),FALSE)</f>
        <v>0.5</v>
      </c>
      <c r="Q1172" s="2">
        <f>VLOOKUP($F1172,Experiment!$A$2:$U$90,MATCH(Results!Q$1,Experiment!$A$1:$U$1,0),FALSE)</f>
        <v>0</v>
      </c>
      <c r="R1172" s="3">
        <f>VLOOKUP($F1172,Experiment!$A$2:$U$90,MATCH(Results!R$1,Experiment!$A$1:$U$1,0),FALSE)</f>
        <v>0.5</v>
      </c>
      <c r="S1172" s="2">
        <f>VLOOKUP($F1172,Experiment!$A$2:$U$90,MATCH(Results!S$1,Experiment!$A$1:$U$1,0),FALSE)</f>
        <v>-5</v>
      </c>
      <c r="T1172" s="2">
        <f>VLOOKUP($F1172,Experiment!$A$2:$U$90,MATCH(Results!T$1,Experiment!$A$1:$U$1,0),FALSE)</f>
        <v>25</v>
      </c>
      <c r="U1172" s="2">
        <f>VLOOKUP($F1172,Experiment!$A$2:$U$90,MATCH(Results!U$1,Experiment!$A$1:$U$1,0),FALSE)</f>
        <v>5</v>
      </c>
      <c r="V1172" s="2">
        <f>VLOOKUP($F1172,Experiment!$A$2:$U$90,MATCH(Results!V$1,Experiment!$A$1:$U$1,0),FALSE)</f>
        <v>2</v>
      </c>
      <c r="W1172" s="3">
        <f>VLOOKUP($F1172,Experiment!$A$2:$U$90,MATCH(Results!W$1,Experiment!$A$1:$U$1,0),FALSE)</f>
        <v>0.25</v>
      </c>
      <c r="X1172" s="3">
        <f>VLOOKUP($F1172,Experiment!$A$2:$U$90,MATCH(Results!X$1,Experiment!$A$1:$U$1,0),FALSE)</f>
        <v>0.75</v>
      </c>
      <c r="Y1172" s="2">
        <f>VLOOKUP($F1172,Experiment!$A$2:$U$90,MATCH(Results!Y$1,Experiment!$A$1:$U$1,0),FALSE)</f>
        <v>2</v>
      </c>
      <c r="Z1172" s="3">
        <f>VLOOKUP($F1172,Experiment!$A$2:$U$90,MATCH(Results!Z$1,Experiment!$A$1:$U$1,0),FALSE)</f>
        <v>0.5</v>
      </c>
      <c r="AA1172" s="3">
        <f>VLOOKUP($F1172,Experiment!$A$2:$U$90,MATCH(Results!AA$1,Experiment!$A$1:$U$1,0),FALSE)</f>
        <v>0.25</v>
      </c>
      <c r="AB1172" s="3">
        <f>VLOOKUP($F1172,Experiment!$A$2:$U$90,MATCH(Results!AB$1,Experiment!$A$1:$U$1,0),FALSE)</f>
        <v>0.625</v>
      </c>
      <c r="AC1172" s="3">
        <f>VLOOKUP($F1172,Experiment!$A$2:$U$90,MATCH(Results!AC$1,Experiment!$A$1:$U$1,0),FALSE)</f>
        <v>0.375</v>
      </c>
      <c r="AD1172" s="2">
        <f>VLOOKUP($F1172,Experiment!$A$2:$U$90,MATCH(Results!AD$1,Experiment!$A$1:$U$1,0),FALSE)</f>
        <v>-6.25</v>
      </c>
      <c r="AE1172" s="2">
        <f>VLOOKUP($F1172,Experiment!$A$2:$U$90,MATCH(Results!AE$1,Experiment!$A$1:$U$1,0),FALSE)</f>
        <v>23.4375</v>
      </c>
      <c r="AF1172" s="2">
        <f>VLOOKUP($F1172,Experiment!$A$2:$U$90,MATCH(Results!AF$1,Experiment!$A$1:$U$1,0),FALSE)</f>
        <v>4.8412291827592711</v>
      </c>
      <c r="AG1172" s="3">
        <f>VLOOKUP($F1172,Experiment!$A$2:$W$90,MATCH(Results!AG$1,Experiment!$A$1:$W$1,0),FALSE)</f>
        <v>0.82730419370997643</v>
      </c>
      <c r="AH1172" s="3">
        <f>VLOOKUP($F1172,Experiment!$A$2:$W$90,MATCH(Results!AH$1,Experiment!$A$1:$W$1,0),FALSE)</f>
        <v>0.38648875795104182</v>
      </c>
      <c r="AI1172" s="3">
        <f>VLOOKUP($F1172,Experiment!$A$2:$X$90,MATCH(Results!AI$1,Experiment!$A$1:$X$1,0),FALSE)</f>
        <v>0.61351124204895813</v>
      </c>
      <c r="AJ1172" s="2">
        <f>Table1[[#This Row],[Gain]]^Table1[[#This Row],[θ]]</f>
        <v>0</v>
      </c>
      <c r="AK1172" s="2">
        <f>-Table1[[#This Row],[λ]]*-Table1[[#This Row],[Loss]]^Table1[[#This Row],[θ]]</f>
        <v>15.387517868726606</v>
      </c>
      <c r="AL1172" s="2">
        <f>Table1[[#This Row],[v_n_w_g]]-Table1[[#This Row],[v_n_w_l]]</f>
        <v>-15.387517868726606</v>
      </c>
      <c r="AM1172" s="2">
        <f>IF(Table1[[#This Row],[diff_v]]&gt;=1,1,0)</f>
        <v>0</v>
      </c>
    </row>
    <row r="1173" spans="1:39" hidden="1" x14ac:dyDescent="0.3">
      <c r="A1173">
        <v>20</v>
      </c>
      <c r="B1173" t="s">
        <v>47</v>
      </c>
      <c r="C1173" s="22">
        <f>VLOOKUP(Table1[[#This Row],[Subject]],'Subject Profile'!$A$2:$E$8,4,FALSE)</f>
        <v>0.88613857459934653</v>
      </c>
      <c r="D1173" s="22">
        <f>VLOOKUP(Table1[[#This Row],[Subject]],'Subject Profile'!$A$2:$E$8,5,FALSE)</f>
        <v>-2</v>
      </c>
      <c r="E1173" t="s">
        <v>111</v>
      </c>
      <c r="F1173" t="s">
        <v>73</v>
      </c>
      <c r="G1173" t="s">
        <v>5</v>
      </c>
      <c r="H1173">
        <f>IF(Table1[[#This Row],[decision]]="accept",1,0)</f>
        <v>0</v>
      </c>
      <c r="I1173">
        <v>0</v>
      </c>
      <c r="J1173" t="s">
        <v>107</v>
      </c>
      <c r="K1173">
        <v>1664605347</v>
      </c>
      <c r="L1173">
        <v>8</v>
      </c>
      <c r="M1173" t="str">
        <f>VLOOKUP($F1173,Experiment!$A$2:$U$90,MATCH(Results!M$1,Experiment!$A$1:$U$1,0)+1,FALSE)</f>
        <v>G</v>
      </c>
      <c r="N1173">
        <f>IF(Table1[[#This Row],[Impact]]="I",0,1)</f>
        <v>1</v>
      </c>
      <c r="O1173" s="2">
        <f>VLOOKUP($F1173,Experiment!$A$2:$U$90,MATCH(Results!O$1,Experiment!$A$1:$U$1,0),FALSE)</f>
        <v>-50</v>
      </c>
      <c r="P1173" s="3">
        <f>VLOOKUP($F1173,Experiment!$A$2:$U$90,MATCH(Results!P$1,Experiment!$A$1:$U$1,0),FALSE)</f>
        <v>0.5</v>
      </c>
      <c r="Q1173" s="2">
        <f>VLOOKUP($F1173,Experiment!$A$2:$U$90,MATCH(Results!Q$1,Experiment!$A$1:$U$1,0),FALSE)</f>
        <v>50</v>
      </c>
      <c r="R1173" s="3">
        <f>VLOOKUP($F1173,Experiment!$A$2:$U$90,MATCH(Results!R$1,Experiment!$A$1:$U$1,0),FALSE)</f>
        <v>0.5</v>
      </c>
      <c r="S1173" s="2">
        <f>VLOOKUP($F1173,Experiment!$A$2:$U$90,MATCH(Results!S$1,Experiment!$A$1:$U$1,0),FALSE)</f>
        <v>0</v>
      </c>
      <c r="T1173" s="2">
        <f>VLOOKUP($F1173,Experiment!$A$2:$U$90,MATCH(Results!T$1,Experiment!$A$1:$U$1,0),FALSE)</f>
        <v>2500</v>
      </c>
      <c r="U1173" s="2">
        <f>VLOOKUP($F1173,Experiment!$A$2:$U$90,MATCH(Results!U$1,Experiment!$A$1:$U$1,0),FALSE)</f>
        <v>50</v>
      </c>
      <c r="V1173" s="2">
        <f>VLOOKUP($F1173,Experiment!$A$2:$U$90,MATCH(Results!V$1,Experiment!$A$1:$U$1,0),FALSE)</f>
        <v>4</v>
      </c>
      <c r="W1173" s="3">
        <f>VLOOKUP($F1173,Experiment!$A$2:$U$90,MATCH(Results!W$1,Experiment!$A$1:$U$1,0),FALSE)</f>
        <v>0.25</v>
      </c>
      <c r="X1173" s="3">
        <f>VLOOKUP($F1173,Experiment!$A$2:$U$90,MATCH(Results!X$1,Experiment!$A$1:$U$1,0),FALSE)</f>
        <v>0.75</v>
      </c>
      <c r="Y1173" s="2">
        <f>VLOOKUP($F1173,Experiment!$A$2:$U$90,MATCH(Results!Y$1,Experiment!$A$1:$U$1,0),FALSE)</f>
        <v>1</v>
      </c>
      <c r="Z1173" s="3">
        <f>VLOOKUP($F1173,Experiment!$A$2:$U$90,MATCH(Results!Z$1,Experiment!$A$1:$U$1,0),FALSE)</f>
        <v>0.25</v>
      </c>
      <c r="AA1173" s="3">
        <f>VLOOKUP($F1173,Experiment!$A$2:$U$90,MATCH(Results!AA$1,Experiment!$A$1:$U$1,0),FALSE)</f>
        <v>0.5</v>
      </c>
      <c r="AB1173" s="3">
        <f>VLOOKUP($F1173,Experiment!$A$2:$U$90,MATCH(Results!AB$1,Experiment!$A$1:$U$1,0),FALSE)</f>
        <v>0.375</v>
      </c>
      <c r="AC1173" s="3">
        <f>VLOOKUP($F1173,Experiment!$A$2:$U$90,MATCH(Results!AC$1,Experiment!$A$1:$U$1,0),FALSE)</f>
        <v>0.625</v>
      </c>
      <c r="AD1173" s="2">
        <f>VLOOKUP($F1173,Experiment!$A$2:$U$90,MATCH(Results!AD$1,Experiment!$A$1:$U$1,0),FALSE)</f>
        <v>12.5</v>
      </c>
      <c r="AE1173" s="2">
        <f>VLOOKUP($F1173,Experiment!$A$2:$U$90,MATCH(Results!AE$1,Experiment!$A$1:$U$1,0),FALSE)</f>
        <v>2343.75</v>
      </c>
      <c r="AF1173" s="2">
        <f>VLOOKUP($F1173,Experiment!$A$2:$U$90,MATCH(Results!AF$1,Experiment!$A$1:$U$1,0),FALSE)</f>
        <v>48.412291827592711</v>
      </c>
      <c r="AG1173" s="3">
        <f>VLOOKUP($F1173,Experiment!$A$2:$W$90,MATCH(Results!AG$1,Experiment!$A$1:$W$1,0),FALSE)</f>
        <v>1</v>
      </c>
      <c r="AH1173" s="3">
        <f>VLOOKUP($F1173,Experiment!$A$2:$W$90,MATCH(Results!AH$1,Experiment!$A$1:$W$1,0),FALSE)</f>
        <v>0.625</v>
      </c>
      <c r="AI1173" s="3">
        <f>VLOOKUP($F1173,Experiment!$A$2:$X$90,MATCH(Results!AI$1,Experiment!$A$1:$X$1,0),FALSE)</f>
        <v>0.375</v>
      </c>
      <c r="AJ1173" s="2">
        <f>Table1[[#This Row],[Gain]]^Table1[[#This Row],[θ]]</f>
        <v>32.027486583090457</v>
      </c>
      <c r="AK1173" s="2">
        <f>-Table1[[#This Row],[λ]]*-Table1[[#This Row],[Loss]]^Table1[[#This Row],[θ]]</f>
        <v>64.054973166180915</v>
      </c>
      <c r="AL1173" s="2">
        <f>Table1[[#This Row],[v_n_w_g]]-Table1[[#This Row],[v_n_w_l]]</f>
        <v>-32.027486583090457</v>
      </c>
      <c r="AM1173" s="2">
        <f>IF(Table1[[#This Row],[diff_v]]&gt;=1,1,0)</f>
        <v>0</v>
      </c>
    </row>
    <row r="1174" spans="1:39" hidden="1" x14ac:dyDescent="0.3">
      <c r="A1174">
        <v>21</v>
      </c>
      <c r="B1174" t="s">
        <v>47</v>
      </c>
      <c r="C1174" s="22">
        <f>VLOOKUP(Table1[[#This Row],[Subject]],'Subject Profile'!$A$2:$E$8,4,FALSE)</f>
        <v>0.88613857459934653</v>
      </c>
      <c r="D1174" s="22">
        <f>VLOOKUP(Table1[[#This Row],[Subject]],'Subject Profile'!$A$2:$E$8,5,FALSE)</f>
        <v>-2</v>
      </c>
      <c r="E1174" t="s">
        <v>111</v>
      </c>
      <c r="F1174" t="s">
        <v>99</v>
      </c>
      <c r="G1174" t="s">
        <v>7</v>
      </c>
      <c r="H1174">
        <f>IF(Table1[[#This Row],[decision]]="accept",1,0)</f>
        <v>1</v>
      </c>
      <c r="I1174">
        <v>10</v>
      </c>
      <c r="J1174" t="s">
        <v>107</v>
      </c>
      <c r="K1174">
        <v>1664605353</v>
      </c>
      <c r="L1174">
        <v>6</v>
      </c>
      <c r="M1174" t="str">
        <f>VLOOKUP($F1174,Experiment!$A$2:$U$90,MATCH(Results!M$1,Experiment!$A$1:$U$1,0)+1,FALSE)</f>
        <v>G</v>
      </c>
      <c r="N1174">
        <f>IF(Table1[[#This Row],[Impact]]="I",0,1)</f>
        <v>1</v>
      </c>
      <c r="O1174" s="2">
        <f>VLOOKUP($F1174,Experiment!$A$2:$U$90,MATCH(Results!O$1,Experiment!$A$1:$U$1,0),FALSE)</f>
        <v>0</v>
      </c>
      <c r="P1174" s="3">
        <f>VLOOKUP($F1174,Experiment!$A$2:$U$90,MATCH(Results!P$1,Experiment!$A$1:$U$1,0),FALSE)</f>
        <v>0.5</v>
      </c>
      <c r="Q1174" s="2">
        <f>VLOOKUP($F1174,Experiment!$A$2:$U$90,MATCH(Results!Q$1,Experiment!$A$1:$U$1,0),FALSE)</f>
        <v>10</v>
      </c>
      <c r="R1174" s="3">
        <f>VLOOKUP($F1174,Experiment!$A$2:$U$90,MATCH(Results!R$1,Experiment!$A$1:$U$1,0),FALSE)</f>
        <v>0.5</v>
      </c>
      <c r="S1174" s="2">
        <f>VLOOKUP($F1174,Experiment!$A$2:$U$90,MATCH(Results!S$1,Experiment!$A$1:$U$1,0),FALSE)</f>
        <v>5</v>
      </c>
      <c r="T1174" s="2">
        <f>VLOOKUP($F1174,Experiment!$A$2:$U$90,MATCH(Results!T$1,Experiment!$A$1:$U$1,0),FALSE)</f>
        <v>25</v>
      </c>
      <c r="U1174" s="2">
        <f>VLOOKUP($F1174,Experiment!$A$2:$U$90,MATCH(Results!U$1,Experiment!$A$1:$U$1,0),FALSE)</f>
        <v>5</v>
      </c>
      <c r="V1174" s="2">
        <f>VLOOKUP($F1174,Experiment!$A$2:$U$90,MATCH(Results!V$1,Experiment!$A$1:$U$1,0),FALSE)</f>
        <v>2</v>
      </c>
      <c r="W1174" s="3">
        <f>VLOOKUP($F1174,Experiment!$A$2:$U$90,MATCH(Results!W$1,Experiment!$A$1:$U$1,0),FALSE)</f>
        <v>0.25</v>
      </c>
      <c r="X1174" s="3">
        <f>VLOOKUP($F1174,Experiment!$A$2:$U$90,MATCH(Results!X$1,Experiment!$A$1:$U$1,0),FALSE)</f>
        <v>0.75</v>
      </c>
      <c r="Y1174" s="2">
        <f>VLOOKUP($F1174,Experiment!$A$2:$U$90,MATCH(Results!Y$1,Experiment!$A$1:$U$1,0),FALSE)</f>
        <v>2</v>
      </c>
      <c r="Z1174" s="3">
        <f>VLOOKUP($F1174,Experiment!$A$2:$U$90,MATCH(Results!Z$1,Experiment!$A$1:$U$1,0),FALSE)</f>
        <v>0.5</v>
      </c>
      <c r="AA1174" s="3">
        <f>VLOOKUP($F1174,Experiment!$A$2:$U$90,MATCH(Results!AA$1,Experiment!$A$1:$U$1,0),FALSE)</f>
        <v>0.25</v>
      </c>
      <c r="AB1174" s="3">
        <f>VLOOKUP($F1174,Experiment!$A$2:$U$90,MATCH(Results!AB$1,Experiment!$A$1:$U$1,0),FALSE)</f>
        <v>0.625</v>
      </c>
      <c r="AC1174" s="3">
        <f>VLOOKUP($F1174,Experiment!$A$2:$U$90,MATCH(Results!AC$1,Experiment!$A$1:$U$1,0),FALSE)</f>
        <v>0.375</v>
      </c>
      <c r="AD1174" s="2">
        <f>VLOOKUP($F1174,Experiment!$A$2:$U$90,MATCH(Results!AD$1,Experiment!$A$1:$U$1,0),FALSE)</f>
        <v>3.75</v>
      </c>
      <c r="AE1174" s="2">
        <f>VLOOKUP($F1174,Experiment!$A$2:$U$90,MATCH(Results!AE$1,Experiment!$A$1:$U$1,0),FALSE)</f>
        <v>23.4375</v>
      </c>
      <c r="AF1174" s="2">
        <f>VLOOKUP($F1174,Experiment!$A$2:$U$90,MATCH(Results!AF$1,Experiment!$A$1:$U$1,0),FALSE)</f>
        <v>4.8412291827592711</v>
      </c>
      <c r="AG1174" s="3">
        <f>VLOOKUP($F1174,Experiment!$A$2:$W$90,MATCH(Results!AG$1,Experiment!$A$1:$W$1,0),FALSE)</f>
        <v>0.82730419370997643</v>
      </c>
      <c r="AH1174" s="3">
        <f>VLOOKUP($F1174,Experiment!$A$2:$W$90,MATCH(Results!AH$1,Experiment!$A$1:$W$1,0),FALSE)</f>
        <v>0.38648875795104182</v>
      </c>
      <c r="AI1174" s="3">
        <f>VLOOKUP($F1174,Experiment!$A$2:$X$90,MATCH(Results!AI$1,Experiment!$A$1:$X$1,0),FALSE)</f>
        <v>0.61351124204895813</v>
      </c>
      <c r="AJ1174" s="2">
        <f>Table1[[#This Row],[Gain]]^Table1[[#This Row],[θ]]</f>
        <v>7.693758934363303</v>
      </c>
      <c r="AK1174" s="2">
        <f>-Table1[[#This Row],[λ]]*-Table1[[#This Row],[Loss]]^Table1[[#This Row],[θ]]</f>
        <v>0</v>
      </c>
      <c r="AL1174" s="2">
        <f>Table1[[#This Row],[v_n_w_g]]-Table1[[#This Row],[v_n_w_l]]</f>
        <v>7.693758934363303</v>
      </c>
      <c r="AM1174" s="2">
        <f>IF(Table1[[#This Row],[diff_v]]&gt;=1,1,0)</f>
        <v>1</v>
      </c>
    </row>
    <row r="1175" spans="1:39" hidden="1" x14ac:dyDescent="0.3">
      <c r="A1175">
        <v>22</v>
      </c>
      <c r="B1175" t="s">
        <v>47</v>
      </c>
      <c r="C1175" s="22">
        <f>VLOOKUP(Table1[[#This Row],[Subject]],'Subject Profile'!$A$2:$E$8,4,FALSE)</f>
        <v>0.88613857459934653</v>
      </c>
      <c r="D1175" s="22">
        <f>VLOOKUP(Table1[[#This Row],[Subject]],'Subject Profile'!$A$2:$E$8,5,FALSE)</f>
        <v>-2</v>
      </c>
      <c r="E1175" t="s">
        <v>111</v>
      </c>
      <c r="F1175" t="s">
        <v>52</v>
      </c>
      <c r="G1175" t="s">
        <v>5</v>
      </c>
      <c r="H1175">
        <f>IF(Table1[[#This Row],[decision]]="accept",1,0)</f>
        <v>0</v>
      </c>
      <c r="I1175">
        <v>0</v>
      </c>
      <c r="J1175" t="s">
        <v>107</v>
      </c>
      <c r="K1175">
        <v>1664605359</v>
      </c>
      <c r="L1175">
        <v>6</v>
      </c>
      <c r="M1175" t="str">
        <f>VLOOKUP($F1175,Experiment!$A$2:$U$90,MATCH(Results!M$1,Experiment!$A$1:$U$1,0)+1,FALSE)</f>
        <v>I</v>
      </c>
      <c r="N1175">
        <f>IF(Table1[[#This Row],[Impact]]="I",0,1)</f>
        <v>0</v>
      </c>
      <c r="O1175" s="2">
        <f>VLOOKUP($F1175,Experiment!$A$2:$U$90,MATCH(Results!O$1,Experiment!$A$1:$U$1,0),FALSE)</f>
        <v>-10</v>
      </c>
      <c r="P1175" s="3">
        <f>VLOOKUP($F1175,Experiment!$A$2:$U$90,MATCH(Results!P$1,Experiment!$A$1:$U$1,0),FALSE)</f>
        <v>0.5</v>
      </c>
      <c r="Q1175" s="2">
        <f>VLOOKUP($F1175,Experiment!$A$2:$U$90,MATCH(Results!Q$1,Experiment!$A$1:$U$1,0),FALSE)</f>
        <v>10</v>
      </c>
      <c r="R1175" s="3">
        <f>VLOOKUP($F1175,Experiment!$A$2:$U$90,MATCH(Results!R$1,Experiment!$A$1:$U$1,0),FALSE)</f>
        <v>0.5</v>
      </c>
      <c r="S1175" s="2">
        <f>VLOOKUP($F1175,Experiment!$A$2:$U$90,MATCH(Results!S$1,Experiment!$A$1:$U$1,0),FALSE)</f>
        <v>0</v>
      </c>
      <c r="T1175" s="2">
        <f>VLOOKUP($F1175,Experiment!$A$2:$U$90,MATCH(Results!T$1,Experiment!$A$1:$U$1,0),FALSE)</f>
        <v>100</v>
      </c>
      <c r="U1175" s="2">
        <f>VLOOKUP($F1175,Experiment!$A$2:$U$90,MATCH(Results!U$1,Experiment!$A$1:$U$1,0),FALSE)</f>
        <v>10</v>
      </c>
      <c r="V1175" s="2">
        <f>VLOOKUP($F1175,Experiment!$A$2:$U$90,MATCH(Results!V$1,Experiment!$A$1:$U$1,0),FALSE)</f>
        <v>4</v>
      </c>
      <c r="W1175" s="3">
        <f>VLOOKUP($F1175,Experiment!$A$2:$U$90,MATCH(Results!W$1,Experiment!$A$1:$U$1,0),FALSE)</f>
        <v>0.25</v>
      </c>
      <c r="X1175" s="3">
        <f>VLOOKUP($F1175,Experiment!$A$2:$U$90,MATCH(Results!X$1,Experiment!$A$1:$U$1,0),FALSE)</f>
        <v>0.75</v>
      </c>
      <c r="Y1175" s="2">
        <f>VLOOKUP($F1175,Experiment!$A$2:$U$90,MATCH(Results!Y$1,Experiment!$A$1:$U$1,0),FALSE)</f>
        <v>1</v>
      </c>
      <c r="Z1175" s="3">
        <f>VLOOKUP($F1175,Experiment!$A$2:$U$90,MATCH(Results!Z$1,Experiment!$A$1:$U$1,0),FALSE)</f>
        <v>0.25</v>
      </c>
      <c r="AA1175" s="3">
        <f>VLOOKUP($F1175,Experiment!$A$2:$U$90,MATCH(Results!AA$1,Experiment!$A$1:$U$1,0),FALSE)</f>
        <v>0.5</v>
      </c>
      <c r="AB1175" s="3">
        <f>VLOOKUP($F1175,Experiment!$A$2:$U$90,MATCH(Results!AB$1,Experiment!$A$1:$U$1,0),FALSE)</f>
        <v>0.375</v>
      </c>
      <c r="AC1175" s="3">
        <f>VLOOKUP($F1175,Experiment!$A$2:$U$90,MATCH(Results!AC$1,Experiment!$A$1:$U$1,0),FALSE)</f>
        <v>0.625</v>
      </c>
      <c r="AD1175" s="2">
        <f>VLOOKUP($F1175,Experiment!$A$2:$U$90,MATCH(Results!AD$1,Experiment!$A$1:$U$1,0),FALSE)</f>
        <v>2.5</v>
      </c>
      <c r="AE1175" s="2">
        <f>VLOOKUP($F1175,Experiment!$A$2:$U$90,MATCH(Results!AE$1,Experiment!$A$1:$U$1,0),FALSE)</f>
        <v>93.75</v>
      </c>
      <c r="AF1175" s="2">
        <f>VLOOKUP($F1175,Experiment!$A$2:$U$90,MATCH(Results!AF$1,Experiment!$A$1:$U$1,0),FALSE)</f>
        <v>9.6824583655185421</v>
      </c>
      <c r="AG1175" s="3">
        <f>VLOOKUP($F1175,Experiment!$A$2:$W$90,MATCH(Results!AG$1,Experiment!$A$1:$W$1,0),FALSE)</f>
        <v>1</v>
      </c>
      <c r="AH1175" s="3">
        <f>VLOOKUP($F1175,Experiment!$A$2:$W$90,MATCH(Results!AH$1,Experiment!$A$1:$W$1,0),FALSE)</f>
        <v>0.625</v>
      </c>
      <c r="AI1175" s="3">
        <f>VLOOKUP($F1175,Experiment!$A$2:$X$90,MATCH(Results!AI$1,Experiment!$A$1:$X$1,0),FALSE)</f>
        <v>0.375</v>
      </c>
      <c r="AJ1175" s="2">
        <f>Table1[[#This Row],[Gain]]^Table1[[#This Row],[θ]]</f>
        <v>7.693758934363303</v>
      </c>
      <c r="AK1175" s="2">
        <f>-Table1[[#This Row],[λ]]*-Table1[[#This Row],[Loss]]^Table1[[#This Row],[θ]]</f>
        <v>15.387517868726606</v>
      </c>
      <c r="AL1175" s="2">
        <f>Table1[[#This Row],[v_n_w_g]]-Table1[[#This Row],[v_n_w_l]]</f>
        <v>-7.693758934363303</v>
      </c>
      <c r="AM1175" s="2">
        <f>IF(Table1[[#This Row],[diff_v]]&gt;=1,1,0)</f>
        <v>0</v>
      </c>
    </row>
    <row r="1176" spans="1:39" hidden="1" x14ac:dyDescent="0.3">
      <c r="A1176">
        <v>23</v>
      </c>
      <c r="B1176" t="s">
        <v>47</v>
      </c>
      <c r="C1176" s="22">
        <f>VLOOKUP(Table1[[#This Row],[Subject]],'Subject Profile'!$A$2:$E$8,4,FALSE)</f>
        <v>0.88613857459934653</v>
      </c>
      <c r="D1176" s="22">
        <f>VLOOKUP(Table1[[#This Row],[Subject]],'Subject Profile'!$A$2:$E$8,5,FALSE)</f>
        <v>-2</v>
      </c>
      <c r="E1176" t="s">
        <v>111</v>
      </c>
      <c r="F1176" t="s">
        <v>86</v>
      </c>
      <c r="G1176" t="s">
        <v>7</v>
      </c>
      <c r="H1176">
        <f>IF(Table1[[#This Row],[decision]]="accept",1,0)</f>
        <v>1</v>
      </c>
      <c r="I1176">
        <v>70</v>
      </c>
      <c r="J1176" t="s">
        <v>107</v>
      </c>
      <c r="K1176">
        <v>1664605363</v>
      </c>
      <c r="L1176">
        <v>4</v>
      </c>
      <c r="M1176" t="str">
        <f>VLOOKUP($F1176,Experiment!$A$2:$U$90,MATCH(Results!M$1,Experiment!$A$1:$U$1,0)+1,FALSE)</f>
        <v>I</v>
      </c>
      <c r="N1176">
        <f>IF(Table1[[#This Row],[Impact]]="I",0,1)</f>
        <v>0</v>
      </c>
      <c r="O1176" s="2">
        <f>VLOOKUP($F1176,Experiment!$A$2:$U$90,MATCH(Results!O$1,Experiment!$A$1:$U$1,0),FALSE)</f>
        <v>-50</v>
      </c>
      <c r="P1176" s="3">
        <f>VLOOKUP($F1176,Experiment!$A$2:$U$90,MATCH(Results!P$1,Experiment!$A$1:$U$1,0),FALSE)</f>
        <v>0.5</v>
      </c>
      <c r="Q1176" s="2">
        <f>VLOOKUP($F1176,Experiment!$A$2:$U$90,MATCH(Results!Q$1,Experiment!$A$1:$U$1,0),FALSE)</f>
        <v>70</v>
      </c>
      <c r="R1176" s="3">
        <f>VLOOKUP($F1176,Experiment!$A$2:$U$90,MATCH(Results!R$1,Experiment!$A$1:$U$1,0),FALSE)</f>
        <v>0.5</v>
      </c>
      <c r="S1176" s="2">
        <f>VLOOKUP($F1176,Experiment!$A$2:$U$90,MATCH(Results!S$1,Experiment!$A$1:$U$1,0),FALSE)</f>
        <v>10</v>
      </c>
      <c r="T1176" s="2">
        <f>VLOOKUP($F1176,Experiment!$A$2:$U$90,MATCH(Results!T$1,Experiment!$A$1:$U$1,0),FALSE)</f>
        <v>3600</v>
      </c>
      <c r="U1176" s="2">
        <f>VLOOKUP($F1176,Experiment!$A$2:$U$90,MATCH(Results!U$1,Experiment!$A$1:$U$1,0),FALSE)</f>
        <v>60</v>
      </c>
      <c r="V1176" s="2">
        <f>VLOOKUP($F1176,Experiment!$A$2:$U$90,MATCH(Results!V$1,Experiment!$A$1:$U$1,0),FALSE)</f>
        <v>4</v>
      </c>
      <c r="W1176" s="3">
        <f>VLOOKUP($F1176,Experiment!$A$2:$U$90,MATCH(Results!W$1,Experiment!$A$1:$U$1,0),FALSE)</f>
        <v>0.25</v>
      </c>
      <c r="X1176" s="3">
        <f>VLOOKUP($F1176,Experiment!$A$2:$U$90,MATCH(Results!X$1,Experiment!$A$1:$U$1,0),FALSE)</f>
        <v>0.75</v>
      </c>
      <c r="Y1176" s="2">
        <f>VLOOKUP($F1176,Experiment!$A$2:$U$90,MATCH(Results!Y$1,Experiment!$A$1:$U$1,0),FALSE)</f>
        <v>2</v>
      </c>
      <c r="Z1176" s="3">
        <f>VLOOKUP($F1176,Experiment!$A$2:$U$90,MATCH(Results!Z$1,Experiment!$A$1:$U$1,0),FALSE)</f>
        <v>0.5</v>
      </c>
      <c r="AA1176" s="3">
        <f>VLOOKUP($F1176,Experiment!$A$2:$U$90,MATCH(Results!AA$1,Experiment!$A$1:$U$1,0),FALSE)</f>
        <v>0.25</v>
      </c>
      <c r="AB1176" s="3">
        <f>VLOOKUP($F1176,Experiment!$A$2:$U$90,MATCH(Results!AB$1,Experiment!$A$1:$U$1,0),FALSE)</f>
        <v>0.625</v>
      </c>
      <c r="AC1176" s="3">
        <f>VLOOKUP($F1176,Experiment!$A$2:$U$90,MATCH(Results!AC$1,Experiment!$A$1:$U$1,0),FALSE)</f>
        <v>0.375</v>
      </c>
      <c r="AD1176" s="2">
        <f>VLOOKUP($F1176,Experiment!$A$2:$U$90,MATCH(Results!AD$1,Experiment!$A$1:$U$1,0),FALSE)</f>
        <v>-5</v>
      </c>
      <c r="AE1176" s="2">
        <f>VLOOKUP($F1176,Experiment!$A$2:$U$90,MATCH(Results!AE$1,Experiment!$A$1:$U$1,0),FALSE)</f>
        <v>3375</v>
      </c>
      <c r="AF1176" s="2">
        <f>VLOOKUP($F1176,Experiment!$A$2:$U$90,MATCH(Results!AF$1,Experiment!$A$1:$U$1,0),FALSE)</f>
        <v>58.094750193111253</v>
      </c>
      <c r="AG1176" s="3">
        <f>VLOOKUP($F1176,Experiment!$A$2:$W$90,MATCH(Results!AG$1,Experiment!$A$1:$W$1,0),FALSE)</f>
        <v>0.82730419370997643</v>
      </c>
      <c r="AH1176" s="3">
        <f>VLOOKUP($F1176,Experiment!$A$2:$W$90,MATCH(Results!AH$1,Experiment!$A$1:$W$1,0),FALSE)</f>
        <v>0.38648875795104182</v>
      </c>
      <c r="AI1176" s="3">
        <f>VLOOKUP($F1176,Experiment!$A$2:$X$90,MATCH(Results!AI$1,Experiment!$A$1:$X$1,0),FALSE)</f>
        <v>0.61351124204895813</v>
      </c>
      <c r="AJ1176" s="2">
        <f>Table1[[#This Row],[Gain]]^Table1[[#This Row],[θ]]</f>
        <v>43.153154399808855</v>
      </c>
      <c r="AK1176" s="2">
        <f>-Table1[[#This Row],[λ]]*-Table1[[#This Row],[Loss]]^Table1[[#This Row],[θ]]</f>
        <v>64.054973166180915</v>
      </c>
      <c r="AL1176" s="2">
        <f>Table1[[#This Row],[v_n_w_g]]-Table1[[#This Row],[v_n_w_l]]</f>
        <v>-20.90181876637206</v>
      </c>
      <c r="AM1176" s="2">
        <f>IF(Table1[[#This Row],[diff_v]]&gt;=1,1,0)</f>
        <v>0</v>
      </c>
    </row>
    <row r="1177" spans="1:39" hidden="1" x14ac:dyDescent="0.3">
      <c r="A1177">
        <v>24</v>
      </c>
      <c r="B1177" t="s">
        <v>47</v>
      </c>
      <c r="C1177" s="22">
        <f>VLOOKUP(Table1[[#This Row],[Subject]],'Subject Profile'!$A$2:$E$8,4,FALSE)</f>
        <v>0.88613857459934653</v>
      </c>
      <c r="D1177" s="22">
        <f>VLOOKUP(Table1[[#This Row],[Subject]],'Subject Profile'!$A$2:$E$8,5,FALSE)</f>
        <v>-2</v>
      </c>
      <c r="E1177" t="s">
        <v>111</v>
      </c>
      <c r="F1177" t="s">
        <v>105</v>
      </c>
      <c r="G1177" t="s">
        <v>5</v>
      </c>
      <c r="H1177">
        <f>IF(Table1[[#This Row],[decision]]="accept",1,0)</f>
        <v>0</v>
      </c>
      <c r="I1177">
        <v>0</v>
      </c>
      <c r="J1177" t="s">
        <v>107</v>
      </c>
      <c r="K1177">
        <v>1664605368</v>
      </c>
      <c r="L1177">
        <v>5</v>
      </c>
      <c r="M1177" t="str">
        <f>VLOOKUP($F1177,Experiment!$A$2:$U$90,MATCH(Results!M$1,Experiment!$A$1:$U$1,0)+1,FALSE)</f>
        <v>G</v>
      </c>
      <c r="N1177">
        <f>IF(Table1[[#This Row],[Impact]]="I",0,1)</f>
        <v>1</v>
      </c>
      <c r="O1177" s="2">
        <f>VLOOKUP($F1177,Experiment!$A$2:$U$90,MATCH(Results!O$1,Experiment!$A$1:$U$1,0),FALSE)</f>
        <v>-50</v>
      </c>
      <c r="P1177" s="3">
        <f>VLOOKUP($F1177,Experiment!$A$2:$U$90,MATCH(Results!P$1,Experiment!$A$1:$U$1,0),FALSE)</f>
        <v>0.5</v>
      </c>
      <c r="Q1177" s="2">
        <f>VLOOKUP($F1177,Experiment!$A$2:$U$90,MATCH(Results!Q$1,Experiment!$A$1:$U$1,0),FALSE)</f>
        <v>40</v>
      </c>
      <c r="R1177" s="3">
        <f>VLOOKUP($F1177,Experiment!$A$2:$U$90,MATCH(Results!R$1,Experiment!$A$1:$U$1,0),FALSE)</f>
        <v>0.5</v>
      </c>
      <c r="S1177" s="2">
        <f>VLOOKUP($F1177,Experiment!$A$2:$U$90,MATCH(Results!S$1,Experiment!$A$1:$U$1,0),FALSE)</f>
        <v>-5</v>
      </c>
      <c r="T1177" s="2">
        <f>VLOOKUP($F1177,Experiment!$A$2:$U$90,MATCH(Results!T$1,Experiment!$A$1:$U$1,0),FALSE)</f>
        <v>2025</v>
      </c>
      <c r="U1177" s="2">
        <f>VLOOKUP($F1177,Experiment!$A$2:$U$90,MATCH(Results!U$1,Experiment!$A$1:$U$1,0),FALSE)</f>
        <v>45</v>
      </c>
      <c r="V1177" s="2">
        <f>VLOOKUP($F1177,Experiment!$A$2:$U$90,MATCH(Results!V$1,Experiment!$A$1:$U$1,0),FALSE)</f>
        <v>4</v>
      </c>
      <c r="W1177" s="3">
        <f>VLOOKUP($F1177,Experiment!$A$2:$U$90,MATCH(Results!W$1,Experiment!$A$1:$U$1,0),FALSE)</f>
        <v>0.25</v>
      </c>
      <c r="X1177" s="3">
        <f>VLOOKUP($F1177,Experiment!$A$2:$U$90,MATCH(Results!X$1,Experiment!$A$1:$U$1,0),FALSE)</f>
        <v>0.75</v>
      </c>
      <c r="Y1177" s="2">
        <f>VLOOKUP($F1177,Experiment!$A$2:$U$90,MATCH(Results!Y$1,Experiment!$A$1:$U$1,0),FALSE)</f>
        <v>1</v>
      </c>
      <c r="Z1177" s="3">
        <f>VLOOKUP($F1177,Experiment!$A$2:$U$90,MATCH(Results!Z$1,Experiment!$A$1:$U$1,0),FALSE)</f>
        <v>0.25</v>
      </c>
      <c r="AA1177" s="3">
        <f>VLOOKUP($F1177,Experiment!$A$2:$U$90,MATCH(Results!AA$1,Experiment!$A$1:$U$1,0),FALSE)</f>
        <v>0.5</v>
      </c>
      <c r="AB1177" s="3">
        <f>VLOOKUP($F1177,Experiment!$A$2:$U$90,MATCH(Results!AB$1,Experiment!$A$1:$U$1,0),FALSE)</f>
        <v>0.375</v>
      </c>
      <c r="AC1177" s="3">
        <f>VLOOKUP($F1177,Experiment!$A$2:$U$90,MATCH(Results!AC$1,Experiment!$A$1:$U$1,0),FALSE)</f>
        <v>0.625</v>
      </c>
      <c r="AD1177" s="2">
        <f>VLOOKUP($F1177,Experiment!$A$2:$U$90,MATCH(Results!AD$1,Experiment!$A$1:$U$1,0),FALSE)</f>
        <v>6.25</v>
      </c>
      <c r="AE1177" s="2">
        <f>VLOOKUP($F1177,Experiment!$A$2:$U$90,MATCH(Results!AE$1,Experiment!$A$1:$U$1,0),FALSE)</f>
        <v>1898.4375</v>
      </c>
      <c r="AF1177" s="2">
        <f>VLOOKUP($F1177,Experiment!$A$2:$U$90,MATCH(Results!AF$1,Experiment!$A$1:$U$1,0),FALSE)</f>
        <v>43.571062644833439</v>
      </c>
      <c r="AG1177" s="3">
        <f>VLOOKUP($F1177,Experiment!$A$2:$W$90,MATCH(Results!AG$1,Experiment!$A$1:$W$1,0),FALSE)</f>
        <v>1</v>
      </c>
      <c r="AH1177" s="3">
        <f>VLOOKUP($F1177,Experiment!$A$2:$W$90,MATCH(Results!AH$1,Experiment!$A$1:$W$1,0),FALSE)</f>
        <v>0.625</v>
      </c>
      <c r="AI1177" s="3">
        <f>VLOOKUP($F1177,Experiment!$A$2:$X$90,MATCH(Results!AI$1,Experiment!$A$1:$X$1,0),FALSE)</f>
        <v>0.375</v>
      </c>
      <c r="AJ1177" s="2">
        <f>Table1[[#This Row],[Gain]]^Table1[[#This Row],[θ]]</f>
        <v>26.281318966403699</v>
      </c>
      <c r="AK1177" s="2">
        <f>-Table1[[#This Row],[λ]]*-Table1[[#This Row],[Loss]]^Table1[[#This Row],[θ]]</f>
        <v>64.054973166180915</v>
      </c>
      <c r="AL1177" s="2">
        <f>Table1[[#This Row],[v_n_w_g]]-Table1[[#This Row],[v_n_w_l]]</f>
        <v>-37.773654199777212</v>
      </c>
      <c r="AM1177" s="2">
        <f>IF(Table1[[#This Row],[diff_v]]&gt;=1,1,0)</f>
        <v>0</v>
      </c>
    </row>
    <row r="1178" spans="1:39" hidden="1" x14ac:dyDescent="0.3">
      <c r="A1178">
        <v>25</v>
      </c>
      <c r="B1178" t="s">
        <v>47</v>
      </c>
      <c r="C1178" s="22">
        <f>VLOOKUP(Table1[[#This Row],[Subject]],'Subject Profile'!$A$2:$E$8,4,FALSE)</f>
        <v>0.88613857459934653</v>
      </c>
      <c r="D1178" s="22">
        <f>VLOOKUP(Table1[[#This Row],[Subject]],'Subject Profile'!$A$2:$E$8,5,FALSE)</f>
        <v>-2</v>
      </c>
      <c r="E1178" t="s">
        <v>111</v>
      </c>
      <c r="F1178" t="s">
        <v>92</v>
      </c>
      <c r="G1178" t="s">
        <v>7</v>
      </c>
      <c r="H1178">
        <f>IF(Table1[[#This Row],[decision]]="accept",1,0)</f>
        <v>1</v>
      </c>
      <c r="I1178">
        <v>-10</v>
      </c>
      <c r="J1178" t="s">
        <v>107</v>
      </c>
      <c r="K1178">
        <v>1664605373</v>
      </c>
      <c r="L1178">
        <v>5</v>
      </c>
      <c r="M1178" t="str">
        <f>VLOOKUP($F1178,Experiment!$A$2:$U$90,MATCH(Results!M$1,Experiment!$A$1:$U$1,0)+1,FALSE)</f>
        <v>I</v>
      </c>
      <c r="N1178">
        <f>IF(Table1[[#This Row],[Impact]]="I",0,1)</f>
        <v>0</v>
      </c>
      <c r="O1178" s="2">
        <f>VLOOKUP($F1178,Experiment!$A$2:$U$90,MATCH(Results!O$1,Experiment!$A$1:$U$1,0),FALSE)</f>
        <v>-10</v>
      </c>
      <c r="P1178" s="3">
        <f>VLOOKUP($F1178,Experiment!$A$2:$U$90,MATCH(Results!P$1,Experiment!$A$1:$U$1,0),FALSE)</f>
        <v>0.5</v>
      </c>
      <c r="Q1178" s="2">
        <f>VLOOKUP($F1178,Experiment!$A$2:$U$90,MATCH(Results!Q$1,Experiment!$A$1:$U$1,0),FALSE)</f>
        <v>30</v>
      </c>
      <c r="R1178" s="3">
        <f>VLOOKUP($F1178,Experiment!$A$2:$U$90,MATCH(Results!R$1,Experiment!$A$1:$U$1,0),FALSE)</f>
        <v>0.5</v>
      </c>
      <c r="S1178" s="2">
        <f>VLOOKUP($F1178,Experiment!$A$2:$U$90,MATCH(Results!S$1,Experiment!$A$1:$U$1,0),FALSE)</f>
        <v>10</v>
      </c>
      <c r="T1178" s="2">
        <f>VLOOKUP($F1178,Experiment!$A$2:$U$90,MATCH(Results!T$1,Experiment!$A$1:$U$1,0),FALSE)</f>
        <v>400</v>
      </c>
      <c r="U1178" s="2">
        <f>VLOOKUP($F1178,Experiment!$A$2:$U$90,MATCH(Results!U$1,Experiment!$A$1:$U$1,0),FALSE)</f>
        <v>20</v>
      </c>
      <c r="V1178" s="2">
        <f>VLOOKUP($F1178,Experiment!$A$2:$U$90,MATCH(Results!V$1,Experiment!$A$1:$U$1,0),FALSE)</f>
        <v>4</v>
      </c>
      <c r="W1178" s="3">
        <f>VLOOKUP($F1178,Experiment!$A$2:$U$90,MATCH(Results!W$1,Experiment!$A$1:$U$1,0),FALSE)</f>
        <v>0.25</v>
      </c>
      <c r="X1178" s="3">
        <f>VLOOKUP($F1178,Experiment!$A$2:$U$90,MATCH(Results!X$1,Experiment!$A$1:$U$1,0),FALSE)</f>
        <v>0.75</v>
      </c>
      <c r="Y1178" s="2">
        <f>VLOOKUP($F1178,Experiment!$A$2:$U$90,MATCH(Results!Y$1,Experiment!$A$1:$U$1,0),FALSE)</f>
        <v>2</v>
      </c>
      <c r="Z1178" s="3">
        <f>VLOOKUP($F1178,Experiment!$A$2:$U$90,MATCH(Results!Z$1,Experiment!$A$1:$U$1,0),FALSE)</f>
        <v>0.5</v>
      </c>
      <c r="AA1178" s="3">
        <f>VLOOKUP($F1178,Experiment!$A$2:$U$90,MATCH(Results!AA$1,Experiment!$A$1:$U$1,0),FALSE)</f>
        <v>0.25</v>
      </c>
      <c r="AB1178" s="3">
        <f>VLOOKUP($F1178,Experiment!$A$2:$U$90,MATCH(Results!AB$1,Experiment!$A$1:$U$1,0),FALSE)</f>
        <v>0.625</v>
      </c>
      <c r="AC1178" s="3">
        <f>VLOOKUP($F1178,Experiment!$A$2:$U$90,MATCH(Results!AC$1,Experiment!$A$1:$U$1,0),FALSE)</f>
        <v>0.375</v>
      </c>
      <c r="AD1178" s="2">
        <f>VLOOKUP($F1178,Experiment!$A$2:$U$90,MATCH(Results!AD$1,Experiment!$A$1:$U$1,0),FALSE)</f>
        <v>5</v>
      </c>
      <c r="AE1178" s="2">
        <f>VLOOKUP($F1178,Experiment!$A$2:$U$90,MATCH(Results!AE$1,Experiment!$A$1:$U$1,0),FALSE)</f>
        <v>375</v>
      </c>
      <c r="AF1178" s="2">
        <f>VLOOKUP($F1178,Experiment!$A$2:$U$90,MATCH(Results!AF$1,Experiment!$A$1:$U$1,0),FALSE)</f>
        <v>19.364916731037084</v>
      </c>
      <c r="AG1178" s="3">
        <f>VLOOKUP($F1178,Experiment!$A$2:$W$90,MATCH(Results!AG$1,Experiment!$A$1:$W$1,0),FALSE)</f>
        <v>0.82730419370997643</v>
      </c>
      <c r="AH1178" s="3">
        <f>VLOOKUP($F1178,Experiment!$A$2:$W$90,MATCH(Results!AH$1,Experiment!$A$1:$W$1,0),FALSE)</f>
        <v>0.38648875795104182</v>
      </c>
      <c r="AI1178" s="3">
        <f>VLOOKUP($F1178,Experiment!$A$2:$X$90,MATCH(Results!AI$1,Experiment!$A$1:$X$1,0),FALSE)</f>
        <v>0.61351124204895813</v>
      </c>
      <c r="AJ1178" s="2">
        <f>Table1[[#This Row],[Gain]]^Table1[[#This Row],[θ]]</f>
        <v>20.367331083133973</v>
      </c>
      <c r="AK1178" s="2">
        <f>-Table1[[#This Row],[λ]]*-Table1[[#This Row],[Loss]]^Table1[[#This Row],[θ]]</f>
        <v>15.387517868726606</v>
      </c>
      <c r="AL1178" s="2">
        <f>Table1[[#This Row],[v_n_w_g]]-Table1[[#This Row],[v_n_w_l]]</f>
        <v>4.9798132144073666</v>
      </c>
      <c r="AM1178" s="2">
        <f>IF(Table1[[#This Row],[diff_v]]&gt;=1,1,0)</f>
        <v>1</v>
      </c>
    </row>
    <row r="1179" spans="1:39" hidden="1" x14ac:dyDescent="0.3">
      <c r="A1179">
        <v>26</v>
      </c>
      <c r="B1179" t="s">
        <v>47</v>
      </c>
      <c r="C1179" s="22">
        <f>VLOOKUP(Table1[[#This Row],[Subject]],'Subject Profile'!$A$2:$E$8,4,FALSE)</f>
        <v>0.88613857459934653</v>
      </c>
      <c r="D1179" s="22">
        <f>VLOOKUP(Table1[[#This Row],[Subject]],'Subject Profile'!$A$2:$E$8,5,FALSE)</f>
        <v>-2</v>
      </c>
      <c r="E1179" t="s">
        <v>111</v>
      </c>
      <c r="F1179" t="s">
        <v>103</v>
      </c>
      <c r="G1179" t="s">
        <v>7</v>
      </c>
      <c r="H1179">
        <f>IF(Table1[[#This Row],[decision]]="accept",1,0)</f>
        <v>1</v>
      </c>
      <c r="I1179">
        <v>180</v>
      </c>
      <c r="J1179" t="s">
        <v>107</v>
      </c>
      <c r="K1179">
        <v>1664605377</v>
      </c>
      <c r="L1179">
        <v>4</v>
      </c>
      <c r="M1179" t="str">
        <f>VLOOKUP($F1179,Experiment!$A$2:$U$90,MATCH(Results!M$1,Experiment!$A$1:$U$1,0)+1,FALSE)</f>
        <v>I</v>
      </c>
      <c r="N1179">
        <f>IF(Table1[[#This Row],[Impact]]="I",0,1)</f>
        <v>0</v>
      </c>
      <c r="O1179" s="2">
        <f>VLOOKUP($F1179,Experiment!$A$2:$U$90,MATCH(Results!O$1,Experiment!$A$1:$U$1,0),FALSE)</f>
        <v>-90</v>
      </c>
      <c r="P1179" s="3">
        <f>VLOOKUP($F1179,Experiment!$A$2:$U$90,MATCH(Results!P$1,Experiment!$A$1:$U$1,0),FALSE)</f>
        <v>0.5</v>
      </c>
      <c r="Q1179" s="2">
        <f>VLOOKUP($F1179,Experiment!$A$2:$U$90,MATCH(Results!Q$1,Experiment!$A$1:$U$1,0),FALSE)</f>
        <v>180</v>
      </c>
      <c r="R1179" s="3">
        <f>VLOOKUP($F1179,Experiment!$A$2:$U$90,MATCH(Results!R$1,Experiment!$A$1:$U$1,0),FALSE)</f>
        <v>0.5</v>
      </c>
      <c r="S1179" s="2">
        <f>VLOOKUP($F1179,Experiment!$A$2:$U$90,MATCH(Results!S$1,Experiment!$A$1:$U$1,0),FALSE)</f>
        <v>45</v>
      </c>
      <c r="T1179" s="2">
        <f>VLOOKUP($F1179,Experiment!$A$2:$U$90,MATCH(Results!T$1,Experiment!$A$1:$U$1,0),FALSE)</f>
        <v>18225</v>
      </c>
      <c r="U1179" s="2">
        <f>VLOOKUP($F1179,Experiment!$A$2:$U$90,MATCH(Results!U$1,Experiment!$A$1:$U$1,0),FALSE)</f>
        <v>135</v>
      </c>
      <c r="V1179" s="2">
        <f>VLOOKUP($F1179,Experiment!$A$2:$U$90,MATCH(Results!V$1,Experiment!$A$1:$U$1,0),FALSE)</f>
        <v>2</v>
      </c>
      <c r="W1179" s="3">
        <f>VLOOKUP($F1179,Experiment!$A$2:$U$90,MATCH(Results!W$1,Experiment!$A$1:$U$1,0),FALSE)</f>
        <v>0.25</v>
      </c>
      <c r="X1179" s="3">
        <f>VLOOKUP($F1179,Experiment!$A$2:$U$90,MATCH(Results!X$1,Experiment!$A$1:$U$1,0),FALSE)</f>
        <v>0.75</v>
      </c>
      <c r="Y1179" s="2">
        <f>VLOOKUP($F1179,Experiment!$A$2:$U$90,MATCH(Results!Y$1,Experiment!$A$1:$U$1,0),FALSE)</f>
        <v>2</v>
      </c>
      <c r="Z1179" s="3">
        <f>VLOOKUP($F1179,Experiment!$A$2:$U$90,MATCH(Results!Z$1,Experiment!$A$1:$U$1,0),FALSE)</f>
        <v>0.5</v>
      </c>
      <c r="AA1179" s="3">
        <f>VLOOKUP($F1179,Experiment!$A$2:$U$90,MATCH(Results!AA$1,Experiment!$A$1:$U$1,0),FALSE)</f>
        <v>0.25</v>
      </c>
      <c r="AB1179" s="3">
        <f>VLOOKUP($F1179,Experiment!$A$2:$U$90,MATCH(Results!AB$1,Experiment!$A$1:$U$1,0),FALSE)</f>
        <v>0.625</v>
      </c>
      <c r="AC1179" s="3">
        <f>VLOOKUP($F1179,Experiment!$A$2:$U$90,MATCH(Results!AC$1,Experiment!$A$1:$U$1,0),FALSE)</f>
        <v>0.375</v>
      </c>
      <c r="AD1179" s="2">
        <f>VLOOKUP($F1179,Experiment!$A$2:$U$90,MATCH(Results!AD$1,Experiment!$A$1:$U$1,0),FALSE)</f>
        <v>11.25</v>
      </c>
      <c r="AE1179" s="2">
        <f>VLOOKUP($F1179,Experiment!$A$2:$U$90,MATCH(Results!AE$1,Experiment!$A$1:$U$1,0),FALSE)</f>
        <v>17085.9375</v>
      </c>
      <c r="AF1179" s="2">
        <f>VLOOKUP($F1179,Experiment!$A$2:$U$90,MATCH(Results!AF$1,Experiment!$A$1:$U$1,0),FALSE)</f>
        <v>130.71318793450033</v>
      </c>
      <c r="AG1179" s="3">
        <f>VLOOKUP($F1179,Experiment!$A$2:$W$90,MATCH(Results!AG$1,Experiment!$A$1:$W$1,0),FALSE)</f>
        <v>0.82730419370997643</v>
      </c>
      <c r="AH1179" s="3">
        <f>VLOOKUP($F1179,Experiment!$A$2:$W$90,MATCH(Results!AH$1,Experiment!$A$1:$W$1,0),FALSE)</f>
        <v>0.38648875795104182</v>
      </c>
      <c r="AI1179" s="3">
        <f>VLOOKUP($F1179,Experiment!$A$2:$X$90,MATCH(Results!AI$1,Experiment!$A$1:$X$1,0),FALSE)</f>
        <v>0.61351124204895813</v>
      </c>
      <c r="AJ1179" s="2">
        <f>Table1[[#This Row],[Gain]]^Table1[[#This Row],[θ]]</f>
        <v>99.651528158912399</v>
      </c>
      <c r="AK1179" s="2">
        <f>-Table1[[#This Row],[λ]]*-Table1[[#This Row],[Loss]]^Table1[[#This Row],[θ]]</f>
        <v>107.83498131120591</v>
      </c>
      <c r="AL1179" s="2">
        <f>Table1[[#This Row],[v_n_w_g]]-Table1[[#This Row],[v_n_w_l]]</f>
        <v>-8.1834531522935094</v>
      </c>
      <c r="AM1179" s="2">
        <f>IF(Table1[[#This Row],[diff_v]]&gt;=1,1,0)</f>
        <v>0</v>
      </c>
    </row>
    <row r="1180" spans="1:39" hidden="1" x14ac:dyDescent="0.3">
      <c r="A1180">
        <v>27</v>
      </c>
      <c r="B1180" t="s">
        <v>47</v>
      </c>
      <c r="C1180" s="22">
        <f>VLOOKUP(Table1[[#This Row],[Subject]],'Subject Profile'!$A$2:$E$8,4,FALSE)</f>
        <v>0.88613857459934653</v>
      </c>
      <c r="D1180" s="22">
        <f>VLOOKUP(Table1[[#This Row],[Subject]],'Subject Profile'!$A$2:$E$8,5,FALSE)</f>
        <v>-2</v>
      </c>
      <c r="E1180" t="s">
        <v>111</v>
      </c>
      <c r="F1180" t="s">
        <v>75</v>
      </c>
      <c r="G1180" t="s">
        <v>7</v>
      </c>
      <c r="H1180">
        <f>IF(Table1[[#This Row],[decision]]="accept",1,0)</f>
        <v>1</v>
      </c>
      <c r="I1180">
        <v>70</v>
      </c>
      <c r="J1180" t="s">
        <v>107</v>
      </c>
      <c r="K1180">
        <v>1664605382</v>
      </c>
      <c r="L1180">
        <v>5</v>
      </c>
      <c r="M1180" t="str">
        <f>VLOOKUP($F1180,Experiment!$A$2:$U$90,MATCH(Results!M$1,Experiment!$A$1:$U$1,0)+1,FALSE)</f>
        <v>I</v>
      </c>
      <c r="N1180">
        <f>IF(Table1[[#This Row],[Impact]]="I",0,1)</f>
        <v>0</v>
      </c>
      <c r="O1180" s="2">
        <f>VLOOKUP($F1180,Experiment!$A$2:$U$90,MATCH(Results!O$1,Experiment!$A$1:$U$1,0),FALSE)</f>
        <v>-50</v>
      </c>
      <c r="P1180" s="3">
        <f>VLOOKUP($F1180,Experiment!$A$2:$U$90,MATCH(Results!P$1,Experiment!$A$1:$U$1,0),FALSE)</f>
        <v>0.5</v>
      </c>
      <c r="Q1180" s="2">
        <f>VLOOKUP($F1180,Experiment!$A$2:$U$90,MATCH(Results!Q$1,Experiment!$A$1:$U$1,0),FALSE)</f>
        <v>70</v>
      </c>
      <c r="R1180" s="3">
        <f>VLOOKUP($F1180,Experiment!$A$2:$U$90,MATCH(Results!R$1,Experiment!$A$1:$U$1,0),FALSE)</f>
        <v>0.5</v>
      </c>
      <c r="S1180" s="2">
        <f>VLOOKUP($F1180,Experiment!$A$2:$U$90,MATCH(Results!S$1,Experiment!$A$1:$U$1,0),FALSE)</f>
        <v>10</v>
      </c>
      <c r="T1180" s="2">
        <f>VLOOKUP($F1180,Experiment!$A$2:$U$90,MATCH(Results!T$1,Experiment!$A$1:$U$1,0),FALSE)</f>
        <v>3600</v>
      </c>
      <c r="U1180" s="2">
        <f>VLOOKUP($F1180,Experiment!$A$2:$U$90,MATCH(Results!U$1,Experiment!$A$1:$U$1,0),FALSE)</f>
        <v>60</v>
      </c>
      <c r="V1180" s="2">
        <f>VLOOKUP($F1180,Experiment!$A$2:$U$90,MATCH(Results!V$1,Experiment!$A$1:$U$1,0),FALSE)</f>
        <v>2</v>
      </c>
      <c r="W1180" s="3">
        <f>VLOOKUP($F1180,Experiment!$A$2:$U$90,MATCH(Results!W$1,Experiment!$A$1:$U$1,0),FALSE)</f>
        <v>0.25</v>
      </c>
      <c r="X1180" s="3">
        <f>VLOOKUP($F1180,Experiment!$A$2:$U$90,MATCH(Results!X$1,Experiment!$A$1:$U$1,0),FALSE)</f>
        <v>0.75</v>
      </c>
      <c r="Y1180" s="2">
        <f>VLOOKUP($F1180,Experiment!$A$2:$U$90,MATCH(Results!Y$1,Experiment!$A$1:$U$1,0),FALSE)</f>
        <v>1</v>
      </c>
      <c r="Z1180" s="3">
        <f>VLOOKUP($F1180,Experiment!$A$2:$U$90,MATCH(Results!Z$1,Experiment!$A$1:$U$1,0),FALSE)</f>
        <v>0.25</v>
      </c>
      <c r="AA1180" s="3">
        <f>VLOOKUP($F1180,Experiment!$A$2:$U$90,MATCH(Results!AA$1,Experiment!$A$1:$U$1,0),FALSE)</f>
        <v>0.5</v>
      </c>
      <c r="AB1180" s="3">
        <f>VLOOKUP($F1180,Experiment!$A$2:$U$90,MATCH(Results!AB$1,Experiment!$A$1:$U$1,0),FALSE)</f>
        <v>0.375</v>
      </c>
      <c r="AC1180" s="3">
        <f>VLOOKUP($F1180,Experiment!$A$2:$U$90,MATCH(Results!AC$1,Experiment!$A$1:$U$1,0),FALSE)</f>
        <v>0.625</v>
      </c>
      <c r="AD1180" s="2">
        <f>VLOOKUP($F1180,Experiment!$A$2:$U$90,MATCH(Results!AD$1,Experiment!$A$1:$U$1,0),FALSE)</f>
        <v>25</v>
      </c>
      <c r="AE1180" s="2">
        <f>VLOOKUP($F1180,Experiment!$A$2:$U$90,MATCH(Results!AE$1,Experiment!$A$1:$U$1,0),FALSE)</f>
        <v>3375</v>
      </c>
      <c r="AF1180" s="2">
        <f>VLOOKUP($F1180,Experiment!$A$2:$U$90,MATCH(Results!AF$1,Experiment!$A$1:$U$1,0),FALSE)</f>
        <v>58.094750193111253</v>
      </c>
      <c r="AG1180" s="3">
        <f>VLOOKUP($F1180,Experiment!$A$2:$W$90,MATCH(Results!AG$1,Experiment!$A$1:$W$1,0),FALSE)</f>
        <v>1</v>
      </c>
      <c r="AH1180" s="3">
        <f>VLOOKUP($F1180,Experiment!$A$2:$W$90,MATCH(Results!AH$1,Experiment!$A$1:$W$1,0),FALSE)</f>
        <v>0.625</v>
      </c>
      <c r="AI1180" s="3">
        <f>VLOOKUP($F1180,Experiment!$A$2:$X$90,MATCH(Results!AI$1,Experiment!$A$1:$X$1,0),FALSE)</f>
        <v>0.375</v>
      </c>
      <c r="AJ1180" s="2">
        <f>Table1[[#This Row],[Gain]]^Table1[[#This Row],[θ]]</f>
        <v>43.153154399808855</v>
      </c>
      <c r="AK1180" s="2">
        <f>-Table1[[#This Row],[λ]]*-Table1[[#This Row],[Loss]]^Table1[[#This Row],[θ]]</f>
        <v>64.054973166180915</v>
      </c>
      <c r="AL1180" s="2">
        <f>Table1[[#This Row],[v_n_w_g]]-Table1[[#This Row],[v_n_w_l]]</f>
        <v>-20.90181876637206</v>
      </c>
      <c r="AM1180" s="2">
        <f>IF(Table1[[#This Row],[diff_v]]&gt;=1,1,0)</f>
        <v>0</v>
      </c>
    </row>
    <row r="1181" spans="1:39" hidden="1" x14ac:dyDescent="0.3">
      <c r="A1181">
        <v>28</v>
      </c>
      <c r="B1181" t="s">
        <v>47</v>
      </c>
      <c r="C1181" s="22">
        <f>VLOOKUP(Table1[[#This Row],[Subject]],'Subject Profile'!$A$2:$E$8,4,FALSE)</f>
        <v>0.88613857459934653</v>
      </c>
      <c r="D1181" s="22">
        <f>VLOOKUP(Table1[[#This Row],[Subject]],'Subject Profile'!$A$2:$E$8,5,FALSE)</f>
        <v>-2</v>
      </c>
      <c r="E1181" t="s">
        <v>111</v>
      </c>
      <c r="F1181" t="s">
        <v>91</v>
      </c>
      <c r="G1181" t="s">
        <v>5</v>
      </c>
      <c r="H1181">
        <f>IF(Table1[[#This Row],[decision]]="accept",1,0)</f>
        <v>0</v>
      </c>
      <c r="I1181">
        <v>0</v>
      </c>
      <c r="J1181" t="s">
        <v>107</v>
      </c>
      <c r="K1181">
        <v>1664605388</v>
      </c>
      <c r="L1181">
        <v>6</v>
      </c>
      <c r="M1181" t="str">
        <f>VLOOKUP($F1181,Experiment!$A$2:$U$90,MATCH(Results!M$1,Experiment!$A$1:$U$1,0)+1,FALSE)</f>
        <v>G</v>
      </c>
      <c r="N1181">
        <f>IF(Table1[[#This Row],[Impact]]="I",0,1)</f>
        <v>1</v>
      </c>
      <c r="O1181" s="2">
        <f>VLOOKUP($F1181,Experiment!$A$2:$U$90,MATCH(Results!O$1,Experiment!$A$1:$U$1,0),FALSE)</f>
        <v>-90</v>
      </c>
      <c r="P1181" s="3">
        <f>VLOOKUP($F1181,Experiment!$A$2:$U$90,MATCH(Results!P$1,Experiment!$A$1:$U$1,0),FALSE)</f>
        <v>0.5</v>
      </c>
      <c r="Q1181" s="2">
        <f>VLOOKUP($F1181,Experiment!$A$2:$U$90,MATCH(Results!Q$1,Experiment!$A$1:$U$1,0),FALSE)</f>
        <v>100</v>
      </c>
      <c r="R1181" s="3">
        <f>VLOOKUP($F1181,Experiment!$A$2:$U$90,MATCH(Results!R$1,Experiment!$A$1:$U$1,0),FALSE)</f>
        <v>0.5</v>
      </c>
      <c r="S1181" s="2">
        <f>VLOOKUP($F1181,Experiment!$A$2:$U$90,MATCH(Results!S$1,Experiment!$A$1:$U$1,0),FALSE)</f>
        <v>5</v>
      </c>
      <c r="T1181" s="2">
        <f>VLOOKUP($F1181,Experiment!$A$2:$U$90,MATCH(Results!T$1,Experiment!$A$1:$U$1,0),FALSE)</f>
        <v>9025</v>
      </c>
      <c r="U1181" s="2">
        <f>VLOOKUP($F1181,Experiment!$A$2:$U$90,MATCH(Results!U$1,Experiment!$A$1:$U$1,0),FALSE)</f>
        <v>95</v>
      </c>
      <c r="V1181" s="2">
        <f>VLOOKUP($F1181,Experiment!$A$2:$U$90,MATCH(Results!V$1,Experiment!$A$1:$U$1,0),FALSE)</f>
        <v>4</v>
      </c>
      <c r="W1181" s="3">
        <f>VLOOKUP($F1181,Experiment!$A$2:$U$90,MATCH(Results!W$1,Experiment!$A$1:$U$1,0),FALSE)</f>
        <v>0.25</v>
      </c>
      <c r="X1181" s="3">
        <f>VLOOKUP($F1181,Experiment!$A$2:$U$90,MATCH(Results!X$1,Experiment!$A$1:$U$1,0),FALSE)</f>
        <v>0.75</v>
      </c>
      <c r="Y1181" s="2">
        <f>VLOOKUP($F1181,Experiment!$A$2:$U$90,MATCH(Results!Y$1,Experiment!$A$1:$U$1,0),FALSE)</f>
        <v>1</v>
      </c>
      <c r="Z1181" s="3">
        <f>VLOOKUP($F1181,Experiment!$A$2:$U$90,MATCH(Results!Z$1,Experiment!$A$1:$U$1,0),FALSE)</f>
        <v>0.25</v>
      </c>
      <c r="AA1181" s="3">
        <f>VLOOKUP($F1181,Experiment!$A$2:$U$90,MATCH(Results!AA$1,Experiment!$A$1:$U$1,0),FALSE)</f>
        <v>0.5</v>
      </c>
      <c r="AB1181" s="3">
        <f>VLOOKUP($F1181,Experiment!$A$2:$U$90,MATCH(Results!AB$1,Experiment!$A$1:$U$1,0),FALSE)</f>
        <v>0.375</v>
      </c>
      <c r="AC1181" s="3">
        <f>VLOOKUP($F1181,Experiment!$A$2:$U$90,MATCH(Results!AC$1,Experiment!$A$1:$U$1,0),FALSE)</f>
        <v>0.625</v>
      </c>
      <c r="AD1181" s="2">
        <f>VLOOKUP($F1181,Experiment!$A$2:$U$90,MATCH(Results!AD$1,Experiment!$A$1:$U$1,0),FALSE)</f>
        <v>28.75</v>
      </c>
      <c r="AE1181" s="2">
        <f>VLOOKUP($F1181,Experiment!$A$2:$U$90,MATCH(Results!AE$1,Experiment!$A$1:$U$1,0),FALSE)</f>
        <v>8460.9375</v>
      </c>
      <c r="AF1181" s="2">
        <f>VLOOKUP($F1181,Experiment!$A$2:$U$90,MATCH(Results!AF$1,Experiment!$A$1:$U$1,0),FALSE)</f>
        <v>91.983354472426157</v>
      </c>
      <c r="AG1181" s="3">
        <f>VLOOKUP($F1181,Experiment!$A$2:$W$90,MATCH(Results!AG$1,Experiment!$A$1:$W$1,0),FALSE)</f>
        <v>1</v>
      </c>
      <c r="AH1181" s="3">
        <f>VLOOKUP($F1181,Experiment!$A$2:$W$90,MATCH(Results!AH$1,Experiment!$A$1:$W$1,0),FALSE)</f>
        <v>0.625</v>
      </c>
      <c r="AI1181" s="3">
        <f>VLOOKUP($F1181,Experiment!$A$2:$X$90,MATCH(Results!AI$1,Experiment!$A$1:$X$1,0),FALSE)</f>
        <v>0.375</v>
      </c>
      <c r="AJ1181" s="2">
        <f>Table1[[#This Row],[Gain]]^Table1[[#This Row],[θ]]</f>
        <v>59.193926540095148</v>
      </c>
      <c r="AK1181" s="2">
        <f>-Table1[[#This Row],[λ]]*-Table1[[#This Row],[Loss]]^Table1[[#This Row],[θ]]</f>
        <v>107.83498131120591</v>
      </c>
      <c r="AL1181" s="2">
        <f>Table1[[#This Row],[v_n_w_g]]-Table1[[#This Row],[v_n_w_l]]</f>
        <v>-48.64105477111076</v>
      </c>
      <c r="AM1181" s="2">
        <f>IF(Table1[[#This Row],[diff_v]]&gt;=1,1,0)</f>
        <v>0</v>
      </c>
    </row>
    <row r="1182" spans="1:39" hidden="1" x14ac:dyDescent="0.3">
      <c r="A1182">
        <v>29</v>
      </c>
      <c r="B1182" t="s">
        <v>47</v>
      </c>
      <c r="C1182" s="22">
        <f>VLOOKUP(Table1[[#This Row],[Subject]],'Subject Profile'!$A$2:$E$8,4,FALSE)</f>
        <v>0.88613857459934653</v>
      </c>
      <c r="D1182" s="22">
        <f>VLOOKUP(Table1[[#This Row],[Subject]],'Subject Profile'!$A$2:$E$8,5,FALSE)</f>
        <v>-2</v>
      </c>
      <c r="E1182" t="s">
        <v>111</v>
      </c>
      <c r="F1182" t="s">
        <v>80</v>
      </c>
      <c r="G1182" t="s">
        <v>5</v>
      </c>
      <c r="H1182">
        <f>IF(Table1[[#This Row],[decision]]="accept",1,0)</f>
        <v>0</v>
      </c>
      <c r="I1182">
        <v>0</v>
      </c>
      <c r="J1182" t="s">
        <v>107</v>
      </c>
      <c r="K1182">
        <v>1664605395</v>
      </c>
      <c r="L1182">
        <v>7</v>
      </c>
      <c r="M1182" t="str">
        <f>VLOOKUP($F1182,Experiment!$A$2:$U$90,MATCH(Results!M$1,Experiment!$A$1:$U$1,0)+1,FALSE)</f>
        <v>G</v>
      </c>
      <c r="N1182">
        <f>IF(Table1[[#This Row],[Impact]]="I",0,1)</f>
        <v>1</v>
      </c>
      <c r="O1182" s="2">
        <f>VLOOKUP($F1182,Experiment!$A$2:$U$90,MATCH(Results!O$1,Experiment!$A$1:$U$1,0),FALSE)</f>
        <v>-90</v>
      </c>
      <c r="P1182" s="3">
        <f>VLOOKUP($F1182,Experiment!$A$2:$U$90,MATCH(Results!P$1,Experiment!$A$1:$U$1,0),FALSE)</f>
        <v>0.5</v>
      </c>
      <c r="Q1182" s="2">
        <f>VLOOKUP($F1182,Experiment!$A$2:$U$90,MATCH(Results!Q$1,Experiment!$A$1:$U$1,0),FALSE)</f>
        <v>80</v>
      </c>
      <c r="R1182" s="3">
        <f>VLOOKUP($F1182,Experiment!$A$2:$U$90,MATCH(Results!R$1,Experiment!$A$1:$U$1,0),FALSE)</f>
        <v>0.5</v>
      </c>
      <c r="S1182" s="2">
        <f>VLOOKUP($F1182,Experiment!$A$2:$U$90,MATCH(Results!S$1,Experiment!$A$1:$U$1,0),FALSE)</f>
        <v>-5</v>
      </c>
      <c r="T1182" s="2">
        <f>VLOOKUP($F1182,Experiment!$A$2:$U$90,MATCH(Results!T$1,Experiment!$A$1:$U$1,0),FALSE)</f>
        <v>7225</v>
      </c>
      <c r="U1182" s="2">
        <f>VLOOKUP($F1182,Experiment!$A$2:$U$90,MATCH(Results!U$1,Experiment!$A$1:$U$1,0),FALSE)</f>
        <v>85</v>
      </c>
      <c r="V1182" s="2">
        <f>VLOOKUP($F1182,Experiment!$A$2:$U$90,MATCH(Results!V$1,Experiment!$A$1:$U$1,0),FALSE)</f>
        <v>4</v>
      </c>
      <c r="W1182" s="3">
        <f>VLOOKUP($F1182,Experiment!$A$2:$U$90,MATCH(Results!W$1,Experiment!$A$1:$U$1,0),FALSE)</f>
        <v>0.25</v>
      </c>
      <c r="X1182" s="3">
        <f>VLOOKUP($F1182,Experiment!$A$2:$U$90,MATCH(Results!X$1,Experiment!$A$1:$U$1,0),FALSE)</f>
        <v>0.75</v>
      </c>
      <c r="Y1182" s="2">
        <f>VLOOKUP($F1182,Experiment!$A$2:$U$90,MATCH(Results!Y$1,Experiment!$A$1:$U$1,0),FALSE)</f>
        <v>1</v>
      </c>
      <c r="Z1182" s="3">
        <f>VLOOKUP($F1182,Experiment!$A$2:$U$90,MATCH(Results!Z$1,Experiment!$A$1:$U$1,0),FALSE)</f>
        <v>0.25</v>
      </c>
      <c r="AA1182" s="3">
        <f>VLOOKUP($F1182,Experiment!$A$2:$U$90,MATCH(Results!AA$1,Experiment!$A$1:$U$1,0),FALSE)</f>
        <v>0.5</v>
      </c>
      <c r="AB1182" s="3">
        <f>VLOOKUP($F1182,Experiment!$A$2:$U$90,MATCH(Results!AB$1,Experiment!$A$1:$U$1,0),FALSE)</f>
        <v>0.375</v>
      </c>
      <c r="AC1182" s="3">
        <f>VLOOKUP($F1182,Experiment!$A$2:$U$90,MATCH(Results!AC$1,Experiment!$A$1:$U$1,0),FALSE)</f>
        <v>0.625</v>
      </c>
      <c r="AD1182" s="2">
        <f>VLOOKUP($F1182,Experiment!$A$2:$U$90,MATCH(Results!AD$1,Experiment!$A$1:$U$1,0),FALSE)</f>
        <v>16.25</v>
      </c>
      <c r="AE1182" s="2">
        <f>VLOOKUP($F1182,Experiment!$A$2:$U$90,MATCH(Results!AE$1,Experiment!$A$1:$U$1,0),FALSE)</f>
        <v>6773.4375</v>
      </c>
      <c r="AF1182" s="2">
        <f>VLOOKUP($F1182,Experiment!$A$2:$U$90,MATCH(Results!AF$1,Experiment!$A$1:$U$1,0),FALSE)</f>
        <v>82.300896106907615</v>
      </c>
      <c r="AG1182" s="3">
        <f>VLOOKUP($F1182,Experiment!$A$2:$W$90,MATCH(Results!AG$1,Experiment!$A$1:$W$1,0),FALSE)</f>
        <v>1</v>
      </c>
      <c r="AH1182" s="3">
        <f>VLOOKUP($F1182,Experiment!$A$2:$W$90,MATCH(Results!AH$1,Experiment!$A$1:$W$1,0),FALSE)</f>
        <v>0.625</v>
      </c>
      <c r="AI1182" s="3">
        <f>VLOOKUP($F1182,Experiment!$A$2:$X$90,MATCH(Results!AI$1,Experiment!$A$1:$X$1,0),FALSE)</f>
        <v>0.375</v>
      </c>
      <c r="AJ1182" s="2">
        <f>Table1[[#This Row],[Gain]]^Table1[[#This Row],[θ]]</f>
        <v>48.573729325843161</v>
      </c>
      <c r="AK1182" s="2">
        <f>-Table1[[#This Row],[λ]]*-Table1[[#This Row],[Loss]]^Table1[[#This Row],[θ]]</f>
        <v>107.83498131120591</v>
      </c>
      <c r="AL1182" s="2">
        <f>Table1[[#This Row],[v_n_w_g]]-Table1[[#This Row],[v_n_w_l]]</f>
        <v>-59.261251985362748</v>
      </c>
      <c r="AM1182" s="2">
        <f>IF(Table1[[#This Row],[diff_v]]&gt;=1,1,0)</f>
        <v>0</v>
      </c>
    </row>
    <row r="1183" spans="1:39" hidden="1" x14ac:dyDescent="0.3">
      <c r="A1183">
        <v>30</v>
      </c>
      <c r="B1183" t="s">
        <v>47</v>
      </c>
      <c r="C1183" s="22">
        <f>VLOOKUP(Table1[[#This Row],[Subject]],'Subject Profile'!$A$2:$E$8,4,FALSE)</f>
        <v>0.88613857459934653</v>
      </c>
      <c r="D1183" s="22">
        <f>VLOOKUP(Table1[[#This Row],[Subject]],'Subject Profile'!$A$2:$E$8,5,FALSE)</f>
        <v>-2</v>
      </c>
      <c r="E1183" t="s">
        <v>111</v>
      </c>
      <c r="F1183" t="s">
        <v>74</v>
      </c>
      <c r="G1183" t="s">
        <v>5</v>
      </c>
      <c r="H1183">
        <f>IF(Table1[[#This Row],[decision]]="accept",1,0)</f>
        <v>0</v>
      </c>
      <c r="I1183">
        <v>0</v>
      </c>
      <c r="J1183" t="s">
        <v>107</v>
      </c>
      <c r="K1183">
        <v>1664605401</v>
      </c>
      <c r="L1183">
        <v>6</v>
      </c>
      <c r="M1183" t="str">
        <f>VLOOKUP($F1183,Experiment!$A$2:$U$90,MATCH(Results!M$1,Experiment!$A$1:$U$1,0)+1,FALSE)</f>
        <v>G</v>
      </c>
      <c r="N1183">
        <f>IF(Table1[[#This Row],[Impact]]="I",0,1)</f>
        <v>1</v>
      </c>
      <c r="O1183" s="2">
        <f>VLOOKUP($F1183,Experiment!$A$2:$U$90,MATCH(Results!O$1,Experiment!$A$1:$U$1,0),FALSE)</f>
        <v>-10</v>
      </c>
      <c r="P1183" s="3">
        <f>VLOOKUP($F1183,Experiment!$A$2:$U$90,MATCH(Results!P$1,Experiment!$A$1:$U$1,0),FALSE)</f>
        <v>0.5</v>
      </c>
      <c r="Q1183" s="2">
        <f>VLOOKUP($F1183,Experiment!$A$2:$U$90,MATCH(Results!Q$1,Experiment!$A$1:$U$1,0),FALSE)</f>
        <v>30</v>
      </c>
      <c r="R1183" s="3">
        <f>VLOOKUP($F1183,Experiment!$A$2:$U$90,MATCH(Results!R$1,Experiment!$A$1:$U$1,0),FALSE)</f>
        <v>0.5</v>
      </c>
      <c r="S1183" s="2">
        <f>VLOOKUP($F1183,Experiment!$A$2:$U$90,MATCH(Results!S$1,Experiment!$A$1:$U$1,0),FALSE)</f>
        <v>10</v>
      </c>
      <c r="T1183" s="2">
        <f>VLOOKUP($F1183,Experiment!$A$2:$U$90,MATCH(Results!T$1,Experiment!$A$1:$U$1,0),FALSE)</f>
        <v>400</v>
      </c>
      <c r="U1183" s="2">
        <f>VLOOKUP($F1183,Experiment!$A$2:$U$90,MATCH(Results!U$1,Experiment!$A$1:$U$1,0),FALSE)</f>
        <v>20</v>
      </c>
      <c r="V1183" s="2">
        <f>VLOOKUP($F1183,Experiment!$A$2:$U$90,MATCH(Results!V$1,Experiment!$A$1:$U$1,0),FALSE)</f>
        <v>2</v>
      </c>
      <c r="W1183" s="3">
        <f>VLOOKUP($F1183,Experiment!$A$2:$U$90,MATCH(Results!W$1,Experiment!$A$1:$U$1,0),FALSE)</f>
        <v>0.25</v>
      </c>
      <c r="X1183" s="3">
        <f>VLOOKUP($F1183,Experiment!$A$2:$U$90,MATCH(Results!X$1,Experiment!$A$1:$U$1,0),FALSE)</f>
        <v>0.75</v>
      </c>
      <c r="Y1183" s="2">
        <f>VLOOKUP($F1183,Experiment!$A$2:$U$90,MATCH(Results!Y$1,Experiment!$A$1:$U$1,0),FALSE)</f>
        <v>2</v>
      </c>
      <c r="Z1183" s="3">
        <f>VLOOKUP($F1183,Experiment!$A$2:$U$90,MATCH(Results!Z$1,Experiment!$A$1:$U$1,0),FALSE)</f>
        <v>0.5</v>
      </c>
      <c r="AA1183" s="3">
        <f>VLOOKUP($F1183,Experiment!$A$2:$U$90,MATCH(Results!AA$1,Experiment!$A$1:$U$1,0),FALSE)</f>
        <v>0.25</v>
      </c>
      <c r="AB1183" s="3">
        <f>VLOOKUP($F1183,Experiment!$A$2:$U$90,MATCH(Results!AB$1,Experiment!$A$1:$U$1,0),FALSE)</f>
        <v>0.625</v>
      </c>
      <c r="AC1183" s="3">
        <f>VLOOKUP($F1183,Experiment!$A$2:$U$90,MATCH(Results!AC$1,Experiment!$A$1:$U$1,0),FALSE)</f>
        <v>0.375</v>
      </c>
      <c r="AD1183" s="2">
        <f>VLOOKUP($F1183,Experiment!$A$2:$U$90,MATCH(Results!AD$1,Experiment!$A$1:$U$1,0),FALSE)</f>
        <v>5</v>
      </c>
      <c r="AE1183" s="2">
        <f>VLOOKUP($F1183,Experiment!$A$2:$U$90,MATCH(Results!AE$1,Experiment!$A$1:$U$1,0),FALSE)</f>
        <v>375</v>
      </c>
      <c r="AF1183" s="2">
        <f>VLOOKUP($F1183,Experiment!$A$2:$U$90,MATCH(Results!AF$1,Experiment!$A$1:$U$1,0),FALSE)</f>
        <v>19.364916731037084</v>
      </c>
      <c r="AG1183" s="3">
        <f>VLOOKUP($F1183,Experiment!$A$2:$W$90,MATCH(Results!AG$1,Experiment!$A$1:$W$1,0),FALSE)</f>
        <v>0.82730419370997643</v>
      </c>
      <c r="AH1183" s="3">
        <f>VLOOKUP($F1183,Experiment!$A$2:$W$90,MATCH(Results!AH$1,Experiment!$A$1:$W$1,0),FALSE)</f>
        <v>0.38648875795104182</v>
      </c>
      <c r="AI1183" s="3">
        <f>VLOOKUP($F1183,Experiment!$A$2:$X$90,MATCH(Results!AI$1,Experiment!$A$1:$X$1,0),FALSE)</f>
        <v>0.61351124204895813</v>
      </c>
      <c r="AJ1183" s="2">
        <f>Table1[[#This Row],[Gain]]^Table1[[#This Row],[θ]]</f>
        <v>20.367331083133973</v>
      </c>
      <c r="AK1183" s="2">
        <f>-Table1[[#This Row],[λ]]*-Table1[[#This Row],[Loss]]^Table1[[#This Row],[θ]]</f>
        <v>15.387517868726606</v>
      </c>
      <c r="AL1183" s="2">
        <f>Table1[[#This Row],[v_n_w_g]]-Table1[[#This Row],[v_n_w_l]]</f>
        <v>4.9798132144073666</v>
      </c>
      <c r="AM1183" s="2">
        <f>IF(Table1[[#This Row],[diff_v]]&gt;=1,1,0)</f>
        <v>1</v>
      </c>
    </row>
    <row r="1184" spans="1:39" hidden="1" x14ac:dyDescent="0.3">
      <c r="A1184">
        <v>31</v>
      </c>
      <c r="B1184" t="s">
        <v>47</v>
      </c>
      <c r="C1184" s="22">
        <f>VLOOKUP(Table1[[#This Row],[Subject]],'Subject Profile'!$A$2:$E$8,4,FALSE)</f>
        <v>0.88613857459934653</v>
      </c>
      <c r="D1184" s="22">
        <f>VLOOKUP(Table1[[#This Row],[Subject]],'Subject Profile'!$A$2:$E$8,5,FALSE)</f>
        <v>-2</v>
      </c>
      <c r="E1184" t="s">
        <v>111</v>
      </c>
      <c r="F1184" t="s">
        <v>71</v>
      </c>
      <c r="G1184" t="s">
        <v>7</v>
      </c>
      <c r="H1184">
        <f>IF(Table1[[#This Row],[decision]]="accept",1,0)</f>
        <v>1</v>
      </c>
      <c r="I1184">
        <v>-10</v>
      </c>
      <c r="J1184" t="s">
        <v>107</v>
      </c>
      <c r="K1184">
        <v>1664605406</v>
      </c>
      <c r="L1184">
        <v>5</v>
      </c>
      <c r="M1184" t="str">
        <f>VLOOKUP($F1184,Experiment!$A$2:$U$90,MATCH(Results!M$1,Experiment!$A$1:$U$1,0)+1,FALSE)</f>
        <v>I</v>
      </c>
      <c r="N1184">
        <f>IF(Table1[[#This Row],[Impact]]="I",0,1)</f>
        <v>0</v>
      </c>
      <c r="O1184" s="2">
        <f>VLOOKUP($F1184,Experiment!$A$2:$U$90,MATCH(Results!O$1,Experiment!$A$1:$U$1,0),FALSE)</f>
        <v>-10</v>
      </c>
      <c r="P1184" s="3">
        <f>VLOOKUP($F1184,Experiment!$A$2:$U$90,MATCH(Results!P$1,Experiment!$A$1:$U$1,0),FALSE)</f>
        <v>0.5</v>
      </c>
      <c r="Q1184" s="2">
        <f>VLOOKUP($F1184,Experiment!$A$2:$U$90,MATCH(Results!Q$1,Experiment!$A$1:$U$1,0),FALSE)</f>
        <v>30</v>
      </c>
      <c r="R1184" s="3">
        <f>VLOOKUP($F1184,Experiment!$A$2:$U$90,MATCH(Results!R$1,Experiment!$A$1:$U$1,0),FALSE)</f>
        <v>0.5</v>
      </c>
      <c r="S1184" s="2">
        <f>VLOOKUP($F1184,Experiment!$A$2:$U$90,MATCH(Results!S$1,Experiment!$A$1:$U$1,0),FALSE)</f>
        <v>10</v>
      </c>
      <c r="T1184" s="2">
        <f>VLOOKUP($F1184,Experiment!$A$2:$U$90,MATCH(Results!T$1,Experiment!$A$1:$U$1,0),FALSE)</f>
        <v>400</v>
      </c>
      <c r="U1184" s="2">
        <f>VLOOKUP($F1184,Experiment!$A$2:$U$90,MATCH(Results!U$1,Experiment!$A$1:$U$1,0),FALSE)</f>
        <v>20</v>
      </c>
      <c r="V1184" s="2">
        <f>VLOOKUP($F1184,Experiment!$A$2:$U$90,MATCH(Results!V$1,Experiment!$A$1:$U$1,0),FALSE)</f>
        <v>2</v>
      </c>
      <c r="W1184" s="3">
        <f>VLOOKUP($F1184,Experiment!$A$2:$U$90,MATCH(Results!W$1,Experiment!$A$1:$U$1,0),FALSE)</f>
        <v>0.25</v>
      </c>
      <c r="X1184" s="3">
        <f>VLOOKUP($F1184,Experiment!$A$2:$U$90,MATCH(Results!X$1,Experiment!$A$1:$U$1,0),FALSE)</f>
        <v>0.75</v>
      </c>
      <c r="Y1184" s="2">
        <f>VLOOKUP($F1184,Experiment!$A$2:$U$90,MATCH(Results!Y$1,Experiment!$A$1:$U$1,0),FALSE)</f>
        <v>2</v>
      </c>
      <c r="Z1184" s="3">
        <f>VLOOKUP($F1184,Experiment!$A$2:$U$90,MATCH(Results!Z$1,Experiment!$A$1:$U$1,0),FALSE)</f>
        <v>0.5</v>
      </c>
      <c r="AA1184" s="3">
        <f>VLOOKUP($F1184,Experiment!$A$2:$U$90,MATCH(Results!AA$1,Experiment!$A$1:$U$1,0),FALSE)</f>
        <v>0.25</v>
      </c>
      <c r="AB1184" s="3">
        <f>VLOOKUP($F1184,Experiment!$A$2:$U$90,MATCH(Results!AB$1,Experiment!$A$1:$U$1,0),FALSE)</f>
        <v>0.625</v>
      </c>
      <c r="AC1184" s="3">
        <f>VLOOKUP($F1184,Experiment!$A$2:$U$90,MATCH(Results!AC$1,Experiment!$A$1:$U$1,0),FALSE)</f>
        <v>0.375</v>
      </c>
      <c r="AD1184" s="2">
        <f>VLOOKUP($F1184,Experiment!$A$2:$U$90,MATCH(Results!AD$1,Experiment!$A$1:$U$1,0),FALSE)</f>
        <v>5</v>
      </c>
      <c r="AE1184" s="2">
        <f>VLOOKUP($F1184,Experiment!$A$2:$U$90,MATCH(Results!AE$1,Experiment!$A$1:$U$1,0),FALSE)</f>
        <v>375</v>
      </c>
      <c r="AF1184" s="2">
        <f>VLOOKUP($F1184,Experiment!$A$2:$U$90,MATCH(Results!AF$1,Experiment!$A$1:$U$1,0),FALSE)</f>
        <v>19.364916731037084</v>
      </c>
      <c r="AG1184" s="3">
        <f>VLOOKUP($F1184,Experiment!$A$2:$W$90,MATCH(Results!AG$1,Experiment!$A$1:$W$1,0),FALSE)</f>
        <v>0.82730419370997643</v>
      </c>
      <c r="AH1184" s="3">
        <f>VLOOKUP($F1184,Experiment!$A$2:$W$90,MATCH(Results!AH$1,Experiment!$A$1:$W$1,0),FALSE)</f>
        <v>0.38648875795104182</v>
      </c>
      <c r="AI1184" s="3">
        <f>VLOOKUP($F1184,Experiment!$A$2:$X$90,MATCH(Results!AI$1,Experiment!$A$1:$X$1,0),FALSE)</f>
        <v>0.61351124204895813</v>
      </c>
      <c r="AJ1184" s="2">
        <f>Table1[[#This Row],[Gain]]^Table1[[#This Row],[θ]]</f>
        <v>20.367331083133973</v>
      </c>
      <c r="AK1184" s="2">
        <f>-Table1[[#This Row],[λ]]*-Table1[[#This Row],[Loss]]^Table1[[#This Row],[θ]]</f>
        <v>15.387517868726606</v>
      </c>
      <c r="AL1184" s="2">
        <f>Table1[[#This Row],[v_n_w_g]]-Table1[[#This Row],[v_n_w_l]]</f>
        <v>4.9798132144073666</v>
      </c>
      <c r="AM1184" s="2">
        <f>IF(Table1[[#This Row],[diff_v]]&gt;=1,1,0)</f>
        <v>1</v>
      </c>
    </row>
    <row r="1185" spans="1:39" hidden="1" x14ac:dyDescent="0.3">
      <c r="A1185">
        <v>32</v>
      </c>
      <c r="B1185" t="s">
        <v>47</v>
      </c>
      <c r="C1185" s="22">
        <f>VLOOKUP(Table1[[#This Row],[Subject]],'Subject Profile'!$A$2:$E$8,4,FALSE)</f>
        <v>0.88613857459934653</v>
      </c>
      <c r="D1185" s="22">
        <f>VLOOKUP(Table1[[#This Row],[Subject]],'Subject Profile'!$A$2:$E$8,5,FALSE)</f>
        <v>-2</v>
      </c>
      <c r="E1185" t="s">
        <v>111</v>
      </c>
      <c r="F1185" t="s">
        <v>100</v>
      </c>
      <c r="G1185" t="s">
        <v>5</v>
      </c>
      <c r="H1185">
        <f>IF(Table1[[#This Row],[decision]]="accept",1,0)</f>
        <v>0</v>
      </c>
      <c r="I1185">
        <v>0</v>
      </c>
      <c r="J1185" t="s">
        <v>107</v>
      </c>
      <c r="K1185">
        <v>1664605415</v>
      </c>
      <c r="L1185">
        <v>9</v>
      </c>
      <c r="M1185" t="str">
        <f>VLOOKUP($F1185,Experiment!$A$2:$U$90,MATCH(Results!M$1,Experiment!$A$1:$U$1,0)+1,FALSE)</f>
        <v>I</v>
      </c>
      <c r="N1185">
        <f>IF(Table1[[#This Row],[Impact]]="I",0,1)</f>
        <v>0</v>
      </c>
      <c r="O1185" s="2">
        <f>VLOOKUP($F1185,Experiment!$A$2:$U$90,MATCH(Results!O$1,Experiment!$A$1:$U$1,0),FALSE)</f>
        <v>-50</v>
      </c>
      <c r="P1185" s="3">
        <f>VLOOKUP($F1185,Experiment!$A$2:$U$90,MATCH(Results!P$1,Experiment!$A$1:$U$1,0),FALSE)</f>
        <v>0.5</v>
      </c>
      <c r="Q1185" s="2">
        <f>VLOOKUP($F1185,Experiment!$A$2:$U$90,MATCH(Results!Q$1,Experiment!$A$1:$U$1,0),FALSE)</f>
        <v>50</v>
      </c>
      <c r="R1185" s="3">
        <f>VLOOKUP($F1185,Experiment!$A$2:$U$90,MATCH(Results!R$1,Experiment!$A$1:$U$1,0),FALSE)</f>
        <v>0.5</v>
      </c>
      <c r="S1185" s="2">
        <f>VLOOKUP($F1185,Experiment!$A$2:$U$90,MATCH(Results!S$1,Experiment!$A$1:$U$1,0),FALSE)</f>
        <v>0</v>
      </c>
      <c r="T1185" s="2">
        <f>VLOOKUP($F1185,Experiment!$A$2:$U$90,MATCH(Results!T$1,Experiment!$A$1:$U$1,0),FALSE)</f>
        <v>2500</v>
      </c>
      <c r="U1185" s="2">
        <f>VLOOKUP($F1185,Experiment!$A$2:$U$90,MATCH(Results!U$1,Experiment!$A$1:$U$1,0),FALSE)</f>
        <v>50</v>
      </c>
      <c r="V1185" s="2">
        <f>VLOOKUP($F1185,Experiment!$A$2:$U$90,MATCH(Results!V$1,Experiment!$A$1:$U$1,0),FALSE)</f>
        <v>2</v>
      </c>
      <c r="W1185" s="3">
        <f>VLOOKUP($F1185,Experiment!$A$2:$U$90,MATCH(Results!W$1,Experiment!$A$1:$U$1,0),FALSE)</f>
        <v>0.25</v>
      </c>
      <c r="X1185" s="3">
        <f>VLOOKUP($F1185,Experiment!$A$2:$U$90,MATCH(Results!X$1,Experiment!$A$1:$U$1,0),FALSE)</f>
        <v>0.75</v>
      </c>
      <c r="Y1185" s="2">
        <f>VLOOKUP($F1185,Experiment!$A$2:$U$90,MATCH(Results!Y$1,Experiment!$A$1:$U$1,0),FALSE)</f>
        <v>2</v>
      </c>
      <c r="Z1185" s="3">
        <f>VLOOKUP($F1185,Experiment!$A$2:$U$90,MATCH(Results!Z$1,Experiment!$A$1:$U$1,0),FALSE)</f>
        <v>0.5</v>
      </c>
      <c r="AA1185" s="3">
        <f>VLOOKUP($F1185,Experiment!$A$2:$U$90,MATCH(Results!AA$1,Experiment!$A$1:$U$1,0),FALSE)</f>
        <v>0.25</v>
      </c>
      <c r="AB1185" s="3">
        <f>VLOOKUP($F1185,Experiment!$A$2:$U$90,MATCH(Results!AB$1,Experiment!$A$1:$U$1,0),FALSE)</f>
        <v>0.625</v>
      </c>
      <c r="AC1185" s="3">
        <f>VLOOKUP($F1185,Experiment!$A$2:$U$90,MATCH(Results!AC$1,Experiment!$A$1:$U$1,0),FALSE)</f>
        <v>0.375</v>
      </c>
      <c r="AD1185" s="2">
        <f>VLOOKUP($F1185,Experiment!$A$2:$U$90,MATCH(Results!AD$1,Experiment!$A$1:$U$1,0),FALSE)</f>
        <v>-12.5</v>
      </c>
      <c r="AE1185" s="2">
        <f>VLOOKUP($F1185,Experiment!$A$2:$U$90,MATCH(Results!AE$1,Experiment!$A$1:$U$1,0),FALSE)</f>
        <v>2343.75</v>
      </c>
      <c r="AF1185" s="2">
        <f>VLOOKUP($F1185,Experiment!$A$2:$U$90,MATCH(Results!AF$1,Experiment!$A$1:$U$1,0),FALSE)</f>
        <v>48.412291827592711</v>
      </c>
      <c r="AG1185" s="3">
        <f>VLOOKUP($F1185,Experiment!$A$2:$W$90,MATCH(Results!AG$1,Experiment!$A$1:$W$1,0),FALSE)</f>
        <v>0.82730419370997643</v>
      </c>
      <c r="AH1185" s="3">
        <f>VLOOKUP($F1185,Experiment!$A$2:$W$90,MATCH(Results!AH$1,Experiment!$A$1:$W$1,0),FALSE)</f>
        <v>0.38648875795104182</v>
      </c>
      <c r="AI1185" s="3">
        <f>VLOOKUP($F1185,Experiment!$A$2:$X$90,MATCH(Results!AI$1,Experiment!$A$1:$X$1,0),FALSE)</f>
        <v>0.61351124204895813</v>
      </c>
      <c r="AJ1185" s="2">
        <f>Table1[[#This Row],[Gain]]^Table1[[#This Row],[θ]]</f>
        <v>32.027486583090457</v>
      </c>
      <c r="AK1185" s="2">
        <f>-Table1[[#This Row],[λ]]*-Table1[[#This Row],[Loss]]^Table1[[#This Row],[θ]]</f>
        <v>64.054973166180915</v>
      </c>
      <c r="AL1185" s="2">
        <f>Table1[[#This Row],[v_n_w_g]]-Table1[[#This Row],[v_n_w_l]]</f>
        <v>-32.027486583090457</v>
      </c>
      <c r="AM1185" s="2">
        <f>IF(Table1[[#This Row],[diff_v]]&gt;=1,1,0)</f>
        <v>0</v>
      </c>
    </row>
    <row r="1186" spans="1:39" hidden="1" x14ac:dyDescent="0.3">
      <c r="A1186">
        <v>33</v>
      </c>
      <c r="B1186" t="s">
        <v>47</v>
      </c>
      <c r="C1186" s="22">
        <f>VLOOKUP(Table1[[#This Row],[Subject]],'Subject Profile'!$A$2:$E$8,4,FALSE)</f>
        <v>0.88613857459934653</v>
      </c>
      <c r="D1186" s="22">
        <f>VLOOKUP(Table1[[#This Row],[Subject]],'Subject Profile'!$A$2:$E$8,5,FALSE)</f>
        <v>-2</v>
      </c>
      <c r="E1186" t="s">
        <v>111</v>
      </c>
      <c r="F1186" t="s">
        <v>104</v>
      </c>
      <c r="G1186" t="s">
        <v>7</v>
      </c>
      <c r="H1186">
        <f>IF(Table1[[#This Row],[decision]]="accept",1,0)</f>
        <v>1</v>
      </c>
      <c r="I1186">
        <v>-10</v>
      </c>
      <c r="J1186" t="s">
        <v>107</v>
      </c>
      <c r="K1186">
        <v>1664605420</v>
      </c>
      <c r="L1186">
        <v>5</v>
      </c>
      <c r="M1186" t="str">
        <f>VLOOKUP($F1186,Experiment!$A$2:$U$90,MATCH(Results!M$1,Experiment!$A$1:$U$1,0)+1,FALSE)</f>
        <v>I</v>
      </c>
      <c r="N1186">
        <f>IF(Table1[[#This Row],[Impact]]="I",0,1)</f>
        <v>0</v>
      </c>
      <c r="O1186" s="2">
        <f>VLOOKUP($F1186,Experiment!$A$2:$U$90,MATCH(Results!O$1,Experiment!$A$1:$U$1,0),FALSE)</f>
        <v>-10</v>
      </c>
      <c r="P1186" s="3">
        <f>VLOOKUP($F1186,Experiment!$A$2:$U$90,MATCH(Results!P$1,Experiment!$A$1:$U$1,0),FALSE)</f>
        <v>0.5</v>
      </c>
      <c r="Q1186" s="2">
        <f>VLOOKUP($F1186,Experiment!$A$2:$U$90,MATCH(Results!Q$1,Experiment!$A$1:$U$1,0),FALSE)</f>
        <v>10</v>
      </c>
      <c r="R1186" s="3">
        <f>VLOOKUP($F1186,Experiment!$A$2:$U$90,MATCH(Results!R$1,Experiment!$A$1:$U$1,0),FALSE)</f>
        <v>0.5</v>
      </c>
      <c r="S1186" s="2">
        <f>VLOOKUP($F1186,Experiment!$A$2:$U$90,MATCH(Results!S$1,Experiment!$A$1:$U$1,0),FALSE)</f>
        <v>0</v>
      </c>
      <c r="T1186" s="2">
        <f>VLOOKUP($F1186,Experiment!$A$2:$U$90,MATCH(Results!T$1,Experiment!$A$1:$U$1,0),FALSE)</f>
        <v>100</v>
      </c>
      <c r="U1186" s="2">
        <f>VLOOKUP($F1186,Experiment!$A$2:$U$90,MATCH(Results!U$1,Experiment!$A$1:$U$1,0),FALSE)</f>
        <v>10</v>
      </c>
      <c r="V1186" s="2">
        <f>VLOOKUP($F1186,Experiment!$A$2:$U$90,MATCH(Results!V$1,Experiment!$A$1:$U$1,0),FALSE)</f>
        <v>2</v>
      </c>
      <c r="W1186" s="3">
        <f>VLOOKUP($F1186,Experiment!$A$2:$U$90,MATCH(Results!W$1,Experiment!$A$1:$U$1,0),FALSE)</f>
        <v>0.25</v>
      </c>
      <c r="X1186" s="3">
        <f>VLOOKUP($F1186,Experiment!$A$2:$U$90,MATCH(Results!X$1,Experiment!$A$1:$U$1,0),FALSE)</f>
        <v>0.75</v>
      </c>
      <c r="Y1186" s="2">
        <f>VLOOKUP($F1186,Experiment!$A$2:$U$90,MATCH(Results!Y$1,Experiment!$A$1:$U$1,0),FALSE)</f>
        <v>1</v>
      </c>
      <c r="Z1186" s="3">
        <f>VLOOKUP($F1186,Experiment!$A$2:$U$90,MATCH(Results!Z$1,Experiment!$A$1:$U$1,0),FALSE)</f>
        <v>0.25</v>
      </c>
      <c r="AA1186" s="3">
        <f>VLOOKUP($F1186,Experiment!$A$2:$U$90,MATCH(Results!AA$1,Experiment!$A$1:$U$1,0),FALSE)</f>
        <v>0.5</v>
      </c>
      <c r="AB1186" s="3">
        <f>VLOOKUP($F1186,Experiment!$A$2:$U$90,MATCH(Results!AB$1,Experiment!$A$1:$U$1,0),FALSE)</f>
        <v>0.375</v>
      </c>
      <c r="AC1186" s="3">
        <f>VLOOKUP($F1186,Experiment!$A$2:$U$90,MATCH(Results!AC$1,Experiment!$A$1:$U$1,0),FALSE)</f>
        <v>0.625</v>
      </c>
      <c r="AD1186" s="2">
        <f>VLOOKUP($F1186,Experiment!$A$2:$U$90,MATCH(Results!AD$1,Experiment!$A$1:$U$1,0),FALSE)</f>
        <v>2.5</v>
      </c>
      <c r="AE1186" s="2">
        <f>VLOOKUP($F1186,Experiment!$A$2:$U$90,MATCH(Results!AE$1,Experiment!$A$1:$U$1,0),FALSE)</f>
        <v>93.75</v>
      </c>
      <c r="AF1186" s="2">
        <f>VLOOKUP($F1186,Experiment!$A$2:$U$90,MATCH(Results!AF$1,Experiment!$A$1:$U$1,0),FALSE)</f>
        <v>9.6824583655185421</v>
      </c>
      <c r="AG1186" s="3">
        <f>VLOOKUP($F1186,Experiment!$A$2:$W$90,MATCH(Results!AG$1,Experiment!$A$1:$W$1,0),FALSE)</f>
        <v>1</v>
      </c>
      <c r="AH1186" s="3">
        <f>VLOOKUP($F1186,Experiment!$A$2:$W$90,MATCH(Results!AH$1,Experiment!$A$1:$W$1,0),FALSE)</f>
        <v>0.625</v>
      </c>
      <c r="AI1186" s="3">
        <f>VLOOKUP($F1186,Experiment!$A$2:$X$90,MATCH(Results!AI$1,Experiment!$A$1:$X$1,0),FALSE)</f>
        <v>0.375</v>
      </c>
      <c r="AJ1186" s="2">
        <f>Table1[[#This Row],[Gain]]^Table1[[#This Row],[θ]]</f>
        <v>7.693758934363303</v>
      </c>
      <c r="AK1186" s="2">
        <f>-Table1[[#This Row],[λ]]*-Table1[[#This Row],[Loss]]^Table1[[#This Row],[θ]]</f>
        <v>15.387517868726606</v>
      </c>
      <c r="AL1186" s="2">
        <f>Table1[[#This Row],[v_n_w_g]]-Table1[[#This Row],[v_n_w_l]]</f>
        <v>-7.693758934363303</v>
      </c>
      <c r="AM1186" s="2">
        <f>IF(Table1[[#This Row],[diff_v]]&gt;=1,1,0)</f>
        <v>0</v>
      </c>
    </row>
    <row r="1187" spans="1:39" hidden="1" x14ac:dyDescent="0.3">
      <c r="A1187">
        <v>34</v>
      </c>
      <c r="B1187" t="s">
        <v>47</v>
      </c>
      <c r="C1187" s="22">
        <f>VLOOKUP(Table1[[#This Row],[Subject]],'Subject Profile'!$A$2:$E$8,4,FALSE)</f>
        <v>0.88613857459934653</v>
      </c>
      <c r="D1187" s="22">
        <f>VLOOKUP(Table1[[#This Row],[Subject]],'Subject Profile'!$A$2:$E$8,5,FALSE)</f>
        <v>-2</v>
      </c>
      <c r="E1187" t="s">
        <v>111</v>
      </c>
      <c r="F1187" t="s">
        <v>65</v>
      </c>
      <c r="G1187" t="s">
        <v>7</v>
      </c>
      <c r="H1187">
        <f>IF(Table1[[#This Row],[decision]]="accept",1,0)</f>
        <v>1</v>
      </c>
      <c r="I1187">
        <v>10</v>
      </c>
      <c r="J1187" t="s">
        <v>107</v>
      </c>
      <c r="K1187">
        <v>1664605425</v>
      </c>
      <c r="L1187">
        <v>5</v>
      </c>
      <c r="M1187" t="str">
        <f>VLOOKUP($F1187,Experiment!$A$2:$U$90,MATCH(Results!M$1,Experiment!$A$1:$U$1,0)+1,FALSE)</f>
        <v>G</v>
      </c>
      <c r="N1187">
        <f>IF(Table1[[#This Row],[Impact]]="I",0,1)</f>
        <v>1</v>
      </c>
      <c r="O1187" s="2">
        <f>VLOOKUP($F1187,Experiment!$A$2:$U$90,MATCH(Results!O$1,Experiment!$A$1:$U$1,0),FALSE)</f>
        <v>-10</v>
      </c>
      <c r="P1187" s="3">
        <f>VLOOKUP($F1187,Experiment!$A$2:$U$90,MATCH(Results!P$1,Experiment!$A$1:$U$1,0),FALSE)</f>
        <v>0.5</v>
      </c>
      <c r="Q1187" s="2">
        <f>VLOOKUP($F1187,Experiment!$A$2:$U$90,MATCH(Results!Q$1,Experiment!$A$1:$U$1,0),FALSE)</f>
        <v>10</v>
      </c>
      <c r="R1187" s="3">
        <f>VLOOKUP($F1187,Experiment!$A$2:$U$90,MATCH(Results!R$1,Experiment!$A$1:$U$1,0),FALSE)</f>
        <v>0.5</v>
      </c>
      <c r="S1187" s="2">
        <f>VLOOKUP($F1187,Experiment!$A$2:$U$90,MATCH(Results!S$1,Experiment!$A$1:$U$1,0),FALSE)</f>
        <v>0</v>
      </c>
      <c r="T1187" s="2">
        <f>VLOOKUP($F1187,Experiment!$A$2:$U$90,MATCH(Results!T$1,Experiment!$A$1:$U$1,0),FALSE)</f>
        <v>100</v>
      </c>
      <c r="U1187" s="2">
        <f>VLOOKUP($F1187,Experiment!$A$2:$U$90,MATCH(Results!U$1,Experiment!$A$1:$U$1,0),FALSE)</f>
        <v>10</v>
      </c>
      <c r="V1187" s="2">
        <f>VLOOKUP($F1187,Experiment!$A$2:$U$90,MATCH(Results!V$1,Experiment!$A$1:$U$1,0),FALSE)</f>
        <v>2</v>
      </c>
      <c r="W1187" s="3">
        <f>VLOOKUP($F1187,Experiment!$A$2:$U$90,MATCH(Results!W$1,Experiment!$A$1:$U$1,0),FALSE)</f>
        <v>0.25</v>
      </c>
      <c r="X1187" s="3">
        <f>VLOOKUP($F1187,Experiment!$A$2:$U$90,MATCH(Results!X$1,Experiment!$A$1:$U$1,0),FALSE)</f>
        <v>0.75</v>
      </c>
      <c r="Y1187" s="2">
        <f>VLOOKUP($F1187,Experiment!$A$2:$U$90,MATCH(Results!Y$1,Experiment!$A$1:$U$1,0),FALSE)</f>
        <v>1</v>
      </c>
      <c r="Z1187" s="3">
        <f>VLOOKUP($F1187,Experiment!$A$2:$U$90,MATCH(Results!Z$1,Experiment!$A$1:$U$1,0),FALSE)</f>
        <v>0.25</v>
      </c>
      <c r="AA1187" s="3">
        <f>VLOOKUP($F1187,Experiment!$A$2:$U$90,MATCH(Results!AA$1,Experiment!$A$1:$U$1,0),FALSE)</f>
        <v>0.5</v>
      </c>
      <c r="AB1187" s="3">
        <f>VLOOKUP($F1187,Experiment!$A$2:$U$90,MATCH(Results!AB$1,Experiment!$A$1:$U$1,0),FALSE)</f>
        <v>0.375</v>
      </c>
      <c r="AC1187" s="3">
        <f>VLOOKUP($F1187,Experiment!$A$2:$U$90,MATCH(Results!AC$1,Experiment!$A$1:$U$1,0),FALSE)</f>
        <v>0.625</v>
      </c>
      <c r="AD1187" s="2">
        <f>VLOOKUP($F1187,Experiment!$A$2:$U$90,MATCH(Results!AD$1,Experiment!$A$1:$U$1,0),FALSE)</f>
        <v>2.5</v>
      </c>
      <c r="AE1187" s="2">
        <f>VLOOKUP($F1187,Experiment!$A$2:$U$90,MATCH(Results!AE$1,Experiment!$A$1:$U$1,0),FALSE)</f>
        <v>93.75</v>
      </c>
      <c r="AF1187" s="2">
        <f>VLOOKUP($F1187,Experiment!$A$2:$U$90,MATCH(Results!AF$1,Experiment!$A$1:$U$1,0),FALSE)</f>
        <v>9.6824583655185421</v>
      </c>
      <c r="AG1187" s="3">
        <f>VLOOKUP($F1187,Experiment!$A$2:$W$90,MATCH(Results!AG$1,Experiment!$A$1:$W$1,0),FALSE)</f>
        <v>1</v>
      </c>
      <c r="AH1187" s="3">
        <f>VLOOKUP($F1187,Experiment!$A$2:$W$90,MATCH(Results!AH$1,Experiment!$A$1:$W$1,0),FALSE)</f>
        <v>0.625</v>
      </c>
      <c r="AI1187" s="3">
        <f>VLOOKUP($F1187,Experiment!$A$2:$X$90,MATCH(Results!AI$1,Experiment!$A$1:$X$1,0),FALSE)</f>
        <v>0.375</v>
      </c>
      <c r="AJ1187" s="2">
        <f>Table1[[#This Row],[Gain]]^Table1[[#This Row],[θ]]</f>
        <v>7.693758934363303</v>
      </c>
      <c r="AK1187" s="2">
        <f>-Table1[[#This Row],[λ]]*-Table1[[#This Row],[Loss]]^Table1[[#This Row],[θ]]</f>
        <v>15.387517868726606</v>
      </c>
      <c r="AL1187" s="2">
        <f>Table1[[#This Row],[v_n_w_g]]-Table1[[#This Row],[v_n_w_l]]</f>
        <v>-7.693758934363303</v>
      </c>
      <c r="AM1187" s="2">
        <f>IF(Table1[[#This Row],[diff_v]]&gt;=1,1,0)</f>
        <v>0</v>
      </c>
    </row>
    <row r="1188" spans="1:39" hidden="1" x14ac:dyDescent="0.3">
      <c r="A1188">
        <v>35</v>
      </c>
      <c r="B1188" t="s">
        <v>47</v>
      </c>
      <c r="C1188" s="22">
        <f>VLOOKUP(Table1[[#This Row],[Subject]],'Subject Profile'!$A$2:$E$8,4,FALSE)</f>
        <v>0.88613857459934653</v>
      </c>
      <c r="D1188" s="22">
        <f>VLOOKUP(Table1[[#This Row],[Subject]],'Subject Profile'!$A$2:$E$8,5,FALSE)</f>
        <v>-2</v>
      </c>
      <c r="E1188" t="s">
        <v>111</v>
      </c>
      <c r="F1188" t="s">
        <v>101</v>
      </c>
      <c r="G1188" t="s">
        <v>7</v>
      </c>
      <c r="H1188">
        <f>IF(Table1[[#This Row],[decision]]="accept",1,0)</f>
        <v>1</v>
      </c>
      <c r="I1188">
        <v>100</v>
      </c>
      <c r="J1188" t="s">
        <v>107</v>
      </c>
      <c r="K1188">
        <v>1664605432</v>
      </c>
      <c r="L1188">
        <v>7</v>
      </c>
      <c r="M1188" t="str">
        <f>VLOOKUP($F1188,Experiment!$A$2:$U$90,MATCH(Results!M$1,Experiment!$A$1:$U$1,0)+1,FALSE)</f>
        <v>G</v>
      </c>
      <c r="N1188">
        <f>IF(Table1[[#This Row],[Impact]]="I",0,1)</f>
        <v>1</v>
      </c>
      <c r="O1188" s="2">
        <f>VLOOKUP($F1188,Experiment!$A$2:$U$90,MATCH(Results!O$1,Experiment!$A$1:$U$1,0),FALSE)</f>
        <v>-90</v>
      </c>
      <c r="P1188" s="3">
        <f>VLOOKUP($F1188,Experiment!$A$2:$U$90,MATCH(Results!P$1,Experiment!$A$1:$U$1,0),FALSE)</f>
        <v>0.5</v>
      </c>
      <c r="Q1188" s="2">
        <f>VLOOKUP($F1188,Experiment!$A$2:$U$90,MATCH(Results!Q$1,Experiment!$A$1:$U$1,0),FALSE)</f>
        <v>100</v>
      </c>
      <c r="R1188" s="3">
        <f>VLOOKUP($F1188,Experiment!$A$2:$U$90,MATCH(Results!R$1,Experiment!$A$1:$U$1,0),FALSE)</f>
        <v>0.5</v>
      </c>
      <c r="S1188" s="2">
        <f>VLOOKUP($F1188,Experiment!$A$2:$U$90,MATCH(Results!S$1,Experiment!$A$1:$U$1,0),FALSE)</f>
        <v>5</v>
      </c>
      <c r="T1188" s="2">
        <f>VLOOKUP($F1188,Experiment!$A$2:$U$90,MATCH(Results!T$1,Experiment!$A$1:$U$1,0),FALSE)</f>
        <v>9025</v>
      </c>
      <c r="U1188" s="2">
        <f>VLOOKUP($F1188,Experiment!$A$2:$U$90,MATCH(Results!U$1,Experiment!$A$1:$U$1,0),FALSE)</f>
        <v>95</v>
      </c>
      <c r="V1188" s="2">
        <f>VLOOKUP($F1188,Experiment!$A$2:$U$90,MATCH(Results!V$1,Experiment!$A$1:$U$1,0),FALSE)</f>
        <v>2</v>
      </c>
      <c r="W1188" s="3">
        <f>VLOOKUP($F1188,Experiment!$A$2:$U$90,MATCH(Results!W$1,Experiment!$A$1:$U$1,0),FALSE)</f>
        <v>0.25</v>
      </c>
      <c r="X1188" s="3">
        <f>VLOOKUP($F1188,Experiment!$A$2:$U$90,MATCH(Results!X$1,Experiment!$A$1:$U$1,0),FALSE)</f>
        <v>0.75</v>
      </c>
      <c r="Y1188" s="2">
        <f>VLOOKUP($F1188,Experiment!$A$2:$U$90,MATCH(Results!Y$1,Experiment!$A$1:$U$1,0),FALSE)</f>
        <v>2</v>
      </c>
      <c r="Z1188" s="3">
        <f>VLOOKUP($F1188,Experiment!$A$2:$U$90,MATCH(Results!Z$1,Experiment!$A$1:$U$1,0),FALSE)</f>
        <v>0.5</v>
      </c>
      <c r="AA1188" s="3">
        <f>VLOOKUP($F1188,Experiment!$A$2:$U$90,MATCH(Results!AA$1,Experiment!$A$1:$U$1,0),FALSE)</f>
        <v>0.25</v>
      </c>
      <c r="AB1188" s="3">
        <f>VLOOKUP($F1188,Experiment!$A$2:$U$90,MATCH(Results!AB$1,Experiment!$A$1:$U$1,0),FALSE)</f>
        <v>0.625</v>
      </c>
      <c r="AC1188" s="3">
        <f>VLOOKUP($F1188,Experiment!$A$2:$U$90,MATCH(Results!AC$1,Experiment!$A$1:$U$1,0),FALSE)</f>
        <v>0.375</v>
      </c>
      <c r="AD1188" s="2">
        <f>VLOOKUP($F1188,Experiment!$A$2:$U$90,MATCH(Results!AD$1,Experiment!$A$1:$U$1,0),FALSE)</f>
        <v>-18.75</v>
      </c>
      <c r="AE1188" s="2">
        <f>VLOOKUP($F1188,Experiment!$A$2:$U$90,MATCH(Results!AE$1,Experiment!$A$1:$U$1,0),FALSE)</f>
        <v>8460.9375</v>
      </c>
      <c r="AF1188" s="2">
        <f>VLOOKUP($F1188,Experiment!$A$2:$U$90,MATCH(Results!AF$1,Experiment!$A$1:$U$1,0),FALSE)</f>
        <v>91.983354472426157</v>
      </c>
      <c r="AG1188" s="3">
        <f>VLOOKUP($F1188,Experiment!$A$2:$W$90,MATCH(Results!AG$1,Experiment!$A$1:$W$1,0),FALSE)</f>
        <v>0.82730419370997643</v>
      </c>
      <c r="AH1188" s="3">
        <f>VLOOKUP($F1188,Experiment!$A$2:$W$90,MATCH(Results!AH$1,Experiment!$A$1:$W$1,0),FALSE)</f>
        <v>0.38648875795104182</v>
      </c>
      <c r="AI1188" s="3">
        <f>VLOOKUP($F1188,Experiment!$A$2:$X$90,MATCH(Results!AI$1,Experiment!$A$1:$X$1,0),FALSE)</f>
        <v>0.61351124204895813</v>
      </c>
      <c r="AJ1188" s="2">
        <f>Table1[[#This Row],[Gain]]^Table1[[#This Row],[θ]]</f>
        <v>59.193926540095148</v>
      </c>
      <c r="AK1188" s="2">
        <f>-Table1[[#This Row],[λ]]*-Table1[[#This Row],[Loss]]^Table1[[#This Row],[θ]]</f>
        <v>107.83498131120591</v>
      </c>
      <c r="AL1188" s="2">
        <f>Table1[[#This Row],[v_n_w_g]]-Table1[[#This Row],[v_n_w_l]]</f>
        <v>-48.64105477111076</v>
      </c>
      <c r="AM1188" s="2">
        <f>IF(Table1[[#This Row],[diff_v]]&gt;=1,1,0)</f>
        <v>0</v>
      </c>
    </row>
    <row r="1189" spans="1:39" hidden="1" x14ac:dyDescent="0.3">
      <c r="A1189">
        <v>36</v>
      </c>
      <c r="B1189" t="s">
        <v>47</v>
      </c>
      <c r="C1189" s="22">
        <f>VLOOKUP(Table1[[#This Row],[Subject]],'Subject Profile'!$A$2:$E$8,4,FALSE)</f>
        <v>0.88613857459934653</v>
      </c>
      <c r="D1189" s="22">
        <f>VLOOKUP(Table1[[#This Row],[Subject]],'Subject Profile'!$A$2:$E$8,5,FALSE)</f>
        <v>-2</v>
      </c>
      <c r="E1189" t="s">
        <v>111</v>
      </c>
      <c r="F1189" t="s">
        <v>94</v>
      </c>
      <c r="G1189" t="s">
        <v>5</v>
      </c>
      <c r="H1189">
        <f>IF(Table1[[#This Row],[decision]]="accept",1,0)</f>
        <v>0</v>
      </c>
      <c r="I1189">
        <v>0</v>
      </c>
      <c r="J1189" t="s">
        <v>107</v>
      </c>
      <c r="K1189">
        <v>1664605436</v>
      </c>
      <c r="L1189">
        <v>4</v>
      </c>
      <c r="M1189" t="str">
        <f>VLOOKUP($F1189,Experiment!$A$2:$U$90,MATCH(Results!M$1,Experiment!$A$1:$U$1,0)+1,FALSE)</f>
        <v>I</v>
      </c>
      <c r="N1189">
        <f>IF(Table1[[#This Row],[Impact]]="I",0,1)</f>
        <v>0</v>
      </c>
      <c r="O1189" s="2">
        <f>VLOOKUP($F1189,Experiment!$A$2:$U$90,MATCH(Results!O$1,Experiment!$A$1:$U$1,0),FALSE)</f>
        <v>-90</v>
      </c>
      <c r="P1189" s="3">
        <f>VLOOKUP($F1189,Experiment!$A$2:$U$90,MATCH(Results!P$1,Experiment!$A$1:$U$1,0),FALSE)</f>
        <v>0.5</v>
      </c>
      <c r="Q1189" s="2">
        <f>VLOOKUP($F1189,Experiment!$A$2:$U$90,MATCH(Results!Q$1,Experiment!$A$1:$U$1,0),FALSE)</f>
        <v>90</v>
      </c>
      <c r="R1189" s="3">
        <f>VLOOKUP($F1189,Experiment!$A$2:$U$90,MATCH(Results!R$1,Experiment!$A$1:$U$1,0),FALSE)</f>
        <v>0.5</v>
      </c>
      <c r="S1189" s="2">
        <f>VLOOKUP($F1189,Experiment!$A$2:$U$90,MATCH(Results!S$1,Experiment!$A$1:$U$1,0),FALSE)</f>
        <v>0</v>
      </c>
      <c r="T1189" s="2">
        <f>VLOOKUP($F1189,Experiment!$A$2:$U$90,MATCH(Results!T$1,Experiment!$A$1:$U$1,0),FALSE)</f>
        <v>8100</v>
      </c>
      <c r="U1189" s="2">
        <f>VLOOKUP($F1189,Experiment!$A$2:$U$90,MATCH(Results!U$1,Experiment!$A$1:$U$1,0),FALSE)</f>
        <v>90</v>
      </c>
      <c r="V1189" s="2">
        <f>VLOOKUP($F1189,Experiment!$A$2:$U$90,MATCH(Results!V$1,Experiment!$A$1:$U$1,0),FALSE)</f>
        <v>2</v>
      </c>
      <c r="W1189" s="3">
        <f>VLOOKUP($F1189,Experiment!$A$2:$U$90,MATCH(Results!W$1,Experiment!$A$1:$U$1,0),FALSE)</f>
        <v>0.25</v>
      </c>
      <c r="X1189" s="3">
        <f>VLOOKUP($F1189,Experiment!$A$2:$U$90,MATCH(Results!X$1,Experiment!$A$1:$U$1,0),FALSE)</f>
        <v>0.75</v>
      </c>
      <c r="Y1189" s="2">
        <f>VLOOKUP($F1189,Experiment!$A$2:$U$90,MATCH(Results!Y$1,Experiment!$A$1:$U$1,0),FALSE)</f>
        <v>2</v>
      </c>
      <c r="Z1189" s="3">
        <f>VLOOKUP($F1189,Experiment!$A$2:$U$90,MATCH(Results!Z$1,Experiment!$A$1:$U$1,0),FALSE)</f>
        <v>0.5</v>
      </c>
      <c r="AA1189" s="3">
        <f>VLOOKUP($F1189,Experiment!$A$2:$U$90,MATCH(Results!AA$1,Experiment!$A$1:$U$1,0),FALSE)</f>
        <v>0.25</v>
      </c>
      <c r="AB1189" s="3">
        <f>VLOOKUP($F1189,Experiment!$A$2:$U$90,MATCH(Results!AB$1,Experiment!$A$1:$U$1,0),FALSE)</f>
        <v>0.625</v>
      </c>
      <c r="AC1189" s="3">
        <f>VLOOKUP($F1189,Experiment!$A$2:$U$90,MATCH(Results!AC$1,Experiment!$A$1:$U$1,0),FALSE)</f>
        <v>0.375</v>
      </c>
      <c r="AD1189" s="2">
        <f>VLOOKUP($F1189,Experiment!$A$2:$U$90,MATCH(Results!AD$1,Experiment!$A$1:$U$1,0),FALSE)</f>
        <v>-22.5</v>
      </c>
      <c r="AE1189" s="2">
        <f>VLOOKUP($F1189,Experiment!$A$2:$U$90,MATCH(Results!AE$1,Experiment!$A$1:$U$1,0),FALSE)</f>
        <v>7593.75</v>
      </c>
      <c r="AF1189" s="2">
        <f>VLOOKUP($F1189,Experiment!$A$2:$U$90,MATCH(Results!AF$1,Experiment!$A$1:$U$1,0),FALSE)</f>
        <v>87.142125289666879</v>
      </c>
      <c r="AG1189" s="3">
        <f>VLOOKUP($F1189,Experiment!$A$2:$W$90,MATCH(Results!AG$1,Experiment!$A$1:$W$1,0),FALSE)</f>
        <v>0.82730419370997643</v>
      </c>
      <c r="AH1189" s="3">
        <f>VLOOKUP($F1189,Experiment!$A$2:$W$90,MATCH(Results!AH$1,Experiment!$A$1:$W$1,0),FALSE)</f>
        <v>0.38648875795104182</v>
      </c>
      <c r="AI1189" s="3">
        <f>VLOOKUP($F1189,Experiment!$A$2:$X$90,MATCH(Results!AI$1,Experiment!$A$1:$X$1,0),FALSE)</f>
        <v>0.61351124204895813</v>
      </c>
      <c r="AJ1189" s="2">
        <f>Table1[[#This Row],[Gain]]^Table1[[#This Row],[θ]]</f>
        <v>53.917490655602954</v>
      </c>
      <c r="AK1189" s="2">
        <f>-Table1[[#This Row],[λ]]*-Table1[[#This Row],[Loss]]^Table1[[#This Row],[θ]]</f>
        <v>107.83498131120591</v>
      </c>
      <c r="AL1189" s="2">
        <f>Table1[[#This Row],[v_n_w_g]]-Table1[[#This Row],[v_n_w_l]]</f>
        <v>-53.917490655602954</v>
      </c>
      <c r="AM1189" s="2">
        <f>IF(Table1[[#This Row],[diff_v]]&gt;=1,1,0)</f>
        <v>0</v>
      </c>
    </row>
    <row r="1190" spans="1:39" hidden="1" x14ac:dyDescent="0.3">
      <c r="A1190">
        <v>37</v>
      </c>
      <c r="B1190" t="s">
        <v>47</v>
      </c>
      <c r="C1190" s="22">
        <f>VLOOKUP(Table1[[#This Row],[Subject]],'Subject Profile'!$A$2:$E$8,4,FALSE)</f>
        <v>0.88613857459934653</v>
      </c>
      <c r="D1190" s="22">
        <f>VLOOKUP(Table1[[#This Row],[Subject]],'Subject Profile'!$A$2:$E$8,5,FALSE)</f>
        <v>-2</v>
      </c>
      <c r="E1190" t="s">
        <v>111</v>
      </c>
      <c r="F1190" t="s">
        <v>70</v>
      </c>
      <c r="G1190" t="s">
        <v>7</v>
      </c>
      <c r="H1190">
        <f>IF(Table1[[#This Row],[decision]]="accept",1,0)</f>
        <v>1</v>
      </c>
      <c r="I1190">
        <v>-90</v>
      </c>
      <c r="J1190" t="s">
        <v>107</v>
      </c>
      <c r="K1190">
        <v>1664605443</v>
      </c>
      <c r="L1190">
        <v>7</v>
      </c>
      <c r="M1190" t="str">
        <f>VLOOKUP($F1190,Experiment!$A$2:$U$90,MATCH(Results!M$1,Experiment!$A$1:$U$1,0)+1,FALSE)</f>
        <v>G</v>
      </c>
      <c r="N1190">
        <f>IF(Table1[[#This Row],[Impact]]="I",0,1)</f>
        <v>1</v>
      </c>
      <c r="O1190" s="2">
        <f>VLOOKUP($F1190,Experiment!$A$2:$U$90,MATCH(Results!O$1,Experiment!$A$1:$U$1,0),FALSE)</f>
        <v>-90</v>
      </c>
      <c r="P1190" s="3">
        <f>VLOOKUP($F1190,Experiment!$A$2:$U$90,MATCH(Results!P$1,Experiment!$A$1:$U$1,0),FALSE)</f>
        <v>0.5</v>
      </c>
      <c r="Q1190" s="2">
        <f>VLOOKUP($F1190,Experiment!$A$2:$U$90,MATCH(Results!Q$1,Experiment!$A$1:$U$1,0),FALSE)</f>
        <v>180</v>
      </c>
      <c r="R1190" s="3">
        <f>VLOOKUP($F1190,Experiment!$A$2:$U$90,MATCH(Results!R$1,Experiment!$A$1:$U$1,0),FALSE)</f>
        <v>0.5</v>
      </c>
      <c r="S1190" s="2">
        <f>VLOOKUP($F1190,Experiment!$A$2:$U$90,MATCH(Results!S$1,Experiment!$A$1:$U$1,0),FALSE)</f>
        <v>45</v>
      </c>
      <c r="T1190" s="2">
        <f>VLOOKUP($F1190,Experiment!$A$2:$U$90,MATCH(Results!T$1,Experiment!$A$1:$U$1,0),FALSE)</f>
        <v>18225</v>
      </c>
      <c r="U1190" s="2">
        <f>VLOOKUP($F1190,Experiment!$A$2:$U$90,MATCH(Results!U$1,Experiment!$A$1:$U$1,0),FALSE)</f>
        <v>135</v>
      </c>
      <c r="V1190" s="2">
        <f>VLOOKUP($F1190,Experiment!$A$2:$U$90,MATCH(Results!V$1,Experiment!$A$1:$U$1,0),FALSE)</f>
        <v>4</v>
      </c>
      <c r="W1190" s="3">
        <f>VLOOKUP($F1190,Experiment!$A$2:$U$90,MATCH(Results!W$1,Experiment!$A$1:$U$1,0),FALSE)</f>
        <v>0.75</v>
      </c>
      <c r="X1190" s="3">
        <f>VLOOKUP($F1190,Experiment!$A$2:$U$90,MATCH(Results!X$1,Experiment!$A$1:$U$1,0),FALSE)</f>
        <v>0.25</v>
      </c>
      <c r="Y1190" s="2">
        <f>VLOOKUP($F1190,Experiment!$A$2:$U$90,MATCH(Results!Y$1,Experiment!$A$1:$U$1,0),FALSE)</f>
        <v>2</v>
      </c>
      <c r="Z1190" s="3">
        <f>VLOOKUP($F1190,Experiment!$A$2:$U$90,MATCH(Results!Z$1,Experiment!$A$1:$U$1,0),FALSE)</f>
        <v>0.05</v>
      </c>
      <c r="AA1190" s="3">
        <f>VLOOKUP($F1190,Experiment!$A$2:$U$90,MATCH(Results!AA$1,Experiment!$A$1:$U$1,0),FALSE)</f>
        <v>0.2</v>
      </c>
      <c r="AB1190" s="3">
        <f>VLOOKUP($F1190,Experiment!$A$2:$U$90,MATCH(Results!AB$1,Experiment!$A$1:$U$1,0),FALSE)</f>
        <v>0.42499999999999999</v>
      </c>
      <c r="AC1190" s="3">
        <f>VLOOKUP($F1190,Experiment!$A$2:$U$90,MATCH(Results!AC$1,Experiment!$A$1:$U$1,0),FALSE)</f>
        <v>0.57499999999999996</v>
      </c>
      <c r="AD1190" s="2">
        <f>VLOOKUP($F1190,Experiment!$A$2:$U$90,MATCH(Results!AD$1,Experiment!$A$1:$U$1,0),FALSE)</f>
        <v>65.249999999999986</v>
      </c>
      <c r="AE1190" s="2">
        <f>VLOOKUP($F1190,Experiment!$A$2:$U$90,MATCH(Results!AE$1,Experiment!$A$1:$U$1,0),FALSE)</f>
        <v>17814.9375</v>
      </c>
      <c r="AF1190" s="2">
        <f>VLOOKUP($F1190,Experiment!$A$2:$U$90,MATCH(Results!AF$1,Experiment!$A$1:$U$1,0),FALSE)</f>
        <v>133.47260954967501</v>
      </c>
      <c r="AG1190" s="3">
        <f>VLOOKUP($F1190,Experiment!$A$2:$W$90,MATCH(Results!AG$1,Experiment!$A$1:$W$1,0),FALSE)</f>
        <v>1</v>
      </c>
      <c r="AH1190" s="3">
        <f>VLOOKUP($F1190,Experiment!$A$2:$W$90,MATCH(Results!AH$1,Experiment!$A$1:$W$1,0),FALSE)</f>
        <v>0.57499999999999996</v>
      </c>
      <c r="AI1190" s="3">
        <f>VLOOKUP($F1190,Experiment!$A$2:$X$90,MATCH(Results!AI$1,Experiment!$A$1:$X$1,0),FALSE)</f>
        <v>0.42500000000000004</v>
      </c>
      <c r="AJ1190" s="2">
        <f>Table1[[#This Row],[Gain]]^Table1[[#This Row],[θ]]</f>
        <v>99.651528158912399</v>
      </c>
      <c r="AK1190" s="2">
        <f>-Table1[[#This Row],[λ]]*-Table1[[#This Row],[Loss]]^Table1[[#This Row],[θ]]</f>
        <v>107.83498131120591</v>
      </c>
      <c r="AL1190" s="2">
        <f>Table1[[#This Row],[v_n_w_g]]-Table1[[#This Row],[v_n_w_l]]</f>
        <v>-8.1834531522935094</v>
      </c>
      <c r="AM1190" s="2">
        <f>IF(Table1[[#This Row],[diff_v]]&gt;=1,1,0)</f>
        <v>0</v>
      </c>
    </row>
    <row r="1191" spans="1:39" hidden="1" x14ac:dyDescent="0.3">
      <c r="A1191">
        <v>38</v>
      </c>
      <c r="B1191" t="s">
        <v>47</v>
      </c>
      <c r="C1191" s="22">
        <f>VLOOKUP(Table1[[#This Row],[Subject]],'Subject Profile'!$A$2:$E$8,4,FALSE)</f>
        <v>0.88613857459934653</v>
      </c>
      <c r="D1191" s="22">
        <f>VLOOKUP(Table1[[#This Row],[Subject]],'Subject Profile'!$A$2:$E$8,5,FALSE)</f>
        <v>-2</v>
      </c>
      <c r="E1191" t="s">
        <v>111</v>
      </c>
      <c r="F1191" t="s">
        <v>83</v>
      </c>
      <c r="G1191" t="s">
        <v>5</v>
      </c>
      <c r="H1191">
        <f>IF(Table1[[#This Row],[decision]]="accept",1,0)</f>
        <v>0</v>
      </c>
      <c r="I1191">
        <v>0</v>
      </c>
      <c r="J1191" t="s">
        <v>107</v>
      </c>
      <c r="K1191">
        <v>1664605449</v>
      </c>
      <c r="L1191">
        <v>6</v>
      </c>
      <c r="M1191" t="str">
        <f>VLOOKUP($F1191,Experiment!$A$2:$U$90,MATCH(Results!M$1,Experiment!$A$1:$U$1,0)+1,FALSE)</f>
        <v>I</v>
      </c>
      <c r="N1191">
        <f>IF(Table1[[#This Row],[Impact]]="I",0,1)</f>
        <v>0</v>
      </c>
      <c r="O1191" s="2">
        <f>VLOOKUP($F1191,Experiment!$A$2:$U$90,MATCH(Results!O$1,Experiment!$A$1:$U$1,0),FALSE)</f>
        <v>-50</v>
      </c>
      <c r="P1191" s="3">
        <f>VLOOKUP($F1191,Experiment!$A$2:$U$90,MATCH(Results!P$1,Experiment!$A$1:$U$1,0),FALSE)</f>
        <v>0.5</v>
      </c>
      <c r="Q1191" s="2">
        <f>VLOOKUP($F1191,Experiment!$A$2:$U$90,MATCH(Results!Q$1,Experiment!$A$1:$U$1,0),FALSE)</f>
        <v>40</v>
      </c>
      <c r="R1191" s="3">
        <f>VLOOKUP($F1191,Experiment!$A$2:$U$90,MATCH(Results!R$1,Experiment!$A$1:$U$1,0),FALSE)</f>
        <v>0.5</v>
      </c>
      <c r="S1191" s="2">
        <f>VLOOKUP($F1191,Experiment!$A$2:$U$90,MATCH(Results!S$1,Experiment!$A$1:$U$1,0),FALSE)</f>
        <v>-5</v>
      </c>
      <c r="T1191" s="2">
        <f>VLOOKUP($F1191,Experiment!$A$2:$U$90,MATCH(Results!T$1,Experiment!$A$1:$U$1,0),FALSE)</f>
        <v>2025</v>
      </c>
      <c r="U1191" s="2">
        <f>VLOOKUP($F1191,Experiment!$A$2:$U$90,MATCH(Results!U$1,Experiment!$A$1:$U$1,0),FALSE)</f>
        <v>45</v>
      </c>
      <c r="V1191" s="2">
        <f>VLOOKUP($F1191,Experiment!$A$2:$U$90,MATCH(Results!V$1,Experiment!$A$1:$U$1,0),FALSE)</f>
        <v>2</v>
      </c>
      <c r="W1191" s="3">
        <f>VLOOKUP($F1191,Experiment!$A$2:$U$90,MATCH(Results!W$1,Experiment!$A$1:$U$1,0),FALSE)</f>
        <v>0.25</v>
      </c>
      <c r="X1191" s="3">
        <f>VLOOKUP($F1191,Experiment!$A$2:$U$90,MATCH(Results!X$1,Experiment!$A$1:$U$1,0),FALSE)</f>
        <v>0.75</v>
      </c>
      <c r="Y1191" s="2">
        <f>VLOOKUP($F1191,Experiment!$A$2:$U$90,MATCH(Results!Y$1,Experiment!$A$1:$U$1,0),FALSE)</f>
        <v>2</v>
      </c>
      <c r="Z1191" s="3">
        <f>VLOOKUP($F1191,Experiment!$A$2:$U$90,MATCH(Results!Z$1,Experiment!$A$1:$U$1,0),FALSE)</f>
        <v>0.5</v>
      </c>
      <c r="AA1191" s="3">
        <f>VLOOKUP($F1191,Experiment!$A$2:$U$90,MATCH(Results!AA$1,Experiment!$A$1:$U$1,0),FALSE)</f>
        <v>0.25</v>
      </c>
      <c r="AB1191" s="3">
        <f>VLOOKUP($F1191,Experiment!$A$2:$U$90,MATCH(Results!AB$1,Experiment!$A$1:$U$1,0),FALSE)</f>
        <v>0.625</v>
      </c>
      <c r="AC1191" s="3">
        <f>VLOOKUP($F1191,Experiment!$A$2:$U$90,MATCH(Results!AC$1,Experiment!$A$1:$U$1,0),FALSE)</f>
        <v>0.375</v>
      </c>
      <c r="AD1191" s="2">
        <f>VLOOKUP($F1191,Experiment!$A$2:$U$90,MATCH(Results!AD$1,Experiment!$A$1:$U$1,0),FALSE)</f>
        <v>-16.25</v>
      </c>
      <c r="AE1191" s="2">
        <f>VLOOKUP($F1191,Experiment!$A$2:$U$90,MATCH(Results!AE$1,Experiment!$A$1:$U$1,0),FALSE)</f>
        <v>1898.4375</v>
      </c>
      <c r="AF1191" s="2">
        <f>VLOOKUP($F1191,Experiment!$A$2:$U$90,MATCH(Results!AF$1,Experiment!$A$1:$U$1,0),FALSE)</f>
        <v>43.571062644833439</v>
      </c>
      <c r="AG1191" s="3">
        <f>VLOOKUP($F1191,Experiment!$A$2:$W$90,MATCH(Results!AG$1,Experiment!$A$1:$W$1,0),FALSE)</f>
        <v>0.82730419370997643</v>
      </c>
      <c r="AH1191" s="3">
        <f>VLOOKUP($F1191,Experiment!$A$2:$W$90,MATCH(Results!AH$1,Experiment!$A$1:$W$1,0),FALSE)</f>
        <v>0.38648875795104182</v>
      </c>
      <c r="AI1191" s="3">
        <f>VLOOKUP($F1191,Experiment!$A$2:$X$90,MATCH(Results!AI$1,Experiment!$A$1:$X$1,0),FALSE)</f>
        <v>0.61351124204895813</v>
      </c>
      <c r="AJ1191" s="2">
        <f>Table1[[#This Row],[Gain]]^Table1[[#This Row],[θ]]</f>
        <v>26.281318966403699</v>
      </c>
      <c r="AK1191" s="2">
        <f>-Table1[[#This Row],[λ]]*-Table1[[#This Row],[Loss]]^Table1[[#This Row],[θ]]</f>
        <v>64.054973166180915</v>
      </c>
      <c r="AL1191" s="2">
        <f>Table1[[#This Row],[v_n_w_g]]-Table1[[#This Row],[v_n_w_l]]</f>
        <v>-37.773654199777212</v>
      </c>
      <c r="AM1191" s="2">
        <f>IF(Table1[[#This Row],[diff_v]]&gt;=1,1,0)</f>
        <v>0</v>
      </c>
    </row>
    <row r="1192" spans="1:39" hidden="1" x14ac:dyDescent="0.3">
      <c r="A1192">
        <v>39</v>
      </c>
      <c r="B1192" t="s">
        <v>47</v>
      </c>
      <c r="C1192" s="22">
        <f>VLOOKUP(Table1[[#This Row],[Subject]],'Subject Profile'!$A$2:$E$8,4,FALSE)</f>
        <v>0.88613857459934653</v>
      </c>
      <c r="D1192" s="22">
        <f>VLOOKUP(Table1[[#This Row],[Subject]],'Subject Profile'!$A$2:$E$8,5,FALSE)</f>
        <v>-2</v>
      </c>
      <c r="E1192" t="s">
        <v>111</v>
      </c>
      <c r="F1192" t="s">
        <v>85</v>
      </c>
      <c r="G1192" t="s">
        <v>5</v>
      </c>
      <c r="H1192">
        <f>IF(Table1[[#This Row],[decision]]="accept",1,0)</f>
        <v>0</v>
      </c>
      <c r="I1192">
        <v>0</v>
      </c>
      <c r="J1192" t="s">
        <v>107</v>
      </c>
      <c r="K1192">
        <v>1664605453</v>
      </c>
      <c r="L1192">
        <v>4</v>
      </c>
      <c r="M1192" t="str">
        <f>VLOOKUP($F1192,Experiment!$A$2:$U$90,MATCH(Results!M$1,Experiment!$A$1:$U$1,0)+1,FALSE)</f>
        <v>I</v>
      </c>
      <c r="N1192">
        <f>IF(Table1[[#This Row],[Impact]]="I",0,1)</f>
        <v>0</v>
      </c>
      <c r="O1192" s="2">
        <f>VLOOKUP($F1192,Experiment!$A$2:$U$90,MATCH(Results!O$1,Experiment!$A$1:$U$1,0),FALSE)</f>
        <v>-90</v>
      </c>
      <c r="P1192" s="3">
        <f>VLOOKUP($F1192,Experiment!$A$2:$U$90,MATCH(Results!P$1,Experiment!$A$1:$U$1,0),FALSE)</f>
        <v>0.5</v>
      </c>
      <c r="Q1192" s="2">
        <f>VLOOKUP($F1192,Experiment!$A$2:$U$90,MATCH(Results!Q$1,Experiment!$A$1:$U$1,0),FALSE)</f>
        <v>80</v>
      </c>
      <c r="R1192" s="3">
        <f>VLOOKUP($F1192,Experiment!$A$2:$U$90,MATCH(Results!R$1,Experiment!$A$1:$U$1,0),FALSE)</f>
        <v>0.5</v>
      </c>
      <c r="S1192" s="2">
        <f>VLOOKUP($F1192,Experiment!$A$2:$U$90,MATCH(Results!S$1,Experiment!$A$1:$U$1,0),FALSE)</f>
        <v>-5</v>
      </c>
      <c r="T1192" s="2">
        <f>VLOOKUP($F1192,Experiment!$A$2:$U$90,MATCH(Results!T$1,Experiment!$A$1:$U$1,0),FALSE)</f>
        <v>7225</v>
      </c>
      <c r="U1192" s="2">
        <f>VLOOKUP($F1192,Experiment!$A$2:$U$90,MATCH(Results!U$1,Experiment!$A$1:$U$1,0),FALSE)</f>
        <v>85</v>
      </c>
      <c r="V1192" s="2">
        <f>VLOOKUP($F1192,Experiment!$A$2:$U$90,MATCH(Results!V$1,Experiment!$A$1:$U$1,0),FALSE)</f>
        <v>2</v>
      </c>
      <c r="W1192" s="3">
        <f>VLOOKUP($F1192,Experiment!$A$2:$U$90,MATCH(Results!W$1,Experiment!$A$1:$U$1,0),FALSE)</f>
        <v>0.25</v>
      </c>
      <c r="X1192" s="3">
        <f>VLOOKUP($F1192,Experiment!$A$2:$U$90,MATCH(Results!X$1,Experiment!$A$1:$U$1,0),FALSE)</f>
        <v>0.75</v>
      </c>
      <c r="Y1192" s="2">
        <f>VLOOKUP($F1192,Experiment!$A$2:$U$90,MATCH(Results!Y$1,Experiment!$A$1:$U$1,0),FALSE)</f>
        <v>2</v>
      </c>
      <c r="Z1192" s="3">
        <f>VLOOKUP($F1192,Experiment!$A$2:$U$90,MATCH(Results!Z$1,Experiment!$A$1:$U$1,0),FALSE)</f>
        <v>0.5</v>
      </c>
      <c r="AA1192" s="3">
        <f>VLOOKUP($F1192,Experiment!$A$2:$U$90,MATCH(Results!AA$1,Experiment!$A$1:$U$1,0),FALSE)</f>
        <v>0.25</v>
      </c>
      <c r="AB1192" s="3">
        <f>VLOOKUP($F1192,Experiment!$A$2:$U$90,MATCH(Results!AB$1,Experiment!$A$1:$U$1,0),FALSE)</f>
        <v>0.625</v>
      </c>
      <c r="AC1192" s="3">
        <f>VLOOKUP($F1192,Experiment!$A$2:$U$90,MATCH(Results!AC$1,Experiment!$A$1:$U$1,0),FALSE)</f>
        <v>0.375</v>
      </c>
      <c r="AD1192" s="2">
        <f>VLOOKUP($F1192,Experiment!$A$2:$U$90,MATCH(Results!AD$1,Experiment!$A$1:$U$1,0),FALSE)</f>
        <v>-26.25</v>
      </c>
      <c r="AE1192" s="2">
        <f>VLOOKUP($F1192,Experiment!$A$2:$U$90,MATCH(Results!AE$1,Experiment!$A$1:$U$1,0),FALSE)</f>
        <v>6773.4375</v>
      </c>
      <c r="AF1192" s="2">
        <f>VLOOKUP($F1192,Experiment!$A$2:$U$90,MATCH(Results!AF$1,Experiment!$A$1:$U$1,0),FALSE)</f>
        <v>82.300896106907615</v>
      </c>
      <c r="AG1192" s="3">
        <f>VLOOKUP($F1192,Experiment!$A$2:$W$90,MATCH(Results!AG$1,Experiment!$A$1:$W$1,0),FALSE)</f>
        <v>0.82730419370997643</v>
      </c>
      <c r="AH1192" s="3">
        <f>VLOOKUP($F1192,Experiment!$A$2:$W$90,MATCH(Results!AH$1,Experiment!$A$1:$W$1,0),FALSE)</f>
        <v>0.38648875795104182</v>
      </c>
      <c r="AI1192" s="3">
        <f>VLOOKUP($F1192,Experiment!$A$2:$X$90,MATCH(Results!AI$1,Experiment!$A$1:$X$1,0),FALSE)</f>
        <v>0.61351124204895813</v>
      </c>
      <c r="AJ1192" s="2">
        <f>Table1[[#This Row],[Gain]]^Table1[[#This Row],[θ]]</f>
        <v>48.573729325843161</v>
      </c>
      <c r="AK1192" s="2">
        <f>-Table1[[#This Row],[λ]]*-Table1[[#This Row],[Loss]]^Table1[[#This Row],[θ]]</f>
        <v>107.83498131120591</v>
      </c>
      <c r="AL1192" s="2">
        <f>Table1[[#This Row],[v_n_w_g]]-Table1[[#This Row],[v_n_w_l]]</f>
        <v>-59.261251985362748</v>
      </c>
      <c r="AM1192" s="2">
        <f>IF(Table1[[#This Row],[diff_v]]&gt;=1,1,0)</f>
        <v>0</v>
      </c>
    </row>
    <row r="1193" spans="1:39" hidden="1" x14ac:dyDescent="0.3">
      <c r="A1193">
        <v>40</v>
      </c>
      <c r="B1193" t="s">
        <v>47</v>
      </c>
      <c r="C1193" s="22">
        <f>VLOOKUP(Table1[[#This Row],[Subject]],'Subject Profile'!$A$2:$E$8,4,FALSE)</f>
        <v>0.88613857459934653</v>
      </c>
      <c r="D1193" s="22">
        <f>VLOOKUP(Table1[[#This Row],[Subject]],'Subject Profile'!$A$2:$E$8,5,FALSE)</f>
        <v>-2</v>
      </c>
      <c r="E1193" t="s">
        <v>111</v>
      </c>
      <c r="F1193" t="s">
        <v>88</v>
      </c>
      <c r="G1193" t="s">
        <v>5</v>
      </c>
      <c r="H1193">
        <f>IF(Table1[[#This Row],[decision]]="accept",1,0)</f>
        <v>0</v>
      </c>
      <c r="I1193">
        <v>0</v>
      </c>
      <c r="J1193" t="s">
        <v>107</v>
      </c>
      <c r="K1193">
        <v>1664605458</v>
      </c>
      <c r="L1193">
        <v>5</v>
      </c>
      <c r="M1193" t="str">
        <f>VLOOKUP($F1193,Experiment!$A$2:$U$90,MATCH(Results!M$1,Experiment!$A$1:$U$1,0)+1,FALSE)</f>
        <v>I</v>
      </c>
      <c r="N1193">
        <f>IF(Table1[[#This Row],[Impact]]="I",0,1)</f>
        <v>0</v>
      </c>
      <c r="O1193" s="2">
        <f>VLOOKUP($F1193,Experiment!$A$2:$U$90,MATCH(Results!O$1,Experiment!$A$1:$U$1,0),FALSE)</f>
        <v>-50</v>
      </c>
      <c r="P1193" s="3">
        <f>VLOOKUP($F1193,Experiment!$A$2:$U$90,MATCH(Results!P$1,Experiment!$A$1:$U$1,0),FALSE)</f>
        <v>0.5</v>
      </c>
      <c r="Q1193" s="2">
        <f>VLOOKUP($F1193,Experiment!$A$2:$U$90,MATCH(Results!Q$1,Experiment!$A$1:$U$1,0),FALSE)</f>
        <v>60</v>
      </c>
      <c r="R1193" s="3">
        <f>VLOOKUP($F1193,Experiment!$A$2:$U$90,MATCH(Results!R$1,Experiment!$A$1:$U$1,0),FALSE)</f>
        <v>0.5</v>
      </c>
      <c r="S1193" s="2">
        <f>VLOOKUP($F1193,Experiment!$A$2:$U$90,MATCH(Results!S$1,Experiment!$A$1:$U$1,0),FALSE)</f>
        <v>5</v>
      </c>
      <c r="T1193" s="2">
        <f>VLOOKUP($F1193,Experiment!$A$2:$U$90,MATCH(Results!T$1,Experiment!$A$1:$U$1,0),FALSE)</f>
        <v>3025</v>
      </c>
      <c r="U1193" s="2">
        <f>VLOOKUP($F1193,Experiment!$A$2:$U$90,MATCH(Results!U$1,Experiment!$A$1:$U$1,0),FALSE)</f>
        <v>55</v>
      </c>
      <c r="V1193" s="2">
        <f>VLOOKUP($F1193,Experiment!$A$2:$U$90,MATCH(Results!V$1,Experiment!$A$1:$U$1,0),FALSE)</f>
        <v>2</v>
      </c>
      <c r="W1193" s="3">
        <f>VLOOKUP($F1193,Experiment!$A$2:$U$90,MATCH(Results!W$1,Experiment!$A$1:$U$1,0),FALSE)</f>
        <v>0.25</v>
      </c>
      <c r="X1193" s="3">
        <f>VLOOKUP($F1193,Experiment!$A$2:$U$90,MATCH(Results!X$1,Experiment!$A$1:$U$1,0),FALSE)</f>
        <v>0.75</v>
      </c>
      <c r="Y1193" s="2">
        <f>VLOOKUP($F1193,Experiment!$A$2:$U$90,MATCH(Results!Y$1,Experiment!$A$1:$U$1,0),FALSE)</f>
        <v>2</v>
      </c>
      <c r="Z1193" s="3">
        <f>VLOOKUP($F1193,Experiment!$A$2:$U$90,MATCH(Results!Z$1,Experiment!$A$1:$U$1,0),FALSE)</f>
        <v>0.5</v>
      </c>
      <c r="AA1193" s="3">
        <f>VLOOKUP($F1193,Experiment!$A$2:$U$90,MATCH(Results!AA$1,Experiment!$A$1:$U$1,0),FALSE)</f>
        <v>0.25</v>
      </c>
      <c r="AB1193" s="3">
        <f>VLOOKUP($F1193,Experiment!$A$2:$U$90,MATCH(Results!AB$1,Experiment!$A$1:$U$1,0),FALSE)</f>
        <v>0.625</v>
      </c>
      <c r="AC1193" s="3">
        <f>VLOOKUP($F1193,Experiment!$A$2:$U$90,MATCH(Results!AC$1,Experiment!$A$1:$U$1,0),FALSE)</f>
        <v>0.375</v>
      </c>
      <c r="AD1193" s="2">
        <f>VLOOKUP($F1193,Experiment!$A$2:$U$90,MATCH(Results!AD$1,Experiment!$A$1:$U$1,0),FALSE)</f>
        <v>-8.75</v>
      </c>
      <c r="AE1193" s="2">
        <f>VLOOKUP($F1193,Experiment!$A$2:$U$90,MATCH(Results!AE$1,Experiment!$A$1:$U$1,0),FALSE)</f>
        <v>2835.9375</v>
      </c>
      <c r="AF1193" s="2">
        <f>VLOOKUP($F1193,Experiment!$A$2:$U$90,MATCH(Results!AF$1,Experiment!$A$1:$U$1,0),FALSE)</f>
        <v>53.253521010351982</v>
      </c>
      <c r="AG1193" s="3">
        <f>VLOOKUP($F1193,Experiment!$A$2:$W$90,MATCH(Results!AG$1,Experiment!$A$1:$W$1,0),FALSE)</f>
        <v>0.82730419370997643</v>
      </c>
      <c r="AH1193" s="3">
        <f>VLOOKUP($F1193,Experiment!$A$2:$W$90,MATCH(Results!AH$1,Experiment!$A$1:$W$1,0),FALSE)</f>
        <v>0.38648875795104182</v>
      </c>
      <c r="AI1193" s="3">
        <f>VLOOKUP($F1193,Experiment!$A$2:$X$90,MATCH(Results!AI$1,Experiment!$A$1:$X$1,0),FALSE)</f>
        <v>0.61351124204895813</v>
      </c>
      <c r="AJ1193" s="2">
        <f>Table1[[#This Row],[Gain]]^Table1[[#This Row],[θ]]</f>
        <v>37.643362891590748</v>
      </c>
      <c r="AK1193" s="2">
        <f>-Table1[[#This Row],[λ]]*-Table1[[#This Row],[Loss]]^Table1[[#This Row],[θ]]</f>
        <v>64.054973166180915</v>
      </c>
      <c r="AL1193" s="2">
        <f>Table1[[#This Row],[v_n_w_g]]-Table1[[#This Row],[v_n_w_l]]</f>
        <v>-26.411610274590167</v>
      </c>
      <c r="AM1193" s="2">
        <f>IF(Table1[[#This Row],[diff_v]]&gt;=1,1,0)</f>
        <v>0</v>
      </c>
    </row>
    <row r="1194" spans="1:39" hidden="1" x14ac:dyDescent="0.3">
      <c r="A1194">
        <v>41</v>
      </c>
      <c r="B1194" t="s">
        <v>47</v>
      </c>
      <c r="C1194" s="22">
        <f>VLOOKUP(Table1[[#This Row],[Subject]],'Subject Profile'!$A$2:$E$8,4,FALSE)</f>
        <v>0.88613857459934653</v>
      </c>
      <c r="D1194" s="22">
        <f>VLOOKUP(Table1[[#This Row],[Subject]],'Subject Profile'!$A$2:$E$8,5,FALSE)</f>
        <v>-2</v>
      </c>
      <c r="E1194" t="s">
        <v>111</v>
      </c>
      <c r="F1194" t="s">
        <v>95</v>
      </c>
      <c r="G1194" t="s">
        <v>5</v>
      </c>
      <c r="H1194">
        <f>IF(Table1[[#This Row],[decision]]="accept",1,0)</f>
        <v>0</v>
      </c>
      <c r="I1194">
        <v>0</v>
      </c>
      <c r="J1194" t="s">
        <v>107</v>
      </c>
      <c r="K1194">
        <v>1664605462</v>
      </c>
      <c r="L1194">
        <v>4</v>
      </c>
      <c r="M1194" t="str">
        <f>VLOOKUP($F1194,Experiment!$A$2:$U$90,MATCH(Results!M$1,Experiment!$A$1:$U$1,0)+1,FALSE)</f>
        <v>I</v>
      </c>
      <c r="N1194">
        <f>IF(Table1[[#This Row],[Impact]]="I",0,1)</f>
        <v>0</v>
      </c>
      <c r="O1194" s="2">
        <f>VLOOKUP($F1194,Experiment!$A$2:$U$90,MATCH(Results!O$1,Experiment!$A$1:$U$1,0),FALSE)</f>
        <v>-90</v>
      </c>
      <c r="P1194" s="3">
        <f>VLOOKUP($F1194,Experiment!$A$2:$U$90,MATCH(Results!P$1,Experiment!$A$1:$U$1,0),FALSE)</f>
        <v>0.5</v>
      </c>
      <c r="Q1194" s="2">
        <f>VLOOKUP($F1194,Experiment!$A$2:$U$90,MATCH(Results!Q$1,Experiment!$A$1:$U$1,0),FALSE)</f>
        <v>90</v>
      </c>
      <c r="R1194" s="3">
        <f>VLOOKUP($F1194,Experiment!$A$2:$U$90,MATCH(Results!R$1,Experiment!$A$1:$U$1,0),FALSE)</f>
        <v>0.5</v>
      </c>
      <c r="S1194" s="2">
        <f>VLOOKUP($F1194,Experiment!$A$2:$U$90,MATCH(Results!S$1,Experiment!$A$1:$U$1,0),FALSE)</f>
        <v>0</v>
      </c>
      <c r="T1194" s="2">
        <f>VLOOKUP($F1194,Experiment!$A$2:$U$90,MATCH(Results!T$1,Experiment!$A$1:$U$1,0),FALSE)</f>
        <v>8100</v>
      </c>
      <c r="U1194" s="2">
        <f>VLOOKUP($F1194,Experiment!$A$2:$U$90,MATCH(Results!U$1,Experiment!$A$1:$U$1,0),FALSE)</f>
        <v>90</v>
      </c>
      <c r="V1194" s="2">
        <f>VLOOKUP($F1194,Experiment!$A$2:$U$90,MATCH(Results!V$1,Experiment!$A$1:$U$1,0),FALSE)</f>
        <v>4</v>
      </c>
      <c r="W1194" s="3">
        <f>VLOOKUP($F1194,Experiment!$A$2:$U$90,MATCH(Results!W$1,Experiment!$A$1:$U$1,0),FALSE)</f>
        <v>0.25</v>
      </c>
      <c r="X1194" s="3">
        <f>VLOOKUP($F1194,Experiment!$A$2:$U$90,MATCH(Results!X$1,Experiment!$A$1:$U$1,0),FALSE)</f>
        <v>0.75</v>
      </c>
      <c r="Y1194" s="2">
        <f>VLOOKUP($F1194,Experiment!$A$2:$U$90,MATCH(Results!Y$1,Experiment!$A$1:$U$1,0),FALSE)</f>
        <v>1</v>
      </c>
      <c r="Z1194" s="3">
        <f>VLOOKUP($F1194,Experiment!$A$2:$U$90,MATCH(Results!Z$1,Experiment!$A$1:$U$1,0),FALSE)</f>
        <v>0.25</v>
      </c>
      <c r="AA1194" s="3">
        <f>VLOOKUP($F1194,Experiment!$A$2:$U$90,MATCH(Results!AA$1,Experiment!$A$1:$U$1,0),FALSE)</f>
        <v>0.5</v>
      </c>
      <c r="AB1194" s="3">
        <f>VLOOKUP($F1194,Experiment!$A$2:$U$90,MATCH(Results!AB$1,Experiment!$A$1:$U$1,0),FALSE)</f>
        <v>0.375</v>
      </c>
      <c r="AC1194" s="3">
        <f>VLOOKUP($F1194,Experiment!$A$2:$U$90,MATCH(Results!AC$1,Experiment!$A$1:$U$1,0),FALSE)</f>
        <v>0.625</v>
      </c>
      <c r="AD1194" s="2">
        <f>VLOOKUP($F1194,Experiment!$A$2:$U$90,MATCH(Results!AD$1,Experiment!$A$1:$U$1,0),FALSE)</f>
        <v>22.5</v>
      </c>
      <c r="AE1194" s="2">
        <f>VLOOKUP($F1194,Experiment!$A$2:$U$90,MATCH(Results!AE$1,Experiment!$A$1:$U$1,0),FALSE)</f>
        <v>7593.75</v>
      </c>
      <c r="AF1194" s="2">
        <f>VLOOKUP($F1194,Experiment!$A$2:$U$90,MATCH(Results!AF$1,Experiment!$A$1:$U$1,0),FALSE)</f>
        <v>87.142125289666879</v>
      </c>
      <c r="AG1194" s="3">
        <f>VLOOKUP($F1194,Experiment!$A$2:$W$90,MATCH(Results!AG$1,Experiment!$A$1:$W$1,0),FALSE)</f>
        <v>1</v>
      </c>
      <c r="AH1194" s="3">
        <f>VLOOKUP($F1194,Experiment!$A$2:$W$90,MATCH(Results!AH$1,Experiment!$A$1:$W$1,0),FALSE)</f>
        <v>0.625</v>
      </c>
      <c r="AI1194" s="3">
        <f>VLOOKUP($F1194,Experiment!$A$2:$X$90,MATCH(Results!AI$1,Experiment!$A$1:$X$1,0),FALSE)</f>
        <v>0.375</v>
      </c>
      <c r="AJ1194" s="2">
        <f>Table1[[#This Row],[Gain]]^Table1[[#This Row],[θ]]</f>
        <v>53.917490655602954</v>
      </c>
      <c r="AK1194" s="2">
        <f>-Table1[[#This Row],[λ]]*-Table1[[#This Row],[Loss]]^Table1[[#This Row],[θ]]</f>
        <v>107.83498131120591</v>
      </c>
      <c r="AL1194" s="2">
        <f>Table1[[#This Row],[v_n_w_g]]-Table1[[#This Row],[v_n_w_l]]</f>
        <v>-53.917490655602954</v>
      </c>
      <c r="AM1194" s="2">
        <f>IF(Table1[[#This Row],[diff_v]]&gt;=1,1,0)</f>
        <v>0</v>
      </c>
    </row>
    <row r="1195" spans="1:39" hidden="1" x14ac:dyDescent="0.3">
      <c r="A1195">
        <v>42</v>
      </c>
      <c r="B1195" t="s">
        <v>47</v>
      </c>
      <c r="C1195" s="22">
        <f>VLOOKUP(Table1[[#This Row],[Subject]],'Subject Profile'!$A$2:$E$8,4,FALSE)</f>
        <v>0.88613857459934653</v>
      </c>
      <c r="D1195" s="22">
        <f>VLOOKUP(Table1[[#This Row],[Subject]],'Subject Profile'!$A$2:$E$8,5,FALSE)</f>
        <v>-2</v>
      </c>
      <c r="E1195" t="s">
        <v>111</v>
      </c>
      <c r="F1195" t="s">
        <v>63</v>
      </c>
      <c r="G1195" t="s">
        <v>7</v>
      </c>
      <c r="H1195">
        <f>IF(Table1[[#This Row],[decision]]="accept",1,0)</f>
        <v>1</v>
      </c>
      <c r="I1195">
        <v>60</v>
      </c>
      <c r="J1195" t="s">
        <v>107</v>
      </c>
      <c r="K1195">
        <v>1664605466</v>
      </c>
      <c r="L1195">
        <v>4</v>
      </c>
      <c r="M1195" t="str">
        <f>VLOOKUP($F1195,Experiment!$A$2:$U$90,MATCH(Results!M$1,Experiment!$A$1:$U$1,0)+1,FALSE)</f>
        <v>I</v>
      </c>
      <c r="N1195">
        <f>IF(Table1[[#This Row],[Impact]]="I",0,1)</f>
        <v>0</v>
      </c>
      <c r="O1195" s="2">
        <f>VLOOKUP($F1195,Experiment!$A$2:$U$90,MATCH(Results!O$1,Experiment!$A$1:$U$1,0),FALSE)</f>
        <v>-50</v>
      </c>
      <c r="P1195" s="3">
        <f>VLOOKUP($F1195,Experiment!$A$2:$U$90,MATCH(Results!P$1,Experiment!$A$1:$U$1,0),FALSE)</f>
        <v>0.5</v>
      </c>
      <c r="Q1195" s="2">
        <f>VLOOKUP($F1195,Experiment!$A$2:$U$90,MATCH(Results!Q$1,Experiment!$A$1:$U$1,0),FALSE)</f>
        <v>60</v>
      </c>
      <c r="R1195" s="3">
        <f>VLOOKUP($F1195,Experiment!$A$2:$U$90,MATCH(Results!R$1,Experiment!$A$1:$U$1,0),FALSE)</f>
        <v>0.5</v>
      </c>
      <c r="S1195" s="2">
        <f>VLOOKUP($F1195,Experiment!$A$2:$U$90,MATCH(Results!S$1,Experiment!$A$1:$U$1,0),FALSE)</f>
        <v>5</v>
      </c>
      <c r="T1195" s="2">
        <f>VLOOKUP($F1195,Experiment!$A$2:$U$90,MATCH(Results!T$1,Experiment!$A$1:$U$1,0),FALSE)</f>
        <v>3025</v>
      </c>
      <c r="U1195" s="2">
        <f>VLOOKUP($F1195,Experiment!$A$2:$U$90,MATCH(Results!U$1,Experiment!$A$1:$U$1,0),FALSE)</f>
        <v>55</v>
      </c>
      <c r="V1195" s="2">
        <f>VLOOKUP($F1195,Experiment!$A$2:$U$90,MATCH(Results!V$1,Experiment!$A$1:$U$1,0),FALSE)</f>
        <v>4</v>
      </c>
      <c r="W1195" s="3">
        <f>VLOOKUP($F1195,Experiment!$A$2:$U$90,MATCH(Results!W$1,Experiment!$A$1:$U$1,0),FALSE)</f>
        <v>0.25</v>
      </c>
      <c r="X1195" s="3">
        <f>VLOOKUP($F1195,Experiment!$A$2:$U$90,MATCH(Results!X$1,Experiment!$A$1:$U$1,0),FALSE)</f>
        <v>0.75</v>
      </c>
      <c r="Y1195" s="2">
        <f>VLOOKUP($F1195,Experiment!$A$2:$U$90,MATCH(Results!Y$1,Experiment!$A$1:$U$1,0),FALSE)</f>
        <v>2</v>
      </c>
      <c r="Z1195" s="3">
        <f>VLOOKUP($F1195,Experiment!$A$2:$U$90,MATCH(Results!Z$1,Experiment!$A$1:$U$1,0),FALSE)</f>
        <v>0.5</v>
      </c>
      <c r="AA1195" s="3">
        <f>VLOOKUP($F1195,Experiment!$A$2:$U$90,MATCH(Results!AA$1,Experiment!$A$1:$U$1,0),FALSE)</f>
        <v>0.25</v>
      </c>
      <c r="AB1195" s="3">
        <f>VLOOKUP($F1195,Experiment!$A$2:$U$90,MATCH(Results!AB$1,Experiment!$A$1:$U$1,0),FALSE)</f>
        <v>0.625</v>
      </c>
      <c r="AC1195" s="3">
        <f>VLOOKUP($F1195,Experiment!$A$2:$U$90,MATCH(Results!AC$1,Experiment!$A$1:$U$1,0),FALSE)</f>
        <v>0.375</v>
      </c>
      <c r="AD1195" s="2">
        <f>VLOOKUP($F1195,Experiment!$A$2:$U$90,MATCH(Results!AD$1,Experiment!$A$1:$U$1,0),FALSE)</f>
        <v>-8.75</v>
      </c>
      <c r="AE1195" s="2">
        <f>VLOOKUP($F1195,Experiment!$A$2:$U$90,MATCH(Results!AE$1,Experiment!$A$1:$U$1,0),FALSE)</f>
        <v>2835.9375</v>
      </c>
      <c r="AF1195" s="2">
        <f>VLOOKUP($F1195,Experiment!$A$2:$U$90,MATCH(Results!AF$1,Experiment!$A$1:$U$1,0),FALSE)</f>
        <v>53.253521010351982</v>
      </c>
      <c r="AG1195" s="3">
        <f>VLOOKUP($F1195,Experiment!$A$2:$W$90,MATCH(Results!AG$1,Experiment!$A$1:$W$1,0),FALSE)</f>
        <v>0.82730419370997643</v>
      </c>
      <c r="AH1195" s="3">
        <f>VLOOKUP($F1195,Experiment!$A$2:$W$90,MATCH(Results!AH$1,Experiment!$A$1:$W$1,0),FALSE)</f>
        <v>0.38648875795104182</v>
      </c>
      <c r="AI1195" s="3">
        <f>VLOOKUP($F1195,Experiment!$A$2:$X$90,MATCH(Results!AI$1,Experiment!$A$1:$X$1,0),FALSE)</f>
        <v>0.61351124204895813</v>
      </c>
      <c r="AJ1195" s="2">
        <f>Table1[[#This Row],[Gain]]^Table1[[#This Row],[θ]]</f>
        <v>37.643362891590748</v>
      </c>
      <c r="AK1195" s="2">
        <f>-Table1[[#This Row],[λ]]*-Table1[[#This Row],[Loss]]^Table1[[#This Row],[θ]]</f>
        <v>64.054973166180915</v>
      </c>
      <c r="AL1195" s="2">
        <f>Table1[[#This Row],[v_n_w_g]]-Table1[[#This Row],[v_n_w_l]]</f>
        <v>-26.411610274590167</v>
      </c>
      <c r="AM1195" s="2">
        <f>IF(Table1[[#This Row],[diff_v]]&gt;=1,1,0)</f>
        <v>0</v>
      </c>
    </row>
    <row r="1196" spans="1:39" hidden="1" x14ac:dyDescent="0.3">
      <c r="A1196">
        <v>43</v>
      </c>
      <c r="B1196" t="s">
        <v>47</v>
      </c>
      <c r="C1196" s="22">
        <f>VLOOKUP(Table1[[#This Row],[Subject]],'Subject Profile'!$A$2:$E$8,4,FALSE)</f>
        <v>0.88613857459934653</v>
      </c>
      <c r="D1196" s="22">
        <f>VLOOKUP(Table1[[#This Row],[Subject]],'Subject Profile'!$A$2:$E$8,5,FALSE)</f>
        <v>-2</v>
      </c>
      <c r="E1196" t="s">
        <v>111</v>
      </c>
      <c r="F1196" t="s">
        <v>53</v>
      </c>
      <c r="G1196" t="s">
        <v>7</v>
      </c>
      <c r="H1196">
        <f>IF(Table1[[#This Row],[decision]]="accept",1,0)</f>
        <v>1</v>
      </c>
      <c r="I1196">
        <v>-10</v>
      </c>
      <c r="J1196" t="s">
        <v>107</v>
      </c>
      <c r="K1196">
        <v>1664605475</v>
      </c>
      <c r="L1196">
        <v>9</v>
      </c>
      <c r="M1196" t="str">
        <f>VLOOKUP($F1196,Experiment!$A$2:$U$90,MATCH(Results!M$1,Experiment!$A$1:$U$1,0)+1,FALSE)</f>
        <v>G</v>
      </c>
      <c r="N1196">
        <f>IF(Table1[[#This Row],[Impact]]="I",0,1)</f>
        <v>1</v>
      </c>
      <c r="O1196" s="2">
        <f>VLOOKUP($F1196,Experiment!$A$2:$U$90,MATCH(Results!O$1,Experiment!$A$1:$U$1,0),FALSE)</f>
        <v>-10</v>
      </c>
      <c r="P1196" s="3">
        <f>VLOOKUP($F1196,Experiment!$A$2:$U$90,MATCH(Results!P$1,Experiment!$A$1:$U$1,0),FALSE)</f>
        <v>0.5</v>
      </c>
      <c r="Q1196" s="2">
        <f>VLOOKUP($F1196,Experiment!$A$2:$U$90,MATCH(Results!Q$1,Experiment!$A$1:$U$1,0),FALSE)</f>
        <v>0</v>
      </c>
      <c r="R1196" s="3">
        <f>VLOOKUP($F1196,Experiment!$A$2:$U$90,MATCH(Results!R$1,Experiment!$A$1:$U$1,0),FALSE)</f>
        <v>0.5</v>
      </c>
      <c r="S1196" s="2">
        <f>VLOOKUP($F1196,Experiment!$A$2:$U$90,MATCH(Results!S$1,Experiment!$A$1:$U$1,0),FALSE)</f>
        <v>-5</v>
      </c>
      <c r="T1196" s="2">
        <f>VLOOKUP($F1196,Experiment!$A$2:$U$90,MATCH(Results!T$1,Experiment!$A$1:$U$1,0),FALSE)</f>
        <v>25</v>
      </c>
      <c r="U1196" s="2">
        <f>VLOOKUP($F1196,Experiment!$A$2:$U$90,MATCH(Results!U$1,Experiment!$A$1:$U$1,0),FALSE)</f>
        <v>5</v>
      </c>
      <c r="V1196" s="2">
        <f>VLOOKUP($F1196,Experiment!$A$2:$U$90,MATCH(Results!V$1,Experiment!$A$1:$U$1,0),FALSE)</f>
        <v>4</v>
      </c>
      <c r="W1196" s="3">
        <f>VLOOKUP($F1196,Experiment!$A$2:$U$90,MATCH(Results!W$1,Experiment!$A$1:$U$1,0),FALSE)</f>
        <v>0.25</v>
      </c>
      <c r="X1196" s="3">
        <f>VLOOKUP($F1196,Experiment!$A$2:$U$90,MATCH(Results!X$1,Experiment!$A$1:$U$1,0),FALSE)</f>
        <v>0.75</v>
      </c>
      <c r="Y1196" s="2">
        <f>VLOOKUP($F1196,Experiment!$A$2:$U$90,MATCH(Results!Y$1,Experiment!$A$1:$U$1,0),FALSE)</f>
        <v>2</v>
      </c>
      <c r="Z1196" s="3">
        <f>VLOOKUP($F1196,Experiment!$A$2:$U$90,MATCH(Results!Z$1,Experiment!$A$1:$U$1,0),FALSE)</f>
        <v>0.5</v>
      </c>
      <c r="AA1196" s="3">
        <f>VLOOKUP($F1196,Experiment!$A$2:$U$90,MATCH(Results!AA$1,Experiment!$A$1:$U$1,0),FALSE)</f>
        <v>0.25</v>
      </c>
      <c r="AB1196" s="3">
        <f>VLOOKUP($F1196,Experiment!$A$2:$U$90,MATCH(Results!AB$1,Experiment!$A$1:$U$1,0),FALSE)</f>
        <v>0.625</v>
      </c>
      <c r="AC1196" s="3">
        <f>VLOOKUP($F1196,Experiment!$A$2:$U$90,MATCH(Results!AC$1,Experiment!$A$1:$U$1,0),FALSE)</f>
        <v>0.375</v>
      </c>
      <c r="AD1196" s="2">
        <f>VLOOKUP($F1196,Experiment!$A$2:$U$90,MATCH(Results!AD$1,Experiment!$A$1:$U$1,0),FALSE)</f>
        <v>-6.25</v>
      </c>
      <c r="AE1196" s="2">
        <f>VLOOKUP($F1196,Experiment!$A$2:$U$90,MATCH(Results!AE$1,Experiment!$A$1:$U$1,0),FALSE)</f>
        <v>23.4375</v>
      </c>
      <c r="AF1196" s="2">
        <f>VLOOKUP($F1196,Experiment!$A$2:$U$90,MATCH(Results!AF$1,Experiment!$A$1:$U$1,0),FALSE)</f>
        <v>4.8412291827592711</v>
      </c>
      <c r="AG1196" s="3">
        <f>VLOOKUP($F1196,Experiment!$A$2:$W$90,MATCH(Results!AG$1,Experiment!$A$1:$W$1,0),FALSE)</f>
        <v>0.82730419370997643</v>
      </c>
      <c r="AH1196" s="3">
        <f>VLOOKUP($F1196,Experiment!$A$2:$W$90,MATCH(Results!AH$1,Experiment!$A$1:$W$1,0),FALSE)</f>
        <v>0.38648875795104182</v>
      </c>
      <c r="AI1196" s="3">
        <f>VLOOKUP($F1196,Experiment!$A$2:$X$90,MATCH(Results!AI$1,Experiment!$A$1:$X$1,0),FALSE)</f>
        <v>0.61351124204895813</v>
      </c>
      <c r="AJ1196" s="2">
        <f>Table1[[#This Row],[Gain]]^Table1[[#This Row],[θ]]</f>
        <v>0</v>
      </c>
      <c r="AK1196" s="2">
        <f>-Table1[[#This Row],[λ]]*-Table1[[#This Row],[Loss]]^Table1[[#This Row],[θ]]</f>
        <v>15.387517868726606</v>
      </c>
      <c r="AL1196" s="2">
        <f>Table1[[#This Row],[v_n_w_g]]-Table1[[#This Row],[v_n_w_l]]</f>
        <v>-15.387517868726606</v>
      </c>
      <c r="AM1196" s="2">
        <f>IF(Table1[[#This Row],[diff_v]]&gt;=1,1,0)</f>
        <v>0</v>
      </c>
    </row>
    <row r="1197" spans="1:39" hidden="1" x14ac:dyDescent="0.3">
      <c r="A1197">
        <v>44</v>
      </c>
      <c r="B1197" t="s">
        <v>47</v>
      </c>
      <c r="C1197" s="22">
        <f>VLOOKUP(Table1[[#This Row],[Subject]],'Subject Profile'!$A$2:$E$8,4,FALSE)</f>
        <v>0.88613857459934653</v>
      </c>
      <c r="D1197" s="22">
        <f>VLOOKUP(Table1[[#This Row],[Subject]],'Subject Profile'!$A$2:$E$8,5,FALSE)</f>
        <v>-2</v>
      </c>
      <c r="E1197" t="s">
        <v>111</v>
      </c>
      <c r="F1197" t="s">
        <v>72</v>
      </c>
      <c r="G1197" t="s">
        <v>5</v>
      </c>
      <c r="H1197">
        <f>IF(Table1[[#This Row],[decision]]="accept",1,0)</f>
        <v>0</v>
      </c>
      <c r="I1197">
        <v>0</v>
      </c>
      <c r="J1197" t="s">
        <v>107</v>
      </c>
      <c r="K1197">
        <v>1664605481</v>
      </c>
      <c r="L1197">
        <v>6</v>
      </c>
      <c r="M1197" t="str">
        <f>VLOOKUP($F1197,Experiment!$A$2:$U$90,MATCH(Results!M$1,Experiment!$A$1:$U$1,0)+1,FALSE)</f>
        <v>G</v>
      </c>
      <c r="N1197">
        <f>IF(Table1[[#This Row],[Impact]]="I",0,1)</f>
        <v>1</v>
      </c>
      <c r="O1197" s="2">
        <f>VLOOKUP($F1197,Experiment!$A$2:$U$90,MATCH(Results!O$1,Experiment!$A$1:$U$1,0),FALSE)</f>
        <v>-90</v>
      </c>
      <c r="P1197" s="3">
        <f>VLOOKUP($F1197,Experiment!$A$2:$U$90,MATCH(Results!P$1,Experiment!$A$1:$U$1,0),FALSE)</f>
        <v>0.5</v>
      </c>
      <c r="Q1197" s="2">
        <f>VLOOKUP($F1197,Experiment!$A$2:$U$90,MATCH(Results!Q$1,Experiment!$A$1:$U$1,0),FALSE)</f>
        <v>90</v>
      </c>
      <c r="R1197" s="3">
        <f>VLOOKUP($F1197,Experiment!$A$2:$U$90,MATCH(Results!R$1,Experiment!$A$1:$U$1,0),FALSE)</f>
        <v>0.5</v>
      </c>
      <c r="S1197" s="2">
        <f>VLOOKUP($F1197,Experiment!$A$2:$U$90,MATCH(Results!S$1,Experiment!$A$1:$U$1,0),FALSE)</f>
        <v>0</v>
      </c>
      <c r="T1197" s="2">
        <f>VLOOKUP($F1197,Experiment!$A$2:$U$90,MATCH(Results!T$1,Experiment!$A$1:$U$1,0),FALSE)</f>
        <v>8100</v>
      </c>
      <c r="U1197" s="2">
        <f>VLOOKUP($F1197,Experiment!$A$2:$U$90,MATCH(Results!U$1,Experiment!$A$1:$U$1,0),FALSE)</f>
        <v>90</v>
      </c>
      <c r="V1197" s="2">
        <f>VLOOKUP($F1197,Experiment!$A$2:$U$90,MATCH(Results!V$1,Experiment!$A$1:$U$1,0),FALSE)</f>
        <v>4</v>
      </c>
      <c r="W1197" s="3">
        <f>VLOOKUP($F1197,Experiment!$A$2:$U$90,MATCH(Results!W$1,Experiment!$A$1:$U$1,0),FALSE)</f>
        <v>0.25</v>
      </c>
      <c r="X1197" s="3">
        <f>VLOOKUP($F1197,Experiment!$A$2:$U$90,MATCH(Results!X$1,Experiment!$A$1:$U$1,0),FALSE)</f>
        <v>0.75</v>
      </c>
      <c r="Y1197" s="2">
        <f>VLOOKUP($F1197,Experiment!$A$2:$U$90,MATCH(Results!Y$1,Experiment!$A$1:$U$1,0),FALSE)</f>
        <v>1</v>
      </c>
      <c r="Z1197" s="3">
        <f>VLOOKUP($F1197,Experiment!$A$2:$U$90,MATCH(Results!Z$1,Experiment!$A$1:$U$1,0),FALSE)</f>
        <v>0.25</v>
      </c>
      <c r="AA1197" s="3">
        <f>VLOOKUP($F1197,Experiment!$A$2:$U$90,MATCH(Results!AA$1,Experiment!$A$1:$U$1,0),FALSE)</f>
        <v>0.5</v>
      </c>
      <c r="AB1197" s="3">
        <f>VLOOKUP($F1197,Experiment!$A$2:$U$90,MATCH(Results!AB$1,Experiment!$A$1:$U$1,0),FALSE)</f>
        <v>0.375</v>
      </c>
      <c r="AC1197" s="3">
        <f>VLOOKUP($F1197,Experiment!$A$2:$U$90,MATCH(Results!AC$1,Experiment!$A$1:$U$1,0),FALSE)</f>
        <v>0.625</v>
      </c>
      <c r="AD1197" s="2">
        <f>VLOOKUP($F1197,Experiment!$A$2:$U$90,MATCH(Results!AD$1,Experiment!$A$1:$U$1,0),FALSE)</f>
        <v>22.5</v>
      </c>
      <c r="AE1197" s="2">
        <f>VLOOKUP($F1197,Experiment!$A$2:$U$90,MATCH(Results!AE$1,Experiment!$A$1:$U$1,0),FALSE)</f>
        <v>7593.75</v>
      </c>
      <c r="AF1197" s="2">
        <f>VLOOKUP($F1197,Experiment!$A$2:$U$90,MATCH(Results!AF$1,Experiment!$A$1:$U$1,0),FALSE)</f>
        <v>87.142125289666879</v>
      </c>
      <c r="AG1197" s="3">
        <f>VLOOKUP($F1197,Experiment!$A$2:$W$90,MATCH(Results!AG$1,Experiment!$A$1:$W$1,0),FALSE)</f>
        <v>1</v>
      </c>
      <c r="AH1197" s="3">
        <f>VLOOKUP($F1197,Experiment!$A$2:$W$90,MATCH(Results!AH$1,Experiment!$A$1:$W$1,0),FALSE)</f>
        <v>0.625</v>
      </c>
      <c r="AI1197" s="3">
        <f>VLOOKUP($F1197,Experiment!$A$2:$X$90,MATCH(Results!AI$1,Experiment!$A$1:$X$1,0),FALSE)</f>
        <v>0.375</v>
      </c>
      <c r="AJ1197" s="2">
        <f>Table1[[#This Row],[Gain]]^Table1[[#This Row],[θ]]</f>
        <v>53.917490655602954</v>
      </c>
      <c r="AK1197" s="2">
        <f>-Table1[[#This Row],[λ]]*-Table1[[#This Row],[Loss]]^Table1[[#This Row],[θ]]</f>
        <v>107.83498131120591</v>
      </c>
      <c r="AL1197" s="2">
        <f>Table1[[#This Row],[v_n_w_g]]-Table1[[#This Row],[v_n_w_l]]</f>
        <v>-53.917490655602954</v>
      </c>
      <c r="AM1197" s="2">
        <f>IF(Table1[[#This Row],[diff_v]]&gt;=1,1,0)</f>
        <v>0</v>
      </c>
    </row>
    <row r="1198" spans="1:39" hidden="1" x14ac:dyDescent="0.3">
      <c r="A1198">
        <v>45</v>
      </c>
      <c r="B1198" t="s">
        <v>47</v>
      </c>
      <c r="C1198" s="22">
        <f>VLOOKUP(Table1[[#This Row],[Subject]],'Subject Profile'!$A$2:$E$8,4,FALSE)</f>
        <v>0.88613857459934653</v>
      </c>
      <c r="D1198" s="22">
        <f>VLOOKUP(Table1[[#This Row],[Subject]],'Subject Profile'!$A$2:$E$8,5,FALSE)</f>
        <v>-2</v>
      </c>
      <c r="E1198" t="s">
        <v>111</v>
      </c>
      <c r="F1198" t="s">
        <v>78</v>
      </c>
      <c r="G1198" t="s">
        <v>5</v>
      </c>
      <c r="H1198">
        <f>IF(Table1[[#This Row],[decision]]="accept",1,0)</f>
        <v>0</v>
      </c>
      <c r="I1198">
        <v>0</v>
      </c>
      <c r="J1198" t="s">
        <v>107</v>
      </c>
      <c r="K1198">
        <v>1664605485</v>
      </c>
      <c r="L1198">
        <v>4</v>
      </c>
      <c r="M1198" t="str">
        <f>VLOOKUP($F1198,Experiment!$A$2:$U$90,MATCH(Results!M$1,Experiment!$A$1:$U$1,0)+1,FALSE)</f>
        <v>G</v>
      </c>
      <c r="N1198">
        <f>IF(Table1[[#This Row],[Impact]]="I",0,1)</f>
        <v>1</v>
      </c>
      <c r="O1198" s="2">
        <f>VLOOKUP($F1198,Experiment!$A$2:$U$90,MATCH(Results!O$1,Experiment!$A$1:$U$1,0),FALSE)</f>
        <v>-90</v>
      </c>
      <c r="P1198" s="3">
        <f>VLOOKUP($F1198,Experiment!$A$2:$U$90,MATCH(Results!P$1,Experiment!$A$1:$U$1,0),FALSE)</f>
        <v>0.5</v>
      </c>
      <c r="Q1198" s="2">
        <f>VLOOKUP($F1198,Experiment!$A$2:$U$90,MATCH(Results!Q$1,Experiment!$A$1:$U$1,0),FALSE)</f>
        <v>80</v>
      </c>
      <c r="R1198" s="3">
        <f>VLOOKUP($F1198,Experiment!$A$2:$U$90,MATCH(Results!R$1,Experiment!$A$1:$U$1,0),FALSE)</f>
        <v>0.5</v>
      </c>
      <c r="S1198" s="2">
        <f>VLOOKUP($F1198,Experiment!$A$2:$U$90,MATCH(Results!S$1,Experiment!$A$1:$U$1,0),FALSE)</f>
        <v>-5</v>
      </c>
      <c r="T1198" s="2">
        <f>VLOOKUP($F1198,Experiment!$A$2:$U$90,MATCH(Results!T$1,Experiment!$A$1:$U$1,0),FALSE)</f>
        <v>7225</v>
      </c>
      <c r="U1198" s="2">
        <f>VLOOKUP($F1198,Experiment!$A$2:$U$90,MATCH(Results!U$1,Experiment!$A$1:$U$1,0),FALSE)</f>
        <v>85</v>
      </c>
      <c r="V1198" s="2">
        <f>VLOOKUP($F1198,Experiment!$A$2:$U$90,MATCH(Results!V$1,Experiment!$A$1:$U$1,0),FALSE)</f>
        <v>2</v>
      </c>
      <c r="W1198" s="3">
        <f>VLOOKUP($F1198,Experiment!$A$2:$U$90,MATCH(Results!W$1,Experiment!$A$1:$U$1,0),FALSE)</f>
        <v>0.25</v>
      </c>
      <c r="X1198" s="3">
        <f>VLOOKUP($F1198,Experiment!$A$2:$U$90,MATCH(Results!X$1,Experiment!$A$1:$U$1,0),FALSE)</f>
        <v>0.75</v>
      </c>
      <c r="Y1198" s="2">
        <f>VLOOKUP($F1198,Experiment!$A$2:$U$90,MATCH(Results!Y$1,Experiment!$A$1:$U$1,0),FALSE)</f>
        <v>2</v>
      </c>
      <c r="Z1198" s="3">
        <f>VLOOKUP($F1198,Experiment!$A$2:$U$90,MATCH(Results!Z$1,Experiment!$A$1:$U$1,0),FALSE)</f>
        <v>0.5</v>
      </c>
      <c r="AA1198" s="3">
        <f>VLOOKUP($F1198,Experiment!$A$2:$U$90,MATCH(Results!AA$1,Experiment!$A$1:$U$1,0),FALSE)</f>
        <v>0.25</v>
      </c>
      <c r="AB1198" s="3">
        <f>VLOOKUP($F1198,Experiment!$A$2:$U$90,MATCH(Results!AB$1,Experiment!$A$1:$U$1,0),FALSE)</f>
        <v>0.625</v>
      </c>
      <c r="AC1198" s="3">
        <f>VLOOKUP($F1198,Experiment!$A$2:$U$90,MATCH(Results!AC$1,Experiment!$A$1:$U$1,0),FALSE)</f>
        <v>0.375</v>
      </c>
      <c r="AD1198" s="2">
        <f>VLOOKUP($F1198,Experiment!$A$2:$U$90,MATCH(Results!AD$1,Experiment!$A$1:$U$1,0),FALSE)</f>
        <v>-26.25</v>
      </c>
      <c r="AE1198" s="2">
        <f>VLOOKUP($F1198,Experiment!$A$2:$U$90,MATCH(Results!AE$1,Experiment!$A$1:$U$1,0),FALSE)</f>
        <v>6773.4375</v>
      </c>
      <c r="AF1198" s="2">
        <f>VLOOKUP($F1198,Experiment!$A$2:$U$90,MATCH(Results!AF$1,Experiment!$A$1:$U$1,0),FALSE)</f>
        <v>82.300896106907615</v>
      </c>
      <c r="AG1198" s="3">
        <f>VLOOKUP($F1198,Experiment!$A$2:$W$90,MATCH(Results!AG$1,Experiment!$A$1:$W$1,0),FALSE)</f>
        <v>0.82730419370997643</v>
      </c>
      <c r="AH1198" s="3">
        <f>VLOOKUP($F1198,Experiment!$A$2:$W$90,MATCH(Results!AH$1,Experiment!$A$1:$W$1,0),FALSE)</f>
        <v>0.38648875795104182</v>
      </c>
      <c r="AI1198" s="3">
        <f>VLOOKUP($F1198,Experiment!$A$2:$X$90,MATCH(Results!AI$1,Experiment!$A$1:$X$1,0),FALSE)</f>
        <v>0.61351124204895813</v>
      </c>
      <c r="AJ1198" s="2">
        <f>Table1[[#This Row],[Gain]]^Table1[[#This Row],[θ]]</f>
        <v>48.573729325843161</v>
      </c>
      <c r="AK1198" s="2">
        <f>-Table1[[#This Row],[λ]]*-Table1[[#This Row],[Loss]]^Table1[[#This Row],[θ]]</f>
        <v>107.83498131120591</v>
      </c>
      <c r="AL1198" s="2">
        <f>Table1[[#This Row],[v_n_w_g]]-Table1[[#This Row],[v_n_w_l]]</f>
        <v>-59.261251985362748</v>
      </c>
      <c r="AM1198" s="2">
        <f>IF(Table1[[#This Row],[diff_v]]&gt;=1,1,0)</f>
        <v>0</v>
      </c>
    </row>
    <row r="1199" spans="1:39" hidden="1" x14ac:dyDescent="0.3">
      <c r="A1199">
        <v>46</v>
      </c>
      <c r="B1199" t="s">
        <v>47</v>
      </c>
      <c r="C1199" s="22">
        <f>VLOOKUP(Table1[[#This Row],[Subject]],'Subject Profile'!$A$2:$E$8,4,FALSE)</f>
        <v>0.88613857459934653</v>
      </c>
      <c r="D1199" s="22">
        <f>VLOOKUP(Table1[[#This Row],[Subject]],'Subject Profile'!$A$2:$E$8,5,FALSE)</f>
        <v>-2</v>
      </c>
      <c r="E1199" t="s">
        <v>111</v>
      </c>
      <c r="F1199" t="s">
        <v>58</v>
      </c>
      <c r="G1199" t="s">
        <v>5</v>
      </c>
      <c r="H1199">
        <f>IF(Table1[[#This Row],[decision]]="accept",1,0)</f>
        <v>0</v>
      </c>
      <c r="I1199">
        <v>0</v>
      </c>
      <c r="J1199" t="s">
        <v>107</v>
      </c>
      <c r="K1199">
        <v>1664605493</v>
      </c>
      <c r="L1199">
        <v>8</v>
      </c>
      <c r="M1199" t="str">
        <f>VLOOKUP($F1199,Experiment!$A$2:$U$90,MATCH(Results!M$1,Experiment!$A$1:$U$1,0)+1,FALSE)</f>
        <v>G</v>
      </c>
      <c r="N1199">
        <f>IF(Table1[[#This Row],[Impact]]="I",0,1)</f>
        <v>1</v>
      </c>
      <c r="O1199" s="2">
        <f>VLOOKUP($F1199,Experiment!$A$2:$U$90,MATCH(Results!O$1,Experiment!$A$1:$U$1,0),FALSE)</f>
        <v>-50</v>
      </c>
      <c r="P1199" s="3">
        <f>VLOOKUP($F1199,Experiment!$A$2:$U$90,MATCH(Results!P$1,Experiment!$A$1:$U$1,0),FALSE)</f>
        <v>0.5</v>
      </c>
      <c r="Q1199" s="2">
        <f>VLOOKUP($F1199,Experiment!$A$2:$U$90,MATCH(Results!Q$1,Experiment!$A$1:$U$1,0),FALSE)</f>
        <v>50</v>
      </c>
      <c r="R1199" s="3">
        <f>VLOOKUP($F1199,Experiment!$A$2:$U$90,MATCH(Results!R$1,Experiment!$A$1:$U$1,0),FALSE)</f>
        <v>0.5</v>
      </c>
      <c r="S1199" s="2">
        <f>VLOOKUP($F1199,Experiment!$A$2:$U$90,MATCH(Results!S$1,Experiment!$A$1:$U$1,0),FALSE)</f>
        <v>0</v>
      </c>
      <c r="T1199" s="2">
        <f>VLOOKUP($F1199,Experiment!$A$2:$U$90,MATCH(Results!T$1,Experiment!$A$1:$U$1,0),FALSE)</f>
        <v>2500</v>
      </c>
      <c r="U1199" s="2">
        <f>VLOOKUP($F1199,Experiment!$A$2:$U$90,MATCH(Results!U$1,Experiment!$A$1:$U$1,0),FALSE)</f>
        <v>50</v>
      </c>
      <c r="V1199" s="2">
        <f>VLOOKUP($F1199,Experiment!$A$2:$U$90,MATCH(Results!V$1,Experiment!$A$1:$U$1,0),FALSE)</f>
        <v>2</v>
      </c>
      <c r="W1199" s="3">
        <f>VLOOKUP($F1199,Experiment!$A$2:$U$90,MATCH(Results!W$1,Experiment!$A$1:$U$1,0),FALSE)</f>
        <v>0.25</v>
      </c>
      <c r="X1199" s="3">
        <f>VLOOKUP($F1199,Experiment!$A$2:$U$90,MATCH(Results!X$1,Experiment!$A$1:$U$1,0),FALSE)</f>
        <v>0.75</v>
      </c>
      <c r="Y1199" s="2">
        <f>VLOOKUP($F1199,Experiment!$A$2:$U$90,MATCH(Results!Y$1,Experiment!$A$1:$U$1,0),FALSE)</f>
        <v>2</v>
      </c>
      <c r="Z1199" s="3">
        <f>VLOOKUP($F1199,Experiment!$A$2:$U$90,MATCH(Results!Z$1,Experiment!$A$1:$U$1,0),FALSE)</f>
        <v>0.5</v>
      </c>
      <c r="AA1199" s="3">
        <f>VLOOKUP($F1199,Experiment!$A$2:$U$90,MATCH(Results!AA$1,Experiment!$A$1:$U$1,0),FALSE)</f>
        <v>0.25</v>
      </c>
      <c r="AB1199" s="3">
        <f>VLOOKUP($F1199,Experiment!$A$2:$U$90,MATCH(Results!AB$1,Experiment!$A$1:$U$1,0),FALSE)</f>
        <v>0.625</v>
      </c>
      <c r="AC1199" s="3">
        <f>VLOOKUP($F1199,Experiment!$A$2:$U$90,MATCH(Results!AC$1,Experiment!$A$1:$U$1,0),FALSE)</f>
        <v>0.375</v>
      </c>
      <c r="AD1199" s="2">
        <f>VLOOKUP($F1199,Experiment!$A$2:$U$90,MATCH(Results!AD$1,Experiment!$A$1:$U$1,0),FALSE)</f>
        <v>-12.5</v>
      </c>
      <c r="AE1199" s="2">
        <f>VLOOKUP($F1199,Experiment!$A$2:$U$90,MATCH(Results!AE$1,Experiment!$A$1:$U$1,0),FALSE)</f>
        <v>2343.75</v>
      </c>
      <c r="AF1199" s="2">
        <f>VLOOKUP($F1199,Experiment!$A$2:$U$90,MATCH(Results!AF$1,Experiment!$A$1:$U$1,0),FALSE)</f>
        <v>48.412291827592711</v>
      </c>
      <c r="AG1199" s="3">
        <f>VLOOKUP($F1199,Experiment!$A$2:$W$90,MATCH(Results!AG$1,Experiment!$A$1:$W$1,0),FALSE)</f>
        <v>0.82730419370997643</v>
      </c>
      <c r="AH1199" s="3">
        <f>VLOOKUP($F1199,Experiment!$A$2:$W$90,MATCH(Results!AH$1,Experiment!$A$1:$W$1,0),FALSE)</f>
        <v>0.38648875795104182</v>
      </c>
      <c r="AI1199" s="3">
        <f>VLOOKUP($F1199,Experiment!$A$2:$X$90,MATCH(Results!AI$1,Experiment!$A$1:$X$1,0),FALSE)</f>
        <v>0.61351124204895813</v>
      </c>
      <c r="AJ1199" s="2">
        <f>Table1[[#This Row],[Gain]]^Table1[[#This Row],[θ]]</f>
        <v>32.027486583090457</v>
      </c>
      <c r="AK1199" s="2">
        <f>-Table1[[#This Row],[λ]]*-Table1[[#This Row],[Loss]]^Table1[[#This Row],[θ]]</f>
        <v>64.054973166180915</v>
      </c>
      <c r="AL1199" s="2">
        <f>Table1[[#This Row],[v_n_w_g]]-Table1[[#This Row],[v_n_w_l]]</f>
        <v>-32.027486583090457</v>
      </c>
      <c r="AM1199" s="2">
        <f>IF(Table1[[#This Row],[diff_v]]&gt;=1,1,0)</f>
        <v>0</v>
      </c>
    </row>
    <row r="1200" spans="1:39" hidden="1" x14ac:dyDescent="0.3">
      <c r="A1200">
        <v>47</v>
      </c>
      <c r="B1200" t="s">
        <v>47</v>
      </c>
      <c r="C1200" s="22">
        <f>VLOOKUP(Table1[[#This Row],[Subject]],'Subject Profile'!$A$2:$E$8,4,FALSE)</f>
        <v>0.88613857459934653</v>
      </c>
      <c r="D1200" s="22">
        <f>VLOOKUP(Table1[[#This Row],[Subject]],'Subject Profile'!$A$2:$E$8,5,FALSE)</f>
        <v>-2</v>
      </c>
      <c r="E1200" t="s">
        <v>111</v>
      </c>
      <c r="F1200" t="s">
        <v>81</v>
      </c>
      <c r="G1200" t="s">
        <v>7</v>
      </c>
      <c r="H1200">
        <f>IF(Table1[[#This Row],[decision]]="accept",1,0)</f>
        <v>1</v>
      </c>
      <c r="I1200">
        <v>70</v>
      </c>
      <c r="J1200" t="s">
        <v>107</v>
      </c>
      <c r="K1200">
        <v>1664605498</v>
      </c>
      <c r="L1200">
        <v>5</v>
      </c>
      <c r="M1200" t="str">
        <f>VLOOKUP($F1200,Experiment!$A$2:$U$90,MATCH(Results!M$1,Experiment!$A$1:$U$1,0)+1,FALSE)</f>
        <v>G</v>
      </c>
      <c r="N1200">
        <f>IF(Table1[[#This Row],[Impact]]="I",0,1)</f>
        <v>1</v>
      </c>
      <c r="O1200" s="2">
        <f>VLOOKUP($F1200,Experiment!$A$2:$U$90,MATCH(Results!O$1,Experiment!$A$1:$U$1,0),FALSE)</f>
        <v>-50</v>
      </c>
      <c r="P1200" s="3">
        <f>VLOOKUP($F1200,Experiment!$A$2:$U$90,MATCH(Results!P$1,Experiment!$A$1:$U$1,0),FALSE)</f>
        <v>0.5</v>
      </c>
      <c r="Q1200" s="2">
        <f>VLOOKUP($F1200,Experiment!$A$2:$U$90,MATCH(Results!Q$1,Experiment!$A$1:$U$1,0),FALSE)</f>
        <v>70</v>
      </c>
      <c r="R1200" s="3">
        <f>VLOOKUP($F1200,Experiment!$A$2:$U$90,MATCH(Results!R$1,Experiment!$A$1:$U$1,0),FALSE)</f>
        <v>0.5</v>
      </c>
      <c r="S1200" s="2">
        <f>VLOOKUP($F1200,Experiment!$A$2:$U$90,MATCH(Results!S$1,Experiment!$A$1:$U$1,0),FALSE)</f>
        <v>10</v>
      </c>
      <c r="T1200" s="2">
        <f>VLOOKUP($F1200,Experiment!$A$2:$U$90,MATCH(Results!T$1,Experiment!$A$1:$U$1,0),FALSE)</f>
        <v>3600</v>
      </c>
      <c r="U1200" s="2">
        <f>VLOOKUP($F1200,Experiment!$A$2:$U$90,MATCH(Results!U$1,Experiment!$A$1:$U$1,0),FALSE)</f>
        <v>60</v>
      </c>
      <c r="V1200" s="2">
        <f>VLOOKUP($F1200,Experiment!$A$2:$U$90,MATCH(Results!V$1,Experiment!$A$1:$U$1,0),FALSE)</f>
        <v>2</v>
      </c>
      <c r="W1200" s="3">
        <f>VLOOKUP($F1200,Experiment!$A$2:$U$90,MATCH(Results!W$1,Experiment!$A$1:$U$1,0),FALSE)</f>
        <v>0.25</v>
      </c>
      <c r="X1200" s="3">
        <f>VLOOKUP($F1200,Experiment!$A$2:$U$90,MATCH(Results!X$1,Experiment!$A$1:$U$1,0),FALSE)</f>
        <v>0.75</v>
      </c>
      <c r="Y1200" s="2">
        <f>VLOOKUP($F1200,Experiment!$A$2:$U$90,MATCH(Results!Y$1,Experiment!$A$1:$U$1,0),FALSE)</f>
        <v>1</v>
      </c>
      <c r="Z1200" s="3">
        <f>VLOOKUP($F1200,Experiment!$A$2:$U$90,MATCH(Results!Z$1,Experiment!$A$1:$U$1,0),FALSE)</f>
        <v>0.25</v>
      </c>
      <c r="AA1200" s="3">
        <f>VLOOKUP($F1200,Experiment!$A$2:$U$90,MATCH(Results!AA$1,Experiment!$A$1:$U$1,0),FALSE)</f>
        <v>0.5</v>
      </c>
      <c r="AB1200" s="3">
        <f>VLOOKUP($F1200,Experiment!$A$2:$U$90,MATCH(Results!AB$1,Experiment!$A$1:$U$1,0),FALSE)</f>
        <v>0.375</v>
      </c>
      <c r="AC1200" s="3">
        <f>VLOOKUP($F1200,Experiment!$A$2:$U$90,MATCH(Results!AC$1,Experiment!$A$1:$U$1,0),FALSE)</f>
        <v>0.625</v>
      </c>
      <c r="AD1200" s="2">
        <f>VLOOKUP($F1200,Experiment!$A$2:$U$90,MATCH(Results!AD$1,Experiment!$A$1:$U$1,0),FALSE)</f>
        <v>25</v>
      </c>
      <c r="AE1200" s="2">
        <f>VLOOKUP($F1200,Experiment!$A$2:$U$90,MATCH(Results!AE$1,Experiment!$A$1:$U$1,0),FALSE)</f>
        <v>3375</v>
      </c>
      <c r="AF1200" s="2">
        <f>VLOOKUP($F1200,Experiment!$A$2:$U$90,MATCH(Results!AF$1,Experiment!$A$1:$U$1,0),FALSE)</f>
        <v>58.094750193111253</v>
      </c>
      <c r="AG1200" s="3">
        <f>VLOOKUP($F1200,Experiment!$A$2:$W$90,MATCH(Results!AG$1,Experiment!$A$1:$W$1,0),FALSE)</f>
        <v>1</v>
      </c>
      <c r="AH1200" s="3">
        <f>VLOOKUP($F1200,Experiment!$A$2:$W$90,MATCH(Results!AH$1,Experiment!$A$1:$W$1,0),FALSE)</f>
        <v>0.625</v>
      </c>
      <c r="AI1200" s="3">
        <f>VLOOKUP($F1200,Experiment!$A$2:$X$90,MATCH(Results!AI$1,Experiment!$A$1:$X$1,0),FALSE)</f>
        <v>0.375</v>
      </c>
      <c r="AJ1200" s="2">
        <f>Table1[[#This Row],[Gain]]^Table1[[#This Row],[θ]]</f>
        <v>43.153154399808855</v>
      </c>
      <c r="AK1200" s="2">
        <f>-Table1[[#This Row],[λ]]*-Table1[[#This Row],[Loss]]^Table1[[#This Row],[θ]]</f>
        <v>64.054973166180915</v>
      </c>
      <c r="AL1200" s="2">
        <f>Table1[[#This Row],[v_n_w_g]]-Table1[[#This Row],[v_n_w_l]]</f>
        <v>-20.90181876637206</v>
      </c>
      <c r="AM1200" s="2">
        <f>IF(Table1[[#This Row],[diff_v]]&gt;=1,1,0)</f>
        <v>0</v>
      </c>
    </row>
    <row r="1201" spans="1:39" hidden="1" x14ac:dyDescent="0.3">
      <c r="A1201">
        <v>48</v>
      </c>
      <c r="B1201" t="s">
        <v>47</v>
      </c>
      <c r="C1201" s="22">
        <f>VLOOKUP(Table1[[#This Row],[Subject]],'Subject Profile'!$A$2:$E$8,4,FALSE)</f>
        <v>0.88613857459934653</v>
      </c>
      <c r="D1201" s="22">
        <f>VLOOKUP(Table1[[#This Row],[Subject]],'Subject Profile'!$A$2:$E$8,5,FALSE)</f>
        <v>-2</v>
      </c>
      <c r="E1201" t="s">
        <v>111</v>
      </c>
      <c r="F1201" t="s">
        <v>79</v>
      </c>
      <c r="G1201" t="s">
        <v>5</v>
      </c>
      <c r="H1201">
        <f>IF(Table1[[#This Row],[decision]]="accept",1,0)</f>
        <v>0</v>
      </c>
      <c r="I1201">
        <v>0</v>
      </c>
      <c r="J1201" t="s">
        <v>107</v>
      </c>
      <c r="K1201">
        <v>1664605502</v>
      </c>
      <c r="L1201">
        <v>4</v>
      </c>
      <c r="M1201" t="str">
        <f>VLOOKUP($F1201,Experiment!$A$2:$U$90,MATCH(Results!M$1,Experiment!$A$1:$U$1,0)+1,FALSE)</f>
        <v>I</v>
      </c>
      <c r="N1201">
        <f>IF(Table1[[#This Row],[Impact]]="I",0,1)</f>
        <v>0</v>
      </c>
      <c r="O1201" s="2">
        <f>VLOOKUP($F1201,Experiment!$A$2:$U$90,MATCH(Results!O$1,Experiment!$A$1:$U$1,0),FALSE)</f>
        <v>-10</v>
      </c>
      <c r="P1201" s="3">
        <f>VLOOKUP($F1201,Experiment!$A$2:$U$90,MATCH(Results!P$1,Experiment!$A$1:$U$1,0),FALSE)</f>
        <v>0.5</v>
      </c>
      <c r="Q1201" s="2">
        <f>VLOOKUP($F1201,Experiment!$A$2:$U$90,MATCH(Results!Q$1,Experiment!$A$1:$U$1,0),FALSE)</f>
        <v>0</v>
      </c>
      <c r="R1201" s="3">
        <f>VLOOKUP($F1201,Experiment!$A$2:$U$90,MATCH(Results!R$1,Experiment!$A$1:$U$1,0),FALSE)</f>
        <v>0.5</v>
      </c>
      <c r="S1201" s="2">
        <f>VLOOKUP($F1201,Experiment!$A$2:$U$90,MATCH(Results!S$1,Experiment!$A$1:$U$1,0),FALSE)</f>
        <v>-5</v>
      </c>
      <c r="T1201" s="2">
        <f>VLOOKUP($F1201,Experiment!$A$2:$U$90,MATCH(Results!T$1,Experiment!$A$1:$U$1,0),FALSE)</f>
        <v>25</v>
      </c>
      <c r="U1201" s="2">
        <f>VLOOKUP($F1201,Experiment!$A$2:$U$90,MATCH(Results!U$1,Experiment!$A$1:$U$1,0),FALSE)</f>
        <v>5</v>
      </c>
      <c r="V1201" s="2">
        <f>VLOOKUP($F1201,Experiment!$A$2:$U$90,MATCH(Results!V$1,Experiment!$A$1:$U$1,0),FALSE)</f>
        <v>4</v>
      </c>
      <c r="W1201" s="3">
        <f>VLOOKUP($F1201,Experiment!$A$2:$U$90,MATCH(Results!W$1,Experiment!$A$1:$U$1,0),FALSE)</f>
        <v>0.25</v>
      </c>
      <c r="X1201" s="3">
        <f>VLOOKUP($F1201,Experiment!$A$2:$U$90,MATCH(Results!X$1,Experiment!$A$1:$U$1,0),FALSE)</f>
        <v>0.75</v>
      </c>
      <c r="Y1201" s="2">
        <f>VLOOKUP($F1201,Experiment!$A$2:$U$90,MATCH(Results!Y$1,Experiment!$A$1:$U$1,0),FALSE)</f>
        <v>2</v>
      </c>
      <c r="Z1201" s="3">
        <f>VLOOKUP($F1201,Experiment!$A$2:$U$90,MATCH(Results!Z$1,Experiment!$A$1:$U$1,0),FALSE)</f>
        <v>0.5</v>
      </c>
      <c r="AA1201" s="3">
        <f>VLOOKUP($F1201,Experiment!$A$2:$U$90,MATCH(Results!AA$1,Experiment!$A$1:$U$1,0),FALSE)</f>
        <v>0.25</v>
      </c>
      <c r="AB1201" s="3">
        <f>VLOOKUP($F1201,Experiment!$A$2:$U$90,MATCH(Results!AB$1,Experiment!$A$1:$U$1,0),FALSE)</f>
        <v>0.625</v>
      </c>
      <c r="AC1201" s="3">
        <f>VLOOKUP($F1201,Experiment!$A$2:$U$90,MATCH(Results!AC$1,Experiment!$A$1:$U$1,0),FALSE)</f>
        <v>0.375</v>
      </c>
      <c r="AD1201" s="2">
        <f>VLOOKUP($F1201,Experiment!$A$2:$U$90,MATCH(Results!AD$1,Experiment!$A$1:$U$1,0),FALSE)</f>
        <v>-6.25</v>
      </c>
      <c r="AE1201" s="2">
        <f>VLOOKUP($F1201,Experiment!$A$2:$U$90,MATCH(Results!AE$1,Experiment!$A$1:$U$1,0),FALSE)</f>
        <v>23.4375</v>
      </c>
      <c r="AF1201" s="2">
        <f>VLOOKUP($F1201,Experiment!$A$2:$U$90,MATCH(Results!AF$1,Experiment!$A$1:$U$1,0),FALSE)</f>
        <v>4.8412291827592711</v>
      </c>
      <c r="AG1201" s="3">
        <f>VLOOKUP($F1201,Experiment!$A$2:$W$90,MATCH(Results!AG$1,Experiment!$A$1:$W$1,0),FALSE)</f>
        <v>0.82730419370997643</v>
      </c>
      <c r="AH1201" s="3">
        <f>VLOOKUP($F1201,Experiment!$A$2:$W$90,MATCH(Results!AH$1,Experiment!$A$1:$W$1,0),FALSE)</f>
        <v>0.38648875795104182</v>
      </c>
      <c r="AI1201" s="3">
        <f>VLOOKUP($F1201,Experiment!$A$2:$X$90,MATCH(Results!AI$1,Experiment!$A$1:$X$1,0),FALSE)</f>
        <v>0.61351124204895813</v>
      </c>
      <c r="AJ1201" s="2">
        <f>Table1[[#This Row],[Gain]]^Table1[[#This Row],[θ]]</f>
        <v>0</v>
      </c>
      <c r="AK1201" s="2">
        <f>-Table1[[#This Row],[λ]]*-Table1[[#This Row],[Loss]]^Table1[[#This Row],[θ]]</f>
        <v>15.387517868726606</v>
      </c>
      <c r="AL1201" s="2">
        <f>Table1[[#This Row],[v_n_w_g]]-Table1[[#This Row],[v_n_w_l]]</f>
        <v>-15.387517868726606</v>
      </c>
      <c r="AM1201" s="2">
        <f>IF(Table1[[#This Row],[diff_v]]&gt;=1,1,0)</f>
        <v>0</v>
      </c>
    </row>
    <row r="1202" spans="1:39" hidden="1" x14ac:dyDescent="0.3">
      <c r="A1202">
        <v>49</v>
      </c>
      <c r="B1202" t="s">
        <v>47</v>
      </c>
      <c r="C1202" s="22">
        <f>VLOOKUP(Table1[[#This Row],[Subject]],'Subject Profile'!$A$2:$E$8,4,FALSE)</f>
        <v>0.88613857459934653</v>
      </c>
      <c r="D1202" s="22">
        <f>VLOOKUP(Table1[[#This Row],[Subject]],'Subject Profile'!$A$2:$E$8,5,FALSE)</f>
        <v>-2</v>
      </c>
      <c r="E1202" t="s">
        <v>111</v>
      </c>
      <c r="F1202" t="s">
        <v>84</v>
      </c>
      <c r="G1202" t="s">
        <v>7</v>
      </c>
      <c r="H1202">
        <f>IF(Table1[[#This Row],[decision]]="accept",1,0)</f>
        <v>1</v>
      </c>
      <c r="I1202">
        <v>30</v>
      </c>
      <c r="J1202" t="s">
        <v>107</v>
      </c>
      <c r="K1202">
        <v>1664605507</v>
      </c>
      <c r="L1202">
        <v>5</v>
      </c>
      <c r="M1202" t="str">
        <f>VLOOKUP($F1202,Experiment!$A$2:$U$90,MATCH(Results!M$1,Experiment!$A$1:$U$1,0)+1,FALSE)</f>
        <v>G</v>
      </c>
      <c r="N1202">
        <f>IF(Table1[[#This Row],[Impact]]="I",0,1)</f>
        <v>1</v>
      </c>
      <c r="O1202" s="2">
        <f>VLOOKUP($F1202,Experiment!$A$2:$U$90,MATCH(Results!O$1,Experiment!$A$1:$U$1,0),FALSE)</f>
        <v>-10</v>
      </c>
      <c r="P1202" s="3">
        <f>VLOOKUP($F1202,Experiment!$A$2:$U$90,MATCH(Results!P$1,Experiment!$A$1:$U$1,0),FALSE)</f>
        <v>0.5</v>
      </c>
      <c r="Q1202" s="2">
        <f>VLOOKUP($F1202,Experiment!$A$2:$U$90,MATCH(Results!Q$1,Experiment!$A$1:$U$1,0),FALSE)</f>
        <v>30</v>
      </c>
      <c r="R1202" s="3">
        <f>VLOOKUP($F1202,Experiment!$A$2:$U$90,MATCH(Results!R$1,Experiment!$A$1:$U$1,0),FALSE)</f>
        <v>0.5</v>
      </c>
      <c r="S1202" s="2">
        <f>VLOOKUP($F1202,Experiment!$A$2:$U$90,MATCH(Results!S$1,Experiment!$A$1:$U$1,0),FALSE)</f>
        <v>10</v>
      </c>
      <c r="T1202" s="2">
        <f>VLOOKUP($F1202,Experiment!$A$2:$U$90,MATCH(Results!T$1,Experiment!$A$1:$U$1,0),FALSE)</f>
        <v>400</v>
      </c>
      <c r="U1202" s="2">
        <f>VLOOKUP($F1202,Experiment!$A$2:$U$90,MATCH(Results!U$1,Experiment!$A$1:$U$1,0),FALSE)</f>
        <v>20</v>
      </c>
      <c r="V1202" s="2">
        <f>VLOOKUP($F1202,Experiment!$A$2:$U$90,MATCH(Results!V$1,Experiment!$A$1:$U$1,0),FALSE)</f>
        <v>4</v>
      </c>
      <c r="W1202" s="3">
        <f>VLOOKUP($F1202,Experiment!$A$2:$U$90,MATCH(Results!W$1,Experiment!$A$1:$U$1,0),FALSE)</f>
        <v>0.25</v>
      </c>
      <c r="X1202" s="3">
        <f>VLOOKUP($F1202,Experiment!$A$2:$U$90,MATCH(Results!X$1,Experiment!$A$1:$U$1,0),FALSE)</f>
        <v>0.75</v>
      </c>
      <c r="Y1202" s="2">
        <f>VLOOKUP($F1202,Experiment!$A$2:$U$90,MATCH(Results!Y$1,Experiment!$A$1:$U$1,0),FALSE)</f>
        <v>2</v>
      </c>
      <c r="Z1202" s="3">
        <f>VLOOKUP($F1202,Experiment!$A$2:$U$90,MATCH(Results!Z$1,Experiment!$A$1:$U$1,0),FALSE)</f>
        <v>0.5</v>
      </c>
      <c r="AA1202" s="3">
        <f>VLOOKUP($F1202,Experiment!$A$2:$U$90,MATCH(Results!AA$1,Experiment!$A$1:$U$1,0),FALSE)</f>
        <v>0.25</v>
      </c>
      <c r="AB1202" s="3">
        <f>VLOOKUP($F1202,Experiment!$A$2:$U$90,MATCH(Results!AB$1,Experiment!$A$1:$U$1,0),FALSE)</f>
        <v>0.625</v>
      </c>
      <c r="AC1202" s="3">
        <f>VLOOKUP($F1202,Experiment!$A$2:$U$90,MATCH(Results!AC$1,Experiment!$A$1:$U$1,0),FALSE)</f>
        <v>0.375</v>
      </c>
      <c r="AD1202" s="2">
        <f>VLOOKUP($F1202,Experiment!$A$2:$U$90,MATCH(Results!AD$1,Experiment!$A$1:$U$1,0),FALSE)</f>
        <v>5</v>
      </c>
      <c r="AE1202" s="2">
        <f>VLOOKUP($F1202,Experiment!$A$2:$U$90,MATCH(Results!AE$1,Experiment!$A$1:$U$1,0),FALSE)</f>
        <v>375</v>
      </c>
      <c r="AF1202" s="2">
        <f>VLOOKUP($F1202,Experiment!$A$2:$U$90,MATCH(Results!AF$1,Experiment!$A$1:$U$1,0),FALSE)</f>
        <v>19.364916731037084</v>
      </c>
      <c r="AG1202" s="3">
        <f>VLOOKUP($F1202,Experiment!$A$2:$W$90,MATCH(Results!AG$1,Experiment!$A$1:$W$1,0),FALSE)</f>
        <v>0.82730419370997643</v>
      </c>
      <c r="AH1202" s="3">
        <f>VLOOKUP($F1202,Experiment!$A$2:$W$90,MATCH(Results!AH$1,Experiment!$A$1:$W$1,0),FALSE)</f>
        <v>0.38648875795104182</v>
      </c>
      <c r="AI1202" s="3">
        <f>VLOOKUP($F1202,Experiment!$A$2:$X$90,MATCH(Results!AI$1,Experiment!$A$1:$X$1,0),FALSE)</f>
        <v>0.61351124204895813</v>
      </c>
      <c r="AJ1202" s="2">
        <f>Table1[[#This Row],[Gain]]^Table1[[#This Row],[θ]]</f>
        <v>20.367331083133973</v>
      </c>
      <c r="AK1202" s="2">
        <f>-Table1[[#This Row],[λ]]*-Table1[[#This Row],[Loss]]^Table1[[#This Row],[θ]]</f>
        <v>15.387517868726606</v>
      </c>
      <c r="AL1202" s="2">
        <f>Table1[[#This Row],[v_n_w_g]]-Table1[[#This Row],[v_n_w_l]]</f>
        <v>4.9798132144073666</v>
      </c>
      <c r="AM1202" s="2">
        <f>IF(Table1[[#This Row],[diff_v]]&gt;=1,1,0)</f>
        <v>1</v>
      </c>
    </row>
    <row r="1203" spans="1:39" hidden="1" x14ac:dyDescent="0.3">
      <c r="A1203">
        <v>0</v>
      </c>
      <c r="B1203" t="s">
        <v>47</v>
      </c>
      <c r="C1203" s="22">
        <f>VLOOKUP(Table1[[#This Row],[Subject]],'Subject Profile'!$A$2:$E$8,4,FALSE)</f>
        <v>0.88613857459934653</v>
      </c>
      <c r="D1203" s="22">
        <f>VLOOKUP(Table1[[#This Row],[Subject]],'Subject Profile'!$A$2:$E$8,5,FALSE)</f>
        <v>-2</v>
      </c>
      <c r="E1203" t="s">
        <v>108</v>
      </c>
      <c r="F1203" t="s">
        <v>94</v>
      </c>
      <c r="G1203" t="s">
        <v>7</v>
      </c>
      <c r="H1203">
        <f>IF(Table1[[#This Row],[decision]]="accept",1,0)</f>
        <v>1</v>
      </c>
      <c r="I1203">
        <v>90</v>
      </c>
      <c r="J1203">
        <v>190</v>
      </c>
      <c r="K1203">
        <v>1664605672</v>
      </c>
      <c r="L1203" t="s">
        <v>136</v>
      </c>
      <c r="M1203" t="str">
        <f>VLOOKUP($F1203,Experiment!$A$2:$U$90,MATCH(Results!M$1,Experiment!$A$1:$U$1,0)+1,FALSE)</f>
        <v>I</v>
      </c>
      <c r="N1203">
        <f>IF(Table1[[#This Row],[Impact]]="I",0,1)</f>
        <v>0</v>
      </c>
      <c r="O1203" s="2">
        <f>VLOOKUP($F1203,Experiment!$A$2:$U$90,MATCH(Results!O$1,Experiment!$A$1:$U$1,0),FALSE)</f>
        <v>-90</v>
      </c>
      <c r="P1203" s="3">
        <f>VLOOKUP($F1203,Experiment!$A$2:$U$90,MATCH(Results!P$1,Experiment!$A$1:$U$1,0),FALSE)</f>
        <v>0.5</v>
      </c>
      <c r="Q1203" s="2">
        <f>VLOOKUP($F1203,Experiment!$A$2:$U$90,MATCH(Results!Q$1,Experiment!$A$1:$U$1,0),FALSE)</f>
        <v>90</v>
      </c>
      <c r="R1203" s="3">
        <f>VLOOKUP($F1203,Experiment!$A$2:$U$90,MATCH(Results!R$1,Experiment!$A$1:$U$1,0),FALSE)</f>
        <v>0.5</v>
      </c>
      <c r="S1203" s="2">
        <f>VLOOKUP($F1203,Experiment!$A$2:$U$90,MATCH(Results!S$1,Experiment!$A$1:$U$1,0),FALSE)</f>
        <v>0</v>
      </c>
      <c r="T1203" s="2">
        <f>VLOOKUP($F1203,Experiment!$A$2:$U$90,MATCH(Results!T$1,Experiment!$A$1:$U$1,0),FALSE)</f>
        <v>8100</v>
      </c>
      <c r="U1203" s="2">
        <f>VLOOKUP($F1203,Experiment!$A$2:$U$90,MATCH(Results!U$1,Experiment!$A$1:$U$1,0),FALSE)</f>
        <v>90</v>
      </c>
      <c r="V1203" s="2">
        <f>VLOOKUP($F1203,Experiment!$A$2:$U$90,MATCH(Results!V$1,Experiment!$A$1:$U$1,0),FALSE)</f>
        <v>2</v>
      </c>
      <c r="W1203" s="3">
        <f>VLOOKUP($F1203,Experiment!$A$2:$U$90,MATCH(Results!W$1,Experiment!$A$1:$U$1,0),FALSE)</f>
        <v>0.25</v>
      </c>
      <c r="X1203" s="3">
        <f>VLOOKUP($F1203,Experiment!$A$2:$U$90,MATCH(Results!X$1,Experiment!$A$1:$U$1,0),FALSE)</f>
        <v>0.75</v>
      </c>
      <c r="Y1203" s="2">
        <f>VLOOKUP($F1203,Experiment!$A$2:$U$90,MATCH(Results!Y$1,Experiment!$A$1:$U$1,0),FALSE)</f>
        <v>2</v>
      </c>
      <c r="Z1203" s="3">
        <f>VLOOKUP($F1203,Experiment!$A$2:$U$90,MATCH(Results!Z$1,Experiment!$A$1:$U$1,0),FALSE)</f>
        <v>0.5</v>
      </c>
      <c r="AA1203" s="3">
        <f>VLOOKUP($F1203,Experiment!$A$2:$U$90,MATCH(Results!AA$1,Experiment!$A$1:$U$1,0),FALSE)</f>
        <v>0.25</v>
      </c>
      <c r="AB1203" s="3">
        <f>VLOOKUP($F1203,Experiment!$A$2:$U$90,MATCH(Results!AB$1,Experiment!$A$1:$U$1,0),FALSE)</f>
        <v>0.625</v>
      </c>
      <c r="AC1203" s="3">
        <f>VLOOKUP($F1203,Experiment!$A$2:$U$90,MATCH(Results!AC$1,Experiment!$A$1:$U$1,0),FALSE)</f>
        <v>0.375</v>
      </c>
      <c r="AD1203" s="2">
        <f>VLOOKUP($F1203,Experiment!$A$2:$U$90,MATCH(Results!AD$1,Experiment!$A$1:$U$1,0),FALSE)</f>
        <v>-22.5</v>
      </c>
      <c r="AE1203" s="2">
        <f>VLOOKUP($F1203,Experiment!$A$2:$U$90,MATCH(Results!AE$1,Experiment!$A$1:$U$1,0),FALSE)</f>
        <v>7593.75</v>
      </c>
      <c r="AF1203" s="2">
        <f>VLOOKUP($F1203,Experiment!$A$2:$U$90,MATCH(Results!AF$1,Experiment!$A$1:$U$1,0),FALSE)</f>
        <v>87.142125289666879</v>
      </c>
      <c r="AG1203" s="3">
        <f>VLOOKUP($F1203,Experiment!$A$2:$W$90,MATCH(Results!AG$1,Experiment!$A$1:$W$1,0),FALSE)</f>
        <v>0.82730419370997643</v>
      </c>
      <c r="AH1203" s="3">
        <f>VLOOKUP($F1203,Experiment!$A$2:$W$90,MATCH(Results!AH$1,Experiment!$A$1:$W$1,0),FALSE)</f>
        <v>0.38648875795104182</v>
      </c>
      <c r="AI1203" s="3">
        <f>VLOOKUP($F1203,Experiment!$A$2:$X$90,MATCH(Results!AI$1,Experiment!$A$1:$X$1,0),FALSE)</f>
        <v>0.61351124204895813</v>
      </c>
      <c r="AJ1203" s="2">
        <f>Table1[[#This Row],[Gain]]^Table1[[#This Row],[θ]]</f>
        <v>53.917490655602954</v>
      </c>
      <c r="AK1203" s="2">
        <f>-Table1[[#This Row],[λ]]*-Table1[[#This Row],[Loss]]^Table1[[#This Row],[θ]]</f>
        <v>107.83498131120591</v>
      </c>
      <c r="AL1203" s="2">
        <f>Table1[[#This Row],[v_n_w_g]]-Table1[[#This Row],[v_n_w_l]]</f>
        <v>-53.917490655602954</v>
      </c>
      <c r="AM1203" s="2">
        <f>IF(Table1[[#This Row],[diff_v]]&gt;=1,1,0)</f>
        <v>0</v>
      </c>
    </row>
    <row r="1204" spans="1:39" hidden="1" x14ac:dyDescent="0.3">
      <c r="A1204">
        <v>1</v>
      </c>
      <c r="B1204" t="s">
        <v>47</v>
      </c>
      <c r="C1204" s="22">
        <f>VLOOKUP(Table1[[#This Row],[Subject]],'Subject Profile'!$A$2:$E$8,4,FALSE)</f>
        <v>0.88613857459934653</v>
      </c>
      <c r="D1204" s="22">
        <f>VLOOKUP(Table1[[#This Row],[Subject]],'Subject Profile'!$A$2:$E$8,5,FALSE)</f>
        <v>-2</v>
      </c>
      <c r="E1204" t="s">
        <v>108</v>
      </c>
      <c r="F1204" t="s">
        <v>92</v>
      </c>
      <c r="G1204" t="s">
        <v>5</v>
      </c>
      <c r="H1204">
        <f>IF(Table1[[#This Row],[decision]]="accept",1,0)</f>
        <v>0</v>
      </c>
      <c r="I1204">
        <v>0</v>
      </c>
      <c r="J1204">
        <v>190</v>
      </c>
      <c r="K1204">
        <v>1664605683</v>
      </c>
      <c r="L1204">
        <v>11</v>
      </c>
      <c r="M1204" t="str">
        <f>VLOOKUP($F1204,Experiment!$A$2:$U$90,MATCH(Results!M$1,Experiment!$A$1:$U$1,0)+1,FALSE)</f>
        <v>I</v>
      </c>
      <c r="N1204">
        <f>IF(Table1[[#This Row],[Impact]]="I",0,1)</f>
        <v>0</v>
      </c>
      <c r="O1204" s="2">
        <f>VLOOKUP($F1204,Experiment!$A$2:$U$90,MATCH(Results!O$1,Experiment!$A$1:$U$1,0),FALSE)</f>
        <v>-10</v>
      </c>
      <c r="P1204" s="3">
        <f>VLOOKUP($F1204,Experiment!$A$2:$U$90,MATCH(Results!P$1,Experiment!$A$1:$U$1,0),FALSE)</f>
        <v>0.5</v>
      </c>
      <c r="Q1204" s="2">
        <f>VLOOKUP($F1204,Experiment!$A$2:$U$90,MATCH(Results!Q$1,Experiment!$A$1:$U$1,0),FALSE)</f>
        <v>30</v>
      </c>
      <c r="R1204" s="3">
        <f>VLOOKUP($F1204,Experiment!$A$2:$U$90,MATCH(Results!R$1,Experiment!$A$1:$U$1,0),FALSE)</f>
        <v>0.5</v>
      </c>
      <c r="S1204" s="2">
        <f>VLOOKUP($F1204,Experiment!$A$2:$U$90,MATCH(Results!S$1,Experiment!$A$1:$U$1,0),FALSE)</f>
        <v>10</v>
      </c>
      <c r="T1204" s="2">
        <f>VLOOKUP($F1204,Experiment!$A$2:$U$90,MATCH(Results!T$1,Experiment!$A$1:$U$1,0),FALSE)</f>
        <v>400</v>
      </c>
      <c r="U1204" s="2">
        <f>VLOOKUP($F1204,Experiment!$A$2:$U$90,MATCH(Results!U$1,Experiment!$A$1:$U$1,0),FALSE)</f>
        <v>20</v>
      </c>
      <c r="V1204" s="2">
        <f>VLOOKUP($F1204,Experiment!$A$2:$U$90,MATCH(Results!V$1,Experiment!$A$1:$U$1,0),FALSE)</f>
        <v>4</v>
      </c>
      <c r="W1204" s="3">
        <f>VLOOKUP($F1204,Experiment!$A$2:$U$90,MATCH(Results!W$1,Experiment!$A$1:$U$1,0),FALSE)</f>
        <v>0.25</v>
      </c>
      <c r="X1204" s="3">
        <f>VLOOKUP($F1204,Experiment!$A$2:$U$90,MATCH(Results!X$1,Experiment!$A$1:$U$1,0),FALSE)</f>
        <v>0.75</v>
      </c>
      <c r="Y1204" s="2">
        <f>VLOOKUP($F1204,Experiment!$A$2:$U$90,MATCH(Results!Y$1,Experiment!$A$1:$U$1,0),FALSE)</f>
        <v>2</v>
      </c>
      <c r="Z1204" s="3">
        <f>VLOOKUP($F1204,Experiment!$A$2:$U$90,MATCH(Results!Z$1,Experiment!$A$1:$U$1,0),FALSE)</f>
        <v>0.5</v>
      </c>
      <c r="AA1204" s="3">
        <f>VLOOKUP($F1204,Experiment!$A$2:$U$90,MATCH(Results!AA$1,Experiment!$A$1:$U$1,0),FALSE)</f>
        <v>0.25</v>
      </c>
      <c r="AB1204" s="3">
        <f>VLOOKUP($F1204,Experiment!$A$2:$U$90,MATCH(Results!AB$1,Experiment!$A$1:$U$1,0),FALSE)</f>
        <v>0.625</v>
      </c>
      <c r="AC1204" s="3">
        <f>VLOOKUP($F1204,Experiment!$A$2:$U$90,MATCH(Results!AC$1,Experiment!$A$1:$U$1,0),FALSE)</f>
        <v>0.375</v>
      </c>
      <c r="AD1204" s="2">
        <f>VLOOKUP($F1204,Experiment!$A$2:$U$90,MATCH(Results!AD$1,Experiment!$A$1:$U$1,0),FALSE)</f>
        <v>5</v>
      </c>
      <c r="AE1204" s="2">
        <f>VLOOKUP($F1204,Experiment!$A$2:$U$90,MATCH(Results!AE$1,Experiment!$A$1:$U$1,0),FALSE)</f>
        <v>375</v>
      </c>
      <c r="AF1204" s="2">
        <f>VLOOKUP($F1204,Experiment!$A$2:$U$90,MATCH(Results!AF$1,Experiment!$A$1:$U$1,0),FALSE)</f>
        <v>19.364916731037084</v>
      </c>
      <c r="AG1204" s="3">
        <f>VLOOKUP($F1204,Experiment!$A$2:$W$90,MATCH(Results!AG$1,Experiment!$A$1:$W$1,0),FALSE)</f>
        <v>0.82730419370997643</v>
      </c>
      <c r="AH1204" s="3">
        <f>VLOOKUP($F1204,Experiment!$A$2:$W$90,MATCH(Results!AH$1,Experiment!$A$1:$W$1,0),FALSE)</f>
        <v>0.38648875795104182</v>
      </c>
      <c r="AI1204" s="3">
        <f>VLOOKUP($F1204,Experiment!$A$2:$X$90,MATCH(Results!AI$1,Experiment!$A$1:$X$1,0),FALSE)</f>
        <v>0.61351124204895813</v>
      </c>
      <c r="AJ1204" s="2">
        <f>Table1[[#This Row],[Gain]]^Table1[[#This Row],[θ]]</f>
        <v>20.367331083133973</v>
      </c>
      <c r="AK1204" s="2">
        <f>-Table1[[#This Row],[λ]]*-Table1[[#This Row],[Loss]]^Table1[[#This Row],[θ]]</f>
        <v>15.387517868726606</v>
      </c>
      <c r="AL1204" s="2">
        <f>Table1[[#This Row],[v_n_w_g]]-Table1[[#This Row],[v_n_w_l]]</f>
        <v>4.9798132144073666</v>
      </c>
      <c r="AM1204" s="2">
        <f>IF(Table1[[#This Row],[diff_v]]&gt;=1,1,0)</f>
        <v>1</v>
      </c>
    </row>
    <row r="1205" spans="1:39" hidden="1" x14ac:dyDescent="0.3">
      <c r="A1205">
        <v>2</v>
      </c>
      <c r="B1205" t="s">
        <v>47</v>
      </c>
      <c r="C1205" s="22">
        <f>VLOOKUP(Table1[[#This Row],[Subject]],'Subject Profile'!$A$2:$E$8,4,FALSE)</f>
        <v>0.88613857459934653</v>
      </c>
      <c r="D1205" s="22">
        <f>VLOOKUP(Table1[[#This Row],[Subject]],'Subject Profile'!$A$2:$E$8,5,FALSE)</f>
        <v>-2</v>
      </c>
      <c r="E1205" t="s">
        <v>108</v>
      </c>
      <c r="F1205" t="s">
        <v>93</v>
      </c>
      <c r="G1205" t="s">
        <v>5</v>
      </c>
      <c r="H1205">
        <f>IF(Table1[[#This Row],[decision]]="accept",1,0)</f>
        <v>0</v>
      </c>
      <c r="I1205">
        <v>0</v>
      </c>
      <c r="J1205">
        <v>190</v>
      </c>
      <c r="K1205">
        <v>1664605699</v>
      </c>
      <c r="L1205">
        <v>16</v>
      </c>
      <c r="M1205" t="str">
        <f>VLOOKUP($F1205,Experiment!$A$2:$U$90,MATCH(Results!M$1,Experiment!$A$1:$U$1,0)+1,FALSE)</f>
        <v>I</v>
      </c>
      <c r="N1205">
        <f>IF(Table1[[#This Row],[Impact]]="I",0,1)</f>
        <v>0</v>
      </c>
      <c r="O1205" s="2">
        <f>VLOOKUP($F1205,Experiment!$A$2:$U$90,MATCH(Results!O$1,Experiment!$A$1:$U$1,0),FALSE)</f>
        <v>-90</v>
      </c>
      <c r="P1205" s="3">
        <f>VLOOKUP($F1205,Experiment!$A$2:$U$90,MATCH(Results!P$1,Experiment!$A$1:$U$1,0),FALSE)</f>
        <v>0.5</v>
      </c>
      <c r="Q1205" s="2">
        <f>VLOOKUP($F1205,Experiment!$A$2:$U$90,MATCH(Results!Q$1,Experiment!$A$1:$U$1,0),FALSE)</f>
        <v>100</v>
      </c>
      <c r="R1205" s="3">
        <f>VLOOKUP($F1205,Experiment!$A$2:$U$90,MATCH(Results!R$1,Experiment!$A$1:$U$1,0),FALSE)</f>
        <v>0.5</v>
      </c>
      <c r="S1205" s="2">
        <f>VLOOKUP($F1205,Experiment!$A$2:$U$90,MATCH(Results!S$1,Experiment!$A$1:$U$1,0),FALSE)</f>
        <v>5</v>
      </c>
      <c r="T1205" s="2">
        <f>VLOOKUP($F1205,Experiment!$A$2:$U$90,MATCH(Results!T$1,Experiment!$A$1:$U$1,0),FALSE)</f>
        <v>9025</v>
      </c>
      <c r="U1205" s="2">
        <f>VLOOKUP($F1205,Experiment!$A$2:$U$90,MATCH(Results!U$1,Experiment!$A$1:$U$1,0),FALSE)</f>
        <v>95</v>
      </c>
      <c r="V1205" s="2">
        <f>VLOOKUP($F1205,Experiment!$A$2:$U$90,MATCH(Results!V$1,Experiment!$A$1:$U$1,0),FALSE)</f>
        <v>4</v>
      </c>
      <c r="W1205" s="3">
        <f>VLOOKUP($F1205,Experiment!$A$2:$U$90,MATCH(Results!W$1,Experiment!$A$1:$U$1,0),FALSE)</f>
        <v>0.25</v>
      </c>
      <c r="X1205" s="3">
        <f>VLOOKUP($F1205,Experiment!$A$2:$U$90,MATCH(Results!X$1,Experiment!$A$1:$U$1,0),FALSE)</f>
        <v>0.75</v>
      </c>
      <c r="Y1205" s="2">
        <f>VLOOKUP($F1205,Experiment!$A$2:$U$90,MATCH(Results!Y$1,Experiment!$A$1:$U$1,0),FALSE)</f>
        <v>1</v>
      </c>
      <c r="Z1205" s="3">
        <f>VLOOKUP($F1205,Experiment!$A$2:$U$90,MATCH(Results!Z$1,Experiment!$A$1:$U$1,0),FALSE)</f>
        <v>0.25</v>
      </c>
      <c r="AA1205" s="3">
        <f>VLOOKUP($F1205,Experiment!$A$2:$U$90,MATCH(Results!AA$1,Experiment!$A$1:$U$1,0),FALSE)</f>
        <v>0.5</v>
      </c>
      <c r="AB1205" s="3">
        <f>VLOOKUP($F1205,Experiment!$A$2:$U$90,MATCH(Results!AB$1,Experiment!$A$1:$U$1,0),FALSE)</f>
        <v>0.375</v>
      </c>
      <c r="AC1205" s="3">
        <f>VLOOKUP($F1205,Experiment!$A$2:$U$90,MATCH(Results!AC$1,Experiment!$A$1:$U$1,0),FALSE)</f>
        <v>0.625</v>
      </c>
      <c r="AD1205" s="2">
        <f>VLOOKUP($F1205,Experiment!$A$2:$U$90,MATCH(Results!AD$1,Experiment!$A$1:$U$1,0),FALSE)</f>
        <v>28.75</v>
      </c>
      <c r="AE1205" s="2">
        <f>VLOOKUP($F1205,Experiment!$A$2:$U$90,MATCH(Results!AE$1,Experiment!$A$1:$U$1,0),FALSE)</f>
        <v>8460.9375</v>
      </c>
      <c r="AF1205" s="2">
        <f>VLOOKUP($F1205,Experiment!$A$2:$U$90,MATCH(Results!AF$1,Experiment!$A$1:$U$1,0),FALSE)</f>
        <v>91.983354472426157</v>
      </c>
      <c r="AG1205" s="3">
        <f>VLOOKUP($F1205,Experiment!$A$2:$W$90,MATCH(Results!AG$1,Experiment!$A$1:$W$1,0),FALSE)</f>
        <v>1</v>
      </c>
      <c r="AH1205" s="3">
        <f>VLOOKUP($F1205,Experiment!$A$2:$W$90,MATCH(Results!AH$1,Experiment!$A$1:$W$1,0),FALSE)</f>
        <v>0.625</v>
      </c>
      <c r="AI1205" s="3">
        <f>VLOOKUP($F1205,Experiment!$A$2:$X$90,MATCH(Results!AI$1,Experiment!$A$1:$X$1,0),FALSE)</f>
        <v>0.375</v>
      </c>
      <c r="AJ1205" s="2">
        <f>Table1[[#This Row],[Gain]]^Table1[[#This Row],[θ]]</f>
        <v>59.193926540095148</v>
      </c>
      <c r="AK1205" s="2">
        <f>-Table1[[#This Row],[λ]]*-Table1[[#This Row],[Loss]]^Table1[[#This Row],[θ]]</f>
        <v>107.83498131120591</v>
      </c>
      <c r="AL1205" s="2">
        <f>Table1[[#This Row],[v_n_w_g]]-Table1[[#This Row],[v_n_w_l]]</f>
        <v>-48.64105477111076</v>
      </c>
      <c r="AM1205" s="2">
        <f>IF(Table1[[#This Row],[diff_v]]&gt;=1,1,0)</f>
        <v>0</v>
      </c>
    </row>
    <row r="1206" spans="1:39" hidden="1" x14ac:dyDescent="0.3">
      <c r="A1206">
        <v>3</v>
      </c>
      <c r="B1206" t="s">
        <v>47</v>
      </c>
      <c r="C1206" s="22">
        <f>VLOOKUP(Table1[[#This Row],[Subject]],'Subject Profile'!$A$2:$E$8,4,FALSE)</f>
        <v>0.88613857459934653</v>
      </c>
      <c r="D1206" s="22">
        <f>VLOOKUP(Table1[[#This Row],[Subject]],'Subject Profile'!$A$2:$E$8,5,FALSE)</f>
        <v>-2</v>
      </c>
      <c r="E1206" t="s">
        <v>108</v>
      </c>
      <c r="F1206" t="s">
        <v>82</v>
      </c>
      <c r="G1206" t="s">
        <v>5</v>
      </c>
      <c r="H1206">
        <f>IF(Table1[[#This Row],[decision]]="accept",1,0)</f>
        <v>0</v>
      </c>
      <c r="I1206">
        <v>0</v>
      </c>
      <c r="J1206">
        <v>190</v>
      </c>
      <c r="K1206">
        <v>1664605703</v>
      </c>
      <c r="L1206">
        <v>4</v>
      </c>
      <c r="M1206" t="str">
        <f>VLOOKUP($F1206,Experiment!$A$2:$U$90,MATCH(Results!M$1,Experiment!$A$1:$U$1,0)+1,FALSE)</f>
        <v>G</v>
      </c>
      <c r="N1206">
        <f>IF(Table1[[#This Row],[Impact]]="I",0,1)</f>
        <v>1</v>
      </c>
      <c r="O1206" s="2">
        <f>VLOOKUP($F1206,Experiment!$A$2:$U$90,MATCH(Results!O$1,Experiment!$A$1:$U$1,0),FALSE)</f>
        <v>-10</v>
      </c>
      <c r="P1206" s="3">
        <f>VLOOKUP($F1206,Experiment!$A$2:$U$90,MATCH(Results!P$1,Experiment!$A$1:$U$1,0),FALSE)</f>
        <v>0.5</v>
      </c>
      <c r="Q1206" s="2">
        <f>VLOOKUP($F1206,Experiment!$A$2:$U$90,MATCH(Results!Q$1,Experiment!$A$1:$U$1,0),FALSE)</f>
        <v>0</v>
      </c>
      <c r="R1206" s="3">
        <f>VLOOKUP($F1206,Experiment!$A$2:$U$90,MATCH(Results!R$1,Experiment!$A$1:$U$1,0),FALSE)</f>
        <v>0.5</v>
      </c>
      <c r="S1206" s="2">
        <f>VLOOKUP($F1206,Experiment!$A$2:$U$90,MATCH(Results!S$1,Experiment!$A$1:$U$1,0),FALSE)</f>
        <v>-5</v>
      </c>
      <c r="T1206" s="2">
        <f>VLOOKUP($F1206,Experiment!$A$2:$U$90,MATCH(Results!T$1,Experiment!$A$1:$U$1,0),FALSE)</f>
        <v>25</v>
      </c>
      <c r="U1206" s="2">
        <f>VLOOKUP($F1206,Experiment!$A$2:$U$90,MATCH(Results!U$1,Experiment!$A$1:$U$1,0),FALSE)</f>
        <v>5</v>
      </c>
      <c r="V1206" s="2">
        <f>VLOOKUP($F1206,Experiment!$A$2:$U$90,MATCH(Results!V$1,Experiment!$A$1:$U$1,0),FALSE)</f>
        <v>2</v>
      </c>
      <c r="W1206" s="3">
        <f>VLOOKUP($F1206,Experiment!$A$2:$U$90,MATCH(Results!W$1,Experiment!$A$1:$U$1,0),FALSE)</f>
        <v>0.25</v>
      </c>
      <c r="X1206" s="3">
        <f>VLOOKUP($F1206,Experiment!$A$2:$U$90,MATCH(Results!X$1,Experiment!$A$1:$U$1,0),FALSE)</f>
        <v>0.75</v>
      </c>
      <c r="Y1206" s="2">
        <f>VLOOKUP($F1206,Experiment!$A$2:$U$90,MATCH(Results!Y$1,Experiment!$A$1:$U$1,0),FALSE)</f>
        <v>2</v>
      </c>
      <c r="Z1206" s="3">
        <f>VLOOKUP($F1206,Experiment!$A$2:$U$90,MATCH(Results!Z$1,Experiment!$A$1:$U$1,0),FALSE)</f>
        <v>0.5</v>
      </c>
      <c r="AA1206" s="3">
        <f>VLOOKUP($F1206,Experiment!$A$2:$U$90,MATCH(Results!AA$1,Experiment!$A$1:$U$1,0),FALSE)</f>
        <v>0.25</v>
      </c>
      <c r="AB1206" s="3">
        <f>VLOOKUP($F1206,Experiment!$A$2:$U$90,MATCH(Results!AB$1,Experiment!$A$1:$U$1,0),FALSE)</f>
        <v>0.625</v>
      </c>
      <c r="AC1206" s="3">
        <f>VLOOKUP($F1206,Experiment!$A$2:$U$90,MATCH(Results!AC$1,Experiment!$A$1:$U$1,0),FALSE)</f>
        <v>0.375</v>
      </c>
      <c r="AD1206" s="2">
        <f>VLOOKUP($F1206,Experiment!$A$2:$U$90,MATCH(Results!AD$1,Experiment!$A$1:$U$1,0),FALSE)</f>
        <v>-6.25</v>
      </c>
      <c r="AE1206" s="2">
        <f>VLOOKUP($F1206,Experiment!$A$2:$U$90,MATCH(Results!AE$1,Experiment!$A$1:$U$1,0),FALSE)</f>
        <v>23.4375</v>
      </c>
      <c r="AF1206" s="2">
        <f>VLOOKUP($F1206,Experiment!$A$2:$U$90,MATCH(Results!AF$1,Experiment!$A$1:$U$1,0),FALSE)</f>
        <v>4.8412291827592711</v>
      </c>
      <c r="AG1206" s="3">
        <f>VLOOKUP($F1206,Experiment!$A$2:$W$90,MATCH(Results!AG$1,Experiment!$A$1:$W$1,0),FALSE)</f>
        <v>0.82730419370997643</v>
      </c>
      <c r="AH1206" s="3">
        <f>VLOOKUP($F1206,Experiment!$A$2:$W$90,MATCH(Results!AH$1,Experiment!$A$1:$W$1,0),FALSE)</f>
        <v>0.38648875795104182</v>
      </c>
      <c r="AI1206" s="3">
        <f>VLOOKUP($F1206,Experiment!$A$2:$X$90,MATCH(Results!AI$1,Experiment!$A$1:$X$1,0),FALSE)</f>
        <v>0.61351124204895813</v>
      </c>
      <c r="AJ1206" s="2">
        <f>Table1[[#This Row],[Gain]]^Table1[[#This Row],[θ]]</f>
        <v>0</v>
      </c>
      <c r="AK1206" s="2">
        <f>-Table1[[#This Row],[λ]]*-Table1[[#This Row],[Loss]]^Table1[[#This Row],[θ]]</f>
        <v>15.387517868726606</v>
      </c>
      <c r="AL1206" s="2">
        <f>Table1[[#This Row],[v_n_w_g]]-Table1[[#This Row],[v_n_w_l]]</f>
        <v>-15.387517868726606</v>
      </c>
      <c r="AM1206" s="2">
        <f>IF(Table1[[#This Row],[diff_v]]&gt;=1,1,0)</f>
        <v>0</v>
      </c>
    </row>
    <row r="1207" spans="1:39" hidden="1" x14ac:dyDescent="0.3">
      <c r="A1207">
        <v>4</v>
      </c>
      <c r="B1207" t="s">
        <v>47</v>
      </c>
      <c r="C1207" s="22">
        <f>VLOOKUP(Table1[[#This Row],[Subject]],'Subject Profile'!$A$2:$E$8,4,FALSE)</f>
        <v>0.88613857459934653</v>
      </c>
      <c r="D1207" s="22">
        <f>VLOOKUP(Table1[[#This Row],[Subject]],'Subject Profile'!$A$2:$E$8,5,FALSE)</f>
        <v>-2</v>
      </c>
      <c r="E1207" t="s">
        <v>108</v>
      </c>
      <c r="F1207" t="s">
        <v>66</v>
      </c>
      <c r="G1207" t="s">
        <v>7</v>
      </c>
      <c r="H1207">
        <f>IF(Table1[[#This Row],[decision]]="accept",1,0)</f>
        <v>1</v>
      </c>
      <c r="I1207">
        <v>-10</v>
      </c>
      <c r="J1207">
        <v>180</v>
      </c>
      <c r="K1207">
        <v>1664605709</v>
      </c>
      <c r="L1207">
        <v>6</v>
      </c>
      <c r="M1207" t="str">
        <f>VLOOKUP($F1207,Experiment!$A$2:$U$90,MATCH(Results!M$1,Experiment!$A$1:$U$1,0)+1,FALSE)</f>
        <v>G</v>
      </c>
      <c r="N1207">
        <f>IF(Table1[[#This Row],[Impact]]="I",0,1)</f>
        <v>1</v>
      </c>
      <c r="O1207" s="2">
        <f>VLOOKUP($F1207,Experiment!$A$2:$U$90,MATCH(Results!O$1,Experiment!$A$1:$U$1,0),FALSE)</f>
        <v>-10</v>
      </c>
      <c r="P1207" s="3">
        <f>VLOOKUP($F1207,Experiment!$A$2:$U$90,MATCH(Results!P$1,Experiment!$A$1:$U$1,0),FALSE)</f>
        <v>0.5</v>
      </c>
      <c r="Q1207" s="2">
        <f>VLOOKUP($F1207,Experiment!$A$2:$U$90,MATCH(Results!Q$1,Experiment!$A$1:$U$1,0),FALSE)</f>
        <v>20</v>
      </c>
      <c r="R1207" s="3">
        <f>VLOOKUP($F1207,Experiment!$A$2:$U$90,MATCH(Results!R$1,Experiment!$A$1:$U$1,0),FALSE)</f>
        <v>0.5</v>
      </c>
      <c r="S1207" s="2">
        <f>VLOOKUP($F1207,Experiment!$A$2:$U$90,MATCH(Results!S$1,Experiment!$A$1:$U$1,0),FALSE)</f>
        <v>5</v>
      </c>
      <c r="T1207" s="2">
        <f>VLOOKUP($F1207,Experiment!$A$2:$U$90,MATCH(Results!T$1,Experiment!$A$1:$U$1,0),FALSE)</f>
        <v>225</v>
      </c>
      <c r="U1207" s="2">
        <f>VLOOKUP($F1207,Experiment!$A$2:$U$90,MATCH(Results!U$1,Experiment!$A$1:$U$1,0),FALSE)</f>
        <v>15</v>
      </c>
      <c r="V1207" s="2">
        <f>VLOOKUP($F1207,Experiment!$A$2:$U$90,MATCH(Results!V$1,Experiment!$A$1:$U$1,0),FALSE)</f>
        <v>2</v>
      </c>
      <c r="W1207" s="3">
        <f>VLOOKUP($F1207,Experiment!$A$2:$U$90,MATCH(Results!W$1,Experiment!$A$1:$U$1,0),FALSE)</f>
        <v>0.25</v>
      </c>
      <c r="X1207" s="3">
        <f>VLOOKUP($F1207,Experiment!$A$2:$U$90,MATCH(Results!X$1,Experiment!$A$1:$U$1,0),FALSE)</f>
        <v>0.75</v>
      </c>
      <c r="Y1207" s="2">
        <f>VLOOKUP($F1207,Experiment!$A$2:$U$90,MATCH(Results!Y$1,Experiment!$A$1:$U$1,0),FALSE)</f>
        <v>2</v>
      </c>
      <c r="Z1207" s="3">
        <f>VLOOKUP($F1207,Experiment!$A$2:$U$90,MATCH(Results!Z$1,Experiment!$A$1:$U$1,0),FALSE)</f>
        <v>0.5</v>
      </c>
      <c r="AA1207" s="3">
        <f>VLOOKUP($F1207,Experiment!$A$2:$U$90,MATCH(Results!AA$1,Experiment!$A$1:$U$1,0),FALSE)</f>
        <v>0.25</v>
      </c>
      <c r="AB1207" s="3">
        <f>VLOOKUP($F1207,Experiment!$A$2:$U$90,MATCH(Results!AB$1,Experiment!$A$1:$U$1,0),FALSE)</f>
        <v>0.625</v>
      </c>
      <c r="AC1207" s="3">
        <f>VLOOKUP($F1207,Experiment!$A$2:$U$90,MATCH(Results!AC$1,Experiment!$A$1:$U$1,0),FALSE)</f>
        <v>0.375</v>
      </c>
      <c r="AD1207" s="2">
        <f>VLOOKUP($F1207,Experiment!$A$2:$U$90,MATCH(Results!AD$1,Experiment!$A$1:$U$1,0),FALSE)</f>
        <v>1.25</v>
      </c>
      <c r="AE1207" s="2">
        <f>VLOOKUP($F1207,Experiment!$A$2:$U$90,MATCH(Results!AE$1,Experiment!$A$1:$U$1,0),FALSE)</f>
        <v>210.9375</v>
      </c>
      <c r="AF1207" s="2">
        <f>VLOOKUP($F1207,Experiment!$A$2:$U$90,MATCH(Results!AF$1,Experiment!$A$1:$U$1,0),FALSE)</f>
        <v>14.523687548277813</v>
      </c>
      <c r="AG1207" s="3">
        <f>VLOOKUP($F1207,Experiment!$A$2:$W$90,MATCH(Results!AG$1,Experiment!$A$1:$W$1,0),FALSE)</f>
        <v>0.82730419370997643</v>
      </c>
      <c r="AH1207" s="3">
        <f>VLOOKUP($F1207,Experiment!$A$2:$W$90,MATCH(Results!AH$1,Experiment!$A$1:$W$1,0),FALSE)</f>
        <v>0.38648875795104182</v>
      </c>
      <c r="AI1207" s="3">
        <f>VLOOKUP($F1207,Experiment!$A$2:$X$90,MATCH(Results!AI$1,Experiment!$A$1:$X$1,0),FALSE)</f>
        <v>0.61351124204895813</v>
      </c>
      <c r="AJ1207" s="2">
        <f>Table1[[#This Row],[Gain]]^Table1[[#This Row],[θ]]</f>
        <v>14.219779625740344</v>
      </c>
      <c r="AK1207" s="2">
        <f>-Table1[[#This Row],[λ]]*-Table1[[#This Row],[Loss]]^Table1[[#This Row],[θ]]</f>
        <v>15.387517868726606</v>
      </c>
      <c r="AL1207" s="2">
        <f>Table1[[#This Row],[v_n_w_g]]-Table1[[#This Row],[v_n_w_l]]</f>
        <v>-1.1677382429862622</v>
      </c>
      <c r="AM1207" s="2">
        <f>IF(Table1[[#This Row],[diff_v]]&gt;=1,1,0)</f>
        <v>0</v>
      </c>
    </row>
    <row r="1208" spans="1:39" hidden="1" x14ac:dyDescent="0.3">
      <c r="A1208">
        <v>5</v>
      </c>
      <c r="B1208" t="s">
        <v>47</v>
      </c>
      <c r="C1208" s="22">
        <f>VLOOKUP(Table1[[#This Row],[Subject]],'Subject Profile'!$A$2:$E$8,4,FALSE)</f>
        <v>0.88613857459934653</v>
      </c>
      <c r="D1208" s="22">
        <f>VLOOKUP(Table1[[#This Row],[Subject]],'Subject Profile'!$A$2:$E$8,5,FALSE)</f>
        <v>-2</v>
      </c>
      <c r="E1208" t="s">
        <v>108</v>
      </c>
      <c r="F1208" t="s">
        <v>55</v>
      </c>
      <c r="G1208" t="s">
        <v>56</v>
      </c>
      <c r="H1208">
        <f>IF(Table1[[#This Row],[decision]]="accept",1,0)</f>
        <v>0</v>
      </c>
      <c r="I1208">
        <v>0</v>
      </c>
      <c r="J1208">
        <v>180</v>
      </c>
      <c r="K1208">
        <v>1664605747</v>
      </c>
      <c r="L1208">
        <v>38</v>
      </c>
      <c r="M1208" t="str">
        <f>VLOOKUP($F1208,Experiment!$A$2:$U$90,MATCH(Results!M$1,Experiment!$A$1:$U$1,0)+1,FALSE)</f>
        <v>R</v>
      </c>
      <c r="N1208">
        <f>IF(Table1[[#This Row],[Impact]]="I",0,1)</f>
        <v>1</v>
      </c>
      <c r="O1208" s="2">
        <f>VLOOKUP($F1208,Experiment!$A$2:$U$90,MATCH(Results!O$1,Experiment!$A$1:$U$1,0),FALSE)</f>
        <v>0</v>
      </c>
      <c r="P1208" s="3">
        <f>VLOOKUP($F1208,Experiment!$A$2:$U$90,MATCH(Results!P$1,Experiment!$A$1:$U$1,0),FALSE)</f>
        <v>0</v>
      </c>
      <c r="Q1208" s="2">
        <f>VLOOKUP($F1208,Experiment!$A$2:$U$90,MATCH(Results!Q$1,Experiment!$A$1:$U$1,0),FALSE)</f>
        <v>0</v>
      </c>
      <c r="R1208" s="3">
        <f>VLOOKUP($F1208,Experiment!$A$2:$U$90,MATCH(Results!R$1,Experiment!$A$1:$U$1,0),FALSE)</f>
        <v>0</v>
      </c>
      <c r="S1208" s="2">
        <f>VLOOKUP($F1208,Experiment!$A$2:$U$90,MATCH(Results!S$1,Experiment!$A$1:$U$1,0),FALSE)</f>
        <v>0</v>
      </c>
      <c r="T1208" s="2">
        <f>VLOOKUP($F1208,Experiment!$A$2:$U$90,MATCH(Results!T$1,Experiment!$A$1:$U$1,0),FALSE)</f>
        <v>0</v>
      </c>
      <c r="U1208" s="2">
        <f>VLOOKUP($F1208,Experiment!$A$2:$U$90,MATCH(Results!U$1,Experiment!$A$1:$U$1,0),FALSE)</f>
        <v>0</v>
      </c>
      <c r="V1208" s="2">
        <f>VLOOKUP($F1208,Experiment!$A$2:$U$90,MATCH(Results!V$1,Experiment!$A$1:$U$1,0),FALSE)</f>
        <v>0</v>
      </c>
      <c r="W1208" s="3">
        <f>VLOOKUP($F1208,Experiment!$A$2:$U$90,MATCH(Results!W$1,Experiment!$A$1:$U$1,0),FALSE)</f>
        <v>0</v>
      </c>
      <c r="X1208" s="3">
        <f>VLOOKUP($F1208,Experiment!$A$2:$U$90,MATCH(Results!X$1,Experiment!$A$1:$U$1,0),FALSE)</f>
        <v>0</v>
      </c>
      <c r="Y1208" s="2">
        <f>VLOOKUP($F1208,Experiment!$A$2:$U$90,MATCH(Results!Y$1,Experiment!$A$1:$U$1,0),FALSE)</f>
        <v>0</v>
      </c>
      <c r="Z1208" s="3">
        <f>VLOOKUP($F1208,Experiment!$A$2:$U$90,MATCH(Results!Z$1,Experiment!$A$1:$U$1,0),FALSE)</f>
        <v>0</v>
      </c>
      <c r="AA1208" s="3">
        <f>VLOOKUP($F1208,Experiment!$A$2:$U$90,MATCH(Results!AA$1,Experiment!$A$1:$U$1,0),FALSE)</f>
        <v>0</v>
      </c>
      <c r="AB1208" s="3">
        <f>VLOOKUP($F1208,Experiment!$A$2:$U$90,MATCH(Results!AB$1,Experiment!$A$1:$U$1,0),FALSE)</f>
        <v>0</v>
      </c>
      <c r="AC1208" s="3">
        <f>VLOOKUP($F1208,Experiment!$A$2:$U$90,MATCH(Results!AC$1,Experiment!$A$1:$U$1,0),FALSE)</f>
        <v>0</v>
      </c>
      <c r="AD1208" s="2">
        <f>VLOOKUP($F1208,Experiment!$A$2:$U$90,MATCH(Results!AD$1,Experiment!$A$1:$U$1,0),FALSE)</f>
        <v>0</v>
      </c>
      <c r="AE1208" s="2">
        <f>VLOOKUP($F1208,Experiment!$A$2:$U$90,MATCH(Results!AE$1,Experiment!$A$1:$U$1,0),FALSE)</f>
        <v>0</v>
      </c>
      <c r="AF1208" s="2">
        <f>VLOOKUP($F1208,Experiment!$A$2:$U$90,MATCH(Results!AF$1,Experiment!$A$1:$U$1,0),FALSE)</f>
        <v>0</v>
      </c>
      <c r="AG1208" s="2"/>
      <c r="AH1208" s="3">
        <f>VLOOKUP($F1208,Experiment!$A$2:$W$90,MATCH(Results!AH$1,Experiment!$A$1:$W$1,0),FALSE)</f>
        <v>0</v>
      </c>
      <c r="AI1208" s="2">
        <f>VLOOKUP($F1208,Experiment!$A$2:$X$90,MATCH(Results!AI$1,Experiment!$A$1:$X$1,0),FALSE)</f>
        <v>0</v>
      </c>
      <c r="AJ1208" s="2">
        <f>Table1[[#This Row],[Gain]]^Table1[[#This Row],[θ]]</f>
        <v>0</v>
      </c>
      <c r="AK1208" s="2">
        <f>-Table1[[#This Row],[λ]]*-Table1[[#This Row],[Loss]]^Table1[[#This Row],[θ]]</f>
        <v>0</v>
      </c>
      <c r="AL1208" s="2">
        <f>Table1[[#This Row],[v_n_w_g]]-Table1[[#This Row],[v_n_w_l]]</f>
        <v>0</v>
      </c>
      <c r="AM1208" s="2">
        <f>IF(Table1[[#This Row],[diff_v]]&gt;=1,1,0)</f>
        <v>0</v>
      </c>
    </row>
    <row r="1209" spans="1:39" hidden="1" x14ac:dyDescent="0.3">
      <c r="A1209">
        <v>6</v>
      </c>
      <c r="B1209" t="s">
        <v>47</v>
      </c>
      <c r="C1209" s="22">
        <f>VLOOKUP(Table1[[#This Row],[Subject]],'Subject Profile'!$A$2:$E$8,4,FALSE)</f>
        <v>0.88613857459934653</v>
      </c>
      <c r="D1209" s="22">
        <f>VLOOKUP(Table1[[#This Row],[Subject]],'Subject Profile'!$A$2:$E$8,5,FALSE)</f>
        <v>-2</v>
      </c>
      <c r="E1209" t="s">
        <v>108</v>
      </c>
      <c r="F1209" t="s">
        <v>54</v>
      </c>
      <c r="G1209" t="s">
        <v>5</v>
      </c>
      <c r="H1209">
        <f>IF(Table1[[#This Row],[decision]]="accept",1,0)</f>
        <v>0</v>
      </c>
      <c r="I1209">
        <v>0</v>
      </c>
      <c r="J1209">
        <v>180</v>
      </c>
      <c r="K1209">
        <v>1664605753</v>
      </c>
      <c r="L1209">
        <v>6</v>
      </c>
      <c r="M1209" t="str">
        <f>VLOOKUP($F1209,Experiment!$A$2:$U$90,MATCH(Results!M$1,Experiment!$A$1:$U$1,0)+1,FALSE)</f>
        <v>I</v>
      </c>
      <c r="N1209">
        <f>IF(Table1[[#This Row],[Impact]]="I",0,1)</f>
        <v>0</v>
      </c>
      <c r="O1209" s="2">
        <f>VLOOKUP($F1209,Experiment!$A$2:$U$90,MATCH(Results!O$1,Experiment!$A$1:$U$1,0),FALSE)</f>
        <v>-50</v>
      </c>
      <c r="P1209" s="3">
        <f>VLOOKUP($F1209,Experiment!$A$2:$U$90,MATCH(Results!P$1,Experiment!$A$1:$U$1,0),FALSE)</f>
        <v>0.5</v>
      </c>
      <c r="Q1209" s="2">
        <f>VLOOKUP($F1209,Experiment!$A$2:$U$90,MATCH(Results!Q$1,Experiment!$A$1:$U$1,0),FALSE)</f>
        <v>40</v>
      </c>
      <c r="R1209" s="3">
        <f>VLOOKUP($F1209,Experiment!$A$2:$U$90,MATCH(Results!R$1,Experiment!$A$1:$U$1,0),FALSE)</f>
        <v>0.5</v>
      </c>
      <c r="S1209" s="2">
        <f>VLOOKUP($F1209,Experiment!$A$2:$U$90,MATCH(Results!S$1,Experiment!$A$1:$U$1,0),FALSE)</f>
        <v>-5</v>
      </c>
      <c r="T1209" s="2">
        <f>VLOOKUP($F1209,Experiment!$A$2:$U$90,MATCH(Results!T$1,Experiment!$A$1:$U$1,0),FALSE)</f>
        <v>2025</v>
      </c>
      <c r="U1209" s="2">
        <f>VLOOKUP($F1209,Experiment!$A$2:$U$90,MATCH(Results!U$1,Experiment!$A$1:$U$1,0),FALSE)</f>
        <v>45</v>
      </c>
      <c r="V1209" s="2">
        <f>VLOOKUP($F1209,Experiment!$A$2:$U$90,MATCH(Results!V$1,Experiment!$A$1:$U$1,0),FALSE)</f>
        <v>4</v>
      </c>
      <c r="W1209" s="3">
        <f>VLOOKUP($F1209,Experiment!$A$2:$U$90,MATCH(Results!W$1,Experiment!$A$1:$U$1,0),FALSE)</f>
        <v>0.25</v>
      </c>
      <c r="X1209" s="3">
        <f>VLOOKUP($F1209,Experiment!$A$2:$U$90,MATCH(Results!X$1,Experiment!$A$1:$U$1,0),FALSE)</f>
        <v>0.75</v>
      </c>
      <c r="Y1209" s="2">
        <f>VLOOKUP($F1209,Experiment!$A$2:$U$90,MATCH(Results!Y$1,Experiment!$A$1:$U$1,0),FALSE)</f>
        <v>1</v>
      </c>
      <c r="Z1209" s="3">
        <f>VLOOKUP($F1209,Experiment!$A$2:$U$90,MATCH(Results!Z$1,Experiment!$A$1:$U$1,0),FALSE)</f>
        <v>0.25</v>
      </c>
      <c r="AA1209" s="3">
        <f>VLOOKUP($F1209,Experiment!$A$2:$U$90,MATCH(Results!AA$1,Experiment!$A$1:$U$1,0),FALSE)</f>
        <v>0.5</v>
      </c>
      <c r="AB1209" s="3">
        <f>VLOOKUP($F1209,Experiment!$A$2:$U$90,MATCH(Results!AB$1,Experiment!$A$1:$U$1,0),FALSE)</f>
        <v>0.375</v>
      </c>
      <c r="AC1209" s="3">
        <f>VLOOKUP($F1209,Experiment!$A$2:$U$90,MATCH(Results!AC$1,Experiment!$A$1:$U$1,0),FALSE)</f>
        <v>0.625</v>
      </c>
      <c r="AD1209" s="2">
        <f>VLOOKUP($F1209,Experiment!$A$2:$U$90,MATCH(Results!AD$1,Experiment!$A$1:$U$1,0),FALSE)</f>
        <v>6.25</v>
      </c>
      <c r="AE1209" s="2">
        <f>VLOOKUP($F1209,Experiment!$A$2:$U$90,MATCH(Results!AE$1,Experiment!$A$1:$U$1,0),FALSE)</f>
        <v>1898.4375</v>
      </c>
      <c r="AF1209" s="2">
        <f>VLOOKUP($F1209,Experiment!$A$2:$U$90,MATCH(Results!AF$1,Experiment!$A$1:$U$1,0),FALSE)</f>
        <v>43.571062644833439</v>
      </c>
      <c r="AG1209" s="3">
        <f>VLOOKUP($F1209,Experiment!$A$2:$W$90,MATCH(Results!AG$1,Experiment!$A$1:$W$1,0),FALSE)</f>
        <v>1</v>
      </c>
      <c r="AH1209" s="3">
        <f>VLOOKUP($F1209,Experiment!$A$2:$W$90,MATCH(Results!AH$1,Experiment!$A$1:$W$1,0),FALSE)</f>
        <v>0.625</v>
      </c>
      <c r="AI1209" s="3">
        <f>VLOOKUP($F1209,Experiment!$A$2:$X$90,MATCH(Results!AI$1,Experiment!$A$1:$X$1,0),FALSE)</f>
        <v>0.375</v>
      </c>
      <c r="AJ1209" s="2">
        <f>Table1[[#This Row],[Gain]]^Table1[[#This Row],[θ]]</f>
        <v>26.281318966403699</v>
      </c>
      <c r="AK1209" s="2">
        <f>-Table1[[#This Row],[λ]]*-Table1[[#This Row],[Loss]]^Table1[[#This Row],[θ]]</f>
        <v>64.054973166180915</v>
      </c>
      <c r="AL1209" s="2">
        <f>Table1[[#This Row],[v_n_w_g]]-Table1[[#This Row],[v_n_w_l]]</f>
        <v>-37.773654199777212</v>
      </c>
      <c r="AM1209" s="2">
        <f>IF(Table1[[#This Row],[diff_v]]&gt;=1,1,0)</f>
        <v>0</v>
      </c>
    </row>
    <row r="1210" spans="1:39" hidden="1" x14ac:dyDescent="0.3">
      <c r="A1210">
        <v>7</v>
      </c>
      <c r="B1210" t="s">
        <v>47</v>
      </c>
      <c r="C1210" s="22">
        <f>VLOOKUP(Table1[[#This Row],[Subject]],'Subject Profile'!$A$2:$E$8,4,FALSE)</f>
        <v>0.88613857459934653</v>
      </c>
      <c r="D1210" s="22">
        <f>VLOOKUP(Table1[[#This Row],[Subject]],'Subject Profile'!$A$2:$E$8,5,FALSE)</f>
        <v>-2</v>
      </c>
      <c r="E1210" t="s">
        <v>108</v>
      </c>
      <c r="F1210" t="s">
        <v>57</v>
      </c>
      <c r="G1210" t="s">
        <v>7</v>
      </c>
      <c r="H1210">
        <f>IF(Table1[[#This Row],[decision]]="accept",1,0)</f>
        <v>1</v>
      </c>
      <c r="I1210">
        <v>-90</v>
      </c>
      <c r="J1210">
        <v>90</v>
      </c>
      <c r="K1210">
        <v>1664605758</v>
      </c>
      <c r="L1210">
        <v>5</v>
      </c>
      <c r="M1210" t="str">
        <f>VLOOKUP($F1210,Experiment!$A$2:$U$90,MATCH(Results!M$1,Experiment!$A$1:$U$1,0)+1,FALSE)</f>
        <v>I</v>
      </c>
      <c r="N1210">
        <f>IF(Table1[[#This Row],[Impact]]="I",0,1)</f>
        <v>0</v>
      </c>
      <c r="O1210" s="2">
        <f>VLOOKUP($F1210,Experiment!$A$2:$U$90,MATCH(Results!O$1,Experiment!$A$1:$U$1,0),FALSE)</f>
        <v>-90</v>
      </c>
      <c r="P1210" s="3">
        <f>VLOOKUP($F1210,Experiment!$A$2:$U$90,MATCH(Results!P$1,Experiment!$A$1:$U$1,0),FALSE)</f>
        <v>0.5</v>
      </c>
      <c r="Q1210" s="2">
        <f>VLOOKUP($F1210,Experiment!$A$2:$U$90,MATCH(Results!Q$1,Experiment!$A$1:$U$1,0),FALSE)</f>
        <v>100</v>
      </c>
      <c r="R1210" s="3">
        <f>VLOOKUP($F1210,Experiment!$A$2:$U$90,MATCH(Results!R$1,Experiment!$A$1:$U$1,0),FALSE)</f>
        <v>0.5</v>
      </c>
      <c r="S1210" s="2">
        <f>VLOOKUP($F1210,Experiment!$A$2:$U$90,MATCH(Results!S$1,Experiment!$A$1:$U$1,0),FALSE)</f>
        <v>5</v>
      </c>
      <c r="T1210" s="2">
        <f>VLOOKUP($F1210,Experiment!$A$2:$U$90,MATCH(Results!T$1,Experiment!$A$1:$U$1,0),FALSE)</f>
        <v>9025</v>
      </c>
      <c r="U1210" s="2">
        <f>VLOOKUP($F1210,Experiment!$A$2:$U$90,MATCH(Results!U$1,Experiment!$A$1:$U$1,0),FALSE)</f>
        <v>95</v>
      </c>
      <c r="V1210" s="2">
        <f>VLOOKUP($F1210,Experiment!$A$2:$U$90,MATCH(Results!V$1,Experiment!$A$1:$U$1,0),FALSE)</f>
        <v>2</v>
      </c>
      <c r="W1210" s="3">
        <f>VLOOKUP($F1210,Experiment!$A$2:$U$90,MATCH(Results!W$1,Experiment!$A$1:$U$1,0),FALSE)</f>
        <v>0.25</v>
      </c>
      <c r="X1210" s="3">
        <f>VLOOKUP($F1210,Experiment!$A$2:$U$90,MATCH(Results!X$1,Experiment!$A$1:$U$1,0),FALSE)</f>
        <v>0.75</v>
      </c>
      <c r="Y1210" s="2">
        <f>VLOOKUP($F1210,Experiment!$A$2:$U$90,MATCH(Results!Y$1,Experiment!$A$1:$U$1,0),FALSE)</f>
        <v>2</v>
      </c>
      <c r="Z1210" s="3">
        <f>VLOOKUP($F1210,Experiment!$A$2:$U$90,MATCH(Results!Z$1,Experiment!$A$1:$U$1,0),FALSE)</f>
        <v>0.5</v>
      </c>
      <c r="AA1210" s="3">
        <f>VLOOKUP($F1210,Experiment!$A$2:$U$90,MATCH(Results!AA$1,Experiment!$A$1:$U$1,0),FALSE)</f>
        <v>0.25</v>
      </c>
      <c r="AB1210" s="3">
        <f>VLOOKUP($F1210,Experiment!$A$2:$U$90,MATCH(Results!AB$1,Experiment!$A$1:$U$1,0),FALSE)</f>
        <v>0.625</v>
      </c>
      <c r="AC1210" s="3">
        <f>VLOOKUP($F1210,Experiment!$A$2:$U$90,MATCH(Results!AC$1,Experiment!$A$1:$U$1,0),FALSE)</f>
        <v>0.375</v>
      </c>
      <c r="AD1210" s="2">
        <f>VLOOKUP($F1210,Experiment!$A$2:$U$90,MATCH(Results!AD$1,Experiment!$A$1:$U$1,0),FALSE)</f>
        <v>-18.75</v>
      </c>
      <c r="AE1210" s="2">
        <f>VLOOKUP($F1210,Experiment!$A$2:$U$90,MATCH(Results!AE$1,Experiment!$A$1:$U$1,0),FALSE)</f>
        <v>8460.9375</v>
      </c>
      <c r="AF1210" s="2">
        <f>VLOOKUP($F1210,Experiment!$A$2:$U$90,MATCH(Results!AF$1,Experiment!$A$1:$U$1,0),FALSE)</f>
        <v>91.983354472426157</v>
      </c>
      <c r="AG1210" s="3">
        <f>VLOOKUP($F1210,Experiment!$A$2:$W$90,MATCH(Results!AG$1,Experiment!$A$1:$W$1,0),FALSE)</f>
        <v>0.82730419370997643</v>
      </c>
      <c r="AH1210" s="3">
        <f>VLOOKUP($F1210,Experiment!$A$2:$W$90,MATCH(Results!AH$1,Experiment!$A$1:$W$1,0),FALSE)</f>
        <v>0.38648875795104182</v>
      </c>
      <c r="AI1210" s="3">
        <f>VLOOKUP($F1210,Experiment!$A$2:$X$90,MATCH(Results!AI$1,Experiment!$A$1:$X$1,0),FALSE)</f>
        <v>0.61351124204895813</v>
      </c>
      <c r="AJ1210" s="2">
        <f>Table1[[#This Row],[Gain]]^Table1[[#This Row],[θ]]</f>
        <v>59.193926540095148</v>
      </c>
      <c r="AK1210" s="2">
        <f>-Table1[[#This Row],[λ]]*-Table1[[#This Row],[Loss]]^Table1[[#This Row],[θ]]</f>
        <v>107.83498131120591</v>
      </c>
      <c r="AL1210" s="2">
        <f>Table1[[#This Row],[v_n_w_g]]-Table1[[#This Row],[v_n_w_l]]</f>
        <v>-48.64105477111076</v>
      </c>
      <c r="AM1210" s="2">
        <f>IF(Table1[[#This Row],[diff_v]]&gt;=1,1,0)</f>
        <v>0</v>
      </c>
    </row>
    <row r="1211" spans="1:39" hidden="1" x14ac:dyDescent="0.3">
      <c r="A1211">
        <v>8</v>
      </c>
      <c r="B1211" t="s">
        <v>47</v>
      </c>
      <c r="C1211" s="22">
        <f>VLOOKUP(Table1[[#This Row],[Subject]],'Subject Profile'!$A$2:$E$8,4,FALSE)</f>
        <v>0.88613857459934653</v>
      </c>
      <c r="D1211" s="22">
        <f>VLOOKUP(Table1[[#This Row],[Subject]],'Subject Profile'!$A$2:$E$8,5,FALSE)</f>
        <v>-2</v>
      </c>
      <c r="E1211" t="s">
        <v>108</v>
      </c>
      <c r="F1211" t="s">
        <v>86</v>
      </c>
      <c r="G1211" t="s">
        <v>7</v>
      </c>
      <c r="H1211">
        <f>IF(Table1[[#This Row],[decision]]="accept",1,0)</f>
        <v>1</v>
      </c>
      <c r="I1211">
        <v>-50</v>
      </c>
      <c r="J1211">
        <v>40</v>
      </c>
      <c r="K1211">
        <v>1664605764</v>
      </c>
      <c r="L1211">
        <v>6</v>
      </c>
      <c r="M1211" t="str">
        <f>VLOOKUP($F1211,Experiment!$A$2:$U$90,MATCH(Results!M$1,Experiment!$A$1:$U$1,0)+1,FALSE)</f>
        <v>I</v>
      </c>
      <c r="N1211">
        <f>IF(Table1[[#This Row],[Impact]]="I",0,1)</f>
        <v>0</v>
      </c>
      <c r="O1211" s="2">
        <f>VLOOKUP($F1211,Experiment!$A$2:$U$90,MATCH(Results!O$1,Experiment!$A$1:$U$1,0),FALSE)</f>
        <v>-50</v>
      </c>
      <c r="P1211" s="3">
        <f>VLOOKUP($F1211,Experiment!$A$2:$U$90,MATCH(Results!P$1,Experiment!$A$1:$U$1,0),FALSE)</f>
        <v>0.5</v>
      </c>
      <c r="Q1211" s="2">
        <f>VLOOKUP($F1211,Experiment!$A$2:$U$90,MATCH(Results!Q$1,Experiment!$A$1:$U$1,0),FALSE)</f>
        <v>70</v>
      </c>
      <c r="R1211" s="3">
        <f>VLOOKUP($F1211,Experiment!$A$2:$U$90,MATCH(Results!R$1,Experiment!$A$1:$U$1,0),FALSE)</f>
        <v>0.5</v>
      </c>
      <c r="S1211" s="2">
        <f>VLOOKUP($F1211,Experiment!$A$2:$U$90,MATCH(Results!S$1,Experiment!$A$1:$U$1,0),FALSE)</f>
        <v>10</v>
      </c>
      <c r="T1211" s="2">
        <f>VLOOKUP($F1211,Experiment!$A$2:$U$90,MATCH(Results!T$1,Experiment!$A$1:$U$1,0),FALSE)</f>
        <v>3600</v>
      </c>
      <c r="U1211" s="2">
        <f>VLOOKUP($F1211,Experiment!$A$2:$U$90,MATCH(Results!U$1,Experiment!$A$1:$U$1,0),FALSE)</f>
        <v>60</v>
      </c>
      <c r="V1211" s="2">
        <f>VLOOKUP($F1211,Experiment!$A$2:$U$90,MATCH(Results!V$1,Experiment!$A$1:$U$1,0),FALSE)</f>
        <v>4</v>
      </c>
      <c r="W1211" s="3">
        <f>VLOOKUP($F1211,Experiment!$A$2:$U$90,MATCH(Results!W$1,Experiment!$A$1:$U$1,0),FALSE)</f>
        <v>0.25</v>
      </c>
      <c r="X1211" s="3">
        <f>VLOOKUP($F1211,Experiment!$A$2:$U$90,MATCH(Results!X$1,Experiment!$A$1:$U$1,0),FALSE)</f>
        <v>0.75</v>
      </c>
      <c r="Y1211" s="2">
        <f>VLOOKUP($F1211,Experiment!$A$2:$U$90,MATCH(Results!Y$1,Experiment!$A$1:$U$1,0),FALSE)</f>
        <v>2</v>
      </c>
      <c r="Z1211" s="3">
        <f>VLOOKUP($F1211,Experiment!$A$2:$U$90,MATCH(Results!Z$1,Experiment!$A$1:$U$1,0),FALSE)</f>
        <v>0.5</v>
      </c>
      <c r="AA1211" s="3">
        <f>VLOOKUP($F1211,Experiment!$A$2:$U$90,MATCH(Results!AA$1,Experiment!$A$1:$U$1,0),FALSE)</f>
        <v>0.25</v>
      </c>
      <c r="AB1211" s="3">
        <f>VLOOKUP($F1211,Experiment!$A$2:$U$90,MATCH(Results!AB$1,Experiment!$A$1:$U$1,0),FALSE)</f>
        <v>0.625</v>
      </c>
      <c r="AC1211" s="3">
        <f>VLOOKUP($F1211,Experiment!$A$2:$U$90,MATCH(Results!AC$1,Experiment!$A$1:$U$1,0),FALSE)</f>
        <v>0.375</v>
      </c>
      <c r="AD1211" s="2">
        <f>VLOOKUP($F1211,Experiment!$A$2:$U$90,MATCH(Results!AD$1,Experiment!$A$1:$U$1,0),FALSE)</f>
        <v>-5</v>
      </c>
      <c r="AE1211" s="2">
        <f>VLOOKUP($F1211,Experiment!$A$2:$U$90,MATCH(Results!AE$1,Experiment!$A$1:$U$1,0),FALSE)</f>
        <v>3375</v>
      </c>
      <c r="AF1211" s="2">
        <f>VLOOKUP($F1211,Experiment!$A$2:$U$90,MATCH(Results!AF$1,Experiment!$A$1:$U$1,0),FALSE)</f>
        <v>58.094750193111253</v>
      </c>
      <c r="AG1211" s="3">
        <f>VLOOKUP($F1211,Experiment!$A$2:$W$90,MATCH(Results!AG$1,Experiment!$A$1:$W$1,0),FALSE)</f>
        <v>0.82730419370997643</v>
      </c>
      <c r="AH1211" s="3">
        <f>VLOOKUP($F1211,Experiment!$A$2:$W$90,MATCH(Results!AH$1,Experiment!$A$1:$W$1,0),FALSE)</f>
        <v>0.38648875795104182</v>
      </c>
      <c r="AI1211" s="3">
        <f>VLOOKUP($F1211,Experiment!$A$2:$X$90,MATCH(Results!AI$1,Experiment!$A$1:$X$1,0),FALSE)</f>
        <v>0.61351124204895813</v>
      </c>
      <c r="AJ1211" s="2">
        <f>Table1[[#This Row],[Gain]]^Table1[[#This Row],[θ]]</f>
        <v>43.153154399808855</v>
      </c>
      <c r="AK1211" s="2">
        <f>-Table1[[#This Row],[λ]]*-Table1[[#This Row],[Loss]]^Table1[[#This Row],[θ]]</f>
        <v>64.054973166180915</v>
      </c>
      <c r="AL1211" s="2">
        <f>Table1[[#This Row],[v_n_w_g]]-Table1[[#This Row],[v_n_w_l]]</f>
        <v>-20.90181876637206</v>
      </c>
      <c r="AM1211" s="2">
        <f>IF(Table1[[#This Row],[diff_v]]&gt;=1,1,0)</f>
        <v>0</v>
      </c>
    </row>
    <row r="1212" spans="1:39" hidden="1" x14ac:dyDescent="0.3">
      <c r="A1212">
        <v>9</v>
      </c>
      <c r="B1212" t="s">
        <v>47</v>
      </c>
      <c r="C1212" s="22">
        <f>VLOOKUP(Table1[[#This Row],[Subject]],'Subject Profile'!$A$2:$E$8,4,FALSE)</f>
        <v>0.88613857459934653</v>
      </c>
      <c r="D1212" s="22">
        <f>VLOOKUP(Table1[[#This Row],[Subject]],'Subject Profile'!$A$2:$E$8,5,FALSE)</f>
        <v>-2</v>
      </c>
      <c r="E1212" t="s">
        <v>108</v>
      </c>
      <c r="F1212" t="s">
        <v>60</v>
      </c>
      <c r="G1212" t="s">
        <v>61</v>
      </c>
      <c r="H1212">
        <f>IF(Table1[[#This Row],[decision]]="accept",1,0)</f>
        <v>0</v>
      </c>
      <c r="I1212">
        <v>0</v>
      </c>
      <c r="J1212">
        <v>40</v>
      </c>
      <c r="K1212">
        <v>1664605772</v>
      </c>
      <c r="L1212">
        <v>8</v>
      </c>
      <c r="M1212" t="str">
        <f>VLOOKUP($F1212,Experiment!$A$2:$U$90,MATCH(Results!M$1,Experiment!$A$1:$U$1,0)+1,FALSE)</f>
        <v>D</v>
      </c>
      <c r="N1212">
        <f>IF(Table1[[#This Row],[Impact]]="I",0,1)</f>
        <v>1</v>
      </c>
      <c r="O1212" s="2">
        <f>VLOOKUP($F1212,Experiment!$A$2:$U$90,MATCH(Results!O$1,Experiment!$A$1:$U$1,0),FALSE)</f>
        <v>0</v>
      </c>
      <c r="P1212" s="3">
        <f>VLOOKUP($F1212,Experiment!$A$2:$U$90,MATCH(Results!P$1,Experiment!$A$1:$U$1,0),FALSE)</f>
        <v>0</v>
      </c>
      <c r="Q1212" s="2">
        <f>VLOOKUP($F1212,Experiment!$A$2:$U$90,MATCH(Results!Q$1,Experiment!$A$1:$U$1,0),FALSE)</f>
        <v>0</v>
      </c>
      <c r="R1212" s="3">
        <f>VLOOKUP($F1212,Experiment!$A$2:$U$90,MATCH(Results!R$1,Experiment!$A$1:$U$1,0),FALSE)</f>
        <v>0</v>
      </c>
      <c r="S1212" s="2">
        <f>VLOOKUP($F1212,Experiment!$A$2:$U$90,MATCH(Results!S$1,Experiment!$A$1:$U$1,0),FALSE)</f>
        <v>0</v>
      </c>
      <c r="T1212" s="2">
        <f>VLOOKUP($F1212,Experiment!$A$2:$U$90,MATCH(Results!T$1,Experiment!$A$1:$U$1,0),FALSE)</f>
        <v>0</v>
      </c>
      <c r="U1212" s="2">
        <f>VLOOKUP($F1212,Experiment!$A$2:$U$90,MATCH(Results!U$1,Experiment!$A$1:$U$1,0),FALSE)</f>
        <v>0</v>
      </c>
      <c r="V1212" s="2">
        <f>VLOOKUP($F1212,Experiment!$A$2:$U$90,MATCH(Results!V$1,Experiment!$A$1:$U$1,0),FALSE)</f>
        <v>0</v>
      </c>
      <c r="W1212" s="3">
        <f>VLOOKUP($F1212,Experiment!$A$2:$U$90,MATCH(Results!W$1,Experiment!$A$1:$U$1,0),FALSE)</f>
        <v>0</v>
      </c>
      <c r="X1212" s="3">
        <f>VLOOKUP($F1212,Experiment!$A$2:$U$90,MATCH(Results!X$1,Experiment!$A$1:$U$1,0),FALSE)</f>
        <v>0</v>
      </c>
      <c r="Y1212" s="2">
        <f>VLOOKUP($F1212,Experiment!$A$2:$U$90,MATCH(Results!Y$1,Experiment!$A$1:$U$1,0),FALSE)</f>
        <v>0</v>
      </c>
      <c r="Z1212" s="3">
        <f>VLOOKUP($F1212,Experiment!$A$2:$U$90,MATCH(Results!Z$1,Experiment!$A$1:$U$1,0),FALSE)</f>
        <v>0</v>
      </c>
      <c r="AA1212" s="3">
        <f>VLOOKUP($F1212,Experiment!$A$2:$U$90,MATCH(Results!AA$1,Experiment!$A$1:$U$1,0),FALSE)</f>
        <v>0</v>
      </c>
      <c r="AB1212" s="3">
        <f>VLOOKUP($F1212,Experiment!$A$2:$U$90,MATCH(Results!AB$1,Experiment!$A$1:$U$1,0),FALSE)</f>
        <v>0</v>
      </c>
      <c r="AC1212" s="3">
        <f>VLOOKUP($F1212,Experiment!$A$2:$U$90,MATCH(Results!AC$1,Experiment!$A$1:$U$1,0),FALSE)</f>
        <v>0</v>
      </c>
      <c r="AD1212" s="2">
        <f>VLOOKUP($F1212,Experiment!$A$2:$U$90,MATCH(Results!AD$1,Experiment!$A$1:$U$1,0),FALSE)</f>
        <v>0</v>
      </c>
      <c r="AE1212" s="2">
        <f>VLOOKUP($F1212,Experiment!$A$2:$U$90,MATCH(Results!AE$1,Experiment!$A$1:$U$1,0),FALSE)</f>
        <v>0</v>
      </c>
      <c r="AF1212" s="2">
        <f>VLOOKUP($F1212,Experiment!$A$2:$U$90,MATCH(Results!AF$1,Experiment!$A$1:$U$1,0),FALSE)</f>
        <v>0</v>
      </c>
      <c r="AG1212" s="2"/>
      <c r="AH1212" s="3">
        <f>VLOOKUP($F1212,Experiment!$A$2:$W$90,MATCH(Results!AH$1,Experiment!$A$1:$W$1,0),FALSE)</f>
        <v>0</v>
      </c>
      <c r="AI1212" s="2">
        <f>VLOOKUP($F1212,Experiment!$A$2:$X$90,MATCH(Results!AI$1,Experiment!$A$1:$X$1,0),FALSE)</f>
        <v>0</v>
      </c>
      <c r="AJ1212" s="2">
        <f>Table1[[#This Row],[Gain]]^Table1[[#This Row],[θ]]</f>
        <v>0</v>
      </c>
      <c r="AK1212" s="2">
        <f>-Table1[[#This Row],[λ]]*-Table1[[#This Row],[Loss]]^Table1[[#This Row],[θ]]</f>
        <v>0</v>
      </c>
      <c r="AL1212" s="2">
        <f>Table1[[#This Row],[v_n_w_g]]-Table1[[#This Row],[v_n_w_l]]</f>
        <v>0</v>
      </c>
      <c r="AM1212" s="2">
        <f>IF(Table1[[#This Row],[diff_v]]&gt;=1,1,0)</f>
        <v>0</v>
      </c>
    </row>
    <row r="1213" spans="1:39" hidden="1" x14ac:dyDescent="0.3">
      <c r="A1213">
        <v>10</v>
      </c>
      <c r="B1213" t="s">
        <v>47</v>
      </c>
      <c r="C1213" s="22">
        <f>VLOOKUP(Table1[[#This Row],[Subject]],'Subject Profile'!$A$2:$E$8,4,FALSE)</f>
        <v>0.88613857459934653</v>
      </c>
      <c r="D1213" s="22">
        <f>VLOOKUP(Table1[[#This Row],[Subject]],'Subject Profile'!$A$2:$E$8,5,FALSE)</f>
        <v>-2</v>
      </c>
      <c r="E1213" t="s">
        <v>108</v>
      </c>
      <c r="F1213" t="s">
        <v>58</v>
      </c>
      <c r="G1213" t="s">
        <v>5</v>
      </c>
      <c r="H1213">
        <f>IF(Table1[[#This Row],[decision]]="accept",1,0)</f>
        <v>0</v>
      </c>
      <c r="I1213">
        <v>0</v>
      </c>
      <c r="J1213">
        <v>40</v>
      </c>
      <c r="K1213">
        <v>1664605779</v>
      </c>
      <c r="L1213">
        <v>7</v>
      </c>
      <c r="M1213" t="str">
        <f>VLOOKUP($F1213,Experiment!$A$2:$U$90,MATCH(Results!M$1,Experiment!$A$1:$U$1,0)+1,FALSE)</f>
        <v>G</v>
      </c>
      <c r="N1213">
        <f>IF(Table1[[#This Row],[Impact]]="I",0,1)</f>
        <v>1</v>
      </c>
      <c r="O1213" s="2">
        <f>VLOOKUP($F1213,Experiment!$A$2:$U$90,MATCH(Results!O$1,Experiment!$A$1:$U$1,0),FALSE)</f>
        <v>-50</v>
      </c>
      <c r="P1213" s="3">
        <f>VLOOKUP($F1213,Experiment!$A$2:$U$90,MATCH(Results!P$1,Experiment!$A$1:$U$1,0),FALSE)</f>
        <v>0.5</v>
      </c>
      <c r="Q1213" s="2">
        <f>VLOOKUP($F1213,Experiment!$A$2:$U$90,MATCH(Results!Q$1,Experiment!$A$1:$U$1,0),FALSE)</f>
        <v>50</v>
      </c>
      <c r="R1213" s="3">
        <f>VLOOKUP($F1213,Experiment!$A$2:$U$90,MATCH(Results!R$1,Experiment!$A$1:$U$1,0),FALSE)</f>
        <v>0.5</v>
      </c>
      <c r="S1213" s="2">
        <f>VLOOKUP($F1213,Experiment!$A$2:$U$90,MATCH(Results!S$1,Experiment!$A$1:$U$1,0),FALSE)</f>
        <v>0</v>
      </c>
      <c r="T1213" s="2">
        <f>VLOOKUP($F1213,Experiment!$A$2:$U$90,MATCH(Results!T$1,Experiment!$A$1:$U$1,0),FALSE)</f>
        <v>2500</v>
      </c>
      <c r="U1213" s="2">
        <f>VLOOKUP($F1213,Experiment!$A$2:$U$90,MATCH(Results!U$1,Experiment!$A$1:$U$1,0),FALSE)</f>
        <v>50</v>
      </c>
      <c r="V1213" s="2">
        <f>VLOOKUP($F1213,Experiment!$A$2:$U$90,MATCH(Results!V$1,Experiment!$A$1:$U$1,0),FALSE)</f>
        <v>2</v>
      </c>
      <c r="W1213" s="3">
        <f>VLOOKUP($F1213,Experiment!$A$2:$U$90,MATCH(Results!W$1,Experiment!$A$1:$U$1,0),FALSE)</f>
        <v>0.25</v>
      </c>
      <c r="X1213" s="3">
        <f>VLOOKUP($F1213,Experiment!$A$2:$U$90,MATCH(Results!X$1,Experiment!$A$1:$U$1,0),FALSE)</f>
        <v>0.75</v>
      </c>
      <c r="Y1213" s="2">
        <f>VLOOKUP($F1213,Experiment!$A$2:$U$90,MATCH(Results!Y$1,Experiment!$A$1:$U$1,0),FALSE)</f>
        <v>2</v>
      </c>
      <c r="Z1213" s="3">
        <f>VLOOKUP($F1213,Experiment!$A$2:$U$90,MATCH(Results!Z$1,Experiment!$A$1:$U$1,0),FALSE)</f>
        <v>0.5</v>
      </c>
      <c r="AA1213" s="3">
        <f>VLOOKUP($F1213,Experiment!$A$2:$U$90,MATCH(Results!AA$1,Experiment!$A$1:$U$1,0),FALSE)</f>
        <v>0.25</v>
      </c>
      <c r="AB1213" s="3">
        <f>VLOOKUP($F1213,Experiment!$A$2:$U$90,MATCH(Results!AB$1,Experiment!$A$1:$U$1,0),FALSE)</f>
        <v>0.625</v>
      </c>
      <c r="AC1213" s="3">
        <f>VLOOKUP($F1213,Experiment!$A$2:$U$90,MATCH(Results!AC$1,Experiment!$A$1:$U$1,0),FALSE)</f>
        <v>0.375</v>
      </c>
      <c r="AD1213" s="2">
        <f>VLOOKUP($F1213,Experiment!$A$2:$U$90,MATCH(Results!AD$1,Experiment!$A$1:$U$1,0),FALSE)</f>
        <v>-12.5</v>
      </c>
      <c r="AE1213" s="2">
        <f>VLOOKUP($F1213,Experiment!$A$2:$U$90,MATCH(Results!AE$1,Experiment!$A$1:$U$1,0),FALSE)</f>
        <v>2343.75</v>
      </c>
      <c r="AF1213" s="2">
        <f>VLOOKUP($F1213,Experiment!$A$2:$U$90,MATCH(Results!AF$1,Experiment!$A$1:$U$1,0),FALSE)</f>
        <v>48.412291827592711</v>
      </c>
      <c r="AG1213" s="3">
        <f>VLOOKUP($F1213,Experiment!$A$2:$W$90,MATCH(Results!AG$1,Experiment!$A$1:$W$1,0),FALSE)</f>
        <v>0.82730419370997643</v>
      </c>
      <c r="AH1213" s="3">
        <f>VLOOKUP($F1213,Experiment!$A$2:$W$90,MATCH(Results!AH$1,Experiment!$A$1:$W$1,0),FALSE)</f>
        <v>0.38648875795104182</v>
      </c>
      <c r="AI1213" s="3">
        <f>VLOOKUP($F1213,Experiment!$A$2:$X$90,MATCH(Results!AI$1,Experiment!$A$1:$X$1,0),FALSE)</f>
        <v>0.61351124204895813</v>
      </c>
      <c r="AJ1213" s="2">
        <f>Table1[[#This Row],[Gain]]^Table1[[#This Row],[θ]]</f>
        <v>32.027486583090457</v>
      </c>
      <c r="AK1213" s="2">
        <f>-Table1[[#This Row],[λ]]*-Table1[[#This Row],[Loss]]^Table1[[#This Row],[θ]]</f>
        <v>64.054973166180915</v>
      </c>
      <c r="AL1213" s="2">
        <f>Table1[[#This Row],[v_n_w_g]]-Table1[[#This Row],[v_n_w_l]]</f>
        <v>-32.027486583090457</v>
      </c>
      <c r="AM1213" s="2">
        <f>IF(Table1[[#This Row],[diff_v]]&gt;=1,1,0)</f>
        <v>0</v>
      </c>
    </row>
    <row r="1214" spans="1:39" hidden="1" x14ac:dyDescent="0.3">
      <c r="A1214">
        <v>11</v>
      </c>
      <c r="B1214" t="s">
        <v>47</v>
      </c>
      <c r="C1214" s="22">
        <f>VLOOKUP(Table1[[#This Row],[Subject]],'Subject Profile'!$A$2:$E$8,4,FALSE)</f>
        <v>0.88613857459934653</v>
      </c>
      <c r="D1214" s="22">
        <f>VLOOKUP(Table1[[#This Row],[Subject]],'Subject Profile'!$A$2:$E$8,5,FALSE)</f>
        <v>-2</v>
      </c>
      <c r="E1214" t="s">
        <v>108</v>
      </c>
      <c r="F1214" t="s">
        <v>75</v>
      </c>
      <c r="G1214" t="s">
        <v>7</v>
      </c>
      <c r="H1214">
        <f>IF(Table1[[#This Row],[decision]]="accept",1,0)</f>
        <v>1</v>
      </c>
      <c r="I1214">
        <v>70</v>
      </c>
      <c r="J1214">
        <v>110</v>
      </c>
      <c r="K1214">
        <v>1664605784</v>
      </c>
      <c r="L1214">
        <v>5</v>
      </c>
      <c r="M1214" t="str">
        <f>VLOOKUP($F1214,Experiment!$A$2:$U$90,MATCH(Results!M$1,Experiment!$A$1:$U$1,0)+1,FALSE)</f>
        <v>I</v>
      </c>
      <c r="N1214">
        <f>IF(Table1[[#This Row],[Impact]]="I",0,1)</f>
        <v>0</v>
      </c>
      <c r="O1214" s="2">
        <f>VLOOKUP($F1214,Experiment!$A$2:$U$90,MATCH(Results!O$1,Experiment!$A$1:$U$1,0),FALSE)</f>
        <v>-50</v>
      </c>
      <c r="P1214" s="3">
        <f>VLOOKUP($F1214,Experiment!$A$2:$U$90,MATCH(Results!P$1,Experiment!$A$1:$U$1,0),FALSE)</f>
        <v>0.5</v>
      </c>
      <c r="Q1214" s="2">
        <f>VLOOKUP($F1214,Experiment!$A$2:$U$90,MATCH(Results!Q$1,Experiment!$A$1:$U$1,0),FALSE)</f>
        <v>70</v>
      </c>
      <c r="R1214" s="3">
        <f>VLOOKUP($F1214,Experiment!$A$2:$U$90,MATCH(Results!R$1,Experiment!$A$1:$U$1,0),FALSE)</f>
        <v>0.5</v>
      </c>
      <c r="S1214" s="2">
        <f>VLOOKUP($F1214,Experiment!$A$2:$U$90,MATCH(Results!S$1,Experiment!$A$1:$U$1,0),FALSE)</f>
        <v>10</v>
      </c>
      <c r="T1214" s="2">
        <f>VLOOKUP($F1214,Experiment!$A$2:$U$90,MATCH(Results!T$1,Experiment!$A$1:$U$1,0),FALSE)</f>
        <v>3600</v>
      </c>
      <c r="U1214" s="2">
        <f>VLOOKUP($F1214,Experiment!$A$2:$U$90,MATCH(Results!U$1,Experiment!$A$1:$U$1,0),FALSE)</f>
        <v>60</v>
      </c>
      <c r="V1214" s="2">
        <f>VLOOKUP($F1214,Experiment!$A$2:$U$90,MATCH(Results!V$1,Experiment!$A$1:$U$1,0),FALSE)</f>
        <v>2</v>
      </c>
      <c r="W1214" s="3">
        <f>VLOOKUP($F1214,Experiment!$A$2:$U$90,MATCH(Results!W$1,Experiment!$A$1:$U$1,0),FALSE)</f>
        <v>0.25</v>
      </c>
      <c r="X1214" s="3">
        <f>VLOOKUP($F1214,Experiment!$A$2:$U$90,MATCH(Results!X$1,Experiment!$A$1:$U$1,0),FALSE)</f>
        <v>0.75</v>
      </c>
      <c r="Y1214" s="2">
        <f>VLOOKUP($F1214,Experiment!$A$2:$U$90,MATCH(Results!Y$1,Experiment!$A$1:$U$1,0),FALSE)</f>
        <v>1</v>
      </c>
      <c r="Z1214" s="3">
        <f>VLOOKUP($F1214,Experiment!$A$2:$U$90,MATCH(Results!Z$1,Experiment!$A$1:$U$1,0),FALSE)</f>
        <v>0.25</v>
      </c>
      <c r="AA1214" s="3">
        <f>VLOOKUP($F1214,Experiment!$A$2:$U$90,MATCH(Results!AA$1,Experiment!$A$1:$U$1,0),FALSE)</f>
        <v>0.5</v>
      </c>
      <c r="AB1214" s="3">
        <f>VLOOKUP($F1214,Experiment!$A$2:$U$90,MATCH(Results!AB$1,Experiment!$A$1:$U$1,0),FALSE)</f>
        <v>0.375</v>
      </c>
      <c r="AC1214" s="3">
        <f>VLOOKUP($F1214,Experiment!$A$2:$U$90,MATCH(Results!AC$1,Experiment!$A$1:$U$1,0),FALSE)</f>
        <v>0.625</v>
      </c>
      <c r="AD1214" s="2">
        <f>VLOOKUP($F1214,Experiment!$A$2:$U$90,MATCH(Results!AD$1,Experiment!$A$1:$U$1,0),FALSE)</f>
        <v>25</v>
      </c>
      <c r="AE1214" s="2">
        <f>VLOOKUP($F1214,Experiment!$A$2:$U$90,MATCH(Results!AE$1,Experiment!$A$1:$U$1,0),FALSE)</f>
        <v>3375</v>
      </c>
      <c r="AF1214" s="2">
        <f>VLOOKUP($F1214,Experiment!$A$2:$U$90,MATCH(Results!AF$1,Experiment!$A$1:$U$1,0),FALSE)</f>
        <v>58.094750193111253</v>
      </c>
      <c r="AG1214" s="3">
        <f>VLOOKUP($F1214,Experiment!$A$2:$W$90,MATCH(Results!AG$1,Experiment!$A$1:$W$1,0),FALSE)</f>
        <v>1</v>
      </c>
      <c r="AH1214" s="3">
        <f>VLOOKUP($F1214,Experiment!$A$2:$W$90,MATCH(Results!AH$1,Experiment!$A$1:$W$1,0),FALSE)</f>
        <v>0.625</v>
      </c>
      <c r="AI1214" s="3">
        <f>VLOOKUP($F1214,Experiment!$A$2:$X$90,MATCH(Results!AI$1,Experiment!$A$1:$X$1,0),FALSE)</f>
        <v>0.375</v>
      </c>
      <c r="AJ1214" s="2">
        <f>Table1[[#This Row],[Gain]]^Table1[[#This Row],[θ]]</f>
        <v>43.153154399808855</v>
      </c>
      <c r="AK1214" s="2">
        <f>-Table1[[#This Row],[λ]]*-Table1[[#This Row],[Loss]]^Table1[[#This Row],[θ]]</f>
        <v>64.054973166180915</v>
      </c>
      <c r="AL1214" s="2">
        <f>Table1[[#This Row],[v_n_w_g]]-Table1[[#This Row],[v_n_w_l]]</f>
        <v>-20.90181876637206</v>
      </c>
      <c r="AM1214" s="2">
        <f>IF(Table1[[#This Row],[diff_v]]&gt;=1,1,0)</f>
        <v>0</v>
      </c>
    </row>
    <row r="1215" spans="1:39" hidden="1" x14ac:dyDescent="0.3">
      <c r="A1215">
        <v>12</v>
      </c>
      <c r="B1215" t="s">
        <v>47</v>
      </c>
      <c r="C1215" s="22">
        <f>VLOOKUP(Table1[[#This Row],[Subject]],'Subject Profile'!$A$2:$E$8,4,FALSE)</f>
        <v>0.88613857459934653</v>
      </c>
      <c r="D1215" s="22">
        <f>VLOOKUP(Table1[[#This Row],[Subject]],'Subject Profile'!$A$2:$E$8,5,FALSE)</f>
        <v>-2</v>
      </c>
      <c r="E1215" t="s">
        <v>108</v>
      </c>
      <c r="F1215" t="s">
        <v>55</v>
      </c>
      <c r="G1215" t="s">
        <v>56</v>
      </c>
      <c r="H1215">
        <f>IF(Table1[[#This Row],[decision]]="accept",1,0)</f>
        <v>0</v>
      </c>
      <c r="I1215">
        <v>0</v>
      </c>
      <c r="J1215">
        <v>110</v>
      </c>
      <c r="K1215">
        <v>1664605799</v>
      </c>
      <c r="L1215">
        <v>15</v>
      </c>
      <c r="M1215" t="str">
        <f>VLOOKUP($F1215,Experiment!$A$2:$U$90,MATCH(Results!M$1,Experiment!$A$1:$U$1,0)+1,FALSE)</f>
        <v>R</v>
      </c>
      <c r="N1215">
        <f>IF(Table1[[#This Row],[Impact]]="I",0,1)</f>
        <v>1</v>
      </c>
      <c r="O1215" s="2">
        <f>VLOOKUP($F1215,Experiment!$A$2:$U$90,MATCH(Results!O$1,Experiment!$A$1:$U$1,0),FALSE)</f>
        <v>0</v>
      </c>
      <c r="P1215" s="3">
        <f>VLOOKUP($F1215,Experiment!$A$2:$U$90,MATCH(Results!P$1,Experiment!$A$1:$U$1,0),FALSE)</f>
        <v>0</v>
      </c>
      <c r="Q1215" s="2">
        <f>VLOOKUP($F1215,Experiment!$A$2:$U$90,MATCH(Results!Q$1,Experiment!$A$1:$U$1,0),FALSE)</f>
        <v>0</v>
      </c>
      <c r="R1215" s="3">
        <f>VLOOKUP($F1215,Experiment!$A$2:$U$90,MATCH(Results!R$1,Experiment!$A$1:$U$1,0),FALSE)</f>
        <v>0</v>
      </c>
      <c r="S1215" s="2">
        <f>VLOOKUP($F1215,Experiment!$A$2:$U$90,MATCH(Results!S$1,Experiment!$A$1:$U$1,0),FALSE)</f>
        <v>0</v>
      </c>
      <c r="T1215" s="2">
        <f>VLOOKUP($F1215,Experiment!$A$2:$U$90,MATCH(Results!T$1,Experiment!$A$1:$U$1,0),FALSE)</f>
        <v>0</v>
      </c>
      <c r="U1215" s="2">
        <f>VLOOKUP($F1215,Experiment!$A$2:$U$90,MATCH(Results!U$1,Experiment!$A$1:$U$1,0),FALSE)</f>
        <v>0</v>
      </c>
      <c r="V1215" s="2">
        <f>VLOOKUP($F1215,Experiment!$A$2:$U$90,MATCH(Results!V$1,Experiment!$A$1:$U$1,0),FALSE)</f>
        <v>0</v>
      </c>
      <c r="W1215" s="3">
        <f>VLOOKUP($F1215,Experiment!$A$2:$U$90,MATCH(Results!W$1,Experiment!$A$1:$U$1,0),FALSE)</f>
        <v>0</v>
      </c>
      <c r="X1215" s="3">
        <f>VLOOKUP($F1215,Experiment!$A$2:$U$90,MATCH(Results!X$1,Experiment!$A$1:$U$1,0),FALSE)</f>
        <v>0</v>
      </c>
      <c r="Y1215" s="2">
        <f>VLOOKUP($F1215,Experiment!$A$2:$U$90,MATCH(Results!Y$1,Experiment!$A$1:$U$1,0),FALSE)</f>
        <v>0</v>
      </c>
      <c r="Z1215" s="3">
        <f>VLOOKUP($F1215,Experiment!$A$2:$U$90,MATCH(Results!Z$1,Experiment!$A$1:$U$1,0),FALSE)</f>
        <v>0</v>
      </c>
      <c r="AA1215" s="3">
        <f>VLOOKUP($F1215,Experiment!$A$2:$U$90,MATCH(Results!AA$1,Experiment!$A$1:$U$1,0),FALSE)</f>
        <v>0</v>
      </c>
      <c r="AB1215" s="3">
        <f>VLOOKUP($F1215,Experiment!$A$2:$U$90,MATCH(Results!AB$1,Experiment!$A$1:$U$1,0),FALSE)</f>
        <v>0</v>
      </c>
      <c r="AC1215" s="3">
        <f>VLOOKUP($F1215,Experiment!$A$2:$U$90,MATCH(Results!AC$1,Experiment!$A$1:$U$1,0),FALSE)</f>
        <v>0</v>
      </c>
      <c r="AD1215" s="2">
        <f>VLOOKUP($F1215,Experiment!$A$2:$U$90,MATCH(Results!AD$1,Experiment!$A$1:$U$1,0),FALSE)</f>
        <v>0</v>
      </c>
      <c r="AE1215" s="2">
        <f>VLOOKUP($F1215,Experiment!$A$2:$U$90,MATCH(Results!AE$1,Experiment!$A$1:$U$1,0),FALSE)</f>
        <v>0</v>
      </c>
      <c r="AF1215" s="2">
        <f>VLOOKUP($F1215,Experiment!$A$2:$U$90,MATCH(Results!AF$1,Experiment!$A$1:$U$1,0),FALSE)</f>
        <v>0</v>
      </c>
      <c r="AG1215" s="2"/>
      <c r="AH1215" s="3">
        <f>VLOOKUP($F1215,Experiment!$A$2:$W$90,MATCH(Results!AH$1,Experiment!$A$1:$W$1,0),FALSE)</f>
        <v>0</v>
      </c>
      <c r="AI1215" s="2">
        <f>VLOOKUP($F1215,Experiment!$A$2:$X$90,MATCH(Results!AI$1,Experiment!$A$1:$X$1,0),FALSE)</f>
        <v>0</v>
      </c>
      <c r="AJ1215" s="2">
        <f>Table1[[#This Row],[Gain]]^Table1[[#This Row],[θ]]</f>
        <v>0</v>
      </c>
      <c r="AK1215" s="2">
        <f>-Table1[[#This Row],[λ]]*-Table1[[#This Row],[Loss]]^Table1[[#This Row],[θ]]</f>
        <v>0</v>
      </c>
      <c r="AL1215" s="2">
        <f>Table1[[#This Row],[v_n_w_g]]-Table1[[#This Row],[v_n_w_l]]</f>
        <v>0</v>
      </c>
      <c r="AM1215" s="2">
        <f>IF(Table1[[#This Row],[diff_v]]&gt;=1,1,0)</f>
        <v>0</v>
      </c>
    </row>
    <row r="1216" spans="1:39" hidden="1" x14ac:dyDescent="0.3">
      <c r="A1216">
        <v>13</v>
      </c>
      <c r="B1216" t="s">
        <v>47</v>
      </c>
      <c r="C1216" s="22">
        <f>VLOOKUP(Table1[[#This Row],[Subject]],'Subject Profile'!$A$2:$E$8,4,FALSE)</f>
        <v>0.88613857459934653</v>
      </c>
      <c r="D1216" s="22">
        <f>VLOOKUP(Table1[[#This Row],[Subject]],'Subject Profile'!$A$2:$E$8,5,FALSE)</f>
        <v>-2</v>
      </c>
      <c r="E1216" t="s">
        <v>108</v>
      </c>
      <c r="F1216" t="s">
        <v>50</v>
      </c>
      <c r="G1216" t="s">
        <v>7</v>
      </c>
      <c r="H1216">
        <f>IF(Table1[[#This Row],[decision]]="accept",1,0)</f>
        <v>1</v>
      </c>
      <c r="I1216">
        <v>-90</v>
      </c>
      <c r="J1216">
        <v>20</v>
      </c>
      <c r="K1216">
        <v>1664605804</v>
      </c>
      <c r="L1216">
        <v>5</v>
      </c>
      <c r="M1216" t="str">
        <f>VLOOKUP($F1216,Experiment!$A$2:$U$90,MATCH(Results!M$1,Experiment!$A$1:$U$1,0)+1,FALSE)</f>
        <v>I</v>
      </c>
      <c r="N1216">
        <f>IF(Table1[[#This Row],[Impact]]="I",0,1)</f>
        <v>0</v>
      </c>
      <c r="O1216" s="2">
        <f>VLOOKUP($F1216,Experiment!$A$2:$U$90,MATCH(Results!O$1,Experiment!$A$1:$U$1,0),FALSE)</f>
        <v>-90</v>
      </c>
      <c r="P1216" s="3">
        <f>VLOOKUP($F1216,Experiment!$A$2:$U$90,MATCH(Results!P$1,Experiment!$A$1:$U$1,0),FALSE)</f>
        <v>0.5</v>
      </c>
      <c r="Q1216" s="2">
        <f>VLOOKUP($F1216,Experiment!$A$2:$U$90,MATCH(Results!Q$1,Experiment!$A$1:$U$1,0),FALSE)</f>
        <v>180</v>
      </c>
      <c r="R1216" s="3">
        <f>VLOOKUP($F1216,Experiment!$A$2:$U$90,MATCH(Results!R$1,Experiment!$A$1:$U$1,0),FALSE)</f>
        <v>0.5</v>
      </c>
      <c r="S1216" s="2">
        <f>VLOOKUP($F1216,Experiment!$A$2:$U$90,MATCH(Results!S$1,Experiment!$A$1:$U$1,0),FALSE)</f>
        <v>45</v>
      </c>
      <c r="T1216" s="2">
        <f>VLOOKUP($F1216,Experiment!$A$2:$U$90,MATCH(Results!T$1,Experiment!$A$1:$U$1,0),FALSE)</f>
        <v>18225</v>
      </c>
      <c r="U1216" s="2">
        <f>VLOOKUP($F1216,Experiment!$A$2:$U$90,MATCH(Results!U$1,Experiment!$A$1:$U$1,0),FALSE)</f>
        <v>135</v>
      </c>
      <c r="V1216" s="2">
        <f>VLOOKUP($F1216,Experiment!$A$2:$U$90,MATCH(Results!V$1,Experiment!$A$1:$U$1,0),FALSE)</f>
        <v>4</v>
      </c>
      <c r="W1216" s="3">
        <f>VLOOKUP($F1216,Experiment!$A$2:$U$90,MATCH(Results!W$1,Experiment!$A$1:$U$1,0),FALSE)</f>
        <v>0.75</v>
      </c>
      <c r="X1216" s="3">
        <f>VLOOKUP($F1216,Experiment!$A$2:$U$90,MATCH(Results!X$1,Experiment!$A$1:$U$1,0),FALSE)</f>
        <v>0.25</v>
      </c>
      <c r="Y1216" s="2">
        <f>VLOOKUP($F1216,Experiment!$A$2:$U$90,MATCH(Results!Y$1,Experiment!$A$1:$U$1,0),FALSE)</f>
        <v>2</v>
      </c>
      <c r="Z1216" s="3">
        <f>VLOOKUP($F1216,Experiment!$A$2:$U$90,MATCH(Results!Z$1,Experiment!$A$1:$U$1,0),FALSE)</f>
        <v>0.05</v>
      </c>
      <c r="AA1216" s="3">
        <f>VLOOKUP($F1216,Experiment!$A$2:$U$90,MATCH(Results!AA$1,Experiment!$A$1:$U$1,0),FALSE)</f>
        <v>0.2</v>
      </c>
      <c r="AB1216" s="3">
        <f>VLOOKUP($F1216,Experiment!$A$2:$U$90,MATCH(Results!AB$1,Experiment!$A$1:$U$1,0),FALSE)</f>
        <v>0.42499999999999999</v>
      </c>
      <c r="AC1216" s="3">
        <f>VLOOKUP($F1216,Experiment!$A$2:$U$90,MATCH(Results!AC$1,Experiment!$A$1:$U$1,0),FALSE)</f>
        <v>0.57499999999999996</v>
      </c>
      <c r="AD1216" s="2">
        <f>VLOOKUP($F1216,Experiment!$A$2:$U$90,MATCH(Results!AD$1,Experiment!$A$1:$U$1,0),FALSE)</f>
        <v>65.249999999999986</v>
      </c>
      <c r="AE1216" s="2">
        <f>VLOOKUP($F1216,Experiment!$A$2:$U$90,MATCH(Results!AE$1,Experiment!$A$1:$U$1,0),FALSE)</f>
        <v>17814.9375</v>
      </c>
      <c r="AF1216" s="2">
        <f>VLOOKUP($F1216,Experiment!$A$2:$U$90,MATCH(Results!AF$1,Experiment!$A$1:$U$1,0),FALSE)</f>
        <v>133.47260954967501</v>
      </c>
      <c r="AG1216" s="3">
        <f>VLOOKUP($F1216,Experiment!$A$2:$W$90,MATCH(Results!AG$1,Experiment!$A$1:$W$1,0),FALSE)</f>
        <v>1</v>
      </c>
      <c r="AH1216" s="3">
        <f>VLOOKUP($F1216,Experiment!$A$2:$W$90,MATCH(Results!AH$1,Experiment!$A$1:$W$1,0),FALSE)</f>
        <v>0.57499999999999996</v>
      </c>
      <c r="AI1216" s="3">
        <f>VLOOKUP($F1216,Experiment!$A$2:$X$90,MATCH(Results!AI$1,Experiment!$A$1:$X$1,0),FALSE)</f>
        <v>0.42500000000000004</v>
      </c>
      <c r="AJ1216" s="2">
        <f>Table1[[#This Row],[Gain]]^Table1[[#This Row],[θ]]</f>
        <v>99.651528158912399</v>
      </c>
      <c r="AK1216" s="2">
        <f>-Table1[[#This Row],[λ]]*-Table1[[#This Row],[Loss]]^Table1[[#This Row],[θ]]</f>
        <v>107.83498131120591</v>
      </c>
      <c r="AL1216" s="2">
        <f>Table1[[#This Row],[v_n_w_g]]-Table1[[#This Row],[v_n_w_l]]</f>
        <v>-8.1834531522935094</v>
      </c>
      <c r="AM1216" s="2">
        <f>IF(Table1[[#This Row],[diff_v]]&gt;=1,1,0)</f>
        <v>0</v>
      </c>
    </row>
    <row r="1217" spans="1:39" hidden="1" x14ac:dyDescent="0.3">
      <c r="A1217">
        <v>14</v>
      </c>
      <c r="B1217" t="s">
        <v>47</v>
      </c>
      <c r="C1217" s="22">
        <f>VLOOKUP(Table1[[#This Row],[Subject]],'Subject Profile'!$A$2:$E$8,4,FALSE)</f>
        <v>0.88613857459934653</v>
      </c>
      <c r="D1217" s="22">
        <f>VLOOKUP(Table1[[#This Row],[Subject]],'Subject Profile'!$A$2:$E$8,5,FALSE)</f>
        <v>-2</v>
      </c>
      <c r="E1217" t="s">
        <v>108</v>
      </c>
      <c r="F1217" t="s">
        <v>64</v>
      </c>
      <c r="G1217" t="s">
        <v>7</v>
      </c>
      <c r="H1217">
        <f>IF(Table1[[#This Row],[decision]]="accept",1,0)</f>
        <v>1</v>
      </c>
      <c r="I1217">
        <v>60</v>
      </c>
      <c r="J1217">
        <v>80</v>
      </c>
      <c r="K1217">
        <v>1664605810</v>
      </c>
      <c r="L1217">
        <v>6</v>
      </c>
      <c r="M1217" t="str">
        <f>VLOOKUP($F1217,Experiment!$A$2:$U$90,MATCH(Results!M$1,Experiment!$A$1:$U$1,0)+1,FALSE)</f>
        <v>G</v>
      </c>
      <c r="N1217">
        <f>IF(Table1[[#This Row],[Impact]]="I",0,1)</f>
        <v>1</v>
      </c>
      <c r="O1217" s="2">
        <f>VLOOKUP($F1217,Experiment!$A$2:$U$90,MATCH(Results!O$1,Experiment!$A$1:$U$1,0),FALSE)</f>
        <v>-50</v>
      </c>
      <c r="P1217" s="3">
        <f>VLOOKUP($F1217,Experiment!$A$2:$U$90,MATCH(Results!P$1,Experiment!$A$1:$U$1,0),FALSE)</f>
        <v>0.5</v>
      </c>
      <c r="Q1217" s="2">
        <f>VLOOKUP($F1217,Experiment!$A$2:$U$90,MATCH(Results!Q$1,Experiment!$A$1:$U$1,0),FALSE)</f>
        <v>60</v>
      </c>
      <c r="R1217" s="3">
        <f>VLOOKUP($F1217,Experiment!$A$2:$U$90,MATCH(Results!R$1,Experiment!$A$1:$U$1,0),FALSE)</f>
        <v>0.5</v>
      </c>
      <c r="S1217" s="2">
        <f>VLOOKUP($F1217,Experiment!$A$2:$U$90,MATCH(Results!S$1,Experiment!$A$1:$U$1,0),FALSE)</f>
        <v>5</v>
      </c>
      <c r="T1217" s="2">
        <f>VLOOKUP($F1217,Experiment!$A$2:$U$90,MATCH(Results!T$1,Experiment!$A$1:$U$1,0),FALSE)</f>
        <v>3025</v>
      </c>
      <c r="U1217" s="2">
        <f>VLOOKUP($F1217,Experiment!$A$2:$U$90,MATCH(Results!U$1,Experiment!$A$1:$U$1,0),FALSE)</f>
        <v>55</v>
      </c>
      <c r="V1217" s="2">
        <f>VLOOKUP($F1217,Experiment!$A$2:$U$90,MATCH(Results!V$1,Experiment!$A$1:$U$1,0),FALSE)</f>
        <v>4</v>
      </c>
      <c r="W1217" s="3">
        <f>VLOOKUP($F1217,Experiment!$A$2:$U$90,MATCH(Results!W$1,Experiment!$A$1:$U$1,0),FALSE)</f>
        <v>0.25</v>
      </c>
      <c r="X1217" s="3">
        <f>VLOOKUP($F1217,Experiment!$A$2:$U$90,MATCH(Results!X$1,Experiment!$A$1:$U$1,0),FALSE)</f>
        <v>0.75</v>
      </c>
      <c r="Y1217" s="2">
        <f>VLOOKUP($F1217,Experiment!$A$2:$U$90,MATCH(Results!Y$1,Experiment!$A$1:$U$1,0),FALSE)</f>
        <v>2</v>
      </c>
      <c r="Z1217" s="3">
        <f>VLOOKUP($F1217,Experiment!$A$2:$U$90,MATCH(Results!Z$1,Experiment!$A$1:$U$1,0),FALSE)</f>
        <v>0.5</v>
      </c>
      <c r="AA1217" s="3">
        <f>VLOOKUP($F1217,Experiment!$A$2:$U$90,MATCH(Results!AA$1,Experiment!$A$1:$U$1,0),FALSE)</f>
        <v>0.25</v>
      </c>
      <c r="AB1217" s="3">
        <f>VLOOKUP($F1217,Experiment!$A$2:$U$90,MATCH(Results!AB$1,Experiment!$A$1:$U$1,0),FALSE)</f>
        <v>0.625</v>
      </c>
      <c r="AC1217" s="3">
        <f>VLOOKUP($F1217,Experiment!$A$2:$U$90,MATCH(Results!AC$1,Experiment!$A$1:$U$1,0),FALSE)</f>
        <v>0.375</v>
      </c>
      <c r="AD1217" s="2">
        <f>VLOOKUP($F1217,Experiment!$A$2:$U$90,MATCH(Results!AD$1,Experiment!$A$1:$U$1,0),FALSE)</f>
        <v>-8.75</v>
      </c>
      <c r="AE1217" s="2">
        <f>VLOOKUP($F1217,Experiment!$A$2:$U$90,MATCH(Results!AE$1,Experiment!$A$1:$U$1,0),FALSE)</f>
        <v>2835.9375</v>
      </c>
      <c r="AF1217" s="2">
        <f>VLOOKUP($F1217,Experiment!$A$2:$U$90,MATCH(Results!AF$1,Experiment!$A$1:$U$1,0),FALSE)</f>
        <v>53.253521010351982</v>
      </c>
      <c r="AG1217" s="3">
        <f>VLOOKUP($F1217,Experiment!$A$2:$W$90,MATCH(Results!AG$1,Experiment!$A$1:$W$1,0),FALSE)</f>
        <v>0.82730419370997643</v>
      </c>
      <c r="AH1217" s="3">
        <f>VLOOKUP($F1217,Experiment!$A$2:$W$90,MATCH(Results!AH$1,Experiment!$A$1:$W$1,0),FALSE)</f>
        <v>0.38648875795104182</v>
      </c>
      <c r="AI1217" s="3">
        <f>VLOOKUP($F1217,Experiment!$A$2:$X$90,MATCH(Results!AI$1,Experiment!$A$1:$X$1,0),FALSE)</f>
        <v>0.61351124204895813</v>
      </c>
      <c r="AJ1217" s="2">
        <f>Table1[[#This Row],[Gain]]^Table1[[#This Row],[θ]]</f>
        <v>37.643362891590748</v>
      </c>
      <c r="AK1217" s="2">
        <f>-Table1[[#This Row],[λ]]*-Table1[[#This Row],[Loss]]^Table1[[#This Row],[θ]]</f>
        <v>64.054973166180915</v>
      </c>
      <c r="AL1217" s="2">
        <f>Table1[[#This Row],[v_n_w_g]]-Table1[[#This Row],[v_n_w_l]]</f>
        <v>-26.411610274590167</v>
      </c>
      <c r="AM1217" s="2">
        <f>IF(Table1[[#This Row],[diff_v]]&gt;=1,1,0)</f>
        <v>0</v>
      </c>
    </row>
    <row r="1218" spans="1:39" hidden="1" x14ac:dyDescent="0.3">
      <c r="A1218">
        <v>15</v>
      </c>
      <c r="B1218" t="s">
        <v>47</v>
      </c>
      <c r="C1218" s="22">
        <f>VLOOKUP(Table1[[#This Row],[Subject]],'Subject Profile'!$A$2:$E$8,4,FALSE)</f>
        <v>0.88613857459934653</v>
      </c>
      <c r="D1218" s="22">
        <f>VLOOKUP(Table1[[#This Row],[Subject]],'Subject Profile'!$A$2:$E$8,5,FALSE)</f>
        <v>-2</v>
      </c>
      <c r="E1218" t="s">
        <v>108</v>
      </c>
      <c r="F1218" t="s">
        <v>72</v>
      </c>
      <c r="G1218" t="s">
        <v>5</v>
      </c>
      <c r="H1218">
        <f>IF(Table1[[#This Row],[decision]]="accept",1,0)</f>
        <v>0</v>
      </c>
      <c r="I1218">
        <v>0</v>
      </c>
      <c r="J1218">
        <v>80</v>
      </c>
      <c r="K1218">
        <v>1664605815</v>
      </c>
      <c r="L1218">
        <v>5</v>
      </c>
      <c r="M1218" t="str">
        <f>VLOOKUP($F1218,Experiment!$A$2:$U$90,MATCH(Results!M$1,Experiment!$A$1:$U$1,0)+1,FALSE)</f>
        <v>G</v>
      </c>
      <c r="N1218">
        <f>IF(Table1[[#This Row],[Impact]]="I",0,1)</f>
        <v>1</v>
      </c>
      <c r="O1218" s="2">
        <f>VLOOKUP($F1218,Experiment!$A$2:$U$90,MATCH(Results!O$1,Experiment!$A$1:$U$1,0),FALSE)</f>
        <v>-90</v>
      </c>
      <c r="P1218" s="3">
        <f>VLOOKUP($F1218,Experiment!$A$2:$U$90,MATCH(Results!P$1,Experiment!$A$1:$U$1,0),FALSE)</f>
        <v>0.5</v>
      </c>
      <c r="Q1218" s="2">
        <f>VLOOKUP($F1218,Experiment!$A$2:$U$90,MATCH(Results!Q$1,Experiment!$A$1:$U$1,0),FALSE)</f>
        <v>90</v>
      </c>
      <c r="R1218" s="3">
        <f>VLOOKUP($F1218,Experiment!$A$2:$U$90,MATCH(Results!R$1,Experiment!$A$1:$U$1,0),FALSE)</f>
        <v>0.5</v>
      </c>
      <c r="S1218" s="2">
        <f>VLOOKUP($F1218,Experiment!$A$2:$U$90,MATCH(Results!S$1,Experiment!$A$1:$U$1,0),FALSE)</f>
        <v>0</v>
      </c>
      <c r="T1218" s="2">
        <f>VLOOKUP($F1218,Experiment!$A$2:$U$90,MATCH(Results!T$1,Experiment!$A$1:$U$1,0),FALSE)</f>
        <v>8100</v>
      </c>
      <c r="U1218" s="2">
        <f>VLOOKUP($F1218,Experiment!$A$2:$U$90,MATCH(Results!U$1,Experiment!$A$1:$U$1,0),FALSE)</f>
        <v>90</v>
      </c>
      <c r="V1218" s="2">
        <f>VLOOKUP($F1218,Experiment!$A$2:$U$90,MATCH(Results!V$1,Experiment!$A$1:$U$1,0),FALSE)</f>
        <v>4</v>
      </c>
      <c r="W1218" s="3">
        <f>VLOOKUP($F1218,Experiment!$A$2:$U$90,MATCH(Results!W$1,Experiment!$A$1:$U$1,0),FALSE)</f>
        <v>0.25</v>
      </c>
      <c r="X1218" s="3">
        <f>VLOOKUP($F1218,Experiment!$A$2:$U$90,MATCH(Results!X$1,Experiment!$A$1:$U$1,0),FALSE)</f>
        <v>0.75</v>
      </c>
      <c r="Y1218" s="2">
        <f>VLOOKUP($F1218,Experiment!$A$2:$U$90,MATCH(Results!Y$1,Experiment!$A$1:$U$1,0),FALSE)</f>
        <v>1</v>
      </c>
      <c r="Z1218" s="3">
        <f>VLOOKUP($F1218,Experiment!$A$2:$U$90,MATCH(Results!Z$1,Experiment!$A$1:$U$1,0),FALSE)</f>
        <v>0.25</v>
      </c>
      <c r="AA1218" s="3">
        <f>VLOOKUP($F1218,Experiment!$A$2:$U$90,MATCH(Results!AA$1,Experiment!$A$1:$U$1,0),FALSE)</f>
        <v>0.5</v>
      </c>
      <c r="AB1218" s="3">
        <f>VLOOKUP($F1218,Experiment!$A$2:$U$90,MATCH(Results!AB$1,Experiment!$A$1:$U$1,0),FALSE)</f>
        <v>0.375</v>
      </c>
      <c r="AC1218" s="3">
        <f>VLOOKUP($F1218,Experiment!$A$2:$U$90,MATCH(Results!AC$1,Experiment!$A$1:$U$1,0),FALSE)</f>
        <v>0.625</v>
      </c>
      <c r="AD1218" s="2">
        <f>VLOOKUP($F1218,Experiment!$A$2:$U$90,MATCH(Results!AD$1,Experiment!$A$1:$U$1,0),FALSE)</f>
        <v>22.5</v>
      </c>
      <c r="AE1218" s="2">
        <f>VLOOKUP($F1218,Experiment!$A$2:$U$90,MATCH(Results!AE$1,Experiment!$A$1:$U$1,0),FALSE)</f>
        <v>7593.75</v>
      </c>
      <c r="AF1218" s="2">
        <f>VLOOKUP($F1218,Experiment!$A$2:$U$90,MATCH(Results!AF$1,Experiment!$A$1:$U$1,0),FALSE)</f>
        <v>87.142125289666879</v>
      </c>
      <c r="AG1218" s="3">
        <f>VLOOKUP($F1218,Experiment!$A$2:$W$90,MATCH(Results!AG$1,Experiment!$A$1:$W$1,0),FALSE)</f>
        <v>1</v>
      </c>
      <c r="AH1218" s="3">
        <f>VLOOKUP($F1218,Experiment!$A$2:$W$90,MATCH(Results!AH$1,Experiment!$A$1:$W$1,0),FALSE)</f>
        <v>0.625</v>
      </c>
      <c r="AI1218" s="3">
        <f>VLOOKUP($F1218,Experiment!$A$2:$X$90,MATCH(Results!AI$1,Experiment!$A$1:$X$1,0),FALSE)</f>
        <v>0.375</v>
      </c>
      <c r="AJ1218" s="2">
        <f>Table1[[#This Row],[Gain]]^Table1[[#This Row],[θ]]</f>
        <v>53.917490655602954</v>
      </c>
      <c r="AK1218" s="2">
        <f>-Table1[[#This Row],[λ]]*-Table1[[#This Row],[Loss]]^Table1[[#This Row],[θ]]</f>
        <v>107.83498131120591</v>
      </c>
      <c r="AL1218" s="2">
        <f>Table1[[#This Row],[v_n_w_g]]-Table1[[#This Row],[v_n_w_l]]</f>
        <v>-53.917490655602954</v>
      </c>
      <c r="AM1218" s="2">
        <f>IF(Table1[[#This Row],[diff_v]]&gt;=1,1,0)</f>
        <v>0</v>
      </c>
    </row>
    <row r="1219" spans="1:39" hidden="1" x14ac:dyDescent="0.3">
      <c r="A1219">
        <v>16</v>
      </c>
      <c r="B1219" t="s">
        <v>47</v>
      </c>
      <c r="C1219" s="22">
        <f>VLOOKUP(Table1[[#This Row],[Subject]],'Subject Profile'!$A$2:$E$8,4,FALSE)</f>
        <v>0.88613857459934653</v>
      </c>
      <c r="D1219" s="22">
        <f>VLOOKUP(Table1[[#This Row],[Subject]],'Subject Profile'!$A$2:$E$8,5,FALSE)</f>
        <v>-2</v>
      </c>
      <c r="E1219" t="s">
        <v>108</v>
      </c>
      <c r="F1219" t="s">
        <v>67</v>
      </c>
      <c r="G1219" t="s">
        <v>7</v>
      </c>
      <c r="H1219">
        <f>IF(Table1[[#This Row],[decision]]="accept",1,0)</f>
        <v>1</v>
      </c>
      <c r="I1219">
        <v>20</v>
      </c>
      <c r="J1219">
        <v>100</v>
      </c>
      <c r="K1219">
        <v>1664605819</v>
      </c>
      <c r="L1219">
        <v>4</v>
      </c>
      <c r="M1219" t="str">
        <f>VLOOKUP($F1219,Experiment!$A$2:$U$90,MATCH(Results!M$1,Experiment!$A$1:$U$1,0)+1,FALSE)</f>
        <v>I</v>
      </c>
      <c r="N1219">
        <f>IF(Table1[[#This Row],[Impact]]="I",0,1)</f>
        <v>0</v>
      </c>
      <c r="O1219" s="2">
        <f>VLOOKUP($F1219,Experiment!$A$2:$U$90,MATCH(Results!O$1,Experiment!$A$1:$U$1,0),FALSE)</f>
        <v>-10</v>
      </c>
      <c r="P1219" s="3">
        <f>VLOOKUP($F1219,Experiment!$A$2:$U$90,MATCH(Results!P$1,Experiment!$A$1:$U$1,0),FALSE)</f>
        <v>0.5</v>
      </c>
      <c r="Q1219" s="2">
        <f>VLOOKUP($F1219,Experiment!$A$2:$U$90,MATCH(Results!Q$1,Experiment!$A$1:$U$1,0),FALSE)</f>
        <v>20</v>
      </c>
      <c r="R1219" s="3">
        <f>VLOOKUP($F1219,Experiment!$A$2:$U$90,MATCH(Results!R$1,Experiment!$A$1:$U$1,0),FALSE)</f>
        <v>0.5</v>
      </c>
      <c r="S1219" s="2">
        <f>VLOOKUP($F1219,Experiment!$A$2:$U$90,MATCH(Results!S$1,Experiment!$A$1:$U$1,0),FALSE)</f>
        <v>5</v>
      </c>
      <c r="T1219" s="2">
        <f>VLOOKUP($F1219,Experiment!$A$2:$U$90,MATCH(Results!T$1,Experiment!$A$1:$U$1,0),FALSE)</f>
        <v>225</v>
      </c>
      <c r="U1219" s="2">
        <f>VLOOKUP($F1219,Experiment!$A$2:$U$90,MATCH(Results!U$1,Experiment!$A$1:$U$1,0),FALSE)</f>
        <v>15</v>
      </c>
      <c r="V1219" s="2">
        <f>VLOOKUP($F1219,Experiment!$A$2:$U$90,MATCH(Results!V$1,Experiment!$A$1:$U$1,0),FALSE)</f>
        <v>4</v>
      </c>
      <c r="W1219" s="3">
        <f>VLOOKUP($F1219,Experiment!$A$2:$U$90,MATCH(Results!W$1,Experiment!$A$1:$U$1,0),FALSE)</f>
        <v>0.25</v>
      </c>
      <c r="X1219" s="3">
        <f>VLOOKUP($F1219,Experiment!$A$2:$U$90,MATCH(Results!X$1,Experiment!$A$1:$U$1,0),FALSE)</f>
        <v>0.75</v>
      </c>
      <c r="Y1219" s="2">
        <f>VLOOKUP($F1219,Experiment!$A$2:$U$90,MATCH(Results!Y$1,Experiment!$A$1:$U$1,0),FALSE)</f>
        <v>2</v>
      </c>
      <c r="Z1219" s="3">
        <f>VLOOKUP($F1219,Experiment!$A$2:$U$90,MATCH(Results!Z$1,Experiment!$A$1:$U$1,0),FALSE)</f>
        <v>0.5</v>
      </c>
      <c r="AA1219" s="3">
        <f>VLOOKUP($F1219,Experiment!$A$2:$U$90,MATCH(Results!AA$1,Experiment!$A$1:$U$1,0),FALSE)</f>
        <v>0.25</v>
      </c>
      <c r="AB1219" s="3">
        <f>VLOOKUP($F1219,Experiment!$A$2:$U$90,MATCH(Results!AB$1,Experiment!$A$1:$U$1,0),FALSE)</f>
        <v>0.625</v>
      </c>
      <c r="AC1219" s="3">
        <f>VLOOKUP($F1219,Experiment!$A$2:$U$90,MATCH(Results!AC$1,Experiment!$A$1:$U$1,0),FALSE)</f>
        <v>0.375</v>
      </c>
      <c r="AD1219" s="2">
        <f>VLOOKUP($F1219,Experiment!$A$2:$U$90,MATCH(Results!AD$1,Experiment!$A$1:$U$1,0),FALSE)</f>
        <v>1.25</v>
      </c>
      <c r="AE1219" s="2">
        <f>VLOOKUP($F1219,Experiment!$A$2:$U$90,MATCH(Results!AE$1,Experiment!$A$1:$U$1,0),FALSE)</f>
        <v>210.9375</v>
      </c>
      <c r="AF1219" s="2">
        <f>VLOOKUP($F1219,Experiment!$A$2:$U$90,MATCH(Results!AF$1,Experiment!$A$1:$U$1,0),FALSE)</f>
        <v>14.523687548277813</v>
      </c>
      <c r="AG1219" s="3">
        <f>VLOOKUP($F1219,Experiment!$A$2:$W$90,MATCH(Results!AG$1,Experiment!$A$1:$W$1,0),FALSE)</f>
        <v>0.82730419370997643</v>
      </c>
      <c r="AH1219" s="3">
        <f>VLOOKUP($F1219,Experiment!$A$2:$W$90,MATCH(Results!AH$1,Experiment!$A$1:$W$1,0),FALSE)</f>
        <v>0.38648875795104182</v>
      </c>
      <c r="AI1219" s="3">
        <f>VLOOKUP($F1219,Experiment!$A$2:$X$90,MATCH(Results!AI$1,Experiment!$A$1:$X$1,0),FALSE)</f>
        <v>0.61351124204895813</v>
      </c>
      <c r="AJ1219" s="2">
        <f>Table1[[#This Row],[Gain]]^Table1[[#This Row],[θ]]</f>
        <v>14.219779625740344</v>
      </c>
      <c r="AK1219" s="2">
        <f>-Table1[[#This Row],[λ]]*-Table1[[#This Row],[Loss]]^Table1[[#This Row],[θ]]</f>
        <v>15.387517868726606</v>
      </c>
      <c r="AL1219" s="2">
        <f>Table1[[#This Row],[v_n_w_g]]-Table1[[#This Row],[v_n_w_l]]</f>
        <v>-1.1677382429862622</v>
      </c>
      <c r="AM1219" s="2">
        <f>IF(Table1[[#This Row],[diff_v]]&gt;=1,1,0)</f>
        <v>0</v>
      </c>
    </row>
    <row r="1220" spans="1:39" hidden="1" x14ac:dyDescent="0.3">
      <c r="A1220">
        <v>17</v>
      </c>
      <c r="B1220" t="s">
        <v>47</v>
      </c>
      <c r="C1220" s="22">
        <f>VLOOKUP(Table1[[#This Row],[Subject]],'Subject Profile'!$A$2:$E$8,4,FALSE)</f>
        <v>0.88613857459934653</v>
      </c>
      <c r="D1220" s="22">
        <f>VLOOKUP(Table1[[#This Row],[Subject]],'Subject Profile'!$A$2:$E$8,5,FALSE)</f>
        <v>-2</v>
      </c>
      <c r="E1220" t="s">
        <v>108</v>
      </c>
      <c r="F1220" t="s">
        <v>77</v>
      </c>
      <c r="G1220" t="s">
        <v>7</v>
      </c>
      <c r="H1220">
        <f>IF(Table1[[#This Row],[decision]]="accept",1,0)</f>
        <v>1</v>
      </c>
      <c r="I1220">
        <v>70</v>
      </c>
      <c r="J1220">
        <v>170</v>
      </c>
      <c r="K1220">
        <v>1664605823</v>
      </c>
      <c r="L1220">
        <v>4</v>
      </c>
      <c r="M1220" t="str">
        <f>VLOOKUP($F1220,Experiment!$A$2:$U$90,MATCH(Results!M$1,Experiment!$A$1:$U$1,0)+1,FALSE)</f>
        <v>G</v>
      </c>
      <c r="N1220">
        <f>IF(Table1[[#This Row],[Impact]]="I",0,1)</f>
        <v>1</v>
      </c>
      <c r="O1220" s="2">
        <f>VLOOKUP($F1220,Experiment!$A$2:$U$90,MATCH(Results!O$1,Experiment!$A$1:$U$1,0),FALSE)</f>
        <v>-50</v>
      </c>
      <c r="P1220" s="3">
        <f>VLOOKUP($F1220,Experiment!$A$2:$U$90,MATCH(Results!P$1,Experiment!$A$1:$U$1,0),FALSE)</f>
        <v>0.5</v>
      </c>
      <c r="Q1220" s="2">
        <f>VLOOKUP($F1220,Experiment!$A$2:$U$90,MATCH(Results!Q$1,Experiment!$A$1:$U$1,0),FALSE)</f>
        <v>70</v>
      </c>
      <c r="R1220" s="3">
        <f>VLOOKUP($F1220,Experiment!$A$2:$U$90,MATCH(Results!R$1,Experiment!$A$1:$U$1,0),FALSE)</f>
        <v>0.5</v>
      </c>
      <c r="S1220" s="2">
        <f>VLOOKUP($F1220,Experiment!$A$2:$U$90,MATCH(Results!S$1,Experiment!$A$1:$U$1,0),FALSE)</f>
        <v>10</v>
      </c>
      <c r="T1220" s="2">
        <f>VLOOKUP($F1220,Experiment!$A$2:$U$90,MATCH(Results!T$1,Experiment!$A$1:$U$1,0),FALSE)</f>
        <v>3600</v>
      </c>
      <c r="U1220" s="2">
        <f>VLOOKUP($F1220,Experiment!$A$2:$U$90,MATCH(Results!U$1,Experiment!$A$1:$U$1,0),FALSE)</f>
        <v>60</v>
      </c>
      <c r="V1220" s="2">
        <f>VLOOKUP($F1220,Experiment!$A$2:$U$90,MATCH(Results!V$1,Experiment!$A$1:$U$1,0),FALSE)</f>
        <v>4</v>
      </c>
      <c r="W1220" s="3">
        <f>VLOOKUP($F1220,Experiment!$A$2:$U$90,MATCH(Results!W$1,Experiment!$A$1:$U$1,0),FALSE)</f>
        <v>0.25</v>
      </c>
      <c r="X1220" s="3">
        <f>VLOOKUP($F1220,Experiment!$A$2:$U$90,MATCH(Results!X$1,Experiment!$A$1:$U$1,0),FALSE)</f>
        <v>0.75</v>
      </c>
      <c r="Y1220" s="2">
        <f>VLOOKUP($F1220,Experiment!$A$2:$U$90,MATCH(Results!Y$1,Experiment!$A$1:$U$1,0),FALSE)</f>
        <v>2</v>
      </c>
      <c r="Z1220" s="3">
        <f>VLOOKUP($F1220,Experiment!$A$2:$U$90,MATCH(Results!Z$1,Experiment!$A$1:$U$1,0),FALSE)</f>
        <v>0.5</v>
      </c>
      <c r="AA1220" s="3">
        <f>VLOOKUP($F1220,Experiment!$A$2:$U$90,MATCH(Results!AA$1,Experiment!$A$1:$U$1,0),FALSE)</f>
        <v>0.25</v>
      </c>
      <c r="AB1220" s="3">
        <f>VLOOKUP($F1220,Experiment!$A$2:$U$90,MATCH(Results!AB$1,Experiment!$A$1:$U$1,0),FALSE)</f>
        <v>0.625</v>
      </c>
      <c r="AC1220" s="3">
        <f>VLOOKUP($F1220,Experiment!$A$2:$U$90,MATCH(Results!AC$1,Experiment!$A$1:$U$1,0),FALSE)</f>
        <v>0.375</v>
      </c>
      <c r="AD1220" s="2">
        <f>VLOOKUP($F1220,Experiment!$A$2:$U$90,MATCH(Results!AD$1,Experiment!$A$1:$U$1,0),FALSE)</f>
        <v>-5</v>
      </c>
      <c r="AE1220" s="2">
        <f>VLOOKUP($F1220,Experiment!$A$2:$U$90,MATCH(Results!AE$1,Experiment!$A$1:$U$1,0),FALSE)</f>
        <v>3375</v>
      </c>
      <c r="AF1220" s="2">
        <f>VLOOKUP($F1220,Experiment!$A$2:$U$90,MATCH(Results!AF$1,Experiment!$A$1:$U$1,0),FALSE)</f>
        <v>58.094750193111253</v>
      </c>
      <c r="AG1220" s="3">
        <f>VLOOKUP($F1220,Experiment!$A$2:$W$90,MATCH(Results!AG$1,Experiment!$A$1:$W$1,0),FALSE)</f>
        <v>0.82730419370997643</v>
      </c>
      <c r="AH1220" s="3">
        <f>VLOOKUP($F1220,Experiment!$A$2:$W$90,MATCH(Results!AH$1,Experiment!$A$1:$W$1,0),FALSE)</f>
        <v>0.38648875795104182</v>
      </c>
      <c r="AI1220" s="3">
        <f>VLOOKUP($F1220,Experiment!$A$2:$X$90,MATCH(Results!AI$1,Experiment!$A$1:$X$1,0),FALSE)</f>
        <v>0.61351124204895813</v>
      </c>
      <c r="AJ1220" s="2">
        <f>Table1[[#This Row],[Gain]]^Table1[[#This Row],[θ]]</f>
        <v>43.153154399808855</v>
      </c>
      <c r="AK1220" s="2">
        <f>-Table1[[#This Row],[λ]]*-Table1[[#This Row],[Loss]]^Table1[[#This Row],[θ]]</f>
        <v>64.054973166180915</v>
      </c>
      <c r="AL1220" s="2">
        <f>Table1[[#This Row],[v_n_w_g]]-Table1[[#This Row],[v_n_w_l]]</f>
        <v>-20.90181876637206</v>
      </c>
      <c r="AM1220" s="2">
        <f>IF(Table1[[#This Row],[diff_v]]&gt;=1,1,0)</f>
        <v>0</v>
      </c>
    </row>
    <row r="1221" spans="1:39" hidden="1" x14ac:dyDescent="0.3">
      <c r="A1221">
        <v>18</v>
      </c>
      <c r="B1221" t="s">
        <v>47</v>
      </c>
      <c r="C1221" s="22">
        <f>VLOOKUP(Table1[[#This Row],[Subject]],'Subject Profile'!$A$2:$E$8,4,FALSE)</f>
        <v>0.88613857459934653</v>
      </c>
      <c r="D1221" s="22">
        <f>VLOOKUP(Table1[[#This Row],[Subject]],'Subject Profile'!$A$2:$E$8,5,FALSE)</f>
        <v>-2</v>
      </c>
      <c r="E1221" t="s">
        <v>108</v>
      </c>
      <c r="F1221" t="s">
        <v>55</v>
      </c>
      <c r="G1221" t="s">
        <v>56</v>
      </c>
      <c r="H1221">
        <f>IF(Table1[[#This Row],[decision]]="accept",1,0)</f>
        <v>0</v>
      </c>
      <c r="I1221">
        <v>0</v>
      </c>
      <c r="J1221">
        <v>170</v>
      </c>
      <c r="K1221">
        <v>1664605835</v>
      </c>
      <c r="L1221">
        <v>12</v>
      </c>
      <c r="M1221" t="str">
        <f>VLOOKUP($F1221,Experiment!$A$2:$U$90,MATCH(Results!M$1,Experiment!$A$1:$U$1,0)+1,FALSE)</f>
        <v>R</v>
      </c>
      <c r="N1221">
        <f>IF(Table1[[#This Row],[Impact]]="I",0,1)</f>
        <v>1</v>
      </c>
      <c r="O1221" s="2">
        <f>VLOOKUP($F1221,Experiment!$A$2:$U$90,MATCH(Results!O$1,Experiment!$A$1:$U$1,0),FALSE)</f>
        <v>0</v>
      </c>
      <c r="P1221" s="3">
        <f>VLOOKUP($F1221,Experiment!$A$2:$U$90,MATCH(Results!P$1,Experiment!$A$1:$U$1,0),FALSE)</f>
        <v>0</v>
      </c>
      <c r="Q1221" s="2">
        <f>VLOOKUP($F1221,Experiment!$A$2:$U$90,MATCH(Results!Q$1,Experiment!$A$1:$U$1,0),FALSE)</f>
        <v>0</v>
      </c>
      <c r="R1221" s="3">
        <f>VLOOKUP($F1221,Experiment!$A$2:$U$90,MATCH(Results!R$1,Experiment!$A$1:$U$1,0),FALSE)</f>
        <v>0</v>
      </c>
      <c r="S1221" s="2">
        <f>VLOOKUP($F1221,Experiment!$A$2:$U$90,MATCH(Results!S$1,Experiment!$A$1:$U$1,0),FALSE)</f>
        <v>0</v>
      </c>
      <c r="T1221" s="2">
        <f>VLOOKUP($F1221,Experiment!$A$2:$U$90,MATCH(Results!T$1,Experiment!$A$1:$U$1,0),FALSE)</f>
        <v>0</v>
      </c>
      <c r="U1221" s="2">
        <f>VLOOKUP($F1221,Experiment!$A$2:$U$90,MATCH(Results!U$1,Experiment!$A$1:$U$1,0),FALSE)</f>
        <v>0</v>
      </c>
      <c r="V1221" s="2">
        <f>VLOOKUP($F1221,Experiment!$A$2:$U$90,MATCH(Results!V$1,Experiment!$A$1:$U$1,0),FALSE)</f>
        <v>0</v>
      </c>
      <c r="W1221" s="3">
        <f>VLOOKUP($F1221,Experiment!$A$2:$U$90,MATCH(Results!W$1,Experiment!$A$1:$U$1,0),FALSE)</f>
        <v>0</v>
      </c>
      <c r="X1221" s="3">
        <f>VLOOKUP($F1221,Experiment!$A$2:$U$90,MATCH(Results!X$1,Experiment!$A$1:$U$1,0),FALSE)</f>
        <v>0</v>
      </c>
      <c r="Y1221" s="2">
        <f>VLOOKUP($F1221,Experiment!$A$2:$U$90,MATCH(Results!Y$1,Experiment!$A$1:$U$1,0),FALSE)</f>
        <v>0</v>
      </c>
      <c r="Z1221" s="3">
        <f>VLOOKUP($F1221,Experiment!$A$2:$U$90,MATCH(Results!Z$1,Experiment!$A$1:$U$1,0),FALSE)</f>
        <v>0</v>
      </c>
      <c r="AA1221" s="3">
        <f>VLOOKUP($F1221,Experiment!$A$2:$U$90,MATCH(Results!AA$1,Experiment!$A$1:$U$1,0),FALSE)</f>
        <v>0</v>
      </c>
      <c r="AB1221" s="3">
        <f>VLOOKUP($F1221,Experiment!$A$2:$U$90,MATCH(Results!AB$1,Experiment!$A$1:$U$1,0),FALSE)</f>
        <v>0</v>
      </c>
      <c r="AC1221" s="3">
        <f>VLOOKUP($F1221,Experiment!$A$2:$U$90,MATCH(Results!AC$1,Experiment!$A$1:$U$1,0),FALSE)</f>
        <v>0</v>
      </c>
      <c r="AD1221" s="2">
        <f>VLOOKUP($F1221,Experiment!$A$2:$U$90,MATCH(Results!AD$1,Experiment!$A$1:$U$1,0),FALSE)</f>
        <v>0</v>
      </c>
      <c r="AE1221" s="2">
        <f>VLOOKUP($F1221,Experiment!$A$2:$U$90,MATCH(Results!AE$1,Experiment!$A$1:$U$1,0),FALSE)</f>
        <v>0</v>
      </c>
      <c r="AF1221" s="2">
        <f>VLOOKUP($F1221,Experiment!$A$2:$U$90,MATCH(Results!AF$1,Experiment!$A$1:$U$1,0),FALSE)</f>
        <v>0</v>
      </c>
      <c r="AG1221" s="2"/>
      <c r="AH1221" s="3">
        <f>VLOOKUP($F1221,Experiment!$A$2:$W$90,MATCH(Results!AH$1,Experiment!$A$1:$W$1,0),FALSE)</f>
        <v>0</v>
      </c>
      <c r="AI1221" s="2">
        <f>VLOOKUP($F1221,Experiment!$A$2:$X$90,MATCH(Results!AI$1,Experiment!$A$1:$X$1,0),FALSE)</f>
        <v>0</v>
      </c>
      <c r="AJ1221" s="2">
        <f>Table1[[#This Row],[Gain]]^Table1[[#This Row],[θ]]</f>
        <v>0</v>
      </c>
      <c r="AK1221" s="2">
        <f>-Table1[[#This Row],[λ]]*-Table1[[#This Row],[Loss]]^Table1[[#This Row],[θ]]</f>
        <v>0</v>
      </c>
      <c r="AL1221" s="2">
        <f>Table1[[#This Row],[v_n_w_g]]-Table1[[#This Row],[v_n_w_l]]</f>
        <v>0</v>
      </c>
      <c r="AM1221" s="2">
        <f>IF(Table1[[#This Row],[diff_v]]&gt;=1,1,0)</f>
        <v>0</v>
      </c>
    </row>
    <row r="1222" spans="1:39" hidden="1" x14ac:dyDescent="0.3">
      <c r="A1222">
        <v>19</v>
      </c>
      <c r="B1222" t="s">
        <v>47</v>
      </c>
      <c r="C1222" s="22">
        <f>VLOOKUP(Table1[[#This Row],[Subject]],'Subject Profile'!$A$2:$E$8,4,FALSE)</f>
        <v>0.88613857459934653</v>
      </c>
      <c r="D1222" s="22">
        <f>VLOOKUP(Table1[[#This Row],[Subject]],'Subject Profile'!$A$2:$E$8,5,FALSE)</f>
        <v>-2</v>
      </c>
      <c r="E1222" t="s">
        <v>108</v>
      </c>
      <c r="F1222" t="s">
        <v>87</v>
      </c>
      <c r="G1222" t="s">
        <v>5</v>
      </c>
      <c r="H1222">
        <f>IF(Table1[[#This Row],[decision]]="accept",1,0)</f>
        <v>0</v>
      </c>
      <c r="I1222">
        <v>0</v>
      </c>
      <c r="J1222">
        <v>170</v>
      </c>
      <c r="K1222">
        <v>1664605841</v>
      </c>
      <c r="L1222">
        <v>6</v>
      </c>
      <c r="M1222" t="str">
        <f>VLOOKUP($F1222,Experiment!$A$2:$U$90,MATCH(Results!M$1,Experiment!$A$1:$U$1,0)+1,FALSE)</f>
        <v>G</v>
      </c>
      <c r="N1222">
        <f>IF(Table1[[#This Row],[Impact]]="I",0,1)</f>
        <v>1</v>
      </c>
      <c r="O1222" s="2">
        <f>VLOOKUP($F1222,Experiment!$A$2:$U$90,MATCH(Results!O$1,Experiment!$A$1:$U$1,0),FALSE)</f>
        <v>-90</v>
      </c>
      <c r="P1222" s="3">
        <f>VLOOKUP($F1222,Experiment!$A$2:$U$90,MATCH(Results!P$1,Experiment!$A$1:$U$1,0),FALSE)</f>
        <v>0.5</v>
      </c>
      <c r="Q1222" s="2">
        <f>VLOOKUP($F1222,Experiment!$A$2:$U$90,MATCH(Results!Q$1,Experiment!$A$1:$U$1,0),FALSE)</f>
        <v>90</v>
      </c>
      <c r="R1222" s="3">
        <f>VLOOKUP($F1222,Experiment!$A$2:$U$90,MATCH(Results!R$1,Experiment!$A$1:$U$1,0),FALSE)</f>
        <v>0.5</v>
      </c>
      <c r="S1222" s="2">
        <f>VLOOKUP($F1222,Experiment!$A$2:$U$90,MATCH(Results!S$1,Experiment!$A$1:$U$1,0),FALSE)</f>
        <v>0</v>
      </c>
      <c r="T1222" s="2">
        <f>VLOOKUP($F1222,Experiment!$A$2:$U$90,MATCH(Results!T$1,Experiment!$A$1:$U$1,0),FALSE)</f>
        <v>8100</v>
      </c>
      <c r="U1222" s="2">
        <f>VLOOKUP($F1222,Experiment!$A$2:$U$90,MATCH(Results!U$1,Experiment!$A$1:$U$1,0),FALSE)</f>
        <v>90</v>
      </c>
      <c r="V1222" s="2">
        <f>VLOOKUP($F1222,Experiment!$A$2:$U$90,MATCH(Results!V$1,Experiment!$A$1:$U$1,0),FALSE)</f>
        <v>2</v>
      </c>
      <c r="W1222" s="3">
        <f>VLOOKUP($F1222,Experiment!$A$2:$U$90,MATCH(Results!W$1,Experiment!$A$1:$U$1,0),FALSE)</f>
        <v>0.25</v>
      </c>
      <c r="X1222" s="3">
        <f>VLOOKUP($F1222,Experiment!$A$2:$U$90,MATCH(Results!X$1,Experiment!$A$1:$U$1,0),FALSE)</f>
        <v>0.75</v>
      </c>
      <c r="Y1222" s="2">
        <f>VLOOKUP($F1222,Experiment!$A$2:$U$90,MATCH(Results!Y$1,Experiment!$A$1:$U$1,0),FALSE)</f>
        <v>2</v>
      </c>
      <c r="Z1222" s="3">
        <f>VLOOKUP($F1222,Experiment!$A$2:$U$90,MATCH(Results!Z$1,Experiment!$A$1:$U$1,0),FALSE)</f>
        <v>0.5</v>
      </c>
      <c r="AA1222" s="3">
        <f>VLOOKUP($F1222,Experiment!$A$2:$U$90,MATCH(Results!AA$1,Experiment!$A$1:$U$1,0),FALSE)</f>
        <v>0.25</v>
      </c>
      <c r="AB1222" s="3">
        <f>VLOOKUP($F1222,Experiment!$A$2:$U$90,MATCH(Results!AB$1,Experiment!$A$1:$U$1,0),FALSE)</f>
        <v>0.625</v>
      </c>
      <c r="AC1222" s="3">
        <f>VLOOKUP($F1222,Experiment!$A$2:$U$90,MATCH(Results!AC$1,Experiment!$A$1:$U$1,0),FALSE)</f>
        <v>0.375</v>
      </c>
      <c r="AD1222" s="2">
        <f>VLOOKUP($F1222,Experiment!$A$2:$U$90,MATCH(Results!AD$1,Experiment!$A$1:$U$1,0),FALSE)</f>
        <v>-22.5</v>
      </c>
      <c r="AE1222" s="2">
        <f>VLOOKUP($F1222,Experiment!$A$2:$U$90,MATCH(Results!AE$1,Experiment!$A$1:$U$1,0),FALSE)</f>
        <v>7593.75</v>
      </c>
      <c r="AF1222" s="2">
        <f>VLOOKUP($F1222,Experiment!$A$2:$U$90,MATCH(Results!AF$1,Experiment!$A$1:$U$1,0),FALSE)</f>
        <v>87.142125289666879</v>
      </c>
      <c r="AG1222" s="3">
        <f>VLOOKUP($F1222,Experiment!$A$2:$W$90,MATCH(Results!AG$1,Experiment!$A$1:$W$1,0),FALSE)</f>
        <v>0.82730419370997643</v>
      </c>
      <c r="AH1222" s="3">
        <f>VLOOKUP($F1222,Experiment!$A$2:$W$90,MATCH(Results!AH$1,Experiment!$A$1:$W$1,0),FALSE)</f>
        <v>0.38648875795104182</v>
      </c>
      <c r="AI1222" s="3">
        <f>VLOOKUP($F1222,Experiment!$A$2:$X$90,MATCH(Results!AI$1,Experiment!$A$1:$X$1,0),FALSE)</f>
        <v>0.61351124204895813</v>
      </c>
      <c r="AJ1222" s="2">
        <f>Table1[[#This Row],[Gain]]^Table1[[#This Row],[θ]]</f>
        <v>53.917490655602954</v>
      </c>
      <c r="AK1222" s="2">
        <f>-Table1[[#This Row],[λ]]*-Table1[[#This Row],[Loss]]^Table1[[#This Row],[θ]]</f>
        <v>107.83498131120591</v>
      </c>
      <c r="AL1222" s="2">
        <f>Table1[[#This Row],[v_n_w_g]]-Table1[[#This Row],[v_n_w_l]]</f>
        <v>-53.917490655602954</v>
      </c>
      <c r="AM1222" s="2">
        <f>IF(Table1[[#This Row],[diff_v]]&gt;=1,1,0)</f>
        <v>0</v>
      </c>
    </row>
    <row r="1223" spans="1:39" hidden="1" x14ac:dyDescent="0.3">
      <c r="A1223">
        <v>20</v>
      </c>
      <c r="B1223" t="s">
        <v>47</v>
      </c>
      <c r="C1223" s="22">
        <f>VLOOKUP(Table1[[#This Row],[Subject]],'Subject Profile'!$A$2:$E$8,4,FALSE)</f>
        <v>0.88613857459934653</v>
      </c>
      <c r="D1223" s="22">
        <f>VLOOKUP(Table1[[#This Row],[Subject]],'Subject Profile'!$A$2:$E$8,5,FALSE)</f>
        <v>-2</v>
      </c>
      <c r="E1223" t="s">
        <v>108</v>
      </c>
      <c r="F1223" t="s">
        <v>68</v>
      </c>
      <c r="G1223" t="s">
        <v>5</v>
      </c>
      <c r="H1223">
        <f>IF(Table1[[#This Row],[decision]]="accept",1,0)</f>
        <v>0</v>
      </c>
      <c r="I1223">
        <v>0</v>
      </c>
      <c r="J1223">
        <v>170</v>
      </c>
      <c r="K1223">
        <v>1664605845</v>
      </c>
      <c r="L1223">
        <v>4</v>
      </c>
      <c r="M1223" t="str">
        <f>VLOOKUP($F1223,Experiment!$A$2:$U$90,MATCH(Results!M$1,Experiment!$A$1:$U$1,0)+1,FALSE)</f>
        <v>G</v>
      </c>
      <c r="N1223">
        <f>IF(Table1[[#This Row],[Impact]]="I",0,1)</f>
        <v>1</v>
      </c>
      <c r="O1223" s="2">
        <f>VLOOKUP($F1223,Experiment!$A$2:$U$90,MATCH(Results!O$1,Experiment!$A$1:$U$1,0),FALSE)</f>
        <v>-50</v>
      </c>
      <c r="P1223" s="3">
        <f>VLOOKUP($F1223,Experiment!$A$2:$U$90,MATCH(Results!P$1,Experiment!$A$1:$U$1,0),FALSE)</f>
        <v>0.5</v>
      </c>
      <c r="Q1223" s="2">
        <f>VLOOKUP($F1223,Experiment!$A$2:$U$90,MATCH(Results!Q$1,Experiment!$A$1:$U$1,0),FALSE)</f>
        <v>60</v>
      </c>
      <c r="R1223" s="3">
        <f>VLOOKUP($F1223,Experiment!$A$2:$U$90,MATCH(Results!R$1,Experiment!$A$1:$U$1,0),FALSE)</f>
        <v>0.5</v>
      </c>
      <c r="S1223" s="2">
        <f>VLOOKUP($F1223,Experiment!$A$2:$U$90,MATCH(Results!S$1,Experiment!$A$1:$U$1,0),FALSE)</f>
        <v>5</v>
      </c>
      <c r="T1223" s="2">
        <f>VLOOKUP($F1223,Experiment!$A$2:$U$90,MATCH(Results!T$1,Experiment!$A$1:$U$1,0),FALSE)</f>
        <v>3025</v>
      </c>
      <c r="U1223" s="2">
        <f>VLOOKUP($F1223,Experiment!$A$2:$U$90,MATCH(Results!U$1,Experiment!$A$1:$U$1,0),FALSE)</f>
        <v>55</v>
      </c>
      <c r="V1223" s="2">
        <f>VLOOKUP($F1223,Experiment!$A$2:$U$90,MATCH(Results!V$1,Experiment!$A$1:$U$1,0),FALSE)</f>
        <v>2</v>
      </c>
      <c r="W1223" s="3">
        <f>VLOOKUP($F1223,Experiment!$A$2:$U$90,MATCH(Results!W$1,Experiment!$A$1:$U$1,0),FALSE)</f>
        <v>0.25</v>
      </c>
      <c r="X1223" s="3">
        <f>VLOOKUP($F1223,Experiment!$A$2:$U$90,MATCH(Results!X$1,Experiment!$A$1:$U$1,0),FALSE)</f>
        <v>0.75</v>
      </c>
      <c r="Y1223" s="2">
        <f>VLOOKUP($F1223,Experiment!$A$2:$U$90,MATCH(Results!Y$1,Experiment!$A$1:$U$1,0),FALSE)</f>
        <v>2</v>
      </c>
      <c r="Z1223" s="3">
        <f>VLOOKUP($F1223,Experiment!$A$2:$U$90,MATCH(Results!Z$1,Experiment!$A$1:$U$1,0),FALSE)</f>
        <v>0.5</v>
      </c>
      <c r="AA1223" s="3">
        <f>VLOOKUP($F1223,Experiment!$A$2:$U$90,MATCH(Results!AA$1,Experiment!$A$1:$U$1,0),FALSE)</f>
        <v>0.25</v>
      </c>
      <c r="AB1223" s="3">
        <f>VLOOKUP($F1223,Experiment!$A$2:$U$90,MATCH(Results!AB$1,Experiment!$A$1:$U$1,0),FALSE)</f>
        <v>0.625</v>
      </c>
      <c r="AC1223" s="3">
        <f>VLOOKUP($F1223,Experiment!$A$2:$U$90,MATCH(Results!AC$1,Experiment!$A$1:$U$1,0),FALSE)</f>
        <v>0.375</v>
      </c>
      <c r="AD1223" s="2">
        <f>VLOOKUP($F1223,Experiment!$A$2:$U$90,MATCH(Results!AD$1,Experiment!$A$1:$U$1,0),FALSE)</f>
        <v>-8.75</v>
      </c>
      <c r="AE1223" s="2">
        <f>VLOOKUP($F1223,Experiment!$A$2:$U$90,MATCH(Results!AE$1,Experiment!$A$1:$U$1,0),FALSE)</f>
        <v>2835.9375</v>
      </c>
      <c r="AF1223" s="2">
        <f>VLOOKUP($F1223,Experiment!$A$2:$U$90,MATCH(Results!AF$1,Experiment!$A$1:$U$1,0),FALSE)</f>
        <v>53.253521010351982</v>
      </c>
      <c r="AG1223" s="3">
        <f>VLOOKUP($F1223,Experiment!$A$2:$W$90,MATCH(Results!AG$1,Experiment!$A$1:$W$1,0),FALSE)</f>
        <v>0.82730419370997643</v>
      </c>
      <c r="AH1223" s="3">
        <f>VLOOKUP($F1223,Experiment!$A$2:$W$90,MATCH(Results!AH$1,Experiment!$A$1:$W$1,0),FALSE)</f>
        <v>0.38648875795104182</v>
      </c>
      <c r="AI1223" s="3">
        <f>VLOOKUP($F1223,Experiment!$A$2:$X$90,MATCH(Results!AI$1,Experiment!$A$1:$X$1,0),FALSE)</f>
        <v>0.61351124204895813</v>
      </c>
      <c r="AJ1223" s="2">
        <f>Table1[[#This Row],[Gain]]^Table1[[#This Row],[θ]]</f>
        <v>37.643362891590748</v>
      </c>
      <c r="AK1223" s="2">
        <f>-Table1[[#This Row],[λ]]*-Table1[[#This Row],[Loss]]^Table1[[#This Row],[θ]]</f>
        <v>64.054973166180915</v>
      </c>
      <c r="AL1223" s="2">
        <f>Table1[[#This Row],[v_n_w_g]]-Table1[[#This Row],[v_n_w_l]]</f>
        <v>-26.411610274590167</v>
      </c>
      <c r="AM1223" s="2">
        <f>IF(Table1[[#This Row],[diff_v]]&gt;=1,1,0)</f>
        <v>0</v>
      </c>
    </row>
    <row r="1224" spans="1:39" hidden="1" x14ac:dyDescent="0.3">
      <c r="A1224">
        <v>21</v>
      </c>
      <c r="B1224" t="s">
        <v>47</v>
      </c>
      <c r="C1224" s="22">
        <f>VLOOKUP(Table1[[#This Row],[Subject]],'Subject Profile'!$A$2:$E$8,4,FALSE)</f>
        <v>0.88613857459934653</v>
      </c>
      <c r="D1224" s="22">
        <f>VLOOKUP(Table1[[#This Row],[Subject]],'Subject Profile'!$A$2:$E$8,5,FALSE)</f>
        <v>-2</v>
      </c>
      <c r="E1224" t="s">
        <v>108</v>
      </c>
      <c r="F1224" t="s">
        <v>143</v>
      </c>
      <c r="G1224" t="s">
        <v>61</v>
      </c>
      <c r="H1224">
        <f>IF(Table1[[#This Row],[decision]]="accept",1,0)</f>
        <v>0</v>
      </c>
      <c r="I1224">
        <v>0</v>
      </c>
      <c r="J1224">
        <v>170</v>
      </c>
      <c r="K1224">
        <v>1664605850</v>
      </c>
      <c r="L1224">
        <v>5</v>
      </c>
      <c r="M1224" t="str">
        <f>VLOOKUP($F1224,Experiment!$A$2:$U$90,MATCH(Results!M$1,Experiment!$A$1:$U$1,0)+1,FALSE)</f>
        <v>S</v>
      </c>
      <c r="N1224">
        <f>IF(Table1[[#This Row],[Impact]]="I",0,1)</f>
        <v>1</v>
      </c>
      <c r="O1224" s="2">
        <f>VLOOKUP($F1224,Experiment!$A$2:$U$90,MATCH(Results!O$1,Experiment!$A$1:$U$1,0),FALSE)</f>
        <v>0</v>
      </c>
      <c r="P1224" s="3">
        <f>VLOOKUP($F1224,Experiment!$A$2:$U$90,MATCH(Results!P$1,Experiment!$A$1:$U$1,0),FALSE)</f>
        <v>0</v>
      </c>
      <c r="Q1224" s="2">
        <f>VLOOKUP($F1224,Experiment!$A$2:$U$90,MATCH(Results!Q$1,Experiment!$A$1:$U$1,0),FALSE)</f>
        <v>0</v>
      </c>
      <c r="R1224" s="3">
        <f>VLOOKUP($F1224,Experiment!$A$2:$U$90,MATCH(Results!R$1,Experiment!$A$1:$U$1,0),FALSE)</f>
        <v>0</v>
      </c>
      <c r="S1224" s="2">
        <f>VLOOKUP($F1224,Experiment!$A$2:$U$90,MATCH(Results!S$1,Experiment!$A$1:$U$1,0),FALSE)</f>
        <v>0</v>
      </c>
      <c r="T1224" s="2">
        <f>VLOOKUP($F1224,Experiment!$A$2:$U$90,MATCH(Results!T$1,Experiment!$A$1:$U$1,0),FALSE)</f>
        <v>0</v>
      </c>
      <c r="U1224" s="2">
        <f>VLOOKUP($F1224,Experiment!$A$2:$U$90,MATCH(Results!U$1,Experiment!$A$1:$U$1,0),FALSE)</f>
        <v>0</v>
      </c>
      <c r="V1224" s="2">
        <f>VLOOKUP($F1224,Experiment!$A$2:$U$90,MATCH(Results!V$1,Experiment!$A$1:$U$1,0),FALSE)</f>
        <v>0</v>
      </c>
      <c r="W1224" s="3">
        <f>VLOOKUP($F1224,Experiment!$A$2:$U$90,MATCH(Results!W$1,Experiment!$A$1:$U$1,0),FALSE)</f>
        <v>0</v>
      </c>
      <c r="X1224" s="3">
        <f>VLOOKUP($F1224,Experiment!$A$2:$U$90,MATCH(Results!X$1,Experiment!$A$1:$U$1,0),FALSE)</f>
        <v>0</v>
      </c>
      <c r="Y1224" s="2">
        <f>VLOOKUP($F1224,Experiment!$A$2:$U$90,MATCH(Results!Y$1,Experiment!$A$1:$U$1,0),FALSE)</f>
        <v>0</v>
      </c>
      <c r="Z1224" s="3">
        <f>VLOOKUP($F1224,Experiment!$A$2:$U$90,MATCH(Results!Z$1,Experiment!$A$1:$U$1,0),FALSE)</f>
        <v>0</v>
      </c>
      <c r="AA1224" s="3">
        <f>VLOOKUP($F1224,Experiment!$A$2:$U$90,MATCH(Results!AA$1,Experiment!$A$1:$U$1,0),FALSE)</f>
        <v>0</v>
      </c>
      <c r="AB1224" s="3">
        <f>VLOOKUP($F1224,Experiment!$A$2:$U$90,MATCH(Results!AB$1,Experiment!$A$1:$U$1,0),FALSE)</f>
        <v>0</v>
      </c>
      <c r="AC1224" s="3">
        <f>VLOOKUP($F1224,Experiment!$A$2:$U$90,MATCH(Results!AC$1,Experiment!$A$1:$U$1,0),FALSE)</f>
        <v>0</v>
      </c>
      <c r="AD1224" s="2">
        <f>VLOOKUP($F1224,Experiment!$A$2:$U$90,MATCH(Results!AD$1,Experiment!$A$1:$U$1,0),FALSE)</f>
        <v>0</v>
      </c>
      <c r="AE1224" s="2">
        <f>VLOOKUP($F1224,Experiment!$A$2:$U$90,MATCH(Results!AE$1,Experiment!$A$1:$U$1,0),FALSE)</f>
        <v>0</v>
      </c>
      <c r="AF1224" s="2">
        <f>VLOOKUP($F1224,Experiment!$A$2:$U$90,MATCH(Results!AF$1,Experiment!$A$1:$U$1,0),FALSE)</f>
        <v>0</v>
      </c>
      <c r="AG1224" s="2"/>
      <c r="AH1224" s="3">
        <f>VLOOKUP($F1224,Experiment!$A$2:$W$90,MATCH(Results!AH$1,Experiment!$A$1:$W$1,0),FALSE)</f>
        <v>0</v>
      </c>
      <c r="AI1224" s="2">
        <f>VLOOKUP($F1224,Experiment!$A$2:$X$90,MATCH(Results!AI$1,Experiment!$A$1:$X$1,0),FALSE)</f>
        <v>0</v>
      </c>
      <c r="AJ1224" s="2">
        <f>Table1[[#This Row],[Gain]]^Table1[[#This Row],[θ]]</f>
        <v>0</v>
      </c>
      <c r="AK1224" s="2">
        <f>-Table1[[#This Row],[λ]]*-Table1[[#This Row],[Loss]]^Table1[[#This Row],[θ]]</f>
        <v>0</v>
      </c>
      <c r="AL1224" s="2">
        <f>Table1[[#This Row],[v_n_w_g]]-Table1[[#This Row],[v_n_w_l]]</f>
        <v>0</v>
      </c>
      <c r="AM1224" s="2">
        <f>IF(Table1[[#This Row],[diff_v]]&gt;=1,1,0)</f>
        <v>0</v>
      </c>
    </row>
    <row r="1225" spans="1:39" hidden="1" x14ac:dyDescent="0.3">
      <c r="A1225">
        <v>22</v>
      </c>
      <c r="B1225" t="s">
        <v>47</v>
      </c>
      <c r="C1225" s="22">
        <f>VLOOKUP(Table1[[#This Row],[Subject]],'Subject Profile'!$A$2:$E$8,4,FALSE)</f>
        <v>0.88613857459934653</v>
      </c>
      <c r="D1225" s="22">
        <f>VLOOKUP(Table1[[#This Row],[Subject]],'Subject Profile'!$A$2:$E$8,5,FALSE)</f>
        <v>-2</v>
      </c>
      <c r="E1225" t="s">
        <v>108</v>
      </c>
      <c r="F1225" t="s">
        <v>83</v>
      </c>
      <c r="G1225" t="s">
        <v>5</v>
      </c>
      <c r="H1225">
        <f>IF(Table1[[#This Row],[decision]]="accept",1,0)</f>
        <v>0</v>
      </c>
      <c r="I1225">
        <v>0</v>
      </c>
      <c r="J1225">
        <v>170</v>
      </c>
      <c r="K1225">
        <v>1664605855</v>
      </c>
      <c r="L1225">
        <v>5</v>
      </c>
      <c r="M1225" t="str">
        <f>VLOOKUP($F1225,Experiment!$A$2:$U$90,MATCH(Results!M$1,Experiment!$A$1:$U$1,0)+1,FALSE)</f>
        <v>I</v>
      </c>
      <c r="N1225">
        <f>IF(Table1[[#This Row],[Impact]]="I",0,1)</f>
        <v>0</v>
      </c>
      <c r="O1225" s="2">
        <f>VLOOKUP($F1225,Experiment!$A$2:$U$90,MATCH(Results!O$1,Experiment!$A$1:$U$1,0),FALSE)</f>
        <v>-50</v>
      </c>
      <c r="P1225" s="3">
        <f>VLOOKUP($F1225,Experiment!$A$2:$U$90,MATCH(Results!P$1,Experiment!$A$1:$U$1,0),FALSE)</f>
        <v>0.5</v>
      </c>
      <c r="Q1225" s="2">
        <f>VLOOKUP($F1225,Experiment!$A$2:$U$90,MATCH(Results!Q$1,Experiment!$A$1:$U$1,0),FALSE)</f>
        <v>40</v>
      </c>
      <c r="R1225" s="3">
        <f>VLOOKUP($F1225,Experiment!$A$2:$U$90,MATCH(Results!R$1,Experiment!$A$1:$U$1,0),FALSE)</f>
        <v>0.5</v>
      </c>
      <c r="S1225" s="2">
        <f>VLOOKUP($F1225,Experiment!$A$2:$U$90,MATCH(Results!S$1,Experiment!$A$1:$U$1,0),FALSE)</f>
        <v>-5</v>
      </c>
      <c r="T1225" s="2">
        <f>VLOOKUP($F1225,Experiment!$A$2:$U$90,MATCH(Results!T$1,Experiment!$A$1:$U$1,0),FALSE)</f>
        <v>2025</v>
      </c>
      <c r="U1225" s="2">
        <f>VLOOKUP($F1225,Experiment!$A$2:$U$90,MATCH(Results!U$1,Experiment!$A$1:$U$1,0),FALSE)</f>
        <v>45</v>
      </c>
      <c r="V1225" s="2">
        <f>VLOOKUP($F1225,Experiment!$A$2:$U$90,MATCH(Results!V$1,Experiment!$A$1:$U$1,0),FALSE)</f>
        <v>2</v>
      </c>
      <c r="W1225" s="3">
        <f>VLOOKUP($F1225,Experiment!$A$2:$U$90,MATCH(Results!W$1,Experiment!$A$1:$U$1,0),FALSE)</f>
        <v>0.25</v>
      </c>
      <c r="X1225" s="3">
        <f>VLOOKUP($F1225,Experiment!$A$2:$U$90,MATCH(Results!X$1,Experiment!$A$1:$U$1,0),FALSE)</f>
        <v>0.75</v>
      </c>
      <c r="Y1225" s="2">
        <f>VLOOKUP($F1225,Experiment!$A$2:$U$90,MATCH(Results!Y$1,Experiment!$A$1:$U$1,0),FALSE)</f>
        <v>2</v>
      </c>
      <c r="Z1225" s="3">
        <f>VLOOKUP($F1225,Experiment!$A$2:$U$90,MATCH(Results!Z$1,Experiment!$A$1:$U$1,0),FALSE)</f>
        <v>0.5</v>
      </c>
      <c r="AA1225" s="3">
        <f>VLOOKUP($F1225,Experiment!$A$2:$U$90,MATCH(Results!AA$1,Experiment!$A$1:$U$1,0),FALSE)</f>
        <v>0.25</v>
      </c>
      <c r="AB1225" s="3">
        <f>VLOOKUP($F1225,Experiment!$A$2:$U$90,MATCH(Results!AB$1,Experiment!$A$1:$U$1,0),FALSE)</f>
        <v>0.625</v>
      </c>
      <c r="AC1225" s="3">
        <f>VLOOKUP($F1225,Experiment!$A$2:$U$90,MATCH(Results!AC$1,Experiment!$A$1:$U$1,0),FALSE)</f>
        <v>0.375</v>
      </c>
      <c r="AD1225" s="2">
        <f>VLOOKUP($F1225,Experiment!$A$2:$U$90,MATCH(Results!AD$1,Experiment!$A$1:$U$1,0),FALSE)</f>
        <v>-16.25</v>
      </c>
      <c r="AE1225" s="2">
        <f>VLOOKUP($F1225,Experiment!$A$2:$U$90,MATCH(Results!AE$1,Experiment!$A$1:$U$1,0),FALSE)</f>
        <v>1898.4375</v>
      </c>
      <c r="AF1225" s="2">
        <f>VLOOKUP($F1225,Experiment!$A$2:$U$90,MATCH(Results!AF$1,Experiment!$A$1:$U$1,0),FALSE)</f>
        <v>43.571062644833439</v>
      </c>
      <c r="AG1225" s="3">
        <f>VLOOKUP($F1225,Experiment!$A$2:$W$90,MATCH(Results!AG$1,Experiment!$A$1:$W$1,0),FALSE)</f>
        <v>0.82730419370997643</v>
      </c>
      <c r="AH1225" s="3">
        <f>VLOOKUP($F1225,Experiment!$A$2:$W$90,MATCH(Results!AH$1,Experiment!$A$1:$W$1,0),FALSE)</f>
        <v>0.38648875795104182</v>
      </c>
      <c r="AI1225" s="3">
        <f>VLOOKUP($F1225,Experiment!$A$2:$X$90,MATCH(Results!AI$1,Experiment!$A$1:$X$1,0),FALSE)</f>
        <v>0.61351124204895813</v>
      </c>
      <c r="AJ1225" s="2">
        <f>Table1[[#This Row],[Gain]]^Table1[[#This Row],[θ]]</f>
        <v>26.281318966403699</v>
      </c>
      <c r="AK1225" s="2">
        <f>-Table1[[#This Row],[λ]]*-Table1[[#This Row],[Loss]]^Table1[[#This Row],[θ]]</f>
        <v>64.054973166180915</v>
      </c>
      <c r="AL1225" s="2">
        <f>Table1[[#This Row],[v_n_w_g]]-Table1[[#This Row],[v_n_w_l]]</f>
        <v>-37.773654199777212</v>
      </c>
      <c r="AM1225" s="2">
        <f>IF(Table1[[#This Row],[diff_v]]&gt;=1,1,0)</f>
        <v>0</v>
      </c>
    </row>
    <row r="1226" spans="1:39" hidden="1" x14ac:dyDescent="0.3">
      <c r="A1226">
        <v>23</v>
      </c>
      <c r="B1226" t="s">
        <v>47</v>
      </c>
      <c r="C1226" s="22">
        <f>VLOOKUP(Table1[[#This Row],[Subject]],'Subject Profile'!$A$2:$E$8,4,FALSE)</f>
        <v>0.88613857459934653</v>
      </c>
      <c r="D1226" s="22">
        <f>VLOOKUP(Table1[[#This Row],[Subject]],'Subject Profile'!$A$2:$E$8,5,FALSE)</f>
        <v>-2</v>
      </c>
      <c r="E1226" t="s">
        <v>108</v>
      </c>
      <c r="F1226" t="s">
        <v>98</v>
      </c>
      <c r="G1226" t="s">
        <v>5</v>
      </c>
      <c r="H1226">
        <f>IF(Table1[[#This Row],[decision]]="accept",1,0)</f>
        <v>0</v>
      </c>
      <c r="I1226">
        <v>0</v>
      </c>
      <c r="J1226">
        <v>170</v>
      </c>
      <c r="K1226">
        <v>1664605859</v>
      </c>
      <c r="L1226">
        <v>4</v>
      </c>
      <c r="M1226" t="str">
        <f>VLOOKUP($F1226,Experiment!$A$2:$U$90,MATCH(Results!M$1,Experiment!$A$1:$U$1,0)+1,FALSE)</f>
        <v>I</v>
      </c>
      <c r="N1226">
        <f>IF(Table1[[#This Row],[Impact]]="I",0,1)</f>
        <v>0</v>
      </c>
      <c r="O1226" s="2">
        <f>VLOOKUP($F1226,Experiment!$A$2:$U$90,MATCH(Results!O$1,Experiment!$A$1:$U$1,0),FALSE)</f>
        <v>-10</v>
      </c>
      <c r="P1226" s="3">
        <f>VLOOKUP($F1226,Experiment!$A$2:$U$90,MATCH(Results!P$1,Experiment!$A$1:$U$1,0),FALSE)</f>
        <v>0.5</v>
      </c>
      <c r="Q1226" s="2">
        <f>VLOOKUP($F1226,Experiment!$A$2:$U$90,MATCH(Results!Q$1,Experiment!$A$1:$U$1,0),FALSE)</f>
        <v>0</v>
      </c>
      <c r="R1226" s="3">
        <f>VLOOKUP($F1226,Experiment!$A$2:$U$90,MATCH(Results!R$1,Experiment!$A$1:$U$1,0),FALSE)</f>
        <v>0.5</v>
      </c>
      <c r="S1226" s="2">
        <f>VLOOKUP($F1226,Experiment!$A$2:$U$90,MATCH(Results!S$1,Experiment!$A$1:$U$1,0),FALSE)</f>
        <v>-5</v>
      </c>
      <c r="T1226" s="2">
        <f>VLOOKUP($F1226,Experiment!$A$2:$U$90,MATCH(Results!T$1,Experiment!$A$1:$U$1,0),FALSE)</f>
        <v>25</v>
      </c>
      <c r="U1226" s="2">
        <f>VLOOKUP($F1226,Experiment!$A$2:$U$90,MATCH(Results!U$1,Experiment!$A$1:$U$1,0),FALSE)</f>
        <v>5</v>
      </c>
      <c r="V1226" s="2">
        <f>VLOOKUP($F1226,Experiment!$A$2:$U$90,MATCH(Results!V$1,Experiment!$A$1:$U$1,0),FALSE)</f>
        <v>2</v>
      </c>
      <c r="W1226" s="3">
        <f>VLOOKUP($F1226,Experiment!$A$2:$U$90,MATCH(Results!W$1,Experiment!$A$1:$U$1,0),FALSE)</f>
        <v>0.25</v>
      </c>
      <c r="X1226" s="3">
        <f>VLOOKUP($F1226,Experiment!$A$2:$U$90,MATCH(Results!X$1,Experiment!$A$1:$U$1,0),FALSE)</f>
        <v>0.75</v>
      </c>
      <c r="Y1226" s="2">
        <f>VLOOKUP($F1226,Experiment!$A$2:$U$90,MATCH(Results!Y$1,Experiment!$A$1:$U$1,0),FALSE)</f>
        <v>2</v>
      </c>
      <c r="Z1226" s="3">
        <f>VLOOKUP($F1226,Experiment!$A$2:$U$90,MATCH(Results!Z$1,Experiment!$A$1:$U$1,0),FALSE)</f>
        <v>0.5</v>
      </c>
      <c r="AA1226" s="3">
        <f>VLOOKUP($F1226,Experiment!$A$2:$U$90,MATCH(Results!AA$1,Experiment!$A$1:$U$1,0),FALSE)</f>
        <v>0.25</v>
      </c>
      <c r="AB1226" s="3">
        <f>VLOOKUP($F1226,Experiment!$A$2:$U$90,MATCH(Results!AB$1,Experiment!$A$1:$U$1,0),FALSE)</f>
        <v>0.625</v>
      </c>
      <c r="AC1226" s="3">
        <f>VLOOKUP($F1226,Experiment!$A$2:$U$90,MATCH(Results!AC$1,Experiment!$A$1:$U$1,0),FALSE)</f>
        <v>0.375</v>
      </c>
      <c r="AD1226" s="2">
        <f>VLOOKUP($F1226,Experiment!$A$2:$U$90,MATCH(Results!AD$1,Experiment!$A$1:$U$1,0),FALSE)</f>
        <v>-6.25</v>
      </c>
      <c r="AE1226" s="2">
        <f>VLOOKUP($F1226,Experiment!$A$2:$U$90,MATCH(Results!AE$1,Experiment!$A$1:$U$1,0),FALSE)</f>
        <v>23.4375</v>
      </c>
      <c r="AF1226" s="2">
        <f>VLOOKUP($F1226,Experiment!$A$2:$U$90,MATCH(Results!AF$1,Experiment!$A$1:$U$1,0),FALSE)</f>
        <v>4.8412291827592711</v>
      </c>
      <c r="AG1226" s="3">
        <f>VLOOKUP($F1226,Experiment!$A$2:$W$90,MATCH(Results!AG$1,Experiment!$A$1:$W$1,0),FALSE)</f>
        <v>0.82730419370997643</v>
      </c>
      <c r="AH1226" s="3">
        <f>VLOOKUP($F1226,Experiment!$A$2:$W$90,MATCH(Results!AH$1,Experiment!$A$1:$W$1,0),FALSE)</f>
        <v>0.38648875795104182</v>
      </c>
      <c r="AI1226" s="3">
        <f>VLOOKUP($F1226,Experiment!$A$2:$X$90,MATCH(Results!AI$1,Experiment!$A$1:$X$1,0),FALSE)</f>
        <v>0.61351124204895813</v>
      </c>
      <c r="AJ1226" s="2">
        <f>Table1[[#This Row],[Gain]]^Table1[[#This Row],[θ]]</f>
        <v>0</v>
      </c>
      <c r="AK1226" s="2">
        <f>-Table1[[#This Row],[λ]]*-Table1[[#This Row],[Loss]]^Table1[[#This Row],[θ]]</f>
        <v>15.387517868726606</v>
      </c>
      <c r="AL1226" s="2">
        <f>Table1[[#This Row],[v_n_w_g]]-Table1[[#This Row],[v_n_w_l]]</f>
        <v>-15.387517868726606</v>
      </c>
      <c r="AM1226" s="2">
        <f>IF(Table1[[#This Row],[diff_v]]&gt;=1,1,0)</f>
        <v>0</v>
      </c>
    </row>
    <row r="1227" spans="1:39" hidden="1" x14ac:dyDescent="0.3">
      <c r="A1227">
        <v>24</v>
      </c>
      <c r="B1227" t="s">
        <v>47</v>
      </c>
      <c r="C1227" s="22">
        <f>VLOOKUP(Table1[[#This Row],[Subject]],'Subject Profile'!$A$2:$E$8,4,FALSE)</f>
        <v>0.88613857459934653</v>
      </c>
      <c r="D1227" s="22">
        <f>VLOOKUP(Table1[[#This Row],[Subject]],'Subject Profile'!$A$2:$E$8,5,FALSE)</f>
        <v>-2</v>
      </c>
      <c r="E1227" t="s">
        <v>108</v>
      </c>
      <c r="F1227" t="s">
        <v>80</v>
      </c>
      <c r="G1227" t="s">
        <v>5</v>
      </c>
      <c r="H1227">
        <f>IF(Table1[[#This Row],[decision]]="accept",1,0)</f>
        <v>0</v>
      </c>
      <c r="I1227">
        <v>0</v>
      </c>
      <c r="J1227">
        <v>170</v>
      </c>
      <c r="K1227">
        <v>1664605863</v>
      </c>
      <c r="L1227">
        <v>4</v>
      </c>
      <c r="M1227" t="str">
        <f>VLOOKUP($F1227,Experiment!$A$2:$U$90,MATCH(Results!M$1,Experiment!$A$1:$U$1,0)+1,FALSE)</f>
        <v>G</v>
      </c>
      <c r="N1227">
        <f>IF(Table1[[#This Row],[Impact]]="I",0,1)</f>
        <v>1</v>
      </c>
      <c r="O1227" s="2">
        <f>VLOOKUP($F1227,Experiment!$A$2:$U$90,MATCH(Results!O$1,Experiment!$A$1:$U$1,0),FALSE)</f>
        <v>-90</v>
      </c>
      <c r="P1227" s="3">
        <f>VLOOKUP($F1227,Experiment!$A$2:$U$90,MATCH(Results!P$1,Experiment!$A$1:$U$1,0),FALSE)</f>
        <v>0.5</v>
      </c>
      <c r="Q1227" s="2">
        <f>VLOOKUP($F1227,Experiment!$A$2:$U$90,MATCH(Results!Q$1,Experiment!$A$1:$U$1,0),FALSE)</f>
        <v>80</v>
      </c>
      <c r="R1227" s="3">
        <f>VLOOKUP($F1227,Experiment!$A$2:$U$90,MATCH(Results!R$1,Experiment!$A$1:$U$1,0),FALSE)</f>
        <v>0.5</v>
      </c>
      <c r="S1227" s="2">
        <f>VLOOKUP($F1227,Experiment!$A$2:$U$90,MATCH(Results!S$1,Experiment!$A$1:$U$1,0),FALSE)</f>
        <v>-5</v>
      </c>
      <c r="T1227" s="2">
        <f>VLOOKUP($F1227,Experiment!$A$2:$U$90,MATCH(Results!T$1,Experiment!$A$1:$U$1,0),FALSE)</f>
        <v>7225</v>
      </c>
      <c r="U1227" s="2">
        <f>VLOOKUP($F1227,Experiment!$A$2:$U$90,MATCH(Results!U$1,Experiment!$A$1:$U$1,0),FALSE)</f>
        <v>85</v>
      </c>
      <c r="V1227" s="2">
        <f>VLOOKUP($F1227,Experiment!$A$2:$U$90,MATCH(Results!V$1,Experiment!$A$1:$U$1,0),FALSE)</f>
        <v>4</v>
      </c>
      <c r="W1227" s="3">
        <f>VLOOKUP($F1227,Experiment!$A$2:$U$90,MATCH(Results!W$1,Experiment!$A$1:$U$1,0),FALSE)</f>
        <v>0.25</v>
      </c>
      <c r="X1227" s="3">
        <f>VLOOKUP($F1227,Experiment!$A$2:$U$90,MATCH(Results!X$1,Experiment!$A$1:$U$1,0),FALSE)</f>
        <v>0.75</v>
      </c>
      <c r="Y1227" s="2">
        <f>VLOOKUP($F1227,Experiment!$A$2:$U$90,MATCH(Results!Y$1,Experiment!$A$1:$U$1,0),FALSE)</f>
        <v>1</v>
      </c>
      <c r="Z1227" s="3">
        <f>VLOOKUP($F1227,Experiment!$A$2:$U$90,MATCH(Results!Z$1,Experiment!$A$1:$U$1,0),FALSE)</f>
        <v>0.25</v>
      </c>
      <c r="AA1227" s="3">
        <f>VLOOKUP($F1227,Experiment!$A$2:$U$90,MATCH(Results!AA$1,Experiment!$A$1:$U$1,0),FALSE)</f>
        <v>0.5</v>
      </c>
      <c r="AB1227" s="3">
        <f>VLOOKUP($F1227,Experiment!$A$2:$U$90,MATCH(Results!AB$1,Experiment!$A$1:$U$1,0),FALSE)</f>
        <v>0.375</v>
      </c>
      <c r="AC1227" s="3">
        <f>VLOOKUP($F1227,Experiment!$A$2:$U$90,MATCH(Results!AC$1,Experiment!$A$1:$U$1,0),FALSE)</f>
        <v>0.625</v>
      </c>
      <c r="AD1227" s="2">
        <f>VLOOKUP($F1227,Experiment!$A$2:$U$90,MATCH(Results!AD$1,Experiment!$A$1:$U$1,0),FALSE)</f>
        <v>16.25</v>
      </c>
      <c r="AE1227" s="2">
        <f>VLOOKUP($F1227,Experiment!$A$2:$U$90,MATCH(Results!AE$1,Experiment!$A$1:$U$1,0),FALSE)</f>
        <v>6773.4375</v>
      </c>
      <c r="AF1227" s="2">
        <f>VLOOKUP($F1227,Experiment!$A$2:$U$90,MATCH(Results!AF$1,Experiment!$A$1:$U$1,0),FALSE)</f>
        <v>82.300896106907615</v>
      </c>
      <c r="AG1227" s="3">
        <f>VLOOKUP($F1227,Experiment!$A$2:$W$90,MATCH(Results!AG$1,Experiment!$A$1:$W$1,0),FALSE)</f>
        <v>1</v>
      </c>
      <c r="AH1227" s="3">
        <f>VLOOKUP($F1227,Experiment!$A$2:$W$90,MATCH(Results!AH$1,Experiment!$A$1:$W$1,0),FALSE)</f>
        <v>0.625</v>
      </c>
      <c r="AI1227" s="3">
        <f>VLOOKUP($F1227,Experiment!$A$2:$X$90,MATCH(Results!AI$1,Experiment!$A$1:$X$1,0),FALSE)</f>
        <v>0.375</v>
      </c>
      <c r="AJ1227" s="2">
        <f>Table1[[#This Row],[Gain]]^Table1[[#This Row],[θ]]</f>
        <v>48.573729325843161</v>
      </c>
      <c r="AK1227" s="2">
        <f>-Table1[[#This Row],[λ]]*-Table1[[#This Row],[Loss]]^Table1[[#This Row],[θ]]</f>
        <v>107.83498131120591</v>
      </c>
      <c r="AL1227" s="2">
        <f>Table1[[#This Row],[v_n_w_g]]-Table1[[#This Row],[v_n_w_l]]</f>
        <v>-59.261251985362748</v>
      </c>
      <c r="AM1227" s="2">
        <f>IF(Table1[[#This Row],[diff_v]]&gt;=1,1,0)</f>
        <v>0</v>
      </c>
    </row>
    <row r="1228" spans="1:39" hidden="1" x14ac:dyDescent="0.3">
      <c r="A1228">
        <v>25</v>
      </c>
      <c r="B1228" t="s">
        <v>47</v>
      </c>
      <c r="C1228" s="22">
        <f>VLOOKUP(Table1[[#This Row],[Subject]],'Subject Profile'!$A$2:$E$8,4,FALSE)</f>
        <v>0.88613857459934653</v>
      </c>
      <c r="D1228" s="22">
        <f>VLOOKUP(Table1[[#This Row],[Subject]],'Subject Profile'!$A$2:$E$8,5,FALSE)</f>
        <v>-2</v>
      </c>
      <c r="E1228" t="s">
        <v>108</v>
      </c>
      <c r="F1228" t="s">
        <v>55</v>
      </c>
      <c r="G1228" t="s">
        <v>56</v>
      </c>
      <c r="H1228">
        <f>IF(Table1[[#This Row],[decision]]="accept",1,0)</f>
        <v>0</v>
      </c>
      <c r="I1228">
        <v>0</v>
      </c>
      <c r="J1228">
        <v>170</v>
      </c>
      <c r="K1228">
        <v>1664605874</v>
      </c>
      <c r="L1228">
        <v>11</v>
      </c>
      <c r="M1228" t="str">
        <f>VLOOKUP($F1228,Experiment!$A$2:$U$90,MATCH(Results!M$1,Experiment!$A$1:$U$1,0)+1,FALSE)</f>
        <v>R</v>
      </c>
      <c r="N1228">
        <f>IF(Table1[[#This Row],[Impact]]="I",0,1)</f>
        <v>1</v>
      </c>
      <c r="O1228" s="2">
        <f>VLOOKUP($F1228,Experiment!$A$2:$U$90,MATCH(Results!O$1,Experiment!$A$1:$U$1,0),FALSE)</f>
        <v>0</v>
      </c>
      <c r="P1228" s="3">
        <f>VLOOKUP($F1228,Experiment!$A$2:$U$90,MATCH(Results!P$1,Experiment!$A$1:$U$1,0),FALSE)</f>
        <v>0</v>
      </c>
      <c r="Q1228" s="2">
        <f>VLOOKUP($F1228,Experiment!$A$2:$U$90,MATCH(Results!Q$1,Experiment!$A$1:$U$1,0),FALSE)</f>
        <v>0</v>
      </c>
      <c r="R1228" s="3">
        <f>VLOOKUP($F1228,Experiment!$A$2:$U$90,MATCH(Results!R$1,Experiment!$A$1:$U$1,0),FALSE)</f>
        <v>0</v>
      </c>
      <c r="S1228" s="2">
        <f>VLOOKUP($F1228,Experiment!$A$2:$U$90,MATCH(Results!S$1,Experiment!$A$1:$U$1,0),FALSE)</f>
        <v>0</v>
      </c>
      <c r="T1228" s="2">
        <f>VLOOKUP($F1228,Experiment!$A$2:$U$90,MATCH(Results!T$1,Experiment!$A$1:$U$1,0),FALSE)</f>
        <v>0</v>
      </c>
      <c r="U1228" s="2">
        <f>VLOOKUP($F1228,Experiment!$A$2:$U$90,MATCH(Results!U$1,Experiment!$A$1:$U$1,0),FALSE)</f>
        <v>0</v>
      </c>
      <c r="V1228" s="2">
        <f>VLOOKUP($F1228,Experiment!$A$2:$U$90,MATCH(Results!V$1,Experiment!$A$1:$U$1,0),FALSE)</f>
        <v>0</v>
      </c>
      <c r="W1228" s="3">
        <f>VLOOKUP($F1228,Experiment!$A$2:$U$90,MATCH(Results!W$1,Experiment!$A$1:$U$1,0),FALSE)</f>
        <v>0</v>
      </c>
      <c r="X1228" s="3">
        <f>VLOOKUP($F1228,Experiment!$A$2:$U$90,MATCH(Results!X$1,Experiment!$A$1:$U$1,0),FALSE)</f>
        <v>0</v>
      </c>
      <c r="Y1228" s="2">
        <f>VLOOKUP($F1228,Experiment!$A$2:$U$90,MATCH(Results!Y$1,Experiment!$A$1:$U$1,0),FALSE)</f>
        <v>0</v>
      </c>
      <c r="Z1228" s="3">
        <f>VLOOKUP($F1228,Experiment!$A$2:$U$90,MATCH(Results!Z$1,Experiment!$A$1:$U$1,0),FALSE)</f>
        <v>0</v>
      </c>
      <c r="AA1228" s="3">
        <f>VLOOKUP($F1228,Experiment!$A$2:$U$90,MATCH(Results!AA$1,Experiment!$A$1:$U$1,0),FALSE)</f>
        <v>0</v>
      </c>
      <c r="AB1228" s="3">
        <f>VLOOKUP($F1228,Experiment!$A$2:$U$90,MATCH(Results!AB$1,Experiment!$A$1:$U$1,0),FALSE)</f>
        <v>0</v>
      </c>
      <c r="AC1228" s="3">
        <f>VLOOKUP($F1228,Experiment!$A$2:$U$90,MATCH(Results!AC$1,Experiment!$A$1:$U$1,0),FALSE)</f>
        <v>0</v>
      </c>
      <c r="AD1228" s="2">
        <f>VLOOKUP($F1228,Experiment!$A$2:$U$90,MATCH(Results!AD$1,Experiment!$A$1:$U$1,0),FALSE)</f>
        <v>0</v>
      </c>
      <c r="AE1228" s="2">
        <f>VLOOKUP($F1228,Experiment!$A$2:$U$90,MATCH(Results!AE$1,Experiment!$A$1:$U$1,0),FALSE)</f>
        <v>0</v>
      </c>
      <c r="AF1228" s="2">
        <f>VLOOKUP($F1228,Experiment!$A$2:$U$90,MATCH(Results!AF$1,Experiment!$A$1:$U$1,0),FALSE)</f>
        <v>0</v>
      </c>
      <c r="AG1228" s="2"/>
      <c r="AH1228" s="3">
        <f>VLOOKUP($F1228,Experiment!$A$2:$W$90,MATCH(Results!AH$1,Experiment!$A$1:$W$1,0),FALSE)</f>
        <v>0</v>
      </c>
      <c r="AI1228" s="2">
        <f>VLOOKUP($F1228,Experiment!$A$2:$X$90,MATCH(Results!AI$1,Experiment!$A$1:$X$1,0),FALSE)</f>
        <v>0</v>
      </c>
      <c r="AJ1228" s="2">
        <f>Table1[[#This Row],[Gain]]^Table1[[#This Row],[θ]]</f>
        <v>0</v>
      </c>
      <c r="AK1228" s="2">
        <f>-Table1[[#This Row],[λ]]*-Table1[[#This Row],[Loss]]^Table1[[#This Row],[θ]]</f>
        <v>0</v>
      </c>
      <c r="AL1228" s="2">
        <f>Table1[[#This Row],[v_n_w_g]]-Table1[[#This Row],[v_n_w_l]]</f>
        <v>0</v>
      </c>
      <c r="AM1228" s="2">
        <f>IF(Table1[[#This Row],[diff_v]]&gt;=1,1,0)</f>
        <v>0</v>
      </c>
    </row>
    <row r="1229" spans="1:39" hidden="1" x14ac:dyDescent="0.3">
      <c r="A1229">
        <v>26</v>
      </c>
      <c r="B1229" t="s">
        <v>47</v>
      </c>
      <c r="C1229" s="22">
        <f>VLOOKUP(Table1[[#This Row],[Subject]],'Subject Profile'!$A$2:$E$8,4,FALSE)</f>
        <v>0.88613857459934653</v>
      </c>
      <c r="D1229" s="22">
        <f>VLOOKUP(Table1[[#This Row],[Subject]],'Subject Profile'!$A$2:$E$8,5,FALSE)</f>
        <v>-2</v>
      </c>
      <c r="E1229" t="s">
        <v>108</v>
      </c>
      <c r="F1229" t="s">
        <v>52</v>
      </c>
      <c r="G1229" t="s">
        <v>5</v>
      </c>
      <c r="H1229">
        <f>IF(Table1[[#This Row],[decision]]="accept",1,0)</f>
        <v>0</v>
      </c>
      <c r="I1229">
        <v>0</v>
      </c>
      <c r="J1229">
        <v>170</v>
      </c>
      <c r="K1229">
        <v>1664605878</v>
      </c>
      <c r="L1229">
        <v>4</v>
      </c>
      <c r="M1229" t="str">
        <f>VLOOKUP($F1229,Experiment!$A$2:$U$90,MATCH(Results!M$1,Experiment!$A$1:$U$1,0)+1,FALSE)</f>
        <v>I</v>
      </c>
      <c r="N1229">
        <f>IF(Table1[[#This Row],[Impact]]="I",0,1)</f>
        <v>0</v>
      </c>
      <c r="O1229" s="2">
        <f>VLOOKUP($F1229,Experiment!$A$2:$U$90,MATCH(Results!O$1,Experiment!$A$1:$U$1,0),FALSE)</f>
        <v>-10</v>
      </c>
      <c r="P1229" s="3">
        <f>VLOOKUP($F1229,Experiment!$A$2:$U$90,MATCH(Results!P$1,Experiment!$A$1:$U$1,0),FALSE)</f>
        <v>0.5</v>
      </c>
      <c r="Q1229" s="2">
        <f>VLOOKUP($F1229,Experiment!$A$2:$U$90,MATCH(Results!Q$1,Experiment!$A$1:$U$1,0),FALSE)</f>
        <v>10</v>
      </c>
      <c r="R1229" s="3">
        <f>VLOOKUP($F1229,Experiment!$A$2:$U$90,MATCH(Results!R$1,Experiment!$A$1:$U$1,0),FALSE)</f>
        <v>0.5</v>
      </c>
      <c r="S1229" s="2">
        <f>VLOOKUP($F1229,Experiment!$A$2:$U$90,MATCH(Results!S$1,Experiment!$A$1:$U$1,0),FALSE)</f>
        <v>0</v>
      </c>
      <c r="T1229" s="2">
        <f>VLOOKUP($F1229,Experiment!$A$2:$U$90,MATCH(Results!T$1,Experiment!$A$1:$U$1,0),FALSE)</f>
        <v>100</v>
      </c>
      <c r="U1229" s="2">
        <f>VLOOKUP($F1229,Experiment!$A$2:$U$90,MATCH(Results!U$1,Experiment!$A$1:$U$1,0),FALSE)</f>
        <v>10</v>
      </c>
      <c r="V1229" s="2">
        <f>VLOOKUP($F1229,Experiment!$A$2:$U$90,MATCH(Results!V$1,Experiment!$A$1:$U$1,0),FALSE)</f>
        <v>4</v>
      </c>
      <c r="W1229" s="3">
        <f>VLOOKUP($F1229,Experiment!$A$2:$U$90,MATCH(Results!W$1,Experiment!$A$1:$U$1,0),FALSE)</f>
        <v>0.25</v>
      </c>
      <c r="X1229" s="3">
        <f>VLOOKUP($F1229,Experiment!$A$2:$U$90,MATCH(Results!X$1,Experiment!$A$1:$U$1,0),FALSE)</f>
        <v>0.75</v>
      </c>
      <c r="Y1229" s="2">
        <f>VLOOKUP($F1229,Experiment!$A$2:$U$90,MATCH(Results!Y$1,Experiment!$A$1:$U$1,0),FALSE)</f>
        <v>1</v>
      </c>
      <c r="Z1229" s="3">
        <f>VLOOKUP($F1229,Experiment!$A$2:$U$90,MATCH(Results!Z$1,Experiment!$A$1:$U$1,0),FALSE)</f>
        <v>0.25</v>
      </c>
      <c r="AA1229" s="3">
        <f>VLOOKUP($F1229,Experiment!$A$2:$U$90,MATCH(Results!AA$1,Experiment!$A$1:$U$1,0),FALSE)</f>
        <v>0.5</v>
      </c>
      <c r="AB1229" s="3">
        <f>VLOOKUP($F1229,Experiment!$A$2:$U$90,MATCH(Results!AB$1,Experiment!$A$1:$U$1,0),FALSE)</f>
        <v>0.375</v>
      </c>
      <c r="AC1229" s="3">
        <f>VLOOKUP($F1229,Experiment!$A$2:$U$90,MATCH(Results!AC$1,Experiment!$A$1:$U$1,0),FALSE)</f>
        <v>0.625</v>
      </c>
      <c r="AD1229" s="2">
        <f>VLOOKUP($F1229,Experiment!$A$2:$U$90,MATCH(Results!AD$1,Experiment!$A$1:$U$1,0),FALSE)</f>
        <v>2.5</v>
      </c>
      <c r="AE1229" s="2">
        <f>VLOOKUP($F1229,Experiment!$A$2:$U$90,MATCH(Results!AE$1,Experiment!$A$1:$U$1,0),FALSE)</f>
        <v>93.75</v>
      </c>
      <c r="AF1229" s="2">
        <f>VLOOKUP($F1229,Experiment!$A$2:$U$90,MATCH(Results!AF$1,Experiment!$A$1:$U$1,0),FALSE)</f>
        <v>9.6824583655185421</v>
      </c>
      <c r="AG1229" s="3">
        <f>VLOOKUP($F1229,Experiment!$A$2:$W$90,MATCH(Results!AG$1,Experiment!$A$1:$W$1,0),FALSE)</f>
        <v>1</v>
      </c>
      <c r="AH1229" s="3">
        <f>VLOOKUP($F1229,Experiment!$A$2:$W$90,MATCH(Results!AH$1,Experiment!$A$1:$W$1,0),FALSE)</f>
        <v>0.625</v>
      </c>
      <c r="AI1229" s="3">
        <f>VLOOKUP($F1229,Experiment!$A$2:$X$90,MATCH(Results!AI$1,Experiment!$A$1:$X$1,0),FALSE)</f>
        <v>0.375</v>
      </c>
      <c r="AJ1229" s="2">
        <f>Table1[[#This Row],[Gain]]^Table1[[#This Row],[θ]]</f>
        <v>7.693758934363303</v>
      </c>
      <c r="AK1229" s="2">
        <f>-Table1[[#This Row],[λ]]*-Table1[[#This Row],[Loss]]^Table1[[#This Row],[θ]]</f>
        <v>15.387517868726606</v>
      </c>
      <c r="AL1229" s="2">
        <f>Table1[[#This Row],[v_n_w_g]]-Table1[[#This Row],[v_n_w_l]]</f>
        <v>-7.693758934363303</v>
      </c>
      <c r="AM1229" s="2">
        <f>IF(Table1[[#This Row],[diff_v]]&gt;=1,1,0)</f>
        <v>0</v>
      </c>
    </row>
    <row r="1230" spans="1:39" hidden="1" x14ac:dyDescent="0.3">
      <c r="A1230">
        <v>27</v>
      </c>
      <c r="B1230" t="s">
        <v>47</v>
      </c>
      <c r="C1230" s="22">
        <f>VLOOKUP(Table1[[#This Row],[Subject]],'Subject Profile'!$A$2:$E$8,4,FALSE)</f>
        <v>0.88613857459934653</v>
      </c>
      <c r="D1230" s="22">
        <f>VLOOKUP(Table1[[#This Row],[Subject]],'Subject Profile'!$A$2:$E$8,5,FALSE)</f>
        <v>-2</v>
      </c>
      <c r="E1230" t="s">
        <v>108</v>
      </c>
      <c r="F1230" t="s">
        <v>88</v>
      </c>
      <c r="G1230" t="s">
        <v>5</v>
      </c>
      <c r="H1230">
        <f>IF(Table1[[#This Row],[decision]]="accept",1,0)</f>
        <v>0</v>
      </c>
      <c r="I1230">
        <v>0</v>
      </c>
      <c r="J1230">
        <v>170</v>
      </c>
      <c r="K1230">
        <v>1664605883</v>
      </c>
      <c r="L1230">
        <v>5</v>
      </c>
      <c r="M1230" t="str">
        <f>VLOOKUP($F1230,Experiment!$A$2:$U$90,MATCH(Results!M$1,Experiment!$A$1:$U$1,0)+1,FALSE)</f>
        <v>I</v>
      </c>
      <c r="N1230">
        <f>IF(Table1[[#This Row],[Impact]]="I",0,1)</f>
        <v>0</v>
      </c>
      <c r="O1230" s="2">
        <f>VLOOKUP($F1230,Experiment!$A$2:$U$90,MATCH(Results!O$1,Experiment!$A$1:$U$1,0),FALSE)</f>
        <v>-50</v>
      </c>
      <c r="P1230" s="3">
        <f>VLOOKUP($F1230,Experiment!$A$2:$U$90,MATCH(Results!P$1,Experiment!$A$1:$U$1,0),FALSE)</f>
        <v>0.5</v>
      </c>
      <c r="Q1230" s="2">
        <f>VLOOKUP($F1230,Experiment!$A$2:$U$90,MATCH(Results!Q$1,Experiment!$A$1:$U$1,0),FALSE)</f>
        <v>60</v>
      </c>
      <c r="R1230" s="3">
        <f>VLOOKUP($F1230,Experiment!$A$2:$U$90,MATCH(Results!R$1,Experiment!$A$1:$U$1,0),FALSE)</f>
        <v>0.5</v>
      </c>
      <c r="S1230" s="2">
        <f>VLOOKUP($F1230,Experiment!$A$2:$U$90,MATCH(Results!S$1,Experiment!$A$1:$U$1,0),FALSE)</f>
        <v>5</v>
      </c>
      <c r="T1230" s="2">
        <f>VLOOKUP($F1230,Experiment!$A$2:$U$90,MATCH(Results!T$1,Experiment!$A$1:$U$1,0),FALSE)</f>
        <v>3025</v>
      </c>
      <c r="U1230" s="2">
        <f>VLOOKUP($F1230,Experiment!$A$2:$U$90,MATCH(Results!U$1,Experiment!$A$1:$U$1,0),FALSE)</f>
        <v>55</v>
      </c>
      <c r="V1230" s="2">
        <f>VLOOKUP($F1230,Experiment!$A$2:$U$90,MATCH(Results!V$1,Experiment!$A$1:$U$1,0),FALSE)</f>
        <v>2</v>
      </c>
      <c r="W1230" s="3">
        <f>VLOOKUP($F1230,Experiment!$A$2:$U$90,MATCH(Results!W$1,Experiment!$A$1:$U$1,0),FALSE)</f>
        <v>0.25</v>
      </c>
      <c r="X1230" s="3">
        <f>VLOOKUP($F1230,Experiment!$A$2:$U$90,MATCH(Results!X$1,Experiment!$A$1:$U$1,0),FALSE)</f>
        <v>0.75</v>
      </c>
      <c r="Y1230" s="2">
        <f>VLOOKUP($F1230,Experiment!$A$2:$U$90,MATCH(Results!Y$1,Experiment!$A$1:$U$1,0),FALSE)</f>
        <v>2</v>
      </c>
      <c r="Z1230" s="3">
        <f>VLOOKUP($F1230,Experiment!$A$2:$U$90,MATCH(Results!Z$1,Experiment!$A$1:$U$1,0),FALSE)</f>
        <v>0.5</v>
      </c>
      <c r="AA1230" s="3">
        <f>VLOOKUP($F1230,Experiment!$A$2:$U$90,MATCH(Results!AA$1,Experiment!$A$1:$U$1,0),FALSE)</f>
        <v>0.25</v>
      </c>
      <c r="AB1230" s="3">
        <f>VLOOKUP($F1230,Experiment!$A$2:$U$90,MATCH(Results!AB$1,Experiment!$A$1:$U$1,0),FALSE)</f>
        <v>0.625</v>
      </c>
      <c r="AC1230" s="3">
        <f>VLOOKUP($F1230,Experiment!$A$2:$U$90,MATCH(Results!AC$1,Experiment!$A$1:$U$1,0),FALSE)</f>
        <v>0.375</v>
      </c>
      <c r="AD1230" s="2">
        <f>VLOOKUP($F1230,Experiment!$A$2:$U$90,MATCH(Results!AD$1,Experiment!$A$1:$U$1,0),FALSE)</f>
        <v>-8.75</v>
      </c>
      <c r="AE1230" s="2">
        <f>VLOOKUP($F1230,Experiment!$A$2:$U$90,MATCH(Results!AE$1,Experiment!$A$1:$U$1,0),FALSE)</f>
        <v>2835.9375</v>
      </c>
      <c r="AF1230" s="2">
        <f>VLOOKUP($F1230,Experiment!$A$2:$U$90,MATCH(Results!AF$1,Experiment!$A$1:$U$1,0),FALSE)</f>
        <v>53.253521010351982</v>
      </c>
      <c r="AG1230" s="3">
        <f>VLOOKUP($F1230,Experiment!$A$2:$W$90,MATCH(Results!AG$1,Experiment!$A$1:$W$1,0),FALSE)</f>
        <v>0.82730419370997643</v>
      </c>
      <c r="AH1230" s="3">
        <f>VLOOKUP($F1230,Experiment!$A$2:$W$90,MATCH(Results!AH$1,Experiment!$A$1:$W$1,0),FALSE)</f>
        <v>0.38648875795104182</v>
      </c>
      <c r="AI1230" s="3">
        <f>VLOOKUP($F1230,Experiment!$A$2:$X$90,MATCH(Results!AI$1,Experiment!$A$1:$X$1,0),FALSE)</f>
        <v>0.61351124204895813</v>
      </c>
      <c r="AJ1230" s="2">
        <f>Table1[[#This Row],[Gain]]^Table1[[#This Row],[θ]]</f>
        <v>37.643362891590748</v>
      </c>
      <c r="AK1230" s="2">
        <f>-Table1[[#This Row],[λ]]*-Table1[[#This Row],[Loss]]^Table1[[#This Row],[θ]]</f>
        <v>64.054973166180915</v>
      </c>
      <c r="AL1230" s="2">
        <f>Table1[[#This Row],[v_n_w_g]]-Table1[[#This Row],[v_n_w_l]]</f>
        <v>-26.411610274590167</v>
      </c>
      <c r="AM1230" s="2">
        <f>IF(Table1[[#This Row],[diff_v]]&gt;=1,1,0)</f>
        <v>0</v>
      </c>
    </row>
    <row r="1231" spans="1:39" hidden="1" x14ac:dyDescent="0.3">
      <c r="A1231">
        <v>28</v>
      </c>
      <c r="B1231" t="s">
        <v>47</v>
      </c>
      <c r="C1231" s="22">
        <f>VLOOKUP(Table1[[#This Row],[Subject]],'Subject Profile'!$A$2:$E$8,4,FALSE)</f>
        <v>0.88613857459934653</v>
      </c>
      <c r="D1231" s="22">
        <f>VLOOKUP(Table1[[#This Row],[Subject]],'Subject Profile'!$A$2:$E$8,5,FALSE)</f>
        <v>-2</v>
      </c>
      <c r="E1231" t="s">
        <v>108</v>
      </c>
      <c r="F1231" t="s">
        <v>59</v>
      </c>
      <c r="G1231" t="s">
        <v>7</v>
      </c>
      <c r="H1231">
        <f>IF(Table1[[#This Row],[decision]]="accept",1,0)</f>
        <v>1</v>
      </c>
      <c r="I1231">
        <v>10</v>
      </c>
      <c r="J1231">
        <v>180</v>
      </c>
      <c r="K1231">
        <v>1664605890</v>
      </c>
      <c r="L1231">
        <v>7</v>
      </c>
      <c r="M1231" t="str">
        <f>VLOOKUP($F1231,Experiment!$A$2:$U$90,MATCH(Results!M$1,Experiment!$A$1:$U$1,0)+1,FALSE)</f>
        <v>G</v>
      </c>
      <c r="N1231">
        <f>IF(Table1[[#This Row],[Impact]]="I",0,1)</f>
        <v>1</v>
      </c>
      <c r="O1231" s="2">
        <f>VLOOKUP($F1231,Experiment!$A$2:$U$90,MATCH(Results!O$1,Experiment!$A$1:$U$1,0),FALSE)</f>
        <v>0</v>
      </c>
      <c r="P1231" s="3">
        <f>VLOOKUP($F1231,Experiment!$A$2:$U$90,MATCH(Results!P$1,Experiment!$A$1:$U$1,0),FALSE)</f>
        <v>0.5</v>
      </c>
      <c r="Q1231" s="2">
        <f>VLOOKUP($F1231,Experiment!$A$2:$U$90,MATCH(Results!Q$1,Experiment!$A$1:$U$1,0),FALSE)</f>
        <v>10</v>
      </c>
      <c r="R1231" s="3">
        <f>VLOOKUP($F1231,Experiment!$A$2:$U$90,MATCH(Results!R$1,Experiment!$A$1:$U$1,0),FALSE)</f>
        <v>0.5</v>
      </c>
      <c r="S1231" s="2">
        <f>VLOOKUP($F1231,Experiment!$A$2:$U$90,MATCH(Results!S$1,Experiment!$A$1:$U$1,0),FALSE)</f>
        <v>5</v>
      </c>
      <c r="T1231" s="2">
        <f>VLOOKUP($F1231,Experiment!$A$2:$U$90,MATCH(Results!T$1,Experiment!$A$1:$U$1,0),FALSE)</f>
        <v>25</v>
      </c>
      <c r="U1231" s="2">
        <f>VLOOKUP($F1231,Experiment!$A$2:$U$90,MATCH(Results!U$1,Experiment!$A$1:$U$1,0),FALSE)</f>
        <v>5</v>
      </c>
      <c r="V1231" s="2">
        <f>VLOOKUP($F1231,Experiment!$A$2:$U$90,MATCH(Results!V$1,Experiment!$A$1:$U$1,0),FALSE)</f>
        <v>4</v>
      </c>
      <c r="W1231" s="3">
        <f>VLOOKUP($F1231,Experiment!$A$2:$U$90,MATCH(Results!W$1,Experiment!$A$1:$U$1,0),FALSE)</f>
        <v>0.75</v>
      </c>
      <c r="X1231" s="3">
        <f>VLOOKUP($F1231,Experiment!$A$2:$U$90,MATCH(Results!X$1,Experiment!$A$1:$U$1,0),FALSE)</f>
        <v>0.25</v>
      </c>
      <c r="Y1231" s="2">
        <f>VLOOKUP($F1231,Experiment!$A$2:$U$90,MATCH(Results!Y$1,Experiment!$A$1:$U$1,0),FALSE)</f>
        <v>1</v>
      </c>
      <c r="Z1231" s="3">
        <f>VLOOKUP($F1231,Experiment!$A$2:$U$90,MATCH(Results!Z$1,Experiment!$A$1:$U$1,0),FALSE)</f>
        <v>0.2</v>
      </c>
      <c r="AA1231" s="3">
        <f>VLOOKUP($F1231,Experiment!$A$2:$U$90,MATCH(Results!AA$1,Experiment!$A$1:$U$1,0),FALSE)</f>
        <v>4.9999999999999989E-2</v>
      </c>
      <c r="AB1231" s="3">
        <f>VLOOKUP($F1231,Experiment!$A$2:$U$90,MATCH(Results!AB$1,Experiment!$A$1:$U$1,0),FALSE)</f>
        <v>0.57499999999999996</v>
      </c>
      <c r="AC1231" s="3">
        <f>VLOOKUP($F1231,Experiment!$A$2:$U$90,MATCH(Results!AC$1,Experiment!$A$1:$U$1,0),FALSE)</f>
        <v>0.42500000000000004</v>
      </c>
      <c r="AD1231" s="2">
        <f>VLOOKUP($F1231,Experiment!$A$2:$U$90,MATCH(Results!AD$1,Experiment!$A$1:$U$1,0),FALSE)</f>
        <v>4.25</v>
      </c>
      <c r="AE1231" s="2">
        <f>VLOOKUP($F1231,Experiment!$A$2:$U$90,MATCH(Results!AE$1,Experiment!$A$1:$U$1,0),FALSE)</f>
        <v>24.4375</v>
      </c>
      <c r="AF1231" s="2">
        <f>VLOOKUP($F1231,Experiment!$A$2:$U$90,MATCH(Results!AF$1,Experiment!$A$1:$U$1,0),FALSE)</f>
        <v>4.9434299833212973</v>
      </c>
      <c r="AG1231" s="3">
        <f>VLOOKUP($F1231,Experiment!$A$2:$W$90,MATCH(Results!AG$1,Experiment!$A$1:$W$1,0),FALSE)</f>
        <v>0.89414323918902561</v>
      </c>
      <c r="AH1231" s="3">
        <f>VLOOKUP($F1231,Experiment!$A$2:$W$90,MATCH(Results!AH$1,Experiment!$A$1:$W$1,0),FALSE)</f>
        <v>0.42914847753168511</v>
      </c>
      <c r="AI1231" s="3">
        <f>VLOOKUP($F1231,Experiment!$A$2:$X$90,MATCH(Results!AI$1,Experiment!$A$1:$X$1,0),FALSE)</f>
        <v>0.57085152246831483</v>
      </c>
      <c r="AJ1231" s="2">
        <f>Table1[[#This Row],[Gain]]^Table1[[#This Row],[θ]]</f>
        <v>7.693758934363303</v>
      </c>
      <c r="AK1231" s="2">
        <f>-Table1[[#This Row],[λ]]*-Table1[[#This Row],[Loss]]^Table1[[#This Row],[θ]]</f>
        <v>0</v>
      </c>
      <c r="AL1231" s="2">
        <f>Table1[[#This Row],[v_n_w_g]]-Table1[[#This Row],[v_n_w_l]]</f>
        <v>7.693758934363303</v>
      </c>
      <c r="AM1231" s="2">
        <f>IF(Table1[[#This Row],[diff_v]]&gt;=1,1,0)</f>
        <v>1</v>
      </c>
    </row>
    <row r="1232" spans="1:39" hidden="1" x14ac:dyDescent="0.3">
      <c r="A1232">
        <v>29</v>
      </c>
      <c r="B1232" t="s">
        <v>47</v>
      </c>
      <c r="C1232" s="22">
        <f>VLOOKUP(Table1[[#This Row],[Subject]],'Subject Profile'!$A$2:$E$8,4,FALSE)</f>
        <v>0.88613857459934653</v>
      </c>
      <c r="D1232" s="22">
        <f>VLOOKUP(Table1[[#This Row],[Subject]],'Subject Profile'!$A$2:$E$8,5,FALSE)</f>
        <v>-2</v>
      </c>
      <c r="E1232" t="s">
        <v>108</v>
      </c>
      <c r="F1232" t="s">
        <v>100</v>
      </c>
      <c r="G1232" t="s">
        <v>5</v>
      </c>
      <c r="H1232">
        <f>IF(Table1[[#This Row],[decision]]="accept",1,0)</f>
        <v>0</v>
      </c>
      <c r="I1232">
        <v>0</v>
      </c>
      <c r="J1232">
        <v>180</v>
      </c>
      <c r="K1232">
        <v>1664605896</v>
      </c>
      <c r="L1232">
        <v>6</v>
      </c>
      <c r="M1232" t="str">
        <f>VLOOKUP($F1232,Experiment!$A$2:$U$90,MATCH(Results!M$1,Experiment!$A$1:$U$1,0)+1,FALSE)</f>
        <v>I</v>
      </c>
      <c r="N1232">
        <f>IF(Table1[[#This Row],[Impact]]="I",0,1)</f>
        <v>0</v>
      </c>
      <c r="O1232" s="2">
        <f>VLOOKUP($F1232,Experiment!$A$2:$U$90,MATCH(Results!O$1,Experiment!$A$1:$U$1,0),FALSE)</f>
        <v>-50</v>
      </c>
      <c r="P1232" s="3">
        <f>VLOOKUP($F1232,Experiment!$A$2:$U$90,MATCH(Results!P$1,Experiment!$A$1:$U$1,0),FALSE)</f>
        <v>0.5</v>
      </c>
      <c r="Q1232" s="2">
        <f>VLOOKUP($F1232,Experiment!$A$2:$U$90,MATCH(Results!Q$1,Experiment!$A$1:$U$1,0),FALSE)</f>
        <v>50</v>
      </c>
      <c r="R1232" s="3">
        <f>VLOOKUP($F1232,Experiment!$A$2:$U$90,MATCH(Results!R$1,Experiment!$A$1:$U$1,0),FALSE)</f>
        <v>0.5</v>
      </c>
      <c r="S1232" s="2">
        <f>VLOOKUP($F1232,Experiment!$A$2:$U$90,MATCH(Results!S$1,Experiment!$A$1:$U$1,0),FALSE)</f>
        <v>0</v>
      </c>
      <c r="T1232" s="2">
        <f>VLOOKUP($F1232,Experiment!$A$2:$U$90,MATCH(Results!T$1,Experiment!$A$1:$U$1,0),FALSE)</f>
        <v>2500</v>
      </c>
      <c r="U1232" s="2">
        <f>VLOOKUP($F1232,Experiment!$A$2:$U$90,MATCH(Results!U$1,Experiment!$A$1:$U$1,0),FALSE)</f>
        <v>50</v>
      </c>
      <c r="V1232" s="2">
        <f>VLOOKUP($F1232,Experiment!$A$2:$U$90,MATCH(Results!V$1,Experiment!$A$1:$U$1,0),FALSE)</f>
        <v>2</v>
      </c>
      <c r="W1232" s="3">
        <f>VLOOKUP($F1232,Experiment!$A$2:$U$90,MATCH(Results!W$1,Experiment!$A$1:$U$1,0),FALSE)</f>
        <v>0.25</v>
      </c>
      <c r="X1232" s="3">
        <f>VLOOKUP($F1232,Experiment!$A$2:$U$90,MATCH(Results!X$1,Experiment!$A$1:$U$1,0),FALSE)</f>
        <v>0.75</v>
      </c>
      <c r="Y1232" s="2">
        <f>VLOOKUP($F1232,Experiment!$A$2:$U$90,MATCH(Results!Y$1,Experiment!$A$1:$U$1,0),FALSE)</f>
        <v>2</v>
      </c>
      <c r="Z1232" s="3">
        <f>VLOOKUP($F1232,Experiment!$A$2:$U$90,MATCH(Results!Z$1,Experiment!$A$1:$U$1,0),FALSE)</f>
        <v>0.5</v>
      </c>
      <c r="AA1232" s="3">
        <f>VLOOKUP($F1232,Experiment!$A$2:$U$90,MATCH(Results!AA$1,Experiment!$A$1:$U$1,0),FALSE)</f>
        <v>0.25</v>
      </c>
      <c r="AB1232" s="3">
        <f>VLOOKUP($F1232,Experiment!$A$2:$U$90,MATCH(Results!AB$1,Experiment!$A$1:$U$1,0),FALSE)</f>
        <v>0.625</v>
      </c>
      <c r="AC1232" s="3">
        <f>VLOOKUP($F1232,Experiment!$A$2:$U$90,MATCH(Results!AC$1,Experiment!$A$1:$U$1,0),FALSE)</f>
        <v>0.375</v>
      </c>
      <c r="AD1232" s="2">
        <f>VLOOKUP($F1232,Experiment!$A$2:$U$90,MATCH(Results!AD$1,Experiment!$A$1:$U$1,0),FALSE)</f>
        <v>-12.5</v>
      </c>
      <c r="AE1232" s="2">
        <f>VLOOKUP($F1232,Experiment!$A$2:$U$90,MATCH(Results!AE$1,Experiment!$A$1:$U$1,0),FALSE)</f>
        <v>2343.75</v>
      </c>
      <c r="AF1232" s="2">
        <f>VLOOKUP($F1232,Experiment!$A$2:$U$90,MATCH(Results!AF$1,Experiment!$A$1:$U$1,0),FALSE)</f>
        <v>48.412291827592711</v>
      </c>
      <c r="AG1232" s="3">
        <f>VLOOKUP($F1232,Experiment!$A$2:$W$90,MATCH(Results!AG$1,Experiment!$A$1:$W$1,0),FALSE)</f>
        <v>0.82730419370997643</v>
      </c>
      <c r="AH1232" s="3">
        <f>VLOOKUP($F1232,Experiment!$A$2:$W$90,MATCH(Results!AH$1,Experiment!$A$1:$W$1,0),FALSE)</f>
        <v>0.38648875795104182</v>
      </c>
      <c r="AI1232" s="3">
        <f>VLOOKUP($F1232,Experiment!$A$2:$X$90,MATCH(Results!AI$1,Experiment!$A$1:$X$1,0),FALSE)</f>
        <v>0.61351124204895813</v>
      </c>
      <c r="AJ1232" s="2">
        <f>Table1[[#This Row],[Gain]]^Table1[[#This Row],[θ]]</f>
        <v>32.027486583090457</v>
      </c>
      <c r="AK1232" s="2">
        <f>-Table1[[#This Row],[λ]]*-Table1[[#This Row],[Loss]]^Table1[[#This Row],[θ]]</f>
        <v>64.054973166180915</v>
      </c>
      <c r="AL1232" s="2">
        <f>Table1[[#This Row],[v_n_w_g]]-Table1[[#This Row],[v_n_w_l]]</f>
        <v>-32.027486583090457</v>
      </c>
      <c r="AM1232" s="2">
        <f>IF(Table1[[#This Row],[diff_v]]&gt;=1,1,0)</f>
        <v>0</v>
      </c>
    </row>
    <row r="1233" spans="1:39" hidden="1" x14ac:dyDescent="0.3">
      <c r="A1233">
        <v>30</v>
      </c>
      <c r="B1233" t="s">
        <v>47</v>
      </c>
      <c r="C1233" s="22">
        <f>VLOOKUP(Table1[[#This Row],[Subject]],'Subject Profile'!$A$2:$E$8,4,FALSE)</f>
        <v>0.88613857459934653</v>
      </c>
      <c r="D1233" s="22">
        <f>VLOOKUP(Table1[[#This Row],[Subject]],'Subject Profile'!$A$2:$E$8,5,FALSE)</f>
        <v>-2</v>
      </c>
      <c r="E1233" t="s">
        <v>108</v>
      </c>
      <c r="F1233" t="s">
        <v>51</v>
      </c>
      <c r="G1233" t="s">
        <v>5</v>
      </c>
      <c r="H1233">
        <f>IF(Table1[[#This Row],[decision]]="accept",1,0)</f>
        <v>0</v>
      </c>
      <c r="I1233">
        <v>0</v>
      </c>
      <c r="J1233">
        <v>180</v>
      </c>
      <c r="K1233">
        <v>1664605903</v>
      </c>
      <c r="L1233">
        <v>7</v>
      </c>
      <c r="M1233" t="str">
        <f>VLOOKUP($F1233,Experiment!$A$2:$U$90,MATCH(Results!M$1,Experiment!$A$1:$U$1,0)+1,FALSE)</f>
        <v>I</v>
      </c>
      <c r="N1233">
        <f>IF(Table1[[#This Row],[Impact]]="I",0,1)</f>
        <v>0</v>
      </c>
      <c r="O1233" s="2">
        <f>VLOOKUP($F1233,Experiment!$A$2:$U$90,MATCH(Results!O$1,Experiment!$A$1:$U$1,0),FALSE)</f>
        <v>-90</v>
      </c>
      <c r="P1233" s="3">
        <f>VLOOKUP($F1233,Experiment!$A$2:$U$90,MATCH(Results!P$1,Experiment!$A$1:$U$1,0),FALSE)</f>
        <v>0.5</v>
      </c>
      <c r="Q1233" s="2">
        <f>VLOOKUP($F1233,Experiment!$A$2:$U$90,MATCH(Results!Q$1,Experiment!$A$1:$U$1,0),FALSE)</f>
        <v>80</v>
      </c>
      <c r="R1233" s="3">
        <f>VLOOKUP($F1233,Experiment!$A$2:$U$90,MATCH(Results!R$1,Experiment!$A$1:$U$1,0),FALSE)</f>
        <v>0.5</v>
      </c>
      <c r="S1233" s="2">
        <f>VLOOKUP($F1233,Experiment!$A$2:$U$90,MATCH(Results!S$1,Experiment!$A$1:$U$1,0),FALSE)</f>
        <v>-5</v>
      </c>
      <c r="T1233" s="2">
        <f>VLOOKUP($F1233,Experiment!$A$2:$U$90,MATCH(Results!T$1,Experiment!$A$1:$U$1,0),FALSE)</f>
        <v>7225</v>
      </c>
      <c r="U1233" s="2">
        <f>VLOOKUP($F1233,Experiment!$A$2:$U$90,MATCH(Results!U$1,Experiment!$A$1:$U$1,0),FALSE)</f>
        <v>85</v>
      </c>
      <c r="V1233" s="2">
        <f>VLOOKUP($F1233,Experiment!$A$2:$U$90,MATCH(Results!V$1,Experiment!$A$1:$U$1,0),FALSE)</f>
        <v>4</v>
      </c>
      <c r="W1233" s="3">
        <f>VLOOKUP($F1233,Experiment!$A$2:$U$90,MATCH(Results!W$1,Experiment!$A$1:$U$1,0),FALSE)</f>
        <v>0.25</v>
      </c>
      <c r="X1233" s="3">
        <f>VLOOKUP($F1233,Experiment!$A$2:$U$90,MATCH(Results!X$1,Experiment!$A$1:$U$1,0),FALSE)</f>
        <v>0.75</v>
      </c>
      <c r="Y1233" s="2">
        <f>VLOOKUP($F1233,Experiment!$A$2:$U$90,MATCH(Results!Y$1,Experiment!$A$1:$U$1,0),FALSE)</f>
        <v>1</v>
      </c>
      <c r="Z1233" s="3">
        <f>VLOOKUP($F1233,Experiment!$A$2:$U$90,MATCH(Results!Z$1,Experiment!$A$1:$U$1,0),FALSE)</f>
        <v>0.25</v>
      </c>
      <c r="AA1233" s="3">
        <f>VLOOKUP($F1233,Experiment!$A$2:$U$90,MATCH(Results!AA$1,Experiment!$A$1:$U$1,0),FALSE)</f>
        <v>0.5</v>
      </c>
      <c r="AB1233" s="3">
        <f>VLOOKUP($F1233,Experiment!$A$2:$U$90,MATCH(Results!AB$1,Experiment!$A$1:$U$1,0),FALSE)</f>
        <v>0.375</v>
      </c>
      <c r="AC1233" s="3">
        <f>VLOOKUP($F1233,Experiment!$A$2:$U$90,MATCH(Results!AC$1,Experiment!$A$1:$U$1,0),FALSE)</f>
        <v>0.625</v>
      </c>
      <c r="AD1233" s="2">
        <f>VLOOKUP($F1233,Experiment!$A$2:$U$90,MATCH(Results!AD$1,Experiment!$A$1:$U$1,0),FALSE)</f>
        <v>16.25</v>
      </c>
      <c r="AE1233" s="2">
        <f>VLOOKUP($F1233,Experiment!$A$2:$U$90,MATCH(Results!AE$1,Experiment!$A$1:$U$1,0),FALSE)</f>
        <v>6773.4375</v>
      </c>
      <c r="AF1233" s="2">
        <f>VLOOKUP($F1233,Experiment!$A$2:$U$90,MATCH(Results!AF$1,Experiment!$A$1:$U$1,0),FALSE)</f>
        <v>82.300896106907615</v>
      </c>
      <c r="AG1233" s="3">
        <f>VLOOKUP($F1233,Experiment!$A$2:$W$90,MATCH(Results!AG$1,Experiment!$A$1:$W$1,0),FALSE)</f>
        <v>1</v>
      </c>
      <c r="AH1233" s="3">
        <f>VLOOKUP($F1233,Experiment!$A$2:$W$90,MATCH(Results!AH$1,Experiment!$A$1:$W$1,0),FALSE)</f>
        <v>0.625</v>
      </c>
      <c r="AI1233" s="3">
        <f>VLOOKUP($F1233,Experiment!$A$2:$X$90,MATCH(Results!AI$1,Experiment!$A$1:$X$1,0),FALSE)</f>
        <v>0.375</v>
      </c>
      <c r="AJ1233" s="2">
        <f>Table1[[#This Row],[Gain]]^Table1[[#This Row],[θ]]</f>
        <v>48.573729325843161</v>
      </c>
      <c r="AK1233" s="2">
        <f>-Table1[[#This Row],[λ]]*-Table1[[#This Row],[Loss]]^Table1[[#This Row],[θ]]</f>
        <v>107.83498131120591</v>
      </c>
      <c r="AL1233" s="2">
        <f>Table1[[#This Row],[v_n_w_g]]-Table1[[#This Row],[v_n_w_l]]</f>
        <v>-59.261251985362748</v>
      </c>
      <c r="AM1233" s="2">
        <f>IF(Table1[[#This Row],[diff_v]]&gt;=1,1,0)</f>
        <v>0</v>
      </c>
    </row>
    <row r="1234" spans="1:39" hidden="1" x14ac:dyDescent="0.3">
      <c r="A1234">
        <v>31</v>
      </c>
      <c r="B1234" t="s">
        <v>47</v>
      </c>
      <c r="C1234" s="22">
        <f>VLOOKUP(Table1[[#This Row],[Subject]],'Subject Profile'!$A$2:$E$8,4,FALSE)</f>
        <v>0.88613857459934653</v>
      </c>
      <c r="D1234" s="22">
        <f>VLOOKUP(Table1[[#This Row],[Subject]],'Subject Profile'!$A$2:$E$8,5,FALSE)</f>
        <v>-2</v>
      </c>
      <c r="E1234" t="s">
        <v>108</v>
      </c>
      <c r="F1234" t="s">
        <v>55</v>
      </c>
      <c r="G1234" t="s">
        <v>56</v>
      </c>
      <c r="H1234">
        <f>IF(Table1[[#This Row],[decision]]="accept",1,0)</f>
        <v>0</v>
      </c>
      <c r="I1234">
        <v>0</v>
      </c>
      <c r="J1234">
        <v>180</v>
      </c>
      <c r="K1234">
        <v>1664605914</v>
      </c>
      <c r="L1234">
        <v>11</v>
      </c>
      <c r="M1234" t="str">
        <f>VLOOKUP($F1234,Experiment!$A$2:$U$90,MATCH(Results!M$1,Experiment!$A$1:$U$1,0)+1,FALSE)</f>
        <v>R</v>
      </c>
      <c r="N1234">
        <f>IF(Table1[[#This Row],[Impact]]="I",0,1)</f>
        <v>1</v>
      </c>
      <c r="O1234" s="2">
        <f>VLOOKUP($F1234,Experiment!$A$2:$U$90,MATCH(Results!O$1,Experiment!$A$1:$U$1,0),FALSE)</f>
        <v>0</v>
      </c>
      <c r="P1234" s="3">
        <f>VLOOKUP($F1234,Experiment!$A$2:$U$90,MATCH(Results!P$1,Experiment!$A$1:$U$1,0),FALSE)</f>
        <v>0</v>
      </c>
      <c r="Q1234" s="2">
        <f>VLOOKUP($F1234,Experiment!$A$2:$U$90,MATCH(Results!Q$1,Experiment!$A$1:$U$1,0),FALSE)</f>
        <v>0</v>
      </c>
      <c r="R1234" s="3">
        <f>VLOOKUP($F1234,Experiment!$A$2:$U$90,MATCH(Results!R$1,Experiment!$A$1:$U$1,0),FALSE)</f>
        <v>0</v>
      </c>
      <c r="S1234" s="2">
        <f>VLOOKUP($F1234,Experiment!$A$2:$U$90,MATCH(Results!S$1,Experiment!$A$1:$U$1,0),FALSE)</f>
        <v>0</v>
      </c>
      <c r="T1234" s="2">
        <f>VLOOKUP($F1234,Experiment!$A$2:$U$90,MATCH(Results!T$1,Experiment!$A$1:$U$1,0),FALSE)</f>
        <v>0</v>
      </c>
      <c r="U1234" s="2">
        <f>VLOOKUP($F1234,Experiment!$A$2:$U$90,MATCH(Results!U$1,Experiment!$A$1:$U$1,0),FALSE)</f>
        <v>0</v>
      </c>
      <c r="V1234" s="2">
        <f>VLOOKUP($F1234,Experiment!$A$2:$U$90,MATCH(Results!V$1,Experiment!$A$1:$U$1,0),FALSE)</f>
        <v>0</v>
      </c>
      <c r="W1234" s="3">
        <f>VLOOKUP($F1234,Experiment!$A$2:$U$90,MATCH(Results!W$1,Experiment!$A$1:$U$1,0),FALSE)</f>
        <v>0</v>
      </c>
      <c r="X1234" s="3">
        <f>VLOOKUP($F1234,Experiment!$A$2:$U$90,MATCH(Results!X$1,Experiment!$A$1:$U$1,0),FALSE)</f>
        <v>0</v>
      </c>
      <c r="Y1234" s="2">
        <f>VLOOKUP($F1234,Experiment!$A$2:$U$90,MATCH(Results!Y$1,Experiment!$A$1:$U$1,0),FALSE)</f>
        <v>0</v>
      </c>
      <c r="Z1234" s="3">
        <f>VLOOKUP($F1234,Experiment!$A$2:$U$90,MATCH(Results!Z$1,Experiment!$A$1:$U$1,0),FALSE)</f>
        <v>0</v>
      </c>
      <c r="AA1234" s="3">
        <f>VLOOKUP($F1234,Experiment!$A$2:$U$90,MATCH(Results!AA$1,Experiment!$A$1:$U$1,0),FALSE)</f>
        <v>0</v>
      </c>
      <c r="AB1234" s="3">
        <f>VLOOKUP($F1234,Experiment!$A$2:$U$90,MATCH(Results!AB$1,Experiment!$A$1:$U$1,0),FALSE)</f>
        <v>0</v>
      </c>
      <c r="AC1234" s="3">
        <f>VLOOKUP($F1234,Experiment!$A$2:$U$90,MATCH(Results!AC$1,Experiment!$A$1:$U$1,0),FALSE)</f>
        <v>0</v>
      </c>
      <c r="AD1234" s="2">
        <f>VLOOKUP($F1234,Experiment!$A$2:$U$90,MATCH(Results!AD$1,Experiment!$A$1:$U$1,0),FALSE)</f>
        <v>0</v>
      </c>
      <c r="AE1234" s="2">
        <f>VLOOKUP($F1234,Experiment!$A$2:$U$90,MATCH(Results!AE$1,Experiment!$A$1:$U$1,0),FALSE)</f>
        <v>0</v>
      </c>
      <c r="AF1234" s="2">
        <f>VLOOKUP($F1234,Experiment!$A$2:$U$90,MATCH(Results!AF$1,Experiment!$A$1:$U$1,0),FALSE)</f>
        <v>0</v>
      </c>
      <c r="AG1234" s="2"/>
      <c r="AH1234" s="3">
        <f>VLOOKUP($F1234,Experiment!$A$2:$W$90,MATCH(Results!AH$1,Experiment!$A$1:$W$1,0),FALSE)</f>
        <v>0</v>
      </c>
      <c r="AI1234" s="2">
        <f>VLOOKUP($F1234,Experiment!$A$2:$X$90,MATCH(Results!AI$1,Experiment!$A$1:$X$1,0),FALSE)</f>
        <v>0</v>
      </c>
      <c r="AJ1234" s="2">
        <f>Table1[[#This Row],[Gain]]^Table1[[#This Row],[θ]]</f>
        <v>0</v>
      </c>
      <c r="AK1234" s="2">
        <f>-Table1[[#This Row],[λ]]*-Table1[[#This Row],[Loss]]^Table1[[#This Row],[θ]]</f>
        <v>0</v>
      </c>
      <c r="AL1234" s="2">
        <f>Table1[[#This Row],[v_n_w_g]]-Table1[[#This Row],[v_n_w_l]]</f>
        <v>0</v>
      </c>
      <c r="AM1234" s="2">
        <f>IF(Table1[[#This Row],[diff_v]]&gt;=1,1,0)</f>
        <v>0</v>
      </c>
    </row>
    <row r="1235" spans="1:39" hidden="1" x14ac:dyDescent="0.3">
      <c r="A1235">
        <v>32</v>
      </c>
      <c r="B1235" t="s">
        <v>47</v>
      </c>
      <c r="C1235" s="22">
        <f>VLOOKUP(Table1[[#This Row],[Subject]],'Subject Profile'!$A$2:$E$8,4,FALSE)</f>
        <v>0.88613857459934653</v>
      </c>
      <c r="D1235" s="22">
        <f>VLOOKUP(Table1[[#This Row],[Subject]],'Subject Profile'!$A$2:$E$8,5,FALSE)</f>
        <v>-2</v>
      </c>
      <c r="E1235" t="s">
        <v>108</v>
      </c>
      <c r="F1235" t="s">
        <v>76</v>
      </c>
      <c r="G1235" t="s">
        <v>7</v>
      </c>
      <c r="H1235">
        <f>IF(Table1[[#This Row],[decision]]="accept",1,0)</f>
        <v>1</v>
      </c>
      <c r="I1235">
        <v>180</v>
      </c>
      <c r="J1235">
        <v>360</v>
      </c>
      <c r="K1235">
        <v>1664605922</v>
      </c>
      <c r="L1235">
        <v>8</v>
      </c>
      <c r="M1235" t="str">
        <f>VLOOKUP($F1235,Experiment!$A$2:$U$90,MATCH(Results!M$1,Experiment!$A$1:$U$1,0)+1,FALSE)</f>
        <v>G</v>
      </c>
      <c r="N1235">
        <f>IF(Table1[[#This Row],[Impact]]="I",0,1)</f>
        <v>1</v>
      </c>
      <c r="O1235" s="2">
        <f>VLOOKUP($F1235,Experiment!$A$2:$U$90,MATCH(Results!O$1,Experiment!$A$1:$U$1,0),FALSE)</f>
        <v>-90</v>
      </c>
      <c r="P1235" s="3">
        <f>VLOOKUP($F1235,Experiment!$A$2:$U$90,MATCH(Results!P$1,Experiment!$A$1:$U$1,0),FALSE)</f>
        <v>0.5</v>
      </c>
      <c r="Q1235" s="2">
        <f>VLOOKUP($F1235,Experiment!$A$2:$U$90,MATCH(Results!Q$1,Experiment!$A$1:$U$1,0),FALSE)</f>
        <v>180</v>
      </c>
      <c r="R1235" s="3">
        <f>VLOOKUP($F1235,Experiment!$A$2:$U$90,MATCH(Results!R$1,Experiment!$A$1:$U$1,0),FALSE)</f>
        <v>0.5</v>
      </c>
      <c r="S1235" s="2">
        <f>VLOOKUP($F1235,Experiment!$A$2:$U$90,MATCH(Results!S$1,Experiment!$A$1:$U$1,0),FALSE)</f>
        <v>45</v>
      </c>
      <c r="T1235" s="2">
        <f>VLOOKUP($F1235,Experiment!$A$2:$U$90,MATCH(Results!T$1,Experiment!$A$1:$U$1,0),FALSE)</f>
        <v>18225</v>
      </c>
      <c r="U1235" s="2">
        <f>VLOOKUP($F1235,Experiment!$A$2:$U$90,MATCH(Results!U$1,Experiment!$A$1:$U$1,0),FALSE)</f>
        <v>135</v>
      </c>
      <c r="V1235" s="2">
        <f>VLOOKUP($F1235,Experiment!$A$2:$U$90,MATCH(Results!V$1,Experiment!$A$1:$U$1,0),FALSE)</f>
        <v>2</v>
      </c>
      <c r="W1235" s="3">
        <f>VLOOKUP($F1235,Experiment!$A$2:$U$90,MATCH(Results!W$1,Experiment!$A$1:$U$1,0),FALSE)</f>
        <v>0.25</v>
      </c>
      <c r="X1235" s="3">
        <f>VLOOKUP($F1235,Experiment!$A$2:$U$90,MATCH(Results!X$1,Experiment!$A$1:$U$1,0),FALSE)</f>
        <v>0.75</v>
      </c>
      <c r="Y1235" s="2">
        <f>VLOOKUP($F1235,Experiment!$A$2:$U$90,MATCH(Results!Y$1,Experiment!$A$1:$U$1,0),FALSE)</f>
        <v>2</v>
      </c>
      <c r="Z1235" s="3">
        <f>VLOOKUP($F1235,Experiment!$A$2:$U$90,MATCH(Results!Z$1,Experiment!$A$1:$U$1,0),FALSE)</f>
        <v>0.5</v>
      </c>
      <c r="AA1235" s="3">
        <f>VLOOKUP($F1235,Experiment!$A$2:$U$90,MATCH(Results!AA$1,Experiment!$A$1:$U$1,0),FALSE)</f>
        <v>0.25</v>
      </c>
      <c r="AB1235" s="3">
        <f>VLOOKUP($F1235,Experiment!$A$2:$U$90,MATCH(Results!AB$1,Experiment!$A$1:$U$1,0),FALSE)</f>
        <v>0.625</v>
      </c>
      <c r="AC1235" s="3">
        <f>VLOOKUP($F1235,Experiment!$A$2:$U$90,MATCH(Results!AC$1,Experiment!$A$1:$U$1,0),FALSE)</f>
        <v>0.375</v>
      </c>
      <c r="AD1235" s="2">
        <f>VLOOKUP($F1235,Experiment!$A$2:$U$90,MATCH(Results!AD$1,Experiment!$A$1:$U$1,0),FALSE)</f>
        <v>11.25</v>
      </c>
      <c r="AE1235" s="2">
        <f>VLOOKUP($F1235,Experiment!$A$2:$U$90,MATCH(Results!AE$1,Experiment!$A$1:$U$1,0),FALSE)</f>
        <v>17085.9375</v>
      </c>
      <c r="AF1235" s="2">
        <f>VLOOKUP($F1235,Experiment!$A$2:$U$90,MATCH(Results!AF$1,Experiment!$A$1:$U$1,0),FALSE)</f>
        <v>130.71318793450033</v>
      </c>
      <c r="AG1235" s="3">
        <f>VLOOKUP($F1235,Experiment!$A$2:$W$90,MATCH(Results!AG$1,Experiment!$A$1:$W$1,0),FALSE)</f>
        <v>0.82730419370997643</v>
      </c>
      <c r="AH1235" s="3">
        <f>VLOOKUP($F1235,Experiment!$A$2:$W$90,MATCH(Results!AH$1,Experiment!$A$1:$W$1,0),FALSE)</f>
        <v>0.38648875795104182</v>
      </c>
      <c r="AI1235" s="3">
        <f>VLOOKUP($F1235,Experiment!$A$2:$X$90,MATCH(Results!AI$1,Experiment!$A$1:$X$1,0),FALSE)</f>
        <v>0.61351124204895813</v>
      </c>
      <c r="AJ1235" s="2">
        <f>Table1[[#This Row],[Gain]]^Table1[[#This Row],[θ]]</f>
        <v>99.651528158912399</v>
      </c>
      <c r="AK1235" s="2">
        <f>-Table1[[#This Row],[λ]]*-Table1[[#This Row],[Loss]]^Table1[[#This Row],[θ]]</f>
        <v>107.83498131120591</v>
      </c>
      <c r="AL1235" s="2">
        <f>Table1[[#This Row],[v_n_w_g]]-Table1[[#This Row],[v_n_w_l]]</f>
        <v>-8.1834531522935094</v>
      </c>
      <c r="AM1235" s="2">
        <f>IF(Table1[[#This Row],[diff_v]]&gt;=1,1,0)</f>
        <v>0</v>
      </c>
    </row>
    <row r="1236" spans="1:39" hidden="1" x14ac:dyDescent="0.3">
      <c r="A1236">
        <v>33</v>
      </c>
      <c r="B1236" t="s">
        <v>47</v>
      </c>
      <c r="C1236" s="22">
        <f>VLOOKUP(Table1[[#This Row],[Subject]],'Subject Profile'!$A$2:$E$8,4,FALSE)</f>
        <v>0.88613857459934653</v>
      </c>
      <c r="D1236" s="22">
        <f>VLOOKUP(Table1[[#This Row],[Subject]],'Subject Profile'!$A$2:$E$8,5,FALSE)</f>
        <v>-2</v>
      </c>
      <c r="E1236" t="s">
        <v>108</v>
      </c>
      <c r="F1236" t="s">
        <v>60</v>
      </c>
      <c r="G1236" t="s">
        <v>61</v>
      </c>
      <c r="H1236">
        <f>IF(Table1[[#This Row],[decision]]="accept",1,0)</f>
        <v>0</v>
      </c>
      <c r="I1236">
        <v>0</v>
      </c>
      <c r="J1236">
        <v>360</v>
      </c>
      <c r="K1236">
        <v>1664605927</v>
      </c>
      <c r="L1236">
        <v>5</v>
      </c>
      <c r="M1236" t="str">
        <f>VLOOKUP($F1236,Experiment!$A$2:$U$90,MATCH(Results!M$1,Experiment!$A$1:$U$1,0)+1,FALSE)</f>
        <v>D</v>
      </c>
      <c r="N1236">
        <f>IF(Table1[[#This Row],[Impact]]="I",0,1)</f>
        <v>1</v>
      </c>
      <c r="O1236" s="2">
        <f>VLOOKUP($F1236,Experiment!$A$2:$U$90,MATCH(Results!O$1,Experiment!$A$1:$U$1,0),FALSE)</f>
        <v>0</v>
      </c>
      <c r="P1236" s="3">
        <f>VLOOKUP($F1236,Experiment!$A$2:$U$90,MATCH(Results!P$1,Experiment!$A$1:$U$1,0),FALSE)</f>
        <v>0</v>
      </c>
      <c r="Q1236" s="2">
        <f>VLOOKUP($F1236,Experiment!$A$2:$U$90,MATCH(Results!Q$1,Experiment!$A$1:$U$1,0),FALSE)</f>
        <v>0</v>
      </c>
      <c r="R1236" s="3">
        <f>VLOOKUP($F1236,Experiment!$A$2:$U$90,MATCH(Results!R$1,Experiment!$A$1:$U$1,0),FALSE)</f>
        <v>0</v>
      </c>
      <c r="S1236" s="2">
        <f>VLOOKUP($F1236,Experiment!$A$2:$U$90,MATCH(Results!S$1,Experiment!$A$1:$U$1,0),FALSE)</f>
        <v>0</v>
      </c>
      <c r="T1236" s="2">
        <f>VLOOKUP($F1236,Experiment!$A$2:$U$90,MATCH(Results!T$1,Experiment!$A$1:$U$1,0),FALSE)</f>
        <v>0</v>
      </c>
      <c r="U1236" s="2">
        <f>VLOOKUP($F1236,Experiment!$A$2:$U$90,MATCH(Results!U$1,Experiment!$A$1:$U$1,0),FALSE)</f>
        <v>0</v>
      </c>
      <c r="V1236" s="2">
        <f>VLOOKUP($F1236,Experiment!$A$2:$U$90,MATCH(Results!V$1,Experiment!$A$1:$U$1,0),FALSE)</f>
        <v>0</v>
      </c>
      <c r="W1236" s="3">
        <f>VLOOKUP($F1236,Experiment!$A$2:$U$90,MATCH(Results!W$1,Experiment!$A$1:$U$1,0),FALSE)</f>
        <v>0</v>
      </c>
      <c r="X1236" s="3">
        <f>VLOOKUP($F1236,Experiment!$A$2:$U$90,MATCH(Results!X$1,Experiment!$A$1:$U$1,0),FALSE)</f>
        <v>0</v>
      </c>
      <c r="Y1236" s="2">
        <f>VLOOKUP($F1236,Experiment!$A$2:$U$90,MATCH(Results!Y$1,Experiment!$A$1:$U$1,0),FALSE)</f>
        <v>0</v>
      </c>
      <c r="Z1236" s="3">
        <f>VLOOKUP($F1236,Experiment!$A$2:$U$90,MATCH(Results!Z$1,Experiment!$A$1:$U$1,0),FALSE)</f>
        <v>0</v>
      </c>
      <c r="AA1236" s="3">
        <f>VLOOKUP($F1236,Experiment!$A$2:$U$90,MATCH(Results!AA$1,Experiment!$A$1:$U$1,0),FALSE)</f>
        <v>0</v>
      </c>
      <c r="AB1236" s="3">
        <f>VLOOKUP($F1236,Experiment!$A$2:$U$90,MATCH(Results!AB$1,Experiment!$A$1:$U$1,0),FALSE)</f>
        <v>0</v>
      </c>
      <c r="AC1236" s="3">
        <f>VLOOKUP($F1236,Experiment!$A$2:$U$90,MATCH(Results!AC$1,Experiment!$A$1:$U$1,0),FALSE)</f>
        <v>0</v>
      </c>
      <c r="AD1236" s="2">
        <f>VLOOKUP($F1236,Experiment!$A$2:$U$90,MATCH(Results!AD$1,Experiment!$A$1:$U$1,0),FALSE)</f>
        <v>0</v>
      </c>
      <c r="AE1236" s="2">
        <f>VLOOKUP($F1236,Experiment!$A$2:$U$90,MATCH(Results!AE$1,Experiment!$A$1:$U$1,0),FALSE)</f>
        <v>0</v>
      </c>
      <c r="AF1236" s="2">
        <f>VLOOKUP($F1236,Experiment!$A$2:$U$90,MATCH(Results!AF$1,Experiment!$A$1:$U$1,0),FALSE)</f>
        <v>0</v>
      </c>
      <c r="AG1236" s="2"/>
      <c r="AH1236" s="3">
        <f>VLOOKUP($F1236,Experiment!$A$2:$W$90,MATCH(Results!AH$1,Experiment!$A$1:$W$1,0),FALSE)</f>
        <v>0</v>
      </c>
      <c r="AI1236" s="2">
        <f>VLOOKUP($F1236,Experiment!$A$2:$X$90,MATCH(Results!AI$1,Experiment!$A$1:$X$1,0),FALSE)</f>
        <v>0</v>
      </c>
      <c r="AJ1236" s="2">
        <f>Table1[[#This Row],[Gain]]^Table1[[#This Row],[θ]]</f>
        <v>0</v>
      </c>
      <c r="AK1236" s="2">
        <f>-Table1[[#This Row],[λ]]*-Table1[[#This Row],[Loss]]^Table1[[#This Row],[θ]]</f>
        <v>0</v>
      </c>
      <c r="AL1236" s="2">
        <f>Table1[[#This Row],[v_n_w_g]]-Table1[[#This Row],[v_n_w_l]]</f>
        <v>0</v>
      </c>
      <c r="AM1236" s="2">
        <f>IF(Table1[[#This Row],[diff_v]]&gt;=1,1,0)</f>
        <v>0</v>
      </c>
    </row>
    <row r="1237" spans="1:39" hidden="1" x14ac:dyDescent="0.3">
      <c r="A1237">
        <v>34</v>
      </c>
      <c r="B1237" t="s">
        <v>47</v>
      </c>
      <c r="C1237" s="22">
        <f>VLOOKUP(Table1[[#This Row],[Subject]],'Subject Profile'!$A$2:$E$8,4,FALSE)</f>
        <v>0.88613857459934653</v>
      </c>
      <c r="D1237" s="22">
        <f>VLOOKUP(Table1[[#This Row],[Subject]],'Subject Profile'!$A$2:$E$8,5,FALSE)</f>
        <v>-2</v>
      </c>
      <c r="E1237" t="s">
        <v>108</v>
      </c>
      <c r="F1237" t="s">
        <v>96</v>
      </c>
      <c r="G1237" t="s">
        <v>5</v>
      </c>
      <c r="H1237">
        <f>IF(Table1[[#This Row],[decision]]="accept",1,0)</f>
        <v>0</v>
      </c>
      <c r="I1237">
        <v>0</v>
      </c>
      <c r="J1237">
        <v>360</v>
      </c>
      <c r="K1237">
        <v>1664605933</v>
      </c>
      <c r="L1237">
        <v>6</v>
      </c>
      <c r="M1237" t="str">
        <f>VLOOKUP($F1237,Experiment!$A$2:$U$90,MATCH(Results!M$1,Experiment!$A$1:$U$1,0)+1,FALSE)</f>
        <v>G</v>
      </c>
      <c r="N1237">
        <f>IF(Table1[[#This Row],[Impact]]="I",0,1)</f>
        <v>1</v>
      </c>
      <c r="O1237" s="2">
        <f>VLOOKUP($F1237,Experiment!$A$2:$U$90,MATCH(Results!O$1,Experiment!$A$1:$U$1,0),FALSE)</f>
        <v>-50</v>
      </c>
      <c r="P1237" s="3">
        <f>VLOOKUP($F1237,Experiment!$A$2:$U$90,MATCH(Results!P$1,Experiment!$A$1:$U$1,0),FALSE)</f>
        <v>0.5</v>
      </c>
      <c r="Q1237" s="2">
        <f>VLOOKUP($F1237,Experiment!$A$2:$U$90,MATCH(Results!Q$1,Experiment!$A$1:$U$1,0),FALSE)</f>
        <v>40</v>
      </c>
      <c r="R1237" s="3">
        <f>VLOOKUP($F1237,Experiment!$A$2:$U$90,MATCH(Results!R$1,Experiment!$A$1:$U$1,0),FALSE)</f>
        <v>0.5</v>
      </c>
      <c r="S1237" s="2">
        <f>VLOOKUP($F1237,Experiment!$A$2:$U$90,MATCH(Results!S$1,Experiment!$A$1:$U$1,0),FALSE)</f>
        <v>-5</v>
      </c>
      <c r="T1237" s="2">
        <f>VLOOKUP($F1237,Experiment!$A$2:$U$90,MATCH(Results!T$1,Experiment!$A$1:$U$1,0),FALSE)</f>
        <v>2025</v>
      </c>
      <c r="U1237" s="2">
        <f>VLOOKUP($F1237,Experiment!$A$2:$U$90,MATCH(Results!U$1,Experiment!$A$1:$U$1,0),FALSE)</f>
        <v>45</v>
      </c>
      <c r="V1237" s="2">
        <f>VLOOKUP($F1237,Experiment!$A$2:$U$90,MATCH(Results!V$1,Experiment!$A$1:$U$1,0),FALSE)</f>
        <v>2</v>
      </c>
      <c r="W1237" s="3">
        <f>VLOOKUP($F1237,Experiment!$A$2:$U$90,MATCH(Results!W$1,Experiment!$A$1:$U$1,0),FALSE)</f>
        <v>0.25</v>
      </c>
      <c r="X1237" s="3">
        <f>VLOOKUP($F1237,Experiment!$A$2:$U$90,MATCH(Results!X$1,Experiment!$A$1:$U$1,0),FALSE)</f>
        <v>0.75</v>
      </c>
      <c r="Y1237" s="2">
        <f>VLOOKUP($F1237,Experiment!$A$2:$U$90,MATCH(Results!Y$1,Experiment!$A$1:$U$1,0),FALSE)</f>
        <v>2</v>
      </c>
      <c r="Z1237" s="3">
        <f>VLOOKUP($F1237,Experiment!$A$2:$U$90,MATCH(Results!Z$1,Experiment!$A$1:$U$1,0),FALSE)</f>
        <v>0.5</v>
      </c>
      <c r="AA1237" s="3">
        <f>VLOOKUP($F1237,Experiment!$A$2:$U$90,MATCH(Results!AA$1,Experiment!$A$1:$U$1,0),FALSE)</f>
        <v>0.25</v>
      </c>
      <c r="AB1237" s="3">
        <f>VLOOKUP($F1237,Experiment!$A$2:$U$90,MATCH(Results!AB$1,Experiment!$A$1:$U$1,0),FALSE)</f>
        <v>0.625</v>
      </c>
      <c r="AC1237" s="3">
        <f>VLOOKUP($F1237,Experiment!$A$2:$U$90,MATCH(Results!AC$1,Experiment!$A$1:$U$1,0),FALSE)</f>
        <v>0.375</v>
      </c>
      <c r="AD1237" s="2">
        <f>VLOOKUP($F1237,Experiment!$A$2:$U$90,MATCH(Results!AD$1,Experiment!$A$1:$U$1,0),FALSE)</f>
        <v>-16.25</v>
      </c>
      <c r="AE1237" s="2">
        <f>VLOOKUP($F1237,Experiment!$A$2:$U$90,MATCH(Results!AE$1,Experiment!$A$1:$U$1,0),FALSE)</f>
        <v>1898.4375</v>
      </c>
      <c r="AF1237" s="2">
        <f>VLOOKUP($F1237,Experiment!$A$2:$U$90,MATCH(Results!AF$1,Experiment!$A$1:$U$1,0),FALSE)</f>
        <v>43.571062644833439</v>
      </c>
      <c r="AG1237" s="3">
        <f>VLOOKUP($F1237,Experiment!$A$2:$W$90,MATCH(Results!AG$1,Experiment!$A$1:$W$1,0),FALSE)</f>
        <v>0.82730419370997643</v>
      </c>
      <c r="AH1237" s="3">
        <f>VLOOKUP($F1237,Experiment!$A$2:$W$90,MATCH(Results!AH$1,Experiment!$A$1:$W$1,0),FALSE)</f>
        <v>0.38648875795104182</v>
      </c>
      <c r="AI1237" s="3">
        <f>VLOOKUP($F1237,Experiment!$A$2:$X$90,MATCH(Results!AI$1,Experiment!$A$1:$X$1,0),FALSE)</f>
        <v>0.61351124204895813</v>
      </c>
      <c r="AJ1237" s="2">
        <f>Table1[[#This Row],[Gain]]^Table1[[#This Row],[θ]]</f>
        <v>26.281318966403699</v>
      </c>
      <c r="AK1237" s="2">
        <f>-Table1[[#This Row],[λ]]*-Table1[[#This Row],[Loss]]^Table1[[#This Row],[θ]]</f>
        <v>64.054973166180915</v>
      </c>
      <c r="AL1237" s="2">
        <f>Table1[[#This Row],[v_n_w_g]]-Table1[[#This Row],[v_n_w_l]]</f>
        <v>-37.773654199777212</v>
      </c>
      <c r="AM1237" s="2">
        <f>IF(Table1[[#This Row],[diff_v]]&gt;=1,1,0)</f>
        <v>0</v>
      </c>
    </row>
    <row r="1238" spans="1:39" hidden="1" x14ac:dyDescent="0.3">
      <c r="A1238">
        <v>35</v>
      </c>
      <c r="B1238" t="s">
        <v>47</v>
      </c>
      <c r="C1238" s="22">
        <f>VLOOKUP(Table1[[#This Row],[Subject]],'Subject Profile'!$A$2:$E$8,4,FALSE)</f>
        <v>0.88613857459934653</v>
      </c>
      <c r="D1238" s="22">
        <f>VLOOKUP(Table1[[#This Row],[Subject]],'Subject Profile'!$A$2:$E$8,5,FALSE)</f>
        <v>-2</v>
      </c>
      <c r="E1238" t="s">
        <v>108</v>
      </c>
      <c r="F1238" t="s">
        <v>85</v>
      </c>
      <c r="G1238" t="s">
        <v>5</v>
      </c>
      <c r="H1238">
        <f>IF(Table1[[#This Row],[decision]]="accept",1,0)</f>
        <v>0</v>
      </c>
      <c r="I1238">
        <v>0</v>
      </c>
      <c r="J1238">
        <v>360</v>
      </c>
      <c r="K1238">
        <v>1664605940</v>
      </c>
      <c r="L1238">
        <v>7</v>
      </c>
      <c r="M1238" t="str">
        <f>VLOOKUP($F1238,Experiment!$A$2:$U$90,MATCH(Results!M$1,Experiment!$A$1:$U$1,0)+1,FALSE)</f>
        <v>I</v>
      </c>
      <c r="N1238">
        <f>IF(Table1[[#This Row],[Impact]]="I",0,1)</f>
        <v>0</v>
      </c>
      <c r="O1238" s="2">
        <f>VLOOKUP($F1238,Experiment!$A$2:$U$90,MATCH(Results!O$1,Experiment!$A$1:$U$1,0),FALSE)</f>
        <v>-90</v>
      </c>
      <c r="P1238" s="3">
        <f>VLOOKUP($F1238,Experiment!$A$2:$U$90,MATCH(Results!P$1,Experiment!$A$1:$U$1,0),FALSE)</f>
        <v>0.5</v>
      </c>
      <c r="Q1238" s="2">
        <f>VLOOKUP($F1238,Experiment!$A$2:$U$90,MATCH(Results!Q$1,Experiment!$A$1:$U$1,0),FALSE)</f>
        <v>80</v>
      </c>
      <c r="R1238" s="3">
        <f>VLOOKUP($F1238,Experiment!$A$2:$U$90,MATCH(Results!R$1,Experiment!$A$1:$U$1,0),FALSE)</f>
        <v>0.5</v>
      </c>
      <c r="S1238" s="2">
        <f>VLOOKUP($F1238,Experiment!$A$2:$U$90,MATCH(Results!S$1,Experiment!$A$1:$U$1,0),FALSE)</f>
        <v>-5</v>
      </c>
      <c r="T1238" s="2">
        <f>VLOOKUP($F1238,Experiment!$A$2:$U$90,MATCH(Results!T$1,Experiment!$A$1:$U$1,0),FALSE)</f>
        <v>7225</v>
      </c>
      <c r="U1238" s="2">
        <f>VLOOKUP($F1238,Experiment!$A$2:$U$90,MATCH(Results!U$1,Experiment!$A$1:$U$1,0),FALSE)</f>
        <v>85</v>
      </c>
      <c r="V1238" s="2">
        <f>VLOOKUP($F1238,Experiment!$A$2:$U$90,MATCH(Results!V$1,Experiment!$A$1:$U$1,0),FALSE)</f>
        <v>2</v>
      </c>
      <c r="W1238" s="3">
        <f>VLOOKUP($F1238,Experiment!$A$2:$U$90,MATCH(Results!W$1,Experiment!$A$1:$U$1,0),FALSE)</f>
        <v>0.25</v>
      </c>
      <c r="X1238" s="3">
        <f>VLOOKUP($F1238,Experiment!$A$2:$U$90,MATCH(Results!X$1,Experiment!$A$1:$U$1,0),FALSE)</f>
        <v>0.75</v>
      </c>
      <c r="Y1238" s="2">
        <f>VLOOKUP($F1238,Experiment!$A$2:$U$90,MATCH(Results!Y$1,Experiment!$A$1:$U$1,0),FALSE)</f>
        <v>2</v>
      </c>
      <c r="Z1238" s="3">
        <f>VLOOKUP($F1238,Experiment!$A$2:$U$90,MATCH(Results!Z$1,Experiment!$A$1:$U$1,0),FALSE)</f>
        <v>0.5</v>
      </c>
      <c r="AA1238" s="3">
        <f>VLOOKUP($F1238,Experiment!$A$2:$U$90,MATCH(Results!AA$1,Experiment!$A$1:$U$1,0),FALSE)</f>
        <v>0.25</v>
      </c>
      <c r="AB1238" s="3">
        <f>VLOOKUP($F1238,Experiment!$A$2:$U$90,MATCH(Results!AB$1,Experiment!$A$1:$U$1,0),FALSE)</f>
        <v>0.625</v>
      </c>
      <c r="AC1238" s="3">
        <f>VLOOKUP($F1238,Experiment!$A$2:$U$90,MATCH(Results!AC$1,Experiment!$A$1:$U$1,0),FALSE)</f>
        <v>0.375</v>
      </c>
      <c r="AD1238" s="2">
        <f>VLOOKUP($F1238,Experiment!$A$2:$U$90,MATCH(Results!AD$1,Experiment!$A$1:$U$1,0),FALSE)</f>
        <v>-26.25</v>
      </c>
      <c r="AE1238" s="2">
        <f>VLOOKUP($F1238,Experiment!$A$2:$U$90,MATCH(Results!AE$1,Experiment!$A$1:$U$1,0),FALSE)</f>
        <v>6773.4375</v>
      </c>
      <c r="AF1238" s="2">
        <f>VLOOKUP($F1238,Experiment!$A$2:$U$90,MATCH(Results!AF$1,Experiment!$A$1:$U$1,0),FALSE)</f>
        <v>82.300896106907615</v>
      </c>
      <c r="AG1238" s="3">
        <f>VLOOKUP($F1238,Experiment!$A$2:$W$90,MATCH(Results!AG$1,Experiment!$A$1:$W$1,0),FALSE)</f>
        <v>0.82730419370997643</v>
      </c>
      <c r="AH1238" s="3">
        <f>VLOOKUP($F1238,Experiment!$A$2:$W$90,MATCH(Results!AH$1,Experiment!$A$1:$W$1,0),FALSE)</f>
        <v>0.38648875795104182</v>
      </c>
      <c r="AI1238" s="3">
        <f>VLOOKUP($F1238,Experiment!$A$2:$X$90,MATCH(Results!AI$1,Experiment!$A$1:$X$1,0),FALSE)</f>
        <v>0.61351124204895813</v>
      </c>
      <c r="AJ1238" s="2">
        <f>Table1[[#This Row],[Gain]]^Table1[[#This Row],[θ]]</f>
        <v>48.573729325843161</v>
      </c>
      <c r="AK1238" s="2">
        <f>-Table1[[#This Row],[λ]]*-Table1[[#This Row],[Loss]]^Table1[[#This Row],[θ]]</f>
        <v>107.83498131120591</v>
      </c>
      <c r="AL1238" s="2">
        <f>Table1[[#This Row],[v_n_w_g]]-Table1[[#This Row],[v_n_w_l]]</f>
        <v>-59.261251985362748</v>
      </c>
      <c r="AM1238" s="2">
        <f>IF(Table1[[#This Row],[diff_v]]&gt;=1,1,0)</f>
        <v>0</v>
      </c>
    </row>
    <row r="1239" spans="1:39" hidden="1" x14ac:dyDescent="0.3">
      <c r="A1239">
        <v>36</v>
      </c>
      <c r="B1239" t="s">
        <v>47</v>
      </c>
      <c r="C1239" s="22">
        <f>VLOOKUP(Table1[[#This Row],[Subject]],'Subject Profile'!$A$2:$E$8,4,FALSE)</f>
        <v>0.88613857459934653</v>
      </c>
      <c r="D1239" s="22">
        <f>VLOOKUP(Table1[[#This Row],[Subject]],'Subject Profile'!$A$2:$E$8,5,FALSE)</f>
        <v>-2</v>
      </c>
      <c r="E1239" t="s">
        <v>108</v>
      </c>
      <c r="F1239" t="s">
        <v>91</v>
      </c>
      <c r="G1239" t="s">
        <v>5</v>
      </c>
      <c r="H1239">
        <f>IF(Table1[[#This Row],[decision]]="accept",1,0)</f>
        <v>0</v>
      </c>
      <c r="I1239">
        <v>0</v>
      </c>
      <c r="J1239">
        <v>360</v>
      </c>
      <c r="K1239">
        <v>1664605945</v>
      </c>
      <c r="L1239">
        <v>5</v>
      </c>
      <c r="M1239" t="str">
        <f>VLOOKUP($F1239,Experiment!$A$2:$U$90,MATCH(Results!M$1,Experiment!$A$1:$U$1,0)+1,FALSE)</f>
        <v>G</v>
      </c>
      <c r="N1239">
        <f>IF(Table1[[#This Row],[Impact]]="I",0,1)</f>
        <v>1</v>
      </c>
      <c r="O1239" s="2">
        <f>VLOOKUP($F1239,Experiment!$A$2:$U$90,MATCH(Results!O$1,Experiment!$A$1:$U$1,0),FALSE)</f>
        <v>-90</v>
      </c>
      <c r="P1239" s="3">
        <f>VLOOKUP($F1239,Experiment!$A$2:$U$90,MATCH(Results!P$1,Experiment!$A$1:$U$1,0),FALSE)</f>
        <v>0.5</v>
      </c>
      <c r="Q1239" s="2">
        <f>VLOOKUP($F1239,Experiment!$A$2:$U$90,MATCH(Results!Q$1,Experiment!$A$1:$U$1,0),FALSE)</f>
        <v>100</v>
      </c>
      <c r="R1239" s="3">
        <f>VLOOKUP($F1239,Experiment!$A$2:$U$90,MATCH(Results!R$1,Experiment!$A$1:$U$1,0),FALSE)</f>
        <v>0.5</v>
      </c>
      <c r="S1239" s="2">
        <f>VLOOKUP($F1239,Experiment!$A$2:$U$90,MATCH(Results!S$1,Experiment!$A$1:$U$1,0),FALSE)</f>
        <v>5</v>
      </c>
      <c r="T1239" s="2">
        <f>VLOOKUP($F1239,Experiment!$A$2:$U$90,MATCH(Results!T$1,Experiment!$A$1:$U$1,0),FALSE)</f>
        <v>9025</v>
      </c>
      <c r="U1239" s="2">
        <f>VLOOKUP($F1239,Experiment!$A$2:$U$90,MATCH(Results!U$1,Experiment!$A$1:$U$1,0),FALSE)</f>
        <v>95</v>
      </c>
      <c r="V1239" s="2">
        <f>VLOOKUP($F1239,Experiment!$A$2:$U$90,MATCH(Results!V$1,Experiment!$A$1:$U$1,0),FALSE)</f>
        <v>4</v>
      </c>
      <c r="W1239" s="3">
        <f>VLOOKUP($F1239,Experiment!$A$2:$U$90,MATCH(Results!W$1,Experiment!$A$1:$U$1,0),FALSE)</f>
        <v>0.25</v>
      </c>
      <c r="X1239" s="3">
        <f>VLOOKUP($F1239,Experiment!$A$2:$U$90,MATCH(Results!X$1,Experiment!$A$1:$U$1,0),FALSE)</f>
        <v>0.75</v>
      </c>
      <c r="Y1239" s="2">
        <f>VLOOKUP($F1239,Experiment!$A$2:$U$90,MATCH(Results!Y$1,Experiment!$A$1:$U$1,0),FALSE)</f>
        <v>1</v>
      </c>
      <c r="Z1239" s="3">
        <f>VLOOKUP($F1239,Experiment!$A$2:$U$90,MATCH(Results!Z$1,Experiment!$A$1:$U$1,0),FALSE)</f>
        <v>0.25</v>
      </c>
      <c r="AA1239" s="3">
        <f>VLOOKUP($F1239,Experiment!$A$2:$U$90,MATCH(Results!AA$1,Experiment!$A$1:$U$1,0),FALSE)</f>
        <v>0.5</v>
      </c>
      <c r="AB1239" s="3">
        <f>VLOOKUP($F1239,Experiment!$A$2:$U$90,MATCH(Results!AB$1,Experiment!$A$1:$U$1,0),FALSE)</f>
        <v>0.375</v>
      </c>
      <c r="AC1239" s="3">
        <f>VLOOKUP($F1239,Experiment!$A$2:$U$90,MATCH(Results!AC$1,Experiment!$A$1:$U$1,0),FALSE)</f>
        <v>0.625</v>
      </c>
      <c r="AD1239" s="2">
        <f>VLOOKUP($F1239,Experiment!$A$2:$U$90,MATCH(Results!AD$1,Experiment!$A$1:$U$1,0),FALSE)</f>
        <v>28.75</v>
      </c>
      <c r="AE1239" s="2">
        <f>VLOOKUP($F1239,Experiment!$A$2:$U$90,MATCH(Results!AE$1,Experiment!$A$1:$U$1,0),FALSE)</f>
        <v>8460.9375</v>
      </c>
      <c r="AF1239" s="2">
        <f>VLOOKUP($F1239,Experiment!$A$2:$U$90,MATCH(Results!AF$1,Experiment!$A$1:$U$1,0),FALSE)</f>
        <v>91.983354472426157</v>
      </c>
      <c r="AG1239" s="3">
        <f>VLOOKUP($F1239,Experiment!$A$2:$W$90,MATCH(Results!AG$1,Experiment!$A$1:$W$1,0),FALSE)</f>
        <v>1</v>
      </c>
      <c r="AH1239" s="3">
        <f>VLOOKUP($F1239,Experiment!$A$2:$W$90,MATCH(Results!AH$1,Experiment!$A$1:$W$1,0),FALSE)</f>
        <v>0.625</v>
      </c>
      <c r="AI1239" s="3">
        <f>VLOOKUP($F1239,Experiment!$A$2:$X$90,MATCH(Results!AI$1,Experiment!$A$1:$X$1,0),FALSE)</f>
        <v>0.375</v>
      </c>
      <c r="AJ1239" s="2">
        <f>Table1[[#This Row],[Gain]]^Table1[[#This Row],[θ]]</f>
        <v>59.193926540095148</v>
      </c>
      <c r="AK1239" s="2">
        <f>-Table1[[#This Row],[λ]]*-Table1[[#This Row],[Loss]]^Table1[[#This Row],[θ]]</f>
        <v>107.83498131120591</v>
      </c>
      <c r="AL1239" s="2">
        <f>Table1[[#This Row],[v_n_w_g]]-Table1[[#This Row],[v_n_w_l]]</f>
        <v>-48.64105477111076</v>
      </c>
      <c r="AM1239" s="2">
        <f>IF(Table1[[#This Row],[diff_v]]&gt;=1,1,0)</f>
        <v>0</v>
      </c>
    </row>
    <row r="1240" spans="1:39" hidden="1" x14ac:dyDescent="0.3">
      <c r="A1240">
        <v>37</v>
      </c>
      <c r="B1240" t="s">
        <v>47</v>
      </c>
      <c r="C1240" s="22">
        <f>VLOOKUP(Table1[[#This Row],[Subject]],'Subject Profile'!$A$2:$E$8,4,FALSE)</f>
        <v>0.88613857459934653</v>
      </c>
      <c r="D1240" s="22">
        <f>VLOOKUP(Table1[[#This Row],[Subject]],'Subject Profile'!$A$2:$E$8,5,FALSE)</f>
        <v>-2</v>
      </c>
      <c r="E1240" t="s">
        <v>108</v>
      </c>
      <c r="F1240" t="s">
        <v>69</v>
      </c>
      <c r="G1240" t="s">
        <v>5</v>
      </c>
      <c r="H1240">
        <f>IF(Table1[[#This Row],[decision]]="accept",1,0)</f>
        <v>0</v>
      </c>
      <c r="I1240">
        <v>0</v>
      </c>
      <c r="J1240">
        <v>360</v>
      </c>
      <c r="K1240">
        <v>1664605949</v>
      </c>
      <c r="L1240">
        <v>4</v>
      </c>
      <c r="M1240" t="str">
        <f>VLOOKUP($F1240,Experiment!$A$2:$U$90,MATCH(Results!M$1,Experiment!$A$1:$U$1,0)+1,FALSE)</f>
        <v>I</v>
      </c>
      <c r="N1240">
        <f>IF(Table1[[#This Row],[Impact]]="I",0,1)</f>
        <v>0</v>
      </c>
      <c r="O1240" s="2">
        <f>VLOOKUP($F1240,Experiment!$A$2:$U$90,MATCH(Results!O$1,Experiment!$A$1:$U$1,0),FALSE)</f>
        <v>-50</v>
      </c>
      <c r="P1240" s="3">
        <f>VLOOKUP($F1240,Experiment!$A$2:$U$90,MATCH(Results!P$1,Experiment!$A$1:$U$1,0),FALSE)</f>
        <v>0.5</v>
      </c>
      <c r="Q1240" s="2">
        <f>VLOOKUP($F1240,Experiment!$A$2:$U$90,MATCH(Results!Q$1,Experiment!$A$1:$U$1,0),FALSE)</f>
        <v>50</v>
      </c>
      <c r="R1240" s="3">
        <f>VLOOKUP($F1240,Experiment!$A$2:$U$90,MATCH(Results!R$1,Experiment!$A$1:$U$1,0),FALSE)</f>
        <v>0.5</v>
      </c>
      <c r="S1240" s="2">
        <f>VLOOKUP($F1240,Experiment!$A$2:$U$90,MATCH(Results!S$1,Experiment!$A$1:$U$1,0),FALSE)</f>
        <v>0</v>
      </c>
      <c r="T1240" s="2">
        <f>VLOOKUP($F1240,Experiment!$A$2:$U$90,MATCH(Results!T$1,Experiment!$A$1:$U$1,0),FALSE)</f>
        <v>2500</v>
      </c>
      <c r="U1240" s="2">
        <f>VLOOKUP($F1240,Experiment!$A$2:$U$90,MATCH(Results!U$1,Experiment!$A$1:$U$1,0),FALSE)</f>
        <v>50</v>
      </c>
      <c r="V1240" s="2">
        <f>VLOOKUP($F1240,Experiment!$A$2:$U$90,MATCH(Results!V$1,Experiment!$A$1:$U$1,0),FALSE)</f>
        <v>4</v>
      </c>
      <c r="W1240" s="3">
        <f>VLOOKUP($F1240,Experiment!$A$2:$U$90,MATCH(Results!W$1,Experiment!$A$1:$U$1,0),FALSE)</f>
        <v>0.25</v>
      </c>
      <c r="X1240" s="3">
        <f>VLOOKUP($F1240,Experiment!$A$2:$U$90,MATCH(Results!X$1,Experiment!$A$1:$U$1,0),FALSE)</f>
        <v>0.75</v>
      </c>
      <c r="Y1240" s="2">
        <f>VLOOKUP($F1240,Experiment!$A$2:$U$90,MATCH(Results!Y$1,Experiment!$A$1:$U$1,0),FALSE)</f>
        <v>1</v>
      </c>
      <c r="Z1240" s="3">
        <f>VLOOKUP($F1240,Experiment!$A$2:$U$90,MATCH(Results!Z$1,Experiment!$A$1:$U$1,0),FALSE)</f>
        <v>0.25</v>
      </c>
      <c r="AA1240" s="3">
        <f>VLOOKUP($F1240,Experiment!$A$2:$U$90,MATCH(Results!AA$1,Experiment!$A$1:$U$1,0),FALSE)</f>
        <v>0.5</v>
      </c>
      <c r="AB1240" s="3">
        <f>VLOOKUP($F1240,Experiment!$A$2:$U$90,MATCH(Results!AB$1,Experiment!$A$1:$U$1,0),FALSE)</f>
        <v>0.375</v>
      </c>
      <c r="AC1240" s="3">
        <f>VLOOKUP($F1240,Experiment!$A$2:$U$90,MATCH(Results!AC$1,Experiment!$A$1:$U$1,0),FALSE)</f>
        <v>0.625</v>
      </c>
      <c r="AD1240" s="2">
        <f>VLOOKUP($F1240,Experiment!$A$2:$U$90,MATCH(Results!AD$1,Experiment!$A$1:$U$1,0),FALSE)</f>
        <v>12.5</v>
      </c>
      <c r="AE1240" s="2">
        <f>VLOOKUP($F1240,Experiment!$A$2:$U$90,MATCH(Results!AE$1,Experiment!$A$1:$U$1,0),FALSE)</f>
        <v>2343.75</v>
      </c>
      <c r="AF1240" s="2">
        <f>VLOOKUP($F1240,Experiment!$A$2:$U$90,MATCH(Results!AF$1,Experiment!$A$1:$U$1,0),FALSE)</f>
        <v>48.412291827592711</v>
      </c>
      <c r="AG1240" s="3">
        <f>VLOOKUP($F1240,Experiment!$A$2:$W$90,MATCH(Results!AG$1,Experiment!$A$1:$W$1,0),FALSE)</f>
        <v>1</v>
      </c>
      <c r="AH1240" s="3">
        <f>VLOOKUP($F1240,Experiment!$A$2:$W$90,MATCH(Results!AH$1,Experiment!$A$1:$W$1,0),FALSE)</f>
        <v>0.625</v>
      </c>
      <c r="AI1240" s="3">
        <f>VLOOKUP($F1240,Experiment!$A$2:$X$90,MATCH(Results!AI$1,Experiment!$A$1:$X$1,0),FALSE)</f>
        <v>0.375</v>
      </c>
      <c r="AJ1240" s="2">
        <f>Table1[[#This Row],[Gain]]^Table1[[#This Row],[θ]]</f>
        <v>32.027486583090457</v>
      </c>
      <c r="AK1240" s="2">
        <f>-Table1[[#This Row],[λ]]*-Table1[[#This Row],[Loss]]^Table1[[#This Row],[θ]]</f>
        <v>64.054973166180915</v>
      </c>
      <c r="AL1240" s="2">
        <f>Table1[[#This Row],[v_n_w_g]]-Table1[[#This Row],[v_n_w_l]]</f>
        <v>-32.027486583090457</v>
      </c>
      <c r="AM1240" s="2">
        <f>IF(Table1[[#This Row],[diff_v]]&gt;=1,1,0)</f>
        <v>0</v>
      </c>
    </row>
    <row r="1241" spans="1:39" hidden="1" x14ac:dyDescent="0.3">
      <c r="A1241">
        <v>38</v>
      </c>
      <c r="B1241" t="s">
        <v>47</v>
      </c>
      <c r="C1241" s="22">
        <f>VLOOKUP(Table1[[#This Row],[Subject]],'Subject Profile'!$A$2:$E$8,4,FALSE)</f>
        <v>0.88613857459934653</v>
      </c>
      <c r="D1241" s="22">
        <f>VLOOKUP(Table1[[#This Row],[Subject]],'Subject Profile'!$A$2:$E$8,5,FALSE)</f>
        <v>-2</v>
      </c>
      <c r="E1241" t="s">
        <v>108</v>
      </c>
      <c r="F1241" t="s">
        <v>55</v>
      </c>
      <c r="G1241" t="s">
        <v>56</v>
      </c>
      <c r="H1241">
        <f>IF(Table1[[#This Row],[decision]]="accept",1,0)</f>
        <v>0</v>
      </c>
      <c r="I1241">
        <v>0</v>
      </c>
      <c r="J1241">
        <v>360</v>
      </c>
      <c r="K1241">
        <v>1664605966</v>
      </c>
      <c r="L1241">
        <v>17</v>
      </c>
      <c r="M1241" t="str">
        <f>VLOOKUP($F1241,Experiment!$A$2:$U$90,MATCH(Results!M$1,Experiment!$A$1:$U$1,0)+1,FALSE)</f>
        <v>R</v>
      </c>
      <c r="N1241">
        <f>IF(Table1[[#This Row],[Impact]]="I",0,1)</f>
        <v>1</v>
      </c>
      <c r="O1241" s="2">
        <f>VLOOKUP($F1241,Experiment!$A$2:$U$90,MATCH(Results!O$1,Experiment!$A$1:$U$1,0),FALSE)</f>
        <v>0</v>
      </c>
      <c r="P1241" s="3">
        <f>VLOOKUP($F1241,Experiment!$A$2:$U$90,MATCH(Results!P$1,Experiment!$A$1:$U$1,0),FALSE)</f>
        <v>0</v>
      </c>
      <c r="Q1241" s="2">
        <f>VLOOKUP($F1241,Experiment!$A$2:$U$90,MATCH(Results!Q$1,Experiment!$A$1:$U$1,0),FALSE)</f>
        <v>0</v>
      </c>
      <c r="R1241" s="3">
        <f>VLOOKUP($F1241,Experiment!$A$2:$U$90,MATCH(Results!R$1,Experiment!$A$1:$U$1,0),FALSE)</f>
        <v>0</v>
      </c>
      <c r="S1241" s="2">
        <f>VLOOKUP($F1241,Experiment!$A$2:$U$90,MATCH(Results!S$1,Experiment!$A$1:$U$1,0),FALSE)</f>
        <v>0</v>
      </c>
      <c r="T1241" s="2">
        <f>VLOOKUP($F1241,Experiment!$A$2:$U$90,MATCH(Results!T$1,Experiment!$A$1:$U$1,0),FALSE)</f>
        <v>0</v>
      </c>
      <c r="U1241" s="2">
        <f>VLOOKUP($F1241,Experiment!$A$2:$U$90,MATCH(Results!U$1,Experiment!$A$1:$U$1,0),FALSE)</f>
        <v>0</v>
      </c>
      <c r="V1241" s="2">
        <f>VLOOKUP($F1241,Experiment!$A$2:$U$90,MATCH(Results!V$1,Experiment!$A$1:$U$1,0),FALSE)</f>
        <v>0</v>
      </c>
      <c r="W1241" s="3">
        <f>VLOOKUP($F1241,Experiment!$A$2:$U$90,MATCH(Results!W$1,Experiment!$A$1:$U$1,0),FALSE)</f>
        <v>0</v>
      </c>
      <c r="X1241" s="3">
        <f>VLOOKUP($F1241,Experiment!$A$2:$U$90,MATCH(Results!X$1,Experiment!$A$1:$U$1,0),FALSE)</f>
        <v>0</v>
      </c>
      <c r="Y1241" s="2">
        <f>VLOOKUP($F1241,Experiment!$A$2:$U$90,MATCH(Results!Y$1,Experiment!$A$1:$U$1,0),FALSE)</f>
        <v>0</v>
      </c>
      <c r="Z1241" s="3">
        <f>VLOOKUP($F1241,Experiment!$A$2:$U$90,MATCH(Results!Z$1,Experiment!$A$1:$U$1,0),FALSE)</f>
        <v>0</v>
      </c>
      <c r="AA1241" s="3">
        <f>VLOOKUP($F1241,Experiment!$A$2:$U$90,MATCH(Results!AA$1,Experiment!$A$1:$U$1,0),FALSE)</f>
        <v>0</v>
      </c>
      <c r="AB1241" s="3">
        <f>VLOOKUP($F1241,Experiment!$A$2:$U$90,MATCH(Results!AB$1,Experiment!$A$1:$U$1,0),FALSE)</f>
        <v>0</v>
      </c>
      <c r="AC1241" s="3">
        <f>VLOOKUP($F1241,Experiment!$A$2:$U$90,MATCH(Results!AC$1,Experiment!$A$1:$U$1,0),FALSE)</f>
        <v>0</v>
      </c>
      <c r="AD1241" s="2">
        <f>VLOOKUP($F1241,Experiment!$A$2:$U$90,MATCH(Results!AD$1,Experiment!$A$1:$U$1,0),FALSE)</f>
        <v>0</v>
      </c>
      <c r="AE1241" s="2">
        <f>VLOOKUP($F1241,Experiment!$A$2:$U$90,MATCH(Results!AE$1,Experiment!$A$1:$U$1,0),FALSE)</f>
        <v>0</v>
      </c>
      <c r="AF1241" s="2">
        <f>VLOOKUP($F1241,Experiment!$A$2:$U$90,MATCH(Results!AF$1,Experiment!$A$1:$U$1,0),FALSE)</f>
        <v>0</v>
      </c>
      <c r="AG1241" s="2"/>
      <c r="AH1241" s="3">
        <f>VLOOKUP($F1241,Experiment!$A$2:$W$90,MATCH(Results!AH$1,Experiment!$A$1:$W$1,0),FALSE)</f>
        <v>0</v>
      </c>
      <c r="AI1241" s="2">
        <f>VLOOKUP($F1241,Experiment!$A$2:$X$90,MATCH(Results!AI$1,Experiment!$A$1:$X$1,0),FALSE)</f>
        <v>0</v>
      </c>
      <c r="AJ1241" s="2">
        <f>Table1[[#This Row],[Gain]]^Table1[[#This Row],[θ]]</f>
        <v>0</v>
      </c>
      <c r="AK1241" s="2">
        <f>-Table1[[#This Row],[λ]]*-Table1[[#This Row],[Loss]]^Table1[[#This Row],[θ]]</f>
        <v>0</v>
      </c>
      <c r="AL1241" s="2">
        <f>Table1[[#This Row],[v_n_w_g]]-Table1[[#This Row],[v_n_w_l]]</f>
        <v>0</v>
      </c>
      <c r="AM1241" s="2">
        <f>IF(Table1[[#This Row],[diff_v]]&gt;=1,1,0)</f>
        <v>0</v>
      </c>
    </row>
    <row r="1242" spans="1:39" hidden="1" x14ac:dyDescent="0.3">
      <c r="A1242">
        <v>39</v>
      </c>
      <c r="B1242" t="s">
        <v>47</v>
      </c>
      <c r="C1242" s="22">
        <f>VLOOKUP(Table1[[#This Row],[Subject]],'Subject Profile'!$A$2:$E$8,4,FALSE)</f>
        <v>0.88613857459934653</v>
      </c>
      <c r="D1242" s="22">
        <f>VLOOKUP(Table1[[#This Row],[Subject]],'Subject Profile'!$A$2:$E$8,5,FALSE)</f>
        <v>-2</v>
      </c>
      <c r="E1242" t="s">
        <v>108</v>
      </c>
      <c r="F1242" t="s">
        <v>74</v>
      </c>
      <c r="G1242" t="s">
        <v>113</v>
      </c>
      <c r="H1242">
        <f>IF(Table1[[#This Row],[decision]]="accept",1,0)</f>
        <v>0</v>
      </c>
      <c r="I1242">
        <v>0</v>
      </c>
      <c r="J1242">
        <v>360</v>
      </c>
      <c r="K1242">
        <v>1664605973</v>
      </c>
      <c r="L1242">
        <v>7</v>
      </c>
      <c r="M1242" t="str">
        <f>VLOOKUP($F1242,Experiment!$A$2:$U$90,MATCH(Results!M$1,Experiment!$A$1:$U$1,0)+1,FALSE)</f>
        <v>G</v>
      </c>
      <c r="N1242">
        <f>IF(Table1[[#This Row],[Impact]]="I",0,1)</f>
        <v>1</v>
      </c>
      <c r="O1242" s="2">
        <f>VLOOKUP($F1242,Experiment!$A$2:$U$90,MATCH(Results!O$1,Experiment!$A$1:$U$1,0),FALSE)</f>
        <v>-10</v>
      </c>
      <c r="P1242" s="3">
        <f>VLOOKUP($F1242,Experiment!$A$2:$U$90,MATCH(Results!P$1,Experiment!$A$1:$U$1,0),FALSE)</f>
        <v>0.5</v>
      </c>
      <c r="Q1242" s="2">
        <f>VLOOKUP($F1242,Experiment!$A$2:$U$90,MATCH(Results!Q$1,Experiment!$A$1:$U$1,0),FALSE)</f>
        <v>30</v>
      </c>
      <c r="R1242" s="3">
        <f>VLOOKUP($F1242,Experiment!$A$2:$U$90,MATCH(Results!R$1,Experiment!$A$1:$U$1,0),FALSE)</f>
        <v>0.5</v>
      </c>
      <c r="S1242" s="2">
        <f>VLOOKUP($F1242,Experiment!$A$2:$U$90,MATCH(Results!S$1,Experiment!$A$1:$U$1,0),FALSE)</f>
        <v>10</v>
      </c>
      <c r="T1242" s="2">
        <f>VLOOKUP($F1242,Experiment!$A$2:$U$90,MATCH(Results!T$1,Experiment!$A$1:$U$1,0),FALSE)</f>
        <v>400</v>
      </c>
      <c r="U1242" s="2">
        <f>VLOOKUP($F1242,Experiment!$A$2:$U$90,MATCH(Results!U$1,Experiment!$A$1:$U$1,0),FALSE)</f>
        <v>20</v>
      </c>
      <c r="V1242" s="2">
        <f>VLOOKUP($F1242,Experiment!$A$2:$U$90,MATCH(Results!V$1,Experiment!$A$1:$U$1,0),FALSE)</f>
        <v>2</v>
      </c>
      <c r="W1242" s="3">
        <f>VLOOKUP($F1242,Experiment!$A$2:$U$90,MATCH(Results!W$1,Experiment!$A$1:$U$1,0),FALSE)</f>
        <v>0.25</v>
      </c>
      <c r="X1242" s="3">
        <f>VLOOKUP($F1242,Experiment!$A$2:$U$90,MATCH(Results!X$1,Experiment!$A$1:$U$1,0),FALSE)</f>
        <v>0.75</v>
      </c>
      <c r="Y1242" s="2">
        <f>VLOOKUP($F1242,Experiment!$A$2:$U$90,MATCH(Results!Y$1,Experiment!$A$1:$U$1,0),FALSE)</f>
        <v>2</v>
      </c>
      <c r="Z1242" s="3">
        <f>VLOOKUP($F1242,Experiment!$A$2:$U$90,MATCH(Results!Z$1,Experiment!$A$1:$U$1,0),FALSE)</f>
        <v>0.5</v>
      </c>
      <c r="AA1242" s="3">
        <f>VLOOKUP($F1242,Experiment!$A$2:$U$90,MATCH(Results!AA$1,Experiment!$A$1:$U$1,0),FALSE)</f>
        <v>0.25</v>
      </c>
      <c r="AB1242" s="3">
        <f>VLOOKUP($F1242,Experiment!$A$2:$U$90,MATCH(Results!AB$1,Experiment!$A$1:$U$1,0),FALSE)</f>
        <v>0.625</v>
      </c>
      <c r="AC1242" s="3">
        <f>VLOOKUP($F1242,Experiment!$A$2:$U$90,MATCH(Results!AC$1,Experiment!$A$1:$U$1,0),FALSE)</f>
        <v>0.375</v>
      </c>
      <c r="AD1242" s="2">
        <f>VLOOKUP($F1242,Experiment!$A$2:$U$90,MATCH(Results!AD$1,Experiment!$A$1:$U$1,0),FALSE)</f>
        <v>5</v>
      </c>
      <c r="AE1242" s="2">
        <f>VLOOKUP($F1242,Experiment!$A$2:$U$90,MATCH(Results!AE$1,Experiment!$A$1:$U$1,0),FALSE)</f>
        <v>375</v>
      </c>
      <c r="AF1242" s="2">
        <f>VLOOKUP($F1242,Experiment!$A$2:$U$90,MATCH(Results!AF$1,Experiment!$A$1:$U$1,0),FALSE)</f>
        <v>19.364916731037084</v>
      </c>
      <c r="AG1242" s="3">
        <f>VLOOKUP($F1242,Experiment!$A$2:$W$90,MATCH(Results!AG$1,Experiment!$A$1:$W$1,0),FALSE)</f>
        <v>0.82730419370997643</v>
      </c>
      <c r="AH1242" s="3">
        <f>VLOOKUP($F1242,Experiment!$A$2:$W$90,MATCH(Results!AH$1,Experiment!$A$1:$W$1,0),FALSE)</f>
        <v>0.38648875795104182</v>
      </c>
      <c r="AI1242" s="3">
        <f>VLOOKUP($F1242,Experiment!$A$2:$X$90,MATCH(Results!AI$1,Experiment!$A$1:$X$1,0),FALSE)</f>
        <v>0.61351124204895813</v>
      </c>
      <c r="AJ1242" s="2">
        <f>Table1[[#This Row],[Gain]]^Table1[[#This Row],[θ]]</f>
        <v>20.367331083133973</v>
      </c>
      <c r="AK1242" s="2">
        <f>-Table1[[#This Row],[λ]]*-Table1[[#This Row],[Loss]]^Table1[[#This Row],[θ]]</f>
        <v>15.387517868726606</v>
      </c>
      <c r="AL1242" s="2">
        <f>Table1[[#This Row],[v_n_w_g]]-Table1[[#This Row],[v_n_w_l]]</f>
        <v>4.9798132144073666</v>
      </c>
      <c r="AM1242" s="2">
        <f>IF(Table1[[#This Row],[diff_v]]&gt;=1,1,0)</f>
        <v>1</v>
      </c>
    </row>
    <row r="1243" spans="1:39" hidden="1" x14ac:dyDescent="0.3">
      <c r="A1243">
        <v>40</v>
      </c>
      <c r="B1243" t="s">
        <v>47</v>
      </c>
      <c r="C1243" s="22">
        <f>VLOOKUP(Table1[[#This Row],[Subject]],'Subject Profile'!$A$2:$E$8,4,FALSE)</f>
        <v>0.88613857459934653</v>
      </c>
      <c r="D1243" s="22">
        <f>VLOOKUP(Table1[[#This Row],[Subject]],'Subject Profile'!$A$2:$E$8,5,FALSE)</f>
        <v>-2</v>
      </c>
      <c r="E1243" t="s">
        <v>108</v>
      </c>
      <c r="F1243" t="s">
        <v>102</v>
      </c>
      <c r="G1243" t="s">
        <v>113</v>
      </c>
      <c r="H1243">
        <f>IF(Table1[[#This Row],[decision]]="accept",1,0)</f>
        <v>0</v>
      </c>
      <c r="I1243">
        <v>0</v>
      </c>
      <c r="J1243">
        <v>360</v>
      </c>
      <c r="K1243">
        <v>1664605981</v>
      </c>
      <c r="L1243">
        <v>8</v>
      </c>
      <c r="M1243" t="str">
        <f>VLOOKUP($F1243,Experiment!$A$2:$U$90,MATCH(Results!M$1,Experiment!$A$1:$U$1,0)+1,FALSE)</f>
        <v>I</v>
      </c>
      <c r="N1243">
        <f>IF(Table1[[#This Row],[Impact]]="I",0,1)</f>
        <v>0</v>
      </c>
      <c r="O1243" s="2">
        <f>VLOOKUP($F1243,Experiment!$A$2:$U$90,MATCH(Results!O$1,Experiment!$A$1:$U$1,0),FALSE)</f>
        <v>-10</v>
      </c>
      <c r="P1243" s="3">
        <f>VLOOKUP($F1243,Experiment!$A$2:$U$90,MATCH(Results!P$1,Experiment!$A$1:$U$1,0),FALSE)</f>
        <v>0.5</v>
      </c>
      <c r="Q1243" s="2">
        <f>VLOOKUP($F1243,Experiment!$A$2:$U$90,MATCH(Results!Q$1,Experiment!$A$1:$U$1,0),FALSE)</f>
        <v>20</v>
      </c>
      <c r="R1243" s="3">
        <f>VLOOKUP($F1243,Experiment!$A$2:$U$90,MATCH(Results!R$1,Experiment!$A$1:$U$1,0),FALSE)</f>
        <v>0.5</v>
      </c>
      <c r="S1243" s="2">
        <f>VLOOKUP($F1243,Experiment!$A$2:$U$90,MATCH(Results!S$1,Experiment!$A$1:$U$1,0),FALSE)</f>
        <v>5</v>
      </c>
      <c r="T1243" s="2">
        <f>VLOOKUP($F1243,Experiment!$A$2:$U$90,MATCH(Results!T$1,Experiment!$A$1:$U$1,0),FALSE)</f>
        <v>225</v>
      </c>
      <c r="U1243" s="2">
        <f>VLOOKUP($F1243,Experiment!$A$2:$U$90,MATCH(Results!U$1,Experiment!$A$1:$U$1,0),FALSE)</f>
        <v>15</v>
      </c>
      <c r="V1243" s="2">
        <f>VLOOKUP($F1243,Experiment!$A$2:$U$90,MATCH(Results!V$1,Experiment!$A$1:$U$1,0),FALSE)</f>
        <v>2</v>
      </c>
      <c r="W1243" s="3">
        <f>VLOOKUP($F1243,Experiment!$A$2:$U$90,MATCH(Results!W$1,Experiment!$A$1:$U$1,0),FALSE)</f>
        <v>0.25</v>
      </c>
      <c r="X1243" s="3">
        <f>VLOOKUP($F1243,Experiment!$A$2:$U$90,MATCH(Results!X$1,Experiment!$A$1:$U$1,0),FALSE)</f>
        <v>0.75</v>
      </c>
      <c r="Y1243" s="2">
        <f>VLOOKUP($F1243,Experiment!$A$2:$U$90,MATCH(Results!Y$1,Experiment!$A$1:$U$1,0),FALSE)</f>
        <v>2</v>
      </c>
      <c r="Z1243" s="3">
        <f>VLOOKUP($F1243,Experiment!$A$2:$U$90,MATCH(Results!Z$1,Experiment!$A$1:$U$1,0),FALSE)</f>
        <v>0.5</v>
      </c>
      <c r="AA1243" s="3">
        <f>VLOOKUP($F1243,Experiment!$A$2:$U$90,MATCH(Results!AA$1,Experiment!$A$1:$U$1,0),FALSE)</f>
        <v>0.25</v>
      </c>
      <c r="AB1243" s="3">
        <f>VLOOKUP($F1243,Experiment!$A$2:$U$90,MATCH(Results!AB$1,Experiment!$A$1:$U$1,0),FALSE)</f>
        <v>0.625</v>
      </c>
      <c r="AC1243" s="3">
        <f>VLOOKUP($F1243,Experiment!$A$2:$U$90,MATCH(Results!AC$1,Experiment!$A$1:$U$1,0),FALSE)</f>
        <v>0.375</v>
      </c>
      <c r="AD1243" s="2">
        <f>VLOOKUP($F1243,Experiment!$A$2:$U$90,MATCH(Results!AD$1,Experiment!$A$1:$U$1,0),FALSE)</f>
        <v>1.25</v>
      </c>
      <c r="AE1243" s="2">
        <f>VLOOKUP($F1243,Experiment!$A$2:$U$90,MATCH(Results!AE$1,Experiment!$A$1:$U$1,0),FALSE)</f>
        <v>210.9375</v>
      </c>
      <c r="AF1243" s="2">
        <f>VLOOKUP($F1243,Experiment!$A$2:$U$90,MATCH(Results!AF$1,Experiment!$A$1:$U$1,0),FALSE)</f>
        <v>14.523687548277813</v>
      </c>
      <c r="AG1243" s="3">
        <f>VLOOKUP($F1243,Experiment!$A$2:$W$90,MATCH(Results!AG$1,Experiment!$A$1:$W$1,0),FALSE)</f>
        <v>0.82730419370997643</v>
      </c>
      <c r="AH1243" s="3">
        <f>VLOOKUP($F1243,Experiment!$A$2:$W$90,MATCH(Results!AH$1,Experiment!$A$1:$W$1,0),FALSE)</f>
        <v>0.38648875795104182</v>
      </c>
      <c r="AI1243" s="3">
        <f>VLOOKUP($F1243,Experiment!$A$2:$X$90,MATCH(Results!AI$1,Experiment!$A$1:$X$1,0),FALSE)</f>
        <v>0.61351124204895813</v>
      </c>
      <c r="AJ1243" s="2">
        <f>Table1[[#This Row],[Gain]]^Table1[[#This Row],[θ]]</f>
        <v>14.219779625740344</v>
      </c>
      <c r="AK1243" s="2">
        <f>-Table1[[#This Row],[λ]]*-Table1[[#This Row],[Loss]]^Table1[[#This Row],[θ]]</f>
        <v>15.387517868726606</v>
      </c>
      <c r="AL1243" s="2">
        <f>Table1[[#This Row],[v_n_w_g]]-Table1[[#This Row],[v_n_w_l]]</f>
        <v>-1.1677382429862622</v>
      </c>
      <c r="AM1243" s="2">
        <f>IF(Table1[[#This Row],[diff_v]]&gt;=1,1,0)</f>
        <v>0</v>
      </c>
    </row>
    <row r="1244" spans="1:39" hidden="1" x14ac:dyDescent="0.3">
      <c r="A1244">
        <v>41</v>
      </c>
      <c r="B1244" t="s">
        <v>47</v>
      </c>
      <c r="C1244" s="22">
        <f>VLOOKUP(Table1[[#This Row],[Subject]],'Subject Profile'!$A$2:$E$8,4,FALSE)</f>
        <v>0.88613857459934653</v>
      </c>
      <c r="D1244" s="22">
        <f>VLOOKUP(Table1[[#This Row],[Subject]],'Subject Profile'!$A$2:$E$8,5,FALSE)</f>
        <v>-2</v>
      </c>
      <c r="E1244" t="s">
        <v>108</v>
      </c>
      <c r="F1244" t="s">
        <v>101</v>
      </c>
      <c r="G1244" t="s">
        <v>113</v>
      </c>
      <c r="H1244">
        <f>IF(Table1[[#This Row],[decision]]="accept",1,0)</f>
        <v>0</v>
      </c>
      <c r="I1244">
        <v>0</v>
      </c>
      <c r="J1244">
        <v>360</v>
      </c>
      <c r="K1244">
        <v>1664605985</v>
      </c>
      <c r="L1244">
        <v>4</v>
      </c>
      <c r="M1244" t="str">
        <f>VLOOKUP($F1244,Experiment!$A$2:$U$90,MATCH(Results!M$1,Experiment!$A$1:$U$1,0)+1,FALSE)</f>
        <v>G</v>
      </c>
      <c r="N1244">
        <f>IF(Table1[[#This Row],[Impact]]="I",0,1)</f>
        <v>1</v>
      </c>
      <c r="O1244" s="2">
        <f>VLOOKUP($F1244,Experiment!$A$2:$U$90,MATCH(Results!O$1,Experiment!$A$1:$U$1,0),FALSE)</f>
        <v>-90</v>
      </c>
      <c r="P1244" s="3">
        <f>VLOOKUP($F1244,Experiment!$A$2:$U$90,MATCH(Results!P$1,Experiment!$A$1:$U$1,0),FALSE)</f>
        <v>0.5</v>
      </c>
      <c r="Q1244" s="2">
        <f>VLOOKUP($F1244,Experiment!$A$2:$U$90,MATCH(Results!Q$1,Experiment!$A$1:$U$1,0),FALSE)</f>
        <v>100</v>
      </c>
      <c r="R1244" s="3">
        <f>VLOOKUP($F1244,Experiment!$A$2:$U$90,MATCH(Results!R$1,Experiment!$A$1:$U$1,0),FALSE)</f>
        <v>0.5</v>
      </c>
      <c r="S1244" s="2">
        <f>VLOOKUP($F1244,Experiment!$A$2:$U$90,MATCH(Results!S$1,Experiment!$A$1:$U$1,0),FALSE)</f>
        <v>5</v>
      </c>
      <c r="T1244" s="2">
        <f>VLOOKUP($F1244,Experiment!$A$2:$U$90,MATCH(Results!T$1,Experiment!$A$1:$U$1,0),FALSE)</f>
        <v>9025</v>
      </c>
      <c r="U1244" s="2">
        <f>VLOOKUP($F1244,Experiment!$A$2:$U$90,MATCH(Results!U$1,Experiment!$A$1:$U$1,0),FALSE)</f>
        <v>95</v>
      </c>
      <c r="V1244" s="2">
        <f>VLOOKUP($F1244,Experiment!$A$2:$U$90,MATCH(Results!V$1,Experiment!$A$1:$U$1,0),FALSE)</f>
        <v>2</v>
      </c>
      <c r="W1244" s="3">
        <f>VLOOKUP($F1244,Experiment!$A$2:$U$90,MATCH(Results!W$1,Experiment!$A$1:$U$1,0),FALSE)</f>
        <v>0.25</v>
      </c>
      <c r="X1244" s="3">
        <f>VLOOKUP($F1244,Experiment!$A$2:$U$90,MATCH(Results!X$1,Experiment!$A$1:$U$1,0),FALSE)</f>
        <v>0.75</v>
      </c>
      <c r="Y1244" s="2">
        <f>VLOOKUP($F1244,Experiment!$A$2:$U$90,MATCH(Results!Y$1,Experiment!$A$1:$U$1,0),FALSE)</f>
        <v>2</v>
      </c>
      <c r="Z1244" s="3">
        <f>VLOOKUP($F1244,Experiment!$A$2:$U$90,MATCH(Results!Z$1,Experiment!$A$1:$U$1,0),FALSE)</f>
        <v>0.5</v>
      </c>
      <c r="AA1244" s="3">
        <f>VLOOKUP($F1244,Experiment!$A$2:$U$90,MATCH(Results!AA$1,Experiment!$A$1:$U$1,0),FALSE)</f>
        <v>0.25</v>
      </c>
      <c r="AB1244" s="3">
        <f>VLOOKUP($F1244,Experiment!$A$2:$U$90,MATCH(Results!AB$1,Experiment!$A$1:$U$1,0),FALSE)</f>
        <v>0.625</v>
      </c>
      <c r="AC1244" s="3">
        <f>VLOOKUP($F1244,Experiment!$A$2:$U$90,MATCH(Results!AC$1,Experiment!$A$1:$U$1,0),FALSE)</f>
        <v>0.375</v>
      </c>
      <c r="AD1244" s="2">
        <f>VLOOKUP($F1244,Experiment!$A$2:$U$90,MATCH(Results!AD$1,Experiment!$A$1:$U$1,0),FALSE)</f>
        <v>-18.75</v>
      </c>
      <c r="AE1244" s="2">
        <f>VLOOKUP($F1244,Experiment!$A$2:$U$90,MATCH(Results!AE$1,Experiment!$A$1:$U$1,0),FALSE)</f>
        <v>8460.9375</v>
      </c>
      <c r="AF1244" s="2">
        <f>VLOOKUP($F1244,Experiment!$A$2:$U$90,MATCH(Results!AF$1,Experiment!$A$1:$U$1,0),FALSE)</f>
        <v>91.983354472426157</v>
      </c>
      <c r="AG1244" s="3">
        <f>VLOOKUP($F1244,Experiment!$A$2:$W$90,MATCH(Results!AG$1,Experiment!$A$1:$W$1,0),FALSE)</f>
        <v>0.82730419370997643</v>
      </c>
      <c r="AH1244" s="3">
        <f>VLOOKUP($F1244,Experiment!$A$2:$W$90,MATCH(Results!AH$1,Experiment!$A$1:$W$1,0),FALSE)</f>
        <v>0.38648875795104182</v>
      </c>
      <c r="AI1244" s="3">
        <f>VLOOKUP($F1244,Experiment!$A$2:$X$90,MATCH(Results!AI$1,Experiment!$A$1:$X$1,0),FALSE)</f>
        <v>0.61351124204895813</v>
      </c>
      <c r="AJ1244" s="2">
        <f>Table1[[#This Row],[Gain]]^Table1[[#This Row],[θ]]</f>
        <v>59.193926540095148</v>
      </c>
      <c r="AK1244" s="2">
        <f>-Table1[[#This Row],[λ]]*-Table1[[#This Row],[Loss]]^Table1[[#This Row],[θ]]</f>
        <v>107.83498131120591</v>
      </c>
      <c r="AL1244" s="2">
        <f>Table1[[#This Row],[v_n_w_g]]-Table1[[#This Row],[v_n_w_l]]</f>
        <v>-48.64105477111076</v>
      </c>
      <c r="AM1244" s="2">
        <f>IF(Table1[[#This Row],[diff_v]]&gt;=1,1,0)</f>
        <v>0</v>
      </c>
    </row>
    <row r="1245" spans="1:39" hidden="1" x14ac:dyDescent="0.3">
      <c r="A1245">
        <v>42</v>
      </c>
      <c r="B1245" t="s">
        <v>47</v>
      </c>
      <c r="C1245" s="22">
        <f>VLOOKUP(Table1[[#This Row],[Subject]],'Subject Profile'!$A$2:$E$8,4,FALSE)</f>
        <v>0.88613857459934653</v>
      </c>
      <c r="D1245" s="22">
        <f>VLOOKUP(Table1[[#This Row],[Subject]],'Subject Profile'!$A$2:$E$8,5,FALSE)</f>
        <v>-2</v>
      </c>
      <c r="E1245" t="s">
        <v>108</v>
      </c>
      <c r="F1245" t="s">
        <v>104</v>
      </c>
      <c r="G1245" t="s">
        <v>7</v>
      </c>
      <c r="H1245">
        <f>IF(Table1[[#This Row],[decision]]="accept",1,0)</f>
        <v>1</v>
      </c>
      <c r="I1245">
        <v>10</v>
      </c>
      <c r="J1245">
        <v>370</v>
      </c>
      <c r="K1245">
        <v>1664605989</v>
      </c>
      <c r="L1245">
        <v>4</v>
      </c>
      <c r="M1245" t="str">
        <f>VLOOKUP($F1245,Experiment!$A$2:$U$90,MATCH(Results!M$1,Experiment!$A$1:$U$1,0)+1,FALSE)</f>
        <v>I</v>
      </c>
      <c r="N1245">
        <f>IF(Table1[[#This Row],[Impact]]="I",0,1)</f>
        <v>0</v>
      </c>
      <c r="O1245" s="2">
        <f>VLOOKUP($F1245,Experiment!$A$2:$U$90,MATCH(Results!O$1,Experiment!$A$1:$U$1,0),FALSE)</f>
        <v>-10</v>
      </c>
      <c r="P1245" s="3">
        <f>VLOOKUP($F1245,Experiment!$A$2:$U$90,MATCH(Results!P$1,Experiment!$A$1:$U$1,0),FALSE)</f>
        <v>0.5</v>
      </c>
      <c r="Q1245" s="2">
        <f>VLOOKUP($F1245,Experiment!$A$2:$U$90,MATCH(Results!Q$1,Experiment!$A$1:$U$1,0),FALSE)</f>
        <v>10</v>
      </c>
      <c r="R1245" s="3">
        <f>VLOOKUP($F1245,Experiment!$A$2:$U$90,MATCH(Results!R$1,Experiment!$A$1:$U$1,0),FALSE)</f>
        <v>0.5</v>
      </c>
      <c r="S1245" s="2">
        <f>VLOOKUP($F1245,Experiment!$A$2:$U$90,MATCH(Results!S$1,Experiment!$A$1:$U$1,0),FALSE)</f>
        <v>0</v>
      </c>
      <c r="T1245" s="2">
        <f>VLOOKUP($F1245,Experiment!$A$2:$U$90,MATCH(Results!T$1,Experiment!$A$1:$U$1,0),FALSE)</f>
        <v>100</v>
      </c>
      <c r="U1245" s="2">
        <f>VLOOKUP($F1245,Experiment!$A$2:$U$90,MATCH(Results!U$1,Experiment!$A$1:$U$1,0),FALSE)</f>
        <v>10</v>
      </c>
      <c r="V1245" s="2">
        <f>VLOOKUP($F1245,Experiment!$A$2:$U$90,MATCH(Results!V$1,Experiment!$A$1:$U$1,0),FALSE)</f>
        <v>2</v>
      </c>
      <c r="W1245" s="3">
        <f>VLOOKUP($F1245,Experiment!$A$2:$U$90,MATCH(Results!W$1,Experiment!$A$1:$U$1,0),FALSE)</f>
        <v>0.25</v>
      </c>
      <c r="X1245" s="3">
        <f>VLOOKUP($F1245,Experiment!$A$2:$U$90,MATCH(Results!X$1,Experiment!$A$1:$U$1,0),FALSE)</f>
        <v>0.75</v>
      </c>
      <c r="Y1245" s="2">
        <f>VLOOKUP($F1245,Experiment!$A$2:$U$90,MATCH(Results!Y$1,Experiment!$A$1:$U$1,0),FALSE)</f>
        <v>1</v>
      </c>
      <c r="Z1245" s="3">
        <f>VLOOKUP($F1245,Experiment!$A$2:$U$90,MATCH(Results!Z$1,Experiment!$A$1:$U$1,0),FALSE)</f>
        <v>0.25</v>
      </c>
      <c r="AA1245" s="3">
        <f>VLOOKUP($F1245,Experiment!$A$2:$U$90,MATCH(Results!AA$1,Experiment!$A$1:$U$1,0),FALSE)</f>
        <v>0.5</v>
      </c>
      <c r="AB1245" s="3">
        <f>VLOOKUP($F1245,Experiment!$A$2:$U$90,MATCH(Results!AB$1,Experiment!$A$1:$U$1,0),FALSE)</f>
        <v>0.375</v>
      </c>
      <c r="AC1245" s="3">
        <f>VLOOKUP($F1245,Experiment!$A$2:$U$90,MATCH(Results!AC$1,Experiment!$A$1:$U$1,0),FALSE)</f>
        <v>0.625</v>
      </c>
      <c r="AD1245" s="2">
        <f>VLOOKUP($F1245,Experiment!$A$2:$U$90,MATCH(Results!AD$1,Experiment!$A$1:$U$1,0),FALSE)</f>
        <v>2.5</v>
      </c>
      <c r="AE1245" s="2">
        <f>VLOOKUP($F1245,Experiment!$A$2:$U$90,MATCH(Results!AE$1,Experiment!$A$1:$U$1,0),FALSE)</f>
        <v>93.75</v>
      </c>
      <c r="AF1245" s="2">
        <f>VLOOKUP($F1245,Experiment!$A$2:$U$90,MATCH(Results!AF$1,Experiment!$A$1:$U$1,0),FALSE)</f>
        <v>9.6824583655185421</v>
      </c>
      <c r="AG1245" s="3">
        <f>VLOOKUP($F1245,Experiment!$A$2:$W$90,MATCH(Results!AG$1,Experiment!$A$1:$W$1,0),FALSE)</f>
        <v>1</v>
      </c>
      <c r="AH1245" s="3">
        <f>VLOOKUP($F1245,Experiment!$A$2:$W$90,MATCH(Results!AH$1,Experiment!$A$1:$W$1,0),FALSE)</f>
        <v>0.625</v>
      </c>
      <c r="AI1245" s="3">
        <f>VLOOKUP($F1245,Experiment!$A$2:$X$90,MATCH(Results!AI$1,Experiment!$A$1:$X$1,0),FALSE)</f>
        <v>0.375</v>
      </c>
      <c r="AJ1245" s="2">
        <f>Table1[[#This Row],[Gain]]^Table1[[#This Row],[θ]]</f>
        <v>7.693758934363303</v>
      </c>
      <c r="AK1245" s="2">
        <f>-Table1[[#This Row],[λ]]*-Table1[[#This Row],[Loss]]^Table1[[#This Row],[θ]]</f>
        <v>15.387517868726606</v>
      </c>
      <c r="AL1245" s="2">
        <f>Table1[[#This Row],[v_n_w_g]]-Table1[[#This Row],[v_n_w_l]]</f>
        <v>-7.693758934363303</v>
      </c>
      <c r="AM1245" s="2">
        <f>IF(Table1[[#This Row],[diff_v]]&gt;=1,1,0)</f>
        <v>0</v>
      </c>
    </row>
    <row r="1246" spans="1:39" hidden="1" x14ac:dyDescent="0.3">
      <c r="A1246">
        <v>43</v>
      </c>
      <c r="B1246" t="s">
        <v>47</v>
      </c>
      <c r="C1246" s="22">
        <f>VLOOKUP(Table1[[#This Row],[Subject]],'Subject Profile'!$A$2:$E$8,4,FALSE)</f>
        <v>0.88613857459934653</v>
      </c>
      <c r="D1246" s="22">
        <f>VLOOKUP(Table1[[#This Row],[Subject]],'Subject Profile'!$A$2:$E$8,5,FALSE)</f>
        <v>-2</v>
      </c>
      <c r="E1246" t="s">
        <v>108</v>
      </c>
      <c r="F1246" t="s">
        <v>53</v>
      </c>
      <c r="G1246" t="s">
        <v>5</v>
      </c>
      <c r="H1246">
        <f>IF(Table1[[#This Row],[decision]]="accept",1,0)</f>
        <v>0</v>
      </c>
      <c r="I1246">
        <v>0</v>
      </c>
      <c r="J1246">
        <v>370</v>
      </c>
      <c r="K1246">
        <v>1664605995</v>
      </c>
      <c r="L1246">
        <v>6</v>
      </c>
      <c r="M1246" t="str">
        <f>VLOOKUP($F1246,Experiment!$A$2:$U$90,MATCH(Results!M$1,Experiment!$A$1:$U$1,0)+1,FALSE)</f>
        <v>G</v>
      </c>
      <c r="N1246">
        <f>IF(Table1[[#This Row],[Impact]]="I",0,1)</f>
        <v>1</v>
      </c>
      <c r="O1246" s="2">
        <f>VLOOKUP($F1246,Experiment!$A$2:$U$90,MATCH(Results!O$1,Experiment!$A$1:$U$1,0),FALSE)</f>
        <v>-10</v>
      </c>
      <c r="P1246" s="3">
        <f>VLOOKUP($F1246,Experiment!$A$2:$U$90,MATCH(Results!P$1,Experiment!$A$1:$U$1,0),FALSE)</f>
        <v>0.5</v>
      </c>
      <c r="Q1246" s="2">
        <f>VLOOKUP($F1246,Experiment!$A$2:$U$90,MATCH(Results!Q$1,Experiment!$A$1:$U$1,0),FALSE)</f>
        <v>0</v>
      </c>
      <c r="R1246" s="3">
        <f>VLOOKUP($F1246,Experiment!$A$2:$U$90,MATCH(Results!R$1,Experiment!$A$1:$U$1,0),FALSE)</f>
        <v>0.5</v>
      </c>
      <c r="S1246" s="2">
        <f>VLOOKUP($F1246,Experiment!$A$2:$U$90,MATCH(Results!S$1,Experiment!$A$1:$U$1,0),FALSE)</f>
        <v>-5</v>
      </c>
      <c r="T1246" s="2">
        <f>VLOOKUP($F1246,Experiment!$A$2:$U$90,MATCH(Results!T$1,Experiment!$A$1:$U$1,0),FALSE)</f>
        <v>25</v>
      </c>
      <c r="U1246" s="2">
        <f>VLOOKUP($F1246,Experiment!$A$2:$U$90,MATCH(Results!U$1,Experiment!$A$1:$U$1,0),FALSE)</f>
        <v>5</v>
      </c>
      <c r="V1246" s="2">
        <f>VLOOKUP($F1246,Experiment!$A$2:$U$90,MATCH(Results!V$1,Experiment!$A$1:$U$1,0),FALSE)</f>
        <v>4</v>
      </c>
      <c r="W1246" s="3">
        <f>VLOOKUP($F1246,Experiment!$A$2:$U$90,MATCH(Results!W$1,Experiment!$A$1:$U$1,0),FALSE)</f>
        <v>0.25</v>
      </c>
      <c r="X1246" s="3">
        <f>VLOOKUP($F1246,Experiment!$A$2:$U$90,MATCH(Results!X$1,Experiment!$A$1:$U$1,0),FALSE)</f>
        <v>0.75</v>
      </c>
      <c r="Y1246" s="2">
        <f>VLOOKUP($F1246,Experiment!$A$2:$U$90,MATCH(Results!Y$1,Experiment!$A$1:$U$1,0),FALSE)</f>
        <v>2</v>
      </c>
      <c r="Z1246" s="3">
        <f>VLOOKUP($F1246,Experiment!$A$2:$U$90,MATCH(Results!Z$1,Experiment!$A$1:$U$1,0),FALSE)</f>
        <v>0.5</v>
      </c>
      <c r="AA1246" s="3">
        <f>VLOOKUP($F1246,Experiment!$A$2:$U$90,MATCH(Results!AA$1,Experiment!$A$1:$U$1,0),FALSE)</f>
        <v>0.25</v>
      </c>
      <c r="AB1246" s="3">
        <f>VLOOKUP($F1246,Experiment!$A$2:$U$90,MATCH(Results!AB$1,Experiment!$A$1:$U$1,0),FALSE)</f>
        <v>0.625</v>
      </c>
      <c r="AC1246" s="3">
        <f>VLOOKUP($F1246,Experiment!$A$2:$U$90,MATCH(Results!AC$1,Experiment!$A$1:$U$1,0),FALSE)</f>
        <v>0.375</v>
      </c>
      <c r="AD1246" s="2">
        <f>VLOOKUP($F1246,Experiment!$A$2:$U$90,MATCH(Results!AD$1,Experiment!$A$1:$U$1,0),FALSE)</f>
        <v>-6.25</v>
      </c>
      <c r="AE1246" s="2">
        <f>VLOOKUP($F1246,Experiment!$A$2:$U$90,MATCH(Results!AE$1,Experiment!$A$1:$U$1,0),FALSE)</f>
        <v>23.4375</v>
      </c>
      <c r="AF1246" s="2">
        <f>VLOOKUP($F1246,Experiment!$A$2:$U$90,MATCH(Results!AF$1,Experiment!$A$1:$U$1,0),FALSE)</f>
        <v>4.8412291827592711</v>
      </c>
      <c r="AG1246" s="3">
        <f>VLOOKUP($F1246,Experiment!$A$2:$W$90,MATCH(Results!AG$1,Experiment!$A$1:$W$1,0),FALSE)</f>
        <v>0.82730419370997643</v>
      </c>
      <c r="AH1246" s="3">
        <f>VLOOKUP($F1246,Experiment!$A$2:$W$90,MATCH(Results!AH$1,Experiment!$A$1:$W$1,0),FALSE)</f>
        <v>0.38648875795104182</v>
      </c>
      <c r="AI1246" s="3">
        <f>VLOOKUP($F1246,Experiment!$A$2:$X$90,MATCH(Results!AI$1,Experiment!$A$1:$X$1,0),FALSE)</f>
        <v>0.61351124204895813</v>
      </c>
      <c r="AJ1246" s="2">
        <f>Table1[[#This Row],[Gain]]^Table1[[#This Row],[θ]]</f>
        <v>0</v>
      </c>
      <c r="AK1246" s="2">
        <f>-Table1[[#This Row],[λ]]*-Table1[[#This Row],[Loss]]^Table1[[#This Row],[θ]]</f>
        <v>15.387517868726606</v>
      </c>
      <c r="AL1246" s="2">
        <f>Table1[[#This Row],[v_n_w_g]]-Table1[[#This Row],[v_n_w_l]]</f>
        <v>-15.387517868726606</v>
      </c>
      <c r="AM1246" s="2">
        <f>IF(Table1[[#This Row],[diff_v]]&gt;=1,1,0)</f>
        <v>0</v>
      </c>
    </row>
    <row r="1247" spans="1:39" hidden="1" x14ac:dyDescent="0.3">
      <c r="A1247">
        <v>44</v>
      </c>
      <c r="B1247" t="s">
        <v>47</v>
      </c>
      <c r="C1247" s="22">
        <f>VLOOKUP(Table1[[#This Row],[Subject]],'Subject Profile'!$A$2:$E$8,4,FALSE)</f>
        <v>0.88613857459934653</v>
      </c>
      <c r="D1247" s="22">
        <f>VLOOKUP(Table1[[#This Row],[Subject]],'Subject Profile'!$A$2:$E$8,5,FALSE)</f>
        <v>-2</v>
      </c>
      <c r="E1247" t="s">
        <v>108</v>
      </c>
      <c r="F1247" t="s">
        <v>55</v>
      </c>
      <c r="G1247" t="s">
        <v>56</v>
      </c>
      <c r="H1247">
        <f>IF(Table1[[#This Row],[decision]]="accept",1,0)</f>
        <v>0</v>
      </c>
      <c r="I1247">
        <v>0</v>
      </c>
      <c r="J1247">
        <v>370</v>
      </c>
      <c r="K1247">
        <v>1664606004</v>
      </c>
      <c r="L1247">
        <v>9</v>
      </c>
      <c r="M1247" t="str">
        <f>VLOOKUP($F1247,Experiment!$A$2:$U$90,MATCH(Results!M$1,Experiment!$A$1:$U$1,0)+1,FALSE)</f>
        <v>R</v>
      </c>
      <c r="N1247">
        <f>IF(Table1[[#This Row],[Impact]]="I",0,1)</f>
        <v>1</v>
      </c>
      <c r="O1247" s="2">
        <f>VLOOKUP($F1247,Experiment!$A$2:$U$90,MATCH(Results!O$1,Experiment!$A$1:$U$1,0),FALSE)</f>
        <v>0</v>
      </c>
      <c r="P1247" s="3">
        <f>VLOOKUP($F1247,Experiment!$A$2:$U$90,MATCH(Results!P$1,Experiment!$A$1:$U$1,0),FALSE)</f>
        <v>0</v>
      </c>
      <c r="Q1247" s="2">
        <f>VLOOKUP($F1247,Experiment!$A$2:$U$90,MATCH(Results!Q$1,Experiment!$A$1:$U$1,0),FALSE)</f>
        <v>0</v>
      </c>
      <c r="R1247" s="3">
        <f>VLOOKUP($F1247,Experiment!$A$2:$U$90,MATCH(Results!R$1,Experiment!$A$1:$U$1,0),FALSE)</f>
        <v>0</v>
      </c>
      <c r="S1247" s="2">
        <f>VLOOKUP($F1247,Experiment!$A$2:$U$90,MATCH(Results!S$1,Experiment!$A$1:$U$1,0),FALSE)</f>
        <v>0</v>
      </c>
      <c r="T1247" s="2">
        <f>VLOOKUP($F1247,Experiment!$A$2:$U$90,MATCH(Results!T$1,Experiment!$A$1:$U$1,0),FALSE)</f>
        <v>0</v>
      </c>
      <c r="U1247" s="2">
        <f>VLOOKUP($F1247,Experiment!$A$2:$U$90,MATCH(Results!U$1,Experiment!$A$1:$U$1,0),FALSE)</f>
        <v>0</v>
      </c>
      <c r="V1247" s="2">
        <f>VLOOKUP($F1247,Experiment!$A$2:$U$90,MATCH(Results!V$1,Experiment!$A$1:$U$1,0),FALSE)</f>
        <v>0</v>
      </c>
      <c r="W1247" s="3">
        <f>VLOOKUP($F1247,Experiment!$A$2:$U$90,MATCH(Results!W$1,Experiment!$A$1:$U$1,0),FALSE)</f>
        <v>0</v>
      </c>
      <c r="X1247" s="3">
        <f>VLOOKUP($F1247,Experiment!$A$2:$U$90,MATCH(Results!X$1,Experiment!$A$1:$U$1,0),FALSE)</f>
        <v>0</v>
      </c>
      <c r="Y1247" s="2">
        <f>VLOOKUP($F1247,Experiment!$A$2:$U$90,MATCH(Results!Y$1,Experiment!$A$1:$U$1,0),FALSE)</f>
        <v>0</v>
      </c>
      <c r="Z1247" s="3">
        <f>VLOOKUP($F1247,Experiment!$A$2:$U$90,MATCH(Results!Z$1,Experiment!$A$1:$U$1,0),FALSE)</f>
        <v>0</v>
      </c>
      <c r="AA1247" s="3">
        <f>VLOOKUP($F1247,Experiment!$A$2:$U$90,MATCH(Results!AA$1,Experiment!$A$1:$U$1,0),FALSE)</f>
        <v>0</v>
      </c>
      <c r="AB1247" s="3">
        <f>VLOOKUP($F1247,Experiment!$A$2:$U$90,MATCH(Results!AB$1,Experiment!$A$1:$U$1,0),FALSE)</f>
        <v>0</v>
      </c>
      <c r="AC1247" s="3">
        <f>VLOOKUP($F1247,Experiment!$A$2:$U$90,MATCH(Results!AC$1,Experiment!$A$1:$U$1,0),FALSE)</f>
        <v>0</v>
      </c>
      <c r="AD1247" s="2">
        <f>VLOOKUP($F1247,Experiment!$A$2:$U$90,MATCH(Results!AD$1,Experiment!$A$1:$U$1,0),FALSE)</f>
        <v>0</v>
      </c>
      <c r="AE1247" s="2">
        <f>VLOOKUP($F1247,Experiment!$A$2:$U$90,MATCH(Results!AE$1,Experiment!$A$1:$U$1,0),FALSE)</f>
        <v>0</v>
      </c>
      <c r="AF1247" s="2">
        <f>VLOOKUP($F1247,Experiment!$A$2:$U$90,MATCH(Results!AF$1,Experiment!$A$1:$U$1,0),FALSE)</f>
        <v>0</v>
      </c>
      <c r="AG1247" s="2"/>
      <c r="AH1247" s="3">
        <f>VLOOKUP($F1247,Experiment!$A$2:$W$90,MATCH(Results!AH$1,Experiment!$A$1:$W$1,0),FALSE)</f>
        <v>0</v>
      </c>
      <c r="AI1247" s="2">
        <f>VLOOKUP($F1247,Experiment!$A$2:$X$90,MATCH(Results!AI$1,Experiment!$A$1:$X$1,0),FALSE)</f>
        <v>0</v>
      </c>
      <c r="AJ1247" s="2">
        <f>Table1[[#This Row],[Gain]]^Table1[[#This Row],[θ]]</f>
        <v>0</v>
      </c>
      <c r="AK1247" s="2">
        <f>-Table1[[#This Row],[λ]]*-Table1[[#This Row],[Loss]]^Table1[[#This Row],[θ]]</f>
        <v>0</v>
      </c>
      <c r="AL1247" s="2">
        <f>Table1[[#This Row],[v_n_w_g]]-Table1[[#This Row],[v_n_w_l]]</f>
        <v>0</v>
      </c>
      <c r="AM1247" s="2">
        <f>IF(Table1[[#This Row],[diff_v]]&gt;=1,1,0)</f>
        <v>0</v>
      </c>
    </row>
    <row r="1248" spans="1:39" hidden="1" x14ac:dyDescent="0.3">
      <c r="A1248">
        <v>45</v>
      </c>
      <c r="B1248" t="s">
        <v>47</v>
      </c>
      <c r="C1248" s="22">
        <f>VLOOKUP(Table1[[#This Row],[Subject]],'Subject Profile'!$A$2:$E$8,4,FALSE)</f>
        <v>0.88613857459934653</v>
      </c>
      <c r="D1248" s="22">
        <f>VLOOKUP(Table1[[#This Row],[Subject]],'Subject Profile'!$A$2:$E$8,5,FALSE)</f>
        <v>-2</v>
      </c>
      <c r="E1248" t="s">
        <v>108</v>
      </c>
      <c r="F1248" t="s">
        <v>89</v>
      </c>
      <c r="G1248" t="s">
        <v>90</v>
      </c>
      <c r="H1248">
        <f>IF(Table1[[#This Row],[decision]]="accept",1,0)</f>
        <v>0</v>
      </c>
      <c r="I1248">
        <v>-20</v>
      </c>
      <c r="J1248">
        <v>350</v>
      </c>
      <c r="K1248">
        <v>1664606018</v>
      </c>
      <c r="L1248">
        <v>14</v>
      </c>
      <c r="M1248" t="str">
        <f>VLOOKUP($F1248,Experiment!$A$2:$U$90,MATCH(Results!M$1,Experiment!$A$1:$U$1,0)+1,FALSE)</f>
        <v>T</v>
      </c>
      <c r="N1248">
        <f>IF(Table1[[#This Row],[Impact]]="I",0,1)</f>
        <v>1</v>
      </c>
      <c r="O1248" s="2">
        <f>VLOOKUP($F1248,Experiment!$A$2:$U$90,MATCH(Results!O$1,Experiment!$A$1:$U$1,0),FALSE)</f>
        <v>0</v>
      </c>
      <c r="P1248" s="3">
        <f>VLOOKUP($F1248,Experiment!$A$2:$U$90,MATCH(Results!P$1,Experiment!$A$1:$U$1,0),FALSE)</f>
        <v>0</v>
      </c>
      <c r="Q1248" s="2">
        <f>VLOOKUP($F1248,Experiment!$A$2:$U$90,MATCH(Results!Q$1,Experiment!$A$1:$U$1,0),FALSE)</f>
        <v>0</v>
      </c>
      <c r="R1248" s="3">
        <f>VLOOKUP($F1248,Experiment!$A$2:$U$90,MATCH(Results!R$1,Experiment!$A$1:$U$1,0),FALSE)</f>
        <v>0</v>
      </c>
      <c r="S1248" s="2">
        <f>VLOOKUP($F1248,Experiment!$A$2:$U$90,MATCH(Results!S$1,Experiment!$A$1:$U$1,0),FALSE)</f>
        <v>0</v>
      </c>
      <c r="T1248" s="2">
        <f>VLOOKUP($F1248,Experiment!$A$2:$U$90,MATCH(Results!T$1,Experiment!$A$1:$U$1,0),FALSE)</f>
        <v>0</v>
      </c>
      <c r="U1248" s="2">
        <f>VLOOKUP($F1248,Experiment!$A$2:$U$90,MATCH(Results!U$1,Experiment!$A$1:$U$1,0),FALSE)</f>
        <v>0</v>
      </c>
      <c r="V1248" s="2">
        <f>VLOOKUP($F1248,Experiment!$A$2:$U$90,MATCH(Results!V$1,Experiment!$A$1:$U$1,0),FALSE)</f>
        <v>0</v>
      </c>
      <c r="W1248" s="3">
        <f>VLOOKUP($F1248,Experiment!$A$2:$U$90,MATCH(Results!W$1,Experiment!$A$1:$U$1,0),FALSE)</f>
        <v>0</v>
      </c>
      <c r="X1248" s="3">
        <f>VLOOKUP($F1248,Experiment!$A$2:$U$90,MATCH(Results!X$1,Experiment!$A$1:$U$1,0),FALSE)</f>
        <v>0</v>
      </c>
      <c r="Y1248" s="2">
        <f>VLOOKUP($F1248,Experiment!$A$2:$U$90,MATCH(Results!Y$1,Experiment!$A$1:$U$1,0),FALSE)</f>
        <v>0</v>
      </c>
      <c r="Z1248" s="3">
        <f>VLOOKUP($F1248,Experiment!$A$2:$U$90,MATCH(Results!Z$1,Experiment!$A$1:$U$1,0),FALSE)</f>
        <v>0</v>
      </c>
      <c r="AA1248" s="3">
        <f>VLOOKUP($F1248,Experiment!$A$2:$U$90,MATCH(Results!AA$1,Experiment!$A$1:$U$1,0),FALSE)</f>
        <v>0</v>
      </c>
      <c r="AB1248" s="3">
        <f>VLOOKUP($F1248,Experiment!$A$2:$U$90,MATCH(Results!AB$1,Experiment!$A$1:$U$1,0),FALSE)</f>
        <v>0</v>
      </c>
      <c r="AC1248" s="3">
        <f>VLOOKUP($F1248,Experiment!$A$2:$U$90,MATCH(Results!AC$1,Experiment!$A$1:$U$1,0),FALSE)</f>
        <v>0</v>
      </c>
      <c r="AD1248" s="2">
        <f>VLOOKUP($F1248,Experiment!$A$2:$U$90,MATCH(Results!AD$1,Experiment!$A$1:$U$1,0),FALSE)</f>
        <v>0</v>
      </c>
      <c r="AE1248" s="2">
        <f>VLOOKUP($F1248,Experiment!$A$2:$U$90,MATCH(Results!AE$1,Experiment!$A$1:$U$1,0),FALSE)</f>
        <v>0</v>
      </c>
      <c r="AF1248" s="2">
        <f>VLOOKUP($F1248,Experiment!$A$2:$U$90,MATCH(Results!AF$1,Experiment!$A$1:$U$1,0),FALSE)</f>
        <v>0</v>
      </c>
      <c r="AG1248" s="2"/>
      <c r="AH1248" s="3">
        <f>VLOOKUP($F1248,Experiment!$A$2:$W$90,MATCH(Results!AH$1,Experiment!$A$1:$W$1,0),FALSE)</f>
        <v>0</v>
      </c>
      <c r="AI1248" s="2">
        <f>VLOOKUP($F1248,Experiment!$A$2:$X$90,MATCH(Results!AI$1,Experiment!$A$1:$X$1,0),FALSE)</f>
        <v>0</v>
      </c>
      <c r="AJ1248" s="2">
        <f>Table1[[#This Row],[Gain]]^Table1[[#This Row],[θ]]</f>
        <v>0</v>
      </c>
      <c r="AK1248" s="2">
        <f>-Table1[[#This Row],[λ]]*-Table1[[#This Row],[Loss]]^Table1[[#This Row],[θ]]</f>
        <v>0</v>
      </c>
      <c r="AL1248" s="2">
        <f>Table1[[#This Row],[v_n_w_g]]-Table1[[#This Row],[v_n_w_l]]</f>
        <v>0</v>
      </c>
      <c r="AM1248" s="2">
        <f>IF(Table1[[#This Row],[diff_v]]&gt;=1,1,0)</f>
        <v>0</v>
      </c>
    </row>
    <row r="1249" spans="1:39" hidden="1" x14ac:dyDescent="0.3">
      <c r="A1249">
        <v>46</v>
      </c>
      <c r="B1249" t="s">
        <v>47</v>
      </c>
      <c r="C1249" s="22">
        <f>VLOOKUP(Table1[[#This Row],[Subject]],'Subject Profile'!$A$2:$E$8,4,FALSE)</f>
        <v>0.88613857459934653</v>
      </c>
      <c r="D1249" s="22">
        <f>VLOOKUP(Table1[[#This Row],[Subject]],'Subject Profile'!$A$2:$E$8,5,FALSE)</f>
        <v>-2</v>
      </c>
      <c r="E1249" t="s">
        <v>108</v>
      </c>
      <c r="F1249" t="s">
        <v>97</v>
      </c>
      <c r="G1249" t="s">
        <v>7</v>
      </c>
      <c r="H1249">
        <f>IF(Table1[[#This Row],[decision]]="accept",1,0)</f>
        <v>1</v>
      </c>
      <c r="I1249">
        <v>10</v>
      </c>
      <c r="J1249">
        <v>380</v>
      </c>
      <c r="K1249">
        <v>1664606034</v>
      </c>
      <c r="L1249">
        <v>16</v>
      </c>
      <c r="M1249" t="str">
        <f>VLOOKUP($F1249,Experiment!$A$2:$U$90,MATCH(Results!M$1,Experiment!$A$1:$U$1,0)+1,FALSE)</f>
        <v>G</v>
      </c>
      <c r="N1249">
        <f>IF(Table1[[#This Row],[Impact]]="I",0,1)</f>
        <v>1</v>
      </c>
      <c r="O1249" s="2">
        <f>VLOOKUP($F1249,Experiment!$A$2:$U$90,MATCH(Results!O$1,Experiment!$A$1:$U$1,0),FALSE)</f>
        <v>-10</v>
      </c>
      <c r="P1249" s="3">
        <f>VLOOKUP($F1249,Experiment!$A$2:$U$90,MATCH(Results!P$1,Experiment!$A$1:$U$1,0),FALSE)</f>
        <v>0.5</v>
      </c>
      <c r="Q1249" s="2">
        <f>VLOOKUP($F1249,Experiment!$A$2:$U$90,MATCH(Results!Q$1,Experiment!$A$1:$U$1,0),FALSE)</f>
        <v>10</v>
      </c>
      <c r="R1249" s="3">
        <f>VLOOKUP($F1249,Experiment!$A$2:$U$90,MATCH(Results!R$1,Experiment!$A$1:$U$1,0),FALSE)</f>
        <v>0.5</v>
      </c>
      <c r="S1249" s="2">
        <f>VLOOKUP($F1249,Experiment!$A$2:$U$90,MATCH(Results!S$1,Experiment!$A$1:$U$1,0),FALSE)</f>
        <v>0</v>
      </c>
      <c r="T1249" s="2">
        <f>VLOOKUP($F1249,Experiment!$A$2:$U$90,MATCH(Results!T$1,Experiment!$A$1:$U$1,0),FALSE)</f>
        <v>100</v>
      </c>
      <c r="U1249" s="2">
        <f>VLOOKUP($F1249,Experiment!$A$2:$U$90,MATCH(Results!U$1,Experiment!$A$1:$U$1,0),FALSE)</f>
        <v>10</v>
      </c>
      <c r="V1249" s="2">
        <f>VLOOKUP($F1249,Experiment!$A$2:$U$90,MATCH(Results!V$1,Experiment!$A$1:$U$1,0),FALSE)</f>
        <v>4</v>
      </c>
      <c r="W1249" s="3">
        <f>VLOOKUP($F1249,Experiment!$A$2:$U$90,MATCH(Results!W$1,Experiment!$A$1:$U$1,0),FALSE)</f>
        <v>0.25</v>
      </c>
      <c r="X1249" s="3">
        <f>VLOOKUP($F1249,Experiment!$A$2:$U$90,MATCH(Results!X$1,Experiment!$A$1:$U$1,0),FALSE)</f>
        <v>0.75</v>
      </c>
      <c r="Y1249" s="2">
        <f>VLOOKUP($F1249,Experiment!$A$2:$U$90,MATCH(Results!Y$1,Experiment!$A$1:$U$1,0),FALSE)</f>
        <v>1</v>
      </c>
      <c r="Z1249" s="3">
        <f>VLOOKUP($F1249,Experiment!$A$2:$U$90,MATCH(Results!Z$1,Experiment!$A$1:$U$1,0),FALSE)</f>
        <v>0.25</v>
      </c>
      <c r="AA1249" s="3">
        <f>VLOOKUP($F1249,Experiment!$A$2:$U$90,MATCH(Results!AA$1,Experiment!$A$1:$U$1,0),FALSE)</f>
        <v>0.5</v>
      </c>
      <c r="AB1249" s="3">
        <f>VLOOKUP($F1249,Experiment!$A$2:$U$90,MATCH(Results!AB$1,Experiment!$A$1:$U$1,0),FALSE)</f>
        <v>0.375</v>
      </c>
      <c r="AC1249" s="3">
        <f>VLOOKUP($F1249,Experiment!$A$2:$U$90,MATCH(Results!AC$1,Experiment!$A$1:$U$1,0),FALSE)</f>
        <v>0.625</v>
      </c>
      <c r="AD1249" s="2">
        <f>VLOOKUP($F1249,Experiment!$A$2:$U$90,MATCH(Results!AD$1,Experiment!$A$1:$U$1,0),FALSE)</f>
        <v>2.5</v>
      </c>
      <c r="AE1249" s="2">
        <f>VLOOKUP($F1249,Experiment!$A$2:$U$90,MATCH(Results!AE$1,Experiment!$A$1:$U$1,0),FALSE)</f>
        <v>93.75</v>
      </c>
      <c r="AF1249" s="2">
        <f>VLOOKUP($F1249,Experiment!$A$2:$U$90,MATCH(Results!AF$1,Experiment!$A$1:$U$1,0),FALSE)</f>
        <v>9.6824583655185421</v>
      </c>
      <c r="AG1249" s="3">
        <f>VLOOKUP($F1249,Experiment!$A$2:$W$90,MATCH(Results!AG$1,Experiment!$A$1:$W$1,0),FALSE)</f>
        <v>1</v>
      </c>
      <c r="AH1249" s="3">
        <f>VLOOKUP($F1249,Experiment!$A$2:$W$90,MATCH(Results!AH$1,Experiment!$A$1:$W$1,0),FALSE)</f>
        <v>0.625</v>
      </c>
      <c r="AI1249" s="3">
        <f>VLOOKUP($F1249,Experiment!$A$2:$X$90,MATCH(Results!AI$1,Experiment!$A$1:$X$1,0),FALSE)</f>
        <v>0.375</v>
      </c>
      <c r="AJ1249" s="2">
        <f>Table1[[#This Row],[Gain]]^Table1[[#This Row],[θ]]</f>
        <v>7.693758934363303</v>
      </c>
      <c r="AK1249" s="2">
        <f>-Table1[[#This Row],[λ]]*-Table1[[#This Row],[Loss]]^Table1[[#This Row],[θ]]</f>
        <v>15.387517868726606</v>
      </c>
      <c r="AL1249" s="2">
        <f>Table1[[#This Row],[v_n_w_g]]-Table1[[#This Row],[v_n_w_l]]</f>
        <v>-7.693758934363303</v>
      </c>
      <c r="AM1249" s="2">
        <f>IF(Table1[[#This Row],[diff_v]]&gt;=1,1,0)</f>
        <v>0</v>
      </c>
    </row>
    <row r="1250" spans="1:39" hidden="1" x14ac:dyDescent="0.3">
      <c r="A1250">
        <v>47</v>
      </c>
      <c r="B1250" t="s">
        <v>47</v>
      </c>
      <c r="C1250" s="22">
        <f>VLOOKUP(Table1[[#This Row],[Subject]],'Subject Profile'!$A$2:$E$8,4,FALSE)</f>
        <v>0.88613857459934653</v>
      </c>
      <c r="D1250" s="22">
        <f>VLOOKUP(Table1[[#This Row],[Subject]],'Subject Profile'!$A$2:$E$8,5,FALSE)</f>
        <v>-2</v>
      </c>
      <c r="E1250" t="s">
        <v>108</v>
      </c>
      <c r="F1250" t="s">
        <v>101</v>
      </c>
      <c r="G1250" t="s">
        <v>5</v>
      </c>
      <c r="H1250">
        <f>IF(Table1[[#This Row],[decision]]="accept",1,0)</f>
        <v>0</v>
      </c>
      <c r="I1250">
        <v>0</v>
      </c>
      <c r="J1250">
        <v>380</v>
      </c>
      <c r="K1250">
        <v>1664606041</v>
      </c>
      <c r="L1250">
        <v>7</v>
      </c>
      <c r="M1250" t="str">
        <f>VLOOKUP($F1250,Experiment!$A$2:$U$90,MATCH(Results!M$1,Experiment!$A$1:$U$1,0)+1,FALSE)</f>
        <v>G</v>
      </c>
      <c r="N1250">
        <f>IF(Table1[[#This Row],[Impact]]="I",0,1)</f>
        <v>1</v>
      </c>
      <c r="O1250" s="2">
        <f>VLOOKUP($F1250,Experiment!$A$2:$U$90,MATCH(Results!O$1,Experiment!$A$1:$U$1,0),FALSE)</f>
        <v>-90</v>
      </c>
      <c r="P1250" s="3">
        <f>VLOOKUP($F1250,Experiment!$A$2:$U$90,MATCH(Results!P$1,Experiment!$A$1:$U$1,0),FALSE)</f>
        <v>0.5</v>
      </c>
      <c r="Q1250" s="2">
        <f>VLOOKUP($F1250,Experiment!$A$2:$U$90,MATCH(Results!Q$1,Experiment!$A$1:$U$1,0),FALSE)</f>
        <v>100</v>
      </c>
      <c r="R1250" s="3">
        <f>VLOOKUP($F1250,Experiment!$A$2:$U$90,MATCH(Results!R$1,Experiment!$A$1:$U$1,0),FALSE)</f>
        <v>0.5</v>
      </c>
      <c r="S1250" s="2">
        <f>VLOOKUP($F1250,Experiment!$A$2:$U$90,MATCH(Results!S$1,Experiment!$A$1:$U$1,0),FALSE)</f>
        <v>5</v>
      </c>
      <c r="T1250" s="2">
        <f>VLOOKUP($F1250,Experiment!$A$2:$U$90,MATCH(Results!T$1,Experiment!$A$1:$U$1,0),FALSE)</f>
        <v>9025</v>
      </c>
      <c r="U1250" s="2">
        <f>VLOOKUP($F1250,Experiment!$A$2:$U$90,MATCH(Results!U$1,Experiment!$A$1:$U$1,0),FALSE)</f>
        <v>95</v>
      </c>
      <c r="V1250" s="2">
        <f>VLOOKUP($F1250,Experiment!$A$2:$U$90,MATCH(Results!V$1,Experiment!$A$1:$U$1,0),FALSE)</f>
        <v>2</v>
      </c>
      <c r="W1250" s="3">
        <f>VLOOKUP($F1250,Experiment!$A$2:$U$90,MATCH(Results!W$1,Experiment!$A$1:$U$1,0),FALSE)</f>
        <v>0.25</v>
      </c>
      <c r="X1250" s="3">
        <f>VLOOKUP($F1250,Experiment!$A$2:$U$90,MATCH(Results!X$1,Experiment!$A$1:$U$1,0),FALSE)</f>
        <v>0.75</v>
      </c>
      <c r="Y1250" s="2">
        <f>VLOOKUP($F1250,Experiment!$A$2:$U$90,MATCH(Results!Y$1,Experiment!$A$1:$U$1,0),FALSE)</f>
        <v>2</v>
      </c>
      <c r="Z1250" s="3">
        <f>VLOOKUP($F1250,Experiment!$A$2:$U$90,MATCH(Results!Z$1,Experiment!$A$1:$U$1,0),FALSE)</f>
        <v>0.5</v>
      </c>
      <c r="AA1250" s="3">
        <f>VLOOKUP($F1250,Experiment!$A$2:$U$90,MATCH(Results!AA$1,Experiment!$A$1:$U$1,0),FALSE)</f>
        <v>0.25</v>
      </c>
      <c r="AB1250" s="3">
        <f>VLOOKUP($F1250,Experiment!$A$2:$U$90,MATCH(Results!AB$1,Experiment!$A$1:$U$1,0),FALSE)</f>
        <v>0.625</v>
      </c>
      <c r="AC1250" s="3">
        <f>VLOOKUP($F1250,Experiment!$A$2:$U$90,MATCH(Results!AC$1,Experiment!$A$1:$U$1,0),FALSE)</f>
        <v>0.375</v>
      </c>
      <c r="AD1250" s="2">
        <f>VLOOKUP($F1250,Experiment!$A$2:$U$90,MATCH(Results!AD$1,Experiment!$A$1:$U$1,0),FALSE)</f>
        <v>-18.75</v>
      </c>
      <c r="AE1250" s="2">
        <f>VLOOKUP($F1250,Experiment!$A$2:$U$90,MATCH(Results!AE$1,Experiment!$A$1:$U$1,0),FALSE)</f>
        <v>8460.9375</v>
      </c>
      <c r="AF1250" s="2">
        <f>VLOOKUP($F1250,Experiment!$A$2:$U$90,MATCH(Results!AF$1,Experiment!$A$1:$U$1,0),FALSE)</f>
        <v>91.983354472426157</v>
      </c>
      <c r="AG1250" s="3">
        <f>VLOOKUP($F1250,Experiment!$A$2:$W$90,MATCH(Results!AG$1,Experiment!$A$1:$W$1,0),FALSE)</f>
        <v>0.82730419370997643</v>
      </c>
      <c r="AH1250" s="3">
        <f>VLOOKUP($F1250,Experiment!$A$2:$W$90,MATCH(Results!AH$1,Experiment!$A$1:$W$1,0),FALSE)</f>
        <v>0.38648875795104182</v>
      </c>
      <c r="AI1250" s="3">
        <f>VLOOKUP($F1250,Experiment!$A$2:$X$90,MATCH(Results!AI$1,Experiment!$A$1:$X$1,0),FALSE)</f>
        <v>0.61351124204895813</v>
      </c>
      <c r="AJ1250" s="2">
        <f>Table1[[#This Row],[Gain]]^Table1[[#This Row],[θ]]</f>
        <v>59.193926540095148</v>
      </c>
      <c r="AK1250" s="2">
        <f>-Table1[[#This Row],[λ]]*-Table1[[#This Row],[Loss]]^Table1[[#This Row],[θ]]</f>
        <v>107.83498131120591</v>
      </c>
      <c r="AL1250" s="2">
        <f>Table1[[#This Row],[v_n_w_g]]-Table1[[#This Row],[v_n_w_l]]</f>
        <v>-48.64105477111076</v>
      </c>
      <c r="AM1250" s="2">
        <f>IF(Table1[[#This Row],[diff_v]]&gt;=1,1,0)</f>
        <v>0</v>
      </c>
    </row>
    <row r="1251" spans="1:39" hidden="1" x14ac:dyDescent="0.3">
      <c r="A1251">
        <v>48</v>
      </c>
      <c r="B1251" t="s">
        <v>47</v>
      </c>
      <c r="C1251" s="22">
        <f>VLOOKUP(Table1[[#This Row],[Subject]],'Subject Profile'!$A$2:$E$8,4,FALSE)</f>
        <v>0.88613857459934653</v>
      </c>
      <c r="D1251" s="22">
        <f>VLOOKUP(Table1[[#This Row],[Subject]],'Subject Profile'!$A$2:$E$8,5,FALSE)</f>
        <v>-2</v>
      </c>
      <c r="E1251" t="s">
        <v>108</v>
      </c>
      <c r="F1251" t="s">
        <v>103</v>
      </c>
      <c r="G1251" t="s">
        <v>113</v>
      </c>
      <c r="H1251">
        <f>IF(Table1[[#This Row],[decision]]="accept",1,0)</f>
        <v>0</v>
      </c>
      <c r="I1251">
        <v>0</v>
      </c>
      <c r="J1251">
        <v>380</v>
      </c>
      <c r="K1251">
        <v>1664606046</v>
      </c>
      <c r="L1251">
        <v>5</v>
      </c>
      <c r="M1251" t="str">
        <f>VLOOKUP($F1251,Experiment!$A$2:$U$90,MATCH(Results!M$1,Experiment!$A$1:$U$1,0)+1,FALSE)</f>
        <v>I</v>
      </c>
      <c r="N1251">
        <f>IF(Table1[[#This Row],[Impact]]="I",0,1)</f>
        <v>0</v>
      </c>
      <c r="O1251" s="2">
        <f>VLOOKUP($F1251,Experiment!$A$2:$U$90,MATCH(Results!O$1,Experiment!$A$1:$U$1,0),FALSE)</f>
        <v>-90</v>
      </c>
      <c r="P1251" s="3">
        <f>VLOOKUP($F1251,Experiment!$A$2:$U$90,MATCH(Results!P$1,Experiment!$A$1:$U$1,0),FALSE)</f>
        <v>0.5</v>
      </c>
      <c r="Q1251" s="2">
        <f>VLOOKUP($F1251,Experiment!$A$2:$U$90,MATCH(Results!Q$1,Experiment!$A$1:$U$1,0),FALSE)</f>
        <v>180</v>
      </c>
      <c r="R1251" s="3">
        <f>VLOOKUP($F1251,Experiment!$A$2:$U$90,MATCH(Results!R$1,Experiment!$A$1:$U$1,0),FALSE)</f>
        <v>0.5</v>
      </c>
      <c r="S1251" s="2">
        <f>VLOOKUP($F1251,Experiment!$A$2:$U$90,MATCH(Results!S$1,Experiment!$A$1:$U$1,0),FALSE)</f>
        <v>45</v>
      </c>
      <c r="T1251" s="2">
        <f>VLOOKUP($F1251,Experiment!$A$2:$U$90,MATCH(Results!T$1,Experiment!$A$1:$U$1,0),FALSE)</f>
        <v>18225</v>
      </c>
      <c r="U1251" s="2">
        <f>VLOOKUP($F1251,Experiment!$A$2:$U$90,MATCH(Results!U$1,Experiment!$A$1:$U$1,0),FALSE)</f>
        <v>135</v>
      </c>
      <c r="V1251" s="2">
        <f>VLOOKUP($F1251,Experiment!$A$2:$U$90,MATCH(Results!V$1,Experiment!$A$1:$U$1,0),FALSE)</f>
        <v>2</v>
      </c>
      <c r="W1251" s="3">
        <f>VLOOKUP($F1251,Experiment!$A$2:$U$90,MATCH(Results!W$1,Experiment!$A$1:$U$1,0),FALSE)</f>
        <v>0.25</v>
      </c>
      <c r="X1251" s="3">
        <f>VLOOKUP($F1251,Experiment!$A$2:$U$90,MATCH(Results!X$1,Experiment!$A$1:$U$1,0),FALSE)</f>
        <v>0.75</v>
      </c>
      <c r="Y1251" s="2">
        <f>VLOOKUP($F1251,Experiment!$A$2:$U$90,MATCH(Results!Y$1,Experiment!$A$1:$U$1,0),FALSE)</f>
        <v>2</v>
      </c>
      <c r="Z1251" s="3">
        <f>VLOOKUP($F1251,Experiment!$A$2:$U$90,MATCH(Results!Z$1,Experiment!$A$1:$U$1,0),FALSE)</f>
        <v>0.5</v>
      </c>
      <c r="AA1251" s="3">
        <f>VLOOKUP($F1251,Experiment!$A$2:$U$90,MATCH(Results!AA$1,Experiment!$A$1:$U$1,0),FALSE)</f>
        <v>0.25</v>
      </c>
      <c r="AB1251" s="3">
        <f>VLOOKUP($F1251,Experiment!$A$2:$U$90,MATCH(Results!AB$1,Experiment!$A$1:$U$1,0),FALSE)</f>
        <v>0.625</v>
      </c>
      <c r="AC1251" s="3">
        <f>VLOOKUP($F1251,Experiment!$A$2:$U$90,MATCH(Results!AC$1,Experiment!$A$1:$U$1,0),FALSE)</f>
        <v>0.375</v>
      </c>
      <c r="AD1251" s="2">
        <f>VLOOKUP($F1251,Experiment!$A$2:$U$90,MATCH(Results!AD$1,Experiment!$A$1:$U$1,0),FALSE)</f>
        <v>11.25</v>
      </c>
      <c r="AE1251" s="2">
        <f>VLOOKUP($F1251,Experiment!$A$2:$U$90,MATCH(Results!AE$1,Experiment!$A$1:$U$1,0),FALSE)</f>
        <v>17085.9375</v>
      </c>
      <c r="AF1251" s="2">
        <f>VLOOKUP($F1251,Experiment!$A$2:$U$90,MATCH(Results!AF$1,Experiment!$A$1:$U$1,0),FALSE)</f>
        <v>130.71318793450033</v>
      </c>
      <c r="AG1251" s="3">
        <f>VLOOKUP($F1251,Experiment!$A$2:$W$90,MATCH(Results!AG$1,Experiment!$A$1:$W$1,0),FALSE)</f>
        <v>0.82730419370997643</v>
      </c>
      <c r="AH1251" s="3">
        <f>VLOOKUP($F1251,Experiment!$A$2:$W$90,MATCH(Results!AH$1,Experiment!$A$1:$W$1,0),FALSE)</f>
        <v>0.38648875795104182</v>
      </c>
      <c r="AI1251" s="3">
        <f>VLOOKUP($F1251,Experiment!$A$2:$X$90,MATCH(Results!AI$1,Experiment!$A$1:$X$1,0),FALSE)</f>
        <v>0.61351124204895813</v>
      </c>
      <c r="AJ1251" s="2">
        <f>Table1[[#This Row],[Gain]]^Table1[[#This Row],[θ]]</f>
        <v>99.651528158912399</v>
      </c>
      <c r="AK1251" s="2">
        <f>-Table1[[#This Row],[λ]]*-Table1[[#This Row],[Loss]]^Table1[[#This Row],[θ]]</f>
        <v>107.83498131120591</v>
      </c>
      <c r="AL1251" s="2">
        <f>Table1[[#This Row],[v_n_w_g]]-Table1[[#This Row],[v_n_w_l]]</f>
        <v>-8.1834531522935094</v>
      </c>
      <c r="AM1251" s="2">
        <f>IF(Table1[[#This Row],[diff_v]]&gt;=1,1,0)</f>
        <v>0</v>
      </c>
    </row>
    <row r="1252" spans="1:39" hidden="1" x14ac:dyDescent="0.3">
      <c r="A1252">
        <v>49</v>
      </c>
      <c r="B1252" t="s">
        <v>47</v>
      </c>
      <c r="C1252" s="22">
        <f>VLOOKUP(Table1[[#This Row],[Subject]],'Subject Profile'!$A$2:$E$8,4,FALSE)</f>
        <v>0.88613857459934653</v>
      </c>
      <c r="D1252" s="22">
        <f>VLOOKUP(Table1[[#This Row],[Subject]],'Subject Profile'!$A$2:$E$8,5,FALSE)</f>
        <v>-2</v>
      </c>
      <c r="E1252" t="s">
        <v>108</v>
      </c>
      <c r="F1252" t="s">
        <v>73</v>
      </c>
      <c r="G1252" t="s">
        <v>5</v>
      </c>
      <c r="H1252">
        <f>IF(Table1[[#This Row],[decision]]="accept",1,0)</f>
        <v>0</v>
      </c>
      <c r="I1252">
        <v>0</v>
      </c>
      <c r="J1252">
        <v>380</v>
      </c>
      <c r="K1252">
        <v>1664606052</v>
      </c>
      <c r="L1252">
        <v>6</v>
      </c>
      <c r="M1252" t="str">
        <f>VLOOKUP($F1252,Experiment!$A$2:$U$90,MATCH(Results!M$1,Experiment!$A$1:$U$1,0)+1,FALSE)</f>
        <v>G</v>
      </c>
      <c r="N1252">
        <f>IF(Table1[[#This Row],[Impact]]="I",0,1)</f>
        <v>1</v>
      </c>
      <c r="O1252" s="2">
        <f>VLOOKUP($F1252,Experiment!$A$2:$U$90,MATCH(Results!O$1,Experiment!$A$1:$U$1,0),FALSE)</f>
        <v>-50</v>
      </c>
      <c r="P1252" s="3">
        <f>VLOOKUP($F1252,Experiment!$A$2:$U$90,MATCH(Results!P$1,Experiment!$A$1:$U$1,0),FALSE)</f>
        <v>0.5</v>
      </c>
      <c r="Q1252" s="2">
        <f>VLOOKUP($F1252,Experiment!$A$2:$U$90,MATCH(Results!Q$1,Experiment!$A$1:$U$1,0),FALSE)</f>
        <v>50</v>
      </c>
      <c r="R1252" s="3">
        <f>VLOOKUP($F1252,Experiment!$A$2:$U$90,MATCH(Results!R$1,Experiment!$A$1:$U$1,0),FALSE)</f>
        <v>0.5</v>
      </c>
      <c r="S1252" s="2">
        <f>VLOOKUP($F1252,Experiment!$A$2:$U$90,MATCH(Results!S$1,Experiment!$A$1:$U$1,0),FALSE)</f>
        <v>0</v>
      </c>
      <c r="T1252" s="2">
        <f>VLOOKUP($F1252,Experiment!$A$2:$U$90,MATCH(Results!T$1,Experiment!$A$1:$U$1,0),FALSE)</f>
        <v>2500</v>
      </c>
      <c r="U1252" s="2">
        <f>VLOOKUP($F1252,Experiment!$A$2:$U$90,MATCH(Results!U$1,Experiment!$A$1:$U$1,0),FALSE)</f>
        <v>50</v>
      </c>
      <c r="V1252" s="2">
        <f>VLOOKUP($F1252,Experiment!$A$2:$U$90,MATCH(Results!V$1,Experiment!$A$1:$U$1,0),FALSE)</f>
        <v>4</v>
      </c>
      <c r="W1252" s="3">
        <f>VLOOKUP($F1252,Experiment!$A$2:$U$90,MATCH(Results!W$1,Experiment!$A$1:$U$1,0),FALSE)</f>
        <v>0.25</v>
      </c>
      <c r="X1252" s="3">
        <f>VLOOKUP($F1252,Experiment!$A$2:$U$90,MATCH(Results!X$1,Experiment!$A$1:$U$1,0),FALSE)</f>
        <v>0.75</v>
      </c>
      <c r="Y1252" s="2">
        <f>VLOOKUP($F1252,Experiment!$A$2:$U$90,MATCH(Results!Y$1,Experiment!$A$1:$U$1,0),FALSE)</f>
        <v>1</v>
      </c>
      <c r="Z1252" s="3">
        <f>VLOOKUP($F1252,Experiment!$A$2:$U$90,MATCH(Results!Z$1,Experiment!$A$1:$U$1,0),FALSE)</f>
        <v>0.25</v>
      </c>
      <c r="AA1252" s="3">
        <f>VLOOKUP($F1252,Experiment!$A$2:$U$90,MATCH(Results!AA$1,Experiment!$A$1:$U$1,0),FALSE)</f>
        <v>0.5</v>
      </c>
      <c r="AB1252" s="3">
        <f>VLOOKUP($F1252,Experiment!$A$2:$U$90,MATCH(Results!AB$1,Experiment!$A$1:$U$1,0),FALSE)</f>
        <v>0.375</v>
      </c>
      <c r="AC1252" s="3">
        <f>VLOOKUP($F1252,Experiment!$A$2:$U$90,MATCH(Results!AC$1,Experiment!$A$1:$U$1,0),FALSE)</f>
        <v>0.625</v>
      </c>
      <c r="AD1252" s="2">
        <f>VLOOKUP($F1252,Experiment!$A$2:$U$90,MATCH(Results!AD$1,Experiment!$A$1:$U$1,0),FALSE)</f>
        <v>12.5</v>
      </c>
      <c r="AE1252" s="2">
        <f>VLOOKUP($F1252,Experiment!$A$2:$U$90,MATCH(Results!AE$1,Experiment!$A$1:$U$1,0),FALSE)</f>
        <v>2343.75</v>
      </c>
      <c r="AF1252" s="2">
        <f>VLOOKUP($F1252,Experiment!$A$2:$U$90,MATCH(Results!AF$1,Experiment!$A$1:$U$1,0),FALSE)</f>
        <v>48.412291827592711</v>
      </c>
      <c r="AG1252" s="3">
        <f>VLOOKUP($F1252,Experiment!$A$2:$W$90,MATCH(Results!AG$1,Experiment!$A$1:$W$1,0),FALSE)</f>
        <v>1</v>
      </c>
      <c r="AH1252" s="3">
        <f>VLOOKUP($F1252,Experiment!$A$2:$W$90,MATCH(Results!AH$1,Experiment!$A$1:$W$1,0),FALSE)</f>
        <v>0.625</v>
      </c>
      <c r="AI1252" s="3">
        <f>VLOOKUP($F1252,Experiment!$A$2:$X$90,MATCH(Results!AI$1,Experiment!$A$1:$X$1,0),FALSE)</f>
        <v>0.375</v>
      </c>
      <c r="AJ1252" s="2">
        <f>Table1[[#This Row],[Gain]]^Table1[[#This Row],[θ]]</f>
        <v>32.027486583090457</v>
      </c>
      <c r="AK1252" s="2">
        <f>-Table1[[#This Row],[λ]]*-Table1[[#This Row],[Loss]]^Table1[[#This Row],[θ]]</f>
        <v>64.054973166180915</v>
      </c>
      <c r="AL1252" s="2">
        <f>Table1[[#This Row],[v_n_w_g]]-Table1[[#This Row],[v_n_w_l]]</f>
        <v>-32.027486583090457</v>
      </c>
      <c r="AM1252" s="2">
        <f>IF(Table1[[#This Row],[diff_v]]&gt;=1,1,0)</f>
        <v>0</v>
      </c>
    </row>
    <row r="1253" spans="1:39" hidden="1" x14ac:dyDescent="0.3">
      <c r="A1253">
        <v>50</v>
      </c>
      <c r="B1253" t="s">
        <v>47</v>
      </c>
      <c r="C1253" s="22">
        <f>VLOOKUP(Table1[[#This Row],[Subject]],'Subject Profile'!$A$2:$E$8,4,FALSE)</f>
        <v>0.88613857459934653</v>
      </c>
      <c r="D1253" s="22">
        <f>VLOOKUP(Table1[[#This Row],[Subject]],'Subject Profile'!$A$2:$E$8,5,FALSE)</f>
        <v>-2</v>
      </c>
      <c r="E1253" t="s">
        <v>108</v>
      </c>
      <c r="F1253" t="s">
        <v>79</v>
      </c>
      <c r="G1253" t="s">
        <v>5</v>
      </c>
      <c r="H1253">
        <f>IF(Table1[[#This Row],[decision]]="accept",1,0)</f>
        <v>0</v>
      </c>
      <c r="I1253">
        <v>0</v>
      </c>
      <c r="J1253">
        <v>380</v>
      </c>
      <c r="K1253">
        <v>1664606059</v>
      </c>
      <c r="L1253">
        <v>7</v>
      </c>
      <c r="M1253" t="str">
        <f>VLOOKUP($F1253,Experiment!$A$2:$U$90,MATCH(Results!M$1,Experiment!$A$1:$U$1,0)+1,FALSE)</f>
        <v>I</v>
      </c>
      <c r="N1253">
        <f>IF(Table1[[#This Row],[Impact]]="I",0,1)</f>
        <v>0</v>
      </c>
      <c r="O1253" s="2">
        <f>VLOOKUP($F1253,Experiment!$A$2:$U$90,MATCH(Results!O$1,Experiment!$A$1:$U$1,0),FALSE)</f>
        <v>-10</v>
      </c>
      <c r="P1253" s="3">
        <f>VLOOKUP($F1253,Experiment!$A$2:$U$90,MATCH(Results!P$1,Experiment!$A$1:$U$1,0),FALSE)</f>
        <v>0.5</v>
      </c>
      <c r="Q1253" s="2">
        <f>VLOOKUP($F1253,Experiment!$A$2:$U$90,MATCH(Results!Q$1,Experiment!$A$1:$U$1,0),FALSE)</f>
        <v>0</v>
      </c>
      <c r="R1253" s="3">
        <f>VLOOKUP($F1253,Experiment!$A$2:$U$90,MATCH(Results!R$1,Experiment!$A$1:$U$1,0),FALSE)</f>
        <v>0.5</v>
      </c>
      <c r="S1253" s="2">
        <f>VLOOKUP($F1253,Experiment!$A$2:$U$90,MATCH(Results!S$1,Experiment!$A$1:$U$1,0),FALSE)</f>
        <v>-5</v>
      </c>
      <c r="T1253" s="2">
        <f>VLOOKUP($F1253,Experiment!$A$2:$U$90,MATCH(Results!T$1,Experiment!$A$1:$U$1,0),FALSE)</f>
        <v>25</v>
      </c>
      <c r="U1253" s="2">
        <f>VLOOKUP($F1253,Experiment!$A$2:$U$90,MATCH(Results!U$1,Experiment!$A$1:$U$1,0),FALSE)</f>
        <v>5</v>
      </c>
      <c r="V1253" s="2">
        <f>VLOOKUP($F1253,Experiment!$A$2:$U$90,MATCH(Results!V$1,Experiment!$A$1:$U$1,0),FALSE)</f>
        <v>4</v>
      </c>
      <c r="W1253" s="3">
        <f>VLOOKUP($F1253,Experiment!$A$2:$U$90,MATCH(Results!W$1,Experiment!$A$1:$U$1,0),FALSE)</f>
        <v>0.25</v>
      </c>
      <c r="X1253" s="3">
        <f>VLOOKUP($F1253,Experiment!$A$2:$U$90,MATCH(Results!X$1,Experiment!$A$1:$U$1,0),FALSE)</f>
        <v>0.75</v>
      </c>
      <c r="Y1253" s="2">
        <f>VLOOKUP($F1253,Experiment!$A$2:$U$90,MATCH(Results!Y$1,Experiment!$A$1:$U$1,0),FALSE)</f>
        <v>2</v>
      </c>
      <c r="Z1253" s="3">
        <f>VLOOKUP($F1253,Experiment!$A$2:$U$90,MATCH(Results!Z$1,Experiment!$A$1:$U$1,0),FALSE)</f>
        <v>0.5</v>
      </c>
      <c r="AA1253" s="3">
        <f>VLOOKUP($F1253,Experiment!$A$2:$U$90,MATCH(Results!AA$1,Experiment!$A$1:$U$1,0),FALSE)</f>
        <v>0.25</v>
      </c>
      <c r="AB1253" s="3">
        <f>VLOOKUP($F1253,Experiment!$A$2:$U$90,MATCH(Results!AB$1,Experiment!$A$1:$U$1,0),FALSE)</f>
        <v>0.625</v>
      </c>
      <c r="AC1253" s="3">
        <f>VLOOKUP($F1253,Experiment!$A$2:$U$90,MATCH(Results!AC$1,Experiment!$A$1:$U$1,0),FALSE)</f>
        <v>0.375</v>
      </c>
      <c r="AD1253" s="2">
        <f>VLOOKUP($F1253,Experiment!$A$2:$U$90,MATCH(Results!AD$1,Experiment!$A$1:$U$1,0),FALSE)</f>
        <v>-6.25</v>
      </c>
      <c r="AE1253" s="2">
        <f>VLOOKUP($F1253,Experiment!$A$2:$U$90,MATCH(Results!AE$1,Experiment!$A$1:$U$1,0),FALSE)</f>
        <v>23.4375</v>
      </c>
      <c r="AF1253" s="2">
        <f>VLOOKUP($F1253,Experiment!$A$2:$U$90,MATCH(Results!AF$1,Experiment!$A$1:$U$1,0),FALSE)</f>
        <v>4.8412291827592711</v>
      </c>
      <c r="AG1253" s="3">
        <f>VLOOKUP($F1253,Experiment!$A$2:$W$90,MATCH(Results!AG$1,Experiment!$A$1:$W$1,0),FALSE)</f>
        <v>0.82730419370997643</v>
      </c>
      <c r="AH1253" s="3">
        <f>VLOOKUP($F1253,Experiment!$A$2:$W$90,MATCH(Results!AH$1,Experiment!$A$1:$W$1,0),FALSE)</f>
        <v>0.38648875795104182</v>
      </c>
      <c r="AI1253" s="3">
        <f>VLOOKUP($F1253,Experiment!$A$2:$X$90,MATCH(Results!AI$1,Experiment!$A$1:$X$1,0),FALSE)</f>
        <v>0.61351124204895813</v>
      </c>
      <c r="AJ1253" s="2">
        <f>Table1[[#This Row],[Gain]]^Table1[[#This Row],[θ]]</f>
        <v>0</v>
      </c>
      <c r="AK1253" s="2">
        <f>-Table1[[#This Row],[λ]]*-Table1[[#This Row],[Loss]]^Table1[[#This Row],[θ]]</f>
        <v>15.387517868726606</v>
      </c>
      <c r="AL1253" s="2">
        <f>Table1[[#This Row],[v_n_w_g]]-Table1[[#This Row],[v_n_w_l]]</f>
        <v>-15.387517868726606</v>
      </c>
      <c r="AM1253" s="2">
        <f>IF(Table1[[#This Row],[diff_v]]&gt;=1,1,0)</f>
        <v>0</v>
      </c>
    </row>
    <row r="1254" spans="1:39" hidden="1" x14ac:dyDescent="0.3">
      <c r="A1254">
        <v>51</v>
      </c>
      <c r="B1254" t="s">
        <v>47</v>
      </c>
      <c r="C1254" s="22">
        <f>VLOOKUP(Table1[[#This Row],[Subject]],'Subject Profile'!$A$2:$E$8,4,FALSE)</f>
        <v>0.88613857459934653</v>
      </c>
      <c r="D1254" s="22">
        <f>VLOOKUP(Table1[[#This Row],[Subject]],'Subject Profile'!$A$2:$E$8,5,FALSE)</f>
        <v>-2</v>
      </c>
      <c r="E1254" t="s">
        <v>108</v>
      </c>
      <c r="F1254" t="s">
        <v>55</v>
      </c>
      <c r="G1254" t="s">
        <v>56</v>
      </c>
      <c r="H1254">
        <f>IF(Table1[[#This Row],[decision]]="accept",1,0)</f>
        <v>0</v>
      </c>
      <c r="I1254">
        <v>0</v>
      </c>
      <c r="J1254">
        <v>380</v>
      </c>
      <c r="K1254">
        <v>1664606070</v>
      </c>
      <c r="L1254">
        <v>11</v>
      </c>
      <c r="M1254" t="str">
        <f>VLOOKUP($F1254,Experiment!$A$2:$U$90,MATCH(Results!M$1,Experiment!$A$1:$U$1,0)+1,FALSE)</f>
        <v>R</v>
      </c>
      <c r="N1254">
        <f>IF(Table1[[#This Row],[Impact]]="I",0,1)</f>
        <v>1</v>
      </c>
      <c r="O1254" s="2">
        <f>VLOOKUP($F1254,Experiment!$A$2:$U$90,MATCH(Results!O$1,Experiment!$A$1:$U$1,0),FALSE)</f>
        <v>0</v>
      </c>
      <c r="P1254" s="3">
        <f>VLOOKUP($F1254,Experiment!$A$2:$U$90,MATCH(Results!P$1,Experiment!$A$1:$U$1,0),FALSE)</f>
        <v>0</v>
      </c>
      <c r="Q1254" s="2">
        <f>VLOOKUP($F1254,Experiment!$A$2:$U$90,MATCH(Results!Q$1,Experiment!$A$1:$U$1,0),FALSE)</f>
        <v>0</v>
      </c>
      <c r="R1254" s="3">
        <f>VLOOKUP($F1254,Experiment!$A$2:$U$90,MATCH(Results!R$1,Experiment!$A$1:$U$1,0),FALSE)</f>
        <v>0</v>
      </c>
      <c r="S1254" s="2">
        <f>VLOOKUP($F1254,Experiment!$A$2:$U$90,MATCH(Results!S$1,Experiment!$A$1:$U$1,0),FALSE)</f>
        <v>0</v>
      </c>
      <c r="T1254" s="2">
        <f>VLOOKUP($F1254,Experiment!$A$2:$U$90,MATCH(Results!T$1,Experiment!$A$1:$U$1,0),FALSE)</f>
        <v>0</v>
      </c>
      <c r="U1254" s="2">
        <f>VLOOKUP($F1254,Experiment!$A$2:$U$90,MATCH(Results!U$1,Experiment!$A$1:$U$1,0),FALSE)</f>
        <v>0</v>
      </c>
      <c r="V1254" s="2">
        <f>VLOOKUP($F1254,Experiment!$A$2:$U$90,MATCH(Results!V$1,Experiment!$A$1:$U$1,0),FALSE)</f>
        <v>0</v>
      </c>
      <c r="W1254" s="3">
        <f>VLOOKUP($F1254,Experiment!$A$2:$U$90,MATCH(Results!W$1,Experiment!$A$1:$U$1,0),FALSE)</f>
        <v>0</v>
      </c>
      <c r="X1254" s="3">
        <f>VLOOKUP($F1254,Experiment!$A$2:$U$90,MATCH(Results!X$1,Experiment!$A$1:$U$1,0),FALSE)</f>
        <v>0</v>
      </c>
      <c r="Y1254" s="2">
        <f>VLOOKUP($F1254,Experiment!$A$2:$U$90,MATCH(Results!Y$1,Experiment!$A$1:$U$1,0),FALSE)</f>
        <v>0</v>
      </c>
      <c r="Z1254" s="3">
        <f>VLOOKUP($F1254,Experiment!$A$2:$U$90,MATCH(Results!Z$1,Experiment!$A$1:$U$1,0),FALSE)</f>
        <v>0</v>
      </c>
      <c r="AA1254" s="3">
        <f>VLOOKUP($F1254,Experiment!$A$2:$U$90,MATCH(Results!AA$1,Experiment!$A$1:$U$1,0),FALSE)</f>
        <v>0</v>
      </c>
      <c r="AB1254" s="3">
        <f>VLOOKUP($F1254,Experiment!$A$2:$U$90,MATCH(Results!AB$1,Experiment!$A$1:$U$1,0),FALSE)</f>
        <v>0</v>
      </c>
      <c r="AC1254" s="3">
        <f>VLOOKUP($F1254,Experiment!$A$2:$U$90,MATCH(Results!AC$1,Experiment!$A$1:$U$1,0),FALSE)</f>
        <v>0</v>
      </c>
      <c r="AD1254" s="2">
        <f>VLOOKUP($F1254,Experiment!$A$2:$U$90,MATCH(Results!AD$1,Experiment!$A$1:$U$1,0),FALSE)</f>
        <v>0</v>
      </c>
      <c r="AE1254" s="2">
        <f>VLOOKUP($F1254,Experiment!$A$2:$U$90,MATCH(Results!AE$1,Experiment!$A$1:$U$1,0),FALSE)</f>
        <v>0</v>
      </c>
      <c r="AF1254" s="2">
        <f>VLOOKUP($F1254,Experiment!$A$2:$U$90,MATCH(Results!AF$1,Experiment!$A$1:$U$1,0),FALSE)</f>
        <v>0</v>
      </c>
      <c r="AG1254" s="2"/>
      <c r="AH1254" s="3">
        <f>VLOOKUP($F1254,Experiment!$A$2:$W$90,MATCH(Results!AH$1,Experiment!$A$1:$W$1,0),FALSE)</f>
        <v>0</v>
      </c>
      <c r="AI1254" s="2">
        <f>VLOOKUP($F1254,Experiment!$A$2:$X$90,MATCH(Results!AI$1,Experiment!$A$1:$X$1,0),FALSE)</f>
        <v>0</v>
      </c>
      <c r="AJ1254" s="2">
        <f>Table1[[#This Row],[Gain]]^Table1[[#This Row],[θ]]</f>
        <v>0</v>
      </c>
      <c r="AK1254" s="2">
        <f>-Table1[[#This Row],[λ]]*-Table1[[#This Row],[Loss]]^Table1[[#This Row],[θ]]</f>
        <v>0</v>
      </c>
      <c r="AL1254" s="2">
        <f>Table1[[#This Row],[v_n_w_g]]-Table1[[#This Row],[v_n_w_l]]</f>
        <v>0</v>
      </c>
      <c r="AM1254" s="2">
        <f>IF(Table1[[#This Row],[diff_v]]&gt;=1,1,0)</f>
        <v>0</v>
      </c>
    </row>
    <row r="1255" spans="1:39" hidden="1" x14ac:dyDescent="0.3">
      <c r="A1255">
        <v>52</v>
      </c>
      <c r="B1255" t="s">
        <v>47</v>
      </c>
      <c r="C1255" s="22">
        <f>VLOOKUP(Table1[[#This Row],[Subject]],'Subject Profile'!$A$2:$E$8,4,FALSE)</f>
        <v>0.88613857459934653</v>
      </c>
      <c r="D1255" s="22">
        <f>VLOOKUP(Table1[[#This Row],[Subject]],'Subject Profile'!$A$2:$E$8,5,FALSE)</f>
        <v>-2</v>
      </c>
      <c r="E1255" t="s">
        <v>108</v>
      </c>
      <c r="F1255" t="s">
        <v>71</v>
      </c>
      <c r="G1255" t="s">
        <v>113</v>
      </c>
      <c r="H1255">
        <f>IF(Table1[[#This Row],[decision]]="accept",1,0)</f>
        <v>0</v>
      </c>
      <c r="I1255">
        <v>0</v>
      </c>
      <c r="J1255">
        <v>380</v>
      </c>
      <c r="K1255">
        <v>1664606076</v>
      </c>
      <c r="L1255">
        <v>6</v>
      </c>
      <c r="M1255" t="str">
        <f>VLOOKUP($F1255,Experiment!$A$2:$U$90,MATCH(Results!M$1,Experiment!$A$1:$U$1,0)+1,FALSE)</f>
        <v>I</v>
      </c>
      <c r="N1255">
        <f>IF(Table1[[#This Row],[Impact]]="I",0,1)</f>
        <v>0</v>
      </c>
      <c r="O1255" s="2">
        <f>VLOOKUP($F1255,Experiment!$A$2:$U$90,MATCH(Results!O$1,Experiment!$A$1:$U$1,0),FALSE)</f>
        <v>-10</v>
      </c>
      <c r="P1255" s="3">
        <f>VLOOKUP($F1255,Experiment!$A$2:$U$90,MATCH(Results!P$1,Experiment!$A$1:$U$1,0),FALSE)</f>
        <v>0.5</v>
      </c>
      <c r="Q1255" s="2">
        <f>VLOOKUP($F1255,Experiment!$A$2:$U$90,MATCH(Results!Q$1,Experiment!$A$1:$U$1,0),FALSE)</f>
        <v>30</v>
      </c>
      <c r="R1255" s="3">
        <f>VLOOKUP($F1255,Experiment!$A$2:$U$90,MATCH(Results!R$1,Experiment!$A$1:$U$1,0),FALSE)</f>
        <v>0.5</v>
      </c>
      <c r="S1255" s="2">
        <f>VLOOKUP($F1255,Experiment!$A$2:$U$90,MATCH(Results!S$1,Experiment!$A$1:$U$1,0),FALSE)</f>
        <v>10</v>
      </c>
      <c r="T1255" s="2">
        <f>VLOOKUP($F1255,Experiment!$A$2:$U$90,MATCH(Results!T$1,Experiment!$A$1:$U$1,0),FALSE)</f>
        <v>400</v>
      </c>
      <c r="U1255" s="2">
        <f>VLOOKUP($F1255,Experiment!$A$2:$U$90,MATCH(Results!U$1,Experiment!$A$1:$U$1,0),FALSE)</f>
        <v>20</v>
      </c>
      <c r="V1255" s="2">
        <f>VLOOKUP($F1255,Experiment!$A$2:$U$90,MATCH(Results!V$1,Experiment!$A$1:$U$1,0),FALSE)</f>
        <v>2</v>
      </c>
      <c r="W1255" s="3">
        <f>VLOOKUP($F1255,Experiment!$A$2:$U$90,MATCH(Results!W$1,Experiment!$A$1:$U$1,0),FALSE)</f>
        <v>0.25</v>
      </c>
      <c r="X1255" s="3">
        <f>VLOOKUP($F1255,Experiment!$A$2:$U$90,MATCH(Results!X$1,Experiment!$A$1:$U$1,0),FALSE)</f>
        <v>0.75</v>
      </c>
      <c r="Y1255" s="2">
        <f>VLOOKUP($F1255,Experiment!$A$2:$U$90,MATCH(Results!Y$1,Experiment!$A$1:$U$1,0),FALSE)</f>
        <v>2</v>
      </c>
      <c r="Z1255" s="3">
        <f>VLOOKUP($F1255,Experiment!$A$2:$U$90,MATCH(Results!Z$1,Experiment!$A$1:$U$1,0),FALSE)</f>
        <v>0.5</v>
      </c>
      <c r="AA1255" s="3">
        <f>VLOOKUP($F1255,Experiment!$A$2:$U$90,MATCH(Results!AA$1,Experiment!$A$1:$U$1,0),FALSE)</f>
        <v>0.25</v>
      </c>
      <c r="AB1255" s="3">
        <f>VLOOKUP($F1255,Experiment!$A$2:$U$90,MATCH(Results!AB$1,Experiment!$A$1:$U$1,0),FALSE)</f>
        <v>0.625</v>
      </c>
      <c r="AC1255" s="3">
        <f>VLOOKUP($F1255,Experiment!$A$2:$U$90,MATCH(Results!AC$1,Experiment!$A$1:$U$1,0),FALSE)</f>
        <v>0.375</v>
      </c>
      <c r="AD1255" s="2">
        <f>VLOOKUP($F1255,Experiment!$A$2:$U$90,MATCH(Results!AD$1,Experiment!$A$1:$U$1,0),FALSE)</f>
        <v>5</v>
      </c>
      <c r="AE1255" s="2">
        <f>VLOOKUP($F1255,Experiment!$A$2:$U$90,MATCH(Results!AE$1,Experiment!$A$1:$U$1,0),FALSE)</f>
        <v>375</v>
      </c>
      <c r="AF1255" s="2">
        <f>VLOOKUP($F1255,Experiment!$A$2:$U$90,MATCH(Results!AF$1,Experiment!$A$1:$U$1,0),FALSE)</f>
        <v>19.364916731037084</v>
      </c>
      <c r="AG1255" s="3">
        <f>VLOOKUP($F1255,Experiment!$A$2:$W$90,MATCH(Results!AG$1,Experiment!$A$1:$W$1,0),FALSE)</f>
        <v>0.82730419370997643</v>
      </c>
      <c r="AH1255" s="3">
        <f>VLOOKUP($F1255,Experiment!$A$2:$W$90,MATCH(Results!AH$1,Experiment!$A$1:$W$1,0),FALSE)</f>
        <v>0.38648875795104182</v>
      </c>
      <c r="AI1255" s="3">
        <f>VLOOKUP($F1255,Experiment!$A$2:$X$90,MATCH(Results!AI$1,Experiment!$A$1:$X$1,0),FALSE)</f>
        <v>0.61351124204895813</v>
      </c>
      <c r="AJ1255" s="2">
        <f>Table1[[#This Row],[Gain]]^Table1[[#This Row],[θ]]</f>
        <v>20.367331083133973</v>
      </c>
      <c r="AK1255" s="2">
        <f>-Table1[[#This Row],[λ]]*-Table1[[#This Row],[Loss]]^Table1[[#This Row],[θ]]</f>
        <v>15.387517868726606</v>
      </c>
      <c r="AL1255" s="2">
        <f>Table1[[#This Row],[v_n_w_g]]-Table1[[#This Row],[v_n_w_l]]</f>
        <v>4.9798132144073666</v>
      </c>
      <c r="AM1255" s="2">
        <f>IF(Table1[[#This Row],[diff_v]]&gt;=1,1,0)</f>
        <v>1</v>
      </c>
    </row>
    <row r="1256" spans="1:39" hidden="1" x14ac:dyDescent="0.3">
      <c r="A1256">
        <v>53</v>
      </c>
      <c r="B1256" t="s">
        <v>47</v>
      </c>
      <c r="C1256" s="22">
        <f>VLOOKUP(Table1[[#This Row],[Subject]],'Subject Profile'!$A$2:$E$8,4,FALSE)</f>
        <v>0.88613857459934653</v>
      </c>
      <c r="D1256" s="22">
        <f>VLOOKUP(Table1[[#This Row],[Subject]],'Subject Profile'!$A$2:$E$8,5,FALSE)</f>
        <v>-2</v>
      </c>
      <c r="E1256" t="s">
        <v>108</v>
      </c>
      <c r="F1256" t="s">
        <v>70</v>
      </c>
      <c r="G1256" t="s">
        <v>7</v>
      </c>
      <c r="H1256">
        <f>IF(Table1[[#This Row],[decision]]="accept",1,0)</f>
        <v>1</v>
      </c>
      <c r="I1256">
        <v>180</v>
      </c>
      <c r="J1256">
        <v>560</v>
      </c>
      <c r="K1256">
        <v>1664606081</v>
      </c>
      <c r="L1256">
        <v>5</v>
      </c>
      <c r="M1256" t="str">
        <f>VLOOKUP($F1256,Experiment!$A$2:$U$90,MATCH(Results!M$1,Experiment!$A$1:$U$1,0)+1,FALSE)</f>
        <v>G</v>
      </c>
      <c r="N1256">
        <f>IF(Table1[[#This Row],[Impact]]="I",0,1)</f>
        <v>1</v>
      </c>
      <c r="O1256" s="2">
        <f>VLOOKUP($F1256,Experiment!$A$2:$U$90,MATCH(Results!O$1,Experiment!$A$1:$U$1,0),FALSE)</f>
        <v>-90</v>
      </c>
      <c r="P1256" s="3">
        <f>VLOOKUP($F1256,Experiment!$A$2:$U$90,MATCH(Results!P$1,Experiment!$A$1:$U$1,0),FALSE)</f>
        <v>0.5</v>
      </c>
      <c r="Q1256" s="2">
        <f>VLOOKUP($F1256,Experiment!$A$2:$U$90,MATCH(Results!Q$1,Experiment!$A$1:$U$1,0),FALSE)</f>
        <v>180</v>
      </c>
      <c r="R1256" s="3">
        <f>VLOOKUP($F1256,Experiment!$A$2:$U$90,MATCH(Results!R$1,Experiment!$A$1:$U$1,0),FALSE)</f>
        <v>0.5</v>
      </c>
      <c r="S1256" s="2">
        <f>VLOOKUP($F1256,Experiment!$A$2:$U$90,MATCH(Results!S$1,Experiment!$A$1:$U$1,0),FALSE)</f>
        <v>45</v>
      </c>
      <c r="T1256" s="2">
        <f>VLOOKUP($F1256,Experiment!$A$2:$U$90,MATCH(Results!T$1,Experiment!$A$1:$U$1,0),FALSE)</f>
        <v>18225</v>
      </c>
      <c r="U1256" s="2">
        <f>VLOOKUP($F1256,Experiment!$A$2:$U$90,MATCH(Results!U$1,Experiment!$A$1:$U$1,0),FALSE)</f>
        <v>135</v>
      </c>
      <c r="V1256" s="2">
        <f>VLOOKUP($F1256,Experiment!$A$2:$U$90,MATCH(Results!V$1,Experiment!$A$1:$U$1,0),FALSE)</f>
        <v>4</v>
      </c>
      <c r="W1256" s="3">
        <f>VLOOKUP($F1256,Experiment!$A$2:$U$90,MATCH(Results!W$1,Experiment!$A$1:$U$1,0),FALSE)</f>
        <v>0.75</v>
      </c>
      <c r="X1256" s="3">
        <f>VLOOKUP($F1256,Experiment!$A$2:$U$90,MATCH(Results!X$1,Experiment!$A$1:$U$1,0),FALSE)</f>
        <v>0.25</v>
      </c>
      <c r="Y1256" s="2">
        <f>VLOOKUP($F1256,Experiment!$A$2:$U$90,MATCH(Results!Y$1,Experiment!$A$1:$U$1,0),FALSE)</f>
        <v>2</v>
      </c>
      <c r="Z1256" s="3">
        <f>VLOOKUP($F1256,Experiment!$A$2:$U$90,MATCH(Results!Z$1,Experiment!$A$1:$U$1,0),FALSE)</f>
        <v>0.05</v>
      </c>
      <c r="AA1256" s="3">
        <f>VLOOKUP($F1256,Experiment!$A$2:$U$90,MATCH(Results!AA$1,Experiment!$A$1:$U$1,0),FALSE)</f>
        <v>0.2</v>
      </c>
      <c r="AB1256" s="3">
        <f>VLOOKUP($F1256,Experiment!$A$2:$U$90,MATCH(Results!AB$1,Experiment!$A$1:$U$1,0),FALSE)</f>
        <v>0.42499999999999999</v>
      </c>
      <c r="AC1256" s="3">
        <f>VLOOKUP($F1256,Experiment!$A$2:$U$90,MATCH(Results!AC$1,Experiment!$A$1:$U$1,0),FALSE)</f>
        <v>0.57499999999999996</v>
      </c>
      <c r="AD1256" s="2">
        <f>VLOOKUP($F1256,Experiment!$A$2:$U$90,MATCH(Results!AD$1,Experiment!$A$1:$U$1,0),FALSE)</f>
        <v>65.249999999999986</v>
      </c>
      <c r="AE1256" s="2">
        <f>VLOOKUP($F1256,Experiment!$A$2:$U$90,MATCH(Results!AE$1,Experiment!$A$1:$U$1,0),FALSE)</f>
        <v>17814.9375</v>
      </c>
      <c r="AF1256" s="2">
        <f>VLOOKUP($F1256,Experiment!$A$2:$U$90,MATCH(Results!AF$1,Experiment!$A$1:$U$1,0),FALSE)</f>
        <v>133.47260954967501</v>
      </c>
      <c r="AG1256" s="3">
        <f>VLOOKUP($F1256,Experiment!$A$2:$W$90,MATCH(Results!AG$1,Experiment!$A$1:$W$1,0),FALSE)</f>
        <v>1</v>
      </c>
      <c r="AH1256" s="3">
        <f>VLOOKUP($F1256,Experiment!$A$2:$W$90,MATCH(Results!AH$1,Experiment!$A$1:$W$1,0),FALSE)</f>
        <v>0.57499999999999996</v>
      </c>
      <c r="AI1256" s="3">
        <f>VLOOKUP($F1256,Experiment!$A$2:$X$90,MATCH(Results!AI$1,Experiment!$A$1:$X$1,0),FALSE)</f>
        <v>0.42500000000000004</v>
      </c>
      <c r="AJ1256" s="2">
        <f>Table1[[#This Row],[Gain]]^Table1[[#This Row],[θ]]</f>
        <v>99.651528158912399</v>
      </c>
      <c r="AK1256" s="2">
        <f>-Table1[[#This Row],[λ]]*-Table1[[#This Row],[Loss]]^Table1[[#This Row],[θ]]</f>
        <v>107.83498131120591</v>
      </c>
      <c r="AL1256" s="2">
        <f>Table1[[#This Row],[v_n_w_g]]-Table1[[#This Row],[v_n_w_l]]</f>
        <v>-8.1834531522935094</v>
      </c>
      <c r="AM1256" s="2">
        <f>IF(Table1[[#This Row],[diff_v]]&gt;=1,1,0)</f>
        <v>0</v>
      </c>
    </row>
    <row r="1257" spans="1:39" hidden="1" x14ac:dyDescent="0.3">
      <c r="A1257">
        <v>54</v>
      </c>
      <c r="B1257" t="s">
        <v>47</v>
      </c>
      <c r="C1257" s="22">
        <f>VLOOKUP(Table1[[#This Row],[Subject]],'Subject Profile'!$A$2:$E$8,4,FALSE)</f>
        <v>0.88613857459934653</v>
      </c>
      <c r="D1257" s="22">
        <f>VLOOKUP(Table1[[#This Row],[Subject]],'Subject Profile'!$A$2:$E$8,5,FALSE)</f>
        <v>-2</v>
      </c>
      <c r="E1257" t="s">
        <v>108</v>
      </c>
      <c r="F1257" t="s">
        <v>102</v>
      </c>
      <c r="G1257" t="s">
        <v>113</v>
      </c>
      <c r="H1257">
        <f>IF(Table1[[#This Row],[decision]]="accept",1,0)</f>
        <v>0</v>
      </c>
      <c r="I1257">
        <v>0</v>
      </c>
      <c r="J1257">
        <v>560</v>
      </c>
      <c r="K1257">
        <v>1664606085</v>
      </c>
      <c r="L1257">
        <v>4</v>
      </c>
      <c r="M1257" t="str">
        <f>VLOOKUP($F1257,Experiment!$A$2:$U$90,MATCH(Results!M$1,Experiment!$A$1:$U$1,0)+1,FALSE)</f>
        <v>I</v>
      </c>
      <c r="N1257">
        <f>IF(Table1[[#This Row],[Impact]]="I",0,1)</f>
        <v>0</v>
      </c>
      <c r="O1257" s="2">
        <f>VLOOKUP($F1257,Experiment!$A$2:$U$90,MATCH(Results!O$1,Experiment!$A$1:$U$1,0),FALSE)</f>
        <v>-10</v>
      </c>
      <c r="P1257" s="3">
        <f>VLOOKUP($F1257,Experiment!$A$2:$U$90,MATCH(Results!P$1,Experiment!$A$1:$U$1,0),FALSE)</f>
        <v>0.5</v>
      </c>
      <c r="Q1257" s="2">
        <f>VLOOKUP($F1257,Experiment!$A$2:$U$90,MATCH(Results!Q$1,Experiment!$A$1:$U$1,0),FALSE)</f>
        <v>20</v>
      </c>
      <c r="R1257" s="3">
        <f>VLOOKUP($F1257,Experiment!$A$2:$U$90,MATCH(Results!R$1,Experiment!$A$1:$U$1,0),FALSE)</f>
        <v>0.5</v>
      </c>
      <c r="S1257" s="2">
        <f>VLOOKUP($F1257,Experiment!$A$2:$U$90,MATCH(Results!S$1,Experiment!$A$1:$U$1,0),FALSE)</f>
        <v>5</v>
      </c>
      <c r="T1257" s="2">
        <f>VLOOKUP($F1257,Experiment!$A$2:$U$90,MATCH(Results!T$1,Experiment!$A$1:$U$1,0),FALSE)</f>
        <v>225</v>
      </c>
      <c r="U1257" s="2">
        <f>VLOOKUP($F1257,Experiment!$A$2:$U$90,MATCH(Results!U$1,Experiment!$A$1:$U$1,0),FALSE)</f>
        <v>15</v>
      </c>
      <c r="V1257" s="2">
        <f>VLOOKUP($F1257,Experiment!$A$2:$U$90,MATCH(Results!V$1,Experiment!$A$1:$U$1,0),FALSE)</f>
        <v>2</v>
      </c>
      <c r="W1257" s="3">
        <f>VLOOKUP($F1257,Experiment!$A$2:$U$90,MATCH(Results!W$1,Experiment!$A$1:$U$1,0),FALSE)</f>
        <v>0.25</v>
      </c>
      <c r="X1257" s="3">
        <f>VLOOKUP($F1257,Experiment!$A$2:$U$90,MATCH(Results!X$1,Experiment!$A$1:$U$1,0),FALSE)</f>
        <v>0.75</v>
      </c>
      <c r="Y1257" s="2">
        <f>VLOOKUP($F1257,Experiment!$A$2:$U$90,MATCH(Results!Y$1,Experiment!$A$1:$U$1,0),FALSE)</f>
        <v>2</v>
      </c>
      <c r="Z1257" s="3">
        <f>VLOOKUP($F1257,Experiment!$A$2:$U$90,MATCH(Results!Z$1,Experiment!$A$1:$U$1,0),FALSE)</f>
        <v>0.5</v>
      </c>
      <c r="AA1257" s="3">
        <f>VLOOKUP($F1257,Experiment!$A$2:$U$90,MATCH(Results!AA$1,Experiment!$A$1:$U$1,0),FALSE)</f>
        <v>0.25</v>
      </c>
      <c r="AB1257" s="3">
        <f>VLOOKUP($F1257,Experiment!$A$2:$U$90,MATCH(Results!AB$1,Experiment!$A$1:$U$1,0),FALSE)</f>
        <v>0.625</v>
      </c>
      <c r="AC1257" s="3">
        <f>VLOOKUP($F1257,Experiment!$A$2:$U$90,MATCH(Results!AC$1,Experiment!$A$1:$U$1,0),FALSE)</f>
        <v>0.375</v>
      </c>
      <c r="AD1257" s="2">
        <f>VLOOKUP($F1257,Experiment!$A$2:$U$90,MATCH(Results!AD$1,Experiment!$A$1:$U$1,0),FALSE)</f>
        <v>1.25</v>
      </c>
      <c r="AE1257" s="2">
        <f>VLOOKUP($F1257,Experiment!$A$2:$U$90,MATCH(Results!AE$1,Experiment!$A$1:$U$1,0),FALSE)</f>
        <v>210.9375</v>
      </c>
      <c r="AF1257" s="2">
        <f>VLOOKUP($F1257,Experiment!$A$2:$U$90,MATCH(Results!AF$1,Experiment!$A$1:$U$1,0),FALSE)</f>
        <v>14.523687548277813</v>
      </c>
      <c r="AG1257" s="3">
        <f>VLOOKUP($F1257,Experiment!$A$2:$W$90,MATCH(Results!AG$1,Experiment!$A$1:$W$1,0),FALSE)</f>
        <v>0.82730419370997643</v>
      </c>
      <c r="AH1257" s="3">
        <f>VLOOKUP($F1257,Experiment!$A$2:$W$90,MATCH(Results!AH$1,Experiment!$A$1:$W$1,0),FALSE)</f>
        <v>0.38648875795104182</v>
      </c>
      <c r="AI1257" s="3">
        <f>VLOOKUP($F1257,Experiment!$A$2:$X$90,MATCH(Results!AI$1,Experiment!$A$1:$X$1,0),FALSE)</f>
        <v>0.61351124204895813</v>
      </c>
      <c r="AJ1257" s="2">
        <f>Table1[[#This Row],[Gain]]^Table1[[#This Row],[θ]]</f>
        <v>14.219779625740344</v>
      </c>
      <c r="AK1257" s="2">
        <f>-Table1[[#This Row],[λ]]*-Table1[[#This Row],[Loss]]^Table1[[#This Row],[θ]]</f>
        <v>15.387517868726606</v>
      </c>
      <c r="AL1257" s="2">
        <f>Table1[[#This Row],[v_n_w_g]]-Table1[[#This Row],[v_n_w_l]]</f>
        <v>-1.1677382429862622</v>
      </c>
      <c r="AM1257" s="2">
        <f>IF(Table1[[#This Row],[diff_v]]&gt;=1,1,0)</f>
        <v>0</v>
      </c>
    </row>
    <row r="1258" spans="1:39" hidden="1" x14ac:dyDescent="0.3">
      <c r="A1258">
        <v>55</v>
      </c>
      <c r="B1258" t="s">
        <v>47</v>
      </c>
      <c r="C1258" s="22">
        <f>VLOOKUP(Table1[[#This Row],[Subject]],'Subject Profile'!$A$2:$E$8,4,FALSE)</f>
        <v>0.88613857459934653</v>
      </c>
      <c r="D1258" s="22">
        <f>VLOOKUP(Table1[[#This Row],[Subject]],'Subject Profile'!$A$2:$E$8,5,FALSE)</f>
        <v>-2</v>
      </c>
      <c r="E1258" t="s">
        <v>108</v>
      </c>
      <c r="F1258" t="s">
        <v>78</v>
      </c>
      <c r="G1258" t="s">
        <v>5</v>
      </c>
      <c r="H1258">
        <f>IF(Table1[[#This Row],[decision]]="accept",1,0)</f>
        <v>0</v>
      </c>
      <c r="I1258">
        <v>0</v>
      </c>
      <c r="J1258">
        <v>560</v>
      </c>
      <c r="K1258">
        <v>1664606089</v>
      </c>
      <c r="L1258">
        <v>4</v>
      </c>
      <c r="M1258" t="str">
        <f>VLOOKUP($F1258,Experiment!$A$2:$U$90,MATCH(Results!M$1,Experiment!$A$1:$U$1,0)+1,FALSE)</f>
        <v>G</v>
      </c>
      <c r="N1258">
        <f>IF(Table1[[#This Row],[Impact]]="I",0,1)</f>
        <v>1</v>
      </c>
      <c r="O1258" s="2">
        <f>VLOOKUP($F1258,Experiment!$A$2:$U$90,MATCH(Results!O$1,Experiment!$A$1:$U$1,0),FALSE)</f>
        <v>-90</v>
      </c>
      <c r="P1258" s="3">
        <f>VLOOKUP($F1258,Experiment!$A$2:$U$90,MATCH(Results!P$1,Experiment!$A$1:$U$1,0),FALSE)</f>
        <v>0.5</v>
      </c>
      <c r="Q1258" s="2">
        <f>VLOOKUP($F1258,Experiment!$A$2:$U$90,MATCH(Results!Q$1,Experiment!$A$1:$U$1,0),FALSE)</f>
        <v>80</v>
      </c>
      <c r="R1258" s="3">
        <f>VLOOKUP($F1258,Experiment!$A$2:$U$90,MATCH(Results!R$1,Experiment!$A$1:$U$1,0),FALSE)</f>
        <v>0.5</v>
      </c>
      <c r="S1258" s="2">
        <f>VLOOKUP($F1258,Experiment!$A$2:$U$90,MATCH(Results!S$1,Experiment!$A$1:$U$1,0),FALSE)</f>
        <v>-5</v>
      </c>
      <c r="T1258" s="2">
        <f>VLOOKUP($F1258,Experiment!$A$2:$U$90,MATCH(Results!T$1,Experiment!$A$1:$U$1,0),FALSE)</f>
        <v>7225</v>
      </c>
      <c r="U1258" s="2">
        <f>VLOOKUP($F1258,Experiment!$A$2:$U$90,MATCH(Results!U$1,Experiment!$A$1:$U$1,0),FALSE)</f>
        <v>85</v>
      </c>
      <c r="V1258" s="2">
        <f>VLOOKUP($F1258,Experiment!$A$2:$U$90,MATCH(Results!V$1,Experiment!$A$1:$U$1,0),FALSE)</f>
        <v>2</v>
      </c>
      <c r="W1258" s="3">
        <f>VLOOKUP($F1258,Experiment!$A$2:$U$90,MATCH(Results!W$1,Experiment!$A$1:$U$1,0),FALSE)</f>
        <v>0.25</v>
      </c>
      <c r="X1258" s="3">
        <f>VLOOKUP($F1258,Experiment!$A$2:$U$90,MATCH(Results!X$1,Experiment!$A$1:$U$1,0),FALSE)</f>
        <v>0.75</v>
      </c>
      <c r="Y1258" s="2">
        <f>VLOOKUP($F1258,Experiment!$A$2:$U$90,MATCH(Results!Y$1,Experiment!$A$1:$U$1,0),FALSE)</f>
        <v>2</v>
      </c>
      <c r="Z1258" s="3">
        <f>VLOOKUP($F1258,Experiment!$A$2:$U$90,MATCH(Results!Z$1,Experiment!$A$1:$U$1,0),FALSE)</f>
        <v>0.5</v>
      </c>
      <c r="AA1258" s="3">
        <f>VLOOKUP($F1258,Experiment!$A$2:$U$90,MATCH(Results!AA$1,Experiment!$A$1:$U$1,0),FALSE)</f>
        <v>0.25</v>
      </c>
      <c r="AB1258" s="3">
        <f>VLOOKUP($F1258,Experiment!$A$2:$U$90,MATCH(Results!AB$1,Experiment!$A$1:$U$1,0),FALSE)</f>
        <v>0.625</v>
      </c>
      <c r="AC1258" s="3">
        <f>VLOOKUP($F1258,Experiment!$A$2:$U$90,MATCH(Results!AC$1,Experiment!$A$1:$U$1,0),FALSE)</f>
        <v>0.375</v>
      </c>
      <c r="AD1258" s="2">
        <f>VLOOKUP($F1258,Experiment!$A$2:$U$90,MATCH(Results!AD$1,Experiment!$A$1:$U$1,0),FALSE)</f>
        <v>-26.25</v>
      </c>
      <c r="AE1258" s="2">
        <f>VLOOKUP($F1258,Experiment!$A$2:$U$90,MATCH(Results!AE$1,Experiment!$A$1:$U$1,0),FALSE)</f>
        <v>6773.4375</v>
      </c>
      <c r="AF1258" s="2">
        <f>VLOOKUP($F1258,Experiment!$A$2:$U$90,MATCH(Results!AF$1,Experiment!$A$1:$U$1,0),FALSE)</f>
        <v>82.300896106907615</v>
      </c>
      <c r="AG1258" s="3">
        <f>VLOOKUP($F1258,Experiment!$A$2:$W$90,MATCH(Results!AG$1,Experiment!$A$1:$W$1,0),FALSE)</f>
        <v>0.82730419370997643</v>
      </c>
      <c r="AH1258" s="3">
        <f>VLOOKUP($F1258,Experiment!$A$2:$W$90,MATCH(Results!AH$1,Experiment!$A$1:$W$1,0),FALSE)</f>
        <v>0.38648875795104182</v>
      </c>
      <c r="AI1258" s="3">
        <f>VLOOKUP($F1258,Experiment!$A$2:$X$90,MATCH(Results!AI$1,Experiment!$A$1:$X$1,0),FALSE)</f>
        <v>0.61351124204895813</v>
      </c>
      <c r="AJ1258" s="2">
        <f>Table1[[#This Row],[Gain]]^Table1[[#This Row],[θ]]</f>
        <v>48.573729325843161</v>
      </c>
      <c r="AK1258" s="2">
        <f>-Table1[[#This Row],[λ]]*-Table1[[#This Row],[Loss]]^Table1[[#This Row],[θ]]</f>
        <v>107.83498131120591</v>
      </c>
      <c r="AL1258" s="2">
        <f>Table1[[#This Row],[v_n_w_g]]-Table1[[#This Row],[v_n_w_l]]</f>
        <v>-59.261251985362748</v>
      </c>
      <c r="AM1258" s="2">
        <f>IF(Table1[[#This Row],[diff_v]]&gt;=1,1,0)</f>
        <v>0</v>
      </c>
    </row>
    <row r="1259" spans="1:39" hidden="1" x14ac:dyDescent="0.3">
      <c r="A1259">
        <v>56</v>
      </c>
      <c r="B1259" t="s">
        <v>47</v>
      </c>
      <c r="C1259" s="22">
        <f>VLOOKUP(Table1[[#This Row],[Subject]],'Subject Profile'!$A$2:$E$8,4,FALSE)</f>
        <v>0.88613857459934653</v>
      </c>
      <c r="D1259" s="22">
        <f>VLOOKUP(Table1[[#This Row],[Subject]],'Subject Profile'!$A$2:$E$8,5,FALSE)</f>
        <v>-2</v>
      </c>
      <c r="E1259" t="s">
        <v>108</v>
      </c>
      <c r="F1259" t="s">
        <v>60</v>
      </c>
      <c r="G1259" t="s">
        <v>61</v>
      </c>
      <c r="H1259">
        <f>IF(Table1[[#This Row],[decision]]="accept",1,0)</f>
        <v>0</v>
      </c>
      <c r="I1259">
        <v>0</v>
      </c>
      <c r="J1259">
        <v>560</v>
      </c>
      <c r="K1259">
        <v>1664606094</v>
      </c>
      <c r="L1259">
        <v>5</v>
      </c>
      <c r="M1259" t="str">
        <f>VLOOKUP($F1259,Experiment!$A$2:$U$90,MATCH(Results!M$1,Experiment!$A$1:$U$1,0)+1,FALSE)</f>
        <v>D</v>
      </c>
      <c r="N1259">
        <f>IF(Table1[[#This Row],[Impact]]="I",0,1)</f>
        <v>1</v>
      </c>
      <c r="O1259" s="2">
        <f>VLOOKUP($F1259,Experiment!$A$2:$U$90,MATCH(Results!O$1,Experiment!$A$1:$U$1,0),FALSE)</f>
        <v>0</v>
      </c>
      <c r="P1259" s="3">
        <f>VLOOKUP($F1259,Experiment!$A$2:$U$90,MATCH(Results!P$1,Experiment!$A$1:$U$1,0),FALSE)</f>
        <v>0</v>
      </c>
      <c r="Q1259" s="2">
        <f>VLOOKUP($F1259,Experiment!$A$2:$U$90,MATCH(Results!Q$1,Experiment!$A$1:$U$1,0),FALSE)</f>
        <v>0</v>
      </c>
      <c r="R1259" s="3">
        <f>VLOOKUP($F1259,Experiment!$A$2:$U$90,MATCH(Results!R$1,Experiment!$A$1:$U$1,0),FALSE)</f>
        <v>0</v>
      </c>
      <c r="S1259" s="2">
        <f>VLOOKUP($F1259,Experiment!$A$2:$U$90,MATCH(Results!S$1,Experiment!$A$1:$U$1,0),FALSE)</f>
        <v>0</v>
      </c>
      <c r="T1259" s="2">
        <f>VLOOKUP($F1259,Experiment!$A$2:$U$90,MATCH(Results!T$1,Experiment!$A$1:$U$1,0),FALSE)</f>
        <v>0</v>
      </c>
      <c r="U1259" s="2">
        <f>VLOOKUP($F1259,Experiment!$A$2:$U$90,MATCH(Results!U$1,Experiment!$A$1:$U$1,0),FALSE)</f>
        <v>0</v>
      </c>
      <c r="V1259" s="2">
        <f>VLOOKUP($F1259,Experiment!$A$2:$U$90,MATCH(Results!V$1,Experiment!$A$1:$U$1,0),FALSE)</f>
        <v>0</v>
      </c>
      <c r="W1259" s="3">
        <f>VLOOKUP($F1259,Experiment!$A$2:$U$90,MATCH(Results!W$1,Experiment!$A$1:$U$1,0),FALSE)</f>
        <v>0</v>
      </c>
      <c r="X1259" s="3">
        <f>VLOOKUP($F1259,Experiment!$A$2:$U$90,MATCH(Results!X$1,Experiment!$A$1:$U$1,0),FALSE)</f>
        <v>0</v>
      </c>
      <c r="Y1259" s="2">
        <f>VLOOKUP($F1259,Experiment!$A$2:$U$90,MATCH(Results!Y$1,Experiment!$A$1:$U$1,0),FALSE)</f>
        <v>0</v>
      </c>
      <c r="Z1259" s="3">
        <f>VLOOKUP($F1259,Experiment!$A$2:$U$90,MATCH(Results!Z$1,Experiment!$A$1:$U$1,0),FALSE)</f>
        <v>0</v>
      </c>
      <c r="AA1259" s="3">
        <f>VLOOKUP($F1259,Experiment!$A$2:$U$90,MATCH(Results!AA$1,Experiment!$A$1:$U$1,0),FALSE)</f>
        <v>0</v>
      </c>
      <c r="AB1259" s="3">
        <f>VLOOKUP($F1259,Experiment!$A$2:$U$90,MATCH(Results!AB$1,Experiment!$A$1:$U$1,0),FALSE)</f>
        <v>0</v>
      </c>
      <c r="AC1259" s="3">
        <f>VLOOKUP($F1259,Experiment!$A$2:$U$90,MATCH(Results!AC$1,Experiment!$A$1:$U$1,0),FALSE)</f>
        <v>0</v>
      </c>
      <c r="AD1259" s="2">
        <f>VLOOKUP($F1259,Experiment!$A$2:$U$90,MATCH(Results!AD$1,Experiment!$A$1:$U$1,0),FALSE)</f>
        <v>0</v>
      </c>
      <c r="AE1259" s="2">
        <f>VLOOKUP($F1259,Experiment!$A$2:$U$90,MATCH(Results!AE$1,Experiment!$A$1:$U$1,0),FALSE)</f>
        <v>0</v>
      </c>
      <c r="AF1259" s="2">
        <f>VLOOKUP($F1259,Experiment!$A$2:$U$90,MATCH(Results!AF$1,Experiment!$A$1:$U$1,0),FALSE)</f>
        <v>0</v>
      </c>
      <c r="AG1259" s="2"/>
      <c r="AH1259" s="3">
        <f>VLOOKUP($F1259,Experiment!$A$2:$W$90,MATCH(Results!AH$1,Experiment!$A$1:$W$1,0),FALSE)</f>
        <v>0</v>
      </c>
      <c r="AI1259" s="2">
        <f>VLOOKUP($F1259,Experiment!$A$2:$X$90,MATCH(Results!AI$1,Experiment!$A$1:$X$1,0),FALSE)</f>
        <v>0</v>
      </c>
      <c r="AJ1259" s="2">
        <f>Table1[[#This Row],[Gain]]^Table1[[#This Row],[θ]]</f>
        <v>0</v>
      </c>
      <c r="AK1259" s="2">
        <f>-Table1[[#This Row],[λ]]*-Table1[[#This Row],[Loss]]^Table1[[#This Row],[θ]]</f>
        <v>0</v>
      </c>
      <c r="AL1259" s="2">
        <f>Table1[[#This Row],[v_n_w_g]]-Table1[[#This Row],[v_n_w_l]]</f>
        <v>0</v>
      </c>
      <c r="AM1259" s="2">
        <f>IF(Table1[[#This Row],[diff_v]]&gt;=1,1,0)</f>
        <v>0</v>
      </c>
    </row>
    <row r="1260" spans="1:39" hidden="1" x14ac:dyDescent="0.3">
      <c r="A1260">
        <v>57</v>
      </c>
      <c r="B1260" t="s">
        <v>47</v>
      </c>
      <c r="C1260" s="22">
        <f>VLOOKUP(Table1[[#This Row],[Subject]],'Subject Profile'!$A$2:$E$8,4,FALSE)</f>
        <v>0.88613857459934653</v>
      </c>
      <c r="D1260" s="22">
        <f>VLOOKUP(Table1[[#This Row],[Subject]],'Subject Profile'!$A$2:$E$8,5,FALSE)</f>
        <v>-2</v>
      </c>
      <c r="E1260" t="s">
        <v>108</v>
      </c>
      <c r="F1260" t="s">
        <v>99</v>
      </c>
      <c r="G1260" t="s">
        <v>7</v>
      </c>
      <c r="H1260">
        <f>IF(Table1[[#This Row],[decision]]="accept",1,0)</f>
        <v>1</v>
      </c>
      <c r="I1260">
        <v>10</v>
      </c>
      <c r="J1260">
        <v>570</v>
      </c>
      <c r="K1260">
        <v>1664606102</v>
      </c>
      <c r="L1260">
        <v>8</v>
      </c>
      <c r="M1260" t="str">
        <f>VLOOKUP($F1260,Experiment!$A$2:$U$90,MATCH(Results!M$1,Experiment!$A$1:$U$1,0)+1,FALSE)</f>
        <v>G</v>
      </c>
      <c r="N1260">
        <f>IF(Table1[[#This Row],[Impact]]="I",0,1)</f>
        <v>1</v>
      </c>
      <c r="O1260" s="2">
        <f>VLOOKUP($F1260,Experiment!$A$2:$U$90,MATCH(Results!O$1,Experiment!$A$1:$U$1,0),FALSE)</f>
        <v>0</v>
      </c>
      <c r="P1260" s="3">
        <f>VLOOKUP($F1260,Experiment!$A$2:$U$90,MATCH(Results!P$1,Experiment!$A$1:$U$1,0),FALSE)</f>
        <v>0.5</v>
      </c>
      <c r="Q1260" s="2">
        <f>VLOOKUP($F1260,Experiment!$A$2:$U$90,MATCH(Results!Q$1,Experiment!$A$1:$U$1,0),FALSE)</f>
        <v>10</v>
      </c>
      <c r="R1260" s="3">
        <f>VLOOKUP($F1260,Experiment!$A$2:$U$90,MATCH(Results!R$1,Experiment!$A$1:$U$1,0),FALSE)</f>
        <v>0.5</v>
      </c>
      <c r="S1260" s="2">
        <f>VLOOKUP($F1260,Experiment!$A$2:$U$90,MATCH(Results!S$1,Experiment!$A$1:$U$1,0),FALSE)</f>
        <v>5</v>
      </c>
      <c r="T1260" s="2">
        <f>VLOOKUP($F1260,Experiment!$A$2:$U$90,MATCH(Results!T$1,Experiment!$A$1:$U$1,0),FALSE)</f>
        <v>25</v>
      </c>
      <c r="U1260" s="2">
        <f>VLOOKUP($F1260,Experiment!$A$2:$U$90,MATCH(Results!U$1,Experiment!$A$1:$U$1,0),FALSE)</f>
        <v>5</v>
      </c>
      <c r="V1260" s="2">
        <f>VLOOKUP($F1260,Experiment!$A$2:$U$90,MATCH(Results!V$1,Experiment!$A$1:$U$1,0),FALSE)</f>
        <v>2</v>
      </c>
      <c r="W1260" s="3">
        <f>VLOOKUP($F1260,Experiment!$A$2:$U$90,MATCH(Results!W$1,Experiment!$A$1:$U$1,0),FALSE)</f>
        <v>0.25</v>
      </c>
      <c r="X1260" s="3">
        <f>VLOOKUP($F1260,Experiment!$A$2:$U$90,MATCH(Results!X$1,Experiment!$A$1:$U$1,0),FALSE)</f>
        <v>0.75</v>
      </c>
      <c r="Y1260" s="2">
        <f>VLOOKUP($F1260,Experiment!$A$2:$U$90,MATCH(Results!Y$1,Experiment!$A$1:$U$1,0),FALSE)</f>
        <v>2</v>
      </c>
      <c r="Z1260" s="3">
        <f>VLOOKUP($F1260,Experiment!$A$2:$U$90,MATCH(Results!Z$1,Experiment!$A$1:$U$1,0),FALSE)</f>
        <v>0.5</v>
      </c>
      <c r="AA1260" s="3">
        <f>VLOOKUP($F1260,Experiment!$A$2:$U$90,MATCH(Results!AA$1,Experiment!$A$1:$U$1,0),FALSE)</f>
        <v>0.25</v>
      </c>
      <c r="AB1260" s="3">
        <f>VLOOKUP($F1260,Experiment!$A$2:$U$90,MATCH(Results!AB$1,Experiment!$A$1:$U$1,0),FALSE)</f>
        <v>0.625</v>
      </c>
      <c r="AC1260" s="3">
        <f>VLOOKUP($F1260,Experiment!$A$2:$U$90,MATCH(Results!AC$1,Experiment!$A$1:$U$1,0),FALSE)</f>
        <v>0.375</v>
      </c>
      <c r="AD1260" s="2">
        <f>VLOOKUP($F1260,Experiment!$A$2:$U$90,MATCH(Results!AD$1,Experiment!$A$1:$U$1,0),FALSE)</f>
        <v>3.75</v>
      </c>
      <c r="AE1260" s="2">
        <f>VLOOKUP($F1260,Experiment!$A$2:$U$90,MATCH(Results!AE$1,Experiment!$A$1:$U$1,0),FALSE)</f>
        <v>23.4375</v>
      </c>
      <c r="AF1260" s="2">
        <f>VLOOKUP($F1260,Experiment!$A$2:$U$90,MATCH(Results!AF$1,Experiment!$A$1:$U$1,0),FALSE)</f>
        <v>4.8412291827592711</v>
      </c>
      <c r="AG1260" s="3">
        <f>VLOOKUP($F1260,Experiment!$A$2:$W$90,MATCH(Results!AG$1,Experiment!$A$1:$W$1,0),FALSE)</f>
        <v>0.82730419370997643</v>
      </c>
      <c r="AH1260" s="3">
        <f>VLOOKUP($F1260,Experiment!$A$2:$W$90,MATCH(Results!AH$1,Experiment!$A$1:$W$1,0),FALSE)</f>
        <v>0.38648875795104182</v>
      </c>
      <c r="AI1260" s="3">
        <f>VLOOKUP($F1260,Experiment!$A$2:$X$90,MATCH(Results!AI$1,Experiment!$A$1:$X$1,0),FALSE)</f>
        <v>0.61351124204895813</v>
      </c>
      <c r="AJ1260" s="2">
        <f>Table1[[#This Row],[Gain]]^Table1[[#This Row],[θ]]</f>
        <v>7.693758934363303</v>
      </c>
      <c r="AK1260" s="2">
        <f>-Table1[[#This Row],[λ]]*-Table1[[#This Row],[Loss]]^Table1[[#This Row],[θ]]</f>
        <v>0</v>
      </c>
      <c r="AL1260" s="2">
        <f>Table1[[#This Row],[v_n_w_g]]-Table1[[#This Row],[v_n_w_l]]</f>
        <v>7.693758934363303</v>
      </c>
      <c r="AM1260" s="2">
        <f>IF(Table1[[#This Row],[diff_v]]&gt;=1,1,0)</f>
        <v>1</v>
      </c>
    </row>
    <row r="1261" spans="1:39" hidden="1" x14ac:dyDescent="0.3">
      <c r="A1261">
        <v>58</v>
      </c>
      <c r="B1261" t="s">
        <v>47</v>
      </c>
      <c r="C1261" s="22">
        <f>VLOOKUP(Table1[[#This Row],[Subject]],'Subject Profile'!$A$2:$E$8,4,FALSE)</f>
        <v>0.88613857459934653</v>
      </c>
      <c r="D1261" s="22">
        <f>VLOOKUP(Table1[[#This Row],[Subject]],'Subject Profile'!$A$2:$E$8,5,FALSE)</f>
        <v>-2</v>
      </c>
      <c r="E1261" t="s">
        <v>108</v>
      </c>
      <c r="F1261" t="s">
        <v>55</v>
      </c>
      <c r="G1261" t="s">
        <v>56</v>
      </c>
      <c r="H1261">
        <f>IF(Table1[[#This Row],[decision]]="accept",1,0)</f>
        <v>0</v>
      </c>
      <c r="I1261">
        <v>0</v>
      </c>
      <c r="J1261">
        <v>570</v>
      </c>
      <c r="K1261">
        <v>1664606112</v>
      </c>
      <c r="L1261">
        <v>10</v>
      </c>
      <c r="M1261" t="str">
        <f>VLOOKUP($F1261,Experiment!$A$2:$U$90,MATCH(Results!M$1,Experiment!$A$1:$U$1,0)+1,FALSE)</f>
        <v>R</v>
      </c>
      <c r="N1261">
        <f>IF(Table1[[#This Row],[Impact]]="I",0,1)</f>
        <v>1</v>
      </c>
      <c r="O1261" s="2">
        <f>VLOOKUP($F1261,Experiment!$A$2:$U$90,MATCH(Results!O$1,Experiment!$A$1:$U$1,0),FALSE)</f>
        <v>0</v>
      </c>
      <c r="P1261" s="3">
        <f>VLOOKUP($F1261,Experiment!$A$2:$U$90,MATCH(Results!P$1,Experiment!$A$1:$U$1,0),FALSE)</f>
        <v>0</v>
      </c>
      <c r="Q1261" s="2">
        <f>VLOOKUP($F1261,Experiment!$A$2:$U$90,MATCH(Results!Q$1,Experiment!$A$1:$U$1,0),FALSE)</f>
        <v>0</v>
      </c>
      <c r="R1261" s="3">
        <f>VLOOKUP($F1261,Experiment!$A$2:$U$90,MATCH(Results!R$1,Experiment!$A$1:$U$1,0),FALSE)</f>
        <v>0</v>
      </c>
      <c r="S1261" s="2">
        <f>VLOOKUP($F1261,Experiment!$A$2:$U$90,MATCH(Results!S$1,Experiment!$A$1:$U$1,0),FALSE)</f>
        <v>0</v>
      </c>
      <c r="T1261" s="2">
        <f>VLOOKUP($F1261,Experiment!$A$2:$U$90,MATCH(Results!T$1,Experiment!$A$1:$U$1,0),FALSE)</f>
        <v>0</v>
      </c>
      <c r="U1261" s="2">
        <f>VLOOKUP($F1261,Experiment!$A$2:$U$90,MATCH(Results!U$1,Experiment!$A$1:$U$1,0),FALSE)</f>
        <v>0</v>
      </c>
      <c r="V1261" s="2">
        <f>VLOOKUP($F1261,Experiment!$A$2:$U$90,MATCH(Results!V$1,Experiment!$A$1:$U$1,0),FALSE)</f>
        <v>0</v>
      </c>
      <c r="W1261" s="3">
        <f>VLOOKUP($F1261,Experiment!$A$2:$U$90,MATCH(Results!W$1,Experiment!$A$1:$U$1,0),FALSE)</f>
        <v>0</v>
      </c>
      <c r="X1261" s="3">
        <f>VLOOKUP($F1261,Experiment!$A$2:$U$90,MATCH(Results!X$1,Experiment!$A$1:$U$1,0),FALSE)</f>
        <v>0</v>
      </c>
      <c r="Y1261" s="2">
        <f>VLOOKUP($F1261,Experiment!$A$2:$U$90,MATCH(Results!Y$1,Experiment!$A$1:$U$1,0),FALSE)</f>
        <v>0</v>
      </c>
      <c r="Z1261" s="3">
        <f>VLOOKUP($F1261,Experiment!$A$2:$U$90,MATCH(Results!Z$1,Experiment!$A$1:$U$1,0),FALSE)</f>
        <v>0</v>
      </c>
      <c r="AA1261" s="3">
        <f>VLOOKUP($F1261,Experiment!$A$2:$U$90,MATCH(Results!AA$1,Experiment!$A$1:$U$1,0),FALSE)</f>
        <v>0</v>
      </c>
      <c r="AB1261" s="3">
        <f>VLOOKUP($F1261,Experiment!$A$2:$U$90,MATCH(Results!AB$1,Experiment!$A$1:$U$1,0),FALSE)</f>
        <v>0</v>
      </c>
      <c r="AC1261" s="3">
        <f>VLOOKUP($F1261,Experiment!$A$2:$U$90,MATCH(Results!AC$1,Experiment!$A$1:$U$1,0),FALSE)</f>
        <v>0</v>
      </c>
      <c r="AD1261" s="2">
        <f>VLOOKUP($F1261,Experiment!$A$2:$U$90,MATCH(Results!AD$1,Experiment!$A$1:$U$1,0),FALSE)</f>
        <v>0</v>
      </c>
      <c r="AE1261" s="2">
        <f>VLOOKUP($F1261,Experiment!$A$2:$U$90,MATCH(Results!AE$1,Experiment!$A$1:$U$1,0),FALSE)</f>
        <v>0</v>
      </c>
      <c r="AF1261" s="2">
        <f>VLOOKUP($F1261,Experiment!$A$2:$U$90,MATCH(Results!AF$1,Experiment!$A$1:$U$1,0),FALSE)</f>
        <v>0</v>
      </c>
      <c r="AG1261" s="2"/>
      <c r="AH1261" s="3">
        <f>VLOOKUP($F1261,Experiment!$A$2:$W$90,MATCH(Results!AH$1,Experiment!$A$1:$W$1,0),FALSE)</f>
        <v>0</v>
      </c>
      <c r="AI1261" s="2">
        <f>VLOOKUP($F1261,Experiment!$A$2:$X$90,MATCH(Results!AI$1,Experiment!$A$1:$X$1,0),FALSE)</f>
        <v>0</v>
      </c>
      <c r="AJ1261" s="2">
        <f>Table1[[#This Row],[Gain]]^Table1[[#This Row],[θ]]</f>
        <v>0</v>
      </c>
      <c r="AK1261" s="2">
        <f>-Table1[[#This Row],[λ]]*-Table1[[#This Row],[Loss]]^Table1[[#This Row],[θ]]</f>
        <v>0</v>
      </c>
      <c r="AL1261" s="2">
        <f>Table1[[#This Row],[v_n_w_g]]-Table1[[#This Row],[v_n_w_l]]</f>
        <v>0</v>
      </c>
      <c r="AM1261" s="2">
        <f>IF(Table1[[#This Row],[diff_v]]&gt;=1,1,0)</f>
        <v>0</v>
      </c>
    </row>
    <row r="1262" spans="1:39" hidden="1" x14ac:dyDescent="0.3">
      <c r="A1262">
        <v>59</v>
      </c>
      <c r="B1262" t="s">
        <v>47</v>
      </c>
      <c r="C1262" s="22">
        <f>VLOOKUP(Table1[[#This Row],[Subject]],'Subject Profile'!$A$2:$E$8,4,FALSE)</f>
        <v>0.88613857459934653</v>
      </c>
      <c r="D1262" s="22">
        <f>VLOOKUP(Table1[[#This Row],[Subject]],'Subject Profile'!$A$2:$E$8,5,FALSE)</f>
        <v>-2</v>
      </c>
      <c r="E1262" t="s">
        <v>108</v>
      </c>
      <c r="F1262" t="s">
        <v>74</v>
      </c>
      <c r="G1262" t="s">
        <v>7</v>
      </c>
      <c r="H1262">
        <f>IF(Table1[[#This Row],[decision]]="accept",1,0)</f>
        <v>1</v>
      </c>
      <c r="I1262">
        <v>30</v>
      </c>
      <c r="J1262">
        <v>600</v>
      </c>
      <c r="K1262">
        <v>1664606118</v>
      </c>
      <c r="L1262">
        <v>6</v>
      </c>
      <c r="M1262" t="str">
        <f>VLOOKUP($F1262,Experiment!$A$2:$U$90,MATCH(Results!M$1,Experiment!$A$1:$U$1,0)+1,FALSE)</f>
        <v>G</v>
      </c>
      <c r="N1262">
        <f>IF(Table1[[#This Row],[Impact]]="I",0,1)</f>
        <v>1</v>
      </c>
      <c r="O1262" s="2">
        <f>VLOOKUP($F1262,Experiment!$A$2:$U$90,MATCH(Results!O$1,Experiment!$A$1:$U$1,0),FALSE)</f>
        <v>-10</v>
      </c>
      <c r="P1262" s="3">
        <f>VLOOKUP($F1262,Experiment!$A$2:$U$90,MATCH(Results!P$1,Experiment!$A$1:$U$1,0),FALSE)</f>
        <v>0.5</v>
      </c>
      <c r="Q1262" s="2">
        <f>VLOOKUP($F1262,Experiment!$A$2:$U$90,MATCH(Results!Q$1,Experiment!$A$1:$U$1,0),FALSE)</f>
        <v>30</v>
      </c>
      <c r="R1262" s="3">
        <f>VLOOKUP($F1262,Experiment!$A$2:$U$90,MATCH(Results!R$1,Experiment!$A$1:$U$1,0),FALSE)</f>
        <v>0.5</v>
      </c>
      <c r="S1262" s="2">
        <f>VLOOKUP($F1262,Experiment!$A$2:$U$90,MATCH(Results!S$1,Experiment!$A$1:$U$1,0),FALSE)</f>
        <v>10</v>
      </c>
      <c r="T1262" s="2">
        <f>VLOOKUP($F1262,Experiment!$A$2:$U$90,MATCH(Results!T$1,Experiment!$A$1:$U$1,0),FALSE)</f>
        <v>400</v>
      </c>
      <c r="U1262" s="2">
        <f>VLOOKUP($F1262,Experiment!$A$2:$U$90,MATCH(Results!U$1,Experiment!$A$1:$U$1,0),FALSE)</f>
        <v>20</v>
      </c>
      <c r="V1262" s="2">
        <f>VLOOKUP($F1262,Experiment!$A$2:$U$90,MATCH(Results!V$1,Experiment!$A$1:$U$1,0),FALSE)</f>
        <v>2</v>
      </c>
      <c r="W1262" s="3">
        <f>VLOOKUP($F1262,Experiment!$A$2:$U$90,MATCH(Results!W$1,Experiment!$A$1:$U$1,0),FALSE)</f>
        <v>0.25</v>
      </c>
      <c r="X1262" s="3">
        <f>VLOOKUP($F1262,Experiment!$A$2:$U$90,MATCH(Results!X$1,Experiment!$A$1:$U$1,0),FALSE)</f>
        <v>0.75</v>
      </c>
      <c r="Y1262" s="2">
        <f>VLOOKUP($F1262,Experiment!$A$2:$U$90,MATCH(Results!Y$1,Experiment!$A$1:$U$1,0),FALSE)</f>
        <v>2</v>
      </c>
      <c r="Z1262" s="3">
        <f>VLOOKUP($F1262,Experiment!$A$2:$U$90,MATCH(Results!Z$1,Experiment!$A$1:$U$1,0),FALSE)</f>
        <v>0.5</v>
      </c>
      <c r="AA1262" s="3">
        <f>VLOOKUP($F1262,Experiment!$A$2:$U$90,MATCH(Results!AA$1,Experiment!$A$1:$U$1,0),FALSE)</f>
        <v>0.25</v>
      </c>
      <c r="AB1262" s="3">
        <f>VLOOKUP($F1262,Experiment!$A$2:$U$90,MATCH(Results!AB$1,Experiment!$A$1:$U$1,0),FALSE)</f>
        <v>0.625</v>
      </c>
      <c r="AC1262" s="3">
        <f>VLOOKUP($F1262,Experiment!$A$2:$U$90,MATCH(Results!AC$1,Experiment!$A$1:$U$1,0),FALSE)</f>
        <v>0.375</v>
      </c>
      <c r="AD1262" s="2">
        <f>VLOOKUP($F1262,Experiment!$A$2:$U$90,MATCH(Results!AD$1,Experiment!$A$1:$U$1,0),FALSE)</f>
        <v>5</v>
      </c>
      <c r="AE1262" s="2">
        <f>VLOOKUP($F1262,Experiment!$A$2:$U$90,MATCH(Results!AE$1,Experiment!$A$1:$U$1,0),FALSE)</f>
        <v>375</v>
      </c>
      <c r="AF1262" s="2">
        <f>VLOOKUP($F1262,Experiment!$A$2:$U$90,MATCH(Results!AF$1,Experiment!$A$1:$U$1,0),FALSE)</f>
        <v>19.364916731037084</v>
      </c>
      <c r="AG1262" s="3">
        <f>VLOOKUP($F1262,Experiment!$A$2:$W$90,MATCH(Results!AG$1,Experiment!$A$1:$W$1,0),FALSE)</f>
        <v>0.82730419370997643</v>
      </c>
      <c r="AH1262" s="3">
        <f>VLOOKUP($F1262,Experiment!$A$2:$W$90,MATCH(Results!AH$1,Experiment!$A$1:$W$1,0),FALSE)</f>
        <v>0.38648875795104182</v>
      </c>
      <c r="AI1262" s="3">
        <f>VLOOKUP($F1262,Experiment!$A$2:$X$90,MATCH(Results!AI$1,Experiment!$A$1:$X$1,0),FALSE)</f>
        <v>0.61351124204895813</v>
      </c>
      <c r="AJ1262" s="2">
        <f>Table1[[#This Row],[Gain]]^Table1[[#This Row],[θ]]</f>
        <v>20.367331083133973</v>
      </c>
      <c r="AK1262" s="2">
        <f>-Table1[[#This Row],[λ]]*-Table1[[#This Row],[Loss]]^Table1[[#This Row],[θ]]</f>
        <v>15.387517868726606</v>
      </c>
      <c r="AL1262" s="2">
        <f>Table1[[#This Row],[v_n_w_g]]-Table1[[#This Row],[v_n_w_l]]</f>
        <v>4.9798132144073666</v>
      </c>
      <c r="AM1262" s="2">
        <f>IF(Table1[[#This Row],[diff_v]]&gt;=1,1,0)</f>
        <v>1</v>
      </c>
    </row>
    <row r="1263" spans="1:39" hidden="1" x14ac:dyDescent="0.3">
      <c r="A1263">
        <v>60</v>
      </c>
      <c r="B1263" t="s">
        <v>47</v>
      </c>
      <c r="C1263" s="22">
        <f>VLOOKUP(Table1[[#This Row],[Subject]],'Subject Profile'!$A$2:$E$8,4,FALSE)</f>
        <v>0.88613857459934653</v>
      </c>
      <c r="D1263" s="22">
        <f>VLOOKUP(Table1[[#This Row],[Subject]],'Subject Profile'!$A$2:$E$8,5,FALSE)</f>
        <v>-2</v>
      </c>
      <c r="E1263" t="s">
        <v>108</v>
      </c>
      <c r="F1263" t="s">
        <v>71</v>
      </c>
      <c r="G1263" t="s">
        <v>7</v>
      </c>
      <c r="H1263">
        <f>IF(Table1[[#This Row],[decision]]="accept",1,0)</f>
        <v>1</v>
      </c>
      <c r="I1263">
        <v>30</v>
      </c>
      <c r="J1263">
        <v>630</v>
      </c>
      <c r="K1263">
        <v>1664606123</v>
      </c>
      <c r="L1263">
        <v>5</v>
      </c>
      <c r="M1263" t="str">
        <f>VLOOKUP($F1263,Experiment!$A$2:$U$90,MATCH(Results!M$1,Experiment!$A$1:$U$1,0)+1,FALSE)</f>
        <v>I</v>
      </c>
      <c r="N1263">
        <f>IF(Table1[[#This Row],[Impact]]="I",0,1)</f>
        <v>0</v>
      </c>
      <c r="O1263" s="2">
        <f>VLOOKUP($F1263,Experiment!$A$2:$U$90,MATCH(Results!O$1,Experiment!$A$1:$U$1,0),FALSE)</f>
        <v>-10</v>
      </c>
      <c r="P1263" s="3">
        <f>VLOOKUP($F1263,Experiment!$A$2:$U$90,MATCH(Results!P$1,Experiment!$A$1:$U$1,0),FALSE)</f>
        <v>0.5</v>
      </c>
      <c r="Q1263" s="2">
        <f>VLOOKUP($F1263,Experiment!$A$2:$U$90,MATCH(Results!Q$1,Experiment!$A$1:$U$1,0),FALSE)</f>
        <v>30</v>
      </c>
      <c r="R1263" s="3">
        <f>VLOOKUP($F1263,Experiment!$A$2:$U$90,MATCH(Results!R$1,Experiment!$A$1:$U$1,0),FALSE)</f>
        <v>0.5</v>
      </c>
      <c r="S1263" s="2">
        <f>VLOOKUP($F1263,Experiment!$A$2:$U$90,MATCH(Results!S$1,Experiment!$A$1:$U$1,0),FALSE)</f>
        <v>10</v>
      </c>
      <c r="T1263" s="2">
        <f>VLOOKUP($F1263,Experiment!$A$2:$U$90,MATCH(Results!T$1,Experiment!$A$1:$U$1,0),FALSE)</f>
        <v>400</v>
      </c>
      <c r="U1263" s="2">
        <f>VLOOKUP($F1263,Experiment!$A$2:$U$90,MATCH(Results!U$1,Experiment!$A$1:$U$1,0),FALSE)</f>
        <v>20</v>
      </c>
      <c r="V1263" s="2">
        <f>VLOOKUP($F1263,Experiment!$A$2:$U$90,MATCH(Results!V$1,Experiment!$A$1:$U$1,0),FALSE)</f>
        <v>2</v>
      </c>
      <c r="W1263" s="3">
        <f>VLOOKUP($F1263,Experiment!$A$2:$U$90,MATCH(Results!W$1,Experiment!$A$1:$U$1,0),FALSE)</f>
        <v>0.25</v>
      </c>
      <c r="X1263" s="3">
        <f>VLOOKUP($F1263,Experiment!$A$2:$U$90,MATCH(Results!X$1,Experiment!$A$1:$U$1,0),FALSE)</f>
        <v>0.75</v>
      </c>
      <c r="Y1263" s="2">
        <f>VLOOKUP($F1263,Experiment!$A$2:$U$90,MATCH(Results!Y$1,Experiment!$A$1:$U$1,0),FALSE)</f>
        <v>2</v>
      </c>
      <c r="Z1263" s="3">
        <f>VLOOKUP($F1263,Experiment!$A$2:$U$90,MATCH(Results!Z$1,Experiment!$A$1:$U$1,0),FALSE)</f>
        <v>0.5</v>
      </c>
      <c r="AA1263" s="3">
        <f>VLOOKUP($F1263,Experiment!$A$2:$U$90,MATCH(Results!AA$1,Experiment!$A$1:$U$1,0),FALSE)</f>
        <v>0.25</v>
      </c>
      <c r="AB1263" s="3">
        <f>VLOOKUP($F1263,Experiment!$A$2:$U$90,MATCH(Results!AB$1,Experiment!$A$1:$U$1,0),FALSE)</f>
        <v>0.625</v>
      </c>
      <c r="AC1263" s="3">
        <f>VLOOKUP($F1263,Experiment!$A$2:$U$90,MATCH(Results!AC$1,Experiment!$A$1:$U$1,0),FALSE)</f>
        <v>0.375</v>
      </c>
      <c r="AD1263" s="2">
        <f>VLOOKUP($F1263,Experiment!$A$2:$U$90,MATCH(Results!AD$1,Experiment!$A$1:$U$1,0),FALSE)</f>
        <v>5</v>
      </c>
      <c r="AE1263" s="2">
        <f>VLOOKUP($F1263,Experiment!$A$2:$U$90,MATCH(Results!AE$1,Experiment!$A$1:$U$1,0),FALSE)</f>
        <v>375</v>
      </c>
      <c r="AF1263" s="2">
        <f>VLOOKUP($F1263,Experiment!$A$2:$U$90,MATCH(Results!AF$1,Experiment!$A$1:$U$1,0),FALSE)</f>
        <v>19.364916731037084</v>
      </c>
      <c r="AG1263" s="3">
        <f>VLOOKUP($F1263,Experiment!$A$2:$W$90,MATCH(Results!AG$1,Experiment!$A$1:$W$1,0),FALSE)</f>
        <v>0.82730419370997643</v>
      </c>
      <c r="AH1263" s="3">
        <f>VLOOKUP($F1263,Experiment!$A$2:$W$90,MATCH(Results!AH$1,Experiment!$A$1:$W$1,0),FALSE)</f>
        <v>0.38648875795104182</v>
      </c>
      <c r="AI1263" s="3">
        <f>VLOOKUP($F1263,Experiment!$A$2:$X$90,MATCH(Results!AI$1,Experiment!$A$1:$X$1,0),FALSE)</f>
        <v>0.61351124204895813</v>
      </c>
      <c r="AJ1263" s="2">
        <f>Table1[[#This Row],[Gain]]^Table1[[#This Row],[θ]]</f>
        <v>20.367331083133973</v>
      </c>
      <c r="AK1263" s="2">
        <f>-Table1[[#This Row],[λ]]*-Table1[[#This Row],[Loss]]^Table1[[#This Row],[θ]]</f>
        <v>15.387517868726606</v>
      </c>
      <c r="AL1263" s="2">
        <f>Table1[[#This Row],[v_n_w_g]]-Table1[[#This Row],[v_n_w_l]]</f>
        <v>4.9798132144073666</v>
      </c>
      <c r="AM1263" s="2">
        <f>IF(Table1[[#This Row],[diff_v]]&gt;=1,1,0)</f>
        <v>1</v>
      </c>
    </row>
    <row r="1264" spans="1:39" hidden="1" x14ac:dyDescent="0.3">
      <c r="A1264">
        <v>61</v>
      </c>
      <c r="B1264" t="s">
        <v>47</v>
      </c>
      <c r="C1264" s="22">
        <f>VLOOKUP(Table1[[#This Row],[Subject]],'Subject Profile'!$A$2:$E$8,4,FALSE)</f>
        <v>0.88613857459934653</v>
      </c>
      <c r="D1264" s="22">
        <f>VLOOKUP(Table1[[#This Row],[Subject]],'Subject Profile'!$A$2:$E$8,5,FALSE)</f>
        <v>-2</v>
      </c>
      <c r="E1264" t="s">
        <v>108</v>
      </c>
      <c r="F1264" t="s">
        <v>63</v>
      </c>
      <c r="G1264" t="s">
        <v>7</v>
      </c>
      <c r="H1264">
        <f>IF(Table1[[#This Row],[decision]]="accept",1,0)</f>
        <v>1</v>
      </c>
      <c r="I1264">
        <v>60</v>
      </c>
      <c r="J1264">
        <v>690</v>
      </c>
      <c r="K1264">
        <v>1664606127</v>
      </c>
      <c r="L1264">
        <v>4</v>
      </c>
      <c r="M1264" t="str">
        <f>VLOOKUP($F1264,Experiment!$A$2:$U$90,MATCH(Results!M$1,Experiment!$A$1:$U$1,0)+1,FALSE)</f>
        <v>I</v>
      </c>
      <c r="N1264">
        <f>IF(Table1[[#This Row],[Impact]]="I",0,1)</f>
        <v>0</v>
      </c>
      <c r="O1264" s="2">
        <f>VLOOKUP($F1264,Experiment!$A$2:$U$90,MATCH(Results!O$1,Experiment!$A$1:$U$1,0),FALSE)</f>
        <v>-50</v>
      </c>
      <c r="P1264" s="3">
        <f>VLOOKUP($F1264,Experiment!$A$2:$U$90,MATCH(Results!P$1,Experiment!$A$1:$U$1,0),FALSE)</f>
        <v>0.5</v>
      </c>
      <c r="Q1264" s="2">
        <f>VLOOKUP($F1264,Experiment!$A$2:$U$90,MATCH(Results!Q$1,Experiment!$A$1:$U$1,0),FALSE)</f>
        <v>60</v>
      </c>
      <c r="R1264" s="3">
        <f>VLOOKUP($F1264,Experiment!$A$2:$U$90,MATCH(Results!R$1,Experiment!$A$1:$U$1,0),FALSE)</f>
        <v>0.5</v>
      </c>
      <c r="S1264" s="2">
        <f>VLOOKUP($F1264,Experiment!$A$2:$U$90,MATCH(Results!S$1,Experiment!$A$1:$U$1,0),FALSE)</f>
        <v>5</v>
      </c>
      <c r="T1264" s="2">
        <f>VLOOKUP($F1264,Experiment!$A$2:$U$90,MATCH(Results!T$1,Experiment!$A$1:$U$1,0),FALSE)</f>
        <v>3025</v>
      </c>
      <c r="U1264" s="2">
        <f>VLOOKUP($F1264,Experiment!$A$2:$U$90,MATCH(Results!U$1,Experiment!$A$1:$U$1,0),FALSE)</f>
        <v>55</v>
      </c>
      <c r="V1264" s="2">
        <f>VLOOKUP($F1264,Experiment!$A$2:$U$90,MATCH(Results!V$1,Experiment!$A$1:$U$1,0),FALSE)</f>
        <v>4</v>
      </c>
      <c r="W1264" s="3">
        <f>VLOOKUP($F1264,Experiment!$A$2:$U$90,MATCH(Results!W$1,Experiment!$A$1:$U$1,0),FALSE)</f>
        <v>0.25</v>
      </c>
      <c r="X1264" s="3">
        <f>VLOOKUP($F1264,Experiment!$A$2:$U$90,MATCH(Results!X$1,Experiment!$A$1:$U$1,0),FALSE)</f>
        <v>0.75</v>
      </c>
      <c r="Y1264" s="2">
        <f>VLOOKUP($F1264,Experiment!$A$2:$U$90,MATCH(Results!Y$1,Experiment!$A$1:$U$1,0),FALSE)</f>
        <v>2</v>
      </c>
      <c r="Z1264" s="3">
        <f>VLOOKUP($F1264,Experiment!$A$2:$U$90,MATCH(Results!Z$1,Experiment!$A$1:$U$1,0),FALSE)</f>
        <v>0.5</v>
      </c>
      <c r="AA1264" s="3">
        <f>VLOOKUP($F1264,Experiment!$A$2:$U$90,MATCH(Results!AA$1,Experiment!$A$1:$U$1,0),FALSE)</f>
        <v>0.25</v>
      </c>
      <c r="AB1264" s="3">
        <f>VLOOKUP($F1264,Experiment!$A$2:$U$90,MATCH(Results!AB$1,Experiment!$A$1:$U$1,0),FALSE)</f>
        <v>0.625</v>
      </c>
      <c r="AC1264" s="3">
        <f>VLOOKUP($F1264,Experiment!$A$2:$U$90,MATCH(Results!AC$1,Experiment!$A$1:$U$1,0),FALSE)</f>
        <v>0.375</v>
      </c>
      <c r="AD1264" s="2">
        <f>VLOOKUP($F1264,Experiment!$A$2:$U$90,MATCH(Results!AD$1,Experiment!$A$1:$U$1,0),FALSE)</f>
        <v>-8.75</v>
      </c>
      <c r="AE1264" s="2">
        <f>VLOOKUP($F1264,Experiment!$A$2:$U$90,MATCH(Results!AE$1,Experiment!$A$1:$U$1,0),FALSE)</f>
        <v>2835.9375</v>
      </c>
      <c r="AF1264" s="2">
        <f>VLOOKUP($F1264,Experiment!$A$2:$U$90,MATCH(Results!AF$1,Experiment!$A$1:$U$1,0),FALSE)</f>
        <v>53.253521010351982</v>
      </c>
      <c r="AG1264" s="3">
        <f>VLOOKUP($F1264,Experiment!$A$2:$W$90,MATCH(Results!AG$1,Experiment!$A$1:$W$1,0),FALSE)</f>
        <v>0.82730419370997643</v>
      </c>
      <c r="AH1264" s="3">
        <f>VLOOKUP($F1264,Experiment!$A$2:$W$90,MATCH(Results!AH$1,Experiment!$A$1:$W$1,0),FALSE)</f>
        <v>0.38648875795104182</v>
      </c>
      <c r="AI1264" s="3">
        <f>VLOOKUP($F1264,Experiment!$A$2:$X$90,MATCH(Results!AI$1,Experiment!$A$1:$X$1,0),FALSE)</f>
        <v>0.61351124204895813</v>
      </c>
      <c r="AJ1264" s="2">
        <f>Table1[[#This Row],[Gain]]^Table1[[#This Row],[θ]]</f>
        <v>37.643362891590748</v>
      </c>
      <c r="AK1264" s="2">
        <f>-Table1[[#This Row],[λ]]*-Table1[[#This Row],[Loss]]^Table1[[#This Row],[θ]]</f>
        <v>64.054973166180915</v>
      </c>
      <c r="AL1264" s="2">
        <f>Table1[[#This Row],[v_n_w_g]]-Table1[[#This Row],[v_n_w_l]]</f>
        <v>-26.411610274590167</v>
      </c>
      <c r="AM1264" s="2">
        <f>IF(Table1[[#This Row],[diff_v]]&gt;=1,1,0)</f>
        <v>0</v>
      </c>
    </row>
    <row r="1265" spans="1:39" hidden="1" x14ac:dyDescent="0.3">
      <c r="A1265">
        <v>62</v>
      </c>
      <c r="B1265" t="s">
        <v>47</v>
      </c>
      <c r="C1265" s="22">
        <f>VLOOKUP(Table1[[#This Row],[Subject]],'Subject Profile'!$A$2:$E$8,4,FALSE)</f>
        <v>0.88613857459934653</v>
      </c>
      <c r="D1265" s="22">
        <f>VLOOKUP(Table1[[#This Row],[Subject]],'Subject Profile'!$A$2:$E$8,5,FALSE)</f>
        <v>-2</v>
      </c>
      <c r="E1265" t="s">
        <v>108</v>
      </c>
      <c r="F1265" t="s">
        <v>84</v>
      </c>
      <c r="G1265" t="s">
        <v>113</v>
      </c>
      <c r="H1265">
        <f>IF(Table1[[#This Row],[decision]]="accept",1,0)</f>
        <v>0</v>
      </c>
      <c r="I1265">
        <v>0</v>
      </c>
      <c r="J1265">
        <v>690</v>
      </c>
      <c r="K1265">
        <v>1664606132</v>
      </c>
      <c r="L1265">
        <v>5</v>
      </c>
      <c r="M1265" t="str">
        <f>VLOOKUP($F1265,Experiment!$A$2:$U$90,MATCH(Results!M$1,Experiment!$A$1:$U$1,0)+1,FALSE)</f>
        <v>G</v>
      </c>
      <c r="N1265">
        <f>IF(Table1[[#This Row],[Impact]]="I",0,1)</f>
        <v>1</v>
      </c>
      <c r="O1265" s="2">
        <f>VLOOKUP($F1265,Experiment!$A$2:$U$90,MATCH(Results!O$1,Experiment!$A$1:$U$1,0),FALSE)</f>
        <v>-10</v>
      </c>
      <c r="P1265" s="3">
        <f>VLOOKUP($F1265,Experiment!$A$2:$U$90,MATCH(Results!P$1,Experiment!$A$1:$U$1,0),FALSE)</f>
        <v>0.5</v>
      </c>
      <c r="Q1265" s="2">
        <f>VLOOKUP($F1265,Experiment!$A$2:$U$90,MATCH(Results!Q$1,Experiment!$A$1:$U$1,0),FALSE)</f>
        <v>30</v>
      </c>
      <c r="R1265" s="3">
        <f>VLOOKUP($F1265,Experiment!$A$2:$U$90,MATCH(Results!R$1,Experiment!$A$1:$U$1,0),FALSE)</f>
        <v>0.5</v>
      </c>
      <c r="S1265" s="2">
        <f>VLOOKUP($F1265,Experiment!$A$2:$U$90,MATCH(Results!S$1,Experiment!$A$1:$U$1,0),FALSE)</f>
        <v>10</v>
      </c>
      <c r="T1265" s="2">
        <f>VLOOKUP($F1265,Experiment!$A$2:$U$90,MATCH(Results!T$1,Experiment!$A$1:$U$1,0),FALSE)</f>
        <v>400</v>
      </c>
      <c r="U1265" s="2">
        <f>VLOOKUP($F1265,Experiment!$A$2:$U$90,MATCH(Results!U$1,Experiment!$A$1:$U$1,0),FALSE)</f>
        <v>20</v>
      </c>
      <c r="V1265" s="2">
        <f>VLOOKUP($F1265,Experiment!$A$2:$U$90,MATCH(Results!V$1,Experiment!$A$1:$U$1,0),FALSE)</f>
        <v>4</v>
      </c>
      <c r="W1265" s="3">
        <f>VLOOKUP($F1265,Experiment!$A$2:$U$90,MATCH(Results!W$1,Experiment!$A$1:$U$1,0),FALSE)</f>
        <v>0.25</v>
      </c>
      <c r="X1265" s="3">
        <f>VLOOKUP($F1265,Experiment!$A$2:$U$90,MATCH(Results!X$1,Experiment!$A$1:$U$1,0),FALSE)</f>
        <v>0.75</v>
      </c>
      <c r="Y1265" s="2">
        <f>VLOOKUP($F1265,Experiment!$A$2:$U$90,MATCH(Results!Y$1,Experiment!$A$1:$U$1,0),FALSE)</f>
        <v>2</v>
      </c>
      <c r="Z1265" s="3">
        <f>VLOOKUP($F1265,Experiment!$A$2:$U$90,MATCH(Results!Z$1,Experiment!$A$1:$U$1,0),FALSE)</f>
        <v>0.5</v>
      </c>
      <c r="AA1265" s="3">
        <f>VLOOKUP($F1265,Experiment!$A$2:$U$90,MATCH(Results!AA$1,Experiment!$A$1:$U$1,0),FALSE)</f>
        <v>0.25</v>
      </c>
      <c r="AB1265" s="3">
        <f>VLOOKUP($F1265,Experiment!$A$2:$U$90,MATCH(Results!AB$1,Experiment!$A$1:$U$1,0),FALSE)</f>
        <v>0.625</v>
      </c>
      <c r="AC1265" s="3">
        <f>VLOOKUP($F1265,Experiment!$A$2:$U$90,MATCH(Results!AC$1,Experiment!$A$1:$U$1,0),FALSE)</f>
        <v>0.375</v>
      </c>
      <c r="AD1265" s="2">
        <f>VLOOKUP($F1265,Experiment!$A$2:$U$90,MATCH(Results!AD$1,Experiment!$A$1:$U$1,0),FALSE)</f>
        <v>5</v>
      </c>
      <c r="AE1265" s="2">
        <f>VLOOKUP($F1265,Experiment!$A$2:$U$90,MATCH(Results!AE$1,Experiment!$A$1:$U$1,0),FALSE)</f>
        <v>375</v>
      </c>
      <c r="AF1265" s="2">
        <f>VLOOKUP($F1265,Experiment!$A$2:$U$90,MATCH(Results!AF$1,Experiment!$A$1:$U$1,0),FALSE)</f>
        <v>19.364916731037084</v>
      </c>
      <c r="AG1265" s="3">
        <f>VLOOKUP($F1265,Experiment!$A$2:$W$90,MATCH(Results!AG$1,Experiment!$A$1:$W$1,0),FALSE)</f>
        <v>0.82730419370997643</v>
      </c>
      <c r="AH1265" s="3">
        <f>VLOOKUP($F1265,Experiment!$A$2:$W$90,MATCH(Results!AH$1,Experiment!$A$1:$W$1,0),FALSE)</f>
        <v>0.38648875795104182</v>
      </c>
      <c r="AI1265" s="3">
        <f>VLOOKUP($F1265,Experiment!$A$2:$X$90,MATCH(Results!AI$1,Experiment!$A$1:$X$1,0),FALSE)</f>
        <v>0.61351124204895813</v>
      </c>
      <c r="AJ1265" s="2">
        <f>Table1[[#This Row],[Gain]]^Table1[[#This Row],[θ]]</f>
        <v>20.367331083133973</v>
      </c>
      <c r="AK1265" s="2">
        <f>-Table1[[#This Row],[λ]]*-Table1[[#This Row],[Loss]]^Table1[[#This Row],[θ]]</f>
        <v>15.387517868726606</v>
      </c>
      <c r="AL1265" s="2">
        <f>Table1[[#This Row],[v_n_w_g]]-Table1[[#This Row],[v_n_w_l]]</f>
        <v>4.9798132144073666</v>
      </c>
      <c r="AM1265" s="2">
        <f>IF(Table1[[#This Row],[diff_v]]&gt;=1,1,0)</f>
        <v>1</v>
      </c>
    </row>
    <row r="1266" spans="1:39" hidden="1" x14ac:dyDescent="0.3">
      <c r="A1266">
        <v>63</v>
      </c>
      <c r="B1266" t="s">
        <v>47</v>
      </c>
      <c r="C1266" s="22">
        <f>VLOOKUP(Table1[[#This Row],[Subject]],'Subject Profile'!$A$2:$E$8,4,FALSE)</f>
        <v>0.88613857459934653</v>
      </c>
      <c r="D1266" s="22">
        <f>VLOOKUP(Table1[[#This Row],[Subject]],'Subject Profile'!$A$2:$E$8,5,FALSE)</f>
        <v>-2</v>
      </c>
      <c r="E1266" t="s">
        <v>108</v>
      </c>
      <c r="F1266" t="s">
        <v>102</v>
      </c>
      <c r="G1266" t="s">
        <v>5</v>
      </c>
      <c r="H1266">
        <f>IF(Table1[[#This Row],[decision]]="accept",1,0)</f>
        <v>0</v>
      </c>
      <c r="I1266">
        <v>0</v>
      </c>
      <c r="J1266">
        <v>690</v>
      </c>
      <c r="K1266">
        <v>1664606137</v>
      </c>
      <c r="L1266">
        <v>5</v>
      </c>
      <c r="M1266" t="str">
        <f>VLOOKUP($F1266,Experiment!$A$2:$U$90,MATCH(Results!M$1,Experiment!$A$1:$U$1,0)+1,FALSE)</f>
        <v>I</v>
      </c>
      <c r="N1266">
        <f>IF(Table1[[#This Row],[Impact]]="I",0,1)</f>
        <v>0</v>
      </c>
      <c r="O1266" s="2">
        <f>VLOOKUP($F1266,Experiment!$A$2:$U$90,MATCH(Results!O$1,Experiment!$A$1:$U$1,0),FALSE)</f>
        <v>-10</v>
      </c>
      <c r="P1266" s="3">
        <f>VLOOKUP($F1266,Experiment!$A$2:$U$90,MATCH(Results!P$1,Experiment!$A$1:$U$1,0),FALSE)</f>
        <v>0.5</v>
      </c>
      <c r="Q1266" s="2">
        <f>VLOOKUP($F1266,Experiment!$A$2:$U$90,MATCH(Results!Q$1,Experiment!$A$1:$U$1,0),FALSE)</f>
        <v>20</v>
      </c>
      <c r="R1266" s="3">
        <f>VLOOKUP($F1266,Experiment!$A$2:$U$90,MATCH(Results!R$1,Experiment!$A$1:$U$1,0),FALSE)</f>
        <v>0.5</v>
      </c>
      <c r="S1266" s="2">
        <f>VLOOKUP($F1266,Experiment!$A$2:$U$90,MATCH(Results!S$1,Experiment!$A$1:$U$1,0),FALSE)</f>
        <v>5</v>
      </c>
      <c r="T1266" s="2">
        <f>VLOOKUP($F1266,Experiment!$A$2:$U$90,MATCH(Results!T$1,Experiment!$A$1:$U$1,0),FALSE)</f>
        <v>225</v>
      </c>
      <c r="U1266" s="2">
        <f>VLOOKUP($F1266,Experiment!$A$2:$U$90,MATCH(Results!U$1,Experiment!$A$1:$U$1,0),FALSE)</f>
        <v>15</v>
      </c>
      <c r="V1266" s="2">
        <f>VLOOKUP($F1266,Experiment!$A$2:$U$90,MATCH(Results!V$1,Experiment!$A$1:$U$1,0),FALSE)</f>
        <v>2</v>
      </c>
      <c r="W1266" s="3">
        <f>VLOOKUP($F1266,Experiment!$A$2:$U$90,MATCH(Results!W$1,Experiment!$A$1:$U$1,0),FALSE)</f>
        <v>0.25</v>
      </c>
      <c r="X1266" s="3">
        <f>VLOOKUP($F1266,Experiment!$A$2:$U$90,MATCH(Results!X$1,Experiment!$A$1:$U$1,0),FALSE)</f>
        <v>0.75</v>
      </c>
      <c r="Y1266" s="2">
        <f>VLOOKUP($F1266,Experiment!$A$2:$U$90,MATCH(Results!Y$1,Experiment!$A$1:$U$1,0),FALSE)</f>
        <v>2</v>
      </c>
      <c r="Z1266" s="3">
        <f>VLOOKUP($F1266,Experiment!$A$2:$U$90,MATCH(Results!Z$1,Experiment!$A$1:$U$1,0),FALSE)</f>
        <v>0.5</v>
      </c>
      <c r="AA1266" s="3">
        <f>VLOOKUP($F1266,Experiment!$A$2:$U$90,MATCH(Results!AA$1,Experiment!$A$1:$U$1,0),FALSE)</f>
        <v>0.25</v>
      </c>
      <c r="AB1266" s="3">
        <f>VLOOKUP($F1266,Experiment!$A$2:$U$90,MATCH(Results!AB$1,Experiment!$A$1:$U$1,0),FALSE)</f>
        <v>0.625</v>
      </c>
      <c r="AC1266" s="3">
        <f>VLOOKUP($F1266,Experiment!$A$2:$U$90,MATCH(Results!AC$1,Experiment!$A$1:$U$1,0),FALSE)</f>
        <v>0.375</v>
      </c>
      <c r="AD1266" s="2">
        <f>VLOOKUP($F1266,Experiment!$A$2:$U$90,MATCH(Results!AD$1,Experiment!$A$1:$U$1,0),FALSE)</f>
        <v>1.25</v>
      </c>
      <c r="AE1266" s="2">
        <f>VLOOKUP($F1266,Experiment!$A$2:$U$90,MATCH(Results!AE$1,Experiment!$A$1:$U$1,0),FALSE)</f>
        <v>210.9375</v>
      </c>
      <c r="AF1266" s="2">
        <f>VLOOKUP($F1266,Experiment!$A$2:$U$90,MATCH(Results!AF$1,Experiment!$A$1:$U$1,0),FALSE)</f>
        <v>14.523687548277813</v>
      </c>
      <c r="AG1266" s="3">
        <f>VLOOKUP($F1266,Experiment!$A$2:$W$90,MATCH(Results!AG$1,Experiment!$A$1:$W$1,0),FALSE)</f>
        <v>0.82730419370997643</v>
      </c>
      <c r="AH1266" s="3">
        <f>VLOOKUP($F1266,Experiment!$A$2:$W$90,MATCH(Results!AH$1,Experiment!$A$1:$W$1,0),FALSE)</f>
        <v>0.38648875795104182</v>
      </c>
      <c r="AI1266" s="3">
        <f>VLOOKUP($F1266,Experiment!$A$2:$X$90,MATCH(Results!AI$1,Experiment!$A$1:$X$1,0),FALSE)</f>
        <v>0.61351124204895813</v>
      </c>
      <c r="AJ1266" s="2">
        <f>Table1[[#This Row],[Gain]]^Table1[[#This Row],[θ]]</f>
        <v>14.219779625740344</v>
      </c>
      <c r="AK1266" s="2">
        <f>-Table1[[#This Row],[λ]]*-Table1[[#This Row],[Loss]]^Table1[[#This Row],[θ]]</f>
        <v>15.387517868726606</v>
      </c>
      <c r="AL1266" s="2">
        <f>Table1[[#This Row],[v_n_w_g]]-Table1[[#This Row],[v_n_w_l]]</f>
        <v>-1.1677382429862622</v>
      </c>
      <c r="AM1266" s="2">
        <f>IF(Table1[[#This Row],[diff_v]]&gt;=1,1,0)</f>
        <v>0</v>
      </c>
    </row>
    <row r="1267" spans="1:39" hidden="1" x14ac:dyDescent="0.3">
      <c r="A1267">
        <v>64</v>
      </c>
      <c r="B1267" t="s">
        <v>47</v>
      </c>
      <c r="C1267" s="22">
        <f>VLOOKUP(Table1[[#This Row],[Subject]],'Subject Profile'!$A$2:$E$8,4,FALSE)</f>
        <v>0.88613857459934653</v>
      </c>
      <c r="D1267" s="22">
        <f>VLOOKUP(Table1[[#This Row],[Subject]],'Subject Profile'!$A$2:$E$8,5,FALSE)</f>
        <v>-2</v>
      </c>
      <c r="E1267" t="s">
        <v>108</v>
      </c>
      <c r="F1267" t="s">
        <v>55</v>
      </c>
      <c r="G1267" t="s">
        <v>56</v>
      </c>
      <c r="H1267">
        <f>IF(Table1[[#This Row],[decision]]="accept",1,0)</f>
        <v>0</v>
      </c>
      <c r="I1267">
        <v>0</v>
      </c>
      <c r="J1267">
        <v>690</v>
      </c>
      <c r="K1267">
        <v>1664606150</v>
      </c>
      <c r="L1267">
        <v>13</v>
      </c>
      <c r="M1267" t="str">
        <f>VLOOKUP($F1267,Experiment!$A$2:$U$90,MATCH(Results!M$1,Experiment!$A$1:$U$1,0)+1,FALSE)</f>
        <v>R</v>
      </c>
      <c r="N1267">
        <f>IF(Table1[[#This Row],[Impact]]="I",0,1)</f>
        <v>1</v>
      </c>
      <c r="O1267" s="2">
        <f>VLOOKUP($F1267,Experiment!$A$2:$U$90,MATCH(Results!O$1,Experiment!$A$1:$U$1,0),FALSE)</f>
        <v>0</v>
      </c>
      <c r="P1267" s="3">
        <f>VLOOKUP($F1267,Experiment!$A$2:$U$90,MATCH(Results!P$1,Experiment!$A$1:$U$1,0),FALSE)</f>
        <v>0</v>
      </c>
      <c r="Q1267" s="2">
        <f>VLOOKUP($F1267,Experiment!$A$2:$U$90,MATCH(Results!Q$1,Experiment!$A$1:$U$1,0),FALSE)</f>
        <v>0</v>
      </c>
      <c r="R1267" s="3">
        <f>VLOOKUP($F1267,Experiment!$A$2:$U$90,MATCH(Results!R$1,Experiment!$A$1:$U$1,0),FALSE)</f>
        <v>0</v>
      </c>
      <c r="S1267" s="2">
        <f>VLOOKUP($F1267,Experiment!$A$2:$U$90,MATCH(Results!S$1,Experiment!$A$1:$U$1,0),FALSE)</f>
        <v>0</v>
      </c>
      <c r="T1267" s="2">
        <f>VLOOKUP($F1267,Experiment!$A$2:$U$90,MATCH(Results!T$1,Experiment!$A$1:$U$1,0),FALSE)</f>
        <v>0</v>
      </c>
      <c r="U1267" s="2">
        <f>VLOOKUP($F1267,Experiment!$A$2:$U$90,MATCH(Results!U$1,Experiment!$A$1:$U$1,0),FALSE)</f>
        <v>0</v>
      </c>
      <c r="V1267" s="2">
        <f>VLOOKUP($F1267,Experiment!$A$2:$U$90,MATCH(Results!V$1,Experiment!$A$1:$U$1,0),FALSE)</f>
        <v>0</v>
      </c>
      <c r="W1267" s="3">
        <f>VLOOKUP($F1267,Experiment!$A$2:$U$90,MATCH(Results!W$1,Experiment!$A$1:$U$1,0),FALSE)</f>
        <v>0</v>
      </c>
      <c r="X1267" s="3">
        <f>VLOOKUP($F1267,Experiment!$A$2:$U$90,MATCH(Results!X$1,Experiment!$A$1:$U$1,0),FALSE)</f>
        <v>0</v>
      </c>
      <c r="Y1267" s="2">
        <f>VLOOKUP($F1267,Experiment!$A$2:$U$90,MATCH(Results!Y$1,Experiment!$A$1:$U$1,0),FALSE)</f>
        <v>0</v>
      </c>
      <c r="Z1267" s="3">
        <f>VLOOKUP($F1267,Experiment!$A$2:$U$90,MATCH(Results!Z$1,Experiment!$A$1:$U$1,0),FALSE)</f>
        <v>0</v>
      </c>
      <c r="AA1267" s="3">
        <f>VLOOKUP($F1267,Experiment!$A$2:$U$90,MATCH(Results!AA$1,Experiment!$A$1:$U$1,0),FALSE)</f>
        <v>0</v>
      </c>
      <c r="AB1267" s="3">
        <f>VLOOKUP($F1267,Experiment!$A$2:$U$90,MATCH(Results!AB$1,Experiment!$A$1:$U$1,0),FALSE)</f>
        <v>0</v>
      </c>
      <c r="AC1267" s="3">
        <f>VLOOKUP($F1267,Experiment!$A$2:$U$90,MATCH(Results!AC$1,Experiment!$A$1:$U$1,0),FALSE)</f>
        <v>0</v>
      </c>
      <c r="AD1267" s="2">
        <f>VLOOKUP($F1267,Experiment!$A$2:$U$90,MATCH(Results!AD$1,Experiment!$A$1:$U$1,0),FALSE)</f>
        <v>0</v>
      </c>
      <c r="AE1267" s="2">
        <f>VLOOKUP($F1267,Experiment!$A$2:$U$90,MATCH(Results!AE$1,Experiment!$A$1:$U$1,0),FALSE)</f>
        <v>0</v>
      </c>
      <c r="AF1267" s="2">
        <f>VLOOKUP($F1267,Experiment!$A$2:$U$90,MATCH(Results!AF$1,Experiment!$A$1:$U$1,0),FALSE)</f>
        <v>0</v>
      </c>
      <c r="AG1267" s="2"/>
      <c r="AH1267" s="3">
        <f>VLOOKUP($F1267,Experiment!$A$2:$W$90,MATCH(Results!AH$1,Experiment!$A$1:$W$1,0),FALSE)</f>
        <v>0</v>
      </c>
      <c r="AI1267" s="2">
        <f>VLOOKUP($F1267,Experiment!$A$2:$X$90,MATCH(Results!AI$1,Experiment!$A$1:$X$1,0),FALSE)</f>
        <v>0</v>
      </c>
      <c r="AJ1267" s="2">
        <f>Table1[[#This Row],[Gain]]^Table1[[#This Row],[θ]]</f>
        <v>0</v>
      </c>
      <c r="AK1267" s="2">
        <f>-Table1[[#This Row],[λ]]*-Table1[[#This Row],[Loss]]^Table1[[#This Row],[θ]]</f>
        <v>0</v>
      </c>
      <c r="AL1267" s="2">
        <f>Table1[[#This Row],[v_n_w_g]]-Table1[[#This Row],[v_n_w_l]]</f>
        <v>0</v>
      </c>
      <c r="AM1267" s="2">
        <f>IF(Table1[[#This Row],[diff_v]]&gt;=1,1,0)</f>
        <v>0</v>
      </c>
    </row>
    <row r="1268" spans="1:39" hidden="1" x14ac:dyDescent="0.3">
      <c r="A1268">
        <v>0</v>
      </c>
      <c r="B1268" t="s">
        <v>47</v>
      </c>
      <c r="C1268" s="22">
        <f>VLOOKUP(Table1[[#This Row],[Subject]],'Subject Profile'!$A$2:$E$8,4,FALSE)</f>
        <v>0.88613857459934653</v>
      </c>
      <c r="D1268" s="22">
        <f>VLOOKUP(Table1[[#This Row],[Subject]],'Subject Profile'!$A$2:$E$8,5,FALSE)</f>
        <v>-2</v>
      </c>
      <c r="E1268" t="s">
        <v>109</v>
      </c>
      <c r="F1268" t="s">
        <v>82</v>
      </c>
      <c r="G1268" t="s">
        <v>5</v>
      </c>
      <c r="H1268">
        <f>IF(Table1[[#This Row],[decision]]="accept",1,0)</f>
        <v>0</v>
      </c>
      <c r="I1268">
        <v>0</v>
      </c>
      <c r="J1268">
        <v>200</v>
      </c>
      <c r="K1268">
        <v>1664606226</v>
      </c>
      <c r="L1268" t="s">
        <v>136</v>
      </c>
      <c r="M1268" t="str">
        <f>VLOOKUP($F1268,Experiment!$A$2:$U$90,MATCH(Results!M$1,Experiment!$A$1:$U$1,0)+1,FALSE)</f>
        <v>G</v>
      </c>
      <c r="N1268">
        <f>IF(Table1[[#This Row],[Impact]]="I",0,1)</f>
        <v>1</v>
      </c>
      <c r="O1268" s="2">
        <f>VLOOKUP($F1268,Experiment!$A$2:$U$90,MATCH(Results!O$1,Experiment!$A$1:$U$1,0),FALSE)</f>
        <v>-10</v>
      </c>
      <c r="P1268" s="3">
        <f>VLOOKUP($F1268,Experiment!$A$2:$U$90,MATCH(Results!P$1,Experiment!$A$1:$U$1,0),FALSE)</f>
        <v>0.5</v>
      </c>
      <c r="Q1268" s="2">
        <f>VLOOKUP($F1268,Experiment!$A$2:$U$90,MATCH(Results!Q$1,Experiment!$A$1:$U$1,0),FALSE)</f>
        <v>0</v>
      </c>
      <c r="R1268" s="3">
        <f>VLOOKUP($F1268,Experiment!$A$2:$U$90,MATCH(Results!R$1,Experiment!$A$1:$U$1,0),FALSE)</f>
        <v>0.5</v>
      </c>
      <c r="S1268" s="2">
        <f>VLOOKUP($F1268,Experiment!$A$2:$U$90,MATCH(Results!S$1,Experiment!$A$1:$U$1,0),FALSE)</f>
        <v>-5</v>
      </c>
      <c r="T1268" s="2">
        <f>VLOOKUP($F1268,Experiment!$A$2:$U$90,MATCH(Results!T$1,Experiment!$A$1:$U$1,0),FALSE)</f>
        <v>25</v>
      </c>
      <c r="U1268" s="2">
        <f>VLOOKUP($F1268,Experiment!$A$2:$U$90,MATCH(Results!U$1,Experiment!$A$1:$U$1,0),FALSE)</f>
        <v>5</v>
      </c>
      <c r="V1268" s="2">
        <f>VLOOKUP($F1268,Experiment!$A$2:$U$90,MATCH(Results!V$1,Experiment!$A$1:$U$1,0),FALSE)</f>
        <v>2</v>
      </c>
      <c r="W1268" s="3">
        <f>VLOOKUP($F1268,Experiment!$A$2:$U$90,MATCH(Results!W$1,Experiment!$A$1:$U$1,0),FALSE)</f>
        <v>0.25</v>
      </c>
      <c r="X1268" s="3">
        <f>VLOOKUP($F1268,Experiment!$A$2:$U$90,MATCH(Results!X$1,Experiment!$A$1:$U$1,0),FALSE)</f>
        <v>0.75</v>
      </c>
      <c r="Y1268" s="2">
        <f>VLOOKUP($F1268,Experiment!$A$2:$U$90,MATCH(Results!Y$1,Experiment!$A$1:$U$1,0),FALSE)</f>
        <v>2</v>
      </c>
      <c r="Z1268" s="3">
        <f>VLOOKUP($F1268,Experiment!$A$2:$U$90,MATCH(Results!Z$1,Experiment!$A$1:$U$1,0),FALSE)</f>
        <v>0.5</v>
      </c>
      <c r="AA1268" s="3">
        <f>VLOOKUP($F1268,Experiment!$A$2:$U$90,MATCH(Results!AA$1,Experiment!$A$1:$U$1,0),FALSE)</f>
        <v>0.25</v>
      </c>
      <c r="AB1268" s="3">
        <f>VLOOKUP($F1268,Experiment!$A$2:$U$90,MATCH(Results!AB$1,Experiment!$A$1:$U$1,0),FALSE)</f>
        <v>0.625</v>
      </c>
      <c r="AC1268" s="3">
        <f>VLOOKUP($F1268,Experiment!$A$2:$U$90,MATCH(Results!AC$1,Experiment!$A$1:$U$1,0),FALSE)</f>
        <v>0.375</v>
      </c>
      <c r="AD1268" s="2">
        <f>VLOOKUP($F1268,Experiment!$A$2:$U$90,MATCH(Results!AD$1,Experiment!$A$1:$U$1,0),FALSE)</f>
        <v>-6.25</v>
      </c>
      <c r="AE1268" s="2">
        <f>VLOOKUP($F1268,Experiment!$A$2:$U$90,MATCH(Results!AE$1,Experiment!$A$1:$U$1,0),FALSE)</f>
        <v>23.4375</v>
      </c>
      <c r="AF1268" s="2">
        <f>VLOOKUP($F1268,Experiment!$A$2:$U$90,MATCH(Results!AF$1,Experiment!$A$1:$U$1,0),FALSE)</f>
        <v>4.8412291827592711</v>
      </c>
      <c r="AG1268" s="3">
        <f>VLOOKUP($F1268,Experiment!$A$2:$W$90,MATCH(Results!AG$1,Experiment!$A$1:$W$1,0),FALSE)</f>
        <v>0.82730419370997643</v>
      </c>
      <c r="AH1268" s="3">
        <f>VLOOKUP($F1268,Experiment!$A$2:$W$90,MATCH(Results!AH$1,Experiment!$A$1:$W$1,0),FALSE)</f>
        <v>0.38648875795104182</v>
      </c>
      <c r="AI1268" s="3">
        <f>VLOOKUP($F1268,Experiment!$A$2:$X$90,MATCH(Results!AI$1,Experiment!$A$1:$X$1,0),FALSE)</f>
        <v>0.61351124204895813</v>
      </c>
      <c r="AJ1268" s="2">
        <f>Table1[[#This Row],[Gain]]^Table1[[#This Row],[θ]]</f>
        <v>0</v>
      </c>
      <c r="AK1268" s="2">
        <f>-Table1[[#This Row],[λ]]*-Table1[[#This Row],[Loss]]^Table1[[#This Row],[θ]]</f>
        <v>15.387517868726606</v>
      </c>
      <c r="AL1268" s="2">
        <f>Table1[[#This Row],[v_n_w_g]]-Table1[[#This Row],[v_n_w_l]]</f>
        <v>-15.387517868726606</v>
      </c>
      <c r="AM1268" s="2">
        <f>IF(Table1[[#This Row],[diff_v]]&gt;=1,1,0)</f>
        <v>0</v>
      </c>
    </row>
    <row r="1269" spans="1:39" hidden="1" x14ac:dyDescent="0.3">
      <c r="A1269">
        <v>1</v>
      </c>
      <c r="B1269" t="s">
        <v>47</v>
      </c>
      <c r="C1269" s="22">
        <f>VLOOKUP(Table1[[#This Row],[Subject]],'Subject Profile'!$A$2:$E$8,4,FALSE)</f>
        <v>0.88613857459934653</v>
      </c>
      <c r="D1269" s="22">
        <f>VLOOKUP(Table1[[#This Row],[Subject]],'Subject Profile'!$A$2:$E$8,5,FALSE)</f>
        <v>-2</v>
      </c>
      <c r="E1269" t="s">
        <v>109</v>
      </c>
      <c r="F1269" t="s">
        <v>67</v>
      </c>
      <c r="G1269" t="s">
        <v>7</v>
      </c>
      <c r="H1269">
        <f>IF(Table1[[#This Row],[decision]]="accept",1,0)</f>
        <v>1</v>
      </c>
      <c r="I1269">
        <v>-10</v>
      </c>
      <c r="J1269">
        <v>190</v>
      </c>
      <c r="K1269">
        <v>1664606235</v>
      </c>
      <c r="L1269">
        <v>9</v>
      </c>
      <c r="M1269" t="str">
        <f>VLOOKUP($F1269,Experiment!$A$2:$U$90,MATCH(Results!M$1,Experiment!$A$1:$U$1,0)+1,FALSE)</f>
        <v>I</v>
      </c>
      <c r="N1269">
        <f>IF(Table1[[#This Row],[Impact]]="I",0,1)</f>
        <v>0</v>
      </c>
      <c r="O1269" s="2">
        <f>VLOOKUP($F1269,Experiment!$A$2:$U$90,MATCH(Results!O$1,Experiment!$A$1:$U$1,0),FALSE)</f>
        <v>-10</v>
      </c>
      <c r="P1269" s="3">
        <f>VLOOKUP($F1269,Experiment!$A$2:$U$90,MATCH(Results!P$1,Experiment!$A$1:$U$1,0),FALSE)</f>
        <v>0.5</v>
      </c>
      <c r="Q1269" s="2">
        <f>VLOOKUP($F1269,Experiment!$A$2:$U$90,MATCH(Results!Q$1,Experiment!$A$1:$U$1,0),FALSE)</f>
        <v>20</v>
      </c>
      <c r="R1269" s="3">
        <f>VLOOKUP($F1269,Experiment!$A$2:$U$90,MATCH(Results!R$1,Experiment!$A$1:$U$1,0),FALSE)</f>
        <v>0.5</v>
      </c>
      <c r="S1269" s="2">
        <f>VLOOKUP($F1269,Experiment!$A$2:$U$90,MATCH(Results!S$1,Experiment!$A$1:$U$1,0),FALSE)</f>
        <v>5</v>
      </c>
      <c r="T1269" s="2">
        <f>VLOOKUP($F1269,Experiment!$A$2:$U$90,MATCH(Results!T$1,Experiment!$A$1:$U$1,0),FALSE)</f>
        <v>225</v>
      </c>
      <c r="U1269" s="2">
        <f>VLOOKUP($F1269,Experiment!$A$2:$U$90,MATCH(Results!U$1,Experiment!$A$1:$U$1,0),FALSE)</f>
        <v>15</v>
      </c>
      <c r="V1269" s="2">
        <f>VLOOKUP($F1269,Experiment!$A$2:$U$90,MATCH(Results!V$1,Experiment!$A$1:$U$1,0),FALSE)</f>
        <v>4</v>
      </c>
      <c r="W1269" s="3">
        <f>VLOOKUP($F1269,Experiment!$A$2:$U$90,MATCH(Results!W$1,Experiment!$A$1:$U$1,0),FALSE)</f>
        <v>0.25</v>
      </c>
      <c r="X1269" s="3">
        <f>VLOOKUP($F1269,Experiment!$A$2:$U$90,MATCH(Results!X$1,Experiment!$A$1:$U$1,0),FALSE)</f>
        <v>0.75</v>
      </c>
      <c r="Y1269" s="2">
        <f>VLOOKUP($F1269,Experiment!$A$2:$U$90,MATCH(Results!Y$1,Experiment!$A$1:$U$1,0),FALSE)</f>
        <v>2</v>
      </c>
      <c r="Z1269" s="3">
        <f>VLOOKUP($F1269,Experiment!$A$2:$U$90,MATCH(Results!Z$1,Experiment!$A$1:$U$1,0),FALSE)</f>
        <v>0.5</v>
      </c>
      <c r="AA1269" s="3">
        <f>VLOOKUP($F1269,Experiment!$A$2:$U$90,MATCH(Results!AA$1,Experiment!$A$1:$U$1,0),FALSE)</f>
        <v>0.25</v>
      </c>
      <c r="AB1269" s="3">
        <f>VLOOKUP($F1269,Experiment!$A$2:$U$90,MATCH(Results!AB$1,Experiment!$A$1:$U$1,0),FALSE)</f>
        <v>0.625</v>
      </c>
      <c r="AC1269" s="3">
        <f>VLOOKUP($F1269,Experiment!$A$2:$U$90,MATCH(Results!AC$1,Experiment!$A$1:$U$1,0),FALSE)</f>
        <v>0.375</v>
      </c>
      <c r="AD1269" s="2">
        <f>VLOOKUP($F1269,Experiment!$A$2:$U$90,MATCH(Results!AD$1,Experiment!$A$1:$U$1,0),FALSE)</f>
        <v>1.25</v>
      </c>
      <c r="AE1269" s="2">
        <f>VLOOKUP($F1269,Experiment!$A$2:$U$90,MATCH(Results!AE$1,Experiment!$A$1:$U$1,0),FALSE)</f>
        <v>210.9375</v>
      </c>
      <c r="AF1269" s="2">
        <f>VLOOKUP($F1269,Experiment!$A$2:$U$90,MATCH(Results!AF$1,Experiment!$A$1:$U$1,0),FALSE)</f>
        <v>14.523687548277813</v>
      </c>
      <c r="AG1269" s="3">
        <f>VLOOKUP($F1269,Experiment!$A$2:$W$90,MATCH(Results!AG$1,Experiment!$A$1:$W$1,0),FALSE)</f>
        <v>0.82730419370997643</v>
      </c>
      <c r="AH1269" s="3">
        <f>VLOOKUP($F1269,Experiment!$A$2:$W$90,MATCH(Results!AH$1,Experiment!$A$1:$W$1,0),FALSE)</f>
        <v>0.38648875795104182</v>
      </c>
      <c r="AI1269" s="3">
        <f>VLOOKUP($F1269,Experiment!$A$2:$X$90,MATCH(Results!AI$1,Experiment!$A$1:$X$1,0),FALSE)</f>
        <v>0.61351124204895813</v>
      </c>
      <c r="AJ1269" s="2">
        <f>Table1[[#This Row],[Gain]]^Table1[[#This Row],[θ]]</f>
        <v>14.219779625740344</v>
      </c>
      <c r="AK1269" s="2">
        <f>-Table1[[#This Row],[λ]]*-Table1[[#This Row],[Loss]]^Table1[[#This Row],[θ]]</f>
        <v>15.387517868726606</v>
      </c>
      <c r="AL1269" s="2">
        <f>Table1[[#This Row],[v_n_w_g]]-Table1[[#This Row],[v_n_w_l]]</f>
        <v>-1.1677382429862622</v>
      </c>
      <c r="AM1269" s="2">
        <f>IF(Table1[[#This Row],[diff_v]]&gt;=1,1,0)</f>
        <v>0</v>
      </c>
    </row>
    <row r="1270" spans="1:39" hidden="1" x14ac:dyDescent="0.3">
      <c r="A1270">
        <v>2</v>
      </c>
      <c r="B1270" t="s">
        <v>47</v>
      </c>
      <c r="C1270" s="22">
        <f>VLOOKUP(Table1[[#This Row],[Subject]],'Subject Profile'!$A$2:$E$8,4,FALSE)</f>
        <v>0.88613857459934653</v>
      </c>
      <c r="D1270" s="22">
        <f>VLOOKUP(Table1[[#This Row],[Subject]],'Subject Profile'!$A$2:$E$8,5,FALSE)</f>
        <v>-2</v>
      </c>
      <c r="E1270" t="s">
        <v>109</v>
      </c>
      <c r="F1270" t="s">
        <v>71</v>
      </c>
      <c r="G1270" t="s">
        <v>7</v>
      </c>
      <c r="H1270">
        <f>IF(Table1[[#This Row],[decision]]="accept",1,0)</f>
        <v>1</v>
      </c>
      <c r="I1270">
        <v>-10</v>
      </c>
      <c r="J1270">
        <v>180</v>
      </c>
      <c r="K1270">
        <v>1664606241</v>
      </c>
      <c r="L1270">
        <v>6</v>
      </c>
      <c r="M1270" t="str">
        <f>VLOOKUP($F1270,Experiment!$A$2:$U$90,MATCH(Results!M$1,Experiment!$A$1:$U$1,0)+1,FALSE)</f>
        <v>I</v>
      </c>
      <c r="N1270">
        <f>IF(Table1[[#This Row],[Impact]]="I",0,1)</f>
        <v>0</v>
      </c>
      <c r="O1270" s="2">
        <f>VLOOKUP($F1270,Experiment!$A$2:$U$90,MATCH(Results!O$1,Experiment!$A$1:$U$1,0),FALSE)</f>
        <v>-10</v>
      </c>
      <c r="P1270" s="3">
        <f>VLOOKUP($F1270,Experiment!$A$2:$U$90,MATCH(Results!P$1,Experiment!$A$1:$U$1,0),FALSE)</f>
        <v>0.5</v>
      </c>
      <c r="Q1270" s="2">
        <f>VLOOKUP($F1270,Experiment!$A$2:$U$90,MATCH(Results!Q$1,Experiment!$A$1:$U$1,0),FALSE)</f>
        <v>30</v>
      </c>
      <c r="R1270" s="3">
        <f>VLOOKUP($F1270,Experiment!$A$2:$U$90,MATCH(Results!R$1,Experiment!$A$1:$U$1,0),FALSE)</f>
        <v>0.5</v>
      </c>
      <c r="S1270" s="2">
        <f>VLOOKUP($F1270,Experiment!$A$2:$U$90,MATCH(Results!S$1,Experiment!$A$1:$U$1,0),FALSE)</f>
        <v>10</v>
      </c>
      <c r="T1270" s="2">
        <f>VLOOKUP($F1270,Experiment!$A$2:$U$90,MATCH(Results!T$1,Experiment!$A$1:$U$1,0),FALSE)</f>
        <v>400</v>
      </c>
      <c r="U1270" s="2">
        <f>VLOOKUP($F1270,Experiment!$A$2:$U$90,MATCH(Results!U$1,Experiment!$A$1:$U$1,0),FALSE)</f>
        <v>20</v>
      </c>
      <c r="V1270" s="2">
        <f>VLOOKUP($F1270,Experiment!$A$2:$U$90,MATCH(Results!V$1,Experiment!$A$1:$U$1,0),FALSE)</f>
        <v>2</v>
      </c>
      <c r="W1270" s="3">
        <f>VLOOKUP($F1270,Experiment!$A$2:$U$90,MATCH(Results!W$1,Experiment!$A$1:$U$1,0),FALSE)</f>
        <v>0.25</v>
      </c>
      <c r="X1270" s="3">
        <f>VLOOKUP($F1270,Experiment!$A$2:$U$90,MATCH(Results!X$1,Experiment!$A$1:$U$1,0),FALSE)</f>
        <v>0.75</v>
      </c>
      <c r="Y1270" s="2">
        <f>VLOOKUP($F1270,Experiment!$A$2:$U$90,MATCH(Results!Y$1,Experiment!$A$1:$U$1,0),FALSE)</f>
        <v>2</v>
      </c>
      <c r="Z1270" s="3">
        <f>VLOOKUP($F1270,Experiment!$A$2:$U$90,MATCH(Results!Z$1,Experiment!$A$1:$U$1,0),FALSE)</f>
        <v>0.5</v>
      </c>
      <c r="AA1270" s="3">
        <f>VLOOKUP($F1270,Experiment!$A$2:$U$90,MATCH(Results!AA$1,Experiment!$A$1:$U$1,0),FALSE)</f>
        <v>0.25</v>
      </c>
      <c r="AB1270" s="3">
        <f>VLOOKUP($F1270,Experiment!$A$2:$U$90,MATCH(Results!AB$1,Experiment!$A$1:$U$1,0),FALSE)</f>
        <v>0.625</v>
      </c>
      <c r="AC1270" s="3">
        <f>VLOOKUP($F1270,Experiment!$A$2:$U$90,MATCH(Results!AC$1,Experiment!$A$1:$U$1,0),FALSE)</f>
        <v>0.375</v>
      </c>
      <c r="AD1270" s="2">
        <f>VLOOKUP($F1270,Experiment!$A$2:$U$90,MATCH(Results!AD$1,Experiment!$A$1:$U$1,0),FALSE)</f>
        <v>5</v>
      </c>
      <c r="AE1270" s="2">
        <f>VLOOKUP($F1270,Experiment!$A$2:$U$90,MATCH(Results!AE$1,Experiment!$A$1:$U$1,0),FALSE)</f>
        <v>375</v>
      </c>
      <c r="AF1270" s="2">
        <f>VLOOKUP($F1270,Experiment!$A$2:$U$90,MATCH(Results!AF$1,Experiment!$A$1:$U$1,0),FALSE)</f>
        <v>19.364916731037084</v>
      </c>
      <c r="AG1270" s="3">
        <f>VLOOKUP($F1270,Experiment!$A$2:$W$90,MATCH(Results!AG$1,Experiment!$A$1:$W$1,0),FALSE)</f>
        <v>0.82730419370997643</v>
      </c>
      <c r="AH1270" s="3">
        <f>VLOOKUP($F1270,Experiment!$A$2:$W$90,MATCH(Results!AH$1,Experiment!$A$1:$W$1,0),FALSE)</f>
        <v>0.38648875795104182</v>
      </c>
      <c r="AI1270" s="3">
        <f>VLOOKUP($F1270,Experiment!$A$2:$X$90,MATCH(Results!AI$1,Experiment!$A$1:$X$1,0),FALSE)</f>
        <v>0.61351124204895813</v>
      </c>
      <c r="AJ1270" s="2">
        <f>Table1[[#This Row],[Gain]]^Table1[[#This Row],[θ]]</f>
        <v>20.367331083133973</v>
      </c>
      <c r="AK1270" s="2">
        <f>-Table1[[#This Row],[λ]]*-Table1[[#This Row],[Loss]]^Table1[[#This Row],[θ]]</f>
        <v>15.387517868726606</v>
      </c>
      <c r="AL1270" s="2">
        <f>Table1[[#This Row],[v_n_w_g]]-Table1[[#This Row],[v_n_w_l]]</f>
        <v>4.9798132144073666</v>
      </c>
      <c r="AM1270" s="2">
        <f>IF(Table1[[#This Row],[diff_v]]&gt;=1,1,0)</f>
        <v>1</v>
      </c>
    </row>
    <row r="1271" spans="1:39" hidden="1" x14ac:dyDescent="0.3">
      <c r="A1271">
        <v>3</v>
      </c>
      <c r="B1271" t="s">
        <v>47</v>
      </c>
      <c r="C1271" s="22">
        <f>VLOOKUP(Table1[[#This Row],[Subject]],'Subject Profile'!$A$2:$E$8,4,FALSE)</f>
        <v>0.88613857459934653</v>
      </c>
      <c r="D1271" s="22">
        <f>VLOOKUP(Table1[[#This Row],[Subject]],'Subject Profile'!$A$2:$E$8,5,FALSE)</f>
        <v>-2</v>
      </c>
      <c r="E1271" t="s">
        <v>109</v>
      </c>
      <c r="F1271" t="s">
        <v>100</v>
      </c>
      <c r="G1271" t="s">
        <v>5</v>
      </c>
      <c r="H1271">
        <f>IF(Table1[[#This Row],[decision]]="accept",1,0)</f>
        <v>0</v>
      </c>
      <c r="I1271">
        <v>0</v>
      </c>
      <c r="J1271">
        <v>180</v>
      </c>
      <c r="K1271">
        <v>1664606245</v>
      </c>
      <c r="L1271">
        <v>4</v>
      </c>
      <c r="M1271" t="str">
        <f>VLOOKUP($F1271,Experiment!$A$2:$U$90,MATCH(Results!M$1,Experiment!$A$1:$U$1,0)+1,FALSE)</f>
        <v>I</v>
      </c>
      <c r="N1271">
        <f>IF(Table1[[#This Row],[Impact]]="I",0,1)</f>
        <v>0</v>
      </c>
      <c r="O1271" s="2">
        <f>VLOOKUP($F1271,Experiment!$A$2:$U$90,MATCH(Results!O$1,Experiment!$A$1:$U$1,0),FALSE)</f>
        <v>-50</v>
      </c>
      <c r="P1271" s="3">
        <f>VLOOKUP($F1271,Experiment!$A$2:$U$90,MATCH(Results!P$1,Experiment!$A$1:$U$1,0),FALSE)</f>
        <v>0.5</v>
      </c>
      <c r="Q1271" s="2">
        <f>VLOOKUP($F1271,Experiment!$A$2:$U$90,MATCH(Results!Q$1,Experiment!$A$1:$U$1,0),FALSE)</f>
        <v>50</v>
      </c>
      <c r="R1271" s="3">
        <f>VLOOKUP($F1271,Experiment!$A$2:$U$90,MATCH(Results!R$1,Experiment!$A$1:$U$1,0),FALSE)</f>
        <v>0.5</v>
      </c>
      <c r="S1271" s="2">
        <f>VLOOKUP($F1271,Experiment!$A$2:$U$90,MATCH(Results!S$1,Experiment!$A$1:$U$1,0),FALSE)</f>
        <v>0</v>
      </c>
      <c r="T1271" s="2">
        <f>VLOOKUP($F1271,Experiment!$A$2:$U$90,MATCH(Results!T$1,Experiment!$A$1:$U$1,0),FALSE)</f>
        <v>2500</v>
      </c>
      <c r="U1271" s="2">
        <f>VLOOKUP($F1271,Experiment!$A$2:$U$90,MATCH(Results!U$1,Experiment!$A$1:$U$1,0),FALSE)</f>
        <v>50</v>
      </c>
      <c r="V1271" s="2">
        <f>VLOOKUP($F1271,Experiment!$A$2:$U$90,MATCH(Results!V$1,Experiment!$A$1:$U$1,0),FALSE)</f>
        <v>2</v>
      </c>
      <c r="W1271" s="3">
        <f>VLOOKUP($F1271,Experiment!$A$2:$U$90,MATCH(Results!W$1,Experiment!$A$1:$U$1,0),FALSE)</f>
        <v>0.25</v>
      </c>
      <c r="X1271" s="3">
        <f>VLOOKUP($F1271,Experiment!$A$2:$U$90,MATCH(Results!X$1,Experiment!$A$1:$U$1,0),FALSE)</f>
        <v>0.75</v>
      </c>
      <c r="Y1271" s="2">
        <f>VLOOKUP($F1271,Experiment!$A$2:$U$90,MATCH(Results!Y$1,Experiment!$A$1:$U$1,0),FALSE)</f>
        <v>2</v>
      </c>
      <c r="Z1271" s="3">
        <f>VLOOKUP($F1271,Experiment!$A$2:$U$90,MATCH(Results!Z$1,Experiment!$A$1:$U$1,0),FALSE)</f>
        <v>0.5</v>
      </c>
      <c r="AA1271" s="3">
        <f>VLOOKUP($F1271,Experiment!$A$2:$U$90,MATCH(Results!AA$1,Experiment!$A$1:$U$1,0),FALSE)</f>
        <v>0.25</v>
      </c>
      <c r="AB1271" s="3">
        <f>VLOOKUP($F1271,Experiment!$A$2:$U$90,MATCH(Results!AB$1,Experiment!$A$1:$U$1,0),FALSE)</f>
        <v>0.625</v>
      </c>
      <c r="AC1271" s="3">
        <f>VLOOKUP($F1271,Experiment!$A$2:$U$90,MATCH(Results!AC$1,Experiment!$A$1:$U$1,0),FALSE)</f>
        <v>0.375</v>
      </c>
      <c r="AD1271" s="2">
        <f>VLOOKUP($F1271,Experiment!$A$2:$U$90,MATCH(Results!AD$1,Experiment!$A$1:$U$1,0),FALSE)</f>
        <v>-12.5</v>
      </c>
      <c r="AE1271" s="2">
        <f>VLOOKUP($F1271,Experiment!$A$2:$U$90,MATCH(Results!AE$1,Experiment!$A$1:$U$1,0),FALSE)</f>
        <v>2343.75</v>
      </c>
      <c r="AF1271" s="2">
        <f>VLOOKUP($F1271,Experiment!$A$2:$U$90,MATCH(Results!AF$1,Experiment!$A$1:$U$1,0),FALSE)</f>
        <v>48.412291827592711</v>
      </c>
      <c r="AG1271" s="3">
        <f>VLOOKUP($F1271,Experiment!$A$2:$W$90,MATCH(Results!AG$1,Experiment!$A$1:$W$1,0),FALSE)</f>
        <v>0.82730419370997643</v>
      </c>
      <c r="AH1271" s="3">
        <f>VLOOKUP($F1271,Experiment!$A$2:$W$90,MATCH(Results!AH$1,Experiment!$A$1:$W$1,0),FALSE)</f>
        <v>0.38648875795104182</v>
      </c>
      <c r="AI1271" s="3">
        <f>VLOOKUP($F1271,Experiment!$A$2:$X$90,MATCH(Results!AI$1,Experiment!$A$1:$X$1,0),FALSE)</f>
        <v>0.61351124204895813</v>
      </c>
      <c r="AJ1271" s="2">
        <f>Table1[[#This Row],[Gain]]^Table1[[#This Row],[θ]]</f>
        <v>32.027486583090457</v>
      </c>
      <c r="AK1271" s="2">
        <f>-Table1[[#This Row],[λ]]*-Table1[[#This Row],[Loss]]^Table1[[#This Row],[θ]]</f>
        <v>64.054973166180915</v>
      </c>
      <c r="AL1271" s="2">
        <f>Table1[[#This Row],[v_n_w_g]]-Table1[[#This Row],[v_n_w_l]]</f>
        <v>-32.027486583090457</v>
      </c>
      <c r="AM1271" s="2">
        <f>IF(Table1[[#This Row],[diff_v]]&gt;=1,1,0)</f>
        <v>0</v>
      </c>
    </row>
    <row r="1272" spans="1:39" hidden="1" x14ac:dyDescent="0.3">
      <c r="A1272">
        <v>4</v>
      </c>
      <c r="B1272" t="s">
        <v>47</v>
      </c>
      <c r="C1272" s="22">
        <f>VLOOKUP(Table1[[#This Row],[Subject]],'Subject Profile'!$A$2:$E$8,4,FALSE)</f>
        <v>0.88613857459934653</v>
      </c>
      <c r="D1272" s="22">
        <f>VLOOKUP(Table1[[#This Row],[Subject]],'Subject Profile'!$A$2:$E$8,5,FALSE)</f>
        <v>-2</v>
      </c>
      <c r="E1272" t="s">
        <v>109</v>
      </c>
      <c r="F1272" t="s">
        <v>101</v>
      </c>
      <c r="G1272" t="s">
        <v>113</v>
      </c>
      <c r="H1272">
        <f>IF(Table1[[#This Row],[decision]]="accept",1,0)</f>
        <v>0</v>
      </c>
      <c r="I1272">
        <v>0</v>
      </c>
      <c r="J1272">
        <v>180</v>
      </c>
      <c r="K1272">
        <v>1664606252</v>
      </c>
      <c r="L1272">
        <v>7</v>
      </c>
      <c r="M1272" t="str">
        <f>VLOOKUP($F1272,Experiment!$A$2:$U$90,MATCH(Results!M$1,Experiment!$A$1:$U$1,0)+1,FALSE)</f>
        <v>G</v>
      </c>
      <c r="N1272">
        <f>IF(Table1[[#This Row],[Impact]]="I",0,1)</f>
        <v>1</v>
      </c>
      <c r="O1272" s="2">
        <f>VLOOKUP($F1272,Experiment!$A$2:$U$90,MATCH(Results!O$1,Experiment!$A$1:$U$1,0),FALSE)</f>
        <v>-90</v>
      </c>
      <c r="P1272" s="3">
        <f>VLOOKUP($F1272,Experiment!$A$2:$U$90,MATCH(Results!P$1,Experiment!$A$1:$U$1,0),FALSE)</f>
        <v>0.5</v>
      </c>
      <c r="Q1272" s="2">
        <f>VLOOKUP($F1272,Experiment!$A$2:$U$90,MATCH(Results!Q$1,Experiment!$A$1:$U$1,0),FALSE)</f>
        <v>100</v>
      </c>
      <c r="R1272" s="3">
        <f>VLOOKUP($F1272,Experiment!$A$2:$U$90,MATCH(Results!R$1,Experiment!$A$1:$U$1,0),FALSE)</f>
        <v>0.5</v>
      </c>
      <c r="S1272" s="2">
        <f>VLOOKUP($F1272,Experiment!$A$2:$U$90,MATCH(Results!S$1,Experiment!$A$1:$U$1,0),FALSE)</f>
        <v>5</v>
      </c>
      <c r="T1272" s="2">
        <f>VLOOKUP($F1272,Experiment!$A$2:$U$90,MATCH(Results!T$1,Experiment!$A$1:$U$1,0),FALSE)</f>
        <v>9025</v>
      </c>
      <c r="U1272" s="2">
        <f>VLOOKUP($F1272,Experiment!$A$2:$U$90,MATCH(Results!U$1,Experiment!$A$1:$U$1,0),FALSE)</f>
        <v>95</v>
      </c>
      <c r="V1272" s="2">
        <f>VLOOKUP($F1272,Experiment!$A$2:$U$90,MATCH(Results!V$1,Experiment!$A$1:$U$1,0),FALSE)</f>
        <v>2</v>
      </c>
      <c r="W1272" s="3">
        <f>VLOOKUP($F1272,Experiment!$A$2:$U$90,MATCH(Results!W$1,Experiment!$A$1:$U$1,0),FALSE)</f>
        <v>0.25</v>
      </c>
      <c r="X1272" s="3">
        <f>VLOOKUP($F1272,Experiment!$A$2:$U$90,MATCH(Results!X$1,Experiment!$A$1:$U$1,0),FALSE)</f>
        <v>0.75</v>
      </c>
      <c r="Y1272" s="2">
        <f>VLOOKUP($F1272,Experiment!$A$2:$U$90,MATCH(Results!Y$1,Experiment!$A$1:$U$1,0),FALSE)</f>
        <v>2</v>
      </c>
      <c r="Z1272" s="3">
        <f>VLOOKUP($F1272,Experiment!$A$2:$U$90,MATCH(Results!Z$1,Experiment!$A$1:$U$1,0),FALSE)</f>
        <v>0.5</v>
      </c>
      <c r="AA1272" s="3">
        <f>VLOOKUP($F1272,Experiment!$A$2:$U$90,MATCH(Results!AA$1,Experiment!$A$1:$U$1,0),FALSE)</f>
        <v>0.25</v>
      </c>
      <c r="AB1272" s="3">
        <f>VLOOKUP($F1272,Experiment!$A$2:$U$90,MATCH(Results!AB$1,Experiment!$A$1:$U$1,0),FALSE)</f>
        <v>0.625</v>
      </c>
      <c r="AC1272" s="3">
        <f>VLOOKUP($F1272,Experiment!$A$2:$U$90,MATCH(Results!AC$1,Experiment!$A$1:$U$1,0),FALSE)</f>
        <v>0.375</v>
      </c>
      <c r="AD1272" s="2">
        <f>VLOOKUP($F1272,Experiment!$A$2:$U$90,MATCH(Results!AD$1,Experiment!$A$1:$U$1,0),FALSE)</f>
        <v>-18.75</v>
      </c>
      <c r="AE1272" s="2">
        <f>VLOOKUP($F1272,Experiment!$A$2:$U$90,MATCH(Results!AE$1,Experiment!$A$1:$U$1,0),FALSE)</f>
        <v>8460.9375</v>
      </c>
      <c r="AF1272" s="2">
        <f>VLOOKUP($F1272,Experiment!$A$2:$U$90,MATCH(Results!AF$1,Experiment!$A$1:$U$1,0),FALSE)</f>
        <v>91.983354472426157</v>
      </c>
      <c r="AG1272" s="3">
        <f>VLOOKUP($F1272,Experiment!$A$2:$W$90,MATCH(Results!AG$1,Experiment!$A$1:$W$1,0),FALSE)</f>
        <v>0.82730419370997643</v>
      </c>
      <c r="AH1272" s="3">
        <f>VLOOKUP($F1272,Experiment!$A$2:$W$90,MATCH(Results!AH$1,Experiment!$A$1:$W$1,0),FALSE)</f>
        <v>0.38648875795104182</v>
      </c>
      <c r="AI1272" s="3">
        <f>VLOOKUP($F1272,Experiment!$A$2:$X$90,MATCH(Results!AI$1,Experiment!$A$1:$X$1,0),FALSE)</f>
        <v>0.61351124204895813</v>
      </c>
      <c r="AJ1272" s="2">
        <f>Table1[[#This Row],[Gain]]^Table1[[#This Row],[θ]]</f>
        <v>59.193926540095148</v>
      </c>
      <c r="AK1272" s="2">
        <f>-Table1[[#This Row],[λ]]*-Table1[[#This Row],[Loss]]^Table1[[#This Row],[θ]]</f>
        <v>107.83498131120591</v>
      </c>
      <c r="AL1272" s="2">
        <f>Table1[[#This Row],[v_n_w_g]]-Table1[[#This Row],[v_n_w_l]]</f>
        <v>-48.64105477111076</v>
      </c>
      <c r="AM1272" s="2">
        <f>IF(Table1[[#This Row],[diff_v]]&gt;=1,1,0)</f>
        <v>0</v>
      </c>
    </row>
    <row r="1273" spans="1:39" hidden="1" x14ac:dyDescent="0.3">
      <c r="A1273">
        <v>5</v>
      </c>
      <c r="B1273" t="s">
        <v>47</v>
      </c>
      <c r="C1273" s="22">
        <f>VLOOKUP(Table1[[#This Row],[Subject]],'Subject Profile'!$A$2:$E$8,4,FALSE)</f>
        <v>0.88613857459934653</v>
      </c>
      <c r="D1273" s="22">
        <f>VLOOKUP(Table1[[#This Row],[Subject]],'Subject Profile'!$A$2:$E$8,5,FALSE)</f>
        <v>-2</v>
      </c>
      <c r="E1273" t="s">
        <v>109</v>
      </c>
      <c r="F1273" t="s">
        <v>55</v>
      </c>
      <c r="G1273" t="s">
        <v>56</v>
      </c>
      <c r="H1273">
        <f>IF(Table1[[#This Row],[decision]]="accept",1,0)</f>
        <v>0</v>
      </c>
      <c r="I1273">
        <v>0</v>
      </c>
      <c r="J1273">
        <v>180</v>
      </c>
      <c r="K1273">
        <v>1664606260</v>
      </c>
      <c r="L1273">
        <v>8</v>
      </c>
      <c r="M1273" t="str">
        <f>VLOOKUP($F1273,Experiment!$A$2:$U$90,MATCH(Results!M$1,Experiment!$A$1:$U$1,0)+1,FALSE)</f>
        <v>R</v>
      </c>
      <c r="N1273">
        <f>IF(Table1[[#This Row],[Impact]]="I",0,1)</f>
        <v>1</v>
      </c>
      <c r="O1273" s="2">
        <f>VLOOKUP($F1273,Experiment!$A$2:$U$90,MATCH(Results!O$1,Experiment!$A$1:$U$1,0),FALSE)</f>
        <v>0</v>
      </c>
      <c r="P1273" s="3">
        <f>VLOOKUP($F1273,Experiment!$A$2:$U$90,MATCH(Results!P$1,Experiment!$A$1:$U$1,0),FALSE)</f>
        <v>0</v>
      </c>
      <c r="Q1273" s="2">
        <f>VLOOKUP($F1273,Experiment!$A$2:$U$90,MATCH(Results!Q$1,Experiment!$A$1:$U$1,0),FALSE)</f>
        <v>0</v>
      </c>
      <c r="R1273" s="3">
        <f>VLOOKUP($F1273,Experiment!$A$2:$U$90,MATCH(Results!R$1,Experiment!$A$1:$U$1,0),FALSE)</f>
        <v>0</v>
      </c>
      <c r="S1273" s="2">
        <f>VLOOKUP($F1273,Experiment!$A$2:$U$90,MATCH(Results!S$1,Experiment!$A$1:$U$1,0),FALSE)</f>
        <v>0</v>
      </c>
      <c r="T1273" s="2">
        <f>VLOOKUP($F1273,Experiment!$A$2:$U$90,MATCH(Results!T$1,Experiment!$A$1:$U$1,0),FALSE)</f>
        <v>0</v>
      </c>
      <c r="U1273" s="2">
        <f>VLOOKUP($F1273,Experiment!$A$2:$U$90,MATCH(Results!U$1,Experiment!$A$1:$U$1,0),FALSE)</f>
        <v>0</v>
      </c>
      <c r="V1273" s="2">
        <f>VLOOKUP($F1273,Experiment!$A$2:$U$90,MATCH(Results!V$1,Experiment!$A$1:$U$1,0),FALSE)</f>
        <v>0</v>
      </c>
      <c r="W1273" s="3">
        <f>VLOOKUP($F1273,Experiment!$A$2:$U$90,MATCH(Results!W$1,Experiment!$A$1:$U$1,0),FALSE)</f>
        <v>0</v>
      </c>
      <c r="X1273" s="3">
        <f>VLOOKUP($F1273,Experiment!$A$2:$U$90,MATCH(Results!X$1,Experiment!$A$1:$U$1,0),FALSE)</f>
        <v>0</v>
      </c>
      <c r="Y1273" s="2">
        <f>VLOOKUP($F1273,Experiment!$A$2:$U$90,MATCH(Results!Y$1,Experiment!$A$1:$U$1,0),FALSE)</f>
        <v>0</v>
      </c>
      <c r="Z1273" s="3">
        <f>VLOOKUP($F1273,Experiment!$A$2:$U$90,MATCH(Results!Z$1,Experiment!$A$1:$U$1,0),FALSE)</f>
        <v>0</v>
      </c>
      <c r="AA1273" s="3">
        <f>VLOOKUP($F1273,Experiment!$A$2:$U$90,MATCH(Results!AA$1,Experiment!$A$1:$U$1,0),FALSE)</f>
        <v>0</v>
      </c>
      <c r="AB1273" s="3">
        <f>VLOOKUP($F1273,Experiment!$A$2:$U$90,MATCH(Results!AB$1,Experiment!$A$1:$U$1,0),FALSE)</f>
        <v>0</v>
      </c>
      <c r="AC1273" s="3">
        <f>VLOOKUP($F1273,Experiment!$A$2:$U$90,MATCH(Results!AC$1,Experiment!$A$1:$U$1,0),FALSE)</f>
        <v>0</v>
      </c>
      <c r="AD1273" s="2">
        <f>VLOOKUP($F1273,Experiment!$A$2:$U$90,MATCH(Results!AD$1,Experiment!$A$1:$U$1,0),FALSE)</f>
        <v>0</v>
      </c>
      <c r="AE1273" s="2">
        <f>VLOOKUP($F1273,Experiment!$A$2:$U$90,MATCH(Results!AE$1,Experiment!$A$1:$U$1,0),FALSE)</f>
        <v>0</v>
      </c>
      <c r="AF1273" s="2">
        <f>VLOOKUP($F1273,Experiment!$A$2:$U$90,MATCH(Results!AF$1,Experiment!$A$1:$U$1,0),FALSE)</f>
        <v>0</v>
      </c>
      <c r="AG1273" s="2"/>
      <c r="AH1273" s="3">
        <f>VLOOKUP($F1273,Experiment!$A$2:$W$90,MATCH(Results!AH$1,Experiment!$A$1:$W$1,0),FALSE)</f>
        <v>0</v>
      </c>
      <c r="AI1273" s="2">
        <f>VLOOKUP($F1273,Experiment!$A$2:$X$90,MATCH(Results!AI$1,Experiment!$A$1:$X$1,0),FALSE)</f>
        <v>0</v>
      </c>
      <c r="AJ1273" s="2">
        <f>Table1[[#This Row],[Gain]]^Table1[[#This Row],[θ]]</f>
        <v>0</v>
      </c>
      <c r="AK1273" s="2">
        <f>-Table1[[#This Row],[λ]]*-Table1[[#This Row],[Loss]]^Table1[[#This Row],[θ]]</f>
        <v>0</v>
      </c>
      <c r="AL1273" s="2">
        <f>Table1[[#This Row],[v_n_w_g]]-Table1[[#This Row],[v_n_w_l]]</f>
        <v>0</v>
      </c>
      <c r="AM1273" s="2">
        <f>IF(Table1[[#This Row],[diff_v]]&gt;=1,1,0)</f>
        <v>0</v>
      </c>
    </row>
    <row r="1274" spans="1:39" hidden="1" x14ac:dyDescent="0.3">
      <c r="A1274">
        <v>6</v>
      </c>
      <c r="B1274" t="s">
        <v>47</v>
      </c>
      <c r="C1274" s="22">
        <f>VLOOKUP(Table1[[#This Row],[Subject]],'Subject Profile'!$A$2:$E$8,4,FALSE)</f>
        <v>0.88613857459934653</v>
      </c>
      <c r="D1274" s="22">
        <f>VLOOKUP(Table1[[#This Row],[Subject]],'Subject Profile'!$A$2:$E$8,5,FALSE)</f>
        <v>-2</v>
      </c>
      <c r="E1274" t="s">
        <v>109</v>
      </c>
      <c r="F1274" t="s">
        <v>91</v>
      </c>
      <c r="G1274" t="s">
        <v>5</v>
      </c>
      <c r="H1274">
        <f>IF(Table1[[#This Row],[decision]]="accept",1,0)</f>
        <v>0</v>
      </c>
      <c r="I1274">
        <v>0</v>
      </c>
      <c r="J1274">
        <v>180</v>
      </c>
      <c r="K1274">
        <v>1664606266</v>
      </c>
      <c r="L1274">
        <v>6</v>
      </c>
      <c r="M1274" t="str">
        <f>VLOOKUP($F1274,Experiment!$A$2:$U$90,MATCH(Results!M$1,Experiment!$A$1:$U$1,0)+1,FALSE)</f>
        <v>G</v>
      </c>
      <c r="N1274">
        <f>IF(Table1[[#This Row],[Impact]]="I",0,1)</f>
        <v>1</v>
      </c>
      <c r="O1274" s="2">
        <f>VLOOKUP($F1274,Experiment!$A$2:$U$90,MATCH(Results!O$1,Experiment!$A$1:$U$1,0),FALSE)</f>
        <v>-90</v>
      </c>
      <c r="P1274" s="3">
        <f>VLOOKUP($F1274,Experiment!$A$2:$U$90,MATCH(Results!P$1,Experiment!$A$1:$U$1,0),FALSE)</f>
        <v>0.5</v>
      </c>
      <c r="Q1274" s="2">
        <f>VLOOKUP($F1274,Experiment!$A$2:$U$90,MATCH(Results!Q$1,Experiment!$A$1:$U$1,0),FALSE)</f>
        <v>100</v>
      </c>
      <c r="R1274" s="3">
        <f>VLOOKUP($F1274,Experiment!$A$2:$U$90,MATCH(Results!R$1,Experiment!$A$1:$U$1,0),FALSE)</f>
        <v>0.5</v>
      </c>
      <c r="S1274" s="2">
        <f>VLOOKUP($F1274,Experiment!$A$2:$U$90,MATCH(Results!S$1,Experiment!$A$1:$U$1,0),FALSE)</f>
        <v>5</v>
      </c>
      <c r="T1274" s="2">
        <f>VLOOKUP($F1274,Experiment!$A$2:$U$90,MATCH(Results!T$1,Experiment!$A$1:$U$1,0),FALSE)</f>
        <v>9025</v>
      </c>
      <c r="U1274" s="2">
        <f>VLOOKUP($F1274,Experiment!$A$2:$U$90,MATCH(Results!U$1,Experiment!$A$1:$U$1,0),FALSE)</f>
        <v>95</v>
      </c>
      <c r="V1274" s="2">
        <f>VLOOKUP($F1274,Experiment!$A$2:$U$90,MATCH(Results!V$1,Experiment!$A$1:$U$1,0),FALSE)</f>
        <v>4</v>
      </c>
      <c r="W1274" s="3">
        <f>VLOOKUP($F1274,Experiment!$A$2:$U$90,MATCH(Results!W$1,Experiment!$A$1:$U$1,0),FALSE)</f>
        <v>0.25</v>
      </c>
      <c r="X1274" s="3">
        <f>VLOOKUP($F1274,Experiment!$A$2:$U$90,MATCH(Results!X$1,Experiment!$A$1:$U$1,0),FALSE)</f>
        <v>0.75</v>
      </c>
      <c r="Y1274" s="2">
        <f>VLOOKUP($F1274,Experiment!$A$2:$U$90,MATCH(Results!Y$1,Experiment!$A$1:$U$1,0),FALSE)</f>
        <v>1</v>
      </c>
      <c r="Z1274" s="3">
        <f>VLOOKUP($F1274,Experiment!$A$2:$U$90,MATCH(Results!Z$1,Experiment!$A$1:$U$1,0),FALSE)</f>
        <v>0.25</v>
      </c>
      <c r="AA1274" s="3">
        <f>VLOOKUP($F1274,Experiment!$A$2:$U$90,MATCH(Results!AA$1,Experiment!$A$1:$U$1,0),FALSE)</f>
        <v>0.5</v>
      </c>
      <c r="AB1274" s="3">
        <f>VLOOKUP($F1274,Experiment!$A$2:$U$90,MATCH(Results!AB$1,Experiment!$A$1:$U$1,0),FALSE)</f>
        <v>0.375</v>
      </c>
      <c r="AC1274" s="3">
        <f>VLOOKUP($F1274,Experiment!$A$2:$U$90,MATCH(Results!AC$1,Experiment!$A$1:$U$1,0),FALSE)</f>
        <v>0.625</v>
      </c>
      <c r="AD1274" s="2">
        <f>VLOOKUP($F1274,Experiment!$A$2:$U$90,MATCH(Results!AD$1,Experiment!$A$1:$U$1,0),FALSE)</f>
        <v>28.75</v>
      </c>
      <c r="AE1274" s="2">
        <f>VLOOKUP($F1274,Experiment!$A$2:$U$90,MATCH(Results!AE$1,Experiment!$A$1:$U$1,0),FALSE)</f>
        <v>8460.9375</v>
      </c>
      <c r="AF1274" s="2">
        <f>VLOOKUP($F1274,Experiment!$A$2:$U$90,MATCH(Results!AF$1,Experiment!$A$1:$U$1,0),FALSE)</f>
        <v>91.983354472426157</v>
      </c>
      <c r="AG1274" s="3">
        <f>VLOOKUP($F1274,Experiment!$A$2:$W$90,MATCH(Results!AG$1,Experiment!$A$1:$W$1,0),FALSE)</f>
        <v>1</v>
      </c>
      <c r="AH1274" s="3">
        <f>VLOOKUP($F1274,Experiment!$A$2:$W$90,MATCH(Results!AH$1,Experiment!$A$1:$W$1,0),FALSE)</f>
        <v>0.625</v>
      </c>
      <c r="AI1274" s="3">
        <f>VLOOKUP($F1274,Experiment!$A$2:$X$90,MATCH(Results!AI$1,Experiment!$A$1:$X$1,0),FALSE)</f>
        <v>0.375</v>
      </c>
      <c r="AJ1274" s="2">
        <f>Table1[[#This Row],[Gain]]^Table1[[#This Row],[θ]]</f>
        <v>59.193926540095148</v>
      </c>
      <c r="AK1274" s="2">
        <f>-Table1[[#This Row],[λ]]*-Table1[[#This Row],[Loss]]^Table1[[#This Row],[θ]]</f>
        <v>107.83498131120591</v>
      </c>
      <c r="AL1274" s="2">
        <f>Table1[[#This Row],[v_n_w_g]]-Table1[[#This Row],[v_n_w_l]]</f>
        <v>-48.64105477111076</v>
      </c>
      <c r="AM1274" s="2">
        <f>IF(Table1[[#This Row],[diff_v]]&gt;=1,1,0)</f>
        <v>0</v>
      </c>
    </row>
    <row r="1275" spans="1:39" hidden="1" x14ac:dyDescent="0.3">
      <c r="A1275">
        <v>7</v>
      </c>
      <c r="B1275" t="s">
        <v>47</v>
      </c>
      <c r="C1275" s="22">
        <f>VLOOKUP(Table1[[#This Row],[Subject]],'Subject Profile'!$A$2:$E$8,4,FALSE)</f>
        <v>0.88613857459934653</v>
      </c>
      <c r="D1275" s="22">
        <f>VLOOKUP(Table1[[#This Row],[Subject]],'Subject Profile'!$A$2:$E$8,5,FALSE)</f>
        <v>-2</v>
      </c>
      <c r="E1275" t="s">
        <v>109</v>
      </c>
      <c r="F1275" t="s">
        <v>92</v>
      </c>
      <c r="G1275" t="s">
        <v>7</v>
      </c>
      <c r="H1275">
        <f>IF(Table1[[#This Row],[decision]]="accept",1,0)</f>
        <v>1</v>
      </c>
      <c r="I1275">
        <v>30</v>
      </c>
      <c r="J1275">
        <v>210</v>
      </c>
      <c r="K1275">
        <v>1664606271</v>
      </c>
      <c r="L1275">
        <v>5</v>
      </c>
      <c r="M1275" t="str">
        <f>VLOOKUP($F1275,Experiment!$A$2:$U$90,MATCH(Results!M$1,Experiment!$A$1:$U$1,0)+1,FALSE)</f>
        <v>I</v>
      </c>
      <c r="N1275">
        <f>IF(Table1[[#This Row],[Impact]]="I",0,1)</f>
        <v>0</v>
      </c>
      <c r="O1275" s="2">
        <f>VLOOKUP($F1275,Experiment!$A$2:$U$90,MATCH(Results!O$1,Experiment!$A$1:$U$1,0),FALSE)</f>
        <v>-10</v>
      </c>
      <c r="P1275" s="3">
        <f>VLOOKUP($F1275,Experiment!$A$2:$U$90,MATCH(Results!P$1,Experiment!$A$1:$U$1,0),FALSE)</f>
        <v>0.5</v>
      </c>
      <c r="Q1275" s="2">
        <f>VLOOKUP($F1275,Experiment!$A$2:$U$90,MATCH(Results!Q$1,Experiment!$A$1:$U$1,0),FALSE)</f>
        <v>30</v>
      </c>
      <c r="R1275" s="3">
        <f>VLOOKUP($F1275,Experiment!$A$2:$U$90,MATCH(Results!R$1,Experiment!$A$1:$U$1,0),FALSE)</f>
        <v>0.5</v>
      </c>
      <c r="S1275" s="2">
        <f>VLOOKUP($F1275,Experiment!$A$2:$U$90,MATCH(Results!S$1,Experiment!$A$1:$U$1,0),FALSE)</f>
        <v>10</v>
      </c>
      <c r="T1275" s="2">
        <f>VLOOKUP($F1275,Experiment!$A$2:$U$90,MATCH(Results!T$1,Experiment!$A$1:$U$1,0),FALSE)</f>
        <v>400</v>
      </c>
      <c r="U1275" s="2">
        <f>VLOOKUP($F1275,Experiment!$A$2:$U$90,MATCH(Results!U$1,Experiment!$A$1:$U$1,0),FALSE)</f>
        <v>20</v>
      </c>
      <c r="V1275" s="2">
        <f>VLOOKUP($F1275,Experiment!$A$2:$U$90,MATCH(Results!V$1,Experiment!$A$1:$U$1,0),FALSE)</f>
        <v>4</v>
      </c>
      <c r="W1275" s="3">
        <f>VLOOKUP($F1275,Experiment!$A$2:$U$90,MATCH(Results!W$1,Experiment!$A$1:$U$1,0),FALSE)</f>
        <v>0.25</v>
      </c>
      <c r="X1275" s="3">
        <f>VLOOKUP($F1275,Experiment!$A$2:$U$90,MATCH(Results!X$1,Experiment!$A$1:$U$1,0),FALSE)</f>
        <v>0.75</v>
      </c>
      <c r="Y1275" s="2">
        <f>VLOOKUP($F1275,Experiment!$A$2:$U$90,MATCH(Results!Y$1,Experiment!$A$1:$U$1,0),FALSE)</f>
        <v>2</v>
      </c>
      <c r="Z1275" s="3">
        <f>VLOOKUP($F1275,Experiment!$A$2:$U$90,MATCH(Results!Z$1,Experiment!$A$1:$U$1,0),FALSE)</f>
        <v>0.5</v>
      </c>
      <c r="AA1275" s="3">
        <f>VLOOKUP($F1275,Experiment!$A$2:$U$90,MATCH(Results!AA$1,Experiment!$A$1:$U$1,0),FALSE)</f>
        <v>0.25</v>
      </c>
      <c r="AB1275" s="3">
        <f>VLOOKUP($F1275,Experiment!$A$2:$U$90,MATCH(Results!AB$1,Experiment!$A$1:$U$1,0),FALSE)</f>
        <v>0.625</v>
      </c>
      <c r="AC1275" s="3">
        <f>VLOOKUP($F1275,Experiment!$A$2:$U$90,MATCH(Results!AC$1,Experiment!$A$1:$U$1,0),FALSE)</f>
        <v>0.375</v>
      </c>
      <c r="AD1275" s="2">
        <f>VLOOKUP($F1275,Experiment!$A$2:$U$90,MATCH(Results!AD$1,Experiment!$A$1:$U$1,0),FALSE)</f>
        <v>5</v>
      </c>
      <c r="AE1275" s="2">
        <f>VLOOKUP($F1275,Experiment!$A$2:$U$90,MATCH(Results!AE$1,Experiment!$A$1:$U$1,0),FALSE)</f>
        <v>375</v>
      </c>
      <c r="AF1275" s="2">
        <f>VLOOKUP($F1275,Experiment!$A$2:$U$90,MATCH(Results!AF$1,Experiment!$A$1:$U$1,0),FALSE)</f>
        <v>19.364916731037084</v>
      </c>
      <c r="AG1275" s="3">
        <f>VLOOKUP($F1275,Experiment!$A$2:$W$90,MATCH(Results!AG$1,Experiment!$A$1:$W$1,0),FALSE)</f>
        <v>0.82730419370997643</v>
      </c>
      <c r="AH1275" s="3">
        <f>VLOOKUP($F1275,Experiment!$A$2:$W$90,MATCH(Results!AH$1,Experiment!$A$1:$W$1,0),FALSE)</f>
        <v>0.38648875795104182</v>
      </c>
      <c r="AI1275" s="3">
        <f>VLOOKUP($F1275,Experiment!$A$2:$X$90,MATCH(Results!AI$1,Experiment!$A$1:$X$1,0),FALSE)</f>
        <v>0.61351124204895813</v>
      </c>
      <c r="AJ1275" s="2">
        <f>Table1[[#This Row],[Gain]]^Table1[[#This Row],[θ]]</f>
        <v>20.367331083133973</v>
      </c>
      <c r="AK1275" s="2">
        <f>-Table1[[#This Row],[λ]]*-Table1[[#This Row],[Loss]]^Table1[[#This Row],[θ]]</f>
        <v>15.387517868726606</v>
      </c>
      <c r="AL1275" s="2">
        <f>Table1[[#This Row],[v_n_w_g]]-Table1[[#This Row],[v_n_w_l]]</f>
        <v>4.9798132144073666</v>
      </c>
      <c r="AM1275" s="2">
        <f>IF(Table1[[#This Row],[diff_v]]&gt;=1,1,0)</f>
        <v>1</v>
      </c>
    </row>
    <row r="1276" spans="1:39" hidden="1" x14ac:dyDescent="0.3">
      <c r="A1276">
        <v>8</v>
      </c>
      <c r="B1276" t="s">
        <v>47</v>
      </c>
      <c r="C1276" s="22">
        <f>VLOOKUP(Table1[[#This Row],[Subject]],'Subject Profile'!$A$2:$E$8,4,FALSE)</f>
        <v>0.88613857459934653</v>
      </c>
      <c r="D1276" s="22">
        <f>VLOOKUP(Table1[[#This Row],[Subject]],'Subject Profile'!$A$2:$E$8,5,FALSE)</f>
        <v>-2</v>
      </c>
      <c r="E1276" t="s">
        <v>109</v>
      </c>
      <c r="F1276" t="s">
        <v>81</v>
      </c>
      <c r="G1276" t="s">
        <v>7</v>
      </c>
      <c r="H1276">
        <f>IF(Table1[[#This Row],[decision]]="accept",1,0)</f>
        <v>1</v>
      </c>
      <c r="I1276">
        <v>70</v>
      </c>
      <c r="J1276">
        <v>280</v>
      </c>
      <c r="K1276">
        <v>1664606275</v>
      </c>
      <c r="L1276">
        <v>4</v>
      </c>
      <c r="M1276" t="str">
        <f>VLOOKUP($F1276,Experiment!$A$2:$U$90,MATCH(Results!M$1,Experiment!$A$1:$U$1,0)+1,FALSE)</f>
        <v>G</v>
      </c>
      <c r="N1276">
        <f>IF(Table1[[#This Row],[Impact]]="I",0,1)</f>
        <v>1</v>
      </c>
      <c r="O1276" s="2">
        <f>VLOOKUP($F1276,Experiment!$A$2:$U$90,MATCH(Results!O$1,Experiment!$A$1:$U$1,0),FALSE)</f>
        <v>-50</v>
      </c>
      <c r="P1276" s="3">
        <f>VLOOKUP($F1276,Experiment!$A$2:$U$90,MATCH(Results!P$1,Experiment!$A$1:$U$1,0),FALSE)</f>
        <v>0.5</v>
      </c>
      <c r="Q1276" s="2">
        <f>VLOOKUP($F1276,Experiment!$A$2:$U$90,MATCH(Results!Q$1,Experiment!$A$1:$U$1,0),FALSE)</f>
        <v>70</v>
      </c>
      <c r="R1276" s="3">
        <f>VLOOKUP($F1276,Experiment!$A$2:$U$90,MATCH(Results!R$1,Experiment!$A$1:$U$1,0),FALSE)</f>
        <v>0.5</v>
      </c>
      <c r="S1276" s="2">
        <f>VLOOKUP($F1276,Experiment!$A$2:$U$90,MATCH(Results!S$1,Experiment!$A$1:$U$1,0),FALSE)</f>
        <v>10</v>
      </c>
      <c r="T1276" s="2">
        <f>VLOOKUP($F1276,Experiment!$A$2:$U$90,MATCH(Results!T$1,Experiment!$A$1:$U$1,0),FALSE)</f>
        <v>3600</v>
      </c>
      <c r="U1276" s="2">
        <f>VLOOKUP($F1276,Experiment!$A$2:$U$90,MATCH(Results!U$1,Experiment!$A$1:$U$1,0),FALSE)</f>
        <v>60</v>
      </c>
      <c r="V1276" s="2">
        <f>VLOOKUP($F1276,Experiment!$A$2:$U$90,MATCH(Results!V$1,Experiment!$A$1:$U$1,0),FALSE)</f>
        <v>2</v>
      </c>
      <c r="W1276" s="3">
        <f>VLOOKUP($F1276,Experiment!$A$2:$U$90,MATCH(Results!W$1,Experiment!$A$1:$U$1,0),FALSE)</f>
        <v>0.25</v>
      </c>
      <c r="X1276" s="3">
        <f>VLOOKUP($F1276,Experiment!$A$2:$U$90,MATCH(Results!X$1,Experiment!$A$1:$U$1,0),FALSE)</f>
        <v>0.75</v>
      </c>
      <c r="Y1276" s="2">
        <f>VLOOKUP($F1276,Experiment!$A$2:$U$90,MATCH(Results!Y$1,Experiment!$A$1:$U$1,0),FALSE)</f>
        <v>1</v>
      </c>
      <c r="Z1276" s="3">
        <f>VLOOKUP($F1276,Experiment!$A$2:$U$90,MATCH(Results!Z$1,Experiment!$A$1:$U$1,0),FALSE)</f>
        <v>0.25</v>
      </c>
      <c r="AA1276" s="3">
        <f>VLOOKUP($F1276,Experiment!$A$2:$U$90,MATCH(Results!AA$1,Experiment!$A$1:$U$1,0),FALSE)</f>
        <v>0.5</v>
      </c>
      <c r="AB1276" s="3">
        <f>VLOOKUP($F1276,Experiment!$A$2:$U$90,MATCH(Results!AB$1,Experiment!$A$1:$U$1,0),FALSE)</f>
        <v>0.375</v>
      </c>
      <c r="AC1276" s="3">
        <f>VLOOKUP($F1276,Experiment!$A$2:$U$90,MATCH(Results!AC$1,Experiment!$A$1:$U$1,0),FALSE)</f>
        <v>0.625</v>
      </c>
      <c r="AD1276" s="2">
        <f>VLOOKUP($F1276,Experiment!$A$2:$U$90,MATCH(Results!AD$1,Experiment!$A$1:$U$1,0),FALSE)</f>
        <v>25</v>
      </c>
      <c r="AE1276" s="2">
        <f>VLOOKUP($F1276,Experiment!$A$2:$U$90,MATCH(Results!AE$1,Experiment!$A$1:$U$1,0),FALSE)</f>
        <v>3375</v>
      </c>
      <c r="AF1276" s="2">
        <f>VLOOKUP($F1276,Experiment!$A$2:$U$90,MATCH(Results!AF$1,Experiment!$A$1:$U$1,0),FALSE)</f>
        <v>58.094750193111253</v>
      </c>
      <c r="AG1276" s="3">
        <f>VLOOKUP($F1276,Experiment!$A$2:$W$90,MATCH(Results!AG$1,Experiment!$A$1:$W$1,0),FALSE)</f>
        <v>1</v>
      </c>
      <c r="AH1276" s="3">
        <f>VLOOKUP($F1276,Experiment!$A$2:$W$90,MATCH(Results!AH$1,Experiment!$A$1:$W$1,0),FALSE)</f>
        <v>0.625</v>
      </c>
      <c r="AI1276" s="3">
        <f>VLOOKUP($F1276,Experiment!$A$2:$X$90,MATCH(Results!AI$1,Experiment!$A$1:$X$1,0),FALSE)</f>
        <v>0.375</v>
      </c>
      <c r="AJ1276" s="2">
        <f>Table1[[#This Row],[Gain]]^Table1[[#This Row],[θ]]</f>
        <v>43.153154399808855</v>
      </c>
      <c r="AK1276" s="2">
        <f>-Table1[[#This Row],[λ]]*-Table1[[#This Row],[Loss]]^Table1[[#This Row],[θ]]</f>
        <v>64.054973166180915</v>
      </c>
      <c r="AL1276" s="2">
        <f>Table1[[#This Row],[v_n_w_g]]-Table1[[#This Row],[v_n_w_l]]</f>
        <v>-20.90181876637206</v>
      </c>
      <c r="AM1276" s="2">
        <f>IF(Table1[[#This Row],[diff_v]]&gt;=1,1,0)</f>
        <v>0</v>
      </c>
    </row>
    <row r="1277" spans="1:39" hidden="1" x14ac:dyDescent="0.3">
      <c r="A1277">
        <v>9</v>
      </c>
      <c r="B1277" t="s">
        <v>47</v>
      </c>
      <c r="C1277" s="22">
        <f>VLOOKUP(Table1[[#This Row],[Subject]],'Subject Profile'!$A$2:$E$8,4,FALSE)</f>
        <v>0.88613857459934653</v>
      </c>
      <c r="D1277" s="22">
        <f>VLOOKUP(Table1[[#This Row],[Subject]],'Subject Profile'!$A$2:$E$8,5,FALSE)</f>
        <v>-2</v>
      </c>
      <c r="E1277" t="s">
        <v>109</v>
      </c>
      <c r="F1277" t="s">
        <v>60</v>
      </c>
      <c r="G1277" t="s">
        <v>61</v>
      </c>
      <c r="H1277">
        <f>IF(Table1[[#This Row],[decision]]="accept",1,0)</f>
        <v>0</v>
      </c>
      <c r="I1277">
        <v>0</v>
      </c>
      <c r="J1277">
        <v>280</v>
      </c>
      <c r="K1277">
        <v>1664606279</v>
      </c>
      <c r="L1277">
        <v>4</v>
      </c>
      <c r="M1277" t="str">
        <f>VLOOKUP($F1277,Experiment!$A$2:$U$90,MATCH(Results!M$1,Experiment!$A$1:$U$1,0)+1,FALSE)</f>
        <v>D</v>
      </c>
      <c r="N1277">
        <f>IF(Table1[[#This Row],[Impact]]="I",0,1)</f>
        <v>1</v>
      </c>
      <c r="O1277" s="2">
        <f>VLOOKUP($F1277,Experiment!$A$2:$U$90,MATCH(Results!O$1,Experiment!$A$1:$U$1,0),FALSE)</f>
        <v>0</v>
      </c>
      <c r="P1277" s="3">
        <f>VLOOKUP($F1277,Experiment!$A$2:$U$90,MATCH(Results!P$1,Experiment!$A$1:$U$1,0),FALSE)</f>
        <v>0</v>
      </c>
      <c r="Q1277" s="2">
        <f>VLOOKUP($F1277,Experiment!$A$2:$U$90,MATCH(Results!Q$1,Experiment!$A$1:$U$1,0),FALSE)</f>
        <v>0</v>
      </c>
      <c r="R1277" s="3">
        <f>VLOOKUP($F1277,Experiment!$A$2:$U$90,MATCH(Results!R$1,Experiment!$A$1:$U$1,0),FALSE)</f>
        <v>0</v>
      </c>
      <c r="S1277" s="2">
        <f>VLOOKUP($F1277,Experiment!$A$2:$U$90,MATCH(Results!S$1,Experiment!$A$1:$U$1,0),FALSE)</f>
        <v>0</v>
      </c>
      <c r="T1277" s="2">
        <f>VLOOKUP($F1277,Experiment!$A$2:$U$90,MATCH(Results!T$1,Experiment!$A$1:$U$1,0),FALSE)</f>
        <v>0</v>
      </c>
      <c r="U1277" s="2">
        <f>VLOOKUP($F1277,Experiment!$A$2:$U$90,MATCH(Results!U$1,Experiment!$A$1:$U$1,0),FALSE)</f>
        <v>0</v>
      </c>
      <c r="V1277" s="2">
        <f>VLOOKUP($F1277,Experiment!$A$2:$U$90,MATCH(Results!V$1,Experiment!$A$1:$U$1,0),FALSE)</f>
        <v>0</v>
      </c>
      <c r="W1277" s="3">
        <f>VLOOKUP($F1277,Experiment!$A$2:$U$90,MATCH(Results!W$1,Experiment!$A$1:$U$1,0),FALSE)</f>
        <v>0</v>
      </c>
      <c r="X1277" s="3">
        <f>VLOOKUP($F1277,Experiment!$A$2:$U$90,MATCH(Results!X$1,Experiment!$A$1:$U$1,0),FALSE)</f>
        <v>0</v>
      </c>
      <c r="Y1277" s="2">
        <f>VLOOKUP($F1277,Experiment!$A$2:$U$90,MATCH(Results!Y$1,Experiment!$A$1:$U$1,0),FALSE)</f>
        <v>0</v>
      </c>
      <c r="Z1277" s="3">
        <f>VLOOKUP($F1277,Experiment!$A$2:$U$90,MATCH(Results!Z$1,Experiment!$A$1:$U$1,0),FALSE)</f>
        <v>0</v>
      </c>
      <c r="AA1277" s="3">
        <f>VLOOKUP($F1277,Experiment!$A$2:$U$90,MATCH(Results!AA$1,Experiment!$A$1:$U$1,0),FALSE)</f>
        <v>0</v>
      </c>
      <c r="AB1277" s="3">
        <f>VLOOKUP($F1277,Experiment!$A$2:$U$90,MATCH(Results!AB$1,Experiment!$A$1:$U$1,0),FALSE)</f>
        <v>0</v>
      </c>
      <c r="AC1277" s="3">
        <f>VLOOKUP($F1277,Experiment!$A$2:$U$90,MATCH(Results!AC$1,Experiment!$A$1:$U$1,0),FALSE)</f>
        <v>0</v>
      </c>
      <c r="AD1277" s="2">
        <f>VLOOKUP($F1277,Experiment!$A$2:$U$90,MATCH(Results!AD$1,Experiment!$A$1:$U$1,0),FALSE)</f>
        <v>0</v>
      </c>
      <c r="AE1277" s="2">
        <f>VLOOKUP($F1277,Experiment!$A$2:$U$90,MATCH(Results!AE$1,Experiment!$A$1:$U$1,0),FALSE)</f>
        <v>0</v>
      </c>
      <c r="AF1277" s="2">
        <f>VLOOKUP($F1277,Experiment!$A$2:$U$90,MATCH(Results!AF$1,Experiment!$A$1:$U$1,0),FALSE)</f>
        <v>0</v>
      </c>
      <c r="AG1277" s="2"/>
      <c r="AH1277" s="3">
        <f>VLOOKUP($F1277,Experiment!$A$2:$W$90,MATCH(Results!AH$1,Experiment!$A$1:$W$1,0),FALSE)</f>
        <v>0</v>
      </c>
      <c r="AI1277" s="2">
        <f>VLOOKUP($F1277,Experiment!$A$2:$X$90,MATCH(Results!AI$1,Experiment!$A$1:$X$1,0),FALSE)</f>
        <v>0</v>
      </c>
      <c r="AJ1277" s="2">
        <f>Table1[[#This Row],[Gain]]^Table1[[#This Row],[θ]]</f>
        <v>0</v>
      </c>
      <c r="AK1277" s="2">
        <f>-Table1[[#This Row],[λ]]*-Table1[[#This Row],[Loss]]^Table1[[#This Row],[θ]]</f>
        <v>0</v>
      </c>
      <c r="AL1277" s="2">
        <f>Table1[[#This Row],[v_n_w_g]]-Table1[[#This Row],[v_n_w_l]]</f>
        <v>0</v>
      </c>
      <c r="AM1277" s="2">
        <f>IF(Table1[[#This Row],[diff_v]]&gt;=1,1,0)</f>
        <v>0</v>
      </c>
    </row>
    <row r="1278" spans="1:39" hidden="1" x14ac:dyDescent="0.3">
      <c r="A1278">
        <v>10</v>
      </c>
      <c r="B1278" t="s">
        <v>47</v>
      </c>
      <c r="C1278" s="22">
        <f>VLOOKUP(Table1[[#This Row],[Subject]],'Subject Profile'!$A$2:$E$8,4,FALSE)</f>
        <v>0.88613857459934653</v>
      </c>
      <c r="D1278" s="22">
        <f>VLOOKUP(Table1[[#This Row],[Subject]],'Subject Profile'!$A$2:$E$8,5,FALSE)</f>
        <v>-2</v>
      </c>
      <c r="E1278" t="s">
        <v>109</v>
      </c>
      <c r="F1278" t="s">
        <v>58</v>
      </c>
      <c r="G1278" t="s">
        <v>5</v>
      </c>
      <c r="H1278">
        <f>IF(Table1[[#This Row],[decision]]="accept",1,0)</f>
        <v>0</v>
      </c>
      <c r="I1278">
        <v>0</v>
      </c>
      <c r="J1278">
        <v>280</v>
      </c>
      <c r="K1278">
        <v>1664606283</v>
      </c>
      <c r="L1278">
        <v>4</v>
      </c>
      <c r="M1278" t="str">
        <f>VLOOKUP($F1278,Experiment!$A$2:$U$90,MATCH(Results!M$1,Experiment!$A$1:$U$1,0)+1,FALSE)</f>
        <v>G</v>
      </c>
      <c r="N1278">
        <f>IF(Table1[[#This Row],[Impact]]="I",0,1)</f>
        <v>1</v>
      </c>
      <c r="O1278" s="2">
        <f>VLOOKUP($F1278,Experiment!$A$2:$U$90,MATCH(Results!O$1,Experiment!$A$1:$U$1,0),FALSE)</f>
        <v>-50</v>
      </c>
      <c r="P1278" s="3">
        <f>VLOOKUP($F1278,Experiment!$A$2:$U$90,MATCH(Results!P$1,Experiment!$A$1:$U$1,0),FALSE)</f>
        <v>0.5</v>
      </c>
      <c r="Q1278" s="2">
        <f>VLOOKUP($F1278,Experiment!$A$2:$U$90,MATCH(Results!Q$1,Experiment!$A$1:$U$1,0),FALSE)</f>
        <v>50</v>
      </c>
      <c r="R1278" s="3">
        <f>VLOOKUP($F1278,Experiment!$A$2:$U$90,MATCH(Results!R$1,Experiment!$A$1:$U$1,0),FALSE)</f>
        <v>0.5</v>
      </c>
      <c r="S1278" s="2">
        <f>VLOOKUP($F1278,Experiment!$A$2:$U$90,MATCH(Results!S$1,Experiment!$A$1:$U$1,0),FALSE)</f>
        <v>0</v>
      </c>
      <c r="T1278" s="2">
        <f>VLOOKUP($F1278,Experiment!$A$2:$U$90,MATCH(Results!T$1,Experiment!$A$1:$U$1,0),FALSE)</f>
        <v>2500</v>
      </c>
      <c r="U1278" s="2">
        <f>VLOOKUP($F1278,Experiment!$A$2:$U$90,MATCH(Results!U$1,Experiment!$A$1:$U$1,0),FALSE)</f>
        <v>50</v>
      </c>
      <c r="V1278" s="2">
        <f>VLOOKUP($F1278,Experiment!$A$2:$U$90,MATCH(Results!V$1,Experiment!$A$1:$U$1,0),FALSE)</f>
        <v>2</v>
      </c>
      <c r="W1278" s="3">
        <f>VLOOKUP($F1278,Experiment!$A$2:$U$90,MATCH(Results!W$1,Experiment!$A$1:$U$1,0),FALSE)</f>
        <v>0.25</v>
      </c>
      <c r="X1278" s="3">
        <f>VLOOKUP($F1278,Experiment!$A$2:$U$90,MATCH(Results!X$1,Experiment!$A$1:$U$1,0),FALSE)</f>
        <v>0.75</v>
      </c>
      <c r="Y1278" s="2">
        <f>VLOOKUP($F1278,Experiment!$A$2:$U$90,MATCH(Results!Y$1,Experiment!$A$1:$U$1,0),FALSE)</f>
        <v>2</v>
      </c>
      <c r="Z1278" s="3">
        <f>VLOOKUP($F1278,Experiment!$A$2:$U$90,MATCH(Results!Z$1,Experiment!$A$1:$U$1,0),FALSE)</f>
        <v>0.5</v>
      </c>
      <c r="AA1278" s="3">
        <f>VLOOKUP($F1278,Experiment!$A$2:$U$90,MATCH(Results!AA$1,Experiment!$A$1:$U$1,0),FALSE)</f>
        <v>0.25</v>
      </c>
      <c r="AB1278" s="3">
        <f>VLOOKUP($F1278,Experiment!$A$2:$U$90,MATCH(Results!AB$1,Experiment!$A$1:$U$1,0),FALSE)</f>
        <v>0.625</v>
      </c>
      <c r="AC1278" s="3">
        <f>VLOOKUP($F1278,Experiment!$A$2:$U$90,MATCH(Results!AC$1,Experiment!$A$1:$U$1,0),FALSE)</f>
        <v>0.375</v>
      </c>
      <c r="AD1278" s="2">
        <f>VLOOKUP($F1278,Experiment!$A$2:$U$90,MATCH(Results!AD$1,Experiment!$A$1:$U$1,0),FALSE)</f>
        <v>-12.5</v>
      </c>
      <c r="AE1278" s="2">
        <f>VLOOKUP($F1278,Experiment!$A$2:$U$90,MATCH(Results!AE$1,Experiment!$A$1:$U$1,0),FALSE)</f>
        <v>2343.75</v>
      </c>
      <c r="AF1278" s="2">
        <f>VLOOKUP($F1278,Experiment!$A$2:$U$90,MATCH(Results!AF$1,Experiment!$A$1:$U$1,0),FALSE)</f>
        <v>48.412291827592711</v>
      </c>
      <c r="AG1278" s="3">
        <f>VLOOKUP($F1278,Experiment!$A$2:$W$90,MATCH(Results!AG$1,Experiment!$A$1:$W$1,0),FALSE)</f>
        <v>0.82730419370997643</v>
      </c>
      <c r="AH1278" s="3">
        <f>VLOOKUP($F1278,Experiment!$A$2:$W$90,MATCH(Results!AH$1,Experiment!$A$1:$W$1,0),FALSE)</f>
        <v>0.38648875795104182</v>
      </c>
      <c r="AI1278" s="3">
        <f>VLOOKUP($F1278,Experiment!$A$2:$X$90,MATCH(Results!AI$1,Experiment!$A$1:$X$1,0),FALSE)</f>
        <v>0.61351124204895813</v>
      </c>
      <c r="AJ1278" s="2">
        <f>Table1[[#This Row],[Gain]]^Table1[[#This Row],[θ]]</f>
        <v>32.027486583090457</v>
      </c>
      <c r="AK1278" s="2">
        <f>-Table1[[#This Row],[λ]]*-Table1[[#This Row],[Loss]]^Table1[[#This Row],[θ]]</f>
        <v>64.054973166180915</v>
      </c>
      <c r="AL1278" s="2">
        <f>Table1[[#This Row],[v_n_w_g]]-Table1[[#This Row],[v_n_w_l]]</f>
        <v>-32.027486583090457</v>
      </c>
      <c r="AM1278" s="2">
        <f>IF(Table1[[#This Row],[diff_v]]&gt;=1,1,0)</f>
        <v>0</v>
      </c>
    </row>
    <row r="1279" spans="1:39" hidden="1" x14ac:dyDescent="0.3">
      <c r="A1279">
        <v>11</v>
      </c>
      <c r="B1279" t="s">
        <v>47</v>
      </c>
      <c r="C1279" s="22">
        <f>VLOOKUP(Table1[[#This Row],[Subject]],'Subject Profile'!$A$2:$E$8,4,FALSE)</f>
        <v>0.88613857459934653</v>
      </c>
      <c r="D1279" s="22">
        <f>VLOOKUP(Table1[[#This Row],[Subject]],'Subject Profile'!$A$2:$E$8,5,FALSE)</f>
        <v>-2</v>
      </c>
      <c r="E1279" t="s">
        <v>109</v>
      </c>
      <c r="F1279" t="s">
        <v>98</v>
      </c>
      <c r="G1279" t="s">
        <v>5</v>
      </c>
      <c r="H1279">
        <f>IF(Table1[[#This Row],[decision]]="accept",1,0)</f>
        <v>0</v>
      </c>
      <c r="I1279">
        <v>0</v>
      </c>
      <c r="J1279">
        <v>280</v>
      </c>
      <c r="K1279">
        <v>1664606289</v>
      </c>
      <c r="L1279">
        <v>6</v>
      </c>
      <c r="M1279" t="str">
        <f>VLOOKUP($F1279,Experiment!$A$2:$U$90,MATCH(Results!M$1,Experiment!$A$1:$U$1,0)+1,FALSE)</f>
        <v>I</v>
      </c>
      <c r="N1279">
        <f>IF(Table1[[#This Row],[Impact]]="I",0,1)</f>
        <v>0</v>
      </c>
      <c r="O1279" s="2">
        <f>VLOOKUP($F1279,Experiment!$A$2:$U$90,MATCH(Results!O$1,Experiment!$A$1:$U$1,0),FALSE)</f>
        <v>-10</v>
      </c>
      <c r="P1279" s="3">
        <f>VLOOKUP($F1279,Experiment!$A$2:$U$90,MATCH(Results!P$1,Experiment!$A$1:$U$1,0),FALSE)</f>
        <v>0.5</v>
      </c>
      <c r="Q1279" s="2">
        <f>VLOOKUP($F1279,Experiment!$A$2:$U$90,MATCH(Results!Q$1,Experiment!$A$1:$U$1,0),FALSE)</f>
        <v>0</v>
      </c>
      <c r="R1279" s="3">
        <f>VLOOKUP($F1279,Experiment!$A$2:$U$90,MATCH(Results!R$1,Experiment!$A$1:$U$1,0),FALSE)</f>
        <v>0.5</v>
      </c>
      <c r="S1279" s="2">
        <f>VLOOKUP($F1279,Experiment!$A$2:$U$90,MATCH(Results!S$1,Experiment!$A$1:$U$1,0),FALSE)</f>
        <v>-5</v>
      </c>
      <c r="T1279" s="2">
        <f>VLOOKUP($F1279,Experiment!$A$2:$U$90,MATCH(Results!T$1,Experiment!$A$1:$U$1,0),FALSE)</f>
        <v>25</v>
      </c>
      <c r="U1279" s="2">
        <f>VLOOKUP($F1279,Experiment!$A$2:$U$90,MATCH(Results!U$1,Experiment!$A$1:$U$1,0),FALSE)</f>
        <v>5</v>
      </c>
      <c r="V1279" s="2">
        <f>VLOOKUP($F1279,Experiment!$A$2:$U$90,MATCH(Results!V$1,Experiment!$A$1:$U$1,0),FALSE)</f>
        <v>2</v>
      </c>
      <c r="W1279" s="3">
        <f>VLOOKUP($F1279,Experiment!$A$2:$U$90,MATCH(Results!W$1,Experiment!$A$1:$U$1,0),FALSE)</f>
        <v>0.25</v>
      </c>
      <c r="X1279" s="3">
        <f>VLOOKUP($F1279,Experiment!$A$2:$U$90,MATCH(Results!X$1,Experiment!$A$1:$U$1,0),FALSE)</f>
        <v>0.75</v>
      </c>
      <c r="Y1279" s="2">
        <f>VLOOKUP($F1279,Experiment!$A$2:$U$90,MATCH(Results!Y$1,Experiment!$A$1:$U$1,0),FALSE)</f>
        <v>2</v>
      </c>
      <c r="Z1279" s="3">
        <f>VLOOKUP($F1279,Experiment!$A$2:$U$90,MATCH(Results!Z$1,Experiment!$A$1:$U$1,0),FALSE)</f>
        <v>0.5</v>
      </c>
      <c r="AA1279" s="3">
        <f>VLOOKUP($F1279,Experiment!$A$2:$U$90,MATCH(Results!AA$1,Experiment!$A$1:$U$1,0),FALSE)</f>
        <v>0.25</v>
      </c>
      <c r="AB1279" s="3">
        <f>VLOOKUP($F1279,Experiment!$A$2:$U$90,MATCH(Results!AB$1,Experiment!$A$1:$U$1,0),FALSE)</f>
        <v>0.625</v>
      </c>
      <c r="AC1279" s="3">
        <f>VLOOKUP($F1279,Experiment!$A$2:$U$90,MATCH(Results!AC$1,Experiment!$A$1:$U$1,0),FALSE)</f>
        <v>0.375</v>
      </c>
      <c r="AD1279" s="2">
        <f>VLOOKUP($F1279,Experiment!$A$2:$U$90,MATCH(Results!AD$1,Experiment!$A$1:$U$1,0),FALSE)</f>
        <v>-6.25</v>
      </c>
      <c r="AE1279" s="2">
        <f>VLOOKUP($F1279,Experiment!$A$2:$U$90,MATCH(Results!AE$1,Experiment!$A$1:$U$1,0),FALSE)</f>
        <v>23.4375</v>
      </c>
      <c r="AF1279" s="2">
        <f>VLOOKUP($F1279,Experiment!$A$2:$U$90,MATCH(Results!AF$1,Experiment!$A$1:$U$1,0),FALSE)</f>
        <v>4.8412291827592711</v>
      </c>
      <c r="AG1279" s="3">
        <f>VLOOKUP($F1279,Experiment!$A$2:$W$90,MATCH(Results!AG$1,Experiment!$A$1:$W$1,0),FALSE)</f>
        <v>0.82730419370997643</v>
      </c>
      <c r="AH1279" s="3">
        <f>VLOOKUP($F1279,Experiment!$A$2:$W$90,MATCH(Results!AH$1,Experiment!$A$1:$W$1,0),FALSE)</f>
        <v>0.38648875795104182</v>
      </c>
      <c r="AI1279" s="3">
        <f>VLOOKUP($F1279,Experiment!$A$2:$X$90,MATCH(Results!AI$1,Experiment!$A$1:$X$1,0),FALSE)</f>
        <v>0.61351124204895813</v>
      </c>
      <c r="AJ1279" s="2">
        <f>Table1[[#This Row],[Gain]]^Table1[[#This Row],[θ]]</f>
        <v>0</v>
      </c>
      <c r="AK1279" s="2">
        <f>-Table1[[#This Row],[λ]]*-Table1[[#This Row],[Loss]]^Table1[[#This Row],[θ]]</f>
        <v>15.387517868726606</v>
      </c>
      <c r="AL1279" s="2">
        <f>Table1[[#This Row],[v_n_w_g]]-Table1[[#This Row],[v_n_w_l]]</f>
        <v>-15.387517868726606</v>
      </c>
      <c r="AM1279" s="2">
        <f>IF(Table1[[#This Row],[diff_v]]&gt;=1,1,0)</f>
        <v>0</v>
      </c>
    </row>
    <row r="1280" spans="1:39" hidden="1" x14ac:dyDescent="0.3">
      <c r="A1280">
        <v>12</v>
      </c>
      <c r="B1280" t="s">
        <v>47</v>
      </c>
      <c r="C1280" s="22">
        <f>VLOOKUP(Table1[[#This Row],[Subject]],'Subject Profile'!$A$2:$E$8,4,FALSE)</f>
        <v>0.88613857459934653</v>
      </c>
      <c r="D1280" s="22">
        <f>VLOOKUP(Table1[[#This Row],[Subject]],'Subject Profile'!$A$2:$E$8,5,FALSE)</f>
        <v>-2</v>
      </c>
      <c r="E1280" t="s">
        <v>109</v>
      </c>
      <c r="F1280" t="s">
        <v>55</v>
      </c>
      <c r="G1280" t="s">
        <v>56</v>
      </c>
      <c r="H1280">
        <f>IF(Table1[[#This Row],[decision]]="accept",1,0)</f>
        <v>0</v>
      </c>
      <c r="I1280">
        <v>0</v>
      </c>
      <c r="J1280">
        <v>280</v>
      </c>
      <c r="K1280">
        <v>1664606296</v>
      </c>
      <c r="L1280">
        <v>7</v>
      </c>
      <c r="M1280" t="str">
        <f>VLOOKUP($F1280,Experiment!$A$2:$U$90,MATCH(Results!M$1,Experiment!$A$1:$U$1,0)+1,FALSE)</f>
        <v>R</v>
      </c>
      <c r="N1280">
        <f>IF(Table1[[#This Row],[Impact]]="I",0,1)</f>
        <v>1</v>
      </c>
      <c r="O1280" s="2">
        <f>VLOOKUP($F1280,Experiment!$A$2:$U$90,MATCH(Results!O$1,Experiment!$A$1:$U$1,0),FALSE)</f>
        <v>0</v>
      </c>
      <c r="P1280" s="3">
        <f>VLOOKUP($F1280,Experiment!$A$2:$U$90,MATCH(Results!P$1,Experiment!$A$1:$U$1,0),FALSE)</f>
        <v>0</v>
      </c>
      <c r="Q1280" s="2">
        <f>VLOOKUP($F1280,Experiment!$A$2:$U$90,MATCH(Results!Q$1,Experiment!$A$1:$U$1,0),FALSE)</f>
        <v>0</v>
      </c>
      <c r="R1280" s="3">
        <f>VLOOKUP($F1280,Experiment!$A$2:$U$90,MATCH(Results!R$1,Experiment!$A$1:$U$1,0),FALSE)</f>
        <v>0</v>
      </c>
      <c r="S1280" s="2">
        <f>VLOOKUP($F1280,Experiment!$A$2:$U$90,MATCH(Results!S$1,Experiment!$A$1:$U$1,0),FALSE)</f>
        <v>0</v>
      </c>
      <c r="T1280" s="2">
        <f>VLOOKUP($F1280,Experiment!$A$2:$U$90,MATCH(Results!T$1,Experiment!$A$1:$U$1,0),FALSE)</f>
        <v>0</v>
      </c>
      <c r="U1280" s="2">
        <f>VLOOKUP($F1280,Experiment!$A$2:$U$90,MATCH(Results!U$1,Experiment!$A$1:$U$1,0),FALSE)</f>
        <v>0</v>
      </c>
      <c r="V1280" s="2">
        <f>VLOOKUP($F1280,Experiment!$A$2:$U$90,MATCH(Results!V$1,Experiment!$A$1:$U$1,0),FALSE)</f>
        <v>0</v>
      </c>
      <c r="W1280" s="3">
        <f>VLOOKUP($F1280,Experiment!$A$2:$U$90,MATCH(Results!W$1,Experiment!$A$1:$U$1,0),FALSE)</f>
        <v>0</v>
      </c>
      <c r="X1280" s="3">
        <f>VLOOKUP($F1280,Experiment!$A$2:$U$90,MATCH(Results!X$1,Experiment!$A$1:$U$1,0),FALSE)</f>
        <v>0</v>
      </c>
      <c r="Y1280" s="2">
        <f>VLOOKUP($F1280,Experiment!$A$2:$U$90,MATCH(Results!Y$1,Experiment!$A$1:$U$1,0),FALSE)</f>
        <v>0</v>
      </c>
      <c r="Z1280" s="3">
        <f>VLOOKUP($F1280,Experiment!$A$2:$U$90,MATCH(Results!Z$1,Experiment!$A$1:$U$1,0),FALSE)</f>
        <v>0</v>
      </c>
      <c r="AA1280" s="3">
        <f>VLOOKUP($F1280,Experiment!$A$2:$U$90,MATCH(Results!AA$1,Experiment!$A$1:$U$1,0),FALSE)</f>
        <v>0</v>
      </c>
      <c r="AB1280" s="3">
        <f>VLOOKUP($F1280,Experiment!$A$2:$U$90,MATCH(Results!AB$1,Experiment!$A$1:$U$1,0),FALSE)</f>
        <v>0</v>
      </c>
      <c r="AC1280" s="3">
        <f>VLOOKUP($F1280,Experiment!$A$2:$U$90,MATCH(Results!AC$1,Experiment!$A$1:$U$1,0),FALSE)</f>
        <v>0</v>
      </c>
      <c r="AD1280" s="2">
        <f>VLOOKUP($F1280,Experiment!$A$2:$U$90,MATCH(Results!AD$1,Experiment!$A$1:$U$1,0),FALSE)</f>
        <v>0</v>
      </c>
      <c r="AE1280" s="2">
        <f>VLOOKUP($F1280,Experiment!$A$2:$U$90,MATCH(Results!AE$1,Experiment!$A$1:$U$1,0),FALSE)</f>
        <v>0</v>
      </c>
      <c r="AF1280" s="2">
        <f>VLOOKUP($F1280,Experiment!$A$2:$U$90,MATCH(Results!AF$1,Experiment!$A$1:$U$1,0),FALSE)</f>
        <v>0</v>
      </c>
      <c r="AG1280" s="2"/>
      <c r="AH1280" s="3">
        <f>VLOOKUP($F1280,Experiment!$A$2:$W$90,MATCH(Results!AH$1,Experiment!$A$1:$W$1,0),FALSE)</f>
        <v>0</v>
      </c>
      <c r="AI1280" s="2">
        <f>VLOOKUP($F1280,Experiment!$A$2:$X$90,MATCH(Results!AI$1,Experiment!$A$1:$X$1,0),FALSE)</f>
        <v>0</v>
      </c>
      <c r="AJ1280" s="2">
        <f>Table1[[#This Row],[Gain]]^Table1[[#This Row],[θ]]</f>
        <v>0</v>
      </c>
      <c r="AK1280" s="2">
        <f>-Table1[[#This Row],[λ]]*-Table1[[#This Row],[Loss]]^Table1[[#This Row],[θ]]</f>
        <v>0</v>
      </c>
      <c r="AL1280" s="2">
        <f>Table1[[#This Row],[v_n_w_g]]-Table1[[#This Row],[v_n_w_l]]</f>
        <v>0</v>
      </c>
      <c r="AM1280" s="2">
        <f>IF(Table1[[#This Row],[diff_v]]&gt;=1,1,0)</f>
        <v>0</v>
      </c>
    </row>
    <row r="1281" spans="1:39" hidden="1" x14ac:dyDescent="0.3">
      <c r="A1281">
        <v>13</v>
      </c>
      <c r="B1281" t="s">
        <v>47</v>
      </c>
      <c r="C1281" s="22">
        <f>VLOOKUP(Table1[[#This Row],[Subject]],'Subject Profile'!$A$2:$E$8,4,FALSE)</f>
        <v>0.88613857459934653</v>
      </c>
      <c r="D1281" s="22">
        <f>VLOOKUP(Table1[[#This Row],[Subject]],'Subject Profile'!$A$2:$E$8,5,FALSE)</f>
        <v>-2</v>
      </c>
      <c r="E1281" t="s">
        <v>109</v>
      </c>
      <c r="F1281" t="s">
        <v>62</v>
      </c>
      <c r="G1281" t="s">
        <v>7</v>
      </c>
      <c r="H1281">
        <f>IF(Table1[[#This Row],[decision]]="accept",1,0)</f>
        <v>1</v>
      </c>
      <c r="I1281">
        <v>-10</v>
      </c>
      <c r="J1281">
        <v>270</v>
      </c>
      <c r="K1281">
        <v>1664606305</v>
      </c>
      <c r="L1281">
        <v>9</v>
      </c>
      <c r="M1281" t="str">
        <f>VLOOKUP($F1281,Experiment!$A$2:$U$90,MATCH(Results!M$1,Experiment!$A$1:$U$1,0)+1,FALSE)</f>
        <v>G</v>
      </c>
      <c r="N1281">
        <f>IF(Table1[[#This Row],[Impact]]="I",0,1)</f>
        <v>1</v>
      </c>
      <c r="O1281" s="2">
        <f>VLOOKUP($F1281,Experiment!$A$2:$U$90,MATCH(Results!O$1,Experiment!$A$1:$U$1,0),FALSE)</f>
        <v>-10</v>
      </c>
      <c r="P1281" s="3">
        <f>VLOOKUP($F1281,Experiment!$A$2:$U$90,MATCH(Results!P$1,Experiment!$A$1:$U$1,0),FALSE)</f>
        <v>0.5</v>
      </c>
      <c r="Q1281" s="2">
        <f>VLOOKUP($F1281,Experiment!$A$2:$U$90,MATCH(Results!Q$1,Experiment!$A$1:$U$1,0),FALSE)</f>
        <v>20</v>
      </c>
      <c r="R1281" s="3">
        <f>VLOOKUP($F1281,Experiment!$A$2:$U$90,MATCH(Results!R$1,Experiment!$A$1:$U$1,0),FALSE)</f>
        <v>0.5</v>
      </c>
      <c r="S1281" s="2">
        <f>VLOOKUP($F1281,Experiment!$A$2:$U$90,MATCH(Results!S$1,Experiment!$A$1:$U$1,0),FALSE)</f>
        <v>5</v>
      </c>
      <c r="T1281" s="2">
        <f>VLOOKUP($F1281,Experiment!$A$2:$U$90,MATCH(Results!T$1,Experiment!$A$1:$U$1,0),FALSE)</f>
        <v>225</v>
      </c>
      <c r="U1281" s="2">
        <f>VLOOKUP($F1281,Experiment!$A$2:$U$90,MATCH(Results!U$1,Experiment!$A$1:$U$1,0),FALSE)</f>
        <v>15</v>
      </c>
      <c r="V1281" s="2">
        <f>VLOOKUP($F1281,Experiment!$A$2:$U$90,MATCH(Results!V$1,Experiment!$A$1:$U$1,0),FALSE)</f>
        <v>4</v>
      </c>
      <c r="W1281" s="3">
        <f>VLOOKUP($F1281,Experiment!$A$2:$U$90,MATCH(Results!W$1,Experiment!$A$1:$U$1,0),FALSE)</f>
        <v>0.25</v>
      </c>
      <c r="X1281" s="3">
        <f>VLOOKUP($F1281,Experiment!$A$2:$U$90,MATCH(Results!X$1,Experiment!$A$1:$U$1,0),FALSE)</f>
        <v>0.75</v>
      </c>
      <c r="Y1281" s="2">
        <f>VLOOKUP($F1281,Experiment!$A$2:$U$90,MATCH(Results!Y$1,Experiment!$A$1:$U$1,0),FALSE)</f>
        <v>2</v>
      </c>
      <c r="Z1281" s="3">
        <f>VLOOKUP($F1281,Experiment!$A$2:$U$90,MATCH(Results!Z$1,Experiment!$A$1:$U$1,0),FALSE)</f>
        <v>0.5</v>
      </c>
      <c r="AA1281" s="3">
        <f>VLOOKUP($F1281,Experiment!$A$2:$U$90,MATCH(Results!AA$1,Experiment!$A$1:$U$1,0),FALSE)</f>
        <v>0.25</v>
      </c>
      <c r="AB1281" s="3">
        <f>VLOOKUP($F1281,Experiment!$A$2:$U$90,MATCH(Results!AB$1,Experiment!$A$1:$U$1,0),FALSE)</f>
        <v>0.625</v>
      </c>
      <c r="AC1281" s="3">
        <f>VLOOKUP($F1281,Experiment!$A$2:$U$90,MATCH(Results!AC$1,Experiment!$A$1:$U$1,0),FALSE)</f>
        <v>0.375</v>
      </c>
      <c r="AD1281" s="2">
        <f>VLOOKUP($F1281,Experiment!$A$2:$U$90,MATCH(Results!AD$1,Experiment!$A$1:$U$1,0),FALSE)</f>
        <v>1.25</v>
      </c>
      <c r="AE1281" s="2">
        <f>VLOOKUP($F1281,Experiment!$A$2:$U$90,MATCH(Results!AE$1,Experiment!$A$1:$U$1,0),FALSE)</f>
        <v>210.9375</v>
      </c>
      <c r="AF1281" s="2">
        <f>VLOOKUP($F1281,Experiment!$A$2:$U$90,MATCH(Results!AF$1,Experiment!$A$1:$U$1,0),FALSE)</f>
        <v>14.523687548277813</v>
      </c>
      <c r="AG1281" s="3">
        <f>VLOOKUP($F1281,Experiment!$A$2:$W$90,MATCH(Results!AG$1,Experiment!$A$1:$W$1,0),FALSE)</f>
        <v>0.82730419370997643</v>
      </c>
      <c r="AH1281" s="3">
        <f>VLOOKUP($F1281,Experiment!$A$2:$W$90,MATCH(Results!AH$1,Experiment!$A$1:$W$1,0),FALSE)</f>
        <v>0.38648875795104182</v>
      </c>
      <c r="AI1281" s="3">
        <f>VLOOKUP($F1281,Experiment!$A$2:$X$90,MATCH(Results!AI$1,Experiment!$A$1:$X$1,0),FALSE)</f>
        <v>0.61351124204895813</v>
      </c>
      <c r="AJ1281" s="2">
        <f>Table1[[#This Row],[Gain]]^Table1[[#This Row],[θ]]</f>
        <v>14.219779625740344</v>
      </c>
      <c r="AK1281" s="2">
        <f>-Table1[[#This Row],[λ]]*-Table1[[#This Row],[Loss]]^Table1[[#This Row],[θ]]</f>
        <v>15.387517868726606</v>
      </c>
      <c r="AL1281" s="2">
        <f>Table1[[#This Row],[v_n_w_g]]-Table1[[#This Row],[v_n_w_l]]</f>
        <v>-1.1677382429862622</v>
      </c>
      <c r="AM1281" s="2">
        <f>IF(Table1[[#This Row],[diff_v]]&gt;=1,1,0)</f>
        <v>0</v>
      </c>
    </row>
    <row r="1282" spans="1:39" hidden="1" x14ac:dyDescent="0.3">
      <c r="A1282">
        <v>14</v>
      </c>
      <c r="B1282" t="s">
        <v>47</v>
      </c>
      <c r="C1282" s="22">
        <f>VLOOKUP(Table1[[#This Row],[Subject]],'Subject Profile'!$A$2:$E$8,4,FALSE)</f>
        <v>0.88613857459934653</v>
      </c>
      <c r="D1282" s="22">
        <f>VLOOKUP(Table1[[#This Row],[Subject]],'Subject Profile'!$A$2:$E$8,5,FALSE)</f>
        <v>-2</v>
      </c>
      <c r="E1282" t="s">
        <v>109</v>
      </c>
      <c r="F1282" t="s">
        <v>78</v>
      </c>
      <c r="G1282" t="s">
        <v>5</v>
      </c>
      <c r="H1282">
        <f>IF(Table1[[#This Row],[decision]]="accept",1,0)</f>
        <v>0</v>
      </c>
      <c r="I1282">
        <v>0</v>
      </c>
      <c r="J1282">
        <v>270</v>
      </c>
      <c r="K1282">
        <v>1664606309</v>
      </c>
      <c r="L1282">
        <v>4</v>
      </c>
      <c r="M1282" t="str">
        <f>VLOOKUP($F1282,Experiment!$A$2:$U$90,MATCH(Results!M$1,Experiment!$A$1:$U$1,0)+1,FALSE)</f>
        <v>G</v>
      </c>
      <c r="N1282">
        <f>IF(Table1[[#This Row],[Impact]]="I",0,1)</f>
        <v>1</v>
      </c>
      <c r="O1282" s="2">
        <f>VLOOKUP($F1282,Experiment!$A$2:$U$90,MATCH(Results!O$1,Experiment!$A$1:$U$1,0),FALSE)</f>
        <v>-90</v>
      </c>
      <c r="P1282" s="3">
        <f>VLOOKUP($F1282,Experiment!$A$2:$U$90,MATCH(Results!P$1,Experiment!$A$1:$U$1,0),FALSE)</f>
        <v>0.5</v>
      </c>
      <c r="Q1282" s="2">
        <f>VLOOKUP($F1282,Experiment!$A$2:$U$90,MATCH(Results!Q$1,Experiment!$A$1:$U$1,0),FALSE)</f>
        <v>80</v>
      </c>
      <c r="R1282" s="3">
        <f>VLOOKUP($F1282,Experiment!$A$2:$U$90,MATCH(Results!R$1,Experiment!$A$1:$U$1,0),FALSE)</f>
        <v>0.5</v>
      </c>
      <c r="S1282" s="2">
        <f>VLOOKUP($F1282,Experiment!$A$2:$U$90,MATCH(Results!S$1,Experiment!$A$1:$U$1,0),FALSE)</f>
        <v>-5</v>
      </c>
      <c r="T1282" s="2">
        <f>VLOOKUP($F1282,Experiment!$A$2:$U$90,MATCH(Results!T$1,Experiment!$A$1:$U$1,0),FALSE)</f>
        <v>7225</v>
      </c>
      <c r="U1282" s="2">
        <f>VLOOKUP($F1282,Experiment!$A$2:$U$90,MATCH(Results!U$1,Experiment!$A$1:$U$1,0),FALSE)</f>
        <v>85</v>
      </c>
      <c r="V1282" s="2">
        <f>VLOOKUP($F1282,Experiment!$A$2:$U$90,MATCH(Results!V$1,Experiment!$A$1:$U$1,0),FALSE)</f>
        <v>2</v>
      </c>
      <c r="W1282" s="3">
        <f>VLOOKUP($F1282,Experiment!$A$2:$U$90,MATCH(Results!W$1,Experiment!$A$1:$U$1,0),FALSE)</f>
        <v>0.25</v>
      </c>
      <c r="X1282" s="3">
        <f>VLOOKUP($F1282,Experiment!$A$2:$U$90,MATCH(Results!X$1,Experiment!$A$1:$U$1,0),FALSE)</f>
        <v>0.75</v>
      </c>
      <c r="Y1282" s="2">
        <f>VLOOKUP($F1282,Experiment!$A$2:$U$90,MATCH(Results!Y$1,Experiment!$A$1:$U$1,0),FALSE)</f>
        <v>2</v>
      </c>
      <c r="Z1282" s="3">
        <f>VLOOKUP($F1282,Experiment!$A$2:$U$90,MATCH(Results!Z$1,Experiment!$A$1:$U$1,0),FALSE)</f>
        <v>0.5</v>
      </c>
      <c r="AA1282" s="3">
        <f>VLOOKUP($F1282,Experiment!$A$2:$U$90,MATCH(Results!AA$1,Experiment!$A$1:$U$1,0),FALSE)</f>
        <v>0.25</v>
      </c>
      <c r="AB1282" s="3">
        <f>VLOOKUP($F1282,Experiment!$A$2:$U$90,MATCH(Results!AB$1,Experiment!$A$1:$U$1,0),FALSE)</f>
        <v>0.625</v>
      </c>
      <c r="AC1282" s="3">
        <f>VLOOKUP($F1282,Experiment!$A$2:$U$90,MATCH(Results!AC$1,Experiment!$A$1:$U$1,0),FALSE)</f>
        <v>0.375</v>
      </c>
      <c r="AD1282" s="2">
        <f>VLOOKUP($F1282,Experiment!$A$2:$U$90,MATCH(Results!AD$1,Experiment!$A$1:$U$1,0),FALSE)</f>
        <v>-26.25</v>
      </c>
      <c r="AE1282" s="2">
        <f>VLOOKUP($F1282,Experiment!$A$2:$U$90,MATCH(Results!AE$1,Experiment!$A$1:$U$1,0),FALSE)</f>
        <v>6773.4375</v>
      </c>
      <c r="AF1282" s="2">
        <f>VLOOKUP($F1282,Experiment!$A$2:$U$90,MATCH(Results!AF$1,Experiment!$A$1:$U$1,0),FALSE)</f>
        <v>82.300896106907615</v>
      </c>
      <c r="AG1282" s="3">
        <f>VLOOKUP($F1282,Experiment!$A$2:$W$90,MATCH(Results!AG$1,Experiment!$A$1:$W$1,0),FALSE)</f>
        <v>0.82730419370997643</v>
      </c>
      <c r="AH1282" s="3">
        <f>VLOOKUP($F1282,Experiment!$A$2:$W$90,MATCH(Results!AH$1,Experiment!$A$1:$W$1,0),FALSE)</f>
        <v>0.38648875795104182</v>
      </c>
      <c r="AI1282" s="3">
        <f>VLOOKUP($F1282,Experiment!$A$2:$X$90,MATCH(Results!AI$1,Experiment!$A$1:$X$1,0),FALSE)</f>
        <v>0.61351124204895813</v>
      </c>
      <c r="AJ1282" s="2">
        <f>Table1[[#This Row],[Gain]]^Table1[[#This Row],[θ]]</f>
        <v>48.573729325843161</v>
      </c>
      <c r="AK1282" s="2">
        <f>-Table1[[#This Row],[λ]]*-Table1[[#This Row],[Loss]]^Table1[[#This Row],[θ]]</f>
        <v>107.83498131120591</v>
      </c>
      <c r="AL1282" s="2">
        <f>Table1[[#This Row],[v_n_w_g]]-Table1[[#This Row],[v_n_w_l]]</f>
        <v>-59.261251985362748</v>
      </c>
      <c r="AM1282" s="2">
        <f>IF(Table1[[#This Row],[diff_v]]&gt;=1,1,0)</f>
        <v>0</v>
      </c>
    </row>
    <row r="1283" spans="1:39" hidden="1" x14ac:dyDescent="0.3">
      <c r="A1283">
        <v>15</v>
      </c>
      <c r="B1283" t="s">
        <v>47</v>
      </c>
      <c r="C1283" s="22">
        <f>VLOOKUP(Table1[[#This Row],[Subject]],'Subject Profile'!$A$2:$E$8,4,FALSE)</f>
        <v>0.88613857459934653</v>
      </c>
      <c r="D1283" s="22">
        <f>VLOOKUP(Table1[[#This Row],[Subject]],'Subject Profile'!$A$2:$E$8,5,FALSE)</f>
        <v>-2</v>
      </c>
      <c r="E1283" t="s">
        <v>109</v>
      </c>
      <c r="F1283" t="s">
        <v>102</v>
      </c>
      <c r="G1283" t="s">
        <v>5</v>
      </c>
      <c r="H1283">
        <f>IF(Table1[[#This Row],[decision]]="accept",1,0)</f>
        <v>0</v>
      </c>
      <c r="I1283">
        <v>0</v>
      </c>
      <c r="J1283">
        <v>270</v>
      </c>
      <c r="K1283">
        <v>1664606313</v>
      </c>
      <c r="L1283">
        <v>4</v>
      </c>
      <c r="M1283" t="str">
        <f>VLOOKUP($F1283,Experiment!$A$2:$U$90,MATCH(Results!M$1,Experiment!$A$1:$U$1,0)+1,FALSE)</f>
        <v>I</v>
      </c>
      <c r="N1283">
        <f>IF(Table1[[#This Row],[Impact]]="I",0,1)</f>
        <v>0</v>
      </c>
      <c r="O1283" s="2">
        <f>VLOOKUP($F1283,Experiment!$A$2:$U$90,MATCH(Results!O$1,Experiment!$A$1:$U$1,0),FALSE)</f>
        <v>-10</v>
      </c>
      <c r="P1283" s="3">
        <f>VLOOKUP($F1283,Experiment!$A$2:$U$90,MATCH(Results!P$1,Experiment!$A$1:$U$1,0),FALSE)</f>
        <v>0.5</v>
      </c>
      <c r="Q1283" s="2">
        <f>VLOOKUP($F1283,Experiment!$A$2:$U$90,MATCH(Results!Q$1,Experiment!$A$1:$U$1,0),FALSE)</f>
        <v>20</v>
      </c>
      <c r="R1283" s="3">
        <f>VLOOKUP($F1283,Experiment!$A$2:$U$90,MATCH(Results!R$1,Experiment!$A$1:$U$1,0),FALSE)</f>
        <v>0.5</v>
      </c>
      <c r="S1283" s="2">
        <f>VLOOKUP($F1283,Experiment!$A$2:$U$90,MATCH(Results!S$1,Experiment!$A$1:$U$1,0),FALSE)</f>
        <v>5</v>
      </c>
      <c r="T1283" s="2">
        <f>VLOOKUP($F1283,Experiment!$A$2:$U$90,MATCH(Results!T$1,Experiment!$A$1:$U$1,0),FALSE)</f>
        <v>225</v>
      </c>
      <c r="U1283" s="2">
        <f>VLOOKUP($F1283,Experiment!$A$2:$U$90,MATCH(Results!U$1,Experiment!$A$1:$U$1,0),FALSE)</f>
        <v>15</v>
      </c>
      <c r="V1283" s="2">
        <f>VLOOKUP($F1283,Experiment!$A$2:$U$90,MATCH(Results!V$1,Experiment!$A$1:$U$1,0),FALSE)</f>
        <v>2</v>
      </c>
      <c r="W1283" s="3">
        <f>VLOOKUP($F1283,Experiment!$A$2:$U$90,MATCH(Results!W$1,Experiment!$A$1:$U$1,0),FALSE)</f>
        <v>0.25</v>
      </c>
      <c r="X1283" s="3">
        <f>VLOOKUP($F1283,Experiment!$A$2:$U$90,MATCH(Results!X$1,Experiment!$A$1:$U$1,0),FALSE)</f>
        <v>0.75</v>
      </c>
      <c r="Y1283" s="2">
        <f>VLOOKUP($F1283,Experiment!$A$2:$U$90,MATCH(Results!Y$1,Experiment!$A$1:$U$1,0),FALSE)</f>
        <v>2</v>
      </c>
      <c r="Z1283" s="3">
        <f>VLOOKUP($F1283,Experiment!$A$2:$U$90,MATCH(Results!Z$1,Experiment!$A$1:$U$1,0),FALSE)</f>
        <v>0.5</v>
      </c>
      <c r="AA1283" s="3">
        <f>VLOOKUP($F1283,Experiment!$A$2:$U$90,MATCH(Results!AA$1,Experiment!$A$1:$U$1,0),FALSE)</f>
        <v>0.25</v>
      </c>
      <c r="AB1283" s="3">
        <f>VLOOKUP($F1283,Experiment!$A$2:$U$90,MATCH(Results!AB$1,Experiment!$A$1:$U$1,0),FALSE)</f>
        <v>0.625</v>
      </c>
      <c r="AC1283" s="3">
        <f>VLOOKUP($F1283,Experiment!$A$2:$U$90,MATCH(Results!AC$1,Experiment!$A$1:$U$1,0),FALSE)</f>
        <v>0.375</v>
      </c>
      <c r="AD1283" s="2">
        <f>VLOOKUP($F1283,Experiment!$A$2:$U$90,MATCH(Results!AD$1,Experiment!$A$1:$U$1,0),FALSE)</f>
        <v>1.25</v>
      </c>
      <c r="AE1283" s="2">
        <f>VLOOKUP($F1283,Experiment!$A$2:$U$90,MATCH(Results!AE$1,Experiment!$A$1:$U$1,0),FALSE)</f>
        <v>210.9375</v>
      </c>
      <c r="AF1283" s="2">
        <f>VLOOKUP($F1283,Experiment!$A$2:$U$90,MATCH(Results!AF$1,Experiment!$A$1:$U$1,0),FALSE)</f>
        <v>14.523687548277813</v>
      </c>
      <c r="AG1283" s="3">
        <f>VLOOKUP($F1283,Experiment!$A$2:$W$90,MATCH(Results!AG$1,Experiment!$A$1:$W$1,0),FALSE)</f>
        <v>0.82730419370997643</v>
      </c>
      <c r="AH1283" s="3">
        <f>VLOOKUP($F1283,Experiment!$A$2:$W$90,MATCH(Results!AH$1,Experiment!$A$1:$W$1,0),FALSE)</f>
        <v>0.38648875795104182</v>
      </c>
      <c r="AI1283" s="3">
        <f>VLOOKUP($F1283,Experiment!$A$2:$X$90,MATCH(Results!AI$1,Experiment!$A$1:$X$1,0),FALSE)</f>
        <v>0.61351124204895813</v>
      </c>
      <c r="AJ1283" s="2">
        <f>Table1[[#This Row],[Gain]]^Table1[[#This Row],[θ]]</f>
        <v>14.219779625740344</v>
      </c>
      <c r="AK1283" s="2">
        <f>-Table1[[#This Row],[λ]]*-Table1[[#This Row],[Loss]]^Table1[[#This Row],[θ]]</f>
        <v>15.387517868726606</v>
      </c>
      <c r="AL1283" s="2">
        <f>Table1[[#This Row],[v_n_w_g]]-Table1[[#This Row],[v_n_w_l]]</f>
        <v>-1.1677382429862622</v>
      </c>
      <c r="AM1283" s="2">
        <f>IF(Table1[[#This Row],[diff_v]]&gt;=1,1,0)</f>
        <v>0</v>
      </c>
    </row>
    <row r="1284" spans="1:39" hidden="1" x14ac:dyDescent="0.3">
      <c r="A1284">
        <v>16</v>
      </c>
      <c r="B1284" t="s">
        <v>47</v>
      </c>
      <c r="C1284" s="22">
        <f>VLOOKUP(Table1[[#This Row],[Subject]],'Subject Profile'!$A$2:$E$8,4,FALSE)</f>
        <v>0.88613857459934653</v>
      </c>
      <c r="D1284" s="22">
        <f>VLOOKUP(Table1[[#This Row],[Subject]],'Subject Profile'!$A$2:$E$8,5,FALSE)</f>
        <v>-2</v>
      </c>
      <c r="E1284" t="s">
        <v>109</v>
      </c>
      <c r="F1284" t="s">
        <v>101</v>
      </c>
      <c r="G1284" t="s">
        <v>113</v>
      </c>
      <c r="H1284">
        <f>IF(Table1[[#This Row],[decision]]="accept",1,0)</f>
        <v>0</v>
      </c>
      <c r="I1284">
        <v>0</v>
      </c>
      <c r="J1284">
        <v>270</v>
      </c>
      <c r="K1284">
        <v>1664606317</v>
      </c>
      <c r="L1284">
        <v>4</v>
      </c>
      <c r="M1284" t="str">
        <f>VLOOKUP($F1284,Experiment!$A$2:$U$90,MATCH(Results!M$1,Experiment!$A$1:$U$1,0)+1,FALSE)</f>
        <v>G</v>
      </c>
      <c r="N1284">
        <f>IF(Table1[[#This Row],[Impact]]="I",0,1)</f>
        <v>1</v>
      </c>
      <c r="O1284" s="2">
        <f>VLOOKUP($F1284,Experiment!$A$2:$U$90,MATCH(Results!O$1,Experiment!$A$1:$U$1,0),FALSE)</f>
        <v>-90</v>
      </c>
      <c r="P1284" s="3">
        <f>VLOOKUP($F1284,Experiment!$A$2:$U$90,MATCH(Results!P$1,Experiment!$A$1:$U$1,0),FALSE)</f>
        <v>0.5</v>
      </c>
      <c r="Q1284" s="2">
        <f>VLOOKUP($F1284,Experiment!$A$2:$U$90,MATCH(Results!Q$1,Experiment!$A$1:$U$1,0),FALSE)</f>
        <v>100</v>
      </c>
      <c r="R1284" s="3">
        <f>VLOOKUP($F1284,Experiment!$A$2:$U$90,MATCH(Results!R$1,Experiment!$A$1:$U$1,0),FALSE)</f>
        <v>0.5</v>
      </c>
      <c r="S1284" s="2">
        <f>VLOOKUP($F1284,Experiment!$A$2:$U$90,MATCH(Results!S$1,Experiment!$A$1:$U$1,0),FALSE)</f>
        <v>5</v>
      </c>
      <c r="T1284" s="2">
        <f>VLOOKUP($F1284,Experiment!$A$2:$U$90,MATCH(Results!T$1,Experiment!$A$1:$U$1,0),FALSE)</f>
        <v>9025</v>
      </c>
      <c r="U1284" s="2">
        <f>VLOOKUP($F1284,Experiment!$A$2:$U$90,MATCH(Results!U$1,Experiment!$A$1:$U$1,0),FALSE)</f>
        <v>95</v>
      </c>
      <c r="V1284" s="2">
        <f>VLOOKUP($F1284,Experiment!$A$2:$U$90,MATCH(Results!V$1,Experiment!$A$1:$U$1,0),FALSE)</f>
        <v>2</v>
      </c>
      <c r="W1284" s="3">
        <f>VLOOKUP($F1284,Experiment!$A$2:$U$90,MATCH(Results!W$1,Experiment!$A$1:$U$1,0),FALSE)</f>
        <v>0.25</v>
      </c>
      <c r="X1284" s="3">
        <f>VLOOKUP($F1284,Experiment!$A$2:$U$90,MATCH(Results!X$1,Experiment!$A$1:$U$1,0),FALSE)</f>
        <v>0.75</v>
      </c>
      <c r="Y1284" s="2">
        <f>VLOOKUP($F1284,Experiment!$A$2:$U$90,MATCH(Results!Y$1,Experiment!$A$1:$U$1,0),FALSE)</f>
        <v>2</v>
      </c>
      <c r="Z1284" s="3">
        <f>VLOOKUP($F1284,Experiment!$A$2:$U$90,MATCH(Results!Z$1,Experiment!$A$1:$U$1,0),FALSE)</f>
        <v>0.5</v>
      </c>
      <c r="AA1284" s="3">
        <f>VLOOKUP($F1284,Experiment!$A$2:$U$90,MATCH(Results!AA$1,Experiment!$A$1:$U$1,0),FALSE)</f>
        <v>0.25</v>
      </c>
      <c r="AB1284" s="3">
        <f>VLOOKUP($F1284,Experiment!$A$2:$U$90,MATCH(Results!AB$1,Experiment!$A$1:$U$1,0),FALSE)</f>
        <v>0.625</v>
      </c>
      <c r="AC1284" s="3">
        <f>VLOOKUP($F1284,Experiment!$A$2:$U$90,MATCH(Results!AC$1,Experiment!$A$1:$U$1,0),FALSE)</f>
        <v>0.375</v>
      </c>
      <c r="AD1284" s="2">
        <f>VLOOKUP($F1284,Experiment!$A$2:$U$90,MATCH(Results!AD$1,Experiment!$A$1:$U$1,0),FALSE)</f>
        <v>-18.75</v>
      </c>
      <c r="AE1284" s="2">
        <f>VLOOKUP($F1284,Experiment!$A$2:$U$90,MATCH(Results!AE$1,Experiment!$A$1:$U$1,0),FALSE)</f>
        <v>8460.9375</v>
      </c>
      <c r="AF1284" s="2">
        <f>VLOOKUP($F1284,Experiment!$A$2:$U$90,MATCH(Results!AF$1,Experiment!$A$1:$U$1,0),FALSE)</f>
        <v>91.983354472426157</v>
      </c>
      <c r="AG1284" s="3">
        <f>VLOOKUP($F1284,Experiment!$A$2:$W$90,MATCH(Results!AG$1,Experiment!$A$1:$W$1,0),FALSE)</f>
        <v>0.82730419370997643</v>
      </c>
      <c r="AH1284" s="3">
        <f>VLOOKUP($F1284,Experiment!$A$2:$W$90,MATCH(Results!AH$1,Experiment!$A$1:$W$1,0),FALSE)</f>
        <v>0.38648875795104182</v>
      </c>
      <c r="AI1284" s="3">
        <f>VLOOKUP($F1284,Experiment!$A$2:$X$90,MATCH(Results!AI$1,Experiment!$A$1:$X$1,0),FALSE)</f>
        <v>0.61351124204895813</v>
      </c>
      <c r="AJ1284" s="2">
        <f>Table1[[#This Row],[Gain]]^Table1[[#This Row],[θ]]</f>
        <v>59.193926540095148</v>
      </c>
      <c r="AK1284" s="2">
        <f>-Table1[[#This Row],[λ]]*-Table1[[#This Row],[Loss]]^Table1[[#This Row],[θ]]</f>
        <v>107.83498131120591</v>
      </c>
      <c r="AL1284" s="2">
        <f>Table1[[#This Row],[v_n_w_g]]-Table1[[#This Row],[v_n_w_l]]</f>
        <v>-48.64105477111076</v>
      </c>
      <c r="AM1284" s="2">
        <f>IF(Table1[[#This Row],[diff_v]]&gt;=1,1,0)</f>
        <v>0</v>
      </c>
    </row>
    <row r="1285" spans="1:39" hidden="1" x14ac:dyDescent="0.3">
      <c r="A1285">
        <v>17</v>
      </c>
      <c r="B1285" t="s">
        <v>47</v>
      </c>
      <c r="C1285" s="22">
        <f>VLOOKUP(Table1[[#This Row],[Subject]],'Subject Profile'!$A$2:$E$8,4,FALSE)</f>
        <v>0.88613857459934653</v>
      </c>
      <c r="D1285" s="22">
        <f>VLOOKUP(Table1[[#This Row],[Subject]],'Subject Profile'!$A$2:$E$8,5,FALSE)</f>
        <v>-2</v>
      </c>
      <c r="E1285" t="s">
        <v>109</v>
      </c>
      <c r="F1285" t="s">
        <v>103</v>
      </c>
      <c r="G1285" t="s">
        <v>7</v>
      </c>
      <c r="H1285">
        <f>IF(Table1[[#This Row],[decision]]="accept",1,0)</f>
        <v>1</v>
      </c>
      <c r="I1285">
        <v>180</v>
      </c>
      <c r="J1285">
        <v>450</v>
      </c>
      <c r="K1285">
        <v>1664606323</v>
      </c>
      <c r="L1285">
        <v>6</v>
      </c>
      <c r="M1285" t="str">
        <f>VLOOKUP($F1285,Experiment!$A$2:$U$90,MATCH(Results!M$1,Experiment!$A$1:$U$1,0)+1,FALSE)</f>
        <v>I</v>
      </c>
      <c r="N1285">
        <f>IF(Table1[[#This Row],[Impact]]="I",0,1)</f>
        <v>0</v>
      </c>
      <c r="O1285" s="2">
        <f>VLOOKUP($F1285,Experiment!$A$2:$U$90,MATCH(Results!O$1,Experiment!$A$1:$U$1,0),FALSE)</f>
        <v>-90</v>
      </c>
      <c r="P1285" s="3">
        <f>VLOOKUP($F1285,Experiment!$A$2:$U$90,MATCH(Results!P$1,Experiment!$A$1:$U$1,0),FALSE)</f>
        <v>0.5</v>
      </c>
      <c r="Q1285" s="2">
        <f>VLOOKUP($F1285,Experiment!$A$2:$U$90,MATCH(Results!Q$1,Experiment!$A$1:$U$1,0),FALSE)</f>
        <v>180</v>
      </c>
      <c r="R1285" s="3">
        <f>VLOOKUP($F1285,Experiment!$A$2:$U$90,MATCH(Results!R$1,Experiment!$A$1:$U$1,0),FALSE)</f>
        <v>0.5</v>
      </c>
      <c r="S1285" s="2">
        <f>VLOOKUP($F1285,Experiment!$A$2:$U$90,MATCH(Results!S$1,Experiment!$A$1:$U$1,0),FALSE)</f>
        <v>45</v>
      </c>
      <c r="T1285" s="2">
        <f>VLOOKUP($F1285,Experiment!$A$2:$U$90,MATCH(Results!T$1,Experiment!$A$1:$U$1,0),FALSE)</f>
        <v>18225</v>
      </c>
      <c r="U1285" s="2">
        <f>VLOOKUP($F1285,Experiment!$A$2:$U$90,MATCH(Results!U$1,Experiment!$A$1:$U$1,0),FALSE)</f>
        <v>135</v>
      </c>
      <c r="V1285" s="2">
        <f>VLOOKUP($F1285,Experiment!$A$2:$U$90,MATCH(Results!V$1,Experiment!$A$1:$U$1,0),FALSE)</f>
        <v>2</v>
      </c>
      <c r="W1285" s="3">
        <f>VLOOKUP($F1285,Experiment!$A$2:$U$90,MATCH(Results!W$1,Experiment!$A$1:$U$1,0),FALSE)</f>
        <v>0.25</v>
      </c>
      <c r="X1285" s="3">
        <f>VLOOKUP($F1285,Experiment!$A$2:$U$90,MATCH(Results!X$1,Experiment!$A$1:$U$1,0),FALSE)</f>
        <v>0.75</v>
      </c>
      <c r="Y1285" s="2">
        <f>VLOOKUP($F1285,Experiment!$A$2:$U$90,MATCH(Results!Y$1,Experiment!$A$1:$U$1,0),FALSE)</f>
        <v>2</v>
      </c>
      <c r="Z1285" s="3">
        <f>VLOOKUP($F1285,Experiment!$A$2:$U$90,MATCH(Results!Z$1,Experiment!$A$1:$U$1,0),FALSE)</f>
        <v>0.5</v>
      </c>
      <c r="AA1285" s="3">
        <f>VLOOKUP($F1285,Experiment!$A$2:$U$90,MATCH(Results!AA$1,Experiment!$A$1:$U$1,0),FALSE)</f>
        <v>0.25</v>
      </c>
      <c r="AB1285" s="3">
        <f>VLOOKUP($F1285,Experiment!$A$2:$U$90,MATCH(Results!AB$1,Experiment!$A$1:$U$1,0),FALSE)</f>
        <v>0.625</v>
      </c>
      <c r="AC1285" s="3">
        <f>VLOOKUP($F1285,Experiment!$A$2:$U$90,MATCH(Results!AC$1,Experiment!$A$1:$U$1,0),FALSE)</f>
        <v>0.375</v>
      </c>
      <c r="AD1285" s="2">
        <f>VLOOKUP($F1285,Experiment!$A$2:$U$90,MATCH(Results!AD$1,Experiment!$A$1:$U$1,0),FALSE)</f>
        <v>11.25</v>
      </c>
      <c r="AE1285" s="2">
        <f>VLOOKUP($F1285,Experiment!$A$2:$U$90,MATCH(Results!AE$1,Experiment!$A$1:$U$1,0),FALSE)</f>
        <v>17085.9375</v>
      </c>
      <c r="AF1285" s="2">
        <f>VLOOKUP($F1285,Experiment!$A$2:$U$90,MATCH(Results!AF$1,Experiment!$A$1:$U$1,0),FALSE)</f>
        <v>130.71318793450033</v>
      </c>
      <c r="AG1285" s="3">
        <f>VLOOKUP($F1285,Experiment!$A$2:$W$90,MATCH(Results!AG$1,Experiment!$A$1:$W$1,0),FALSE)</f>
        <v>0.82730419370997643</v>
      </c>
      <c r="AH1285" s="3">
        <f>VLOOKUP($F1285,Experiment!$A$2:$W$90,MATCH(Results!AH$1,Experiment!$A$1:$W$1,0),FALSE)</f>
        <v>0.38648875795104182</v>
      </c>
      <c r="AI1285" s="3">
        <f>VLOOKUP($F1285,Experiment!$A$2:$X$90,MATCH(Results!AI$1,Experiment!$A$1:$X$1,0),FALSE)</f>
        <v>0.61351124204895813</v>
      </c>
      <c r="AJ1285" s="2">
        <f>Table1[[#This Row],[Gain]]^Table1[[#This Row],[θ]]</f>
        <v>99.651528158912399</v>
      </c>
      <c r="AK1285" s="2">
        <f>-Table1[[#This Row],[λ]]*-Table1[[#This Row],[Loss]]^Table1[[#This Row],[θ]]</f>
        <v>107.83498131120591</v>
      </c>
      <c r="AL1285" s="2">
        <f>Table1[[#This Row],[v_n_w_g]]-Table1[[#This Row],[v_n_w_l]]</f>
        <v>-8.1834531522935094</v>
      </c>
      <c r="AM1285" s="2">
        <f>IF(Table1[[#This Row],[diff_v]]&gt;=1,1,0)</f>
        <v>0</v>
      </c>
    </row>
    <row r="1286" spans="1:39" hidden="1" x14ac:dyDescent="0.3">
      <c r="A1286">
        <v>18</v>
      </c>
      <c r="B1286" t="s">
        <v>47</v>
      </c>
      <c r="C1286" s="22">
        <f>VLOOKUP(Table1[[#This Row],[Subject]],'Subject Profile'!$A$2:$E$8,4,FALSE)</f>
        <v>0.88613857459934653</v>
      </c>
      <c r="D1286" s="22">
        <f>VLOOKUP(Table1[[#This Row],[Subject]],'Subject Profile'!$A$2:$E$8,5,FALSE)</f>
        <v>-2</v>
      </c>
      <c r="E1286" t="s">
        <v>109</v>
      </c>
      <c r="F1286" t="s">
        <v>55</v>
      </c>
      <c r="G1286" t="s">
        <v>56</v>
      </c>
      <c r="H1286">
        <f>IF(Table1[[#This Row],[decision]]="accept",1,0)</f>
        <v>0</v>
      </c>
      <c r="I1286">
        <v>0</v>
      </c>
      <c r="J1286">
        <v>450</v>
      </c>
      <c r="K1286">
        <v>1664606332</v>
      </c>
      <c r="L1286">
        <v>9</v>
      </c>
      <c r="M1286" t="str">
        <f>VLOOKUP($F1286,Experiment!$A$2:$U$90,MATCH(Results!M$1,Experiment!$A$1:$U$1,0)+1,FALSE)</f>
        <v>R</v>
      </c>
      <c r="N1286">
        <f>IF(Table1[[#This Row],[Impact]]="I",0,1)</f>
        <v>1</v>
      </c>
      <c r="O1286" s="2">
        <f>VLOOKUP($F1286,Experiment!$A$2:$U$90,MATCH(Results!O$1,Experiment!$A$1:$U$1,0),FALSE)</f>
        <v>0</v>
      </c>
      <c r="P1286" s="3">
        <f>VLOOKUP($F1286,Experiment!$A$2:$U$90,MATCH(Results!P$1,Experiment!$A$1:$U$1,0),FALSE)</f>
        <v>0</v>
      </c>
      <c r="Q1286" s="2">
        <f>VLOOKUP($F1286,Experiment!$A$2:$U$90,MATCH(Results!Q$1,Experiment!$A$1:$U$1,0),FALSE)</f>
        <v>0</v>
      </c>
      <c r="R1286" s="3">
        <f>VLOOKUP($F1286,Experiment!$A$2:$U$90,MATCH(Results!R$1,Experiment!$A$1:$U$1,0),FALSE)</f>
        <v>0</v>
      </c>
      <c r="S1286" s="2">
        <f>VLOOKUP($F1286,Experiment!$A$2:$U$90,MATCH(Results!S$1,Experiment!$A$1:$U$1,0),FALSE)</f>
        <v>0</v>
      </c>
      <c r="T1286" s="2">
        <f>VLOOKUP($F1286,Experiment!$A$2:$U$90,MATCH(Results!T$1,Experiment!$A$1:$U$1,0),FALSE)</f>
        <v>0</v>
      </c>
      <c r="U1286" s="2">
        <f>VLOOKUP($F1286,Experiment!$A$2:$U$90,MATCH(Results!U$1,Experiment!$A$1:$U$1,0),FALSE)</f>
        <v>0</v>
      </c>
      <c r="V1286" s="2">
        <f>VLOOKUP($F1286,Experiment!$A$2:$U$90,MATCH(Results!V$1,Experiment!$A$1:$U$1,0),FALSE)</f>
        <v>0</v>
      </c>
      <c r="W1286" s="3">
        <f>VLOOKUP($F1286,Experiment!$A$2:$U$90,MATCH(Results!W$1,Experiment!$A$1:$U$1,0),FALSE)</f>
        <v>0</v>
      </c>
      <c r="X1286" s="3">
        <f>VLOOKUP($F1286,Experiment!$A$2:$U$90,MATCH(Results!X$1,Experiment!$A$1:$U$1,0),FALSE)</f>
        <v>0</v>
      </c>
      <c r="Y1286" s="2">
        <f>VLOOKUP($F1286,Experiment!$A$2:$U$90,MATCH(Results!Y$1,Experiment!$A$1:$U$1,0),FALSE)</f>
        <v>0</v>
      </c>
      <c r="Z1286" s="3">
        <f>VLOOKUP($F1286,Experiment!$A$2:$U$90,MATCH(Results!Z$1,Experiment!$A$1:$U$1,0),FALSE)</f>
        <v>0</v>
      </c>
      <c r="AA1286" s="3">
        <f>VLOOKUP($F1286,Experiment!$A$2:$U$90,MATCH(Results!AA$1,Experiment!$A$1:$U$1,0),FALSE)</f>
        <v>0</v>
      </c>
      <c r="AB1286" s="3">
        <f>VLOOKUP($F1286,Experiment!$A$2:$U$90,MATCH(Results!AB$1,Experiment!$A$1:$U$1,0),FALSE)</f>
        <v>0</v>
      </c>
      <c r="AC1286" s="3">
        <f>VLOOKUP($F1286,Experiment!$A$2:$U$90,MATCH(Results!AC$1,Experiment!$A$1:$U$1,0),FALSE)</f>
        <v>0</v>
      </c>
      <c r="AD1286" s="2">
        <f>VLOOKUP($F1286,Experiment!$A$2:$U$90,MATCH(Results!AD$1,Experiment!$A$1:$U$1,0),FALSE)</f>
        <v>0</v>
      </c>
      <c r="AE1286" s="2">
        <f>VLOOKUP($F1286,Experiment!$A$2:$U$90,MATCH(Results!AE$1,Experiment!$A$1:$U$1,0),FALSE)</f>
        <v>0</v>
      </c>
      <c r="AF1286" s="2">
        <f>VLOOKUP($F1286,Experiment!$A$2:$U$90,MATCH(Results!AF$1,Experiment!$A$1:$U$1,0),FALSE)</f>
        <v>0</v>
      </c>
      <c r="AG1286" s="2"/>
      <c r="AH1286" s="3">
        <f>VLOOKUP($F1286,Experiment!$A$2:$W$90,MATCH(Results!AH$1,Experiment!$A$1:$W$1,0),FALSE)</f>
        <v>0</v>
      </c>
      <c r="AI1286" s="2">
        <f>VLOOKUP($F1286,Experiment!$A$2:$X$90,MATCH(Results!AI$1,Experiment!$A$1:$X$1,0),FALSE)</f>
        <v>0</v>
      </c>
      <c r="AJ1286" s="2">
        <f>Table1[[#This Row],[Gain]]^Table1[[#This Row],[θ]]</f>
        <v>0</v>
      </c>
      <c r="AK1286" s="2">
        <f>-Table1[[#This Row],[λ]]*-Table1[[#This Row],[Loss]]^Table1[[#This Row],[θ]]</f>
        <v>0</v>
      </c>
      <c r="AL1286" s="2">
        <f>Table1[[#This Row],[v_n_w_g]]-Table1[[#This Row],[v_n_w_l]]</f>
        <v>0</v>
      </c>
      <c r="AM1286" s="2">
        <f>IF(Table1[[#This Row],[diff_v]]&gt;=1,1,0)</f>
        <v>0</v>
      </c>
    </row>
    <row r="1287" spans="1:39" hidden="1" x14ac:dyDescent="0.3">
      <c r="A1287">
        <v>19</v>
      </c>
      <c r="B1287" t="s">
        <v>47</v>
      </c>
      <c r="C1287" s="22">
        <f>VLOOKUP(Table1[[#This Row],[Subject]],'Subject Profile'!$A$2:$E$8,4,FALSE)</f>
        <v>0.88613857459934653</v>
      </c>
      <c r="D1287" s="22">
        <f>VLOOKUP(Table1[[#This Row],[Subject]],'Subject Profile'!$A$2:$E$8,5,FALSE)</f>
        <v>-2</v>
      </c>
      <c r="E1287" t="s">
        <v>109</v>
      </c>
      <c r="F1287" t="s">
        <v>105</v>
      </c>
      <c r="G1287" t="s">
        <v>5</v>
      </c>
      <c r="H1287">
        <f>IF(Table1[[#This Row],[decision]]="accept",1,0)</f>
        <v>0</v>
      </c>
      <c r="I1287">
        <v>0</v>
      </c>
      <c r="J1287">
        <v>450</v>
      </c>
      <c r="K1287">
        <v>1664606338</v>
      </c>
      <c r="L1287">
        <v>6</v>
      </c>
      <c r="M1287" t="str">
        <f>VLOOKUP($F1287,Experiment!$A$2:$U$90,MATCH(Results!M$1,Experiment!$A$1:$U$1,0)+1,FALSE)</f>
        <v>G</v>
      </c>
      <c r="N1287">
        <f>IF(Table1[[#This Row],[Impact]]="I",0,1)</f>
        <v>1</v>
      </c>
      <c r="O1287" s="2">
        <f>VLOOKUP($F1287,Experiment!$A$2:$U$90,MATCH(Results!O$1,Experiment!$A$1:$U$1,0),FALSE)</f>
        <v>-50</v>
      </c>
      <c r="P1287" s="3">
        <f>VLOOKUP($F1287,Experiment!$A$2:$U$90,MATCH(Results!P$1,Experiment!$A$1:$U$1,0),FALSE)</f>
        <v>0.5</v>
      </c>
      <c r="Q1287" s="2">
        <f>VLOOKUP($F1287,Experiment!$A$2:$U$90,MATCH(Results!Q$1,Experiment!$A$1:$U$1,0),FALSE)</f>
        <v>40</v>
      </c>
      <c r="R1287" s="3">
        <f>VLOOKUP($F1287,Experiment!$A$2:$U$90,MATCH(Results!R$1,Experiment!$A$1:$U$1,0),FALSE)</f>
        <v>0.5</v>
      </c>
      <c r="S1287" s="2">
        <f>VLOOKUP($F1287,Experiment!$A$2:$U$90,MATCH(Results!S$1,Experiment!$A$1:$U$1,0),FALSE)</f>
        <v>-5</v>
      </c>
      <c r="T1287" s="2">
        <f>VLOOKUP($F1287,Experiment!$A$2:$U$90,MATCH(Results!T$1,Experiment!$A$1:$U$1,0),FALSE)</f>
        <v>2025</v>
      </c>
      <c r="U1287" s="2">
        <f>VLOOKUP($F1287,Experiment!$A$2:$U$90,MATCH(Results!U$1,Experiment!$A$1:$U$1,0),FALSE)</f>
        <v>45</v>
      </c>
      <c r="V1287" s="2">
        <f>VLOOKUP($F1287,Experiment!$A$2:$U$90,MATCH(Results!V$1,Experiment!$A$1:$U$1,0),FALSE)</f>
        <v>4</v>
      </c>
      <c r="W1287" s="3">
        <f>VLOOKUP($F1287,Experiment!$A$2:$U$90,MATCH(Results!W$1,Experiment!$A$1:$U$1,0),FALSE)</f>
        <v>0.25</v>
      </c>
      <c r="X1287" s="3">
        <f>VLOOKUP($F1287,Experiment!$A$2:$U$90,MATCH(Results!X$1,Experiment!$A$1:$U$1,0),FALSE)</f>
        <v>0.75</v>
      </c>
      <c r="Y1287" s="2">
        <f>VLOOKUP($F1287,Experiment!$A$2:$U$90,MATCH(Results!Y$1,Experiment!$A$1:$U$1,0),FALSE)</f>
        <v>1</v>
      </c>
      <c r="Z1287" s="3">
        <f>VLOOKUP($F1287,Experiment!$A$2:$U$90,MATCH(Results!Z$1,Experiment!$A$1:$U$1,0),FALSE)</f>
        <v>0.25</v>
      </c>
      <c r="AA1287" s="3">
        <f>VLOOKUP($F1287,Experiment!$A$2:$U$90,MATCH(Results!AA$1,Experiment!$A$1:$U$1,0),FALSE)</f>
        <v>0.5</v>
      </c>
      <c r="AB1287" s="3">
        <f>VLOOKUP($F1287,Experiment!$A$2:$U$90,MATCH(Results!AB$1,Experiment!$A$1:$U$1,0),FALSE)</f>
        <v>0.375</v>
      </c>
      <c r="AC1287" s="3">
        <f>VLOOKUP($F1287,Experiment!$A$2:$U$90,MATCH(Results!AC$1,Experiment!$A$1:$U$1,0),FALSE)</f>
        <v>0.625</v>
      </c>
      <c r="AD1287" s="2">
        <f>VLOOKUP($F1287,Experiment!$A$2:$U$90,MATCH(Results!AD$1,Experiment!$A$1:$U$1,0),FALSE)</f>
        <v>6.25</v>
      </c>
      <c r="AE1287" s="2">
        <f>VLOOKUP($F1287,Experiment!$A$2:$U$90,MATCH(Results!AE$1,Experiment!$A$1:$U$1,0),FALSE)</f>
        <v>1898.4375</v>
      </c>
      <c r="AF1287" s="2">
        <f>VLOOKUP($F1287,Experiment!$A$2:$U$90,MATCH(Results!AF$1,Experiment!$A$1:$U$1,0),FALSE)</f>
        <v>43.571062644833439</v>
      </c>
      <c r="AG1287" s="3">
        <f>VLOOKUP($F1287,Experiment!$A$2:$W$90,MATCH(Results!AG$1,Experiment!$A$1:$W$1,0),FALSE)</f>
        <v>1</v>
      </c>
      <c r="AH1287" s="3">
        <f>VLOOKUP($F1287,Experiment!$A$2:$W$90,MATCH(Results!AH$1,Experiment!$A$1:$W$1,0),FALSE)</f>
        <v>0.625</v>
      </c>
      <c r="AI1287" s="3">
        <f>VLOOKUP($F1287,Experiment!$A$2:$X$90,MATCH(Results!AI$1,Experiment!$A$1:$X$1,0),FALSE)</f>
        <v>0.375</v>
      </c>
      <c r="AJ1287" s="2">
        <f>Table1[[#This Row],[Gain]]^Table1[[#This Row],[θ]]</f>
        <v>26.281318966403699</v>
      </c>
      <c r="AK1287" s="2">
        <f>-Table1[[#This Row],[λ]]*-Table1[[#This Row],[Loss]]^Table1[[#This Row],[θ]]</f>
        <v>64.054973166180915</v>
      </c>
      <c r="AL1287" s="2">
        <f>Table1[[#This Row],[v_n_w_g]]-Table1[[#This Row],[v_n_w_l]]</f>
        <v>-37.773654199777212</v>
      </c>
      <c r="AM1287" s="2">
        <f>IF(Table1[[#This Row],[diff_v]]&gt;=1,1,0)</f>
        <v>0</v>
      </c>
    </row>
    <row r="1288" spans="1:39" hidden="1" x14ac:dyDescent="0.3">
      <c r="A1288">
        <v>20</v>
      </c>
      <c r="B1288" t="s">
        <v>47</v>
      </c>
      <c r="C1288" s="22">
        <f>VLOOKUP(Table1[[#This Row],[Subject]],'Subject Profile'!$A$2:$E$8,4,FALSE)</f>
        <v>0.88613857459934653</v>
      </c>
      <c r="D1288" s="22">
        <f>VLOOKUP(Table1[[#This Row],[Subject]],'Subject Profile'!$A$2:$E$8,5,FALSE)</f>
        <v>-2</v>
      </c>
      <c r="E1288" t="s">
        <v>109</v>
      </c>
      <c r="F1288" t="s">
        <v>99</v>
      </c>
      <c r="G1288" t="s">
        <v>7</v>
      </c>
      <c r="H1288">
        <f>IF(Table1[[#This Row],[decision]]="accept",1,0)</f>
        <v>1</v>
      </c>
      <c r="I1288">
        <v>0</v>
      </c>
      <c r="J1288">
        <v>450</v>
      </c>
      <c r="K1288">
        <v>1664606343</v>
      </c>
      <c r="L1288">
        <v>5</v>
      </c>
      <c r="M1288" t="str">
        <f>VLOOKUP($F1288,Experiment!$A$2:$U$90,MATCH(Results!M$1,Experiment!$A$1:$U$1,0)+1,FALSE)</f>
        <v>G</v>
      </c>
      <c r="N1288">
        <f>IF(Table1[[#This Row],[Impact]]="I",0,1)</f>
        <v>1</v>
      </c>
      <c r="O1288" s="2">
        <f>VLOOKUP($F1288,Experiment!$A$2:$U$90,MATCH(Results!O$1,Experiment!$A$1:$U$1,0),FALSE)</f>
        <v>0</v>
      </c>
      <c r="P1288" s="3">
        <f>VLOOKUP($F1288,Experiment!$A$2:$U$90,MATCH(Results!P$1,Experiment!$A$1:$U$1,0),FALSE)</f>
        <v>0.5</v>
      </c>
      <c r="Q1288" s="2">
        <f>VLOOKUP($F1288,Experiment!$A$2:$U$90,MATCH(Results!Q$1,Experiment!$A$1:$U$1,0),FALSE)</f>
        <v>10</v>
      </c>
      <c r="R1288" s="3">
        <f>VLOOKUP($F1288,Experiment!$A$2:$U$90,MATCH(Results!R$1,Experiment!$A$1:$U$1,0),FALSE)</f>
        <v>0.5</v>
      </c>
      <c r="S1288" s="2">
        <f>VLOOKUP($F1288,Experiment!$A$2:$U$90,MATCH(Results!S$1,Experiment!$A$1:$U$1,0),FALSE)</f>
        <v>5</v>
      </c>
      <c r="T1288" s="2">
        <f>VLOOKUP($F1288,Experiment!$A$2:$U$90,MATCH(Results!T$1,Experiment!$A$1:$U$1,0),FALSE)</f>
        <v>25</v>
      </c>
      <c r="U1288" s="2">
        <f>VLOOKUP($F1288,Experiment!$A$2:$U$90,MATCH(Results!U$1,Experiment!$A$1:$U$1,0),FALSE)</f>
        <v>5</v>
      </c>
      <c r="V1288" s="2">
        <f>VLOOKUP($F1288,Experiment!$A$2:$U$90,MATCH(Results!V$1,Experiment!$A$1:$U$1,0),FALSE)</f>
        <v>2</v>
      </c>
      <c r="W1288" s="3">
        <f>VLOOKUP($F1288,Experiment!$A$2:$U$90,MATCH(Results!W$1,Experiment!$A$1:$U$1,0),FALSE)</f>
        <v>0.25</v>
      </c>
      <c r="X1288" s="3">
        <f>VLOOKUP($F1288,Experiment!$A$2:$U$90,MATCH(Results!X$1,Experiment!$A$1:$U$1,0),FALSE)</f>
        <v>0.75</v>
      </c>
      <c r="Y1288" s="2">
        <f>VLOOKUP($F1288,Experiment!$A$2:$U$90,MATCH(Results!Y$1,Experiment!$A$1:$U$1,0),FALSE)</f>
        <v>2</v>
      </c>
      <c r="Z1288" s="3">
        <f>VLOOKUP($F1288,Experiment!$A$2:$U$90,MATCH(Results!Z$1,Experiment!$A$1:$U$1,0),FALSE)</f>
        <v>0.5</v>
      </c>
      <c r="AA1288" s="3">
        <f>VLOOKUP($F1288,Experiment!$A$2:$U$90,MATCH(Results!AA$1,Experiment!$A$1:$U$1,0),FALSE)</f>
        <v>0.25</v>
      </c>
      <c r="AB1288" s="3">
        <f>VLOOKUP($F1288,Experiment!$A$2:$U$90,MATCH(Results!AB$1,Experiment!$A$1:$U$1,0),FALSE)</f>
        <v>0.625</v>
      </c>
      <c r="AC1288" s="3">
        <f>VLOOKUP($F1288,Experiment!$A$2:$U$90,MATCH(Results!AC$1,Experiment!$A$1:$U$1,0),FALSE)</f>
        <v>0.375</v>
      </c>
      <c r="AD1288" s="2">
        <f>VLOOKUP($F1288,Experiment!$A$2:$U$90,MATCH(Results!AD$1,Experiment!$A$1:$U$1,0),FALSE)</f>
        <v>3.75</v>
      </c>
      <c r="AE1288" s="2">
        <f>VLOOKUP($F1288,Experiment!$A$2:$U$90,MATCH(Results!AE$1,Experiment!$A$1:$U$1,0),FALSE)</f>
        <v>23.4375</v>
      </c>
      <c r="AF1288" s="2">
        <f>VLOOKUP($F1288,Experiment!$A$2:$U$90,MATCH(Results!AF$1,Experiment!$A$1:$U$1,0),FALSE)</f>
        <v>4.8412291827592711</v>
      </c>
      <c r="AG1288" s="3">
        <f>VLOOKUP($F1288,Experiment!$A$2:$W$90,MATCH(Results!AG$1,Experiment!$A$1:$W$1,0),FALSE)</f>
        <v>0.82730419370997643</v>
      </c>
      <c r="AH1288" s="3">
        <f>VLOOKUP($F1288,Experiment!$A$2:$W$90,MATCH(Results!AH$1,Experiment!$A$1:$W$1,0),FALSE)</f>
        <v>0.38648875795104182</v>
      </c>
      <c r="AI1288" s="3">
        <f>VLOOKUP($F1288,Experiment!$A$2:$X$90,MATCH(Results!AI$1,Experiment!$A$1:$X$1,0),FALSE)</f>
        <v>0.61351124204895813</v>
      </c>
      <c r="AJ1288" s="2">
        <f>Table1[[#This Row],[Gain]]^Table1[[#This Row],[θ]]</f>
        <v>7.693758934363303</v>
      </c>
      <c r="AK1288" s="2">
        <f>-Table1[[#This Row],[λ]]*-Table1[[#This Row],[Loss]]^Table1[[#This Row],[θ]]</f>
        <v>0</v>
      </c>
      <c r="AL1288" s="2">
        <f>Table1[[#This Row],[v_n_w_g]]-Table1[[#This Row],[v_n_w_l]]</f>
        <v>7.693758934363303</v>
      </c>
      <c r="AM1288" s="2">
        <f>IF(Table1[[#This Row],[diff_v]]&gt;=1,1,0)</f>
        <v>1</v>
      </c>
    </row>
    <row r="1289" spans="1:39" hidden="1" x14ac:dyDescent="0.3">
      <c r="A1289">
        <v>21</v>
      </c>
      <c r="B1289" t="s">
        <v>47</v>
      </c>
      <c r="C1289" s="22">
        <f>VLOOKUP(Table1[[#This Row],[Subject]],'Subject Profile'!$A$2:$E$8,4,FALSE)</f>
        <v>0.88613857459934653</v>
      </c>
      <c r="D1289" s="22">
        <f>VLOOKUP(Table1[[#This Row],[Subject]],'Subject Profile'!$A$2:$E$8,5,FALSE)</f>
        <v>-2</v>
      </c>
      <c r="E1289" t="s">
        <v>109</v>
      </c>
      <c r="F1289" t="s">
        <v>89</v>
      </c>
      <c r="G1289" t="s">
        <v>90</v>
      </c>
      <c r="H1289">
        <f>IF(Table1[[#This Row],[decision]]="accept",1,0)</f>
        <v>0</v>
      </c>
      <c r="I1289">
        <v>-30</v>
      </c>
      <c r="J1289">
        <v>420</v>
      </c>
      <c r="K1289">
        <v>1664606354</v>
      </c>
      <c r="L1289">
        <v>11</v>
      </c>
      <c r="M1289" t="str">
        <f>VLOOKUP($F1289,Experiment!$A$2:$U$90,MATCH(Results!M$1,Experiment!$A$1:$U$1,0)+1,FALSE)</f>
        <v>T</v>
      </c>
      <c r="N1289">
        <f>IF(Table1[[#This Row],[Impact]]="I",0,1)</f>
        <v>1</v>
      </c>
      <c r="O1289" s="2">
        <f>VLOOKUP($F1289,Experiment!$A$2:$U$90,MATCH(Results!O$1,Experiment!$A$1:$U$1,0),FALSE)</f>
        <v>0</v>
      </c>
      <c r="P1289" s="3">
        <f>VLOOKUP($F1289,Experiment!$A$2:$U$90,MATCH(Results!P$1,Experiment!$A$1:$U$1,0),FALSE)</f>
        <v>0</v>
      </c>
      <c r="Q1289" s="2">
        <f>VLOOKUP($F1289,Experiment!$A$2:$U$90,MATCH(Results!Q$1,Experiment!$A$1:$U$1,0),FALSE)</f>
        <v>0</v>
      </c>
      <c r="R1289" s="3">
        <f>VLOOKUP($F1289,Experiment!$A$2:$U$90,MATCH(Results!R$1,Experiment!$A$1:$U$1,0),FALSE)</f>
        <v>0</v>
      </c>
      <c r="S1289" s="2">
        <f>VLOOKUP($F1289,Experiment!$A$2:$U$90,MATCH(Results!S$1,Experiment!$A$1:$U$1,0),FALSE)</f>
        <v>0</v>
      </c>
      <c r="T1289" s="2">
        <f>VLOOKUP($F1289,Experiment!$A$2:$U$90,MATCH(Results!T$1,Experiment!$A$1:$U$1,0),FALSE)</f>
        <v>0</v>
      </c>
      <c r="U1289" s="2">
        <f>VLOOKUP($F1289,Experiment!$A$2:$U$90,MATCH(Results!U$1,Experiment!$A$1:$U$1,0),FALSE)</f>
        <v>0</v>
      </c>
      <c r="V1289" s="2">
        <f>VLOOKUP($F1289,Experiment!$A$2:$U$90,MATCH(Results!V$1,Experiment!$A$1:$U$1,0),FALSE)</f>
        <v>0</v>
      </c>
      <c r="W1289" s="3">
        <f>VLOOKUP($F1289,Experiment!$A$2:$U$90,MATCH(Results!W$1,Experiment!$A$1:$U$1,0),FALSE)</f>
        <v>0</v>
      </c>
      <c r="X1289" s="3">
        <f>VLOOKUP($F1289,Experiment!$A$2:$U$90,MATCH(Results!X$1,Experiment!$A$1:$U$1,0),FALSE)</f>
        <v>0</v>
      </c>
      <c r="Y1289" s="2">
        <f>VLOOKUP($F1289,Experiment!$A$2:$U$90,MATCH(Results!Y$1,Experiment!$A$1:$U$1,0),FALSE)</f>
        <v>0</v>
      </c>
      <c r="Z1289" s="3">
        <f>VLOOKUP($F1289,Experiment!$A$2:$U$90,MATCH(Results!Z$1,Experiment!$A$1:$U$1,0),FALSE)</f>
        <v>0</v>
      </c>
      <c r="AA1289" s="3">
        <f>VLOOKUP($F1289,Experiment!$A$2:$U$90,MATCH(Results!AA$1,Experiment!$A$1:$U$1,0),FALSE)</f>
        <v>0</v>
      </c>
      <c r="AB1289" s="3">
        <f>VLOOKUP($F1289,Experiment!$A$2:$U$90,MATCH(Results!AB$1,Experiment!$A$1:$U$1,0),FALSE)</f>
        <v>0</v>
      </c>
      <c r="AC1289" s="3">
        <f>VLOOKUP($F1289,Experiment!$A$2:$U$90,MATCH(Results!AC$1,Experiment!$A$1:$U$1,0),FALSE)</f>
        <v>0</v>
      </c>
      <c r="AD1289" s="2">
        <f>VLOOKUP($F1289,Experiment!$A$2:$U$90,MATCH(Results!AD$1,Experiment!$A$1:$U$1,0),FALSE)</f>
        <v>0</v>
      </c>
      <c r="AE1289" s="2">
        <f>VLOOKUP($F1289,Experiment!$A$2:$U$90,MATCH(Results!AE$1,Experiment!$A$1:$U$1,0),FALSE)</f>
        <v>0</v>
      </c>
      <c r="AF1289" s="2">
        <f>VLOOKUP($F1289,Experiment!$A$2:$U$90,MATCH(Results!AF$1,Experiment!$A$1:$U$1,0),FALSE)</f>
        <v>0</v>
      </c>
      <c r="AG1289" s="2"/>
      <c r="AH1289" s="3">
        <f>VLOOKUP($F1289,Experiment!$A$2:$W$90,MATCH(Results!AH$1,Experiment!$A$1:$W$1,0),FALSE)</f>
        <v>0</v>
      </c>
      <c r="AI1289" s="2">
        <f>VLOOKUP($F1289,Experiment!$A$2:$X$90,MATCH(Results!AI$1,Experiment!$A$1:$X$1,0),FALSE)</f>
        <v>0</v>
      </c>
      <c r="AJ1289" s="2">
        <f>Table1[[#This Row],[Gain]]^Table1[[#This Row],[θ]]</f>
        <v>0</v>
      </c>
      <c r="AK1289" s="2">
        <f>-Table1[[#This Row],[λ]]*-Table1[[#This Row],[Loss]]^Table1[[#This Row],[θ]]</f>
        <v>0</v>
      </c>
      <c r="AL1289" s="2">
        <f>Table1[[#This Row],[v_n_w_g]]-Table1[[#This Row],[v_n_w_l]]</f>
        <v>0</v>
      </c>
      <c r="AM1289" s="2">
        <f>IF(Table1[[#This Row],[diff_v]]&gt;=1,1,0)</f>
        <v>0</v>
      </c>
    </row>
    <row r="1290" spans="1:39" hidden="1" x14ac:dyDescent="0.3">
      <c r="A1290">
        <v>22</v>
      </c>
      <c r="B1290" t="s">
        <v>47</v>
      </c>
      <c r="C1290" s="22">
        <f>VLOOKUP(Table1[[#This Row],[Subject]],'Subject Profile'!$A$2:$E$8,4,FALSE)</f>
        <v>0.88613857459934653</v>
      </c>
      <c r="D1290" s="22">
        <f>VLOOKUP(Table1[[#This Row],[Subject]],'Subject Profile'!$A$2:$E$8,5,FALSE)</f>
        <v>-2</v>
      </c>
      <c r="E1290" t="s">
        <v>109</v>
      </c>
      <c r="F1290" t="s">
        <v>97</v>
      </c>
      <c r="G1290" t="s">
        <v>7</v>
      </c>
      <c r="H1290">
        <f>IF(Table1[[#This Row],[decision]]="accept",1,0)</f>
        <v>1</v>
      </c>
      <c r="I1290">
        <v>-10</v>
      </c>
      <c r="J1290">
        <v>440</v>
      </c>
      <c r="K1290">
        <v>1664606364</v>
      </c>
      <c r="L1290">
        <v>10</v>
      </c>
      <c r="M1290" t="str">
        <f>VLOOKUP($F1290,Experiment!$A$2:$U$90,MATCH(Results!M$1,Experiment!$A$1:$U$1,0)+1,FALSE)</f>
        <v>G</v>
      </c>
      <c r="N1290">
        <f>IF(Table1[[#This Row],[Impact]]="I",0,1)</f>
        <v>1</v>
      </c>
      <c r="O1290" s="2">
        <f>VLOOKUP($F1290,Experiment!$A$2:$U$90,MATCH(Results!O$1,Experiment!$A$1:$U$1,0),FALSE)</f>
        <v>-10</v>
      </c>
      <c r="P1290" s="3">
        <f>VLOOKUP($F1290,Experiment!$A$2:$U$90,MATCH(Results!P$1,Experiment!$A$1:$U$1,0),FALSE)</f>
        <v>0.5</v>
      </c>
      <c r="Q1290" s="2">
        <f>VLOOKUP($F1290,Experiment!$A$2:$U$90,MATCH(Results!Q$1,Experiment!$A$1:$U$1,0),FALSE)</f>
        <v>10</v>
      </c>
      <c r="R1290" s="3">
        <f>VLOOKUP($F1290,Experiment!$A$2:$U$90,MATCH(Results!R$1,Experiment!$A$1:$U$1,0),FALSE)</f>
        <v>0.5</v>
      </c>
      <c r="S1290" s="2">
        <f>VLOOKUP($F1290,Experiment!$A$2:$U$90,MATCH(Results!S$1,Experiment!$A$1:$U$1,0),FALSE)</f>
        <v>0</v>
      </c>
      <c r="T1290" s="2">
        <f>VLOOKUP($F1290,Experiment!$A$2:$U$90,MATCH(Results!T$1,Experiment!$A$1:$U$1,0),FALSE)</f>
        <v>100</v>
      </c>
      <c r="U1290" s="2">
        <f>VLOOKUP($F1290,Experiment!$A$2:$U$90,MATCH(Results!U$1,Experiment!$A$1:$U$1,0),FALSE)</f>
        <v>10</v>
      </c>
      <c r="V1290" s="2">
        <f>VLOOKUP($F1290,Experiment!$A$2:$U$90,MATCH(Results!V$1,Experiment!$A$1:$U$1,0),FALSE)</f>
        <v>4</v>
      </c>
      <c r="W1290" s="3">
        <f>VLOOKUP($F1290,Experiment!$A$2:$U$90,MATCH(Results!W$1,Experiment!$A$1:$U$1,0),FALSE)</f>
        <v>0.25</v>
      </c>
      <c r="X1290" s="3">
        <f>VLOOKUP($F1290,Experiment!$A$2:$U$90,MATCH(Results!X$1,Experiment!$A$1:$U$1,0),FALSE)</f>
        <v>0.75</v>
      </c>
      <c r="Y1290" s="2">
        <f>VLOOKUP($F1290,Experiment!$A$2:$U$90,MATCH(Results!Y$1,Experiment!$A$1:$U$1,0),FALSE)</f>
        <v>1</v>
      </c>
      <c r="Z1290" s="3">
        <f>VLOOKUP($F1290,Experiment!$A$2:$U$90,MATCH(Results!Z$1,Experiment!$A$1:$U$1,0),FALSE)</f>
        <v>0.25</v>
      </c>
      <c r="AA1290" s="3">
        <f>VLOOKUP($F1290,Experiment!$A$2:$U$90,MATCH(Results!AA$1,Experiment!$A$1:$U$1,0),FALSE)</f>
        <v>0.5</v>
      </c>
      <c r="AB1290" s="3">
        <f>VLOOKUP($F1290,Experiment!$A$2:$U$90,MATCH(Results!AB$1,Experiment!$A$1:$U$1,0),FALSE)</f>
        <v>0.375</v>
      </c>
      <c r="AC1290" s="3">
        <f>VLOOKUP($F1290,Experiment!$A$2:$U$90,MATCH(Results!AC$1,Experiment!$A$1:$U$1,0),FALSE)</f>
        <v>0.625</v>
      </c>
      <c r="AD1290" s="2">
        <f>VLOOKUP($F1290,Experiment!$A$2:$U$90,MATCH(Results!AD$1,Experiment!$A$1:$U$1,0),FALSE)</f>
        <v>2.5</v>
      </c>
      <c r="AE1290" s="2">
        <f>VLOOKUP($F1290,Experiment!$A$2:$U$90,MATCH(Results!AE$1,Experiment!$A$1:$U$1,0),FALSE)</f>
        <v>93.75</v>
      </c>
      <c r="AF1290" s="2">
        <f>VLOOKUP($F1290,Experiment!$A$2:$U$90,MATCH(Results!AF$1,Experiment!$A$1:$U$1,0),FALSE)</f>
        <v>9.6824583655185421</v>
      </c>
      <c r="AG1290" s="3">
        <f>VLOOKUP($F1290,Experiment!$A$2:$W$90,MATCH(Results!AG$1,Experiment!$A$1:$W$1,0),FALSE)</f>
        <v>1</v>
      </c>
      <c r="AH1290" s="3">
        <f>VLOOKUP($F1290,Experiment!$A$2:$W$90,MATCH(Results!AH$1,Experiment!$A$1:$W$1,0),FALSE)</f>
        <v>0.625</v>
      </c>
      <c r="AI1290" s="3">
        <f>VLOOKUP($F1290,Experiment!$A$2:$X$90,MATCH(Results!AI$1,Experiment!$A$1:$X$1,0),FALSE)</f>
        <v>0.375</v>
      </c>
      <c r="AJ1290" s="2">
        <f>Table1[[#This Row],[Gain]]^Table1[[#This Row],[θ]]</f>
        <v>7.693758934363303</v>
      </c>
      <c r="AK1290" s="2">
        <f>-Table1[[#This Row],[λ]]*-Table1[[#This Row],[Loss]]^Table1[[#This Row],[θ]]</f>
        <v>15.387517868726606</v>
      </c>
      <c r="AL1290" s="2">
        <f>Table1[[#This Row],[v_n_w_g]]-Table1[[#This Row],[v_n_w_l]]</f>
        <v>-7.693758934363303</v>
      </c>
      <c r="AM1290" s="2">
        <f>IF(Table1[[#This Row],[diff_v]]&gt;=1,1,0)</f>
        <v>0</v>
      </c>
    </row>
    <row r="1291" spans="1:39" hidden="1" x14ac:dyDescent="0.3">
      <c r="A1291">
        <v>23</v>
      </c>
      <c r="B1291" t="s">
        <v>47</v>
      </c>
      <c r="C1291" s="22">
        <f>VLOOKUP(Table1[[#This Row],[Subject]],'Subject Profile'!$A$2:$E$8,4,FALSE)</f>
        <v>0.88613857459934653</v>
      </c>
      <c r="D1291" s="22">
        <f>VLOOKUP(Table1[[#This Row],[Subject]],'Subject Profile'!$A$2:$E$8,5,FALSE)</f>
        <v>-2</v>
      </c>
      <c r="E1291" t="s">
        <v>109</v>
      </c>
      <c r="F1291" t="s">
        <v>75</v>
      </c>
      <c r="G1291" t="s">
        <v>7</v>
      </c>
      <c r="H1291">
        <f>IF(Table1[[#This Row],[decision]]="accept",1,0)</f>
        <v>1</v>
      </c>
      <c r="I1291">
        <v>70</v>
      </c>
      <c r="J1291">
        <v>510</v>
      </c>
      <c r="K1291">
        <v>1664606368</v>
      </c>
      <c r="L1291">
        <v>4</v>
      </c>
      <c r="M1291" t="str">
        <f>VLOOKUP($F1291,Experiment!$A$2:$U$90,MATCH(Results!M$1,Experiment!$A$1:$U$1,0)+1,FALSE)</f>
        <v>I</v>
      </c>
      <c r="N1291">
        <f>IF(Table1[[#This Row],[Impact]]="I",0,1)</f>
        <v>0</v>
      </c>
      <c r="O1291" s="2">
        <f>VLOOKUP($F1291,Experiment!$A$2:$U$90,MATCH(Results!O$1,Experiment!$A$1:$U$1,0),FALSE)</f>
        <v>-50</v>
      </c>
      <c r="P1291" s="3">
        <f>VLOOKUP($F1291,Experiment!$A$2:$U$90,MATCH(Results!P$1,Experiment!$A$1:$U$1,0),FALSE)</f>
        <v>0.5</v>
      </c>
      <c r="Q1291" s="2">
        <f>VLOOKUP($F1291,Experiment!$A$2:$U$90,MATCH(Results!Q$1,Experiment!$A$1:$U$1,0),FALSE)</f>
        <v>70</v>
      </c>
      <c r="R1291" s="3">
        <f>VLOOKUP($F1291,Experiment!$A$2:$U$90,MATCH(Results!R$1,Experiment!$A$1:$U$1,0),FALSE)</f>
        <v>0.5</v>
      </c>
      <c r="S1291" s="2">
        <f>VLOOKUP($F1291,Experiment!$A$2:$U$90,MATCH(Results!S$1,Experiment!$A$1:$U$1,0),FALSE)</f>
        <v>10</v>
      </c>
      <c r="T1291" s="2">
        <f>VLOOKUP($F1291,Experiment!$A$2:$U$90,MATCH(Results!T$1,Experiment!$A$1:$U$1,0),FALSE)</f>
        <v>3600</v>
      </c>
      <c r="U1291" s="2">
        <f>VLOOKUP($F1291,Experiment!$A$2:$U$90,MATCH(Results!U$1,Experiment!$A$1:$U$1,0),FALSE)</f>
        <v>60</v>
      </c>
      <c r="V1291" s="2">
        <f>VLOOKUP($F1291,Experiment!$A$2:$U$90,MATCH(Results!V$1,Experiment!$A$1:$U$1,0),FALSE)</f>
        <v>2</v>
      </c>
      <c r="W1291" s="3">
        <f>VLOOKUP($F1291,Experiment!$A$2:$U$90,MATCH(Results!W$1,Experiment!$A$1:$U$1,0),FALSE)</f>
        <v>0.25</v>
      </c>
      <c r="X1291" s="3">
        <f>VLOOKUP($F1291,Experiment!$A$2:$U$90,MATCH(Results!X$1,Experiment!$A$1:$U$1,0),FALSE)</f>
        <v>0.75</v>
      </c>
      <c r="Y1291" s="2">
        <f>VLOOKUP($F1291,Experiment!$A$2:$U$90,MATCH(Results!Y$1,Experiment!$A$1:$U$1,0),FALSE)</f>
        <v>1</v>
      </c>
      <c r="Z1291" s="3">
        <f>VLOOKUP($F1291,Experiment!$A$2:$U$90,MATCH(Results!Z$1,Experiment!$A$1:$U$1,0),FALSE)</f>
        <v>0.25</v>
      </c>
      <c r="AA1291" s="3">
        <f>VLOOKUP($F1291,Experiment!$A$2:$U$90,MATCH(Results!AA$1,Experiment!$A$1:$U$1,0),FALSE)</f>
        <v>0.5</v>
      </c>
      <c r="AB1291" s="3">
        <f>VLOOKUP($F1291,Experiment!$A$2:$U$90,MATCH(Results!AB$1,Experiment!$A$1:$U$1,0),FALSE)</f>
        <v>0.375</v>
      </c>
      <c r="AC1291" s="3">
        <f>VLOOKUP($F1291,Experiment!$A$2:$U$90,MATCH(Results!AC$1,Experiment!$A$1:$U$1,0),FALSE)</f>
        <v>0.625</v>
      </c>
      <c r="AD1291" s="2">
        <f>VLOOKUP($F1291,Experiment!$A$2:$U$90,MATCH(Results!AD$1,Experiment!$A$1:$U$1,0),FALSE)</f>
        <v>25</v>
      </c>
      <c r="AE1291" s="2">
        <f>VLOOKUP($F1291,Experiment!$A$2:$U$90,MATCH(Results!AE$1,Experiment!$A$1:$U$1,0),FALSE)</f>
        <v>3375</v>
      </c>
      <c r="AF1291" s="2">
        <f>VLOOKUP($F1291,Experiment!$A$2:$U$90,MATCH(Results!AF$1,Experiment!$A$1:$U$1,0),FALSE)</f>
        <v>58.094750193111253</v>
      </c>
      <c r="AG1291" s="3">
        <f>VLOOKUP($F1291,Experiment!$A$2:$W$90,MATCH(Results!AG$1,Experiment!$A$1:$W$1,0),FALSE)</f>
        <v>1</v>
      </c>
      <c r="AH1291" s="3">
        <f>VLOOKUP($F1291,Experiment!$A$2:$W$90,MATCH(Results!AH$1,Experiment!$A$1:$W$1,0),FALSE)</f>
        <v>0.625</v>
      </c>
      <c r="AI1291" s="3">
        <f>VLOOKUP($F1291,Experiment!$A$2:$X$90,MATCH(Results!AI$1,Experiment!$A$1:$X$1,0),FALSE)</f>
        <v>0.375</v>
      </c>
      <c r="AJ1291" s="2">
        <f>Table1[[#This Row],[Gain]]^Table1[[#This Row],[θ]]</f>
        <v>43.153154399808855</v>
      </c>
      <c r="AK1291" s="2">
        <f>-Table1[[#This Row],[λ]]*-Table1[[#This Row],[Loss]]^Table1[[#This Row],[θ]]</f>
        <v>64.054973166180915</v>
      </c>
      <c r="AL1291" s="2">
        <f>Table1[[#This Row],[v_n_w_g]]-Table1[[#This Row],[v_n_w_l]]</f>
        <v>-20.90181876637206</v>
      </c>
      <c r="AM1291" s="2">
        <f>IF(Table1[[#This Row],[diff_v]]&gt;=1,1,0)</f>
        <v>0</v>
      </c>
    </row>
    <row r="1292" spans="1:39" hidden="1" x14ac:dyDescent="0.3">
      <c r="A1292">
        <v>24</v>
      </c>
      <c r="B1292" t="s">
        <v>47</v>
      </c>
      <c r="C1292" s="22">
        <f>VLOOKUP(Table1[[#This Row],[Subject]],'Subject Profile'!$A$2:$E$8,4,FALSE)</f>
        <v>0.88613857459934653</v>
      </c>
      <c r="D1292" s="22">
        <f>VLOOKUP(Table1[[#This Row],[Subject]],'Subject Profile'!$A$2:$E$8,5,FALSE)</f>
        <v>-2</v>
      </c>
      <c r="E1292" t="s">
        <v>109</v>
      </c>
      <c r="F1292" t="s">
        <v>101</v>
      </c>
      <c r="G1292" t="s">
        <v>5</v>
      </c>
      <c r="H1292">
        <f>IF(Table1[[#This Row],[decision]]="accept",1,0)</f>
        <v>0</v>
      </c>
      <c r="I1292">
        <v>0</v>
      </c>
      <c r="J1292">
        <v>510</v>
      </c>
      <c r="K1292">
        <v>1664606372</v>
      </c>
      <c r="L1292">
        <v>4</v>
      </c>
      <c r="M1292" t="str">
        <f>VLOOKUP($F1292,Experiment!$A$2:$U$90,MATCH(Results!M$1,Experiment!$A$1:$U$1,0)+1,FALSE)</f>
        <v>G</v>
      </c>
      <c r="N1292">
        <f>IF(Table1[[#This Row],[Impact]]="I",0,1)</f>
        <v>1</v>
      </c>
      <c r="O1292" s="2">
        <f>VLOOKUP($F1292,Experiment!$A$2:$U$90,MATCH(Results!O$1,Experiment!$A$1:$U$1,0),FALSE)</f>
        <v>-90</v>
      </c>
      <c r="P1292" s="3">
        <f>VLOOKUP($F1292,Experiment!$A$2:$U$90,MATCH(Results!P$1,Experiment!$A$1:$U$1,0),FALSE)</f>
        <v>0.5</v>
      </c>
      <c r="Q1292" s="2">
        <f>VLOOKUP($F1292,Experiment!$A$2:$U$90,MATCH(Results!Q$1,Experiment!$A$1:$U$1,0),FALSE)</f>
        <v>100</v>
      </c>
      <c r="R1292" s="3">
        <f>VLOOKUP($F1292,Experiment!$A$2:$U$90,MATCH(Results!R$1,Experiment!$A$1:$U$1,0),FALSE)</f>
        <v>0.5</v>
      </c>
      <c r="S1292" s="2">
        <f>VLOOKUP($F1292,Experiment!$A$2:$U$90,MATCH(Results!S$1,Experiment!$A$1:$U$1,0),FALSE)</f>
        <v>5</v>
      </c>
      <c r="T1292" s="2">
        <f>VLOOKUP($F1292,Experiment!$A$2:$U$90,MATCH(Results!T$1,Experiment!$A$1:$U$1,0),FALSE)</f>
        <v>9025</v>
      </c>
      <c r="U1292" s="2">
        <f>VLOOKUP($F1292,Experiment!$A$2:$U$90,MATCH(Results!U$1,Experiment!$A$1:$U$1,0),FALSE)</f>
        <v>95</v>
      </c>
      <c r="V1292" s="2">
        <f>VLOOKUP($F1292,Experiment!$A$2:$U$90,MATCH(Results!V$1,Experiment!$A$1:$U$1,0),FALSE)</f>
        <v>2</v>
      </c>
      <c r="W1292" s="3">
        <f>VLOOKUP($F1292,Experiment!$A$2:$U$90,MATCH(Results!W$1,Experiment!$A$1:$U$1,0),FALSE)</f>
        <v>0.25</v>
      </c>
      <c r="X1292" s="3">
        <f>VLOOKUP($F1292,Experiment!$A$2:$U$90,MATCH(Results!X$1,Experiment!$A$1:$U$1,0),FALSE)</f>
        <v>0.75</v>
      </c>
      <c r="Y1292" s="2">
        <f>VLOOKUP($F1292,Experiment!$A$2:$U$90,MATCH(Results!Y$1,Experiment!$A$1:$U$1,0),FALSE)</f>
        <v>2</v>
      </c>
      <c r="Z1292" s="3">
        <f>VLOOKUP($F1292,Experiment!$A$2:$U$90,MATCH(Results!Z$1,Experiment!$A$1:$U$1,0),FALSE)</f>
        <v>0.5</v>
      </c>
      <c r="AA1292" s="3">
        <f>VLOOKUP($F1292,Experiment!$A$2:$U$90,MATCH(Results!AA$1,Experiment!$A$1:$U$1,0),FALSE)</f>
        <v>0.25</v>
      </c>
      <c r="AB1292" s="3">
        <f>VLOOKUP($F1292,Experiment!$A$2:$U$90,MATCH(Results!AB$1,Experiment!$A$1:$U$1,0),FALSE)</f>
        <v>0.625</v>
      </c>
      <c r="AC1292" s="3">
        <f>VLOOKUP($F1292,Experiment!$A$2:$U$90,MATCH(Results!AC$1,Experiment!$A$1:$U$1,0),FALSE)</f>
        <v>0.375</v>
      </c>
      <c r="AD1292" s="2">
        <f>VLOOKUP($F1292,Experiment!$A$2:$U$90,MATCH(Results!AD$1,Experiment!$A$1:$U$1,0),FALSE)</f>
        <v>-18.75</v>
      </c>
      <c r="AE1292" s="2">
        <f>VLOOKUP($F1292,Experiment!$A$2:$U$90,MATCH(Results!AE$1,Experiment!$A$1:$U$1,0),FALSE)</f>
        <v>8460.9375</v>
      </c>
      <c r="AF1292" s="2">
        <f>VLOOKUP($F1292,Experiment!$A$2:$U$90,MATCH(Results!AF$1,Experiment!$A$1:$U$1,0),FALSE)</f>
        <v>91.983354472426157</v>
      </c>
      <c r="AG1292" s="3">
        <f>VLOOKUP($F1292,Experiment!$A$2:$W$90,MATCH(Results!AG$1,Experiment!$A$1:$W$1,0),FALSE)</f>
        <v>0.82730419370997643</v>
      </c>
      <c r="AH1292" s="3">
        <f>VLOOKUP($F1292,Experiment!$A$2:$W$90,MATCH(Results!AH$1,Experiment!$A$1:$W$1,0),FALSE)</f>
        <v>0.38648875795104182</v>
      </c>
      <c r="AI1292" s="3">
        <f>VLOOKUP($F1292,Experiment!$A$2:$X$90,MATCH(Results!AI$1,Experiment!$A$1:$X$1,0),FALSE)</f>
        <v>0.61351124204895813</v>
      </c>
      <c r="AJ1292" s="2">
        <f>Table1[[#This Row],[Gain]]^Table1[[#This Row],[θ]]</f>
        <v>59.193926540095148</v>
      </c>
      <c r="AK1292" s="2">
        <f>-Table1[[#This Row],[λ]]*-Table1[[#This Row],[Loss]]^Table1[[#This Row],[θ]]</f>
        <v>107.83498131120591</v>
      </c>
      <c r="AL1292" s="2">
        <f>Table1[[#This Row],[v_n_w_g]]-Table1[[#This Row],[v_n_w_l]]</f>
        <v>-48.64105477111076</v>
      </c>
      <c r="AM1292" s="2">
        <f>IF(Table1[[#This Row],[diff_v]]&gt;=1,1,0)</f>
        <v>0</v>
      </c>
    </row>
    <row r="1293" spans="1:39" hidden="1" x14ac:dyDescent="0.3">
      <c r="A1293">
        <v>25</v>
      </c>
      <c r="B1293" t="s">
        <v>47</v>
      </c>
      <c r="C1293" s="22">
        <f>VLOOKUP(Table1[[#This Row],[Subject]],'Subject Profile'!$A$2:$E$8,4,FALSE)</f>
        <v>0.88613857459934653</v>
      </c>
      <c r="D1293" s="22">
        <f>VLOOKUP(Table1[[#This Row],[Subject]],'Subject Profile'!$A$2:$E$8,5,FALSE)</f>
        <v>-2</v>
      </c>
      <c r="E1293" t="s">
        <v>109</v>
      </c>
      <c r="F1293" t="s">
        <v>55</v>
      </c>
      <c r="G1293" t="s">
        <v>56</v>
      </c>
      <c r="H1293">
        <f>IF(Table1[[#This Row],[decision]]="accept",1,0)</f>
        <v>0</v>
      </c>
      <c r="I1293">
        <v>0</v>
      </c>
      <c r="J1293">
        <v>510</v>
      </c>
      <c r="K1293">
        <v>1664606380</v>
      </c>
      <c r="L1293">
        <v>8</v>
      </c>
      <c r="M1293" t="str">
        <f>VLOOKUP($F1293,Experiment!$A$2:$U$90,MATCH(Results!M$1,Experiment!$A$1:$U$1,0)+1,FALSE)</f>
        <v>R</v>
      </c>
      <c r="N1293">
        <f>IF(Table1[[#This Row],[Impact]]="I",0,1)</f>
        <v>1</v>
      </c>
      <c r="O1293" s="2">
        <f>VLOOKUP($F1293,Experiment!$A$2:$U$90,MATCH(Results!O$1,Experiment!$A$1:$U$1,0),FALSE)</f>
        <v>0</v>
      </c>
      <c r="P1293" s="3">
        <f>VLOOKUP($F1293,Experiment!$A$2:$U$90,MATCH(Results!P$1,Experiment!$A$1:$U$1,0),FALSE)</f>
        <v>0</v>
      </c>
      <c r="Q1293" s="2">
        <f>VLOOKUP($F1293,Experiment!$A$2:$U$90,MATCH(Results!Q$1,Experiment!$A$1:$U$1,0),FALSE)</f>
        <v>0</v>
      </c>
      <c r="R1293" s="3">
        <f>VLOOKUP($F1293,Experiment!$A$2:$U$90,MATCH(Results!R$1,Experiment!$A$1:$U$1,0),FALSE)</f>
        <v>0</v>
      </c>
      <c r="S1293" s="2">
        <f>VLOOKUP($F1293,Experiment!$A$2:$U$90,MATCH(Results!S$1,Experiment!$A$1:$U$1,0),FALSE)</f>
        <v>0</v>
      </c>
      <c r="T1293" s="2">
        <f>VLOOKUP($F1293,Experiment!$A$2:$U$90,MATCH(Results!T$1,Experiment!$A$1:$U$1,0),FALSE)</f>
        <v>0</v>
      </c>
      <c r="U1293" s="2">
        <f>VLOOKUP($F1293,Experiment!$A$2:$U$90,MATCH(Results!U$1,Experiment!$A$1:$U$1,0),FALSE)</f>
        <v>0</v>
      </c>
      <c r="V1293" s="2">
        <f>VLOOKUP($F1293,Experiment!$A$2:$U$90,MATCH(Results!V$1,Experiment!$A$1:$U$1,0),FALSE)</f>
        <v>0</v>
      </c>
      <c r="W1293" s="3">
        <f>VLOOKUP($F1293,Experiment!$A$2:$U$90,MATCH(Results!W$1,Experiment!$A$1:$U$1,0),FALSE)</f>
        <v>0</v>
      </c>
      <c r="X1293" s="3">
        <f>VLOOKUP($F1293,Experiment!$A$2:$U$90,MATCH(Results!X$1,Experiment!$A$1:$U$1,0),FALSE)</f>
        <v>0</v>
      </c>
      <c r="Y1293" s="2">
        <f>VLOOKUP($F1293,Experiment!$A$2:$U$90,MATCH(Results!Y$1,Experiment!$A$1:$U$1,0),FALSE)</f>
        <v>0</v>
      </c>
      <c r="Z1293" s="3">
        <f>VLOOKUP($F1293,Experiment!$A$2:$U$90,MATCH(Results!Z$1,Experiment!$A$1:$U$1,0),FALSE)</f>
        <v>0</v>
      </c>
      <c r="AA1293" s="3">
        <f>VLOOKUP($F1293,Experiment!$A$2:$U$90,MATCH(Results!AA$1,Experiment!$A$1:$U$1,0),FALSE)</f>
        <v>0</v>
      </c>
      <c r="AB1293" s="3">
        <f>VLOOKUP($F1293,Experiment!$A$2:$U$90,MATCH(Results!AB$1,Experiment!$A$1:$U$1,0),FALSE)</f>
        <v>0</v>
      </c>
      <c r="AC1293" s="3">
        <f>VLOOKUP($F1293,Experiment!$A$2:$U$90,MATCH(Results!AC$1,Experiment!$A$1:$U$1,0),FALSE)</f>
        <v>0</v>
      </c>
      <c r="AD1293" s="2">
        <f>VLOOKUP($F1293,Experiment!$A$2:$U$90,MATCH(Results!AD$1,Experiment!$A$1:$U$1,0),FALSE)</f>
        <v>0</v>
      </c>
      <c r="AE1293" s="2">
        <f>VLOOKUP($F1293,Experiment!$A$2:$U$90,MATCH(Results!AE$1,Experiment!$A$1:$U$1,0),FALSE)</f>
        <v>0</v>
      </c>
      <c r="AF1293" s="2">
        <f>VLOOKUP($F1293,Experiment!$A$2:$U$90,MATCH(Results!AF$1,Experiment!$A$1:$U$1,0),FALSE)</f>
        <v>0</v>
      </c>
      <c r="AG1293" s="2"/>
      <c r="AH1293" s="3">
        <f>VLOOKUP($F1293,Experiment!$A$2:$W$90,MATCH(Results!AH$1,Experiment!$A$1:$W$1,0),FALSE)</f>
        <v>0</v>
      </c>
      <c r="AI1293" s="2">
        <f>VLOOKUP($F1293,Experiment!$A$2:$X$90,MATCH(Results!AI$1,Experiment!$A$1:$X$1,0),FALSE)</f>
        <v>0</v>
      </c>
      <c r="AJ1293" s="2">
        <f>Table1[[#This Row],[Gain]]^Table1[[#This Row],[θ]]</f>
        <v>0</v>
      </c>
      <c r="AK1293" s="2">
        <f>-Table1[[#This Row],[λ]]*-Table1[[#This Row],[Loss]]^Table1[[#This Row],[θ]]</f>
        <v>0</v>
      </c>
      <c r="AL1293" s="2">
        <f>Table1[[#This Row],[v_n_w_g]]-Table1[[#This Row],[v_n_w_l]]</f>
        <v>0</v>
      </c>
      <c r="AM1293" s="2">
        <f>IF(Table1[[#This Row],[diff_v]]&gt;=1,1,0)</f>
        <v>0</v>
      </c>
    </row>
    <row r="1294" spans="1:39" hidden="1" x14ac:dyDescent="0.3">
      <c r="A1294">
        <v>26</v>
      </c>
      <c r="B1294" t="s">
        <v>47</v>
      </c>
      <c r="C1294" s="22">
        <f>VLOOKUP(Table1[[#This Row],[Subject]],'Subject Profile'!$A$2:$E$8,4,FALSE)</f>
        <v>0.88613857459934653</v>
      </c>
      <c r="D1294" s="22">
        <f>VLOOKUP(Table1[[#This Row],[Subject]],'Subject Profile'!$A$2:$E$8,5,FALSE)</f>
        <v>-2</v>
      </c>
      <c r="E1294" t="s">
        <v>109</v>
      </c>
      <c r="F1294" t="s">
        <v>69</v>
      </c>
      <c r="G1294" t="s">
        <v>5</v>
      </c>
      <c r="H1294">
        <f>IF(Table1[[#This Row],[decision]]="accept",1,0)</f>
        <v>0</v>
      </c>
      <c r="I1294">
        <v>0</v>
      </c>
      <c r="J1294">
        <v>510</v>
      </c>
      <c r="K1294">
        <v>1664606384</v>
      </c>
      <c r="L1294">
        <v>4</v>
      </c>
      <c r="M1294" t="str">
        <f>VLOOKUP($F1294,Experiment!$A$2:$U$90,MATCH(Results!M$1,Experiment!$A$1:$U$1,0)+1,FALSE)</f>
        <v>I</v>
      </c>
      <c r="N1294">
        <f>IF(Table1[[#This Row],[Impact]]="I",0,1)</f>
        <v>0</v>
      </c>
      <c r="O1294" s="2">
        <f>VLOOKUP($F1294,Experiment!$A$2:$U$90,MATCH(Results!O$1,Experiment!$A$1:$U$1,0),FALSE)</f>
        <v>-50</v>
      </c>
      <c r="P1294" s="3">
        <f>VLOOKUP($F1294,Experiment!$A$2:$U$90,MATCH(Results!P$1,Experiment!$A$1:$U$1,0),FALSE)</f>
        <v>0.5</v>
      </c>
      <c r="Q1294" s="2">
        <f>VLOOKUP($F1294,Experiment!$A$2:$U$90,MATCH(Results!Q$1,Experiment!$A$1:$U$1,0),FALSE)</f>
        <v>50</v>
      </c>
      <c r="R1294" s="3">
        <f>VLOOKUP($F1294,Experiment!$A$2:$U$90,MATCH(Results!R$1,Experiment!$A$1:$U$1,0),FALSE)</f>
        <v>0.5</v>
      </c>
      <c r="S1294" s="2">
        <f>VLOOKUP($F1294,Experiment!$A$2:$U$90,MATCH(Results!S$1,Experiment!$A$1:$U$1,0),FALSE)</f>
        <v>0</v>
      </c>
      <c r="T1294" s="2">
        <f>VLOOKUP($F1294,Experiment!$A$2:$U$90,MATCH(Results!T$1,Experiment!$A$1:$U$1,0),FALSE)</f>
        <v>2500</v>
      </c>
      <c r="U1294" s="2">
        <f>VLOOKUP($F1294,Experiment!$A$2:$U$90,MATCH(Results!U$1,Experiment!$A$1:$U$1,0),FALSE)</f>
        <v>50</v>
      </c>
      <c r="V1294" s="2">
        <f>VLOOKUP($F1294,Experiment!$A$2:$U$90,MATCH(Results!V$1,Experiment!$A$1:$U$1,0),FALSE)</f>
        <v>4</v>
      </c>
      <c r="W1294" s="3">
        <f>VLOOKUP($F1294,Experiment!$A$2:$U$90,MATCH(Results!W$1,Experiment!$A$1:$U$1,0),FALSE)</f>
        <v>0.25</v>
      </c>
      <c r="X1294" s="3">
        <f>VLOOKUP($F1294,Experiment!$A$2:$U$90,MATCH(Results!X$1,Experiment!$A$1:$U$1,0),FALSE)</f>
        <v>0.75</v>
      </c>
      <c r="Y1294" s="2">
        <f>VLOOKUP($F1294,Experiment!$A$2:$U$90,MATCH(Results!Y$1,Experiment!$A$1:$U$1,0),FALSE)</f>
        <v>1</v>
      </c>
      <c r="Z1294" s="3">
        <f>VLOOKUP($F1294,Experiment!$A$2:$U$90,MATCH(Results!Z$1,Experiment!$A$1:$U$1,0),FALSE)</f>
        <v>0.25</v>
      </c>
      <c r="AA1294" s="3">
        <f>VLOOKUP($F1294,Experiment!$A$2:$U$90,MATCH(Results!AA$1,Experiment!$A$1:$U$1,0),FALSE)</f>
        <v>0.5</v>
      </c>
      <c r="AB1294" s="3">
        <f>VLOOKUP($F1294,Experiment!$A$2:$U$90,MATCH(Results!AB$1,Experiment!$A$1:$U$1,0),FALSE)</f>
        <v>0.375</v>
      </c>
      <c r="AC1294" s="3">
        <f>VLOOKUP($F1294,Experiment!$A$2:$U$90,MATCH(Results!AC$1,Experiment!$A$1:$U$1,0),FALSE)</f>
        <v>0.625</v>
      </c>
      <c r="AD1294" s="2">
        <f>VLOOKUP($F1294,Experiment!$A$2:$U$90,MATCH(Results!AD$1,Experiment!$A$1:$U$1,0),FALSE)</f>
        <v>12.5</v>
      </c>
      <c r="AE1294" s="2">
        <f>VLOOKUP($F1294,Experiment!$A$2:$U$90,MATCH(Results!AE$1,Experiment!$A$1:$U$1,0),FALSE)</f>
        <v>2343.75</v>
      </c>
      <c r="AF1294" s="2">
        <f>VLOOKUP($F1294,Experiment!$A$2:$U$90,MATCH(Results!AF$1,Experiment!$A$1:$U$1,0),FALSE)</f>
        <v>48.412291827592711</v>
      </c>
      <c r="AG1294" s="3">
        <f>VLOOKUP($F1294,Experiment!$A$2:$W$90,MATCH(Results!AG$1,Experiment!$A$1:$W$1,0),FALSE)</f>
        <v>1</v>
      </c>
      <c r="AH1294" s="3">
        <f>VLOOKUP($F1294,Experiment!$A$2:$W$90,MATCH(Results!AH$1,Experiment!$A$1:$W$1,0),FALSE)</f>
        <v>0.625</v>
      </c>
      <c r="AI1294" s="3">
        <f>VLOOKUP($F1294,Experiment!$A$2:$X$90,MATCH(Results!AI$1,Experiment!$A$1:$X$1,0),FALSE)</f>
        <v>0.375</v>
      </c>
      <c r="AJ1294" s="2">
        <f>Table1[[#This Row],[Gain]]^Table1[[#This Row],[θ]]</f>
        <v>32.027486583090457</v>
      </c>
      <c r="AK1294" s="2">
        <f>-Table1[[#This Row],[λ]]*-Table1[[#This Row],[Loss]]^Table1[[#This Row],[θ]]</f>
        <v>64.054973166180915</v>
      </c>
      <c r="AL1294" s="2">
        <f>Table1[[#This Row],[v_n_w_g]]-Table1[[#This Row],[v_n_w_l]]</f>
        <v>-32.027486583090457</v>
      </c>
      <c r="AM1294" s="2">
        <f>IF(Table1[[#This Row],[diff_v]]&gt;=1,1,0)</f>
        <v>0</v>
      </c>
    </row>
    <row r="1295" spans="1:39" hidden="1" x14ac:dyDescent="0.3">
      <c r="A1295">
        <v>27</v>
      </c>
      <c r="B1295" t="s">
        <v>47</v>
      </c>
      <c r="C1295" s="22">
        <f>VLOOKUP(Table1[[#This Row],[Subject]],'Subject Profile'!$A$2:$E$8,4,FALSE)</f>
        <v>0.88613857459934653</v>
      </c>
      <c r="D1295" s="22">
        <f>VLOOKUP(Table1[[#This Row],[Subject]],'Subject Profile'!$A$2:$E$8,5,FALSE)</f>
        <v>-2</v>
      </c>
      <c r="E1295" t="s">
        <v>109</v>
      </c>
      <c r="F1295" t="s">
        <v>86</v>
      </c>
      <c r="G1295" t="s">
        <v>113</v>
      </c>
      <c r="H1295">
        <f>IF(Table1[[#This Row],[decision]]="accept",1,0)</f>
        <v>0</v>
      </c>
      <c r="I1295">
        <v>0</v>
      </c>
      <c r="J1295">
        <v>510</v>
      </c>
      <c r="K1295">
        <v>1664606388</v>
      </c>
      <c r="L1295">
        <v>4</v>
      </c>
      <c r="M1295" t="str">
        <f>VLOOKUP($F1295,Experiment!$A$2:$U$90,MATCH(Results!M$1,Experiment!$A$1:$U$1,0)+1,FALSE)</f>
        <v>I</v>
      </c>
      <c r="N1295">
        <f>IF(Table1[[#This Row],[Impact]]="I",0,1)</f>
        <v>0</v>
      </c>
      <c r="O1295" s="2">
        <f>VLOOKUP($F1295,Experiment!$A$2:$U$90,MATCH(Results!O$1,Experiment!$A$1:$U$1,0),FALSE)</f>
        <v>-50</v>
      </c>
      <c r="P1295" s="3">
        <f>VLOOKUP($F1295,Experiment!$A$2:$U$90,MATCH(Results!P$1,Experiment!$A$1:$U$1,0),FALSE)</f>
        <v>0.5</v>
      </c>
      <c r="Q1295" s="2">
        <f>VLOOKUP($F1295,Experiment!$A$2:$U$90,MATCH(Results!Q$1,Experiment!$A$1:$U$1,0),FALSE)</f>
        <v>70</v>
      </c>
      <c r="R1295" s="3">
        <f>VLOOKUP($F1295,Experiment!$A$2:$U$90,MATCH(Results!R$1,Experiment!$A$1:$U$1,0),FALSE)</f>
        <v>0.5</v>
      </c>
      <c r="S1295" s="2">
        <f>VLOOKUP($F1295,Experiment!$A$2:$U$90,MATCH(Results!S$1,Experiment!$A$1:$U$1,0),FALSE)</f>
        <v>10</v>
      </c>
      <c r="T1295" s="2">
        <f>VLOOKUP($F1295,Experiment!$A$2:$U$90,MATCH(Results!T$1,Experiment!$A$1:$U$1,0),FALSE)</f>
        <v>3600</v>
      </c>
      <c r="U1295" s="2">
        <f>VLOOKUP($F1295,Experiment!$A$2:$U$90,MATCH(Results!U$1,Experiment!$A$1:$U$1,0),FALSE)</f>
        <v>60</v>
      </c>
      <c r="V1295" s="2">
        <f>VLOOKUP($F1295,Experiment!$A$2:$U$90,MATCH(Results!V$1,Experiment!$A$1:$U$1,0),FALSE)</f>
        <v>4</v>
      </c>
      <c r="W1295" s="3">
        <f>VLOOKUP($F1295,Experiment!$A$2:$U$90,MATCH(Results!W$1,Experiment!$A$1:$U$1,0),FALSE)</f>
        <v>0.25</v>
      </c>
      <c r="X1295" s="3">
        <f>VLOOKUP($F1295,Experiment!$A$2:$U$90,MATCH(Results!X$1,Experiment!$A$1:$U$1,0),FALSE)</f>
        <v>0.75</v>
      </c>
      <c r="Y1295" s="2">
        <f>VLOOKUP($F1295,Experiment!$A$2:$U$90,MATCH(Results!Y$1,Experiment!$A$1:$U$1,0),FALSE)</f>
        <v>2</v>
      </c>
      <c r="Z1295" s="3">
        <f>VLOOKUP($F1295,Experiment!$A$2:$U$90,MATCH(Results!Z$1,Experiment!$A$1:$U$1,0),FALSE)</f>
        <v>0.5</v>
      </c>
      <c r="AA1295" s="3">
        <f>VLOOKUP($F1295,Experiment!$A$2:$U$90,MATCH(Results!AA$1,Experiment!$A$1:$U$1,0),FALSE)</f>
        <v>0.25</v>
      </c>
      <c r="AB1295" s="3">
        <f>VLOOKUP($F1295,Experiment!$A$2:$U$90,MATCH(Results!AB$1,Experiment!$A$1:$U$1,0),FALSE)</f>
        <v>0.625</v>
      </c>
      <c r="AC1295" s="3">
        <f>VLOOKUP($F1295,Experiment!$A$2:$U$90,MATCH(Results!AC$1,Experiment!$A$1:$U$1,0),FALSE)</f>
        <v>0.375</v>
      </c>
      <c r="AD1295" s="2">
        <f>VLOOKUP($F1295,Experiment!$A$2:$U$90,MATCH(Results!AD$1,Experiment!$A$1:$U$1,0),FALSE)</f>
        <v>-5</v>
      </c>
      <c r="AE1295" s="2">
        <f>VLOOKUP($F1295,Experiment!$A$2:$U$90,MATCH(Results!AE$1,Experiment!$A$1:$U$1,0),FALSE)</f>
        <v>3375</v>
      </c>
      <c r="AF1295" s="2">
        <f>VLOOKUP($F1295,Experiment!$A$2:$U$90,MATCH(Results!AF$1,Experiment!$A$1:$U$1,0),FALSE)</f>
        <v>58.094750193111253</v>
      </c>
      <c r="AG1295" s="3">
        <f>VLOOKUP($F1295,Experiment!$A$2:$W$90,MATCH(Results!AG$1,Experiment!$A$1:$W$1,0),FALSE)</f>
        <v>0.82730419370997643</v>
      </c>
      <c r="AH1295" s="3">
        <f>VLOOKUP($F1295,Experiment!$A$2:$W$90,MATCH(Results!AH$1,Experiment!$A$1:$W$1,0),FALSE)</f>
        <v>0.38648875795104182</v>
      </c>
      <c r="AI1295" s="3">
        <f>VLOOKUP($F1295,Experiment!$A$2:$X$90,MATCH(Results!AI$1,Experiment!$A$1:$X$1,0),FALSE)</f>
        <v>0.61351124204895813</v>
      </c>
      <c r="AJ1295" s="2">
        <f>Table1[[#This Row],[Gain]]^Table1[[#This Row],[θ]]</f>
        <v>43.153154399808855</v>
      </c>
      <c r="AK1295" s="2">
        <f>-Table1[[#This Row],[λ]]*-Table1[[#This Row],[Loss]]^Table1[[#This Row],[θ]]</f>
        <v>64.054973166180915</v>
      </c>
      <c r="AL1295" s="2">
        <f>Table1[[#This Row],[v_n_w_g]]-Table1[[#This Row],[v_n_w_l]]</f>
        <v>-20.90181876637206</v>
      </c>
      <c r="AM1295" s="2">
        <f>IF(Table1[[#This Row],[diff_v]]&gt;=1,1,0)</f>
        <v>0</v>
      </c>
    </row>
    <row r="1296" spans="1:39" hidden="1" x14ac:dyDescent="0.3">
      <c r="A1296">
        <v>28</v>
      </c>
      <c r="B1296" t="s">
        <v>47</v>
      </c>
      <c r="C1296" s="22">
        <f>VLOOKUP(Table1[[#This Row],[Subject]],'Subject Profile'!$A$2:$E$8,4,FALSE)</f>
        <v>0.88613857459934653</v>
      </c>
      <c r="D1296" s="22">
        <f>VLOOKUP(Table1[[#This Row],[Subject]],'Subject Profile'!$A$2:$E$8,5,FALSE)</f>
        <v>-2</v>
      </c>
      <c r="E1296" t="s">
        <v>109</v>
      </c>
      <c r="F1296" t="s">
        <v>83</v>
      </c>
      <c r="G1296" t="s">
        <v>5</v>
      </c>
      <c r="H1296">
        <f>IF(Table1[[#This Row],[decision]]="accept",1,0)</f>
        <v>0</v>
      </c>
      <c r="I1296">
        <v>0</v>
      </c>
      <c r="J1296">
        <v>510</v>
      </c>
      <c r="K1296">
        <v>1664606394</v>
      </c>
      <c r="L1296">
        <v>6</v>
      </c>
      <c r="M1296" t="str">
        <f>VLOOKUP($F1296,Experiment!$A$2:$U$90,MATCH(Results!M$1,Experiment!$A$1:$U$1,0)+1,FALSE)</f>
        <v>I</v>
      </c>
      <c r="N1296">
        <f>IF(Table1[[#This Row],[Impact]]="I",0,1)</f>
        <v>0</v>
      </c>
      <c r="O1296" s="2">
        <f>VLOOKUP($F1296,Experiment!$A$2:$U$90,MATCH(Results!O$1,Experiment!$A$1:$U$1,0),FALSE)</f>
        <v>-50</v>
      </c>
      <c r="P1296" s="3">
        <f>VLOOKUP($F1296,Experiment!$A$2:$U$90,MATCH(Results!P$1,Experiment!$A$1:$U$1,0),FALSE)</f>
        <v>0.5</v>
      </c>
      <c r="Q1296" s="2">
        <f>VLOOKUP($F1296,Experiment!$A$2:$U$90,MATCH(Results!Q$1,Experiment!$A$1:$U$1,0),FALSE)</f>
        <v>40</v>
      </c>
      <c r="R1296" s="3">
        <f>VLOOKUP($F1296,Experiment!$A$2:$U$90,MATCH(Results!R$1,Experiment!$A$1:$U$1,0),FALSE)</f>
        <v>0.5</v>
      </c>
      <c r="S1296" s="2">
        <f>VLOOKUP($F1296,Experiment!$A$2:$U$90,MATCH(Results!S$1,Experiment!$A$1:$U$1,0),FALSE)</f>
        <v>-5</v>
      </c>
      <c r="T1296" s="2">
        <f>VLOOKUP($F1296,Experiment!$A$2:$U$90,MATCH(Results!T$1,Experiment!$A$1:$U$1,0),FALSE)</f>
        <v>2025</v>
      </c>
      <c r="U1296" s="2">
        <f>VLOOKUP($F1296,Experiment!$A$2:$U$90,MATCH(Results!U$1,Experiment!$A$1:$U$1,0),FALSE)</f>
        <v>45</v>
      </c>
      <c r="V1296" s="2">
        <f>VLOOKUP($F1296,Experiment!$A$2:$U$90,MATCH(Results!V$1,Experiment!$A$1:$U$1,0),FALSE)</f>
        <v>2</v>
      </c>
      <c r="W1296" s="3">
        <f>VLOOKUP($F1296,Experiment!$A$2:$U$90,MATCH(Results!W$1,Experiment!$A$1:$U$1,0),FALSE)</f>
        <v>0.25</v>
      </c>
      <c r="X1296" s="3">
        <f>VLOOKUP($F1296,Experiment!$A$2:$U$90,MATCH(Results!X$1,Experiment!$A$1:$U$1,0),FALSE)</f>
        <v>0.75</v>
      </c>
      <c r="Y1296" s="2">
        <f>VLOOKUP($F1296,Experiment!$A$2:$U$90,MATCH(Results!Y$1,Experiment!$A$1:$U$1,0),FALSE)</f>
        <v>2</v>
      </c>
      <c r="Z1296" s="3">
        <f>VLOOKUP($F1296,Experiment!$A$2:$U$90,MATCH(Results!Z$1,Experiment!$A$1:$U$1,0),FALSE)</f>
        <v>0.5</v>
      </c>
      <c r="AA1296" s="3">
        <f>VLOOKUP($F1296,Experiment!$A$2:$U$90,MATCH(Results!AA$1,Experiment!$A$1:$U$1,0),FALSE)</f>
        <v>0.25</v>
      </c>
      <c r="AB1296" s="3">
        <f>VLOOKUP($F1296,Experiment!$A$2:$U$90,MATCH(Results!AB$1,Experiment!$A$1:$U$1,0),FALSE)</f>
        <v>0.625</v>
      </c>
      <c r="AC1296" s="3">
        <f>VLOOKUP($F1296,Experiment!$A$2:$U$90,MATCH(Results!AC$1,Experiment!$A$1:$U$1,0),FALSE)</f>
        <v>0.375</v>
      </c>
      <c r="AD1296" s="2">
        <f>VLOOKUP($F1296,Experiment!$A$2:$U$90,MATCH(Results!AD$1,Experiment!$A$1:$U$1,0),FALSE)</f>
        <v>-16.25</v>
      </c>
      <c r="AE1296" s="2">
        <f>VLOOKUP($F1296,Experiment!$A$2:$U$90,MATCH(Results!AE$1,Experiment!$A$1:$U$1,0),FALSE)</f>
        <v>1898.4375</v>
      </c>
      <c r="AF1296" s="2">
        <f>VLOOKUP($F1296,Experiment!$A$2:$U$90,MATCH(Results!AF$1,Experiment!$A$1:$U$1,0),FALSE)</f>
        <v>43.571062644833439</v>
      </c>
      <c r="AG1296" s="3">
        <f>VLOOKUP($F1296,Experiment!$A$2:$W$90,MATCH(Results!AG$1,Experiment!$A$1:$W$1,0),FALSE)</f>
        <v>0.82730419370997643</v>
      </c>
      <c r="AH1296" s="3">
        <f>VLOOKUP($F1296,Experiment!$A$2:$W$90,MATCH(Results!AH$1,Experiment!$A$1:$W$1,0),FALSE)</f>
        <v>0.38648875795104182</v>
      </c>
      <c r="AI1296" s="3">
        <f>VLOOKUP($F1296,Experiment!$A$2:$X$90,MATCH(Results!AI$1,Experiment!$A$1:$X$1,0),FALSE)</f>
        <v>0.61351124204895813</v>
      </c>
      <c r="AJ1296" s="2">
        <f>Table1[[#This Row],[Gain]]^Table1[[#This Row],[θ]]</f>
        <v>26.281318966403699</v>
      </c>
      <c r="AK1296" s="2">
        <f>-Table1[[#This Row],[λ]]*-Table1[[#This Row],[Loss]]^Table1[[#This Row],[θ]]</f>
        <v>64.054973166180915</v>
      </c>
      <c r="AL1296" s="2">
        <f>Table1[[#This Row],[v_n_w_g]]-Table1[[#This Row],[v_n_w_l]]</f>
        <v>-37.773654199777212</v>
      </c>
      <c r="AM1296" s="2">
        <f>IF(Table1[[#This Row],[diff_v]]&gt;=1,1,0)</f>
        <v>0</v>
      </c>
    </row>
    <row r="1297" spans="1:39" hidden="1" x14ac:dyDescent="0.3">
      <c r="A1297">
        <v>29</v>
      </c>
      <c r="B1297" t="s">
        <v>47</v>
      </c>
      <c r="C1297" s="22">
        <f>VLOOKUP(Table1[[#This Row],[Subject]],'Subject Profile'!$A$2:$E$8,4,FALSE)</f>
        <v>0.88613857459934653</v>
      </c>
      <c r="D1297" s="22">
        <f>VLOOKUP(Table1[[#This Row],[Subject]],'Subject Profile'!$A$2:$E$8,5,FALSE)</f>
        <v>-2</v>
      </c>
      <c r="E1297" t="s">
        <v>109</v>
      </c>
      <c r="F1297" t="s">
        <v>79</v>
      </c>
      <c r="G1297" t="s">
        <v>5</v>
      </c>
      <c r="H1297">
        <f>IF(Table1[[#This Row],[decision]]="accept",1,0)</f>
        <v>0</v>
      </c>
      <c r="I1297">
        <v>0</v>
      </c>
      <c r="J1297">
        <v>510</v>
      </c>
      <c r="K1297">
        <v>1664606399</v>
      </c>
      <c r="L1297">
        <v>5</v>
      </c>
      <c r="M1297" t="str">
        <f>VLOOKUP($F1297,Experiment!$A$2:$U$90,MATCH(Results!M$1,Experiment!$A$1:$U$1,0)+1,FALSE)</f>
        <v>I</v>
      </c>
      <c r="N1297">
        <f>IF(Table1[[#This Row],[Impact]]="I",0,1)</f>
        <v>0</v>
      </c>
      <c r="O1297" s="2">
        <f>VLOOKUP($F1297,Experiment!$A$2:$U$90,MATCH(Results!O$1,Experiment!$A$1:$U$1,0),FALSE)</f>
        <v>-10</v>
      </c>
      <c r="P1297" s="3">
        <f>VLOOKUP($F1297,Experiment!$A$2:$U$90,MATCH(Results!P$1,Experiment!$A$1:$U$1,0),FALSE)</f>
        <v>0.5</v>
      </c>
      <c r="Q1297" s="2">
        <f>VLOOKUP($F1297,Experiment!$A$2:$U$90,MATCH(Results!Q$1,Experiment!$A$1:$U$1,0),FALSE)</f>
        <v>0</v>
      </c>
      <c r="R1297" s="3">
        <f>VLOOKUP($F1297,Experiment!$A$2:$U$90,MATCH(Results!R$1,Experiment!$A$1:$U$1,0),FALSE)</f>
        <v>0.5</v>
      </c>
      <c r="S1297" s="2">
        <f>VLOOKUP($F1297,Experiment!$A$2:$U$90,MATCH(Results!S$1,Experiment!$A$1:$U$1,0),FALSE)</f>
        <v>-5</v>
      </c>
      <c r="T1297" s="2">
        <f>VLOOKUP($F1297,Experiment!$A$2:$U$90,MATCH(Results!T$1,Experiment!$A$1:$U$1,0),FALSE)</f>
        <v>25</v>
      </c>
      <c r="U1297" s="2">
        <f>VLOOKUP($F1297,Experiment!$A$2:$U$90,MATCH(Results!U$1,Experiment!$A$1:$U$1,0),FALSE)</f>
        <v>5</v>
      </c>
      <c r="V1297" s="2">
        <f>VLOOKUP($F1297,Experiment!$A$2:$U$90,MATCH(Results!V$1,Experiment!$A$1:$U$1,0),FALSE)</f>
        <v>4</v>
      </c>
      <c r="W1297" s="3">
        <f>VLOOKUP($F1297,Experiment!$A$2:$U$90,MATCH(Results!W$1,Experiment!$A$1:$U$1,0),FALSE)</f>
        <v>0.25</v>
      </c>
      <c r="X1297" s="3">
        <f>VLOOKUP($F1297,Experiment!$A$2:$U$90,MATCH(Results!X$1,Experiment!$A$1:$U$1,0),FALSE)</f>
        <v>0.75</v>
      </c>
      <c r="Y1297" s="2">
        <f>VLOOKUP($F1297,Experiment!$A$2:$U$90,MATCH(Results!Y$1,Experiment!$A$1:$U$1,0),FALSE)</f>
        <v>2</v>
      </c>
      <c r="Z1297" s="3">
        <f>VLOOKUP($F1297,Experiment!$A$2:$U$90,MATCH(Results!Z$1,Experiment!$A$1:$U$1,0),FALSE)</f>
        <v>0.5</v>
      </c>
      <c r="AA1297" s="3">
        <f>VLOOKUP($F1297,Experiment!$A$2:$U$90,MATCH(Results!AA$1,Experiment!$A$1:$U$1,0),FALSE)</f>
        <v>0.25</v>
      </c>
      <c r="AB1297" s="3">
        <f>VLOOKUP($F1297,Experiment!$A$2:$U$90,MATCH(Results!AB$1,Experiment!$A$1:$U$1,0),FALSE)</f>
        <v>0.625</v>
      </c>
      <c r="AC1297" s="3">
        <f>VLOOKUP($F1297,Experiment!$A$2:$U$90,MATCH(Results!AC$1,Experiment!$A$1:$U$1,0),FALSE)</f>
        <v>0.375</v>
      </c>
      <c r="AD1297" s="2">
        <f>VLOOKUP($F1297,Experiment!$A$2:$U$90,MATCH(Results!AD$1,Experiment!$A$1:$U$1,0),FALSE)</f>
        <v>-6.25</v>
      </c>
      <c r="AE1297" s="2">
        <f>VLOOKUP($F1297,Experiment!$A$2:$U$90,MATCH(Results!AE$1,Experiment!$A$1:$U$1,0),FALSE)</f>
        <v>23.4375</v>
      </c>
      <c r="AF1297" s="2">
        <f>VLOOKUP($F1297,Experiment!$A$2:$U$90,MATCH(Results!AF$1,Experiment!$A$1:$U$1,0),FALSE)</f>
        <v>4.8412291827592711</v>
      </c>
      <c r="AG1297" s="3">
        <f>VLOOKUP($F1297,Experiment!$A$2:$W$90,MATCH(Results!AG$1,Experiment!$A$1:$W$1,0),FALSE)</f>
        <v>0.82730419370997643</v>
      </c>
      <c r="AH1297" s="3">
        <f>VLOOKUP($F1297,Experiment!$A$2:$W$90,MATCH(Results!AH$1,Experiment!$A$1:$W$1,0),FALSE)</f>
        <v>0.38648875795104182</v>
      </c>
      <c r="AI1297" s="3">
        <f>VLOOKUP($F1297,Experiment!$A$2:$X$90,MATCH(Results!AI$1,Experiment!$A$1:$X$1,0),FALSE)</f>
        <v>0.61351124204895813</v>
      </c>
      <c r="AJ1297" s="2">
        <f>Table1[[#This Row],[Gain]]^Table1[[#This Row],[θ]]</f>
        <v>0</v>
      </c>
      <c r="AK1297" s="2">
        <f>-Table1[[#This Row],[λ]]*-Table1[[#This Row],[Loss]]^Table1[[#This Row],[θ]]</f>
        <v>15.387517868726606</v>
      </c>
      <c r="AL1297" s="2">
        <f>Table1[[#This Row],[v_n_w_g]]-Table1[[#This Row],[v_n_w_l]]</f>
        <v>-15.387517868726606</v>
      </c>
      <c r="AM1297" s="2">
        <f>IF(Table1[[#This Row],[diff_v]]&gt;=1,1,0)</f>
        <v>0</v>
      </c>
    </row>
    <row r="1298" spans="1:39" hidden="1" x14ac:dyDescent="0.3">
      <c r="A1298">
        <v>30</v>
      </c>
      <c r="B1298" t="s">
        <v>47</v>
      </c>
      <c r="C1298" s="22">
        <f>VLOOKUP(Table1[[#This Row],[Subject]],'Subject Profile'!$A$2:$E$8,4,FALSE)</f>
        <v>0.88613857459934653</v>
      </c>
      <c r="D1298" s="22">
        <f>VLOOKUP(Table1[[#This Row],[Subject]],'Subject Profile'!$A$2:$E$8,5,FALSE)</f>
        <v>-2</v>
      </c>
      <c r="E1298" t="s">
        <v>109</v>
      </c>
      <c r="F1298" t="s">
        <v>88</v>
      </c>
      <c r="G1298" t="s">
        <v>113</v>
      </c>
      <c r="H1298">
        <f>IF(Table1[[#This Row],[decision]]="accept",1,0)</f>
        <v>0</v>
      </c>
      <c r="I1298">
        <v>0</v>
      </c>
      <c r="J1298">
        <v>510</v>
      </c>
      <c r="K1298">
        <v>1664606404</v>
      </c>
      <c r="L1298">
        <v>5</v>
      </c>
      <c r="M1298" t="str">
        <f>VLOOKUP($F1298,Experiment!$A$2:$U$90,MATCH(Results!M$1,Experiment!$A$1:$U$1,0)+1,FALSE)</f>
        <v>I</v>
      </c>
      <c r="N1298">
        <f>IF(Table1[[#This Row],[Impact]]="I",0,1)</f>
        <v>0</v>
      </c>
      <c r="O1298" s="2">
        <f>VLOOKUP($F1298,Experiment!$A$2:$U$90,MATCH(Results!O$1,Experiment!$A$1:$U$1,0),FALSE)</f>
        <v>-50</v>
      </c>
      <c r="P1298" s="3">
        <f>VLOOKUP($F1298,Experiment!$A$2:$U$90,MATCH(Results!P$1,Experiment!$A$1:$U$1,0),FALSE)</f>
        <v>0.5</v>
      </c>
      <c r="Q1298" s="2">
        <f>VLOOKUP($F1298,Experiment!$A$2:$U$90,MATCH(Results!Q$1,Experiment!$A$1:$U$1,0),FALSE)</f>
        <v>60</v>
      </c>
      <c r="R1298" s="3">
        <f>VLOOKUP($F1298,Experiment!$A$2:$U$90,MATCH(Results!R$1,Experiment!$A$1:$U$1,0),FALSE)</f>
        <v>0.5</v>
      </c>
      <c r="S1298" s="2">
        <f>VLOOKUP($F1298,Experiment!$A$2:$U$90,MATCH(Results!S$1,Experiment!$A$1:$U$1,0),FALSE)</f>
        <v>5</v>
      </c>
      <c r="T1298" s="2">
        <f>VLOOKUP($F1298,Experiment!$A$2:$U$90,MATCH(Results!T$1,Experiment!$A$1:$U$1,0),FALSE)</f>
        <v>3025</v>
      </c>
      <c r="U1298" s="2">
        <f>VLOOKUP($F1298,Experiment!$A$2:$U$90,MATCH(Results!U$1,Experiment!$A$1:$U$1,0),FALSE)</f>
        <v>55</v>
      </c>
      <c r="V1298" s="2">
        <f>VLOOKUP($F1298,Experiment!$A$2:$U$90,MATCH(Results!V$1,Experiment!$A$1:$U$1,0),FALSE)</f>
        <v>2</v>
      </c>
      <c r="W1298" s="3">
        <f>VLOOKUP($F1298,Experiment!$A$2:$U$90,MATCH(Results!W$1,Experiment!$A$1:$U$1,0),FALSE)</f>
        <v>0.25</v>
      </c>
      <c r="X1298" s="3">
        <f>VLOOKUP($F1298,Experiment!$A$2:$U$90,MATCH(Results!X$1,Experiment!$A$1:$U$1,0),FALSE)</f>
        <v>0.75</v>
      </c>
      <c r="Y1298" s="2">
        <f>VLOOKUP($F1298,Experiment!$A$2:$U$90,MATCH(Results!Y$1,Experiment!$A$1:$U$1,0),FALSE)</f>
        <v>2</v>
      </c>
      <c r="Z1298" s="3">
        <f>VLOOKUP($F1298,Experiment!$A$2:$U$90,MATCH(Results!Z$1,Experiment!$A$1:$U$1,0),FALSE)</f>
        <v>0.5</v>
      </c>
      <c r="AA1298" s="3">
        <f>VLOOKUP($F1298,Experiment!$A$2:$U$90,MATCH(Results!AA$1,Experiment!$A$1:$U$1,0),FALSE)</f>
        <v>0.25</v>
      </c>
      <c r="AB1298" s="3">
        <f>VLOOKUP($F1298,Experiment!$A$2:$U$90,MATCH(Results!AB$1,Experiment!$A$1:$U$1,0),FALSE)</f>
        <v>0.625</v>
      </c>
      <c r="AC1298" s="3">
        <f>VLOOKUP($F1298,Experiment!$A$2:$U$90,MATCH(Results!AC$1,Experiment!$A$1:$U$1,0),FALSE)</f>
        <v>0.375</v>
      </c>
      <c r="AD1298" s="2">
        <f>VLOOKUP($F1298,Experiment!$A$2:$U$90,MATCH(Results!AD$1,Experiment!$A$1:$U$1,0),FALSE)</f>
        <v>-8.75</v>
      </c>
      <c r="AE1298" s="2">
        <f>VLOOKUP($F1298,Experiment!$A$2:$U$90,MATCH(Results!AE$1,Experiment!$A$1:$U$1,0),FALSE)</f>
        <v>2835.9375</v>
      </c>
      <c r="AF1298" s="2">
        <f>VLOOKUP($F1298,Experiment!$A$2:$U$90,MATCH(Results!AF$1,Experiment!$A$1:$U$1,0),FALSE)</f>
        <v>53.253521010351982</v>
      </c>
      <c r="AG1298" s="3">
        <f>VLOOKUP($F1298,Experiment!$A$2:$W$90,MATCH(Results!AG$1,Experiment!$A$1:$W$1,0),FALSE)</f>
        <v>0.82730419370997643</v>
      </c>
      <c r="AH1298" s="3">
        <f>VLOOKUP($F1298,Experiment!$A$2:$W$90,MATCH(Results!AH$1,Experiment!$A$1:$W$1,0),FALSE)</f>
        <v>0.38648875795104182</v>
      </c>
      <c r="AI1298" s="3">
        <f>VLOOKUP($F1298,Experiment!$A$2:$X$90,MATCH(Results!AI$1,Experiment!$A$1:$X$1,0),FALSE)</f>
        <v>0.61351124204895813</v>
      </c>
      <c r="AJ1298" s="2">
        <f>Table1[[#This Row],[Gain]]^Table1[[#This Row],[θ]]</f>
        <v>37.643362891590748</v>
      </c>
      <c r="AK1298" s="2">
        <f>-Table1[[#This Row],[λ]]*-Table1[[#This Row],[Loss]]^Table1[[#This Row],[θ]]</f>
        <v>64.054973166180915</v>
      </c>
      <c r="AL1298" s="2">
        <f>Table1[[#This Row],[v_n_w_g]]-Table1[[#This Row],[v_n_w_l]]</f>
        <v>-26.411610274590167</v>
      </c>
      <c r="AM1298" s="2">
        <f>IF(Table1[[#This Row],[diff_v]]&gt;=1,1,0)</f>
        <v>0</v>
      </c>
    </row>
    <row r="1299" spans="1:39" hidden="1" x14ac:dyDescent="0.3">
      <c r="A1299">
        <v>31</v>
      </c>
      <c r="B1299" t="s">
        <v>47</v>
      </c>
      <c r="C1299" s="22">
        <f>VLOOKUP(Table1[[#This Row],[Subject]],'Subject Profile'!$A$2:$E$8,4,FALSE)</f>
        <v>0.88613857459934653</v>
      </c>
      <c r="D1299" s="22">
        <f>VLOOKUP(Table1[[#This Row],[Subject]],'Subject Profile'!$A$2:$E$8,5,FALSE)</f>
        <v>-2</v>
      </c>
      <c r="E1299" t="s">
        <v>109</v>
      </c>
      <c r="F1299" t="s">
        <v>55</v>
      </c>
      <c r="G1299" t="s">
        <v>56</v>
      </c>
      <c r="H1299">
        <f>IF(Table1[[#This Row],[decision]]="accept",1,0)</f>
        <v>0</v>
      </c>
      <c r="I1299">
        <v>0</v>
      </c>
      <c r="J1299">
        <v>510</v>
      </c>
      <c r="K1299">
        <v>1664606417</v>
      </c>
      <c r="L1299">
        <v>13</v>
      </c>
      <c r="M1299" t="str">
        <f>VLOOKUP($F1299,Experiment!$A$2:$U$90,MATCH(Results!M$1,Experiment!$A$1:$U$1,0)+1,FALSE)</f>
        <v>R</v>
      </c>
      <c r="N1299">
        <f>IF(Table1[[#This Row],[Impact]]="I",0,1)</f>
        <v>1</v>
      </c>
      <c r="O1299" s="2">
        <f>VLOOKUP($F1299,Experiment!$A$2:$U$90,MATCH(Results!O$1,Experiment!$A$1:$U$1,0),FALSE)</f>
        <v>0</v>
      </c>
      <c r="P1299" s="3">
        <f>VLOOKUP($F1299,Experiment!$A$2:$U$90,MATCH(Results!P$1,Experiment!$A$1:$U$1,0),FALSE)</f>
        <v>0</v>
      </c>
      <c r="Q1299" s="2">
        <f>VLOOKUP($F1299,Experiment!$A$2:$U$90,MATCH(Results!Q$1,Experiment!$A$1:$U$1,0),FALSE)</f>
        <v>0</v>
      </c>
      <c r="R1299" s="3">
        <f>VLOOKUP($F1299,Experiment!$A$2:$U$90,MATCH(Results!R$1,Experiment!$A$1:$U$1,0),FALSE)</f>
        <v>0</v>
      </c>
      <c r="S1299" s="2">
        <f>VLOOKUP($F1299,Experiment!$A$2:$U$90,MATCH(Results!S$1,Experiment!$A$1:$U$1,0),FALSE)</f>
        <v>0</v>
      </c>
      <c r="T1299" s="2">
        <f>VLOOKUP($F1299,Experiment!$A$2:$U$90,MATCH(Results!T$1,Experiment!$A$1:$U$1,0),FALSE)</f>
        <v>0</v>
      </c>
      <c r="U1299" s="2">
        <f>VLOOKUP($F1299,Experiment!$A$2:$U$90,MATCH(Results!U$1,Experiment!$A$1:$U$1,0),FALSE)</f>
        <v>0</v>
      </c>
      <c r="V1299" s="2">
        <f>VLOOKUP($F1299,Experiment!$A$2:$U$90,MATCH(Results!V$1,Experiment!$A$1:$U$1,0),FALSE)</f>
        <v>0</v>
      </c>
      <c r="W1299" s="3">
        <f>VLOOKUP($F1299,Experiment!$A$2:$U$90,MATCH(Results!W$1,Experiment!$A$1:$U$1,0),FALSE)</f>
        <v>0</v>
      </c>
      <c r="X1299" s="3">
        <f>VLOOKUP($F1299,Experiment!$A$2:$U$90,MATCH(Results!X$1,Experiment!$A$1:$U$1,0),FALSE)</f>
        <v>0</v>
      </c>
      <c r="Y1299" s="2">
        <f>VLOOKUP($F1299,Experiment!$A$2:$U$90,MATCH(Results!Y$1,Experiment!$A$1:$U$1,0),FALSE)</f>
        <v>0</v>
      </c>
      <c r="Z1299" s="3">
        <f>VLOOKUP($F1299,Experiment!$A$2:$U$90,MATCH(Results!Z$1,Experiment!$A$1:$U$1,0),FALSE)</f>
        <v>0</v>
      </c>
      <c r="AA1299" s="3">
        <f>VLOOKUP($F1299,Experiment!$A$2:$U$90,MATCH(Results!AA$1,Experiment!$A$1:$U$1,0),FALSE)</f>
        <v>0</v>
      </c>
      <c r="AB1299" s="3">
        <f>VLOOKUP($F1299,Experiment!$A$2:$U$90,MATCH(Results!AB$1,Experiment!$A$1:$U$1,0),FALSE)</f>
        <v>0</v>
      </c>
      <c r="AC1299" s="3">
        <f>VLOOKUP($F1299,Experiment!$A$2:$U$90,MATCH(Results!AC$1,Experiment!$A$1:$U$1,0),FALSE)</f>
        <v>0</v>
      </c>
      <c r="AD1299" s="2">
        <f>VLOOKUP($F1299,Experiment!$A$2:$U$90,MATCH(Results!AD$1,Experiment!$A$1:$U$1,0),FALSE)</f>
        <v>0</v>
      </c>
      <c r="AE1299" s="2">
        <f>VLOOKUP($F1299,Experiment!$A$2:$U$90,MATCH(Results!AE$1,Experiment!$A$1:$U$1,0),FALSE)</f>
        <v>0</v>
      </c>
      <c r="AF1299" s="2">
        <f>VLOOKUP($F1299,Experiment!$A$2:$U$90,MATCH(Results!AF$1,Experiment!$A$1:$U$1,0),FALSE)</f>
        <v>0</v>
      </c>
      <c r="AG1299" s="2"/>
      <c r="AH1299" s="3">
        <f>VLOOKUP($F1299,Experiment!$A$2:$W$90,MATCH(Results!AH$1,Experiment!$A$1:$W$1,0),FALSE)</f>
        <v>0</v>
      </c>
      <c r="AI1299" s="2">
        <f>VLOOKUP($F1299,Experiment!$A$2:$X$90,MATCH(Results!AI$1,Experiment!$A$1:$X$1,0),FALSE)</f>
        <v>0</v>
      </c>
      <c r="AJ1299" s="2">
        <f>Table1[[#This Row],[Gain]]^Table1[[#This Row],[θ]]</f>
        <v>0</v>
      </c>
      <c r="AK1299" s="2">
        <f>-Table1[[#This Row],[λ]]*-Table1[[#This Row],[Loss]]^Table1[[#This Row],[θ]]</f>
        <v>0</v>
      </c>
      <c r="AL1299" s="2">
        <f>Table1[[#This Row],[v_n_w_g]]-Table1[[#This Row],[v_n_w_l]]</f>
        <v>0</v>
      </c>
      <c r="AM1299" s="2">
        <f>IF(Table1[[#This Row],[diff_v]]&gt;=1,1,0)</f>
        <v>0</v>
      </c>
    </row>
    <row r="1300" spans="1:39" hidden="1" x14ac:dyDescent="0.3">
      <c r="A1300">
        <v>32</v>
      </c>
      <c r="B1300" t="s">
        <v>47</v>
      </c>
      <c r="C1300" s="22">
        <f>VLOOKUP(Table1[[#This Row],[Subject]],'Subject Profile'!$A$2:$E$8,4,FALSE)</f>
        <v>0.88613857459934653</v>
      </c>
      <c r="D1300" s="22">
        <f>VLOOKUP(Table1[[#This Row],[Subject]],'Subject Profile'!$A$2:$E$8,5,FALSE)</f>
        <v>-2</v>
      </c>
      <c r="E1300" t="s">
        <v>109</v>
      </c>
      <c r="F1300" t="s">
        <v>74</v>
      </c>
      <c r="G1300" t="s">
        <v>113</v>
      </c>
      <c r="H1300">
        <f>IF(Table1[[#This Row],[decision]]="accept",1,0)</f>
        <v>0</v>
      </c>
      <c r="I1300">
        <v>0</v>
      </c>
      <c r="J1300">
        <v>510</v>
      </c>
      <c r="K1300">
        <v>1664606421</v>
      </c>
      <c r="L1300">
        <v>4</v>
      </c>
      <c r="M1300" t="str">
        <f>VLOOKUP($F1300,Experiment!$A$2:$U$90,MATCH(Results!M$1,Experiment!$A$1:$U$1,0)+1,FALSE)</f>
        <v>G</v>
      </c>
      <c r="N1300">
        <f>IF(Table1[[#This Row],[Impact]]="I",0,1)</f>
        <v>1</v>
      </c>
      <c r="O1300" s="2">
        <f>VLOOKUP($F1300,Experiment!$A$2:$U$90,MATCH(Results!O$1,Experiment!$A$1:$U$1,0),FALSE)</f>
        <v>-10</v>
      </c>
      <c r="P1300" s="3">
        <f>VLOOKUP($F1300,Experiment!$A$2:$U$90,MATCH(Results!P$1,Experiment!$A$1:$U$1,0),FALSE)</f>
        <v>0.5</v>
      </c>
      <c r="Q1300" s="2">
        <f>VLOOKUP($F1300,Experiment!$A$2:$U$90,MATCH(Results!Q$1,Experiment!$A$1:$U$1,0),FALSE)</f>
        <v>30</v>
      </c>
      <c r="R1300" s="3">
        <f>VLOOKUP($F1300,Experiment!$A$2:$U$90,MATCH(Results!R$1,Experiment!$A$1:$U$1,0),FALSE)</f>
        <v>0.5</v>
      </c>
      <c r="S1300" s="2">
        <f>VLOOKUP($F1300,Experiment!$A$2:$U$90,MATCH(Results!S$1,Experiment!$A$1:$U$1,0),FALSE)</f>
        <v>10</v>
      </c>
      <c r="T1300" s="2">
        <f>VLOOKUP($F1300,Experiment!$A$2:$U$90,MATCH(Results!T$1,Experiment!$A$1:$U$1,0),FALSE)</f>
        <v>400</v>
      </c>
      <c r="U1300" s="2">
        <f>VLOOKUP($F1300,Experiment!$A$2:$U$90,MATCH(Results!U$1,Experiment!$A$1:$U$1,0),FALSE)</f>
        <v>20</v>
      </c>
      <c r="V1300" s="2">
        <f>VLOOKUP($F1300,Experiment!$A$2:$U$90,MATCH(Results!V$1,Experiment!$A$1:$U$1,0),FALSE)</f>
        <v>2</v>
      </c>
      <c r="W1300" s="3">
        <f>VLOOKUP($F1300,Experiment!$A$2:$U$90,MATCH(Results!W$1,Experiment!$A$1:$U$1,0),FALSE)</f>
        <v>0.25</v>
      </c>
      <c r="X1300" s="3">
        <f>VLOOKUP($F1300,Experiment!$A$2:$U$90,MATCH(Results!X$1,Experiment!$A$1:$U$1,0),FALSE)</f>
        <v>0.75</v>
      </c>
      <c r="Y1300" s="2">
        <f>VLOOKUP($F1300,Experiment!$A$2:$U$90,MATCH(Results!Y$1,Experiment!$A$1:$U$1,0),FALSE)</f>
        <v>2</v>
      </c>
      <c r="Z1300" s="3">
        <f>VLOOKUP($F1300,Experiment!$A$2:$U$90,MATCH(Results!Z$1,Experiment!$A$1:$U$1,0),FALSE)</f>
        <v>0.5</v>
      </c>
      <c r="AA1300" s="3">
        <f>VLOOKUP($F1300,Experiment!$A$2:$U$90,MATCH(Results!AA$1,Experiment!$A$1:$U$1,0),FALSE)</f>
        <v>0.25</v>
      </c>
      <c r="AB1300" s="3">
        <f>VLOOKUP($F1300,Experiment!$A$2:$U$90,MATCH(Results!AB$1,Experiment!$A$1:$U$1,0),FALSE)</f>
        <v>0.625</v>
      </c>
      <c r="AC1300" s="3">
        <f>VLOOKUP($F1300,Experiment!$A$2:$U$90,MATCH(Results!AC$1,Experiment!$A$1:$U$1,0),FALSE)</f>
        <v>0.375</v>
      </c>
      <c r="AD1300" s="2">
        <f>VLOOKUP($F1300,Experiment!$A$2:$U$90,MATCH(Results!AD$1,Experiment!$A$1:$U$1,0),FALSE)</f>
        <v>5</v>
      </c>
      <c r="AE1300" s="2">
        <f>VLOOKUP($F1300,Experiment!$A$2:$U$90,MATCH(Results!AE$1,Experiment!$A$1:$U$1,0),FALSE)</f>
        <v>375</v>
      </c>
      <c r="AF1300" s="2">
        <f>VLOOKUP($F1300,Experiment!$A$2:$U$90,MATCH(Results!AF$1,Experiment!$A$1:$U$1,0),FALSE)</f>
        <v>19.364916731037084</v>
      </c>
      <c r="AG1300" s="3">
        <f>VLOOKUP($F1300,Experiment!$A$2:$W$90,MATCH(Results!AG$1,Experiment!$A$1:$W$1,0),FALSE)</f>
        <v>0.82730419370997643</v>
      </c>
      <c r="AH1300" s="3">
        <f>VLOOKUP($F1300,Experiment!$A$2:$W$90,MATCH(Results!AH$1,Experiment!$A$1:$W$1,0),FALSE)</f>
        <v>0.38648875795104182</v>
      </c>
      <c r="AI1300" s="3">
        <f>VLOOKUP($F1300,Experiment!$A$2:$X$90,MATCH(Results!AI$1,Experiment!$A$1:$X$1,0),FALSE)</f>
        <v>0.61351124204895813</v>
      </c>
      <c r="AJ1300" s="2">
        <f>Table1[[#This Row],[Gain]]^Table1[[#This Row],[θ]]</f>
        <v>20.367331083133973</v>
      </c>
      <c r="AK1300" s="2">
        <f>-Table1[[#This Row],[λ]]*-Table1[[#This Row],[Loss]]^Table1[[#This Row],[θ]]</f>
        <v>15.387517868726606</v>
      </c>
      <c r="AL1300" s="2">
        <f>Table1[[#This Row],[v_n_w_g]]-Table1[[#This Row],[v_n_w_l]]</f>
        <v>4.9798132144073666</v>
      </c>
      <c r="AM1300" s="2">
        <f>IF(Table1[[#This Row],[diff_v]]&gt;=1,1,0)</f>
        <v>1</v>
      </c>
    </row>
    <row r="1301" spans="1:39" hidden="1" x14ac:dyDescent="0.3">
      <c r="A1301">
        <v>33</v>
      </c>
      <c r="B1301" t="s">
        <v>47</v>
      </c>
      <c r="C1301" s="22">
        <f>VLOOKUP(Table1[[#This Row],[Subject]],'Subject Profile'!$A$2:$E$8,4,FALSE)</f>
        <v>0.88613857459934653</v>
      </c>
      <c r="D1301" s="22">
        <f>VLOOKUP(Table1[[#This Row],[Subject]],'Subject Profile'!$A$2:$E$8,5,FALSE)</f>
        <v>-2</v>
      </c>
      <c r="E1301" t="s">
        <v>109</v>
      </c>
      <c r="F1301" t="s">
        <v>89</v>
      </c>
      <c r="G1301" t="s">
        <v>90</v>
      </c>
      <c r="H1301">
        <f>IF(Table1[[#This Row],[decision]]="accept",1,0)</f>
        <v>0</v>
      </c>
      <c r="I1301">
        <v>-50</v>
      </c>
      <c r="J1301">
        <v>460</v>
      </c>
      <c r="K1301">
        <v>1664606431</v>
      </c>
      <c r="L1301">
        <v>10</v>
      </c>
      <c r="M1301" t="str">
        <f>VLOOKUP($F1301,Experiment!$A$2:$U$90,MATCH(Results!M$1,Experiment!$A$1:$U$1,0)+1,FALSE)</f>
        <v>T</v>
      </c>
      <c r="N1301">
        <f>IF(Table1[[#This Row],[Impact]]="I",0,1)</f>
        <v>1</v>
      </c>
      <c r="O1301" s="2">
        <f>VLOOKUP($F1301,Experiment!$A$2:$U$90,MATCH(Results!O$1,Experiment!$A$1:$U$1,0),FALSE)</f>
        <v>0</v>
      </c>
      <c r="P1301" s="3">
        <f>VLOOKUP($F1301,Experiment!$A$2:$U$90,MATCH(Results!P$1,Experiment!$A$1:$U$1,0),FALSE)</f>
        <v>0</v>
      </c>
      <c r="Q1301" s="2">
        <f>VLOOKUP($F1301,Experiment!$A$2:$U$90,MATCH(Results!Q$1,Experiment!$A$1:$U$1,0),FALSE)</f>
        <v>0</v>
      </c>
      <c r="R1301" s="3">
        <f>VLOOKUP($F1301,Experiment!$A$2:$U$90,MATCH(Results!R$1,Experiment!$A$1:$U$1,0),FALSE)</f>
        <v>0</v>
      </c>
      <c r="S1301" s="2">
        <f>VLOOKUP($F1301,Experiment!$A$2:$U$90,MATCH(Results!S$1,Experiment!$A$1:$U$1,0),FALSE)</f>
        <v>0</v>
      </c>
      <c r="T1301" s="2">
        <f>VLOOKUP($F1301,Experiment!$A$2:$U$90,MATCH(Results!T$1,Experiment!$A$1:$U$1,0),FALSE)</f>
        <v>0</v>
      </c>
      <c r="U1301" s="2">
        <f>VLOOKUP($F1301,Experiment!$A$2:$U$90,MATCH(Results!U$1,Experiment!$A$1:$U$1,0),FALSE)</f>
        <v>0</v>
      </c>
      <c r="V1301" s="2">
        <f>VLOOKUP($F1301,Experiment!$A$2:$U$90,MATCH(Results!V$1,Experiment!$A$1:$U$1,0),FALSE)</f>
        <v>0</v>
      </c>
      <c r="W1301" s="3">
        <f>VLOOKUP($F1301,Experiment!$A$2:$U$90,MATCH(Results!W$1,Experiment!$A$1:$U$1,0),FALSE)</f>
        <v>0</v>
      </c>
      <c r="X1301" s="3">
        <f>VLOOKUP($F1301,Experiment!$A$2:$U$90,MATCH(Results!X$1,Experiment!$A$1:$U$1,0),FALSE)</f>
        <v>0</v>
      </c>
      <c r="Y1301" s="2">
        <f>VLOOKUP($F1301,Experiment!$A$2:$U$90,MATCH(Results!Y$1,Experiment!$A$1:$U$1,0),FALSE)</f>
        <v>0</v>
      </c>
      <c r="Z1301" s="3">
        <f>VLOOKUP($F1301,Experiment!$A$2:$U$90,MATCH(Results!Z$1,Experiment!$A$1:$U$1,0),FALSE)</f>
        <v>0</v>
      </c>
      <c r="AA1301" s="3">
        <f>VLOOKUP($F1301,Experiment!$A$2:$U$90,MATCH(Results!AA$1,Experiment!$A$1:$U$1,0),FALSE)</f>
        <v>0</v>
      </c>
      <c r="AB1301" s="3">
        <f>VLOOKUP($F1301,Experiment!$A$2:$U$90,MATCH(Results!AB$1,Experiment!$A$1:$U$1,0),FALSE)</f>
        <v>0</v>
      </c>
      <c r="AC1301" s="3">
        <f>VLOOKUP($F1301,Experiment!$A$2:$U$90,MATCH(Results!AC$1,Experiment!$A$1:$U$1,0),FALSE)</f>
        <v>0</v>
      </c>
      <c r="AD1301" s="2">
        <f>VLOOKUP($F1301,Experiment!$A$2:$U$90,MATCH(Results!AD$1,Experiment!$A$1:$U$1,0),FALSE)</f>
        <v>0</v>
      </c>
      <c r="AE1301" s="2">
        <f>VLOOKUP($F1301,Experiment!$A$2:$U$90,MATCH(Results!AE$1,Experiment!$A$1:$U$1,0),FALSE)</f>
        <v>0</v>
      </c>
      <c r="AF1301" s="2">
        <f>VLOOKUP($F1301,Experiment!$A$2:$U$90,MATCH(Results!AF$1,Experiment!$A$1:$U$1,0),FALSE)</f>
        <v>0</v>
      </c>
      <c r="AG1301" s="2"/>
      <c r="AH1301" s="3">
        <f>VLOOKUP($F1301,Experiment!$A$2:$W$90,MATCH(Results!AH$1,Experiment!$A$1:$W$1,0),FALSE)</f>
        <v>0</v>
      </c>
      <c r="AI1301" s="2">
        <f>VLOOKUP($F1301,Experiment!$A$2:$X$90,MATCH(Results!AI$1,Experiment!$A$1:$X$1,0),FALSE)</f>
        <v>0</v>
      </c>
      <c r="AJ1301" s="2">
        <f>Table1[[#This Row],[Gain]]^Table1[[#This Row],[θ]]</f>
        <v>0</v>
      </c>
      <c r="AK1301" s="2">
        <f>-Table1[[#This Row],[λ]]*-Table1[[#This Row],[Loss]]^Table1[[#This Row],[θ]]</f>
        <v>0</v>
      </c>
      <c r="AL1301" s="2">
        <f>Table1[[#This Row],[v_n_w_g]]-Table1[[#This Row],[v_n_w_l]]</f>
        <v>0</v>
      </c>
      <c r="AM1301" s="2">
        <f>IF(Table1[[#This Row],[diff_v]]&gt;=1,1,0)</f>
        <v>0</v>
      </c>
    </row>
    <row r="1302" spans="1:39" hidden="1" x14ac:dyDescent="0.3">
      <c r="A1302">
        <v>34</v>
      </c>
      <c r="B1302" t="s">
        <v>47</v>
      </c>
      <c r="C1302" s="22">
        <f>VLOOKUP(Table1[[#This Row],[Subject]],'Subject Profile'!$A$2:$E$8,4,FALSE)</f>
        <v>0.88613857459934653</v>
      </c>
      <c r="D1302" s="22">
        <f>VLOOKUP(Table1[[#This Row],[Subject]],'Subject Profile'!$A$2:$E$8,5,FALSE)</f>
        <v>-2</v>
      </c>
      <c r="E1302" t="s">
        <v>109</v>
      </c>
      <c r="F1302" t="s">
        <v>86</v>
      </c>
      <c r="G1302" t="s">
        <v>7</v>
      </c>
      <c r="H1302">
        <f>IF(Table1[[#This Row],[decision]]="accept",1,0)</f>
        <v>1</v>
      </c>
      <c r="I1302">
        <v>70</v>
      </c>
      <c r="J1302">
        <v>580</v>
      </c>
      <c r="K1302">
        <v>1664606441</v>
      </c>
      <c r="L1302">
        <v>10</v>
      </c>
      <c r="M1302" t="str">
        <f>VLOOKUP($F1302,Experiment!$A$2:$U$90,MATCH(Results!M$1,Experiment!$A$1:$U$1,0)+1,FALSE)</f>
        <v>I</v>
      </c>
      <c r="N1302">
        <f>IF(Table1[[#This Row],[Impact]]="I",0,1)</f>
        <v>0</v>
      </c>
      <c r="O1302" s="2">
        <f>VLOOKUP($F1302,Experiment!$A$2:$U$90,MATCH(Results!O$1,Experiment!$A$1:$U$1,0),FALSE)</f>
        <v>-50</v>
      </c>
      <c r="P1302" s="3">
        <f>VLOOKUP($F1302,Experiment!$A$2:$U$90,MATCH(Results!P$1,Experiment!$A$1:$U$1,0),FALSE)</f>
        <v>0.5</v>
      </c>
      <c r="Q1302" s="2">
        <f>VLOOKUP($F1302,Experiment!$A$2:$U$90,MATCH(Results!Q$1,Experiment!$A$1:$U$1,0),FALSE)</f>
        <v>70</v>
      </c>
      <c r="R1302" s="3">
        <f>VLOOKUP($F1302,Experiment!$A$2:$U$90,MATCH(Results!R$1,Experiment!$A$1:$U$1,0),FALSE)</f>
        <v>0.5</v>
      </c>
      <c r="S1302" s="2">
        <f>VLOOKUP($F1302,Experiment!$A$2:$U$90,MATCH(Results!S$1,Experiment!$A$1:$U$1,0),FALSE)</f>
        <v>10</v>
      </c>
      <c r="T1302" s="2">
        <f>VLOOKUP($F1302,Experiment!$A$2:$U$90,MATCH(Results!T$1,Experiment!$A$1:$U$1,0),FALSE)</f>
        <v>3600</v>
      </c>
      <c r="U1302" s="2">
        <f>VLOOKUP($F1302,Experiment!$A$2:$U$90,MATCH(Results!U$1,Experiment!$A$1:$U$1,0),FALSE)</f>
        <v>60</v>
      </c>
      <c r="V1302" s="2">
        <f>VLOOKUP($F1302,Experiment!$A$2:$U$90,MATCH(Results!V$1,Experiment!$A$1:$U$1,0),FALSE)</f>
        <v>4</v>
      </c>
      <c r="W1302" s="3">
        <f>VLOOKUP($F1302,Experiment!$A$2:$U$90,MATCH(Results!W$1,Experiment!$A$1:$U$1,0),FALSE)</f>
        <v>0.25</v>
      </c>
      <c r="X1302" s="3">
        <f>VLOOKUP($F1302,Experiment!$A$2:$U$90,MATCH(Results!X$1,Experiment!$A$1:$U$1,0),FALSE)</f>
        <v>0.75</v>
      </c>
      <c r="Y1302" s="2">
        <f>VLOOKUP($F1302,Experiment!$A$2:$U$90,MATCH(Results!Y$1,Experiment!$A$1:$U$1,0),FALSE)</f>
        <v>2</v>
      </c>
      <c r="Z1302" s="3">
        <f>VLOOKUP($F1302,Experiment!$A$2:$U$90,MATCH(Results!Z$1,Experiment!$A$1:$U$1,0),FALSE)</f>
        <v>0.5</v>
      </c>
      <c r="AA1302" s="3">
        <f>VLOOKUP($F1302,Experiment!$A$2:$U$90,MATCH(Results!AA$1,Experiment!$A$1:$U$1,0),FALSE)</f>
        <v>0.25</v>
      </c>
      <c r="AB1302" s="3">
        <f>VLOOKUP($F1302,Experiment!$A$2:$U$90,MATCH(Results!AB$1,Experiment!$A$1:$U$1,0),FALSE)</f>
        <v>0.625</v>
      </c>
      <c r="AC1302" s="3">
        <f>VLOOKUP($F1302,Experiment!$A$2:$U$90,MATCH(Results!AC$1,Experiment!$A$1:$U$1,0),FALSE)</f>
        <v>0.375</v>
      </c>
      <c r="AD1302" s="2">
        <f>VLOOKUP($F1302,Experiment!$A$2:$U$90,MATCH(Results!AD$1,Experiment!$A$1:$U$1,0),FALSE)</f>
        <v>-5</v>
      </c>
      <c r="AE1302" s="2">
        <f>VLOOKUP($F1302,Experiment!$A$2:$U$90,MATCH(Results!AE$1,Experiment!$A$1:$U$1,0),FALSE)</f>
        <v>3375</v>
      </c>
      <c r="AF1302" s="2">
        <f>VLOOKUP($F1302,Experiment!$A$2:$U$90,MATCH(Results!AF$1,Experiment!$A$1:$U$1,0),FALSE)</f>
        <v>58.094750193111253</v>
      </c>
      <c r="AG1302" s="3">
        <f>VLOOKUP($F1302,Experiment!$A$2:$W$90,MATCH(Results!AG$1,Experiment!$A$1:$W$1,0),FALSE)</f>
        <v>0.82730419370997643</v>
      </c>
      <c r="AH1302" s="3">
        <f>VLOOKUP($F1302,Experiment!$A$2:$W$90,MATCH(Results!AH$1,Experiment!$A$1:$W$1,0),FALSE)</f>
        <v>0.38648875795104182</v>
      </c>
      <c r="AI1302" s="3">
        <f>VLOOKUP($F1302,Experiment!$A$2:$X$90,MATCH(Results!AI$1,Experiment!$A$1:$X$1,0),FALSE)</f>
        <v>0.61351124204895813</v>
      </c>
      <c r="AJ1302" s="2">
        <f>Table1[[#This Row],[Gain]]^Table1[[#This Row],[θ]]</f>
        <v>43.153154399808855</v>
      </c>
      <c r="AK1302" s="2">
        <f>-Table1[[#This Row],[λ]]*-Table1[[#This Row],[Loss]]^Table1[[#This Row],[θ]]</f>
        <v>64.054973166180915</v>
      </c>
      <c r="AL1302" s="2">
        <f>Table1[[#This Row],[v_n_w_g]]-Table1[[#This Row],[v_n_w_l]]</f>
        <v>-20.90181876637206</v>
      </c>
      <c r="AM1302" s="2">
        <f>IF(Table1[[#This Row],[diff_v]]&gt;=1,1,0)</f>
        <v>0</v>
      </c>
    </row>
    <row r="1303" spans="1:39" hidden="1" x14ac:dyDescent="0.3">
      <c r="A1303">
        <v>35</v>
      </c>
      <c r="B1303" t="s">
        <v>47</v>
      </c>
      <c r="C1303" s="22">
        <f>VLOOKUP(Table1[[#This Row],[Subject]],'Subject Profile'!$A$2:$E$8,4,FALSE)</f>
        <v>0.88613857459934653</v>
      </c>
      <c r="D1303" s="22">
        <f>VLOOKUP(Table1[[#This Row],[Subject]],'Subject Profile'!$A$2:$E$8,5,FALSE)</f>
        <v>-2</v>
      </c>
      <c r="E1303" t="s">
        <v>109</v>
      </c>
      <c r="F1303" t="s">
        <v>51</v>
      </c>
      <c r="G1303" t="s">
        <v>5</v>
      </c>
      <c r="H1303">
        <f>IF(Table1[[#This Row],[decision]]="accept",1,0)</f>
        <v>0</v>
      </c>
      <c r="I1303">
        <v>0</v>
      </c>
      <c r="J1303">
        <v>580</v>
      </c>
      <c r="K1303">
        <v>1664606445</v>
      </c>
      <c r="L1303">
        <v>4</v>
      </c>
      <c r="M1303" t="str">
        <f>VLOOKUP($F1303,Experiment!$A$2:$U$90,MATCH(Results!M$1,Experiment!$A$1:$U$1,0)+1,FALSE)</f>
        <v>I</v>
      </c>
      <c r="N1303">
        <f>IF(Table1[[#This Row],[Impact]]="I",0,1)</f>
        <v>0</v>
      </c>
      <c r="O1303" s="2">
        <f>VLOOKUP($F1303,Experiment!$A$2:$U$90,MATCH(Results!O$1,Experiment!$A$1:$U$1,0),FALSE)</f>
        <v>-90</v>
      </c>
      <c r="P1303" s="3">
        <f>VLOOKUP($F1303,Experiment!$A$2:$U$90,MATCH(Results!P$1,Experiment!$A$1:$U$1,0),FALSE)</f>
        <v>0.5</v>
      </c>
      <c r="Q1303" s="2">
        <f>VLOOKUP($F1303,Experiment!$A$2:$U$90,MATCH(Results!Q$1,Experiment!$A$1:$U$1,0),FALSE)</f>
        <v>80</v>
      </c>
      <c r="R1303" s="3">
        <f>VLOOKUP($F1303,Experiment!$A$2:$U$90,MATCH(Results!R$1,Experiment!$A$1:$U$1,0),FALSE)</f>
        <v>0.5</v>
      </c>
      <c r="S1303" s="2">
        <f>VLOOKUP($F1303,Experiment!$A$2:$U$90,MATCH(Results!S$1,Experiment!$A$1:$U$1,0),FALSE)</f>
        <v>-5</v>
      </c>
      <c r="T1303" s="2">
        <f>VLOOKUP($F1303,Experiment!$A$2:$U$90,MATCH(Results!T$1,Experiment!$A$1:$U$1,0),FALSE)</f>
        <v>7225</v>
      </c>
      <c r="U1303" s="2">
        <f>VLOOKUP($F1303,Experiment!$A$2:$U$90,MATCH(Results!U$1,Experiment!$A$1:$U$1,0),FALSE)</f>
        <v>85</v>
      </c>
      <c r="V1303" s="2">
        <f>VLOOKUP($F1303,Experiment!$A$2:$U$90,MATCH(Results!V$1,Experiment!$A$1:$U$1,0),FALSE)</f>
        <v>4</v>
      </c>
      <c r="W1303" s="3">
        <f>VLOOKUP($F1303,Experiment!$A$2:$U$90,MATCH(Results!W$1,Experiment!$A$1:$U$1,0),FALSE)</f>
        <v>0.25</v>
      </c>
      <c r="X1303" s="3">
        <f>VLOOKUP($F1303,Experiment!$A$2:$U$90,MATCH(Results!X$1,Experiment!$A$1:$U$1,0),FALSE)</f>
        <v>0.75</v>
      </c>
      <c r="Y1303" s="2">
        <f>VLOOKUP($F1303,Experiment!$A$2:$U$90,MATCH(Results!Y$1,Experiment!$A$1:$U$1,0),FALSE)</f>
        <v>1</v>
      </c>
      <c r="Z1303" s="3">
        <f>VLOOKUP($F1303,Experiment!$A$2:$U$90,MATCH(Results!Z$1,Experiment!$A$1:$U$1,0),FALSE)</f>
        <v>0.25</v>
      </c>
      <c r="AA1303" s="3">
        <f>VLOOKUP($F1303,Experiment!$A$2:$U$90,MATCH(Results!AA$1,Experiment!$A$1:$U$1,0),FALSE)</f>
        <v>0.5</v>
      </c>
      <c r="AB1303" s="3">
        <f>VLOOKUP($F1303,Experiment!$A$2:$U$90,MATCH(Results!AB$1,Experiment!$A$1:$U$1,0),FALSE)</f>
        <v>0.375</v>
      </c>
      <c r="AC1303" s="3">
        <f>VLOOKUP($F1303,Experiment!$A$2:$U$90,MATCH(Results!AC$1,Experiment!$A$1:$U$1,0),FALSE)</f>
        <v>0.625</v>
      </c>
      <c r="AD1303" s="2">
        <f>VLOOKUP($F1303,Experiment!$A$2:$U$90,MATCH(Results!AD$1,Experiment!$A$1:$U$1,0),FALSE)</f>
        <v>16.25</v>
      </c>
      <c r="AE1303" s="2">
        <f>VLOOKUP($F1303,Experiment!$A$2:$U$90,MATCH(Results!AE$1,Experiment!$A$1:$U$1,0),FALSE)</f>
        <v>6773.4375</v>
      </c>
      <c r="AF1303" s="2">
        <f>VLOOKUP($F1303,Experiment!$A$2:$U$90,MATCH(Results!AF$1,Experiment!$A$1:$U$1,0),FALSE)</f>
        <v>82.300896106907615</v>
      </c>
      <c r="AG1303" s="3">
        <f>VLOOKUP($F1303,Experiment!$A$2:$W$90,MATCH(Results!AG$1,Experiment!$A$1:$W$1,0),FALSE)</f>
        <v>1</v>
      </c>
      <c r="AH1303" s="3">
        <f>VLOOKUP($F1303,Experiment!$A$2:$W$90,MATCH(Results!AH$1,Experiment!$A$1:$W$1,0),FALSE)</f>
        <v>0.625</v>
      </c>
      <c r="AI1303" s="3">
        <f>VLOOKUP($F1303,Experiment!$A$2:$X$90,MATCH(Results!AI$1,Experiment!$A$1:$X$1,0),FALSE)</f>
        <v>0.375</v>
      </c>
      <c r="AJ1303" s="2">
        <f>Table1[[#This Row],[Gain]]^Table1[[#This Row],[θ]]</f>
        <v>48.573729325843161</v>
      </c>
      <c r="AK1303" s="2">
        <f>-Table1[[#This Row],[λ]]*-Table1[[#This Row],[Loss]]^Table1[[#This Row],[θ]]</f>
        <v>107.83498131120591</v>
      </c>
      <c r="AL1303" s="2">
        <f>Table1[[#This Row],[v_n_w_g]]-Table1[[#This Row],[v_n_w_l]]</f>
        <v>-59.261251985362748</v>
      </c>
      <c r="AM1303" s="2">
        <f>IF(Table1[[#This Row],[diff_v]]&gt;=1,1,0)</f>
        <v>0</v>
      </c>
    </row>
    <row r="1304" spans="1:39" hidden="1" x14ac:dyDescent="0.3">
      <c r="A1304">
        <v>36</v>
      </c>
      <c r="B1304" t="s">
        <v>47</v>
      </c>
      <c r="C1304" s="22">
        <f>VLOOKUP(Table1[[#This Row],[Subject]],'Subject Profile'!$A$2:$E$8,4,FALSE)</f>
        <v>0.88613857459934653</v>
      </c>
      <c r="D1304" s="22">
        <f>VLOOKUP(Table1[[#This Row],[Subject]],'Subject Profile'!$A$2:$E$8,5,FALSE)</f>
        <v>-2</v>
      </c>
      <c r="E1304" t="s">
        <v>109</v>
      </c>
      <c r="F1304" t="s">
        <v>53</v>
      </c>
      <c r="G1304" t="s">
        <v>5</v>
      </c>
      <c r="H1304">
        <f>IF(Table1[[#This Row],[decision]]="accept",1,0)</f>
        <v>0</v>
      </c>
      <c r="I1304">
        <v>0</v>
      </c>
      <c r="J1304">
        <v>580</v>
      </c>
      <c r="K1304">
        <v>1664606450</v>
      </c>
      <c r="L1304">
        <v>5</v>
      </c>
      <c r="M1304" t="str">
        <f>VLOOKUP($F1304,Experiment!$A$2:$U$90,MATCH(Results!M$1,Experiment!$A$1:$U$1,0)+1,FALSE)</f>
        <v>G</v>
      </c>
      <c r="N1304">
        <f>IF(Table1[[#This Row],[Impact]]="I",0,1)</f>
        <v>1</v>
      </c>
      <c r="O1304" s="2">
        <f>VLOOKUP($F1304,Experiment!$A$2:$U$90,MATCH(Results!O$1,Experiment!$A$1:$U$1,0),FALSE)</f>
        <v>-10</v>
      </c>
      <c r="P1304" s="3">
        <f>VLOOKUP($F1304,Experiment!$A$2:$U$90,MATCH(Results!P$1,Experiment!$A$1:$U$1,0),FALSE)</f>
        <v>0.5</v>
      </c>
      <c r="Q1304" s="2">
        <f>VLOOKUP($F1304,Experiment!$A$2:$U$90,MATCH(Results!Q$1,Experiment!$A$1:$U$1,0),FALSE)</f>
        <v>0</v>
      </c>
      <c r="R1304" s="3">
        <f>VLOOKUP($F1304,Experiment!$A$2:$U$90,MATCH(Results!R$1,Experiment!$A$1:$U$1,0),FALSE)</f>
        <v>0.5</v>
      </c>
      <c r="S1304" s="2">
        <f>VLOOKUP($F1304,Experiment!$A$2:$U$90,MATCH(Results!S$1,Experiment!$A$1:$U$1,0),FALSE)</f>
        <v>-5</v>
      </c>
      <c r="T1304" s="2">
        <f>VLOOKUP($F1304,Experiment!$A$2:$U$90,MATCH(Results!T$1,Experiment!$A$1:$U$1,0),FALSE)</f>
        <v>25</v>
      </c>
      <c r="U1304" s="2">
        <f>VLOOKUP($F1304,Experiment!$A$2:$U$90,MATCH(Results!U$1,Experiment!$A$1:$U$1,0),FALSE)</f>
        <v>5</v>
      </c>
      <c r="V1304" s="2">
        <f>VLOOKUP($F1304,Experiment!$A$2:$U$90,MATCH(Results!V$1,Experiment!$A$1:$U$1,0),FALSE)</f>
        <v>4</v>
      </c>
      <c r="W1304" s="3">
        <f>VLOOKUP($F1304,Experiment!$A$2:$U$90,MATCH(Results!W$1,Experiment!$A$1:$U$1,0),FALSE)</f>
        <v>0.25</v>
      </c>
      <c r="X1304" s="3">
        <f>VLOOKUP($F1304,Experiment!$A$2:$U$90,MATCH(Results!X$1,Experiment!$A$1:$U$1,0),FALSE)</f>
        <v>0.75</v>
      </c>
      <c r="Y1304" s="2">
        <f>VLOOKUP($F1304,Experiment!$A$2:$U$90,MATCH(Results!Y$1,Experiment!$A$1:$U$1,0),FALSE)</f>
        <v>2</v>
      </c>
      <c r="Z1304" s="3">
        <f>VLOOKUP($F1304,Experiment!$A$2:$U$90,MATCH(Results!Z$1,Experiment!$A$1:$U$1,0),FALSE)</f>
        <v>0.5</v>
      </c>
      <c r="AA1304" s="3">
        <f>VLOOKUP($F1304,Experiment!$A$2:$U$90,MATCH(Results!AA$1,Experiment!$A$1:$U$1,0),FALSE)</f>
        <v>0.25</v>
      </c>
      <c r="AB1304" s="3">
        <f>VLOOKUP($F1304,Experiment!$A$2:$U$90,MATCH(Results!AB$1,Experiment!$A$1:$U$1,0),FALSE)</f>
        <v>0.625</v>
      </c>
      <c r="AC1304" s="3">
        <f>VLOOKUP($F1304,Experiment!$A$2:$U$90,MATCH(Results!AC$1,Experiment!$A$1:$U$1,0),FALSE)</f>
        <v>0.375</v>
      </c>
      <c r="AD1304" s="2">
        <f>VLOOKUP($F1304,Experiment!$A$2:$U$90,MATCH(Results!AD$1,Experiment!$A$1:$U$1,0),FALSE)</f>
        <v>-6.25</v>
      </c>
      <c r="AE1304" s="2">
        <f>VLOOKUP($F1304,Experiment!$A$2:$U$90,MATCH(Results!AE$1,Experiment!$A$1:$U$1,0),FALSE)</f>
        <v>23.4375</v>
      </c>
      <c r="AF1304" s="2">
        <f>VLOOKUP($F1304,Experiment!$A$2:$U$90,MATCH(Results!AF$1,Experiment!$A$1:$U$1,0),FALSE)</f>
        <v>4.8412291827592711</v>
      </c>
      <c r="AG1304" s="3">
        <f>VLOOKUP($F1304,Experiment!$A$2:$W$90,MATCH(Results!AG$1,Experiment!$A$1:$W$1,0),FALSE)</f>
        <v>0.82730419370997643</v>
      </c>
      <c r="AH1304" s="3">
        <f>VLOOKUP($F1304,Experiment!$A$2:$W$90,MATCH(Results!AH$1,Experiment!$A$1:$W$1,0),FALSE)</f>
        <v>0.38648875795104182</v>
      </c>
      <c r="AI1304" s="3">
        <f>VLOOKUP($F1304,Experiment!$A$2:$X$90,MATCH(Results!AI$1,Experiment!$A$1:$X$1,0),FALSE)</f>
        <v>0.61351124204895813</v>
      </c>
      <c r="AJ1304" s="2">
        <f>Table1[[#This Row],[Gain]]^Table1[[#This Row],[θ]]</f>
        <v>0</v>
      </c>
      <c r="AK1304" s="2">
        <f>-Table1[[#This Row],[λ]]*-Table1[[#This Row],[Loss]]^Table1[[#This Row],[θ]]</f>
        <v>15.387517868726606</v>
      </c>
      <c r="AL1304" s="2">
        <f>Table1[[#This Row],[v_n_w_g]]-Table1[[#This Row],[v_n_w_l]]</f>
        <v>-15.387517868726606</v>
      </c>
      <c r="AM1304" s="2">
        <f>IF(Table1[[#This Row],[diff_v]]&gt;=1,1,0)</f>
        <v>0</v>
      </c>
    </row>
    <row r="1305" spans="1:39" hidden="1" x14ac:dyDescent="0.3">
      <c r="A1305">
        <v>37</v>
      </c>
      <c r="B1305" t="s">
        <v>47</v>
      </c>
      <c r="C1305" s="22">
        <f>VLOOKUP(Table1[[#This Row],[Subject]],'Subject Profile'!$A$2:$E$8,4,FALSE)</f>
        <v>0.88613857459934653</v>
      </c>
      <c r="D1305" s="22">
        <f>VLOOKUP(Table1[[#This Row],[Subject]],'Subject Profile'!$A$2:$E$8,5,FALSE)</f>
        <v>-2</v>
      </c>
      <c r="E1305" t="s">
        <v>109</v>
      </c>
      <c r="F1305" t="s">
        <v>80</v>
      </c>
      <c r="G1305" t="s">
        <v>5</v>
      </c>
      <c r="H1305">
        <f>IF(Table1[[#This Row],[decision]]="accept",1,0)</f>
        <v>0</v>
      </c>
      <c r="I1305">
        <v>0</v>
      </c>
      <c r="J1305">
        <v>580</v>
      </c>
      <c r="K1305">
        <v>1664606454</v>
      </c>
      <c r="L1305">
        <v>4</v>
      </c>
      <c r="M1305" t="str">
        <f>VLOOKUP($F1305,Experiment!$A$2:$U$90,MATCH(Results!M$1,Experiment!$A$1:$U$1,0)+1,FALSE)</f>
        <v>G</v>
      </c>
      <c r="N1305">
        <f>IF(Table1[[#This Row],[Impact]]="I",0,1)</f>
        <v>1</v>
      </c>
      <c r="O1305" s="2">
        <f>VLOOKUP($F1305,Experiment!$A$2:$U$90,MATCH(Results!O$1,Experiment!$A$1:$U$1,0),FALSE)</f>
        <v>-90</v>
      </c>
      <c r="P1305" s="3">
        <f>VLOOKUP($F1305,Experiment!$A$2:$U$90,MATCH(Results!P$1,Experiment!$A$1:$U$1,0),FALSE)</f>
        <v>0.5</v>
      </c>
      <c r="Q1305" s="2">
        <f>VLOOKUP($F1305,Experiment!$A$2:$U$90,MATCH(Results!Q$1,Experiment!$A$1:$U$1,0),FALSE)</f>
        <v>80</v>
      </c>
      <c r="R1305" s="3">
        <f>VLOOKUP($F1305,Experiment!$A$2:$U$90,MATCH(Results!R$1,Experiment!$A$1:$U$1,0),FALSE)</f>
        <v>0.5</v>
      </c>
      <c r="S1305" s="2">
        <f>VLOOKUP($F1305,Experiment!$A$2:$U$90,MATCH(Results!S$1,Experiment!$A$1:$U$1,0),FALSE)</f>
        <v>-5</v>
      </c>
      <c r="T1305" s="2">
        <f>VLOOKUP($F1305,Experiment!$A$2:$U$90,MATCH(Results!T$1,Experiment!$A$1:$U$1,0),FALSE)</f>
        <v>7225</v>
      </c>
      <c r="U1305" s="2">
        <f>VLOOKUP($F1305,Experiment!$A$2:$U$90,MATCH(Results!U$1,Experiment!$A$1:$U$1,0),FALSE)</f>
        <v>85</v>
      </c>
      <c r="V1305" s="2">
        <f>VLOOKUP($F1305,Experiment!$A$2:$U$90,MATCH(Results!V$1,Experiment!$A$1:$U$1,0),FALSE)</f>
        <v>4</v>
      </c>
      <c r="W1305" s="3">
        <f>VLOOKUP($F1305,Experiment!$A$2:$U$90,MATCH(Results!W$1,Experiment!$A$1:$U$1,0),FALSE)</f>
        <v>0.25</v>
      </c>
      <c r="X1305" s="3">
        <f>VLOOKUP($F1305,Experiment!$A$2:$U$90,MATCH(Results!X$1,Experiment!$A$1:$U$1,0),FALSE)</f>
        <v>0.75</v>
      </c>
      <c r="Y1305" s="2">
        <f>VLOOKUP($F1305,Experiment!$A$2:$U$90,MATCH(Results!Y$1,Experiment!$A$1:$U$1,0),FALSE)</f>
        <v>1</v>
      </c>
      <c r="Z1305" s="3">
        <f>VLOOKUP($F1305,Experiment!$A$2:$U$90,MATCH(Results!Z$1,Experiment!$A$1:$U$1,0),FALSE)</f>
        <v>0.25</v>
      </c>
      <c r="AA1305" s="3">
        <f>VLOOKUP($F1305,Experiment!$A$2:$U$90,MATCH(Results!AA$1,Experiment!$A$1:$U$1,0),FALSE)</f>
        <v>0.5</v>
      </c>
      <c r="AB1305" s="3">
        <f>VLOOKUP($F1305,Experiment!$A$2:$U$90,MATCH(Results!AB$1,Experiment!$A$1:$U$1,0),FALSE)</f>
        <v>0.375</v>
      </c>
      <c r="AC1305" s="3">
        <f>VLOOKUP($F1305,Experiment!$A$2:$U$90,MATCH(Results!AC$1,Experiment!$A$1:$U$1,0),FALSE)</f>
        <v>0.625</v>
      </c>
      <c r="AD1305" s="2">
        <f>VLOOKUP($F1305,Experiment!$A$2:$U$90,MATCH(Results!AD$1,Experiment!$A$1:$U$1,0),FALSE)</f>
        <v>16.25</v>
      </c>
      <c r="AE1305" s="2">
        <f>VLOOKUP($F1305,Experiment!$A$2:$U$90,MATCH(Results!AE$1,Experiment!$A$1:$U$1,0),FALSE)</f>
        <v>6773.4375</v>
      </c>
      <c r="AF1305" s="2">
        <f>VLOOKUP($F1305,Experiment!$A$2:$U$90,MATCH(Results!AF$1,Experiment!$A$1:$U$1,0),FALSE)</f>
        <v>82.300896106907615</v>
      </c>
      <c r="AG1305" s="3">
        <f>VLOOKUP($F1305,Experiment!$A$2:$W$90,MATCH(Results!AG$1,Experiment!$A$1:$W$1,0),FALSE)</f>
        <v>1</v>
      </c>
      <c r="AH1305" s="3">
        <f>VLOOKUP($F1305,Experiment!$A$2:$W$90,MATCH(Results!AH$1,Experiment!$A$1:$W$1,0),FALSE)</f>
        <v>0.625</v>
      </c>
      <c r="AI1305" s="3">
        <f>VLOOKUP($F1305,Experiment!$A$2:$X$90,MATCH(Results!AI$1,Experiment!$A$1:$X$1,0),FALSE)</f>
        <v>0.375</v>
      </c>
      <c r="AJ1305" s="2">
        <f>Table1[[#This Row],[Gain]]^Table1[[#This Row],[θ]]</f>
        <v>48.573729325843161</v>
      </c>
      <c r="AK1305" s="2">
        <f>-Table1[[#This Row],[λ]]*-Table1[[#This Row],[Loss]]^Table1[[#This Row],[θ]]</f>
        <v>107.83498131120591</v>
      </c>
      <c r="AL1305" s="2">
        <f>Table1[[#This Row],[v_n_w_g]]-Table1[[#This Row],[v_n_w_l]]</f>
        <v>-59.261251985362748</v>
      </c>
      <c r="AM1305" s="2">
        <f>IF(Table1[[#This Row],[diff_v]]&gt;=1,1,0)</f>
        <v>0</v>
      </c>
    </row>
    <row r="1306" spans="1:39" hidden="1" x14ac:dyDescent="0.3">
      <c r="A1306">
        <v>38</v>
      </c>
      <c r="B1306" t="s">
        <v>47</v>
      </c>
      <c r="C1306" s="22">
        <f>VLOOKUP(Table1[[#This Row],[Subject]],'Subject Profile'!$A$2:$E$8,4,FALSE)</f>
        <v>0.88613857459934653</v>
      </c>
      <c r="D1306" s="22">
        <f>VLOOKUP(Table1[[#This Row],[Subject]],'Subject Profile'!$A$2:$E$8,5,FALSE)</f>
        <v>-2</v>
      </c>
      <c r="E1306" t="s">
        <v>109</v>
      </c>
      <c r="F1306" t="s">
        <v>55</v>
      </c>
      <c r="G1306" t="s">
        <v>56</v>
      </c>
      <c r="H1306">
        <f>IF(Table1[[#This Row],[decision]]="accept",1,0)</f>
        <v>0</v>
      </c>
      <c r="I1306">
        <v>0</v>
      </c>
      <c r="J1306">
        <v>580</v>
      </c>
      <c r="K1306">
        <v>1664606462</v>
      </c>
      <c r="L1306">
        <v>8</v>
      </c>
      <c r="M1306" t="str">
        <f>VLOOKUP($F1306,Experiment!$A$2:$U$90,MATCH(Results!M$1,Experiment!$A$1:$U$1,0)+1,FALSE)</f>
        <v>R</v>
      </c>
      <c r="N1306">
        <f>IF(Table1[[#This Row],[Impact]]="I",0,1)</f>
        <v>1</v>
      </c>
      <c r="O1306" s="2">
        <f>VLOOKUP($F1306,Experiment!$A$2:$U$90,MATCH(Results!O$1,Experiment!$A$1:$U$1,0),FALSE)</f>
        <v>0</v>
      </c>
      <c r="P1306" s="3">
        <f>VLOOKUP($F1306,Experiment!$A$2:$U$90,MATCH(Results!P$1,Experiment!$A$1:$U$1,0),FALSE)</f>
        <v>0</v>
      </c>
      <c r="Q1306" s="2">
        <f>VLOOKUP($F1306,Experiment!$A$2:$U$90,MATCH(Results!Q$1,Experiment!$A$1:$U$1,0),FALSE)</f>
        <v>0</v>
      </c>
      <c r="R1306" s="3">
        <f>VLOOKUP($F1306,Experiment!$A$2:$U$90,MATCH(Results!R$1,Experiment!$A$1:$U$1,0),FALSE)</f>
        <v>0</v>
      </c>
      <c r="S1306" s="2">
        <f>VLOOKUP($F1306,Experiment!$A$2:$U$90,MATCH(Results!S$1,Experiment!$A$1:$U$1,0),FALSE)</f>
        <v>0</v>
      </c>
      <c r="T1306" s="2">
        <f>VLOOKUP($F1306,Experiment!$A$2:$U$90,MATCH(Results!T$1,Experiment!$A$1:$U$1,0),FALSE)</f>
        <v>0</v>
      </c>
      <c r="U1306" s="2">
        <f>VLOOKUP($F1306,Experiment!$A$2:$U$90,MATCH(Results!U$1,Experiment!$A$1:$U$1,0),FALSE)</f>
        <v>0</v>
      </c>
      <c r="V1306" s="2">
        <f>VLOOKUP($F1306,Experiment!$A$2:$U$90,MATCH(Results!V$1,Experiment!$A$1:$U$1,0),FALSE)</f>
        <v>0</v>
      </c>
      <c r="W1306" s="3">
        <f>VLOOKUP($F1306,Experiment!$A$2:$U$90,MATCH(Results!W$1,Experiment!$A$1:$U$1,0),FALSE)</f>
        <v>0</v>
      </c>
      <c r="X1306" s="3">
        <f>VLOOKUP($F1306,Experiment!$A$2:$U$90,MATCH(Results!X$1,Experiment!$A$1:$U$1,0),FALSE)</f>
        <v>0</v>
      </c>
      <c r="Y1306" s="2">
        <f>VLOOKUP($F1306,Experiment!$A$2:$U$90,MATCH(Results!Y$1,Experiment!$A$1:$U$1,0),FALSE)</f>
        <v>0</v>
      </c>
      <c r="Z1306" s="3">
        <f>VLOOKUP($F1306,Experiment!$A$2:$U$90,MATCH(Results!Z$1,Experiment!$A$1:$U$1,0),FALSE)</f>
        <v>0</v>
      </c>
      <c r="AA1306" s="3">
        <f>VLOOKUP($F1306,Experiment!$A$2:$U$90,MATCH(Results!AA$1,Experiment!$A$1:$U$1,0),FALSE)</f>
        <v>0</v>
      </c>
      <c r="AB1306" s="3">
        <f>VLOOKUP($F1306,Experiment!$A$2:$U$90,MATCH(Results!AB$1,Experiment!$A$1:$U$1,0),FALSE)</f>
        <v>0</v>
      </c>
      <c r="AC1306" s="3">
        <f>VLOOKUP($F1306,Experiment!$A$2:$U$90,MATCH(Results!AC$1,Experiment!$A$1:$U$1,0),FALSE)</f>
        <v>0</v>
      </c>
      <c r="AD1306" s="2">
        <f>VLOOKUP($F1306,Experiment!$A$2:$U$90,MATCH(Results!AD$1,Experiment!$A$1:$U$1,0),FALSE)</f>
        <v>0</v>
      </c>
      <c r="AE1306" s="2">
        <f>VLOOKUP($F1306,Experiment!$A$2:$U$90,MATCH(Results!AE$1,Experiment!$A$1:$U$1,0),FALSE)</f>
        <v>0</v>
      </c>
      <c r="AF1306" s="2">
        <f>VLOOKUP($F1306,Experiment!$A$2:$U$90,MATCH(Results!AF$1,Experiment!$A$1:$U$1,0),FALSE)</f>
        <v>0</v>
      </c>
      <c r="AG1306" s="2"/>
      <c r="AH1306" s="3">
        <f>VLOOKUP($F1306,Experiment!$A$2:$W$90,MATCH(Results!AH$1,Experiment!$A$1:$W$1,0),FALSE)</f>
        <v>0</v>
      </c>
      <c r="AI1306" s="2">
        <f>VLOOKUP($F1306,Experiment!$A$2:$X$90,MATCH(Results!AI$1,Experiment!$A$1:$X$1,0),FALSE)</f>
        <v>0</v>
      </c>
      <c r="AJ1306" s="2">
        <f>Table1[[#This Row],[Gain]]^Table1[[#This Row],[θ]]</f>
        <v>0</v>
      </c>
      <c r="AK1306" s="2">
        <f>-Table1[[#This Row],[λ]]*-Table1[[#This Row],[Loss]]^Table1[[#This Row],[θ]]</f>
        <v>0</v>
      </c>
      <c r="AL1306" s="2">
        <f>Table1[[#This Row],[v_n_w_g]]-Table1[[#This Row],[v_n_w_l]]</f>
        <v>0</v>
      </c>
      <c r="AM1306" s="2">
        <f>IF(Table1[[#This Row],[diff_v]]&gt;=1,1,0)</f>
        <v>0</v>
      </c>
    </row>
    <row r="1307" spans="1:39" hidden="1" x14ac:dyDescent="0.3">
      <c r="A1307">
        <v>39</v>
      </c>
      <c r="B1307" t="s">
        <v>47</v>
      </c>
      <c r="C1307" s="22">
        <f>VLOOKUP(Table1[[#This Row],[Subject]],'Subject Profile'!$A$2:$E$8,4,FALSE)</f>
        <v>0.88613857459934653</v>
      </c>
      <c r="D1307" s="22">
        <f>VLOOKUP(Table1[[#This Row],[Subject]],'Subject Profile'!$A$2:$E$8,5,FALSE)</f>
        <v>-2</v>
      </c>
      <c r="E1307" t="s">
        <v>109</v>
      </c>
      <c r="F1307" t="s">
        <v>72</v>
      </c>
      <c r="G1307" t="s">
        <v>5</v>
      </c>
      <c r="H1307">
        <f>IF(Table1[[#This Row],[decision]]="accept",1,0)</f>
        <v>0</v>
      </c>
      <c r="I1307">
        <v>0</v>
      </c>
      <c r="J1307">
        <v>580</v>
      </c>
      <c r="K1307">
        <v>1664606467</v>
      </c>
      <c r="L1307">
        <v>5</v>
      </c>
      <c r="M1307" t="str">
        <f>VLOOKUP($F1307,Experiment!$A$2:$U$90,MATCH(Results!M$1,Experiment!$A$1:$U$1,0)+1,FALSE)</f>
        <v>G</v>
      </c>
      <c r="N1307">
        <f>IF(Table1[[#This Row],[Impact]]="I",0,1)</f>
        <v>1</v>
      </c>
      <c r="O1307" s="2">
        <f>VLOOKUP($F1307,Experiment!$A$2:$U$90,MATCH(Results!O$1,Experiment!$A$1:$U$1,0),FALSE)</f>
        <v>-90</v>
      </c>
      <c r="P1307" s="3">
        <f>VLOOKUP($F1307,Experiment!$A$2:$U$90,MATCH(Results!P$1,Experiment!$A$1:$U$1,0),FALSE)</f>
        <v>0.5</v>
      </c>
      <c r="Q1307" s="2">
        <f>VLOOKUP($F1307,Experiment!$A$2:$U$90,MATCH(Results!Q$1,Experiment!$A$1:$U$1,0),FALSE)</f>
        <v>90</v>
      </c>
      <c r="R1307" s="3">
        <f>VLOOKUP($F1307,Experiment!$A$2:$U$90,MATCH(Results!R$1,Experiment!$A$1:$U$1,0),FALSE)</f>
        <v>0.5</v>
      </c>
      <c r="S1307" s="2">
        <f>VLOOKUP($F1307,Experiment!$A$2:$U$90,MATCH(Results!S$1,Experiment!$A$1:$U$1,0),FALSE)</f>
        <v>0</v>
      </c>
      <c r="T1307" s="2">
        <f>VLOOKUP($F1307,Experiment!$A$2:$U$90,MATCH(Results!T$1,Experiment!$A$1:$U$1,0),FALSE)</f>
        <v>8100</v>
      </c>
      <c r="U1307" s="2">
        <f>VLOOKUP($F1307,Experiment!$A$2:$U$90,MATCH(Results!U$1,Experiment!$A$1:$U$1,0),FALSE)</f>
        <v>90</v>
      </c>
      <c r="V1307" s="2">
        <f>VLOOKUP($F1307,Experiment!$A$2:$U$90,MATCH(Results!V$1,Experiment!$A$1:$U$1,0),FALSE)</f>
        <v>4</v>
      </c>
      <c r="W1307" s="3">
        <f>VLOOKUP($F1307,Experiment!$A$2:$U$90,MATCH(Results!W$1,Experiment!$A$1:$U$1,0),FALSE)</f>
        <v>0.25</v>
      </c>
      <c r="X1307" s="3">
        <f>VLOOKUP($F1307,Experiment!$A$2:$U$90,MATCH(Results!X$1,Experiment!$A$1:$U$1,0),FALSE)</f>
        <v>0.75</v>
      </c>
      <c r="Y1307" s="2">
        <f>VLOOKUP($F1307,Experiment!$A$2:$U$90,MATCH(Results!Y$1,Experiment!$A$1:$U$1,0),FALSE)</f>
        <v>1</v>
      </c>
      <c r="Z1307" s="3">
        <f>VLOOKUP($F1307,Experiment!$A$2:$U$90,MATCH(Results!Z$1,Experiment!$A$1:$U$1,0),FALSE)</f>
        <v>0.25</v>
      </c>
      <c r="AA1307" s="3">
        <f>VLOOKUP($F1307,Experiment!$A$2:$U$90,MATCH(Results!AA$1,Experiment!$A$1:$U$1,0),FALSE)</f>
        <v>0.5</v>
      </c>
      <c r="AB1307" s="3">
        <f>VLOOKUP($F1307,Experiment!$A$2:$U$90,MATCH(Results!AB$1,Experiment!$A$1:$U$1,0),FALSE)</f>
        <v>0.375</v>
      </c>
      <c r="AC1307" s="3">
        <f>VLOOKUP($F1307,Experiment!$A$2:$U$90,MATCH(Results!AC$1,Experiment!$A$1:$U$1,0),FALSE)</f>
        <v>0.625</v>
      </c>
      <c r="AD1307" s="2">
        <f>VLOOKUP($F1307,Experiment!$A$2:$U$90,MATCH(Results!AD$1,Experiment!$A$1:$U$1,0),FALSE)</f>
        <v>22.5</v>
      </c>
      <c r="AE1307" s="2">
        <f>VLOOKUP($F1307,Experiment!$A$2:$U$90,MATCH(Results!AE$1,Experiment!$A$1:$U$1,0),FALSE)</f>
        <v>7593.75</v>
      </c>
      <c r="AF1307" s="2">
        <f>VLOOKUP($F1307,Experiment!$A$2:$U$90,MATCH(Results!AF$1,Experiment!$A$1:$U$1,0),FALSE)</f>
        <v>87.142125289666879</v>
      </c>
      <c r="AG1307" s="3">
        <f>VLOOKUP($F1307,Experiment!$A$2:$W$90,MATCH(Results!AG$1,Experiment!$A$1:$W$1,0),FALSE)</f>
        <v>1</v>
      </c>
      <c r="AH1307" s="3">
        <f>VLOOKUP($F1307,Experiment!$A$2:$W$90,MATCH(Results!AH$1,Experiment!$A$1:$W$1,0),FALSE)</f>
        <v>0.625</v>
      </c>
      <c r="AI1307" s="3">
        <f>VLOOKUP($F1307,Experiment!$A$2:$X$90,MATCH(Results!AI$1,Experiment!$A$1:$X$1,0),FALSE)</f>
        <v>0.375</v>
      </c>
      <c r="AJ1307" s="2">
        <f>Table1[[#This Row],[Gain]]^Table1[[#This Row],[θ]]</f>
        <v>53.917490655602954</v>
      </c>
      <c r="AK1307" s="2">
        <f>-Table1[[#This Row],[λ]]*-Table1[[#This Row],[Loss]]^Table1[[#This Row],[θ]]</f>
        <v>107.83498131120591</v>
      </c>
      <c r="AL1307" s="2">
        <f>Table1[[#This Row],[v_n_w_g]]-Table1[[#This Row],[v_n_w_l]]</f>
        <v>-53.917490655602954</v>
      </c>
      <c r="AM1307" s="2">
        <f>IF(Table1[[#This Row],[diff_v]]&gt;=1,1,0)</f>
        <v>0</v>
      </c>
    </row>
    <row r="1308" spans="1:39" hidden="1" x14ac:dyDescent="0.3">
      <c r="A1308">
        <v>40</v>
      </c>
      <c r="B1308" t="s">
        <v>47</v>
      </c>
      <c r="C1308" s="22">
        <f>VLOOKUP(Table1[[#This Row],[Subject]],'Subject Profile'!$A$2:$E$8,4,FALSE)</f>
        <v>0.88613857459934653</v>
      </c>
      <c r="D1308" s="22">
        <f>VLOOKUP(Table1[[#This Row],[Subject]],'Subject Profile'!$A$2:$E$8,5,FALSE)</f>
        <v>-2</v>
      </c>
      <c r="E1308" t="s">
        <v>109</v>
      </c>
      <c r="F1308" t="s">
        <v>50</v>
      </c>
      <c r="G1308" t="s">
        <v>7</v>
      </c>
      <c r="H1308">
        <f>IF(Table1[[#This Row],[decision]]="accept",1,0)</f>
        <v>1</v>
      </c>
      <c r="I1308">
        <v>180</v>
      </c>
      <c r="J1308">
        <v>760</v>
      </c>
      <c r="K1308">
        <v>1664606471</v>
      </c>
      <c r="L1308">
        <v>4</v>
      </c>
      <c r="M1308" t="str">
        <f>VLOOKUP($F1308,Experiment!$A$2:$U$90,MATCH(Results!M$1,Experiment!$A$1:$U$1,0)+1,FALSE)</f>
        <v>I</v>
      </c>
      <c r="N1308">
        <f>IF(Table1[[#This Row],[Impact]]="I",0,1)</f>
        <v>0</v>
      </c>
      <c r="O1308" s="2">
        <f>VLOOKUP($F1308,Experiment!$A$2:$U$90,MATCH(Results!O$1,Experiment!$A$1:$U$1,0),FALSE)</f>
        <v>-90</v>
      </c>
      <c r="P1308" s="3">
        <f>VLOOKUP($F1308,Experiment!$A$2:$U$90,MATCH(Results!P$1,Experiment!$A$1:$U$1,0),FALSE)</f>
        <v>0.5</v>
      </c>
      <c r="Q1308" s="2">
        <f>VLOOKUP($F1308,Experiment!$A$2:$U$90,MATCH(Results!Q$1,Experiment!$A$1:$U$1,0),FALSE)</f>
        <v>180</v>
      </c>
      <c r="R1308" s="3">
        <f>VLOOKUP($F1308,Experiment!$A$2:$U$90,MATCH(Results!R$1,Experiment!$A$1:$U$1,0),FALSE)</f>
        <v>0.5</v>
      </c>
      <c r="S1308" s="2">
        <f>VLOOKUP($F1308,Experiment!$A$2:$U$90,MATCH(Results!S$1,Experiment!$A$1:$U$1,0),FALSE)</f>
        <v>45</v>
      </c>
      <c r="T1308" s="2">
        <f>VLOOKUP($F1308,Experiment!$A$2:$U$90,MATCH(Results!T$1,Experiment!$A$1:$U$1,0),FALSE)</f>
        <v>18225</v>
      </c>
      <c r="U1308" s="2">
        <f>VLOOKUP($F1308,Experiment!$A$2:$U$90,MATCH(Results!U$1,Experiment!$A$1:$U$1,0),FALSE)</f>
        <v>135</v>
      </c>
      <c r="V1308" s="2">
        <f>VLOOKUP($F1308,Experiment!$A$2:$U$90,MATCH(Results!V$1,Experiment!$A$1:$U$1,0),FALSE)</f>
        <v>4</v>
      </c>
      <c r="W1308" s="3">
        <f>VLOOKUP($F1308,Experiment!$A$2:$U$90,MATCH(Results!W$1,Experiment!$A$1:$U$1,0),FALSE)</f>
        <v>0.75</v>
      </c>
      <c r="X1308" s="3">
        <f>VLOOKUP($F1308,Experiment!$A$2:$U$90,MATCH(Results!X$1,Experiment!$A$1:$U$1,0),FALSE)</f>
        <v>0.25</v>
      </c>
      <c r="Y1308" s="2">
        <f>VLOOKUP($F1308,Experiment!$A$2:$U$90,MATCH(Results!Y$1,Experiment!$A$1:$U$1,0),FALSE)</f>
        <v>2</v>
      </c>
      <c r="Z1308" s="3">
        <f>VLOOKUP($F1308,Experiment!$A$2:$U$90,MATCH(Results!Z$1,Experiment!$A$1:$U$1,0),FALSE)</f>
        <v>0.05</v>
      </c>
      <c r="AA1308" s="3">
        <f>VLOOKUP($F1308,Experiment!$A$2:$U$90,MATCH(Results!AA$1,Experiment!$A$1:$U$1,0),FALSE)</f>
        <v>0.2</v>
      </c>
      <c r="AB1308" s="3">
        <f>VLOOKUP($F1308,Experiment!$A$2:$U$90,MATCH(Results!AB$1,Experiment!$A$1:$U$1,0),FALSE)</f>
        <v>0.42499999999999999</v>
      </c>
      <c r="AC1308" s="3">
        <f>VLOOKUP($F1308,Experiment!$A$2:$U$90,MATCH(Results!AC$1,Experiment!$A$1:$U$1,0),FALSE)</f>
        <v>0.57499999999999996</v>
      </c>
      <c r="AD1308" s="2">
        <f>VLOOKUP($F1308,Experiment!$A$2:$U$90,MATCH(Results!AD$1,Experiment!$A$1:$U$1,0),FALSE)</f>
        <v>65.249999999999986</v>
      </c>
      <c r="AE1308" s="2">
        <f>VLOOKUP($F1308,Experiment!$A$2:$U$90,MATCH(Results!AE$1,Experiment!$A$1:$U$1,0),FALSE)</f>
        <v>17814.9375</v>
      </c>
      <c r="AF1308" s="2">
        <f>VLOOKUP($F1308,Experiment!$A$2:$U$90,MATCH(Results!AF$1,Experiment!$A$1:$U$1,0),FALSE)</f>
        <v>133.47260954967501</v>
      </c>
      <c r="AG1308" s="3">
        <f>VLOOKUP($F1308,Experiment!$A$2:$W$90,MATCH(Results!AG$1,Experiment!$A$1:$W$1,0),FALSE)</f>
        <v>1</v>
      </c>
      <c r="AH1308" s="3">
        <f>VLOOKUP($F1308,Experiment!$A$2:$W$90,MATCH(Results!AH$1,Experiment!$A$1:$W$1,0),FALSE)</f>
        <v>0.57499999999999996</v>
      </c>
      <c r="AI1308" s="3">
        <f>VLOOKUP($F1308,Experiment!$A$2:$X$90,MATCH(Results!AI$1,Experiment!$A$1:$X$1,0),FALSE)</f>
        <v>0.42500000000000004</v>
      </c>
      <c r="AJ1308" s="2">
        <f>Table1[[#This Row],[Gain]]^Table1[[#This Row],[θ]]</f>
        <v>99.651528158912399</v>
      </c>
      <c r="AK1308" s="2">
        <f>-Table1[[#This Row],[λ]]*-Table1[[#This Row],[Loss]]^Table1[[#This Row],[θ]]</f>
        <v>107.83498131120591</v>
      </c>
      <c r="AL1308" s="2">
        <f>Table1[[#This Row],[v_n_w_g]]-Table1[[#This Row],[v_n_w_l]]</f>
        <v>-8.1834531522935094</v>
      </c>
      <c r="AM1308" s="2">
        <f>IF(Table1[[#This Row],[diff_v]]&gt;=1,1,0)</f>
        <v>0</v>
      </c>
    </row>
    <row r="1309" spans="1:39" hidden="1" x14ac:dyDescent="0.3">
      <c r="A1309">
        <v>41</v>
      </c>
      <c r="B1309" t="s">
        <v>47</v>
      </c>
      <c r="C1309" s="22">
        <f>VLOOKUP(Table1[[#This Row],[Subject]],'Subject Profile'!$A$2:$E$8,4,FALSE)</f>
        <v>0.88613857459934653</v>
      </c>
      <c r="D1309" s="22">
        <f>VLOOKUP(Table1[[#This Row],[Subject]],'Subject Profile'!$A$2:$E$8,5,FALSE)</f>
        <v>-2</v>
      </c>
      <c r="E1309" t="s">
        <v>109</v>
      </c>
      <c r="F1309" t="s">
        <v>87</v>
      </c>
      <c r="G1309" t="s">
        <v>5</v>
      </c>
      <c r="H1309">
        <f>IF(Table1[[#This Row],[decision]]="accept",1,0)</f>
        <v>0</v>
      </c>
      <c r="I1309">
        <v>0</v>
      </c>
      <c r="J1309">
        <v>760</v>
      </c>
      <c r="K1309">
        <v>1664606474</v>
      </c>
      <c r="L1309">
        <v>3</v>
      </c>
      <c r="M1309" t="str">
        <f>VLOOKUP($F1309,Experiment!$A$2:$U$90,MATCH(Results!M$1,Experiment!$A$1:$U$1,0)+1,FALSE)</f>
        <v>G</v>
      </c>
      <c r="N1309">
        <f>IF(Table1[[#This Row],[Impact]]="I",0,1)</f>
        <v>1</v>
      </c>
      <c r="O1309" s="2">
        <f>VLOOKUP($F1309,Experiment!$A$2:$U$90,MATCH(Results!O$1,Experiment!$A$1:$U$1,0),FALSE)</f>
        <v>-90</v>
      </c>
      <c r="P1309" s="3">
        <f>VLOOKUP($F1309,Experiment!$A$2:$U$90,MATCH(Results!P$1,Experiment!$A$1:$U$1,0),FALSE)</f>
        <v>0.5</v>
      </c>
      <c r="Q1309" s="2">
        <f>VLOOKUP($F1309,Experiment!$A$2:$U$90,MATCH(Results!Q$1,Experiment!$A$1:$U$1,0),FALSE)</f>
        <v>90</v>
      </c>
      <c r="R1309" s="3">
        <f>VLOOKUP($F1309,Experiment!$A$2:$U$90,MATCH(Results!R$1,Experiment!$A$1:$U$1,0),FALSE)</f>
        <v>0.5</v>
      </c>
      <c r="S1309" s="2">
        <f>VLOOKUP($F1309,Experiment!$A$2:$U$90,MATCH(Results!S$1,Experiment!$A$1:$U$1,0),FALSE)</f>
        <v>0</v>
      </c>
      <c r="T1309" s="2">
        <f>VLOOKUP($F1309,Experiment!$A$2:$U$90,MATCH(Results!T$1,Experiment!$A$1:$U$1,0),FALSE)</f>
        <v>8100</v>
      </c>
      <c r="U1309" s="2">
        <f>VLOOKUP($F1309,Experiment!$A$2:$U$90,MATCH(Results!U$1,Experiment!$A$1:$U$1,0),FALSE)</f>
        <v>90</v>
      </c>
      <c r="V1309" s="2">
        <f>VLOOKUP($F1309,Experiment!$A$2:$U$90,MATCH(Results!V$1,Experiment!$A$1:$U$1,0),FALSE)</f>
        <v>2</v>
      </c>
      <c r="W1309" s="3">
        <f>VLOOKUP($F1309,Experiment!$A$2:$U$90,MATCH(Results!W$1,Experiment!$A$1:$U$1,0),FALSE)</f>
        <v>0.25</v>
      </c>
      <c r="X1309" s="3">
        <f>VLOOKUP($F1309,Experiment!$A$2:$U$90,MATCH(Results!X$1,Experiment!$A$1:$U$1,0),FALSE)</f>
        <v>0.75</v>
      </c>
      <c r="Y1309" s="2">
        <f>VLOOKUP($F1309,Experiment!$A$2:$U$90,MATCH(Results!Y$1,Experiment!$A$1:$U$1,0),FALSE)</f>
        <v>2</v>
      </c>
      <c r="Z1309" s="3">
        <f>VLOOKUP($F1309,Experiment!$A$2:$U$90,MATCH(Results!Z$1,Experiment!$A$1:$U$1,0),FALSE)</f>
        <v>0.5</v>
      </c>
      <c r="AA1309" s="3">
        <f>VLOOKUP($F1309,Experiment!$A$2:$U$90,MATCH(Results!AA$1,Experiment!$A$1:$U$1,0),FALSE)</f>
        <v>0.25</v>
      </c>
      <c r="AB1309" s="3">
        <f>VLOOKUP($F1309,Experiment!$A$2:$U$90,MATCH(Results!AB$1,Experiment!$A$1:$U$1,0),FALSE)</f>
        <v>0.625</v>
      </c>
      <c r="AC1309" s="3">
        <f>VLOOKUP($F1309,Experiment!$A$2:$U$90,MATCH(Results!AC$1,Experiment!$A$1:$U$1,0),FALSE)</f>
        <v>0.375</v>
      </c>
      <c r="AD1309" s="2">
        <f>VLOOKUP($F1309,Experiment!$A$2:$U$90,MATCH(Results!AD$1,Experiment!$A$1:$U$1,0),FALSE)</f>
        <v>-22.5</v>
      </c>
      <c r="AE1309" s="2">
        <f>VLOOKUP($F1309,Experiment!$A$2:$U$90,MATCH(Results!AE$1,Experiment!$A$1:$U$1,0),FALSE)</f>
        <v>7593.75</v>
      </c>
      <c r="AF1309" s="2">
        <f>VLOOKUP($F1309,Experiment!$A$2:$U$90,MATCH(Results!AF$1,Experiment!$A$1:$U$1,0),FALSE)</f>
        <v>87.142125289666879</v>
      </c>
      <c r="AG1309" s="3">
        <f>VLOOKUP($F1309,Experiment!$A$2:$W$90,MATCH(Results!AG$1,Experiment!$A$1:$W$1,0),FALSE)</f>
        <v>0.82730419370997643</v>
      </c>
      <c r="AH1309" s="3">
        <f>VLOOKUP($F1309,Experiment!$A$2:$W$90,MATCH(Results!AH$1,Experiment!$A$1:$W$1,0),FALSE)</f>
        <v>0.38648875795104182</v>
      </c>
      <c r="AI1309" s="3">
        <f>VLOOKUP($F1309,Experiment!$A$2:$X$90,MATCH(Results!AI$1,Experiment!$A$1:$X$1,0),FALSE)</f>
        <v>0.61351124204895813</v>
      </c>
      <c r="AJ1309" s="2">
        <f>Table1[[#This Row],[Gain]]^Table1[[#This Row],[θ]]</f>
        <v>53.917490655602954</v>
      </c>
      <c r="AK1309" s="2">
        <f>-Table1[[#This Row],[λ]]*-Table1[[#This Row],[Loss]]^Table1[[#This Row],[θ]]</f>
        <v>107.83498131120591</v>
      </c>
      <c r="AL1309" s="2">
        <f>Table1[[#This Row],[v_n_w_g]]-Table1[[#This Row],[v_n_w_l]]</f>
        <v>-53.917490655602954</v>
      </c>
      <c r="AM1309" s="2">
        <f>IF(Table1[[#This Row],[diff_v]]&gt;=1,1,0)</f>
        <v>0</v>
      </c>
    </row>
    <row r="1310" spans="1:39" hidden="1" x14ac:dyDescent="0.3">
      <c r="A1310">
        <v>42</v>
      </c>
      <c r="B1310" t="s">
        <v>47</v>
      </c>
      <c r="C1310" s="22">
        <f>VLOOKUP(Table1[[#This Row],[Subject]],'Subject Profile'!$A$2:$E$8,4,FALSE)</f>
        <v>0.88613857459934653</v>
      </c>
      <c r="D1310" s="22">
        <f>VLOOKUP(Table1[[#This Row],[Subject]],'Subject Profile'!$A$2:$E$8,5,FALSE)</f>
        <v>-2</v>
      </c>
      <c r="E1310" t="s">
        <v>109</v>
      </c>
      <c r="F1310" t="s">
        <v>57</v>
      </c>
      <c r="G1310" t="s">
        <v>5</v>
      </c>
      <c r="H1310">
        <f>IF(Table1[[#This Row],[decision]]="accept",1,0)</f>
        <v>0</v>
      </c>
      <c r="I1310">
        <v>0</v>
      </c>
      <c r="J1310">
        <v>760</v>
      </c>
      <c r="K1310">
        <v>1664606478</v>
      </c>
      <c r="L1310">
        <v>4</v>
      </c>
      <c r="M1310" t="str">
        <f>VLOOKUP($F1310,Experiment!$A$2:$U$90,MATCH(Results!M$1,Experiment!$A$1:$U$1,0)+1,FALSE)</f>
        <v>I</v>
      </c>
      <c r="N1310">
        <f>IF(Table1[[#This Row],[Impact]]="I",0,1)</f>
        <v>0</v>
      </c>
      <c r="O1310" s="2">
        <f>VLOOKUP($F1310,Experiment!$A$2:$U$90,MATCH(Results!O$1,Experiment!$A$1:$U$1,0),FALSE)</f>
        <v>-90</v>
      </c>
      <c r="P1310" s="3">
        <f>VLOOKUP($F1310,Experiment!$A$2:$U$90,MATCH(Results!P$1,Experiment!$A$1:$U$1,0),FALSE)</f>
        <v>0.5</v>
      </c>
      <c r="Q1310" s="2">
        <f>VLOOKUP($F1310,Experiment!$A$2:$U$90,MATCH(Results!Q$1,Experiment!$A$1:$U$1,0),FALSE)</f>
        <v>100</v>
      </c>
      <c r="R1310" s="3">
        <f>VLOOKUP($F1310,Experiment!$A$2:$U$90,MATCH(Results!R$1,Experiment!$A$1:$U$1,0),FALSE)</f>
        <v>0.5</v>
      </c>
      <c r="S1310" s="2">
        <f>VLOOKUP($F1310,Experiment!$A$2:$U$90,MATCH(Results!S$1,Experiment!$A$1:$U$1,0),FALSE)</f>
        <v>5</v>
      </c>
      <c r="T1310" s="2">
        <f>VLOOKUP($F1310,Experiment!$A$2:$U$90,MATCH(Results!T$1,Experiment!$A$1:$U$1,0),FALSE)</f>
        <v>9025</v>
      </c>
      <c r="U1310" s="2">
        <f>VLOOKUP($F1310,Experiment!$A$2:$U$90,MATCH(Results!U$1,Experiment!$A$1:$U$1,0),FALSE)</f>
        <v>95</v>
      </c>
      <c r="V1310" s="2">
        <f>VLOOKUP($F1310,Experiment!$A$2:$U$90,MATCH(Results!V$1,Experiment!$A$1:$U$1,0),FALSE)</f>
        <v>2</v>
      </c>
      <c r="W1310" s="3">
        <f>VLOOKUP($F1310,Experiment!$A$2:$U$90,MATCH(Results!W$1,Experiment!$A$1:$U$1,0),FALSE)</f>
        <v>0.25</v>
      </c>
      <c r="X1310" s="3">
        <f>VLOOKUP($F1310,Experiment!$A$2:$U$90,MATCH(Results!X$1,Experiment!$A$1:$U$1,0),FALSE)</f>
        <v>0.75</v>
      </c>
      <c r="Y1310" s="2">
        <f>VLOOKUP($F1310,Experiment!$A$2:$U$90,MATCH(Results!Y$1,Experiment!$A$1:$U$1,0),FALSE)</f>
        <v>2</v>
      </c>
      <c r="Z1310" s="3">
        <f>VLOOKUP($F1310,Experiment!$A$2:$U$90,MATCH(Results!Z$1,Experiment!$A$1:$U$1,0),FALSE)</f>
        <v>0.5</v>
      </c>
      <c r="AA1310" s="3">
        <f>VLOOKUP($F1310,Experiment!$A$2:$U$90,MATCH(Results!AA$1,Experiment!$A$1:$U$1,0),FALSE)</f>
        <v>0.25</v>
      </c>
      <c r="AB1310" s="3">
        <f>VLOOKUP($F1310,Experiment!$A$2:$U$90,MATCH(Results!AB$1,Experiment!$A$1:$U$1,0),FALSE)</f>
        <v>0.625</v>
      </c>
      <c r="AC1310" s="3">
        <f>VLOOKUP($F1310,Experiment!$A$2:$U$90,MATCH(Results!AC$1,Experiment!$A$1:$U$1,0),FALSE)</f>
        <v>0.375</v>
      </c>
      <c r="AD1310" s="2">
        <f>VLOOKUP($F1310,Experiment!$A$2:$U$90,MATCH(Results!AD$1,Experiment!$A$1:$U$1,0),FALSE)</f>
        <v>-18.75</v>
      </c>
      <c r="AE1310" s="2">
        <f>VLOOKUP($F1310,Experiment!$A$2:$U$90,MATCH(Results!AE$1,Experiment!$A$1:$U$1,0),FALSE)</f>
        <v>8460.9375</v>
      </c>
      <c r="AF1310" s="2">
        <f>VLOOKUP($F1310,Experiment!$A$2:$U$90,MATCH(Results!AF$1,Experiment!$A$1:$U$1,0),FALSE)</f>
        <v>91.983354472426157</v>
      </c>
      <c r="AG1310" s="3">
        <f>VLOOKUP($F1310,Experiment!$A$2:$W$90,MATCH(Results!AG$1,Experiment!$A$1:$W$1,0),FALSE)</f>
        <v>0.82730419370997643</v>
      </c>
      <c r="AH1310" s="3">
        <f>VLOOKUP($F1310,Experiment!$A$2:$W$90,MATCH(Results!AH$1,Experiment!$A$1:$W$1,0),FALSE)</f>
        <v>0.38648875795104182</v>
      </c>
      <c r="AI1310" s="3">
        <f>VLOOKUP($F1310,Experiment!$A$2:$X$90,MATCH(Results!AI$1,Experiment!$A$1:$X$1,0),FALSE)</f>
        <v>0.61351124204895813</v>
      </c>
      <c r="AJ1310" s="2">
        <f>Table1[[#This Row],[Gain]]^Table1[[#This Row],[θ]]</f>
        <v>59.193926540095148</v>
      </c>
      <c r="AK1310" s="2">
        <f>-Table1[[#This Row],[λ]]*-Table1[[#This Row],[Loss]]^Table1[[#This Row],[θ]]</f>
        <v>107.83498131120591</v>
      </c>
      <c r="AL1310" s="2">
        <f>Table1[[#This Row],[v_n_w_g]]-Table1[[#This Row],[v_n_w_l]]</f>
        <v>-48.64105477111076</v>
      </c>
      <c r="AM1310" s="2">
        <f>IF(Table1[[#This Row],[diff_v]]&gt;=1,1,0)</f>
        <v>0</v>
      </c>
    </row>
    <row r="1311" spans="1:39" hidden="1" x14ac:dyDescent="0.3">
      <c r="A1311">
        <v>43</v>
      </c>
      <c r="B1311" t="s">
        <v>47</v>
      </c>
      <c r="C1311" s="22">
        <f>VLOOKUP(Table1[[#This Row],[Subject]],'Subject Profile'!$A$2:$E$8,4,FALSE)</f>
        <v>0.88613857459934653</v>
      </c>
      <c r="D1311" s="22">
        <f>VLOOKUP(Table1[[#This Row],[Subject]],'Subject Profile'!$A$2:$E$8,5,FALSE)</f>
        <v>-2</v>
      </c>
      <c r="E1311" t="s">
        <v>109</v>
      </c>
      <c r="F1311" t="s">
        <v>66</v>
      </c>
      <c r="G1311" t="s">
        <v>5</v>
      </c>
      <c r="H1311">
        <f>IF(Table1[[#This Row],[decision]]="accept",1,0)</f>
        <v>0</v>
      </c>
      <c r="I1311">
        <v>0</v>
      </c>
      <c r="J1311">
        <v>760</v>
      </c>
      <c r="K1311">
        <v>1664606482</v>
      </c>
      <c r="L1311">
        <v>4</v>
      </c>
      <c r="M1311" t="str">
        <f>VLOOKUP($F1311,Experiment!$A$2:$U$90,MATCH(Results!M$1,Experiment!$A$1:$U$1,0)+1,FALSE)</f>
        <v>G</v>
      </c>
      <c r="N1311">
        <f>IF(Table1[[#This Row],[Impact]]="I",0,1)</f>
        <v>1</v>
      </c>
      <c r="O1311" s="2">
        <f>VLOOKUP($F1311,Experiment!$A$2:$U$90,MATCH(Results!O$1,Experiment!$A$1:$U$1,0),FALSE)</f>
        <v>-10</v>
      </c>
      <c r="P1311" s="3">
        <f>VLOOKUP($F1311,Experiment!$A$2:$U$90,MATCH(Results!P$1,Experiment!$A$1:$U$1,0),FALSE)</f>
        <v>0.5</v>
      </c>
      <c r="Q1311" s="2">
        <f>VLOOKUP($F1311,Experiment!$A$2:$U$90,MATCH(Results!Q$1,Experiment!$A$1:$U$1,0),FALSE)</f>
        <v>20</v>
      </c>
      <c r="R1311" s="3">
        <f>VLOOKUP($F1311,Experiment!$A$2:$U$90,MATCH(Results!R$1,Experiment!$A$1:$U$1,0),FALSE)</f>
        <v>0.5</v>
      </c>
      <c r="S1311" s="2">
        <f>VLOOKUP($F1311,Experiment!$A$2:$U$90,MATCH(Results!S$1,Experiment!$A$1:$U$1,0),FALSE)</f>
        <v>5</v>
      </c>
      <c r="T1311" s="2">
        <f>VLOOKUP($F1311,Experiment!$A$2:$U$90,MATCH(Results!T$1,Experiment!$A$1:$U$1,0),FALSE)</f>
        <v>225</v>
      </c>
      <c r="U1311" s="2">
        <f>VLOOKUP($F1311,Experiment!$A$2:$U$90,MATCH(Results!U$1,Experiment!$A$1:$U$1,0),FALSE)</f>
        <v>15</v>
      </c>
      <c r="V1311" s="2">
        <f>VLOOKUP($F1311,Experiment!$A$2:$U$90,MATCH(Results!V$1,Experiment!$A$1:$U$1,0),FALSE)</f>
        <v>2</v>
      </c>
      <c r="W1311" s="3">
        <f>VLOOKUP($F1311,Experiment!$A$2:$U$90,MATCH(Results!W$1,Experiment!$A$1:$U$1,0),FALSE)</f>
        <v>0.25</v>
      </c>
      <c r="X1311" s="3">
        <f>VLOOKUP($F1311,Experiment!$A$2:$U$90,MATCH(Results!X$1,Experiment!$A$1:$U$1,0),FALSE)</f>
        <v>0.75</v>
      </c>
      <c r="Y1311" s="2">
        <f>VLOOKUP($F1311,Experiment!$A$2:$U$90,MATCH(Results!Y$1,Experiment!$A$1:$U$1,0),FALSE)</f>
        <v>2</v>
      </c>
      <c r="Z1311" s="3">
        <f>VLOOKUP($F1311,Experiment!$A$2:$U$90,MATCH(Results!Z$1,Experiment!$A$1:$U$1,0),FALSE)</f>
        <v>0.5</v>
      </c>
      <c r="AA1311" s="3">
        <f>VLOOKUP($F1311,Experiment!$A$2:$U$90,MATCH(Results!AA$1,Experiment!$A$1:$U$1,0),FALSE)</f>
        <v>0.25</v>
      </c>
      <c r="AB1311" s="3">
        <f>VLOOKUP($F1311,Experiment!$A$2:$U$90,MATCH(Results!AB$1,Experiment!$A$1:$U$1,0),FALSE)</f>
        <v>0.625</v>
      </c>
      <c r="AC1311" s="3">
        <f>VLOOKUP($F1311,Experiment!$A$2:$U$90,MATCH(Results!AC$1,Experiment!$A$1:$U$1,0),FALSE)</f>
        <v>0.375</v>
      </c>
      <c r="AD1311" s="2">
        <f>VLOOKUP($F1311,Experiment!$A$2:$U$90,MATCH(Results!AD$1,Experiment!$A$1:$U$1,0),FALSE)</f>
        <v>1.25</v>
      </c>
      <c r="AE1311" s="2">
        <f>VLOOKUP($F1311,Experiment!$A$2:$U$90,MATCH(Results!AE$1,Experiment!$A$1:$U$1,0),FALSE)</f>
        <v>210.9375</v>
      </c>
      <c r="AF1311" s="2">
        <f>VLOOKUP($F1311,Experiment!$A$2:$U$90,MATCH(Results!AF$1,Experiment!$A$1:$U$1,0),FALSE)</f>
        <v>14.523687548277813</v>
      </c>
      <c r="AG1311" s="3">
        <f>VLOOKUP($F1311,Experiment!$A$2:$W$90,MATCH(Results!AG$1,Experiment!$A$1:$W$1,0),FALSE)</f>
        <v>0.82730419370997643</v>
      </c>
      <c r="AH1311" s="3">
        <f>VLOOKUP($F1311,Experiment!$A$2:$W$90,MATCH(Results!AH$1,Experiment!$A$1:$W$1,0),FALSE)</f>
        <v>0.38648875795104182</v>
      </c>
      <c r="AI1311" s="3">
        <f>VLOOKUP($F1311,Experiment!$A$2:$X$90,MATCH(Results!AI$1,Experiment!$A$1:$X$1,0),FALSE)</f>
        <v>0.61351124204895813</v>
      </c>
      <c r="AJ1311" s="2">
        <f>Table1[[#This Row],[Gain]]^Table1[[#This Row],[θ]]</f>
        <v>14.219779625740344</v>
      </c>
      <c r="AK1311" s="2">
        <f>-Table1[[#This Row],[λ]]*-Table1[[#This Row],[Loss]]^Table1[[#This Row],[θ]]</f>
        <v>15.387517868726606</v>
      </c>
      <c r="AL1311" s="2">
        <f>Table1[[#This Row],[v_n_w_g]]-Table1[[#This Row],[v_n_w_l]]</f>
        <v>-1.1677382429862622</v>
      </c>
      <c r="AM1311" s="2">
        <f>IF(Table1[[#This Row],[diff_v]]&gt;=1,1,0)</f>
        <v>0</v>
      </c>
    </row>
    <row r="1312" spans="1:39" hidden="1" x14ac:dyDescent="0.3">
      <c r="A1312">
        <v>44</v>
      </c>
      <c r="B1312" t="s">
        <v>47</v>
      </c>
      <c r="C1312" s="22">
        <f>VLOOKUP(Table1[[#This Row],[Subject]],'Subject Profile'!$A$2:$E$8,4,FALSE)</f>
        <v>0.88613857459934653</v>
      </c>
      <c r="D1312" s="22">
        <f>VLOOKUP(Table1[[#This Row],[Subject]],'Subject Profile'!$A$2:$E$8,5,FALSE)</f>
        <v>-2</v>
      </c>
      <c r="E1312" t="s">
        <v>109</v>
      </c>
      <c r="F1312" t="s">
        <v>55</v>
      </c>
      <c r="G1312" t="s">
        <v>56</v>
      </c>
      <c r="H1312">
        <f>IF(Table1[[#This Row],[decision]]="accept",1,0)</f>
        <v>0</v>
      </c>
      <c r="I1312">
        <v>0</v>
      </c>
      <c r="J1312">
        <v>760</v>
      </c>
      <c r="K1312">
        <v>1664606490</v>
      </c>
      <c r="L1312">
        <v>8</v>
      </c>
      <c r="M1312" t="str">
        <f>VLOOKUP($F1312,Experiment!$A$2:$U$90,MATCH(Results!M$1,Experiment!$A$1:$U$1,0)+1,FALSE)</f>
        <v>R</v>
      </c>
      <c r="N1312">
        <f>IF(Table1[[#This Row],[Impact]]="I",0,1)</f>
        <v>1</v>
      </c>
      <c r="O1312" s="2">
        <f>VLOOKUP($F1312,Experiment!$A$2:$U$90,MATCH(Results!O$1,Experiment!$A$1:$U$1,0),FALSE)</f>
        <v>0</v>
      </c>
      <c r="P1312" s="3">
        <f>VLOOKUP($F1312,Experiment!$A$2:$U$90,MATCH(Results!P$1,Experiment!$A$1:$U$1,0),FALSE)</f>
        <v>0</v>
      </c>
      <c r="Q1312" s="2">
        <f>VLOOKUP($F1312,Experiment!$A$2:$U$90,MATCH(Results!Q$1,Experiment!$A$1:$U$1,0),FALSE)</f>
        <v>0</v>
      </c>
      <c r="R1312" s="3">
        <f>VLOOKUP($F1312,Experiment!$A$2:$U$90,MATCH(Results!R$1,Experiment!$A$1:$U$1,0),FALSE)</f>
        <v>0</v>
      </c>
      <c r="S1312" s="2">
        <f>VLOOKUP($F1312,Experiment!$A$2:$U$90,MATCH(Results!S$1,Experiment!$A$1:$U$1,0),FALSE)</f>
        <v>0</v>
      </c>
      <c r="T1312" s="2">
        <f>VLOOKUP($F1312,Experiment!$A$2:$U$90,MATCH(Results!T$1,Experiment!$A$1:$U$1,0),FALSE)</f>
        <v>0</v>
      </c>
      <c r="U1312" s="2">
        <f>VLOOKUP($F1312,Experiment!$A$2:$U$90,MATCH(Results!U$1,Experiment!$A$1:$U$1,0),FALSE)</f>
        <v>0</v>
      </c>
      <c r="V1312" s="2">
        <f>VLOOKUP($F1312,Experiment!$A$2:$U$90,MATCH(Results!V$1,Experiment!$A$1:$U$1,0),FALSE)</f>
        <v>0</v>
      </c>
      <c r="W1312" s="3">
        <f>VLOOKUP($F1312,Experiment!$A$2:$U$90,MATCH(Results!W$1,Experiment!$A$1:$U$1,0),FALSE)</f>
        <v>0</v>
      </c>
      <c r="X1312" s="3">
        <f>VLOOKUP($F1312,Experiment!$A$2:$U$90,MATCH(Results!X$1,Experiment!$A$1:$U$1,0),FALSE)</f>
        <v>0</v>
      </c>
      <c r="Y1312" s="2">
        <f>VLOOKUP($F1312,Experiment!$A$2:$U$90,MATCH(Results!Y$1,Experiment!$A$1:$U$1,0),FALSE)</f>
        <v>0</v>
      </c>
      <c r="Z1312" s="3">
        <f>VLOOKUP($F1312,Experiment!$A$2:$U$90,MATCH(Results!Z$1,Experiment!$A$1:$U$1,0),FALSE)</f>
        <v>0</v>
      </c>
      <c r="AA1312" s="3">
        <f>VLOOKUP($F1312,Experiment!$A$2:$U$90,MATCH(Results!AA$1,Experiment!$A$1:$U$1,0),FALSE)</f>
        <v>0</v>
      </c>
      <c r="AB1312" s="3">
        <f>VLOOKUP($F1312,Experiment!$A$2:$U$90,MATCH(Results!AB$1,Experiment!$A$1:$U$1,0),FALSE)</f>
        <v>0</v>
      </c>
      <c r="AC1312" s="3">
        <f>VLOOKUP($F1312,Experiment!$A$2:$U$90,MATCH(Results!AC$1,Experiment!$A$1:$U$1,0),FALSE)</f>
        <v>0</v>
      </c>
      <c r="AD1312" s="2">
        <f>VLOOKUP($F1312,Experiment!$A$2:$U$90,MATCH(Results!AD$1,Experiment!$A$1:$U$1,0),FALSE)</f>
        <v>0</v>
      </c>
      <c r="AE1312" s="2">
        <f>VLOOKUP($F1312,Experiment!$A$2:$U$90,MATCH(Results!AE$1,Experiment!$A$1:$U$1,0),FALSE)</f>
        <v>0</v>
      </c>
      <c r="AF1312" s="2">
        <f>VLOOKUP($F1312,Experiment!$A$2:$U$90,MATCH(Results!AF$1,Experiment!$A$1:$U$1,0),FALSE)</f>
        <v>0</v>
      </c>
      <c r="AG1312" s="2"/>
      <c r="AH1312" s="3">
        <f>VLOOKUP($F1312,Experiment!$A$2:$W$90,MATCH(Results!AH$1,Experiment!$A$1:$W$1,0),FALSE)</f>
        <v>0</v>
      </c>
      <c r="AI1312" s="2">
        <f>VLOOKUP($F1312,Experiment!$A$2:$X$90,MATCH(Results!AI$1,Experiment!$A$1:$X$1,0),FALSE)</f>
        <v>0</v>
      </c>
      <c r="AJ1312" s="2">
        <f>Table1[[#This Row],[Gain]]^Table1[[#This Row],[θ]]</f>
        <v>0</v>
      </c>
      <c r="AK1312" s="2">
        <f>-Table1[[#This Row],[λ]]*-Table1[[#This Row],[Loss]]^Table1[[#This Row],[θ]]</f>
        <v>0</v>
      </c>
      <c r="AL1312" s="2">
        <f>Table1[[#This Row],[v_n_w_g]]-Table1[[#This Row],[v_n_w_l]]</f>
        <v>0</v>
      </c>
      <c r="AM1312" s="2">
        <f>IF(Table1[[#This Row],[diff_v]]&gt;=1,1,0)</f>
        <v>0</v>
      </c>
    </row>
    <row r="1313" spans="1:39" hidden="1" x14ac:dyDescent="0.3">
      <c r="A1313">
        <v>45</v>
      </c>
      <c r="B1313" t="s">
        <v>47</v>
      </c>
      <c r="C1313" s="22">
        <f>VLOOKUP(Table1[[#This Row],[Subject]],'Subject Profile'!$A$2:$E$8,4,FALSE)</f>
        <v>0.88613857459934653</v>
      </c>
      <c r="D1313" s="22">
        <f>VLOOKUP(Table1[[#This Row],[Subject]],'Subject Profile'!$A$2:$E$8,5,FALSE)</f>
        <v>-2</v>
      </c>
      <c r="E1313" t="s">
        <v>109</v>
      </c>
      <c r="F1313" t="s">
        <v>60</v>
      </c>
      <c r="G1313" t="s">
        <v>61</v>
      </c>
      <c r="H1313">
        <f>IF(Table1[[#This Row],[decision]]="accept",1,0)</f>
        <v>0</v>
      </c>
      <c r="I1313">
        <v>0</v>
      </c>
      <c r="J1313">
        <v>760</v>
      </c>
      <c r="K1313">
        <v>1664606493</v>
      </c>
      <c r="L1313">
        <v>3</v>
      </c>
      <c r="M1313" t="str">
        <f>VLOOKUP($F1313,Experiment!$A$2:$U$90,MATCH(Results!M$1,Experiment!$A$1:$U$1,0)+1,FALSE)</f>
        <v>D</v>
      </c>
      <c r="N1313">
        <f>IF(Table1[[#This Row],[Impact]]="I",0,1)</f>
        <v>1</v>
      </c>
      <c r="O1313" s="2">
        <f>VLOOKUP($F1313,Experiment!$A$2:$U$90,MATCH(Results!O$1,Experiment!$A$1:$U$1,0),FALSE)</f>
        <v>0</v>
      </c>
      <c r="P1313" s="3">
        <f>VLOOKUP($F1313,Experiment!$A$2:$U$90,MATCH(Results!P$1,Experiment!$A$1:$U$1,0),FALSE)</f>
        <v>0</v>
      </c>
      <c r="Q1313" s="2">
        <f>VLOOKUP($F1313,Experiment!$A$2:$U$90,MATCH(Results!Q$1,Experiment!$A$1:$U$1,0),FALSE)</f>
        <v>0</v>
      </c>
      <c r="R1313" s="3">
        <f>VLOOKUP($F1313,Experiment!$A$2:$U$90,MATCH(Results!R$1,Experiment!$A$1:$U$1,0),FALSE)</f>
        <v>0</v>
      </c>
      <c r="S1313" s="2">
        <f>VLOOKUP($F1313,Experiment!$A$2:$U$90,MATCH(Results!S$1,Experiment!$A$1:$U$1,0),FALSE)</f>
        <v>0</v>
      </c>
      <c r="T1313" s="2">
        <f>VLOOKUP($F1313,Experiment!$A$2:$U$90,MATCH(Results!T$1,Experiment!$A$1:$U$1,0),FALSE)</f>
        <v>0</v>
      </c>
      <c r="U1313" s="2">
        <f>VLOOKUP($F1313,Experiment!$A$2:$U$90,MATCH(Results!U$1,Experiment!$A$1:$U$1,0),FALSE)</f>
        <v>0</v>
      </c>
      <c r="V1313" s="2">
        <f>VLOOKUP($F1313,Experiment!$A$2:$U$90,MATCH(Results!V$1,Experiment!$A$1:$U$1,0),FALSE)</f>
        <v>0</v>
      </c>
      <c r="W1313" s="3">
        <f>VLOOKUP($F1313,Experiment!$A$2:$U$90,MATCH(Results!W$1,Experiment!$A$1:$U$1,0),FALSE)</f>
        <v>0</v>
      </c>
      <c r="X1313" s="3">
        <f>VLOOKUP($F1313,Experiment!$A$2:$U$90,MATCH(Results!X$1,Experiment!$A$1:$U$1,0),FALSE)</f>
        <v>0</v>
      </c>
      <c r="Y1313" s="2">
        <f>VLOOKUP($F1313,Experiment!$A$2:$U$90,MATCH(Results!Y$1,Experiment!$A$1:$U$1,0),FALSE)</f>
        <v>0</v>
      </c>
      <c r="Z1313" s="3">
        <f>VLOOKUP($F1313,Experiment!$A$2:$U$90,MATCH(Results!Z$1,Experiment!$A$1:$U$1,0),FALSE)</f>
        <v>0</v>
      </c>
      <c r="AA1313" s="3">
        <f>VLOOKUP($F1313,Experiment!$A$2:$U$90,MATCH(Results!AA$1,Experiment!$A$1:$U$1,0),FALSE)</f>
        <v>0</v>
      </c>
      <c r="AB1313" s="3">
        <f>VLOOKUP($F1313,Experiment!$A$2:$U$90,MATCH(Results!AB$1,Experiment!$A$1:$U$1,0),FALSE)</f>
        <v>0</v>
      </c>
      <c r="AC1313" s="3">
        <f>VLOOKUP($F1313,Experiment!$A$2:$U$90,MATCH(Results!AC$1,Experiment!$A$1:$U$1,0),FALSE)</f>
        <v>0</v>
      </c>
      <c r="AD1313" s="2">
        <f>VLOOKUP($F1313,Experiment!$A$2:$U$90,MATCH(Results!AD$1,Experiment!$A$1:$U$1,0),FALSE)</f>
        <v>0</v>
      </c>
      <c r="AE1313" s="2">
        <f>VLOOKUP($F1313,Experiment!$A$2:$U$90,MATCH(Results!AE$1,Experiment!$A$1:$U$1,0),FALSE)</f>
        <v>0</v>
      </c>
      <c r="AF1313" s="2">
        <f>VLOOKUP($F1313,Experiment!$A$2:$U$90,MATCH(Results!AF$1,Experiment!$A$1:$U$1,0),FALSE)</f>
        <v>0</v>
      </c>
      <c r="AG1313" s="2"/>
      <c r="AH1313" s="3">
        <f>VLOOKUP($F1313,Experiment!$A$2:$W$90,MATCH(Results!AH$1,Experiment!$A$1:$W$1,0),FALSE)</f>
        <v>0</v>
      </c>
      <c r="AI1313" s="2">
        <f>VLOOKUP($F1313,Experiment!$A$2:$X$90,MATCH(Results!AI$1,Experiment!$A$1:$X$1,0),FALSE)</f>
        <v>0</v>
      </c>
      <c r="AJ1313" s="2">
        <f>Table1[[#This Row],[Gain]]^Table1[[#This Row],[θ]]</f>
        <v>0</v>
      </c>
      <c r="AK1313" s="2">
        <f>-Table1[[#This Row],[λ]]*-Table1[[#This Row],[Loss]]^Table1[[#This Row],[θ]]</f>
        <v>0</v>
      </c>
      <c r="AL1313" s="2">
        <f>Table1[[#This Row],[v_n_w_g]]-Table1[[#This Row],[v_n_w_l]]</f>
        <v>0</v>
      </c>
      <c r="AM1313" s="2">
        <f>IF(Table1[[#This Row],[diff_v]]&gt;=1,1,0)</f>
        <v>0</v>
      </c>
    </row>
    <row r="1314" spans="1:39" hidden="1" x14ac:dyDescent="0.3">
      <c r="A1314">
        <v>46</v>
      </c>
      <c r="B1314" t="s">
        <v>47</v>
      </c>
      <c r="C1314" s="22">
        <f>VLOOKUP(Table1[[#This Row],[Subject]],'Subject Profile'!$A$2:$E$8,4,FALSE)</f>
        <v>0.88613857459934653</v>
      </c>
      <c r="D1314" s="22">
        <f>VLOOKUP(Table1[[#This Row],[Subject]],'Subject Profile'!$A$2:$E$8,5,FALSE)</f>
        <v>-2</v>
      </c>
      <c r="E1314" t="s">
        <v>109</v>
      </c>
      <c r="F1314" t="s">
        <v>59</v>
      </c>
      <c r="G1314" t="s">
        <v>5</v>
      </c>
      <c r="H1314">
        <f>IF(Table1[[#This Row],[decision]]="accept",1,0)</f>
        <v>0</v>
      </c>
      <c r="I1314">
        <v>0</v>
      </c>
      <c r="J1314">
        <v>760</v>
      </c>
      <c r="K1314">
        <v>1664606496</v>
      </c>
      <c r="L1314">
        <v>3</v>
      </c>
      <c r="M1314" t="str">
        <f>VLOOKUP($F1314,Experiment!$A$2:$U$90,MATCH(Results!M$1,Experiment!$A$1:$U$1,0)+1,FALSE)</f>
        <v>G</v>
      </c>
      <c r="N1314">
        <f>IF(Table1[[#This Row],[Impact]]="I",0,1)</f>
        <v>1</v>
      </c>
      <c r="O1314" s="2">
        <f>VLOOKUP($F1314,Experiment!$A$2:$U$90,MATCH(Results!O$1,Experiment!$A$1:$U$1,0),FALSE)</f>
        <v>0</v>
      </c>
      <c r="P1314" s="3">
        <f>VLOOKUP($F1314,Experiment!$A$2:$U$90,MATCH(Results!P$1,Experiment!$A$1:$U$1,0),FALSE)</f>
        <v>0.5</v>
      </c>
      <c r="Q1314" s="2">
        <f>VLOOKUP($F1314,Experiment!$A$2:$U$90,MATCH(Results!Q$1,Experiment!$A$1:$U$1,0),FALSE)</f>
        <v>10</v>
      </c>
      <c r="R1314" s="3">
        <f>VLOOKUP($F1314,Experiment!$A$2:$U$90,MATCH(Results!R$1,Experiment!$A$1:$U$1,0),FALSE)</f>
        <v>0.5</v>
      </c>
      <c r="S1314" s="2">
        <f>VLOOKUP($F1314,Experiment!$A$2:$U$90,MATCH(Results!S$1,Experiment!$A$1:$U$1,0),FALSE)</f>
        <v>5</v>
      </c>
      <c r="T1314" s="2">
        <f>VLOOKUP($F1314,Experiment!$A$2:$U$90,MATCH(Results!T$1,Experiment!$A$1:$U$1,0),FALSE)</f>
        <v>25</v>
      </c>
      <c r="U1314" s="2">
        <f>VLOOKUP($F1314,Experiment!$A$2:$U$90,MATCH(Results!U$1,Experiment!$A$1:$U$1,0),FALSE)</f>
        <v>5</v>
      </c>
      <c r="V1314" s="2">
        <f>VLOOKUP($F1314,Experiment!$A$2:$U$90,MATCH(Results!V$1,Experiment!$A$1:$U$1,0),FALSE)</f>
        <v>4</v>
      </c>
      <c r="W1314" s="3">
        <f>VLOOKUP($F1314,Experiment!$A$2:$U$90,MATCH(Results!W$1,Experiment!$A$1:$U$1,0),FALSE)</f>
        <v>0.75</v>
      </c>
      <c r="X1314" s="3">
        <f>VLOOKUP($F1314,Experiment!$A$2:$U$90,MATCH(Results!X$1,Experiment!$A$1:$U$1,0),FALSE)</f>
        <v>0.25</v>
      </c>
      <c r="Y1314" s="2">
        <f>VLOOKUP($F1314,Experiment!$A$2:$U$90,MATCH(Results!Y$1,Experiment!$A$1:$U$1,0),FALSE)</f>
        <v>1</v>
      </c>
      <c r="Z1314" s="3">
        <f>VLOOKUP($F1314,Experiment!$A$2:$U$90,MATCH(Results!Z$1,Experiment!$A$1:$U$1,0),FALSE)</f>
        <v>0.2</v>
      </c>
      <c r="AA1314" s="3">
        <f>VLOOKUP($F1314,Experiment!$A$2:$U$90,MATCH(Results!AA$1,Experiment!$A$1:$U$1,0),FALSE)</f>
        <v>4.9999999999999989E-2</v>
      </c>
      <c r="AB1314" s="3">
        <f>VLOOKUP($F1314,Experiment!$A$2:$U$90,MATCH(Results!AB$1,Experiment!$A$1:$U$1,0),FALSE)</f>
        <v>0.57499999999999996</v>
      </c>
      <c r="AC1314" s="3">
        <f>VLOOKUP($F1314,Experiment!$A$2:$U$90,MATCH(Results!AC$1,Experiment!$A$1:$U$1,0),FALSE)</f>
        <v>0.42500000000000004</v>
      </c>
      <c r="AD1314" s="2">
        <f>VLOOKUP($F1314,Experiment!$A$2:$U$90,MATCH(Results!AD$1,Experiment!$A$1:$U$1,0),FALSE)</f>
        <v>4.25</v>
      </c>
      <c r="AE1314" s="2">
        <f>VLOOKUP($F1314,Experiment!$A$2:$U$90,MATCH(Results!AE$1,Experiment!$A$1:$U$1,0),FALSE)</f>
        <v>24.4375</v>
      </c>
      <c r="AF1314" s="2">
        <f>VLOOKUP($F1314,Experiment!$A$2:$U$90,MATCH(Results!AF$1,Experiment!$A$1:$U$1,0),FALSE)</f>
        <v>4.9434299833212973</v>
      </c>
      <c r="AG1314" s="3">
        <f>VLOOKUP($F1314,Experiment!$A$2:$W$90,MATCH(Results!AG$1,Experiment!$A$1:$W$1,0),FALSE)</f>
        <v>0.89414323918902561</v>
      </c>
      <c r="AH1314" s="3">
        <f>VLOOKUP($F1314,Experiment!$A$2:$W$90,MATCH(Results!AH$1,Experiment!$A$1:$W$1,0),FALSE)</f>
        <v>0.42914847753168511</v>
      </c>
      <c r="AI1314" s="3">
        <f>VLOOKUP($F1314,Experiment!$A$2:$X$90,MATCH(Results!AI$1,Experiment!$A$1:$X$1,0),FALSE)</f>
        <v>0.57085152246831483</v>
      </c>
      <c r="AJ1314" s="2">
        <f>Table1[[#This Row],[Gain]]^Table1[[#This Row],[θ]]</f>
        <v>7.693758934363303</v>
      </c>
      <c r="AK1314" s="2">
        <f>-Table1[[#This Row],[λ]]*-Table1[[#This Row],[Loss]]^Table1[[#This Row],[θ]]</f>
        <v>0</v>
      </c>
      <c r="AL1314" s="2">
        <f>Table1[[#This Row],[v_n_w_g]]-Table1[[#This Row],[v_n_w_l]]</f>
        <v>7.693758934363303</v>
      </c>
      <c r="AM1314" s="2">
        <f>IF(Table1[[#This Row],[diff_v]]&gt;=1,1,0)</f>
        <v>1</v>
      </c>
    </row>
    <row r="1315" spans="1:39" hidden="1" x14ac:dyDescent="0.3">
      <c r="A1315">
        <v>47</v>
      </c>
      <c r="B1315" t="s">
        <v>47</v>
      </c>
      <c r="C1315" s="22">
        <f>VLOOKUP(Table1[[#This Row],[Subject]],'Subject Profile'!$A$2:$E$8,4,FALSE)</f>
        <v>0.88613857459934653</v>
      </c>
      <c r="D1315" s="22">
        <f>VLOOKUP(Table1[[#This Row],[Subject]],'Subject Profile'!$A$2:$E$8,5,FALSE)</f>
        <v>-2</v>
      </c>
      <c r="E1315" t="s">
        <v>109</v>
      </c>
      <c r="F1315" t="s">
        <v>94</v>
      </c>
      <c r="G1315" t="s">
        <v>5</v>
      </c>
      <c r="H1315">
        <f>IF(Table1[[#This Row],[decision]]="accept",1,0)</f>
        <v>0</v>
      </c>
      <c r="I1315">
        <v>0</v>
      </c>
      <c r="J1315">
        <v>760</v>
      </c>
      <c r="K1315">
        <v>1664606504</v>
      </c>
      <c r="L1315">
        <v>8</v>
      </c>
      <c r="M1315" t="str">
        <f>VLOOKUP($F1315,Experiment!$A$2:$U$90,MATCH(Results!M$1,Experiment!$A$1:$U$1,0)+1,FALSE)</f>
        <v>I</v>
      </c>
      <c r="N1315">
        <f>IF(Table1[[#This Row],[Impact]]="I",0,1)</f>
        <v>0</v>
      </c>
      <c r="O1315" s="2">
        <f>VLOOKUP($F1315,Experiment!$A$2:$U$90,MATCH(Results!O$1,Experiment!$A$1:$U$1,0),FALSE)</f>
        <v>-90</v>
      </c>
      <c r="P1315" s="3">
        <f>VLOOKUP($F1315,Experiment!$A$2:$U$90,MATCH(Results!P$1,Experiment!$A$1:$U$1,0),FALSE)</f>
        <v>0.5</v>
      </c>
      <c r="Q1315" s="2">
        <f>VLOOKUP($F1315,Experiment!$A$2:$U$90,MATCH(Results!Q$1,Experiment!$A$1:$U$1,0),FALSE)</f>
        <v>90</v>
      </c>
      <c r="R1315" s="3">
        <f>VLOOKUP($F1315,Experiment!$A$2:$U$90,MATCH(Results!R$1,Experiment!$A$1:$U$1,0),FALSE)</f>
        <v>0.5</v>
      </c>
      <c r="S1315" s="2">
        <f>VLOOKUP($F1315,Experiment!$A$2:$U$90,MATCH(Results!S$1,Experiment!$A$1:$U$1,0),FALSE)</f>
        <v>0</v>
      </c>
      <c r="T1315" s="2">
        <f>VLOOKUP($F1315,Experiment!$A$2:$U$90,MATCH(Results!T$1,Experiment!$A$1:$U$1,0),FALSE)</f>
        <v>8100</v>
      </c>
      <c r="U1315" s="2">
        <f>VLOOKUP($F1315,Experiment!$A$2:$U$90,MATCH(Results!U$1,Experiment!$A$1:$U$1,0),FALSE)</f>
        <v>90</v>
      </c>
      <c r="V1315" s="2">
        <f>VLOOKUP($F1315,Experiment!$A$2:$U$90,MATCH(Results!V$1,Experiment!$A$1:$U$1,0),FALSE)</f>
        <v>2</v>
      </c>
      <c r="W1315" s="3">
        <f>VLOOKUP($F1315,Experiment!$A$2:$U$90,MATCH(Results!W$1,Experiment!$A$1:$U$1,0),FALSE)</f>
        <v>0.25</v>
      </c>
      <c r="X1315" s="3">
        <f>VLOOKUP($F1315,Experiment!$A$2:$U$90,MATCH(Results!X$1,Experiment!$A$1:$U$1,0),FALSE)</f>
        <v>0.75</v>
      </c>
      <c r="Y1315" s="2">
        <f>VLOOKUP($F1315,Experiment!$A$2:$U$90,MATCH(Results!Y$1,Experiment!$A$1:$U$1,0),FALSE)</f>
        <v>2</v>
      </c>
      <c r="Z1315" s="3">
        <f>VLOOKUP($F1315,Experiment!$A$2:$U$90,MATCH(Results!Z$1,Experiment!$A$1:$U$1,0),FALSE)</f>
        <v>0.5</v>
      </c>
      <c r="AA1315" s="3">
        <f>VLOOKUP($F1315,Experiment!$A$2:$U$90,MATCH(Results!AA$1,Experiment!$A$1:$U$1,0),FALSE)</f>
        <v>0.25</v>
      </c>
      <c r="AB1315" s="3">
        <f>VLOOKUP($F1315,Experiment!$A$2:$U$90,MATCH(Results!AB$1,Experiment!$A$1:$U$1,0),FALSE)</f>
        <v>0.625</v>
      </c>
      <c r="AC1315" s="3">
        <f>VLOOKUP($F1315,Experiment!$A$2:$U$90,MATCH(Results!AC$1,Experiment!$A$1:$U$1,0),FALSE)</f>
        <v>0.375</v>
      </c>
      <c r="AD1315" s="2">
        <f>VLOOKUP($F1315,Experiment!$A$2:$U$90,MATCH(Results!AD$1,Experiment!$A$1:$U$1,0),FALSE)</f>
        <v>-22.5</v>
      </c>
      <c r="AE1315" s="2">
        <f>VLOOKUP($F1315,Experiment!$A$2:$U$90,MATCH(Results!AE$1,Experiment!$A$1:$U$1,0),FALSE)</f>
        <v>7593.75</v>
      </c>
      <c r="AF1315" s="2">
        <f>VLOOKUP($F1315,Experiment!$A$2:$U$90,MATCH(Results!AF$1,Experiment!$A$1:$U$1,0),FALSE)</f>
        <v>87.142125289666879</v>
      </c>
      <c r="AG1315" s="3">
        <f>VLOOKUP($F1315,Experiment!$A$2:$W$90,MATCH(Results!AG$1,Experiment!$A$1:$W$1,0),FALSE)</f>
        <v>0.82730419370997643</v>
      </c>
      <c r="AH1315" s="3">
        <f>VLOOKUP($F1315,Experiment!$A$2:$W$90,MATCH(Results!AH$1,Experiment!$A$1:$W$1,0),FALSE)</f>
        <v>0.38648875795104182</v>
      </c>
      <c r="AI1315" s="3">
        <f>VLOOKUP($F1315,Experiment!$A$2:$X$90,MATCH(Results!AI$1,Experiment!$A$1:$X$1,0),FALSE)</f>
        <v>0.61351124204895813</v>
      </c>
      <c r="AJ1315" s="2">
        <f>Table1[[#This Row],[Gain]]^Table1[[#This Row],[θ]]</f>
        <v>53.917490655602954</v>
      </c>
      <c r="AK1315" s="2">
        <f>-Table1[[#This Row],[λ]]*-Table1[[#This Row],[Loss]]^Table1[[#This Row],[θ]]</f>
        <v>107.83498131120591</v>
      </c>
      <c r="AL1315" s="2">
        <f>Table1[[#This Row],[v_n_w_g]]-Table1[[#This Row],[v_n_w_l]]</f>
        <v>-53.917490655602954</v>
      </c>
      <c r="AM1315" s="2">
        <f>IF(Table1[[#This Row],[diff_v]]&gt;=1,1,0)</f>
        <v>0</v>
      </c>
    </row>
    <row r="1316" spans="1:39" hidden="1" x14ac:dyDescent="0.3">
      <c r="A1316">
        <v>48</v>
      </c>
      <c r="B1316" t="s">
        <v>47</v>
      </c>
      <c r="C1316" s="22">
        <f>VLOOKUP(Table1[[#This Row],[Subject]],'Subject Profile'!$A$2:$E$8,4,FALSE)</f>
        <v>0.88613857459934653</v>
      </c>
      <c r="D1316" s="22">
        <f>VLOOKUP(Table1[[#This Row],[Subject]],'Subject Profile'!$A$2:$E$8,5,FALSE)</f>
        <v>-2</v>
      </c>
      <c r="E1316" t="s">
        <v>109</v>
      </c>
      <c r="F1316" t="s">
        <v>85</v>
      </c>
      <c r="G1316" t="s">
        <v>5</v>
      </c>
      <c r="H1316">
        <f>IF(Table1[[#This Row],[decision]]="accept",1,0)</f>
        <v>0</v>
      </c>
      <c r="I1316">
        <v>0</v>
      </c>
      <c r="J1316">
        <v>760</v>
      </c>
      <c r="K1316">
        <v>1664606508</v>
      </c>
      <c r="L1316">
        <v>4</v>
      </c>
      <c r="M1316" t="str">
        <f>VLOOKUP($F1316,Experiment!$A$2:$U$90,MATCH(Results!M$1,Experiment!$A$1:$U$1,0)+1,FALSE)</f>
        <v>I</v>
      </c>
      <c r="N1316">
        <f>IF(Table1[[#This Row],[Impact]]="I",0,1)</f>
        <v>0</v>
      </c>
      <c r="O1316" s="2">
        <f>VLOOKUP($F1316,Experiment!$A$2:$U$90,MATCH(Results!O$1,Experiment!$A$1:$U$1,0),FALSE)</f>
        <v>-90</v>
      </c>
      <c r="P1316" s="3">
        <f>VLOOKUP($F1316,Experiment!$A$2:$U$90,MATCH(Results!P$1,Experiment!$A$1:$U$1,0),FALSE)</f>
        <v>0.5</v>
      </c>
      <c r="Q1316" s="2">
        <f>VLOOKUP($F1316,Experiment!$A$2:$U$90,MATCH(Results!Q$1,Experiment!$A$1:$U$1,0),FALSE)</f>
        <v>80</v>
      </c>
      <c r="R1316" s="3">
        <f>VLOOKUP($F1316,Experiment!$A$2:$U$90,MATCH(Results!R$1,Experiment!$A$1:$U$1,0),FALSE)</f>
        <v>0.5</v>
      </c>
      <c r="S1316" s="2">
        <f>VLOOKUP($F1316,Experiment!$A$2:$U$90,MATCH(Results!S$1,Experiment!$A$1:$U$1,0),FALSE)</f>
        <v>-5</v>
      </c>
      <c r="T1316" s="2">
        <f>VLOOKUP($F1316,Experiment!$A$2:$U$90,MATCH(Results!T$1,Experiment!$A$1:$U$1,0),FALSE)</f>
        <v>7225</v>
      </c>
      <c r="U1316" s="2">
        <f>VLOOKUP($F1316,Experiment!$A$2:$U$90,MATCH(Results!U$1,Experiment!$A$1:$U$1,0),FALSE)</f>
        <v>85</v>
      </c>
      <c r="V1316" s="2">
        <f>VLOOKUP($F1316,Experiment!$A$2:$U$90,MATCH(Results!V$1,Experiment!$A$1:$U$1,0),FALSE)</f>
        <v>2</v>
      </c>
      <c r="W1316" s="3">
        <f>VLOOKUP($F1316,Experiment!$A$2:$U$90,MATCH(Results!W$1,Experiment!$A$1:$U$1,0),FALSE)</f>
        <v>0.25</v>
      </c>
      <c r="X1316" s="3">
        <f>VLOOKUP($F1316,Experiment!$A$2:$U$90,MATCH(Results!X$1,Experiment!$A$1:$U$1,0),FALSE)</f>
        <v>0.75</v>
      </c>
      <c r="Y1316" s="2">
        <f>VLOOKUP($F1316,Experiment!$A$2:$U$90,MATCH(Results!Y$1,Experiment!$A$1:$U$1,0),FALSE)</f>
        <v>2</v>
      </c>
      <c r="Z1316" s="3">
        <f>VLOOKUP($F1316,Experiment!$A$2:$U$90,MATCH(Results!Z$1,Experiment!$A$1:$U$1,0),FALSE)</f>
        <v>0.5</v>
      </c>
      <c r="AA1316" s="3">
        <f>VLOOKUP($F1316,Experiment!$A$2:$U$90,MATCH(Results!AA$1,Experiment!$A$1:$U$1,0),FALSE)</f>
        <v>0.25</v>
      </c>
      <c r="AB1316" s="3">
        <f>VLOOKUP($F1316,Experiment!$A$2:$U$90,MATCH(Results!AB$1,Experiment!$A$1:$U$1,0),FALSE)</f>
        <v>0.625</v>
      </c>
      <c r="AC1316" s="3">
        <f>VLOOKUP($F1316,Experiment!$A$2:$U$90,MATCH(Results!AC$1,Experiment!$A$1:$U$1,0),FALSE)</f>
        <v>0.375</v>
      </c>
      <c r="AD1316" s="2">
        <f>VLOOKUP($F1316,Experiment!$A$2:$U$90,MATCH(Results!AD$1,Experiment!$A$1:$U$1,0),FALSE)</f>
        <v>-26.25</v>
      </c>
      <c r="AE1316" s="2">
        <f>VLOOKUP($F1316,Experiment!$A$2:$U$90,MATCH(Results!AE$1,Experiment!$A$1:$U$1,0),FALSE)</f>
        <v>6773.4375</v>
      </c>
      <c r="AF1316" s="2">
        <f>VLOOKUP($F1316,Experiment!$A$2:$U$90,MATCH(Results!AF$1,Experiment!$A$1:$U$1,0),FALSE)</f>
        <v>82.300896106907615</v>
      </c>
      <c r="AG1316" s="3">
        <f>VLOOKUP($F1316,Experiment!$A$2:$W$90,MATCH(Results!AG$1,Experiment!$A$1:$W$1,0),FALSE)</f>
        <v>0.82730419370997643</v>
      </c>
      <c r="AH1316" s="3">
        <f>VLOOKUP($F1316,Experiment!$A$2:$W$90,MATCH(Results!AH$1,Experiment!$A$1:$W$1,0),FALSE)</f>
        <v>0.38648875795104182</v>
      </c>
      <c r="AI1316" s="3">
        <f>VLOOKUP($F1316,Experiment!$A$2:$X$90,MATCH(Results!AI$1,Experiment!$A$1:$X$1,0),FALSE)</f>
        <v>0.61351124204895813</v>
      </c>
      <c r="AJ1316" s="2">
        <f>Table1[[#This Row],[Gain]]^Table1[[#This Row],[θ]]</f>
        <v>48.573729325843161</v>
      </c>
      <c r="AK1316" s="2">
        <f>-Table1[[#This Row],[λ]]*-Table1[[#This Row],[Loss]]^Table1[[#This Row],[θ]]</f>
        <v>107.83498131120591</v>
      </c>
      <c r="AL1316" s="2">
        <f>Table1[[#This Row],[v_n_w_g]]-Table1[[#This Row],[v_n_w_l]]</f>
        <v>-59.261251985362748</v>
      </c>
      <c r="AM1316" s="2">
        <f>IF(Table1[[#This Row],[diff_v]]&gt;=1,1,0)</f>
        <v>0</v>
      </c>
    </row>
    <row r="1317" spans="1:39" hidden="1" x14ac:dyDescent="0.3">
      <c r="A1317">
        <v>49</v>
      </c>
      <c r="B1317" t="s">
        <v>47</v>
      </c>
      <c r="C1317" s="22">
        <f>VLOOKUP(Table1[[#This Row],[Subject]],'Subject Profile'!$A$2:$E$8,4,FALSE)</f>
        <v>0.88613857459934653</v>
      </c>
      <c r="D1317" s="22">
        <f>VLOOKUP(Table1[[#This Row],[Subject]],'Subject Profile'!$A$2:$E$8,5,FALSE)</f>
        <v>-2</v>
      </c>
      <c r="E1317" t="s">
        <v>109</v>
      </c>
      <c r="F1317" t="s">
        <v>96</v>
      </c>
      <c r="G1317" t="s">
        <v>5</v>
      </c>
      <c r="H1317">
        <f>IF(Table1[[#This Row],[decision]]="accept",1,0)</f>
        <v>0</v>
      </c>
      <c r="I1317">
        <v>0</v>
      </c>
      <c r="J1317">
        <v>760</v>
      </c>
      <c r="K1317">
        <v>1664606511</v>
      </c>
      <c r="L1317">
        <v>3</v>
      </c>
      <c r="M1317" t="str">
        <f>VLOOKUP($F1317,Experiment!$A$2:$U$90,MATCH(Results!M$1,Experiment!$A$1:$U$1,0)+1,FALSE)</f>
        <v>G</v>
      </c>
      <c r="N1317">
        <f>IF(Table1[[#This Row],[Impact]]="I",0,1)</f>
        <v>1</v>
      </c>
      <c r="O1317" s="2">
        <f>VLOOKUP($F1317,Experiment!$A$2:$U$90,MATCH(Results!O$1,Experiment!$A$1:$U$1,0),FALSE)</f>
        <v>-50</v>
      </c>
      <c r="P1317" s="3">
        <f>VLOOKUP($F1317,Experiment!$A$2:$U$90,MATCH(Results!P$1,Experiment!$A$1:$U$1,0),FALSE)</f>
        <v>0.5</v>
      </c>
      <c r="Q1317" s="2">
        <f>VLOOKUP($F1317,Experiment!$A$2:$U$90,MATCH(Results!Q$1,Experiment!$A$1:$U$1,0),FALSE)</f>
        <v>40</v>
      </c>
      <c r="R1317" s="3">
        <f>VLOOKUP($F1317,Experiment!$A$2:$U$90,MATCH(Results!R$1,Experiment!$A$1:$U$1,0),FALSE)</f>
        <v>0.5</v>
      </c>
      <c r="S1317" s="2">
        <f>VLOOKUP($F1317,Experiment!$A$2:$U$90,MATCH(Results!S$1,Experiment!$A$1:$U$1,0),FALSE)</f>
        <v>-5</v>
      </c>
      <c r="T1317" s="2">
        <f>VLOOKUP($F1317,Experiment!$A$2:$U$90,MATCH(Results!T$1,Experiment!$A$1:$U$1,0),FALSE)</f>
        <v>2025</v>
      </c>
      <c r="U1317" s="2">
        <f>VLOOKUP($F1317,Experiment!$A$2:$U$90,MATCH(Results!U$1,Experiment!$A$1:$U$1,0),FALSE)</f>
        <v>45</v>
      </c>
      <c r="V1317" s="2">
        <f>VLOOKUP($F1317,Experiment!$A$2:$U$90,MATCH(Results!V$1,Experiment!$A$1:$U$1,0),FALSE)</f>
        <v>2</v>
      </c>
      <c r="W1317" s="3">
        <f>VLOOKUP($F1317,Experiment!$A$2:$U$90,MATCH(Results!W$1,Experiment!$A$1:$U$1,0),FALSE)</f>
        <v>0.25</v>
      </c>
      <c r="X1317" s="3">
        <f>VLOOKUP($F1317,Experiment!$A$2:$U$90,MATCH(Results!X$1,Experiment!$A$1:$U$1,0),FALSE)</f>
        <v>0.75</v>
      </c>
      <c r="Y1317" s="2">
        <f>VLOOKUP($F1317,Experiment!$A$2:$U$90,MATCH(Results!Y$1,Experiment!$A$1:$U$1,0),FALSE)</f>
        <v>2</v>
      </c>
      <c r="Z1317" s="3">
        <f>VLOOKUP($F1317,Experiment!$A$2:$U$90,MATCH(Results!Z$1,Experiment!$A$1:$U$1,0),FALSE)</f>
        <v>0.5</v>
      </c>
      <c r="AA1317" s="3">
        <f>VLOOKUP($F1317,Experiment!$A$2:$U$90,MATCH(Results!AA$1,Experiment!$A$1:$U$1,0),FALSE)</f>
        <v>0.25</v>
      </c>
      <c r="AB1317" s="3">
        <f>VLOOKUP($F1317,Experiment!$A$2:$U$90,MATCH(Results!AB$1,Experiment!$A$1:$U$1,0),FALSE)</f>
        <v>0.625</v>
      </c>
      <c r="AC1317" s="3">
        <f>VLOOKUP($F1317,Experiment!$A$2:$U$90,MATCH(Results!AC$1,Experiment!$A$1:$U$1,0),FALSE)</f>
        <v>0.375</v>
      </c>
      <c r="AD1317" s="2">
        <f>VLOOKUP($F1317,Experiment!$A$2:$U$90,MATCH(Results!AD$1,Experiment!$A$1:$U$1,0),FALSE)</f>
        <v>-16.25</v>
      </c>
      <c r="AE1317" s="2">
        <f>VLOOKUP($F1317,Experiment!$A$2:$U$90,MATCH(Results!AE$1,Experiment!$A$1:$U$1,0),FALSE)</f>
        <v>1898.4375</v>
      </c>
      <c r="AF1317" s="2">
        <f>VLOOKUP($F1317,Experiment!$A$2:$U$90,MATCH(Results!AF$1,Experiment!$A$1:$U$1,0),FALSE)</f>
        <v>43.571062644833439</v>
      </c>
      <c r="AG1317" s="3">
        <f>VLOOKUP($F1317,Experiment!$A$2:$W$90,MATCH(Results!AG$1,Experiment!$A$1:$W$1,0),FALSE)</f>
        <v>0.82730419370997643</v>
      </c>
      <c r="AH1317" s="3">
        <f>VLOOKUP($F1317,Experiment!$A$2:$W$90,MATCH(Results!AH$1,Experiment!$A$1:$W$1,0),FALSE)</f>
        <v>0.38648875795104182</v>
      </c>
      <c r="AI1317" s="3">
        <f>VLOOKUP($F1317,Experiment!$A$2:$X$90,MATCH(Results!AI$1,Experiment!$A$1:$X$1,0),FALSE)</f>
        <v>0.61351124204895813</v>
      </c>
      <c r="AJ1317" s="2">
        <f>Table1[[#This Row],[Gain]]^Table1[[#This Row],[θ]]</f>
        <v>26.281318966403699</v>
      </c>
      <c r="AK1317" s="2">
        <f>-Table1[[#This Row],[λ]]*-Table1[[#This Row],[Loss]]^Table1[[#This Row],[θ]]</f>
        <v>64.054973166180915</v>
      </c>
      <c r="AL1317" s="2">
        <f>Table1[[#This Row],[v_n_w_g]]-Table1[[#This Row],[v_n_w_l]]</f>
        <v>-37.773654199777212</v>
      </c>
      <c r="AM1317" s="2">
        <f>IF(Table1[[#This Row],[diff_v]]&gt;=1,1,0)</f>
        <v>0</v>
      </c>
    </row>
    <row r="1318" spans="1:39" hidden="1" x14ac:dyDescent="0.3">
      <c r="A1318">
        <v>50</v>
      </c>
      <c r="B1318" t="s">
        <v>47</v>
      </c>
      <c r="C1318" s="22">
        <f>VLOOKUP(Table1[[#This Row],[Subject]],'Subject Profile'!$A$2:$E$8,4,FALSE)</f>
        <v>0.88613857459934653</v>
      </c>
      <c r="D1318" s="22">
        <f>VLOOKUP(Table1[[#This Row],[Subject]],'Subject Profile'!$A$2:$E$8,5,FALSE)</f>
        <v>-2</v>
      </c>
      <c r="E1318" t="s">
        <v>109</v>
      </c>
      <c r="F1318" t="s">
        <v>88</v>
      </c>
      <c r="G1318" t="s">
        <v>113</v>
      </c>
      <c r="H1318">
        <f>IF(Table1[[#This Row],[decision]]="accept",1,0)</f>
        <v>0</v>
      </c>
      <c r="I1318">
        <v>0</v>
      </c>
      <c r="J1318">
        <v>760</v>
      </c>
      <c r="K1318">
        <v>1664606517</v>
      </c>
      <c r="L1318">
        <v>6</v>
      </c>
      <c r="M1318" t="str">
        <f>VLOOKUP($F1318,Experiment!$A$2:$U$90,MATCH(Results!M$1,Experiment!$A$1:$U$1,0)+1,FALSE)</f>
        <v>I</v>
      </c>
      <c r="N1318">
        <f>IF(Table1[[#This Row],[Impact]]="I",0,1)</f>
        <v>0</v>
      </c>
      <c r="O1318" s="2">
        <f>VLOOKUP($F1318,Experiment!$A$2:$U$90,MATCH(Results!O$1,Experiment!$A$1:$U$1,0),FALSE)</f>
        <v>-50</v>
      </c>
      <c r="P1318" s="3">
        <f>VLOOKUP($F1318,Experiment!$A$2:$U$90,MATCH(Results!P$1,Experiment!$A$1:$U$1,0),FALSE)</f>
        <v>0.5</v>
      </c>
      <c r="Q1318" s="2">
        <f>VLOOKUP($F1318,Experiment!$A$2:$U$90,MATCH(Results!Q$1,Experiment!$A$1:$U$1,0),FALSE)</f>
        <v>60</v>
      </c>
      <c r="R1318" s="3">
        <f>VLOOKUP($F1318,Experiment!$A$2:$U$90,MATCH(Results!R$1,Experiment!$A$1:$U$1,0),FALSE)</f>
        <v>0.5</v>
      </c>
      <c r="S1318" s="2">
        <f>VLOOKUP($F1318,Experiment!$A$2:$U$90,MATCH(Results!S$1,Experiment!$A$1:$U$1,0),FALSE)</f>
        <v>5</v>
      </c>
      <c r="T1318" s="2">
        <f>VLOOKUP($F1318,Experiment!$A$2:$U$90,MATCH(Results!T$1,Experiment!$A$1:$U$1,0),FALSE)</f>
        <v>3025</v>
      </c>
      <c r="U1318" s="2">
        <f>VLOOKUP($F1318,Experiment!$A$2:$U$90,MATCH(Results!U$1,Experiment!$A$1:$U$1,0),FALSE)</f>
        <v>55</v>
      </c>
      <c r="V1318" s="2">
        <f>VLOOKUP($F1318,Experiment!$A$2:$U$90,MATCH(Results!V$1,Experiment!$A$1:$U$1,0),FALSE)</f>
        <v>2</v>
      </c>
      <c r="W1318" s="3">
        <f>VLOOKUP($F1318,Experiment!$A$2:$U$90,MATCH(Results!W$1,Experiment!$A$1:$U$1,0),FALSE)</f>
        <v>0.25</v>
      </c>
      <c r="X1318" s="3">
        <f>VLOOKUP($F1318,Experiment!$A$2:$U$90,MATCH(Results!X$1,Experiment!$A$1:$U$1,0),FALSE)</f>
        <v>0.75</v>
      </c>
      <c r="Y1318" s="2">
        <f>VLOOKUP($F1318,Experiment!$A$2:$U$90,MATCH(Results!Y$1,Experiment!$A$1:$U$1,0),FALSE)</f>
        <v>2</v>
      </c>
      <c r="Z1318" s="3">
        <f>VLOOKUP($F1318,Experiment!$A$2:$U$90,MATCH(Results!Z$1,Experiment!$A$1:$U$1,0),FALSE)</f>
        <v>0.5</v>
      </c>
      <c r="AA1318" s="3">
        <f>VLOOKUP($F1318,Experiment!$A$2:$U$90,MATCH(Results!AA$1,Experiment!$A$1:$U$1,0),FALSE)</f>
        <v>0.25</v>
      </c>
      <c r="AB1318" s="3">
        <f>VLOOKUP($F1318,Experiment!$A$2:$U$90,MATCH(Results!AB$1,Experiment!$A$1:$U$1,0),FALSE)</f>
        <v>0.625</v>
      </c>
      <c r="AC1318" s="3">
        <f>VLOOKUP($F1318,Experiment!$A$2:$U$90,MATCH(Results!AC$1,Experiment!$A$1:$U$1,0),FALSE)</f>
        <v>0.375</v>
      </c>
      <c r="AD1318" s="2">
        <f>VLOOKUP($F1318,Experiment!$A$2:$U$90,MATCH(Results!AD$1,Experiment!$A$1:$U$1,0),FALSE)</f>
        <v>-8.75</v>
      </c>
      <c r="AE1318" s="2">
        <f>VLOOKUP($F1318,Experiment!$A$2:$U$90,MATCH(Results!AE$1,Experiment!$A$1:$U$1,0),FALSE)</f>
        <v>2835.9375</v>
      </c>
      <c r="AF1318" s="2">
        <f>VLOOKUP($F1318,Experiment!$A$2:$U$90,MATCH(Results!AF$1,Experiment!$A$1:$U$1,0),FALSE)</f>
        <v>53.253521010351982</v>
      </c>
      <c r="AG1318" s="3">
        <f>VLOOKUP($F1318,Experiment!$A$2:$W$90,MATCH(Results!AG$1,Experiment!$A$1:$W$1,0),FALSE)</f>
        <v>0.82730419370997643</v>
      </c>
      <c r="AH1318" s="3">
        <f>VLOOKUP($F1318,Experiment!$A$2:$W$90,MATCH(Results!AH$1,Experiment!$A$1:$W$1,0),FALSE)</f>
        <v>0.38648875795104182</v>
      </c>
      <c r="AI1318" s="3">
        <f>VLOOKUP($F1318,Experiment!$A$2:$X$90,MATCH(Results!AI$1,Experiment!$A$1:$X$1,0),FALSE)</f>
        <v>0.61351124204895813</v>
      </c>
      <c r="AJ1318" s="2">
        <f>Table1[[#This Row],[Gain]]^Table1[[#This Row],[θ]]</f>
        <v>37.643362891590748</v>
      </c>
      <c r="AK1318" s="2">
        <f>-Table1[[#This Row],[λ]]*-Table1[[#This Row],[Loss]]^Table1[[#This Row],[θ]]</f>
        <v>64.054973166180915</v>
      </c>
      <c r="AL1318" s="2">
        <f>Table1[[#This Row],[v_n_w_g]]-Table1[[#This Row],[v_n_w_l]]</f>
        <v>-26.411610274590167</v>
      </c>
      <c r="AM1318" s="2">
        <f>IF(Table1[[#This Row],[diff_v]]&gt;=1,1,0)</f>
        <v>0</v>
      </c>
    </row>
    <row r="1319" spans="1:39" hidden="1" x14ac:dyDescent="0.3">
      <c r="A1319">
        <v>51</v>
      </c>
      <c r="B1319" t="s">
        <v>47</v>
      </c>
      <c r="C1319" s="22">
        <f>VLOOKUP(Table1[[#This Row],[Subject]],'Subject Profile'!$A$2:$E$8,4,FALSE)</f>
        <v>0.88613857459934653</v>
      </c>
      <c r="D1319" s="22">
        <f>VLOOKUP(Table1[[#This Row],[Subject]],'Subject Profile'!$A$2:$E$8,5,FALSE)</f>
        <v>-2</v>
      </c>
      <c r="E1319" t="s">
        <v>109</v>
      </c>
      <c r="F1319" t="s">
        <v>55</v>
      </c>
      <c r="G1319" t="s">
        <v>56</v>
      </c>
      <c r="H1319">
        <f>IF(Table1[[#This Row],[decision]]="accept",1,0)</f>
        <v>0</v>
      </c>
      <c r="I1319">
        <v>0</v>
      </c>
      <c r="J1319">
        <v>760</v>
      </c>
      <c r="K1319">
        <v>1664606524</v>
      </c>
      <c r="L1319">
        <v>7</v>
      </c>
      <c r="M1319" t="str">
        <f>VLOOKUP($F1319,Experiment!$A$2:$U$90,MATCH(Results!M$1,Experiment!$A$1:$U$1,0)+1,FALSE)</f>
        <v>R</v>
      </c>
      <c r="N1319">
        <f>IF(Table1[[#This Row],[Impact]]="I",0,1)</f>
        <v>1</v>
      </c>
      <c r="O1319" s="2">
        <f>VLOOKUP($F1319,Experiment!$A$2:$U$90,MATCH(Results!O$1,Experiment!$A$1:$U$1,0),FALSE)</f>
        <v>0</v>
      </c>
      <c r="P1319" s="3">
        <f>VLOOKUP($F1319,Experiment!$A$2:$U$90,MATCH(Results!P$1,Experiment!$A$1:$U$1,0),FALSE)</f>
        <v>0</v>
      </c>
      <c r="Q1319" s="2">
        <f>VLOOKUP($F1319,Experiment!$A$2:$U$90,MATCH(Results!Q$1,Experiment!$A$1:$U$1,0),FALSE)</f>
        <v>0</v>
      </c>
      <c r="R1319" s="3">
        <f>VLOOKUP($F1319,Experiment!$A$2:$U$90,MATCH(Results!R$1,Experiment!$A$1:$U$1,0),FALSE)</f>
        <v>0</v>
      </c>
      <c r="S1319" s="2">
        <f>VLOOKUP($F1319,Experiment!$A$2:$U$90,MATCH(Results!S$1,Experiment!$A$1:$U$1,0),FALSE)</f>
        <v>0</v>
      </c>
      <c r="T1319" s="2">
        <f>VLOOKUP($F1319,Experiment!$A$2:$U$90,MATCH(Results!T$1,Experiment!$A$1:$U$1,0),FALSE)</f>
        <v>0</v>
      </c>
      <c r="U1319" s="2">
        <f>VLOOKUP($F1319,Experiment!$A$2:$U$90,MATCH(Results!U$1,Experiment!$A$1:$U$1,0),FALSE)</f>
        <v>0</v>
      </c>
      <c r="V1319" s="2">
        <f>VLOOKUP($F1319,Experiment!$A$2:$U$90,MATCH(Results!V$1,Experiment!$A$1:$U$1,0),FALSE)</f>
        <v>0</v>
      </c>
      <c r="W1319" s="3">
        <f>VLOOKUP($F1319,Experiment!$A$2:$U$90,MATCH(Results!W$1,Experiment!$A$1:$U$1,0),FALSE)</f>
        <v>0</v>
      </c>
      <c r="X1319" s="3">
        <f>VLOOKUP($F1319,Experiment!$A$2:$U$90,MATCH(Results!X$1,Experiment!$A$1:$U$1,0),FALSE)</f>
        <v>0</v>
      </c>
      <c r="Y1319" s="2">
        <f>VLOOKUP($F1319,Experiment!$A$2:$U$90,MATCH(Results!Y$1,Experiment!$A$1:$U$1,0),FALSE)</f>
        <v>0</v>
      </c>
      <c r="Z1319" s="3">
        <f>VLOOKUP($F1319,Experiment!$A$2:$U$90,MATCH(Results!Z$1,Experiment!$A$1:$U$1,0),FALSE)</f>
        <v>0</v>
      </c>
      <c r="AA1319" s="3">
        <f>VLOOKUP($F1319,Experiment!$A$2:$U$90,MATCH(Results!AA$1,Experiment!$A$1:$U$1,0),FALSE)</f>
        <v>0</v>
      </c>
      <c r="AB1319" s="3">
        <f>VLOOKUP($F1319,Experiment!$A$2:$U$90,MATCH(Results!AB$1,Experiment!$A$1:$U$1,0),FALSE)</f>
        <v>0</v>
      </c>
      <c r="AC1319" s="3">
        <f>VLOOKUP($F1319,Experiment!$A$2:$U$90,MATCH(Results!AC$1,Experiment!$A$1:$U$1,0),FALSE)</f>
        <v>0</v>
      </c>
      <c r="AD1319" s="2">
        <f>VLOOKUP($F1319,Experiment!$A$2:$U$90,MATCH(Results!AD$1,Experiment!$A$1:$U$1,0),FALSE)</f>
        <v>0</v>
      </c>
      <c r="AE1319" s="2">
        <f>VLOOKUP($F1319,Experiment!$A$2:$U$90,MATCH(Results!AE$1,Experiment!$A$1:$U$1,0),FALSE)</f>
        <v>0</v>
      </c>
      <c r="AF1319" s="2">
        <f>VLOOKUP($F1319,Experiment!$A$2:$U$90,MATCH(Results!AF$1,Experiment!$A$1:$U$1,0),FALSE)</f>
        <v>0</v>
      </c>
      <c r="AG1319" s="2"/>
      <c r="AH1319" s="3">
        <f>VLOOKUP($F1319,Experiment!$A$2:$W$90,MATCH(Results!AH$1,Experiment!$A$1:$W$1,0),FALSE)</f>
        <v>0</v>
      </c>
      <c r="AI1319" s="2">
        <f>VLOOKUP($F1319,Experiment!$A$2:$X$90,MATCH(Results!AI$1,Experiment!$A$1:$X$1,0),FALSE)</f>
        <v>0</v>
      </c>
      <c r="AJ1319" s="2">
        <f>Table1[[#This Row],[Gain]]^Table1[[#This Row],[θ]]</f>
        <v>0</v>
      </c>
      <c r="AK1319" s="2">
        <f>-Table1[[#This Row],[λ]]*-Table1[[#This Row],[Loss]]^Table1[[#This Row],[θ]]</f>
        <v>0</v>
      </c>
      <c r="AL1319" s="2">
        <f>Table1[[#This Row],[v_n_w_g]]-Table1[[#This Row],[v_n_w_l]]</f>
        <v>0</v>
      </c>
      <c r="AM1319" s="2">
        <f>IF(Table1[[#This Row],[diff_v]]&gt;=1,1,0)</f>
        <v>0</v>
      </c>
    </row>
    <row r="1320" spans="1:39" hidden="1" x14ac:dyDescent="0.3">
      <c r="A1320">
        <v>52</v>
      </c>
      <c r="B1320" t="s">
        <v>47</v>
      </c>
      <c r="C1320" s="22">
        <f>VLOOKUP(Table1[[#This Row],[Subject]],'Subject Profile'!$A$2:$E$8,4,FALSE)</f>
        <v>0.88613857459934653</v>
      </c>
      <c r="D1320" s="22">
        <f>VLOOKUP(Table1[[#This Row],[Subject]],'Subject Profile'!$A$2:$E$8,5,FALSE)</f>
        <v>-2</v>
      </c>
      <c r="E1320" t="s">
        <v>109</v>
      </c>
      <c r="F1320" t="s">
        <v>54</v>
      </c>
      <c r="G1320" t="s">
        <v>5</v>
      </c>
      <c r="H1320">
        <f>IF(Table1[[#This Row],[decision]]="accept",1,0)</f>
        <v>0</v>
      </c>
      <c r="I1320">
        <v>0</v>
      </c>
      <c r="J1320">
        <v>760</v>
      </c>
      <c r="K1320">
        <v>1664606530</v>
      </c>
      <c r="L1320">
        <v>6</v>
      </c>
      <c r="M1320" t="str">
        <f>VLOOKUP($F1320,Experiment!$A$2:$U$90,MATCH(Results!M$1,Experiment!$A$1:$U$1,0)+1,FALSE)</f>
        <v>I</v>
      </c>
      <c r="N1320">
        <f>IF(Table1[[#This Row],[Impact]]="I",0,1)</f>
        <v>0</v>
      </c>
      <c r="O1320" s="2">
        <f>VLOOKUP($F1320,Experiment!$A$2:$U$90,MATCH(Results!O$1,Experiment!$A$1:$U$1,0),FALSE)</f>
        <v>-50</v>
      </c>
      <c r="P1320" s="3">
        <f>VLOOKUP($F1320,Experiment!$A$2:$U$90,MATCH(Results!P$1,Experiment!$A$1:$U$1,0),FALSE)</f>
        <v>0.5</v>
      </c>
      <c r="Q1320" s="2">
        <f>VLOOKUP($F1320,Experiment!$A$2:$U$90,MATCH(Results!Q$1,Experiment!$A$1:$U$1,0),FALSE)</f>
        <v>40</v>
      </c>
      <c r="R1320" s="3">
        <f>VLOOKUP($F1320,Experiment!$A$2:$U$90,MATCH(Results!R$1,Experiment!$A$1:$U$1,0),FALSE)</f>
        <v>0.5</v>
      </c>
      <c r="S1320" s="2">
        <f>VLOOKUP($F1320,Experiment!$A$2:$U$90,MATCH(Results!S$1,Experiment!$A$1:$U$1,0),FALSE)</f>
        <v>-5</v>
      </c>
      <c r="T1320" s="2">
        <f>VLOOKUP($F1320,Experiment!$A$2:$U$90,MATCH(Results!T$1,Experiment!$A$1:$U$1,0),FALSE)</f>
        <v>2025</v>
      </c>
      <c r="U1320" s="2">
        <f>VLOOKUP($F1320,Experiment!$A$2:$U$90,MATCH(Results!U$1,Experiment!$A$1:$U$1,0),FALSE)</f>
        <v>45</v>
      </c>
      <c r="V1320" s="2">
        <f>VLOOKUP($F1320,Experiment!$A$2:$U$90,MATCH(Results!V$1,Experiment!$A$1:$U$1,0),FALSE)</f>
        <v>4</v>
      </c>
      <c r="W1320" s="3">
        <f>VLOOKUP($F1320,Experiment!$A$2:$U$90,MATCH(Results!W$1,Experiment!$A$1:$U$1,0),FALSE)</f>
        <v>0.25</v>
      </c>
      <c r="X1320" s="3">
        <f>VLOOKUP($F1320,Experiment!$A$2:$U$90,MATCH(Results!X$1,Experiment!$A$1:$U$1,0),FALSE)</f>
        <v>0.75</v>
      </c>
      <c r="Y1320" s="2">
        <f>VLOOKUP($F1320,Experiment!$A$2:$U$90,MATCH(Results!Y$1,Experiment!$A$1:$U$1,0),FALSE)</f>
        <v>1</v>
      </c>
      <c r="Z1320" s="3">
        <f>VLOOKUP($F1320,Experiment!$A$2:$U$90,MATCH(Results!Z$1,Experiment!$A$1:$U$1,0),FALSE)</f>
        <v>0.25</v>
      </c>
      <c r="AA1320" s="3">
        <f>VLOOKUP($F1320,Experiment!$A$2:$U$90,MATCH(Results!AA$1,Experiment!$A$1:$U$1,0),FALSE)</f>
        <v>0.5</v>
      </c>
      <c r="AB1320" s="3">
        <f>VLOOKUP($F1320,Experiment!$A$2:$U$90,MATCH(Results!AB$1,Experiment!$A$1:$U$1,0),FALSE)</f>
        <v>0.375</v>
      </c>
      <c r="AC1320" s="3">
        <f>VLOOKUP($F1320,Experiment!$A$2:$U$90,MATCH(Results!AC$1,Experiment!$A$1:$U$1,0),FALSE)</f>
        <v>0.625</v>
      </c>
      <c r="AD1320" s="2">
        <f>VLOOKUP($F1320,Experiment!$A$2:$U$90,MATCH(Results!AD$1,Experiment!$A$1:$U$1,0),FALSE)</f>
        <v>6.25</v>
      </c>
      <c r="AE1320" s="2">
        <f>VLOOKUP($F1320,Experiment!$A$2:$U$90,MATCH(Results!AE$1,Experiment!$A$1:$U$1,0),FALSE)</f>
        <v>1898.4375</v>
      </c>
      <c r="AF1320" s="2">
        <f>VLOOKUP($F1320,Experiment!$A$2:$U$90,MATCH(Results!AF$1,Experiment!$A$1:$U$1,0),FALSE)</f>
        <v>43.571062644833439</v>
      </c>
      <c r="AG1320" s="3">
        <f>VLOOKUP($F1320,Experiment!$A$2:$W$90,MATCH(Results!AG$1,Experiment!$A$1:$W$1,0),FALSE)</f>
        <v>1</v>
      </c>
      <c r="AH1320" s="3">
        <f>VLOOKUP($F1320,Experiment!$A$2:$W$90,MATCH(Results!AH$1,Experiment!$A$1:$W$1,0),FALSE)</f>
        <v>0.625</v>
      </c>
      <c r="AI1320" s="3">
        <f>VLOOKUP($F1320,Experiment!$A$2:$X$90,MATCH(Results!AI$1,Experiment!$A$1:$X$1,0),FALSE)</f>
        <v>0.375</v>
      </c>
      <c r="AJ1320" s="2">
        <f>Table1[[#This Row],[Gain]]^Table1[[#This Row],[θ]]</f>
        <v>26.281318966403699</v>
      </c>
      <c r="AK1320" s="2">
        <f>-Table1[[#This Row],[λ]]*-Table1[[#This Row],[Loss]]^Table1[[#This Row],[θ]]</f>
        <v>64.054973166180915</v>
      </c>
      <c r="AL1320" s="2">
        <f>Table1[[#This Row],[v_n_w_g]]-Table1[[#This Row],[v_n_w_l]]</f>
        <v>-37.773654199777212</v>
      </c>
      <c r="AM1320" s="2">
        <f>IF(Table1[[#This Row],[diff_v]]&gt;=1,1,0)</f>
        <v>0</v>
      </c>
    </row>
    <row r="1321" spans="1:39" hidden="1" x14ac:dyDescent="0.3">
      <c r="A1321">
        <v>53</v>
      </c>
      <c r="B1321" t="s">
        <v>47</v>
      </c>
      <c r="C1321" s="22">
        <f>VLOOKUP(Table1[[#This Row],[Subject]],'Subject Profile'!$A$2:$E$8,4,FALSE)</f>
        <v>0.88613857459934653</v>
      </c>
      <c r="D1321" s="22">
        <f>VLOOKUP(Table1[[#This Row],[Subject]],'Subject Profile'!$A$2:$E$8,5,FALSE)</f>
        <v>-2</v>
      </c>
      <c r="E1321" t="s">
        <v>109</v>
      </c>
      <c r="F1321" t="s">
        <v>84</v>
      </c>
      <c r="G1321" t="s">
        <v>7</v>
      </c>
      <c r="H1321">
        <f>IF(Table1[[#This Row],[decision]]="accept",1,0)</f>
        <v>1</v>
      </c>
      <c r="I1321">
        <v>30</v>
      </c>
      <c r="J1321">
        <v>790</v>
      </c>
      <c r="K1321">
        <v>1664606534</v>
      </c>
      <c r="L1321">
        <v>4</v>
      </c>
      <c r="M1321" t="str">
        <f>VLOOKUP($F1321,Experiment!$A$2:$U$90,MATCH(Results!M$1,Experiment!$A$1:$U$1,0)+1,FALSE)</f>
        <v>G</v>
      </c>
      <c r="N1321">
        <f>IF(Table1[[#This Row],[Impact]]="I",0,1)</f>
        <v>1</v>
      </c>
      <c r="O1321" s="2">
        <f>VLOOKUP($F1321,Experiment!$A$2:$U$90,MATCH(Results!O$1,Experiment!$A$1:$U$1,0),FALSE)</f>
        <v>-10</v>
      </c>
      <c r="P1321" s="3">
        <f>VLOOKUP($F1321,Experiment!$A$2:$U$90,MATCH(Results!P$1,Experiment!$A$1:$U$1,0),FALSE)</f>
        <v>0.5</v>
      </c>
      <c r="Q1321" s="2">
        <f>VLOOKUP($F1321,Experiment!$A$2:$U$90,MATCH(Results!Q$1,Experiment!$A$1:$U$1,0),FALSE)</f>
        <v>30</v>
      </c>
      <c r="R1321" s="3">
        <f>VLOOKUP($F1321,Experiment!$A$2:$U$90,MATCH(Results!R$1,Experiment!$A$1:$U$1,0),FALSE)</f>
        <v>0.5</v>
      </c>
      <c r="S1321" s="2">
        <f>VLOOKUP($F1321,Experiment!$A$2:$U$90,MATCH(Results!S$1,Experiment!$A$1:$U$1,0),FALSE)</f>
        <v>10</v>
      </c>
      <c r="T1321" s="2">
        <f>VLOOKUP($F1321,Experiment!$A$2:$U$90,MATCH(Results!T$1,Experiment!$A$1:$U$1,0),FALSE)</f>
        <v>400</v>
      </c>
      <c r="U1321" s="2">
        <f>VLOOKUP($F1321,Experiment!$A$2:$U$90,MATCH(Results!U$1,Experiment!$A$1:$U$1,0),FALSE)</f>
        <v>20</v>
      </c>
      <c r="V1321" s="2">
        <f>VLOOKUP($F1321,Experiment!$A$2:$U$90,MATCH(Results!V$1,Experiment!$A$1:$U$1,0),FALSE)</f>
        <v>4</v>
      </c>
      <c r="W1321" s="3">
        <f>VLOOKUP($F1321,Experiment!$A$2:$U$90,MATCH(Results!W$1,Experiment!$A$1:$U$1,0),FALSE)</f>
        <v>0.25</v>
      </c>
      <c r="X1321" s="3">
        <f>VLOOKUP($F1321,Experiment!$A$2:$U$90,MATCH(Results!X$1,Experiment!$A$1:$U$1,0),FALSE)</f>
        <v>0.75</v>
      </c>
      <c r="Y1321" s="2">
        <f>VLOOKUP($F1321,Experiment!$A$2:$U$90,MATCH(Results!Y$1,Experiment!$A$1:$U$1,0),FALSE)</f>
        <v>2</v>
      </c>
      <c r="Z1321" s="3">
        <f>VLOOKUP($F1321,Experiment!$A$2:$U$90,MATCH(Results!Z$1,Experiment!$A$1:$U$1,0),FALSE)</f>
        <v>0.5</v>
      </c>
      <c r="AA1321" s="3">
        <f>VLOOKUP($F1321,Experiment!$A$2:$U$90,MATCH(Results!AA$1,Experiment!$A$1:$U$1,0),FALSE)</f>
        <v>0.25</v>
      </c>
      <c r="AB1321" s="3">
        <f>VLOOKUP($F1321,Experiment!$A$2:$U$90,MATCH(Results!AB$1,Experiment!$A$1:$U$1,0),FALSE)</f>
        <v>0.625</v>
      </c>
      <c r="AC1321" s="3">
        <f>VLOOKUP($F1321,Experiment!$A$2:$U$90,MATCH(Results!AC$1,Experiment!$A$1:$U$1,0),FALSE)</f>
        <v>0.375</v>
      </c>
      <c r="AD1321" s="2">
        <f>VLOOKUP($F1321,Experiment!$A$2:$U$90,MATCH(Results!AD$1,Experiment!$A$1:$U$1,0),FALSE)</f>
        <v>5</v>
      </c>
      <c r="AE1321" s="2">
        <f>VLOOKUP($F1321,Experiment!$A$2:$U$90,MATCH(Results!AE$1,Experiment!$A$1:$U$1,0),FALSE)</f>
        <v>375</v>
      </c>
      <c r="AF1321" s="2">
        <f>VLOOKUP($F1321,Experiment!$A$2:$U$90,MATCH(Results!AF$1,Experiment!$A$1:$U$1,0),FALSE)</f>
        <v>19.364916731037084</v>
      </c>
      <c r="AG1321" s="3">
        <f>VLOOKUP($F1321,Experiment!$A$2:$W$90,MATCH(Results!AG$1,Experiment!$A$1:$W$1,0),FALSE)</f>
        <v>0.82730419370997643</v>
      </c>
      <c r="AH1321" s="3">
        <f>VLOOKUP($F1321,Experiment!$A$2:$W$90,MATCH(Results!AH$1,Experiment!$A$1:$W$1,0),FALSE)</f>
        <v>0.38648875795104182</v>
      </c>
      <c r="AI1321" s="3">
        <f>VLOOKUP($F1321,Experiment!$A$2:$X$90,MATCH(Results!AI$1,Experiment!$A$1:$X$1,0),FALSE)</f>
        <v>0.61351124204895813</v>
      </c>
      <c r="AJ1321" s="2">
        <f>Table1[[#This Row],[Gain]]^Table1[[#This Row],[θ]]</f>
        <v>20.367331083133973</v>
      </c>
      <c r="AK1321" s="2">
        <f>-Table1[[#This Row],[λ]]*-Table1[[#This Row],[Loss]]^Table1[[#This Row],[θ]]</f>
        <v>15.387517868726606</v>
      </c>
      <c r="AL1321" s="2">
        <f>Table1[[#This Row],[v_n_w_g]]-Table1[[#This Row],[v_n_w_l]]</f>
        <v>4.9798132144073666</v>
      </c>
      <c r="AM1321" s="2">
        <f>IF(Table1[[#This Row],[diff_v]]&gt;=1,1,0)</f>
        <v>1</v>
      </c>
    </row>
    <row r="1322" spans="1:39" hidden="1" x14ac:dyDescent="0.3">
      <c r="A1322">
        <v>54</v>
      </c>
      <c r="B1322" t="s">
        <v>47</v>
      </c>
      <c r="C1322" s="22">
        <f>VLOOKUP(Table1[[#This Row],[Subject]],'Subject Profile'!$A$2:$E$8,4,FALSE)</f>
        <v>0.88613857459934653</v>
      </c>
      <c r="D1322" s="22">
        <f>VLOOKUP(Table1[[#This Row],[Subject]],'Subject Profile'!$A$2:$E$8,5,FALSE)</f>
        <v>-2</v>
      </c>
      <c r="E1322" t="s">
        <v>109</v>
      </c>
      <c r="F1322" t="s">
        <v>104</v>
      </c>
      <c r="G1322" t="s">
        <v>7</v>
      </c>
      <c r="H1322">
        <f>IF(Table1[[#This Row],[decision]]="accept",1,0)</f>
        <v>1</v>
      </c>
      <c r="I1322">
        <v>-10</v>
      </c>
      <c r="J1322">
        <v>780</v>
      </c>
      <c r="K1322">
        <v>1664606537</v>
      </c>
      <c r="L1322">
        <v>3</v>
      </c>
      <c r="M1322" t="str">
        <f>VLOOKUP($F1322,Experiment!$A$2:$U$90,MATCH(Results!M$1,Experiment!$A$1:$U$1,0)+1,FALSE)</f>
        <v>I</v>
      </c>
      <c r="N1322">
        <f>IF(Table1[[#This Row],[Impact]]="I",0,1)</f>
        <v>0</v>
      </c>
      <c r="O1322" s="2">
        <f>VLOOKUP($F1322,Experiment!$A$2:$U$90,MATCH(Results!O$1,Experiment!$A$1:$U$1,0),FALSE)</f>
        <v>-10</v>
      </c>
      <c r="P1322" s="3">
        <f>VLOOKUP($F1322,Experiment!$A$2:$U$90,MATCH(Results!P$1,Experiment!$A$1:$U$1,0),FALSE)</f>
        <v>0.5</v>
      </c>
      <c r="Q1322" s="2">
        <f>VLOOKUP($F1322,Experiment!$A$2:$U$90,MATCH(Results!Q$1,Experiment!$A$1:$U$1,0),FALSE)</f>
        <v>10</v>
      </c>
      <c r="R1322" s="3">
        <f>VLOOKUP($F1322,Experiment!$A$2:$U$90,MATCH(Results!R$1,Experiment!$A$1:$U$1,0),FALSE)</f>
        <v>0.5</v>
      </c>
      <c r="S1322" s="2">
        <f>VLOOKUP($F1322,Experiment!$A$2:$U$90,MATCH(Results!S$1,Experiment!$A$1:$U$1,0),FALSE)</f>
        <v>0</v>
      </c>
      <c r="T1322" s="2">
        <f>VLOOKUP($F1322,Experiment!$A$2:$U$90,MATCH(Results!T$1,Experiment!$A$1:$U$1,0),FALSE)</f>
        <v>100</v>
      </c>
      <c r="U1322" s="2">
        <f>VLOOKUP($F1322,Experiment!$A$2:$U$90,MATCH(Results!U$1,Experiment!$A$1:$U$1,0),FALSE)</f>
        <v>10</v>
      </c>
      <c r="V1322" s="2">
        <f>VLOOKUP($F1322,Experiment!$A$2:$U$90,MATCH(Results!V$1,Experiment!$A$1:$U$1,0),FALSE)</f>
        <v>2</v>
      </c>
      <c r="W1322" s="3">
        <f>VLOOKUP($F1322,Experiment!$A$2:$U$90,MATCH(Results!W$1,Experiment!$A$1:$U$1,0),FALSE)</f>
        <v>0.25</v>
      </c>
      <c r="X1322" s="3">
        <f>VLOOKUP($F1322,Experiment!$A$2:$U$90,MATCH(Results!X$1,Experiment!$A$1:$U$1,0),FALSE)</f>
        <v>0.75</v>
      </c>
      <c r="Y1322" s="2">
        <f>VLOOKUP($F1322,Experiment!$A$2:$U$90,MATCH(Results!Y$1,Experiment!$A$1:$U$1,0),FALSE)</f>
        <v>1</v>
      </c>
      <c r="Z1322" s="3">
        <f>VLOOKUP($F1322,Experiment!$A$2:$U$90,MATCH(Results!Z$1,Experiment!$A$1:$U$1,0),FALSE)</f>
        <v>0.25</v>
      </c>
      <c r="AA1322" s="3">
        <f>VLOOKUP($F1322,Experiment!$A$2:$U$90,MATCH(Results!AA$1,Experiment!$A$1:$U$1,0),FALSE)</f>
        <v>0.5</v>
      </c>
      <c r="AB1322" s="3">
        <f>VLOOKUP($F1322,Experiment!$A$2:$U$90,MATCH(Results!AB$1,Experiment!$A$1:$U$1,0),FALSE)</f>
        <v>0.375</v>
      </c>
      <c r="AC1322" s="3">
        <f>VLOOKUP($F1322,Experiment!$A$2:$U$90,MATCH(Results!AC$1,Experiment!$A$1:$U$1,0),FALSE)</f>
        <v>0.625</v>
      </c>
      <c r="AD1322" s="2">
        <f>VLOOKUP($F1322,Experiment!$A$2:$U$90,MATCH(Results!AD$1,Experiment!$A$1:$U$1,0),FALSE)</f>
        <v>2.5</v>
      </c>
      <c r="AE1322" s="2">
        <f>VLOOKUP($F1322,Experiment!$A$2:$U$90,MATCH(Results!AE$1,Experiment!$A$1:$U$1,0),FALSE)</f>
        <v>93.75</v>
      </c>
      <c r="AF1322" s="2">
        <f>VLOOKUP($F1322,Experiment!$A$2:$U$90,MATCH(Results!AF$1,Experiment!$A$1:$U$1,0),FALSE)</f>
        <v>9.6824583655185421</v>
      </c>
      <c r="AG1322" s="3">
        <f>VLOOKUP($F1322,Experiment!$A$2:$W$90,MATCH(Results!AG$1,Experiment!$A$1:$W$1,0),FALSE)</f>
        <v>1</v>
      </c>
      <c r="AH1322" s="3">
        <f>VLOOKUP($F1322,Experiment!$A$2:$W$90,MATCH(Results!AH$1,Experiment!$A$1:$W$1,0),FALSE)</f>
        <v>0.625</v>
      </c>
      <c r="AI1322" s="3">
        <f>VLOOKUP($F1322,Experiment!$A$2:$X$90,MATCH(Results!AI$1,Experiment!$A$1:$X$1,0),FALSE)</f>
        <v>0.375</v>
      </c>
      <c r="AJ1322" s="2">
        <f>Table1[[#This Row],[Gain]]^Table1[[#This Row],[θ]]</f>
        <v>7.693758934363303</v>
      </c>
      <c r="AK1322" s="2">
        <f>-Table1[[#This Row],[λ]]*-Table1[[#This Row],[Loss]]^Table1[[#This Row],[θ]]</f>
        <v>15.387517868726606</v>
      </c>
      <c r="AL1322" s="2">
        <f>Table1[[#This Row],[v_n_w_g]]-Table1[[#This Row],[v_n_w_l]]</f>
        <v>-7.693758934363303</v>
      </c>
      <c r="AM1322" s="2">
        <f>IF(Table1[[#This Row],[diff_v]]&gt;=1,1,0)</f>
        <v>0</v>
      </c>
    </row>
    <row r="1323" spans="1:39" hidden="1" x14ac:dyDescent="0.3">
      <c r="A1323">
        <v>55</v>
      </c>
      <c r="B1323" t="s">
        <v>47</v>
      </c>
      <c r="C1323" s="22">
        <f>VLOOKUP(Table1[[#This Row],[Subject]],'Subject Profile'!$A$2:$E$8,4,FALSE)</f>
        <v>0.88613857459934653</v>
      </c>
      <c r="D1323" s="22">
        <f>VLOOKUP(Table1[[#This Row],[Subject]],'Subject Profile'!$A$2:$E$8,5,FALSE)</f>
        <v>-2</v>
      </c>
      <c r="E1323" t="s">
        <v>109</v>
      </c>
      <c r="F1323" t="s">
        <v>65</v>
      </c>
      <c r="G1323" t="s">
        <v>7</v>
      </c>
      <c r="H1323">
        <f>IF(Table1[[#This Row],[decision]]="accept",1,0)</f>
        <v>1</v>
      </c>
      <c r="I1323">
        <v>-10</v>
      </c>
      <c r="J1323">
        <v>770</v>
      </c>
      <c r="K1323">
        <v>1664606541</v>
      </c>
      <c r="L1323">
        <v>4</v>
      </c>
      <c r="M1323" t="str">
        <f>VLOOKUP($F1323,Experiment!$A$2:$U$90,MATCH(Results!M$1,Experiment!$A$1:$U$1,0)+1,FALSE)</f>
        <v>G</v>
      </c>
      <c r="N1323">
        <f>IF(Table1[[#This Row],[Impact]]="I",0,1)</f>
        <v>1</v>
      </c>
      <c r="O1323" s="2">
        <f>VLOOKUP($F1323,Experiment!$A$2:$U$90,MATCH(Results!O$1,Experiment!$A$1:$U$1,0),FALSE)</f>
        <v>-10</v>
      </c>
      <c r="P1323" s="3">
        <f>VLOOKUP($F1323,Experiment!$A$2:$U$90,MATCH(Results!P$1,Experiment!$A$1:$U$1,0),FALSE)</f>
        <v>0.5</v>
      </c>
      <c r="Q1323" s="2">
        <f>VLOOKUP($F1323,Experiment!$A$2:$U$90,MATCH(Results!Q$1,Experiment!$A$1:$U$1,0),FALSE)</f>
        <v>10</v>
      </c>
      <c r="R1323" s="3">
        <f>VLOOKUP($F1323,Experiment!$A$2:$U$90,MATCH(Results!R$1,Experiment!$A$1:$U$1,0),FALSE)</f>
        <v>0.5</v>
      </c>
      <c r="S1323" s="2">
        <f>VLOOKUP($F1323,Experiment!$A$2:$U$90,MATCH(Results!S$1,Experiment!$A$1:$U$1,0),FALSE)</f>
        <v>0</v>
      </c>
      <c r="T1323" s="2">
        <f>VLOOKUP($F1323,Experiment!$A$2:$U$90,MATCH(Results!T$1,Experiment!$A$1:$U$1,0),FALSE)</f>
        <v>100</v>
      </c>
      <c r="U1323" s="2">
        <f>VLOOKUP($F1323,Experiment!$A$2:$U$90,MATCH(Results!U$1,Experiment!$A$1:$U$1,0),FALSE)</f>
        <v>10</v>
      </c>
      <c r="V1323" s="2">
        <f>VLOOKUP($F1323,Experiment!$A$2:$U$90,MATCH(Results!V$1,Experiment!$A$1:$U$1,0),FALSE)</f>
        <v>2</v>
      </c>
      <c r="W1323" s="3">
        <f>VLOOKUP($F1323,Experiment!$A$2:$U$90,MATCH(Results!W$1,Experiment!$A$1:$U$1,0),FALSE)</f>
        <v>0.25</v>
      </c>
      <c r="X1323" s="3">
        <f>VLOOKUP($F1323,Experiment!$A$2:$U$90,MATCH(Results!X$1,Experiment!$A$1:$U$1,0),FALSE)</f>
        <v>0.75</v>
      </c>
      <c r="Y1323" s="2">
        <f>VLOOKUP($F1323,Experiment!$A$2:$U$90,MATCH(Results!Y$1,Experiment!$A$1:$U$1,0),FALSE)</f>
        <v>1</v>
      </c>
      <c r="Z1323" s="3">
        <f>VLOOKUP($F1323,Experiment!$A$2:$U$90,MATCH(Results!Z$1,Experiment!$A$1:$U$1,0),FALSE)</f>
        <v>0.25</v>
      </c>
      <c r="AA1323" s="3">
        <f>VLOOKUP($F1323,Experiment!$A$2:$U$90,MATCH(Results!AA$1,Experiment!$A$1:$U$1,0),FALSE)</f>
        <v>0.5</v>
      </c>
      <c r="AB1323" s="3">
        <f>VLOOKUP($F1323,Experiment!$A$2:$U$90,MATCH(Results!AB$1,Experiment!$A$1:$U$1,0),FALSE)</f>
        <v>0.375</v>
      </c>
      <c r="AC1323" s="3">
        <f>VLOOKUP($F1323,Experiment!$A$2:$U$90,MATCH(Results!AC$1,Experiment!$A$1:$U$1,0),FALSE)</f>
        <v>0.625</v>
      </c>
      <c r="AD1323" s="2">
        <f>VLOOKUP($F1323,Experiment!$A$2:$U$90,MATCH(Results!AD$1,Experiment!$A$1:$U$1,0),FALSE)</f>
        <v>2.5</v>
      </c>
      <c r="AE1323" s="2">
        <f>VLOOKUP($F1323,Experiment!$A$2:$U$90,MATCH(Results!AE$1,Experiment!$A$1:$U$1,0),FALSE)</f>
        <v>93.75</v>
      </c>
      <c r="AF1323" s="2">
        <f>VLOOKUP($F1323,Experiment!$A$2:$U$90,MATCH(Results!AF$1,Experiment!$A$1:$U$1,0),FALSE)</f>
        <v>9.6824583655185421</v>
      </c>
      <c r="AG1323" s="3">
        <f>VLOOKUP($F1323,Experiment!$A$2:$W$90,MATCH(Results!AG$1,Experiment!$A$1:$W$1,0),FALSE)</f>
        <v>1</v>
      </c>
      <c r="AH1323" s="3">
        <f>VLOOKUP($F1323,Experiment!$A$2:$W$90,MATCH(Results!AH$1,Experiment!$A$1:$W$1,0),FALSE)</f>
        <v>0.625</v>
      </c>
      <c r="AI1323" s="3">
        <f>VLOOKUP($F1323,Experiment!$A$2:$X$90,MATCH(Results!AI$1,Experiment!$A$1:$X$1,0),FALSE)</f>
        <v>0.375</v>
      </c>
      <c r="AJ1323" s="2">
        <f>Table1[[#This Row],[Gain]]^Table1[[#This Row],[θ]]</f>
        <v>7.693758934363303</v>
      </c>
      <c r="AK1323" s="2">
        <f>-Table1[[#This Row],[λ]]*-Table1[[#This Row],[Loss]]^Table1[[#This Row],[θ]]</f>
        <v>15.387517868726606</v>
      </c>
      <c r="AL1323" s="2">
        <f>Table1[[#This Row],[v_n_w_g]]-Table1[[#This Row],[v_n_w_l]]</f>
        <v>-7.693758934363303</v>
      </c>
      <c r="AM1323" s="2">
        <f>IF(Table1[[#This Row],[diff_v]]&gt;=1,1,0)</f>
        <v>0</v>
      </c>
    </row>
    <row r="1324" spans="1:39" hidden="1" x14ac:dyDescent="0.3">
      <c r="A1324">
        <v>56</v>
      </c>
      <c r="B1324" t="s">
        <v>47</v>
      </c>
      <c r="C1324" s="22">
        <f>VLOOKUP(Table1[[#This Row],[Subject]],'Subject Profile'!$A$2:$E$8,4,FALSE)</f>
        <v>0.88613857459934653</v>
      </c>
      <c r="D1324" s="22">
        <f>VLOOKUP(Table1[[#This Row],[Subject]],'Subject Profile'!$A$2:$E$8,5,FALSE)</f>
        <v>-2</v>
      </c>
      <c r="E1324" t="s">
        <v>109</v>
      </c>
      <c r="F1324" t="s">
        <v>65</v>
      </c>
      <c r="G1324" t="s">
        <v>7</v>
      </c>
      <c r="H1324">
        <f>IF(Table1[[#This Row],[decision]]="accept",1,0)</f>
        <v>1</v>
      </c>
      <c r="I1324">
        <v>10</v>
      </c>
      <c r="J1324">
        <v>790</v>
      </c>
      <c r="K1324">
        <v>1664606543</v>
      </c>
      <c r="L1324">
        <v>2</v>
      </c>
      <c r="M1324" t="str">
        <f>VLOOKUP($F1324,Experiment!$A$2:$U$90,MATCH(Results!M$1,Experiment!$A$1:$U$1,0)+1,FALSE)</f>
        <v>G</v>
      </c>
      <c r="N1324">
        <f>IF(Table1[[#This Row],[Impact]]="I",0,1)</f>
        <v>1</v>
      </c>
      <c r="O1324" s="2">
        <f>VLOOKUP($F1324,Experiment!$A$2:$U$90,MATCH(Results!O$1,Experiment!$A$1:$U$1,0),FALSE)</f>
        <v>-10</v>
      </c>
      <c r="P1324" s="3">
        <f>VLOOKUP($F1324,Experiment!$A$2:$U$90,MATCH(Results!P$1,Experiment!$A$1:$U$1,0),FALSE)</f>
        <v>0.5</v>
      </c>
      <c r="Q1324" s="2">
        <f>VLOOKUP($F1324,Experiment!$A$2:$U$90,MATCH(Results!Q$1,Experiment!$A$1:$U$1,0),FALSE)</f>
        <v>10</v>
      </c>
      <c r="R1324" s="3">
        <f>VLOOKUP($F1324,Experiment!$A$2:$U$90,MATCH(Results!R$1,Experiment!$A$1:$U$1,0),FALSE)</f>
        <v>0.5</v>
      </c>
      <c r="S1324" s="2">
        <f>VLOOKUP($F1324,Experiment!$A$2:$U$90,MATCH(Results!S$1,Experiment!$A$1:$U$1,0),FALSE)</f>
        <v>0</v>
      </c>
      <c r="T1324" s="2">
        <f>VLOOKUP($F1324,Experiment!$A$2:$U$90,MATCH(Results!T$1,Experiment!$A$1:$U$1,0),FALSE)</f>
        <v>100</v>
      </c>
      <c r="U1324" s="2">
        <f>VLOOKUP($F1324,Experiment!$A$2:$U$90,MATCH(Results!U$1,Experiment!$A$1:$U$1,0),FALSE)</f>
        <v>10</v>
      </c>
      <c r="V1324" s="2">
        <f>VLOOKUP($F1324,Experiment!$A$2:$U$90,MATCH(Results!V$1,Experiment!$A$1:$U$1,0),FALSE)</f>
        <v>2</v>
      </c>
      <c r="W1324" s="3">
        <f>VLOOKUP($F1324,Experiment!$A$2:$U$90,MATCH(Results!W$1,Experiment!$A$1:$U$1,0),FALSE)</f>
        <v>0.25</v>
      </c>
      <c r="X1324" s="3">
        <f>VLOOKUP($F1324,Experiment!$A$2:$U$90,MATCH(Results!X$1,Experiment!$A$1:$U$1,0),FALSE)</f>
        <v>0.75</v>
      </c>
      <c r="Y1324" s="2">
        <f>VLOOKUP($F1324,Experiment!$A$2:$U$90,MATCH(Results!Y$1,Experiment!$A$1:$U$1,0),FALSE)</f>
        <v>1</v>
      </c>
      <c r="Z1324" s="3">
        <f>VLOOKUP($F1324,Experiment!$A$2:$U$90,MATCH(Results!Z$1,Experiment!$A$1:$U$1,0),FALSE)</f>
        <v>0.25</v>
      </c>
      <c r="AA1324" s="3">
        <f>VLOOKUP($F1324,Experiment!$A$2:$U$90,MATCH(Results!AA$1,Experiment!$A$1:$U$1,0),FALSE)</f>
        <v>0.5</v>
      </c>
      <c r="AB1324" s="3">
        <f>VLOOKUP($F1324,Experiment!$A$2:$U$90,MATCH(Results!AB$1,Experiment!$A$1:$U$1,0),FALSE)</f>
        <v>0.375</v>
      </c>
      <c r="AC1324" s="3">
        <f>VLOOKUP($F1324,Experiment!$A$2:$U$90,MATCH(Results!AC$1,Experiment!$A$1:$U$1,0),FALSE)</f>
        <v>0.625</v>
      </c>
      <c r="AD1324" s="2">
        <f>VLOOKUP($F1324,Experiment!$A$2:$U$90,MATCH(Results!AD$1,Experiment!$A$1:$U$1,0),FALSE)</f>
        <v>2.5</v>
      </c>
      <c r="AE1324" s="2">
        <f>VLOOKUP($F1324,Experiment!$A$2:$U$90,MATCH(Results!AE$1,Experiment!$A$1:$U$1,0),FALSE)</f>
        <v>93.75</v>
      </c>
      <c r="AF1324" s="2">
        <f>VLOOKUP($F1324,Experiment!$A$2:$U$90,MATCH(Results!AF$1,Experiment!$A$1:$U$1,0),FALSE)</f>
        <v>9.6824583655185421</v>
      </c>
      <c r="AG1324" s="3">
        <f>VLOOKUP($F1324,Experiment!$A$2:$W$90,MATCH(Results!AG$1,Experiment!$A$1:$W$1,0),FALSE)</f>
        <v>1</v>
      </c>
      <c r="AH1324" s="3">
        <f>VLOOKUP($F1324,Experiment!$A$2:$W$90,MATCH(Results!AH$1,Experiment!$A$1:$W$1,0),FALSE)</f>
        <v>0.625</v>
      </c>
      <c r="AI1324" s="3">
        <f>VLOOKUP($F1324,Experiment!$A$2:$X$90,MATCH(Results!AI$1,Experiment!$A$1:$X$1,0),FALSE)</f>
        <v>0.375</v>
      </c>
      <c r="AJ1324" s="2">
        <f>Table1[[#This Row],[Gain]]^Table1[[#This Row],[θ]]</f>
        <v>7.693758934363303</v>
      </c>
      <c r="AK1324" s="2">
        <f>-Table1[[#This Row],[λ]]*-Table1[[#This Row],[Loss]]^Table1[[#This Row],[θ]]</f>
        <v>15.387517868726606</v>
      </c>
      <c r="AL1324" s="2">
        <f>Table1[[#This Row],[v_n_w_g]]-Table1[[#This Row],[v_n_w_l]]</f>
        <v>-7.693758934363303</v>
      </c>
      <c r="AM1324" s="2">
        <f>IF(Table1[[#This Row],[diff_v]]&gt;=1,1,0)</f>
        <v>0</v>
      </c>
    </row>
    <row r="1325" spans="1:39" hidden="1" x14ac:dyDescent="0.3">
      <c r="A1325">
        <v>57</v>
      </c>
      <c r="B1325" t="s">
        <v>47</v>
      </c>
      <c r="C1325" s="22">
        <f>VLOOKUP(Table1[[#This Row],[Subject]],'Subject Profile'!$A$2:$E$8,4,FALSE)</f>
        <v>0.88613857459934653</v>
      </c>
      <c r="D1325" s="22">
        <f>VLOOKUP(Table1[[#This Row],[Subject]],'Subject Profile'!$A$2:$E$8,5,FALSE)</f>
        <v>-2</v>
      </c>
      <c r="E1325" t="s">
        <v>109</v>
      </c>
      <c r="F1325" t="s">
        <v>89</v>
      </c>
      <c r="G1325" t="s">
        <v>90</v>
      </c>
      <c r="H1325">
        <f>IF(Table1[[#This Row],[decision]]="accept",1,0)</f>
        <v>0</v>
      </c>
      <c r="I1325">
        <v>-50</v>
      </c>
      <c r="J1325">
        <v>720</v>
      </c>
      <c r="K1325">
        <v>1664606553</v>
      </c>
      <c r="L1325">
        <v>10</v>
      </c>
      <c r="M1325" t="str">
        <f>VLOOKUP($F1325,Experiment!$A$2:$U$90,MATCH(Results!M$1,Experiment!$A$1:$U$1,0)+1,FALSE)</f>
        <v>T</v>
      </c>
      <c r="N1325">
        <f>IF(Table1[[#This Row],[Impact]]="I",0,1)</f>
        <v>1</v>
      </c>
      <c r="O1325" s="2">
        <f>VLOOKUP($F1325,Experiment!$A$2:$U$90,MATCH(Results!O$1,Experiment!$A$1:$U$1,0),FALSE)</f>
        <v>0</v>
      </c>
      <c r="P1325" s="3">
        <f>VLOOKUP($F1325,Experiment!$A$2:$U$90,MATCH(Results!P$1,Experiment!$A$1:$U$1,0),FALSE)</f>
        <v>0</v>
      </c>
      <c r="Q1325" s="2">
        <f>VLOOKUP($F1325,Experiment!$A$2:$U$90,MATCH(Results!Q$1,Experiment!$A$1:$U$1,0),FALSE)</f>
        <v>0</v>
      </c>
      <c r="R1325" s="3">
        <f>VLOOKUP($F1325,Experiment!$A$2:$U$90,MATCH(Results!R$1,Experiment!$A$1:$U$1,0),FALSE)</f>
        <v>0</v>
      </c>
      <c r="S1325" s="2">
        <f>VLOOKUP($F1325,Experiment!$A$2:$U$90,MATCH(Results!S$1,Experiment!$A$1:$U$1,0),FALSE)</f>
        <v>0</v>
      </c>
      <c r="T1325" s="2">
        <f>VLOOKUP($F1325,Experiment!$A$2:$U$90,MATCH(Results!T$1,Experiment!$A$1:$U$1,0),FALSE)</f>
        <v>0</v>
      </c>
      <c r="U1325" s="2">
        <f>VLOOKUP($F1325,Experiment!$A$2:$U$90,MATCH(Results!U$1,Experiment!$A$1:$U$1,0),FALSE)</f>
        <v>0</v>
      </c>
      <c r="V1325" s="2">
        <f>VLOOKUP($F1325,Experiment!$A$2:$U$90,MATCH(Results!V$1,Experiment!$A$1:$U$1,0),FALSE)</f>
        <v>0</v>
      </c>
      <c r="W1325" s="3">
        <f>VLOOKUP($F1325,Experiment!$A$2:$U$90,MATCH(Results!W$1,Experiment!$A$1:$U$1,0),FALSE)</f>
        <v>0</v>
      </c>
      <c r="X1325" s="3">
        <f>VLOOKUP($F1325,Experiment!$A$2:$U$90,MATCH(Results!X$1,Experiment!$A$1:$U$1,0),FALSE)</f>
        <v>0</v>
      </c>
      <c r="Y1325" s="2">
        <f>VLOOKUP($F1325,Experiment!$A$2:$U$90,MATCH(Results!Y$1,Experiment!$A$1:$U$1,0),FALSE)</f>
        <v>0</v>
      </c>
      <c r="Z1325" s="3">
        <f>VLOOKUP($F1325,Experiment!$A$2:$U$90,MATCH(Results!Z$1,Experiment!$A$1:$U$1,0),FALSE)</f>
        <v>0</v>
      </c>
      <c r="AA1325" s="3">
        <f>VLOOKUP($F1325,Experiment!$A$2:$U$90,MATCH(Results!AA$1,Experiment!$A$1:$U$1,0),FALSE)</f>
        <v>0</v>
      </c>
      <c r="AB1325" s="3">
        <f>VLOOKUP($F1325,Experiment!$A$2:$U$90,MATCH(Results!AB$1,Experiment!$A$1:$U$1,0),FALSE)</f>
        <v>0</v>
      </c>
      <c r="AC1325" s="3">
        <f>VLOOKUP($F1325,Experiment!$A$2:$U$90,MATCH(Results!AC$1,Experiment!$A$1:$U$1,0),FALSE)</f>
        <v>0</v>
      </c>
      <c r="AD1325" s="2">
        <f>VLOOKUP($F1325,Experiment!$A$2:$U$90,MATCH(Results!AD$1,Experiment!$A$1:$U$1,0),FALSE)</f>
        <v>0</v>
      </c>
      <c r="AE1325" s="2">
        <f>VLOOKUP($F1325,Experiment!$A$2:$U$90,MATCH(Results!AE$1,Experiment!$A$1:$U$1,0),FALSE)</f>
        <v>0</v>
      </c>
      <c r="AF1325" s="2">
        <f>VLOOKUP($F1325,Experiment!$A$2:$U$90,MATCH(Results!AF$1,Experiment!$A$1:$U$1,0),FALSE)</f>
        <v>0</v>
      </c>
      <c r="AG1325" s="2"/>
      <c r="AH1325" s="3">
        <f>VLOOKUP($F1325,Experiment!$A$2:$W$90,MATCH(Results!AH$1,Experiment!$A$1:$W$1,0),FALSE)</f>
        <v>0</v>
      </c>
      <c r="AI1325" s="2">
        <f>VLOOKUP($F1325,Experiment!$A$2:$X$90,MATCH(Results!AI$1,Experiment!$A$1:$X$1,0),FALSE)</f>
        <v>0</v>
      </c>
      <c r="AJ1325" s="2">
        <f>Table1[[#This Row],[Gain]]^Table1[[#This Row],[θ]]</f>
        <v>0</v>
      </c>
      <c r="AK1325" s="2">
        <f>-Table1[[#This Row],[λ]]*-Table1[[#This Row],[Loss]]^Table1[[#This Row],[θ]]</f>
        <v>0</v>
      </c>
      <c r="AL1325" s="2">
        <f>Table1[[#This Row],[v_n_w_g]]-Table1[[#This Row],[v_n_w_l]]</f>
        <v>0</v>
      </c>
      <c r="AM1325" s="2">
        <f>IF(Table1[[#This Row],[diff_v]]&gt;=1,1,0)</f>
        <v>0</v>
      </c>
    </row>
    <row r="1326" spans="1:39" hidden="1" x14ac:dyDescent="0.3">
      <c r="A1326">
        <v>58</v>
      </c>
      <c r="B1326" t="s">
        <v>47</v>
      </c>
      <c r="C1326" s="22">
        <f>VLOOKUP(Table1[[#This Row],[Subject]],'Subject Profile'!$A$2:$E$8,4,FALSE)</f>
        <v>0.88613857459934653</v>
      </c>
      <c r="D1326" s="22">
        <f>VLOOKUP(Table1[[#This Row],[Subject]],'Subject Profile'!$A$2:$E$8,5,FALSE)</f>
        <v>-2</v>
      </c>
      <c r="E1326" t="s">
        <v>109</v>
      </c>
      <c r="F1326" t="s">
        <v>77</v>
      </c>
      <c r="G1326" t="s">
        <v>7</v>
      </c>
      <c r="H1326">
        <f>IF(Table1[[#This Row],[decision]]="accept",1,0)</f>
        <v>1</v>
      </c>
      <c r="I1326">
        <v>-50</v>
      </c>
      <c r="J1326">
        <v>720</v>
      </c>
      <c r="K1326">
        <v>1664606562</v>
      </c>
      <c r="L1326">
        <v>9</v>
      </c>
      <c r="M1326" t="str">
        <f>VLOOKUP($F1326,Experiment!$A$2:$U$90,MATCH(Results!M$1,Experiment!$A$1:$U$1,0)+1,FALSE)</f>
        <v>G</v>
      </c>
      <c r="N1326">
        <f>IF(Table1[[#This Row],[Impact]]="I",0,1)</f>
        <v>1</v>
      </c>
      <c r="O1326" s="2">
        <f>VLOOKUP($F1326,Experiment!$A$2:$U$90,MATCH(Results!O$1,Experiment!$A$1:$U$1,0),FALSE)</f>
        <v>-50</v>
      </c>
      <c r="P1326" s="3">
        <f>VLOOKUP($F1326,Experiment!$A$2:$U$90,MATCH(Results!P$1,Experiment!$A$1:$U$1,0),FALSE)</f>
        <v>0.5</v>
      </c>
      <c r="Q1326" s="2">
        <f>VLOOKUP($F1326,Experiment!$A$2:$U$90,MATCH(Results!Q$1,Experiment!$A$1:$U$1,0),FALSE)</f>
        <v>70</v>
      </c>
      <c r="R1326" s="3">
        <f>VLOOKUP($F1326,Experiment!$A$2:$U$90,MATCH(Results!R$1,Experiment!$A$1:$U$1,0),FALSE)</f>
        <v>0.5</v>
      </c>
      <c r="S1326" s="2">
        <f>VLOOKUP($F1326,Experiment!$A$2:$U$90,MATCH(Results!S$1,Experiment!$A$1:$U$1,0),FALSE)</f>
        <v>10</v>
      </c>
      <c r="T1326" s="2">
        <f>VLOOKUP($F1326,Experiment!$A$2:$U$90,MATCH(Results!T$1,Experiment!$A$1:$U$1,0),FALSE)</f>
        <v>3600</v>
      </c>
      <c r="U1326" s="2">
        <f>VLOOKUP($F1326,Experiment!$A$2:$U$90,MATCH(Results!U$1,Experiment!$A$1:$U$1,0),FALSE)</f>
        <v>60</v>
      </c>
      <c r="V1326" s="2">
        <f>VLOOKUP($F1326,Experiment!$A$2:$U$90,MATCH(Results!V$1,Experiment!$A$1:$U$1,0),FALSE)</f>
        <v>4</v>
      </c>
      <c r="W1326" s="3">
        <f>VLOOKUP($F1326,Experiment!$A$2:$U$90,MATCH(Results!W$1,Experiment!$A$1:$U$1,0),FALSE)</f>
        <v>0.25</v>
      </c>
      <c r="X1326" s="3">
        <f>VLOOKUP($F1326,Experiment!$A$2:$U$90,MATCH(Results!X$1,Experiment!$A$1:$U$1,0),FALSE)</f>
        <v>0.75</v>
      </c>
      <c r="Y1326" s="2">
        <f>VLOOKUP($F1326,Experiment!$A$2:$U$90,MATCH(Results!Y$1,Experiment!$A$1:$U$1,0),FALSE)</f>
        <v>2</v>
      </c>
      <c r="Z1326" s="3">
        <f>VLOOKUP($F1326,Experiment!$A$2:$U$90,MATCH(Results!Z$1,Experiment!$A$1:$U$1,0),FALSE)</f>
        <v>0.5</v>
      </c>
      <c r="AA1326" s="3">
        <f>VLOOKUP($F1326,Experiment!$A$2:$U$90,MATCH(Results!AA$1,Experiment!$A$1:$U$1,0),FALSE)</f>
        <v>0.25</v>
      </c>
      <c r="AB1326" s="3">
        <f>VLOOKUP($F1326,Experiment!$A$2:$U$90,MATCH(Results!AB$1,Experiment!$A$1:$U$1,0),FALSE)</f>
        <v>0.625</v>
      </c>
      <c r="AC1326" s="3">
        <f>VLOOKUP($F1326,Experiment!$A$2:$U$90,MATCH(Results!AC$1,Experiment!$A$1:$U$1,0),FALSE)</f>
        <v>0.375</v>
      </c>
      <c r="AD1326" s="2">
        <f>VLOOKUP($F1326,Experiment!$A$2:$U$90,MATCH(Results!AD$1,Experiment!$A$1:$U$1,0),FALSE)</f>
        <v>-5</v>
      </c>
      <c r="AE1326" s="2">
        <f>VLOOKUP($F1326,Experiment!$A$2:$U$90,MATCH(Results!AE$1,Experiment!$A$1:$U$1,0),FALSE)</f>
        <v>3375</v>
      </c>
      <c r="AF1326" s="2">
        <f>VLOOKUP($F1326,Experiment!$A$2:$U$90,MATCH(Results!AF$1,Experiment!$A$1:$U$1,0),FALSE)</f>
        <v>58.094750193111253</v>
      </c>
      <c r="AG1326" s="3">
        <f>VLOOKUP($F1326,Experiment!$A$2:$W$90,MATCH(Results!AG$1,Experiment!$A$1:$W$1,0),FALSE)</f>
        <v>0.82730419370997643</v>
      </c>
      <c r="AH1326" s="3">
        <f>VLOOKUP($F1326,Experiment!$A$2:$W$90,MATCH(Results!AH$1,Experiment!$A$1:$W$1,0),FALSE)</f>
        <v>0.38648875795104182</v>
      </c>
      <c r="AI1326" s="3">
        <f>VLOOKUP($F1326,Experiment!$A$2:$X$90,MATCH(Results!AI$1,Experiment!$A$1:$X$1,0),FALSE)</f>
        <v>0.61351124204895813</v>
      </c>
      <c r="AJ1326" s="2">
        <f>Table1[[#This Row],[Gain]]^Table1[[#This Row],[θ]]</f>
        <v>43.153154399808855</v>
      </c>
      <c r="AK1326" s="2">
        <f>-Table1[[#This Row],[λ]]*-Table1[[#This Row],[Loss]]^Table1[[#This Row],[θ]]</f>
        <v>64.054973166180915</v>
      </c>
      <c r="AL1326" s="2">
        <f>Table1[[#This Row],[v_n_w_g]]-Table1[[#This Row],[v_n_w_l]]</f>
        <v>-20.90181876637206</v>
      </c>
      <c r="AM1326" s="2">
        <f>IF(Table1[[#This Row],[diff_v]]&gt;=1,1,0)</f>
        <v>0</v>
      </c>
    </row>
    <row r="1327" spans="1:39" hidden="1" x14ac:dyDescent="0.3">
      <c r="A1327">
        <v>59</v>
      </c>
      <c r="B1327" t="s">
        <v>47</v>
      </c>
      <c r="C1327" s="22">
        <f>VLOOKUP(Table1[[#This Row],[Subject]],'Subject Profile'!$A$2:$E$8,4,FALSE)</f>
        <v>0.88613857459934653</v>
      </c>
      <c r="D1327" s="22">
        <f>VLOOKUP(Table1[[#This Row],[Subject]],'Subject Profile'!$A$2:$E$8,5,FALSE)</f>
        <v>-2</v>
      </c>
      <c r="E1327" t="s">
        <v>109</v>
      </c>
      <c r="F1327" t="s">
        <v>55</v>
      </c>
      <c r="G1327" t="s">
        <v>56</v>
      </c>
      <c r="H1327">
        <f>IF(Table1[[#This Row],[decision]]="accept",1,0)</f>
        <v>0</v>
      </c>
      <c r="I1327">
        <v>0</v>
      </c>
      <c r="J1327">
        <v>720</v>
      </c>
      <c r="K1327">
        <v>1664606575</v>
      </c>
      <c r="L1327">
        <v>13</v>
      </c>
      <c r="M1327" t="str">
        <f>VLOOKUP($F1327,Experiment!$A$2:$U$90,MATCH(Results!M$1,Experiment!$A$1:$U$1,0)+1,FALSE)</f>
        <v>R</v>
      </c>
      <c r="N1327">
        <f>IF(Table1[[#This Row],[Impact]]="I",0,1)</f>
        <v>1</v>
      </c>
      <c r="O1327" s="2">
        <f>VLOOKUP($F1327,Experiment!$A$2:$U$90,MATCH(Results!O$1,Experiment!$A$1:$U$1,0),FALSE)</f>
        <v>0</v>
      </c>
      <c r="P1327" s="3">
        <f>VLOOKUP($F1327,Experiment!$A$2:$U$90,MATCH(Results!P$1,Experiment!$A$1:$U$1,0),FALSE)</f>
        <v>0</v>
      </c>
      <c r="Q1327" s="2">
        <f>VLOOKUP($F1327,Experiment!$A$2:$U$90,MATCH(Results!Q$1,Experiment!$A$1:$U$1,0),FALSE)</f>
        <v>0</v>
      </c>
      <c r="R1327" s="3">
        <f>VLOOKUP($F1327,Experiment!$A$2:$U$90,MATCH(Results!R$1,Experiment!$A$1:$U$1,0),FALSE)</f>
        <v>0</v>
      </c>
      <c r="S1327" s="2">
        <f>VLOOKUP($F1327,Experiment!$A$2:$U$90,MATCH(Results!S$1,Experiment!$A$1:$U$1,0),FALSE)</f>
        <v>0</v>
      </c>
      <c r="T1327" s="2">
        <f>VLOOKUP($F1327,Experiment!$A$2:$U$90,MATCH(Results!T$1,Experiment!$A$1:$U$1,0),FALSE)</f>
        <v>0</v>
      </c>
      <c r="U1327" s="2">
        <f>VLOOKUP($F1327,Experiment!$A$2:$U$90,MATCH(Results!U$1,Experiment!$A$1:$U$1,0),FALSE)</f>
        <v>0</v>
      </c>
      <c r="V1327" s="2">
        <f>VLOOKUP($F1327,Experiment!$A$2:$U$90,MATCH(Results!V$1,Experiment!$A$1:$U$1,0),FALSE)</f>
        <v>0</v>
      </c>
      <c r="W1327" s="3">
        <f>VLOOKUP($F1327,Experiment!$A$2:$U$90,MATCH(Results!W$1,Experiment!$A$1:$U$1,0),FALSE)</f>
        <v>0</v>
      </c>
      <c r="X1327" s="3">
        <f>VLOOKUP($F1327,Experiment!$A$2:$U$90,MATCH(Results!X$1,Experiment!$A$1:$U$1,0),FALSE)</f>
        <v>0</v>
      </c>
      <c r="Y1327" s="2">
        <f>VLOOKUP($F1327,Experiment!$A$2:$U$90,MATCH(Results!Y$1,Experiment!$A$1:$U$1,0),FALSE)</f>
        <v>0</v>
      </c>
      <c r="Z1327" s="3">
        <f>VLOOKUP($F1327,Experiment!$A$2:$U$90,MATCH(Results!Z$1,Experiment!$A$1:$U$1,0),FALSE)</f>
        <v>0</v>
      </c>
      <c r="AA1327" s="3">
        <f>VLOOKUP($F1327,Experiment!$A$2:$U$90,MATCH(Results!AA$1,Experiment!$A$1:$U$1,0),FALSE)</f>
        <v>0</v>
      </c>
      <c r="AB1327" s="3">
        <f>VLOOKUP($F1327,Experiment!$A$2:$U$90,MATCH(Results!AB$1,Experiment!$A$1:$U$1,0),FALSE)</f>
        <v>0</v>
      </c>
      <c r="AC1327" s="3">
        <f>VLOOKUP($F1327,Experiment!$A$2:$U$90,MATCH(Results!AC$1,Experiment!$A$1:$U$1,0),FALSE)</f>
        <v>0</v>
      </c>
      <c r="AD1327" s="2">
        <f>VLOOKUP($F1327,Experiment!$A$2:$U$90,MATCH(Results!AD$1,Experiment!$A$1:$U$1,0),FALSE)</f>
        <v>0</v>
      </c>
      <c r="AE1327" s="2">
        <f>VLOOKUP($F1327,Experiment!$A$2:$U$90,MATCH(Results!AE$1,Experiment!$A$1:$U$1,0),FALSE)</f>
        <v>0</v>
      </c>
      <c r="AF1327" s="2">
        <f>VLOOKUP($F1327,Experiment!$A$2:$U$90,MATCH(Results!AF$1,Experiment!$A$1:$U$1,0),FALSE)</f>
        <v>0</v>
      </c>
      <c r="AG1327" s="2"/>
      <c r="AH1327" s="3">
        <f>VLOOKUP($F1327,Experiment!$A$2:$W$90,MATCH(Results!AH$1,Experiment!$A$1:$W$1,0),FALSE)</f>
        <v>0</v>
      </c>
      <c r="AI1327" s="2">
        <f>VLOOKUP($F1327,Experiment!$A$2:$X$90,MATCH(Results!AI$1,Experiment!$A$1:$X$1,0),FALSE)</f>
        <v>0</v>
      </c>
      <c r="AJ1327" s="2">
        <f>Table1[[#This Row],[Gain]]^Table1[[#This Row],[θ]]</f>
        <v>0</v>
      </c>
      <c r="AK1327" s="2">
        <f>-Table1[[#This Row],[λ]]*-Table1[[#This Row],[Loss]]^Table1[[#This Row],[θ]]</f>
        <v>0</v>
      </c>
      <c r="AL1327" s="2">
        <f>Table1[[#This Row],[v_n_w_g]]-Table1[[#This Row],[v_n_w_l]]</f>
        <v>0</v>
      </c>
      <c r="AM1327" s="2">
        <f>IF(Table1[[#This Row],[diff_v]]&gt;=1,1,0)</f>
        <v>0</v>
      </c>
    </row>
    <row r="1328" spans="1:39" hidden="1" x14ac:dyDescent="0.3">
      <c r="A1328">
        <v>60</v>
      </c>
      <c r="B1328" t="s">
        <v>47</v>
      </c>
      <c r="C1328" s="22">
        <f>VLOOKUP(Table1[[#This Row],[Subject]],'Subject Profile'!$A$2:$E$8,4,FALSE)</f>
        <v>0.88613857459934653</v>
      </c>
      <c r="D1328" s="22">
        <f>VLOOKUP(Table1[[#This Row],[Subject]],'Subject Profile'!$A$2:$E$8,5,FALSE)</f>
        <v>-2</v>
      </c>
      <c r="E1328" t="s">
        <v>109</v>
      </c>
      <c r="F1328" t="s">
        <v>73</v>
      </c>
      <c r="G1328" t="s">
        <v>5</v>
      </c>
      <c r="H1328">
        <f>IF(Table1[[#This Row],[decision]]="accept",1,0)</f>
        <v>0</v>
      </c>
      <c r="I1328">
        <v>0</v>
      </c>
      <c r="J1328">
        <v>720</v>
      </c>
      <c r="K1328">
        <v>1664606578</v>
      </c>
      <c r="L1328">
        <v>3</v>
      </c>
      <c r="M1328" t="str">
        <f>VLOOKUP($F1328,Experiment!$A$2:$U$90,MATCH(Results!M$1,Experiment!$A$1:$U$1,0)+1,FALSE)</f>
        <v>G</v>
      </c>
      <c r="N1328">
        <f>IF(Table1[[#This Row],[Impact]]="I",0,1)</f>
        <v>1</v>
      </c>
      <c r="O1328" s="2">
        <f>VLOOKUP($F1328,Experiment!$A$2:$U$90,MATCH(Results!O$1,Experiment!$A$1:$U$1,0),FALSE)</f>
        <v>-50</v>
      </c>
      <c r="P1328" s="3">
        <f>VLOOKUP($F1328,Experiment!$A$2:$U$90,MATCH(Results!P$1,Experiment!$A$1:$U$1,0),FALSE)</f>
        <v>0.5</v>
      </c>
      <c r="Q1328" s="2">
        <f>VLOOKUP($F1328,Experiment!$A$2:$U$90,MATCH(Results!Q$1,Experiment!$A$1:$U$1,0),FALSE)</f>
        <v>50</v>
      </c>
      <c r="R1328" s="3">
        <f>VLOOKUP($F1328,Experiment!$A$2:$U$90,MATCH(Results!R$1,Experiment!$A$1:$U$1,0),FALSE)</f>
        <v>0.5</v>
      </c>
      <c r="S1328" s="2">
        <f>VLOOKUP($F1328,Experiment!$A$2:$U$90,MATCH(Results!S$1,Experiment!$A$1:$U$1,0),FALSE)</f>
        <v>0</v>
      </c>
      <c r="T1328" s="2">
        <f>VLOOKUP($F1328,Experiment!$A$2:$U$90,MATCH(Results!T$1,Experiment!$A$1:$U$1,0),FALSE)</f>
        <v>2500</v>
      </c>
      <c r="U1328" s="2">
        <f>VLOOKUP($F1328,Experiment!$A$2:$U$90,MATCH(Results!U$1,Experiment!$A$1:$U$1,0),FALSE)</f>
        <v>50</v>
      </c>
      <c r="V1328" s="2">
        <f>VLOOKUP($F1328,Experiment!$A$2:$U$90,MATCH(Results!V$1,Experiment!$A$1:$U$1,0),FALSE)</f>
        <v>4</v>
      </c>
      <c r="W1328" s="3">
        <f>VLOOKUP($F1328,Experiment!$A$2:$U$90,MATCH(Results!W$1,Experiment!$A$1:$U$1,0),FALSE)</f>
        <v>0.25</v>
      </c>
      <c r="X1328" s="3">
        <f>VLOOKUP($F1328,Experiment!$A$2:$U$90,MATCH(Results!X$1,Experiment!$A$1:$U$1,0),FALSE)</f>
        <v>0.75</v>
      </c>
      <c r="Y1328" s="2">
        <f>VLOOKUP($F1328,Experiment!$A$2:$U$90,MATCH(Results!Y$1,Experiment!$A$1:$U$1,0),FALSE)</f>
        <v>1</v>
      </c>
      <c r="Z1328" s="3">
        <f>VLOOKUP($F1328,Experiment!$A$2:$U$90,MATCH(Results!Z$1,Experiment!$A$1:$U$1,0),FALSE)</f>
        <v>0.25</v>
      </c>
      <c r="AA1328" s="3">
        <f>VLOOKUP($F1328,Experiment!$A$2:$U$90,MATCH(Results!AA$1,Experiment!$A$1:$U$1,0),FALSE)</f>
        <v>0.5</v>
      </c>
      <c r="AB1328" s="3">
        <f>VLOOKUP($F1328,Experiment!$A$2:$U$90,MATCH(Results!AB$1,Experiment!$A$1:$U$1,0),FALSE)</f>
        <v>0.375</v>
      </c>
      <c r="AC1328" s="3">
        <f>VLOOKUP($F1328,Experiment!$A$2:$U$90,MATCH(Results!AC$1,Experiment!$A$1:$U$1,0),FALSE)</f>
        <v>0.625</v>
      </c>
      <c r="AD1328" s="2">
        <f>VLOOKUP($F1328,Experiment!$A$2:$U$90,MATCH(Results!AD$1,Experiment!$A$1:$U$1,0),FALSE)</f>
        <v>12.5</v>
      </c>
      <c r="AE1328" s="2">
        <f>VLOOKUP($F1328,Experiment!$A$2:$U$90,MATCH(Results!AE$1,Experiment!$A$1:$U$1,0),FALSE)</f>
        <v>2343.75</v>
      </c>
      <c r="AF1328" s="2">
        <f>VLOOKUP($F1328,Experiment!$A$2:$U$90,MATCH(Results!AF$1,Experiment!$A$1:$U$1,0),FALSE)</f>
        <v>48.412291827592711</v>
      </c>
      <c r="AG1328" s="3">
        <f>VLOOKUP($F1328,Experiment!$A$2:$W$90,MATCH(Results!AG$1,Experiment!$A$1:$W$1,0),FALSE)</f>
        <v>1</v>
      </c>
      <c r="AH1328" s="3">
        <f>VLOOKUP($F1328,Experiment!$A$2:$W$90,MATCH(Results!AH$1,Experiment!$A$1:$W$1,0),FALSE)</f>
        <v>0.625</v>
      </c>
      <c r="AI1328" s="3">
        <f>VLOOKUP($F1328,Experiment!$A$2:$X$90,MATCH(Results!AI$1,Experiment!$A$1:$X$1,0),FALSE)</f>
        <v>0.375</v>
      </c>
      <c r="AJ1328" s="2">
        <f>Table1[[#This Row],[Gain]]^Table1[[#This Row],[θ]]</f>
        <v>32.027486583090457</v>
      </c>
      <c r="AK1328" s="2">
        <f>-Table1[[#This Row],[λ]]*-Table1[[#This Row],[Loss]]^Table1[[#This Row],[θ]]</f>
        <v>64.054973166180915</v>
      </c>
      <c r="AL1328" s="2">
        <f>Table1[[#This Row],[v_n_w_g]]-Table1[[#This Row],[v_n_w_l]]</f>
        <v>-32.027486583090457</v>
      </c>
      <c r="AM1328" s="2">
        <f>IF(Table1[[#This Row],[diff_v]]&gt;=1,1,0)</f>
        <v>0</v>
      </c>
    </row>
    <row r="1329" spans="1:39" hidden="1" x14ac:dyDescent="0.3">
      <c r="A1329">
        <v>61</v>
      </c>
      <c r="B1329" t="s">
        <v>47</v>
      </c>
      <c r="C1329" s="22">
        <f>VLOOKUP(Table1[[#This Row],[Subject]],'Subject Profile'!$A$2:$E$8,4,FALSE)</f>
        <v>0.88613857459934653</v>
      </c>
      <c r="D1329" s="22">
        <f>VLOOKUP(Table1[[#This Row],[Subject]],'Subject Profile'!$A$2:$E$8,5,FALSE)</f>
        <v>-2</v>
      </c>
      <c r="E1329" t="s">
        <v>109</v>
      </c>
      <c r="F1329" t="s">
        <v>93</v>
      </c>
      <c r="G1329" t="s">
        <v>5</v>
      </c>
      <c r="H1329">
        <f>IF(Table1[[#This Row],[decision]]="accept",1,0)</f>
        <v>0</v>
      </c>
      <c r="I1329">
        <v>0</v>
      </c>
      <c r="J1329">
        <v>720</v>
      </c>
      <c r="K1329">
        <v>1664606581</v>
      </c>
      <c r="L1329">
        <v>3</v>
      </c>
      <c r="M1329" t="str">
        <f>VLOOKUP($F1329,Experiment!$A$2:$U$90,MATCH(Results!M$1,Experiment!$A$1:$U$1,0)+1,FALSE)</f>
        <v>I</v>
      </c>
      <c r="N1329">
        <f>IF(Table1[[#This Row],[Impact]]="I",0,1)</f>
        <v>0</v>
      </c>
      <c r="O1329" s="2">
        <f>VLOOKUP($F1329,Experiment!$A$2:$U$90,MATCH(Results!O$1,Experiment!$A$1:$U$1,0),FALSE)</f>
        <v>-90</v>
      </c>
      <c r="P1329" s="3">
        <f>VLOOKUP($F1329,Experiment!$A$2:$U$90,MATCH(Results!P$1,Experiment!$A$1:$U$1,0),FALSE)</f>
        <v>0.5</v>
      </c>
      <c r="Q1329" s="2">
        <f>VLOOKUP($F1329,Experiment!$A$2:$U$90,MATCH(Results!Q$1,Experiment!$A$1:$U$1,0),FALSE)</f>
        <v>100</v>
      </c>
      <c r="R1329" s="3">
        <f>VLOOKUP($F1329,Experiment!$A$2:$U$90,MATCH(Results!R$1,Experiment!$A$1:$U$1,0),FALSE)</f>
        <v>0.5</v>
      </c>
      <c r="S1329" s="2">
        <f>VLOOKUP($F1329,Experiment!$A$2:$U$90,MATCH(Results!S$1,Experiment!$A$1:$U$1,0),FALSE)</f>
        <v>5</v>
      </c>
      <c r="T1329" s="2">
        <f>VLOOKUP($F1329,Experiment!$A$2:$U$90,MATCH(Results!T$1,Experiment!$A$1:$U$1,0),FALSE)</f>
        <v>9025</v>
      </c>
      <c r="U1329" s="2">
        <f>VLOOKUP($F1329,Experiment!$A$2:$U$90,MATCH(Results!U$1,Experiment!$A$1:$U$1,0),FALSE)</f>
        <v>95</v>
      </c>
      <c r="V1329" s="2">
        <f>VLOOKUP($F1329,Experiment!$A$2:$U$90,MATCH(Results!V$1,Experiment!$A$1:$U$1,0),FALSE)</f>
        <v>4</v>
      </c>
      <c r="W1329" s="3">
        <f>VLOOKUP($F1329,Experiment!$A$2:$U$90,MATCH(Results!W$1,Experiment!$A$1:$U$1,0),FALSE)</f>
        <v>0.25</v>
      </c>
      <c r="X1329" s="3">
        <f>VLOOKUP($F1329,Experiment!$A$2:$U$90,MATCH(Results!X$1,Experiment!$A$1:$U$1,0),FALSE)</f>
        <v>0.75</v>
      </c>
      <c r="Y1329" s="2">
        <f>VLOOKUP($F1329,Experiment!$A$2:$U$90,MATCH(Results!Y$1,Experiment!$A$1:$U$1,0),FALSE)</f>
        <v>1</v>
      </c>
      <c r="Z1329" s="3">
        <f>VLOOKUP($F1329,Experiment!$A$2:$U$90,MATCH(Results!Z$1,Experiment!$A$1:$U$1,0),FALSE)</f>
        <v>0.25</v>
      </c>
      <c r="AA1329" s="3">
        <f>VLOOKUP($F1329,Experiment!$A$2:$U$90,MATCH(Results!AA$1,Experiment!$A$1:$U$1,0),FALSE)</f>
        <v>0.5</v>
      </c>
      <c r="AB1329" s="3">
        <f>VLOOKUP($F1329,Experiment!$A$2:$U$90,MATCH(Results!AB$1,Experiment!$A$1:$U$1,0),FALSE)</f>
        <v>0.375</v>
      </c>
      <c r="AC1329" s="3">
        <f>VLOOKUP($F1329,Experiment!$A$2:$U$90,MATCH(Results!AC$1,Experiment!$A$1:$U$1,0),FALSE)</f>
        <v>0.625</v>
      </c>
      <c r="AD1329" s="2">
        <f>VLOOKUP($F1329,Experiment!$A$2:$U$90,MATCH(Results!AD$1,Experiment!$A$1:$U$1,0),FALSE)</f>
        <v>28.75</v>
      </c>
      <c r="AE1329" s="2">
        <f>VLOOKUP($F1329,Experiment!$A$2:$U$90,MATCH(Results!AE$1,Experiment!$A$1:$U$1,0),FALSE)</f>
        <v>8460.9375</v>
      </c>
      <c r="AF1329" s="2">
        <f>VLOOKUP($F1329,Experiment!$A$2:$U$90,MATCH(Results!AF$1,Experiment!$A$1:$U$1,0),FALSE)</f>
        <v>91.983354472426157</v>
      </c>
      <c r="AG1329" s="3">
        <f>VLOOKUP($F1329,Experiment!$A$2:$W$90,MATCH(Results!AG$1,Experiment!$A$1:$W$1,0),FALSE)</f>
        <v>1</v>
      </c>
      <c r="AH1329" s="3">
        <f>VLOOKUP($F1329,Experiment!$A$2:$W$90,MATCH(Results!AH$1,Experiment!$A$1:$W$1,0),FALSE)</f>
        <v>0.625</v>
      </c>
      <c r="AI1329" s="3">
        <f>VLOOKUP($F1329,Experiment!$A$2:$X$90,MATCH(Results!AI$1,Experiment!$A$1:$X$1,0),FALSE)</f>
        <v>0.375</v>
      </c>
      <c r="AJ1329" s="2">
        <f>Table1[[#This Row],[Gain]]^Table1[[#This Row],[θ]]</f>
        <v>59.193926540095148</v>
      </c>
      <c r="AK1329" s="2">
        <f>-Table1[[#This Row],[λ]]*-Table1[[#This Row],[Loss]]^Table1[[#This Row],[θ]]</f>
        <v>107.83498131120591</v>
      </c>
      <c r="AL1329" s="2">
        <f>Table1[[#This Row],[v_n_w_g]]-Table1[[#This Row],[v_n_w_l]]</f>
        <v>-48.64105477111076</v>
      </c>
      <c r="AM1329" s="2">
        <f>IF(Table1[[#This Row],[diff_v]]&gt;=1,1,0)</f>
        <v>0</v>
      </c>
    </row>
    <row r="1330" spans="1:39" hidden="1" x14ac:dyDescent="0.3">
      <c r="A1330">
        <v>62</v>
      </c>
      <c r="B1330" t="s">
        <v>47</v>
      </c>
      <c r="C1330" s="22">
        <f>VLOOKUP(Table1[[#This Row],[Subject]],'Subject Profile'!$A$2:$E$8,4,FALSE)</f>
        <v>0.88613857459934653</v>
      </c>
      <c r="D1330" s="22">
        <f>VLOOKUP(Table1[[#This Row],[Subject]],'Subject Profile'!$A$2:$E$8,5,FALSE)</f>
        <v>-2</v>
      </c>
      <c r="E1330" t="s">
        <v>109</v>
      </c>
      <c r="F1330" t="s">
        <v>88</v>
      </c>
      <c r="G1330" t="s">
        <v>113</v>
      </c>
      <c r="H1330">
        <f>IF(Table1[[#This Row],[decision]]="accept",1,0)</f>
        <v>0</v>
      </c>
      <c r="I1330">
        <v>0</v>
      </c>
      <c r="J1330">
        <v>720</v>
      </c>
      <c r="K1330">
        <v>1664606585</v>
      </c>
      <c r="L1330">
        <v>4</v>
      </c>
      <c r="M1330" t="str">
        <f>VLOOKUP($F1330,Experiment!$A$2:$U$90,MATCH(Results!M$1,Experiment!$A$1:$U$1,0)+1,FALSE)</f>
        <v>I</v>
      </c>
      <c r="N1330">
        <f>IF(Table1[[#This Row],[Impact]]="I",0,1)</f>
        <v>0</v>
      </c>
      <c r="O1330" s="2">
        <f>VLOOKUP($F1330,Experiment!$A$2:$U$90,MATCH(Results!O$1,Experiment!$A$1:$U$1,0),FALSE)</f>
        <v>-50</v>
      </c>
      <c r="P1330" s="3">
        <f>VLOOKUP($F1330,Experiment!$A$2:$U$90,MATCH(Results!P$1,Experiment!$A$1:$U$1,0),FALSE)</f>
        <v>0.5</v>
      </c>
      <c r="Q1330" s="2">
        <f>VLOOKUP($F1330,Experiment!$A$2:$U$90,MATCH(Results!Q$1,Experiment!$A$1:$U$1,0),FALSE)</f>
        <v>60</v>
      </c>
      <c r="R1330" s="3">
        <f>VLOOKUP($F1330,Experiment!$A$2:$U$90,MATCH(Results!R$1,Experiment!$A$1:$U$1,0),FALSE)</f>
        <v>0.5</v>
      </c>
      <c r="S1330" s="2">
        <f>VLOOKUP($F1330,Experiment!$A$2:$U$90,MATCH(Results!S$1,Experiment!$A$1:$U$1,0),FALSE)</f>
        <v>5</v>
      </c>
      <c r="T1330" s="2">
        <f>VLOOKUP($F1330,Experiment!$A$2:$U$90,MATCH(Results!T$1,Experiment!$A$1:$U$1,0),FALSE)</f>
        <v>3025</v>
      </c>
      <c r="U1330" s="2">
        <f>VLOOKUP($F1330,Experiment!$A$2:$U$90,MATCH(Results!U$1,Experiment!$A$1:$U$1,0),FALSE)</f>
        <v>55</v>
      </c>
      <c r="V1330" s="2">
        <f>VLOOKUP($F1330,Experiment!$A$2:$U$90,MATCH(Results!V$1,Experiment!$A$1:$U$1,0),FALSE)</f>
        <v>2</v>
      </c>
      <c r="W1330" s="3">
        <f>VLOOKUP($F1330,Experiment!$A$2:$U$90,MATCH(Results!W$1,Experiment!$A$1:$U$1,0),FALSE)</f>
        <v>0.25</v>
      </c>
      <c r="X1330" s="3">
        <f>VLOOKUP($F1330,Experiment!$A$2:$U$90,MATCH(Results!X$1,Experiment!$A$1:$U$1,0),FALSE)</f>
        <v>0.75</v>
      </c>
      <c r="Y1330" s="2">
        <f>VLOOKUP($F1330,Experiment!$A$2:$U$90,MATCH(Results!Y$1,Experiment!$A$1:$U$1,0),FALSE)</f>
        <v>2</v>
      </c>
      <c r="Z1330" s="3">
        <f>VLOOKUP($F1330,Experiment!$A$2:$U$90,MATCH(Results!Z$1,Experiment!$A$1:$U$1,0),FALSE)</f>
        <v>0.5</v>
      </c>
      <c r="AA1330" s="3">
        <f>VLOOKUP($F1330,Experiment!$A$2:$U$90,MATCH(Results!AA$1,Experiment!$A$1:$U$1,0),FALSE)</f>
        <v>0.25</v>
      </c>
      <c r="AB1330" s="3">
        <f>VLOOKUP($F1330,Experiment!$A$2:$U$90,MATCH(Results!AB$1,Experiment!$A$1:$U$1,0),FALSE)</f>
        <v>0.625</v>
      </c>
      <c r="AC1330" s="3">
        <f>VLOOKUP($F1330,Experiment!$A$2:$U$90,MATCH(Results!AC$1,Experiment!$A$1:$U$1,0),FALSE)</f>
        <v>0.375</v>
      </c>
      <c r="AD1330" s="2">
        <f>VLOOKUP($F1330,Experiment!$A$2:$U$90,MATCH(Results!AD$1,Experiment!$A$1:$U$1,0),FALSE)</f>
        <v>-8.75</v>
      </c>
      <c r="AE1330" s="2">
        <f>VLOOKUP($F1330,Experiment!$A$2:$U$90,MATCH(Results!AE$1,Experiment!$A$1:$U$1,0),FALSE)</f>
        <v>2835.9375</v>
      </c>
      <c r="AF1330" s="2">
        <f>VLOOKUP($F1330,Experiment!$A$2:$U$90,MATCH(Results!AF$1,Experiment!$A$1:$U$1,0),FALSE)</f>
        <v>53.253521010351982</v>
      </c>
      <c r="AG1330" s="3">
        <f>VLOOKUP($F1330,Experiment!$A$2:$W$90,MATCH(Results!AG$1,Experiment!$A$1:$W$1,0),FALSE)</f>
        <v>0.82730419370997643</v>
      </c>
      <c r="AH1330" s="3">
        <f>VLOOKUP($F1330,Experiment!$A$2:$W$90,MATCH(Results!AH$1,Experiment!$A$1:$W$1,0),FALSE)</f>
        <v>0.38648875795104182</v>
      </c>
      <c r="AI1330" s="3">
        <f>VLOOKUP($F1330,Experiment!$A$2:$X$90,MATCH(Results!AI$1,Experiment!$A$1:$X$1,0),FALSE)</f>
        <v>0.61351124204895813</v>
      </c>
      <c r="AJ1330" s="2">
        <f>Table1[[#This Row],[Gain]]^Table1[[#This Row],[θ]]</f>
        <v>37.643362891590748</v>
      </c>
      <c r="AK1330" s="2">
        <f>-Table1[[#This Row],[λ]]*-Table1[[#This Row],[Loss]]^Table1[[#This Row],[θ]]</f>
        <v>64.054973166180915</v>
      </c>
      <c r="AL1330" s="2">
        <f>Table1[[#This Row],[v_n_w_g]]-Table1[[#This Row],[v_n_w_l]]</f>
        <v>-26.411610274590167</v>
      </c>
      <c r="AM1330" s="2">
        <f>IF(Table1[[#This Row],[diff_v]]&gt;=1,1,0)</f>
        <v>0</v>
      </c>
    </row>
    <row r="1331" spans="1:39" hidden="1" x14ac:dyDescent="0.3">
      <c r="A1331">
        <v>63</v>
      </c>
      <c r="B1331" t="s">
        <v>47</v>
      </c>
      <c r="C1331" s="22">
        <f>VLOOKUP(Table1[[#This Row],[Subject]],'Subject Profile'!$A$2:$E$8,4,FALSE)</f>
        <v>0.88613857459934653</v>
      </c>
      <c r="D1331" s="22">
        <f>VLOOKUP(Table1[[#This Row],[Subject]],'Subject Profile'!$A$2:$E$8,5,FALSE)</f>
        <v>-2</v>
      </c>
      <c r="E1331" t="s">
        <v>109</v>
      </c>
      <c r="F1331" t="s">
        <v>88</v>
      </c>
      <c r="G1331" t="s">
        <v>113</v>
      </c>
      <c r="H1331">
        <f>IF(Table1[[#This Row],[decision]]="accept",1,0)</f>
        <v>0</v>
      </c>
      <c r="I1331">
        <v>0</v>
      </c>
      <c r="J1331">
        <v>720</v>
      </c>
      <c r="K1331">
        <v>1664606589</v>
      </c>
      <c r="L1331">
        <v>4</v>
      </c>
      <c r="M1331" t="str">
        <f>VLOOKUP($F1331,Experiment!$A$2:$U$90,MATCH(Results!M$1,Experiment!$A$1:$U$1,0)+1,FALSE)</f>
        <v>I</v>
      </c>
      <c r="N1331">
        <f>IF(Table1[[#This Row],[Impact]]="I",0,1)</f>
        <v>0</v>
      </c>
      <c r="O1331" s="2">
        <f>VLOOKUP($F1331,Experiment!$A$2:$U$90,MATCH(Results!O$1,Experiment!$A$1:$U$1,0),FALSE)</f>
        <v>-50</v>
      </c>
      <c r="P1331" s="3">
        <f>VLOOKUP($F1331,Experiment!$A$2:$U$90,MATCH(Results!P$1,Experiment!$A$1:$U$1,0),FALSE)</f>
        <v>0.5</v>
      </c>
      <c r="Q1331" s="2">
        <f>VLOOKUP($F1331,Experiment!$A$2:$U$90,MATCH(Results!Q$1,Experiment!$A$1:$U$1,0),FALSE)</f>
        <v>60</v>
      </c>
      <c r="R1331" s="3">
        <f>VLOOKUP($F1331,Experiment!$A$2:$U$90,MATCH(Results!R$1,Experiment!$A$1:$U$1,0),FALSE)</f>
        <v>0.5</v>
      </c>
      <c r="S1331" s="2">
        <f>VLOOKUP($F1331,Experiment!$A$2:$U$90,MATCH(Results!S$1,Experiment!$A$1:$U$1,0),FALSE)</f>
        <v>5</v>
      </c>
      <c r="T1331" s="2">
        <f>VLOOKUP($F1331,Experiment!$A$2:$U$90,MATCH(Results!T$1,Experiment!$A$1:$U$1,0),FALSE)</f>
        <v>3025</v>
      </c>
      <c r="U1331" s="2">
        <f>VLOOKUP($F1331,Experiment!$A$2:$U$90,MATCH(Results!U$1,Experiment!$A$1:$U$1,0),FALSE)</f>
        <v>55</v>
      </c>
      <c r="V1331" s="2">
        <f>VLOOKUP($F1331,Experiment!$A$2:$U$90,MATCH(Results!V$1,Experiment!$A$1:$U$1,0),FALSE)</f>
        <v>2</v>
      </c>
      <c r="W1331" s="3">
        <f>VLOOKUP($F1331,Experiment!$A$2:$U$90,MATCH(Results!W$1,Experiment!$A$1:$U$1,0),FALSE)</f>
        <v>0.25</v>
      </c>
      <c r="X1331" s="3">
        <f>VLOOKUP($F1331,Experiment!$A$2:$U$90,MATCH(Results!X$1,Experiment!$A$1:$U$1,0),FALSE)</f>
        <v>0.75</v>
      </c>
      <c r="Y1331" s="2">
        <f>VLOOKUP($F1331,Experiment!$A$2:$U$90,MATCH(Results!Y$1,Experiment!$A$1:$U$1,0),FALSE)</f>
        <v>2</v>
      </c>
      <c r="Z1331" s="3">
        <f>VLOOKUP($F1331,Experiment!$A$2:$U$90,MATCH(Results!Z$1,Experiment!$A$1:$U$1,0),FALSE)</f>
        <v>0.5</v>
      </c>
      <c r="AA1331" s="3">
        <f>VLOOKUP($F1331,Experiment!$A$2:$U$90,MATCH(Results!AA$1,Experiment!$A$1:$U$1,0),FALSE)</f>
        <v>0.25</v>
      </c>
      <c r="AB1331" s="3">
        <f>VLOOKUP($F1331,Experiment!$A$2:$U$90,MATCH(Results!AB$1,Experiment!$A$1:$U$1,0),FALSE)</f>
        <v>0.625</v>
      </c>
      <c r="AC1331" s="3">
        <f>VLOOKUP($F1331,Experiment!$A$2:$U$90,MATCH(Results!AC$1,Experiment!$A$1:$U$1,0),FALSE)</f>
        <v>0.375</v>
      </c>
      <c r="AD1331" s="2">
        <f>VLOOKUP($F1331,Experiment!$A$2:$U$90,MATCH(Results!AD$1,Experiment!$A$1:$U$1,0),FALSE)</f>
        <v>-8.75</v>
      </c>
      <c r="AE1331" s="2">
        <f>VLOOKUP($F1331,Experiment!$A$2:$U$90,MATCH(Results!AE$1,Experiment!$A$1:$U$1,0),FALSE)</f>
        <v>2835.9375</v>
      </c>
      <c r="AF1331" s="2">
        <f>VLOOKUP($F1331,Experiment!$A$2:$U$90,MATCH(Results!AF$1,Experiment!$A$1:$U$1,0),FALSE)</f>
        <v>53.253521010351982</v>
      </c>
      <c r="AG1331" s="3">
        <f>VLOOKUP($F1331,Experiment!$A$2:$W$90,MATCH(Results!AG$1,Experiment!$A$1:$W$1,0),FALSE)</f>
        <v>0.82730419370997643</v>
      </c>
      <c r="AH1331" s="3">
        <f>VLOOKUP($F1331,Experiment!$A$2:$W$90,MATCH(Results!AH$1,Experiment!$A$1:$W$1,0),FALSE)</f>
        <v>0.38648875795104182</v>
      </c>
      <c r="AI1331" s="3">
        <f>VLOOKUP($F1331,Experiment!$A$2:$X$90,MATCH(Results!AI$1,Experiment!$A$1:$X$1,0),FALSE)</f>
        <v>0.61351124204895813</v>
      </c>
      <c r="AJ1331" s="2">
        <f>Table1[[#This Row],[Gain]]^Table1[[#This Row],[θ]]</f>
        <v>37.643362891590748</v>
      </c>
      <c r="AK1331" s="2">
        <f>-Table1[[#This Row],[λ]]*-Table1[[#This Row],[Loss]]^Table1[[#This Row],[θ]]</f>
        <v>64.054973166180915</v>
      </c>
      <c r="AL1331" s="2">
        <f>Table1[[#This Row],[v_n_w_g]]-Table1[[#This Row],[v_n_w_l]]</f>
        <v>-26.411610274590167</v>
      </c>
      <c r="AM1331" s="2">
        <f>IF(Table1[[#This Row],[diff_v]]&gt;=1,1,0)</f>
        <v>0</v>
      </c>
    </row>
    <row r="1332" spans="1:39" hidden="1" x14ac:dyDescent="0.3">
      <c r="A1332">
        <v>64</v>
      </c>
      <c r="B1332" t="s">
        <v>47</v>
      </c>
      <c r="C1332" s="22">
        <f>VLOOKUP(Table1[[#This Row],[Subject]],'Subject Profile'!$A$2:$E$8,4,FALSE)</f>
        <v>0.88613857459934653</v>
      </c>
      <c r="D1332" s="22">
        <f>VLOOKUP(Table1[[#This Row],[Subject]],'Subject Profile'!$A$2:$E$8,5,FALSE)</f>
        <v>-2</v>
      </c>
      <c r="E1332" t="s">
        <v>109</v>
      </c>
      <c r="F1332" t="s">
        <v>74</v>
      </c>
      <c r="G1332" t="s">
        <v>5</v>
      </c>
      <c r="H1332">
        <f>IF(Table1[[#This Row],[decision]]="accept",1,0)</f>
        <v>0</v>
      </c>
      <c r="I1332">
        <v>0</v>
      </c>
      <c r="J1332">
        <v>720</v>
      </c>
      <c r="K1332">
        <v>1664606592</v>
      </c>
      <c r="L1332">
        <v>3</v>
      </c>
      <c r="M1332" t="str">
        <f>VLOOKUP($F1332,Experiment!$A$2:$U$90,MATCH(Results!M$1,Experiment!$A$1:$U$1,0)+1,FALSE)</f>
        <v>G</v>
      </c>
      <c r="N1332">
        <f>IF(Table1[[#This Row],[Impact]]="I",0,1)</f>
        <v>1</v>
      </c>
      <c r="O1332" s="2">
        <f>VLOOKUP($F1332,Experiment!$A$2:$U$90,MATCH(Results!O$1,Experiment!$A$1:$U$1,0),FALSE)</f>
        <v>-10</v>
      </c>
      <c r="P1332" s="3">
        <f>VLOOKUP($F1332,Experiment!$A$2:$U$90,MATCH(Results!P$1,Experiment!$A$1:$U$1,0),FALSE)</f>
        <v>0.5</v>
      </c>
      <c r="Q1332" s="2">
        <f>VLOOKUP($F1332,Experiment!$A$2:$U$90,MATCH(Results!Q$1,Experiment!$A$1:$U$1,0),FALSE)</f>
        <v>30</v>
      </c>
      <c r="R1332" s="3">
        <f>VLOOKUP($F1332,Experiment!$A$2:$U$90,MATCH(Results!R$1,Experiment!$A$1:$U$1,0),FALSE)</f>
        <v>0.5</v>
      </c>
      <c r="S1332" s="2">
        <f>VLOOKUP($F1332,Experiment!$A$2:$U$90,MATCH(Results!S$1,Experiment!$A$1:$U$1,0),FALSE)</f>
        <v>10</v>
      </c>
      <c r="T1332" s="2">
        <f>VLOOKUP($F1332,Experiment!$A$2:$U$90,MATCH(Results!T$1,Experiment!$A$1:$U$1,0),FALSE)</f>
        <v>400</v>
      </c>
      <c r="U1332" s="2">
        <f>VLOOKUP($F1332,Experiment!$A$2:$U$90,MATCH(Results!U$1,Experiment!$A$1:$U$1,0),FALSE)</f>
        <v>20</v>
      </c>
      <c r="V1332" s="2">
        <f>VLOOKUP($F1332,Experiment!$A$2:$U$90,MATCH(Results!V$1,Experiment!$A$1:$U$1,0),FALSE)</f>
        <v>2</v>
      </c>
      <c r="W1332" s="3">
        <f>VLOOKUP($F1332,Experiment!$A$2:$U$90,MATCH(Results!W$1,Experiment!$A$1:$U$1,0),FALSE)</f>
        <v>0.25</v>
      </c>
      <c r="X1332" s="3">
        <f>VLOOKUP($F1332,Experiment!$A$2:$U$90,MATCH(Results!X$1,Experiment!$A$1:$U$1,0),FALSE)</f>
        <v>0.75</v>
      </c>
      <c r="Y1332" s="2">
        <f>VLOOKUP($F1332,Experiment!$A$2:$U$90,MATCH(Results!Y$1,Experiment!$A$1:$U$1,0),FALSE)</f>
        <v>2</v>
      </c>
      <c r="Z1332" s="3">
        <f>VLOOKUP($F1332,Experiment!$A$2:$U$90,MATCH(Results!Z$1,Experiment!$A$1:$U$1,0),FALSE)</f>
        <v>0.5</v>
      </c>
      <c r="AA1332" s="3">
        <f>VLOOKUP($F1332,Experiment!$A$2:$U$90,MATCH(Results!AA$1,Experiment!$A$1:$U$1,0),FALSE)</f>
        <v>0.25</v>
      </c>
      <c r="AB1332" s="3">
        <f>VLOOKUP($F1332,Experiment!$A$2:$U$90,MATCH(Results!AB$1,Experiment!$A$1:$U$1,0),FALSE)</f>
        <v>0.625</v>
      </c>
      <c r="AC1332" s="3">
        <f>VLOOKUP($F1332,Experiment!$A$2:$U$90,MATCH(Results!AC$1,Experiment!$A$1:$U$1,0),FALSE)</f>
        <v>0.375</v>
      </c>
      <c r="AD1332" s="2">
        <f>VLOOKUP($F1332,Experiment!$A$2:$U$90,MATCH(Results!AD$1,Experiment!$A$1:$U$1,0),FALSE)</f>
        <v>5</v>
      </c>
      <c r="AE1332" s="2">
        <f>VLOOKUP($F1332,Experiment!$A$2:$U$90,MATCH(Results!AE$1,Experiment!$A$1:$U$1,0),FALSE)</f>
        <v>375</v>
      </c>
      <c r="AF1332" s="2">
        <f>VLOOKUP($F1332,Experiment!$A$2:$U$90,MATCH(Results!AF$1,Experiment!$A$1:$U$1,0),FALSE)</f>
        <v>19.364916731037084</v>
      </c>
      <c r="AG1332" s="3">
        <f>VLOOKUP($F1332,Experiment!$A$2:$W$90,MATCH(Results!AG$1,Experiment!$A$1:$W$1,0),FALSE)</f>
        <v>0.82730419370997643</v>
      </c>
      <c r="AH1332" s="3">
        <f>VLOOKUP($F1332,Experiment!$A$2:$W$90,MATCH(Results!AH$1,Experiment!$A$1:$W$1,0),FALSE)</f>
        <v>0.38648875795104182</v>
      </c>
      <c r="AI1332" s="3">
        <f>VLOOKUP($F1332,Experiment!$A$2:$X$90,MATCH(Results!AI$1,Experiment!$A$1:$X$1,0),FALSE)</f>
        <v>0.61351124204895813</v>
      </c>
      <c r="AJ1332" s="2">
        <f>Table1[[#This Row],[Gain]]^Table1[[#This Row],[θ]]</f>
        <v>20.367331083133973</v>
      </c>
      <c r="AK1332" s="2">
        <f>-Table1[[#This Row],[λ]]*-Table1[[#This Row],[Loss]]^Table1[[#This Row],[θ]]</f>
        <v>15.387517868726606</v>
      </c>
      <c r="AL1332" s="2">
        <f>Table1[[#This Row],[v_n_w_g]]-Table1[[#This Row],[v_n_w_l]]</f>
        <v>4.9798132144073666</v>
      </c>
      <c r="AM1332" s="2">
        <f>IF(Table1[[#This Row],[diff_v]]&gt;=1,1,0)</f>
        <v>1</v>
      </c>
    </row>
    <row r="1333" spans="1:39" hidden="1" x14ac:dyDescent="0.3">
      <c r="A1333">
        <v>65</v>
      </c>
      <c r="B1333" t="s">
        <v>47</v>
      </c>
      <c r="C1333" s="22">
        <f>VLOOKUP(Table1[[#This Row],[Subject]],'Subject Profile'!$A$2:$E$8,4,FALSE)</f>
        <v>0.88613857459934653</v>
      </c>
      <c r="D1333" s="22">
        <f>VLOOKUP(Table1[[#This Row],[Subject]],'Subject Profile'!$A$2:$E$8,5,FALSE)</f>
        <v>-2</v>
      </c>
      <c r="E1333" t="s">
        <v>109</v>
      </c>
      <c r="F1333" t="s">
        <v>55</v>
      </c>
      <c r="G1333" t="s">
        <v>56</v>
      </c>
      <c r="H1333">
        <f>IF(Table1[[#This Row],[decision]]="accept",1,0)</f>
        <v>0</v>
      </c>
      <c r="I1333">
        <v>0</v>
      </c>
      <c r="J1333">
        <v>720</v>
      </c>
      <c r="K1333">
        <v>1664606600</v>
      </c>
      <c r="L1333">
        <v>8</v>
      </c>
      <c r="M1333" t="str">
        <f>VLOOKUP($F1333,Experiment!$A$2:$U$90,MATCH(Results!M$1,Experiment!$A$1:$U$1,0)+1,FALSE)</f>
        <v>R</v>
      </c>
      <c r="N1333">
        <f>IF(Table1[[#This Row],[Impact]]="I",0,1)</f>
        <v>1</v>
      </c>
      <c r="O1333" s="2">
        <f>VLOOKUP($F1333,Experiment!$A$2:$U$90,MATCH(Results!O$1,Experiment!$A$1:$U$1,0),FALSE)</f>
        <v>0</v>
      </c>
      <c r="P1333" s="3">
        <f>VLOOKUP($F1333,Experiment!$A$2:$U$90,MATCH(Results!P$1,Experiment!$A$1:$U$1,0),FALSE)</f>
        <v>0</v>
      </c>
      <c r="Q1333" s="2">
        <f>VLOOKUP($F1333,Experiment!$A$2:$U$90,MATCH(Results!Q$1,Experiment!$A$1:$U$1,0),FALSE)</f>
        <v>0</v>
      </c>
      <c r="R1333" s="3">
        <f>VLOOKUP($F1333,Experiment!$A$2:$U$90,MATCH(Results!R$1,Experiment!$A$1:$U$1,0),FALSE)</f>
        <v>0</v>
      </c>
      <c r="S1333" s="2">
        <f>VLOOKUP($F1333,Experiment!$A$2:$U$90,MATCH(Results!S$1,Experiment!$A$1:$U$1,0),FALSE)</f>
        <v>0</v>
      </c>
      <c r="T1333" s="2">
        <f>VLOOKUP($F1333,Experiment!$A$2:$U$90,MATCH(Results!T$1,Experiment!$A$1:$U$1,0),FALSE)</f>
        <v>0</v>
      </c>
      <c r="U1333" s="2">
        <f>VLOOKUP($F1333,Experiment!$A$2:$U$90,MATCH(Results!U$1,Experiment!$A$1:$U$1,0),FALSE)</f>
        <v>0</v>
      </c>
      <c r="V1333" s="2">
        <f>VLOOKUP($F1333,Experiment!$A$2:$U$90,MATCH(Results!V$1,Experiment!$A$1:$U$1,0),FALSE)</f>
        <v>0</v>
      </c>
      <c r="W1333" s="3">
        <f>VLOOKUP($F1333,Experiment!$A$2:$U$90,MATCH(Results!W$1,Experiment!$A$1:$U$1,0),FALSE)</f>
        <v>0</v>
      </c>
      <c r="X1333" s="3">
        <f>VLOOKUP($F1333,Experiment!$A$2:$U$90,MATCH(Results!X$1,Experiment!$A$1:$U$1,0),FALSE)</f>
        <v>0</v>
      </c>
      <c r="Y1333" s="2">
        <f>VLOOKUP($F1333,Experiment!$A$2:$U$90,MATCH(Results!Y$1,Experiment!$A$1:$U$1,0),FALSE)</f>
        <v>0</v>
      </c>
      <c r="Z1333" s="3">
        <f>VLOOKUP($F1333,Experiment!$A$2:$U$90,MATCH(Results!Z$1,Experiment!$A$1:$U$1,0),FALSE)</f>
        <v>0</v>
      </c>
      <c r="AA1333" s="3">
        <f>VLOOKUP($F1333,Experiment!$A$2:$U$90,MATCH(Results!AA$1,Experiment!$A$1:$U$1,0),FALSE)</f>
        <v>0</v>
      </c>
      <c r="AB1333" s="3">
        <f>VLOOKUP($F1333,Experiment!$A$2:$U$90,MATCH(Results!AB$1,Experiment!$A$1:$U$1,0),FALSE)</f>
        <v>0</v>
      </c>
      <c r="AC1333" s="3">
        <f>VLOOKUP($F1333,Experiment!$A$2:$U$90,MATCH(Results!AC$1,Experiment!$A$1:$U$1,0),FALSE)</f>
        <v>0</v>
      </c>
      <c r="AD1333" s="2">
        <f>VLOOKUP($F1333,Experiment!$A$2:$U$90,MATCH(Results!AD$1,Experiment!$A$1:$U$1,0),FALSE)</f>
        <v>0</v>
      </c>
      <c r="AE1333" s="2">
        <f>VLOOKUP($F1333,Experiment!$A$2:$U$90,MATCH(Results!AE$1,Experiment!$A$1:$U$1,0),FALSE)</f>
        <v>0</v>
      </c>
      <c r="AF1333" s="2">
        <f>VLOOKUP($F1333,Experiment!$A$2:$U$90,MATCH(Results!AF$1,Experiment!$A$1:$U$1,0),FALSE)</f>
        <v>0</v>
      </c>
      <c r="AG1333" s="2"/>
      <c r="AH1333" s="3">
        <f>VLOOKUP($F1333,Experiment!$A$2:$W$90,MATCH(Results!AH$1,Experiment!$A$1:$W$1,0),FALSE)</f>
        <v>0</v>
      </c>
      <c r="AI1333" s="2">
        <f>VLOOKUP($F1333,Experiment!$A$2:$X$90,MATCH(Results!AI$1,Experiment!$A$1:$X$1,0),FALSE)</f>
        <v>0</v>
      </c>
      <c r="AJ1333" s="2">
        <f>Table1[[#This Row],[Gain]]^Table1[[#This Row],[θ]]</f>
        <v>0</v>
      </c>
      <c r="AK1333" s="2">
        <f>-Table1[[#This Row],[λ]]*-Table1[[#This Row],[Loss]]^Table1[[#This Row],[θ]]</f>
        <v>0</v>
      </c>
      <c r="AL1333" s="2">
        <f>Table1[[#This Row],[v_n_w_g]]-Table1[[#This Row],[v_n_w_l]]</f>
        <v>0</v>
      </c>
      <c r="AM1333" s="2">
        <f>IF(Table1[[#This Row],[diff_v]]&gt;=1,1,0)</f>
        <v>0</v>
      </c>
    </row>
    <row r="1334" spans="1:39" hidden="1" x14ac:dyDescent="0.3">
      <c r="A1334">
        <v>0</v>
      </c>
      <c r="B1334" t="s">
        <v>47</v>
      </c>
      <c r="C1334" s="22">
        <f>VLOOKUP(Table1[[#This Row],[Subject]],'Subject Profile'!$A$2:$E$8,4,FALSE)</f>
        <v>0.88613857459934653</v>
      </c>
      <c r="D1334" s="22">
        <f>VLOOKUP(Table1[[#This Row],[Subject]],'Subject Profile'!$A$2:$E$8,5,FALSE)</f>
        <v>-2</v>
      </c>
      <c r="E1334" t="s">
        <v>110</v>
      </c>
      <c r="F1334" t="s">
        <v>80</v>
      </c>
      <c r="G1334" t="s">
        <v>5</v>
      </c>
      <c r="H1334">
        <f>IF(Table1[[#This Row],[decision]]="accept",1,0)</f>
        <v>0</v>
      </c>
      <c r="I1334">
        <v>0</v>
      </c>
      <c r="J1334">
        <v>500</v>
      </c>
      <c r="K1334">
        <v>1664606662</v>
      </c>
      <c r="L1334" t="s">
        <v>136</v>
      </c>
      <c r="M1334" t="str">
        <f>VLOOKUP($F1334,Experiment!$A$2:$U$90,MATCH(Results!M$1,Experiment!$A$1:$U$1,0)+1,FALSE)</f>
        <v>G</v>
      </c>
      <c r="N1334">
        <f>IF(Table1[[#This Row],[Impact]]="I",0,1)</f>
        <v>1</v>
      </c>
      <c r="O1334" s="2">
        <f>VLOOKUP($F1334,Experiment!$A$2:$U$90,MATCH(Results!O$1,Experiment!$A$1:$U$1,0),FALSE)</f>
        <v>-90</v>
      </c>
      <c r="P1334" s="3">
        <f>VLOOKUP($F1334,Experiment!$A$2:$U$90,MATCH(Results!P$1,Experiment!$A$1:$U$1,0),FALSE)</f>
        <v>0.5</v>
      </c>
      <c r="Q1334" s="2">
        <f>VLOOKUP($F1334,Experiment!$A$2:$U$90,MATCH(Results!Q$1,Experiment!$A$1:$U$1,0),FALSE)</f>
        <v>80</v>
      </c>
      <c r="R1334" s="3">
        <f>VLOOKUP($F1334,Experiment!$A$2:$U$90,MATCH(Results!R$1,Experiment!$A$1:$U$1,0),FALSE)</f>
        <v>0.5</v>
      </c>
      <c r="S1334" s="2">
        <f>VLOOKUP($F1334,Experiment!$A$2:$U$90,MATCH(Results!S$1,Experiment!$A$1:$U$1,0),FALSE)</f>
        <v>-5</v>
      </c>
      <c r="T1334" s="2">
        <f>VLOOKUP($F1334,Experiment!$A$2:$U$90,MATCH(Results!T$1,Experiment!$A$1:$U$1,0),FALSE)</f>
        <v>7225</v>
      </c>
      <c r="U1334" s="2">
        <f>VLOOKUP($F1334,Experiment!$A$2:$U$90,MATCH(Results!U$1,Experiment!$A$1:$U$1,0),FALSE)</f>
        <v>85</v>
      </c>
      <c r="V1334" s="2">
        <f>VLOOKUP($F1334,Experiment!$A$2:$U$90,MATCH(Results!V$1,Experiment!$A$1:$U$1,0),FALSE)</f>
        <v>4</v>
      </c>
      <c r="W1334" s="3">
        <f>VLOOKUP($F1334,Experiment!$A$2:$U$90,MATCH(Results!W$1,Experiment!$A$1:$U$1,0),FALSE)</f>
        <v>0.25</v>
      </c>
      <c r="X1334" s="3">
        <f>VLOOKUP($F1334,Experiment!$A$2:$U$90,MATCH(Results!X$1,Experiment!$A$1:$U$1,0),FALSE)</f>
        <v>0.75</v>
      </c>
      <c r="Y1334" s="2">
        <f>VLOOKUP($F1334,Experiment!$A$2:$U$90,MATCH(Results!Y$1,Experiment!$A$1:$U$1,0),FALSE)</f>
        <v>1</v>
      </c>
      <c r="Z1334" s="3">
        <f>VLOOKUP($F1334,Experiment!$A$2:$U$90,MATCH(Results!Z$1,Experiment!$A$1:$U$1,0),FALSE)</f>
        <v>0.25</v>
      </c>
      <c r="AA1334" s="3">
        <f>VLOOKUP($F1334,Experiment!$A$2:$U$90,MATCH(Results!AA$1,Experiment!$A$1:$U$1,0),FALSE)</f>
        <v>0.5</v>
      </c>
      <c r="AB1334" s="3">
        <f>VLOOKUP($F1334,Experiment!$A$2:$U$90,MATCH(Results!AB$1,Experiment!$A$1:$U$1,0),FALSE)</f>
        <v>0.375</v>
      </c>
      <c r="AC1334" s="3">
        <f>VLOOKUP($F1334,Experiment!$A$2:$U$90,MATCH(Results!AC$1,Experiment!$A$1:$U$1,0),FALSE)</f>
        <v>0.625</v>
      </c>
      <c r="AD1334" s="2">
        <f>VLOOKUP($F1334,Experiment!$A$2:$U$90,MATCH(Results!AD$1,Experiment!$A$1:$U$1,0),FALSE)</f>
        <v>16.25</v>
      </c>
      <c r="AE1334" s="2">
        <f>VLOOKUP($F1334,Experiment!$A$2:$U$90,MATCH(Results!AE$1,Experiment!$A$1:$U$1,0),FALSE)</f>
        <v>6773.4375</v>
      </c>
      <c r="AF1334" s="2">
        <f>VLOOKUP($F1334,Experiment!$A$2:$U$90,MATCH(Results!AF$1,Experiment!$A$1:$U$1,0),FALSE)</f>
        <v>82.300896106907615</v>
      </c>
      <c r="AG1334" s="3">
        <f>VLOOKUP($F1334,Experiment!$A$2:$W$90,MATCH(Results!AG$1,Experiment!$A$1:$W$1,0),FALSE)</f>
        <v>1</v>
      </c>
      <c r="AH1334" s="3">
        <f>VLOOKUP($F1334,Experiment!$A$2:$W$90,MATCH(Results!AH$1,Experiment!$A$1:$W$1,0),FALSE)</f>
        <v>0.625</v>
      </c>
      <c r="AI1334" s="3">
        <f>VLOOKUP($F1334,Experiment!$A$2:$X$90,MATCH(Results!AI$1,Experiment!$A$1:$X$1,0),FALSE)</f>
        <v>0.375</v>
      </c>
      <c r="AJ1334" s="2">
        <f>Table1[[#This Row],[Gain]]^Table1[[#This Row],[θ]]</f>
        <v>48.573729325843161</v>
      </c>
      <c r="AK1334" s="2">
        <f>-Table1[[#This Row],[λ]]*-Table1[[#This Row],[Loss]]^Table1[[#This Row],[θ]]</f>
        <v>107.83498131120591</v>
      </c>
      <c r="AL1334" s="2">
        <f>Table1[[#This Row],[v_n_w_g]]-Table1[[#This Row],[v_n_w_l]]</f>
        <v>-59.261251985362748</v>
      </c>
      <c r="AM1334" s="2">
        <f>IF(Table1[[#This Row],[diff_v]]&gt;=1,1,0)</f>
        <v>0</v>
      </c>
    </row>
    <row r="1335" spans="1:39" hidden="1" x14ac:dyDescent="0.3">
      <c r="A1335">
        <v>1</v>
      </c>
      <c r="B1335" t="s">
        <v>47</v>
      </c>
      <c r="C1335" s="22">
        <f>VLOOKUP(Table1[[#This Row],[Subject]],'Subject Profile'!$A$2:$E$8,4,FALSE)</f>
        <v>0.88613857459934653</v>
      </c>
      <c r="D1335" s="22">
        <f>VLOOKUP(Table1[[#This Row],[Subject]],'Subject Profile'!$A$2:$E$8,5,FALSE)</f>
        <v>-2</v>
      </c>
      <c r="E1335" t="s">
        <v>110</v>
      </c>
      <c r="F1335" t="s">
        <v>69</v>
      </c>
      <c r="G1335" t="s">
        <v>5</v>
      </c>
      <c r="H1335">
        <f>IF(Table1[[#This Row],[decision]]="accept",1,0)</f>
        <v>0</v>
      </c>
      <c r="I1335">
        <v>0</v>
      </c>
      <c r="J1335">
        <v>500</v>
      </c>
      <c r="K1335">
        <v>1664606675</v>
      </c>
      <c r="L1335">
        <v>13</v>
      </c>
      <c r="M1335" t="str">
        <f>VLOOKUP($F1335,Experiment!$A$2:$U$90,MATCH(Results!M$1,Experiment!$A$1:$U$1,0)+1,FALSE)</f>
        <v>I</v>
      </c>
      <c r="N1335">
        <f>IF(Table1[[#This Row],[Impact]]="I",0,1)</f>
        <v>0</v>
      </c>
      <c r="O1335" s="2">
        <f>VLOOKUP($F1335,Experiment!$A$2:$U$90,MATCH(Results!O$1,Experiment!$A$1:$U$1,0),FALSE)</f>
        <v>-50</v>
      </c>
      <c r="P1335" s="3">
        <f>VLOOKUP($F1335,Experiment!$A$2:$U$90,MATCH(Results!P$1,Experiment!$A$1:$U$1,0),FALSE)</f>
        <v>0.5</v>
      </c>
      <c r="Q1335" s="2">
        <f>VLOOKUP($F1335,Experiment!$A$2:$U$90,MATCH(Results!Q$1,Experiment!$A$1:$U$1,0),FALSE)</f>
        <v>50</v>
      </c>
      <c r="R1335" s="3">
        <f>VLOOKUP($F1335,Experiment!$A$2:$U$90,MATCH(Results!R$1,Experiment!$A$1:$U$1,0),FALSE)</f>
        <v>0.5</v>
      </c>
      <c r="S1335" s="2">
        <f>VLOOKUP($F1335,Experiment!$A$2:$U$90,MATCH(Results!S$1,Experiment!$A$1:$U$1,0),FALSE)</f>
        <v>0</v>
      </c>
      <c r="T1335" s="2">
        <f>VLOOKUP($F1335,Experiment!$A$2:$U$90,MATCH(Results!T$1,Experiment!$A$1:$U$1,0),FALSE)</f>
        <v>2500</v>
      </c>
      <c r="U1335" s="2">
        <f>VLOOKUP($F1335,Experiment!$A$2:$U$90,MATCH(Results!U$1,Experiment!$A$1:$U$1,0),FALSE)</f>
        <v>50</v>
      </c>
      <c r="V1335" s="2">
        <f>VLOOKUP($F1335,Experiment!$A$2:$U$90,MATCH(Results!V$1,Experiment!$A$1:$U$1,0),FALSE)</f>
        <v>4</v>
      </c>
      <c r="W1335" s="3">
        <f>VLOOKUP($F1335,Experiment!$A$2:$U$90,MATCH(Results!W$1,Experiment!$A$1:$U$1,0),FALSE)</f>
        <v>0.25</v>
      </c>
      <c r="X1335" s="3">
        <f>VLOOKUP($F1335,Experiment!$A$2:$U$90,MATCH(Results!X$1,Experiment!$A$1:$U$1,0),FALSE)</f>
        <v>0.75</v>
      </c>
      <c r="Y1335" s="2">
        <f>VLOOKUP($F1335,Experiment!$A$2:$U$90,MATCH(Results!Y$1,Experiment!$A$1:$U$1,0),FALSE)</f>
        <v>1</v>
      </c>
      <c r="Z1335" s="3">
        <f>VLOOKUP($F1335,Experiment!$A$2:$U$90,MATCH(Results!Z$1,Experiment!$A$1:$U$1,0),FALSE)</f>
        <v>0.25</v>
      </c>
      <c r="AA1335" s="3">
        <f>VLOOKUP($F1335,Experiment!$A$2:$U$90,MATCH(Results!AA$1,Experiment!$A$1:$U$1,0),FALSE)</f>
        <v>0.5</v>
      </c>
      <c r="AB1335" s="3">
        <f>VLOOKUP($F1335,Experiment!$A$2:$U$90,MATCH(Results!AB$1,Experiment!$A$1:$U$1,0),FALSE)</f>
        <v>0.375</v>
      </c>
      <c r="AC1335" s="3">
        <f>VLOOKUP($F1335,Experiment!$A$2:$U$90,MATCH(Results!AC$1,Experiment!$A$1:$U$1,0),FALSE)</f>
        <v>0.625</v>
      </c>
      <c r="AD1335" s="2">
        <f>VLOOKUP($F1335,Experiment!$A$2:$U$90,MATCH(Results!AD$1,Experiment!$A$1:$U$1,0),FALSE)</f>
        <v>12.5</v>
      </c>
      <c r="AE1335" s="2">
        <f>VLOOKUP($F1335,Experiment!$A$2:$U$90,MATCH(Results!AE$1,Experiment!$A$1:$U$1,0),FALSE)</f>
        <v>2343.75</v>
      </c>
      <c r="AF1335" s="2">
        <f>VLOOKUP($F1335,Experiment!$A$2:$U$90,MATCH(Results!AF$1,Experiment!$A$1:$U$1,0),FALSE)</f>
        <v>48.412291827592711</v>
      </c>
      <c r="AG1335" s="3">
        <f>VLOOKUP($F1335,Experiment!$A$2:$W$90,MATCH(Results!AG$1,Experiment!$A$1:$W$1,0),FALSE)</f>
        <v>1</v>
      </c>
      <c r="AH1335" s="3">
        <f>VLOOKUP($F1335,Experiment!$A$2:$W$90,MATCH(Results!AH$1,Experiment!$A$1:$W$1,0),FALSE)</f>
        <v>0.625</v>
      </c>
      <c r="AI1335" s="3">
        <f>VLOOKUP($F1335,Experiment!$A$2:$X$90,MATCH(Results!AI$1,Experiment!$A$1:$X$1,0),FALSE)</f>
        <v>0.375</v>
      </c>
      <c r="AJ1335" s="2">
        <f>Table1[[#This Row],[Gain]]^Table1[[#This Row],[θ]]</f>
        <v>32.027486583090457</v>
      </c>
      <c r="AK1335" s="2">
        <f>-Table1[[#This Row],[λ]]*-Table1[[#This Row],[Loss]]^Table1[[#This Row],[θ]]</f>
        <v>64.054973166180915</v>
      </c>
      <c r="AL1335" s="2">
        <f>Table1[[#This Row],[v_n_w_g]]-Table1[[#This Row],[v_n_w_l]]</f>
        <v>-32.027486583090457</v>
      </c>
      <c r="AM1335" s="2">
        <f>IF(Table1[[#This Row],[diff_v]]&gt;=1,1,0)</f>
        <v>0</v>
      </c>
    </row>
    <row r="1336" spans="1:39" hidden="1" x14ac:dyDescent="0.3">
      <c r="A1336">
        <v>2</v>
      </c>
      <c r="B1336" t="s">
        <v>47</v>
      </c>
      <c r="C1336" s="22">
        <f>VLOOKUP(Table1[[#This Row],[Subject]],'Subject Profile'!$A$2:$E$8,4,FALSE)</f>
        <v>0.88613857459934653</v>
      </c>
      <c r="D1336" s="22">
        <f>VLOOKUP(Table1[[#This Row],[Subject]],'Subject Profile'!$A$2:$E$8,5,FALSE)</f>
        <v>-2</v>
      </c>
      <c r="E1336" t="s">
        <v>110</v>
      </c>
      <c r="F1336" t="s">
        <v>65</v>
      </c>
      <c r="G1336" t="s">
        <v>7</v>
      </c>
      <c r="H1336">
        <f>IF(Table1[[#This Row],[decision]]="accept",1,0)</f>
        <v>1</v>
      </c>
      <c r="I1336">
        <v>-10</v>
      </c>
      <c r="J1336">
        <v>490</v>
      </c>
      <c r="K1336">
        <v>1664606679</v>
      </c>
      <c r="L1336">
        <v>4</v>
      </c>
      <c r="M1336" t="str">
        <f>VLOOKUP($F1336,Experiment!$A$2:$U$90,MATCH(Results!M$1,Experiment!$A$1:$U$1,0)+1,FALSE)</f>
        <v>G</v>
      </c>
      <c r="N1336">
        <f>IF(Table1[[#This Row],[Impact]]="I",0,1)</f>
        <v>1</v>
      </c>
      <c r="O1336" s="2">
        <f>VLOOKUP($F1336,Experiment!$A$2:$U$90,MATCH(Results!O$1,Experiment!$A$1:$U$1,0),FALSE)</f>
        <v>-10</v>
      </c>
      <c r="P1336" s="3">
        <f>VLOOKUP($F1336,Experiment!$A$2:$U$90,MATCH(Results!P$1,Experiment!$A$1:$U$1,0),FALSE)</f>
        <v>0.5</v>
      </c>
      <c r="Q1336" s="2">
        <f>VLOOKUP($F1336,Experiment!$A$2:$U$90,MATCH(Results!Q$1,Experiment!$A$1:$U$1,0),FALSE)</f>
        <v>10</v>
      </c>
      <c r="R1336" s="3">
        <f>VLOOKUP($F1336,Experiment!$A$2:$U$90,MATCH(Results!R$1,Experiment!$A$1:$U$1,0),FALSE)</f>
        <v>0.5</v>
      </c>
      <c r="S1336" s="2">
        <f>VLOOKUP($F1336,Experiment!$A$2:$U$90,MATCH(Results!S$1,Experiment!$A$1:$U$1,0),FALSE)</f>
        <v>0</v>
      </c>
      <c r="T1336" s="2">
        <f>VLOOKUP($F1336,Experiment!$A$2:$U$90,MATCH(Results!T$1,Experiment!$A$1:$U$1,0),FALSE)</f>
        <v>100</v>
      </c>
      <c r="U1336" s="2">
        <f>VLOOKUP($F1336,Experiment!$A$2:$U$90,MATCH(Results!U$1,Experiment!$A$1:$U$1,0),FALSE)</f>
        <v>10</v>
      </c>
      <c r="V1336" s="2">
        <f>VLOOKUP($F1336,Experiment!$A$2:$U$90,MATCH(Results!V$1,Experiment!$A$1:$U$1,0),FALSE)</f>
        <v>2</v>
      </c>
      <c r="W1336" s="3">
        <f>VLOOKUP($F1336,Experiment!$A$2:$U$90,MATCH(Results!W$1,Experiment!$A$1:$U$1,0),FALSE)</f>
        <v>0.25</v>
      </c>
      <c r="X1336" s="3">
        <f>VLOOKUP($F1336,Experiment!$A$2:$U$90,MATCH(Results!X$1,Experiment!$A$1:$U$1,0),FALSE)</f>
        <v>0.75</v>
      </c>
      <c r="Y1336" s="2">
        <f>VLOOKUP($F1336,Experiment!$A$2:$U$90,MATCH(Results!Y$1,Experiment!$A$1:$U$1,0),FALSE)</f>
        <v>1</v>
      </c>
      <c r="Z1336" s="3">
        <f>VLOOKUP($F1336,Experiment!$A$2:$U$90,MATCH(Results!Z$1,Experiment!$A$1:$U$1,0),FALSE)</f>
        <v>0.25</v>
      </c>
      <c r="AA1336" s="3">
        <f>VLOOKUP($F1336,Experiment!$A$2:$U$90,MATCH(Results!AA$1,Experiment!$A$1:$U$1,0),FALSE)</f>
        <v>0.5</v>
      </c>
      <c r="AB1336" s="3">
        <f>VLOOKUP($F1336,Experiment!$A$2:$U$90,MATCH(Results!AB$1,Experiment!$A$1:$U$1,0),FALSE)</f>
        <v>0.375</v>
      </c>
      <c r="AC1336" s="3">
        <f>VLOOKUP($F1336,Experiment!$A$2:$U$90,MATCH(Results!AC$1,Experiment!$A$1:$U$1,0),FALSE)</f>
        <v>0.625</v>
      </c>
      <c r="AD1336" s="2">
        <f>VLOOKUP($F1336,Experiment!$A$2:$U$90,MATCH(Results!AD$1,Experiment!$A$1:$U$1,0),FALSE)</f>
        <v>2.5</v>
      </c>
      <c r="AE1336" s="2">
        <f>VLOOKUP($F1336,Experiment!$A$2:$U$90,MATCH(Results!AE$1,Experiment!$A$1:$U$1,0),FALSE)</f>
        <v>93.75</v>
      </c>
      <c r="AF1336" s="2">
        <f>VLOOKUP($F1336,Experiment!$A$2:$U$90,MATCH(Results!AF$1,Experiment!$A$1:$U$1,0),FALSE)</f>
        <v>9.6824583655185421</v>
      </c>
      <c r="AG1336" s="3">
        <f>VLOOKUP($F1336,Experiment!$A$2:$W$90,MATCH(Results!AG$1,Experiment!$A$1:$W$1,0),FALSE)</f>
        <v>1</v>
      </c>
      <c r="AH1336" s="3">
        <f>VLOOKUP($F1336,Experiment!$A$2:$W$90,MATCH(Results!AH$1,Experiment!$A$1:$W$1,0),FALSE)</f>
        <v>0.625</v>
      </c>
      <c r="AI1336" s="3">
        <f>VLOOKUP($F1336,Experiment!$A$2:$X$90,MATCH(Results!AI$1,Experiment!$A$1:$X$1,0),FALSE)</f>
        <v>0.375</v>
      </c>
      <c r="AJ1336" s="2">
        <f>Table1[[#This Row],[Gain]]^Table1[[#This Row],[θ]]</f>
        <v>7.693758934363303</v>
      </c>
      <c r="AK1336" s="2">
        <f>-Table1[[#This Row],[λ]]*-Table1[[#This Row],[Loss]]^Table1[[#This Row],[θ]]</f>
        <v>15.387517868726606</v>
      </c>
      <c r="AL1336" s="2">
        <f>Table1[[#This Row],[v_n_w_g]]-Table1[[#This Row],[v_n_w_l]]</f>
        <v>-7.693758934363303</v>
      </c>
      <c r="AM1336" s="2">
        <f>IF(Table1[[#This Row],[diff_v]]&gt;=1,1,0)</f>
        <v>0</v>
      </c>
    </row>
    <row r="1337" spans="1:39" hidden="1" x14ac:dyDescent="0.3">
      <c r="A1337">
        <v>3</v>
      </c>
      <c r="B1337" t="s">
        <v>47</v>
      </c>
      <c r="C1337" s="22">
        <f>VLOOKUP(Table1[[#This Row],[Subject]],'Subject Profile'!$A$2:$E$8,4,FALSE)</f>
        <v>0.88613857459934653</v>
      </c>
      <c r="D1337" s="22">
        <f>VLOOKUP(Table1[[#This Row],[Subject]],'Subject Profile'!$A$2:$E$8,5,FALSE)</f>
        <v>-2</v>
      </c>
      <c r="E1337" t="s">
        <v>110</v>
      </c>
      <c r="F1337" t="s">
        <v>83</v>
      </c>
      <c r="G1337" t="s">
        <v>5</v>
      </c>
      <c r="H1337">
        <f>IF(Table1[[#This Row],[decision]]="accept",1,0)</f>
        <v>0</v>
      </c>
      <c r="I1337">
        <v>0</v>
      </c>
      <c r="J1337">
        <v>490</v>
      </c>
      <c r="K1337">
        <v>1664606686</v>
      </c>
      <c r="L1337">
        <v>7</v>
      </c>
      <c r="M1337" t="str">
        <f>VLOOKUP($F1337,Experiment!$A$2:$U$90,MATCH(Results!M$1,Experiment!$A$1:$U$1,0)+1,FALSE)</f>
        <v>I</v>
      </c>
      <c r="N1337">
        <f>IF(Table1[[#This Row],[Impact]]="I",0,1)</f>
        <v>0</v>
      </c>
      <c r="O1337" s="2">
        <f>VLOOKUP($F1337,Experiment!$A$2:$U$90,MATCH(Results!O$1,Experiment!$A$1:$U$1,0),FALSE)</f>
        <v>-50</v>
      </c>
      <c r="P1337" s="3">
        <f>VLOOKUP($F1337,Experiment!$A$2:$U$90,MATCH(Results!P$1,Experiment!$A$1:$U$1,0),FALSE)</f>
        <v>0.5</v>
      </c>
      <c r="Q1337" s="2">
        <f>VLOOKUP($F1337,Experiment!$A$2:$U$90,MATCH(Results!Q$1,Experiment!$A$1:$U$1,0),FALSE)</f>
        <v>40</v>
      </c>
      <c r="R1337" s="3">
        <f>VLOOKUP($F1337,Experiment!$A$2:$U$90,MATCH(Results!R$1,Experiment!$A$1:$U$1,0),FALSE)</f>
        <v>0.5</v>
      </c>
      <c r="S1337" s="2">
        <f>VLOOKUP($F1337,Experiment!$A$2:$U$90,MATCH(Results!S$1,Experiment!$A$1:$U$1,0),FALSE)</f>
        <v>-5</v>
      </c>
      <c r="T1337" s="2">
        <f>VLOOKUP($F1337,Experiment!$A$2:$U$90,MATCH(Results!T$1,Experiment!$A$1:$U$1,0),FALSE)</f>
        <v>2025</v>
      </c>
      <c r="U1337" s="2">
        <f>VLOOKUP($F1337,Experiment!$A$2:$U$90,MATCH(Results!U$1,Experiment!$A$1:$U$1,0),FALSE)</f>
        <v>45</v>
      </c>
      <c r="V1337" s="2">
        <f>VLOOKUP($F1337,Experiment!$A$2:$U$90,MATCH(Results!V$1,Experiment!$A$1:$U$1,0),FALSE)</f>
        <v>2</v>
      </c>
      <c r="W1337" s="3">
        <f>VLOOKUP($F1337,Experiment!$A$2:$U$90,MATCH(Results!W$1,Experiment!$A$1:$U$1,0),FALSE)</f>
        <v>0.25</v>
      </c>
      <c r="X1337" s="3">
        <f>VLOOKUP($F1337,Experiment!$A$2:$U$90,MATCH(Results!X$1,Experiment!$A$1:$U$1,0),FALSE)</f>
        <v>0.75</v>
      </c>
      <c r="Y1337" s="2">
        <f>VLOOKUP($F1337,Experiment!$A$2:$U$90,MATCH(Results!Y$1,Experiment!$A$1:$U$1,0),FALSE)</f>
        <v>2</v>
      </c>
      <c r="Z1337" s="3">
        <f>VLOOKUP($F1337,Experiment!$A$2:$U$90,MATCH(Results!Z$1,Experiment!$A$1:$U$1,0),FALSE)</f>
        <v>0.5</v>
      </c>
      <c r="AA1337" s="3">
        <f>VLOOKUP($F1337,Experiment!$A$2:$U$90,MATCH(Results!AA$1,Experiment!$A$1:$U$1,0),FALSE)</f>
        <v>0.25</v>
      </c>
      <c r="AB1337" s="3">
        <f>VLOOKUP($F1337,Experiment!$A$2:$U$90,MATCH(Results!AB$1,Experiment!$A$1:$U$1,0),FALSE)</f>
        <v>0.625</v>
      </c>
      <c r="AC1337" s="3">
        <f>VLOOKUP($F1337,Experiment!$A$2:$U$90,MATCH(Results!AC$1,Experiment!$A$1:$U$1,0),FALSE)</f>
        <v>0.375</v>
      </c>
      <c r="AD1337" s="2">
        <f>VLOOKUP($F1337,Experiment!$A$2:$U$90,MATCH(Results!AD$1,Experiment!$A$1:$U$1,0),FALSE)</f>
        <v>-16.25</v>
      </c>
      <c r="AE1337" s="2">
        <f>VLOOKUP($F1337,Experiment!$A$2:$U$90,MATCH(Results!AE$1,Experiment!$A$1:$U$1,0),FALSE)</f>
        <v>1898.4375</v>
      </c>
      <c r="AF1337" s="2">
        <f>VLOOKUP($F1337,Experiment!$A$2:$U$90,MATCH(Results!AF$1,Experiment!$A$1:$U$1,0),FALSE)</f>
        <v>43.571062644833439</v>
      </c>
      <c r="AG1337" s="3">
        <f>VLOOKUP($F1337,Experiment!$A$2:$W$90,MATCH(Results!AG$1,Experiment!$A$1:$W$1,0),FALSE)</f>
        <v>0.82730419370997643</v>
      </c>
      <c r="AH1337" s="3">
        <f>VLOOKUP($F1337,Experiment!$A$2:$W$90,MATCH(Results!AH$1,Experiment!$A$1:$W$1,0),FALSE)</f>
        <v>0.38648875795104182</v>
      </c>
      <c r="AI1337" s="3">
        <f>VLOOKUP($F1337,Experiment!$A$2:$X$90,MATCH(Results!AI$1,Experiment!$A$1:$X$1,0),FALSE)</f>
        <v>0.61351124204895813</v>
      </c>
      <c r="AJ1337" s="2">
        <f>Table1[[#This Row],[Gain]]^Table1[[#This Row],[θ]]</f>
        <v>26.281318966403699</v>
      </c>
      <c r="AK1337" s="2">
        <f>-Table1[[#This Row],[λ]]*-Table1[[#This Row],[Loss]]^Table1[[#This Row],[θ]]</f>
        <v>64.054973166180915</v>
      </c>
      <c r="AL1337" s="2">
        <f>Table1[[#This Row],[v_n_w_g]]-Table1[[#This Row],[v_n_w_l]]</f>
        <v>-37.773654199777212</v>
      </c>
      <c r="AM1337" s="2">
        <f>IF(Table1[[#This Row],[diff_v]]&gt;=1,1,0)</f>
        <v>0</v>
      </c>
    </row>
    <row r="1338" spans="1:39" hidden="1" x14ac:dyDescent="0.3">
      <c r="A1338">
        <v>4</v>
      </c>
      <c r="B1338" t="s">
        <v>47</v>
      </c>
      <c r="C1338" s="22">
        <f>VLOOKUP(Table1[[#This Row],[Subject]],'Subject Profile'!$A$2:$E$8,4,FALSE)</f>
        <v>0.88613857459934653</v>
      </c>
      <c r="D1338" s="22">
        <f>VLOOKUP(Table1[[#This Row],[Subject]],'Subject Profile'!$A$2:$E$8,5,FALSE)</f>
        <v>-2</v>
      </c>
      <c r="E1338" t="s">
        <v>110</v>
      </c>
      <c r="F1338" t="s">
        <v>100</v>
      </c>
      <c r="G1338" t="s">
        <v>5</v>
      </c>
      <c r="H1338">
        <f>IF(Table1[[#This Row],[decision]]="accept",1,0)</f>
        <v>0</v>
      </c>
      <c r="I1338">
        <v>0</v>
      </c>
      <c r="J1338">
        <v>490</v>
      </c>
      <c r="K1338">
        <v>1664606690</v>
      </c>
      <c r="L1338">
        <v>4</v>
      </c>
      <c r="M1338" t="str">
        <f>VLOOKUP($F1338,Experiment!$A$2:$U$90,MATCH(Results!M$1,Experiment!$A$1:$U$1,0)+1,FALSE)</f>
        <v>I</v>
      </c>
      <c r="N1338">
        <f>IF(Table1[[#This Row],[Impact]]="I",0,1)</f>
        <v>0</v>
      </c>
      <c r="O1338" s="2">
        <f>VLOOKUP($F1338,Experiment!$A$2:$U$90,MATCH(Results!O$1,Experiment!$A$1:$U$1,0),FALSE)</f>
        <v>-50</v>
      </c>
      <c r="P1338" s="3">
        <f>VLOOKUP($F1338,Experiment!$A$2:$U$90,MATCH(Results!P$1,Experiment!$A$1:$U$1,0),FALSE)</f>
        <v>0.5</v>
      </c>
      <c r="Q1338" s="2">
        <f>VLOOKUP($F1338,Experiment!$A$2:$U$90,MATCH(Results!Q$1,Experiment!$A$1:$U$1,0),FALSE)</f>
        <v>50</v>
      </c>
      <c r="R1338" s="3">
        <f>VLOOKUP($F1338,Experiment!$A$2:$U$90,MATCH(Results!R$1,Experiment!$A$1:$U$1,0),FALSE)</f>
        <v>0.5</v>
      </c>
      <c r="S1338" s="2">
        <f>VLOOKUP($F1338,Experiment!$A$2:$U$90,MATCH(Results!S$1,Experiment!$A$1:$U$1,0),FALSE)</f>
        <v>0</v>
      </c>
      <c r="T1338" s="2">
        <f>VLOOKUP($F1338,Experiment!$A$2:$U$90,MATCH(Results!T$1,Experiment!$A$1:$U$1,0),FALSE)</f>
        <v>2500</v>
      </c>
      <c r="U1338" s="2">
        <f>VLOOKUP($F1338,Experiment!$A$2:$U$90,MATCH(Results!U$1,Experiment!$A$1:$U$1,0),FALSE)</f>
        <v>50</v>
      </c>
      <c r="V1338" s="2">
        <f>VLOOKUP($F1338,Experiment!$A$2:$U$90,MATCH(Results!V$1,Experiment!$A$1:$U$1,0),FALSE)</f>
        <v>2</v>
      </c>
      <c r="W1338" s="3">
        <f>VLOOKUP($F1338,Experiment!$A$2:$U$90,MATCH(Results!W$1,Experiment!$A$1:$U$1,0),FALSE)</f>
        <v>0.25</v>
      </c>
      <c r="X1338" s="3">
        <f>VLOOKUP($F1338,Experiment!$A$2:$U$90,MATCH(Results!X$1,Experiment!$A$1:$U$1,0),FALSE)</f>
        <v>0.75</v>
      </c>
      <c r="Y1338" s="2">
        <f>VLOOKUP($F1338,Experiment!$A$2:$U$90,MATCH(Results!Y$1,Experiment!$A$1:$U$1,0),FALSE)</f>
        <v>2</v>
      </c>
      <c r="Z1338" s="3">
        <f>VLOOKUP($F1338,Experiment!$A$2:$U$90,MATCH(Results!Z$1,Experiment!$A$1:$U$1,0),FALSE)</f>
        <v>0.5</v>
      </c>
      <c r="AA1338" s="3">
        <f>VLOOKUP($F1338,Experiment!$A$2:$U$90,MATCH(Results!AA$1,Experiment!$A$1:$U$1,0),FALSE)</f>
        <v>0.25</v>
      </c>
      <c r="AB1338" s="3">
        <f>VLOOKUP($F1338,Experiment!$A$2:$U$90,MATCH(Results!AB$1,Experiment!$A$1:$U$1,0),FALSE)</f>
        <v>0.625</v>
      </c>
      <c r="AC1338" s="3">
        <f>VLOOKUP($F1338,Experiment!$A$2:$U$90,MATCH(Results!AC$1,Experiment!$A$1:$U$1,0),FALSE)</f>
        <v>0.375</v>
      </c>
      <c r="AD1338" s="2">
        <f>VLOOKUP($F1338,Experiment!$A$2:$U$90,MATCH(Results!AD$1,Experiment!$A$1:$U$1,0),FALSE)</f>
        <v>-12.5</v>
      </c>
      <c r="AE1338" s="2">
        <f>VLOOKUP($F1338,Experiment!$A$2:$U$90,MATCH(Results!AE$1,Experiment!$A$1:$U$1,0),FALSE)</f>
        <v>2343.75</v>
      </c>
      <c r="AF1338" s="2">
        <f>VLOOKUP($F1338,Experiment!$A$2:$U$90,MATCH(Results!AF$1,Experiment!$A$1:$U$1,0),FALSE)</f>
        <v>48.412291827592711</v>
      </c>
      <c r="AG1338" s="3">
        <f>VLOOKUP($F1338,Experiment!$A$2:$W$90,MATCH(Results!AG$1,Experiment!$A$1:$W$1,0),FALSE)</f>
        <v>0.82730419370997643</v>
      </c>
      <c r="AH1338" s="3">
        <f>VLOOKUP($F1338,Experiment!$A$2:$W$90,MATCH(Results!AH$1,Experiment!$A$1:$W$1,0),FALSE)</f>
        <v>0.38648875795104182</v>
      </c>
      <c r="AI1338" s="3">
        <f>VLOOKUP($F1338,Experiment!$A$2:$X$90,MATCH(Results!AI$1,Experiment!$A$1:$X$1,0),FALSE)</f>
        <v>0.61351124204895813</v>
      </c>
      <c r="AJ1338" s="2">
        <f>Table1[[#This Row],[Gain]]^Table1[[#This Row],[θ]]</f>
        <v>32.027486583090457</v>
      </c>
      <c r="AK1338" s="2">
        <f>-Table1[[#This Row],[λ]]*-Table1[[#This Row],[Loss]]^Table1[[#This Row],[θ]]</f>
        <v>64.054973166180915</v>
      </c>
      <c r="AL1338" s="2">
        <f>Table1[[#This Row],[v_n_w_g]]-Table1[[#This Row],[v_n_w_l]]</f>
        <v>-32.027486583090457</v>
      </c>
      <c r="AM1338" s="2">
        <f>IF(Table1[[#This Row],[diff_v]]&gt;=1,1,0)</f>
        <v>0</v>
      </c>
    </row>
    <row r="1339" spans="1:39" hidden="1" x14ac:dyDescent="0.3">
      <c r="A1339">
        <v>5</v>
      </c>
      <c r="B1339" t="s">
        <v>47</v>
      </c>
      <c r="C1339" s="22">
        <f>VLOOKUP(Table1[[#This Row],[Subject]],'Subject Profile'!$A$2:$E$8,4,FALSE)</f>
        <v>0.88613857459934653</v>
      </c>
      <c r="D1339" s="22">
        <f>VLOOKUP(Table1[[#This Row],[Subject]],'Subject Profile'!$A$2:$E$8,5,FALSE)</f>
        <v>-2</v>
      </c>
      <c r="E1339" t="s">
        <v>110</v>
      </c>
      <c r="F1339" t="s">
        <v>55</v>
      </c>
      <c r="G1339" t="s">
        <v>56</v>
      </c>
      <c r="H1339">
        <f>IF(Table1[[#This Row],[decision]]="accept",1,0)</f>
        <v>0</v>
      </c>
      <c r="I1339">
        <v>0</v>
      </c>
      <c r="J1339">
        <v>490</v>
      </c>
      <c r="K1339">
        <v>1664606701</v>
      </c>
      <c r="L1339">
        <v>11</v>
      </c>
      <c r="M1339" t="str">
        <f>VLOOKUP($F1339,Experiment!$A$2:$U$90,MATCH(Results!M$1,Experiment!$A$1:$U$1,0)+1,FALSE)</f>
        <v>R</v>
      </c>
      <c r="N1339">
        <f>IF(Table1[[#This Row],[Impact]]="I",0,1)</f>
        <v>1</v>
      </c>
      <c r="O1339" s="2">
        <f>VLOOKUP($F1339,Experiment!$A$2:$U$90,MATCH(Results!O$1,Experiment!$A$1:$U$1,0),FALSE)</f>
        <v>0</v>
      </c>
      <c r="P1339" s="3">
        <f>VLOOKUP($F1339,Experiment!$A$2:$U$90,MATCH(Results!P$1,Experiment!$A$1:$U$1,0),FALSE)</f>
        <v>0</v>
      </c>
      <c r="Q1339" s="2">
        <f>VLOOKUP($F1339,Experiment!$A$2:$U$90,MATCH(Results!Q$1,Experiment!$A$1:$U$1,0),FALSE)</f>
        <v>0</v>
      </c>
      <c r="R1339" s="3">
        <f>VLOOKUP($F1339,Experiment!$A$2:$U$90,MATCH(Results!R$1,Experiment!$A$1:$U$1,0),FALSE)</f>
        <v>0</v>
      </c>
      <c r="S1339" s="2">
        <f>VLOOKUP($F1339,Experiment!$A$2:$U$90,MATCH(Results!S$1,Experiment!$A$1:$U$1,0),FALSE)</f>
        <v>0</v>
      </c>
      <c r="T1339" s="2">
        <f>VLOOKUP($F1339,Experiment!$A$2:$U$90,MATCH(Results!T$1,Experiment!$A$1:$U$1,0),FALSE)</f>
        <v>0</v>
      </c>
      <c r="U1339" s="2">
        <f>VLOOKUP($F1339,Experiment!$A$2:$U$90,MATCH(Results!U$1,Experiment!$A$1:$U$1,0),FALSE)</f>
        <v>0</v>
      </c>
      <c r="V1339" s="2">
        <f>VLOOKUP($F1339,Experiment!$A$2:$U$90,MATCH(Results!V$1,Experiment!$A$1:$U$1,0),FALSE)</f>
        <v>0</v>
      </c>
      <c r="W1339" s="3">
        <f>VLOOKUP($F1339,Experiment!$A$2:$U$90,MATCH(Results!W$1,Experiment!$A$1:$U$1,0),FALSE)</f>
        <v>0</v>
      </c>
      <c r="X1339" s="3">
        <f>VLOOKUP($F1339,Experiment!$A$2:$U$90,MATCH(Results!X$1,Experiment!$A$1:$U$1,0),FALSE)</f>
        <v>0</v>
      </c>
      <c r="Y1339" s="2">
        <f>VLOOKUP($F1339,Experiment!$A$2:$U$90,MATCH(Results!Y$1,Experiment!$A$1:$U$1,0),FALSE)</f>
        <v>0</v>
      </c>
      <c r="Z1339" s="3">
        <f>VLOOKUP($F1339,Experiment!$A$2:$U$90,MATCH(Results!Z$1,Experiment!$A$1:$U$1,0),FALSE)</f>
        <v>0</v>
      </c>
      <c r="AA1339" s="3">
        <f>VLOOKUP($F1339,Experiment!$A$2:$U$90,MATCH(Results!AA$1,Experiment!$A$1:$U$1,0),FALSE)</f>
        <v>0</v>
      </c>
      <c r="AB1339" s="3">
        <f>VLOOKUP($F1339,Experiment!$A$2:$U$90,MATCH(Results!AB$1,Experiment!$A$1:$U$1,0),FALSE)</f>
        <v>0</v>
      </c>
      <c r="AC1339" s="3">
        <f>VLOOKUP($F1339,Experiment!$A$2:$U$90,MATCH(Results!AC$1,Experiment!$A$1:$U$1,0),FALSE)</f>
        <v>0</v>
      </c>
      <c r="AD1339" s="2">
        <f>VLOOKUP($F1339,Experiment!$A$2:$U$90,MATCH(Results!AD$1,Experiment!$A$1:$U$1,0),FALSE)</f>
        <v>0</v>
      </c>
      <c r="AE1339" s="2">
        <f>VLOOKUP($F1339,Experiment!$A$2:$U$90,MATCH(Results!AE$1,Experiment!$A$1:$U$1,0),FALSE)</f>
        <v>0</v>
      </c>
      <c r="AF1339" s="2">
        <f>VLOOKUP($F1339,Experiment!$A$2:$U$90,MATCH(Results!AF$1,Experiment!$A$1:$U$1,0),FALSE)</f>
        <v>0</v>
      </c>
      <c r="AG1339" s="2"/>
      <c r="AH1339" s="3">
        <f>VLOOKUP($F1339,Experiment!$A$2:$W$90,MATCH(Results!AH$1,Experiment!$A$1:$W$1,0),FALSE)</f>
        <v>0</v>
      </c>
      <c r="AI1339" s="2">
        <f>VLOOKUP($F1339,Experiment!$A$2:$X$90,MATCH(Results!AI$1,Experiment!$A$1:$X$1,0),FALSE)</f>
        <v>0</v>
      </c>
      <c r="AJ1339" s="2">
        <f>Table1[[#This Row],[Gain]]^Table1[[#This Row],[θ]]</f>
        <v>0</v>
      </c>
      <c r="AK1339" s="2">
        <f>-Table1[[#This Row],[λ]]*-Table1[[#This Row],[Loss]]^Table1[[#This Row],[θ]]</f>
        <v>0</v>
      </c>
      <c r="AL1339" s="2">
        <f>Table1[[#This Row],[v_n_w_g]]-Table1[[#This Row],[v_n_w_l]]</f>
        <v>0</v>
      </c>
      <c r="AM1339" s="2">
        <f>IF(Table1[[#This Row],[diff_v]]&gt;=1,1,0)</f>
        <v>0</v>
      </c>
    </row>
    <row r="1340" spans="1:39" hidden="1" x14ac:dyDescent="0.3">
      <c r="A1340">
        <v>6</v>
      </c>
      <c r="B1340" t="s">
        <v>47</v>
      </c>
      <c r="C1340" s="22">
        <f>VLOOKUP(Table1[[#This Row],[Subject]],'Subject Profile'!$A$2:$E$8,4,FALSE)</f>
        <v>0.88613857459934653</v>
      </c>
      <c r="D1340" s="22">
        <f>VLOOKUP(Table1[[#This Row],[Subject]],'Subject Profile'!$A$2:$E$8,5,FALSE)</f>
        <v>-2</v>
      </c>
      <c r="E1340" t="s">
        <v>110</v>
      </c>
      <c r="F1340" t="s">
        <v>92</v>
      </c>
      <c r="G1340" t="s">
        <v>7</v>
      </c>
      <c r="H1340">
        <f>IF(Table1[[#This Row],[decision]]="accept",1,0)</f>
        <v>1</v>
      </c>
      <c r="I1340">
        <v>-10</v>
      </c>
      <c r="J1340">
        <v>480</v>
      </c>
      <c r="K1340">
        <v>1664606708</v>
      </c>
      <c r="L1340">
        <v>7</v>
      </c>
      <c r="M1340" t="str">
        <f>VLOOKUP($F1340,Experiment!$A$2:$U$90,MATCH(Results!M$1,Experiment!$A$1:$U$1,0)+1,FALSE)</f>
        <v>I</v>
      </c>
      <c r="N1340">
        <f>IF(Table1[[#This Row],[Impact]]="I",0,1)</f>
        <v>0</v>
      </c>
      <c r="O1340" s="2">
        <f>VLOOKUP($F1340,Experiment!$A$2:$U$90,MATCH(Results!O$1,Experiment!$A$1:$U$1,0),FALSE)</f>
        <v>-10</v>
      </c>
      <c r="P1340" s="3">
        <f>VLOOKUP($F1340,Experiment!$A$2:$U$90,MATCH(Results!P$1,Experiment!$A$1:$U$1,0),FALSE)</f>
        <v>0.5</v>
      </c>
      <c r="Q1340" s="2">
        <f>VLOOKUP($F1340,Experiment!$A$2:$U$90,MATCH(Results!Q$1,Experiment!$A$1:$U$1,0),FALSE)</f>
        <v>30</v>
      </c>
      <c r="R1340" s="3">
        <f>VLOOKUP($F1340,Experiment!$A$2:$U$90,MATCH(Results!R$1,Experiment!$A$1:$U$1,0),FALSE)</f>
        <v>0.5</v>
      </c>
      <c r="S1340" s="2">
        <f>VLOOKUP($F1340,Experiment!$A$2:$U$90,MATCH(Results!S$1,Experiment!$A$1:$U$1,0),FALSE)</f>
        <v>10</v>
      </c>
      <c r="T1340" s="2">
        <f>VLOOKUP($F1340,Experiment!$A$2:$U$90,MATCH(Results!T$1,Experiment!$A$1:$U$1,0),FALSE)</f>
        <v>400</v>
      </c>
      <c r="U1340" s="2">
        <f>VLOOKUP($F1340,Experiment!$A$2:$U$90,MATCH(Results!U$1,Experiment!$A$1:$U$1,0),FALSE)</f>
        <v>20</v>
      </c>
      <c r="V1340" s="2">
        <f>VLOOKUP($F1340,Experiment!$A$2:$U$90,MATCH(Results!V$1,Experiment!$A$1:$U$1,0),FALSE)</f>
        <v>4</v>
      </c>
      <c r="W1340" s="3">
        <f>VLOOKUP($F1340,Experiment!$A$2:$U$90,MATCH(Results!W$1,Experiment!$A$1:$U$1,0),FALSE)</f>
        <v>0.25</v>
      </c>
      <c r="X1340" s="3">
        <f>VLOOKUP($F1340,Experiment!$A$2:$U$90,MATCH(Results!X$1,Experiment!$A$1:$U$1,0),FALSE)</f>
        <v>0.75</v>
      </c>
      <c r="Y1340" s="2">
        <f>VLOOKUP($F1340,Experiment!$A$2:$U$90,MATCH(Results!Y$1,Experiment!$A$1:$U$1,0),FALSE)</f>
        <v>2</v>
      </c>
      <c r="Z1340" s="3">
        <f>VLOOKUP($F1340,Experiment!$A$2:$U$90,MATCH(Results!Z$1,Experiment!$A$1:$U$1,0),FALSE)</f>
        <v>0.5</v>
      </c>
      <c r="AA1340" s="3">
        <f>VLOOKUP($F1340,Experiment!$A$2:$U$90,MATCH(Results!AA$1,Experiment!$A$1:$U$1,0),FALSE)</f>
        <v>0.25</v>
      </c>
      <c r="AB1340" s="3">
        <f>VLOOKUP($F1340,Experiment!$A$2:$U$90,MATCH(Results!AB$1,Experiment!$A$1:$U$1,0),FALSE)</f>
        <v>0.625</v>
      </c>
      <c r="AC1340" s="3">
        <f>VLOOKUP($F1340,Experiment!$A$2:$U$90,MATCH(Results!AC$1,Experiment!$A$1:$U$1,0),FALSE)</f>
        <v>0.375</v>
      </c>
      <c r="AD1340" s="2">
        <f>VLOOKUP($F1340,Experiment!$A$2:$U$90,MATCH(Results!AD$1,Experiment!$A$1:$U$1,0),FALSE)</f>
        <v>5</v>
      </c>
      <c r="AE1340" s="2">
        <f>VLOOKUP($F1340,Experiment!$A$2:$U$90,MATCH(Results!AE$1,Experiment!$A$1:$U$1,0),FALSE)</f>
        <v>375</v>
      </c>
      <c r="AF1340" s="2">
        <f>VLOOKUP($F1340,Experiment!$A$2:$U$90,MATCH(Results!AF$1,Experiment!$A$1:$U$1,0),FALSE)</f>
        <v>19.364916731037084</v>
      </c>
      <c r="AG1340" s="3">
        <f>VLOOKUP($F1340,Experiment!$A$2:$W$90,MATCH(Results!AG$1,Experiment!$A$1:$W$1,0),FALSE)</f>
        <v>0.82730419370997643</v>
      </c>
      <c r="AH1340" s="3">
        <f>VLOOKUP($F1340,Experiment!$A$2:$W$90,MATCH(Results!AH$1,Experiment!$A$1:$W$1,0),FALSE)</f>
        <v>0.38648875795104182</v>
      </c>
      <c r="AI1340" s="3">
        <f>VLOOKUP($F1340,Experiment!$A$2:$X$90,MATCH(Results!AI$1,Experiment!$A$1:$X$1,0),FALSE)</f>
        <v>0.61351124204895813</v>
      </c>
      <c r="AJ1340" s="2">
        <f>Table1[[#This Row],[Gain]]^Table1[[#This Row],[θ]]</f>
        <v>20.367331083133973</v>
      </c>
      <c r="AK1340" s="2">
        <f>-Table1[[#This Row],[λ]]*-Table1[[#This Row],[Loss]]^Table1[[#This Row],[θ]]</f>
        <v>15.387517868726606</v>
      </c>
      <c r="AL1340" s="2">
        <f>Table1[[#This Row],[v_n_w_g]]-Table1[[#This Row],[v_n_w_l]]</f>
        <v>4.9798132144073666</v>
      </c>
      <c r="AM1340" s="2">
        <f>IF(Table1[[#This Row],[diff_v]]&gt;=1,1,0)</f>
        <v>1</v>
      </c>
    </row>
    <row r="1341" spans="1:39" hidden="1" x14ac:dyDescent="0.3">
      <c r="A1341">
        <v>7</v>
      </c>
      <c r="B1341" t="s">
        <v>47</v>
      </c>
      <c r="C1341" s="22">
        <f>VLOOKUP(Table1[[#This Row],[Subject]],'Subject Profile'!$A$2:$E$8,4,FALSE)</f>
        <v>0.88613857459934653</v>
      </c>
      <c r="D1341" s="22">
        <f>VLOOKUP(Table1[[#This Row],[Subject]],'Subject Profile'!$A$2:$E$8,5,FALSE)</f>
        <v>-2</v>
      </c>
      <c r="E1341" t="s">
        <v>110</v>
      </c>
      <c r="F1341" t="s">
        <v>74</v>
      </c>
      <c r="G1341" t="s">
        <v>113</v>
      </c>
      <c r="H1341">
        <f>IF(Table1[[#This Row],[decision]]="accept",1,0)</f>
        <v>0</v>
      </c>
      <c r="I1341">
        <v>0</v>
      </c>
      <c r="J1341">
        <v>480</v>
      </c>
      <c r="K1341">
        <v>1664606712</v>
      </c>
      <c r="L1341">
        <v>4</v>
      </c>
      <c r="M1341" t="str">
        <f>VLOOKUP($F1341,Experiment!$A$2:$U$90,MATCH(Results!M$1,Experiment!$A$1:$U$1,0)+1,FALSE)</f>
        <v>G</v>
      </c>
      <c r="N1341">
        <f>IF(Table1[[#This Row],[Impact]]="I",0,1)</f>
        <v>1</v>
      </c>
      <c r="O1341" s="2">
        <f>VLOOKUP($F1341,Experiment!$A$2:$U$90,MATCH(Results!O$1,Experiment!$A$1:$U$1,0),FALSE)</f>
        <v>-10</v>
      </c>
      <c r="P1341" s="3">
        <f>VLOOKUP($F1341,Experiment!$A$2:$U$90,MATCH(Results!P$1,Experiment!$A$1:$U$1,0),FALSE)</f>
        <v>0.5</v>
      </c>
      <c r="Q1341" s="2">
        <f>VLOOKUP($F1341,Experiment!$A$2:$U$90,MATCH(Results!Q$1,Experiment!$A$1:$U$1,0),FALSE)</f>
        <v>30</v>
      </c>
      <c r="R1341" s="3">
        <f>VLOOKUP($F1341,Experiment!$A$2:$U$90,MATCH(Results!R$1,Experiment!$A$1:$U$1,0),FALSE)</f>
        <v>0.5</v>
      </c>
      <c r="S1341" s="2">
        <f>VLOOKUP($F1341,Experiment!$A$2:$U$90,MATCH(Results!S$1,Experiment!$A$1:$U$1,0),FALSE)</f>
        <v>10</v>
      </c>
      <c r="T1341" s="2">
        <f>VLOOKUP($F1341,Experiment!$A$2:$U$90,MATCH(Results!T$1,Experiment!$A$1:$U$1,0),FALSE)</f>
        <v>400</v>
      </c>
      <c r="U1341" s="2">
        <f>VLOOKUP($F1341,Experiment!$A$2:$U$90,MATCH(Results!U$1,Experiment!$A$1:$U$1,0),FALSE)</f>
        <v>20</v>
      </c>
      <c r="V1341" s="2">
        <f>VLOOKUP($F1341,Experiment!$A$2:$U$90,MATCH(Results!V$1,Experiment!$A$1:$U$1,0),FALSE)</f>
        <v>2</v>
      </c>
      <c r="W1341" s="3">
        <f>VLOOKUP($F1341,Experiment!$A$2:$U$90,MATCH(Results!W$1,Experiment!$A$1:$U$1,0),FALSE)</f>
        <v>0.25</v>
      </c>
      <c r="X1341" s="3">
        <f>VLOOKUP($F1341,Experiment!$A$2:$U$90,MATCH(Results!X$1,Experiment!$A$1:$U$1,0),FALSE)</f>
        <v>0.75</v>
      </c>
      <c r="Y1341" s="2">
        <f>VLOOKUP($F1341,Experiment!$A$2:$U$90,MATCH(Results!Y$1,Experiment!$A$1:$U$1,0),FALSE)</f>
        <v>2</v>
      </c>
      <c r="Z1341" s="3">
        <f>VLOOKUP($F1341,Experiment!$A$2:$U$90,MATCH(Results!Z$1,Experiment!$A$1:$U$1,0),FALSE)</f>
        <v>0.5</v>
      </c>
      <c r="AA1341" s="3">
        <f>VLOOKUP($F1341,Experiment!$A$2:$U$90,MATCH(Results!AA$1,Experiment!$A$1:$U$1,0),FALSE)</f>
        <v>0.25</v>
      </c>
      <c r="AB1341" s="3">
        <f>VLOOKUP($F1341,Experiment!$A$2:$U$90,MATCH(Results!AB$1,Experiment!$A$1:$U$1,0),FALSE)</f>
        <v>0.625</v>
      </c>
      <c r="AC1341" s="3">
        <f>VLOOKUP($F1341,Experiment!$A$2:$U$90,MATCH(Results!AC$1,Experiment!$A$1:$U$1,0),FALSE)</f>
        <v>0.375</v>
      </c>
      <c r="AD1341" s="2">
        <f>VLOOKUP($F1341,Experiment!$A$2:$U$90,MATCH(Results!AD$1,Experiment!$A$1:$U$1,0),FALSE)</f>
        <v>5</v>
      </c>
      <c r="AE1341" s="2">
        <f>VLOOKUP($F1341,Experiment!$A$2:$U$90,MATCH(Results!AE$1,Experiment!$A$1:$U$1,0),FALSE)</f>
        <v>375</v>
      </c>
      <c r="AF1341" s="2">
        <f>VLOOKUP($F1341,Experiment!$A$2:$U$90,MATCH(Results!AF$1,Experiment!$A$1:$U$1,0),FALSE)</f>
        <v>19.364916731037084</v>
      </c>
      <c r="AG1341" s="3">
        <f>VLOOKUP($F1341,Experiment!$A$2:$W$90,MATCH(Results!AG$1,Experiment!$A$1:$W$1,0),FALSE)</f>
        <v>0.82730419370997643</v>
      </c>
      <c r="AH1341" s="3">
        <f>VLOOKUP($F1341,Experiment!$A$2:$W$90,MATCH(Results!AH$1,Experiment!$A$1:$W$1,0),FALSE)</f>
        <v>0.38648875795104182</v>
      </c>
      <c r="AI1341" s="3">
        <f>VLOOKUP($F1341,Experiment!$A$2:$X$90,MATCH(Results!AI$1,Experiment!$A$1:$X$1,0),FALSE)</f>
        <v>0.61351124204895813</v>
      </c>
      <c r="AJ1341" s="2">
        <f>Table1[[#This Row],[Gain]]^Table1[[#This Row],[θ]]</f>
        <v>20.367331083133973</v>
      </c>
      <c r="AK1341" s="2">
        <f>-Table1[[#This Row],[λ]]*-Table1[[#This Row],[Loss]]^Table1[[#This Row],[θ]]</f>
        <v>15.387517868726606</v>
      </c>
      <c r="AL1341" s="2">
        <f>Table1[[#This Row],[v_n_w_g]]-Table1[[#This Row],[v_n_w_l]]</f>
        <v>4.9798132144073666</v>
      </c>
      <c r="AM1341" s="2">
        <f>IF(Table1[[#This Row],[diff_v]]&gt;=1,1,0)</f>
        <v>1</v>
      </c>
    </row>
    <row r="1342" spans="1:39" hidden="1" x14ac:dyDescent="0.3">
      <c r="A1342">
        <v>8</v>
      </c>
      <c r="B1342" t="s">
        <v>47</v>
      </c>
      <c r="C1342" s="22">
        <f>VLOOKUP(Table1[[#This Row],[Subject]],'Subject Profile'!$A$2:$E$8,4,FALSE)</f>
        <v>0.88613857459934653</v>
      </c>
      <c r="D1342" s="22">
        <f>VLOOKUP(Table1[[#This Row],[Subject]],'Subject Profile'!$A$2:$E$8,5,FALSE)</f>
        <v>-2</v>
      </c>
      <c r="E1342" t="s">
        <v>110</v>
      </c>
      <c r="F1342" t="s">
        <v>96</v>
      </c>
      <c r="G1342" t="s">
        <v>5</v>
      </c>
      <c r="H1342">
        <f>IF(Table1[[#This Row],[decision]]="accept",1,0)</f>
        <v>0</v>
      </c>
      <c r="I1342">
        <v>0</v>
      </c>
      <c r="J1342">
        <v>480</v>
      </c>
      <c r="K1342">
        <v>1664606716</v>
      </c>
      <c r="L1342">
        <v>4</v>
      </c>
      <c r="M1342" t="str">
        <f>VLOOKUP($F1342,Experiment!$A$2:$U$90,MATCH(Results!M$1,Experiment!$A$1:$U$1,0)+1,FALSE)</f>
        <v>G</v>
      </c>
      <c r="N1342">
        <f>IF(Table1[[#This Row],[Impact]]="I",0,1)</f>
        <v>1</v>
      </c>
      <c r="O1342" s="2">
        <f>VLOOKUP($F1342,Experiment!$A$2:$U$90,MATCH(Results!O$1,Experiment!$A$1:$U$1,0),FALSE)</f>
        <v>-50</v>
      </c>
      <c r="P1342" s="3">
        <f>VLOOKUP($F1342,Experiment!$A$2:$U$90,MATCH(Results!P$1,Experiment!$A$1:$U$1,0),FALSE)</f>
        <v>0.5</v>
      </c>
      <c r="Q1342" s="2">
        <f>VLOOKUP($F1342,Experiment!$A$2:$U$90,MATCH(Results!Q$1,Experiment!$A$1:$U$1,0),FALSE)</f>
        <v>40</v>
      </c>
      <c r="R1342" s="3">
        <f>VLOOKUP($F1342,Experiment!$A$2:$U$90,MATCH(Results!R$1,Experiment!$A$1:$U$1,0),FALSE)</f>
        <v>0.5</v>
      </c>
      <c r="S1342" s="2">
        <f>VLOOKUP($F1342,Experiment!$A$2:$U$90,MATCH(Results!S$1,Experiment!$A$1:$U$1,0),FALSE)</f>
        <v>-5</v>
      </c>
      <c r="T1342" s="2">
        <f>VLOOKUP($F1342,Experiment!$A$2:$U$90,MATCH(Results!T$1,Experiment!$A$1:$U$1,0),FALSE)</f>
        <v>2025</v>
      </c>
      <c r="U1342" s="2">
        <f>VLOOKUP($F1342,Experiment!$A$2:$U$90,MATCH(Results!U$1,Experiment!$A$1:$U$1,0),FALSE)</f>
        <v>45</v>
      </c>
      <c r="V1342" s="2">
        <f>VLOOKUP($F1342,Experiment!$A$2:$U$90,MATCH(Results!V$1,Experiment!$A$1:$U$1,0),FALSE)</f>
        <v>2</v>
      </c>
      <c r="W1342" s="3">
        <f>VLOOKUP($F1342,Experiment!$A$2:$U$90,MATCH(Results!W$1,Experiment!$A$1:$U$1,0),FALSE)</f>
        <v>0.25</v>
      </c>
      <c r="X1342" s="3">
        <f>VLOOKUP($F1342,Experiment!$A$2:$U$90,MATCH(Results!X$1,Experiment!$A$1:$U$1,0),FALSE)</f>
        <v>0.75</v>
      </c>
      <c r="Y1342" s="2">
        <f>VLOOKUP($F1342,Experiment!$A$2:$U$90,MATCH(Results!Y$1,Experiment!$A$1:$U$1,0),FALSE)</f>
        <v>2</v>
      </c>
      <c r="Z1342" s="3">
        <f>VLOOKUP($F1342,Experiment!$A$2:$U$90,MATCH(Results!Z$1,Experiment!$A$1:$U$1,0),FALSE)</f>
        <v>0.5</v>
      </c>
      <c r="AA1342" s="3">
        <f>VLOOKUP($F1342,Experiment!$A$2:$U$90,MATCH(Results!AA$1,Experiment!$A$1:$U$1,0),FALSE)</f>
        <v>0.25</v>
      </c>
      <c r="AB1342" s="3">
        <f>VLOOKUP($F1342,Experiment!$A$2:$U$90,MATCH(Results!AB$1,Experiment!$A$1:$U$1,0),FALSE)</f>
        <v>0.625</v>
      </c>
      <c r="AC1342" s="3">
        <f>VLOOKUP($F1342,Experiment!$A$2:$U$90,MATCH(Results!AC$1,Experiment!$A$1:$U$1,0),FALSE)</f>
        <v>0.375</v>
      </c>
      <c r="AD1342" s="2">
        <f>VLOOKUP($F1342,Experiment!$A$2:$U$90,MATCH(Results!AD$1,Experiment!$A$1:$U$1,0),FALSE)</f>
        <v>-16.25</v>
      </c>
      <c r="AE1342" s="2">
        <f>VLOOKUP($F1342,Experiment!$A$2:$U$90,MATCH(Results!AE$1,Experiment!$A$1:$U$1,0),FALSE)</f>
        <v>1898.4375</v>
      </c>
      <c r="AF1342" s="2">
        <f>VLOOKUP($F1342,Experiment!$A$2:$U$90,MATCH(Results!AF$1,Experiment!$A$1:$U$1,0),FALSE)</f>
        <v>43.571062644833439</v>
      </c>
      <c r="AG1342" s="3">
        <f>VLOOKUP($F1342,Experiment!$A$2:$W$90,MATCH(Results!AG$1,Experiment!$A$1:$W$1,0),FALSE)</f>
        <v>0.82730419370997643</v>
      </c>
      <c r="AH1342" s="3">
        <f>VLOOKUP($F1342,Experiment!$A$2:$W$90,MATCH(Results!AH$1,Experiment!$A$1:$W$1,0),FALSE)</f>
        <v>0.38648875795104182</v>
      </c>
      <c r="AI1342" s="3">
        <f>VLOOKUP($F1342,Experiment!$A$2:$X$90,MATCH(Results!AI$1,Experiment!$A$1:$X$1,0),FALSE)</f>
        <v>0.61351124204895813</v>
      </c>
      <c r="AJ1342" s="2">
        <f>Table1[[#This Row],[Gain]]^Table1[[#This Row],[θ]]</f>
        <v>26.281318966403699</v>
      </c>
      <c r="AK1342" s="2">
        <f>-Table1[[#This Row],[λ]]*-Table1[[#This Row],[Loss]]^Table1[[#This Row],[θ]]</f>
        <v>64.054973166180915</v>
      </c>
      <c r="AL1342" s="2">
        <f>Table1[[#This Row],[v_n_w_g]]-Table1[[#This Row],[v_n_w_l]]</f>
        <v>-37.773654199777212</v>
      </c>
      <c r="AM1342" s="2">
        <f>IF(Table1[[#This Row],[diff_v]]&gt;=1,1,0)</f>
        <v>0</v>
      </c>
    </row>
    <row r="1343" spans="1:39" hidden="1" x14ac:dyDescent="0.3">
      <c r="A1343">
        <v>9</v>
      </c>
      <c r="B1343" t="s">
        <v>47</v>
      </c>
      <c r="C1343" s="22">
        <f>VLOOKUP(Table1[[#This Row],[Subject]],'Subject Profile'!$A$2:$E$8,4,FALSE)</f>
        <v>0.88613857459934653</v>
      </c>
      <c r="D1343" s="22">
        <f>VLOOKUP(Table1[[#This Row],[Subject]],'Subject Profile'!$A$2:$E$8,5,FALSE)</f>
        <v>-2</v>
      </c>
      <c r="E1343" t="s">
        <v>110</v>
      </c>
      <c r="F1343" t="s">
        <v>89</v>
      </c>
      <c r="G1343" t="s">
        <v>90</v>
      </c>
      <c r="H1343">
        <f>IF(Table1[[#This Row],[decision]]="accept",1,0)</f>
        <v>0</v>
      </c>
      <c r="I1343">
        <v>-50</v>
      </c>
      <c r="J1343">
        <v>430</v>
      </c>
      <c r="K1343">
        <v>1664606725</v>
      </c>
      <c r="L1343">
        <v>9</v>
      </c>
      <c r="M1343" t="str">
        <f>VLOOKUP($F1343,Experiment!$A$2:$U$90,MATCH(Results!M$1,Experiment!$A$1:$U$1,0)+1,FALSE)</f>
        <v>T</v>
      </c>
      <c r="N1343">
        <f>IF(Table1[[#This Row],[Impact]]="I",0,1)</f>
        <v>1</v>
      </c>
      <c r="O1343" s="2">
        <f>VLOOKUP($F1343,Experiment!$A$2:$U$90,MATCH(Results!O$1,Experiment!$A$1:$U$1,0),FALSE)</f>
        <v>0</v>
      </c>
      <c r="P1343" s="3">
        <f>VLOOKUP($F1343,Experiment!$A$2:$U$90,MATCH(Results!P$1,Experiment!$A$1:$U$1,0),FALSE)</f>
        <v>0</v>
      </c>
      <c r="Q1343" s="2">
        <f>VLOOKUP($F1343,Experiment!$A$2:$U$90,MATCH(Results!Q$1,Experiment!$A$1:$U$1,0),FALSE)</f>
        <v>0</v>
      </c>
      <c r="R1343" s="3">
        <f>VLOOKUP($F1343,Experiment!$A$2:$U$90,MATCH(Results!R$1,Experiment!$A$1:$U$1,0),FALSE)</f>
        <v>0</v>
      </c>
      <c r="S1343" s="2">
        <f>VLOOKUP($F1343,Experiment!$A$2:$U$90,MATCH(Results!S$1,Experiment!$A$1:$U$1,0),FALSE)</f>
        <v>0</v>
      </c>
      <c r="T1343" s="2">
        <f>VLOOKUP($F1343,Experiment!$A$2:$U$90,MATCH(Results!T$1,Experiment!$A$1:$U$1,0),FALSE)</f>
        <v>0</v>
      </c>
      <c r="U1343" s="2">
        <f>VLOOKUP($F1343,Experiment!$A$2:$U$90,MATCH(Results!U$1,Experiment!$A$1:$U$1,0),FALSE)</f>
        <v>0</v>
      </c>
      <c r="V1343" s="2">
        <f>VLOOKUP($F1343,Experiment!$A$2:$U$90,MATCH(Results!V$1,Experiment!$A$1:$U$1,0),FALSE)</f>
        <v>0</v>
      </c>
      <c r="W1343" s="3">
        <f>VLOOKUP($F1343,Experiment!$A$2:$U$90,MATCH(Results!W$1,Experiment!$A$1:$U$1,0),FALSE)</f>
        <v>0</v>
      </c>
      <c r="X1343" s="3">
        <f>VLOOKUP($F1343,Experiment!$A$2:$U$90,MATCH(Results!X$1,Experiment!$A$1:$U$1,0),FALSE)</f>
        <v>0</v>
      </c>
      <c r="Y1343" s="2">
        <f>VLOOKUP($F1343,Experiment!$A$2:$U$90,MATCH(Results!Y$1,Experiment!$A$1:$U$1,0),FALSE)</f>
        <v>0</v>
      </c>
      <c r="Z1343" s="3">
        <f>VLOOKUP($F1343,Experiment!$A$2:$U$90,MATCH(Results!Z$1,Experiment!$A$1:$U$1,0),FALSE)</f>
        <v>0</v>
      </c>
      <c r="AA1343" s="3">
        <f>VLOOKUP($F1343,Experiment!$A$2:$U$90,MATCH(Results!AA$1,Experiment!$A$1:$U$1,0),FALSE)</f>
        <v>0</v>
      </c>
      <c r="AB1343" s="3">
        <f>VLOOKUP($F1343,Experiment!$A$2:$U$90,MATCH(Results!AB$1,Experiment!$A$1:$U$1,0),FALSE)</f>
        <v>0</v>
      </c>
      <c r="AC1343" s="3">
        <f>VLOOKUP($F1343,Experiment!$A$2:$U$90,MATCH(Results!AC$1,Experiment!$A$1:$U$1,0),FALSE)</f>
        <v>0</v>
      </c>
      <c r="AD1343" s="2">
        <f>VLOOKUP($F1343,Experiment!$A$2:$U$90,MATCH(Results!AD$1,Experiment!$A$1:$U$1,0),FALSE)</f>
        <v>0</v>
      </c>
      <c r="AE1343" s="2">
        <f>VLOOKUP($F1343,Experiment!$A$2:$U$90,MATCH(Results!AE$1,Experiment!$A$1:$U$1,0),FALSE)</f>
        <v>0</v>
      </c>
      <c r="AF1343" s="2">
        <f>VLOOKUP($F1343,Experiment!$A$2:$U$90,MATCH(Results!AF$1,Experiment!$A$1:$U$1,0),FALSE)</f>
        <v>0</v>
      </c>
      <c r="AG1343" s="2"/>
      <c r="AH1343" s="3">
        <f>VLOOKUP($F1343,Experiment!$A$2:$W$90,MATCH(Results!AH$1,Experiment!$A$1:$W$1,0),FALSE)</f>
        <v>0</v>
      </c>
      <c r="AI1343" s="2">
        <f>VLOOKUP($F1343,Experiment!$A$2:$X$90,MATCH(Results!AI$1,Experiment!$A$1:$X$1,0),FALSE)</f>
        <v>0</v>
      </c>
      <c r="AJ1343" s="2">
        <f>Table1[[#This Row],[Gain]]^Table1[[#This Row],[θ]]</f>
        <v>0</v>
      </c>
      <c r="AK1343" s="2">
        <f>-Table1[[#This Row],[λ]]*-Table1[[#This Row],[Loss]]^Table1[[#This Row],[θ]]</f>
        <v>0</v>
      </c>
      <c r="AL1343" s="2">
        <f>Table1[[#This Row],[v_n_w_g]]-Table1[[#This Row],[v_n_w_l]]</f>
        <v>0</v>
      </c>
      <c r="AM1343" s="2">
        <f>IF(Table1[[#This Row],[diff_v]]&gt;=1,1,0)</f>
        <v>0</v>
      </c>
    </row>
    <row r="1344" spans="1:39" hidden="1" x14ac:dyDescent="0.3">
      <c r="A1344">
        <v>10</v>
      </c>
      <c r="B1344" t="s">
        <v>47</v>
      </c>
      <c r="C1344" s="22">
        <f>VLOOKUP(Table1[[#This Row],[Subject]],'Subject Profile'!$A$2:$E$8,4,FALSE)</f>
        <v>0.88613857459934653</v>
      </c>
      <c r="D1344" s="22">
        <f>VLOOKUP(Table1[[#This Row],[Subject]],'Subject Profile'!$A$2:$E$8,5,FALSE)</f>
        <v>-2</v>
      </c>
      <c r="E1344" t="s">
        <v>110</v>
      </c>
      <c r="F1344" t="s">
        <v>73</v>
      </c>
      <c r="G1344" t="s">
        <v>5</v>
      </c>
      <c r="H1344">
        <f>IF(Table1[[#This Row],[decision]]="accept",1,0)</f>
        <v>0</v>
      </c>
      <c r="I1344">
        <v>0</v>
      </c>
      <c r="J1344">
        <v>480</v>
      </c>
      <c r="K1344">
        <v>1664606733</v>
      </c>
      <c r="L1344">
        <v>8</v>
      </c>
      <c r="M1344" t="str">
        <f>VLOOKUP($F1344,Experiment!$A$2:$U$90,MATCH(Results!M$1,Experiment!$A$1:$U$1,0)+1,FALSE)</f>
        <v>G</v>
      </c>
      <c r="N1344">
        <f>IF(Table1[[#This Row],[Impact]]="I",0,1)</f>
        <v>1</v>
      </c>
      <c r="O1344" s="2">
        <f>VLOOKUP($F1344,Experiment!$A$2:$U$90,MATCH(Results!O$1,Experiment!$A$1:$U$1,0),FALSE)</f>
        <v>-50</v>
      </c>
      <c r="P1344" s="3">
        <f>VLOOKUP($F1344,Experiment!$A$2:$U$90,MATCH(Results!P$1,Experiment!$A$1:$U$1,0),FALSE)</f>
        <v>0.5</v>
      </c>
      <c r="Q1344" s="2">
        <f>VLOOKUP($F1344,Experiment!$A$2:$U$90,MATCH(Results!Q$1,Experiment!$A$1:$U$1,0),FALSE)</f>
        <v>50</v>
      </c>
      <c r="R1344" s="3">
        <f>VLOOKUP($F1344,Experiment!$A$2:$U$90,MATCH(Results!R$1,Experiment!$A$1:$U$1,0),FALSE)</f>
        <v>0.5</v>
      </c>
      <c r="S1344" s="2">
        <f>VLOOKUP($F1344,Experiment!$A$2:$U$90,MATCH(Results!S$1,Experiment!$A$1:$U$1,0),FALSE)</f>
        <v>0</v>
      </c>
      <c r="T1344" s="2">
        <f>VLOOKUP($F1344,Experiment!$A$2:$U$90,MATCH(Results!T$1,Experiment!$A$1:$U$1,0),FALSE)</f>
        <v>2500</v>
      </c>
      <c r="U1344" s="2">
        <f>VLOOKUP($F1344,Experiment!$A$2:$U$90,MATCH(Results!U$1,Experiment!$A$1:$U$1,0),FALSE)</f>
        <v>50</v>
      </c>
      <c r="V1344" s="2">
        <f>VLOOKUP($F1344,Experiment!$A$2:$U$90,MATCH(Results!V$1,Experiment!$A$1:$U$1,0),FALSE)</f>
        <v>4</v>
      </c>
      <c r="W1344" s="3">
        <f>VLOOKUP($F1344,Experiment!$A$2:$U$90,MATCH(Results!W$1,Experiment!$A$1:$U$1,0),FALSE)</f>
        <v>0.25</v>
      </c>
      <c r="X1344" s="3">
        <f>VLOOKUP($F1344,Experiment!$A$2:$U$90,MATCH(Results!X$1,Experiment!$A$1:$U$1,0),FALSE)</f>
        <v>0.75</v>
      </c>
      <c r="Y1344" s="2">
        <f>VLOOKUP($F1344,Experiment!$A$2:$U$90,MATCH(Results!Y$1,Experiment!$A$1:$U$1,0),FALSE)</f>
        <v>1</v>
      </c>
      <c r="Z1344" s="3">
        <f>VLOOKUP($F1344,Experiment!$A$2:$U$90,MATCH(Results!Z$1,Experiment!$A$1:$U$1,0),FALSE)</f>
        <v>0.25</v>
      </c>
      <c r="AA1344" s="3">
        <f>VLOOKUP($F1344,Experiment!$A$2:$U$90,MATCH(Results!AA$1,Experiment!$A$1:$U$1,0),FALSE)</f>
        <v>0.5</v>
      </c>
      <c r="AB1344" s="3">
        <f>VLOOKUP($F1344,Experiment!$A$2:$U$90,MATCH(Results!AB$1,Experiment!$A$1:$U$1,0),FALSE)</f>
        <v>0.375</v>
      </c>
      <c r="AC1344" s="3">
        <f>VLOOKUP($F1344,Experiment!$A$2:$U$90,MATCH(Results!AC$1,Experiment!$A$1:$U$1,0),FALSE)</f>
        <v>0.625</v>
      </c>
      <c r="AD1344" s="2">
        <f>VLOOKUP($F1344,Experiment!$A$2:$U$90,MATCH(Results!AD$1,Experiment!$A$1:$U$1,0),FALSE)</f>
        <v>12.5</v>
      </c>
      <c r="AE1344" s="2">
        <f>VLOOKUP($F1344,Experiment!$A$2:$U$90,MATCH(Results!AE$1,Experiment!$A$1:$U$1,0),FALSE)</f>
        <v>2343.75</v>
      </c>
      <c r="AF1344" s="2">
        <f>VLOOKUP($F1344,Experiment!$A$2:$U$90,MATCH(Results!AF$1,Experiment!$A$1:$U$1,0),FALSE)</f>
        <v>48.412291827592711</v>
      </c>
      <c r="AG1344" s="3">
        <f>VLOOKUP($F1344,Experiment!$A$2:$W$90,MATCH(Results!AG$1,Experiment!$A$1:$W$1,0),FALSE)</f>
        <v>1</v>
      </c>
      <c r="AH1344" s="3">
        <f>VLOOKUP($F1344,Experiment!$A$2:$W$90,MATCH(Results!AH$1,Experiment!$A$1:$W$1,0),FALSE)</f>
        <v>0.625</v>
      </c>
      <c r="AI1344" s="3">
        <f>VLOOKUP($F1344,Experiment!$A$2:$X$90,MATCH(Results!AI$1,Experiment!$A$1:$X$1,0),FALSE)</f>
        <v>0.375</v>
      </c>
      <c r="AJ1344" s="2">
        <f>Table1[[#This Row],[Gain]]^Table1[[#This Row],[θ]]</f>
        <v>32.027486583090457</v>
      </c>
      <c r="AK1344" s="2">
        <f>-Table1[[#This Row],[λ]]*-Table1[[#This Row],[Loss]]^Table1[[#This Row],[θ]]</f>
        <v>64.054973166180915</v>
      </c>
      <c r="AL1344" s="2">
        <f>Table1[[#This Row],[v_n_w_g]]-Table1[[#This Row],[v_n_w_l]]</f>
        <v>-32.027486583090457</v>
      </c>
      <c r="AM1344" s="2">
        <f>IF(Table1[[#This Row],[diff_v]]&gt;=1,1,0)</f>
        <v>0</v>
      </c>
    </row>
    <row r="1345" spans="1:39" hidden="1" x14ac:dyDescent="0.3">
      <c r="A1345">
        <v>11</v>
      </c>
      <c r="B1345" t="s">
        <v>47</v>
      </c>
      <c r="C1345" s="22">
        <f>VLOOKUP(Table1[[#This Row],[Subject]],'Subject Profile'!$A$2:$E$8,4,FALSE)</f>
        <v>0.88613857459934653</v>
      </c>
      <c r="D1345" s="22">
        <f>VLOOKUP(Table1[[#This Row],[Subject]],'Subject Profile'!$A$2:$E$8,5,FALSE)</f>
        <v>-2</v>
      </c>
      <c r="E1345" t="s">
        <v>110</v>
      </c>
      <c r="F1345" t="s">
        <v>94</v>
      </c>
      <c r="G1345" t="s">
        <v>5</v>
      </c>
      <c r="H1345">
        <f>IF(Table1[[#This Row],[decision]]="accept",1,0)</f>
        <v>0</v>
      </c>
      <c r="I1345">
        <v>0</v>
      </c>
      <c r="J1345">
        <v>480</v>
      </c>
      <c r="K1345">
        <v>1664606737</v>
      </c>
      <c r="L1345">
        <v>4</v>
      </c>
      <c r="M1345" t="str">
        <f>VLOOKUP($F1345,Experiment!$A$2:$U$90,MATCH(Results!M$1,Experiment!$A$1:$U$1,0)+1,FALSE)</f>
        <v>I</v>
      </c>
      <c r="N1345">
        <f>IF(Table1[[#This Row],[Impact]]="I",0,1)</f>
        <v>0</v>
      </c>
      <c r="O1345" s="2">
        <f>VLOOKUP($F1345,Experiment!$A$2:$U$90,MATCH(Results!O$1,Experiment!$A$1:$U$1,0),FALSE)</f>
        <v>-90</v>
      </c>
      <c r="P1345" s="3">
        <f>VLOOKUP($F1345,Experiment!$A$2:$U$90,MATCH(Results!P$1,Experiment!$A$1:$U$1,0),FALSE)</f>
        <v>0.5</v>
      </c>
      <c r="Q1345" s="2">
        <f>VLOOKUP($F1345,Experiment!$A$2:$U$90,MATCH(Results!Q$1,Experiment!$A$1:$U$1,0),FALSE)</f>
        <v>90</v>
      </c>
      <c r="R1345" s="3">
        <f>VLOOKUP($F1345,Experiment!$A$2:$U$90,MATCH(Results!R$1,Experiment!$A$1:$U$1,0),FALSE)</f>
        <v>0.5</v>
      </c>
      <c r="S1345" s="2">
        <f>VLOOKUP($F1345,Experiment!$A$2:$U$90,MATCH(Results!S$1,Experiment!$A$1:$U$1,0),FALSE)</f>
        <v>0</v>
      </c>
      <c r="T1345" s="2">
        <f>VLOOKUP($F1345,Experiment!$A$2:$U$90,MATCH(Results!T$1,Experiment!$A$1:$U$1,0),FALSE)</f>
        <v>8100</v>
      </c>
      <c r="U1345" s="2">
        <f>VLOOKUP($F1345,Experiment!$A$2:$U$90,MATCH(Results!U$1,Experiment!$A$1:$U$1,0),FALSE)</f>
        <v>90</v>
      </c>
      <c r="V1345" s="2">
        <f>VLOOKUP($F1345,Experiment!$A$2:$U$90,MATCH(Results!V$1,Experiment!$A$1:$U$1,0),FALSE)</f>
        <v>2</v>
      </c>
      <c r="W1345" s="3">
        <f>VLOOKUP($F1345,Experiment!$A$2:$U$90,MATCH(Results!W$1,Experiment!$A$1:$U$1,0),FALSE)</f>
        <v>0.25</v>
      </c>
      <c r="X1345" s="3">
        <f>VLOOKUP($F1345,Experiment!$A$2:$U$90,MATCH(Results!X$1,Experiment!$A$1:$U$1,0),FALSE)</f>
        <v>0.75</v>
      </c>
      <c r="Y1345" s="2">
        <f>VLOOKUP($F1345,Experiment!$A$2:$U$90,MATCH(Results!Y$1,Experiment!$A$1:$U$1,0),FALSE)</f>
        <v>2</v>
      </c>
      <c r="Z1345" s="3">
        <f>VLOOKUP($F1345,Experiment!$A$2:$U$90,MATCH(Results!Z$1,Experiment!$A$1:$U$1,0),FALSE)</f>
        <v>0.5</v>
      </c>
      <c r="AA1345" s="3">
        <f>VLOOKUP($F1345,Experiment!$A$2:$U$90,MATCH(Results!AA$1,Experiment!$A$1:$U$1,0),FALSE)</f>
        <v>0.25</v>
      </c>
      <c r="AB1345" s="3">
        <f>VLOOKUP($F1345,Experiment!$A$2:$U$90,MATCH(Results!AB$1,Experiment!$A$1:$U$1,0),FALSE)</f>
        <v>0.625</v>
      </c>
      <c r="AC1345" s="3">
        <f>VLOOKUP($F1345,Experiment!$A$2:$U$90,MATCH(Results!AC$1,Experiment!$A$1:$U$1,0),FALSE)</f>
        <v>0.375</v>
      </c>
      <c r="AD1345" s="2">
        <f>VLOOKUP($F1345,Experiment!$A$2:$U$90,MATCH(Results!AD$1,Experiment!$A$1:$U$1,0),FALSE)</f>
        <v>-22.5</v>
      </c>
      <c r="AE1345" s="2">
        <f>VLOOKUP($F1345,Experiment!$A$2:$U$90,MATCH(Results!AE$1,Experiment!$A$1:$U$1,0),FALSE)</f>
        <v>7593.75</v>
      </c>
      <c r="AF1345" s="2">
        <f>VLOOKUP($F1345,Experiment!$A$2:$U$90,MATCH(Results!AF$1,Experiment!$A$1:$U$1,0),FALSE)</f>
        <v>87.142125289666879</v>
      </c>
      <c r="AG1345" s="3">
        <f>VLOOKUP($F1345,Experiment!$A$2:$W$90,MATCH(Results!AG$1,Experiment!$A$1:$W$1,0),FALSE)</f>
        <v>0.82730419370997643</v>
      </c>
      <c r="AH1345" s="3">
        <f>VLOOKUP($F1345,Experiment!$A$2:$W$90,MATCH(Results!AH$1,Experiment!$A$1:$W$1,0),FALSE)</f>
        <v>0.38648875795104182</v>
      </c>
      <c r="AI1345" s="3">
        <f>VLOOKUP($F1345,Experiment!$A$2:$X$90,MATCH(Results!AI$1,Experiment!$A$1:$X$1,0),FALSE)</f>
        <v>0.61351124204895813</v>
      </c>
      <c r="AJ1345" s="2">
        <f>Table1[[#This Row],[Gain]]^Table1[[#This Row],[θ]]</f>
        <v>53.917490655602954</v>
      </c>
      <c r="AK1345" s="2">
        <f>-Table1[[#This Row],[λ]]*-Table1[[#This Row],[Loss]]^Table1[[#This Row],[θ]]</f>
        <v>107.83498131120591</v>
      </c>
      <c r="AL1345" s="2">
        <f>Table1[[#This Row],[v_n_w_g]]-Table1[[#This Row],[v_n_w_l]]</f>
        <v>-53.917490655602954</v>
      </c>
      <c r="AM1345" s="2">
        <f>IF(Table1[[#This Row],[diff_v]]&gt;=1,1,0)</f>
        <v>0</v>
      </c>
    </row>
    <row r="1346" spans="1:39" hidden="1" x14ac:dyDescent="0.3">
      <c r="A1346">
        <v>12</v>
      </c>
      <c r="B1346" t="s">
        <v>47</v>
      </c>
      <c r="C1346" s="22">
        <f>VLOOKUP(Table1[[#This Row],[Subject]],'Subject Profile'!$A$2:$E$8,4,FALSE)</f>
        <v>0.88613857459934653</v>
      </c>
      <c r="D1346" s="22">
        <f>VLOOKUP(Table1[[#This Row],[Subject]],'Subject Profile'!$A$2:$E$8,5,FALSE)</f>
        <v>-2</v>
      </c>
      <c r="E1346" t="s">
        <v>110</v>
      </c>
      <c r="F1346" t="s">
        <v>55</v>
      </c>
      <c r="G1346" t="s">
        <v>56</v>
      </c>
      <c r="H1346">
        <f>IF(Table1[[#This Row],[decision]]="accept",1,0)</f>
        <v>0</v>
      </c>
      <c r="I1346">
        <v>0</v>
      </c>
      <c r="J1346">
        <v>480</v>
      </c>
      <c r="K1346">
        <v>1664606744</v>
      </c>
      <c r="L1346">
        <v>7</v>
      </c>
      <c r="M1346" t="str">
        <f>VLOOKUP($F1346,Experiment!$A$2:$U$90,MATCH(Results!M$1,Experiment!$A$1:$U$1,0)+1,FALSE)</f>
        <v>R</v>
      </c>
      <c r="N1346">
        <f>IF(Table1[[#This Row],[Impact]]="I",0,1)</f>
        <v>1</v>
      </c>
      <c r="O1346" s="2">
        <f>VLOOKUP($F1346,Experiment!$A$2:$U$90,MATCH(Results!O$1,Experiment!$A$1:$U$1,0),FALSE)</f>
        <v>0</v>
      </c>
      <c r="P1346" s="3">
        <f>VLOOKUP($F1346,Experiment!$A$2:$U$90,MATCH(Results!P$1,Experiment!$A$1:$U$1,0),FALSE)</f>
        <v>0</v>
      </c>
      <c r="Q1346" s="2">
        <f>VLOOKUP($F1346,Experiment!$A$2:$U$90,MATCH(Results!Q$1,Experiment!$A$1:$U$1,0),FALSE)</f>
        <v>0</v>
      </c>
      <c r="R1346" s="3">
        <f>VLOOKUP($F1346,Experiment!$A$2:$U$90,MATCH(Results!R$1,Experiment!$A$1:$U$1,0),FALSE)</f>
        <v>0</v>
      </c>
      <c r="S1346" s="2">
        <f>VLOOKUP($F1346,Experiment!$A$2:$U$90,MATCH(Results!S$1,Experiment!$A$1:$U$1,0),FALSE)</f>
        <v>0</v>
      </c>
      <c r="T1346" s="2">
        <f>VLOOKUP($F1346,Experiment!$A$2:$U$90,MATCH(Results!T$1,Experiment!$A$1:$U$1,0),FALSE)</f>
        <v>0</v>
      </c>
      <c r="U1346" s="2">
        <f>VLOOKUP($F1346,Experiment!$A$2:$U$90,MATCH(Results!U$1,Experiment!$A$1:$U$1,0),FALSE)</f>
        <v>0</v>
      </c>
      <c r="V1346" s="2">
        <f>VLOOKUP($F1346,Experiment!$A$2:$U$90,MATCH(Results!V$1,Experiment!$A$1:$U$1,0),FALSE)</f>
        <v>0</v>
      </c>
      <c r="W1346" s="3">
        <f>VLOOKUP($F1346,Experiment!$A$2:$U$90,MATCH(Results!W$1,Experiment!$A$1:$U$1,0),FALSE)</f>
        <v>0</v>
      </c>
      <c r="X1346" s="3">
        <f>VLOOKUP($F1346,Experiment!$A$2:$U$90,MATCH(Results!X$1,Experiment!$A$1:$U$1,0),FALSE)</f>
        <v>0</v>
      </c>
      <c r="Y1346" s="2">
        <f>VLOOKUP($F1346,Experiment!$A$2:$U$90,MATCH(Results!Y$1,Experiment!$A$1:$U$1,0),FALSE)</f>
        <v>0</v>
      </c>
      <c r="Z1346" s="3">
        <f>VLOOKUP($F1346,Experiment!$A$2:$U$90,MATCH(Results!Z$1,Experiment!$A$1:$U$1,0),FALSE)</f>
        <v>0</v>
      </c>
      <c r="AA1346" s="3">
        <f>VLOOKUP($F1346,Experiment!$A$2:$U$90,MATCH(Results!AA$1,Experiment!$A$1:$U$1,0),FALSE)</f>
        <v>0</v>
      </c>
      <c r="AB1346" s="3">
        <f>VLOOKUP($F1346,Experiment!$A$2:$U$90,MATCH(Results!AB$1,Experiment!$A$1:$U$1,0),FALSE)</f>
        <v>0</v>
      </c>
      <c r="AC1346" s="3">
        <f>VLOOKUP($F1346,Experiment!$A$2:$U$90,MATCH(Results!AC$1,Experiment!$A$1:$U$1,0),FALSE)</f>
        <v>0</v>
      </c>
      <c r="AD1346" s="2">
        <f>VLOOKUP($F1346,Experiment!$A$2:$U$90,MATCH(Results!AD$1,Experiment!$A$1:$U$1,0),FALSE)</f>
        <v>0</v>
      </c>
      <c r="AE1346" s="2">
        <f>VLOOKUP($F1346,Experiment!$A$2:$U$90,MATCH(Results!AE$1,Experiment!$A$1:$U$1,0),FALSE)</f>
        <v>0</v>
      </c>
      <c r="AF1346" s="2">
        <f>VLOOKUP($F1346,Experiment!$A$2:$U$90,MATCH(Results!AF$1,Experiment!$A$1:$U$1,0),FALSE)</f>
        <v>0</v>
      </c>
      <c r="AG1346" s="2"/>
      <c r="AH1346" s="3">
        <f>VLOOKUP($F1346,Experiment!$A$2:$W$90,MATCH(Results!AH$1,Experiment!$A$1:$W$1,0),FALSE)</f>
        <v>0</v>
      </c>
      <c r="AI1346" s="2">
        <f>VLOOKUP($F1346,Experiment!$A$2:$X$90,MATCH(Results!AI$1,Experiment!$A$1:$X$1,0),FALSE)</f>
        <v>0</v>
      </c>
      <c r="AJ1346" s="2">
        <f>Table1[[#This Row],[Gain]]^Table1[[#This Row],[θ]]</f>
        <v>0</v>
      </c>
      <c r="AK1346" s="2">
        <f>-Table1[[#This Row],[λ]]*-Table1[[#This Row],[Loss]]^Table1[[#This Row],[θ]]</f>
        <v>0</v>
      </c>
      <c r="AL1346" s="2">
        <f>Table1[[#This Row],[v_n_w_g]]-Table1[[#This Row],[v_n_w_l]]</f>
        <v>0</v>
      </c>
      <c r="AM1346" s="2">
        <f>IF(Table1[[#This Row],[diff_v]]&gt;=1,1,0)</f>
        <v>0</v>
      </c>
    </row>
    <row r="1347" spans="1:39" hidden="1" x14ac:dyDescent="0.3">
      <c r="A1347">
        <v>13</v>
      </c>
      <c r="B1347" t="s">
        <v>47</v>
      </c>
      <c r="C1347" s="22">
        <f>VLOOKUP(Table1[[#This Row],[Subject]],'Subject Profile'!$A$2:$E$8,4,FALSE)</f>
        <v>0.88613857459934653</v>
      </c>
      <c r="D1347" s="22">
        <f>VLOOKUP(Table1[[#This Row],[Subject]],'Subject Profile'!$A$2:$E$8,5,FALSE)</f>
        <v>-2</v>
      </c>
      <c r="E1347" t="s">
        <v>110</v>
      </c>
      <c r="F1347" t="s">
        <v>77</v>
      </c>
      <c r="G1347" t="s">
        <v>7</v>
      </c>
      <c r="H1347">
        <f>IF(Table1[[#This Row],[decision]]="accept",1,0)</f>
        <v>1</v>
      </c>
      <c r="I1347">
        <v>70</v>
      </c>
      <c r="J1347">
        <v>550</v>
      </c>
      <c r="K1347">
        <v>1664606752</v>
      </c>
      <c r="L1347">
        <v>8</v>
      </c>
      <c r="M1347" t="str">
        <f>VLOOKUP($F1347,Experiment!$A$2:$U$90,MATCH(Results!M$1,Experiment!$A$1:$U$1,0)+1,FALSE)</f>
        <v>G</v>
      </c>
      <c r="N1347">
        <f>IF(Table1[[#This Row],[Impact]]="I",0,1)</f>
        <v>1</v>
      </c>
      <c r="O1347" s="2">
        <f>VLOOKUP($F1347,Experiment!$A$2:$U$90,MATCH(Results!O$1,Experiment!$A$1:$U$1,0),FALSE)</f>
        <v>-50</v>
      </c>
      <c r="P1347" s="3">
        <f>VLOOKUP($F1347,Experiment!$A$2:$U$90,MATCH(Results!P$1,Experiment!$A$1:$U$1,0),FALSE)</f>
        <v>0.5</v>
      </c>
      <c r="Q1347" s="2">
        <f>VLOOKUP($F1347,Experiment!$A$2:$U$90,MATCH(Results!Q$1,Experiment!$A$1:$U$1,0),FALSE)</f>
        <v>70</v>
      </c>
      <c r="R1347" s="3">
        <f>VLOOKUP($F1347,Experiment!$A$2:$U$90,MATCH(Results!R$1,Experiment!$A$1:$U$1,0),FALSE)</f>
        <v>0.5</v>
      </c>
      <c r="S1347" s="2">
        <f>VLOOKUP($F1347,Experiment!$A$2:$U$90,MATCH(Results!S$1,Experiment!$A$1:$U$1,0),FALSE)</f>
        <v>10</v>
      </c>
      <c r="T1347" s="2">
        <f>VLOOKUP($F1347,Experiment!$A$2:$U$90,MATCH(Results!T$1,Experiment!$A$1:$U$1,0),FALSE)</f>
        <v>3600</v>
      </c>
      <c r="U1347" s="2">
        <f>VLOOKUP($F1347,Experiment!$A$2:$U$90,MATCH(Results!U$1,Experiment!$A$1:$U$1,0),FALSE)</f>
        <v>60</v>
      </c>
      <c r="V1347" s="2">
        <f>VLOOKUP($F1347,Experiment!$A$2:$U$90,MATCH(Results!V$1,Experiment!$A$1:$U$1,0),FALSE)</f>
        <v>4</v>
      </c>
      <c r="W1347" s="3">
        <f>VLOOKUP($F1347,Experiment!$A$2:$U$90,MATCH(Results!W$1,Experiment!$A$1:$U$1,0),FALSE)</f>
        <v>0.25</v>
      </c>
      <c r="X1347" s="3">
        <f>VLOOKUP($F1347,Experiment!$A$2:$U$90,MATCH(Results!X$1,Experiment!$A$1:$U$1,0),FALSE)</f>
        <v>0.75</v>
      </c>
      <c r="Y1347" s="2">
        <f>VLOOKUP($F1347,Experiment!$A$2:$U$90,MATCH(Results!Y$1,Experiment!$A$1:$U$1,0),FALSE)</f>
        <v>2</v>
      </c>
      <c r="Z1347" s="3">
        <f>VLOOKUP($F1347,Experiment!$A$2:$U$90,MATCH(Results!Z$1,Experiment!$A$1:$U$1,0),FALSE)</f>
        <v>0.5</v>
      </c>
      <c r="AA1347" s="3">
        <f>VLOOKUP($F1347,Experiment!$A$2:$U$90,MATCH(Results!AA$1,Experiment!$A$1:$U$1,0),FALSE)</f>
        <v>0.25</v>
      </c>
      <c r="AB1347" s="3">
        <f>VLOOKUP($F1347,Experiment!$A$2:$U$90,MATCH(Results!AB$1,Experiment!$A$1:$U$1,0),FALSE)</f>
        <v>0.625</v>
      </c>
      <c r="AC1347" s="3">
        <f>VLOOKUP($F1347,Experiment!$A$2:$U$90,MATCH(Results!AC$1,Experiment!$A$1:$U$1,0),FALSE)</f>
        <v>0.375</v>
      </c>
      <c r="AD1347" s="2">
        <f>VLOOKUP($F1347,Experiment!$A$2:$U$90,MATCH(Results!AD$1,Experiment!$A$1:$U$1,0),FALSE)</f>
        <v>-5</v>
      </c>
      <c r="AE1347" s="2">
        <f>VLOOKUP($F1347,Experiment!$A$2:$U$90,MATCH(Results!AE$1,Experiment!$A$1:$U$1,0),FALSE)</f>
        <v>3375</v>
      </c>
      <c r="AF1347" s="2">
        <f>VLOOKUP($F1347,Experiment!$A$2:$U$90,MATCH(Results!AF$1,Experiment!$A$1:$U$1,0),FALSE)</f>
        <v>58.094750193111253</v>
      </c>
      <c r="AG1347" s="3">
        <f>VLOOKUP($F1347,Experiment!$A$2:$W$90,MATCH(Results!AG$1,Experiment!$A$1:$W$1,0),FALSE)</f>
        <v>0.82730419370997643</v>
      </c>
      <c r="AH1347" s="3">
        <f>VLOOKUP($F1347,Experiment!$A$2:$W$90,MATCH(Results!AH$1,Experiment!$A$1:$W$1,0),FALSE)</f>
        <v>0.38648875795104182</v>
      </c>
      <c r="AI1347" s="3">
        <f>VLOOKUP($F1347,Experiment!$A$2:$X$90,MATCH(Results!AI$1,Experiment!$A$1:$X$1,0),FALSE)</f>
        <v>0.61351124204895813</v>
      </c>
      <c r="AJ1347" s="2">
        <f>Table1[[#This Row],[Gain]]^Table1[[#This Row],[θ]]</f>
        <v>43.153154399808855</v>
      </c>
      <c r="AK1347" s="2">
        <f>-Table1[[#This Row],[λ]]*-Table1[[#This Row],[Loss]]^Table1[[#This Row],[θ]]</f>
        <v>64.054973166180915</v>
      </c>
      <c r="AL1347" s="2">
        <f>Table1[[#This Row],[v_n_w_g]]-Table1[[#This Row],[v_n_w_l]]</f>
        <v>-20.90181876637206</v>
      </c>
      <c r="AM1347" s="2">
        <f>IF(Table1[[#This Row],[diff_v]]&gt;=1,1,0)</f>
        <v>0</v>
      </c>
    </row>
    <row r="1348" spans="1:39" hidden="1" x14ac:dyDescent="0.3">
      <c r="A1348">
        <v>14</v>
      </c>
      <c r="B1348" t="s">
        <v>47</v>
      </c>
      <c r="C1348" s="22">
        <f>VLOOKUP(Table1[[#This Row],[Subject]],'Subject Profile'!$A$2:$E$8,4,FALSE)</f>
        <v>0.88613857459934653</v>
      </c>
      <c r="D1348" s="22">
        <f>VLOOKUP(Table1[[#This Row],[Subject]],'Subject Profile'!$A$2:$E$8,5,FALSE)</f>
        <v>-2</v>
      </c>
      <c r="E1348" t="s">
        <v>110</v>
      </c>
      <c r="F1348" t="s">
        <v>76</v>
      </c>
      <c r="G1348" t="s">
        <v>113</v>
      </c>
      <c r="H1348">
        <f>IF(Table1[[#This Row],[decision]]="accept",1,0)</f>
        <v>0</v>
      </c>
      <c r="I1348">
        <v>0</v>
      </c>
      <c r="J1348">
        <v>550</v>
      </c>
      <c r="K1348">
        <v>1664606757</v>
      </c>
      <c r="L1348">
        <v>5</v>
      </c>
      <c r="M1348" t="str">
        <f>VLOOKUP($F1348,Experiment!$A$2:$U$90,MATCH(Results!M$1,Experiment!$A$1:$U$1,0)+1,FALSE)</f>
        <v>G</v>
      </c>
      <c r="N1348">
        <f>IF(Table1[[#This Row],[Impact]]="I",0,1)</f>
        <v>1</v>
      </c>
      <c r="O1348" s="2">
        <f>VLOOKUP($F1348,Experiment!$A$2:$U$90,MATCH(Results!O$1,Experiment!$A$1:$U$1,0),FALSE)</f>
        <v>-90</v>
      </c>
      <c r="P1348" s="3">
        <f>VLOOKUP($F1348,Experiment!$A$2:$U$90,MATCH(Results!P$1,Experiment!$A$1:$U$1,0),FALSE)</f>
        <v>0.5</v>
      </c>
      <c r="Q1348" s="2">
        <f>VLOOKUP($F1348,Experiment!$A$2:$U$90,MATCH(Results!Q$1,Experiment!$A$1:$U$1,0),FALSE)</f>
        <v>180</v>
      </c>
      <c r="R1348" s="3">
        <f>VLOOKUP($F1348,Experiment!$A$2:$U$90,MATCH(Results!R$1,Experiment!$A$1:$U$1,0),FALSE)</f>
        <v>0.5</v>
      </c>
      <c r="S1348" s="2">
        <f>VLOOKUP($F1348,Experiment!$A$2:$U$90,MATCH(Results!S$1,Experiment!$A$1:$U$1,0),FALSE)</f>
        <v>45</v>
      </c>
      <c r="T1348" s="2">
        <f>VLOOKUP($F1348,Experiment!$A$2:$U$90,MATCH(Results!T$1,Experiment!$A$1:$U$1,0),FALSE)</f>
        <v>18225</v>
      </c>
      <c r="U1348" s="2">
        <f>VLOOKUP($F1348,Experiment!$A$2:$U$90,MATCH(Results!U$1,Experiment!$A$1:$U$1,0),FALSE)</f>
        <v>135</v>
      </c>
      <c r="V1348" s="2">
        <f>VLOOKUP($F1348,Experiment!$A$2:$U$90,MATCH(Results!V$1,Experiment!$A$1:$U$1,0),FALSE)</f>
        <v>2</v>
      </c>
      <c r="W1348" s="3">
        <f>VLOOKUP($F1348,Experiment!$A$2:$U$90,MATCH(Results!W$1,Experiment!$A$1:$U$1,0),FALSE)</f>
        <v>0.25</v>
      </c>
      <c r="X1348" s="3">
        <f>VLOOKUP($F1348,Experiment!$A$2:$U$90,MATCH(Results!X$1,Experiment!$A$1:$U$1,0),FALSE)</f>
        <v>0.75</v>
      </c>
      <c r="Y1348" s="2">
        <f>VLOOKUP($F1348,Experiment!$A$2:$U$90,MATCH(Results!Y$1,Experiment!$A$1:$U$1,0),FALSE)</f>
        <v>2</v>
      </c>
      <c r="Z1348" s="3">
        <f>VLOOKUP($F1348,Experiment!$A$2:$U$90,MATCH(Results!Z$1,Experiment!$A$1:$U$1,0),FALSE)</f>
        <v>0.5</v>
      </c>
      <c r="AA1348" s="3">
        <f>VLOOKUP($F1348,Experiment!$A$2:$U$90,MATCH(Results!AA$1,Experiment!$A$1:$U$1,0),FALSE)</f>
        <v>0.25</v>
      </c>
      <c r="AB1348" s="3">
        <f>VLOOKUP($F1348,Experiment!$A$2:$U$90,MATCH(Results!AB$1,Experiment!$A$1:$U$1,0),FALSE)</f>
        <v>0.625</v>
      </c>
      <c r="AC1348" s="3">
        <f>VLOOKUP($F1348,Experiment!$A$2:$U$90,MATCH(Results!AC$1,Experiment!$A$1:$U$1,0),FALSE)</f>
        <v>0.375</v>
      </c>
      <c r="AD1348" s="2">
        <f>VLOOKUP($F1348,Experiment!$A$2:$U$90,MATCH(Results!AD$1,Experiment!$A$1:$U$1,0),FALSE)</f>
        <v>11.25</v>
      </c>
      <c r="AE1348" s="2">
        <f>VLOOKUP($F1348,Experiment!$A$2:$U$90,MATCH(Results!AE$1,Experiment!$A$1:$U$1,0),FALSE)</f>
        <v>17085.9375</v>
      </c>
      <c r="AF1348" s="2">
        <f>VLOOKUP($F1348,Experiment!$A$2:$U$90,MATCH(Results!AF$1,Experiment!$A$1:$U$1,0),FALSE)</f>
        <v>130.71318793450033</v>
      </c>
      <c r="AG1348" s="3">
        <f>VLOOKUP($F1348,Experiment!$A$2:$W$90,MATCH(Results!AG$1,Experiment!$A$1:$W$1,0),FALSE)</f>
        <v>0.82730419370997643</v>
      </c>
      <c r="AH1348" s="3">
        <f>VLOOKUP($F1348,Experiment!$A$2:$W$90,MATCH(Results!AH$1,Experiment!$A$1:$W$1,0),FALSE)</f>
        <v>0.38648875795104182</v>
      </c>
      <c r="AI1348" s="3">
        <f>VLOOKUP($F1348,Experiment!$A$2:$X$90,MATCH(Results!AI$1,Experiment!$A$1:$X$1,0),FALSE)</f>
        <v>0.61351124204895813</v>
      </c>
      <c r="AJ1348" s="2">
        <f>Table1[[#This Row],[Gain]]^Table1[[#This Row],[θ]]</f>
        <v>99.651528158912399</v>
      </c>
      <c r="AK1348" s="2">
        <f>-Table1[[#This Row],[λ]]*-Table1[[#This Row],[Loss]]^Table1[[#This Row],[θ]]</f>
        <v>107.83498131120591</v>
      </c>
      <c r="AL1348" s="2">
        <f>Table1[[#This Row],[v_n_w_g]]-Table1[[#This Row],[v_n_w_l]]</f>
        <v>-8.1834531522935094</v>
      </c>
      <c r="AM1348" s="2">
        <f>IF(Table1[[#This Row],[diff_v]]&gt;=1,1,0)</f>
        <v>0</v>
      </c>
    </row>
    <row r="1349" spans="1:39" hidden="1" x14ac:dyDescent="0.3">
      <c r="A1349">
        <v>15</v>
      </c>
      <c r="B1349" t="s">
        <v>47</v>
      </c>
      <c r="C1349" s="22">
        <f>VLOOKUP(Table1[[#This Row],[Subject]],'Subject Profile'!$A$2:$E$8,4,FALSE)</f>
        <v>0.88613857459934653</v>
      </c>
      <c r="D1349" s="22">
        <f>VLOOKUP(Table1[[#This Row],[Subject]],'Subject Profile'!$A$2:$E$8,5,FALSE)</f>
        <v>-2</v>
      </c>
      <c r="E1349" t="s">
        <v>110</v>
      </c>
      <c r="F1349" t="s">
        <v>85</v>
      </c>
      <c r="G1349" t="s">
        <v>5</v>
      </c>
      <c r="H1349">
        <f>IF(Table1[[#This Row],[decision]]="accept",1,0)</f>
        <v>0</v>
      </c>
      <c r="I1349">
        <v>0</v>
      </c>
      <c r="J1349">
        <v>550</v>
      </c>
      <c r="K1349">
        <v>1664606760</v>
      </c>
      <c r="L1349">
        <v>3</v>
      </c>
      <c r="M1349" t="str">
        <f>VLOOKUP($F1349,Experiment!$A$2:$U$90,MATCH(Results!M$1,Experiment!$A$1:$U$1,0)+1,FALSE)</f>
        <v>I</v>
      </c>
      <c r="N1349">
        <f>IF(Table1[[#This Row],[Impact]]="I",0,1)</f>
        <v>0</v>
      </c>
      <c r="O1349" s="2">
        <f>VLOOKUP($F1349,Experiment!$A$2:$U$90,MATCH(Results!O$1,Experiment!$A$1:$U$1,0),FALSE)</f>
        <v>-90</v>
      </c>
      <c r="P1349" s="3">
        <f>VLOOKUP($F1349,Experiment!$A$2:$U$90,MATCH(Results!P$1,Experiment!$A$1:$U$1,0),FALSE)</f>
        <v>0.5</v>
      </c>
      <c r="Q1349" s="2">
        <f>VLOOKUP($F1349,Experiment!$A$2:$U$90,MATCH(Results!Q$1,Experiment!$A$1:$U$1,0),FALSE)</f>
        <v>80</v>
      </c>
      <c r="R1349" s="3">
        <f>VLOOKUP($F1349,Experiment!$A$2:$U$90,MATCH(Results!R$1,Experiment!$A$1:$U$1,0),FALSE)</f>
        <v>0.5</v>
      </c>
      <c r="S1349" s="2">
        <f>VLOOKUP($F1349,Experiment!$A$2:$U$90,MATCH(Results!S$1,Experiment!$A$1:$U$1,0),FALSE)</f>
        <v>-5</v>
      </c>
      <c r="T1349" s="2">
        <f>VLOOKUP($F1349,Experiment!$A$2:$U$90,MATCH(Results!T$1,Experiment!$A$1:$U$1,0),FALSE)</f>
        <v>7225</v>
      </c>
      <c r="U1349" s="2">
        <f>VLOOKUP($F1349,Experiment!$A$2:$U$90,MATCH(Results!U$1,Experiment!$A$1:$U$1,0),FALSE)</f>
        <v>85</v>
      </c>
      <c r="V1349" s="2">
        <f>VLOOKUP($F1349,Experiment!$A$2:$U$90,MATCH(Results!V$1,Experiment!$A$1:$U$1,0),FALSE)</f>
        <v>2</v>
      </c>
      <c r="W1349" s="3">
        <f>VLOOKUP($F1349,Experiment!$A$2:$U$90,MATCH(Results!W$1,Experiment!$A$1:$U$1,0),FALSE)</f>
        <v>0.25</v>
      </c>
      <c r="X1349" s="3">
        <f>VLOOKUP($F1349,Experiment!$A$2:$U$90,MATCH(Results!X$1,Experiment!$A$1:$U$1,0),FALSE)</f>
        <v>0.75</v>
      </c>
      <c r="Y1349" s="2">
        <f>VLOOKUP($F1349,Experiment!$A$2:$U$90,MATCH(Results!Y$1,Experiment!$A$1:$U$1,0),FALSE)</f>
        <v>2</v>
      </c>
      <c r="Z1349" s="3">
        <f>VLOOKUP($F1349,Experiment!$A$2:$U$90,MATCH(Results!Z$1,Experiment!$A$1:$U$1,0),FALSE)</f>
        <v>0.5</v>
      </c>
      <c r="AA1349" s="3">
        <f>VLOOKUP($F1349,Experiment!$A$2:$U$90,MATCH(Results!AA$1,Experiment!$A$1:$U$1,0),FALSE)</f>
        <v>0.25</v>
      </c>
      <c r="AB1349" s="3">
        <f>VLOOKUP($F1349,Experiment!$A$2:$U$90,MATCH(Results!AB$1,Experiment!$A$1:$U$1,0),FALSE)</f>
        <v>0.625</v>
      </c>
      <c r="AC1349" s="3">
        <f>VLOOKUP($F1349,Experiment!$A$2:$U$90,MATCH(Results!AC$1,Experiment!$A$1:$U$1,0),FALSE)</f>
        <v>0.375</v>
      </c>
      <c r="AD1349" s="2">
        <f>VLOOKUP($F1349,Experiment!$A$2:$U$90,MATCH(Results!AD$1,Experiment!$A$1:$U$1,0),FALSE)</f>
        <v>-26.25</v>
      </c>
      <c r="AE1349" s="2">
        <f>VLOOKUP($F1349,Experiment!$A$2:$U$90,MATCH(Results!AE$1,Experiment!$A$1:$U$1,0),FALSE)</f>
        <v>6773.4375</v>
      </c>
      <c r="AF1349" s="2">
        <f>VLOOKUP($F1349,Experiment!$A$2:$U$90,MATCH(Results!AF$1,Experiment!$A$1:$U$1,0),FALSE)</f>
        <v>82.300896106907615</v>
      </c>
      <c r="AG1349" s="3">
        <f>VLOOKUP($F1349,Experiment!$A$2:$W$90,MATCH(Results!AG$1,Experiment!$A$1:$W$1,0),FALSE)</f>
        <v>0.82730419370997643</v>
      </c>
      <c r="AH1349" s="3">
        <f>VLOOKUP($F1349,Experiment!$A$2:$W$90,MATCH(Results!AH$1,Experiment!$A$1:$W$1,0),FALSE)</f>
        <v>0.38648875795104182</v>
      </c>
      <c r="AI1349" s="3">
        <f>VLOOKUP($F1349,Experiment!$A$2:$X$90,MATCH(Results!AI$1,Experiment!$A$1:$X$1,0),FALSE)</f>
        <v>0.61351124204895813</v>
      </c>
      <c r="AJ1349" s="2">
        <f>Table1[[#This Row],[Gain]]^Table1[[#This Row],[θ]]</f>
        <v>48.573729325843161</v>
      </c>
      <c r="AK1349" s="2">
        <f>-Table1[[#This Row],[λ]]*-Table1[[#This Row],[Loss]]^Table1[[#This Row],[θ]]</f>
        <v>107.83498131120591</v>
      </c>
      <c r="AL1349" s="2">
        <f>Table1[[#This Row],[v_n_w_g]]-Table1[[#This Row],[v_n_w_l]]</f>
        <v>-59.261251985362748</v>
      </c>
      <c r="AM1349" s="2">
        <f>IF(Table1[[#This Row],[diff_v]]&gt;=1,1,0)</f>
        <v>0</v>
      </c>
    </row>
    <row r="1350" spans="1:39" hidden="1" x14ac:dyDescent="0.3">
      <c r="A1350">
        <v>16</v>
      </c>
      <c r="B1350" t="s">
        <v>47</v>
      </c>
      <c r="C1350" s="22">
        <f>VLOOKUP(Table1[[#This Row],[Subject]],'Subject Profile'!$A$2:$E$8,4,FALSE)</f>
        <v>0.88613857459934653</v>
      </c>
      <c r="D1350" s="22">
        <f>VLOOKUP(Table1[[#This Row],[Subject]],'Subject Profile'!$A$2:$E$8,5,FALSE)</f>
        <v>-2</v>
      </c>
      <c r="E1350" t="s">
        <v>110</v>
      </c>
      <c r="F1350" t="s">
        <v>93</v>
      </c>
      <c r="G1350" t="s">
        <v>5</v>
      </c>
      <c r="H1350">
        <f>IF(Table1[[#This Row],[decision]]="accept",1,0)</f>
        <v>0</v>
      </c>
      <c r="I1350">
        <v>0</v>
      </c>
      <c r="J1350">
        <v>550</v>
      </c>
      <c r="K1350">
        <v>1664606764</v>
      </c>
      <c r="L1350">
        <v>4</v>
      </c>
      <c r="M1350" t="str">
        <f>VLOOKUP($F1350,Experiment!$A$2:$U$90,MATCH(Results!M$1,Experiment!$A$1:$U$1,0)+1,FALSE)</f>
        <v>I</v>
      </c>
      <c r="N1350">
        <f>IF(Table1[[#This Row],[Impact]]="I",0,1)</f>
        <v>0</v>
      </c>
      <c r="O1350" s="2">
        <f>VLOOKUP($F1350,Experiment!$A$2:$U$90,MATCH(Results!O$1,Experiment!$A$1:$U$1,0),FALSE)</f>
        <v>-90</v>
      </c>
      <c r="P1350" s="3">
        <f>VLOOKUP($F1350,Experiment!$A$2:$U$90,MATCH(Results!P$1,Experiment!$A$1:$U$1,0),FALSE)</f>
        <v>0.5</v>
      </c>
      <c r="Q1350" s="2">
        <f>VLOOKUP($F1350,Experiment!$A$2:$U$90,MATCH(Results!Q$1,Experiment!$A$1:$U$1,0),FALSE)</f>
        <v>100</v>
      </c>
      <c r="R1350" s="3">
        <f>VLOOKUP($F1350,Experiment!$A$2:$U$90,MATCH(Results!R$1,Experiment!$A$1:$U$1,0),FALSE)</f>
        <v>0.5</v>
      </c>
      <c r="S1350" s="2">
        <f>VLOOKUP($F1350,Experiment!$A$2:$U$90,MATCH(Results!S$1,Experiment!$A$1:$U$1,0),FALSE)</f>
        <v>5</v>
      </c>
      <c r="T1350" s="2">
        <f>VLOOKUP($F1350,Experiment!$A$2:$U$90,MATCH(Results!T$1,Experiment!$A$1:$U$1,0),FALSE)</f>
        <v>9025</v>
      </c>
      <c r="U1350" s="2">
        <f>VLOOKUP($F1350,Experiment!$A$2:$U$90,MATCH(Results!U$1,Experiment!$A$1:$U$1,0),FALSE)</f>
        <v>95</v>
      </c>
      <c r="V1350" s="2">
        <f>VLOOKUP($F1350,Experiment!$A$2:$U$90,MATCH(Results!V$1,Experiment!$A$1:$U$1,0),FALSE)</f>
        <v>4</v>
      </c>
      <c r="W1350" s="3">
        <f>VLOOKUP($F1350,Experiment!$A$2:$U$90,MATCH(Results!W$1,Experiment!$A$1:$U$1,0),FALSE)</f>
        <v>0.25</v>
      </c>
      <c r="X1350" s="3">
        <f>VLOOKUP($F1350,Experiment!$A$2:$U$90,MATCH(Results!X$1,Experiment!$A$1:$U$1,0),FALSE)</f>
        <v>0.75</v>
      </c>
      <c r="Y1350" s="2">
        <f>VLOOKUP($F1350,Experiment!$A$2:$U$90,MATCH(Results!Y$1,Experiment!$A$1:$U$1,0),FALSE)</f>
        <v>1</v>
      </c>
      <c r="Z1350" s="3">
        <f>VLOOKUP($F1350,Experiment!$A$2:$U$90,MATCH(Results!Z$1,Experiment!$A$1:$U$1,0),FALSE)</f>
        <v>0.25</v>
      </c>
      <c r="AA1350" s="3">
        <f>VLOOKUP($F1350,Experiment!$A$2:$U$90,MATCH(Results!AA$1,Experiment!$A$1:$U$1,0),FALSE)</f>
        <v>0.5</v>
      </c>
      <c r="AB1350" s="3">
        <f>VLOOKUP($F1350,Experiment!$A$2:$U$90,MATCH(Results!AB$1,Experiment!$A$1:$U$1,0),FALSE)</f>
        <v>0.375</v>
      </c>
      <c r="AC1350" s="3">
        <f>VLOOKUP($F1350,Experiment!$A$2:$U$90,MATCH(Results!AC$1,Experiment!$A$1:$U$1,0),FALSE)</f>
        <v>0.625</v>
      </c>
      <c r="AD1350" s="2">
        <f>VLOOKUP($F1350,Experiment!$A$2:$U$90,MATCH(Results!AD$1,Experiment!$A$1:$U$1,0),FALSE)</f>
        <v>28.75</v>
      </c>
      <c r="AE1350" s="2">
        <f>VLOOKUP($F1350,Experiment!$A$2:$U$90,MATCH(Results!AE$1,Experiment!$A$1:$U$1,0),FALSE)</f>
        <v>8460.9375</v>
      </c>
      <c r="AF1350" s="2">
        <f>VLOOKUP($F1350,Experiment!$A$2:$U$90,MATCH(Results!AF$1,Experiment!$A$1:$U$1,0),FALSE)</f>
        <v>91.983354472426157</v>
      </c>
      <c r="AG1350" s="3">
        <f>VLOOKUP($F1350,Experiment!$A$2:$W$90,MATCH(Results!AG$1,Experiment!$A$1:$W$1,0),FALSE)</f>
        <v>1</v>
      </c>
      <c r="AH1350" s="3">
        <f>VLOOKUP($F1350,Experiment!$A$2:$W$90,MATCH(Results!AH$1,Experiment!$A$1:$W$1,0),FALSE)</f>
        <v>0.625</v>
      </c>
      <c r="AI1350" s="3">
        <f>VLOOKUP($F1350,Experiment!$A$2:$X$90,MATCH(Results!AI$1,Experiment!$A$1:$X$1,0),FALSE)</f>
        <v>0.375</v>
      </c>
      <c r="AJ1350" s="2">
        <f>Table1[[#This Row],[Gain]]^Table1[[#This Row],[θ]]</f>
        <v>59.193926540095148</v>
      </c>
      <c r="AK1350" s="2">
        <f>-Table1[[#This Row],[λ]]*-Table1[[#This Row],[Loss]]^Table1[[#This Row],[θ]]</f>
        <v>107.83498131120591</v>
      </c>
      <c r="AL1350" s="2">
        <f>Table1[[#This Row],[v_n_w_g]]-Table1[[#This Row],[v_n_w_l]]</f>
        <v>-48.64105477111076</v>
      </c>
      <c r="AM1350" s="2">
        <f>IF(Table1[[#This Row],[diff_v]]&gt;=1,1,0)</f>
        <v>0</v>
      </c>
    </row>
    <row r="1351" spans="1:39" hidden="1" x14ac:dyDescent="0.3">
      <c r="A1351">
        <v>17</v>
      </c>
      <c r="B1351" t="s">
        <v>47</v>
      </c>
      <c r="C1351" s="22">
        <f>VLOOKUP(Table1[[#This Row],[Subject]],'Subject Profile'!$A$2:$E$8,4,FALSE)</f>
        <v>0.88613857459934653</v>
      </c>
      <c r="D1351" s="22">
        <f>VLOOKUP(Table1[[#This Row],[Subject]],'Subject Profile'!$A$2:$E$8,5,FALSE)</f>
        <v>-2</v>
      </c>
      <c r="E1351" t="s">
        <v>110</v>
      </c>
      <c r="F1351" t="s">
        <v>87</v>
      </c>
      <c r="G1351" t="s">
        <v>5</v>
      </c>
      <c r="H1351">
        <f>IF(Table1[[#This Row],[decision]]="accept",1,0)</f>
        <v>0</v>
      </c>
      <c r="I1351">
        <v>0</v>
      </c>
      <c r="J1351">
        <v>550</v>
      </c>
      <c r="K1351">
        <v>1664606768</v>
      </c>
      <c r="L1351">
        <v>4</v>
      </c>
      <c r="M1351" t="str">
        <f>VLOOKUP($F1351,Experiment!$A$2:$U$90,MATCH(Results!M$1,Experiment!$A$1:$U$1,0)+1,FALSE)</f>
        <v>G</v>
      </c>
      <c r="N1351">
        <f>IF(Table1[[#This Row],[Impact]]="I",0,1)</f>
        <v>1</v>
      </c>
      <c r="O1351" s="2">
        <f>VLOOKUP($F1351,Experiment!$A$2:$U$90,MATCH(Results!O$1,Experiment!$A$1:$U$1,0),FALSE)</f>
        <v>-90</v>
      </c>
      <c r="P1351" s="3">
        <f>VLOOKUP($F1351,Experiment!$A$2:$U$90,MATCH(Results!P$1,Experiment!$A$1:$U$1,0),FALSE)</f>
        <v>0.5</v>
      </c>
      <c r="Q1351" s="2">
        <f>VLOOKUP($F1351,Experiment!$A$2:$U$90,MATCH(Results!Q$1,Experiment!$A$1:$U$1,0),FALSE)</f>
        <v>90</v>
      </c>
      <c r="R1351" s="3">
        <f>VLOOKUP($F1351,Experiment!$A$2:$U$90,MATCH(Results!R$1,Experiment!$A$1:$U$1,0),FALSE)</f>
        <v>0.5</v>
      </c>
      <c r="S1351" s="2">
        <f>VLOOKUP($F1351,Experiment!$A$2:$U$90,MATCH(Results!S$1,Experiment!$A$1:$U$1,0),FALSE)</f>
        <v>0</v>
      </c>
      <c r="T1351" s="2">
        <f>VLOOKUP($F1351,Experiment!$A$2:$U$90,MATCH(Results!T$1,Experiment!$A$1:$U$1,0),FALSE)</f>
        <v>8100</v>
      </c>
      <c r="U1351" s="2">
        <f>VLOOKUP($F1351,Experiment!$A$2:$U$90,MATCH(Results!U$1,Experiment!$A$1:$U$1,0),FALSE)</f>
        <v>90</v>
      </c>
      <c r="V1351" s="2">
        <f>VLOOKUP($F1351,Experiment!$A$2:$U$90,MATCH(Results!V$1,Experiment!$A$1:$U$1,0),FALSE)</f>
        <v>2</v>
      </c>
      <c r="W1351" s="3">
        <f>VLOOKUP($F1351,Experiment!$A$2:$U$90,MATCH(Results!W$1,Experiment!$A$1:$U$1,0),FALSE)</f>
        <v>0.25</v>
      </c>
      <c r="X1351" s="3">
        <f>VLOOKUP($F1351,Experiment!$A$2:$U$90,MATCH(Results!X$1,Experiment!$A$1:$U$1,0),FALSE)</f>
        <v>0.75</v>
      </c>
      <c r="Y1351" s="2">
        <f>VLOOKUP($F1351,Experiment!$A$2:$U$90,MATCH(Results!Y$1,Experiment!$A$1:$U$1,0),FALSE)</f>
        <v>2</v>
      </c>
      <c r="Z1351" s="3">
        <f>VLOOKUP($F1351,Experiment!$A$2:$U$90,MATCH(Results!Z$1,Experiment!$A$1:$U$1,0),FALSE)</f>
        <v>0.5</v>
      </c>
      <c r="AA1351" s="3">
        <f>VLOOKUP($F1351,Experiment!$A$2:$U$90,MATCH(Results!AA$1,Experiment!$A$1:$U$1,0),FALSE)</f>
        <v>0.25</v>
      </c>
      <c r="AB1351" s="3">
        <f>VLOOKUP($F1351,Experiment!$A$2:$U$90,MATCH(Results!AB$1,Experiment!$A$1:$U$1,0),FALSE)</f>
        <v>0.625</v>
      </c>
      <c r="AC1351" s="3">
        <f>VLOOKUP($F1351,Experiment!$A$2:$U$90,MATCH(Results!AC$1,Experiment!$A$1:$U$1,0),FALSE)</f>
        <v>0.375</v>
      </c>
      <c r="AD1351" s="2">
        <f>VLOOKUP($F1351,Experiment!$A$2:$U$90,MATCH(Results!AD$1,Experiment!$A$1:$U$1,0),FALSE)</f>
        <v>-22.5</v>
      </c>
      <c r="AE1351" s="2">
        <f>VLOOKUP($F1351,Experiment!$A$2:$U$90,MATCH(Results!AE$1,Experiment!$A$1:$U$1,0),FALSE)</f>
        <v>7593.75</v>
      </c>
      <c r="AF1351" s="2">
        <f>VLOOKUP($F1351,Experiment!$A$2:$U$90,MATCH(Results!AF$1,Experiment!$A$1:$U$1,0),FALSE)</f>
        <v>87.142125289666879</v>
      </c>
      <c r="AG1351" s="3">
        <f>VLOOKUP($F1351,Experiment!$A$2:$W$90,MATCH(Results!AG$1,Experiment!$A$1:$W$1,0),FALSE)</f>
        <v>0.82730419370997643</v>
      </c>
      <c r="AH1351" s="3">
        <f>VLOOKUP($F1351,Experiment!$A$2:$W$90,MATCH(Results!AH$1,Experiment!$A$1:$W$1,0),FALSE)</f>
        <v>0.38648875795104182</v>
      </c>
      <c r="AI1351" s="3">
        <f>VLOOKUP($F1351,Experiment!$A$2:$X$90,MATCH(Results!AI$1,Experiment!$A$1:$X$1,0),FALSE)</f>
        <v>0.61351124204895813</v>
      </c>
      <c r="AJ1351" s="2">
        <f>Table1[[#This Row],[Gain]]^Table1[[#This Row],[θ]]</f>
        <v>53.917490655602954</v>
      </c>
      <c r="AK1351" s="2">
        <f>-Table1[[#This Row],[λ]]*-Table1[[#This Row],[Loss]]^Table1[[#This Row],[θ]]</f>
        <v>107.83498131120591</v>
      </c>
      <c r="AL1351" s="2">
        <f>Table1[[#This Row],[v_n_w_g]]-Table1[[#This Row],[v_n_w_l]]</f>
        <v>-53.917490655602954</v>
      </c>
      <c r="AM1351" s="2">
        <f>IF(Table1[[#This Row],[diff_v]]&gt;=1,1,0)</f>
        <v>0</v>
      </c>
    </row>
    <row r="1352" spans="1:39" hidden="1" x14ac:dyDescent="0.3">
      <c r="A1352">
        <v>18</v>
      </c>
      <c r="B1352" t="s">
        <v>47</v>
      </c>
      <c r="C1352" s="22">
        <f>VLOOKUP(Table1[[#This Row],[Subject]],'Subject Profile'!$A$2:$E$8,4,FALSE)</f>
        <v>0.88613857459934653</v>
      </c>
      <c r="D1352" s="22">
        <f>VLOOKUP(Table1[[#This Row],[Subject]],'Subject Profile'!$A$2:$E$8,5,FALSE)</f>
        <v>-2</v>
      </c>
      <c r="E1352" t="s">
        <v>110</v>
      </c>
      <c r="F1352" t="s">
        <v>55</v>
      </c>
      <c r="G1352" t="s">
        <v>56</v>
      </c>
      <c r="H1352">
        <f>IF(Table1[[#This Row],[decision]]="accept",1,0)</f>
        <v>0</v>
      </c>
      <c r="I1352">
        <v>0</v>
      </c>
      <c r="J1352">
        <v>550</v>
      </c>
      <c r="K1352">
        <v>1664606777</v>
      </c>
      <c r="L1352">
        <v>9</v>
      </c>
      <c r="M1352" t="str">
        <f>VLOOKUP($F1352,Experiment!$A$2:$U$90,MATCH(Results!M$1,Experiment!$A$1:$U$1,0)+1,FALSE)</f>
        <v>R</v>
      </c>
      <c r="N1352">
        <f>IF(Table1[[#This Row],[Impact]]="I",0,1)</f>
        <v>1</v>
      </c>
      <c r="O1352" s="2">
        <f>VLOOKUP($F1352,Experiment!$A$2:$U$90,MATCH(Results!O$1,Experiment!$A$1:$U$1,0),FALSE)</f>
        <v>0</v>
      </c>
      <c r="P1352" s="3">
        <f>VLOOKUP($F1352,Experiment!$A$2:$U$90,MATCH(Results!P$1,Experiment!$A$1:$U$1,0),FALSE)</f>
        <v>0</v>
      </c>
      <c r="Q1352" s="2">
        <f>VLOOKUP($F1352,Experiment!$A$2:$U$90,MATCH(Results!Q$1,Experiment!$A$1:$U$1,0),FALSE)</f>
        <v>0</v>
      </c>
      <c r="R1352" s="3">
        <f>VLOOKUP($F1352,Experiment!$A$2:$U$90,MATCH(Results!R$1,Experiment!$A$1:$U$1,0),FALSE)</f>
        <v>0</v>
      </c>
      <c r="S1352" s="2">
        <f>VLOOKUP($F1352,Experiment!$A$2:$U$90,MATCH(Results!S$1,Experiment!$A$1:$U$1,0),FALSE)</f>
        <v>0</v>
      </c>
      <c r="T1352" s="2">
        <f>VLOOKUP($F1352,Experiment!$A$2:$U$90,MATCH(Results!T$1,Experiment!$A$1:$U$1,0),FALSE)</f>
        <v>0</v>
      </c>
      <c r="U1352" s="2">
        <f>VLOOKUP($F1352,Experiment!$A$2:$U$90,MATCH(Results!U$1,Experiment!$A$1:$U$1,0),FALSE)</f>
        <v>0</v>
      </c>
      <c r="V1352" s="2">
        <f>VLOOKUP($F1352,Experiment!$A$2:$U$90,MATCH(Results!V$1,Experiment!$A$1:$U$1,0),FALSE)</f>
        <v>0</v>
      </c>
      <c r="W1352" s="3">
        <f>VLOOKUP($F1352,Experiment!$A$2:$U$90,MATCH(Results!W$1,Experiment!$A$1:$U$1,0),FALSE)</f>
        <v>0</v>
      </c>
      <c r="X1352" s="3">
        <f>VLOOKUP($F1352,Experiment!$A$2:$U$90,MATCH(Results!X$1,Experiment!$A$1:$U$1,0),FALSE)</f>
        <v>0</v>
      </c>
      <c r="Y1352" s="2">
        <f>VLOOKUP($F1352,Experiment!$A$2:$U$90,MATCH(Results!Y$1,Experiment!$A$1:$U$1,0),FALSE)</f>
        <v>0</v>
      </c>
      <c r="Z1352" s="3">
        <f>VLOOKUP($F1352,Experiment!$A$2:$U$90,MATCH(Results!Z$1,Experiment!$A$1:$U$1,0),FALSE)</f>
        <v>0</v>
      </c>
      <c r="AA1352" s="3">
        <f>VLOOKUP($F1352,Experiment!$A$2:$U$90,MATCH(Results!AA$1,Experiment!$A$1:$U$1,0),FALSE)</f>
        <v>0</v>
      </c>
      <c r="AB1352" s="3">
        <f>VLOOKUP($F1352,Experiment!$A$2:$U$90,MATCH(Results!AB$1,Experiment!$A$1:$U$1,0),FALSE)</f>
        <v>0</v>
      </c>
      <c r="AC1352" s="3">
        <f>VLOOKUP($F1352,Experiment!$A$2:$U$90,MATCH(Results!AC$1,Experiment!$A$1:$U$1,0),FALSE)</f>
        <v>0</v>
      </c>
      <c r="AD1352" s="2">
        <f>VLOOKUP($F1352,Experiment!$A$2:$U$90,MATCH(Results!AD$1,Experiment!$A$1:$U$1,0),FALSE)</f>
        <v>0</v>
      </c>
      <c r="AE1352" s="2">
        <f>VLOOKUP($F1352,Experiment!$A$2:$U$90,MATCH(Results!AE$1,Experiment!$A$1:$U$1,0),FALSE)</f>
        <v>0</v>
      </c>
      <c r="AF1352" s="2">
        <f>VLOOKUP($F1352,Experiment!$A$2:$U$90,MATCH(Results!AF$1,Experiment!$A$1:$U$1,0),FALSE)</f>
        <v>0</v>
      </c>
      <c r="AG1352" s="2"/>
      <c r="AH1352" s="3">
        <f>VLOOKUP($F1352,Experiment!$A$2:$W$90,MATCH(Results!AH$1,Experiment!$A$1:$W$1,0),FALSE)</f>
        <v>0</v>
      </c>
      <c r="AI1352" s="2">
        <f>VLOOKUP($F1352,Experiment!$A$2:$X$90,MATCH(Results!AI$1,Experiment!$A$1:$X$1,0),FALSE)</f>
        <v>0</v>
      </c>
      <c r="AJ1352" s="2">
        <f>Table1[[#This Row],[Gain]]^Table1[[#This Row],[θ]]</f>
        <v>0</v>
      </c>
      <c r="AK1352" s="2">
        <f>-Table1[[#This Row],[λ]]*-Table1[[#This Row],[Loss]]^Table1[[#This Row],[θ]]</f>
        <v>0</v>
      </c>
      <c r="AL1352" s="2">
        <f>Table1[[#This Row],[v_n_w_g]]-Table1[[#This Row],[v_n_w_l]]</f>
        <v>0</v>
      </c>
      <c r="AM1352" s="2">
        <f>IF(Table1[[#This Row],[diff_v]]&gt;=1,1,0)</f>
        <v>0</v>
      </c>
    </row>
    <row r="1353" spans="1:39" hidden="1" x14ac:dyDescent="0.3">
      <c r="A1353">
        <v>19</v>
      </c>
      <c r="B1353" t="s">
        <v>47</v>
      </c>
      <c r="C1353" s="22">
        <f>VLOOKUP(Table1[[#This Row],[Subject]],'Subject Profile'!$A$2:$E$8,4,FALSE)</f>
        <v>0.88613857459934653</v>
      </c>
      <c r="D1353" s="22">
        <f>VLOOKUP(Table1[[#This Row],[Subject]],'Subject Profile'!$A$2:$E$8,5,FALSE)</f>
        <v>-2</v>
      </c>
      <c r="E1353" t="s">
        <v>110</v>
      </c>
      <c r="F1353" t="s">
        <v>53</v>
      </c>
      <c r="G1353" t="s">
        <v>5</v>
      </c>
      <c r="H1353">
        <f>IF(Table1[[#This Row],[decision]]="accept",1,0)</f>
        <v>0</v>
      </c>
      <c r="I1353">
        <v>0</v>
      </c>
      <c r="J1353">
        <v>550</v>
      </c>
      <c r="K1353">
        <v>1664606784</v>
      </c>
      <c r="L1353">
        <v>7</v>
      </c>
      <c r="M1353" t="str">
        <f>VLOOKUP($F1353,Experiment!$A$2:$U$90,MATCH(Results!M$1,Experiment!$A$1:$U$1,0)+1,FALSE)</f>
        <v>G</v>
      </c>
      <c r="N1353">
        <f>IF(Table1[[#This Row],[Impact]]="I",0,1)</f>
        <v>1</v>
      </c>
      <c r="O1353" s="2">
        <f>VLOOKUP($F1353,Experiment!$A$2:$U$90,MATCH(Results!O$1,Experiment!$A$1:$U$1,0),FALSE)</f>
        <v>-10</v>
      </c>
      <c r="P1353" s="3">
        <f>VLOOKUP($F1353,Experiment!$A$2:$U$90,MATCH(Results!P$1,Experiment!$A$1:$U$1,0),FALSE)</f>
        <v>0.5</v>
      </c>
      <c r="Q1353" s="2">
        <f>VLOOKUP($F1353,Experiment!$A$2:$U$90,MATCH(Results!Q$1,Experiment!$A$1:$U$1,0),FALSE)</f>
        <v>0</v>
      </c>
      <c r="R1353" s="3">
        <f>VLOOKUP($F1353,Experiment!$A$2:$U$90,MATCH(Results!R$1,Experiment!$A$1:$U$1,0),FALSE)</f>
        <v>0.5</v>
      </c>
      <c r="S1353" s="2">
        <f>VLOOKUP($F1353,Experiment!$A$2:$U$90,MATCH(Results!S$1,Experiment!$A$1:$U$1,0),FALSE)</f>
        <v>-5</v>
      </c>
      <c r="T1353" s="2">
        <f>VLOOKUP($F1353,Experiment!$A$2:$U$90,MATCH(Results!T$1,Experiment!$A$1:$U$1,0),FALSE)</f>
        <v>25</v>
      </c>
      <c r="U1353" s="2">
        <f>VLOOKUP($F1353,Experiment!$A$2:$U$90,MATCH(Results!U$1,Experiment!$A$1:$U$1,0),FALSE)</f>
        <v>5</v>
      </c>
      <c r="V1353" s="2">
        <f>VLOOKUP($F1353,Experiment!$A$2:$U$90,MATCH(Results!V$1,Experiment!$A$1:$U$1,0),FALSE)</f>
        <v>4</v>
      </c>
      <c r="W1353" s="3">
        <f>VLOOKUP($F1353,Experiment!$A$2:$U$90,MATCH(Results!W$1,Experiment!$A$1:$U$1,0),FALSE)</f>
        <v>0.25</v>
      </c>
      <c r="X1353" s="3">
        <f>VLOOKUP($F1353,Experiment!$A$2:$U$90,MATCH(Results!X$1,Experiment!$A$1:$U$1,0),FALSE)</f>
        <v>0.75</v>
      </c>
      <c r="Y1353" s="2">
        <f>VLOOKUP($F1353,Experiment!$A$2:$U$90,MATCH(Results!Y$1,Experiment!$A$1:$U$1,0),FALSE)</f>
        <v>2</v>
      </c>
      <c r="Z1353" s="3">
        <f>VLOOKUP($F1353,Experiment!$A$2:$U$90,MATCH(Results!Z$1,Experiment!$A$1:$U$1,0),FALSE)</f>
        <v>0.5</v>
      </c>
      <c r="AA1353" s="3">
        <f>VLOOKUP($F1353,Experiment!$A$2:$U$90,MATCH(Results!AA$1,Experiment!$A$1:$U$1,0),FALSE)</f>
        <v>0.25</v>
      </c>
      <c r="AB1353" s="3">
        <f>VLOOKUP($F1353,Experiment!$A$2:$U$90,MATCH(Results!AB$1,Experiment!$A$1:$U$1,0),FALSE)</f>
        <v>0.625</v>
      </c>
      <c r="AC1353" s="3">
        <f>VLOOKUP($F1353,Experiment!$A$2:$U$90,MATCH(Results!AC$1,Experiment!$A$1:$U$1,0),FALSE)</f>
        <v>0.375</v>
      </c>
      <c r="AD1353" s="2">
        <f>VLOOKUP($F1353,Experiment!$A$2:$U$90,MATCH(Results!AD$1,Experiment!$A$1:$U$1,0),FALSE)</f>
        <v>-6.25</v>
      </c>
      <c r="AE1353" s="2">
        <f>VLOOKUP($F1353,Experiment!$A$2:$U$90,MATCH(Results!AE$1,Experiment!$A$1:$U$1,0),FALSE)</f>
        <v>23.4375</v>
      </c>
      <c r="AF1353" s="2">
        <f>VLOOKUP($F1353,Experiment!$A$2:$U$90,MATCH(Results!AF$1,Experiment!$A$1:$U$1,0),FALSE)</f>
        <v>4.8412291827592711</v>
      </c>
      <c r="AG1353" s="3">
        <f>VLOOKUP($F1353,Experiment!$A$2:$W$90,MATCH(Results!AG$1,Experiment!$A$1:$W$1,0),FALSE)</f>
        <v>0.82730419370997643</v>
      </c>
      <c r="AH1353" s="3">
        <f>VLOOKUP($F1353,Experiment!$A$2:$W$90,MATCH(Results!AH$1,Experiment!$A$1:$W$1,0),FALSE)</f>
        <v>0.38648875795104182</v>
      </c>
      <c r="AI1353" s="3">
        <f>VLOOKUP($F1353,Experiment!$A$2:$X$90,MATCH(Results!AI$1,Experiment!$A$1:$X$1,0),FALSE)</f>
        <v>0.61351124204895813</v>
      </c>
      <c r="AJ1353" s="2">
        <f>Table1[[#This Row],[Gain]]^Table1[[#This Row],[θ]]</f>
        <v>0</v>
      </c>
      <c r="AK1353" s="2">
        <f>-Table1[[#This Row],[λ]]*-Table1[[#This Row],[Loss]]^Table1[[#This Row],[θ]]</f>
        <v>15.387517868726606</v>
      </c>
      <c r="AL1353" s="2">
        <f>Table1[[#This Row],[v_n_w_g]]-Table1[[#This Row],[v_n_w_l]]</f>
        <v>-15.387517868726606</v>
      </c>
      <c r="AM1353" s="2">
        <f>IF(Table1[[#This Row],[diff_v]]&gt;=1,1,0)</f>
        <v>0</v>
      </c>
    </row>
    <row r="1354" spans="1:39" hidden="1" x14ac:dyDescent="0.3">
      <c r="A1354">
        <v>20</v>
      </c>
      <c r="B1354" t="s">
        <v>47</v>
      </c>
      <c r="C1354" s="22">
        <f>VLOOKUP(Table1[[#This Row],[Subject]],'Subject Profile'!$A$2:$E$8,4,FALSE)</f>
        <v>0.88613857459934653</v>
      </c>
      <c r="D1354" s="22">
        <f>VLOOKUP(Table1[[#This Row],[Subject]],'Subject Profile'!$A$2:$E$8,5,FALSE)</f>
        <v>-2</v>
      </c>
      <c r="E1354" t="s">
        <v>110</v>
      </c>
      <c r="F1354" t="s">
        <v>50</v>
      </c>
      <c r="G1354" t="s">
        <v>7</v>
      </c>
      <c r="H1354">
        <f>IF(Table1[[#This Row],[decision]]="accept",1,0)</f>
        <v>1</v>
      </c>
      <c r="I1354">
        <v>180</v>
      </c>
      <c r="J1354">
        <v>730</v>
      </c>
      <c r="K1354">
        <v>1664606788</v>
      </c>
      <c r="L1354">
        <v>4</v>
      </c>
      <c r="M1354" t="str">
        <f>VLOOKUP($F1354,Experiment!$A$2:$U$90,MATCH(Results!M$1,Experiment!$A$1:$U$1,0)+1,FALSE)</f>
        <v>I</v>
      </c>
      <c r="N1354">
        <f>IF(Table1[[#This Row],[Impact]]="I",0,1)</f>
        <v>0</v>
      </c>
      <c r="O1354" s="2">
        <f>VLOOKUP($F1354,Experiment!$A$2:$U$90,MATCH(Results!O$1,Experiment!$A$1:$U$1,0),FALSE)</f>
        <v>-90</v>
      </c>
      <c r="P1354" s="3">
        <f>VLOOKUP($F1354,Experiment!$A$2:$U$90,MATCH(Results!P$1,Experiment!$A$1:$U$1,0),FALSE)</f>
        <v>0.5</v>
      </c>
      <c r="Q1354" s="2">
        <f>VLOOKUP($F1354,Experiment!$A$2:$U$90,MATCH(Results!Q$1,Experiment!$A$1:$U$1,0),FALSE)</f>
        <v>180</v>
      </c>
      <c r="R1354" s="3">
        <f>VLOOKUP($F1354,Experiment!$A$2:$U$90,MATCH(Results!R$1,Experiment!$A$1:$U$1,0),FALSE)</f>
        <v>0.5</v>
      </c>
      <c r="S1354" s="2">
        <f>VLOOKUP($F1354,Experiment!$A$2:$U$90,MATCH(Results!S$1,Experiment!$A$1:$U$1,0),FALSE)</f>
        <v>45</v>
      </c>
      <c r="T1354" s="2">
        <f>VLOOKUP($F1354,Experiment!$A$2:$U$90,MATCH(Results!T$1,Experiment!$A$1:$U$1,0),FALSE)</f>
        <v>18225</v>
      </c>
      <c r="U1354" s="2">
        <f>VLOOKUP($F1354,Experiment!$A$2:$U$90,MATCH(Results!U$1,Experiment!$A$1:$U$1,0),FALSE)</f>
        <v>135</v>
      </c>
      <c r="V1354" s="2">
        <f>VLOOKUP($F1354,Experiment!$A$2:$U$90,MATCH(Results!V$1,Experiment!$A$1:$U$1,0),FALSE)</f>
        <v>4</v>
      </c>
      <c r="W1354" s="3">
        <f>VLOOKUP($F1354,Experiment!$A$2:$U$90,MATCH(Results!W$1,Experiment!$A$1:$U$1,0),FALSE)</f>
        <v>0.75</v>
      </c>
      <c r="X1354" s="3">
        <f>VLOOKUP($F1354,Experiment!$A$2:$U$90,MATCH(Results!X$1,Experiment!$A$1:$U$1,0),FALSE)</f>
        <v>0.25</v>
      </c>
      <c r="Y1354" s="2">
        <f>VLOOKUP($F1354,Experiment!$A$2:$U$90,MATCH(Results!Y$1,Experiment!$A$1:$U$1,0),FALSE)</f>
        <v>2</v>
      </c>
      <c r="Z1354" s="3">
        <f>VLOOKUP($F1354,Experiment!$A$2:$U$90,MATCH(Results!Z$1,Experiment!$A$1:$U$1,0),FALSE)</f>
        <v>0.05</v>
      </c>
      <c r="AA1354" s="3">
        <f>VLOOKUP($F1354,Experiment!$A$2:$U$90,MATCH(Results!AA$1,Experiment!$A$1:$U$1,0),FALSE)</f>
        <v>0.2</v>
      </c>
      <c r="AB1354" s="3">
        <f>VLOOKUP($F1354,Experiment!$A$2:$U$90,MATCH(Results!AB$1,Experiment!$A$1:$U$1,0),FALSE)</f>
        <v>0.42499999999999999</v>
      </c>
      <c r="AC1354" s="3">
        <f>VLOOKUP($F1354,Experiment!$A$2:$U$90,MATCH(Results!AC$1,Experiment!$A$1:$U$1,0),FALSE)</f>
        <v>0.57499999999999996</v>
      </c>
      <c r="AD1354" s="2">
        <f>VLOOKUP($F1354,Experiment!$A$2:$U$90,MATCH(Results!AD$1,Experiment!$A$1:$U$1,0),FALSE)</f>
        <v>65.249999999999986</v>
      </c>
      <c r="AE1354" s="2">
        <f>VLOOKUP($F1354,Experiment!$A$2:$U$90,MATCH(Results!AE$1,Experiment!$A$1:$U$1,0),FALSE)</f>
        <v>17814.9375</v>
      </c>
      <c r="AF1354" s="2">
        <f>VLOOKUP($F1354,Experiment!$A$2:$U$90,MATCH(Results!AF$1,Experiment!$A$1:$U$1,0),FALSE)</f>
        <v>133.47260954967501</v>
      </c>
      <c r="AG1354" s="3">
        <f>VLOOKUP($F1354,Experiment!$A$2:$W$90,MATCH(Results!AG$1,Experiment!$A$1:$W$1,0),FALSE)</f>
        <v>1</v>
      </c>
      <c r="AH1354" s="3">
        <f>VLOOKUP($F1354,Experiment!$A$2:$W$90,MATCH(Results!AH$1,Experiment!$A$1:$W$1,0),FALSE)</f>
        <v>0.57499999999999996</v>
      </c>
      <c r="AI1354" s="3">
        <f>VLOOKUP($F1354,Experiment!$A$2:$X$90,MATCH(Results!AI$1,Experiment!$A$1:$X$1,0),FALSE)</f>
        <v>0.42500000000000004</v>
      </c>
      <c r="AJ1354" s="2">
        <f>Table1[[#This Row],[Gain]]^Table1[[#This Row],[θ]]</f>
        <v>99.651528158912399</v>
      </c>
      <c r="AK1354" s="2">
        <f>-Table1[[#This Row],[λ]]*-Table1[[#This Row],[Loss]]^Table1[[#This Row],[θ]]</f>
        <v>107.83498131120591</v>
      </c>
      <c r="AL1354" s="2">
        <f>Table1[[#This Row],[v_n_w_g]]-Table1[[#This Row],[v_n_w_l]]</f>
        <v>-8.1834531522935094</v>
      </c>
      <c r="AM1354" s="2">
        <f>IF(Table1[[#This Row],[diff_v]]&gt;=1,1,0)</f>
        <v>0</v>
      </c>
    </row>
    <row r="1355" spans="1:39" hidden="1" x14ac:dyDescent="0.3">
      <c r="A1355">
        <v>21</v>
      </c>
      <c r="B1355" t="s">
        <v>47</v>
      </c>
      <c r="C1355" s="22">
        <f>VLOOKUP(Table1[[#This Row],[Subject]],'Subject Profile'!$A$2:$E$8,4,FALSE)</f>
        <v>0.88613857459934653</v>
      </c>
      <c r="D1355" s="22">
        <f>VLOOKUP(Table1[[#This Row],[Subject]],'Subject Profile'!$A$2:$E$8,5,FALSE)</f>
        <v>-2</v>
      </c>
      <c r="E1355" t="s">
        <v>110</v>
      </c>
      <c r="F1355" t="s">
        <v>89</v>
      </c>
      <c r="G1355" t="s">
        <v>90</v>
      </c>
      <c r="H1355">
        <f>IF(Table1[[#This Row],[decision]]="accept",1,0)</f>
        <v>0</v>
      </c>
      <c r="I1355">
        <v>-60</v>
      </c>
      <c r="J1355">
        <v>670</v>
      </c>
      <c r="K1355">
        <v>1664606803</v>
      </c>
      <c r="L1355">
        <v>15</v>
      </c>
      <c r="M1355" t="str">
        <f>VLOOKUP($F1355,Experiment!$A$2:$U$90,MATCH(Results!M$1,Experiment!$A$1:$U$1,0)+1,FALSE)</f>
        <v>T</v>
      </c>
      <c r="N1355">
        <f>IF(Table1[[#This Row],[Impact]]="I",0,1)</f>
        <v>1</v>
      </c>
      <c r="O1355" s="2">
        <f>VLOOKUP($F1355,Experiment!$A$2:$U$90,MATCH(Results!O$1,Experiment!$A$1:$U$1,0),FALSE)</f>
        <v>0</v>
      </c>
      <c r="P1355" s="3">
        <f>VLOOKUP($F1355,Experiment!$A$2:$U$90,MATCH(Results!P$1,Experiment!$A$1:$U$1,0),FALSE)</f>
        <v>0</v>
      </c>
      <c r="Q1355" s="2">
        <f>VLOOKUP($F1355,Experiment!$A$2:$U$90,MATCH(Results!Q$1,Experiment!$A$1:$U$1,0),FALSE)</f>
        <v>0</v>
      </c>
      <c r="R1355" s="3">
        <f>VLOOKUP($F1355,Experiment!$A$2:$U$90,MATCH(Results!R$1,Experiment!$A$1:$U$1,0),FALSE)</f>
        <v>0</v>
      </c>
      <c r="S1355" s="2">
        <f>VLOOKUP($F1355,Experiment!$A$2:$U$90,MATCH(Results!S$1,Experiment!$A$1:$U$1,0),FALSE)</f>
        <v>0</v>
      </c>
      <c r="T1355" s="2">
        <f>VLOOKUP($F1355,Experiment!$A$2:$U$90,MATCH(Results!T$1,Experiment!$A$1:$U$1,0),FALSE)</f>
        <v>0</v>
      </c>
      <c r="U1355" s="2">
        <f>VLOOKUP($F1355,Experiment!$A$2:$U$90,MATCH(Results!U$1,Experiment!$A$1:$U$1,0),FALSE)</f>
        <v>0</v>
      </c>
      <c r="V1355" s="2">
        <f>VLOOKUP($F1355,Experiment!$A$2:$U$90,MATCH(Results!V$1,Experiment!$A$1:$U$1,0),FALSE)</f>
        <v>0</v>
      </c>
      <c r="W1355" s="3">
        <f>VLOOKUP($F1355,Experiment!$A$2:$U$90,MATCH(Results!W$1,Experiment!$A$1:$U$1,0),FALSE)</f>
        <v>0</v>
      </c>
      <c r="X1355" s="3">
        <f>VLOOKUP($F1355,Experiment!$A$2:$U$90,MATCH(Results!X$1,Experiment!$A$1:$U$1,0),FALSE)</f>
        <v>0</v>
      </c>
      <c r="Y1355" s="2">
        <f>VLOOKUP($F1355,Experiment!$A$2:$U$90,MATCH(Results!Y$1,Experiment!$A$1:$U$1,0),FALSE)</f>
        <v>0</v>
      </c>
      <c r="Z1355" s="3">
        <f>VLOOKUP($F1355,Experiment!$A$2:$U$90,MATCH(Results!Z$1,Experiment!$A$1:$U$1,0),FALSE)</f>
        <v>0</v>
      </c>
      <c r="AA1355" s="3">
        <f>VLOOKUP($F1355,Experiment!$A$2:$U$90,MATCH(Results!AA$1,Experiment!$A$1:$U$1,0),FALSE)</f>
        <v>0</v>
      </c>
      <c r="AB1355" s="3">
        <f>VLOOKUP($F1355,Experiment!$A$2:$U$90,MATCH(Results!AB$1,Experiment!$A$1:$U$1,0),FALSE)</f>
        <v>0</v>
      </c>
      <c r="AC1355" s="3">
        <f>VLOOKUP($F1355,Experiment!$A$2:$U$90,MATCH(Results!AC$1,Experiment!$A$1:$U$1,0),FALSE)</f>
        <v>0</v>
      </c>
      <c r="AD1355" s="2">
        <f>VLOOKUP($F1355,Experiment!$A$2:$U$90,MATCH(Results!AD$1,Experiment!$A$1:$U$1,0),FALSE)</f>
        <v>0</v>
      </c>
      <c r="AE1355" s="2">
        <f>VLOOKUP($F1355,Experiment!$A$2:$U$90,MATCH(Results!AE$1,Experiment!$A$1:$U$1,0),FALSE)</f>
        <v>0</v>
      </c>
      <c r="AF1355" s="2">
        <f>VLOOKUP($F1355,Experiment!$A$2:$U$90,MATCH(Results!AF$1,Experiment!$A$1:$U$1,0),FALSE)</f>
        <v>0</v>
      </c>
      <c r="AG1355" s="2"/>
      <c r="AH1355" s="3">
        <f>VLOOKUP($F1355,Experiment!$A$2:$W$90,MATCH(Results!AH$1,Experiment!$A$1:$W$1,0),FALSE)</f>
        <v>0</v>
      </c>
      <c r="AI1355" s="2">
        <f>VLOOKUP($F1355,Experiment!$A$2:$X$90,MATCH(Results!AI$1,Experiment!$A$1:$X$1,0),FALSE)</f>
        <v>0</v>
      </c>
      <c r="AJ1355" s="2">
        <f>Table1[[#This Row],[Gain]]^Table1[[#This Row],[θ]]</f>
        <v>0</v>
      </c>
      <c r="AK1355" s="2">
        <f>-Table1[[#This Row],[λ]]*-Table1[[#This Row],[Loss]]^Table1[[#This Row],[θ]]</f>
        <v>0</v>
      </c>
      <c r="AL1355" s="2">
        <f>Table1[[#This Row],[v_n_w_g]]-Table1[[#This Row],[v_n_w_l]]</f>
        <v>0</v>
      </c>
      <c r="AM1355" s="2">
        <f>IF(Table1[[#This Row],[diff_v]]&gt;=1,1,0)</f>
        <v>0</v>
      </c>
    </row>
    <row r="1356" spans="1:39" hidden="1" x14ac:dyDescent="0.3">
      <c r="A1356">
        <v>22</v>
      </c>
      <c r="B1356" t="s">
        <v>47</v>
      </c>
      <c r="C1356" s="22">
        <f>VLOOKUP(Table1[[#This Row],[Subject]],'Subject Profile'!$A$2:$E$8,4,FALSE)</f>
        <v>0.88613857459934653</v>
      </c>
      <c r="D1356" s="22">
        <f>VLOOKUP(Table1[[#This Row],[Subject]],'Subject Profile'!$A$2:$E$8,5,FALSE)</f>
        <v>-2</v>
      </c>
      <c r="E1356" t="s">
        <v>110</v>
      </c>
      <c r="F1356" t="s">
        <v>84</v>
      </c>
      <c r="G1356" t="s">
        <v>7</v>
      </c>
      <c r="H1356">
        <f>IF(Table1[[#This Row],[decision]]="accept",1,0)</f>
        <v>1</v>
      </c>
      <c r="I1356">
        <v>30</v>
      </c>
      <c r="J1356">
        <v>760</v>
      </c>
      <c r="K1356">
        <v>1664606812</v>
      </c>
      <c r="L1356">
        <v>9</v>
      </c>
      <c r="M1356" t="str">
        <f>VLOOKUP($F1356,Experiment!$A$2:$U$90,MATCH(Results!M$1,Experiment!$A$1:$U$1,0)+1,FALSE)</f>
        <v>G</v>
      </c>
      <c r="N1356">
        <f>IF(Table1[[#This Row],[Impact]]="I",0,1)</f>
        <v>1</v>
      </c>
      <c r="O1356" s="2">
        <f>VLOOKUP($F1356,Experiment!$A$2:$U$90,MATCH(Results!O$1,Experiment!$A$1:$U$1,0),FALSE)</f>
        <v>-10</v>
      </c>
      <c r="P1356" s="3">
        <f>VLOOKUP($F1356,Experiment!$A$2:$U$90,MATCH(Results!P$1,Experiment!$A$1:$U$1,0),FALSE)</f>
        <v>0.5</v>
      </c>
      <c r="Q1356" s="2">
        <f>VLOOKUP($F1356,Experiment!$A$2:$U$90,MATCH(Results!Q$1,Experiment!$A$1:$U$1,0),FALSE)</f>
        <v>30</v>
      </c>
      <c r="R1356" s="3">
        <f>VLOOKUP($F1356,Experiment!$A$2:$U$90,MATCH(Results!R$1,Experiment!$A$1:$U$1,0),FALSE)</f>
        <v>0.5</v>
      </c>
      <c r="S1356" s="2">
        <f>VLOOKUP($F1356,Experiment!$A$2:$U$90,MATCH(Results!S$1,Experiment!$A$1:$U$1,0),FALSE)</f>
        <v>10</v>
      </c>
      <c r="T1356" s="2">
        <f>VLOOKUP($F1356,Experiment!$A$2:$U$90,MATCH(Results!T$1,Experiment!$A$1:$U$1,0),FALSE)</f>
        <v>400</v>
      </c>
      <c r="U1356" s="2">
        <f>VLOOKUP($F1356,Experiment!$A$2:$U$90,MATCH(Results!U$1,Experiment!$A$1:$U$1,0),FALSE)</f>
        <v>20</v>
      </c>
      <c r="V1356" s="2">
        <f>VLOOKUP($F1356,Experiment!$A$2:$U$90,MATCH(Results!V$1,Experiment!$A$1:$U$1,0),FALSE)</f>
        <v>4</v>
      </c>
      <c r="W1356" s="3">
        <f>VLOOKUP($F1356,Experiment!$A$2:$U$90,MATCH(Results!W$1,Experiment!$A$1:$U$1,0),FALSE)</f>
        <v>0.25</v>
      </c>
      <c r="X1356" s="3">
        <f>VLOOKUP($F1356,Experiment!$A$2:$U$90,MATCH(Results!X$1,Experiment!$A$1:$U$1,0),FALSE)</f>
        <v>0.75</v>
      </c>
      <c r="Y1356" s="2">
        <f>VLOOKUP($F1356,Experiment!$A$2:$U$90,MATCH(Results!Y$1,Experiment!$A$1:$U$1,0),FALSE)</f>
        <v>2</v>
      </c>
      <c r="Z1356" s="3">
        <f>VLOOKUP($F1356,Experiment!$A$2:$U$90,MATCH(Results!Z$1,Experiment!$A$1:$U$1,0),FALSE)</f>
        <v>0.5</v>
      </c>
      <c r="AA1356" s="3">
        <f>VLOOKUP($F1356,Experiment!$A$2:$U$90,MATCH(Results!AA$1,Experiment!$A$1:$U$1,0),FALSE)</f>
        <v>0.25</v>
      </c>
      <c r="AB1356" s="3">
        <f>VLOOKUP($F1356,Experiment!$A$2:$U$90,MATCH(Results!AB$1,Experiment!$A$1:$U$1,0),FALSE)</f>
        <v>0.625</v>
      </c>
      <c r="AC1356" s="3">
        <f>VLOOKUP($F1356,Experiment!$A$2:$U$90,MATCH(Results!AC$1,Experiment!$A$1:$U$1,0),FALSE)</f>
        <v>0.375</v>
      </c>
      <c r="AD1356" s="2">
        <f>VLOOKUP($F1356,Experiment!$A$2:$U$90,MATCH(Results!AD$1,Experiment!$A$1:$U$1,0),FALSE)</f>
        <v>5</v>
      </c>
      <c r="AE1356" s="2">
        <f>VLOOKUP($F1356,Experiment!$A$2:$U$90,MATCH(Results!AE$1,Experiment!$A$1:$U$1,0),FALSE)</f>
        <v>375</v>
      </c>
      <c r="AF1356" s="2">
        <f>VLOOKUP($F1356,Experiment!$A$2:$U$90,MATCH(Results!AF$1,Experiment!$A$1:$U$1,0),FALSE)</f>
        <v>19.364916731037084</v>
      </c>
      <c r="AG1356" s="3">
        <f>VLOOKUP($F1356,Experiment!$A$2:$W$90,MATCH(Results!AG$1,Experiment!$A$1:$W$1,0),FALSE)</f>
        <v>0.82730419370997643</v>
      </c>
      <c r="AH1356" s="3">
        <f>VLOOKUP($F1356,Experiment!$A$2:$W$90,MATCH(Results!AH$1,Experiment!$A$1:$W$1,0),FALSE)</f>
        <v>0.38648875795104182</v>
      </c>
      <c r="AI1356" s="3">
        <f>VLOOKUP($F1356,Experiment!$A$2:$X$90,MATCH(Results!AI$1,Experiment!$A$1:$X$1,0),FALSE)</f>
        <v>0.61351124204895813</v>
      </c>
      <c r="AJ1356" s="2">
        <f>Table1[[#This Row],[Gain]]^Table1[[#This Row],[θ]]</f>
        <v>20.367331083133973</v>
      </c>
      <c r="AK1356" s="2">
        <f>-Table1[[#This Row],[λ]]*-Table1[[#This Row],[Loss]]^Table1[[#This Row],[θ]]</f>
        <v>15.387517868726606</v>
      </c>
      <c r="AL1356" s="2">
        <f>Table1[[#This Row],[v_n_w_g]]-Table1[[#This Row],[v_n_w_l]]</f>
        <v>4.9798132144073666</v>
      </c>
      <c r="AM1356" s="2">
        <f>IF(Table1[[#This Row],[diff_v]]&gt;=1,1,0)</f>
        <v>1</v>
      </c>
    </row>
    <row r="1357" spans="1:39" hidden="1" x14ac:dyDescent="0.3">
      <c r="A1357">
        <v>23</v>
      </c>
      <c r="B1357" t="s">
        <v>47</v>
      </c>
      <c r="C1357" s="22">
        <f>VLOOKUP(Table1[[#This Row],[Subject]],'Subject Profile'!$A$2:$E$8,4,FALSE)</f>
        <v>0.88613857459934653</v>
      </c>
      <c r="D1357" s="22">
        <f>VLOOKUP(Table1[[#This Row],[Subject]],'Subject Profile'!$A$2:$E$8,5,FALSE)</f>
        <v>-2</v>
      </c>
      <c r="E1357" t="s">
        <v>110</v>
      </c>
      <c r="F1357" t="s">
        <v>54</v>
      </c>
      <c r="G1357" t="s">
        <v>5</v>
      </c>
      <c r="H1357">
        <f>IF(Table1[[#This Row],[decision]]="accept",1,0)</f>
        <v>0</v>
      </c>
      <c r="I1357">
        <v>0</v>
      </c>
      <c r="J1357">
        <v>760</v>
      </c>
      <c r="K1357">
        <v>1664606817</v>
      </c>
      <c r="L1357">
        <v>5</v>
      </c>
      <c r="M1357" t="str">
        <f>VLOOKUP($F1357,Experiment!$A$2:$U$90,MATCH(Results!M$1,Experiment!$A$1:$U$1,0)+1,FALSE)</f>
        <v>I</v>
      </c>
      <c r="N1357">
        <f>IF(Table1[[#This Row],[Impact]]="I",0,1)</f>
        <v>0</v>
      </c>
      <c r="O1357" s="2">
        <f>VLOOKUP($F1357,Experiment!$A$2:$U$90,MATCH(Results!O$1,Experiment!$A$1:$U$1,0),FALSE)</f>
        <v>-50</v>
      </c>
      <c r="P1357" s="3">
        <f>VLOOKUP($F1357,Experiment!$A$2:$U$90,MATCH(Results!P$1,Experiment!$A$1:$U$1,0),FALSE)</f>
        <v>0.5</v>
      </c>
      <c r="Q1357" s="2">
        <f>VLOOKUP($F1357,Experiment!$A$2:$U$90,MATCH(Results!Q$1,Experiment!$A$1:$U$1,0),FALSE)</f>
        <v>40</v>
      </c>
      <c r="R1357" s="3">
        <f>VLOOKUP($F1357,Experiment!$A$2:$U$90,MATCH(Results!R$1,Experiment!$A$1:$U$1,0),FALSE)</f>
        <v>0.5</v>
      </c>
      <c r="S1357" s="2">
        <f>VLOOKUP($F1357,Experiment!$A$2:$U$90,MATCH(Results!S$1,Experiment!$A$1:$U$1,0),FALSE)</f>
        <v>-5</v>
      </c>
      <c r="T1357" s="2">
        <f>VLOOKUP($F1357,Experiment!$A$2:$U$90,MATCH(Results!T$1,Experiment!$A$1:$U$1,0),FALSE)</f>
        <v>2025</v>
      </c>
      <c r="U1357" s="2">
        <f>VLOOKUP($F1357,Experiment!$A$2:$U$90,MATCH(Results!U$1,Experiment!$A$1:$U$1,0),FALSE)</f>
        <v>45</v>
      </c>
      <c r="V1357" s="2">
        <f>VLOOKUP($F1357,Experiment!$A$2:$U$90,MATCH(Results!V$1,Experiment!$A$1:$U$1,0),FALSE)</f>
        <v>4</v>
      </c>
      <c r="W1357" s="3">
        <f>VLOOKUP($F1357,Experiment!$A$2:$U$90,MATCH(Results!W$1,Experiment!$A$1:$U$1,0),FALSE)</f>
        <v>0.25</v>
      </c>
      <c r="X1357" s="3">
        <f>VLOOKUP($F1357,Experiment!$A$2:$U$90,MATCH(Results!X$1,Experiment!$A$1:$U$1,0),FALSE)</f>
        <v>0.75</v>
      </c>
      <c r="Y1357" s="2">
        <f>VLOOKUP($F1357,Experiment!$A$2:$U$90,MATCH(Results!Y$1,Experiment!$A$1:$U$1,0),FALSE)</f>
        <v>1</v>
      </c>
      <c r="Z1357" s="3">
        <f>VLOOKUP($F1357,Experiment!$A$2:$U$90,MATCH(Results!Z$1,Experiment!$A$1:$U$1,0),FALSE)</f>
        <v>0.25</v>
      </c>
      <c r="AA1357" s="3">
        <f>VLOOKUP($F1357,Experiment!$A$2:$U$90,MATCH(Results!AA$1,Experiment!$A$1:$U$1,0),FALSE)</f>
        <v>0.5</v>
      </c>
      <c r="AB1357" s="3">
        <f>VLOOKUP($F1357,Experiment!$A$2:$U$90,MATCH(Results!AB$1,Experiment!$A$1:$U$1,0),FALSE)</f>
        <v>0.375</v>
      </c>
      <c r="AC1357" s="3">
        <f>VLOOKUP($F1357,Experiment!$A$2:$U$90,MATCH(Results!AC$1,Experiment!$A$1:$U$1,0),FALSE)</f>
        <v>0.625</v>
      </c>
      <c r="AD1357" s="2">
        <f>VLOOKUP($F1357,Experiment!$A$2:$U$90,MATCH(Results!AD$1,Experiment!$A$1:$U$1,0),FALSE)</f>
        <v>6.25</v>
      </c>
      <c r="AE1357" s="2">
        <f>VLOOKUP($F1357,Experiment!$A$2:$U$90,MATCH(Results!AE$1,Experiment!$A$1:$U$1,0),FALSE)</f>
        <v>1898.4375</v>
      </c>
      <c r="AF1357" s="2">
        <f>VLOOKUP($F1357,Experiment!$A$2:$U$90,MATCH(Results!AF$1,Experiment!$A$1:$U$1,0),FALSE)</f>
        <v>43.571062644833439</v>
      </c>
      <c r="AG1357" s="3">
        <f>VLOOKUP($F1357,Experiment!$A$2:$W$90,MATCH(Results!AG$1,Experiment!$A$1:$W$1,0),FALSE)</f>
        <v>1</v>
      </c>
      <c r="AH1357" s="3">
        <f>VLOOKUP($F1357,Experiment!$A$2:$W$90,MATCH(Results!AH$1,Experiment!$A$1:$W$1,0),FALSE)</f>
        <v>0.625</v>
      </c>
      <c r="AI1357" s="3">
        <f>VLOOKUP($F1357,Experiment!$A$2:$X$90,MATCH(Results!AI$1,Experiment!$A$1:$X$1,0),FALSE)</f>
        <v>0.375</v>
      </c>
      <c r="AJ1357" s="2">
        <f>Table1[[#This Row],[Gain]]^Table1[[#This Row],[θ]]</f>
        <v>26.281318966403699</v>
      </c>
      <c r="AK1357" s="2">
        <f>-Table1[[#This Row],[λ]]*-Table1[[#This Row],[Loss]]^Table1[[#This Row],[θ]]</f>
        <v>64.054973166180915</v>
      </c>
      <c r="AL1357" s="2">
        <f>Table1[[#This Row],[v_n_w_g]]-Table1[[#This Row],[v_n_w_l]]</f>
        <v>-37.773654199777212</v>
      </c>
      <c r="AM1357" s="2">
        <f>IF(Table1[[#This Row],[diff_v]]&gt;=1,1,0)</f>
        <v>0</v>
      </c>
    </row>
    <row r="1358" spans="1:39" hidden="1" x14ac:dyDescent="0.3">
      <c r="A1358">
        <v>24</v>
      </c>
      <c r="B1358" t="s">
        <v>47</v>
      </c>
      <c r="C1358" s="22">
        <f>VLOOKUP(Table1[[#This Row],[Subject]],'Subject Profile'!$A$2:$E$8,4,FALSE)</f>
        <v>0.88613857459934653</v>
      </c>
      <c r="D1358" s="22">
        <f>VLOOKUP(Table1[[#This Row],[Subject]],'Subject Profile'!$A$2:$E$8,5,FALSE)</f>
        <v>-2</v>
      </c>
      <c r="E1358" t="s">
        <v>110</v>
      </c>
      <c r="F1358" t="s">
        <v>105</v>
      </c>
      <c r="G1358" t="s">
        <v>5</v>
      </c>
      <c r="H1358">
        <f>IF(Table1[[#This Row],[decision]]="accept",1,0)</f>
        <v>0</v>
      </c>
      <c r="I1358">
        <v>0</v>
      </c>
      <c r="J1358">
        <v>760</v>
      </c>
      <c r="K1358">
        <v>1664606822</v>
      </c>
      <c r="L1358">
        <v>5</v>
      </c>
      <c r="M1358" t="str">
        <f>VLOOKUP($F1358,Experiment!$A$2:$U$90,MATCH(Results!M$1,Experiment!$A$1:$U$1,0)+1,FALSE)</f>
        <v>G</v>
      </c>
      <c r="N1358">
        <f>IF(Table1[[#This Row],[Impact]]="I",0,1)</f>
        <v>1</v>
      </c>
      <c r="O1358" s="2">
        <f>VLOOKUP($F1358,Experiment!$A$2:$U$90,MATCH(Results!O$1,Experiment!$A$1:$U$1,0),FALSE)</f>
        <v>-50</v>
      </c>
      <c r="P1358" s="3">
        <f>VLOOKUP($F1358,Experiment!$A$2:$U$90,MATCH(Results!P$1,Experiment!$A$1:$U$1,0),FALSE)</f>
        <v>0.5</v>
      </c>
      <c r="Q1358" s="2">
        <f>VLOOKUP($F1358,Experiment!$A$2:$U$90,MATCH(Results!Q$1,Experiment!$A$1:$U$1,0),FALSE)</f>
        <v>40</v>
      </c>
      <c r="R1358" s="3">
        <f>VLOOKUP($F1358,Experiment!$A$2:$U$90,MATCH(Results!R$1,Experiment!$A$1:$U$1,0),FALSE)</f>
        <v>0.5</v>
      </c>
      <c r="S1358" s="2">
        <f>VLOOKUP($F1358,Experiment!$A$2:$U$90,MATCH(Results!S$1,Experiment!$A$1:$U$1,0),FALSE)</f>
        <v>-5</v>
      </c>
      <c r="T1358" s="2">
        <f>VLOOKUP($F1358,Experiment!$A$2:$U$90,MATCH(Results!T$1,Experiment!$A$1:$U$1,0),FALSE)</f>
        <v>2025</v>
      </c>
      <c r="U1358" s="2">
        <f>VLOOKUP($F1358,Experiment!$A$2:$U$90,MATCH(Results!U$1,Experiment!$A$1:$U$1,0),FALSE)</f>
        <v>45</v>
      </c>
      <c r="V1358" s="2">
        <f>VLOOKUP($F1358,Experiment!$A$2:$U$90,MATCH(Results!V$1,Experiment!$A$1:$U$1,0),FALSE)</f>
        <v>4</v>
      </c>
      <c r="W1358" s="3">
        <f>VLOOKUP($F1358,Experiment!$A$2:$U$90,MATCH(Results!W$1,Experiment!$A$1:$U$1,0),FALSE)</f>
        <v>0.25</v>
      </c>
      <c r="X1358" s="3">
        <f>VLOOKUP($F1358,Experiment!$A$2:$U$90,MATCH(Results!X$1,Experiment!$A$1:$U$1,0),FALSE)</f>
        <v>0.75</v>
      </c>
      <c r="Y1358" s="2">
        <f>VLOOKUP($F1358,Experiment!$A$2:$U$90,MATCH(Results!Y$1,Experiment!$A$1:$U$1,0),FALSE)</f>
        <v>1</v>
      </c>
      <c r="Z1358" s="3">
        <f>VLOOKUP($F1358,Experiment!$A$2:$U$90,MATCH(Results!Z$1,Experiment!$A$1:$U$1,0),FALSE)</f>
        <v>0.25</v>
      </c>
      <c r="AA1358" s="3">
        <f>VLOOKUP($F1358,Experiment!$A$2:$U$90,MATCH(Results!AA$1,Experiment!$A$1:$U$1,0),FALSE)</f>
        <v>0.5</v>
      </c>
      <c r="AB1358" s="3">
        <f>VLOOKUP($F1358,Experiment!$A$2:$U$90,MATCH(Results!AB$1,Experiment!$A$1:$U$1,0),FALSE)</f>
        <v>0.375</v>
      </c>
      <c r="AC1358" s="3">
        <f>VLOOKUP($F1358,Experiment!$A$2:$U$90,MATCH(Results!AC$1,Experiment!$A$1:$U$1,0),FALSE)</f>
        <v>0.625</v>
      </c>
      <c r="AD1358" s="2">
        <f>VLOOKUP($F1358,Experiment!$A$2:$U$90,MATCH(Results!AD$1,Experiment!$A$1:$U$1,0),FALSE)</f>
        <v>6.25</v>
      </c>
      <c r="AE1358" s="2">
        <f>VLOOKUP($F1358,Experiment!$A$2:$U$90,MATCH(Results!AE$1,Experiment!$A$1:$U$1,0),FALSE)</f>
        <v>1898.4375</v>
      </c>
      <c r="AF1358" s="2">
        <f>VLOOKUP($F1358,Experiment!$A$2:$U$90,MATCH(Results!AF$1,Experiment!$A$1:$U$1,0),FALSE)</f>
        <v>43.571062644833439</v>
      </c>
      <c r="AG1358" s="3">
        <f>VLOOKUP($F1358,Experiment!$A$2:$W$90,MATCH(Results!AG$1,Experiment!$A$1:$W$1,0),FALSE)</f>
        <v>1</v>
      </c>
      <c r="AH1358" s="3">
        <f>VLOOKUP($F1358,Experiment!$A$2:$W$90,MATCH(Results!AH$1,Experiment!$A$1:$W$1,0),FALSE)</f>
        <v>0.625</v>
      </c>
      <c r="AI1358" s="3">
        <f>VLOOKUP($F1358,Experiment!$A$2:$X$90,MATCH(Results!AI$1,Experiment!$A$1:$X$1,0),FALSE)</f>
        <v>0.375</v>
      </c>
      <c r="AJ1358" s="2">
        <f>Table1[[#This Row],[Gain]]^Table1[[#This Row],[θ]]</f>
        <v>26.281318966403699</v>
      </c>
      <c r="AK1358" s="2">
        <f>-Table1[[#This Row],[λ]]*-Table1[[#This Row],[Loss]]^Table1[[#This Row],[θ]]</f>
        <v>64.054973166180915</v>
      </c>
      <c r="AL1358" s="2">
        <f>Table1[[#This Row],[v_n_w_g]]-Table1[[#This Row],[v_n_w_l]]</f>
        <v>-37.773654199777212</v>
      </c>
      <c r="AM1358" s="2">
        <f>IF(Table1[[#This Row],[diff_v]]&gt;=1,1,0)</f>
        <v>0</v>
      </c>
    </row>
    <row r="1359" spans="1:39" hidden="1" x14ac:dyDescent="0.3">
      <c r="A1359">
        <v>25</v>
      </c>
      <c r="B1359" t="s">
        <v>47</v>
      </c>
      <c r="C1359" s="22">
        <f>VLOOKUP(Table1[[#This Row],[Subject]],'Subject Profile'!$A$2:$E$8,4,FALSE)</f>
        <v>0.88613857459934653</v>
      </c>
      <c r="D1359" s="22">
        <f>VLOOKUP(Table1[[#This Row],[Subject]],'Subject Profile'!$A$2:$E$8,5,FALSE)</f>
        <v>-2</v>
      </c>
      <c r="E1359" t="s">
        <v>110</v>
      </c>
      <c r="F1359" t="s">
        <v>55</v>
      </c>
      <c r="G1359" t="s">
        <v>56</v>
      </c>
      <c r="H1359">
        <f>IF(Table1[[#This Row],[decision]]="accept",1,0)</f>
        <v>0</v>
      </c>
      <c r="I1359">
        <v>0</v>
      </c>
      <c r="J1359">
        <v>760</v>
      </c>
      <c r="K1359">
        <v>1664606834</v>
      </c>
      <c r="L1359">
        <v>12</v>
      </c>
      <c r="M1359" t="str">
        <f>VLOOKUP($F1359,Experiment!$A$2:$U$90,MATCH(Results!M$1,Experiment!$A$1:$U$1,0)+1,FALSE)</f>
        <v>R</v>
      </c>
      <c r="N1359">
        <f>IF(Table1[[#This Row],[Impact]]="I",0,1)</f>
        <v>1</v>
      </c>
      <c r="O1359" s="2">
        <f>VLOOKUP($F1359,Experiment!$A$2:$U$90,MATCH(Results!O$1,Experiment!$A$1:$U$1,0),FALSE)</f>
        <v>0</v>
      </c>
      <c r="P1359" s="3">
        <f>VLOOKUP($F1359,Experiment!$A$2:$U$90,MATCH(Results!P$1,Experiment!$A$1:$U$1,0),FALSE)</f>
        <v>0</v>
      </c>
      <c r="Q1359" s="2">
        <f>VLOOKUP($F1359,Experiment!$A$2:$U$90,MATCH(Results!Q$1,Experiment!$A$1:$U$1,0),FALSE)</f>
        <v>0</v>
      </c>
      <c r="R1359" s="3">
        <f>VLOOKUP($F1359,Experiment!$A$2:$U$90,MATCH(Results!R$1,Experiment!$A$1:$U$1,0),FALSE)</f>
        <v>0</v>
      </c>
      <c r="S1359" s="2">
        <f>VLOOKUP($F1359,Experiment!$A$2:$U$90,MATCH(Results!S$1,Experiment!$A$1:$U$1,0),FALSE)</f>
        <v>0</v>
      </c>
      <c r="T1359" s="2">
        <f>VLOOKUP($F1359,Experiment!$A$2:$U$90,MATCH(Results!T$1,Experiment!$A$1:$U$1,0),FALSE)</f>
        <v>0</v>
      </c>
      <c r="U1359" s="2">
        <f>VLOOKUP($F1359,Experiment!$A$2:$U$90,MATCH(Results!U$1,Experiment!$A$1:$U$1,0),FALSE)</f>
        <v>0</v>
      </c>
      <c r="V1359" s="2">
        <f>VLOOKUP($F1359,Experiment!$A$2:$U$90,MATCH(Results!V$1,Experiment!$A$1:$U$1,0),FALSE)</f>
        <v>0</v>
      </c>
      <c r="W1359" s="3">
        <f>VLOOKUP($F1359,Experiment!$A$2:$U$90,MATCH(Results!W$1,Experiment!$A$1:$U$1,0),FALSE)</f>
        <v>0</v>
      </c>
      <c r="X1359" s="3">
        <f>VLOOKUP($F1359,Experiment!$A$2:$U$90,MATCH(Results!X$1,Experiment!$A$1:$U$1,0),FALSE)</f>
        <v>0</v>
      </c>
      <c r="Y1359" s="2">
        <f>VLOOKUP($F1359,Experiment!$A$2:$U$90,MATCH(Results!Y$1,Experiment!$A$1:$U$1,0),FALSE)</f>
        <v>0</v>
      </c>
      <c r="Z1359" s="3">
        <f>VLOOKUP($F1359,Experiment!$A$2:$U$90,MATCH(Results!Z$1,Experiment!$A$1:$U$1,0),FALSE)</f>
        <v>0</v>
      </c>
      <c r="AA1359" s="3">
        <f>VLOOKUP($F1359,Experiment!$A$2:$U$90,MATCH(Results!AA$1,Experiment!$A$1:$U$1,0),FALSE)</f>
        <v>0</v>
      </c>
      <c r="AB1359" s="3">
        <f>VLOOKUP($F1359,Experiment!$A$2:$U$90,MATCH(Results!AB$1,Experiment!$A$1:$U$1,0),FALSE)</f>
        <v>0</v>
      </c>
      <c r="AC1359" s="3">
        <f>VLOOKUP($F1359,Experiment!$A$2:$U$90,MATCH(Results!AC$1,Experiment!$A$1:$U$1,0),FALSE)</f>
        <v>0</v>
      </c>
      <c r="AD1359" s="2">
        <f>VLOOKUP($F1359,Experiment!$A$2:$U$90,MATCH(Results!AD$1,Experiment!$A$1:$U$1,0),FALSE)</f>
        <v>0</v>
      </c>
      <c r="AE1359" s="2">
        <f>VLOOKUP($F1359,Experiment!$A$2:$U$90,MATCH(Results!AE$1,Experiment!$A$1:$U$1,0),FALSE)</f>
        <v>0</v>
      </c>
      <c r="AF1359" s="2">
        <f>VLOOKUP($F1359,Experiment!$A$2:$U$90,MATCH(Results!AF$1,Experiment!$A$1:$U$1,0),FALSE)</f>
        <v>0</v>
      </c>
      <c r="AG1359" s="2"/>
      <c r="AH1359" s="3">
        <f>VLOOKUP($F1359,Experiment!$A$2:$W$90,MATCH(Results!AH$1,Experiment!$A$1:$W$1,0),FALSE)</f>
        <v>0</v>
      </c>
      <c r="AI1359" s="2">
        <f>VLOOKUP($F1359,Experiment!$A$2:$X$90,MATCH(Results!AI$1,Experiment!$A$1:$X$1,0),FALSE)</f>
        <v>0</v>
      </c>
      <c r="AJ1359" s="2">
        <f>Table1[[#This Row],[Gain]]^Table1[[#This Row],[θ]]</f>
        <v>0</v>
      </c>
      <c r="AK1359" s="2">
        <f>-Table1[[#This Row],[λ]]*-Table1[[#This Row],[Loss]]^Table1[[#This Row],[θ]]</f>
        <v>0</v>
      </c>
      <c r="AL1359" s="2">
        <f>Table1[[#This Row],[v_n_w_g]]-Table1[[#This Row],[v_n_w_l]]</f>
        <v>0</v>
      </c>
      <c r="AM1359" s="2">
        <f>IF(Table1[[#This Row],[diff_v]]&gt;=1,1,0)</f>
        <v>0</v>
      </c>
    </row>
    <row r="1360" spans="1:39" hidden="1" x14ac:dyDescent="0.3">
      <c r="A1360">
        <v>26</v>
      </c>
      <c r="B1360" t="s">
        <v>47</v>
      </c>
      <c r="C1360" s="22">
        <f>VLOOKUP(Table1[[#This Row],[Subject]],'Subject Profile'!$A$2:$E$8,4,FALSE)</f>
        <v>0.88613857459934653</v>
      </c>
      <c r="D1360" s="22">
        <f>VLOOKUP(Table1[[#This Row],[Subject]],'Subject Profile'!$A$2:$E$8,5,FALSE)</f>
        <v>-2</v>
      </c>
      <c r="E1360" t="s">
        <v>110</v>
      </c>
      <c r="F1360" t="s">
        <v>88</v>
      </c>
      <c r="G1360" t="s">
        <v>5</v>
      </c>
      <c r="H1360">
        <f>IF(Table1[[#This Row],[decision]]="accept",1,0)</f>
        <v>0</v>
      </c>
      <c r="I1360">
        <v>0</v>
      </c>
      <c r="J1360">
        <v>760</v>
      </c>
      <c r="K1360">
        <v>1664606853</v>
      </c>
      <c r="L1360">
        <v>19</v>
      </c>
      <c r="M1360" t="str">
        <f>VLOOKUP($F1360,Experiment!$A$2:$U$90,MATCH(Results!M$1,Experiment!$A$1:$U$1,0)+1,FALSE)</f>
        <v>I</v>
      </c>
      <c r="N1360">
        <f>IF(Table1[[#This Row],[Impact]]="I",0,1)</f>
        <v>0</v>
      </c>
      <c r="O1360" s="2">
        <f>VLOOKUP($F1360,Experiment!$A$2:$U$90,MATCH(Results!O$1,Experiment!$A$1:$U$1,0),FALSE)</f>
        <v>-50</v>
      </c>
      <c r="P1360" s="3">
        <f>VLOOKUP($F1360,Experiment!$A$2:$U$90,MATCH(Results!P$1,Experiment!$A$1:$U$1,0),FALSE)</f>
        <v>0.5</v>
      </c>
      <c r="Q1360" s="2">
        <f>VLOOKUP($F1360,Experiment!$A$2:$U$90,MATCH(Results!Q$1,Experiment!$A$1:$U$1,0),FALSE)</f>
        <v>60</v>
      </c>
      <c r="R1360" s="3">
        <f>VLOOKUP($F1360,Experiment!$A$2:$U$90,MATCH(Results!R$1,Experiment!$A$1:$U$1,0),FALSE)</f>
        <v>0.5</v>
      </c>
      <c r="S1360" s="2">
        <f>VLOOKUP($F1360,Experiment!$A$2:$U$90,MATCH(Results!S$1,Experiment!$A$1:$U$1,0),FALSE)</f>
        <v>5</v>
      </c>
      <c r="T1360" s="2">
        <f>VLOOKUP($F1360,Experiment!$A$2:$U$90,MATCH(Results!T$1,Experiment!$A$1:$U$1,0),FALSE)</f>
        <v>3025</v>
      </c>
      <c r="U1360" s="2">
        <f>VLOOKUP($F1360,Experiment!$A$2:$U$90,MATCH(Results!U$1,Experiment!$A$1:$U$1,0),FALSE)</f>
        <v>55</v>
      </c>
      <c r="V1360" s="2">
        <f>VLOOKUP($F1360,Experiment!$A$2:$U$90,MATCH(Results!V$1,Experiment!$A$1:$U$1,0),FALSE)</f>
        <v>2</v>
      </c>
      <c r="W1360" s="3">
        <f>VLOOKUP($F1360,Experiment!$A$2:$U$90,MATCH(Results!W$1,Experiment!$A$1:$U$1,0),FALSE)</f>
        <v>0.25</v>
      </c>
      <c r="X1360" s="3">
        <f>VLOOKUP($F1360,Experiment!$A$2:$U$90,MATCH(Results!X$1,Experiment!$A$1:$U$1,0),FALSE)</f>
        <v>0.75</v>
      </c>
      <c r="Y1360" s="2">
        <f>VLOOKUP($F1360,Experiment!$A$2:$U$90,MATCH(Results!Y$1,Experiment!$A$1:$U$1,0),FALSE)</f>
        <v>2</v>
      </c>
      <c r="Z1360" s="3">
        <f>VLOOKUP($F1360,Experiment!$A$2:$U$90,MATCH(Results!Z$1,Experiment!$A$1:$U$1,0),FALSE)</f>
        <v>0.5</v>
      </c>
      <c r="AA1360" s="3">
        <f>VLOOKUP($F1360,Experiment!$A$2:$U$90,MATCH(Results!AA$1,Experiment!$A$1:$U$1,0),FALSE)</f>
        <v>0.25</v>
      </c>
      <c r="AB1360" s="3">
        <f>VLOOKUP($F1360,Experiment!$A$2:$U$90,MATCH(Results!AB$1,Experiment!$A$1:$U$1,0),FALSE)</f>
        <v>0.625</v>
      </c>
      <c r="AC1360" s="3">
        <f>VLOOKUP($F1360,Experiment!$A$2:$U$90,MATCH(Results!AC$1,Experiment!$A$1:$U$1,0),FALSE)</f>
        <v>0.375</v>
      </c>
      <c r="AD1360" s="2">
        <f>VLOOKUP($F1360,Experiment!$A$2:$U$90,MATCH(Results!AD$1,Experiment!$A$1:$U$1,0),FALSE)</f>
        <v>-8.75</v>
      </c>
      <c r="AE1360" s="2">
        <f>VLOOKUP($F1360,Experiment!$A$2:$U$90,MATCH(Results!AE$1,Experiment!$A$1:$U$1,0),FALSE)</f>
        <v>2835.9375</v>
      </c>
      <c r="AF1360" s="2">
        <f>VLOOKUP($F1360,Experiment!$A$2:$U$90,MATCH(Results!AF$1,Experiment!$A$1:$U$1,0),FALSE)</f>
        <v>53.253521010351982</v>
      </c>
      <c r="AG1360" s="3">
        <f>VLOOKUP($F1360,Experiment!$A$2:$W$90,MATCH(Results!AG$1,Experiment!$A$1:$W$1,0),FALSE)</f>
        <v>0.82730419370997643</v>
      </c>
      <c r="AH1360" s="3">
        <f>VLOOKUP($F1360,Experiment!$A$2:$W$90,MATCH(Results!AH$1,Experiment!$A$1:$W$1,0),FALSE)</f>
        <v>0.38648875795104182</v>
      </c>
      <c r="AI1360" s="3">
        <f>VLOOKUP($F1360,Experiment!$A$2:$X$90,MATCH(Results!AI$1,Experiment!$A$1:$X$1,0),FALSE)</f>
        <v>0.61351124204895813</v>
      </c>
      <c r="AJ1360" s="2">
        <f>Table1[[#This Row],[Gain]]^Table1[[#This Row],[θ]]</f>
        <v>37.643362891590748</v>
      </c>
      <c r="AK1360" s="2">
        <f>-Table1[[#This Row],[λ]]*-Table1[[#This Row],[Loss]]^Table1[[#This Row],[θ]]</f>
        <v>64.054973166180915</v>
      </c>
      <c r="AL1360" s="2">
        <f>Table1[[#This Row],[v_n_w_g]]-Table1[[#This Row],[v_n_w_l]]</f>
        <v>-26.411610274590167</v>
      </c>
      <c r="AM1360" s="2">
        <f>IF(Table1[[#This Row],[diff_v]]&gt;=1,1,0)</f>
        <v>0</v>
      </c>
    </row>
    <row r="1361" spans="1:39" hidden="1" x14ac:dyDescent="0.3">
      <c r="A1361">
        <v>27</v>
      </c>
      <c r="B1361" t="s">
        <v>47</v>
      </c>
      <c r="C1361" s="22">
        <f>VLOOKUP(Table1[[#This Row],[Subject]],'Subject Profile'!$A$2:$E$8,4,FALSE)</f>
        <v>0.88613857459934653</v>
      </c>
      <c r="D1361" s="22">
        <f>VLOOKUP(Table1[[#This Row],[Subject]],'Subject Profile'!$A$2:$E$8,5,FALSE)</f>
        <v>-2</v>
      </c>
      <c r="E1361" t="s">
        <v>110</v>
      </c>
      <c r="F1361" t="s">
        <v>64</v>
      </c>
      <c r="G1361" t="s">
        <v>7</v>
      </c>
      <c r="H1361">
        <f>IF(Table1[[#This Row],[decision]]="accept",1,0)</f>
        <v>1</v>
      </c>
      <c r="I1361">
        <v>60</v>
      </c>
      <c r="J1361">
        <v>820</v>
      </c>
      <c r="K1361">
        <v>1664606862</v>
      </c>
      <c r="L1361">
        <v>9</v>
      </c>
      <c r="M1361" t="str">
        <f>VLOOKUP($F1361,Experiment!$A$2:$U$90,MATCH(Results!M$1,Experiment!$A$1:$U$1,0)+1,FALSE)</f>
        <v>G</v>
      </c>
      <c r="N1361">
        <f>IF(Table1[[#This Row],[Impact]]="I",0,1)</f>
        <v>1</v>
      </c>
      <c r="O1361" s="2">
        <f>VLOOKUP($F1361,Experiment!$A$2:$U$90,MATCH(Results!O$1,Experiment!$A$1:$U$1,0),FALSE)</f>
        <v>-50</v>
      </c>
      <c r="P1361" s="3">
        <f>VLOOKUP($F1361,Experiment!$A$2:$U$90,MATCH(Results!P$1,Experiment!$A$1:$U$1,0),FALSE)</f>
        <v>0.5</v>
      </c>
      <c r="Q1361" s="2">
        <f>VLOOKUP($F1361,Experiment!$A$2:$U$90,MATCH(Results!Q$1,Experiment!$A$1:$U$1,0),FALSE)</f>
        <v>60</v>
      </c>
      <c r="R1361" s="3">
        <f>VLOOKUP($F1361,Experiment!$A$2:$U$90,MATCH(Results!R$1,Experiment!$A$1:$U$1,0),FALSE)</f>
        <v>0.5</v>
      </c>
      <c r="S1361" s="2">
        <f>VLOOKUP($F1361,Experiment!$A$2:$U$90,MATCH(Results!S$1,Experiment!$A$1:$U$1,0),FALSE)</f>
        <v>5</v>
      </c>
      <c r="T1361" s="2">
        <f>VLOOKUP($F1361,Experiment!$A$2:$U$90,MATCH(Results!T$1,Experiment!$A$1:$U$1,0),FALSE)</f>
        <v>3025</v>
      </c>
      <c r="U1361" s="2">
        <f>VLOOKUP($F1361,Experiment!$A$2:$U$90,MATCH(Results!U$1,Experiment!$A$1:$U$1,0),FALSE)</f>
        <v>55</v>
      </c>
      <c r="V1361" s="2">
        <f>VLOOKUP($F1361,Experiment!$A$2:$U$90,MATCH(Results!V$1,Experiment!$A$1:$U$1,0),FALSE)</f>
        <v>4</v>
      </c>
      <c r="W1361" s="3">
        <f>VLOOKUP($F1361,Experiment!$A$2:$U$90,MATCH(Results!W$1,Experiment!$A$1:$U$1,0),FALSE)</f>
        <v>0.25</v>
      </c>
      <c r="X1361" s="3">
        <f>VLOOKUP($F1361,Experiment!$A$2:$U$90,MATCH(Results!X$1,Experiment!$A$1:$U$1,0),FALSE)</f>
        <v>0.75</v>
      </c>
      <c r="Y1361" s="2">
        <f>VLOOKUP($F1361,Experiment!$A$2:$U$90,MATCH(Results!Y$1,Experiment!$A$1:$U$1,0),FALSE)</f>
        <v>2</v>
      </c>
      <c r="Z1361" s="3">
        <f>VLOOKUP($F1361,Experiment!$A$2:$U$90,MATCH(Results!Z$1,Experiment!$A$1:$U$1,0),FALSE)</f>
        <v>0.5</v>
      </c>
      <c r="AA1361" s="3">
        <f>VLOOKUP($F1361,Experiment!$A$2:$U$90,MATCH(Results!AA$1,Experiment!$A$1:$U$1,0),FALSE)</f>
        <v>0.25</v>
      </c>
      <c r="AB1361" s="3">
        <f>VLOOKUP($F1361,Experiment!$A$2:$U$90,MATCH(Results!AB$1,Experiment!$A$1:$U$1,0),FALSE)</f>
        <v>0.625</v>
      </c>
      <c r="AC1361" s="3">
        <f>VLOOKUP($F1361,Experiment!$A$2:$U$90,MATCH(Results!AC$1,Experiment!$A$1:$U$1,0),FALSE)</f>
        <v>0.375</v>
      </c>
      <c r="AD1361" s="2">
        <f>VLOOKUP($F1361,Experiment!$A$2:$U$90,MATCH(Results!AD$1,Experiment!$A$1:$U$1,0),FALSE)</f>
        <v>-8.75</v>
      </c>
      <c r="AE1361" s="2">
        <f>VLOOKUP($F1361,Experiment!$A$2:$U$90,MATCH(Results!AE$1,Experiment!$A$1:$U$1,0),FALSE)</f>
        <v>2835.9375</v>
      </c>
      <c r="AF1361" s="2">
        <f>VLOOKUP($F1361,Experiment!$A$2:$U$90,MATCH(Results!AF$1,Experiment!$A$1:$U$1,0),FALSE)</f>
        <v>53.253521010351982</v>
      </c>
      <c r="AG1361" s="3">
        <f>VLOOKUP($F1361,Experiment!$A$2:$W$90,MATCH(Results!AG$1,Experiment!$A$1:$W$1,0),FALSE)</f>
        <v>0.82730419370997643</v>
      </c>
      <c r="AH1361" s="3">
        <f>VLOOKUP($F1361,Experiment!$A$2:$W$90,MATCH(Results!AH$1,Experiment!$A$1:$W$1,0),FALSE)</f>
        <v>0.38648875795104182</v>
      </c>
      <c r="AI1361" s="3">
        <f>VLOOKUP($F1361,Experiment!$A$2:$X$90,MATCH(Results!AI$1,Experiment!$A$1:$X$1,0),FALSE)</f>
        <v>0.61351124204895813</v>
      </c>
      <c r="AJ1361" s="2">
        <f>Table1[[#This Row],[Gain]]^Table1[[#This Row],[θ]]</f>
        <v>37.643362891590748</v>
      </c>
      <c r="AK1361" s="2">
        <f>-Table1[[#This Row],[λ]]*-Table1[[#This Row],[Loss]]^Table1[[#This Row],[θ]]</f>
        <v>64.054973166180915</v>
      </c>
      <c r="AL1361" s="2">
        <f>Table1[[#This Row],[v_n_w_g]]-Table1[[#This Row],[v_n_w_l]]</f>
        <v>-26.411610274590167</v>
      </c>
      <c r="AM1361" s="2">
        <f>IF(Table1[[#This Row],[diff_v]]&gt;=1,1,0)</f>
        <v>0</v>
      </c>
    </row>
    <row r="1362" spans="1:39" hidden="1" x14ac:dyDescent="0.3">
      <c r="A1362">
        <v>28</v>
      </c>
      <c r="B1362" t="s">
        <v>47</v>
      </c>
      <c r="C1362" s="22">
        <f>VLOOKUP(Table1[[#This Row],[Subject]],'Subject Profile'!$A$2:$E$8,4,FALSE)</f>
        <v>0.88613857459934653</v>
      </c>
      <c r="D1362" s="22">
        <f>VLOOKUP(Table1[[#This Row],[Subject]],'Subject Profile'!$A$2:$E$8,5,FALSE)</f>
        <v>-2</v>
      </c>
      <c r="E1362" t="s">
        <v>110</v>
      </c>
      <c r="F1362" t="s">
        <v>63</v>
      </c>
      <c r="G1362" t="s">
        <v>7</v>
      </c>
      <c r="H1362">
        <f>IF(Table1[[#This Row],[decision]]="accept",1,0)</f>
        <v>1</v>
      </c>
      <c r="I1362">
        <v>60</v>
      </c>
      <c r="J1362">
        <v>880</v>
      </c>
      <c r="K1362">
        <v>1664606868</v>
      </c>
      <c r="L1362">
        <v>6</v>
      </c>
      <c r="M1362" t="str">
        <f>VLOOKUP($F1362,Experiment!$A$2:$U$90,MATCH(Results!M$1,Experiment!$A$1:$U$1,0)+1,FALSE)</f>
        <v>I</v>
      </c>
      <c r="N1362">
        <f>IF(Table1[[#This Row],[Impact]]="I",0,1)</f>
        <v>0</v>
      </c>
      <c r="O1362" s="2">
        <f>VLOOKUP($F1362,Experiment!$A$2:$U$90,MATCH(Results!O$1,Experiment!$A$1:$U$1,0),FALSE)</f>
        <v>-50</v>
      </c>
      <c r="P1362" s="3">
        <f>VLOOKUP($F1362,Experiment!$A$2:$U$90,MATCH(Results!P$1,Experiment!$A$1:$U$1,0),FALSE)</f>
        <v>0.5</v>
      </c>
      <c r="Q1362" s="2">
        <f>VLOOKUP($F1362,Experiment!$A$2:$U$90,MATCH(Results!Q$1,Experiment!$A$1:$U$1,0),FALSE)</f>
        <v>60</v>
      </c>
      <c r="R1362" s="3">
        <f>VLOOKUP($F1362,Experiment!$A$2:$U$90,MATCH(Results!R$1,Experiment!$A$1:$U$1,0),FALSE)</f>
        <v>0.5</v>
      </c>
      <c r="S1362" s="2">
        <f>VLOOKUP($F1362,Experiment!$A$2:$U$90,MATCH(Results!S$1,Experiment!$A$1:$U$1,0),FALSE)</f>
        <v>5</v>
      </c>
      <c r="T1362" s="2">
        <f>VLOOKUP($F1362,Experiment!$A$2:$U$90,MATCH(Results!T$1,Experiment!$A$1:$U$1,0),FALSE)</f>
        <v>3025</v>
      </c>
      <c r="U1362" s="2">
        <f>VLOOKUP($F1362,Experiment!$A$2:$U$90,MATCH(Results!U$1,Experiment!$A$1:$U$1,0),FALSE)</f>
        <v>55</v>
      </c>
      <c r="V1362" s="2">
        <f>VLOOKUP($F1362,Experiment!$A$2:$U$90,MATCH(Results!V$1,Experiment!$A$1:$U$1,0),FALSE)</f>
        <v>4</v>
      </c>
      <c r="W1362" s="3">
        <f>VLOOKUP($F1362,Experiment!$A$2:$U$90,MATCH(Results!W$1,Experiment!$A$1:$U$1,0),FALSE)</f>
        <v>0.25</v>
      </c>
      <c r="X1362" s="3">
        <f>VLOOKUP($F1362,Experiment!$A$2:$U$90,MATCH(Results!X$1,Experiment!$A$1:$U$1,0),FALSE)</f>
        <v>0.75</v>
      </c>
      <c r="Y1362" s="2">
        <f>VLOOKUP($F1362,Experiment!$A$2:$U$90,MATCH(Results!Y$1,Experiment!$A$1:$U$1,0),FALSE)</f>
        <v>2</v>
      </c>
      <c r="Z1362" s="3">
        <f>VLOOKUP($F1362,Experiment!$A$2:$U$90,MATCH(Results!Z$1,Experiment!$A$1:$U$1,0),FALSE)</f>
        <v>0.5</v>
      </c>
      <c r="AA1362" s="3">
        <f>VLOOKUP($F1362,Experiment!$A$2:$U$90,MATCH(Results!AA$1,Experiment!$A$1:$U$1,0),FALSE)</f>
        <v>0.25</v>
      </c>
      <c r="AB1362" s="3">
        <f>VLOOKUP($F1362,Experiment!$A$2:$U$90,MATCH(Results!AB$1,Experiment!$A$1:$U$1,0),FALSE)</f>
        <v>0.625</v>
      </c>
      <c r="AC1362" s="3">
        <f>VLOOKUP($F1362,Experiment!$A$2:$U$90,MATCH(Results!AC$1,Experiment!$A$1:$U$1,0),FALSE)</f>
        <v>0.375</v>
      </c>
      <c r="AD1362" s="2">
        <f>VLOOKUP($F1362,Experiment!$A$2:$U$90,MATCH(Results!AD$1,Experiment!$A$1:$U$1,0),FALSE)</f>
        <v>-8.75</v>
      </c>
      <c r="AE1362" s="2">
        <f>VLOOKUP($F1362,Experiment!$A$2:$U$90,MATCH(Results!AE$1,Experiment!$A$1:$U$1,0),FALSE)</f>
        <v>2835.9375</v>
      </c>
      <c r="AF1362" s="2">
        <f>VLOOKUP($F1362,Experiment!$A$2:$U$90,MATCH(Results!AF$1,Experiment!$A$1:$U$1,0),FALSE)</f>
        <v>53.253521010351982</v>
      </c>
      <c r="AG1362" s="3">
        <f>VLOOKUP($F1362,Experiment!$A$2:$W$90,MATCH(Results!AG$1,Experiment!$A$1:$W$1,0),FALSE)</f>
        <v>0.82730419370997643</v>
      </c>
      <c r="AH1362" s="3">
        <f>VLOOKUP($F1362,Experiment!$A$2:$W$90,MATCH(Results!AH$1,Experiment!$A$1:$W$1,0),FALSE)</f>
        <v>0.38648875795104182</v>
      </c>
      <c r="AI1362" s="3">
        <f>VLOOKUP($F1362,Experiment!$A$2:$X$90,MATCH(Results!AI$1,Experiment!$A$1:$X$1,0),FALSE)</f>
        <v>0.61351124204895813</v>
      </c>
      <c r="AJ1362" s="2">
        <f>Table1[[#This Row],[Gain]]^Table1[[#This Row],[θ]]</f>
        <v>37.643362891590748</v>
      </c>
      <c r="AK1362" s="2">
        <f>-Table1[[#This Row],[λ]]*-Table1[[#This Row],[Loss]]^Table1[[#This Row],[θ]]</f>
        <v>64.054973166180915</v>
      </c>
      <c r="AL1362" s="2">
        <f>Table1[[#This Row],[v_n_w_g]]-Table1[[#This Row],[v_n_w_l]]</f>
        <v>-26.411610274590167</v>
      </c>
      <c r="AM1362" s="2">
        <f>IF(Table1[[#This Row],[diff_v]]&gt;=1,1,0)</f>
        <v>0</v>
      </c>
    </row>
    <row r="1363" spans="1:39" hidden="1" x14ac:dyDescent="0.3">
      <c r="A1363">
        <v>29</v>
      </c>
      <c r="B1363" t="s">
        <v>47</v>
      </c>
      <c r="C1363" s="22">
        <f>VLOOKUP(Table1[[#This Row],[Subject]],'Subject Profile'!$A$2:$E$8,4,FALSE)</f>
        <v>0.88613857459934653</v>
      </c>
      <c r="D1363" s="22">
        <f>VLOOKUP(Table1[[#This Row],[Subject]],'Subject Profile'!$A$2:$E$8,5,FALSE)</f>
        <v>-2</v>
      </c>
      <c r="E1363" t="s">
        <v>110</v>
      </c>
      <c r="F1363" t="s">
        <v>97</v>
      </c>
      <c r="G1363" t="s">
        <v>113</v>
      </c>
      <c r="H1363">
        <f>IF(Table1[[#This Row],[decision]]="accept",1,0)</f>
        <v>0</v>
      </c>
      <c r="I1363">
        <v>0</v>
      </c>
      <c r="J1363">
        <v>880</v>
      </c>
      <c r="K1363">
        <v>1664606874</v>
      </c>
      <c r="L1363">
        <v>6</v>
      </c>
      <c r="M1363" t="str">
        <f>VLOOKUP($F1363,Experiment!$A$2:$U$90,MATCH(Results!M$1,Experiment!$A$1:$U$1,0)+1,FALSE)</f>
        <v>G</v>
      </c>
      <c r="N1363">
        <f>IF(Table1[[#This Row],[Impact]]="I",0,1)</f>
        <v>1</v>
      </c>
      <c r="O1363" s="2">
        <f>VLOOKUP($F1363,Experiment!$A$2:$U$90,MATCH(Results!O$1,Experiment!$A$1:$U$1,0),FALSE)</f>
        <v>-10</v>
      </c>
      <c r="P1363" s="3">
        <f>VLOOKUP($F1363,Experiment!$A$2:$U$90,MATCH(Results!P$1,Experiment!$A$1:$U$1,0),FALSE)</f>
        <v>0.5</v>
      </c>
      <c r="Q1363" s="2">
        <f>VLOOKUP($F1363,Experiment!$A$2:$U$90,MATCH(Results!Q$1,Experiment!$A$1:$U$1,0),FALSE)</f>
        <v>10</v>
      </c>
      <c r="R1363" s="3">
        <f>VLOOKUP($F1363,Experiment!$A$2:$U$90,MATCH(Results!R$1,Experiment!$A$1:$U$1,0),FALSE)</f>
        <v>0.5</v>
      </c>
      <c r="S1363" s="2">
        <f>VLOOKUP($F1363,Experiment!$A$2:$U$90,MATCH(Results!S$1,Experiment!$A$1:$U$1,0),FALSE)</f>
        <v>0</v>
      </c>
      <c r="T1363" s="2">
        <f>VLOOKUP($F1363,Experiment!$A$2:$U$90,MATCH(Results!T$1,Experiment!$A$1:$U$1,0),FALSE)</f>
        <v>100</v>
      </c>
      <c r="U1363" s="2">
        <f>VLOOKUP($F1363,Experiment!$A$2:$U$90,MATCH(Results!U$1,Experiment!$A$1:$U$1,0),FALSE)</f>
        <v>10</v>
      </c>
      <c r="V1363" s="2">
        <f>VLOOKUP($F1363,Experiment!$A$2:$U$90,MATCH(Results!V$1,Experiment!$A$1:$U$1,0),FALSE)</f>
        <v>4</v>
      </c>
      <c r="W1363" s="3">
        <f>VLOOKUP($F1363,Experiment!$A$2:$U$90,MATCH(Results!W$1,Experiment!$A$1:$U$1,0),FALSE)</f>
        <v>0.25</v>
      </c>
      <c r="X1363" s="3">
        <f>VLOOKUP($F1363,Experiment!$A$2:$U$90,MATCH(Results!X$1,Experiment!$A$1:$U$1,0),FALSE)</f>
        <v>0.75</v>
      </c>
      <c r="Y1363" s="2">
        <f>VLOOKUP($F1363,Experiment!$A$2:$U$90,MATCH(Results!Y$1,Experiment!$A$1:$U$1,0),FALSE)</f>
        <v>1</v>
      </c>
      <c r="Z1363" s="3">
        <f>VLOOKUP($F1363,Experiment!$A$2:$U$90,MATCH(Results!Z$1,Experiment!$A$1:$U$1,0),FALSE)</f>
        <v>0.25</v>
      </c>
      <c r="AA1363" s="3">
        <f>VLOOKUP($F1363,Experiment!$A$2:$U$90,MATCH(Results!AA$1,Experiment!$A$1:$U$1,0),FALSE)</f>
        <v>0.5</v>
      </c>
      <c r="AB1363" s="3">
        <f>VLOOKUP($F1363,Experiment!$A$2:$U$90,MATCH(Results!AB$1,Experiment!$A$1:$U$1,0),FALSE)</f>
        <v>0.375</v>
      </c>
      <c r="AC1363" s="3">
        <f>VLOOKUP($F1363,Experiment!$A$2:$U$90,MATCH(Results!AC$1,Experiment!$A$1:$U$1,0),FALSE)</f>
        <v>0.625</v>
      </c>
      <c r="AD1363" s="2">
        <f>VLOOKUP($F1363,Experiment!$A$2:$U$90,MATCH(Results!AD$1,Experiment!$A$1:$U$1,0),FALSE)</f>
        <v>2.5</v>
      </c>
      <c r="AE1363" s="2">
        <f>VLOOKUP($F1363,Experiment!$A$2:$U$90,MATCH(Results!AE$1,Experiment!$A$1:$U$1,0),FALSE)</f>
        <v>93.75</v>
      </c>
      <c r="AF1363" s="2">
        <f>VLOOKUP($F1363,Experiment!$A$2:$U$90,MATCH(Results!AF$1,Experiment!$A$1:$U$1,0),FALSE)</f>
        <v>9.6824583655185421</v>
      </c>
      <c r="AG1363" s="3">
        <f>VLOOKUP($F1363,Experiment!$A$2:$W$90,MATCH(Results!AG$1,Experiment!$A$1:$W$1,0),FALSE)</f>
        <v>1</v>
      </c>
      <c r="AH1363" s="3">
        <f>VLOOKUP($F1363,Experiment!$A$2:$W$90,MATCH(Results!AH$1,Experiment!$A$1:$W$1,0),FALSE)</f>
        <v>0.625</v>
      </c>
      <c r="AI1363" s="3">
        <f>VLOOKUP($F1363,Experiment!$A$2:$X$90,MATCH(Results!AI$1,Experiment!$A$1:$X$1,0),FALSE)</f>
        <v>0.375</v>
      </c>
      <c r="AJ1363" s="2">
        <f>Table1[[#This Row],[Gain]]^Table1[[#This Row],[θ]]</f>
        <v>7.693758934363303</v>
      </c>
      <c r="AK1363" s="2">
        <f>-Table1[[#This Row],[λ]]*-Table1[[#This Row],[Loss]]^Table1[[#This Row],[θ]]</f>
        <v>15.387517868726606</v>
      </c>
      <c r="AL1363" s="2">
        <f>Table1[[#This Row],[v_n_w_g]]-Table1[[#This Row],[v_n_w_l]]</f>
        <v>-7.693758934363303</v>
      </c>
      <c r="AM1363" s="2">
        <f>IF(Table1[[#This Row],[diff_v]]&gt;=1,1,0)</f>
        <v>0</v>
      </c>
    </row>
    <row r="1364" spans="1:39" hidden="1" x14ac:dyDescent="0.3">
      <c r="A1364">
        <v>30</v>
      </c>
      <c r="B1364" t="s">
        <v>47</v>
      </c>
      <c r="C1364" s="22">
        <f>VLOOKUP(Table1[[#This Row],[Subject]],'Subject Profile'!$A$2:$E$8,4,FALSE)</f>
        <v>0.88613857459934653</v>
      </c>
      <c r="D1364" s="22">
        <f>VLOOKUP(Table1[[#This Row],[Subject]],'Subject Profile'!$A$2:$E$8,5,FALSE)</f>
        <v>-2</v>
      </c>
      <c r="E1364" t="s">
        <v>110</v>
      </c>
      <c r="F1364" t="s">
        <v>51</v>
      </c>
      <c r="G1364" t="s">
        <v>5</v>
      </c>
      <c r="H1364">
        <f>IF(Table1[[#This Row],[decision]]="accept",1,0)</f>
        <v>0</v>
      </c>
      <c r="I1364">
        <v>0</v>
      </c>
      <c r="J1364">
        <v>880</v>
      </c>
      <c r="K1364">
        <v>1664606878</v>
      </c>
      <c r="L1364">
        <v>4</v>
      </c>
      <c r="M1364" t="str">
        <f>VLOOKUP($F1364,Experiment!$A$2:$U$90,MATCH(Results!M$1,Experiment!$A$1:$U$1,0)+1,FALSE)</f>
        <v>I</v>
      </c>
      <c r="N1364">
        <f>IF(Table1[[#This Row],[Impact]]="I",0,1)</f>
        <v>0</v>
      </c>
      <c r="O1364" s="2">
        <f>VLOOKUP($F1364,Experiment!$A$2:$U$90,MATCH(Results!O$1,Experiment!$A$1:$U$1,0),FALSE)</f>
        <v>-90</v>
      </c>
      <c r="P1364" s="3">
        <f>VLOOKUP($F1364,Experiment!$A$2:$U$90,MATCH(Results!P$1,Experiment!$A$1:$U$1,0),FALSE)</f>
        <v>0.5</v>
      </c>
      <c r="Q1364" s="2">
        <f>VLOOKUP($F1364,Experiment!$A$2:$U$90,MATCH(Results!Q$1,Experiment!$A$1:$U$1,0),FALSE)</f>
        <v>80</v>
      </c>
      <c r="R1364" s="3">
        <f>VLOOKUP($F1364,Experiment!$A$2:$U$90,MATCH(Results!R$1,Experiment!$A$1:$U$1,0),FALSE)</f>
        <v>0.5</v>
      </c>
      <c r="S1364" s="2">
        <f>VLOOKUP($F1364,Experiment!$A$2:$U$90,MATCH(Results!S$1,Experiment!$A$1:$U$1,0),FALSE)</f>
        <v>-5</v>
      </c>
      <c r="T1364" s="2">
        <f>VLOOKUP($F1364,Experiment!$A$2:$U$90,MATCH(Results!T$1,Experiment!$A$1:$U$1,0),FALSE)</f>
        <v>7225</v>
      </c>
      <c r="U1364" s="2">
        <f>VLOOKUP($F1364,Experiment!$A$2:$U$90,MATCH(Results!U$1,Experiment!$A$1:$U$1,0),FALSE)</f>
        <v>85</v>
      </c>
      <c r="V1364" s="2">
        <f>VLOOKUP($F1364,Experiment!$A$2:$U$90,MATCH(Results!V$1,Experiment!$A$1:$U$1,0),FALSE)</f>
        <v>4</v>
      </c>
      <c r="W1364" s="3">
        <f>VLOOKUP($F1364,Experiment!$A$2:$U$90,MATCH(Results!W$1,Experiment!$A$1:$U$1,0),FALSE)</f>
        <v>0.25</v>
      </c>
      <c r="X1364" s="3">
        <f>VLOOKUP($F1364,Experiment!$A$2:$U$90,MATCH(Results!X$1,Experiment!$A$1:$U$1,0),FALSE)</f>
        <v>0.75</v>
      </c>
      <c r="Y1364" s="2">
        <f>VLOOKUP($F1364,Experiment!$A$2:$U$90,MATCH(Results!Y$1,Experiment!$A$1:$U$1,0),FALSE)</f>
        <v>1</v>
      </c>
      <c r="Z1364" s="3">
        <f>VLOOKUP($F1364,Experiment!$A$2:$U$90,MATCH(Results!Z$1,Experiment!$A$1:$U$1,0),FALSE)</f>
        <v>0.25</v>
      </c>
      <c r="AA1364" s="3">
        <f>VLOOKUP($F1364,Experiment!$A$2:$U$90,MATCH(Results!AA$1,Experiment!$A$1:$U$1,0),FALSE)</f>
        <v>0.5</v>
      </c>
      <c r="AB1364" s="3">
        <f>VLOOKUP($F1364,Experiment!$A$2:$U$90,MATCH(Results!AB$1,Experiment!$A$1:$U$1,0),FALSE)</f>
        <v>0.375</v>
      </c>
      <c r="AC1364" s="3">
        <f>VLOOKUP($F1364,Experiment!$A$2:$U$90,MATCH(Results!AC$1,Experiment!$A$1:$U$1,0),FALSE)</f>
        <v>0.625</v>
      </c>
      <c r="AD1364" s="2">
        <f>VLOOKUP($F1364,Experiment!$A$2:$U$90,MATCH(Results!AD$1,Experiment!$A$1:$U$1,0),FALSE)</f>
        <v>16.25</v>
      </c>
      <c r="AE1364" s="2">
        <f>VLOOKUP($F1364,Experiment!$A$2:$U$90,MATCH(Results!AE$1,Experiment!$A$1:$U$1,0),FALSE)</f>
        <v>6773.4375</v>
      </c>
      <c r="AF1364" s="2">
        <f>VLOOKUP($F1364,Experiment!$A$2:$U$90,MATCH(Results!AF$1,Experiment!$A$1:$U$1,0),FALSE)</f>
        <v>82.300896106907615</v>
      </c>
      <c r="AG1364" s="3">
        <f>VLOOKUP($F1364,Experiment!$A$2:$W$90,MATCH(Results!AG$1,Experiment!$A$1:$W$1,0),FALSE)</f>
        <v>1</v>
      </c>
      <c r="AH1364" s="3">
        <f>VLOOKUP($F1364,Experiment!$A$2:$W$90,MATCH(Results!AH$1,Experiment!$A$1:$W$1,0),FALSE)</f>
        <v>0.625</v>
      </c>
      <c r="AI1364" s="3">
        <f>VLOOKUP($F1364,Experiment!$A$2:$X$90,MATCH(Results!AI$1,Experiment!$A$1:$X$1,0),FALSE)</f>
        <v>0.375</v>
      </c>
      <c r="AJ1364" s="2">
        <f>Table1[[#This Row],[Gain]]^Table1[[#This Row],[θ]]</f>
        <v>48.573729325843161</v>
      </c>
      <c r="AK1364" s="2">
        <f>-Table1[[#This Row],[λ]]*-Table1[[#This Row],[Loss]]^Table1[[#This Row],[θ]]</f>
        <v>107.83498131120591</v>
      </c>
      <c r="AL1364" s="2">
        <f>Table1[[#This Row],[v_n_w_g]]-Table1[[#This Row],[v_n_w_l]]</f>
        <v>-59.261251985362748</v>
      </c>
      <c r="AM1364" s="2">
        <f>IF(Table1[[#This Row],[diff_v]]&gt;=1,1,0)</f>
        <v>0</v>
      </c>
    </row>
    <row r="1365" spans="1:39" hidden="1" x14ac:dyDescent="0.3">
      <c r="A1365">
        <v>31</v>
      </c>
      <c r="B1365" t="s">
        <v>47</v>
      </c>
      <c r="C1365" s="22">
        <f>VLOOKUP(Table1[[#This Row],[Subject]],'Subject Profile'!$A$2:$E$8,4,FALSE)</f>
        <v>0.88613857459934653</v>
      </c>
      <c r="D1365" s="22">
        <f>VLOOKUP(Table1[[#This Row],[Subject]],'Subject Profile'!$A$2:$E$8,5,FALSE)</f>
        <v>-2</v>
      </c>
      <c r="E1365" t="s">
        <v>110</v>
      </c>
      <c r="F1365" t="s">
        <v>55</v>
      </c>
      <c r="G1365" t="s">
        <v>56</v>
      </c>
      <c r="H1365">
        <f>IF(Table1[[#This Row],[decision]]="accept",1,0)</f>
        <v>0</v>
      </c>
      <c r="I1365">
        <v>0</v>
      </c>
      <c r="J1365">
        <v>880</v>
      </c>
      <c r="K1365">
        <v>1664606888</v>
      </c>
      <c r="L1365">
        <v>10</v>
      </c>
      <c r="M1365" t="str">
        <f>VLOOKUP($F1365,Experiment!$A$2:$U$90,MATCH(Results!M$1,Experiment!$A$1:$U$1,0)+1,FALSE)</f>
        <v>R</v>
      </c>
      <c r="N1365">
        <f>IF(Table1[[#This Row],[Impact]]="I",0,1)</f>
        <v>1</v>
      </c>
      <c r="O1365" s="2">
        <f>VLOOKUP($F1365,Experiment!$A$2:$U$90,MATCH(Results!O$1,Experiment!$A$1:$U$1,0),FALSE)</f>
        <v>0</v>
      </c>
      <c r="P1365" s="3">
        <f>VLOOKUP($F1365,Experiment!$A$2:$U$90,MATCH(Results!P$1,Experiment!$A$1:$U$1,0),FALSE)</f>
        <v>0</v>
      </c>
      <c r="Q1365" s="2">
        <f>VLOOKUP($F1365,Experiment!$A$2:$U$90,MATCH(Results!Q$1,Experiment!$A$1:$U$1,0),FALSE)</f>
        <v>0</v>
      </c>
      <c r="R1365" s="3">
        <f>VLOOKUP($F1365,Experiment!$A$2:$U$90,MATCH(Results!R$1,Experiment!$A$1:$U$1,0),FALSE)</f>
        <v>0</v>
      </c>
      <c r="S1365" s="2">
        <f>VLOOKUP($F1365,Experiment!$A$2:$U$90,MATCH(Results!S$1,Experiment!$A$1:$U$1,0),FALSE)</f>
        <v>0</v>
      </c>
      <c r="T1365" s="2">
        <f>VLOOKUP($F1365,Experiment!$A$2:$U$90,MATCH(Results!T$1,Experiment!$A$1:$U$1,0),FALSE)</f>
        <v>0</v>
      </c>
      <c r="U1365" s="2">
        <f>VLOOKUP($F1365,Experiment!$A$2:$U$90,MATCH(Results!U$1,Experiment!$A$1:$U$1,0),FALSE)</f>
        <v>0</v>
      </c>
      <c r="V1365" s="2">
        <f>VLOOKUP($F1365,Experiment!$A$2:$U$90,MATCH(Results!V$1,Experiment!$A$1:$U$1,0),FALSE)</f>
        <v>0</v>
      </c>
      <c r="W1365" s="3">
        <f>VLOOKUP($F1365,Experiment!$A$2:$U$90,MATCH(Results!W$1,Experiment!$A$1:$U$1,0),FALSE)</f>
        <v>0</v>
      </c>
      <c r="X1365" s="3">
        <f>VLOOKUP($F1365,Experiment!$A$2:$U$90,MATCH(Results!X$1,Experiment!$A$1:$U$1,0),FALSE)</f>
        <v>0</v>
      </c>
      <c r="Y1365" s="2">
        <f>VLOOKUP($F1365,Experiment!$A$2:$U$90,MATCH(Results!Y$1,Experiment!$A$1:$U$1,0),FALSE)</f>
        <v>0</v>
      </c>
      <c r="Z1365" s="3">
        <f>VLOOKUP($F1365,Experiment!$A$2:$U$90,MATCH(Results!Z$1,Experiment!$A$1:$U$1,0),FALSE)</f>
        <v>0</v>
      </c>
      <c r="AA1365" s="3">
        <f>VLOOKUP($F1365,Experiment!$A$2:$U$90,MATCH(Results!AA$1,Experiment!$A$1:$U$1,0),FALSE)</f>
        <v>0</v>
      </c>
      <c r="AB1365" s="3">
        <f>VLOOKUP($F1365,Experiment!$A$2:$U$90,MATCH(Results!AB$1,Experiment!$A$1:$U$1,0),FALSE)</f>
        <v>0</v>
      </c>
      <c r="AC1365" s="3">
        <f>VLOOKUP($F1365,Experiment!$A$2:$U$90,MATCH(Results!AC$1,Experiment!$A$1:$U$1,0),FALSE)</f>
        <v>0</v>
      </c>
      <c r="AD1365" s="2">
        <f>VLOOKUP($F1365,Experiment!$A$2:$U$90,MATCH(Results!AD$1,Experiment!$A$1:$U$1,0),FALSE)</f>
        <v>0</v>
      </c>
      <c r="AE1365" s="2">
        <f>VLOOKUP($F1365,Experiment!$A$2:$U$90,MATCH(Results!AE$1,Experiment!$A$1:$U$1,0),FALSE)</f>
        <v>0</v>
      </c>
      <c r="AF1365" s="2">
        <f>VLOOKUP($F1365,Experiment!$A$2:$U$90,MATCH(Results!AF$1,Experiment!$A$1:$U$1,0),FALSE)</f>
        <v>0</v>
      </c>
      <c r="AG1365" s="2"/>
      <c r="AH1365" s="3">
        <f>VLOOKUP($F1365,Experiment!$A$2:$W$90,MATCH(Results!AH$1,Experiment!$A$1:$W$1,0),FALSE)</f>
        <v>0</v>
      </c>
      <c r="AI1365" s="2">
        <f>VLOOKUP($F1365,Experiment!$A$2:$X$90,MATCH(Results!AI$1,Experiment!$A$1:$X$1,0),FALSE)</f>
        <v>0</v>
      </c>
      <c r="AJ1365" s="2">
        <f>Table1[[#This Row],[Gain]]^Table1[[#This Row],[θ]]</f>
        <v>0</v>
      </c>
      <c r="AK1365" s="2">
        <f>-Table1[[#This Row],[λ]]*-Table1[[#This Row],[Loss]]^Table1[[#This Row],[θ]]</f>
        <v>0</v>
      </c>
      <c r="AL1365" s="2">
        <f>Table1[[#This Row],[v_n_w_g]]-Table1[[#This Row],[v_n_w_l]]</f>
        <v>0</v>
      </c>
      <c r="AM1365" s="2">
        <f>IF(Table1[[#This Row],[diff_v]]&gt;=1,1,0)</f>
        <v>0</v>
      </c>
    </row>
    <row r="1366" spans="1:39" hidden="1" x14ac:dyDescent="0.3">
      <c r="A1366">
        <v>32</v>
      </c>
      <c r="B1366" t="s">
        <v>47</v>
      </c>
      <c r="C1366" s="22">
        <f>VLOOKUP(Table1[[#This Row],[Subject]],'Subject Profile'!$A$2:$E$8,4,FALSE)</f>
        <v>0.88613857459934653</v>
      </c>
      <c r="D1366" s="22">
        <f>VLOOKUP(Table1[[#This Row],[Subject]],'Subject Profile'!$A$2:$E$8,5,FALSE)</f>
        <v>-2</v>
      </c>
      <c r="E1366" t="s">
        <v>110</v>
      </c>
      <c r="F1366" t="s">
        <v>52</v>
      </c>
      <c r="G1366" t="s">
        <v>5</v>
      </c>
      <c r="H1366">
        <f>IF(Table1[[#This Row],[decision]]="accept",1,0)</f>
        <v>0</v>
      </c>
      <c r="I1366">
        <v>0</v>
      </c>
      <c r="J1366">
        <v>880</v>
      </c>
      <c r="K1366">
        <v>1664606913</v>
      </c>
      <c r="L1366">
        <v>25</v>
      </c>
      <c r="M1366" t="str">
        <f>VLOOKUP($F1366,Experiment!$A$2:$U$90,MATCH(Results!M$1,Experiment!$A$1:$U$1,0)+1,FALSE)</f>
        <v>I</v>
      </c>
      <c r="N1366">
        <f>IF(Table1[[#This Row],[Impact]]="I",0,1)</f>
        <v>0</v>
      </c>
      <c r="O1366" s="2">
        <f>VLOOKUP($F1366,Experiment!$A$2:$U$90,MATCH(Results!O$1,Experiment!$A$1:$U$1,0),FALSE)</f>
        <v>-10</v>
      </c>
      <c r="P1366" s="3">
        <f>VLOOKUP($F1366,Experiment!$A$2:$U$90,MATCH(Results!P$1,Experiment!$A$1:$U$1,0),FALSE)</f>
        <v>0.5</v>
      </c>
      <c r="Q1366" s="2">
        <f>VLOOKUP($F1366,Experiment!$A$2:$U$90,MATCH(Results!Q$1,Experiment!$A$1:$U$1,0),FALSE)</f>
        <v>10</v>
      </c>
      <c r="R1366" s="3">
        <f>VLOOKUP($F1366,Experiment!$A$2:$U$90,MATCH(Results!R$1,Experiment!$A$1:$U$1,0),FALSE)</f>
        <v>0.5</v>
      </c>
      <c r="S1366" s="2">
        <f>VLOOKUP($F1366,Experiment!$A$2:$U$90,MATCH(Results!S$1,Experiment!$A$1:$U$1,0),FALSE)</f>
        <v>0</v>
      </c>
      <c r="T1366" s="2">
        <f>VLOOKUP($F1366,Experiment!$A$2:$U$90,MATCH(Results!T$1,Experiment!$A$1:$U$1,0),FALSE)</f>
        <v>100</v>
      </c>
      <c r="U1366" s="2">
        <f>VLOOKUP($F1366,Experiment!$A$2:$U$90,MATCH(Results!U$1,Experiment!$A$1:$U$1,0),FALSE)</f>
        <v>10</v>
      </c>
      <c r="V1366" s="2">
        <f>VLOOKUP($F1366,Experiment!$A$2:$U$90,MATCH(Results!V$1,Experiment!$A$1:$U$1,0),FALSE)</f>
        <v>4</v>
      </c>
      <c r="W1366" s="3">
        <f>VLOOKUP($F1366,Experiment!$A$2:$U$90,MATCH(Results!W$1,Experiment!$A$1:$U$1,0),FALSE)</f>
        <v>0.25</v>
      </c>
      <c r="X1366" s="3">
        <f>VLOOKUP($F1366,Experiment!$A$2:$U$90,MATCH(Results!X$1,Experiment!$A$1:$U$1,0),FALSE)</f>
        <v>0.75</v>
      </c>
      <c r="Y1366" s="2">
        <f>VLOOKUP($F1366,Experiment!$A$2:$U$90,MATCH(Results!Y$1,Experiment!$A$1:$U$1,0),FALSE)</f>
        <v>1</v>
      </c>
      <c r="Z1366" s="3">
        <f>VLOOKUP($F1366,Experiment!$A$2:$U$90,MATCH(Results!Z$1,Experiment!$A$1:$U$1,0),FALSE)</f>
        <v>0.25</v>
      </c>
      <c r="AA1366" s="3">
        <f>VLOOKUP($F1366,Experiment!$A$2:$U$90,MATCH(Results!AA$1,Experiment!$A$1:$U$1,0),FALSE)</f>
        <v>0.5</v>
      </c>
      <c r="AB1366" s="3">
        <f>VLOOKUP($F1366,Experiment!$A$2:$U$90,MATCH(Results!AB$1,Experiment!$A$1:$U$1,0),FALSE)</f>
        <v>0.375</v>
      </c>
      <c r="AC1366" s="3">
        <f>VLOOKUP($F1366,Experiment!$A$2:$U$90,MATCH(Results!AC$1,Experiment!$A$1:$U$1,0),FALSE)</f>
        <v>0.625</v>
      </c>
      <c r="AD1366" s="2">
        <f>VLOOKUP($F1366,Experiment!$A$2:$U$90,MATCH(Results!AD$1,Experiment!$A$1:$U$1,0),FALSE)</f>
        <v>2.5</v>
      </c>
      <c r="AE1366" s="2">
        <f>VLOOKUP($F1366,Experiment!$A$2:$U$90,MATCH(Results!AE$1,Experiment!$A$1:$U$1,0),FALSE)</f>
        <v>93.75</v>
      </c>
      <c r="AF1366" s="2">
        <f>VLOOKUP($F1366,Experiment!$A$2:$U$90,MATCH(Results!AF$1,Experiment!$A$1:$U$1,0),FALSE)</f>
        <v>9.6824583655185421</v>
      </c>
      <c r="AG1366" s="3">
        <f>VLOOKUP($F1366,Experiment!$A$2:$W$90,MATCH(Results!AG$1,Experiment!$A$1:$W$1,0),FALSE)</f>
        <v>1</v>
      </c>
      <c r="AH1366" s="3">
        <f>VLOOKUP($F1366,Experiment!$A$2:$W$90,MATCH(Results!AH$1,Experiment!$A$1:$W$1,0),FALSE)</f>
        <v>0.625</v>
      </c>
      <c r="AI1366" s="3">
        <f>VLOOKUP($F1366,Experiment!$A$2:$X$90,MATCH(Results!AI$1,Experiment!$A$1:$X$1,0),FALSE)</f>
        <v>0.375</v>
      </c>
      <c r="AJ1366" s="2">
        <f>Table1[[#This Row],[Gain]]^Table1[[#This Row],[θ]]</f>
        <v>7.693758934363303</v>
      </c>
      <c r="AK1366" s="2">
        <f>-Table1[[#This Row],[λ]]*-Table1[[#This Row],[Loss]]^Table1[[#This Row],[θ]]</f>
        <v>15.387517868726606</v>
      </c>
      <c r="AL1366" s="2">
        <f>Table1[[#This Row],[v_n_w_g]]-Table1[[#This Row],[v_n_w_l]]</f>
        <v>-7.693758934363303</v>
      </c>
      <c r="AM1366" s="2">
        <f>IF(Table1[[#This Row],[diff_v]]&gt;=1,1,0)</f>
        <v>0</v>
      </c>
    </row>
    <row r="1367" spans="1:39" hidden="1" x14ac:dyDescent="0.3">
      <c r="A1367">
        <v>33</v>
      </c>
      <c r="B1367" t="s">
        <v>47</v>
      </c>
      <c r="C1367" s="22">
        <f>VLOOKUP(Table1[[#This Row],[Subject]],'Subject Profile'!$A$2:$E$8,4,FALSE)</f>
        <v>0.88613857459934653</v>
      </c>
      <c r="D1367" s="22">
        <f>VLOOKUP(Table1[[#This Row],[Subject]],'Subject Profile'!$A$2:$E$8,5,FALSE)</f>
        <v>-2</v>
      </c>
      <c r="E1367" t="s">
        <v>110</v>
      </c>
      <c r="F1367" t="s">
        <v>89</v>
      </c>
      <c r="G1367" t="s">
        <v>90</v>
      </c>
      <c r="H1367">
        <f>IF(Table1[[#This Row],[decision]]="accept",1,0)</f>
        <v>0</v>
      </c>
      <c r="I1367">
        <v>-100</v>
      </c>
      <c r="J1367">
        <v>780</v>
      </c>
      <c r="K1367">
        <v>1664606922</v>
      </c>
      <c r="L1367">
        <v>9</v>
      </c>
      <c r="M1367" t="str">
        <f>VLOOKUP($F1367,Experiment!$A$2:$U$90,MATCH(Results!M$1,Experiment!$A$1:$U$1,0)+1,FALSE)</f>
        <v>T</v>
      </c>
      <c r="N1367">
        <f>IF(Table1[[#This Row],[Impact]]="I",0,1)</f>
        <v>1</v>
      </c>
      <c r="O1367" s="2">
        <f>VLOOKUP($F1367,Experiment!$A$2:$U$90,MATCH(Results!O$1,Experiment!$A$1:$U$1,0),FALSE)</f>
        <v>0</v>
      </c>
      <c r="P1367" s="3">
        <f>VLOOKUP($F1367,Experiment!$A$2:$U$90,MATCH(Results!P$1,Experiment!$A$1:$U$1,0),FALSE)</f>
        <v>0</v>
      </c>
      <c r="Q1367" s="2">
        <f>VLOOKUP($F1367,Experiment!$A$2:$U$90,MATCH(Results!Q$1,Experiment!$A$1:$U$1,0),FALSE)</f>
        <v>0</v>
      </c>
      <c r="R1367" s="3">
        <f>VLOOKUP($F1367,Experiment!$A$2:$U$90,MATCH(Results!R$1,Experiment!$A$1:$U$1,0),FALSE)</f>
        <v>0</v>
      </c>
      <c r="S1367" s="2">
        <f>VLOOKUP($F1367,Experiment!$A$2:$U$90,MATCH(Results!S$1,Experiment!$A$1:$U$1,0),FALSE)</f>
        <v>0</v>
      </c>
      <c r="T1367" s="2">
        <f>VLOOKUP($F1367,Experiment!$A$2:$U$90,MATCH(Results!T$1,Experiment!$A$1:$U$1,0),FALSE)</f>
        <v>0</v>
      </c>
      <c r="U1367" s="2">
        <f>VLOOKUP($F1367,Experiment!$A$2:$U$90,MATCH(Results!U$1,Experiment!$A$1:$U$1,0),FALSE)</f>
        <v>0</v>
      </c>
      <c r="V1367" s="2">
        <f>VLOOKUP($F1367,Experiment!$A$2:$U$90,MATCH(Results!V$1,Experiment!$A$1:$U$1,0),FALSE)</f>
        <v>0</v>
      </c>
      <c r="W1367" s="3">
        <f>VLOOKUP($F1367,Experiment!$A$2:$U$90,MATCH(Results!W$1,Experiment!$A$1:$U$1,0),FALSE)</f>
        <v>0</v>
      </c>
      <c r="X1367" s="3">
        <f>VLOOKUP($F1367,Experiment!$A$2:$U$90,MATCH(Results!X$1,Experiment!$A$1:$U$1,0),FALSE)</f>
        <v>0</v>
      </c>
      <c r="Y1367" s="2">
        <f>VLOOKUP($F1367,Experiment!$A$2:$U$90,MATCH(Results!Y$1,Experiment!$A$1:$U$1,0),FALSE)</f>
        <v>0</v>
      </c>
      <c r="Z1367" s="3">
        <f>VLOOKUP($F1367,Experiment!$A$2:$U$90,MATCH(Results!Z$1,Experiment!$A$1:$U$1,0),FALSE)</f>
        <v>0</v>
      </c>
      <c r="AA1367" s="3">
        <f>VLOOKUP($F1367,Experiment!$A$2:$U$90,MATCH(Results!AA$1,Experiment!$A$1:$U$1,0),FALSE)</f>
        <v>0</v>
      </c>
      <c r="AB1367" s="3">
        <f>VLOOKUP($F1367,Experiment!$A$2:$U$90,MATCH(Results!AB$1,Experiment!$A$1:$U$1,0),FALSE)</f>
        <v>0</v>
      </c>
      <c r="AC1367" s="3">
        <f>VLOOKUP($F1367,Experiment!$A$2:$U$90,MATCH(Results!AC$1,Experiment!$A$1:$U$1,0),FALSE)</f>
        <v>0</v>
      </c>
      <c r="AD1367" s="2">
        <f>VLOOKUP($F1367,Experiment!$A$2:$U$90,MATCH(Results!AD$1,Experiment!$A$1:$U$1,0),FALSE)</f>
        <v>0</v>
      </c>
      <c r="AE1367" s="2">
        <f>VLOOKUP($F1367,Experiment!$A$2:$U$90,MATCH(Results!AE$1,Experiment!$A$1:$U$1,0),FALSE)</f>
        <v>0</v>
      </c>
      <c r="AF1367" s="2">
        <f>VLOOKUP($F1367,Experiment!$A$2:$U$90,MATCH(Results!AF$1,Experiment!$A$1:$U$1,0),FALSE)</f>
        <v>0</v>
      </c>
      <c r="AG1367" s="2"/>
      <c r="AH1367" s="3">
        <f>VLOOKUP($F1367,Experiment!$A$2:$W$90,MATCH(Results!AH$1,Experiment!$A$1:$W$1,0),FALSE)</f>
        <v>0</v>
      </c>
      <c r="AI1367" s="2">
        <f>VLOOKUP($F1367,Experiment!$A$2:$X$90,MATCH(Results!AI$1,Experiment!$A$1:$X$1,0),FALSE)</f>
        <v>0</v>
      </c>
      <c r="AJ1367" s="2">
        <f>Table1[[#This Row],[Gain]]^Table1[[#This Row],[θ]]</f>
        <v>0</v>
      </c>
      <c r="AK1367" s="2">
        <f>-Table1[[#This Row],[λ]]*-Table1[[#This Row],[Loss]]^Table1[[#This Row],[θ]]</f>
        <v>0</v>
      </c>
      <c r="AL1367" s="2">
        <f>Table1[[#This Row],[v_n_w_g]]-Table1[[#This Row],[v_n_w_l]]</f>
        <v>0</v>
      </c>
      <c r="AM1367" s="2">
        <f>IF(Table1[[#This Row],[diff_v]]&gt;=1,1,0)</f>
        <v>0</v>
      </c>
    </row>
    <row r="1368" spans="1:39" hidden="1" x14ac:dyDescent="0.3">
      <c r="A1368">
        <v>34</v>
      </c>
      <c r="B1368" t="s">
        <v>47</v>
      </c>
      <c r="C1368" s="22">
        <f>VLOOKUP(Table1[[#This Row],[Subject]],'Subject Profile'!$A$2:$E$8,4,FALSE)</f>
        <v>0.88613857459934653</v>
      </c>
      <c r="D1368" s="22">
        <f>VLOOKUP(Table1[[#This Row],[Subject]],'Subject Profile'!$A$2:$E$8,5,FALSE)</f>
        <v>-2</v>
      </c>
      <c r="E1368" t="s">
        <v>110</v>
      </c>
      <c r="F1368" t="s">
        <v>143</v>
      </c>
      <c r="G1368" t="s">
        <v>61</v>
      </c>
      <c r="H1368">
        <f>IF(Table1[[#This Row],[decision]]="accept",1,0)</f>
        <v>0</v>
      </c>
      <c r="I1368">
        <v>0</v>
      </c>
      <c r="J1368">
        <v>880</v>
      </c>
      <c r="K1368">
        <v>1664606929</v>
      </c>
      <c r="L1368">
        <v>7</v>
      </c>
      <c r="M1368" t="str">
        <f>VLOOKUP($F1368,Experiment!$A$2:$U$90,MATCH(Results!M$1,Experiment!$A$1:$U$1,0)+1,FALSE)</f>
        <v>S</v>
      </c>
      <c r="N1368">
        <f>IF(Table1[[#This Row],[Impact]]="I",0,1)</f>
        <v>1</v>
      </c>
      <c r="O1368" s="2">
        <f>VLOOKUP($F1368,Experiment!$A$2:$U$90,MATCH(Results!O$1,Experiment!$A$1:$U$1,0),FALSE)</f>
        <v>0</v>
      </c>
      <c r="P1368" s="3">
        <f>VLOOKUP($F1368,Experiment!$A$2:$U$90,MATCH(Results!P$1,Experiment!$A$1:$U$1,0),FALSE)</f>
        <v>0</v>
      </c>
      <c r="Q1368" s="2">
        <f>VLOOKUP($F1368,Experiment!$A$2:$U$90,MATCH(Results!Q$1,Experiment!$A$1:$U$1,0),FALSE)</f>
        <v>0</v>
      </c>
      <c r="R1368" s="3">
        <f>VLOOKUP($F1368,Experiment!$A$2:$U$90,MATCH(Results!R$1,Experiment!$A$1:$U$1,0),FALSE)</f>
        <v>0</v>
      </c>
      <c r="S1368" s="2">
        <f>VLOOKUP($F1368,Experiment!$A$2:$U$90,MATCH(Results!S$1,Experiment!$A$1:$U$1,0),FALSE)</f>
        <v>0</v>
      </c>
      <c r="T1368" s="2">
        <f>VLOOKUP($F1368,Experiment!$A$2:$U$90,MATCH(Results!T$1,Experiment!$A$1:$U$1,0),FALSE)</f>
        <v>0</v>
      </c>
      <c r="U1368" s="2">
        <f>VLOOKUP($F1368,Experiment!$A$2:$U$90,MATCH(Results!U$1,Experiment!$A$1:$U$1,0),FALSE)</f>
        <v>0</v>
      </c>
      <c r="V1368" s="2">
        <f>VLOOKUP($F1368,Experiment!$A$2:$U$90,MATCH(Results!V$1,Experiment!$A$1:$U$1,0),FALSE)</f>
        <v>0</v>
      </c>
      <c r="W1368" s="3">
        <f>VLOOKUP($F1368,Experiment!$A$2:$U$90,MATCH(Results!W$1,Experiment!$A$1:$U$1,0),FALSE)</f>
        <v>0</v>
      </c>
      <c r="X1368" s="3">
        <f>VLOOKUP($F1368,Experiment!$A$2:$U$90,MATCH(Results!X$1,Experiment!$A$1:$U$1,0),FALSE)</f>
        <v>0</v>
      </c>
      <c r="Y1368" s="2">
        <f>VLOOKUP($F1368,Experiment!$A$2:$U$90,MATCH(Results!Y$1,Experiment!$A$1:$U$1,0),FALSE)</f>
        <v>0</v>
      </c>
      <c r="Z1368" s="3">
        <f>VLOOKUP($F1368,Experiment!$A$2:$U$90,MATCH(Results!Z$1,Experiment!$A$1:$U$1,0),FALSE)</f>
        <v>0</v>
      </c>
      <c r="AA1368" s="3">
        <f>VLOOKUP($F1368,Experiment!$A$2:$U$90,MATCH(Results!AA$1,Experiment!$A$1:$U$1,0),FALSE)</f>
        <v>0</v>
      </c>
      <c r="AB1368" s="3">
        <f>VLOOKUP($F1368,Experiment!$A$2:$U$90,MATCH(Results!AB$1,Experiment!$A$1:$U$1,0),FALSE)</f>
        <v>0</v>
      </c>
      <c r="AC1368" s="3">
        <f>VLOOKUP($F1368,Experiment!$A$2:$U$90,MATCH(Results!AC$1,Experiment!$A$1:$U$1,0),FALSE)</f>
        <v>0</v>
      </c>
      <c r="AD1368" s="2">
        <f>VLOOKUP($F1368,Experiment!$A$2:$U$90,MATCH(Results!AD$1,Experiment!$A$1:$U$1,0),FALSE)</f>
        <v>0</v>
      </c>
      <c r="AE1368" s="2">
        <f>VLOOKUP($F1368,Experiment!$A$2:$U$90,MATCH(Results!AE$1,Experiment!$A$1:$U$1,0),FALSE)</f>
        <v>0</v>
      </c>
      <c r="AF1368" s="2">
        <f>VLOOKUP($F1368,Experiment!$A$2:$U$90,MATCH(Results!AF$1,Experiment!$A$1:$U$1,0),FALSE)</f>
        <v>0</v>
      </c>
      <c r="AG1368" s="2"/>
      <c r="AH1368" s="3">
        <f>VLOOKUP($F1368,Experiment!$A$2:$W$90,MATCH(Results!AH$1,Experiment!$A$1:$W$1,0),FALSE)</f>
        <v>0</v>
      </c>
      <c r="AI1368" s="2">
        <f>VLOOKUP($F1368,Experiment!$A$2:$X$90,MATCH(Results!AI$1,Experiment!$A$1:$X$1,0),FALSE)</f>
        <v>0</v>
      </c>
      <c r="AJ1368" s="2">
        <f>Table1[[#This Row],[Gain]]^Table1[[#This Row],[θ]]</f>
        <v>0</v>
      </c>
      <c r="AK1368" s="2">
        <f>-Table1[[#This Row],[λ]]*-Table1[[#This Row],[Loss]]^Table1[[#This Row],[θ]]</f>
        <v>0</v>
      </c>
      <c r="AL1368" s="2">
        <f>Table1[[#This Row],[v_n_w_g]]-Table1[[#This Row],[v_n_w_l]]</f>
        <v>0</v>
      </c>
      <c r="AM1368" s="2">
        <f>IF(Table1[[#This Row],[diff_v]]&gt;=1,1,0)</f>
        <v>0</v>
      </c>
    </row>
    <row r="1369" spans="1:39" hidden="1" x14ac:dyDescent="0.3">
      <c r="A1369">
        <v>35</v>
      </c>
      <c r="B1369" t="s">
        <v>47</v>
      </c>
      <c r="C1369" s="22">
        <f>VLOOKUP(Table1[[#This Row],[Subject]],'Subject Profile'!$A$2:$E$8,4,FALSE)</f>
        <v>0.88613857459934653</v>
      </c>
      <c r="D1369" s="22">
        <f>VLOOKUP(Table1[[#This Row],[Subject]],'Subject Profile'!$A$2:$E$8,5,FALSE)</f>
        <v>-2</v>
      </c>
      <c r="E1369" t="s">
        <v>110</v>
      </c>
      <c r="F1369" t="s">
        <v>58</v>
      </c>
      <c r="G1369" t="s">
        <v>5</v>
      </c>
      <c r="H1369">
        <f>IF(Table1[[#This Row],[decision]]="accept",1,0)</f>
        <v>0</v>
      </c>
      <c r="I1369">
        <v>0</v>
      </c>
      <c r="J1369">
        <v>880</v>
      </c>
      <c r="K1369">
        <v>1664606940</v>
      </c>
      <c r="L1369">
        <v>11</v>
      </c>
      <c r="M1369" t="str">
        <f>VLOOKUP($F1369,Experiment!$A$2:$U$90,MATCH(Results!M$1,Experiment!$A$1:$U$1,0)+1,FALSE)</f>
        <v>G</v>
      </c>
      <c r="N1369">
        <f>IF(Table1[[#This Row],[Impact]]="I",0,1)</f>
        <v>1</v>
      </c>
      <c r="O1369" s="2">
        <f>VLOOKUP($F1369,Experiment!$A$2:$U$90,MATCH(Results!O$1,Experiment!$A$1:$U$1,0),FALSE)</f>
        <v>-50</v>
      </c>
      <c r="P1369" s="3">
        <f>VLOOKUP($F1369,Experiment!$A$2:$U$90,MATCH(Results!P$1,Experiment!$A$1:$U$1,0),FALSE)</f>
        <v>0.5</v>
      </c>
      <c r="Q1369" s="2">
        <f>VLOOKUP($F1369,Experiment!$A$2:$U$90,MATCH(Results!Q$1,Experiment!$A$1:$U$1,0),FALSE)</f>
        <v>50</v>
      </c>
      <c r="R1369" s="3">
        <f>VLOOKUP($F1369,Experiment!$A$2:$U$90,MATCH(Results!R$1,Experiment!$A$1:$U$1,0),FALSE)</f>
        <v>0.5</v>
      </c>
      <c r="S1369" s="2">
        <f>VLOOKUP($F1369,Experiment!$A$2:$U$90,MATCH(Results!S$1,Experiment!$A$1:$U$1,0),FALSE)</f>
        <v>0</v>
      </c>
      <c r="T1369" s="2">
        <f>VLOOKUP($F1369,Experiment!$A$2:$U$90,MATCH(Results!T$1,Experiment!$A$1:$U$1,0),FALSE)</f>
        <v>2500</v>
      </c>
      <c r="U1369" s="2">
        <f>VLOOKUP($F1369,Experiment!$A$2:$U$90,MATCH(Results!U$1,Experiment!$A$1:$U$1,0),FALSE)</f>
        <v>50</v>
      </c>
      <c r="V1369" s="2">
        <f>VLOOKUP($F1369,Experiment!$A$2:$U$90,MATCH(Results!V$1,Experiment!$A$1:$U$1,0),FALSE)</f>
        <v>2</v>
      </c>
      <c r="W1369" s="3">
        <f>VLOOKUP($F1369,Experiment!$A$2:$U$90,MATCH(Results!W$1,Experiment!$A$1:$U$1,0),FALSE)</f>
        <v>0.25</v>
      </c>
      <c r="X1369" s="3">
        <f>VLOOKUP($F1369,Experiment!$A$2:$U$90,MATCH(Results!X$1,Experiment!$A$1:$U$1,0),FALSE)</f>
        <v>0.75</v>
      </c>
      <c r="Y1369" s="2">
        <f>VLOOKUP($F1369,Experiment!$A$2:$U$90,MATCH(Results!Y$1,Experiment!$A$1:$U$1,0),FALSE)</f>
        <v>2</v>
      </c>
      <c r="Z1369" s="3">
        <f>VLOOKUP($F1369,Experiment!$A$2:$U$90,MATCH(Results!Z$1,Experiment!$A$1:$U$1,0),FALSE)</f>
        <v>0.5</v>
      </c>
      <c r="AA1369" s="3">
        <f>VLOOKUP($F1369,Experiment!$A$2:$U$90,MATCH(Results!AA$1,Experiment!$A$1:$U$1,0),FALSE)</f>
        <v>0.25</v>
      </c>
      <c r="AB1369" s="3">
        <f>VLOOKUP($F1369,Experiment!$A$2:$U$90,MATCH(Results!AB$1,Experiment!$A$1:$U$1,0),FALSE)</f>
        <v>0.625</v>
      </c>
      <c r="AC1369" s="3">
        <f>VLOOKUP($F1369,Experiment!$A$2:$U$90,MATCH(Results!AC$1,Experiment!$A$1:$U$1,0),FALSE)</f>
        <v>0.375</v>
      </c>
      <c r="AD1369" s="2">
        <f>VLOOKUP($F1369,Experiment!$A$2:$U$90,MATCH(Results!AD$1,Experiment!$A$1:$U$1,0),FALSE)</f>
        <v>-12.5</v>
      </c>
      <c r="AE1369" s="2">
        <f>VLOOKUP($F1369,Experiment!$A$2:$U$90,MATCH(Results!AE$1,Experiment!$A$1:$U$1,0),FALSE)</f>
        <v>2343.75</v>
      </c>
      <c r="AF1369" s="2">
        <f>VLOOKUP($F1369,Experiment!$A$2:$U$90,MATCH(Results!AF$1,Experiment!$A$1:$U$1,0),FALSE)</f>
        <v>48.412291827592711</v>
      </c>
      <c r="AG1369" s="3">
        <f>VLOOKUP($F1369,Experiment!$A$2:$W$90,MATCH(Results!AG$1,Experiment!$A$1:$W$1,0),FALSE)</f>
        <v>0.82730419370997643</v>
      </c>
      <c r="AH1369" s="3">
        <f>VLOOKUP($F1369,Experiment!$A$2:$W$90,MATCH(Results!AH$1,Experiment!$A$1:$W$1,0),FALSE)</f>
        <v>0.38648875795104182</v>
      </c>
      <c r="AI1369" s="3">
        <f>VLOOKUP($F1369,Experiment!$A$2:$X$90,MATCH(Results!AI$1,Experiment!$A$1:$X$1,0),FALSE)</f>
        <v>0.61351124204895813</v>
      </c>
      <c r="AJ1369" s="2">
        <f>Table1[[#This Row],[Gain]]^Table1[[#This Row],[θ]]</f>
        <v>32.027486583090457</v>
      </c>
      <c r="AK1369" s="2">
        <f>-Table1[[#This Row],[λ]]*-Table1[[#This Row],[Loss]]^Table1[[#This Row],[θ]]</f>
        <v>64.054973166180915</v>
      </c>
      <c r="AL1369" s="2">
        <f>Table1[[#This Row],[v_n_w_g]]-Table1[[#This Row],[v_n_w_l]]</f>
        <v>-32.027486583090457</v>
      </c>
      <c r="AM1369" s="2">
        <f>IF(Table1[[#This Row],[diff_v]]&gt;=1,1,0)</f>
        <v>0</v>
      </c>
    </row>
    <row r="1370" spans="1:39" hidden="1" x14ac:dyDescent="0.3">
      <c r="A1370">
        <v>36</v>
      </c>
      <c r="B1370" t="s">
        <v>47</v>
      </c>
      <c r="C1370" s="22">
        <f>VLOOKUP(Table1[[#This Row],[Subject]],'Subject Profile'!$A$2:$E$8,4,FALSE)</f>
        <v>0.88613857459934653</v>
      </c>
      <c r="D1370" s="22">
        <f>VLOOKUP(Table1[[#This Row],[Subject]],'Subject Profile'!$A$2:$E$8,5,FALSE)</f>
        <v>-2</v>
      </c>
      <c r="E1370" t="s">
        <v>110</v>
      </c>
      <c r="F1370" t="s">
        <v>86</v>
      </c>
      <c r="G1370" t="s">
        <v>7</v>
      </c>
      <c r="H1370">
        <f>IF(Table1[[#This Row],[decision]]="accept",1,0)</f>
        <v>1</v>
      </c>
      <c r="I1370">
        <v>70</v>
      </c>
      <c r="J1370">
        <v>950</v>
      </c>
      <c r="K1370">
        <v>1664606944</v>
      </c>
      <c r="L1370">
        <v>4</v>
      </c>
      <c r="M1370" t="str">
        <f>VLOOKUP($F1370,Experiment!$A$2:$U$90,MATCH(Results!M$1,Experiment!$A$1:$U$1,0)+1,FALSE)</f>
        <v>I</v>
      </c>
      <c r="N1370">
        <f>IF(Table1[[#This Row],[Impact]]="I",0,1)</f>
        <v>0</v>
      </c>
      <c r="O1370" s="2">
        <f>VLOOKUP($F1370,Experiment!$A$2:$U$90,MATCH(Results!O$1,Experiment!$A$1:$U$1,0),FALSE)</f>
        <v>-50</v>
      </c>
      <c r="P1370" s="3">
        <f>VLOOKUP($F1370,Experiment!$A$2:$U$90,MATCH(Results!P$1,Experiment!$A$1:$U$1,0),FALSE)</f>
        <v>0.5</v>
      </c>
      <c r="Q1370" s="2">
        <f>VLOOKUP($F1370,Experiment!$A$2:$U$90,MATCH(Results!Q$1,Experiment!$A$1:$U$1,0),FALSE)</f>
        <v>70</v>
      </c>
      <c r="R1370" s="3">
        <f>VLOOKUP($F1370,Experiment!$A$2:$U$90,MATCH(Results!R$1,Experiment!$A$1:$U$1,0),FALSE)</f>
        <v>0.5</v>
      </c>
      <c r="S1370" s="2">
        <f>VLOOKUP($F1370,Experiment!$A$2:$U$90,MATCH(Results!S$1,Experiment!$A$1:$U$1,0),FALSE)</f>
        <v>10</v>
      </c>
      <c r="T1370" s="2">
        <f>VLOOKUP($F1370,Experiment!$A$2:$U$90,MATCH(Results!T$1,Experiment!$A$1:$U$1,0),FALSE)</f>
        <v>3600</v>
      </c>
      <c r="U1370" s="2">
        <f>VLOOKUP($F1370,Experiment!$A$2:$U$90,MATCH(Results!U$1,Experiment!$A$1:$U$1,0),FALSE)</f>
        <v>60</v>
      </c>
      <c r="V1370" s="2">
        <f>VLOOKUP($F1370,Experiment!$A$2:$U$90,MATCH(Results!V$1,Experiment!$A$1:$U$1,0),FALSE)</f>
        <v>4</v>
      </c>
      <c r="W1370" s="3">
        <f>VLOOKUP($F1370,Experiment!$A$2:$U$90,MATCH(Results!W$1,Experiment!$A$1:$U$1,0),FALSE)</f>
        <v>0.25</v>
      </c>
      <c r="X1370" s="3">
        <f>VLOOKUP($F1370,Experiment!$A$2:$U$90,MATCH(Results!X$1,Experiment!$A$1:$U$1,0),FALSE)</f>
        <v>0.75</v>
      </c>
      <c r="Y1370" s="2">
        <f>VLOOKUP($F1370,Experiment!$A$2:$U$90,MATCH(Results!Y$1,Experiment!$A$1:$U$1,0),FALSE)</f>
        <v>2</v>
      </c>
      <c r="Z1370" s="3">
        <f>VLOOKUP($F1370,Experiment!$A$2:$U$90,MATCH(Results!Z$1,Experiment!$A$1:$U$1,0),FALSE)</f>
        <v>0.5</v>
      </c>
      <c r="AA1370" s="3">
        <f>VLOOKUP($F1370,Experiment!$A$2:$U$90,MATCH(Results!AA$1,Experiment!$A$1:$U$1,0),FALSE)</f>
        <v>0.25</v>
      </c>
      <c r="AB1370" s="3">
        <f>VLOOKUP($F1370,Experiment!$A$2:$U$90,MATCH(Results!AB$1,Experiment!$A$1:$U$1,0),FALSE)</f>
        <v>0.625</v>
      </c>
      <c r="AC1370" s="3">
        <f>VLOOKUP($F1370,Experiment!$A$2:$U$90,MATCH(Results!AC$1,Experiment!$A$1:$U$1,0),FALSE)</f>
        <v>0.375</v>
      </c>
      <c r="AD1370" s="2">
        <f>VLOOKUP($F1370,Experiment!$A$2:$U$90,MATCH(Results!AD$1,Experiment!$A$1:$U$1,0),FALSE)</f>
        <v>-5</v>
      </c>
      <c r="AE1370" s="2">
        <f>VLOOKUP($F1370,Experiment!$A$2:$U$90,MATCH(Results!AE$1,Experiment!$A$1:$U$1,0),FALSE)</f>
        <v>3375</v>
      </c>
      <c r="AF1370" s="2">
        <f>VLOOKUP($F1370,Experiment!$A$2:$U$90,MATCH(Results!AF$1,Experiment!$A$1:$U$1,0),FALSE)</f>
        <v>58.094750193111253</v>
      </c>
      <c r="AG1370" s="3">
        <f>VLOOKUP($F1370,Experiment!$A$2:$W$90,MATCH(Results!AG$1,Experiment!$A$1:$W$1,0),FALSE)</f>
        <v>0.82730419370997643</v>
      </c>
      <c r="AH1370" s="3">
        <f>VLOOKUP($F1370,Experiment!$A$2:$W$90,MATCH(Results!AH$1,Experiment!$A$1:$W$1,0),FALSE)</f>
        <v>0.38648875795104182</v>
      </c>
      <c r="AI1370" s="3">
        <f>VLOOKUP($F1370,Experiment!$A$2:$X$90,MATCH(Results!AI$1,Experiment!$A$1:$X$1,0),FALSE)</f>
        <v>0.61351124204895813</v>
      </c>
      <c r="AJ1370" s="2">
        <f>Table1[[#This Row],[Gain]]^Table1[[#This Row],[θ]]</f>
        <v>43.153154399808855</v>
      </c>
      <c r="AK1370" s="2">
        <f>-Table1[[#This Row],[λ]]*-Table1[[#This Row],[Loss]]^Table1[[#This Row],[θ]]</f>
        <v>64.054973166180915</v>
      </c>
      <c r="AL1370" s="2">
        <f>Table1[[#This Row],[v_n_w_g]]-Table1[[#This Row],[v_n_w_l]]</f>
        <v>-20.90181876637206</v>
      </c>
      <c r="AM1370" s="2">
        <f>IF(Table1[[#This Row],[diff_v]]&gt;=1,1,0)</f>
        <v>0</v>
      </c>
    </row>
    <row r="1371" spans="1:39" hidden="1" x14ac:dyDescent="0.3">
      <c r="A1371">
        <v>37</v>
      </c>
      <c r="B1371" t="s">
        <v>47</v>
      </c>
      <c r="C1371" s="22">
        <f>VLOOKUP(Table1[[#This Row],[Subject]],'Subject Profile'!$A$2:$E$8,4,FALSE)</f>
        <v>0.88613857459934653</v>
      </c>
      <c r="D1371" s="22">
        <f>VLOOKUP(Table1[[#This Row],[Subject]],'Subject Profile'!$A$2:$E$8,5,FALSE)</f>
        <v>-2</v>
      </c>
      <c r="E1371" t="s">
        <v>110</v>
      </c>
      <c r="F1371" t="s">
        <v>101</v>
      </c>
      <c r="G1371" t="s">
        <v>113</v>
      </c>
      <c r="H1371">
        <f>IF(Table1[[#This Row],[decision]]="accept",1,0)</f>
        <v>0</v>
      </c>
      <c r="I1371">
        <v>0</v>
      </c>
      <c r="J1371">
        <v>950</v>
      </c>
      <c r="K1371">
        <v>1664606950</v>
      </c>
      <c r="L1371">
        <v>6</v>
      </c>
      <c r="M1371" t="str">
        <f>VLOOKUP($F1371,Experiment!$A$2:$U$90,MATCH(Results!M$1,Experiment!$A$1:$U$1,0)+1,FALSE)</f>
        <v>G</v>
      </c>
      <c r="N1371">
        <f>IF(Table1[[#This Row],[Impact]]="I",0,1)</f>
        <v>1</v>
      </c>
      <c r="O1371" s="2">
        <f>VLOOKUP($F1371,Experiment!$A$2:$U$90,MATCH(Results!O$1,Experiment!$A$1:$U$1,0),FALSE)</f>
        <v>-90</v>
      </c>
      <c r="P1371" s="3">
        <f>VLOOKUP($F1371,Experiment!$A$2:$U$90,MATCH(Results!P$1,Experiment!$A$1:$U$1,0),FALSE)</f>
        <v>0.5</v>
      </c>
      <c r="Q1371" s="2">
        <f>VLOOKUP($F1371,Experiment!$A$2:$U$90,MATCH(Results!Q$1,Experiment!$A$1:$U$1,0),FALSE)</f>
        <v>100</v>
      </c>
      <c r="R1371" s="3">
        <f>VLOOKUP($F1371,Experiment!$A$2:$U$90,MATCH(Results!R$1,Experiment!$A$1:$U$1,0),FALSE)</f>
        <v>0.5</v>
      </c>
      <c r="S1371" s="2">
        <f>VLOOKUP($F1371,Experiment!$A$2:$U$90,MATCH(Results!S$1,Experiment!$A$1:$U$1,0),FALSE)</f>
        <v>5</v>
      </c>
      <c r="T1371" s="2">
        <f>VLOOKUP($F1371,Experiment!$A$2:$U$90,MATCH(Results!T$1,Experiment!$A$1:$U$1,0),FALSE)</f>
        <v>9025</v>
      </c>
      <c r="U1371" s="2">
        <f>VLOOKUP($F1371,Experiment!$A$2:$U$90,MATCH(Results!U$1,Experiment!$A$1:$U$1,0),FALSE)</f>
        <v>95</v>
      </c>
      <c r="V1371" s="2">
        <f>VLOOKUP($F1371,Experiment!$A$2:$U$90,MATCH(Results!V$1,Experiment!$A$1:$U$1,0),FALSE)</f>
        <v>2</v>
      </c>
      <c r="W1371" s="3">
        <f>VLOOKUP($F1371,Experiment!$A$2:$U$90,MATCH(Results!W$1,Experiment!$A$1:$U$1,0),FALSE)</f>
        <v>0.25</v>
      </c>
      <c r="X1371" s="3">
        <f>VLOOKUP($F1371,Experiment!$A$2:$U$90,MATCH(Results!X$1,Experiment!$A$1:$U$1,0),FALSE)</f>
        <v>0.75</v>
      </c>
      <c r="Y1371" s="2">
        <f>VLOOKUP($F1371,Experiment!$A$2:$U$90,MATCH(Results!Y$1,Experiment!$A$1:$U$1,0),FALSE)</f>
        <v>2</v>
      </c>
      <c r="Z1371" s="3">
        <f>VLOOKUP($F1371,Experiment!$A$2:$U$90,MATCH(Results!Z$1,Experiment!$A$1:$U$1,0),FALSE)</f>
        <v>0.5</v>
      </c>
      <c r="AA1371" s="3">
        <f>VLOOKUP($F1371,Experiment!$A$2:$U$90,MATCH(Results!AA$1,Experiment!$A$1:$U$1,0),FALSE)</f>
        <v>0.25</v>
      </c>
      <c r="AB1371" s="3">
        <f>VLOOKUP($F1371,Experiment!$A$2:$U$90,MATCH(Results!AB$1,Experiment!$A$1:$U$1,0),FALSE)</f>
        <v>0.625</v>
      </c>
      <c r="AC1371" s="3">
        <f>VLOOKUP($F1371,Experiment!$A$2:$U$90,MATCH(Results!AC$1,Experiment!$A$1:$U$1,0),FALSE)</f>
        <v>0.375</v>
      </c>
      <c r="AD1371" s="2">
        <f>VLOOKUP($F1371,Experiment!$A$2:$U$90,MATCH(Results!AD$1,Experiment!$A$1:$U$1,0),FALSE)</f>
        <v>-18.75</v>
      </c>
      <c r="AE1371" s="2">
        <f>VLOOKUP($F1371,Experiment!$A$2:$U$90,MATCH(Results!AE$1,Experiment!$A$1:$U$1,0),FALSE)</f>
        <v>8460.9375</v>
      </c>
      <c r="AF1371" s="2">
        <f>VLOOKUP($F1371,Experiment!$A$2:$U$90,MATCH(Results!AF$1,Experiment!$A$1:$U$1,0),FALSE)</f>
        <v>91.983354472426157</v>
      </c>
      <c r="AG1371" s="3">
        <f>VLOOKUP($F1371,Experiment!$A$2:$W$90,MATCH(Results!AG$1,Experiment!$A$1:$W$1,0),FALSE)</f>
        <v>0.82730419370997643</v>
      </c>
      <c r="AH1371" s="3">
        <f>VLOOKUP($F1371,Experiment!$A$2:$W$90,MATCH(Results!AH$1,Experiment!$A$1:$W$1,0),FALSE)</f>
        <v>0.38648875795104182</v>
      </c>
      <c r="AI1371" s="3">
        <f>VLOOKUP($F1371,Experiment!$A$2:$X$90,MATCH(Results!AI$1,Experiment!$A$1:$X$1,0),FALSE)</f>
        <v>0.61351124204895813</v>
      </c>
      <c r="AJ1371" s="2">
        <f>Table1[[#This Row],[Gain]]^Table1[[#This Row],[θ]]</f>
        <v>59.193926540095148</v>
      </c>
      <c r="AK1371" s="2">
        <f>-Table1[[#This Row],[λ]]*-Table1[[#This Row],[Loss]]^Table1[[#This Row],[θ]]</f>
        <v>107.83498131120591</v>
      </c>
      <c r="AL1371" s="2">
        <f>Table1[[#This Row],[v_n_w_g]]-Table1[[#This Row],[v_n_w_l]]</f>
        <v>-48.64105477111076</v>
      </c>
      <c r="AM1371" s="2">
        <f>IF(Table1[[#This Row],[diff_v]]&gt;=1,1,0)</f>
        <v>0</v>
      </c>
    </row>
    <row r="1372" spans="1:39" hidden="1" x14ac:dyDescent="0.3">
      <c r="A1372">
        <v>38</v>
      </c>
      <c r="B1372" t="s">
        <v>47</v>
      </c>
      <c r="C1372" s="22">
        <f>VLOOKUP(Table1[[#This Row],[Subject]],'Subject Profile'!$A$2:$E$8,4,FALSE)</f>
        <v>0.88613857459934653</v>
      </c>
      <c r="D1372" s="22">
        <f>VLOOKUP(Table1[[#This Row],[Subject]],'Subject Profile'!$A$2:$E$8,5,FALSE)</f>
        <v>-2</v>
      </c>
      <c r="E1372" t="s">
        <v>110</v>
      </c>
      <c r="F1372" t="s">
        <v>68</v>
      </c>
      <c r="G1372" t="s">
        <v>113</v>
      </c>
      <c r="H1372">
        <f>IF(Table1[[#This Row],[decision]]="accept",1,0)</f>
        <v>0</v>
      </c>
      <c r="I1372">
        <v>0</v>
      </c>
      <c r="J1372">
        <v>950</v>
      </c>
      <c r="K1372">
        <v>1664606954</v>
      </c>
      <c r="L1372">
        <v>4</v>
      </c>
      <c r="M1372" t="str">
        <f>VLOOKUP($F1372,Experiment!$A$2:$U$90,MATCH(Results!M$1,Experiment!$A$1:$U$1,0)+1,FALSE)</f>
        <v>G</v>
      </c>
      <c r="N1372">
        <f>IF(Table1[[#This Row],[Impact]]="I",0,1)</f>
        <v>1</v>
      </c>
      <c r="O1372" s="2">
        <f>VLOOKUP($F1372,Experiment!$A$2:$U$90,MATCH(Results!O$1,Experiment!$A$1:$U$1,0),FALSE)</f>
        <v>-50</v>
      </c>
      <c r="P1372" s="3">
        <f>VLOOKUP($F1372,Experiment!$A$2:$U$90,MATCH(Results!P$1,Experiment!$A$1:$U$1,0),FALSE)</f>
        <v>0.5</v>
      </c>
      <c r="Q1372" s="2">
        <f>VLOOKUP($F1372,Experiment!$A$2:$U$90,MATCH(Results!Q$1,Experiment!$A$1:$U$1,0),FALSE)</f>
        <v>60</v>
      </c>
      <c r="R1372" s="3">
        <f>VLOOKUP($F1372,Experiment!$A$2:$U$90,MATCH(Results!R$1,Experiment!$A$1:$U$1,0),FALSE)</f>
        <v>0.5</v>
      </c>
      <c r="S1372" s="2">
        <f>VLOOKUP($F1372,Experiment!$A$2:$U$90,MATCH(Results!S$1,Experiment!$A$1:$U$1,0),FALSE)</f>
        <v>5</v>
      </c>
      <c r="T1372" s="2">
        <f>VLOOKUP($F1372,Experiment!$A$2:$U$90,MATCH(Results!T$1,Experiment!$A$1:$U$1,0),FALSE)</f>
        <v>3025</v>
      </c>
      <c r="U1372" s="2">
        <f>VLOOKUP($F1372,Experiment!$A$2:$U$90,MATCH(Results!U$1,Experiment!$A$1:$U$1,0),FALSE)</f>
        <v>55</v>
      </c>
      <c r="V1372" s="2">
        <f>VLOOKUP($F1372,Experiment!$A$2:$U$90,MATCH(Results!V$1,Experiment!$A$1:$U$1,0),FALSE)</f>
        <v>2</v>
      </c>
      <c r="W1372" s="3">
        <f>VLOOKUP($F1372,Experiment!$A$2:$U$90,MATCH(Results!W$1,Experiment!$A$1:$U$1,0),FALSE)</f>
        <v>0.25</v>
      </c>
      <c r="X1372" s="3">
        <f>VLOOKUP($F1372,Experiment!$A$2:$U$90,MATCH(Results!X$1,Experiment!$A$1:$U$1,0),FALSE)</f>
        <v>0.75</v>
      </c>
      <c r="Y1372" s="2">
        <f>VLOOKUP($F1372,Experiment!$A$2:$U$90,MATCH(Results!Y$1,Experiment!$A$1:$U$1,0),FALSE)</f>
        <v>2</v>
      </c>
      <c r="Z1372" s="3">
        <f>VLOOKUP($F1372,Experiment!$A$2:$U$90,MATCH(Results!Z$1,Experiment!$A$1:$U$1,0),FALSE)</f>
        <v>0.5</v>
      </c>
      <c r="AA1372" s="3">
        <f>VLOOKUP($F1372,Experiment!$A$2:$U$90,MATCH(Results!AA$1,Experiment!$A$1:$U$1,0),FALSE)</f>
        <v>0.25</v>
      </c>
      <c r="AB1372" s="3">
        <f>VLOOKUP($F1372,Experiment!$A$2:$U$90,MATCH(Results!AB$1,Experiment!$A$1:$U$1,0),FALSE)</f>
        <v>0.625</v>
      </c>
      <c r="AC1372" s="3">
        <f>VLOOKUP($F1372,Experiment!$A$2:$U$90,MATCH(Results!AC$1,Experiment!$A$1:$U$1,0),FALSE)</f>
        <v>0.375</v>
      </c>
      <c r="AD1372" s="2">
        <f>VLOOKUP($F1372,Experiment!$A$2:$U$90,MATCH(Results!AD$1,Experiment!$A$1:$U$1,0),FALSE)</f>
        <v>-8.75</v>
      </c>
      <c r="AE1372" s="2">
        <f>VLOOKUP($F1372,Experiment!$A$2:$U$90,MATCH(Results!AE$1,Experiment!$A$1:$U$1,0),FALSE)</f>
        <v>2835.9375</v>
      </c>
      <c r="AF1372" s="2">
        <f>VLOOKUP($F1372,Experiment!$A$2:$U$90,MATCH(Results!AF$1,Experiment!$A$1:$U$1,0),FALSE)</f>
        <v>53.253521010351982</v>
      </c>
      <c r="AG1372" s="3">
        <f>VLOOKUP($F1372,Experiment!$A$2:$W$90,MATCH(Results!AG$1,Experiment!$A$1:$W$1,0),FALSE)</f>
        <v>0.82730419370997643</v>
      </c>
      <c r="AH1372" s="3">
        <f>VLOOKUP($F1372,Experiment!$A$2:$W$90,MATCH(Results!AH$1,Experiment!$A$1:$W$1,0),FALSE)</f>
        <v>0.38648875795104182</v>
      </c>
      <c r="AI1372" s="3">
        <f>VLOOKUP($F1372,Experiment!$A$2:$X$90,MATCH(Results!AI$1,Experiment!$A$1:$X$1,0),FALSE)</f>
        <v>0.61351124204895813</v>
      </c>
      <c r="AJ1372" s="2">
        <f>Table1[[#This Row],[Gain]]^Table1[[#This Row],[θ]]</f>
        <v>37.643362891590748</v>
      </c>
      <c r="AK1372" s="2">
        <f>-Table1[[#This Row],[λ]]*-Table1[[#This Row],[Loss]]^Table1[[#This Row],[θ]]</f>
        <v>64.054973166180915</v>
      </c>
      <c r="AL1372" s="2">
        <f>Table1[[#This Row],[v_n_w_g]]-Table1[[#This Row],[v_n_w_l]]</f>
        <v>-26.411610274590167</v>
      </c>
      <c r="AM1372" s="2">
        <f>IF(Table1[[#This Row],[diff_v]]&gt;=1,1,0)</f>
        <v>0</v>
      </c>
    </row>
    <row r="1373" spans="1:39" hidden="1" x14ac:dyDescent="0.3">
      <c r="A1373">
        <v>39</v>
      </c>
      <c r="B1373" t="s">
        <v>47</v>
      </c>
      <c r="C1373" s="22">
        <f>VLOOKUP(Table1[[#This Row],[Subject]],'Subject Profile'!$A$2:$E$8,4,FALSE)</f>
        <v>0.88613857459934653</v>
      </c>
      <c r="D1373" s="22">
        <f>VLOOKUP(Table1[[#This Row],[Subject]],'Subject Profile'!$A$2:$E$8,5,FALSE)</f>
        <v>-2</v>
      </c>
      <c r="E1373" t="s">
        <v>110</v>
      </c>
      <c r="F1373" t="s">
        <v>55</v>
      </c>
      <c r="G1373" t="s">
        <v>56</v>
      </c>
      <c r="H1373">
        <f>IF(Table1[[#This Row],[decision]]="accept",1,0)</f>
        <v>0</v>
      </c>
      <c r="I1373">
        <v>0</v>
      </c>
      <c r="J1373">
        <v>950</v>
      </c>
      <c r="K1373">
        <v>1664606961</v>
      </c>
      <c r="L1373">
        <v>7</v>
      </c>
      <c r="M1373" t="str">
        <f>VLOOKUP($F1373,Experiment!$A$2:$U$90,MATCH(Results!M$1,Experiment!$A$1:$U$1,0)+1,FALSE)</f>
        <v>R</v>
      </c>
      <c r="N1373">
        <f>IF(Table1[[#This Row],[Impact]]="I",0,1)</f>
        <v>1</v>
      </c>
      <c r="O1373" s="2">
        <f>VLOOKUP($F1373,Experiment!$A$2:$U$90,MATCH(Results!O$1,Experiment!$A$1:$U$1,0),FALSE)</f>
        <v>0</v>
      </c>
      <c r="P1373" s="3">
        <f>VLOOKUP($F1373,Experiment!$A$2:$U$90,MATCH(Results!P$1,Experiment!$A$1:$U$1,0),FALSE)</f>
        <v>0</v>
      </c>
      <c r="Q1373" s="2">
        <f>VLOOKUP($F1373,Experiment!$A$2:$U$90,MATCH(Results!Q$1,Experiment!$A$1:$U$1,0),FALSE)</f>
        <v>0</v>
      </c>
      <c r="R1373" s="3">
        <f>VLOOKUP($F1373,Experiment!$A$2:$U$90,MATCH(Results!R$1,Experiment!$A$1:$U$1,0),FALSE)</f>
        <v>0</v>
      </c>
      <c r="S1373" s="2">
        <f>VLOOKUP($F1373,Experiment!$A$2:$U$90,MATCH(Results!S$1,Experiment!$A$1:$U$1,0),FALSE)</f>
        <v>0</v>
      </c>
      <c r="T1373" s="2">
        <f>VLOOKUP($F1373,Experiment!$A$2:$U$90,MATCH(Results!T$1,Experiment!$A$1:$U$1,0),FALSE)</f>
        <v>0</v>
      </c>
      <c r="U1373" s="2">
        <f>VLOOKUP($F1373,Experiment!$A$2:$U$90,MATCH(Results!U$1,Experiment!$A$1:$U$1,0),FALSE)</f>
        <v>0</v>
      </c>
      <c r="V1373" s="2">
        <f>VLOOKUP($F1373,Experiment!$A$2:$U$90,MATCH(Results!V$1,Experiment!$A$1:$U$1,0),FALSE)</f>
        <v>0</v>
      </c>
      <c r="W1373" s="3">
        <f>VLOOKUP($F1373,Experiment!$A$2:$U$90,MATCH(Results!W$1,Experiment!$A$1:$U$1,0),FALSE)</f>
        <v>0</v>
      </c>
      <c r="X1373" s="3">
        <f>VLOOKUP($F1373,Experiment!$A$2:$U$90,MATCH(Results!X$1,Experiment!$A$1:$U$1,0),FALSE)</f>
        <v>0</v>
      </c>
      <c r="Y1373" s="2">
        <f>VLOOKUP($F1373,Experiment!$A$2:$U$90,MATCH(Results!Y$1,Experiment!$A$1:$U$1,0),FALSE)</f>
        <v>0</v>
      </c>
      <c r="Z1373" s="3">
        <f>VLOOKUP($F1373,Experiment!$A$2:$U$90,MATCH(Results!Z$1,Experiment!$A$1:$U$1,0),FALSE)</f>
        <v>0</v>
      </c>
      <c r="AA1373" s="3">
        <f>VLOOKUP($F1373,Experiment!$A$2:$U$90,MATCH(Results!AA$1,Experiment!$A$1:$U$1,0),FALSE)</f>
        <v>0</v>
      </c>
      <c r="AB1373" s="3">
        <f>VLOOKUP($F1373,Experiment!$A$2:$U$90,MATCH(Results!AB$1,Experiment!$A$1:$U$1,0),FALSE)</f>
        <v>0</v>
      </c>
      <c r="AC1373" s="3">
        <f>VLOOKUP($F1373,Experiment!$A$2:$U$90,MATCH(Results!AC$1,Experiment!$A$1:$U$1,0),FALSE)</f>
        <v>0</v>
      </c>
      <c r="AD1373" s="2">
        <f>VLOOKUP($F1373,Experiment!$A$2:$U$90,MATCH(Results!AD$1,Experiment!$A$1:$U$1,0),FALSE)</f>
        <v>0</v>
      </c>
      <c r="AE1373" s="2">
        <f>VLOOKUP($F1373,Experiment!$A$2:$U$90,MATCH(Results!AE$1,Experiment!$A$1:$U$1,0),FALSE)</f>
        <v>0</v>
      </c>
      <c r="AF1373" s="2">
        <f>VLOOKUP($F1373,Experiment!$A$2:$U$90,MATCH(Results!AF$1,Experiment!$A$1:$U$1,0),FALSE)</f>
        <v>0</v>
      </c>
      <c r="AG1373" s="2"/>
      <c r="AH1373" s="3">
        <f>VLOOKUP($F1373,Experiment!$A$2:$W$90,MATCH(Results!AH$1,Experiment!$A$1:$W$1,0),FALSE)</f>
        <v>0</v>
      </c>
      <c r="AI1373" s="2">
        <f>VLOOKUP($F1373,Experiment!$A$2:$X$90,MATCH(Results!AI$1,Experiment!$A$1:$X$1,0),FALSE)</f>
        <v>0</v>
      </c>
      <c r="AJ1373" s="2">
        <f>Table1[[#This Row],[Gain]]^Table1[[#This Row],[θ]]</f>
        <v>0</v>
      </c>
      <c r="AK1373" s="2">
        <f>-Table1[[#This Row],[λ]]*-Table1[[#This Row],[Loss]]^Table1[[#This Row],[θ]]</f>
        <v>0</v>
      </c>
      <c r="AL1373" s="2">
        <f>Table1[[#This Row],[v_n_w_g]]-Table1[[#This Row],[v_n_w_l]]</f>
        <v>0</v>
      </c>
      <c r="AM1373" s="2">
        <f>IF(Table1[[#This Row],[diff_v]]&gt;=1,1,0)</f>
        <v>0</v>
      </c>
    </row>
    <row r="1374" spans="1:39" hidden="1" x14ac:dyDescent="0.3">
      <c r="A1374">
        <v>40</v>
      </c>
      <c r="B1374" t="s">
        <v>47</v>
      </c>
      <c r="C1374" s="22">
        <f>VLOOKUP(Table1[[#This Row],[Subject]],'Subject Profile'!$A$2:$E$8,4,FALSE)</f>
        <v>0.88613857459934653</v>
      </c>
      <c r="D1374" s="22">
        <f>VLOOKUP(Table1[[#This Row],[Subject]],'Subject Profile'!$A$2:$E$8,5,FALSE)</f>
        <v>-2</v>
      </c>
      <c r="E1374" t="s">
        <v>110</v>
      </c>
      <c r="F1374" t="s">
        <v>76</v>
      </c>
      <c r="G1374" t="s">
        <v>113</v>
      </c>
      <c r="H1374">
        <f>IF(Table1[[#This Row],[decision]]="accept",1,0)</f>
        <v>0</v>
      </c>
      <c r="I1374">
        <v>0</v>
      </c>
      <c r="J1374">
        <v>950</v>
      </c>
      <c r="K1374">
        <v>1664606969</v>
      </c>
      <c r="L1374">
        <v>8</v>
      </c>
      <c r="M1374" t="str">
        <f>VLOOKUP($F1374,Experiment!$A$2:$U$90,MATCH(Results!M$1,Experiment!$A$1:$U$1,0)+1,FALSE)</f>
        <v>G</v>
      </c>
      <c r="N1374">
        <f>IF(Table1[[#This Row],[Impact]]="I",0,1)</f>
        <v>1</v>
      </c>
      <c r="O1374" s="2">
        <f>VLOOKUP($F1374,Experiment!$A$2:$U$90,MATCH(Results!O$1,Experiment!$A$1:$U$1,0),FALSE)</f>
        <v>-90</v>
      </c>
      <c r="P1374" s="3">
        <f>VLOOKUP($F1374,Experiment!$A$2:$U$90,MATCH(Results!P$1,Experiment!$A$1:$U$1,0),FALSE)</f>
        <v>0.5</v>
      </c>
      <c r="Q1374" s="2">
        <f>VLOOKUP($F1374,Experiment!$A$2:$U$90,MATCH(Results!Q$1,Experiment!$A$1:$U$1,0),FALSE)</f>
        <v>180</v>
      </c>
      <c r="R1374" s="3">
        <f>VLOOKUP($F1374,Experiment!$A$2:$U$90,MATCH(Results!R$1,Experiment!$A$1:$U$1,0),FALSE)</f>
        <v>0.5</v>
      </c>
      <c r="S1374" s="2">
        <f>VLOOKUP($F1374,Experiment!$A$2:$U$90,MATCH(Results!S$1,Experiment!$A$1:$U$1,0),FALSE)</f>
        <v>45</v>
      </c>
      <c r="T1374" s="2">
        <f>VLOOKUP($F1374,Experiment!$A$2:$U$90,MATCH(Results!T$1,Experiment!$A$1:$U$1,0),FALSE)</f>
        <v>18225</v>
      </c>
      <c r="U1374" s="2">
        <f>VLOOKUP($F1374,Experiment!$A$2:$U$90,MATCH(Results!U$1,Experiment!$A$1:$U$1,0),FALSE)</f>
        <v>135</v>
      </c>
      <c r="V1374" s="2">
        <f>VLOOKUP($F1374,Experiment!$A$2:$U$90,MATCH(Results!V$1,Experiment!$A$1:$U$1,0),FALSE)</f>
        <v>2</v>
      </c>
      <c r="W1374" s="3">
        <f>VLOOKUP($F1374,Experiment!$A$2:$U$90,MATCH(Results!W$1,Experiment!$A$1:$U$1,0),FALSE)</f>
        <v>0.25</v>
      </c>
      <c r="X1374" s="3">
        <f>VLOOKUP($F1374,Experiment!$A$2:$U$90,MATCH(Results!X$1,Experiment!$A$1:$U$1,0),FALSE)</f>
        <v>0.75</v>
      </c>
      <c r="Y1374" s="2">
        <f>VLOOKUP($F1374,Experiment!$A$2:$U$90,MATCH(Results!Y$1,Experiment!$A$1:$U$1,0),FALSE)</f>
        <v>2</v>
      </c>
      <c r="Z1374" s="3">
        <f>VLOOKUP($F1374,Experiment!$A$2:$U$90,MATCH(Results!Z$1,Experiment!$A$1:$U$1,0),FALSE)</f>
        <v>0.5</v>
      </c>
      <c r="AA1374" s="3">
        <f>VLOOKUP($F1374,Experiment!$A$2:$U$90,MATCH(Results!AA$1,Experiment!$A$1:$U$1,0),FALSE)</f>
        <v>0.25</v>
      </c>
      <c r="AB1374" s="3">
        <f>VLOOKUP($F1374,Experiment!$A$2:$U$90,MATCH(Results!AB$1,Experiment!$A$1:$U$1,0),FALSE)</f>
        <v>0.625</v>
      </c>
      <c r="AC1374" s="3">
        <f>VLOOKUP($F1374,Experiment!$A$2:$U$90,MATCH(Results!AC$1,Experiment!$A$1:$U$1,0),FALSE)</f>
        <v>0.375</v>
      </c>
      <c r="AD1374" s="2">
        <f>VLOOKUP($F1374,Experiment!$A$2:$U$90,MATCH(Results!AD$1,Experiment!$A$1:$U$1,0),FALSE)</f>
        <v>11.25</v>
      </c>
      <c r="AE1374" s="2">
        <f>VLOOKUP($F1374,Experiment!$A$2:$U$90,MATCH(Results!AE$1,Experiment!$A$1:$U$1,0),FALSE)</f>
        <v>17085.9375</v>
      </c>
      <c r="AF1374" s="2">
        <f>VLOOKUP($F1374,Experiment!$A$2:$U$90,MATCH(Results!AF$1,Experiment!$A$1:$U$1,0),FALSE)</f>
        <v>130.71318793450033</v>
      </c>
      <c r="AG1374" s="3">
        <f>VLOOKUP($F1374,Experiment!$A$2:$W$90,MATCH(Results!AG$1,Experiment!$A$1:$W$1,0),FALSE)</f>
        <v>0.82730419370997643</v>
      </c>
      <c r="AH1374" s="3">
        <f>VLOOKUP($F1374,Experiment!$A$2:$W$90,MATCH(Results!AH$1,Experiment!$A$1:$W$1,0),FALSE)</f>
        <v>0.38648875795104182</v>
      </c>
      <c r="AI1374" s="3">
        <f>VLOOKUP($F1374,Experiment!$A$2:$X$90,MATCH(Results!AI$1,Experiment!$A$1:$X$1,0),FALSE)</f>
        <v>0.61351124204895813</v>
      </c>
      <c r="AJ1374" s="2">
        <f>Table1[[#This Row],[Gain]]^Table1[[#This Row],[θ]]</f>
        <v>99.651528158912399</v>
      </c>
      <c r="AK1374" s="2">
        <f>-Table1[[#This Row],[λ]]*-Table1[[#This Row],[Loss]]^Table1[[#This Row],[θ]]</f>
        <v>107.83498131120591</v>
      </c>
      <c r="AL1374" s="2">
        <f>Table1[[#This Row],[v_n_w_g]]-Table1[[#This Row],[v_n_w_l]]</f>
        <v>-8.1834531522935094</v>
      </c>
      <c r="AM1374" s="2">
        <f>IF(Table1[[#This Row],[diff_v]]&gt;=1,1,0)</f>
        <v>0</v>
      </c>
    </row>
    <row r="1375" spans="1:39" hidden="1" x14ac:dyDescent="0.3">
      <c r="A1375">
        <v>41</v>
      </c>
      <c r="B1375" t="s">
        <v>47</v>
      </c>
      <c r="C1375" s="22">
        <f>VLOOKUP(Table1[[#This Row],[Subject]],'Subject Profile'!$A$2:$E$8,4,FALSE)</f>
        <v>0.88613857459934653</v>
      </c>
      <c r="D1375" s="22">
        <f>VLOOKUP(Table1[[#This Row],[Subject]],'Subject Profile'!$A$2:$E$8,5,FALSE)</f>
        <v>-2</v>
      </c>
      <c r="E1375" t="s">
        <v>110</v>
      </c>
      <c r="F1375" t="s">
        <v>59</v>
      </c>
      <c r="G1375" t="s">
        <v>113</v>
      </c>
      <c r="H1375">
        <f>IF(Table1[[#This Row],[decision]]="accept",1,0)</f>
        <v>0</v>
      </c>
      <c r="I1375">
        <v>0</v>
      </c>
      <c r="J1375">
        <v>950</v>
      </c>
      <c r="K1375">
        <v>1664606973</v>
      </c>
      <c r="L1375">
        <v>4</v>
      </c>
      <c r="M1375" t="str">
        <f>VLOOKUP($F1375,Experiment!$A$2:$U$90,MATCH(Results!M$1,Experiment!$A$1:$U$1,0)+1,FALSE)</f>
        <v>G</v>
      </c>
      <c r="N1375">
        <f>IF(Table1[[#This Row],[Impact]]="I",0,1)</f>
        <v>1</v>
      </c>
      <c r="O1375" s="2">
        <f>VLOOKUP($F1375,Experiment!$A$2:$U$90,MATCH(Results!O$1,Experiment!$A$1:$U$1,0),FALSE)</f>
        <v>0</v>
      </c>
      <c r="P1375" s="3">
        <f>VLOOKUP($F1375,Experiment!$A$2:$U$90,MATCH(Results!P$1,Experiment!$A$1:$U$1,0),FALSE)</f>
        <v>0.5</v>
      </c>
      <c r="Q1375" s="2">
        <f>VLOOKUP($F1375,Experiment!$A$2:$U$90,MATCH(Results!Q$1,Experiment!$A$1:$U$1,0),FALSE)</f>
        <v>10</v>
      </c>
      <c r="R1375" s="3">
        <f>VLOOKUP($F1375,Experiment!$A$2:$U$90,MATCH(Results!R$1,Experiment!$A$1:$U$1,0),FALSE)</f>
        <v>0.5</v>
      </c>
      <c r="S1375" s="2">
        <f>VLOOKUP($F1375,Experiment!$A$2:$U$90,MATCH(Results!S$1,Experiment!$A$1:$U$1,0),FALSE)</f>
        <v>5</v>
      </c>
      <c r="T1375" s="2">
        <f>VLOOKUP($F1375,Experiment!$A$2:$U$90,MATCH(Results!T$1,Experiment!$A$1:$U$1,0),FALSE)</f>
        <v>25</v>
      </c>
      <c r="U1375" s="2">
        <f>VLOOKUP($F1375,Experiment!$A$2:$U$90,MATCH(Results!U$1,Experiment!$A$1:$U$1,0),FALSE)</f>
        <v>5</v>
      </c>
      <c r="V1375" s="2">
        <f>VLOOKUP($F1375,Experiment!$A$2:$U$90,MATCH(Results!V$1,Experiment!$A$1:$U$1,0),FALSE)</f>
        <v>4</v>
      </c>
      <c r="W1375" s="3">
        <f>VLOOKUP($F1375,Experiment!$A$2:$U$90,MATCH(Results!W$1,Experiment!$A$1:$U$1,0),FALSE)</f>
        <v>0.75</v>
      </c>
      <c r="X1375" s="3">
        <f>VLOOKUP($F1375,Experiment!$A$2:$U$90,MATCH(Results!X$1,Experiment!$A$1:$U$1,0),FALSE)</f>
        <v>0.25</v>
      </c>
      <c r="Y1375" s="2">
        <f>VLOOKUP($F1375,Experiment!$A$2:$U$90,MATCH(Results!Y$1,Experiment!$A$1:$U$1,0),FALSE)</f>
        <v>1</v>
      </c>
      <c r="Z1375" s="3">
        <f>VLOOKUP($F1375,Experiment!$A$2:$U$90,MATCH(Results!Z$1,Experiment!$A$1:$U$1,0),FALSE)</f>
        <v>0.2</v>
      </c>
      <c r="AA1375" s="3">
        <f>VLOOKUP($F1375,Experiment!$A$2:$U$90,MATCH(Results!AA$1,Experiment!$A$1:$U$1,0),FALSE)</f>
        <v>4.9999999999999989E-2</v>
      </c>
      <c r="AB1375" s="3">
        <f>VLOOKUP($F1375,Experiment!$A$2:$U$90,MATCH(Results!AB$1,Experiment!$A$1:$U$1,0),FALSE)</f>
        <v>0.57499999999999996</v>
      </c>
      <c r="AC1375" s="3">
        <f>VLOOKUP($F1375,Experiment!$A$2:$U$90,MATCH(Results!AC$1,Experiment!$A$1:$U$1,0),FALSE)</f>
        <v>0.42500000000000004</v>
      </c>
      <c r="AD1375" s="2">
        <f>VLOOKUP($F1375,Experiment!$A$2:$U$90,MATCH(Results!AD$1,Experiment!$A$1:$U$1,0),FALSE)</f>
        <v>4.25</v>
      </c>
      <c r="AE1375" s="2">
        <f>VLOOKUP($F1375,Experiment!$A$2:$U$90,MATCH(Results!AE$1,Experiment!$A$1:$U$1,0),FALSE)</f>
        <v>24.4375</v>
      </c>
      <c r="AF1375" s="2">
        <f>VLOOKUP($F1375,Experiment!$A$2:$U$90,MATCH(Results!AF$1,Experiment!$A$1:$U$1,0),FALSE)</f>
        <v>4.9434299833212973</v>
      </c>
      <c r="AG1375" s="3">
        <f>VLOOKUP($F1375,Experiment!$A$2:$W$90,MATCH(Results!AG$1,Experiment!$A$1:$W$1,0),FALSE)</f>
        <v>0.89414323918902561</v>
      </c>
      <c r="AH1375" s="3">
        <f>VLOOKUP($F1375,Experiment!$A$2:$W$90,MATCH(Results!AH$1,Experiment!$A$1:$W$1,0),FALSE)</f>
        <v>0.42914847753168511</v>
      </c>
      <c r="AI1375" s="3">
        <f>VLOOKUP($F1375,Experiment!$A$2:$X$90,MATCH(Results!AI$1,Experiment!$A$1:$X$1,0),FALSE)</f>
        <v>0.57085152246831483</v>
      </c>
      <c r="AJ1375" s="2">
        <f>Table1[[#This Row],[Gain]]^Table1[[#This Row],[θ]]</f>
        <v>7.693758934363303</v>
      </c>
      <c r="AK1375" s="2">
        <f>-Table1[[#This Row],[λ]]*-Table1[[#This Row],[Loss]]^Table1[[#This Row],[θ]]</f>
        <v>0</v>
      </c>
      <c r="AL1375" s="2">
        <f>Table1[[#This Row],[v_n_w_g]]-Table1[[#This Row],[v_n_w_l]]</f>
        <v>7.693758934363303</v>
      </c>
      <c r="AM1375" s="2">
        <f>IF(Table1[[#This Row],[diff_v]]&gt;=1,1,0)</f>
        <v>1</v>
      </c>
    </row>
    <row r="1376" spans="1:39" hidden="1" x14ac:dyDescent="0.3">
      <c r="A1376">
        <v>42</v>
      </c>
      <c r="B1376" t="s">
        <v>47</v>
      </c>
      <c r="C1376" s="22">
        <f>VLOOKUP(Table1[[#This Row],[Subject]],'Subject Profile'!$A$2:$E$8,4,FALSE)</f>
        <v>0.88613857459934653</v>
      </c>
      <c r="D1376" s="22">
        <f>VLOOKUP(Table1[[#This Row],[Subject]],'Subject Profile'!$A$2:$E$8,5,FALSE)</f>
        <v>-2</v>
      </c>
      <c r="E1376" t="s">
        <v>110</v>
      </c>
      <c r="F1376" t="s">
        <v>59</v>
      </c>
      <c r="G1376" t="s">
        <v>7</v>
      </c>
      <c r="H1376">
        <f>IF(Table1[[#This Row],[decision]]="accept",1,0)</f>
        <v>1</v>
      </c>
      <c r="I1376">
        <v>10</v>
      </c>
      <c r="J1376">
        <v>960</v>
      </c>
      <c r="K1376">
        <v>1664606974</v>
      </c>
      <c r="L1376">
        <v>1</v>
      </c>
      <c r="M1376" t="str">
        <f>VLOOKUP($F1376,Experiment!$A$2:$U$90,MATCH(Results!M$1,Experiment!$A$1:$U$1,0)+1,FALSE)</f>
        <v>G</v>
      </c>
      <c r="N1376">
        <f>IF(Table1[[#This Row],[Impact]]="I",0,1)</f>
        <v>1</v>
      </c>
      <c r="O1376" s="2">
        <f>VLOOKUP($F1376,Experiment!$A$2:$U$90,MATCH(Results!O$1,Experiment!$A$1:$U$1,0),FALSE)</f>
        <v>0</v>
      </c>
      <c r="P1376" s="3">
        <f>VLOOKUP($F1376,Experiment!$A$2:$U$90,MATCH(Results!P$1,Experiment!$A$1:$U$1,0),FALSE)</f>
        <v>0.5</v>
      </c>
      <c r="Q1376" s="2">
        <f>VLOOKUP($F1376,Experiment!$A$2:$U$90,MATCH(Results!Q$1,Experiment!$A$1:$U$1,0),FALSE)</f>
        <v>10</v>
      </c>
      <c r="R1376" s="3">
        <f>VLOOKUP($F1376,Experiment!$A$2:$U$90,MATCH(Results!R$1,Experiment!$A$1:$U$1,0),FALSE)</f>
        <v>0.5</v>
      </c>
      <c r="S1376" s="2">
        <f>VLOOKUP($F1376,Experiment!$A$2:$U$90,MATCH(Results!S$1,Experiment!$A$1:$U$1,0),FALSE)</f>
        <v>5</v>
      </c>
      <c r="T1376" s="2">
        <f>VLOOKUP($F1376,Experiment!$A$2:$U$90,MATCH(Results!T$1,Experiment!$A$1:$U$1,0),FALSE)</f>
        <v>25</v>
      </c>
      <c r="U1376" s="2">
        <f>VLOOKUP($F1376,Experiment!$A$2:$U$90,MATCH(Results!U$1,Experiment!$A$1:$U$1,0),FALSE)</f>
        <v>5</v>
      </c>
      <c r="V1376" s="2">
        <f>VLOOKUP($F1376,Experiment!$A$2:$U$90,MATCH(Results!V$1,Experiment!$A$1:$U$1,0),FALSE)</f>
        <v>4</v>
      </c>
      <c r="W1376" s="3">
        <f>VLOOKUP($F1376,Experiment!$A$2:$U$90,MATCH(Results!W$1,Experiment!$A$1:$U$1,0),FALSE)</f>
        <v>0.75</v>
      </c>
      <c r="X1376" s="3">
        <f>VLOOKUP($F1376,Experiment!$A$2:$U$90,MATCH(Results!X$1,Experiment!$A$1:$U$1,0),FALSE)</f>
        <v>0.25</v>
      </c>
      <c r="Y1376" s="2">
        <f>VLOOKUP($F1376,Experiment!$A$2:$U$90,MATCH(Results!Y$1,Experiment!$A$1:$U$1,0),FALSE)</f>
        <v>1</v>
      </c>
      <c r="Z1376" s="3">
        <f>VLOOKUP($F1376,Experiment!$A$2:$U$90,MATCH(Results!Z$1,Experiment!$A$1:$U$1,0),FALSE)</f>
        <v>0.2</v>
      </c>
      <c r="AA1376" s="3">
        <f>VLOOKUP($F1376,Experiment!$A$2:$U$90,MATCH(Results!AA$1,Experiment!$A$1:$U$1,0),FALSE)</f>
        <v>4.9999999999999989E-2</v>
      </c>
      <c r="AB1376" s="3">
        <f>VLOOKUP($F1376,Experiment!$A$2:$U$90,MATCH(Results!AB$1,Experiment!$A$1:$U$1,0),FALSE)</f>
        <v>0.57499999999999996</v>
      </c>
      <c r="AC1376" s="3">
        <f>VLOOKUP($F1376,Experiment!$A$2:$U$90,MATCH(Results!AC$1,Experiment!$A$1:$U$1,0),FALSE)</f>
        <v>0.42500000000000004</v>
      </c>
      <c r="AD1376" s="2">
        <f>VLOOKUP($F1376,Experiment!$A$2:$U$90,MATCH(Results!AD$1,Experiment!$A$1:$U$1,0),FALSE)</f>
        <v>4.25</v>
      </c>
      <c r="AE1376" s="2">
        <f>VLOOKUP($F1376,Experiment!$A$2:$U$90,MATCH(Results!AE$1,Experiment!$A$1:$U$1,0),FALSE)</f>
        <v>24.4375</v>
      </c>
      <c r="AF1376" s="2">
        <f>VLOOKUP($F1376,Experiment!$A$2:$U$90,MATCH(Results!AF$1,Experiment!$A$1:$U$1,0),FALSE)</f>
        <v>4.9434299833212973</v>
      </c>
      <c r="AG1376" s="3">
        <f>VLOOKUP($F1376,Experiment!$A$2:$W$90,MATCH(Results!AG$1,Experiment!$A$1:$W$1,0),FALSE)</f>
        <v>0.89414323918902561</v>
      </c>
      <c r="AH1376" s="3">
        <f>VLOOKUP($F1376,Experiment!$A$2:$W$90,MATCH(Results!AH$1,Experiment!$A$1:$W$1,0),FALSE)</f>
        <v>0.42914847753168511</v>
      </c>
      <c r="AI1376" s="3">
        <f>VLOOKUP($F1376,Experiment!$A$2:$X$90,MATCH(Results!AI$1,Experiment!$A$1:$X$1,0),FALSE)</f>
        <v>0.57085152246831483</v>
      </c>
      <c r="AJ1376" s="2">
        <f>Table1[[#This Row],[Gain]]^Table1[[#This Row],[θ]]</f>
        <v>7.693758934363303</v>
      </c>
      <c r="AK1376" s="2">
        <f>-Table1[[#This Row],[λ]]*-Table1[[#This Row],[Loss]]^Table1[[#This Row],[θ]]</f>
        <v>0</v>
      </c>
      <c r="AL1376" s="2">
        <f>Table1[[#This Row],[v_n_w_g]]-Table1[[#This Row],[v_n_w_l]]</f>
        <v>7.693758934363303</v>
      </c>
      <c r="AM1376" s="2">
        <f>IF(Table1[[#This Row],[diff_v]]&gt;=1,1,0)</f>
        <v>1</v>
      </c>
    </row>
    <row r="1377" spans="1:39" hidden="1" x14ac:dyDescent="0.3">
      <c r="A1377">
        <v>43</v>
      </c>
      <c r="B1377" t="s">
        <v>47</v>
      </c>
      <c r="C1377" s="22">
        <f>VLOOKUP(Table1[[#This Row],[Subject]],'Subject Profile'!$A$2:$E$8,4,FALSE)</f>
        <v>0.88613857459934653</v>
      </c>
      <c r="D1377" s="22">
        <f>VLOOKUP(Table1[[#This Row],[Subject]],'Subject Profile'!$A$2:$E$8,5,FALSE)</f>
        <v>-2</v>
      </c>
      <c r="E1377" t="s">
        <v>110</v>
      </c>
      <c r="F1377" t="s">
        <v>59</v>
      </c>
      <c r="G1377" t="s">
        <v>5</v>
      </c>
      <c r="H1377">
        <f>IF(Table1[[#This Row],[decision]]="accept",1,0)</f>
        <v>0</v>
      </c>
      <c r="I1377">
        <v>0</v>
      </c>
      <c r="J1377">
        <v>950</v>
      </c>
      <c r="K1377">
        <v>1664606975</v>
      </c>
      <c r="L1377">
        <v>1</v>
      </c>
      <c r="M1377" t="str">
        <f>VLOOKUP($F1377,Experiment!$A$2:$U$90,MATCH(Results!M$1,Experiment!$A$1:$U$1,0)+1,FALSE)</f>
        <v>G</v>
      </c>
      <c r="N1377">
        <f>IF(Table1[[#This Row],[Impact]]="I",0,1)</f>
        <v>1</v>
      </c>
      <c r="O1377" s="2">
        <f>VLOOKUP($F1377,Experiment!$A$2:$U$90,MATCH(Results!O$1,Experiment!$A$1:$U$1,0),FALSE)</f>
        <v>0</v>
      </c>
      <c r="P1377" s="3">
        <f>VLOOKUP($F1377,Experiment!$A$2:$U$90,MATCH(Results!P$1,Experiment!$A$1:$U$1,0),FALSE)</f>
        <v>0.5</v>
      </c>
      <c r="Q1377" s="2">
        <f>VLOOKUP($F1377,Experiment!$A$2:$U$90,MATCH(Results!Q$1,Experiment!$A$1:$U$1,0),FALSE)</f>
        <v>10</v>
      </c>
      <c r="R1377" s="3">
        <f>VLOOKUP($F1377,Experiment!$A$2:$U$90,MATCH(Results!R$1,Experiment!$A$1:$U$1,0),FALSE)</f>
        <v>0.5</v>
      </c>
      <c r="S1377" s="2">
        <f>VLOOKUP($F1377,Experiment!$A$2:$U$90,MATCH(Results!S$1,Experiment!$A$1:$U$1,0),FALSE)</f>
        <v>5</v>
      </c>
      <c r="T1377" s="2">
        <f>VLOOKUP($F1377,Experiment!$A$2:$U$90,MATCH(Results!T$1,Experiment!$A$1:$U$1,0),FALSE)</f>
        <v>25</v>
      </c>
      <c r="U1377" s="2">
        <f>VLOOKUP($F1377,Experiment!$A$2:$U$90,MATCH(Results!U$1,Experiment!$A$1:$U$1,0),FALSE)</f>
        <v>5</v>
      </c>
      <c r="V1377" s="2">
        <f>VLOOKUP($F1377,Experiment!$A$2:$U$90,MATCH(Results!V$1,Experiment!$A$1:$U$1,0),FALSE)</f>
        <v>4</v>
      </c>
      <c r="W1377" s="3">
        <f>VLOOKUP($F1377,Experiment!$A$2:$U$90,MATCH(Results!W$1,Experiment!$A$1:$U$1,0),FALSE)</f>
        <v>0.75</v>
      </c>
      <c r="X1377" s="3">
        <f>VLOOKUP($F1377,Experiment!$A$2:$U$90,MATCH(Results!X$1,Experiment!$A$1:$U$1,0),FALSE)</f>
        <v>0.25</v>
      </c>
      <c r="Y1377" s="2">
        <f>VLOOKUP($F1377,Experiment!$A$2:$U$90,MATCH(Results!Y$1,Experiment!$A$1:$U$1,0),FALSE)</f>
        <v>1</v>
      </c>
      <c r="Z1377" s="3">
        <f>VLOOKUP($F1377,Experiment!$A$2:$U$90,MATCH(Results!Z$1,Experiment!$A$1:$U$1,0),FALSE)</f>
        <v>0.2</v>
      </c>
      <c r="AA1377" s="3">
        <f>VLOOKUP($F1377,Experiment!$A$2:$U$90,MATCH(Results!AA$1,Experiment!$A$1:$U$1,0),FALSE)</f>
        <v>4.9999999999999989E-2</v>
      </c>
      <c r="AB1377" s="3">
        <f>VLOOKUP($F1377,Experiment!$A$2:$U$90,MATCH(Results!AB$1,Experiment!$A$1:$U$1,0),FALSE)</f>
        <v>0.57499999999999996</v>
      </c>
      <c r="AC1377" s="3">
        <f>VLOOKUP($F1377,Experiment!$A$2:$U$90,MATCH(Results!AC$1,Experiment!$A$1:$U$1,0),FALSE)</f>
        <v>0.42500000000000004</v>
      </c>
      <c r="AD1377" s="2">
        <f>VLOOKUP($F1377,Experiment!$A$2:$U$90,MATCH(Results!AD$1,Experiment!$A$1:$U$1,0),FALSE)</f>
        <v>4.25</v>
      </c>
      <c r="AE1377" s="2">
        <f>VLOOKUP($F1377,Experiment!$A$2:$U$90,MATCH(Results!AE$1,Experiment!$A$1:$U$1,0),FALSE)</f>
        <v>24.4375</v>
      </c>
      <c r="AF1377" s="2">
        <f>VLOOKUP($F1377,Experiment!$A$2:$U$90,MATCH(Results!AF$1,Experiment!$A$1:$U$1,0),FALSE)</f>
        <v>4.9434299833212973</v>
      </c>
      <c r="AG1377" s="3">
        <f>VLOOKUP($F1377,Experiment!$A$2:$W$90,MATCH(Results!AG$1,Experiment!$A$1:$W$1,0),FALSE)</f>
        <v>0.89414323918902561</v>
      </c>
      <c r="AH1377" s="3">
        <f>VLOOKUP($F1377,Experiment!$A$2:$W$90,MATCH(Results!AH$1,Experiment!$A$1:$W$1,0),FALSE)</f>
        <v>0.42914847753168511</v>
      </c>
      <c r="AI1377" s="3">
        <f>VLOOKUP($F1377,Experiment!$A$2:$X$90,MATCH(Results!AI$1,Experiment!$A$1:$X$1,0),FALSE)</f>
        <v>0.57085152246831483</v>
      </c>
      <c r="AJ1377" s="2">
        <f>Table1[[#This Row],[Gain]]^Table1[[#This Row],[θ]]</f>
        <v>7.693758934363303</v>
      </c>
      <c r="AK1377" s="2">
        <f>-Table1[[#This Row],[λ]]*-Table1[[#This Row],[Loss]]^Table1[[#This Row],[θ]]</f>
        <v>0</v>
      </c>
      <c r="AL1377" s="2">
        <f>Table1[[#This Row],[v_n_w_g]]-Table1[[#This Row],[v_n_w_l]]</f>
        <v>7.693758934363303</v>
      </c>
      <c r="AM1377" s="2">
        <f>IF(Table1[[#This Row],[diff_v]]&gt;=1,1,0)</f>
        <v>1</v>
      </c>
    </row>
    <row r="1378" spans="1:39" hidden="1" x14ac:dyDescent="0.3">
      <c r="A1378">
        <v>44</v>
      </c>
      <c r="B1378" t="s">
        <v>47</v>
      </c>
      <c r="C1378" s="22">
        <f>VLOOKUP(Table1[[#This Row],[Subject]],'Subject Profile'!$A$2:$E$8,4,FALSE)</f>
        <v>0.88613857459934653</v>
      </c>
      <c r="D1378" s="22">
        <f>VLOOKUP(Table1[[#This Row],[Subject]],'Subject Profile'!$A$2:$E$8,5,FALSE)</f>
        <v>-2</v>
      </c>
      <c r="E1378" t="s">
        <v>110</v>
      </c>
      <c r="F1378" t="s">
        <v>66</v>
      </c>
      <c r="G1378" t="s">
        <v>5</v>
      </c>
      <c r="H1378">
        <f>IF(Table1[[#This Row],[decision]]="accept",1,0)</f>
        <v>0</v>
      </c>
      <c r="I1378">
        <v>0</v>
      </c>
      <c r="J1378">
        <v>950</v>
      </c>
      <c r="K1378">
        <v>1664606979</v>
      </c>
      <c r="L1378">
        <v>4</v>
      </c>
      <c r="M1378" t="str">
        <f>VLOOKUP($F1378,Experiment!$A$2:$U$90,MATCH(Results!M$1,Experiment!$A$1:$U$1,0)+1,FALSE)</f>
        <v>G</v>
      </c>
      <c r="N1378">
        <f>IF(Table1[[#This Row],[Impact]]="I",0,1)</f>
        <v>1</v>
      </c>
      <c r="O1378" s="2">
        <f>VLOOKUP($F1378,Experiment!$A$2:$U$90,MATCH(Results!O$1,Experiment!$A$1:$U$1,0),FALSE)</f>
        <v>-10</v>
      </c>
      <c r="P1378" s="3">
        <f>VLOOKUP($F1378,Experiment!$A$2:$U$90,MATCH(Results!P$1,Experiment!$A$1:$U$1,0),FALSE)</f>
        <v>0.5</v>
      </c>
      <c r="Q1378" s="2">
        <f>VLOOKUP($F1378,Experiment!$A$2:$U$90,MATCH(Results!Q$1,Experiment!$A$1:$U$1,0),FALSE)</f>
        <v>20</v>
      </c>
      <c r="R1378" s="3">
        <f>VLOOKUP($F1378,Experiment!$A$2:$U$90,MATCH(Results!R$1,Experiment!$A$1:$U$1,0),FALSE)</f>
        <v>0.5</v>
      </c>
      <c r="S1378" s="2">
        <f>VLOOKUP($F1378,Experiment!$A$2:$U$90,MATCH(Results!S$1,Experiment!$A$1:$U$1,0),FALSE)</f>
        <v>5</v>
      </c>
      <c r="T1378" s="2">
        <f>VLOOKUP($F1378,Experiment!$A$2:$U$90,MATCH(Results!T$1,Experiment!$A$1:$U$1,0),FALSE)</f>
        <v>225</v>
      </c>
      <c r="U1378" s="2">
        <f>VLOOKUP($F1378,Experiment!$A$2:$U$90,MATCH(Results!U$1,Experiment!$A$1:$U$1,0),FALSE)</f>
        <v>15</v>
      </c>
      <c r="V1378" s="2">
        <f>VLOOKUP($F1378,Experiment!$A$2:$U$90,MATCH(Results!V$1,Experiment!$A$1:$U$1,0),FALSE)</f>
        <v>2</v>
      </c>
      <c r="W1378" s="3">
        <f>VLOOKUP($F1378,Experiment!$A$2:$U$90,MATCH(Results!W$1,Experiment!$A$1:$U$1,0),FALSE)</f>
        <v>0.25</v>
      </c>
      <c r="X1378" s="3">
        <f>VLOOKUP($F1378,Experiment!$A$2:$U$90,MATCH(Results!X$1,Experiment!$A$1:$U$1,0),FALSE)</f>
        <v>0.75</v>
      </c>
      <c r="Y1378" s="2">
        <f>VLOOKUP($F1378,Experiment!$A$2:$U$90,MATCH(Results!Y$1,Experiment!$A$1:$U$1,0),FALSE)</f>
        <v>2</v>
      </c>
      <c r="Z1378" s="3">
        <f>VLOOKUP($F1378,Experiment!$A$2:$U$90,MATCH(Results!Z$1,Experiment!$A$1:$U$1,0),FALSE)</f>
        <v>0.5</v>
      </c>
      <c r="AA1378" s="3">
        <f>VLOOKUP($F1378,Experiment!$A$2:$U$90,MATCH(Results!AA$1,Experiment!$A$1:$U$1,0),FALSE)</f>
        <v>0.25</v>
      </c>
      <c r="AB1378" s="3">
        <f>VLOOKUP($F1378,Experiment!$A$2:$U$90,MATCH(Results!AB$1,Experiment!$A$1:$U$1,0),FALSE)</f>
        <v>0.625</v>
      </c>
      <c r="AC1378" s="3">
        <f>VLOOKUP($F1378,Experiment!$A$2:$U$90,MATCH(Results!AC$1,Experiment!$A$1:$U$1,0),FALSE)</f>
        <v>0.375</v>
      </c>
      <c r="AD1378" s="2">
        <f>VLOOKUP($F1378,Experiment!$A$2:$U$90,MATCH(Results!AD$1,Experiment!$A$1:$U$1,0),FALSE)</f>
        <v>1.25</v>
      </c>
      <c r="AE1378" s="2">
        <f>VLOOKUP($F1378,Experiment!$A$2:$U$90,MATCH(Results!AE$1,Experiment!$A$1:$U$1,0),FALSE)</f>
        <v>210.9375</v>
      </c>
      <c r="AF1378" s="2">
        <f>VLOOKUP($F1378,Experiment!$A$2:$U$90,MATCH(Results!AF$1,Experiment!$A$1:$U$1,0),FALSE)</f>
        <v>14.523687548277813</v>
      </c>
      <c r="AG1378" s="3">
        <f>VLOOKUP($F1378,Experiment!$A$2:$W$90,MATCH(Results!AG$1,Experiment!$A$1:$W$1,0),FALSE)</f>
        <v>0.82730419370997643</v>
      </c>
      <c r="AH1378" s="3">
        <f>VLOOKUP($F1378,Experiment!$A$2:$W$90,MATCH(Results!AH$1,Experiment!$A$1:$W$1,0),FALSE)</f>
        <v>0.38648875795104182</v>
      </c>
      <c r="AI1378" s="3">
        <f>VLOOKUP($F1378,Experiment!$A$2:$X$90,MATCH(Results!AI$1,Experiment!$A$1:$X$1,0),FALSE)</f>
        <v>0.61351124204895813</v>
      </c>
      <c r="AJ1378" s="2">
        <f>Table1[[#This Row],[Gain]]^Table1[[#This Row],[θ]]</f>
        <v>14.219779625740344</v>
      </c>
      <c r="AK1378" s="2">
        <f>-Table1[[#This Row],[λ]]*-Table1[[#This Row],[Loss]]^Table1[[#This Row],[θ]]</f>
        <v>15.387517868726606</v>
      </c>
      <c r="AL1378" s="2">
        <f>Table1[[#This Row],[v_n_w_g]]-Table1[[#This Row],[v_n_w_l]]</f>
        <v>-1.1677382429862622</v>
      </c>
      <c r="AM1378" s="2">
        <f>IF(Table1[[#This Row],[diff_v]]&gt;=1,1,0)</f>
        <v>0</v>
      </c>
    </row>
    <row r="1379" spans="1:39" hidden="1" x14ac:dyDescent="0.3">
      <c r="A1379">
        <v>45</v>
      </c>
      <c r="B1379" t="s">
        <v>47</v>
      </c>
      <c r="C1379" s="22">
        <f>VLOOKUP(Table1[[#This Row],[Subject]],'Subject Profile'!$A$2:$E$8,4,FALSE)</f>
        <v>0.88613857459934653</v>
      </c>
      <c r="D1379" s="22">
        <f>VLOOKUP(Table1[[#This Row],[Subject]],'Subject Profile'!$A$2:$E$8,5,FALSE)</f>
        <v>-2</v>
      </c>
      <c r="E1379" t="s">
        <v>110</v>
      </c>
      <c r="F1379" t="s">
        <v>72</v>
      </c>
      <c r="G1379" t="s">
        <v>5</v>
      </c>
      <c r="H1379">
        <f>IF(Table1[[#This Row],[decision]]="accept",1,0)</f>
        <v>0</v>
      </c>
      <c r="I1379">
        <v>0</v>
      </c>
      <c r="J1379">
        <v>950</v>
      </c>
      <c r="K1379">
        <v>1664606982</v>
      </c>
      <c r="L1379">
        <v>3</v>
      </c>
      <c r="M1379" t="str">
        <f>VLOOKUP($F1379,Experiment!$A$2:$U$90,MATCH(Results!M$1,Experiment!$A$1:$U$1,0)+1,FALSE)</f>
        <v>G</v>
      </c>
      <c r="N1379">
        <f>IF(Table1[[#This Row],[Impact]]="I",0,1)</f>
        <v>1</v>
      </c>
      <c r="O1379" s="2">
        <f>VLOOKUP($F1379,Experiment!$A$2:$U$90,MATCH(Results!O$1,Experiment!$A$1:$U$1,0),FALSE)</f>
        <v>-90</v>
      </c>
      <c r="P1379" s="3">
        <f>VLOOKUP($F1379,Experiment!$A$2:$U$90,MATCH(Results!P$1,Experiment!$A$1:$U$1,0),FALSE)</f>
        <v>0.5</v>
      </c>
      <c r="Q1379" s="2">
        <f>VLOOKUP($F1379,Experiment!$A$2:$U$90,MATCH(Results!Q$1,Experiment!$A$1:$U$1,0),FALSE)</f>
        <v>90</v>
      </c>
      <c r="R1379" s="3">
        <f>VLOOKUP($F1379,Experiment!$A$2:$U$90,MATCH(Results!R$1,Experiment!$A$1:$U$1,0),FALSE)</f>
        <v>0.5</v>
      </c>
      <c r="S1379" s="2">
        <f>VLOOKUP($F1379,Experiment!$A$2:$U$90,MATCH(Results!S$1,Experiment!$A$1:$U$1,0),FALSE)</f>
        <v>0</v>
      </c>
      <c r="T1379" s="2">
        <f>VLOOKUP($F1379,Experiment!$A$2:$U$90,MATCH(Results!T$1,Experiment!$A$1:$U$1,0),FALSE)</f>
        <v>8100</v>
      </c>
      <c r="U1379" s="2">
        <f>VLOOKUP($F1379,Experiment!$A$2:$U$90,MATCH(Results!U$1,Experiment!$A$1:$U$1,0),FALSE)</f>
        <v>90</v>
      </c>
      <c r="V1379" s="2">
        <f>VLOOKUP($F1379,Experiment!$A$2:$U$90,MATCH(Results!V$1,Experiment!$A$1:$U$1,0),FALSE)</f>
        <v>4</v>
      </c>
      <c r="W1379" s="3">
        <f>VLOOKUP($F1379,Experiment!$A$2:$U$90,MATCH(Results!W$1,Experiment!$A$1:$U$1,0),FALSE)</f>
        <v>0.25</v>
      </c>
      <c r="X1379" s="3">
        <f>VLOOKUP($F1379,Experiment!$A$2:$U$90,MATCH(Results!X$1,Experiment!$A$1:$U$1,0),FALSE)</f>
        <v>0.75</v>
      </c>
      <c r="Y1379" s="2">
        <f>VLOOKUP($F1379,Experiment!$A$2:$U$90,MATCH(Results!Y$1,Experiment!$A$1:$U$1,0),FALSE)</f>
        <v>1</v>
      </c>
      <c r="Z1379" s="3">
        <f>VLOOKUP($F1379,Experiment!$A$2:$U$90,MATCH(Results!Z$1,Experiment!$A$1:$U$1,0),FALSE)</f>
        <v>0.25</v>
      </c>
      <c r="AA1379" s="3">
        <f>VLOOKUP($F1379,Experiment!$A$2:$U$90,MATCH(Results!AA$1,Experiment!$A$1:$U$1,0),FALSE)</f>
        <v>0.5</v>
      </c>
      <c r="AB1379" s="3">
        <f>VLOOKUP($F1379,Experiment!$A$2:$U$90,MATCH(Results!AB$1,Experiment!$A$1:$U$1,0),FALSE)</f>
        <v>0.375</v>
      </c>
      <c r="AC1379" s="3">
        <f>VLOOKUP($F1379,Experiment!$A$2:$U$90,MATCH(Results!AC$1,Experiment!$A$1:$U$1,0),FALSE)</f>
        <v>0.625</v>
      </c>
      <c r="AD1379" s="2">
        <f>VLOOKUP($F1379,Experiment!$A$2:$U$90,MATCH(Results!AD$1,Experiment!$A$1:$U$1,0),FALSE)</f>
        <v>22.5</v>
      </c>
      <c r="AE1379" s="2">
        <f>VLOOKUP($F1379,Experiment!$A$2:$U$90,MATCH(Results!AE$1,Experiment!$A$1:$U$1,0),FALSE)</f>
        <v>7593.75</v>
      </c>
      <c r="AF1379" s="2">
        <f>VLOOKUP($F1379,Experiment!$A$2:$U$90,MATCH(Results!AF$1,Experiment!$A$1:$U$1,0),FALSE)</f>
        <v>87.142125289666879</v>
      </c>
      <c r="AG1379" s="3">
        <f>VLOOKUP($F1379,Experiment!$A$2:$W$90,MATCH(Results!AG$1,Experiment!$A$1:$W$1,0),FALSE)</f>
        <v>1</v>
      </c>
      <c r="AH1379" s="3">
        <f>VLOOKUP($F1379,Experiment!$A$2:$W$90,MATCH(Results!AH$1,Experiment!$A$1:$W$1,0),FALSE)</f>
        <v>0.625</v>
      </c>
      <c r="AI1379" s="3">
        <f>VLOOKUP($F1379,Experiment!$A$2:$X$90,MATCH(Results!AI$1,Experiment!$A$1:$X$1,0),FALSE)</f>
        <v>0.375</v>
      </c>
      <c r="AJ1379" s="2">
        <f>Table1[[#This Row],[Gain]]^Table1[[#This Row],[θ]]</f>
        <v>53.917490655602954</v>
      </c>
      <c r="AK1379" s="2">
        <f>-Table1[[#This Row],[λ]]*-Table1[[#This Row],[Loss]]^Table1[[#This Row],[θ]]</f>
        <v>107.83498131120591</v>
      </c>
      <c r="AL1379" s="2">
        <f>Table1[[#This Row],[v_n_w_g]]-Table1[[#This Row],[v_n_w_l]]</f>
        <v>-53.917490655602954</v>
      </c>
      <c r="AM1379" s="2">
        <f>IF(Table1[[#This Row],[diff_v]]&gt;=1,1,0)</f>
        <v>0</v>
      </c>
    </row>
    <row r="1380" spans="1:39" hidden="1" x14ac:dyDescent="0.3">
      <c r="A1380">
        <v>46</v>
      </c>
      <c r="B1380" t="s">
        <v>47</v>
      </c>
      <c r="C1380" s="22">
        <f>VLOOKUP(Table1[[#This Row],[Subject]],'Subject Profile'!$A$2:$E$8,4,FALSE)</f>
        <v>0.88613857459934653</v>
      </c>
      <c r="D1380" s="22">
        <f>VLOOKUP(Table1[[#This Row],[Subject]],'Subject Profile'!$A$2:$E$8,5,FALSE)</f>
        <v>-2</v>
      </c>
      <c r="E1380" t="s">
        <v>110</v>
      </c>
      <c r="F1380" t="s">
        <v>81</v>
      </c>
      <c r="G1380" t="s">
        <v>7</v>
      </c>
      <c r="H1380">
        <f>IF(Table1[[#This Row],[decision]]="accept",1,0)</f>
        <v>1</v>
      </c>
      <c r="I1380">
        <v>-50</v>
      </c>
      <c r="J1380">
        <v>900</v>
      </c>
      <c r="K1380">
        <v>1664606986</v>
      </c>
      <c r="L1380">
        <v>4</v>
      </c>
      <c r="M1380" t="str">
        <f>VLOOKUP($F1380,Experiment!$A$2:$U$90,MATCH(Results!M$1,Experiment!$A$1:$U$1,0)+1,FALSE)</f>
        <v>G</v>
      </c>
      <c r="N1380">
        <f>IF(Table1[[#This Row],[Impact]]="I",0,1)</f>
        <v>1</v>
      </c>
      <c r="O1380" s="2">
        <f>VLOOKUP($F1380,Experiment!$A$2:$U$90,MATCH(Results!O$1,Experiment!$A$1:$U$1,0),FALSE)</f>
        <v>-50</v>
      </c>
      <c r="P1380" s="3">
        <f>VLOOKUP($F1380,Experiment!$A$2:$U$90,MATCH(Results!P$1,Experiment!$A$1:$U$1,0),FALSE)</f>
        <v>0.5</v>
      </c>
      <c r="Q1380" s="2">
        <f>VLOOKUP($F1380,Experiment!$A$2:$U$90,MATCH(Results!Q$1,Experiment!$A$1:$U$1,0),FALSE)</f>
        <v>70</v>
      </c>
      <c r="R1380" s="3">
        <f>VLOOKUP($F1380,Experiment!$A$2:$U$90,MATCH(Results!R$1,Experiment!$A$1:$U$1,0),FALSE)</f>
        <v>0.5</v>
      </c>
      <c r="S1380" s="2">
        <f>VLOOKUP($F1380,Experiment!$A$2:$U$90,MATCH(Results!S$1,Experiment!$A$1:$U$1,0),FALSE)</f>
        <v>10</v>
      </c>
      <c r="T1380" s="2">
        <f>VLOOKUP($F1380,Experiment!$A$2:$U$90,MATCH(Results!T$1,Experiment!$A$1:$U$1,0),FALSE)</f>
        <v>3600</v>
      </c>
      <c r="U1380" s="2">
        <f>VLOOKUP($F1380,Experiment!$A$2:$U$90,MATCH(Results!U$1,Experiment!$A$1:$U$1,0),FALSE)</f>
        <v>60</v>
      </c>
      <c r="V1380" s="2">
        <f>VLOOKUP($F1380,Experiment!$A$2:$U$90,MATCH(Results!V$1,Experiment!$A$1:$U$1,0),FALSE)</f>
        <v>2</v>
      </c>
      <c r="W1380" s="3">
        <f>VLOOKUP($F1380,Experiment!$A$2:$U$90,MATCH(Results!W$1,Experiment!$A$1:$U$1,0),FALSE)</f>
        <v>0.25</v>
      </c>
      <c r="X1380" s="3">
        <f>VLOOKUP($F1380,Experiment!$A$2:$U$90,MATCH(Results!X$1,Experiment!$A$1:$U$1,0),FALSE)</f>
        <v>0.75</v>
      </c>
      <c r="Y1380" s="2">
        <f>VLOOKUP($F1380,Experiment!$A$2:$U$90,MATCH(Results!Y$1,Experiment!$A$1:$U$1,0),FALSE)</f>
        <v>1</v>
      </c>
      <c r="Z1380" s="3">
        <f>VLOOKUP($F1380,Experiment!$A$2:$U$90,MATCH(Results!Z$1,Experiment!$A$1:$U$1,0),FALSE)</f>
        <v>0.25</v>
      </c>
      <c r="AA1380" s="3">
        <f>VLOOKUP($F1380,Experiment!$A$2:$U$90,MATCH(Results!AA$1,Experiment!$A$1:$U$1,0),FALSE)</f>
        <v>0.5</v>
      </c>
      <c r="AB1380" s="3">
        <f>VLOOKUP($F1380,Experiment!$A$2:$U$90,MATCH(Results!AB$1,Experiment!$A$1:$U$1,0),FALSE)</f>
        <v>0.375</v>
      </c>
      <c r="AC1380" s="3">
        <f>VLOOKUP($F1380,Experiment!$A$2:$U$90,MATCH(Results!AC$1,Experiment!$A$1:$U$1,0),FALSE)</f>
        <v>0.625</v>
      </c>
      <c r="AD1380" s="2">
        <f>VLOOKUP($F1380,Experiment!$A$2:$U$90,MATCH(Results!AD$1,Experiment!$A$1:$U$1,0),FALSE)</f>
        <v>25</v>
      </c>
      <c r="AE1380" s="2">
        <f>VLOOKUP($F1380,Experiment!$A$2:$U$90,MATCH(Results!AE$1,Experiment!$A$1:$U$1,0),FALSE)</f>
        <v>3375</v>
      </c>
      <c r="AF1380" s="2">
        <f>VLOOKUP($F1380,Experiment!$A$2:$U$90,MATCH(Results!AF$1,Experiment!$A$1:$U$1,0),FALSE)</f>
        <v>58.094750193111253</v>
      </c>
      <c r="AG1380" s="3">
        <f>VLOOKUP($F1380,Experiment!$A$2:$W$90,MATCH(Results!AG$1,Experiment!$A$1:$W$1,0),FALSE)</f>
        <v>1</v>
      </c>
      <c r="AH1380" s="3">
        <f>VLOOKUP($F1380,Experiment!$A$2:$W$90,MATCH(Results!AH$1,Experiment!$A$1:$W$1,0),FALSE)</f>
        <v>0.625</v>
      </c>
      <c r="AI1380" s="3">
        <f>VLOOKUP($F1380,Experiment!$A$2:$X$90,MATCH(Results!AI$1,Experiment!$A$1:$X$1,0),FALSE)</f>
        <v>0.375</v>
      </c>
      <c r="AJ1380" s="2">
        <f>Table1[[#This Row],[Gain]]^Table1[[#This Row],[θ]]</f>
        <v>43.153154399808855</v>
      </c>
      <c r="AK1380" s="2">
        <f>-Table1[[#This Row],[λ]]*-Table1[[#This Row],[Loss]]^Table1[[#This Row],[θ]]</f>
        <v>64.054973166180915</v>
      </c>
      <c r="AL1380" s="2">
        <f>Table1[[#This Row],[v_n_w_g]]-Table1[[#This Row],[v_n_w_l]]</f>
        <v>-20.90181876637206</v>
      </c>
      <c r="AM1380" s="2">
        <f>IF(Table1[[#This Row],[diff_v]]&gt;=1,1,0)</f>
        <v>0</v>
      </c>
    </row>
    <row r="1381" spans="1:39" hidden="1" x14ac:dyDescent="0.3">
      <c r="A1381">
        <v>47</v>
      </c>
      <c r="B1381" t="s">
        <v>47</v>
      </c>
      <c r="C1381" s="22">
        <f>VLOOKUP(Table1[[#This Row],[Subject]],'Subject Profile'!$A$2:$E$8,4,FALSE)</f>
        <v>0.88613857459934653</v>
      </c>
      <c r="D1381" s="22">
        <f>VLOOKUP(Table1[[#This Row],[Subject]],'Subject Profile'!$A$2:$E$8,5,FALSE)</f>
        <v>-2</v>
      </c>
      <c r="E1381" t="s">
        <v>110</v>
      </c>
      <c r="F1381" t="s">
        <v>55</v>
      </c>
      <c r="G1381" t="s">
        <v>56</v>
      </c>
      <c r="H1381">
        <f>IF(Table1[[#This Row],[decision]]="accept",1,0)</f>
        <v>0</v>
      </c>
      <c r="I1381">
        <v>0</v>
      </c>
      <c r="J1381">
        <v>900</v>
      </c>
      <c r="K1381">
        <v>1664606995</v>
      </c>
      <c r="L1381">
        <v>9</v>
      </c>
      <c r="M1381" t="str">
        <f>VLOOKUP($F1381,Experiment!$A$2:$U$90,MATCH(Results!M$1,Experiment!$A$1:$U$1,0)+1,FALSE)</f>
        <v>R</v>
      </c>
      <c r="N1381">
        <f>IF(Table1[[#This Row],[Impact]]="I",0,1)</f>
        <v>1</v>
      </c>
      <c r="O1381" s="2">
        <f>VLOOKUP($F1381,Experiment!$A$2:$U$90,MATCH(Results!O$1,Experiment!$A$1:$U$1,0),FALSE)</f>
        <v>0</v>
      </c>
      <c r="P1381" s="3">
        <f>VLOOKUP($F1381,Experiment!$A$2:$U$90,MATCH(Results!P$1,Experiment!$A$1:$U$1,0),FALSE)</f>
        <v>0</v>
      </c>
      <c r="Q1381" s="2">
        <f>VLOOKUP($F1381,Experiment!$A$2:$U$90,MATCH(Results!Q$1,Experiment!$A$1:$U$1,0),FALSE)</f>
        <v>0</v>
      </c>
      <c r="R1381" s="3">
        <f>VLOOKUP($F1381,Experiment!$A$2:$U$90,MATCH(Results!R$1,Experiment!$A$1:$U$1,0),FALSE)</f>
        <v>0</v>
      </c>
      <c r="S1381" s="2">
        <f>VLOOKUP($F1381,Experiment!$A$2:$U$90,MATCH(Results!S$1,Experiment!$A$1:$U$1,0),FALSE)</f>
        <v>0</v>
      </c>
      <c r="T1381" s="2">
        <f>VLOOKUP($F1381,Experiment!$A$2:$U$90,MATCH(Results!T$1,Experiment!$A$1:$U$1,0),FALSE)</f>
        <v>0</v>
      </c>
      <c r="U1381" s="2">
        <f>VLOOKUP($F1381,Experiment!$A$2:$U$90,MATCH(Results!U$1,Experiment!$A$1:$U$1,0),FALSE)</f>
        <v>0</v>
      </c>
      <c r="V1381" s="2">
        <f>VLOOKUP($F1381,Experiment!$A$2:$U$90,MATCH(Results!V$1,Experiment!$A$1:$U$1,0),FALSE)</f>
        <v>0</v>
      </c>
      <c r="W1381" s="3">
        <f>VLOOKUP($F1381,Experiment!$A$2:$U$90,MATCH(Results!W$1,Experiment!$A$1:$U$1,0),FALSE)</f>
        <v>0</v>
      </c>
      <c r="X1381" s="3">
        <f>VLOOKUP($F1381,Experiment!$A$2:$U$90,MATCH(Results!X$1,Experiment!$A$1:$U$1,0),FALSE)</f>
        <v>0</v>
      </c>
      <c r="Y1381" s="2">
        <f>VLOOKUP($F1381,Experiment!$A$2:$U$90,MATCH(Results!Y$1,Experiment!$A$1:$U$1,0),FALSE)</f>
        <v>0</v>
      </c>
      <c r="Z1381" s="3">
        <f>VLOOKUP($F1381,Experiment!$A$2:$U$90,MATCH(Results!Z$1,Experiment!$A$1:$U$1,0),FALSE)</f>
        <v>0</v>
      </c>
      <c r="AA1381" s="3">
        <f>VLOOKUP($F1381,Experiment!$A$2:$U$90,MATCH(Results!AA$1,Experiment!$A$1:$U$1,0),FALSE)</f>
        <v>0</v>
      </c>
      <c r="AB1381" s="3">
        <f>VLOOKUP($F1381,Experiment!$A$2:$U$90,MATCH(Results!AB$1,Experiment!$A$1:$U$1,0),FALSE)</f>
        <v>0</v>
      </c>
      <c r="AC1381" s="3">
        <f>VLOOKUP($F1381,Experiment!$A$2:$U$90,MATCH(Results!AC$1,Experiment!$A$1:$U$1,0),FALSE)</f>
        <v>0</v>
      </c>
      <c r="AD1381" s="2">
        <f>VLOOKUP($F1381,Experiment!$A$2:$U$90,MATCH(Results!AD$1,Experiment!$A$1:$U$1,0),FALSE)</f>
        <v>0</v>
      </c>
      <c r="AE1381" s="2">
        <f>VLOOKUP($F1381,Experiment!$A$2:$U$90,MATCH(Results!AE$1,Experiment!$A$1:$U$1,0),FALSE)</f>
        <v>0</v>
      </c>
      <c r="AF1381" s="2">
        <f>VLOOKUP($F1381,Experiment!$A$2:$U$90,MATCH(Results!AF$1,Experiment!$A$1:$U$1,0),FALSE)</f>
        <v>0</v>
      </c>
      <c r="AG1381" s="2"/>
      <c r="AH1381" s="3">
        <f>VLOOKUP($F1381,Experiment!$A$2:$W$90,MATCH(Results!AH$1,Experiment!$A$1:$W$1,0),FALSE)</f>
        <v>0</v>
      </c>
      <c r="AI1381" s="2">
        <f>VLOOKUP($F1381,Experiment!$A$2:$X$90,MATCH(Results!AI$1,Experiment!$A$1:$X$1,0),FALSE)</f>
        <v>0</v>
      </c>
      <c r="AJ1381" s="2">
        <f>Table1[[#This Row],[Gain]]^Table1[[#This Row],[θ]]</f>
        <v>0</v>
      </c>
      <c r="AK1381" s="2">
        <f>-Table1[[#This Row],[λ]]*-Table1[[#This Row],[Loss]]^Table1[[#This Row],[θ]]</f>
        <v>0</v>
      </c>
      <c r="AL1381" s="2">
        <f>Table1[[#This Row],[v_n_w_g]]-Table1[[#This Row],[v_n_w_l]]</f>
        <v>0</v>
      </c>
      <c r="AM1381" s="2">
        <f>IF(Table1[[#This Row],[diff_v]]&gt;=1,1,0)</f>
        <v>0</v>
      </c>
    </row>
    <row r="1382" spans="1:39" hidden="1" x14ac:dyDescent="0.3">
      <c r="A1382">
        <v>48</v>
      </c>
      <c r="B1382" t="s">
        <v>47</v>
      </c>
      <c r="C1382" s="22">
        <f>VLOOKUP(Table1[[#This Row],[Subject]],'Subject Profile'!$A$2:$E$8,4,FALSE)</f>
        <v>0.88613857459934653</v>
      </c>
      <c r="D1382" s="22">
        <f>VLOOKUP(Table1[[#This Row],[Subject]],'Subject Profile'!$A$2:$E$8,5,FALSE)</f>
        <v>-2</v>
      </c>
      <c r="E1382" t="s">
        <v>110</v>
      </c>
      <c r="F1382" t="s">
        <v>89</v>
      </c>
      <c r="G1382" t="s">
        <v>90</v>
      </c>
      <c r="H1382">
        <f>IF(Table1[[#This Row],[decision]]="accept",1,0)</f>
        <v>0</v>
      </c>
      <c r="I1382">
        <v>-100</v>
      </c>
      <c r="J1382">
        <v>800</v>
      </c>
      <c r="K1382">
        <v>1664607005</v>
      </c>
      <c r="L1382">
        <v>10</v>
      </c>
      <c r="M1382" t="str">
        <f>VLOOKUP($F1382,Experiment!$A$2:$U$90,MATCH(Results!M$1,Experiment!$A$1:$U$1,0)+1,FALSE)</f>
        <v>T</v>
      </c>
      <c r="N1382">
        <f>IF(Table1[[#This Row],[Impact]]="I",0,1)</f>
        <v>1</v>
      </c>
      <c r="O1382" s="2">
        <f>VLOOKUP($F1382,Experiment!$A$2:$U$90,MATCH(Results!O$1,Experiment!$A$1:$U$1,0),FALSE)</f>
        <v>0</v>
      </c>
      <c r="P1382" s="3">
        <f>VLOOKUP($F1382,Experiment!$A$2:$U$90,MATCH(Results!P$1,Experiment!$A$1:$U$1,0),FALSE)</f>
        <v>0</v>
      </c>
      <c r="Q1382" s="2">
        <f>VLOOKUP($F1382,Experiment!$A$2:$U$90,MATCH(Results!Q$1,Experiment!$A$1:$U$1,0),FALSE)</f>
        <v>0</v>
      </c>
      <c r="R1382" s="3">
        <f>VLOOKUP($F1382,Experiment!$A$2:$U$90,MATCH(Results!R$1,Experiment!$A$1:$U$1,0),FALSE)</f>
        <v>0</v>
      </c>
      <c r="S1382" s="2">
        <f>VLOOKUP($F1382,Experiment!$A$2:$U$90,MATCH(Results!S$1,Experiment!$A$1:$U$1,0),FALSE)</f>
        <v>0</v>
      </c>
      <c r="T1382" s="2">
        <f>VLOOKUP($F1382,Experiment!$A$2:$U$90,MATCH(Results!T$1,Experiment!$A$1:$U$1,0),FALSE)</f>
        <v>0</v>
      </c>
      <c r="U1382" s="2">
        <f>VLOOKUP($F1382,Experiment!$A$2:$U$90,MATCH(Results!U$1,Experiment!$A$1:$U$1,0),FALSE)</f>
        <v>0</v>
      </c>
      <c r="V1382" s="2">
        <f>VLOOKUP($F1382,Experiment!$A$2:$U$90,MATCH(Results!V$1,Experiment!$A$1:$U$1,0),FALSE)</f>
        <v>0</v>
      </c>
      <c r="W1382" s="3">
        <f>VLOOKUP($F1382,Experiment!$A$2:$U$90,MATCH(Results!W$1,Experiment!$A$1:$U$1,0),FALSE)</f>
        <v>0</v>
      </c>
      <c r="X1382" s="3">
        <f>VLOOKUP($F1382,Experiment!$A$2:$U$90,MATCH(Results!X$1,Experiment!$A$1:$U$1,0),FALSE)</f>
        <v>0</v>
      </c>
      <c r="Y1382" s="2">
        <f>VLOOKUP($F1382,Experiment!$A$2:$U$90,MATCH(Results!Y$1,Experiment!$A$1:$U$1,0),FALSE)</f>
        <v>0</v>
      </c>
      <c r="Z1382" s="3">
        <f>VLOOKUP($F1382,Experiment!$A$2:$U$90,MATCH(Results!Z$1,Experiment!$A$1:$U$1,0),FALSE)</f>
        <v>0</v>
      </c>
      <c r="AA1382" s="3">
        <f>VLOOKUP($F1382,Experiment!$A$2:$U$90,MATCH(Results!AA$1,Experiment!$A$1:$U$1,0),FALSE)</f>
        <v>0</v>
      </c>
      <c r="AB1382" s="3">
        <f>VLOOKUP($F1382,Experiment!$A$2:$U$90,MATCH(Results!AB$1,Experiment!$A$1:$U$1,0),FALSE)</f>
        <v>0</v>
      </c>
      <c r="AC1382" s="3">
        <f>VLOOKUP($F1382,Experiment!$A$2:$U$90,MATCH(Results!AC$1,Experiment!$A$1:$U$1,0),FALSE)</f>
        <v>0</v>
      </c>
      <c r="AD1382" s="2">
        <f>VLOOKUP($F1382,Experiment!$A$2:$U$90,MATCH(Results!AD$1,Experiment!$A$1:$U$1,0),FALSE)</f>
        <v>0</v>
      </c>
      <c r="AE1382" s="2">
        <f>VLOOKUP($F1382,Experiment!$A$2:$U$90,MATCH(Results!AE$1,Experiment!$A$1:$U$1,0),FALSE)</f>
        <v>0</v>
      </c>
      <c r="AF1382" s="2">
        <f>VLOOKUP($F1382,Experiment!$A$2:$U$90,MATCH(Results!AF$1,Experiment!$A$1:$U$1,0),FALSE)</f>
        <v>0</v>
      </c>
      <c r="AG1382" s="2"/>
      <c r="AH1382" s="3">
        <f>VLOOKUP($F1382,Experiment!$A$2:$W$90,MATCH(Results!AH$1,Experiment!$A$1:$W$1,0),FALSE)</f>
        <v>0</v>
      </c>
      <c r="AI1382" s="2">
        <f>VLOOKUP($F1382,Experiment!$A$2:$X$90,MATCH(Results!AI$1,Experiment!$A$1:$X$1,0),FALSE)</f>
        <v>0</v>
      </c>
      <c r="AJ1382" s="2">
        <f>Table1[[#This Row],[Gain]]^Table1[[#This Row],[θ]]</f>
        <v>0</v>
      </c>
      <c r="AK1382" s="2">
        <f>-Table1[[#This Row],[λ]]*-Table1[[#This Row],[Loss]]^Table1[[#This Row],[θ]]</f>
        <v>0</v>
      </c>
      <c r="AL1382" s="2">
        <f>Table1[[#This Row],[v_n_w_g]]-Table1[[#This Row],[v_n_w_l]]</f>
        <v>0</v>
      </c>
      <c r="AM1382" s="2">
        <f>IF(Table1[[#This Row],[diff_v]]&gt;=1,1,0)</f>
        <v>0</v>
      </c>
    </row>
    <row r="1383" spans="1:39" hidden="1" x14ac:dyDescent="0.3">
      <c r="A1383">
        <v>49</v>
      </c>
      <c r="B1383" t="s">
        <v>47</v>
      </c>
      <c r="C1383" s="22">
        <f>VLOOKUP(Table1[[#This Row],[Subject]],'Subject Profile'!$A$2:$E$8,4,FALSE)</f>
        <v>0.88613857459934653</v>
      </c>
      <c r="D1383" s="22">
        <f>VLOOKUP(Table1[[#This Row],[Subject]],'Subject Profile'!$A$2:$E$8,5,FALSE)</f>
        <v>-2</v>
      </c>
      <c r="E1383" t="s">
        <v>110</v>
      </c>
      <c r="F1383" t="s">
        <v>57</v>
      </c>
      <c r="G1383" t="s">
        <v>113</v>
      </c>
      <c r="H1383">
        <f>IF(Table1[[#This Row],[decision]]="accept",1,0)</f>
        <v>0</v>
      </c>
      <c r="I1383">
        <v>0</v>
      </c>
      <c r="J1383">
        <v>900</v>
      </c>
      <c r="K1383">
        <v>1664607012</v>
      </c>
      <c r="L1383">
        <v>7</v>
      </c>
      <c r="M1383" t="str">
        <f>VLOOKUP($F1383,Experiment!$A$2:$U$90,MATCH(Results!M$1,Experiment!$A$1:$U$1,0)+1,FALSE)</f>
        <v>I</v>
      </c>
      <c r="N1383">
        <f>IF(Table1[[#This Row],[Impact]]="I",0,1)</f>
        <v>0</v>
      </c>
      <c r="O1383" s="2">
        <f>VLOOKUP($F1383,Experiment!$A$2:$U$90,MATCH(Results!O$1,Experiment!$A$1:$U$1,0),FALSE)</f>
        <v>-90</v>
      </c>
      <c r="P1383" s="3">
        <f>VLOOKUP($F1383,Experiment!$A$2:$U$90,MATCH(Results!P$1,Experiment!$A$1:$U$1,0),FALSE)</f>
        <v>0.5</v>
      </c>
      <c r="Q1383" s="2">
        <f>VLOOKUP($F1383,Experiment!$A$2:$U$90,MATCH(Results!Q$1,Experiment!$A$1:$U$1,0),FALSE)</f>
        <v>100</v>
      </c>
      <c r="R1383" s="3">
        <f>VLOOKUP($F1383,Experiment!$A$2:$U$90,MATCH(Results!R$1,Experiment!$A$1:$U$1,0),FALSE)</f>
        <v>0.5</v>
      </c>
      <c r="S1383" s="2">
        <f>VLOOKUP($F1383,Experiment!$A$2:$U$90,MATCH(Results!S$1,Experiment!$A$1:$U$1,0),FALSE)</f>
        <v>5</v>
      </c>
      <c r="T1383" s="2">
        <f>VLOOKUP($F1383,Experiment!$A$2:$U$90,MATCH(Results!T$1,Experiment!$A$1:$U$1,0),FALSE)</f>
        <v>9025</v>
      </c>
      <c r="U1383" s="2">
        <f>VLOOKUP($F1383,Experiment!$A$2:$U$90,MATCH(Results!U$1,Experiment!$A$1:$U$1,0),FALSE)</f>
        <v>95</v>
      </c>
      <c r="V1383" s="2">
        <f>VLOOKUP($F1383,Experiment!$A$2:$U$90,MATCH(Results!V$1,Experiment!$A$1:$U$1,0),FALSE)</f>
        <v>2</v>
      </c>
      <c r="W1383" s="3">
        <f>VLOOKUP($F1383,Experiment!$A$2:$U$90,MATCH(Results!W$1,Experiment!$A$1:$U$1,0),FALSE)</f>
        <v>0.25</v>
      </c>
      <c r="X1383" s="3">
        <f>VLOOKUP($F1383,Experiment!$A$2:$U$90,MATCH(Results!X$1,Experiment!$A$1:$U$1,0),FALSE)</f>
        <v>0.75</v>
      </c>
      <c r="Y1383" s="2">
        <f>VLOOKUP($F1383,Experiment!$A$2:$U$90,MATCH(Results!Y$1,Experiment!$A$1:$U$1,0),FALSE)</f>
        <v>2</v>
      </c>
      <c r="Z1383" s="3">
        <f>VLOOKUP($F1383,Experiment!$A$2:$U$90,MATCH(Results!Z$1,Experiment!$A$1:$U$1,0),FALSE)</f>
        <v>0.5</v>
      </c>
      <c r="AA1383" s="3">
        <f>VLOOKUP($F1383,Experiment!$A$2:$U$90,MATCH(Results!AA$1,Experiment!$A$1:$U$1,0),FALSE)</f>
        <v>0.25</v>
      </c>
      <c r="AB1383" s="3">
        <f>VLOOKUP($F1383,Experiment!$A$2:$U$90,MATCH(Results!AB$1,Experiment!$A$1:$U$1,0),FALSE)</f>
        <v>0.625</v>
      </c>
      <c r="AC1383" s="3">
        <f>VLOOKUP($F1383,Experiment!$A$2:$U$90,MATCH(Results!AC$1,Experiment!$A$1:$U$1,0),FALSE)</f>
        <v>0.375</v>
      </c>
      <c r="AD1383" s="2">
        <f>VLOOKUP($F1383,Experiment!$A$2:$U$90,MATCH(Results!AD$1,Experiment!$A$1:$U$1,0),FALSE)</f>
        <v>-18.75</v>
      </c>
      <c r="AE1383" s="2">
        <f>VLOOKUP($F1383,Experiment!$A$2:$U$90,MATCH(Results!AE$1,Experiment!$A$1:$U$1,0),FALSE)</f>
        <v>8460.9375</v>
      </c>
      <c r="AF1383" s="2">
        <f>VLOOKUP($F1383,Experiment!$A$2:$U$90,MATCH(Results!AF$1,Experiment!$A$1:$U$1,0),FALSE)</f>
        <v>91.983354472426157</v>
      </c>
      <c r="AG1383" s="3">
        <f>VLOOKUP($F1383,Experiment!$A$2:$W$90,MATCH(Results!AG$1,Experiment!$A$1:$W$1,0),FALSE)</f>
        <v>0.82730419370997643</v>
      </c>
      <c r="AH1383" s="3">
        <f>VLOOKUP($F1383,Experiment!$A$2:$W$90,MATCH(Results!AH$1,Experiment!$A$1:$W$1,0),FALSE)</f>
        <v>0.38648875795104182</v>
      </c>
      <c r="AI1383" s="3">
        <f>VLOOKUP($F1383,Experiment!$A$2:$X$90,MATCH(Results!AI$1,Experiment!$A$1:$X$1,0),FALSE)</f>
        <v>0.61351124204895813</v>
      </c>
      <c r="AJ1383" s="2">
        <f>Table1[[#This Row],[Gain]]^Table1[[#This Row],[θ]]</f>
        <v>59.193926540095148</v>
      </c>
      <c r="AK1383" s="2">
        <f>-Table1[[#This Row],[λ]]*-Table1[[#This Row],[Loss]]^Table1[[#This Row],[θ]]</f>
        <v>107.83498131120591</v>
      </c>
      <c r="AL1383" s="2">
        <f>Table1[[#This Row],[v_n_w_g]]-Table1[[#This Row],[v_n_w_l]]</f>
        <v>-48.64105477111076</v>
      </c>
      <c r="AM1383" s="2">
        <f>IF(Table1[[#This Row],[diff_v]]&gt;=1,1,0)</f>
        <v>0</v>
      </c>
    </row>
    <row r="1384" spans="1:39" hidden="1" x14ac:dyDescent="0.3">
      <c r="A1384">
        <v>50</v>
      </c>
      <c r="B1384" t="s">
        <v>47</v>
      </c>
      <c r="C1384" s="22">
        <f>VLOOKUP(Table1[[#This Row],[Subject]],'Subject Profile'!$A$2:$E$8,4,FALSE)</f>
        <v>0.88613857459934653</v>
      </c>
      <c r="D1384" s="22">
        <f>VLOOKUP(Table1[[#This Row],[Subject]],'Subject Profile'!$A$2:$E$8,5,FALSE)</f>
        <v>-2</v>
      </c>
      <c r="E1384" t="s">
        <v>110</v>
      </c>
      <c r="F1384" t="s">
        <v>95</v>
      </c>
      <c r="G1384" t="s">
        <v>5</v>
      </c>
      <c r="H1384">
        <f>IF(Table1[[#This Row],[decision]]="accept",1,0)</f>
        <v>0</v>
      </c>
      <c r="I1384">
        <v>0</v>
      </c>
      <c r="J1384">
        <v>900</v>
      </c>
      <c r="K1384">
        <v>1664607017</v>
      </c>
      <c r="L1384">
        <v>5</v>
      </c>
      <c r="M1384" t="str">
        <f>VLOOKUP($F1384,Experiment!$A$2:$U$90,MATCH(Results!M$1,Experiment!$A$1:$U$1,0)+1,FALSE)</f>
        <v>I</v>
      </c>
      <c r="N1384">
        <f>IF(Table1[[#This Row],[Impact]]="I",0,1)</f>
        <v>0</v>
      </c>
      <c r="O1384" s="2">
        <f>VLOOKUP($F1384,Experiment!$A$2:$U$90,MATCH(Results!O$1,Experiment!$A$1:$U$1,0),FALSE)</f>
        <v>-90</v>
      </c>
      <c r="P1384" s="3">
        <f>VLOOKUP($F1384,Experiment!$A$2:$U$90,MATCH(Results!P$1,Experiment!$A$1:$U$1,0),FALSE)</f>
        <v>0.5</v>
      </c>
      <c r="Q1384" s="2">
        <f>VLOOKUP($F1384,Experiment!$A$2:$U$90,MATCH(Results!Q$1,Experiment!$A$1:$U$1,0),FALSE)</f>
        <v>90</v>
      </c>
      <c r="R1384" s="3">
        <f>VLOOKUP($F1384,Experiment!$A$2:$U$90,MATCH(Results!R$1,Experiment!$A$1:$U$1,0),FALSE)</f>
        <v>0.5</v>
      </c>
      <c r="S1384" s="2">
        <f>VLOOKUP($F1384,Experiment!$A$2:$U$90,MATCH(Results!S$1,Experiment!$A$1:$U$1,0),FALSE)</f>
        <v>0</v>
      </c>
      <c r="T1384" s="2">
        <f>VLOOKUP($F1384,Experiment!$A$2:$U$90,MATCH(Results!T$1,Experiment!$A$1:$U$1,0),FALSE)</f>
        <v>8100</v>
      </c>
      <c r="U1384" s="2">
        <f>VLOOKUP($F1384,Experiment!$A$2:$U$90,MATCH(Results!U$1,Experiment!$A$1:$U$1,0),FALSE)</f>
        <v>90</v>
      </c>
      <c r="V1384" s="2">
        <f>VLOOKUP($F1384,Experiment!$A$2:$U$90,MATCH(Results!V$1,Experiment!$A$1:$U$1,0),FALSE)</f>
        <v>4</v>
      </c>
      <c r="W1384" s="3">
        <f>VLOOKUP($F1384,Experiment!$A$2:$U$90,MATCH(Results!W$1,Experiment!$A$1:$U$1,0),FALSE)</f>
        <v>0.25</v>
      </c>
      <c r="X1384" s="3">
        <f>VLOOKUP($F1384,Experiment!$A$2:$U$90,MATCH(Results!X$1,Experiment!$A$1:$U$1,0),FALSE)</f>
        <v>0.75</v>
      </c>
      <c r="Y1384" s="2">
        <f>VLOOKUP($F1384,Experiment!$A$2:$U$90,MATCH(Results!Y$1,Experiment!$A$1:$U$1,0),FALSE)</f>
        <v>1</v>
      </c>
      <c r="Z1384" s="3">
        <f>VLOOKUP($F1384,Experiment!$A$2:$U$90,MATCH(Results!Z$1,Experiment!$A$1:$U$1,0),FALSE)</f>
        <v>0.25</v>
      </c>
      <c r="AA1384" s="3">
        <f>VLOOKUP($F1384,Experiment!$A$2:$U$90,MATCH(Results!AA$1,Experiment!$A$1:$U$1,0),FALSE)</f>
        <v>0.5</v>
      </c>
      <c r="AB1384" s="3">
        <f>VLOOKUP($F1384,Experiment!$A$2:$U$90,MATCH(Results!AB$1,Experiment!$A$1:$U$1,0),FALSE)</f>
        <v>0.375</v>
      </c>
      <c r="AC1384" s="3">
        <f>VLOOKUP($F1384,Experiment!$A$2:$U$90,MATCH(Results!AC$1,Experiment!$A$1:$U$1,0),FALSE)</f>
        <v>0.625</v>
      </c>
      <c r="AD1384" s="2">
        <f>VLOOKUP($F1384,Experiment!$A$2:$U$90,MATCH(Results!AD$1,Experiment!$A$1:$U$1,0),FALSE)</f>
        <v>22.5</v>
      </c>
      <c r="AE1384" s="2">
        <f>VLOOKUP($F1384,Experiment!$A$2:$U$90,MATCH(Results!AE$1,Experiment!$A$1:$U$1,0),FALSE)</f>
        <v>7593.75</v>
      </c>
      <c r="AF1384" s="2">
        <f>VLOOKUP($F1384,Experiment!$A$2:$U$90,MATCH(Results!AF$1,Experiment!$A$1:$U$1,0),FALSE)</f>
        <v>87.142125289666879</v>
      </c>
      <c r="AG1384" s="3">
        <f>VLOOKUP($F1384,Experiment!$A$2:$W$90,MATCH(Results!AG$1,Experiment!$A$1:$W$1,0),FALSE)</f>
        <v>1</v>
      </c>
      <c r="AH1384" s="3">
        <f>VLOOKUP($F1384,Experiment!$A$2:$W$90,MATCH(Results!AH$1,Experiment!$A$1:$W$1,0),FALSE)</f>
        <v>0.625</v>
      </c>
      <c r="AI1384" s="3">
        <f>VLOOKUP($F1384,Experiment!$A$2:$X$90,MATCH(Results!AI$1,Experiment!$A$1:$X$1,0),FALSE)</f>
        <v>0.375</v>
      </c>
      <c r="AJ1384" s="2">
        <f>Table1[[#This Row],[Gain]]^Table1[[#This Row],[θ]]</f>
        <v>53.917490655602954</v>
      </c>
      <c r="AK1384" s="2">
        <f>-Table1[[#This Row],[λ]]*-Table1[[#This Row],[Loss]]^Table1[[#This Row],[θ]]</f>
        <v>107.83498131120591</v>
      </c>
      <c r="AL1384" s="2">
        <f>Table1[[#This Row],[v_n_w_g]]-Table1[[#This Row],[v_n_w_l]]</f>
        <v>-53.917490655602954</v>
      </c>
      <c r="AM1384" s="2">
        <f>IF(Table1[[#This Row],[diff_v]]&gt;=1,1,0)</f>
        <v>0</v>
      </c>
    </row>
    <row r="1385" spans="1:39" hidden="1" x14ac:dyDescent="0.3">
      <c r="A1385">
        <v>51</v>
      </c>
      <c r="B1385" t="s">
        <v>47</v>
      </c>
      <c r="C1385" s="22">
        <f>VLOOKUP(Table1[[#This Row],[Subject]],'Subject Profile'!$A$2:$E$8,4,FALSE)</f>
        <v>0.88613857459934653</v>
      </c>
      <c r="D1385" s="22">
        <f>VLOOKUP(Table1[[#This Row],[Subject]],'Subject Profile'!$A$2:$E$8,5,FALSE)</f>
        <v>-2</v>
      </c>
      <c r="E1385" t="s">
        <v>110</v>
      </c>
      <c r="F1385" t="s">
        <v>74</v>
      </c>
      <c r="G1385" t="s">
        <v>5</v>
      </c>
      <c r="H1385">
        <f>IF(Table1[[#This Row],[decision]]="accept",1,0)</f>
        <v>0</v>
      </c>
      <c r="I1385">
        <v>0</v>
      </c>
      <c r="J1385">
        <v>900</v>
      </c>
      <c r="K1385">
        <v>1664607019</v>
      </c>
      <c r="L1385">
        <v>2</v>
      </c>
      <c r="M1385" t="str">
        <f>VLOOKUP($F1385,Experiment!$A$2:$U$90,MATCH(Results!M$1,Experiment!$A$1:$U$1,0)+1,FALSE)</f>
        <v>G</v>
      </c>
      <c r="N1385">
        <f>IF(Table1[[#This Row],[Impact]]="I",0,1)</f>
        <v>1</v>
      </c>
      <c r="O1385" s="2">
        <f>VLOOKUP($F1385,Experiment!$A$2:$U$90,MATCH(Results!O$1,Experiment!$A$1:$U$1,0),FALSE)</f>
        <v>-10</v>
      </c>
      <c r="P1385" s="3">
        <f>VLOOKUP($F1385,Experiment!$A$2:$U$90,MATCH(Results!P$1,Experiment!$A$1:$U$1,0),FALSE)</f>
        <v>0.5</v>
      </c>
      <c r="Q1385" s="2">
        <f>VLOOKUP($F1385,Experiment!$A$2:$U$90,MATCH(Results!Q$1,Experiment!$A$1:$U$1,0),FALSE)</f>
        <v>30</v>
      </c>
      <c r="R1385" s="3">
        <f>VLOOKUP($F1385,Experiment!$A$2:$U$90,MATCH(Results!R$1,Experiment!$A$1:$U$1,0),FALSE)</f>
        <v>0.5</v>
      </c>
      <c r="S1385" s="2">
        <f>VLOOKUP($F1385,Experiment!$A$2:$U$90,MATCH(Results!S$1,Experiment!$A$1:$U$1,0),FALSE)</f>
        <v>10</v>
      </c>
      <c r="T1385" s="2">
        <f>VLOOKUP($F1385,Experiment!$A$2:$U$90,MATCH(Results!T$1,Experiment!$A$1:$U$1,0),FALSE)</f>
        <v>400</v>
      </c>
      <c r="U1385" s="2">
        <f>VLOOKUP($F1385,Experiment!$A$2:$U$90,MATCH(Results!U$1,Experiment!$A$1:$U$1,0),FALSE)</f>
        <v>20</v>
      </c>
      <c r="V1385" s="2">
        <f>VLOOKUP($F1385,Experiment!$A$2:$U$90,MATCH(Results!V$1,Experiment!$A$1:$U$1,0),FALSE)</f>
        <v>2</v>
      </c>
      <c r="W1385" s="3">
        <f>VLOOKUP($F1385,Experiment!$A$2:$U$90,MATCH(Results!W$1,Experiment!$A$1:$U$1,0),FALSE)</f>
        <v>0.25</v>
      </c>
      <c r="X1385" s="3">
        <f>VLOOKUP($F1385,Experiment!$A$2:$U$90,MATCH(Results!X$1,Experiment!$A$1:$U$1,0),FALSE)</f>
        <v>0.75</v>
      </c>
      <c r="Y1385" s="2">
        <f>VLOOKUP($F1385,Experiment!$A$2:$U$90,MATCH(Results!Y$1,Experiment!$A$1:$U$1,0),FALSE)</f>
        <v>2</v>
      </c>
      <c r="Z1385" s="3">
        <f>VLOOKUP($F1385,Experiment!$A$2:$U$90,MATCH(Results!Z$1,Experiment!$A$1:$U$1,0),FALSE)</f>
        <v>0.5</v>
      </c>
      <c r="AA1385" s="3">
        <f>VLOOKUP($F1385,Experiment!$A$2:$U$90,MATCH(Results!AA$1,Experiment!$A$1:$U$1,0),FALSE)</f>
        <v>0.25</v>
      </c>
      <c r="AB1385" s="3">
        <f>VLOOKUP($F1385,Experiment!$A$2:$U$90,MATCH(Results!AB$1,Experiment!$A$1:$U$1,0),FALSE)</f>
        <v>0.625</v>
      </c>
      <c r="AC1385" s="3">
        <f>VLOOKUP($F1385,Experiment!$A$2:$U$90,MATCH(Results!AC$1,Experiment!$A$1:$U$1,0),FALSE)</f>
        <v>0.375</v>
      </c>
      <c r="AD1385" s="2">
        <f>VLOOKUP($F1385,Experiment!$A$2:$U$90,MATCH(Results!AD$1,Experiment!$A$1:$U$1,0),FALSE)</f>
        <v>5</v>
      </c>
      <c r="AE1385" s="2">
        <f>VLOOKUP($F1385,Experiment!$A$2:$U$90,MATCH(Results!AE$1,Experiment!$A$1:$U$1,0),FALSE)</f>
        <v>375</v>
      </c>
      <c r="AF1385" s="2">
        <f>VLOOKUP($F1385,Experiment!$A$2:$U$90,MATCH(Results!AF$1,Experiment!$A$1:$U$1,0),FALSE)</f>
        <v>19.364916731037084</v>
      </c>
      <c r="AG1385" s="3">
        <f>VLOOKUP($F1385,Experiment!$A$2:$W$90,MATCH(Results!AG$1,Experiment!$A$1:$W$1,0),FALSE)</f>
        <v>0.82730419370997643</v>
      </c>
      <c r="AH1385" s="3">
        <f>VLOOKUP($F1385,Experiment!$A$2:$W$90,MATCH(Results!AH$1,Experiment!$A$1:$W$1,0),FALSE)</f>
        <v>0.38648875795104182</v>
      </c>
      <c r="AI1385" s="3">
        <f>VLOOKUP($F1385,Experiment!$A$2:$X$90,MATCH(Results!AI$1,Experiment!$A$1:$X$1,0),FALSE)</f>
        <v>0.61351124204895813</v>
      </c>
      <c r="AJ1385" s="2">
        <f>Table1[[#This Row],[Gain]]^Table1[[#This Row],[θ]]</f>
        <v>20.367331083133973</v>
      </c>
      <c r="AK1385" s="2">
        <f>-Table1[[#This Row],[λ]]*-Table1[[#This Row],[Loss]]^Table1[[#This Row],[θ]]</f>
        <v>15.387517868726606</v>
      </c>
      <c r="AL1385" s="2">
        <f>Table1[[#This Row],[v_n_w_g]]-Table1[[#This Row],[v_n_w_l]]</f>
        <v>4.9798132144073666</v>
      </c>
      <c r="AM1385" s="2">
        <f>IF(Table1[[#This Row],[diff_v]]&gt;=1,1,0)</f>
        <v>1</v>
      </c>
    </row>
    <row r="1386" spans="1:39" hidden="1" x14ac:dyDescent="0.3">
      <c r="A1386">
        <v>52</v>
      </c>
      <c r="B1386" t="s">
        <v>47</v>
      </c>
      <c r="C1386" s="22">
        <f>VLOOKUP(Table1[[#This Row],[Subject]],'Subject Profile'!$A$2:$E$8,4,FALSE)</f>
        <v>0.88613857459934653</v>
      </c>
      <c r="D1386" s="22">
        <f>VLOOKUP(Table1[[#This Row],[Subject]],'Subject Profile'!$A$2:$E$8,5,FALSE)</f>
        <v>-2</v>
      </c>
      <c r="E1386" t="s">
        <v>110</v>
      </c>
      <c r="F1386" t="s">
        <v>101</v>
      </c>
      <c r="G1386" t="s">
        <v>5</v>
      </c>
      <c r="H1386">
        <f>IF(Table1[[#This Row],[decision]]="accept",1,0)</f>
        <v>0</v>
      </c>
      <c r="I1386">
        <v>0</v>
      </c>
      <c r="J1386">
        <v>900</v>
      </c>
      <c r="K1386">
        <v>1664607024</v>
      </c>
      <c r="L1386">
        <v>5</v>
      </c>
      <c r="M1386" t="str">
        <f>VLOOKUP($F1386,Experiment!$A$2:$U$90,MATCH(Results!M$1,Experiment!$A$1:$U$1,0)+1,FALSE)</f>
        <v>G</v>
      </c>
      <c r="N1386">
        <f>IF(Table1[[#This Row],[Impact]]="I",0,1)</f>
        <v>1</v>
      </c>
      <c r="O1386" s="2">
        <f>VLOOKUP($F1386,Experiment!$A$2:$U$90,MATCH(Results!O$1,Experiment!$A$1:$U$1,0),FALSE)</f>
        <v>-90</v>
      </c>
      <c r="P1386" s="3">
        <f>VLOOKUP($F1386,Experiment!$A$2:$U$90,MATCH(Results!P$1,Experiment!$A$1:$U$1,0),FALSE)</f>
        <v>0.5</v>
      </c>
      <c r="Q1386" s="2">
        <f>VLOOKUP($F1386,Experiment!$A$2:$U$90,MATCH(Results!Q$1,Experiment!$A$1:$U$1,0),FALSE)</f>
        <v>100</v>
      </c>
      <c r="R1386" s="3">
        <f>VLOOKUP($F1386,Experiment!$A$2:$U$90,MATCH(Results!R$1,Experiment!$A$1:$U$1,0),FALSE)</f>
        <v>0.5</v>
      </c>
      <c r="S1386" s="2">
        <f>VLOOKUP($F1386,Experiment!$A$2:$U$90,MATCH(Results!S$1,Experiment!$A$1:$U$1,0),FALSE)</f>
        <v>5</v>
      </c>
      <c r="T1386" s="2">
        <f>VLOOKUP($F1386,Experiment!$A$2:$U$90,MATCH(Results!T$1,Experiment!$A$1:$U$1,0),FALSE)</f>
        <v>9025</v>
      </c>
      <c r="U1386" s="2">
        <f>VLOOKUP($F1386,Experiment!$A$2:$U$90,MATCH(Results!U$1,Experiment!$A$1:$U$1,0),FALSE)</f>
        <v>95</v>
      </c>
      <c r="V1386" s="2">
        <f>VLOOKUP($F1386,Experiment!$A$2:$U$90,MATCH(Results!V$1,Experiment!$A$1:$U$1,0),FALSE)</f>
        <v>2</v>
      </c>
      <c r="W1386" s="3">
        <f>VLOOKUP($F1386,Experiment!$A$2:$U$90,MATCH(Results!W$1,Experiment!$A$1:$U$1,0),FALSE)</f>
        <v>0.25</v>
      </c>
      <c r="X1386" s="3">
        <f>VLOOKUP($F1386,Experiment!$A$2:$U$90,MATCH(Results!X$1,Experiment!$A$1:$U$1,0),FALSE)</f>
        <v>0.75</v>
      </c>
      <c r="Y1386" s="2">
        <f>VLOOKUP($F1386,Experiment!$A$2:$U$90,MATCH(Results!Y$1,Experiment!$A$1:$U$1,0),FALSE)</f>
        <v>2</v>
      </c>
      <c r="Z1386" s="3">
        <f>VLOOKUP($F1386,Experiment!$A$2:$U$90,MATCH(Results!Z$1,Experiment!$A$1:$U$1,0),FALSE)</f>
        <v>0.5</v>
      </c>
      <c r="AA1386" s="3">
        <f>VLOOKUP($F1386,Experiment!$A$2:$U$90,MATCH(Results!AA$1,Experiment!$A$1:$U$1,0),FALSE)</f>
        <v>0.25</v>
      </c>
      <c r="AB1386" s="3">
        <f>VLOOKUP($F1386,Experiment!$A$2:$U$90,MATCH(Results!AB$1,Experiment!$A$1:$U$1,0),FALSE)</f>
        <v>0.625</v>
      </c>
      <c r="AC1386" s="3">
        <f>VLOOKUP($F1386,Experiment!$A$2:$U$90,MATCH(Results!AC$1,Experiment!$A$1:$U$1,0),FALSE)</f>
        <v>0.375</v>
      </c>
      <c r="AD1386" s="2">
        <f>VLOOKUP($F1386,Experiment!$A$2:$U$90,MATCH(Results!AD$1,Experiment!$A$1:$U$1,0),FALSE)</f>
        <v>-18.75</v>
      </c>
      <c r="AE1386" s="2">
        <f>VLOOKUP($F1386,Experiment!$A$2:$U$90,MATCH(Results!AE$1,Experiment!$A$1:$U$1,0),FALSE)</f>
        <v>8460.9375</v>
      </c>
      <c r="AF1386" s="2">
        <f>VLOOKUP($F1386,Experiment!$A$2:$U$90,MATCH(Results!AF$1,Experiment!$A$1:$U$1,0),FALSE)</f>
        <v>91.983354472426157</v>
      </c>
      <c r="AG1386" s="3">
        <f>VLOOKUP($F1386,Experiment!$A$2:$W$90,MATCH(Results!AG$1,Experiment!$A$1:$W$1,0),FALSE)</f>
        <v>0.82730419370997643</v>
      </c>
      <c r="AH1386" s="3">
        <f>VLOOKUP($F1386,Experiment!$A$2:$W$90,MATCH(Results!AH$1,Experiment!$A$1:$W$1,0),FALSE)</f>
        <v>0.38648875795104182</v>
      </c>
      <c r="AI1386" s="3">
        <f>VLOOKUP($F1386,Experiment!$A$2:$X$90,MATCH(Results!AI$1,Experiment!$A$1:$X$1,0),FALSE)</f>
        <v>0.61351124204895813</v>
      </c>
      <c r="AJ1386" s="2">
        <f>Table1[[#This Row],[Gain]]^Table1[[#This Row],[θ]]</f>
        <v>59.193926540095148</v>
      </c>
      <c r="AK1386" s="2">
        <f>-Table1[[#This Row],[λ]]*-Table1[[#This Row],[Loss]]^Table1[[#This Row],[θ]]</f>
        <v>107.83498131120591</v>
      </c>
      <c r="AL1386" s="2">
        <f>Table1[[#This Row],[v_n_w_g]]-Table1[[#This Row],[v_n_w_l]]</f>
        <v>-48.64105477111076</v>
      </c>
      <c r="AM1386" s="2">
        <f>IF(Table1[[#This Row],[diff_v]]&gt;=1,1,0)</f>
        <v>0</v>
      </c>
    </row>
    <row r="1387" spans="1:39" hidden="1" x14ac:dyDescent="0.3">
      <c r="A1387">
        <v>53</v>
      </c>
      <c r="B1387" t="s">
        <v>47</v>
      </c>
      <c r="C1387" s="22">
        <f>VLOOKUP(Table1[[#This Row],[Subject]],'Subject Profile'!$A$2:$E$8,4,FALSE)</f>
        <v>0.88613857459934653</v>
      </c>
      <c r="D1387" s="22">
        <f>VLOOKUP(Table1[[#This Row],[Subject]],'Subject Profile'!$A$2:$E$8,5,FALSE)</f>
        <v>-2</v>
      </c>
      <c r="E1387" t="s">
        <v>110</v>
      </c>
      <c r="F1387" t="s">
        <v>70</v>
      </c>
      <c r="G1387" t="s">
        <v>7</v>
      </c>
      <c r="H1387">
        <f>IF(Table1[[#This Row],[decision]]="accept",1,0)</f>
        <v>1</v>
      </c>
      <c r="I1387">
        <v>180</v>
      </c>
      <c r="J1387">
        <v>1080</v>
      </c>
      <c r="K1387">
        <v>1664607028</v>
      </c>
      <c r="L1387">
        <v>4</v>
      </c>
      <c r="M1387" t="str">
        <f>VLOOKUP($F1387,Experiment!$A$2:$U$90,MATCH(Results!M$1,Experiment!$A$1:$U$1,0)+1,FALSE)</f>
        <v>G</v>
      </c>
      <c r="N1387">
        <f>IF(Table1[[#This Row],[Impact]]="I",0,1)</f>
        <v>1</v>
      </c>
      <c r="O1387" s="2">
        <f>VLOOKUP($F1387,Experiment!$A$2:$U$90,MATCH(Results!O$1,Experiment!$A$1:$U$1,0),FALSE)</f>
        <v>-90</v>
      </c>
      <c r="P1387" s="3">
        <f>VLOOKUP($F1387,Experiment!$A$2:$U$90,MATCH(Results!P$1,Experiment!$A$1:$U$1,0),FALSE)</f>
        <v>0.5</v>
      </c>
      <c r="Q1387" s="2">
        <f>VLOOKUP($F1387,Experiment!$A$2:$U$90,MATCH(Results!Q$1,Experiment!$A$1:$U$1,0),FALSE)</f>
        <v>180</v>
      </c>
      <c r="R1387" s="3">
        <f>VLOOKUP($F1387,Experiment!$A$2:$U$90,MATCH(Results!R$1,Experiment!$A$1:$U$1,0),FALSE)</f>
        <v>0.5</v>
      </c>
      <c r="S1387" s="2">
        <f>VLOOKUP($F1387,Experiment!$A$2:$U$90,MATCH(Results!S$1,Experiment!$A$1:$U$1,0),FALSE)</f>
        <v>45</v>
      </c>
      <c r="T1387" s="2">
        <f>VLOOKUP($F1387,Experiment!$A$2:$U$90,MATCH(Results!T$1,Experiment!$A$1:$U$1,0),FALSE)</f>
        <v>18225</v>
      </c>
      <c r="U1387" s="2">
        <f>VLOOKUP($F1387,Experiment!$A$2:$U$90,MATCH(Results!U$1,Experiment!$A$1:$U$1,0),FALSE)</f>
        <v>135</v>
      </c>
      <c r="V1387" s="2">
        <f>VLOOKUP($F1387,Experiment!$A$2:$U$90,MATCH(Results!V$1,Experiment!$A$1:$U$1,0),FALSE)</f>
        <v>4</v>
      </c>
      <c r="W1387" s="3">
        <f>VLOOKUP($F1387,Experiment!$A$2:$U$90,MATCH(Results!W$1,Experiment!$A$1:$U$1,0),FALSE)</f>
        <v>0.75</v>
      </c>
      <c r="X1387" s="3">
        <f>VLOOKUP($F1387,Experiment!$A$2:$U$90,MATCH(Results!X$1,Experiment!$A$1:$U$1,0),FALSE)</f>
        <v>0.25</v>
      </c>
      <c r="Y1387" s="2">
        <f>VLOOKUP($F1387,Experiment!$A$2:$U$90,MATCH(Results!Y$1,Experiment!$A$1:$U$1,0),FALSE)</f>
        <v>2</v>
      </c>
      <c r="Z1387" s="3">
        <f>VLOOKUP($F1387,Experiment!$A$2:$U$90,MATCH(Results!Z$1,Experiment!$A$1:$U$1,0),FALSE)</f>
        <v>0.05</v>
      </c>
      <c r="AA1387" s="3">
        <f>VLOOKUP($F1387,Experiment!$A$2:$U$90,MATCH(Results!AA$1,Experiment!$A$1:$U$1,0),FALSE)</f>
        <v>0.2</v>
      </c>
      <c r="AB1387" s="3">
        <f>VLOOKUP($F1387,Experiment!$A$2:$U$90,MATCH(Results!AB$1,Experiment!$A$1:$U$1,0),FALSE)</f>
        <v>0.42499999999999999</v>
      </c>
      <c r="AC1387" s="3">
        <f>VLOOKUP($F1387,Experiment!$A$2:$U$90,MATCH(Results!AC$1,Experiment!$A$1:$U$1,0),FALSE)</f>
        <v>0.57499999999999996</v>
      </c>
      <c r="AD1387" s="2">
        <f>VLOOKUP($F1387,Experiment!$A$2:$U$90,MATCH(Results!AD$1,Experiment!$A$1:$U$1,0),FALSE)</f>
        <v>65.249999999999986</v>
      </c>
      <c r="AE1387" s="2">
        <f>VLOOKUP($F1387,Experiment!$A$2:$U$90,MATCH(Results!AE$1,Experiment!$A$1:$U$1,0),FALSE)</f>
        <v>17814.9375</v>
      </c>
      <c r="AF1387" s="2">
        <f>VLOOKUP($F1387,Experiment!$A$2:$U$90,MATCH(Results!AF$1,Experiment!$A$1:$U$1,0),FALSE)</f>
        <v>133.47260954967501</v>
      </c>
      <c r="AG1387" s="3">
        <f>VLOOKUP($F1387,Experiment!$A$2:$W$90,MATCH(Results!AG$1,Experiment!$A$1:$W$1,0),FALSE)</f>
        <v>1</v>
      </c>
      <c r="AH1387" s="3">
        <f>VLOOKUP($F1387,Experiment!$A$2:$W$90,MATCH(Results!AH$1,Experiment!$A$1:$W$1,0),FALSE)</f>
        <v>0.57499999999999996</v>
      </c>
      <c r="AI1387" s="3">
        <f>VLOOKUP($F1387,Experiment!$A$2:$X$90,MATCH(Results!AI$1,Experiment!$A$1:$X$1,0),FALSE)</f>
        <v>0.42500000000000004</v>
      </c>
      <c r="AJ1387" s="2">
        <f>Table1[[#This Row],[Gain]]^Table1[[#This Row],[θ]]</f>
        <v>99.651528158912399</v>
      </c>
      <c r="AK1387" s="2">
        <f>-Table1[[#This Row],[λ]]*-Table1[[#This Row],[Loss]]^Table1[[#This Row],[θ]]</f>
        <v>107.83498131120591</v>
      </c>
      <c r="AL1387" s="2">
        <f>Table1[[#This Row],[v_n_w_g]]-Table1[[#This Row],[v_n_w_l]]</f>
        <v>-8.1834531522935094</v>
      </c>
      <c r="AM1387" s="2">
        <f>IF(Table1[[#This Row],[diff_v]]&gt;=1,1,0)</f>
        <v>0</v>
      </c>
    </row>
    <row r="1388" spans="1:39" hidden="1" x14ac:dyDescent="0.3">
      <c r="A1388">
        <v>54</v>
      </c>
      <c r="B1388" t="s">
        <v>47</v>
      </c>
      <c r="C1388" s="22">
        <f>VLOOKUP(Table1[[#This Row],[Subject]],'Subject Profile'!$A$2:$E$8,4,FALSE)</f>
        <v>0.88613857459934653</v>
      </c>
      <c r="D1388" s="22">
        <f>VLOOKUP(Table1[[#This Row],[Subject]],'Subject Profile'!$A$2:$E$8,5,FALSE)</f>
        <v>-2</v>
      </c>
      <c r="E1388" t="s">
        <v>110</v>
      </c>
      <c r="F1388" t="s">
        <v>55</v>
      </c>
      <c r="G1388" t="s">
        <v>56</v>
      </c>
      <c r="H1388">
        <f>IF(Table1[[#This Row],[decision]]="accept",1,0)</f>
        <v>0</v>
      </c>
      <c r="I1388">
        <v>0</v>
      </c>
      <c r="J1388">
        <v>1080</v>
      </c>
      <c r="K1388">
        <v>1664607036</v>
      </c>
      <c r="L1388">
        <v>8</v>
      </c>
      <c r="M1388" t="str">
        <f>VLOOKUP($F1388,Experiment!$A$2:$U$90,MATCH(Results!M$1,Experiment!$A$1:$U$1,0)+1,FALSE)</f>
        <v>R</v>
      </c>
      <c r="N1388">
        <f>IF(Table1[[#This Row],[Impact]]="I",0,1)</f>
        <v>1</v>
      </c>
      <c r="O1388" s="2">
        <f>VLOOKUP($F1388,Experiment!$A$2:$U$90,MATCH(Results!O$1,Experiment!$A$1:$U$1,0),FALSE)</f>
        <v>0</v>
      </c>
      <c r="P1388" s="3">
        <f>VLOOKUP($F1388,Experiment!$A$2:$U$90,MATCH(Results!P$1,Experiment!$A$1:$U$1,0),FALSE)</f>
        <v>0</v>
      </c>
      <c r="Q1388" s="2">
        <f>VLOOKUP($F1388,Experiment!$A$2:$U$90,MATCH(Results!Q$1,Experiment!$A$1:$U$1,0),FALSE)</f>
        <v>0</v>
      </c>
      <c r="R1388" s="3">
        <f>VLOOKUP($F1388,Experiment!$A$2:$U$90,MATCH(Results!R$1,Experiment!$A$1:$U$1,0),FALSE)</f>
        <v>0</v>
      </c>
      <c r="S1388" s="2">
        <f>VLOOKUP($F1388,Experiment!$A$2:$U$90,MATCH(Results!S$1,Experiment!$A$1:$U$1,0),FALSE)</f>
        <v>0</v>
      </c>
      <c r="T1388" s="2">
        <f>VLOOKUP($F1388,Experiment!$A$2:$U$90,MATCH(Results!T$1,Experiment!$A$1:$U$1,0),FALSE)</f>
        <v>0</v>
      </c>
      <c r="U1388" s="2">
        <f>VLOOKUP($F1388,Experiment!$A$2:$U$90,MATCH(Results!U$1,Experiment!$A$1:$U$1,0),FALSE)</f>
        <v>0</v>
      </c>
      <c r="V1388" s="2">
        <f>VLOOKUP($F1388,Experiment!$A$2:$U$90,MATCH(Results!V$1,Experiment!$A$1:$U$1,0),FALSE)</f>
        <v>0</v>
      </c>
      <c r="W1388" s="3">
        <f>VLOOKUP($F1388,Experiment!$A$2:$U$90,MATCH(Results!W$1,Experiment!$A$1:$U$1,0),FALSE)</f>
        <v>0</v>
      </c>
      <c r="X1388" s="3">
        <f>VLOOKUP($F1388,Experiment!$A$2:$U$90,MATCH(Results!X$1,Experiment!$A$1:$U$1,0),FALSE)</f>
        <v>0</v>
      </c>
      <c r="Y1388" s="2">
        <f>VLOOKUP($F1388,Experiment!$A$2:$U$90,MATCH(Results!Y$1,Experiment!$A$1:$U$1,0),FALSE)</f>
        <v>0</v>
      </c>
      <c r="Z1388" s="3">
        <f>VLOOKUP($F1388,Experiment!$A$2:$U$90,MATCH(Results!Z$1,Experiment!$A$1:$U$1,0),FALSE)</f>
        <v>0</v>
      </c>
      <c r="AA1388" s="3">
        <f>VLOOKUP($F1388,Experiment!$A$2:$U$90,MATCH(Results!AA$1,Experiment!$A$1:$U$1,0),FALSE)</f>
        <v>0</v>
      </c>
      <c r="AB1388" s="3">
        <f>VLOOKUP($F1388,Experiment!$A$2:$U$90,MATCH(Results!AB$1,Experiment!$A$1:$U$1,0),FALSE)</f>
        <v>0</v>
      </c>
      <c r="AC1388" s="3">
        <f>VLOOKUP($F1388,Experiment!$A$2:$U$90,MATCH(Results!AC$1,Experiment!$A$1:$U$1,0),FALSE)</f>
        <v>0</v>
      </c>
      <c r="AD1388" s="2">
        <f>VLOOKUP($F1388,Experiment!$A$2:$U$90,MATCH(Results!AD$1,Experiment!$A$1:$U$1,0),FALSE)</f>
        <v>0</v>
      </c>
      <c r="AE1388" s="2">
        <f>VLOOKUP($F1388,Experiment!$A$2:$U$90,MATCH(Results!AE$1,Experiment!$A$1:$U$1,0),FALSE)</f>
        <v>0</v>
      </c>
      <c r="AF1388" s="2">
        <f>VLOOKUP($F1388,Experiment!$A$2:$U$90,MATCH(Results!AF$1,Experiment!$A$1:$U$1,0),FALSE)</f>
        <v>0</v>
      </c>
      <c r="AG1388" s="2"/>
      <c r="AH1388" s="3">
        <f>VLOOKUP($F1388,Experiment!$A$2:$W$90,MATCH(Results!AH$1,Experiment!$A$1:$W$1,0),FALSE)</f>
        <v>0</v>
      </c>
      <c r="AI1388" s="2">
        <f>VLOOKUP($F1388,Experiment!$A$2:$X$90,MATCH(Results!AI$1,Experiment!$A$1:$X$1,0),FALSE)</f>
        <v>0</v>
      </c>
      <c r="AJ1388" s="2">
        <f>Table1[[#This Row],[Gain]]^Table1[[#This Row],[θ]]</f>
        <v>0</v>
      </c>
      <c r="AK1388" s="2">
        <f>-Table1[[#This Row],[λ]]*-Table1[[#This Row],[Loss]]^Table1[[#This Row],[θ]]</f>
        <v>0</v>
      </c>
      <c r="AL1388" s="2">
        <f>Table1[[#This Row],[v_n_w_g]]-Table1[[#This Row],[v_n_w_l]]</f>
        <v>0</v>
      </c>
      <c r="AM1388" s="2">
        <f>IF(Table1[[#This Row],[diff_v]]&gt;=1,1,0)</f>
        <v>0</v>
      </c>
    </row>
    <row r="1389" spans="1:39" hidden="1" x14ac:dyDescent="0.3">
      <c r="A1389">
        <v>55</v>
      </c>
      <c r="B1389" t="s">
        <v>47</v>
      </c>
      <c r="C1389" s="22">
        <f>VLOOKUP(Table1[[#This Row],[Subject]],'Subject Profile'!$A$2:$E$8,4,FALSE)</f>
        <v>0.88613857459934653</v>
      </c>
      <c r="D1389" s="22">
        <f>VLOOKUP(Table1[[#This Row],[Subject]],'Subject Profile'!$A$2:$E$8,5,FALSE)</f>
        <v>-2</v>
      </c>
      <c r="E1389" t="s">
        <v>110</v>
      </c>
      <c r="F1389" t="s">
        <v>75</v>
      </c>
      <c r="G1389" t="s">
        <v>7</v>
      </c>
      <c r="H1389">
        <f>IF(Table1[[#This Row],[decision]]="accept",1,0)</f>
        <v>1</v>
      </c>
      <c r="I1389">
        <v>70</v>
      </c>
      <c r="J1389">
        <v>1150</v>
      </c>
      <c r="K1389">
        <v>1664607049</v>
      </c>
      <c r="L1389">
        <v>13</v>
      </c>
      <c r="M1389" t="str">
        <f>VLOOKUP($F1389,Experiment!$A$2:$U$90,MATCH(Results!M$1,Experiment!$A$1:$U$1,0)+1,FALSE)</f>
        <v>I</v>
      </c>
      <c r="N1389">
        <f>IF(Table1[[#This Row],[Impact]]="I",0,1)</f>
        <v>0</v>
      </c>
      <c r="O1389" s="2">
        <f>VLOOKUP($F1389,Experiment!$A$2:$U$90,MATCH(Results!O$1,Experiment!$A$1:$U$1,0),FALSE)</f>
        <v>-50</v>
      </c>
      <c r="P1389" s="3">
        <f>VLOOKUP($F1389,Experiment!$A$2:$U$90,MATCH(Results!P$1,Experiment!$A$1:$U$1,0),FALSE)</f>
        <v>0.5</v>
      </c>
      <c r="Q1389" s="2">
        <f>VLOOKUP($F1389,Experiment!$A$2:$U$90,MATCH(Results!Q$1,Experiment!$A$1:$U$1,0),FALSE)</f>
        <v>70</v>
      </c>
      <c r="R1389" s="3">
        <f>VLOOKUP($F1389,Experiment!$A$2:$U$90,MATCH(Results!R$1,Experiment!$A$1:$U$1,0),FALSE)</f>
        <v>0.5</v>
      </c>
      <c r="S1389" s="2">
        <f>VLOOKUP($F1389,Experiment!$A$2:$U$90,MATCH(Results!S$1,Experiment!$A$1:$U$1,0),FALSE)</f>
        <v>10</v>
      </c>
      <c r="T1389" s="2">
        <f>VLOOKUP($F1389,Experiment!$A$2:$U$90,MATCH(Results!T$1,Experiment!$A$1:$U$1,0),FALSE)</f>
        <v>3600</v>
      </c>
      <c r="U1389" s="2">
        <f>VLOOKUP($F1389,Experiment!$A$2:$U$90,MATCH(Results!U$1,Experiment!$A$1:$U$1,0),FALSE)</f>
        <v>60</v>
      </c>
      <c r="V1389" s="2">
        <f>VLOOKUP($F1389,Experiment!$A$2:$U$90,MATCH(Results!V$1,Experiment!$A$1:$U$1,0),FALSE)</f>
        <v>2</v>
      </c>
      <c r="W1389" s="3">
        <f>VLOOKUP($F1389,Experiment!$A$2:$U$90,MATCH(Results!W$1,Experiment!$A$1:$U$1,0),FALSE)</f>
        <v>0.25</v>
      </c>
      <c r="X1389" s="3">
        <f>VLOOKUP($F1389,Experiment!$A$2:$U$90,MATCH(Results!X$1,Experiment!$A$1:$U$1,0),FALSE)</f>
        <v>0.75</v>
      </c>
      <c r="Y1389" s="2">
        <f>VLOOKUP($F1389,Experiment!$A$2:$U$90,MATCH(Results!Y$1,Experiment!$A$1:$U$1,0),FALSE)</f>
        <v>1</v>
      </c>
      <c r="Z1389" s="3">
        <f>VLOOKUP($F1389,Experiment!$A$2:$U$90,MATCH(Results!Z$1,Experiment!$A$1:$U$1,0),FALSE)</f>
        <v>0.25</v>
      </c>
      <c r="AA1389" s="3">
        <f>VLOOKUP($F1389,Experiment!$A$2:$U$90,MATCH(Results!AA$1,Experiment!$A$1:$U$1,0),FALSE)</f>
        <v>0.5</v>
      </c>
      <c r="AB1389" s="3">
        <f>VLOOKUP($F1389,Experiment!$A$2:$U$90,MATCH(Results!AB$1,Experiment!$A$1:$U$1,0),FALSE)</f>
        <v>0.375</v>
      </c>
      <c r="AC1389" s="3">
        <f>VLOOKUP($F1389,Experiment!$A$2:$U$90,MATCH(Results!AC$1,Experiment!$A$1:$U$1,0),FALSE)</f>
        <v>0.625</v>
      </c>
      <c r="AD1389" s="2">
        <f>VLOOKUP($F1389,Experiment!$A$2:$U$90,MATCH(Results!AD$1,Experiment!$A$1:$U$1,0),FALSE)</f>
        <v>25</v>
      </c>
      <c r="AE1389" s="2">
        <f>VLOOKUP($F1389,Experiment!$A$2:$U$90,MATCH(Results!AE$1,Experiment!$A$1:$U$1,0),FALSE)</f>
        <v>3375</v>
      </c>
      <c r="AF1389" s="2">
        <f>VLOOKUP($F1389,Experiment!$A$2:$U$90,MATCH(Results!AF$1,Experiment!$A$1:$U$1,0),FALSE)</f>
        <v>58.094750193111253</v>
      </c>
      <c r="AG1389" s="3">
        <f>VLOOKUP($F1389,Experiment!$A$2:$W$90,MATCH(Results!AG$1,Experiment!$A$1:$W$1,0),FALSE)</f>
        <v>1</v>
      </c>
      <c r="AH1389" s="3">
        <f>VLOOKUP($F1389,Experiment!$A$2:$W$90,MATCH(Results!AH$1,Experiment!$A$1:$W$1,0),FALSE)</f>
        <v>0.625</v>
      </c>
      <c r="AI1389" s="3">
        <f>VLOOKUP($F1389,Experiment!$A$2:$X$90,MATCH(Results!AI$1,Experiment!$A$1:$X$1,0),FALSE)</f>
        <v>0.375</v>
      </c>
      <c r="AJ1389" s="2">
        <f>Table1[[#This Row],[Gain]]^Table1[[#This Row],[θ]]</f>
        <v>43.153154399808855</v>
      </c>
      <c r="AK1389" s="2">
        <f>-Table1[[#This Row],[λ]]*-Table1[[#This Row],[Loss]]^Table1[[#This Row],[θ]]</f>
        <v>64.054973166180915</v>
      </c>
      <c r="AL1389" s="2">
        <f>Table1[[#This Row],[v_n_w_g]]-Table1[[#This Row],[v_n_w_l]]</f>
        <v>-20.90181876637206</v>
      </c>
      <c r="AM1389" s="2">
        <f>IF(Table1[[#This Row],[diff_v]]&gt;=1,1,0)</f>
        <v>0</v>
      </c>
    </row>
    <row r="1390" spans="1:39" hidden="1" x14ac:dyDescent="0.3">
      <c r="A1390">
        <v>56</v>
      </c>
      <c r="B1390" t="s">
        <v>47</v>
      </c>
      <c r="C1390" s="22">
        <f>VLOOKUP(Table1[[#This Row],[Subject]],'Subject Profile'!$A$2:$E$8,4,FALSE)</f>
        <v>0.88613857459934653</v>
      </c>
      <c r="D1390" s="22">
        <f>VLOOKUP(Table1[[#This Row],[Subject]],'Subject Profile'!$A$2:$E$8,5,FALSE)</f>
        <v>-2</v>
      </c>
      <c r="E1390" t="s">
        <v>110</v>
      </c>
      <c r="F1390" t="s">
        <v>99</v>
      </c>
      <c r="G1390" t="s">
        <v>113</v>
      </c>
      <c r="H1390">
        <f>IF(Table1[[#This Row],[decision]]="accept",1,0)</f>
        <v>0</v>
      </c>
      <c r="I1390">
        <v>0</v>
      </c>
      <c r="J1390">
        <v>1150</v>
      </c>
      <c r="K1390">
        <v>1664607098</v>
      </c>
      <c r="L1390">
        <v>49</v>
      </c>
      <c r="M1390" t="str">
        <f>VLOOKUP($F1390,Experiment!$A$2:$U$90,MATCH(Results!M$1,Experiment!$A$1:$U$1,0)+1,FALSE)</f>
        <v>G</v>
      </c>
      <c r="N1390">
        <f>IF(Table1[[#This Row],[Impact]]="I",0,1)</f>
        <v>1</v>
      </c>
      <c r="O1390" s="2">
        <f>VLOOKUP($F1390,Experiment!$A$2:$U$90,MATCH(Results!O$1,Experiment!$A$1:$U$1,0),FALSE)</f>
        <v>0</v>
      </c>
      <c r="P1390" s="3">
        <f>VLOOKUP($F1390,Experiment!$A$2:$U$90,MATCH(Results!P$1,Experiment!$A$1:$U$1,0),FALSE)</f>
        <v>0.5</v>
      </c>
      <c r="Q1390" s="2">
        <f>VLOOKUP($F1390,Experiment!$A$2:$U$90,MATCH(Results!Q$1,Experiment!$A$1:$U$1,0),FALSE)</f>
        <v>10</v>
      </c>
      <c r="R1390" s="3">
        <f>VLOOKUP($F1390,Experiment!$A$2:$U$90,MATCH(Results!R$1,Experiment!$A$1:$U$1,0),FALSE)</f>
        <v>0.5</v>
      </c>
      <c r="S1390" s="2">
        <f>VLOOKUP($F1390,Experiment!$A$2:$U$90,MATCH(Results!S$1,Experiment!$A$1:$U$1,0),FALSE)</f>
        <v>5</v>
      </c>
      <c r="T1390" s="2">
        <f>VLOOKUP($F1390,Experiment!$A$2:$U$90,MATCH(Results!T$1,Experiment!$A$1:$U$1,0),FALSE)</f>
        <v>25</v>
      </c>
      <c r="U1390" s="2">
        <f>VLOOKUP($F1390,Experiment!$A$2:$U$90,MATCH(Results!U$1,Experiment!$A$1:$U$1,0),FALSE)</f>
        <v>5</v>
      </c>
      <c r="V1390" s="2">
        <f>VLOOKUP($F1390,Experiment!$A$2:$U$90,MATCH(Results!V$1,Experiment!$A$1:$U$1,0),FALSE)</f>
        <v>2</v>
      </c>
      <c r="W1390" s="3">
        <f>VLOOKUP($F1390,Experiment!$A$2:$U$90,MATCH(Results!W$1,Experiment!$A$1:$U$1,0),FALSE)</f>
        <v>0.25</v>
      </c>
      <c r="X1390" s="3">
        <f>VLOOKUP($F1390,Experiment!$A$2:$U$90,MATCH(Results!X$1,Experiment!$A$1:$U$1,0),FALSE)</f>
        <v>0.75</v>
      </c>
      <c r="Y1390" s="2">
        <f>VLOOKUP($F1390,Experiment!$A$2:$U$90,MATCH(Results!Y$1,Experiment!$A$1:$U$1,0),FALSE)</f>
        <v>2</v>
      </c>
      <c r="Z1390" s="3">
        <f>VLOOKUP($F1390,Experiment!$A$2:$U$90,MATCH(Results!Z$1,Experiment!$A$1:$U$1,0),FALSE)</f>
        <v>0.5</v>
      </c>
      <c r="AA1390" s="3">
        <f>VLOOKUP($F1390,Experiment!$A$2:$U$90,MATCH(Results!AA$1,Experiment!$A$1:$U$1,0),FALSE)</f>
        <v>0.25</v>
      </c>
      <c r="AB1390" s="3">
        <f>VLOOKUP($F1390,Experiment!$A$2:$U$90,MATCH(Results!AB$1,Experiment!$A$1:$U$1,0),FALSE)</f>
        <v>0.625</v>
      </c>
      <c r="AC1390" s="3">
        <f>VLOOKUP($F1390,Experiment!$A$2:$U$90,MATCH(Results!AC$1,Experiment!$A$1:$U$1,0),FALSE)</f>
        <v>0.375</v>
      </c>
      <c r="AD1390" s="2">
        <f>VLOOKUP($F1390,Experiment!$A$2:$U$90,MATCH(Results!AD$1,Experiment!$A$1:$U$1,0),FALSE)</f>
        <v>3.75</v>
      </c>
      <c r="AE1390" s="2">
        <f>VLOOKUP($F1390,Experiment!$A$2:$U$90,MATCH(Results!AE$1,Experiment!$A$1:$U$1,0),FALSE)</f>
        <v>23.4375</v>
      </c>
      <c r="AF1390" s="2">
        <f>VLOOKUP($F1390,Experiment!$A$2:$U$90,MATCH(Results!AF$1,Experiment!$A$1:$U$1,0),FALSE)</f>
        <v>4.8412291827592711</v>
      </c>
      <c r="AG1390" s="3">
        <f>VLOOKUP($F1390,Experiment!$A$2:$W$90,MATCH(Results!AG$1,Experiment!$A$1:$W$1,0),FALSE)</f>
        <v>0.82730419370997643</v>
      </c>
      <c r="AH1390" s="3">
        <f>VLOOKUP($F1390,Experiment!$A$2:$W$90,MATCH(Results!AH$1,Experiment!$A$1:$W$1,0),FALSE)</f>
        <v>0.38648875795104182</v>
      </c>
      <c r="AI1390" s="3">
        <f>VLOOKUP($F1390,Experiment!$A$2:$X$90,MATCH(Results!AI$1,Experiment!$A$1:$X$1,0),FALSE)</f>
        <v>0.61351124204895813</v>
      </c>
      <c r="AJ1390" s="2">
        <f>Table1[[#This Row],[Gain]]^Table1[[#This Row],[θ]]</f>
        <v>7.693758934363303</v>
      </c>
      <c r="AK1390" s="2">
        <f>-Table1[[#This Row],[λ]]*-Table1[[#This Row],[Loss]]^Table1[[#This Row],[θ]]</f>
        <v>0</v>
      </c>
      <c r="AL1390" s="2">
        <f>Table1[[#This Row],[v_n_w_g]]-Table1[[#This Row],[v_n_w_l]]</f>
        <v>7.693758934363303</v>
      </c>
      <c r="AM1390" s="2">
        <f>IF(Table1[[#This Row],[diff_v]]&gt;=1,1,0)</f>
        <v>1</v>
      </c>
    </row>
    <row r="1391" spans="1:39" hidden="1" x14ac:dyDescent="0.3">
      <c r="A1391">
        <v>57</v>
      </c>
      <c r="B1391" t="s">
        <v>47</v>
      </c>
      <c r="C1391" s="22">
        <f>VLOOKUP(Table1[[#This Row],[Subject]],'Subject Profile'!$A$2:$E$8,4,FALSE)</f>
        <v>0.88613857459934653</v>
      </c>
      <c r="D1391" s="22">
        <f>VLOOKUP(Table1[[#This Row],[Subject]],'Subject Profile'!$A$2:$E$8,5,FALSE)</f>
        <v>-2</v>
      </c>
      <c r="E1391" t="s">
        <v>110</v>
      </c>
      <c r="F1391" t="s">
        <v>71</v>
      </c>
      <c r="G1391" t="s">
        <v>113</v>
      </c>
      <c r="H1391">
        <f>IF(Table1[[#This Row],[decision]]="accept",1,0)</f>
        <v>0</v>
      </c>
      <c r="I1391">
        <v>0</v>
      </c>
      <c r="J1391">
        <v>1150</v>
      </c>
      <c r="K1391">
        <v>1664607104</v>
      </c>
      <c r="L1391">
        <v>6</v>
      </c>
      <c r="M1391" t="str">
        <f>VLOOKUP($F1391,Experiment!$A$2:$U$90,MATCH(Results!M$1,Experiment!$A$1:$U$1,0)+1,FALSE)</f>
        <v>I</v>
      </c>
      <c r="N1391">
        <f>IF(Table1[[#This Row],[Impact]]="I",0,1)</f>
        <v>0</v>
      </c>
      <c r="O1391" s="2">
        <f>VLOOKUP($F1391,Experiment!$A$2:$U$90,MATCH(Results!O$1,Experiment!$A$1:$U$1,0),FALSE)</f>
        <v>-10</v>
      </c>
      <c r="P1391" s="3">
        <f>VLOOKUP($F1391,Experiment!$A$2:$U$90,MATCH(Results!P$1,Experiment!$A$1:$U$1,0),FALSE)</f>
        <v>0.5</v>
      </c>
      <c r="Q1391" s="2">
        <f>VLOOKUP($F1391,Experiment!$A$2:$U$90,MATCH(Results!Q$1,Experiment!$A$1:$U$1,0),FALSE)</f>
        <v>30</v>
      </c>
      <c r="R1391" s="3">
        <f>VLOOKUP($F1391,Experiment!$A$2:$U$90,MATCH(Results!R$1,Experiment!$A$1:$U$1,0),FALSE)</f>
        <v>0.5</v>
      </c>
      <c r="S1391" s="2">
        <f>VLOOKUP($F1391,Experiment!$A$2:$U$90,MATCH(Results!S$1,Experiment!$A$1:$U$1,0),FALSE)</f>
        <v>10</v>
      </c>
      <c r="T1391" s="2">
        <f>VLOOKUP($F1391,Experiment!$A$2:$U$90,MATCH(Results!T$1,Experiment!$A$1:$U$1,0),FALSE)</f>
        <v>400</v>
      </c>
      <c r="U1391" s="2">
        <f>VLOOKUP($F1391,Experiment!$A$2:$U$90,MATCH(Results!U$1,Experiment!$A$1:$U$1,0),FALSE)</f>
        <v>20</v>
      </c>
      <c r="V1391" s="2">
        <f>VLOOKUP($F1391,Experiment!$A$2:$U$90,MATCH(Results!V$1,Experiment!$A$1:$U$1,0),FALSE)</f>
        <v>2</v>
      </c>
      <c r="W1391" s="3">
        <f>VLOOKUP($F1391,Experiment!$A$2:$U$90,MATCH(Results!W$1,Experiment!$A$1:$U$1,0),FALSE)</f>
        <v>0.25</v>
      </c>
      <c r="X1391" s="3">
        <f>VLOOKUP($F1391,Experiment!$A$2:$U$90,MATCH(Results!X$1,Experiment!$A$1:$U$1,0),FALSE)</f>
        <v>0.75</v>
      </c>
      <c r="Y1391" s="2">
        <f>VLOOKUP($F1391,Experiment!$A$2:$U$90,MATCH(Results!Y$1,Experiment!$A$1:$U$1,0),FALSE)</f>
        <v>2</v>
      </c>
      <c r="Z1391" s="3">
        <f>VLOOKUP($F1391,Experiment!$A$2:$U$90,MATCH(Results!Z$1,Experiment!$A$1:$U$1,0),FALSE)</f>
        <v>0.5</v>
      </c>
      <c r="AA1391" s="3">
        <f>VLOOKUP($F1391,Experiment!$A$2:$U$90,MATCH(Results!AA$1,Experiment!$A$1:$U$1,0),FALSE)</f>
        <v>0.25</v>
      </c>
      <c r="AB1391" s="3">
        <f>VLOOKUP($F1391,Experiment!$A$2:$U$90,MATCH(Results!AB$1,Experiment!$A$1:$U$1,0),FALSE)</f>
        <v>0.625</v>
      </c>
      <c r="AC1391" s="3">
        <f>VLOOKUP($F1391,Experiment!$A$2:$U$90,MATCH(Results!AC$1,Experiment!$A$1:$U$1,0),FALSE)</f>
        <v>0.375</v>
      </c>
      <c r="AD1391" s="2">
        <f>VLOOKUP($F1391,Experiment!$A$2:$U$90,MATCH(Results!AD$1,Experiment!$A$1:$U$1,0),FALSE)</f>
        <v>5</v>
      </c>
      <c r="AE1391" s="2">
        <f>VLOOKUP($F1391,Experiment!$A$2:$U$90,MATCH(Results!AE$1,Experiment!$A$1:$U$1,0),FALSE)</f>
        <v>375</v>
      </c>
      <c r="AF1391" s="2">
        <f>VLOOKUP($F1391,Experiment!$A$2:$U$90,MATCH(Results!AF$1,Experiment!$A$1:$U$1,0),FALSE)</f>
        <v>19.364916731037084</v>
      </c>
      <c r="AG1391" s="3">
        <f>VLOOKUP($F1391,Experiment!$A$2:$W$90,MATCH(Results!AG$1,Experiment!$A$1:$W$1,0),FALSE)</f>
        <v>0.82730419370997643</v>
      </c>
      <c r="AH1391" s="3">
        <f>VLOOKUP($F1391,Experiment!$A$2:$W$90,MATCH(Results!AH$1,Experiment!$A$1:$W$1,0),FALSE)</f>
        <v>0.38648875795104182</v>
      </c>
      <c r="AI1391" s="3">
        <f>VLOOKUP($F1391,Experiment!$A$2:$X$90,MATCH(Results!AI$1,Experiment!$A$1:$X$1,0),FALSE)</f>
        <v>0.61351124204895813</v>
      </c>
      <c r="AJ1391" s="2">
        <f>Table1[[#This Row],[Gain]]^Table1[[#This Row],[θ]]</f>
        <v>20.367331083133973</v>
      </c>
      <c r="AK1391" s="2">
        <f>-Table1[[#This Row],[λ]]*-Table1[[#This Row],[Loss]]^Table1[[#This Row],[θ]]</f>
        <v>15.387517868726606</v>
      </c>
      <c r="AL1391" s="2">
        <f>Table1[[#This Row],[v_n_w_g]]-Table1[[#This Row],[v_n_w_l]]</f>
        <v>4.9798132144073666</v>
      </c>
      <c r="AM1391" s="2">
        <f>IF(Table1[[#This Row],[diff_v]]&gt;=1,1,0)</f>
        <v>1</v>
      </c>
    </row>
    <row r="1392" spans="1:39" hidden="1" x14ac:dyDescent="0.3">
      <c r="A1392">
        <v>58</v>
      </c>
      <c r="B1392" t="s">
        <v>47</v>
      </c>
      <c r="C1392" s="22">
        <f>VLOOKUP(Table1[[#This Row],[Subject]],'Subject Profile'!$A$2:$E$8,4,FALSE)</f>
        <v>0.88613857459934653</v>
      </c>
      <c r="D1392" s="22">
        <f>VLOOKUP(Table1[[#This Row],[Subject]],'Subject Profile'!$A$2:$E$8,5,FALSE)</f>
        <v>-2</v>
      </c>
      <c r="E1392" t="s">
        <v>110</v>
      </c>
      <c r="F1392" t="s">
        <v>82</v>
      </c>
      <c r="G1392" t="s">
        <v>5</v>
      </c>
      <c r="H1392">
        <f>IF(Table1[[#This Row],[decision]]="accept",1,0)</f>
        <v>0</v>
      </c>
      <c r="I1392">
        <v>0</v>
      </c>
      <c r="J1392">
        <v>1150</v>
      </c>
      <c r="K1392">
        <v>1664607109</v>
      </c>
      <c r="L1392">
        <v>5</v>
      </c>
      <c r="M1392" t="str">
        <f>VLOOKUP($F1392,Experiment!$A$2:$U$90,MATCH(Results!M$1,Experiment!$A$1:$U$1,0)+1,FALSE)</f>
        <v>G</v>
      </c>
      <c r="N1392">
        <f>IF(Table1[[#This Row],[Impact]]="I",0,1)</f>
        <v>1</v>
      </c>
      <c r="O1392" s="2">
        <f>VLOOKUP($F1392,Experiment!$A$2:$U$90,MATCH(Results!O$1,Experiment!$A$1:$U$1,0),FALSE)</f>
        <v>-10</v>
      </c>
      <c r="P1392" s="3">
        <f>VLOOKUP($F1392,Experiment!$A$2:$U$90,MATCH(Results!P$1,Experiment!$A$1:$U$1,0),FALSE)</f>
        <v>0.5</v>
      </c>
      <c r="Q1392" s="2">
        <f>VLOOKUP($F1392,Experiment!$A$2:$U$90,MATCH(Results!Q$1,Experiment!$A$1:$U$1,0),FALSE)</f>
        <v>0</v>
      </c>
      <c r="R1392" s="3">
        <f>VLOOKUP($F1392,Experiment!$A$2:$U$90,MATCH(Results!R$1,Experiment!$A$1:$U$1,0),FALSE)</f>
        <v>0.5</v>
      </c>
      <c r="S1392" s="2">
        <f>VLOOKUP($F1392,Experiment!$A$2:$U$90,MATCH(Results!S$1,Experiment!$A$1:$U$1,0),FALSE)</f>
        <v>-5</v>
      </c>
      <c r="T1392" s="2">
        <f>VLOOKUP($F1392,Experiment!$A$2:$U$90,MATCH(Results!T$1,Experiment!$A$1:$U$1,0),FALSE)</f>
        <v>25</v>
      </c>
      <c r="U1392" s="2">
        <f>VLOOKUP($F1392,Experiment!$A$2:$U$90,MATCH(Results!U$1,Experiment!$A$1:$U$1,0),FALSE)</f>
        <v>5</v>
      </c>
      <c r="V1392" s="2">
        <f>VLOOKUP($F1392,Experiment!$A$2:$U$90,MATCH(Results!V$1,Experiment!$A$1:$U$1,0),FALSE)</f>
        <v>2</v>
      </c>
      <c r="W1392" s="3">
        <f>VLOOKUP($F1392,Experiment!$A$2:$U$90,MATCH(Results!W$1,Experiment!$A$1:$U$1,0),FALSE)</f>
        <v>0.25</v>
      </c>
      <c r="X1392" s="3">
        <f>VLOOKUP($F1392,Experiment!$A$2:$U$90,MATCH(Results!X$1,Experiment!$A$1:$U$1,0),FALSE)</f>
        <v>0.75</v>
      </c>
      <c r="Y1392" s="2">
        <f>VLOOKUP($F1392,Experiment!$A$2:$U$90,MATCH(Results!Y$1,Experiment!$A$1:$U$1,0),FALSE)</f>
        <v>2</v>
      </c>
      <c r="Z1392" s="3">
        <f>VLOOKUP($F1392,Experiment!$A$2:$U$90,MATCH(Results!Z$1,Experiment!$A$1:$U$1,0),FALSE)</f>
        <v>0.5</v>
      </c>
      <c r="AA1392" s="3">
        <f>VLOOKUP($F1392,Experiment!$A$2:$U$90,MATCH(Results!AA$1,Experiment!$A$1:$U$1,0),FALSE)</f>
        <v>0.25</v>
      </c>
      <c r="AB1392" s="3">
        <f>VLOOKUP($F1392,Experiment!$A$2:$U$90,MATCH(Results!AB$1,Experiment!$A$1:$U$1,0),FALSE)</f>
        <v>0.625</v>
      </c>
      <c r="AC1392" s="3">
        <f>VLOOKUP($F1392,Experiment!$A$2:$U$90,MATCH(Results!AC$1,Experiment!$A$1:$U$1,0),FALSE)</f>
        <v>0.375</v>
      </c>
      <c r="AD1392" s="2">
        <f>VLOOKUP($F1392,Experiment!$A$2:$U$90,MATCH(Results!AD$1,Experiment!$A$1:$U$1,0),FALSE)</f>
        <v>-6.25</v>
      </c>
      <c r="AE1392" s="2">
        <f>VLOOKUP($F1392,Experiment!$A$2:$U$90,MATCH(Results!AE$1,Experiment!$A$1:$U$1,0),FALSE)</f>
        <v>23.4375</v>
      </c>
      <c r="AF1392" s="2">
        <f>VLOOKUP($F1392,Experiment!$A$2:$U$90,MATCH(Results!AF$1,Experiment!$A$1:$U$1,0),FALSE)</f>
        <v>4.8412291827592711</v>
      </c>
      <c r="AG1392" s="3">
        <f>VLOOKUP($F1392,Experiment!$A$2:$W$90,MATCH(Results!AG$1,Experiment!$A$1:$W$1,0),FALSE)</f>
        <v>0.82730419370997643</v>
      </c>
      <c r="AH1392" s="3">
        <f>VLOOKUP($F1392,Experiment!$A$2:$W$90,MATCH(Results!AH$1,Experiment!$A$1:$W$1,0),FALSE)</f>
        <v>0.38648875795104182</v>
      </c>
      <c r="AI1392" s="3">
        <f>VLOOKUP($F1392,Experiment!$A$2:$X$90,MATCH(Results!AI$1,Experiment!$A$1:$X$1,0),FALSE)</f>
        <v>0.61351124204895813</v>
      </c>
      <c r="AJ1392" s="2">
        <f>Table1[[#This Row],[Gain]]^Table1[[#This Row],[θ]]</f>
        <v>0</v>
      </c>
      <c r="AK1392" s="2">
        <f>-Table1[[#This Row],[λ]]*-Table1[[#This Row],[Loss]]^Table1[[#This Row],[θ]]</f>
        <v>15.387517868726606</v>
      </c>
      <c r="AL1392" s="2">
        <f>Table1[[#This Row],[v_n_w_g]]-Table1[[#This Row],[v_n_w_l]]</f>
        <v>-15.387517868726606</v>
      </c>
      <c r="AM1392" s="2">
        <f>IF(Table1[[#This Row],[diff_v]]&gt;=1,1,0)</f>
        <v>0</v>
      </c>
    </row>
    <row r="1393" spans="1:39" hidden="1" x14ac:dyDescent="0.3">
      <c r="A1393">
        <v>59</v>
      </c>
      <c r="B1393" t="s">
        <v>47</v>
      </c>
      <c r="C1393" s="22">
        <f>VLOOKUP(Table1[[#This Row],[Subject]],'Subject Profile'!$A$2:$E$8,4,FALSE)</f>
        <v>0.88613857459934653</v>
      </c>
      <c r="D1393" s="22">
        <f>VLOOKUP(Table1[[#This Row],[Subject]],'Subject Profile'!$A$2:$E$8,5,FALSE)</f>
        <v>-2</v>
      </c>
      <c r="E1393" t="s">
        <v>110</v>
      </c>
      <c r="F1393" t="s">
        <v>60</v>
      </c>
      <c r="G1393" t="s">
        <v>61</v>
      </c>
      <c r="H1393">
        <f>IF(Table1[[#This Row],[decision]]="accept",1,0)</f>
        <v>0</v>
      </c>
      <c r="I1393">
        <v>0</v>
      </c>
      <c r="J1393">
        <v>1150</v>
      </c>
      <c r="K1393">
        <v>1664607114</v>
      </c>
      <c r="L1393">
        <v>5</v>
      </c>
      <c r="M1393" t="str">
        <f>VLOOKUP($F1393,Experiment!$A$2:$U$90,MATCH(Results!M$1,Experiment!$A$1:$U$1,0)+1,FALSE)</f>
        <v>D</v>
      </c>
      <c r="N1393">
        <f>IF(Table1[[#This Row],[Impact]]="I",0,1)</f>
        <v>1</v>
      </c>
      <c r="O1393" s="2">
        <f>VLOOKUP($F1393,Experiment!$A$2:$U$90,MATCH(Results!O$1,Experiment!$A$1:$U$1,0),FALSE)</f>
        <v>0</v>
      </c>
      <c r="P1393" s="3">
        <f>VLOOKUP($F1393,Experiment!$A$2:$U$90,MATCH(Results!P$1,Experiment!$A$1:$U$1,0),FALSE)</f>
        <v>0</v>
      </c>
      <c r="Q1393" s="2">
        <f>VLOOKUP($F1393,Experiment!$A$2:$U$90,MATCH(Results!Q$1,Experiment!$A$1:$U$1,0),FALSE)</f>
        <v>0</v>
      </c>
      <c r="R1393" s="3">
        <f>VLOOKUP($F1393,Experiment!$A$2:$U$90,MATCH(Results!R$1,Experiment!$A$1:$U$1,0),FALSE)</f>
        <v>0</v>
      </c>
      <c r="S1393" s="2">
        <f>VLOOKUP($F1393,Experiment!$A$2:$U$90,MATCH(Results!S$1,Experiment!$A$1:$U$1,0),FALSE)</f>
        <v>0</v>
      </c>
      <c r="T1393" s="2">
        <f>VLOOKUP($F1393,Experiment!$A$2:$U$90,MATCH(Results!T$1,Experiment!$A$1:$U$1,0),FALSE)</f>
        <v>0</v>
      </c>
      <c r="U1393" s="2">
        <f>VLOOKUP($F1393,Experiment!$A$2:$U$90,MATCH(Results!U$1,Experiment!$A$1:$U$1,0),FALSE)</f>
        <v>0</v>
      </c>
      <c r="V1393" s="2">
        <f>VLOOKUP($F1393,Experiment!$A$2:$U$90,MATCH(Results!V$1,Experiment!$A$1:$U$1,0),FALSE)</f>
        <v>0</v>
      </c>
      <c r="W1393" s="3">
        <f>VLOOKUP($F1393,Experiment!$A$2:$U$90,MATCH(Results!W$1,Experiment!$A$1:$U$1,0),FALSE)</f>
        <v>0</v>
      </c>
      <c r="X1393" s="3">
        <f>VLOOKUP($F1393,Experiment!$A$2:$U$90,MATCH(Results!X$1,Experiment!$A$1:$U$1,0),FALSE)</f>
        <v>0</v>
      </c>
      <c r="Y1393" s="2">
        <f>VLOOKUP($F1393,Experiment!$A$2:$U$90,MATCH(Results!Y$1,Experiment!$A$1:$U$1,0),FALSE)</f>
        <v>0</v>
      </c>
      <c r="Z1393" s="3">
        <f>VLOOKUP($F1393,Experiment!$A$2:$U$90,MATCH(Results!Z$1,Experiment!$A$1:$U$1,0),FALSE)</f>
        <v>0</v>
      </c>
      <c r="AA1393" s="3">
        <f>VLOOKUP($F1393,Experiment!$A$2:$U$90,MATCH(Results!AA$1,Experiment!$A$1:$U$1,0),FALSE)</f>
        <v>0</v>
      </c>
      <c r="AB1393" s="3">
        <f>VLOOKUP($F1393,Experiment!$A$2:$U$90,MATCH(Results!AB$1,Experiment!$A$1:$U$1,0),FALSE)</f>
        <v>0</v>
      </c>
      <c r="AC1393" s="3">
        <f>VLOOKUP($F1393,Experiment!$A$2:$U$90,MATCH(Results!AC$1,Experiment!$A$1:$U$1,0),FALSE)</f>
        <v>0</v>
      </c>
      <c r="AD1393" s="2">
        <f>VLOOKUP($F1393,Experiment!$A$2:$U$90,MATCH(Results!AD$1,Experiment!$A$1:$U$1,0),FALSE)</f>
        <v>0</v>
      </c>
      <c r="AE1393" s="2">
        <f>VLOOKUP($F1393,Experiment!$A$2:$U$90,MATCH(Results!AE$1,Experiment!$A$1:$U$1,0),FALSE)</f>
        <v>0</v>
      </c>
      <c r="AF1393" s="2">
        <f>VLOOKUP($F1393,Experiment!$A$2:$U$90,MATCH(Results!AF$1,Experiment!$A$1:$U$1,0),FALSE)</f>
        <v>0</v>
      </c>
      <c r="AG1393" s="2"/>
      <c r="AH1393" s="3">
        <f>VLOOKUP($F1393,Experiment!$A$2:$W$90,MATCH(Results!AH$1,Experiment!$A$1:$W$1,0),FALSE)</f>
        <v>0</v>
      </c>
      <c r="AI1393" s="2">
        <f>VLOOKUP($F1393,Experiment!$A$2:$X$90,MATCH(Results!AI$1,Experiment!$A$1:$X$1,0),FALSE)</f>
        <v>0</v>
      </c>
      <c r="AJ1393" s="2">
        <f>Table1[[#This Row],[Gain]]^Table1[[#This Row],[θ]]</f>
        <v>0</v>
      </c>
      <c r="AK1393" s="2">
        <f>-Table1[[#This Row],[λ]]*-Table1[[#This Row],[Loss]]^Table1[[#This Row],[θ]]</f>
        <v>0</v>
      </c>
      <c r="AL1393" s="2">
        <f>Table1[[#This Row],[v_n_w_g]]-Table1[[#This Row],[v_n_w_l]]</f>
        <v>0</v>
      </c>
      <c r="AM1393" s="2">
        <f>IF(Table1[[#This Row],[diff_v]]&gt;=1,1,0)</f>
        <v>0</v>
      </c>
    </row>
    <row r="1394" spans="1:39" hidden="1" x14ac:dyDescent="0.3">
      <c r="A1394">
        <v>60</v>
      </c>
      <c r="B1394" t="s">
        <v>47</v>
      </c>
      <c r="C1394" s="22">
        <f>VLOOKUP(Table1[[#This Row],[Subject]],'Subject Profile'!$A$2:$E$8,4,FALSE)</f>
        <v>0.88613857459934653</v>
      </c>
      <c r="D1394" s="22">
        <f>VLOOKUP(Table1[[#This Row],[Subject]],'Subject Profile'!$A$2:$E$8,5,FALSE)</f>
        <v>-2</v>
      </c>
      <c r="E1394" t="s">
        <v>110</v>
      </c>
      <c r="F1394" t="s">
        <v>67</v>
      </c>
      <c r="G1394" t="s">
        <v>7</v>
      </c>
      <c r="H1394">
        <f>IF(Table1[[#This Row],[decision]]="accept",1,0)</f>
        <v>1</v>
      </c>
      <c r="I1394">
        <v>20</v>
      </c>
      <c r="J1394">
        <v>1170</v>
      </c>
      <c r="K1394">
        <v>1664607124</v>
      </c>
      <c r="L1394">
        <v>10</v>
      </c>
      <c r="M1394" t="str">
        <f>VLOOKUP($F1394,Experiment!$A$2:$U$90,MATCH(Results!M$1,Experiment!$A$1:$U$1,0)+1,FALSE)</f>
        <v>I</v>
      </c>
      <c r="N1394">
        <f>IF(Table1[[#This Row],[Impact]]="I",0,1)</f>
        <v>0</v>
      </c>
      <c r="O1394" s="2">
        <f>VLOOKUP($F1394,Experiment!$A$2:$U$90,MATCH(Results!O$1,Experiment!$A$1:$U$1,0),FALSE)</f>
        <v>-10</v>
      </c>
      <c r="P1394" s="3">
        <f>VLOOKUP($F1394,Experiment!$A$2:$U$90,MATCH(Results!P$1,Experiment!$A$1:$U$1,0),FALSE)</f>
        <v>0.5</v>
      </c>
      <c r="Q1394" s="2">
        <f>VLOOKUP($F1394,Experiment!$A$2:$U$90,MATCH(Results!Q$1,Experiment!$A$1:$U$1,0),FALSE)</f>
        <v>20</v>
      </c>
      <c r="R1394" s="3">
        <f>VLOOKUP($F1394,Experiment!$A$2:$U$90,MATCH(Results!R$1,Experiment!$A$1:$U$1,0),FALSE)</f>
        <v>0.5</v>
      </c>
      <c r="S1394" s="2">
        <f>VLOOKUP($F1394,Experiment!$A$2:$U$90,MATCH(Results!S$1,Experiment!$A$1:$U$1,0),FALSE)</f>
        <v>5</v>
      </c>
      <c r="T1394" s="2">
        <f>VLOOKUP($F1394,Experiment!$A$2:$U$90,MATCH(Results!T$1,Experiment!$A$1:$U$1,0),FALSE)</f>
        <v>225</v>
      </c>
      <c r="U1394" s="2">
        <f>VLOOKUP($F1394,Experiment!$A$2:$U$90,MATCH(Results!U$1,Experiment!$A$1:$U$1,0),FALSE)</f>
        <v>15</v>
      </c>
      <c r="V1394" s="2">
        <f>VLOOKUP($F1394,Experiment!$A$2:$U$90,MATCH(Results!V$1,Experiment!$A$1:$U$1,0),FALSE)</f>
        <v>4</v>
      </c>
      <c r="W1394" s="3">
        <f>VLOOKUP($F1394,Experiment!$A$2:$U$90,MATCH(Results!W$1,Experiment!$A$1:$U$1,0),FALSE)</f>
        <v>0.25</v>
      </c>
      <c r="X1394" s="3">
        <f>VLOOKUP($F1394,Experiment!$A$2:$U$90,MATCH(Results!X$1,Experiment!$A$1:$U$1,0),FALSE)</f>
        <v>0.75</v>
      </c>
      <c r="Y1394" s="2">
        <f>VLOOKUP($F1394,Experiment!$A$2:$U$90,MATCH(Results!Y$1,Experiment!$A$1:$U$1,0),FALSE)</f>
        <v>2</v>
      </c>
      <c r="Z1394" s="3">
        <f>VLOOKUP($F1394,Experiment!$A$2:$U$90,MATCH(Results!Z$1,Experiment!$A$1:$U$1,0),FALSE)</f>
        <v>0.5</v>
      </c>
      <c r="AA1394" s="3">
        <f>VLOOKUP($F1394,Experiment!$A$2:$U$90,MATCH(Results!AA$1,Experiment!$A$1:$U$1,0),FALSE)</f>
        <v>0.25</v>
      </c>
      <c r="AB1394" s="3">
        <f>VLOOKUP($F1394,Experiment!$A$2:$U$90,MATCH(Results!AB$1,Experiment!$A$1:$U$1,0),FALSE)</f>
        <v>0.625</v>
      </c>
      <c r="AC1394" s="3">
        <f>VLOOKUP($F1394,Experiment!$A$2:$U$90,MATCH(Results!AC$1,Experiment!$A$1:$U$1,0),FALSE)</f>
        <v>0.375</v>
      </c>
      <c r="AD1394" s="2">
        <f>VLOOKUP($F1394,Experiment!$A$2:$U$90,MATCH(Results!AD$1,Experiment!$A$1:$U$1,0),FALSE)</f>
        <v>1.25</v>
      </c>
      <c r="AE1394" s="2">
        <f>VLOOKUP($F1394,Experiment!$A$2:$U$90,MATCH(Results!AE$1,Experiment!$A$1:$U$1,0),FALSE)</f>
        <v>210.9375</v>
      </c>
      <c r="AF1394" s="2">
        <f>VLOOKUP($F1394,Experiment!$A$2:$U$90,MATCH(Results!AF$1,Experiment!$A$1:$U$1,0),FALSE)</f>
        <v>14.523687548277813</v>
      </c>
      <c r="AG1394" s="3">
        <f>VLOOKUP($F1394,Experiment!$A$2:$W$90,MATCH(Results!AG$1,Experiment!$A$1:$W$1,0),FALSE)</f>
        <v>0.82730419370997643</v>
      </c>
      <c r="AH1394" s="3">
        <f>VLOOKUP($F1394,Experiment!$A$2:$W$90,MATCH(Results!AH$1,Experiment!$A$1:$W$1,0),FALSE)</f>
        <v>0.38648875795104182</v>
      </c>
      <c r="AI1394" s="3">
        <f>VLOOKUP($F1394,Experiment!$A$2:$X$90,MATCH(Results!AI$1,Experiment!$A$1:$X$1,0),FALSE)</f>
        <v>0.61351124204895813</v>
      </c>
      <c r="AJ1394" s="2">
        <f>Table1[[#This Row],[Gain]]^Table1[[#This Row],[θ]]</f>
        <v>14.219779625740344</v>
      </c>
      <c r="AK1394" s="2">
        <f>-Table1[[#This Row],[λ]]*-Table1[[#This Row],[Loss]]^Table1[[#This Row],[θ]]</f>
        <v>15.387517868726606</v>
      </c>
      <c r="AL1394" s="2">
        <f>Table1[[#This Row],[v_n_w_g]]-Table1[[#This Row],[v_n_w_l]]</f>
        <v>-1.1677382429862622</v>
      </c>
      <c r="AM1394" s="2">
        <f>IF(Table1[[#This Row],[diff_v]]&gt;=1,1,0)</f>
        <v>0</v>
      </c>
    </row>
    <row r="1395" spans="1:39" hidden="1" x14ac:dyDescent="0.3">
      <c r="A1395">
        <v>61</v>
      </c>
      <c r="B1395" t="s">
        <v>47</v>
      </c>
      <c r="C1395" s="22">
        <f>VLOOKUP(Table1[[#This Row],[Subject]],'Subject Profile'!$A$2:$E$8,4,FALSE)</f>
        <v>0.88613857459934653</v>
      </c>
      <c r="D1395" s="22">
        <f>VLOOKUP(Table1[[#This Row],[Subject]],'Subject Profile'!$A$2:$E$8,5,FALSE)</f>
        <v>-2</v>
      </c>
      <c r="E1395" t="s">
        <v>110</v>
      </c>
      <c r="F1395" t="s">
        <v>55</v>
      </c>
      <c r="G1395" t="s">
        <v>112</v>
      </c>
      <c r="H1395">
        <f>IF(Table1[[#This Row],[decision]]="accept",1,0)</f>
        <v>0</v>
      </c>
      <c r="I1395">
        <v>100</v>
      </c>
      <c r="J1395">
        <v>1270</v>
      </c>
      <c r="K1395">
        <v>1664607137</v>
      </c>
      <c r="L1395">
        <v>13</v>
      </c>
      <c r="M1395" t="str">
        <f>VLOOKUP($F1395,Experiment!$A$2:$U$90,MATCH(Results!M$1,Experiment!$A$1:$U$1,0)+1,FALSE)</f>
        <v>R</v>
      </c>
      <c r="N1395">
        <f>IF(Table1[[#This Row],[Impact]]="I",0,1)</f>
        <v>1</v>
      </c>
      <c r="O1395" s="2">
        <f>VLOOKUP($F1395,Experiment!$A$2:$U$90,MATCH(Results!O$1,Experiment!$A$1:$U$1,0),FALSE)</f>
        <v>0</v>
      </c>
      <c r="P1395" s="3">
        <f>VLOOKUP($F1395,Experiment!$A$2:$U$90,MATCH(Results!P$1,Experiment!$A$1:$U$1,0),FALSE)</f>
        <v>0</v>
      </c>
      <c r="Q1395" s="2">
        <f>VLOOKUP($F1395,Experiment!$A$2:$U$90,MATCH(Results!Q$1,Experiment!$A$1:$U$1,0),FALSE)</f>
        <v>0</v>
      </c>
      <c r="R1395" s="3">
        <f>VLOOKUP($F1395,Experiment!$A$2:$U$90,MATCH(Results!R$1,Experiment!$A$1:$U$1,0),FALSE)</f>
        <v>0</v>
      </c>
      <c r="S1395" s="2">
        <f>VLOOKUP($F1395,Experiment!$A$2:$U$90,MATCH(Results!S$1,Experiment!$A$1:$U$1,0),FALSE)</f>
        <v>0</v>
      </c>
      <c r="T1395" s="2">
        <f>VLOOKUP($F1395,Experiment!$A$2:$U$90,MATCH(Results!T$1,Experiment!$A$1:$U$1,0),FALSE)</f>
        <v>0</v>
      </c>
      <c r="U1395" s="2">
        <f>VLOOKUP($F1395,Experiment!$A$2:$U$90,MATCH(Results!U$1,Experiment!$A$1:$U$1,0),FALSE)</f>
        <v>0</v>
      </c>
      <c r="V1395" s="2">
        <f>VLOOKUP($F1395,Experiment!$A$2:$U$90,MATCH(Results!V$1,Experiment!$A$1:$U$1,0),FALSE)</f>
        <v>0</v>
      </c>
      <c r="W1395" s="3">
        <f>VLOOKUP($F1395,Experiment!$A$2:$U$90,MATCH(Results!W$1,Experiment!$A$1:$U$1,0),FALSE)</f>
        <v>0</v>
      </c>
      <c r="X1395" s="3">
        <f>VLOOKUP($F1395,Experiment!$A$2:$U$90,MATCH(Results!X$1,Experiment!$A$1:$U$1,0),FALSE)</f>
        <v>0</v>
      </c>
      <c r="Y1395" s="2">
        <f>VLOOKUP($F1395,Experiment!$A$2:$U$90,MATCH(Results!Y$1,Experiment!$A$1:$U$1,0),FALSE)</f>
        <v>0</v>
      </c>
      <c r="Z1395" s="3">
        <f>VLOOKUP($F1395,Experiment!$A$2:$U$90,MATCH(Results!Z$1,Experiment!$A$1:$U$1,0),FALSE)</f>
        <v>0</v>
      </c>
      <c r="AA1395" s="3">
        <f>VLOOKUP($F1395,Experiment!$A$2:$U$90,MATCH(Results!AA$1,Experiment!$A$1:$U$1,0),FALSE)</f>
        <v>0</v>
      </c>
      <c r="AB1395" s="3">
        <f>VLOOKUP($F1395,Experiment!$A$2:$U$90,MATCH(Results!AB$1,Experiment!$A$1:$U$1,0),FALSE)</f>
        <v>0</v>
      </c>
      <c r="AC1395" s="3">
        <f>VLOOKUP($F1395,Experiment!$A$2:$U$90,MATCH(Results!AC$1,Experiment!$A$1:$U$1,0),FALSE)</f>
        <v>0</v>
      </c>
      <c r="AD1395" s="2">
        <f>VLOOKUP($F1395,Experiment!$A$2:$U$90,MATCH(Results!AD$1,Experiment!$A$1:$U$1,0),FALSE)</f>
        <v>0</v>
      </c>
      <c r="AE1395" s="2">
        <f>VLOOKUP($F1395,Experiment!$A$2:$U$90,MATCH(Results!AE$1,Experiment!$A$1:$U$1,0),FALSE)</f>
        <v>0</v>
      </c>
      <c r="AF1395" s="2">
        <f>VLOOKUP($F1395,Experiment!$A$2:$U$90,MATCH(Results!AF$1,Experiment!$A$1:$U$1,0),FALSE)</f>
        <v>0</v>
      </c>
      <c r="AG1395" s="2"/>
      <c r="AH1395" s="3">
        <f>VLOOKUP($F1395,Experiment!$A$2:$W$90,MATCH(Results!AH$1,Experiment!$A$1:$W$1,0),FALSE)</f>
        <v>0</v>
      </c>
      <c r="AI1395" s="2">
        <f>VLOOKUP($F1395,Experiment!$A$2:$X$90,MATCH(Results!AI$1,Experiment!$A$1:$X$1,0),FALSE)</f>
        <v>0</v>
      </c>
      <c r="AJ1395" s="2">
        <f>Table1[[#This Row],[Gain]]^Table1[[#This Row],[θ]]</f>
        <v>0</v>
      </c>
      <c r="AK1395" s="2">
        <f>-Table1[[#This Row],[λ]]*-Table1[[#This Row],[Loss]]^Table1[[#This Row],[θ]]</f>
        <v>0</v>
      </c>
      <c r="AL1395" s="2">
        <f>Table1[[#This Row],[v_n_w_g]]-Table1[[#This Row],[v_n_w_l]]</f>
        <v>0</v>
      </c>
      <c r="AM1395" s="2">
        <f>IF(Table1[[#This Row],[diff_v]]&gt;=1,1,0)</f>
        <v>0</v>
      </c>
    </row>
    <row r="1396" spans="1:39" hidden="1" x14ac:dyDescent="0.3">
      <c r="A1396">
        <v>62</v>
      </c>
      <c r="B1396" t="s">
        <v>47</v>
      </c>
      <c r="C1396" s="22">
        <f>VLOOKUP(Table1[[#This Row],[Subject]],'Subject Profile'!$A$2:$E$8,4,FALSE)</f>
        <v>0.88613857459934653</v>
      </c>
      <c r="D1396" s="22">
        <f>VLOOKUP(Table1[[#This Row],[Subject]],'Subject Profile'!$A$2:$E$8,5,FALSE)</f>
        <v>-2</v>
      </c>
      <c r="E1396" t="s">
        <v>110</v>
      </c>
      <c r="F1396" t="s">
        <v>79</v>
      </c>
      <c r="G1396" t="s">
        <v>5</v>
      </c>
      <c r="H1396">
        <f>IF(Table1[[#This Row],[decision]]="accept",1,0)</f>
        <v>0</v>
      </c>
      <c r="I1396">
        <v>0</v>
      </c>
      <c r="J1396">
        <v>1170</v>
      </c>
      <c r="K1396">
        <v>1664607145</v>
      </c>
      <c r="L1396">
        <v>8</v>
      </c>
      <c r="M1396" t="str">
        <f>VLOOKUP($F1396,Experiment!$A$2:$U$90,MATCH(Results!M$1,Experiment!$A$1:$U$1,0)+1,FALSE)</f>
        <v>I</v>
      </c>
      <c r="N1396">
        <f>IF(Table1[[#This Row],[Impact]]="I",0,1)</f>
        <v>0</v>
      </c>
      <c r="O1396" s="2">
        <f>VLOOKUP($F1396,Experiment!$A$2:$U$90,MATCH(Results!O$1,Experiment!$A$1:$U$1,0),FALSE)</f>
        <v>-10</v>
      </c>
      <c r="P1396" s="3">
        <f>VLOOKUP($F1396,Experiment!$A$2:$U$90,MATCH(Results!P$1,Experiment!$A$1:$U$1,0),FALSE)</f>
        <v>0.5</v>
      </c>
      <c r="Q1396" s="2">
        <f>VLOOKUP($F1396,Experiment!$A$2:$U$90,MATCH(Results!Q$1,Experiment!$A$1:$U$1,0),FALSE)</f>
        <v>0</v>
      </c>
      <c r="R1396" s="3">
        <f>VLOOKUP($F1396,Experiment!$A$2:$U$90,MATCH(Results!R$1,Experiment!$A$1:$U$1,0),FALSE)</f>
        <v>0.5</v>
      </c>
      <c r="S1396" s="2">
        <f>VLOOKUP($F1396,Experiment!$A$2:$U$90,MATCH(Results!S$1,Experiment!$A$1:$U$1,0),FALSE)</f>
        <v>-5</v>
      </c>
      <c r="T1396" s="2">
        <f>VLOOKUP($F1396,Experiment!$A$2:$U$90,MATCH(Results!T$1,Experiment!$A$1:$U$1,0),FALSE)</f>
        <v>25</v>
      </c>
      <c r="U1396" s="2">
        <f>VLOOKUP($F1396,Experiment!$A$2:$U$90,MATCH(Results!U$1,Experiment!$A$1:$U$1,0),FALSE)</f>
        <v>5</v>
      </c>
      <c r="V1396" s="2">
        <f>VLOOKUP($F1396,Experiment!$A$2:$U$90,MATCH(Results!V$1,Experiment!$A$1:$U$1,0),FALSE)</f>
        <v>4</v>
      </c>
      <c r="W1396" s="3">
        <f>VLOOKUP($F1396,Experiment!$A$2:$U$90,MATCH(Results!W$1,Experiment!$A$1:$U$1,0),FALSE)</f>
        <v>0.25</v>
      </c>
      <c r="X1396" s="3">
        <f>VLOOKUP($F1396,Experiment!$A$2:$U$90,MATCH(Results!X$1,Experiment!$A$1:$U$1,0),FALSE)</f>
        <v>0.75</v>
      </c>
      <c r="Y1396" s="2">
        <f>VLOOKUP($F1396,Experiment!$A$2:$U$90,MATCH(Results!Y$1,Experiment!$A$1:$U$1,0),FALSE)</f>
        <v>2</v>
      </c>
      <c r="Z1396" s="3">
        <f>VLOOKUP($F1396,Experiment!$A$2:$U$90,MATCH(Results!Z$1,Experiment!$A$1:$U$1,0),FALSE)</f>
        <v>0.5</v>
      </c>
      <c r="AA1396" s="3">
        <f>VLOOKUP($F1396,Experiment!$A$2:$U$90,MATCH(Results!AA$1,Experiment!$A$1:$U$1,0),FALSE)</f>
        <v>0.25</v>
      </c>
      <c r="AB1396" s="3">
        <f>VLOOKUP($F1396,Experiment!$A$2:$U$90,MATCH(Results!AB$1,Experiment!$A$1:$U$1,0),FALSE)</f>
        <v>0.625</v>
      </c>
      <c r="AC1396" s="3">
        <f>VLOOKUP($F1396,Experiment!$A$2:$U$90,MATCH(Results!AC$1,Experiment!$A$1:$U$1,0),FALSE)</f>
        <v>0.375</v>
      </c>
      <c r="AD1396" s="2">
        <f>VLOOKUP($F1396,Experiment!$A$2:$U$90,MATCH(Results!AD$1,Experiment!$A$1:$U$1,0),FALSE)</f>
        <v>-6.25</v>
      </c>
      <c r="AE1396" s="2">
        <f>VLOOKUP($F1396,Experiment!$A$2:$U$90,MATCH(Results!AE$1,Experiment!$A$1:$U$1,0),FALSE)</f>
        <v>23.4375</v>
      </c>
      <c r="AF1396" s="2">
        <f>VLOOKUP($F1396,Experiment!$A$2:$U$90,MATCH(Results!AF$1,Experiment!$A$1:$U$1,0),FALSE)</f>
        <v>4.8412291827592711</v>
      </c>
      <c r="AG1396" s="3">
        <f>VLOOKUP($F1396,Experiment!$A$2:$W$90,MATCH(Results!AG$1,Experiment!$A$1:$W$1,0),FALSE)</f>
        <v>0.82730419370997643</v>
      </c>
      <c r="AH1396" s="3">
        <f>VLOOKUP($F1396,Experiment!$A$2:$W$90,MATCH(Results!AH$1,Experiment!$A$1:$W$1,0),FALSE)</f>
        <v>0.38648875795104182</v>
      </c>
      <c r="AI1396" s="3">
        <f>VLOOKUP($F1396,Experiment!$A$2:$X$90,MATCH(Results!AI$1,Experiment!$A$1:$X$1,0),FALSE)</f>
        <v>0.61351124204895813</v>
      </c>
      <c r="AJ1396" s="2">
        <f>Table1[[#This Row],[Gain]]^Table1[[#This Row],[θ]]</f>
        <v>0</v>
      </c>
      <c r="AK1396" s="2">
        <f>-Table1[[#This Row],[λ]]*-Table1[[#This Row],[Loss]]^Table1[[#This Row],[θ]]</f>
        <v>15.387517868726606</v>
      </c>
      <c r="AL1396" s="2">
        <f>Table1[[#This Row],[v_n_w_g]]-Table1[[#This Row],[v_n_w_l]]</f>
        <v>-15.387517868726606</v>
      </c>
      <c r="AM1396" s="2">
        <f>IF(Table1[[#This Row],[diff_v]]&gt;=1,1,0)</f>
        <v>0</v>
      </c>
    </row>
    <row r="1397" spans="1:39" hidden="1" x14ac:dyDescent="0.3">
      <c r="A1397">
        <v>63</v>
      </c>
      <c r="B1397" t="s">
        <v>47</v>
      </c>
      <c r="C1397" s="22">
        <f>VLOOKUP(Table1[[#This Row],[Subject]],'Subject Profile'!$A$2:$E$8,4,FALSE)</f>
        <v>0.88613857459934653</v>
      </c>
      <c r="D1397" s="22">
        <f>VLOOKUP(Table1[[#This Row],[Subject]],'Subject Profile'!$A$2:$E$8,5,FALSE)</f>
        <v>-2</v>
      </c>
      <c r="E1397" t="s">
        <v>110</v>
      </c>
      <c r="F1397" t="s">
        <v>91</v>
      </c>
      <c r="G1397" t="s">
        <v>5</v>
      </c>
      <c r="H1397">
        <f>IF(Table1[[#This Row],[decision]]="accept",1,0)</f>
        <v>0</v>
      </c>
      <c r="I1397">
        <v>0</v>
      </c>
      <c r="J1397">
        <v>1170</v>
      </c>
      <c r="K1397">
        <v>1664607149</v>
      </c>
      <c r="L1397">
        <v>4</v>
      </c>
      <c r="M1397" t="str">
        <f>VLOOKUP($F1397,Experiment!$A$2:$U$90,MATCH(Results!M$1,Experiment!$A$1:$U$1,0)+1,FALSE)</f>
        <v>G</v>
      </c>
      <c r="N1397">
        <f>IF(Table1[[#This Row],[Impact]]="I",0,1)</f>
        <v>1</v>
      </c>
      <c r="O1397" s="2">
        <f>VLOOKUP($F1397,Experiment!$A$2:$U$90,MATCH(Results!O$1,Experiment!$A$1:$U$1,0),FALSE)</f>
        <v>-90</v>
      </c>
      <c r="P1397" s="3">
        <f>VLOOKUP($F1397,Experiment!$A$2:$U$90,MATCH(Results!P$1,Experiment!$A$1:$U$1,0),FALSE)</f>
        <v>0.5</v>
      </c>
      <c r="Q1397" s="2">
        <f>VLOOKUP($F1397,Experiment!$A$2:$U$90,MATCH(Results!Q$1,Experiment!$A$1:$U$1,0),FALSE)</f>
        <v>100</v>
      </c>
      <c r="R1397" s="3">
        <f>VLOOKUP($F1397,Experiment!$A$2:$U$90,MATCH(Results!R$1,Experiment!$A$1:$U$1,0),FALSE)</f>
        <v>0.5</v>
      </c>
      <c r="S1397" s="2">
        <f>VLOOKUP($F1397,Experiment!$A$2:$U$90,MATCH(Results!S$1,Experiment!$A$1:$U$1,0),FALSE)</f>
        <v>5</v>
      </c>
      <c r="T1397" s="2">
        <f>VLOOKUP($F1397,Experiment!$A$2:$U$90,MATCH(Results!T$1,Experiment!$A$1:$U$1,0),FALSE)</f>
        <v>9025</v>
      </c>
      <c r="U1397" s="2">
        <f>VLOOKUP($F1397,Experiment!$A$2:$U$90,MATCH(Results!U$1,Experiment!$A$1:$U$1,0),FALSE)</f>
        <v>95</v>
      </c>
      <c r="V1397" s="2">
        <f>VLOOKUP($F1397,Experiment!$A$2:$U$90,MATCH(Results!V$1,Experiment!$A$1:$U$1,0),FALSE)</f>
        <v>4</v>
      </c>
      <c r="W1397" s="3">
        <f>VLOOKUP($F1397,Experiment!$A$2:$U$90,MATCH(Results!W$1,Experiment!$A$1:$U$1,0),FALSE)</f>
        <v>0.25</v>
      </c>
      <c r="X1397" s="3">
        <f>VLOOKUP($F1397,Experiment!$A$2:$U$90,MATCH(Results!X$1,Experiment!$A$1:$U$1,0),FALSE)</f>
        <v>0.75</v>
      </c>
      <c r="Y1397" s="2">
        <f>VLOOKUP($F1397,Experiment!$A$2:$U$90,MATCH(Results!Y$1,Experiment!$A$1:$U$1,0),FALSE)</f>
        <v>1</v>
      </c>
      <c r="Z1397" s="3">
        <f>VLOOKUP($F1397,Experiment!$A$2:$U$90,MATCH(Results!Z$1,Experiment!$A$1:$U$1,0),FALSE)</f>
        <v>0.25</v>
      </c>
      <c r="AA1397" s="3">
        <f>VLOOKUP($F1397,Experiment!$A$2:$U$90,MATCH(Results!AA$1,Experiment!$A$1:$U$1,0),FALSE)</f>
        <v>0.5</v>
      </c>
      <c r="AB1397" s="3">
        <f>VLOOKUP($F1397,Experiment!$A$2:$U$90,MATCH(Results!AB$1,Experiment!$A$1:$U$1,0),FALSE)</f>
        <v>0.375</v>
      </c>
      <c r="AC1397" s="3">
        <f>VLOOKUP($F1397,Experiment!$A$2:$U$90,MATCH(Results!AC$1,Experiment!$A$1:$U$1,0),FALSE)</f>
        <v>0.625</v>
      </c>
      <c r="AD1397" s="2">
        <f>VLOOKUP($F1397,Experiment!$A$2:$U$90,MATCH(Results!AD$1,Experiment!$A$1:$U$1,0),FALSE)</f>
        <v>28.75</v>
      </c>
      <c r="AE1397" s="2">
        <f>VLOOKUP($F1397,Experiment!$A$2:$U$90,MATCH(Results!AE$1,Experiment!$A$1:$U$1,0),FALSE)</f>
        <v>8460.9375</v>
      </c>
      <c r="AF1397" s="2">
        <f>VLOOKUP($F1397,Experiment!$A$2:$U$90,MATCH(Results!AF$1,Experiment!$A$1:$U$1,0),FALSE)</f>
        <v>91.983354472426157</v>
      </c>
      <c r="AG1397" s="3">
        <f>VLOOKUP($F1397,Experiment!$A$2:$W$90,MATCH(Results!AG$1,Experiment!$A$1:$W$1,0),FALSE)</f>
        <v>1</v>
      </c>
      <c r="AH1397" s="3">
        <f>VLOOKUP($F1397,Experiment!$A$2:$W$90,MATCH(Results!AH$1,Experiment!$A$1:$W$1,0),FALSE)</f>
        <v>0.625</v>
      </c>
      <c r="AI1397" s="3">
        <f>VLOOKUP($F1397,Experiment!$A$2:$X$90,MATCH(Results!AI$1,Experiment!$A$1:$X$1,0),FALSE)</f>
        <v>0.375</v>
      </c>
      <c r="AJ1397" s="2">
        <f>Table1[[#This Row],[Gain]]^Table1[[#This Row],[θ]]</f>
        <v>59.193926540095148</v>
      </c>
      <c r="AK1397" s="2">
        <f>-Table1[[#This Row],[λ]]*-Table1[[#This Row],[Loss]]^Table1[[#This Row],[θ]]</f>
        <v>107.83498131120591</v>
      </c>
      <c r="AL1397" s="2">
        <f>Table1[[#This Row],[v_n_w_g]]-Table1[[#This Row],[v_n_w_l]]</f>
        <v>-48.64105477111076</v>
      </c>
      <c r="AM1397" s="2">
        <f>IF(Table1[[#This Row],[diff_v]]&gt;=1,1,0)</f>
        <v>0</v>
      </c>
    </row>
    <row r="1398" spans="1:39" hidden="1" x14ac:dyDescent="0.3">
      <c r="A1398">
        <v>64</v>
      </c>
      <c r="B1398" t="s">
        <v>47</v>
      </c>
      <c r="C1398" s="22">
        <f>VLOOKUP(Table1[[#This Row],[Subject]],'Subject Profile'!$A$2:$E$8,4,FALSE)</f>
        <v>0.88613857459934653</v>
      </c>
      <c r="D1398" s="22">
        <f>VLOOKUP(Table1[[#This Row],[Subject]],'Subject Profile'!$A$2:$E$8,5,FALSE)</f>
        <v>-2</v>
      </c>
      <c r="E1398" t="s">
        <v>110</v>
      </c>
      <c r="F1398" t="s">
        <v>102</v>
      </c>
      <c r="G1398" t="s">
        <v>5</v>
      </c>
      <c r="H1398">
        <f>IF(Table1[[#This Row],[decision]]="accept",1,0)</f>
        <v>0</v>
      </c>
      <c r="I1398">
        <v>0</v>
      </c>
      <c r="J1398">
        <v>1170</v>
      </c>
      <c r="K1398">
        <v>1664607153</v>
      </c>
      <c r="L1398">
        <v>4</v>
      </c>
      <c r="M1398" t="str">
        <f>VLOOKUP($F1398,Experiment!$A$2:$U$90,MATCH(Results!M$1,Experiment!$A$1:$U$1,0)+1,FALSE)</f>
        <v>I</v>
      </c>
      <c r="N1398">
        <f>IF(Table1[[#This Row],[Impact]]="I",0,1)</f>
        <v>0</v>
      </c>
      <c r="O1398" s="2">
        <f>VLOOKUP($F1398,Experiment!$A$2:$U$90,MATCH(Results!O$1,Experiment!$A$1:$U$1,0),FALSE)</f>
        <v>-10</v>
      </c>
      <c r="P1398" s="3">
        <f>VLOOKUP($F1398,Experiment!$A$2:$U$90,MATCH(Results!P$1,Experiment!$A$1:$U$1,0),FALSE)</f>
        <v>0.5</v>
      </c>
      <c r="Q1398" s="2">
        <f>VLOOKUP($F1398,Experiment!$A$2:$U$90,MATCH(Results!Q$1,Experiment!$A$1:$U$1,0),FALSE)</f>
        <v>20</v>
      </c>
      <c r="R1398" s="3">
        <f>VLOOKUP($F1398,Experiment!$A$2:$U$90,MATCH(Results!R$1,Experiment!$A$1:$U$1,0),FALSE)</f>
        <v>0.5</v>
      </c>
      <c r="S1398" s="2">
        <f>VLOOKUP($F1398,Experiment!$A$2:$U$90,MATCH(Results!S$1,Experiment!$A$1:$U$1,0),FALSE)</f>
        <v>5</v>
      </c>
      <c r="T1398" s="2">
        <f>VLOOKUP($F1398,Experiment!$A$2:$U$90,MATCH(Results!T$1,Experiment!$A$1:$U$1,0),FALSE)</f>
        <v>225</v>
      </c>
      <c r="U1398" s="2">
        <f>VLOOKUP($F1398,Experiment!$A$2:$U$90,MATCH(Results!U$1,Experiment!$A$1:$U$1,0),FALSE)</f>
        <v>15</v>
      </c>
      <c r="V1398" s="2">
        <f>VLOOKUP($F1398,Experiment!$A$2:$U$90,MATCH(Results!V$1,Experiment!$A$1:$U$1,0),FALSE)</f>
        <v>2</v>
      </c>
      <c r="W1398" s="3">
        <f>VLOOKUP($F1398,Experiment!$A$2:$U$90,MATCH(Results!W$1,Experiment!$A$1:$U$1,0),FALSE)</f>
        <v>0.25</v>
      </c>
      <c r="X1398" s="3">
        <f>VLOOKUP($F1398,Experiment!$A$2:$U$90,MATCH(Results!X$1,Experiment!$A$1:$U$1,0),FALSE)</f>
        <v>0.75</v>
      </c>
      <c r="Y1398" s="2">
        <f>VLOOKUP($F1398,Experiment!$A$2:$U$90,MATCH(Results!Y$1,Experiment!$A$1:$U$1,0),FALSE)</f>
        <v>2</v>
      </c>
      <c r="Z1398" s="3">
        <f>VLOOKUP($F1398,Experiment!$A$2:$U$90,MATCH(Results!Z$1,Experiment!$A$1:$U$1,0),FALSE)</f>
        <v>0.5</v>
      </c>
      <c r="AA1398" s="3">
        <f>VLOOKUP($F1398,Experiment!$A$2:$U$90,MATCH(Results!AA$1,Experiment!$A$1:$U$1,0),FALSE)</f>
        <v>0.25</v>
      </c>
      <c r="AB1398" s="3">
        <f>VLOOKUP($F1398,Experiment!$A$2:$U$90,MATCH(Results!AB$1,Experiment!$A$1:$U$1,0),FALSE)</f>
        <v>0.625</v>
      </c>
      <c r="AC1398" s="3">
        <f>VLOOKUP($F1398,Experiment!$A$2:$U$90,MATCH(Results!AC$1,Experiment!$A$1:$U$1,0),FALSE)</f>
        <v>0.375</v>
      </c>
      <c r="AD1398" s="2">
        <f>VLOOKUP($F1398,Experiment!$A$2:$U$90,MATCH(Results!AD$1,Experiment!$A$1:$U$1,0),FALSE)</f>
        <v>1.25</v>
      </c>
      <c r="AE1398" s="2">
        <f>VLOOKUP($F1398,Experiment!$A$2:$U$90,MATCH(Results!AE$1,Experiment!$A$1:$U$1,0),FALSE)</f>
        <v>210.9375</v>
      </c>
      <c r="AF1398" s="2">
        <f>VLOOKUP($F1398,Experiment!$A$2:$U$90,MATCH(Results!AF$1,Experiment!$A$1:$U$1,0),FALSE)</f>
        <v>14.523687548277813</v>
      </c>
      <c r="AG1398" s="3">
        <f>VLOOKUP($F1398,Experiment!$A$2:$W$90,MATCH(Results!AG$1,Experiment!$A$1:$W$1,0),FALSE)</f>
        <v>0.82730419370997643</v>
      </c>
      <c r="AH1398" s="3">
        <f>VLOOKUP($F1398,Experiment!$A$2:$W$90,MATCH(Results!AH$1,Experiment!$A$1:$W$1,0),FALSE)</f>
        <v>0.38648875795104182</v>
      </c>
      <c r="AI1398" s="3">
        <f>VLOOKUP($F1398,Experiment!$A$2:$X$90,MATCH(Results!AI$1,Experiment!$A$1:$X$1,0),FALSE)</f>
        <v>0.61351124204895813</v>
      </c>
      <c r="AJ1398" s="2">
        <f>Table1[[#This Row],[Gain]]^Table1[[#This Row],[θ]]</f>
        <v>14.219779625740344</v>
      </c>
      <c r="AK1398" s="2">
        <f>-Table1[[#This Row],[λ]]*-Table1[[#This Row],[Loss]]^Table1[[#This Row],[θ]]</f>
        <v>15.387517868726606</v>
      </c>
      <c r="AL1398" s="2">
        <f>Table1[[#This Row],[v_n_w_g]]-Table1[[#This Row],[v_n_w_l]]</f>
        <v>-1.1677382429862622</v>
      </c>
      <c r="AM1398" s="2">
        <f>IF(Table1[[#This Row],[diff_v]]&gt;=1,1,0)</f>
        <v>0</v>
      </c>
    </row>
    <row r="1399" spans="1:39" hidden="1" x14ac:dyDescent="0.3">
      <c r="A1399">
        <v>65</v>
      </c>
      <c r="B1399" t="s">
        <v>47</v>
      </c>
      <c r="C1399" s="22">
        <f>VLOOKUP(Table1[[#This Row],[Subject]],'Subject Profile'!$A$2:$E$8,4,FALSE)</f>
        <v>0.88613857459934653</v>
      </c>
      <c r="D1399" s="22">
        <f>VLOOKUP(Table1[[#This Row],[Subject]],'Subject Profile'!$A$2:$E$8,5,FALSE)</f>
        <v>-2</v>
      </c>
      <c r="E1399" t="s">
        <v>110</v>
      </c>
      <c r="F1399" t="s">
        <v>71</v>
      </c>
      <c r="G1399" t="s">
        <v>113</v>
      </c>
      <c r="H1399">
        <f>IF(Table1[[#This Row],[decision]]="accept",1,0)</f>
        <v>0</v>
      </c>
      <c r="I1399">
        <v>0</v>
      </c>
      <c r="J1399">
        <v>1170</v>
      </c>
      <c r="K1399">
        <v>1664607158</v>
      </c>
      <c r="L1399">
        <v>5</v>
      </c>
      <c r="M1399" t="str">
        <f>VLOOKUP($F1399,Experiment!$A$2:$U$90,MATCH(Results!M$1,Experiment!$A$1:$U$1,0)+1,FALSE)</f>
        <v>I</v>
      </c>
      <c r="N1399">
        <f>IF(Table1[[#This Row],[Impact]]="I",0,1)</f>
        <v>0</v>
      </c>
      <c r="O1399" s="2">
        <f>VLOOKUP($F1399,Experiment!$A$2:$U$90,MATCH(Results!O$1,Experiment!$A$1:$U$1,0),FALSE)</f>
        <v>-10</v>
      </c>
      <c r="P1399" s="3">
        <f>VLOOKUP($F1399,Experiment!$A$2:$U$90,MATCH(Results!P$1,Experiment!$A$1:$U$1,0),FALSE)</f>
        <v>0.5</v>
      </c>
      <c r="Q1399" s="2">
        <f>VLOOKUP($F1399,Experiment!$A$2:$U$90,MATCH(Results!Q$1,Experiment!$A$1:$U$1,0),FALSE)</f>
        <v>30</v>
      </c>
      <c r="R1399" s="3">
        <f>VLOOKUP($F1399,Experiment!$A$2:$U$90,MATCH(Results!R$1,Experiment!$A$1:$U$1,0),FALSE)</f>
        <v>0.5</v>
      </c>
      <c r="S1399" s="2">
        <f>VLOOKUP($F1399,Experiment!$A$2:$U$90,MATCH(Results!S$1,Experiment!$A$1:$U$1,0),FALSE)</f>
        <v>10</v>
      </c>
      <c r="T1399" s="2">
        <f>VLOOKUP($F1399,Experiment!$A$2:$U$90,MATCH(Results!T$1,Experiment!$A$1:$U$1,0),FALSE)</f>
        <v>400</v>
      </c>
      <c r="U1399" s="2">
        <f>VLOOKUP($F1399,Experiment!$A$2:$U$90,MATCH(Results!U$1,Experiment!$A$1:$U$1,0),FALSE)</f>
        <v>20</v>
      </c>
      <c r="V1399" s="2">
        <f>VLOOKUP($F1399,Experiment!$A$2:$U$90,MATCH(Results!V$1,Experiment!$A$1:$U$1,0),FALSE)</f>
        <v>2</v>
      </c>
      <c r="W1399" s="3">
        <f>VLOOKUP($F1399,Experiment!$A$2:$U$90,MATCH(Results!W$1,Experiment!$A$1:$U$1,0),FALSE)</f>
        <v>0.25</v>
      </c>
      <c r="X1399" s="3">
        <f>VLOOKUP($F1399,Experiment!$A$2:$U$90,MATCH(Results!X$1,Experiment!$A$1:$U$1,0),FALSE)</f>
        <v>0.75</v>
      </c>
      <c r="Y1399" s="2">
        <f>VLOOKUP($F1399,Experiment!$A$2:$U$90,MATCH(Results!Y$1,Experiment!$A$1:$U$1,0),FALSE)</f>
        <v>2</v>
      </c>
      <c r="Z1399" s="3">
        <f>VLOOKUP($F1399,Experiment!$A$2:$U$90,MATCH(Results!Z$1,Experiment!$A$1:$U$1,0),FALSE)</f>
        <v>0.5</v>
      </c>
      <c r="AA1399" s="3">
        <f>VLOOKUP($F1399,Experiment!$A$2:$U$90,MATCH(Results!AA$1,Experiment!$A$1:$U$1,0),FALSE)</f>
        <v>0.25</v>
      </c>
      <c r="AB1399" s="3">
        <f>VLOOKUP($F1399,Experiment!$A$2:$U$90,MATCH(Results!AB$1,Experiment!$A$1:$U$1,0),FALSE)</f>
        <v>0.625</v>
      </c>
      <c r="AC1399" s="3">
        <f>VLOOKUP($F1399,Experiment!$A$2:$U$90,MATCH(Results!AC$1,Experiment!$A$1:$U$1,0),FALSE)</f>
        <v>0.375</v>
      </c>
      <c r="AD1399" s="2">
        <f>VLOOKUP($F1399,Experiment!$A$2:$U$90,MATCH(Results!AD$1,Experiment!$A$1:$U$1,0),FALSE)</f>
        <v>5</v>
      </c>
      <c r="AE1399" s="2">
        <f>VLOOKUP($F1399,Experiment!$A$2:$U$90,MATCH(Results!AE$1,Experiment!$A$1:$U$1,0),FALSE)</f>
        <v>375</v>
      </c>
      <c r="AF1399" s="2">
        <f>VLOOKUP($F1399,Experiment!$A$2:$U$90,MATCH(Results!AF$1,Experiment!$A$1:$U$1,0),FALSE)</f>
        <v>19.364916731037084</v>
      </c>
      <c r="AG1399" s="3">
        <f>VLOOKUP($F1399,Experiment!$A$2:$W$90,MATCH(Results!AG$1,Experiment!$A$1:$W$1,0),FALSE)</f>
        <v>0.82730419370997643</v>
      </c>
      <c r="AH1399" s="3">
        <f>VLOOKUP($F1399,Experiment!$A$2:$W$90,MATCH(Results!AH$1,Experiment!$A$1:$W$1,0),FALSE)</f>
        <v>0.38648875795104182</v>
      </c>
      <c r="AI1399" s="3">
        <f>VLOOKUP($F1399,Experiment!$A$2:$X$90,MATCH(Results!AI$1,Experiment!$A$1:$X$1,0),FALSE)</f>
        <v>0.61351124204895813</v>
      </c>
      <c r="AJ1399" s="2">
        <f>Table1[[#This Row],[Gain]]^Table1[[#This Row],[θ]]</f>
        <v>20.367331083133973</v>
      </c>
      <c r="AK1399" s="2">
        <f>-Table1[[#This Row],[λ]]*-Table1[[#This Row],[Loss]]^Table1[[#This Row],[θ]]</f>
        <v>15.387517868726606</v>
      </c>
      <c r="AL1399" s="2">
        <f>Table1[[#This Row],[v_n_w_g]]-Table1[[#This Row],[v_n_w_l]]</f>
        <v>4.9798132144073666</v>
      </c>
      <c r="AM1399" s="2">
        <f>IF(Table1[[#This Row],[diff_v]]&gt;=1,1,0)</f>
        <v>1</v>
      </c>
    </row>
    <row r="1400" spans="1:39" hidden="1" x14ac:dyDescent="0.3">
      <c r="A1400">
        <v>66</v>
      </c>
      <c r="B1400" t="s">
        <v>47</v>
      </c>
      <c r="C1400" s="22">
        <f>VLOOKUP(Table1[[#This Row],[Subject]],'Subject Profile'!$A$2:$E$8,4,FALSE)</f>
        <v>0.88613857459934653</v>
      </c>
      <c r="D1400" s="22">
        <f>VLOOKUP(Table1[[#This Row],[Subject]],'Subject Profile'!$A$2:$E$8,5,FALSE)</f>
        <v>-2</v>
      </c>
      <c r="E1400" t="s">
        <v>110</v>
      </c>
      <c r="F1400" t="s">
        <v>103</v>
      </c>
      <c r="G1400" t="s">
        <v>113</v>
      </c>
      <c r="H1400">
        <f>IF(Table1[[#This Row],[decision]]="accept",1,0)</f>
        <v>0</v>
      </c>
      <c r="I1400">
        <v>0</v>
      </c>
      <c r="J1400">
        <v>1170</v>
      </c>
      <c r="K1400">
        <v>1664607163</v>
      </c>
      <c r="L1400">
        <v>5</v>
      </c>
      <c r="M1400" t="str">
        <f>VLOOKUP($F1400,Experiment!$A$2:$U$90,MATCH(Results!M$1,Experiment!$A$1:$U$1,0)+1,FALSE)</f>
        <v>I</v>
      </c>
      <c r="N1400">
        <f>IF(Table1[[#This Row],[Impact]]="I",0,1)</f>
        <v>0</v>
      </c>
      <c r="O1400" s="2">
        <f>VLOOKUP($F1400,Experiment!$A$2:$U$90,MATCH(Results!O$1,Experiment!$A$1:$U$1,0),FALSE)</f>
        <v>-90</v>
      </c>
      <c r="P1400" s="3">
        <f>VLOOKUP($F1400,Experiment!$A$2:$U$90,MATCH(Results!P$1,Experiment!$A$1:$U$1,0),FALSE)</f>
        <v>0.5</v>
      </c>
      <c r="Q1400" s="2">
        <f>VLOOKUP($F1400,Experiment!$A$2:$U$90,MATCH(Results!Q$1,Experiment!$A$1:$U$1,0),FALSE)</f>
        <v>180</v>
      </c>
      <c r="R1400" s="3">
        <f>VLOOKUP($F1400,Experiment!$A$2:$U$90,MATCH(Results!R$1,Experiment!$A$1:$U$1,0),FALSE)</f>
        <v>0.5</v>
      </c>
      <c r="S1400" s="2">
        <f>VLOOKUP($F1400,Experiment!$A$2:$U$90,MATCH(Results!S$1,Experiment!$A$1:$U$1,0),FALSE)</f>
        <v>45</v>
      </c>
      <c r="T1400" s="2">
        <f>VLOOKUP($F1400,Experiment!$A$2:$U$90,MATCH(Results!T$1,Experiment!$A$1:$U$1,0),FALSE)</f>
        <v>18225</v>
      </c>
      <c r="U1400" s="2">
        <f>VLOOKUP($F1400,Experiment!$A$2:$U$90,MATCH(Results!U$1,Experiment!$A$1:$U$1,0),FALSE)</f>
        <v>135</v>
      </c>
      <c r="V1400" s="2">
        <f>VLOOKUP($F1400,Experiment!$A$2:$U$90,MATCH(Results!V$1,Experiment!$A$1:$U$1,0),FALSE)</f>
        <v>2</v>
      </c>
      <c r="W1400" s="3">
        <f>VLOOKUP($F1400,Experiment!$A$2:$U$90,MATCH(Results!W$1,Experiment!$A$1:$U$1,0),FALSE)</f>
        <v>0.25</v>
      </c>
      <c r="X1400" s="3">
        <f>VLOOKUP($F1400,Experiment!$A$2:$U$90,MATCH(Results!X$1,Experiment!$A$1:$U$1,0),FALSE)</f>
        <v>0.75</v>
      </c>
      <c r="Y1400" s="2">
        <f>VLOOKUP($F1400,Experiment!$A$2:$U$90,MATCH(Results!Y$1,Experiment!$A$1:$U$1,0),FALSE)</f>
        <v>2</v>
      </c>
      <c r="Z1400" s="3">
        <f>VLOOKUP($F1400,Experiment!$A$2:$U$90,MATCH(Results!Z$1,Experiment!$A$1:$U$1,0),FALSE)</f>
        <v>0.5</v>
      </c>
      <c r="AA1400" s="3">
        <f>VLOOKUP($F1400,Experiment!$A$2:$U$90,MATCH(Results!AA$1,Experiment!$A$1:$U$1,0),FALSE)</f>
        <v>0.25</v>
      </c>
      <c r="AB1400" s="3">
        <f>VLOOKUP($F1400,Experiment!$A$2:$U$90,MATCH(Results!AB$1,Experiment!$A$1:$U$1,0),FALSE)</f>
        <v>0.625</v>
      </c>
      <c r="AC1400" s="3">
        <f>VLOOKUP($F1400,Experiment!$A$2:$U$90,MATCH(Results!AC$1,Experiment!$A$1:$U$1,0),FALSE)</f>
        <v>0.375</v>
      </c>
      <c r="AD1400" s="2">
        <f>VLOOKUP($F1400,Experiment!$A$2:$U$90,MATCH(Results!AD$1,Experiment!$A$1:$U$1,0),FALSE)</f>
        <v>11.25</v>
      </c>
      <c r="AE1400" s="2">
        <f>VLOOKUP($F1400,Experiment!$A$2:$U$90,MATCH(Results!AE$1,Experiment!$A$1:$U$1,0),FALSE)</f>
        <v>17085.9375</v>
      </c>
      <c r="AF1400" s="2">
        <f>VLOOKUP($F1400,Experiment!$A$2:$U$90,MATCH(Results!AF$1,Experiment!$A$1:$U$1,0),FALSE)</f>
        <v>130.71318793450033</v>
      </c>
      <c r="AG1400" s="3">
        <f>VLOOKUP($F1400,Experiment!$A$2:$W$90,MATCH(Results!AG$1,Experiment!$A$1:$W$1,0),FALSE)</f>
        <v>0.82730419370997643</v>
      </c>
      <c r="AH1400" s="3">
        <f>VLOOKUP($F1400,Experiment!$A$2:$W$90,MATCH(Results!AH$1,Experiment!$A$1:$W$1,0),FALSE)</f>
        <v>0.38648875795104182</v>
      </c>
      <c r="AI1400" s="3">
        <f>VLOOKUP($F1400,Experiment!$A$2:$X$90,MATCH(Results!AI$1,Experiment!$A$1:$X$1,0),FALSE)</f>
        <v>0.61351124204895813</v>
      </c>
      <c r="AJ1400" s="2">
        <f>Table1[[#This Row],[Gain]]^Table1[[#This Row],[θ]]</f>
        <v>99.651528158912399</v>
      </c>
      <c r="AK1400" s="2">
        <f>-Table1[[#This Row],[λ]]*-Table1[[#This Row],[Loss]]^Table1[[#This Row],[θ]]</f>
        <v>107.83498131120591</v>
      </c>
      <c r="AL1400" s="2">
        <f>Table1[[#This Row],[v_n_w_g]]-Table1[[#This Row],[v_n_w_l]]</f>
        <v>-8.1834531522935094</v>
      </c>
      <c r="AM1400" s="2">
        <f>IF(Table1[[#This Row],[diff_v]]&gt;=1,1,0)</f>
        <v>0</v>
      </c>
    </row>
    <row r="1401" spans="1:39" hidden="1" x14ac:dyDescent="0.3">
      <c r="A1401">
        <v>67</v>
      </c>
      <c r="B1401" t="s">
        <v>47</v>
      </c>
      <c r="C1401" s="22">
        <f>VLOOKUP(Table1[[#This Row],[Subject]],'Subject Profile'!$A$2:$E$8,4,FALSE)</f>
        <v>0.88613857459934653</v>
      </c>
      <c r="D1401" s="22">
        <f>VLOOKUP(Table1[[#This Row],[Subject]],'Subject Profile'!$A$2:$E$8,5,FALSE)</f>
        <v>-2</v>
      </c>
      <c r="E1401" t="s">
        <v>110</v>
      </c>
      <c r="F1401" t="s">
        <v>55</v>
      </c>
      <c r="G1401" t="s">
        <v>56</v>
      </c>
      <c r="H1401">
        <f>IF(Table1[[#This Row],[decision]]="accept",1,0)</f>
        <v>0</v>
      </c>
      <c r="I1401">
        <v>0</v>
      </c>
      <c r="J1401">
        <v>1170</v>
      </c>
      <c r="K1401">
        <v>1664607174</v>
      </c>
      <c r="L1401">
        <v>11</v>
      </c>
      <c r="M1401" t="str">
        <f>VLOOKUP($F1401,Experiment!$A$2:$U$90,MATCH(Results!M$1,Experiment!$A$1:$U$1,0)+1,FALSE)</f>
        <v>R</v>
      </c>
      <c r="N1401">
        <f>IF(Table1[[#This Row],[Impact]]="I",0,1)</f>
        <v>1</v>
      </c>
      <c r="O1401" s="2">
        <f>VLOOKUP($F1401,Experiment!$A$2:$U$90,MATCH(Results!O$1,Experiment!$A$1:$U$1,0),FALSE)</f>
        <v>0</v>
      </c>
      <c r="P1401" s="3">
        <f>VLOOKUP($F1401,Experiment!$A$2:$U$90,MATCH(Results!P$1,Experiment!$A$1:$U$1,0),FALSE)</f>
        <v>0</v>
      </c>
      <c r="Q1401" s="2">
        <f>VLOOKUP($F1401,Experiment!$A$2:$U$90,MATCH(Results!Q$1,Experiment!$A$1:$U$1,0),FALSE)</f>
        <v>0</v>
      </c>
      <c r="R1401" s="3">
        <f>VLOOKUP($F1401,Experiment!$A$2:$U$90,MATCH(Results!R$1,Experiment!$A$1:$U$1,0),FALSE)</f>
        <v>0</v>
      </c>
      <c r="S1401" s="2">
        <f>VLOOKUP($F1401,Experiment!$A$2:$U$90,MATCH(Results!S$1,Experiment!$A$1:$U$1,0),FALSE)</f>
        <v>0</v>
      </c>
      <c r="T1401" s="2">
        <f>VLOOKUP($F1401,Experiment!$A$2:$U$90,MATCH(Results!T$1,Experiment!$A$1:$U$1,0),FALSE)</f>
        <v>0</v>
      </c>
      <c r="U1401" s="2">
        <f>VLOOKUP($F1401,Experiment!$A$2:$U$90,MATCH(Results!U$1,Experiment!$A$1:$U$1,0),FALSE)</f>
        <v>0</v>
      </c>
      <c r="V1401" s="2">
        <f>VLOOKUP($F1401,Experiment!$A$2:$U$90,MATCH(Results!V$1,Experiment!$A$1:$U$1,0),FALSE)</f>
        <v>0</v>
      </c>
      <c r="W1401" s="3">
        <f>VLOOKUP($F1401,Experiment!$A$2:$U$90,MATCH(Results!W$1,Experiment!$A$1:$U$1,0),FALSE)</f>
        <v>0</v>
      </c>
      <c r="X1401" s="3">
        <f>VLOOKUP($F1401,Experiment!$A$2:$U$90,MATCH(Results!X$1,Experiment!$A$1:$U$1,0),FALSE)</f>
        <v>0</v>
      </c>
      <c r="Y1401" s="2">
        <f>VLOOKUP($F1401,Experiment!$A$2:$U$90,MATCH(Results!Y$1,Experiment!$A$1:$U$1,0),FALSE)</f>
        <v>0</v>
      </c>
      <c r="Z1401" s="3">
        <f>VLOOKUP($F1401,Experiment!$A$2:$U$90,MATCH(Results!Z$1,Experiment!$A$1:$U$1,0),FALSE)</f>
        <v>0</v>
      </c>
      <c r="AA1401" s="3">
        <f>VLOOKUP($F1401,Experiment!$A$2:$U$90,MATCH(Results!AA$1,Experiment!$A$1:$U$1,0),FALSE)</f>
        <v>0</v>
      </c>
      <c r="AB1401" s="3">
        <f>VLOOKUP($F1401,Experiment!$A$2:$U$90,MATCH(Results!AB$1,Experiment!$A$1:$U$1,0),FALSE)</f>
        <v>0</v>
      </c>
      <c r="AC1401" s="3">
        <f>VLOOKUP($F1401,Experiment!$A$2:$U$90,MATCH(Results!AC$1,Experiment!$A$1:$U$1,0),FALSE)</f>
        <v>0</v>
      </c>
      <c r="AD1401" s="2">
        <f>VLOOKUP($F1401,Experiment!$A$2:$U$90,MATCH(Results!AD$1,Experiment!$A$1:$U$1,0),FALSE)</f>
        <v>0</v>
      </c>
      <c r="AE1401" s="2">
        <f>VLOOKUP($F1401,Experiment!$A$2:$U$90,MATCH(Results!AE$1,Experiment!$A$1:$U$1,0),FALSE)</f>
        <v>0</v>
      </c>
      <c r="AF1401" s="2">
        <f>VLOOKUP($F1401,Experiment!$A$2:$U$90,MATCH(Results!AF$1,Experiment!$A$1:$U$1,0),FALSE)</f>
        <v>0</v>
      </c>
      <c r="AG1401" s="2"/>
      <c r="AH1401" s="3">
        <f>VLOOKUP($F1401,Experiment!$A$2:$W$90,MATCH(Results!AH$1,Experiment!$A$1:$W$1,0),FALSE)</f>
        <v>0</v>
      </c>
      <c r="AI1401" s="2">
        <f>VLOOKUP($F1401,Experiment!$A$2:$X$90,MATCH(Results!AI$1,Experiment!$A$1:$X$1,0),FALSE)</f>
        <v>0</v>
      </c>
      <c r="AJ1401" s="2">
        <f>Table1[[#This Row],[Gain]]^Table1[[#This Row],[θ]]</f>
        <v>0</v>
      </c>
      <c r="AK1401" s="2">
        <f>-Table1[[#This Row],[λ]]*-Table1[[#This Row],[Loss]]^Table1[[#This Row],[θ]]</f>
        <v>0</v>
      </c>
      <c r="AL1401" s="2">
        <f>Table1[[#This Row],[v_n_w_g]]-Table1[[#This Row],[v_n_w_l]]</f>
        <v>0</v>
      </c>
      <c r="AM1401" s="2">
        <f>IF(Table1[[#This Row],[diff_v]]&gt;=1,1,0)</f>
        <v>0</v>
      </c>
    </row>
    <row r="1402" spans="1:39" hidden="1" x14ac:dyDescent="0.3">
      <c r="A1402">
        <v>0</v>
      </c>
      <c r="B1402" t="s">
        <v>48</v>
      </c>
      <c r="C1402" s="22">
        <f>VLOOKUP(Table1[[#This Row],[Subject]],'Subject Profile'!$A$2:$E$8,4,FALSE)</f>
        <v>1</v>
      </c>
      <c r="D1402" s="22">
        <f>VLOOKUP(Table1[[#This Row],[Subject]],'Subject Profile'!$A$2:$E$8,5,FALSE)</f>
        <v>-2</v>
      </c>
      <c r="E1402" t="s">
        <v>49</v>
      </c>
      <c r="F1402" t="s">
        <v>4</v>
      </c>
      <c r="G1402" t="s">
        <v>5</v>
      </c>
      <c r="H1402">
        <f>IF(Table1[[#This Row],[decision]]="accept",1,0)</f>
        <v>0</v>
      </c>
      <c r="I1402">
        <v>0</v>
      </c>
      <c r="J1402" t="s">
        <v>107</v>
      </c>
      <c r="K1402">
        <v>1665039433</v>
      </c>
      <c r="L1402" t="s">
        <v>136</v>
      </c>
      <c r="M1402" t="str">
        <f>VLOOKUP($F1402,Experiment!$A$2:$U$90,MATCH(Results!M$1,Experiment!$A$1:$U$1,0)+1,FALSE)</f>
        <v>I</v>
      </c>
      <c r="N1402">
        <f>IF(Table1[[#This Row],[Impact]]="I",0,1)</f>
        <v>0</v>
      </c>
      <c r="O1402" s="2">
        <f>VLOOKUP($F1402,Experiment!$A$2:$U$90,MATCH(Results!O$1,Experiment!$A$1:$U$1,0),FALSE)</f>
        <v>-50</v>
      </c>
      <c r="P1402" s="3">
        <f>VLOOKUP($F1402,Experiment!$A$2:$U$90,MATCH(Results!P$1,Experiment!$A$1:$U$1,0),FALSE)</f>
        <v>0.5</v>
      </c>
      <c r="Q1402" s="2">
        <f>VLOOKUP($F1402,Experiment!$A$2:$U$90,MATCH(Results!Q$1,Experiment!$A$1:$U$1,0),FALSE)</f>
        <v>60</v>
      </c>
      <c r="R1402" s="3">
        <f>VLOOKUP($F1402,Experiment!$A$2:$U$90,MATCH(Results!R$1,Experiment!$A$1:$U$1,0),FALSE)</f>
        <v>0.5</v>
      </c>
      <c r="S1402" s="2">
        <f>VLOOKUP($F1402,Experiment!$A$2:$U$90,MATCH(Results!S$1,Experiment!$A$1:$U$1,0),FALSE)</f>
        <v>5</v>
      </c>
      <c r="T1402" s="2">
        <f>VLOOKUP($F1402,Experiment!$A$2:$U$90,MATCH(Results!T$1,Experiment!$A$1:$U$1,0),FALSE)</f>
        <v>3025</v>
      </c>
      <c r="U1402" s="2">
        <f>VLOOKUP($F1402,Experiment!$A$2:$U$90,MATCH(Results!U$1,Experiment!$A$1:$U$1,0),FALSE)</f>
        <v>55</v>
      </c>
      <c r="V1402" s="2">
        <f>VLOOKUP($F1402,Experiment!$A$2:$U$90,MATCH(Results!V$1,Experiment!$A$1:$U$1,0),FALSE)</f>
        <v>2</v>
      </c>
      <c r="W1402" s="3">
        <f>VLOOKUP($F1402,Experiment!$A$2:$U$90,MATCH(Results!W$1,Experiment!$A$1:$U$1,0),FALSE)</f>
        <v>0.25</v>
      </c>
      <c r="X1402" s="3">
        <f>VLOOKUP($F1402,Experiment!$A$2:$U$90,MATCH(Results!X$1,Experiment!$A$1:$U$1,0),FALSE)</f>
        <v>0.75</v>
      </c>
      <c r="Y1402" s="2">
        <f>VLOOKUP($F1402,Experiment!$A$2:$U$90,MATCH(Results!Y$1,Experiment!$A$1:$U$1,0),FALSE)</f>
        <v>2</v>
      </c>
      <c r="Z1402" s="3">
        <f>VLOOKUP($F1402,Experiment!$A$2:$U$90,MATCH(Results!Z$1,Experiment!$A$1:$U$1,0),FALSE)</f>
        <v>0.5</v>
      </c>
      <c r="AA1402" s="3">
        <f>VLOOKUP($F1402,Experiment!$A$2:$U$90,MATCH(Results!AA$1,Experiment!$A$1:$U$1,0),FALSE)</f>
        <v>0.25</v>
      </c>
      <c r="AB1402" s="3">
        <f>VLOOKUP($F1402,Experiment!$A$2:$U$90,MATCH(Results!AB$1,Experiment!$A$1:$U$1,0),FALSE)</f>
        <v>0.625</v>
      </c>
      <c r="AC1402" s="3">
        <f>VLOOKUP($F1402,Experiment!$A$2:$U$90,MATCH(Results!AC$1,Experiment!$A$1:$U$1,0),FALSE)</f>
        <v>0.375</v>
      </c>
      <c r="AD1402" s="2">
        <f>VLOOKUP($F1402,Experiment!$A$2:$U$90,MATCH(Results!AD$1,Experiment!$A$1:$U$1,0),FALSE)</f>
        <v>-8.75</v>
      </c>
      <c r="AE1402" s="2">
        <f>VLOOKUP($F1402,Experiment!$A$2:$U$90,MATCH(Results!AE$1,Experiment!$A$1:$U$1,0),FALSE)</f>
        <v>2835.9375</v>
      </c>
      <c r="AF1402" s="2">
        <f>VLOOKUP($F1402,Experiment!$A$2:$U$90,MATCH(Results!AF$1,Experiment!$A$1:$U$1,0),FALSE)</f>
        <v>53.253521010351982</v>
      </c>
      <c r="AG1402" s="3">
        <f>VLOOKUP($F1402,Experiment!$A$2:$W$90,MATCH(Results!AG$1,Experiment!$A$1:$W$1,0),FALSE)</f>
        <v>0.82730419370997643</v>
      </c>
      <c r="AH1402" s="3">
        <f>VLOOKUP($F1402,Experiment!$A$2:$W$90,MATCH(Results!AH$1,Experiment!$A$1:$W$1,0),FALSE)</f>
        <v>0.38648875795104182</v>
      </c>
      <c r="AI1402" s="3">
        <f>VLOOKUP($F1402,Experiment!$A$2:$X$90,MATCH(Results!AI$1,Experiment!$A$1:$X$1,0),FALSE)</f>
        <v>0.61351124204895813</v>
      </c>
      <c r="AJ1402" s="2">
        <f>Table1[[#This Row],[Gain]]^Table1[[#This Row],[θ]]</f>
        <v>60</v>
      </c>
      <c r="AK1402" s="2">
        <f>-Table1[[#This Row],[λ]]*-Table1[[#This Row],[Loss]]^Table1[[#This Row],[θ]]</f>
        <v>100</v>
      </c>
      <c r="AL1402" s="2">
        <f>Table1[[#This Row],[v_n_w_g]]-Table1[[#This Row],[v_n_w_l]]</f>
        <v>-40</v>
      </c>
      <c r="AM1402" s="2">
        <f>IF(Table1[[#This Row],[diff_v]]&gt;=1,1,0)</f>
        <v>0</v>
      </c>
    </row>
    <row r="1403" spans="1:39" hidden="1" x14ac:dyDescent="0.3">
      <c r="A1403">
        <v>1</v>
      </c>
      <c r="B1403" t="s">
        <v>48</v>
      </c>
      <c r="C1403" s="22">
        <f>VLOOKUP(Table1[[#This Row],[Subject]],'Subject Profile'!$A$2:$E$8,4,FALSE)</f>
        <v>1</v>
      </c>
      <c r="D1403" s="22">
        <f>VLOOKUP(Table1[[#This Row],[Subject]],'Subject Profile'!$A$2:$E$8,5,FALSE)</f>
        <v>-2</v>
      </c>
      <c r="E1403" t="s">
        <v>49</v>
      </c>
      <c r="F1403" t="s">
        <v>23</v>
      </c>
      <c r="G1403" t="s">
        <v>5</v>
      </c>
      <c r="H1403">
        <f>IF(Table1[[#This Row],[decision]]="accept",1,0)</f>
        <v>0</v>
      </c>
      <c r="I1403">
        <v>0</v>
      </c>
      <c r="J1403" t="s">
        <v>107</v>
      </c>
      <c r="K1403">
        <v>1665039479</v>
      </c>
      <c r="L1403">
        <v>46</v>
      </c>
      <c r="M1403" t="str">
        <f>VLOOKUP($F1403,Experiment!$A$2:$U$90,MATCH(Results!M$1,Experiment!$A$1:$U$1,0)+1,FALSE)</f>
        <v>I</v>
      </c>
      <c r="N1403">
        <f>IF(Table1[[#This Row],[Impact]]="I",0,1)</f>
        <v>0</v>
      </c>
      <c r="O1403" s="2">
        <f>VLOOKUP($F1403,Experiment!$A$2:$U$90,MATCH(Results!O$1,Experiment!$A$1:$U$1,0),FALSE)</f>
        <v>-90</v>
      </c>
      <c r="P1403" s="3">
        <f>VLOOKUP($F1403,Experiment!$A$2:$U$90,MATCH(Results!P$1,Experiment!$A$1:$U$1,0),FALSE)</f>
        <v>0.5</v>
      </c>
      <c r="Q1403" s="2">
        <f>VLOOKUP($F1403,Experiment!$A$2:$U$90,MATCH(Results!Q$1,Experiment!$A$1:$U$1,0),FALSE)</f>
        <v>100</v>
      </c>
      <c r="R1403" s="3">
        <f>VLOOKUP($F1403,Experiment!$A$2:$U$90,MATCH(Results!R$1,Experiment!$A$1:$U$1,0),FALSE)</f>
        <v>0.5</v>
      </c>
      <c r="S1403" s="2">
        <f>VLOOKUP($F1403,Experiment!$A$2:$U$90,MATCH(Results!S$1,Experiment!$A$1:$U$1,0),FALSE)</f>
        <v>5</v>
      </c>
      <c r="T1403" s="2">
        <f>VLOOKUP($F1403,Experiment!$A$2:$U$90,MATCH(Results!T$1,Experiment!$A$1:$U$1,0),FALSE)</f>
        <v>9025</v>
      </c>
      <c r="U1403" s="2">
        <f>VLOOKUP($F1403,Experiment!$A$2:$U$90,MATCH(Results!U$1,Experiment!$A$1:$U$1,0),FALSE)</f>
        <v>95</v>
      </c>
      <c r="V1403" s="2">
        <f>VLOOKUP($F1403,Experiment!$A$2:$U$90,MATCH(Results!V$1,Experiment!$A$1:$U$1,0),FALSE)</f>
        <v>2</v>
      </c>
      <c r="W1403" s="3">
        <f>VLOOKUP($F1403,Experiment!$A$2:$U$90,MATCH(Results!W$1,Experiment!$A$1:$U$1,0),FALSE)</f>
        <v>0.25</v>
      </c>
      <c r="X1403" s="3">
        <f>VLOOKUP($F1403,Experiment!$A$2:$U$90,MATCH(Results!X$1,Experiment!$A$1:$U$1,0),FALSE)</f>
        <v>0.75</v>
      </c>
      <c r="Y1403" s="2">
        <f>VLOOKUP($F1403,Experiment!$A$2:$U$90,MATCH(Results!Y$1,Experiment!$A$1:$U$1,0),FALSE)</f>
        <v>2</v>
      </c>
      <c r="Z1403" s="3">
        <f>VLOOKUP($F1403,Experiment!$A$2:$U$90,MATCH(Results!Z$1,Experiment!$A$1:$U$1,0),FALSE)</f>
        <v>0.5</v>
      </c>
      <c r="AA1403" s="3">
        <f>VLOOKUP($F1403,Experiment!$A$2:$U$90,MATCH(Results!AA$1,Experiment!$A$1:$U$1,0),FALSE)</f>
        <v>0.25</v>
      </c>
      <c r="AB1403" s="3">
        <f>VLOOKUP($F1403,Experiment!$A$2:$U$90,MATCH(Results!AB$1,Experiment!$A$1:$U$1,0),FALSE)</f>
        <v>0.625</v>
      </c>
      <c r="AC1403" s="3">
        <f>VLOOKUP($F1403,Experiment!$A$2:$U$90,MATCH(Results!AC$1,Experiment!$A$1:$U$1,0),FALSE)</f>
        <v>0.375</v>
      </c>
      <c r="AD1403" s="2">
        <f>VLOOKUP($F1403,Experiment!$A$2:$U$90,MATCH(Results!AD$1,Experiment!$A$1:$U$1,0),FALSE)</f>
        <v>-18.75</v>
      </c>
      <c r="AE1403" s="2">
        <f>VLOOKUP($F1403,Experiment!$A$2:$U$90,MATCH(Results!AE$1,Experiment!$A$1:$U$1,0),FALSE)</f>
        <v>8460.9375</v>
      </c>
      <c r="AF1403" s="2">
        <f>VLOOKUP($F1403,Experiment!$A$2:$U$90,MATCH(Results!AF$1,Experiment!$A$1:$U$1,0),FALSE)</f>
        <v>91.983354472426157</v>
      </c>
      <c r="AG1403" s="3">
        <f>VLOOKUP($F1403,Experiment!$A$2:$W$90,MATCH(Results!AG$1,Experiment!$A$1:$W$1,0),FALSE)</f>
        <v>0.82730419370997643</v>
      </c>
      <c r="AH1403" s="3">
        <f>VLOOKUP($F1403,Experiment!$A$2:$W$90,MATCH(Results!AH$1,Experiment!$A$1:$W$1,0),FALSE)</f>
        <v>0.38648875795104182</v>
      </c>
      <c r="AI1403" s="3">
        <f>VLOOKUP($F1403,Experiment!$A$2:$X$90,MATCH(Results!AI$1,Experiment!$A$1:$X$1,0),FALSE)</f>
        <v>0.61351124204895813</v>
      </c>
      <c r="AJ1403" s="2">
        <f>Table1[[#This Row],[Gain]]^Table1[[#This Row],[θ]]</f>
        <v>100</v>
      </c>
      <c r="AK1403" s="2">
        <f>-Table1[[#This Row],[λ]]*-Table1[[#This Row],[Loss]]^Table1[[#This Row],[θ]]</f>
        <v>180</v>
      </c>
      <c r="AL1403" s="2">
        <f>Table1[[#This Row],[v_n_w_g]]-Table1[[#This Row],[v_n_w_l]]</f>
        <v>-80</v>
      </c>
      <c r="AM1403" s="2">
        <f>IF(Table1[[#This Row],[diff_v]]&gt;=1,1,0)</f>
        <v>0</v>
      </c>
    </row>
    <row r="1404" spans="1:39" hidden="1" x14ac:dyDescent="0.3">
      <c r="A1404">
        <v>2</v>
      </c>
      <c r="B1404" t="s">
        <v>48</v>
      </c>
      <c r="C1404" s="22">
        <f>VLOOKUP(Table1[[#This Row],[Subject]],'Subject Profile'!$A$2:$E$8,4,FALSE)</f>
        <v>1</v>
      </c>
      <c r="D1404" s="22">
        <f>VLOOKUP(Table1[[#This Row],[Subject]],'Subject Profile'!$A$2:$E$8,5,FALSE)</f>
        <v>-2</v>
      </c>
      <c r="E1404" t="s">
        <v>49</v>
      </c>
      <c r="F1404" t="s">
        <v>27</v>
      </c>
      <c r="G1404" t="s">
        <v>7</v>
      </c>
      <c r="H1404">
        <f>IF(Table1[[#This Row],[decision]]="accept",1,0)</f>
        <v>1</v>
      </c>
      <c r="I1404">
        <v>-10</v>
      </c>
      <c r="J1404" t="s">
        <v>107</v>
      </c>
      <c r="K1404">
        <v>1665039507</v>
      </c>
      <c r="L1404">
        <v>28</v>
      </c>
      <c r="M1404" t="str">
        <f>VLOOKUP($F1404,Experiment!$A$2:$U$90,MATCH(Results!M$1,Experiment!$A$1:$U$1,0)+1,FALSE)</f>
        <v>I</v>
      </c>
      <c r="N1404">
        <f>IF(Table1[[#This Row],[Impact]]="I",0,1)</f>
        <v>0</v>
      </c>
      <c r="O1404" s="2">
        <f>VLOOKUP($F1404,Experiment!$A$2:$U$90,MATCH(Results!O$1,Experiment!$A$1:$U$1,0),FALSE)</f>
        <v>-10</v>
      </c>
      <c r="P1404" s="3">
        <f>VLOOKUP($F1404,Experiment!$A$2:$U$90,MATCH(Results!P$1,Experiment!$A$1:$U$1,0),FALSE)</f>
        <v>0.5</v>
      </c>
      <c r="Q1404" s="2">
        <f>VLOOKUP($F1404,Experiment!$A$2:$U$90,MATCH(Results!Q$1,Experiment!$A$1:$U$1,0),FALSE)</f>
        <v>10</v>
      </c>
      <c r="R1404" s="3">
        <f>VLOOKUP($F1404,Experiment!$A$2:$U$90,MATCH(Results!R$1,Experiment!$A$1:$U$1,0),FALSE)</f>
        <v>0.5</v>
      </c>
      <c r="S1404" s="2">
        <f>VLOOKUP($F1404,Experiment!$A$2:$U$90,MATCH(Results!S$1,Experiment!$A$1:$U$1,0),FALSE)</f>
        <v>0</v>
      </c>
      <c r="T1404" s="2">
        <f>VLOOKUP($F1404,Experiment!$A$2:$U$90,MATCH(Results!T$1,Experiment!$A$1:$U$1,0),FALSE)</f>
        <v>100</v>
      </c>
      <c r="U1404" s="2">
        <f>VLOOKUP($F1404,Experiment!$A$2:$U$90,MATCH(Results!U$1,Experiment!$A$1:$U$1,0),FALSE)</f>
        <v>10</v>
      </c>
      <c r="V1404" s="2">
        <f>VLOOKUP($F1404,Experiment!$A$2:$U$90,MATCH(Results!V$1,Experiment!$A$1:$U$1,0),FALSE)</f>
        <v>4</v>
      </c>
      <c r="W1404" s="3">
        <f>VLOOKUP($F1404,Experiment!$A$2:$U$90,MATCH(Results!W$1,Experiment!$A$1:$U$1,0),FALSE)</f>
        <v>0.75</v>
      </c>
      <c r="X1404" s="3">
        <f>VLOOKUP($F1404,Experiment!$A$2:$U$90,MATCH(Results!X$1,Experiment!$A$1:$U$1,0),FALSE)</f>
        <v>0.25</v>
      </c>
      <c r="Y1404" s="2">
        <f>VLOOKUP($F1404,Experiment!$A$2:$U$90,MATCH(Results!Y$1,Experiment!$A$1:$U$1,0),FALSE)</f>
        <v>1</v>
      </c>
      <c r="Z1404" s="3">
        <f>VLOOKUP($F1404,Experiment!$A$2:$U$90,MATCH(Results!Z$1,Experiment!$A$1:$U$1,0),FALSE)</f>
        <v>0.2</v>
      </c>
      <c r="AA1404" s="3">
        <f>VLOOKUP($F1404,Experiment!$A$2:$U$90,MATCH(Results!AA$1,Experiment!$A$1:$U$1,0),FALSE)</f>
        <v>4.9999999999999989E-2</v>
      </c>
      <c r="AB1404" s="3">
        <f>VLOOKUP($F1404,Experiment!$A$2:$U$90,MATCH(Results!AB$1,Experiment!$A$1:$U$1,0),FALSE)</f>
        <v>0.57499999999999996</v>
      </c>
      <c r="AC1404" s="3">
        <f>VLOOKUP($F1404,Experiment!$A$2:$U$90,MATCH(Results!AC$1,Experiment!$A$1:$U$1,0),FALSE)</f>
        <v>0.42500000000000004</v>
      </c>
      <c r="AD1404" s="2">
        <f>VLOOKUP($F1404,Experiment!$A$2:$U$90,MATCH(Results!AD$1,Experiment!$A$1:$U$1,0),FALSE)</f>
        <v>-1.5</v>
      </c>
      <c r="AE1404" s="2">
        <f>VLOOKUP($F1404,Experiment!$A$2:$U$90,MATCH(Results!AE$1,Experiment!$A$1:$U$1,0),FALSE)</f>
        <v>97.75</v>
      </c>
      <c r="AF1404" s="2">
        <f>VLOOKUP($F1404,Experiment!$A$2:$U$90,MATCH(Results!AF$1,Experiment!$A$1:$U$1,0),FALSE)</f>
        <v>9.8868599666425947</v>
      </c>
      <c r="AG1404" s="3">
        <f>VLOOKUP($F1404,Experiment!$A$2:$W$90,MATCH(Results!AG$1,Experiment!$A$1:$W$1,0),FALSE)</f>
        <v>0.89414323918902561</v>
      </c>
      <c r="AH1404" s="3">
        <f>VLOOKUP($F1404,Experiment!$A$2:$W$90,MATCH(Results!AH$1,Experiment!$A$1:$W$1,0),FALSE)</f>
        <v>0.42914847753168511</v>
      </c>
      <c r="AI1404" s="3">
        <f>VLOOKUP($F1404,Experiment!$A$2:$X$90,MATCH(Results!AI$1,Experiment!$A$1:$X$1,0),FALSE)</f>
        <v>0.57085152246831483</v>
      </c>
      <c r="AJ1404" s="2">
        <f>Table1[[#This Row],[Gain]]^Table1[[#This Row],[θ]]</f>
        <v>10</v>
      </c>
      <c r="AK1404" s="2">
        <f>-Table1[[#This Row],[λ]]*-Table1[[#This Row],[Loss]]^Table1[[#This Row],[θ]]</f>
        <v>20</v>
      </c>
      <c r="AL1404" s="2">
        <f>Table1[[#This Row],[v_n_w_g]]-Table1[[#This Row],[v_n_w_l]]</f>
        <v>-10</v>
      </c>
      <c r="AM1404" s="2">
        <f>IF(Table1[[#This Row],[diff_v]]&gt;=1,1,0)</f>
        <v>0</v>
      </c>
    </row>
    <row r="1405" spans="1:39" hidden="1" x14ac:dyDescent="0.3">
      <c r="A1405">
        <v>3</v>
      </c>
      <c r="B1405" t="s">
        <v>48</v>
      </c>
      <c r="C1405" s="22">
        <f>VLOOKUP(Table1[[#This Row],[Subject]],'Subject Profile'!$A$2:$E$8,4,FALSE)</f>
        <v>1</v>
      </c>
      <c r="D1405" s="22">
        <f>VLOOKUP(Table1[[#This Row],[Subject]],'Subject Profile'!$A$2:$E$8,5,FALSE)</f>
        <v>-2</v>
      </c>
      <c r="E1405" t="s">
        <v>49</v>
      </c>
      <c r="F1405" t="s">
        <v>31</v>
      </c>
      <c r="G1405" t="s">
        <v>7</v>
      </c>
      <c r="H1405">
        <f>IF(Table1[[#This Row],[decision]]="accept",1,0)</f>
        <v>1</v>
      </c>
      <c r="I1405">
        <v>-50</v>
      </c>
      <c r="J1405" t="s">
        <v>107</v>
      </c>
      <c r="K1405">
        <v>1665039530</v>
      </c>
      <c r="L1405">
        <v>23</v>
      </c>
      <c r="M1405" t="str">
        <f>VLOOKUP($F1405,Experiment!$A$2:$U$90,MATCH(Results!M$1,Experiment!$A$1:$U$1,0)+1,FALSE)</f>
        <v>I</v>
      </c>
      <c r="N1405">
        <f>IF(Table1[[#This Row],[Impact]]="I",0,1)</f>
        <v>0</v>
      </c>
      <c r="O1405" s="2">
        <f>VLOOKUP($F1405,Experiment!$A$2:$U$90,MATCH(Results!O$1,Experiment!$A$1:$U$1,0),FALSE)</f>
        <v>-50</v>
      </c>
      <c r="P1405" s="3">
        <f>VLOOKUP($F1405,Experiment!$A$2:$U$90,MATCH(Results!P$1,Experiment!$A$1:$U$1,0),FALSE)</f>
        <v>0.5</v>
      </c>
      <c r="Q1405" s="2">
        <f>VLOOKUP($F1405,Experiment!$A$2:$U$90,MATCH(Results!Q$1,Experiment!$A$1:$U$1,0),FALSE)</f>
        <v>50</v>
      </c>
      <c r="R1405" s="3">
        <f>VLOOKUP($F1405,Experiment!$A$2:$U$90,MATCH(Results!R$1,Experiment!$A$1:$U$1,0),FALSE)</f>
        <v>0.5</v>
      </c>
      <c r="S1405" s="2">
        <f>VLOOKUP($F1405,Experiment!$A$2:$U$90,MATCH(Results!S$1,Experiment!$A$1:$U$1,0),FALSE)</f>
        <v>0</v>
      </c>
      <c r="T1405" s="2">
        <f>VLOOKUP($F1405,Experiment!$A$2:$U$90,MATCH(Results!T$1,Experiment!$A$1:$U$1,0),FALSE)</f>
        <v>2500</v>
      </c>
      <c r="U1405" s="2">
        <f>VLOOKUP($F1405,Experiment!$A$2:$U$90,MATCH(Results!U$1,Experiment!$A$1:$U$1,0),FALSE)</f>
        <v>50</v>
      </c>
      <c r="V1405" s="2">
        <f>VLOOKUP($F1405,Experiment!$A$2:$U$90,MATCH(Results!V$1,Experiment!$A$1:$U$1,0),FALSE)</f>
        <v>4</v>
      </c>
      <c r="W1405" s="3">
        <f>VLOOKUP($F1405,Experiment!$A$2:$U$90,MATCH(Results!W$1,Experiment!$A$1:$U$1,0),FALSE)</f>
        <v>0.75</v>
      </c>
      <c r="X1405" s="3">
        <f>VLOOKUP($F1405,Experiment!$A$2:$U$90,MATCH(Results!X$1,Experiment!$A$1:$U$1,0),FALSE)</f>
        <v>0.25</v>
      </c>
      <c r="Y1405" s="2">
        <f>VLOOKUP($F1405,Experiment!$A$2:$U$90,MATCH(Results!Y$1,Experiment!$A$1:$U$1,0),FALSE)</f>
        <v>1</v>
      </c>
      <c r="Z1405" s="3">
        <f>VLOOKUP($F1405,Experiment!$A$2:$U$90,MATCH(Results!Z$1,Experiment!$A$1:$U$1,0),FALSE)</f>
        <v>0.2</v>
      </c>
      <c r="AA1405" s="3">
        <f>VLOOKUP($F1405,Experiment!$A$2:$U$90,MATCH(Results!AA$1,Experiment!$A$1:$U$1,0),FALSE)</f>
        <v>4.9999999999999989E-2</v>
      </c>
      <c r="AB1405" s="3">
        <f>VLOOKUP($F1405,Experiment!$A$2:$U$90,MATCH(Results!AB$1,Experiment!$A$1:$U$1,0),FALSE)</f>
        <v>0.57499999999999996</v>
      </c>
      <c r="AC1405" s="3">
        <f>VLOOKUP($F1405,Experiment!$A$2:$U$90,MATCH(Results!AC$1,Experiment!$A$1:$U$1,0),FALSE)</f>
        <v>0.42500000000000004</v>
      </c>
      <c r="AD1405" s="2">
        <f>VLOOKUP($F1405,Experiment!$A$2:$U$90,MATCH(Results!AD$1,Experiment!$A$1:$U$1,0),FALSE)</f>
        <v>-7.4999999999999929</v>
      </c>
      <c r="AE1405" s="2">
        <f>VLOOKUP($F1405,Experiment!$A$2:$U$90,MATCH(Results!AE$1,Experiment!$A$1:$U$1,0),FALSE)</f>
        <v>2443.75</v>
      </c>
      <c r="AF1405" s="2">
        <f>VLOOKUP($F1405,Experiment!$A$2:$U$90,MATCH(Results!AF$1,Experiment!$A$1:$U$1,0),FALSE)</f>
        <v>49.434299833212968</v>
      </c>
      <c r="AG1405" s="3">
        <f>VLOOKUP($F1405,Experiment!$A$2:$W$90,MATCH(Results!AG$1,Experiment!$A$1:$W$1,0),FALSE)</f>
        <v>0.89414323918902561</v>
      </c>
      <c r="AH1405" s="3">
        <f>VLOOKUP($F1405,Experiment!$A$2:$W$90,MATCH(Results!AH$1,Experiment!$A$1:$W$1,0),FALSE)</f>
        <v>0.42914847753168511</v>
      </c>
      <c r="AI1405" s="3">
        <f>VLOOKUP($F1405,Experiment!$A$2:$X$90,MATCH(Results!AI$1,Experiment!$A$1:$X$1,0),FALSE)</f>
        <v>0.57085152246831483</v>
      </c>
      <c r="AJ1405" s="2">
        <f>Table1[[#This Row],[Gain]]^Table1[[#This Row],[θ]]</f>
        <v>50</v>
      </c>
      <c r="AK1405" s="2">
        <f>-Table1[[#This Row],[λ]]*-Table1[[#This Row],[Loss]]^Table1[[#This Row],[θ]]</f>
        <v>100</v>
      </c>
      <c r="AL1405" s="2">
        <f>Table1[[#This Row],[v_n_w_g]]-Table1[[#This Row],[v_n_w_l]]</f>
        <v>-50</v>
      </c>
      <c r="AM1405" s="2">
        <f>IF(Table1[[#This Row],[diff_v]]&gt;=1,1,0)</f>
        <v>0</v>
      </c>
    </row>
    <row r="1406" spans="1:39" hidden="1" x14ac:dyDescent="0.3">
      <c r="A1406">
        <v>4</v>
      </c>
      <c r="B1406" t="s">
        <v>48</v>
      </c>
      <c r="C1406" s="22">
        <f>VLOOKUP(Table1[[#This Row],[Subject]],'Subject Profile'!$A$2:$E$8,4,FALSE)</f>
        <v>1</v>
      </c>
      <c r="D1406" s="22">
        <f>VLOOKUP(Table1[[#This Row],[Subject]],'Subject Profile'!$A$2:$E$8,5,FALSE)</f>
        <v>-2</v>
      </c>
      <c r="E1406" t="s">
        <v>49</v>
      </c>
      <c r="F1406" t="s">
        <v>19</v>
      </c>
      <c r="G1406" t="s">
        <v>7</v>
      </c>
      <c r="H1406">
        <f>IF(Table1[[#This Row],[decision]]="accept",1,0)</f>
        <v>1</v>
      </c>
      <c r="I1406">
        <v>10</v>
      </c>
      <c r="J1406" t="s">
        <v>107</v>
      </c>
      <c r="K1406">
        <v>1665039541</v>
      </c>
      <c r="L1406">
        <v>11</v>
      </c>
      <c r="M1406" t="str">
        <f>VLOOKUP($F1406,Experiment!$A$2:$U$90,MATCH(Results!M$1,Experiment!$A$1:$U$1,0)+1,FALSE)</f>
        <v>I</v>
      </c>
      <c r="N1406">
        <f>IF(Table1[[#This Row],[Impact]]="I",0,1)</f>
        <v>0</v>
      </c>
      <c r="O1406" s="2">
        <f>VLOOKUP($F1406,Experiment!$A$2:$U$90,MATCH(Results!O$1,Experiment!$A$1:$U$1,0),FALSE)</f>
        <v>0</v>
      </c>
      <c r="P1406" s="3">
        <f>VLOOKUP($F1406,Experiment!$A$2:$U$90,MATCH(Results!P$1,Experiment!$A$1:$U$1,0),FALSE)</f>
        <v>0.5</v>
      </c>
      <c r="Q1406" s="2">
        <f>VLOOKUP($F1406,Experiment!$A$2:$U$90,MATCH(Results!Q$1,Experiment!$A$1:$U$1,0),FALSE)</f>
        <v>10</v>
      </c>
      <c r="R1406" s="3">
        <f>VLOOKUP($F1406,Experiment!$A$2:$U$90,MATCH(Results!R$1,Experiment!$A$1:$U$1,0),FALSE)</f>
        <v>0.5</v>
      </c>
      <c r="S1406" s="2">
        <f>VLOOKUP($F1406,Experiment!$A$2:$U$90,MATCH(Results!S$1,Experiment!$A$1:$U$1,0),FALSE)</f>
        <v>5</v>
      </c>
      <c r="T1406" s="2">
        <f>VLOOKUP($F1406,Experiment!$A$2:$U$90,MATCH(Results!T$1,Experiment!$A$1:$U$1,0),FALSE)</f>
        <v>25</v>
      </c>
      <c r="U1406" s="2">
        <f>VLOOKUP($F1406,Experiment!$A$2:$U$90,MATCH(Results!U$1,Experiment!$A$1:$U$1,0),FALSE)</f>
        <v>5</v>
      </c>
      <c r="V1406" s="2">
        <f>VLOOKUP($F1406,Experiment!$A$2:$U$90,MATCH(Results!V$1,Experiment!$A$1:$U$1,0),FALSE)</f>
        <v>6</v>
      </c>
      <c r="W1406" s="3">
        <f>VLOOKUP($F1406,Experiment!$A$2:$U$90,MATCH(Results!W$1,Experiment!$A$1:$U$1,0),FALSE)</f>
        <v>0</v>
      </c>
      <c r="X1406" s="3">
        <f>VLOOKUP($F1406,Experiment!$A$2:$U$90,MATCH(Results!X$1,Experiment!$A$1:$U$1,0),FALSE)</f>
        <v>1</v>
      </c>
      <c r="Y1406" s="2">
        <f>VLOOKUP($F1406,Experiment!$A$2:$U$90,MATCH(Results!Y$1,Experiment!$A$1:$U$1,0),FALSE)</f>
        <v>0</v>
      </c>
      <c r="Z1406" s="3">
        <f>VLOOKUP($F1406,Experiment!$A$2:$U$90,MATCH(Results!Z$1,Experiment!$A$1:$U$1,0),FALSE)</f>
        <v>0.5</v>
      </c>
      <c r="AA1406" s="3">
        <f>VLOOKUP($F1406,Experiment!$A$2:$U$90,MATCH(Results!AA$1,Experiment!$A$1:$U$1,0),FALSE)</f>
        <v>0.5</v>
      </c>
      <c r="AB1406" s="3">
        <f>VLOOKUP($F1406,Experiment!$A$2:$U$90,MATCH(Results!AB$1,Experiment!$A$1:$U$1,0),FALSE)</f>
        <v>0.5</v>
      </c>
      <c r="AC1406" s="3">
        <f>VLOOKUP($F1406,Experiment!$A$2:$U$90,MATCH(Results!AC$1,Experiment!$A$1:$U$1,0),FALSE)</f>
        <v>0.5</v>
      </c>
      <c r="AD1406" s="2">
        <f>VLOOKUP($F1406,Experiment!$A$2:$U$90,MATCH(Results!AD$1,Experiment!$A$1:$U$1,0),FALSE)</f>
        <v>5</v>
      </c>
      <c r="AE1406" s="2">
        <f>VLOOKUP($F1406,Experiment!$A$2:$U$90,MATCH(Results!AE$1,Experiment!$A$1:$U$1,0),FALSE)</f>
        <v>25</v>
      </c>
      <c r="AF1406" s="2">
        <f>VLOOKUP($F1406,Experiment!$A$2:$U$90,MATCH(Results!AF$1,Experiment!$A$1:$U$1,0),FALSE)</f>
        <v>5</v>
      </c>
      <c r="AG1406" s="3">
        <f>VLOOKUP($F1406,Experiment!$A$2:$W$90,MATCH(Results!AG$1,Experiment!$A$1:$W$1,0),FALSE)</f>
        <v>1</v>
      </c>
      <c r="AH1406" s="3">
        <f>VLOOKUP($F1406,Experiment!$A$2:$W$90,MATCH(Results!AH$1,Experiment!$A$1:$W$1,0),FALSE)</f>
        <v>0.5</v>
      </c>
      <c r="AI1406" s="3">
        <f>VLOOKUP($F1406,Experiment!$A$2:$X$90,MATCH(Results!AI$1,Experiment!$A$1:$X$1,0),FALSE)</f>
        <v>0.5</v>
      </c>
      <c r="AJ1406" s="2">
        <f>Table1[[#This Row],[Gain]]^Table1[[#This Row],[θ]]</f>
        <v>10</v>
      </c>
      <c r="AK1406" s="2">
        <f>-Table1[[#This Row],[λ]]*-Table1[[#This Row],[Loss]]^Table1[[#This Row],[θ]]</f>
        <v>0</v>
      </c>
      <c r="AL1406" s="2">
        <f>Table1[[#This Row],[v_n_w_g]]-Table1[[#This Row],[v_n_w_l]]</f>
        <v>10</v>
      </c>
      <c r="AM1406" s="2">
        <f>IF(Table1[[#This Row],[diff_v]]&gt;=1,1,0)</f>
        <v>1</v>
      </c>
    </row>
    <row r="1407" spans="1:39" hidden="1" x14ac:dyDescent="0.3">
      <c r="A1407">
        <v>5</v>
      </c>
      <c r="B1407" t="s">
        <v>48</v>
      </c>
      <c r="C1407" s="22">
        <f>VLOOKUP(Table1[[#This Row],[Subject]],'Subject Profile'!$A$2:$E$8,4,FALSE)</f>
        <v>1</v>
      </c>
      <c r="D1407" s="22">
        <f>VLOOKUP(Table1[[#This Row],[Subject]],'Subject Profile'!$A$2:$E$8,5,FALSE)</f>
        <v>-2</v>
      </c>
      <c r="E1407" t="s">
        <v>49</v>
      </c>
      <c r="F1407" t="s">
        <v>24</v>
      </c>
      <c r="G1407" t="s">
        <v>7</v>
      </c>
      <c r="H1407">
        <f>IF(Table1[[#This Row],[decision]]="accept",1,0)</f>
        <v>1</v>
      </c>
      <c r="I1407">
        <v>-10</v>
      </c>
      <c r="J1407" t="s">
        <v>107</v>
      </c>
      <c r="K1407">
        <v>1665039562</v>
      </c>
      <c r="L1407">
        <v>21</v>
      </c>
      <c r="M1407" t="str">
        <f>VLOOKUP($F1407,Experiment!$A$2:$U$90,MATCH(Results!M$1,Experiment!$A$1:$U$1,0)+1,FALSE)</f>
        <v>I</v>
      </c>
      <c r="N1407">
        <f>IF(Table1[[#This Row],[Impact]]="I",0,1)</f>
        <v>0</v>
      </c>
      <c r="O1407" s="2">
        <f>VLOOKUP($F1407,Experiment!$A$2:$U$90,MATCH(Results!O$1,Experiment!$A$1:$U$1,0),FALSE)</f>
        <v>-10</v>
      </c>
      <c r="P1407" s="3">
        <f>VLOOKUP($F1407,Experiment!$A$2:$U$90,MATCH(Results!P$1,Experiment!$A$1:$U$1,0),FALSE)</f>
        <v>0.5</v>
      </c>
      <c r="Q1407" s="2">
        <f>VLOOKUP($F1407,Experiment!$A$2:$U$90,MATCH(Results!Q$1,Experiment!$A$1:$U$1,0),FALSE)</f>
        <v>30</v>
      </c>
      <c r="R1407" s="3">
        <f>VLOOKUP($F1407,Experiment!$A$2:$U$90,MATCH(Results!R$1,Experiment!$A$1:$U$1,0),FALSE)</f>
        <v>0.5</v>
      </c>
      <c r="S1407" s="2">
        <f>VLOOKUP($F1407,Experiment!$A$2:$U$90,MATCH(Results!S$1,Experiment!$A$1:$U$1,0),FALSE)</f>
        <v>10</v>
      </c>
      <c r="T1407" s="2">
        <f>VLOOKUP($F1407,Experiment!$A$2:$U$90,MATCH(Results!T$1,Experiment!$A$1:$U$1,0),FALSE)</f>
        <v>400</v>
      </c>
      <c r="U1407" s="2">
        <f>VLOOKUP($F1407,Experiment!$A$2:$U$90,MATCH(Results!U$1,Experiment!$A$1:$U$1,0),FALSE)</f>
        <v>20</v>
      </c>
      <c r="V1407" s="2">
        <f>VLOOKUP($F1407,Experiment!$A$2:$U$90,MATCH(Results!V$1,Experiment!$A$1:$U$1,0),FALSE)</f>
        <v>2</v>
      </c>
      <c r="W1407" s="3">
        <f>VLOOKUP($F1407,Experiment!$A$2:$U$90,MATCH(Results!W$1,Experiment!$A$1:$U$1,0),FALSE)</f>
        <v>0.25</v>
      </c>
      <c r="X1407" s="3">
        <f>VLOOKUP($F1407,Experiment!$A$2:$U$90,MATCH(Results!X$1,Experiment!$A$1:$U$1,0),FALSE)</f>
        <v>0.75</v>
      </c>
      <c r="Y1407" s="2">
        <f>VLOOKUP($F1407,Experiment!$A$2:$U$90,MATCH(Results!Y$1,Experiment!$A$1:$U$1,0),FALSE)</f>
        <v>2</v>
      </c>
      <c r="Z1407" s="3">
        <f>VLOOKUP($F1407,Experiment!$A$2:$U$90,MATCH(Results!Z$1,Experiment!$A$1:$U$1,0),FALSE)</f>
        <v>0.5</v>
      </c>
      <c r="AA1407" s="3">
        <f>VLOOKUP($F1407,Experiment!$A$2:$U$90,MATCH(Results!AA$1,Experiment!$A$1:$U$1,0),FALSE)</f>
        <v>0.25</v>
      </c>
      <c r="AB1407" s="3">
        <f>VLOOKUP($F1407,Experiment!$A$2:$U$90,MATCH(Results!AB$1,Experiment!$A$1:$U$1,0),FALSE)</f>
        <v>0.625</v>
      </c>
      <c r="AC1407" s="3">
        <f>VLOOKUP($F1407,Experiment!$A$2:$U$90,MATCH(Results!AC$1,Experiment!$A$1:$U$1,0),FALSE)</f>
        <v>0.375</v>
      </c>
      <c r="AD1407" s="2">
        <f>VLOOKUP($F1407,Experiment!$A$2:$U$90,MATCH(Results!AD$1,Experiment!$A$1:$U$1,0),FALSE)</f>
        <v>5</v>
      </c>
      <c r="AE1407" s="2">
        <f>VLOOKUP($F1407,Experiment!$A$2:$U$90,MATCH(Results!AE$1,Experiment!$A$1:$U$1,0),FALSE)</f>
        <v>375</v>
      </c>
      <c r="AF1407" s="2">
        <f>VLOOKUP($F1407,Experiment!$A$2:$U$90,MATCH(Results!AF$1,Experiment!$A$1:$U$1,0),FALSE)</f>
        <v>19.364916731037084</v>
      </c>
      <c r="AG1407" s="3">
        <f>VLOOKUP($F1407,Experiment!$A$2:$W$90,MATCH(Results!AG$1,Experiment!$A$1:$W$1,0),FALSE)</f>
        <v>0.82730419370997643</v>
      </c>
      <c r="AH1407" s="3">
        <f>VLOOKUP($F1407,Experiment!$A$2:$W$90,MATCH(Results!AH$1,Experiment!$A$1:$W$1,0),FALSE)</f>
        <v>0.38648875795104182</v>
      </c>
      <c r="AI1407" s="3">
        <f>VLOOKUP($F1407,Experiment!$A$2:$X$90,MATCH(Results!AI$1,Experiment!$A$1:$X$1,0),FALSE)</f>
        <v>0.61351124204895813</v>
      </c>
      <c r="AJ1407" s="2">
        <f>Table1[[#This Row],[Gain]]^Table1[[#This Row],[θ]]</f>
        <v>30</v>
      </c>
      <c r="AK1407" s="2">
        <f>-Table1[[#This Row],[λ]]*-Table1[[#This Row],[Loss]]^Table1[[#This Row],[θ]]</f>
        <v>20</v>
      </c>
      <c r="AL1407" s="2">
        <f>Table1[[#This Row],[v_n_w_g]]-Table1[[#This Row],[v_n_w_l]]</f>
        <v>10</v>
      </c>
      <c r="AM1407" s="2">
        <f>IF(Table1[[#This Row],[diff_v]]&gt;=1,1,0)</f>
        <v>1</v>
      </c>
    </row>
    <row r="1408" spans="1:39" hidden="1" x14ac:dyDescent="0.3">
      <c r="A1408">
        <v>6</v>
      </c>
      <c r="B1408" t="s">
        <v>48</v>
      </c>
      <c r="C1408" s="22">
        <f>VLOOKUP(Table1[[#This Row],[Subject]],'Subject Profile'!$A$2:$E$8,4,FALSE)</f>
        <v>1</v>
      </c>
      <c r="D1408" s="22">
        <f>VLOOKUP(Table1[[#This Row],[Subject]],'Subject Profile'!$A$2:$E$8,5,FALSE)</f>
        <v>-2</v>
      </c>
      <c r="E1408" t="s">
        <v>49</v>
      </c>
      <c r="F1408" t="s">
        <v>9</v>
      </c>
      <c r="G1408" t="s">
        <v>7</v>
      </c>
      <c r="H1408">
        <f>IF(Table1[[#This Row],[decision]]="accept",1,0)</f>
        <v>1</v>
      </c>
      <c r="I1408">
        <v>30</v>
      </c>
      <c r="J1408" t="s">
        <v>107</v>
      </c>
      <c r="K1408">
        <v>1665039571</v>
      </c>
      <c r="L1408">
        <v>9</v>
      </c>
      <c r="M1408" t="str">
        <f>VLOOKUP($F1408,Experiment!$A$2:$U$90,MATCH(Results!M$1,Experiment!$A$1:$U$1,0)+1,FALSE)</f>
        <v>I</v>
      </c>
      <c r="N1408">
        <f>IF(Table1[[#This Row],[Impact]]="I",0,1)</f>
        <v>0</v>
      </c>
      <c r="O1408" s="2">
        <f>VLOOKUP($F1408,Experiment!$A$2:$U$90,MATCH(Results!O$1,Experiment!$A$1:$U$1,0),FALSE)</f>
        <v>-10</v>
      </c>
      <c r="P1408" s="3">
        <f>VLOOKUP($F1408,Experiment!$A$2:$U$90,MATCH(Results!P$1,Experiment!$A$1:$U$1,0),FALSE)</f>
        <v>0.5</v>
      </c>
      <c r="Q1408" s="2">
        <f>VLOOKUP($F1408,Experiment!$A$2:$U$90,MATCH(Results!Q$1,Experiment!$A$1:$U$1,0),FALSE)</f>
        <v>30</v>
      </c>
      <c r="R1408" s="3">
        <f>VLOOKUP($F1408,Experiment!$A$2:$U$90,MATCH(Results!R$1,Experiment!$A$1:$U$1,0),FALSE)</f>
        <v>0.5</v>
      </c>
      <c r="S1408" s="2">
        <f>VLOOKUP($F1408,Experiment!$A$2:$U$90,MATCH(Results!S$1,Experiment!$A$1:$U$1,0),FALSE)</f>
        <v>10</v>
      </c>
      <c r="T1408" s="2">
        <f>VLOOKUP($F1408,Experiment!$A$2:$U$90,MATCH(Results!T$1,Experiment!$A$1:$U$1,0),FALSE)</f>
        <v>400</v>
      </c>
      <c r="U1408" s="2">
        <f>VLOOKUP($F1408,Experiment!$A$2:$U$90,MATCH(Results!U$1,Experiment!$A$1:$U$1,0),FALSE)</f>
        <v>20</v>
      </c>
      <c r="V1408" s="2">
        <f>VLOOKUP($F1408,Experiment!$A$2:$U$90,MATCH(Results!V$1,Experiment!$A$1:$U$1,0),FALSE)</f>
        <v>2</v>
      </c>
      <c r="W1408" s="3">
        <f>VLOOKUP($F1408,Experiment!$A$2:$U$90,MATCH(Results!W$1,Experiment!$A$1:$U$1,0),FALSE)</f>
        <v>0</v>
      </c>
      <c r="X1408" s="3">
        <f>VLOOKUP($F1408,Experiment!$A$2:$U$90,MATCH(Results!X$1,Experiment!$A$1:$U$1,0),FALSE)</f>
        <v>1</v>
      </c>
      <c r="Y1408" s="2">
        <f>VLOOKUP($F1408,Experiment!$A$2:$U$90,MATCH(Results!Y$1,Experiment!$A$1:$U$1,0),FALSE)</f>
        <v>2</v>
      </c>
      <c r="Z1408" s="3">
        <f>VLOOKUP($F1408,Experiment!$A$2:$U$90,MATCH(Results!Z$1,Experiment!$A$1:$U$1,0),FALSE)</f>
        <v>0.5</v>
      </c>
      <c r="AA1408" s="3">
        <f>VLOOKUP($F1408,Experiment!$A$2:$U$90,MATCH(Results!AA$1,Experiment!$A$1:$U$1,0),FALSE)</f>
        <v>0.5</v>
      </c>
      <c r="AB1408" s="3">
        <f>VLOOKUP($F1408,Experiment!$A$2:$U$90,MATCH(Results!AB$1,Experiment!$A$1:$U$1,0),FALSE)</f>
        <v>0.5</v>
      </c>
      <c r="AC1408" s="3">
        <f>VLOOKUP($F1408,Experiment!$A$2:$U$90,MATCH(Results!AC$1,Experiment!$A$1:$U$1,0),FALSE)</f>
        <v>0.5</v>
      </c>
      <c r="AD1408" s="2">
        <f>VLOOKUP($F1408,Experiment!$A$2:$U$90,MATCH(Results!AD$1,Experiment!$A$1:$U$1,0),FALSE)</f>
        <v>10</v>
      </c>
      <c r="AE1408" s="2">
        <f>VLOOKUP($F1408,Experiment!$A$2:$U$90,MATCH(Results!AE$1,Experiment!$A$1:$U$1,0),FALSE)</f>
        <v>400</v>
      </c>
      <c r="AF1408" s="2">
        <f>VLOOKUP($F1408,Experiment!$A$2:$U$90,MATCH(Results!AF$1,Experiment!$A$1:$U$1,0),FALSE)</f>
        <v>20</v>
      </c>
      <c r="AG1408" s="3">
        <f>VLOOKUP($F1408,Experiment!$A$2:$W$90,MATCH(Results!AG$1,Experiment!$A$1:$W$1,0),FALSE)</f>
        <v>1</v>
      </c>
      <c r="AH1408" s="3">
        <f>VLOOKUP($F1408,Experiment!$A$2:$W$90,MATCH(Results!AH$1,Experiment!$A$1:$W$1,0),FALSE)</f>
        <v>0.5</v>
      </c>
      <c r="AI1408" s="3">
        <f>VLOOKUP($F1408,Experiment!$A$2:$X$90,MATCH(Results!AI$1,Experiment!$A$1:$X$1,0),FALSE)</f>
        <v>0.5</v>
      </c>
      <c r="AJ1408" s="2">
        <f>Table1[[#This Row],[Gain]]^Table1[[#This Row],[θ]]</f>
        <v>30</v>
      </c>
      <c r="AK1408" s="2">
        <f>-Table1[[#This Row],[λ]]*-Table1[[#This Row],[Loss]]^Table1[[#This Row],[θ]]</f>
        <v>20</v>
      </c>
      <c r="AL1408" s="2">
        <f>Table1[[#This Row],[v_n_w_g]]-Table1[[#This Row],[v_n_w_l]]</f>
        <v>10</v>
      </c>
      <c r="AM1408" s="2">
        <f>IF(Table1[[#This Row],[diff_v]]&gt;=1,1,0)</f>
        <v>1</v>
      </c>
    </row>
    <row r="1409" spans="1:39" hidden="1" x14ac:dyDescent="0.3">
      <c r="A1409">
        <v>7</v>
      </c>
      <c r="B1409" t="s">
        <v>48</v>
      </c>
      <c r="C1409" s="22">
        <f>VLOOKUP(Table1[[#This Row],[Subject]],'Subject Profile'!$A$2:$E$8,4,FALSE)</f>
        <v>1</v>
      </c>
      <c r="D1409" s="22">
        <f>VLOOKUP(Table1[[#This Row],[Subject]],'Subject Profile'!$A$2:$E$8,5,FALSE)</f>
        <v>-2</v>
      </c>
      <c r="E1409" t="s">
        <v>49</v>
      </c>
      <c r="F1409" t="s">
        <v>28</v>
      </c>
      <c r="G1409" t="s">
        <v>5</v>
      </c>
      <c r="H1409">
        <f>IF(Table1[[#This Row],[decision]]="accept",1,0)</f>
        <v>0</v>
      </c>
      <c r="I1409">
        <v>0</v>
      </c>
      <c r="J1409" t="s">
        <v>107</v>
      </c>
      <c r="K1409">
        <v>1665039582</v>
      </c>
      <c r="L1409">
        <v>11</v>
      </c>
      <c r="M1409" t="str">
        <f>VLOOKUP($F1409,Experiment!$A$2:$U$90,MATCH(Results!M$1,Experiment!$A$1:$U$1,0)+1,FALSE)</f>
        <v>I</v>
      </c>
      <c r="N1409">
        <f>IF(Table1[[#This Row],[Impact]]="I",0,1)</f>
        <v>0</v>
      </c>
      <c r="O1409" s="2">
        <f>VLOOKUP($F1409,Experiment!$A$2:$U$90,MATCH(Results!O$1,Experiment!$A$1:$U$1,0),FALSE)</f>
        <v>-10</v>
      </c>
      <c r="P1409" s="3">
        <f>VLOOKUP($F1409,Experiment!$A$2:$U$90,MATCH(Results!P$1,Experiment!$A$1:$U$1,0),FALSE)</f>
        <v>0.5</v>
      </c>
      <c r="Q1409" s="2">
        <f>VLOOKUP($F1409,Experiment!$A$2:$U$90,MATCH(Results!Q$1,Experiment!$A$1:$U$1,0),FALSE)</f>
        <v>0</v>
      </c>
      <c r="R1409" s="3">
        <f>VLOOKUP($F1409,Experiment!$A$2:$U$90,MATCH(Results!R$1,Experiment!$A$1:$U$1,0),FALSE)</f>
        <v>0.5</v>
      </c>
      <c r="S1409" s="2">
        <f>VLOOKUP($F1409,Experiment!$A$2:$U$90,MATCH(Results!S$1,Experiment!$A$1:$U$1,0),FALSE)</f>
        <v>-5</v>
      </c>
      <c r="T1409" s="2">
        <f>VLOOKUP($F1409,Experiment!$A$2:$U$90,MATCH(Results!T$1,Experiment!$A$1:$U$1,0),FALSE)</f>
        <v>25</v>
      </c>
      <c r="U1409" s="2">
        <f>VLOOKUP($F1409,Experiment!$A$2:$U$90,MATCH(Results!U$1,Experiment!$A$1:$U$1,0),FALSE)</f>
        <v>5</v>
      </c>
      <c r="V1409" s="2">
        <f>VLOOKUP($F1409,Experiment!$A$2:$U$90,MATCH(Results!V$1,Experiment!$A$1:$U$1,0),FALSE)</f>
        <v>2</v>
      </c>
      <c r="W1409" s="3">
        <f>VLOOKUP($F1409,Experiment!$A$2:$U$90,MATCH(Results!W$1,Experiment!$A$1:$U$1,0),FALSE)</f>
        <v>0.25</v>
      </c>
      <c r="X1409" s="3">
        <f>VLOOKUP($F1409,Experiment!$A$2:$U$90,MATCH(Results!X$1,Experiment!$A$1:$U$1,0),FALSE)</f>
        <v>0.75</v>
      </c>
      <c r="Y1409" s="2">
        <f>VLOOKUP($F1409,Experiment!$A$2:$U$90,MATCH(Results!Y$1,Experiment!$A$1:$U$1,0),FALSE)</f>
        <v>2</v>
      </c>
      <c r="Z1409" s="3">
        <f>VLOOKUP($F1409,Experiment!$A$2:$U$90,MATCH(Results!Z$1,Experiment!$A$1:$U$1,0),FALSE)</f>
        <v>0.5</v>
      </c>
      <c r="AA1409" s="3">
        <f>VLOOKUP($F1409,Experiment!$A$2:$U$90,MATCH(Results!AA$1,Experiment!$A$1:$U$1,0),FALSE)</f>
        <v>0.25</v>
      </c>
      <c r="AB1409" s="3">
        <f>VLOOKUP($F1409,Experiment!$A$2:$U$90,MATCH(Results!AB$1,Experiment!$A$1:$U$1,0),FALSE)</f>
        <v>0.625</v>
      </c>
      <c r="AC1409" s="3">
        <f>VLOOKUP($F1409,Experiment!$A$2:$U$90,MATCH(Results!AC$1,Experiment!$A$1:$U$1,0),FALSE)</f>
        <v>0.375</v>
      </c>
      <c r="AD1409" s="2">
        <f>VLOOKUP($F1409,Experiment!$A$2:$U$90,MATCH(Results!AD$1,Experiment!$A$1:$U$1,0),FALSE)</f>
        <v>-6.25</v>
      </c>
      <c r="AE1409" s="2">
        <f>VLOOKUP($F1409,Experiment!$A$2:$U$90,MATCH(Results!AE$1,Experiment!$A$1:$U$1,0),FALSE)</f>
        <v>23.4375</v>
      </c>
      <c r="AF1409" s="2">
        <f>VLOOKUP($F1409,Experiment!$A$2:$U$90,MATCH(Results!AF$1,Experiment!$A$1:$U$1,0),FALSE)</f>
        <v>4.8412291827592711</v>
      </c>
      <c r="AG1409" s="3">
        <f>VLOOKUP($F1409,Experiment!$A$2:$W$90,MATCH(Results!AG$1,Experiment!$A$1:$W$1,0),FALSE)</f>
        <v>0.82730419370997643</v>
      </c>
      <c r="AH1409" s="3">
        <f>VLOOKUP($F1409,Experiment!$A$2:$W$90,MATCH(Results!AH$1,Experiment!$A$1:$W$1,0),FALSE)</f>
        <v>0.38648875795104182</v>
      </c>
      <c r="AI1409" s="3">
        <f>VLOOKUP($F1409,Experiment!$A$2:$X$90,MATCH(Results!AI$1,Experiment!$A$1:$X$1,0),FALSE)</f>
        <v>0.61351124204895813</v>
      </c>
      <c r="AJ1409" s="2">
        <f>Table1[[#This Row],[Gain]]^Table1[[#This Row],[θ]]</f>
        <v>0</v>
      </c>
      <c r="AK1409" s="2">
        <f>-Table1[[#This Row],[λ]]*-Table1[[#This Row],[Loss]]^Table1[[#This Row],[θ]]</f>
        <v>20</v>
      </c>
      <c r="AL1409" s="2">
        <f>Table1[[#This Row],[v_n_w_g]]-Table1[[#This Row],[v_n_w_l]]</f>
        <v>-20</v>
      </c>
      <c r="AM1409" s="2">
        <f>IF(Table1[[#This Row],[diff_v]]&gt;=1,1,0)</f>
        <v>0</v>
      </c>
    </row>
    <row r="1410" spans="1:39" hidden="1" x14ac:dyDescent="0.3">
      <c r="A1410">
        <v>8</v>
      </c>
      <c r="B1410" t="s">
        <v>48</v>
      </c>
      <c r="C1410" s="22">
        <f>VLOOKUP(Table1[[#This Row],[Subject]],'Subject Profile'!$A$2:$E$8,4,FALSE)</f>
        <v>1</v>
      </c>
      <c r="D1410" s="22">
        <f>VLOOKUP(Table1[[#This Row],[Subject]],'Subject Profile'!$A$2:$E$8,5,FALSE)</f>
        <v>-2</v>
      </c>
      <c r="E1410" t="s">
        <v>49</v>
      </c>
      <c r="F1410" t="s">
        <v>33</v>
      </c>
      <c r="G1410" t="s">
        <v>7</v>
      </c>
      <c r="H1410">
        <f>IF(Table1[[#This Row],[decision]]="accept",1,0)</f>
        <v>1</v>
      </c>
      <c r="I1410">
        <v>-10</v>
      </c>
      <c r="J1410" t="s">
        <v>107</v>
      </c>
      <c r="K1410">
        <v>1665039606</v>
      </c>
      <c r="L1410">
        <v>24</v>
      </c>
      <c r="M1410" t="str">
        <f>VLOOKUP($F1410,Experiment!$A$2:$U$90,MATCH(Results!M$1,Experiment!$A$1:$U$1,0)+1,FALSE)</f>
        <v>I</v>
      </c>
      <c r="N1410">
        <f>IF(Table1[[#This Row],[Impact]]="I",0,1)</f>
        <v>0</v>
      </c>
      <c r="O1410" s="2">
        <f>VLOOKUP($F1410,Experiment!$A$2:$U$90,MATCH(Results!O$1,Experiment!$A$1:$U$1,0),FALSE)</f>
        <v>-10</v>
      </c>
      <c r="P1410" s="3">
        <f>VLOOKUP($F1410,Experiment!$A$2:$U$90,MATCH(Results!P$1,Experiment!$A$1:$U$1,0),FALSE)</f>
        <v>0.5</v>
      </c>
      <c r="Q1410" s="2">
        <f>VLOOKUP($F1410,Experiment!$A$2:$U$90,MATCH(Results!Q$1,Experiment!$A$1:$U$1,0),FALSE)</f>
        <v>30</v>
      </c>
      <c r="R1410" s="3">
        <f>VLOOKUP($F1410,Experiment!$A$2:$U$90,MATCH(Results!R$1,Experiment!$A$1:$U$1,0),FALSE)</f>
        <v>0.5</v>
      </c>
      <c r="S1410" s="2">
        <f>VLOOKUP($F1410,Experiment!$A$2:$U$90,MATCH(Results!S$1,Experiment!$A$1:$U$1,0),FALSE)</f>
        <v>10</v>
      </c>
      <c r="T1410" s="2">
        <f>VLOOKUP($F1410,Experiment!$A$2:$U$90,MATCH(Results!T$1,Experiment!$A$1:$U$1,0),FALSE)</f>
        <v>400</v>
      </c>
      <c r="U1410" s="2">
        <f>VLOOKUP($F1410,Experiment!$A$2:$U$90,MATCH(Results!U$1,Experiment!$A$1:$U$1,0),FALSE)</f>
        <v>20</v>
      </c>
      <c r="V1410" s="2">
        <f>VLOOKUP($F1410,Experiment!$A$2:$U$90,MATCH(Results!V$1,Experiment!$A$1:$U$1,0),FALSE)</f>
        <v>4</v>
      </c>
      <c r="W1410" s="3">
        <f>VLOOKUP($F1410,Experiment!$A$2:$U$90,MATCH(Results!W$1,Experiment!$A$1:$U$1,0),FALSE)</f>
        <v>0.75</v>
      </c>
      <c r="X1410" s="3">
        <f>VLOOKUP($F1410,Experiment!$A$2:$U$90,MATCH(Results!X$1,Experiment!$A$1:$U$1,0),FALSE)</f>
        <v>0.25</v>
      </c>
      <c r="Y1410" s="2">
        <f>VLOOKUP($F1410,Experiment!$A$2:$U$90,MATCH(Results!Y$1,Experiment!$A$1:$U$1,0),FALSE)</f>
        <v>2</v>
      </c>
      <c r="Z1410" s="3">
        <f>VLOOKUP($F1410,Experiment!$A$2:$U$90,MATCH(Results!Z$1,Experiment!$A$1:$U$1,0),FALSE)</f>
        <v>0.05</v>
      </c>
      <c r="AA1410" s="3">
        <f>VLOOKUP($F1410,Experiment!$A$2:$U$90,MATCH(Results!AA$1,Experiment!$A$1:$U$1,0),FALSE)</f>
        <v>0.2</v>
      </c>
      <c r="AB1410" s="3">
        <f>VLOOKUP($F1410,Experiment!$A$2:$U$90,MATCH(Results!AB$1,Experiment!$A$1:$U$1,0),FALSE)</f>
        <v>0.42499999999999999</v>
      </c>
      <c r="AC1410" s="3">
        <f>VLOOKUP($F1410,Experiment!$A$2:$U$90,MATCH(Results!AC$1,Experiment!$A$1:$U$1,0),FALSE)</f>
        <v>0.57499999999999996</v>
      </c>
      <c r="AD1410" s="2">
        <f>VLOOKUP($F1410,Experiment!$A$2:$U$90,MATCH(Results!AD$1,Experiment!$A$1:$U$1,0),FALSE)</f>
        <v>13</v>
      </c>
      <c r="AE1410" s="2">
        <f>VLOOKUP($F1410,Experiment!$A$2:$U$90,MATCH(Results!AE$1,Experiment!$A$1:$U$1,0),FALSE)</f>
        <v>391</v>
      </c>
      <c r="AF1410" s="2">
        <f>VLOOKUP($F1410,Experiment!$A$2:$U$90,MATCH(Results!AF$1,Experiment!$A$1:$U$1,0),FALSE)</f>
        <v>19.773719933285189</v>
      </c>
      <c r="AG1410" s="3">
        <f>VLOOKUP($F1410,Experiment!$A$2:$W$90,MATCH(Results!AG$1,Experiment!$A$1:$W$1,0),FALSE)</f>
        <v>1</v>
      </c>
      <c r="AH1410" s="3">
        <f>VLOOKUP($F1410,Experiment!$A$2:$W$90,MATCH(Results!AH$1,Experiment!$A$1:$W$1,0),FALSE)</f>
        <v>0.57499999999999996</v>
      </c>
      <c r="AI1410" s="3">
        <f>VLOOKUP($F1410,Experiment!$A$2:$X$90,MATCH(Results!AI$1,Experiment!$A$1:$X$1,0),FALSE)</f>
        <v>0.42500000000000004</v>
      </c>
      <c r="AJ1410" s="2">
        <f>Table1[[#This Row],[Gain]]^Table1[[#This Row],[θ]]</f>
        <v>30</v>
      </c>
      <c r="AK1410" s="2">
        <f>-Table1[[#This Row],[λ]]*-Table1[[#This Row],[Loss]]^Table1[[#This Row],[θ]]</f>
        <v>20</v>
      </c>
      <c r="AL1410" s="2">
        <f>Table1[[#This Row],[v_n_w_g]]-Table1[[#This Row],[v_n_w_l]]</f>
        <v>10</v>
      </c>
      <c r="AM1410" s="2">
        <f>IF(Table1[[#This Row],[diff_v]]&gt;=1,1,0)</f>
        <v>1</v>
      </c>
    </row>
    <row r="1411" spans="1:39" hidden="1" x14ac:dyDescent="0.3">
      <c r="A1411">
        <v>9</v>
      </c>
      <c r="B1411" t="s">
        <v>48</v>
      </c>
      <c r="C1411" s="22">
        <f>VLOOKUP(Table1[[#This Row],[Subject]],'Subject Profile'!$A$2:$E$8,4,FALSE)</f>
        <v>1</v>
      </c>
      <c r="D1411" s="22">
        <f>VLOOKUP(Table1[[#This Row],[Subject]],'Subject Profile'!$A$2:$E$8,5,FALSE)</f>
        <v>-2</v>
      </c>
      <c r="E1411" t="s">
        <v>49</v>
      </c>
      <c r="F1411" t="s">
        <v>12</v>
      </c>
      <c r="G1411" t="s">
        <v>7</v>
      </c>
      <c r="H1411">
        <f>IF(Table1[[#This Row],[decision]]="accept",1,0)</f>
        <v>1</v>
      </c>
      <c r="I1411">
        <v>70</v>
      </c>
      <c r="J1411" t="s">
        <v>107</v>
      </c>
      <c r="K1411">
        <v>1665039613</v>
      </c>
      <c r="L1411">
        <v>7</v>
      </c>
      <c r="M1411" t="str">
        <f>VLOOKUP($F1411,Experiment!$A$2:$U$90,MATCH(Results!M$1,Experiment!$A$1:$U$1,0)+1,FALSE)</f>
        <v>I</v>
      </c>
      <c r="N1411">
        <f>IF(Table1[[#This Row],[Impact]]="I",0,1)</f>
        <v>0</v>
      </c>
      <c r="O1411" s="2">
        <f>VLOOKUP($F1411,Experiment!$A$2:$U$90,MATCH(Results!O$1,Experiment!$A$1:$U$1,0),FALSE)</f>
        <v>-50</v>
      </c>
      <c r="P1411" s="3">
        <f>VLOOKUP($F1411,Experiment!$A$2:$U$90,MATCH(Results!P$1,Experiment!$A$1:$U$1,0),FALSE)</f>
        <v>0.5</v>
      </c>
      <c r="Q1411" s="2">
        <f>VLOOKUP($F1411,Experiment!$A$2:$U$90,MATCH(Results!Q$1,Experiment!$A$1:$U$1,0),FALSE)</f>
        <v>70</v>
      </c>
      <c r="R1411" s="3">
        <f>VLOOKUP($F1411,Experiment!$A$2:$U$90,MATCH(Results!R$1,Experiment!$A$1:$U$1,0),FALSE)</f>
        <v>0.5</v>
      </c>
      <c r="S1411" s="2">
        <f>VLOOKUP($F1411,Experiment!$A$2:$U$90,MATCH(Results!S$1,Experiment!$A$1:$U$1,0),FALSE)</f>
        <v>10</v>
      </c>
      <c r="T1411" s="2">
        <f>VLOOKUP($F1411,Experiment!$A$2:$U$90,MATCH(Results!T$1,Experiment!$A$1:$U$1,0),FALSE)</f>
        <v>3600</v>
      </c>
      <c r="U1411" s="2">
        <f>VLOOKUP($F1411,Experiment!$A$2:$U$90,MATCH(Results!U$1,Experiment!$A$1:$U$1,0),FALSE)</f>
        <v>60</v>
      </c>
      <c r="V1411" s="2">
        <f>VLOOKUP($F1411,Experiment!$A$2:$U$90,MATCH(Results!V$1,Experiment!$A$1:$U$1,0),FALSE)</f>
        <v>2</v>
      </c>
      <c r="W1411" s="3">
        <f>VLOOKUP($F1411,Experiment!$A$2:$U$90,MATCH(Results!W$1,Experiment!$A$1:$U$1,0),FALSE)</f>
        <v>0</v>
      </c>
      <c r="X1411" s="3">
        <f>VLOOKUP($F1411,Experiment!$A$2:$U$90,MATCH(Results!X$1,Experiment!$A$1:$U$1,0),FALSE)</f>
        <v>1</v>
      </c>
      <c r="Y1411" s="2">
        <f>VLOOKUP($F1411,Experiment!$A$2:$U$90,MATCH(Results!Y$1,Experiment!$A$1:$U$1,0),FALSE)</f>
        <v>1</v>
      </c>
      <c r="Z1411" s="3">
        <f>VLOOKUP($F1411,Experiment!$A$2:$U$90,MATCH(Results!Z$1,Experiment!$A$1:$U$1,0),FALSE)</f>
        <v>0.5</v>
      </c>
      <c r="AA1411" s="3">
        <f>VLOOKUP($F1411,Experiment!$A$2:$U$90,MATCH(Results!AA$1,Experiment!$A$1:$U$1,0),FALSE)</f>
        <v>0.5</v>
      </c>
      <c r="AB1411" s="3">
        <f>VLOOKUP($F1411,Experiment!$A$2:$U$90,MATCH(Results!AB$1,Experiment!$A$1:$U$1,0),FALSE)</f>
        <v>0.5</v>
      </c>
      <c r="AC1411" s="3">
        <f>VLOOKUP($F1411,Experiment!$A$2:$U$90,MATCH(Results!AC$1,Experiment!$A$1:$U$1,0),FALSE)</f>
        <v>0.5</v>
      </c>
      <c r="AD1411" s="2">
        <f>VLOOKUP($F1411,Experiment!$A$2:$U$90,MATCH(Results!AD$1,Experiment!$A$1:$U$1,0),FALSE)</f>
        <v>10</v>
      </c>
      <c r="AE1411" s="2">
        <f>VLOOKUP($F1411,Experiment!$A$2:$U$90,MATCH(Results!AE$1,Experiment!$A$1:$U$1,0),FALSE)</f>
        <v>3600</v>
      </c>
      <c r="AF1411" s="2">
        <f>VLOOKUP($F1411,Experiment!$A$2:$U$90,MATCH(Results!AF$1,Experiment!$A$1:$U$1,0),FALSE)</f>
        <v>60</v>
      </c>
      <c r="AG1411" s="3">
        <f>VLOOKUP($F1411,Experiment!$A$2:$W$90,MATCH(Results!AG$1,Experiment!$A$1:$W$1,0),FALSE)</f>
        <v>1</v>
      </c>
      <c r="AH1411" s="3">
        <f>VLOOKUP($F1411,Experiment!$A$2:$W$90,MATCH(Results!AH$1,Experiment!$A$1:$W$1,0),FALSE)</f>
        <v>0.5</v>
      </c>
      <c r="AI1411" s="3">
        <f>VLOOKUP($F1411,Experiment!$A$2:$X$90,MATCH(Results!AI$1,Experiment!$A$1:$X$1,0),FALSE)</f>
        <v>0.5</v>
      </c>
      <c r="AJ1411" s="2">
        <f>Table1[[#This Row],[Gain]]^Table1[[#This Row],[θ]]</f>
        <v>70</v>
      </c>
      <c r="AK1411" s="2">
        <f>-Table1[[#This Row],[λ]]*-Table1[[#This Row],[Loss]]^Table1[[#This Row],[θ]]</f>
        <v>100</v>
      </c>
      <c r="AL1411" s="2">
        <f>Table1[[#This Row],[v_n_w_g]]-Table1[[#This Row],[v_n_w_l]]</f>
        <v>-30</v>
      </c>
      <c r="AM1411" s="2">
        <f>IF(Table1[[#This Row],[diff_v]]&gt;=1,1,0)</f>
        <v>0</v>
      </c>
    </row>
    <row r="1412" spans="1:39" hidden="1" x14ac:dyDescent="0.3">
      <c r="A1412">
        <v>10</v>
      </c>
      <c r="B1412" t="s">
        <v>48</v>
      </c>
      <c r="C1412" s="22">
        <f>VLOOKUP(Table1[[#This Row],[Subject]],'Subject Profile'!$A$2:$E$8,4,FALSE)</f>
        <v>1</v>
      </c>
      <c r="D1412" s="22">
        <f>VLOOKUP(Table1[[#This Row],[Subject]],'Subject Profile'!$A$2:$E$8,5,FALSE)</f>
        <v>-2</v>
      </c>
      <c r="E1412" t="s">
        <v>49</v>
      </c>
      <c r="F1412" t="s">
        <v>15</v>
      </c>
      <c r="G1412" t="s">
        <v>5</v>
      </c>
      <c r="H1412">
        <f>IF(Table1[[#This Row],[decision]]="accept",1,0)</f>
        <v>0</v>
      </c>
      <c r="I1412">
        <v>0</v>
      </c>
      <c r="J1412" t="s">
        <v>107</v>
      </c>
      <c r="K1412">
        <v>1665039651</v>
      </c>
      <c r="L1412">
        <v>38</v>
      </c>
      <c r="M1412" t="str">
        <f>VLOOKUP($F1412,Experiment!$A$2:$U$90,MATCH(Results!M$1,Experiment!$A$1:$U$1,0)+1,FALSE)</f>
        <v>I</v>
      </c>
      <c r="N1412">
        <f>IF(Table1[[#This Row],[Impact]]="I",0,1)</f>
        <v>0</v>
      </c>
      <c r="O1412" s="2">
        <f>VLOOKUP($F1412,Experiment!$A$2:$U$90,MATCH(Results!O$1,Experiment!$A$1:$U$1,0),FALSE)</f>
        <v>-50</v>
      </c>
      <c r="P1412" s="3">
        <f>VLOOKUP($F1412,Experiment!$A$2:$U$90,MATCH(Results!P$1,Experiment!$A$1:$U$1,0),FALSE)</f>
        <v>0.5</v>
      </c>
      <c r="Q1412" s="2">
        <f>VLOOKUP($F1412,Experiment!$A$2:$U$90,MATCH(Results!Q$1,Experiment!$A$1:$U$1,0),FALSE)</f>
        <v>50</v>
      </c>
      <c r="R1412" s="3">
        <f>VLOOKUP($F1412,Experiment!$A$2:$U$90,MATCH(Results!R$1,Experiment!$A$1:$U$1,0),FALSE)</f>
        <v>0.5</v>
      </c>
      <c r="S1412" s="2">
        <f>VLOOKUP($F1412,Experiment!$A$2:$U$90,MATCH(Results!S$1,Experiment!$A$1:$U$1,0),FALSE)</f>
        <v>0</v>
      </c>
      <c r="T1412" s="2">
        <f>VLOOKUP($F1412,Experiment!$A$2:$U$90,MATCH(Results!T$1,Experiment!$A$1:$U$1,0),FALSE)</f>
        <v>2500</v>
      </c>
      <c r="U1412" s="2">
        <f>VLOOKUP($F1412,Experiment!$A$2:$U$90,MATCH(Results!U$1,Experiment!$A$1:$U$1,0),FALSE)</f>
        <v>50</v>
      </c>
      <c r="V1412" s="2">
        <f>VLOOKUP($F1412,Experiment!$A$2:$U$90,MATCH(Results!V$1,Experiment!$A$1:$U$1,0),FALSE)</f>
        <v>2</v>
      </c>
      <c r="W1412" s="3">
        <f>VLOOKUP($F1412,Experiment!$A$2:$U$90,MATCH(Results!W$1,Experiment!$A$1:$U$1,0),FALSE)</f>
        <v>0.25</v>
      </c>
      <c r="X1412" s="3">
        <f>VLOOKUP($F1412,Experiment!$A$2:$U$90,MATCH(Results!X$1,Experiment!$A$1:$U$1,0),FALSE)</f>
        <v>0.75</v>
      </c>
      <c r="Y1412" s="2">
        <f>VLOOKUP($F1412,Experiment!$A$2:$U$90,MATCH(Results!Y$1,Experiment!$A$1:$U$1,0),FALSE)</f>
        <v>2</v>
      </c>
      <c r="Z1412" s="3">
        <f>VLOOKUP($F1412,Experiment!$A$2:$U$90,MATCH(Results!Z$1,Experiment!$A$1:$U$1,0),FALSE)</f>
        <v>0.5</v>
      </c>
      <c r="AA1412" s="3">
        <f>VLOOKUP($F1412,Experiment!$A$2:$U$90,MATCH(Results!AA$1,Experiment!$A$1:$U$1,0),FALSE)</f>
        <v>0.25</v>
      </c>
      <c r="AB1412" s="3">
        <f>VLOOKUP($F1412,Experiment!$A$2:$U$90,MATCH(Results!AB$1,Experiment!$A$1:$U$1,0),FALSE)</f>
        <v>0.625</v>
      </c>
      <c r="AC1412" s="3">
        <f>VLOOKUP($F1412,Experiment!$A$2:$U$90,MATCH(Results!AC$1,Experiment!$A$1:$U$1,0),FALSE)</f>
        <v>0.375</v>
      </c>
      <c r="AD1412" s="2">
        <f>VLOOKUP($F1412,Experiment!$A$2:$U$90,MATCH(Results!AD$1,Experiment!$A$1:$U$1,0),FALSE)</f>
        <v>-12.5</v>
      </c>
      <c r="AE1412" s="2">
        <f>VLOOKUP($F1412,Experiment!$A$2:$U$90,MATCH(Results!AE$1,Experiment!$A$1:$U$1,0),FALSE)</f>
        <v>2343.75</v>
      </c>
      <c r="AF1412" s="2">
        <f>VLOOKUP($F1412,Experiment!$A$2:$U$90,MATCH(Results!AF$1,Experiment!$A$1:$U$1,0),FALSE)</f>
        <v>48.412291827592711</v>
      </c>
      <c r="AG1412" s="3">
        <f>VLOOKUP($F1412,Experiment!$A$2:$W$90,MATCH(Results!AG$1,Experiment!$A$1:$W$1,0),FALSE)</f>
        <v>0.82730419370997643</v>
      </c>
      <c r="AH1412" s="3">
        <f>VLOOKUP($F1412,Experiment!$A$2:$W$90,MATCH(Results!AH$1,Experiment!$A$1:$W$1,0),FALSE)</f>
        <v>0.38648875795104182</v>
      </c>
      <c r="AI1412" s="3">
        <f>VLOOKUP($F1412,Experiment!$A$2:$X$90,MATCH(Results!AI$1,Experiment!$A$1:$X$1,0),FALSE)</f>
        <v>0.61351124204895813</v>
      </c>
      <c r="AJ1412" s="2">
        <f>Table1[[#This Row],[Gain]]^Table1[[#This Row],[θ]]</f>
        <v>50</v>
      </c>
      <c r="AK1412" s="2">
        <f>-Table1[[#This Row],[λ]]*-Table1[[#This Row],[Loss]]^Table1[[#This Row],[θ]]</f>
        <v>100</v>
      </c>
      <c r="AL1412" s="2">
        <f>Table1[[#This Row],[v_n_w_g]]-Table1[[#This Row],[v_n_w_l]]</f>
        <v>-50</v>
      </c>
      <c r="AM1412" s="2">
        <f>IF(Table1[[#This Row],[diff_v]]&gt;=1,1,0)</f>
        <v>0</v>
      </c>
    </row>
    <row r="1413" spans="1:39" hidden="1" x14ac:dyDescent="0.3">
      <c r="A1413">
        <v>11</v>
      </c>
      <c r="B1413" t="s">
        <v>48</v>
      </c>
      <c r="C1413" s="22">
        <f>VLOOKUP(Table1[[#This Row],[Subject]],'Subject Profile'!$A$2:$E$8,4,FALSE)</f>
        <v>1</v>
      </c>
      <c r="D1413" s="22">
        <f>VLOOKUP(Table1[[#This Row],[Subject]],'Subject Profile'!$A$2:$E$8,5,FALSE)</f>
        <v>-2</v>
      </c>
      <c r="E1413" t="s">
        <v>49</v>
      </c>
      <c r="F1413" t="s">
        <v>17</v>
      </c>
      <c r="G1413" t="s">
        <v>5</v>
      </c>
      <c r="H1413">
        <f>IF(Table1[[#This Row],[decision]]="accept",1,0)</f>
        <v>0</v>
      </c>
      <c r="I1413">
        <v>0</v>
      </c>
      <c r="J1413" t="s">
        <v>107</v>
      </c>
      <c r="K1413">
        <v>1665039669</v>
      </c>
      <c r="L1413">
        <v>18</v>
      </c>
      <c r="M1413" t="str">
        <f>VLOOKUP($F1413,Experiment!$A$2:$U$90,MATCH(Results!M$1,Experiment!$A$1:$U$1,0)+1,FALSE)</f>
        <v>I</v>
      </c>
      <c r="N1413">
        <f>IF(Table1[[#This Row],[Impact]]="I",0,1)</f>
        <v>0</v>
      </c>
      <c r="O1413" s="2">
        <f>VLOOKUP($F1413,Experiment!$A$2:$U$90,MATCH(Results!O$1,Experiment!$A$1:$U$1,0),FALSE)</f>
        <v>-10</v>
      </c>
      <c r="P1413" s="3">
        <f>VLOOKUP($F1413,Experiment!$A$2:$U$90,MATCH(Results!P$1,Experiment!$A$1:$U$1,0),FALSE)</f>
        <v>0.5</v>
      </c>
      <c r="Q1413" s="2">
        <f>VLOOKUP($F1413,Experiment!$A$2:$U$90,MATCH(Results!Q$1,Experiment!$A$1:$U$1,0),FALSE)</f>
        <v>0</v>
      </c>
      <c r="R1413" s="3">
        <f>VLOOKUP($F1413,Experiment!$A$2:$U$90,MATCH(Results!R$1,Experiment!$A$1:$U$1,0),FALSE)</f>
        <v>0.5</v>
      </c>
      <c r="S1413" s="2">
        <f>VLOOKUP($F1413,Experiment!$A$2:$U$90,MATCH(Results!S$1,Experiment!$A$1:$U$1,0),FALSE)</f>
        <v>-5</v>
      </c>
      <c r="T1413" s="2">
        <f>VLOOKUP($F1413,Experiment!$A$2:$U$90,MATCH(Results!T$1,Experiment!$A$1:$U$1,0),FALSE)</f>
        <v>25</v>
      </c>
      <c r="U1413" s="2">
        <f>VLOOKUP($F1413,Experiment!$A$2:$U$90,MATCH(Results!U$1,Experiment!$A$1:$U$1,0),FALSE)</f>
        <v>5</v>
      </c>
      <c r="V1413" s="2">
        <f>VLOOKUP($F1413,Experiment!$A$2:$U$90,MATCH(Results!V$1,Experiment!$A$1:$U$1,0),FALSE)</f>
        <v>4</v>
      </c>
      <c r="W1413" s="3">
        <f>VLOOKUP($F1413,Experiment!$A$2:$U$90,MATCH(Results!W$1,Experiment!$A$1:$U$1,0),FALSE)</f>
        <v>0.75</v>
      </c>
      <c r="X1413" s="3">
        <f>VLOOKUP($F1413,Experiment!$A$2:$U$90,MATCH(Results!X$1,Experiment!$A$1:$U$1,0),FALSE)</f>
        <v>0.25</v>
      </c>
      <c r="Y1413" s="2">
        <f>VLOOKUP($F1413,Experiment!$A$2:$U$90,MATCH(Results!Y$1,Experiment!$A$1:$U$1,0),FALSE)</f>
        <v>2</v>
      </c>
      <c r="Z1413" s="3">
        <f>VLOOKUP($F1413,Experiment!$A$2:$U$90,MATCH(Results!Z$1,Experiment!$A$1:$U$1,0),FALSE)</f>
        <v>0.05</v>
      </c>
      <c r="AA1413" s="3">
        <f>VLOOKUP($F1413,Experiment!$A$2:$U$90,MATCH(Results!AA$1,Experiment!$A$1:$U$1,0),FALSE)</f>
        <v>0.2</v>
      </c>
      <c r="AB1413" s="3">
        <f>VLOOKUP($F1413,Experiment!$A$2:$U$90,MATCH(Results!AB$1,Experiment!$A$1:$U$1,0),FALSE)</f>
        <v>0.42499999999999999</v>
      </c>
      <c r="AC1413" s="3">
        <f>VLOOKUP($F1413,Experiment!$A$2:$U$90,MATCH(Results!AC$1,Experiment!$A$1:$U$1,0),FALSE)</f>
        <v>0.57499999999999996</v>
      </c>
      <c r="AD1413" s="2">
        <f>VLOOKUP($F1413,Experiment!$A$2:$U$90,MATCH(Results!AD$1,Experiment!$A$1:$U$1,0),FALSE)</f>
        <v>-4.25</v>
      </c>
      <c r="AE1413" s="2">
        <f>VLOOKUP($F1413,Experiment!$A$2:$U$90,MATCH(Results!AE$1,Experiment!$A$1:$U$1,0),FALSE)</f>
        <v>24.4375</v>
      </c>
      <c r="AF1413" s="2">
        <f>VLOOKUP($F1413,Experiment!$A$2:$U$90,MATCH(Results!AF$1,Experiment!$A$1:$U$1,0),FALSE)</f>
        <v>4.9434299833212973</v>
      </c>
      <c r="AG1413" s="3">
        <f>VLOOKUP($F1413,Experiment!$A$2:$W$90,MATCH(Results!AG$1,Experiment!$A$1:$W$1,0),FALSE)</f>
        <v>1</v>
      </c>
      <c r="AH1413" s="3">
        <f>VLOOKUP($F1413,Experiment!$A$2:$W$90,MATCH(Results!AH$1,Experiment!$A$1:$W$1,0),FALSE)</f>
        <v>0.57499999999999996</v>
      </c>
      <c r="AI1413" s="3">
        <f>VLOOKUP($F1413,Experiment!$A$2:$X$90,MATCH(Results!AI$1,Experiment!$A$1:$X$1,0),FALSE)</f>
        <v>0.42500000000000004</v>
      </c>
      <c r="AJ1413" s="2">
        <f>Table1[[#This Row],[Gain]]^Table1[[#This Row],[θ]]</f>
        <v>0</v>
      </c>
      <c r="AK1413" s="2">
        <f>-Table1[[#This Row],[λ]]*-Table1[[#This Row],[Loss]]^Table1[[#This Row],[θ]]</f>
        <v>20</v>
      </c>
      <c r="AL1413" s="2">
        <f>Table1[[#This Row],[v_n_w_g]]-Table1[[#This Row],[v_n_w_l]]</f>
        <v>-20</v>
      </c>
      <c r="AM1413" s="2">
        <f>IF(Table1[[#This Row],[diff_v]]&gt;=1,1,0)</f>
        <v>0</v>
      </c>
    </row>
    <row r="1414" spans="1:39" hidden="1" x14ac:dyDescent="0.3">
      <c r="A1414">
        <v>12</v>
      </c>
      <c r="B1414" t="s">
        <v>48</v>
      </c>
      <c r="C1414" s="22">
        <f>VLOOKUP(Table1[[#This Row],[Subject]],'Subject Profile'!$A$2:$E$8,4,FALSE)</f>
        <v>1</v>
      </c>
      <c r="D1414" s="22">
        <f>VLOOKUP(Table1[[#This Row],[Subject]],'Subject Profile'!$A$2:$E$8,5,FALSE)</f>
        <v>-2</v>
      </c>
      <c r="E1414" t="s">
        <v>49</v>
      </c>
      <c r="F1414" t="s">
        <v>36</v>
      </c>
      <c r="G1414" t="s">
        <v>5</v>
      </c>
      <c r="H1414">
        <f>IF(Table1[[#This Row],[decision]]="accept",1,0)</f>
        <v>0</v>
      </c>
      <c r="I1414">
        <v>0</v>
      </c>
      <c r="J1414" t="s">
        <v>107</v>
      </c>
      <c r="K1414">
        <v>1665039683</v>
      </c>
      <c r="L1414">
        <v>14</v>
      </c>
      <c r="M1414" t="str">
        <f>VLOOKUP($F1414,Experiment!$A$2:$U$90,MATCH(Results!M$1,Experiment!$A$1:$U$1,0)+1,FALSE)</f>
        <v>I</v>
      </c>
      <c r="N1414">
        <f>IF(Table1[[#This Row],[Impact]]="I",0,1)</f>
        <v>0</v>
      </c>
      <c r="O1414" s="2">
        <f>VLOOKUP($F1414,Experiment!$A$2:$U$90,MATCH(Results!O$1,Experiment!$A$1:$U$1,0),FALSE)</f>
        <v>-10</v>
      </c>
      <c r="P1414" s="3">
        <f>VLOOKUP($F1414,Experiment!$A$2:$U$90,MATCH(Results!P$1,Experiment!$A$1:$U$1,0),FALSE)</f>
        <v>0.5</v>
      </c>
      <c r="Q1414" s="2">
        <f>VLOOKUP($F1414,Experiment!$A$2:$U$90,MATCH(Results!Q$1,Experiment!$A$1:$U$1,0),FALSE)</f>
        <v>0</v>
      </c>
      <c r="R1414" s="3">
        <f>VLOOKUP($F1414,Experiment!$A$2:$U$90,MATCH(Results!R$1,Experiment!$A$1:$U$1,0),FALSE)</f>
        <v>0.5</v>
      </c>
      <c r="S1414" s="2">
        <f>VLOOKUP($F1414,Experiment!$A$2:$U$90,MATCH(Results!S$1,Experiment!$A$1:$U$1,0),FALSE)</f>
        <v>-5</v>
      </c>
      <c r="T1414" s="2">
        <f>VLOOKUP($F1414,Experiment!$A$2:$U$90,MATCH(Results!T$1,Experiment!$A$1:$U$1,0),FALSE)</f>
        <v>25</v>
      </c>
      <c r="U1414" s="2">
        <f>VLOOKUP($F1414,Experiment!$A$2:$U$90,MATCH(Results!U$1,Experiment!$A$1:$U$1,0),FALSE)</f>
        <v>5</v>
      </c>
      <c r="V1414" s="2">
        <f>VLOOKUP($F1414,Experiment!$A$2:$U$90,MATCH(Results!V$1,Experiment!$A$1:$U$1,0),FALSE)</f>
        <v>2</v>
      </c>
      <c r="W1414" s="3">
        <f>VLOOKUP($F1414,Experiment!$A$2:$U$90,MATCH(Results!W$1,Experiment!$A$1:$U$1,0),FALSE)</f>
        <v>0</v>
      </c>
      <c r="X1414" s="3">
        <f>VLOOKUP($F1414,Experiment!$A$2:$U$90,MATCH(Results!X$1,Experiment!$A$1:$U$1,0),FALSE)</f>
        <v>1</v>
      </c>
      <c r="Y1414" s="2">
        <f>VLOOKUP($F1414,Experiment!$A$2:$U$90,MATCH(Results!Y$1,Experiment!$A$1:$U$1,0),FALSE)</f>
        <v>2</v>
      </c>
      <c r="Z1414" s="3">
        <f>VLOOKUP($F1414,Experiment!$A$2:$U$90,MATCH(Results!Z$1,Experiment!$A$1:$U$1,0),FALSE)</f>
        <v>0.5</v>
      </c>
      <c r="AA1414" s="3">
        <f>VLOOKUP($F1414,Experiment!$A$2:$U$90,MATCH(Results!AA$1,Experiment!$A$1:$U$1,0),FALSE)</f>
        <v>0.5</v>
      </c>
      <c r="AB1414" s="3">
        <f>VLOOKUP($F1414,Experiment!$A$2:$U$90,MATCH(Results!AB$1,Experiment!$A$1:$U$1,0),FALSE)</f>
        <v>0.5</v>
      </c>
      <c r="AC1414" s="3">
        <f>VLOOKUP($F1414,Experiment!$A$2:$U$90,MATCH(Results!AC$1,Experiment!$A$1:$U$1,0),FALSE)</f>
        <v>0.5</v>
      </c>
      <c r="AD1414" s="2">
        <f>VLOOKUP($F1414,Experiment!$A$2:$U$90,MATCH(Results!AD$1,Experiment!$A$1:$U$1,0),FALSE)</f>
        <v>-5</v>
      </c>
      <c r="AE1414" s="2">
        <f>VLOOKUP($F1414,Experiment!$A$2:$U$90,MATCH(Results!AE$1,Experiment!$A$1:$U$1,0),FALSE)</f>
        <v>25</v>
      </c>
      <c r="AF1414" s="2">
        <f>VLOOKUP($F1414,Experiment!$A$2:$U$90,MATCH(Results!AF$1,Experiment!$A$1:$U$1,0),FALSE)</f>
        <v>5</v>
      </c>
      <c r="AG1414" s="3">
        <f>VLOOKUP($F1414,Experiment!$A$2:$W$90,MATCH(Results!AG$1,Experiment!$A$1:$W$1,0),FALSE)</f>
        <v>1</v>
      </c>
      <c r="AH1414" s="3">
        <f>VLOOKUP($F1414,Experiment!$A$2:$W$90,MATCH(Results!AH$1,Experiment!$A$1:$W$1,0),FALSE)</f>
        <v>0.5</v>
      </c>
      <c r="AI1414" s="3">
        <f>VLOOKUP($F1414,Experiment!$A$2:$X$90,MATCH(Results!AI$1,Experiment!$A$1:$X$1,0),FALSE)</f>
        <v>0.5</v>
      </c>
      <c r="AJ1414" s="2">
        <f>Table1[[#This Row],[Gain]]^Table1[[#This Row],[θ]]</f>
        <v>0</v>
      </c>
      <c r="AK1414" s="2">
        <f>-Table1[[#This Row],[λ]]*-Table1[[#This Row],[Loss]]^Table1[[#This Row],[θ]]</f>
        <v>20</v>
      </c>
      <c r="AL1414" s="2">
        <f>Table1[[#This Row],[v_n_w_g]]-Table1[[#This Row],[v_n_w_l]]</f>
        <v>-20</v>
      </c>
      <c r="AM1414" s="2">
        <f>IF(Table1[[#This Row],[diff_v]]&gt;=1,1,0)</f>
        <v>0</v>
      </c>
    </row>
    <row r="1415" spans="1:39" hidden="1" x14ac:dyDescent="0.3">
      <c r="A1415">
        <v>13</v>
      </c>
      <c r="B1415" t="s">
        <v>48</v>
      </c>
      <c r="C1415" s="22">
        <f>VLOOKUP(Table1[[#This Row],[Subject]],'Subject Profile'!$A$2:$E$8,4,FALSE)</f>
        <v>1</v>
      </c>
      <c r="D1415" s="22">
        <f>VLOOKUP(Table1[[#This Row],[Subject]],'Subject Profile'!$A$2:$E$8,5,FALSE)</f>
        <v>-2</v>
      </c>
      <c r="E1415" t="s">
        <v>49</v>
      </c>
      <c r="F1415" t="s">
        <v>10</v>
      </c>
      <c r="G1415" t="s">
        <v>7</v>
      </c>
      <c r="H1415">
        <f>IF(Table1[[#This Row],[decision]]="accept",1,0)</f>
        <v>1</v>
      </c>
      <c r="I1415">
        <v>60</v>
      </c>
      <c r="J1415" t="s">
        <v>107</v>
      </c>
      <c r="K1415">
        <v>1665039688</v>
      </c>
      <c r="L1415">
        <v>5</v>
      </c>
      <c r="M1415" t="str">
        <f>VLOOKUP($F1415,Experiment!$A$2:$U$90,MATCH(Results!M$1,Experiment!$A$1:$U$1,0)+1,FALSE)</f>
        <v>I</v>
      </c>
      <c r="N1415">
        <f>IF(Table1[[#This Row],[Impact]]="I",0,1)</f>
        <v>0</v>
      </c>
      <c r="O1415" s="2">
        <f>VLOOKUP($F1415,Experiment!$A$2:$U$90,MATCH(Results!O$1,Experiment!$A$1:$U$1,0),FALSE)</f>
        <v>-50</v>
      </c>
      <c r="P1415" s="3">
        <f>VLOOKUP($F1415,Experiment!$A$2:$U$90,MATCH(Results!P$1,Experiment!$A$1:$U$1,0),FALSE)</f>
        <v>0.5</v>
      </c>
      <c r="Q1415" s="2">
        <f>VLOOKUP($F1415,Experiment!$A$2:$U$90,MATCH(Results!Q$1,Experiment!$A$1:$U$1,0),FALSE)</f>
        <v>60</v>
      </c>
      <c r="R1415" s="3">
        <f>VLOOKUP($F1415,Experiment!$A$2:$U$90,MATCH(Results!R$1,Experiment!$A$1:$U$1,0),FALSE)</f>
        <v>0.5</v>
      </c>
      <c r="S1415" s="2">
        <f>VLOOKUP($F1415,Experiment!$A$2:$U$90,MATCH(Results!S$1,Experiment!$A$1:$U$1,0),FALSE)</f>
        <v>5</v>
      </c>
      <c r="T1415" s="2">
        <f>VLOOKUP($F1415,Experiment!$A$2:$U$90,MATCH(Results!T$1,Experiment!$A$1:$U$1,0),FALSE)</f>
        <v>3025</v>
      </c>
      <c r="U1415" s="2">
        <f>VLOOKUP($F1415,Experiment!$A$2:$U$90,MATCH(Results!U$1,Experiment!$A$1:$U$1,0),FALSE)</f>
        <v>55</v>
      </c>
      <c r="V1415" s="2">
        <f>VLOOKUP($F1415,Experiment!$A$2:$U$90,MATCH(Results!V$1,Experiment!$A$1:$U$1,0),FALSE)</f>
        <v>2</v>
      </c>
      <c r="W1415" s="3">
        <f>VLOOKUP($F1415,Experiment!$A$2:$U$90,MATCH(Results!W$1,Experiment!$A$1:$U$1,0),FALSE)</f>
        <v>0</v>
      </c>
      <c r="X1415" s="3">
        <f>VLOOKUP($F1415,Experiment!$A$2:$U$90,MATCH(Results!X$1,Experiment!$A$1:$U$1,0),FALSE)</f>
        <v>1</v>
      </c>
      <c r="Y1415" s="2">
        <f>VLOOKUP($F1415,Experiment!$A$2:$U$90,MATCH(Results!Y$1,Experiment!$A$1:$U$1,0),FALSE)</f>
        <v>2</v>
      </c>
      <c r="Z1415" s="3">
        <f>VLOOKUP($F1415,Experiment!$A$2:$U$90,MATCH(Results!Z$1,Experiment!$A$1:$U$1,0),FALSE)</f>
        <v>0.5</v>
      </c>
      <c r="AA1415" s="3">
        <f>VLOOKUP($F1415,Experiment!$A$2:$U$90,MATCH(Results!AA$1,Experiment!$A$1:$U$1,0),FALSE)</f>
        <v>0.5</v>
      </c>
      <c r="AB1415" s="3">
        <f>VLOOKUP($F1415,Experiment!$A$2:$U$90,MATCH(Results!AB$1,Experiment!$A$1:$U$1,0),FALSE)</f>
        <v>0.5</v>
      </c>
      <c r="AC1415" s="3">
        <f>VLOOKUP($F1415,Experiment!$A$2:$U$90,MATCH(Results!AC$1,Experiment!$A$1:$U$1,0),FALSE)</f>
        <v>0.5</v>
      </c>
      <c r="AD1415" s="2">
        <f>VLOOKUP($F1415,Experiment!$A$2:$U$90,MATCH(Results!AD$1,Experiment!$A$1:$U$1,0),FALSE)</f>
        <v>5</v>
      </c>
      <c r="AE1415" s="2">
        <f>VLOOKUP($F1415,Experiment!$A$2:$U$90,MATCH(Results!AE$1,Experiment!$A$1:$U$1,0),FALSE)</f>
        <v>3025</v>
      </c>
      <c r="AF1415" s="2">
        <f>VLOOKUP($F1415,Experiment!$A$2:$U$90,MATCH(Results!AF$1,Experiment!$A$1:$U$1,0),FALSE)</f>
        <v>55</v>
      </c>
      <c r="AG1415" s="3">
        <f>VLOOKUP($F1415,Experiment!$A$2:$W$90,MATCH(Results!AG$1,Experiment!$A$1:$W$1,0),FALSE)</f>
        <v>1</v>
      </c>
      <c r="AH1415" s="3">
        <f>VLOOKUP($F1415,Experiment!$A$2:$W$90,MATCH(Results!AH$1,Experiment!$A$1:$W$1,0),FALSE)</f>
        <v>0.5</v>
      </c>
      <c r="AI1415" s="3">
        <f>VLOOKUP($F1415,Experiment!$A$2:$X$90,MATCH(Results!AI$1,Experiment!$A$1:$X$1,0),FALSE)</f>
        <v>0.5</v>
      </c>
      <c r="AJ1415" s="2">
        <f>Table1[[#This Row],[Gain]]^Table1[[#This Row],[θ]]</f>
        <v>60</v>
      </c>
      <c r="AK1415" s="2">
        <f>-Table1[[#This Row],[λ]]*-Table1[[#This Row],[Loss]]^Table1[[#This Row],[θ]]</f>
        <v>100</v>
      </c>
      <c r="AL1415" s="2">
        <f>Table1[[#This Row],[v_n_w_g]]-Table1[[#This Row],[v_n_w_l]]</f>
        <v>-40</v>
      </c>
      <c r="AM1415" s="2">
        <f>IF(Table1[[#This Row],[diff_v]]&gt;=1,1,0)</f>
        <v>0</v>
      </c>
    </row>
    <row r="1416" spans="1:39" hidden="1" x14ac:dyDescent="0.3">
      <c r="A1416">
        <v>14</v>
      </c>
      <c r="B1416" t="s">
        <v>48</v>
      </c>
      <c r="C1416" s="22">
        <f>VLOOKUP(Table1[[#This Row],[Subject]],'Subject Profile'!$A$2:$E$8,4,FALSE)</f>
        <v>1</v>
      </c>
      <c r="D1416" s="22">
        <f>VLOOKUP(Table1[[#This Row],[Subject]],'Subject Profile'!$A$2:$E$8,5,FALSE)</f>
        <v>-2</v>
      </c>
      <c r="E1416" t="s">
        <v>49</v>
      </c>
      <c r="F1416" t="s">
        <v>34</v>
      </c>
      <c r="G1416" t="s">
        <v>7</v>
      </c>
      <c r="H1416">
        <f>IF(Table1[[#This Row],[decision]]="accept",1,0)</f>
        <v>1</v>
      </c>
      <c r="I1416">
        <v>40</v>
      </c>
      <c r="J1416" t="s">
        <v>107</v>
      </c>
      <c r="K1416">
        <v>1665039708</v>
      </c>
      <c r="L1416">
        <v>20</v>
      </c>
      <c r="M1416" t="str">
        <f>VLOOKUP($F1416,Experiment!$A$2:$U$90,MATCH(Results!M$1,Experiment!$A$1:$U$1,0)+1,FALSE)</f>
        <v>I</v>
      </c>
      <c r="N1416">
        <f>IF(Table1[[#This Row],[Impact]]="I",0,1)</f>
        <v>0</v>
      </c>
      <c r="O1416" s="2">
        <f>VLOOKUP($F1416,Experiment!$A$2:$U$90,MATCH(Results!O$1,Experiment!$A$1:$U$1,0),FALSE)</f>
        <v>-50</v>
      </c>
      <c r="P1416" s="3">
        <f>VLOOKUP($F1416,Experiment!$A$2:$U$90,MATCH(Results!P$1,Experiment!$A$1:$U$1,0),FALSE)</f>
        <v>0.5</v>
      </c>
      <c r="Q1416" s="2">
        <f>VLOOKUP($F1416,Experiment!$A$2:$U$90,MATCH(Results!Q$1,Experiment!$A$1:$U$1,0),FALSE)</f>
        <v>40</v>
      </c>
      <c r="R1416" s="3">
        <f>VLOOKUP($F1416,Experiment!$A$2:$U$90,MATCH(Results!R$1,Experiment!$A$1:$U$1,0),FALSE)</f>
        <v>0.5</v>
      </c>
      <c r="S1416" s="2">
        <f>VLOOKUP($F1416,Experiment!$A$2:$U$90,MATCH(Results!S$1,Experiment!$A$1:$U$1,0),FALSE)</f>
        <v>-5</v>
      </c>
      <c r="T1416" s="2">
        <f>VLOOKUP($F1416,Experiment!$A$2:$U$90,MATCH(Results!T$1,Experiment!$A$1:$U$1,0),FALSE)</f>
        <v>2025</v>
      </c>
      <c r="U1416" s="2">
        <f>VLOOKUP($F1416,Experiment!$A$2:$U$90,MATCH(Results!U$1,Experiment!$A$1:$U$1,0),FALSE)</f>
        <v>45</v>
      </c>
      <c r="V1416" s="2">
        <f>VLOOKUP($F1416,Experiment!$A$2:$U$90,MATCH(Results!V$1,Experiment!$A$1:$U$1,0),FALSE)</f>
        <v>4</v>
      </c>
      <c r="W1416" s="3">
        <f>VLOOKUP($F1416,Experiment!$A$2:$U$90,MATCH(Results!W$1,Experiment!$A$1:$U$1,0),FALSE)</f>
        <v>0.75</v>
      </c>
      <c r="X1416" s="3">
        <f>VLOOKUP($F1416,Experiment!$A$2:$U$90,MATCH(Results!X$1,Experiment!$A$1:$U$1,0),FALSE)</f>
        <v>0.25</v>
      </c>
      <c r="Y1416" s="2">
        <f>VLOOKUP($F1416,Experiment!$A$2:$U$90,MATCH(Results!Y$1,Experiment!$A$1:$U$1,0),FALSE)</f>
        <v>1</v>
      </c>
      <c r="Z1416" s="3">
        <f>VLOOKUP($F1416,Experiment!$A$2:$U$90,MATCH(Results!Z$1,Experiment!$A$1:$U$1,0),FALSE)</f>
        <v>0.2</v>
      </c>
      <c r="AA1416" s="3">
        <f>VLOOKUP($F1416,Experiment!$A$2:$U$90,MATCH(Results!AA$1,Experiment!$A$1:$U$1,0),FALSE)</f>
        <v>4.9999999999999989E-2</v>
      </c>
      <c r="AB1416" s="3">
        <f>VLOOKUP($F1416,Experiment!$A$2:$U$90,MATCH(Results!AB$1,Experiment!$A$1:$U$1,0),FALSE)</f>
        <v>0.57499999999999996</v>
      </c>
      <c r="AC1416" s="3">
        <f>VLOOKUP($F1416,Experiment!$A$2:$U$90,MATCH(Results!AC$1,Experiment!$A$1:$U$1,0),FALSE)</f>
        <v>0.42500000000000004</v>
      </c>
      <c r="AD1416" s="2">
        <f>VLOOKUP($F1416,Experiment!$A$2:$U$90,MATCH(Results!AD$1,Experiment!$A$1:$U$1,0),FALSE)</f>
        <v>-11.749999999999996</v>
      </c>
      <c r="AE1416" s="2">
        <f>VLOOKUP($F1416,Experiment!$A$2:$U$90,MATCH(Results!AE$1,Experiment!$A$1:$U$1,0),FALSE)</f>
        <v>1979.4375</v>
      </c>
      <c r="AF1416" s="2">
        <f>VLOOKUP($F1416,Experiment!$A$2:$U$90,MATCH(Results!AF$1,Experiment!$A$1:$U$1,0),FALSE)</f>
        <v>44.490869849891673</v>
      </c>
      <c r="AG1416" s="3">
        <f>VLOOKUP($F1416,Experiment!$A$2:$W$90,MATCH(Results!AG$1,Experiment!$A$1:$W$1,0),FALSE)</f>
        <v>0.89414323918902561</v>
      </c>
      <c r="AH1416" s="3">
        <f>VLOOKUP($F1416,Experiment!$A$2:$W$90,MATCH(Results!AH$1,Experiment!$A$1:$W$1,0),FALSE)</f>
        <v>0.42914847753168511</v>
      </c>
      <c r="AI1416" s="3">
        <f>VLOOKUP($F1416,Experiment!$A$2:$X$90,MATCH(Results!AI$1,Experiment!$A$1:$X$1,0),FALSE)</f>
        <v>0.57085152246831483</v>
      </c>
      <c r="AJ1416" s="2">
        <f>Table1[[#This Row],[Gain]]^Table1[[#This Row],[θ]]</f>
        <v>40</v>
      </c>
      <c r="AK1416" s="2">
        <f>-Table1[[#This Row],[λ]]*-Table1[[#This Row],[Loss]]^Table1[[#This Row],[θ]]</f>
        <v>100</v>
      </c>
      <c r="AL1416" s="2">
        <f>Table1[[#This Row],[v_n_w_g]]-Table1[[#This Row],[v_n_w_l]]</f>
        <v>-60</v>
      </c>
      <c r="AM1416" s="2">
        <f>IF(Table1[[#This Row],[diff_v]]&gt;=1,1,0)</f>
        <v>0</v>
      </c>
    </row>
    <row r="1417" spans="1:39" hidden="1" x14ac:dyDescent="0.3">
      <c r="A1417">
        <v>15</v>
      </c>
      <c r="B1417" t="s">
        <v>48</v>
      </c>
      <c r="C1417" s="22">
        <f>VLOOKUP(Table1[[#This Row],[Subject]],'Subject Profile'!$A$2:$E$8,4,FALSE)</f>
        <v>1</v>
      </c>
      <c r="D1417" s="22">
        <f>VLOOKUP(Table1[[#This Row],[Subject]],'Subject Profile'!$A$2:$E$8,5,FALSE)</f>
        <v>-2</v>
      </c>
      <c r="E1417" t="s">
        <v>49</v>
      </c>
      <c r="F1417" t="s">
        <v>40</v>
      </c>
      <c r="G1417" t="s">
        <v>7</v>
      </c>
      <c r="H1417">
        <f>IF(Table1[[#This Row],[decision]]="accept",1,0)</f>
        <v>1</v>
      </c>
      <c r="I1417">
        <v>-10</v>
      </c>
      <c r="J1417" t="s">
        <v>107</v>
      </c>
      <c r="K1417">
        <v>1665039714</v>
      </c>
      <c r="L1417">
        <v>6</v>
      </c>
      <c r="M1417" t="str">
        <f>VLOOKUP($F1417,Experiment!$A$2:$U$90,MATCH(Results!M$1,Experiment!$A$1:$U$1,0)+1,FALSE)</f>
        <v>I</v>
      </c>
      <c r="N1417">
        <f>IF(Table1[[#This Row],[Impact]]="I",0,1)</f>
        <v>0</v>
      </c>
      <c r="O1417" s="2">
        <f>VLOOKUP($F1417,Experiment!$A$2:$U$90,MATCH(Results!O$1,Experiment!$A$1:$U$1,0),FALSE)</f>
        <v>-10</v>
      </c>
      <c r="P1417" s="3">
        <f>VLOOKUP($F1417,Experiment!$A$2:$U$90,MATCH(Results!P$1,Experiment!$A$1:$U$1,0),FALSE)</f>
        <v>0.5</v>
      </c>
      <c r="Q1417" s="2">
        <f>VLOOKUP($F1417,Experiment!$A$2:$U$90,MATCH(Results!Q$1,Experiment!$A$1:$U$1,0),FALSE)</f>
        <v>20</v>
      </c>
      <c r="R1417" s="3">
        <f>VLOOKUP($F1417,Experiment!$A$2:$U$90,MATCH(Results!R$1,Experiment!$A$1:$U$1,0),FALSE)</f>
        <v>0.5</v>
      </c>
      <c r="S1417" s="2">
        <f>VLOOKUP($F1417,Experiment!$A$2:$U$90,MATCH(Results!S$1,Experiment!$A$1:$U$1,0),FALSE)</f>
        <v>5</v>
      </c>
      <c r="T1417" s="2">
        <f>VLOOKUP($F1417,Experiment!$A$2:$U$90,MATCH(Results!T$1,Experiment!$A$1:$U$1,0),FALSE)</f>
        <v>225</v>
      </c>
      <c r="U1417" s="2">
        <f>VLOOKUP($F1417,Experiment!$A$2:$U$90,MATCH(Results!U$1,Experiment!$A$1:$U$1,0),FALSE)</f>
        <v>15</v>
      </c>
      <c r="V1417" s="2">
        <f>VLOOKUP($F1417,Experiment!$A$2:$U$90,MATCH(Results!V$1,Experiment!$A$1:$U$1,0),FALSE)</f>
        <v>2</v>
      </c>
      <c r="W1417" s="3">
        <f>VLOOKUP($F1417,Experiment!$A$2:$U$90,MATCH(Results!W$1,Experiment!$A$1:$U$1,0),FALSE)</f>
        <v>0</v>
      </c>
      <c r="X1417" s="3">
        <f>VLOOKUP($F1417,Experiment!$A$2:$U$90,MATCH(Results!X$1,Experiment!$A$1:$U$1,0),FALSE)</f>
        <v>1</v>
      </c>
      <c r="Y1417" s="2">
        <f>VLOOKUP($F1417,Experiment!$A$2:$U$90,MATCH(Results!Y$1,Experiment!$A$1:$U$1,0),FALSE)</f>
        <v>2</v>
      </c>
      <c r="Z1417" s="3">
        <f>VLOOKUP($F1417,Experiment!$A$2:$U$90,MATCH(Results!Z$1,Experiment!$A$1:$U$1,0),FALSE)</f>
        <v>0.5</v>
      </c>
      <c r="AA1417" s="3">
        <f>VLOOKUP($F1417,Experiment!$A$2:$U$90,MATCH(Results!AA$1,Experiment!$A$1:$U$1,0),FALSE)</f>
        <v>0.5</v>
      </c>
      <c r="AB1417" s="3">
        <f>VLOOKUP($F1417,Experiment!$A$2:$U$90,MATCH(Results!AB$1,Experiment!$A$1:$U$1,0),FALSE)</f>
        <v>0.5</v>
      </c>
      <c r="AC1417" s="3">
        <f>VLOOKUP($F1417,Experiment!$A$2:$U$90,MATCH(Results!AC$1,Experiment!$A$1:$U$1,0),FALSE)</f>
        <v>0.5</v>
      </c>
      <c r="AD1417" s="2">
        <f>VLOOKUP($F1417,Experiment!$A$2:$U$90,MATCH(Results!AD$1,Experiment!$A$1:$U$1,0),FALSE)</f>
        <v>5</v>
      </c>
      <c r="AE1417" s="2">
        <f>VLOOKUP($F1417,Experiment!$A$2:$U$90,MATCH(Results!AE$1,Experiment!$A$1:$U$1,0),FALSE)</f>
        <v>225</v>
      </c>
      <c r="AF1417" s="2">
        <f>VLOOKUP($F1417,Experiment!$A$2:$U$90,MATCH(Results!AF$1,Experiment!$A$1:$U$1,0),FALSE)</f>
        <v>15</v>
      </c>
      <c r="AG1417" s="3">
        <f>VLOOKUP($F1417,Experiment!$A$2:$W$90,MATCH(Results!AG$1,Experiment!$A$1:$W$1,0),FALSE)</f>
        <v>1</v>
      </c>
      <c r="AH1417" s="3">
        <f>VLOOKUP($F1417,Experiment!$A$2:$W$90,MATCH(Results!AH$1,Experiment!$A$1:$W$1,0),FALSE)</f>
        <v>0.5</v>
      </c>
      <c r="AI1417" s="3">
        <f>VLOOKUP($F1417,Experiment!$A$2:$X$90,MATCH(Results!AI$1,Experiment!$A$1:$X$1,0),FALSE)</f>
        <v>0.5</v>
      </c>
      <c r="AJ1417" s="2">
        <f>Table1[[#This Row],[Gain]]^Table1[[#This Row],[θ]]</f>
        <v>20</v>
      </c>
      <c r="AK1417" s="2">
        <f>-Table1[[#This Row],[λ]]*-Table1[[#This Row],[Loss]]^Table1[[#This Row],[θ]]</f>
        <v>20</v>
      </c>
      <c r="AL1417" s="2">
        <f>Table1[[#This Row],[v_n_w_g]]-Table1[[#This Row],[v_n_w_l]]</f>
        <v>0</v>
      </c>
      <c r="AM1417" s="2">
        <f>IF(Table1[[#This Row],[diff_v]]&gt;=1,1,0)</f>
        <v>0</v>
      </c>
    </row>
    <row r="1418" spans="1:39" hidden="1" x14ac:dyDescent="0.3">
      <c r="A1418">
        <v>16</v>
      </c>
      <c r="B1418" t="s">
        <v>48</v>
      </c>
      <c r="C1418" s="22">
        <f>VLOOKUP(Table1[[#This Row],[Subject]],'Subject Profile'!$A$2:$E$8,4,FALSE)</f>
        <v>1</v>
      </c>
      <c r="D1418" s="22">
        <f>VLOOKUP(Table1[[#This Row],[Subject]],'Subject Profile'!$A$2:$E$8,5,FALSE)</f>
        <v>-2</v>
      </c>
      <c r="E1418" t="s">
        <v>49</v>
      </c>
      <c r="F1418" t="s">
        <v>20</v>
      </c>
      <c r="G1418" t="s">
        <v>5</v>
      </c>
      <c r="H1418">
        <f>IF(Table1[[#This Row],[decision]]="accept",1,0)</f>
        <v>0</v>
      </c>
      <c r="I1418">
        <v>0</v>
      </c>
      <c r="J1418" t="s">
        <v>107</v>
      </c>
      <c r="K1418">
        <v>1665039737</v>
      </c>
      <c r="L1418">
        <v>23</v>
      </c>
      <c r="M1418" t="str">
        <f>VLOOKUP($F1418,Experiment!$A$2:$U$90,MATCH(Results!M$1,Experiment!$A$1:$U$1,0)+1,FALSE)</f>
        <v>I</v>
      </c>
      <c r="N1418">
        <f>IF(Table1[[#This Row],[Impact]]="I",0,1)</f>
        <v>0</v>
      </c>
      <c r="O1418" s="2">
        <f>VLOOKUP($F1418,Experiment!$A$2:$U$90,MATCH(Results!O$1,Experiment!$A$1:$U$1,0),FALSE)</f>
        <v>-50</v>
      </c>
      <c r="P1418" s="3">
        <f>VLOOKUP($F1418,Experiment!$A$2:$U$90,MATCH(Results!P$1,Experiment!$A$1:$U$1,0),FALSE)</f>
        <v>0.5</v>
      </c>
      <c r="Q1418" s="2">
        <f>VLOOKUP($F1418,Experiment!$A$2:$U$90,MATCH(Results!Q$1,Experiment!$A$1:$U$1,0),FALSE)</f>
        <v>40</v>
      </c>
      <c r="R1418" s="3">
        <f>VLOOKUP($F1418,Experiment!$A$2:$U$90,MATCH(Results!R$1,Experiment!$A$1:$U$1,0),FALSE)</f>
        <v>0.5</v>
      </c>
      <c r="S1418" s="2">
        <f>VLOOKUP($F1418,Experiment!$A$2:$U$90,MATCH(Results!S$1,Experiment!$A$1:$U$1,0),FALSE)</f>
        <v>-5</v>
      </c>
      <c r="T1418" s="2">
        <f>VLOOKUP($F1418,Experiment!$A$2:$U$90,MATCH(Results!T$1,Experiment!$A$1:$U$1,0),FALSE)</f>
        <v>2025</v>
      </c>
      <c r="U1418" s="2">
        <f>VLOOKUP($F1418,Experiment!$A$2:$U$90,MATCH(Results!U$1,Experiment!$A$1:$U$1,0),FALSE)</f>
        <v>45</v>
      </c>
      <c r="V1418" s="2">
        <f>VLOOKUP($F1418,Experiment!$A$2:$U$90,MATCH(Results!V$1,Experiment!$A$1:$U$1,0),FALSE)</f>
        <v>2</v>
      </c>
      <c r="W1418" s="3">
        <f>VLOOKUP($F1418,Experiment!$A$2:$U$90,MATCH(Results!W$1,Experiment!$A$1:$U$1,0),FALSE)</f>
        <v>0.25</v>
      </c>
      <c r="X1418" s="3">
        <f>VLOOKUP($F1418,Experiment!$A$2:$U$90,MATCH(Results!X$1,Experiment!$A$1:$U$1,0),FALSE)</f>
        <v>0.75</v>
      </c>
      <c r="Y1418" s="2">
        <f>VLOOKUP($F1418,Experiment!$A$2:$U$90,MATCH(Results!Y$1,Experiment!$A$1:$U$1,0),FALSE)</f>
        <v>2</v>
      </c>
      <c r="Z1418" s="3">
        <f>VLOOKUP($F1418,Experiment!$A$2:$U$90,MATCH(Results!Z$1,Experiment!$A$1:$U$1,0),FALSE)</f>
        <v>0.5</v>
      </c>
      <c r="AA1418" s="3">
        <f>VLOOKUP($F1418,Experiment!$A$2:$U$90,MATCH(Results!AA$1,Experiment!$A$1:$U$1,0),FALSE)</f>
        <v>0.25</v>
      </c>
      <c r="AB1418" s="3">
        <f>VLOOKUP($F1418,Experiment!$A$2:$U$90,MATCH(Results!AB$1,Experiment!$A$1:$U$1,0),FALSE)</f>
        <v>0.625</v>
      </c>
      <c r="AC1418" s="3">
        <f>VLOOKUP($F1418,Experiment!$A$2:$U$90,MATCH(Results!AC$1,Experiment!$A$1:$U$1,0),FALSE)</f>
        <v>0.375</v>
      </c>
      <c r="AD1418" s="2">
        <f>VLOOKUP($F1418,Experiment!$A$2:$U$90,MATCH(Results!AD$1,Experiment!$A$1:$U$1,0),FALSE)</f>
        <v>-16.25</v>
      </c>
      <c r="AE1418" s="2">
        <f>VLOOKUP($F1418,Experiment!$A$2:$U$90,MATCH(Results!AE$1,Experiment!$A$1:$U$1,0),FALSE)</f>
        <v>1898.4375</v>
      </c>
      <c r="AF1418" s="2">
        <f>VLOOKUP($F1418,Experiment!$A$2:$U$90,MATCH(Results!AF$1,Experiment!$A$1:$U$1,0),FALSE)</f>
        <v>43.571062644833439</v>
      </c>
      <c r="AG1418" s="3">
        <f>VLOOKUP($F1418,Experiment!$A$2:$W$90,MATCH(Results!AG$1,Experiment!$A$1:$W$1,0),FALSE)</f>
        <v>0.82730419370997643</v>
      </c>
      <c r="AH1418" s="3">
        <f>VLOOKUP($F1418,Experiment!$A$2:$W$90,MATCH(Results!AH$1,Experiment!$A$1:$W$1,0),FALSE)</f>
        <v>0.38648875795104182</v>
      </c>
      <c r="AI1418" s="3">
        <f>VLOOKUP($F1418,Experiment!$A$2:$X$90,MATCH(Results!AI$1,Experiment!$A$1:$X$1,0),FALSE)</f>
        <v>0.61351124204895813</v>
      </c>
      <c r="AJ1418" s="2">
        <f>Table1[[#This Row],[Gain]]^Table1[[#This Row],[θ]]</f>
        <v>40</v>
      </c>
      <c r="AK1418" s="2">
        <f>-Table1[[#This Row],[λ]]*-Table1[[#This Row],[Loss]]^Table1[[#This Row],[θ]]</f>
        <v>100</v>
      </c>
      <c r="AL1418" s="2">
        <f>Table1[[#This Row],[v_n_w_g]]-Table1[[#This Row],[v_n_w_l]]</f>
        <v>-60</v>
      </c>
      <c r="AM1418" s="2">
        <f>IF(Table1[[#This Row],[diff_v]]&gt;=1,1,0)</f>
        <v>0</v>
      </c>
    </row>
    <row r="1419" spans="1:39" hidden="1" x14ac:dyDescent="0.3">
      <c r="A1419">
        <v>17</v>
      </c>
      <c r="B1419" t="s">
        <v>48</v>
      </c>
      <c r="C1419" s="22">
        <f>VLOOKUP(Table1[[#This Row],[Subject]],'Subject Profile'!$A$2:$E$8,4,FALSE)</f>
        <v>1</v>
      </c>
      <c r="D1419" s="22">
        <f>VLOOKUP(Table1[[#This Row],[Subject]],'Subject Profile'!$A$2:$E$8,5,FALSE)</f>
        <v>-2</v>
      </c>
      <c r="E1419" t="s">
        <v>49</v>
      </c>
      <c r="F1419" t="s">
        <v>39</v>
      </c>
      <c r="G1419" t="s">
        <v>7</v>
      </c>
      <c r="H1419">
        <f>IF(Table1[[#This Row],[decision]]="accept",1,0)</f>
        <v>1</v>
      </c>
      <c r="I1419">
        <v>10</v>
      </c>
      <c r="J1419" t="s">
        <v>107</v>
      </c>
      <c r="K1419">
        <v>1665039746</v>
      </c>
      <c r="L1419">
        <v>9</v>
      </c>
      <c r="M1419" t="str">
        <f>VLOOKUP($F1419,Experiment!$A$2:$U$90,MATCH(Results!M$1,Experiment!$A$1:$U$1,0)+1,FALSE)</f>
        <v>I</v>
      </c>
      <c r="N1419">
        <f>IF(Table1[[#This Row],[Impact]]="I",0,1)</f>
        <v>0</v>
      </c>
      <c r="O1419" s="2">
        <f>VLOOKUP($F1419,Experiment!$A$2:$U$90,MATCH(Results!O$1,Experiment!$A$1:$U$1,0),FALSE)</f>
        <v>0</v>
      </c>
      <c r="P1419" s="3">
        <f>VLOOKUP($F1419,Experiment!$A$2:$U$90,MATCH(Results!P$1,Experiment!$A$1:$U$1,0),FALSE)</f>
        <v>0.5</v>
      </c>
      <c r="Q1419" s="2">
        <f>VLOOKUP($F1419,Experiment!$A$2:$U$90,MATCH(Results!Q$1,Experiment!$A$1:$U$1,0),FALSE)</f>
        <v>10</v>
      </c>
      <c r="R1419" s="3">
        <f>VLOOKUP($F1419,Experiment!$A$2:$U$90,MATCH(Results!R$1,Experiment!$A$1:$U$1,0),FALSE)</f>
        <v>0.5</v>
      </c>
      <c r="S1419" s="2">
        <f>VLOOKUP($F1419,Experiment!$A$2:$U$90,MATCH(Results!S$1,Experiment!$A$1:$U$1,0),FALSE)</f>
        <v>5</v>
      </c>
      <c r="T1419" s="2">
        <f>VLOOKUP($F1419,Experiment!$A$2:$U$90,MATCH(Results!T$1,Experiment!$A$1:$U$1,0),FALSE)</f>
        <v>25</v>
      </c>
      <c r="U1419" s="2">
        <f>VLOOKUP($F1419,Experiment!$A$2:$U$90,MATCH(Results!U$1,Experiment!$A$1:$U$1,0),FALSE)</f>
        <v>5</v>
      </c>
      <c r="V1419" s="2">
        <f>VLOOKUP($F1419,Experiment!$A$2:$U$90,MATCH(Results!V$1,Experiment!$A$1:$U$1,0),FALSE)</f>
        <v>4</v>
      </c>
      <c r="W1419" s="3">
        <f>VLOOKUP($F1419,Experiment!$A$2:$U$90,MATCH(Results!W$1,Experiment!$A$1:$U$1,0),FALSE)</f>
        <v>0.75</v>
      </c>
      <c r="X1419" s="3">
        <f>VLOOKUP($F1419,Experiment!$A$2:$U$90,MATCH(Results!X$1,Experiment!$A$1:$U$1,0),FALSE)</f>
        <v>0.25</v>
      </c>
      <c r="Y1419" s="2">
        <f>VLOOKUP($F1419,Experiment!$A$2:$U$90,MATCH(Results!Y$1,Experiment!$A$1:$U$1,0),FALSE)</f>
        <v>1</v>
      </c>
      <c r="Z1419" s="3">
        <f>VLOOKUP($F1419,Experiment!$A$2:$U$90,MATCH(Results!Z$1,Experiment!$A$1:$U$1,0),FALSE)</f>
        <v>0.2</v>
      </c>
      <c r="AA1419" s="3">
        <f>VLOOKUP($F1419,Experiment!$A$2:$U$90,MATCH(Results!AA$1,Experiment!$A$1:$U$1,0),FALSE)</f>
        <v>4.9999999999999989E-2</v>
      </c>
      <c r="AB1419" s="3">
        <f>VLOOKUP($F1419,Experiment!$A$2:$U$90,MATCH(Results!AB$1,Experiment!$A$1:$U$1,0),FALSE)</f>
        <v>0.57499999999999996</v>
      </c>
      <c r="AC1419" s="3">
        <f>VLOOKUP($F1419,Experiment!$A$2:$U$90,MATCH(Results!AC$1,Experiment!$A$1:$U$1,0),FALSE)</f>
        <v>0.42500000000000004</v>
      </c>
      <c r="AD1419" s="2">
        <f>VLOOKUP($F1419,Experiment!$A$2:$U$90,MATCH(Results!AD$1,Experiment!$A$1:$U$1,0),FALSE)</f>
        <v>4.25</v>
      </c>
      <c r="AE1419" s="2">
        <f>VLOOKUP($F1419,Experiment!$A$2:$U$90,MATCH(Results!AE$1,Experiment!$A$1:$U$1,0),FALSE)</f>
        <v>24.4375</v>
      </c>
      <c r="AF1419" s="2">
        <f>VLOOKUP($F1419,Experiment!$A$2:$U$90,MATCH(Results!AF$1,Experiment!$A$1:$U$1,0),FALSE)</f>
        <v>4.9434299833212973</v>
      </c>
      <c r="AG1419" s="3">
        <f>VLOOKUP($F1419,Experiment!$A$2:$W$90,MATCH(Results!AG$1,Experiment!$A$1:$W$1,0),FALSE)</f>
        <v>0.89414323918902561</v>
      </c>
      <c r="AH1419" s="3">
        <f>VLOOKUP($F1419,Experiment!$A$2:$W$90,MATCH(Results!AH$1,Experiment!$A$1:$W$1,0),FALSE)</f>
        <v>0.42914847753168511</v>
      </c>
      <c r="AI1419" s="3">
        <f>VLOOKUP($F1419,Experiment!$A$2:$X$90,MATCH(Results!AI$1,Experiment!$A$1:$X$1,0),FALSE)</f>
        <v>0.57085152246831483</v>
      </c>
      <c r="AJ1419" s="2">
        <f>Table1[[#This Row],[Gain]]^Table1[[#This Row],[θ]]</f>
        <v>10</v>
      </c>
      <c r="AK1419" s="2">
        <f>-Table1[[#This Row],[λ]]*-Table1[[#This Row],[Loss]]^Table1[[#This Row],[θ]]</f>
        <v>0</v>
      </c>
      <c r="AL1419" s="2">
        <f>Table1[[#This Row],[v_n_w_g]]-Table1[[#This Row],[v_n_w_l]]</f>
        <v>10</v>
      </c>
      <c r="AM1419" s="2">
        <f>IF(Table1[[#This Row],[diff_v]]&gt;=1,1,0)</f>
        <v>1</v>
      </c>
    </row>
    <row r="1420" spans="1:39" hidden="1" x14ac:dyDescent="0.3">
      <c r="A1420">
        <v>18</v>
      </c>
      <c r="B1420" t="s">
        <v>48</v>
      </c>
      <c r="C1420" s="22">
        <f>VLOOKUP(Table1[[#This Row],[Subject]],'Subject Profile'!$A$2:$E$8,4,FALSE)</f>
        <v>1</v>
      </c>
      <c r="D1420" s="22">
        <f>VLOOKUP(Table1[[#This Row],[Subject]],'Subject Profile'!$A$2:$E$8,5,FALSE)</f>
        <v>-2</v>
      </c>
      <c r="E1420" t="s">
        <v>49</v>
      </c>
      <c r="F1420" t="s">
        <v>32</v>
      </c>
      <c r="G1420" t="s">
        <v>7</v>
      </c>
      <c r="H1420">
        <f>IF(Table1[[#This Row],[decision]]="accept",1,0)</f>
        <v>1</v>
      </c>
      <c r="I1420">
        <v>-10</v>
      </c>
      <c r="J1420" t="s">
        <v>107</v>
      </c>
      <c r="K1420">
        <v>1665039751</v>
      </c>
      <c r="L1420">
        <v>5</v>
      </c>
      <c r="M1420" t="str">
        <f>VLOOKUP($F1420,Experiment!$A$2:$U$90,MATCH(Results!M$1,Experiment!$A$1:$U$1,0)+1,FALSE)</f>
        <v>I</v>
      </c>
      <c r="N1420">
        <f>IF(Table1[[#This Row],[Impact]]="I",0,1)</f>
        <v>0</v>
      </c>
      <c r="O1420" s="2">
        <f>VLOOKUP($F1420,Experiment!$A$2:$U$90,MATCH(Results!O$1,Experiment!$A$1:$U$1,0),FALSE)</f>
        <v>-10</v>
      </c>
      <c r="P1420" s="3">
        <f>VLOOKUP($F1420,Experiment!$A$2:$U$90,MATCH(Results!P$1,Experiment!$A$1:$U$1,0),FALSE)</f>
        <v>0.5</v>
      </c>
      <c r="Q1420" s="2">
        <f>VLOOKUP($F1420,Experiment!$A$2:$U$90,MATCH(Results!Q$1,Experiment!$A$1:$U$1,0),FALSE)</f>
        <v>10</v>
      </c>
      <c r="R1420" s="3">
        <f>VLOOKUP($F1420,Experiment!$A$2:$U$90,MATCH(Results!R$1,Experiment!$A$1:$U$1,0),FALSE)</f>
        <v>0.5</v>
      </c>
      <c r="S1420" s="2">
        <f>VLOOKUP($F1420,Experiment!$A$2:$U$90,MATCH(Results!S$1,Experiment!$A$1:$U$1,0),FALSE)</f>
        <v>0</v>
      </c>
      <c r="T1420" s="2">
        <f>VLOOKUP($F1420,Experiment!$A$2:$U$90,MATCH(Results!T$1,Experiment!$A$1:$U$1,0),FALSE)</f>
        <v>100</v>
      </c>
      <c r="U1420" s="2">
        <f>VLOOKUP($F1420,Experiment!$A$2:$U$90,MATCH(Results!U$1,Experiment!$A$1:$U$1,0),FALSE)</f>
        <v>10</v>
      </c>
      <c r="V1420" s="2">
        <f>VLOOKUP($F1420,Experiment!$A$2:$U$90,MATCH(Results!V$1,Experiment!$A$1:$U$1,0),FALSE)</f>
        <v>2</v>
      </c>
      <c r="W1420" s="3">
        <f>VLOOKUP($F1420,Experiment!$A$2:$U$90,MATCH(Results!W$1,Experiment!$A$1:$U$1,0),FALSE)</f>
        <v>0</v>
      </c>
      <c r="X1420" s="3">
        <f>VLOOKUP($F1420,Experiment!$A$2:$U$90,MATCH(Results!X$1,Experiment!$A$1:$U$1,0),FALSE)</f>
        <v>1</v>
      </c>
      <c r="Y1420" s="2">
        <f>VLOOKUP($F1420,Experiment!$A$2:$U$90,MATCH(Results!Y$1,Experiment!$A$1:$U$1,0),FALSE)</f>
        <v>1</v>
      </c>
      <c r="Z1420" s="3">
        <f>VLOOKUP($F1420,Experiment!$A$2:$U$90,MATCH(Results!Z$1,Experiment!$A$1:$U$1,0),FALSE)</f>
        <v>0.5</v>
      </c>
      <c r="AA1420" s="3">
        <f>VLOOKUP($F1420,Experiment!$A$2:$U$90,MATCH(Results!AA$1,Experiment!$A$1:$U$1,0),FALSE)</f>
        <v>0.5</v>
      </c>
      <c r="AB1420" s="3">
        <f>VLOOKUP($F1420,Experiment!$A$2:$U$90,MATCH(Results!AB$1,Experiment!$A$1:$U$1,0),FALSE)</f>
        <v>0.5</v>
      </c>
      <c r="AC1420" s="3">
        <f>VLOOKUP($F1420,Experiment!$A$2:$U$90,MATCH(Results!AC$1,Experiment!$A$1:$U$1,0),FALSE)</f>
        <v>0.5</v>
      </c>
      <c r="AD1420" s="2">
        <f>VLOOKUP($F1420,Experiment!$A$2:$U$90,MATCH(Results!AD$1,Experiment!$A$1:$U$1,0),FALSE)</f>
        <v>0</v>
      </c>
      <c r="AE1420" s="2">
        <f>VLOOKUP($F1420,Experiment!$A$2:$U$90,MATCH(Results!AE$1,Experiment!$A$1:$U$1,0),FALSE)</f>
        <v>100</v>
      </c>
      <c r="AF1420" s="2">
        <f>VLOOKUP($F1420,Experiment!$A$2:$U$90,MATCH(Results!AF$1,Experiment!$A$1:$U$1,0),FALSE)</f>
        <v>10</v>
      </c>
      <c r="AG1420" s="3">
        <f>VLOOKUP($F1420,Experiment!$A$2:$W$90,MATCH(Results!AG$1,Experiment!$A$1:$W$1,0),FALSE)</f>
        <v>1</v>
      </c>
      <c r="AH1420" s="3">
        <f>VLOOKUP($F1420,Experiment!$A$2:$W$90,MATCH(Results!AH$1,Experiment!$A$1:$W$1,0),FALSE)</f>
        <v>0.5</v>
      </c>
      <c r="AI1420" s="3">
        <f>VLOOKUP($F1420,Experiment!$A$2:$X$90,MATCH(Results!AI$1,Experiment!$A$1:$X$1,0),FALSE)</f>
        <v>0.5</v>
      </c>
      <c r="AJ1420" s="2">
        <f>Table1[[#This Row],[Gain]]^Table1[[#This Row],[θ]]</f>
        <v>10</v>
      </c>
      <c r="AK1420" s="2">
        <f>-Table1[[#This Row],[λ]]*-Table1[[#This Row],[Loss]]^Table1[[#This Row],[θ]]</f>
        <v>20</v>
      </c>
      <c r="AL1420" s="2">
        <f>Table1[[#This Row],[v_n_w_g]]-Table1[[#This Row],[v_n_w_l]]</f>
        <v>-10</v>
      </c>
      <c r="AM1420" s="2">
        <f>IF(Table1[[#This Row],[diff_v]]&gt;=1,1,0)</f>
        <v>0</v>
      </c>
    </row>
    <row r="1421" spans="1:39" hidden="1" x14ac:dyDescent="0.3">
      <c r="A1421">
        <v>19</v>
      </c>
      <c r="B1421" t="s">
        <v>48</v>
      </c>
      <c r="C1421" s="22">
        <f>VLOOKUP(Table1[[#This Row],[Subject]],'Subject Profile'!$A$2:$E$8,4,FALSE)</f>
        <v>1</v>
      </c>
      <c r="D1421" s="22">
        <f>VLOOKUP(Table1[[#This Row],[Subject]],'Subject Profile'!$A$2:$E$8,5,FALSE)</f>
        <v>-2</v>
      </c>
      <c r="E1421" t="s">
        <v>49</v>
      </c>
      <c r="F1421" t="s">
        <v>38</v>
      </c>
      <c r="G1421" t="s">
        <v>5</v>
      </c>
      <c r="H1421">
        <f>IF(Table1[[#This Row],[decision]]="accept",1,0)</f>
        <v>0</v>
      </c>
      <c r="I1421">
        <v>0</v>
      </c>
      <c r="J1421" t="s">
        <v>107</v>
      </c>
      <c r="K1421">
        <v>1665039760</v>
      </c>
      <c r="L1421">
        <v>9</v>
      </c>
      <c r="M1421" t="str">
        <f>VLOOKUP($F1421,Experiment!$A$2:$U$90,MATCH(Results!M$1,Experiment!$A$1:$U$1,0)+1,FALSE)</f>
        <v>I</v>
      </c>
      <c r="N1421">
        <f>IF(Table1[[#This Row],[Impact]]="I",0,1)</f>
        <v>0</v>
      </c>
      <c r="O1421" s="2">
        <f>VLOOKUP($F1421,Experiment!$A$2:$U$90,MATCH(Results!O$1,Experiment!$A$1:$U$1,0),FALSE)</f>
        <v>-90</v>
      </c>
      <c r="P1421" s="3">
        <f>VLOOKUP($F1421,Experiment!$A$2:$U$90,MATCH(Results!P$1,Experiment!$A$1:$U$1,0),FALSE)</f>
        <v>0.5</v>
      </c>
      <c r="Q1421" s="2">
        <f>VLOOKUP($F1421,Experiment!$A$2:$U$90,MATCH(Results!Q$1,Experiment!$A$1:$U$1,0),FALSE)</f>
        <v>90</v>
      </c>
      <c r="R1421" s="3">
        <f>VLOOKUP($F1421,Experiment!$A$2:$U$90,MATCH(Results!R$1,Experiment!$A$1:$U$1,0),FALSE)</f>
        <v>0.5</v>
      </c>
      <c r="S1421" s="2">
        <f>VLOOKUP($F1421,Experiment!$A$2:$U$90,MATCH(Results!S$1,Experiment!$A$1:$U$1,0),FALSE)</f>
        <v>0</v>
      </c>
      <c r="T1421" s="2">
        <f>VLOOKUP($F1421,Experiment!$A$2:$U$90,MATCH(Results!T$1,Experiment!$A$1:$U$1,0),FALSE)</f>
        <v>8100</v>
      </c>
      <c r="U1421" s="2">
        <f>VLOOKUP($F1421,Experiment!$A$2:$U$90,MATCH(Results!U$1,Experiment!$A$1:$U$1,0),FALSE)</f>
        <v>90</v>
      </c>
      <c r="V1421" s="2">
        <f>VLOOKUP($F1421,Experiment!$A$2:$U$90,MATCH(Results!V$1,Experiment!$A$1:$U$1,0),FALSE)</f>
        <v>4</v>
      </c>
      <c r="W1421" s="3">
        <f>VLOOKUP($F1421,Experiment!$A$2:$U$90,MATCH(Results!W$1,Experiment!$A$1:$U$1,0),FALSE)</f>
        <v>0.75</v>
      </c>
      <c r="X1421" s="3">
        <f>VLOOKUP($F1421,Experiment!$A$2:$U$90,MATCH(Results!X$1,Experiment!$A$1:$U$1,0),FALSE)</f>
        <v>0.25</v>
      </c>
      <c r="Y1421" s="2">
        <f>VLOOKUP($F1421,Experiment!$A$2:$U$90,MATCH(Results!Y$1,Experiment!$A$1:$U$1,0),FALSE)</f>
        <v>1</v>
      </c>
      <c r="Z1421" s="3">
        <f>VLOOKUP($F1421,Experiment!$A$2:$U$90,MATCH(Results!Z$1,Experiment!$A$1:$U$1,0),FALSE)</f>
        <v>0.2</v>
      </c>
      <c r="AA1421" s="3">
        <f>VLOOKUP($F1421,Experiment!$A$2:$U$90,MATCH(Results!AA$1,Experiment!$A$1:$U$1,0),FALSE)</f>
        <v>4.9999999999999989E-2</v>
      </c>
      <c r="AB1421" s="3">
        <f>VLOOKUP($F1421,Experiment!$A$2:$U$90,MATCH(Results!AB$1,Experiment!$A$1:$U$1,0),FALSE)</f>
        <v>0.57499999999999996</v>
      </c>
      <c r="AC1421" s="3">
        <f>VLOOKUP($F1421,Experiment!$A$2:$U$90,MATCH(Results!AC$1,Experiment!$A$1:$U$1,0),FALSE)</f>
        <v>0.42500000000000004</v>
      </c>
      <c r="AD1421" s="2">
        <f>VLOOKUP($F1421,Experiment!$A$2:$U$90,MATCH(Results!AD$1,Experiment!$A$1:$U$1,0),FALSE)</f>
        <v>-13.499999999999986</v>
      </c>
      <c r="AE1421" s="2">
        <f>VLOOKUP($F1421,Experiment!$A$2:$U$90,MATCH(Results!AE$1,Experiment!$A$1:$U$1,0),FALSE)</f>
        <v>7917.75</v>
      </c>
      <c r="AF1421" s="2">
        <f>VLOOKUP($F1421,Experiment!$A$2:$U$90,MATCH(Results!AF$1,Experiment!$A$1:$U$1,0),FALSE)</f>
        <v>88.981739699783347</v>
      </c>
      <c r="AG1421" s="3">
        <f>VLOOKUP($F1421,Experiment!$A$2:$W$90,MATCH(Results!AG$1,Experiment!$A$1:$W$1,0),FALSE)</f>
        <v>0.89414323918902561</v>
      </c>
      <c r="AH1421" s="3">
        <f>VLOOKUP($F1421,Experiment!$A$2:$W$90,MATCH(Results!AH$1,Experiment!$A$1:$W$1,0),FALSE)</f>
        <v>0.42914847753168511</v>
      </c>
      <c r="AI1421" s="3">
        <f>VLOOKUP($F1421,Experiment!$A$2:$X$90,MATCH(Results!AI$1,Experiment!$A$1:$X$1,0),FALSE)</f>
        <v>0.57085152246831483</v>
      </c>
      <c r="AJ1421" s="2">
        <f>Table1[[#This Row],[Gain]]^Table1[[#This Row],[θ]]</f>
        <v>90</v>
      </c>
      <c r="AK1421" s="2">
        <f>-Table1[[#This Row],[λ]]*-Table1[[#This Row],[Loss]]^Table1[[#This Row],[θ]]</f>
        <v>180</v>
      </c>
      <c r="AL1421" s="2">
        <f>Table1[[#This Row],[v_n_w_g]]-Table1[[#This Row],[v_n_w_l]]</f>
        <v>-90</v>
      </c>
      <c r="AM1421" s="2">
        <f>IF(Table1[[#This Row],[diff_v]]&gt;=1,1,0)</f>
        <v>0</v>
      </c>
    </row>
    <row r="1422" spans="1:39" hidden="1" x14ac:dyDescent="0.3">
      <c r="A1422">
        <v>20</v>
      </c>
      <c r="B1422" t="s">
        <v>48</v>
      </c>
      <c r="C1422" s="22">
        <f>VLOOKUP(Table1[[#This Row],[Subject]],'Subject Profile'!$A$2:$E$8,4,FALSE)</f>
        <v>1</v>
      </c>
      <c r="D1422" s="22">
        <f>VLOOKUP(Table1[[#This Row],[Subject]],'Subject Profile'!$A$2:$E$8,5,FALSE)</f>
        <v>-2</v>
      </c>
      <c r="E1422" t="s">
        <v>49</v>
      </c>
      <c r="F1422" t="s">
        <v>21</v>
      </c>
      <c r="G1422" t="s">
        <v>7</v>
      </c>
      <c r="H1422">
        <f>IF(Table1[[#This Row],[decision]]="accept",1,0)</f>
        <v>1</v>
      </c>
      <c r="I1422">
        <v>180</v>
      </c>
      <c r="J1422" t="s">
        <v>107</v>
      </c>
      <c r="K1422">
        <v>1665039786</v>
      </c>
      <c r="L1422">
        <v>26</v>
      </c>
      <c r="M1422" t="str">
        <f>VLOOKUP($F1422,Experiment!$A$2:$U$90,MATCH(Results!M$1,Experiment!$A$1:$U$1,0)+1,FALSE)</f>
        <v>I</v>
      </c>
      <c r="N1422">
        <f>IF(Table1[[#This Row],[Impact]]="I",0,1)</f>
        <v>0</v>
      </c>
      <c r="O1422" s="2">
        <f>VLOOKUP($F1422,Experiment!$A$2:$U$90,MATCH(Results!O$1,Experiment!$A$1:$U$1,0),FALSE)</f>
        <v>-90</v>
      </c>
      <c r="P1422" s="3">
        <f>VLOOKUP($F1422,Experiment!$A$2:$U$90,MATCH(Results!P$1,Experiment!$A$1:$U$1,0),FALSE)</f>
        <v>0.5</v>
      </c>
      <c r="Q1422" s="2">
        <f>VLOOKUP($F1422,Experiment!$A$2:$U$90,MATCH(Results!Q$1,Experiment!$A$1:$U$1,0),FALSE)</f>
        <v>180</v>
      </c>
      <c r="R1422" s="3">
        <f>VLOOKUP($F1422,Experiment!$A$2:$U$90,MATCH(Results!R$1,Experiment!$A$1:$U$1,0),FALSE)</f>
        <v>0.5</v>
      </c>
      <c r="S1422" s="2">
        <f>VLOOKUP($F1422,Experiment!$A$2:$U$90,MATCH(Results!S$1,Experiment!$A$1:$U$1,0),FALSE)</f>
        <v>45</v>
      </c>
      <c r="T1422" s="2">
        <f>VLOOKUP($F1422,Experiment!$A$2:$U$90,MATCH(Results!T$1,Experiment!$A$1:$U$1,0),FALSE)</f>
        <v>18225</v>
      </c>
      <c r="U1422" s="2">
        <f>VLOOKUP($F1422,Experiment!$A$2:$U$90,MATCH(Results!U$1,Experiment!$A$1:$U$1,0),FALSE)</f>
        <v>135</v>
      </c>
      <c r="V1422" s="2">
        <f>VLOOKUP($F1422,Experiment!$A$2:$U$90,MATCH(Results!V$1,Experiment!$A$1:$U$1,0),FALSE)</f>
        <v>4</v>
      </c>
      <c r="W1422" s="3">
        <f>VLOOKUP($F1422,Experiment!$A$2:$U$90,MATCH(Results!W$1,Experiment!$A$1:$U$1,0),FALSE)</f>
        <v>0.75</v>
      </c>
      <c r="X1422" s="3">
        <f>VLOOKUP($F1422,Experiment!$A$2:$U$90,MATCH(Results!X$1,Experiment!$A$1:$U$1,0),FALSE)</f>
        <v>0.25</v>
      </c>
      <c r="Y1422" s="2">
        <f>VLOOKUP($F1422,Experiment!$A$2:$U$90,MATCH(Results!Y$1,Experiment!$A$1:$U$1,0),FALSE)</f>
        <v>2</v>
      </c>
      <c r="Z1422" s="3">
        <f>VLOOKUP($F1422,Experiment!$A$2:$U$90,MATCH(Results!Z$1,Experiment!$A$1:$U$1,0),FALSE)</f>
        <v>0.05</v>
      </c>
      <c r="AA1422" s="3">
        <f>VLOOKUP($F1422,Experiment!$A$2:$U$90,MATCH(Results!AA$1,Experiment!$A$1:$U$1,0),FALSE)</f>
        <v>0.2</v>
      </c>
      <c r="AB1422" s="3">
        <f>VLOOKUP($F1422,Experiment!$A$2:$U$90,MATCH(Results!AB$1,Experiment!$A$1:$U$1,0),FALSE)</f>
        <v>0.42499999999999999</v>
      </c>
      <c r="AC1422" s="3">
        <f>VLOOKUP($F1422,Experiment!$A$2:$U$90,MATCH(Results!AC$1,Experiment!$A$1:$U$1,0),FALSE)</f>
        <v>0.57499999999999996</v>
      </c>
      <c r="AD1422" s="2">
        <f>VLOOKUP($F1422,Experiment!$A$2:$U$90,MATCH(Results!AD$1,Experiment!$A$1:$U$1,0),FALSE)</f>
        <v>65.249999999999986</v>
      </c>
      <c r="AE1422" s="2">
        <f>VLOOKUP($F1422,Experiment!$A$2:$U$90,MATCH(Results!AE$1,Experiment!$A$1:$U$1,0),FALSE)</f>
        <v>17814.9375</v>
      </c>
      <c r="AF1422" s="2">
        <f>VLOOKUP($F1422,Experiment!$A$2:$U$90,MATCH(Results!AF$1,Experiment!$A$1:$U$1,0),FALSE)</f>
        <v>133.47260954967501</v>
      </c>
      <c r="AG1422" s="3">
        <f>VLOOKUP($F1422,Experiment!$A$2:$W$90,MATCH(Results!AG$1,Experiment!$A$1:$W$1,0),FALSE)</f>
        <v>1</v>
      </c>
      <c r="AH1422" s="3">
        <f>VLOOKUP($F1422,Experiment!$A$2:$W$90,MATCH(Results!AH$1,Experiment!$A$1:$W$1,0),FALSE)</f>
        <v>0.57499999999999996</v>
      </c>
      <c r="AI1422" s="3">
        <f>VLOOKUP($F1422,Experiment!$A$2:$X$90,MATCH(Results!AI$1,Experiment!$A$1:$X$1,0),FALSE)</f>
        <v>0.42500000000000004</v>
      </c>
      <c r="AJ1422" s="2">
        <f>Table1[[#This Row],[Gain]]^Table1[[#This Row],[θ]]</f>
        <v>180</v>
      </c>
      <c r="AK1422" s="2">
        <f>-Table1[[#This Row],[λ]]*-Table1[[#This Row],[Loss]]^Table1[[#This Row],[θ]]</f>
        <v>180</v>
      </c>
      <c r="AL1422" s="2">
        <f>Table1[[#This Row],[v_n_w_g]]-Table1[[#This Row],[v_n_w_l]]</f>
        <v>0</v>
      </c>
      <c r="AM1422" s="2">
        <f>IF(Table1[[#This Row],[diff_v]]&gt;=1,1,0)</f>
        <v>0</v>
      </c>
    </row>
    <row r="1423" spans="1:39" hidden="1" x14ac:dyDescent="0.3">
      <c r="A1423">
        <v>21</v>
      </c>
      <c r="B1423" t="s">
        <v>48</v>
      </c>
      <c r="C1423" s="22">
        <f>VLOOKUP(Table1[[#This Row],[Subject]],'Subject Profile'!$A$2:$E$8,4,FALSE)</f>
        <v>1</v>
      </c>
      <c r="D1423" s="22">
        <f>VLOOKUP(Table1[[#This Row],[Subject]],'Subject Profile'!$A$2:$E$8,5,FALSE)</f>
        <v>-2</v>
      </c>
      <c r="E1423" t="s">
        <v>49</v>
      </c>
      <c r="F1423" t="s">
        <v>13</v>
      </c>
      <c r="G1423" t="s">
        <v>7</v>
      </c>
      <c r="H1423">
        <f>IF(Table1[[#This Row],[decision]]="accept",1,0)</f>
        <v>1</v>
      </c>
      <c r="I1423">
        <v>0</v>
      </c>
      <c r="J1423" t="s">
        <v>107</v>
      </c>
      <c r="K1423">
        <v>1665039792</v>
      </c>
      <c r="L1423">
        <v>6</v>
      </c>
      <c r="M1423" t="str">
        <f>VLOOKUP($F1423,Experiment!$A$2:$U$90,MATCH(Results!M$1,Experiment!$A$1:$U$1,0)+1,FALSE)</f>
        <v>I</v>
      </c>
      <c r="N1423">
        <f>IF(Table1[[#This Row],[Impact]]="I",0,1)</f>
        <v>0</v>
      </c>
      <c r="O1423" s="2">
        <f>VLOOKUP($F1423,Experiment!$A$2:$U$90,MATCH(Results!O$1,Experiment!$A$1:$U$1,0),FALSE)</f>
        <v>0</v>
      </c>
      <c r="P1423" s="3">
        <f>VLOOKUP($F1423,Experiment!$A$2:$U$90,MATCH(Results!P$1,Experiment!$A$1:$U$1,0),FALSE)</f>
        <v>0.5</v>
      </c>
      <c r="Q1423" s="2">
        <f>VLOOKUP($F1423,Experiment!$A$2:$U$90,MATCH(Results!Q$1,Experiment!$A$1:$U$1,0),FALSE)</f>
        <v>10</v>
      </c>
      <c r="R1423" s="3">
        <f>VLOOKUP($F1423,Experiment!$A$2:$U$90,MATCH(Results!R$1,Experiment!$A$1:$U$1,0),FALSE)</f>
        <v>0.5</v>
      </c>
      <c r="S1423" s="2">
        <f>VLOOKUP($F1423,Experiment!$A$2:$U$90,MATCH(Results!S$1,Experiment!$A$1:$U$1,0),FALSE)</f>
        <v>5</v>
      </c>
      <c r="T1423" s="2">
        <f>VLOOKUP($F1423,Experiment!$A$2:$U$90,MATCH(Results!T$1,Experiment!$A$1:$U$1,0),FALSE)</f>
        <v>25</v>
      </c>
      <c r="U1423" s="2">
        <f>VLOOKUP($F1423,Experiment!$A$2:$U$90,MATCH(Results!U$1,Experiment!$A$1:$U$1,0),FALSE)</f>
        <v>5</v>
      </c>
      <c r="V1423" s="2">
        <f>VLOOKUP($F1423,Experiment!$A$2:$U$90,MATCH(Results!V$1,Experiment!$A$1:$U$1,0),FALSE)</f>
        <v>2</v>
      </c>
      <c r="W1423" s="3">
        <f>VLOOKUP($F1423,Experiment!$A$2:$U$90,MATCH(Results!W$1,Experiment!$A$1:$U$1,0),FALSE)</f>
        <v>0.25</v>
      </c>
      <c r="X1423" s="3">
        <f>VLOOKUP($F1423,Experiment!$A$2:$U$90,MATCH(Results!X$1,Experiment!$A$1:$U$1,0),FALSE)</f>
        <v>0.75</v>
      </c>
      <c r="Y1423" s="2">
        <f>VLOOKUP($F1423,Experiment!$A$2:$U$90,MATCH(Results!Y$1,Experiment!$A$1:$U$1,0),FALSE)</f>
        <v>2</v>
      </c>
      <c r="Z1423" s="3">
        <f>VLOOKUP($F1423,Experiment!$A$2:$U$90,MATCH(Results!Z$1,Experiment!$A$1:$U$1,0),FALSE)</f>
        <v>0.5</v>
      </c>
      <c r="AA1423" s="3">
        <f>VLOOKUP($F1423,Experiment!$A$2:$U$90,MATCH(Results!AA$1,Experiment!$A$1:$U$1,0),FALSE)</f>
        <v>0.25</v>
      </c>
      <c r="AB1423" s="3">
        <f>VLOOKUP($F1423,Experiment!$A$2:$U$90,MATCH(Results!AB$1,Experiment!$A$1:$U$1,0),FALSE)</f>
        <v>0.625</v>
      </c>
      <c r="AC1423" s="3">
        <f>VLOOKUP($F1423,Experiment!$A$2:$U$90,MATCH(Results!AC$1,Experiment!$A$1:$U$1,0),FALSE)</f>
        <v>0.375</v>
      </c>
      <c r="AD1423" s="2">
        <f>VLOOKUP($F1423,Experiment!$A$2:$U$90,MATCH(Results!AD$1,Experiment!$A$1:$U$1,0),FALSE)</f>
        <v>3.75</v>
      </c>
      <c r="AE1423" s="2">
        <f>VLOOKUP($F1423,Experiment!$A$2:$U$90,MATCH(Results!AE$1,Experiment!$A$1:$U$1,0),FALSE)</f>
        <v>23.4375</v>
      </c>
      <c r="AF1423" s="2">
        <f>VLOOKUP($F1423,Experiment!$A$2:$U$90,MATCH(Results!AF$1,Experiment!$A$1:$U$1,0),FALSE)</f>
        <v>4.8412291827592711</v>
      </c>
      <c r="AG1423" s="3">
        <f>VLOOKUP($F1423,Experiment!$A$2:$W$90,MATCH(Results!AG$1,Experiment!$A$1:$W$1,0),FALSE)</f>
        <v>0.82730419370997643</v>
      </c>
      <c r="AH1423" s="3">
        <f>VLOOKUP($F1423,Experiment!$A$2:$W$90,MATCH(Results!AH$1,Experiment!$A$1:$W$1,0),FALSE)</f>
        <v>0.38648875795104182</v>
      </c>
      <c r="AI1423" s="3">
        <f>VLOOKUP($F1423,Experiment!$A$2:$X$90,MATCH(Results!AI$1,Experiment!$A$1:$X$1,0),FALSE)</f>
        <v>0.61351124204895813</v>
      </c>
      <c r="AJ1423" s="2">
        <f>Table1[[#This Row],[Gain]]^Table1[[#This Row],[θ]]</f>
        <v>10</v>
      </c>
      <c r="AK1423" s="2">
        <f>-Table1[[#This Row],[λ]]*-Table1[[#This Row],[Loss]]^Table1[[#This Row],[θ]]</f>
        <v>0</v>
      </c>
      <c r="AL1423" s="2">
        <f>Table1[[#This Row],[v_n_w_g]]-Table1[[#This Row],[v_n_w_l]]</f>
        <v>10</v>
      </c>
      <c r="AM1423" s="2">
        <f>IF(Table1[[#This Row],[diff_v]]&gt;=1,1,0)</f>
        <v>1</v>
      </c>
    </row>
    <row r="1424" spans="1:39" hidden="1" x14ac:dyDescent="0.3">
      <c r="A1424">
        <v>22</v>
      </c>
      <c r="B1424" t="s">
        <v>48</v>
      </c>
      <c r="C1424" s="22">
        <f>VLOOKUP(Table1[[#This Row],[Subject]],'Subject Profile'!$A$2:$E$8,4,FALSE)</f>
        <v>1</v>
      </c>
      <c r="D1424" s="22">
        <f>VLOOKUP(Table1[[#This Row],[Subject]],'Subject Profile'!$A$2:$E$8,5,FALSE)</f>
        <v>-2</v>
      </c>
      <c r="E1424" t="s">
        <v>49</v>
      </c>
      <c r="F1424" t="s">
        <v>37</v>
      </c>
      <c r="G1424" t="s">
        <v>7</v>
      </c>
      <c r="H1424">
        <f>IF(Table1[[#This Row],[decision]]="accept",1,0)</f>
        <v>1</v>
      </c>
      <c r="I1424">
        <v>70</v>
      </c>
      <c r="J1424" t="s">
        <v>107</v>
      </c>
      <c r="K1424">
        <v>1665039799</v>
      </c>
      <c r="L1424">
        <v>7</v>
      </c>
      <c r="M1424" t="str">
        <f>VLOOKUP($F1424,Experiment!$A$2:$U$90,MATCH(Results!M$1,Experiment!$A$1:$U$1,0)+1,FALSE)</f>
        <v>I</v>
      </c>
      <c r="N1424">
        <f>IF(Table1[[#This Row],[Impact]]="I",0,1)</f>
        <v>0</v>
      </c>
      <c r="O1424" s="2">
        <f>VLOOKUP($F1424,Experiment!$A$2:$U$90,MATCH(Results!O$1,Experiment!$A$1:$U$1,0),FALSE)</f>
        <v>-50</v>
      </c>
      <c r="P1424" s="3">
        <f>VLOOKUP($F1424,Experiment!$A$2:$U$90,MATCH(Results!P$1,Experiment!$A$1:$U$1,0),FALSE)</f>
        <v>0.5</v>
      </c>
      <c r="Q1424" s="2">
        <f>VLOOKUP($F1424,Experiment!$A$2:$U$90,MATCH(Results!Q$1,Experiment!$A$1:$U$1,0),FALSE)</f>
        <v>70</v>
      </c>
      <c r="R1424" s="3">
        <f>VLOOKUP($F1424,Experiment!$A$2:$U$90,MATCH(Results!R$1,Experiment!$A$1:$U$1,0),FALSE)</f>
        <v>0.5</v>
      </c>
      <c r="S1424" s="2">
        <f>VLOOKUP($F1424,Experiment!$A$2:$U$90,MATCH(Results!S$1,Experiment!$A$1:$U$1,0),FALSE)</f>
        <v>10</v>
      </c>
      <c r="T1424" s="2">
        <f>VLOOKUP($F1424,Experiment!$A$2:$U$90,MATCH(Results!T$1,Experiment!$A$1:$U$1,0),FALSE)</f>
        <v>3600</v>
      </c>
      <c r="U1424" s="2">
        <f>VLOOKUP($F1424,Experiment!$A$2:$U$90,MATCH(Results!U$1,Experiment!$A$1:$U$1,0),FALSE)</f>
        <v>60</v>
      </c>
      <c r="V1424" s="2">
        <f>VLOOKUP($F1424,Experiment!$A$2:$U$90,MATCH(Results!V$1,Experiment!$A$1:$U$1,0),FALSE)</f>
        <v>2</v>
      </c>
      <c r="W1424" s="3">
        <f>VLOOKUP($F1424,Experiment!$A$2:$U$90,MATCH(Results!W$1,Experiment!$A$1:$U$1,0),FALSE)</f>
        <v>0.25</v>
      </c>
      <c r="X1424" s="3">
        <f>VLOOKUP($F1424,Experiment!$A$2:$U$90,MATCH(Results!X$1,Experiment!$A$1:$U$1,0),FALSE)</f>
        <v>0.75</v>
      </c>
      <c r="Y1424" s="2">
        <f>VLOOKUP($F1424,Experiment!$A$2:$U$90,MATCH(Results!Y$1,Experiment!$A$1:$U$1,0),FALSE)</f>
        <v>1</v>
      </c>
      <c r="Z1424" s="3">
        <f>VLOOKUP($F1424,Experiment!$A$2:$U$90,MATCH(Results!Z$1,Experiment!$A$1:$U$1,0),FALSE)</f>
        <v>0.25</v>
      </c>
      <c r="AA1424" s="3">
        <f>VLOOKUP($F1424,Experiment!$A$2:$U$90,MATCH(Results!AA$1,Experiment!$A$1:$U$1,0),FALSE)</f>
        <v>0.5</v>
      </c>
      <c r="AB1424" s="3">
        <f>VLOOKUP($F1424,Experiment!$A$2:$U$90,MATCH(Results!AB$1,Experiment!$A$1:$U$1,0),FALSE)</f>
        <v>0.375</v>
      </c>
      <c r="AC1424" s="3">
        <f>VLOOKUP($F1424,Experiment!$A$2:$U$90,MATCH(Results!AC$1,Experiment!$A$1:$U$1,0),FALSE)</f>
        <v>0.625</v>
      </c>
      <c r="AD1424" s="2">
        <f>VLOOKUP($F1424,Experiment!$A$2:$U$90,MATCH(Results!AD$1,Experiment!$A$1:$U$1,0),FALSE)</f>
        <v>25</v>
      </c>
      <c r="AE1424" s="2">
        <f>VLOOKUP($F1424,Experiment!$A$2:$U$90,MATCH(Results!AE$1,Experiment!$A$1:$U$1,0),FALSE)</f>
        <v>3375</v>
      </c>
      <c r="AF1424" s="2">
        <f>VLOOKUP($F1424,Experiment!$A$2:$U$90,MATCH(Results!AF$1,Experiment!$A$1:$U$1,0),FALSE)</f>
        <v>58.094750193111253</v>
      </c>
      <c r="AG1424" s="3">
        <f>VLOOKUP($F1424,Experiment!$A$2:$W$90,MATCH(Results!AG$1,Experiment!$A$1:$W$1,0),FALSE)</f>
        <v>1</v>
      </c>
      <c r="AH1424" s="3">
        <f>VLOOKUP($F1424,Experiment!$A$2:$W$90,MATCH(Results!AH$1,Experiment!$A$1:$W$1,0),FALSE)</f>
        <v>0.625</v>
      </c>
      <c r="AI1424" s="3">
        <f>VLOOKUP($F1424,Experiment!$A$2:$X$90,MATCH(Results!AI$1,Experiment!$A$1:$X$1,0),FALSE)</f>
        <v>0.375</v>
      </c>
      <c r="AJ1424" s="2">
        <f>Table1[[#This Row],[Gain]]^Table1[[#This Row],[θ]]</f>
        <v>70</v>
      </c>
      <c r="AK1424" s="2">
        <f>-Table1[[#This Row],[λ]]*-Table1[[#This Row],[Loss]]^Table1[[#This Row],[θ]]</f>
        <v>100</v>
      </c>
      <c r="AL1424" s="2">
        <f>Table1[[#This Row],[v_n_w_g]]-Table1[[#This Row],[v_n_w_l]]</f>
        <v>-30</v>
      </c>
      <c r="AM1424" s="2">
        <f>IF(Table1[[#This Row],[diff_v]]&gt;=1,1,0)</f>
        <v>0</v>
      </c>
    </row>
    <row r="1425" spans="1:39" hidden="1" x14ac:dyDescent="0.3">
      <c r="A1425">
        <v>23</v>
      </c>
      <c r="B1425" t="s">
        <v>48</v>
      </c>
      <c r="C1425" s="22">
        <f>VLOOKUP(Table1[[#This Row],[Subject]],'Subject Profile'!$A$2:$E$8,4,FALSE)</f>
        <v>1</v>
      </c>
      <c r="D1425" s="22">
        <f>VLOOKUP(Table1[[#This Row],[Subject]],'Subject Profile'!$A$2:$E$8,5,FALSE)</f>
        <v>-2</v>
      </c>
      <c r="E1425" t="s">
        <v>49</v>
      </c>
      <c r="F1425" t="s">
        <v>16</v>
      </c>
      <c r="G1425" t="s">
        <v>5</v>
      </c>
      <c r="H1425">
        <f>IF(Table1[[#This Row],[decision]]="accept",1,0)</f>
        <v>0</v>
      </c>
      <c r="I1425">
        <v>0</v>
      </c>
      <c r="J1425" t="s">
        <v>107</v>
      </c>
      <c r="K1425">
        <v>1665039806</v>
      </c>
      <c r="L1425">
        <v>7</v>
      </c>
      <c r="M1425" t="str">
        <f>VLOOKUP($F1425,Experiment!$A$2:$U$90,MATCH(Results!M$1,Experiment!$A$1:$U$1,0)+1,FALSE)</f>
        <v>I</v>
      </c>
      <c r="N1425">
        <f>IF(Table1[[#This Row],[Impact]]="I",0,1)</f>
        <v>0</v>
      </c>
      <c r="O1425" s="2">
        <f>VLOOKUP($F1425,Experiment!$A$2:$U$90,MATCH(Results!O$1,Experiment!$A$1:$U$1,0),FALSE)</f>
        <v>-50</v>
      </c>
      <c r="P1425" s="3">
        <f>VLOOKUP($F1425,Experiment!$A$2:$U$90,MATCH(Results!P$1,Experiment!$A$1:$U$1,0),FALSE)</f>
        <v>0.5</v>
      </c>
      <c r="Q1425" s="2">
        <f>VLOOKUP($F1425,Experiment!$A$2:$U$90,MATCH(Results!Q$1,Experiment!$A$1:$U$1,0),FALSE)</f>
        <v>40</v>
      </c>
      <c r="R1425" s="3">
        <f>VLOOKUP($F1425,Experiment!$A$2:$U$90,MATCH(Results!R$1,Experiment!$A$1:$U$1,0),FALSE)</f>
        <v>0.5</v>
      </c>
      <c r="S1425" s="2">
        <f>VLOOKUP($F1425,Experiment!$A$2:$U$90,MATCH(Results!S$1,Experiment!$A$1:$U$1,0),FALSE)</f>
        <v>-5</v>
      </c>
      <c r="T1425" s="2">
        <f>VLOOKUP($F1425,Experiment!$A$2:$U$90,MATCH(Results!T$1,Experiment!$A$1:$U$1,0),FALSE)</f>
        <v>2025</v>
      </c>
      <c r="U1425" s="2">
        <f>VLOOKUP($F1425,Experiment!$A$2:$U$90,MATCH(Results!U$1,Experiment!$A$1:$U$1,0),FALSE)</f>
        <v>45</v>
      </c>
      <c r="V1425" s="2">
        <f>VLOOKUP($F1425,Experiment!$A$2:$U$90,MATCH(Results!V$1,Experiment!$A$1:$U$1,0),FALSE)</f>
        <v>2</v>
      </c>
      <c r="W1425" s="3">
        <f>VLOOKUP($F1425,Experiment!$A$2:$U$90,MATCH(Results!W$1,Experiment!$A$1:$U$1,0),FALSE)</f>
        <v>0</v>
      </c>
      <c r="X1425" s="3">
        <f>VLOOKUP($F1425,Experiment!$A$2:$U$90,MATCH(Results!X$1,Experiment!$A$1:$U$1,0),FALSE)</f>
        <v>1</v>
      </c>
      <c r="Y1425" s="2">
        <f>VLOOKUP($F1425,Experiment!$A$2:$U$90,MATCH(Results!Y$1,Experiment!$A$1:$U$1,0),FALSE)</f>
        <v>2</v>
      </c>
      <c r="Z1425" s="3">
        <f>VLOOKUP($F1425,Experiment!$A$2:$U$90,MATCH(Results!Z$1,Experiment!$A$1:$U$1,0),FALSE)</f>
        <v>0.5</v>
      </c>
      <c r="AA1425" s="3">
        <f>VLOOKUP($F1425,Experiment!$A$2:$U$90,MATCH(Results!AA$1,Experiment!$A$1:$U$1,0),FALSE)</f>
        <v>0.5</v>
      </c>
      <c r="AB1425" s="3">
        <f>VLOOKUP($F1425,Experiment!$A$2:$U$90,MATCH(Results!AB$1,Experiment!$A$1:$U$1,0),FALSE)</f>
        <v>0.5</v>
      </c>
      <c r="AC1425" s="3">
        <f>VLOOKUP($F1425,Experiment!$A$2:$U$90,MATCH(Results!AC$1,Experiment!$A$1:$U$1,0),FALSE)</f>
        <v>0.5</v>
      </c>
      <c r="AD1425" s="2">
        <f>VLOOKUP($F1425,Experiment!$A$2:$U$90,MATCH(Results!AD$1,Experiment!$A$1:$U$1,0),FALSE)</f>
        <v>-5</v>
      </c>
      <c r="AE1425" s="2">
        <f>VLOOKUP($F1425,Experiment!$A$2:$U$90,MATCH(Results!AE$1,Experiment!$A$1:$U$1,0),FALSE)</f>
        <v>2025</v>
      </c>
      <c r="AF1425" s="2">
        <f>VLOOKUP($F1425,Experiment!$A$2:$U$90,MATCH(Results!AF$1,Experiment!$A$1:$U$1,0),FALSE)</f>
        <v>45</v>
      </c>
      <c r="AG1425" s="3">
        <f>VLOOKUP($F1425,Experiment!$A$2:$W$90,MATCH(Results!AG$1,Experiment!$A$1:$W$1,0),FALSE)</f>
        <v>1</v>
      </c>
      <c r="AH1425" s="3">
        <f>VLOOKUP($F1425,Experiment!$A$2:$W$90,MATCH(Results!AH$1,Experiment!$A$1:$W$1,0),FALSE)</f>
        <v>0.5</v>
      </c>
      <c r="AI1425" s="3">
        <f>VLOOKUP($F1425,Experiment!$A$2:$X$90,MATCH(Results!AI$1,Experiment!$A$1:$X$1,0),FALSE)</f>
        <v>0.5</v>
      </c>
      <c r="AJ1425" s="2">
        <f>Table1[[#This Row],[Gain]]^Table1[[#This Row],[θ]]</f>
        <v>40</v>
      </c>
      <c r="AK1425" s="2">
        <f>-Table1[[#This Row],[λ]]*-Table1[[#This Row],[Loss]]^Table1[[#This Row],[θ]]</f>
        <v>100</v>
      </c>
      <c r="AL1425" s="2">
        <f>Table1[[#This Row],[v_n_w_g]]-Table1[[#This Row],[v_n_w_l]]</f>
        <v>-60</v>
      </c>
      <c r="AM1425" s="2">
        <f>IF(Table1[[#This Row],[diff_v]]&gt;=1,1,0)</f>
        <v>0</v>
      </c>
    </row>
    <row r="1426" spans="1:39" hidden="1" x14ac:dyDescent="0.3">
      <c r="A1426">
        <v>24</v>
      </c>
      <c r="B1426" t="s">
        <v>48</v>
      </c>
      <c r="C1426" s="22">
        <f>VLOOKUP(Table1[[#This Row],[Subject]],'Subject Profile'!$A$2:$E$8,4,FALSE)</f>
        <v>1</v>
      </c>
      <c r="D1426" s="22">
        <f>VLOOKUP(Table1[[#This Row],[Subject]],'Subject Profile'!$A$2:$E$8,5,FALSE)</f>
        <v>-2</v>
      </c>
      <c r="E1426" t="s">
        <v>49</v>
      </c>
      <c r="F1426" t="s">
        <v>6</v>
      </c>
      <c r="G1426" t="s">
        <v>7</v>
      </c>
      <c r="H1426">
        <f>IF(Table1[[#This Row],[decision]]="accept",1,0)</f>
        <v>1</v>
      </c>
      <c r="I1426">
        <v>-10</v>
      </c>
      <c r="J1426" t="s">
        <v>107</v>
      </c>
      <c r="K1426">
        <v>1665039816</v>
      </c>
      <c r="L1426">
        <v>10</v>
      </c>
      <c r="M1426" t="str">
        <f>VLOOKUP($F1426,Experiment!$A$2:$U$90,MATCH(Results!M$1,Experiment!$A$1:$U$1,0)+1,FALSE)</f>
        <v>I</v>
      </c>
      <c r="N1426">
        <f>IF(Table1[[#This Row],[Impact]]="I",0,1)</f>
        <v>0</v>
      </c>
      <c r="O1426" s="2">
        <f>VLOOKUP($F1426,Experiment!$A$2:$U$90,MATCH(Results!O$1,Experiment!$A$1:$U$1,0),FALSE)</f>
        <v>-10</v>
      </c>
      <c r="P1426" s="3">
        <f>VLOOKUP($F1426,Experiment!$A$2:$U$90,MATCH(Results!P$1,Experiment!$A$1:$U$1,0),FALSE)</f>
        <v>0.5</v>
      </c>
      <c r="Q1426" s="2">
        <f>VLOOKUP($F1426,Experiment!$A$2:$U$90,MATCH(Results!Q$1,Experiment!$A$1:$U$1,0),FALSE)</f>
        <v>20</v>
      </c>
      <c r="R1426" s="3">
        <f>VLOOKUP($F1426,Experiment!$A$2:$U$90,MATCH(Results!R$1,Experiment!$A$1:$U$1,0),FALSE)</f>
        <v>0.5</v>
      </c>
      <c r="S1426" s="2">
        <f>VLOOKUP($F1426,Experiment!$A$2:$U$90,MATCH(Results!S$1,Experiment!$A$1:$U$1,0),FALSE)</f>
        <v>5</v>
      </c>
      <c r="T1426" s="2">
        <f>VLOOKUP($F1426,Experiment!$A$2:$U$90,MATCH(Results!T$1,Experiment!$A$1:$U$1,0),FALSE)</f>
        <v>225</v>
      </c>
      <c r="U1426" s="2">
        <f>VLOOKUP($F1426,Experiment!$A$2:$U$90,MATCH(Results!U$1,Experiment!$A$1:$U$1,0),FALSE)</f>
        <v>15</v>
      </c>
      <c r="V1426" s="2">
        <f>VLOOKUP($F1426,Experiment!$A$2:$U$90,MATCH(Results!V$1,Experiment!$A$1:$U$1,0),FALSE)</f>
        <v>4</v>
      </c>
      <c r="W1426" s="3">
        <f>VLOOKUP($F1426,Experiment!$A$2:$U$90,MATCH(Results!W$1,Experiment!$A$1:$U$1,0),FALSE)</f>
        <v>0.75</v>
      </c>
      <c r="X1426" s="3">
        <f>VLOOKUP($F1426,Experiment!$A$2:$U$90,MATCH(Results!X$1,Experiment!$A$1:$U$1,0),FALSE)</f>
        <v>0.25</v>
      </c>
      <c r="Y1426" s="2">
        <f>VLOOKUP($F1426,Experiment!$A$2:$U$90,MATCH(Results!Y$1,Experiment!$A$1:$U$1,0),FALSE)</f>
        <v>2</v>
      </c>
      <c r="Z1426" s="3">
        <f>VLOOKUP($F1426,Experiment!$A$2:$U$90,MATCH(Results!Z$1,Experiment!$A$1:$U$1,0),FALSE)</f>
        <v>0.05</v>
      </c>
      <c r="AA1426" s="3">
        <f>VLOOKUP($F1426,Experiment!$A$2:$U$90,MATCH(Results!AA$1,Experiment!$A$1:$U$1,0),FALSE)</f>
        <v>0.2</v>
      </c>
      <c r="AB1426" s="3">
        <f>VLOOKUP($F1426,Experiment!$A$2:$U$90,MATCH(Results!AB$1,Experiment!$A$1:$U$1,0),FALSE)</f>
        <v>0.42499999999999999</v>
      </c>
      <c r="AC1426" s="3">
        <f>VLOOKUP($F1426,Experiment!$A$2:$U$90,MATCH(Results!AC$1,Experiment!$A$1:$U$1,0),FALSE)</f>
        <v>0.57499999999999996</v>
      </c>
      <c r="AD1426" s="2">
        <f>VLOOKUP($F1426,Experiment!$A$2:$U$90,MATCH(Results!AD$1,Experiment!$A$1:$U$1,0),FALSE)</f>
        <v>7.25</v>
      </c>
      <c r="AE1426" s="2">
        <f>VLOOKUP($F1426,Experiment!$A$2:$U$90,MATCH(Results!AE$1,Experiment!$A$1:$U$1,0),FALSE)</f>
        <v>219.9375</v>
      </c>
      <c r="AF1426" s="2">
        <f>VLOOKUP($F1426,Experiment!$A$2:$U$90,MATCH(Results!AF$1,Experiment!$A$1:$U$1,0),FALSE)</f>
        <v>14.830289949963891</v>
      </c>
      <c r="AG1426" s="3">
        <f>VLOOKUP($F1426,Experiment!$A$2:$W$90,MATCH(Results!AG$1,Experiment!$A$1:$W$1,0),FALSE)</f>
        <v>1</v>
      </c>
      <c r="AH1426" s="3">
        <f>VLOOKUP($F1426,Experiment!$A$2:$W$90,MATCH(Results!AH$1,Experiment!$A$1:$W$1,0),FALSE)</f>
        <v>0.57499999999999996</v>
      </c>
      <c r="AI1426" s="3">
        <f>VLOOKUP($F1426,Experiment!$A$2:$X$90,MATCH(Results!AI$1,Experiment!$A$1:$X$1,0),FALSE)</f>
        <v>0.42500000000000004</v>
      </c>
      <c r="AJ1426" s="2">
        <f>Table1[[#This Row],[Gain]]^Table1[[#This Row],[θ]]</f>
        <v>20</v>
      </c>
      <c r="AK1426" s="2">
        <f>-Table1[[#This Row],[λ]]*-Table1[[#This Row],[Loss]]^Table1[[#This Row],[θ]]</f>
        <v>20</v>
      </c>
      <c r="AL1426" s="2">
        <f>Table1[[#This Row],[v_n_w_g]]-Table1[[#This Row],[v_n_w_l]]</f>
        <v>0</v>
      </c>
      <c r="AM1426" s="2">
        <f>IF(Table1[[#This Row],[diff_v]]&gt;=1,1,0)</f>
        <v>0</v>
      </c>
    </row>
    <row r="1427" spans="1:39" hidden="1" x14ac:dyDescent="0.3">
      <c r="A1427">
        <v>25</v>
      </c>
      <c r="B1427" t="s">
        <v>48</v>
      </c>
      <c r="C1427" s="22">
        <f>VLOOKUP(Table1[[#This Row],[Subject]],'Subject Profile'!$A$2:$E$8,4,FALSE)</f>
        <v>1</v>
      </c>
      <c r="D1427" s="22">
        <f>VLOOKUP(Table1[[#This Row],[Subject]],'Subject Profile'!$A$2:$E$8,5,FALSE)</f>
        <v>-2</v>
      </c>
      <c r="E1427" t="s">
        <v>49</v>
      </c>
      <c r="F1427" t="s">
        <v>11</v>
      </c>
      <c r="G1427" t="s">
        <v>7</v>
      </c>
      <c r="H1427">
        <f>IF(Table1[[#This Row],[decision]]="accept",1,0)</f>
        <v>1</v>
      </c>
      <c r="I1427">
        <v>10</v>
      </c>
      <c r="J1427" t="s">
        <v>107</v>
      </c>
      <c r="K1427">
        <v>1665039822</v>
      </c>
      <c r="L1427">
        <v>6</v>
      </c>
      <c r="M1427" t="str">
        <f>VLOOKUP($F1427,Experiment!$A$2:$U$90,MATCH(Results!M$1,Experiment!$A$1:$U$1,0)+1,FALSE)</f>
        <v>I</v>
      </c>
      <c r="N1427">
        <f>IF(Table1[[#This Row],[Impact]]="I",0,1)</f>
        <v>0</v>
      </c>
      <c r="O1427" s="2">
        <f>VLOOKUP($F1427,Experiment!$A$2:$U$90,MATCH(Results!O$1,Experiment!$A$1:$U$1,0),FALSE)</f>
        <v>-10</v>
      </c>
      <c r="P1427" s="3">
        <f>VLOOKUP($F1427,Experiment!$A$2:$U$90,MATCH(Results!P$1,Experiment!$A$1:$U$1,0),FALSE)</f>
        <v>0.5</v>
      </c>
      <c r="Q1427" s="2">
        <f>VLOOKUP($F1427,Experiment!$A$2:$U$90,MATCH(Results!Q$1,Experiment!$A$1:$U$1,0),FALSE)</f>
        <v>10</v>
      </c>
      <c r="R1427" s="3">
        <f>VLOOKUP($F1427,Experiment!$A$2:$U$90,MATCH(Results!R$1,Experiment!$A$1:$U$1,0),FALSE)</f>
        <v>0.5</v>
      </c>
      <c r="S1427" s="2">
        <f>VLOOKUP($F1427,Experiment!$A$2:$U$90,MATCH(Results!S$1,Experiment!$A$1:$U$1,0),FALSE)</f>
        <v>0</v>
      </c>
      <c r="T1427" s="2">
        <f>VLOOKUP($F1427,Experiment!$A$2:$U$90,MATCH(Results!T$1,Experiment!$A$1:$U$1,0),FALSE)</f>
        <v>100</v>
      </c>
      <c r="U1427" s="2">
        <f>VLOOKUP($F1427,Experiment!$A$2:$U$90,MATCH(Results!U$1,Experiment!$A$1:$U$1,0),FALSE)</f>
        <v>10</v>
      </c>
      <c r="V1427" s="2">
        <f>VLOOKUP($F1427,Experiment!$A$2:$U$90,MATCH(Results!V$1,Experiment!$A$1:$U$1,0),FALSE)</f>
        <v>2</v>
      </c>
      <c r="W1427" s="3">
        <f>VLOOKUP($F1427,Experiment!$A$2:$U$90,MATCH(Results!W$1,Experiment!$A$1:$U$1,0),FALSE)</f>
        <v>0.25</v>
      </c>
      <c r="X1427" s="3">
        <f>VLOOKUP($F1427,Experiment!$A$2:$U$90,MATCH(Results!X$1,Experiment!$A$1:$U$1,0),FALSE)</f>
        <v>0.75</v>
      </c>
      <c r="Y1427" s="2">
        <f>VLOOKUP($F1427,Experiment!$A$2:$U$90,MATCH(Results!Y$1,Experiment!$A$1:$U$1,0),FALSE)</f>
        <v>1</v>
      </c>
      <c r="Z1427" s="3">
        <f>VLOOKUP($F1427,Experiment!$A$2:$U$90,MATCH(Results!Z$1,Experiment!$A$1:$U$1,0),FALSE)</f>
        <v>0.25</v>
      </c>
      <c r="AA1427" s="3">
        <f>VLOOKUP($F1427,Experiment!$A$2:$U$90,MATCH(Results!AA$1,Experiment!$A$1:$U$1,0),FALSE)</f>
        <v>0.5</v>
      </c>
      <c r="AB1427" s="3">
        <f>VLOOKUP($F1427,Experiment!$A$2:$U$90,MATCH(Results!AB$1,Experiment!$A$1:$U$1,0),FALSE)</f>
        <v>0.375</v>
      </c>
      <c r="AC1427" s="3">
        <f>VLOOKUP($F1427,Experiment!$A$2:$U$90,MATCH(Results!AC$1,Experiment!$A$1:$U$1,0),FALSE)</f>
        <v>0.625</v>
      </c>
      <c r="AD1427" s="2">
        <f>VLOOKUP($F1427,Experiment!$A$2:$U$90,MATCH(Results!AD$1,Experiment!$A$1:$U$1,0),FALSE)</f>
        <v>2.5</v>
      </c>
      <c r="AE1427" s="2">
        <f>VLOOKUP($F1427,Experiment!$A$2:$U$90,MATCH(Results!AE$1,Experiment!$A$1:$U$1,0),FALSE)</f>
        <v>93.75</v>
      </c>
      <c r="AF1427" s="2">
        <f>VLOOKUP($F1427,Experiment!$A$2:$U$90,MATCH(Results!AF$1,Experiment!$A$1:$U$1,0),FALSE)</f>
        <v>9.6824583655185421</v>
      </c>
      <c r="AG1427" s="3">
        <f>VLOOKUP($F1427,Experiment!$A$2:$W$90,MATCH(Results!AG$1,Experiment!$A$1:$W$1,0),FALSE)</f>
        <v>1</v>
      </c>
      <c r="AH1427" s="3">
        <f>VLOOKUP($F1427,Experiment!$A$2:$W$90,MATCH(Results!AH$1,Experiment!$A$1:$W$1,0),FALSE)</f>
        <v>0.625</v>
      </c>
      <c r="AI1427" s="3">
        <f>VLOOKUP($F1427,Experiment!$A$2:$X$90,MATCH(Results!AI$1,Experiment!$A$1:$X$1,0),FALSE)</f>
        <v>0.375</v>
      </c>
      <c r="AJ1427" s="2">
        <f>Table1[[#This Row],[Gain]]^Table1[[#This Row],[θ]]</f>
        <v>10</v>
      </c>
      <c r="AK1427" s="2">
        <f>-Table1[[#This Row],[λ]]*-Table1[[#This Row],[Loss]]^Table1[[#This Row],[θ]]</f>
        <v>20</v>
      </c>
      <c r="AL1427" s="2">
        <f>Table1[[#This Row],[v_n_w_g]]-Table1[[#This Row],[v_n_w_l]]</f>
        <v>-10</v>
      </c>
      <c r="AM1427" s="2">
        <f>IF(Table1[[#This Row],[diff_v]]&gt;=1,1,0)</f>
        <v>0</v>
      </c>
    </row>
    <row r="1428" spans="1:39" hidden="1" x14ac:dyDescent="0.3">
      <c r="A1428">
        <v>26</v>
      </c>
      <c r="B1428" t="s">
        <v>48</v>
      </c>
      <c r="C1428" s="22">
        <f>VLOOKUP(Table1[[#This Row],[Subject]],'Subject Profile'!$A$2:$E$8,4,FALSE)</f>
        <v>1</v>
      </c>
      <c r="D1428" s="22">
        <f>VLOOKUP(Table1[[#This Row],[Subject]],'Subject Profile'!$A$2:$E$8,5,FALSE)</f>
        <v>-2</v>
      </c>
      <c r="E1428" t="s">
        <v>49</v>
      </c>
      <c r="F1428" t="s">
        <v>35</v>
      </c>
      <c r="G1428" t="s">
        <v>7</v>
      </c>
      <c r="H1428">
        <f>IF(Table1[[#This Row],[decision]]="accept",1,0)</f>
        <v>1</v>
      </c>
      <c r="I1428">
        <v>-10</v>
      </c>
      <c r="J1428" t="s">
        <v>107</v>
      </c>
      <c r="K1428">
        <v>1665039836</v>
      </c>
      <c r="L1428">
        <v>14</v>
      </c>
      <c r="M1428" t="str">
        <f>VLOOKUP($F1428,Experiment!$A$2:$U$90,MATCH(Results!M$1,Experiment!$A$1:$U$1,0)+1,FALSE)</f>
        <v>I</v>
      </c>
      <c r="N1428">
        <f>IF(Table1[[#This Row],[Impact]]="I",0,1)</f>
        <v>0</v>
      </c>
      <c r="O1428" s="2">
        <f>VLOOKUP($F1428,Experiment!$A$2:$U$90,MATCH(Results!O$1,Experiment!$A$1:$U$1,0),FALSE)</f>
        <v>-10</v>
      </c>
      <c r="P1428" s="3">
        <f>VLOOKUP($F1428,Experiment!$A$2:$U$90,MATCH(Results!P$1,Experiment!$A$1:$U$1,0),FALSE)</f>
        <v>0.5</v>
      </c>
      <c r="Q1428" s="2">
        <f>VLOOKUP($F1428,Experiment!$A$2:$U$90,MATCH(Results!Q$1,Experiment!$A$1:$U$1,0),FALSE)</f>
        <v>20</v>
      </c>
      <c r="R1428" s="3">
        <f>VLOOKUP($F1428,Experiment!$A$2:$U$90,MATCH(Results!R$1,Experiment!$A$1:$U$1,0),FALSE)</f>
        <v>0.5</v>
      </c>
      <c r="S1428" s="2">
        <f>VLOOKUP($F1428,Experiment!$A$2:$U$90,MATCH(Results!S$1,Experiment!$A$1:$U$1,0),FALSE)</f>
        <v>5</v>
      </c>
      <c r="T1428" s="2">
        <f>VLOOKUP($F1428,Experiment!$A$2:$U$90,MATCH(Results!T$1,Experiment!$A$1:$U$1,0),FALSE)</f>
        <v>225</v>
      </c>
      <c r="U1428" s="2">
        <f>VLOOKUP($F1428,Experiment!$A$2:$U$90,MATCH(Results!U$1,Experiment!$A$1:$U$1,0),FALSE)</f>
        <v>15</v>
      </c>
      <c r="V1428" s="2">
        <f>VLOOKUP($F1428,Experiment!$A$2:$U$90,MATCH(Results!V$1,Experiment!$A$1:$U$1,0),FALSE)</f>
        <v>2</v>
      </c>
      <c r="W1428" s="3">
        <f>VLOOKUP($F1428,Experiment!$A$2:$U$90,MATCH(Results!W$1,Experiment!$A$1:$U$1,0),FALSE)</f>
        <v>0.25</v>
      </c>
      <c r="X1428" s="3">
        <f>VLOOKUP($F1428,Experiment!$A$2:$U$90,MATCH(Results!X$1,Experiment!$A$1:$U$1,0),FALSE)</f>
        <v>0.75</v>
      </c>
      <c r="Y1428" s="2">
        <f>VLOOKUP($F1428,Experiment!$A$2:$U$90,MATCH(Results!Y$1,Experiment!$A$1:$U$1,0),FALSE)</f>
        <v>2</v>
      </c>
      <c r="Z1428" s="3">
        <f>VLOOKUP($F1428,Experiment!$A$2:$U$90,MATCH(Results!Z$1,Experiment!$A$1:$U$1,0),FALSE)</f>
        <v>0.5</v>
      </c>
      <c r="AA1428" s="3">
        <f>VLOOKUP($F1428,Experiment!$A$2:$U$90,MATCH(Results!AA$1,Experiment!$A$1:$U$1,0),FALSE)</f>
        <v>0.25</v>
      </c>
      <c r="AB1428" s="3">
        <f>VLOOKUP($F1428,Experiment!$A$2:$U$90,MATCH(Results!AB$1,Experiment!$A$1:$U$1,0),FALSE)</f>
        <v>0.625</v>
      </c>
      <c r="AC1428" s="3">
        <f>VLOOKUP($F1428,Experiment!$A$2:$U$90,MATCH(Results!AC$1,Experiment!$A$1:$U$1,0),FALSE)</f>
        <v>0.375</v>
      </c>
      <c r="AD1428" s="2">
        <f>VLOOKUP($F1428,Experiment!$A$2:$U$90,MATCH(Results!AD$1,Experiment!$A$1:$U$1,0),FALSE)</f>
        <v>1.25</v>
      </c>
      <c r="AE1428" s="2">
        <f>VLOOKUP($F1428,Experiment!$A$2:$U$90,MATCH(Results!AE$1,Experiment!$A$1:$U$1,0),FALSE)</f>
        <v>210.9375</v>
      </c>
      <c r="AF1428" s="2">
        <f>VLOOKUP($F1428,Experiment!$A$2:$U$90,MATCH(Results!AF$1,Experiment!$A$1:$U$1,0),FALSE)</f>
        <v>14.523687548277813</v>
      </c>
      <c r="AG1428" s="3">
        <f>VLOOKUP($F1428,Experiment!$A$2:$W$90,MATCH(Results!AG$1,Experiment!$A$1:$W$1,0),FALSE)</f>
        <v>0.82730419370997643</v>
      </c>
      <c r="AH1428" s="3">
        <f>VLOOKUP($F1428,Experiment!$A$2:$W$90,MATCH(Results!AH$1,Experiment!$A$1:$W$1,0),FALSE)</f>
        <v>0.38648875795104182</v>
      </c>
      <c r="AI1428" s="3">
        <f>VLOOKUP($F1428,Experiment!$A$2:$X$90,MATCH(Results!AI$1,Experiment!$A$1:$X$1,0),FALSE)</f>
        <v>0.61351124204895813</v>
      </c>
      <c r="AJ1428" s="2">
        <f>Table1[[#This Row],[Gain]]^Table1[[#This Row],[θ]]</f>
        <v>20</v>
      </c>
      <c r="AK1428" s="2">
        <f>-Table1[[#This Row],[λ]]*-Table1[[#This Row],[Loss]]^Table1[[#This Row],[θ]]</f>
        <v>20</v>
      </c>
      <c r="AL1428" s="2">
        <f>Table1[[#This Row],[v_n_w_g]]-Table1[[#This Row],[v_n_w_l]]</f>
        <v>0</v>
      </c>
      <c r="AM1428" s="2">
        <f>IF(Table1[[#This Row],[diff_v]]&gt;=1,1,0)</f>
        <v>0</v>
      </c>
    </row>
    <row r="1429" spans="1:39" hidden="1" x14ac:dyDescent="0.3">
      <c r="A1429">
        <v>27</v>
      </c>
      <c r="B1429" t="s">
        <v>48</v>
      </c>
      <c r="C1429" s="22">
        <f>VLOOKUP(Table1[[#This Row],[Subject]],'Subject Profile'!$A$2:$E$8,4,FALSE)</f>
        <v>1</v>
      </c>
      <c r="D1429" s="22">
        <f>VLOOKUP(Table1[[#This Row],[Subject]],'Subject Profile'!$A$2:$E$8,5,FALSE)</f>
        <v>-2</v>
      </c>
      <c r="E1429" t="s">
        <v>49</v>
      </c>
      <c r="F1429" t="s">
        <v>26</v>
      </c>
      <c r="G1429" t="s">
        <v>5</v>
      </c>
      <c r="H1429">
        <f>IF(Table1[[#This Row],[decision]]="accept",1,0)</f>
        <v>0</v>
      </c>
      <c r="I1429">
        <v>0</v>
      </c>
      <c r="J1429" t="s">
        <v>107</v>
      </c>
      <c r="K1429">
        <v>1665039844</v>
      </c>
      <c r="L1429">
        <v>8</v>
      </c>
      <c r="M1429" t="str">
        <f>VLOOKUP($F1429,Experiment!$A$2:$U$90,MATCH(Results!M$1,Experiment!$A$1:$U$1,0)+1,FALSE)</f>
        <v>I</v>
      </c>
      <c r="N1429">
        <f>IF(Table1[[#This Row],[Impact]]="I",0,1)</f>
        <v>0</v>
      </c>
      <c r="O1429" s="2">
        <f>VLOOKUP($F1429,Experiment!$A$2:$U$90,MATCH(Results!O$1,Experiment!$A$1:$U$1,0),FALSE)</f>
        <v>-90</v>
      </c>
      <c r="P1429" s="3">
        <f>VLOOKUP($F1429,Experiment!$A$2:$U$90,MATCH(Results!P$1,Experiment!$A$1:$U$1,0),FALSE)</f>
        <v>0.5</v>
      </c>
      <c r="Q1429" s="2">
        <f>VLOOKUP($F1429,Experiment!$A$2:$U$90,MATCH(Results!Q$1,Experiment!$A$1:$U$1,0),FALSE)</f>
        <v>80</v>
      </c>
      <c r="R1429" s="3">
        <f>VLOOKUP($F1429,Experiment!$A$2:$U$90,MATCH(Results!R$1,Experiment!$A$1:$U$1,0),FALSE)</f>
        <v>0.5</v>
      </c>
      <c r="S1429" s="2">
        <f>VLOOKUP($F1429,Experiment!$A$2:$U$90,MATCH(Results!S$1,Experiment!$A$1:$U$1,0),FALSE)</f>
        <v>-5</v>
      </c>
      <c r="T1429" s="2">
        <f>VLOOKUP($F1429,Experiment!$A$2:$U$90,MATCH(Results!T$1,Experiment!$A$1:$U$1,0),FALSE)</f>
        <v>7225</v>
      </c>
      <c r="U1429" s="2">
        <f>VLOOKUP($F1429,Experiment!$A$2:$U$90,MATCH(Results!U$1,Experiment!$A$1:$U$1,0),FALSE)</f>
        <v>85</v>
      </c>
      <c r="V1429" s="2">
        <f>VLOOKUP($F1429,Experiment!$A$2:$U$90,MATCH(Results!V$1,Experiment!$A$1:$U$1,0),FALSE)</f>
        <v>2</v>
      </c>
      <c r="W1429" s="3">
        <f>VLOOKUP($F1429,Experiment!$A$2:$U$90,MATCH(Results!W$1,Experiment!$A$1:$U$1,0),FALSE)</f>
        <v>0.25</v>
      </c>
      <c r="X1429" s="3">
        <f>VLOOKUP($F1429,Experiment!$A$2:$U$90,MATCH(Results!X$1,Experiment!$A$1:$U$1,0),FALSE)</f>
        <v>0.75</v>
      </c>
      <c r="Y1429" s="2">
        <f>VLOOKUP($F1429,Experiment!$A$2:$U$90,MATCH(Results!Y$1,Experiment!$A$1:$U$1,0),FALSE)</f>
        <v>2</v>
      </c>
      <c r="Z1429" s="3">
        <f>VLOOKUP($F1429,Experiment!$A$2:$U$90,MATCH(Results!Z$1,Experiment!$A$1:$U$1,0),FALSE)</f>
        <v>0.5</v>
      </c>
      <c r="AA1429" s="3">
        <f>VLOOKUP($F1429,Experiment!$A$2:$U$90,MATCH(Results!AA$1,Experiment!$A$1:$U$1,0),FALSE)</f>
        <v>0.25</v>
      </c>
      <c r="AB1429" s="3">
        <f>VLOOKUP($F1429,Experiment!$A$2:$U$90,MATCH(Results!AB$1,Experiment!$A$1:$U$1,0),FALSE)</f>
        <v>0.625</v>
      </c>
      <c r="AC1429" s="3">
        <f>VLOOKUP($F1429,Experiment!$A$2:$U$90,MATCH(Results!AC$1,Experiment!$A$1:$U$1,0),FALSE)</f>
        <v>0.375</v>
      </c>
      <c r="AD1429" s="2">
        <f>VLOOKUP($F1429,Experiment!$A$2:$U$90,MATCH(Results!AD$1,Experiment!$A$1:$U$1,0),FALSE)</f>
        <v>-26.25</v>
      </c>
      <c r="AE1429" s="2">
        <f>VLOOKUP($F1429,Experiment!$A$2:$U$90,MATCH(Results!AE$1,Experiment!$A$1:$U$1,0),FALSE)</f>
        <v>6773.4375</v>
      </c>
      <c r="AF1429" s="2">
        <f>VLOOKUP($F1429,Experiment!$A$2:$U$90,MATCH(Results!AF$1,Experiment!$A$1:$U$1,0),FALSE)</f>
        <v>82.300896106907615</v>
      </c>
      <c r="AG1429" s="3">
        <f>VLOOKUP($F1429,Experiment!$A$2:$W$90,MATCH(Results!AG$1,Experiment!$A$1:$W$1,0),FALSE)</f>
        <v>0.82730419370997643</v>
      </c>
      <c r="AH1429" s="3">
        <f>VLOOKUP($F1429,Experiment!$A$2:$W$90,MATCH(Results!AH$1,Experiment!$A$1:$W$1,0),FALSE)</f>
        <v>0.38648875795104182</v>
      </c>
      <c r="AI1429" s="3">
        <f>VLOOKUP($F1429,Experiment!$A$2:$X$90,MATCH(Results!AI$1,Experiment!$A$1:$X$1,0),FALSE)</f>
        <v>0.61351124204895813</v>
      </c>
      <c r="AJ1429" s="2">
        <f>Table1[[#This Row],[Gain]]^Table1[[#This Row],[θ]]</f>
        <v>80</v>
      </c>
      <c r="AK1429" s="2">
        <f>-Table1[[#This Row],[λ]]*-Table1[[#This Row],[Loss]]^Table1[[#This Row],[θ]]</f>
        <v>180</v>
      </c>
      <c r="AL1429" s="2">
        <f>Table1[[#This Row],[v_n_w_g]]-Table1[[#This Row],[v_n_w_l]]</f>
        <v>-100</v>
      </c>
      <c r="AM1429" s="2">
        <f>IF(Table1[[#This Row],[diff_v]]&gt;=1,1,0)</f>
        <v>0</v>
      </c>
    </row>
    <row r="1430" spans="1:39" hidden="1" x14ac:dyDescent="0.3">
      <c r="A1430">
        <v>28</v>
      </c>
      <c r="B1430" t="s">
        <v>48</v>
      </c>
      <c r="C1430" s="22">
        <f>VLOOKUP(Table1[[#This Row],[Subject]],'Subject Profile'!$A$2:$E$8,4,FALSE)</f>
        <v>1</v>
      </c>
      <c r="D1430" s="22">
        <f>VLOOKUP(Table1[[#This Row],[Subject]],'Subject Profile'!$A$2:$E$8,5,FALSE)</f>
        <v>-2</v>
      </c>
      <c r="E1430" t="s">
        <v>49</v>
      </c>
      <c r="F1430" t="s">
        <v>29</v>
      </c>
      <c r="G1430" t="s">
        <v>5</v>
      </c>
      <c r="H1430">
        <f>IF(Table1[[#This Row],[decision]]="accept",1,0)</f>
        <v>0</v>
      </c>
      <c r="I1430">
        <v>0</v>
      </c>
      <c r="J1430" t="s">
        <v>107</v>
      </c>
      <c r="K1430">
        <v>1665039881</v>
      </c>
      <c r="L1430">
        <v>37</v>
      </c>
      <c r="M1430" t="str">
        <f>VLOOKUP($F1430,Experiment!$A$2:$U$90,MATCH(Results!M$1,Experiment!$A$1:$U$1,0)+1,FALSE)</f>
        <v>I</v>
      </c>
      <c r="N1430">
        <f>IF(Table1[[#This Row],[Impact]]="I",0,1)</f>
        <v>0</v>
      </c>
      <c r="O1430" s="2">
        <f>VLOOKUP($F1430,Experiment!$A$2:$U$90,MATCH(Results!O$1,Experiment!$A$1:$U$1,0),FALSE)</f>
        <v>-90</v>
      </c>
      <c r="P1430" s="3">
        <f>VLOOKUP($F1430,Experiment!$A$2:$U$90,MATCH(Results!P$1,Experiment!$A$1:$U$1,0),FALSE)</f>
        <v>0.5</v>
      </c>
      <c r="Q1430" s="2">
        <f>VLOOKUP($F1430,Experiment!$A$2:$U$90,MATCH(Results!Q$1,Experiment!$A$1:$U$1,0),FALSE)</f>
        <v>80</v>
      </c>
      <c r="R1430" s="3">
        <f>VLOOKUP($F1430,Experiment!$A$2:$U$90,MATCH(Results!R$1,Experiment!$A$1:$U$1,0),FALSE)</f>
        <v>0.5</v>
      </c>
      <c r="S1430" s="2">
        <f>VLOOKUP($F1430,Experiment!$A$2:$U$90,MATCH(Results!S$1,Experiment!$A$1:$U$1,0),FALSE)</f>
        <v>-5</v>
      </c>
      <c r="T1430" s="2">
        <f>VLOOKUP($F1430,Experiment!$A$2:$U$90,MATCH(Results!T$1,Experiment!$A$1:$U$1,0),FALSE)</f>
        <v>7225</v>
      </c>
      <c r="U1430" s="2">
        <f>VLOOKUP($F1430,Experiment!$A$2:$U$90,MATCH(Results!U$1,Experiment!$A$1:$U$1,0),FALSE)</f>
        <v>85</v>
      </c>
      <c r="V1430" s="2">
        <f>VLOOKUP($F1430,Experiment!$A$2:$U$90,MATCH(Results!V$1,Experiment!$A$1:$U$1,0),FALSE)</f>
        <v>4</v>
      </c>
      <c r="W1430" s="3">
        <f>VLOOKUP($F1430,Experiment!$A$2:$U$90,MATCH(Results!W$1,Experiment!$A$1:$U$1,0),FALSE)</f>
        <v>0.75</v>
      </c>
      <c r="X1430" s="3">
        <f>VLOOKUP($F1430,Experiment!$A$2:$U$90,MATCH(Results!X$1,Experiment!$A$1:$U$1,0),FALSE)</f>
        <v>0.25</v>
      </c>
      <c r="Y1430" s="2">
        <f>VLOOKUP($F1430,Experiment!$A$2:$U$90,MATCH(Results!Y$1,Experiment!$A$1:$U$1,0),FALSE)</f>
        <v>1</v>
      </c>
      <c r="Z1430" s="3">
        <f>VLOOKUP($F1430,Experiment!$A$2:$U$90,MATCH(Results!Z$1,Experiment!$A$1:$U$1,0),FALSE)</f>
        <v>0.2</v>
      </c>
      <c r="AA1430" s="3">
        <f>VLOOKUP($F1430,Experiment!$A$2:$U$90,MATCH(Results!AA$1,Experiment!$A$1:$U$1,0),FALSE)</f>
        <v>4.9999999999999989E-2</v>
      </c>
      <c r="AB1430" s="3">
        <f>VLOOKUP($F1430,Experiment!$A$2:$U$90,MATCH(Results!AB$1,Experiment!$A$1:$U$1,0),FALSE)</f>
        <v>0.57499999999999996</v>
      </c>
      <c r="AC1430" s="3">
        <f>VLOOKUP($F1430,Experiment!$A$2:$U$90,MATCH(Results!AC$1,Experiment!$A$1:$U$1,0),FALSE)</f>
        <v>0.42500000000000004</v>
      </c>
      <c r="AD1430" s="2">
        <f>VLOOKUP($F1430,Experiment!$A$2:$U$90,MATCH(Results!AD$1,Experiment!$A$1:$U$1,0),FALSE)</f>
        <v>-17.749999999999993</v>
      </c>
      <c r="AE1430" s="2">
        <f>VLOOKUP($F1430,Experiment!$A$2:$U$90,MATCH(Results!AE$1,Experiment!$A$1:$U$1,0),FALSE)</f>
        <v>7062.4375</v>
      </c>
      <c r="AF1430" s="2">
        <f>VLOOKUP($F1430,Experiment!$A$2:$U$90,MATCH(Results!AF$1,Experiment!$A$1:$U$1,0),FALSE)</f>
        <v>84.038309716462052</v>
      </c>
      <c r="AG1430" s="3">
        <f>VLOOKUP($F1430,Experiment!$A$2:$W$90,MATCH(Results!AG$1,Experiment!$A$1:$W$1,0),FALSE)</f>
        <v>0.89414323918902561</v>
      </c>
      <c r="AH1430" s="3">
        <f>VLOOKUP($F1430,Experiment!$A$2:$W$90,MATCH(Results!AH$1,Experiment!$A$1:$W$1,0),FALSE)</f>
        <v>0.42914847753168511</v>
      </c>
      <c r="AI1430" s="3">
        <f>VLOOKUP($F1430,Experiment!$A$2:$X$90,MATCH(Results!AI$1,Experiment!$A$1:$X$1,0),FALSE)</f>
        <v>0.57085152246831483</v>
      </c>
      <c r="AJ1430" s="2">
        <f>Table1[[#This Row],[Gain]]^Table1[[#This Row],[θ]]</f>
        <v>80</v>
      </c>
      <c r="AK1430" s="2">
        <f>-Table1[[#This Row],[λ]]*-Table1[[#This Row],[Loss]]^Table1[[#This Row],[θ]]</f>
        <v>180</v>
      </c>
      <c r="AL1430" s="2">
        <f>Table1[[#This Row],[v_n_w_g]]-Table1[[#This Row],[v_n_w_l]]</f>
        <v>-100</v>
      </c>
      <c r="AM1430" s="2">
        <f>IF(Table1[[#This Row],[diff_v]]&gt;=1,1,0)</f>
        <v>0</v>
      </c>
    </row>
    <row r="1431" spans="1:39" hidden="1" x14ac:dyDescent="0.3">
      <c r="A1431">
        <v>29</v>
      </c>
      <c r="B1431" t="s">
        <v>48</v>
      </c>
      <c r="C1431" s="22">
        <f>VLOOKUP(Table1[[#This Row],[Subject]],'Subject Profile'!$A$2:$E$8,4,FALSE)</f>
        <v>1</v>
      </c>
      <c r="D1431" s="22">
        <f>VLOOKUP(Table1[[#This Row],[Subject]],'Subject Profile'!$A$2:$E$8,5,FALSE)</f>
        <v>-2</v>
      </c>
      <c r="E1431" t="s">
        <v>49</v>
      </c>
      <c r="F1431" t="s">
        <v>22</v>
      </c>
      <c r="G1431" t="s">
        <v>7</v>
      </c>
      <c r="H1431">
        <f>IF(Table1[[#This Row],[decision]]="accept",1,0)</f>
        <v>1</v>
      </c>
      <c r="I1431">
        <v>-50</v>
      </c>
      <c r="J1431" t="s">
        <v>107</v>
      </c>
      <c r="K1431">
        <v>1665039887</v>
      </c>
      <c r="L1431">
        <v>6</v>
      </c>
      <c r="M1431" t="str">
        <f>VLOOKUP($F1431,Experiment!$A$2:$U$90,MATCH(Results!M$1,Experiment!$A$1:$U$1,0)+1,FALSE)</f>
        <v>I</v>
      </c>
      <c r="N1431">
        <f>IF(Table1[[#This Row],[Impact]]="I",0,1)</f>
        <v>0</v>
      </c>
      <c r="O1431" s="2">
        <f>VLOOKUP($F1431,Experiment!$A$2:$U$90,MATCH(Results!O$1,Experiment!$A$1:$U$1,0),FALSE)</f>
        <v>-50</v>
      </c>
      <c r="P1431" s="3">
        <f>VLOOKUP($F1431,Experiment!$A$2:$U$90,MATCH(Results!P$1,Experiment!$A$1:$U$1,0),FALSE)</f>
        <v>0.5</v>
      </c>
      <c r="Q1431" s="2">
        <f>VLOOKUP($F1431,Experiment!$A$2:$U$90,MATCH(Results!Q$1,Experiment!$A$1:$U$1,0),FALSE)</f>
        <v>60</v>
      </c>
      <c r="R1431" s="3">
        <f>VLOOKUP($F1431,Experiment!$A$2:$U$90,MATCH(Results!R$1,Experiment!$A$1:$U$1,0),FALSE)</f>
        <v>0.5</v>
      </c>
      <c r="S1431" s="2">
        <f>VLOOKUP($F1431,Experiment!$A$2:$U$90,MATCH(Results!S$1,Experiment!$A$1:$U$1,0),FALSE)</f>
        <v>5</v>
      </c>
      <c r="T1431" s="2">
        <f>VLOOKUP($F1431,Experiment!$A$2:$U$90,MATCH(Results!T$1,Experiment!$A$1:$U$1,0),FALSE)</f>
        <v>3025</v>
      </c>
      <c r="U1431" s="2">
        <f>VLOOKUP($F1431,Experiment!$A$2:$U$90,MATCH(Results!U$1,Experiment!$A$1:$U$1,0),FALSE)</f>
        <v>55</v>
      </c>
      <c r="V1431" s="2">
        <f>VLOOKUP($F1431,Experiment!$A$2:$U$90,MATCH(Results!V$1,Experiment!$A$1:$U$1,0),FALSE)</f>
        <v>4</v>
      </c>
      <c r="W1431" s="3">
        <f>VLOOKUP($F1431,Experiment!$A$2:$U$90,MATCH(Results!W$1,Experiment!$A$1:$U$1,0),FALSE)</f>
        <v>0.75</v>
      </c>
      <c r="X1431" s="3">
        <f>VLOOKUP($F1431,Experiment!$A$2:$U$90,MATCH(Results!X$1,Experiment!$A$1:$U$1,0),FALSE)</f>
        <v>0.25</v>
      </c>
      <c r="Y1431" s="2">
        <f>VLOOKUP($F1431,Experiment!$A$2:$U$90,MATCH(Results!Y$1,Experiment!$A$1:$U$1,0),FALSE)</f>
        <v>2</v>
      </c>
      <c r="Z1431" s="3">
        <f>VLOOKUP($F1431,Experiment!$A$2:$U$90,MATCH(Results!Z$1,Experiment!$A$1:$U$1,0),FALSE)</f>
        <v>0.05</v>
      </c>
      <c r="AA1431" s="3">
        <f>VLOOKUP($F1431,Experiment!$A$2:$U$90,MATCH(Results!AA$1,Experiment!$A$1:$U$1,0),FALSE)</f>
        <v>0.2</v>
      </c>
      <c r="AB1431" s="3">
        <f>VLOOKUP($F1431,Experiment!$A$2:$U$90,MATCH(Results!AB$1,Experiment!$A$1:$U$1,0),FALSE)</f>
        <v>0.42499999999999999</v>
      </c>
      <c r="AC1431" s="3">
        <f>VLOOKUP($F1431,Experiment!$A$2:$U$90,MATCH(Results!AC$1,Experiment!$A$1:$U$1,0),FALSE)</f>
        <v>0.57499999999999996</v>
      </c>
      <c r="AD1431" s="2">
        <f>VLOOKUP($F1431,Experiment!$A$2:$U$90,MATCH(Results!AD$1,Experiment!$A$1:$U$1,0),FALSE)</f>
        <v>13.25</v>
      </c>
      <c r="AE1431" s="2">
        <f>VLOOKUP($F1431,Experiment!$A$2:$U$90,MATCH(Results!AE$1,Experiment!$A$1:$U$1,0),FALSE)</f>
        <v>2956.9375</v>
      </c>
      <c r="AF1431" s="2">
        <f>VLOOKUP($F1431,Experiment!$A$2:$U$90,MATCH(Results!AF$1,Experiment!$A$1:$U$1,0),FALSE)</f>
        <v>54.37772981653427</v>
      </c>
      <c r="AG1431" s="3">
        <f>VLOOKUP($F1431,Experiment!$A$2:$W$90,MATCH(Results!AG$1,Experiment!$A$1:$W$1,0),FALSE)</f>
        <v>1</v>
      </c>
      <c r="AH1431" s="3">
        <f>VLOOKUP($F1431,Experiment!$A$2:$W$90,MATCH(Results!AH$1,Experiment!$A$1:$W$1,0),FALSE)</f>
        <v>0.57499999999999996</v>
      </c>
      <c r="AI1431" s="3">
        <f>VLOOKUP($F1431,Experiment!$A$2:$X$90,MATCH(Results!AI$1,Experiment!$A$1:$X$1,0),FALSE)</f>
        <v>0.42500000000000004</v>
      </c>
      <c r="AJ1431" s="2">
        <f>Table1[[#This Row],[Gain]]^Table1[[#This Row],[θ]]</f>
        <v>60</v>
      </c>
      <c r="AK1431" s="2">
        <f>-Table1[[#This Row],[λ]]*-Table1[[#This Row],[Loss]]^Table1[[#This Row],[θ]]</f>
        <v>100</v>
      </c>
      <c r="AL1431" s="2">
        <f>Table1[[#This Row],[v_n_w_g]]-Table1[[#This Row],[v_n_w_l]]</f>
        <v>-40</v>
      </c>
      <c r="AM1431" s="2">
        <f>IF(Table1[[#This Row],[diff_v]]&gt;=1,1,0)</f>
        <v>0</v>
      </c>
    </row>
    <row r="1432" spans="1:39" hidden="1" x14ac:dyDescent="0.3">
      <c r="A1432">
        <v>30</v>
      </c>
      <c r="B1432" t="s">
        <v>48</v>
      </c>
      <c r="C1432" s="22">
        <f>VLOOKUP(Table1[[#This Row],[Subject]],'Subject Profile'!$A$2:$E$8,4,FALSE)</f>
        <v>1</v>
      </c>
      <c r="D1432" s="22">
        <f>VLOOKUP(Table1[[#This Row],[Subject]],'Subject Profile'!$A$2:$E$8,5,FALSE)</f>
        <v>-2</v>
      </c>
      <c r="E1432" t="s">
        <v>49</v>
      </c>
      <c r="F1432" t="s">
        <v>18</v>
      </c>
      <c r="G1432" t="s">
        <v>7</v>
      </c>
      <c r="H1432">
        <f>IF(Table1[[#This Row],[decision]]="accept",1,0)</f>
        <v>1</v>
      </c>
      <c r="I1432">
        <v>50</v>
      </c>
      <c r="J1432" t="s">
        <v>107</v>
      </c>
      <c r="K1432">
        <v>1665039892</v>
      </c>
      <c r="L1432">
        <v>5</v>
      </c>
      <c r="M1432" t="str">
        <f>VLOOKUP($F1432,Experiment!$A$2:$U$90,MATCH(Results!M$1,Experiment!$A$1:$U$1,0)+1,FALSE)</f>
        <v>I</v>
      </c>
      <c r="N1432">
        <f>IF(Table1[[#This Row],[Impact]]="I",0,1)</f>
        <v>0</v>
      </c>
      <c r="O1432" s="2">
        <f>VLOOKUP($F1432,Experiment!$A$2:$U$90,MATCH(Results!O$1,Experiment!$A$1:$U$1,0),FALSE)</f>
        <v>-50</v>
      </c>
      <c r="P1432" s="3">
        <f>VLOOKUP($F1432,Experiment!$A$2:$U$90,MATCH(Results!P$1,Experiment!$A$1:$U$1,0),FALSE)</f>
        <v>0.5</v>
      </c>
      <c r="Q1432" s="2">
        <f>VLOOKUP($F1432,Experiment!$A$2:$U$90,MATCH(Results!Q$1,Experiment!$A$1:$U$1,0),FALSE)</f>
        <v>50</v>
      </c>
      <c r="R1432" s="3">
        <f>VLOOKUP($F1432,Experiment!$A$2:$U$90,MATCH(Results!R$1,Experiment!$A$1:$U$1,0),FALSE)</f>
        <v>0.5</v>
      </c>
      <c r="S1432" s="2">
        <f>VLOOKUP($F1432,Experiment!$A$2:$U$90,MATCH(Results!S$1,Experiment!$A$1:$U$1,0),FALSE)</f>
        <v>0</v>
      </c>
      <c r="T1432" s="2">
        <f>VLOOKUP($F1432,Experiment!$A$2:$U$90,MATCH(Results!T$1,Experiment!$A$1:$U$1,0),FALSE)</f>
        <v>2500</v>
      </c>
      <c r="U1432" s="2">
        <f>VLOOKUP($F1432,Experiment!$A$2:$U$90,MATCH(Results!U$1,Experiment!$A$1:$U$1,0),FALSE)</f>
        <v>50</v>
      </c>
      <c r="V1432" s="2">
        <f>VLOOKUP($F1432,Experiment!$A$2:$U$90,MATCH(Results!V$1,Experiment!$A$1:$U$1,0),FALSE)</f>
        <v>2</v>
      </c>
      <c r="W1432" s="3">
        <f>VLOOKUP($F1432,Experiment!$A$2:$U$90,MATCH(Results!W$1,Experiment!$A$1:$U$1,0),FALSE)</f>
        <v>0</v>
      </c>
      <c r="X1432" s="3">
        <f>VLOOKUP($F1432,Experiment!$A$2:$U$90,MATCH(Results!X$1,Experiment!$A$1:$U$1,0),FALSE)</f>
        <v>1</v>
      </c>
      <c r="Y1432" s="2">
        <f>VLOOKUP($F1432,Experiment!$A$2:$U$90,MATCH(Results!Y$1,Experiment!$A$1:$U$1,0),FALSE)</f>
        <v>2</v>
      </c>
      <c r="Z1432" s="3">
        <f>VLOOKUP($F1432,Experiment!$A$2:$U$90,MATCH(Results!Z$1,Experiment!$A$1:$U$1,0),FALSE)</f>
        <v>0.5</v>
      </c>
      <c r="AA1432" s="3">
        <f>VLOOKUP($F1432,Experiment!$A$2:$U$90,MATCH(Results!AA$1,Experiment!$A$1:$U$1,0),FALSE)</f>
        <v>0.5</v>
      </c>
      <c r="AB1432" s="3">
        <f>VLOOKUP($F1432,Experiment!$A$2:$U$90,MATCH(Results!AB$1,Experiment!$A$1:$U$1,0),FALSE)</f>
        <v>0.5</v>
      </c>
      <c r="AC1432" s="3">
        <f>VLOOKUP($F1432,Experiment!$A$2:$U$90,MATCH(Results!AC$1,Experiment!$A$1:$U$1,0),FALSE)</f>
        <v>0.5</v>
      </c>
      <c r="AD1432" s="2">
        <f>VLOOKUP($F1432,Experiment!$A$2:$U$90,MATCH(Results!AD$1,Experiment!$A$1:$U$1,0),FALSE)</f>
        <v>0</v>
      </c>
      <c r="AE1432" s="2">
        <f>VLOOKUP($F1432,Experiment!$A$2:$U$90,MATCH(Results!AE$1,Experiment!$A$1:$U$1,0),FALSE)</f>
        <v>2500</v>
      </c>
      <c r="AF1432" s="2">
        <f>VLOOKUP($F1432,Experiment!$A$2:$U$90,MATCH(Results!AF$1,Experiment!$A$1:$U$1,0),FALSE)</f>
        <v>50</v>
      </c>
      <c r="AG1432" s="3">
        <f>VLOOKUP($F1432,Experiment!$A$2:$W$90,MATCH(Results!AG$1,Experiment!$A$1:$W$1,0),FALSE)</f>
        <v>1</v>
      </c>
      <c r="AH1432" s="3">
        <f>VLOOKUP($F1432,Experiment!$A$2:$W$90,MATCH(Results!AH$1,Experiment!$A$1:$W$1,0),FALSE)</f>
        <v>0.5</v>
      </c>
      <c r="AI1432" s="3">
        <f>VLOOKUP($F1432,Experiment!$A$2:$X$90,MATCH(Results!AI$1,Experiment!$A$1:$X$1,0),FALSE)</f>
        <v>0.5</v>
      </c>
      <c r="AJ1432" s="2">
        <f>Table1[[#This Row],[Gain]]^Table1[[#This Row],[θ]]</f>
        <v>50</v>
      </c>
      <c r="AK1432" s="2">
        <f>-Table1[[#This Row],[λ]]*-Table1[[#This Row],[Loss]]^Table1[[#This Row],[θ]]</f>
        <v>100</v>
      </c>
      <c r="AL1432" s="2">
        <f>Table1[[#This Row],[v_n_w_g]]-Table1[[#This Row],[v_n_w_l]]</f>
        <v>-50</v>
      </c>
      <c r="AM1432" s="2">
        <f>IF(Table1[[#This Row],[diff_v]]&gt;=1,1,0)</f>
        <v>0</v>
      </c>
    </row>
    <row r="1433" spans="1:39" hidden="1" x14ac:dyDescent="0.3">
      <c r="A1433">
        <v>31</v>
      </c>
      <c r="B1433" t="s">
        <v>48</v>
      </c>
      <c r="C1433" s="22">
        <f>VLOOKUP(Table1[[#This Row],[Subject]],'Subject Profile'!$A$2:$E$8,4,FALSE)</f>
        <v>1</v>
      </c>
      <c r="D1433" s="22">
        <f>VLOOKUP(Table1[[#This Row],[Subject]],'Subject Profile'!$A$2:$E$8,5,FALSE)</f>
        <v>-2</v>
      </c>
      <c r="E1433" t="s">
        <v>49</v>
      </c>
      <c r="F1433" t="s">
        <v>30</v>
      </c>
      <c r="G1433" t="s">
        <v>7</v>
      </c>
      <c r="H1433">
        <f>IF(Table1[[#This Row],[decision]]="accept",1,0)</f>
        <v>1</v>
      </c>
      <c r="I1433">
        <v>-50</v>
      </c>
      <c r="J1433" t="s">
        <v>107</v>
      </c>
      <c r="K1433">
        <v>1665039911</v>
      </c>
      <c r="L1433">
        <v>19</v>
      </c>
      <c r="M1433" t="str">
        <f>VLOOKUP($F1433,Experiment!$A$2:$U$90,MATCH(Results!M$1,Experiment!$A$1:$U$1,0)+1,FALSE)</f>
        <v>I</v>
      </c>
      <c r="N1433">
        <f>IF(Table1[[#This Row],[Impact]]="I",0,1)</f>
        <v>0</v>
      </c>
      <c r="O1433" s="2">
        <f>VLOOKUP($F1433,Experiment!$A$2:$U$90,MATCH(Results!O$1,Experiment!$A$1:$U$1,0),FALSE)</f>
        <v>-50</v>
      </c>
      <c r="P1433" s="3">
        <f>VLOOKUP($F1433,Experiment!$A$2:$U$90,MATCH(Results!P$1,Experiment!$A$1:$U$1,0),FALSE)</f>
        <v>0.5</v>
      </c>
      <c r="Q1433" s="2">
        <f>VLOOKUP($F1433,Experiment!$A$2:$U$90,MATCH(Results!Q$1,Experiment!$A$1:$U$1,0),FALSE)</f>
        <v>70</v>
      </c>
      <c r="R1433" s="3">
        <f>VLOOKUP($F1433,Experiment!$A$2:$U$90,MATCH(Results!R$1,Experiment!$A$1:$U$1,0),FALSE)</f>
        <v>0.5</v>
      </c>
      <c r="S1433" s="2">
        <f>VLOOKUP($F1433,Experiment!$A$2:$U$90,MATCH(Results!S$1,Experiment!$A$1:$U$1,0),FALSE)</f>
        <v>10</v>
      </c>
      <c r="T1433" s="2">
        <f>VLOOKUP($F1433,Experiment!$A$2:$U$90,MATCH(Results!T$1,Experiment!$A$1:$U$1,0),FALSE)</f>
        <v>3600</v>
      </c>
      <c r="U1433" s="2">
        <f>VLOOKUP($F1433,Experiment!$A$2:$U$90,MATCH(Results!U$1,Experiment!$A$1:$U$1,0),FALSE)</f>
        <v>60</v>
      </c>
      <c r="V1433" s="2">
        <f>VLOOKUP($F1433,Experiment!$A$2:$U$90,MATCH(Results!V$1,Experiment!$A$1:$U$1,0),FALSE)</f>
        <v>4</v>
      </c>
      <c r="W1433" s="3">
        <f>VLOOKUP($F1433,Experiment!$A$2:$U$90,MATCH(Results!W$1,Experiment!$A$1:$U$1,0),FALSE)</f>
        <v>0.75</v>
      </c>
      <c r="X1433" s="3">
        <f>VLOOKUP($F1433,Experiment!$A$2:$U$90,MATCH(Results!X$1,Experiment!$A$1:$U$1,0),FALSE)</f>
        <v>0.25</v>
      </c>
      <c r="Y1433" s="2">
        <f>VLOOKUP($F1433,Experiment!$A$2:$U$90,MATCH(Results!Y$1,Experiment!$A$1:$U$1,0),FALSE)</f>
        <v>2</v>
      </c>
      <c r="Z1433" s="3">
        <f>VLOOKUP($F1433,Experiment!$A$2:$U$90,MATCH(Results!Z$1,Experiment!$A$1:$U$1,0),FALSE)</f>
        <v>0.05</v>
      </c>
      <c r="AA1433" s="3">
        <f>VLOOKUP($F1433,Experiment!$A$2:$U$90,MATCH(Results!AA$1,Experiment!$A$1:$U$1,0),FALSE)</f>
        <v>0.2</v>
      </c>
      <c r="AB1433" s="3">
        <f>VLOOKUP($F1433,Experiment!$A$2:$U$90,MATCH(Results!AB$1,Experiment!$A$1:$U$1,0),FALSE)</f>
        <v>0.42499999999999999</v>
      </c>
      <c r="AC1433" s="3">
        <f>VLOOKUP($F1433,Experiment!$A$2:$U$90,MATCH(Results!AC$1,Experiment!$A$1:$U$1,0),FALSE)</f>
        <v>0.57499999999999996</v>
      </c>
      <c r="AD1433" s="2">
        <f>VLOOKUP($F1433,Experiment!$A$2:$U$90,MATCH(Results!AD$1,Experiment!$A$1:$U$1,0),FALSE)</f>
        <v>19</v>
      </c>
      <c r="AE1433" s="2">
        <f>VLOOKUP($F1433,Experiment!$A$2:$U$90,MATCH(Results!AE$1,Experiment!$A$1:$U$1,0),FALSE)</f>
        <v>3519</v>
      </c>
      <c r="AF1433" s="2">
        <f>VLOOKUP($F1433,Experiment!$A$2:$U$90,MATCH(Results!AF$1,Experiment!$A$1:$U$1,0),FALSE)</f>
        <v>59.321159799855565</v>
      </c>
      <c r="AG1433" s="3">
        <f>VLOOKUP($F1433,Experiment!$A$2:$W$90,MATCH(Results!AG$1,Experiment!$A$1:$W$1,0),FALSE)</f>
        <v>1</v>
      </c>
      <c r="AH1433" s="3">
        <f>VLOOKUP($F1433,Experiment!$A$2:$W$90,MATCH(Results!AH$1,Experiment!$A$1:$W$1,0),FALSE)</f>
        <v>0.57499999999999996</v>
      </c>
      <c r="AI1433" s="3">
        <f>VLOOKUP($F1433,Experiment!$A$2:$X$90,MATCH(Results!AI$1,Experiment!$A$1:$X$1,0),FALSE)</f>
        <v>0.42500000000000004</v>
      </c>
      <c r="AJ1433" s="2">
        <f>Table1[[#This Row],[Gain]]^Table1[[#This Row],[θ]]</f>
        <v>70</v>
      </c>
      <c r="AK1433" s="2">
        <f>-Table1[[#This Row],[λ]]*-Table1[[#This Row],[Loss]]^Table1[[#This Row],[θ]]</f>
        <v>100</v>
      </c>
      <c r="AL1433" s="2">
        <f>Table1[[#This Row],[v_n_w_g]]-Table1[[#This Row],[v_n_w_l]]</f>
        <v>-30</v>
      </c>
      <c r="AM1433" s="2">
        <f>IF(Table1[[#This Row],[diff_v]]&gt;=1,1,0)</f>
        <v>0</v>
      </c>
    </row>
    <row r="1434" spans="1:39" hidden="1" x14ac:dyDescent="0.3">
      <c r="A1434">
        <v>32</v>
      </c>
      <c r="B1434" t="s">
        <v>48</v>
      </c>
      <c r="C1434" s="22">
        <f>VLOOKUP(Table1[[#This Row],[Subject]],'Subject Profile'!$A$2:$E$8,4,FALSE)</f>
        <v>1</v>
      </c>
      <c r="D1434" s="22">
        <f>VLOOKUP(Table1[[#This Row],[Subject]],'Subject Profile'!$A$2:$E$8,5,FALSE)</f>
        <v>-2</v>
      </c>
      <c r="E1434" t="s">
        <v>49</v>
      </c>
      <c r="F1434" t="s">
        <v>14</v>
      </c>
      <c r="G1434" t="s">
        <v>5</v>
      </c>
      <c r="H1434">
        <f>IF(Table1[[#This Row],[decision]]="accept",1,0)</f>
        <v>0</v>
      </c>
      <c r="I1434">
        <v>0</v>
      </c>
      <c r="J1434" t="s">
        <v>107</v>
      </c>
      <c r="K1434">
        <v>1665039919</v>
      </c>
      <c r="L1434">
        <v>8</v>
      </c>
      <c r="M1434" t="str">
        <f>VLOOKUP($F1434,Experiment!$A$2:$U$90,MATCH(Results!M$1,Experiment!$A$1:$U$1,0)+1,FALSE)</f>
        <v>I</v>
      </c>
      <c r="N1434">
        <f>IF(Table1[[#This Row],[Impact]]="I",0,1)</f>
        <v>0</v>
      </c>
      <c r="O1434" s="2">
        <f>VLOOKUP($F1434,Experiment!$A$2:$U$90,MATCH(Results!O$1,Experiment!$A$1:$U$1,0),FALSE)</f>
        <v>-90</v>
      </c>
      <c r="P1434" s="3">
        <f>VLOOKUP($F1434,Experiment!$A$2:$U$90,MATCH(Results!P$1,Experiment!$A$1:$U$1,0),FALSE)</f>
        <v>0.5</v>
      </c>
      <c r="Q1434" s="2">
        <f>VLOOKUP($F1434,Experiment!$A$2:$U$90,MATCH(Results!Q$1,Experiment!$A$1:$U$1,0),FALSE)</f>
        <v>100</v>
      </c>
      <c r="R1434" s="3">
        <f>VLOOKUP($F1434,Experiment!$A$2:$U$90,MATCH(Results!R$1,Experiment!$A$1:$U$1,0),FALSE)</f>
        <v>0.5</v>
      </c>
      <c r="S1434" s="2">
        <f>VLOOKUP($F1434,Experiment!$A$2:$U$90,MATCH(Results!S$1,Experiment!$A$1:$U$1,0),FALSE)</f>
        <v>5</v>
      </c>
      <c r="T1434" s="2">
        <f>VLOOKUP($F1434,Experiment!$A$2:$U$90,MATCH(Results!T$1,Experiment!$A$1:$U$1,0),FALSE)</f>
        <v>9025</v>
      </c>
      <c r="U1434" s="2">
        <f>VLOOKUP($F1434,Experiment!$A$2:$U$90,MATCH(Results!U$1,Experiment!$A$1:$U$1,0),FALSE)</f>
        <v>95</v>
      </c>
      <c r="V1434" s="2">
        <f>VLOOKUP($F1434,Experiment!$A$2:$U$90,MATCH(Results!V$1,Experiment!$A$1:$U$1,0),FALSE)</f>
        <v>4</v>
      </c>
      <c r="W1434" s="3">
        <f>VLOOKUP($F1434,Experiment!$A$2:$U$90,MATCH(Results!W$1,Experiment!$A$1:$U$1,0),FALSE)</f>
        <v>0.75</v>
      </c>
      <c r="X1434" s="3">
        <f>VLOOKUP($F1434,Experiment!$A$2:$U$90,MATCH(Results!X$1,Experiment!$A$1:$U$1,0),FALSE)</f>
        <v>0.25</v>
      </c>
      <c r="Y1434" s="2">
        <f>VLOOKUP($F1434,Experiment!$A$2:$U$90,MATCH(Results!Y$1,Experiment!$A$1:$U$1,0),FALSE)</f>
        <v>1</v>
      </c>
      <c r="Z1434" s="3">
        <f>VLOOKUP($F1434,Experiment!$A$2:$U$90,MATCH(Results!Z$1,Experiment!$A$1:$U$1,0),FALSE)</f>
        <v>0.2</v>
      </c>
      <c r="AA1434" s="3">
        <f>VLOOKUP($F1434,Experiment!$A$2:$U$90,MATCH(Results!AA$1,Experiment!$A$1:$U$1,0),FALSE)</f>
        <v>4.9999999999999989E-2</v>
      </c>
      <c r="AB1434" s="3">
        <f>VLOOKUP($F1434,Experiment!$A$2:$U$90,MATCH(Results!AB$1,Experiment!$A$1:$U$1,0),FALSE)</f>
        <v>0.57499999999999996</v>
      </c>
      <c r="AC1434" s="3">
        <f>VLOOKUP($F1434,Experiment!$A$2:$U$90,MATCH(Results!AC$1,Experiment!$A$1:$U$1,0),FALSE)</f>
        <v>0.42500000000000004</v>
      </c>
      <c r="AD1434" s="2">
        <f>VLOOKUP($F1434,Experiment!$A$2:$U$90,MATCH(Results!AD$1,Experiment!$A$1:$U$1,0),FALSE)</f>
        <v>-9.2499999999999858</v>
      </c>
      <c r="AE1434" s="2">
        <f>VLOOKUP($F1434,Experiment!$A$2:$U$90,MATCH(Results!AE$1,Experiment!$A$1:$U$1,0),FALSE)</f>
        <v>8821.9375</v>
      </c>
      <c r="AF1434" s="2">
        <f>VLOOKUP($F1434,Experiment!$A$2:$U$90,MATCH(Results!AF$1,Experiment!$A$1:$U$1,0),FALSE)</f>
        <v>93.925169683104642</v>
      </c>
      <c r="AG1434" s="3">
        <f>VLOOKUP($F1434,Experiment!$A$2:$W$90,MATCH(Results!AG$1,Experiment!$A$1:$W$1,0),FALSE)</f>
        <v>0.89414323918902561</v>
      </c>
      <c r="AH1434" s="3">
        <f>VLOOKUP($F1434,Experiment!$A$2:$W$90,MATCH(Results!AH$1,Experiment!$A$1:$W$1,0),FALSE)</f>
        <v>0.42914847753168511</v>
      </c>
      <c r="AI1434" s="3">
        <f>VLOOKUP($F1434,Experiment!$A$2:$X$90,MATCH(Results!AI$1,Experiment!$A$1:$X$1,0),FALSE)</f>
        <v>0.57085152246831483</v>
      </c>
      <c r="AJ1434" s="2">
        <f>Table1[[#This Row],[Gain]]^Table1[[#This Row],[θ]]</f>
        <v>100</v>
      </c>
      <c r="AK1434" s="2">
        <f>-Table1[[#This Row],[λ]]*-Table1[[#This Row],[Loss]]^Table1[[#This Row],[θ]]</f>
        <v>180</v>
      </c>
      <c r="AL1434" s="2">
        <f>Table1[[#This Row],[v_n_w_g]]-Table1[[#This Row],[v_n_w_l]]</f>
        <v>-80</v>
      </c>
      <c r="AM1434" s="2">
        <f>IF(Table1[[#This Row],[diff_v]]&gt;=1,1,0)</f>
        <v>0</v>
      </c>
    </row>
    <row r="1435" spans="1:39" hidden="1" x14ac:dyDescent="0.3">
      <c r="A1435">
        <v>33</v>
      </c>
      <c r="B1435" t="s">
        <v>48</v>
      </c>
      <c r="C1435" s="22">
        <f>VLOOKUP(Table1[[#This Row],[Subject]],'Subject Profile'!$A$2:$E$8,4,FALSE)</f>
        <v>1</v>
      </c>
      <c r="D1435" s="22">
        <f>VLOOKUP(Table1[[#This Row],[Subject]],'Subject Profile'!$A$2:$E$8,5,FALSE)</f>
        <v>-2</v>
      </c>
      <c r="E1435" t="s">
        <v>49</v>
      </c>
      <c r="F1435" t="s">
        <v>25</v>
      </c>
      <c r="G1435" t="s">
        <v>5</v>
      </c>
      <c r="H1435">
        <f>IF(Table1[[#This Row],[decision]]="accept",1,0)</f>
        <v>0</v>
      </c>
      <c r="I1435">
        <v>0</v>
      </c>
      <c r="J1435" t="s">
        <v>107</v>
      </c>
      <c r="K1435">
        <v>1665039926</v>
      </c>
      <c r="L1435">
        <v>7</v>
      </c>
      <c r="M1435" t="str">
        <f>VLOOKUP($F1435,Experiment!$A$2:$U$90,MATCH(Results!M$1,Experiment!$A$1:$U$1,0)+1,FALSE)</f>
        <v>I</v>
      </c>
      <c r="N1435">
        <f>IF(Table1[[#This Row],[Impact]]="I",0,1)</f>
        <v>0</v>
      </c>
      <c r="O1435" s="2">
        <f>VLOOKUP($F1435,Experiment!$A$2:$U$90,MATCH(Results!O$1,Experiment!$A$1:$U$1,0),FALSE)</f>
        <v>-90</v>
      </c>
      <c r="P1435" s="3">
        <f>VLOOKUP($F1435,Experiment!$A$2:$U$90,MATCH(Results!P$1,Experiment!$A$1:$U$1,0),FALSE)</f>
        <v>0.5</v>
      </c>
      <c r="Q1435" s="2">
        <f>VLOOKUP($F1435,Experiment!$A$2:$U$90,MATCH(Results!Q$1,Experiment!$A$1:$U$1,0),FALSE)</f>
        <v>90</v>
      </c>
      <c r="R1435" s="3">
        <f>VLOOKUP($F1435,Experiment!$A$2:$U$90,MATCH(Results!R$1,Experiment!$A$1:$U$1,0),FALSE)</f>
        <v>0.5</v>
      </c>
      <c r="S1435" s="2">
        <f>VLOOKUP($F1435,Experiment!$A$2:$U$90,MATCH(Results!S$1,Experiment!$A$1:$U$1,0),FALSE)</f>
        <v>0</v>
      </c>
      <c r="T1435" s="2">
        <f>VLOOKUP($F1435,Experiment!$A$2:$U$90,MATCH(Results!T$1,Experiment!$A$1:$U$1,0),FALSE)</f>
        <v>8100</v>
      </c>
      <c r="U1435" s="2">
        <f>VLOOKUP($F1435,Experiment!$A$2:$U$90,MATCH(Results!U$1,Experiment!$A$1:$U$1,0),FALSE)</f>
        <v>90</v>
      </c>
      <c r="V1435" s="2">
        <f>VLOOKUP($F1435,Experiment!$A$2:$U$90,MATCH(Results!V$1,Experiment!$A$1:$U$1,0),FALSE)</f>
        <v>2</v>
      </c>
      <c r="W1435" s="3">
        <f>VLOOKUP($F1435,Experiment!$A$2:$U$90,MATCH(Results!W$1,Experiment!$A$1:$U$1,0),FALSE)</f>
        <v>0.25</v>
      </c>
      <c r="X1435" s="3">
        <f>VLOOKUP($F1435,Experiment!$A$2:$U$90,MATCH(Results!X$1,Experiment!$A$1:$U$1,0),FALSE)</f>
        <v>0.75</v>
      </c>
      <c r="Y1435" s="2">
        <f>VLOOKUP($F1435,Experiment!$A$2:$U$90,MATCH(Results!Y$1,Experiment!$A$1:$U$1,0),FALSE)</f>
        <v>2</v>
      </c>
      <c r="Z1435" s="3">
        <f>VLOOKUP($F1435,Experiment!$A$2:$U$90,MATCH(Results!Z$1,Experiment!$A$1:$U$1,0),FALSE)</f>
        <v>0.5</v>
      </c>
      <c r="AA1435" s="3">
        <f>VLOOKUP($F1435,Experiment!$A$2:$U$90,MATCH(Results!AA$1,Experiment!$A$1:$U$1,0),FALSE)</f>
        <v>0.25</v>
      </c>
      <c r="AB1435" s="3">
        <f>VLOOKUP($F1435,Experiment!$A$2:$U$90,MATCH(Results!AB$1,Experiment!$A$1:$U$1,0),FALSE)</f>
        <v>0.625</v>
      </c>
      <c r="AC1435" s="3">
        <f>VLOOKUP($F1435,Experiment!$A$2:$U$90,MATCH(Results!AC$1,Experiment!$A$1:$U$1,0),FALSE)</f>
        <v>0.375</v>
      </c>
      <c r="AD1435" s="2">
        <f>VLOOKUP($F1435,Experiment!$A$2:$U$90,MATCH(Results!AD$1,Experiment!$A$1:$U$1,0),FALSE)</f>
        <v>-22.5</v>
      </c>
      <c r="AE1435" s="2">
        <f>VLOOKUP($F1435,Experiment!$A$2:$U$90,MATCH(Results!AE$1,Experiment!$A$1:$U$1,0),FALSE)</f>
        <v>7593.75</v>
      </c>
      <c r="AF1435" s="2">
        <f>VLOOKUP($F1435,Experiment!$A$2:$U$90,MATCH(Results!AF$1,Experiment!$A$1:$U$1,0),FALSE)</f>
        <v>87.142125289666879</v>
      </c>
      <c r="AG1435" s="3">
        <f>VLOOKUP($F1435,Experiment!$A$2:$W$90,MATCH(Results!AG$1,Experiment!$A$1:$W$1,0),FALSE)</f>
        <v>0.82730419370997643</v>
      </c>
      <c r="AH1435" s="3">
        <f>VLOOKUP($F1435,Experiment!$A$2:$W$90,MATCH(Results!AH$1,Experiment!$A$1:$W$1,0),FALSE)</f>
        <v>0.38648875795104182</v>
      </c>
      <c r="AI1435" s="3">
        <f>VLOOKUP($F1435,Experiment!$A$2:$X$90,MATCH(Results!AI$1,Experiment!$A$1:$X$1,0),FALSE)</f>
        <v>0.61351124204895813</v>
      </c>
      <c r="AJ1435" s="2">
        <f>Table1[[#This Row],[Gain]]^Table1[[#This Row],[θ]]</f>
        <v>90</v>
      </c>
      <c r="AK1435" s="2">
        <f>-Table1[[#This Row],[λ]]*-Table1[[#This Row],[Loss]]^Table1[[#This Row],[θ]]</f>
        <v>180</v>
      </c>
      <c r="AL1435" s="2">
        <f>Table1[[#This Row],[v_n_w_g]]-Table1[[#This Row],[v_n_w_l]]</f>
        <v>-90</v>
      </c>
      <c r="AM1435" s="2">
        <f>IF(Table1[[#This Row],[diff_v]]&gt;=1,1,0)</f>
        <v>0</v>
      </c>
    </row>
    <row r="1436" spans="1:39" hidden="1" x14ac:dyDescent="0.3">
      <c r="A1436">
        <v>34</v>
      </c>
      <c r="B1436" t="s">
        <v>48</v>
      </c>
      <c r="C1436" s="22">
        <f>VLOOKUP(Table1[[#This Row],[Subject]],'Subject Profile'!$A$2:$E$8,4,FALSE)</f>
        <v>1</v>
      </c>
      <c r="D1436" s="22">
        <f>VLOOKUP(Table1[[#This Row],[Subject]],'Subject Profile'!$A$2:$E$8,5,FALSE)</f>
        <v>-2</v>
      </c>
      <c r="E1436" t="s">
        <v>49</v>
      </c>
      <c r="F1436" t="s">
        <v>8</v>
      </c>
      <c r="G1436" t="s">
        <v>7</v>
      </c>
      <c r="H1436">
        <f>IF(Table1[[#This Row],[decision]]="accept",1,0)</f>
        <v>1</v>
      </c>
      <c r="I1436">
        <v>-90</v>
      </c>
      <c r="J1436" t="s">
        <v>107</v>
      </c>
      <c r="K1436">
        <v>1665039938</v>
      </c>
      <c r="L1436">
        <v>12</v>
      </c>
      <c r="M1436" t="str">
        <f>VLOOKUP($F1436,Experiment!$A$2:$U$90,MATCH(Results!M$1,Experiment!$A$1:$U$1,0)+1,FALSE)</f>
        <v>I</v>
      </c>
      <c r="N1436">
        <f>IF(Table1[[#This Row],[Impact]]="I",0,1)</f>
        <v>0</v>
      </c>
      <c r="O1436" s="2">
        <f>VLOOKUP($F1436,Experiment!$A$2:$U$90,MATCH(Results!O$1,Experiment!$A$1:$U$1,0),FALSE)</f>
        <v>-90</v>
      </c>
      <c r="P1436" s="3">
        <f>VLOOKUP($F1436,Experiment!$A$2:$U$90,MATCH(Results!P$1,Experiment!$A$1:$U$1,0),FALSE)</f>
        <v>0.5</v>
      </c>
      <c r="Q1436" s="2">
        <f>VLOOKUP($F1436,Experiment!$A$2:$U$90,MATCH(Results!Q$1,Experiment!$A$1:$U$1,0),FALSE)</f>
        <v>180</v>
      </c>
      <c r="R1436" s="3">
        <f>VLOOKUP($F1436,Experiment!$A$2:$U$90,MATCH(Results!R$1,Experiment!$A$1:$U$1,0),FALSE)</f>
        <v>0.5</v>
      </c>
      <c r="S1436" s="2">
        <f>VLOOKUP($F1436,Experiment!$A$2:$U$90,MATCH(Results!S$1,Experiment!$A$1:$U$1,0),FALSE)</f>
        <v>45</v>
      </c>
      <c r="T1436" s="2">
        <f>VLOOKUP($F1436,Experiment!$A$2:$U$90,MATCH(Results!T$1,Experiment!$A$1:$U$1,0),FALSE)</f>
        <v>18225</v>
      </c>
      <c r="U1436" s="2">
        <f>VLOOKUP($F1436,Experiment!$A$2:$U$90,MATCH(Results!U$1,Experiment!$A$1:$U$1,0),FALSE)</f>
        <v>135</v>
      </c>
      <c r="V1436" s="2">
        <f>VLOOKUP($F1436,Experiment!$A$2:$U$90,MATCH(Results!V$1,Experiment!$A$1:$U$1,0),FALSE)</f>
        <v>2</v>
      </c>
      <c r="W1436" s="3">
        <f>VLOOKUP($F1436,Experiment!$A$2:$U$90,MATCH(Results!W$1,Experiment!$A$1:$U$1,0),FALSE)</f>
        <v>0.25</v>
      </c>
      <c r="X1436" s="3">
        <f>VLOOKUP($F1436,Experiment!$A$2:$U$90,MATCH(Results!X$1,Experiment!$A$1:$U$1,0),FALSE)</f>
        <v>0.75</v>
      </c>
      <c r="Y1436" s="2">
        <f>VLOOKUP($F1436,Experiment!$A$2:$U$90,MATCH(Results!Y$1,Experiment!$A$1:$U$1,0),FALSE)</f>
        <v>2</v>
      </c>
      <c r="Z1436" s="3">
        <f>VLOOKUP($F1436,Experiment!$A$2:$U$90,MATCH(Results!Z$1,Experiment!$A$1:$U$1,0),FALSE)</f>
        <v>0.5</v>
      </c>
      <c r="AA1436" s="3">
        <f>VLOOKUP($F1436,Experiment!$A$2:$U$90,MATCH(Results!AA$1,Experiment!$A$1:$U$1,0),FALSE)</f>
        <v>0.25</v>
      </c>
      <c r="AB1436" s="3">
        <f>VLOOKUP($F1436,Experiment!$A$2:$U$90,MATCH(Results!AB$1,Experiment!$A$1:$U$1,0),FALSE)</f>
        <v>0.625</v>
      </c>
      <c r="AC1436" s="3">
        <f>VLOOKUP($F1436,Experiment!$A$2:$U$90,MATCH(Results!AC$1,Experiment!$A$1:$U$1,0),FALSE)</f>
        <v>0.375</v>
      </c>
      <c r="AD1436" s="2">
        <f>VLOOKUP($F1436,Experiment!$A$2:$U$90,MATCH(Results!AD$1,Experiment!$A$1:$U$1,0),FALSE)</f>
        <v>11.25</v>
      </c>
      <c r="AE1436" s="2">
        <f>VLOOKUP($F1436,Experiment!$A$2:$U$90,MATCH(Results!AE$1,Experiment!$A$1:$U$1,0),FALSE)</f>
        <v>17085.9375</v>
      </c>
      <c r="AF1436" s="2">
        <f>VLOOKUP($F1436,Experiment!$A$2:$U$90,MATCH(Results!AF$1,Experiment!$A$1:$U$1,0),FALSE)</f>
        <v>130.71318793450033</v>
      </c>
      <c r="AG1436" s="3">
        <f>VLOOKUP($F1436,Experiment!$A$2:$W$90,MATCH(Results!AG$1,Experiment!$A$1:$W$1,0),FALSE)</f>
        <v>0.82730419370997643</v>
      </c>
      <c r="AH1436" s="3">
        <f>VLOOKUP($F1436,Experiment!$A$2:$W$90,MATCH(Results!AH$1,Experiment!$A$1:$W$1,0),FALSE)</f>
        <v>0.38648875795104182</v>
      </c>
      <c r="AI1436" s="3">
        <f>VLOOKUP($F1436,Experiment!$A$2:$X$90,MATCH(Results!AI$1,Experiment!$A$1:$X$1,0),FALSE)</f>
        <v>0.61351124204895813</v>
      </c>
      <c r="AJ1436" s="2">
        <f>Table1[[#This Row],[Gain]]^Table1[[#This Row],[θ]]</f>
        <v>180</v>
      </c>
      <c r="AK1436" s="2">
        <f>-Table1[[#This Row],[λ]]*-Table1[[#This Row],[Loss]]^Table1[[#This Row],[θ]]</f>
        <v>180</v>
      </c>
      <c r="AL1436" s="2">
        <f>Table1[[#This Row],[v_n_w_g]]-Table1[[#This Row],[v_n_w_l]]</f>
        <v>0</v>
      </c>
      <c r="AM1436" s="2">
        <f>IF(Table1[[#This Row],[diff_v]]&gt;=1,1,0)</f>
        <v>0</v>
      </c>
    </row>
    <row r="1437" spans="1:39" hidden="1" x14ac:dyDescent="0.3">
      <c r="A1437">
        <v>0</v>
      </c>
      <c r="B1437" t="s">
        <v>48</v>
      </c>
      <c r="C1437" s="22">
        <f>VLOOKUP(Table1[[#This Row],[Subject]],'Subject Profile'!$A$2:$E$8,4,FALSE)</f>
        <v>1</v>
      </c>
      <c r="D1437" s="22">
        <f>VLOOKUP(Table1[[#This Row],[Subject]],'Subject Profile'!$A$2:$E$8,5,FALSE)</f>
        <v>-2</v>
      </c>
      <c r="E1437" t="s">
        <v>111</v>
      </c>
      <c r="F1437" t="s">
        <v>63</v>
      </c>
      <c r="G1437" t="s">
        <v>5</v>
      </c>
      <c r="H1437">
        <f>IF(Table1[[#This Row],[decision]]="accept",1,0)</f>
        <v>0</v>
      </c>
      <c r="I1437">
        <v>0</v>
      </c>
      <c r="J1437" t="s">
        <v>107</v>
      </c>
      <c r="K1437">
        <v>1665040037</v>
      </c>
      <c r="L1437" t="s">
        <v>136</v>
      </c>
      <c r="M1437" t="str">
        <f>VLOOKUP($F1437,Experiment!$A$2:$U$90,MATCH(Results!M$1,Experiment!$A$1:$U$1,0)+1,FALSE)</f>
        <v>I</v>
      </c>
      <c r="N1437">
        <f>IF(Table1[[#This Row],[Impact]]="I",0,1)</f>
        <v>0</v>
      </c>
      <c r="O1437" s="2">
        <f>VLOOKUP($F1437,Experiment!$A$2:$U$90,MATCH(Results!O$1,Experiment!$A$1:$U$1,0),FALSE)</f>
        <v>-50</v>
      </c>
      <c r="P1437" s="3">
        <f>VLOOKUP($F1437,Experiment!$A$2:$U$90,MATCH(Results!P$1,Experiment!$A$1:$U$1,0),FALSE)</f>
        <v>0.5</v>
      </c>
      <c r="Q1437" s="2">
        <f>VLOOKUP($F1437,Experiment!$A$2:$U$90,MATCH(Results!Q$1,Experiment!$A$1:$U$1,0),FALSE)</f>
        <v>60</v>
      </c>
      <c r="R1437" s="3">
        <f>VLOOKUP($F1437,Experiment!$A$2:$U$90,MATCH(Results!R$1,Experiment!$A$1:$U$1,0),FALSE)</f>
        <v>0.5</v>
      </c>
      <c r="S1437" s="2">
        <f>VLOOKUP($F1437,Experiment!$A$2:$U$90,MATCH(Results!S$1,Experiment!$A$1:$U$1,0),FALSE)</f>
        <v>5</v>
      </c>
      <c r="T1437" s="2">
        <f>VLOOKUP($F1437,Experiment!$A$2:$U$90,MATCH(Results!T$1,Experiment!$A$1:$U$1,0),FALSE)</f>
        <v>3025</v>
      </c>
      <c r="U1437" s="2">
        <f>VLOOKUP($F1437,Experiment!$A$2:$U$90,MATCH(Results!U$1,Experiment!$A$1:$U$1,0),FALSE)</f>
        <v>55</v>
      </c>
      <c r="V1437" s="2">
        <f>VLOOKUP($F1437,Experiment!$A$2:$U$90,MATCH(Results!V$1,Experiment!$A$1:$U$1,0),FALSE)</f>
        <v>4</v>
      </c>
      <c r="W1437" s="3">
        <f>VLOOKUP($F1437,Experiment!$A$2:$U$90,MATCH(Results!W$1,Experiment!$A$1:$U$1,0),FALSE)</f>
        <v>0.25</v>
      </c>
      <c r="X1437" s="3">
        <f>VLOOKUP($F1437,Experiment!$A$2:$U$90,MATCH(Results!X$1,Experiment!$A$1:$U$1,0),FALSE)</f>
        <v>0.75</v>
      </c>
      <c r="Y1437" s="2">
        <f>VLOOKUP($F1437,Experiment!$A$2:$U$90,MATCH(Results!Y$1,Experiment!$A$1:$U$1,0),FALSE)</f>
        <v>2</v>
      </c>
      <c r="Z1437" s="3">
        <f>VLOOKUP($F1437,Experiment!$A$2:$U$90,MATCH(Results!Z$1,Experiment!$A$1:$U$1,0),FALSE)</f>
        <v>0.5</v>
      </c>
      <c r="AA1437" s="3">
        <f>VLOOKUP($F1437,Experiment!$A$2:$U$90,MATCH(Results!AA$1,Experiment!$A$1:$U$1,0),FALSE)</f>
        <v>0.25</v>
      </c>
      <c r="AB1437" s="3">
        <f>VLOOKUP($F1437,Experiment!$A$2:$U$90,MATCH(Results!AB$1,Experiment!$A$1:$U$1,0),FALSE)</f>
        <v>0.625</v>
      </c>
      <c r="AC1437" s="3">
        <f>VLOOKUP($F1437,Experiment!$A$2:$U$90,MATCH(Results!AC$1,Experiment!$A$1:$U$1,0),FALSE)</f>
        <v>0.375</v>
      </c>
      <c r="AD1437" s="2">
        <f>VLOOKUP($F1437,Experiment!$A$2:$U$90,MATCH(Results!AD$1,Experiment!$A$1:$U$1,0),FALSE)</f>
        <v>-8.75</v>
      </c>
      <c r="AE1437" s="2">
        <f>VLOOKUP($F1437,Experiment!$A$2:$U$90,MATCH(Results!AE$1,Experiment!$A$1:$U$1,0),FALSE)</f>
        <v>2835.9375</v>
      </c>
      <c r="AF1437" s="2">
        <f>VLOOKUP($F1437,Experiment!$A$2:$U$90,MATCH(Results!AF$1,Experiment!$A$1:$U$1,0),FALSE)</f>
        <v>53.253521010351982</v>
      </c>
      <c r="AG1437" s="3">
        <f>VLOOKUP($F1437,Experiment!$A$2:$W$90,MATCH(Results!AG$1,Experiment!$A$1:$W$1,0),FALSE)</f>
        <v>0.82730419370997643</v>
      </c>
      <c r="AH1437" s="3">
        <f>VLOOKUP($F1437,Experiment!$A$2:$W$90,MATCH(Results!AH$1,Experiment!$A$1:$W$1,0),FALSE)</f>
        <v>0.38648875795104182</v>
      </c>
      <c r="AI1437" s="3">
        <f>VLOOKUP($F1437,Experiment!$A$2:$X$90,MATCH(Results!AI$1,Experiment!$A$1:$X$1,0),FALSE)</f>
        <v>0.61351124204895813</v>
      </c>
      <c r="AJ1437" s="2">
        <f>Table1[[#This Row],[Gain]]^Table1[[#This Row],[θ]]</f>
        <v>60</v>
      </c>
      <c r="AK1437" s="2">
        <f>-Table1[[#This Row],[λ]]*-Table1[[#This Row],[Loss]]^Table1[[#This Row],[θ]]</f>
        <v>100</v>
      </c>
      <c r="AL1437" s="2">
        <f>Table1[[#This Row],[v_n_w_g]]-Table1[[#This Row],[v_n_w_l]]</f>
        <v>-40</v>
      </c>
      <c r="AM1437" s="2">
        <f>IF(Table1[[#This Row],[diff_v]]&gt;=1,1,0)</f>
        <v>0</v>
      </c>
    </row>
    <row r="1438" spans="1:39" hidden="1" x14ac:dyDescent="0.3">
      <c r="A1438">
        <v>1</v>
      </c>
      <c r="B1438" t="s">
        <v>48</v>
      </c>
      <c r="C1438" s="22">
        <f>VLOOKUP(Table1[[#This Row],[Subject]],'Subject Profile'!$A$2:$E$8,4,FALSE)</f>
        <v>1</v>
      </c>
      <c r="D1438" s="22">
        <f>VLOOKUP(Table1[[#This Row],[Subject]],'Subject Profile'!$A$2:$E$8,5,FALSE)</f>
        <v>-2</v>
      </c>
      <c r="E1438" t="s">
        <v>111</v>
      </c>
      <c r="F1438" t="s">
        <v>104</v>
      </c>
      <c r="G1438" t="s">
        <v>7</v>
      </c>
      <c r="H1438">
        <f>IF(Table1[[#This Row],[decision]]="accept",1,0)</f>
        <v>1</v>
      </c>
      <c r="I1438">
        <v>-10</v>
      </c>
      <c r="J1438" t="s">
        <v>107</v>
      </c>
      <c r="K1438">
        <v>1665040053</v>
      </c>
      <c r="L1438">
        <v>16</v>
      </c>
      <c r="M1438" t="str">
        <f>VLOOKUP($F1438,Experiment!$A$2:$U$90,MATCH(Results!M$1,Experiment!$A$1:$U$1,0)+1,FALSE)</f>
        <v>I</v>
      </c>
      <c r="N1438">
        <f>IF(Table1[[#This Row],[Impact]]="I",0,1)</f>
        <v>0</v>
      </c>
      <c r="O1438" s="2">
        <f>VLOOKUP($F1438,Experiment!$A$2:$U$90,MATCH(Results!O$1,Experiment!$A$1:$U$1,0),FALSE)</f>
        <v>-10</v>
      </c>
      <c r="P1438" s="3">
        <f>VLOOKUP($F1438,Experiment!$A$2:$U$90,MATCH(Results!P$1,Experiment!$A$1:$U$1,0),FALSE)</f>
        <v>0.5</v>
      </c>
      <c r="Q1438" s="2">
        <f>VLOOKUP($F1438,Experiment!$A$2:$U$90,MATCH(Results!Q$1,Experiment!$A$1:$U$1,0),FALSE)</f>
        <v>10</v>
      </c>
      <c r="R1438" s="3">
        <f>VLOOKUP($F1438,Experiment!$A$2:$U$90,MATCH(Results!R$1,Experiment!$A$1:$U$1,0),FALSE)</f>
        <v>0.5</v>
      </c>
      <c r="S1438" s="2">
        <f>VLOOKUP($F1438,Experiment!$A$2:$U$90,MATCH(Results!S$1,Experiment!$A$1:$U$1,0),FALSE)</f>
        <v>0</v>
      </c>
      <c r="T1438" s="2">
        <f>VLOOKUP($F1438,Experiment!$A$2:$U$90,MATCH(Results!T$1,Experiment!$A$1:$U$1,0),FALSE)</f>
        <v>100</v>
      </c>
      <c r="U1438" s="2">
        <f>VLOOKUP($F1438,Experiment!$A$2:$U$90,MATCH(Results!U$1,Experiment!$A$1:$U$1,0),FALSE)</f>
        <v>10</v>
      </c>
      <c r="V1438" s="2">
        <f>VLOOKUP($F1438,Experiment!$A$2:$U$90,MATCH(Results!V$1,Experiment!$A$1:$U$1,0),FALSE)</f>
        <v>2</v>
      </c>
      <c r="W1438" s="3">
        <f>VLOOKUP($F1438,Experiment!$A$2:$U$90,MATCH(Results!W$1,Experiment!$A$1:$U$1,0),FALSE)</f>
        <v>0.25</v>
      </c>
      <c r="X1438" s="3">
        <f>VLOOKUP($F1438,Experiment!$A$2:$U$90,MATCH(Results!X$1,Experiment!$A$1:$U$1,0),FALSE)</f>
        <v>0.75</v>
      </c>
      <c r="Y1438" s="2">
        <f>VLOOKUP($F1438,Experiment!$A$2:$U$90,MATCH(Results!Y$1,Experiment!$A$1:$U$1,0),FALSE)</f>
        <v>1</v>
      </c>
      <c r="Z1438" s="3">
        <f>VLOOKUP($F1438,Experiment!$A$2:$U$90,MATCH(Results!Z$1,Experiment!$A$1:$U$1,0),FALSE)</f>
        <v>0.25</v>
      </c>
      <c r="AA1438" s="3">
        <f>VLOOKUP($F1438,Experiment!$A$2:$U$90,MATCH(Results!AA$1,Experiment!$A$1:$U$1,0),FALSE)</f>
        <v>0.5</v>
      </c>
      <c r="AB1438" s="3">
        <f>VLOOKUP($F1438,Experiment!$A$2:$U$90,MATCH(Results!AB$1,Experiment!$A$1:$U$1,0),FALSE)</f>
        <v>0.375</v>
      </c>
      <c r="AC1438" s="3">
        <f>VLOOKUP($F1438,Experiment!$A$2:$U$90,MATCH(Results!AC$1,Experiment!$A$1:$U$1,0),FALSE)</f>
        <v>0.625</v>
      </c>
      <c r="AD1438" s="2">
        <f>VLOOKUP($F1438,Experiment!$A$2:$U$90,MATCH(Results!AD$1,Experiment!$A$1:$U$1,0),FALSE)</f>
        <v>2.5</v>
      </c>
      <c r="AE1438" s="2">
        <f>VLOOKUP($F1438,Experiment!$A$2:$U$90,MATCH(Results!AE$1,Experiment!$A$1:$U$1,0),FALSE)</f>
        <v>93.75</v>
      </c>
      <c r="AF1438" s="2">
        <f>VLOOKUP($F1438,Experiment!$A$2:$U$90,MATCH(Results!AF$1,Experiment!$A$1:$U$1,0),FALSE)</f>
        <v>9.6824583655185421</v>
      </c>
      <c r="AG1438" s="3">
        <f>VLOOKUP($F1438,Experiment!$A$2:$W$90,MATCH(Results!AG$1,Experiment!$A$1:$W$1,0),FALSE)</f>
        <v>1</v>
      </c>
      <c r="AH1438" s="3">
        <f>VLOOKUP($F1438,Experiment!$A$2:$W$90,MATCH(Results!AH$1,Experiment!$A$1:$W$1,0),FALSE)</f>
        <v>0.625</v>
      </c>
      <c r="AI1438" s="3">
        <f>VLOOKUP($F1438,Experiment!$A$2:$X$90,MATCH(Results!AI$1,Experiment!$A$1:$X$1,0),FALSE)</f>
        <v>0.375</v>
      </c>
      <c r="AJ1438" s="2">
        <f>Table1[[#This Row],[Gain]]^Table1[[#This Row],[θ]]</f>
        <v>10</v>
      </c>
      <c r="AK1438" s="2">
        <f>-Table1[[#This Row],[λ]]*-Table1[[#This Row],[Loss]]^Table1[[#This Row],[θ]]</f>
        <v>20</v>
      </c>
      <c r="AL1438" s="2">
        <f>Table1[[#This Row],[v_n_w_g]]-Table1[[#This Row],[v_n_w_l]]</f>
        <v>-10</v>
      </c>
      <c r="AM1438" s="2">
        <f>IF(Table1[[#This Row],[diff_v]]&gt;=1,1,0)</f>
        <v>0</v>
      </c>
    </row>
    <row r="1439" spans="1:39" hidden="1" x14ac:dyDescent="0.3">
      <c r="A1439">
        <v>2</v>
      </c>
      <c r="B1439" t="s">
        <v>48</v>
      </c>
      <c r="C1439" s="22">
        <f>VLOOKUP(Table1[[#This Row],[Subject]],'Subject Profile'!$A$2:$E$8,4,FALSE)</f>
        <v>1</v>
      </c>
      <c r="D1439" s="22">
        <f>VLOOKUP(Table1[[#This Row],[Subject]],'Subject Profile'!$A$2:$E$8,5,FALSE)</f>
        <v>-2</v>
      </c>
      <c r="E1439" t="s">
        <v>111</v>
      </c>
      <c r="F1439" t="s">
        <v>54</v>
      </c>
      <c r="G1439" t="s">
        <v>5</v>
      </c>
      <c r="H1439">
        <f>IF(Table1[[#This Row],[decision]]="accept",1,0)</f>
        <v>0</v>
      </c>
      <c r="I1439">
        <v>0</v>
      </c>
      <c r="J1439" t="s">
        <v>107</v>
      </c>
      <c r="K1439">
        <v>1665040072</v>
      </c>
      <c r="L1439">
        <v>19</v>
      </c>
      <c r="M1439" t="str">
        <f>VLOOKUP($F1439,Experiment!$A$2:$U$90,MATCH(Results!M$1,Experiment!$A$1:$U$1,0)+1,FALSE)</f>
        <v>I</v>
      </c>
      <c r="N1439">
        <f>IF(Table1[[#This Row],[Impact]]="I",0,1)</f>
        <v>0</v>
      </c>
      <c r="O1439" s="2">
        <f>VLOOKUP($F1439,Experiment!$A$2:$U$90,MATCH(Results!O$1,Experiment!$A$1:$U$1,0),FALSE)</f>
        <v>-50</v>
      </c>
      <c r="P1439" s="3">
        <f>VLOOKUP($F1439,Experiment!$A$2:$U$90,MATCH(Results!P$1,Experiment!$A$1:$U$1,0),FALSE)</f>
        <v>0.5</v>
      </c>
      <c r="Q1439" s="2">
        <f>VLOOKUP($F1439,Experiment!$A$2:$U$90,MATCH(Results!Q$1,Experiment!$A$1:$U$1,0),FALSE)</f>
        <v>40</v>
      </c>
      <c r="R1439" s="3">
        <f>VLOOKUP($F1439,Experiment!$A$2:$U$90,MATCH(Results!R$1,Experiment!$A$1:$U$1,0),FALSE)</f>
        <v>0.5</v>
      </c>
      <c r="S1439" s="2">
        <f>VLOOKUP($F1439,Experiment!$A$2:$U$90,MATCH(Results!S$1,Experiment!$A$1:$U$1,0),FALSE)</f>
        <v>-5</v>
      </c>
      <c r="T1439" s="2">
        <f>VLOOKUP($F1439,Experiment!$A$2:$U$90,MATCH(Results!T$1,Experiment!$A$1:$U$1,0),FALSE)</f>
        <v>2025</v>
      </c>
      <c r="U1439" s="2">
        <f>VLOOKUP($F1439,Experiment!$A$2:$U$90,MATCH(Results!U$1,Experiment!$A$1:$U$1,0),FALSE)</f>
        <v>45</v>
      </c>
      <c r="V1439" s="2">
        <f>VLOOKUP($F1439,Experiment!$A$2:$U$90,MATCH(Results!V$1,Experiment!$A$1:$U$1,0),FALSE)</f>
        <v>4</v>
      </c>
      <c r="W1439" s="3">
        <f>VLOOKUP($F1439,Experiment!$A$2:$U$90,MATCH(Results!W$1,Experiment!$A$1:$U$1,0),FALSE)</f>
        <v>0.25</v>
      </c>
      <c r="X1439" s="3">
        <f>VLOOKUP($F1439,Experiment!$A$2:$U$90,MATCH(Results!X$1,Experiment!$A$1:$U$1,0),FALSE)</f>
        <v>0.75</v>
      </c>
      <c r="Y1439" s="2">
        <f>VLOOKUP($F1439,Experiment!$A$2:$U$90,MATCH(Results!Y$1,Experiment!$A$1:$U$1,0),FALSE)</f>
        <v>1</v>
      </c>
      <c r="Z1439" s="3">
        <f>VLOOKUP($F1439,Experiment!$A$2:$U$90,MATCH(Results!Z$1,Experiment!$A$1:$U$1,0),FALSE)</f>
        <v>0.25</v>
      </c>
      <c r="AA1439" s="3">
        <f>VLOOKUP($F1439,Experiment!$A$2:$U$90,MATCH(Results!AA$1,Experiment!$A$1:$U$1,0),FALSE)</f>
        <v>0.5</v>
      </c>
      <c r="AB1439" s="3">
        <f>VLOOKUP($F1439,Experiment!$A$2:$U$90,MATCH(Results!AB$1,Experiment!$A$1:$U$1,0),FALSE)</f>
        <v>0.375</v>
      </c>
      <c r="AC1439" s="3">
        <f>VLOOKUP($F1439,Experiment!$A$2:$U$90,MATCH(Results!AC$1,Experiment!$A$1:$U$1,0),FALSE)</f>
        <v>0.625</v>
      </c>
      <c r="AD1439" s="2">
        <f>VLOOKUP($F1439,Experiment!$A$2:$U$90,MATCH(Results!AD$1,Experiment!$A$1:$U$1,0),FALSE)</f>
        <v>6.25</v>
      </c>
      <c r="AE1439" s="2">
        <f>VLOOKUP($F1439,Experiment!$A$2:$U$90,MATCH(Results!AE$1,Experiment!$A$1:$U$1,0),FALSE)</f>
        <v>1898.4375</v>
      </c>
      <c r="AF1439" s="2">
        <f>VLOOKUP($F1439,Experiment!$A$2:$U$90,MATCH(Results!AF$1,Experiment!$A$1:$U$1,0),FALSE)</f>
        <v>43.571062644833439</v>
      </c>
      <c r="AG1439" s="3">
        <f>VLOOKUP($F1439,Experiment!$A$2:$W$90,MATCH(Results!AG$1,Experiment!$A$1:$W$1,0),FALSE)</f>
        <v>1</v>
      </c>
      <c r="AH1439" s="3">
        <f>VLOOKUP($F1439,Experiment!$A$2:$W$90,MATCH(Results!AH$1,Experiment!$A$1:$W$1,0),FALSE)</f>
        <v>0.625</v>
      </c>
      <c r="AI1439" s="3">
        <f>VLOOKUP($F1439,Experiment!$A$2:$X$90,MATCH(Results!AI$1,Experiment!$A$1:$X$1,0),FALSE)</f>
        <v>0.375</v>
      </c>
      <c r="AJ1439" s="2">
        <f>Table1[[#This Row],[Gain]]^Table1[[#This Row],[θ]]</f>
        <v>40</v>
      </c>
      <c r="AK1439" s="2">
        <f>-Table1[[#This Row],[λ]]*-Table1[[#This Row],[Loss]]^Table1[[#This Row],[θ]]</f>
        <v>100</v>
      </c>
      <c r="AL1439" s="2">
        <f>Table1[[#This Row],[v_n_w_g]]-Table1[[#This Row],[v_n_w_l]]</f>
        <v>-60</v>
      </c>
      <c r="AM1439" s="2">
        <f>IF(Table1[[#This Row],[diff_v]]&gt;=1,1,0)</f>
        <v>0</v>
      </c>
    </row>
    <row r="1440" spans="1:39" hidden="1" x14ac:dyDescent="0.3">
      <c r="A1440">
        <v>3</v>
      </c>
      <c r="B1440" t="s">
        <v>48</v>
      </c>
      <c r="C1440" s="22">
        <f>VLOOKUP(Table1[[#This Row],[Subject]],'Subject Profile'!$A$2:$E$8,4,FALSE)</f>
        <v>1</v>
      </c>
      <c r="D1440" s="22">
        <f>VLOOKUP(Table1[[#This Row],[Subject]],'Subject Profile'!$A$2:$E$8,5,FALSE)</f>
        <v>-2</v>
      </c>
      <c r="E1440" t="s">
        <v>111</v>
      </c>
      <c r="F1440" t="s">
        <v>93</v>
      </c>
      <c r="G1440" t="s">
        <v>5</v>
      </c>
      <c r="H1440">
        <f>IF(Table1[[#This Row],[decision]]="accept",1,0)</f>
        <v>0</v>
      </c>
      <c r="I1440">
        <v>0</v>
      </c>
      <c r="J1440" t="s">
        <v>107</v>
      </c>
      <c r="K1440">
        <v>1665040080</v>
      </c>
      <c r="L1440">
        <v>8</v>
      </c>
      <c r="M1440" t="str">
        <f>VLOOKUP($F1440,Experiment!$A$2:$U$90,MATCH(Results!M$1,Experiment!$A$1:$U$1,0)+1,FALSE)</f>
        <v>I</v>
      </c>
      <c r="N1440">
        <f>IF(Table1[[#This Row],[Impact]]="I",0,1)</f>
        <v>0</v>
      </c>
      <c r="O1440" s="2">
        <f>VLOOKUP($F1440,Experiment!$A$2:$U$90,MATCH(Results!O$1,Experiment!$A$1:$U$1,0),FALSE)</f>
        <v>-90</v>
      </c>
      <c r="P1440" s="3">
        <f>VLOOKUP($F1440,Experiment!$A$2:$U$90,MATCH(Results!P$1,Experiment!$A$1:$U$1,0),FALSE)</f>
        <v>0.5</v>
      </c>
      <c r="Q1440" s="2">
        <f>VLOOKUP($F1440,Experiment!$A$2:$U$90,MATCH(Results!Q$1,Experiment!$A$1:$U$1,0),FALSE)</f>
        <v>100</v>
      </c>
      <c r="R1440" s="3">
        <f>VLOOKUP($F1440,Experiment!$A$2:$U$90,MATCH(Results!R$1,Experiment!$A$1:$U$1,0),FALSE)</f>
        <v>0.5</v>
      </c>
      <c r="S1440" s="2">
        <f>VLOOKUP($F1440,Experiment!$A$2:$U$90,MATCH(Results!S$1,Experiment!$A$1:$U$1,0),FALSE)</f>
        <v>5</v>
      </c>
      <c r="T1440" s="2">
        <f>VLOOKUP($F1440,Experiment!$A$2:$U$90,MATCH(Results!T$1,Experiment!$A$1:$U$1,0),FALSE)</f>
        <v>9025</v>
      </c>
      <c r="U1440" s="2">
        <f>VLOOKUP($F1440,Experiment!$A$2:$U$90,MATCH(Results!U$1,Experiment!$A$1:$U$1,0),FALSE)</f>
        <v>95</v>
      </c>
      <c r="V1440" s="2">
        <f>VLOOKUP($F1440,Experiment!$A$2:$U$90,MATCH(Results!V$1,Experiment!$A$1:$U$1,0),FALSE)</f>
        <v>4</v>
      </c>
      <c r="W1440" s="3">
        <f>VLOOKUP($F1440,Experiment!$A$2:$U$90,MATCH(Results!W$1,Experiment!$A$1:$U$1,0),FALSE)</f>
        <v>0.25</v>
      </c>
      <c r="X1440" s="3">
        <f>VLOOKUP($F1440,Experiment!$A$2:$U$90,MATCH(Results!X$1,Experiment!$A$1:$U$1,0),FALSE)</f>
        <v>0.75</v>
      </c>
      <c r="Y1440" s="2">
        <f>VLOOKUP($F1440,Experiment!$A$2:$U$90,MATCH(Results!Y$1,Experiment!$A$1:$U$1,0),FALSE)</f>
        <v>1</v>
      </c>
      <c r="Z1440" s="3">
        <f>VLOOKUP($F1440,Experiment!$A$2:$U$90,MATCH(Results!Z$1,Experiment!$A$1:$U$1,0),FALSE)</f>
        <v>0.25</v>
      </c>
      <c r="AA1440" s="3">
        <f>VLOOKUP($F1440,Experiment!$A$2:$U$90,MATCH(Results!AA$1,Experiment!$A$1:$U$1,0),FALSE)</f>
        <v>0.5</v>
      </c>
      <c r="AB1440" s="3">
        <f>VLOOKUP($F1440,Experiment!$A$2:$U$90,MATCH(Results!AB$1,Experiment!$A$1:$U$1,0),FALSE)</f>
        <v>0.375</v>
      </c>
      <c r="AC1440" s="3">
        <f>VLOOKUP($F1440,Experiment!$A$2:$U$90,MATCH(Results!AC$1,Experiment!$A$1:$U$1,0),FALSE)</f>
        <v>0.625</v>
      </c>
      <c r="AD1440" s="2">
        <f>VLOOKUP($F1440,Experiment!$A$2:$U$90,MATCH(Results!AD$1,Experiment!$A$1:$U$1,0),FALSE)</f>
        <v>28.75</v>
      </c>
      <c r="AE1440" s="2">
        <f>VLOOKUP($F1440,Experiment!$A$2:$U$90,MATCH(Results!AE$1,Experiment!$A$1:$U$1,0),FALSE)</f>
        <v>8460.9375</v>
      </c>
      <c r="AF1440" s="2">
        <f>VLOOKUP($F1440,Experiment!$A$2:$U$90,MATCH(Results!AF$1,Experiment!$A$1:$U$1,0),FALSE)</f>
        <v>91.983354472426157</v>
      </c>
      <c r="AG1440" s="3">
        <f>VLOOKUP($F1440,Experiment!$A$2:$W$90,MATCH(Results!AG$1,Experiment!$A$1:$W$1,0),FALSE)</f>
        <v>1</v>
      </c>
      <c r="AH1440" s="3">
        <f>VLOOKUP($F1440,Experiment!$A$2:$W$90,MATCH(Results!AH$1,Experiment!$A$1:$W$1,0),FALSE)</f>
        <v>0.625</v>
      </c>
      <c r="AI1440" s="3">
        <f>VLOOKUP($F1440,Experiment!$A$2:$X$90,MATCH(Results!AI$1,Experiment!$A$1:$X$1,0),FALSE)</f>
        <v>0.375</v>
      </c>
      <c r="AJ1440" s="2">
        <f>Table1[[#This Row],[Gain]]^Table1[[#This Row],[θ]]</f>
        <v>100</v>
      </c>
      <c r="AK1440" s="2">
        <f>-Table1[[#This Row],[λ]]*-Table1[[#This Row],[Loss]]^Table1[[#This Row],[θ]]</f>
        <v>180</v>
      </c>
      <c r="AL1440" s="2">
        <f>Table1[[#This Row],[v_n_w_g]]-Table1[[#This Row],[v_n_w_l]]</f>
        <v>-80</v>
      </c>
      <c r="AM1440" s="2">
        <f>IF(Table1[[#This Row],[diff_v]]&gt;=1,1,0)</f>
        <v>0</v>
      </c>
    </row>
    <row r="1441" spans="1:39" hidden="1" x14ac:dyDescent="0.3">
      <c r="A1441">
        <v>4</v>
      </c>
      <c r="B1441" t="s">
        <v>48</v>
      </c>
      <c r="C1441" s="22">
        <f>VLOOKUP(Table1[[#This Row],[Subject]],'Subject Profile'!$A$2:$E$8,4,FALSE)</f>
        <v>1</v>
      </c>
      <c r="D1441" s="22">
        <f>VLOOKUP(Table1[[#This Row],[Subject]],'Subject Profile'!$A$2:$E$8,5,FALSE)</f>
        <v>-2</v>
      </c>
      <c r="E1441" t="s">
        <v>111</v>
      </c>
      <c r="F1441" t="s">
        <v>98</v>
      </c>
      <c r="G1441" t="s">
        <v>5</v>
      </c>
      <c r="H1441">
        <f>IF(Table1[[#This Row],[decision]]="accept",1,0)</f>
        <v>0</v>
      </c>
      <c r="I1441">
        <v>0</v>
      </c>
      <c r="J1441" t="s">
        <v>107</v>
      </c>
      <c r="K1441">
        <v>1665040086</v>
      </c>
      <c r="L1441">
        <v>6</v>
      </c>
      <c r="M1441" t="str">
        <f>VLOOKUP($F1441,Experiment!$A$2:$U$90,MATCH(Results!M$1,Experiment!$A$1:$U$1,0)+1,FALSE)</f>
        <v>I</v>
      </c>
      <c r="N1441">
        <f>IF(Table1[[#This Row],[Impact]]="I",0,1)</f>
        <v>0</v>
      </c>
      <c r="O1441" s="2">
        <f>VLOOKUP($F1441,Experiment!$A$2:$U$90,MATCH(Results!O$1,Experiment!$A$1:$U$1,0),FALSE)</f>
        <v>-10</v>
      </c>
      <c r="P1441" s="3">
        <f>VLOOKUP($F1441,Experiment!$A$2:$U$90,MATCH(Results!P$1,Experiment!$A$1:$U$1,0),FALSE)</f>
        <v>0.5</v>
      </c>
      <c r="Q1441" s="2">
        <f>VLOOKUP($F1441,Experiment!$A$2:$U$90,MATCH(Results!Q$1,Experiment!$A$1:$U$1,0),FALSE)</f>
        <v>0</v>
      </c>
      <c r="R1441" s="3">
        <f>VLOOKUP($F1441,Experiment!$A$2:$U$90,MATCH(Results!R$1,Experiment!$A$1:$U$1,0),FALSE)</f>
        <v>0.5</v>
      </c>
      <c r="S1441" s="2">
        <f>VLOOKUP($F1441,Experiment!$A$2:$U$90,MATCH(Results!S$1,Experiment!$A$1:$U$1,0),FALSE)</f>
        <v>-5</v>
      </c>
      <c r="T1441" s="2">
        <f>VLOOKUP($F1441,Experiment!$A$2:$U$90,MATCH(Results!T$1,Experiment!$A$1:$U$1,0),FALSE)</f>
        <v>25</v>
      </c>
      <c r="U1441" s="2">
        <f>VLOOKUP($F1441,Experiment!$A$2:$U$90,MATCH(Results!U$1,Experiment!$A$1:$U$1,0),FALSE)</f>
        <v>5</v>
      </c>
      <c r="V1441" s="2">
        <f>VLOOKUP($F1441,Experiment!$A$2:$U$90,MATCH(Results!V$1,Experiment!$A$1:$U$1,0),FALSE)</f>
        <v>2</v>
      </c>
      <c r="W1441" s="3">
        <f>VLOOKUP($F1441,Experiment!$A$2:$U$90,MATCH(Results!W$1,Experiment!$A$1:$U$1,0),FALSE)</f>
        <v>0.25</v>
      </c>
      <c r="X1441" s="3">
        <f>VLOOKUP($F1441,Experiment!$A$2:$U$90,MATCH(Results!X$1,Experiment!$A$1:$U$1,0),FALSE)</f>
        <v>0.75</v>
      </c>
      <c r="Y1441" s="2">
        <f>VLOOKUP($F1441,Experiment!$A$2:$U$90,MATCH(Results!Y$1,Experiment!$A$1:$U$1,0),FALSE)</f>
        <v>2</v>
      </c>
      <c r="Z1441" s="3">
        <f>VLOOKUP($F1441,Experiment!$A$2:$U$90,MATCH(Results!Z$1,Experiment!$A$1:$U$1,0),FALSE)</f>
        <v>0.5</v>
      </c>
      <c r="AA1441" s="3">
        <f>VLOOKUP($F1441,Experiment!$A$2:$U$90,MATCH(Results!AA$1,Experiment!$A$1:$U$1,0),FALSE)</f>
        <v>0.25</v>
      </c>
      <c r="AB1441" s="3">
        <f>VLOOKUP($F1441,Experiment!$A$2:$U$90,MATCH(Results!AB$1,Experiment!$A$1:$U$1,0),FALSE)</f>
        <v>0.625</v>
      </c>
      <c r="AC1441" s="3">
        <f>VLOOKUP($F1441,Experiment!$A$2:$U$90,MATCH(Results!AC$1,Experiment!$A$1:$U$1,0),FALSE)</f>
        <v>0.375</v>
      </c>
      <c r="AD1441" s="2">
        <f>VLOOKUP($F1441,Experiment!$A$2:$U$90,MATCH(Results!AD$1,Experiment!$A$1:$U$1,0),FALSE)</f>
        <v>-6.25</v>
      </c>
      <c r="AE1441" s="2">
        <f>VLOOKUP($F1441,Experiment!$A$2:$U$90,MATCH(Results!AE$1,Experiment!$A$1:$U$1,0),FALSE)</f>
        <v>23.4375</v>
      </c>
      <c r="AF1441" s="2">
        <f>VLOOKUP($F1441,Experiment!$A$2:$U$90,MATCH(Results!AF$1,Experiment!$A$1:$U$1,0),FALSE)</f>
        <v>4.8412291827592711</v>
      </c>
      <c r="AG1441" s="3">
        <f>VLOOKUP($F1441,Experiment!$A$2:$W$90,MATCH(Results!AG$1,Experiment!$A$1:$W$1,0),FALSE)</f>
        <v>0.82730419370997643</v>
      </c>
      <c r="AH1441" s="3">
        <f>VLOOKUP($F1441,Experiment!$A$2:$W$90,MATCH(Results!AH$1,Experiment!$A$1:$W$1,0),FALSE)</f>
        <v>0.38648875795104182</v>
      </c>
      <c r="AI1441" s="3">
        <f>VLOOKUP($F1441,Experiment!$A$2:$X$90,MATCH(Results!AI$1,Experiment!$A$1:$X$1,0),FALSE)</f>
        <v>0.61351124204895813</v>
      </c>
      <c r="AJ1441" s="2">
        <f>Table1[[#This Row],[Gain]]^Table1[[#This Row],[θ]]</f>
        <v>0</v>
      </c>
      <c r="AK1441" s="2">
        <f>-Table1[[#This Row],[λ]]*-Table1[[#This Row],[Loss]]^Table1[[#This Row],[θ]]</f>
        <v>20</v>
      </c>
      <c r="AL1441" s="2">
        <f>Table1[[#This Row],[v_n_w_g]]-Table1[[#This Row],[v_n_w_l]]</f>
        <v>-20</v>
      </c>
      <c r="AM1441" s="2">
        <f>IF(Table1[[#This Row],[diff_v]]&gt;=1,1,0)</f>
        <v>0</v>
      </c>
    </row>
    <row r="1442" spans="1:39" hidden="1" x14ac:dyDescent="0.3">
      <c r="A1442">
        <v>5</v>
      </c>
      <c r="B1442" t="s">
        <v>48</v>
      </c>
      <c r="C1442" s="22">
        <f>VLOOKUP(Table1[[#This Row],[Subject]],'Subject Profile'!$A$2:$E$8,4,FALSE)</f>
        <v>1</v>
      </c>
      <c r="D1442" s="22">
        <f>VLOOKUP(Table1[[#This Row],[Subject]],'Subject Profile'!$A$2:$E$8,5,FALSE)</f>
        <v>-2</v>
      </c>
      <c r="E1442" t="s">
        <v>111</v>
      </c>
      <c r="F1442" t="s">
        <v>100</v>
      </c>
      <c r="G1442" t="s">
        <v>5</v>
      </c>
      <c r="H1442">
        <f>IF(Table1[[#This Row],[decision]]="accept",1,0)</f>
        <v>0</v>
      </c>
      <c r="I1442">
        <v>0</v>
      </c>
      <c r="J1442" t="s">
        <v>107</v>
      </c>
      <c r="K1442">
        <v>1665040107</v>
      </c>
      <c r="L1442">
        <v>21</v>
      </c>
      <c r="M1442" t="str">
        <f>VLOOKUP($F1442,Experiment!$A$2:$U$90,MATCH(Results!M$1,Experiment!$A$1:$U$1,0)+1,FALSE)</f>
        <v>I</v>
      </c>
      <c r="N1442">
        <f>IF(Table1[[#This Row],[Impact]]="I",0,1)</f>
        <v>0</v>
      </c>
      <c r="O1442" s="2">
        <f>VLOOKUP($F1442,Experiment!$A$2:$U$90,MATCH(Results!O$1,Experiment!$A$1:$U$1,0),FALSE)</f>
        <v>-50</v>
      </c>
      <c r="P1442" s="3">
        <f>VLOOKUP($F1442,Experiment!$A$2:$U$90,MATCH(Results!P$1,Experiment!$A$1:$U$1,0),FALSE)</f>
        <v>0.5</v>
      </c>
      <c r="Q1442" s="2">
        <f>VLOOKUP($F1442,Experiment!$A$2:$U$90,MATCH(Results!Q$1,Experiment!$A$1:$U$1,0),FALSE)</f>
        <v>50</v>
      </c>
      <c r="R1442" s="3">
        <f>VLOOKUP($F1442,Experiment!$A$2:$U$90,MATCH(Results!R$1,Experiment!$A$1:$U$1,0),FALSE)</f>
        <v>0.5</v>
      </c>
      <c r="S1442" s="2">
        <f>VLOOKUP($F1442,Experiment!$A$2:$U$90,MATCH(Results!S$1,Experiment!$A$1:$U$1,0),FALSE)</f>
        <v>0</v>
      </c>
      <c r="T1442" s="2">
        <f>VLOOKUP($F1442,Experiment!$A$2:$U$90,MATCH(Results!T$1,Experiment!$A$1:$U$1,0),FALSE)</f>
        <v>2500</v>
      </c>
      <c r="U1442" s="2">
        <f>VLOOKUP($F1442,Experiment!$A$2:$U$90,MATCH(Results!U$1,Experiment!$A$1:$U$1,0),FALSE)</f>
        <v>50</v>
      </c>
      <c r="V1442" s="2">
        <f>VLOOKUP($F1442,Experiment!$A$2:$U$90,MATCH(Results!V$1,Experiment!$A$1:$U$1,0),FALSE)</f>
        <v>2</v>
      </c>
      <c r="W1442" s="3">
        <f>VLOOKUP($F1442,Experiment!$A$2:$U$90,MATCH(Results!W$1,Experiment!$A$1:$U$1,0),FALSE)</f>
        <v>0.25</v>
      </c>
      <c r="X1442" s="3">
        <f>VLOOKUP($F1442,Experiment!$A$2:$U$90,MATCH(Results!X$1,Experiment!$A$1:$U$1,0),FALSE)</f>
        <v>0.75</v>
      </c>
      <c r="Y1442" s="2">
        <f>VLOOKUP($F1442,Experiment!$A$2:$U$90,MATCH(Results!Y$1,Experiment!$A$1:$U$1,0),FALSE)</f>
        <v>2</v>
      </c>
      <c r="Z1442" s="3">
        <f>VLOOKUP($F1442,Experiment!$A$2:$U$90,MATCH(Results!Z$1,Experiment!$A$1:$U$1,0),FALSE)</f>
        <v>0.5</v>
      </c>
      <c r="AA1442" s="3">
        <f>VLOOKUP($F1442,Experiment!$A$2:$U$90,MATCH(Results!AA$1,Experiment!$A$1:$U$1,0),FALSE)</f>
        <v>0.25</v>
      </c>
      <c r="AB1442" s="3">
        <f>VLOOKUP($F1442,Experiment!$A$2:$U$90,MATCH(Results!AB$1,Experiment!$A$1:$U$1,0),FALSE)</f>
        <v>0.625</v>
      </c>
      <c r="AC1442" s="3">
        <f>VLOOKUP($F1442,Experiment!$A$2:$U$90,MATCH(Results!AC$1,Experiment!$A$1:$U$1,0),FALSE)</f>
        <v>0.375</v>
      </c>
      <c r="AD1442" s="2">
        <f>VLOOKUP($F1442,Experiment!$A$2:$U$90,MATCH(Results!AD$1,Experiment!$A$1:$U$1,0),FALSE)</f>
        <v>-12.5</v>
      </c>
      <c r="AE1442" s="2">
        <f>VLOOKUP($F1442,Experiment!$A$2:$U$90,MATCH(Results!AE$1,Experiment!$A$1:$U$1,0),FALSE)</f>
        <v>2343.75</v>
      </c>
      <c r="AF1442" s="2">
        <f>VLOOKUP($F1442,Experiment!$A$2:$U$90,MATCH(Results!AF$1,Experiment!$A$1:$U$1,0),FALSE)</f>
        <v>48.412291827592711</v>
      </c>
      <c r="AG1442" s="3">
        <f>VLOOKUP($F1442,Experiment!$A$2:$W$90,MATCH(Results!AG$1,Experiment!$A$1:$W$1,0),FALSE)</f>
        <v>0.82730419370997643</v>
      </c>
      <c r="AH1442" s="3">
        <f>VLOOKUP($F1442,Experiment!$A$2:$W$90,MATCH(Results!AH$1,Experiment!$A$1:$W$1,0),FALSE)</f>
        <v>0.38648875795104182</v>
      </c>
      <c r="AI1442" s="3">
        <f>VLOOKUP($F1442,Experiment!$A$2:$X$90,MATCH(Results!AI$1,Experiment!$A$1:$X$1,0),FALSE)</f>
        <v>0.61351124204895813</v>
      </c>
      <c r="AJ1442" s="2">
        <f>Table1[[#This Row],[Gain]]^Table1[[#This Row],[θ]]</f>
        <v>50</v>
      </c>
      <c r="AK1442" s="2">
        <f>-Table1[[#This Row],[λ]]*-Table1[[#This Row],[Loss]]^Table1[[#This Row],[θ]]</f>
        <v>100</v>
      </c>
      <c r="AL1442" s="2">
        <f>Table1[[#This Row],[v_n_w_g]]-Table1[[#This Row],[v_n_w_l]]</f>
        <v>-50</v>
      </c>
      <c r="AM1442" s="2">
        <f>IF(Table1[[#This Row],[diff_v]]&gt;=1,1,0)</f>
        <v>0</v>
      </c>
    </row>
    <row r="1443" spans="1:39" hidden="1" x14ac:dyDescent="0.3">
      <c r="A1443">
        <v>6</v>
      </c>
      <c r="B1443" t="s">
        <v>48</v>
      </c>
      <c r="C1443" s="22">
        <f>VLOOKUP(Table1[[#This Row],[Subject]],'Subject Profile'!$A$2:$E$8,4,FALSE)</f>
        <v>1</v>
      </c>
      <c r="D1443" s="22">
        <f>VLOOKUP(Table1[[#This Row],[Subject]],'Subject Profile'!$A$2:$E$8,5,FALSE)</f>
        <v>-2</v>
      </c>
      <c r="E1443" t="s">
        <v>111</v>
      </c>
      <c r="F1443" t="s">
        <v>87</v>
      </c>
      <c r="G1443" t="s">
        <v>5</v>
      </c>
      <c r="H1443">
        <f>IF(Table1[[#This Row],[decision]]="accept",1,0)</f>
        <v>0</v>
      </c>
      <c r="I1443">
        <v>0</v>
      </c>
      <c r="J1443" t="s">
        <v>107</v>
      </c>
      <c r="K1443">
        <v>1665040115</v>
      </c>
      <c r="L1443">
        <v>8</v>
      </c>
      <c r="M1443" t="str">
        <f>VLOOKUP($F1443,Experiment!$A$2:$U$90,MATCH(Results!M$1,Experiment!$A$1:$U$1,0)+1,FALSE)</f>
        <v>G</v>
      </c>
      <c r="N1443">
        <f>IF(Table1[[#This Row],[Impact]]="I",0,1)</f>
        <v>1</v>
      </c>
      <c r="O1443" s="2">
        <f>VLOOKUP($F1443,Experiment!$A$2:$U$90,MATCH(Results!O$1,Experiment!$A$1:$U$1,0),FALSE)</f>
        <v>-90</v>
      </c>
      <c r="P1443" s="3">
        <f>VLOOKUP($F1443,Experiment!$A$2:$U$90,MATCH(Results!P$1,Experiment!$A$1:$U$1,0),FALSE)</f>
        <v>0.5</v>
      </c>
      <c r="Q1443" s="2">
        <f>VLOOKUP($F1443,Experiment!$A$2:$U$90,MATCH(Results!Q$1,Experiment!$A$1:$U$1,0),FALSE)</f>
        <v>90</v>
      </c>
      <c r="R1443" s="3">
        <f>VLOOKUP($F1443,Experiment!$A$2:$U$90,MATCH(Results!R$1,Experiment!$A$1:$U$1,0),FALSE)</f>
        <v>0.5</v>
      </c>
      <c r="S1443" s="2">
        <f>VLOOKUP($F1443,Experiment!$A$2:$U$90,MATCH(Results!S$1,Experiment!$A$1:$U$1,0),FALSE)</f>
        <v>0</v>
      </c>
      <c r="T1443" s="2">
        <f>VLOOKUP($F1443,Experiment!$A$2:$U$90,MATCH(Results!T$1,Experiment!$A$1:$U$1,0),FALSE)</f>
        <v>8100</v>
      </c>
      <c r="U1443" s="2">
        <f>VLOOKUP($F1443,Experiment!$A$2:$U$90,MATCH(Results!U$1,Experiment!$A$1:$U$1,0),FALSE)</f>
        <v>90</v>
      </c>
      <c r="V1443" s="2">
        <f>VLOOKUP($F1443,Experiment!$A$2:$U$90,MATCH(Results!V$1,Experiment!$A$1:$U$1,0),FALSE)</f>
        <v>2</v>
      </c>
      <c r="W1443" s="3">
        <f>VLOOKUP($F1443,Experiment!$A$2:$U$90,MATCH(Results!W$1,Experiment!$A$1:$U$1,0),FALSE)</f>
        <v>0.25</v>
      </c>
      <c r="X1443" s="3">
        <f>VLOOKUP($F1443,Experiment!$A$2:$U$90,MATCH(Results!X$1,Experiment!$A$1:$U$1,0),FALSE)</f>
        <v>0.75</v>
      </c>
      <c r="Y1443" s="2">
        <f>VLOOKUP($F1443,Experiment!$A$2:$U$90,MATCH(Results!Y$1,Experiment!$A$1:$U$1,0),FALSE)</f>
        <v>2</v>
      </c>
      <c r="Z1443" s="3">
        <f>VLOOKUP($F1443,Experiment!$A$2:$U$90,MATCH(Results!Z$1,Experiment!$A$1:$U$1,0),FALSE)</f>
        <v>0.5</v>
      </c>
      <c r="AA1443" s="3">
        <f>VLOOKUP($F1443,Experiment!$A$2:$U$90,MATCH(Results!AA$1,Experiment!$A$1:$U$1,0),FALSE)</f>
        <v>0.25</v>
      </c>
      <c r="AB1443" s="3">
        <f>VLOOKUP($F1443,Experiment!$A$2:$U$90,MATCH(Results!AB$1,Experiment!$A$1:$U$1,0),FALSE)</f>
        <v>0.625</v>
      </c>
      <c r="AC1443" s="3">
        <f>VLOOKUP($F1443,Experiment!$A$2:$U$90,MATCH(Results!AC$1,Experiment!$A$1:$U$1,0),FALSE)</f>
        <v>0.375</v>
      </c>
      <c r="AD1443" s="2">
        <f>VLOOKUP($F1443,Experiment!$A$2:$U$90,MATCH(Results!AD$1,Experiment!$A$1:$U$1,0),FALSE)</f>
        <v>-22.5</v>
      </c>
      <c r="AE1443" s="2">
        <f>VLOOKUP($F1443,Experiment!$A$2:$U$90,MATCH(Results!AE$1,Experiment!$A$1:$U$1,0),FALSE)</f>
        <v>7593.75</v>
      </c>
      <c r="AF1443" s="2">
        <f>VLOOKUP($F1443,Experiment!$A$2:$U$90,MATCH(Results!AF$1,Experiment!$A$1:$U$1,0),FALSE)</f>
        <v>87.142125289666879</v>
      </c>
      <c r="AG1443" s="3">
        <f>VLOOKUP($F1443,Experiment!$A$2:$W$90,MATCH(Results!AG$1,Experiment!$A$1:$W$1,0),FALSE)</f>
        <v>0.82730419370997643</v>
      </c>
      <c r="AH1443" s="3">
        <f>VLOOKUP($F1443,Experiment!$A$2:$W$90,MATCH(Results!AH$1,Experiment!$A$1:$W$1,0),FALSE)</f>
        <v>0.38648875795104182</v>
      </c>
      <c r="AI1443" s="3">
        <f>VLOOKUP($F1443,Experiment!$A$2:$X$90,MATCH(Results!AI$1,Experiment!$A$1:$X$1,0),FALSE)</f>
        <v>0.61351124204895813</v>
      </c>
      <c r="AJ1443" s="2">
        <f>Table1[[#This Row],[Gain]]^Table1[[#This Row],[θ]]</f>
        <v>90</v>
      </c>
      <c r="AK1443" s="2">
        <f>-Table1[[#This Row],[λ]]*-Table1[[#This Row],[Loss]]^Table1[[#This Row],[θ]]</f>
        <v>180</v>
      </c>
      <c r="AL1443" s="2">
        <f>Table1[[#This Row],[v_n_w_g]]-Table1[[#This Row],[v_n_w_l]]</f>
        <v>-90</v>
      </c>
      <c r="AM1443" s="2">
        <f>IF(Table1[[#This Row],[diff_v]]&gt;=1,1,0)</f>
        <v>0</v>
      </c>
    </row>
    <row r="1444" spans="1:39" hidden="1" x14ac:dyDescent="0.3">
      <c r="A1444">
        <v>7</v>
      </c>
      <c r="B1444" t="s">
        <v>48</v>
      </c>
      <c r="C1444" s="22">
        <f>VLOOKUP(Table1[[#This Row],[Subject]],'Subject Profile'!$A$2:$E$8,4,FALSE)</f>
        <v>1</v>
      </c>
      <c r="D1444" s="22">
        <f>VLOOKUP(Table1[[#This Row],[Subject]],'Subject Profile'!$A$2:$E$8,5,FALSE)</f>
        <v>-2</v>
      </c>
      <c r="E1444" t="s">
        <v>111</v>
      </c>
      <c r="F1444" t="s">
        <v>80</v>
      </c>
      <c r="G1444" t="s">
        <v>5</v>
      </c>
      <c r="H1444">
        <f>IF(Table1[[#This Row],[decision]]="accept",1,0)</f>
        <v>0</v>
      </c>
      <c r="I1444">
        <v>0</v>
      </c>
      <c r="J1444" t="s">
        <v>107</v>
      </c>
      <c r="K1444">
        <v>1665040120</v>
      </c>
      <c r="L1444">
        <v>5</v>
      </c>
      <c r="M1444" t="str">
        <f>VLOOKUP($F1444,Experiment!$A$2:$U$90,MATCH(Results!M$1,Experiment!$A$1:$U$1,0)+1,FALSE)</f>
        <v>G</v>
      </c>
      <c r="N1444">
        <f>IF(Table1[[#This Row],[Impact]]="I",0,1)</f>
        <v>1</v>
      </c>
      <c r="O1444" s="2">
        <f>VLOOKUP($F1444,Experiment!$A$2:$U$90,MATCH(Results!O$1,Experiment!$A$1:$U$1,0),FALSE)</f>
        <v>-90</v>
      </c>
      <c r="P1444" s="3">
        <f>VLOOKUP($F1444,Experiment!$A$2:$U$90,MATCH(Results!P$1,Experiment!$A$1:$U$1,0),FALSE)</f>
        <v>0.5</v>
      </c>
      <c r="Q1444" s="2">
        <f>VLOOKUP($F1444,Experiment!$A$2:$U$90,MATCH(Results!Q$1,Experiment!$A$1:$U$1,0),FALSE)</f>
        <v>80</v>
      </c>
      <c r="R1444" s="3">
        <f>VLOOKUP($F1444,Experiment!$A$2:$U$90,MATCH(Results!R$1,Experiment!$A$1:$U$1,0),FALSE)</f>
        <v>0.5</v>
      </c>
      <c r="S1444" s="2">
        <f>VLOOKUP($F1444,Experiment!$A$2:$U$90,MATCH(Results!S$1,Experiment!$A$1:$U$1,0),FALSE)</f>
        <v>-5</v>
      </c>
      <c r="T1444" s="2">
        <f>VLOOKUP($F1444,Experiment!$A$2:$U$90,MATCH(Results!T$1,Experiment!$A$1:$U$1,0),FALSE)</f>
        <v>7225</v>
      </c>
      <c r="U1444" s="2">
        <f>VLOOKUP($F1444,Experiment!$A$2:$U$90,MATCH(Results!U$1,Experiment!$A$1:$U$1,0),FALSE)</f>
        <v>85</v>
      </c>
      <c r="V1444" s="2">
        <f>VLOOKUP($F1444,Experiment!$A$2:$U$90,MATCH(Results!V$1,Experiment!$A$1:$U$1,0),FALSE)</f>
        <v>4</v>
      </c>
      <c r="W1444" s="3">
        <f>VLOOKUP($F1444,Experiment!$A$2:$U$90,MATCH(Results!W$1,Experiment!$A$1:$U$1,0),FALSE)</f>
        <v>0.25</v>
      </c>
      <c r="X1444" s="3">
        <f>VLOOKUP($F1444,Experiment!$A$2:$U$90,MATCH(Results!X$1,Experiment!$A$1:$U$1,0),FALSE)</f>
        <v>0.75</v>
      </c>
      <c r="Y1444" s="2">
        <f>VLOOKUP($F1444,Experiment!$A$2:$U$90,MATCH(Results!Y$1,Experiment!$A$1:$U$1,0),FALSE)</f>
        <v>1</v>
      </c>
      <c r="Z1444" s="3">
        <f>VLOOKUP($F1444,Experiment!$A$2:$U$90,MATCH(Results!Z$1,Experiment!$A$1:$U$1,0),FALSE)</f>
        <v>0.25</v>
      </c>
      <c r="AA1444" s="3">
        <f>VLOOKUP($F1444,Experiment!$A$2:$U$90,MATCH(Results!AA$1,Experiment!$A$1:$U$1,0),FALSE)</f>
        <v>0.5</v>
      </c>
      <c r="AB1444" s="3">
        <f>VLOOKUP($F1444,Experiment!$A$2:$U$90,MATCH(Results!AB$1,Experiment!$A$1:$U$1,0),FALSE)</f>
        <v>0.375</v>
      </c>
      <c r="AC1444" s="3">
        <f>VLOOKUP($F1444,Experiment!$A$2:$U$90,MATCH(Results!AC$1,Experiment!$A$1:$U$1,0),FALSE)</f>
        <v>0.625</v>
      </c>
      <c r="AD1444" s="2">
        <f>VLOOKUP($F1444,Experiment!$A$2:$U$90,MATCH(Results!AD$1,Experiment!$A$1:$U$1,0),FALSE)</f>
        <v>16.25</v>
      </c>
      <c r="AE1444" s="2">
        <f>VLOOKUP($F1444,Experiment!$A$2:$U$90,MATCH(Results!AE$1,Experiment!$A$1:$U$1,0),FALSE)</f>
        <v>6773.4375</v>
      </c>
      <c r="AF1444" s="2">
        <f>VLOOKUP($F1444,Experiment!$A$2:$U$90,MATCH(Results!AF$1,Experiment!$A$1:$U$1,0),FALSE)</f>
        <v>82.300896106907615</v>
      </c>
      <c r="AG1444" s="3">
        <f>VLOOKUP($F1444,Experiment!$A$2:$W$90,MATCH(Results!AG$1,Experiment!$A$1:$W$1,0),FALSE)</f>
        <v>1</v>
      </c>
      <c r="AH1444" s="3">
        <f>VLOOKUP($F1444,Experiment!$A$2:$W$90,MATCH(Results!AH$1,Experiment!$A$1:$W$1,0),FALSE)</f>
        <v>0.625</v>
      </c>
      <c r="AI1444" s="3">
        <f>VLOOKUP($F1444,Experiment!$A$2:$X$90,MATCH(Results!AI$1,Experiment!$A$1:$X$1,0),FALSE)</f>
        <v>0.375</v>
      </c>
      <c r="AJ1444" s="2">
        <f>Table1[[#This Row],[Gain]]^Table1[[#This Row],[θ]]</f>
        <v>80</v>
      </c>
      <c r="AK1444" s="2">
        <f>-Table1[[#This Row],[λ]]*-Table1[[#This Row],[Loss]]^Table1[[#This Row],[θ]]</f>
        <v>180</v>
      </c>
      <c r="AL1444" s="2">
        <f>Table1[[#This Row],[v_n_w_g]]-Table1[[#This Row],[v_n_w_l]]</f>
        <v>-100</v>
      </c>
      <c r="AM1444" s="2">
        <f>IF(Table1[[#This Row],[diff_v]]&gt;=1,1,0)</f>
        <v>0</v>
      </c>
    </row>
    <row r="1445" spans="1:39" hidden="1" x14ac:dyDescent="0.3">
      <c r="A1445">
        <v>8</v>
      </c>
      <c r="B1445" t="s">
        <v>48</v>
      </c>
      <c r="C1445" s="22">
        <f>VLOOKUP(Table1[[#This Row],[Subject]],'Subject Profile'!$A$2:$E$8,4,FALSE)</f>
        <v>1</v>
      </c>
      <c r="D1445" s="22">
        <f>VLOOKUP(Table1[[#This Row],[Subject]],'Subject Profile'!$A$2:$E$8,5,FALSE)</f>
        <v>-2</v>
      </c>
      <c r="E1445" t="s">
        <v>111</v>
      </c>
      <c r="F1445" t="s">
        <v>88</v>
      </c>
      <c r="G1445" t="s">
        <v>5</v>
      </c>
      <c r="H1445">
        <f>IF(Table1[[#This Row],[decision]]="accept",1,0)</f>
        <v>0</v>
      </c>
      <c r="I1445">
        <v>0</v>
      </c>
      <c r="J1445" t="s">
        <v>107</v>
      </c>
      <c r="K1445">
        <v>1665040145</v>
      </c>
      <c r="L1445">
        <v>25</v>
      </c>
      <c r="M1445" t="str">
        <f>VLOOKUP($F1445,Experiment!$A$2:$U$90,MATCH(Results!M$1,Experiment!$A$1:$U$1,0)+1,FALSE)</f>
        <v>I</v>
      </c>
      <c r="N1445">
        <f>IF(Table1[[#This Row],[Impact]]="I",0,1)</f>
        <v>0</v>
      </c>
      <c r="O1445" s="2">
        <f>VLOOKUP($F1445,Experiment!$A$2:$U$90,MATCH(Results!O$1,Experiment!$A$1:$U$1,0),FALSE)</f>
        <v>-50</v>
      </c>
      <c r="P1445" s="3">
        <f>VLOOKUP($F1445,Experiment!$A$2:$U$90,MATCH(Results!P$1,Experiment!$A$1:$U$1,0),FALSE)</f>
        <v>0.5</v>
      </c>
      <c r="Q1445" s="2">
        <f>VLOOKUP($F1445,Experiment!$A$2:$U$90,MATCH(Results!Q$1,Experiment!$A$1:$U$1,0),FALSE)</f>
        <v>60</v>
      </c>
      <c r="R1445" s="3">
        <f>VLOOKUP($F1445,Experiment!$A$2:$U$90,MATCH(Results!R$1,Experiment!$A$1:$U$1,0),FALSE)</f>
        <v>0.5</v>
      </c>
      <c r="S1445" s="2">
        <f>VLOOKUP($F1445,Experiment!$A$2:$U$90,MATCH(Results!S$1,Experiment!$A$1:$U$1,0),FALSE)</f>
        <v>5</v>
      </c>
      <c r="T1445" s="2">
        <f>VLOOKUP($F1445,Experiment!$A$2:$U$90,MATCH(Results!T$1,Experiment!$A$1:$U$1,0),FALSE)</f>
        <v>3025</v>
      </c>
      <c r="U1445" s="2">
        <f>VLOOKUP($F1445,Experiment!$A$2:$U$90,MATCH(Results!U$1,Experiment!$A$1:$U$1,0),FALSE)</f>
        <v>55</v>
      </c>
      <c r="V1445" s="2">
        <f>VLOOKUP($F1445,Experiment!$A$2:$U$90,MATCH(Results!V$1,Experiment!$A$1:$U$1,0),FALSE)</f>
        <v>2</v>
      </c>
      <c r="W1445" s="3">
        <f>VLOOKUP($F1445,Experiment!$A$2:$U$90,MATCH(Results!W$1,Experiment!$A$1:$U$1,0),FALSE)</f>
        <v>0.25</v>
      </c>
      <c r="X1445" s="3">
        <f>VLOOKUP($F1445,Experiment!$A$2:$U$90,MATCH(Results!X$1,Experiment!$A$1:$U$1,0),FALSE)</f>
        <v>0.75</v>
      </c>
      <c r="Y1445" s="2">
        <f>VLOOKUP($F1445,Experiment!$A$2:$U$90,MATCH(Results!Y$1,Experiment!$A$1:$U$1,0),FALSE)</f>
        <v>2</v>
      </c>
      <c r="Z1445" s="3">
        <f>VLOOKUP($F1445,Experiment!$A$2:$U$90,MATCH(Results!Z$1,Experiment!$A$1:$U$1,0),FALSE)</f>
        <v>0.5</v>
      </c>
      <c r="AA1445" s="3">
        <f>VLOOKUP($F1445,Experiment!$A$2:$U$90,MATCH(Results!AA$1,Experiment!$A$1:$U$1,0),FALSE)</f>
        <v>0.25</v>
      </c>
      <c r="AB1445" s="3">
        <f>VLOOKUP($F1445,Experiment!$A$2:$U$90,MATCH(Results!AB$1,Experiment!$A$1:$U$1,0),FALSE)</f>
        <v>0.625</v>
      </c>
      <c r="AC1445" s="3">
        <f>VLOOKUP($F1445,Experiment!$A$2:$U$90,MATCH(Results!AC$1,Experiment!$A$1:$U$1,0),FALSE)</f>
        <v>0.375</v>
      </c>
      <c r="AD1445" s="2">
        <f>VLOOKUP($F1445,Experiment!$A$2:$U$90,MATCH(Results!AD$1,Experiment!$A$1:$U$1,0),FALSE)</f>
        <v>-8.75</v>
      </c>
      <c r="AE1445" s="2">
        <f>VLOOKUP($F1445,Experiment!$A$2:$U$90,MATCH(Results!AE$1,Experiment!$A$1:$U$1,0),FALSE)</f>
        <v>2835.9375</v>
      </c>
      <c r="AF1445" s="2">
        <f>VLOOKUP($F1445,Experiment!$A$2:$U$90,MATCH(Results!AF$1,Experiment!$A$1:$U$1,0),FALSE)</f>
        <v>53.253521010351982</v>
      </c>
      <c r="AG1445" s="3">
        <f>VLOOKUP($F1445,Experiment!$A$2:$W$90,MATCH(Results!AG$1,Experiment!$A$1:$W$1,0),FALSE)</f>
        <v>0.82730419370997643</v>
      </c>
      <c r="AH1445" s="3">
        <f>VLOOKUP($F1445,Experiment!$A$2:$W$90,MATCH(Results!AH$1,Experiment!$A$1:$W$1,0),FALSE)</f>
        <v>0.38648875795104182</v>
      </c>
      <c r="AI1445" s="3">
        <f>VLOOKUP($F1445,Experiment!$A$2:$X$90,MATCH(Results!AI$1,Experiment!$A$1:$X$1,0),FALSE)</f>
        <v>0.61351124204895813</v>
      </c>
      <c r="AJ1445" s="2">
        <f>Table1[[#This Row],[Gain]]^Table1[[#This Row],[θ]]</f>
        <v>60</v>
      </c>
      <c r="AK1445" s="2">
        <f>-Table1[[#This Row],[λ]]*-Table1[[#This Row],[Loss]]^Table1[[#This Row],[θ]]</f>
        <v>100</v>
      </c>
      <c r="AL1445" s="2">
        <f>Table1[[#This Row],[v_n_w_g]]-Table1[[#This Row],[v_n_w_l]]</f>
        <v>-40</v>
      </c>
      <c r="AM1445" s="2">
        <f>IF(Table1[[#This Row],[diff_v]]&gt;=1,1,0)</f>
        <v>0</v>
      </c>
    </row>
    <row r="1446" spans="1:39" hidden="1" x14ac:dyDescent="0.3">
      <c r="A1446">
        <v>9</v>
      </c>
      <c r="B1446" t="s">
        <v>48</v>
      </c>
      <c r="C1446" s="22">
        <f>VLOOKUP(Table1[[#This Row],[Subject]],'Subject Profile'!$A$2:$E$8,4,FALSE)</f>
        <v>1</v>
      </c>
      <c r="D1446" s="22">
        <f>VLOOKUP(Table1[[#This Row],[Subject]],'Subject Profile'!$A$2:$E$8,5,FALSE)</f>
        <v>-2</v>
      </c>
      <c r="E1446" t="s">
        <v>111</v>
      </c>
      <c r="F1446" t="s">
        <v>59</v>
      </c>
      <c r="G1446" t="s">
        <v>7</v>
      </c>
      <c r="H1446">
        <f>IF(Table1[[#This Row],[decision]]="accept",1,0)</f>
        <v>1</v>
      </c>
      <c r="I1446">
        <v>0</v>
      </c>
      <c r="J1446" t="s">
        <v>107</v>
      </c>
      <c r="K1446">
        <v>1665040151</v>
      </c>
      <c r="L1446">
        <v>6</v>
      </c>
      <c r="M1446" t="str">
        <f>VLOOKUP($F1446,Experiment!$A$2:$U$90,MATCH(Results!M$1,Experiment!$A$1:$U$1,0)+1,FALSE)</f>
        <v>G</v>
      </c>
      <c r="N1446">
        <f>IF(Table1[[#This Row],[Impact]]="I",0,1)</f>
        <v>1</v>
      </c>
      <c r="O1446" s="2">
        <f>VLOOKUP($F1446,Experiment!$A$2:$U$90,MATCH(Results!O$1,Experiment!$A$1:$U$1,0),FALSE)</f>
        <v>0</v>
      </c>
      <c r="P1446" s="3">
        <f>VLOOKUP($F1446,Experiment!$A$2:$U$90,MATCH(Results!P$1,Experiment!$A$1:$U$1,0),FALSE)</f>
        <v>0.5</v>
      </c>
      <c r="Q1446" s="2">
        <f>VLOOKUP($F1446,Experiment!$A$2:$U$90,MATCH(Results!Q$1,Experiment!$A$1:$U$1,0),FALSE)</f>
        <v>10</v>
      </c>
      <c r="R1446" s="3">
        <f>VLOOKUP($F1446,Experiment!$A$2:$U$90,MATCH(Results!R$1,Experiment!$A$1:$U$1,0),FALSE)</f>
        <v>0.5</v>
      </c>
      <c r="S1446" s="2">
        <f>VLOOKUP($F1446,Experiment!$A$2:$U$90,MATCH(Results!S$1,Experiment!$A$1:$U$1,0),FALSE)</f>
        <v>5</v>
      </c>
      <c r="T1446" s="2">
        <f>VLOOKUP($F1446,Experiment!$A$2:$U$90,MATCH(Results!T$1,Experiment!$A$1:$U$1,0),FALSE)</f>
        <v>25</v>
      </c>
      <c r="U1446" s="2">
        <f>VLOOKUP($F1446,Experiment!$A$2:$U$90,MATCH(Results!U$1,Experiment!$A$1:$U$1,0),FALSE)</f>
        <v>5</v>
      </c>
      <c r="V1446" s="2">
        <f>VLOOKUP($F1446,Experiment!$A$2:$U$90,MATCH(Results!V$1,Experiment!$A$1:$U$1,0),FALSE)</f>
        <v>4</v>
      </c>
      <c r="W1446" s="3">
        <f>VLOOKUP($F1446,Experiment!$A$2:$U$90,MATCH(Results!W$1,Experiment!$A$1:$U$1,0),FALSE)</f>
        <v>0.75</v>
      </c>
      <c r="X1446" s="3">
        <f>VLOOKUP($F1446,Experiment!$A$2:$U$90,MATCH(Results!X$1,Experiment!$A$1:$U$1,0),FALSE)</f>
        <v>0.25</v>
      </c>
      <c r="Y1446" s="2">
        <f>VLOOKUP($F1446,Experiment!$A$2:$U$90,MATCH(Results!Y$1,Experiment!$A$1:$U$1,0),FALSE)</f>
        <v>1</v>
      </c>
      <c r="Z1446" s="3">
        <f>VLOOKUP($F1446,Experiment!$A$2:$U$90,MATCH(Results!Z$1,Experiment!$A$1:$U$1,0),FALSE)</f>
        <v>0.2</v>
      </c>
      <c r="AA1446" s="3">
        <f>VLOOKUP($F1446,Experiment!$A$2:$U$90,MATCH(Results!AA$1,Experiment!$A$1:$U$1,0),FALSE)</f>
        <v>4.9999999999999989E-2</v>
      </c>
      <c r="AB1446" s="3">
        <f>VLOOKUP($F1446,Experiment!$A$2:$U$90,MATCH(Results!AB$1,Experiment!$A$1:$U$1,0),FALSE)</f>
        <v>0.57499999999999996</v>
      </c>
      <c r="AC1446" s="3">
        <f>VLOOKUP($F1446,Experiment!$A$2:$U$90,MATCH(Results!AC$1,Experiment!$A$1:$U$1,0),FALSE)</f>
        <v>0.42500000000000004</v>
      </c>
      <c r="AD1446" s="2">
        <f>VLOOKUP($F1446,Experiment!$A$2:$U$90,MATCH(Results!AD$1,Experiment!$A$1:$U$1,0),FALSE)</f>
        <v>4.25</v>
      </c>
      <c r="AE1446" s="2">
        <f>VLOOKUP($F1446,Experiment!$A$2:$U$90,MATCH(Results!AE$1,Experiment!$A$1:$U$1,0),FALSE)</f>
        <v>24.4375</v>
      </c>
      <c r="AF1446" s="2">
        <f>VLOOKUP($F1446,Experiment!$A$2:$U$90,MATCH(Results!AF$1,Experiment!$A$1:$U$1,0),FALSE)</f>
        <v>4.9434299833212973</v>
      </c>
      <c r="AG1446" s="3">
        <f>VLOOKUP($F1446,Experiment!$A$2:$W$90,MATCH(Results!AG$1,Experiment!$A$1:$W$1,0),FALSE)</f>
        <v>0.89414323918902561</v>
      </c>
      <c r="AH1446" s="3">
        <f>VLOOKUP($F1446,Experiment!$A$2:$W$90,MATCH(Results!AH$1,Experiment!$A$1:$W$1,0),FALSE)</f>
        <v>0.42914847753168511</v>
      </c>
      <c r="AI1446" s="3">
        <f>VLOOKUP($F1446,Experiment!$A$2:$X$90,MATCH(Results!AI$1,Experiment!$A$1:$X$1,0),FALSE)</f>
        <v>0.57085152246831483</v>
      </c>
      <c r="AJ1446" s="2">
        <f>Table1[[#This Row],[Gain]]^Table1[[#This Row],[θ]]</f>
        <v>10</v>
      </c>
      <c r="AK1446" s="2">
        <f>-Table1[[#This Row],[λ]]*-Table1[[#This Row],[Loss]]^Table1[[#This Row],[θ]]</f>
        <v>0</v>
      </c>
      <c r="AL1446" s="2">
        <f>Table1[[#This Row],[v_n_w_g]]-Table1[[#This Row],[v_n_w_l]]</f>
        <v>10</v>
      </c>
      <c r="AM1446" s="2">
        <f>IF(Table1[[#This Row],[diff_v]]&gt;=1,1,0)</f>
        <v>1</v>
      </c>
    </row>
    <row r="1447" spans="1:39" hidden="1" x14ac:dyDescent="0.3">
      <c r="A1447">
        <v>10</v>
      </c>
      <c r="B1447" t="s">
        <v>48</v>
      </c>
      <c r="C1447" s="22">
        <f>VLOOKUP(Table1[[#This Row],[Subject]],'Subject Profile'!$A$2:$E$8,4,FALSE)</f>
        <v>1</v>
      </c>
      <c r="D1447" s="22">
        <f>VLOOKUP(Table1[[#This Row],[Subject]],'Subject Profile'!$A$2:$E$8,5,FALSE)</f>
        <v>-2</v>
      </c>
      <c r="E1447" t="s">
        <v>111</v>
      </c>
      <c r="F1447" t="s">
        <v>71</v>
      </c>
      <c r="G1447" t="s">
        <v>7</v>
      </c>
      <c r="H1447">
        <f>IF(Table1[[#This Row],[decision]]="accept",1,0)</f>
        <v>1</v>
      </c>
      <c r="I1447">
        <v>-10</v>
      </c>
      <c r="J1447" t="s">
        <v>107</v>
      </c>
      <c r="K1447">
        <v>1665040167</v>
      </c>
      <c r="L1447">
        <v>16</v>
      </c>
      <c r="M1447" t="str">
        <f>VLOOKUP($F1447,Experiment!$A$2:$U$90,MATCH(Results!M$1,Experiment!$A$1:$U$1,0)+1,FALSE)</f>
        <v>I</v>
      </c>
      <c r="N1447">
        <f>IF(Table1[[#This Row],[Impact]]="I",0,1)</f>
        <v>0</v>
      </c>
      <c r="O1447" s="2">
        <f>VLOOKUP($F1447,Experiment!$A$2:$U$90,MATCH(Results!O$1,Experiment!$A$1:$U$1,0),FALSE)</f>
        <v>-10</v>
      </c>
      <c r="P1447" s="3">
        <f>VLOOKUP($F1447,Experiment!$A$2:$U$90,MATCH(Results!P$1,Experiment!$A$1:$U$1,0),FALSE)</f>
        <v>0.5</v>
      </c>
      <c r="Q1447" s="2">
        <f>VLOOKUP($F1447,Experiment!$A$2:$U$90,MATCH(Results!Q$1,Experiment!$A$1:$U$1,0),FALSE)</f>
        <v>30</v>
      </c>
      <c r="R1447" s="3">
        <f>VLOOKUP($F1447,Experiment!$A$2:$U$90,MATCH(Results!R$1,Experiment!$A$1:$U$1,0),FALSE)</f>
        <v>0.5</v>
      </c>
      <c r="S1447" s="2">
        <f>VLOOKUP($F1447,Experiment!$A$2:$U$90,MATCH(Results!S$1,Experiment!$A$1:$U$1,0),FALSE)</f>
        <v>10</v>
      </c>
      <c r="T1447" s="2">
        <f>VLOOKUP($F1447,Experiment!$A$2:$U$90,MATCH(Results!T$1,Experiment!$A$1:$U$1,0),FALSE)</f>
        <v>400</v>
      </c>
      <c r="U1447" s="2">
        <f>VLOOKUP($F1447,Experiment!$A$2:$U$90,MATCH(Results!U$1,Experiment!$A$1:$U$1,0),FALSE)</f>
        <v>20</v>
      </c>
      <c r="V1447" s="2">
        <f>VLOOKUP($F1447,Experiment!$A$2:$U$90,MATCH(Results!V$1,Experiment!$A$1:$U$1,0),FALSE)</f>
        <v>2</v>
      </c>
      <c r="W1447" s="3">
        <f>VLOOKUP($F1447,Experiment!$A$2:$U$90,MATCH(Results!W$1,Experiment!$A$1:$U$1,0),FALSE)</f>
        <v>0.25</v>
      </c>
      <c r="X1447" s="3">
        <f>VLOOKUP($F1447,Experiment!$A$2:$U$90,MATCH(Results!X$1,Experiment!$A$1:$U$1,0),FALSE)</f>
        <v>0.75</v>
      </c>
      <c r="Y1447" s="2">
        <f>VLOOKUP($F1447,Experiment!$A$2:$U$90,MATCH(Results!Y$1,Experiment!$A$1:$U$1,0),FALSE)</f>
        <v>2</v>
      </c>
      <c r="Z1447" s="3">
        <f>VLOOKUP($F1447,Experiment!$A$2:$U$90,MATCH(Results!Z$1,Experiment!$A$1:$U$1,0),FALSE)</f>
        <v>0.5</v>
      </c>
      <c r="AA1447" s="3">
        <f>VLOOKUP($F1447,Experiment!$A$2:$U$90,MATCH(Results!AA$1,Experiment!$A$1:$U$1,0),FALSE)</f>
        <v>0.25</v>
      </c>
      <c r="AB1447" s="3">
        <f>VLOOKUP($F1447,Experiment!$A$2:$U$90,MATCH(Results!AB$1,Experiment!$A$1:$U$1,0),FALSE)</f>
        <v>0.625</v>
      </c>
      <c r="AC1447" s="3">
        <f>VLOOKUP($F1447,Experiment!$A$2:$U$90,MATCH(Results!AC$1,Experiment!$A$1:$U$1,0),FALSE)</f>
        <v>0.375</v>
      </c>
      <c r="AD1447" s="2">
        <f>VLOOKUP($F1447,Experiment!$A$2:$U$90,MATCH(Results!AD$1,Experiment!$A$1:$U$1,0),FALSE)</f>
        <v>5</v>
      </c>
      <c r="AE1447" s="2">
        <f>VLOOKUP($F1447,Experiment!$A$2:$U$90,MATCH(Results!AE$1,Experiment!$A$1:$U$1,0),FALSE)</f>
        <v>375</v>
      </c>
      <c r="AF1447" s="2">
        <f>VLOOKUP($F1447,Experiment!$A$2:$U$90,MATCH(Results!AF$1,Experiment!$A$1:$U$1,0),FALSE)</f>
        <v>19.364916731037084</v>
      </c>
      <c r="AG1447" s="3">
        <f>VLOOKUP($F1447,Experiment!$A$2:$W$90,MATCH(Results!AG$1,Experiment!$A$1:$W$1,0),FALSE)</f>
        <v>0.82730419370997643</v>
      </c>
      <c r="AH1447" s="3">
        <f>VLOOKUP($F1447,Experiment!$A$2:$W$90,MATCH(Results!AH$1,Experiment!$A$1:$W$1,0),FALSE)</f>
        <v>0.38648875795104182</v>
      </c>
      <c r="AI1447" s="3">
        <f>VLOOKUP($F1447,Experiment!$A$2:$X$90,MATCH(Results!AI$1,Experiment!$A$1:$X$1,0),FALSE)</f>
        <v>0.61351124204895813</v>
      </c>
      <c r="AJ1447" s="2">
        <f>Table1[[#This Row],[Gain]]^Table1[[#This Row],[θ]]</f>
        <v>30</v>
      </c>
      <c r="AK1447" s="2">
        <f>-Table1[[#This Row],[λ]]*-Table1[[#This Row],[Loss]]^Table1[[#This Row],[θ]]</f>
        <v>20</v>
      </c>
      <c r="AL1447" s="2">
        <f>Table1[[#This Row],[v_n_w_g]]-Table1[[#This Row],[v_n_w_l]]</f>
        <v>10</v>
      </c>
      <c r="AM1447" s="2">
        <f>IF(Table1[[#This Row],[diff_v]]&gt;=1,1,0)</f>
        <v>1</v>
      </c>
    </row>
    <row r="1448" spans="1:39" hidden="1" x14ac:dyDescent="0.3">
      <c r="A1448">
        <v>11</v>
      </c>
      <c r="B1448" t="s">
        <v>48</v>
      </c>
      <c r="C1448" s="22">
        <f>VLOOKUP(Table1[[#This Row],[Subject]],'Subject Profile'!$A$2:$E$8,4,FALSE)</f>
        <v>1</v>
      </c>
      <c r="D1448" s="22">
        <f>VLOOKUP(Table1[[#This Row],[Subject]],'Subject Profile'!$A$2:$E$8,5,FALSE)</f>
        <v>-2</v>
      </c>
      <c r="E1448" t="s">
        <v>111</v>
      </c>
      <c r="F1448" t="s">
        <v>97</v>
      </c>
      <c r="G1448" t="s">
        <v>7</v>
      </c>
      <c r="H1448">
        <f>IF(Table1[[#This Row],[decision]]="accept",1,0)</f>
        <v>1</v>
      </c>
      <c r="I1448">
        <v>-10</v>
      </c>
      <c r="J1448" t="s">
        <v>107</v>
      </c>
      <c r="K1448">
        <v>1665040187</v>
      </c>
      <c r="L1448">
        <v>20</v>
      </c>
      <c r="M1448" t="str">
        <f>VLOOKUP($F1448,Experiment!$A$2:$U$90,MATCH(Results!M$1,Experiment!$A$1:$U$1,0)+1,FALSE)</f>
        <v>G</v>
      </c>
      <c r="N1448">
        <f>IF(Table1[[#This Row],[Impact]]="I",0,1)</f>
        <v>1</v>
      </c>
      <c r="O1448" s="2">
        <f>VLOOKUP($F1448,Experiment!$A$2:$U$90,MATCH(Results!O$1,Experiment!$A$1:$U$1,0),FALSE)</f>
        <v>-10</v>
      </c>
      <c r="P1448" s="3">
        <f>VLOOKUP($F1448,Experiment!$A$2:$U$90,MATCH(Results!P$1,Experiment!$A$1:$U$1,0),FALSE)</f>
        <v>0.5</v>
      </c>
      <c r="Q1448" s="2">
        <f>VLOOKUP($F1448,Experiment!$A$2:$U$90,MATCH(Results!Q$1,Experiment!$A$1:$U$1,0),FALSE)</f>
        <v>10</v>
      </c>
      <c r="R1448" s="3">
        <f>VLOOKUP($F1448,Experiment!$A$2:$U$90,MATCH(Results!R$1,Experiment!$A$1:$U$1,0),FALSE)</f>
        <v>0.5</v>
      </c>
      <c r="S1448" s="2">
        <f>VLOOKUP($F1448,Experiment!$A$2:$U$90,MATCH(Results!S$1,Experiment!$A$1:$U$1,0),FALSE)</f>
        <v>0</v>
      </c>
      <c r="T1448" s="2">
        <f>VLOOKUP($F1448,Experiment!$A$2:$U$90,MATCH(Results!T$1,Experiment!$A$1:$U$1,0),FALSE)</f>
        <v>100</v>
      </c>
      <c r="U1448" s="2">
        <f>VLOOKUP($F1448,Experiment!$A$2:$U$90,MATCH(Results!U$1,Experiment!$A$1:$U$1,0),FALSE)</f>
        <v>10</v>
      </c>
      <c r="V1448" s="2">
        <f>VLOOKUP($F1448,Experiment!$A$2:$U$90,MATCH(Results!V$1,Experiment!$A$1:$U$1,0),FALSE)</f>
        <v>4</v>
      </c>
      <c r="W1448" s="3">
        <f>VLOOKUP($F1448,Experiment!$A$2:$U$90,MATCH(Results!W$1,Experiment!$A$1:$U$1,0),FALSE)</f>
        <v>0.25</v>
      </c>
      <c r="X1448" s="3">
        <f>VLOOKUP($F1448,Experiment!$A$2:$U$90,MATCH(Results!X$1,Experiment!$A$1:$U$1,0),FALSE)</f>
        <v>0.75</v>
      </c>
      <c r="Y1448" s="2">
        <f>VLOOKUP($F1448,Experiment!$A$2:$U$90,MATCH(Results!Y$1,Experiment!$A$1:$U$1,0),FALSE)</f>
        <v>1</v>
      </c>
      <c r="Z1448" s="3">
        <f>VLOOKUP($F1448,Experiment!$A$2:$U$90,MATCH(Results!Z$1,Experiment!$A$1:$U$1,0),FALSE)</f>
        <v>0.25</v>
      </c>
      <c r="AA1448" s="3">
        <f>VLOOKUP($F1448,Experiment!$A$2:$U$90,MATCH(Results!AA$1,Experiment!$A$1:$U$1,0),FALSE)</f>
        <v>0.5</v>
      </c>
      <c r="AB1448" s="3">
        <f>VLOOKUP($F1448,Experiment!$A$2:$U$90,MATCH(Results!AB$1,Experiment!$A$1:$U$1,0),FALSE)</f>
        <v>0.375</v>
      </c>
      <c r="AC1448" s="3">
        <f>VLOOKUP($F1448,Experiment!$A$2:$U$90,MATCH(Results!AC$1,Experiment!$A$1:$U$1,0),FALSE)</f>
        <v>0.625</v>
      </c>
      <c r="AD1448" s="2">
        <f>VLOOKUP($F1448,Experiment!$A$2:$U$90,MATCH(Results!AD$1,Experiment!$A$1:$U$1,0),FALSE)</f>
        <v>2.5</v>
      </c>
      <c r="AE1448" s="2">
        <f>VLOOKUP($F1448,Experiment!$A$2:$U$90,MATCH(Results!AE$1,Experiment!$A$1:$U$1,0),FALSE)</f>
        <v>93.75</v>
      </c>
      <c r="AF1448" s="2">
        <f>VLOOKUP($F1448,Experiment!$A$2:$U$90,MATCH(Results!AF$1,Experiment!$A$1:$U$1,0),FALSE)</f>
        <v>9.6824583655185421</v>
      </c>
      <c r="AG1448" s="3">
        <f>VLOOKUP($F1448,Experiment!$A$2:$W$90,MATCH(Results!AG$1,Experiment!$A$1:$W$1,0),FALSE)</f>
        <v>1</v>
      </c>
      <c r="AH1448" s="3">
        <f>VLOOKUP($F1448,Experiment!$A$2:$W$90,MATCH(Results!AH$1,Experiment!$A$1:$W$1,0),FALSE)</f>
        <v>0.625</v>
      </c>
      <c r="AI1448" s="3">
        <f>VLOOKUP($F1448,Experiment!$A$2:$X$90,MATCH(Results!AI$1,Experiment!$A$1:$X$1,0),FALSE)</f>
        <v>0.375</v>
      </c>
      <c r="AJ1448" s="2">
        <f>Table1[[#This Row],[Gain]]^Table1[[#This Row],[θ]]</f>
        <v>10</v>
      </c>
      <c r="AK1448" s="2">
        <f>-Table1[[#This Row],[λ]]*-Table1[[#This Row],[Loss]]^Table1[[#This Row],[θ]]</f>
        <v>20</v>
      </c>
      <c r="AL1448" s="2">
        <f>Table1[[#This Row],[v_n_w_g]]-Table1[[#This Row],[v_n_w_l]]</f>
        <v>-10</v>
      </c>
      <c r="AM1448" s="2">
        <f>IF(Table1[[#This Row],[diff_v]]&gt;=1,1,0)</f>
        <v>0</v>
      </c>
    </row>
    <row r="1449" spans="1:39" hidden="1" x14ac:dyDescent="0.3">
      <c r="A1449">
        <v>12</v>
      </c>
      <c r="B1449" t="s">
        <v>48</v>
      </c>
      <c r="C1449" s="22">
        <f>VLOOKUP(Table1[[#This Row],[Subject]],'Subject Profile'!$A$2:$E$8,4,FALSE)</f>
        <v>1</v>
      </c>
      <c r="D1449" s="22">
        <f>VLOOKUP(Table1[[#This Row],[Subject]],'Subject Profile'!$A$2:$E$8,5,FALSE)</f>
        <v>-2</v>
      </c>
      <c r="E1449" t="s">
        <v>111</v>
      </c>
      <c r="F1449" t="s">
        <v>52</v>
      </c>
      <c r="G1449" t="s">
        <v>5</v>
      </c>
      <c r="H1449">
        <f>IF(Table1[[#This Row],[decision]]="accept",1,0)</f>
        <v>0</v>
      </c>
      <c r="I1449">
        <v>0</v>
      </c>
      <c r="J1449" t="s">
        <v>107</v>
      </c>
      <c r="K1449">
        <v>1665040205</v>
      </c>
      <c r="L1449">
        <v>18</v>
      </c>
      <c r="M1449" t="str">
        <f>VLOOKUP($F1449,Experiment!$A$2:$U$90,MATCH(Results!M$1,Experiment!$A$1:$U$1,0)+1,FALSE)</f>
        <v>I</v>
      </c>
      <c r="N1449">
        <f>IF(Table1[[#This Row],[Impact]]="I",0,1)</f>
        <v>0</v>
      </c>
      <c r="O1449" s="2">
        <f>VLOOKUP($F1449,Experiment!$A$2:$U$90,MATCH(Results!O$1,Experiment!$A$1:$U$1,0),FALSE)</f>
        <v>-10</v>
      </c>
      <c r="P1449" s="3">
        <f>VLOOKUP($F1449,Experiment!$A$2:$U$90,MATCH(Results!P$1,Experiment!$A$1:$U$1,0),FALSE)</f>
        <v>0.5</v>
      </c>
      <c r="Q1449" s="2">
        <f>VLOOKUP($F1449,Experiment!$A$2:$U$90,MATCH(Results!Q$1,Experiment!$A$1:$U$1,0),FALSE)</f>
        <v>10</v>
      </c>
      <c r="R1449" s="3">
        <f>VLOOKUP($F1449,Experiment!$A$2:$U$90,MATCH(Results!R$1,Experiment!$A$1:$U$1,0),FALSE)</f>
        <v>0.5</v>
      </c>
      <c r="S1449" s="2">
        <f>VLOOKUP($F1449,Experiment!$A$2:$U$90,MATCH(Results!S$1,Experiment!$A$1:$U$1,0),FALSE)</f>
        <v>0</v>
      </c>
      <c r="T1449" s="2">
        <f>VLOOKUP($F1449,Experiment!$A$2:$U$90,MATCH(Results!T$1,Experiment!$A$1:$U$1,0),FALSE)</f>
        <v>100</v>
      </c>
      <c r="U1449" s="2">
        <f>VLOOKUP($F1449,Experiment!$A$2:$U$90,MATCH(Results!U$1,Experiment!$A$1:$U$1,0),FALSE)</f>
        <v>10</v>
      </c>
      <c r="V1449" s="2">
        <f>VLOOKUP($F1449,Experiment!$A$2:$U$90,MATCH(Results!V$1,Experiment!$A$1:$U$1,0),FALSE)</f>
        <v>4</v>
      </c>
      <c r="W1449" s="3">
        <f>VLOOKUP($F1449,Experiment!$A$2:$U$90,MATCH(Results!W$1,Experiment!$A$1:$U$1,0),FALSE)</f>
        <v>0.25</v>
      </c>
      <c r="X1449" s="3">
        <f>VLOOKUP($F1449,Experiment!$A$2:$U$90,MATCH(Results!X$1,Experiment!$A$1:$U$1,0),FALSE)</f>
        <v>0.75</v>
      </c>
      <c r="Y1449" s="2">
        <f>VLOOKUP($F1449,Experiment!$A$2:$U$90,MATCH(Results!Y$1,Experiment!$A$1:$U$1,0),FALSE)</f>
        <v>1</v>
      </c>
      <c r="Z1449" s="3">
        <f>VLOOKUP($F1449,Experiment!$A$2:$U$90,MATCH(Results!Z$1,Experiment!$A$1:$U$1,0),FALSE)</f>
        <v>0.25</v>
      </c>
      <c r="AA1449" s="3">
        <f>VLOOKUP($F1449,Experiment!$A$2:$U$90,MATCH(Results!AA$1,Experiment!$A$1:$U$1,0),FALSE)</f>
        <v>0.5</v>
      </c>
      <c r="AB1449" s="3">
        <f>VLOOKUP($F1449,Experiment!$A$2:$U$90,MATCH(Results!AB$1,Experiment!$A$1:$U$1,0),FALSE)</f>
        <v>0.375</v>
      </c>
      <c r="AC1449" s="3">
        <f>VLOOKUP($F1449,Experiment!$A$2:$U$90,MATCH(Results!AC$1,Experiment!$A$1:$U$1,0),FALSE)</f>
        <v>0.625</v>
      </c>
      <c r="AD1449" s="2">
        <f>VLOOKUP($F1449,Experiment!$A$2:$U$90,MATCH(Results!AD$1,Experiment!$A$1:$U$1,0),FALSE)</f>
        <v>2.5</v>
      </c>
      <c r="AE1449" s="2">
        <f>VLOOKUP($F1449,Experiment!$A$2:$U$90,MATCH(Results!AE$1,Experiment!$A$1:$U$1,0),FALSE)</f>
        <v>93.75</v>
      </c>
      <c r="AF1449" s="2">
        <f>VLOOKUP($F1449,Experiment!$A$2:$U$90,MATCH(Results!AF$1,Experiment!$A$1:$U$1,0),FALSE)</f>
        <v>9.6824583655185421</v>
      </c>
      <c r="AG1449" s="3">
        <f>VLOOKUP($F1449,Experiment!$A$2:$W$90,MATCH(Results!AG$1,Experiment!$A$1:$W$1,0),FALSE)</f>
        <v>1</v>
      </c>
      <c r="AH1449" s="3">
        <f>VLOOKUP($F1449,Experiment!$A$2:$W$90,MATCH(Results!AH$1,Experiment!$A$1:$W$1,0),FALSE)</f>
        <v>0.625</v>
      </c>
      <c r="AI1449" s="3">
        <f>VLOOKUP($F1449,Experiment!$A$2:$X$90,MATCH(Results!AI$1,Experiment!$A$1:$X$1,0),FALSE)</f>
        <v>0.375</v>
      </c>
      <c r="AJ1449" s="2">
        <f>Table1[[#This Row],[Gain]]^Table1[[#This Row],[θ]]</f>
        <v>10</v>
      </c>
      <c r="AK1449" s="2">
        <f>-Table1[[#This Row],[λ]]*-Table1[[#This Row],[Loss]]^Table1[[#This Row],[θ]]</f>
        <v>20</v>
      </c>
      <c r="AL1449" s="2">
        <f>Table1[[#This Row],[v_n_w_g]]-Table1[[#This Row],[v_n_w_l]]</f>
        <v>-10</v>
      </c>
      <c r="AM1449" s="2">
        <f>IF(Table1[[#This Row],[diff_v]]&gt;=1,1,0)</f>
        <v>0</v>
      </c>
    </row>
    <row r="1450" spans="1:39" hidden="1" x14ac:dyDescent="0.3">
      <c r="A1450">
        <v>13</v>
      </c>
      <c r="B1450" t="s">
        <v>48</v>
      </c>
      <c r="C1450" s="22">
        <f>VLOOKUP(Table1[[#This Row],[Subject]],'Subject Profile'!$A$2:$E$8,4,FALSE)</f>
        <v>1</v>
      </c>
      <c r="D1450" s="22">
        <f>VLOOKUP(Table1[[#This Row],[Subject]],'Subject Profile'!$A$2:$E$8,5,FALSE)</f>
        <v>-2</v>
      </c>
      <c r="E1450" t="s">
        <v>111</v>
      </c>
      <c r="F1450" t="s">
        <v>101</v>
      </c>
      <c r="G1450" t="s">
        <v>5</v>
      </c>
      <c r="H1450">
        <f>IF(Table1[[#This Row],[decision]]="accept",1,0)</f>
        <v>0</v>
      </c>
      <c r="I1450">
        <v>0</v>
      </c>
      <c r="J1450" t="s">
        <v>107</v>
      </c>
      <c r="K1450">
        <v>1665040221</v>
      </c>
      <c r="L1450">
        <v>16</v>
      </c>
      <c r="M1450" t="str">
        <f>VLOOKUP($F1450,Experiment!$A$2:$U$90,MATCH(Results!M$1,Experiment!$A$1:$U$1,0)+1,FALSE)</f>
        <v>G</v>
      </c>
      <c r="N1450">
        <f>IF(Table1[[#This Row],[Impact]]="I",0,1)</f>
        <v>1</v>
      </c>
      <c r="O1450" s="2">
        <f>VLOOKUP($F1450,Experiment!$A$2:$U$90,MATCH(Results!O$1,Experiment!$A$1:$U$1,0),FALSE)</f>
        <v>-90</v>
      </c>
      <c r="P1450" s="3">
        <f>VLOOKUP($F1450,Experiment!$A$2:$U$90,MATCH(Results!P$1,Experiment!$A$1:$U$1,0),FALSE)</f>
        <v>0.5</v>
      </c>
      <c r="Q1450" s="2">
        <f>VLOOKUP($F1450,Experiment!$A$2:$U$90,MATCH(Results!Q$1,Experiment!$A$1:$U$1,0),FALSE)</f>
        <v>100</v>
      </c>
      <c r="R1450" s="3">
        <f>VLOOKUP($F1450,Experiment!$A$2:$U$90,MATCH(Results!R$1,Experiment!$A$1:$U$1,0),FALSE)</f>
        <v>0.5</v>
      </c>
      <c r="S1450" s="2">
        <f>VLOOKUP($F1450,Experiment!$A$2:$U$90,MATCH(Results!S$1,Experiment!$A$1:$U$1,0),FALSE)</f>
        <v>5</v>
      </c>
      <c r="T1450" s="2">
        <f>VLOOKUP($F1450,Experiment!$A$2:$U$90,MATCH(Results!T$1,Experiment!$A$1:$U$1,0),FALSE)</f>
        <v>9025</v>
      </c>
      <c r="U1450" s="2">
        <f>VLOOKUP($F1450,Experiment!$A$2:$U$90,MATCH(Results!U$1,Experiment!$A$1:$U$1,0),FALSE)</f>
        <v>95</v>
      </c>
      <c r="V1450" s="2">
        <f>VLOOKUP($F1450,Experiment!$A$2:$U$90,MATCH(Results!V$1,Experiment!$A$1:$U$1,0),FALSE)</f>
        <v>2</v>
      </c>
      <c r="W1450" s="3">
        <f>VLOOKUP($F1450,Experiment!$A$2:$U$90,MATCH(Results!W$1,Experiment!$A$1:$U$1,0),FALSE)</f>
        <v>0.25</v>
      </c>
      <c r="X1450" s="3">
        <f>VLOOKUP($F1450,Experiment!$A$2:$U$90,MATCH(Results!X$1,Experiment!$A$1:$U$1,0),FALSE)</f>
        <v>0.75</v>
      </c>
      <c r="Y1450" s="2">
        <f>VLOOKUP($F1450,Experiment!$A$2:$U$90,MATCH(Results!Y$1,Experiment!$A$1:$U$1,0),FALSE)</f>
        <v>2</v>
      </c>
      <c r="Z1450" s="3">
        <f>VLOOKUP($F1450,Experiment!$A$2:$U$90,MATCH(Results!Z$1,Experiment!$A$1:$U$1,0),FALSE)</f>
        <v>0.5</v>
      </c>
      <c r="AA1450" s="3">
        <f>VLOOKUP($F1450,Experiment!$A$2:$U$90,MATCH(Results!AA$1,Experiment!$A$1:$U$1,0),FALSE)</f>
        <v>0.25</v>
      </c>
      <c r="AB1450" s="3">
        <f>VLOOKUP($F1450,Experiment!$A$2:$U$90,MATCH(Results!AB$1,Experiment!$A$1:$U$1,0),FALSE)</f>
        <v>0.625</v>
      </c>
      <c r="AC1450" s="3">
        <f>VLOOKUP($F1450,Experiment!$A$2:$U$90,MATCH(Results!AC$1,Experiment!$A$1:$U$1,0),FALSE)</f>
        <v>0.375</v>
      </c>
      <c r="AD1450" s="2">
        <f>VLOOKUP($F1450,Experiment!$A$2:$U$90,MATCH(Results!AD$1,Experiment!$A$1:$U$1,0),FALSE)</f>
        <v>-18.75</v>
      </c>
      <c r="AE1450" s="2">
        <f>VLOOKUP($F1450,Experiment!$A$2:$U$90,MATCH(Results!AE$1,Experiment!$A$1:$U$1,0),FALSE)</f>
        <v>8460.9375</v>
      </c>
      <c r="AF1450" s="2">
        <f>VLOOKUP($F1450,Experiment!$A$2:$U$90,MATCH(Results!AF$1,Experiment!$A$1:$U$1,0),FALSE)</f>
        <v>91.983354472426157</v>
      </c>
      <c r="AG1450" s="3">
        <f>VLOOKUP($F1450,Experiment!$A$2:$W$90,MATCH(Results!AG$1,Experiment!$A$1:$W$1,0),FALSE)</f>
        <v>0.82730419370997643</v>
      </c>
      <c r="AH1450" s="3">
        <f>VLOOKUP($F1450,Experiment!$A$2:$W$90,MATCH(Results!AH$1,Experiment!$A$1:$W$1,0),FALSE)</f>
        <v>0.38648875795104182</v>
      </c>
      <c r="AI1450" s="3">
        <f>VLOOKUP($F1450,Experiment!$A$2:$X$90,MATCH(Results!AI$1,Experiment!$A$1:$X$1,0),FALSE)</f>
        <v>0.61351124204895813</v>
      </c>
      <c r="AJ1450" s="2">
        <f>Table1[[#This Row],[Gain]]^Table1[[#This Row],[θ]]</f>
        <v>100</v>
      </c>
      <c r="AK1450" s="2">
        <f>-Table1[[#This Row],[λ]]*-Table1[[#This Row],[Loss]]^Table1[[#This Row],[θ]]</f>
        <v>180</v>
      </c>
      <c r="AL1450" s="2">
        <f>Table1[[#This Row],[v_n_w_g]]-Table1[[#This Row],[v_n_w_l]]</f>
        <v>-80</v>
      </c>
      <c r="AM1450" s="2">
        <f>IF(Table1[[#This Row],[diff_v]]&gt;=1,1,0)</f>
        <v>0</v>
      </c>
    </row>
    <row r="1451" spans="1:39" hidden="1" x14ac:dyDescent="0.3">
      <c r="A1451">
        <v>14</v>
      </c>
      <c r="B1451" t="s">
        <v>48</v>
      </c>
      <c r="C1451" s="22">
        <f>VLOOKUP(Table1[[#This Row],[Subject]],'Subject Profile'!$A$2:$E$8,4,FALSE)</f>
        <v>1</v>
      </c>
      <c r="D1451" s="22">
        <f>VLOOKUP(Table1[[#This Row],[Subject]],'Subject Profile'!$A$2:$E$8,5,FALSE)</f>
        <v>-2</v>
      </c>
      <c r="E1451" t="s">
        <v>111</v>
      </c>
      <c r="F1451" t="s">
        <v>73</v>
      </c>
      <c r="G1451" t="s">
        <v>5</v>
      </c>
      <c r="H1451">
        <f>IF(Table1[[#This Row],[decision]]="accept",1,0)</f>
        <v>0</v>
      </c>
      <c r="I1451">
        <v>0</v>
      </c>
      <c r="J1451" t="s">
        <v>107</v>
      </c>
      <c r="K1451">
        <v>1665040241</v>
      </c>
      <c r="L1451">
        <v>20</v>
      </c>
      <c r="M1451" t="str">
        <f>VLOOKUP($F1451,Experiment!$A$2:$U$90,MATCH(Results!M$1,Experiment!$A$1:$U$1,0)+1,FALSE)</f>
        <v>G</v>
      </c>
      <c r="N1451">
        <f>IF(Table1[[#This Row],[Impact]]="I",0,1)</f>
        <v>1</v>
      </c>
      <c r="O1451" s="2">
        <f>VLOOKUP($F1451,Experiment!$A$2:$U$90,MATCH(Results!O$1,Experiment!$A$1:$U$1,0),FALSE)</f>
        <v>-50</v>
      </c>
      <c r="P1451" s="3">
        <f>VLOOKUP($F1451,Experiment!$A$2:$U$90,MATCH(Results!P$1,Experiment!$A$1:$U$1,0),FALSE)</f>
        <v>0.5</v>
      </c>
      <c r="Q1451" s="2">
        <f>VLOOKUP($F1451,Experiment!$A$2:$U$90,MATCH(Results!Q$1,Experiment!$A$1:$U$1,0),FALSE)</f>
        <v>50</v>
      </c>
      <c r="R1451" s="3">
        <f>VLOOKUP($F1451,Experiment!$A$2:$U$90,MATCH(Results!R$1,Experiment!$A$1:$U$1,0),FALSE)</f>
        <v>0.5</v>
      </c>
      <c r="S1451" s="2">
        <f>VLOOKUP($F1451,Experiment!$A$2:$U$90,MATCH(Results!S$1,Experiment!$A$1:$U$1,0),FALSE)</f>
        <v>0</v>
      </c>
      <c r="T1451" s="2">
        <f>VLOOKUP($F1451,Experiment!$A$2:$U$90,MATCH(Results!T$1,Experiment!$A$1:$U$1,0),FALSE)</f>
        <v>2500</v>
      </c>
      <c r="U1451" s="2">
        <f>VLOOKUP($F1451,Experiment!$A$2:$U$90,MATCH(Results!U$1,Experiment!$A$1:$U$1,0),FALSE)</f>
        <v>50</v>
      </c>
      <c r="V1451" s="2">
        <f>VLOOKUP($F1451,Experiment!$A$2:$U$90,MATCH(Results!V$1,Experiment!$A$1:$U$1,0),FALSE)</f>
        <v>4</v>
      </c>
      <c r="W1451" s="3">
        <f>VLOOKUP($F1451,Experiment!$A$2:$U$90,MATCH(Results!W$1,Experiment!$A$1:$U$1,0),FALSE)</f>
        <v>0.25</v>
      </c>
      <c r="X1451" s="3">
        <f>VLOOKUP($F1451,Experiment!$A$2:$U$90,MATCH(Results!X$1,Experiment!$A$1:$U$1,0),FALSE)</f>
        <v>0.75</v>
      </c>
      <c r="Y1451" s="2">
        <f>VLOOKUP($F1451,Experiment!$A$2:$U$90,MATCH(Results!Y$1,Experiment!$A$1:$U$1,0),FALSE)</f>
        <v>1</v>
      </c>
      <c r="Z1451" s="3">
        <f>VLOOKUP($F1451,Experiment!$A$2:$U$90,MATCH(Results!Z$1,Experiment!$A$1:$U$1,0),FALSE)</f>
        <v>0.25</v>
      </c>
      <c r="AA1451" s="3">
        <f>VLOOKUP($F1451,Experiment!$A$2:$U$90,MATCH(Results!AA$1,Experiment!$A$1:$U$1,0),FALSE)</f>
        <v>0.5</v>
      </c>
      <c r="AB1451" s="3">
        <f>VLOOKUP($F1451,Experiment!$A$2:$U$90,MATCH(Results!AB$1,Experiment!$A$1:$U$1,0),FALSE)</f>
        <v>0.375</v>
      </c>
      <c r="AC1451" s="3">
        <f>VLOOKUP($F1451,Experiment!$A$2:$U$90,MATCH(Results!AC$1,Experiment!$A$1:$U$1,0),FALSE)</f>
        <v>0.625</v>
      </c>
      <c r="AD1451" s="2">
        <f>VLOOKUP($F1451,Experiment!$A$2:$U$90,MATCH(Results!AD$1,Experiment!$A$1:$U$1,0),FALSE)</f>
        <v>12.5</v>
      </c>
      <c r="AE1451" s="2">
        <f>VLOOKUP($F1451,Experiment!$A$2:$U$90,MATCH(Results!AE$1,Experiment!$A$1:$U$1,0),FALSE)</f>
        <v>2343.75</v>
      </c>
      <c r="AF1451" s="2">
        <f>VLOOKUP($F1451,Experiment!$A$2:$U$90,MATCH(Results!AF$1,Experiment!$A$1:$U$1,0),FALSE)</f>
        <v>48.412291827592711</v>
      </c>
      <c r="AG1451" s="3">
        <f>VLOOKUP($F1451,Experiment!$A$2:$W$90,MATCH(Results!AG$1,Experiment!$A$1:$W$1,0),FALSE)</f>
        <v>1</v>
      </c>
      <c r="AH1451" s="3">
        <f>VLOOKUP($F1451,Experiment!$A$2:$W$90,MATCH(Results!AH$1,Experiment!$A$1:$W$1,0),FALSE)</f>
        <v>0.625</v>
      </c>
      <c r="AI1451" s="3">
        <f>VLOOKUP($F1451,Experiment!$A$2:$X$90,MATCH(Results!AI$1,Experiment!$A$1:$X$1,0),FALSE)</f>
        <v>0.375</v>
      </c>
      <c r="AJ1451" s="2">
        <f>Table1[[#This Row],[Gain]]^Table1[[#This Row],[θ]]</f>
        <v>50</v>
      </c>
      <c r="AK1451" s="2">
        <f>-Table1[[#This Row],[λ]]*-Table1[[#This Row],[Loss]]^Table1[[#This Row],[θ]]</f>
        <v>100</v>
      </c>
      <c r="AL1451" s="2">
        <f>Table1[[#This Row],[v_n_w_g]]-Table1[[#This Row],[v_n_w_l]]</f>
        <v>-50</v>
      </c>
      <c r="AM1451" s="2">
        <f>IF(Table1[[#This Row],[diff_v]]&gt;=1,1,0)</f>
        <v>0</v>
      </c>
    </row>
    <row r="1452" spans="1:39" hidden="1" x14ac:dyDescent="0.3">
      <c r="A1452">
        <v>15</v>
      </c>
      <c r="B1452" t="s">
        <v>48</v>
      </c>
      <c r="C1452" s="22">
        <f>VLOOKUP(Table1[[#This Row],[Subject]],'Subject Profile'!$A$2:$E$8,4,FALSE)</f>
        <v>1</v>
      </c>
      <c r="D1452" s="22">
        <f>VLOOKUP(Table1[[#This Row],[Subject]],'Subject Profile'!$A$2:$E$8,5,FALSE)</f>
        <v>-2</v>
      </c>
      <c r="E1452" t="s">
        <v>111</v>
      </c>
      <c r="F1452" t="s">
        <v>72</v>
      </c>
      <c r="G1452" t="s">
        <v>5</v>
      </c>
      <c r="H1452">
        <f>IF(Table1[[#This Row],[decision]]="accept",1,0)</f>
        <v>0</v>
      </c>
      <c r="I1452">
        <v>0</v>
      </c>
      <c r="J1452" t="s">
        <v>107</v>
      </c>
      <c r="K1452">
        <v>1665040250</v>
      </c>
      <c r="L1452">
        <v>9</v>
      </c>
      <c r="M1452" t="str">
        <f>VLOOKUP($F1452,Experiment!$A$2:$U$90,MATCH(Results!M$1,Experiment!$A$1:$U$1,0)+1,FALSE)</f>
        <v>G</v>
      </c>
      <c r="N1452">
        <f>IF(Table1[[#This Row],[Impact]]="I",0,1)</f>
        <v>1</v>
      </c>
      <c r="O1452" s="2">
        <f>VLOOKUP($F1452,Experiment!$A$2:$U$90,MATCH(Results!O$1,Experiment!$A$1:$U$1,0),FALSE)</f>
        <v>-90</v>
      </c>
      <c r="P1452" s="3">
        <f>VLOOKUP($F1452,Experiment!$A$2:$U$90,MATCH(Results!P$1,Experiment!$A$1:$U$1,0),FALSE)</f>
        <v>0.5</v>
      </c>
      <c r="Q1452" s="2">
        <f>VLOOKUP($F1452,Experiment!$A$2:$U$90,MATCH(Results!Q$1,Experiment!$A$1:$U$1,0),FALSE)</f>
        <v>90</v>
      </c>
      <c r="R1452" s="3">
        <f>VLOOKUP($F1452,Experiment!$A$2:$U$90,MATCH(Results!R$1,Experiment!$A$1:$U$1,0),FALSE)</f>
        <v>0.5</v>
      </c>
      <c r="S1452" s="2">
        <f>VLOOKUP($F1452,Experiment!$A$2:$U$90,MATCH(Results!S$1,Experiment!$A$1:$U$1,0),FALSE)</f>
        <v>0</v>
      </c>
      <c r="T1452" s="2">
        <f>VLOOKUP($F1452,Experiment!$A$2:$U$90,MATCH(Results!T$1,Experiment!$A$1:$U$1,0),FALSE)</f>
        <v>8100</v>
      </c>
      <c r="U1452" s="2">
        <f>VLOOKUP($F1452,Experiment!$A$2:$U$90,MATCH(Results!U$1,Experiment!$A$1:$U$1,0),FALSE)</f>
        <v>90</v>
      </c>
      <c r="V1452" s="2">
        <f>VLOOKUP($F1452,Experiment!$A$2:$U$90,MATCH(Results!V$1,Experiment!$A$1:$U$1,0),FALSE)</f>
        <v>4</v>
      </c>
      <c r="W1452" s="3">
        <f>VLOOKUP($F1452,Experiment!$A$2:$U$90,MATCH(Results!W$1,Experiment!$A$1:$U$1,0),FALSE)</f>
        <v>0.25</v>
      </c>
      <c r="X1452" s="3">
        <f>VLOOKUP($F1452,Experiment!$A$2:$U$90,MATCH(Results!X$1,Experiment!$A$1:$U$1,0),FALSE)</f>
        <v>0.75</v>
      </c>
      <c r="Y1452" s="2">
        <f>VLOOKUP($F1452,Experiment!$A$2:$U$90,MATCH(Results!Y$1,Experiment!$A$1:$U$1,0),FALSE)</f>
        <v>1</v>
      </c>
      <c r="Z1452" s="3">
        <f>VLOOKUP($F1452,Experiment!$A$2:$U$90,MATCH(Results!Z$1,Experiment!$A$1:$U$1,0),FALSE)</f>
        <v>0.25</v>
      </c>
      <c r="AA1452" s="3">
        <f>VLOOKUP($F1452,Experiment!$A$2:$U$90,MATCH(Results!AA$1,Experiment!$A$1:$U$1,0),FALSE)</f>
        <v>0.5</v>
      </c>
      <c r="AB1452" s="3">
        <f>VLOOKUP($F1452,Experiment!$A$2:$U$90,MATCH(Results!AB$1,Experiment!$A$1:$U$1,0),FALSE)</f>
        <v>0.375</v>
      </c>
      <c r="AC1452" s="3">
        <f>VLOOKUP($F1452,Experiment!$A$2:$U$90,MATCH(Results!AC$1,Experiment!$A$1:$U$1,0),FALSE)</f>
        <v>0.625</v>
      </c>
      <c r="AD1452" s="2">
        <f>VLOOKUP($F1452,Experiment!$A$2:$U$90,MATCH(Results!AD$1,Experiment!$A$1:$U$1,0),FALSE)</f>
        <v>22.5</v>
      </c>
      <c r="AE1452" s="2">
        <f>VLOOKUP($F1452,Experiment!$A$2:$U$90,MATCH(Results!AE$1,Experiment!$A$1:$U$1,0),FALSE)</f>
        <v>7593.75</v>
      </c>
      <c r="AF1452" s="2">
        <f>VLOOKUP($F1452,Experiment!$A$2:$U$90,MATCH(Results!AF$1,Experiment!$A$1:$U$1,0),FALSE)</f>
        <v>87.142125289666879</v>
      </c>
      <c r="AG1452" s="3">
        <f>VLOOKUP($F1452,Experiment!$A$2:$W$90,MATCH(Results!AG$1,Experiment!$A$1:$W$1,0),FALSE)</f>
        <v>1</v>
      </c>
      <c r="AH1452" s="3">
        <f>VLOOKUP($F1452,Experiment!$A$2:$W$90,MATCH(Results!AH$1,Experiment!$A$1:$W$1,0),FALSE)</f>
        <v>0.625</v>
      </c>
      <c r="AI1452" s="3">
        <f>VLOOKUP($F1452,Experiment!$A$2:$X$90,MATCH(Results!AI$1,Experiment!$A$1:$X$1,0),FALSE)</f>
        <v>0.375</v>
      </c>
      <c r="AJ1452" s="2">
        <f>Table1[[#This Row],[Gain]]^Table1[[#This Row],[θ]]</f>
        <v>90</v>
      </c>
      <c r="AK1452" s="2">
        <f>-Table1[[#This Row],[λ]]*-Table1[[#This Row],[Loss]]^Table1[[#This Row],[θ]]</f>
        <v>180</v>
      </c>
      <c r="AL1452" s="2">
        <f>Table1[[#This Row],[v_n_w_g]]-Table1[[#This Row],[v_n_w_l]]</f>
        <v>-90</v>
      </c>
      <c r="AM1452" s="2">
        <f>IF(Table1[[#This Row],[diff_v]]&gt;=1,1,0)</f>
        <v>0</v>
      </c>
    </row>
    <row r="1453" spans="1:39" hidden="1" x14ac:dyDescent="0.3">
      <c r="A1453">
        <v>16</v>
      </c>
      <c r="B1453" t="s">
        <v>48</v>
      </c>
      <c r="C1453" s="22">
        <f>VLOOKUP(Table1[[#This Row],[Subject]],'Subject Profile'!$A$2:$E$8,4,FALSE)</f>
        <v>1</v>
      </c>
      <c r="D1453" s="22">
        <f>VLOOKUP(Table1[[#This Row],[Subject]],'Subject Profile'!$A$2:$E$8,5,FALSE)</f>
        <v>-2</v>
      </c>
      <c r="E1453" t="s">
        <v>111</v>
      </c>
      <c r="F1453" t="s">
        <v>95</v>
      </c>
      <c r="G1453" t="s">
        <v>5</v>
      </c>
      <c r="H1453">
        <f>IF(Table1[[#This Row],[decision]]="accept",1,0)</f>
        <v>0</v>
      </c>
      <c r="I1453">
        <v>0</v>
      </c>
      <c r="J1453" t="s">
        <v>107</v>
      </c>
      <c r="K1453">
        <v>1665040257</v>
      </c>
      <c r="L1453">
        <v>7</v>
      </c>
      <c r="M1453" t="str">
        <f>VLOOKUP($F1453,Experiment!$A$2:$U$90,MATCH(Results!M$1,Experiment!$A$1:$U$1,0)+1,FALSE)</f>
        <v>I</v>
      </c>
      <c r="N1453">
        <f>IF(Table1[[#This Row],[Impact]]="I",0,1)</f>
        <v>0</v>
      </c>
      <c r="O1453" s="2">
        <f>VLOOKUP($F1453,Experiment!$A$2:$U$90,MATCH(Results!O$1,Experiment!$A$1:$U$1,0),FALSE)</f>
        <v>-90</v>
      </c>
      <c r="P1453" s="3">
        <f>VLOOKUP($F1453,Experiment!$A$2:$U$90,MATCH(Results!P$1,Experiment!$A$1:$U$1,0),FALSE)</f>
        <v>0.5</v>
      </c>
      <c r="Q1453" s="2">
        <f>VLOOKUP($F1453,Experiment!$A$2:$U$90,MATCH(Results!Q$1,Experiment!$A$1:$U$1,0),FALSE)</f>
        <v>90</v>
      </c>
      <c r="R1453" s="3">
        <f>VLOOKUP($F1453,Experiment!$A$2:$U$90,MATCH(Results!R$1,Experiment!$A$1:$U$1,0),FALSE)</f>
        <v>0.5</v>
      </c>
      <c r="S1453" s="2">
        <f>VLOOKUP($F1453,Experiment!$A$2:$U$90,MATCH(Results!S$1,Experiment!$A$1:$U$1,0),FALSE)</f>
        <v>0</v>
      </c>
      <c r="T1453" s="2">
        <f>VLOOKUP($F1453,Experiment!$A$2:$U$90,MATCH(Results!T$1,Experiment!$A$1:$U$1,0),FALSE)</f>
        <v>8100</v>
      </c>
      <c r="U1453" s="2">
        <f>VLOOKUP($F1453,Experiment!$A$2:$U$90,MATCH(Results!U$1,Experiment!$A$1:$U$1,0),FALSE)</f>
        <v>90</v>
      </c>
      <c r="V1453" s="2">
        <f>VLOOKUP($F1453,Experiment!$A$2:$U$90,MATCH(Results!V$1,Experiment!$A$1:$U$1,0),FALSE)</f>
        <v>4</v>
      </c>
      <c r="W1453" s="3">
        <f>VLOOKUP($F1453,Experiment!$A$2:$U$90,MATCH(Results!W$1,Experiment!$A$1:$U$1,0),FALSE)</f>
        <v>0.25</v>
      </c>
      <c r="X1453" s="3">
        <f>VLOOKUP($F1453,Experiment!$A$2:$U$90,MATCH(Results!X$1,Experiment!$A$1:$U$1,0),FALSE)</f>
        <v>0.75</v>
      </c>
      <c r="Y1453" s="2">
        <f>VLOOKUP($F1453,Experiment!$A$2:$U$90,MATCH(Results!Y$1,Experiment!$A$1:$U$1,0),FALSE)</f>
        <v>1</v>
      </c>
      <c r="Z1453" s="3">
        <f>VLOOKUP($F1453,Experiment!$A$2:$U$90,MATCH(Results!Z$1,Experiment!$A$1:$U$1,0),FALSE)</f>
        <v>0.25</v>
      </c>
      <c r="AA1453" s="3">
        <f>VLOOKUP($F1453,Experiment!$A$2:$U$90,MATCH(Results!AA$1,Experiment!$A$1:$U$1,0),FALSE)</f>
        <v>0.5</v>
      </c>
      <c r="AB1453" s="3">
        <f>VLOOKUP($F1453,Experiment!$A$2:$U$90,MATCH(Results!AB$1,Experiment!$A$1:$U$1,0),FALSE)</f>
        <v>0.375</v>
      </c>
      <c r="AC1453" s="3">
        <f>VLOOKUP($F1453,Experiment!$A$2:$U$90,MATCH(Results!AC$1,Experiment!$A$1:$U$1,0),FALSE)</f>
        <v>0.625</v>
      </c>
      <c r="AD1453" s="2">
        <f>VLOOKUP($F1453,Experiment!$A$2:$U$90,MATCH(Results!AD$1,Experiment!$A$1:$U$1,0),FALSE)</f>
        <v>22.5</v>
      </c>
      <c r="AE1453" s="2">
        <f>VLOOKUP($F1453,Experiment!$A$2:$U$90,MATCH(Results!AE$1,Experiment!$A$1:$U$1,0),FALSE)</f>
        <v>7593.75</v>
      </c>
      <c r="AF1453" s="2">
        <f>VLOOKUP($F1453,Experiment!$A$2:$U$90,MATCH(Results!AF$1,Experiment!$A$1:$U$1,0),FALSE)</f>
        <v>87.142125289666879</v>
      </c>
      <c r="AG1453" s="3">
        <f>VLOOKUP($F1453,Experiment!$A$2:$W$90,MATCH(Results!AG$1,Experiment!$A$1:$W$1,0),FALSE)</f>
        <v>1</v>
      </c>
      <c r="AH1453" s="3">
        <f>VLOOKUP($F1453,Experiment!$A$2:$W$90,MATCH(Results!AH$1,Experiment!$A$1:$W$1,0),FALSE)</f>
        <v>0.625</v>
      </c>
      <c r="AI1453" s="3">
        <f>VLOOKUP($F1453,Experiment!$A$2:$X$90,MATCH(Results!AI$1,Experiment!$A$1:$X$1,0),FALSE)</f>
        <v>0.375</v>
      </c>
      <c r="AJ1453" s="2">
        <f>Table1[[#This Row],[Gain]]^Table1[[#This Row],[θ]]</f>
        <v>90</v>
      </c>
      <c r="AK1453" s="2">
        <f>-Table1[[#This Row],[λ]]*-Table1[[#This Row],[Loss]]^Table1[[#This Row],[θ]]</f>
        <v>180</v>
      </c>
      <c r="AL1453" s="2">
        <f>Table1[[#This Row],[v_n_w_g]]-Table1[[#This Row],[v_n_w_l]]</f>
        <v>-90</v>
      </c>
      <c r="AM1453" s="2">
        <f>IF(Table1[[#This Row],[diff_v]]&gt;=1,1,0)</f>
        <v>0</v>
      </c>
    </row>
    <row r="1454" spans="1:39" hidden="1" x14ac:dyDescent="0.3">
      <c r="A1454">
        <v>17</v>
      </c>
      <c r="B1454" t="s">
        <v>48</v>
      </c>
      <c r="C1454" s="22">
        <f>VLOOKUP(Table1[[#This Row],[Subject]],'Subject Profile'!$A$2:$E$8,4,FALSE)</f>
        <v>1</v>
      </c>
      <c r="D1454" s="22">
        <f>VLOOKUP(Table1[[#This Row],[Subject]],'Subject Profile'!$A$2:$E$8,5,FALSE)</f>
        <v>-2</v>
      </c>
      <c r="E1454" t="s">
        <v>111</v>
      </c>
      <c r="F1454" t="s">
        <v>67</v>
      </c>
      <c r="G1454" t="s">
        <v>7</v>
      </c>
      <c r="H1454">
        <f>IF(Table1[[#This Row],[decision]]="accept",1,0)</f>
        <v>1</v>
      </c>
      <c r="I1454">
        <v>20</v>
      </c>
      <c r="J1454" t="s">
        <v>107</v>
      </c>
      <c r="K1454">
        <v>1665040269</v>
      </c>
      <c r="L1454">
        <v>12</v>
      </c>
      <c r="M1454" t="str">
        <f>VLOOKUP($F1454,Experiment!$A$2:$U$90,MATCH(Results!M$1,Experiment!$A$1:$U$1,0)+1,FALSE)</f>
        <v>I</v>
      </c>
      <c r="N1454">
        <f>IF(Table1[[#This Row],[Impact]]="I",0,1)</f>
        <v>0</v>
      </c>
      <c r="O1454" s="2">
        <f>VLOOKUP($F1454,Experiment!$A$2:$U$90,MATCH(Results!O$1,Experiment!$A$1:$U$1,0),FALSE)</f>
        <v>-10</v>
      </c>
      <c r="P1454" s="3">
        <f>VLOOKUP($F1454,Experiment!$A$2:$U$90,MATCH(Results!P$1,Experiment!$A$1:$U$1,0),FALSE)</f>
        <v>0.5</v>
      </c>
      <c r="Q1454" s="2">
        <f>VLOOKUP($F1454,Experiment!$A$2:$U$90,MATCH(Results!Q$1,Experiment!$A$1:$U$1,0),FALSE)</f>
        <v>20</v>
      </c>
      <c r="R1454" s="3">
        <f>VLOOKUP($F1454,Experiment!$A$2:$U$90,MATCH(Results!R$1,Experiment!$A$1:$U$1,0),FALSE)</f>
        <v>0.5</v>
      </c>
      <c r="S1454" s="2">
        <f>VLOOKUP($F1454,Experiment!$A$2:$U$90,MATCH(Results!S$1,Experiment!$A$1:$U$1,0),FALSE)</f>
        <v>5</v>
      </c>
      <c r="T1454" s="2">
        <f>VLOOKUP($F1454,Experiment!$A$2:$U$90,MATCH(Results!T$1,Experiment!$A$1:$U$1,0),FALSE)</f>
        <v>225</v>
      </c>
      <c r="U1454" s="2">
        <f>VLOOKUP($F1454,Experiment!$A$2:$U$90,MATCH(Results!U$1,Experiment!$A$1:$U$1,0),FALSE)</f>
        <v>15</v>
      </c>
      <c r="V1454" s="2">
        <f>VLOOKUP($F1454,Experiment!$A$2:$U$90,MATCH(Results!V$1,Experiment!$A$1:$U$1,0),FALSE)</f>
        <v>4</v>
      </c>
      <c r="W1454" s="3">
        <f>VLOOKUP($F1454,Experiment!$A$2:$U$90,MATCH(Results!W$1,Experiment!$A$1:$U$1,0),FALSE)</f>
        <v>0.25</v>
      </c>
      <c r="X1454" s="3">
        <f>VLOOKUP($F1454,Experiment!$A$2:$U$90,MATCH(Results!X$1,Experiment!$A$1:$U$1,0),FALSE)</f>
        <v>0.75</v>
      </c>
      <c r="Y1454" s="2">
        <f>VLOOKUP($F1454,Experiment!$A$2:$U$90,MATCH(Results!Y$1,Experiment!$A$1:$U$1,0),FALSE)</f>
        <v>2</v>
      </c>
      <c r="Z1454" s="3">
        <f>VLOOKUP($F1454,Experiment!$A$2:$U$90,MATCH(Results!Z$1,Experiment!$A$1:$U$1,0),FALSE)</f>
        <v>0.5</v>
      </c>
      <c r="AA1454" s="3">
        <f>VLOOKUP($F1454,Experiment!$A$2:$U$90,MATCH(Results!AA$1,Experiment!$A$1:$U$1,0),FALSE)</f>
        <v>0.25</v>
      </c>
      <c r="AB1454" s="3">
        <f>VLOOKUP($F1454,Experiment!$A$2:$U$90,MATCH(Results!AB$1,Experiment!$A$1:$U$1,0),FALSE)</f>
        <v>0.625</v>
      </c>
      <c r="AC1454" s="3">
        <f>VLOOKUP($F1454,Experiment!$A$2:$U$90,MATCH(Results!AC$1,Experiment!$A$1:$U$1,0),FALSE)</f>
        <v>0.375</v>
      </c>
      <c r="AD1454" s="2">
        <f>VLOOKUP($F1454,Experiment!$A$2:$U$90,MATCH(Results!AD$1,Experiment!$A$1:$U$1,0),FALSE)</f>
        <v>1.25</v>
      </c>
      <c r="AE1454" s="2">
        <f>VLOOKUP($F1454,Experiment!$A$2:$U$90,MATCH(Results!AE$1,Experiment!$A$1:$U$1,0),FALSE)</f>
        <v>210.9375</v>
      </c>
      <c r="AF1454" s="2">
        <f>VLOOKUP($F1454,Experiment!$A$2:$U$90,MATCH(Results!AF$1,Experiment!$A$1:$U$1,0),FALSE)</f>
        <v>14.523687548277813</v>
      </c>
      <c r="AG1454" s="3">
        <f>VLOOKUP($F1454,Experiment!$A$2:$W$90,MATCH(Results!AG$1,Experiment!$A$1:$W$1,0),FALSE)</f>
        <v>0.82730419370997643</v>
      </c>
      <c r="AH1454" s="3">
        <f>VLOOKUP($F1454,Experiment!$A$2:$W$90,MATCH(Results!AH$1,Experiment!$A$1:$W$1,0),FALSE)</f>
        <v>0.38648875795104182</v>
      </c>
      <c r="AI1454" s="3">
        <f>VLOOKUP($F1454,Experiment!$A$2:$X$90,MATCH(Results!AI$1,Experiment!$A$1:$X$1,0),FALSE)</f>
        <v>0.61351124204895813</v>
      </c>
      <c r="AJ1454" s="2">
        <f>Table1[[#This Row],[Gain]]^Table1[[#This Row],[θ]]</f>
        <v>20</v>
      </c>
      <c r="AK1454" s="2">
        <f>-Table1[[#This Row],[λ]]*-Table1[[#This Row],[Loss]]^Table1[[#This Row],[θ]]</f>
        <v>20</v>
      </c>
      <c r="AL1454" s="2">
        <f>Table1[[#This Row],[v_n_w_g]]-Table1[[#This Row],[v_n_w_l]]</f>
        <v>0</v>
      </c>
      <c r="AM1454" s="2">
        <f>IF(Table1[[#This Row],[diff_v]]&gt;=1,1,0)</f>
        <v>0</v>
      </c>
    </row>
    <row r="1455" spans="1:39" hidden="1" x14ac:dyDescent="0.3">
      <c r="A1455">
        <v>18</v>
      </c>
      <c r="B1455" t="s">
        <v>48</v>
      </c>
      <c r="C1455" s="22">
        <f>VLOOKUP(Table1[[#This Row],[Subject]],'Subject Profile'!$A$2:$E$8,4,FALSE)</f>
        <v>1</v>
      </c>
      <c r="D1455" s="22">
        <f>VLOOKUP(Table1[[#This Row],[Subject]],'Subject Profile'!$A$2:$E$8,5,FALSE)</f>
        <v>-2</v>
      </c>
      <c r="E1455" t="s">
        <v>111</v>
      </c>
      <c r="F1455" t="s">
        <v>75</v>
      </c>
      <c r="G1455" t="s">
        <v>7</v>
      </c>
      <c r="H1455">
        <f>IF(Table1[[#This Row],[decision]]="accept",1,0)</f>
        <v>1</v>
      </c>
      <c r="I1455">
        <v>-50</v>
      </c>
      <c r="J1455" t="s">
        <v>107</v>
      </c>
      <c r="K1455">
        <v>1665040289</v>
      </c>
      <c r="L1455">
        <v>20</v>
      </c>
      <c r="M1455" t="str">
        <f>VLOOKUP($F1455,Experiment!$A$2:$U$90,MATCH(Results!M$1,Experiment!$A$1:$U$1,0)+1,FALSE)</f>
        <v>I</v>
      </c>
      <c r="N1455">
        <f>IF(Table1[[#This Row],[Impact]]="I",0,1)</f>
        <v>0</v>
      </c>
      <c r="O1455" s="2">
        <f>VLOOKUP($F1455,Experiment!$A$2:$U$90,MATCH(Results!O$1,Experiment!$A$1:$U$1,0),FALSE)</f>
        <v>-50</v>
      </c>
      <c r="P1455" s="3">
        <f>VLOOKUP($F1455,Experiment!$A$2:$U$90,MATCH(Results!P$1,Experiment!$A$1:$U$1,0),FALSE)</f>
        <v>0.5</v>
      </c>
      <c r="Q1455" s="2">
        <f>VLOOKUP($F1455,Experiment!$A$2:$U$90,MATCH(Results!Q$1,Experiment!$A$1:$U$1,0),FALSE)</f>
        <v>70</v>
      </c>
      <c r="R1455" s="3">
        <f>VLOOKUP($F1455,Experiment!$A$2:$U$90,MATCH(Results!R$1,Experiment!$A$1:$U$1,0),FALSE)</f>
        <v>0.5</v>
      </c>
      <c r="S1455" s="2">
        <f>VLOOKUP($F1455,Experiment!$A$2:$U$90,MATCH(Results!S$1,Experiment!$A$1:$U$1,0),FALSE)</f>
        <v>10</v>
      </c>
      <c r="T1455" s="2">
        <f>VLOOKUP($F1455,Experiment!$A$2:$U$90,MATCH(Results!T$1,Experiment!$A$1:$U$1,0),FALSE)</f>
        <v>3600</v>
      </c>
      <c r="U1455" s="2">
        <f>VLOOKUP($F1455,Experiment!$A$2:$U$90,MATCH(Results!U$1,Experiment!$A$1:$U$1,0),FALSE)</f>
        <v>60</v>
      </c>
      <c r="V1455" s="2">
        <f>VLOOKUP($F1455,Experiment!$A$2:$U$90,MATCH(Results!V$1,Experiment!$A$1:$U$1,0),FALSE)</f>
        <v>2</v>
      </c>
      <c r="W1455" s="3">
        <f>VLOOKUP($F1455,Experiment!$A$2:$U$90,MATCH(Results!W$1,Experiment!$A$1:$U$1,0),FALSE)</f>
        <v>0.25</v>
      </c>
      <c r="X1455" s="3">
        <f>VLOOKUP($F1455,Experiment!$A$2:$U$90,MATCH(Results!X$1,Experiment!$A$1:$U$1,0),FALSE)</f>
        <v>0.75</v>
      </c>
      <c r="Y1455" s="2">
        <f>VLOOKUP($F1455,Experiment!$A$2:$U$90,MATCH(Results!Y$1,Experiment!$A$1:$U$1,0),FALSE)</f>
        <v>1</v>
      </c>
      <c r="Z1455" s="3">
        <f>VLOOKUP($F1455,Experiment!$A$2:$U$90,MATCH(Results!Z$1,Experiment!$A$1:$U$1,0),FALSE)</f>
        <v>0.25</v>
      </c>
      <c r="AA1455" s="3">
        <f>VLOOKUP($F1455,Experiment!$A$2:$U$90,MATCH(Results!AA$1,Experiment!$A$1:$U$1,0),FALSE)</f>
        <v>0.5</v>
      </c>
      <c r="AB1455" s="3">
        <f>VLOOKUP($F1455,Experiment!$A$2:$U$90,MATCH(Results!AB$1,Experiment!$A$1:$U$1,0),FALSE)</f>
        <v>0.375</v>
      </c>
      <c r="AC1455" s="3">
        <f>VLOOKUP($F1455,Experiment!$A$2:$U$90,MATCH(Results!AC$1,Experiment!$A$1:$U$1,0),FALSE)</f>
        <v>0.625</v>
      </c>
      <c r="AD1455" s="2">
        <f>VLOOKUP($F1455,Experiment!$A$2:$U$90,MATCH(Results!AD$1,Experiment!$A$1:$U$1,0),FALSE)</f>
        <v>25</v>
      </c>
      <c r="AE1455" s="2">
        <f>VLOOKUP($F1455,Experiment!$A$2:$U$90,MATCH(Results!AE$1,Experiment!$A$1:$U$1,0),FALSE)</f>
        <v>3375</v>
      </c>
      <c r="AF1455" s="2">
        <f>VLOOKUP($F1455,Experiment!$A$2:$U$90,MATCH(Results!AF$1,Experiment!$A$1:$U$1,0),FALSE)</f>
        <v>58.094750193111253</v>
      </c>
      <c r="AG1455" s="3">
        <f>VLOOKUP($F1455,Experiment!$A$2:$W$90,MATCH(Results!AG$1,Experiment!$A$1:$W$1,0),FALSE)</f>
        <v>1</v>
      </c>
      <c r="AH1455" s="3">
        <f>VLOOKUP($F1455,Experiment!$A$2:$W$90,MATCH(Results!AH$1,Experiment!$A$1:$W$1,0),FALSE)</f>
        <v>0.625</v>
      </c>
      <c r="AI1455" s="3">
        <f>VLOOKUP($F1455,Experiment!$A$2:$X$90,MATCH(Results!AI$1,Experiment!$A$1:$X$1,0),FALSE)</f>
        <v>0.375</v>
      </c>
      <c r="AJ1455" s="2">
        <f>Table1[[#This Row],[Gain]]^Table1[[#This Row],[θ]]</f>
        <v>70</v>
      </c>
      <c r="AK1455" s="2">
        <f>-Table1[[#This Row],[λ]]*-Table1[[#This Row],[Loss]]^Table1[[#This Row],[θ]]</f>
        <v>100</v>
      </c>
      <c r="AL1455" s="2">
        <f>Table1[[#This Row],[v_n_w_g]]-Table1[[#This Row],[v_n_w_l]]</f>
        <v>-30</v>
      </c>
      <c r="AM1455" s="2">
        <f>IF(Table1[[#This Row],[diff_v]]&gt;=1,1,0)</f>
        <v>0</v>
      </c>
    </row>
    <row r="1456" spans="1:39" hidden="1" x14ac:dyDescent="0.3">
      <c r="A1456">
        <v>19</v>
      </c>
      <c r="B1456" t="s">
        <v>48</v>
      </c>
      <c r="C1456" s="22">
        <f>VLOOKUP(Table1[[#This Row],[Subject]],'Subject Profile'!$A$2:$E$8,4,FALSE)</f>
        <v>1</v>
      </c>
      <c r="D1456" s="22">
        <f>VLOOKUP(Table1[[#This Row],[Subject]],'Subject Profile'!$A$2:$E$8,5,FALSE)</f>
        <v>-2</v>
      </c>
      <c r="E1456" t="s">
        <v>111</v>
      </c>
      <c r="F1456" t="s">
        <v>85</v>
      </c>
      <c r="G1456" t="s">
        <v>5</v>
      </c>
      <c r="H1456">
        <f>IF(Table1[[#This Row],[decision]]="accept",1,0)</f>
        <v>0</v>
      </c>
      <c r="I1456">
        <v>0</v>
      </c>
      <c r="J1456" t="s">
        <v>107</v>
      </c>
      <c r="K1456">
        <v>1665040296</v>
      </c>
      <c r="L1456">
        <v>7</v>
      </c>
      <c r="M1456" t="str">
        <f>VLOOKUP($F1456,Experiment!$A$2:$U$90,MATCH(Results!M$1,Experiment!$A$1:$U$1,0)+1,FALSE)</f>
        <v>I</v>
      </c>
      <c r="N1456">
        <f>IF(Table1[[#This Row],[Impact]]="I",0,1)</f>
        <v>0</v>
      </c>
      <c r="O1456" s="2">
        <f>VLOOKUP($F1456,Experiment!$A$2:$U$90,MATCH(Results!O$1,Experiment!$A$1:$U$1,0),FALSE)</f>
        <v>-90</v>
      </c>
      <c r="P1456" s="3">
        <f>VLOOKUP($F1456,Experiment!$A$2:$U$90,MATCH(Results!P$1,Experiment!$A$1:$U$1,0),FALSE)</f>
        <v>0.5</v>
      </c>
      <c r="Q1456" s="2">
        <f>VLOOKUP($F1456,Experiment!$A$2:$U$90,MATCH(Results!Q$1,Experiment!$A$1:$U$1,0),FALSE)</f>
        <v>80</v>
      </c>
      <c r="R1456" s="3">
        <f>VLOOKUP($F1456,Experiment!$A$2:$U$90,MATCH(Results!R$1,Experiment!$A$1:$U$1,0),FALSE)</f>
        <v>0.5</v>
      </c>
      <c r="S1456" s="2">
        <f>VLOOKUP($F1456,Experiment!$A$2:$U$90,MATCH(Results!S$1,Experiment!$A$1:$U$1,0),FALSE)</f>
        <v>-5</v>
      </c>
      <c r="T1456" s="2">
        <f>VLOOKUP($F1456,Experiment!$A$2:$U$90,MATCH(Results!T$1,Experiment!$A$1:$U$1,0),FALSE)</f>
        <v>7225</v>
      </c>
      <c r="U1456" s="2">
        <f>VLOOKUP($F1456,Experiment!$A$2:$U$90,MATCH(Results!U$1,Experiment!$A$1:$U$1,0),FALSE)</f>
        <v>85</v>
      </c>
      <c r="V1456" s="2">
        <f>VLOOKUP($F1456,Experiment!$A$2:$U$90,MATCH(Results!V$1,Experiment!$A$1:$U$1,0),FALSE)</f>
        <v>2</v>
      </c>
      <c r="W1456" s="3">
        <f>VLOOKUP($F1456,Experiment!$A$2:$U$90,MATCH(Results!W$1,Experiment!$A$1:$U$1,0),FALSE)</f>
        <v>0.25</v>
      </c>
      <c r="X1456" s="3">
        <f>VLOOKUP($F1456,Experiment!$A$2:$U$90,MATCH(Results!X$1,Experiment!$A$1:$U$1,0),FALSE)</f>
        <v>0.75</v>
      </c>
      <c r="Y1456" s="2">
        <f>VLOOKUP($F1456,Experiment!$A$2:$U$90,MATCH(Results!Y$1,Experiment!$A$1:$U$1,0),FALSE)</f>
        <v>2</v>
      </c>
      <c r="Z1456" s="3">
        <f>VLOOKUP($F1456,Experiment!$A$2:$U$90,MATCH(Results!Z$1,Experiment!$A$1:$U$1,0),FALSE)</f>
        <v>0.5</v>
      </c>
      <c r="AA1456" s="3">
        <f>VLOOKUP($F1456,Experiment!$A$2:$U$90,MATCH(Results!AA$1,Experiment!$A$1:$U$1,0),FALSE)</f>
        <v>0.25</v>
      </c>
      <c r="AB1456" s="3">
        <f>VLOOKUP($F1456,Experiment!$A$2:$U$90,MATCH(Results!AB$1,Experiment!$A$1:$U$1,0),FALSE)</f>
        <v>0.625</v>
      </c>
      <c r="AC1456" s="3">
        <f>VLOOKUP($F1456,Experiment!$A$2:$U$90,MATCH(Results!AC$1,Experiment!$A$1:$U$1,0),FALSE)</f>
        <v>0.375</v>
      </c>
      <c r="AD1456" s="2">
        <f>VLOOKUP($F1456,Experiment!$A$2:$U$90,MATCH(Results!AD$1,Experiment!$A$1:$U$1,0),FALSE)</f>
        <v>-26.25</v>
      </c>
      <c r="AE1456" s="2">
        <f>VLOOKUP($F1456,Experiment!$A$2:$U$90,MATCH(Results!AE$1,Experiment!$A$1:$U$1,0),FALSE)</f>
        <v>6773.4375</v>
      </c>
      <c r="AF1456" s="2">
        <f>VLOOKUP($F1456,Experiment!$A$2:$U$90,MATCH(Results!AF$1,Experiment!$A$1:$U$1,0),FALSE)</f>
        <v>82.300896106907615</v>
      </c>
      <c r="AG1456" s="3">
        <f>VLOOKUP($F1456,Experiment!$A$2:$W$90,MATCH(Results!AG$1,Experiment!$A$1:$W$1,0),FALSE)</f>
        <v>0.82730419370997643</v>
      </c>
      <c r="AH1456" s="3">
        <f>VLOOKUP($F1456,Experiment!$A$2:$W$90,MATCH(Results!AH$1,Experiment!$A$1:$W$1,0),FALSE)</f>
        <v>0.38648875795104182</v>
      </c>
      <c r="AI1456" s="3">
        <f>VLOOKUP($F1456,Experiment!$A$2:$X$90,MATCH(Results!AI$1,Experiment!$A$1:$X$1,0),FALSE)</f>
        <v>0.61351124204895813</v>
      </c>
      <c r="AJ1456" s="2">
        <f>Table1[[#This Row],[Gain]]^Table1[[#This Row],[θ]]</f>
        <v>80</v>
      </c>
      <c r="AK1456" s="2">
        <f>-Table1[[#This Row],[λ]]*-Table1[[#This Row],[Loss]]^Table1[[#This Row],[θ]]</f>
        <v>180</v>
      </c>
      <c r="AL1456" s="2">
        <f>Table1[[#This Row],[v_n_w_g]]-Table1[[#This Row],[v_n_w_l]]</f>
        <v>-100</v>
      </c>
      <c r="AM1456" s="2">
        <f>IF(Table1[[#This Row],[diff_v]]&gt;=1,1,0)</f>
        <v>0</v>
      </c>
    </row>
    <row r="1457" spans="1:39" hidden="1" x14ac:dyDescent="0.3">
      <c r="A1457">
        <v>20</v>
      </c>
      <c r="B1457" t="s">
        <v>48</v>
      </c>
      <c r="C1457" s="22">
        <f>VLOOKUP(Table1[[#This Row],[Subject]],'Subject Profile'!$A$2:$E$8,4,FALSE)</f>
        <v>1</v>
      </c>
      <c r="D1457" s="22">
        <f>VLOOKUP(Table1[[#This Row],[Subject]],'Subject Profile'!$A$2:$E$8,5,FALSE)</f>
        <v>-2</v>
      </c>
      <c r="E1457" t="s">
        <v>111</v>
      </c>
      <c r="F1457" t="s">
        <v>105</v>
      </c>
      <c r="G1457" t="s">
        <v>5</v>
      </c>
      <c r="H1457">
        <f>IF(Table1[[#This Row],[decision]]="accept",1,0)</f>
        <v>0</v>
      </c>
      <c r="I1457">
        <v>0</v>
      </c>
      <c r="J1457" t="s">
        <v>107</v>
      </c>
      <c r="K1457">
        <v>1665040306</v>
      </c>
      <c r="L1457">
        <v>10</v>
      </c>
      <c r="M1457" t="str">
        <f>VLOOKUP($F1457,Experiment!$A$2:$U$90,MATCH(Results!M$1,Experiment!$A$1:$U$1,0)+1,FALSE)</f>
        <v>G</v>
      </c>
      <c r="N1457">
        <f>IF(Table1[[#This Row],[Impact]]="I",0,1)</f>
        <v>1</v>
      </c>
      <c r="O1457" s="2">
        <f>VLOOKUP($F1457,Experiment!$A$2:$U$90,MATCH(Results!O$1,Experiment!$A$1:$U$1,0),FALSE)</f>
        <v>-50</v>
      </c>
      <c r="P1457" s="3">
        <f>VLOOKUP($F1457,Experiment!$A$2:$U$90,MATCH(Results!P$1,Experiment!$A$1:$U$1,0),FALSE)</f>
        <v>0.5</v>
      </c>
      <c r="Q1457" s="2">
        <f>VLOOKUP($F1457,Experiment!$A$2:$U$90,MATCH(Results!Q$1,Experiment!$A$1:$U$1,0),FALSE)</f>
        <v>40</v>
      </c>
      <c r="R1457" s="3">
        <f>VLOOKUP($F1457,Experiment!$A$2:$U$90,MATCH(Results!R$1,Experiment!$A$1:$U$1,0),FALSE)</f>
        <v>0.5</v>
      </c>
      <c r="S1457" s="2">
        <f>VLOOKUP($F1457,Experiment!$A$2:$U$90,MATCH(Results!S$1,Experiment!$A$1:$U$1,0),FALSE)</f>
        <v>-5</v>
      </c>
      <c r="T1457" s="2">
        <f>VLOOKUP($F1457,Experiment!$A$2:$U$90,MATCH(Results!T$1,Experiment!$A$1:$U$1,0),FALSE)</f>
        <v>2025</v>
      </c>
      <c r="U1457" s="2">
        <f>VLOOKUP($F1457,Experiment!$A$2:$U$90,MATCH(Results!U$1,Experiment!$A$1:$U$1,0),FALSE)</f>
        <v>45</v>
      </c>
      <c r="V1457" s="2">
        <f>VLOOKUP($F1457,Experiment!$A$2:$U$90,MATCH(Results!V$1,Experiment!$A$1:$U$1,0),FALSE)</f>
        <v>4</v>
      </c>
      <c r="W1457" s="3">
        <f>VLOOKUP($F1457,Experiment!$A$2:$U$90,MATCH(Results!W$1,Experiment!$A$1:$U$1,0),FALSE)</f>
        <v>0.25</v>
      </c>
      <c r="X1457" s="3">
        <f>VLOOKUP($F1457,Experiment!$A$2:$U$90,MATCH(Results!X$1,Experiment!$A$1:$U$1,0),FALSE)</f>
        <v>0.75</v>
      </c>
      <c r="Y1457" s="2">
        <f>VLOOKUP($F1457,Experiment!$A$2:$U$90,MATCH(Results!Y$1,Experiment!$A$1:$U$1,0),FALSE)</f>
        <v>1</v>
      </c>
      <c r="Z1457" s="3">
        <f>VLOOKUP($F1457,Experiment!$A$2:$U$90,MATCH(Results!Z$1,Experiment!$A$1:$U$1,0),FALSE)</f>
        <v>0.25</v>
      </c>
      <c r="AA1457" s="3">
        <f>VLOOKUP($F1457,Experiment!$A$2:$U$90,MATCH(Results!AA$1,Experiment!$A$1:$U$1,0),FALSE)</f>
        <v>0.5</v>
      </c>
      <c r="AB1457" s="3">
        <f>VLOOKUP($F1457,Experiment!$A$2:$U$90,MATCH(Results!AB$1,Experiment!$A$1:$U$1,0),FALSE)</f>
        <v>0.375</v>
      </c>
      <c r="AC1457" s="3">
        <f>VLOOKUP($F1457,Experiment!$A$2:$U$90,MATCH(Results!AC$1,Experiment!$A$1:$U$1,0),FALSE)</f>
        <v>0.625</v>
      </c>
      <c r="AD1457" s="2">
        <f>VLOOKUP($F1457,Experiment!$A$2:$U$90,MATCH(Results!AD$1,Experiment!$A$1:$U$1,0),FALSE)</f>
        <v>6.25</v>
      </c>
      <c r="AE1457" s="2">
        <f>VLOOKUP($F1457,Experiment!$A$2:$U$90,MATCH(Results!AE$1,Experiment!$A$1:$U$1,0),FALSE)</f>
        <v>1898.4375</v>
      </c>
      <c r="AF1457" s="2">
        <f>VLOOKUP($F1457,Experiment!$A$2:$U$90,MATCH(Results!AF$1,Experiment!$A$1:$U$1,0),FALSE)</f>
        <v>43.571062644833439</v>
      </c>
      <c r="AG1457" s="3">
        <f>VLOOKUP($F1457,Experiment!$A$2:$W$90,MATCH(Results!AG$1,Experiment!$A$1:$W$1,0),FALSE)</f>
        <v>1</v>
      </c>
      <c r="AH1457" s="3">
        <f>VLOOKUP($F1457,Experiment!$A$2:$W$90,MATCH(Results!AH$1,Experiment!$A$1:$W$1,0),FALSE)</f>
        <v>0.625</v>
      </c>
      <c r="AI1457" s="3">
        <f>VLOOKUP($F1457,Experiment!$A$2:$X$90,MATCH(Results!AI$1,Experiment!$A$1:$X$1,0),FALSE)</f>
        <v>0.375</v>
      </c>
      <c r="AJ1457" s="2">
        <f>Table1[[#This Row],[Gain]]^Table1[[#This Row],[θ]]</f>
        <v>40</v>
      </c>
      <c r="AK1457" s="2">
        <f>-Table1[[#This Row],[λ]]*-Table1[[#This Row],[Loss]]^Table1[[#This Row],[θ]]</f>
        <v>100</v>
      </c>
      <c r="AL1457" s="2">
        <f>Table1[[#This Row],[v_n_w_g]]-Table1[[#This Row],[v_n_w_l]]</f>
        <v>-60</v>
      </c>
      <c r="AM1457" s="2">
        <f>IF(Table1[[#This Row],[diff_v]]&gt;=1,1,0)</f>
        <v>0</v>
      </c>
    </row>
    <row r="1458" spans="1:39" hidden="1" x14ac:dyDescent="0.3">
      <c r="A1458">
        <v>21</v>
      </c>
      <c r="B1458" t="s">
        <v>48</v>
      </c>
      <c r="C1458" s="22">
        <f>VLOOKUP(Table1[[#This Row],[Subject]],'Subject Profile'!$A$2:$E$8,4,FALSE)</f>
        <v>1</v>
      </c>
      <c r="D1458" s="22">
        <f>VLOOKUP(Table1[[#This Row],[Subject]],'Subject Profile'!$A$2:$E$8,5,FALSE)</f>
        <v>-2</v>
      </c>
      <c r="E1458" t="s">
        <v>111</v>
      </c>
      <c r="F1458" t="s">
        <v>94</v>
      </c>
      <c r="G1458" t="s">
        <v>5</v>
      </c>
      <c r="H1458">
        <f>IF(Table1[[#This Row],[decision]]="accept",1,0)</f>
        <v>0</v>
      </c>
      <c r="I1458">
        <v>0</v>
      </c>
      <c r="J1458" t="s">
        <v>107</v>
      </c>
      <c r="K1458">
        <v>1665040315</v>
      </c>
      <c r="L1458">
        <v>9</v>
      </c>
      <c r="M1458" t="str">
        <f>VLOOKUP($F1458,Experiment!$A$2:$U$90,MATCH(Results!M$1,Experiment!$A$1:$U$1,0)+1,FALSE)</f>
        <v>I</v>
      </c>
      <c r="N1458">
        <f>IF(Table1[[#This Row],[Impact]]="I",0,1)</f>
        <v>0</v>
      </c>
      <c r="O1458" s="2">
        <f>VLOOKUP($F1458,Experiment!$A$2:$U$90,MATCH(Results!O$1,Experiment!$A$1:$U$1,0),FALSE)</f>
        <v>-90</v>
      </c>
      <c r="P1458" s="3">
        <f>VLOOKUP($F1458,Experiment!$A$2:$U$90,MATCH(Results!P$1,Experiment!$A$1:$U$1,0),FALSE)</f>
        <v>0.5</v>
      </c>
      <c r="Q1458" s="2">
        <f>VLOOKUP($F1458,Experiment!$A$2:$U$90,MATCH(Results!Q$1,Experiment!$A$1:$U$1,0),FALSE)</f>
        <v>90</v>
      </c>
      <c r="R1458" s="3">
        <f>VLOOKUP($F1458,Experiment!$A$2:$U$90,MATCH(Results!R$1,Experiment!$A$1:$U$1,0),FALSE)</f>
        <v>0.5</v>
      </c>
      <c r="S1458" s="2">
        <f>VLOOKUP($F1458,Experiment!$A$2:$U$90,MATCH(Results!S$1,Experiment!$A$1:$U$1,0),FALSE)</f>
        <v>0</v>
      </c>
      <c r="T1458" s="2">
        <f>VLOOKUP($F1458,Experiment!$A$2:$U$90,MATCH(Results!T$1,Experiment!$A$1:$U$1,0),FALSE)</f>
        <v>8100</v>
      </c>
      <c r="U1458" s="2">
        <f>VLOOKUP($F1458,Experiment!$A$2:$U$90,MATCH(Results!U$1,Experiment!$A$1:$U$1,0),FALSE)</f>
        <v>90</v>
      </c>
      <c r="V1458" s="2">
        <f>VLOOKUP($F1458,Experiment!$A$2:$U$90,MATCH(Results!V$1,Experiment!$A$1:$U$1,0),FALSE)</f>
        <v>2</v>
      </c>
      <c r="W1458" s="3">
        <f>VLOOKUP($F1458,Experiment!$A$2:$U$90,MATCH(Results!W$1,Experiment!$A$1:$U$1,0),FALSE)</f>
        <v>0.25</v>
      </c>
      <c r="X1458" s="3">
        <f>VLOOKUP($F1458,Experiment!$A$2:$U$90,MATCH(Results!X$1,Experiment!$A$1:$U$1,0),FALSE)</f>
        <v>0.75</v>
      </c>
      <c r="Y1458" s="2">
        <f>VLOOKUP($F1458,Experiment!$A$2:$U$90,MATCH(Results!Y$1,Experiment!$A$1:$U$1,0),FALSE)</f>
        <v>2</v>
      </c>
      <c r="Z1458" s="3">
        <f>VLOOKUP($F1458,Experiment!$A$2:$U$90,MATCH(Results!Z$1,Experiment!$A$1:$U$1,0),FALSE)</f>
        <v>0.5</v>
      </c>
      <c r="AA1458" s="3">
        <f>VLOOKUP($F1458,Experiment!$A$2:$U$90,MATCH(Results!AA$1,Experiment!$A$1:$U$1,0),FALSE)</f>
        <v>0.25</v>
      </c>
      <c r="AB1458" s="3">
        <f>VLOOKUP($F1458,Experiment!$A$2:$U$90,MATCH(Results!AB$1,Experiment!$A$1:$U$1,0),FALSE)</f>
        <v>0.625</v>
      </c>
      <c r="AC1458" s="3">
        <f>VLOOKUP($F1458,Experiment!$A$2:$U$90,MATCH(Results!AC$1,Experiment!$A$1:$U$1,0),FALSE)</f>
        <v>0.375</v>
      </c>
      <c r="AD1458" s="2">
        <f>VLOOKUP($F1458,Experiment!$A$2:$U$90,MATCH(Results!AD$1,Experiment!$A$1:$U$1,0),FALSE)</f>
        <v>-22.5</v>
      </c>
      <c r="AE1458" s="2">
        <f>VLOOKUP($F1458,Experiment!$A$2:$U$90,MATCH(Results!AE$1,Experiment!$A$1:$U$1,0),FALSE)</f>
        <v>7593.75</v>
      </c>
      <c r="AF1458" s="2">
        <f>VLOOKUP($F1458,Experiment!$A$2:$U$90,MATCH(Results!AF$1,Experiment!$A$1:$U$1,0),FALSE)</f>
        <v>87.142125289666879</v>
      </c>
      <c r="AG1458" s="3">
        <f>VLOOKUP($F1458,Experiment!$A$2:$W$90,MATCH(Results!AG$1,Experiment!$A$1:$W$1,0),FALSE)</f>
        <v>0.82730419370997643</v>
      </c>
      <c r="AH1458" s="3">
        <f>VLOOKUP($F1458,Experiment!$A$2:$W$90,MATCH(Results!AH$1,Experiment!$A$1:$W$1,0),FALSE)</f>
        <v>0.38648875795104182</v>
      </c>
      <c r="AI1458" s="3">
        <f>VLOOKUP($F1458,Experiment!$A$2:$X$90,MATCH(Results!AI$1,Experiment!$A$1:$X$1,0),FALSE)</f>
        <v>0.61351124204895813</v>
      </c>
      <c r="AJ1458" s="2">
        <f>Table1[[#This Row],[Gain]]^Table1[[#This Row],[θ]]</f>
        <v>90</v>
      </c>
      <c r="AK1458" s="2">
        <f>-Table1[[#This Row],[λ]]*-Table1[[#This Row],[Loss]]^Table1[[#This Row],[θ]]</f>
        <v>180</v>
      </c>
      <c r="AL1458" s="2">
        <f>Table1[[#This Row],[v_n_w_g]]-Table1[[#This Row],[v_n_w_l]]</f>
        <v>-90</v>
      </c>
      <c r="AM1458" s="2">
        <f>IF(Table1[[#This Row],[diff_v]]&gt;=1,1,0)</f>
        <v>0</v>
      </c>
    </row>
    <row r="1459" spans="1:39" hidden="1" x14ac:dyDescent="0.3">
      <c r="A1459">
        <v>22</v>
      </c>
      <c r="B1459" t="s">
        <v>48</v>
      </c>
      <c r="C1459" s="22">
        <f>VLOOKUP(Table1[[#This Row],[Subject]],'Subject Profile'!$A$2:$E$8,4,FALSE)</f>
        <v>1</v>
      </c>
      <c r="D1459" s="22">
        <f>VLOOKUP(Table1[[#This Row],[Subject]],'Subject Profile'!$A$2:$E$8,5,FALSE)</f>
        <v>-2</v>
      </c>
      <c r="E1459" t="s">
        <v>111</v>
      </c>
      <c r="F1459" t="s">
        <v>66</v>
      </c>
      <c r="G1459" t="s">
        <v>7</v>
      </c>
      <c r="H1459">
        <f>IF(Table1[[#This Row],[decision]]="accept",1,0)</f>
        <v>1</v>
      </c>
      <c r="I1459">
        <v>20</v>
      </c>
      <c r="J1459" t="s">
        <v>107</v>
      </c>
      <c r="K1459">
        <v>1665040322</v>
      </c>
      <c r="L1459">
        <v>7</v>
      </c>
      <c r="M1459" t="str">
        <f>VLOOKUP($F1459,Experiment!$A$2:$U$90,MATCH(Results!M$1,Experiment!$A$1:$U$1,0)+1,FALSE)</f>
        <v>G</v>
      </c>
      <c r="N1459">
        <f>IF(Table1[[#This Row],[Impact]]="I",0,1)</f>
        <v>1</v>
      </c>
      <c r="O1459" s="2">
        <f>VLOOKUP($F1459,Experiment!$A$2:$U$90,MATCH(Results!O$1,Experiment!$A$1:$U$1,0),FALSE)</f>
        <v>-10</v>
      </c>
      <c r="P1459" s="3">
        <f>VLOOKUP($F1459,Experiment!$A$2:$U$90,MATCH(Results!P$1,Experiment!$A$1:$U$1,0),FALSE)</f>
        <v>0.5</v>
      </c>
      <c r="Q1459" s="2">
        <f>VLOOKUP($F1459,Experiment!$A$2:$U$90,MATCH(Results!Q$1,Experiment!$A$1:$U$1,0),FALSE)</f>
        <v>20</v>
      </c>
      <c r="R1459" s="3">
        <f>VLOOKUP($F1459,Experiment!$A$2:$U$90,MATCH(Results!R$1,Experiment!$A$1:$U$1,0),FALSE)</f>
        <v>0.5</v>
      </c>
      <c r="S1459" s="2">
        <f>VLOOKUP($F1459,Experiment!$A$2:$U$90,MATCH(Results!S$1,Experiment!$A$1:$U$1,0),FALSE)</f>
        <v>5</v>
      </c>
      <c r="T1459" s="2">
        <f>VLOOKUP($F1459,Experiment!$A$2:$U$90,MATCH(Results!T$1,Experiment!$A$1:$U$1,0),FALSE)</f>
        <v>225</v>
      </c>
      <c r="U1459" s="2">
        <f>VLOOKUP($F1459,Experiment!$A$2:$U$90,MATCH(Results!U$1,Experiment!$A$1:$U$1,0),FALSE)</f>
        <v>15</v>
      </c>
      <c r="V1459" s="2">
        <f>VLOOKUP($F1459,Experiment!$A$2:$U$90,MATCH(Results!V$1,Experiment!$A$1:$U$1,0),FALSE)</f>
        <v>2</v>
      </c>
      <c r="W1459" s="3">
        <f>VLOOKUP($F1459,Experiment!$A$2:$U$90,MATCH(Results!W$1,Experiment!$A$1:$U$1,0),FALSE)</f>
        <v>0.25</v>
      </c>
      <c r="X1459" s="3">
        <f>VLOOKUP($F1459,Experiment!$A$2:$U$90,MATCH(Results!X$1,Experiment!$A$1:$U$1,0),FALSE)</f>
        <v>0.75</v>
      </c>
      <c r="Y1459" s="2">
        <f>VLOOKUP($F1459,Experiment!$A$2:$U$90,MATCH(Results!Y$1,Experiment!$A$1:$U$1,0),FALSE)</f>
        <v>2</v>
      </c>
      <c r="Z1459" s="3">
        <f>VLOOKUP($F1459,Experiment!$A$2:$U$90,MATCH(Results!Z$1,Experiment!$A$1:$U$1,0),FALSE)</f>
        <v>0.5</v>
      </c>
      <c r="AA1459" s="3">
        <f>VLOOKUP($F1459,Experiment!$A$2:$U$90,MATCH(Results!AA$1,Experiment!$A$1:$U$1,0),FALSE)</f>
        <v>0.25</v>
      </c>
      <c r="AB1459" s="3">
        <f>VLOOKUP($F1459,Experiment!$A$2:$U$90,MATCH(Results!AB$1,Experiment!$A$1:$U$1,0),FALSE)</f>
        <v>0.625</v>
      </c>
      <c r="AC1459" s="3">
        <f>VLOOKUP($F1459,Experiment!$A$2:$U$90,MATCH(Results!AC$1,Experiment!$A$1:$U$1,0),FALSE)</f>
        <v>0.375</v>
      </c>
      <c r="AD1459" s="2">
        <f>VLOOKUP($F1459,Experiment!$A$2:$U$90,MATCH(Results!AD$1,Experiment!$A$1:$U$1,0),FALSE)</f>
        <v>1.25</v>
      </c>
      <c r="AE1459" s="2">
        <f>VLOOKUP($F1459,Experiment!$A$2:$U$90,MATCH(Results!AE$1,Experiment!$A$1:$U$1,0),FALSE)</f>
        <v>210.9375</v>
      </c>
      <c r="AF1459" s="2">
        <f>VLOOKUP($F1459,Experiment!$A$2:$U$90,MATCH(Results!AF$1,Experiment!$A$1:$U$1,0),FALSE)</f>
        <v>14.523687548277813</v>
      </c>
      <c r="AG1459" s="3">
        <f>VLOOKUP($F1459,Experiment!$A$2:$W$90,MATCH(Results!AG$1,Experiment!$A$1:$W$1,0),FALSE)</f>
        <v>0.82730419370997643</v>
      </c>
      <c r="AH1459" s="3">
        <f>VLOOKUP($F1459,Experiment!$A$2:$W$90,MATCH(Results!AH$1,Experiment!$A$1:$W$1,0),FALSE)</f>
        <v>0.38648875795104182</v>
      </c>
      <c r="AI1459" s="3">
        <f>VLOOKUP($F1459,Experiment!$A$2:$X$90,MATCH(Results!AI$1,Experiment!$A$1:$X$1,0),FALSE)</f>
        <v>0.61351124204895813</v>
      </c>
      <c r="AJ1459" s="2">
        <f>Table1[[#This Row],[Gain]]^Table1[[#This Row],[θ]]</f>
        <v>20</v>
      </c>
      <c r="AK1459" s="2">
        <f>-Table1[[#This Row],[λ]]*-Table1[[#This Row],[Loss]]^Table1[[#This Row],[θ]]</f>
        <v>20</v>
      </c>
      <c r="AL1459" s="2">
        <f>Table1[[#This Row],[v_n_w_g]]-Table1[[#This Row],[v_n_w_l]]</f>
        <v>0</v>
      </c>
      <c r="AM1459" s="2">
        <f>IF(Table1[[#This Row],[diff_v]]&gt;=1,1,0)</f>
        <v>0</v>
      </c>
    </row>
    <row r="1460" spans="1:39" hidden="1" x14ac:dyDescent="0.3">
      <c r="A1460">
        <v>23</v>
      </c>
      <c r="B1460" t="s">
        <v>48</v>
      </c>
      <c r="C1460" s="22">
        <f>VLOOKUP(Table1[[#This Row],[Subject]],'Subject Profile'!$A$2:$E$8,4,FALSE)</f>
        <v>1</v>
      </c>
      <c r="D1460" s="22">
        <f>VLOOKUP(Table1[[#This Row],[Subject]],'Subject Profile'!$A$2:$E$8,5,FALSE)</f>
        <v>-2</v>
      </c>
      <c r="E1460" t="s">
        <v>111</v>
      </c>
      <c r="F1460" t="s">
        <v>70</v>
      </c>
      <c r="G1460" t="s">
        <v>5</v>
      </c>
      <c r="H1460">
        <f>IF(Table1[[#This Row],[decision]]="accept",1,0)</f>
        <v>0</v>
      </c>
      <c r="I1460">
        <v>0</v>
      </c>
      <c r="J1460" t="s">
        <v>107</v>
      </c>
      <c r="K1460">
        <v>1665040331</v>
      </c>
      <c r="L1460">
        <v>9</v>
      </c>
      <c r="M1460" t="str">
        <f>VLOOKUP($F1460,Experiment!$A$2:$U$90,MATCH(Results!M$1,Experiment!$A$1:$U$1,0)+1,FALSE)</f>
        <v>G</v>
      </c>
      <c r="N1460">
        <f>IF(Table1[[#This Row],[Impact]]="I",0,1)</f>
        <v>1</v>
      </c>
      <c r="O1460" s="2">
        <f>VLOOKUP($F1460,Experiment!$A$2:$U$90,MATCH(Results!O$1,Experiment!$A$1:$U$1,0),FALSE)</f>
        <v>-90</v>
      </c>
      <c r="P1460" s="3">
        <f>VLOOKUP($F1460,Experiment!$A$2:$U$90,MATCH(Results!P$1,Experiment!$A$1:$U$1,0),FALSE)</f>
        <v>0.5</v>
      </c>
      <c r="Q1460" s="2">
        <f>VLOOKUP($F1460,Experiment!$A$2:$U$90,MATCH(Results!Q$1,Experiment!$A$1:$U$1,0),FALSE)</f>
        <v>180</v>
      </c>
      <c r="R1460" s="3">
        <f>VLOOKUP($F1460,Experiment!$A$2:$U$90,MATCH(Results!R$1,Experiment!$A$1:$U$1,0),FALSE)</f>
        <v>0.5</v>
      </c>
      <c r="S1460" s="2">
        <f>VLOOKUP($F1460,Experiment!$A$2:$U$90,MATCH(Results!S$1,Experiment!$A$1:$U$1,0),FALSE)</f>
        <v>45</v>
      </c>
      <c r="T1460" s="2">
        <f>VLOOKUP($F1460,Experiment!$A$2:$U$90,MATCH(Results!T$1,Experiment!$A$1:$U$1,0),FALSE)</f>
        <v>18225</v>
      </c>
      <c r="U1460" s="2">
        <f>VLOOKUP($F1460,Experiment!$A$2:$U$90,MATCH(Results!U$1,Experiment!$A$1:$U$1,0),FALSE)</f>
        <v>135</v>
      </c>
      <c r="V1460" s="2">
        <f>VLOOKUP($F1460,Experiment!$A$2:$U$90,MATCH(Results!V$1,Experiment!$A$1:$U$1,0),FALSE)</f>
        <v>4</v>
      </c>
      <c r="W1460" s="3">
        <f>VLOOKUP($F1460,Experiment!$A$2:$U$90,MATCH(Results!W$1,Experiment!$A$1:$U$1,0),FALSE)</f>
        <v>0.75</v>
      </c>
      <c r="X1460" s="3">
        <f>VLOOKUP($F1460,Experiment!$A$2:$U$90,MATCH(Results!X$1,Experiment!$A$1:$U$1,0),FALSE)</f>
        <v>0.25</v>
      </c>
      <c r="Y1460" s="2">
        <f>VLOOKUP($F1460,Experiment!$A$2:$U$90,MATCH(Results!Y$1,Experiment!$A$1:$U$1,0),FALSE)</f>
        <v>2</v>
      </c>
      <c r="Z1460" s="3">
        <f>VLOOKUP($F1460,Experiment!$A$2:$U$90,MATCH(Results!Z$1,Experiment!$A$1:$U$1,0),FALSE)</f>
        <v>0.05</v>
      </c>
      <c r="AA1460" s="3">
        <f>VLOOKUP($F1460,Experiment!$A$2:$U$90,MATCH(Results!AA$1,Experiment!$A$1:$U$1,0),FALSE)</f>
        <v>0.2</v>
      </c>
      <c r="AB1460" s="3">
        <f>VLOOKUP($F1460,Experiment!$A$2:$U$90,MATCH(Results!AB$1,Experiment!$A$1:$U$1,0),FALSE)</f>
        <v>0.42499999999999999</v>
      </c>
      <c r="AC1460" s="3">
        <f>VLOOKUP($F1460,Experiment!$A$2:$U$90,MATCH(Results!AC$1,Experiment!$A$1:$U$1,0),FALSE)</f>
        <v>0.57499999999999996</v>
      </c>
      <c r="AD1460" s="2">
        <f>VLOOKUP($F1460,Experiment!$A$2:$U$90,MATCH(Results!AD$1,Experiment!$A$1:$U$1,0),FALSE)</f>
        <v>65.249999999999986</v>
      </c>
      <c r="AE1460" s="2">
        <f>VLOOKUP($F1460,Experiment!$A$2:$U$90,MATCH(Results!AE$1,Experiment!$A$1:$U$1,0),FALSE)</f>
        <v>17814.9375</v>
      </c>
      <c r="AF1460" s="2">
        <f>VLOOKUP($F1460,Experiment!$A$2:$U$90,MATCH(Results!AF$1,Experiment!$A$1:$U$1,0),FALSE)</f>
        <v>133.47260954967501</v>
      </c>
      <c r="AG1460" s="3">
        <f>VLOOKUP($F1460,Experiment!$A$2:$W$90,MATCH(Results!AG$1,Experiment!$A$1:$W$1,0),FALSE)</f>
        <v>1</v>
      </c>
      <c r="AH1460" s="3">
        <f>VLOOKUP($F1460,Experiment!$A$2:$W$90,MATCH(Results!AH$1,Experiment!$A$1:$W$1,0),FALSE)</f>
        <v>0.57499999999999996</v>
      </c>
      <c r="AI1460" s="3">
        <f>VLOOKUP($F1460,Experiment!$A$2:$X$90,MATCH(Results!AI$1,Experiment!$A$1:$X$1,0),FALSE)</f>
        <v>0.42500000000000004</v>
      </c>
      <c r="AJ1460" s="2">
        <f>Table1[[#This Row],[Gain]]^Table1[[#This Row],[θ]]</f>
        <v>180</v>
      </c>
      <c r="AK1460" s="2">
        <f>-Table1[[#This Row],[λ]]*-Table1[[#This Row],[Loss]]^Table1[[#This Row],[θ]]</f>
        <v>180</v>
      </c>
      <c r="AL1460" s="2">
        <f>Table1[[#This Row],[v_n_w_g]]-Table1[[#This Row],[v_n_w_l]]</f>
        <v>0</v>
      </c>
      <c r="AM1460" s="2">
        <f>IF(Table1[[#This Row],[diff_v]]&gt;=1,1,0)</f>
        <v>0</v>
      </c>
    </row>
    <row r="1461" spans="1:39" hidden="1" x14ac:dyDescent="0.3">
      <c r="A1461">
        <v>24</v>
      </c>
      <c r="B1461" t="s">
        <v>48</v>
      </c>
      <c r="C1461" s="22">
        <f>VLOOKUP(Table1[[#This Row],[Subject]],'Subject Profile'!$A$2:$E$8,4,FALSE)</f>
        <v>1</v>
      </c>
      <c r="D1461" s="22">
        <f>VLOOKUP(Table1[[#This Row],[Subject]],'Subject Profile'!$A$2:$E$8,5,FALSE)</f>
        <v>-2</v>
      </c>
      <c r="E1461" t="s">
        <v>111</v>
      </c>
      <c r="F1461" t="s">
        <v>91</v>
      </c>
      <c r="G1461" t="s">
        <v>5</v>
      </c>
      <c r="H1461">
        <f>IF(Table1[[#This Row],[decision]]="accept",1,0)</f>
        <v>0</v>
      </c>
      <c r="I1461">
        <v>0</v>
      </c>
      <c r="J1461" t="s">
        <v>107</v>
      </c>
      <c r="K1461">
        <v>1665040347</v>
      </c>
      <c r="L1461">
        <v>16</v>
      </c>
      <c r="M1461" t="str">
        <f>VLOOKUP($F1461,Experiment!$A$2:$U$90,MATCH(Results!M$1,Experiment!$A$1:$U$1,0)+1,FALSE)</f>
        <v>G</v>
      </c>
      <c r="N1461">
        <f>IF(Table1[[#This Row],[Impact]]="I",0,1)</f>
        <v>1</v>
      </c>
      <c r="O1461" s="2">
        <f>VLOOKUP($F1461,Experiment!$A$2:$U$90,MATCH(Results!O$1,Experiment!$A$1:$U$1,0),FALSE)</f>
        <v>-90</v>
      </c>
      <c r="P1461" s="3">
        <f>VLOOKUP($F1461,Experiment!$A$2:$U$90,MATCH(Results!P$1,Experiment!$A$1:$U$1,0),FALSE)</f>
        <v>0.5</v>
      </c>
      <c r="Q1461" s="2">
        <f>VLOOKUP($F1461,Experiment!$A$2:$U$90,MATCH(Results!Q$1,Experiment!$A$1:$U$1,0),FALSE)</f>
        <v>100</v>
      </c>
      <c r="R1461" s="3">
        <f>VLOOKUP($F1461,Experiment!$A$2:$U$90,MATCH(Results!R$1,Experiment!$A$1:$U$1,0),FALSE)</f>
        <v>0.5</v>
      </c>
      <c r="S1461" s="2">
        <f>VLOOKUP($F1461,Experiment!$A$2:$U$90,MATCH(Results!S$1,Experiment!$A$1:$U$1,0),FALSE)</f>
        <v>5</v>
      </c>
      <c r="T1461" s="2">
        <f>VLOOKUP($F1461,Experiment!$A$2:$U$90,MATCH(Results!T$1,Experiment!$A$1:$U$1,0),FALSE)</f>
        <v>9025</v>
      </c>
      <c r="U1461" s="2">
        <f>VLOOKUP($F1461,Experiment!$A$2:$U$90,MATCH(Results!U$1,Experiment!$A$1:$U$1,0),FALSE)</f>
        <v>95</v>
      </c>
      <c r="V1461" s="2">
        <f>VLOOKUP($F1461,Experiment!$A$2:$U$90,MATCH(Results!V$1,Experiment!$A$1:$U$1,0),FALSE)</f>
        <v>4</v>
      </c>
      <c r="W1461" s="3">
        <f>VLOOKUP($F1461,Experiment!$A$2:$U$90,MATCH(Results!W$1,Experiment!$A$1:$U$1,0),FALSE)</f>
        <v>0.25</v>
      </c>
      <c r="X1461" s="3">
        <f>VLOOKUP($F1461,Experiment!$A$2:$U$90,MATCH(Results!X$1,Experiment!$A$1:$U$1,0),FALSE)</f>
        <v>0.75</v>
      </c>
      <c r="Y1461" s="2">
        <f>VLOOKUP($F1461,Experiment!$A$2:$U$90,MATCH(Results!Y$1,Experiment!$A$1:$U$1,0),FALSE)</f>
        <v>1</v>
      </c>
      <c r="Z1461" s="3">
        <f>VLOOKUP($F1461,Experiment!$A$2:$U$90,MATCH(Results!Z$1,Experiment!$A$1:$U$1,0),FALSE)</f>
        <v>0.25</v>
      </c>
      <c r="AA1461" s="3">
        <f>VLOOKUP($F1461,Experiment!$A$2:$U$90,MATCH(Results!AA$1,Experiment!$A$1:$U$1,0),FALSE)</f>
        <v>0.5</v>
      </c>
      <c r="AB1461" s="3">
        <f>VLOOKUP($F1461,Experiment!$A$2:$U$90,MATCH(Results!AB$1,Experiment!$A$1:$U$1,0),FALSE)</f>
        <v>0.375</v>
      </c>
      <c r="AC1461" s="3">
        <f>VLOOKUP($F1461,Experiment!$A$2:$U$90,MATCH(Results!AC$1,Experiment!$A$1:$U$1,0),FALSE)</f>
        <v>0.625</v>
      </c>
      <c r="AD1461" s="2">
        <f>VLOOKUP($F1461,Experiment!$A$2:$U$90,MATCH(Results!AD$1,Experiment!$A$1:$U$1,0),FALSE)</f>
        <v>28.75</v>
      </c>
      <c r="AE1461" s="2">
        <f>VLOOKUP($F1461,Experiment!$A$2:$U$90,MATCH(Results!AE$1,Experiment!$A$1:$U$1,0),FALSE)</f>
        <v>8460.9375</v>
      </c>
      <c r="AF1461" s="2">
        <f>VLOOKUP($F1461,Experiment!$A$2:$U$90,MATCH(Results!AF$1,Experiment!$A$1:$U$1,0),FALSE)</f>
        <v>91.983354472426157</v>
      </c>
      <c r="AG1461" s="3">
        <f>VLOOKUP($F1461,Experiment!$A$2:$W$90,MATCH(Results!AG$1,Experiment!$A$1:$W$1,0),FALSE)</f>
        <v>1</v>
      </c>
      <c r="AH1461" s="3">
        <f>VLOOKUP($F1461,Experiment!$A$2:$W$90,MATCH(Results!AH$1,Experiment!$A$1:$W$1,0),FALSE)</f>
        <v>0.625</v>
      </c>
      <c r="AI1461" s="3">
        <f>VLOOKUP($F1461,Experiment!$A$2:$X$90,MATCH(Results!AI$1,Experiment!$A$1:$X$1,0),FALSE)</f>
        <v>0.375</v>
      </c>
      <c r="AJ1461" s="2">
        <f>Table1[[#This Row],[Gain]]^Table1[[#This Row],[θ]]</f>
        <v>100</v>
      </c>
      <c r="AK1461" s="2">
        <f>-Table1[[#This Row],[λ]]*-Table1[[#This Row],[Loss]]^Table1[[#This Row],[θ]]</f>
        <v>180</v>
      </c>
      <c r="AL1461" s="2">
        <f>Table1[[#This Row],[v_n_w_g]]-Table1[[#This Row],[v_n_w_l]]</f>
        <v>-80</v>
      </c>
      <c r="AM1461" s="2">
        <f>IF(Table1[[#This Row],[diff_v]]&gt;=1,1,0)</f>
        <v>0</v>
      </c>
    </row>
    <row r="1462" spans="1:39" hidden="1" x14ac:dyDescent="0.3">
      <c r="A1462">
        <v>25</v>
      </c>
      <c r="B1462" t="s">
        <v>48</v>
      </c>
      <c r="C1462" s="22">
        <f>VLOOKUP(Table1[[#This Row],[Subject]],'Subject Profile'!$A$2:$E$8,4,FALSE)</f>
        <v>1</v>
      </c>
      <c r="D1462" s="22">
        <f>VLOOKUP(Table1[[#This Row],[Subject]],'Subject Profile'!$A$2:$E$8,5,FALSE)</f>
        <v>-2</v>
      </c>
      <c r="E1462" t="s">
        <v>111</v>
      </c>
      <c r="F1462" t="s">
        <v>58</v>
      </c>
      <c r="G1462" t="s">
        <v>5</v>
      </c>
      <c r="H1462">
        <f>IF(Table1[[#This Row],[decision]]="accept",1,0)</f>
        <v>0</v>
      </c>
      <c r="I1462">
        <v>0</v>
      </c>
      <c r="J1462" t="s">
        <v>107</v>
      </c>
      <c r="K1462">
        <v>1665040353</v>
      </c>
      <c r="L1462">
        <v>6</v>
      </c>
      <c r="M1462" t="str">
        <f>VLOOKUP($F1462,Experiment!$A$2:$U$90,MATCH(Results!M$1,Experiment!$A$1:$U$1,0)+1,FALSE)</f>
        <v>G</v>
      </c>
      <c r="N1462">
        <f>IF(Table1[[#This Row],[Impact]]="I",0,1)</f>
        <v>1</v>
      </c>
      <c r="O1462" s="2">
        <f>VLOOKUP($F1462,Experiment!$A$2:$U$90,MATCH(Results!O$1,Experiment!$A$1:$U$1,0),FALSE)</f>
        <v>-50</v>
      </c>
      <c r="P1462" s="3">
        <f>VLOOKUP($F1462,Experiment!$A$2:$U$90,MATCH(Results!P$1,Experiment!$A$1:$U$1,0),FALSE)</f>
        <v>0.5</v>
      </c>
      <c r="Q1462" s="2">
        <f>VLOOKUP($F1462,Experiment!$A$2:$U$90,MATCH(Results!Q$1,Experiment!$A$1:$U$1,0),FALSE)</f>
        <v>50</v>
      </c>
      <c r="R1462" s="3">
        <f>VLOOKUP($F1462,Experiment!$A$2:$U$90,MATCH(Results!R$1,Experiment!$A$1:$U$1,0),FALSE)</f>
        <v>0.5</v>
      </c>
      <c r="S1462" s="2">
        <f>VLOOKUP($F1462,Experiment!$A$2:$U$90,MATCH(Results!S$1,Experiment!$A$1:$U$1,0),FALSE)</f>
        <v>0</v>
      </c>
      <c r="T1462" s="2">
        <f>VLOOKUP($F1462,Experiment!$A$2:$U$90,MATCH(Results!T$1,Experiment!$A$1:$U$1,0),FALSE)</f>
        <v>2500</v>
      </c>
      <c r="U1462" s="2">
        <f>VLOOKUP($F1462,Experiment!$A$2:$U$90,MATCH(Results!U$1,Experiment!$A$1:$U$1,0),FALSE)</f>
        <v>50</v>
      </c>
      <c r="V1462" s="2">
        <f>VLOOKUP($F1462,Experiment!$A$2:$U$90,MATCH(Results!V$1,Experiment!$A$1:$U$1,0),FALSE)</f>
        <v>2</v>
      </c>
      <c r="W1462" s="3">
        <f>VLOOKUP($F1462,Experiment!$A$2:$U$90,MATCH(Results!W$1,Experiment!$A$1:$U$1,0),FALSE)</f>
        <v>0.25</v>
      </c>
      <c r="X1462" s="3">
        <f>VLOOKUP($F1462,Experiment!$A$2:$U$90,MATCH(Results!X$1,Experiment!$A$1:$U$1,0),FALSE)</f>
        <v>0.75</v>
      </c>
      <c r="Y1462" s="2">
        <f>VLOOKUP($F1462,Experiment!$A$2:$U$90,MATCH(Results!Y$1,Experiment!$A$1:$U$1,0),FALSE)</f>
        <v>2</v>
      </c>
      <c r="Z1462" s="3">
        <f>VLOOKUP($F1462,Experiment!$A$2:$U$90,MATCH(Results!Z$1,Experiment!$A$1:$U$1,0),FALSE)</f>
        <v>0.5</v>
      </c>
      <c r="AA1462" s="3">
        <f>VLOOKUP($F1462,Experiment!$A$2:$U$90,MATCH(Results!AA$1,Experiment!$A$1:$U$1,0),FALSE)</f>
        <v>0.25</v>
      </c>
      <c r="AB1462" s="3">
        <f>VLOOKUP($F1462,Experiment!$A$2:$U$90,MATCH(Results!AB$1,Experiment!$A$1:$U$1,0),FALSE)</f>
        <v>0.625</v>
      </c>
      <c r="AC1462" s="3">
        <f>VLOOKUP($F1462,Experiment!$A$2:$U$90,MATCH(Results!AC$1,Experiment!$A$1:$U$1,0),FALSE)</f>
        <v>0.375</v>
      </c>
      <c r="AD1462" s="2">
        <f>VLOOKUP($F1462,Experiment!$A$2:$U$90,MATCH(Results!AD$1,Experiment!$A$1:$U$1,0),FALSE)</f>
        <v>-12.5</v>
      </c>
      <c r="AE1462" s="2">
        <f>VLOOKUP($F1462,Experiment!$A$2:$U$90,MATCH(Results!AE$1,Experiment!$A$1:$U$1,0),FALSE)</f>
        <v>2343.75</v>
      </c>
      <c r="AF1462" s="2">
        <f>VLOOKUP($F1462,Experiment!$A$2:$U$90,MATCH(Results!AF$1,Experiment!$A$1:$U$1,0),FALSE)</f>
        <v>48.412291827592711</v>
      </c>
      <c r="AG1462" s="3">
        <f>VLOOKUP($F1462,Experiment!$A$2:$W$90,MATCH(Results!AG$1,Experiment!$A$1:$W$1,0),FALSE)</f>
        <v>0.82730419370997643</v>
      </c>
      <c r="AH1462" s="3">
        <f>VLOOKUP($F1462,Experiment!$A$2:$W$90,MATCH(Results!AH$1,Experiment!$A$1:$W$1,0),FALSE)</f>
        <v>0.38648875795104182</v>
      </c>
      <c r="AI1462" s="3">
        <f>VLOOKUP($F1462,Experiment!$A$2:$X$90,MATCH(Results!AI$1,Experiment!$A$1:$X$1,0),FALSE)</f>
        <v>0.61351124204895813</v>
      </c>
      <c r="AJ1462" s="2">
        <f>Table1[[#This Row],[Gain]]^Table1[[#This Row],[θ]]</f>
        <v>50</v>
      </c>
      <c r="AK1462" s="2">
        <f>-Table1[[#This Row],[λ]]*-Table1[[#This Row],[Loss]]^Table1[[#This Row],[θ]]</f>
        <v>100</v>
      </c>
      <c r="AL1462" s="2">
        <f>Table1[[#This Row],[v_n_w_g]]-Table1[[#This Row],[v_n_w_l]]</f>
        <v>-50</v>
      </c>
      <c r="AM1462" s="2">
        <f>IF(Table1[[#This Row],[diff_v]]&gt;=1,1,0)</f>
        <v>0</v>
      </c>
    </row>
    <row r="1463" spans="1:39" hidden="1" x14ac:dyDescent="0.3">
      <c r="A1463">
        <v>26</v>
      </c>
      <c r="B1463" t="s">
        <v>48</v>
      </c>
      <c r="C1463" s="22">
        <f>VLOOKUP(Table1[[#This Row],[Subject]],'Subject Profile'!$A$2:$E$8,4,FALSE)</f>
        <v>1</v>
      </c>
      <c r="D1463" s="22">
        <f>VLOOKUP(Table1[[#This Row],[Subject]],'Subject Profile'!$A$2:$E$8,5,FALSE)</f>
        <v>-2</v>
      </c>
      <c r="E1463" t="s">
        <v>111</v>
      </c>
      <c r="F1463" t="s">
        <v>82</v>
      </c>
      <c r="G1463" t="s">
        <v>5</v>
      </c>
      <c r="H1463">
        <f>IF(Table1[[#This Row],[decision]]="accept",1,0)</f>
        <v>0</v>
      </c>
      <c r="I1463">
        <v>0</v>
      </c>
      <c r="J1463" t="s">
        <v>107</v>
      </c>
      <c r="K1463">
        <v>1665040356</v>
      </c>
      <c r="L1463">
        <v>3</v>
      </c>
      <c r="M1463" t="str">
        <f>VLOOKUP($F1463,Experiment!$A$2:$U$90,MATCH(Results!M$1,Experiment!$A$1:$U$1,0)+1,FALSE)</f>
        <v>G</v>
      </c>
      <c r="N1463">
        <f>IF(Table1[[#This Row],[Impact]]="I",0,1)</f>
        <v>1</v>
      </c>
      <c r="O1463" s="2">
        <f>VLOOKUP($F1463,Experiment!$A$2:$U$90,MATCH(Results!O$1,Experiment!$A$1:$U$1,0),FALSE)</f>
        <v>-10</v>
      </c>
      <c r="P1463" s="3">
        <f>VLOOKUP($F1463,Experiment!$A$2:$U$90,MATCH(Results!P$1,Experiment!$A$1:$U$1,0),FALSE)</f>
        <v>0.5</v>
      </c>
      <c r="Q1463" s="2">
        <f>VLOOKUP($F1463,Experiment!$A$2:$U$90,MATCH(Results!Q$1,Experiment!$A$1:$U$1,0),FALSE)</f>
        <v>0</v>
      </c>
      <c r="R1463" s="3">
        <f>VLOOKUP($F1463,Experiment!$A$2:$U$90,MATCH(Results!R$1,Experiment!$A$1:$U$1,0),FALSE)</f>
        <v>0.5</v>
      </c>
      <c r="S1463" s="2">
        <f>VLOOKUP($F1463,Experiment!$A$2:$U$90,MATCH(Results!S$1,Experiment!$A$1:$U$1,0),FALSE)</f>
        <v>-5</v>
      </c>
      <c r="T1463" s="2">
        <f>VLOOKUP($F1463,Experiment!$A$2:$U$90,MATCH(Results!T$1,Experiment!$A$1:$U$1,0),FALSE)</f>
        <v>25</v>
      </c>
      <c r="U1463" s="2">
        <f>VLOOKUP($F1463,Experiment!$A$2:$U$90,MATCH(Results!U$1,Experiment!$A$1:$U$1,0),FALSE)</f>
        <v>5</v>
      </c>
      <c r="V1463" s="2">
        <f>VLOOKUP($F1463,Experiment!$A$2:$U$90,MATCH(Results!V$1,Experiment!$A$1:$U$1,0),FALSE)</f>
        <v>2</v>
      </c>
      <c r="W1463" s="3">
        <f>VLOOKUP($F1463,Experiment!$A$2:$U$90,MATCH(Results!W$1,Experiment!$A$1:$U$1,0),FALSE)</f>
        <v>0.25</v>
      </c>
      <c r="X1463" s="3">
        <f>VLOOKUP($F1463,Experiment!$A$2:$U$90,MATCH(Results!X$1,Experiment!$A$1:$U$1,0),FALSE)</f>
        <v>0.75</v>
      </c>
      <c r="Y1463" s="2">
        <f>VLOOKUP($F1463,Experiment!$A$2:$U$90,MATCH(Results!Y$1,Experiment!$A$1:$U$1,0),FALSE)</f>
        <v>2</v>
      </c>
      <c r="Z1463" s="3">
        <f>VLOOKUP($F1463,Experiment!$A$2:$U$90,MATCH(Results!Z$1,Experiment!$A$1:$U$1,0),FALSE)</f>
        <v>0.5</v>
      </c>
      <c r="AA1463" s="3">
        <f>VLOOKUP($F1463,Experiment!$A$2:$U$90,MATCH(Results!AA$1,Experiment!$A$1:$U$1,0),FALSE)</f>
        <v>0.25</v>
      </c>
      <c r="AB1463" s="3">
        <f>VLOOKUP($F1463,Experiment!$A$2:$U$90,MATCH(Results!AB$1,Experiment!$A$1:$U$1,0),FALSE)</f>
        <v>0.625</v>
      </c>
      <c r="AC1463" s="3">
        <f>VLOOKUP($F1463,Experiment!$A$2:$U$90,MATCH(Results!AC$1,Experiment!$A$1:$U$1,0),FALSE)</f>
        <v>0.375</v>
      </c>
      <c r="AD1463" s="2">
        <f>VLOOKUP($F1463,Experiment!$A$2:$U$90,MATCH(Results!AD$1,Experiment!$A$1:$U$1,0),FALSE)</f>
        <v>-6.25</v>
      </c>
      <c r="AE1463" s="2">
        <f>VLOOKUP($F1463,Experiment!$A$2:$U$90,MATCH(Results!AE$1,Experiment!$A$1:$U$1,0),FALSE)</f>
        <v>23.4375</v>
      </c>
      <c r="AF1463" s="2">
        <f>VLOOKUP($F1463,Experiment!$A$2:$U$90,MATCH(Results!AF$1,Experiment!$A$1:$U$1,0),FALSE)</f>
        <v>4.8412291827592711</v>
      </c>
      <c r="AG1463" s="3">
        <f>VLOOKUP($F1463,Experiment!$A$2:$W$90,MATCH(Results!AG$1,Experiment!$A$1:$W$1,0),FALSE)</f>
        <v>0.82730419370997643</v>
      </c>
      <c r="AH1463" s="3">
        <f>VLOOKUP($F1463,Experiment!$A$2:$W$90,MATCH(Results!AH$1,Experiment!$A$1:$W$1,0),FALSE)</f>
        <v>0.38648875795104182</v>
      </c>
      <c r="AI1463" s="3">
        <f>VLOOKUP($F1463,Experiment!$A$2:$X$90,MATCH(Results!AI$1,Experiment!$A$1:$X$1,0),FALSE)</f>
        <v>0.61351124204895813</v>
      </c>
      <c r="AJ1463" s="2">
        <f>Table1[[#This Row],[Gain]]^Table1[[#This Row],[θ]]</f>
        <v>0</v>
      </c>
      <c r="AK1463" s="2">
        <f>-Table1[[#This Row],[λ]]*-Table1[[#This Row],[Loss]]^Table1[[#This Row],[θ]]</f>
        <v>20</v>
      </c>
      <c r="AL1463" s="2">
        <f>Table1[[#This Row],[v_n_w_g]]-Table1[[#This Row],[v_n_w_l]]</f>
        <v>-20</v>
      </c>
      <c r="AM1463" s="2">
        <f>IF(Table1[[#This Row],[diff_v]]&gt;=1,1,0)</f>
        <v>0</v>
      </c>
    </row>
    <row r="1464" spans="1:39" hidden="1" x14ac:dyDescent="0.3">
      <c r="A1464">
        <v>27</v>
      </c>
      <c r="B1464" t="s">
        <v>48</v>
      </c>
      <c r="C1464" s="22">
        <f>VLOOKUP(Table1[[#This Row],[Subject]],'Subject Profile'!$A$2:$E$8,4,FALSE)</f>
        <v>1</v>
      </c>
      <c r="D1464" s="22">
        <f>VLOOKUP(Table1[[#This Row],[Subject]],'Subject Profile'!$A$2:$E$8,5,FALSE)</f>
        <v>-2</v>
      </c>
      <c r="E1464" t="s">
        <v>111</v>
      </c>
      <c r="F1464" t="s">
        <v>86</v>
      </c>
      <c r="G1464" t="s">
        <v>5</v>
      </c>
      <c r="H1464">
        <f>IF(Table1[[#This Row],[decision]]="accept",1,0)</f>
        <v>0</v>
      </c>
      <c r="I1464">
        <v>0</v>
      </c>
      <c r="J1464" t="s">
        <v>107</v>
      </c>
      <c r="K1464">
        <v>1665040372</v>
      </c>
      <c r="L1464">
        <v>16</v>
      </c>
      <c r="M1464" t="str">
        <f>VLOOKUP($F1464,Experiment!$A$2:$U$90,MATCH(Results!M$1,Experiment!$A$1:$U$1,0)+1,FALSE)</f>
        <v>I</v>
      </c>
      <c r="N1464">
        <f>IF(Table1[[#This Row],[Impact]]="I",0,1)</f>
        <v>0</v>
      </c>
      <c r="O1464" s="2">
        <f>VLOOKUP($F1464,Experiment!$A$2:$U$90,MATCH(Results!O$1,Experiment!$A$1:$U$1,0),FALSE)</f>
        <v>-50</v>
      </c>
      <c r="P1464" s="3">
        <f>VLOOKUP($F1464,Experiment!$A$2:$U$90,MATCH(Results!P$1,Experiment!$A$1:$U$1,0),FALSE)</f>
        <v>0.5</v>
      </c>
      <c r="Q1464" s="2">
        <f>VLOOKUP($F1464,Experiment!$A$2:$U$90,MATCH(Results!Q$1,Experiment!$A$1:$U$1,0),FALSE)</f>
        <v>70</v>
      </c>
      <c r="R1464" s="3">
        <f>VLOOKUP($F1464,Experiment!$A$2:$U$90,MATCH(Results!R$1,Experiment!$A$1:$U$1,0),FALSE)</f>
        <v>0.5</v>
      </c>
      <c r="S1464" s="2">
        <f>VLOOKUP($F1464,Experiment!$A$2:$U$90,MATCH(Results!S$1,Experiment!$A$1:$U$1,0),FALSE)</f>
        <v>10</v>
      </c>
      <c r="T1464" s="2">
        <f>VLOOKUP($F1464,Experiment!$A$2:$U$90,MATCH(Results!T$1,Experiment!$A$1:$U$1,0),FALSE)</f>
        <v>3600</v>
      </c>
      <c r="U1464" s="2">
        <f>VLOOKUP($F1464,Experiment!$A$2:$U$90,MATCH(Results!U$1,Experiment!$A$1:$U$1,0),FALSE)</f>
        <v>60</v>
      </c>
      <c r="V1464" s="2">
        <f>VLOOKUP($F1464,Experiment!$A$2:$U$90,MATCH(Results!V$1,Experiment!$A$1:$U$1,0),FALSE)</f>
        <v>4</v>
      </c>
      <c r="W1464" s="3">
        <f>VLOOKUP($F1464,Experiment!$A$2:$U$90,MATCH(Results!W$1,Experiment!$A$1:$U$1,0),FALSE)</f>
        <v>0.25</v>
      </c>
      <c r="X1464" s="3">
        <f>VLOOKUP($F1464,Experiment!$A$2:$U$90,MATCH(Results!X$1,Experiment!$A$1:$U$1,0),FALSE)</f>
        <v>0.75</v>
      </c>
      <c r="Y1464" s="2">
        <f>VLOOKUP($F1464,Experiment!$A$2:$U$90,MATCH(Results!Y$1,Experiment!$A$1:$U$1,0),FALSE)</f>
        <v>2</v>
      </c>
      <c r="Z1464" s="3">
        <f>VLOOKUP($F1464,Experiment!$A$2:$U$90,MATCH(Results!Z$1,Experiment!$A$1:$U$1,0),FALSE)</f>
        <v>0.5</v>
      </c>
      <c r="AA1464" s="3">
        <f>VLOOKUP($F1464,Experiment!$A$2:$U$90,MATCH(Results!AA$1,Experiment!$A$1:$U$1,0),FALSE)</f>
        <v>0.25</v>
      </c>
      <c r="AB1464" s="3">
        <f>VLOOKUP($F1464,Experiment!$A$2:$U$90,MATCH(Results!AB$1,Experiment!$A$1:$U$1,0),FALSE)</f>
        <v>0.625</v>
      </c>
      <c r="AC1464" s="3">
        <f>VLOOKUP($F1464,Experiment!$A$2:$U$90,MATCH(Results!AC$1,Experiment!$A$1:$U$1,0),FALSE)</f>
        <v>0.375</v>
      </c>
      <c r="AD1464" s="2">
        <f>VLOOKUP($F1464,Experiment!$A$2:$U$90,MATCH(Results!AD$1,Experiment!$A$1:$U$1,0),FALSE)</f>
        <v>-5</v>
      </c>
      <c r="AE1464" s="2">
        <f>VLOOKUP($F1464,Experiment!$A$2:$U$90,MATCH(Results!AE$1,Experiment!$A$1:$U$1,0),FALSE)</f>
        <v>3375</v>
      </c>
      <c r="AF1464" s="2">
        <f>VLOOKUP($F1464,Experiment!$A$2:$U$90,MATCH(Results!AF$1,Experiment!$A$1:$U$1,0),FALSE)</f>
        <v>58.094750193111253</v>
      </c>
      <c r="AG1464" s="3">
        <f>VLOOKUP($F1464,Experiment!$A$2:$W$90,MATCH(Results!AG$1,Experiment!$A$1:$W$1,0),FALSE)</f>
        <v>0.82730419370997643</v>
      </c>
      <c r="AH1464" s="3">
        <f>VLOOKUP($F1464,Experiment!$A$2:$W$90,MATCH(Results!AH$1,Experiment!$A$1:$W$1,0),FALSE)</f>
        <v>0.38648875795104182</v>
      </c>
      <c r="AI1464" s="3">
        <f>VLOOKUP($F1464,Experiment!$A$2:$X$90,MATCH(Results!AI$1,Experiment!$A$1:$X$1,0),FALSE)</f>
        <v>0.61351124204895813</v>
      </c>
      <c r="AJ1464" s="2">
        <f>Table1[[#This Row],[Gain]]^Table1[[#This Row],[θ]]</f>
        <v>70</v>
      </c>
      <c r="AK1464" s="2">
        <f>-Table1[[#This Row],[λ]]*-Table1[[#This Row],[Loss]]^Table1[[#This Row],[θ]]</f>
        <v>100</v>
      </c>
      <c r="AL1464" s="2">
        <f>Table1[[#This Row],[v_n_w_g]]-Table1[[#This Row],[v_n_w_l]]</f>
        <v>-30</v>
      </c>
      <c r="AM1464" s="2">
        <f>IF(Table1[[#This Row],[diff_v]]&gt;=1,1,0)</f>
        <v>0</v>
      </c>
    </row>
    <row r="1465" spans="1:39" hidden="1" x14ac:dyDescent="0.3">
      <c r="A1465">
        <v>28</v>
      </c>
      <c r="B1465" t="s">
        <v>48</v>
      </c>
      <c r="C1465" s="22">
        <f>VLOOKUP(Table1[[#This Row],[Subject]],'Subject Profile'!$A$2:$E$8,4,FALSE)</f>
        <v>1</v>
      </c>
      <c r="D1465" s="22">
        <f>VLOOKUP(Table1[[#This Row],[Subject]],'Subject Profile'!$A$2:$E$8,5,FALSE)</f>
        <v>-2</v>
      </c>
      <c r="E1465" t="s">
        <v>111</v>
      </c>
      <c r="F1465" t="s">
        <v>83</v>
      </c>
      <c r="G1465" t="s">
        <v>5</v>
      </c>
      <c r="H1465">
        <f>IF(Table1[[#This Row],[decision]]="accept",1,0)</f>
        <v>0</v>
      </c>
      <c r="I1465">
        <v>0</v>
      </c>
      <c r="J1465" t="s">
        <v>107</v>
      </c>
      <c r="K1465">
        <v>1665040377</v>
      </c>
      <c r="L1465">
        <v>5</v>
      </c>
      <c r="M1465" t="str">
        <f>VLOOKUP($F1465,Experiment!$A$2:$U$90,MATCH(Results!M$1,Experiment!$A$1:$U$1,0)+1,FALSE)</f>
        <v>I</v>
      </c>
      <c r="N1465">
        <f>IF(Table1[[#This Row],[Impact]]="I",0,1)</f>
        <v>0</v>
      </c>
      <c r="O1465" s="2">
        <f>VLOOKUP($F1465,Experiment!$A$2:$U$90,MATCH(Results!O$1,Experiment!$A$1:$U$1,0),FALSE)</f>
        <v>-50</v>
      </c>
      <c r="P1465" s="3">
        <f>VLOOKUP($F1465,Experiment!$A$2:$U$90,MATCH(Results!P$1,Experiment!$A$1:$U$1,0),FALSE)</f>
        <v>0.5</v>
      </c>
      <c r="Q1465" s="2">
        <f>VLOOKUP($F1465,Experiment!$A$2:$U$90,MATCH(Results!Q$1,Experiment!$A$1:$U$1,0),FALSE)</f>
        <v>40</v>
      </c>
      <c r="R1465" s="3">
        <f>VLOOKUP($F1465,Experiment!$A$2:$U$90,MATCH(Results!R$1,Experiment!$A$1:$U$1,0),FALSE)</f>
        <v>0.5</v>
      </c>
      <c r="S1465" s="2">
        <f>VLOOKUP($F1465,Experiment!$A$2:$U$90,MATCH(Results!S$1,Experiment!$A$1:$U$1,0),FALSE)</f>
        <v>-5</v>
      </c>
      <c r="T1465" s="2">
        <f>VLOOKUP($F1465,Experiment!$A$2:$U$90,MATCH(Results!T$1,Experiment!$A$1:$U$1,0),FALSE)</f>
        <v>2025</v>
      </c>
      <c r="U1465" s="2">
        <f>VLOOKUP($F1465,Experiment!$A$2:$U$90,MATCH(Results!U$1,Experiment!$A$1:$U$1,0),FALSE)</f>
        <v>45</v>
      </c>
      <c r="V1465" s="2">
        <f>VLOOKUP($F1465,Experiment!$A$2:$U$90,MATCH(Results!V$1,Experiment!$A$1:$U$1,0),FALSE)</f>
        <v>2</v>
      </c>
      <c r="W1465" s="3">
        <f>VLOOKUP($F1465,Experiment!$A$2:$U$90,MATCH(Results!W$1,Experiment!$A$1:$U$1,0),FALSE)</f>
        <v>0.25</v>
      </c>
      <c r="X1465" s="3">
        <f>VLOOKUP($F1465,Experiment!$A$2:$U$90,MATCH(Results!X$1,Experiment!$A$1:$U$1,0),FALSE)</f>
        <v>0.75</v>
      </c>
      <c r="Y1465" s="2">
        <f>VLOOKUP($F1465,Experiment!$A$2:$U$90,MATCH(Results!Y$1,Experiment!$A$1:$U$1,0),FALSE)</f>
        <v>2</v>
      </c>
      <c r="Z1465" s="3">
        <f>VLOOKUP($F1465,Experiment!$A$2:$U$90,MATCH(Results!Z$1,Experiment!$A$1:$U$1,0),FALSE)</f>
        <v>0.5</v>
      </c>
      <c r="AA1465" s="3">
        <f>VLOOKUP($F1465,Experiment!$A$2:$U$90,MATCH(Results!AA$1,Experiment!$A$1:$U$1,0),FALSE)</f>
        <v>0.25</v>
      </c>
      <c r="AB1465" s="3">
        <f>VLOOKUP($F1465,Experiment!$A$2:$U$90,MATCH(Results!AB$1,Experiment!$A$1:$U$1,0),FALSE)</f>
        <v>0.625</v>
      </c>
      <c r="AC1465" s="3">
        <f>VLOOKUP($F1465,Experiment!$A$2:$U$90,MATCH(Results!AC$1,Experiment!$A$1:$U$1,0),FALSE)</f>
        <v>0.375</v>
      </c>
      <c r="AD1465" s="2">
        <f>VLOOKUP($F1465,Experiment!$A$2:$U$90,MATCH(Results!AD$1,Experiment!$A$1:$U$1,0),FALSE)</f>
        <v>-16.25</v>
      </c>
      <c r="AE1465" s="2">
        <f>VLOOKUP($F1465,Experiment!$A$2:$U$90,MATCH(Results!AE$1,Experiment!$A$1:$U$1,0),FALSE)</f>
        <v>1898.4375</v>
      </c>
      <c r="AF1465" s="2">
        <f>VLOOKUP($F1465,Experiment!$A$2:$U$90,MATCH(Results!AF$1,Experiment!$A$1:$U$1,0),FALSE)</f>
        <v>43.571062644833439</v>
      </c>
      <c r="AG1465" s="3">
        <f>VLOOKUP($F1465,Experiment!$A$2:$W$90,MATCH(Results!AG$1,Experiment!$A$1:$W$1,0),FALSE)</f>
        <v>0.82730419370997643</v>
      </c>
      <c r="AH1465" s="3">
        <f>VLOOKUP($F1465,Experiment!$A$2:$W$90,MATCH(Results!AH$1,Experiment!$A$1:$W$1,0),FALSE)</f>
        <v>0.38648875795104182</v>
      </c>
      <c r="AI1465" s="3">
        <f>VLOOKUP($F1465,Experiment!$A$2:$X$90,MATCH(Results!AI$1,Experiment!$A$1:$X$1,0),FALSE)</f>
        <v>0.61351124204895813</v>
      </c>
      <c r="AJ1465" s="2">
        <f>Table1[[#This Row],[Gain]]^Table1[[#This Row],[θ]]</f>
        <v>40</v>
      </c>
      <c r="AK1465" s="2">
        <f>-Table1[[#This Row],[λ]]*-Table1[[#This Row],[Loss]]^Table1[[#This Row],[θ]]</f>
        <v>100</v>
      </c>
      <c r="AL1465" s="2">
        <f>Table1[[#This Row],[v_n_w_g]]-Table1[[#This Row],[v_n_w_l]]</f>
        <v>-60</v>
      </c>
      <c r="AM1465" s="2">
        <f>IF(Table1[[#This Row],[diff_v]]&gt;=1,1,0)</f>
        <v>0</v>
      </c>
    </row>
    <row r="1466" spans="1:39" hidden="1" x14ac:dyDescent="0.3">
      <c r="A1466">
        <v>29</v>
      </c>
      <c r="B1466" t="s">
        <v>48</v>
      </c>
      <c r="C1466" s="22">
        <f>VLOOKUP(Table1[[#This Row],[Subject]],'Subject Profile'!$A$2:$E$8,4,FALSE)</f>
        <v>1</v>
      </c>
      <c r="D1466" s="22">
        <f>VLOOKUP(Table1[[#This Row],[Subject]],'Subject Profile'!$A$2:$E$8,5,FALSE)</f>
        <v>-2</v>
      </c>
      <c r="E1466" t="s">
        <v>111</v>
      </c>
      <c r="F1466" t="s">
        <v>53</v>
      </c>
      <c r="G1466" t="s">
        <v>5</v>
      </c>
      <c r="H1466">
        <f>IF(Table1[[#This Row],[decision]]="accept",1,0)</f>
        <v>0</v>
      </c>
      <c r="I1466">
        <v>0</v>
      </c>
      <c r="J1466" t="s">
        <v>107</v>
      </c>
      <c r="K1466">
        <v>1665040381</v>
      </c>
      <c r="L1466">
        <v>4</v>
      </c>
      <c r="M1466" t="str">
        <f>VLOOKUP($F1466,Experiment!$A$2:$U$90,MATCH(Results!M$1,Experiment!$A$1:$U$1,0)+1,FALSE)</f>
        <v>G</v>
      </c>
      <c r="N1466">
        <f>IF(Table1[[#This Row],[Impact]]="I",0,1)</f>
        <v>1</v>
      </c>
      <c r="O1466" s="2">
        <f>VLOOKUP($F1466,Experiment!$A$2:$U$90,MATCH(Results!O$1,Experiment!$A$1:$U$1,0),FALSE)</f>
        <v>-10</v>
      </c>
      <c r="P1466" s="3">
        <f>VLOOKUP($F1466,Experiment!$A$2:$U$90,MATCH(Results!P$1,Experiment!$A$1:$U$1,0),FALSE)</f>
        <v>0.5</v>
      </c>
      <c r="Q1466" s="2">
        <f>VLOOKUP($F1466,Experiment!$A$2:$U$90,MATCH(Results!Q$1,Experiment!$A$1:$U$1,0),FALSE)</f>
        <v>0</v>
      </c>
      <c r="R1466" s="3">
        <f>VLOOKUP($F1466,Experiment!$A$2:$U$90,MATCH(Results!R$1,Experiment!$A$1:$U$1,0),FALSE)</f>
        <v>0.5</v>
      </c>
      <c r="S1466" s="2">
        <f>VLOOKUP($F1466,Experiment!$A$2:$U$90,MATCH(Results!S$1,Experiment!$A$1:$U$1,0),FALSE)</f>
        <v>-5</v>
      </c>
      <c r="T1466" s="2">
        <f>VLOOKUP($F1466,Experiment!$A$2:$U$90,MATCH(Results!T$1,Experiment!$A$1:$U$1,0),FALSE)</f>
        <v>25</v>
      </c>
      <c r="U1466" s="2">
        <f>VLOOKUP($F1466,Experiment!$A$2:$U$90,MATCH(Results!U$1,Experiment!$A$1:$U$1,0),FALSE)</f>
        <v>5</v>
      </c>
      <c r="V1466" s="2">
        <f>VLOOKUP($F1466,Experiment!$A$2:$U$90,MATCH(Results!V$1,Experiment!$A$1:$U$1,0),FALSE)</f>
        <v>4</v>
      </c>
      <c r="W1466" s="3">
        <f>VLOOKUP($F1466,Experiment!$A$2:$U$90,MATCH(Results!W$1,Experiment!$A$1:$U$1,0),FALSE)</f>
        <v>0.25</v>
      </c>
      <c r="X1466" s="3">
        <f>VLOOKUP($F1466,Experiment!$A$2:$U$90,MATCH(Results!X$1,Experiment!$A$1:$U$1,0),FALSE)</f>
        <v>0.75</v>
      </c>
      <c r="Y1466" s="2">
        <f>VLOOKUP($F1466,Experiment!$A$2:$U$90,MATCH(Results!Y$1,Experiment!$A$1:$U$1,0),FALSE)</f>
        <v>2</v>
      </c>
      <c r="Z1466" s="3">
        <f>VLOOKUP($F1466,Experiment!$A$2:$U$90,MATCH(Results!Z$1,Experiment!$A$1:$U$1,0),FALSE)</f>
        <v>0.5</v>
      </c>
      <c r="AA1466" s="3">
        <f>VLOOKUP($F1466,Experiment!$A$2:$U$90,MATCH(Results!AA$1,Experiment!$A$1:$U$1,0),FALSE)</f>
        <v>0.25</v>
      </c>
      <c r="AB1466" s="3">
        <f>VLOOKUP($F1466,Experiment!$A$2:$U$90,MATCH(Results!AB$1,Experiment!$A$1:$U$1,0),FALSE)</f>
        <v>0.625</v>
      </c>
      <c r="AC1466" s="3">
        <f>VLOOKUP($F1466,Experiment!$A$2:$U$90,MATCH(Results!AC$1,Experiment!$A$1:$U$1,0),FALSE)</f>
        <v>0.375</v>
      </c>
      <c r="AD1466" s="2">
        <f>VLOOKUP($F1466,Experiment!$A$2:$U$90,MATCH(Results!AD$1,Experiment!$A$1:$U$1,0),FALSE)</f>
        <v>-6.25</v>
      </c>
      <c r="AE1466" s="2">
        <f>VLOOKUP($F1466,Experiment!$A$2:$U$90,MATCH(Results!AE$1,Experiment!$A$1:$U$1,0),FALSE)</f>
        <v>23.4375</v>
      </c>
      <c r="AF1466" s="2">
        <f>VLOOKUP($F1466,Experiment!$A$2:$U$90,MATCH(Results!AF$1,Experiment!$A$1:$U$1,0),FALSE)</f>
        <v>4.8412291827592711</v>
      </c>
      <c r="AG1466" s="3">
        <f>VLOOKUP($F1466,Experiment!$A$2:$W$90,MATCH(Results!AG$1,Experiment!$A$1:$W$1,0),FALSE)</f>
        <v>0.82730419370997643</v>
      </c>
      <c r="AH1466" s="3">
        <f>VLOOKUP($F1466,Experiment!$A$2:$W$90,MATCH(Results!AH$1,Experiment!$A$1:$W$1,0),FALSE)</f>
        <v>0.38648875795104182</v>
      </c>
      <c r="AI1466" s="3">
        <f>VLOOKUP($F1466,Experiment!$A$2:$X$90,MATCH(Results!AI$1,Experiment!$A$1:$X$1,0),FALSE)</f>
        <v>0.61351124204895813</v>
      </c>
      <c r="AJ1466" s="2">
        <f>Table1[[#This Row],[Gain]]^Table1[[#This Row],[θ]]</f>
        <v>0</v>
      </c>
      <c r="AK1466" s="2">
        <f>-Table1[[#This Row],[λ]]*-Table1[[#This Row],[Loss]]^Table1[[#This Row],[θ]]</f>
        <v>20</v>
      </c>
      <c r="AL1466" s="2">
        <f>Table1[[#This Row],[v_n_w_g]]-Table1[[#This Row],[v_n_w_l]]</f>
        <v>-20</v>
      </c>
      <c r="AM1466" s="2">
        <f>IF(Table1[[#This Row],[diff_v]]&gt;=1,1,0)</f>
        <v>0</v>
      </c>
    </row>
    <row r="1467" spans="1:39" hidden="1" x14ac:dyDescent="0.3">
      <c r="A1467">
        <v>30</v>
      </c>
      <c r="B1467" t="s">
        <v>48</v>
      </c>
      <c r="C1467" s="22">
        <f>VLOOKUP(Table1[[#This Row],[Subject]],'Subject Profile'!$A$2:$E$8,4,FALSE)</f>
        <v>1</v>
      </c>
      <c r="D1467" s="22">
        <f>VLOOKUP(Table1[[#This Row],[Subject]],'Subject Profile'!$A$2:$E$8,5,FALSE)</f>
        <v>-2</v>
      </c>
      <c r="E1467" t="s">
        <v>111</v>
      </c>
      <c r="F1467" t="s">
        <v>68</v>
      </c>
      <c r="G1467" t="s">
        <v>5</v>
      </c>
      <c r="H1467">
        <f>IF(Table1[[#This Row],[decision]]="accept",1,0)</f>
        <v>0</v>
      </c>
      <c r="I1467">
        <v>0</v>
      </c>
      <c r="J1467" t="s">
        <v>107</v>
      </c>
      <c r="K1467">
        <v>1665040408</v>
      </c>
      <c r="L1467">
        <v>27</v>
      </c>
      <c r="M1467" t="str">
        <f>VLOOKUP($F1467,Experiment!$A$2:$U$90,MATCH(Results!M$1,Experiment!$A$1:$U$1,0)+1,FALSE)</f>
        <v>G</v>
      </c>
      <c r="N1467">
        <f>IF(Table1[[#This Row],[Impact]]="I",0,1)</f>
        <v>1</v>
      </c>
      <c r="O1467" s="2">
        <f>VLOOKUP($F1467,Experiment!$A$2:$U$90,MATCH(Results!O$1,Experiment!$A$1:$U$1,0),FALSE)</f>
        <v>-50</v>
      </c>
      <c r="P1467" s="3">
        <f>VLOOKUP($F1467,Experiment!$A$2:$U$90,MATCH(Results!P$1,Experiment!$A$1:$U$1,0),FALSE)</f>
        <v>0.5</v>
      </c>
      <c r="Q1467" s="2">
        <f>VLOOKUP($F1467,Experiment!$A$2:$U$90,MATCH(Results!Q$1,Experiment!$A$1:$U$1,0),FALSE)</f>
        <v>60</v>
      </c>
      <c r="R1467" s="3">
        <f>VLOOKUP($F1467,Experiment!$A$2:$U$90,MATCH(Results!R$1,Experiment!$A$1:$U$1,0),FALSE)</f>
        <v>0.5</v>
      </c>
      <c r="S1467" s="2">
        <f>VLOOKUP($F1467,Experiment!$A$2:$U$90,MATCH(Results!S$1,Experiment!$A$1:$U$1,0),FALSE)</f>
        <v>5</v>
      </c>
      <c r="T1467" s="2">
        <f>VLOOKUP($F1467,Experiment!$A$2:$U$90,MATCH(Results!T$1,Experiment!$A$1:$U$1,0),FALSE)</f>
        <v>3025</v>
      </c>
      <c r="U1467" s="2">
        <f>VLOOKUP($F1467,Experiment!$A$2:$U$90,MATCH(Results!U$1,Experiment!$A$1:$U$1,0),FALSE)</f>
        <v>55</v>
      </c>
      <c r="V1467" s="2">
        <f>VLOOKUP($F1467,Experiment!$A$2:$U$90,MATCH(Results!V$1,Experiment!$A$1:$U$1,0),FALSE)</f>
        <v>2</v>
      </c>
      <c r="W1467" s="3">
        <f>VLOOKUP($F1467,Experiment!$A$2:$U$90,MATCH(Results!W$1,Experiment!$A$1:$U$1,0),FALSE)</f>
        <v>0.25</v>
      </c>
      <c r="X1467" s="3">
        <f>VLOOKUP($F1467,Experiment!$A$2:$U$90,MATCH(Results!X$1,Experiment!$A$1:$U$1,0),FALSE)</f>
        <v>0.75</v>
      </c>
      <c r="Y1467" s="2">
        <f>VLOOKUP($F1467,Experiment!$A$2:$U$90,MATCH(Results!Y$1,Experiment!$A$1:$U$1,0),FALSE)</f>
        <v>2</v>
      </c>
      <c r="Z1467" s="3">
        <f>VLOOKUP($F1467,Experiment!$A$2:$U$90,MATCH(Results!Z$1,Experiment!$A$1:$U$1,0),FALSE)</f>
        <v>0.5</v>
      </c>
      <c r="AA1467" s="3">
        <f>VLOOKUP($F1467,Experiment!$A$2:$U$90,MATCH(Results!AA$1,Experiment!$A$1:$U$1,0),FALSE)</f>
        <v>0.25</v>
      </c>
      <c r="AB1467" s="3">
        <f>VLOOKUP($F1467,Experiment!$A$2:$U$90,MATCH(Results!AB$1,Experiment!$A$1:$U$1,0),FALSE)</f>
        <v>0.625</v>
      </c>
      <c r="AC1467" s="3">
        <f>VLOOKUP($F1467,Experiment!$A$2:$U$90,MATCH(Results!AC$1,Experiment!$A$1:$U$1,0),FALSE)</f>
        <v>0.375</v>
      </c>
      <c r="AD1467" s="2">
        <f>VLOOKUP($F1467,Experiment!$A$2:$U$90,MATCH(Results!AD$1,Experiment!$A$1:$U$1,0),FALSE)</f>
        <v>-8.75</v>
      </c>
      <c r="AE1467" s="2">
        <f>VLOOKUP($F1467,Experiment!$A$2:$U$90,MATCH(Results!AE$1,Experiment!$A$1:$U$1,0),FALSE)</f>
        <v>2835.9375</v>
      </c>
      <c r="AF1467" s="2">
        <f>VLOOKUP($F1467,Experiment!$A$2:$U$90,MATCH(Results!AF$1,Experiment!$A$1:$U$1,0),FALSE)</f>
        <v>53.253521010351982</v>
      </c>
      <c r="AG1467" s="3">
        <f>VLOOKUP($F1467,Experiment!$A$2:$W$90,MATCH(Results!AG$1,Experiment!$A$1:$W$1,0),FALSE)</f>
        <v>0.82730419370997643</v>
      </c>
      <c r="AH1467" s="3">
        <f>VLOOKUP($F1467,Experiment!$A$2:$W$90,MATCH(Results!AH$1,Experiment!$A$1:$W$1,0),FALSE)</f>
        <v>0.38648875795104182</v>
      </c>
      <c r="AI1467" s="3">
        <f>VLOOKUP($F1467,Experiment!$A$2:$X$90,MATCH(Results!AI$1,Experiment!$A$1:$X$1,0),FALSE)</f>
        <v>0.61351124204895813</v>
      </c>
      <c r="AJ1467" s="2">
        <f>Table1[[#This Row],[Gain]]^Table1[[#This Row],[θ]]</f>
        <v>60</v>
      </c>
      <c r="AK1467" s="2">
        <f>-Table1[[#This Row],[λ]]*-Table1[[#This Row],[Loss]]^Table1[[#This Row],[θ]]</f>
        <v>100</v>
      </c>
      <c r="AL1467" s="2">
        <f>Table1[[#This Row],[v_n_w_g]]-Table1[[#This Row],[v_n_w_l]]</f>
        <v>-40</v>
      </c>
      <c r="AM1467" s="2">
        <f>IF(Table1[[#This Row],[diff_v]]&gt;=1,1,0)</f>
        <v>0</v>
      </c>
    </row>
    <row r="1468" spans="1:39" hidden="1" x14ac:dyDescent="0.3">
      <c r="A1468">
        <v>31</v>
      </c>
      <c r="B1468" t="s">
        <v>48</v>
      </c>
      <c r="C1468" s="22">
        <f>VLOOKUP(Table1[[#This Row],[Subject]],'Subject Profile'!$A$2:$E$8,4,FALSE)</f>
        <v>1</v>
      </c>
      <c r="D1468" s="22">
        <f>VLOOKUP(Table1[[#This Row],[Subject]],'Subject Profile'!$A$2:$E$8,5,FALSE)</f>
        <v>-2</v>
      </c>
      <c r="E1468" t="s">
        <v>111</v>
      </c>
      <c r="F1468" t="s">
        <v>77</v>
      </c>
      <c r="G1468" t="s">
        <v>5</v>
      </c>
      <c r="H1468">
        <f>IF(Table1[[#This Row],[decision]]="accept",1,0)</f>
        <v>0</v>
      </c>
      <c r="I1468">
        <v>0</v>
      </c>
      <c r="J1468" t="s">
        <v>107</v>
      </c>
      <c r="K1468">
        <v>1665040415</v>
      </c>
      <c r="L1468">
        <v>7</v>
      </c>
      <c r="M1468" t="str">
        <f>VLOOKUP($F1468,Experiment!$A$2:$U$90,MATCH(Results!M$1,Experiment!$A$1:$U$1,0)+1,FALSE)</f>
        <v>G</v>
      </c>
      <c r="N1468">
        <f>IF(Table1[[#This Row],[Impact]]="I",0,1)</f>
        <v>1</v>
      </c>
      <c r="O1468" s="2">
        <f>VLOOKUP($F1468,Experiment!$A$2:$U$90,MATCH(Results!O$1,Experiment!$A$1:$U$1,0),FALSE)</f>
        <v>-50</v>
      </c>
      <c r="P1468" s="3">
        <f>VLOOKUP($F1468,Experiment!$A$2:$U$90,MATCH(Results!P$1,Experiment!$A$1:$U$1,0),FALSE)</f>
        <v>0.5</v>
      </c>
      <c r="Q1468" s="2">
        <f>VLOOKUP($F1468,Experiment!$A$2:$U$90,MATCH(Results!Q$1,Experiment!$A$1:$U$1,0),FALSE)</f>
        <v>70</v>
      </c>
      <c r="R1468" s="3">
        <f>VLOOKUP($F1468,Experiment!$A$2:$U$90,MATCH(Results!R$1,Experiment!$A$1:$U$1,0),FALSE)</f>
        <v>0.5</v>
      </c>
      <c r="S1468" s="2">
        <f>VLOOKUP($F1468,Experiment!$A$2:$U$90,MATCH(Results!S$1,Experiment!$A$1:$U$1,0),FALSE)</f>
        <v>10</v>
      </c>
      <c r="T1468" s="2">
        <f>VLOOKUP($F1468,Experiment!$A$2:$U$90,MATCH(Results!T$1,Experiment!$A$1:$U$1,0),FALSE)</f>
        <v>3600</v>
      </c>
      <c r="U1468" s="2">
        <f>VLOOKUP($F1468,Experiment!$A$2:$U$90,MATCH(Results!U$1,Experiment!$A$1:$U$1,0),FALSE)</f>
        <v>60</v>
      </c>
      <c r="V1468" s="2">
        <f>VLOOKUP($F1468,Experiment!$A$2:$U$90,MATCH(Results!V$1,Experiment!$A$1:$U$1,0),FALSE)</f>
        <v>4</v>
      </c>
      <c r="W1468" s="3">
        <f>VLOOKUP($F1468,Experiment!$A$2:$U$90,MATCH(Results!W$1,Experiment!$A$1:$U$1,0),FALSE)</f>
        <v>0.25</v>
      </c>
      <c r="X1468" s="3">
        <f>VLOOKUP($F1468,Experiment!$A$2:$U$90,MATCH(Results!X$1,Experiment!$A$1:$U$1,0),FALSE)</f>
        <v>0.75</v>
      </c>
      <c r="Y1468" s="2">
        <f>VLOOKUP($F1468,Experiment!$A$2:$U$90,MATCH(Results!Y$1,Experiment!$A$1:$U$1,0),FALSE)</f>
        <v>2</v>
      </c>
      <c r="Z1468" s="3">
        <f>VLOOKUP($F1468,Experiment!$A$2:$U$90,MATCH(Results!Z$1,Experiment!$A$1:$U$1,0),FALSE)</f>
        <v>0.5</v>
      </c>
      <c r="AA1468" s="3">
        <f>VLOOKUP($F1468,Experiment!$A$2:$U$90,MATCH(Results!AA$1,Experiment!$A$1:$U$1,0),FALSE)</f>
        <v>0.25</v>
      </c>
      <c r="AB1468" s="3">
        <f>VLOOKUP($F1468,Experiment!$A$2:$U$90,MATCH(Results!AB$1,Experiment!$A$1:$U$1,0),FALSE)</f>
        <v>0.625</v>
      </c>
      <c r="AC1468" s="3">
        <f>VLOOKUP($F1468,Experiment!$A$2:$U$90,MATCH(Results!AC$1,Experiment!$A$1:$U$1,0),FALSE)</f>
        <v>0.375</v>
      </c>
      <c r="AD1468" s="2">
        <f>VLOOKUP($F1468,Experiment!$A$2:$U$90,MATCH(Results!AD$1,Experiment!$A$1:$U$1,0),FALSE)</f>
        <v>-5</v>
      </c>
      <c r="AE1468" s="2">
        <f>VLOOKUP($F1468,Experiment!$A$2:$U$90,MATCH(Results!AE$1,Experiment!$A$1:$U$1,0),FALSE)</f>
        <v>3375</v>
      </c>
      <c r="AF1468" s="2">
        <f>VLOOKUP($F1468,Experiment!$A$2:$U$90,MATCH(Results!AF$1,Experiment!$A$1:$U$1,0),FALSE)</f>
        <v>58.094750193111253</v>
      </c>
      <c r="AG1468" s="3">
        <f>VLOOKUP($F1468,Experiment!$A$2:$W$90,MATCH(Results!AG$1,Experiment!$A$1:$W$1,0),FALSE)</f>
        <v>0.82730419370997643</v>
      </c>
      <c r="AH1468" s="3">
        <f>VLOOKUP($F1468,Experiment!$A$2:$W$90,MATCH(Results!AH$1,Experiment!$A$1:$W$1,0),FALSE)</f>
        <v>0.38648875795104182</v>
      </c>
      <c r="AI1468" s="3">
        <f>VLOOKUP($F1468,Experiment!$A$2:$X$90,MATCH(Results!AI$1,Experiment!$A$1:$X$1,0),FALSE)</f>
        <v>0.61351124204895813</v>
      </c>
      <c r="AJ1468" s="2">
        <f>Table1[[#This Row],[Gain]]^Table1[[#This Row],[θ]]</f>
        <v>70</v>
      </c>
      <c r="AK1468" s="2">
        <f>-Table1[[#This Row],[λ]]*-Table1[[#This Row],[Loss]]^Table1[[#This Row],[θ]]</f>
        <v>100</v>
      </c>
      <c r="AL1468" s="2">
        <f>Table1[[#This Row],[v_n_w_g]]-Table1[[#This Row],[v_n_w_l]]</f>
        <v>-30</v>
      </c>
      <c r="AM1468" s="2">
        <f>IF(Table1[[#This Row],[diff_v]]&gt;=1,1,0)</f>
        <v>0</v>
      </c>
    </row>
    <row r="1469" spans="1:39" hidden="1" x14ac:dyDescent="0.3">
      <c r="A1469">
        <v>32</v>
      </c>
      <c r="B1469" t="s">
        <v>48</v>
      </c>
      <c r="C1469" s="22">
        <f>VLOOKUP(Table1[[#This Row],[Subject]],'Subject Profile'!$A$2:$E$8,4,FALSE)</f>
        <v>1</v>
      </c>
      <c r="D1469" s="22">
        <f>VLOOKUP(Table1[[#This Row],[Subject]],'Subject Profile'!$A$2:$E$8,5,FALSE)</f>
        <v>-2</v>
      </c>
      <c r="E1469" t="s">
        <v>111</v>
      </c>
      <c r="F1469" t="s">
        <v>103</v>
      </c>
      <c r="G1469" t="s">
        <v>7</v>
      </c>
      <c r="H1469">
        <f>IF(Table1[[#This Row],[decision]]="accept",1,0)</f>
        <v>1</v>
      </c>
      <c r="I1469">
        <v>180</v>
      </c>
      <c r="J1469" t="s">
        <v>107</v>
      </c>
      <c r="K1469">
        <v>1665040419</v>
      </c>
      <c r="L1469">
        <v>4</v>
      </c>
      <c r="M1469" t="str">
        <f>VLOOKUP($F1469,Experiment!$A$2:$U$90,MATCH(Results!M$1,Experiment!$A$1:$U$1,0)+1,FALSE)</f>
        <v>I</v>
      </c>
      <c r="N1469">
        <f>IF(Table1[[#This Row],[Impact]]="I",0,1)</f>
        <v>0</v>
      </c>
      <c r="O1469" s="2">
        <f>VLOOKUP($F1469,Experiment!$A$2:$U$90,MATCH(Results!O$1,Experiment!$A$1:$U$1,0),FALSE)</f>
        <v>-90</v>
      </c>
      <c r="P1469" s="3">
        <f>VLOOKUP($F1469,Experiment!$A$2:$U$90,MATCH(Results!P$1,Experiment!$A$1:$U$1,0),FALSE)</f>
        <v>0.5</v>
      </c>
      <c r="Q1469" s="2">
        <f>VLOOKUP($F1469,Experiment!$A$2:$U$90,MATCH(Results!Q$1,Experiment!$A$1:$U$1,0),FALSE)</f>
        <v>180</v>
      </c>
      <c r="R1469" s="3">
        <f>VLOOKUP($F1469,Experiment!$A$2:$U$90,MATCH(Results!R$1,Experiment!$A$1:$U$1,0),FALSE)</f>
        <v>0.5</v>
      </c>
      <c r="S1469" s="2">
        <f>VLOOKUP($F1469,Experiment!$A$2:$U$90,MATCH(Results!S$1,Experiment!$A$1:$U$1,0),FALSE)</f>
        <v>45</v>
      </c>
      <c r="T1469" s="2">
        <f>VLOOKUP($F1469,Experiment!$A$2:$U$90,MATCH(Results!T$1,Experiment!$A$1:$U$1,0),FALSE)</f>
        <v>18225</v>
      </c>
      <c r="U1469" s="2">
        <f>VLOOKUP($F1469,Experiment!$A$2:$U$90,MATCH(Results!U$1,Experiment!$A$1:$U$1,0),FALSE)</f>
        <v>135</v>
      </c>
      <c r="V1469" s="2">
        <f>VLOOKUP($F1469,Experiment!$A$2:$U$90,MATCH(Results!V$1,Experiment!$A$1:$U$1,0),FALSE)</f>
        <v>2</v>
      </c>
      <c r="W1469" s="3">
        <f>VLOOKUP($F1469,Experiment!$A$2:$U$90,MATCH(Results!W$1,Experiment!$A$1:$U$1,0),FALSE)</f>
        <v>0.25</v>
      </c>
      <c r="X1469" s="3">
        <f>VLOOKUP($F1469,Experiment!$A$2:$U$90,MATCH(Results!X$1,Experiment!$A$1:$U$1,0),FALSE)</f>
        <v>0.75</v>
      </c>
      <c r="Y1469" s="2">
        <f>VLOOKUP($F1469,Experiment!$A$2:$U$90,MATCH(Results!Y$1,Experiment!$A$1:$U$1,0),FALSE)</f>
        <v>2</v>
      </c>
      <c r="Z1469" s="3">
        <f>VLOOKUP($F1469,Experiment!$A$2:$U$90,MATCH(Results!Z$1,Experiment!$A$1:$U$1,0),FALSE)</f>
        <v>0.5</v>
      </c>
      <c r="AA1469" s="3">
        <f>VLOOKUP($F1469,Experiment!$A$2:$U$90,MATCH(Results!AA$1,Experiment!$A$1:$U$1,0),FALSE)</f>
        <v>0.25</v>
      </c>
      <c r="AB1469" s="3">
        <f>VLOOKUP($F1469,Experiment!$A$2:$U$90,MATCH(Results!AB$1,Experiment!$A$1:$U$1,0),FALSE)</f>
        <v>0.625</v>
      </c>
      <c r="AC1469" s="3">
        <f>VLOOKUP($F1469,Experiment!$A$2:$U$90,MATCH(Results!AC$1,Experiment!$A$1:$U$1,0),FALSE)</f>
        <v>0.375</v>
      </c>
      <c r="AD1469" s="2">
        <f>VLOOKUP($F1469,Experiment!$A$2:$U$90,MATCH(Results!AD$1,Experiment!$A$1:$U$1,0),FALSE)</f>
        <v>11.25</v>
      </c>
      <c r="AE1469" s="2">
        <f>VLOOKUP($F1469,Experiment!$A$2:$U$90,MATCH(Results!AE$1,Experiment!$A$1:$U$1,0),FALSE)</f>
        <v>17085.9375</v>
      </c>
      <c r="AF1469" s="2">
        <f>VLOOKUP($F1469,Experiment!$A$2:$U$90,MATCH(Results!AF$1,Experiment!$A$1:$U$1,0),FALSE)</f>
        <v>130.71318793450033</v>
      </c>
      <c r="AG1469" s="3">
        <f>VLOOKUP($F1469,Experiment!$A$2:$W$90,MATCH(Results!AG$1,Experiment!$A$1:$W$1,0),FALSE)</f>
        <v>0.82730419370997643</v>
      </c>
      <c r="AH1469" s="3">
        <f>VLOOKUP($F1469,Experiment!$A$2:$W$90,MATCH(Results!AH$1,Experiment!$A$1:$W$1,0),FALSE)</f>
        <v>0.38648875795104182</v>
      </c>
      <c r="AI1469" s="3">
        <f>VLOOKUP($F1469,Experiment!$A$2:$X$90,MATCH(Results!AI$1,Experiment!$A$1:$X$1,0),FALSE)</f>
        <v>0.61351124204895813</v>
      </c>
      <c r="AJ1469" s="2">
        <f>Table1[[#This Row],[Gain]]^Table1[[#This Row],[θ]]</f>
        <v>180</v>
      </c>
      <c r="AK1469" s="2">
        <f>-Table1[[#This Row],[λ]]*-Table1[[#This Row],[Loss]]^Table1[[#This Row],[θ]]</f>
        <v>180</v>
      </c>
      <c r="AL1469" s="2">
        <f>Table1[[#This Row],[v_n_w_g]]-Table1[[#This Row],[v_n_w_l]]</f>
        <v>0</v>
      </c>
      <c r="AM1469" s="2">
        <f>IF(Table1[[#This Row],[diff_v]]&gt;=1,1,0)</f>
        <v>0</v>
      </c>
    </row>
    <row r="1470" spans="1:39" hidden="1" x14ac:dyDescent="0.3">
      <c r="A1470">
        <v>33</v>
      </c>
      <c r="B1470" t="s">
        <v>48</v>
      </c>
      <c r="C1470" s="22">
        <f>VLOOKUP(Table1[[#This Row],[Subject]],'Subject Profile'!$A$2:$E$8,4,FALSE)</f>
        <v>1</v>
      </c>
      <c r="D1470" s="22">
        <f>VLOOKUP(Table1[[#This Row],[Subject]],'Subject Profile'!$A$2:$E$8,5,FALSE)</f>
        <v>-2</v>
      </c>
      <c r="E1470" t="s">
        <v>111</v>
      </c>
      <c r="F1470" t="s">
        <v>92</v>
      </c>
      <c r="G1470" t="s">
        <v>7</v>
      </c>
      <c r="H1470">
        <f>IF(Table1[[#This Row],[decision]]="accept",1,0)</f>
        <v>1</v>
      </c>
      <c r="I1470">
        <v>30</v>
      </c>
      <c r="J1470" t="s">
        <v>107</v>
      </c>
      <c r="K1470">
        <v>1665040430</v>
      </c>
      <c r="L1470">
        <v>11</v>
      </c>
      <c r="M1470" t="str">
        <f>VLOOKUP($F1470,Experiment!$A$2:$U$90,MATCH(Results!M$1,Experiment!$A$1:$U$1,0)+1,FALSE)</f>
        <v>I</v>
      </c>
      <c r="N1470">
        <f>IF(Table1[[#This Row],[Impact]]="I",0,1)</f>
        <v>0</v>
      </c>
      <c r="O1470" s="2">
        <f>VLOOKUP($F1470,Experiment!$A$2:$U$90,MATCH(Results!O$1,Experiment!$A$1:$U$1,0),FALSE)</f>
        <v>-10</v>
      </c>
      <c r="P1470" s="3">
        <f>VLOOKUP($F1470,Experiment!$A$2:$U$90,MATCH(Results!P$1,Experiment!$A$1:$U$1,0),FALSE)</f>
        <v>0.5</v>
      </c>
      <c r="Q1470" s="2">
        <f>VLOOKUP($F1470,Experiment!$A$2:$U$90,MATCH(Results!Q$1,Experiment!$A$1:$U$1,0),FALSE)</f>
        <v>30</v>
      </c>
      <c r="R1470" s="3">
        <f>VLOOKUP($F1470,Experiment!$A$2:$U$90,MATCH(Results!R$1,Experiment!$A$1:$U$1,0),FALSE)</f>
        <v>0.5</v>
      </c>
      <c r="S1470" s="2">
        <f>VLOOKUP($F1470,Experiment!$A$2:$U$90,MATCH(Results!S$1,Experiment!$A$1:$U$1,0),FALSE)</f>
        <v>10</v>
      </c>
      <c r="T1470" s="2">
        <f>VLOOKUP($F1470,Experiment!$A$2:$U$90,MATCH(Results!T$1,Experiment!$A$1:$U$1,0),FALSE)</f>
        <v>400</v>
      </c>
      <c r="U1470" s="2">
        <f>VLOOKUP($F1470,Experiment!$A$2:$U$90,MATCH(Results!U$1,Experiment!$A$1:$U$1,0),FALSE)</f>
        <v>20</v>
      </c>
      <c r="V1470" s="2">
        <f>VLOOKUP($F1470,Experiment!$A$2:$U$90,MATCH(Results!V$1,Experiment!$A$1:$U$1,0),FALSE)</f>
        <v>4</v>
      </c>
      <c r="W1470" s="3">
        <f>VLOOKUP($F1470,Experiment!$A$2:$U$90,MATCH(Results!W$1,Experiment!$A$1:$U$1,0),FALSE)</f>
        <v>0.25</v>
      </c>
      <c r="X1470" s="3">
        <f>VLOOKUP($F1470,Experiment!$A$2:$U$90,MATCH(Results!X$1,Experiment!$A$1:$U$1,0),FALSE)</f>
        <v>0.75</v>
      </c>
      <c r="Y1470" s="2">
        <f>VLOOKUP($F1470,Experiment!$A$2:$U$90,MATCH(Results!Y$1,Experiment!$A$1:$U$1,0),FALSE)</f>
        <v>2</v>
      </c>
      <c r="Z1470" s="3">
        <f>VLOOKUP($F1470,Experiment!$A$2:$U$90,MATCH(Results!Z$1,Experiment!$A$1:$U$1,0),FALSE)</f>
        <v>0.5</v>
      </c>
      <c r="AA1470" s="3">
        <f>VLOOKUP($F1470,Experiment!$A$2:$U$90,MATCH(Results!AA$1,Experiment!$A$1:$U$1,0),FALSE)</f>
        <v>0.25</v>
      </c>
      <c r="AB1470" s="3">
        <f>VLOOKUP($F1470,Experiment!$A$2:$U$90,MATCH(Results!AB$1,Experiment!$A$1:$U$1,0),FALSE)</f>
        <v>0.625</v>
      </c>
      <c r="AC1470" s="3">
        <f>VLOOKUP($F1470,Experiment!$A$2:$U$90,MATCH(Results!AC$1,Experiment!$A$1:$U$1,0),FALSE)</f>
        <v>0.375</v>
      </c>
      <c r="AD1470" s="2">
        <f>VLOOKUP($F1470,Experiment!$A$2:$U$90,MATCH(Results!AD$1,Experiment!$A$1:$U$1,0),FALSE)</f>
        <v>5</v>
      </c>
      <c r="AE1470" s="2">
        <f>VLOOKUP($F1470,Experiment!$A$2:$U$90,MATCH(Results!AE$1,Experiment!$A$1:$U$1,0),FALSE)</f>
        <v>375</v>
      </c>
      <c r="AF1470" s="2">
        <f>VLOOKUP($F1470,Experiment!$A$2:$U$90,MATCH(Results!AF$1,Experiment!$A$1:$U$1,0),FALSE)</f>
        <v>19.364916731037084</v>
      </c>
      <c r="AG1470" s="3">
        <f>VLOOKUP($F1470,Experiment!$A$2:$W$90,MATCH(Results!AG$1,Experiment!$A$1:$W$1,0),FALSE)</f>
        <v>0.82730419370997643</v>
      </c>
      <c r="AH1470" s="3">
        <f>VLOOKUP($F1470,Experiment!$A$2:$W$90,MATCH(Results!AH$1,Experiment!$A$1:$W$1,0),FALSE)</f>
        <v>0.38648875795104182</v>
      </c>
      <c r="AI1470" s="3">
        <f>VLOOKUP($F1470,Experiment!$A$2:$X$90,MATCH(Results!AI$1,Experiment!$A$1:$X$1,0),FALSE)</f>
        <v>0.61351124204895813</v>
      </c>
      <c r="AJ1470" s="2">
        <f>Table1[[#This Row],[Gain]]^Table1[[#This Row],[θ]]</f>
        <v>30</v>
      </c>
      <c r="AK1470" s="2">
        <f>-Table1[[#This Row],[λ]]*-Table1[[#This Row],[Loss]]^Table1[[#This Row],[θ]]</f>
        <v>20</v>
      </c>
      <c r="AL1470" s="2">
        <f>Table1[[#This Row],[v_n_w_g]]-Table1[[#This Row],[v_n_w_l]]</f>
        <v>10</v>
      </c>
      <c r="AM1470" s="2">
        <f>IF(Table1[[#This Row],[diff_v]]&gt;=1,1,0)</f>
        <v>1</v>
      </c>
    </row>
    <row r="1471" spans="1:39" hidden="1" x14ac:dyDescent="0.3">
      <c r="A1471">
        <v>34</v>
      </c>
      <c r="B1471" t="s">
        <v>48</v>
      </c>
      <c r="C1471" s="22">
        <f>VLOOKUP(Table1[[#This Row],[Subject]],'Subject Profile'!$A$2:$E$8,4,FALSE)</f>
        <v>1</v>
      </c>
      <c r="D1471" s="22">
        <f>VLOOKUP(Table1[[#This Row],[Subject]],'Subject Profile'!$A$2:$E$8,5,FALSE)</f>
        <v>-2</v>
      </c>
      <c r="E1471" t="s">
        <v>111</v>
      </c>
      <c r="F1471" t="s">
        <v>78</v>
      </c>
      <c r="G1471" t="s">
        <v>5</v>
      </c>
      <c r="H1471">
        <f>IF(Table1[[#This Row],[decision]]="accept",1,0)</f>
        <v>0</v>
      </c>
      <c r="I1471">
        <v>0</v>
      </c>
      <c r="J1471" t="s">
        <v>107</v>
      </c>
      <c r="K1471">
        <v>1665040435</v>
      </c>
      <c r="L1471">
        <v>5</v>
      </c>
      <c r="M1471" t="str">
        <f>VLOOKUP($F1471,Experiment!$A$2:$U$90,MATCH(Results!M$1,Experiment!$A$1:$U$1,0)+1,FALSE)</f>
        <v>G</v>
      </c>
      <c r="N1471">
        <f>IF(Table1[[#This Row],[Impact]]="I",0,1)</f>
        <v>1</v>
      </c>
      <c r="O1471" s="2">
        <f>VLOOKUP($F1471,Experiment!$A$2:$U$90,MATCH(Results!O$1,Experiment!$A$1:$U$1,0),FALSE)</f>
        <v>-90</v>
      </c>
      <c r="P1471" s="3">
        <f>VLOOKUP($F1471,Experiment!$A$2:$U$90,MATCH(Results!P$1,Experiment!$A$1:$U$1,0),FALSE)</f>
        <v>0.5</v>
      </c>
      <c r="Q1471" s="2">
        <f>VLOOKUP($F1471,Experiment!$A$2:$U$90,MATCH(Results!Q$1,Experiment!$A$1:$U$1,0),FALSE)</f>
        <v>80</v>
      </c>
      <c r="R1471" s="3">
        <f>VLOOKUP($F1471,Experiment!$A$2:$U$90,MATCH(Results!R$1,Experiment!$A$1:$U$1,0),FALSE)</f>
        <v>0.5</v>
      </c>
      <c r="S1471" s="2">
        <f>VLOOKUP($F1471,Experiment!$A$2:$U$90,MATCH(Results!S$1,Experiment!$A$1:$U$1,0),FALSE)</f>
        <v>-5</v>
      </c>
      <c r="T1471" s="2">
        <f>VLOOKUP($F1471,Experiment!$A$2:$U$90,MATCH(Results!T$1,Experiment!$A$1:$U$1,0),FALSE)</f>
        <v>7225</v>
      </c>
      <c r="U1471" s="2">
        <f>VLOOKUP($F1471,Experiment!$A$2:$U$90,MATCH(Results!U$1,Experiment!$A$1:$U$1,0),FALSE)</f>
        <v>85</v>
      </c>
      <c r="V1471" s="2">
        <f>VLOOKUP($F1471,Experiment!$A$2:$U$90,MATCH(Results!V$1,Experiment!$A$1:$U$1,0),FALSE)</f>
        <v>2</v>
      </c>
      <c r="W1471" s="3">
        <f>VLOOKUP($F1471,Experiment!$A$2:$U$90,MATCH(Results!W$1,Experiment!$A$1:$U$1,0),FALSE)</f>
        <v>0.25</v>
      </c>
      <c r="X1471" s="3">
        <f>VLOOKUP($F1471,Experiment!$A$2:$U$90,MATCH(Results!X$1,Experiment!$A$1:$U$1,0),FALSE)</f>
        <v>0.75</v>
      </c>
      <c r="Y1471" s="2">
        <f>VLOOKUP($F1471,Experiment!$A$2:$U$90,MATCH(Results!Y$1,Experiment!$A$1:$U$1,0),FALSE)</f>
        <v>2</v>
      </c>
      <c r="Z1471" s="3">
        <f>VLOOKUP($F1471,Experiment!$A$2:$U$90,MATCH(Results!Z$1,Experiment!$A$1:$U$1,0),FALSE)</f>
        <v>0.5</v>
      </c>
      <c r="AA1471" s="3">
        <f>VLOOKUP($F1471,Experiment!$A$2:$U$90,MATCH(Results!AA$1,Experiment!$A$1:$U$1,0),FALSE)</f>
        <v>0.25</v>
      </c>
      <c r="AB1471" s="3">
        <f>VLOOKUP($F1471,Experiment!$A$2:$U$90,MATCH(Results!AB$1,Experiment!$A$1:$U$1,0),FALSE)</f>
        <v>0.625</v>
      </c>
      <c r="AC1471" s="3">
        <f>VLOOKUP($F1471,Experiment!$A$2:$U$90,MATCH(Results!AC$1,Experiment!$A$1:$U$1,0),FALSE)</f>
        <v>0.375</v>
      </c>
      <c r="AD1471" s="2">
        <f>VLOOKUP($F1471,Experiment!$A$2:$U$90,MATCH(Results!AD$1,Experiment!$A$1:$U$1,0),FALSE)</f>
        <v>-26.25</v>
      </c>
      <c r="AE1471" s="2">
        <f>VLOOKUP($F1471,Experiment!$A$2:$U$90,MATCH(Results!AE$1,Experiment!$A$1:$U$1,0),FALSE)</f>
        <v>6773.4375</v>
      </c>
      <c r="AF1471" s="2">
        <f>VLOOKUP($F1471,Experiment!$A$2:$U$90,MATCH(Results!AF$1,Experiment!$A$1:$U$1,0),FALSE)</f>
        <v>82.300896106907615</v>
      </c>
      <c r="AG1471" s="3">
        <f>VLOOKUP($F1471,Experiment!$A$2:$W$90,MATCH(Results!AG$1,Experiment!$A$1:$W$1,0),FALSE)</f>
        <v>0.82730419370997643</v>
      </c>
      <c r="AH1471" s="3">
        <f>VLOOKUP($F1471,Experiment!$A$2:$W$90,MATCH(Results!AH$1,Experiment!$A$1:$W$1,0),FALSE)</f>
        <v>0.38648875795104182</v>
      </c>
      <c r="AI1471" s="3">
        <f>VLOOKUP($F1471,Experiment!$A$2:$X$90,MATCH(Results!AI$1,Experiment!$A$1:$X$1,0),FALSE)</f>
        <v>0.61351124204895813</v>
      </c>
      <c r="AJ1471" s="2">
        <f>Table1[[#This Row],[Gain]]^Table1[[#This Row],[θ]]</f>
        <v>80</v>
      </c>
      <c r="AK1471" s="2">
        <f>-Table1[[#This Row],[λ]]*-Table1[[#This Row],[Loss]]^Table1[[#This Row],[θ]]</f>
        <v>180</v>
      </c>
      <c r="AL1471" s="2">
        <f>Table1[[#This Row],[v_n_w_g]]-Table1[[#This Row],[v_n_w_l]]</f>
        <v>-100</v>
      </c>
      <c r="AM1471" s="2">
        <f>IF(Table1[[#This Row],[diff_v]]&gt;=1,1,0)</f>
        <v>0</v>
      </c>
    </row>
    <row r="1472" spans="1:39" hidden="1" x14ac:dyDescent="0.3">
      <c r="A1472">
        <v>35</v>
      </c>
      <c r="B1472" t="s">
        <v>48</v>
      </c>
      <c r="C1472" s="22">
        <f>VLOOKUP(Table1[[#This Row],[Subject]],'Subject Profile'!$A$2:$E$8,4,FALSE)</f>
        <v>1</v>
      </c>
      <c r="D1472" s="22">
        <f>VLOOKUP(Table1[[#This Row],[Subject]],'Subject Profile'!$A$2:$E$8,5,FALSE)</f>
        <v>-2</v>
      </c>
      <c r="E1472" t="s">
        <v>111</v>
      </c>
      <c r="F1472" t="s">
        <v>69</v>
      </c>
      <c r="G1472" t="s">
        <v>5</v>
      </c>
      <c r="H1472">
        <f>IF(Table1[[#This Row],[decision]]="accept",1,0)</f>
        <v>0</v>
      </c>
      <c r="I1472">
        <v>0</v>
      </c>
      <c r="J1472" t="s">
        <v>107</v>
      </c>
      <c r="K1472">
        <v>1665040454</v>
      </c>
      <c r="L1472">
        <v>19</v>
      </c>
      <c r="M1472" t="str">
        <f>VLOOKUP($F1472,Experiment!$A$2:$U$90,MATCH(Results!M$1,Experiment!$A$1:$U$1,0)+1,FALSE)</f>
        <v>I</v>
      </c>
      <c r="N1472">
        <f>IF(Table1[[#This Row],[Impact]]="I",0,1)</f>
        <v>0</v>
      </c>
      <c r="O1472" s="2">
        <f>VLOOKUP($F1472,Experiment!$A$2:$U$90,MATCH(Results!O$1,Experiment!$A$1:$U$1,0),FALSE)</f>
        <v>-50</v>
      </c>
      <c r="P1472" s="3">
        <f>VLOOKUP($F1472,Experiment!$A$2:$U$90,MATCH(Results!P$1,Experiment!$A$1:$U$1,0),FALSE)</f>
        <v>0.5</v>
      </c>
      <c r="Q1472" s="2">
        <f>VLOOKUP($F1472,Experiment!$A$2:$U$90,MATCH(Results!Q$1,Experiment!$A$1:$U$1,0),FALSE)</f>
        <v>50</v>
      </c>
      <c r="R1472" s="3">
        <f>VLOOKUP($F1472,Experiment!$A$2:$U$90,MATCH(Results!R$1,Experiment!$A$1:$U$1,0),FALSE)</f>
        <v>0.5</v>
      </c>
      <c r="S1472" s="2">
        <f>VLOOKUP($F1472,Experiment!$A$2:$U$90,MATCH(Results!S$1,Experiment!$A$1:$U$1,0),FALSE)</f>
        <v>0</v>
      </c>
      <c r="T1472" s="2">
        <f>VLOOKUP($F1472,Experiment!$A$2:$U$90,MATCH(Results!T$1,Experiment!$A$1:$U$1,0),FALSE)</f>
        <v>2500</v>
      </c>
      <c r="U1472" s="2">
        <f>VLOOKUP($F1472,Experiment!$A$2:$U$90,MATCH(Results!U$1,Experiment!$A$1:$U$1,0),FALSE)</f>
        <v>50</v>
      </c>
      <c r="V1472" s="2">
        <f>VLOOKUP($F1472,Experiment!$A$2:$U$90,MATCH(Results!V$1,Experiment!$A$1:$U$1,0),FALSE)</f>
        <v>4</v>
      </c>
      <c r="W1472" s="3">
        <f>VLOOKUP($F1472,Experiment!$A$2:$U$90,MATCH(Results!W$1,Experiment!$A$1:$U$1,0),FALSE)</f>
        <v>0.25</v>
      </c>
      <c r="X1472" s="3">
        <f>VLOOKUP($F1472,Experiment!$A$2:$U$90,MATCH(Results!X$1,Experiment!$A$1:$U$1,0),FALSE)</f>
        <v>0.75</v>
      </c>
      <c r="Y1472" s="2">
        <f>VLOOKUP($F1472,Experiment!$A$2:$U$90,MATCH(Results!Y$1,Experiment!$A$1:$U$1,0),FALSE)</f>
        <v>1</v>
      </c>
      <c r="Z1472" s="3">
        <f>VLOOKUP($F1472,Experiment!$A$2:$U$90,MATCH(Results!Z$1,Experiment!$A$1:$U$1,0),FALSE)</f>
        <v>0.25</v>
      </c>
      <c r="AA1472" s="3">
        <f>VLOOKUP($F1472,Experiment!$A$2:$U$90,MATCH(Results!AA$1,Experiment!$A$1:$U$1,0),FALSE)</f>
        <v>0.5</v>
      </c>
      <c r="AB1472" s="3">
        <f>VLOOKUP($F1472,Experiment!$A$2:$U$90,MATCH(Results!AB$1,Experiment!$A$1:$U$1,0),FALSE)</f>
        <v>0.375</v>
      </c>
      <c r="AC1472" s="3">
        <f>VLOOKUP($F1472,Experiment!$A$2:$U$90,MATCH(Results!AC$1,Experiment!$A$1:$U$1,0),FALSE)</f>
        <v>0.625</v>
      </c>
      <c r="AD1472" s="2">
        <f>VLOOKUP($F1472,Experiment!$A$2:$U$90,MATCH(Results!AD$1,Experiment!$A$1:$U$1,0),FALSE)</f>
        <v>12.5</v>
      </c>
      <c r="AE1472" s="2">
        <f>VLOOKUP($F1472,Experiment!$A$2:$U$90,MATCH(Results!AE$1,Experiment!$A$1:$U$1,0),FALSE)</f>
        <v>2343.75</v>
      </c>
      <c r="AF1472" s="2">
        <f>VLOOKUP($F1472,Experiment!$A$2:$U$90,MATCH(Results!AF$1,Experiment!$A$1:$U$1,0),FALSE)</f>
        <v>48.412291827592711</v>
      </c>
      <c r="AG1472" s="3">
        <f>VLOOKUP($F1472,Experiment!$A$2:$W$90,MATCH(Results!AG$1,Experiment!$A$1:$W$1,0),FALSE)</f>
        <v>1</v>
      </c>
      <c r="AH1472" s="3">
        <f>VLOOKUP($F1472,Experiment!$A$2:$W$90,MATCH(Results!AH$1,Experiment!$A$1:$W$1,0),FALSE)</f>
        <v>0.625</v>
      </c>
      <c r="AI1472" s="3">
        <f>VLOOKUP($F1472,Experiment!$A$2:$X$90,MATCH(Results!AI$1,Experiment!$A$1:$X$1,0),FALSE)</f>
        <v>0.375</v>
      </c>
      <c r="AJ1472" s="2">
        <f>Table1[[#This Row],[Gain]]^Table1[[#This Row],[θ]]</f>
        <v>50</v>
      </c>
      <c r="AK1472" s="2">
        <f>-Table1[[#This Row],[λ]]*-Table1[[#This Row],[Loss]]^Table1[[#This Row],[θ]]</f>
        <v>100</v>
      </c>
      <c r="AL1472" s="2">
        <f>Table1[[#This Row],[v_n_w_g]]-Table1[[#This Row],[v_n_w_l]]</f>
        <v>-50</v>
      </c>
      <c r="AM1472" s="2">
        <f>IF(Table1[[#This Row],[diff_v]]&gt;=1,1,0)</f>
        <v>0</v>
      </c>
    </row>
    <row r="1473" spans="1:39" hidden="1" x14ac:dyDescent="0.3">
      <c r="A1473">
        <v>36</v>
      </c>
      <c r="B1473" t="s">
        <v>48</v>
      </c>
      <c r="C1473" s="22">
        <f>VLOOKUP(Table1[[#This Row],[Subject]],'Subject Profile'!$A$2:$E$8,4,FALSE)</f>
        <v>1</v>
      </c>
      <c r="D1473" s="22">
        <f>VLOOKUP(Table1[[#This Row],[Subject]],'Subject Profile'!$A$2:$E$8,5,FALSE)</f>
        <v>-2</v>
      </c>
      <c r="E1473" t="s">
        <v>111</v>
      </c>
      <c r="F1473" t="s">
        <v>57</v>
      </c>
      <c r="G1473" t="s">
        <v>5</v>
      </c>
      <c r="H1473">
        <f>IF(Table1[[#This Row],[decision]]="accept",1,0)</f>
        <v>0</v>
      </c>
      <c r="I1473">
        <v>0</v>
      </c>
      <c r="J1473" t="s">
        <v>107</v>
      </c>
      <c r="K1473">
        <v>1665040497</v>
      </c>
      <c r="L1473">
        <v>43</v>
      </c>
      <c r="M1473" t="str">
        <f>VLOOKUP($F1473,Experiment!$A$2:$U$90,MATCH(Results!M$1,Experiment!$A$1:$U$1,0)+1,FALSE)</f>
        <v>I</v>
      </c>
      <c r="N1473">
        <f>IF(Table1[[#This Row],[Impact]]="I",0,1)</f>
        <v>0</v>
      </c>
      <c r="O1473" s="2">
        <f>VLOOKUP($F1473,Experiment!$A$2:$U$90,MATCH(Results!O$1,Experiment!$A$1:$U$1,0),FALSE)</f>
        <v>-90</v>
      </c>
      <c r="P1473" s="3">
        <f>VLOOKUP($F1473,Experiment!$A$2:$U$90,MATCH(Results!P$1,Experiment!$A$1:$U$1,0),FALSE)</f>
        <v>0.5</v>
      </c>
      <c r="Q1473" s="2">
        <f>VLOOKUP($F1473,Experiment!$A$2:$U$90,MATCH(Results!Q$1,Experiment!$A$1:$U$1,0),FALSE)</f>
        <v>100</v>
      </c>
      <c r="R1473" s="3">
        <f>VLOOKUP($F1473,Experiment!$A$2:$U$90,MATCH(Results!R$1,Experiment!$A$1:$U$1,0),FALSE)</f>
        <v>0.5</v>
      </c>
      <c r="S1473" s="2">
        <f>VLOOKUP($F1473,Experiment!$A$2:$U$90,MATCH(Results!S$1,Experiment!$A$1:$U$1,0),FALSE)</f>
        <v>5</v>
      </c>
      <c r="T1473" s="2">
        <f>VLOOKUP($F1473,Experiment!$A$2:$U$90,MATCH(Results!T$1,Experiment!$A$1:$U$1,0),FALSE)</f>
        <v>9025</v>
      </c>
      <c r="U1473" s="2">
        <f>VLOOKUP($F1473,Experiment!$A$2:$U$90,MATCH(Results!U$1,Experiment!$A$1:$U$1,0),FALSE)</f>
        <v>95</v>
      </c>
      <c r="V1473" s="2">
        <f>VLOOKUP($F1473,Experiment!$A$2:$U$90,MATCH(Results!V$1,Experiment!$A$1:$U$1,0),FALSE)</f>
        <v>2</v>
      </c>
      <c r="W1473" s="3">
        <f>VLOOKUP($F1473,Experiment!$A$2:$U$90,MATCH(Results!W$1,Experiment!$A$1:$U$1,0),FALSE)</f>
        <v>0.25</v>
      </c>
      <c r="X1473" s="3">
        <f>VLOOKUP($F1473,Experiment!$A$2:$U$90,MATCH(Results!X$1,Experiment!$A$1:$U$1,0),FALSE)</f>
        <v>0.75</v>
      </c>
      <c r="Y1473" s="2">
        <f>VLOOKUP($F1473,Experiment!$A$2:$U$90,MATCH(Results!Y$1,Experiment!$A$1:$U$1,0),FALSE)</f>
        <v>2</v>
      </c>
      <c r="Z1473" s="3">
        <f>VLOOKUP($F1473,Experiment!$A$2:$U$90,MATCH(Results!Z$1,Experiment!$A$1:$U$1,0),FALSE)</f>
        <v>0.5</v>
      </c>
      <c r="AA1473" s="3">
        <f>VLOOKUP($F1473,Experiment!$A$2:$U$90,MATCH(Results!AA$1,Experiment!$A$1:$U$1,0),FALSE)</f>
        <v>0.25</v>
      </c>
      <c r="AB1473" s="3">
        <f>VLOOKUP($F1473,Experiment!$A$2:$U$90,MATCH(Results!AB$1,Experiment!$A$1:$U$1,0),FALSE)</f>
        <v>0.625</v>
      </c>
      <c r="AC1473" s="3">
        <f>VLOOKUP($F1473,Experiment!$A$2:$U$90,MATCH(Results!AC$1,Experiment!$A$1:$U$1,0),FALSE)</f>
        <v>0.375</v>
      </c>
      <c r="AD1473" s="2">
        <f>VLOOKUP($F1473,Experiment!$A$2:$U$90,MATCH(Results!AD$1,Experiment!$A$1:$U$1,0),FALSE)</f>
        <v>-18.75</v>
      </c>
      <c r="AE1473" s="2">
        <f>VLOOKUP($F1473,Experiment!$A$2:$U$90,MATCH(Results!AE$1,Experiment!$A$1:$U$1,0),FALSE)</f>
        <v>8460.9375</v>
      </c>
      <c r="AF1473" s="2">
        <f>VLOOKUP($F1473,Experiment!$A$2:$U$90,MATCH(Results!AF$1,Experiment!$A$1:$U$1,0),FALSE)</f>
        <v>91.983354472426157</v>
      </c>
      <c r="AG1473" s="3">
        <f>VLOOKUP($F1473,Experiment!$A$2:$W$90,MATCH(Results!AG$1,Experiment!$A$1:$W$1,0),FALSE)</f>
        <v>0.82730419370997643</v>
      </c>
      <c r="AH1473" s="3">
        <f>VLOOKUP($F1473,Experiment!$A$2:$W$90,MATCH(Results!AH$1,Experiment!$A$1:$W$1,0),FALSE)</f>
        <v>0.38648875795104182</v>
      </c>
      <c r="AI1473" s="3">
        <f>VLOOKUP($F1473,Experiment!$A$2:$X$90,MATCH(Results!AI$1,Experiment!$A$1:$X$1,0),FALSE)</f>
        <v>0.61351124204895813</v>
      </c>
      <c r="AJ1473" s="2">
        <f>Table1[[#This Row],[Gain]]^Table1[[#This Row],[θ]]</f>
        <v>100</v>
      </c>
      <c r="AK1473" s="2">
        <f>-Table1[[#This Row],[λ]]*-Table1[[#This Row],[Loss]]^Table1[[#This Row],[θ]]</f>
        <v>180</v>
      </c>
      <c r="AL1473" s="2">
        <f>Table1[[#This Row],[v_n_w_g]]-Table1[[#This Row],[v_n_w_l]]</f>
        <v>-80</v>
      </c>
      <c r="AM1473" s="2">
        <f>IF(Table1[[#This Row],[diff_v]]&gt;=1,1,0)</f>
        <v>0</v>
      </c>
    </row>
    <row r="1474" spans="1:39" hidden="1" x14ac:dyDescent="0.3">
      <c r="A1474">
        <v>37</v>
      </c>
      <c r="B1474" t="s">
        <v>48</v>
      </c>
      <c r="C1474" s="22">
        <f>VLOOKUP(Table1[[#This Row],[Subject]],'Subject Profile'!$A$2:$E$8,4,FALSE)</f>
        <v>1</v>
      </c>
      <c r="D1474" s="22">
        <f>VLOOKUP(Table1[[#This Row],[Subject]],'Subject Profile'!$A$2:$E$8,5,FALSE)</f>
        <v>-2</v>
      </c>
      <c r="E1474" t="s">
        <v>111</v>
      </c>
      <c r="F1474" t="s">
        <v>84</v>
      </c>
      <c r="G1474" t="s">
        <v>7</v>
      </c>
      <c r="H1474">
        <f>IF(Table1[[#This Row],[decision]]="accept",1,0)</f>
        <v>1</v>
      </c>
      <c r="I1474">
        <v>-10</v>
      </c>
      <c r="J1474" t="s">
        <v>107</v>
      </c>
      <c r="K1474">
        <v>1665040508</v>
      </c>
      <c r="L1474">
        <v>11</v>
      </c>
      <c r="M1474" t="str">
        <f>VLOOKUP($F1474,Experiment!$A$2:$U$90,MATCH(Results!M$1,Experiment!$A$1:$U$1,0)+1,FALSE)</f>
        <v>G</v>
      </c>
      <c r="N1474">
        <f>IF(Table1[[#This Row],[Impact]]="I",0,1)</f>
        <v>1</v>
      </c>
      <c r="O1474" s="2">
        <f>VLOOKUP($F1474,Experiment!$A$2:$U$90,MATCH(Results!O$1,Experiment!$A$1:$U$1,0),FALSE)</f>
        <v>-10</v>
      </c>
      <c r="P1474" s="3">
        <f>VLOOKUP($F1474,Experiment!$A$2:$U$90,MATCH(Results!P$1,Experiment!$A$1:$U$1,0),FALSE)</f>
        <v>0.5</v>
      </c>
      <c r="Q1474" s="2">
        <f>VLOOKUP($F1474,Experiment!$A$2:$U$90,MATCH(Results!Q$1,Experiment!$A$1:$U$1,0),FALSE)</f>
        <v>30</v>
      </c>
      <c r="R1474" s="3">
        <f>VLOOKUP($F1474,Experiment!$A$2:$U$90,MATCH(Results!R$1,Experiment!$A$1:$U$1,0),FALSE)</f>
        <v>0.5</v>
      </c>
      <c r="S1474" s="2">
        <f>VLOOKUP($F1474,Experiment!$A$2:$U$90,MATCH(Results!S$1,Experiment!$A$1:$U$1,0),FALSE)</f>
        <v>10</v>
      </c>
      <c r="T1474" s="2">
        <f>VLOOKUP($F1474,Experiment!$A$2:$U$90,MATCH(Results!T$1,Experiment!$A$1:$U$1,0),FALSE)</f>
        <v>400</v>
      </c>
      <c r="U1474" s="2">
        <f>VLOOKUP($F1474,Experiment!$A$2:$U$90,MATCH(Results!U$1,Experiment!$A$1:$U$1,0),FALSE)</f>
        <v>20</v>
      </c>
      <c r="V1474" s="2">
        <f>VLOOKUP($F1474,Experiment!$A$2:$U$90,MATCH(Results!V$1,Experiment!$A$1:$U$1,0),FALSE)</f>
        <v>4</v>
      </c>
      <c r="W1474" s="3">
        <f>VLOOKUP($F1474,Experiment!$A$2:$U$90,MATCH(Results!W$1,Experiment!$A$1:$U$1,0),FALSE)</f>
        <v>0.25</v>
      </c>
      <c r="X1474" s="3">
        <f>VLOOKUP($F1474,Experiment!$A$2:$U$90,MATCH(Results!X$1,Experiment!$A$1:$U$1,0),FALSE)</f>
        <v>0.75</v>
      </c>
      <c r="Y1474" s="2">
        <f>VLOOKUP($F1474,Experiment!$A$2:$U$90,MATCH(Results!Y$1,Experiment!$A$1:$U$1,0),FALSE)</f>
        <v>2</v>
      </c>
      <c r="Z1474" s="3">
        <f>VLOOKUP($F1474,Experiment!$A$2:$U$90,MATCH(Results!Z$1,Experiment!$A$1:$U$1,0),FALSE)</f>
        <v>0.5</v>
      </c>
      <c r="AA1474" s="3">
        <f>VLOOKUP($F1474,Experiment!$A$2:$U$90,MATCH(Results!AA$1,Experiment!$A$1:$U$1,0),FALSE)</f>
        <v>0.25</v>
      </c>
      <c r="AB1474" s="3">
        <f>VLOOKUP($F1474,Experiment!$A$2:$U$90,MATCH(Results!AB$1,Experiment!$A$1:$U$1,0),FALSE)</f>
        <v>0.625</v>
      </c>
      <c r="AC1474" s="3">
        <f>VLOOKUP($F1474,Experiment!$A$2:$U$90,MATCH(Results!AC$1,Experiment!$A$1:$U$1,0),FALSE)</f>
        <v>0.375</v>
      </c>
      <c r="AD1474" s="2">
        <f>VLOOKUP($F1474,Experiment!$A$2:$U$90,MATCH(Results!AD$1,Experiment!$A$1:$U$1,0),FALSE)</f>
        <v>5</v>
      </c>
      <c r="AE1474" s="2">
        <f>VLOOKUP($F1474,Experiment!$A$2:$U$90,MATCH(Results!AE$1,Experiment!$A$1:$U$1,0),FALSE)</f>
        <v>375</v>
      </c>
      <c r="AF1474" s="2">
        <f>VLOOKUP($F1474,Experiment!$A$2:$U$90,MATCH(Results!AF$1,Experiment!$A$1:$U$1,0),FALSE)</f>
        <v>19.364916731037084</v>
      </c>
      <c r="AG1474" s="3">
        <f>VLOOKUP($F1474,Experiment!$A$2:$W$90,MATCH(Results!AG$1,Experiment!$A$1:$W$1,0),FALSE)</f>
        <v>0.82730419370997643</v>
      </c>
      <c r="AH1474" s="3">
        <f>VLOOKUP($F1474,Experiment!$A$2:$W$90,MATCH(Results!AH$1,Experiment!$A$1:$W$1,0),FALSE)</f>
        <v>0.38648875795104182</v>
      </c>
      <c r="AI1474" s="3">
        <f>VLOOKUP($F1474,Experiment!$A$2:$X$90,MATCH(Results!AI$1,Experiment!$A$1:$X$1,0),FALSE)</f>
        <v>0.61351124204895813</v>
      </c>
      <c r="AJ1474" s="2">
        <f>Table1[[#This Row],[Gain]]^Table1[[#This Row],[θ]]</f>
        <v>30</v>
      </c>
      <c r="AK1474" s="2">
        <f>-Table1[[#This Row],[λ]]*-Table1[[#This Row],[Loss]]^Table1[[#This Row],[θ]]</f>
        <v>20</v>
      </c>
      <c r="AL1474" s="2">
        <f>Table1[[#This Row],[v_n_w_g]]-Table1[[#This Row],[v_n_w_l]]</f>
        <v>10</v>
      </c>
      <c r="AM1474" s="2">
        <f>IF(Table1[[#This Row],[diff_v]]&gt;=1,1,0)</f>
        <v>1</v>
      </c>
    </row>
    <row r="1475" spans="1:39" hidden="1" x14ac:dyDescent="0.3">
      <c r="A1475">
        <v>38</v>
      </c>
      <c r="B1475" t="s">
        <v>48</v>
      </c>
      <c r="C1475" s="22">
        <f>VLOOKUP(Table1[[#This Row],[Subject]],'Subject Profile'!$A$2:$E$8,4,FALSE)</f>
        <v>1</v>
      </c>
      <c r="D1475" s="22">
        <f>VLOOKUP(Table1[[#This Row],[Subject]],'Subject Profile'!$A$2:$E$8,5,FALSE)</f>
        <v>-2</v>
      </c>
      <c r="E1475" t="s">
        <v>111</v>
      </c>
      <c r="F1475" t="s">
        <v>65</v>
      </c>
      <c r="G1475" t="s">
        <v>7</v>
      </c>
      <c r="H1475">
        <f>IF(Table1[[#This Row],[decision]]="accept",1,0)</f>
        <v>1</v>
      </c>
      <c r="I1475">
        <v>-10</v>
      </c>
      <c r="J1475" t="s">
        <v>107</v>
      </c>
      <c r="K1475">
        <v>1665040514</v>
      </c>
      <c r="L1475">
        <v>6</v>
      </c>
      <c r="M1475" t="str">
        <f>VLOOKUP($F1475,Experiment!$A$2:$U$90,MATCH(Results!M$1,Experiment!$A$1:$U$1,0)+1,FALSE)</f>
        <v>G</v>
      </c>
      <c r="N1475">
        <f>IF(Table1[[#This Row],[Impact]]="I",0,1)</f>
        <v>1</v>
      </c>
      <c r="O1475" s="2">
        <f>VLOOKUP($F1475,Experiment!$A$2:$U$90,MATCH(Results!O$1,Experiment!$A$1:$U$1,0),FALSE)</f>
        <v>-10</v>
      </c>
      <c r="P1475" s="3">
        <f>VLOOKUP($F1475,Experiment!$A$2:$U$90,MATCH(Results!P$1,Experiment!$A$1:$U$1,0),FALSE)</f>
        <v>0.5</v>
      </c>
      <c r="Q1475" s="2">
        <f>VLOOKUP($F1475,Experiment!$A$2:$U$90,MATCH(Results!Q$1,Experiment!$A$1:$U$1,0),FALSE)</f>
        <v>10</v>
      </c>
      <c r="R1475" s="3">
        <f>VLOOKUP($F1475,Experiment!$A$2:$U$90,MATCH(Results!R$1,Experiment!$A$1:$U$1,0),FALSE)</f>
        <v>0.5</v>
      </c>
      <c r="S1475" s="2">
        <f>VLOOKUP($F1475,Experiment!$A$2:$U$90,MATCH(Results!S$1,Experiment!$A$1:$U$1,0),FALSE)</f>
        <v>0</v>
      </c>
      <c r="T1475" s="2">
        <f>VLOOKUP($F1475,Experiment!$A$2:$U$90,MATCH(Results!T$1,Experiment!$A$1:$U$1,0),FALSE)</f>
        <v>100</v>
      </c>
      <c r="U1475" s="2">
        <f>VLOOKUP($F1475,Experiment!$A$2:$U$90,MATCH(Results!U$1,Experiment!$A$1:$U$1,0),FALSE)</f>
        <v>10</v>
      </c>
      <c r="V1475" s="2">
        <f>VLOOKUP($F1475,Experiment!$A$2:$U$90,MATCH(Results!V$1,Experiment!$A$1:$U$1,0),FALSE)</f>
        <v>2</v>
      </c>
      <c r="W1475" s="3">
        <f>VLOOKUP($F1475,Experiment!$A$2:$U$90,MATCH(Results!W$1,Experiment!$A$1:$U$1,0),FALSE)</f>
        <v>0.25</v>
      </c>
      <c r="X1475" s="3">
        <f>VLOOKUP($F1475,Experiment!$A$2:$U$90,MATCH(Results!X$1,Experiment!$A$1:$U$1,0),FALSE)</f>
        <v>0.75</v>
      </c>
      <c r="Y1475" s="2">
        <f>VLOOKUP($F1475,Experiment!$A$2:$U$90,MATCH(Results!Y$1,Experiment!$A$1:$U$1,0),FALSE)</f>
        <v>1</v>
      </c>
      <c r="Z1475" s="3">
        <f>VLOOKUP($F1475,Experiment!$A$2:$U$90,MATCH(Results!Z$1,Experiment!$A$1:$U$1,0),FALSE)</f>
        <v>0.25</v>
      </c>
      <c r="AA1475" s="3">
        <f>VLOOKUP($F1475,Experiment!$A$2:$U$90,MATCH(Results!AA$1,Experiment!$A$1:$U$1,0),FALSE)</f>
        <v>0.5</v>
      </c>
      <c r="AB1475" s="3">
        <f>VLOOKUP($F1475,Experiment!$A$2:$U$90,MATCH(Results!AB$1,Experiment!$A$1:$U$1,0),FALSE)</f>
        <v>0.375</v>
      </c>
      <c r="AC1475" s="3">
        <f>VLOOKUP($F1475,Experiment!$A$2:$U$90,MATCH(Results!AC$1,Experiment!$A$1:$U$1,0),FALSE)</f>
        <v>0.625</v>
      </c>
      <c r="AD1475" s="2">
        <f>VLOOKUP($F1475,Experiment!$A$2:$U$90,MATCH(Results!AD$1,Experiment!$A$1:$U$1,0),FALSE)</f>
        <v>2.5</v>
      </c>
      <c r="AE1475" s="2">
        <f>VLOOKUP($F1475,Experiment!$A$2:$U$90,MATCH(Results!AE$1,Experiment!$A$1:$U$1,0),FALSE)</f>
        <v>93.75</v>
      </c>
      <c r="AF1475" s="2">
        <f>VLOOKUP($F1475,Experiment!$A$2:$U$90,MATCH(Results!AF$1,Experiment!$A$1:$U$1,0),FALSE)</f>
        <v>9.6824583655185421</v>
      </c>
      <c r="AG1475" s="3">
        <f>VLOOKUP($F1475,Experiment!$A$2:$W$90,MATCH(Results!AG$1,Experiment!$A$1:$W$1,0),FALSE)</f>
        <v>1</v>
      </c>
      <c r="AH1475" s="3">
        <f>VLOOKUP($F1475,Experiment!$A$2:$W$90,MATCH(Results!AH$1,Experiment!$A$1:$W$1,0),FALSE)</f>
        <v>0.625</v>
      </c>
      <c r="AI1475" s="3">
        <f>VLOOKUP($F1475,Experiment!$A$2:$X$90,MATCH(Results!AI$1,Experiment!$A$1:$X$1,0),FALSE)</f>
        <v>0.375</v>
      </c>
      <c r="AJ1475" s="2">
        <f>Table1[[#This Row],[Gain]]^Table1[[#This Row],[θ]]</f>
        <v>10</v>
      </c>
      <c r="AK1475" s="2">
        <f>-Table1[[#This Row],[λ]]*-Table1[[#This Row],[Loss]]^Table1[[#This Row],[θ]]</f>
        <v>20</v>
      </c>
      <c r="AL1475" s="2">
        <f>Table1[[#This Row],[v_n_w_g]]-Table1[[#This Row],[v_n_w_l]]</f>
        <v>-10</v>
      </c>
      <c r="AM1475" s="2">
        <f>IF(Table1[[#This Row],[diff_v]]&gt;=1,1,0)</f>
        <v>0</v>
      </c>
    </row>
    <row r="1476" spans="1:39" hidden="1" x14ac:dyDescent="0.3">
      <c r="A1476">
        <v>39</v>
      </c>
      <c r="B1476" t="s">
        <v>48</v>
      </c>
      <c r="C1476" s="22">
        <f>VLOOKUP(Table1[[#This Row],[Subject]],'Subject Profile'!$A$2:$E$8,4,FALSE)</f>
        <v>1</v>
      </c>
      <c r="D1476" s="22">
        <f>VLOOKUP(Table1[[#This Row],[Subject]],'Subject Profile'!$A$2:$E$8,5,FALSE)</f>
        <v>-2</v>
      </c>
      <c r="E1476" t="s">
        <v>111</v>
      </c>
      <c r="F1476" t="s">
        <v>51</v>
      </c>
      <c r="G1476" t="s">
        <v>5</v>
      </c>
      <c r="H1476">
        <f>IF(Table1[[#This Row],[decision]]="accept",1,0)</f>
        <v>0</v>
      </c>
      <c r="I1476">
        <v>0</v>
      </c>
      <c r="J1476" t="s">
        <v>107</v>
      </c>
      <c r="K1476">
        <v>1665040519</v>
      </c>
      <c r="L1476">
        <v>5</v>
      </c>
      <c r="M1476" t="str">
        <f>VLOOKUP($F1476,Experiment!$A$2:$U$90,MATCH(Results!M$1,Experiment!$A$1:$U$1,0)+1,FALSE)</f>
        <v>I</v>
      </c>
      <c r="N1476">
        <f>IF(Table1[[#This Row],[Impact]]="I",0,1)</f>
        <v>0</v>
      </c>
      <c r="O1476" s="2">
        <f>VLOOKUP($F1476,Experiment!$A$2:$U$90,MATCH(Results!O$1,Experiment!$A$1:$U$1,0),FALSE)</f>
        <v>-90</v>
      </c>
      <c r="P1476" s="3">
        <f>VLOOKUP($F1476,Experiment!$A$2:$U$90,MATCH(Results!P$1,Experiment!$A$1:$U$1,0),FALSE)</f>
        <v>0.5</v>
      </c>
      <c r="Q1476" s="2">
        <f>VLOOKUP($F1476,Experiment!$A$2:$U$90,MATCH(Results!Q$1,Experiment!$A$1:$U$1,0),FALSE)</f>
        <v>80</v>
      </c>
      <c r="R1476" s="3">
        <f>VLOOKUP($F1476,Experiment!$A$2:$U$90,MATCH(Results!R$1,Experiment!$A$1:$U$1,0),FALSE)</f>
        <v>0.5</v>
      </c>
      <c r="S1476" s="2">
        <f>VLOOKUP($F1476,Experiment!$A$2:$U$90,MATCH(Results!S$1,Experiment!$A$1:$U$1,0),FALSE)</f>
        <v>-5</v>
      </c>
      <c r="T1476" s="2">
        <f>VLOOKUP($F1476,Experiment!$A$2:$U$90,MATCH(Results!T$1,Experiment!$A$1:$U$1,0),FALSE)</f>
        <v>7225</v>
      </c>
      <c r="U1476" s="2">
        <f>VLOOKUP($F1476,Experiment!$A$2:$U$90,MATCH(Results!U$1,Experiment!$A$1:$U$1,0),FALSE)</f>
        <v>85</v>
      </c>
      <c r="V1476" s="2">
        <f>VLOOKUP($F1476,Experiment!$A$2:$U$90,MATCH(Results!V$1,Experiment!$A$1:$U$1,0),FALSE)</f>
        <v>4</v>
      </c>
      <c r="W1476" s="3">
        <f>VLOOKUP($F1476,Experiment!$A$2:$U$90,MATCH(Results!W$1,Experiment!$A$1:$U$1,0),FALSE)</f>
        <v>0.25</v>
      </c>
      <c r="X1476" s="3">
        <f>VLOOKUP($F1476,Experiment!$A$2:$U$90,MATCH(Results!X$1,Experiment!$A$1:$U$1,0),FALSE)</f>
        <v>0.75</v>
      </c>
      <c r="Y1476" s="2">
        <f>VLOOKUP($F1476,Experiment!$A$2:$U$90,MATCH(Results!Y$1,Experiment!$A$1:$U$1,0),FALSE)</f>
        <v>1</v>
      </c>
      <c r="Z1476" s="3">
        <f>VLOOKUP($F1476,Experiment!$A$2:$U$90,MATCH(Results!Z$1,Experiment!$A$1:$U$1,0),FALSE)</f>
        <v>0.25</v>
      </c>
      <c r="AA1476" s="3">
        <f>VLOOKUP($F1476,Experiment!$A$2:$U$90,MATCH(Results!AA$1,Experiment!$A$1:$U$1,0),FALSE)</f>
        <v>0.5</v>
      </c>
      <c r="AB1476" s="3">
        <f>VLOOKUP($F1476,Experiment!$A$2:$U$90,MATCH(Results!AB$1,Experiment!$A$1:$U$1,0),FALSE)</f>
        <v>0.375</v>
      </c>
      <c r="AC1476" s="3">
        <f>VLOOKUP($F1476,Experiment!$A$2:$U$90,MATCH(Results!AC$1,Experiment!$A$1:$U$1,0),FALSE)</f>
        <v>0.625</v>
      </c>
      <c r="AD1476" s="2">
        <f>VLOOKUP($F1476,Experiment!$A$2:$U$90,MATCH(Results!AD$1,Experiment!$A$1:$U$1,0),FALSE)</f>
        <v>16.25</v>
      </c>
      <c r="AE1476" s="2">
        <f>VLOOKUP($F1476,Experiment!$A$2:$U$90,MATCH(Results!AE$1,Experiment!$A$1:$U$1,0),FALSE)</f>
        <v>6773.4375</v>
      </c>
      <c r="AF1476" s="2">
        <f>VLOOKUP($F1476,Experiment!$A$2:$U$90,MATCH(Results!AF$1,Experiment!$A$1:$U$1,0),FALSE)</f>
        <v>82.300896106907615</v>
      </c>
      <c r="AG1476" s="3">
        <f>VLOOKUP($F1476,Experiment!$A$2:$W$90,MATCH(Results!AG$1,Experiment!$A$1:$W$1,0),FALSE)</f>
        <v>1</v>
      </c>
      <c r="AH1476" s="3">
        <f>VLOOKUP($F1476,Experiment!$A$2:$W$90,MATCH(Results!AH$1,Experiment!$A$1:$W$1,0),FALSE)</f>
        <v>0.625</v>
      </c>
      <c r="AI1476" s="3">
        <f>VLOOKUP($F1476,Experiment!$A$2:$X$90,MATCH(Results!AI$1,Experiment!$A$1:$X$1,0),FALSE)</f>
        <v>0.375</v>
      </c>
      <c r="AJ1476" s="2">
        <f>Table1[[#This Row],[Gain]]^Table1[[#This Row],[θ]]</f>
        <v>80</v>
      </c>
      <c r="AK1476" s="2">
        <f>-Table1[[#This Row],[λ]]*-Table1[[#This Row],[Loss]]^Table1[[#This Row],[θ]]</f>
        <v>180</v>
      </c>
      <c r="AL1476" s="2">
        <f>Table1[[#This Row],[v_n_w_g]]-Table1[[#This Row],[v_n_w_l]]</f>
        <v>-100</v>
      </c>
      <c r="AM1476" s="2">
        <f>IF(Table1[[#This Row],[diff_v]]&gt;=1,1,0)</f>
        <v>0</v>
      </c>
    </row>
    <row r="1477" spans="1:39" hidden="1" x14ac:dyDescent="0.3">
      <c r="A1477">
        <v>40</v>
      </c>
      <c r="B1477" t="s">
        <v>48</v>
      </c>
      <c r="C1477" s="22">
        <f>VLOOKUP(Table1[[#This Row],[Subject]],'Subject Profile'!$A$2:$E$8,4,FALSE)</f>
        <v>1</v>
      </c>
      <c r="D1477" s="22">
        <f>VLOOKUP(Table1[[#This Row],[Subject]],'Subject Profile'!$A$2:$E$8,5,FALSE)</f>
        <v>-2</v>
      </c>
      <c r="E1477" t="s">
        <v>111</v>
      </c>
      <c r="F1477" t="s">
        <v>76</v>
      </c>
      <c r="G1477" t="s">
        <v>7</v>
      </c>
      <c r="H1477">
        <f>IF(Table1[[#This Row],[decision]]="accept",1,0)</f>
        <v>1</v>
      </c>
      <c r="I1477">
        <v>180</v>
      </c>
      <c r="J1477" t="s">
        <v>107</v>
      </c>
      <c r="K1477">
        <v>1665040525</v>
      </c>
      <c r="L1477">
        <v>6</v>
      </c>
      <c r="M1477" t="str">
        <f>VLOOKUP($F1477,Experiment!$A$2:$U$90,MATCH(Results!M$1,Experiment!$A$1:$U$1,0)+1,FALSE)</f>
        <v>G</v>
      </c>
      <c r="N1477">
        <f>IF(Table1[[#This Row],[Impact]]="I",0,1)</f>
        <v>1</v>
      </c>
      <c r="O1477" s="2">
        <f>VLOOKUP($F1477,Experiment!$A$2:$U$90,MATCH(Results!O$1,Experiment!$A$1:$U$1,0),FALSE)</f>
        <v>-90</v>
      </c>
      <c r="P1477" s="3">
        <f>VLOOKUP($F1477,Experiment!$A$2:$U$90,MATCH(Results!P$1,Experiment!$A$1:$U$1,0),FALSE)</f>
        <v>0.5</v>
      </c>
      <c r="Q1477" s="2">
        <f>VLOOKUP($F1477,Experiment!$A$2:$U$90,MATCH(Results!Q$1,Experiment!$A$1:$U$1,0),FALSE)</f>
        <v>180</v>
      </c>
      <c r="R1477" s="3">
        <f>VLOOKUP($F1477,Experiment!$A$2:$U$90,MATCH(Results!R$1,Experiment!$A$1:$U$1,0),FALSE)</f>
        <v>0.5</v>
      </c>
      <c r="S1477" s="2">
        <f>VLOOKUP($F1477,Experiment!$A$2:$U$90,MATCH(Results!S$1,Experiment!$A$1:$U$1,0),FALSE)</f>
        <v>45</v>
      </c>
      <c r="T1477" s="2">
        <f>VLOOKUP($F1477,Experiment!$A$2:$U$90,MATCH(Results!T$1,Experiment!$A$1:$U$1,0),FALSE)</f>
        <v>18225</v>
      </c>
      <c r="U1477" s="2">
        <f>VLOOKUP($F1477,Experiment!$A$2:$U$90,MATCH(Results!U$1,Experiment!$A$1:$U$1,0),FALSE)</f>
        <v>135</v>
      </c>
      <c r="V1477" s="2">
        <f>VLOOKUP($F1477,Experiment!$A$2:$U$90,MATCH(Results!V$1,Experiment!$A$1:$U$1,0),FALSE)</f>
        <v>2</v>
      </c>
      <c r="W1477" s="3">
        <f>VLOOKUP($F1477,Experiment!$A$2:$U$90,MATCH(Results!W$1,Experiment!$A$1:$U$1,0),FALSE)</f>
        <v>0.25</v>
      </c>
      <c r="X1477" s="3">
        <f>VLOOKUP($F1477,Experiment!$A$2:$U$90,MATCH(Results!X$1,Experiment!$A$1:$U$1,0),FALSE)</f>
        <v>0.75</v>
      </c>
      <c r="Y1477" s="2">
        <f>VLOOKUP($F1477,Experiment!$A$2:$U$90,MATCH(Results!Y$1,Experiment!$A$1:$U$1,0),FALSE)</f>
        <v>2</v>
      </c>
      <c r="Z1477" s="3">
        <f>VLOOKUP($F1477,Experiment!$A$2:$U$90,MATCH(Results!Z$1,Experiment!$A$1:$U$1,0),FALSE)</f>
        <v>0.5</v>
      </c>
      <c r="AA1477" s="3">
        <f>VLOOKUP($F1477,Experiment!$A$2:$U$90,MATCH(Results!AA$1,Experiment!$A$1:$U$1,0),FALSE)</f>
        <v>0.25</v>
      </c>
      <c r="AB1477" s="3">
        <f>VLOOKUP($F1477,Experiment!$A$2:$U$90,MATCH(Results!AB$1,Experiment!$A$1:$U$1,0),FALSE)</f>
        <v>0.625</v>
      </c>
      <c r="AC1477" s="3">
        <f>VLOOKUP($F1477,Experiment!$A$2:$U$90,MATCH(Results!AC$1,Experiment!$A$1:$U$1,0),FALSE)</f>
        <v>0.375</v>
      </c>
      <c r="AD1477" s="2">
        <f>VLOOKUP($F1477,Experiment!$A$2:$U$90,MATCH(Results!AD$1,Experiment!$A$1:$U$1,0),FALSE)</f>
        <v>11.25</v>
      </c>
      <c r="AE1477" s="2">
        <f>VLOOKUP($F1477,Experiment!$A$2:$U$90,MATCH(Results!AE$1,Experiment!$A$1:$U$1,0),FALSE)</f>
        <v>17085.9375</v>
      </c>
      <c r="AF1477" s="2">
        <f>VLOOKUP($F1477,Experiment!$A$2:$U$90,MATCH(Results!AF$1,Experiment!$A$1:$U$1,0),FALSE)</f>
        <v>130.71318793450033</v>
      </c>
      <c r="AG1477" s="3">
        <f>VLOOKUP($F1477,Experiment!$A$2:$W$90,MATCH(Results!AG$1,Experiment!$A$1:$W$1,0),FALSE)</f>
        <v>0.82730419370997643</v>
      </c>
      <c r="AH1477" s="3">
        <f>VLOOKUP($F1477,Experiment!$A$2:$W$90,MATCH(Results!AH$1,Experiment!$A$1:$W$1,0),FALSE)</f>
        <v>0.38648875795104182</v>
      </c>
      <c r="AI1477" s="3">
        <f>VLOOKUP($F1477,Experiment!$A$2:$X$90,MATCH(Results!AI$1,Experiment!$A$1:$X$1,0),FALSE)</f>
        <v>0.61351124204895813</v>
      </c>
      <c r="AJ1477" s="2">
        <f>Table1[[#This Row],[Gain]]^Table1[[#This Row],[θ]]</f>
        <v>180</v>
      </c>
      <c r="AK1477" s="2">
        <f>-Table1[[#This Row],[λ]]*-Table1[[#This Row],[Loss]]^Table1[[#This Row],[θ]]</f>
        <v>180</v>
      </c>
      <c r="AL1477" s="2">
        <f>Table1[[#This Row],[v_n_w_g]]-Table1[[#This Row],[v_n_w_l]]</f>
        <v>0</v>
      </c>
      <c r="AM1477" s="2">
        <f>IF(Table1[[#This Row],[diff_v]]&gt;=1,1,0)</f>
        <v>0</v>
      </c>
    </row>
    <row r="1478" spans="1:39" hidden="1" x14ac:dyDescent="0.3">
      <c r="A1478">
        <v>41</v>
      </c>
      <c r="B1478" t="s">
        <v>48</v>
      </c>
      <c r="C1478" s="22">
        <f>VLOOKUP(Table1[[#This Row],[Subject]],'Subject Profile'!$A$2:$E$8,4,FALSE)</f>
        <v>1</v>
      </c>
      <c r="D1478" s="22">
        <f>VLOOKUP(Table1[[#This Row],[Subject]],'Subject Profile'!$A$2:$E$8,5,FALSE)</f>
        <v>-2</v>
      </c>
      <c r="E1478" t="s">
        <v>111</v>
      </c>
      <c r="F1478" t="s">
        <v>79</v>
      </c>
      <c r="G1478" t="s">
        <v>5</v>
      </c>
      <c r="H1478">
        <f>IF(Table1[[#This Row],[decision]]="accept",1,0)</f>
        <v>0</v>
      </c>
      <c r="I1478">
        <v>0</v>
      </c>
      <c r="J1478" t="s">
        <v>107</v>
      </c>
      <c r="K1478">
        <v>1665040529</v>
      </c>
      <c r="L1478">
        <v>4</v>
      </c>
      <c r="M1478" t="str">
        <f>VLOOKUP($F1478,Experiment!$A$2:$U$90,MATCH(Results!M$1,Experiment!$A$1:$U$1,0)+1,FALSE)</f>
        <v>I</v>
      </c>
      <c r="N1478">
        <f>IF(Table1[[#This Row],[Impact]]="I",0,1)</f>
        <v>0</v>
      </c>
      <c r="O1478" s="2">
        <f>VLOOKUP($F1478,Experiment!$A$2:$U$90,MATCH(Results!O$1,Experiment!$A$1:$U$1,0),FALSE)</f>
        <v>-10</v>
      </c>
      <c r="P1478" s="3">
        <f>VLOOKUP($F1478,Experiment!$A$2:$U$90,MATCH(Results!P$1,Experiment!$A$1:$U$1,0),FALSE)</f>
        <v>0.5</v>
      </c>
      <c r="Q1478" s="2">
        <f>VLOOKUP($F1478,Experiment!$A$2:$U$90,MATCH(Results!Q$1,Experiment!$A$1:$U$1,0),FALSE)</f>
        <v>0</v>
      </c>
      <c r="R1478" s="3">
        <f>VLOOKUP($F1478,Experiment!$A$2:$U$90,MATCH(Results!R$1,Experiment!$A$1:$U$1,0),FALSE)</f>
        <v>0.5</v>
      </c>
      <c r="S1478" s="2">
        <f>VLOOKUP($F1478,Experiment!$A$2:$U$90,MATCH(Results!S$1,Experiment!$A$1:$U$1,0),FALSE)</f>
        <v>-5</v>
      </c>
      <c r="T1478" s="2">
        <f>VLOOKUP($F1478,Experiment!$A$2:$U$90,MATCH(Results!T$1,Experiment!$A$1:$U$1,0),FALSE)</f>
        <v>25</v>
      </c>
      <c r="U1478" s="2">
        <f>VLOOKUP($F1478,Experiment!$A$2:$U$90,MATCH(Results!U$1,Experiment!$A$1:$U$1,0),FALSE)</f>
        <v>5</v>
      </c>
      <c r="V1478" s="2">
        <f>VLOOKUP($F1478,Experiment!$A$2:$U$90,MATCH(Results!V$1,Experiment!$A$1:$U$1,0),FALSE)</f>
        <v>4</v>
      </c>
      <c r="W1478" s="3">
        <f>VLOOKUP($F1478,Experiment!$A$2:$U$90,MATCH(Results!W$1,Experiment!$A$1:$U$1,0),FALSE)</f>
        <v>0.25</v>
      </c>
      <c r="X1478" s="3">
        <f>VLOOKUP($F1478,Experiment!$A$2:$U$90,MATCH(Results!X$1,Experiment!$A$1:$U$1,0),FALSE)</f>
        <v>0.75</v>
      </c>
      <c r="Y1478" s="2">
        <f>VLOOKUP($F1478,Experiment!$A$2:$U$90,MATCH(Results!Y$1,Experiment!$A$1:$U$1,0),FALSE)</f>
        <v>2</v>
      </c>
      <c r="Z1478" s="3">
        <f>VLOOKUP($F1478,Experiment!$A$2:$U$90,MATCH(Results!Z$1,Experiment!$A$1:$U$1,0),FALSE)</f>
        <v>0.5</v>
      </c>
      <c r="AA1478" s="3">
        <f>VLOOKUP($F1478,Experiment!$A$2:$U$90,MATCH(Results!AA$1,Experiment!$A$1:$U$1,0),FALSE)</f>
        <v>0.25</v>
      </c>
      <c r="AB1478" s="3">
        <f>VLOOKUP($F1478,Experiment!$A$2:$U$90,MATCH(Results!AB$1,Experiment!$A$1:$U$1,0),FALSE)</f>
        <v>0.625</v>
      </c>
      <c r="AC1478" s="3">
        <f>VLOOKUP($F1478,Experiment!$A$2:$U$90,MATCH(Results!AC$1,Experiment!$A$1:$U$1,0),FALSE)</f>
        <v>0.375</v>
      </c>
      <c r="AD1478" s="2">
        <f>VLOOKUP($F1478,Experiment!$A$2:$U$90,MATCH(Results!AD$1,Experiment!$A$1:$U$1,0),FALSE)</f>
        <v>-6.25</v>
      </c>
      <c r="AE1478" s="2">
        <f>VLOOKUP($F1478,Experiment!$A$2:$U$90,MATCH(Results!AE$1,Experiment!$A$1:$U$1,0),FALSE)</f>
        <v>23.4375</v>
      </c>
      <c r="AF1478" s="2">
        <f>VLOOKUP($F1478,Experiment!$A$2:$U$90,MATCH(Results!AF$1,Experiment!$A$1:$U$1,0),FALSE)</f>
        <v>4.8412291827592711</v>
      </c>
      <c r="AG1478" s="3">
        <f>VLOOKUP($F1478,Experiment!$A$2:$W$90,MATCH(Results!AG$1,Experiment!$A$1:$W$1,0),FALSE)</f>
        <v>0.82730419370997643</v>
      </c>
      <c r="AH1478" s="3">
        <f>VLOOKUP($F1478,Experiment!$A$2:$W$90,MATCH(Results!AH$1,Experiment!$A$1:$W$1,0),FALSE)</f>
        <v>0.38648875795104182</v>
      </c>
      <c r="AI1478" s="3">
        <f>VLOOKUP($F1478,Experiment!$A$2:$X$90,MATCH(Results!AI$1,Experiment!$A$1:$X$1,0),FALSE)</f>
        <v>0.61351124204895813</v>
      </c>
      <c r="AJ1478" s="2">
        <f>Table1[[#This Row],[Gain]]^Table1[[#This Row],[θ]]</f>
        <v>0</v>
      </c>
      <c r="AK1478" s="2">
        <f>-Table1[[#This Row],[λ]]*-Table1[[#This Row],[Loss]]^Table1[[#This Row],[θ]]</f>
        <v>20</v>
      </c>
      <c r="AL1478" s="2">
        <f>Table1[[#This Row],[v_n_w_g]]-Table1[[#This Row],[v_n_w_l]]</f>
        <v>-20</v>
      </c>
      <c r="AM1478" s="2">
        <f>IF(Table1[[#This Row],[diff_v]]&gt;=1,1,0)</f>
        <v>0</v>
      </c>
    </row>
    <row r="1479" spans="1:39" hidden="1" x14ac:dyDescent="0.3">
      <c r="A1479">
        <v>42</v>
      </c>
      <c r="B1479" t="s">
        <v>48</v>
      </c>
      <c r="C1479" s="22">
        <f>VLOOKUP(Table1[[#This Row],[Subject]],'Subject Profile'!$A$2:$E$8,4,FALSE)</f>
        <v>1</v>
      </c>
      <c r="D1479" s="22">
        <f>VLOOKUP(Table1[[#This Row],[Subject]],'Subject Profile'!$A$2:$E$8,5,FALSE)</f>
        <v>-2</v>
      </c>
      <c r="E1479" t="s">
        <v>111</v>
      </c>
      <c r="F1479" t="s">
        <v>96</v>
      </c>
      <c r="G1479" t="s">
        <v>5</v>
      </c>
      <c r="H1479">
        <f>IF(Table1[[#This Row],[decision]]="accept",1,0)</f>
        <v>0</v>
      </c>
      <c r="I1479">
        <v>0</v>
      </c>
      <c r="J1479" t="s">
        <v>107</v>
      </c>
      <c r="K1479">
        <v>1665040536</v>
      </c>
      <c r="L1479">
        <v>7</v>
      </c>
      <c r="M1479" t="str">
        <f>VLOOKUP($F1479,Experiment!$A$2:$U$90,MATCH(Results!M$1,Experiment!$A$1:$U$1,0)+1,FALSE)</f>
        <v>G</v>
      </c>
      <c r="N1479">
        <f>IF(Table1[[#This Row],[Impact]]="I",0,1)</f>
        <v>1</v>
      </c>
      <c r="O1479" s="2">
        <f>VLOOKUP($F1479,Experiment!$A$2:$U$90,MATCH(Results!O$1,Experiment!$A$1:$U$1,0),FALSE)</f>
        <v>-50</v>
      </c>
      <c r="P1479" s="3">
        <f>VLOOKUP($F1479,Experiment!$A$2:$U$90,MATCH(Results!P$1,Experiment!$A$1:$U$1,0),FALSE)</f>
        <v>0.5</v>
      </c>
      <c r="Q1479" s="2">
        <f>VLOOKUP($F1479,Experiment!$A$2:$U$90,MATCH(Results!Q$1,Experiment!$A$1:$U$1,0),FALSE)</f>
        <v>40</v>
      </c>
      <c r="R1479" s="3">
        <f>VLOOKUP($F1479,Experiment!$A$2:$U$90,MATCH(Results!R$1,Experiment!$A$1:$U$1,0),FALSE)</f>
        <v>0.5</v>
      </c>
      <c r="S1479" s="2">
        <f>VLOOKUP($F1479,Experiment!$A$2:$U$90,MATCH(Results!S$1,Experiment!$A$1:$U$1,0),FALSE)</f>
        <v>-5</v>
      </c>
      <c r="T1479" s="2">
        <f>VLOOKUP($F1479,Experiment!$A$2:$U$90,MATCH(Results!T$1,Experiment!$A$1:$U$1,0),FALSE)</f>
        <v>2025</v>
      </c>
      <c r="U1479" s="2">
        <f>VLOOKUP($F1479,Experiment!$A$2:$U$90,MATCH(Results!U$1,Experiment!$A$1:$U$1,0),FALSE)</f>
        <v>45</v>
      </c>
      <c r="V1479" s="2">
        <f>VLOOKUP($F1479,Experiment!$A$2:$U$90,MATCH(Results!V$1,Experiment!$A$1:$U$1,0),FALSE)</f>
        <v>2</v>
      </c>
      <c r="W1479" s="3">
        <f>VLOOKUP($F1479,Experiment!$A$2:$U$90,MATCH(Results!W$1,Experiment!$A$1:$U$1,0),FALSE)</f>
        <v>0.25</v>
      </c>
      <c r="X1479" s="3">
        <f>VLOOKUP($F1479,Experiment!$A$2:$U$90,MATCH(Results!X$1,Experiment!$A$1:$U$1,0),FALSE)</f>
        <v>0.75</v>
      </c>
      <c r="Y1479" s="2">
        <f>VLOOKUP($F1479,Experiment!$A$2:$U$90,MATCH(Results!Y$1,Experiment!$A$1:$U$1,0),FALSE)</f>
        <v>2</v>
      </c>
      <c r="Z1479" s="3">
        <f>VLOOKUP($F1479,Experiment!$A$2:$U$90,MATCH(Results!Z$1,Experiment!$A$1:$U$1,0),FALSE)</f>
        <v>0.5</v>
      </c>
      <c r="AA1479" s="3">
        <f>VLOOKUP($F1479,Experiment!$A$2:$U$90,MATCH(Results!AA$1,Experiment!$A$1:$U$1,0),FALSE)</f>
        <v>0.25</v>
      </c>
      <c r="AB1479" s="3">
        <f>VLOOKUP($F1479,Experiment!$A$2:$U$90,MATCH(Results!AB$1,Experiment!$A$1:$U$1,0),FALSE)</f>
        <v>0.625</v>
      </c>
      <c r="AC1479" s="3">
        <f>VLOOKUP($F1479,Experiment!$A$2:$U$90,MATCH(Results!AC$1,Experiment!$A$1:$U$1,0),FALSE)</f>
        <v>0.375</v>
      </c>
      <c r="AD1479" s="2">
        <f>VLOOKUP($F1479,Experiment!$A$2:$U$90,MATCH(Results!AD$1,Experiment!$A$1:$U$1,0),FALSE)</f>
        <v>-16.25</v>
      </c>
      <c r="AE1479" s="2">
        <f>VLOOKUP($F1479,Experiment!$A$2:$U$90,MATCH(Results!AE$1,Experiment!$A$1:$U$1,0),FALSE)</f>
        <v>1898.4375</v>
      </c>
      <c r="AF1479" s="2">
        <f>VLOOKUP($F1479,Experiment!$A$2:$U$90,MATCH(Results!AF$1,Experiment!$A$1:$U$1,0),FALSE)</f>
        <v>43.571062644833439</v>
      </c>
      <c r="AG1479" s="3">
        <f>VLOOKUP($F1479,Experiment!$A$2:$W$90,MATCH(Results!AG$1,Experiment!$A$1:$W$1,0),FALSE)</f>
        <v>0.82730419370997643</v>
      </c>
      <c r="AH1479" s="3">
        <f>VLOOKUP($F1479,Experiment!$A$2:$W$90,MATCH(Results!AH$1,Experiment!$A$1:$W$1,0),FALSE)</f>
        <v>0.38648875795104182</v>
      </c>
      <c r="AI1479" s="3">
        <f>VLOOKUP($F1479,Experiment!$A$2:$X$90,MATCH(Results!AI$1,Experiment!$A$1:$X$1,0),FALSE)</f>
        <v>0.61351124204895813</v>
      </c>
      <c r="AJ1479" s="2">
        <f>Table1[[#This Row],[Gain]]^Table1[[#This Row],[θ]]</f>
        <v>40</v>
      </c>
      <c r="AK1479" s="2">
        <f>-Table1[[#This Row],[λ]]*-Table1[[#This Row],[Loss]]^Table1[[#This Row],[θ]]</f>
        <v>100</v>
      </c>
      <c r="AL1479" s="2">
        <f>Table1[[#This Row],[v_n_w_g]]-Table1[[#This Row],[v_n_w_l]]</f>
        <v>-60</v>
      </c>
      <c r="AM1479" s="2">
        <f>IF(Table1[[#This Row],[diff_v]]&gt;=1,1,0)</f>
        <v>0</v>
      </c>
    </row>
    <row r="1480" spans="1:39" hidden="1" x14ac:dyDescent="0.3">
      <c r="A1480">
        <v>43</v>
      </c>
      <c r="B1480" t="s">
        <v>48</v>
      </c>
      <c r="C1480" s="22">
        <f>VLOOKUP(Table1[[#This Row],[Subject]],'Subject Profile'!$A$2:$E$8,4,FALSE)</f>
        <v>1</v>
      </c>
      <c r="D1480" s="22">
        <f>VLOOKUP(Table1[[#This Row],[Subject]],'Subject Profile'!$A$2:$E$8,5,FALSE)</f>
        <v>-2</v>
      </c>
      <c r="E1480" t="s">
        <v>111</v>
      </c>
      <c r="F1480" t="s">
        <v>81</v>
      </c>
      <c r="G1480" t="s">
        <v>7</v>
      </c>
      <c r="H1480">
        <f>IF(Table1[[#This Row],[decision]]="accept",1,0)</f>
        <v>1</v>
      </c>
      <c r="I1480">
        <v>-50</v>
      </c>
      <c r="J1480" t="s">
        <v>107</v>
      </c>
      <c r="K1480">
        <v>1665040542</v>
      </c>
      <c r="L1480">
        <v>6</v>
      </c>
      <c r="M1480" t="str">
        <f>VLOOKUP($F1480,Experiment!$A$2:$U$90,MATCH(Results!M$1,Experiment!$A$1:$U$1,0)+1,FALSE)</f>
        <v>G</v>
      </c>
      <c r="N1480">
        <f>IF(Table1[[#This Row],[Impact]]="I",0,1)</f>
        <v>1</v>
      </c>
      <c r="O1480" s="2">
        <f>VLOOKUP($F1480,Experiment!$A$2:$U$90,MATCH(Results!O$1,Experiment!$A$1:$U$1,0),FALSE)</f>
        <v>-50</v>
      </c>
      <c r="P1480" s="3">
        <f>VLOOKUP($F1480,Experiment!$A$2:$U$90,MATCH(Results!P$1,Experiment!$A$1:$U$1,0),FALSE)</f>
        <v>0.5</v>
      </c>
      <c r="Q1480" s="2">
        <f>VLOOKUP($F1480,Experiment!$A$2:$U$90,MATCH(Results!Q$1,Experiment!$A$1:$U$1,0),FALSE)</f>
        <v>70</v>
      </c>
      <c r="R1480" s="3">
        <f>VLOOKUP($F1480,Experiment!$A$2:$U$90,MATCH(Results!R$1,Experiment!$A$1:$U$1,0),FALSE)</f>
        <v>0.5</v>
      </c>
      <c r="S1480" s="2">
        <f>VLOOKUP($F1480,Experiment!$A$2:$U$90,MATCH(Results!S$1,Experiment!$A$1:$U$1,0),FALSE)</f>
        <v>10</v>
      </c>
      <c r="T1480" s="2">
        <f>VLOOKUP($F1480,Experiment!$A$2:$U$90,MATCH(Results!T$1,Experiment!$A$1:$U$1,0),FALSE)</f>
        <v>3600</v>
      </c>
      <c r="U1480" s="2">
        <f>VLOOKUP($F1480,Experiment!$A$2:$U$90,MATCH(Results!U$1,Experiment!$A$1:$U$1,0),FALSE)</f>
        <v>60</v>
      </c>
      <c r="V1480" s="2">
        <f>VLOOKUP($F1480,Experiment!$A$2:$U$90,MATCH(Results!V$1,Experiment!$A$1:$U$1,0),FALSE)</f>
        <v>2</v>
      </c>
      <c r="W1480" s="3">
        <f>VLOOKUP($F1480,Experiment!$A$2:$U$90,MATCH(Results!W$1,Experiment!$A$1:$U$1,0),FALSE)</f>
        <v>0.25</v>
      </c>
      <c r="X1480" s="3">
        <f>VLOOKUP($F1480,Experiment!$A$2:$U$90,MATCH(Results!X$1,Experiment!$A$1:$U$1,0),FALSE)</f>
        <v>0.75</v>
      </c>
      <c r="Y1480" s="2">
        <f>VLOOKUP($F1480,Experiment!$A$2:$U$90,MATCH(Results!Y$1,Experiment!$A$1:$U$1,0),FALSE)</f>
        <v>1</v>
      </c>
      <c r="Z1480" s="3">
        <f>VLOOKUP($F1480,Experiment!$A$2:$U$90,MATCH(Results!Z$1,Experiment!$A$1:$U$1,0),FALSE)</f>
        <v>0.25</v>
      </c>
      <c r="AA1480" s="3">
        <f>VLOOKUP($F1480,Experiment!$A$2:$U$90,MATCH(Results!AA$1,Experiment!$A$1:$U$1,0),FALSE)</f>
        <v>0.5</v>
      </c>
      <c r="AB1480" s="3">
        <f>VLOOKUP($F1480,Experiment!$A$2:$U$90,MATCH(Results!AB$1,Experiment!$A$1:$U$1,0),FALSE)</f>
        <v>0.375</v>
      </c>
      <c r="AC1480" s="3">
        <f>VLOOKUP($F1480,Experiment!$A$2:$U$90,MATCH(Results!AC$1,Experiment!$A$1:$U$1,0),FALSE)</f>
        <v>0.625</v>
      </c>
      <c r="AD1480" s="2">
        <f>VLOOKUP($F1480,Experiment!$A$2:$U$90,MATCH(Results!AD$1,Experiment!$A$1:$U$1,0),FALSE)</f>
        <v>25</v>
      </c>
      <c r="AE1480" s="2">
        <f>VLOOKUP($F1480,Experiment!$A$2:$U$90,MATCH(Results!AE$1,Experiment!$A$1:$U$1,0),FALSE)</f>
        <v>3375</v>
      </c>
      <c r="AF1480" s="2">
        <f>VLOOKUP($F1480,Experiment!$A$2:$U$90,MATCH(Results!AF$1,Experiment!$A$1:$U$1,0),FALSE)</f>
        <v>58.094750193111253</v>
      </c>
      <c r="AG1480" s="3">
        <f>VLOOKUP($F1480,Experiment!$A$2:$W$90,MATCH(Results!AG$1,Experiment!$A$1:$W$1,0),FALSE)</f>
        <v>1</v>
      </c>
      <c r="AH1480" s="3">
        <f>VLOOKUP($F1480,Experiment!$A$2:$W$90,MATCH(Results!AH$1,Experiment!$A$1:$W$1,0),FALSE)</f>
        <v>0.625</v>
      </c>
      <c r="AI1480" s="3">
        <f>VLOOKUP($F1480,Experiment!$A$2:$X$90,MATCH(Results!AI$1,Experiment!$A$1:$X$1,0),FALSE)</f>
        <v>0.375</v>
      </c>
      <c r="AJ1480" s="2">
        <f>Table1[[#This Row],[Gain]]^Table1[[#This Row],[θ]]</f>
        <v>70</v>
      </c>
      <c r="AK1480" s="2">
        <f>-Table1[[#This Row],[λ]]*-Table1[[#This Row],[Loss]]^Table1[[#This Row],[θ]]</f>
        <v>100</v>
      </c>
      <c r="AL1480" s="2">
        <f>Table1[[#This Row],[v_n_w_g]]-Table1[[#This Row],[v_n_w_l]]</f>
        <v>-30</v>
      </c>
      <c r="AM1480" s="2">
        <f>IF(Table1[[#This Row],[diff_v]]&gt;=1,1,0)</f>
        <v>0</v>
      </c>
    </row>
    <row r="1481" spans="1:39" hidden="1" x14ac:dyDescent="0.3">
      <c r="A1481">
        <v>44</v>
      </c>
      <c r="B1481" t="s">
        <v>48</v>
      </c>
      <c r="C1481" s="22">
        <f>VLOOKUP(Table1[[#This Row],[Subject]],'Subject Profile'!$A$2:$E$8,4,FALSE)</f>
        <v>1</v>
      </c>
      <c r="D1481" s="22">
        <f>VLOOKUP(Table1[[#This Row],[Subject]],'Subject Profile'!$A$2:$E$8,5,FALSE)</f>
        <v>-2</v>
      </c>
      <c r="E1481" t="s">
        <v>111</v>
      </c>
      <c r="F1481" t="s">
        <v>62</v>
      </c>
      <c r="G1481" t="s">
        <v>7</v>
      </c>
      <c r="H1481">
        <f>IF(Table1[[#This Row],[decision]]="accept",1,0)</f>
        <v>1</v>
      </c>
      <c r="I1481">
        <v>20</v>
      </c>
      <c r="J1481" t="s">
        <v>107</v>
      </c>
      <c r="K1481">
        <v>1665040551</v>
      </c>
      <c r="L1481">
        <v>9</v>
      </c>
      <c r="M1481" t="str">
        <f>VLOOKUP($F1481,Experiment!$A$2:$U$90,MATCH(Results!M$1,Experiment!$A$1:$U$1,0)+1,FALSE)</f>
        <v>G</v>
      </c>
      <c r="N1481">
        <f>IF(Table1[[#This Row],[Impact]]="I",0,1)</f>
        <v>1</v>
      </c>
      <c r="O1481" s="2">
        <f>VLOOKUP($F1481,Experiment!$A$2:$U$90,MATCH(Results!O$1,Experiment!$A$1:$U$1,0),FALSE)</f>
        <v>-10</v>
      </c>
      <c r="P1481" s="3">
        <f>VLOOKUP($F1481,Experiment!$A$2:$U$90,MATCH(Results!P$1,Experiment!$A$1:$U$1,0),FALSE)</f>
        <v>0.5</v>
      </c>
      <c r="Q1481" s="2">
        <f>VLOOKUP($F1481,Experiment!$A$2:$U$90,MATCH(Results!Q$1,Experiment!$A$1:$U$1,0),FALSE)</f>
        <v>20</v>
      </c>
      <c r="R1481" s="3">
        <f>VLOOKUP($F1481,Experiment!$A$2:$U$90,MATCH(Results!R$1,Experiment!$A$1:$U$1,0),FALSE)</f>
        <v>0.5</v>
      </c>
      <c r="S1481" s="2">
        <f>VLOOKUP($F1481,Experiment!$A$2:$U$90,MATCH(Results!S$1,Experiment!$A$1:$U$1,0),FALSE)</f>
        <v>5</v>
      </c>
      <c r="T1481" s="2">
        <f>VLOOKUP($F1481,Experiment!$A$2:$U$90,MATCH(Results!T$1,Experiment!$A$1:$U$1,0),FALSE)</f>
        <v>225</v>
      </c>
      <c r="U1481" s="2">
        <f>VLOOKUP($F1481,Experiment!$A$2:$U$90,MATCH(Results!U$1,Experiment!$A$1:$U$1,0),FALSE)</f>
        <v>15</v>
      </c>
      <c r="V1481" s="2">
        <f>VLOOKUP($F1481,Experiment!$A$2:$U$90,MATCH(Results!V$1,Experiment!$A$1:$U$1,0),FALSE)</f>
        <v>4</v>
      </c>
      <c r="W1481" s="3">
        <f>VLOOKUP($F1481,Experiment!$A$2:$U$90,MATCH(Results!W$1,Experiment!$A$1:$U$1,0),FALSE)</f>
        <v>0.25</v>
      </c>
      <c r="X1481" s="3">
        <f>VLOOKUP($F1481,Experiment!$A$2:$U$90,MATCH(Results!X$1,Experiment!$A$1:$U$1,0),FALSE)</f>
        <v>0.75</v>
      </c>
      <c r="Y1481" s="2">
        <f>VLOOKUP($F1481,Experiment!$A$2:$U$90,MATCH(Results!Y$1,Experiment!$A$1:$U$1,0),FALSE)</f>
        <v>2</v>
      </c>
      <c r="Z1481" s="3">
        <f>VLOOKUP($F1481,Experiment!$A$2:$U$90,MATCH(Results!Z$1,Experiment!$A$1:$U$1,0),FALSE)</f>
        <v>0.5</v>
      </c>
      <c r="AA1481" s="3">
        <f>VLOOKUP($F1481,Experiment!$A$2:$U$90,MATCH(Results!AA$1,Experiment!$A$1:$U$1,0),FALSE)</f>
        <v>0.25</v>
      </c>
      <c r="AB1481" s="3">
        <f>VLOOKUP($F1481,Experiment!$A$2:$U$90,MATCH(Results!AB$1,Experiment!$A$1:$U$1,0),FALSE)</f>
        <v>0.625</v>
      </c>
      <c r="AC1481" s="3">
        <f>VLOOKUP($F1481,Experiment!$A$2:$U$90,MATCH(Results!AC$1,Experiment!$A$1:$U$1,0),FALSE)</f>
        <v>0.375</v>
      </c>
      <c r="AD1481" s="2">
        <f>VLOOKUP($F1481,Experiment!$A$2:$U$90,MATCH(Results!AD$1,Experiment!$A$1:$U$1,0),FALSE)</f>
        <v>1.25</v>
      </c>
      <c r="AE1481" s="2">
        <f>VLOOKUP($F1481,Experiment!$A$2:$U$90,MATCH(Results!AE$1,Experiment!$A$1:$U$1,0),FALSE)</f>
        <v>210.9375</v>
      </c>
      <c r="AF1481" s="2">
        <f>VLOOKUP($F1481,Experiment!$A$2:$U$90,MATCH(Results!AF$1,Experiment!$A$1:$U$1,0),FALSE)</f>
        <v>14.523687548277813</v>
      </c>
      <c r="AG1481" s="3">
        <f>VLOOKUP($F1481,Experiment!$A$2:$W$90,MATCH(Results!AG$1,Experiment!$A$1:$W$1,0),FALSE)</f>
        <v>0.82730419370997643</v>
      </c>
      <c r="AH1481" s="3">
        <f>VLOOKUP($F1481,Experiment!$A$2:$W$90,MATCH(Results!AH$1,Experiment!$A$1:$W$1,0),FALSE)</f>
        <v>0.38648875795104182</v>
      </c>
      <c r="AI1481" s="3">
        <f>VLOOKUP($F1481,Experiment!$A$2:$X$90,MATCH(Results!AI$1,Experiment!$A$1:$X$1,0),FALSE)</f>
        <v>0.61351124204895813</v>
      </c>
      <c r="AJ1481" s="2">
        <f>Table1[[#This Row],[Gain]]^Table1[[#This Row],[θ]]</f>
        <v>20</v>
      </c>
      <c r="AK1481" s="2">
        <f>-Table1[[#This Row],[λ]]*-Table1[[#This Row],[Loss]]^Table1[[#This Row],[θ]]</f>
        <v>20</v>
      </c>
      <c r="AL1481" s="2">
        <f>Table1[[#This Row],[v_n_w_g]]-Table1[[#This Row],[v_n_w_l]]</f>
        <v>0</v>
      </c>
      <c r="AM1481" s="2">
        <f>IF(Table1[[#This Row],[diff_v]]&gt;=1,1,0)</f>
        <v>0</v>
      </c>
    </row>
    <row r="1482" spans="1:39" hidden="1" x14ac:dyDescent="0.3">
      <c r="A1482">
        <v>45</v>
      </c>
      <c r="B1482" t="s">
        <v>48</v>
      </c>
      <c r="C1482" s="22">
        <f>VLOOKUP(Table1[[#This Row],[Subject]],'Subject Profile'!$A$2:$E$8,4,FALSE)</f>
        <v>1</v>
      </c>
      <c r="D1482" s="22">
        <f>VLOOKUP(Table1[[#This Row],[Subject]],'Subject Profile'!$A$2:$E$8,5,FALSE)</f>
        <v>-2</v>
      </c>
      <c r="E1482" t="s">
        <v>111</v>
      </c>
      <c r="F1482" t="s">
        <v>99</v>
      </c>
      <c r="G1482" t="s">
        <v>7</v>
      </c>
      <c r="H1482">
        <f>IF(Table1[[#This Row],[decision]]="accept",1,0)</f>
        <v>1</v>
      </c>
      <c r="I1482">
        <v>10</v>
      </c>
      <c r="J1482" t="s">
        <v>107</v>
      </c>
      <c r="K1482">
        <v>1665040554</v>
      </c>
      <c r="L1482">
        <v>3</v>
      </c>
      <c r="M1482" t="str">
        <f>VLOOKUP($F1482,Experiment!$A$2:$U$90,MATCH(Results!M$1,Experiment!$A$1:$U$1,0)+1,FALSE)</f>
        <v>G</v>
      </c>
      <c r="N1482">
        <f>IF(Table1[[#This Row],[Impact]]="I",0,1)</f>
        <v>1</v>
      </c>
      <c r="O1482" s="2">
        <f>VLOOKUP($F1482,Experiment!$A$2:$U$90,MATCH(Results!O$1,Experiment!$A$1:$U$1,0),FALSE)</f>
        <v>0</v>
      </c>
      <c r="P1482" s="3">
        <f>VLOOKUP($F1482,Experiment!$A$2:$U$90,MATCH(Results!P$1,Experiment!$A$1:$U$1,0),FALSE)</f>
        <v>0.5</v>
      </c>
      <c r="Q1482" s="2">
        <f>VLOOKUP($F1482,Experiment!$A$2:$U$90,MATCH(Results!Q$1,Experiment!$A$1:$U$1,0),FALSE)</f>
        <v>10</v>
      </c>
      <c r="R1482" s="3">
        <f>VLOOKUP($F1482,Experiment!$A$2:$U$90,MATCH(Results!R$1,Experiment!$A$1:$U$1,0),FALSE)</f>
        <v>0.5</v>
      </c>
      <c r="S1482" s="2">
        <f>VLOOKUP($F1482,Experiment!$A$2:$U$90,MATCH(Results!S$1,Experiment!$A$1:$U$1,0),FALSE)</f>
        <v>5</v>
      </c>
      <c r="T1482" s="2">
        <f>VLOOKUP($F1482,Experiment!$A$2:$U$90,MATCH(Results!T$1,Experiment!$A$1:$U$1,0),FALSE)</f>
        <v>25</v>
      </c>
      <c r="U1482" s="2">
        <f>VLOOKUP($F1482,Experiment!$A$2:$U$90,MATCH(Results!U$1,Experiment!$A$1:$U$1,0),FALSE)</f>
        <v>5</v>
      </c>
      <c r="V1482" s="2">
        <f>VLOOKUP($F1482,Experiment!$A$2:$U$90,MATCH(Results!V$1,Experiment!$A$1:$U$1,0),FALSE)</f>
        <v>2</v>
      </c>
      <c r="W1482" s="3">
        <f>VLOOKUP($F1482,Experiment!$A$2:$U$90,MATCH(Results!W$1,Experiment!$A$1:$U$1,0),FALSE)</f>
        <v>0.25</v>
      </c>
      <c r="X1482" s="3">
        <f>VLOOKUP($F1482,Experiment!$A$2:$U$90,MATCH(Results!X$1,Experiment!$A$1:$U$1,0),FALSE)</f>
        <v>0.75</v>
      </c>
      <c r="Y1482" s="2">
        <f>VLOOKUP($F1482,Experiment!$A$2:$U$90,MATCH(Results!Y$1,Experiment!$A$1:$U$1,0),FALSE)</f>
        <v>2</v>
      </c>
      <c r="Z1482" s="3">
        <f>VLOOKUP($F1482,Experiment!$A$2:$U$90,MATCH(Results!Z$1,Experiment!$A$1:$U$1,0),FALSE)</f>
        <v>0.5</v>
      </c>
      <c r="AA1482" s="3">
        <f>VLOOKUP($F1482,Experiment!$A$2:$U$90,MATCH(Results!AA$1,Experiment!$A$1:$U$1,0),FALSE)</f>
        <v>0.25</v>
      </c>
      <c r="AB1482" s="3">
        <f>VLOOKUP($F1482,Experiment!$A$2:$U$90,MATCH(Results!AB$1,Experiment!$A$1:$U$1,0),FALSE)</f>
        <v>0.625</v>
      </c>
      <c r="AC1482" s="3">
        <f>VLOOKUP($F1482,Experiment!$A$2:$U$90,MATCH(Results!AC$1,Experiment!$A$1:$U$1,0),FALSE)</f>
        <v>0.375</v>
      </c>
      <c r="AD1482" s="2">
        <f>VLOOKUP($F1482,Experiment!$A$2:$U$90,MATCH(Results!AD$1,Experiment!$A$1:$U$1,0),FALSE)</f>
        <v>3.75</v>
      </c>
      <c r="AE1482" s="2">
        <f>VLOOKUP($F1482,Experiment!$A$2:$U$90,MATCH(Results!AE$1,Experiment!$A$1:$U$1,0),FALSE)</f>
        <v>23.4375</v>
      </c>
      <c r="AF1482" s="2">
        <f>VLOOKUP($F1482,Experiment!$A$2:$U$90,MATCH(Results!AF$1,Experiment!$A$1:$U$1,0),FALSE)</f>
        <v>4.8412291827592711</v>
      </c>
      <c r="AG1482" s="3">
        <f>VLOOKUP($F1482,Experiment!$A$2:$W$90,MATCH(Results!AG$1,Experiment!$A$1:$W$1,0),FALSE)</f>
        <v>0.82730419370997643</v>
      </c>
      <c r="AH1482" s="3">
        <f>VLOOKUP($F1482,Experiment!$A$2:$W$90,MATCH(Results!AH$1,Experiment!$A$1:$W$1,0),FALSE)</f>
        <v>0.38648875795104182</v>
      </c>
      <c r="AI1482" s="3">
        <f>VLOOKUP($F1482,Experiment!$A$2:$X$90,MATCH(Results!AI$1,Experiment!$A$1:$X$1,0),FALSE)</f>
        <v>0.61351124204895813</v>
      </c>
      <c r="AJ1482" s="2">
        <f>Table1[[#This Row],[Gain]]^Table1[[#This Row],[θ]]</f>
        <v>10</v>
      </c>
      <c r="AK1482" s="2">
        <f>-Table1[[#This Row],[λ]]*-Table1[[#This Row],[Loss]]^Table1[[#This Row],[θ]]</f>
        <v>0</v>
      </c>
      <c r="AL1482" s="2">
        <f>Table1[[#This Row],[v_n_w_g]]-Table1[[#This Row],[v_n_w_l]]</f>
        <v>10</v>
      </c>
      <c r="AM1482" s="2">
        <f>IF(Table1[[#This Row],[diff_v]]&gt;=1,1,0)</f>
        <v>1</v>
      </c>
    </row>
    <row r="1483" spans="1:39" hidden="1" x14ac:dyDescent="0.3">
      <c r="A1483">
        <v>46</v>
      </c>
      <c r="B1483" t="s">
        <v>48</v>
      </c>
      <c r="C1483" s="22">
        <f>VLOOKUP(Table1[[#This Row],[Subject]],'Subject Profile'!$A$2:$E$8,4,FALSE)</f>
        <v>1</v>
      </c>
      <c r="D1483" s="22">
        <f>VLOOKUP(Table1[[#This Row],[Subject]],'Subject Profile'!$A$2:$E$8,5,FALSE)</f>
        <v>-2</v>
      </c>
      <c r="E1483" t="s">
        <v>111</v>
      </c>
      <c r="F1483" t="s">
        <v>74</v>
      </c>
      <c r="G1483" t="s">
        <v>7</v>
      </c>
      <c r="H1483">
        <f>IF(Table1[[#This Row],[decision]]="accept",1,0)</f>
        <v>1</v>
      </c>
      <c r="I1483">
        <v>30</v>
      </c>
      <c r="J1483" t="s">
        <v>107</v>
      </c>
      <c r="K1483">
        <v>1665040564</v>
      </c>
      <c r="L1483">
        <v>10</v>
      </c>
      <c r="M1483" t="str">
        <f>VLOOKUP($F1483,Experiment!$A$2:$U$90,MATCH(Results!M$1,Experiment!$A$1:$U$1,0)+1,FALSE)</f>
        <v>G</v>
      </c>
      <c r="N1483">
        <f>IF(Table1[[#This Row],[Impact]]="I",0,1)</f>
        <v>1</v>
      </c>
      <c r="O1483" s="2">
        <f>VLOOKUP($F1483,Experiment!$A$2:$U$90,MATCH(Results!O$1,Experiment!$A$1:$U$1,0),FALSE)</f>
        <v>-10</v>
      </c>
      <c r="P1483" s="3">
        <f>VLOOKUP($F1483,Experiment!$A$2:$U$90,MATCH(Results!P$1,Experiment!$A$1:$U$1,0),FALSE)</f>
        <v>0.5</v>
      </c>
      <c r="Q1483" s="2">
        <f>VLOOKUP($F1483,Experiment!$A$2:$U$90,MATCH(Results!Q$1,Experiment!$A$1:$U$1,0),FALSE)</f>
        <v>30</v>
      </c>
      <c r="R1483" s="3">
        <f>VLOOKUP($F1483,Experiment!$A$2:$U$90,MATCH(Results!R$1,Experiment!$A$1:$U$1,0),FALSE)</f>
        <v>0.5</v>
      </c>
      <c r="S1483" s="2">
        <f>VLOOKUP($F1483,Experiment!$A$2:$U$90,MATCH(Results!S$1,Experiment!$A$1:$U$1,0),FALSE)</f>
        <v>10</v>
      </c>
      <c r="T1483" s="2">
        <f>VLOOKUP($F1483,Experiment!$A$2:$U$90,MATCH(Results!T$1,Experiment!$A$1:$U$1,0),FALSE)</f>
        <v>400</v>
      </c>
      <c r="U1483" s="2">
        <f>VLOOKUP($F1483,Experiment!$A$2:$U$90,MATCH(Results!U$1,Experiment!$A$1:$U$1,0),FALSE)</f>
        <v>20</v>
      </c>
      <c r="V1483" s="2">
        <f>VLOOKUP($F1483,Experiment!$A$2:$U$90,MATCH(Results!V$1,Experiment!$A$1:$U$1,0),FALSE)</f>
        <v>2</v>
      </c>
      <c r="W1483" s="3">
        <f>VLOOKUP($F1483,Experiment!$A$2:$U$90,MATCH(Results!W$1,Experiment!$A$1:$U$1,0),FALSE)</f>
        <v>0.25</v>
      </c>
      <c r="X1483" s="3">
        <f>VLOOKUP($F1483,Experiment!$A$2:$U$90,MATCH(Results!X$1,Experiment!$A$1:$U$1,0),FALSE)</f>
        <v>0.75</v>
      </c>
      <c r="Y1483" s="2">
        <f>VLOOKUP($F1483,Experiment!$A$2:$U$90,MATCH(Results!Y$1,Experiment!$A$1:$U$1,0),FALSE)</f>
        <v>2</v>
      </c>
      <c r="Z1483" s="3">
        <f>VLOOKUP($F1483,Experiment!$A$2:$U$90,MATCH(Results!Z$1,Experiment!$A$1:$U$1,0),FALSE)</f>
        <v>0.5</v>
      </c>
      <c r="AA1483" s="3">
        <f>VLOOKUP($F1483,Experiment!$A$2:$U$90,MATCH(Results!AA$1,Experiment!$A$1:$U$1,0),FALSE)</f>
        <v>0.25</v>
      </c>
      <c r="AB1483" s="3">
        <f>VLOOKUP($F1483,Experiment!$A$2:$U$90,MATCH(Results!AB$1,Experiment!$A$1:$U$1,0),FALSE)</f>
        <v>0.625</v>
      </c>
      <c r="AC1483" s="3">
        <f>VLOOKUP($F1483,Experiment!$A$2:$U$90,MATCH(Results!AC$1,Experiment!$A$1:$U$1,0),FALSE)</f>
        <v>0.375</v>
      </c>
      <c r="AD1483" s="2">
        <f>VLOOKUP($F1483,Experiment!$A$2:$U$90,MATCH(Results!AD$1,Experiment!$A$1:$U$1,0),FALSE)</f>
        <v>5</v>
      </c>
      <c r="AE1483" s="2">
        <f>VLOOKUP($F1483,Experiment!$A$2:$U$90,MATCH(Results!AE$1,Experiment!$A$1:$U$1,0),FALSE)</f>
        <v>375</v>
      </c>
      <c r="AF1483" s="2">
        <f>VLOOKUP($F1483,Experiment!$A$2:$U$90,MATCH(Results!AF$1,Experiment!$A$1:$U$1,0),FALSE)</f>
        <v>19.364916731037084</v>
      </c>
      <c r="AG1483" s="3">
        <f>VLOOKUP($F1483,Experiment!$A$2:$W$90,MATCH(Results!AG$1,Experiment!$A$1:$W$1,0),FALSE)</f>
        <v>0.82730419370997643</v>
      </c>
      <c r="AH1483" s="3">
        <f>VLOOKUP($F1483,Experiment!$A$2:$W$90,MATCH(Results!AH$1,Experiment!$A$1:$W$1,0),FALSE)</f>
        <v>0.38648875795104182</v>
      </c>
      <c r="AI1483" s="3">
        <f>VLOOKUP($F1483,Experiment!$A$2:$X$90,MATCH(Results!AI$1,Experiment!$A$1:$X$1,0),FALSE)</f>
        <v>0.61351124204895813</v>
      </c>
      <c r="AJ1483" s="2">
        <f>Table1[[#This Row],[Gain]]^Table1[[#This Row],[θ]]</f>
        <v>30</v>
      </c>
      <c r="AK1483" s="2">
        <f>-Table1[[#This Row],[λ]]*-Table1[[#This Row],[Loss]]^Table1[[#This Row],[θ]]</f>
        <v>20</v>
      </c>
      <c r="AL1483" s="2">
        <f>Table1[[#This Row],[v_n_w_g]]-Table1[[#This Row],[v_n_w_l]]</f>
        <v>10</v>
      </c>
      <c r="AM1483" s="2">
        <f>IF(Table1[[#This Row],[diff_v]]&gt;=1,1,0)</f>
        <v>1</v>
      </c>
    </row>
    <row r="1484" spans="1:39" hidden="1" x14ac:dyDescent="0.3">
      <c r="A1484">
        <v>47</v>
      </c>
      <c r="B1484" t="s">
        <v>48</v>
      </c>
      <c r="C1484" s="22">
        <f>VLOOKUP(Table1[[#This Row],[Subject]],'Subject Profile'!$A$2:$E$8,4,FALSE)</f>
        <v>1</v>
      </c>
      <c r="D1484" s="22">
        <f>VLOOKUP(Table1[[#This Row],[Subject]],'Subject Profile'!$A$2:$E$8,5,FALSE)</f>
        <v>-2</v>
      </c>
      <c r="E1484" t="s">
        <v>111</v>
      </c>
      <c r="F1484" t="s">
        <v>102</v>
      </c>
      <c r="G1484" t="s">
        <v>7</v>
      </c>
      <c r="H1484">
        <f>IF(Table1[[#This Row],[decision]]="accept",1,0)</f>
        <v>1</v>
      </c>
      <c r="I1484">
        <v>-10</v>
      </c>
      <c r="J1484" t="s">
        <v>107</v>
      </c>
      <c r="K1484">
        <v>1665040570</v>
      </c>
      <c r="L1484">
        <v>6</v>
      </c>
      <c r="M1484" t="str">
        <f>VLOOKUP($F1484,Experiment!$A$2:$U$90,MATCH(Results!M$1,Experiment!$A$1:$U$1,0)+1,FALSE)</f>
        <v>I</v>
      </c>
      <c r="N1484">
        <f>IF(Table1[[#This Row],[Impact]]="I",0,1)</f>
        <v>0</v>
      </c>
      <c r="O1484" s="2">
        <f>VLOOKUP($F1484,Experiment!$A$2:$U$90,MATCH(Results!O$1,Experiment!$A$1:$U$1,0),FALSE)</f>
        <v>-10</v>
      </c>
      <c r="P1484" s="3">
        <f>VLOOKUP($F1484,Experiment!$A$2:$U$90,MATCH(Results!P$1,Experiment!$A$1:$U$1,0),FALSE)</f>
        <v>0.5</v>
      </c>
      <c r="Q1484" s="2">
        <f>VLOOKUP($F1484,Experiment!$A$2:$U$90,MATCH(Results!Q$1,Experiment!$A$1:$U$1,0),FALSE)</f>
        <v>20</v>
      </c>
      <c r="R1484" s="3">
        <f>VLOOKUP($F1484,Experiment!$A$2:$U$90,MATCH(Results!R$1,Experiment!$A$1:$U$1,0),FALSE)</f>
        <v>0.5</v>
      </c>
      <c r="S1484" s="2">
        <f>VLOOKUP($F1484,Experiment!$A$2:$U$90,MATCH(Results!S$1,Experiment!$A$1:$U$1,0),FALSE)</f>
        <v>5</v>
      </c>
      <c r="T1484" s="2">
        <f>VLOOKUP($F1484,Experiment!$A$2:$U$90,MATCH(Results!T$1,Experiment!$A$1:$U$1,0),FALSE)</f>
        <v>225</v>
      </c>
      <c r="U1484" s="2">
        <f>VLOOKUP($F1484,Experiment!$A$2:$U$90,MATCH(Results!U$1,Experiment!$A$1:$U$1,0),FALSE)</f>
        <v>15</v>
      </c>
      <c r="V1484" s="2">
        <f>VLOOKUP($F1484,Experiment!$A$2:$U$90,MATCH(Results!V$1,Experiment!$A$1:$U$1,0),FALSE)</f>
        <v>2</v>
      </c>
      <c r="W1484" s="3">
        <f>VLOOKUP($F1484,Experiment!$A$2:$U$90,MATCH(Results!W$1,Experiment!$A$1:$U$1,0),FALSE)</f>
        <v>0.25</v>
      </c>
      <c r="X1484" s="3">
        <f>VLOOKUP($F1484,Experiment!$A$2:$U$90,MATCH(Results!X$1,Experiment!$A$1:$U$1,0),FALSE)</f>
        <v>0.75</v>
      </c>
      <c r="Y1484" s="2">
        <f>VLOOKUP($F1484,Experiment!$A$2:$U$90,MATCH(Results!Y$1,Experiment!$A$1:$U$1,0),FALSE)</f>
        <v>2</v>
      </c>
      <c r="Z1484" s="3">
        <f>VLOOKUP($F1484,Experiment!$A$2:$U$90,MATCH(Results!Z$1,Experiment!$A$1:$U$1,0),FALSE)</f>
        <v>0.5</v>
      </c>
      <c r="AA1484" s="3">
        <f>VLOOKUP($F1484,Experiment!$A$2:$U$90,MATCH(Results!AA$1,Experiment!$A$1:$U$1,0),FALSE)</f>
        <v>0.25</v>
      </c>
      <c r="AB1484" s="3">
        <f>VLOOKUP($F1484,Experiment!$A$2:$U$90,MATCH(Results!AB$1,Experiment!$A$1:$U$1,0),FALSE)</f>
        <v>0.625</v>
      </c>
      <c r="AC1484" s="3">
        <f>VLOOKUP($F1484,Experiment!$A$2:$U$90,MATCH(Results!AC$1,Experiment!$A$1:$U$1,0),FALSE)</f>
        <v>0.375</v>
      </c>
      <c r="AD1484" s="2">
        <f>VLOOKUP($F1484,Experiment!$A$2:$U$90,MATCH(Results!AD$1,Experiment!$A$1:$U$1,0),FALSE)</f>
        <v>1.25</v>
      </c>
      <c r="AE1484" s="2">
        <f>VLOOKUP($F1484,Experiment!$A$2:$U$90,MATCH(Results!AE$1,Experiment!$A$1:$U$1,0),FALSE)</f>
        <v>210.9375</v>
      </c>
      <c r="AF1484" s="2">
        <f>VLOOKUP($F1484,Experiment!$A$2:$U$90,MATCH(Results!AF$1,Experiment!$A$1:$U$1,0),FALSE)</f>
        <v>14.523687548277813</v>
      </c>
      <c r="AG1484" s="3">
        <f>VLOOKUP($F1484,Experiment!$A$2:$W$90,MATCH(Results!AG$1,Experiment!$A$1:$W$1,0),FALSE)</f>
        <v>0.82730419370997643</v>
      </c>
      <c r="AH1484" s="3">
        <f>VLOOKUP($F1484,Experiment!$A$2:$W$90,MATCH(Results!AH$1,Experiment!$A$1:$W$1,0),FALSE)</f>
        <v>0.38648875795104182</v>
      </c>
      <c r="AI1484" s="3">
        <f>VLOOKUP($F1484,Experiment!$A$2:$X$90,MATCH(Results!AI$1,Experiment!$A$1:$X$1,0),FALSE)</f>
        <v>0.61351124204895813</v>
      </c>
      <c r="AJ1484" s="2">
        <f>Table1[[#This Row],[Gain]]^Table1[[#This Row],[θ]]</f>
        <v>20</v>
      </c>
      <c r="AK1484" s="2">
        <f>-Table1[[#This Row],[λ]]*-Table1[[#This Row],[Loss]]^Table1[[#This Row],[θ]]</f>
        <v>20</v>
      </c>
      <c r="AL1484" s="2">
        <f>Table1[[#This Row],[v_n_w_g]]-Table1[[#This Row],[v_n_w_l]]</f>
        <v>0</v>
      </c>
      <c r="AM1484" s="2">
        <f>IF(Table1[[#This Row],[diff_v]]&gt;=1,1,0)</f>
        <v>0</v>
      </c>
    </row>
    <row r="1485" spans="1:39" hidden="1" x14ac:dyDescent="0.3">
      <c r="A1485">
        <v>48</v>
      </c>
      <c r="B1485" t="s">
        <v>48</v>
      </c>
      <c r="C1485" s="22">
        <f>VLOOKUP(Table1[[#This Row],[Subject]],'Subject Profile'!$A$2:$E$8,4,FALSE)</f>
        <v>1</v>
      </c>
      <c r="D1485" s="22">
        <f>VLOOKUP(Table1[[#This Row],[Subject]],'Subject Profile'!$A$2:$E$8,5,FALSE)</f>
        <v>-2</v>
      </c>
      <c r="E1485" t="s">
        <v>111</v>
      </c>
      <c r="F1485" t="s">
        <v>64</v>
      </c>
      <c r="G1485" t="s">
        <v>5</v>
      </c>
      <c r="H1485">
        <f>IF(Table1[[#This Row],[decision]]="accept",1,0)</f>
        <v>0</v>
      </c>
      <c r="I1485">
        <v>0</v>
      </c>
      <c r="J1485" t="s">
        <v>107</v>
      </c>
      <c r="K1485">
        <v>1665040574</v>
      </c>
      <c r="L1485">
        <v>4</v>
      </c>
      <c r="M1485" t="str">
        <f>VLOOKUP($F1485,Experiment!$A$2:$U$90,MATCH(Results!M$1,Experiment!$A$1:$U$1,0)+1,FALSE)</f>
        <v>G</v>
      </c>
      <c r="N1485">
        <f>IF(Table1[[#This Row],[Impact]]="I",0,1)</f>
        <v>1</v>
      </c>
      <c r="O1485" s="2">
        <f>VLOOKUP($F1485,Experiment!$A$2:$U$90,MATCH(Results!O$1,Experiment!$A$1:$U$1,0),FALSE)</f>
        <v>-50</v>
      </c>
      <c r="P1485" s="3">
        <f>VLOOKUP($F1485,Experiment!$A$2:$U$90,MATCH(Results!P$1,Experiment!$A$1:$U$1,0),FALSE)</f>
        <v>0.5</v>
      </c>
      <c r="Q1485" s="2">
        <f>VLOOKUP($F1485,Experiment!$A$2:$U$90,MATCH(Results!Q$1,Experiment!$A$1:$U$1,0),FALSE)</f>
        <v>60</v>
      </c>
      <c r="R1485" s="3">
        <f>VLOOKUP($F1485,Experiment!$A$2:$U$90,MATCH(Results!R$1,Experiment!$A$1:$U$1,0),FALSE)</f>
        <v>0.5</v>
      </c>
      <c r="S1485" s="2">
        <f>VLOOKUP($F1485,Experiment!$A$2:$U$90,MATCH(Results!S$1,Experiment!$A$1:$U$1,0),FALSE)</f>
        <v>5</v>
      </c>
      <c r="T1485" s="2">
        <f>VLOOKUP($F1485,Experiment!$A$2:$U$90,MATCH(Results!T$1,Experiment!$A$1:$U$1,0),FALSE)</f>
        <v>3025</v>
      </c>
      <c r="U1485" s="2">
        <f>VLOOKUP($F1485,Experiment!$A$2:$U$90,MATCH(Results!U$1,Experiment!$A$1:$U$1,0),FALSE)</f>
        <v>55</v>
      </c>
      <c r="V1485" s="2">
        <f>VLOOKUP($F1485,Experiment!$A$2:$U$90,MATCH(Results!V$1,Experiment!$A$1:$U$1,0),FALSE)</f>
        <v>4</v>
      </c>
      <c r="W1485" s="3">
        <f>VLOOKUP($F1485,Experiment!$A$2:$U$90,MATCH(Results!W$1,Experiment!$A$1:$U$1,0),FALSE)</f>
        <v>0.25</v>
      </c>
      <c r="X1485" s="3">
        <f>VLOOKUP($F1485,Experiment!$A$2:$U$90,MATCH(Results!X$1,Experiment!$A$1:$U$1,0),FALSE)</f>
        <v>0.75</v>
      </c>
      <c r="Y1485" s="2">
        <f>VLOOKUP($F1485,Experiment!$A$2:$U$90,MATCH(Results!Y$1,Experiment!$A$1:$U$1,0),FALSE)</f>
        <v>2</v>
      </c>
      <c r="Z1485" s="3">
        <f>VLOOKUP($F1485,Experiment!$A$2:$U$90,MATCH(Results!Z$1,Experiment!$A$1:$U$1,0),FALSE)</f>
        <v>0.5</v>
      </c>
      <c r="AA1485" s="3">
        <f>VLOOKUP($F1485,Experiment!$A$2:$U$90,MATCH(Results!AA$1,Experiment!$A$1:$U$1,0),FALSE)</f>
        <v>0.25</v>
      </c>
      <c r="AB1485" s="3">
        <f>VLOOKUP($F1485,Experiment!$A$2:$U$90,MATCH(Results!AB$1,Experiment!$A$1:$U$1,0),FALSE)</f>
        <v>0.625</v>
      </c>
      <c r="AC1485" s="3">
        <f>VLOOKUP($F1485,Experiment!$A$2:$U$90,MATCH(Results!AC$1,Experiment!$A$1:$U$1,0),FALSE)</f>
        <v>0.375</v>
      </c>
      <c r="AD1485" s="2">
        <f>VLOOKUP($F1485,Experiment!$A$2:$U$90,MATCH(Results!AD$1,Experiment!$A$1:$U$1,0),FALSE)</f>
        <v>-8.75</v>
      </c>
      <c r="AE1485" s="2">
        <f>VLOOKUP($F1485,Experiment!$A$2:$U$90,MATCH(Results!AE$1,Experiment!$A$1:$U$1,0),FALSE)</f>
        <v>2835.9375</v>
      </c>
      <c r="AF1485" s="2">
        <f>VLOOKUP($F1485,Experiment!$A$2:$U$90,MATCH(Results!AF$1,Experiment!$A$1:$U$1,0),FALSE)</f>
        <v>53.253521010351982</v>
      </c>
      <c r="AG1485" s="3">
        <f>VLOOKUP($F1485,Experiment!$A$2:$W$90,MATCH(Results!AG$1,Experiment!$A$1:$W$1,0),FALSE)</f>
        <v>0.82730419370997643</v>
      </c>
      <c r="AH1485" s="3">
        <f>VLOOKUP($F1485,Experiment!$A$2:$W$90,MATCH(Results!AH$1,Experiment!$A$1:$W$1,0),FALSE)</f>
        <v>0.38648875795104182</v>
      </c>
      <c r="AI1485" s="3">
        <f>VLOOKUP($F1485,Experiment!$A$2:$X$90,MATCH(Results!AI$1,Experiment!$A$1:$X$1,0),FALSE)</f>
        <v>0.61351124204895813</v>
      </c>
      <c r="AJ1485" s="2">
        <f>Table1[[#This Row],[Gain]]^Table1[[#This Row],[θ]]</f>
        <v>60</v>
      </c>
      <c r="AK1485" s="2">
        <f>-Table1[[#This Row],[λ]]*-Table1[[#This Row],[Loss]]^Table1[[#This Row],[θ]]</f>
        <v>100</v>
      </c>
      <c r="AL1485" s="2">
        <f>Table1[[#This Row],[v_n_w_g]]-Table1[[#This Row],[v_n_w_l]]</f>
        <v>-40</v>
      </c>
      <c r="AM1485" s="2">
        <f>IF(Table1[[#This Row],[diff_v]]&gt;=1,1,0)</f>
        <v>0</v>
      </c>
    </row>
    <row r="1486" spans="1:39" hidden="1" x14ac:dyDescent="0.3">
      <c r="A1486">
        <v>49</v>
      </c>
      <c r="B1486" t="s">
        <v>48</v>
      </c>
      <c r="C1486" s="22">
        <f>VLOOKUP(Table1[[#This Row],[Subject]],'Subject Profile'!$A$2:$E$8,4,FALSE)</f>
        <v>1</v>
      </c>
      <c r="D1486" s="22">
        <f>VLOOKUP(Table1[[#This Row],[Subject]],'Subject Profile'!$A$2:$E$8,5,FALSE)</f>
        <v>-2</v>
      </c>
      <c r="E1486" t="s">
        <v>111</v>
      </c>
      <c r="F1486" t="s">
        <v>50</v>
      </c>
      <c r="G1486" t="s">
        <v>5</v>
      </c>
      <c r="H1486">
        <f>IF(Table1[[#This Row],[decision]]="accept",1,0)</f>
        <v>0</v>
      </c>
      <c r="I1486">
        <v>0</v>
      </c>
      <c r="J1486" t="s">
        <v>107</v>
      </c>
      <c r="K1486">
        <v>1665040579</v>
      </c>
      <c r="L1486">
        <v>5</v>
      </c>
      <c r="M1486" t="str">
        <f>VLOOKUP($F1486,Experiment!$A$2:$U$90,MATCH(Results!M$1,Experiment!$A$1:$U$1,0)+1,FALSE)</f>
        <v>I</v>
      </c>
      <c r="N1486">
        <f>IF(Table1[[#This Row],[Impact]]="I",0,1)</f>
        <v>0</v>
      </c>
      <c r="O1486" s="2">
        <f>VLOOKUP($F1486,Experiment!$A$2:$U$90,MATCH(Results!O$1,Experiment!$A$1:$U$1,0),FALSE)</f>
        <v>-90</v>
      </c>
      <c r="P1486" s="3">
        <f>VLOOKUP($F1486,Experiment!$A$2:$U$90,MATCH(Results!P$1,Experiment!$A$1:$U$1,0),FALSE)</f>
        <v>0.5</v>
      </c>
      <c r="Q1486" s="2">
        <f>VLOOKUP($F1486,Experiment!$A$2:$U$90,MATCH(Results!Q$1,Experiment!$A$1:$U$1,0),FALSE)</f>
        <v>180</v>
      </c>
      <c r="R1486" s="3">
        <f>VLOOKUP($F1486,Experiment!$A$2:$U$90,MATCH(Results!R$1,Experiment!$A$1:$U$1,0),FALSE)</f>
        <v>0.5</v>
      </c>
      <c r="S1486" s="2">
        <f>VLOOKUP($F1486,Experiment!$A$2:$U$90,MATCH(Results!S$1,Experiment!$A$1:$U$1,0),FALSE)</f>
        <v>45</v>
      </c>
      <c r="T1486" s="2">
        <f>VLOOKUP($F1486,Experiment!$A$2:$U$90,MATCH(Results!T$1,Experiment!$A$1:$U$1,0),FALSE)</f>
        <v>18225</v>
      </c>
      <c r="U1486" s="2">
        <f>VLOOKUP($F1486,Experiment!$A$2:$U$90,MATCH(Results!U$1,Experiment!$A$1:$U$1,0),FALSE)</f>
        <v>135</v>
      </c>
      <c r="V1486" s="2">
        <f>VLOOKUP($F1486,Experiment!$A$2:$U$90,MATCH(Results!V$1,Experiment!$A$1:$U$1,0),FALSE)</f>
        <v>4</v>
      </c>
      <c r="W1486" s="3">
        <f>VLOOKUP($F1486,Experiment!$A$2:$U$90,MATCH(Results!W$1,Experiment!$A$1:$U$1,0),FALSE)</f>
        <v>0.75</v>
      </c>
      <c r="X1486" s="3">
        <f>VLOOKUP($F1486,Experiment!$A$2:$U$90,MATCH(Results!X$1,Experiment!$A$1:$U$1,0),FALSE)</f>
        <v>0.25</v>
      </c>
      <c r="Y1486" s="2">
        <f>VLOOKUP($F1486,Experiment!$A$2:$U$90,MATCH(Results!Y$1,Experiment!$A$1:$U$1,0),FALSE)</f>
        <v>2</v>
      </c>
      <c r="Z1486" s="3">
        <f>VLOOKUP($F1486,Experiment!$A$2:$U$90,MATCH(Results!Z$1,Experiment!$A$1:$U$1,0),FALSE)</f>
        <v>0.05</v>
      </c>
      <c r="AA1486" s="3">
        <f>VLOOKUP($F1486,Experiment!$A$2:$U$90,MATCH(Results!AA$1,Experiment!$A$1:$U$1,0),FALSE)</f>
        <v>0.2</v>
      </c>
      <c r="AB1486" s="3">
        <f>VLOOKUP($F1486,Experiment!$A$2:$U$90,MATCH(Results!AB$1,Experiment!$A$1:$U$1,0),FALSE)</f>
        <v>0.42499999999999999</v>
      </c>
      <c r="AC1486" s="3">
        <f>VLOOKUP($F1486,Experiment!$A$2:$U$90,MATCH(Results!AC$1,Experiment!$A$1:$U$1,0),FALSE)</f>
        <v>0.57499999999999996</v>
      </c>
      <c r="AD1486" s="2">
        <f>VLOOKUP($F1486,Experiment!$A$2:$U$90,MATCH(Results!AD$1,Experiment!$A$1:$U$1,0),FALSE)</f>
        <v>65.249999999999986</v>
      </c>
      <c r="AE1486" s="2">
        <f>VLOOKUP($F1486,Experiment!$A$2:$U$90,MATCH(Results!AE$1,Experiment!$A$1:$U$1,0),FALSE)</f>
        <v>17814.9375</v>
      </c>
      <c r="AF1486" s="2">
        <f>VLOOKUP($F1486,Experiment!$A$2:$U$90,MATCH(Results!AF$1,Experiment!$A$1:$U$1,0),FALSE)</f>
        <v>133.47260954967501</v>
      </c>
      <c r="AG1486" s="3">
        <f>VLOOKUP($F1486,Experiment!$A$2:$W$90,MATCH(Results!AG$1,Experiment!$A$1:$W$1,0),FALSE)</f>
        <v>1</v>
      </c>
      <c r="AH1486" s="3">
        <f>VLOOKUP($F1486,Experiment!$A$2:$W$90,MATCH(Results!AH$1,Experiment!$A$1:$W$1,0),FALSE)</f>
        <v>0.57499999999999996</v>
      </c>
      <c r="AI1486" s="3">
        <f>VLOOKUP($F1486,Experiment!$A$2:$X$90,MATCH(Results!AI$1,Experiment!$A$1:$X$1,0),FALSE)</f>
        <v>0.42500000000000004</v>
      </c>
      <c r="AJ1486" s="2">
        <f>Table1[[#This Row],[Gain]]^Table1[[#This Row],[θ]]</f>
        <v>180</v>
      </c>
      <c r="AK1486" s="2">
        <f>-Table1[[#This Row],[λ]]*-Table1[[#This Row],[Loss]]^Table1[[#This Row],[θ]]</f>
        <v>180</v>
      </c>
      <c r="AL1486" s="2">
        <f>Table1[[#This Row],[v_n_w_g]]-Table1[[#This Row],[v_n_w_l]]</f>
        <v>0</v>
      </c>
      <c r="AM1486" s="2">
        <f>IF(Table1[[#This Row],[diff_v]]&gt;=1,1,0)</f>
        <v>0</v>
      </c>
    </row>
    <row r="1487" spans="1:39" hidden="1" x14ac:dyDescent="0.3">
      <c r="A1487">
        <v>50</v>
      </c>
      <c r="B1487" t="s">
        <v>48</v>
      </c>
      <c r="C1487" s="22">
        <f>VLOOKUP(Table1[[#This Row],[Subject]],'Subject Profile'!$A$2:$E$8,4,FALSE)</f>
        <v>1</v>
      </c>
      <c r="D1487" s="22">
        <f>VLOOKUP(Table1[[#This Row],[Subject]],'Subject Profile'!$A$2:$E$8,5,FALSE)</f>
        <v>-2</v>
      </c>
      <c r="E1487" t="s">
        <v>111</v>
      </c>
      <c r="F1487" t="s">
        <v>50</v>
      </c>
      <c r="G1487" t="s">
        <v>7</v>
      </c>
      <c r="H1487">
        <f>IF(Table1[[#This Row],[decision]]="accept",1,0)</f>
        <v>1</v>
      </c>
      <c r="I1487">
        <v>-90</v>
      </c>
      <c r="J1487" t="s">
        <v>107</v>
      </c>
      <c r="K1487">
        <v>1665040579</v>
      </c>
      <c r="L1487">
        <v>0</v>
      </c>
      <c r="M1487" t="str">
        <f>VLOOKUP($F1487,Experiment!$A$2:$U$90,MATCH(Results!M$1,Experiment!$A$1:$U$1,0)+1,FALSE)</f>
        <v>I</v>
      </c>
      <c r="N1487">
        <f>IF(Table1[[#This Row],[Impact]]="I",0,1)</f>
        <v>0</v>
      </c>
      <c r="O1487" s="2">
        <f>VLOOKUP($F1487,Experiment!$A$2:$U$90,MATCH(Results!O$1,Experiment!$A$1:$U$1,0),FALSE)</f>
        <v>-90</v>
      </c>
      <c r="P1487" s="3">
        <f>VLOOKUP($F1487,Experiment!$A$2:$U$90,MATCH(Results!P$1,Experiment!$A$1:$U$1,0),FALSE)</f>
        <v>0.5</v>
      </c>
      <c r="Q1487" s="2">
        <f>VLOOKUP($F1487,Experiment!$A$2:$U$90,MATCH(Results!Q$1,Experiment!$A$1:$U$1,0),FALSE)</f>
        <v>180</v>
      </c>
      <c r="R1487" s="3">
        <f>VLOOKUP($F1487,Experiment!$A$2:$U$90,MATCH(Results!R$1,Experiment!$A$1:$U$1,0),FALSE)</f>
        <v>0.5</v>
      </c>
      <c r="S1487" s="2">
        <f>VLOOKUP($F1487,Experiment!$A$2:$U$90,MATCH(Results!S$1,Experiment!$A$1:$U$1,0),FALSE)</f>
        <v>45</v>
      </c>
      <c r="T1487" s="2">
        <f>VLOOKUP($F1487,Experiment!$A$2:$U$90,MATCH(Results!T$1,Experiment!$A$1:$U$1,0),FALSE)</f>
        <v>18225</v>
      </c>
      <c r="U1487" s="2">
        <f>VLOOKUP($F1487,Experiment!$A$2:$U$90,MATCH(Results!U$1,Experiment!$A$1:$U$1,0),FALSE)</f>
        <v>135</v>
      </c>
      <c r="V1487" s="2">
        <f>VLOOKUP($F1487,Experiment!$A$2:$U$90,MATCH(Results!V$1,Experiment!$A$1:$U$1,0),FALSE)</f>
        <v>4</v>
      </c>
      <c r="W1487" s="3">
        <f>VLOOKUP($F1487,Experiment!$A$2:$U$90,MATCH(Results!W$1,Experiment!$A$1:$U$1,0),FALSE)</f>
        <v>0.75</v>
      </c>
      <c r="X1487" s="3">
        <f>VLOOKUP($F1487,Experiment!$A$2:$U$90,MATCH(Results!X$1,Experiment!$A$1:$U$1,0),FALSE)</f>
        <v>0.25</v>
      </c>
      <c r="Y1487" s="2">
        <f>VLOOKUP($F1487,Experiment!$A$2:$U$90,MATCH(Results!Y$1,Experiment!$A$1:$U$1,0),FALSE)</f>
        <v>2</v>
      </c>
      <c r="Z1487" s="3">
        <f>VLOOKUP($F1487,Experiment!$A$2:$U$90,MATCH(Results!Z$1,Experiment!$A$1:$U$1,0),FALSE)</f>
        <v>0.05</v>
      </c>
      <c r="AA1487" s="3">
        <f>VLOOKUP($F1487,Experiment!$A$2:$U$90,MATCH(Results!AA$1,Experiment!$A$1:$U$1,0),FALSE)</f>
        <v>0.2</v>
      </c>
      <c r="AB1487" s="3">
        <f>VLOOKUP($F1487,Experiment!$A$2:$U$90,MATCH(Results!AB$1,Experiment!$A$1:$U$1,0),FALSE)</f>
        <v>0.42499999999999999</v>
      </c>
      <c r="AC1487" s="3">
        <f>VLOOKUP($F1487,Experiment!$A$2:$U$90,MATCH(Results!AC$1,Experiment!$A$1:$U$1,0),FALSE)</f>
        <v>0.57499999999999996</v>
      </c>
      <c r="AD1487" s="2">
        <f>VLOOKUP($F1487,Experiment!$A$2:$U$90,MATCH(Results!AD$1,Experiment!$A$1:$U$1,0),FALSE)</f>
        <v>65.249999999999986</v>
      </c>
      <c r="AE1487" s="2">
        <f>VLOOKUP($F1487,Experiment!$A$2:$U$90,MATCH(Results!AE$1,Experiment!$A$1:$U$1,0),FALSE)</f>
        <v>17814.9375</v>
      </c>
      <c r="AF1487" s="2">
        <f>VLOOKUP($F1487,Experiment!$A$2:$U$90,MATCH(Results!AF$1,Experiment!$A$1:$U$1,0),FALSE)</f>
        <v>133.47260954967501</v>
      </c>
      <c r="AG1487" s="3">
        <f>VLOOKUP($F1487,Experiment!$A$2:$W$90,MATCH(Results!AG$1,Experiment!$A$1:$W$1,0),FALSE)</f>
        <v>1</v>
      </c>
      <c r="AH1487" s="3">
        <f>VLOOKUP($F1487,Experiment!$A$2:$W$90,MATCH(Results!AH$1,Experiment!$A$1:$W$1,0),FALSE)</f>
        <v>0.57499999999999996</v>
      </c>
      <c r="AI1487" s="3">
        <f>VLOOKUP($F1487,Experiment!$A$2:$X$90,MATCH(Results!AI$1,Experiment!$A$1:$X$1,0),FALSE)</f>
        <v>0.42500000000000004</v>
      </c>
      <c r="AJ1487" s="2">
        <f>Table1[[#This Row],[Gain]]^Table1[[#This Row],[θ]]</f>
        <v>180</v>
      </c>
      <c r="AK1487" s="2">
        <f>-Table1[[#This Row],[λ]]*-Table1[[#This Row],[Loss]]^Table1[[#This Row],[θ]]</f>
        <v>180</v>
      </c>
      <c r="AL1487" s="2">
        <f>Table1[[#This Row],[v_n_w_g]]-Table1[[#This Row],[v_n_w_l]]</f>
        <v>0</v>
      </c>
      <c r="AM1487" s="2">
        <f>IF(Table1[[#This Row],[diff_v]]&gt;=1,1,0)</f>
        <v>0</v>
      </c>
    </row>
    <row r="1488" spans="1:39" hidden="1" x14ac:dyDescent="0.3">
      <c r="A1488">
        <v>51</v>
      </c>
      <c r="B1488" t="s">
        <v>48</v>
      </c>
      <c r="C1488" s="22">
        <f>VLOOKUP(Table1[[#This Row],[Subject]],'Subject Profile'!$A$2:$E$8,4,FALSE)</f>
        <v>1</v>
      </c>
      <c r="D1488" s="22">
        <f>VLOOKUP(Table1[[#This Row],[Subject]],'Subject Profile'!$A$2:$E$8,5,FALSE)</f>
        <v>-2</v>
      </c>
      <c r="E1488" t="s">
        <v>111</v>
      </c>
      <c r="F1488" t="s">
        <v>50</v>
      </c>
      <c r="G1488" t="s">
        <v>5</v>
      </c>
      <c r="H1488">
        <f>IF(Table1[[#This Row],[decision]]="accept",1,0)</f>
        <v>0</v>
      </c>
      <c r="I1488">
        <v>0</v>
      </c>
      <c r="J1488" t="s">
        <v>107</v>
      </c>
      <c r="K1488">
        <v>1665040580</v>
      </c>
      <c r="L1488">
        <v>1</v>
      </c>
      <c r="M1488" t="str">
        <f>VLOOKUP($F1488,Experiment!$A$2:$U$90,MATCH(Results!M$1,Experiment!$A$1:$U$1,0)+1,FALSE)</f>
        <v>I</v>
      </c>
      <c r="N1488">
        <f>IF(Table1[[#This Row],[Impact]]="I",0,1)</f>
        <v>0</v>
      </c>
      <c r="O1488" s="2">
        <f>VLOOKUP($F1488,Experiment!$A$2:$U$90,MATCH(Results!O$1,Experiment!$A$1:$U$1,0),FALSE)</f>
        <v>-90</v>
      </c>
      <c r="P1488" s="3">
        <f>VLOOKUP($F1488,Experiment!$A$2:$U$90,MATCH(Results!P$1,Experiment!$A$1:$U$1,0),FALSE)</f>
        <v>0.5</v>
      </c>
      <c r="Q1488" s="2">
        <f>VLOOKUP($F1488,Experiment!$A$2:$U$90,MATCH(Results!Q$1,Experiment!$A$1:$U$1,0),FALSE)</f>
        <v>180</v>
      </c>
      <c r="R1488" s="3">
        <f>VLOOKUP($F1488,Experiment!$A$2:$U$90,MATCH(Results!R$1,Experiment!$A$1:$U$1,0),FALSE)</f>
        <v>0.5</v>
      </c>
      <c r="S1488" s="2">
        <f>VLOOKUP($F1488,Experiment!$A$2:$U$90,MATCH(Results!S$1,Experiment!$A$1:$U$1,0),FALSE)</f>
        <v>45</v>
      </c>
      <c r="T1488" s="2">
        <f>VLOOKUP($F1488,Experiment!$A$2:$U$90,MATCH(Results!T$1,Experiment!$A$1:$U$1,0),FALSE)</f>
        <v>18225</v>
      </c>
      <c r="U1488" s="2">
        <f>VLOOKUP($F1488,Experiment!$A$2:$U$90,MATCH(Results!U$1,Experiment!$A$1:$U$1,0),FALSE)</f>
        <v>135</v>
      </c>
      <c r="V1488" s="2">
        <f>VLOOKUP($F1488,Experiment!$A$2:$U$90,MATCH(Results!V$1,Experiment!$A$1:$U$1,0),FALSE)</f>
        <v>4</v>
      </c>
      <c r="W1488" s="3">
        <f>VLOOKUP($F1488,Experiment!$A$2:$U$90,MATCH(Results!W$1,Experiment!$A$1:$U$1,0),FALSE)</f>
        <v>0.75</v>
      </c>
      <c r="X1488" s="3">
        <f>VLOOKUP($F1488,Experiment!$A$2:$U$90,MATCH(Results!X$1,Experiment!$A$1:$U$1,0),FALSE)</f>
        <v>0.25</v>
      </c>
      <c r="Y1488" s="2">
        <f>VLOOKUP($F1488,Experiment!$A$2:$U$90,MATCH(Results!Y$1,Experiment!$A$1:$U$1,0),FALSE)</f>
        <v>2</v>
      </c>
      <c r="Z1488" s="3">
        <f>VLOOKUP($F1488,Experiment!$A$2:$U$90,MATCH(Results!Z$1,Experiment!$A$1:$U$1,0),FALSE)</f>
        <v>0.05</v>
      </c>
      <c r="AA1488" s="3">
        <f>VLOOKUP($F1488,Experiment!$A$2:$U$90,MATCH(Results!AA$1,Experiment!$A$1:$U$1,0),FALSE)</f>
        <v>0.2</v>
      </c>
      <c r="AB1488" s="3">
        <f>VLOOKUP($F1488,Experiment!$A$2:$U$90,MATCH(Results!AB$1,Experiment!$A$1:$U$1,0),FALSE)</f>
        <v>0.42499999999999999</v>
      </c>
      <c r="AC1488" s="3">
        <f>VLOOKUP($F1488,Experiment!$A$2:$U$90,MATCH(Results!AC$1,Experiment!$A$1:$U$1,0),FALSE)</f>
        <v>0.57499999999999996</v>
      </c>
      <c r="AD1488" s="2">
        <f>VLOOKUP($F1488,Experiment!$A$2:$U$90,MATCH(Results!AD$1,Experiment!$A$1:$U$1,0),FALSE)</f>
        <v>65.249999999999986</v>
      </c>
      <c r="AE1488" s="2">
        <f>VLOOKUP($F1488,Experiment!$A$2:$U$90,MATCH(Results!AE$1,Experiment!$A$1:$U$1,0),FALSE)</f>
        <v>17814.9375</v>
      </c>
      <c r="AF1488" s="2">
        <f>VLOOKUP($F1488,Experiment!$A$2:$U$90,MATCH(Results!AF$1,Experiment!$A$1:$U$1,0),FALSE)</f>
        <v>133.47260954967501</v>
      </c>
      <c r="AG1488" s="3">
        <f>VLOOKUP($F1488,Experiment!$A$2:$W$90,MATCH(Results!AG$1,Experiment!$A$1:$W$1,0),FALSE)</f>
        <v>1</v>
      </c>
      <c r="AH1488" s="3">
        <f>VLOOKUP($F1488,Experiment!$A$2:$W$90,MATCH(Results!AH$1,Experiment!$A$1:$W$1,0),FALSE)</f>
        <v>0.57499999999999996</v>
      </c>
      <c r="AI1488" s="3">
        <f>VLOOKUP($F1488,Experiment!$A$2:$X$90,MATCH(Results!AI$1,Experiment!$A$1:$X$1,0),FALSE)</f>
        <v>0.42500000000000004</v>
      </c>
      <c r="AJ1488" s="2">
        <f>Table1[[#This Row],[Gain]]^Table1[[#This Row],[θ]]</f>
        <v>180</v>
      </c>
      <c r="AK1488" s="2">
        <f>-Table1[[#This Row],[λ]]*-Table1[[#This Row],[Loss]]^Table1[[#This Row],[θ]]</f>
        <v>180</v>
      </c>
      <c r="AL1488" s="2">
        <f>Table1[[#This Row],[v_n_w_g]]-Table1[[#This Row],[v_n_w_l]]</f>
        <v>0</v>
      </c>
      <c r="AM1488" s="2">
        <f>IF(Table1[[#This Row],[diff_v]]&gt;=1,1,0)</f>
        <v>0</v>
      </c>
    </row>
    <row r="1489" spans="1:39" hidden="1" x14ac:dyDescent="0.3">
      <c r="A1489">
        <v>0</v>
      </c>
      <c r="B1489" t="s">
        <v>48</v>
      </c>
      <c r="C1489" s="22">
        <f>VLOOKUP(Table1[[#This Row],[Subject]],'Subject Profile'!$A$2:$E$8,4,FALSE)</f>
        <v>1</v>
      </c>
      <c r="D1489" s="22">
        <f>VLOOKUP(Table1[[#This Row],[Subject]],'Subject Profile'!$A$2:$E$8,5,FALSE)</f>
        <v>-2</v>
      </c>
      <c r="E1489" t="s">
        <v>108</v>
      </c>
      <c r="F1489" t="s">
        <v>84</v>
      </c>
      <c r="G1489" t="s">
        <v>7</v>
      </c>
      <c r="H1489">
        <f>IF(Table1[[#This Row],[decision]]="accept",1,0)</f>
        <v>1</v>
      </c>
      <c r="I1489">
        <v>30</v>
      </c>
      <c r="J1489">
        <v>130</v>
      </c>
      <c r="K1489">
        <v>1665040725</v>
      </c>
      <c r="L1489" t="s">
        <v>136</v>
      </c>
      <c r="M1489" t="str">
        <f>VLOOKUP($F1489,Experiment!$A$2:$U$90,MATCH(Results!M$1,Experiment!$A$1:$U$1,0)+1,FALSE)</f>
        <v>G</v>
      </c>
      <c r="N1489">
        <f>IF(Table1[[#This Row],[Impact]]="I",0,1)</f>
        <v>1</v>
      </c>
      <c r="O1489" s="2">
        <f>VLOOKUP($F1489,Experiment!$A$2:$U$90,MATCH(Results!O$1,Experiment!$A$1:$U$1,0),FALSE)</f>
        <v>-10</v>
      </c>
      <c r="P1489" s="3">
        <f>VLOOKUP($F1489,Experiment!$A$2:$U$90,MATCH(Results!P$1,Experiment!$A$1:$U$1,0),FALSE)</f>
        <v>0.5</v>
      </c>
      <c r="Q1489" s="2">
        <f>VLOOKUP($F1489,Experiment!$A$2:$U$90,MATCH(Results!Q$1,Experiment!$A$1:$U$1,0),FALSE)</f>
        <v>30</v>
      </c>
      <c r="R1489" s="3">
        <f>VLOOKUP($F1489,Experiment!$A$2:$U$90,MATCH(Results!R$1,Experiment!$A$1:$U$1,0),FALSE)</f>
        <v>0.5</v>
      </c>
      <c r="S1489" s="2">
        <f>VLOOKUP($F1489,Experiment!$A$2:$U$90,MATCH(Results!S$1,Experiment!$A$1:$U$1,0),FALSE)</f>
        <v>10</v>
      </c>
      <c r="T1489" s="2">
        <f>VLOOKUP($F1489,Experiment!$A$2:$U$90,MATCH(Results!T$1,Experiment!$A$1:$U$1,0),FALSE)</f>
        <v>400</v>
      </c>
      <c r="U1489" s="2">
        <f>VLOOKUP($F1489,Experiment!$A$2:$U$90,MATCH(Results!U$1,Experiment!$A$1:$U$1,0),FALSE)</f>
        <v>20</v>
      </c>
      <c r="V1489" s="2">
        <f>VLOOKUP($F1489,Experiment!$A$2:$U$90,MATCH(Results!V$1,Experiment!$A$1:$U$1,0),FALSE)</f>
        <v>4</v>
      </c>
      <c r="W1489" s="3">
        <f>VLOOKUP($F1489,Experiment!$A$2:$U$90,MATCH(Results!W$1,Experiment!$A$1:$U$1,0),FALSE)</f>
        <v>0.25</v>
      </c>
      <c r="X1489" s="3">
        <f>VLOOKUP($F1489,Experiment!$A$2:$U$90,MATCH(Results!X$1,Experiment!$A$1:$U$1,0),FALSE)</f>
        <v>0.75</v>
      </c>
      <c r="Y1489" s="2">
        <f>VLOOKUP($F1489,Experiment!$A$2:$U$90,MATCH(Results!Y$1,Experiment!$A$1:$U$1,0),FALSE)</f>
        <v>2</v>
      </c>
      <c r="Z1489" s="3">
        <f>VLOOKUP($F1489,Experiment!$A$2:$U$90,MATCH(Results!Z$1,Experiment!$A$1:$U$1,0),FALSE)</f>
        <v>0.5</v>
      </c>
      <c r="AA1489" s="3">
        <f>VLOOKUP($F1489,Experiment!$A$2:$U$90,MATCH(Results!AA$1,Experiment!$A$1:$U$1,0),FALSE)</f>
        <v>0.25</v>
      </c>
      <c r="AB1489" s="3">
        <f>VLOOKUP($F1489,Experiment!$A$2:$U$90,MATCH(Results!AB$1,Experiment!$A$1:$U$1,0),FALSE)</f>
        <v>0.625</v>
      </c>
      <c r="AC1489" s="3">
        <f>VLOOKUP($F1489,Experiment!$A$2:$U$90,MATCH(Results!AC$1,Experiment!$A$1:$U$1,0),FALSE)</f>
        <v>0.375</v>
      </c>
      <c r="AD1489" s="2">
        <f>VLOOKUP($F1489,Experiment!$A$2:$U$90,MATCH(Results!AD$1,Experiment!$A$1:$U$1,0),FALSE)</f>
        <v>5</v>
      </c>
      <c r="AE1489" s="2">
        <f>VLOOKUP($F1489,Experiment!$A$2:$U$90,MATCH(Results!AE$1,Experiment!$A$1:$U$1,0),FALSE)</f>
        <v>375</v>
      </c>
      <c r="AF1489" s="2">
        <f>VLOOKUP($F1489,Experiment!$A$2:$U$90,MATCH(Results!AF$1,Experiment!$A$1:$U$1,0),FALSE)</f>
        <v>19.364916731037084</v>
      </c>
      <c r="AG1489" s="3">
        <f>VLOOKUP($F1489,Experiment!$A$2:$W$90,MATCH(Results!AG$1,Experiment!$A$1:$W$1,0),FALSE)</f>
        <v>0.82730419370997643</v>
      </c>
      <c r="AH1489" s="3">
        <f>VLOOKUP($F1489,Experiment!$A$2:$W$90,MATCH(Results!AH$1,Experiment!$A$1:$W$1,0),FALSE)</f>
        <v>0.38648875795104182</v>
      </c>
      <c r="AI1489" s="3">
        <f>VLOOKUP($F1489,Experiment!$A$2:$X$90,MATCH(Results!AI$1,Experiment!$A$1:$X$1,0),FALSE)</f>
        <v>0.61351124204895813</v>
      </c>
      <c r="AJ1489" s="2">
        <f>Table1[[#This Row],[Gain]]^Table1[[#This Row],[θ]]</f>
        <v>30</v>
      </c>
      <c r="AK1489" s="2">
        <f>-Table1[[#This Row],[λ]]*-Table1[[#This Row],[Loss]]^Table1[[#This Row],[θ]]</f>
        <v>20</v>
      </c>
      <c r="AL1489" s="2">
        <f>Table1[[#This Row],[v_n_w_g]]-Table1[[#This Row],[v_n_w_l]]</f>
        <v>10</v>
      </c>
      <c r="AM1489" s="2">
        <f>IF(Table1[[#This Row],[diff_v]]&gt;=1,1,0)</f>
        <v>1</v>
      </c>
    </row>
    <row r="1490" spans="1:39" hidden="1" x14ac:dyDescent="0.3">
      <c r="A1490">
        <v>1</v>
      </c>
      <c r="B1490" t="s">
        <v>48</v>
      </c>
      <c r="C1490" s="22">
        <f>VLOOKUP(Table1[[#This Row],[Subject]],'Subject Profile'!$A$2:$E$8,4,FALSE)</f>
        <v>1</v>
      </c>
      <c r="D1490" s="22">
        <f>VLOOKUP(Table1[[#This Row],[Subject]],'Subject Profile'!$A$2:$E$8,5,FALSE)</f>
        <v>-2</v>
      </c>
      <c r="E1490" t="s">
        <v>108</v>
      </c>
      <c r="F1490" t="s">
        <v>81</v>
      </c>
      <c r="G1490" t="s">
        <v>7</v>
      </c>
      <c r="H1490">
        <f>IF(Table1[[#This Row],[decision]]="accept",1,0)</f>
        <v>1</v>
      </c>
      <c r="I1490">
        <v>70</v>
      </c>
      <c r="J1490">
        <v>200</v>
      </c>
      <c r="K1490">
        <v>1665040750</v>
      </c>
      <c r="L1490">
        <v>25</v>
      </c>
      <c r="M1490" t="str">
        <f>VLOOKUP($F1490,Experiment!$A$2:$U$90,MATCH(Results!M$1,Experiment!$A$1:$U$1,0)+1,FALSE)</f>
        <v>G</v>
      </c>
      <c r="N1490">
        <f>IF(Table1[[#This Row],[Impact]]="I",0,1)</f>
        <v>1</v>
      </c>
      <c r="O1490" s="2">
        <f>VLOOKUP($F1490,Experiment!$A$2:$U$90,MATCH(Results!O$1,Experiment!$A$1:$U$1,0),FALSE)</f>
        <v>-50</v>
      </c>
      <c r="P1490" s="3">
        <f>VLOOKUP($F1490,Experiment!$A$2:$U$90,MATCH(Results!P$1,Experiment!$A$1:$U$1,0),FALSE)</f>
        <v>0.5</v>
      </c>
      <c r="Q1490" s="2">
        <f>VLOOKUP($F1490,Experiment!$A$2:$U$90,MATCH(Results!Q$1,Experiment!$A$1:$U$1,0),FALSE)</f>
        <v>70</v>
      </c>
      <c r="R1490" s="3">
        <f>VLOOKUP($F1490,Experiment!$A$2:$U$90,MATCH(Results!R$1,Experiment!$A$1:$U$1,0),FALSE)</f>
        <v>0.5</v>
      </c>
      <c r="S1490" s="2">
        <f>VLOOKUP($F1490,Experiment!$A$2:$U$90,MATCH(Results!S$1,Experiment!$A$1:$U$1,0),FALSE)</f>
        <v>10</v>
      </c>
      <c r="T1490" s="2">
        <f>VLOOKUP($F1490,Experiment!$A$2:$U$90,MATCH(Results!T$1,Experiment!$A$1:$U$1,0),FALSE)</f>
        <v>3600</v>
      </c>
      <c r="U1490" s="2">
        <f>VLOOKUP($F1490,Experiment!$A$2:$U$90,MATCH(Results!U$1,Experiment!$A$1:$U$1,0),FALSE)</f>
        <v>60</v>
      </c>
      <c r="V1490" s="2">
        <f>VLOOKUP($F1490,Experiment!$A$2:$U$90,MATCH(Results!V$1,Experiment!$A$1:$U$1,0),FALSE)</f>
        <v>2</v>
      </c>
      <c r="W1490" s="3">
        <f>VLOOKUP($F1490,Experiment!$A$2:$U$90,MATCH(Results!W$1,Experiment!$A$1:$U$1,0),FALSE)</f>
        <v>0.25</v>
      </c>
      <c r="X1490" s="3">
        <f>VLOOKUP($F1490,Experiment!$A$2:$U$90,MATCH(Results!X$1,Experiment!$A$1:$U$1,0),FALSE)</f>
        <v>0.75</v>
      </c>
      <c r="Y1490" s="2">
        <f>VLOOKUP($F1490,Experiment!$A$2:$U$90,MATCH(Results!Y$1,Experiment!$A$1:$U$1,0),FALSE)</f>
        <v>1</v>
      </c>
      <c r="Z1490" s="3">
        <f>VLOOKUP($F1490,Experiment!$A$2:$U$90,MATCH(Results!Z$1,Experiment!$A$1:$U$1,0),FALSE)</f>
        <v>0.25</v>
      </c>
      <c r="AA1490" s="3">
        <f>VLOOKUP($F1490,Experiment!$A$2:$U$90,MATCH(Results!AA$1,Experiment!$A$1:$U$1,0),FALSE)</f>
        <v>0.5</v>
      </c>
      <c r="AB1490" s="3">
        <f>VLOOKUP($F1490,Experiment!$A$2:$U$90,MATCH(Results!AB$1,Experiment!$A$1:$U$1,0),FALSE)</f>
        <v>0.375</v>
      </c>
      <c r="AC1490" s="3">
        <f>VLOOKUP($F1490,Experiment!$A$2:$U$90,MATCH(Results!AC$1,Experiment!$A$1:$U$1,0),FALSE)</f>
        <v>0.625</v>
      </c>
      <c r="AD1490" s="2">
        <f>VLOOKUP($F1490,Experiment!$A$2:$U$90,MATCH(Results!AD$1,Experiment!$A$1:$U$1,0),FALSE)</f>
        <v>25</v>
      </c>
      <c r="AE1490" s="2">
        <f>VLOOKUP($F1490,Experiment!$A$2:$U$90,MATCH(Results!AE$1,Experiment!$A$1:$U$1,0),FALSE)</f>
        <v>3375</v>
      </c>
      <c r="AF1490" s="2">
        <f>VLOOKUP($F1490,Experiment!$A$2:$U$90,MATCH(Results!AF$1,Experiment!$A$1:$U$1,0),FALSE)</f>
        <v>58.094750193111253</v>
      </c>
      <c r="AG1490" s="3">
        <f>VLOOKUP($F1490,Experiment!$A$2:$W$90,MATCH(Results!AG$1,Experiment!$A$1:$W$1,0),FALSE)</f>
        <v>1</v>
      </c>
      <c r="AH1490" s="3">
        <f>VLOOKUP($F1490,Experiment!$A$2:$W$90,MATCH(Results!AH$1,Experiment!$A$1:$W$1,0),FALSE)</f>
        <v>0.625</v>
      </c>
      <c r="AI1490" s="3">
        <f>VLOOKUP($F1490,Experiment!$A$2:$X$90,MATCH(Results!AI$1,Experiment!$A$1:$X$1,0),FALSE)</f>
        <v>0.375</v>
      </c>
      <c r="AJ1490" s="2">
        <f>Table1[[#This Row],[Gain]]^Table1[[#This Row],[θ]]</f>
        <v>70</v>
      </c>
      <c r="AK1490" s="2">
        <f>-Table1[[#This Row],[λ]]*-Table1[[#This Row],[Loss]]^Table1[[#This Row],[θ]]</f>
        <v>100</v>
      </c>
      <c r="AL1490" s="2">
        <f>Table1[[#This Row],[v_n_w_g]]-Table1[[#This Row],[v_n_w_l]]</f>
        <v>-30</v>
      </c>
      <c r="AM1490" s="2">
        <f>IF(Table1[[#This Row],[diff_v]]&gt;=1,1,0)</f>
        <v>0</v>
      </c>
    </row>
    <row r="1491" spans="1:39" hidden="1" x14ac:dyDescent="0.3">
      <c r="A1491">
        <v>2</v>
      </c>
      <c r="B1491" t="s">
        <v>48</v>
      </c>
      <c r="C1491" s="22">
        <f>VLOOKUP(Table1[[#This Row],[Subject]],'Subject Profile'!$A$2:$E$8,4,FALSE)</f>
        <v>1</v>
      </c>
      <c r="D1491" s="22">
        <f>VLOOKUP(Table1[[#This Row],[Subject]],'Subject Profile'!$A$2:$E$8,5,FALSE)</f>
        <v>-2</v>
      </c>
      <c r="E1491" t="s">
        <v>108</v>
      </c>
      <c r="F1491" t="s">
        <v>65</v>
      </c>
      <c r="G1491" t="s">
        <v>7</v>
      </c>
      <c r="H1491">
        <f>IF(Table1[[#This Row],[decision]]="accept",1,0)</f>
        <v>1</v>
      </c>
      <c r="I1491">
        <v>10</v>
      </c>
      <c r="J1491">
        <v>210</v>
      </c>
      <c r="K1491">
        <v>1665040757</v>
      </c>
      <c r="L1491">
        <v>7</v>
      </c>
      <c r="M1491" t="str">
        <f>VLOOKUP($F1491,Experiment!$A$2:$U$90,MATCH(Results!M$1,Experiment!$A$1:$U$1,0)+1,FALSE)</f>
        <v>G</v>
      </c>
      <c r="N1491">
        <f>IF(Table1[[#This Row],[Impact]]="I",0,1)</f>
        <v>1</v>
      </c>
      <c r="O1491" s="2">
        <f>VLOOKUP($F1491,Experiment!$A$2:$U$90,MATCH(Results!O$1,Experiment!$A$1:$U$1,0),FALSE)</f>
        <v>-10</v>
      </c>
      <c r="P1491" s="3">
        <f>VLOOKUP($F1491,Experiment!$A$2:$U$90,MATCH(Results!P$1,Experiment!$A$1:$U$1,0),FALSE)</f>
        <v>0.5</v>
      </c>
      <c r="Q1491" s="2">
        <f>VLOOKUP($F1491,Experiment!$A$2:$U$90,MATCH(Results!Q$1,Experiment!$A$1:$U$1,0),FALSE)</f>
        <v>10</v>
      </c>
      <c r="R1491" s="3">
        <f>VLOOKUP($F1491,Experiment!$A$2:$U$90,MATCH(Results!R$1,Experiment!$A$1:$U$1,0),FALSE)</f>
        <v>0.5</v>
      </c>
      <c r="S1491" s="2">
        <f>VLOOKUP($F1491,Experiment!$A$2:$U$90,MATCH(Results!S$1,Experiment!$A$1:$U$1,0),FALSE)</f>
        <v>0</v>
      </c>
      <c r="T1491" s="2">
        <f>VLOOKUP($F1491,Experiment!$A$2:$U$90,MATCH(Results!T$1,Experiment!$A$1:$U$1,0),FALSE)</f>
        <v>100</v>
      </c>
      <c r="U1491" s="2">
        <f>VLOOKUP($F1491,Experiment!$A$2:$U$90,MATCH(Results!U$1,Experiment!$A$1:$U$1,0),FALSE)</f>
        <v>10</v>
      </c>
      <c r="V1491" s="2">
        <f>VLOOKUP($F1491,Experiment!$A$2:$U$90,MATCH(Results!V$1,Experiment!$A$1:$U$1,0),FALSE)</f>
        <v>2</v>
      </c>
      <c r="W1491" s="3">
        <f>VLOOKUP($F1491,Experiment!$A$2:$U$90,MATCH(Results!W$1,Experiment!$A$1:$U$1,0),FALSE)</f>
        <v>0.25</v>
      </c>
      <c r="X1491" s="3">
        <f>VLOOKUP($F1491,Experiment!$A$2:$U$90,MATCH(Results!X$1,Experiment!$A$1:$U$1,0),FALSE)</f>
        <v>0.75</v>
      </c>
      <c r="Y1491" s="2">
        <f>VLOOKUP($F1491,Experiment!$A$2:$U$90,MATCH(Results!Y$1,Experiment!$A$1:$U$1,0),FALSE)</f>
        <v>1</v>
      </c>
      <c r="Z1491" s="3">
        <f>VLOOKUP($F1491,Experiment!$A$2:$U$90,MATCH(Results!Z$1,Experiment!$A$1:$U$1,0),FALSE)</f>
        <v>0.25</v>
      </c>
      <c r="AA1491" s="3">
        <f>VLOOKUP($F1491,Experiment!$A$2:$U$90,MATCH(Results!AA$1,Experiment!$A$1:$U$1,0),FALSE)</f>
        <v>0.5</v>
      </c>
      <c r="AB1491" s="3">
        <f>VLOOKUP($F1491,Experiment!$A$2:$U$90,MATCH(Results!AB$1,Experiment!$A$1:$U$1,0),FALSE)</f>
        <v>0.375</v>
      </c>
      <c r="AC1491" s="3">
        <f>VLOOKUP($F1491,Experiment!$A$2:$U$90,MATCH(Results!AC$1,Experiment!$A$1:$U$1,0),FALSE)</f>
        <v>0.625</v>
      </c>
      <c r="AD1491" s="2">
        <f>VLOOKUP($F1491,Experiment!$A$2:$U$90,MATCH(Results!AD$1,Experiment!$A$1:$U$1,0),FALSE)</f>
        <v>2.5</v>
      </c>
      <c r="AE1491" s="2">
        <f>VLOOKUP($F1491,Experiment!$A$2:$U$90,MATCH(Results!AE$1,Experiment!$A$1:$U$1,0),FALSE)</f>
        <v>93.75</v>
      </c>
      <c r="AF1491" s="2">
        <f>VLOOKUP($F1491,Experiment!$A$2:$U$90,MATCH(Results!AF$1,Experiment!$A$1:$U$1,0),FALSE)</f>
        <v>9.6824583655185421</v>
      </c>
      <c r="AG1491" s="3">
        <f>VLOOKUP($F1491,Experiment!$A$2:$W$90,MATCH(Results!AG$1,Experiment!$A$1:$W$1,0),FALSE)</f>
        <v>1</v>
      </c>
      <c r="AH1491" s="3">
        <f>VLOOKUP($F1491,Experiment!$A$2:$W$90,MATCH(Results!AH$1,Experiment!$A$1:$W$1,0),FALSE)</f>
        <v>0.625</v>
      </c>
      <c r="AI1491" s="3">
        <f>VLOOKUP($F1491,Experiment!$A$2:$X$90,MATCH(Results!AI$1,Experiment!$A$1:$X$1,0),FALSE)</f>
        <v>0.375</v>
      </c>
      <c r="AJ1491" s="2">
        <f>Table1[[#This Row],[Gain]]^Table1[[#This Row],[θ]]</f>
        <v>10</v>
      </c>
      <c r="AK1491" s="2">
        <f>-Table1[[#This Row],[λ]]*-Table1[[#This Row],[Loss]]^Table1[[#This Row],[θ]]</f>
        <v>20</v>
      </c>
      <c r="AL1491" s="2">
        <f>Table1[[#This Row],[v_n_w_g]]-Table1[[#This Row],[v_n_w_l]]</f>
        <v>-10</v>
      </c>
      <c r="AM1491" s="2">
        <f>IF(Table1[[#This Row],[diff_v]]&gt;=1,1,0)</f>
        <v>0</v>
      </c>
    </row>
    <row r="1492" spans="1:39" hidden="1" x14ac:dyDescent="0.3">
      <c r="A1492">
        <v>3</v>
      </c>
      <c r="B1492" t="s">
        <v>48</v>
      </c>
      <c r="C1492" s="22">
        <f>VLOOKUP(Table1[[#This Row],[Subject]],'Subject Profile'!$A$2:$E$8,4,FALSE)</f>
        <v>1</v>
      </c>
      <c r="D1492" s="22">
        <f>VLOOKUP(Table1[[#This Row],[Subject]],'Subject Profile'!$A$2:$E$8,5,FALSE)</f>
        <v>-2</v>
      </c>
      <c r="E1492" t="s">
        <v>108</v>
      </c>
      <c r="F1492" t="s">
        <v>76</v>
      </c>
      <c r="G1492" t="s">
        <v>7</v>
      </c>
      <c r="H1492">
        <f>IF(Table1[[#This Row],[decision]]="accept",1,0)</f>
        <v>1</v>
      </c>
      <c r="I1492">
        <v>-90</v>
      </c>
      <c r="J1492">
        <v>120</v>
      </c>
      <c r="K1492">
        <v>1665040826</v>
      </c>
      <c r="L1492">
        <v>69</v>
      </c>
      <c r="M1492" t="str">
        <f>VLOOKUP($F1492,Experiment!$A$2:$U$90,MATCH(Results!M$1,Experiment!$A$1:$U$1,0)+1,FALSE)</f>
        <v>G</v>
      </c>
      <c r="N1492">
        <f>IF(Table1[[#This Row],[Impact]]="I",0,1)</f>
        <v>1</v>
      </c>
      <c r="O1492" s="2">
        <f>VLOOKUP($F1492,Experiment!$A$2:$U$90,MATCH(Results!O$1,Experiment!$A$1:$U$1,0),FALSE)</f>
        <v>-90</v>
      </c>
      <c r="P1492" s="3">
        <f>VLOOKUP($F1492,Experiment!$A$2:$U$90,MATCH(Results!P$1,Experiment!$A$1:$U$1,0),FALSE)</f>
        <v>0.5</v>
      </c>
      <c r="Q1492" s="2">
        <f>VLOOKUP($F1492,Experiment!$A$2:$U$90,MATCH(Results!Q$1,Experiment!$A$1:$U$1,0),FALSE)</f>
        <v>180</v>
      </c>
      <c r="R1492" s="3">
        <f>VLOOKUP($F1492,Experiment!$A$2:$U$90,MATCH(Results!R$1,Experiment!$A$1:$U$1,0),FALSE)</f>
        <v>0.5</v>
      </c>
      <c r="S1492" s="2">
        <f>VLOOKUP($F1492,Experiment!$A$2:$U$90,MATCH(Results!S$1,Experiment!$A$1:$U$1,0),FALSE)</f>
        <v>45</v>
      </c>
      <c r="T1492" s="2">
        <f>VLOOKUP($F1492,Experiment!$A$2:$U$90,MATCH(Results!T$1,Experiment!$A$1:$U$1,0),FALSE)</f>
        <v>18225</v>
      </c>
      <c r="U1492" s="2">
        <f>VLOOKUP($F1492,Experiment!$A$2:$U$90,MATCH(Results!U$1,Experiment!$A$1:$U$1,0),FALSE)</f>
        <v>135</v>
      </c>
      <c r="V1492" s="2">
        <f>VLOOKUP($F1492,Experiment!$A$2:$U$90,MATCH(Results!V$1,Experiment!$A$1:$U$1,0),FALSE)</f>
        <v>2</v>
      </c>
      <c r="W1492" s="3">
        <f>VLOOKUP($F1492,Experiment!$A$2:$U$90,MATCH(Results!W$1,Experiment!$A$1:$U$1,0),FALSE)</f>
        <v>0.25</v>
      </c>
      <c r="X1492" s="3">
        <f>VLOOKUP($F1492,Experiment!$A$2:$U$90,MATCH(Results!X$1,Experiment!$A$1:$U$1,0),FALSE)</f>
        <v>0.75</v>
      </c>
      <c r="Y1492" s="2">
        <f>VLOOKUP($F1492,Experiment!$A$2:$U$90,MATCH(Results!Y$1,Experiment!$A$1:$U$1,0),FALSE)</f>
        <v>2</v>
      </c>
      <c r="Z1492" s="3">
        <f>VLOOKUP($F1492,Experiment!$A$2:$U$90,MATCH(Results!Z$1,Experiment!$A$1:$U$1,0),FALSE)</f>
        <v>0.5</v>
      </c>
      <c r="AA1492" s="3">
        <f>VLOOKUP($F1492,Experiment!$A$2:$U$90,MATCH(Results!AA$1,Experiment!$A$1:$U$1,0),FALSE)</f>
        <v>0.25</v>
      </c>
      <c r="AB1492" s="3">
        <f>VLOOKUP($F1492,Experiment!$A$2:$U$90,MATCH(Results!AB$1,Experiment!$A$1:$U$1,0),FALSE)</f>
        <v>0.625</v>
      </c>
      <c r="AC1492" s="3">
        <f>VLOOKUP($F1492,Experiment!$A$2:$U$90,MATCH(Results!AC$1,Experiment!$A$1:$U$1,0),FALSE)</f>
        <v>0.375</v>
      </c>
      <c r="AD1492" s="2">
        <f>VLOOKUP($F1492,Experiment!$A$2:$U$90,MATCH(Results!AD$1,Experiment!$A$1:$U$1,0),FALSE)</f>
        <v>11.25</v>
      </c>
      <c r="AE1492" s="2">
        <f>VLOOKUP($F1492,Experiment!$A$2:$U$90,MATCH(Results!AE$1,Experiment!$A$1:$U$1,0),FALSE)</f>
        <v>17085.9375</v>
      </c>
      <c r="AF1492" s="2">
        <f>VLOOKUP($F1492,Experiment!$A$2:$U$90,MATCH(Results!AF$1,Experiment!$A$1:$U$1,0),FALSE)</f>
        <v>130.71318793450033</v>
      </c>
      <c r="AG1492" s="3">
        <f>VLOOKUP($F1492,Experiment!$A$2:$W$90,MATCH(Results!AG$1,Experiment!$A$1:$W$1,0),FALSE)</f>
        <v>0.82730419370997643</v>
      </c>
      <c r="AH1492" s="3">
        <f>VLOOKUP($F1492,Experiment!$A$2:$W$90,MATCH(Results!AH$1,Experiment!$A$1:$W$1,0),FALSE)</f>
        <v>0.38648875795104182</v>
      </c>
      <c r="AI1492" s="3">
        <f>VLOOKUP($F1492,Experiment!$A$2:$X$90,MATCH(Results!AI$1,Experiment!$A$1:$X$1,0),FALSE)</f>
        <v>0.61351124204895813</v>
      </c>
      <c r="AJ1492" s="2">
        <f>Table1[[#This Row],[Gain]]^Table1[[#This Row],[θ]]</f>
        <v>180</v>
      </c>
      <c r="AK1492" s="2">
        <f>-Table1[[#This Row],[λ]]*-Table1[[#This Row],[Loss]]^Table1[[#This Row],[θ]]</f>
        <v>180</v>
      </c>
      <c r="AL1492" s="2">
        <f>Table1[[#This Row],[v_n_w_g]]-Table1[[#This Row],[v_n_w_l]]</f>
        <v>0</v>
      </c>
      <c r="AM1492" s="2">
        <f>IF(Table1[[#This Row],[diff_v]]&gt;=1,1,0)</f>
        <v>0</v>
      </c>
    </row>
    <row r="1493" spans="1:39" hidden="1" x14ac:dyDescent="0.3">
      <c r="A1493">
        <v>4</v>
      </c>
      <c r="B1493" t="s">
        <v>48</v>
      </c>
      <c r="C1493" s="22">
        <f>VLOOKUP(Table1[[#This Row],[Subject]],'Subject Profile'!$A$2:$E$8,4,FALSE)</f>
        <v>1</v>
      </c>
      <c r="D1493" s="22">
        <f>VLOOKUP(Table1[[#This Row],[Subject]],'Subject Profile'!$A$2:$E$8,5,FALSE)</f>
        <v>-2</v>
      </c>
      <c r="E1493" t="s">
        <v>108</v>
      </c>
      <c r="F1493" t="s">
        <v>64</v>
      </c>
      <c r="G1493" t="s">
        <v>5</v>
      </c>
      <c r="H1493">
        <f>IF(Table1[[#This Row],[decision]]="accept",1,0)</f>
        <v>0</v>
      </c>
      <c r="I1493">
        <v>0</v>
      </c>
      <c r="J1493">
        <v>120</v>
      </c>
      <c r="K1493">
        <v>1665040834</v>
      </c>
      <c r="L1493">
        <v>8</v>
      </c>
      <c r="M1493" t="str">
        <f>VLOOKUP($F1493,Experiment!$A$2:$U$90,MATCH(Results!M$1,Experiment!$A$1:$U$1,0)+1,FALSE)</f>
        <v>G</v>
      </c>
      <c r="N1493">
        <f>IF(Table1[[#This Row],[Impact]]="I",0,1)</f>
        <v>1</v>
      </c>
      <c r="O1493" s="2">
        <f>VLOOKUP($F1493,Experiment!$A$2:$U$90,MATCH(Results!O$1,Experiment!$A$1:$U$1,0),FALSE)</f>
        <v>-50</v>
      </c>
      <c r="P1493" s="3">
        <f>VLOOKUP($F1493,Experiment!$A$2:$U$90,MATCH(Results!P$1,Experiment!$A$1:$U$1,0),FALSE)</f>
        <v>0.5</v>
      </c>
      <c r="Q1493" s="2">
        <f>VLOOKUP($F1493,Experiment!$A$2:$U$90,MATCH(Results!Q$1,Experiment!$A$1:$U$1,0),FALSE)</f>
        <v>60</v>
      </c>
      <c r="R1493" s="3">
        <f>VLOOKUP($F1493,Experiment!$A$2:$U$90,MATCH(Results!R$1,Experiment!$A$1:$U$1,0),FALSE)</f>
        <v>0.5</v>
      </c>
      <c r="S1493" s="2">
        <f>VLOOKUP($F1493,Experiment!$A$2:$U$90,MATCH(Results!S$1,Experiment!$A$1:$U$1,0),FALSE)</f>
        <v>5</v>
      </c>
      <c r="T1493" s="2">
        <f>VLOOKUP($F1493,Experiment!$A$2:$U$90,MATCH(Results!T$1,Experiment!$A$1:$U$1,0),FALSE)</f>
        <v>3025</v>
      </c>
      <c r="U1493" s="2">
        <f>VLOOKUP($F1493,Experiment!$A$2:$U$90,MATCH(Results!U$1,Experiment!$A$1:$U$1,0),FALSE)</f>
        <v>55</v>
      </c>
      <c r="V1493" s="2">
        <f>VLOOKUP($F1493,Experiment!$A$2:$U$90,MATCH(Results!V$1,Experiment!$A$1:$U$1,0),FALSE)</f>
        <v>4</v>
      </c>
      <c r="W1493" s="3">
        <f>VLOOKUP($F1493,Experiment!$A$2:$U$90,MATCH(Results!W$1,Experiment!$A$1:$U$1,0),FALSE)</f>
        <v>0.25</v>
      </c>
      <c r="X1493" s="3">
        <f>VLOOKUP($F1493,Experiment!$A$2:$U$90,MATCH(Results!X$1,Experiment!$A$1:$U$1,0),FALSE)</f>
        <v>0.75</v>
      </c>
      <c r="Y1493" s="2">
        <f>VLOOKUP($F1493,Experiment!$A$2:$U$90,MATCH(Results!Y$1,Experiment!$A$1:$U$1,0),FALSE)</f>
        <v>2</v>
      </c>
      <c r="Z1493" s="3">
        <f>VLOOKUP($F1493,Experiment!$A$2:$U$90,MATCH(Results!Z$1,Experiment!$A$1:$U$1,0),FALSE)</f>
        <v>0.5</v>
      </c>
      <c r="AA1493" s="3">
        <f>VLOOKUP($F1493,Experiment!$A$2:$U$90,MATCH(Results!AA$1,Experiment!$A$1:$U$1,0),FALSE)</f>
        <v>0.25</v>
      </c>
      <c r="AB1493" s="3">
        <f>VLOOKUP($F1493,Experiment!$A$2:$U$90,MATCH(Results!AB$1,Experiment!$A$1:$U$1,0),FALSE)</f>
        <v>0.625</v>
      </c>
      <c r="AC1493" s="3">
        <f>VLOOKUP($F1493,Experiment!$A$2:$U$90,MATCH(Results!AC$1,Experiment!$A$1:$U$1,0),FALSE)</f>
        <v>0.375</v>
      </c>
      <c r="AD1493" s="2">
        <f>VLOOKUP($F1493,Experiment!$A$2:$U$90,MATCH(Results!AD$1,Experiment!$A$1:$U$1,0),FALSE)</f>
        <v>-8.75</v>
      </c>
      <c r="AE1493" s="2">
        <f>VLOOKUP($F1493,Experiment!$A$2:$U$90,MATCH(Results!AE$1,Experiment!$A$1:$U$1,0),FALSE)</f>
        <v>2835.9375</v>
      </c>
      <c r="AF1493" s="2">
        <f>VLOOKUP($F1493,Experiment!$A$2:$U$90,MATCH(Results!AF$1,Experiment!$A$1:$U$1,0),FALSE)</f>
        <v>53.253521010351982</v>
      </c>
      <c r="AG1493" s="3">
        <f>VLOOKUP($F1493,Experiment!$A$2:$W$90,MATCH(Results!AG$1,Experiment!$A$1:$W$1,0),FALSE)</f>
        <v>0.82730419370997643</v>
      </c>
      <c r="AH1493" s="3">
        <f>VLOOKUP($F1493,Experiment!$A$2:$W$90,MATCH(Results!AH$1,Experiment!$A$1:$W$1,0),FALSE)</f>
        <v>0.38648875795104182</v>
      </c>
      <c r="AI1493" s="3">
        <f>VLOOKUP($F1493,Experiment!$A$2:$X$90,MATCH(Results!AI$1,Experiment!$A$1:$X$1,0),FALSE)</f>
        <v>0.61351124204895813</v>
      </c>
      <c r="AJ1493" s="2">
        <f>Table1[[#This Row],[Gain]]^Table1[[#This Row],[θ]]</f>
        <v>60</v>
      </c>
      <c r="AK1493" s="2">
        <f>-Table1[[#This Row],[λ]]*-Table1[[#This Row],[Loss]]^Table1[[#This Row],[θ]]</f>
        <v>100</v>
      </c>
      <c r="AL1493" s="2">
        <f>Table1[[#This Row],[v_n_w_g]]-Table1[[#This Row],[v_n_w_l]]</f>
        <v>-40</v>
      </c>
      <c r="AM1493" s="2">
        <f>IF(Table1[[#This Row],[diff_v]]&gt;=1,1,0)</f>
        <v>0</v>
      </c>
    </row>
    <row r="1494" spans="1:39" hidden="1" x14ac:dyDescent="0.3">
      <c r="A1494">
        <v>5</v>
      </c>
      <c r="B1494" t="s">
        <v>48</v>
      </c>
      <c r="C1494" s="22">
        <f>VLOOKUP(Table1[[#This Row],[Subject]],'Subject Profile'!$A$2:$E$8,4,FALSE)</f>
        <v>1</v>
      </c>
      <c r="D1494" s="22">
        <f>VLOOKUP(Table1[[#This Row],[Subject]],'Subject Profile'!$A$2:$E$8,5,FALSE)</f>
        <v>-2</v>
      </c>
      <c r="E1494" t="s">
        <v>108</v>
      </c>
      <c r="F1494" t="s">
        <v>55</v>
      </c>
      <c r="G1494" t="s">
        <v>56</v>
      </c>
      <c r="H1494">
        <f>IF(Table1[[#This Row],[decision]]="accept",1,0)</f>
        <v>0</v>
      </c>
      <c r="I1494">
        <v>0</v>
      </c>
      <c r="J1494">
        <v>120</v>
      </c>
      <c r="K1494">
        <v>1665040862</v>
      </c>
      <c r="L1494">
        <v>28</v>
      </c>
      <c r="M1494" t="str">
        <f>VLOOKUP($F1494,Experiment!$A$2:$U$90,MATCH(Results!M$1,Experiment!$A$1:$U$1,0)+1,FALSE)</f>
        <v>R</v>
      </c>
      <c r="N1494">
        <f>IF(Table1[[#This Row],[Impact]]="I",0,1)</f>
        <v>1</v>
      </c>
      <c r="O1494" s="2">
        <f>VLOOKUP($F1494,Experiment!$A$2:$U$90,MATCH(Results!O$1,Experiment!$A$1:$U$1,0),FALSE)</f>
        <v>0</v>
      </c>
      <c r="P1494" s="3">
        <f>VLOOKUP($F1494,Experiment!$A$2:$U$90,MATCH(Results!P$1,Experiment!$A$1:$U$1,0),FALSE)</f>
        <v>0</v>
      </c>
      <c r="Q1494" s="2">
        <f>VLOOKUP($F1494,Experiment!$A$2:$U$90,MATCH(Results!Q$1,Experiment!$A$1:$U$1,0),FALSE)</f>
        <v>0</v>
      </c>
      <c r="R1494" s="3">
        <f>VLOOKUP($F1494,Experiment!$A$2:$U$90,MATCH(Results!R$1,Experiment!$A$1:$U$1,0),FALSE)</f>
        <v>0</v>
      </c>
      <c r="S1494" s="2">
        <f>VLOOKUP($F1494,Experiment!$A$2:$U$90,MATCH(Results!S$1,Experiment!$A$1:$U$1,0),FALSE)</f>
        <v>0</v>
      </c>
      <c r="T1494" s="2">
        <f>VLOOKUP($F1494,Experiment!$A$2:$U$90,MATCH(Results!T$1,Experiment!$A$1:$U$1,0),FALSE)</f>
        <v>0</v>
      </c>
      <c r="U1494" s="2">
        <f>VLOOKUP($F1494,Experiment!$A$2:$U$90,MATCH(Results!U$1,Experiment!$A$1:$U$1,0),FALSE)</f>
        <v>0</v>
      </c>
      <c r="V1494" s="2">
        <f>VLOOKUP($F1494,Experiment!$A$2:$U$90,MATCH(Results!V$1,Experiment!$A$1:$U$1,0),FALSE)</f>
        <v>0</v>
      </c>
      <c r="W1494" s="3">
        <f>VLOOKUP($F1494,Experiment!$A$2:$U$90,MATCH(Results!W$1,Experiment!$A$1:$U$1,0),FALSE)</f>
        <v>0</v>
      </c>
      <c r="X1494" s="3">
        <f>VLOOKUP($F1494,Experiment!$A$2:$U$90,MATCH(Results!X$1,Experiment!$A$1:$U$1,0),FALSE)</f>
        <v>0</v>
      </c>
      <c r="Y1494" s="2">
        <f>VLOOKUP($F1494,Experiment!$A$2:$U$90,MATCH(Results!Y$1,Experiment!$A$1:$U$1,0),FALSE)</f>
        <v>0</v>
      </c>
      <c r="Z1494" s="3">
        <f>VLOOKUP($F1494,Experiment!$A$2:$U$90,MATCH(Results!Z$1,Experiment!$A$1:$U$1,0),FALSE)</f>
        <v>0</v>
      </c>
      <c r="AA1494" s="3">
        <f>VLOOKUP($F1494,Experiment!$A$2:$U$90,MATCH(Results!AA$1,Experiment!$A$1:$U$1,0),FALSE)</f>
        <v>0</v>
      </c>
      <c r="AB1494" s="3">
        <f>VLOOKUP($F1494,Experiment!$A$2:$U$90,MATCH(Results!AB$1,Experiment!$A$1:$U$1,0),FALSE)</f>
        <v>0</v>
      </c>
      <c r="AC1494" s="3">
        <f>VLOOKUP($F1494,Experiment!$A$2:$U$90,MATCH(Results!AC$1,Experiment!$A$1:$U$1,0),FALSE)</f>
        <v>0</v>
      </c>
      <c r="AD1494" s="2">
        <f>VLOOKUP($F1494,Experiment!$A$2:$U$90,MATCH(Results!AD$1,Experiment!$A$1:$U$1,0),FALSE)</f>
        <v>0</v>
      </c>
      <c r="AE1494" s="2">
        <f>VLOOKUP($F1494,Experiment!$A$2:$U$90,MATCH(Results!AE$1,Experiment!$A$1:$U$1,0),FALSE)</f>
        <v>0</v>
      </c>
      <c r="AF1494" s="2">
        <f>VLOOKUP($F1494,Experiment!$A$2:$U$90,MATCH(Results!AF$1,Experiment!$A$1:$U$1,0),FALSE)</f>
        <v>0</v>
      </c>
      <c r="AG1494" s="2"/>
      <c r="AH1494" s="3">
        <f>VLOOKUP($F1494,Experiment!$A$2:$W$90,MATCH(Results!AH$1,Experiment!$A$1:$W$1,0),FALSE)</f>
        <v>0</v>
      </c>
      <c r="AI1494" s="2">
        <f>VLOOKUP($F1494,Experiment!$A$2:$X$90,MATCH(Results!AI$1,Experiment!$A$1:$X$1,0),FALSE)</f>
        <v>0</v>
      </c>
      <c r="AJ1494" s="2">
        <f>Table1[[#This Row],[Gain]]^Table1[[#This Row],[θ]]</f>
        <v>0</v>
      </c>
      <c r="AK1494" s="2">
        <f>-Table1[[#This Row],[λ]]*-Table1[[#This Row],[Loss]]^Table1[[#This Row],[θ]]</f>
        <v>0</v>
      </c>
      <c r="AL1494" s="2">
        <f>Table1[[#This Row],[v_n_w_g]]-Table1[[#This Row],[v_n_w_l]]</f>
        <v>0</v>
      </c>
      <c r="AM1494" s="2">
        <f>IF(Table1[[#This Row],[diff_v]]&gt;=1,1,0)</f>
        <v>0</v>
      </c>
    </row>
    <row r="1495" spans="1:39" hidden="1" x14ac:dyDescent="0.3">
      <c r="A1495">
        <v>6</v>
      </c>
      <c r="B1495" t="s">
        <v>48</v>
      </c>
      <c r="C1495" s="22">
        <f>VLOOKUP(Table1[[#This Row],[Subject]],'Subject Profile'!$A$2:$E$8,4,FALSE)</f>
        <v>1</v>
      </c>
      <c r="D1495" s="22">
        <f>VLOOKUP(Table1[[#This Row],[Subject]],'Subject Profile'!$A$2:$E$8,5,FALSE)</f>
        <v>-2</v>
      </c>
      <c r="E1495" t="s">
        <v>108</v>
      </c>
      <c r="F1495" t="s">
        <v>101</v>
      </c>
      <c r="G1495" t="s">
        <v>5</v>
      </c>
      <c r="H1495">
        <f>IF(Table1[[#This Row],[decision]]="accept",1,0)</f>
        <v>0</v>
      </c>
      <c r="I1495">
        <v>0</v>
      </c>
      <c r="J1495">
        <v>120</v>
      </c>
      <c r="K1495">
        <v>1665040934</v>
      </c>
      <c r="L1495">
        <v>72</v>
      </c>
      <c r="M1495" t="str">
        <f>VLOOKUP($F1495,Experiment!$A$2:$U$90,MATCH(Results!M$1,Experiment!$A$1:$U$1,0)+1,FALSE)</f>
        <v>G</v>
      </c>
      <c r="N1495">
        <f>IF(Table1[[#This Row],[Impact]]="I",0,1)</f>
        <v>1</v>
      </c>
      <c r="O1495" s="2">
        <f>VLOOKUP($F1495,Experiment!$A$2:$U$90,MATCH(Results!O$1,Experiment!$A$1:$U$1,0),FALSE)</f>
        <v>-90</v>
      </c>
      <c r="P1495" s="3">
        <f>VLOOKUP($F1495,Experiment!$A$2:$U$90,MATCH(Results!P$1,Experiment!$A$1:$U$1,0),FALSE)</f>
        <v>0.5</v>
      </c>
      <c r="Q1495" s="2">
        <f>VLOOKUP($F1495,Experiment!$A$2:$U$90,MATCH(Results!Q$1,Experiment!$A$1:$U$1,0),FALSE)</f>
        <v>100</v>
      </c>
      <c r="R1495" s="3">
        <f>VLOOKUP($F1495,Experiment!$A$2:$U$90,MATCH(Results!R$1,Experiment!$A$1:$U$1,0),FALSE)</f>
        <v>0.5</v>
      </c>
      <c r="S1495" s="2">
        <f>VLOOKUP($F1495,Experiment!$A$2:$U$90,MATCH(Results!S$1,Experiment!$A$1:$U$1,0),FALSE)</f>
        <v>5</v>
      </c>
      <c r="T1495" s="2">
        <f>VLOOKUP($F1495,Experiment!$A$2:$U$90,MATCH(Results!T$1,Experiment!$A$1:$U$1,0),FALSE)</f>
        <v>9025</v>
      </c>
      <c r="U1495" s="2">
        <f>VLOOKUP($F1495,Experiment!$A$2:$U$90,MATCH(Results!U$1,Experiment!$A$1:$U$1,0),FALSE)</f>
        <v>95</v>
      </c>
      <c r="V1495" s="2">
        <f>VLOOKUP($F1495,Experiment!$A$2:$U$90,MATCH(Results!V$1,Experiment!$A$1:$U$1,0),FALSE)</f>
        <v>2</v>
      </c>
      <c r="W1495" s="3">
        <f>VLOOKUP($F1495,Experiment!$A$2:$U$90,MATCH(Results!W$1,Experiment!$A$1:$U$1,0),FALSE)</f>
        <v>0.25</v>
      </c>
      <c r="X1495" s="3">
        <f>VLOOKUP($F1495,Experiment!$A$2:$U$90,MATCH(Results!X$1,Experiment!$A$1:$U$1,0),FALSE)</f>
        <v>0.75</v>
      </c>
      <c r="Y1495" s="2">
        <f>VLOOKUP($F1495,Experiment!$A$2:$U$90,MATCH(Results!Y$1,Experiment!$A$1:$U$1,0),FALSE)</f>
        <v>2</v>
      </c>
      <c r="Z1495" s="3">
        <f>VLOOKUP($F1495,Experiment!$A$2:$U$90,MATCH(Results!Z$1,Experiment!$A$1:$U$1,0),FALSE)</f>
        <v>0.5</v>
      </c>
      <c r="AA1495" s="3">
        <f>VLOOKUP($F1495,Experiment!$A$2:$U$90,MATCH(Results!AA$1,Experiment!$A$1:$U$1,0),FALSE)</f>
        <v>0.25</v>
      </c>
      <c r="AB1495" s="3">
        <f>VLOOKUP($F1495,Experiment!$A$2:$U$90,MATCH(Results!AB$1,Experiment!$A$1:$U$1,0),FALSE)</f>
        <v>0.625</v>
      </c>
      <c r="AC1495" s="3">
        <f>VLOOKUP($F1495,Experiment!$A$2:$U$90,MATCH(Results!AC$1,Experiment!$A$1:$U$1,0),FALSE)</f>
        <v>0.375</v>
      </c>
      <c r="AD1495" s="2">
        <f>VLOOKUP($F1495,Experiment!$A$2:$U$90,MATCH(Results!AD$1,Experiment!$A$1:$U$1,0),FALSE)</f>
        <v>-18.75</v>
      </c>
      <c r="AE1495" s="2">
        <f>VLOOKUP($F1495,Experiment!$A$2:$U$90,MATCH(Results!AE$1,Experiment!$A$1:$U$1,0),FALSE)</f>
        <v>8460.9375</v>
      </c>
      <c r="AF1495" s="2">
        <f>VLOOKUP($F1495,Experiment!$A$2:$U$90,MATCH(Results!AF$1,Experiment!$A$1:$U$1,0),FALSE)</f>
        <v>91.983354472426157</v>
      </c>
      <c r="AG1495" s="3">
        <f>VLOOKUP($F1495,Experiment!$A$2:$W$90,MATCH(Results!AG$1,Experiment!$A$1:$W$1,0),FALSE)</f>
        <v>0.82730419370997643</v>
      </c>
      <c r="AH1495" s="3">
        <f>VLOOKUP($F1495,Experiment!$A$2:$W$90,MATCH(Results!AH$1,Experiment!$A$1:$W$1,0),FALSE)</f>
        <v>0.38648875795104182</v>
      </c>
      <c r="AI1495" s="3">
        <f>VLOOKUP($F1495,Experiment!$A$2:$X$90,MATCH(Results!AI$1,Experiment!$A$1:$X$1,0),FALSE)</f>
        <v>0.61351124204895813</v>
      </c>
      <c r="AJ1495" s="2">
        <f>Table1[[#This Row],[Gain]]^Table1[[#This Row],[θ]]</f>
        <v>100</v>
      </c>
      <c r="AK1495" s="2">
        <f>-Table1[[#This Row],[λ]]*-Table1[[#This Row],[Loss]]^Table1[[#This Row],[θ]]</f>
        <v>180</v>
      </c>
      <c r="AL1495" s="2">
        <f>Table1[[#This Row],[v_n_w_g]]-Table1[[#This Row],[v_n_w_l]]</f>
        <v>-80</v>
      </c>
      <c r="AM1495" s="2">
        <f>IF(Table1[[#This Row],[diff_v]]&gt;=1,1,0)</f>
        <v>0</v>
      </c>
    </row>
    <row r="1496" spans="1:39" hidden="1" x14ac:dyDescent="0.3">
      <c r="A1496">
        <v>7</v>
      </c>
      <c r="B1496" t="s">
        <v>48</v>
      </c>
      <c r="C1496" s="22">
        <f>VLOOKUP(Table1[[#This Row],[Subject]],'Subject Profile'!$A$2:$E$8,4,FALSE)</f>
        <v>1</v>
      </c>
      <c r="D1496" s="22">
        <f>VLOOKUP(Table1[[#This Row],[Subject]],'Subject Profile'!$A$2:$E$8,5,FALSE)</f>
        <v>-2</v>
      </c>
      <c r="E1496" t="s">
        <v>108</v>
      </c>
      <c r="F1496" t="s">
        <v>92</v>
      </c>
      <c r="G1496" t="s">
        <v>7</v>
      </c>
      <c r="H1496">
        <f>IF(Table1[[#This Row],[decision]]="accept",1,0)</f>
        <v>1</v>
      </c>
      <c r="I1496">
        <v>-10</v>
      </c>
      <c r="J1496">
        <v>110</v>
      </c>
      <c r="K1496">
        <v>1665040943</v>
      </c>
      <c r="L1496">
        <v>9</v>
      </c>
      <c r="M1496" t="str">
        <f>VLOOKUP($F1496,Experiment!$A$2:$U$90,MATCH(Results!M$1,Experiment!$A$1:$U$1,0)+1,FALSE)</f>
        <v>I</v>
      </c>
      <c r="N1496">
        <f>IF(Table1[[#This Row],[Impact]]="I",0,1)</f>
        <v>0</v>
      </c>
      <c r="O1496" s="2">
        <f>VLOOKUP($F1496,Experiment!$A$2:$U$90,MATCH(Results!O$1,Experiment!$A$1:$U$1,0),FALSE)</f>
        <v>-10</v>
      </c>
      <c r="P1496" s="3">
        <f>VLOOKUP($F1496,Experiment!$A$2:$U$90,MATCH(Results!P$1,Experiment!$A$1:$U$1,0),FALSE)</f>
        <v>0.5</v>
      </c>
      <c r="Q1496" s="2">
        <f>VLOOKUP($F1496,Experiment!$A$2:$U$90,MATCH(Results!Q$1,Experiment!$A$1:$U$1,0),FALSE)</f>
        <v>30</v>
      </c>
      <c r="R1496" s="3">
        <f>VLOOKUP($F1496,Experiment!$A$2:$U$90,MATCH(Results!R$1,Experiment!$A$1:$U$1,0),FALSE)</f>
        <v>0.5</v>
      </c>
      <c r="S1496" s="2">
        <f>VLOOKUP($F1496,Experiment!$A$2:$U$90,MATCH(Results!S$1,Experiment!$A$1:$U$1,0),FALSE)</f>
        <v>10</v>
      </c>
      <c r="T1496" s="2">
        <f>VLOOKUP($F1496,Experiment!$A$2:$U$90,MATCH(Results!T$1,Experiment!$A$1:$U$1,0),FALSE)</f>
        <v>400</v>
      </c>
      <c r="U1496" s="2">
        <f>VLOOKUP($F1496,Experiment!$A$2:$U$90,MATCH(Results!U$1,Experiment!$A$1:$U$1,0),FALSE)</f>
        <v>20</v>
      </c>
      <c r="V1496" s="2">
        <f>VLOOKUP($F1496,Experiment!$A$2:$U$90,MATCH(Results!V$1,Experiment!$A$1:$U$1,0),FALSE)</f>
        <v>4</v>
      </c>
      <c r="W1496" s="3">
        <f>VLOOKUP($F1496,Experiment!$A$2:$U$90,MATCH(Results!W$1,Experiment!$A$1:$U$1,0),FALSE)</f>
        <v>0.25</v>
      </c>
      <c r="X1496" s="3">
        <f>VLOOKUP($F1496,Experiment!$A$2:$U$90,MATCH(Results!X$1,Experiment!$A$1:$U$1,0),FALSE)</f>
        <v>0.75</v>
      </c>
      <c r="Y1496" s="2">
        <f>VLOOKUP($F1496,Experiment!$A$2:$U$90,MATCH(Results!Y$1,Experiment!$A$1:$U$1,0),FALSE)</f>
        <v>2</v>
      </c>
      <c r="Z1496" s="3">
        <f>VLOOKUP($F1496,Experiment!$A$2:$U$90,MATCH(Results!Z$1,Experiment!$A$1:$U$1,0),FALSE)</f>
        <v>0.5</v>
      </c>
      <c r="AA1496" s="3">
        <f>VLOOKUP($F1496,Experiment!$A$2:$U$90,MATCH(Results!AA$1,Experiment!$A$1:$U$1,0),FALSE)</f>
        <v>0.25</v>
      </c>
      <c r="AB1496" s="3">
        <f>VLOOKUP($F1496,Experiment!$A$2:$U$90,MATCH(Results!AB$1,Experiment!$A$1:$U$1,0),FALSE)</f>
        <v>0.625</v>
      </c>
      <c r="AC1496" s="3">
        <f>VLOOKUP($F1496,Experiment!$A$2:$U$90,MATCH(Results!AC$1,Experiment!$A$1:$U$1,0),FALSE)</f>
        <v>0.375</v>
      </c>
      <c r="AD1496" s="2">
        <f>VLOOKUP($F1496,Experiment!$A$2:$U$90,MATCH(Results!AD$1,Experiment!$A$1:$U$1,0),FALSE)</f>
        <v>5</v>
      </c>
      <c r="AE1496" s="2">
        <f>VLOOKUP($F1496,Experiment!$A$2:$U$90,MATCH(Results!AE$1,Experiment!$A$1:$U$1,0),FALSE)</f>
        <v>375</v>
      </c>
      <c r="AF1496" s="2">
        <f>VLOOKUP($F1496,Experiment!$A$2:$U$90,MATCH(Results!AF$1,Experiment!$A$1:$U$1,0),FALSE)</f>
        <v>19.364916731037084</v>
      </c>
      <c r="AG1496" s="3">
        <f>VLOOKUP($F1496,Experiment!$A$2:$W$90,MATCH(Results!AG$1,Experiment!$A$1:$W$1,0),FALSE)</f>
        <v>0.82730419370997643</v>
      </c>
      <c r="AH1496" s="3">
        <f>VLOOKUP($F1496,Experiment!$A$2:$W$90,MATCH(Results!AH$1,Experiment!$A$1:$W$1,0),FALSE)</f>
        <v>0.38648875795104182</v>
      </c>
      <c r="AI1496" s="3">
        <f>VLOOKUP($F1496,Experiment!$A$2:$X$90,MATCH(Results!AI$1,Experiment!$A$1:$X$1,0),FALSE)</f>
        <v>0.61351124204895813</v>
      </c>
      <c r="AJ1496" s="2">
        <f>Table1[[#This Row],[Gain]]^Table1[[#This Row],[θ]]</f>
        <v>30</v>
      </c>
      <c r="AK1496" s="2">
        <f>-Table1[[#This Row],[λ]]*-Table1[[#This Row],[Loss]]^Table1[[#This Row],[θ]]</f>
        <v>20</v>
      </c>
      <c r="AL1496" s="2">
        <f>Table1[[#This Row],[v_n_w_g]]-Table1[[#This Row],[v_n_w_l]]</f>
        <v>10</v>
      </c>
      <c r="AM1496" s="2">
        <f>IF(Table1[[#This Row],[diff_v]]&gt;=1,1,0)</f>
        <v>1</v>
      </c>
    </row>
    <row r="1497" spans="1:39" hidden="1" x14ac:dyDescent="0.3">
      <c r="A1497">
        <v>8</v>
      </c>
      <c r="B1497" t="s">
        <v>48</v>
      </c>
      <c r="C1497" s="22">
        <f>VLOOKUP(Table1[[#This Row],[Subject]],'Subject Profile'!$A$2:$E$8,4,FALSE)</f>
        <v>1</v>
      </c>
      <c r="D1497" s="22">
        <f>VLOOKUP(Table1[[#This Row],[Subject]],'Subject Profile'!$A$2:$E$8,5,FALSE)</f>
        <v>-2</v>
      </c>
      <c r="E1497" t="s">
        <v>108</v>
      </c>
      <c r="F1497" t="s">
        <v>93</v>
      </c>
      <c r="G1497" t="s">
        <v>5</v>
      </c>
      <c r="H1497">
        <f>IF(Table1[[#This Row],[decision]]="accept",1,0)</f>
        <v>0</v>
      </c>
      <c r="I1497">
        <v>0</v>
      </c>
      <c r="J1497">
        <v>110</v>
      </c>
      <c r="K1497">
        <v>1665040950</v>
      </c>
      <c r="L1497">
        <v>7</v>
      </c>
      <c r="M1497" t="str">
        <f>VLOOKUP($F1497,Experiment!$A$2:$U$90,MATCH(Results!M$1,Experiment!$A$1:$U$1,0)+1,FALSE)</f>
        <v>I</v>
      </c>
      <c r="N1497">
        <f>IF(Table1[[#This Row],[Impact]]="I",0,1)</f>
        <v>0</v>
      </c>
      <c r="O1497" s="2">
        <f>VLOOKUP($F1497,Experiment!$A$2:$U$90,MATCH(Results!O$1,Experiment!$A$1:$U$1,0),FALSE)</f>
        <v>-90</v>
      </c>
      <c r="P1497" s="3">
        <f>VLOOKUP($F1497,Experiment!$A$2:$U$90,MATCH(Results!P$1,Experiment!$A$1:$U$1,0),FALSE)</f>
        <v>0.5</v>
      </c>
      <c r="Q1497" s="2">
        <f>VLOOKUP($F1497,Experiment!$A$2:$U$90,MATCH(Results!Q$1,Experiment!$A$1:$U$1,0),FALSE)</f>
        <v>100</v>
      </c>
      <c r="R1497" s="3">
        <f>VLOOKUP($F1497,Experiment!$A$2:$U$90,MATCH(Results!R$1,Experiment!$A$1:$U$1,0),FALSE)</f>
        <v>0.5</v>
      </c>
      <c r="S1497" s="2">
        <f>VLOOKUP($F1497,Experiment!$A$2:$U$90,MATCH(Results!S$1,Experiment!$A$1:$U$1,0),FALSE)</f>
        <v>5</v>
      </c>
      <c r="T1497" s="2">
        <f>VLOOKUP($F1497,Experiment!$A$2:$U$90,MATCH(Results!T$1,Experiment!$A$1:$U$1,0),FALSE)</f>
        <v>9025</v>
      </c>
      <c r="U1497" s="2">
        <f>VLOOKUP($F1497,Experiment!$A$2:$U$90,MATCH(Results!U$1,Experiment!$A$1:$U$1,0),FALSE)</f>
        <v>95</v>
      </c>
      <c r="V1497" s="2">
        <f>VLOOKUP($F1497,Experiment!$A$2:$U$90,MATCH(Results!V$1,Experiment!$A$1:$U$1,0),FALSE)</f>
        <v>4</v>
      </c>
      <c r="W1497" s="3">
        <f>VLOOKUP($F1497,Experiment!$A$2:$U$90,MATCH(Results!W$1,Experiment!$A$1:$U$1,0),FALSE)</f>
        <v>0.25</v>
      </c>
      <c r="X1497" s="3">
        <f>VLOOKUP($F1497,Experiment!$A$2:$U$90,MATCH(Results!X$1,Experiment!$A$1:$U$1,0),FALSE)</f>
        <v>0.75</v>
      </c>
      <c r="Y1497" s="2">
        <f>VLOOKUP($F1497,Experiment!$A$2:$U$90,MATCH(Results!Y$1,Experiment!$A$1:$U$1,0),FALSE)</f>
        <v>1</v>
      </c>
      <c r="Z1497" s="3">
        <f>VLOOKUP($F1497,Experiment!$A$2:$U$90,MATCH(Results!Z$1,Experiment!$A$1:$U$1,0),FALSE)</f>
        <v>0.25</v>
      </c>
      <c r="AA1497" s="3">
        <f>VLOOKUP($F1497,Experiment!$A$2:$U$90,MATCH(Results!AA$1,Experiment!$A$1:$U$1,0),FALSE)</f>
        <v>0.5</v>
      </c>
      <c r="AB1497" s="3">
        <f>VLOOKUP($F1497,Experiment!$A$2:$U$90,MATCH(Results!AB$1,Experiment!$A$1:$U$1,0),FALSE)</f>
        <v>0.375</v>
      </c>
      <c r="AC1497" s="3">
        <f>VLOOKUP($F1497,Experiment!$A$2:$U$90,MATCH(Results!AC$1,Experiment!$A$1:$U$1,0),FALSE)</f>
        <v>0.625</v>
      </c>
      <c r="AD1497" s="2">
        <f>VLOOKUP($F1497,Experiment!$A$2:$U$90,MATCH(Results!AD$1,Experiment!$A$1:$U$1,0),FALSE)</f>
        <v>28.75</v>
      </c>
      <c r="AE1497" s="2">
        <f>VLOOKUP($F1497,Experiment!$A$2:$U$90,MATCH(Results!AE$1,Experiment!$A$1:$U$1,0),FALSE)</f>
        <v>8460.9375</v>
      </c>
      <c r="AF1497" s="2">
        <f>VLOOKUP($F1497,Experiment!$A$2:$U$90,MATCH(Results!AF$1,Experiment!$A$1:$U$1,0),FALSE)</f>
        <v>91.983354472426157</v>
      </c>
      <c r="AG1497" s="3">
        <f>VLOOKUP($F1497,Experiment!$A$2:$W$90,MATCH(Results!AG$1,Experiment!$A$1:$W$1,0),FALSE)</f>
        <v>1</v>
      </c>
      <c r="AH1497" s="3">
        <f>VLOOKUP($F1497,Experiment!$A$2:$W$90,MATCH(Results!AH$1,Experiment!$A$1:$W$1,0),FALSE)</f>
        <v>0.625</v>
      </c>
      <c r="AI1497" s="3">
        <f>VLOOKUP($F1497,Experiment!$A$2:$X$90,MATCH(Results!AI$1,Experiment!$A$1:$X$1,0),FALSE)</f>
        <v>0.375</v>
      </c>
      <c r="AJ1497" s="2">
        <f>Table1[[#This Row],[Gain]]^Table1[[#This Row],[θ]]</f>
        <v>100</v>
      </c>
      <c r="AK1497" s="2">
        <f>-Table1[[#This Row],[λ]]*-Table1[[#This Row],[Loss]]^Table1[[#This Row],[θ]]</f>
        <v>180</v>
      </c>
      <c r="AL1497" s="2">
        <f>Table1[[#This Row],[v_n_w_g]]-Table1[[#This Row],[v_n_w_l]]</f>
        <v>-80</v>
      </c>
      <c r="AM1497" s="2">
        <f>IF(Table1[[#This Row],[diff_v]]&gt;=1,1,0)</f>
        <v>0</v>
      </c>
    </row>
    <row r="1498" spans="1:39" hidden="1" x14ac:dyDescent="0.3">
      <c r="A1498">
        <v>9</v>
      </c>
      <c r="B1498" t="s">
        <v>48</v>
      </c>
      <c r="C1498" s="22">
        <f>VLOOKUP(Table1[[#This Row],[Subject]],'Subject Profile'!$A$2:$E$8,4,FALSE)</f>
        <v>1</v>
      </c>
      <c r="D1498" s="22">
        <f>VLOOKUP(Table1[[#This Row],[Subject]],'Subject Profile'!$A$2:$E$8,5,FALSE)</f>
        <v>-2</v>
      </c>
      <c r="E1498" t="s">
        <v>108</v>
      </c>
      <c r="F1498" t="s">
        <v>60</v>
      </c>
      <c r="G1498" t="s">
        <v>61</v>
      </c>
      <c r="H1498">
        <f>IF(Table1[[#This Row],[decision]]="accept",1,0)</f>
        <v>0</v>
      </c>
      <c r="I1498">
        <v>0</v>
      </c>
      <c r="J1498">
        <v>110</v>
      </c>
      <c r="K1498">
        <v>1665040956</v>
      </c>
      <c r="L1498">
        <v>6</v>
      </c>
      <c r="M1498" t="str">
        <f>VLOOKUP($F1498,Experiment!$A$2:$U$90,MATCH(Results!M$1,Experiment!$A$1:$U$1,0)+1,FALSE)</f>
        <v>D</v>
      </c>
      <c r="N1498">
        <f>IF(Table1[[#This Row],[Impact]]="I",0,1)</f>
        <v>1</v>
      </c>
      <c r="O1498" s="2">
        <f>VLOOKUP($F1498,Experiment!$A$2:$U$90,MATCH(Results!O$1,Experiment!$A$1:$U$1,0),FALSE)</f>
        <v>0</v>
      </c>
      <c r="P1498" s="3">
        <f>VLOOKUP($F1498,Experiment!$A$2:$U$90,MATCH(Results!P$1,Experiment!$A$1:$U$1,0),FALSE)</f>
        <v>0</v>
      </c>
      <c r="Q1498" s="2">
        <f>VLOOKUP($F1498,Experiment!$A$2:$U$90,MATCH(Results!Q$1,Experiment!$A$1:$U$1,0),FALSE)</f>
        <v>0</v>
      </c>
      <c r="R1498" s="3">
        <f>VLOOKUP($F1498,Experiment!$A$2:$U$90,MATCH(Results!R$1,Experiment!$A$1:$U$1,0),FALSE)</f>
        <v>0</v>
      </c>
      <c r="S1498" s="2">
        <f>VLOOKUP($F1498,Experiment!$A$2:$U$90,MATCH(Results!S$1,Experiment!$A$1:$U$1,0),FALSE)</f>
        <v>0</v>
      </c>
      <c r="T1498" s="2">
        <f>VLOOKUP($F1498,Experiment!$A$2:$U$90,MATCH(Results!T$1,Experiment!$A$1:$U$1,0),FALSE)</f>
        <v>0</v>
      </c>
      <c r="U1498" s="2">
        <f>VLOOKUP($F1498,Experiment!$A$2:$U$90,MATCH(Results!U$1,Experiment!$A$1:$U$1,0),FALSE)</f>
        <v>0</v>
      </c>
      <c r="V1498" s="2">
        <f>VLOOKUP($F1498,Experiment!$A$2:$U$90,MATCH(Results!V$1,Experiment!$A$1:$U$1,0),FALSE)</f>
        <v>0</v>
      </c>
      <c r="W1498" s="3">
        <f>VLOOKUP($F1498,Experiment!$A$2:$U$90,MATCH(Results!W$1,Experiment!$A$1:$U$1,0),FALSE)</f>
        <v>0</v>
      </c>
      <c r="X1498" s="3">
        <f>VLOOKUP($F1498,Experiment!$A$2:$U$90,MATCH(Results!X$1,Experiment!$A$1:$U$1,0),FALSE)</f>
        <v>0</v>
      </c>
      <c r="Y1498" s="2">
        <f>VLOOKUP($F1498,Experiment!$A$2:$U$90,MATCH(Results!Y$1,Experiment!$A$1:$U$1,0),FALSE)</f>
        <v>0</v>
      </c>
      <c r="Z1498" s="3">
        <f>VLOOKUP($F1498,Experiment!$A$2:$U$90,MATCH(Results!Z$1,Experiment!$A$1:$U$1,0),FALSE)</f>
        <v>0</v>
      </c>
      <c r="AA1498" s="3">
        <f>VLOOKUP($F1498,Experiment!$A$2:$U$90,MATCH(Results!AA$1,Experiment!$A$1:$U$1,0),FALSE)</f>
        <v>0</v>
      </c>
      <c r="AB1498" s="3">
        <f>VLOOKUP($F1498,Experiment!$A$2:$U$90,MATCH(Results!AB$1,Experiment!$A$1:$U$1,0),FALSE)</f>
        <v>0</v>
      </c>
      <c r="AC1498" s="3">
        <f>VLOOKUP($F1498,Experiment!$A$2:$U$90,MATCH(Results!AC$1,Experiment!$A$1:$U$1,0),FALSE)</f>
        <v>0</v>
      </c>
      <c r="AD1498" s="2">
        <f>VLOOKUP($F1498,Experiment!$A$2:$U$90,MATCH(Results!AD$1,Experiment!$A$1:$U$1,0),FALSE)</f>
        <v>0</v>
      </c>
      <c r="AE1498" s="2">
        <f>VLOOKUP($F1498,Experiment!$A$2:$U$90,MATCH(Results!AE$1,Experiment!$A$1:$U$1,0),FALSE)</f>
        <v>0</v>
      </c>
      <c r="AF1498" s="2">
        <f>VLOOKUP($F1498,Experiment!$A$2:$U$90,MATCH(Results!AF$1,Experiment!$A$1:$U$1,0),FALSE)</f>
        <v>0</v>
      </c>
      <c r="AG1498" s="2"/>
      <c r="AH1498" s="3">
        <f>VLOOKUP($F1498,Experiment!$A$2:$W$90,MATCH(Results!AH$1,Experiment!$A$1:$W$1,0),FALSE)</f>
        <v>0</v>
      </c>
      <c r="AI1498" s="2">
        <f>VLOOKUP($F1498,Experiment!$A$2:$X$90,MATCH(Results!AI$1,Experiment!$A$1:$X$1,0),FALSE)</f>
        <v>0</v>
      </c>
      <c r="AJ1498" s="2">
        <f>Table1[[#This Row],[Gain]]^Table1[[#This Row],[θ]]</f>
        <v>0</v>
      </c>
      <c r="AK1498" s="2">
        <f>-Table1[[#This Row],[λ]]*-Table1[[#This Row],[Loss]]^Table1[[#This Row],[θ]]</f>
        <v>0</v>
      </c>
      <c r="AL1498" s="2">
        <f>Table1[[#This Row],[v_n_w_g]]-Table1[[#This Row],[v_n_w_l]]</f>
        <v>0</v>
      </c>
      <c r="AM1498" s="2">
        <f>IF(Table1[[#This Row],[diff_v]]&gt;=1,1,0)</f>
        <v>0</v>
      </c>
    </row>
    <row r="1499" spans="1:39" hidden="1" x14ac:dyDescent="0.3">
      <c r="A1499">
        <v>10</v>
      </c>
      <c r="B1499" t="s">
        <v>48</v>
      </c>
      <c r="C1499" s="22">
        <f>VLOOKUP(Table1[[#This Row],[Subject]],'Subject Profile'!$A$2:$E$8,4,FALSE)</f>
        <v>1</v>
      </c>
      <c r="D1499" s="22">
        <f>VLOOKUP(Table1[[#This Row],[Subject]],'Subject Profile'!$A$2:$E$8,5,FALSE)</f>
        <v>-2</v>
      </c>
      <c r="E1499" t="s">
        <v>108</v>
      </c>
      <c r="F1499" t="s">
        <v>51</v>
      </c>
      <c r="G1499" t="s">
        <v>5</v>
      </c>
      <c r="H1499">
        <f>IF(Table1[[#This Row],[decision]]="accept",1,0)</f>
        <v>0</v>
      </c>
      <c r="I1499">
        <v>0</v>
      </c>
      <c r="J1499">
        <v>110</v>
      </c>
      <c r="K1499">
        <v>1665040968</v>
      </c>
      <c r="L1499">
        <v>12</v>
      </c>
      <c r="M1499" t="str">
        <f>VLOOKUP($F1499,Experiment!$A$2:$U$90,MATCH(Results!M$1,Experiment!$A$1:$U$1,0)+1,FALSE)</f>
        <v>I</v>
      </c>
      <c r="N1499">
        <f>IF(Table1[[#This Row],[Impact]]="I",0,1)</f>
        <v>0</v>
      </c>
      <c r="O1499" s="2">
        <f>VLOOKUP($F1499,Experiment!$A$2:$U$90,MATCH(Results!O$1,Experiment!$A$1:$U$1,0),FALSE)</f>
        <v>-90</v>
      </c>
      <c r="P1499" s="3">
        <f>VLOOKUP($F1499,Experiment!$A$2:$U$90,MATCH(Results!P$1,Experiment!$A$1:$U$1,0),FALSE)</f>
        <v>0.5</v>
      </c>
      <c r="Q1499" s="2">
        <f>VLOOKUP($F1499,Experiment!$A$2:$U$90,MATCH(Results!Q$1,Experiment!$A$1:$U$1,0),FALSE)</f>
        <v>80</v>
      </c>
      <c r="R1499" s="3">
        <f>VLOOKUP($F1499,Experiment!$A$2:$U$90,MATCH(Results!R$1,Experiment!$A$1:$U$1,0),FALSE)</f>
        <v>0.5</v>
      </c>
      <c r="S1499" s="2">
        <f>VLOOKUP($F1499,Experiment!$A$2:$U$90,MATCH(Results!S$1,Experiment!$A$1:$U$1,0),FALSE)</f>
        <v>-5</v>
      </c>
      <c r="T1499" s="2">
        <f>VLOOKUP($F1499,Experiment!$A$2:$U$90,MATCH(Results!T$1,Experiment!$A$1:$U$1,0),FALSE)</f>
        <v>7225</v>
      </c>
      <c r="U1499" s="2">
        <f>VLOOKUP($F1499,Experiment!$A$2:$U$90,MATCH(Results!U$1,Experiment!$A$1:$U$1,0),FALSE)</f>
        <v>85</v>
      </c>
      <c r="V1499" s="2">
        <f>VLOOKUP($F1499,Experiment!$A$2:$U$90,MATCH(Results!V$1,Experiment!$A$1:$U$1,0),FALSE)</f>
        <v>4</v>
      </c>
      <c r="W1499" s="3">
        <f>VLOOKUP($F1499,Experiment!$A$2:$U$90,MATCH(Results!W$1,Experiment!$A$1:$U$1,0),FALSE)</f>
        <v>0.25</v>
      </c>
      <c r="X1499" s="3">
        <f>VLOOKUP($F1499,Experiment!$A$2:$U$90,MATCH(Results!X$1,Experiment!$A$1:$U$1,0),FALSE)</f>
        <v>0.75</v>
      </c>
      <c r="Y1499" s="2">
        <f>VLOOKUP($F1499,Experiment!$A$2:$U$90,MATCH(Results!Y$1,Experiment!$A$1:$U$1,0),FALSE)</f>
        <v>1</v>
      </c>
      <c r="Z1499" s="3">
        <f>VLOOKUP($F1499,Experiment!$A$2:$U$90,MATCH(Results!Z$1,Experiment!$A$1:$U$1,0),FALSE)</f>
        <v>0.25</v>
      </c>
      <c r="AA1499" s="3">
        <f>VLOOKUP($F1499,Experiment!$A$2:$U$90,MATCH(Results!AA$1,Experiment!$A$1:$U$1,0),FALSE)</f>
        <v>0.5</v>
      </c>
      <c r="AB1499" s="3">
        <f>VLOOKUP($F1499,Experiment!$A$2:$U$90,MATCH(Results!AB$1,Experiment!$A$1:$U$1,0),FALSE)</f>
        <v>0.375</v>
      </c>
      <c r="AC1499" s="3">
        <f>VLOOKUP($F1499,Experiment!$A$2:$U$90,MATCH(Results!AC$1,Experiment!$A$1:$U$1,0),FALSE)</f>
        <v>0.625</v>
      </c>
      <c r="AD1499" s="2">
        <f>VLOOKUP($F1499,Experiment!$A$2:$U$90,MATCH(Results!AD$1,Experiment!$A$1:$U$1,0),FALSE)</f>
        <v>16.25</v>
      </c>
      <c r="AE1499" s="2">
        <f>VLOOKUP($F1499,Experiment!$A$2:$U$90,MATCH(Results!AE$1,Experiment!$A$1:$U$1,0),FALSE)</f>
        <v>6773.4375</v>
      </c>
      <c r="AF1499" s="2">
        <f>VLOOKUP($F1499,Experiment!$A$2:$U$90,MATCH(Results!AF$1,Experiment!$A$1:$U$1,0),FALSE)</f>
        <v>82.300896106907615</v>
      </c>
      <c r="AG1499" s="3">
        <f>VLOOKUP($F1499,Experiment!$A$2:$W$90,MATCH(Results!AG$1,Experiment!$A$1:$W$1,0),FALSE)</f>
        <v>1</v>
      </c>
      <c r="AH1499" s="3">
        <f>VLOOKUP($F1499,Experiment!$A$2:$W$90,MATCH(Results!AH$1,Experiment!$A$1:$W$1,0),FALSE)</f>
        <v>0.625</v>
      </c>
      <c r="AI1499" s="3">
        <f>VLOOKUP($F1499,Experiment!$A$2:$X$90,MATCH(Results!AI$1,Experiment!$A$1:$X$1,0),FALSE)</f>
        <v>0.375</v>
      </c>
      <c r="AJ1499" s="2">
        <f>Table1[[#This Row],[Gain]]^Table1[[#This Row],[θ]]</f>
        <v>80</v>
      </c>
      <c r="AK1499" s="2">
        <f>-Table1[[#This Row],[λ]]*-Table1[[#This Row],[Loss]]^Table1[[#This Row],[θ]]</f>
        <v>180</v>
      </c>
      <c r="AL1499" s="2">
        <f>Table1[[#This Row],[v_n_w_g]]-Table1[[#This Row],[v_n_w_l]]</f>
        <v>-100</v>
      </c>
      <c r="AM1499" s="2">
        <f>IF(Table1[[#This Row],[diff_v]]&gt;=1,1,0)</f>
        <v>0</v>
      </c>
    </row>
    <row r="1500" spans="1:39" hidden="1" x14ac:dyDescent="0.3">
      <c r="A1500">
        <v>11</v>
      </c>
      <c r="B1500" t="s">
        <v>48</v>
      </c>
      <c r="C1500" s="22">
        <f>VLOOKUP(Table1[[#This Row],[Subject]],'Subject Profile'!$A$2:$E$8,4,FALSE)</f>
        <v>1</v>
      </c>
      <c r="D1500" s="22">
        <f>VLOOKUP(Table1[[#This Row],[Subject]],'Subject Profile'!$A$2:$E$8,5,FALSE)</f>
        <v>-2</v>
      </c>
      <c r="E1500" t="s">
        <v>108</v>
      </c>
      <c r="F1500" t="s">
        <v>62</v>
      </c>
      <c r="G1500" t="s">
        <v>7</v>
      </c>
      <c r="H1500">
        <f>IF(Table1[[#This Row],[decision]]="accept",1,0)</f>
        <v>1</v>
      </c>
      <c r="I1500">
        <v>-10</v>
      </c>
      <c r="J1500">
        <v>100</v>
      </c>
      <c r="K1500">
        <v>1665040989</v>
      </c>
      <c r="L1500">
        <v>21</v>
      </c>
      <c r="M1500" t="str">
        <f>VLOOKUP($F1500,Experiment!$A$2:$U$90,MATCH(Results!M$1,Experiment!$A$1:$U$1,0)+1,FALSE)</f>
        <v>G</v>
      </c>
      <c r="N1500">
        <f>IF(Table1[[#This Row],[Impact]]="I",0,1)</f>
        <v>1</v>
      </c>
      <c r="O1500" s="2">
        <f>VLOOKUP($F1500,Experiment!$A$2:$U$90,MATCH(Results!O$1,Experiment!$A$1:$U$1,0),FALSE)</f>
        <v>-10</v>
      </c>
      <c r="P1500" s="3">
        <f>VLOOKUP($F1500,Experiment!$A$2:$U$90,MATCH(Results!P$1,Experiment!$A$1:$U$1,0),FALSE)</f>
        <v>0.5</v>
      </c>
      <c r="Q1500" s="2">
        <f>VLOOKUP($F1500,Experiment!$A$2:$U$90,MATCH(Results!Q$1,Experiment!$A$1:$U$1,0),FALSE)</f>
        <v>20</v>
      </c>
      <c r="R1500" s="3">
        <f>VLOOKUP($F1500,Experiment!$A$2:$U$90,MATCH(Results!R$1,Experiment!$A$1:$U$1,0),FALSE)</f>
        <v>0.5</v>
      </c>
      <c r="S1500" s="2">
        <f>VLOOKUP($F1500,Experiment!$A$2:$U$90,MATCH(Results!S$1,Experiment!$A$1:$U$1,0),FALSE)</f>
        <v>5</v>
      </c>
      <c r="T1500" s="2">
        <f>VLOOKUP($F1500,Experiment!$A$2:$U$90,MATCH(Results!T$1,Experiment!$A$1:$U$1,0),FALSE)</f>
        <v>225</v>
      </c>
      <c r="U1500" s="2">
        <f>VLOOKUP($F1500,Experiment!$A$2:$U$90,MATCH(Results!U$1,Experiment!$A$1:$U$1,0),FALSE)</f>
        <v>15</v>
      </c>
      <c r="V1500" s="2">
        <f>VLOOKUP($F1500,Experiment!$A$2:$U$90,MATCH(Results!V$1,Experiment!$A$1:$U$1,0),FALSE)</f>
        <v>4</v>
      </c>
      <c r="W1500" s="3">
        <f>VLOOKUP($F1500,Experiment!$A$2:$U$90,MATCH(Results!W$1,Experiment!$A$1:$U$1,0),FALSE)</f>
        <v>0.25</v>
      </c>
      <c r="X1500" s="3">
        <f>VLOOKUP($F1500,Experiment!$A$2:$U$90,MATCH(Results!X$1,Experiment!$A$1:$U$1,0),FALSE)</f>
        <v>0.75</v>
      </c>
      <c r="Y1500" s="2">
        <f>VLOOKUP($F1500,Experiment!$A$2:$U$90,MATCH(Results!Y$1,Experiment!$A$1:$U$1,0),FALSE)</f>
        <v>2</v>
      </c>
      <c r="Z1500" s="3">
        <f>VLOOKUP($F1500,Experiment!$A$2:$U$90,MATCH(Results!Z$1,Experiment!$A$1:$U$1,0),FALSE)</f>
        <v>0.5</v>
      </c>
      <c r="AA1500" s="3">
        <f>VLOOKUP($F1500,Experiment!$A$2:$U$90,MATCH(Results!AA$1,Experiment!$A$1:$U$1,0),FALSE)</f>
        <v>0.25</v>
      </c>
      <c r="AB1500" s="3">
        <f>VLOOKUP($F1500,Experiment!$A$2:$U$90,MATCH(Results!AB$1,Experiment!$A$1:$U$1,0),FALSE)</f>
        <v>0.625</v>
      </c>
      <c r="AC1500" s="3">
        <f>VLOOKUP($F1500,Experiment!$A$2:$U$90,MATCH(Results!AC$1,Experiment!$A$1:$U$1,0),FALSE)</f>
        <v>0.375</v>
      </c>
      <c r="AD1500" s="2">
        <f>VLOOKUP($F1500,Experiment!$A$2:$U$90,MATCH(Results!AD$1,Experiment!$A$1:$U$1,0),FALSE)</f>
        <v>1.25</v>
      </c>
      <c r="AE1500" s="2">
        <f>VLOOKUP($F1500,Experiment!$A$2:$U$90,MATCH(Results!AE$1,Experiment!$A$1:$U$1,0),FALSE)</f>
        <v>210.9375</v>
      </c>
      <c r="AF1500" s="2">
        <f>VLOOKUP($F1500,Experiment!$A$2:$U$90,MATCH(Results!AF$1,Experiment!$A$1:$U$1,0),FALSE)</f>
        <v>14.523687548277813</v>
      </c>
      <c r="AG1500" s="3">
        <f>VLOOKUP($F1500,Experiment!$A$2:$W$90,MATCH(Results!AG$1,Experiment!$A$1:$W$1,0),FALSE)</f>
        <v>0.82730419370997643</v>
      </c>
      <c r="AH1500" s="3">
        <f>VLOOKUP($F1500,Experiment!$A$2:$W$90,MATCH(Results!AH$1,Experiment!$A$1:$W$1,0),FALSE)</f>
        <v>0.38648875795104182</v>
      </c>
      <c r="AI1500" s="3">
        <f>VLOOKUP($F1500,Experiment!$A$2:$X$90,MATCH(Results!AI$1,Experiment!$A$1:$X$1,0),FALSE)</f>
        <v>0.61351124204895813</v>
      </c>
      <c r="AJ1500" s="2">
        <f>Table1[[#This Row],[Gain]]^Table1[[#This Row],[θ]]</f>
        <v>20</v>
      </c>
      <c r="AK1500" s="2">
        <f>-Table1[[#This Row],[λ]]*-Table1[[#This Row],[Loss]]^Table1[[#This Row],[θ]]</f>
        <v>20</v>
      </c>
      <c r="AL1500" s="2">
        <f>Table1[[#This Row],[v_n_w_g]]-Table1[[#This Row],[v_n_w_l]]</f>
        <v>0</v>
      </c>
      <c r="AM1500" s="2">
        <f>IF(Table1[[#This Row],[diff_v]]&gt;=1,1,0)</f>
        <v>0</v>
      </c>
    </row>
    <row r="1501" spans="1:39" hidden="1" x14ac:dyDescent="0.3">
      <c r="A1501">
        <v>12</v>
      </c>
      <c r="B1501" t="s">
        <v>48</v>
      </c>
      <c r="C1501" s="22">
        <f>VLOOKUP(Table1[[#This Row],[Subject]],'Subject Profile'!$A$2:$E$8,4,FALSE)</f>
        <v>1</v>
      </c>
      <c r="D1501" s="22">
        <f>VLOOKUP(Table1[[#This Row],[Subject]],'Subject Profile'!$A$2:$E$8,5,FALSE)</f>
        <v>-2</v>
      </c>
      <c r="E1501" t="s">
        <v>108</v>
      </c>
      <c r="F1501" t="s">
        <v>55</v>
      </c>
      <c r="G1501" t="s">
        <v>56</v>
      </c>
      <c r="H1501">
        <f>IF(Table1[[#This Row],[decision]]="accept",1,0)</f>
        <v>0</v>
      </c>
      <c r="I1501">
        <v>0</v>
      </c>
      <c r="J1501">
        <v>100</v>
      </c>
      <c r="K1501">
        <v>1665041024</v>
      </c>
      <c r="L1501">
        <v>35</v>
      </c>
      <c r="M1501" t="str">
        <f>VLOOKUP($F1501,Experiment!$A$2:$U$90,MATCH(Results!M$1,Experiment!$A$1:$U$1,0)+1,FALSE)</f>
        <v>R</v>
      </c>
      <c r="N1501">
        <f>IF(Table1[[#This Row],[Impact]]="I",0,1)</f>
        <v>1</v>
      </c>
      <c r="O1501" s="2">
        <f>VLOOKUP($F1501,Experiment!$A$2:$U$90,MATCH(Results!O$1,Experiment!$A$1:$U$1,0),FALSE)</f>
        <v>0</v>
      </c>
      <c r="P1501" s="3">
        <f>VLOOKUP($F1501,Experiment!$A$2:$U$90,MATCH(Results!P$1,Experiment!$A$1:$U$1,0),FALSE)</f>
        <v>0</v>
      </c>
      <c r="Q1501" s="2">
        <f>VLOOKUP($F1501,Experiment!$A$2:$U$90,MATCH(Results!Q$1,Experiment!$A$1:$U$1,0),FALSE)</f>
        <v>0</v>
      </c>
      <c r="R1501" s="3">
        <f>VLOOKUP($F1501,Experiment!$A$2:$U$90,MATCH(Results!R$1,Experiment!$A$1:$U$1,0),FALSE)</f>
        <v>0</v>
      </c>
      <c r="S1501" s="2">
        <f>VLOOKUP($F1501,Experiment!$A$2:$U$90,MATCH(Results!S$1,Experiment!$A$1:$U$1,0),FALSE)</f>
        <v>0</v>
      </c>
      <c r="T1501" s="2">
        <f>VLOOKUP($F1501,Experiment!$A$2:$U$90,MATCH(Results!T$1,Experiment!$A$1:$U$1,0),FALSE)</f>
        <v>0</v>
      </c>
      <c r="U1501" s="2">
        <f>VLOOKUP($F1501,Experiment!$A$2:$U$90,MATCH(Results!U$1,Experiment!$A$1:$U$1,0),FALSE)</f>
        <v>0</v>
      </c>
      <c r="V1501" s="2">
        <f>VLOOKUP($F1501,Experiment!$A$2:$U$90,MATCH(Results!V$1,Experiment!$A$1:$U$1,0),FALSE)</f>
        <v>0</v>
      </c>
      <c r="W1501" s="3">
        <f>VLOOKUP($F1501,Experiment!$A$2:$U$90,MATCH(Results!W$1,Experiment!$A$1:$U$1,0),FALSE)</f>
        <v>0</v>
      </c>
      <c r="X1501" s="3">
        <f>VLOOKUP($F1501,Experiment!$A$2:$U$90,MATCH(Results!X$1,Experiment!$A$1:$U$1,0),FALSE)</f>
        <v>0</v>
      </c>
      <c r="Y1501" s="2">
        <f>VLOOKUP($F1501,Experiment!$A$2:$U$90,MATCH(Results!Y$1,Experiment!$A$1:$U$1,0),FALSE)</f>
        <v>0</v>
      </c>
      <c r="Z1501" s="3">
        <f>VLOOKUP($F1501,Experiment!$A$2:$U$90,MATCH(Results!Z$1,Experiment!$A$1:$U$1,0),FALSE)</f>
        <v>0</v>
      </c>
      <c r="AA1501" s="3">
        <f>VLOOKUP($F1501,Experiment!$A$2:$U$90,MATCH(Results!AA$1,Experiment!$A$1:$U$1,0),FALSE)</f>
        <v>0</v>
      </c>
      <c r="AB1501" s="3">
        <f>VLOOKUP($F1501,Experiment!$A$2:$U$90,MATCH(Results!AB$1,Experiment!$A$1:$U$1,0),FALSE)</f>
        <v>0</v>
      </c>
      <c r="AC1501" s="3">
        <f>VLOOKUP($F1501,Experiment!$A$2:$U$90,MATCH(Results!AC$1,Experiment!$A$1:$U$1,0),FALSE)</f>
        <v>0</v>
      </c>
      <c r="AD1501" s="2">
        <f>VLOOKUP($F1501,Experiment!$A$2:$U$90,MATCH(Results!AD$1,Experiment!$A$1:$U$1,0),FALSE)</f>
        <v>0</v>
      </c>
      <c r="AE1501" s="2">
        <f>VLOOKUP($F1501,Experiment!$A$2:$U$90,MATCH(Results!AE$1,Experiment!$A$1:$U$1,0),FALSE)</f>
        <v>0</v>
      </c>
      <c r="AF1501" s="2">
        <f>VLOOKUP($F1501,Experiment!$A$2:$U$90,MATCH(Results!AF$1,Experiment!$A$1:$U$1,0),FALSE)</f>
        <v>0</v>
      </c>
      <c r="AG1501" s="2"/>
      <c r="AH1501" s="3">
        <f>VLOOKUP($F1501,Experiment!$A$2:$W$90,MATCH(Results!AH$1,Experiment!$A$1:$W$1,0),FALSE)</f>
        <v>0</v>
      </c>
      <c r="AI1501" s="2">
        <f>VLOOKUP($F1501,Experiment!$A$2:$X$90,MATCH(Results!AI$1,Experiment!$A$1:$X$1,0),FALSE)</f>
        <v>0</v>
      </c>
      <c r="AJ1501" s="2">
        <f>Table1[[#This Row],[Gain]]^Table1[[#This Row],[θ]]</f>
        <v>0</v>
      </c>
      <c r="AK1501" s="2">
        <f>-Table1[[#This Row],[λ]]*-Table1[[#This Row],[Loss]]^Table1[[#This Row],[θ]]</f>
        <v>0</v>
      </c>
      <c r="AL1501" s="2">
        <f>Table1[[#This Row],[v_n_w_g]]-Table1[[#This Row],[v_n_w_l]]</f>
        <v>0</v>
      </c>
      <c r="AM1501" s="2">
        <f>IF(Table1[[#This Row],[diff_v]]&gt;=1,1,0)</f>
        <v>0</v>
      </c>
    </row>
    <row r="1502" spans="1:39" hidden="1" x14ac:dyDescent="0.3">
      <c r="A1502">
        <v>13</v>
      </c>
      <c r="B1502" t="s">
        <v>48</v>
      </c>
      <c r="C1502" s="22">
        <f>VLOOKUP(Table1[[#This Row],[Subject]],'Subject Profile'!$A$2:$E$8,4,FALSE)</f>
        <v>1</v>
      </c>
      <c r="D1502" s="22">
        <f>VLOOKUP(Table1[[#This Row],[Subject]],'Subject Profile'!$A$2:$E$8,5,FALSE)</f>
        <v>-2</v>
      </c>
      <c r="E1502" t="s">
        <v>108</v>
      </c>
      <c r="F1502" t="s">
        <v>68</v>
      </c>
      <c r="G1502" t="s">
        <v>5</v>
      </c>
      <c r="H1502">
        <f>IF(Table1[[#This Row],[decision]]="accept",1,0)</f>
        <v>0</v>
      </c>
      <c r="I1502">
        <v>0</v>
      </c>
      <c r="J1502">
        <v>100</v>
      </c>
      <c r="K1502">
        <v>1665041106</v>
      </c>
      <c r="L1502">
        <v>82</v>
      </c>
      <c r="M1502" t="str">
        <f>VLOOKUP($F1502,Experiment!$A$2:$U$90,MATCH(Results!M$1,Experiment!$A$1:$U$1,0)+1,FALSE)</f>
        <v>G</v>
      </c>
      <c r="N1502">
        <f>IF(Table1[[#This Row],[Impact]]="I",0,1)</f>
        <v>1</v>
      </c>
      <c r="O1502" s="2">
        <f>VLOOKUP($F1502,Experiment!$A$2:$U$90,MATCH(Results!O$1,Experiment!$A$1:$U$1,0),FALSE)</f>
        <v>-50</v>
      </c>
      <c r="P1502" s="3">
        <f>VLOOKUP($F1502,Experiment!$A$2:$U$90,MATCH(Results!P$1,Experiment!$A$1:$U$1,0),FALSE)</f>
        <v>0.5</v>
      </c>
      <c r="Q1502" s="2">
        <f>VLOOKUP($F1502,Experiment!$A$2:$U$90,MATCH(Results!Q$1,Experiment!$A$1:$U$1,0),FALSE)</f>
        <v>60</v>
      </c>
      <c r="R1502" s="3">
        <f>VLOOKUP($F1502,Experiment!$A$2:$U$90,MATCH(Results!R$1,Experiment!$A$1:$U$1,0),FALSE)</f>
        <v>0.5</v>
      </c>
      <c r="S1502" s="2">
        <f>VLOOKUP($F1502,Experiment!$A$2:$U$90,MATCH(Results!S$1,Experiment!$A$1:$U$1,0),FALSE)</f>
        <v>5</v>
      </c>
      <c r="T1502" s="2">
        <f>VLOOKUP($F1502,Experiment!$A$2:$U$90,MATCH(Results!T$1,Experiment!$A$1:$U$1,0),FALSE)</f>
        <v>3025</v>
      </c>
      <c r="U1502" s="2">
        <f>VLOOKUP($F1502,Experiment!$A$2:$U$90,MATCH(Results!U$1,Experiment!$A$1:$U$1,0),FALSE)</f>
        <v>55</v>
      </c>
      <c r="V1502" s="2">
        <f>VLOOKUP($F1502,Experiment!$A$2:$U$90,MATCH(Results!V$1,Experiment!$A$1:$U$1,0),FALSE)</f>
        <v>2</v>
      </c>
      <c r="W1502" s="3">
        <f>VLOOKUP($F1502,Experiment!$A$2:$U$90,MATCH(Results!W$1,Experiment!$A$1:$U$1,0),FALSE)</f>
        <v>0.25</v>
      </c>
      <c r="X1502" s="3">
        <f>VLOOKUP($F1502,Experiment!$A$2:$U$90,MATCH(Results!X$1,Experiment!$A$1:$U$1,0),FALSE)</f>
        <v>0.75</v>
      </c>
      <c r="Y1502" s="2">
        <f>VLOOKUP($F1502,Experiment!$A$2:$U$90,MATCH(Results!Y$1,Experiment!$A$1:$U$1,0),FALSE)</f>
        <v>2</v>
      </c>
      <c r="Z1502" s="3">
        <f>VLOOKUP($F1502,Experiment!$A$2:$U$90,MATCH(Results!Z$1,Experiment!$A$1:$U$1,0),FALSE)</f>
        <v>0.5</v>
      </c>
      <c r="AA1502" s="3">
        <f>VLOOKUP($F1502,Experiment!$A$2:$U$90,MATCH(Results!AA$1,Experiment!$A$1:$U$1,0),FALSE)</f>
        <v>0.25</v>
      </c>
      <c r="AB1502" s="3">
        <f>VLOOKUP($F1502,Experiment!$A$2:$U$90,MATCH(Results!AB$1,Experiment!$A$1:$U$1,0),FALSE)</f>
        <v>0.625</v>
      </c>
      <c r="AC1502" s="3">
        <f>VLOOKUP($F1502,Experiment!$A$2:$U$90,MATCH(Results!AC$1,Experiment!$A$1:$U$1,0),FALSE)</f>
        <v>0.375</v>
      </c>
      <c r="AD1502" s="2">
        <f>VLOOKUP($F1502,Experiment!$A$2:$U$90,MATCH(Results!AD$1,Experiment!$A$1:$U$1,0),FALSE)</f>
        <v>-8.75</v>
      </c>
      <c r="AE1502" s="2">
        <f>VLOOKUP($F1502,Experiment!$A$2:$U$90,MATCH(Results!AE$1,Experiment!$A$1:$U$1,0),FALSE)</f>
        <v>2835.9375</v>
      </c>
      <c r="AF1502" s="2">
        <f>VLOOKUP($F1502,Experiment!$A$2:$U$90,MATCH(Results!AF$1,Experiment!$A$1:$U$1,0),FALSE)</f>
        <v>53.253521010351982</v>
      </c>
      <c r="AG1502" s="3">
        <f>VLOOKUP($F1502,Experiment!$A$2:$W$90,MATCH(Results!AG$1,Experiment!$A$1:$W$1,0),FALSE)</f>
        <v>0.82730419370997643</v>
      </c>
      <c r="AH1502" s="3">
        <f>VLOOKUP($F1502,Experiment!$A$2:$W$90,MATCH(Results!AH$1,Experiment!$A$1:$W$1,0),FALSE)</f>
        <v>0.38648875795104182</v>
      </c>
      <c r="AI1502" s="3">
        <f>VLOOKUP($F1502,Experiment!$A$2:$X$90,MATCH(Results!AI$1,Experiment!$A$1:$X$1,0),FALSE)</f>
        <v>0.61351124204895813</v>
      </c>
      <c r="AJ1502" s="2">
        <f>Table1[[#This Row],[Gain]]^Table1[[#This Row],[θ]]</f>
        <v>60</v>
      </c>
      <c r="AK1502" s="2">
        <f>-Table1[[#This Row],[λ]]*-Table1[[#This Row],[Loss]]^Table1[[#This Row],[θ]]</f>
        <v>100</v>
      </c>
      <c r="AL1502" s="2">
        <f>Table1[[#This Row],[v_n_w_g]]-Table1[[#This Row],[v_n_w_l]]</f>
        <v>-40</v>
      </c>
      <c r="AM1502" s="2">
        <f>IF(Table1[[#This Row],[diff_v]]&gt;=1,1,0)</f>
        <v>0</v>
      </c>
    </row>
    <row r="1503" spans="1:39" hidden="1" x14ac:dyDescent="0.3">
      <c r="A1503">
        <v>14</v>
      </c>
      <c r="B1503" t="s">
        <v>48</v>
      </c>
      <c r="C1503" s="22">
        <f>VLOOKUP(Table1[[#This Row],[Subject]],'Subject Profile'!$A$2:$E$8,4,FALSE)</f>
        <v>1</v>
      </c>
      <c r="D1503" s="22">
        <f>VLOOKUP(Table1[[#This Row],[Subject]],'Subject Profile'!$A$2:$E$8,5,FALSE)</f>
        <v>-2</v>
      </c>
      <c r="E1503" t="s">
        <v>108</v>
      </c>
      <c r="F1503" t="s">
        <v>74</v>
      </c>
      <c r="G1503" t="s">
        <v>7</v>
      </c>
      <c r="H1503">
        <f>IF(Table1[[#This Row],[decision]]="accept",1,0)</f>
        <v>1</v>
      </c>
      <c r="I1503">
        <v>-10</v>
      </c>
      <c r="J1503">
        <v>90</v>
      </c>
      <c r="K1503">
        <v>1665041114</v>
      </c>
      <c r="L1503">
        <v>8</v>
      </c>
      <c r="M1503" t="str">
        <f>VLOOKUP($F1503,Experiment!$A$2:$U$90,MATCH(Results!M$1,Experiment!$A$1:$U$1,0)+1,FALSE)</f>
        <v>G</v>
      </c>
      <c r="N1503">
        <f>IF(Table1[[#This Row],[Impact]]="I",0,1)</f>
        <v>1</v>
      </c>
      <c r="O1503" s="2">
        <f>VLOOKUP($F1503,Experiment!$A$2:$U$90,MATCH(Results!O$1,Experiment!$A$1:$U$1,0),FALSE)</f>
        <v>-10</v>
      </c>
      <c r="P1503" s="3">
        <f>VLOOKUP($F1503,Experiment!$A$2:$U$90,MATCH(Results!P$1,Experiment!$A$1:$U$1,0),FALSE)</f>
        <v>0.5</v>
      </c>
      <c r="Q1503" s="2">
        <f>VLOOKUP($F1503,Experiment!$A$2:$U$90,MATCH(Results!Q$1,Experiment!$A$1:$U$1,0),FALSE)</f>
        <v>30</v>
      </c>
      <c r="R1503" s="3">
        <f>VLOOKUP($F1503,Experiment!$A$2:$U$90,MATCH(Results!R$1,Experiment!$A$1:$U$1,0),FALSE)</f>
        <v>0.5</v>
      </c>
      <c r="S1503" s="2">
        <f>VLOOKUP($F1503,Experiment!$A$2:$U$90,MATCH(Results!S$1,Experiment!$A$1:$U$1,0),FALSE)</f>
        <v>10</v>
      </c>
      <c r="T1503" s="2">
        <f>VLOOKUP($F1503,Experiment!$A$2:$U$90,MATCH(Results!T$1,Experiment!$A$1:$U$1,0),FALSE)</f>
        <v>400</v>
      </c>
      <c r="U1503" s="2">
        <f>VLOOKUP($F1503,Experiment!$A$2:$U$90,MATCH(Results!U$1,Experiment!$A$1:$U$1,0),FALSE)</f>
        <v>20</v>
      </c>
      <c r="V1503" s="2">
        <f>VLOOKUP($F1503,Experiment!$A$2:$U$90,MATCH(Results!V$1,Experiment!$A$1:$U$1,0),FALSE)</f>
        <v>2</v>
      </c>
      <c r="W1503" s="3">
        <f>VLOOKUP($F1503,Experiment!$A$2:$U$90,MATCH(Results!W$1,Experiment!$A$1:$U$1,0),FALSE)</f>
        <v>0.25</v>
      </c>
      <c r="X1503" s="3">
        <f>VLOOKUP($F1503,Experiment!$A$2:$U$90,MATCH(Results!X$1,Experiment!$A$1:$U$1,0),FALSE)</f>
        <v>0.75</v>
      </c>
      <c r="Y1503" s="2">
        <f>VLOOKUP($F1503,Experiment!$A$2:$U$90,MATCH(Results!Y$1,Experiment!$A$1:$U$1,0),FALSE)</f>
        <v>2</v>
      </c>
      <c r="Z1503" s="3">
        <f>VLOOKUP($F1503,Experiment!$A$2:$U$90,MATCH(Results!Z$1,Experiment!$A$1:$U$1,0),FALSE)</f>
        <v>0.5</v>
      </c>
      <c r="AA1503" s="3">
        <f>VLOOKUP($F1503,Experiment!$A$2:$U$90,MATCH(Results!AA$1,Experiment!$A$1:$U$1,0),FALSE)</f>
        <v>0.25</v>
      </c>
      <c r="AB1503" s="3">
        <f>VLOOKUP($F1503,Experiment!$A$2:$U$90,MATCH(Results!AB$1,Experiment!$A$1:$U$1,0),FALSE)</f>
        <v>0.625</v>
      </c>
      <c r="AC1503" s="3">
        <f>VLOOKUP($F1503,Experiment!$A$2:$U$90,MATCH(Results!AC$1,Experiment!$A$1:$U$1,0),FALSE)</f>
        <v>0.375</v>
      </c>
      <c r="AD1503" s="2">
        <f>VLOOKUP($F1503,Experiment!$A$2:$U$90,MATCH(Results!AD$1,Experiment!$A$1:$U$1,0),FALSE)</f>
        <v>5</v>
      </c>
      <c r="AE1503" s="2">
        <f>VLOOKUP($F1503,Experiment!$A$2:$U$90,MATCH(Results!AE$1,Experiment!$A$1:$U$1,0),FALSE)</f>
        <v>375</v>
      </c>
      <c r="AF1503" s="2">
        <f>VLOOKUP($F1503,Experiment!$A$2:$U$90,MATCH(Results!AF$1,Experiment!$A$1:$U$1,0),FALSE)</f>
        <v>19.364916731037084</v>
      </c>
      <c r="AG1503" s="3">
        <f>VLOOKUP($F1503,Experiment!$A$2:$W$90,MATCH(Results!AG$1,Experiment!$A$1:$W$1,0),FALSE)</f>
        <v>0.82730419370997643</v>
      </c>
      <c r="AH1503" s="3">
        <f>VLOOKUP($F1503,Experiment!$A$2:$W$90,MATCH(Results!AH$1,Experiment!$A$1:$W$1,0),FALSE)</f>
        <v>0.38648875795104182</v>
      </c>
      <c r="AI1503" s="3">
        <f>VLOOKUP($F1503,Experiment!$A$2:$X$90,MATCH(Results!AI$1,Experiment!$A$1:$X$1,0),FALSE)</f>
        <v>0.61351124204895813</v>
      </c>
      <c r="AJ1503" s="2">
        <f>Table1[[#This Row],[Gain]]^Table1[[#This Row],[θ]]</f>
        <v>30</v>
      </c>
      <c r="AK1503" s="2">
        <f>-Table1[[#This Row],[λ]]*-Table1[[#This Row],[Loss]]^Table1[[#This Row],[θ]]</f>
        <v>20</v>
      </c>
      <c r="AL1503" s="2">
        <f>Table1[[#This Row],[v_n_w_g]]-Table1[[#This Row],[v_n_w_l]]</f>
        <v>10</v>
      </c>
      <c r="AM1503" s="2">
        <f>IF(Table1[[#This Row],[diff_v]]&gt;=1,1,0)</f>
        <v>1</v>
      </c>
    </row>
    <row r="1504" spans="1:39" hidden="1" x14ac:dyDescent="0.3">
      <c r="A1504">
        <v>15</v>
      </c>
      <c r="B1504" t="s">
        <v>48</v>
      </c>
      <c r="C1504" s="22">
        <f>VLOOKUP(Table1[[#This Row],[Subject]],'Subject Profile'!$A$2:$E$8,4,FALSE)</f>
        <v>1</v>
      </c>
      <c r="D1504" s="22">
        <f>VLOOKUP(Table1[[#This Row],[Subject]],'Subject Profile'!$A$2:$E$8,5,FALSE)</f>
        <v>-2</v>
      </c>
      <c r="E1504" t="s">
        <v>108</v>
      </c>
      <c r="F1504" t="s">
        <v>102</v>
      </c>
      <c r="G1504" t="s">
        <v>7</v>
      </c>
      <c r="H1504">
        <f>IF(Table1[[#This Row],[decision]]="accept",1,0)</f>
        <v>1</v>
      </c>
      <c r="I1504">
        <v>20</v>
      </c>
      <c r="J1504">
        <v>110</v>
      </c>
      <c r="K1504">
        <v>1665041127</v>
      </c>
      <c r="L1504">
        <v>13</v>
      </c>
      <c r="M1504" t="str">
        <f>VLOOKUP($F1504,Experiment!$A$2:$U$90,MATCH(Results!M$1,Experiment!$A$1:$U$1,0)+1,FALSE)</f>
        <v>I</v>
      </c>
      <c r="N1504">
        <f>IF(Table1[[#This Row],[Impact]]="I",0,1)</f>
        <v>0</v>
      </c>
      <c r="O1504" s="2">
        <f>VLOOKUP($F1504,Experiment!$A$2:$U$90,MATCH(Results!O$1,Experiment!$A$1:$U$1,0),FALSE)</f>
        <v>-10</v>
      </c>
      <c r="P1504" s="3">
        <f>VLOOKUP($F1504,Experiment!$A$2:$U$90,MATCH(Results!P$1,Experiment!$A$1:$U$1,0),FALSE)</f>
        <v>0.5</v>
      </c>
      <c r="Q1504" s="2">
        <f>VLOOKUP($F1504,Experiment!$A$2:$U$90,MATCH(Results!Q$1,Experiment!$A$1:$U$1,0),FALSE)</f>
        <v>20</v>
      </c>
      <c r="R1504" s="3">
        <f>VLOOKUP($F1504,Experiment!$A$2:$U$90,MATCH(Results!R$1,Experiment!$A$1:$U$1,0),FALSE)</f>
        <v>0.5</v>
      </c>
      <c r="S1504" s="2">
        <f>VLOOKUP($F1504,Experiment!$A$2:$U$90,MATCH(Results!S$1,Experiment!$A$1:$U$1,0),FALSE)</f>
        <v>5</v>
      </c>
      <c r="T1504" s="2">
        <f>VLOOKUP($F1504,Experiment!$A$2:$U$90,MATCH(Results!T$1,Experiment!$A$1:$U$1,0),FALSE)</f>
        <v>225</v>
      </c>
      <c r="U1504" s="2">
        <f>VLOOKUP($F1504,Experiment!$A$2:$U$90,MATCH(Results!U$1,Experiment!$A$1:$U$1,0),FALSE)</f>
        <v>15</v>
      </c>
      <c r="V1504" s="2">
        <f>VLOOKUP($F1504,Experiment!$A$2:$U$90,MATCH(Results!V$1,Experiment!$A$1:$U$1,0),FALSE)</f>
        <v>2</v>
      </c>
      <c r="W1504" s="3">
        <f>VLOOKUP($F1504,Experiment!$A$2:$U$90,MATCH(Results!W$1,Experiment!$A$1:$U$1,0),FALSE)</f>
        <v>0.25</v>
      </c>
      <c r="X1504" s="3">
        <f>VLOOKUP($F1504,Experiment!$A$2:$U$90,MATCH(Results!X$1,Experiment!$A$1:$U$1,0),FALSE)</f>
        <v>0.75</v>
      </c>
      <c r="Y1504" s="2">
        <f>VLOOKUP($F1504,Experiment!$A$2:$U$90,MATCH(Results!Y$1,Experiment!$A$1:$U$1,0),FALSE)</f>
        <v>2</v>
      </c>
      <c r="Z1504" s="3">
        <f>VLOOKUP($F1504,Experiment!$A$2:$U$90,MATCH(Results!Z$1,Experiment!$A$1:$U$1,0),FALSE)</f>
        <v>0.5</v>
      </c>
      <c r="AA1504" s="3">
        <f>VLOOKUP($F1504,Experiment!$A$2:$U$90,MATCH(Results!AA$1,Experiment!$A$1:$U$1,0),FALSE)</f>
        <v>0.25</v>
      </c>
      <c r="AB1504" s="3">
        <f>VLOOKUP($F1504,Experiment!$A$2:$U$90,MATCH(Results!AB$1,Experiment!$A$1:$U$1,0),FALSE)</f>
        <v>0.625</v>
      </c>
      <c r="AC1504" s="3">
        <f>VLOOKUP($F1504,Experiment!$A$2:$U$90,MATCH(Results!AC$1,Experiment!$A$1:$U$1,0),FALSE)</f>
        <v>0.375</v>
      </c>
      <c r="AD1504" s="2">
        <f>VLOOKUP($F1504,Experiment!$A$2:$U$90,MATCH(Results!AD$1,Experiment!$A$1:$U$1,0),FALSE)</f>
        <v>1.25</v>
      </c>
      <c r="AE1504" s="2">
        <f>VLOOKUP($F1504,Experiment!$A$2:$U$90,MATCH(Results!AE$1,Experiment!$A$1:$U$1,0),FALSE)</f>
        <v>210.9375</v>
      </c>
      <c r="AF1504" s="2">
        <f>VLOOKUP($F1504,Experiment!$A$2:$U$90,MATCH(Results!AF$1,Experiment!$A$1:$U$1,0),FALSE)</f>
        <v>14.523687548277813</v>
      </c>
      <c r="AG1504" s="3">
        <f>VLOOKUP($F1504,Experiment!$A$2:$W$90,MATCH(Results!AG$1,Experiment!$A$1:$W$1,0),FALSE)</f>
        <v>0.82730419370997643</v>
      </c>
      <c r="AH1504" s="3">
        <f>VLOOKUP($F1504,Experiment!$A$2:$W$90,MATCH(Results!AH$1,Experiment!$A$1:$W$1,0),FALSE)</f>
        <v>0.38648875795104182</v>
      </c>
      <c r="AI1504" s="3">
        <f>VLOOKUP($F1504,Experiment!$A$2:$X$90,MATCH(Results!AI$1,Experiment!$A$1:$X$1,0),FALSE)</f>
        <v>0.61351124204895813</v>
      </c>
      <c r="AJ1504" s="2">
        <f>Table1[[#This Row],[Gain]]^Table1[[#This Row],[θ]]</f>
        <v>20</v>
      </c>
      <c r="AK1504" s="2">
        <f>-Table1[[#This Row],[λ]]*-Table1[[#This Row],[Loss]]^Table1[[#This Row],[θ]]</f>
        <v>20</v>
      </c>
      <c r="AL1504" s="2">
        <f>Table1[[#This Row],[v_n_w_g]]-Table1[[#This Row],[v_n_w_l]]</f>
        <v>0</v>
      </c>
      <c r="AM1504" s="2">
        <f>IF(Table1[[#This Row],[diff_v]]&gt;=1,1,0)</f>
        <v>0</v>
      </c>
    </row>
    <row r="1505" spans="1:39" hidden="1" x14ac:dyDescent="0.3">
      <c r="A1505">
        <v>16</v>
      </c>
      <c r="B1505" t="s">
        <v>48</v>
      </c>
      <c r="C1505" s="22">
        <f>VLOOKUP(Table1[[#This Row],[Subject]],'Subject Profile'!$A$2:$E$8,4,FALSE)</f>
        <v>1</v>
      </c>
      <c r="D1505" s="22">
        <f>VLOOKUP(Table1[[#This Row],[Subject]],'Subject Profile'!$A$2:$E$8,5,FALSE)</f>
        <v>-2</v>
      </c>
      <c r="E1505" t="s">
        <v>108</v>
      </c>
      <c r="F1505" t="s">
        <v>77</v>
      </c>
      <c r="G1505" t="s">
        <v>5</v>
      </c>
      <c r="H1505">
        <f>IF(Table1[[#This Row],[decision]]="accept",1,0)</f>
        <v>0</v>
      </c>
      <c r="I1505">
        <v>0</v>
      </c>
      <c r="J1505">
        <v>110</v>
      </c>
      <c r="K1505">
        <v>1665041139</v>
      </c>
      <c r="L1505">
        <v>12</v>
      </c>
      <c r="M1505" t="str">
        <f>VLOOKUP($F1505,Experiment!$A$2:$U$90,MATCH(Results!M$1,Experiment!$A$1:$U$1,0)+1,FALSE)</f>
        <v>G</v>
      </c>
      <c r="N1505">
        <f>IF(Table1[[#This Row],[Impact]]="I",0,1)</f>
        <v>1</v>
      </c>
      <c r="O1505" s="2">
        <f>VLOOKUP($F1505,Experiment!$A$2:$U$90,MATCH(Results!O$1,Experiment!$A$1:$U$1,0),FALSE)</f>
        <v>-50</v>
      </c>
      <c r="P1505" s="3">
        <f>VLOOKUP($F1505,Experiment!$A$2:$U$90,MATCH(Results!P$1,Experiment!$A$1:$U$1,0),FALSE)</f>
        <v>0.5</v>
      </c>
      <c r="Q1505" s="2">
        <f>VLOOKUP($F1505,Experiment!$A$2:$U$90,MATCH(Results!Q$1,Experiment!$A$1:$U$1,0),FALSE)</f>
        <v>70</v>
      </c>
      <c r="R1505" s="3">
        <f>VLOOKUP($F1505,Experiment!$A$2:$U$90,MATCH(Results!R$1,Experiment!$A$1:$U$1,0),FALSE)</f>
        <v>0.5</v>
      </c>
      <c r="S1505" s="2">
        <f>VLOOKUP($F1505,Experiment!$A$2:$U$90,MATCH(Results!S$1,Experiment!$A$1:$U$1,0),FALSE)</f>
        <v>10</v>
      </c>
      <c r="T1505" s="2">
        <f>VLOOKUP($F1505,Experiment!$A$2:$U$90,MATCH(Results!T$1,Experiment!$A$1:$U$1,0),FALSE)</f>
        <v>3600</v>
      </c>
      <c r="U1505" s="2">
        <f>VLOOKUP($F1505,Experiment!$A$2:$U$90,MATCH(Results!U$1,Experiment!$A$1:$U$1,0),FALSE)</f>
        <v>60</v>
      </c>
      <c r="V1505" s="2">
        <f>VLOOKUP($F1505,Experiment!$A$2:$U$90,MATCH(Results!V$1,Experiment!$A$1:$U$1,0),FALSE)</f>
        <v>4</v>
      </c>
      <c r="W1505" s="3">
        <f>VLOOKUP($F1505,Experiment!$A$2:$U$90,MATCH(Results!W$1,Experiment!$A$1:$U$1,0),FALSE)</f>
        <v>0.25</v>
      </c>
      <c r="X1505" s="3">
        <f>VLOOKUP($F1505,Experiment!$A$2:$U$90,MATCH(Results!X$1,Experiment!$A$1:$U$1,0),FALSE)</f>
        <v>0.75</v>
      </c>
      <c r="Y1505" s="2">
        <f>VLOOKUP($F1505,Experiment!$A$2:$U$90,MATCH(Results!Y$1,Experiment!$A$1:$U$1,0),FALSE)</f>
        <v>2</v>
      </c>
      <c r="Z1505" s="3">
        <f>VLOOKUP($F1505,Experiment!$A$2:$U$90,MATCH(Results!Z$1,Experiment!$A$1:$U$1,0),FALSE)</f>
        <v>0.5</v>
      </c>
      <c r="AA1505" s="3">
        <f>VLOOKUP($F1505,Experiment!$A$2:$U$90,MATCH(Results!AA$1,Experiment!$A$1:$U$1,0),FALSE)</f>
        <v>0.25</v>
      </c>
      <c r="AB1505" s="3">
        <f>VLOOKUP($F1505,Experiment!$A$2:$U$90,MATCH(Results!AB$1,Experiment!$A$1:$U$1,0),FALSE)</f>
        <v>0.625</v>
      </c>
      <c r="AC1505" s="3">
        <f>VLOOKUP($F1505,Experiment!$A$2:$U$90,MATCH(Results!AC$1,Experiment!$A$1:$U$1,0),FALSE)</f>
        <v>0.375</v>
      </c>
      <c r="AD1505" s="2">
        <f>VLOOKUP($F1505,Experiment!$A$2:$U$90,MATCH(Results!AD$1,Experiment!$A$1:$U$1,0),FALSE)</f>
        <v>-5</v>
      </c>
      <c r="AE1505" s="2">
        <f>VLOOKUP($F1505,Experiment!$A$2:$U$90,MATCH(Results!AE$1,Experiment!$A$1:$U$1,0),FALSE)</f>
        <v>3375</v>
      </c>
      <c r="AF1505" s="2">
        <f>VLOOKUP($F1505,Experiment!$A$2:$U$90,MATCH(Results!AF$1,Experiment!$A$1:$U$1,0),FALSE)</f>
        <v>58.094750193111253</v>
      </c>
      <c r="AG1505" s="3">
        <f>VLOOKUP($F1505,Experiment!$A$2:$W$90,MATCH(Results!AG$1,Experiment!$A$1:$W$1,0),FALSE)</f>
        <v>0.82730419370997643</v>
      </c>
      <c r="AH1505" s="3">
        <f>VLOOKUP($F1505,Experiment!$A$2:$W$90,MATCH(Results!AH$1,Experiment!$A$1:$W$1,0),FALSE)</f>
        <v>0.38648875795104182</v>
      </c>
      <c r="AI1505" s="3">
        <f>VLOOKUP($F1505,Experiment!$A$2:$X$90,MATCH(Results!AI$1,Experiment!$A$1:$X$1,0),FALSE)</f>
        <v>0.61351124204895813</v>
      </c>
      <c r="AJ1505" s="2">
        <f>Table1[[#This Row],[Gain]]^Table1[[#This Row],[θ]]</f>
        <v>70</v>
      </c>
      <c r="AK1505" s="2">
        <f>-Table1[[#This Row],[λ]]*-Table1[[#This Row],[Loss]]^Table1[[#This Row],[θ]]</f>
        <v>100</v>
      </c>
      <c r="AL1505" s="2">
        <f>Table1[[#This Row],[v_n_w_g]]-Table1[[#This Row],[v_n_w_l]]</f>
        <v>-30</v>
      </c>
      <c r="AM1505" s="2">
        <f>IF(Table1[[#This Row],[diff_v]]&gt;=1,1,0)</f>
        <v>0</v>
      </c>
    </row>
    <row r="1506" spans="1:39" hidden="1" x14ac:dyDescent="0.3">
      <c r="A1506">
        <v>17</v>
      </c>
      <c r="B1506" t="s">
        <v>48</v>
      </c>
      <c r="C1506" s="22">
        <f>VLOOKUP(Table1[[#This Row],[Subject]],'Subject Profile'!$A$2:$E$8,4,FALSE)</f>
        <v>1</v>
      </c>
      <c r="D1506" s="22">
        <f>VLOOKUP(Table1[[#This Row],[Subject]],'Subject Profile'!$A$2:$E$8,5,FALSE)</f>
        <v>-2</v>
      </c>
      <c r="E1506" t="s">
        <v>108</v>
      </c>
      <c r="F1506" t="s">
        <v>98</v>
      </c>
      <c r="G1506" t="s">
        <v>5</v>
      </c>
      <c r="H1506">
        <f>IF(Table1[[#This Row],[decision]]="accept",1,0)</f>
        <v>0</v>
      </c>
      <c r="I1506">
        <v>0</v>
      </c>
      <c r="J1506">
        <v>110</v>
      </c>
      <c r="K1506">
        <v>1665041143</v>
      </c>
      <c r="L1506">
        <v>4</v>
      </c>
      <c r="M1506" t="str">
        <f>VLOOKUP($F1506,Experiment!$A$2:$U$90,MATCH(Results!M$1,Experiment!$A$1:$U$1,0)+1,FALSE)</f>
        <v>I</v>
      </c>
      <c r="N1506">
        <f>IF(Table1[[#This Row],[Impact]]="I",0,1)</f>
        <v>0</v>
      </c>
      <c r="O1506" s="2">
        <f>VLOOKUP($F1506,Experiment!$A$2:$U$90,MATCH(Results!O$1,Experiment!$A$1:$U$1,0),FALSE)</f>
        <v>-10</v>
      </c>
      <c r="P1506" s="3">
        <f>VLOOKUP($F1506,Experiment!$A$2:$U$90,MATCH(Results!P$1,Experiment!$A$1:$U$1,0),FALSE)</f>
        <v>0.5</v>
      </c>
      <c r="Q1506" s="2">
        <f>VLOOKUP($F1506,Experiment!$A$2:$U$90,MATCH(Results!Q$1,Experiment!$A$1:$U$1,0),FALSE)</f>
        <v>0</v>
      </c>
      <c r="R1506" s="3">
        <f>VLOOKUP($F1506,Experiment!$A$2:$U$90,MATCH(Results!R$1,Experiment!$A$1:$U$1,0),FALSE)</f>
        <v>0.5</v>
      </c>
      <c r="S1506" s="2">
        <f>VLOOKUP($F1506,Experiment!$A$2:$U$90,MATCH(Results!S$1,Experiment!$A$1:$U$1,0),FALSE)</f>
        <v>-5</v>
      </c>
      <c r="T1506" s="2">
        <f>VLOOKUP($F1506,Experiment!$A$2:$U$90,MATCH(Results!T$1,Experiment!$A$1:$U$1,0),FALSE)</f>
        <v>25</v>
      </c>
      <c r="U1506" s="2">
        <f>VLOOKUP($F1506,Experiment!$A$2:$U$90,MATCH(Results!U$1,Experiment!$A$1:$U$1,0),FALSE)</f>
        <v>5</v>
      </c>
      <c r="V1506" s="2">
        <f>VLOOKUP($F1506,Experiment!$A$2:$U$90,MATCH(Results!V$1,Experiment!$A$1:$U$1,0),FALSE)</f>
        <v>2</v>
      </c>
      <c r="W1506" s="3">
        <f>VLOOKUP($F1506,Experiment!$A$2:$U$90,MATCH(Results!W$1,Experiment!$A$1:$U$1,0),FALSE)</f>
        <v>0.25</v>
      </c>
      <c r="X1506" s="3">
        <f>VLOOKUP($F1506,Experiment!$A$2:$U$90,MATCH(Results!X$1,Experiment!$A$1:$U$1,0),FALSE)</f>
        <v>0.75</v>
      </c>
      <c r="Y1506" s="2">
        <f>VLOOKUP($F1506,Experiment!$A$2:$U$90,MATCH(Results!Y$1,Experiment!$A$1:$U$1,0),FALSE)</f>
        <v>2</v>
      </c>
      <c r="Z1506" s="3">
        <f>VLOOKUP($F1506,Experiment!$A$2:$U$90,MATCH(Results!Z$1,Experiment!$A$1:$U$1,0),FALSE)</f>
        <v>0.5</v>
      </c>
      <c r="AA1506" s="3">
        <f>VLOOKUP($F1506,Experiment!$A$2:$U$90,MATCH(Results!AA$1,Experiment!$A$1:$U$1,0),FALSE)</f>
        <v>0.25</v>
      </c>
      <c r="AB1506" s="3">
        <f>VLOOKUP($F1506,Experiment!$A$2:$U$90,MATCH(Results!AB$1,Experiment!$A$1:$U$1,0),FALSE)</f>
        <v>0.625</v>
      </c>
      <c r="AC1506" s="3">
        <f>VLOOKUP($F1506,Experiment!$A$2:$U$90,MATCH(Results!AC$1,Experiment!$A$1:$U$1,0),FALSE)</f>
        <v>0.375</v>
      </c>
      <c r="AD1506" s="2">
        <f>VLOOKUP($F1506,Experiment!$A$2:$U$90,MATCH(Results!AD$1,Experiment!$A$1:$U$1,0),FALSE)</f>
        <v>-6.25</v>
      </c>
      <c r="AE1506" s="2">
        <f>VLOOKUP($F1506,Experiment!$A$2:$U$90,MATCH(Results!AE$1,Experiment!$A$1:$U$1,0),FALSE)</f>
        <v>23.4375</v>
      </c>
      <c r="AF1506" s="2">
        <f>VLOOKUP($F1506,Experiment!$A$2:$U$90,MATCH(Results!AF$1,Experiment!$A$1:$U$1,0),FALSE)</f>
        <v>4.8412291827592711</v>
      </c>
      <c r="AG1506" s="3">
        <f>VLOOKUP($F1506,Experiment!$A$2:$W$90,MATCH(Results!AG$1,Experiment!$A$1:$W$1,0),FALSE)</f>
        <v>0.82730419370997643</v>
      </c>
      <c r="AH1506" s="3">
        <f>VLOOKUP($F1506,Experiment!$A$2:$W$90,MATCH(Results!AH$1,Experiment!$A$1:$W$1,0),FALSE)</f>
        <v>0.38648875795104182</v>
      </c>
      <c r="AI1506" s="3">
        <f>VLOOKUP($F1506,Experiment!$A$2:$X$90,MATCH(Results!AI$1,Experiment!$A$1:$X$1,0),FALSE)</f>
        <v>0.61351124204895813</v>
      </c>
      <c r="AJ1506" s="2">
        <f>Table1[[#This Row],[Gain]]^Table1[[#This Row],[θ]]</f>
        <v>0</v>
      </c>
      <c r="AK1506" s="2">
        <f>-Table1[[#This Row],[λ]]*-Table1[[#This Row],[Loss]]^Table1[[#This Row],[θ]]</f>
        <v>20</v>
      </c>
      <c r="AL1506" s="2">
        <f>Table1[[#This Row],[v_n_w_g]]-Table1[[#This Row],[v_n_w_l]]</f>
        <v>-20</v>
      </c>
      <c r="AM1506" s="2">
        <f>IF(Table1[[#This Row],[diff_v]]&gt;=1,1,0)</f>
        <v>0</v>
      </c>
    </row>
    <row r="1507" spans="1:39" hidden="1" x14ac:dyDescent="0.3">
      <c r="A1507">
        <v>18</v>
      </c>
      <c r="B1507" t="s">
        <v>48</v>
      </c>
      <c r="C1507" s="22">
        <f>VLOOKUP(Table1[[#This Row],[Subject]],'Subject Profile'!$A$2:$E$8,4,FALSE)</f>
        <v>1</v>
      </c>
      <c r="D1507" s="22">
        <f>VLOOKUP(Table1[[#This Row],[Subject]],'Subject Profile'!$A$2:$E$8,5,FALSE)</f>
        <v>-2</v>
      </c>
      <c r="E1507" t="s">
        <v>108</v>
      </c>
      <c r="F1507" t="s">
        <v>55</v>
      </c>
      <c r="G1507" t="s">
        <v>56</v>
      </c>
      <c r="H1507">
        <f>IF(Table1[[#This Row],[decision]]="accept",1,0)</f>
        <v>0</v>
      </c>
      <c r="I1507">
        <v>0</v>
      </c>
      <c r="J1507">
        <v>110</v>
      </c>
      <c r="K1507">
        <v>1665041159</v>
      </c>
      <c r="L1507">
        <v>16</v>
      </c>
      <c r="M1507" t="str">
        <f>VLOOKUP($F1507,Experiment!$A$2:$U$90,MATCH(Results!M$1,Experiment!$A$1:$U$1,0)+1,FALSE)</f>
        <v>R</v>
      </c>
      <c r="N1507">
        <f>IF(Table1[[#This Row],[Impact]]="I",0,1)</f>
        <v>1</v>
      </c>
      <c r="O1507" s="2">
        <f>VLOOKUP($F1507,Experiment!$A$2:$U$90,MATCH(Results!O$1,Experiment!$A$1:$U$1,0),FALSE)</f>
        <v>0</v>
      </c>
      <c r="P1507" s="3">
        <f>VLOOKUP($F1507,Experiment!$A$2:$U$90,MATCH(Results!P$1,Experiment!$A$1:$U$1,0),FALSE)</f>
        <v>0</v>
      </c>
      <c r="Q1507" s="2">
        <f>VLOOKUP($F1507,Experiment!$A$2:$U$90,MATCH(Results!Q$1,Experiment!$A$1:$U$1,0),FALSE)</f>
        <v>0</v>
      </c>
      <c r="R1507" s="3">
        <f>VLOOKUP($F1507,Experiment!$A$2:$U$90,MATCH(Results!R$1,Experiment!$A$1:$U$1,0),FALSE)</f>
        <v>0</v>
      </c>
      <c r="S1507" s="2">
        <f>VLOOKUP($F1507,Experiment!$A$2:$U$90,MATCH(Results!S$1,Experiment!$A$1:$U$1,0),FALSE)</f>
        <v>0</v>
      </c>
      <c r="T1507" s="2">
        <f>VLOOKUP($F1507,Experiment!$A$2:$U$90,MATCH(Results!T$1,Experiment!$A$1:$U$1,0),FALSE)</f>
        <v>0</v>
      </c>
      <c r="U1507" s="2">
        <f>VLOOKUP($F1507,Experiment!$A$2:$U$90,MATCH(Results!U$1,Experiment!$A$1:$U$1,0),FALSE)</f>
        <v>0</v>
      </c>
      <c r="V1507" s="2">
        <f>VLOOKUP($F1507,Experiment!$A$2:$U$90,MATCH(Results!V$1,Experiment!$A$1:$U$1,0),FALSE)</f>
        <v>0</v>
      </c>
      <c r="W1507" s="3">
        <f>VLOOKUP($F1507,Experiment!$A$2:$U$90,MATCH(Results!W$1,Experiment!$A$1:$U$1,0),FALSE)</f>
        <v>0</v>
      </c>
      <c r="X1507" s="3">
        <f>VLOOKUP($F1507,Experiment!$A$2:$U$90,MATCH(Results!X$1,Experiment!$A$1:$U$1,0),FALSE)</f>
        <v>0</v>
      </c>
      <c r="Y1507" s="2">
        <f>VLOOKUP($F1507,Experiment!$A$2:$U$90,MATCH(Results!Y$1,Experiment!$A$1:$U$1,0),FALSE)</f>
        <v>0</v>
      </c>
      <c r="Z1507" s="3">
        <f>VLOOKUP($F1507,Experiment!$A$2:$U$90,MATCH(Results!Z$1,Experiment!$A$1:$U$1,0),FALSE)</f>
        <v>0</v>
      </c>
      <c r="AA1507" s="3">
        <f>VLOOKUP($F1507,Experiment!$A$2:$U$90,MATCH(Results!AA$1,Experiment!$A$1:$U$1,0),FALSE)</f>
        <v>0</v>
      </c>
      <c r="AB1507" s="3">
        <f>VLOOKUP($F1507,Experiment!$A$2:$U$90,MATCH(Results!AB$1,Experiment!$A$1:$U$1,0),FALSE)</f>
        <v>0</v>
      </c>
      <c r="AC1507" s="3">
        <f>VLOOKUP($F1507,Experiment!$A$2:$U$90,MATCH(Results!AC$1,Experiment!$A$1:$U$1,0),FALSE)</f>
        <v>0</v>
      </c>
      <c r="AD1507" s="2">
        <f>VLOOKUP($F1507,Experiment!$A$2:$U$90,MATCH(Results!AD$1,Experiment!$A$1:$U$1,0),FALSE)</f>
        <v>0</v>
      </c>
      <c r="AE1507" s="2">
        <f>VLOOKUP($F1507,Experiment!$A$2:$U$90,MATCH(Results!AE$1,Experiment!$A$1:$U$1,0),FALSE)</f>
        <v>0</v>
      </c>
      <c r="AF1507" s="2">
        <f>VLOOKUP($F1507,Experiment!$A$2:$U$90,MATCH(Results!AF$1,Experiment!$A$1:$U$1,0),FALSE)</f>
        <v>0</v>
      </c>
      <c r="AG1507" s="2"/>
      <c r="AH1507" s="3">
        <f>VLOOKUP($F1507,Experiment!$A$2:$W$90,MATCH(Results!AH$1,Experiment!$A$1:$W$1,0),FALSE)</f>
        <v>0</v>
      </c>
      <c r="AI1507" s="2">
        <f>VLOOKUP($F1507,Experiment!$A$2:$X$90,MATCH(Results!AI$1,Experiment!$A$1:$X$1,0),FALSE)</f>
        <v>0</v>
      </c>
      <c r="AJ1507" s="2">
        <f>Table1[[#This Row],[Gain]]^Table1[[#This Row],[θ]]</f>
        <v>0</v>
      </c>
      <c r="AK1507" s="2">
        <f>-Table1[[#This Row],[λ]]*-Table1[[#This Row],[Loss]]^Table1[[#This Row],[θ]]</f>
        <v>0</v>
      </c>
      <c r="AL1507" s="2">
        <f>Table1[[#This Row],[v_n_w_g]]-Table1[[#This Row],[v_n_w_l]]</f>
        <v>0</v>
      </c>
      <c r="AM1507" s="2">
        <f>IF(Table1[[#This Row],[diff_v]]&gt;=1,1,0)</f>
        <v>0</v>
      </c>
    </row>
    <row r="1508" spans="1:39" hidden="1" x14ac:dyDescent="0.3">
      <c r="A1508">
        <v>19</v>
      </c>
      <c r="B1508" t="s">
        <v>48</v>
      </c>
      <c r="C1508" s="22">
        <f>VLOOKUP(Table1[[#This Row],[Subject]],'Subject Profile'!$A$2:$E$8,4,FALSE)</f>
        <v>1</v>
      </c>
      <c r="D1508" s="22">
        <f>VLOOKUP(Table1[[#This Row],[Subject]],'Subject Profile'!$A$2:$E$8,5,FALSE)</f>
        <v>-2</v>
      </c>
      <c r="E1508" t="s">
        <v>108</v>
      </c>
      <c r="F1508" t="s">
        <v>100</v>
      </c>
      <c r="G1508" t="s">
        <v>5</v>
      </c>
      <c r="H1508">
        <f>IF(Table1[[#This Row],[decision]]="accept",1,0)</f>
        <v>0</v>
      </c>
      <c r="I1508">
        <v>0</v>
      </c>
      <c r="J1508">
        <v>110</v>
      </c>
      <c r="K1508">
        <v>1665041170</v>
      </c>
      <c r="L1508">
        <v>11</v>
      </c>
      <c r="M1508" t="str">
        <f>VLOOKUP($F1508,Experiment!$A$2:$U$90,MATCH(Results!M$1,Experiment!$A$1:$U$1,0)+1,FALSE)</f>
        <v>I</v>
      </c>
      <c r="N1508">
        <f>IF(Table1[[#This Row],[Impact]]="I",0,1)</f>
        <v>0</v>
      </c>
      <c r="O1508" s="2">
        <f>VLOOKUP($F1508,Experiment!$A$2:$U$90,MATCH(Results!O$1,Experiment!$A$1:$U$1,0),FALSE)</f>
        <v>-50</v>
      </c>
      <c r="P1508" s="3">
        <f>VLOOKUP($F1508,Experiment!$A$2:$U$90,MATCH(Results!P$1,Experiment!$A$1:$U$1,0),FALSE)</f>
        <v>0.5</v>
      </c>
      <c r="Q1508" s="2">
        <f>VLOOKUP($F1508,Experiment!$A$2:$U$90,MATCH(Results!Q$1,Experiment!$A$1:$U$1,0),FALSE)</f>
        <v>50</v>
      </c>
      <c r="R1508" s="3">
        <f>VLOOKUP($F1508,Experiment!$A$2:$U$90,MATCH(Results!R$1,Experiment!$A$1:$U$1,0),FALSE)</f>
        <v>0.5</v>
      </c>
      <c r="S1508" s="2">
        <f>VLOOKUP($F1508,Experiment!$A$2:$U$90,MATCH(Results!S$1,Experiment!$A$1:$U$1,0),FALSE)</f>
        <v>0</v>
      </c>
      <c r="T1508" s="2">
        <f>VLOOKUP($F1508,Experiment!$A$2:$U$90,MATCH(Results!T$1,Experiment!$A$1:$U$1,0),FALSE)</f>
        <v>2500</v>
      </c>
      <c r="U1508" s="2">
        <f>VLOOKUP($F1508,Experiment!$A$2:$U$90,MATCH(Results!U$1,Experiment!$A$1:$U$1,0),FALSE)</f>
        <v>50</v>
      </c>
      <c r="V1508" s="2">
        <f>VLOOKUP($F1508,Experiment!$A$2:$U$90,MATCH(Results!V$1,Experiment!$A$1:$U$1,0),FALSE)</f>
        <v>2</v>
      </c>
      <c r="W1508" s="3">
        <f>VLOOKUP($F1508,Experiment!$A$2:$U$90,MATCH(Results!W$1,Experiment!$A$1:$U$1,0),FALSE)</f>
        <v>0.25</v>
      </c>
      <c r="X1508" s="3">
        <f>VLOOKUP($F1508,Experiment!$A$2:$U$90,MATCH(Results!X$1,Experiment!$A$1:$U$1,0),FALSE)</f>
        <v>0.75</v>
      </c>
      <c r="Y1508" s="2">
        <f>VLOOKUP($F1508,Experiment!$A$2:$U$90,MATCH(Results!Y$1,Experiment!$A$1:$U$1,0),FALSE)</f>
        <v>2</v>
      </c>
      <c r="Z1508" s="3">
        <f>VLOOKUP($F1508,Experiment!$A$2:$U$90,MATCH(Results!Z$1,Experiment!$A$1:$U$1,0),FALSE)</f>
        <v>0.5</v>
      </c>
      <c r="AA1508" s="3">
        <f>VLOOKUP($F1508,Experiment!$A$2:$U$90,MATCH(Results!AA$1,Experiment!$A$1:$U$1,0),FALSE)</f>
        <v>0.25</v>
      </c>
      <c r="AB1508" s="3">
        <f>VLOOKUP($F1508,Experiment!$A$2:$U$90,MATCH(Results!AB$1,Experiment!$A$1:$U$1,0),FALSE)</f>
        <v>0.625</v>
      </c>
      <c r="AC1508" s="3">
        <f>VLOOKUP($F1508,Experiment!$A$2:$U$90,MATCH(Results!AC$1,Experiment!$A$1:$U$1,0),FALSE)</f>
        <v>0.375</v>
      </c>
      <c r="AD1508" s="2">
        <f>VLOOKUP($F1508,Experiment!$A$2:$U$90,MATCH(Results!AD$1,Experiment!$A$1:$U$1,0),FALSE)</f>
        <v>-12.5</v>
      </c>
      <c r="AE1508" s="2">
        <f>VLOOKUP($F1508,Experiment!$A$2:$U$90,MATCH(Results!AE$1,Experiment!$A$1:$U$1,0),FALSE)</f>
        <v>2343.75</v>
      </c>
      <c r="AF1508" s="2">
        <f>VLOOKUP($F1508,Experiment!$A$2:$U$90,MATCH(Results!AF$1,Experiment!$A$1:$U$1,0),FALSE)</f>
        <v>48.412291827592711</v>
      </c>
      <c r="AG1508" s="3">
        <f>VLOOKUP($F1508,Experiment!$A$2:$W$90,MATCH(Results!AG$1,Experiment!$A$1:$W$1,0),FALSE)</f>
        <v>0.82730419370997643</v>
      </c>
      <c r="AH1508" s="3">
        <f>VLOOKUP($F1508,Experiment!$A$2:$W$90,MATCH(Results!AH$1,Experiment!$A$1:$W$1,0),FALSE)</f>
        <v>0.38648875795104182</v>
      </c>
      <c r="AI1508" s="3">
        <f>VLOOKUP($F1508,Experiment!$A$2:$X$90,MATCH(Results!AI$1,Experiment!$A$1:$X$1,0),FALSE)</f>
        <v>0.61351124204895813</v>
      </c>
      <c r="AJ1508" s="2">
        <f>Table1[[#This Row],[Gain]]^Table1[[#This Row],[θ]]</f>
        <v>50</v>
      </c>
      <c r="AK1508" s="2">
        <f>-Table1[[#This Row],[λ]]*-Table1[[#This Row],[Loss]]^Table1[[#This Row],[θ]]</f>
        <v>100</v>
      </c>
      <c r="AL1508" s="2">
        <f>Table1[[#This Row],[v_n_w_g]]-Table1[[#This Row],[v_n_w_l]]</f>
        <v>-50</v>
      </c>
      <c r="AM1508" s="2">
        <f>IF(Table1[[#This Row],[diff_v]]&gt;=1,1,0)</f>
        <v>0</v>
      </c>
    </row>
    <row r="1509" spans="1:39" hidden="1" x14ac:dyDescent="0.3">
      <c r="A1509">
        <v>20</v>
      </c>
      <c r="B1509" t="s">
        <v>48</v>
      </c>
      <c r="C1509" s="22">
        <f>VLOOKUP(Table1[[#This Row],[Subject]],'Subject Profile'!$A$2:$E$8,4,FALSE)</f>
        <v>1</v>
      </c>
      <c r="D1509" s="22">
        <f>VLOOKUP(Table1[[#This Row],[Subject]],'Subject Profile'!$A$2:$E$8,5,FALSE)</f>
        <v>-2</v>
      </c>
      <c r="E1509" t="s">
        <v>108</v>
      </c>
      <c r="F1509" t="s">
        <v>63</v>
      </c>
      <c r="G1509" t="s">
        <v>5</v>
      </c>
      <c r="H1509">
        <f>IF(Table1[[#This Row],[decision]]="accept",1,0)</f>
        <v>0</v>
      </c>
      <c r="I1509">
        <v>0</v>
      </c>
      <c r="J1509">
        <v>110</v>
      </c>
      <c r="K1509">
        <v>1665041192</v>
      </c>
      <c r="L1509">
        <v>22</v>
      </c>
      <c r="M1509" t="str">
        <f>VLOOKUP($F1509,Experiment!$A$2:$U$90,MATCH(Results!M$1,Experiment!$A$1:$U$1,0)+1,FALSE)</f>
        <v>I</v>
      </c>
      <c r="N1509">
        <f>IF(Table1[[#This Row],[Impact]]="I",0,1)</f>
        <v>0</v>
      </c>
      <c r="O1509" s="2">
        <f>VLOOKUP($F1509,Experiment!$A$2:$U$90,MATCH(Results!O$1,Experiment!$A$1:$U$1,0),FALSE)</f>
        <v>-50</v>
      </c>
      <c r="P1509" s="3">
        <f>VLOOKUP($F1509,Experiment!$A$2:$U$90,MATCH(Results!P$1,Experiment!$A$1:$U$1,0),FALSE)</f>
        <v>0.5</v>
      </c>
      <c r="Q1509" s="2">
        <f>VLOOKUP($F1509,Experiment!$A$2:$U$90,MATCH(Results!Q$1,Experiment!$A$1:$U$1,0),FALSE)</f>
        <v>60</v>
      </c>
      <c r="R1509" s="3">
        <f>VLOOKUP($F1509,Experiment!$A$2:$U$90,MATCH(Results!R$1,Experiment!$A$1:$U$1,0),FALSE)</f>
        <v>0.5</v>
      </c>
      <c r="S1509" s="2">
        <f>VLOOKUP($F1509,Experiment!$A$2:$U$90,MATCH(Results!S$1,Experiment!$A$1:$U$1,0),FALSE)</f>
        <v>5</v>
      </c>
      <c r="T1509" s="2">
        <f>VLOOKUP($F1509,Experiment!$A$2:$U$90,MATCH(Results!T$1,Experiment!$A$1:$U$1,0),FALSE)</f>
        <v>3025</v>
      </c>
      <c r="U1509" s="2">
        <f>VLOOKUP($F1509,Experiment!$A$2:$U$90,MATCH(Results!U$1,Experiment!$A$1:$U$1,0),FALSE)</f>
        <v>55</v>
      </c>
      <c r="V1509" s="2">
        <f>VLOOKUP($F1509,Experiment!$A$2:$U$90,MATCH(Results!V$1,Experiment!$A$1:$U$1,0),FALSE)</f>
        <v>4</v>
      </c>
      <c r="W1509" s="3">
        <f>VLOOKUP($F1509,Experiment!$A$2:$U$90,MATCH(Results!W$1,Experiment!$A$1:$U$1,0),FALSE)</f>
        <v>0.25</v>
      </c>
      <c r="X1509" s="3">
        <f>VLOOKUP($F1509,Experiment!$A$2:$U$90,MATCH(Results!X$1,Experiment!$A$1:$U$1,0),FALSE)</f>
        <v>0.75</v>
      </c>
      <c r="Y1509" s="2">
        <f>VLOOKUP($F1509,Experiment!$A$2:$U$90,MATCH(Results!Y$1,Experiment!$A$1:$U$1,0),FALSE)</f>
        <v>2</v>
      </c>
      <c r="Z1509" s="3">
        <f>VLOOKUP($F1509,Experiment!$A$2:$U$90,MATCH(Results!Z$1,Experiment!$A$1:$U$1,0),FALSE)</f>
        <v>0.5</v>
      </c>
      <c r="AA1509" s="3">
        <f>VLOOKUP($F1509,Experiment!$A$2:$U$90,MATCH(Results!AA$1,Experiment!$A$1:$U$1,0),FALSE)</f>
        <v>0.25</v>
      </c>
      <c r="AB1509" s="3">
        <f>VLOOKUP($F1509,Experiment!$A$2:$U$90,MATCH(Results!AB$1,Experiment!$A$1:$U$1,0),FALSE)</f>
        <v>0.625</v>
      </c>
      <c r="AC1509" s="3">
        <f>VLOOKUP($F1509,Experiment!$A$2:$U$90,MATCH(Results!AC$1,Experiment!$A$1:$U$1,0),FALSE)</f>
        <v>0.375</v>
      </c>
      <c r="AD1509" s="2">
        <f>VLOOKUP($F1509,Experiment!$A$2:$U$90,MATCH(Results!AD$1,Experiment!$A$1:$U$1,0),FALSE)</f>
        <v>-8.75</v>
      </c>
      <c r="AE1509" s="2">
        <f>VLOOKUP($F1509,Experiment!$A$2:$U$90,MATCH(Results!AE$1,Experiment!$A$1:$U$1,0),FALSE)</f>
        <v>2835.9375</v>
      </c>
      <c r="AF1509" s="2">
        <f>VLOOKUP($F1509,Experiment!$A$2:$U$90,MATCH(Results!AF$1,Experiment!$A$1:$U$1,0),FALSE)</f>
        <v>53.253521010351982</v>
      </c>
      <c r="AG1509" s="3">
        <f>VLOOKUP($F1509,Experiment!$A$2:$W$90,MATCH(Results!AG$1,Experiment!$A$1:$W$1,0),FALSE)</f>
        <v>0.82730419370997643</v>
      </c>
      <c r="AH1509" s="3">
        <f>VLOOKUP($F1509,Experiment!$A$2:$W$90,MATCH(Results!AH$1,Experiment!$A$1:$W$1,0),FALSE)</f>
        <v>0.38648875795104182</v>
      </c>
      <c r="AI1509" s="3">
        <f>VLOOKUP($F1509,Experiment!$A$2:$X$90,MATCH(Results!AI$1,Experiment!$A$1:$X$1,0),FALSE)</f>
        <v>0.61351124204895813</v>
      </c>
      <c r="AJ1509" s="2">
        <f>Table1[[#This Row],[Gain]]^Table1[[#This Row],[θ]]</f>
        <v>60</v>
      </c>
      <c r="AK1509" s="2">
        <f>-Table1[[#This Row],[λ]]*-Table1[[#This Row],[Loss]]^Table1[[#This Row],[θ]]</f>
        <v>100</v>
      </c>
      <c r="AL1509" s="2">
        <f>Table1[[#This Row],[v_n_w_g]]-Table1[[#This Row],[v_n_w_l]]</f>
        <v>-40</v>
      </c>
      <c r="AM1509" s="2">
        <f>IF(Table1[[#This Row],[diff_v]]&gt;=1,1,0)</f>
        <v>0</v>
      </c>
    </row>
    <row r="1510" spans="1:39" hidden="1" x14ac:dyDescent="0.3">
      <c r="A1510">
        <v>21</v>
      </c>
      <c r="B1510" t="s">
        <v>48</v>
      </c>
      <c r="C1510" s="22">
        <f>VLOOKUP(Table1[[#This Row],[Subject]],'Subject Profile'!$A$2:$E$8,4,FALSE)</f>
        <v>1</v>
      </c>
      <c r="D1510" s="22">
        <f>VLOOKUP(Table1[[#This Row],[Subject]],'Subject Profile'!$A$2:$E$8,5,FALSE)</f>
        <v>-2</v>
      </c>
      <c r="E1510" t="s">
        <v>108</v>
      </c>
      <c r="F1510" t="s">
        <v>60</v>
      </c>
      <c r="G1510" t="s">
        <v>61</v>
      </c>
      <c r="H1510">
        <f>IF(Table1[[#This Row],[decision]]="accept",1,0)</f>
        <v>0</v>
      </c>
      <c r="I1510">
        <v>0</v>
      </c>
      <c r="J1510">
        <v>110</v>
      </c>
      <c r="K1510">
        <v>1665041196</v>
      </c>
      <c r="L1510">
        <v>4</v>
      </c>
      <c r="M1510" t="str">
        <f>VLOOKUP($F1510,Experiment!$A$2:$U$90,MATCH(Results!M$1,Experiment!$A$1:$U$1,0)+1,FALSE)</f>
        <v>D</v>
      </c>
      <c r="N1510">
        <f>IF(Table1[[#This Row],[Impact]]="I",0,1)</f>
        <v>1</v>
      </c>
      <c r="O1510" s="2">
        <f>VLOOKUP($F1510,Experiment!$A$2:$U$90,MATCH(Results!O$1,Experiment!$A$1:$U$1,0),FALSE)</f>
        <v>0</v>
      </c>
      <c r="P1510" s="3">
        <f>VLOOKUP($F1510,Experiment!$A$2:$U$90,MATCH(Results!P$1,Experiment!$A$1:$U$1,0),FALSE)</f>
        <v>0</v>
      </c>
      <c r="Q1510" s="2">
        <f>VLOOKUP($F1510,Experiment!$A$2:$U$90,MATCH(Results!Q$1,Experiment!$A$1:$U$1,0),FALSE)</f>
        <v>0</v>
      </c>
      <c r="R1510" s="3">
        <f>VLOOKUP($F1510,Experiment!$A$2:$U$90,MATCH(Results!R$1,Experiment!$A$1:$U$1,0),FALSE)</f>
        <v>0</v>
      </c>
      <c r="S1510" s="2">
        <f>VLOOKUP($F1510,Experiment!$A$2:$U$90,MATCH(Results!S$1,Experiment!$A$1:$U$1,0),FALSE)</f>
        <v>0</v>
      </c>
      <c r="T1510" s="2">
        <f>VLOOKUP($F1510,Experiment!$A$2:$U$90,MATCH(Results!T$1,Experiment!$A$1:$U$1,0),FALSE)</f>
        <v>0</v>
      </c>
      <c r="U1510" s="2">
        <f>VLOOKUP($F1510,Experiment!$A$2:$U$90,MATCH(Results!U$1,Experiment!$A$1:$U$1,0),FALSE)</f>
        <v>0</v>
      </c>
      <c r="V1510" s="2">
        <f>VLOOKUP($F1510,Experiment!$A$2:$U$90,MATCH(Results!V$1,Experiment!$A$1:$U$1,0),FALSE)</f>
        <v>0</v>
      </c>
      <c r="W1510" s="3">
        <f>VLOOKUP($F1510,Experiment!$A$2:$U$90,MATCH(Results!W$1,Experiment!$A$1:$U$1,0),FALSE)</f>
        <v>0</v>
      </c>
      <c r="X1510" s="3">
        <f>VLOOKUP($F1510,Experiment!$A$2:$U$90,MATCH(Results!X$1,Experiment!$A$1:$U$1,0),FALSE)</f>
        <v>0</v>
      </c>
      <c r="Y1510" s="2">
        <f>VLOOKUP($F1510,Experiment!$A$2:$U$90,MATCH(Results!Y$1,Experiment!$A$1:$U$1,0),FALSE)</f>
        <v>0</v>
      </c>
      <c r="Z1510" s="3">
        <f>VLOOKUP($F1510,Experiment!$A$2:$U$90,MATCH(Results!Z$1,Experiment!$A$1:$U$1,0),FALSE)</f>
        <v>0</v>
      </c>
      <c r="AA1510" s="3">
        <f>VLOOKUP($F1510,Experiment!$A$2:$U$90,MATCH(Results!AA$1,Experiment!$A$1:$U$1,0),FALSE)</f>
        <v>0</v>
      </c>
      <c r="AB1510" s="3">
        <f>VLOOKUP($F1510,Experiment!$A$2:$U$90,MATCH(Results!AB$1,Experiment!$A$1:$U$1,0),FALSE)</f>
        <v>0</v>
      </c>
      <c r="AC1510" s="3">
        <f>VLOOKUP($F1510,Experiment!$A$2:$U$90,MATCH(Results!AC$1,Experiment!$A$1:$U$1,0),FALSE)</f>
        <v>0</v>
      </c>
      <c r="AD1510" s="2">
        <f>VLOOKUP($F1510,Experiment!$A$2:$U$90,MATCH(Results!AD$1,Experiment!$A$1:$U$1,0),FALSE)</f>
        <v>0</v>
      </c>
      <c r="AE1510" s="2">
        <f>VLOOKUP($F1510,Experiment!$A$2:$U$90,MATCH(Results!AE$1,Experiment!$A$1:$U$1,0),FALSE)</f>
        <v>0</v>
      </c>
      <c r="AF1510" s="2">
        <f>VLOOKUP($F1510,Experiment!$A$2:$U$90,MATCH(Results!AF$1,Experiment!$A$1:$U$1,0),FALSE)</f>
        <v>0</v>
      </c>
      <c r="AG1510" s="2"/>
      <c r="AH1510" s="3">
        <f>VLOOKUP($F1510,Experiment!$A$2:$W$90,MATCH(Results!AH$1,Experiment!$A$1:$W$1,0),FALSE)</f>
        <v>0</v>
      </c>
      <c r="AI1510" s="2">
        <f>VLOOKUP($F1510,Experiment!$A$2:$X$90,MATCH(Results!AI$1,Experiment!$A$1:$X$1,0),FALSE)</f>
        <v>0</v>
      </c>
      <c r="AJ1510" s="2">
        <f>Table1[[#This Row],[Gain]]^Table1[[#This Row],[θ]]</f>
        <v>0</v>
      </c>
      <c r="AK1510" s="2">
        <f>-Table1[[#This Row],[λ]]*-Table1[[#This Row],[Loss]]^Table1[[#This Row],[θ]]</f>
        <v>0</v>
      </c>
      <c r="AL1510" s="2">
        <f>Table1[[#This Row],[v_n_w_g]]-Table1[[#This Row],[v_n_w_l]]</f>
        <v>0</v>
      </c>
      <c r="AM1510" s="2">
        <f>IF(Table1[[#This Row],[diff_v]]&gt;=1,1,0)</f>
        <v>0</v>
      </c>
    </row>
    <row r="1511" spans="1:39" hidden="1" x14ac:dyDescent="0.3">
      <c r="A1511">
        <v>22</v>
      </c>
      <c r="B1511" t="s">
        <v>48</v>
      </c>
      <c r="C1511" s="22">
        <f>VLOOKUP(Table1[[#This Row],[Subject]],'Subject Profile'!$A$2:$E$8,4,FALSE)</f>
        <v>1</v>
      </c>
      <c r="D1511" s="22">
        <f>VLOOKUP(Table1[[#This Row],[Subject]],'Subject Profile'!$A$2:$E$8,5,FALSE)</f>
        <v>-2</v>
      </c>
      <c r="E1511" t="s">
        <v>108</v>
      </c>
      <c r="F1511" t="s">
        <v>52</v>
      </c>
      <c r="G1511" t="s">
        <v>7</v>
      </c>
      <c r="H1511">
        <f>IF(Table1[[#This Row],[decision]]="accept",1,0)</f>
        <v>1</v>
      </c>
      <c r="I1511">
        <v>-10</v>
      </c>
      <c r="J1511">
        <v>100</v>
      </c>
      <c r="K1511">
        <v>1665041209</v>
      </c>
      <c r="L1511">
        <v>13</v>
      </c>
      <c r="M1511" t="str">
        <f>VLOOKUP($F1511,Experiment!$A$2:$U$90,MATCH(Results!M$1,Experiment!$A$1:$U$1,0)+1,FALSE)</f>
        <v>I</v>
      </c>
      <c r="N1511">
        <f>IF(Table1[[#This Row],[Impact]]="I",0,1)</f>
        <v>0</v>
      </c>
      <c r="O1511" s="2">
        <f>VLOOKUP($F1511,Experiment!$A$2:$U$90,MATCH(Results!O$1,Experiment!$A$1:$U$1,0),FALSE)</f>
        <v>-10</v>
      </c>
      <c r="P1511" s="3">
        <f>VLOOKUP($F1511,Experiment!$A$2:$U$90,MATCH(Results!P$1,Experiment!$A$1:$U$1,0),FALSE)</f>
        <v>0.5</v>
      </c>
      <c r="Q1511" s="2">
        <f>VLOOKUP($F1511,Experiment!$A$2:$U$90,MATCH(Results!Q$1,Experiment!$A$1:$U$1,0),FALSE)</f>
        <v>10</v>
      </c>
      <c r="R1511" s="3">
        <f>VLOOKUP($F1511,Experiment!$A$2:$U$90,MATCH(Results!R$1,Experiment!$A$1:$U$1,0),FALSE)</f>
        <v>0.5</v>
      </c>
      <c r="S1511" s="2">
        <f>VLOOKUP($F1511,Experiment!$A$2:$U$90,MATCH(Results!S$1,Experiment!$A$1:$U$1,0),FALSE)</f>
        <v>0</v>
      </c>
      <c r="T1511" s="2">
        <f>VLOOKUP($F1511,Experiment!$A$2:$U$90,MATCH(Results!T$1,Experiment!$A$1:$U$1,0),FALSE)</f>
        <v>100</v>
      </c>
      <c r="U1511" s="2">
        <f>VLOOKUP($F1511,Experiment!$A$2:$U$90,MATCH(Results!U$1,Experiment!$A$1:$U$1,0),FALSE)</f>
        <v>10</v>
      </c>
      <c r="V1511" s="2">
        <f>VLOOKUP($F1511,Experiment!$A$2:$U$90,MATCH(Results!V$1,Experiment!$A$1:$U$1,0),FALSE)</f>
        <v>4</v>
      </c>
      <c r="W1511" s="3">
        <f>VLOOKUP($F1511,Experiment!$A$2:$U$90,MATCH(Results!W$1,Experiment!$A$1:$U$1,0),FALSE)</f>
        <v>0.25</v>
      </c>
      <c r="X1511" s="3">
        <f>VLOOKUP($F1511,Experiment!$A$2:$U$90,MATCH(Results!X$1,Experiment!$A$1:$U$1,0),FALSE)</f>
        <v>0.75</v>
      </c>
      <c r="Y1511" s="2">
        <f>VLOOKUP($F1511,Experiment!$A$2:$U$90,MATCH(Results!Y$1,Experiment!$A$1:$U$1,0),FALSE)</f>
        <v>1</v>
      </c>
      <c r="Z1511" s="3">
        <f>VLOOKUP($F1511,Experiment!$A$2:$U$90,MATCH(Results!Z$1,Experiment!$A$1:$U$1,0),FALSE)</f>
        <v>0.25</v>
      </c>
      <c r="AA1511" s="3">
        <f>VLOOKUP($F1511,Experiment!$A$2:$U$90,MATCH(Results!AA$1,Experiment!$A$1:$U$1,0),FALSE)</f>
        <v>0.5</v>
      </c>
      <c r="AB1511" s="3">
        <f>VLOOKUP($F1511,Experiment!$A$2:$U$90,MATCH(Results!AB$1,Experiment!$A$1:$U$1,0),FALSE)</f>
        <v>0.375</v>
      </c>
      <c r="AC1511" s="3">
        <f>VLOOKUP($F1511,Experiment!$A$2:$U$90,MATCH(Results!AC$1,Experiment!$A$1:$U$1,0),FALSE)</f>
        <v>0.625</v>
      </c>
      <c r="AD1511" s="2">
        <f>VLOOKUP($F1511,Experiment!$A$2:$U$90,MATCH(Results!AD$1,Experiment!$A$1:$U$1,0),FALSE)</f>
        <v>2.5</v>
      </c>
      <c r="AE1511" s="2">
        <f>VLOOKUP($F1511,Experiment!$A$2:$U$90,MATCH(Results!AE$1,Experiment!$A$1:$U$1,0),FALSE)</f>
        <v>93.75</v>
      </c>
      <c r="AF1511" s="2">
        <f>VLOOKUP($F1511,Experiment!$A$2:$U$90,MATCH(Results!AF$1,Experiment!$A$1:$U$1,0),FALSE)</f>
        <v>9.6824583655185421</v>
      </c>
      <c r="AG1511" s="3">
        <f>VLOOKUP($F1511,Experiment!$A$2:$W$90,MATCH(Results!AG$1,Experiment!$A$1:$W$1,0),FALSE)</f>
        <v>1</v>
      </c>
      <c r="AH1511" s="3">
        <f>VLOOKUP($F1511,Experiment!$A$2:$W$90,MATCH(Results!AH$1,Experiment!$A$1:$W$1,0),FALSE)</f>
        <v>0.625</v>
      </c>
      <c r="AI1511" s="3">
        <f>VLOOKUP($F1511,Experiment!$A$2:$X$90,MATCH(Results!AI$1,Experiment!$A$1:$X$1,0),FALSE)</f>
        <v>0.375</v>
      </c>
      <c r="AJ1511" s="2">
        <f>Table1[[#This Row],[Gain]]^Table1[[#This Row],[θ]]</f>
        <v>10</v>
      </c>
      <c r="AK1511" s="2">
        <f>-Table1[[#This Row],[λ]]*-Table1[[#This Row],[Loss]]^Table1[[#This Row],[θ]]</f>
        <v>20</v>
      </c>
      <c r="AL1511" s="2">
        <f>Table1[[#This Row],[v_n_w_g]]-Table1[[#This Row],[v_n_w_l]]</f>
        <v>-10</v>
      </c>
      <c r="AM1511" s="2">
        <f>IF(Table1[[#This Row],[diff_v]]&gt;=1,1,0)</f>
        <v>0</v>
      </c>
    </row>
    <row r="1512" spans="1:39" hidden="1" x14ac:dyDescent="0.3">
      <c r="A1512">
        <v>23</v>
      </c>
      <c r="B1512" t="s">
        <v>48</v>
      </c>
      <c r="C1512" s="22">
        <f>VLOOKUP(Table1[[#This Row],[Subject]],'Subject Profile'!$A$2:$E$8,4,FALSE)</f>
        <v>1</v>
      </c>
      <c r="D1512" s="22">
        <f>VLOOKUP(Table1[[#This Row],[Subject]],'Subject Profile'!$A$2:$E$8,5,FALSE)</f>
        <v>-2</v>
      </c>
      <c r="E1512" t="s">
        <v>108</v>
      </c>
      <c r="F1512" t="s">
        <v>66</v>
      </c>
      <c r="G1512" t="s">
        <v>7</v>
      </c>
      <c r="H1512">
        <f>IF(Table1[[#This Row],[decision]]="accept",1,0)</f>
        <v>1</v>
      </c>
      <c r="I1512">
        <v>20</v>
      </c>
      <c r="J1512">
        <v>120</v>
      </c>
      <c r="K1512">
        <v>1665041218</v>
      </c>
      <c r="L1512">
        <v>9</v>
      </c>
      <c r="M1512" t="str">
        <f>VLOOKUP($F1512,Experiment!$A$2:$U$90,MATCH(Results!M$1,Experiment!$A$1:$U$1,0)+1,FALSE)</f>
        <v>G</v>
      </c>
      <c r="N1512">
        <f>IF(Table1[[#This Row],[Impact]]="I",0,1)</f>
        <v>1</v>
      </c>
      <c r="O1512" s="2">
        <f>VLOOKUP($F1512,Experiment!$A$2:$U$90,MATCH(Results!O$1,Experiment!$A$1:$U$1,0),FALSE)</f>
        <v>-10</v>
      </c>
      <c r="P1512" s="3">
        <f>VLOOKUP($F1512,Experiment!$A$2:$U$90,MATCH(Results!P$1,Experiment!$A$1:$U$1,0),FALSE)</f>
        <v>0.5</v>
      </c>
      <c r="Q1512" s="2">
        <f>VLOOKUP($F1512,Experiment!$A$2:$U$90,MATCH(Results!Q$1,Experiment!$A$1:$U$1,0),FALSE)</f>
        <v>20</v>
      </c>
      <c r="R1512" s="3">
        <f>VLOOKUP($F1512,Experiment!$A$2:$U$90,MATCH(Results!R$1,Experiment!$A$1:$U$1,0),FALSE)</f>
        <v>0.5</v>
      </c>
      <c r="S1512" s="2">
        <f>VLOOKUP($F1512,Experiment!$A$2:$U$90,MATCH(Results!S$1,Experiment!$A$1:$U$1,0),FALSE)</f>
        <v>5</v>
      </c>
      <c r="T1512" s="2">
        <f>VLOOKUP($F1512,Experiment!$A$2:$U$90,MATCH(Results!T$1,Experiment!$A$1:$U$1,0),FALSE)</f>
        <v>225</v>
      </c>
      <c r="U1512" s="2">
        <f>VLOOKUP($F1512,Experiment!$A$2:$U$90,MATCH(Results!U$1,Experiment!$A$1:$U$1,0),FALSE)</f>
        <v>15</v>
      </c>
      <c r="V1512" s="2">
        <f>VLOOKUP($F1512,Experiment!$A$2:$U$90,MATCH(Results!V$1,Experiment!$A$1:$U$1,0),FALSE)</f>
        <v>2</v>
      </c>
      <c r="W1512" s="3">
        <f>VLOOKUP($F1512,Experiment!$A$2:$U$90,MATCH(Results!W$1,Experiment!$A$1:$U$1,0),FALSE)</f>
        <v>0.25</v>
      </c>
      <c r="X1512" s="3">
        <f>VLOOKUP($F1512,Experiment!$A$2:$U$90,MATCH(Results!X$1,Experiment!$A$1:$U$1,0),FALSE)</f>
        <v>0.75</v>
      </c>
      <c r="Y1512" s="2">
        <f>VLOOKUP($F1512,Experiment!$A$2:$U$90,MATCH(Results!Y$1,Experiment!$A$1:$U$1,0),FALSE)</f>
        <v>2</v>
      </c>
      <c r="Z1512" s="3">
        <f>VLOOKUP($F1512,Experiment!$A$2:$U$90,MATCH(Results!Z$1,Experiment!$A$1:$U$1,0),FALSE)</f>
        <v>0.5</v>
      </c>
      <c r="AA1512" s="3">
        <f>VLOOKUP($F1512,Experiment!$A$2:$U$90,MATCH(Results!AA$1,Experiment!$A$1:$U$1,0),FALSE)</f>
        <v>0.25</v>
      </c>
      <c r="AB1512" s="3">
        <f>VLOOKUP($F1512,Experiment!$A$2:$U$90,MATCH(Results!AB$1,Experiment!$A$1:$U$1,0),FALSE)</f>
        <v>0.625</v>
      </c>
      <c r="AC1512" s="3">
        <f>VLOOKUP($F1512,Experiment!$A$2:$U$90,MATCH(Results!AC$1,Experiment!$A$1:$U$1,0),FALSE)</f>
        <v>0.375</v>
      </c>
      <c r="AD1512" s="2">
        <f>VLOOKUP($F1512,Experiment!$A$2:$U$90,MATCH(Results!AD$1,Experiment!$A$1:$U$1,0),FALSE)</f>
        <v>1.25</v>
      </c>
      <c r="AE1512" s="2">
        <f>VLOOKUP($F1512,Experiment!$A$2:$U$90,MATCH(Results!AE$1,Experiment!$A$1:$U$1,0),FALSE)</f>
        <v>210.9375</v>
      </c>
      <c r="AF1512" s="2">
        <f>VLOOKUP($F1512,Experiment!$A$2:$U$90,MATCH(Results!AF$1,Experiment!$A$1:$U$1,0),FALSE)</f>
        <v>14.523687548277813</v>
      </c>
      <c r="AG1512" s="3">
        <f>VLOOKUP($F1512,Experiment!$A$2:$W$90,MATCH(Results!AG$1,Experiment!$A$1:$W$1,0),FALSE)</f>
        <v>0.82730419370997643</v>
      </c>
      <c r="AH1512" s="3">
        <f>VLOOKUP($F1512,Experiment!$A$2:$W$90,MATCH(Results!AH$1,Experiment!$A$1:$W$1,0),FALSE)</f>
        <v>0.38648875795104182</v>
      </c>
      <c r="AI1512" s="3">
        <f>VLOOKUP($F1512,Experiment!$A$2:$X$90,MATCH(Results!AI$1,Experiment!$A$1:$X$1,0),FALSE)</f>
        <v>0.61351124204895813</v>
      </c>
      <c r="AJ1512" s="2">
        <f>Table1[[#This Row],[Gain]]^Table1[[#This Row],[θ]]</f>
        <v>20</v>
      </c>
      <c r="AK1512" s="2">
        <f>-Table1[[#This Row],[λ]]*-Table1[[#This Row],[Loss]]^Table1[[#This Row],[θ]]</f>
        <v>20</v>
      </c>
      <c r="AL1512" s="2">
        <f>Table1[[#This Row],[v_n_w_g]]-Table1[[#This Row],[v_n_w_l]]</f>
        <v>0</v>
      </c>
      <c r="AM1512" s="2">
        <f>IF(Table1[[#This Row],[diff_v]]&gt;=1,1,0)</f>
        <v>0</v>
      </c>
    </row>
    <row r="1513" spans="1:39" hidden="1" x14ac:dyDescent="0.3">
      <c r="A1513">
        <v>24</v>
      </c>
      <c r="B1513" t="s">
        <v>48</v>
      </c>
      <c r="C1513" s="22">
        <f>VLOOKUP(Table1[[#This Row],[Subject]],'Subject Profile'!$A$2:$E$8,4,FALSE)</f>
        <v>1</v>
      </c>
      <c r="D1513" s="22">
        <f>VLOOKUP(Table1[[#This Row],[Subject]],'Subject Profile'!$A$2:$E$8,5,FALSE)</f>
        <v>-2</v>
      </c>
      <c r="E1513" t="s">
        <v>108</v>
      </c>
      <c r="F1513" t="s">
        <v>99</v>
      </c>
      <c r="G1513" t="s">
        <v>7</v>
      </c>
      <c r="H1513">
        <f>IF(Table1[[#This Row],[decision]]="accept",1,0)</f>
        <v>1</v>
      </c>
      <c r="I1513">
        <v>0</v>
      </c>
      <c r="J1513">
        <v>120</v>
      </c>
      <c r="K1513">
        <v>1665041223</v>
      </c>
      <c r="L1513">
        <v>5</v>
      </c>
      <c r="M1513" t="str">
        <f>VLOOKUP($F1513,Experiment!$A$2:$U$90,MATCH(Results!M$1,Experiment!$A$1:$U$1,0)+1,FALSE)</f>
        <v>G</v>
      </c>
      <c r="N1513">
        <f>IF(Table1[[#This Row],[Impact]]="I",0,1)</f>
        <v>1</v>
      </c>
      <c r="O1513" s="2">
        <f>VLOOKUP($F1513,Experiment!$A$2:$U$90,MATCH(Results!O$1,Experiment!$A$1:$U$1,0),FALSE)</f>
        <v>0</v>
      </c>
      <c r="P1513" s="3">
        <f>VLOOKUP($F1513,Experiment!$A$2:$U$90,MATCH(Results!P$1,Experiment!$A$1:$U$1,0),FALSE)</f>
        <v>0.5</v>
      </c>
      <c r="Q1513" s="2">
        <f>VLOOKUP($F1513,Experiment!$A$2:$U$90,MATCH(Results!Q$1,Experiment!$A$1:$U$1,0),FALSE)</f>
        <v>10</v>
      </c>
      <c r="R1513" s="3">
        <f>VLOOKUP($F1513,Experiment!$A$2:$U$90,MATCH(Results!R$1,Experiment!$A$1:$U$1,0),FALSE)</f>
        <v>0.5</v>
      </c>
      <c r="S1513" s="2">
        <f>VLOOKUP($F1513,Experiment!$A$2:$U$90,MATCH(Results!S$1,Experiment!$A$1:$U$1,0),FALSE)</f>
        <v>5</v>
      </c>
      <c r="T1513" s="2">
        <f>VLOOKUP($F1513,Experiment!$A$2:$U$90,MATCH(Results!T$1,Experiment!$A$1:$U$1,0),FALSE)</f>
        <v>25</v>
      </c>
      <c r="U1513" s="2">
        <f>VLOOKUP($F1513,Experiment!$A$2:$U$90,MATCH(Results!U$1,Experiment!$A$1:$U$1,0),FALSE)</f>
        <v>5</v>
      </c>
      <c r="V1513" s="2">
        <f>VLOOKUP($F1513,Experiment!$A$2:$U$90,MATCH(Results!V$1,Experiment!$A$1:$U$1,0),FALSE)</f>
        <v>2</v>
      </c>
      <c r="W1513" s="3">
        <f>VLOOKUP($F1513,Experiment!$A$2:$U$90,MATCH(Results!W$1,Experiment!$A$1:$U$1,0),FALSE)</f>
        <v>0.25</v>
      </c>
      <c r="X1513" s="3">
        <f>VLOOKUP($F1513,Experiment!$A$2:$U$90,MATCH(Results!X$1,Experiment!$A$1:$U$1,0),FALSE)</f>
        <v>0.75</v>
      </c>
      <c r="Y1513" s="2">
        <f>VLOOKUP($F1513,Experiment!$A$2:$U$90,MATCH(Results!Y$1,Experiment!$A$1:$U$1,0),FALSE)</f>
        <v>2</v>
      </c>
      <c r="Z1513" s="3">
        <f>VLOOKUP($F1513,Experiment!$A$2:$U$90,MATCH(Results!Z$1,Experiment!$A$1:$U$1,0),FALSE)</f>
        <v>0.5</v>
      </c>
      <c r="AA1513" s="3">
        <f>VLOOKUP($F1513,Experiment!$A$2:$U$90,MATCH(Results!AA$1,Experiment!$A$1:$U$1,0),FALSE)</f>
        <v>0.25</v>
      </c>
      <c r="AB1513" s="3">
        <f>VLOOKUP($F1513,Experiment!$A$2:$U$90,MATCH(Results!AB$1,Experiment!$A$1:$U$1,0),FALSE)</f>
        <v>0.625</v>
      </c>
      <c r="AC1513" s="3">
        <f>VLOOKUP($F1513,Experiment!$A$2:$U$90,MATCH(Results!AC$1,Experiment!$A$1:$U$1,0),FALSE)</f>
        <v>0.375</v>
      </c>
      <c r="AD1513" s="2">
        <f>VLOOKUP($F1513,Experiment!$A$2:$U$90,MATCH(Results!AD$1,Experiment!$A$1:$U$1,0),FALSE)</f>
        <v>3.75</v>
      </c>
      <c r="AE1513" s="2">
        <f>VLOOKUP($F1513,Experiment!$A$2:$U$90,MATCH(Results!AE$1,Experiment!$A$1:$U$1,0),FALSE)</f>
        <v>23.4375</v>
      </c>
      <c r="AF1513" s="2">
        <f>VLOOKUP($F1513,Experiment!$A$2:$U$90,MATCH(Results!AF$1,Experiment!$A$1:$U$1,0),FALSE)</f>
        <v>4.8412291827592711</v>
      </c>
      <c r="AG1513" s="3">
        <f>VLOOKUP($F1513,Experiment!$A$2:$W$90,MATCH(Results!AG$1,Experiment!$A$1:$W$1,0),FALSE)</f>
        <v>0.82730419370997643</v>
      </c>
      <c r="AH1513" s="3">
        <f>VLOOKUP($F1513,Experiment!$A$2:$W$90,MATCH(Results!AH$1,Experiment!$A$1:$W$1,0),FALSE)</f>
        <v>0.38648875795104182</v>
      </c>
      <c r="AI1513" s="3">
        <f>VLOOKUP($F1513,Experiment!$A$2:$X$90,MATCH(Results!AI$1,Experiment!$A$1:$X$1,0),FALSE)</f>
        <v>0.61351124204895813</v>
      </c>
      <c r="AJ1513" s="2">
        <f>Table1[[#This Row],[Gain]]^Table1[[#This Row],[θ]]</f>
        <v>10</v>
      </c>
      <c r="AK1513" s="2">
        <f>-Table1[[#This Row],[λ]]*-Table1[[#This Row],[Loss]]^Table1[[#This Row],[θ]]</f>
        <v>0</v>
      </c>
      <c r="AL1513" s="2">
        <f>Table1[[#This Row],[v_n_w_g]]-Table1[[#This Row],[v_n_w_l]]</f>
        <v>10</v>
      </c>
      <c r="AM1513" s="2">
        <f>IF(Table1[[#This Row],[diff_v]]&gt;=1,1,0)</f>
        <v>1</v>
      </c>
    </row>
    <row r="1514" spans="1:39" hidden="1" x14ac:dyDescent="0.3">
      <c r="A1514">
        <v>25</v>
      </c>
      <c r="B1514" t="s">
        <v>48</v>
      </c>
      <c r="C1514" s="22">
        <f>VLOOKUP(Table1[[#This Row],[Subject]],'Subject Profile'!$A$2:$E$8,4,FALSE)</f>
        <v>1</v>
      </c>
      <c r="D1514" s="22">
        <f>VLOOKUP(Table1[[#This Row],[Subject]],'Subject Profile'!$A$2:$E$8,5,FALSE)</f>
        <v>-2</v>
      </c>
      <c r="E1514" t="s">
        <v>108</v>
      </c>
      <c r="F1514" t="s">
        <v>55</v>
      </c>
      <c r="G1514" t="s">
        <v>56</v>
      </c>
      <c r="H1514">
        <f>IF(Table1[[#This Row],[decision]]="accept",1,0)</f>
        <v>0</v>
      </c>
      <c r="I1514">
        <v>0</v>
      </c>
      <c r="J1514">
        <v>120</v>
      </c>
      <c r="K1514">
        <v>1665041234</v>
      </c>
      <c r="L1514">
        <v>11</v>
      </c>
      <c r="M1514" t="str">
        <f>VLOOKUP($F1514,Experiment!$A$2:$U$90,MATCH(Results!M$1,Experiment!$A$1:$U$1,0)+1,FALSE)</f>
        <v>R</v>
      </c>
      <c r="N1514">
        <f>IF(Table1[[#This Row],[Impact]]="I",0,1)</f>
        <v>1</v>
      </c>
      <c r="O1514" s="2">
        <f>VLOOKUP($F1514,Experiment!$A$2:$U$90,MATCH(Results!O$1,Experiment!$A$1:$U$1,0),FALSE)</f>
        <v>0</v>
      </c>
      <c r="P1514" s="3">
        <f>VLOOKUP($F1514,Experiment!$A$2:$U$90,MATCH(Results!P$1,Experiment!$A$1:$U$1,0),FALSE)</f>
        <v>0</v>
      </c>
      <c r="Q1514" s="2">
        <f>VLOOKUP($F1514,Experiment!$A$2:$U$90,MATCH(Results!Q$1,Experiment!$A$1:$U$1,0),FALSE)</f>
        <v>0</v>
      </c>
      <c r="R1514" s="3">
        <f>VLOOKUP($F1514,Experiment!$A$2:$U$90,MATCH(Results!R$1,Experiment!$A$1:$U$1,0),FALSE)</f>
        <v>0</v>
      </c>
      <c r="S1514" s="2">
        <f>VLOOKUP($F1514,Experiment!$A$2:$U$90,MATCH(Results!S$1,Experiment!$A$1:$U$1,0),FALSE)</f>
        <v>0</v>
      </c>
      <c r="T1514" s="2">
        <f>VLOOKUP($F1514,Experiment!$A$2:$U$90,MATCH(Results!T$1,Experiment!$A$1:$U$1,0),FALSE)</f>
        <v>0</v>
      </c>
      <c r="U1514" s="2">
        <f>VLOOKUP($F1514,Experiment!$A$2:$U$90,MATCH(Results!U$1,Experiment!$A$1:$U$1,0),FALSE)</f>
        <v>0</v>
      </c>
      <c r="V1514" s="2">
        <f>VLOOKUP($F1514,Experiment!$A$2:$U$90,MATCH(Results!V$1,Experiment!$A$1:$U$1,0),FALSE)</f>
        <v>0</v>
      </c>
      <c r="W1514" s="3">
        <f>VLOOKUP($F1514,Experiment!$A$2:$U$90,MATCH(Results!W$1,Experiment!$A$1:$U$1,0),FALSE)</f>
        <v>0</v>
      </c>
      <c r="X1514" s="3">
        <f>VLOOKUP($F1514,Experiment!$A$2:$U$90,MATCH(Results!X$1,Experiment!$A$1:$U$1,0),FALSE)</f>
        <v>0</v>
      </c>
      <c r="Y1514" s="2">
        <f>VLOOKUP($F1514,Experiment!$A$2:$U$90,MATCH(Results!Y$1,Experiment!$A$1:$U$1,0),FALSE)</f>
        <v>0</v>
      </c>
      <c r="Z1514" s="3">
        <f>VLOOKUP($F1514,Experiment!$A$2:$U$90,MATCH(Results!Z$1,Experiment!$A$1:$U$1,0),FALSE)</f>
        <v>0</v>
      </c>
      <c r="AA1514" s="3">
        <f>VLOOKUP($F1514,Experiment!$A$2:$U$90,MATCH(Results!AA$1,Experiment!$A$1:$U$1,0),FALSE)</f>
        <v>0</v>
      </c>
      <c r="AB1514" s="3">
        <f>VLOOKUP($F1514,Experiment!$A$2:$U$90,MATCH(Results!AB$1,Experiment!$A$1:$U$1,0),FALSE)</f>
        <v>0</v>
      </c>
      <c r="AC1514" s="3">
        <f>VLOOKUP($F1514,Experiment!$A$2:$U$90,MATCH(Results!AC$1,Experiment!$A$1:$U$1,0),FALSE)</f>
        <v>0</v>
      </c>
      <c r="AD1514" s="2">
        <f>VLOOKUP($F1514,Experiment!$A$2:$U$90,MATCH(Results!AD$1,Experiment!$A$1:$U$1,0),FALSE)</f>
        <v>0</v>
      </c>
      <c r="AE1514" s="2">
        <f>VLOOKUP($F1514,Experiment!$A$2:$U$90,MATCH(Results!AE$1,Experiment!$A$1:$U$1,0),FALSE)</f>
        <v>0</v>
      </c>
      <c r="AF1514" s="2">
        <f>VLOOKUP($F1514,Experiment!$A$2:$U$90,MATCH(Results!AF$1,Experiment!$A$1:$U$1,0),FALSE)</f>
        <v>0</v>
      </c>
      <c r="AG1514" s="2"/>
      <c r="AH1514" s="3">
        <f>VLOOKUP($F1514,Experiment!$A$2:$W$90,MATCH(Results!AH$1,Experiment!$A$1:$W$1,0),FALSE)</f>
        <v>0</v>
      </c>
      <c r="AI1514" s="2">
        <f>VLOOKUP($F1514,Experiment!$A$2:$X$90,MATCH(Results!AI$1,Experiment!$A$1:$X$1,0),FALSE)</f>
        <v>0</v>
      </c>
      <c r="AJ1514" s="2">
        <f>Table1[[#This Row],[Gain]]^Table1[[#This Row],[θ]]</f>
        <v>0</v>
      </c>
      <c r="AK1514" s="2">
        <f>-Table1[[#This Row],[λ]]*-Table1[[#This Row],[Loss]]^Table1[[#This Row],[θ]]</f>
        <v>0</v>
      </c>
      <c r="AL1514" s="2">
        <f>Table1[[#This Row],[v_n_w_g]]-Table1[[#This Row],[v_n_w_l]]</f>
        <v>0</v>
      </c>
      <c r="AM1514" s="2">
        <f>IF(Table1[[#This Row],[diff_v]]&gt;=1,1,0)</f>
        <v>0</v>
      </c>
    </row>
    <row r="1515" spans="1:39" hidden="1" x14ac:dyDescent="0.3">
      <c r="A1515">
        <v>26</v>
      </c>
      <c r="B1515" t="s">
        <v>48</v>
      </c>
      <c r="C1515" s="22">
        <f>VLOOKUP(Table1[[#This Row],[Subject]],'Subject Profile'!$A$2:$E$8,4,FALSE)</f>
        <v>1</v>
      </c>
      <c r="D1515" s="22">
        <f>VLOOKUP(Table1[[#This Row],[Subject]],'Subject Profile'!$A$2:$E$8,5,FALSE)</f>
        <v>-2</v>
      </c>
      <c r="E1515" t="s">
        <v>108</v>
      </c>
      <c r="F1515" t="s">
        <v>53</v>
      </c>
      <c r="G1515" t="s">
        <v>5</v>
      </c>
      <c r="H1515">
        <f>IF(Table1[[#This Row],[decision]]="accept",1,0)</f>
        <v>0</v>
      </c>
      <c r="I1515">
        <v>0</v>
      </c>
      <c r="J1515">
        <v>120</v>
      </c>
      <c r="K1515">
        <v>1665041243</v>
      </c>
      <c r="L1515">
        <v>9</v>
      </c>
      <c r="M1515" t="str">
        <f>VLOOKUP($F1515,Experiment!$A$2:$U$90,MATCH(Results!M$1,Experiment!$A$1:$U$1,0)+1,FALSE)</f>
        <v>G</v>
      </c>
      <c r="N1515">
        <f>IF(Table1[[#This Row],[Impact]]="I",0,1)</f>
        <v>1</v>
      </c>
      <c r="O1515" s="2">
        <f>VLOOKUP($F1515,Experiment!$A$2:$U$90,MATCH(Results!O$1,Experiment!$A$1:$U$1,0),FALSE)</f>
        <v>-10</v>
      </c>
      <c r="P1515" s="3">
        <f>VLOOKUP($F1515,Experiment!$A$2:$U$90,MATCH(Results!P$1,Experiment!$A$1:$U$1,0),FALSE)</f>
        <v>0.5</v>
      </c>
      <c r="Q1515" s="2">
        <f>VLOOKUP($F1515,Experiment!$A$2:$U$90,MATCH(Results!Q$1,Experiment!$A$1:$U$1,0),FALSE)</f>
        <v>0</v>
      </c>
      <c r="R1515" s="3">
        <f>VLOOKUP($F1515,Experiment!$A$2:$U$90,MATCH(Results!R$1,Experiment!$A$1:$U$1,0),FALSE)</f>
        <v>0.5</v>
      </c>
      <c r="S1515" s="2">
        <f>VLOOKUP($F1515,Experiment!$A$2:$U$90,MATCH(Results!S$1,Experiment!$A$1:$U$1,0),FALSE)</f>
        <v>-5</v>
      </c>
      <c r="T1515" s="2">
        <f>VLOOKUP($F1515,Experiment!$A$2:$U$90,MATCH(Results!T$1,Experiment!$A$1:$U$1,0),FALSE)</f>
        <v>25</v>
      </c>
      <c r="U1515" s="2">
        <f>VLOOKUP($F1515,Experiment!$A$2:$U$90,MATCH(Results!U$1,Experiment!$A$1:$U$1,0),FALSE)</f>
        <v>5</v>
      </c>
      <c r="V1515" s="2">
        <f>VLOOKUP($F1515,Experiment!$A$2:$U$90,MATCH(Results!V$1,Experiment!$A$1:$U$1,0),FALSE)</f>
        <v>4</v>
      </c>
      <c r="W1515" s="3">
        <f>VLOOKUP($F1515,Experiment!$A$2:$U$90,MATCH(Results!W$1,Experiment!$A$1:$U$1,0),FALSE)</f>
        <v>0.25</v>
      </c>
      <c r="X1515" s="3">
        <f>VLOOKUP($F1515,Experiment!$A$2:$U$90,MATCH(Results!X$1,Experiment!$A$1:$U$1,0),FALSE)</f>
        <v>0.75</v>
      </c>
      <c r="Y1515" s="2">
        <f>VLOOKUP($F1515,Experiment!$A$2:$U$90,MATCH(Results!Y$1,Experiment!$A$1:$U$1,0),FALSE)</f>
        <v>2</v>
      </c>
      <c r="Z1515" s="3">
        <f>VLOOKUP($F1515,Experiment!$A$2:$U$90,MATCH(Results!Z$1,Experiment!$A$1:$U$1,0),FALSE)</f>
        <v>0.5</v>
      </c>
      <c r="AA1515" s="3">
        <f>VLOOKUP($F1515,Experiment!$A$2:$U$90,MATCH(Results!AA$1,Experiment!$A$1:$U$1,0),FALSE)</f>
        <v>0.25</v>
      </c>
      <c r="AB1515" s="3">
        <f>VLOOKUP($F1515,Experiment!$A$2:$U$90,MATCH(Results!AB$1,Experiment!$A$1:$U$1,0),FALSE)</f>
        <v>0.625</v>
      </c>
      <c r="AC1515" s="3">
        <f>VLOOKUP($F1515,Experiment!$A$2:$U$90,MATCH(Results!AC$1,Experiment!$A$1:$U$1,0),FALSE)</f>
        <v>0.375</v>
      </c>
      <c r="AD1515" s="2">
        <f>VLOOKUP($F1515,Experiment!$A$2:$U$90,MATCH(Results!AD$1,Experiment!$A$1:$U$1,0),FALSE)</f>
        <v>-6.25</v>
      </c>
      <c r="AE1515" s="2">
        <f>VLOOKUP($F1515,Experiment!$A$2:$U$90,MATCH(Results!AE$1,Experiment!$A$1:$U$1,0),FALSE)</f>
        <v>23.4375</v>
      </c>
      <c r="AF1515" s="2">
        <f>VLOOKUP($F1515,Experiment!$A$2:$U$90,MATCH(Results!AF$1,Experiment!$A$1:$U$1,0),FALSE)</f>
        <v>4.8412291827592711</v>
      </c>
      <c r="AG1515" s="3">
        <f>VLOOKUP($F1515,Experiment!$A$2:$W$90,MATCH(Results!AG$1,Experiment!$A$1:$W$1,0),FALSE)</f>
        <v>0.82730419370997643</v>
      </c>
      <c r="AH1515" s="3">
        <f>VLOOKUP($F1515,Experiment!$A$2:$W$90,MATCH(Results!AH$1,Experiment!$A$1:$W$1,0),FALSE)</f>
        <v>0.38648875795104182</v>
      </c>
      <c r="AI1515" s="3">
        <f>VLOOKUP($F1515,Experiment!$A$2:$X$90,MATCH(Results!AI$1,Experiment!$A$1:$X$1,0),FALSE)</f>
        <v>0.61351124204895813</v>
      </c>
      <c r="AJ1515" s="2">
        <f>Table1[[#This Row],[Gain]]^Table1[[#This Row],[θ]]</f>
        <v>0</v>
      </c>
      <c r="AK1515" s="2">
        <f>-Table1[[#This Row],[λ]]*-Table1[[#This Row],[Loss]]^Table1[[#This Row],[θ]]</f>
        <v>20</v>
      </c>
      <c r="AL1515" s="2">
        <f>Table1[[#This Row],[v_n_w_g]]-Table1[[#This Row],[v_n_w_l]]</f>
        <v>-20</v>
      </c>
      <c r="AM1515" s="2">
        <f>IF(Table1[[#This Row],[diff_v]]&gt;=1,1,0)</f>
        <v>0</v>
      </c>
    </row>
    <row r="1516" spans="1:39" hidden="1" x14ac:dyDescent="0.3">
      <c r="A1516">
        <v>27</v>
      </c>
      <c r="B1516" t="s">
        <v>48</v>
      </c>
      <c r="C1516" s="22">
        <f>VLOOKUP(Table1[[#This Row],[Subject]],'Subject Profile'!$A$2:$E$8,4,FALSE)</f>
        <v>1</v>
      </c>
      <c r="D1516" s="22">
        <f>VLOOKUP(Table1[[#This Row],[Subject]],'Subject Profile'!$A$2:$E$8,5,FALSE)</f>
        <v>-2</v>
      </c>
      <c r="E1516" t="s">
        <v>108</v>
      </c>
      <c r="F1516" t="s">
        <v>59</v>
      </c>
      <c r="G1516" t="s">
        <v>7</v>
      </c>
      <c r="H1516">
        <f>IF(Table1[[#This Row],[decision]]="accept",1,0)</f>
        <v>1</v>
      </c>
      <c r="I1516">
        <v>10</v>
      </c>
      <c r="J1516">
        <v>130</v>
      </c>
      <c r="K1516">
        <v>1665041247</v>
      </c>
      <c r="L1516">
        <v>4</v>
      </c>
      <c r="M1516" t="str">
        <f>VLOOKUP($F1516,Experiment!$A$2:$U$90,MATCH(Results!M$1,Experiment!$A$1:$U$1,0)+1,FALSE)</f>
        <v>G</v>
      </c>
      <c r="N1516">
        <f>IF(Table1[[#This Row],[Impact]]="I",0,1)</f>
        <v>1</v>
      </c>
      <c r="O1516" s="2">
        <f>VLOOKUP($F1516,Experiment!$A$2:$U$90,MATCH(Results!O$1,Experiment!$A$1:$U$1,0),FALSE)</f>
        <v>0</v>
      </c>
      <c r="P1516" s="3">
        <f>VLOOKUP($F1516,Experiment!$A$2:$U$90,MATCH(Results!P$1,Experiment!$A$1:$U$1,0),FALSE)</f>
        <v>0.5</v>
      </c>
      <c r="Q1516" s="2">
        <f>VLOOKUP($F1516,Experiment!$A$2:$U$90,MATCH(Results!Q$1,Experiment!$A$1:$U$1,0),FALSE)</f>
        <v>10</v>
      </c>
      <c r="R1516" s="3">
        <f>VLOOKUP($F1516,Experiment!$A$2:$U$90,MATCH(Results!R$1,Experiment!$A$1:$U$1,0),FALSE)</f>
        <v>0.5</v>
      </c>
      <c r="S1516" s="2">
        <f>VLOOKUP($F1516,Experiment!$A$2:$U$90,MATCH(Results!S$1,Experiment!$A$1:$U$1,0),FALSE)</f>
        <v>5</v>
      </c>
      <c r="T1516" s="2">
        <f>VLOOKUP($F1516,Experiment!$A$2:$U$90,MATCH(Results!T$1,Experiment!$A$1:$U$1,0),FALSE)</f>
        <v>25</v>
      </c>
      <c r="U1516" s="2">
        <f>VLOOKUP($F1516,Experiment!$A$2:$U$90,MATCH(Results!U$1,Experiment!$A$1:$U$1,0),FALSE)</f>
        <v>5</v>
      </c>
      <c r="V1516" s="2">
        <f>VLOOKUP($F1516,Experiment!$A$2:$U$90,MATCH(Results!V$1,Experiment!$A$1:$U$1,0),FALSE)</f>
        <v>4</v>
      </c>
      <c r="W1516" s="3">
        <f>VLOOKUP($F1516,Experiment!$A$2:$U$90,MATCH(Results!W$1,Experiment!$A$1:$U$1,0),FALSE)</f>
        <v>0.75</v>
      </c>
      <c r="X1516" s="3">
        <f>VLOOKUP($F1516,Experiment!$A$2:$U$90,MATCH(Results!X$1,Experiment!$A$1:$U$1,0),FALSE)</f>
        <v>0.25</v>
      </c>
      <c r="Y1516" s="2">
        <f>VLOOKUP($F1516,Experiment!$A$2:$U$90,MATCH(Results!Y$1,Experiment!$A$1:$U$1,0),FALSE)</f>
        <v>1</v>
      </c>
      <c r="Z1516" s="3">
        <f>VLOOKUP($F1516,Experiment!$A$2:$U$90,MATCH(Results!Z$1,Experiment!$A$1:$U$1,0),FALSE)</f>
        <v>0.2</v>
      </c>
      <c r="AA1516" s="3">
        <f>VLOOKUP($F1516,Experiment!$A$2:$U$90,MATCH(Results!AA$1,Experiment!$A$1:$U$1,0),FALSE)</f>
        <v>4.9999999999999989E-2</v>
      </c>
      <c r="AB1516" s="3">
        <f>VLOOKUP($F1516,Experiment!$A$2:$U$90,MATCH(Results!AB$1,Experiment!$A$1:$U$1,0),FALSE)</f>
        <v>0.57499999999999996</v>
      </c>
      <c r="AC1516" s="3">
        <f>VLOOKUP($F1516,Experiment!$A$2:$U$90,MATCH(Results!AC$1,Experiment!$A$1:$U$1,0),FALSE)</f>
        <v>0.42500000000000004</v>
      </c>
      <c r="AD1516" s="2">
        <f>VLOOKUP($F1516,Experiment!$A$2:$U$90,MATCH(Results!AD$1,Experiment!$A$1:$U$1,0),FALSE)</f>
        <v>4.25</v>
      </c>
      <c r="AE1516" s="2">
        <f>VLOOKUP($F1516,Experiment!$A$2:$U$90,MATCH(Results!AE$1,Experiment!$A$1:$U$1,0),FALSE)</f>
        <v>24.4375</v>
      </c>
      <c r="AF1516" s="2">
        <f>VLOOKUP($F1516,Experiment!$A$2:$U$90,MATCH(Results!AF$1,Experiment!$A$1:$U$1,0),FALSE)</f>
        <v>4.9434299833212973</v>
      </c>
      <c r="AG1516" s="3">
        <f>VLOOKUP($F1516,Experiment!$A$2:$W$90,MATCH(Results!AG$1,Experiment!$A$1:$W$1,0),FALSE)</f>
        <v>0.89414323918902561</v>
      </c>
      <c r="AH1516" s="3">
        <f>VLOOKUP($F1516,Experiment!$A$2:$W$90,MATCH(Results!AH$1,Experiment!$A$1:$W$1,0),FALSE)</f>
        <v>0.42914847753168511</v>
      </c>
      <c r="AI1516" s="3">
        <f>VLOOKUP($F1516,Experiment!$A$2:$X$90,MATCH(Results!AI$1,Experiment!$A$1:$X$1,0),FALSE)</f>
        <v>0.57085152246831483</v>
      </c>
      <c r="AJ1516" s="2">
        <f>Table1[[#This Row],[Gain]]^Table1[[#This Row],[θ]]</f>
        <v>10</v>
      </c>
      <c r="AK1516" s="2">
        <f>-Table1[[#This Row],[λ]]*-Table1[[#This Row],[Loss]]^Table1[[#This Row],[θ]]</f>
        <v>0</v>
      </c>
      <c r="AL1516" s="2">
        <f>Table1[[#This Row],[v_n_w_g]]-Table1[[#This Row],[v_n_w_l]]</f>
        <v>10</v>
      </c>
      <c r="AM1516" s="2">
        <f>IF(Table1[[#This Row],[diff_v]]&gt;=1,1,0)</f>
        <v>1</v>
      </c>
    </row>
    <row r="1517" spans="1:39" hidden="1" x14ac:dyDescent="0.3">
      <c r="A1517">
        <v>28</v>
      </c>
      <c r="B1517" t="s">
        <v>48</v>
      </c>
      <c r="C1517" s="22">
        <f>VLOOKUP(Table1[[#This Row],[Subject]],'Subject Profile'!$A$2:$E$8,4,FALSE)</f>
        <v>1</v>
      </c>
      <c r="D1517" s="22">
        <f>VLOOKUP(Table1[[#This Row],[Subject]],'Subject Profile'!$A$2:$E$8,5,FALSE)</f>
        <v>-2</v>
      </c>
      <c r="E1517" t="s">
        <v>108</v>
      </c>
      <c r="F1517" t="s">
        <v>78</v>
      </c>
      <c r="G1517" t="s">
        <v>5</v>
      </c>
      <c r="H1517">
        <f>IF(Table1[[#This Row],[decision]]="accept",1,0)</f>
        <v>0</v>
      </c>
      <c r="I1517">
        <v>0</v>
      </c>
      <c r="J1517">
        <v>130</v>
      </c>
      <c r="K1517">
        <v>1665041253</v>
      </c>
      <c r="L1517">
        <v>6</v>
      </c>
      <c r="M1517" t="str">
        <f>VLOOKUP($F1517,Experiment!$A$2:$U$90,MATCH(Results!M$1,Experiment!$A$1:$U$1,0)+1,FALSE)</f>
        <v>G</v>
      </c>
      <c r="N1517">
        <f>IF(Table1[[#This Row],[Impact]]="I",0,1)</f>
        <v>1</v>
      </c>
      <c r="O1517" s="2">
        <f>VLOOKUP($F1517,Experiment!$A$2:$U$90,MATCH(Results!O$1,Experiment!$A$1:$U$1,0),FALSE)</f>
        <v>-90</v>
      </c>
      <c r="P1517" s="3">
        <f>VLOOKUP($F1517,Experiment!$A$2:$U$90,MATCH(Results!P$1,Experiment!$A$1:$U$1,0),FALSE)</f>
        <v>0.5</v>
      </c>
      <c r="Q1517" s="2">
        <f>VLOOKUP($F1517,Experiment!$A$2:$U$90,MATCH(Results!Q$1,Experiment!$A$1:$U$1,0),FALSE)</f>
        <v>80</v>
      </c>
      <c r="R1517" s="3">
        <f>VLOOKUP($F1517,Experiment!$A$2:$U$90,MATCH(Results!R$1,Experiment!$A$1:$U$1,0),FALSE)</f>
        <v>0.5</v>
      </c>
      <c r="S1517" s="2">
        <f>VLOOKUP($F1517,Experiment!$A$2:$U$90,MATCH(Results!S$1,Experiment!$A$1:$U$1,0),FALSE)</f>
        <v>-5</v>
      </c>
      <c r="T1517" s="2">
        <f>VLOOKUP($F1517,Experiment!$A$2:$U$90,MATCH(Results!T$1,Experiment!$A$1:$U$1,0),FALSE)</f>
        <v>7225</v>
      </c>
      <c r="U1517" s="2">
        <f>VLOOKUP($F1517,Experiment!$A$2:$U$90,MATCH(Results!U$1,Experiment!$A$1:$U$1,0),FALSE)</f>
        <v>85</v>
      </c>
      <c r="V1517" s="2">
        <f>VLOOKUP($F1517,Experiment!$A$2:$U$90,MATCH(Results!V$1,Experiment!$A$1:$U$1,0),FALSE)</f>
        <v>2</v>
      </c>
      <c r="W1517" s="3">
        <f>VLOOKUP($F1517,Experiment!$A$2:$U$90,MATCH(Results!W$1,Experiment!$A$1:$U$1,0),FALSE)</f>
        <v>0.25</v>
      </c>
      <c r="X1517" s="3">
        <f>VLOOKUP($F1517,Experiment!$A$2:$U$90,MATCH(Results!X$1,Experiment!$A$1:$U$1,0),FALSE)</f>
        <v>0.75</v>
      </c>
      <c r="Y1517" s="2">
        <f>VLOOKUP($F1517,Experiment!$A$2:$U$90,MATCH(Results!Y$1,Experiment!$A$1:$U$1,0),FALSE)</f>
        <v>2</v>
      </c>
      <c r="Z1517" s="3">
        <f>VLOOKUP($F1517,Experiment!$A$2:$U$90,MATCH(Results!Z$1,Experiment!$A$1:$U$1,0),FALSE)</f>
        <v>0.5</v>
      </c>
      <c r="AA1517" s="3">
        <f>VLOOKUP($F1517,Experiment!$A$2:$U$90,MATCH(Results!AA$1,Experiment!$A$1:$U$1,0),FALSE)</f>
        <v>0.25</v>
      </c>
      <c r="AB1517" s="3">
        <f>VLOOKUP($F1517,Experiment!$A$2:$U$90,MATCH(Results!AB$1,Experiment!$A$1:$U$1,0),FALSE)</f>
        <v>0.625</v>
      </c>
      <c r="AC1517" s="3">
        <f>VLOOKUP($F1517,Experiment!$A$2:$U$90,MATCH(Results!AC$1,Experiment!$A$1:$U$1,0),FALSE)</f>
        <v>0.375</v>
      </c>
      <c r="AD1517" s="2">
        <f>VLOOKUP($F1517,Experiment!$A$2:$U$90,MATCH(Results!AD$1,Experiment!$A$1:$U$1,0),FALSE)</f>
        <v>-26.25</v>
      </c>
      <c r="AE1517" s="2">
        <f>VLOOKUP($F1517,Experiment!$A$2:$U$90,MATCH(Results!AE$1,Experiment!$A$1:$U$1,0),FALSE)</f>
        <v>6773.4375</v>
      </c>
      <c r="AF1517" s="2">
        <f>VLOOKUP($F1517,Experiment!$A$2:$U$90,MATCH(Results!AF$1,Experiment!$A$1:$U$1,0),FALSE)</f>
        <v>82.300896106907615</v>
      </c>
      <c r="AG1517" s="3">
        <f>VLOOKUP($F1517,Experiment!$A$2:$W$90,MATCH(Results!AG$1,Experiment!$A$1:$W$1,0),FALSE)</f>
        <v>0.82730419370997643</v>
      </c>
      <c r="AH1517" s="3">
        <f>VLOOKUP($F1517,Experiment!$A$2:$W$90,MATCH(Results!AH$1,Experiment!$A$1:$W$1,0),FALSE)</f>
        <v>0.38648875795104182</v>
      </c>
      <c r="AI1517" s="3">
        <f>VLOOKUP($F1517,Experiment!$A$2:$X$90,MATCH(Results!AI$1,Experiment!$A$1:$X$1,0),FALSE)</f>
        <v>0.61351124204895813</v>
      </c>
      <c r="AJ1517" s="2">
        <f>Table1[[#This Row],[Gain]]^Table1[[#This Row],[θ]]</f>
        <v>80</v>
      </c>
      <c r="AK1517" s="2">
        <f>-Table1[[#This Row],[λ]]*-Table1[[#This Row],[Loss]]^Table1[[#This Row],[θ]]</f>
        <v>180</v>
      </c>
      <c r="AL1517" s="2">
        <f>Table1[[#This Row],[v_n_w_g]]-Table1[[#This Row],[v_n_w_l]]</f>
        <v>-100</v>
      </c>
      <c r="AM1517" s="2">
        <f>IF(Table1[[#This Row],[diff_v]]&gt;=1,1,0)</f>
        <v>0</v>
      </c>
    </row>
    <row r="1518" spans="1:39" hidden="1" x14ac:dyDescent="0.3">
      <c r="A1518">
        <v>29</v>
      </c>
      <c r="B1518" t="s">
        <v>48</v>
      </c>
      <c r="C1518" s="22">
        <f>VLOOKUP(Table1[[#This Row],[Subject]],'Subject Profile'!$A$2:$E$8,4,FALSE)</f>
        <v>1</v>
      </c>
      <c r="D1518" s="22">
        <f>VLOOKUP(Table1[[#This Row],[Subject]],'Subject Profile'!$A$2:$E$8,5,FALSE)</f>
        <v>-2</v>
      </c>
      <c r="E1518" t="s">
        <v>108</v>
      </c>
      <c r="F1518" t="s">
        <v>104</v>
      </c>
      <c r="G1518" t="s">
        <v>7</v>
      </c>
      <c r="H1518">
        <f>IF(Table1[[#This Row],[decision]]="accept",1,0)</f>
        <v>1</v>
      </c>
      <c r="I1518">
        <v>10</v>
      </c>
      <c r="J1518">
        <v>140</v>
      </c>
      <c r="K1518">
        <v>1665041257</v>
      </c>
      <c r="L1518">
        <v>4</v>
      </c>
      <c r="M1518" t="str">
        <f>VLOOKUP($F1518,Experiment!$A$2:$U$90,MATCH(Results!M$1,Experiment!$A$1:$U$1,0)+1,FALSE)</f>
        <v>I</v>
      </c>
      <c r="N1518">
        <f>IF(Table1[[#This Row],[Impact]]="I",0,1)</f>
        <v>0</v>
      </c>
      <c r="O1518" s="2">
        <f>VLOOKUP($F1518,Experiment!$A$2:$U$90,MATCH(Results!O$1,Experiment!$A$1:$U$1,0),FALSE)</f>
        <v>-10</v>
      </c>
      <c r="P1518" s="3">
        <f>VLOOKUP($F1518,Experiment!$A$2:$U$90,MATCH(Results!P$1,Experiment!$A$1:$U$1,0),FALSE)</f>
        <v>0.5</v>
      </c>
      <c r="Q1518" s="2">
        <f>VLOOKUP($F1518,Experiment!$A$2:$U$90,MATCH(Results!Q$1,Experiment!$A$1:$U$1,0),FALSE)</f>
        <v>10</v>
      </c>
      <c r="R1518" s="3">
        <f>VLOOKUP($F1518,Experiment!$A$2:$U$90,MATCH(Results!R$1,Experiment!$A$1:$U$1,0),FALSE)</f>
        <v>0.5</v>
      </c>
      <c r="S1518" s="2">
        <f>VLOOKUP($F1518,Experiment!$A$2:$U$90,MATCH(Results!S$1,Experiment!$A$1:$U$1,0),FALSE)</f>
        <v>0</v>
      </c>
      <c r="T1518" s="2">
        <f>VLOOKUP($F1518,Experiment!$A$2:$U$90,MATCH(Results!T$1,Experiment!$A$1:$U$1,0),FALSE)</f>
        <v>100</v>
      </c>
      <c r="U1518" s="2">
        <f>VLOOKUP($F1518,Experiment!$A$2:$U$90,MATCH(Results!U$1,Experiment!$A$1:$U$1,0),FALSE)</f>
        <v>10</v>
      </c>
      <c r="V1518" s="2">
        <f>VLOOKUP($F1518,Experiment!$A$2:$U$90,MATCH(Results!V$1,Experiment!$A$1:$U$1,0),FALSE)</f>
        <v>2</v>
      </c>
      <c r="W1518" s="3">
        <f>VLOOKUP($F1518,Experiment!$A$2:$U$90,MATCH(Results!W$1,Experiment!$A$1:$U$1,0),FALSE)</f>
        <v>0.25</v>
      </c>
      <c r="X1518" s="3">
        <f>VLOOKUP($F1518,Experiment!$A$2:$U$90,MATCH(Results!X$1,Experiment!$A$1:$U$1,0),FALSE)</f>
        <v>0.75</v>
      </c>
      <c r="Y1518" s="2">
        <f>VLOOKUP($F1518,Experiment!$A$2:$U$90,MATCH(Results!Y$1,Experiment!$A$1:$U$1,0),FALSE)</f>
        <v>1</v>
      </c>
      <c r="Z1518" s="3">
        <f>VLOOKUP($F1518,Experiment!$A$2:$U$90,MATCH(Results!Z$1,Experiment!$A$1:$U$1,0),FALSE)</f>
        <v>0.25</v>
      </c>
      <c r="AA1518" s="3">
        <f>VLOOKUP($F1518,Experiment!$A$2:$U$90,MATCH(Results!AA$1,Experiment!$A$1:$U$1,0),FALSE)</f>
        <v>0.5</v>
      </c>
      <c r="AB1518" s="3">
        <f>VLOOKUP($F1518,Experiment!$A$2:$U$90,MATCH(Results!AB$1,Experiment!$A$1:$U$1,0),FALSE)</f>
        <v>0.375</v>
      </c>
      <c r="AC1518" s="3">
        <f>VLOOKUP($F1518,Experiment!$A$2:$U$90,MATCH(Results!AC$1,Experiment!$A$1:$U$1,0),FALSE)</f>
        <v>0.625</v>
      </c>
      <c r="AD1518" s="2">
        <f>VLOOKUP($F1518,Experiment!$A$2:$U$90,MATCH(Results!AD$1,Experiment!$A$1:$U$1,0),FALSE)</f>
        <v>2.5</v>
      </c>
      <c r="AE1518" s="2">
        <f>VLOOKUP($F1518,Experiment!$A$2:$U$90,MATCH(Results!AE$1,Experiment!$A$1:$U$1,0),FALSE)</f>
        <v>93.75</v>
      </c>
      <c r="AF1518" s="2">
        <f>VLOOKUP($F1518,Experiment!$A$2:$U$90,MATCH(Results!AF$1,Experiment!$A$1:$U$1,0),FALSE)</f>
        <v>9.6824583655185421</v>
      </c>
      <c r="AG1518" s="3">
        <f>VLOOKUP($F1518,Experiment!$A$2:$W$90,MATCH(Results!AG$1,Experiment!$A$1:$W$1,0),FALSE)</f>
        <v>1</v>
      </c>
      <c r="AH1518" s="3">
        <f>VLOOKUP($F1518,Experiment!$A$2:$W$90,MATCH(Results!AH$1,Experiment!$A$1:$W$1,0),FALSE)</f>
        <v>0.625</v>
      </c>
      <c r="AI1518" s="3">
        <f>VLOOKUP($F1518,Experiment!$A$2:$X$90,MATCH(Results!AI$1,Experiment!$A$1:$X$1,0),FALSE)</f>
        <v>0.375</v>
      </c>
      <c r="AJ1518" s="2">
        <f>Table1[[#This Row],[Gain]]^Table1[[#This Row],[θ]]</f>
        <v>10</v>
      </c>
      <c r="AK1518" s="2">
        <f>-Table1[[#This Row],[λ]]*-Table1[[#This Row],[Loss]]^Table1[[#This Row],[θ]]</f>
        <v>20</v>
      </c>
      <c r="AL1518" s="2">
        <f>Table1[[#This Row],[v_n_w_g]]-Table1[[#This Row],[v_n_w_l]]</f>
        <v>-10</v>
      </c>
      <c r="AM1518" s="2">
        <f>IF(Table1[[#This Row],[diff_v]]&gt;=1,1,0)</f>
        <v>0</v>
      </c>
    </row>
    <row r="1519" spans="1:39" hidden="1" x14ac:dyDescent="0.3">
      <c r="A1519">
        <v>30</v>
      </c>
      <c r="B1519" t="s">
        <v>48</v>
      </c>
      <c r="C1519" s="22">
        <f>VLOOKUP(Table1[[#This Row],[Subject]],'Subject Profile'!$A$2:$E$8,4,FALSE)</f>
        <v>1</v>
      </c>
      <c r="D1519" s="22">
        <f>VLOOKUP(Table1[[#This Row],[Subject]],'Subject Profile'!$A$2:$E$8,5,FALSE)</f>
        <v>-2</v>
      </c>
      <c r="E1519" t="s">
        <v>108</v>
      </c>
      <c r="F1519" t="s">
        <v>71</v>
      </c>
      <c r="G1519" t="s">
        <v>7</v>
      </c>
      <c r="H1519">
        <f>IF(Table1[[#This Row],[decision]]="accept",1,0)</f>
        <v>1</v>
      </c>
      <c r="I1519">
        <v>-10</v>
      </c>
      <c r="J1519">
        <v>130</v>
      </c>
      <c r="K1519">
        <v>1665041264</v>
      </c>
      <c r="L1519">
        <v>7</v>
      </c>
      <c r="M1519" t="str">
        <f>VLOOKUP($F1519,Experiment!$A$2:$U$90,MATCH(Results!M$1,Experiment!$A$1:$U$1,0)+1,FALSE)</f>
        <v>I</v>
      </c>
      <c r="N1519">
        <f>IF(Table1[[#This Row],[Impact]]="I",0,1)</f>
        <v>0</v>
      </c>
      <c r="O1519" s="2">
        <f>VLOOKUP($F1519,Experiment!$A$2:$U$90,MATCH(Results!O$1,Experiment!$A$1:$U$1,0),FALSE)</f>
        <v>-10</v>
      </c>
      <c r="P1519" s="3">
        <f>VLOOKUP($F1519,Experiment!$A$2:$U$90,MATCH(Results!P$1,Experiment!$A$1:$U$1,0),FALSE)</f>
        <v>0.5</v>
      </c>
      <c r="Q1519" s="2">
        <f>VLOOKUP($F1519,Experiment!$A$2:$U$90,MATCH(Results!Q$1,Experiment!$A$1:$U$1,0),FALSE)</f>
        <v>30</v>
      </c>
      <c r="R1519" s="3">
        <f>VLOOKUP($F1519,Experiment!$A$2:$U$90,MATCH(Results!R$1,Experiment!$A$1:$U$1,0),FALSE)</f>
        <v>0.5</v>
      </c>
      <c r="S1519" s="2">
        <f>VLOOKUP($F1519,Experiment!$A$2:$U$90,MATCH(Results!S$1,Experiment!$A$1:$U$1,0),FALSE)</f>
        <v>10</v>
      </c>
      <c r="T1519" s="2">
        <f>VLOOKUP($F1519,Experiment!$A$2:$U$90,MATCH(Results!T$1,Experiment!$A$1:$U$1,0),FALSE)</f>
        <v>400</v>
      </c>
      <c r="U1519" s="2">
        <f>VLOOKUP($F1519,Experiment!$A$2:$U$90,MATCH(Results!U$1,Experiment!$A$1:$U$1,0),FALSE)</f>
        <v>20</v>
      </c>
      <c r="V1519" s="2">
        <f>VLOOKUP($F1519,Experiment!$A$2:$U$90,MATCH(Results!V$1,Experiment!$A$1:$U$1,0),FALSE)</f>
        <v>2</v>
      </c>
      <c r="W1519" s="3">
        <f>VLOOKUP($F1519,Experiment!$A$2:$U$90,MATCH(Results!W$1,Experiment!$A$1:$U$1,0),FALSE)</f>
        <v>0.25</v>
      </c>
      <c r="X1519" s="3">
        <f>VLOOKUP($F1519,Experiment!$A$2:$U$90,MATCH(Results!X$1,Experiment!$A$1:$U$1,0),FALSE)</f>
        <v>0.75</v>
      </c>
      <c r="Y1519" s="2">
        <f>VLOOKUP($F1519,Experiment!$A$2:$U$90,MATCH(Results!Y$1,Experiment!$A$1:$U$1,0),FALSE)</f>
        <v>2</v>
      </c>
      <c r="Z1519" s="3">
        <f>VLOOKUP($F1519,Experiment!$A$2:$U$90,MATCH(Results!Z$1,Experiment!$A$1:$U$1,0),FALSE)</f>
        <v>0.5</v>
      </c>
      <c r="AA1519" s="3">
        <f>VLOOKUP($F1519,Experiment!$A$2:$U$90,MATCH(Results!AA$1,Experiment!$A$1:$U$1,0),FALSE)</f>
        <v>0.25</v>
      </c>
      <c r="AB1519" s="3">
        <f>VLOOKUP($F1519,Experiment!$A$2:$U$90,MATCH(Results!AB$1,Experiment!$A$1:$U$1,0),FALSE)</f>
        <v>0.625</v>
      </c>
      <c r="AC1519" s="3">
        <f>VLOOKUP($F1519,Experiment!$A$2:$U$90,MATCH(Results!AC$1,Experiment!$A$1:$U$1,0),FALSE)</f>
        <v>0.375</v>
      </c>
      <c r="AD1519" s="2">
        <f>VLOOKUP($F1519,Experiment!$A$2:$U$90,MATCH(Results!AD$1,Experiment!$A$1:$U$1,0),FALSE)</f>
        <v>5</v>
      </c>
      <c r="AE1519" s="2">
        <f>VLOOKUP($F1519,Experiment!$A$2:$U$90,MATCH(Results!AE$1,Experiment!$A$1:$U$1,0),FALSE)</f>
        <v>375</v>
      </c>
      <c r="AF1519" s="2">
        <f>VLOOKUP($F1519,Experiment!$A$2:$U$90,MATCH(Results!AF$1,Experiment!$A$1:$U$1,0),FALSE)</f>
        <v>19.364916731037084</v>
      </c>
      <c r="AG1519" s="3">
        <f>VLOOKUP($F1519,Experiment!$A$2:$W$90,MATCH(Results!AG$1,Experiment!$A$1:$W$1,0),FALSE)</f>
        <v>0.82730419370997643</v>
      </c>
      <c r="AH1519" s="3">
        <f>VLOOKUP($F1519,Experiment!$A$2:$W$90,MATCH(Results!AH$1,Experiment!$A$1:$W$1,0),FALSE)</f>
        <v>0.38648875795104182</v>
      </c>
      <c r="AI1519" s="3">
        <f>VLOOKUP($F1519,Experiment!$A$2:$X$90,MATCH(Results!AI$1,Experiment!$A$1:$X$1,0),FALSE)</f>
        <v>0.61351124204895813</v>
      </c>
      <c r="AJ1519" s="2">
        <f>Table1[[#This Row],[Gain]]^Table1[[#This Row],[θ]]</f>
        <v>30</v>
      </c>
      <c r="AK1519" s="2">
        <f>-Table1[[#This Row],[λ]]*-Table1[[#This Row],[Loss]]^Table1[[#This Row],[θ]]</f>
        <v>20</v>
      </c>
      <c r="AL1519" s="2">
        <f>Table1[[#This Row],[v_n_w_g]]-Table1[[#This Row],[v_n_w_l]]</f>
        <v>10</v>
      </c>
      <c r="AM1519" s="2">
        <f>IF(Table1[[#This Row],[diff_v]]&gt;=1,1,0)</f>
        <v>1</v>
      </c>
    </row>
    <row r="1520" spans="1:39" hidden="1" x14ac:dyDescent="0.3">
      <c r="A1520">
        <v>31</v>
      </c>
      <c r="B1520" t="s">
        <v>48</v>
      </c>
      <c r="C1520" s="22">
        <f>VLOOKUP(Table1[[#This Row],[Subject]],'Subject Profile'!$A$2:$E$8,4,FALSE)</f>
        <v>1</v>
      </c>
      <c r="D1520" s="22">
        <f>VLOOKUP(Table1[[#This Row],[Subject]],'Subject Profile'!$A$2:$E$8,5,FALSE)</f>
        <v>-2</v>
      </c>
      <c r="E1520" t="s">
        <v>108</v>
      </c>
      <c r="F1520" t="s">
        <v>55</v>
      </c>
      <c r="G1520" t="s">
        <v>56</v>
      </c>
      <c r="H1520">
        <f>IF(Table1[[#This Row],[decision]]="accept",1,0)</f>
        <v>0</v>
      </c>
      <c r="I1520">
        <v>0</v>
      </c>
      <c r="J1520">
        <v>130</v>
      </c>
      <c r="K1520">
        <v>1665041270</v>
      </c>
      <c r="L1520">
        <v>6</v>
      </c>
      <c r="M1520" t="str">
        <f>VLOOKUP($F1520,Experiment!$A$2:$U$90,MATCH(Results!M$1,Experiment!$A$1:$U$1,0)+1,FALSE)</f>
        <v>R</v>
      </c>
      <c r="N1520">
        <f>IF(Table1[[#This Row],[Impact]]="I",0,1)</f>
        <v>1</v>
      </c>
      <c r="O1520" s="2">
        <f>VLOOKUP($F1520,Experiment!$A$2:$U$90,MATCH(Results!O$1,Experiment!$A$1:$U$1,0),FALSE)</f>
        <v>0</v>
      </c>
      <c r="P1520" s="3">
        <f>VLOOKUP($F1520,Experiment!$A$2:$U$90,MATCH(Results!P$1,Experiment!$A$1:$U$1,0),FALSE)</f>
        <v>0</v>
      </c>
      <c r="Q1520" s="2">
        <f>VLOOKUP($F1520,Experiment!$A$2:$U$90,MATCH(Results!Q$1,Experiment!$A$1:$U$1,0),FALSE)</f>
        <v>0</v>
      </c>
      <c r="R1520" s="3">
        <f>VLOOKUP($F1520,Experiment!$A$2:$U$90,MATCH(Results!R$1,Experiment!$A$1:$U$1,0),FALSE)</f>
        <v>0</v>
      </c>
      <c r="S1520" s="2">
        <f>VLOOKUP($F1520,Experiment!$A$2:$U$90,MATCH(Results!S$1,Experiment!$A$1:$U$1,0),FALSE)</f>
        <v>0</v>
      </c>
      <c r="T1520" s="2">
        <f>VLOOKUP($F1520,Experiment!$A$2:$U$90,MATCH(Results!T$1,Experiment!$A$1:$U$1,0),FALSE)</f>
        <v>0</v>
      </c>
      <c r="U1520" s="2">
        <f>VLOOKUP($F1520,Experiment!$A$2:$U$90,MATCH(Results!U$1,Experiment!$A$1:$U$1,0),FALSE)</f>
        <v>0</v>
      </c>
      <c r="V1520" s="2">
        <f>VLOOKUP($F1520,Experiment!$A$2:$U$90,MATCH(Results!V$1,Experiment!$A$1:$U$1,0),FALSE)</f>
        <v>0</v>
      </c>
      <c r="W1520" s="3">
        <f>VLOOKUP($F1520,Experiment!$A$2:$U$90,MATCH(Results!W$1,Experiment!$A$1:$U$1,0),FALSE)</f>
        <v>0</v>
      </c>
      <c r="X1520" s="3">
        <f>VLOOKUP($F1520,Experiment!$A$2:$U$90,MATCH(Results!X$1,Experiment!$A$1:$U$1,0),FALSE)</f>
        <v>0</v>
      </c>
      <c r="Y1520" s="2">
        <f>VLOOKUP($F1520,Experiment!$A$2:$U$90,MATCH(Results!Y$1,Experiment!$A$1:$U$1,0),FALSE)</f>
        <v>0</v>
      </c>
      <c r="Z1520" s="3">
        <f>VLOOKUP($F1520,Experiment!$A$2:$U$90,MATCH(Results!Z$1,Experiment!$A$1:$U$1,0),FALSE)</f>
        <v>0</v>
      </c>
      <c r="AA1520" s="3">
        <f>VLOOKUP($F1520,Experiment!$A$2:$U$90,MATCH(Results!AA$1,Experiment!$A$1:$U$1,0),FALSE)</f>
        <v>0</v>
      </c>
      <c r="AB1520" s="3">
        <f>VLOOKUP($F1520,Experiment!$A$2:$U$90,MATCH(Results!AB$1,Experiment!$A$1:$U$1,0),FALSE)</f>
        <v>0</v>
      </c>
      <c r="AC1520" s="3">
        <f>VLOOKUP($F1520,Experiment!$A$2:$U$90,MATCH(Results!AC$1,Experiment!$A$1:$U$1,0),FALSE)</f>
        <v>0</v>
      </c>
      <c r="AD1520" s="2">
        <f>VLOOKUP($F1520,Experiment!$A$2:$U$90,MATCH(Results!AD$1,Experiment!$A$1:$U$1,0),FALSE)</f>
        <v>0</v>
      </c>
      <c r="AE1520" s="2">
        <f>VLOOKUP($F1520,Experiment!$A$2:$U$90,MATCH(Results!AE$1,Experiment!$A$1:$U$1,0),FALSE)</f>
        <v>0</v>
      </c>
      <c r="AF1520" s="2">
        <f>VLOOKUP($F1520,Experiment!$A$2:$U$90,MATCH(Results!AF$1,Experiment!$A$1:$U$1,0),FALSE)</f>
        <v>0</v>
      </c>
      <c r="AG1520" s="2"/>
      <c r="AH1520" s="3">
        <f>VLOOKUP($F1520,Experiment!$A$2:$W$90,MATCH(Results!AH$1,Experiment!$A$1:$W$1,0),FALSE)</f>
        <v>0</v>
      </c>
      <c r="AI1520" s="2">
        <f>VLOOKUP($F1520,Experiment!$A$2:$X$90,MATCH(Results!AI$1,Experiment!$A$1:$X$1,0),FALSE)</f>
        <v>0</v>
      </c>
      <c r="AJ1520" s="2">
        <f>Table1[[#This Row],[Gain]]^Table1[[#This Row],[θ]]</f>
        <v>0</v>
      </c>
      <c r="AK1520" s="2">
        <f>-Table1[[#This Row],[λ]]*-Table1[[#This Row],[Loss]]^Table1[[#This Row],[θ]]</f>
        <v>0</v>
      </c>
      <c r="AL1520" s="2">
        <f>Table1[[#This Row],[v_n_w_g]]-Table1[[#This Row],[v_n_w_l]]</f>
        <v>0</v>
      </c>
      <c r="AM1520" s="2">
        <f>IF(Table1[[#This Row],[diff_v]]&gt;=1,1,0)</f>
        <v>0</v>
      </c>
    </row>
    <row r="1521" spans="1:39" hidden="1" x14ac:dyDescent="0.3">
      <c r="A1521">
        <v>32</v>
      </c>
      <c r="B1521" t="s">
        <v>48</v>
      </c>
      <c r="C1521" s="22">
        <f>VLOOKUP(Table1[[#This Row],[Subject]],'Subject Profile'!$A$2:$E$8,4,FALSE)</f>
        <v>1</v>
      </c>
      <c r="D1521" s="22">
        <f>VLOOKUP(Table1[[#This Row],[Subject]],'Subject Profile'!$A$2:$E$8,5,FALSE)</f>
        <v>-2</v>
      </c>
      <c r="E1521" t="s">
        <v>108</v>
      </c>
      <c r="F1521" t="s">
        <v>87</v>
      </c>
      <c r="G1521" t="s">
        <v>5</v>
      </c>
      <c r="H1521">
        <f>IF(Table1[[#This Row],[decision]]="accept",1,0)</f>
        <v>0</v>
      </c>
      <c r="I1521">
        <v>0</v>
      </c>
      <c r="J1521">
        <v>130</v>
      </c>
      <c r="K1521">
        <v>1665041284</v>
      </c>
      <c r="L1521">
        <v>14</v>
      </c>
      <c r="M1521" t="str">
        <f>VLOOKUP($F1521,Experiment!$A$2:$U$90,MATCH(Results!M$1,Experiment!$A$1:$U$1,0)+1,FALSE)</f>
        <v>G</v>
      </c>
      <c r="N1521">
        <f>IF(Table1[[#This Row],[Impact]]="I",0,1)</f>
        <v>1</v>
      </c>
      <c r="O1521" s="2">
        <f>VLOOKUP($F1521,Experiment!$A$2:$U$90,MATCH(Results!O$1,Experiment!$A$1:$U$1,0),FALSE)</f>
        <v>-90</v>
      </c>
      <c r="P1521" s="3">
        <f>VLOOKUP($F1521,Experiment!$A$2:$U$90,MATCH(Results!P$1,Experiment!$A$1:$U$1,0),FALSE)</f>
        <v>0.5</v>
      </c>
      <c r="Q1521" s="2">
        <f>VLOOKUP($F1521,Experiment!$A$2:$U$90,MATCH(Results!Q$1,Experiment!$A$1:$U$1,0),FALSE)</f>
        <v>90</v>
      </c>
      <c r="R1521" s="3">
        <f>VLOOKUP($F1521,Experiment!$A$2:$U$90,MATCH(Results!R$1,Experiment!$A$1:$U$1,0),FALSE)</f>
        <v>0.5</v>
      </c>
      <c r="S1521" s="2">
        <f>VLOOKUP($F1521,Experiment!$A$2:$U$90,MATCH(Results!S$1,Experiment!$A$1:$U$1,0),FALSE)</f>
        <v>0</v>
      </c>
      <c r="T1521" s="2">
        <f>VLOOKUP($F1521,Experiment!$A$2:$U$90,MATCH(Results!T$1,Experiment!$A$1:$U$1,0),FALSE)</f>
        <v>8100</v>
      </c>
      <c r="U1521" s="2">
        <f>VLOOKUP($F1521,Experiment!$A$2:$U$90,MATCH(Results!U$1,Experiment!$A$1:$U$1,0),FALSE)</f>
        <v>90</v>
      </c>
      <c r="V1521" s="2">
        <f>VLOOKUP($F1521,Experiment!$A$2:$U$90,MATCH(Results!V$1,Experiment!$A$1:$U$1,0),FALSE)</f>
        <v>2</v>
      </c>
      <c r="W1521" s="3">
        <f>VLOOKUP($F1521,Experiment!$A$2:$U$90,MATCH(Results!W$1,Experiment!$A$1:$U$1,0),FALSE)</f>
        <v>0.25</v>
      </c>
      <c r="X1521" s="3">
        <f>VLOOKUP($F1521,Experiment!$A$2:$U$90,MATCH(Results!X$1,Experiment!$A$1:$U$1,0),FALSE)</f>
        <v>0.75</v>
      </c>
      <c r="Y1521" s="2">
        <f>VLOOKUP($F1521,Experiment!$A$2:$U$90,MATCH(Results!Y$1,Experiment!$A$1:$U$1,0),FALSE)</f>
        <v>2</v>
      </c>
      <c r="Z1521" s="3">
        <f>VLOOKUP($F1521,Experiment!$A$2:$U$90,MATCH(Results!Z$1,Experiment!$A$1:$U$1,0),FALSE)</f>
        <v>0.5</v>
      </c>
      <c r="AA1521" s="3">
        <f>VLOOKUP($F1521,Experiment!$A$2:$U$90,MATCH(Results!AA$1,Experiment!$A$1:$U$1,0),FALSE)</f>
        <v>0.25</v>
      </c>
      <c r="AB1521" s="3">
        <f>VLOOKUP($F1521,Experiment!$A$2:$U$90,MATCH(Results!AB$1,Experiment!$A$1:$U$1,0),FALSE)</f>
        <v>0.625</v>
      </c>
      <c r="AC1521" s="3">
        <f>VLOOKUP($F1521,Experiment!$A$2:$U$90,MATCH(Results!AC$1,Experiment!$A$1:$U$1,0),FALSE)</f>
        <v>0.375</v>
      </c>
      <c r="AD1521" s="2">
        <f>VLOOKUP($F1521,Experiment!$A$2:$U$90,MATCH(Results!AD$1,Experiment!$A$1:$U$1,0),FALSE)</f>
        <v>-22.5</v>
      </c>
      <c r="AE1521" s="2">
        <f>VLOOKUP($F1521,Experiment!$A$2:$U$90,MATCH(Results!AE$1,Experiment!$A$1:$U$1,0),FALSE)</f>
        <v>7593.75</v>
      </c>
      <c r="AF1521" s="2">
        <f>VLOOKUP($F1521,Experiment!$A$2:$U$90,MATCH(Results!AF$1,Experiment!$A$1:$U$1,0),FALSE)</f>
        <v>87.142125289666879</v>
      </c>
      <c r="AG1521" s="3">
        <f>VLOOKUP($F1521,Experiment!$A$2:$W$90,MATCH(Results!AG$1,Experiment!$A$1:$W$1,0),FALSE)</f>
        <v>0.82730419370997643</v>
      </c>
      <c r="AH1521" s="3">
        <f>VLOOKUP($F1521,Experiment!$A$2:$W$90,MATCH(Results!AH$1,Experiment!$A$1:$W$1,0),FALSE)</f>
        <v>0.38648875795104182</v>
      </c>
      <c r="AI1521" s="3">
        <f>VLOOKUP($F1521,Experiment!$A$2:$X$90,MATCH(Results!AI$1,Experiment!$A$1:$X$1,0),FALSE)</f>
        <v>0.61351124204895813</v>
      </c>
      <c r="AJ1521" s="2">
        <f>Table1[[#This Row],[Gain]]^Table1[[#This Row],[θ]]</f>
        <v>90</v>
      </c>
      <c r="AK1521" s="2">
        <f>-Table1[[#This Row],[λ]]*-Table1[[#This Row],[Loss]]^Table1[[#This Row],[θ]]</f>
        <v>180</v>
      </c>
      <c r="AL1521" s="2">
        <f>Table1[[#This Row],[v_n_w_g]]-Table1[[#This Row],[v_n_w_l]]</f>
        <v>-90</v>
      </c>
      <c r="AM1521" s="2">
        <f>IF(Table1[[#This Row],[diff_v]]&gt;=1,1,0)</f>
        <v>0</v>
      </c>
    </row>
    <row r="1522" spans="1:39" hidden="1" x14ac:dyDescent="0.3">
      <c r="A1522">
        <v>33</v>
      </c>
      <c r="B1522" t="s">
        <v>48</v>
      </c>
      <c r="C1522" s="22">
        <f>VLOOKUP(Table1[[#This Row],[Subject]],'Subject Profile'!$A$2:$E$8,4,FALSE)</f>
        <v>1</v>
      </c>
      <c r="D1522" s="22">
        <f>VLOOKUP(Table1[[#This Row],[Subject]],'Subject Profile'!$A$2:$E$8,5,FALSE)</f>
        <v>-2</v>
      </c>
      <c r="E1522" t="s">
        <v>108</v>
      </c>
      <c r="F1522" t="s">
        <v>60</v>
      </c>
      <c r="G1522" t="s">
        <v>61</v>
      </c>
      <c r="H1522">
        <f>IF(Table1[[#This Row],[decision]]="accept",1,0)</f>
        <v>0</v>
      </c>
      <c r="I1522">
        <v>0</v>
      </c>
      <c r="J1522">
        <v>130</v>
      </c>
      <c r="K1522">
        <v>1665041288</v>
      </c>
      <c r="L1522">
        <v>4</v>
      </c>
      <c r="M1522" t="str">
        <f>VLOOKUP($F1522,Experiment!$A$2:$U$90,MATCH(Results!M$1,Experiment!$A$1:$U$1,0)+1,FALSE)</f>
        <v>D</v>
      </c>
      <c r="N1522">
        <f>IF(Table1[[#This Row],[Impact]]="I",0,1)</f>
        <v>1</v>
      </c>
      <c r="O1522" s="2">
        <f>VLOOKUP($F1522,Experiment!$A$2:$U$90,MATCH(Results!O$1,Experiment!$A$1:$U$1,0),FALSE)</f>
        <v>0</v>
      </c>
      <c r="P1522" s="3">
        <f>VLOOKUP($F1522,Experiment!$A$2:$U$90,MATCH(Results!P$1,Experiment!$A$1:$U$1,0),FALSE)</f>
        <v>0</v>
      </c>
      <c r="Q1522" s="2">
        <f>VLOOKUP($F1522,Experiment!$A$2:$U$90,MATCH(Results!Q$1,Experiment!$A$1:$U$1,0),FALSE)</f>
        <v>0</v>
      </c>
      <c r="R1522" s="3">
        <f>VLOOKUP($F1522,Experiment!$A$2:$U$90,MATCH(Results!R$1,Experiment!$A$1:$U$1,0),FALSE)</f>
        <v>0</v>
      </c>
      <c r="S1522" s="2">
        <f>VLOOKUP($F1522,Experiment!$A$2:$U$90,MATCH(Results!S$1,Experiment!$A$1:$U$1,0),FALSE)</f>
        <v>0</v>
      </c>
      <c r="T1522" s="2">
        <f>VLOOKUP($F1522,Experiment!$A$2:$U$90,MATCH(Results!T$1,Experiment!$A$1:$U$1,0),FALSE)</f>
        <v>0</v>
      </c>
      <c r="U1522" s="2">
        <f>VLOOKUP($F1522,Experiment!$A$2:$U$90,MATCH(Results!U$1,Experiment!$A$1:$U$1,0),FALSE)</f>
        <v>0</v>
      </c>
      <c r="V1522" s="2">
        <f>VLOOKUP($F1522,Experiment!$A$2:$U$90,MATCH(Results!V$1,Experiment!$A$1:$U$1,0),FALSE)</f>
        <v>0</v>
      </c>
      <c r="W1522" s="3">
        <f>VLOOKUP($F1522,Experiment!$A$2:$U$90,MATCH(Results!W$1,Experiment!$A$1:$U$1,0),FALSE)</f>
        <v>0</v>
      </c>
      <c r="X1522" s="3">
        <f>VLOOKUP($F1522,Experiment!$A$2:$U$90,MATCH(Results!X$1,Experiment!$A$1:$U$1,0),FALSE)</f>
        <v>0</v>
      </c>
      <c r="Y1522" s="2">
        <f>VLOOKUP($F1522,Experiment!$A$2:$U$90,MATCH(Results!Y$1,Experiment!$A$1:$U$1,0),FALSE)</f>
        <v>0</v>
      </c>
      <c r="Z1522" s="3">
        <f>VLOOKUP($F1522,Experiment!$A$2:$U$90,MATCH(Results!Z$1,Experiment!$A$1:$U$1,0),FALSE)</f>
        <v>0</v>
      </c>
      <c r="AA1522" s="3">
        <f>VLOOKUP($F1522,Experiment!$A$2:$U$90,MATCH(Results!AA$1,Experiment!$A$1:$U$1,0),FALSE)</f>
        <v>0</v>
      </c>
      <c r="AB1522" s="3">
        <f>VLOOKUP($F1522,Experiment!$A$2:$U$90,MATCH(Results!AB$1,Experiment!$A$1:$U$1,0),FALSE)</f>
        <v>0</v>
      </c>
      <c r="AC1522" s="3">
        <f>VLOOKUP($F1522,Experiment!$A$2:$U$90,MATCH(Results!AC$1,Experiment!$A$1:$U$1,0),FALSE)</f>
        <v>0</v>
      </c>
      <c r="AD1522" s="2">
        <f>VLOOKUP($F1522,Experiment!$A$2:$U$90,MATCH(Results!AD$1,Experiment!$A$1:$U$1,0),FALSE)</f>
        <v>0</v>
      </c>
      <c r="AE1522" s="2">
        <f>VLOOKUP($F1522,Experiment!$A$2:$U$90,MATCH(Results!AE$1,Experiment!$A$1:$U$1,0),FALSE)</f>
        <v>0</v>
      </c>
      <c r="AF1522" s="2">
        <f>VLOOKUP($F1522,Experiment!$A$2:$U$90,MATCH(Results!AF$1,Experiment!$A$1:$U$1,0),FALSE)</f>
        <v>0</v>
      </c>
      <c r="AG1522" s="2"/>
      <c r="AH1522" s="3">
        <f>VLOOKUP($F1522,Experiment!$A$2:$W$90,MATCH(Results!AH$1,Experiment!$A$1:$W$1,0),FALSE)</f>
        <v>0</v>
      </c>
      <c r="AI1522" s="2">
        <f>VLOOKUP($F1522,Experiment!$A$2:$X$90,MATCH(Results!AI$1,Experiment!$A$1:$X$1,0),FALSE)</f>
        <v>0</v>
      </c>
      <c r="AJ1522" s="2">
        <f>Table1[[#This Row],[Gain]]^Table1[[#This Row],[θ]]</f>
        <v>0</v>
      </c>
      <c r="AK1522" s="2">
        <f>-Table1[[#This Row],[λ]]*-Table1[[#This Row],[Loss]]^Table1[[#This Row],[θ]]</f>
        <v>0</v>
      </c>
      <c r="AL1522" s="2">
        <f>Table1[[#This Row],[v_n_w_g]]-Table1[[#This Row],[v_n_w_l]]</f>
        <v>0</v>
      </c>
      <c r="AM1522" s="2">
        <f>IF(Table1[[#This Row],[diff_v]]&gt;=1,1,0)</f>
        <v>0</v>
      </c>
    </row>
    <row r="1523" spans="1:39" hidden="1" x14ac:dyDescent="0.3">
      <c r="A1523">
        <v>34</v>
      </c>
      <c r="B1523" t="s">
        <v>48</v>
      </c>
      <c r="C1523" s="22">
        <f>VLOOKUP(Table1[[#This Row],[Subject]],'Subject Profile'!$A$2:$E$8,4,FALSE)</f>
        <v>1</v>
      </c>
      <c r="D1523" s="22">
        <f>VLOOKUP(Table1[[#This Row],[Subject]],'Subject Profile'!$A$2:$E$8,5,FALSE)</f>
        <v>-2</v>
      </c>
      <c r="E1523" t="s">
        <v>108</v>
      </c>
      <c r="F1523" t="s">
        <v>86</v>
      </c>
      <c r="G1523" t="s">
        <v>5</v>
      </c>
      <c r="H1523">
        <f>IF(Table1[[#This Row],[decision]]="accept",1,0)</f>
        <v>0</v>
      </c>
      <c r="I1523">
        <v>0</v>
      </c>
      <c r="J1523">
        <v>130</v>
      </c>
      <c r="K1523">
        <v>1665041298</v>
      </c>
      <c r="L1523">
        <v>10</v>
      </c>
      <c r="M1523" t="str">
        <f>VLOOKUP($F1523,Experiment!$A$2:$U$90,MATCH(Results!M$1,Experiment!$A$1:$U$1,0)+1,FALSE)</f>
        <v>I</v>
      </c>
      <c r="N1523">
        <f>IF(Table1[[#This Row],[Impact]]="I",0,1)</f>
        <v>0</v>
      </c>
      <c r="O1523" s="2">
        <f>VLOOKUP($F1523,Experiment!$A$2:$U$90,MATCH(Results!O$1,Experiment!$A$1:$U$1,0),FALSE)</f>
        <v>-50</v>
      </c>
      <c r="P1523" s="3">
        <f>VLOOKUP($F1523,Experiment!$A$2:$U$90,MATCH(Results!P$1,Experiment!$A$1:$U$1,0),FALSE)</f>
        <v>0.5</v>
      </c>
      <c r="Q1523" s="2">
        <f>VLOOKUP($F1523,Experiment!$A$2:$U$90,MATCH(Results!Q$1,Experiment!$A$1:$U$1,0),FALSE)</f>
        <v>70</v>
      </c>
      <c r="R1523" s="3">
        <f>VLOOKUP($F1523,Experiment!$A$2:$U$90,MATCH(Results!R$1,Experiment!$A$1:$U$1,0),FALSE)</f>
        <v>0.5</v>
      </c>
      <c r="S1523" s="2">
        <f>VLOOKUP($F1523,Experiment!$A$2:$U$90,MATCH(Results!S$1,Experiment!$A$1:$U$1,0),FALSE)</f>
        <v>10</v>
      </c>
      <c r="T1523" s="2">
        <f>VLOOKUP($F1523,Experiment!$A$2:$U$90,MATCH(Results!T$1,Experiment!$A$1:$U$1,0),FALSE)</f>
        <v>3600</v>
      </c>
      <c r="U1523" s="2">
        <f>VLOOKUP($F1523,Experiment!$A$2:$U$90,MATCH(Results!U$1,Experiment!$A$1:$U$1,0),FALSE)</f>
        <v>60</v>
      </c>
      <c r="V1523" s="2">
        <f>VLOOKUP($F1523,Experiment!$A$2:$U$90,MATCH(Results!V$1,Experiment!$A$1:$U$1,0),FALSE)</f>
        <v>4</v>
      </c>
      <c r="W1523" s="3">
        <f>VLOOKUP($F1523,Experiment!$A$2:$U$90,MATCH(Results!W$1,Experiment!$A$1:$U$1,0),FALSE)</f>
        <v>0.25</v>
      </c>
      <c r="X1523" s="3">
        <f>VLOOKUP($F1523,Experiment!$A$2:$U$90,MATCH(Results!X$1,Experiment!$A$1:$U$1,0),FALSE)</f>
        <v>0.75</v>
      </c>
      <c r="Y1523" s="2">
        <f>VLOOKUP($F1523,Experiment!$A$2:$U$90,MATCH(Results!Y$1,Experiment!$A$1:$U$1,0),FALSE)</f>
        <v>2</v>
      </c>
      <c r="Z1523" s="3">
        <f>VLOOKUP($F1523,Experiment!$A$2:$U$90,MATCH(Results!Z$1,Experiment!$A$1:$U$1,0),FALSE)</f>
        <v>0.5</v>
      </c>
      <c r="AA1523" s="3">
        <f>VLOOKUP($F1523,Experiment!$A$2:$U$90,MATCH(Results!AA$1,Experiment!$A$1:$U$1,0),FALSE)</f>
        <v>0.25</v>
      </c>
      <c r="AB1523" s="3">
        <f>VLOOKUP($F1523,Experiment!$A$2:$U$90,MATCH(Results!AB$1,Experiment!$A$1:$U$1,0),FALSE)</f>
        <v>0.625</v>
      </c>
      <c r="AC1523" s="3">
        <f>VLOOKUP($F1523,Experiment!$A$2:$U$90,MATCH(Results!AC$1,Experiment!$A$1:$U$1,0),FALSE)</f>
        <v>0.375</v>
      </c>
      <c r="AD1523" s="2">
        <f>VLOOKUP($F1523,Experiment!$A$2:$U$90,MATCH(Results!AD$1,Experiment!$A$1:$U$1,0),FALSE)</f>
        <v>-5</v>
      </c>
      <c r="AE1523" s="2">
        <f>VLOOKUP($F1523,Experiment!$A$2:$U$90,MATCH(Results!AE$1,Experiment!$A$1:$U$1,0),FALSE)</f>
        <v>3375</v>
      </c>
      <c r="AF1523" s="2">
        <f>VLOOKUP($F1523,Experiment!$A$2:$U$90,MATCH(Results!AF$1,Experiment!$A$1:$U$1,0),FALSE)</f>
        <v>58.094750193111253</v>
      </c>
      <c r="AG1523" s="3">
        <f>VLOOKUP($F1523,Experiment!$A$2:$W$90,MATCH(Results!AG$1,Experiment!$A$1:$W$1,0),FALSE)</f>
        <v>0.82730419370997643</v>
      </c>
      <c r="AH1523" s="3">
        <f>VLOOKUP($F1523,Experiment!$A$2:$W$90,MATCH(Results!AH$1,Experiment!$A$1:$W$1,0),FALSE)</f>
        <v>0.38648875795104182</v>
      </c>
      <c r="AI1523" s="3">
        <f>VLOOKUP($F1523,Experiment!$A$2:$X$90,MATCH(Results!AI$1,Experiment!$A$1:$X$1,0),FALSE)</f>
        <v>0.61351124204895813</v>
      </c>
      <c r="AJ1523" s="2">
        <f>Table1[[#This Row],[Gain]]^Table1[[#This Row],[θ]]</f>
        <v>70</v>
      </c>
      <c r="AK1523" s="2">
        <f>-Table1[[#This Row],[λ]]*-Table1[[#This Row],[Loss]]^Table1[[#This Row],[θ]]</f>
        <v>100</v>
      </c>
      <c r="AL1523" s="2">
        <f>Table1[[#This Row],[v_n_w_g]]-Table1[[#This Row],[v_n_w_l]]</f>
        <v>-30</v>
      </c>
      <c r="AM1523" s="2">
        <f>IF(Table1[[#This Row],[diff_v]]&gt;=1,1,0)</f>
        <v>0</v>
      </c>
    </row>
    <row r="1524" spans="1:39" hidden="1" x14ac:dyDescent="0.3">
      <c r="A1524">
        <v>35</v>
      </c>
      <c r="B1524" t="s">
        <v>48</v>
      </c>
      <c r="C1524" s="22">
        <f>VLOOKUP(Table1[[#This Row],[Subject]],'Subject Profile'!$A$2:$E$8,4,FALSE)</f>
        <v>1</v>
      </c>
      <c r="D1524" s="22">
        <f>VLOOKUP(Table1[[#This Row],[Subject]],'Subject Profile'!$A$2:$E$8,5,FALSE)</f>
        <v>-2</v>
      </c>
      <c r="E1524" t="s">
        <v>108</v>
      </c>
      <c r="F1524" t="s">
        <v>50</v>
      </c>
      <c r="G1524" t="s">
        <v>5</v>
      </c>
      <c r="H1524">
        <f>IF(Table1[[#This Row],[decision]]="accept",1,0)</f>
        <v>0</v>
      </c>
      <c r="I1524">
        <v>0</v>
      </c>
      <c r="J1524">
        <v>130</v>
      </c>
      <c r="K1524">
        <v>1665041303</v>
      </c>
      <c r="L1524">
        <v>5</v>
      </c>
      <c r="M1524" t="str">
        <f>VLOOKUP($F1524,Experiment!$A$2:$U$90,MATCH(Results!M$1,Experiment!$A$1:$U$1,0)+1,FALSE)</f>
        <v>I</v>
      </c>
      <c r="N1524">
        <f>IF(Table1[[#This Row],[Impact]]="I",0,1)</f>
        <v>0</v>
      </c>
      <c r="O1524" s="2">
        <f>VLOOKUP($F1524,Experiment!$A$2:$U$90,MATCH(Results!O$1,Experiment!$A$1:$U$1,0),FALSE)</f>
        <v>-90</v>
      </c>
      <c r="P1524" s="3">
        <f>VLOOKUP($F1524,Experiment!$A$2:$U$90,MATCH(Results!P$1,Experiment!$A$1:$U$1,0),FALSE)</f>
        <v>0.5</v>
      </c>
      <c r="Q1524" s="2">
        <f>VLOOKUP($F1524,Experiment!$A$2:$U$90,MATCH(Results!Q$1,Experiment!$A$1:$U$1,0),FALSE)</f>
        <v>180</v>
      </c>
      <c r="R1524" s="3">
        <f>VLOOKUP($F1524,Experiment!$A$2:$U$90,MATCH(Results!R$1,Experiment!$A$1:$U$1,0),FALSE)</f>
        <v>0.5</v>
      </c>
      <c r="S1524" s="2">
        <f>VLOOKUP($F1524,Experiment!$A$2:$U$90,MATCH(Results!S$1,Experiment!$A$1:$U$1,0),FALSE)</f>
        <v>45</v>
      </c>
      <c r="T1524" s="2">
        <f>VLOOKUP($F1524,Experiment!$A$2:$U$90,MATCH(Results!T$1,Experiment!$A$1:$U$1,0),FALSE)</f>
        <v>18225</v>
      </c>
      <c r="U1524" s="2">
        <f>VLOOKUP($F1524,Experiment!$A$2:$U$90,MATCH(Results!U$1,Experiment!$A$1:$U$1,0),FALSE)</f>
        <v>135</v>
      </c>
      <c r="V1524" s="2">
        <f>VLOOKUP($F1524,Experiment!$A$2:$U$90,MATCH(Results!V$1,Experiment!$A$1:$U$1,0),FALSE)</f>
        <v>4</v>
      </c>
      <c r="W1524" s="3">
        <f>VLOOKUP($F1524,Experiment!$A$2:$U$90,MATCH(Results!W$1,Experiment!$A$1:$U$1,0),FALSE)</f>
        <v>0.75</v>
      </c>
      <c r="X1524" s="3">
        <f>VLOOKUP($F1524,Experiment!$A$2:$U$90,MATCH(Results!X$1,Experiment!$A$1:$U$1,0),FALSE)</f>
        <v>0.25</v>
      </c>
      <c r="Y1524" s="2">
        <f>VLOOKUP($F1524,Experiment!$A$2:$U$90,MATCH(Results!Y$1,Experiment!$A$1:$U$1,0),FALSE)</f>
        <v>2</v>
      </c>
      <c r="Z1524" s="3">
        <f>VLOOKUP($F1524,Experiment!$A$2:$U$90,MATCH(Results!Z$1,Experiment!$A$1:$U$1,0),FALSE)</f>
        <v>0.05</v>
      </c>
      <c r="AA1524" s="3">
        <f>VLOOKUP($F1524,Experiment!$A$2:$U$90,MATCH(Results!AA$1,Experiment!$A$1:$U$1,0),FALSE)</f>
        <v>0.2</v>
      </c>
      <c r="AB1524" s="3">
        <f>VLOOKUP($F1524,Experiment!$A$2:$U$90,MATCH(Results!AB$1,Experiment!$A$1:$U$1,0),FALSE)</f>
        <v>0.42499999999999999</v>
      </c>
      <c r="AC1524" s="3">
        <f>VLOOKUP($F1524,Experiment!$A$2:$U$90,MATCH(Results!AC$1,Experiment!$A$1:$U$1,0),FALSE)</f>
        <v>0.57499999999999996</v>
      </c>
      <c r="AD1524" s="2">
        <f>VLOOKUP($F1524,Experiment!$A$2:$U$90,MATCH(Results!AD$1,Experiment!$A$1:$U$1,0),FALSE)</f>
        <v>65.249999999999986</v>
      </c>
      <c r="AE1524" s="2">
        <f>VLOOKUP($F1524,Experiment!$A$2:$U$90,MATCH(Results!AE$1,Experiment!$A$1:$U$1,0),FALSE)</f>
        <v>17814.9375</v>
      </c>
      <c r="AF1524" s="2">
        <f>VLOOKUP($F1524,Experiment!$A$2:$U$90,MATCH(Results!AF$1,Experiment!$A$1:$U$1,0),FALSE)</f>
        <v>133.47260954967501</v>
      </c>
      <c r="AG1524" s="3">
        <f>VLOOKUP($F1524,Experiment!$A$2:$W$90,MATCH(Results!AG$1,Experiment!$A$1:$W$1,0),FALSE)</f>
        <v>1</v>
      </c>
      <c r="AH1524" s="3">
        <f>VLOOKUP($F1524,Experiment!$A$2:$W$90,MATCH(Results!AH$1,Experiment!$A$1:$W$1,0),FALSE)</f>
        <v>0.57499999999999996</v>
      </c>
      <c r="AI1524" s="3">
        <f>VLOOKUP($F1524,Experiment!$A$2:$X$90,MATCH(Results!AI$1,Experiment!$A$1:$X$1,0),FALSE)</f>
        <v>0.42500000000000004</v>
      </c>
      <c r="AJ1524" s="2">
        <f>Table1[[#This Row],[Gain]]^Table1[[#This Row],[θ]]</f>
        <v>180</v>
      </c>
      <c r="AK1524" s="2">
        <f>-Table1[[#This Row],[λ]]*-Table1[[#This Row],[Loss]]^Table1[[#This Row],[θ]]</f>
        <v>180</v>
      </c>
      <c r="AL1524" s="2">
        <f>Table1[[#This Row],[v_n_w_g]]-Table1[[#This Row],[v_n_w_l]]</f>
        <v>0</v>
      </c>
      <c r="AM1524" s="2">
        <f>IF(Table1[[#This Row],[diff_v]]&gt;=1,1,0)</f>
        <v>0</v>
      </c>
    </row>
    <row r="1525" spans="1:39" hidden="1" x14ac:dyDescent="0.3">
      <c r="A1525">
        <v>36</v>
      </c>
      <c r="B1525" t="s">
        <v>48</v>
      </c>
      <c r="C1525" s="22">
        <f>VLOOKUP(Table1[[#This Row],[Subject]],'Subject Profile'!$A$2:$E$8,4,FALSE)</f>
        <v>1</v>
      </c>
      <c r="D1525" s="22">
        <f>VLOOKUP(Table1[[#This Row],[Subject]],'Subject Profile'!$A$2:$E$8,5,FALSE)</f>
        <v>-2</v>
      </c>
      <c r="E1525" t="s">
        <v>108</v>
      </c>
      <c r="F1525" t="s">
        <v>94</v>
      </c>
      <c r="G1525" t="s">
        <v>113</v>
      </c>
      <c r="H1525">
        <f>IF(Table1[[#This Row],[decision]]="accept",1,0)</f>
        <v>0</v>
      </c>
      <c r="I1525">
        <v>0</v>
      </c>
      <c r="J1525">
        <v>130</v>
      </c>
      <c r="K1525">
        <v>1665041344</v>
      </c>
      <c r="L1525">
        <v>41</v>
      </c>
      <c r="M1525" t="str">
        <f>VLOOKUP($F1525,Experiment!$A$2:$U$90,MATCH(Results!M$1,Experiment!$A$1:$U$1,0)+1,FALSE)</f>
        <v>I</v>
      </c>
      <c r="N1525">
        <f>IF(Table1[[#This Row],[Impact]]="I",0,1)</f>
        <v>0</v>
      </c>
      <c r="O1525" s="2">
        <f>VLOOKUP($F1525,Experiment!$A$2:$U$90,MATCH(Results!O$1,Experiment!$A$1:$U$1,0),FALSE)</f>
        <v>-90</v>
      </c>
      <c r="P1525" s="3">
        <f>VLOOKUP($F1525,Experiment!$A$2:$U$90,MATCH(Results!P$1,Experiment!$A$1:$U$1,0),FALSE)</f>
        <v>0.5</v>
      </c>
      <c r="Q1525" s="2">
        <f>VLOOKUP($F1525,Experiment!$A$2:$U$90,MATCH(Results!Q$1,Experiment!$A$1:$U$1,0),FALSE)</f>
        <v>90</v>
      </c>
      <c r="R1525" s="3">
        <f>VLOOKUP($F1525,Experiment!$A$2:$U$90,MATCH(Results!R$1,Experiment!$A$1:$U$1,0),FALSE)</f>
        <v>0.5</v>
      </c>
      <c r="S1525" s="2">
        <f>VLOOKUP($F1525,Experiment!$A$2:$U$90,MATCH(Results!S$1,Experiment!$A$1:$U$1,0),FALSE)</f>
        <v>0</v>
      </c>
      <c r="T1525" s="2">
        <f>VLOOKUP($F1525,Experiment!$A$2:$U$90,MATCH(Results!T$1,Experiment!$A$1:$U$1,0),FALSE)</f>
        <v>8100</v>
      </c>
      <c r="U1525" s="2">
        <f>VLOOKUP($F1525,Experiment!$A$2:$U$90,MATCH(Results!U$1,Experiment!$A$1:$U$1,0),FALSE)</f>
        <v>90</v>
      </c>
      <c r="V1525" s="2">
        <f>VLOOKUP($F1525,Experiment!$A$2:$U$90,MATCH(Results!V$1,Experiment!$A$1:$U$1,0),FALSE)</f>
        <v>2</v>
      </c>
      <c r="W1525" s="3">
        <f>VLOOKUP($F1525,Experiment!$A$2:$U$90,MATCH(Results!W$1,Experiment!$A$1:$U$1,0),FALSE)</f>
        <v>0.25</v>
      </c>
      <c r="X1525" s="3">
        <f>VLOOKUP($F1525,Experiment!$A$2:$U$90,MATCH(Results!X$1,Experiment!$A$1:$U$1,0),FALSE)</f>
        <v>0.75</v>
      </c>
      <c r="Y1525" s="2">
        <f>VLOOKUP($F1525,Experiment!$A$2:$U$90,MATCH(Results!Y$1,Experiment!$A$1:$U$1,0),FALSE)</f>
        <v>2</v>
      </c>
      <c r="Z1525" s="3">
        <f>VLOOKUP($F1525,Experiment!$A$2:$U$90,MATCH(Results!Z$1,Experiment!$A$1:$U$1,0),FALSE)</f>
        <v>0.5</v>
      </c>
      <c r="AA1525" s="3">
        <f>VLOOKUP($F1525,Experiment!$A$2:$U$90,MATCH(Results!AA$1,Experiment!$A$1:$U$1,0),FALSE)</f>
        <v>0.25</v>
      </c>
      <c r="AB1525" s="3">
        <f>VLOOKUP($F1525,Experiment!$A$2:$U$90,MATCH(Results!AB$1,Experiment!$A$1:$U$1,0),FALSE)</f>
        <v>0.625</v>
      </c>
      <c r="AC1525" s="3">
        <f>VLOOKUP($F1525,Experiment!$A$2:$U$90,MATCH(Results!AC$1,Experiment!$A$1:$U$1,0),FALSE)</f>
        <v>0.375</v>
      </c>
      <c r="AD1525" s="2">
        <f>VLOOKUP($F1525,Experiment!$A$2:$U$90,MATCH(Results!AD$1,Experiment!$A$1:$U$1,0),FALSE)</f>
        <v>-22.5</v>
      </c>
      <c r="AE1525" s="2">
        <f>VLOOKUP($F1525,Experiment!$A$2:$U$90,MATCH(Results!AE$1,Experiment!$A$1:$U$1,0),FALSE)</f>
        <v>7593.75</v>
      </c>
      <c r="AF1525" s="2">
        <f>VLOOKUP($F1525,Experiment!$A$2:$U$90,MATCH(Results!AF$1,Experiment!$A$1:$U$1,0),FALSE)</f>
        <v>87.142125289666879</v>
      </c>
      <c r="AG1525" s="3">
        <f>VLOOKUP($F1525,Experiment!$A$2:$W$90,MATCH(Results!AG$1,Experiment!$A$1:$W$1,0),FALSE)</f>
        <v>0.82730419370997643</v>
      </c>
      <c r="AH1525" s="3">
        <f>VLOOKUP($F1525,Experiment!$A$2:$W$90,MATCH(Results!AH$1,Experiment!$A$1:$W$1,0),FALSE)</f>
        <v>0.38648875795104182</v>
      </c>
      <c r="AI1525" s="3">
        <f>VLOOKUP($F1525,Experiment!$A$2:$X$90,MATCH(Results!AI$1,Experiment!$A$1:$X$1,0),FALSE)</f>
        <v>0.61351124204895813</v>
      </c>
      <c r="AJ1525" s="2">
        <f>Table1[[#This Row],[Gain]]^Table1[[#This Row],[θ]]</f>
        <v>90</v>
      </c>
      <c r="AK1525" s="2">
        <f>-Table1[[#This Row],[λ]]*-Table1[[#This Row],[Loss]]^Table1[[#This Row],[θ]]</f>
        <v>180</v>
      </c>
      <c r="AL1525" s="2">
        <f>Table1[[#This Row],[v_n_w_g]]-Table1[[#This Row],[v_n_w_l]]</f>
        <v>-90</v>
      </c>
      <c r="AM1525" s="2">
        <f>IF(Table1[[#This Row],[diff_v]]&gt;=1,1,0)</f>
        <v>0</v>
      </c>
    </row>
    <row r="1526" spans="1:39" hidden="1" x14ac:dyDescent="0.3">
      <c r="A1526">
        <v>37</v>
      </c>
      <c r="B1526" t="s">
        <v>48</v>
      </c>
      <c r="C1526" s="22">
        <f>VLOOKUP(Table1[[#This Row],[Subject]],'Subject Profile'!$A$2:$E$8,4,FALSE)</f>
        <v>1</v>
      </c>
      <c r="D1526" s="22">
        <f>VLOOKUP(Table1[[#This Row],[Subject]],'Subject Profile'!$A$2:$E$8,5,FALSE)</f>
        <v>-2</v>
      </c>
      <c r="E1526" t="s">
        <v>108</v>
      </c>
      <c r="F1526" t="s">
        <v>94</v>
      </c>
      <c r="G1526" t="s">
        <v>5</v>
      </c>
      <c r="H1526">
        <f>IF(Table1[[#This Row],[decision]]="accept",1,0)</f>
        <v>0</v>
      </c>
      <c r="I1526">
        <v>0</v>
      </c>
      <c r="J1526">
        <v>130</v>
      </c>
      <c r="K1526">
        <v>1665041354</v>
      </c>
      <c r="L1526">
        <v>10</v>
      </c>
      <c r="M1526" t="str">
        <f>VLOOKUP($F1526,Experiment!$A$2:$U$90,MATCH(Results!M$1,Experiment!$A$1:$U$1,0)+1,FALSE)</f>
        <v>I</v>
      </c>
      <c r="N1526">
        <f>IF(Table1[[#This Row],[Impact]]="I",0,1)</f>
        <v>0</v>
      </c>
      <c r="O1526" s="2">
        <f>VLOOKUP($F1526,Experiment!$A$2:$U$90,MATCH(Results!O$1,Experiment!$A$1:$U$1,0),FALSE)</f>
        <v>-90</v>
      </c>
      <c r="P1526" s="3">
        <f>VLOOKUP($F1526,Experiment!$A$2:$U$90,MATCH(Results!P$1,Experiment!$A$1:$U$1,0),FALSE)</f>
        <v>0.5</v>
      </c>
      <c r="Q1526" s="2">
        <f>VLOOKUP($F1526,Experiment!$A$2:$U$90,MATCH(Results!Q$1,Experiment!$A$1:$U$1,0),FALSE)</f>
        <v>90</v>
      </c>
      <c r="R1526" s="3">
        <f>VLOOKUP($F1526,Experiment!$A$2:$U$90,MATCH(Results!R$1,Experiment!$A$1:$U$1,0),FALSE)</f>
        <v>0.5</v>
      </c>
      <c r="S1526" s="2">
        <f>VLOOKUP($F1526,Experiment!$A$2:$U$90,MATCH(Results!S$1,Experiment!$A$1:$U$1,0),FALSE)</f>
        <v>0</v>
      </c>
      <c r="T1526" s="2">
        <f>VLOOKUP($F1526,Experiment!$A$2:$U$90,MATCH(Results!T$1,Experiment!$A$1:$U$1,0),FALSE)</f>
        <v>8100</v>
      </c>
      <c r="U1526" s="2">
        <f>VLOOKUP($F1526,Experiment!$A$2:$U$90,MATCH(Results!U$1,Experiment!$A$1:$U$1,0),FALSE)</f>
        <v>90</v>
      </c>
      <c r="V1526" s="2">
        <f>VLOOKUP($F1526,Experiment!$A$2:$U$90,MATCH(Results!V$1,Experiment!$A$1:$U$1,0),FALSE)</f>
        <v>2</v>
      </c>
      <c r="W1526" s="3">
        <f>VLOOKUP($F1526,Experiment!$A$2:$U$90,MATCH(Results!W$1,Experiment!$A$1:$U$1,0),FALSE)</f>
        <v>0.25</v>
      </c>
      <c r="X1526" s="3">
        <f>VLOOKUP($F1526,Experiment!$A$2:$U$90,MATCH(Results!X$1,Experiment!$A$1:$U$1,0),FALSE)</f>
        <v>0.75</v>
      </c>
      <c r="Y1526" s="2">
        <f>VLOOKUP($F1526,Experiment!$A$2:$U$90,MATCH(Results!Y$1,Experiment!$A$1:$U$1,0),FALSE)</f>
        <v>2</v>
      </c>
      <c r="Z1526" s="3">
        <f>VLOOKUP($F1526,Experiment!$A$2:$U$90,MATCH(Results!Z$1,Experiment!$A$1:$U$1,0),FALSE)</f>
        <v>0.5</v>
      </c>
      <c r="AA1526" s="3">
        <f>VLOOKUP($F1526,Experiment!$A$2:$U$90,MATCH(Results!AA$1,Experiment!$A$1:$U$1,0),FALSE)</f>
        <v>0.25</v>
      </c>
      <c r="AB1526" s="3">
        <f>VLOOKUP($F1526,Experiment!$A$2:$U$90,MATCH(Results!AB$1,Experiment!$A$1:$U$1,0),FALSE)</f>
        <v>0.625</v>
      </c>
      <c r="AC1526" s="3">
        <f>VLOOKUP($F1526,Experiment!$A$2:$U$90,MATCH(Results!AC$1,Experiment!$A$1:$U$1,0),FALSE)</f>
        <v>0.375</v>
      </c>
      <c r="AD1526" s="2">
        <f>VLOOKUP($F1526,Experiment!$A$2:$U$90,MATCH(Results!AD$1,Experiment!$A$1:$U$1,0),FALSE)</f>
        <v>-22.5</v>
      </c>
      <c r="AE1526" s="2">
        <f>VLOOKUP($F1526,Experiment!$A$2:$U$90,MATCH(Results!AE$1,Experiment!$A$1:$U$1,0),FALSE)</f>
        <v>7593.75</v>
      </c>
      <c r="AF1526" s="2">
        <f>VLOOKUP($F1526,Experiment!$A$2:$U$90,MATCH(Results!AF$1,Experiment!$A$1:$U$1,0),FALSE)</f>
        <v>87.142125289666879</v>
      </c>
      <c r="AG1526" s="3">
        <f>VLOOKUP($F1526,Experiment!$A$2:$W$90,MATCH(Results!AG$1,Experiment!$A$1:$W$1,0),FALSE)</f>
        <v>0.82730419370997643</v>
      </c>
      <c r="AH1526" s="3">
        <f>VLOOKUP($F1526,Experiment!$A$2:$W$90,MATCH(Results!AH$1,Experiment!$A$1:$W$1,0),FALSE)</f>
        <v>0.38648875795104182</v>
      </c>
      <c r="AI1526" s="3">
        <f>VLOOKUP($F1526,Experiment!$A$2:$X$90,MATCH(Results!AI$1,Experiment!$A$1:$X$1,0),FALSE)</f>
        <v>0.61351124204895813</v>
      </c>
      <c r="AJ1526" s="2">
        <f>Table1[[#This Row],[Gain]]^Table1[[#This Row],[θ]]</f>
        <v>90</v>
      </c>
      <c r="AK1526" s="2">
        <f>-Table1[[#This Row],[λ]]*-Table1[[#This Row],[Loss]]^Table1[[#This Row],[θ]]</f>
        <v>180</v>
      </c>
      <c r="AL1526" s="2">
        <f>Table1[[#This Row],[v_n_w_g]]-Table1[[#This Row],[v_n_w_l]]</f>
        <v>-90</v>
      </c>
      <c r="AM1526" s="2">
        <f>IF(Table1[[#This Row],[diff_v]]&gt;=1,1,0)</f>
        <v>0</v>
      </c>
    </row>
    <row r="1527" spans="1:39" hidden="1" x14ac:dyDescent="0.3">
      <c r="A1527">
        <v>38</v>
      </c>
      <c r="B1527" t="s">
        <v>48</v>
      </c>
      <c r="C1527" s="22">
        <f>VLOOKUP(Table1[[#This Row],[Subject]],'Subject Profile'!$A$2:$E$8,4,FALSE)</f>
        <v>1</v>
      </c>
      <c r="D1527" s="22">
        <f>VLOOKUP(Table1[[#This Row],[Subject]],'Subject Profile'!$A$2:$E$8,5,FALSE)</f>
        <v>-2</v>
      </c>
      <c r="E1527" t="s">
        <v>108</v>
      </c>
      <c r="F1527" t="s">
        <v>55</v>
      </c>
      <c r="G1527" t="s">
        <v>56</v>
      </c>
      <c r="H1527">
        <f>IF(Table1[[#This Row],[decision]]="accept",1,0)</f>
        <v>0</v>
      </c>
      <c r="I1527">
        <v>0</v>
      </c>
      <c r="J1527">
        <v>130</v>
      </c>
      <c r="K1527">
        <v>1665041360</v>
      </c>
      <c r="L1527">
        <v>6</v>
      </c>
      <c r="M1527" t="str">
        <f>VLOOKUP($F1527,Experiment!$A$2:$U$90,MATCH(Results!M$1,Experiment!$A$1:$U$1,0)+1,FALSE)</f>
        <v>R</v>
      </c>
      <c r="N1527">
        <f>IF(Table1[[#This Row],[Impact]]="I",0,1)</f>
        <v>1</v>
      </c>
      <c r="O1527" s="2">
        <f>VLOOKUP($F1527,Experiment!$A$2:$U$90,MATCH(Results!O$1,Experiment!$A$1:$U$1,0),FALSE)</f>
        <v>0</v>
      </c>
      <c r="P1527" s="3">
        <f>VLOOKUP($F1527,Experiment!$A$2:$U$90,MATCH(Results!P$1,Experiment!$A$1:$U$1,0),FALSE)</f>
        <v>0</v>
      </c>
      <c r="Q1527" s="2">
        <f>VLOOKUP($F1527,Experiment!$A$2:$U$90,MATCH(Results!Q$1,Experiment!$A$1:$U$1,0),FALSE)</f>
        <v>0</v>
      </c>
      <c r="R1527" s="3">
        <f>VLOOKUP($F1527,Experiment!$A$2:$U$90,MATCH(Results!R$1,Experiment!$A$1:$U$1,0),FALSE)</f>
        <v>0</v>
      </c>
      <c r="S1527" s="2">
        <f>VLOOKUP($F1527,Experiment!$A$2:$U$90,MATCH(Results!S$1,Experiment!$A$1:$U$1,0),FALSE)</f>
        <v>0</v>
      </c>
      <c r="T1527" s="2">
        <f>VLOOKUP($F1527,Experiment!$A$2:$U$90,MATCH(Results!T$1,Experiment!$A$1:$U$1,0),FALSE)</f>
        <v>0</v>
      </c>
      <c r="U1527" s="2">
        <f>VLOOKUP($F1527,Experiment!$A$2:$U$90,MATCH(Results!U$1,Experiment!$A$1:$U$1,0),FALSE)</f>
        <v>0</v>
      </c>
      <c r="V1527" s="2">
        <f>VLOOKUP($F1527,Experiment!$A$2:$U$90,MATCH(Results!V$1,Experiment!$A$1:$U$1,0),FALSE)</f>
        <v>0</v>
      </c>
      <c r="W1527" s="3">
        <f>VLOOKUP($F1527,Experiment!$A$2:$U$90,MATCH(Results!W$1,Experiment!$A$1:$U$1,0),FALSE)</f>
        <v>0</v>
      </c>
      <c r="X1527" s="3">
        <f>VLOOKUP($F1527,Experiment!$A$2:$U$90,MATCH(Results!X$1,Experiment!$A$1:$U$1,0),FALSE)</f>
        <v>0</v>
      </c>
      <c r="Y1527" s="2">
        <f>VLOOKUP($F1527,Experiment!$A$2:$U$90,MATCH(Results!Y$1,Experiment!$A$1:$U$1,0),FALSE)</f>
        <v>0</v>
      </c>
      <c r="Z1527" s="3">
        <f>VLOOKUP($F1527,Experiment!$A$2:$U$90,MATCH(Results!Z$1,Experiment!$A$1:$U$1,0),FALSE)</f>
        <v>0</v>
      </c>
      <c r="AA1527" s="3">
        <f>VLOOKUP($F1527,Experiment!$A$2:$U$90,MATCH(Results!AA$1,Experiment!$A$1:$U$1,0),FALSE)</f>
        <v>0</v>
      </c>
      <c r="AB1527" s="3">
        <f>VLOOKUP($F1527,Experiment!$A$2:$U$90,MATCH(Results!AB$1,Experiment!$A$1:$U$1,0),FALSE)</f>
        <v>0</v>
      </c>
      <c r="AC1527" s="3">
        <f>VLOOKUP($F1527,Experiment!$A$2:$U$90,MATCH(Results!AC$1,Experiment!$A$1:$U$1,0),FALSE)</f>
        <v>0</v>
      </c>
      <c r="AD1527" s="2">
        <f>VLOOKUP($F1527,Experiment!$A$2:$U$90,MATCH(Results!AD$1,Experiment!$A$1:$U$1,0),FALSE)</f>
        <v>0</v>
      </c>
      <c r="AE1527" s="2">
        <f>VLOOKUP($F1527,Experiment!$A$2:$U$90,MATCH(Results!AE$1,Experiment!$A$1:$U$1,0),FALSE)</f>
        <v>0</v>
      </c>
      <c r="AF1527" s="2">
        <f>VLOOKUP($F1527,Experiment!$A$2:$U$90,MATCH(Results!AF$1,Experiment!$A$1:$U$1,0),FALSE)</f>
        <v>0</v>
      </c>
      <c r="AG1527" s="2"/>
      <c r="AH1527" s="3">
        <f>VLOOKUP($F1527,Experiment!$A$2:$W$90,MATCH(Results!AH$1,Experiment!$A$1:$W$1,0),FALSE)</f>
        <v>0</v>
      </c>
      <c r="AI1527" s="2">
        <f>VLOOKUP($F1527,Experiment!$A$2:$X$90,MATCH(Results!AI$1,Experiment!$A$1:$X$1,0),FALSE)</f>
        <v>0</v>
      </c>
      <c r="AJ1527" s="2">
        <f>Table1[[#This Row],[Gain]]^Table1[[#This Row],[θ]]</f>
        <v>0</v>
      </c>
      <c r="AK1527" s="2">
        <f>-Table1[[#This Row],[λ]]*-Table1[[#This Row],[Loss]]^Table1[[#This Row],[θ]]</f>
        <v>0</v>
      </c>
      <c r="AL1527" s="2">
        <f>Table1[[#This Row],[v_n_w_g]]-Table1[[#This Row],[v_n_w_l]]</f>
        <v>0</v>
      </c>
      <c r="AM1527" s="2">
        <f>IF(Table1[[#This Row],[diff_v]]&gt;=1,1,0)</f>
        <v>0</v>
      </c>
    </row>
    <row r="1528" spans="1:39" hidden="1" x14ac:dyDescent="0.3">
      <c r="A1528">
        <v>39</v>
      </c>
      <c r="B1528" t="s">
        <v>48</v>
      </c>
      <c r="C1528" s="22">
        <f>VLOOKUP(Table1[[#This Row],[Subject]],'Subject Profile'!$A$2:$E$8,4,FALSE)</f>
        <v>1</v>
      </c>
      <c r="D1528" s="22">
        <f>VLOOKUP(Table1[[#This Row],[Subject]],'Subject Profile'!$A$2:$E$8,5,FALSE)</f>
        <v>-2</v>
      </c>
      <c r="E1528" t="s">
        <v>108</v>
      </c>
      <c r="F1528" t="s">
        <v>57</v>
      </c>
      <c r="G1528" t="s">
        <v>7</v>
      </c>
      <c r="H1528">
        <f>IF(Table1[[#This Row],[decision]]="accept",1,0)</f>
        <v>1</v>
      </c>
      <c r="I1528">
        <v>100</v>
      </c>
      <c r="J1528">
        <v>230</v>
      </c>
      <c r="K1528">
        <v>1665041374</v>
      </c>
      <c r="L1528">
        <v>14</v>
      </c>
      <c r="M1528" t="str">
        <f>VLOOKUP($F1528,Experiment!$A$2:$U$90,MATCH(Results!M$1,Experiment!$A$1:$U$1,0)+1,FALSE)</f>
        <v>I</v>
      </c>
      <c r="N1528">
        <f>IF(Table1[[#This Row],[Impact]]="I",0,1)</f>
        <v>0</v>
      </c>
      <c r="O1528" s="2">
        <f>VLOOKUP($F1528,Experiment!$A$2:$U$90,MATCH(Results!O$1,Experiment!$A$1:$U$1,0),FALSE)</f>
        <v>-90</v>
      </c>
      <c r="P1528" s="3">
        <f>VLOOKUP($F1528,Experiment!$A$2:$U$90,MATCH(Results!P$1,Experiment!$A$1:$U$1,0),FALSE)</f>
        <v>0.5</v>
      </c>
      <c r="Q1528" s="2">
        <f>VLOOKUP($F1528,Experiment!$A$2:$U$90,MATCH(Results!Q$1,Experiment!$A$1:$U$1,0),FALSE)</f>
        <v>100</v>
      </c>
      <c r="R1528" s="3">
        <f>VLOOKUP($F1528,Experiment!$A$2:$U$90,MATCH(Results!R$1,Experiment!$A$1:$U$1,0),FALSE)</f>
        <v>0.5</v>
      </c>
      <c r="S1528" s="2">
        <f>VLOOKUP($F1528,Experiment!$A$2:$U$90,MATCH(Results!S$1,Experiment!$A$1:$U$1,0),FALSE)</f>
        <v>5</v>
      </c>
      <c r="T1528" s="2">
        <f>VLOOKUP($F1528,Experiment!$A$2:$U$90,MATCH(Results!T$1,Experiment!$A$1:$U$1,0),FALSE)</f>
        <v>9025</v>
      </c>
      <c r="U1528" s="2">
        <f>VLOOKUP($F1528,Experiment!$A$2:$U$90,MATCH(Results!U$1,Experiment!$A$1:$U$1,0),FALSE)</f>
        <v>95</v>
      </c>
      <c r="V1528" s="2">
        <f>VLOOKUP($F1528,Experiment!$A$2:$U$90,MATCH(Results!V$1,Experiment!$A$1:$U$1,0),FALSE)</f>
        <v>2</v>
      </c>
      <c r="W1528" s="3">
        <f>VLOOKUP($F1528,Experiment!$A$2:$U$90,MATCH(Results!W$1,Experiment!$A$1:$U$1,0),FALSE)</f>
        <v>0.25</v>
      </c>
      <c r="X1528" s="3">
        <f>VLOOKUP($F1528,Experiment!$A$2:$U$90,MATCH(Results!X$1,Experiment!$A$1:$U$1,0),FALSE)</f>
        <v>0.75</v>
      </c>
      <c r="Y1528" s="2">
        <f>VLOOKUP($F1528,Experiment!$A$2:$U$90,MATCH(Results!Y$1,Experiment!$A$1:$U$1,0),FALSE)</f>
        <v>2</v>
      </c>
      <c r="Z1528" s="3">
        <f>VLOOKUP($F1528,Experiment!$A$2:$U$90,MATCH(Results!Z$1,Experiment!$A$1:$U$1,0),FALSE)</f>
        <v>0.5</v>
      </c>
      <c r="AA1528" s="3">
        <f>VLOOKUP($F1528,Experiment!$A$2:$U$90,MATCH(Results!AA$1,Experiment!$A$1:$U$1,0),FALSE)</f>
        <v>0.25</v>
      </c>
      <c r="AB1528" s="3">
        <f>VLOOKUP($F1528,Experiment!$A$2:$U$90,MATCH(Results!AB$1,Experiment!$A$1:$U$1,0),FALSE)</f>
        <v>0.625</v>
      </c>
      <c r="AC1528" s="3">
        <f>VLOOKUP($F1528,Experiment!$A$2:$U$90,MATCH(Results!AC$1,Experiment!$A$1:$U$1,0),FALSE)</f>
        <v>0.375</v>
      </c>
      <c r="AD1528" s="2">
        <f>VLOOKUP($F1528,Experiment!$A$2:$U$90,MATCH(Results!AD$1,Experiment!$A$1:$U$1,0),FALSE)</f>
        <v>-18.75</v>
      </c>
      <c r="AE1528" s="2">
        <f>VLOOKUP($F1528,Experiment!$A$2:$U$90,MATCH(Results!AE$1,Experiment!$A$1:$U$1,0),FALSE)</f>
        <v>8460.9375</v>
      </c>
      <c r="AF1528" s="2">
        <f>VLOOKUP($F1528,Experiment!$A$2:$U$90,MATCH(Results!AF$1,Experiment!$A$1:$U$1,0),FALSE)</f>
        <v>91.983354472426157</v>
      </c>
      <c r="AG1528" s="3">
        <f>VLOOKUP($F1528,Experiment!$A$2:$W$90,MATCH(Results!AG$1,Experiment!$A$1:$W$1,0),FALSE)</f>
        <v>0.82730419370997643</v>
      </c>
      <c r="AH1528" s="3">
        <f>VLOOKUP($F1528,Experiment!$A$2:$W$90,MATCH(Results!AH$1,Experiment!$A$1:$W$1,0),FALSE)</f>
        <v>0.38648875795104182</v>
      </c>
      <c r="AI1528" s="3">
        <f>VLOOKUP($F1528,Experiment!$A$2:$X$90,MATCH(Results!AI$1,Experiment!$A$1:$X$1,0),FALSE)</f>
        <v>0.61351124204895813</v>
      </c>
      <c r="AJ1528" s="2">
        <f>Table1[[#This Row],[Gain]]^Table1[[#This Row],[θ]]</f>
        <v>100</v>
      </c>
      <c r="AK1528" s="2">
        <f>-Table1[[#This Row],[λ]]*-Table1[[#This Row],[Loss]]^Table1[[#This Row],[θ]]</f>
        <v>180</v>
      </c>
      <c r="AL1528" s="2">
        <f>Table1[[#This Row],[v_n_w_g]]-Table1[[#This Row],[v_n_w_l]]</f>
        <v>-80</v>
      </c>
      <c r="AM1528" s="2">
        <f>IF(Table1[[#This Row],[diff_v]]&gt;=1,1,0)</f>
        <v>0</v>
      </c>
    </row>
    <row r="1529" spans="1:39" hidden="1" x14ac:dyDescent="0.3">
      <c r="A1529">
        <v>40</v>
      </c>
      <c r="B1529" t="s">
        <v>48</v>
      </c>
      <c r="C1529" s="22">
        <f>VLOOKUP(Table1[[#This Row],[Subject]],'Subject Profile'!$A$2:$E$8,4,FALSE)</f>
        <v>1</v>
      </c>
      <c r="D1529" s="22">
        <f>VLOOKUP(Table1[[#This Row],[Subject]],'Subject Profile'!$A$2:$E$8,5,FALSE)</f>
        <v>-2</v>
      </c>
      <c r="E1529" t="s">
        <v>108</v>
      </c>
      <c r="F1529" t="s">
        <v>83</v>
      </c>
      <c r="G1529" t="s">
        <v>5</v>
      </c>
      <c r="H1529">
        <f>IF(Table1[[#This Row],[decision]]="accept",1,0)</f>
        <v>0</v>
      </c>
      <c r="I1529">
        <v>0</v>
      </c>
      <c r="J1529">
        <v>230</v>
      </c>
      <c r="K1529">
        <v>1665041382</v>
      </c>
      <c r="L1529">
        <v>8</v>
      </c>
      <c r="M1529" t="str">
        <f>VLOOKUP($F1529,Experiment!$A$2:$U$90,MATCH(Results!M$1,Experiment!$A$1:$U$1,0)+1,FALSE)</f>
        <v>I</v>
      </c>
      <c r="N1529">
        <f>IF(Table1[[#This Row],[Impact]]="I",0,1)</f>
        <v>0</v>
      </c>
      <c r="O1529" s="2">
        <f>VLOOKUP($F1529,Experiment!$A$2:$U$90,MATCH(Results!O$1,Experiment!$A$1:$U$1,0),FALSE)</f>
        <v>-50</v>
      </c>
      <c r="P1529" s="3">
        <f>VLOOKUP($F1529,Experiment!$A$2:$U$90,MATCH(Results!P$1,Experiment!$A$1:$U$1,0),FALSE)</f>
        <v>0.5</v>
      </c>
      <c r="Q1529" s="2">
        <f>VLOOKUP($F1529,Experiment!$A$2:$U$90,MATCH(Results!Q$1,Experiment!$A$1:$U$1,0),FALSE)</f>
        <v>40</v>
      </c>
      <c r="R1529" s="3">
        <f>VLOOKUP($F1529,Experiment!$A$2:$U$90,MATCH(Results!R$1,Experiment!$A$1:$U$1,0),FALSE)</f>
        <v>0.5</v>
      </c>
      <c r="S1529" s="2">
        <f>VLOOKUP($F1529,Experiment!$A$2:$U$90,MATCH(Results!S$1,Experiment!$A$1:$U$1,0),FALSE)</f>
        <v>-5</v>
      </c>
      <c r="T1529" s="2">
        <f>VLOOKUP($F1529,Experiment!$A$2:$U$90,MATCH(Results!T$1,Experiment!$A$1:$U$1,0),FALSE)</f>
        <v>2025</v>
      </c>
      <c r="U1529" s="2">
        <f>VLOOKUP($F1529,Experiment!$A$2:$U$90,MATCH(Results!U$1,Experiment!$A$1:$U$1,0),FALSE)</f>
        <v>45</v>
      </c>
      <c r="V1529" s="2">
        <f>VLOOKUP($F1529,Experiment!$A$2:$U$90,MATCH(Results!V$1,Experiment!$A$1:$U$1,0),FALSE)</f>
        <v>2</v>
      </c>
      <c r="W1529" s="3">
        <f>VLOOKUP($F1529,Experiment!$A$2:$U$90,MATCH(Results!W$1,Experiment!$A$1:$U$1,0),FALSE)</f>
        <v>0.25</v>
      </c>
      <c r="X1529" s="3">
        <f>VLOOKUP($F1529,Experiment!$A$2:$U$90,MATCH(Results!X$1,Experiment!$A$1:$U$1,0),FALSE)</f>
        <v>0.75</v>
      </c>
      <c r="Y1529" s="2">
        <f>VLOOKUP($F1529,Experiment!$A$2:$U$90,MATCH(Results!Y$1,Experiment!$A$1:$U$1,0),FALSE)</f>
        <v>2</v>
      </c>
      <c r="Z1529" s="3">
        <f>VLOOKUP($F1529,Experiment!$A$2:$U$90,MATCH(Results!Z$1,Experiment!$A$1:$U$1,0),FALSE)</f>
        <v>0.5</v>
      </c>
      <c r="AA1529" s="3">
        <f>VLOOKUP($F1529,Experiment!$A$2:$U$90,MATCH(Results!AA$1,Experiment!$A$1:$U$1,0),FALSE)</f>
        <v>0.25</v>
      </c>
      <c r="AB1529" s="3">
        <f>VLOOKUP($F1529,Experiment!$A$2:$U$90,MATCH(Results!AB$1,Experiment!$A$1:$U$1,0),FALSE)</f>
        <v>0.625</v>
      </c>
      <c r="AC1529" s="3">
        <f>VLOOKUP($F1529,Experiment!$A$2:$U$90,MATCH(Results!AC$1,Experiment!$A$1:$U$1,0),FALSE)</f>
        <v>0.375</v>
      </c>
      <c r="AD1529" s="2">
        <f>VLOOKUP($F1529,Experiment!$A$2:$U$90,MATCH(Results!AD$1,Experiment!$A$1:$U$1,0),FALSE)</f>
        <v>-16.25</v>
      </c>
      <c r="AE1529" s="2">
        <f>VLOOKUP($F1529,Experiment!$A$2:$U$90,MATCH(Results!AE$1,Experiment!$A$1:$U$1,0),FALSE)</f>
        <v>1898.4375</v>
      </c>
      <c r="AF1529" s="2">
        <f>VLOOKUP($F1529,Experiment!$A$2:$U$90,MATCH(Results!AF$1,Experiment!$A$1:$U$1,0),FALSE)</f>
        <v>43.571062644833439</v>
      </c>
      <c r="AG1529" s="3">
        <f>VLOOKUP($F1529,Experiment!$A$2:$W$90,MATCH(Results!AG$1,Experiment!$A$1:$W$1,0),FALSE)</f>
        <v>0.82730419370997643</v>
      </c>
      <c r="AH1529" s="3">
        <f>VLOOKUP($F1529,Experiment!$A$2:$W$90,MATCH(Results!AH$1,Experiment!$A$1:$W$1,0),FALSE)</f>
        <v>0.38648875795104182</v>
      </c>
      <c r="AI1529" s="3">
        <f>VLOOKUP($F1529,Experiment!$A$2:$X$90,MATCH(Results!AI$1,Experiment!$A$1:$X$1,0),FALSE)</f>
        <v>0.61351124204895813</v>
      </c>
      <c r="AJ1529" s="2">
        <f>Table1[[#This Row],[Gain]]^Table1[[#This Row],[θ]]</f>
        <v>40</v>
      </c>
      <c r="AK1529" s="2">
        <f>-Table1[[#This Row],[λ]]*-Table1[[#This Row],[Loss]]^Table1[[#This Row],[θ]]</f>
        <v>100</v>
      </c>
      <c r="AL1529" s="2">
        <f>Table1[[#This Row],[v_n_w_g]]-Table1[[#This Row],[v_n_w_l]]</f>
        <v>-60</v>
      </c>
      <c r="AM1529" s="2">
        <f>IF(Table1[[#This Row],[diff_v]]&gt;=1,1,0)</f>
        <v>0</v>
      </c>
    </row>
    <row r="1530" spans="1:39" hidden="1" x14ac:dyDescent="0.3">
      <c r="A1530">
        <v>41</v>
      </c>
      <c r="B1530" t="s">
        <v>48</v>
      </c>
      <c r="C1530" s="22">
        <f>VLOOKUP(Table1[[#This Row],[Subject]],'Subject Profile'!$A$2:$E$8,4,FALSE)</f>
        <v>1</v>
      </c>
      <c r="D1530" s="22">
        <f>VLOOKUP(Table1[[#This Row],[Subject]],'Subject Profile'!$A$2:$E$8,5,FALSE)</f>
        <v>-2</v>
      </c>
      <c r="E1530" t="s">
        <v>108</v>
      </c>
      <c r="F1530" t="s">
        <v>82</v>
      </c>
      <c r="G1530" t="s">
        <v>5</v>
      </c>
      <c r="H1530">
        <f>IF(Table1[[#This Row],[decision]]="accept",1,0)</f>
        <v>0</v>
      </c>
      <c r="I1530">
        <v>0</v>
      </c>
      <c r="J1530">
        <v>230</v>
      </c>
      <c r="K1530">
        <v>1665041385</v>
      </c>
      <c r="L1530">
        <v>3</v>
      </c>
      <c r="M1530" t="str">
        <f>VLOOKUP($F1530,Experiment!$A$2:$U$90,MATCH(Results!M$1,Experiment!$A$1:$U$1,0)+1,FALSE)</f>
        <v>G</v>
      </c>
      <c r="N1530">
        <f>IF(Table1[[#This Row],[Impact]]="I",0,1)</f>
        <v>1</v>
      </c>
      <c r="O1530" s="2">
        <f>VLOOKUP($F1530,Experiment!$A$2:$U$90,MATCH(Results!O$1,Experiment!$A$1:$U$1,0),FALSE)</f>
        <v>-10</v>
      </c>
      <c r="P1530" s="3">
        <f>VLOOKUP($F1530,Experiment!$A$2:$U$90,MATCH(Results!P$1,Experiment!$A$1:$U$1,0),FALSE)</f>
        <v>0.5</v>
      </c>
      <c r="Q1530" s="2">
        <f>VLOOKUP($F1530,Experiment!$A$2:$U$90,MATCH(Results!Q$1,Experiment!$A$1:$U$1,0),FALSE)</f>
        <v>0</v>
      </c>
      <c r="R1530" s="3">
        <f>VLOOKUP($F1530,Experiment!$A$2:$U$90,MATCH(Results!R$1,Experiment!$A$1:$U$1,0),FALSE)</f>
        <v>0.5</v>
      </c>
      <c r="S1530" s="2">
        <f>VLOOKUP($F1530,Experiment!$A$2:$U$90,MATCH(Results!S$1,Experiment!$A$1:$U$1,0),FALSE)</f>
        <v>-5</v>
      </c>
      <c r="T1530" s="2">
        <f>VLOOKUP($F1530,Experiment!$A$2:$U$90,MATCH(Results!T$1,Experiment!$A$1:$U$1,0),FALSE)</f>
        <v>25</v>
      </c>
      <c r="U1530" s="2">
        <f>VLOOKUP($F1530,Experiment!$A$2:$U$90,MATCH(Results!U$1,Experiment!$A$1:$U$1,0),FALSE)</f>
        <v>5</v>
      </c>
      <c r="V1530" s="2">
        <f>VLOOKUP($F1530,Experiment!$A$2:$U$90,MATCH(Results!V$1,Experiment!$A$1:$U$1,0),FALSE)</f>
        <v>2</v>
      </c>
      <c r="W1530" s="3">
        <f>VLOOKUP($F1530,Experiment!$A$2:$U$90,MATCH(Results!W$1,Experiment!$A$1:$U$1,0),FALSE)</f>
        <v>0.25</v>
      </c>
      <c r="X1530" s="3">
        <f>VLOOKUP($F1530,Experiment!$A$2:$U$90,MATCH(Results!X$1,Experiment!$A$1:$U$1,0),FALSE)</f>
        <v>0.75</v>
      </c>
      <c r="Y1530" s="2">
        <f>VLOOKUP($F1530,Experiment!$A$2:$U$90,MATCH(Results!Y$1,Experiment!$A$1:$U$1,0),FALSE)</f>
        <v>2</v>
      </c>
      <c r="Z1530" s="3">
        <f>VLOOKUP($F1530,Experiment!$A$2:$U$90,MATCH(Results!Z$1,Experiment!$A$1:$U$1,0),FALSE)</f>
        <v>0.5</v>
      </c>
      <c r="AA1530" s="3">
        <f>VLOOKUP($F1530,Experiment!$A$2:$U$90,MATCH(Results!AA$1,Experiment!$A$1:$U$1,0),FALSE)</f>
        <v>0.25</v>
      </c>
      <c r="AB1530" s="3">
        <f>VLOOKUP($F1530,Experiment!$A$2:$U$90,MATCH(Results!AB$1,Experiment!$A$1:$U$1,0),FALSE)</f>
        <v>0.625</v>
      </c>
      <c r="AC1530" s="3">
        <f>VLOOKUP($F1530,Experiment!$A$2:$U$90,MATCH(Results!AC$1,Experiment!$A$1:$U$1,0),FALSE)</f>
        <v>0.375</v>
      </c>
      <c r="AD1530" s="2">
        <f>VLOOKUP($F1530,Experiment!$A$2:$U$90,MATCH(Results!AD$1,Experiment!$A$1:$U$1,0),FALSE)</f>
        <v>-6.25</v>
      </c>
      <c r="AE1530" s="2">
        <f>VLOOKUP($F1530,Experiment!$A$2:$U$90,MATCH(Results!AE$1,Experiment!$A$1:$U$1,0),FALSE)</f>
        <v>23.4375</v>
      </c>
      <c r="AF1530" s="2">
        <f>VLOOKUP($F1530,Experiment!$A$2:$U$90,MATCH(Results!AF$1,Experiment!$A$1:$U$1,0),FALSE)</f>
        <v>4.8412291827592711</v>
      </c>
      <c r="AG1530" s="3">
        <f>VLOOKUP($F1530,Experiment!$A$2:$W$90,MATCH(Results!AG$1,Experiment!$A$1:$W$1,0),FALSE)</f>
        <v>0.82730419370997643</v>
      </c>
      <c r="AH1530" s="3">
        <f>VLOOKUP($F1530,Experiment!$A$2:$W$90,MATCH(Results!AH$1,Experiment!$A$1:$W$1,0),FALSE)</f>
        <v>0.38648875795104182</v>
      </c>
      <c r="AI1530" s="3">
        <f>VLOOKUP($F1530,Experiment!$A$2:$X$90,MATCH(Results!AI$1,Experiment!$A$1:$X$1,0),FALSE)</f>
        <v>0.61351124204895813</v>
      </c>
      <c r="AJ1530" s="2">
        <f>Table1[[#This Row],[Gain]]^Table1[[#This Row],[θ]]</f>
        <v>0</v>
      </c>
      <c r="AK1530" s="2">
        <f>-Table1[[#This Row],[λ]]*-Table1[[#This Row],[Loss]]^Table1[[#This Row],[θ]]</f>
        <v>20</v>
      </c>
      <c r="AL1530" s="2">
        <f>Table1[[#This Row],[v_n_w_g]]-Table1[[#This Row],[v_n_w_l]]</f>
        <v>-20</v>
      </c>
      <c r="AM1530" s="2">
        <f>IF(Table1[[#This Row],[diff_v]]&gt;=1,1,0)</f>
        <v>0</v>
      </c>
    </row>
    <row r="1531" spans="1:39" hidden="1" x14ac:dyDescent="0.3">
      <c r="A1531">
        <v>42</v>
      </c>
      <c r="B1531" t="s">
        <v>48</v>
      </c>
      <c r="C1531" s="22">
        <f>VLOOKUP(Table1[[#This Row],[Subject]],'Subject Profile'!$A$2:$E$8,4,FALSE)</f>
        <v>1</v>
      </c>
      <c r="D1531" s="22">
        <f>VLOOKUP(Table1[[#This Row],[Subject]],'Subject Profile'!$A$2:$E$8,5,FALSE)</f>
        <v>-2</v>
      </c>
      <c r="E1531" t="s">
        <v>108</v>
      </c>
      <c r="F1531" t="s">
        <v>88</v>
      </c>
      <c r="G1531" t="s">
        <v>5</v>
      </c>
      <c r="H1531">
        <f>IF(Table1[[#This Row],[decision]]="accept",1,0)</f>
        <v>0</v>
      </c>
      <c r="I1531">
        <v>0</v>
      </c>
      <c r="J1531">
        <v>230</v>
      </c>
      <c r="K1531">
        <v>1665041397</v>
      </c>
      <c r="L1531">
        <v>12</v>
      </c>
      <c r="M1531" t="str">
        <f>VLOOKUP($F1531,Experiment!$A$2:$U$90,MATCH(Results!M$1,Experiment!$A$1:$U$1,0)+1,FALSE)</f>
        <v>I</v>
      </c>
      <c r="N1531">
        <f>IF(Table1[[#This Row],[Impact]]="I",0,1)</f>
        <v>0</v>
      </c>
      <c r="O1531" s="2">
        <f>VLOOKUP($F1531,Experiment!$A$2:$U$90,MATCH(Results!O$1,Experiment!$A$1:$U$1,0),FALSE)</f>
        <v>-50</v>
      </c>
      <c r="P1531" s="3">
        <f>VLOOKUP($F1531,Experiment!$A$2:$U$90,MATCH(Results!P$1,Experiment!$A$1:$U$1,0),FALSE)</f>
        <v>0.5</v>
      </c>
      <c r="Q1531" s="2">
        <f>VLOOKUP($F1531,Experiment!$A$2:$U$90,MATCH(Results!Q$1,Experiment!$A$1:$U$1,0),FALSE)</f>
        <v>60</v>
      </c>
      <c r="R1531" s="3">
        <f>VLOOKUP($F1531,Experiment!$A$2:$U$90,MATCH(Results!R$1,Experiment!$A$1:$U$1,0),FALSE)</f>
        <v>0.5</v>
      </c>
      <c r="S1531" s="2">
        <f>VLOOKUP($F1531,Experiment!$A$2:$U$90,MATCH(Results!S$1,Experiment!$A$1:$U$1,0),FALSE)</f>
        <v>5</v>
      </c>
      <c r="T1531" s="2">
        <f>VLOOKUP($F1531,Experiment!$A$2:$U$90,MATCH(Results!T$1,Experiment!$A$1:$U$1,0),FALSE)</f>
        <v>3025</v>
      </c>
      <c r="U1531" s="2">
        <f>VLOOKUP($F1531,Experiment!$A$2:$U$90,MATCH(Results!U$1,Experiment!$A$1:$U$1,0),FALSE)</f>
        <v>55</v>
      </c>
      <c r="V1531" s="2">
        <f>VLOOKUP($F1531,Experiment!$A$2:$U$90,MATCH(Results!V$1,Experiment!$A$1:$U$1,0),FALSE)</f>
        <v>2</v>
      </c>
      <c r="W1531" s="3">
        <f>VLOOKUP($F1531,Experiment!$A$2:$U$90,MATCH(Results!W$1,Experiment!$A$1:$U$1,0),FALSE)</f>
        <v>0.25</v>
      </c>
      <c r="X1531" s="3">
        <f>VLOOKUP($F1531,Experiment!$A$2:$U$90,MATCH(Results!X$1,Experiment!$A$1:$U$1,0),FALSE)</f>
        <v>0.75</v>
      </c>
      <c r="Y1531" s="2">
        <f>VLOOKUP($F1531,Experiment!$A$2:$U$90,MATCH(Results!Y$1,Experiment!$A$1:$U$1,0),FALSE)</f>
        <v>2</v>
      </c>
      <c r="Z1531" s="3">
        <f>VLOOKUP($F1531,Experiment!$A$2:$U$90,MATCH(Results!Z$1,Experiment!$A$1:$U$1,0),FALSE)</f>
        <v>0.5</v>
      </c>
      <c r="AA1531" s="3">
        <f>VLOOKUP($F1531,Experiment!$A$2:$U$90,MATCH(Results!AA$1,Experiment!$A$1:$U$1,0),FALSE)</f>
        <v>0.25</v>
      </c>
      <c r="AB1531" s="3">
        <f>VLOOKUP($F1531,Experiment!$A$2:$U$90,MATCH(Results!AB$1,Experiment!$A$1:$U$1,0),FALSE)</f>
        <v>0.625</v>
      </c>
      <c r="AC1531" s="3">
        <f>VLOOKUP($F1531,Experiment!$A$2:$U$90,MATCH(Results!AC$1,Experiment!$A$1:$U$1,0),FALSE)</f>
        <v>0.375</v>
      </c>
      <c r="AD1531" s="2">
        <f>VLOOKUP($F1531,Experiment!$A$2:$U$90,MATCH(Results!AD$1,Experiment!$A$1:$U$1,0),FALSE)</f>
        <v>-8.75</v>
      </c>
      <c r="AE1531" s="2">
        <f>VLOOKUP($F1531,Experiment!$A$2:$U$90,MATCH(Results!AE$1,Experiment!$A$1:$U$1,0),FALSE)</f>
        <v>2835.9375</v>
      </c>
      <c r="AF1531" s="2">
        <f>VLOOKUP($F1531,Experiment!$A$2:$U$90,MATCH(Results!AF$1,Experiment!$A$1:$U$1,0),FALSE)</f>
        <v>53.253521010351982</v>
      </c>
      <c r="AG1531" s="3">
        <f>VLOOKUP($F1531,Experiment!$A$2:$W$90,MATCH(Results!AG$1,Experiment!$A$1:$W$1,0),FALSE)</f>
        <v>0.82730419370997643</v>
      </c>
      <c r="AH1531" s="3">
        <f>VLOOKUP($F1531,Experiment!$A$2:$W$90,MATCH(Results!AH$1,Experiment!$A$1:$W$1,0),FALSE)</f>
        <v>0.38648875795104182</v>
      </c>
      <c r="AI1531" s="3">
        <f>VLOOKUP($F1531,Experiment!$A$2:$X$90,MATCH(Results!AI$1,Experiment!$A$1:$X$1,0),FALSE)</f>
        <v>0.61351124204895813</v>
      </c>
      <c r="AJ1531" s="2">
        <f>Table1[[#This Row],[Gain]]^Table1[[#This Row],[θ]]</f>
        <v>60</v>
      </c>
      <c r="AK1531" s="2">
        <f>-Table1[[#This Row],[λ]]*-Table1[[#This Row],[Loss]]^Table1[[#This Row],[θ]]</f>
        <v>100</v>
      </c>
      <c r="AL1531" s="2">
        <f>Table1[[#This Row],[v_n_w_g]]-Table1[[#This Row],[v_n_w_l]]</f>
        <v>-40</v>
      </c>
      <c r="AM1531" s="2">
        <f>IF(Table1[[#This Row],[diff_v]]&gt;=1,1,0)</f>
        <v>0</v>
      </c>
    </row>
    <row r="1532" spans="1:39" hidden="1" x14ac:dyDescent="0.3">
      <c r="A1532">
        <v>43</v>
      </c>
      <c r="B1532" t="s">
        <v>48</v>
      </c>
      <c r="C1532" s="22">
        <f>VLOOKUP(Table1[[#This Row],[Subject]],'Subject Profile'!$A$2:$E$8,4,FALSE)</f>
        <v>1</v>
      </c>
      <c r="D1532" s="22">
        <f>VLOOKUP(Table1[[#This Row],[Subject]],'Subject Profile'!$A$2:$E$8,5,FALSE)</f>
        <v>-2</v>
      </c>
      <c r="E1532" t="s">
        <v>108</v>
      </c>
      <c r="F1532" t="s">
        <v>105</v>
      </c>
      <c r="G1532" t="s">
        <v>5</v>
      </c>
      <c r="H1532">
        <f>IF(Table1[[#This Row],[decision]]="accept",1,0)</f>
        <v>0</v>
      </c>
      <c r="I1532">
        <v>0</v>
      </c>
      <c r="J1532">
        <v>230</v>
      </c>
      <c r="K1532">
        <v>1665041401</v>
      </c>
      <c r="L1532">
        <v>4</v>
      </c>
      <c r="M1532" t="str">
        <f>VLOOKUP($F1532,Experiment!$A$2:$U$90,MATCH(Results!M$1,Experiment!$A$1:$U$1,0)+1,FALSE)</f>
        <v>G</v>
      </c>
      <c r="N1532">
        <f>IF(Table1[[#This Row],[Impact]]="I",0,1)</f>
        <v>1</v>
      </c>
      <c r="O1532" s="2">
        <f>VLOOKUP($F1532,Experiment!$A$2:$U$90,MATCH(Results!O$1,Experiment!$A$1:$U$1,0),FALSE)</f>
        <v>-50</v>
      </c>
      <c r="P1532" s="3">
        <f>VLOOKUP($F1532,Experiment!$A$2:$U$90,MATCH(Results!P$1,Experiment!$A$1:$U$1,0),FALSE)</f>
        <v>0.5</v>
      </c>
      <c r="Q1532" s="2">
        <f>VLOOKUP($F1532,Experiment!$A$2:$U$90,MATCH(Results!Q$1,Experiment!$A$1:$U$1,0),FALSE)</f>
        <v>40</v>
      </c>
      <c r="R1532" s="3">
        <f>VLOOKUP($F1532,Experiment!$A$2:$U$90,MATCH(Results!R$1,Experiment!$A$1:$U$1,0),FALSE)</f>
        <v>0.5</v>
      </c>
      <c r="S1532" s="2">
        <f>VLOOKUP($F1532,Experiment!$A$2:$U$90,MATCH(Results!S$1,Experiment!$A$1:$U$1,0),FALSE)</f>
        <v>-5</v>
      </c>
      <c r="T1532" s="2">
        <f>VLOOKUP($F1532,Experiment!$A$2:$U$90,MATCH(Results!T$1,Experiment!$A$1:$U$1,0),FALSE)</f>
        <v>2025</v>
      </c>
      <c r="U1532" s="2">
        <f>VLOOKUP($F1532,Experiment!$A$2:$U$90,MATCH(Results!U$1,Experiment!$A$1:$U$1,0),FALSE)</f>
        <v>45</v>
      </c>
      <c r="V1532" s="2">
        <f>VLOOKUP($F1532,Experiment!$A$2:$U$90,MATCH(Results!V$1,Experiment!$A$1:$U$1,0),FALSE)</f>
        <v>4</v>
      </c>
      <c r="W1532" s="3">
        <f>VLOOKUP($F1532,Experiment!$A$2:$U$90,MATCH(Results!W$1,Experiment!$A$1:$U$1,0),FALSE)</f>
        <v>0.25</v>
      </c>
      <c r="X1532" s="3">
        <f>VLOOKUP($F1532,Experiment!$A$2:$U$90,MATCH(Results!X$1,Experiment!$A$1:$U$1,0),FALSE)</f>
        <v>0.75</v>
      </c>
      <c r="Y1532" s="2">
        <f>VLOOKUP($F1532,Experiment!$A$2:$U$90,MATCH(Results!Y$1,Experiment!$A$1:$U$1,0),FALSE)</f>
        <v>1</v>
      </c>
      <c r="Z1532" s="3">
        <f>VLOOKUP($F1532,Experiment!$A$2:$U$90,MATCH(Results!Z$1,Experiment!$A$1:$U$1,0),FALSE)</f>
        <v>0.25</v>
      </c>
      <c r="AA1532" s="3">
        <f>VLOOKUP($F1532,Experiment!$A$2:$U$90,MATCH(Results!AA$1,Experiment!$A$1:$U$1,0),FALSE)</f>
        <v>0.5</v>
      </c>
      <c r="AB1532" s="3">
        <f>VLOOKUP($F1532,Experiment!$A$2:$U$90,MATCH(Results!AB$1,Experiment!$A$1:$U$1,0),FALSE)</f>
        <v>0.375</v>
      </c>
      <c r="AC1532" s="3">
        <f>VLOOKUP($F1532,Experiment!$A$2:$U$90,MATCH(Results!AC$1,Experiment!$A$1:$U$1,0),FALSE)</f>
        <v>0.625</v>
      </c>
      <c r="AD1532" s="2">
        <f>VLOOKUP($F1532,Experiment!$A$2:$U$90,MATCH(Results!AD$1,Experiment!$A$1:$U$1,0),FALSE)</f>
        <v>6.25</v>
      </c>
      <c r="AE1532" s="2">
        <f>VLOOKUP($F1532,Experiment!$A$2:$U$90,MATCH(Results!AE$1,Experiment!$A$1:$U$1,0),FALSE)</f>
        <v>1898.4375</v>
      </c>
      <c r="AF1532" s="2">
        <f>VLOOKUP($F1532,Experiment!$A$2:$U$90,MATCH(Results!AF$1,Experiment!$A$1:$U$1,0),FALSE)</f>
        <v>43.571062644833439</v>
      </c>
      <c r="AG1532" s="3">
        <f>VLOOKUP($F1532,Experiment!$A$2:$W$90,MATCH(Results!AG$1,Experiment!$A$1:$W$1,0),FALSE)</f>
        <v>1</v>
      </c>
      <c r="AH1532" s="3">
        <f>VLOOKUP($F1532,Experiment!$A$2:$W$90,MATCH(Results!AH$1,Experiment!$A$1:$W$1,0),FALSE)</f>
        <v>0.625</v>
      </c>
      <c r="AI1532" s="3">
        <f>VLOOKUP($F1532,Experiment!$A$2:$X$90,MATCH(Results!AI$1,Experiment!$A$1:$X$1,0),FALSE)</f>
        <v>0.375</v>
      </c>
      <c r="AJ1532" s="2">
        <f>Table1[[#This Row],[Gain]]^Table1[[#This Row],[θ]]</f>
        <v>40</v>
      </c>
      <c r="AK1532" s="2">
        <f>-Table1[[#This Row],[λ]]*-Table1[[#This Row],[Loss]]^Table1[[#This Row],[θ]]</f>
        <v>100</v>
      </c>
      <c r="AL1532" s="2">
        <f>Table1[[#This Row],[v_n_w_g]]-Table1[[#This Row],[v_n_w_l]]</f>
        <v>-60</v>
      </c>
      <c r="AM1532" s="2">
        <f>IF(Table1[[#This Row],[diff_v]]&gt;=1,1,0)</f>
        <v>0</v>
      </c>
    </row>
    <row r="1533" spans="1:39" hidden="1" x14ac:dyDescent="0.3">
      <c r="A1533">
        <v>44</v>
      </c>
      <c r="B1533" t="s">
        <v>48</v>
      </c>
      <c r="C1533" s="22">
        <f>VLOOKUP(Table1[[#This Row],[Subject]],'Subject Profile'!$A$2:$E$8,4,FALSE)</f>
        <v>1</v>
      </c>
      <c r="D1533" s="22">
        <f>VLOOKUP(Table1[[#This Row],[Subject]],'Subject Profile'!$A$2:$E$8,5,FALSE)</f>
        <v>-2</v>
      </c>
      <c r="E1533" t="s">
        <v>108</v>
      </c>
      <c r="F1533" t="s">
        <v>60</v>
      </c>
      <c r="G1533" t="s">
        <v>61</v>
      </c>
      <c r="H1533">
        <f>IF(Table1[[#This Row],[decision]]="accept",1,0)</f>
        <v>0</v>
      </c>
      <c r="I1533">
        <v>0</v>
      </c>
      <c r="J1533">
        <v>230</v>
      </c>
      <c r="K1533">
        <v>1665041409</v>
      </c>
      <c r="L1533">
        <v>8</v>
      </c>
      <c r="M1533" t="str">
        <f>VLOOKUP($F1533,Experiment!$A$2:$U$90,MATCH(Results!M$1,Experiment!$A$1:$U$1,0)+1,FALSE)</f>
        <v>D</v>
      </c>
      <c r="N1533">
        <f>IF(Table1[[#This Row],[Impact]]="I",0,1)</f>
        <v>1</v>
      </c>
      <c r="O1533" s="2">
        <f>VLOOKUP($F1533,Experiment!$A$2:$U$90,MATCH(Results!O$1,Experiment!$A$1:$U$1,0),FALSE)</f>
        <v>0</v>
      </c>
      <c r="P1533" s="3">
        <f>VLOOKUP($F1533,Experiment!$A$2:$U$90,MATCH(Results!P$1,Experiment!$A$1:$U$1,0),FALSE)</f>
        <v>0</v>
      </c>
      <c r="Q1533" s="2">
        <f>VLOOKUP($F1533,Experiment!$A$2:$U$90,MATCH(Results!Q$1,Experiment!$A$1:$U$1,0),FALSE)</f>
        <v>0</v>
      </c>
      <c r="R1533" s="3">
        <f>VLOOKUP($F1533,Experiment!$A$2:$U$90,MATCH(Results!R$1,Experiment!$A$1:$U$1,0),FALSE)</f>
        <v>0</v>
      </c>
      <c r="S1533" s="2">
        <f>VLOOKUP($F1533,Experiment!$A$2:$U$90,MATCH(Results!S$1,Experiment!$A$1:$U$1,0),FALSE)</f>
        <v>0</v>
      </c>
      <c r="T1533" s="2">
        <f>VLOOKUP($F1533,Experiment!$A$2:$U$90,MATCH(Results!T$1,Experiment!$A$1:$U$1,0),FALSE)</f>
        <v>0</v>
      </c>
      <c r="U1533" s="2">
        <f>VLOOKUP($F1533,Experiment!$A$2:$U$90,MATCH(Results!U$1,Experiment!$A$1:$U$1,0),FALSE)</f>
        <v>0</v>
      </c>
      <c r="V1533" s="2">
        <f>VLOOKUP($F1533,Experiment!$A$2:$U$90,MATCH(Results!V$1,Experiment!$A$1:$U$1,0),FALSE)</f>
        <v>0</v>
      </c>
      <c r="W1533" s="3">
        <f>VLOOKUP($F1533,Experiment!$A$2:$U$90,MATCH(Results!W$1,Experiment!$A$1:$U$1,0),FALSE)</f>
        <v>0</v>
      </c>
      <c r="X1533" s="3">
        <f>VLOOKUP($F1533,Experiment!$A$2:$U$90,MATCH(Results!X$1,Experiment!$A$1:$U$1,0),FALSE)</f>
        <v>0</v>
      </c>
      <c r="Y1533" s="2">
        <f>VLOOKUP($F1533,Experiment!$A$2:$U$90,MATCH(Results!Y$1,Experiment!$A$1:$U$1,0),FALSE)</f>
        <v>0</v>
      </c>
      <c r="Z1533" s="3">
        <f>VLOOKUP($F1533,Experiment!$A$2:$U$90,MATCH(Results!Z$1,Experiment!$A$1:$U$1,0),FALSE)</f>
        <v>0</v>
      </c>
      <c r="AA1533" s="3">
        <f>VLOOKUP($F1533,Experiment!$A$2:$U$90,MATCH(Results!AA$1,Experiment!$A$1:$U$1,0),FALSE)</f>
        <v>0</v>
      </c>
      <c r="AB1533" s="3">
        <f>VLOOKUP($F1533,Experiment!$A$2:$U$90,MATCH(Results!AB$1,Experiment!$A$1:$U$1,0),FALSE)</f>
        <v>0</v>
      </c>
      <c r="AC1533" s="3">
        <f>VLOOKUP($F1533,Experiment!$A$2:$U$90,MATCH(Results!AC$1,Experiment!$A$1:$U$1,0),FALSE)</f>
        <v>0</v>
      </c>
      <c r="AD1533" s="2">
        <f>VLOOKUP($F1533,Experiment!$A$2:$U$90,MATCH(Results!AD$1,Experiment!$A$1:$U$1,0),FALSE)</f>
        <v>0</v>
      </c>
      <c r="AE1533" s="2">
        <f>VLOOKUP($F1533,Experiment!$A$2:$U$90,MATCH(Results!AE$1,Experiment!$A$1:$U$1,0),FALSE)</f>
        <v>0</v>
      </c>
      <c r="AF1533" s="2">
        <f>VLOOKUP($F1533,Experiment!$A$2:$U$90,MATCH(Results!AF$1,Experiment!$A$1:$U$1,0),FALSE)</f>
        <v>0</v>
      </c>
      <c r="AG1533" s="2"/>
      <c r="AH1533" s="3">
        <f>VLOOKUP($F1533,Experiment!$A$2:$W$90,MATCH(Results!AH$1,Experiment!$A$1:$W$1,0),FALSE)</f>
        <v>0</v>
      </c>
      <c r="AI1533" s="2">
        <f>VLOOKUP($F1533,Experiment!$A$2:$X$90,MATCH(Results!AI$1,Experiment!$A$1:$X$1,0),FALSE)</f>
        <v>0</v>
      </c>
      <c r="AJ1533" s="2">
        <f>Table1[[#This Row],[Gain]]^Table1[[#This Row],[θ]]</f>
        <v>0</v>
      </c>
      <c r="AK1533" s="2">
        <f>-Table1[[#This Row],[λ]]*-Table1[[#This Row],[Loss]]^Table1[[#This Row],[θ]]</f>
        <v>0</v>
      </c>
      <c r="AL1533" s="2">
        <f>Table1[[#This Row],[v_n_w_g]]-Table1[[#This Row],[v_n_w_l]]</f>
        <v>0</v>
      </c>
      <c r="AM1533" s="2">
        <f>IF(Table1[[#This Row],[diff_v]]&gt;=1,1,0)</f>
        <v>0</v>
      </c>
    </row>
    <row r="1534" spans="1:39" hidden="1" x14ac:dyDescent="0.3">
      <c r="A1534">
        <v>45</v>
      </c>
      <c r="B1534" t="s">
        <v>48</v>
      </c>
      <c r="C1534" s="22">
        <f>VLOOKUP(Table1[[#This Row],[Subject]],'Subject Profile'!$A$2:$E$8,4,FALSE)</f>
        <v>1</v>
      </c>
      <c r="D1534" s="22">
        <f>VLOOKUP(Table1[[#This Row],[Subject]],'Subject Profile'!$A$2:$E$8,5,FALSE)</f>
        <v>-2</v>
      </c>
      <c r="E1534" t="s">
        <v>108</v>
      </c>
      <c r="F1534" t="s">
        <v>73</v>
      </c>
      <c r="G1534" t="s">
        <v>5</v>
      </c>
      <c r="H1534">
        <f>IF(Table1[[#This Row],[decision]]="accept",1,0)</f>
        <v>0</v>
      </c>
      <c r="I1534">
        <v>0</v>
      </c>
      <c r="J1534">
        <v>230</v>
      </c>
      <c r="K1534">
        <v>1665041418</v>
      </c>
      <c r="L1534">
        <v>9</v>
      </c>
      <c r="M1534" t="str">
        <f>VLOOKUP($F1534,Experiment!$A$2:$U$90,MATCH(Results!M$1,Experiment!$A$1:$U$1,0)+1,FALSE)</f>
        <v>G</v>
      </c>
      <c r="N1534">
        <f>IF(Table1[[#This Row],[Impact]]="I",0,1)</f>
        <v>1</v>
      </c>
      <c r="O1534" s="2">
        <f>VLOOKUP($F1534,Experiment!$A$2:$U$90,MATCH(Results!O$1,Experiment!$A$1:$U$1,0),FALSE)</f>
        <v>-50</v>
      </c>
      <c r="P1534" s="3">
        <f>VLOOKUP($F1534,Experiment!$A$2:$U$90,MATCH(Results!P$1,Experiment!$A$1:$U$1,0),FALSE)</f>
        <v>0.5</v>
      </c>
      <c r="Q1534" s="2">
        <f>VLOOKUP($F1534,Experiment!$A$2:$U$90,MATCH(Results!Q$1,Experiment!$A$1:$U$1,0),FALSE)</f>
        <v>50</v>
      </c>
      <c r="R1534" s="3">
        <f>VLOOKUP($F1534,Experiment!$A$2:$U$90,MATCH(Results!R$1,Experiment!$A$1:$U$1,0),FALSE)</f>
        <v>0.5</v>
      </c>
      <c r="S1534" s="2">
        <f>VLOOKUP($F1534,Experiment!$A$2:$U$90,MATCH(Results!S$1,Experiment!$A$1:$U$1,0),FALSE)</f>
        <v>0</v>
      </c>
      <c r="T1534" s="2">
        <f>VLOOKUP($F1534,Experiment!$A$2:$U$90,MATCH(Results!T$1,Experiment!$A$1:$U$1,0),FALSE)</f>
        <v>2500</v>
      </c>
      <c r="U1534" s="2">
        <f>VLOOKUP($F1534,Experiment!$A$2:$U$90,MATCH(Results!U$1,Experiment!$A$1:$U$1,0),FALSE)</f>
        <v>50</v>
      </c>
      <c r="V1534" s="2">
        <f>VLOOKUP($F1534,Experiment!$A$2:$U$90,MATCH(Results!V$1,Experiment!$A$1:$U$1,0),FALSE)</f>
        <v>4</v>
      </c>
      <c r="W1534" s="3">
        <f>VLOOKUP($F1534,Experiment!$A$2:$U$90,MATCH(Results!W$1,Experiment!$A$1:$U$1,0),FALSE)</f>
        <v>0.25</v>
      </c>
      <c r="X1534" s="3">
        <f>VLOOKUP($F1534,Experiment!$A$2:$U$90,MATCH(Results!X$1,Experiment!$A$1:$U$1,0),FALSE)</f>
        <v>0.75</v>
      </c>
      <c r="Y1534" s="2">
        <f>VLOOKUP($F1534,Experiment!$A$2:$U$90,MATCH(Results!Y$1,Experiment!$A$1:$U$1,0),FALSE)</f>
        <v>1</v>
      </c>
      <c r="Z1534" s="3">
        <f>VLOOKUP($F1534,Experiment!$A$2:$U$90,MATCH(Results!Z$1,Experiment!$A$1:$U$1,0),FALSE)</f>
        <v>0.25</v>
      </c>
      <c r="AA1534" s="3">
        <f>VLOOKUP($F1534,Experiment!$A$2:$U$90,MATCH(Results!AA$1,Experiment!$A$1:$U$1,0),FALSE)</f>
        <v>0.5</v>
      </c>
      <c r="AB1534" s="3">
        <f>VLOOKUP($F1534,Experiment!$A$2:$U$90,MATCH(Results!AB$1,Experiment!$A$1:$U$1,0),FALSE)</f>
        <v>0.375</v>
      </c>
      <c r="AC1534" s="3">
        <f>VLOOKUP($F1534,Experiment!$A$2:$U$90,MATCH(Results!AC$1,Experiment!$A$1:$U$1,0),FALSE)</f>
        <v>0.625</v>
      </c>
      <c r="AD1534" s="2">
        <f>VLOOKUP($F1534,Experiment!$A$2:$U$90,MATCH(Results!AD$1,Experiment!$A$1:$U$1,0),FALSE)</f>
        <v>12.5</v>
      </c>
      <c r="AE1534" s="2">
        <f>VLOOKUP($F1534,Experiment!$A$2:$U$90,MATCH(Results!AE$1,Experiment!$A$1:$U$1,0),FALSE)</f>
        <v>2343.75</v>
      </c>
      <c r="AF1534" s="2">
        <f>VLOOKUP($F1534,Experiment!$A$2:$U$90,MATCH(Results!AF$1,Experiment!$A$1:$U$1,0),FALSE)</f>
        <v>48.412291827592711</v>
      </c>
      <c r="AG1534" s="3">
        <f>VLOOKUP($F1534,Experiment!$A$2:$W$90,MATCH(Results!AG$1,Experiment!$A$1:$W$1,0),FALSE)</f>
        <v>1</v>
      </c>
      <c r="AH1534" s="3">
        <f>VLOOKUP($F1534,Experiment!$A$2:$W$90,MATCH(Results!AH$1,Experiment!$A$1:$W$1,0),FALSE)</f>
        <v>0.625</v>
      </c>
      <c r="AI1534" s="3">
        <f>VLOOKUP($F1534,Experiment!$A$2:$X$90,MATCH(Results!AI$1,Experiment!$A$1:$X$1,0),FALSE)</f>
        <v>0.375</v>
      </c>
      <c r="AJ1534" s="2">
        <f>Table1[[#This Row],[Gain]]^Table1[[#This Row],[θ]]</f>
        <v>50</v>
      </c>
      <c r="AK1534" s="2">
        <f>-Table1[[#This Row],[λ]]*-Table1[[#This Row],[Loss]]^Table1[[#This Row],[θ]]</f>
        <v>100</v>
      </c>
      <c r="AL1534" s="2">
        <f>Table1[[#This Row],[v_n_w_g]]-Table1[[#This Row],[v_n_w_l]]</f>
        <v>-50</v>
      </c>
      <c r="AM1534" s="2">
        <f>IF(Table1[[#This Row],[diff_v]]&gt;=1,1,0)</f>
        <v>0</v>
      </c>
    </row>
    <row r="1535" spans="1:39" hidden="1" x14ac:dyDescent="0.3">
      <c r="A1535">
        <v>46</v>
      </c>
      <c r="B1535" t="s">
        <v>48</v>
      </c>
      <c r="C1535" s="22">
        <f>VLOOKUP(Table1[[#This Row],[Subject]],'Subject Profile'!$A$2:$E$8,4,FALSE)</f>
        <v>1</v>
      </c>
      <c r="D1535" s="22">
        <f>VLOOKUP(Table1[[#This Row],[Subject]],'Subject Profile'!$A$2:$E$8,5,FALSE)</f>
        <v>-2</v>
      </c>
      <c r="E1535" t="s">
        <v>108</v>
      </c>
      <c r="F1535" t="s">
        <v>95</v>
      </c>
      <c r="G1535" t="s">
        <v>5</v>
      </c>
      <c r="H1535">
        <f>IF(Table1[[#This Row],[decision]]="accept",1,0)</f>
        <v>0</v>
      </c>
      <c r="I1535">
        <v>0</v>
      </c>
      <c r="J1535">
        <v>230</v>
      </c>
      <c r="K1535">
        <v>1665041421</v>
      </c>
      <c r="L1535">
        <v>3</v>
      </c>
      <c r="M1535" t="str">
        <f>VLOOKUP($F1535,Experiment!$A$2:$U$90,MATCH(Results!M$1,Experiment!$A$1:$U$1,0)+1,FALSE)</f>
        <v>I</v>
      </c>
      <c r="N1535">
        <f>IF(Table1[[#This Row],[Impact]]="I",0,1)</f>
        <v>0</v>
      </c>
      <c r="O1535" s="2">
        <f>VLOOKUP($F1535,Experiment!$A$2:$U$90,MATCH(Results!O$1,Experiment!$A$1:$U$1,0),FALSE)</f>
        <v>-90</v>
      </c>
      <c r="P1535" s="3">
        <f>VLOOKUP($F1535,Experiment!$A$2:$U$90,MATCH(Results!P$1,Experiment!$A$1:$U$1,0),FALSE)</f>
        <v>0.5</v>
      </c>
      <c r="Q1535" s="2">
        <f>VLOOKUP($F1535,Experiment!$A$2:$U$90,MATCH(Results!Q$1,Experiment!$A$1:$U$1,0),FALSE)</f>
        <v>90</v>
      </c>
      <c r="R1535" s="3">
        <f>VLOOKUP($F1535,Experiment!$A$2:$U$90,MATCH(Results!R$1,Experiment!$A$1:$U$1,0),FALSE)</f>
        <v>0.5</v>
      </c>
      <c r="S1535" s="2">
        <f>VLOOKUP($F1535,Experiment!$A$2:$U$90,MATCH(Results!S$1,Experiment!$A$1:$U$1,0),FALSE)</f>
        <v>0</v>
      </c>
      <c r="T1535" s="2">
        <f>VLOOKUP($F1535,Experiment!$A$2:$U$90,MATCH(Results!T$1,Experiment!$A$1:$U$1,0),FALSE)</f>
        <v>8100</v>
      </c>
      <c r="U1535" s="2">
        <f>VLOOKUP($F1535,Experiment!$A$2:$U$90,MATCH(Results!U$1,Experiment!$A$1:$U$1,0),FALSE)</f>
        <v>90</v>
      </c>
      <c r="V1535" s="2">
        <f>VLOOKUP($F1535,Experiment!$A$2:$U$90,MATCH(Results!V$1,Experiment!$A$1:$U$1,0),FALSE)</f>
        <v>4</v>
      </c>
      <c r="W1535" s="3">
        <f>VLOOKUP($F1535,Experiment!$A$2:$U$90,MATCH(Results!W$1,Experiment!$A$1:$U$1,0),FALSE)</f>
        <v>0.25</v>
      </c>
      <c r="X1535" s="3">
        <f>VLOOKUP($F1535,Experiment!$A$2:$U$90,MATCH(Results!X$1,Experiment!$A$1:$U$1,0),FALSE)</f>
        <v>0.75</v>
      </c>
      <c r="Y1535" s="2">
        <f>VLOOKUP($F1535,Experiment!$A$2:$U$90,MATCH(Results!Y$1,Experiment!$A$1:$U$1,0),FALSE)</f>
        <v>1</v>
      </c>
      <c r="Z1535" s="3">
        <f>VLOOKUP($F1535,Experiment!$A$2:$U$90,MATCH(Results!Z$1,Experiment!$A$1:$U$1,0),FALSE)</f>
        <v>0.25</v>
      </c>
      <c r="AA1535" s="3">
        <f>VLOOKUP($F1535,Experiment!$A$2:$U$90,MATCH(Results!AA$1,Experiment!$A$1:$U$1,0),FALSE)</f>
        <v>0.5</v>
      </c>
      <c r="AB1535" s="3">
        <f>VLOOKUP($F1535,Experiment!$A$2:$U$90,MATCH(Results!AB$1,Experiment!$A$1:$U$1,0),FALSE)</f>
        <v>0.375</v>
      </c>
      <c r="AC1535" s="3">
        <f>VLOOKUP($F1535,Experiment!$A$2:$U$90,MATCH(Results!AC$1,Experiment!$A$1:$U$1,0),FALSE)</f>
        <v>0.625</v>
      </c>
      <c r="AD1535" s="2">
        <f>VLOOKUP($F1535,Experiment!$A$2:$U$90,MATCH(Results!AD$1,Experiment!$A$1:$U$1,0),FALSE)</f>
        <v>22.5</v>
      </c>
      <c r="AE1535" s="2">
        <f>VLOOKUP($F1535,Experiment!$A$2:$U$90,MATCH(Results!AE$1,Experiment!$A$1:$U$1,0),FALSE)</f>
        <v>7593.75</v>
      </c>
      <c r="AF1535" s="2">
        <f>VLOOKUP($F1535,Experiment!$A$2:$U$90,MATCH(Results!AF$1,Experiment!$A$1:$U$1,0),FALSE)</f>
        <v>87.142125289666879</v>
      </c>
      <c r="AG1535" s="3">
        <f>VLOOKUP($F1535,Experiment!$A$2:$W$90,MATCH(Results!AG$1,Experiment!$A$1:$W$1,0),FALSE)</f>
        <v>1</v>
      </c>
      <c r="AH1535" s="3">
        <f>VLOOKUP($F1535,Experiment!$A$2:$W$90,MATCH(Results!AH$1,Experiment!$A$1:$W$1,0),FALSE)</f>
        <v>0.625</v>
      </c>
      <c r="AI1535" s="3">
        <f>VLOOKUP($F1535,Experiment!$A$2:$X$90,MATCH(Results!AI$1,Experiment!$A$1:$X$1,0),FALSE)</f>
        <v>0.375</v>
      </c>
      <c r="AJ1535" s="2">
        <f>Table1[[#This Row],[Gain]]^Table1[[#This Row],[θ]]</f>
        <v>90</v>
      </c>
      <c r="AK1535" s="2">
        <f>-Table1[[#This Row],[λ]]*-Table1[[#This Row],[Loss]]^Table1[[#This Row],[θ]]</f>
        <v>180</v>
      </c>
      <c r="AL1535" s="2">
        <f>Table1[[#This Row],[v_n_w_g]]-Table1[[#This Row],[v_n_w_l]]</f>
        <v>-90</v>
      </c>
      <c r="AM1535" s="2">
        <f>IF(Table1[[#This Row],[diff_v]]&gt;=1,1,0)</f>
        <v>0</v>
      </c>
    </row>
    <row r="1536" spans="1:39" hidden="1" x14ac:dyDescent="0.3">
      <c r="A1536">
        <v>47</v>
      </c>
      <c r="B1536" t="s">
        <v>48</v>
      </c>
      <c r="C1536" s="22">
        <f>VLOOKUP(Table1[[#This Row],[Subject]],'Subject Profile'!$A$2:$E$8,4,FALSE)</f>
        <v>1</v>
      </c>
      <c r="D1536" s="22">
        <f>VLOOKUP(Table1[[#This Row],[Subject]],'Subject Profile'!$A$2:$E$8,5,FALSE)</f>
        <v>-2</v>
      </c>
      <c r="E1536" t="s">
        <v>108</v>
      </c>
      <c r="F1536" t="s">
        <v>58</v>
      </c>
      <c r="G1536" t="s">
        <v>5</v>
      </c>
      <c r="H1536">
        <f>IF(Table1[[#This Row],[decision]]="accept",1,0)</f>
        <v>0</v>
      </c>
      <c r="I1536">
        <v>0</v>
      </c>
      <c r="J1536">
        <v>230</v>
      </c>
      <c r="K1536">
        <v>1665041427</v>
      </c>
      <c r="L1536">
        <v>6</v>
      </c>
      <c r="M1536" t="str">
        <f>VLOOKUP($F1536,Experiment!$A$2:$U$90,MATCH(Results!M$1,Experiment!$A$1:$U$1,0)+1,FALSE)</f>
        <v>G</v>
      </c>
      <c r="N1536">
        <f>IF(Table1[[#This Row],[Impact]]="I",0,1)</f>
        <v>1</v>
      </c>
      <c r="O1536" s="2">
        <f>VLOOKUP($F1536,Experiment!$A$2:$U$90,MATCH(Results!O$1,Experiment!$A$1:$U$1,0),FALSE)</f>
        <v>-50</v>
      </c>
      <c r="P1536" s="3">
        <f>VLOOKUP($F1536,Experiment!$A$2:$U$90,MATCH(Results!P$1,Experiment!$A$1:$U$1,0),FALSE)</f>
        <v>0.5</v>
      </c>
      <c r="Q1536" s="2">
        <f>VLOOKUP($F1536,Experiment!$A$2:$U$90,MATCH(Results!Q$1,Experiment!$A$1:$U$1,0),FALSE)</f>
        <v>50</v>
      </c>
      <c r="R1536" s="3">
        <f>VLOOKUP($F1536,Experiment!$A$2:$U$90,MATCH(Results!R$1,Experiment!$A$1:$U$1,0),FALSE)</f>
        <v>0.5</v>
      </c>
      <c r="S1536" s="2">
        <f>VLOOKUP($F1536,Experiment!$A$2:$U$90,MATCH(Results!S$1,Experiment!$A$1:$U$1,0),FALSE)</f>
        <v>0</v>
      </c>
      <c r="T1536" s="2">
        <f>VLOOKUP($F1536,Experiment!$A$2:$U$90,MATCH(Results!T$1,Experiment!$A$1:$U$1,0),FALSE)</f>
        <v>2500</v>
      </c>
      <c r="U1536" s="2">
        <f>VLOOKUP($F1536,Experiment!$A$2:$U$90,MATCH(Results!U$1,Experiment!$A$1:$U$1,0),FALSE)</f>
        <v>50</v>
      </c>
      <c r="V1536" s="2">
        <f>VLOOKUP($F1536,Experiment!$A$2:$U$90,MATCH(Results!V$1,Experiment!$A$1:$U$1,0),FALSE)</f>
        <v>2</v>
      </c>
      <c r="W1536" s="3">
        <f>VLOOKUP($F1536,Experiment!$A$2:$U$90,MATCH(Results!W$1,Experiment!$A$1:$U$1,0),FALSE)</f>
        <v>0.25</v>
      </c>
      <c r="X1536" s="3">
        <f>VLOOKUP($F1536,Experiment!$A$2:$U$90,MATCH(Results!X$1,Experiment!$A$1:$U$1,0),FALSE)</f>
        <v>0.75</v>
      </c>
      <c r="Y1536" s="2">
        <f>VLOOKUP($F1536,Experiment!$A$2:$U$90,MATCH(Results!Y$1,Experiment!$A$1:$U$1,0),FALSE)</f>
        <v>2</v>
      </c>
      <c r="Z1536" s="3">
        <f>VLOOKUP($F1536,Experiment!$A$2:$U$90,MATCH(Results!Z$1,Experiment!$A$1:$U$1,0),FALSE)</f>
        <v>0.5</v>
      </c>
      <c r="AA1536" s="3">
        <f>VLOOKUP($F1536,Experiment!$A$2:$U$90,MATCH(Results!AA$1,Experiment!$A$1:$U$1,0),FALSE)</f>
        <v>0.25</v>
      </c>
      <c r="AB1536" s="3">
        <f>VLOOKUP($F1536,Experiment!$A$2:$U$90,MATCH(Results!AB$1,Experiment!$A$1:$U$1,0),FALSE)</f>
        <v>0.625</v>
      </c>
      <c r="AC1536" s="3">
        <f>VLOOKUP($F1536,Experiment!$A$2:$U$90,MATCH(Results!AC$1,Experiment!$A$1:$U$1,0),FALSE)</f>
        <v>0.375</v>
      </c>
      <c r="AD1536" s="2">
        <f>VLOOKUP($F1536,Experiment!$A$2:$U$90,MATCH(Results!AD$1,Experiment!$A$1:$U$1,0),FALSE)</f>
        <v>-12.5</v>
      </c>
      <c r="AE1536" s="2">
        <f>VLOOKUP($F1536,Experiment!$A$2:$U$90,MATCH(Results!AE$1,Experiment!$A$1:$U$1,0),FALSE)</f>
        <v>2343.75</v>
      </c>
      <c r="AF1536" s="2">
        <f>VLOOKUP($F1536,Experiment!$A$2:$U$90,MATCH(Results!AF$1,Experiment!$A$1:$U$1,0),FALSE)</f>
        <v>48.412291827592711</v>
      </c>
      <c r="AG1536" s="3">
        <f>VLOOKUP($F1536,Experiment!$A$2:$W$90,MATCH(Results!AG$1,Experiment!$A$1:$W$1,0),FALSE)</f>
        <v>0.82730419370997643</v>
      </c>
      <c r="AH1536" s="3">
        <f>VLOOKUP($F1536,Experiment!$A$2:$W$90,MATCH(Results!AH$1,Experiment!$A$1:$W$1,0),FALSE)</f>
        <v>0.38648875795104182</v>
      </c>
      <c r="AI1536" s="3">
        <f>VLOOKUP($F1536,Experiment!$A$2:$X$90,MATCH(Results!AI$1,Experiment!$A$1:$X$1,0),FALSE)</f>
        <v>0.61351124204895813</v>
      </c>
      <c r="AJ1536" s="2">
        <f>Table1[[#This Row],[Gain]]^Table1[[#This Row],[θ]]</f>
        <v>50</v>
      </c>
      <c r="AK1536" s="2">
        <f>-Table1[[#This Row],[λ]]*-Table1[[#This Row],[Loss]]^Table1[[#This Row],[θ]]</f>
        <v>100</v>
      </c>
      <c r="AL1536" s="2">
        <f>Table1[[#This Row],[v_n_w_g]]-Table1[[#This Row],[v_n_w_l]]</f>
        <v>-50</v>
      </c>
      <c r="AM1536" s="2">
        <f>IF(Table1[[#This Row],[diff_v]]&gt;=1,1,0)</f>
        <v>0</v>
      </c>
    </row>
    <row r="1537" spans="1:39" hidden="1" x14ac:dyDescent="0.3">
      <c r="A1537">
        <v>48</v>
      </c>
      <c r="B1537" t="s">
        <v>48</v>
      </c>
      <c r="C1537" s="22">
        <f>VLOOKUP(Table1[[#This Row],[Subject]],'Subject Profile'!$A$2:$E$8,4,FALSE)</f>
        <v>1</v>
      </c>
      <c r="D1537" s="22">
        <f>VLOOKUP(Table1[[#This Row],[Subject]],'Subject Profile'!$A$2:$E$8,5,FALSE)</f>
        <v>-2</v>
      </c>
      <c r="E1537" t="s">
        <v>108</v>
      </c>
      <c r="F1537" t="s">
        <v>80</v>
      </c>
      <c r="G1537" t="s">
        <v>5</v>
      </c>
      <c r="H1537">
        <f>IF(Table1[[#This Row],[decision]]="accept",1,0)</f>
        <v>0</v>
      </c>
      <c r="I1537">
        <v>0</v>
      </c>
      <c r="J1537">
        <v>230</v>
      </c>
      <c r="K1537">
        <v>1665041429</v>
      </c>
      <c r="L1537">
        <v>2</v>
      </c>
      <c r="M1537" t="str">
        <f>VLOOKUP($F1537,Experiment!$A$2:$U$90,MATCH(Results!M$1,Experiment!$A$1:$U$1,0)+1,FALSE)</f>
        <v>G</v>
      </c>
      <c r="N1537">
        <f>IF(Table1[[#This Row],[Impact]]="I",0,1)</f>
        <v>1</v>
      </c>
      <c r="O1537" s="2">
        <f>VLOOKUP($F1537,Experiment!$A$2:$U$90,MATCH(Results!O$1,Experiment!$A$1:$U$1,0),FALSE)</f>
        <v>-90</v>
      </c>
      <c r="P1537" s="3">
        <f>VLOOKUP($F1537,Experiment!$A$2:$U$90,MATCH(Results!P$1,Experiment!$A$1:$U$1,0),FALSE)</f>
        <v>0.5</v>
      </c>
      <c r="Q1537" s="2">
        <f>VLOOKUP($F1537,Experiment!$A$2:$U$90,MATCH(Results!Q$1,Experiment!$A$1:$U$1,0),FALSE)</f>
        <v>80</v>
      </c>
      <c r="R1537" s="3">
        <f>VLOOKUP($F1537,Experiment!$A$2:$U$90,MATCH(Results!R$1,Experiment!$A$1:$U$1,0),FALSE)</f>
        <v>0.5</v>
      </c>
      <c r="S1537" s="2">
        <f>VLOOKUP($F1537,Experiment!$A$2:$U$90,MATCH(Results!S$1,Experiment!$A$1:$U$1,0),FALSE)</f>
        <v>-5</v>
      </c>
      <c r="T1537" s="2">
        <f>VLOOKUP($F1537,Experiment!$A$2:$U$90,MATCH(Results!T$1,Experiment!$A$1:$U$1,0),FALSE)</f>
        <v>7225</v>
      </c>
      <c r="U1537" s="2">
        <f>VLOOKUP($F1537,Experiment!$A$2:$U$90,MATCH(Results!U$1,Experiment!$A$1:$U$1,0),FALSE)</f>
        <v>85</v>
      </c>
      <c r="V1537" s="2">
        <f>VLOOKUP($F1537,Experiment!$A$2:$U$90,MATCH(Results!V$1,Experiment!$A$1:$U$1,0),FALSE)</f>
        <v>4</v>
      </c>
      <c r="W1537" s="3">
        <f>VLOOKUP($F1537,Experiment!$A$2:$U$90,MATCH(Results!W$1,Experiment!$A$1:$U$1,0),FALSE)</f>
        <v>0.25</v>
      </c>
      <c r="X1537" s="3">
        <f>VLOOKUP($F1537,Experiment!$A$2:$U$90,MATCH(Results!X$1,Experiment!$A$1:$U$1,0),FALSE)</f>
        <v>0.75</v>
      </c>
      <c r="Y1537" s="2">
        <f>VLOOKUP($F1537,Experiment!$A$2:$U$90,MATCH(Results!Y$1,Experiment!$A$1:$U$1,0),FALSE)</f>
        <v>1</v>
      </c>
      <c r="Z1537" s="3">
        <f>VLOOKUP($F1537,Experiment!$A$2:$U$90,MATCH(Results!Z$1,Experiment!$A$1:$U$1,0),FALSE)</f>
        <v>0.25</v>
      </c>
      <c r="AA1537" s="3">
        <f>VLOOKUP($F1537,Experiment!$A$2:$U$90,MATCH(Results!AA$1,Experiment!$A$1:$U$1,0),FALSE)</f>
        <v>0.5</v>
      </c>
      <c r="AB1537" s="3">
        <f>VLOOKUP($F1537,Experiment!$A$2:$U$90,MATCH(Results!AB$1,Experiment!$A$1:$U$1,0),FALSE)</f>
        <v>0.375</v>
      </c>
      <c r="AC1537" s="3">
        <f>VLOOKUP($F1537,Experiment!$A$2:$U$90,MATCH(Results!AC$1,Experiment!$A$1:$U$1,0),FALSE)</f>
        <v>0.625</v>
      </c>
      <c r="AD1537" s="2">
        <f>VLOOKUP($F1537,Experiment!$A$2:$U$90,MATCH(Results!AD$1,Experiment!$A$1:$U$1,0),FALSE)</f>
        <v>16.25</v>
      </c>
      <c r="AE1537" s="2">
        <f>VLOOKUP($F1537,Experiment!$A$2:$U$90,MATCH(Results!AE$1,Experiment!$A$1:$U$1,0),FALSE)</f>
        <v>6773.4375</v>
      </c>
      <c r="AF1537" s="2">
        <f>VLOOKUP($F1537,Experiment!$A$2:$U$90,MATCH(Results!AF$1,Experiment!$A$1:$U$1,0),FALSE)</f>
        <v>82.300896106907615</v>
      </c>
      <c r="AG1537" s="3">
        <f>VLOOKUP($F1537,Experiment!$A$2:$W$90,MATCH(Results!AG$1,Experiment!$A$1:$W$1,0),FALSE)</f>
        <v>1</v>
      </c>
      <c r="AH1537" s="3">
        <f>VLOOKUP($F1537,Experiment!$A$2:$W$90,MATCH(Results!AH$1,Experiment!$A$1:$W$1,0),FALSE)</f>
        <v>0.625</v>
      </c>
      <c r="AI1537" s="3">
        <f>VLOOKUP($F1537,Experiment!$A$2:$X$90,MATCH(Results!AI$1,Experiment!$A$1:$X$1,0),FALSE)</f>
        <v>0.375</v>
      </c>
      <c r="AJ1537" s="2">
        <f>Table1[[#This Row],[Gain]]^Table1[[#This Row],[θ]]</f>
        <v>80</v>
      </c>
      <c r="AK1537" s="2">
        <f>-Table1[[#This Row],[λ]]*-Table1[[#This Row],[Loss]]^Table1[[#This Row],[θ]]</f>
        <v>180</v>
      </c>
      <c r="AL1537" s="2">
        <f>Table1[[#This Row],[v_n_w_g]]-Table1[[#This Row],[v_n_w_l]]</f>
        <v>-100</v>
      </c>
      <c r="AM1537" s="2">
        <f>IF(Table1[[#This Row],[diff_v]]&gt;=1,1,0)</f>
        <v>0</v>
      </c>
    </row>
    <row r="1538" spans="1:39" hidden="1" x14ac:dyDescent="0.3">
      <c r="A1538">
        <v>49</v>
      </c>
      <c r="B1538" t="s">
        <v>48</v>
      </c>
      <c r="C1538" s="22">
        <f>VLOOKUP(Table1[[#This Row],[Subject]],'Subject Profile'!$A$2:$E$8,4,FALSE)</f>
        <v>1</v>
      </c>
      <c r="D1538" s="22">
        <f>VLOOKUP(Table1[[#This Row],[Subject]],'Subject Profile'!$A$2:$E$8,5,FALSE)</f>
        <v>-2</v>
      </c>
      <c r="E1538" t="s">
        <v>108</v>
      </c>
      <c r="F1538" t="s">
        <v>67</v>
      </c>
      <c r="G1538" t="s">
        <v>7</v>
      </c>
      <c r="H1538">
        <f>IF(Table1[[#This Row],[decision]]="accept",1,0)</f>
        <v>1</v>
      </c>
      <c r="I1538">
        <v>20</v>
      </c>
      <c r="J1538">
        <v>250</v>
      </c>
      <c r="K1538">
        <v>1665041433</v>
      </c>
      <c r="L1538">
        <v>4</v>
      </c>
      <c r="M1538" t="str">
        <f>VLOOKUP($F1538,Experiment!$A$2:$U$90,MATCH(Results!M$1,Experiment!$A$1:$U$1,0)+1,FALSE)</f>
        <v>I</v>
      </c>
      <c r="N1538">
        <f>IF(Table1[[#This Row],[Impact]]="I",0,1)</f>
        <v>0</v>
      </c>
      <c r="O1538" s="2">
        <f>VLOOKUP($F1538,Experiment!$A$2:$U$90,MATCH(Results!O$1,Experiment!$A$1:$U$1,0),FALSE)</f>
        <v>-10</v>
      </c>
      <c r="P1538" s="3">
        <f>VLOOKUP($F1538,Experiment!$A$2:$U$90,MATCH(Results!P$1,Experiment!$A$1:$U$1,0),FALSE)</f>
        <v>0.5</v>
      </c>
      <c r="Q1538" s="2">
        <f>VLOOKUP($F1538,Experiment!$A$2:$U$90,MATCH(Results!Q$1,Experiment!$A$1:$U$1,0),FALSE)</f>
        <v>20</v>
      </c>
      <c r="R1538" s="3">
        <f>VLOOKUP($F1538,Experiment!$A$2:$U$90,MATCH(Results!R$1,Experiment!$A$1:$U$1,0),FALSE)</f>
        <v>0.5</v>
      </c>
      <c r="S1538" s="2">
        <f>VLOOKUP($F1538,Experiment!$A$2:$U$90,MATCH(Results!S$1,Experiment!$A$1:$U$1,0),FALSE)</f>
        <v>5</v>
      </c>
      <c r="T1538" s="2">
        <f>VLOOKUP($F1538,Experiment!$A$2:$U$90,MATCH(Results!T$1,Experiment!$A$1:$U$1,0),FALSE)</f>
        <v>225</v>
      </c>
      <c r="U1538" s="2">
        <f>VLOOKUP($F1538,Experiment!$A$2:$U$90,MATCH(Results!U$1,Experiment!$A$1:$U$1,0),FALSE)</f>
        <v>15</v>
      </c>
      <c r="V1538" s="2">
        <f>VLOOKUP($F1538,Experiment!$A$2:$U$90,MATCH(Results!V$1,Experiment!$A$1:$U$1,0),FALSE)</f>
        <v>4</v>
      </c>
      <c r="W1538" s="3">
        <f>VLOOKUP($F1538,Experiment!$A$2:$U$90,MATCH(Results!W$1,Experiment!$A$1:$U$1,0),FALSE)</f>
        <v>0.25</v>
      </c>
      <c r="X1538" s="3">
        <f>VLOOKUP($F1538,Experiment!$A$2:$U$90,MATCH(Results!X$1,Experiment!$A$1:$U$1,0),FALSE)</f>
        <v>0.75</v>
      </c>
      <c r="Y1538" s="2">
        <f>VLOOKUP($F1538,Experiment!$A$2:$U$90,MATCH(Results!Y$1,Experiment!$A$1:$U$1,0),FALSE)</f>
        <v>2</v>
      </c>
      <c r="Z1538" s="3">
        <f>VLOOKUP($F1538,Experiment!$A$2:$U$90,MATCH(Results!Z$1,Experiment!$A$1:$U$1,0),FALSE)</f>
        <v>0.5</v>
      </c>
      <c r="AA1538" s="3">
        <f>VLOOKUP($F1538,Experiment!$A$2:$U$90,MATCH(Results!AA$1,Experiment!$A$1:$U$1,0),FALSE)</f>
        <v>0.25</v>
      </c>
      <c r="AB1538" s="3">
        <f>VLOOKUP($F1538,Experiment!$A$2:$U$90,MATCH(Results!AB$1,Experiment!$A$1:$U$1,0),FALSE)</f>
        <v>0.625</v>
      </c>
      <c r="AC1538" s="3">
        <f>VLOOKUP($F1538,Experiment!$A$2:$U$90,MATCH(Results!AC$1,Experiment!$A$1:$U$1,0),FALSE)</f>
        <v>0.375</v>
      </c>
      <c r="AD1538" s="2">
        <f>VLOOKUP($F1538,Experiment!$A$2:$U$90,MATCH(Results!AD$1,Experiment!$A$1:$U$1,0),FALSE)</f>
        <v>1.25</v>
      </c>
      <c r="AE1538" s="2">
        <f>VLOOKUP($F1538,Experiment!$A$2:$U$90,MATCH(Results!AE$1,Experiment!$A$1:$U$1,0),FALSE)</f>
        <v>210.9375</v>
      </c>
      <c r="AF1538" s="2">
        <f>VLOOKUP($F1538,Experiment!$A$2:$U$90,MATCH(Results!AF$1,Experiment!$A$1:$U$1,0),FALSE)</f>
        <v>14.523687548277813</v>
      </c>
      <c r="AG1538" s="3">
        <f>VLOOKUP($F1538,Experiment!$A$2:$W$90,MATCH(Results!AG$1,Experiment!$A$1:$W$1,0),FALSE)</f>
        <v>0.82730419370997643</v>
      </c>
      <c r="AH1538" s="3">
        <f>VLOOKUP($F1538,Experiment!$A$2:$W$90,MATCH(Results!AH$1,Experiment!$A$1:$W$1,0),FALSE)</f>
        <v>0.38648875795104182</v>
      </c>
      <c r="AI1538" s="3">
        <f>VLOOKUP($F1538,Experiment!$A$2:$X$90,MATCH(Results!AI$1,Experiment!$A$1:$X$1,0),FALSE)</f>
        <v>0.61351124204895813</v>
      </c>
      <c r="AJ1538" s="2">
        <f>Table1[[#This Row],[Gain]]^Table1[[#This Row],[θ]]</f>
        <v>20</v>
      </c>
      <c r="AK1538" s="2">
        <f>-Table1[[#This Row],[λ]]*-Table1[[#This Row],[Loss]]^Table1[[#This Row],[θ]]</f>
        <v>20</v>
      </c>
      <c r="AL1538" s="2">
        <f>Table1[[#This Row],[v_n_w_g]]-Table1[[#This Row],[v_n_w_l]]</f>
        <v>0</v>
      </c>
      <c r="AM1538" s="2">
        <f>IF(Table1[[#This Row],[diff_v]]&gt;=1,1,0)</f>
        <v>0</v>
      </c>
    </row>
    <row r="1539" spans="1:39" hidden="1" x14ac:dyDescent="0.3">
      <c r="A1539">
        <v>50</v>
      </c>
      <c r="B1539" t="s">
        <v>48</v>
      </c>
      <c r="C1539" s="22">
        <f>VLOOKUP(Table1[[#This Row],[Subject]],'Subject Profile'!$A$2:$E$8,4,FALSE)</f>
        <v>1</v>
      </c>
      <c r="D1539" s="22">
        <f>VLOOKUP(Table1[[#This Row],[Subject]],'Subject Profile'!$A$2:$E$8,5,FALSE)</f>
        <v>-2</v>
      </c>
      <c r="E1539" t="s">
        <v>108</v>
      </c>
      <c r="F1539" t="s">
        <v>55</v>
      </c>
      <c r="G1539" t="s">
        <v>56</v>
      </c>
      <c r="H1539">
        <f>IF(Table1[[#This Row],[decision]]="accept",1,0)</f>
        <v>0</v>
      </c>
      <c r="I1539">
        <v>0</v>
      </c>
      <c r="J1539">
        <v>250</v>
      </c>
      <c r="K1539">
        <v>1665041438</v>
      </c>
      <c r="L1539">
        <v>5</v>
      </c>
      <c r="M1539" t="str">
        <f>VLOOKUP($F1539,Experiment!$A$2:$U$90,MATCH(Results!M$1,Experiment!$A$1:$U$1,0)+1,FALSE)</f>
        <v>R</v>
      </c>
      <c r="N1539">
        <f>IF(Table1[[#This Row],[Impact]]="I",0,1)</f>
        <v>1</v>
      </c>
      <c r="O1539" s="2">
        <f>VLOOKUP($F1539,Experiment!$A$2:$U$90,MATCH(Results!O$1,Experiment!$A$1:$U$1,0),FALSE)</f>
        <v>0</v>
      </c>
      <c r="P1539" s="3">
        <f>VLOOKUP($F1539,Experiment!$A$2:$U$90,MATCH(Results!P$1,Experiment!$A$1:$U$1,0),FALSE)</f>
        <v>0</v>
      </c>
      <c r="Q1539" s="2">
        <f>VLOOKUP($F1539,Experiment!$A$2:$U$90,MATCH(Results!Q$1,Experiment!$A$1:$U$1,0),FALSE)</f>
        <v>0</v>
      </c>
      <c r="R1539" s="3">
        <f>VLOOKUP($F1539,Experiment!$A$2:$U$90,MATCH(Results!R$1,Experiment!$A$1:$U$1,0),FALSE)</f>
        <v>0</v>
      </c>
      <c r="S1539" s="2">
        <f>VLOOKUP($F1539,Experiment!$A$2:$U$90,MATCH(Results!S$1,Experiment!$A$1:$U$1,0),FALSE)</f>
        <v>0</v>
      </c>
      <c r="T1539" s="2">
        <f>VLOOKUP($F1539,Experiment!$A$2:$U$90,MATCH(Results!T$1,Experiment!$A$1:$U$1,0),FALSE)</f>
        <v>0</v>
      </c>
      <c r="U1539" s="2">
        <f>VLOOKUP($F1539,Experiment!$A$2:$U$90,MATCH(Results!U$1,Experiment!$A$1:$U$1,0),FALSE)</f>
        <v>0</v>
      </c>
      <c r="V1539" s="2">
        <f>VLOOKUP($F1539,Experiment!$A$2:$U$90,MATCH(Results!V$1,Experiment!$A$1:$U$1,0),FALSE)</f>
        <v>0</v>
      </c>
      <c r="W1539" s="3">
        <f>VLOOKUP($F1539,Experiment!$A$2:$U$90,MATCH(Results!W$1,Experiment!$A$1:$U$1,0),FALSE)</f>
        <v>0</v>
      </c>
      <c r="X1539" s="3">
        <f>VLOOKUP($F1539,Experiment!$A$2:$U$90,MATCH(Results!X$1,Experiment!$A$1:$U$1,0),FALSE)</f>
        <v>0</v>
      </c>
      <c r="Y1539" s="2">
        <f>VLOOKUP($F1539,Experiment!$A$2:$U$90,MATCH(Results!Y$1,Experiment!$A$1:$U$1,0),FALSE)</f>
        <v>0</v>
      </c>
      <c r="Z1539" s="3">
        <f>VLOOKUP($F1539,Experiment!$A$2:$U$90,MATCH(Results!Z$1,Experiment!$A$1:$U$1,0),FALSE)</f>
        <v>0</v>
      </c>
      <c r="AA1539" s="3">
        <f>VLOOKUP($F1539,Experiment!$A$2:$U$90,MATCH(Results!AA$1,Experiment!$A$1:$U$1,0),FALSE)</f>
        <v>0</v>
      </c>
      <c r="AB1539" s="3">
        <f>VLOOKUP($F1539,Experiment!$A$2:$U$90,MATCH(Results!AB$1,Experiment!$A$1:$U$1,0),FALSE)</f>
        <v>0</v>
      </c>
      <c r="AC1539" s="3">
        <f>VLOOKUP($F1539,Experiment!$A$2:$U$90,MATCH(Results!AC$1,Experiment!$A$1:$U$1,0),FALSE)</f>
        <v>0</v>
      </c>
      <c r="AD1539" s="2">
        <f>VLOOKUP($F1539,Experiment!$A$2:$U$90,MATCH(Results!AD$1,Experiment!$A$1:$U$1,0),FALSE)</f>
        <v>0</v>
      </c>
      <c r="AE1539" s="2">
        <f>VLOOKUP($F1539,Experiment!$A$2:$U$90,MATCH(Results!AE$1,Experiment!$A$1:$U$1,0),FALSE)</f>
        <v>0</v>
      </c>
      <c r="AF1539" s="2">
        <f>VLOOKUP($F1539,Experiment!$A$2:$U$90,MATCH(Results!AF$1,Experiment!$A$1:$U$1,0),FALSE)</f>
        <v>0</v>
      </c>
      <c r="AG1539" s="2"/>
      <c r="AH1539" s="3">
        <f>VLOOKUP($F1539,Experiment!$A$2:$W$90,MATCH(Results!AH$1,Experiment!$A$1:$W$1,0),FALSE)</f>
        <v>0</v>
      </c>
      <c r="AI1539" s="2">
        <f>VLOOKUP($F1539,Experiment!$A$2:$X$90,MATCH(Results!AI$1,Experiment!$A$1:$X$1,0),FALSE)</f>
        <v>0</v>
      </c>
      <c r="AJ1539" s="2">
        <f>Table1[[#This Row],[Gain]]^Table1[[#This Row],[θ]]</f>
        <v>0</v>
      </c>
      <c r="AK1539" s="2">
        <f>-Table1[[#This Row],[λ]]*-Table1[[#This Row],[Loss]]^Table1[[#This Row],[θ]]</f>
        <v>0</v>
      </c>
      <c r="AL1539" s="2">
        <f>Table1[[#This Row],[v_n_w_g]]-Table1[[#This Row],[v_n_w_l]]</f>
        <v>0</v>
      </c>
      <c r="AM1539" s="2">
        <f>IF(Table1[[#This Row],[diff_v]]&gt;=1,1,0)</f>
        <v>0</v>
      </c>
    </row>
    <row r="1540" spans="1:39" hidden="1" x14ac:dyDescent="0.3">
      <c r="A1540">
        <v>51</v>
      </c>
      <c r="B1540" t="s">
        <v>48</v>
      </c>
      <c r="C1540" s="22">
        <f>VLOOKUP(Table1[[#This Row],[Subject]],'Subject Profile'!$A$2:$E$8,4,FALSE)</f>
        <v>1</v>
      </c>
      <c r="D1540" s="22">
        <f>VLOOKUP(Table1[[#This Row],[Subject]],'Subject Profile'!$A$2:$E$8,5,FALSE)</f>
        <v>-2</v>
      </c>
      <c r="E1540" t="s">
        <v>108</v>
      </c>
      <c r="F1540" t="s">
        <v>96</v>
      </c>
      <c r="G1540" t="s">
        <v>5</v>
      </c>
      <c r="H1540">
        <f>IF(Table1[[#This Row],[decision]]="accept",1,0)</f>
        <v>0</v>
      </c>
      <c r="I1540">
        <v>0</v>
      </c>
      <c r="J1540">
        <v>250</v>
      </c>
      <c r="K1540">
        <v>1665041449</v>
      </c>
      <c r="L1540">
        <v>11</v>
      </c>
      <c r="M1540" t="str">
        <f>VLOOKUP($F1540,Experiment!$A$2:$U$90,MATCH(Results!M$1,Experiment!$A$1:$U$1,0)+1,FALSE)</f>
        <v>G</v>
      </c>
      <c r="N1540">
        <f>IF(Table1[[#This Row],[Impact]]="I",0,1)</f>
        <v>1</v>
      </c>
      <c r="O1540" s="2">
        <f>VLOOKUP($F1540,Experiment!$A$2:$U$90,MATCH(Results!O$1,Experiment!$A$1:$U$1,0),FALSE)</f>
        <v>-50</v>
      </c>
      <c r="P1540" s="3">
        <f>VLOOKUP($F1540,Experiment!$A$2:$U$90,MATCH(Results!P$1,Experiment!$A$1:$U$1,0),FALSE)</f>
        <v>0.5</v>
      </c>
      <c r="Q1540" s="2">
        <f>VLOOKUP($F1540,Experiment!$A$2:$U$90,MATCH(Results!Q$1,Experiment!$A$1:$U$1,0),FALSE)</f>
        <v>40</v>
      </c>
      <c r="R1540" s="3">
        <f>VLOOKUP($F1540,Experiment!$A$2:$U$90,MATCH(Results!R$1,Experiment!$A$1:$U$1,0),FALSE)</f>
        <v>0.5</v>
      </c>
      <c r="S1540" s="2">
        <f>VLOOKUP($F1540,Experiment!$A$2:$U$90,MATCH(Results!S$1,Experiment!$A$1:$U$1,0),FALSE)</f>
        <v>-5</v>
      </c>
      <c r="T1540" s="2">
        <f>VLOOKUP($F1540,Experiment!$A$2:$U$90,MATCH(Results!T$1,Experiment!$A$1:$U$1,0),FALSE)</f>
        <v>2025</v>
      </c>
      <c r="U1540" s="2">
        <f>VLOOKUP($F1540,Experiment!$A$2:$U$90,MATCH(Results!U$1,Experiment!$A$1:$U$1,0),FALSE)</f>
        <v>45</v>
      </c>
      <c r="V1540" s="2">
        <f>VLOOKUP($F1540,Experiment!$A$2:$U$90,MATCH(Results!V$1,Experiment!$A$1:$U$1,0),FALSE)</f>
        <v>2</v>
      </c>
      <c r="W1540" s="3">
        <f>VLOOKUP($F1540,Experiment!$A$2:$U$90,MATCH(Results!W$1,Experiment!$A$1:$U$1,0),FALSE)</f>
        <v>0.25</v>
      </c>
      <c r="X1540" s="3">
        <f>VLOOKUP($F1540,Experiment!$A$2:$U$90,MATCH(Results!X$1,Experiment!$A$1:$U$1,0),FALSE)</f>
        <v>0.75</v>
      </c>
      <c r="Y1540" s="2">
        <f>VLOOKUP($F1540,Experiment!$A$2:$U$90,MATCH(Results!Y$1,Experiment!$A$1:$U$1,0),FALSE)</f>
        <v>2</v>
      </c>
      <c r="Z1540" s="3">
        <f>VLOOKUP($F1540,Experiment!$A$2:$U$90,MATCH(Results!Z$1,Experiment!$A$1:$U$1,0),FALSE)</f>
        <v>0.5</v>
      </c>
      <c r="AA1540" s="3">
        <f>VLOOKUP($F1540,Experiment!$A$2:$U$90,MATCH(Results!AA$1,Experiment!$A$1:$U$1,0),FALSE)</f>
        <v>0.25</v>
      </c>
      <c r="AB1540" s="3">
        <f>VLOOKUP($F1540,Experiment!$A$2:$U$90,MATCH(Results!AB$1,Experiment!$A$1:$U$1,0),FALSE)</f>
        <v>0.625</v>
      </c>
      <c r="AC1540" s="3">
        <f>VLOOKUP($F1540,Experiment!$A$2:$U$90,MATCH(Results!AC$1,Experiment!$A$1:$U$1,0),FALSE)</f>
        <v>0.375</v>
      </c>
      <c r="AD1540" s="2">
        <f>VLOOKUP($F1540,Experiment!$A$2:$U$90,MATCH(Results!AD$1,Experiment!$A$1:$U$1,0),FALSE)</f>
        <v>-16.25</v>
      </c>
      <c r="AE1540" s="2">
        <f>VLOOKUP($F1540,Experiment!$A$2:$U$90,MATCH(Results!AE$1,Experiment!$A$1:$U$1,0),FALSE)</f>
        <v>1898.4375</v>
      </c>
      <c r="AF1540" s="2">
        <f>VLOOKUP($F1540,Experiment!$A$2:$U$90,MATCH(Results!AF$1,Experiment!$A$1:$U$1,0),FALSE)</f>
        <v>43.571062644833439</v>
      </c>
      <c r="AG1540" s="3">
        <f>VLOOKUP($F1540,Experiment!$A$2:$W$90,MATCH(Results!AG$1,Experiment!$A$1:$W$1,0),FALSE)</f>
        <v>0.82730419370997643</v>
      </c>
      <c r="AH1540" s="3">
        <f>VLOOKUP($F1540,Experiment!$A$2:$W$90,MATCH(Results!AH$1,Experiment!$A$1:$W$1,0),FALSE)</f>
        <v>0.38648875795104182</v>
      </c>
      <c r="AI1540" s="3">
        <f>VLOOKUP($F1540,Experiment!$A$2:$X$90,MATCH(Results!AI$1,Experiment!$A$1:$X$1,0),FALSE)</f>
        <v>0.61351124204895813</v>
      </c>
      <c r="AJ1540" s="2">
        <f>Table1[[#This Row],[Gain]]^Table1[[#This Row],[θ]]</f>
        <v>40</v>
      </c>
      <c r="AK1540" s="2">
        <f>-Table1[[#This Row],[λ]]*-Table1[[#This Row],[Loss]]^Table1[[#This Row],[θ]]</f>
        <v>100</v>
      </c>
      <c r="AL1540" s="2">
        <f>Table1[[#This Row],[v_n_w_g]]-Table1[[#This Row],[v_n_w_l]]</f>
        <v>-60</v>
      </c>
      <c r="AM1540" s="2">
        <f>IF(Table1[[#This Row],[diff_v]]&gt;=1,1,0)</f>
        <v>0</v>
      </c>
    </row>
    <row r="1541" spans="1:39" hidden="1" x14ac:dyDescent="0.3">
      <c r="A1541">
        <v>52</v>
      </c>
      <c r="B1541" t="s">
        <v>48</v>
      </c>
      <c r="C1541" s="22">
        <f>VLOOKUP(Table1[[#This Row],[Subject]],'Subject Profile'!$A$2:$E$8,4,FALSE)</f>
        <v>1</v>
      </c>
      <c r="D1541" s="22">
        <f>VLOOKUP(Table1[[#This Row],[Subject]],'Subject Profile'!$A$2:$E$8,5,FALSE)</f>
        <v>-2</v>
      </c>
      <c r="E1541" t="s">
        <v>108</v>
      </c>
      <c r="F1541" t="s">
        <v>91</v>
      </c>
      <c r="G1541" t="s">
        <v>5</v>
      </c>
      <c r="H1541">
        <f>IF(Table1[[#This Row],[decision]]="accept",1,0)</f>
        <v>0</v>
      </c>
      <c r="I1541">
        <v>0</v>
      </c>
      <c r="J1541">
        <v>250</v>
      </c>
      <c r="K1541">
        <v>1665041453</v>
      </c>
      <c r="L1541">
        <v>4</v>
      </c>
      <c r="M1541" t="str">
        <f>VLOOKUP($F1541,Experiment!$A$2:$U$90,MATCH(Results!M$1,Experiment!$A$1:$U$1,0)+1,FALSE)</f>
        <v>G</v>
      </c>
      <c r="N1541">
        <f>IF(Table1[[#This Row],[Impact]]="I",0,1)</f>
        <v>1</v>
      </c>
      <c r="O1541" s="2">
        <f>VLOOKUP($F1541,Experiment!$A$2:$U$90,MATCH(Results!O$1,Experiment!$A$1:$U$1,0),FALSE)</f>
        <v>-90</v>
      </c>
      <c r="P1541" s="3">
        <f>VLOOKUP($F1541,Experiment!$A$2:$U$90,MATCH(Results!P$1,Experiment!$A$1:$U$1,0),FALSE)</f>
        <v>0.5</v>
      </c>
      <c r="Q1541" s="2">
        <f>VLOOKUP($F1541,Experiment!$A$2:$U$90,MATCH(Results!Q$1,Experiment!$A$1:$U$1,0),FALSE)</f>
        <v>100</v>
      </c>
      <c r="R1541" s="3">
        <f>VLOOKUP($F1541,Experiment!$A$2:$U$90,MATCH(Results!R$1,Experiment!$A$1:$U$1,0),FALSE)</f>
        <v>0.5</v>
      </c>
      <c r="S1541" s="2">
        <f>VLOOKUP($F1541,Experiment!$A$2:$U$90,MATCH(Results!S$1,Experiment!$A$1:$U$1,0),FALSE)</f>
        <v>5</v>
      </c>
      <c r="T1541" s="2">
        <f>VLOOKUP($F1541,Experiment!$A$2:$U$90,MATCH(Results!T$1,Experiment!$A$1:$U$1,0),FALSE)</f>
        <v>9025</v>
      </c>
      <c r="U1541" s="2">
        <f>VLOOKUP($F1541,Experiment!$A$2:$U$90,MATCH(Results!U$1,Experiment!$A$1:$U$1,0),FALSE)</f>
        <v>95</v>
      </c>
      <c r="V1541" s="2">
        <f>VLOOKUP($F1541,Experiment!$A$2:$U$90,MATCH(Results!V$1,Experiment!$A$1:$U$1,0),FALSE)</f>
        <v>4</v>
      </c>
      <c r="W1541" s="3">
        <f>VLOOKUP($F1541,Experiment!$A$2:$U$90,MATCH(Results!W$1,Experiment!$A$1:$U$1,0),FALSE)</f>
        <v>0.25</v>
      </c>
      <c r="X1541" s="3">
        <f>VLOOKUP($F1541,Experiment!$A$2:$U$90,MATCH(Results!X$1,Experiment!$A$1:$U$1,0),FALSE)</f>
        <v>0.75</v>
      </c>
      <c r="Y1541" s="2">
        <f>VLOOKUP($F1541,Experiment!$A$2:$U$90,MATCH(Results!Y$1,Experiment!$A$1:$U$1,0),FALSE)</f>
        <v>1</v>
      </c>
      <c r="Z1541" s="3">
        <f>VLOOKUP($F1541,Experiment!$A$2:$U$90,MATCH(Results!Z$1,Experiment!$A$1:$U$1,0),FALSE)</f>
        <v>0.25</v>
      </c>
      <c r="AA1541" s="3">
        <f>VLOOKUP($F1541,Experiment!$A$2:$U$90,MATCH(Results!AA$1,Experiment!$A$1:$U$1,0),FALSE)</f>
        <v>0.5</v>
      </c>
      <c r="AB1541" s="3">
        <f>VLOOKUP($F1541,Experiment!$A$2:$U$90,MATCH(Results!AB$1,Experiment!$A$1:$U$1,0),FALSE)</f>
        <v>0.375</v>
      </c>
      <c r="AC1541" s="3">
        <f>VLOOKUP($F1541,Experiment!$A$2:$U$90,MATCH(Results!AC$1,Experiment!$A$1:$U$1,0),FALSE)</f>
        <v>0.625</v>
      </c>
      <c r="AD1541" s="2">
        <f>VLOOKUP($F1541,Experiment!$A$2:$U$90,MATCH(Results!AD$1,Experiment!$A$1:$U$1,0),FALSE)</f>
        <v>28.75</v>
      </c>
      <c r="AE1541" s="2">
        <f>VLOOKUP($F1541,Experiment!$A$2:$U$90,MATCH(Results!AE$1,Experiment!$A$1:$U$1,0),FALSE)</f>
        <v>8460.9375</v>
      </c>
      <c r="AF1541" s="2">
        <f>VLOOKUP($F1541,Experiment!$A$2:$U$90,MATCH(Results!AF$1,Experiment!$A$1:$U$1,0),FALSE)</f>
        <v>91.983354472426157</v>
      </c>
      <c r="AG1541" s="3">
        <f>VLOOKUP($F1541,Experiment!$A$2:$W$90,MATCH(Results!AG$1,Experiment!$A$1:$W$1,0),FALSE)</f>
        <v>1</v>
      </c>
      <c r="AH1541" s="3">
        <f>VLOOKUP($F1541,Experiment!$A$2:$W$90,MATCH(Results!AH$1,Experiment!$A$1:$W$1,0),FALSE)</f>
        <v>0.625</v>
      </c>
      <c r="AI1541" s="3">
        <f>VLOOKUP($F1541,Experiment!$A$2:$X$90,MATCH(Results!AI$1,Experiment!$A$1:$X$1,0),FALSE)</f>
        <v>0.375</v>
      </c>
      <c r="AJ1541" s="2">
        <f>Table1[[#This Row],[Gain]]^Table1[[#This Row],[θ]]</f>
        <v>100</v>
      </c>
      <c r="AK1541" s="2">
        <f>-Table1[[#This Row],[λ]]*-Table1[[#This Row],[Loss]]^Table1[[#This Row],[θ]]</f>
        <v>180</v>
      </c>
      <c r="AL1541" s="2">
        <f>Table1[[#This Row],[v_n_w_g]]-Table1[[#This Row],[v_n_w_l]]</f>
        <v>-80</v>
      </c>
      <c r="AM1541" s="2">
        <f>IF(Table1[[#This Row],[diff_v]]&gt;=1,1,0)</f>
        <v>0</v>
      </c>
    </row>
    <row r="1542" spans="1:39" hidden="1" x14ac:dyDescent="0.3">
      <c r="A1542">
        <v>53</v>
      </c>
      <c r="B1542" t="s">
        <v>48</v>
      </c>
      <c r="C1542" s="22">
        <f>VLOOKUP(Table1[[#This Row],[Subject]],'Subject Profile'!$A$2:$E$8,4,FALSE)</f>
        <v>1</v>
      </c>
      <c r="D1542" s="22">
        <f>VLOOKUP(Table1[[#This Row],[Subject]],'Subject Profile'!$A$2:$E$8,5,FALSE)</f>
        <v>-2</v>
      </c>
      <c r="E1542" t="s">
        <v>108</v>
      </c>
      <c r="F1542" t="s">
        <v>75</v>
      </c>
      <c r="G1542" t="s">
        <v>7</v>
      </c>
      <c r="H1542">
        <f>IF(Table1[[#This Row],[decision]]="accept",1,0)</f>
        <v>1</v>
      </c>
      <c r="I1542">
        <v>-50</v>
      </c>
      <c r="J1542">
        <v>200</v>
      </c>
      <c r="K1542">
        <v>1665041458</v>
      </c>
      <c r="L1542">
        <v>5</v>
      </c>
      <c r="M1542" t="str">
        <f>VLOOKUP($F1542,Experiment!$A$2:$U$90,MATCH(Results!M$1,Experiment!$A$1:$U$1,0)+1,FALSE)</f>
        <v>I</v>
      </c>
      <c r="N1542">
        <f>IF(Table1[[#This Row],[Impact]]="I",0,1)</f>
        <v>0</v>
      </c>
      <c r="O1542" s="2">
        <f>VLOOKUP($F1542,Experiment!$A$2:$U$90,MATCH(Results!O$1,Experiment!$A$1:$U$1,0),FALSE)</f>
        <v>-50</v>
      </c>
      <c r="P1542" s="3">
        <f>VLOOKUP($F1542,Experiment!$A$2:$U$90,MATCH(Results!P$1,Experiment!$A$1:$U$1,0),FALSE)</f>
        <v>0.5</v>
      </c>
      <c r="Q1542" s="2">
        <f>VLOOKUP($F1542,Experiment!$A$2:$U$90,MATCH(Results!Q$1,Experiment!$A$1:$U$1,0),FALSE)</f>
        <v>70</v>
      </c>
      <c r="R1542" s="3">
        <f>VLOOKUP($F1542,Experiment!$A$2:$U$90,MATCH(Results!R$1,Experiment!$A$1:$U$1,0),FALSE)</f>
        <v>0.5</v>
      </c>
      <c r="S1542" s="2">
        <f>VLOOKUP($F1542,Experiment!$A$2:$U$90,MATCH(Results!S$1,Experiment!$A$1:$U$1,0),FALSE)</f>
        <v>10</v>
      </c>
      <c r="T1542" s="2">
        <f>VLOOKUP($F1542,Experiment!$A$2:$U$90,MATCH(Results!T$1,Experiment!$A$1:$U$1,0),FALSE)</f>
        <v>3600</v>
      </c>
      <c r="U1542" s="2">
        <f>VLOOKUP($F1542,Experiment!$A$2:$U$90,MATCH(Results!U$1,Experiment!$A$1:$U$1,0),FALSE)</f>
        <v>60</v>
      </c>
      <c r="V1542" s="2">
        <f>VLOOKUP($F1542,Experiment!$A$2:$U$90,MATCH(Results!V$1,Experiment!$A$1:$U$1,0),FALSE)</f>
        <v>2</v>
      </c>
      <c r="W1542" s="3">
        <f>VLOOKUP($F1542,Experiment!$A$2:$U$90,MATCH(Results!W$1,Experiment!$A$1:$U$1,0),FALSE)</f>
        <v>0.25</v>
      </c>
      <c r="X1542" s="3">
        <f>VLOOKUP($F1542,Experiment!$A$2:$U$90,MATCH(Results!X$1,Experiment!$A$1:$U$1,0),FALSE)</f>
        <v>0.75</v>
      </c>
      <c r="Y1542" s="2">
        <f>VLOOKUP($F1542,Experiment!$A$2:$U$90,MATCH(Results!Y$1,Experiment!$A$1:$U$1,0),FALSE)</f>
        <v>1</v>
      </c>
      <c r="Z1542" s="3">
        <f>VLOOKUP($F1542,Experiment!$A$2:$U$90,MATCH(Results!Z$1,Experiment!$A$1:$U$1,0),FALSE)</f>
        <v>0.25</v>
      </c>
      <c r="AA1542" s="3">
        <f>VLOOKUP($F1542,Experiment!$A$2:$U$90,MATCH(Results!AA$1,Experiment!$A$1:$U$1,0),FALSE)</f>
        <v>0.5</v>
      </c>
      <c r="AB1542" s="3">
        <f>VLOOKUP($F1542,Experiment!$A$2:$U$90,MATCH(Results!AB$1,Experiment!$A$1:$U$1,0),FALSE)</f>
        <v>0.375</v>
      </c>
      <c r="AC1542" s="3">
        <f>VLOOKUP($F1542,Experiment!$A$2:$U$90,MATCH(Results!AC$1,Experiment!$A$1:$U$1,0),FALSE)</f>
        <v>0.625</v>
      </c>
      <c r="AD1542" s="2">
        <f>VLOOKUP($F1542,Experiment!$A$2:$U$90,MATCH(Results!AD$1,Experiment!$A$1:$U$1,0),FALSE)</f>
        <v>25</v>
      </c>
      <c r="AE1542" s="2">
        <f>VLOOKUP($F1542,Experiment!$A$2:$U$90,MATCH(Results!AE$1,Experiment!$A$1:$U$1,0),FALSE)</f>
        <v>3375</v>
      </c>
      <c r="AF1542" s="2">
        <f>VLOOKUP($F1542,Experiment!$A$2:$U$90,MATCH(Results!AF$1,Experiment!$A$1:$U$1,0),FALSE)</f>
        <v>58.094750193111253</v>
      </c>
      <c r="AG1542" s="3">
        <f>VLOOKUP($F1542,Experiment!$A$2:$W$90,MATCH(Results!AG$1,Experiment!$A$1:$W$1,0),FALSE)</f>
        <v>1</v>
      </c>
      <c r="AH1542" s="3">
        <f>VLOOKUP($F1542,Experiment!$A$2:$W$90,MATCH(Results!AH$1,Experiment!$A$1:$W$1,0),FALSE)</f>
        <v>0.625</v>
      </c>
      <c r="AI1542" s="3">
        <f>VLOOKUP($F1542,Experiment!$A$2:$X$90,MATCH(Results!AI$1,Experiment!$A$1:$X$1,0),FALSE)</f>
        <v>0.375</v>
      </c>
      <c r="AJ1542" s="2">
        <f>Table1[[#This Row],[Gain]]^Table1[[#This Row],[θ]]</f>
        <v>70</v>
      </c>
      <c r="AK1542" s="2">
        <f>-Table1[[#This Row],[λ]]*-Table1[[#This Row],[Loss]]^Table1[[#This Row],[θ]]</f>
        <v>100</v>
      </c>
      <c r="AL1542" s="2">
        <f>Table1[[#This Row],[v_n_w_g]]-Table1[[#This Row],[v_n_w_l]]</f>
        <v>-30</v>
      </c>
      <c r="AM1542" s="2">
        <f>IF(Table1[[#This Row],[diff_v]]&gt;=1,1,0)</f>
        <v>0</v>
      </c>
    </row>
    <row r="1543" spans="1:39" hidden="1" x14ac:dyDescent="0.3">
      <c r="A1543">
        <v>54</v>
      </c>
      <c r="B1543" t="s">
        <v>48</v>
      </c>
      <c r="C1543" s="22">
        <f>VLOOKUP(Table1[[#This Row],[Subject]],'Subject Profile'!$A$2:$E$8,4,FALSE)</f>
        <v>1</v>
      </c>
      <c r="D1543" s="22">
        <f>VLOOKUP(Table1[[#This Row],[Subject]],'Subject Profile'!$A$2:$E$8,5,FALSE)</f>
        <v>-2</v>
      </c>
      <c r="E1543" t="s">
        <v>108</v>
      </c>
      <c r="F1543" t="s">
        <v>103</v>
      </c>
      <c r="G1543" t="s">
        <v>7</v>
      </c>
      <c r="H1543">
        <f>IF(Table1[[#This Row],[decision]]="accept",1,0)</f>
        <v>1</v>
      </c>
      <c r="I1543">
        <v>180</v>
      </c>
      <c r="J1543">
        <v>380</v>
      </c>
      <c r="K1543">
        <v>1665041462</v>
      </c>
      <c r="L1543">
        <v>4</v>
      </c>
      <c r="M1543" t="str">
        <f>VLOOKUP($F1543,Experiment!$A$2:$U$90,MATCH(Results!M$1,Experiment!$A$1:$U$1,0)+1,FALSE)</f>
        <v>I</v>
      </c>
      <c r="N1543">
        <f>IF(Table1[[#This Row],[Impact]]="I",0,1)</f>
        <v>0</v>
      </c>
      <c r="O1543" s="2">
        <f>VLOOKUP($F1543,Experiment!$A$2:$U$90,MATCH(Results!O$1,Experiment!$A$1:$U$1,0),FALSE)</f>
        <v>-90</v>
      </c>
      <c r="P1543" s="3">
        <f>VLOOKUP($F1543,Experiment!$A$2:$U$90,MATCH(Results!P$1,Experiment!$A$1:$U$1,0),FALSE)</f>
        <v>0.5</v>
      </c>
      <c r="Q1543" s="2">
        <f>VLOOKUP($F1543,Experiment!$A$2:$U$90,MATCH(Results!Q$1,Experiment!$A$1:$U$1,0),FALSE)</f>
        <v>180</v>
      </c>
      <c r="R1543" s="3">
        <f>VLOOKUP($F1543,Experiment!$A$2:$U$90,MATCH(Results!R$1,Experiment!$A$1:$U$1,0),FALSE)</f>
        <v>0.5</v>
      </c>
      <c r="S1543" s="2">
        <f>VLOOKUP($F1543,Experiment!$A$2:$U$90,MATCH(Results!S$1,Experiment!$A$1:$U$1,0),FALSE)</f>
        <v>45</v>
      </c>
      <c r="T1543" s="2">
        <f>VLOOKUP($F1543,Experiment!$A$2:$U$90,MATCH(Results!T$1,Experiment!$A$1:$U$1,0),FALSE)</f>
        <v>18225</v>
      </c>
      <c r="U1543" s="2">
        <f>VLOOKUP($F1543,Experiment!$A$2:$U$90,MATCH(Results!U$1,Experiment!$A$1:$U$1,0),FALSE)</f>
        <v>135</v>
      </c>
      <c r="V1543" s="2">
        <f>VLOOKUP($F1543,Experiment!$A$2:$U$90,MATCH(Results!V$1,Experiment!$A$1:$U$1,0),FALSE)</f>
        <v>2</v>
      </c>
      <c r="W1543" s="3">
        <f>VLOOKUP($F1543,Experiment!$A$2:$U$90,MATCH(Results!W$1,Experiment!$A$1:$U$1,0),FALSE)</f>
        <v>0.25</v>
      </c>
      <c r="X1543" s="3">
        <f>VLOOKUP($F1543,Experiment!$A$2:$U$90,MATCH(Results!X$1,Experiment!$A$1:$U$1,0),FALSE)</f>
        <v>0.75</v>
      </c>
      <c r="Y1543" s="2">
        <f>VLOOKUP($F1543,Experiment!$A$2:$U$90,MATCH(Results!Y$1,Experiment!$A$1:$U$1,0),FALSE)</f>
        <v>2</v>
      </c>
      <c r="Z1543" s="3">
        <f>VLOOKUP($F1543,Experiment!$A$2:$U$90,MATCH(Results!Z$1,Experiment!$A$1:$U$1,0),FALSE)</f>
        <v>0.5</v>
      </c>
      <c r="AA1543" s="3">
        <f>VLOOKUP($F1543,Experiment!$A$2:$U$90,MATCH(Results!AA$1,Experiment!$A$1:$U$1,0),FALSE)</f>
        <v>0.25</v>
      </c>
      <c r="AB1543" s="3">
        <f>VLOOKUP($F1543,Experiment!$A$2:$U$90,MATCH(Results!AB$1,Experiment!$A$1:$U$1,0),FALSE)</f>
        <v>0.625</v>
      </c>
      <c r="AC1543" s="3">
        <f>VLOOKUP($F1543,Experiment!$A$2:$U$90,MATCH(Results!AC$1,Experiment!$A$1:$U$1,0),FALSE)</f>
        <v>0.375</v>
      </c>
      <c r="AD1543" s="2">
        <f>VLOOKUP($F1543,Experiment!$A$2:$U$90,MATCH(Results!AD$1,Experiment!$A$1:$U$1,0),FALSE)</f>
        <v>11.25</v>
      </c>
      <c r="AE1543" s="2">
        <f>VLOOKUP($F1543,Experiment!$A$2:$U$90,MATCH(Results!AE$1,Experiment!$A$1:$U$1,0),FALSE)</f>
        <v>17085.9375</v>
      </c>
      <c r="AF1543" s="2">
        <f>VLOOKUP($F1543,Experiment!$A$2:$U$90,MATCH(Results!AF$1,Experiment!$A$1:$U$1,0),FALSE)</f>
        <v>130.71318793450033</v>
      </c>
      <c r="AG1543" s="3">
        <f>VLOOKUP($F1543,Experiment!$A$2:$W$90,MATCH(Results!AG$1,Experiment!$A$1:$W$1,0),FALSE)</f>
        <v>0.82730419370997643</v>
      </c>
      <c r="AH1543" s="3">
        <f>VLOOKUP($F1543,Experiment!$A$2:$W$90,MATCH(Results!AH$1,Experiment!$A$1:$W$1,0),FALSE)</f>
        <v>0.38648875795104182</v>
      </c>
      <c r="AI1543" s="3">
        <f>VLOOKUP($F1543,Experiment!$A$2:$X$90,MATCH(Results!AI$1,Experiment!$A$1:$X$1,0),FALSE)</f>
        <v>0.61351124204895813</v>
      </c>
      <c r="AJ1543" s="2">
        <f>Table1[[#This Row],[Gain]]^Table1[[#This Row],[θ]]</f>
        <v>180</v>
      </c>
      <c r="AK1543" s="2">
        <f>-Table1[[#This Row],[λ]]*-Table1[[#This Row],[Loss]]^Table1[[#This Row],[θ]]</f>
        <v>180</v>
      </c>
      <c r="AL1543" s="2">
        <f>Table1[[#This Row],[v_n_w_g]]-Table1[[#This Row],[v_n_w_l]]</f>
        <v>0</v>
      </c>
      <c r="AM1543" s="2">
        <f>IF(Table1[[#This Row],[diff_v]]&gt;=1,1,0)</f>
        <v>0</v>
      </c>
    </row>
    <row r="1544" spans="1:39" hidden="1" x14ac:dyDescent="0.3">
      <c r="A1544">
        <v>55</v>
      </c>
      <c r="B1544" t="s">
        <v>48</v>
      </c>
      <c r="C1544" s="22">
        <f>VLOOKUP(Table1[[#This Row],[Subject]],'Subject Profile'!$A$2:$E$8,4,FALSE)</f>
        <v>1</v>
      </c>
      <c r="D1544" s="22">
        <f>VLOOKUP(Table1[[#This Row],[Subject]],'Subject Profile'!$A$2:$E$8,5,FALSE)</f>
        <v>-2</v>
      </c>
      <c r="E1544" t="s">
        <v>108</v>
      </c>
      <c r="F1544" t="s">
        <v>89</v>
      </c>
      <c r="G1544" t="s">
        <v>90</v>
      </c>
      <c r="H1544">
        <f>IF(Table1[[#This Row],[decision]]="accept",1,0)</f>
        <v>0</v>
      </c>
      <c r="I1544">
        <v>-50</v>
      </c>
      <c r="J1544">
        <v>330</v>
      </c>
      <c r="K1544">
        <v>1665041472</v>
      </c>
      <c r="L1544">
        <v>10</v>
      </c>
      <c r="M1544" t="str">
        <f>VLOOKUP($F1544,Experiment!$A$2:$U$90,MATCH(Results!M$1,Experiment!$A$1:$U$1,0)+1,FALSE)</f>
        <v>T</v>
      </c>
      <c r="N1544">
        <f>IF(Table1[[#This Row],[Impact]]="I",0,1)</f>
        <v>1</v>
      </c>
      <c r="O1544" s="2">
        <f>VLOOKUP($F1544,Experiment!$A$2:$U$90,MATCH(Results!O$1,Experiment!$A$1:$U$1,0),FALSE)</f>
        <v>0</v>
      </c>
      <c r="P1544" s="3">
        <f>VLOOKUP($F1544,Experiment!$A$2:$U$90,MATCH(Results!P$1,Experiment!$A$1:$U$1,0),FALSE)</f>
        <v>0</v>
      </c>
      <c r="Q1544" s="2">
        <f>VLOOKUP($F1544,Experiment!$A$2:$U$90,MATCH(Results!Q$1,Experiment!$A$1:$U$1,0),FALSE)</f>
        <v>0</v>
      </c>
      <c r="R1544" s="3">
        <f>VLOOKUP($F1544,Experiment!$A$2:$U$90,MATCH(Results!R$1,Experiment!$A$1:$U$1,0),FALSE)</f>
        <v>0</v>
      </c>
      <c r="S1544" s="2">
        <f>VLOOKUP($F1544,Experiment!$A$2:$U$90,MATCH(Results!S$1,Experiment!$A$1:$U$1,0),FALSE)</f>
        <v>0</v>
      </c>
      <c r="T1544" s="2">
        <f>VLOOKUP($F1544,Experiment!$A$2:$U$90,MATCH(Results!T$1,Experiment!$A$1:$U$1,0),FALSE)</f>
        <v>0</v>
      </c>
      <c r="U1544" s="2">
        <f>VLOOKUP($F1544,Experiment!$A$2:$U$90,MATCH(Results!U$1,Experiment!$A$1:$U$1,0),FALSE)</f>
        <v>0</v>
      </c>
      <c r="V1544" s="2">
        <f>VLOOKUP($F1544,Experiment!$A$2:$U$90,MATCH(Results!V$1,Experiment!$A$1:$U$1,0),FALSE)</f>
        <v>0</v>
      </c>
      <c r="W1544" s="3">
        <f>VLOOKUP($F1544,Experiment!$A$2:$U$90,MATCH(Results!W$1,Experiment!$A$1:$U$1,0),FALSE)</f>
        <v>0</v>
      </c>
      <c r="X1544" s="3">
        <f>VLOOKUP($F1544,Experiment!$A$2:$U$90,MATCH(Results!X$1,Experiment!$A$1:$U$1,0),FALSE)</f>
        <v>0</v>
      </c>
      <c r="Y1544" s="2">
        <f>VLOOKUP($F1544,Experiment!$A$2:$U$90,MATCH(Results!Y$1,Experiment!$A$1:$U$1,0),FALSE)</f>
        <v>0</v>
      </c>
      <c r="Z1544" s="3">
        <f>VLOOKUP($F1544,Experiment!$A$2:$U$90,MATCH(Results!Z$1,Experiment!$A$1:$U$1,0),FALSE)</f>
        <v>0</v>
      </c>
      <c r="AA1544" s="3">
        <f>VLOOKUP($F1544,Experiment!$A$2:$U$90,MATCH(Results!AA$1,Experiment!$A$1:$U$1,0),FALSE)</f>
        <v>0</v>
      </c>
      <c r="AB1544" s="3">
        <f>VLOOKUP($F1544,Experiment!$A$2:$U$90,MATCH(Results!AB$1,Experiment!$A$1:$U$1,0),FALSE)</f>
        <v>0</v>
      </c>
      <c r="AC1544" s="3">
        <f>VLOOKUP($F1544,Experiment!$A$2:$U$90,MATCH(Results!AC$1,Experiment!$A$1:$U$1,0),FALSE)</f>
        <v>0</v>
      </c>
      <c r="AD1544" s="2">
        <f>VLOOKUP($F1544,Experiment!$A$2:$U$90,MATCH(Results!AD$1,Experiment!$A$1:$U$1,0),FALSE)</f>
        <v>0</v>
      </c>
      <c r="AE1544" s="2">
        <f>VLOOKUP($F1544,Experiment!$A$2:$U$90,MATCH(Results!AE$1,Experiment!$A$1:$U$1,0),FALSE)</f>
        <v>0</v>
      </c>
      <c r="AF1544" s="2">
        <f>VLOOKUP($F1544,Experiment!$A$2:$U$90,MATCH(Results!AF$1,Experiment!$A$1:$U$1,0),FALSE)</f>
        <v>0</v>
      </c>
      <c r="AG1544" s="2"/>
      <c r="AH1544" s="3">
        <f>VLOOKUP($F1544,Experiment!$A$2:$W$90,MATCH(Results!AH$1,Experiment!$A$1:$W$1,0),FALSE)</f>
        <v>0</v>
      </c>
      <c r="AI1544" s="2">
        <f>VLOOKUP($F1544,Experiment!$A$2:$X$90,MATCH(Results!AI$1,Experiment!$A$1:$X$1,0),FALSE)</f>
        <v>0</v>
      </c>
      <c r="AJ1544" s="2">
        <f>Table1[[#This Row],[Gain]]^Table1[[#This Row],[θ]]</f>
        <v>0</v>
      </c>
      <c r="AK1544" s="2">
        <f>-Table1[[#This Row],[λ]]*-Table1[[#This Row],[Loss]]^Table1[[#This Row],[θ]]</f>
        <v>0</v>
      </c>
      <c r="AL1544" s="2">
        <f>Table1[[#This Row],[v_n_w_g]]-Table1[[#This Row],[v_n_w_l]]</f>
        <v>0</v>
      </c>
      <c r="AM1544" s="2">
        <f>IF(Table1[[#This Row],[diff_v]]&gt;=1,1,0)</f>
        <v>0</v>
      </c>
    </row>
    <row r="1545" spans="1:39" hidden="1" x14ac:dyDescent="0.3">
      <c r="A1545">
        <v>56</v>
      </c>
      <c r="B1545" t="s">
        <v>48</v>
      </c>
      <c r="C1545" s="22">
        <f>VLOOKUP(Table1[[#This Row],[Subject]],'Subject Profile'!$A$2:$E$8,4,FALSE)</f>
        <v>1</v>
      </c>
      <c r="D1545" s="22">
        <f>VLOOKUP(Table1[[#This Row],[Subject]],'Subject Profile'!$A$2:$E$8,5,FALSE)</f>
        <v>-2</v>
      </c>
      <c r="E1545" t="s">
        <v>108</v>
      </c>
      <c r="F1545" t="s">
        <v>69</v>
      </c>
      <c r="G1545" t="s">
        <v>5</v>
      </c>
      <c r="H1545">
        <f>IF(Table1[[#This Row],[decision]]="accept",1,0)</f>
        <v>0</v>
      </c>
      <c r="I1545">
        <v>0</v>
      </c>
      <c r="J1545">
        <v>380</v>
      </c>
      <c r="K1545">
        <v>1665041480</v>
      </c>
      <c r="L1545">
        <v>8</v>
      </c>
      <c r="M1545" t="str">
        <f>VLOOKUP($F1545,Experiment!$A$2:$U$90,MATCH(Results!M$1,Experiment!$A$1:$U$1,0)+1,FALSE)</f>
        <v>I</v>
      </c>
      <c r="N1545">
        <f>IF(Table1[[#This Row],[Impact]]="I",0,1)</f>
        <v>0</v>
      </c>
      <c r="O1545" s="2">
        <f>VLOOKUP($F1545,Experiment!$A$2:$U$90,MATCH(Results!O$1,Experiment!$A$1:$U$1,0),FALSE)</f>
        <v>-50</v>
      </c>
      <c r="P1545" s="3">
        <f>VLOOKUP($F1545,Experiment!$A$2:$U$90,MATCH(Results!P$1,Experiment!$A$1:$U$1,0),FALSE)</f>
        <v>0.5</v>
      </c>
      <c r="Q1545" s="2">
        <f>VLOOKUP($F1545,Experiment!$A$2:$U$90,MATCH(Results!Q$1,Experiment!$A$1:$U$1,0),FALSE)</f>
        <v>50</v>
      </c>
      <c r="R1545" s="3">
        <f>VLOOKUP($F1545,Experiment!$A$2:$U$90,MATCH(Results!R$1,Experiment!$A$1:$U$1,0),FALSE)</f>
        <v>0.5</v>
      </c>
      <c r="S1545" s="2">
        <f>VLOOKUP($F1545,Experiment!$A$2:$U$90,MATCH(Results!S$1,Experiment!$A$1:$U$1,0),FALSE)</f>
        <v>0</v>
      </c>
      <c r="T1545" s="2">
        <f>VLOOKUP($F1545,Experiment!$A$2:$U$90,MATCH(Results!T$1,Experiment!$A$1:$U$1,0),FALSE)</f>
        <v>2500</v>
      </c>
      <c r="U1545" s="2">
        <f>VLOOKUP($F1545,Experiment!$A$2:$U$90,MATCH(Results!U$1,Experiment!$A$1:$U$1,0),FALSE)</f>
        <v>50</v>
      </c>
      <c r="V1545" s="2">
        <f>VLOOKUP($F1545,Experiment!$A$2:$U$90,MATCH(Results!V$1,Experiment!$A$1:$U$1,0),FALSE)</f>
        <v>4</v>
      </c>
      <c r="W1545" s="3">
        <f>VLOOKUP($F1545,Experiment!$A$2:$U$90,MATCH(Results!W$1,Experiment!$A$1:$U$1,0),FALSE)</f>
        <v>0.25</v>
      </c>
      <c r="X1545" s="3">
        <f>VLOOKUP($F1545,Experiment!$A$2:$U$90,MATCH(Results!X$1,Experiment!$A$1:$U$1,0),FALSE)</f>
        <v>0.75</v>
      </c>
      <c r="Y1545" s="2">
        <f>VLOOKUP($F1545,Experiment!$A$2:$U$90,MATCH(Results!Y$1,Experiment!$A$1:$U$1,0),FALSE)</f>
        <v>1</v>
      </c>
      <c r="Z1545" s="3">
        <f>VLOOKUP($F1545,Experiment!$A$2:$U$90,MATCH(Results!Z$1,Experiment!$A$1:$U$1,0),FALSE)</f>
        <v>0.25</v>
      </c>
      <c r="AA1545" s="3">
        <f>VLOOKUP($F1545,Experiment!$A$2:$U$90,MATCH(Results!AA$1,Experiment!$A$1:$U$1,0),FALSE)</f>
        <v>0.5</v>
      </c>
      <c r="AB1545" s="3">
        <f>VLOOKUP($F1545,Experiment!$A$2:$U$90,MATCH(Results!AB$1,Experiment!$A$1:$U$1,0),FALSE)</f>
        <v>0.375</v>
      </c>
      <c r="AC1545" s="3">
        <f>VLOOKUP($F1545,Experiment!$A$2:$U$90,MATCH(Results!AC$1,Experiment!$A$1:$U$1,0),FALSE)</f>
        <v>0.625</v>
      </c>
      <c r="AD1545" s="2">
        <f>VLOOKUP($F1545,Experiment!$A$2:$U$90,MATCH(Results!AD$1,Experiment!$A$1:$U$1,0),FALSE)</f>
        <v>12.5</v>
      </c>
      <c r="AE1545" s="2">
        <f>VLOOKUP($F1545,Experiment!$A$2:$U$90,MATCH(Results!AE$1,Experiment!$A$1:$U$1,0),FALSE)</f>
        <v>2343.75</v>
      </c>
      <c r="AF1545" s="2">
        <f>VLOOKUP($F1545,Experiment!$A$2:$U$90,MATCH(Results!AF$1,Experiment!$A$1:$U$1,0),FALSE)</f>
        <v>48.412291827592711</v>
      </c>
      <c r="AG1545" s="3">
        <f>VLOOKUP($F1545,Experiment!$A$2:$W$90,MATCH(Results!AG$1,Experiment!$A$1:$W$1,0),FALSE)</f>
        <v>1</v>
      </c>
      <c r="AH1545" s="3">
        <f>VLOOKUP($F1545,Experiment!$A$2:$W$90,MATCH(Results!AH$1,Experiment!$A$1:$W$1,0),FALSE)</f>
        <v>0.625</v>
      </c>
      <c r="AI1545" s="3">
        <f>VLOOKUP($F1545,Experiment!$A$2:$X$90,MATCH(Results!AI$1,Experiment!$A$1:$X$1,0),FALSE)</f>
        <v>0.375</v>
      </c>
      <c r="AJ1545" s="2">
        <f>Table1[[#This Row],[Gain]]^Table1[[#This Row],[θ]]</f>
        <v>50</v>
      </c>
      <c r="AK1545" s="2">
        <f>-Table1[[#This Row],[λ]]*-Table1[[#This Row],[Loss]]^Table1[[#This Row],[θ]]</f>
        <v>100</v>
      </c>
      <c r="AL1545" s="2">
        <f>Table1[[#This Row],[v_n_w_g]]-Table1[[#This Row],[v_n_w_l]]</f>
        <v>-50</v>
      </c>
      <c r="AM1545" s="2">
        <f>IF(Table1[[#This Row],[diff_v]]&gt;=1,1,0)</f>
        <v>0</v>
      </c>
    </row>
    <row r="1546" spans="1:39" hidden="1" x14ac:dyDescent="0.3">
      <c r="A1546">
        <v>57</v>
      </c>
      <c r="B1546" t="s">
        <v>48</v>
      </c>
      <c r="C1546" s="22">
        <f>VLOOKUP(Table1[[#This Row],[Subject]],'Subject Profile'!$A$2:$E$8,4,FALSE)</f>
        <v>1</v>
      </c>
      <c r="D1546" s="22">
        <f>VLOOKUP(Table1[[#This Row],[Subject]],'Subject Profile'!$A$2:$E$8,5,FALSE)</f>
        <v>-2</v>
      </c>
      <c r="E1546" t="s">
        <v>108</v>
      </c>
      <c r="F1546" t="s">
        <v>55</v>
      </c>
      <c r="G1546" t="s">
        <v>112</v>
      </c>
      <c r="H1546">
        <f>IF(Table1[[#This Row],[decision]]="accept",1,0)</f>
        <v>0</v>
      </c>
      <c r="I1546">
        <v>100</v>
      </c>
      <c r="J1546">
        <v>480</v>
      </c>
      <c r="K1546">
        <v>1665041488</v>
      </c>
      <c r="L1546">
        <v>8</v>
      </c>
      <c r="M1546" t="str">
        <f>VLOOKUP($F1546,Experiment!$A$2:$U$90,MATCH(Results!M$1,Experiment!$A$1:$U$1,0)+1,FALSE)</f>
        <v>R</v>
      </c>
      <c r="N1546">
        <f>IF(Table1[[#This Row],[Impact]]="I",0,1)</f>
        <v>1</v>
      </c>
      <c r="O1546" s="2">
        <f>VLOOKUP($F1546,Experiment!$A$2:$U$90,MATCH(Results!O$1,Experiment!$A$1:$U$1,0),FALSE)</f>
        <v>0</v>
      </c>
      <c r="P1546" s="3">
        <f>VLOOKUP($F1546,Experiment!$A$2:$U$90,MATCH(Results!P$1,Experiment!$A$1:$U$1,0),FALSE)</f>
        <v>0</v>
      </c>
      <c r="Q1546" s="2">
        <f>VLOOKUP($F1546,Experiment!$A$2:$U$90,MATCH(Results!Q$1,Experiment!$A$1:$U$1,0),FALSE)</f>
        <v>0</v>
      </c>
      <c r="R1546" s="3">
        <f>VLOOKUP($F1546,Experiment!$A$2:$U$90,MATCH(Results!R$1,Experiment!$A$1:$U$1,0),FALSE)</f>
        <v>0</v>
      </c>
      <c r="S1546" s="2">
        <f>VLOOKUP($F1546,Experiment!$A$2:$U$90,MATCH(Results!S$1,Experiment!$A$1:$U$1,0),FALSE)</f>
        <v>0</v>
      </c>
      <c r="T1546" s="2">
        <f>VLOOKUP($F1546,Experiment!$A$2:$U$90,MATCH(Results!T$1,Experiment!$A$1:$U$1,0),FALSE)</f>
        <v>0</v>
      </c>
      <c r="U1546" s="2">
        <f>VLOOKUP($F1546,Experiment!$A$2:$U$90,MATCH(Results!U$1,Experiment!$A$1:$U$1,0),FALSE)</f>
        <v>0</v>
      </c>
      <c r="V1546" s="2">
        <f>VLOOKUP($F1546,Experiment!$A$2:$U$90,MATCH(Results!V$1,Experiment!$A$1:$U$1,0),FALSE)</f>
        <v>0</v>
      </c>
      <c r="W1546" s="3">
        <f>VLOOKUP($F1546,Experiment!$A$2:$U$90,MATCH(Results!W$1,Experiment!$A$1:$U$1,0),FALSE)</f>
        <v>0</v>
      </c>
      <c r="X1546" s="3">
        <f>VLOOKUP($F1546,Experiment!$A$2:$U$90,MATCH(Results!X$1,Experiment!$A$1:$U$1,0),FALSE)</f>
        <v>0</v>
      </c>
      <c r="Y1546" s="2">
        <f>VLOOKUP($F1546,Experiment!$A$2:$U$90,MATCH(Results!Y$1,Experiment!$A$1:$U$1,0),FALSE)</f>
        <v>0</v>
      </c>
      <c r="Z1546" s="3">
        <f>VLOOKUP($F1546,Experiment!$A$2:$U$90,MATCH(Results!Z$1,Experiment!$A$1:$U$1,0),FALSE)</f>
        <v>0</v>
      </c>
      <c r="AA1546" s="3">
        <f>VLOOKUP($F1546,Experiment!$A$2:$U$90,MATCH(Results!AA$1,Experiment!$A$1:$U$1,0),FALSE)</f>
        <v>0</v>
      </c>
      <c r="AB1546" s="3">
        <f>VLOOKUP($F1546,Experiment!$A$2:$U$90,MATCH(Results!AB$1,Experiment!$A$1:$U$1,0),FALSE)</f>
        <v>0</v>
      </c>
      <c r="AC1546" s="3">
        <f>VLOOKUP($F1546,Experiment!$A$2:$U$90,MATCH(Results!AC$1,Experiment!$A$1:$U$1,0),FALSE)</f>
        <v>0</v>
      </c>
      <c r="AD1546" s="2">
        <f>VLOOKUP($F1546,Experiment!$A$2:$U$90,MATCH(Results!AD$1,Experiment!$A$1:$U$1,0),FALSE)</f>
        <v>0</v>
      </c>
      <c r="AE1546" s="2">
        <f>VLOOKUP($F1546,Experiment!$A$2:$U$90,MATCH(Results!AE$1,Experiment!$A$1:$U$1,0),FALSE)</f>
        <v>0</v>
      </c>
      <c r="AF1546" s="2">
        <f>VLOOKUP($F1546,Experiment!$A$2:$U$90,MATCH(Results!AF$1,Experiment!$A$1:$U$1,0),FALSE)</f>
        <v>0</v>
      </c>
      <c r="AG1546" s="2"/>
      <c r="AH1546" s="3">
        <f>VLOOKUP($F1546,Experiment!$A$2:$W$90,MATCH(Results!AH$1,Experiment!$A$1:$W$1,0),FALSE)</f>
        <v>0</v>
      </c>
      <c r="AI1546" s="2">
        <f>VLOOKUP($F1546,Experiment!$A$2:$X$90,MATCH(Results!AI$1,Experiment!$A$1:$X$1,0),FALSE)</f>
        <v>0</v>
      </c>
      <c r="AJ1546" s="2">
        <f>Table1[[#This Row],[Gain]]^Table1[[#This Row],[θ]]</f>
        <v>0</v>
      </c>
      <c r="AK1546" s="2">
        <f>-Table1[[#This Row],[λ]]*-Table1[[#This Row],[Loss]]^Table1[[#This Row],[θ]]</f>
        <v>0</v>
      </c>
      <c r="AL1546" s="2">
        <f>Table1[[#This Row],[v_n_w_g]]-Table1[[#This Row],[v_n_w_l]]</f>
        <v>0</v>
      </c>
      <c r="AM1546" s="2">
        <f>IF(Table1[[#This Row],[diff_v]]&gt;=1,1,0)</f>
        <v>0</v>
      </c>
    </row>
    <row r="1547" spans="1:39" hidden="1" x14ac:dyDescent="0.3">
      <c r="A1547">
        <v>58</v>
      </c>
      <c r="B1547" t="s">
        <v>48</v>
      </c>
      <c r="C1547" s="22">
        <f>VLOOKUP(Table1[[#This Row],[Subject]],'Subject Profile'!$A$2:$E$8,4,FALSE)</f>
        <v>1</v>
      </c>
      <c r="D1547" s="22">
        <f>VLOOKUP(Table1[[#This Row],[Subject]],'Subject Profile'!$A$2:$E$8,5,FALSE)</f>
        <v>-2</v>
      </c>
      <c r="E1547" t="s">
        <v>108</v>
      </c>
      <c r="F1547" t="s">
        <v>85</v>
      </c>
      <c r="G1547" t="s">
        <v>5</v>
      </c>
      <c r="H1547">
        <f>IF(Table1[[#This Row],[decision]]="accept",1,0)</f>
        <v>0</v>
      </c>
      <c r="I1547">
        <v>0</v>
      </c>
      <c r="J1547">
        <v>380</v>
      </c>
      <c r="K1547">
        <v>1665041499</v>
      </c>
      <c r="L1547">
        <v>11</v>
      </c>
      <c r="M1547" t="str">
        <f>VLOOKUP($F1547,Experiment!$A$2:$U$90,MATCH(Results!M$1,Experiment!$A$1:$U$1,0)+1,FALSE)</f>
        <v>I</v>
      </c>
      <c r="N1547">
        <f>IF(Table1[[#This Row],[Impact]]="I",0,1)</f>
        <v>0</v>
      </c>
      <c r="O1547" s="2">
        <f>VLOOKUP($F1547,Experiment!$A$2:$U$90,MATCH(Results!O$1,Experiment!$A$1:$U$1,0),FALSE)</f>
        <v>-90</v>
      </c>
      <c r="P1547" s="3">
        <f>VLOOKUP($F1547,Experiment!$A$2:$U$90,MATCH(Results!P$1,Experiment!$A$1:$U$1,0),FALSE)</f>
        <v>0.5</v>
      </c>
      <c r="Q1547" s="2">
        <f>VLOOKUP($F1547,Experiment!$A$2:$U$90,MATCH(Results!Q$1,Experiment!$A$1:$U$1,0),FALSE)</f>
        <v>80</v>
      </c>
      <c r="R1547" s="3">
        <f>VLOOKUP($F1547,Experiment!$A$2:$U$90,MATCH(Results!R$1,Experiment!$A$1:$U$1,0),FALSE)</f>
        <v>0.5</v>
      </c>
      <c r="S1547" s="2">
        <f>VLOOKUP($F1547,Experiment!$A$2:$U$90,MATCH(Results!S$1,Experiment!$A$1:$U$1,0),FALSE)</f>
        <v>-5</v>
      </c>
      <c r="T1547" s="2">
        <f>VLOOKUP($F1547,Experiment!$A$2:$U$90,MATCH(Results!T$1,Experiment!$A$1:$U$1,0),FALSE)</f>
        <v>7225</v>
      </c>
      <c r="U1547" s="2">
        <f>VLOOKUP($F1547,Experiment!$A$2:$U$90,MATCH(Results!U$1,Experiment!$A$1:$U$1,0),FALSE)</f>
        <v>85</v>
      </c>
      <c r="V1547" s="2">
        <f>VLOOKUP($F1547,Experiment!$A$2:$U$90,MATCH(Results!V$1,Experiment!$A$1:$U$1,0),FALSE)</f>
        <v>2</v>
      </c>
      <c r="W1547" s="3">
        <f>VLOOKUP($F1547,Experiment!$A$2:$U$90,MATCH(Results!W$1,Experiment!$A$1:$U$1,0),FALSE)</f>
        <v>0.25</v>
      </c>
      <c r="X1547" s="3">
        <f>VLOOKUP($F1547,Experiment!$A$2:$U$90,MATCH(Results!X$1,Experiment!$A$1:$U$1,0),FALSE)</f>
        <v>0.75</v>
      </c>
      <c r="Y1547" s="2">
        <f>VLOOKUP($F1547,Experiment!$A$2:$U$90,MATCH(Results!Y$1,Experiment!$A$1:$U$1,0),FALSE)</f>
        <v>2</v>
      </c>
      <c r="Z1547" s="3">
        <f>VLOOKUP($F1547,Experiment!$A$2:$U$90,MATCH(Results!Z$1,Experiment!$A$1:$U$1,0),FALSE)</f>
        <v>0.5</v>
      </c>
      <c r="AA1547" s="3">
        <f>VLOOKUP($F1547,Experiment!$A$2:$U$90,MATCH(Results!AA$1,Experiment!$A$1:$U$1,0),FALSE)</f>
        <v>0.25</v>
      </c>
      <c r="AB1547" s="3">
        <f>VLOOKUP($F1547,Experiment!$A$2:$U$90,MATCH(Results!AB$1,Experiment!$A$1:$U$1,0),FALSE)</f>
        <v>0.625</v>
      </c>
      <c r="AC1547" s="3">
        <f>VLOOKUP($F1547,Experiment!$A$2:$U$90,MATCH(Results!AC$1,Experiment!$A$1:$U$1,0),FALSE)</f>
        <v>0.375</v>
      </c>
      <c r="AD1547" s="2">
        <f>VLOOKUP($F1547,Experiment!$A$2:$U$90,MATCH(Results!AD$1,Experiment!$A$1:$U$1,0),FALSE)</f>
        <v>-26.25</v>
      </c>
      <c r="AE1547" s="2">
        <f>VLOOKUP($F1547,Experiment!$A$2:$U$90,MATCH(Results!AE$1,Experiment!$A$1:$U$1,0),FALSE)</f>
        <v>6773.4375</v>
      </c>
      <c r="AF1547" s="2">
        <f>VLOOKUP($F1547,Experiment!$A$2:$U$90,MATCH(Results!AF$1,Experiment!$A$1:$U$1,0),FALSE)</f>
        <v>82.300896106907615</v>
      </c>
      <c r="AG1547" s="3">
        <f>VLOOKUP($F1547,Experiment!$A$2:$W$90,MATCH(Results!AG$1,Experiment!$A$1:$W$1,0),FALSE)</f>
        <v>0.82730419370997643</v>
      </c>
      <c r="AH1547" s="3">
        <f>VLOOKUP($F1547,Experiment!$A$2:$W$90,MATCH(Results!AH$1,Experiment!$A$1:$W$1,0),FALSE)</f>
        <v>0.38648875795104182</v>
      </c>
      <c r="AI1547" s="3">
        <f>VLOOKUP($F1547,Experiment!$A$2:$X$90,MATCH(Results!AI$1,Experiment!$A$1:$X$1,0),FALSE)</f>
        <v>0.61351124204895813</v>
      </c>
      <c r="AJ1547" s="2">
        <f>Table1[[#This Row],[Gain]]^Table1[[#This Row],[θ]]</f>
        <v>80</v>
      </c>
      <c r="AK1547" s="2">
        <f>-Table1[[#This Row],[λ]]*-Table1[[#This Row],[Loss]]^Table1[[#This Row],[θ]]</f>
        <v>180</v>
      </c>
      <c r="AL1547" s="2">
        <f>Table1[[#This Row],[v_n_w_g]]-Table1[[#This Row],[v_n_w_l]]</f>
        <v>-100</v>
      </c>
      <c r="AM1547" s="2">
        <f>IF(Table1[[#This Row],[diff_v]]&gt;=1,1,0)</f>
        <v>0</v>
      </c>
    </row>
    <row r="1548" spans="1:39" hidden="1" x14ac:dyDescent="0.3">
      <c r="A1548">
        <v>59</v>
      </c>
      <c r="B1548" t="s">
        <v>48</v>
      </c>
      <c r="C1548" s="22">
        <f>VLOOKUP(Table1[[#This Row],[Subject]],'Subject Profile'!$A$2:$E$8,4,FALSE)</f>
        <v>1</v>
      </c>
      <c r="D1548" s="22">
        <f>VLOOKUP(Table1[[#This Row],[Subject]],'Subject Profile'!$A$2:$E$8,5,FALSE)</f>
        <v>-2</v>
      </c>
      <c r="E1548" t="s">
        <v>108</v>
      </c>
      <c r="F1548" t="s">
        <v>54</v>
      </c>
      <c r="G1548" t="s">
        <v>5</v>
      </c>
      <c r="H1548">
        <f>IF(Table1[[#This Row],[decision]]="accept",1,0)</f>
        <v>0</v>
      </c>
      <c r="I1548">
        <v>0</v>
      </c>
      <c r="J1548">
        <v>380</v>
      </c>
      <c r="K1548">
        <v>1665041503</v>
      </c>
      <c r="L1548">
        <v>4</v>
      </c>
      <c r="M1548" t="str">
        <f>VLOOKUP($F1548,Experiment!$A$2:$U$90,MATCH(Results!M$1,Experiment!$A$1:$U$1,0)+1,FALSE)</f>
        <v>I</v>
      </c>
      <c r="N1548">
        <f>IF(Table1[[#This Row],[Impact]]="I",0,1)</f>
        <v>0</v>
      </c>
      <c r="O1548" s="2">
        <f>VLOOKUP($F1548,Experiment!$A$2:$U$90,MATCH(Results!O$1,Experiment!$A$1:$U$1,0),FALSE)</f>
        <v>-50</v>
      </c>
      <c r="P1548" s="3">
        <f>VLOOKUP($F1548,Experiment!$A$2:$U$90,MATCH(Results!P$1,Experiment!$A$1:$U$1,0),FALSE)</f>
        <v>0.5</v>
      </c>
      <c r="Q1548" s="2">
        <f>VLOOKUP($F1548,Experiment!$A$2:$U$90,MATCH(Results!Q$1,Experiment!$A$1:$U$1,0),FALSE)</f>
        <v>40</v>
      </c>
      <c r="R1548" s="3">
        <f>VLOOKUP($F1548,Experiment!$A$2:$U$90,MATCH(Results!R$1,Experiment!$A$1:$U$1,0),FALSE)</f>
        <v>0.5</v>
      </c>
      <c r="S1548" s="2">
        <f>VLOOKUP($F1548,Experiment!$A$2:$U$90,MATCH(Results!S$1,Experiment!$A$1:$U$1,0),FALSE)</f>
        <v>-5</v>
      </c>
      <c r="T1548" s="2">
        <f>VLOOKUP($F1548,Experiment!$A$2:$U$90,MATCH(Results!T$1,Experiment!$A$1:$U$1,0),FALSE)</f>
        <v>2025</v>
      </c>
      <c r="U1548" s="2">
        <f>VLOOKUP($F1548,Experiment!$A$2:$U$90,MATCH(Results!U$1,Experiment!$A$1:$U$1,0),FALSE)</f>
        <v>45</v>
      </c>
      <c r="V1548" s="2">
        <f>VLOOKUP($F1548,Experiment!$A$2:$U$90,MATCH(Results!V$1,Experiment!$A$1:$U$1,0),FALSE)</f>
        <v>4</v>
      </c>
      <c r="W1548" s="3">
        <f>VLOOKUP($F1548,Experiment!$A$2:$U$90,MATCH(Results!W$1,Experiment!$A$1:$U$1,0),FALSE)</f>
        <v>0.25</v>
      </c>
      <c r="X1548" s="3">
        <f>VLOOKUP($F1548,Experiment!$A$2:$U$90,MATCH(Results!X$1,Experiment!$A$1:$U$1,0),FALSE)</f>
        <v>0.75</v>
      </c>
      <c r="Y1548" s="2">
        <f>VLOOKUP($F1548,Experiment!$A$2:$U$90,MATCH(Results!Y$1,Experiment!$A$1:$U$1,0),FALSE)</f>
        <v>1</v>
      </c>
      <c r="Z1548" s="3">
        <f>VLOOKUP($F1548,Experiment!$A$2:$U$90,MATCH(Results!Z$1,Experiment!$A$1:$U$1,0),FALSE)</f>
        <v>0.25</v>
      </c>
      <c r="AA1548" s="3">
        <f>VLOOKUP($F1548,Experiment!$A$2:$U$90,MATCH(Results!AA$1,Experiment!$A$1:$U$1,0),FALSE)</f>
        <v>0.5</v>
      </c>
      <c r="AB1548" s="3">
        <f>VLOOKUP($F1548,Experiment!$A$2:$U$90,MATCH(Results!AB$1,Experiment!$A$1:$U$1,0),FALSE)</f>
        <v>0.375</v>
      </c>
      <c r="AC1548" s="3">
        <f>VLOOKUP($F1548,Experiment!$A$2:$U$90,MATCH(Results!AC$1,Experiment!$A$1:$U$1,0),FALSE)</f>
        <v>0.625</v>
      </c>
      <c r="AD1548" s="2">
        <f>VLOOKUP($F1548,Experiment!$A$2:$U$90,MATCH(Results!AD$1,Experiment!$A$1:$U$1,0),FALSE)</f>
        <v>6.25</v>
      </c>
      <c r="AE1548" s="2">
        <f>VLOOKUP($F1548,Experiment!$A$2:$U$90,MATCH(Results!AE$1,Experiment!$A$1:$U$1,0),FALSE)</f>
        <v>1898.4375</v>
      </c>
      <c r="AF1548" s="2">
        <f>VLOOKUP($F1548,Experiment!$A$2:$U$90,MATCH(Results!AF$1,Experiment!$A$1:$U$1,0),FALSE)</f>
        <v>43.571062644833439</v>
      </c>
      <c r="AG1548" s="3">
        <f>VLOOKUP($F1548,Experiment!$A$2:$W$90,MATCH(Results!AG$1,Experiment!$A$1:$W$1,0),FALSE)</f>
        <v>1</v>
      </c>
      <c r="AH1548" s="3">
        <f>VLOOKUP($F1548,Experiment!$A$2:$W$90,MATCH(Results!AH$1,Experiment!$A$1:$W$1,0),FALSE)</f>
        <v>0.625</v>
      </c>
      <c r="AI1548" s="3">
        <f>VLOOKUP($F1548,Experiment!$A$2:$X$90,MATCH(Results!AI$1,Experiment!$A$1:$X$1,0),FALSE)</f>
        <v>0.375</v>
      </c>
      <c r="AJ1548" s="2">
        <f>Table1[[#This Row],[Gain]]^Table1[[#This Row],[θ]]</f>
        <v>40</v>
      </c>
      <c r="AK1548" s="2">
        <f>-Table1[[#This Row],[λ]]*-Table1[[#This Row],[Loss]]^Table1[[#This Row],[θ]]</f>
        <v>100</v>
      </c>
      <c r="AL1548" s="2">
        <f>Table1[[#This Row],[v_n_w_g]]-Table1[[#This Row],[v_n_w_l]]</f>
        <v>-60</v>
      </c>
      <c r="AM1548" s="2">
        <f>IF(Table1[[#This Row],[diff_v]]&gt;=1,1,0)</f>
        <v>0</v>
      </c>
    </row>
    <row r="1549" spans="1:39" hidden="1" x14ac:dyDescent="0.3">
      <c r="A1549">
        <v>60</v>
      </c>
      <c r="B1549" t="s">
        <v>48</v>
      </c>
      <c r="C1549" s="22">
        <f>VLOOKUP(Table1[[#This Row],[Subject]],'Subject Profile'!$A$2:$E$8,4,FALSE)</f>
        <v>1</v>
      </c>
      <c r="D1549" s="22">
        <f>VLOOKUP(Table1[[#This Row],[Subject]],'Subject Profile'!$A$2:$E$8,5,FALSE)</f>
        <v>-2</v>
      </c>
      <c r="E1549" t="s">
        <v>108</v>
      </c>
      <c r="F1549" t="s">
        <v>79</v>
      </c>
      <c r="G1549" t="s">
        <v>5</v>
      </c>
      <c r="H1549">
        <f>IF(Table1[[#This Row],[decision]]="accept",1,0)</f>
        <v>0</v>
      </c>
      <c r="I1549">
        <v>0</v>
      </c>
      <c r="J1549">
        <v>380</v>
      </c>
      <c r="K1549">
        <v>1665041506</v>
      </c>
      <c r="L1549">
        <v>3</v>
      </c>
      <c r="M1549" t="str">
        <f>VLOOKUP($F1549,Experiment!$A$2:$U$90,MATCH(Results!M$1,Experiment!$A$1:$U$1,0)+1,FALSE)</f>
        <v>I</v>
      </c>
      <c r="N1549">
        <f>IF(Table1[[#This Row],[Impact]]="I",0,1)</f>
        <v>0</v>
      </c>
      <c r="O1549" s="2">
        <f>VLOOKUP($F1549,Experiment!$A$2:$U$90,MATCH(Results!O$1,Experiment!$A$1:$U$1,0),FALSE)</f>
        <v>-10</v>
      </c>
      <c r="P1549" s="3">
        <f>VLOOKUP($F1549,Experiment!$A$2:$U$90,MATCH(Results!P$1,Experiment!$A$1:$U$1,0),FALSE)</f>
        <v>0.5</v>
      </c>
      <c r="Q1549" s="2">
        <f>VLOOKUP($F1549,Experiment!$A$2:$U$90,MATCH(Results!Q$1,Experiment!$A$1:$U$1,0),FALSE)</f>
        <v>0</v>
      </c>
      <c r="R1549" s="3">
        <f>VLOOKUP($F1549,Experiment!$A$2:$U$90,MATCH(Results!R$1,Experiment!$A$1:$U$1,0),FALSE)</f>
        <v>0.5</v>
      </c>
      <c r="S1549" s="2">
        <f>VLOOKUP($F1549,Experiment!$A$2:$U$90,MATCH(Results!S$1,Experiment!$A$1:$U$1,0),FALSE)</f>
        <v>-5</v>
      </c>
      <c r="T1549" s="2">
        <f>VLOOKUP($F1549,Experiment!$A$2:$U$90,MATCH(Results!T$1,Experiment!$A$1:$U$1,0),FALSE)</f>
        <v>25</v>
      </c>
      <c r="U1549" s="2">
        <f>VLOOKUP($F1549,Experiment!$A$2:$U$90,MATCH(Results!U$1,Experiment!$A$1:$U$1,0),FALSE)</f>
        <v>5</v>
      </c>
      <c r="V1549" s="2">
        <f>VLOOKUP($F1549,Experiment!$A$2:$U$90,MATCH(Results!V$1,Experiment!$A$1:$U$1,0),FALSE)</f>
        <v>4</v>
      </c>
      <c r="W1549" s="3">
        <f>VLOOKUP($F1549,Experiment!$A$2:$U$90,MATCH(Results!W$1,Experiment!$A$1:$U$1,0),FALSE)</f>
        <v>0.25</v>
      </c>
      <c r="X1549" s="3">
        <f>VLOOKUP($F1549,Experiment!$A$2:$U$90,MATCH(Results!X$1,Experiment!$A$1:$U$1,0),FALSE)</f>
        <v>0.75</v>
      </c>
      <c r="Y1549" s="2">
        <f>VLOOKUP($F1549,Experiment!$A$2:$U$90,MATCH(Results!Y$1,Experiment!$A$1:$U$1,0),FALSE)</f>
        <v>2</v>
      </c>
      <c r="Z1549" s="3">
        <f>VLOOKUP($F1549,Experiment!$A$2:$U$90,MATCH(Results!Z$1,Experiment!$A$1:$U$1,0),FALSE)</f>
        <v>0.5</v>
      </c>
      <c r="AA1549" s="3">
        <f>VLOOKUP($F1549,Experiment!$A$2:$U$90,MATCH(Results!AA$1,Experiment!$A$1:$U$1,0),FALSE)</f>
        <v>0.25</v>
      </c>
      <c r="AB1549" s="3">
        <f>VLOOKUP($F1549,Experiment!$A$2:$U$90,MATCH(Results!AB$1,Experiment!$A$1:$U$1,0),FALSE)</f>
        <v>0.625</v>
      </c>
      <c r="AC1549" s="3">
        <f>VLOOKUP($F1549,Experiment!$A$2:$U$90,MATCH(Results!AC$1,Experiment!$A$1:$U$1,0),FALSE)</f>
        <v>0.375</v>
      </c>
      <c r="AD1549" s="2">
        <f>VLOOKUP($F1549,Experiment!$A$2:$U$90,MATCH(Results!AD$1,Experiment!$A$1:$U$1,0),FALSE)</f>
        <v>-6.25</v>
      </c>
      <c r="AE1549" s="2">
        <f>VLOOKUP($F1549,Experiment!$A$2:$U$90,MATCH(Results!AE$1,Experiment!$A$1:$U$1,0),FALSE)</f>
        <v>23.4375</v>
      </c>
      <c r="AF1549" s="2">
        <f>VLOOKUP($F1549,Experiment!$A$2:$U$90,MATCH(Results!AF$1,Experiment!$A$1:$U$1,0),FALSE)</f>
        <v>4.8412291827592711</v>
      </c>
      <c r="AG1549" s="3">
        <f>VLOOKUP($F1549,Experiment!$A$2:$W$90,MATCH(Results!AG$1,Experiment!$A$1:$W$1,0),FALSE)</f>
        <v>0.82730419370997643</v>
      </c>
      <c r="AH1549" s="3">
        <f>VLOOKUP($F1549,Experiment!$A$2:$W$90,MATCH(Results!AH$1,Experiment!$A$1:$W$1,0),FALSE)</f>
        <v>0.38648875795104182</v>
      </c>
      <c r="AI1549" s="3">
        <f>VLOOKUP($F1549,Experiment!$A$2:$X$90,MATCH(Results!AI$1,Experiment!$A$1:$X$1,0),FALSE)</f>
        <v>0.61351124204895813</v>
      </c>
      <c r="AJ1549" s="2">
        <f>Table1[[#This Row],[Gain]]^Table1[[#This Row],[θ]]</f>
        <v>0</v>
      </c>
      <c r="AK1549" s="2">
        <f>-Table1[[#This Row],[λ]]*-Table1[[#This Row],[Loss]]^Table1[[#This Row],[θ]]</f>
        <v>20</v>
      </c>
      <c r="AL1549" s="2">
        <f>Table1[[#This Row],[v_n_w_g]]-Table1[[#This Row],[v_n_w_l]]</f>
        <v>-20</v>
      </c>
      <c r="AM1549" s="2">
        <f>IF(Table1[[#This Row],[diff_v]]&gt;=1,1,0)</f>
        <v>0</v>
      </c>
    </row>
    <row r="1550" spans="1:39" hidden="1" x14ac:dyDescent="0.3">
      <c r="A1550">
        <v>61</v>
      </c>
      <c r="B1550" t="s">
        <v>48</v>
      </c>
      <c r="C1550" s="22">
        <f>VLOOKUP(Table1[[#This Row],[Subject]],'Subject Profile'!$A$2:$E$8,4,FALSE)</f>
        <v>1</v>
      </c>
      <c r="D1550" s="22">
        <f>VLOOKUP(Table1[[#This Row],[Subject]],'Subject Profile'!$A$2:$E$8,5,FALSE)</f>
        <v>-2</v>
      </c>
      <c r="E1550" t="s">
        <v>108</v>
      </c>
      <c r="F1550" t="s">
        <v>70</v>
      </c>
      <c r="G1550" t="s">
        <v>7</v>
      </c>
      <c r="H1550">
        <f>IF(Table1[[#This Row],[decision]]="accept",1,0)</f>
        <v>1</v>
      </c>
      <c r="I1550">
        <v>-90</v>
      </c>
      <c r="J1550">
        <v>290</v>
      </c>
      <c r="K1550">
        <v>1665041511</v>
      </c>
      <c r="L1550">
        <v>5</v>
      </c>
      <c r="M1550" t="str">
        <f>VLOOKUP($F1550,Experiment!$A$2:$U$90,MATCH(Results!M$1,Experiment!$A$1:$U$1,0)+1,FALSE)</f>
        <v>G</v>
      </c>
      <c r="N1550">
        <f>IF(Table1[[#This Row],[Impact]]="I",0,1)</f>
        <v>1</v>
      </c>
      <c r="O1550" s="2">
        <f>VLOOKUP($F1550,Experiment!$A$2:$U$90,MATCH(Results!O$1,Experiment!$A$1:$U$1,0),FALSE)</f>
        <v>-90</v>
      </c>
      <c r="P1550" s="3">
        <f>VLOOKUP($F1550,Experiment!$A$2:$U$90,MATCH(Results!P$1,Experiment!$A$1:$U$1,0),FALSE)</f>
        <v>0.5</v>
      </c>
      <c r="Q1550" s="2">
        <f>VLOOKUP($F1550,Experiment!$A$2:$U$90,MATCH(Results!Q$1,Experiment!$A$1:$U$1,0),FALSE)</f>
        <v>180</v>
      </c>
      <c r="R1550" s="3">
        <f>VLOOKUP($F1550,Experiment!$A$2:$U$90,MATCH(Results!R$1,Experiment!$A$1:$U$1,0),FALSE)</f>
        <v>0.5</v>
      </c>
      <c r="S1550" s="2">
        <f>VLOOKUP($F1550,Experiment!$A$2:$U$90,MATCH(Results!S$1,Experiment!$A$1:$U$1,0),FALSE)</f>
        <v>45</v>
      </c>
      <c r="T1550" s="2">
        <f>VLOOKUP($F1550,Experiment!$A$2:$U$90,MATCH(Results!T$1,Experiment!$A$1:$U$1,0),FALSE)</f>
        <v>18225</v>
      </c>
      <c r="U1550" s="2">
        <f>VLOOKUP($F1550,Experiment!$A$2:$U$90,MATCH(Results!U$1,Experiment!$A$1:$U$1,0),FALSE)</f>
        <v>135</v>
      </c>
      <c r="V1550" s="2">
        <f>VLOOKUP($F1550,Experiment!$A$2:$U$90,MATCH(Results!V$1,Experiment!$A$1:$U$1,0),FALSE)</f>
        <v>4</v>
      </c>
      <c r="W1550" s="3">
        <f>VLOOKUP($F1550,Experiment!$A$2:$U$90,MATCH(Results!W$1,Experiment!$A$1:$U$1,0),FALSE)</f>
        <v>0.75</v>
      </c>
      <c r="X1550" s="3">
        <f>VLOOKUP($F1550,Experiment!$A$2:$U$90,MATCH(Results!X$1,Experiment!$A$1:$U$1,0),FALSE)</f>
        <v>0.25</v>
      </c>
      <c r="Y1550" s="2">
        <f>VLOOKUP($F1550,Experiment!$A$2:$U$90,MATCH(Results!Y$1,Experiment!$A$1:$U$1,0),FALSE)</f>
        <v>2</v>
      </c>
      <c r="Z1550" s="3">
        <f>VLOOKUP($F1550,Experiment!$A$2:$U$90,MATCH(Results!Z$1,Experiment!$A$1:$U$1,0),FALSE)</f>
        <v>0.05</v>
      </c>
      <c r="AA1550" s="3">
        <f>VLOOKUP($F1550,Experiment!$A$2:$U$90,MATCH(Results!AA$1,Experiment!$A$1:$U$1,0),FALSE)</f>
        <v>0.2</v>
      </c>
      <c r="AB1550" s="3">
        <f>VLOOKUP($F1550,Experiment!$A$2:$U$90,MATCH(Results!AB$1,Experiment!$A$1:$U$1,0),FALSE)</f>
        <v>0.42499999999999999</v>
      </c>
      <c r="AC1550" s="3">
        <f>VLOOKUP($F1550,Experiment!$A$2:$U$90,MATCH(Results!AC$1,Experiment!$A$1:$U$1,0),FALSE)</f>
        <v>0.57499999999999996</v>
      </c>
      <c r="AD1550" s="2">
        <f>VLOOKUP($F1550,Experiment!$A$2:$U$90,MATCH(Results!AD$1,Experiment!$A$1:$U$1,0),FALSE)</f>
        <v>65.249999999999986</v>
      </c>
      <c r="AE1550" s="2">
        <f>VLOOKUP($F1550,Experiment!$A$2:$U$90,MATCH(Results!AE$1,Experiment!$A$1:$U$1,0),FALSE)</f>
        <v>17814.9375</v>
      </c>
      <c r="AF1550" s="2">
        <f>VLOOKUP($F1550,Experiment!$A$2:$U$90,MATCH(Results!AF$1,Experiment!$A$1:$U$1,0),FALSE)</f>
        <v>133.47260954967501</v>
      </c>
      <c r="AG1550" s="3">
        <f>VLOOKUP($F1550,Experiment!$A$2:$W$90,MATCH(Results!AG$1,Experiment!$A$1:$W$1,0),FALSE)</f>
        <v>1</v>
      </c>
      <c r="AH1550" s="3">
        <f>VLOOKUP($F1550,Experiment!$A$2:$W$90,MATCH(Results!AH$1,Experiment!$A$1:$W$1,0),FALSE)</f>
        <v>0.57499999999999996</v>
      </c>
      <c r="AI1550" s="3">
        <f>VLOOKUP($F1550,Experiment!$A$2:$X$90,MATCH(Results!AI$1,Experiment!$A$1:$X$1,0),FALSE)</f>
        <v>0.42500000000000004</v>
      </c>
      <c r="AJ1550" s="2">
        <f>Table1[[#This Row],[Gain]]^Table1[[#This Row],[θ]]</f>
        <v>180</v>
      </c>
      <c r="AK1550" s="2">
        <f>-Table1[[#This Row],[λ]]*-Table1[[#This Row],[Loss]]^Table1[[#This Row],[θ]]</f>
        <v>180</v>
      </c>
      <c r="AL1550" s="2">
        <f>Table1[[#This Row],[v_n_w_g]]-Table1[[#This Row],[v_n_w_l]]</f>
        <v>0</v>
      </c>
      <c r="AM1550" s="2">
        <f>IF(Table1[[#This Row],[diff_v]]&gt;=1,1,0)</f>
        <v>0</v>
      </c>
    </row>
    <row r="1551" spans="1:39" hidden="1" x14ac:dyDescent="0.3">
      <c r="A1551">
        <v>62</v>
      </c>
      <c r="B1551" t="s">
        <v>48</v>
      </c>
      <c r="C1551" s="22">
        <f>VLOOKUP(Table1[[#This Row],[Subject]],'Subject Profile'!$A$2:$E$8,4,FALSE)</f>
        <v>1</v>
      </c>
      <c r="D1551" s="22">
        <f>VLOOKUP(Table1[[#This Row],[Subject]],'Subject Profile'!$A$2:$E$8,5,FALSE)</f>
        <v>-2</v>
      </c>
      <c r="E1551" t="s">
        <v>108</v>
      </c>
      <c r="F1551" t="s">
        <v>97</v>
      </c>
      <c r="G1551" t="s">
        <v>7</v>
      </c>
      <c r="H1551">
        <f>IF(Table1[[#This Row],[decision]]="accept",1,0)</f>
        <v>1</v>
      </c>
      <c r="I1551">
        <v>10</v>
      </c>
      <c r="J1551">
        <v>300</v>
      </c>
      <c r="K1551">
        <v>1665041516</v>
      </c>
      <c r="L1551">
        <v>5</v>
      </c>
      <c r="M1551" t="str">
        <f>VLOOKUP($F1551,Experiment!$A$2:$U$90,MATCH(Results!M$1,Experiment!$A$1:$U$1,0)+1,FALSE)</f>
        <v>G</v>
      </c>
      <c r="N1551">
        <f>IF(Table1[[#This Row],[Impact]]="I",0,1)</f>
        <v>1</v>
      </c>
      <c r="O1551" s="2">
        <f>VLOOKUP($F1551,Experiment!$A$2:$U$90,MATCH(Results!O$1,Experiment!$A$1:$U$1,0),FALSE)</f>
        <v>-10</v>
      </c>
      <c r="P1551" s="3">
        <f>VLOOKUP($F1551,Experiment!$A$2:$U$90,MATCH(Results!P$1,Experiment!$A$1:$U$1,0),FALSE)</f>
        <v>0.5</v>
      </c>
      <c r="Q1551" s="2">
        <f>VLOOKUP($F1551,Experiment!$A$2:$U$90,MATCH(Results!Q$1,Experiment!$A$1:$U$1,0),FALSE)</f>
        <v>10</v>
      </c>
      <c r="R1551" s="3">
        <f>VLOOKUP($F1551,Experiment!$A$2:$U$90,MATCH(Results!R$1,Experiment!$A$1:$U$1,0),FALSE)</f>
        <v>0.5</v>
      </c>
      <c r="S1551" s="2">
        <f>VLOOKUP($F1551,Experiment!$A$2:$U$90,MATCH(Results!S$1,Experiment!$A$1:$U$1,0),FALSE)</f>
        <v>0</v>
      </c>
      <c r="T1551" s="2">
        <f>VLOOKUP($F1551,Experiment!$A$2:$U$90,MATCH(Results!T$1,Experiment!$A$1:$U$1,0),FALSE)</f>
        <v>100</v>
      </c>
      <c r="U1551" s="2">
        <f>VLOOKUP($F1551,Experiment!$A$2:$U$90,MATCH(Results!U$1,Experiment!$A$1:$U$1,0),FALSE)</f>
        <v>10</v>
      </c>
      <c r="V1551" s="2">
        <f>VLOOKUP($F1551,Experiment!$A$2:$U$90,MATCH(Results!V$1,Experiment!$A$1:$U$1,0),FALSE)</f>
        <v>4</v>
      </c>
      <c r="W1551" s="3">
        <f>VLOOKUP($F1551,Experiment!$A$2:$U$90,MATCH(Results!W$1,Experiment!$A$1:$U$1,0),FALSE)</f>
        <v>0.25</v>
      </c>
      <c r="X1551" s="3">
        <f>VLOOKUP($F1551,Experiment!$A$2:$U$90,MATCH(Results!X$1,Experiment!$A$1:$U$1,0),FALSE)</f>
        <v>0.75</v>
      </c>
      <c r="Y1551" s="2">
        <f>VLOOKUP($F1551,Experiment!$A$2:$U$90,MATCH(Results!Y$1,Experiment!$A$1:$U$1,0),FALSE)</f>
        <v>1</v>
      </c>
      <c r="Z1551" s="3">
        <f>VLOOKUP($F1551,Experiment!$A$2:$U$90,MATCH(Results!Z$1,Experiment!$A$1:$U$1,0),FALSE)</f>
        <v>0.25</v>
      </c>
      <c r="AA1551" s="3">
        <f>VLOOKUP($F1551,Experiment!$A$2:$U$90,MATCH(Results!AA$1,Experiment!$A$1:$U$1,0),FALSE)</f>
        <v>0.5</v>
      </c>
      <c r="AB1551" s="3">
        <f>VLOOKUP($F1551,Experiment!$A$2:$U$90,MATCH(Results!AB$1,Experiment!$A$1:$U$1,0),FALSE)</f>
        <v>0.375</v>
      </c>
      <c r="AC1551" s="3">
        <f>VLOOKUP($F1551,Experiment!$A$2:$U$90,MATCH(Results!AC$1,Experiment!$A$1:$U$1,0),FALSE)</f>
        <v>0.625</v>
      </c>
      <c r="AD1551" s="2">
        <f>VLOOKUP($F1551,Experiment!$A$2:$U$90,MATCH(Results!AD$1,Experiment!$A$1:$U$1,0),FALSE)</f>
        <v>2.5</v>
      </c>
      <c r="AE1551" s="2">
        <f>VLOOKUP($F1551,Experiment!$A$2:$U$90,MATCH(Results!AE$1,Experiment!$A$1:$U$1,0),FALSE)</f>
        <v>93.75</v>
      </c>
      <c r="AF1551" s="2">
        <f>VLOOKUP($F1551,Experiment!$A$2:$U$90,MATCH(Results!AF$1,Experiment!$A$1:$U$1,0),FALSE)</f>
        <v>9.6824583655185421</v>
      </c>
      <c r="AG1551" s="3">
        <f>VLOOKUP($F1551,Experiment!$A$2:$W$90,MATCH(Results!AG$1,Experiment!$A$1:$W$1,0),FALSE)</f>
        <v>1</v>
      </c>
      <c r="AH1551" s="3">
        <f>VLOOKUP($F1551,Experiment!$A$2:$W$90,MATCH(Results!AH$1,Experiment!$A$1:$W$1,0),FALSE)</f>
        <v>0.625</v>
      </c>
      <c r="AI1551" s="3">
        <f>VLOOKUP($F1551,Experiment!$A$2:$X$90,MATCH(Results!AI$1,Experiment!$A$1:$X$1,0),FALSE)</f>
        <v>0.375</v>
      </c>
      <c r="AJ1551" s="2">
        <f>Table1[[#This Row],[Gain]]^Table1[[#This Row],[θ]]</f>
        <v>10</v>
      </c>
      <c r="AK1551" s="2">
        <f>-Table1[[#This Row],[λ]]*-Table1[[#This Row],[Loss]]^Table1[[#This Row],[θ]]</f>
        <v>20</v>
      </c>
      <c r="AL1551" s="2">
        <f>Table1[[#This Row],[v_n_w_g]]-Table1[[#This Row],[v_n_w_l]]</f>
        <v>-10</v>
      </c>
      <c r="AM1551" s="2">
        <f>IF(Table1[[#This Row],[diff_v]]&gt;=1,1,0)</f>
        <v>0</v>
      </c>
    </row>
    <row r="1552" spans="1:39" hidden="1" x14ac:dyDescent="0.3">
      <c r="A1552">
        <v>63</v>
      </c>
      <c r="B1552" t="s">
        <v>48</v>
      </c>
      <c r="C1552" s="22">
        <f>VLOOKUP(Table1[[#This Row],[Subject]],'Subject Profile'!$A$2:$E$8,4,FALSE)</f>
        <v>1</v>
      </c>
      <c r="D1552" s="22">
        <f>VLOOKUP(Table1[[#This Row],[Subject]],'Subject Profile'!$A$2:$E$8,5,FALSE)</f>
        <v>-2</v>
      </c>
      <c r="E1552" t="s">
        <v>108</v>
      </c>
      <c r="F1552" t="s">
        <v>55</v>
      </c>
      <c r="G1552" t="s">
        <v>56</v>
      </c>
      <c r="H1552">
        <f>IF(Table1[[#This Row],[decision]]="accept",1,0)</f>
        <v>0</v>
      </c>
      <c r="I1552">
        <v>0</v>
      </c>
      <c r="J1552">
        <v>300</v>
      </c>
      <c r="K1552">
        <v>1665041525</v>
      </c>
      <c r="L1552">
        <v>9</v>
      </c>
      <c r="M1552" t="str">
        <f>VLOOKUP($F1552,Experiment!$A$2:$U$90,MATCH(Results!M$1,Experiment!$A$1:$U$1,0)+1,FALSE)</f>
        <v>R</v>
      </c>
      <c r="N1552">
        <f>IF(Table1[[#This Row],[Impact]]="I",0,1)</f>
        <v>1</v>
      </c>
      <c r="O1552" s="2">
        <f>VLOOKUP($F1552,Experiment!$A$2:$U$90,MATCH(Results!O$1,Experiment!$A$1:$U$1,0),FALSE)</f>
        <v>0</v>
      </c>
      <c r="P1552" s="3">
        <f>VLOOKUP($F1552,Experiment!$A$2:$U$90,MATCH(Results!P$1,Experiment!$A$1:$U$1,0),FALSE)</f>
        <v>0</v>
      </c>
      <c r="Q1552" s="2">
        <f>VLOOKUP($F1552,Experiment!$A$2:$U$90,MATCH(Results!Q$1,Experiment!$A$1:$U$1,0),FALSE)</f>
        <v>0</v>
      </c>
      <c r="R1552" s="3">
        <f>VLOOKUP($F1552,Experiment!$A$2:$U$90,MATCH(Results!R$1,Experiment!$A$1:$U$1,0),FALSE)</f>
        <v>0</v>
      </c>
      <c r="S1552" s="2">
        <f>VLOOKUP($F1552,Experiment!$A$2:$U$90,MATCH(Results!S$1,Experiment!$A$1:$U$1,0),FALSE)</f>
        <v>0</v>
      </c>
      <c r="T1552" s="2">
        <f>VLOOKUP($F1552,Experiment!$A$2:$U$90,MATCH(Results!T$1,Experiment!$A$1:$U$1,0),FALSE)</f>
        <v>0</v>
      </c>
      <c r="U1552" s="2">
        <f>VLOOKUP($F1552,Experiment!$A$2:$U$90,MATCH(Results!U$1,Experiment!$A$1:$U$1,0),FALSE)</f>
        <v>0</v>
      </c>
      <c r="V1552" s="2">
        <f>VLOOKUP($F1552,Experiment!$A$2:$U$90,MATCH(Results!V$1,Experiment!$A$1:$U$1,0),FALSE)</f>
        <v>0</v>
      </c>
      <c r="W1552" s="3">
        <f>VLOOKUP($F1552,Experiment!$A$2:$U$90,MATCH(Results!W$1,Experiment!$A$1:$U$1,0),FALSE)</f>
        <v>0</v>
      </c>
      <c r="X1552" s="3">
        <f>VLOOKUP($F1552,Experiment!$A$2:$U$90,MATCH(Results!X$1,Experiment!$A$1:$U$1,0),FALSE)</f>
        <v>0</v>
      </c>
      <c r="Y1552" s="2">
        <f>VLOOKUP($F1552,Experiment!$A$2:$U$90,MATCH(Results!Y$1,Experiment!$A$1:$U$1,0),FALSE)</f>
        <v>0</v>
      </c>
      <c r="Z1552" s="3">
        <f>VLOOKUP($F1552,Experiment!$A$2:$U$90,MATCH(Results!Z$1,Experiment!$A$1:$U$1,0),FALSE)</f>
        <v>0</v>
      </c>
      <c r="AA1552" s="3">
        <f>VLOOKUP($F1552,Experiment!$A$2:$U$90,MATCH(Results!AA$1,Experiment!$A$1:$U$1,0),FALSE)</f>
        <v>0</v>
      </c>
      <c r="AB1552" s="3">
        <f>VLOOKUP($F1552,Experiment!$A$2:$U$90,MATCH(Results!AB$1,Experiment!$A$1:$U$1,0),FALSE)</f>
        <v>0</v>
      </c>
      <c r="AC1552" s="3">
        <f>VLOOKUP($F1552,Experiment!$A$2:$U$90,MATCH(Results!AC$1,Experiment!$A$1:$U$1,0),FALSE)</f>
        <v>0</v>
      </c>
      <c r="AD1552" s="2">
        <f>VLOOKUP($F1552,Experiment!$A$2:$U$90,MATCH(Results!AD$1,Experiment!$A$1:$U$1,0),FALSE)</f>
        <v>0</v>
      </c>
      <c r="AE1552" s="2">
        <f>VLOOKUP($F1552,Experiment!$A$2:$U$90,MATCH(Results!AE$1,Experiment!$A$1:$U$1,0),FALSE)</f>
        <v>0</v>
      </c>
      <c r="AF1552" s="2">
        <f>VLOOKUP($F1552,Experiment!$A$2:$U$90,MATCH(Results!AF$1,Experiment!$A$1:$U$1,0),FALSE)</f>
        <v>0</v>
      </c>
      <c r="AG1552" s="2"/>
      <c r="AH1552" s="3">
        <f>VLOOKUP($F1552,Experiment!$A$2:$W$90,MATCH(Results!AH$1,Experiment!$A$1:$W$1,0),FALSE)</f>
        <v>0</v>
      </c>
      <c r="AI1552" s="2">
        <f>VLOOKUP($F1552,Experiment!$A$2:$X$90,MATCH(Results!AI$1,Experiment!$A$1:$X$1,0),FALSE)</f>
        <v>0</v>
      </c>
      <c r="AJ1552" s="2">
        <f>Table1[[#This Row],[Gain]]^Table1[[#This Row],[θ]]</f>
        <v>0</v>
      </c>
      <c r="AK1552" s="2">
        <f>-Table1[[#This Row],[λ]]*-Table1[[#This Row],[Loss]]^Table1[[#This Row],[θ]]</f>
        <v>0</v>
      </c>
      <c r="AL1552" s="2">
        <f>Table1[[#This Row],[v_n_w_g]]-Table1[[#This Row],[v_n_w_l]]</f>
        <v>0</v>
      </c>
      <c r="AM1552" s="2">
        <f>IF(Table1[[#This Row],[diff_v]]&gt;=1,1,0)</f>
        <v>0</v>
      </c>
    </row>
    <row r="1553" spans="1:39" hidden="1" x14ac:dyDescent="0.3">
      <c r="A1553">
        <v>0</v>
      </c>
      <c r="B1553" t="s">
        <v>48</v>
      </c>
      <c r="C1553" s="22">
        <f>VLOOKUP(Table1[[#This Row],[Subject]],'Subject Profile'!$A$2:$E$8,4,FALSE)</f>
        <v>1</v>
      </c>
      <c r="D1553" s="22">
        <f>VLOOKUP(Table1[[#This Row],[Subject]],'Subject Profile'!$A$2:$E$8,5,FALSE)</f>
        <v>-2</v>
      </c>
      <c r="E1553" t="s">
        <v>109</v>
      </c>
      <c r="F1553" t="s">
        <v>91</v>
      </c>
      <c r="G1553" t="s">
        <v>5</v>
      </c>
      <c r="H1553">
        <f>IF(Table1[[#This Row],[decision]]="accept",1,0)</f>
        <v>0</v>
      </c>
      <c r="I1553">
        <v>0</v>
      </c>
      <c r="J1553">
        <v>200</v>
      </c>
      <c r="K1553">
        <v>1665041642</v>
      </c>
      <c r="L1553" t="s">
        <v>136</v>
      </c>
      <c r="M1553" t="str">
        <f>VLOOKUP($F1553,Experiment!$A$2:$U$90,MATCH(Results!M$1,Experiment!$A$1:$U$1,0)+1,FALSE)</f>
        <v>G</v>
      </c>
      <c r="N1553">
        <f>IF(Table1[[#This Row],[Impact]]="I",0,1)</f>
        <v>1</v>
      </c>
      <c r="O1553" s="2">
        <f>VLOOKUP($F1553,Experiment!$A$2:$U$90,MATCH(Results!O$1,Experiment!$A$1:$U$1,0),FALSE)</f>
        <v>-90</v>
      </c>
      <c r="P1553" s="3">
        <f>VLOOKUP($F1553,Experiment!$A$2:$U$90,MATCH(Results!P$1,Experiment!$A$1:$U$1,0),FALSE)</f>
        <v>0.5</v>
      </c>
      <c r="Q1553" s="2">
        <f>VLOOKUP($F1553,Experiment!$A$2:$U$90,MATCH(Results!Q$1,Experiment!$A$1:$U$1,0),FALSE)</f>
        <v>100</v>
      </c>
      <c r="R1553" s="3">
        <f>VLOOKUP($F1553,Experiment!$A$2:$U$90,MATCH(Results!R$1,Experiment!$A$1:$U$1,0),FALSE)</f>
        <v>0.5</v>
      </c>
      <c r="S1553" s="2">
        <f>VLOOKUP($F1553,Experiment!$A$2:$U$90,MATCH(Results!S$1,Experiment!$A$1:$U$1,0),FALSE)</f>
        <v>5</v>
      </c>
      <c r="T1553" s="2">
        <f>VLOOKUP($F1553,Experiment!$A$2:$U$90,MATCH(Results!T$1,Experiment!$A$1:$U$1,0),FALSE)</f>
        <v>9025</v>
      </c>
      <c r="U1553" s="2">
        <f>VLOOKUP($F1553,Experiment!$A$2:$U$90,MATCH(Results!U$1,Experiment!$A$1:$U$1,0),FALSE)</f>
        <v>95</v>
      </c>
      <c r="V1553" s="2">
        <f>VLOOKUP($F1553,Experiment!$A$2:$U$90,MATCH(Results!V$1,Experiment!$A$1:$U$1,0),FALSE)</f>
        <v>4</v>
      </c>
      <c r="W1553" s="3">
        <f>VLOOKUP($F1553,Experiment!$A$2:$U$90,MATCH(Results!W$1,Experiment!$A$1:$U$1,0),FALSE)</f>
        <v>0.25</v>
      </c>
      <c r="X1553" s="3">
        <f>VLOOKUP($F1553,Experiment!$A$2:$U$90,MATCH(Results!X$1,Experiment!$A$1:$U$1,0),FALSE)</f>
        <v>0.75</v>
      </c>
      <c r="Y1553" s="2">
        <f>VLOOKUP($F1553,Experiment!$A$2:$U$90,MATCH(Results!Y$1,Experiment!$A$1:$U$1,0),FALSE)</f>
        <v>1</v>
      </c>
      <c r="Z1553" s="3">
        <f>VLOOKUP($F1553,Experiment!$A$2:$U$90,MATCH(Results!Z$1,Experiment!$A$1:$U$1,0),FALSE)</f>
        <v>0.25</v>
      </c>
      <c r="AA1553" s="3">
        <f>VLOOKUP($F1553,Experiment!$A$2:$U$90,MATCH(Results!AA$1,Experiment!$A$1:$U$1,0),FALSE)</f>
        <v>0.5</v>
      </c>
      <c r="AB1553" s="3">
        <f>VLOOKUP($F1553,Experiment!$A$2:$U$90,MATCH(Results!AB$1,Experiment!$A$1:$U$1,0),FALSE)</f>
        <v>0.375</v>
      </c>
      <c r="AC1553" s="3">
        <f>VLOOKUP($F1553,Experiment!$A$2:$U$90,MATCH(Results!AC$1,Experiment!$A$1:$U$1,0),FALSE)</f>
        <v>0.625</v>
      </c>
      <c r="AD1553" s="2">
        <f>VLOOKUP($F1553,Experiment!$A$2:$U$90,MATCH(Results!AD$1,Experiment!$A$1:$U$1,0),FALSE)</f>
        <v>28.75</v>
      </c>
      <c r="AE1553" s="2">
        <f>VLOOKUP($F1553,Experiment!$A$2:$U$90,MATCH(Results!AE$1,Experiment!$A$1:$U$1,0),FALSE)</f>
        <v>8460.9375</v>
      </c>
      <c r="AF1553" s="2">
        <f>VLOOKUP($F1553,Experiment!$A$2:$U$90,MATCH(Results!AF$1,Experiment!$A$1:$U$1,0),FALSE)</f>
        <v>91.983354472426157</v>
      </c>
      <c r="AG1553" s="3">
        <f>VLOOKUP($F1553,Experiment!$A$2:$W$90,MATCH(Results!AG$1,Experiment!$A$1:$W$1,0),FALSE)</f>
        <v>1</v>
      </c>
      <c r="AH1553" s="3">
        <f>VLOOKUP($F1553,Experiment!$A$2:$W$90,MATCH(Results!AH$1,Experiment!$A$1:$W$1,0),FALSE)</f>
        <v>0.625</v>
      </c>
      <c r="AI1553" s="3">
        <f>VLOOKUP($F1553,Experiment!$A$2:$X$90,MATCH(Results!AI$1,Experiment!$A$1:$X$1,0),FALSE)</f>
        <v>0.375</v>
      </c>
      <c r="AJ1553" s="2">
        <f>Table1[[#This Row],[Gain]]^Table1[[#This Row],[θ]]</f>
        <v>100</v>
      </c>
      <c r="AK1553" s="2">
        <f>-Table1[[#This Row],[λ]]*-Table1[[#This Row],[Loss]]^Table1[[#This Row],[θ]]</f>
        <v>180</v>
      </c>
      <c r="AL1553" s="2">
        <f>Table1[[#This Row],[v_n_w_g]]-Table1[[#This Row],[v_n_w_l]]</f>
        <v>-80</v>
      </c>
      <c r="AM1553" s="2">
        <f>IF(Table1[[#This Row],[diff_v]]&gt;=1,1,0)</f>
        <v>0</v>
      </c>
    </row>
    <row r="1554" spans="1:39" hidden="1" x14ac:dyDescent="0.3">
      <c r="A1554">
        <v>1</v>
      </c>
      <c r="B1554" t="s">
        <v>48</v>
      </c>
      <c r="C1554" s="22">
        <f>VLOOKUP(Table1[[#This Row],[Subject]],'Subject Profile'!$A$2:$E$8,4,FALSE)</f>
        <v>1</v>
      </c>
      <c r="D1554" s="22">
        <f>VLOOKUP(Table1[[#This Row],[Subject]],'Subject Profile'!$A$2:$E$8,5,FALSE)</f>
        <v>-2</v>
      </c>
      <c r="E1554" t="s">
        <v>109</v>
      </c>
      <c r="F1554" t="s">
        <v>82</v>
      </c>
      <c r="G1554" t="s">
        <v>5</v>
      </c>
      <c r="H1554">
        <f>IF(Table1[[#This Row],[decision]]="accept",1,0)</f>
        <v>0</v>
      </c>
      <c r="I1554">
        <v>0</v>
      </c>
      <c r="J1554">
        <v>200</v>
      </c>
      <c r="K1554">
        <v>1665041648</v>
      </c>
      <c r="L1554">
        <v>6</v>
      </c>
      <c r="M1554" t="str">
        <f>VLOOKUP($F1554,Experiment!$A$2:$U$90,MATCH(Results!M$1,Experiment!$A$1:$U$1,0)+1,FALSE)</f>
        <v>G</v>
      </c>
      <c r="N1554">
        <f>IF(Table1[[#This Row],[Impact]]="I",0,1)</f>
        <v>1</v>
      </c>
      <c r="O1554" s="2">
        <f>VLOOKUP($F1554,Experiment!$A$2:$U$90,MATCH(Results!O$1,Experiment!$A$1:$U$1,0),FALSE)</f>
        <v>-10</v>
      </c>
      <c r="P1554" s="3">
        <f>VLOOKUP($F1554,Experiment!$A$2:$U$90,MATCH(Results!P$1,Experiment!$A$1:$U$1,0),FALSE)</f>
        <v>0.5</v>
      </c>
      <c r="Q1554" s="2">
        <f>VLOOKUP($F1554,Experiment!$A$2:$U$90,MATCH(Results!Q$1,Experiment!$A$1:$U$1,0),FALSE)</f>
        <v>0</v>
      </c>
      <c r="R1554" s="3">
        <f>VLOOKUP($F1554,Experiment!$A$2:$U$90,MATCH(Results!R$1,Experiment!$A$1:$U$1,0),FALSE)</f>
        <v>0.5</v>
      </c>
      <c r="S1554" s="2">
        <f>VLOOKUP($F1554,Experiment!$A$2:$U$90,MATCH(Results!S$1,Experiment!$A$1:$U$1,0),FALSE)</f>
        <v>-5</v>
      </c>
      <c r="T1554" s="2">
        <f>VLOOKUP($F1554,Experiment!$A$2:$U$90,MATCH(Results!T$1,Experiment!$A$1:$U$1,0),FALSE)</f>
        <v>25</v>
      </c>
      <c r="U1554" s="2">
        <f>VLOOKUP($F1554,Experiment!$A$2:$U$90,MATCH(Results!U$1,Experiment!$A$1:$U$1,0),FALSE)</f>
        <v>5</v>
      </c>
      <c r="V1554" s="2">
        <f>VLOOKUP($F1554,Experiment!$A$2:$U$90,MATCH(Results!V$1,Experiment!$A$1:$U$1,0),FALSE)</f>
        <v>2</v>
      </c>
      <c r="W1554" s="3">
        <f>VLOOKUP($F1554,Experiment!$A$2:$U$90,MATCH(Results!W$1,Experiment!$A$1:$U$1,0),FALSE)</f>
        <v>0.25</v>
      </c>
      <c r="X1554" s="3">
        <f>VLOOKUP($F1554,Experiment!$A$2:$U$90,MATCH(Results!X$1,Experiment!$A$1:$U$1,0),FALSE)</f>
        <v>0.75</v>
      </c>
      <c r="Y1554" s="2">
        <f>VLOOKUP($F1554,Experiment!$A$2:$U$90,MATCH(Results!Y$1,Experiment!$A$1:$U$1,0),FALSE)</f>
        <v>2</v>
      </c>
      <c r="Z1554" s="3">
        <f>VLOOKUP($F1554,Experiment!$A$2:$U$90,MATCH(Results!Z$1,Experiment!$A$1:$U$1,0),FALSE)</f>
        <v>0.5</v>
      </c>
      <c r="AA1554" s="3">
        <f>VLOOKUP($F1554,Experiment!$A$2:$U$90,MATCH(Results!AA$1,Experiment!$A$1:$U$1,0),FALSE)</f>
        <v>0.25</v>
      </c>
      <c r="AB1554" s="3">
        <f>VLOOKUP($F1554,Experiment!$A$2:$U$90,MATCH(Results!AB$1,Experiment!$A$1:$U$1,0),FALSE)</f>
        <v>0.625</v>
      </c>
      <c r="AC1554" s="3">
        <f>VLOOKUP($F1554,Experiment!$A$2:$U$90,MATCH(Results!AC$1,Experiment!$A$1:$U$1,0),FALSE)</f>
        <v>0.375</v>
      </c>
      <c r="AD1554" s="2">
        <f>VLOOKUP($F1554,Experiment!$A$2:$U$90,MATCH(Results!AD$1,Experiment!$A$1:$U$1,0),FALSE)</f>
        <v>-6.25</v>
      </c>
      <c r="AE1554" s="2">
        <f>VLOOKUP($F1554,Experiment!$A$2:$U$90,MATCH(Results!AE$1,Experiment!$A$1:$U$1,0),FALSE)</f>
        <v>23.4375</v>
      </c>
      <c r="AF1554" s="2">
        <f>VLOOKUP($F1554,Experiment!$A$2:$U$90,MATCH(Results!AF$1,Experiment!$A$1:$U$1,0),FALSE)</f>
        <v>4.8412291827592711</v>
      </c>
      <c r="AG1554" s="3">
        <f>VLOOKUP($F1554,Experiment!$A$2:$W$90,MATCH(Results!AG$1,Experiment!$A$1:$W$1,0),FALSE)</f>
        <v>0.82730419370997643</v>
      </c>
      <c r="AH1554" s="3">
        <f>VLOOKUP($F1554,Experiment!$A$2:$W$90,MATCH(Results!AH$1,Experiment!$A$1:$W$1,0),FALSE)</f>
        <v>0.38648875795104182</v>
      </c>
      <c r="AI1554" s="3">
        <f>VLOOKUP($F1554,Experiment!$A$2:$X$90,MATCH(Results!AI$1,Experiment!$A$1:$X$1,0),FALSE)</f>
        <v>0.61351124204895813</v>
      </c>
      <c r="AJ1554" s="2">
        <f>Table1[[#This Row],[Gain]]^Table1[[#This Row],[θ]]</f>
        <v>0</v>
      </c>
      <c r="AK1554" s="2">
        <f>-Table1[[#This Row],[λ]]*-Table1[[#This Row],[Loss]]^Table1[[#This Row],[θ]]</f>
        <v>20</v>
      </c>
      <c r="AL1554" s="2">
        <f>Table1[[#This Row],[v_n_w_g]]-Table1[[#This Row],[v_n_w_l]]</f>
        <v>-20</v>
      </c>
      <c r="AM1554" s="2">
        <f>IF(Table1[[#This Row],[diff_v]]&gt;=1,1,0)</f>
        <v>0</v>
      </c>
    </row>
    <row r="1555" spans="1:39" hidden="1" x14ac:dyDescent="0.3">
      <c r="A1555">
        <v>2</v>
      </c>
      <c r="B1555" t="s">
        <v>48</v>
      </c>
      <c r="C1555" s="22">
        <f>VLOOKUP(Table1[[#This Row],[Subject]],'Subject Profile'!$A$2:$E$8,4,FALSE)</f>
        <v>1</v>
      </c>
      <c r="D1555" s="22">
        <f>VLOOKUP(Table1[[#This Row],[Subject]],'Subject Profile'!$A$2:$E$8,5,FALSE)</f>
        <v>-2</v>
      </c>
      <c r="E1555" t="s">
        <v>109</v>
      </c>
      <c r="F1555" t="s">
        <v>85</v>
      </c>
      <c r="G1555" t="s">
        <v>5</v>
      </c>
      <c r="H1555">
        <f>IF(Table1[[#This Row],[decision]]="accept",1,0)</f>
        <v>0</v>
      </c>
      <c r="I1555">
        <v>0</v>
      </c>
      <c r="J1555">
        <v>200</v>
      </c>
      <c r="K1555">
        <v>1665041652</v>
      </c>
      <c r="L1555">
        <v>4</v>
      </c>
      <c r="M1555" t="str">
        <f>VLOOKUP($F1555,Experiment!$A$2:$U$90,MATCH(Results!M$1,Experiment!$A$1:$U$1,0)+1,FALSE)</f>
        <v>I</v>
      </c>
      <c r="N1555">
        <f>IF(Table1[[#This Row],[Impact]]="I",0,1)</f>
        <v>0</v>
      </c>
      <c r="O1555" s="2">
        <f>VLOOKUP($F1555,Experiment!$A$2:$U$90,MATCH(Results!O$1,Experiment!$A$1:$U$1,0),FALSE)</f>
        <v>-90</v>
      </c>
      <c r="P1555" s="3">
        <f>VLOOKUP($F1555,Experiment!$A$2:$U$90,MATCH(Results!P$1,Experiment!$A$1:$U$1,0),FALSE)</f>
        <v>0.5</v>
      </c>
      <c r="Q1555" s="2">
        <f>VLOOKUP($F1555,Experiment!$A$2:$U$90,MATCH(Results!Q$1,Experiment!$A$1:$U$1,0),FALSE)</f>
        <v>80</v>
      </c>
      <c r="R1555" s="3">
        <f>VLOOKUP($F1555,Experiment!$A$2:$U$90,MATCH(Results!R$1,Experiment!$A$1:$U$1,0),FALSE)</f>
        <v>0.5</v>
      </c>
      <c r="S1555" s="2">
        <f>VLOOKUP($F1555,Experiment!$A$2:$U$90,MATCH(Results!S$1,Experiment!$A$1:$U$1,0),FALSE)</f>
        <v>-5</v>
      </c>
      <c r="T1555" s="2">
        <f>VLOOKUP($F1555,Experiment!$A$2:$U$90,MATCH(Results!T$1,Experiment!$A$1:$U$1,0),FALSE)</f>
        <v>7225</v>
      </c>
      <c r="U1555" s="2">
        <f>VLOOKUP($F1555,Experiment!$A$2:$U$90,MATCH(Results!U$1,Experiment!$A$1:$U$1,0),FALSE)</f>
        <v>85</v>
      </c>
      <c r="V1555" s="2">
        <f>VLOOKUP($F1555,Experiment!$A$2:$U$90,MATCH(Results!V$1,Experiment!$A$1:$U$1,0),FALSE)</f>
        <v>2</v>
      </c>
      <c r="W1555" s="3">
        <f>VLOOKUP($F1555,Experiment!$A$2:$U$90,MATCH(Results!W$1,Experiment!$A$1:$U$1,0),FALSE)</f>
        <v>0.25</v>
      </c>
      <c r="X1555" s="3">
        <f>VLOOKUP($F1555,Experiment!$A$2:$U$90,MATCH(Results!X$1,Experiment!$A$1:$U$1,0),FALSE)</f>
        <v>0.75</v>
      </c>
      <c r="Y1555" s="2">
        <f>VLOOKUP($F1555,Experiment!$A$2:$U$90,MATCH(Results!Y$1,Experiment!$A$1:$U$1,0),FALSE)</f>
        <v>2</v>
      </c>
      <c r="Z1555" s="3">
        <f>VLOOKUP($F1555,Experiment!$A$2:$U$90,MATCH(Results!Z$1,Experiment!$A$1:$U$1,0),FALSE)</f>
        <v>0.5</v>
      </c>
      <c r="AA1555" s="3">
        <f>VLOOKUP($F1555,Experiment!$A$2:$U$90,MATCH(Results!AA$1,Experiment!$A$1:$U$1,0),FALSE)</f>
        <v>0.25</v>
      </c>
      <c r="AB1555" s="3">
        <f>VLOOKUP($F1555,Experiment!$A$2:$U$90,MATCH(Results!AB$1,Experiment!$A$1:$U$1,0),FALSE)</f>
        <v>0.625</v>
      </c>
      <c r="AC1555" s="3">
        <f>VLOOKUP($F1555,Experiment!$A$2:$U$90,MATCH(Results!AC$1,Experiment!$A$1:$U$1,0),FALSE)</f>
        <v>0.375</v>
      </c>
      <c r="AD1555" s="2">
        <f>VLOOKUP($F1555,Experiment!$A$2:$U$90,MATCH(Results!AD$1,Experiment!$A$1:$U$1,0),FALSE)</f>
        <v>-26.25</v>
      </c>
      <c r="AE1555" s="2">
        <f>VLOOKUP($F1555,Experiment!$A$2:$U$90,MATCH(Results!AE$1,Experiment!$A$1:$U$1,0),FALSE)</f>
        <v>6773.4375</v>
      </c>
      <c r="AF1555" s="2">
        <f>VLOOKUP($F1555,Experiment!$A$2:$U$90,MATCH(Results!AF$1,Experiment!$A$1:$U$1,0),FALSE)</f>
        <v>82.300896106907615</v>
      </c>
      <c r="AG1555" s="3">
        <f>VLOOKUP($F1555,Experiment!$A$2:$W$90,MATCH(Results!AG$1,Experiment!$A$1:$W$1,0),FALSE)</f>
        <v>0.82730419370997643</v>
      </c>
      <c r="AH1555" s="3">
        <f>VLOOKUP($F1555,Experiment!$A$2:$W$90,MATCH(Results!AH$1,Experiment!$A$1:$W$1,0),FALSE)</f>
        <v>0.38648875795104182</v>
      </c>
      <c r="AI1555" s="3">
        <f>VLOOKUP($F1555,Experiment!$A$2:$X$90,MATCH(Results!AI$1,Experiment!$A$1:$X$1,0),FALSE)</f>
        <v>0.61351124204895813</v>
      </c>
      <c r="AJ1555" s="2">
        <f>Table1[[#This Row],[Gain]]^Table1[[#This Row],[θ]]</f>
        <v>80</v>
      </c>
      <c r="AK1555" s="2">
        <f>-Table1[[#This Row],[λ]]*-Table1[[#This Row],[Loss]]^Table1[[#This Row],[θ]]</f>
        <v>180</v>
      </c>
      <c r="AL1555" s="2">
        <f>Table1[[#This Row],[v_n_w_g]]-Table1[[#This Row],[v_n_w_l]]</f>
        <v>-100</v>
      </c>
      <c r="AM1555" s="2">
        <f>IF(Table1[[#This Row],[diff_v]]&gt;=1,1,0)</f>
        <v>0</v>
      </c>
    </row>
    <row r="1556" spans="1:39" hidden="1" x14ac:dyDescent="0.3">
      <c r="A1556">
        <v>3</v>
      </c>
      <c r="B1556" t="s">
        <v>48</v>
      </c>
      <c r="C1556" s="22">
        <f>VLOOKUP(Table1[[#This Row],[Subject]],'Subject Profile'!$A$2:$E$8,4,FALSE)</f>
        <v>1</v>
      </c>
      <c r="D1556" s="22">
        <f>VLOOKUP(Table1[[#This Row],[Subject]],'Subject Profile'!$A$2:$E$8,5,FALSE)</f>
        <v>-2</v>
      </c>
      <c r="E1556" t="s">
        <v>109</v>
      </c>
      <c r="F1556" t="s">
        <v>64</v>
      </c>
      <c r="G1556" t="s">
        <v>5</v>
      </c>
      <c r="H1556">
        <f>IF(Table1[[#This Row],[decision]]="accept",1,0)</f>
        <v>0</v>
      </c>
      <c r="I1556">
        <v>0</v>
      </c>
      <c r="J1556">
        <v>200</v>
      </c>
      <c r="K1556">
        <v>1665041659</v>
      </c>
      <c r="L1556">
        <v>7</v>
      </c>
      <c r="M1556" t="str">
        <f>VLOOKUP($F1556,Experiment!$A$2:$U$90,MATCH(Results!M$1,Experiment!$A$1:$U$1,0)+1,FALSE)</f>
        <v>G</v>
      </c>
      <c r="N1556">
        <f>IF(Table1[[#This Row],[Impact]]="I",0,1)</f>
        <v>1</v>
      </c>
      <c r="O1556" s="2">
        <f>VLOOKUP($F1556,Experiment!$A$2:$U$90,MATCH(Results!O$1,Experiment!$A$1:$U$1,0),FALSE)</f>
        <v>-50</v>
      </c>
      <c r="P1556" s="3">
        <f>VLOOKUP($F1556,Experiment!$A$2:$U$90,MATCH(Results!P$1,Experiment!$A$1:$U$1,0),FALSE)</f>
        <v>0.5</v>
      </c>
      <c r="Q1556" s="2">
        <f>VLOOKUP($F1556,Experiment!$A$2:$U$90,MATCH(Results!Q$1,Experiment!$A$1:$U$1,0),FALSE)</f>
        <v>60</v>
      </c>
      <c r="R1556" s="3">
        <f>VLOOKUP($F1556,Experiment!$A$2:$U$90,MATCH(Results!R$1,Experiment!$A$1:$U$1,0),FALSE)</f>
        <v>0.5</v>
      </c>
      <c r="S1556" s="2">
        <f>VLOOKUP($F1556,Experiment!$A$2:$U$90,MATCH(Results!S$1,Experiment!$A$1:$U$1,0),FALSE)</f>
        <v>5</v>
      </c>
      <c r="T1556" s="2">
        <f>VLOOKUP($F1556,Experiment!$A$2:$U$90,MATCH(Results!T$1,Experiment!$A$1:$U$1,0),FALSE)</f>
        <v>3025</v>
      </c>
      <c r="U1556" s="2">
        <f>VLOOKUP($F1556,Experiment!$A$2:$U$90,MATCH(Results!U$1,Experiment!$A$1:$U$1,0),FALSE)</f>
        <v>55</v>
      </c>
      <c r="V1556" s="2">
        <f>VLOOKUP($F1556,Experiment!$A$2:$U$90,MATCH(Results!V$1,Experiment!$A$1:$U$1,0),FALSE)</f>
        <v>4</v>
      </c>
      <c r="W1556" s="3">
        <f>VLOOKUP($F1556,Experiment!$A$2:$U$90,MATCH(Results!W$1,Experiment!$A$1:$U$1,0),FALSE)</f>
        <v>0.25</v>
      </c>
      <c r="X1556" s="3">
        <f>VLOOKUP($F1556,Experiment!$A$2:$U$90,MATCH(Results!X$1,Experiment!$A$1:$U$1,0),FALSE)</f>
        <v>0.75</v>
      </c>
      <c r="Y1556" s="2">
        <f>VLOOKUP($F1556,Experiment!$A$2:$U$90,MATCH(Results!Y$1,Experiment!$A$1:$U$1,0),FALSE)</f>
        <v>2</v>
      </c>
      <c r="Z1556" s="3">
        <f>VLOOKUP($F1556,Experiment!$A$2:$U$90,MATCH(Results!Z$1,Experiment!$A$1:$U$1,0),FALSE)</f>
        <v>0.5</v>
      </c>
      <c r="AA1556" s="3">
        <f>VLOOKUP($F1556,Experiment!$A$2:$U$90,MATCH(Results!AA$1,Experiment!$A$1:$U$1,0),FALSE)</f>
        <v>0.25</v>
      </c>
      <c r="AB1556" s="3">
        <f>VLOOKUP($F1556,Experiment!$A$2:$U$90,MATCH(Results!AB$1,Experiment!$A$1:$U$1,0),FALSE)</f>
        <v>0.625</v>
      </c>
      <c r="AC1556" s="3">
        <f>VLOOKUP($F1556,Experiment!$A$2:$U$90,MATCH(Results!AC$1,Experiment!$A$1:$U$1,0),FALSE)</f>
        <v>0.375</v>
      </c>
      <c r="AD1556" s="2">
        <f>VLOOKUP($F1556,Experiment!$A$2:$U$90,MATCH(Results!AD$1,Experiment!$A$1:$U$1,0),FALSE)</f>
        <v>-8.75</v>
      </c>
      <c r="AE1556" s="2">
        <f>VLOOKUP($F1556,Experiment!$A$2:$U$90,MATCH(Results!AE$1,Experiment!$A$1:$U$1,0),FALSE)</f>
        <v>2835.9375</v>
      </c>
      <c r="AF1556" s="2">
        <f>VLOOKUP($F1556,Experiment!$A$2:$U$90,MATCH(Results!AF$1,Experiment!$A$1:$U$1,0),FALSE)</f>
        <v>53.253521010351982</v>
      </c>
      <c r="AG1556" s="3">
        <f>VLOOKUP($F1556,Experiment!$A$2:$W$90,MATCH(Results!AG$1,Experiment!$A$1:$W$1,0),FALSE)</f>
        <v>0.82730419370997643</v>
      </c>
      <c r="AH1556" s="3">
        <f>VLOOKUP($F1556,Experiment!$A$2:$W$90,MATCH(Results!AH$1,Experiment!$A$1:$W$1,0),FALSE)</f>
        <v>0.38648875795104182</v>
      </c>
      <c r="AI1556" s="3">
        <f>VLOOKUP($F1556,Experiment!$A$2:$X$90,MATCH(Results!AI$1,Experiment!$A$1:$X$1,0),FALSE)</f>
        <v>0.61351124204895813</v>
      </c>
      <c r="AJ1556" s="2">
        <f>Table1[[#This Row],[Gain]]^Table1[[#This Row],[θ]]</f>
        <v>60</v>
      </c>
      <c r="AK1556" s="2">
        <f>-Table1[[#This Row],[λ]]*-Table1[[#This Row],[Loss]]^Table1[[#This Row],[θ]]</f>
        <v>100</v>
      </c>
      <c r="AL1556" s="2">
        <f>Table1[[#This Row],[v_n_w_g]]-Table1[[#This Row],[v_n_w_l]]</f>
        <v>-40</v>
      </c>
      <c r="AM1556" s="2">
        <f>IF(Table1[[#This Row],[diff_v]]&gt;=1,1,0)</f>
        <v>0</v>
      </c>
    </row>
    <row r="1557" spans="1:39" hidden="1" x14ac:dyDescent="0.3">
      <c r="A1557">
        <v>4</v>
      </c>
      <c r="B1557" t="s">
        <v>48</v>
      </c>
      <c r="C1557" s="22">
        <f>VLOOKUP(Table1[[#This Row],[Subject]],'Subject Profile'!$A$2:$E$8,4,FALSE)</f>
        <v>1</v>
      </c>
      <c r="D1557" s="22">
        <f>VLOOKUP(Table1[[#This Row],[Subject]],'Subject Profile'!$A$2:$E$8,5,FALSE)</f>
        <v>-2</v>
      </c>
      <c r="E1557" t="s">
        <v>109</v>
      </c>
      <c r="F1557" t="s">
        <v>93</v>
      </c>
      <c r="G1557" t="s">
        <v>7</v>
      </c>
      <c r="H1557">
        <f>IF(Table1[[#This Row],[decision]]="accept",1,0)</f>
        <v>1</v>
      </c>
      <c r="I1557">
        <v>100</v>
      </c>
      <c r="J1557">
        <v>300</v>
      </c>
      <c r="K1557">
        <v>1665041664</v>
      </c>
      <c r="L1557">
        <v>5</v>
      </c>
      <c r="M1557" t="str">
        <f>VLOOKUP($F1557,Experiment!$A$2:$U$90,MATCH(Results!M$1,Experiment!$A$1:$U$1,0)+1,FALSE)</f>
        <v>I</v>
      </c>
      <c r="N1557">
        <f>IF(Table1[[#This Row],[Impact]]="I",0,1)</f>
        <v>0</v>
      </c>
      <c r="O1557" s="2">
        <f>VLOOKUP($F1557,Experiment!$A$2:$U$90,MATCH(Results!O$1,Experiment!$A$1:$U$1,0),FALSE)</f>
        <v>-90</v>
      </c>
      <c r="P1557" s="3">
        <f>VLOOKUP($F1557,Experiment!$A$2:$U$90,MATCH(Results!P$1,Experiment!$A$1:$U$1,0),FALSE)</f>
        <v>0.5</v>
      </c>
      <c r="Q1557" s="2">
        <f>VLOOKUP($F1557,Experiment!$A$2:$U$90,MATCH(Results!Q$1,Experiment!$A$1:$U$1,0),FALSE)</f>
        <v>100</v>
      </c>
      <c r="R1557" s="3">
        <f>VLOOKUP($F1557,Experiment!$A$2:$U$90,MATCH(Results!R$1,Experiment!$A$1:$U$1,0),FALSE)</f>
        <v>0.5</v>
      </c>
      <c r="S1557" s="2">
        <f>VLOOKUP($F1557,Experiment!$A$2:$U$90,MATCH(Results!S$1,Experiment!$A$1:$U$1,0),FALSE)</f>
        <v>5</v>
      </c>
      <c r="T1557" s="2">
        <f>VLOOKUP($F1557,Experiment!$A$2:$U$90,MATCH(Results!T$1,Experiment!$A$1:$U$1,0),FALSE)</f>
        <v>9025</v>
      </c>
      <c r="U1557" s="2">
        <f>VLOOKUP($F1557,Experiment!$A$2:$U$90,MATCH(Results!U$1,Experiment!$A$1:$U$1,0),FALSE)</f>
        <v>95</v>
      </c>
      <c r="V1557" s="2">
        <f>VLOOKUP($F1557,Experiment!$A$2:$U$90,MATCH(Results!V$1,Experiment!$A$1:$U$1,0),FALSE)</f>
        <v>4</v>
      </c>
      <c r="W1557" s="3">
        <f>VLOOKUP($F1557,Experiment!$A$2:$U$90,MATCH(Results!W$1,Experiment!$A$1:$U$1,0),FALSE)</f>
        <v>0.25</v>
      </c>
      <c r="X1557" s="3">
        <f>VLOOKUP($F1557,Experiment!$A$2:$U$90,MATCH(Results!X$1,Experiment!$A$1:$U$1,0),FALSE)</f>
        <v>0.75</v>
      </c>
      <c r="Y1557" s="2">
        <f>VLOOKUP($F1557,Experiment!$A$2:$U$90,MATCH(Results!Y$1,Experiment!$A$1:$U$1,0),FALSE)</f>
        <v>1</v>
      </c>
      <c r="Z1557" s="3">
        <f>VLOOKUP($F1557,Experiment!$A$2:$U$90,MATCH(Results!Z$1,Experiment!$A$1:$U$1,0),FALSE)</f>
        <v>0.25</v>
      </c>
      <c r="AA1557" s="3">
        <f>VLOOKUP($F1557,Experiment!$A$2:$U$90,MATCH(Results!AA$1,Experiment!$A$1:$U$1,0),FALSE)</f>
        <v>0.5</v>
      </c>
      <c r="AB1557" s="3">
        <f>VLOOKUP($F1557,Experiment!$A$2:$U$90,MATCH(Results!AB$1,Experiment!$A$1:$U$1,0),FALSE)</f>
        <v>0.375</v>
      </c>
      <c r="AC1557" s="3">
        <f>VLOOKUP($F1557,Experiment!$A$2:$U$90,MATCH(Results!AC$1,Experiment!$A$1:$U$1,0),FALSE)</f>
        <v>0.625</v>
      </c>
      <c r="AD1557" s="2">
        <f>VLOOKUP($F1557,Experiment!$A$2:$U$90,MATCH(Results!AD$1,Experiment!$A$1:$U$1,0),FALSE)</f>
        <v>28.75</v>
      </c>
      <c r="AE1557" s="2">
        <f>VLOOKUP($F1557,Experiment!$A$2:$U$90,MATCH(Results!AE$1,Experiment!$A$1:$U$1,0),FALSE)</f>
        <v>8460.9375</v>
      </c>
      <c r="AF1557" s="2">
        <f>VLOOKUP($F1557,Experiment!$A$2:$U$90,MATCH(Results!AF$1,Experiment!$A$1:$U$1,0),FALSE)</f>
        <v>91.983354472426157</v>
      </c>
      <c r="AG1557" s="3">
        <f>VLOOKUP($F1557,Experiment!$A$2:$W$90,MATCH(Results!AG$1,Experiment!$A$1:$W$1,0),FALSE)</f>
        <v>1</v>
      </c>
      <c r="AH1557" s="3">
        <f>VLOOKUP($F1557,Experiment!$A$2:$W$90,MATCH(Results!AH$1,Experiment!$A$1:$W$1,0),FALSE)</f>
        <v>0.625</v>
      </c>
      <c r="AI1557" s="3">
        <f>VLOOKUP($F1557,Experiment!$A$2:$X$90,MATCH(Results!AI$1,Experiment!$A$1:$X$1,0),FALSE)</f>
        <v>0.375</v>
      </c>
      <c r="AJ1557" s="2">
        <f>Table1[[#This Row],[Gain]]^Table1[[#This Row],[θ]]</f>
        <v>100</v>
      </c>
      <c r="AK1557" s="2">
        <f>-Table1[[#This Row],[λ]]*-Table1[[#This Row],[Loss]]^Table1[[#This Row],[θ]]</f>
        <v>180</v>
      </c>
      <c r="AL1557" s="2">
        <f>Table1[[#This Row],[v_n_w_g]]-Table1[[#This Row],[v_n_w_l]]</f>
        <v>-80</v>
      </c>
      <c r="AM1557" s="2">
        <f>IF(Table1[[#This Row],[diff_v]]&gt;=1,1,0)</f>
        <v>0</v>
      </c>
    </row>
    <row r="1558" spans="1:39" hidden="1" x14ac:dyDescent="0.3">
      <c r="A1558">
        <v>5</v>
      </c>
      <c r="B1558" t="s">
        <v>48</v>
      </c>
      <c r="C1558" s="22">
        <f>VLOOKUP(Table1[[#This Row],[Subject]],'Subject Profile'!$A$2:$E$8,4,FALSE)</f>
        <v>1</v>
      </c>
      <c r="D1558" s="22">
        <f>VLOOKUP(Table1[[#This Row],[Subject]],'Subject Profile'!$A$2:$E$8,5,FALSE)</f>
        <v>-2</v>
      </c>
      <c r="E1558" t="s">
        <v>109</v>
      </c>
      <c r="F1558" t="s">
        <v>55</v>
      </c>
      <c r="G1558" t="s">
        <v>56</v>
      </c>
      <c r="H1558">
        <f>IF(Table1[[#This Row],[decision]]="accept",1,0)</f>
        <v>0</v>
      </c>
      <c r="I1558">
        <v>0</v>
      </c>
      <c r="J1558">
        <v>300</v>
      </c>
      <c r="K1558">
        <v>1665041673</v>
      </c>
      <c r="L1558">
        <v>9</v>
      </c>
      <c r="M1558" t="str">
        <f>VLOOKUP($F1558,Experiment!$A$2:$U$90,MATCH(Results!M$1,Experiment!$A$1:$U$1,0)+1,FALSE)</f>
        <v>R</v>
      </c>
      <c r="N1558">
        <f>IF(Table1[[#This Row],[Impact]]="I",0,1)</f>
        <v>1</v>
      </c>
      <c r="O1558" s="2">
        <f>VLOOKUP($F1558,Experiment!$A$2:$U$90,MATCH(Results!O$1,Experiment!$A$1:$U$1,0),FALSE)</f>
        <v>0</v>
      </c>
      <c r="P1558" s="3">
        <f>VLOOKUP($F1558,Experiment!$A$2:$U$90,MATCH(Results!P$1,Experiment!$A$1:$U$1,0),FALSE)</f>
        <v>0</v>
      </c>
      <c r="Q1558" s="2">
        <f>VLOOKUP($F1558,Experiment!$A$2:$U$90,MATCH(Results!Q$1,Experiment!$A$1:$U$1,0),FALSE)</f>
        <v>0</v>
      </c>
      <c r="R1558" s="3">
        <f>VLOOKUP($F1558,Experiment!$A$2:$U$90,MATCH(Results!R$1,Experiment!$A$1:$U$1,0),FALSE)</f>
        <v>0</v>
      </c>
      <c r="S1558" s="2">
        <f>VLOOKUP($F1558,Experiment!$A$2:$U$90,MATCH(Results!S$1,Experiment!$A$1:$U$1,0),FALSE)</f>
        <v>0</v>
      </c>
      <c r="T1558" s="2">
        <f>VLOOKUP($F1558,Experiment!$A$2:$U$90,MATCH(Results!T$1,Experiment!$A$1:$U$1,0),FALSE)</f>
        <v>0</v>
      </c>
      <c r="U1558" s="2">
        <f>VLOOKUP($F1558,Experiment!$A$2:$U$90,MATCH(Results!U$1,Experiment!$A$1:$U$1,0),FALSE)</f>
        <v>0</v>
      </c>
      <c r="V1558" s="2">
        <f>VLOOKUP($F1558,Experiment!$A$2:$U$90,MATCH(Results!V$1,Experiment!$A$1:$U$1,0),FALSE)</f>
        <v>0</v>
      </c>
      <c r="W1558" s="3">
        <f>VLOOKUP($F1558,Experiment!$A$2:$U$90,MATCH(Results!W$1,Experiment!$A$1:$U$1,0),FALSE)</f>
        <v>0</v>
      </c>
      <c r="X1558" s="3">
        <f>VLOOKUP($F1558,Experiment!$A$2:$U$90,MATCH(Results!X$1,Experiment!$A$1:$U$1,0),FALSE)</f>
        <v>0</v>
      </c>
      <c r="Y1558" s="2">
        <f>VLOOKUP($F1558,Experiment!$A$2:$U$90,MATCH(Results!Y$1,Experiment!$A$1:$U$1,0),FALSE)</f>
        <v>0</v>
      </c>
      <c r="Z1558" s="3">
        <f>VLOOKUP($F1558,Experiment!$A$2:$U$90,MATCH(Results!Z$1,Experiment!$A$1:$U$1,0),FALSE)</f>
        <v>0</v>
      </c>
      <c r="AA1558" s="3">
        <f>VLOOKUP($F1558,Experiment!$A$2:$U$90,MATCH(Results!AA$1,Experiment!$A$1:$U$1,0),FALSE)</f>
        <v>0</v>
      </c>
      <c r="AB1558" s="3">
        <f>VLOOKUP($F1558,Experiment!$A$2:$U$90,MATCH(Results!AB$1,Experiment!$A$1:$U$1,0),FALSE)</f>
        <v>0</v>
      </c>
      <c r="AC1558" s="3">
        <f>VLOOKUP($F1558,Experiment!$A$2:$U$90,MATCH(Results!AC$1,Experiment!$A$1:$U$1,0),FALSE)</f>
        <v>0</v>
      </c>
      <c r="AD1558" s="2">
        <f>VLOOKUP($F1558,Experiment!$A$2:$U$90,MATCH(Results!AD$1,Experiment!$A$1:$U$1,0),FALSE)</f>
        <v>0</v>
      </c>
      <c r="AE1558" s="2">
        <f>VLOOKUP($F1558,Experiment!$A$2:$U$90,MATCH(Results!AE$1,Experiment!$A$1:$U$1,0),FALSE)</f>
        <v>0</v>
      </c>
      <c r="AF1558" s="2">
        <f>VLOOKUP($F1558,Experiment!$A$2:$U$90,MATCH(Results!AF$1,Experiment!$A$1:$U$1,0),FALSE)</f>
        <v>0</v>
      </c>
      <c r="AG1558" s="2"/>
      <c r="AH1558" s="3">
        <f>VLOOKUP($F1558,Experiment!$A$2:$W$90,MATCH(Results!AH$1,Experiment!$A$1:$W$1,0),FALSE)</f>
        <v>0</v>
      </c>
      <c r="AI1558" s="2">
        <f>VLOOKUP($F1558,Experiment!$A$2:$X$90,MATCH(Results!AI$1,Experiment!$A$1:$X$1,0),FALSE)</f>
        <v>0</v>
      </c>
      <c r="AJ1558" s="2">
        <f>Table1[[#This Row],[Gain]]^Table1[[#This Row],[θ]]</f>
        <v>0</v>
      </c>
      <c r="AK1558" s="2">
        <f>-Table1[[#This Row],[λ]]*-Table1[[#This Row],[Loss]]^Table1[[#This Row],[θ]]</f>
        <v>0</v>
      </c>
      <c r="AL1558" s="2">
        <f>Table1[[#This Row],[v_n_w_g]]-Table1[[#This Row],[v_n_w_l]]</f>
        <v>0</v>
      </c>
      <c r="AM1558" s="2">
        <f>IF(Table1[[#This Row],[diff_v]]&gt;=1,1,0)</f>
        <v>0</v>
      </c>
    </row>
    <row r="1559" spans="1:39" hidden="1" x14ac:dyDescent="0.3">
      <c r="A1559">
        <v>6</v>
      </c>
      <c r="B1559" t="s">
        <v>48</v>
      </c>
      <c r="C1559" s="22">
        <f>VLOOKUP(Table1[[#This Row],[Subject]],'Subject Profile'!$A$2:$E$8,4,FALSE)</f>
        <v>1</v>
      </c>
      <c r="D1559" s="22">
        <f>VLOOKUP(Table1[[#This Row],[Subject]],'Subject Profile'!$A$2:$E$8,5,FALSE)</f>
        <v>-2</v>
      </c>
      <c r="E1559" t="s">
        <v>109</v>
      </c>
      <c r="F1559" t="s">
        <v>53</v>
      </c>
      <c r="G1559" t="s">
        <v>5</v>
      </c>
      <c r="H1559">
        <f>IF(Table1[[#This Row],[decision]]="accept",1,0)</f>
        <v>0</v>
      </c>
      <c r="I1559">
        <v>0</v>
      </c>
      <c r="J1559">
        <v>300</v>
      </c>
      <c r="K1559">
        <v>1665041683</v>
      </c>
      <c r="L1559">
        <v>10</v>
      </c>
      <c r="M1559" t="str">
        <f>VLOOKUP($F1559,Experiment!$A$2:$U$90,MATCH(Results!M$1,Experiment!$A$1:$U$1,0)+1,FALSE)</f>
        <v>G</v>
      </c>
      <c r="N1559">
        <f>IF(Table1[[#This Row],[Impact]]="I",0,1)</f>
        <v>1</v>
      </c>
      <c r="O1559" s="2">
        <f>VLOOKUP($F1559,Experiment!$A$2:$U$90,MATCH(Results!O$1,Experiment!$A$1:$U$1,0),FALSE)</f>
        <v>-10</v>
      </c>
      <c r="P1559" s="3">
        <f>VLOOKUP($F1559,Experiment!$A$2:$U$90,MATCH(Results!P$1,Experiment!$A$1:$U$1,0),FALSE)</f>
        <v>0.5</v>
      </c>
      <c r="Q1559" s="2">
        <f>VLOOKUP($F1559,Experiment!$A$2:$U$90,MATCH(Results!Q$1,Experiment!$A$1:$U$1,0),FALSE)</f>
        <v>0</v>
      </c>
      <c r="R1559" s="3">
        <f>VLOOKUP($F1559,Experiment!$A$2:$U$90,MATCH(Results!R$1,Experiment!$A$1:$U$1,0),FALSE)</f>
        <v>0.5</v>
      </c>
      <c r="S1559" s="2">
        <f>VLOOKUP($F1559,Experiment!$A$2:$U$90,MATCH(Results!S$1,Experiment!$A$1:$U$1,0),FALSE)</f>
        <v>-5</v>
      </c>
      <c r="T1559" s="2">
        <f>VLOOKUP($F1559,Experiment!$A$2:$U$90,MATCH(Results!T$1,Experiment!$A$1:$U$1,0),FALSE)</f>
        <v>25</v>
      </c>
      <c r="U1559" s="2">
        <f>VLOOKUP($F1559,Experiment!$A$2:$U$90,MATCH(Results!U$1,Experiment!$A$1:$U$1,0),FALSE)</f>
        <v>5</v>
      </c>
      <c r="V1559" s="2">
        <f>VLOOKUP($F1559,Experiment!$A$2:$U$90,MATCH(Results!V$1,Experiment!$A$1:$U$1,0),FALSE)</f>
        <v>4</v>
      </c>
      <c r="W1559" s="3">
        <f>VLOOKUP($F1559,Experiment!$A$2:$U$90,MATCH(Results!W$1,Experiment!$A$1:$U$1,0),FALSE)</f>
        <v>0.25</v>
      </c>
      <c r="X1559" s="3">
        <f>VLOOKUP($F1559,Experiment!$A$2:$U$90,MATCH(Results!X$1,Experiment!$A$1:$U$1,0),FALSE)</f>
        <v>0.75</v>
      </c>
      <c r="Y1559" s="2">
        <f>VLOOKUP($F1559,Experiment!$A$2:$U$90,MATCH(Results!Y$1,Experiment!$A$1:$U$1,0),FALSE)</f>
        <v>2</v>
      </c>
      <c r="Z1559" s="3">
        <f>VLOOKUP($F1559,Experiment!$A$2:$U$90,MATCH(Results!Z$1,Experiment!$A$1:$U$1,0),FALSE)</f>
        <v>0.5</v>
      </c>
      <c r="AA1559" s="3">
        <f>VLOOKUP($F1559,Experiment!$A$2:$U$90,MATCH(Results!AA$1,Experiment!$A$1:$U$1,0),FALSE)</f>
        <v>0.25</v>
      </c>
      <c r="AB1559" s="3">
        <f>VLOOKUP($F1559,Experiment!$A$2:$U$90,MATCH(Results!AB$1,Experiment!$A$1:$U$1,0),FALSE)</f>
        <v>0.625</v>
      </c>
      <c r="AC1559" s="3">
        <f>VLOOKUP($F1559,Experiment!$A$2:$U$90,MATCH(Results!AC$1,Experiment!$A$1:$U$1,0),FALSE)</f>
        <v>0.375</v>
      </c>
      <c r="AD1559" s="2">
        <f>VLOOKUP($F1559,Experiment!$A$2:$U$90,MATCH(Results!AD$1,Experiment!$A$1:$U$1,0),FALSE)</f>
        <v>-6.25</v>
      </c>
      <c r="AE1559" s="2">
        <f>VLOOKUP($F1559,Experiment!$A$2:$U$90,MATCH(Results!AE$1,Experiment!$A$1:$U$1,0),FALSE)</f>
        <v>23.4375</v>
      </c>
      <c r="AF1559" s="2">
        <f>VLOOKUP($F1559,Experiment!$A$2:$U$90,MATCH(Results!AF$1,Experiment!$A$1:$U$1,0),FALSE)</f>
        <v>4.8412291827592711</v>
      </c>
      <c r="AG1559" s="3">
        <f>VLOOKUP($F1559,Experiment!$A$2:$W$90,MATCH(Results!AG$1,Experiment!$A$1:$W$1,0),FALSE)</f>
        <v>0.82730419370997643</v>
      </c>
      <c r="AH1559" s="3">
        <f>VLOOKUP($F1559,Experiment!$A$2:$W$90,MATCH(Results!AH$1,Experiment!$A$1:$W$1,0),FALSE)</f>
        <v>0.38648875795104182</v>
      </c>
      <c r="AI1559" s="3">
        <f>VLOOKUP($F1559,Experiment!$A$2:$X$90,MATCH(Results!AI$1,Experiment!$A$1:$X$1,0),FALSE)</f>
        <v>0.61351124204895813</v>
      </c>
      <c r="AJ1559" s="2">
        <f>Table1[[#This Row],[Gain]]^Table1[[#This Row],[θ]]</f>
        <v>0</v>
      </c>
      <c r="AK1559" s="2">
        <f>-Table1[[#This Row],[λ]]*-Table1[[#This Row],[Loss]]^Table1[[#This Row],[θ]]</f>
        <v>20</v>
      </c>
      <c r="AL1559" s="2">
        <f>Table1[[#This Row],[v_n_w_g]]-Table1[[#This Row],[v_n_w_l]]</f>
        <v>-20</v>
      </c>
      <c r="AM1559" s="2">
        <f>IF(Table1[[#This Row],[diff_v]]&gt;=1,1,0)</f>
        <v>0</v>
      </c>
    </row>
    <row r="1560" spans="1:39" hidden="1" x14ac:dyDescent="0.3">
      <c r="A1560">
        <v>7</v>
      </c>
      <c r="B1560" t="s">
        <v>48</v>
      </c>
      <c r="C1560" s="22">
        <f>VLOOKUP(Table1[[#This Row],[Subject]],'Subject Profile'!$A$2:$E$8,4,FALSE)</f>
        <v>1</v>
      </c>
      <c r="D1560" s="22">
        <f>VLOOKUP(Table1[[#This Row],[Subject]],'Subject Profile'!$A$2:$E$8,5,FALSE)</f>
        <v>-2</v>
      </c>
      <c r="E1560" t="s">
        <v>109</v>
      </c>
      <c r="F1560" t="s">
        <v>87</v>
      </c>
      <c r="G1560" t="s">
        <v>5</v>
      </c>
      <c r="H1560">
        <f>IF(Table1[[#This Row],[decision]]="accept",1,0)</f>
        <v>0</v>
      </c>
      <c r="I1560">
        <v>0</v>
      </c>
      <c r="J1560">
        <v>300</v>
      </c>
      <c r="K1560">
        <v>1665041687</v>
      </c>
      <c r="L1560">
        <v>4</v>
      </c>
      <c r="M1560" t="str">
        <f>VLOOKUP($F1560,Experiment!$A$2:$U$90,MATCH(Results!M$1,Experiment!$A$1:$U$1,0)+1,FALSE)</f>
        <v>G</v>
      </c>
      <c r="N1560">
        <f>IF(Table1[[#This Row],[Impact]]="I",0,1)</f>
        <v>1</v>
      </c>
      <c r="O1560" s="2">
        <f>VLOOKUP($F1560,Experiment!$A$2:$U$90,MATCH(Results!O$1,Experiment!$A$1:$U$1,0),FALSE)</f>
        <v>-90</v>
      </c>
      <c r="P1560" s="3">
        <f>VLOOKUP($F1560,Experiment!$A$2:$U$90,MATCH(Results!P$1,Experiment!$A$1:$U$1,0),FALSE)</f>
        <v>0.5</v>
      </c>
      <c r="Q1560" s="2">
        <f>VLOOKUP($F1560,Experiment!$A$2:$U$90,MATCH(Results!Q$1,Experiment!$A$1:$U$1,0),FALSE)</f>
        <v>90</v>
      </c>
      <c r="R1560" s="3">
        <f>VLOOKUP($F1560,Experiment!$A$2:$U$90,MATCH(Results!R$1,Experiment!$A$1:$U$1,0),FALSE)</f>
        <v>0.5</v>
      </c>
      <c r="S1560" s="2">
        <f>VLOOKUP($F1560,Experiment!$A$2:$U$90,MATCH(Results!S$1,Experiment!$A$1:$U$1,0),FALSE)</f>
        <v>0</v>
      </c>
      <c r="T1560" s="2">
        <f>VLOOKUP($F1560,Experiment!$A$2:$U$90,MATCH(Results!T$1,Experiment!$A$1:$U$1,0),FALSE)</f>
        <v>8100</v>
      </c>
      <c r="U1560" s="2">
        <f>VLOOKUP($F1560,Experiment!$A$2:$U$90,MATCH(Results!U$1,Experiment!$A$1:$U$1,0),FALSE)</f>
        <v>90</v>
      </c>
      <c r="V1560" s="2">
        <f>VLOOKUP($F1560,Experiment!$A$2:$U$90,MATCH(Results!V$1,Experiment!$A$1:$U$1,0),FALSE)</f>
        <v>2</v>
      </c>
      <c r="W1560" s="3">
        <f>VLOOKUP($F1560,Experiment!$A$2:$U$90,MATCH(Results!W$1,Experiment!$A$1:$U$1,0),FALSE)</f>
        <v>0.25</v>
      </c>
      <c r="X1560" s="3">
        <f>VLOOKUP($F1560,Experiment!$A$2:$U$90,MATCH(Results!X$1,Experiment!$A$1:$U$1,0),FALSE)</f>
        <v>0.75</v>
      </c>
      <c r="Y1560" s="2">
        <f>VLOOKUP($F1560,Experiment!$A$2:$U$90,MATCH(Results!Y$1,Experiment!$A$1:$U$1,0),FALSE)</f>
        <v>2</v>
      </c>
      <c r="Z1560" s="3">
        <f>VLOOKUP($F1560,Experiment!$A$2:$U$90,MATCH(Results!Z$1,Experiment!$A$1:$U$1,0),FALSE)</f>
        <v>0.5</v>
      </c>
      <c r="AA1560" s="3">
        <f>VLOOKUP($F1560,Experiment!$A$2:$U$90,MATCH(Results!AA$1,Experiment!$A$1:$U$1,0),FALSE)</f>
        <v>0.25</v>
      </c>
      <c r="AB1560" s="3">
        <f>VLOOKUP($F1560,Experiment!$A$2:$U$90,MATCH(Results!AB$1,Experiment!$A$1:$U$1,0),FALSE)</f>
        <v>0.625</v>
      </c>
      <c r="AC1560" s="3">
        <f>VLOOKUP($F1560,Experiment!$A$2:$U$90,MATCH(Results!AC$1,Experiment!$A$1:$U$1,0),FALSE)</f>
        <v>0.375</v>
      </c>
      <c r="AD1560" s="2">
        <f>VLOOKUP($F1560,Experiment!$A$2:$U$90,MATCH(Results!AD$1,Experiment!$A$1:$U$1,0),FALSE)</f>
        <v>-22.5</v>
      </c>
      <c r="AE1560" s="2">
        <f>VLOOKUP($F1560,Experiment!$A$2:$U$90,MATCH(Results!AE$1,Experiment!$A$1:$U$1,0),FALSE)</f>
        <v>7593.75</v>
      </c>
      <c r="AF1560" s="2">
        <f>VLOOKUP($F1560,Experiment!$A$2:$U$90,MATCH(Results!AF$1,Experiment!$A$1:$U$1,0),FALSE)</f>
        <v>87.142125289666879</v>
      </c>
      <c r="AG1560" s="3">
        <f>VLOOKUP($F1560,Experiment!$A$2:$W$90,MATCH(Results!AG$1,Experiment!$A$1:$W$1,0),FALSE)</f>
        <v>0.82730419370997643</v>
      </c>
      <c r="AH1560" s="3">
        <f>VLOOKUP($F1560,Experiment!$A$2:$W$90,MATCH(Results!AH$1,Experiment!$A$1:$W$1,0),FALSE)</f>
        <v>0.38648875795104182</v>
      </c>
      <c r="AI1560" s="3">
        <f>VLOOKUP($F1560,Experiment!$A$2:$X$90,MATCH(Results!AI$1,Experiment!$A$1:$X$1,0),FALSE)</f>
        <v>0.61351124204895813</v>
      </c>
      <c r="AJ1560" s="2">
        <f>Table1[[#This Row],[Gain]]^Table1[[#This Row],[θ]]</f>
        <v>90</v>
      </c>
      <c r="AK1560" s="2">
        <f>-Table1[[#This Row],[λ]]*-Table1[[#This Row],[Loss]]^Table1[[#This Row],[θ]]</f>
        <v>180</v>
      </c>
      <c r="AL1560" s="2">
        <f>Table1[[#This Row],[v_n_w_g]]-Table1[[#This Row],[v_n_w_l]]</f>
        <v>-90</v>
      </c>
      <c r="AM1560" s="2">
        <f>IF(Table1[[#This Row],[diff_v]]&gt;=1,1,0)</f>
        <v>0</v>
      </c>
    </row>
    <row r="1561" spans="1:39" hidden="1" x14ac:dyDescent="0.3">
      <c r="A1561">
        <v>8</v>
      </c>
      <c r="B1561" t="s">
        <v>48</v>
      </c>
      <c r="C1561" s="22">
        <f>VLOOKUP(Table1[[#This Row],[Subject]],'Subject Profile'!$A$2:$E$8,4,FALSE)</f>
        <v>1</v>
      </c>
      <c r="D1561" s="22">
        <f>VLOOKUP(Table1[[#This Row],[Subject]],'Subject Profile'!$A$2:$E$8,5,FALSE)</f>
        <v>-2</v>
      </c>
      <c r="E1561" t="s">
        <v>109</v>
      </c>
      <c r="F1561" t="s">
        <v>98</v>
      </c>
      <c r="G1561" t="s">
        <v>5</v>
      </c>
      <c r="H1561">
        <f>IF(Table1[[#This Row],[decision]]="accept",1,0)</f>
        <v>0</v>
      </c>
      <c r="I1561">
        <v>0</v>
      </c>
      <c r="J1561">
        <v>300</v>
      </c>
      <c r="K1561">
        <v>1665041690</v>
      </c>
      <c r="L1561">
        <v>3</v>
      </c>
      <c r="M1561" t="str">
        <f>VLOOKUP($F1561,Experiment!$A$2:$U$90,MATCH(Results!M$1,Experiment!$A$1:$U$1,0)+1,FALSE)</f>
        <v>I</v>
      </c>
      <c r="N1561">
        <f>IF(Table1[[#This Row],[Impact]]="I",0,1)</f>
        <v>0</v>
      </c>
      <c r="O1561" s="2">
        <f>VLOOKUP($F1561,Experiment!$A$2:$U$90,MATCH(Results!O$1,Experiment!$A$1:$U$1,0),FALSE)</f>
        <v>-10</v>
      </c>
      <c r="P1561" s="3">
        <f>VLOOKUP($F1561,Experiment!$A$2:$U$90,MATCH(Results!P$1,Experiment!$A$1:$U$1,0),FALSE)</f>
        <v>0.5</v>
      </c>
      <c r="Q1561" s="2">
        <f>VLOOKUP($F1561,Experiment!$A$2:$U$90,MATCH(Results!Q$1,Experiment!$A$1:$U$1,0),FALSE)</f>
        <v>0</v>
      </c>
      <c r="R1561" s="3">
        <f>VLOOKUP($F1561,Experiment!$A$2:$U$90,MATCH(Results!R$1,Experiment!$A$1:$U$1,0),FALSE)</f>
        <v>0.5</v>
      </c>
      <c r="S1561" s="2">
        <f>VLOOKUP($F1561,Experiment!$A$2:$U$90,MATCH(Results!S$1,Experiment!$A$1:$U$1,0),FALSE)</f>
        <v>-5</v>
      </c>
      <c r="T1561" s="2">
        <f>VLOOKUP($F1561,Experiment!$A$2:$U$90,MATCH(Results!T$1,Experiment!$A$1:$U$1,0),FALSE)</f>
        <v>25</v>
      </c>
      <c r="U1561" s="2">
        <f>VLOOKUP($F1561,Experiment!$A$2:$U$90,MATCH(Results!U$1,Experiment!$A$1:$U$1,0),FALSE)</f>
        <v>5</v>
      </c>
      <c r="V1561" s="2">
        <f>VLOOKUP($F1561,Experiment!$A$2:$U$90,MATCH(Results!V$1,Experiment!$A$1:$U$1,0),FALSE)</f>
        <v>2</v>
      </c>
      <c r="W1561" s="3">
        <f>VLOOKUP($F1561,Experiment!$A$2:$U$90,MATCH(Results!W$1,Experiment!$A$1:$U$1,0),FALSE)</f>
        <v>0.25</v>
      </c>
      <c r="X1561" s="3">
        <f>VLOOKUP($F1561,Experiment!$A$2:$U$90,MATCH(Results!X$1,Experiment!$A$1:$U$1,0),FALSE)</f>
        <v>0.75</v>
      </c>
      <c r="Y1561" s="2">
        <f>VLOOKUP($F1561,Experiment!$A$2:$U$90,MATCH(Results!Y$1,Experiment!$A$1:$U$1,0),FALSE)</f>
        <v>2</v>
      </c>
      <c r="Z1561" s="3">
        <f>VLOOKUP($F1561,Experiment!$A$2:$U$90,MATCH(Results!Z$1,Experiment!$A$1:$U$1,0),FALSE)</f>
        <v>0.5</v>
      </c>
      <c r="AA1561" s="3">
        <f>VLOOKUP($F1561,Experiment!$A$2:$U$90,MATCH(Results!AA$1,Experiment!$A$1:$U$1,0),FALSE)</f>
        <v>0.25</v>
      </c>
      <c r="AB1561" s="3">
        <f>VLOOKUP($F1561,Experiment!$A$2:$U$90,MATCH(Results!AB$1,Experiment!$A$1:$U$1,0),FALSE)</f>
        <v>0.625</v>
      </c>
      <c r="AC1561" s="3">
        <f>VLOOKUP($F1561,Experiment!$A$2:$U$90,MATCH(Results!AC$1,Experiment!$A$1:$U$1,0),FALSE)</f>
        <v>0.375</v>
      </c>
      <c r="AD1561" s="2">
        <f>VLOOKUP($F1561,Experiment!$A$2:$U$90,MATCH(Results!AD$1,Experiment!$A$1:$U$1,0),FALSE)</f>
        <v>-6.25</v>
      </c>
      <c r="AE1561" s="2">
        <f>VLOOKUP($F1561,Experiment!$A$2:$U$90,MATCH(Results!AE$1,Experiment!$A$1:$U$1,0),FALSE)</f>
        <v>23.4375</v>
      </c>
      <c r="AF1561" s="2">
        <f>VLOOKUP($F1561,Experiment!$A$2:$U$90,MATCH(Results!AF$1,Experiment!$A$1:$U$1,0),FALSE)</f>
        <v>4.8412291827592711</v>
      </c>
      <c r="AG1561" s="3">
        <f>VLOOKUP($F1561,Experiment!$A$2:$W$90,MATCH(Results!AG$1,Experiment!$A$1:$W$1,0),FALSE)</f>
        <v>0.82730419370997643</v>
      </c>
      <c r="AH1561" s="3">
        <f>VLOOKUP($F1561,Experiment!$A$2:$W$90,MATCH(Results!AH$1,Experiment!$A$1:$W$1,0),FALSE)</f>
        <v>0.38648875795104182</v>
      </c>
      <c r="AI1561" s="3">
        <f>VLOOKUP($F1561,Experiment!$A$2:$X$90,MATCH(Results!AI$1,Experiment!$A$1:$X$1,0),FALSE)</f>
        <v>0.61351124204895813</v>
      </c>
      <c r="AJ1561" s="2">
        <f>Table1[[#This Row],[Gain]]^Table1[[#This Row],[θ]]</f>
        <v>0</v>
      </c>
      <c r="AK1561" s="2">
        <f>-Table1[[#This Row],[λ]]*-Table1[[#This Row],[Loss]]^Table1[[#This Row],[θ]]</f>
        <v>20</v>
      </c>
      <c r="AL1561" s="2">
        <f>Table1[[#This Row],[v_n_w_g]]-Table1[[#This Row],[v_n_w_l]]</f>
        <v>-20</v>
      </c>
      <c r="AM1561" s="2">
        <f>IF(Table1[[#This Row],[diff_v]]&gt;=1,1,0)</f>
        <v>0</v>
      </c>
    </row>
    <row r="1562" spans="1:39" hidden="1" x14ac:dyDescent="0.3">
      <c r="A1562">
        <v>9</v>
      </c>
      <c r="B1562" t="s">
        <v>48</v>
      </c>
      <c r="C1562" s="22">
        <f>VLOOKUP(Table1[[#This Row],[Subject]],'Subject Profile'!$A$2:$E$8,4,FALSE)</f>
        <v>1</v>
      </c>
      <c r="D1562" s="22">
        <f>VLOOKUP(Table1[[#This Row],[Subject]],'Subject Profile'!$A$2:$E$8,5,FALSE)</f>
        <v>-2</v>
      </c>
      <c r="E1562" t="s">
        <v>109</v>
      </c>
      <c r="F1562" t="s">
        <v>60</v>
      </c>
      <c r="G1562" t="s">
        <v>61</v>
      </c>
      <c r="H1562">
        <f>IF(Table1[[#This Row],[decision]]="accept",1,0)</f>
        <v>0</v>
      </c>
      <c r="I1562">
        <v>0</v>
      </c>
      <c r="J1562">
        <v>300</v>
      </c>
      <c r="K1562">
        <v>1665041692</v>
      </c>
      <c r="L1562">
        <v>2</v>
      </c>
      <c r="M1562" t="str">
        <f>VLOOKUP($F1562,Experiment!$A$2:$U$90,MATCH(Results!M$1,Experiment!$A$1:$U$1,0)+1,FALSE)</f>
        <v>D</v>
      </c>
      <c r="N1562">
        <f>IF(Table1[[#This Row],[Impact]]="I",0,1)</f>
        <v>1</v>
      </c>
      <c r="O1562" s="2">
        <f>VLOOKUP($F1562,Experiment!$A$2:$U$90,MATCH(Results!O$1,Experiment!$A$1:$U$1,0),FALSE)</f>
        <v>0</v>
      </c>
      <c r="P1562" s="3">
        <f>VLOOKUP($F1562,Experiment!$A$2:$U$90,MATCH(Results!P$1,Experiment!$A$1:$U$1,0),FALSE)</f>
        <v>0</v>
      </c>
      <c r="Q1562" s="2">
        <f>VLOOKUP($F1562,Experiment!$A$2:$U$90,MATCH(Results!Q$1,Experiment!$A$1:$U$1,0),FALSE)</f>
        <v>0</v>
      </c>
      <c r="R1562" s="3">
        <f>VLOOKUP($F1562,Experiment!$A$2:$U$90,MATCH(Results!R$1,Experiment!$A$1:$U$1,0),FALSE)</f>
        <v>0</v>
      </c>
      <c r="S1562" s="2">
        <f>VLOOKUP($F1562,Experiment!$A$2:$U$90,MATCH(Results!S$1,Experiment!$A$1:$U$1,0),FALSE)</f>
        <v>0</v>
      </c>
      <c r="T1562" s="2">
        <f>VLOOKUP($F1562,Experiment!$A$2:$U$90,MATCH(Results!T$1,Experiment!$A$1:$U$1,0),FALSE)</f>
        <v>0</v>
      </c>
      <c r="U1562" s="2">
        <f>VLOOKUP($F1562,Experiment!$A$2:$U$90,MATCH(Results!U$1,Experiment!$A$1:$U$1,0),FALSE)</f>
        <v>0</v>
      </c>
      <c r="V1562" s="2">
        <f>VLOOKUP($F1562,Experiment!$A$2:$U$90,MATCH(Results!V$1,Experiment!$A$1:$U$1,0),FALSE)</f>
        <v>0</v>
      </c>
      <c r="W1562" s="3">
        <f>VLOOKUP($F1562,Experiment!$A$2:$U$90,MATCH(Results!W$1,Experiment!$A$1:$U$1,0),FALSE)</f>
        <v>0</v>
      </c>
      <c r="X1562" s="3">
        <f>VLOOKUP($F1562,Experiment!$A$2:$U$90,MATCH(Results!X$1,Experiment!$A$1:$U$1,0),FALSE)</f>
        <v>0</v>
      </c>
      <c r="Y1562" s="2">
        <f>VLOOKUP($F1562,Experiment!$A$2:$U$90,MATCH(Results!Y$1,Experiment!$A$1:$U$1,0),FALSE)</f>
        <v>0</v>
      </c>
      <c r="Z1562" s="3">
        <f>VLOOKUP($F1562,Experiment!$A$2:$U$90,MATCH(Results!Z$1,Experiment!$A$1:$U$1,0),FALSE)</f>
        <v>0</v>
      </c>
      <c r="AA1562" s="3">
        <f>VLOOKUP($F1562,Experiment!$A$2:$U$90,MATCH(Results!AA$1,Experiment!$A$1:$U$1,0),FALSE)</f>
        <v>0</v>
      </c>
      <c r="AB1562" s="3">
        <f>VLOOKUP($F1562,Experiment!$A$2:$U$90,MATCH(Results!AB$1,Experiment!$A$1:$U$1,0),FALSE)</f>
        <v>0</v>
      </c>
      <c r="AC1562" s="3">
        <f>VLOOKUP($F1562,Experiment!$A$2:$U$90,MATCH(Results!AC$1,Experiment!$A$1:$U$1,0),FALSE)</f>
        <v>0</v>
      </c>
      <c r="AD1562" s="2">
        <f>VLOOKUP($F1562,Experiment!$A$2:$U$90,MATCH(Results!AD$1,Experiment!$A$1:$U$1,0),FALSE)</f>
        <v>0</v>
      </c>
      <c r="AE1562" s="2">
        <f>VLOOKUP($F1562,Experiment!$A$2:$U$90,MATCH(Results!AE$1,Experiment!$A$1:$U$1,0),FALSE)</f>
        <v>0</v>
      </c>
      <c r="AF1562" s="2">
        <f>VLOOKUP($F1562,Experiment!$A$2:$U$90,MATCH(Results!AF$1,Experiment!$A$1:$U$1,0),FALSE)</f>
        <v>0</v>
      </c>
      <c r="AG1562" s="2"/>
      <c r="AH1562" s="3">
        <f>VLOOKUP($F1562,Experiment!$A$2:$W$90,MATCH(Results!AH$1,Experiment!$A$1:$W$1,0),FALSE)</f>
        <v>0</v>
      </c>
      <c r="AI1562" s="2">
        <f>VLOOKUP($F1562,Experiment!$A$2:$X$90,MATCH(Results!AI$1,Experiment!$A$1:$X$1,0),FALSE)</f>
        <v>0</v>
      </c>
      <c r="AJ1562" s="2">
        <f>Table1[[#This Row],[Gain]]^Table1[[#This Row],[θ]]</f>
        <v>0</v>
      </c>
      <c r="AK1562" s="2">
        <f>-Table1[[#This Row],[λ]]*-Table1[[#This Row],[Loss]]^Table1[[#This Row],[θ]]</f>
        <v>0</v>
      </c>
      <c r="AL1562" s="2">
        <f>Table1[[#This Row],[v_n_w_g]]-Table1[[#This Row],[v_n_w_l]]</f>
        <v>0</v>
      </c>
      <c r="AM1562" s="2">
        <f>IF(Table1[[#This Row],[diff_v]]&gt;=1,1,0)</f>
        <v>0</v>
      </c>
    </row>
    <row r="1563" spans="1:39" hidden="1" x14ac:dyDescent="0.3">
      <c r="A1563">
        <v>10</v>
      </c>
      <c r="B1563" t="s">
        <v>48</v>
      </c>
      <c r="C1563" s="22">
        <f>VLOOKUP(Table1[[#This Row],[Subject]],'Subject Profile'!$A$2:$E$8,4,FALSE)</f>
        <v>1</v>
      </c>
      <c r="D1563" s="22">
        <f>VLOOKUP(Table1[[#This Row],[Subject]],'Subject Profile'!$A$2:$E$8,5,FALSE)</f>
        <v>-2</v>
      </c>
      <c r="E1563" t="s">
        <v>109</v>
      </c>
      <c r="F1563" t="s">
        <v>66</v>
      </c>
      <c r="G1563" t="s">
        <v>7</v>
      </c>
      <c r="H1563">
        <f>IF(Table1[[#This Row],[decision]]="accept",1,0)</f>
        <v>1</v>
      </c>
      <c r="I1563">
        <v>20</v>
      </c>
      <c r="J1563">
        <v>320</v>
      </c>
      <c r="K1563">
        <v>1665041698</v>
      </c>
      <c r="L1563">
        <v>6</v>
      </c>
      <c r="M1563" t="str">
        <f>VLOOKUP($F1563,Experiment!$A$2:$U$90,MATCH(Results!M$1,Experiment!$A$1:$U$1,0)+1,FALSE)</f>
        <v>G</v>
      </c>
      <c r="N1563">
        <f>IF(Table1[[#This Row],[Impact]]="I",0,1)</f>
        <v>1</v>
      </c>
      <c r="O1563" s="2">
        <f>VLOOKUP($F1563,Experiment!$A$2:$U$90,MATCH(Results!O$1,Experiment!$A$1:$U$1,0),FALSE)</f>
        <v>-10</v>
      </c>
      <c r="P1563" s="3">
        <f>VLOOKUP($F1563,Experiment!$A$2:$U$90,MATCH(Results!P$1,Experiment!$A$1:$U$1,0),FALSE)</f>
        <v>0.5</v>
      </c>
      <c r="Q1563" s="2">
        <f>VLOOKUP($F1563,Experiment!$A$2:$U$90,MATCH(Results!Q$1,Experiment!$A$1:$U$1,0),FALSE)</f>
        <v>20</v>
      </c>
      <c r="R1563" s="3">
        <f>VLOOKUP($F1563,Experiment!$A$2:$U$90,MATCH(Results!R$1,Experiment!$A$1:$U$1,0),FALSE)</f>
        <v>0.5</v>
      </c>
      <c r="S1563" s="2">
        <f>VLOOKUP($F1563,Experiment!$A$2:$U$90,MATCH(Results!S$1,Experiment!$A$1:$U$1,0),FALSE)</f>
        <v>5</v>
      </c>
      <c r="T1563" s="2">
        <f>VLOOKUP($F1563,Experiment!$A$2:$U$90,MATCH(Results!T$1,Experiment!$A$1:$U$1,0),FALSE)</f>
        <v>225</v>
      </c>
      <c r="U1563" s="2">
        <f>VLOOKUP($F1563,Experiment!$A$2:$U$90,MATCH(Results!U$1,Experiment!$A$1:$U$1,0),FALSE)</f>
        <v>15</v>
      </c>
      <c r="V1563" s="2">
        <f>VLOOKUP($F1563,Experiment!$A$2:$U$90,MATCH(Results!V$1,Experiment!$A$1:$U$1,0),FALSE)</f>
        <v>2</v>
      </c>
      <c r="W1563" s="3">
        <f>VLOOKUP($F1563,Experiment!$A$2:$U$90,MATCH(Results!W$1,Experiment!$A$1:$U$1,0),FALSE)</f>
        <v>0.25</v>
      </c>
      <c r="X1563" s="3">
        <f>VLOOKUP($F1563,Experiment!$A$2:$U$90,MATCH(Results!X$1,Experiment!$A$1:$U$1,0),FALSE)</f>
        <v>0.75</v>
      </c>
      <c r="Y1563" s="2">
        <f>VLOOKUP($F1563,Experiment!$A$2:$U$90,MATCH(Results!Y$1,Experiment!$A$1:$U$1,0),FALSE)</f>
        <v>2</v>
      </c>
      <c r="Z1563" s="3">
        <f>VLOOKUP($F1563,Experiment!$A$2:$U$90,MATCH(Results!Z$1,Experiment!$A$1:$U$1,0),FALSE)</f>
        <v>0.5</v>
      </c>
      <c r="AA1563" s="3">
        <f>VLOOKUP($F1563,Experiment!$A$2:$U$90,MATCH(Results!AA$1,Experiment!$A$1:$U$1,0),FALSE)</f>
        <v>0.25</v>
      </c>
      <c r="AB1563" s="3">
        <f>VLOOKUP($F1563,Experiment!$A$2:$U$90,MATCH(Results!AB$1,Experiment!$A$1:$U$1,0),FALSE)</f>
        <v>0.625</v>
      </c>
      <c r="AC1563" s="3">
        <f>VLOOKUP($F1563,Experiment!$A$2:$U$90,MATCH(Results!AC$1,Experiment!$A$1:$U$1,0),FALSE)</f>
        <v>0.375</v>
      </c>
      <c r="AD1563" s="2">
        <f>VLOOKUP($F1563,Experiment!$A$2:$U$90,MATCH(Results!AD$1,Experiment!$A$1:$U$1,0),FALSE)</f>
        <v>1.25</v>
      </c>
      <c r="AE1563" s="2">
        <f>VLOOKUP($F1563,Experiment!$A$2:$U$90,MATCH(Results!AE$1,Experiment!$A$1:$U$1,0),FALSE)</f>
        <v>210.9375</v>
      </c>
      <c r="AF1563" s="2">
        <f>VLOOKUP($F1563,Experiment!$A$2:$U$90,MATCH(Results!AF$1,Experiment!$A$1:$U$1,0),FALSE)</f>
        <v>14.523687548277813</v>
      </c>
      <c r="AG1563" s="3">
        <f>VLOOKUP($F1563,Experiment!$A$2:$W$90,MATCH(Results!AG$1,Experiment!$A$1:$W$1,0),FALSE)</f>
        <v>0.82730419370997643</v>
      </c>
      <c r="AH1563" s="3">
        <f>VLOOKUP($F1563,Experiment!$A$2:$W$90,MATCH(Results!AH$1,Experiment!$A$1:$W$1,0),FALSE)</f>
        <v>0.38648875795104182</v>
      </c>
      <c r="AI1563" s="3">
        <f>VLOOKUP($F1563,Experiment!$A$2:$X$90,MATCH(Results!AI$1,Experiment!$A$1:$X$1,0),FALSE)</f>
        <v>0.61351124204895813</v>
      </c>
      <c r="AJ1563" s="2">
        <f>Table1[[#This Row],[Gain]]^Table1[[#This Row],[θ]]</f>
        <v>20</v>
      </c>
      <c r="AK1563" s="2">
        <f>-Table1[[#This Row],[λ]]*-Table1[[#This Row],[Loss]]^Table1[[#This Row],[θ]]</f>
        <v>20</v>
      </c>
      <c r="AL1563" s="2">
        <f>Table1[[#This Row],[v_n_w_g]]-Table1[[#This Row],[v_n_w_l]]</f>
        <v>0</v>
      </c>
      <c r="AM1563" s="2">
        <f>IF(Table1[[#This Row],[diff_v]]&gt;=1,1,0)</f>
        <v>0</v>
      </c>
    </row>
    <row r="1564" spans="1:39" hidden="1" x14ac:dyDescent="0.3">
      <c r="A1564">
        <v>11</v>
      </c>
      <c r="B1564" t="s">
        <v>48</v>
      </c>
      <c r="C1564" s="22">
        <f>VLOOKUP(Table1[[#This Row],[Subject]],'Subject Profile'!$A$2:$E$8,4,FALSE)</f>
        <v>1</v>
      </c>
      <c r="D1564" s="22">
        <f>VLOOKUP(Table1[[#This Row],[Subject]],'Subject Profile'!$A$2:$E$8,5,FALSE)</f>
        <v>-2</v>
      </c>
      <c r="E1564" t="s">
        <v>109</v>
      </c>
      <c r="F1564" t="s">
        <v>54</v>
      </c>
      <c r="G1564" t="s">
        <v>5</v>
      </c>
      <c r="H1564">
        <f>IF(Table1[[#This Row],[decision]]="accept",1,0)</f>
        <v>0</v>
      </c>
      <c r="I1564">
        <v>0</v>
      </c>
      <c r="J1564">
        <v>320</v>
      </c>
      <c r="K1564">
        <v>1665041703</v>
      </c>
      <c r="L1564">
        <v>5</v>
      </c>
      <c r="M1564" t="str">
        <f>VLOOKUP($F1564,Experiment!$A$2:$U$90,MATCH(Results!M$1,Experiment!$A$1:$U$1,0)+1,FALSE)</f>
        <v>I</v>
      </c>
      <c r="N1564">
        <f>IF(Table1[[#This Row],[Impact]]="I",0,1)</f>
        <v>0</v>
      </c>
      <c r="O1564" s="2">
        <f>VLOOKUP($F1564,Experiment!$A$2:$U$90,MATCH(Results!O$1,Experiment!$A$1:$U$1,0),FALSE)</f>
        <v>-50</v>
      </c>
      <c r="P1564" s="3">
        <f>VLOOKUP($F1564,Experiment!$A$2:$U$90,MATCH(Results!P$1,Experiment!$A$1:$U$1,0),FALSE)</f>
        <v>0.5</v>
      </c>
      <c r="Q1564" s="2">
        <f>VLOOKUP($F1564,Experiment!$A$2:$U$90,MATCH(Results!Q$1,Experiment!$A$1:$U$1,0),FALSE)</f>
        <v>40</v>
      </c>
      <c r="R1564" s="3">
        <f>VLOOKUP($F1564,Experiment!$A$2:$U$90,MATCH(Results!R$1,Experiment!$A$1:$U$1,0),FALSE)</f>
        <v>0.5</v>
      </c>
      <c r="S1564" s="2">
        <f>VLOOKUP($F1564,Experiment!$A$2:$U$90,MATCH(Results!S$1,Experiment!$A$1:$U$1,0),FALSE)</f>
        <v>-5</v>
      </c>
      <c r="T1564" s="2">
        <f>VLOOKUP($F1564,Experiment!$A$2:$U$90,MATCH(Results!T$1,Experiment!$A$1:$U$1,0),FALSE)</f>
        <v>2025</v>
      </c>
      <c r="U1564" s="2">
        <f>VLOOKUP($F1564,Experiment!$A$2:$U$90,MATCH(Results!U$1,Experiment!$A$1:$U$1,0),FALSE)</f>
        <v>45</v>
      </c>
      <c r="V1564" s="2">
        <f>VLOOKUP($F1564,Experiment!$A$2:$U$90,MATCH(Results!V$1,Experiment!$A$1:$U$1,0),FALSE)</f>
        <v>4</v>
      </c>
      <c r="W1564" s="3">
        <f>VLOOKUP($F1564,Experiment!$A$2:$U$90,MATCH(Results!W$1,Experiment!$A$1:$U$1,0),FALSE)</f>
        <v>0.25</v>
      </c>
      <c r="X1564" s="3">
        <f>VLOOKUP($F1564,Experiment!$A$2:$U$90,MATCH(Results!X$1,Experiment!$A$1:$U$1,0),FALSE)</f>
        <v>0.75</v>
      </c>
      <c r="Y1564" s="2">
        <f>VLOOKUP($F1564,Experiment!$A$2:$U$90,MATCH(Results!Y$1,Experiment!$A$1:$U$1,0),FALSE)</f>
        <v>1</v>
      </c>
      <c r="Z1564" s="3">
        <f>VLOOKUP($F1564,Experiment!$A$2:$U$90,MATCH(Results!Z$1,Experiment!$A$1:$U$1,0),FALSE)</f>
        <v>0.25</v>
      </c>
      <c r="AA1564" s="3">
        <f>VLOOKUP($F1564,Experiment!$A$2:$U$90,MATCH(Results!AA$1,Experiment!$A$1:$U$1,0),FALSE)</f>
        <v>0.5</v>
      </c>
      <c r="AB1564" s="3">
        <f>VLOOKUP($F1564,Experiment!$A$2:$U$90,MATCH(Results!AB$1,Experiment!$A$1:$U$1,0),FALSE)</f>
        <v>0.375</v>
      </c>
      <c r="AC1564" s="3">
        <f>VLOOKUP($F1564,Experiment!$A$2:$U$90,MATCH(Results!AC$1,Experiment!$A$1:$U$1,0),FALSE)</f>
        <v>0.625</v>
      </c>
      <c r="AD1564" s="2">
        <f>VLOOKUP($F1564,Experiment!$A$2:$U$90,MATCH(Results!AD$1,Experiment!$A$1:$U$1,0),FALSE)</f>
        <v>6.25</v>
      </c>
      <c r="AE1564" s="2">
        <f>VLOOKUP($F1564,Experiment!$A$2:$U$90,MATCH(Results!AE$1,Experiment!$A$1:$U$1,0),FALSE)</f>
        <v>1898.4375</v>
      </c>
      <c r="AF1564" s="2">
        <f>VLOOKUP($F1564,Experiment!$A$2:$U$90,MATCH(Results!AF$1,Experiment!$A$1:$U$1,0),FALSE)</f>
        <v>43.571062644833439</v>
      </c>
      <c r="AG1564" s="3">
        <f>VLOOKUP($F1564,Experiment!$A$2:$W$90,MATCH(Results!AG$1,Experiment!$A$1:$W$1,0),FALSE)</f>
        <v>1</v>
      </c>
      <c r="AH1564" s="3">
        <f>VLOOKUP($F1564,Experiment!$A$2:$W$90,MATCH(Results!AH$1,Experiment!$A$1:$W$1,0),FALSE)</f>
        <v>0.625</v>
      </c>
      <c r="AI1564" s="3">
        <f>VLOOKUP($F1564,Experiment!$A$2:$X$90,MATCH(Results!AI$1,Experiment!$A$1:$X$1,0),FALSE)</f>
        <v>0.375</v>
      </c>
      <c r="AJ1564" s="2">
        <f>Table1[[#This Row],[Gain]]^Table1[[#This Row],[θ]]</f>
        <v>40</v>
      </c>
      <c r="AK1564" s="2">
        <f>-Table1[[#This Row],[λ]]*-Table1[[#This Row],[Loss]]^Table1[[#This Row],[θ]]</f>
        <v>100</v>
      </c>
      <c r="AL1564" s="2">
        <f>Table1[[#This Row],[v_n_w_g]]-Table1[[#This Row],[v_n_w_l]]</f>
        <v>-60</v>
      </c>
      <c r="AM1564" s="2">
        <f>IF(Table1[[#This Row],[diff_v]]&gt;=1,1,0)</f>
        <v>0</v>
      </c>
    </row>
    <row r="1565" spans="1:39" hidden="1" x14ac:dyDescent="0.3">
      <c r="A1565">
        <v>12</v>
      </c>
      <c r="B1565" t="s">
        <v>48</v>
      </c>
      <c r="C1565" s="22">
        <f>VLOOKUP(Table1[[#This Row],[Subject]],'Subject Profile'!$A$2:$E$8,4,FALSE)</f>
        <v>1</v>
      </c>
      <c r="D1565" s="22">
        <f>VLOOKUP(Table1[[#This Row],[Subject]],'Subject Profile'!$A$2:$E$8,5,FALSE)</f>
        <v>-2</v>
      </c>
      <c r="E1565" t="s">
        <v>109</v>
      </c>
      <c r="F1565" t="s">
        <v>55</v>
      </c>
      <c r="G1565" t="s">
        <v>56</v>
      </c>
      <c r="H1565">
        <f>IF(Table1[[#This Row],[decision]]="accept",1,0)</f>
        <v>0</v>
      </c>
      <c r="I1565">
        <v>0</v>
      </c>
      <c r="J1565">
        <v>320</v>
      </c>
      <c r="K1565">
        <v>1665041708</v>
      </c>
      <c r="L1565">
        <v>5</v>
      </c>
      <c r="M1565" t="str">
        <f>VLOOKUP($F1565,Experiment!$A$2:$U$90,MATCH(Results!M$1,Experiment!$A$1:$U$1,0)+1,FALSE)</f>
        <v>R</v>
      </c>
      <c r="N1565">
        <f>IF(Table1[[#This Row],[Impact]]="I",0,1)</f>
        <v>1</v>
      </c>
      <c r="O1565" s="2">
        <f>VLOOKUP($F1565,Experiment!$A$2:$U$90,MATCH(Results!O$1,Experiment!$A$1:$U$1,0),FALSE)</f>
        <v>0</v>
      </c>
      <c r="P1565" s="3">
        <f>VLOOKUP($F1565,Experiment!$A$2:$U$90,MATCH(Results!P$1,Experiment!$A$1:$U$1,0),FALSE)</f>
        <v>0</v>
      </c>
      <c r="Q1565" s="2">
        <f>VLOOKUP($F1565,Experiment!$A$2:$U$90,MATCH(Results!Q$1,Experiment!$A$1:$U$1,0),FALSE)</f>
        <v>0</v>
      </c>
      <c r="R1565" s="3">
        <f>VLOOKUP($F1565,Experiment!$A$2:$U$90,MATCH(Results!R$1,Experiment!$A$1:$U$1,0),FALSE)</f>
        <v>0</v>
      </c>
      <c r="S1565" s="2">
        <f>VLOOKUP($F1565,Experiment!$A$2:$U$90,MATCH(Results!S$1,Experiment!$A$1:$U$1,0),FALSE)</f>
        <v>0</v>
      </c>
      <c r="T1565" s="2">
        <f>VLOOKUP($F1565,Experiment!$A$2:$U$90,MATCH(Results!T$1,Experiment!$A$1:$U$1,0),FALSE)</f>
        <v>0</v>
      </c>
      <c r="U1565" s="2">
        <f>VLOOKUP($F1565,Experiment!$A$2:$U$90,MATCH(Results!U$1,Experiment!$A$1:$U$1,0),FALSE)</f>
        <v>0</v>
      </c>
      <c r="V1565" s="2">
        <f>VLOOKUP($F1565,Experiment!$A$2:$U$90,MATCH(Results!V$1,Experiment!$A$1:$U$1,0),FALSE)</f>
        <v>0</v>
      </c>
      <c r="W1565" s="3">
        <f>VLOOKUP($F1565,Experiment!$A$2:$U$90,MATCH(Results!W$1,Experiment!$A$1:$U$1,0),FALSE)</f>
        <v>0</v>
      </c>
      <c r="X1565" s="3">
        <f>VLOOKUP($F1565,Experiment!$A$2:$U$90,MATCH(Results!X$1,Experiment!$A$1:$U$1,0),FALSE)</f>
        <v>0</v>
      </c>
      <c r="Y1565" s="2">
        <f>VLOOKUP($F1565,Experiment!$A$2:$U$90,MATCH(Results!Y$1,Experiment!$A$1:$U$1,0),FALSE)</f>
        <v>0</v>
      </c>
      <c r="Z1565" s="3">
        <f>VLOOKUP($F1565,Experiment!$A$2:$U$90,MATCH(Results!Z$1,Experiment!$A$1:$U$1,0),FALSE)</f>
        <v>0</v>
      </c>
      <c r="AA1565" s="3">
        <f>VLOOKUP($F1565,Experiment!$A$2:$U$90,MATCH(Results!AA$1,Experiment!$A$1:$U$1,0),FALSE)</f>
        <v>0</v>
      </c>
      <c r="AB1565" s="3">
        <f>VLOOKUP($F1565,Experiment!$A$2:$U$90,MATCH(Results!AB$1,Experiment!$A$1:$U$1,0),FALSE)</f>
        <v>0</v>
      </c>
      <c r="AC1565" s="3">
        <f>VLOOKUP($F1565,Experiment!$A$2:$U$90,MATCH(Results!AC$1,Experiment!$A$1:$U$1,0),FALSE)</f>
        <v>0</v>
      </c>
      <c r="AD1565" s="2">
        <f>VLOOKUP($F1565,Experiment!$A$2:$U$90,MATCH(Results!AD$1,Experiment!$A$1:$U$1,0),FALSE)</f>
        <v>0</v>
      </c>
      <c r="AE1565" s="2">
        <f>VLOOKUP($F1565,Experiment!$A$2:$U$90,MATCH(Results!AE$1,Experiment!$A$1:$U$1,0),FALSE)</f>
        <v>0</v>
      </c>
      <c r="AF1565" s="2">
        <f>VLOOKUP($F1565,Experiment!$A$2:$U$90,MATCH(Results!AF$1,Experiment!$A$1:$U$1,0),FALSE)</f>
        <v>0</v>
      </c>
      <c r="AG1565" s="2"/>
      <c r="AH1565" s="3">
        <f>VLOOKUP($F1565,Experiment!$A$2:$W$90,MATCH(Results!AH$1,Experiment!$A$1:$W$1,0),FALSE)</f>
        <v>0</v>
      </c>
      <c r="AI1565" s="2">
        <f>VLOOKUP($F1565,Experiment!$A$2:$X$90,MATCH(Results!AI$1,Experiment!$A$1:$X$1,0),FALSE)</f>
        <v>0</v>
      </c>
      <c r="AJ1565" s="2">
        <f>Table1[[#This Row],[Gain]]^Table1[[#This Row],[θ]]</f>
        <v>0</v>
      </c>
      <c r="AK1565" s="2">
        <f>-Table1[[#This Row],[λ]]*-Table1[[#This Row],[Loss]]^Table1[[#This Row],[θ]]</f>
        <v>0</v>
      </c>
      <c r="AL1565" s="2">
        <f>Table1[[#This Row],[v_n_w_g]]-Table1[[#This Row],[v_n_w_l]]</f>
        <v>0</v>
      </c>
      <c r="AM1565" s="2">
        <f>IF(Table1[[#This Row],[diff_v]]&gt;=1,1,0)</f>
        <v>0</v>
      </c>
    </row>
    <row r="1566" spans="1:39" hidden="1" x14ac:dyDescent="0.3">
      <c r="A1566">
        <v>13</v>
      </c>
      <c r="B1566" t="s">
        <v>48</v>
      </c>
      <c r="C1566" s="22">
        <f>VLOOKUP(Table1[[#This Row],[Subject]],'Subject Profile'!$A$2:$E$8,4,FALSE)</f>
        <v>1</v>
      </c>
      <c r="D1566" s="22">
        <f>VLOOKUP(Table1[[#This Row],[Subject]],'Subject Profile'!$A$2:$E$8,5,FALSE)</f>
        <v>-2</v>
      </c>
      <c r="E1566" t="s">
        <v>109</v>
      </c>
      <c r="F1566" t="s">
        <v>99</v>
      </c>
      <c r="G1566" t="s">
        <v>7</v>
      </c>
      <c r="H1566">
        <f>IF(Table1[[#This Row],[decision]]="accept",1,0)</f>
        <v>1</v>
      </c>
      <c r="I1566">
        <v>0</v>
      </c>
      <c r="J1566">
        <v>320</v>
      </c>
      <c r="K1566">
        <v>1665041715</v>
      </c>
      <c r="L1566">
        <v>7</v>
      </c>
      <c r="M1566" t="str">
        <f>VLOOKUP($F1566,Experiment!$A$2:$U$90,MATCH(Results!M$1,Experiment!$A$1:$U$1,0)+1,FALSE)</f>
        <v>G</v>
      </c>
      <c r="N1566">
        <f>IF(Table1[[#This Row],[Impact]]="I",0,1)</f>
        <v>1</v>
      </c>
      <c r="O1566" s="2">
        <f>VLOOKUP($F1566,Experiment!$A$2:$U$90,MATCH(Results!O$1,Experiment!$A$1:$U$1,0),FALSE)</f>
        <v>0</v>
      </c>
      <c r="P1566" s="3">
        <f>VLOOKUP($F1566,Experiment!$A$2:$U$90,MATCH(Results!P$1,Experiment!$A$1:$U$1,0),FALSE)</f>
        <v>0.5</v>
      </c>
      <c r="Q1566" s="2">
        <f>VLOOKUP($F1566,Experiment!$A$2:$U$90,MATCH(Results!Q$1,Experiment!$A$1:$U$1,0),FALSE)</f>
        <v>10</v>
      </c>
      <c r="R1566" s="3">
        <f>VLOOKUP($F1566,Experiment!$A$2:$U$90,MATCH(Results!R$1,Experiment!$A$1:$U$1,0),FALSE)</f>
        <v>0.5</v>
      </c>
      <c r="S1566" s="2">
        <f>VLOOKUP($F1566,Experiment!$A$2:$U$90,MATCH(Results!S$1,Experiment!$A$1:$U$1,0),FALSE)</f>
        <v>5</v>
      </c>
      <c r="T1566" s="2">
        <f>VLOOKUP($F1566,Experiment!$A$2:$U$90,MATCH(Results!T$1,Experiment!$A$1:$U$1,0),FALSE)</f>
        <v>25</v>
      </c>
      <c r="U1566" s="2">
        <f>VLOOKUP($F1566,Experiment!$A$2:$U$90,MATCH(Results!U$1,Experiment!$A$1:$U$1,0),FALSE)</f>
        <v>5</v>
      </c>
      <c r="V1566" s="2">
        <f>VLOOKUP($F1566,Experiment!$A$2:$U$90,MATCH(Results!V$1,Experiment!$A$1:$U$1,0),FALSE)</f>
        <v>2</v>
      </c>
      <c r="W1566" s="3">
        <f>VLOOKUP($F1566,Experiment!$A$2:$U$90,MATCH(Results!W$1,Experiment!$A$1:$U$1,0),FALSE)</f>
        <v>0.25</v>
      </c>
      <c r="X1566" s="3">
        <f>VLOOKUP($F1566,Experiment!$A$2:$U$90,MATCH(Results!X$1,Experiment!$A$1:$U$1,0),FALSE)</f>
        <v>0.75</v>
      </c>
      <c r="Y1566" s="2">
        <f>VLOOKUP($F1566,Experiment!$A$2:$U$90,MATCH(Results!Y$1,Experiment!$A$1:$U$1,0),FALSE)</f>
        <v>2</v>
      </c>
      <c r="Z1566" s="3">
        <f>VLOOKUP($F1566,Experiment!$A$2:$U$90,MATCH(Results!Z$1,Experiment!$A$1:$U$1,0),FALSE)</f>
        <v>0.5</v>
      </c>
      <c r="AA1566" s="3">
        <f>VLOOKUP($F1566,Experiment!$A$2:$U$90,MATCH(Results!AA$1,Experiment!$A$1:$U$1,0),FALSE)</f>
        <v>0.25</v>
      </c>
      <c r="AB1566" s="3">
        <f>VLOOKUP($F1566,Experiment!$A$2:$U$90,MATCH(Results!AB$1,Experiment!$A$1:$U$1,0),FALSE)</f>
        <v>0.625</v>
      </c>
      <c r="AC1566" s="3">
        <f>VLOOKUP($F1566,Experiment!$A$2:$U$90,MATCH(Results!AC$1,Experiment!$A$1:$U$1,0),FALSE)</f>
        <v>0.375</v>
      </c>
      <c r="AD1566" s="2">
        <f>VLOOKUP($F1566,Experiment!$A$2:$U$90,MATCH(Results!AD$1,Experiment!$A$1:$U$1,0),FALSE)</f>
        <v>3.75</v>
      </c>
      <c r="AE1566" s="2">
        <f>VLOOKUP($F1566,Experiment!$A$2:$U$90,MATCH(Results!AE$1,Experiment!$A$1:$U$1,0),FALSE)</f>
        <v>23.4375</v>
      </c>
      <c r="AF1566" s="2">
        <f>VLOOKUP($F1566,Experiment!$A$2:$U$90,MATCH(Results!AF$1,Experiment!$A$1:$U$1,0),FALSE)</f>
        <v>4.8412291827592711</v>
      </c>
      <c r="AG1566" s="3">
        <f>VLOOKUP($F1566,Experiment!$A$2:$W$90,MATCH(Results!AG$1,Experiment!$A$1:$W$1,0),FALSE)</f>
        <v>0.82730419370997643</v>
      </c>
      <c r="AH1566" s="3">
        <f>VLOOKUP($F1566,Experiment!$A$2:$W$90,MATCH(Results!AH$1,Experiment!$A$1:$W$1,0),FALSE)</f>
        <v>0.38648875795104182</v>
      </c>
      <c r="AI1566" s="3">
        <f>VLOOKUP($F1566,Experiment!$A$2:$X$90,MATCH(Results!AI$1,Experiment!$A$1:$X$1,0),FALSE)</f>
        <v>0.61351124204895813</v>
      </c>
      <c r="AJ1566" s="2">
        <f>Table1[[#This Row],[Gain]]^Table1[[#This Row],[θ]]</f>
        <v>10</v>
      </c>
      <c r="AK1566" s="2">
        <f>-Table1[[#This Row],[λ]]*-Table1[[#This Row],[Loss]]^Table1[[#This Row],[θ]]</f>
        <v>0</v>
      </c>
      <c r="AL1566" s="2">
        <f>Table1[[#This Row],[v_n_w_g]]-Table1[[#This Row],[v_n_w_l]]</f>
        <v>10</v>
      </c>
      <c r="AM1566" s="2">
        <f>IF(Table1[[#This Row],[diff_v]]&gt;=1,1,0)</f>
        <v>1</v>
      </c>
    </row>
    <row r="1567" spans="1:39" hidden="1" x14ac:dyDescent="0.3">
      <c r="A1567">
        <v>14</v>
      </c>
      <c r="B1567" t="s">
        <v>48</v>
      </c>
      <c r="C1567" s="22">
        <f>VLOOKUP(Table1[[#This Row],[Subject]],'Subject Profile'!$A$2:$E$8,4,FALSE)</f>
        <v>1</v>
      </c>
      <c r="D1567" s="22">
        <f>VLOOKUP(Table1[[#This Row],[Subject]],'Subject Profile'!$A$2:$E$8,5,FALSE)</f>
        <v>-2</v>
      </c>
      <c r="E1567" t="s">
        <v>109</v>
      </c>
      <c r="F1567" t="s">
        <v>69</v>
      </c>
      <c r="G1567" t="s">
        <v>7</v>
      </c>
      <c r="H1567">
        <f>IF(Table1[[#This Row],[decision]]="accept",1,0)</f>
        <v>1</v>
      </c>
      <c r="I1567">
        <v>50</v>
      </c>
      <c r="J1567">
        <v>370</v>
      </c>
      <c r="K1567">
        <v>1665041723</v>
      </c>
      <c r="L1567">
        <v>8</v>
      </c>
      <c r="M1567" t="str">
        <f>VLOOKUP($F1567,Experiment!$A$2:$U$90,MATCH(Results!M$1,Experiment!$A$1:$U$1,0)+1,FALSE)</f>
        <v>I</v>
      </c>
      <c r="N1567">
        <f>IF(Table1[[#This Row],[Impact]]="I",0,1)</f>
        <v>0</v>
      </c>
      <c r="O1567" s="2">
        <f>VLOOKUP($F1567,Experiment!$A$2:$U$90,MATCH(Results!O$1,Experiment!$A$1:$U$1,0),FALSE)</f>
        <v>-50</v>
      </c>
      <c r="P1567" s="3">
        <f>VLOOKUP($F1567,Experiment!$A$2:$U$90,MATCH(Results!P$1,Experiment!$A$1:$U$1,0),FALSE)</f>
        <v>0.5</v>
      </c>
      <c r="Q1567" s="2">
        <f>VLOOKUP($F1567,Experiment!$A$2:$U$90,MATCH(Results!Q$1,Experiment!$A$1:$U$1,0),FALSE)</f>
        <v>50</v>
      </c>
      <c r="R1567" s="3">
        <f>VLOOKUP($F1567,Experiment!$A$2:$U$90,MATCH(Results!R$1,Experiment!$A$1:$U$1,0),FALSE)</f>
        <v>0.5</v>
      </c>
      <c r="S1567" s="2">
        <f>VLOOKUP($F1567,Experiment!$A$2:$U$90,MATCH(Results!S$1,Experiment!$A$1:$U$1,0),FALSE)</f>
        <v>0</v>
      </c>
      <c r="T1567" s="2">
        <f>VLOOKUP($F1567,Experiment!$A$2:$U$90,MATCH(Results!T$1,Experiment!$A$1:$U$1,0),FALSE)</f>
        <v>2500</v>
      </c>
      <c r="U1567" s="2">
        <f>VLOOKUP($F1567,Experiment!$A$2:$U$90,MATCH(Results!U$1,Experiment!$A$1:$U$1,0),FALSE)</f>
        <v>50</v>
      </c>
      <c r="V1567" s="2">
        <f>VLOOKUP($F1567,Experiment!$A$2:$U$90,MATCH(Results!V$1,Experiment!$A$1:$U$1,0),FALSE)</f>
        <v>4</v>
      </c>
      <c r="W1567" s="3">
        <f>VLOOKUP($F1567,Experiment!$A$2:$U$90,MATCH(Results!W$1,Experiment!$A$1:$U$1,0),FALSE)</f>
        <v>0.25</v>
      </c>
      <c r="X1567" s="3">
        <f>VLOOKUP($F1567,Experiment!$A$2:$U$90,MATCH(Results!X$1,Experiment!$A$1:$U$1,0),FALSE)</f>
        <v>0.75</v>
      </c>
      <c r="Y1567" s="2">
        <f>VLOOKUP($F1567,Experiment!$A$2:$U$90,MATCH(Results!Y$1,Experiment!$A$1:$U$1,0),FALSE)</f>
        <v>1</v>
      </c>
      <c r="Z1567" s="3">
        <f>VLOOKUP($F1567,Experiment!$A$2:$U$90,MATCH(Results!Z$1,Experiment!$A$1:$U$1,0),FALSE)</f>
        <v>0.25</v>
      </c>
      <c r="AA1567" s="3">
        <f>VLOOKUP($F1567,Experiment!$A$2:$U$90,MATCH(Results!AA$1,Experiment!$A$1:$U$1,0),FALSE)</f>
        <v>0.5</v>
      </c>
      <c r="AB1567" s="3">
        <f>VLOOKUP($F1567,Experiment!$A$2:$U$90,MATCH(Results!AB$1,Experiment!$A$1:$U$1,0),FALSE)</f>
        <v>0.375</v>
      </c>
      <c r="AC1567" s="3">
        <f>VLOOKUP($F1567,Experiment!$A$2:$U$90,MATCH(Results!AC$1,Experiment!$A$1:$U$1,0),FALSE)</f>
        <v>0.625</v>
      </c>
      <c r="AD1567" s="2">
        <f>VLOOKUP($F1567,Experiment!$A$2:$U$90,MATCH(Results!AD$1,Experiment!$A$1:$U$1,0),FALSE)</f>
        <v>12.5</v>
      </c>
      <c r="AE1567" s="2">
        <f>VLOOKUP($F1567,Experiment!$A$2:$U$90,MATCH(Results!AE$1,Experiment!$A$1:$U$1,0),FALSE)</f>
        <v>2343.75</v>
      </c>
      <c r="AF1567" s="2">
        <f>VLOOKUP($F1567,Experiment!$A$2:$U$90,MATCH(Results!AF$1,Experiment!$A$1:$U$1,0),FALSE)</f>
        <v>48.412291827592711</v>
      </c>
      <c r="AG1567" s="3">
        <f>VLOOKUP($F1567,Experiment!$A$2:$W$90,MATCH(Results!AG$1,Experiment!$A$1:$W$1,0),FALSE)</f>
        <v>1</v>
      </c>
      <c r="AH1567" s="3">
        <f>VLOOKUP($F1567,Experiment!$A$2:$W$90,MATCH(Results!AH$1,Experiment!$A$1:$W$1,0),FALSE)</f>
        <v>0.625</v>
      </c>
      <c r="AI1567" s="3">
        <f>VLOOKUP($F1567,Experiment!$A$2:$X$90,MATCH(Results!AI$1,Experiment!$A$1:$X$1,0),FALSE)</f>
        <v>0.375</v>
      </c>
      <c r="AJ1567" s="2">
        <f>Table1[[#This Row],[Gain]]^Table1[[#This Row],[θ]]</f>
        <v>50</v>
      </c>
      <c r="AK1567" s="2">
        <f>-Table1[[#This Row],[λ]]*-Table1[[#This Row],[Loss]]^Table1[[#This Row],[θ]]</f>
        <v>100</v>
      </c>
      <c r="AL1567" s="2">
        <f>Table1[[#This Row],[v_n_w_g]]-Table1[[#This Row],[v_n_w_l]]</f>
        <v>-50</v>
      </c>
      <c r="AM1567" s="2">
        <f>IF(Table1[[#This Row],[diff_v]]&gt;=1,1,0)</f>
        <v>0</v>
      </c>
    </row>
    <row r="1568" spans="1:39" hidden="1" x14ac:dyDescent="0.3">
      <c r="A1568">
        <v>15</v>
      </c>
      <c r="B1568" t="s">
        <v>48</v>
      </c>
      <c r="C1568" s="22">
        <f>VLOOKUP(Table1[[#This Row],[Subject]],'Subject Profile'!$A$2:$E$8,4,FALSE)</f>
        <v>1</v>
      </c>
      <c r="D1568" s="22">
        <f>VLOOKUP(Table1[[#This Row],[Subject]],'Subject Profile'!$A$2:$E$8,5,FALSE)</f>
        <v>-2</v>
      </c>
      <c r="E1568" t="s">
        <v>109</v>
      </c>
      <c r="F1568" t="s">
        <v>62</v>
      </c>
      <c r="G1568" t="s">
        <v>7</v>
      </c>
      <c r="H1568">
        <f>IF(Table1[[#This Row],[decision]]="accept",1,0)</f>
        <v>1</v>
      </c>
      <c r="I1568">
        <v>-10</v>
      </c>
      <c r="J1568">
        <v>360</v>
      </c>
      <c r="K1568">
        <v>1665041727</v>
      </c>
      <c r="L1568">
        <v>4</v>
      </c>
      <c r="M1568" t="str">
        <f>VLOOKUP($F1568,Experiment!$A$2:$U$90,MATCH(Results!M$1,Experiment!$A$1:$U$1,0)+1,FALSE)</f>
        <v>G</v>
      </c>
      <c r="N1568">
        <f>IF(Table1[[#This Row],[Impact]]="I",0,1)</f>
        <v>1</v>
      </c>
      <c r="O1568" s="2">
        <f>VLOOKUP($F1568,Experiment!$A$2:$U$90,MATCH(Results!O$1,Experiment!$A$1:$U$1,0),FALSE)</f>
        <v>-10</v>
      </c>
      <c r="P1568" s="3">
        <f>VLOOKUP($F1568,Experiment!$A$2:$U$90,MATCH(Results!P$1,Experiment!$A$1:$U$1,0),FALSE)</f>
        <v>0.5</v>
      </c>
      <c r="Q1568" s="2">
        <f>VLOOKUP($F1568,Experiment!$A$2:$U$90,MATCH(Results!Q$1,Experiment!$A$1:$U$1,0),FALSE)</f>
        <v>20</v>
      </c>
      <c r="R1568" s="3">
        <f>VLOOKUP($F1568,Experiment!$A$2:$U$90,MATCH(Results!R$1,Experiment!$A$1:$U$1,0),FALSE)</f>
        <v>0.5</v>
      </c>
      <c r="S1568" s="2">
        <f>VLOOKUP($F1568,Experiment!$A$2:$U$90,MATCH(Results!S$1,Experiment!$A$1:$U$1,0),FALSE)</f>
        <v>5</v>
      </c>
      <c r="T1568" s="2">
        <f>VLOOKUP($F1568,Experiment!$A$2:$U$90,MATCH(Results!T$1,Experiment!$A$1:$U$1,0),FALSE)</f>
        <v>225</v>
      </c>
      <c r="U1568" s="2">
        <f>VLOOKUP($F1568,Experiment!$A$2:$U$90,MATCH(Results!U$1,Experiment!$A$1:$U$1,0),FALSE)</f>
        <v>15</v>
      </c>
      <c r="V1568" s="2">
        <f>VLOOKUP($F1568,Experiment!$A$2:$U$90,MATCH(Results!V$1,Experiment!$A$1:$U$1,0),FALSE)</f>
        <v>4</v>
      </c>
      <c r="W1568" s="3">
        <f>VLOOKUP($F1568,Experiment!$A$2:$U$90,MATCH(Results!W$1,Experiment!$A$1:$U$1,0),FALSE)</f>
        <v>0.25</v>
      </c>
      <c r="X1568" s="3">
        <f>VLOOKUP($F1568,Experiment!$A$2:$U$90,MATCH(Results!X$1,Experiment!$A$1:$U$1,0),FALSE)</f>
        <v>0.75</v>
      </c>
      <c r="Y1568" s="2">
        <f>VLOOKUP($F1568,Experiment!$A$2:$U$90,MATCH(Results!Y$1,Experiment!$A$1:$U$1,0),FALSE)</f>
        <v>2</v>
      </c>
      <c r="Z1568" s="3">
        <f>VLOOKUP($F1568,Experiment!$A$2:$U$90,MATCH(Results!Z$1,Experiment!$A$1:$U$1,0),FALSE)</f>
        <v>0.5</v>
      </c>
      <c r="AA1568" s="3">
        <f>VLOOKUP($F1568,Experiment!$A$2:$U$90,MATCH(Results!AA$1,Experiment!$A$1:$U$1,0),FALSE)</f>
        <v>0.25</v>
      </c>
      <c r="AB1568" s="3">
        <f>VLOOKUP($F1568,Experiment!$A$2:$U$90,MATCH(Results!AB$1,Experiment!$A$1:$U$1,0),FALSE)</f>
        <v>0.625</v>
      </c>
      <c r="AC1568" s="3">
        <f>VLOOKUP($F1568,Experiment!$A$2:$U$90,MATCH(Results!AC$1,Experiment!$A$1:$U$1,0),FALSE)</f>
        <v>0.375</v>
      </c>
      <c r="AD1568" s="2">
        <f>VLOOKUP($F1568,Experiment!$A$2:$U$90,MATCH(Results!AD$1,Experiment!$A$1:$U$1,0),FALSE)</f>
        <v>1.25</v>
      </c>
      <c r="AE1568" s="2">
        <f>VLOOKUP($F1568,Experiment!$A$2:$U$90,MATCH(Results!AE$1,Experiment!$A$1:$U$1,0),FALSE)</f>
        <v>210.9375</v>
      </c>
      <c r="AF1568" s="2">
        <f>VLOOKUP($F1568,Experiment!$A$2:$U$90,MATCH(Results!AF$1,Experiment!$A$1:$U$1,0),FALSE)</f>
        <v>14.523687548277813</v>
      </c>
      <c r="AG1568" s="3">
        <f>VLOOKUP($F1568,Experiment!$A$2:$W$90,MATCH(Results!AG$1,Experiment!$A$1:$W$1,0),FALSE)</f>
        <v>0.82730419370997643</v>
      </c>
      <c r="AH1568" s="3">
        <f>VLOOKUP($F1568,Experiment!$A$2:$W$90,MATCH(Results!AH$1,Experiment!$A$1:$W$1,0),FALSE)</f>
        <v>0.38648875795104182</v>
      </c>
      <c r="AI1568" s="3">
        <f>VLOOKUP($F1568,Experiment!$A$2:$X$90,MATCH(Results!AI$1,Experiment!$A$1:$X$1,0),FALSE)</f>
        <v>0.61351124204895813</v>
      </c>
      <c r="AJ1568" s="2">
        <f>Table1[[#This Row],[Gain]]^Table1[[#This Row],[θ]]</f>
        <v>20</v>
      </c>
      <c r="AK1568" s="2">
        <f>-Table1[[#This Row],[λ]]*-Table1[[#This Row],[Loss]]^Table1[[#This Row],[θ]]</f>
        <v>20</v>
      </c>
      <c r="AL1568" s="2">
        <f>Table1[[#This Row],[v_n_w_g]]-Table1[[#This Row],[v_n_w_l]]</f>
        <v>0</v>
      </c>
      <c r="AM1568" s="2">
        <f>IF(Table1[[#This Row],[diff_v]]&gt;=1,1,0)</f>
        <v>0</v>
      </c>
    </row>
    <row r="1569" spans="1:39" hidden="1" x14ac:dyDescent="0.3">
      <c r="A1569">
        <v>16</v>
      </c>
      <c r="B1569" t="s">
        <v>48</v>
      </c>
      <c r="C1569" s="22">
        <f>VLOOKUP(Table1[[#This Row],[Subject]],'Subject Profile'!$A$2:$E$8,4,FALSE)</f>
        <v>1</v>
      </c>
      <c r="D1569" s="22">
        <f>VLOOKUP(Table1[[#This Row],[Subject]],'Subject Profile'!$A$2:$E$8,5,FALSE)</f>
        <v>-2</v>
      </c>
      <c r="E1569" t="s">
        <v>109</v>
      </c>
      <c r="F1569" t="s">
        <v>83</v>
      </c>
      <c r="G1569" t="s">
        <v>5</v>
      </c>
      <c r="H1569">
        <f>IF(Table1[[#This Row],[decision]]="accept",1,0)</f>
        <v>0</v>
      </c>
      <c r="I1569">
        <v>0</v>
      </c>
      <c r="J1569">
        <v>360</v>
      </c>
      <c r="K1569">
        <v>1665041732</v>
      </c>
      <c r="L1569">
        <v>5</v>
      </c>
      <c r="M1569" t="str">
        <f>VLOOKUP($F1569,Experiment!$A$2:$U$90,MATCH(Results!M$1,Experiment!$A$1:$U$1,0)+1,FALSE)</f>
        <v>I</v>
      </c>
      <c r="N1569">
        <f>IF(Table1[[#This Row],[Impact]]="I",0,1)</f>
        <v>0</v>
      </c>
      <c r="O1569" s="2">
        <f>VLOOKUP($F1569,Experiment!$A$2:$U$90,MATCH(Results!O$1,Experiment!$A$1:$U$1,0),FALSE)</f>
        <v>-50</v>
      </c>
      <c r="P1569" s="3">
        <f>VLOOKUP($F1569,Experiment!$A$2:$U$90,MATCH(Results!P$1,Experiment!$A$1:$U$1,0),FALSE)</f>
        <v>0.5</v>
      </c>
      <c r="Q1569" s="2">
        <f>VLOOKUP($F1569,Experiment!$A$2:$U$90,MATCH(Results!Q$1,Experiment!$A$1:$U$1,0),FALSE)</f>
        <v>40</v>
      </c>
      <c r="R1569" s="3">
        <f>VLOOKUP($F1569,Experiment!$A$2:$U$90,MATCH(Results!R$1,Experiment!$A$1:$U$1,0),FALSE)</f>
        <v>0.5</v>
      </c>
      <c r="S1569" s="2">
        <f>VLOOKUP($F1569,Experiment!$A$2:$U$90,MATCH(Results!S$1,Experiment!$A$1:$U$1,0),FALSE)</f>
        <v>-5</v>
      </c>
      <c r="T1569" s="2">
        <f>VLOOKUP($F1569,Experiment!$A$2:$U$90,MATCH(Results!T$1,Experiment!$A$1:$U$1,0),FALSE)</f>
        <v>2025</v>
      </c>
      <c r="U1569" s="2">
        <f>VLOOKUP($F1569,Experiment!$A$2:$U$90,MATCH(Results!U$1,Experiment!$A$1:$U$1,0),FALSE)</f>
        <v>45</v>
      </c>
      <c r="V1569" s="2">
        <f>VLOOKUP($F1569,Experiment!$A$2:$U$90,MATCH(Results!V$1,Experiment!$A$1:$U$1,0),FALSE)</f>
        <v>2</v>
      </c>
      <c r="W1569" s="3">
        <f>VLOOKUP($F1569,Experiment!$A$2:$U$90,MATCH(Results!W$1,Experiment!$A$1:$U$1,0),FALSE)</f>
        <v>0.25</v>
      </c>
      <c r="X1569" s="3">
        <f>VLOOKUP($F1569,Experiment!$A$2:$U$90,MATCH(Results!X$1,Experiment!$A$1:$U$1,0),FALSE)</f>
        <v>0.75</v>
      </c>
      <c r="Y1569" s="2">
        <f>VLOOKUP($F1569,Experiment!$A$2:$U$90,MATCH(Results!Y$1,Experiment!$A$1:$U$1,0),FALSE)</f>
        <v>2</v>
      </c>
      <c r="Z1569" s="3">
        <f>VLOOKUP($F1569,Experiment!$A$2:$U$90,MATCH(Results!Z$1,Experiment!$A$1:$U$1,0),FALSE)</f>
        <v>0.5</v>
      </c>
      <c r="AA1569" s="3">
        <f>VLOOKUP($F1569,Experiment!$A$2:$U$90,MATCH(Results!AA$1,Experiment!$A$1:$U$1,0),FALSE)</f>
        <v>0.25</v>
      </c>
      <c r="AB1569" s="3">
        <f>VLOOKUP($F1569,Experiment!$A$2:$U$90,MATCH(Results!AB$1,Experiment!$A$1:$U$1,0),FALSE)</f>
        <v>0.625</v>
      </c>
      <c r="AC1569" s="3">
        <f>VLOOKUP($F1569,Experiment!$A$2:$U$90,MATCH(Results!AC$1,Experiment!$A$1:$U$1,0),FALSE)</f>
        <v>0.375</v>
      </c>
      <c r="AD1569" s="2">
        <f>VLOOKUP($F1569,Experiment!$A$2:$U$90,MATCH(Results!AD$1,Experiment!$A$1:$U$1,0),FALSE)</f>
        <v>-16.25</v>
      </c>
      <c r="AE1569" s="2">
        <f>VLOOKUP($F1569,Experiment!$A$2:$U$90,MATCH(Results!AE$1,Experiment!$A$1:$U$1,0),FALSE)</f>
        <v>1898.4375</v>
      </c>
      <c r="AF1569" s="2">
        <f>VLOOKUP($F1569,Experiment!$A$2:$U$90,MATCH(Results!AF$1,Experiment!$A$1:$U$1,0),FALSE)</f>
        <v>43.571062644833439</v>
      </c>
      <c r="AG1569" s="3">
        <f>VLOOKUP($F1569,Experiment!$A$2:$W$90,MATCH(Results!AG$1,Experiment!$A$1:$W$1,0),FALSE)</f>
        <v>0.82730419370997643</v>
      </c>
      <c r="AH1569" s="3">
        <f>VLOOKUP($F1569,Experiment!$A$2:$W$90,MATCH(Results!AH$1,Experiment!$A$1:$W$1,0),FALSE)</f>
        <v>0.38648875795104182</v>
      </c>
      <c r="AI1569" s="3">
        <f>VLOOKUP($F1569,Experiment!$A$2:$X$90,MATCH(Results!AI$1,Experiment!$A$1:$X$1,0),FALSE)</f>
        <v>0.61351124204895813</v>
      </c>
      <c r="AJ1569" s="2">
        <f>Table1[[#This Row],[Gain]]^Table1[[#This Row],[θ]]</f>
        <v>40</v>
      </c>
      <c r="AK1569" s="2">
        <f>-Table1[[#This Row],[λ]]*-Table1[[#This Row],[Loss]]^Table1[[#This Row],[θ]]</f>
        <v>100</v>
      </c>
      <c r="AL1569" s="2">
        <f>Table1[[#This Row],[v_n_w_g]]-Table1[[#This Row],[v_n_w_l]]</f>
        <v>-60</v>
      </c>
      <c r="AM1569" s="2">
        <f>IF(Table1[[#This Row],[diff_v]]&gt;=1,1,0)</f>
        <v>0</v>
      </c>
    </row>
    <row r="1570" spans="1:39" hidden="1" x14ac:dyDescent="0.3">
      <c r="A1570">
        <v>17</v>
      </c>
      <c r="B1570" t="s">
        <v>48</v>
      </c>
      <c r="C1570" s="22">
        <f>VLOOKUP(Table1[[#This Row],[Subject]],'Subject Profile'!$A$2:$E$8,4,FALSE)</f>
        <v>1</v>
      </c>
      <c r="D1570" s="22">
        <f>VLOOKUP(Table1[[#This Row],[Subject]],'Subject Profile'!$A$2:$E$8,5,FALSE)</f>
        <v>-2</v>
      </c>
      <c r="E1570" t="s">
        <v>109</v>
      </c>
      <c r="F1570" t="s">
        <v>95</v>
      </c>
      <c r="G1570" t="s">
        <v>5</v>
      </c>
      <c r="H1570">
        <f>IF(Table1[[#This Row],[decision]]="accept",1,0)</f>
        <v>0</v>
      </c>
      <c r="I1570">
        <v>0</v>
      </c>
      <c r="J1570">
        <v>360</v>
      </c>
      <c r="K1570">
        <v>1665041736</v>
      </c>
      <c r="L1570">
        <v>4</v>
      </c>
      <c r="M1570" t="str">
        <f>VLOOKUP($F1570,Experiment!$A$2:$U$90,MATCH(Results!M$1,Experiment!$A$1:$U$1,0)+1,FALSE)</f>
        <v>I</v>
      </c>
      <c r="N1570">
        <f>IF(Table1[[#This Row],[Impact]]="I",0,1)</f>
        <v>0</v>
      </c>
      <c r="O1570" s="2">
        <f>VLOOKUP($F1570,Experiment!$A$2:$U$90,MATCH(Results!O$1,Experiment!$A$1:$U$1,0),FALSE)</f>
        <v>-90</v>
      </c>
      <c r="P1570" s="3">
        <f>VLOOKUP($F1570,Experiment!$A$2:$U$90,MATCH(Results!P$1,Experiment!$A$1:$U$1,0),FALSE)</f>
        <v>0.5</v>
      </c>
      <c r="Q1570" s="2">
        <f>VLOOKUP($F1570,Experiment!$A$2:$U$90,MATCH(Results!Q$1,Experiment!$A$1:$U$1,0),FALSE)</f>
        <v>90</v>
      </c>
      <c r="R1570" s="3">
        <f>VLOOKUP($F1570,Experiment!$A$2:$U$90,MATCH(Results!R$1,Experiment!$A$1:$U$1,0),FALSE)</f>
        <v>0.5</v>
      </c>
      <c r="S1570" s="2">
        <f>VLOOKUP($F1570,Experiment!$A$2:$U$90,MATCH(Results!S$1,Experiment!$A$1:$U$1,0),FALSE)</f>
        <v>0</v>
      </c>
      <c r="T1570" s="2">
        <f>VLOOKUP($F1570,Experiment!$A$2:$U$90,MATCH(Results!T$1,Experiment!$A$1:$U$1,0),FALSE)</f>
        <v>8100</v>
      </c>
      <c r="U1570" s="2">
        <f>VLOOKUP($F1570,Experiment!$A$2:$U$90,MATCH(Results!U$1,Experiment!$A$1:$U$1,0),FALSE)</f>
        <v>90</v>
      </c>
      <c r="V1570" s="2">
        <f>VLOOKUP($F1570,Experiment!$A$2:$U$90,MATCH(Results!V$1,Experiment!$A$1:$U$1,0),FALSE)</f>
        <v>4</v>
      </c>
      <c r="W1570" s="3">
        <f>VLOOKUP($F1570,Experiment!$A$2:$U$90,MATCH(Results!W$1,Experiment!$A$1:$U$1,0),FALSE)</f>
        <v>0.25</v>
      </c>
      <c r="X1570" s="3">
        <f>VLOOKUP($F1570,Experiment!$A$2:$U$90,MATCH(Results!X$1,Experiment!$A$1:$U$1,0),FALSE)</f>
        <v>0.75</v>
      </c>
      <c r="Y1570" s="2">
        <f>VLOOKUP($F1570,Experiment!$A$2:$U$90,MATCH(Results!Y$1,Experiment!$A$1:$U$1,0),FALSE)</f>
        <v>1</v>
      </c>
      <c r="Z1570" s="3">
        <f>VLOOKUP($F1570,Experiment!$A$2:$U$90,MATCH(Results!Z$1,Experiment!$A$1:$U$1,0),FALSE)</f>
        <v>0.25</v>
      </c>
      <c r="AA1570" s="3">
        <f>VLOOKUP($F1570,Experiment!$A$2:$U$90,MATCH(Results!AA$1,Experiment!$A$1:$U$1,0),FALSE)</f>
        <v>0.5</v>
      </c>
      <c r="AB1570" s="3">
        <f>VLOOKUP($F1570,Experiment!$A$2:$U$90,MATCH(Results!AB$1,Experiment!$A$1:$U$1,0),FALSE)</f>
        <v>0.375</v>
      </c>
      <c r="AC1570" s="3">
        <f>VLOOKUP($F1570,Experiment!$A$2:$U$90,MATCH(Results!AC$1,Experiment!$A$1:$U$1,0),FALSE)</f>
        <v>0.625</v>
      </c>
      <c r="AD1570" s="2">
        <f>VLOOKUP($F1570,Experiment!$A$2:$U$90,MATCH(Results!AD$1,Experiment!$A$1:$U$1,0),FALSE)</f>
        <v>22.5</v>
      </c>
      <c r="AE1570" s="2">
        <f>VLOOKUP($F1570,Experiment!$A$2:$U$90,MATCH(Results!AE$1,Experiment!$A$1:$U$1,0),FALSE)</f>
        <v>7593.75</v>
      </c>
      <c r="AF1570" s="2">
        <f>VLOOKUP($F1570,Experiment!$A$2:$U$90,MATCH(Results!AF$1,Experiment!$A$1:$U$1,0),FALSE)</f>
        <v>87.142125289666879</v>
      </c>
      <c r="AG1570" s="3">
        <f>VLOOKUP($F1570,Experiment!$A$2:$W$90,MATCH(Results!AG$1,Experiment!$A$1:$W$1,0),FALSE)</f>
        <v>1</v>
      </c>
      <c r="AH1570" s="3">
        <f>VLOOKUP($F1570,Experiment!$A$2:$W$90,MATCH(Results!AH$1,Experiment!$A$1:$W$1,0),FALSE)</f>
        <v>0.625</v>
      </c>
      <c r="AI1570" s="3">
        <f>VLOOKUP($F1570,Experiment!$A$2:$X$90,MATCH(Results!AI$1,Experiment!$A$1:$X$1,0),FALSE)</f>
        <v>0.375</v>
      </c>
      <c r="AJ1570" s="2">
        <f>Table1[[#This Row],[Gain]]^Table1[[#This Row],[θ]]</f>
        <v>90</v>
      </c>
      <c r="AK1570" s="2">
        <f>-Table1[[#This Row],[λ]]*-Table1[[#This Row],[Loss]]^Table1[[#This Row],[θ]]</f>
        <v>180</v>
      </c>
      <c r="AL1570" s="2">
        <f>Table1[[#This Row],[v_n_w_g]]-Table1[[#This Row],[v_n_w_l]]</f>
        <v>-90</v>
      </c>
      <c r="AM1570" s="2">
        <f>IF(Table1[[#This Row],[diff_v]]&gt;=1,1,0)</f>
        <v>0</v>
      </c>
    </row>
    <row r="1571" spans="1:39" hidden="1" x14ac:dyDescent="0.3">
      <c r="A1571">
        <v>18</v>
      </c>
      <c r="B1571" t="s">
        <v>48</v>
      </c>
      <c r="C1571" s="22">
        <f>VLOOKUP(Table1[[#This Row],[Subject]],'Subject Profile'!$A$2:$E$8,4,FALSE)</f>
        <v>1</v>
      </c>
      <c r="D1571" s="22">
        <f>VLOOKUP(Table1[[#This Row],[Subject]],'Subject Profile'!$A$2:$E$8,5,FALSE)</f>
        <v>-2</v>
      </c>
      <c r="E1571" t="s">
        <v>109</v>
      </c>
      <c r="F1571" t="s">
        <v>97</v>
      </c>
      <c r="G1571" t="s">
        <v>7</v>
      </c>
      <c r="H1571">
        <f>IF(Table1[[#This Row],[decision]]="accept",1,0)</f>
        <v>1</v>
      </c>
      <c r="I1571">
        <v>-10</v>
      </c>
      <c r="J1571">
        <v>350</v>
      </c>
      <c r="K1571">
        <v>1665041745</v>
      </c>
      <c r="L1571">
        <v>9</v>
      </c>
      <c r="M1571" t="str">
        <f>VLOOKUP($F1571,Experiment!$A$2:$U$90,MATCH(Results!M$1,Experiment!$A$1:$U$1,0)+1,FALSE)</f>
        <v>G</v>
      </c>
      <c r="N1571">
        <f>IF(Table1[[#This Row],[Impact]]="I",0,1)</f>
        <v>1</v>
      </c>
      <c r="O1571" s="2">
        <f>VLOOKUP($F1571,Experiment!$A$2:$U$90,MATCH(Results!O$1,Experiment!$A$1:$U$1,0),FALSE)</f>
        <v>-10</v>
      </c>
      <c r="P1571" s="3">
        <f>VLOOKUP($F1571,Experiment!$A$2:$U$90,MATCH(Results!P$1,Experiment!$A$1:$U$1,0),FALSE)</f>
        <v>0.5</v>
      </c>
      <c r="Q1571" s="2">
        <f>VLOOKUP($F1571,Experiment!$A$2:$U$90,MATCH(Results!Q$1,Experiment!$A$1:$U$1,0),FALSE)</f>
        <v>10</v>
      </c>
      <c r="R1571" s="3">
        <f>VLOOKUP($F1571,Experiment!$A$2:$U$90,MATCH(Results!R$1,Experiment!$A$1:$U$1,0),FALSE)</f>
        <v>0.5</v>
      </c>
      <c r="S1571" s="2">
        <f>VLOOKUP($F1571,Experiment!$A$2:$U$90,MATCH(Results!S$1,Experiment!$A$1:$U$1,0),FALSE)</f>
        <v>0</v>
      </c>
      <c r="T1571" s="2">
        <f>VLOOKUP($F1571,Experiment!$A$2:$U$90,MATCH(Results!T$1,Experiment!$A$1:$U$1,0),FALSE)</f>
        <v>100</v>
      </c>
      <c r="U1571" s="2">
        <f>VLOOKUP($F1571,Experiment!$A$2:$U$90,MATCH(Results!U$1,Experiment!$A$1:$U$1,0),FALSE)</f>
        <v>10</v>
      </c>
      <c r="V1571" s="2">
        <f>VLOOKUP($F1571,Experiment!$A$2:$U$90,MATCH(Results!V$1,Experiment!$A$1:$U$1,0),FALSE)</f>
        <v>4</v>
      </c>
      <c r="W1571" s="3">
        <f>VLOOKUP($F1571,Experiment!$A$2:$U$90,MATCH(Results!W$1,Experiment!$A$1:$U$1,0),FALSE)</f>
        <v>0.25</v>
      </c>
      <c r="X1571" s="3">
        <f>VLOOKUP($F1571,Experiment!$A$2:$U$90,MATCH(Results!X$1,Experiment!$A$1:$U$1,0),FALSE)</f>
        <v>0.75</v>
      </c>
      <c r="Y1571" s="2">
        <f>VLOOKUP($F1571,Experiment!$A$2:$U$90,MATCH(Results!Y$1,Experiment!$A$1:$U$1,0),FALSE)</f>
        <v>1</v>
      </c>
      <c r="Z1571" s="3">
        <f>VLOOKUP($F1571,Experiment!$A$2:$U$90,MATCH(Results!Z$1,Experiment!$A$1:$U$1,0),FALSE)</f>
        <v>0.25</v>
      </c>
      <c r="AA1571" s="3">
        <f>VLOOKUP($F1571,Experiment!$A$2:$U$90,MATCH(Results!AA$1,Experiment!$A$1:$U$1,0),FALSE)</f>
        <v>0.5</v>
      </c>
      <c r="AB1571" s="3">
        <f>VLOOKUP($F1571,Experiment!$A$2:$U$90,MATCH(Results!AB$1,Experiment!$A$1:$U$1,0),FALSE)</f>
        <v>0.375</v>
      </c>
      <c r="AC1571" s="3">
        <f>VLOOKUP($F1571,Experiment!$A$2:$U$90,MATCH(Results!AC$1,Experiment!$A$1:$U$1,0),FALSE)</f>
        <v>0.625</v>
      </c>
      <c r="AD1571" s="2">
        <f>VLOOKUP($F1571,Experiment!$A$2:$U$90,MATCH(Results!AD$1,Experiment!$A$1:$U$1,0),FALSE)</f>
        <v>2.5</v>
      </c>
      <c r="AE1571" s="2">
        <f>VLOOKUP($F1571,Experiment!$A$2:$U$90,MATCH(Results!AE$1,Experiment!$A$1:$U$1,0),FALSE)</f>
        <v>93.75</v>
      </c>
      <c r="AF1571" s="2">
        <f>VLOOKUP($F1571,Experiment!$A$2:$U$90,MATCH(Results!AF$1,Experiment!$A$1:$U$1,0),FALSE)</f>
        <v>9.6824583655185421</v>
      </c>
      <c r="AG1571" s="3">
        <f>VLOOKUP($F1571,Experiment!$A$2:$W$90,MATCH(Results!AG$1,Experiment!$A$1:$W$1,0),FALSE)</f>
        <v>1</v>
      </c>
      <c r="AH1571" s="3">
        <f>VLOOKUP($F1571,Experiment!$A$2:$W$90,MATCH(Results!AH$1,Experiment!$A$1:$W$1,0),FALSE)</f>
        <v>0.625</v>
      </c>
      <c r="AI1571" s="3">
        <f>VLOOKUP($F1571,Experiment!$A$2:$X$90,MATCH(Results!AI$1,Experiment!$A$1:$X$1,0),FALSE)</f>
        <v>0.375</v>
      </c>
      <c r="AJ1571" s="2">
        <f>Table1[[#This Row],[Gain]]^Table1[[#This Row],[θ]]</f>
        <v>10</v>
      </c>
      <c r="AK1571" s="2">
        <f>-Table1[[#This Row],[λ]]*-Table1[[#This Row],[Loss]]^Table1[[#This Row],[θ]]</f>
        <v>20</v>
      </c>
      <c r="AL1571" s="2">
        <f>Table1[[#This Row],[v_n_w_g]]-Table1[[#This Row],[v_n_w_l]]</f>
        <v>-10</v>
      </c>
      <c r="AM1571" s="2">
        <f>IF(Table1[[#This Row],[diff_v]]&gt;=1,1,0)</f>
        <v>0</v>
      </c>
    </row>
    <row r="1572" spans="1:39" hidden="1" x14ac:dyDescent="0.3">
      <c r="A1572">
        <v>19</v>
      </c>
      <c r="B1572" t="s">
        <v>48</v>
      </c>
      <c r="C1572" s="22">
        <f>VLOOKUP(Table1[[#This Row],[Subject]],'Subject Profile'!$A$2:$E$8,4,FALSE)</f>
        <v>1</v>
      </c>
      <c r="D1572" s="22">
        <f>VLOOKUP(Table1[[#This Row],[Subject]],'Subject Profile'!$A$2:$E$8,5,FALSE)</f>
        <v>-2</v>
      </c>
      <c r="E1572" t="s">
        <v>109</v>
      </c>
      <c r="F1572" t="s">
        <v>68</v>
      </c>
      <c r="G1572" t="s">
        <v>7</v>
      </c>
      <c r="H1572">
        <f>IF(Table1[[#This Row],[decision]]="accept",1,0)</f>
        <v>1</v>
      </c>
      <c r="I1572">
        <v>-50</v>
      </c>
      <c r="J1572">
        <v>300</v>
      </c>
      <c r="K1572">
        <v>1665041753</v>
      </c>
      <c r="L1572">
        <v>8</v>
      </c>
      <c r="M1572" t="str">
        <f>VLOOKUP($F1572,Experiment!$A$2:$U$90,MATCH(Results!M$1,Experiment!$A$1:$U$1,0)+1,FALSE)</f>
        <v>G</v>
      </c>
      <c r="N1572">
        <f>IF(Table1[[#This Row],[Impact]]="I",0,1)</f>
        <v>1</v>
      </c>
      <c r="O1572" s="2">
        <f>VLOOKUP($F1572,Experiment!$A$2:$U$90,MATCH(Results!O$1,Experiment!$A$1:$U$1,0),FALSE)</f>
        <v>-50</v>
      </c>
      <c r="P1572" s="3">
        <f>VLOOKUP($F1572,Experiment!$A$2:$U$90,MATCH(Results!P$1,Experiment!$A$1:$U$1,0),FALSE)</f>
        <v>0.5</v>
      </c>
      <c r="Q1572" s="2">
        <f>VLOOKUP($F1572,Experiment!$A$2:$U$90,MATCH(Results!Q$1,Experiment!$A$1:$U$1,0),FALSE)</f>
        <v>60</v>
      </c>
      <c r="R1572" s="3">
        <f>VLOOKUP($F1572,Experiment!$A$2:$U$90,MATCH(Results!R$1,Experiment!$A$1:$U$1,0),FALSE)</f>
        <v>0.5</v>
      </c>
      <c r="S1572" s="2">
        <f>VLOOKUP($F1572,Experiment!$A$2:$U$90,MATCH(Results!S$1,Experiment!$A$1:$U$1,0),FALSE)</f>
        <v>5</v>
      </c>
      <c r="T1572" s="2">
        <f>VLOOKUP($F1572,Experiment!$A$2:$U$90,MATCH(Results!T$1,Experiment!$A$1:$U$1,0),FALSE)</f>
        <v>3025</v>
      </c>
      <c r="U1572" s="2">
        <f>VLOOKUP($F1572,Experiment!$A$2:$U$90,MATCH(Results!U$1,Experiment!$A$1:$U$1,0),FALSE)</f>
        <v>55</v>
      </c>
      <c r="V1572" s="2">
        <f>VLOOKUP($F1572,Experiment!$A$2:$U$90,MATCH(Results!V$1,Experiment!$A$1:$U$1,0),FALSE)</f>
        <v>2</v>
      </c>
      <c r="W1572" s="3">
        <f>VLOOKUP($F1572,Experiment!$A$2:$U$90,MATCH(Results!W$1,Experiment!$A$1:$U$1,0),FALSE)</f>
        <v>0.25</v>
      </c>
      <c r="X1572" s="3">
        <f>VLOOKUP($F1572,Experiment!$A$2:$U$90,MATCH(Results!X$1,Experiment!$A$1:$U$1,0),FALSE)</f>
        <v>0.75</v>
      </c>
      <c r="Y1572" s="2">
        <f>VLOOKUP($F1572,Experiment!$A$2:$U$90,MATCH(Results!Y$1,Experiment!$A$1:$U$1,0),FALSE)</f>
        <v>2</v>
      </c>
      <c r="Z1572" s="3">
        <f>VLOOKUP($F1572,Experiment!$A$2:$U$90,MATCH(Results!Z$1,Experiment!$A$1:$U$1,0),FALSE)</f>
        <v>0.5</v>
      </c>
      <c r="AA1572" s="3">
        <f>VLOOKUP($F1572,Experiment!$A$2:$U$90,MATCH(Results!AA$1,Experiment!$A$1:$U$1,0),FALSE)</f>
        <v>0.25</v>
      </c>
      <c r="AB1572" s="3">
        <f>VLOOKUP($F1572,Experiment!$A$2:$U$90,MATCH(Results!AB$1,Experiment!$A$1:$U$1,0),FALSE)</f>
        <v>0.625</v>
      </c>
      <c r="AC1572" s="3">
        <f>VLOOKUP($F1572,Experiment!$A$2:$U$90,MATCH(Results!AC$1,Experiment!$A$1:$U$1,0),FALSE)</f>
        <v>0.375</v>
      </c>
      <c r="AD1572" s="2">
        <f>VLOOKUP($F1572,Experiment!$A$2:$U$90,MATCH(Results!AD$1,Experiment!$A$1:$U$1,0),FALSE)</f>
        <v>-8.75</v>
      </c>
      <c r="AE1572" s="2">
        <f>VLOOKUP($F1572,Experiment!$A$2:$U$90,MATCH(Results!AE$1,Experiment!$A$1:$U$1,0),FALSE)</f>
        <v>2835.9375</v>
      </c>
      <c r="AF1572" s="2">
        <f>VLOOKUP($F1572,Experiment!$A$2:$U$90,MATCH(Results!AF$1,Experiment!$A$1:$U$1,0),FALSE)</f>
        <v>53.253521010351982</v>
      </c>
      <c r="AG1572" s="3">
        <f>VLOOKUP($F1572,Experiment!$A$2:$W$90,MATCH(Results!AG$1,Experiment!$A$1:$W$1,0),FALSE)</f>
        <v>0.82730419370997643</v>
      </c>
      <c r="AH1572" s="3">
        <f>VLOOKUP($F1572,Experiment!$A$2:$W$90,MATCH(Results!AH$1,Experiment!$A$1:$W$1,0),FALSE)</f>
        <v>0.38648875795104182</v>
      </c>
      <c r="AI1572" s="3">
        <f>VLOOKUP($F1572,Experiment!$A$2:$X$90,MATCH(Results!AI$1,Experiment!$A$1:$X$1,0),FALSE)</f>
        <v>0.61351124204895813</v>
      </c>
      <c r="AJ1572" s="2">
        <f>Table1[[#This Row],[Gain]]^Table1[[#This Row],[θ]]</f>
        <v>60</v>
      </c>
      <c r="AK1572" s="2">
        <f>-Table1[[#This Row],[λ]]*-Table1[[#This Row],[Loss]]^Table1[[#This Row],[θ]]</f>
        <v>100</v>
      </c>
      <c r="AL1572" s="2">
        <f>Table1[[#This Row],[v_n_w_g]]-Table1[[#This Row],[v_n_w_l]]</f>
        <v>-40</v>
      </c>
      <c r="AM1572" s="2">
        <f>IF(Table1[[#This Row],[diff_v]]&gt;=1,1,0)</f>
        <v>0</v>
      </c>
    </row>
    <row r="1573" spans="1:39" hidden="1" x14ac:dyDescent="0.3">
      <c r="A1573">
        <v>20</v>
      </c>
      <c r="B1573" t="s">
        <v>48</v>
      </c>
      <c r="C1573" s="22">
        <f>VLOOKUP(Table1[[#This Row],[Subject]],'Subject Profile'!$A$2:$E$8,4,FALSE)</f>
        <v>1</v>
      </c>
      <c r="D1573" s="22">
        <f>VLOOKUP(Table1[[#This Row],[Subject]],'Subject Profile'!$A$2:$E$8,5,FALSE)</f>
        <v>-2</v>
      </c>
      <c r="E1573" t="s">
        <v>109</v>
      </c>
      <c r="F1573" t="s">
        <v>89</v>
      </c>
      <c r="G1573" t="s">
        <v>90</v>
      </c>
      <c r="H1573">
        <f>IF(Table1[[#This Row],[decision]]="accept",1,0)</f>
        <v>0</v>
      </c>
      <c r="I1573">
        <v>-50</v>
      </c>
      <c r="J1573">
        <v>250</v>
      </c>
      <c r="K1573">
        <v>1665041760</v>
      </c>
      <c r="L1573">
        <v>7</v>
      </c>
      <c r="M1573" t="str">
        <f>VLOOKUP($F1573,Experiment!$A$2:$U$90,MATCH(Results!M$1,Experiment!$A$1:$U$1,0)+1,FALSE)</f>
        <v>T</v>
      </c>
      <c r="N1573">
        <f>IF(Table1[[#This Row],[Impact]]="I",0,1)</f>
        <v>1</v>
      </c>
      <c r="O1573" s="2">
        <f>VLOOKUP($F1573,Experiment!$A$2:$U$90,MATCH(Results!O$1,Experiment!$A$1:$U$1,0),FALSE)</f>
        <v>0</v>
      </c>
      <c r="P1573" s="3">
        <f>VLOOKUP($F1573,Experiment!$A$2:$U$90,MATCH(Results!P$1,Experiment!$A$1:$U$1,0),FALSE)</f>
        <v>0</v>
      </c>
      <c r="Q1573" s="2">
        <f>VLOOKUP($F1573,Experiment!$A$2:$U$90,MATCH(Results!Q$1,Experiment!$A$1:$U$1,0),FALSE)</f>
        <v>0</v>
      </c>
      <c r="R1573" s="3">
        <f>VLOOKUP($F1573,Experiment!$A$2:$U$90,MATCH(Results!R$1,Experiment!$A$1:$U$1,0),FALSE)</f>
        <v>0</v>
      </c>
      <c r="S1573" s="2">
        <f>VLOOKUP($F1573,Experiment!$A$2:$U$90,MATCH(Results!S$1,Experiment!$A$1:$U$1,0),FALSE)</f>
        <v>0</v>
      </c>
      <c r="T1573" s="2">
        <f>VLOOKUP($F1573,Experiment!$A$2:$U$90,MATCH(Results!T$1,Experiment!$A$1:$U$1,0),FALSE)</f>
        <v>0</v>
      </c>
      <c r="U1573" s="2">
        <f>VLOOKUP($F1573,Experiment!$A$2:$U$90,MATCH(Results!U$1,Experiment!$A$1:$U$1,0),FALSE)</f>
        <v>0</v>
      </c>
      <c r="V1573" s="2">
        <f>VLOOKUP($F1573,Experiment!$A$2:$U$90,MATCH(Results!V$1,Experiment!$A$1:$U$1,0),FALSE)</f>
        <v>0</v>
      </c>
      <c r="W1573" s="3">
        <f>VLOOKUP($F1573,Experiment!$A$2:$U$90,MATCH(Results!W$1,Experiment!$A$1:$U$1,0),FALSE)</f>
        <v>0</v>
      </c>
      <c r="X1573" s="3">
        <f>VLOOKUP($F1573,Experiment!$A$2:$U$90,MATCH(Results!X$1,Experiment!$A$1:$U$1,0),FALSE)</f>
        <v>0</v>
      </c>
      <c r="Y1573" s="2">
        <f>VLOOKUP($F1573,Experiment!$A$2:$U$90,MATCH(Results!Y$1,Experiment!$A$1:$U$1,0),FALSE)</f>
        <v>0</v>
      </c>
      <c r="Z1573" s="3">
        <f>VLOOKUP($F1573,Experiment!$A$2:$U$90,MATCH(Results!Z$1,Experiment!$A$1:$U$1,0),FALSE)</f>
        <v>0</v>
      </c>
      <c r="AA1573" s="3">
        <f>VLOOKUP($F1573,Experiment!$A$2:$U$90,MATCH(Results!AA$1,Experiment!$A$1:$U$1,0),FALSE)</f>
        <v>0</v>
      </c>
      <c r="AB1573" s="3">
        <f>VLOOKUP($F1573,Experiment!$A$2:$U$90,MATCH(Results!AB$1,Experiment!$A$1:$U$1,0),FALSE)</f>
        <v>0</v>
      </c>
      <c r="AC1573" s="3">
        <f>VLOOKUP($F1573,Experiment!$A$2:$U$90,MATCH(Results!AC$1,Experiment!$A$1:$U$1,0),FALSE)</f>
        <v>0</v>
      </c>
      <c r="AD1573" s="2">
        <f>VLOOKUP($F1573,Experiment!$A$2:$U$90,MATCH(Results!AD$1,Experiment!$A$1:$U$1,0),FALSE)</f>
        <v>0</v>
      </c>
      <c r="AE1573" s="2">
        <f>VLOOKUP($F1573,Experiment!$A$2:$U$90,MATCH(Results!AE$1,Experiment!$A$1:$U$1,0),FALSE)</f>
        <v>0</v>
      </c>
      <c r="AF1573" s="2">
        <f>VLOOKUP($F1573,Experiment!$A$2:$U$90,MATCH(Results!AF$1,Experiment!$A$1:$U$1,0),FALSE)</f>
        <v>0</v>
      </c>
      <c r="AG1573" s="2"/>
      <c r="AH1573" s="3">
        <f>VLOOKUP($F1573,Experiment!$A$2:$W$90,MATCH(Results!AH$1,Experiment!$A$1:$W$1,0),FALSE)</f>
        <v>0</v>
      </c>
      <c r="AI1573" s="2">
        <f>VLOOKUP($F1573,Experiment!$A$2:$X$90,MATCH(Results!AI$1,Experiment!$A$1:$X$1,0),FALSE)</f>
        <v>0</v>
      </c>
      <c r="AJ1573" s="2">
        <f>Table1[[#This Row],[Gain]]^Table1[[#This Row],[θ]]</f>
        <v>0</v>
      </c>
      <c r="AK1573" s="2">
        <f>-Table1[[#This Row],[λ]]*-Table1[[#This Row],[Loss]]^Table1[[#This Row],[θ]]</f>
        <v>0</v>
      </c>
      <c r="AL1573" s="2">
        <f>Table1[[#This Row],[v_n_w_g]]-Table1[[#This Row],[v_n_w_l]]</f>
        <v>0</v>
      </c>
      <c r="AM1573" s="2">
        <f>IF(Table1[[#This Row],[diff_v]]&gt;=1,1,0)</f>
        <v>0</v>
      </c>
    </row>
    <row r="1574" spans="1:39" hidden="1" x14ac:dyDescent="0.3">
      <c r="A1574">
        <v>21</v>
      </c>
      <c r="B1574" t="s">
        <v>48</v>
      </c>
      <c r="C1574" s="22">
        <f>VLOOKUP(Table1[[#This Row],[Subject]],'Subject Profile'!$A$2:$E$8,4,FALSE)</f>
        <v>1</v>
      </c>
      <c r="D1574" s="22">
        <f>VLOOKUP(Table1[[#This Row],[Subject]],'Subject Profile'!$A$2:$E$8,5,FALSE)</f>
        <v>-2</v>
      </c>
      <c r="E1574" t="s">
        <v>109</v>
      </c>
      <c r="F1574" t="s">
        <v>100</v>
      </c>
      <c r="G1574" t="s">
        <v>5</v>
      </c>
      <c r="H1574">
        <f>IF(Table1[[#This Row],[decision]]="accept",1,0)</f>
        <v>0</v>
      </c>
      <c r="I1574">
        <v>0</v>
      </c>
      <c r="J1574">
        <v>300</v>
      </c>
      <c r="K1574">
        <v>1665041777</v>
      </c>
      <c r="L1574">
        <v>17</v>
      </c>
      <c r="M1574" t="str">
        <f>VLOOKUP($F1574,Experiment!$A$2:$U$90,MATCH(Results!M$1,Experiment!$A$1:$U$1,0)+1,FALSE)</f>
        <v>I</v>
      </c>
      <c r="N1574">
        <f>IF(Table1[[#This Row],[Impact]]="I",0,1)</f>
        <v>0</v>
      </c>
      <c r="O1574" s="2">
        <f>VLOOKUP($F1574,Experiment!$A$2:$U$90,MATCH(Results!O$1,Experiment!$A$1:$U$1,0),FALSE)</f>
        <v>-50</v>
      </c>
      <c r="P1574" s="3">
        <f>VLOOKUP($F1574,Experiment!$A$2:$U$90,MATCH(Results!P$1,Experiment!$A$1:$U$1,0),FALSE)</f>
        <v>0.5</v>
      </c>
      <c r="Q1574" s="2">
        <f>VLOOKUP($F1574,Experiment!$A$2:$U$90,MATCH(Results!Q$1,Experiment!$A$1:$U$1,0),FALSE)</f>
        <v>50</v>
      </c>
      <c r="R1574" s="3">
        <f>VLOOKUP($F1574,Experiment!$A$2:$U$90,MATCH(Results!R$1,Experiment!$A$1:$U$1,0),FALSE)</f>
        <v>0.5</v>
      </c>
      <c r="S1574" s="2">
        <f>VLOOKUP($F1574,Experiment!$A$2:$U$90,MATCH(Results!S$1,Experiment!$A$1:$U$1,0),FALSE)</f>
        <v>0</v>
      </c>
      <c r="T1574" s="2">
        <f>VLOOKUP($F1574,Experiment!$A$2:$U$90,MATCH(Results!T$1,Experiment!$A$1:$U$1,0),FALSE)</f>
        <v>2500</v>
      </c>
      <c r="U1574" s="2">
        <f>VLOOKUP($F1574,Experiment!$A$2:$U$90,MATCH(Results!U$1,Experiment!$A$1:$U$1,0),FALSE)</f>
        <v>50</v>
      </c>
      <c r="V1574" s="2">
        <f>VLOOKUP($F1574,Experiment!$A$2:$U$90,MATCH(Results!V$1,Experiment!$A$1:$U$1,0),FALSE)</f>
        <v>2</v>
      </c>
      <c r="W1574" s="3">
        <f>VLOOKUP($F1574,Experiment!$A$2:$U$90,MATCH(Results!W$1,Experiment!$A$1:$U$1,0),FALSE)</f>
        <v>0.25</v>
      </c>
      <c r="X1574" s="3">
        <f>VLOOKUP($F1574,Experiment!$A$2:$U$90,MATCH(Results!X$1,Experiment!$A$1:$U$1,0),FALSE)</f>
        <v>0.75</v>
      </c>
      <c r="Y1574" s="2">
        <f>VLOOKUP($F1574,Experiment!$A$2:$U$90,MATCH(Results!Y$1,Experiment!$A$1:$U$1,0),FALSE)</f>
        <v>2</v>
      </c>
      <c r="Z1574" s="3">
        <f>VLOOKUP($F1574,Experiment!$A$2:$U$90,MATCH(Results!Z$1,Experiment!$A$1:$U$1,0),FALSE)</f>
        <v>0.5</v>
      </c>
      <c r="AA1574" s="3">
        <f>VLOOKUP($F1574,Experiment!$A$2:$U$90,MATCH(Results!AA$1,Experiment!$A$1:$U$1,0),FALSE)</f>
        <v>0.25</v>
      </c>
      <c r="AB1574" s="3">
        <f>VLOOKUP($F1574,Experiment!$A$2:$U$90,MATCH(Results!AB$1,Experiment!$A$1:$U$1,0),FALSE)</f>
        <v>0.625</v>
      </c>
      <c r="AC1574" s="3">
        <f>VLOOKUP($F1574,Experiment!$A$2:$U$90,MATCH(Results!AC$1,Experiment!$A$1:$U$1,0),FALSE)</f>
        <v>0.375</v>
      </c>
      <c r="AD1574" s="2">
        <f>VLOOKUP($F1574,Experiment!$A$2:$U$90,MATCH(Results!AD$1,Experiment!$A$1:$U$1,0),FALSE)</f>
        <v>-12.5</v>
      </c>
      <c r="AE1574" s="2">
        <f>VLOOKUP($F1574,Experiment!$A$2:$U$90,MATCH(Results!AE$1,Experiment!$A$1:$U$1,0),FALSE)</f>
        <v>2343.75</v>
      </c>
      <c r="AF1574" s="2">
        <f>VLOOKUP($F1574,Experiment!$A$2:$U$90,MATCH(Results!AF$1,Experiment!$A$1:$U$1,0),FALSE)</f>
        <v>48.412291827592711</v>
      </c>
      <c r="AG1574" s="3">
        <f>VLOOKUP($F1574,Experiment!$A$2:$W$90,MATCH(Results!AG$1,Experiment!$A$1:$W$1,0),FALSE)</f>
        <v>0.82730419370997643</v>
      </c>
      <c r="AH1574" s="3">
        <f>VLOOKUP($F1574,Experiment!$A$2:$W$90,MATCH(Results!AH$1,Experiment!$A$1:$W$1,0),FALSE)</f>
        <v>0.38648875795104182</v>
      </c>
      <c r="AI1574" s="3">
        <f>VLOOKUP($F1574,Experiment!$A$2:$X$90,MATCH(Results!AI$1,Experiment!$A$1:$X$1,0),FALSE)</f>
        <v>0.61351124204895813</v>
      </c>
      <c r="AJ1574" s="2">
        <f>Table1[[#This Row],[Gain]]^Table1[[#This Row],[θ]]</f>
        <v>50</v>
      </c>
      <c r="AK1574" s="2">
        <f>-Table1[[#This Row],[λ]]*-Table1[[#This Row],[Loss]]^Table1[[#This Row],[θ]]</f>
        <v>100</v>
      </c>
      <c r="AL1574" s="2">
        <f>Table1[[#This Row],[v_n_w_g]]-Table1[[#This Row],[v_n_w_l]]</f>
        <v>-50</v>
      </c>
      <c r="AM1574" s="2">
        <f>IF(Table1[[#This Row],[diff_v]]&gt;=1,1,0)</f>
        <v>0</v>
      </c>
    </row>
    <row r="1575" spans="1:39" hidden="1" x14ac:dyDescent="0.3">
      <c r="A1575">
        <v>22</v>
      </c>
      <c r="B1575" t="s">
        <v>48</v>
      </c>
      <c r="C1575" s="22">
        <f>VLOOKUP(Table1[[#This Row],[Subject]],'Subject Profile'!$A$2:$E$8,4,FALSE)</f>
        <v>1</v>
      </c>
      <c r="D1575" s="22">
        <f>VLOOKUP(Table1[[#This Row],[Subject]],'Subject Profile'!$A$2:$E$8,5,FALSE)</f>
        <v>-2</v>
      </c>
      <c r="E1575" t="s">
        <v>109</v>
      </c>
      <c r="F1575" t="s">
        <v>57</v>
      </c>
      <c r="G1575" t="s">
        <v>5</v>
      </c>
      <c r="H1575">
        <f>IF(Table1[[#This Row],[decision]]="accept",1,0)</f>
        <v>0</v>
      </c>
      <c r="I1575">
        <v>0</v>
      </c>
      <c r="J1575">
        <v>300</v>
      </c>
      <c r="K1575">
        <v>1665041791</v>
      </c>
      <c r="L1575">
        <v>14</v>
      </c>
      <c r="M1575" t="str">
        <f>VLOOKUP($F1575,Experiment!$A$2:$U$90,MATCH(Results!M$1,Experiment!$A$1:$U$1,0)+1,FALSE)</f>
        <v>I</v>
      </c>
      <c r="N1575">
        <f>IF(Table1[[#This Row],[Impact]]="I",0,1)</f>
        <v>0</v>
      </c>
      <c r="O1575" s="2">
        <f>VLOOKUP($F1575,Experiment!$A$2:$U$90,MATCH(Results!O$1,Experiment!$A$1:$U$1,0),FALSE)</f>
        <v>-90</v>
      </c>
      <c r="P1575" s="3">
        <f>VLOOKUP($F1575,Experiment!$A$2:$U$90,MATCH(Results!P$1,Experiment!$A$1:$U$1,0),FALSE)</f>
        <v>0.5</v>
      </c>
      <c r="Q1575" s="2">
        <f>VLOOKUP($F1575,Experiment!$A$2:$U$90,MATCH(Results!Q$1,Experiment!$A$1:$U$1,0),FALSE)</f>
        <v>100</v>
      </c>
      <c r="R1575" s="3">
        <f>VLOOKUP($F1575,Experiment!$A$2:$U$90,MATCH(Results!R$1,Experiment!$A$1:$U$1,0),FALSE)</f>
        <v>0.5</v>
      </c>
      <c r="S1575" s="2">
        <f>VLOOKUP($F1575,Experiment!$A$2:$U$90,MATCH(Results!S$1,Experiment!$A$1:$U$1,0),FALSE)</f>
        <v>5</v>
      </c>
      <c r="T1575" s="2">
        <f>VLOOKUP($F1575,Experiment!$A$2:$U$90,MATCH(Results!T$1,Experiment!$A$1:$U$1,0),FALSE)</f>
        <v>9025</v>
      </c>
      <c r="U1575" s="2">
        <f>VLOOKUP($F1575,Experiment!$A$2:$U$90,MATCH(Results!U$1,Experiment!$A$1:$U$1,0),FALSE)</f>
        <v>95</v>
      </c>
      <c r="V1575" s="2">
        <f>VLOOKUP($F1575,Experiment!$A$2:$U$90,MATCH(Results!V$1,Experiment!$A$1:$U$1,0),FALSE)</f>
        <v>2</v>
      </c>
      <c r="W1575" s="3">
        <f>VLOOKUP($F1575,Experiment!$A$2:$U$90,MATCH(Results!W$1,Experiment!$A$1:$U$1,0),FALSE)</f>
        <v>0.25</v>
      </c>
      <c r="X1575" s="3">
        <f>VLOOKUP($F1575,Experiment!$A$2:$U$90,MATCH(Results!X$1,Experiment!$A$1:$U$1,0),FALSE)</f>
        <v>0.75</v>
      </c>
      <c r="Y1575" s="2">
        <f>VLOOKUP($F1575,Experiment!$A$2:$U$90,MATCH(Results!Y$1,Experiment!$A$1:$U$1,0),FALSE)</f>
        <v>2</v>
      </c>
      <c r="Z1575" s="3">
        <f>VLOOKUP($F1575,Experiment!$A$2:$U$90,MATCH(Results!Z$1,Experiment!$A$1:$U$1,0),FALSE)</f>
        <v>0.5</v>
      </c>
      <c r="AA1575" s="3">
        <f>VLOOKUP($F1575,Experiment!$A$2:$U$90,MATCH(Results!AA$1,Experiment!$A$1:$U$1,0),FALSE)</f>
        <v>0.25</v>
      </c>
      <c r="AB1575" s="3">
        <f>VLOOKUP($F1575,Experiment!$A$2:$U$90,MATCH(Results!AB$1,Experiment!$A$1:$U$1,0),FALSE)</f>
        <v>0.625</v>
      </c>
      <c r="AC1575" s="3">
        <f>VLOOKUP($F1575,Experiment!$A$2:$U$90,MATCH(Results!AC$1,Experiment!$A$1:$U$1,0),FALSE)</f>
        <v>0.375</v>
      </c>
      <c r="AD1575" s="2">
        <f>VLOOKUP($F1575,Experiment!$A$2:$U$90,MATCH(Results!AD$1,Experiment!$A$1:$U$1,0),FALSE)</f>
        <v>-18.75</v>
      </c>
      <c r="AE1575" s="2">
        <f>VLOOKUP($F1575,Experiment!$A$2:$U$90,MATCH(Results!AE$1,Experiment!$A$1:$U$1,0),FALSE)</f>
        <v>8460.9375</v>
      </c>
      <c r="AF1575" s="2">
        <f>VLOOKUP($F1575,Experiment!$A$2:$U$90,MATCH(Results!AF$1,Experiment!$A$1:$U$1,0),FALSE)</f>
        <v>91.983354472426157</v>
      </c>
      <c r="AG1575" s="3">
        <f>VLOOKUP($F1575,Experiment!$A$2:$W$90,MATCH(Results!AG$1,Experiment!$A$1:$W$1,0),FALSE)</f>
        <v>0.82730419370997643</v>
      </c>
      <c r="AH1575" s="3">
        <f>VLOOKUP($F1575,Experiment!$A$2:$W$90,MATCH(Results!AH$1,Experiment!$A$1:$W$1,0),FALSE)</f>
        <v>0.38648875795104182</v>
      </c>
      <c r="AI1575" s="3">
        <f>VLOOKUP($F1575,Experiment!$A$2:$X$90,MATCH(Results!AI$1,Experiment!$A$1:$X$1,0),FALSE)</f>
        <v>0.61351124204895813</v>
      </c>
      <c r="AJ1575" s="2">
        <f>Table1[[#This Row],[Gain]]^Table1[[#This Row],[θ]]</f>
        <v>100</v>
      </c>
      <c r="AK1575" s="2">
        <f>-Table1[[#This Row],[λ]]*-Table1[[#This Row],[Loss]]^Table1[[#This Row],[θ]]</f>
        <v>180</v>
      </c>
      <c r="AL1575" s="2">
        <f>Table1[[#This Row],[v_n_w_g]]-Table1[[#This Row],[v_n_w_l]]</f>
        <v>-80</v>
      </c>
      <c r="AM1575" s="2">
        <f>IF(Table1[[#This Row],[diff_v]]&gt;=1,1,0)</f>
        <v>0</v>
      </c>
    </row>
    <row r="1576" spans="1:39" hidden="1" x14ac:dyDescent="0.3">
      <c r="A1576">
        <v>23</v>
      </c>
      <c r="B1576" t="s">
        <v>48</v>
      </c>
      <c r="C1576" s="22">
        <f>VLOOKUP(Table1[[#This Row],[Subject]],'Subject Profile'!$A$2:$E$8,4,FALSE)</f>
        <v>1</v>
      </c>
      <c r="D1576" s="22">
        <f>VLOOKUP(Table1[[#This Row],[Subject]],'Subject Profile'!$A$2:$E$8,5,FALSE)</f>
        <v>-2</v>
      </c>
      <c r="E1576" t="s">
        <v>109</v>
      </c>
      <c r="F1576" t="s">
        <v>80</v>
      </c>
      <c r="G1576" t="s">
        <v>5</v>
      </c>
      <c r="H1576">
        <f>IF(Table1[[#This Row],[decision]]="accept",1,0)</f>
        <v>0</v>
      </c>
      <c r="I1576">
        <v>0</v>
      </c>
      <c r="J1576">
        <v>300</v>
      </c>
      <c r="K1576">
        <v>1665041796</v>
      </c>
      <c r="L1576">
        <v>5</v>
      </c>
      <c r="M1576" t="str">
        <f>VLOOKUP($F1576,Experiment!$A$2:$U$90,MATCH(Results!M$1,Experiment!$A$1:$U$1,0)+1,FALSE)</f>
        <v>G</v>
      </c>
      <c r="N1576">
        <f>IF(Table1[[#This Row],[Impact]]="I",0,1)</f>
        <v>1</v>
      </c>
      <c r="O1576" s="2">
        <f>VLOOKUP($F1576,Experiment!$A$2:$U$90,MATCH(Results!O$1,Experiment!$A$1:$U$1,0),FALSE)</f>
        <v>-90</v>
      </c>
      <c r="P1576" s="3">
        <f>VLOOKUP($F1576,Experiment!$A$2:$U$90,MATCH(Results!P$1,Experiment!$A$1:$U$1,0),FALSE)</f>
        <v>0.5</v>
      </c>
      <c r="Q1576" s="2">
        <f>VLOOKUP($F1576,Experiment!$A$2:$U$90,MATCH(Results!Q$1,Experiment!$A$1:$U$1,0),FALSE)</f>
        <v>80</v>
      </c>
      <c r="R1576" s="3">
        <f>VLOOKUP($F1576,Experiment!$A$2:$U$90,MATCH(Results!R$1,Experiment!$A$1:$U$1,0),FALSE)</f>
        <v>0.5</v>
      </c>
      <c r="S1576" s="2">
        <f>VLOOKUP($F1576,Experiment!$A$2:$U$90,MATCH(Results!S$1,Experiment!$A$1:$U$1,0),FALSE)</f>
        <v>-5</v>
      </c>
      <c r="T1576" s="2">
        <f>VLOOKUP($F1576,Experiment!$A$2:$U$90,MATCH(Results!T$1,Experiment!$A$1:$U$1,0),FALSE)</f>
        <v>7225</v>
      </c>
      <c r="U1576" s="2">
        <f>VLOOKUP($F1576,Experiment!$A$2:$U$90,MATCH(Results!U$1,Experiment!$A$1:$U$1,0),FALSE)</f>
        <v>85</v>
      </c>
      <c r="V1576" s="2">
        <f>VLOOKUP($F1576,Experiment!$A$2:$U$90,MATCH(Results!V$1,Experiment!$A$1:$U$1,0),FALSE)</f>
        <v>4</v>
      </c>
      <c r="W1576" s="3">
        <f>VLOOKUP($F1576,Experiment!$A$2:$U$90,MATCH(Results!W$1,Experiment!$A$1:$U$1,0),FALSE)</f>
        <v>0.25</v>
      </c>
      <c r="X1576" s="3">
        <f>VLOOKUP($F1576,Experiment!$A$2:$U$90,MATCH(Results!X$1,Experiment!$A$1:$U$1,0),FALSE)</f>
        <v>0.75</v>
      </c>
      <c r="Y1576" s="2">
        <f>VLOOKUP($F1576,Experiment!$A$2:$U$90,MATCH(Results!Y$1,Experiment!$A$1:$U$1,0),FALSE)</f>
        <v>1</v>
      </c>
      <c r="Z1576" s="3">
        <f>VLOOKUP($F1576,Experiment!$A$2:$U$90,MATCH(Results!Z$1,Experiment!$A$1:$U$1,0),FALSE)</f>
        <v>0.25</v>
      </c>
      <c r="AA1576" s="3">
        <f>VLOOKUP($F1576,Experiment!$A$2:$U$90,MATCH(Results!AA$1,Experiment!$A$1:$U$1,0),FALSE)</f>
        <v>0.5</v>
      </c>
      <c r="AB1576" s="3">
        <f>VLOOKUP($F1576,Experiment!$A$2:$U$90,MATCH(Results!AB$1,Experiment!$A$1:$U$1,0),FALSE)</f>
        <v>0.375</v>
      </c>
      <c r="AC1576" s="3">
        <f>VLOOKUP($F1576,Experiment!$A$2:$U$90,MATCH(Results!AC$1,Experiment!$A$1:$U$1,0),FALSE)</f>
        <v>0.625</v>
      </c>
      <c r="AD1576" s="2">
        <f>VLOOKUP($F1576,Experiment!$A$2:$U$90,MATCH(Results!AD$1,Experiment!$A$1:$U$1,0),FALSE)</f>
        <v>16.25</v>
      </c>
      <c r="AE1576" s="2">
        <f>VLOOKUP($F1576,Experiment!$A$2:$U$90,MATCH(Results!AE$1,Experiment!$A$1:$U$1,0),FALSE)</f>
        <v>6773.4375</v>
      </c>
      <c r="AF1576" s="2">
        <f>VLOOKUP($F1576,Experiment!$A$2:$U$90,MATCH(Results!AF$1,Experiment!$A$1:$U$1,0),FALSE)</f>
        <v>82.300896106907615</v>
      </c>
      <c r="AG1576" s="3">
        <f>VLOOKUP($F1576,Experiment!$A$2:$W$90,MATCH(Results!AG$1,Experiment!$A$1:$W$1,0),FALSE)</f>
        <v>1</v>
      </c>
      <c r="AH1576" s="3">
        <f>VLOOKUP($F1576,Experiment!$A$2:$W$90,MATCH(Results!AH$1,Experiment!$A$1:$W$1,0),FALSE)</f>
        <v>0.625</v>
      </c>
      <c r="AI1576" s="3">
        <f>VLOOKUP($F1576,Experiment!$A$2:$X$90,MATCH(Results!AI$1,Experiment!$A$1:$X$1,0),FALSE)</f>
        <v>0.375</v>
      </c>
      <c r="AJ1576" s="2">
        <f>Table1[[#This Row],[Gain]]^Table1[[#This Row],[θ]]</f>
        <v>80</v>
      </c>
      <c r="AK1576" s="2">
        <f>-Table1[[#This Row],[λ]]*-Table1[[#This Row],[Loss]]^Table1[[#This Row],[θ]]</f>
        <v>180</v>
      </c>
      <c r="AL1576" s="2">
        <f>Table1[[#This Row],[v_n_w_g]]-Table1[[#This Row],[v_n_w_l]]</f>
        <v>-100</v>
      </c>
      <c r="AM1576" s="2">
        <f>IF(Table1[[#This Row],[diff_v]]&gt;=1,1,0)</f>
        <v>0</v>
      </c>
    </row>
    <row r="1577" spans="1:39" hidden="1" x14ac:dyDescent="0.3">
      <c r="A1577">
        <v>24</v>
      </c>
      <c r="B1577" t="s">
        <v>48</v>
      </c>
      <c r="C1577" s="22">
        <f>VLOOKUP(Table1[[#This Row],[Subject]],'Subject Profile'!$A$2:$E$8,4,FALSE)</f>
        <v>1</v>
      </c>
      <c r="D1577" s="22">
        <f>VLOOKUP(Table1[[#This Row],[Subject]],'Subject Profile'!$A$2:$E$8,5,FALSE)</f>
        <v>-2</v>
      </c>
      <c r="E1577" t="s">
        <v>109</v>
      </c>
      <c r="F1577" t="s">
        <v>55</v>
      </c>
      <c r="G1577" t="s">
        <v>56</v>
      </c>
      <c r="H1577">
        <f>IF(Table1[[#This Row],[decision]]="accept",1,0)</f>
        <v>0</v>
      </c>
      <c r="I1577">
        <v>0</v>
      </c>
      <c r="J1577">
        <v>300</v>
      </c>
      <c r="K1577">
        <v>1665041800</v>
      </c>
      <c r="L1577">
        <v>4</v>
      </c>
      <c r="M1577" t="str">
        <f>VLOOKUP($F1577,Experiment!$A$2:$U$90,MATCH(Results!M$1,Experiment!$A$1:$U$1,0)+1,FALSE)</f>
        <v>R</v>
      </c>
      <c r="N1577">
        <f>IF(Table1[[#This Row],[Impact]]="I",0,1)</f>
        <v>1</v>
      </c>
      <c r="O1577" s="2">
        <f>VLOOKUP($F1577,Experiment!$A$2:$U$90,MATCH(Results!O$1,Experiment!$A$1:$U$1,0),FALSE)</f>
        <v>0</v>
      </c>
      <c r="P1577" s="3">
        <f>VLOOKUP($F1577,Experiment!$A$2:$U$90,MATCH(Results!P$1,Experiment!$A$1:$U$1,0),FALSE)</f>
        <v>0</v>
      </c>
      <c r="Q1577" s="2">
        <f>VLOOKUP($F1577,Experiment!$A$2:$U$90,MATCH(Results!Q$1,Experiment!$A$1:$U$1,0),FALSE)</f>
        <v>0</v>
      </c>
      <c r="R1577" s="3">
        <f>VLOOKUP($F1577,Experiment!$A$2:$U$90,MATCH(Results!R$1,Experiment!$A$1:$U$1,0),FALSE)</f>
        <v>0</v>
      </c>
      <c r="S1577" s="2">
        <f>VLOOKUP($F1577,Experiment!$A$2:$U$90,MATCH(Results!S$1,Experiment!$A$1:$U$1,0),FALSE)</f>
        <v>0</v>
      </c>
      <c r="T1577" s="2">
        <f>VLOOKUP($F1577,Experiment!$A$2:$U$90,MATCH(Results!T$1,Experiment!$A$1:$U$1,0),FALSE)</f>
        <v>0</v>
      </c>
      <c r="U1577" s="2">
        <f>VLOOKUP($F1577,Experiment!$A$2:$U$90,MATCH(Results!U$1,Experiment!$A$1:$U$1,0),FALSE)</f>
        <v>0</v>
      </c>
      <c r="V1577" s="2">
        <f>VLOOKUP($F1577,Experiment!$A$2:$U$90,MATCH(Results!V$1,Experiment!$A$1:$U$1,0),FALSE)</f>
        <v>0</v>
      </c>
      <c r="W1577" s="3">
        <f>VLOOKUP($F1577,Experiment!$A$2:$U$90,MATCH(Results!W$1,Experiment!$A$1:$U$1,0),FALSE)</f>
        <v>0</v>
      </c>
      <c r="X1577" s="3">
        <f>VLOOKUP($F1577,Experiment!$A$2:$U$90,MATCH(Results!X$1,Experiment!$A$1:$U$1,0),FALSE)</f>
        <v>0</v>
      </c>
      <c r="Y1577" s="2">
        <f>VLOOKUP($F1577,Experiment!$A$2:$U$90,MATCH(Results!Y$1,Experiment!$A$1:$U$1,0),FALSE)</f>
        <v>0</v>
      </c>
      <c r="Z1577" s="3">
        <f>VLOOKUP($F1577,Experiment!$A$2:$U$90,MATCH(Results!Z$1,Experiment!$A$1:$U$1,0),FALSE)</f>
        <v>0</v>
      </c>
      <c r="AA1577" s="3">
        <f>VLOOKUP($F1577,Experiment!$A$2:$U$90,MATCH(Results!AA$1,Experiment!$A$1:$U$1,0),FALSE)</f>
        <v>0</v>
      </c>
      <c r="AB1577" s="3">
        <f>VLOOKUP($F1577,Experiment!$A$2:$U$90,MATCH(Results!AB$1,Experiment!$A$1:$U$1,0),FALSE)</f>
        <v>0</v>
      </c>
      <c r="AC1577" s="3">
        <f>VLOOKUP($F1577,Experiment!$A$2:$U$90,MATCH(Results!AC$1,Experiment!$A$1:$U$1,0),FALSE)</f>
        <v>0</v>
      </c>
      <c r="AD1577" s="2">
        <f>VLOOKUP($F1577,Experiment!$A$2:$U$90,MATCH(Results!AD$1,Experiment!$A$1:$U$1,0),FALSE)</f>
        <v>0</v>
      </c>
      <c r="AE1577" s="2">
        <f>VLOOKUP($F1577,Experiment!$A$2:$U$90,MATCH(Results!AE$1,Experiment!$A$1:$U$1,0),FALSE)</f>
        <v>0</v>
      </c>
      <c r="AF1577" s="2">
        <f>VLOOKUP($F1577,Experiment!$A$2:$U$90,MATCH(Results!AF$1,Experiment!$A$1:$U$1,0),FALSE)</f>
        <v>0</v>
      </c>
      <c r="AG1577" s="2"/>
      <c r="AH1577" s="3">
        <f>VLOOKUP($F1577,Experiment!$A$2:$W$90,MATCH(Results!AH$1,Experiment!$A$1:$W$1,0),FALSE)</f>
        <v>0</v>
      </c>
      <c r="AI1577" s="2">
        <f>VLOOKUP($F1577,Experiment!$A$2:$X$90,MATCH(Results!AI$1,Experiment!$A$1:$X$1,0),FALSE)</f>
        <v>0</v>
      </c>
      <c r="AJ1577" s="2">
        <f>Table1[[#This Row],[Gain]]^Table1[[#This Row],[θ]]</f>
        <v>0</v>
      </c>
      <c r="AK1577" s="2">
        <f>-Table1[[#This Row],[λ]]*-Table1[[#This Row],[Loss]]^Table1[[#This Row],[θ]]</f>
        <v>0</v>
      </c>
      <c r="AL1577" s="2">
        <f>Table1[[#This Row],[v_n_w_g]]-Table1[[#This Row],[v_n_w_l]]</f>
        <v>0</v>
      </c>
      <c r="AM1577" s="2">
        <f>IF(Table1[[#This Row],[diff_v]]&gt;=1,1,0)</f>
        <v>0</v>
      </c>
    </row>
    <row r="1578" spans="1:39" hidden="1" x14ac:dyDescent="0.3">
      <c r="A1578">
        <v>25</v>
      </c>
      <c r="B1578" t="s">
        <v>48</v>
      </c>
      <c r="C1578" s="22">
        <f>VLOOKUP(Table1[[#This Row],[Subject]],'Subject Profile'!$A$2:$E$8,4,FALSE)</f>
        <v>1</v>
      </c>
      <c r="D1578" s="22">
        <f>VLOOKUP(Table1[[#This Row],[Subject]],'Subject Profile'!$A$2:$E$8,5,FALSE)</f>
        <v>-2</v>
      </c>
      <c r="E1578" t="s">
        <v>109</v>
      </c>
      <c r="F1578" t="s">
        <v>55</v>
      </c>
      <c r="G1578" t="s">
        <v>112</v>
      </c>
      <c r="H1578">
        <f>IF(Table1[[#This Row],[decision]]="accept",1,0)</f>
        <v>0</v>
      </c>
      <c r="I1578">
        <v>100</v>
      </c>
      <c r="J1578">
        <v>400</v>
      </c>
      <c r="K1578">
        <v>1665041802</v>
      </c>
      <c r="L1578">
        <v>2</v>
      </c>
      <c r="M1578" t="str">
        <f>VLOOKUP($F1578,Experiment!$A$2:$U$90,MATCH(Results!M$1,Experiment!$A$1:$U$1,0)+1,FALSE)</f>
        <v>R</v>
      </c>
      <c r="N1578">
        <f>IF(Table1[[#This Row],[Impact]]="I",0,1)</f>
        <v>1</v>
      </c>
      <c r="O1578" s="2">
        <f>VLOOKUP($F1578,Experiment!$A$2:$U$90,MATCH(Results!O$1,Experiment!$A$1:$U$1,0),FALSE)</f>
        <v>0</v>
      </c>
      <c r="P1578" s="3">
        <f>VLOOKUP($F1578,Experiment!$A$2:$U$90,MATCH(Results!P$1,Experiment!$A$1:$U$1,0),FALSE)</f>
        <v>0</v>
      </c>
      <c r="Q1578" s="2">
        <f>VLOOKUP($F1578,Experiment!$A$2:$U$90,MATCH(Results!Q$1,Experiment!$A$1:$U$1,0),FALSE)</f>
        <v>0</v>
      </c>
      <c r="R1578" s="3">
        <f>VLOOKUP($F1578,Experiment!$A$2:$U$90,MATCH(Results!R$1,Experiment!$A$1:$U$1,0),FALSE)</f>
        <v>0</v>
      </c>
      <c r="S1578" s="2">
        <f>VLOOKUP($F1578,Experiment!$A$2:$U$90,MATCH(Results!S$1,Experiment!$A$1:$U$1,0),FALSE)</f>
        <v>0</v>
      </c>
      <c r="T1578" s="2">
        <f>VLOOKUP($F1578,Experiment!$A$2:$U$90,MATCH(Results!T$1,Experiment!$A$1:$U$1,0),FALSE)</f>
        <v>0</v>
      </c>
      <c r="U1578" s="2">
        <f>VLOOKUP($F1578,Experiment!$A$2:$U$90,MATCH(Results!U$1,Experiment!$A$1:$U$1,0),FALSE)</f>
        <v>0</v>
      </c>
      <c r="V1578" s="2">
        <f>VLOOKUP($F1578,Experiment!$A$2:$U$90,MATCH(Results!V$1,Experiment!$A$1:$U$1,0),FALSE)</f>
        <v>0</v>
      </c>
      <c r="W1578" s="3">
        <f>VLOOKUP($F1578,Experiment!$A$2:$U$90,MATCH(Results!W$1,Experiment!$A$1:$U$1,0),FALSE)</f>
        <v>0</v>
      </c>
      <c r="X1578" s="3">
        <f>VLOOKUP($F1578,Experiment!$A$2:$U$90,MATCH(Results!X$1,Experiment!$A$1:$U$1,0),FALSE)</f>
        <v>0</v>
      </c>
      <c r="Y1578" s="2">
        <f>VLOOKUP($F1578,Experiment!$A$2:$U$90,MATCH(Results!Y$1,Experiment!$A$1:$U$1,0),FALSE)</f>
        <v>0</v>
      </c>
      <c r="Z1578" s="3">
        <f>VLOOKUP($F1578,Experiment!$A$2:$U$90,MATCH(Results!Z$1,Experiment!$A$1:$U$1,0),FALSE)</f>
        <v>0</v>
      </c>
      <c r="AA1578" s="3">
        <f>VLOOKUP($F1578,Experiment!$A$2:$U$90,MATCH(Results!AA$1,Experiment!$A$1:$U$1,0),FALSE)</f>
        <v>0</v>
      </c>
      <c r="AB1578" s="3">
        <f>VLOOKUP($F1578,Experiment!$A$2:$U$90,MATCH(Results!AB$1,Experiment!$A$1:$U$1,0),FALSE)</f>
        <v>0</v>
      </c>
      <c r="AC1578" s="3">
        <f>VLOOKUP($F1578,Experiment!$A$2:$U$90,MATCH(Results!AC$1,Experiment!$A$1:$U$1,0),FALSE)</f>
        <v>0</v>
      </c>
      <c r="AD1578" s="2">
        <f>VLOOKUP($F1578,Experiment!$A$2:$U$90,MATCH(Results!AD$1,Experiment!$A$1:$U$1,0),FALSE)</f>
        <v>0</v>
      </c>
      <c r="AE1578" s="2">
        <f>VLOOKUP($F1578,Experiment!$A$2:$U$90,MATCH(Results!AE$1,Experiment!$A$1:$U$1,0),FALSE)</f>
        <v>0</v>
      </c>
      <c r="AF1578" s="2">
        <f>VLOOKUP($F1578,Experiment!$A$2:$U$90,MATCH(Results!AF$1,Experiment!$A$1:$U$1,0),FALSE)</f>
        <v>0</v>
      </c>
      <c r="AG1578" s="2"/>
      <c r="AH1578" s="3">
        <f>VLOOKUP($F1578,Experiment!$A$2:$W$90,MATCH(Results!AH$1,Experiment!$A$1:$W$1,0),FALSE)</f>
        <v>0</v>
      </c>
      <c r="AI1578" s="2">
        <f>VLOOKUP($F1578,Experiment!$A$2:$X$90,MATCH(Results!AI$1,Experiment!$A$1:$X$1,0),FALSE)</f>
        <v>0</v>
      </c>
      <c r="AJ1578" s="2">
        <f>Table1[[#This Row],[Gain]]^Table1[[#This Row],[θ]]</f>
        <v>0</v>
      </c>
      <c r="AK1578" s="2">
        <f>-Table1[[#This Row],[λ]]*-Table1[[#This Row],[Loss]]^Table1[[#This Row],[θ]]</f>
        <v>0</v>
      </c>
      <c r="AL1578" s="2">
        <f>Table1[[#This Row],[v_n_w_g]]-Table1[[#This Row],[v_n_w_l]]</f>
        <v>0</v>
      </c>
      <c r="AM1578" s="2">
        <f>IF(Table1[[#This Row],[diff_v]]&gt;=1,1,0)</f>
        <v>0</v>
      </c>
    </row>
    <row r="1579" spans="1:39" hidden="1" x14ac:dyDescent="0.3">
      <c r="A1579">
        <v>26</v>
      </c>
      <c r="B1579" t="s">
        <v>48</v>
      </c>
      <c r="C1579" s="22">
        <f>VLOOKUP(Table1[[#This Row],[Subject]],'Subject Profile'!$A$2:$E$8,4,FALSE)</f>
        <v>1</v>
      </c>
      <c r="D1579" s="22">
        <f>VLOOKUP(Table1[[#This Row],[Subject]],'Subject Profile'!$A$2:$E$8,5,FALSE)</f>
        <v>-2</v>
      </c>
      <c r="E1579" t="s">
        <v>109</v>
      </c>
      <c r="F1579" t="s">
        <v>55</v>
      </c>
      <c r="G1579" t="s">
        <v>56</v>
      </c>
      <c r="H1579">
        <f>IF(Table1[[#This Row],[decision]]="accept",1,0)</f>
        <v>0</v>
      </c>
      <c r="I1579">
        <v>0</v>
      </c>
      <c r="J1579">
        <v>300</v>
      </c>
      <c r="K1579">
        <v>1665041805</v>
      </c>
      <c r="L1579">
        <v>3</v>
      </c>
      <c r="M1579" t="str">
        <f>VLOOKUP($F1579,Experiment!$A$2:$U$90,MATCH(Results!M$1,Experiment!$A$1:$U$1,0)+1,FALSE)</f>
        <v>R</v>
      </c>
      <c r="N1579">
        <f>IF(Table1[[#This Row],[Impact]]="I",0,1)</f>
        <v>1</v>
      </c>
      <c r="O1579" s="2">
        <f>VLOOKUP($F1579,Experiment!$A$2:$U$90,MATCH(Results!O$1,Experiment!$A$1:$U$1,0),FALSE)</f>
        <v>0</v>
      </c>
      <c r="P1579" s="3">
        <f>VLOOKUP($F1579,Experiment!$A$2:$U$90,MATCH(Results!P$1,Experiment!$A$1:$U$1,0),FALSE)</f>
        <v>0</v>
      </c>
      <c r="Q1579" s="2">
        <f>VLOOKUP($F1579,Experiment!$A$2:$U$90,MATCH(Results!Q$1,Experiment!$A$1:$U$1,0),FALSE)</f>
        <v>0</v>
      </c>
      <c r="R1579" s="3">
        <f>VLOOKUP($F1579,Experiment!$A$2:$U$90,MATCH(Results!R$1,Experiment!$A$1:$U$1,0),FALSE)</f>
        <v>0</v>
      </c>
      <c r="S1579" s="2">
        <f>VLOOKUP($F1579,Experiment!$A$2:$U$90,MATCH(Results!S$1,Experiment!$A$1:$U$1,0),FALSE)</f>
        <v>0</v>
      </c>
      <c r="T1579" s="2">
        <f>VLOOKUP($F1579,Experiment!$A$2:$U$90,MATCH(Results!T$1,Experiment!$A$1:$U$1,0),FALSE)</f>
        <v>0</v>
      </c>
      <c r="U1579" s="2">
        <f>VLOOKUP($F1579,Experiment!$A$2:$U$90,MATCH(Results!U$1,Experiment!$A$1:$U$1,0),FALSE)</f>
        <v>0</v>
      </c>
      <c r="V1579" s="2">
        <f>VLOOKUP($F1579,Experiment!$A$2:$U$90,MATCH(Results!V$1,Experiment!$A$1:$U$1,0),FALSE)</f>
        <v>0</v>
      </c>
      <c r="W1579" s="3">
        <f>VLOOKUP($F1579,Experiment!$A$2:$U$90,MATCH(Results!W$1,Experiment!$A$1:$U$1,0),FALSE)</f>
        <v>0</v>
      </c>
      <c r="X1579" s="3">
        <f>VLOOKUP($F1579,Experiment!$A$2:$U$90,MATCH(Results!X$1,Experiment!$A$1:$U$1,0),FALSE)</f>
        <v>0</v>
      </c>
      <c r="Y1579" s="2">
        <f>VLOOKUP($F1579,Experiment!$A$2:$U$90,MATCH(Results!Y$1,Experiment!$A$1:$U$1,0),FALSE)</f>
        <v>0</v>
      </c>
      <c r="Z1579" s="3">
        <f>VLOOKUP($F1579,Experiment!$A$2:$U$90,MATCH(Results!Z$1,Experiment!$A$1:$U$1,0),FALSE)</f>
        <v>0</v>
      </c>
      <c r="AA1579" s="3">
        <f>VLOOKUP($F1579,Experiment!$A$2:$U$90,MATCH(Results!AA$1,Experiment!$A$1:$U$1,0),FALSE)</f>
        <v>0</v>
      </c>
      <c r="AB1579" s="3">
        <f>VLOOKUP($F1579,Experiment!$A$2:$U$90,MATCH(Results!AB$1,Experiment!$A$1:$U$1,0),FALSE)</f>
        <v>0</v>
      </c>
      <c r="AC1579" s="3">
        <f>VLOOKUP($F1579,Experiment!$A$2:$U$90,MATCH(Results!AC$1,Experiment!$A$1:$U$1,0),FALSE)</f>
        <v>0</v>
      </c>
      <c r="AD1579" s="2">
        <f>VLOOKUP($F1579,Experiment!$A$2:$U$90,MATCH(Results!AD$1,Experiment!$A$1:$U$1,0),FALSE)</f>
        <v>0</v>
      </c>
      <c r="AE1579" s="2">
        <f>VLOOKUP($F1579,Experiment!$A$2:$U$90,MATCH(Results!AE$1,Experiment!$A$1:$U$1,0),FALSE)</f>
        <v>0</v>
      </c>
      <c r="AF1579" s="2">
        <f>VLOOKUP($F1579,Experiment!$A$2:$U$90,MATCH(Results!AF$1,Experiment!$A$1:$U$1,0),FALSE)</f>
        <v>0</v>
      </c>
      <c r="AG1579" s="2"/>
      <c r="AH1579" s="3">
        <f>VLOOKUP($F1579,Experiment!$A$2:$W$90,MATCH(Results!AH$1,Experiment!$A$1:$W$1,0),FALSE)</f>
        <v>0</v>
      </c>
      <c r="AI1579" s="2">
        <f>VLOOKUP($F1579,Experiment!$A$2:$X$90,MATCH(Results!AI$1,Experiment!$A$1:$X$1,0),FALSE)</f>
        <v>0</v>
      </c>
      <c r="AJ1579" s="2">
        <f>Table1[[#This Row],[Gain]]^Table1[[#This Row],[θ]]</f>
        <v>0</v>
      </c>
      <c r="AK1579" s="2">
        <f>-Table1[[#This Row],[λ]]*-Table1[[#This Row],[Loss]]^Table1[[#This Row],[θ]]</f>
        <v>0</v>
      </c>
      <c r="AL1579" s="2">
        <f>Table1[[#This Row],[v_n_w_g]]-Table1[[#This Row],[v_n_w_l]]</f>
        <v>0</v>
      </c>
      <c r="AM1579" s="2">
        <f>IF(Table1[[#This Row],[diff_v]]&gt;=1,1,0)</f>
        <v>0</v>
      </c>
    </row>
    <row r="1580" spans="1:39" hidden="1" x14ac:dyDescent="0.3">
      <c r="A1580">
        <v>27</v>
      </c>
      <c r="B1580" t="s">
        <v>48</v>
      </c>
      <c r="C1580" s="22">
        <f>VLOOKUP(Table1[[#This Row],[Subject]],'Subject Profile'!$A$2:$E$8,4,FALSE)</f>
        <v>1</v>
      </c>
      <c r="D1580" s="22">
        <f>VLOOKUP(Table1[[#This Row],[Subject]],'Subject Profile'!$A$2:$E$8,5,FALSE)</f>
        <v>-2</v>
      </c>
      <c r="E1580" t="s">
        <v>109</v>
      </c>
      <c r="F1580" t="s">
        <v>103</v>
      </c>
      <c r="G1580" t="s">
        <v>7</v>
      </c>
      <c r="H1580">
        <f>IF(Table1[[#This Row],[decision]]="accept",1,0)</f>
        <v>1</v>
      </c>
      <c r="I1580">
        <v>-90</v>
      </c>
      <c r="J1580">
        <v>210</v>
      </c>
      <c r="K1580">
        <v>1665041820</v>
      </c>
      <c r="L1580">
        <v>15</v>
      </c>
      <c r="M1580" t="str">
        <f>VLOOKUP($F1580,Experiment!$A$2:$U$90,MATCH(Results!M$1,Experiment!$A$1:$U$1,0)+1,FALSE)</f>
        <v>I</v>
      </c>
      <c r="N1580">
        <f>IF(Table1[[#This Row],[Impact]]="I",0,1)</f>
        <v>0</v>
      </c>
      <c r="O1580" s="2">
        <f>VLOOKUP($F1580,Experiment!$A$2:$U$90,MATCH(Results!O$1,Experiment!$A$1:$U$1,0),FALSE)</f>
        <v>-90</v>
      </c>
      <c r="P1580" s="3">
        <f>VLOOKUP($F1580,Experiment!$A$2:$U$90,MATCH(Results!P$1,Experiment!$A$1:$U$1,0),FALSE)</f>
        <v>0.5</v>
      </c>
      <c r="Q1580" s="2">
        <f>VLOOKUP($F1580,Experiment!$A$2:$U$90,MATCH(Results!Q$1,Experiment!$A$1:$U$1,0),FALSE)</f>
        <v>180</v>
      </c>
      <c r="R1580" s="3">
        <f>VLOOKUP($F1580,Experiment!$A$2:$U$90,MATCH(Results!R$1,Experiment!$A$1:$U$1,0),FALSE)</f>
        <v>0.5</v>
      </c>
      <c r="S1580" s="2">
        <f>VLOOKUP($F1580,Experiment!$A$2:$U$90,MATCH(Results!S$1,Experiment!$A$1:$U$1,0),FALSE)</f>
        <v>45</v>
      </c>
      <c r="T1580" s="2">
        <f>VLOOKUP($F1580,Experiment!$A$2:$U$90,MATCH(Results!T$1,Experiment!$A$1:$U$1,0),FALSE)</f>
        <v>18225</v>
      </c>
      <c r="U1580" s="2">
        <f>VLOOKUP($F1580,Experiment!$A$2:$U$90,MATCH(Results!U$1,Experiment!$A$1:$U$1,0),FALSE)</f>
        <v>135</v>
      </c>
      <c r="V1580" s="2">
        <f>VLOOKUP($F1580,Experiment!$A$2:$U$90,MATCH(Results!V$1,Experiment!$A$1:$U$1,0),FALSE)</f>
        <v>2</v>
      </c>
      <c r="W1580" s="3">
        <f>VLOOKUP($F1580,Experiment!$A$2:$U$90,MATCH(Results!W$1,Experiment!$A$1:$U$1,0),FALSE)</f>
        <v>0.25</v>
      </c>
      <c r="X1580" s="3">
        <f>VLOOKUP($F1580,Experiment!$A$2:$U$90,MATCH(Results!X$1,Experiment!$A$1:$U$1,0),FALSE)</f>
        <v>0.75</v>
      </c>
      <c r="Y1580" s="2">
        <f>VLOOKUP($F1580,Experiment!$A$2:$U$90,MATCH(Results!Y$1,Experiment!$A$1:$U$1,0),FALSE)</f>
        <v>2</v>
      </c>
      <c r="Z1580" s="3">
        <f>VLOOKUP($F1580,Experiment!$A$2:$U$90,MATCH(Results!Z$1,Experiment!$A$1:$U$1,0),FALSE)</f>
        <v>0.5</v>
      </c>
      <c r="AA1580" s="3">
        <f>VLOOKUP($F1580,Experiment!$A$2:$U$90,MATCH(Results!AA$1,Experiment!$A$1:$U$1,0),FALSE)</f>
        <v>0.25</v>
      </c>
      <c r="AB1580" s="3">
        <f>VLOOKUP($F1580,Experiment!$A$2:$U$90,MATCH(Results!AB$1,Experiment!$A$1:$U$1,0),FALSE)</f>
        <v>0.625</v>
      </c>
      <c r="AC1580" s="3">
        <f>VLOOKUP($F1580,Experiment!$A$2:$U$90,MATCH(Results!AC$1,Experiment!$A$1:$U$1,0),FALSE)</f>
        <v>0.375</v>
      </c>
      <c r="AD1580" s="2">
        <f>VLOOKUP($F1580,Experiment!$A$2:$U$90,MATCH(Results!AD$1,Experiment!$A$1:$U$1,0),FALSE)</f>
        <v>11.25</v>
      </c>
      <c r="AE1580" s="2">
        <f>VLOOKUP($F1580,Experiment!$A$2:$U$90,MATCH(Results!AE$1,Experiment!$A$1:$U$1,0),FALSE)</f>
        <v>17085.9375</v>
      </c>
      <c r="AF1580" s="2">
        <f>VLOOKUP($F1580,Experiment!$A$2:$U$90,MATCH(Results!AF$1,Experiment!$A$1:$U$1,0),FALSE)</f>
        <v>130.71318793450033</v>
      </c>
      <c r="AG1580" s="3">
        <f>VLOOKUP($F1580,Experiment!$A$2:$W$90,MATCH(Results!AG$1,Experiment!$A$1:$W$1,0),FALSE)</f>
        <v>0.82730419370997643</v>
      </c>
      <c r="AH1580" s="3">
        <f>VLOOKUP($F1580,Experiment!$A$2:$W$90,MATCH(Results!AH$1,Experiment!$A$1:$W$1,0),FALSE)</f>
        <v>0.38648875795104182</v>
      </c>
      <c r="AI1580" s="3">
        <f>VLOOKUP($F1580,Experiment!$A$2:$X$90,MATCH(Results!AI$1,Experiment!$A$1:$X$1,0),FALSE)</f>
        <v>0.61351124204895813</v>
      </c>
      <c r="AJ1580" s="2">
        <f>Table1[[#This Row],[Gain]]^Table1[[#This Row],[θ]]</f>
        <v>180</v>
      </c>
      <c r="AK1580" s="2">
        <f>-Table1[[#This Row],[λ]]*-Table1[[#This Row],[Loss]]^Table1[[#This Row],[θ]]</f>
        <v>180</v>
      </c>
      <c r="AL1580" s="2">
        <f>Table1[[#This Row],[v_n_w_g]]-Table1[[#This Row],[v_n_w_l]]</f>
        <v>0</v>
      </c>
      <c r="AM1580" s="2">
        <f>IF(Table1[[#This Row],[diff_v]]&gt;=1,1,0)</f>
        <v>0</v>
      </c>
    </row>
    <row r="1581" spans="1:39" hidden="1" x14ac:dyDescent="0.3">
      <c r="A1581">
        <v>28</v>
      </c>
      <c r="B1581" t="s">
        <v>48</v>
      </c>
      <c r="C1581" s="22">
        <f>VLOOKUP(Table1[[#This Row],[Subject]],'Subject Profile'!$A$2:$E$8,4,FALSE)</f>
        <v>1</v>
      </c>
      <c r="D1581" s="22">
        <f>VLOOKUP(Table1[[#This Row],[Subject]],'Subject Profile'!$A$2:$E$8,5,FALSE)</f>
        <v>-2</v>
      </c>
      <c r="E1581" t="s">
        <v>109</v>
      </c>
      <c r="F1581" t="s">
        <v>71</v>
      </c>
      <c r="G1581" t="s">
        <v>7</v>
      </c>
      <c r="H1581">
        <f>IF(Table1[[#This Row],[decision]]="accept",1,0)</f>
        <v>1</v>
      </c>
      <c r="I1581">
        <v>-10</v>
      </c>
      <c r="J1581">
        <v>200</v>
      </c>
      <c r="K1581">
        <v>1665041824</v>
      </c>
      <c r="L1581">
        <v>4</v>
      </c>
      <c r="M1581" t="str">
        <f>VLOOKUP($F1581,Experiment!$A$2:$U$90,MATCH(Results!M$1,Experiment!$A$1:$U$1,0)+1,FALSE)</f>
        <v>I</v>
      </c>
      <c r="N1581">
        <f>IF(Table1[[#This Row],[Impact]]="I",0,1)</f>
        <v>0</v>
      </c>
      <c r="O1581" s="2">
        <f>VLOOKUP($F1581,Experiment!$A$2:$U$90,MATCH(Results!O$1,Experiment!$A$1:$U$1,0),FALSE)</f>
        <v>-10</v>
      </c>
      <c r="P1581" s="3">
        <f>VLOOKUP($F1581,Experiment!$A$2:$U$90,MATCH(Results!P$1,Experiment!$A$1:$U$1,0),FALSE)</f>
        <v>0.5</v>
      </c>
      <c r="Q1581" s="2">
        <f>VLOOKUP($F1581,Experiment!$A$2:$U$90,MATCH(Results!Q$1,Experiment!$A$1:$U$1,0),FALSE)</f>
        <v>30</v>
      </c>
      <c r="R1581" s="3">
        <f>VLOOKUP($F1581,Experiment!$A$2:$U$90,MATCH(Results!R$1,Experiment!$A$1:$U$1,0),FALSE)</f>
        <v>0.5</v>
      </c>
      <c r="S1581" s="2">
        <f>VLOOKUP($F1581,Experiment!$A$2:$U$90,MATCH(Results!S$1,Experiment!$A$1:$U$1,0),FALSE)</f>
        <v>10</v>
      </c>
      <c r="T1581" s="2">
        <f>VLOOKUP($F1581,Experiment!$A$2:$U$90,MATCH(Results!T$1,Experiment!$A$1:$U$1,0),FALSE)</f>
        <v>400</v>
      </c>
      <c r="U1581" s="2">
        <f>VLOOKUP($F1581,Experiment!$A$2:$U$90,MATCH(Results!U$1,Experiment!$A$1:$U$1,0),FALSE)</f>
        <v>20</v>
      </c>
      <c r="V1581" s="2">
        <f>VLOOKUP($F1581,Experiment!$A$2:$U$90,MATCH(Results!V$1,Experiment!$A$1:$U$1,0),FALSE)</f>
        <v>2</v>
      </c>
      <c r="W1581" s="3">
        <f>VLOOKUP($F1581,Experiment!$A$2:$U$90,MATCH(Results!W$1,Experiment!$A$1:$U$1,0),FALSE)</f>
        <v>0.25</v>
      </c>
      <c r="X1581" s="3">
        <f>VLOOKUP($F1581,Experiment!$A$2:$U$90,MATCH(Results!X$1,Experiment!$A$1:$U$1,0),FALSE)</f>
        <v>0.75</v>
      </c>
      <c r="Y1581" s="2">
        <f>VLOOKUP($F1581,Experiment!$A$2:$U$90,MATCH(Results!Y$1,Experiment!$A$1:$U$1,0),FALSE)</f>
        <v>2</v>
      </c>
      <c r="Z1581" s="3">
        <f>VLOOKUP($F1581,Experiment!$A$2:$U$90,MATCH(Results!Z$1,Experiment!$A$1:$U$1,0),FALSE)</f>
        <v>0.5</v>
      </c>
      <c r="AA1581" s="3">
        <f>VLOOKUP($F1581,Experiment!$A$2:$U$90,MATCH(Results!AA$1,Experiment!$A$1:$U$1,0),FALSE)</f>
        <v>0.25</v>
      </c>
      <c r="AB1581" s="3">
        <f>VLOOKUP($F1581,Experiment!$A$2:$U$90,MATCH(Results!AB$1,Experiment!$A$1:$U$1,0),FALSE)</f>
        <v>0.625</v>
      </c>
      <c r="AC1581" s="3">
        <f>VLOOKUP($F1581,Experiment!$A$2:$U$90,MATCH(Results!AC$1,Experiment!$A$1:$U$1,0),FALSE)</f>
        <v>0.375</v>
      </c>
      <c r="AD1581" s="2">
        <f>VLOOKUP($F1581,Experiment!$A$2:$U$90,MATCH(Results!AD$1,Experiment!$A$1:$U$1,0),FALSE)</f>
        <v>5</v>
      </c>
      <c r="AE1581" s="2">
        <f>VLOOKUP($F1581,Experiment!$A$2:$U$90,MATCH(Results!AE$1,Experiment!$A$1:$U$1,0),FALSE)</f>
        <v>375</v>
      </c>
      <c r="AF1581" s="2">
        <f>VLOOKUP($F1581,Experiment!$A$2:$U$90,MATCH(Results!AF$1,Experiment!$A$1:$U$1,0),FALSE)</f>
        <v>19.364916731037084</v>
      </c>
      <c r="AG1581" s="3">
        <f>VLOOKUP($F1581,Experiment!$A$2:$W$90,MATCH(Results!AG$1,Experiment!$A$1:$W$1,0),FALSE)</f>
        <v>0.82730419370997643</v>
      </c>
      <c r="AH1581" s="3">
        <f>VLOOKUP($F1581,Experiment!$A$2:$W$90,MATCH(Results!AH$1,Experiment!$A$1:$W$1,0),FALSE)</f>
        <v>0.38648875795104182</v>
      </c>
      <c r="AI1581" s="3">
        <f>VLOOKUP($F1581,Experiment!$A$2:$X$90,MATCH(Results!AI$1,Experiment!$A$1:$X$1,0),FALSE)</f>
        <v>0.61351124204895813</v>
      </c>
      <c r="AJ1581" s="2">
        <f>Table1[[#This Row],[Gain]]^Table1[[#This Row],[θ]]</f>
        <v>30</v>
      </c>
      <c r="AK1581" s="2">
        <f>-Table1[[#This Row],[λ]]*-Table1[[#This Row],[Loss]]^Table1[[#This Row],[θ]]</f>
        <v>20</v>
      </c>
      <c r="AL1581" s="2">
        <f>Table1[[#This Row],[v_n_w_g]]-Table1[[#This Row],[v_n_w_l]]</f>
        <v>10</v>
      </c>
      <c r="AM1581" s="2">
        <f>IF(Table1[[#This Row],[diff_v]]&gt;=1,1,0)</f>
        <v>1</v>
      </c>
    </row>
    <row r="1582" spans="1:39" hidden="1" x14ac:dyDescent="0.3">
      <c r="A1582">
        <v>29</v>
      </c>
      <c r="B1582" t="s">
        <v>48</v>
      </c>
      <c r="C1582" s="22">
        <f>VLOOKUP(Table1[[#This Row],[Subject]],'Subject Profile'!$A$2:$E$8,4,FALSE)</f>
        <v>1</v>
      </c>
      <c r="D1582" s="22">
        <f>VLOOKUP(Table1[[#This Row],[Subject]],'Subject Profile'!$A$2:$E$8,5,FALSE)</f>
        <v>-2</v>
      </c>
      <c r="E1582" t="s">
        <v>109</v>
      </c>
      <c r="F1582" t="s">
        <v>78</v>
      </c>
      <c r="G1582" t="s">
        <v>5</v>
      </c>
      <c r="H1582">
        <f>IF(Table1[[#This Row],[decision]]="accept",1,0)</f>
        <v>0</v>
      </c>
      <c r="I1582">
        <v>0</v>
      </c>
      <c r="J1582">
        <v>200</v>
      </c>
      <c r="K1582">
        <v>1665041827</v>
      </c>
      <c r="L1582">
        <v>3</v>
      </c>
      <c r="M1582" t="str">
        <f>VLOOKUP($F1582,Experiment!$A$2:$U$90,MATCH(Results!M$1,Experiment!$A$1:$U$1,0)+1,FALSE)</f>
        <v>G</v>
      </c>
      <c r="N1582">
        <f>IF(Table1[[#This Row],[Impact]]="I",0,1)</f>
        <v>1</v>
      </c>
      <c r="O1582" s="2">
        <f>VLOOKUP($F1582,Experiment!$A$2:$U$90,MATCH(Results!O$1,Experiment!$A$1:$U$1,0),FALSE)</f>
        <v>-90</v>
      </c>
      <c r="P1582" s="3">
        <f>VLOOKUP($F1582,Experiment!$A$2:$U$90,MATCH(Results!P$1,Experiment!$A$1:$U$1,0),FALSE)</f>
        <v>0.5</v>
      </c>
      <c r="Q1582" s="2">
        <f>VLOOKUP($F1582,Experiment!$A$2:$U$90,MATCH(Results!Q$1,Experiment!$A$1:$U$1,0),FALSE)</f>
        <v>80</v>
      </c>
      <c r="R1582" s="3">
        <f>VLOOKUP($F1582,Experiment!$A$2:$U$90,MATCH(Results!R$1,Experiment!$A$1:$U$1,0),FALSE)</f>
        <v>0.5</v>
      </c>
      <c r="S1582" s="2">
        <f>VLOOKUP($F1582,Experiment!$A$2:$U$90,MATCH(Results!S$1,Experiment!$A$1:$U$1,0),FALSE)</f>
        <v>-5</v>
      </c>
      <c r="T1582" s="2">
        <f>VLOOKUP($F1582,Experiment!$A$2:$U$90,MATCH(Results!T$1,Experiment!$A$1:$U$1,0),FALSE)</f>
        <v>7225</v>
      </c>
      <c r="U1582" s="2">
        <f>VLOOKUP($F1582,Experiment!$A$2:$U$90,MATCH(Results!U$1,Experiment!$A$1:$U$1,0),FALSE)</f>
        <v>85</v>
      </c>
      <c r="V1582" s="2">
        <f>VLOOKUP($F1582,Experiment!$A$2:$U$90,MATCH(Results!V$1,Experiment!$A$1:$U$1,0),FALSE)</f>
        <v>2</v>
      </c>
      <c r="W1582" s="3">
        <f>VLOOKUP($F1582,Experiment!$A$2:$U$90,MATCH(Results!W$1,Experiment!$A$1:$U$1,0),FALSE)</f>
        <v>0.25</v>
      </c>
      <c r="X1582" s="3">
        <f>VLOOKUP($F1582,Experiment!$A$2:$U$90,MATCH(Results!X$1,Experiment!$A$1:$U$1,0),FALSE)</f>
        <v>0.75</v>
      </c>
      <c r="Y1582" s="2">
        <f>VLOOKUP($F1582,Experiment!$A$2:$U$90,MATCH(Results!Y$1,Experiment!$A$1:$U$1,0),FALSE)</f>
        <v>2</v>
      </c>
      <c r="Z1582" s="3">
        <f>VLOOKUP($F1582,Experiment!$A$2:$U$90,MATCH(Results!Z$1,Experiment!$A$1:$U$1,0),FALSE)</f>
        <v>0.5</v>
      </c>
      <c r="AA1582" s="3">
        <f>VLOOKUP($F1582,Experiment!$A$2:$U$90,MATCH(Results!AA$1,Experiment!$A$1:$U$1,0),FALSE)</f>
        <v>0.25</v>
      </c>
      <c r="AB1582" s="3">
        <f>VLOOKUP($F1582,Experiment!$A$2:$U$90,MATCH(Results!AB$1,Experiment!$A$1:$U$1,0),FALSE)</f>
        <v>0.625</v>
      </c>
      <c r="AC1582" s="3">
        <f>VLOOKUP($F1582,Experiment!$A$2:$U$90,MATCH(Results!AC$1,Experiment!$A$1:$U$1,0),FALSE)</f>
        <v>0.375</v>
      </c>
      <c r="AD1582" s="2">
        <f>VLOOKUP($F1582,Experiment!$A$2:$U$90,MATCH(Results!AD$1,Experiment!$A$1:$U$1,0),FALSE)</f>
        <v>-26.25</v>
      </c>
      <c r="AE1582" s="2">
        <f>VLOOKUP($F1582,Experiment!$A$2:$U$90,MATCH(Results!AE$1,Experiment!$A$1:$U$1,0),FALSE)</f>
        <v>6773.4375</v>
      </c>
      <c r="AF1582" s="2">
        <f>VLOOKUP($F1582,Experiment!$A$2:$U$90,MATCH(Results!AF$1,Experiment!$A$1:$U$1,0),FALSE)</f>
        <v>82.300896106907615</v>
      </c>
      <c r="AG1582" s="3">
        <f>VLOOKUP($F1582,Experiment!$A$2:$W$90,MATCH(Results!AG$1,Experiment!$A$1:$W$1,0),FALSE)</f>
        <v>0.82730419370997643</v>
      </c>
      <c r="AH1582" s="3">
        <f>VLOOKUP($F1582,Experiment!$A$2:$W$90,MATCH(Results!AH$1,Experiment!$A$1:$W$1,0),FALSE)</f>
        <v>0.38648875795104182</v>
      </c>
      <c r="AI1582" s="3">
        <f>VLOOKUP($F1582,Experiment!$A$2:$X$90,MATCH(Results!AI$1,Experiment!$A$1:$X$1,0),FALSE)</f>
        <v>0.61351124204895813</v>
      </c>
      <c r="AJ1582" s="2">
        <f>Table1[[#This Row],[Gain]]^Table1[[#This Row],[θ]]</f>
        <v>80</v>
      </c>
      <c r="AK1582" s="2">
        <f>-Table1[[#This Row],[λ]]*-Table1[[#This Row],[Loss]]^Table1[[#This Row],[θ]]</f>
        <v>180</v>
      </c>
      <c r="AL1582" s="2">
        <f>Table1[[#This Row],[v_n_w_g]]-Table1[[#This Row],[v_n_w_l]]</f>
        <v>-100</v>
      </c>
      <c r="AM1582" s="2">
        <f>IF(Table1[[#This Row],[diff_v]]&gt;=1,1,0)</f>
        <v>0</v>
      </c>
    </row>
    <row r="1583" spans="1:39" hidden="1" x14ac:dyDescent="0.3">
      <c r="A1583">
        <v>30</v>
      </c>
      <c r="B1583" t="s">
        <v>48</v>
      </c>
      <c r="C1583" s="22">
        <f>VLOOKUP(Table1[[#This Row],[Subject]],'Subject Profile'!$A$2:$E$8,4,FALSE)</f>
        <v>1</v>
      </c>
      <c r="D1583" s="22">
        <f>VLOOKUP(Table1[[#This Row],[Subject]],'Subject Profile'!$A$2:$E$8,5,FALSE)</f>
        <v>-2</v>
      </c>
      <c r="E1583" t="s">
        <v>109</v>
      </c>
      <c r="F1583" t="s">
        <v>76</v>
      </c>
      <c r="G1583" t="s">
        <v>5</v>
      </c>
      <c r="H1583">
        <f>IF(Table1[[#This Row],[decision]]="accept",1,0)</f>
        <v>0</v>
      </c>
      <c r="I1583">
        <v>0</v>
      </c>
      <c r="J1583">
        <v>200</v>
      </c>
      <c r="K1583">
        <v>1665041831</v>
      </c>
      <c r="L1583">
        <v>4</v>
      </c>
      <c r="M1583" t="str">
        <f>VLOOKUP($F1583,Experiment!$A$2:$U$90,MATCH(Results!M$1,Experiment!$A$1:$U$1,0)+1,FALSE)</f>
        <v>G</v>
      </c>
      <c r="N1583">
        <f>IF(Table1[[#This Row],[Impact]]="I",0,1)</f>
        <v>1</v>
      </c>
      <c r="O1583" s="2">
        <f>VLOOKUP($F1583,Experiment!$A$2:$U$90,MATCH(Results!O$1,Experiment!$A$1:$U$1,0),FALSE)</f>
        <v>-90</v>
      </c>
      <c r="P1583" s="3">
        <f>VLOOKUP($F1583,Experiment!$A$2:$U$90,MATCH(Results!P$1,Experiment!$A$1:$U$1,0),FALSE)</f>
        <v>0.5</v>
      </c>
      <c r="Q1583" s="2">
        <f>VLOOKUP($F1583,Experiment!$A$2:$U$90,MATCH(Results!Q$1,Experiment!$A$1:$U$1,0),FALSE)</f>
        <v>180</v>
      </c>
      <c r="R1583" s="3">
        <f>VLOOKUP($F1583,Experiment!$A$2:$U$90,MATCH(Results!R$1,Experiment!$A$1:$U$1,0),FALSE)</f>
        <v>0.5</v>
      </c>
      <c r="S1583" s="2">
        <f>VLOOKUP($F1583,Experiment!$A$2:$U$90,MATCH(Results!S$1,Experiment!$A$1:$U$1,0),FALSE)</f>
        <v>45</v>
      </c>
      <c r="T1583" s="2">
        <f>VLOOKUP($F1583,Experiment!$A$2:$U$90,MATCH(Results!T$1,Experiment!$A$1:$U$1,0),FALSE)</f>
        <v>18225</v>
      </c>
      <c r="U1583" s="2">
        <f>VLOOKUP($F1583,Experiment!$A$2:$U$90,MATCH(Results!U$1,Experiment!$A$1:$U$1,0),FALSE)</f>
        <v>135</v>
      </c>
      <c r="V1583" s="2">
        <f>VLOOKUP($F1583,Experiment!$A$2:$U$90,MATCH(Results!V$1,Experiment!$A$1:$U$1,0),FALSE)</f>
        <v>2</v>
      </c>
      <c r="W1583" s="3">
        <f>VLOOKUP($F1583,Experiment!$A$2:$U$90,MATCH(Results!W$1,Experiment!$A$1:$U$1,0),FALSE)</f>
        <v>0.25</v>
      </c>
      <c r="X1583" s="3">
        <f>VLOOKUP($F1583,Experiment!$A$2:$U$90,MATCH(Results!X$1,Experiment!$A$1:$U$1,0),FALSE)</f>
        <v>0.75</v>
      </c>
      <c r="Y1583" s="2">
        <f>VLOOKUP($F1583,Experiment!$A$2:$U$90,MATCH(Results!Y$1,Experiment!$A$1:$U$1,0),FALSE)</f>
        <v>2</v>
      </c>
      <c r="Z1583" s="3">
        <f>VLOOKUP($F1583,Experiment!$A$2:$U$90,MATCH(Results!Z$1,Experiment!$A$1:$U$1,0),FALSE)</f>
        <v>0.5</v>
      </c>
      <c r="AA1583" s="3">
        <f>VLOOKUP($F1583,Experiment!$A$2:$U$90,MATCH(Results!AA$1,Experiment!$A$1:$U$1,0),FALSE)</f>
        <v>0.25</v>
      </c>
      <c r="AB1583" s="3">
        <f>VLOOKUP($F1583,Experiment!$A$2:$U$90,MATCH(Results!AB$1,Experiment!$A$1:$U$1,0),FALSE)</f>
        <v>0.625</v>
      </c>
      <c r="AC1583" s="3">
        <f>VLOOKUP($F1583,Experiment!$A$2:$U$90,MATCH(Results!AC$1,Experiment!$A$1:$U$1,0),FALSE)</f>
        <v>0.375</v>
      </c>
      <c r="AD1583" s="2">
        <f>VLOOKUP($F1583,Experiment!$A$2:$U$90,MATCH(Results!AD$1,Experiment!$A$1:$U$1,0),FALSE)</f>
        <v>11.25</v>
      </c>
      <c r="AE1583" s="2">
        <f>VLOOKUP($F1583,Experiment!$A$2:$U$90,MATCH(Results!AE$1,Experiment!$A$1:$U$1,0),FALSE)</f>
        <v>17085.9375</v>
      </c>
      <c r="AF1583" s="2">
        <f>VLOOKUP($F1583,Experiment!$A$2:$U$90,MATCH(Results!AF$1,Experiment!$A$1:$U$1,0),FALSE)</f>
        <v>130.71318793450033</v>
      </c>
      <c r="AG1583" s="3">
        <f>VLOOKUP($F1583,Experiment!$A$2:$W$90,MATCH(Results!AG$1,Experiment!$A$1:$W$1,0),FALSE)</f>
        <v>0.82730419370997643</v>
      </c>
      <c r="AH1583" s="3">
        <f>VLOOKUP($F1583,Experiment!$A$2:$W$90,MATCH(Results!AH$1,Experiment!$A$1:$W$1,0),FALSE)</f>
        <v>0.38648875795104182</v>
      </c>
      <c r="AI1583" s="3">
        <f>VLOOKUP($F1583,Experiment!$A$2:$X$90,MATCH(Results!AI$1,Experiment!$A$1:$X$1,0),FALSE)</f>
        <v>0.61351124204895813</v>
      </c>
      <c r="AJ1583" s="2">
        <f>Table1[[#This Row],[Gain]]^Table1[[#This Row],[θ]]</f>
        <v>180</v>
      </c>
      <c r="AK1583" s="2">
        <f>-Table1[[#This Row],[λ]]*-Table1[[#This Row],[Loss]]^Table1[[#This Row],[θ]]</f>
        <v>180</v>
      </c>
      <c r="AL1583" s="2">
        <f>Table1[[#This Row],[v_n_w_g]]-Table1[[#This Row],[v_n_w_l]]</f>
        <v>0</v>
      </c>
      <c r="AM1583" s="2">
        <f>IF(Table1[[#This Row],[diff_v]]&gt;=1,1,0)</f>
        <v>0</v>
      </c>
    </row>
    <row r="1584" spans="1:39" hidden="1" x14ac:dyDescent="0.3">
      <c r="A1584">
        <v>31</v>
      </c>
      <c r="B1584" t="s">
        <v>48</v>
      </c>
      <c r="C1584" s="22">
        <f>VLOOKUP(Table1[[#This Row],[Subject]],'Subject Profile'!$A$2:$E$8,4,FALSE)</f>
        <v>1</v>
      </c>
      <c r="D1584" s="22">
        <f>VLOOKUP(Table1[[#This Row],[Subject]],'Subject Profile'!$A$2:$E$8,5,FALSE)</f>
        <v>-2</v>
      </c>
      <c r="E1584" t="s">
        <v>109</v>
      </c>
      <c r="F1584" t="s">
        <v>59</v>
      </c>
      <c r="G1584" t="s">
        <v>7</v>
      </c>
      <c r="H1584">
        <f>IF(Table1[[#This Row],[decision]]="accept",1,0)</f>
        <v>1</v>
      </c>
      <c r="I1584">
        <v>0</v>
      </c>
      <c r="J1584">
        <v>200</v>
      </c>
      <c r="K1584">
        <v>1665041834</v>
      </c>
      <c r="L1584">
        <v>3</v>
      </c>
      <c r="M1584" t="str">
        <f>VLOOKUP($F1584,Experiment!$A$2:$U$90,MATCH(Results!M$1,Experiment!$A$1:$U$1,0)+1,FALSE)</f>
        <v>G</v>
      </c>
      <c r="N1584">
        <f>IF(Table1[[#This Row],[Impact]]="I",0,1)</f>
        <v>1</v>
      </c>
      <c r="O1584" s="2">
        <f>VLOOKUP($F1584,Experiment!$A$2:$U$90,MATCH(Results!O$1,Experiment!$A$1:$U$1,0),FALSE)</f>
        <v>0</v>
      </c>
      <c r="P1584" s="3">
        <f>VLOOKUP($F1584,Experiment!$A$2:$U$90,MATCH(Results!P$1,Experiment!$A$1:$U$1,0),FALSE)</f>
        <v>0.5</v>
      </c>
      <c r="Q1584" s="2">
        <f>VLOOKUP($F1584,Experiment!$A$2:$U$90,MATCH(Results!Q$1,Experiment!$A$1:$U$1,0),FALSE)</f>
        <v>10</v>
      </c>
      <c r="R1584" s="3">
        <f>VLOOKUP($F1584,Experiment!$A$2:$U$90,MATCH(Results!R$1,Experiment!$A$1:$U$1,0),FALSE)</f>
        <v>0.5</v>
      </c>
      <c r="S1584" s="2">
        <f>VLOOKUP($F1584,Experiment!$A$2:$U$90,MATCH(Results!S$1,Experiment!$A$1:$U$1,0),FALSE)</f>
        <v>5</v>
      </c>
      <c r="T1584" s="2">
        <f>VLOOKUP($F1584,Experiment!$A$2:$U$90,MATCH(Results!T$1,Experiment!$A$1:$U$1,0),FALSE)</f>
        <v>25</v>
      </c>
      <c r="U1584" s="2">
        <f>VLOOKUP($F1584,Experiment!$A$2:$U$90,MATCH(Results!U$1,Experiment!$A$1:$U$1,0),FALSE)</f>
        <v>5</v>
      </c>
      <c r="V1584" s="2">
        <f>VLOOKUP($F1584,Experiment!$A$2:$U$90,MATCH(Results!V$1,Experiment!$A$1:$U$1,0),FALSE)</f>
        <v>4</v>
      </c>
      <c r="W1584" s="3">
        <f>VLOOKUP($F1584,Experiment!$A$2:$U$90,MATCH(Results!W$1,Experiment!$A$1:$U$1,0),FALSE)</f>
        <v>0.75</v>
      </c>
      <c r="X1584" s="3">
        <f>VLOOKUP($F1584,Experiment!$A$2:$U$90,MATCH(Results!X$1,Experiment!$A$1:$U$1,0),FALSE)</f>
        <v>0.25</v>
      </c>
      <c r="Y1584" s="2">
        <f>VLOOKUP($F1584,Experiment!$A$2:$U$90,MATCH(Results!Y$1,Experiment!$A$1:$U$1,0),FALSE)</f>
        <v>1</v>
      </c>
      <c r="Z1584" s="3">
        <f>VLOOKUP($F1584,Experiment!$A$2:$U$90,MATCH(Results!Z$1,Experiment!$A$1:$U$1,0),FALSE)</f>
        <v>0.2</v>
      </c>
      <c r="AA1584" s="3">
        <f>VLOOKUP($F1584,Experiment!$A$2:$U$90,MATCH(Results!AA$1,Experiment!$A$1:$U$1,0),FALSE)</f>
        <v>4.9999999999999989E-2</v>
      </c>
      <c r="AB1584" s="3">
        <f>VLOOKUP($F1584,Experiment!$A$2:$U$90,MATCH(Results!AB$1,Experiment!$A$1:$U$1,0),FALSE)</f>
        <v>0.57499999999999996</v>
      </c>
      <c r="AC1584" s="3">
        <f>VLOOKUP($F1584,Experiment!$A$2:$U$90,MATCH(Results!AC$1,Experiment!$A$1:$U$1,0),FALSE)</f>
        <v>0.42500000000000004</v>
      </c>
      <c r="AD1584" s="2">
        <f>VLOOKUP($F1584,Experiment!$A$2:$U$90,MATCH(Results!AD$1,Experiment!$A$1:$U$1,0),FALSE)</f>
        <v>4.25</v>
      </c>
      <c r="AE1584" s="2">
        <f>VLOOKUP($F1584,Experiment!$A$2:$U$90,MATCH(Results!AE$1,Experiment!$A$1:$U$1,0),FALSE)</f>
        <v>24.4375</v>
      </c>
      <c r="AF1584" s="2">
        <f>VLOOKUP($F1584,Experiment!$A$2:$U$90,MATCH(Results!AF$1,Experiment!$A$1:$U$1,0),FALSE)</f>
        <v>4.9434299833212973</v>
      </c>
      <c r="AG1584" s="3">
        <f>VLOOKUP($F1584,Experiment!$A$2:$W$90,MATCH(Results!AG$1,Experiment!$A$1:$W$1,0),FALSE)</f>
        <v>0.89414323918902561</v>
      </c>
      <c r="AH1584" s="3">
        <f>VLOOKUP($F1584,Experiment!$A$2:$W$90,MATCH(Results!AH$1,Experiment!$A$1:$W$1,0),FALSE)</f>
        <v>0.42914847753168511</v>
      </c>
      <c r="AI1584" s="3">
        <f>VLOOKUP($F1584,Experiment!$A$2:$X$90,MATCH(Results!AI$1,Experiment!$A$1:$X$1,0),FALSE)</f>
        <v>0.57085152246831483</v>
      </c>
      <c r="AJ1584" s="2">
        <f>Table1[[#This Row],[Gain]]^Table1[[#This Row],[θ]]</f>
        <v>10</v>
      </c>
      <c r="AK1584" s="2">
        <f>-Table1[[#This Row],[λ]]*-Table1[[#This Row],[Loss]]^Table1[[#This Row],[θ]]</f>
        <v>0</v>
      </c>
      <c r="AL1584" s="2">
        <f>Table1[[#This Row],[v_n_w_g]]-Table1[[#This Row],[v_n_w_l]]</f>
        <v>10</v>
      </c>
      <c r="AM1584" s="2">
        <f>IF(Table1[[#This Row],[diff_v]]&gt;=1,1,0)</f>
        <v>1</v>
      </c>
    </row>
    <row r="1585" spans="1:39" hidden="1" x14ac:dyDescent="0.3">
      <c r="A1585">
        <v>32</v>
      </c>
      <c r="B1585" t="s">
        <v>48</v>
      </c>
      <c r="C1585" s="22">
        <f>VLOOKUP(Table1[[#This Row],[Subject]],'Subject Profile'!$A$2:$E$8,4,FALSE)</f>
        <v>1</v>
      </c>
      <c r="D1585" s="22">
        <f>VLOOKUP(Table1[[#This Row],[Subject]],'Subject Profile'!$A$2:$E$8,5,FALSE)</f>
        <v>-2</v>
      </c>
      <c r="E1585" t="s">
        <v>109</v>
      </c>
      <c r="F1585" t="s">
        <v>55</v>
      </c>
      <c r="G1585" t="s">
        <v>56</v>
      </c>
      <c r="H1585">
        <f>IF(Table1[[#This Row],[decision]]="accept",1,0)</f>
        <v>0</v>
      </c>
      <c r="I1585">
        <v>0</v>
      </c>
      <c r="J1585">
        <v>200</v>
      </c>
      <c r="K1585">
        <v>1665041843</v>
      </c>
      <c r="L1585">
        <v>9</v>
      </c>
      <c r="M1585" t="str">
        <f>VLOOKUP($F1585,Experiment!$A$2:$U$90,MATCH(Results!M$1,Experiment!$A$1:$U$1,0)+1,FALSE)</f>
        <v>R</v>
      </c>
      <c r="N1585">
        <f>IF(Table1[[#This Row],[Impact]]="I",0,1)</f>
        <v>1</v>
      </c>
      <c r="O1585" s="2">
        <f>VLOOKUP($F1585,Experiment!$A$2:$U$90,MATCH(Results!O$1,Experiment!$A$1:$U$1,0),FALSE)</f>
        <v>0</v>
      </c>
      <c r="P1585" s="3">
        <f>VLOOKUP($F1585,Experiment!$A$2:$U$90,MATCH(Results!P$1,Experiment!$A$1:$U$1,0),FALSE)</f>
        <v>0</v>
      </c>
      <c r="Q1585" s="2">
        <f>VLOOKUP($F1585,Experiment!$A$2:$U$90,MATCH(Results!Q$1,Experiment!$A$1:$U$1,0),FALSE)</f>
        <v>0</v>
      </c>
      <c r="R1585" s="3">
        <f>VLOOKUP($F1585,Experiment!$A$2:$U$90,MATCH(Results!R$1,Experiment!$A$1:$U$1,0),FALSE)</f>
        <v>0</v>
      </c>
      <c r="S1585" s="2">
        <f>VLOOKUP($F1585,Experiment!$A$2:$U$90,MATCH(Results!S$1,Experiment!$A$1:$U$1,0),FALSE)</f>
        <v>0</v>
      </c>
      <c r="T1585" s="2">
        <f>VLOOKUP($F1585,Experiment!$A$2:$U$90,MATCH(Results!T$1,Experiment!$A$1:$U$1,0),FALSE)</f>
        <v>0</v>
      </c>
      <c r="U1585" s="2">
        <f>VLOOKUP($F1585,Experiment!$A$2:$U$90,MATCH(Results!U$1,Experiment!$A$1:$U$1,0),FALSE)</f>
        <v>0</v>
      </c>
      <c r="V1585" s="2">
        <f>VLOOKUP($F1585,Experiment!$A$2:$U$90,MATCH(Results!V$1,Experiment!$A$1:$U$1,0),FALSE)</f>
        <v>0</v>
      </c>
      <c r="W1585" s="3">
        <f>VLOOKUP($F1585,Experiment!$A$2:$U$90,MATCH(Results!W$1,Experiment!$A$1:$U$1,0),FALSE)</f>
        <v>0</v>
      </c>
      <c r="X1585" s="3">
        <f>VLOOKUP($F1585,Experiment!$A$2:$U$90,MATCH(Results!X$1,Experiment!$A$1:$U$1,0),FALSE)</f>
        <v>0</v>
      </c>
      <c r="Y1585" s="2">
        <f>VLOOKUP($F1585,Experiment!$A$2:$U$90,MATCH(Results!Y$1,Experiment!$A$1:$U$1,0),FALSE)</f>
        <v>0</v>
      </c>
      <c r="Z1585" s="3">
        <f>VLOOKUP($F1585,Experiment!$A$2:$U$90,MATCH(Results!Z$1,Experiment!$A$1:$U$1,0),FALSE)</f>
        <v>0</v>
      </c>
      <c r="AA1585" s="3">
        <f>VLOOKUP($F1585,Experiment!$A$2:$U$90,MATCH(Results!AA$1,Experiment!$A$1:$U$1,0),FALSE)</f>
        <v>0</v>
      </c>
      <c r="AB1585" s="3">
        <f>VLOOKUP($F1585,Experiment!$A$2:$U$90,MATCH(Results!AB$1,Experiment!$A$1:$U$1,0),FALSE)</f>
        <v>0</v>
      </c>
      <c r="AC1585" s="3">
        <f>VLOOKUP($F1585,Experiment!$A$2:$U$90,MATCH(Results!AC$1,Experiment!$A$1:$U$1,0),FALSE)</f>
        <v>0</v>
      </c>
      <c r="AD1585" s="2">
        <f>VLOOKUP($F1585,Experiment!$A$2:$U$90,MATCH(Results!AD$1,Experiment!$A$1:$U$1,0),FALSE)</f>
        <v>0</v>
      </c>
      <c r="AE1585" s="2">
        <f>VLOOKUP($F1585,Experiment!$A$2:$U$90,MATCH(Results!AE$1,Experiment!$A$1:$U$1,0),FALSE)</f>
        <v>0</v>
      </c>
      <c r="AF1585" s="2">
        <f>VLOOKUP($F1585,Experiment!$A$2:$U$90,MATCH(Results!AF$1,Experiment!$A$1:$U$1,0),FALSE)</f>
        <v>0</v>
      </c>
      <c r="AG1585" s="2"/>
      <c r="AH1585" s="3">
        <f>VLOOKUP($F1585,Experiment!$A$2:$W$90,MATCH(Results!AH$1,Experiment!$A$1:$W$1,0),FALSE)</f>
        <v>0</v>
      </c>
      <c r="AI1585" s="2">
        <f>VLOOKUP($F1585,Experiment!$A$2:$X$90,MATCH(Results!AI$1,Experiment!$A$1:$X$1,0),FALSE)</f>
        <v>0</v>
      </c>
      <c r="AJ1585" s="2">
        <f>Table1[[#This Row],[Gain]]^Table1[[#This Row],[θ]]</f>
        <v>0</v>
      </c>
      <c r="AK1585" s="2">
        <f>-Table1[[#This Row],[λ]]*-Table1[[#This Row],[Loss]]^Table1[[#This Row],[θ]]</f>
        <v>0</v>
      </c>
      <c r="AL1585" s="2">
        <f>Table1[[#This Row],[v_n_w_g]]-Table1[[#This Row],[v_n_w_l]]</f>
        <v>0</v>
      </c>
      <c r="AM1585" s="2">
        <f>IF(Table1[[#This Row],[diff_v]]&gt;=1,1,0)</f>
        <v>0</v>
      </c>
    </row>
    <row r="1586" spans="1:39" hidden="1" x14ac:dyDescent="0.3">
      <c r="A1586">
        <v>33</v>
      </c>
      <c r="B1586" t="s">
        <v>48</v>
      </c>
      <c r="C1586" s="22">
        <f>VLOOKUP(Table1[[#This Row],[Subject]],'Subject Profile'!$A$2:$E$8,4,FALSE)</f>
        <v>1</v>
      </c>
      <c r="D1586" s="22">
        <f>VLOOKUP(Table1[[#This Row],[Subject]],'Subject Profile'!$A$2:$E$8,5,FALSE)</f>
        <v>-2</v>
      </c>
      <c r="E1586" t="s">
        <v>109</v>
      </c>
      <c r="F1586" t="s">
        <v>102</v>
      </c>
      <c r="G1586" t="s">
        <v>7</v>
      </c>
      <c r="H1586">
        <f>IF(Table1[[#This Row],[decision]]="accept",1,0)</f>
        <v>1</v>
      </c>
      <c r="I1586">
        <v>20</v>
      </c>
      <c r="J1586">
        <v>220</v>
      </c>
      <c r="K1586">
        <v>1665041864</v>
      </c>
      <c r="L1586">
        <v>21</v>
      </c>
      <c r="M1586" t="str">
        <f>VLOOKUP($F1586,Experiment!$A$2:$U$90,MATCH(Results!M$1,Experiment!$A$1:$U$1,0)+1,FALSE)</f>
        <v>I</v>
      </c>
      <c r="N1586">
        <f>IF(Table1[[#This Row],[Impact]]="I",0,1)</f>
        <v>0</v>
      </c>
      <c r="O1586" s="2">
        <f>VLOOKUP($F1586,Experiment!$A$2:$U$90,MATCH(Results!O$1,Experiment!$A$1:$U$1,0),FALSE)</f>
        <v>-10</v>
      </c>
      <c r="P1586" s="3">
        <f>VLOOKUP($F1586,Experiment!$A$2:$U$90,MATCH(Results!P$1,Experiment!$A$1:$U$1,0),FALSE)</f>
        <v>0.5</v>
      </c>
      <c r="Q1586" s="2">
        <f>VLOOKUP($F1586,Experiment!$A$2:$U$90,MATCH(Results!Q$1,Experiment!$A$1:$U$1,0),FALSE)</f>
        <v>20</v>
      </c>
      <c r="R1586" s="3">
        <f>VLOOKUP($F1586,Experiment!$A$2:$U$90,MATCH(Results!R$1,Experiment!$A$1:$U$1,0),FALSE)</f>
        <v>0.5</v>
      </c>
      <c r="S1586" s="2">
        <f>VLOOKUP($F1586,Experiment!$A$2:$U$90,MATCH(Results!S$1,Experiment!$A$1:$U$1,0),FALSE)</f>
        <v>5</v>
      </c>
      <c r="T1586" s="2">
        <f>VLOOKUP($F1586,Experiment!$A$2:$U$90,MATCH(Results!T$1,Experiment!$A$1:$U$1,0),FALSE)</f>
        <v>225</v>
      </c>
      <c r="U1586" s="2">
        <f>VLOOKUP($F1586,Experiment!$A$2:$U$90,MATCH(Results!U$1,Experiment!$A$1:$U$1,0),FALSE)</f>
        <v>15</v>
      </c>
      <c r="V1586" s="2">
        <f>VLOOKUP($F1586,Experiment!$A$2:$U$90,MATCH(Results!V$1,Experiment!$A$1:$U$1,0),FALSE)</f>
        <v>2</v>
      </c>
      <c r="W1586" s="3">
        <f>VLOOKUP($F1586,Experiment!$A$2:$U$90,MATCH(Results!W$1,Experiment!$A$1:$U$1,0),FALSE)</f>
        <v>0.25</v>
      </c>
      <c r="X1586" s="3">
        <f>VLOOKUP($F1586,Experiment!$A$2:$U$90,MATCH(Results!X$1,Experiment!$A$1:$U$1,0),FALSE)</f>
        <v>0.75</v>
      </c>
      <c r="Y1586" s="2">
        <f>VLOOKUP($F1586,Experiment!$A$2:$U$90,MATCH(Results!Y$1,Experiment!$A$1:$U$1,0),FALSE)</f>
        <v>2</v>
      </c>
      <c r="Z1586" s="3">
        <f>VLOOKUP($F1586,Experiment!$A$2:$U$90,MATCH(Results!Z$1,Experiment!$A$1:$U$1,0),FALSE)</f>
        <v>0.5</v>
      </c>
      <c r="AA1586" s="3">
        <f>VLOOKUP($F1586,Experiment!$A$2:$U$90,MATCH(Results!AA$1,Experiment!$A$1:$U$1,0),FALSE)</f>
        <v>0.25</v>
      </c>
      <c r="AB1586" s="3">
        <f>VLOOKUP($F1586,Experiment!$A$2:$U$90,MATCH(Results!AB$1,Experiment!$A$1:$U$1,0),FALSE)</f>
        <v>0.625</v>
      </c>
      <c r="AC1586" s="3">
        <f>VLOOKUP($F1586,Experiment!$A$2:$U$90,MATCH(Results!AC$1,Experiment!$A$1:$U$1,0),FALSE)</f>
        <v>0.375</v>
      </c>
      <c r="AD1586" s="2">
        <f>VLOOKUP($F1586,Experiment!$A$2:$U$90,MATCH(Results!AD$1,Experiment!$A$1:$U$1,0),FALSE)</f>
        <v>1.25</v>
      </c>
      <c r="AE1586" s="2">
        <f>VLOOKUP($F1586,Experiment!$A$2:$U$90,MATCH(Results!AE$1,Experiment!$A$1:$U$1,0),FALSE)</f>
        <v>210.9375</v>
      </c>
      <c r="AF1586" s="2">
        <f>VLOOKUP($F1586,Experiment!$A$2:$U$90,MATCH(Results!AF$1,Experiment!$A$1:$U$1,0),FALSE)</f>
        <v>14.523687548277813</v>
      </c>
      <c r="AG1586" s="3">
        <f>VLOOKUP($F1586,Experiment!$A$2:$W$90,MATCH(Results!AG$1,Experiment!$A$1:$W$1,0),FALSE)</f>
        <v>0.82730419370997643</v>
      </c>
      <c r="AH1586" s="3">
        <f>VLOOKUP($F1586,Experiment!$A$2:$W$90,MATCH(Results!AH$1,Experiment!$A$1:$W$1,0),FALSE)</f>
        <v>0.38648875795104182</v>
      </c>
      <c r="AI1586" s="3">
        <f>VLOOKUP($F1586,Experiment!$A$2:$X$90,MATCH(Results!AI$1,Experiment!$A$1:$X$1,0),FALSE)</f>
        <v>0.61351124204895813</v>
      </c>
      <c r="AJ1586" s="2">
        <f>Table1[[#This Row],[Gain]]^Table1[[#This Row],[θ]]</f>
        <v>20</v>
      </c>
      <c r="AK1586" s="2">
        <f>-Table1[[#This Row],[λ]]*-Table1[[#This Row],[Loss]]^Table1[[#This Row],[θ]]</f>
        <v>20</v>
      </c>
      <c r="AL1586" s="2">
        <f>Table1[[#This Row],[v_n_w_g]]-Table1[[#This Row],[v_n_w_l]]</f>
        <v>0</v>
      </c>
      <c r="AM1586" s="2">
        <f>IF(Table1[[#This Row],[diff_v]]&gt;=1,1,0)</f>
        <v>0</v>
      </c>
    </row>
    <row r="1587" spans="1:39" hidden="1" x14ac:dyDescent="0.3">
      <c r="A1587">
        <v>34</v>
      </c>
      <c r="B1587" t="s">
        <v>48</v>
      </c>
      <c r="C1587" s="22">
        <f>VLOOKUP(Table1[[#This Row],[Subject]],'Subject Profile'!$A$2:$E$8,4,FALSE)</f>
        <v>1</v>
      </c>
      <c r="D1587" s="22">
        <f>VLOOKUP(Table1[[#This Row],[Subject]],'Subject Profile'!$A$2:$E$8,5,FALSE)</f>
        <v>-2</v>
      </c>
      <c r="E1587" t="s">
        <v>109</v>
      </c>
      <c r="F1587" t="s">
        <v>89</v>
      </c>
      <c r="G1587" t="s">
        <v>90</v>
      </c>
      <c r="H1587">
        <f>IF(Table1[[#This Row],[decision]]="accept",1,0)</f>
        <v>0</v>
      </c>
      <c r="I1587">
        <v>-50</v>
      </c>
      <c r="J1587">
        <v>170</v>
      </c>
      <c r="K1587">
        <v>1665041870</v>
      </c>
      <c r="L1587">
        <v>6</v>
      </c>
      <c r="M1587" t="str">
        <f>VLOOKUP($F1587,Experiment!$A$2:$U$90,MATCH(Results!M$1,Experiment!$A$1:$U$1,0)+1,FALSE)</f>
        <v>T</v>
      </c>
      <c r="N1587">
        <f>IF(Table1[[#This Row],[Impact]]="I",0,1)</f>
        <v>1</v>
      </c>
      <c r="O1587" s="2">
        <f>VLOOKUP($F1587,Experiment!$A$2:$U$90,MATCH(Results!O$1,Experiment!$A$1:$U$1,0),FALSE)</f>
        <v>0</v>
      </c>
      <c r="P1587" s="3">
        <f>VLOOKUP($F1587,Experiment!$A$2:$U$90,MATCH(Results!P$1,Experiment!$A$1:$U$1,0),FALSE)</f>
        <v>0</v>
      </c>
      <c r="Q1587" s="2">
        <f>VLOOKUP($F1587,Experiment!$A$2:$U$90,MATCH(Results!Q$1,Experiment!$A$1:$U$1,0),FALSE)</f>
        <v>0</v>
      </c>
      <c r="R1587" s="3">
        <f>VLOOKUP($F1587,Experiment!$A$2:$U$90,MATCH(Results!R$1,Experiment!$A$1:$U$1,0),FALSE)</f>
        <v>0</v>
      </c>
      <c r="S1587" s="2">
        <f>VLOOKUP($F1587,Experiment!$A$2:$U$90,MATCH(Results!S$1,Experiment!$A$1:$U$1,0),FALSE)</f>
        <v>0</v>
      </c>
      <c r="T1587" s="2">
        <f>VLOOKUP($F1587,Experiment!$A$2:$U$90,MATCH(Results!T$1,Experiment!$A$1:$U$1,0),FALSE)</f>
        <v>0</v>
      </c>
      <c r="U1587" s="2">
        <f>VLOOKUP($F1587,Experiment!$A$2:$U$90,MATCH(Results!U$1,Experiment!$A$1:$U$1,0),FALSE)</f>
        <v>0</v>
      </c>
      <c r="V1587" s="2">
        <f>VLOOKUP($F1587,Experiment!$A$2:$U$90,MATCH(Results!V$1,Experiment!$A$1:$U$1,0),FALSE)</f>
        <v>0</v>
      </c>
      <c r="W1587" s="3">
        <f>VLOOKUP($F1587,Experiment!$A$2:$U$90,MATCH(Results!W$1,Experiment!$A$1:$U$1,0),FALSE)</f>
        <v>0</v>
      </c>
      <c r="X1587" s="3">
        <f>VLOOKUP($F1587,Experiment!$A$2:$U$90,MATCH(Results!X$1,Experiment!$A$1:$U$1,0),FALSE)</f>
        <v>0</v>
      </c>
      <c r="Y1587" s="2">
        <f>VLOOKUP($F1587,Experiment!$A$2:$U$90,MATCH(Results!Y$1,Experiment!$A$1:$U$1,0),FALSE)</f>
        <v>0</v>
      </c>
      <c r="Z1587" s="3">
        <f>VLOOKUP($F1587,Experiment!$A$2:$U$90,MATCH(Results!Z$1,Experiment!$A$1:$U$1,0),FALSE)</f>
        <v>0</v>
      </c>
      <c r="AA1587" s="3">
        <f>VLOOKUP($F1587,Experiment!$A$2:$U$90,MATCH(Results!AA$1,Experiment!$A$1:$U$1,0),FALSE)</f>
        <v>0</v>
      </c>
      <c r="AB1587" s="3">
        <f>VLOOKUP($F1587,Experiment!$A$2:$U$90,MATCH(Results!AB$1,Experiment!$A$1:$U$1,0),FALSE)</f>
        <v>0</v>
      </c>
      <c r="AC1587" s="3">
        <f>VLOOKUP($F1587,Experiment!$A$2:$U$90,MATCH(Results!AC$1,Experiment!$A$1:$U$1,0),FALSE)</f>
        <v>0</v>
      </c>
      <c r="AD1587" s="2">
        <f>VLOOKUP($F1587,Experiment!$A$2:$U$90,MATCH(Results!AD$1,Experiment!$A$1:$U$1,0),FALSE)</f>
        <v>0</v>
      </c>
      <c r="AE1587" s="2">
        <f>VLOOKUP($F1587,Experiment!$A$2:$U$90,MATCH(Results!AE$1,Experiment!$A$1:$U$1,0),FALSE)</f>
        <v>0</v>
      </c>
      <c r="AF1587" s="2">
        <f>VLOOKUP($F1587,Experiment!$A$2:$U$90,MATCH(Results!AF$1,Experiment!$A$1:$U$1,0),FALSE)</f>
        <v>0</v>
      </c>
      <c r="AG1587" s="2"/>
      <c r="AH1587" s="3">
        <f>VLOOKUP($F1587,Experiment!$A$2:$W$90,MATCH(Results!AH$1,Experiment!$A$1:$W$1,0),FALSE)</f>
        <v>0</v>
      </c>
      <c r="AI1587" s="2">
        <f>VLOOKUP($F1587,Experiment!$A$2:$X$90,MATCH(Results!AI$1,Experiment!$A$1:$X$1,0),FALSE)</f>
        <v>0</v>
      </c>
      <c r="AJ1587" s="2">
        <f>Table1[[#This Row],[Gain]]^Table1[[#This Row],[θ]]</f>
        <v>0</v>
      </c>
      <c r="AK1587" s="2">
        <f>-Table1[[#This Row],[λ]]*-Table1[[#This Row],[Loss]]^Table1[[#This Row],[θ]]</f>
        <v>0</v>
      </c>
      <c r="AL1587" s="2">
        <f>Table1[[#This Row],[v_n_w_g]]-Table1[[#This Row],[v_n_w_l]]</f>
        <v>0</v>
      </c>
      <c r="AM1587" s="2">
        <f>IF(Table1[[#This Row],[diff_v]]&gt;=1,1,0)</f>
        <v>0</v>
      </c>
    </row>
    <row r="1588" spans="1:39" hidden="1" x14ac:dyDescent="0.3">
      <c r="A1588">
        <v>35</v>
      </c>
      <c r="B1588" t="s">
        <v>48</v>
      </c>
      <c r="C1588" s="22">
        <f>VLOOKUP(Table1[[#This Row],[Subject]],'Subject Profile'!$A$2:$E$8,4,FALSE)</f>
        <v>1</v>
      </c>
      <c r="D1588" s="22">
        <f>VLOOKUP(Table1[[#This Row],[Subject]],'Subject Profile'!$A$2:$E$8,5,FALSE)</f>
        <v>-2</v>
      </c>
      <c r="E1588" t="s">
        <v>109</v>
      </c>
      <c r="F1588" t="s">
        <v>101</v>
      </c>
      <c r="G1588" t="s">
        <v>5</v>
      </c>
      <c r="H1588">
        <f>IF(Table1[[#This Row],[decision]]="accept",1,0)</f>
        <v>0</v>
      </c>
      <c r="I1588">
        <v>0</v>
      </c>
      <c r="J1588">
        <v>220</v>
      </c>
      <c r="K1588">
        <v>1665041888</v>
      </c>
      <c r="L1588">
        <v>18</v>
      </c>
      <c r="M1588" t="str">
        <f>VLOOKUP($F1588,Experiment!$A$2:$U$90,MATCH(Results!M$1,Experiment!$A$1:$U$1,0)+1,FALSE)</f>
        <v>G</v>
      </c>
      <c r="N1588">
        <f>IF(Table1[[#This Row],[Impact]]="I",0,1)</f>
        <v>1</v>
      </c>
      <c r="O1588" s="2">
        <f>VLOOKUP($F1588,Experiment!$A$2:$U$90,MATCH(Results!O$1,Experiment!$A$1:$U$1,0),FALSE)</f>
        <v>-90</v>
      </c>
      <c r="P1588" s="3">
        <f>VLOOKUP($F1588,Experiment!$A$2:$U$90,MATCH(Results!P$1,Experiment!$A$1:$U$1,0),FALSE)</f>
        <v>0.5</v>
      </c>
      <c r="Q1588" s="2">
        <f>VLOOKUP($F1588,Experiment!$A$2:$U$90,MATCH(Results!Q$1,Experiment!$A$1:$U$1,0),FALSE)</f>
        <v>100</v>
      </c>
      <c r="R1588" s="3">
        <f>VLOOKUP($F1588,Experiment!$A$2:$U$90,MATCH(Results!R$1,Experiment!$A$1:$U$1,0),FALSE)</f>
        <v>0.5</v>
      </c>
      <c r="S1588" s="2">
        <f>VLOOKUP($F1588,Experiment!$A$2:$U$90,MATCH(Results!S$1,Experiment!$A$1:$U$1,0),FALSE)</f>
        <v>5</v>
      </c>
      <c r="T1588" s="2">
        <f>VLOOKUP($F1588,Experiment!$A$2:$U$90,MATCH(Results!T$1,Experiment!$A$1:$U$1,0),FALSE)</f>
        <v>9025</v>
      </c>
      <c r="U1588" s="2">
        <f>VLOOKUP($F1588,Experiment!$A$2:$U$90,MATCH(Results!U$1,Experiment!$A$1:$U$1,0),FALSE)</f>
        <v>95</v>
      </c>
      <c r="V1588" s="2">
        <f>VLOOKUP($F1588,Experiment!$A$2:$U$90,MATCH(Results!V$1,Experiment!$A$1:$U$1,0),FALSE)</f>
        <v>2</v>
      </c>
      <c r="W1588" s="3">
        <f>VLOOKUP($F1588,Experiment!$A$2:$U$90,MATCH(Results!W$1,Experiment!$A$1:$U$1,0),FALSE)</f>
        <v>0.25</v>
      </c>
      <c r="X1588" s="3">
        <f>VLOOKUP($F1588,Experiment!$A$2:$U$90,MATCH(Results!X$1,Experiment!$A$1:$U$1,0),FALSE)</f>
        <v>0.75</v>
      </c>
      <c r="Y1588" s="2">
        <f>VLOOKUP($F1588,Experiment!$A$2:$U$90,MATCH(Results!Y$1,Experiment!$A$1:$U$1,0),FALSE)</f>
        <v>2</v>
      </c>
      <c r="Z1588" s="3">
        <f>VLOOKUP($F1588,Experiment!$A$2:$U$90,MATCH(Results!Z$1,Experiment!$A$1:$U$1,0),FALSE)</f>
        <v>0.5</v>
      </c>
      <c r="AA1588" s="3">
        <f>VLOOKUP($F1588,Experiment!$A$2:$U$90,MATCH(Results!AA$1,Experiment!$A$1:$U$1,0),FALSE)</f>
        <v>0.25</v>
      </c>
      <c r="AB1588" s="3">
        <f>VLOOKUP($F1588,Experiment!$A$2:$U$90,MATCH(Results!AB$1,Experiment!$A$1:$U$1,0),FALSE)</f>
        <v>0.625</v>
      </c>
      <c r="AC1588" s="3">
        <f>VLOOKUP($F1588,Experiment!$A$2:$U$90,MATCH(Results!AC$1,Experiment!$A$1:$U$1,0),FALSE)</f>
        <v>0.375</v>
      </c>
      <c r="AD1588" s="2">
        <f>VLOOKUP($F1588,Experiment!$A$2:$U$90,MATCH(Results!AD$1,Experiment!$A$1:$U$1,0),FALSE)</f>
        <v>-18.75</v>
      </c>
      <c r="AE1588" s="2">
        <f>VLOOKUP($F1588,Experiment!$A$2:$U$90,MATCH(Results!AE$1,Experiment!$A$1:$U$1,0),FALSE)</f>
        <v>8460.9375</v>
      </c>
      <c r="AF1588" s="2">
        <f>VLOOKUP($F1588,Experiment!$A$2:$U$90,MATCH(Results!AF$1,Experiment!$A$1:$U$1,0),FALSE)</f>
        <v>91.983354472426157</v>
      </c>
      <c r="AG1588" s="3">
        <f>VLOOKUP($F1588,Experiment!$A$2:$W$90,MATCH(Results!AG$1,Experiment!$A$1:$W$1,0),FALSE)</f>
        <v>0.82730419370997643</v>
      </c>
      <c r="AH1588" s="3">
        <f>VLOOKUP($F1588,Experiment!$A$2:$W$90,MATCH(Results!AH$1,Experiment!$A$1:$W$1,0),FALSE)</f>
        <v>0.38648875795104182</v>
      </c>
      <c r="AI1588" s="3">
        <f>VLOOKUP($F1588,Experiment!$A$2:$X$90,MATCH(Results!AI$1,Experiment!$A$1:$X$1,0),FALSE)</f>
        <v>0.61351124204895813</v>
      </c>
      <c r="AJ1588" s="2">
        <f>Table1[[#This Row],[Gain]]^Table1[[#This Row],[θ]]</f>
        <v>100</v>
      </c>
      <c r="AK1588" s="2">
        <f>-Table1[[#This Row],[λ]]*-Table1[[#This Row],[Loss]]^Table1[[#This Row],[θ]]</f>
        <v>180</v>
      </c>
      <c r="AL1588" s="2">
        <f>Table1[[#This Row],[v_n_w_g]]-Table1[[#This Row],[v_n_w_l]]</f>
        <v>-80</v>
      </c>
      <c r="AM1588" s="2">
        <f>IF(Table1[[#This Row],[diff_v]]&gt;=1,1,0)</f>
        <v>0</v>
      </c>
    </row>
    <row r="1589" spans="1:39" hidden="1" x14ac:dyDescent="0.3">
      <c r="A1589">
        <v>36</v>
      </c>
      <c r="B1589" t="s">
        <v>48</v>
      </c>
      <c r="C1589" s="22">
        <f>VLOOKUP(Table1[[#This Row],[Subject]],'Subject Profile'!$A$2:$E$8,4,FALSE)</f>
        <v>1</v>
      </c>
      <c r="D1589" s="22">
        <f>VLOOKUP(Table1[[#This Row],[Subject]],'Subject Profile'!$A$2:$E$8,5,FALSE)</f>
        <v>-2</v>
      </c>
      <c r="E1589" t="s">
        <v>109</v>
      </c>
      <c r="F1589" t="s">
        <v>52</v>
      </c>
      <c r="G1589" t="s">
        <v>7</v>
      </c>
      <c r="H1589">
        <f>IF(Table1[[#This Row],[decision]]="accept",1,0)</f>
        <v>1</v>
      </c>
      <c r="I1589">
        <v>-10</v>
      </c>
      <c r="J1589">
        <v>210</v>
      </c>
      <c r="K1589">
        <v>1665041899</v>
      </c>
      <c r="L1589">
        <v>11</v>
      </c>
      <c r="M1589" t="str">
        <f>VLOOKUP($F1589,Experiment!$A$2:$U$90,MATCH(Results!M$1,Experiment!$A$1:$U$1,0)+1,FALSE)</f>
        <v>I</v>
      </c>
      <c r="N1589">
        <f>IF(Table1[[#This Row],[Impact]]="I",0,1)</f>
        <v>0</v>
      </c>
      <c r="O1589" s="2">
        <f>VLOOKUP($F1589,Experiment!$A$2:$U$90,MATCH(Results!O$1,Experiment!$A$1:$U$1,0),FALSE)</f>
        <v>-10</v>
      </c>
      <c r="P1589" s="3">
        <f>VLOOKUP($F1589,Experiment!$A$2:$U$90,MATCH(Results!P$1,Experiment!$A$1:$U$1,0),FALSE)</f>
        <v>0.5</v>
      </c>
      <c r="Q1589" s="2">
        <f>VLOOKUP($F1589,Experiment!$A$2:$U$90,MATCH(Results!Q$1,Experiment!$A$1:$U$1,0),FALSE)</f>
        <v>10</v>
      </c>
      <c r="R1589" s="3">
        <f>VLOOKUP($F1589,Experiment!$A$2:$U$90,MATCH(Results!R$1,Experiment!$A$1:$U$1,0),FALSE)</f>
        <v>0.5</v>
      </c>
      <c r="S1589" s="2">
        <f>VLOOKUP($F1589,Experiment!$A$2:$U$90,MATCH(Results!S$1,Experiment!$A$1:$U$1,0),FALSE)</f>
        <v>0</v>
      </c>
      <c r="T1589" s="2">
        <f>VLOOKUP($F1589,Experiment!$A$2:$U$90,MATCH(Results!T$1,Experiment!$A$1:$U$1,0),FALSE)</f>
        <v>100</v>
      </c>
      <c r="U1589" s="2">
        <f>VLOOKUP($F1589,Experiment!$A$2:$U$90,MATCH(Results!U$1,Experiment!$A$1:$U$1,0),FALSE)</f>
        <v>10</v>
      </c>
      <c r="V1589" s="2">
        <f>VLOOKUP($F1589,Experiment!$A$2:$U$90,MATCH(Results!V$1,Experiment!$A$1:$U$1,0),FALSE)</f>
        <v>4</v>
      </c>
      <c r="W1589" s="3">
        <f>VLOOKUP($F1589,Experiment!$A$2:$U$90,MATCH(Results!W$1,Experiment!$A$1:$U$1,0),FALSE)</f>
        <v>0.25</v>
      </c>
      <c r="X1589" s="3">
        <f>VLOOKUP($F1589,Experiment!$A$2:$U$90,MATCH(Results!X$1,Experiment!$A$1:$U$1,0),FALSE)</f>
        <v>0.75</v>
      </c>
      <c r="Y1589" s="2">
        <f>VLOOKUP($F1589,Experiment!$A$2:$U$90,MATCH(Results!Y$1,Experiment!$A$1:$U$1,0),FALSE)</f>
        <v>1</v>
      </c>
      <c r="Z1589" s="3">
        <f>VLOOKUP($F1589,Experiment!$A$2:$U$90,MATCH(Results!Z$1,Experiment!$A$1:$U$1,0),FALSE)</f>
        <v>0.25</v>
      </c>
      <c r="AA1589" s="3">
        <f>VLOOKUP($F1589,Experiment!$A$2:$U$90,MATCH(Results!AA$1,Experiment!$A$1:$U$1,0),FALSE)</f>
        <v>0.5</v>
      </c>
      <c r="AB1589" s="3">
        <f>VLOOKUP($F1589,Experiment!$A$2:$U$90,MATCH(Results!AB$1,Experiment!$A$1:$U$1,0),FALSE)</f>
        <v>0.375</v>
      </c>
      <c r="AC1589" s="3">
        <f>VLOOKUP($F1589,Experiment!$A$2:$U$90,MATCH(Results!AC$1,Experiment!$A$1:$U$1,0),FALSE)</f>
        <v>0.625</v>
      </c>
      <c r="AD1589" s="2">
        <f>VLOOKUP($F1589,Experiment!$A$2:$U$90,MATCH(Results!AD$1,Experiment!$A$1:$U$1,0),FALSE)</f>
        <v>2.5</v>
      </c>
      <c r="AE1589" s="2">
        <f>VLOOKUP($F1589,Experiment!$A$2:$U$90,MATCH(Results!AE$1,Experiment!$A$1:$U$1,0),FALSE)</f>
        <v>93.75</v>
      </c>
      <c r="AF1589" s="2">
        <f>VLOOKUP($F1589,Experiment!$A$2:$U$90,MATCH(Results!AF$1,Experiment!$A$1:$U$1,0),FALSE)</f>
        <v>9.6824583655185421</v>
      </c>
      <c r="AG1589" s="3">
        <f>VLOOKUP($F1589,Experiment!$A$2:$W$90,MATCH(Results!AG$1,Experiment!$A$1:$W$1,0),FALSE)</f>
        <v>1</v>
      </c>
      <c r="AH1589" s="3">
        <f>VLOOKUP($F1589,Experiment!$A$2:$W$90,MATCH(Results!AH$1,Experiment!$A$1:$W$1,0),FALSE)</f>
        <v>0.625</v>
      </c>
      <c r="AI1589" s="3">
        <f>VLOOKUP($F1589,Experiment!$A$2:$X$90,MATCH(Results!AI$1,Experiment!$A$1:$X$1,0),FALSE)</f>
        <v>0.375</v>
      </c>
      <c r="AJ1589" s="2">
        <f>Table1[[#This Row],[Gain]]^Table1[[#This Row],[θ]]</f>
        <v>10</v>
      </c>
      <c r="AK1589" s="2">
        <f>-Table1[[#This Row],[λ]]*-Table1[[#This Row],[Loss]]^Table1[[#This Row],[θ]]</f>
        <v>20</v>
      </c>
      <c r="AL1589" s="2">
        <f>Table1[[#This Row],[v_n_w_g]]-Table1[[#This Row],[v_n_w_l]]</f>
        <v>-10</v>
      </c>
      <c r="AM1589" s="2">
        <f>IF(Table1[[#This Row],[diff_v]]&gt;=1,1,0)</f>
        <v>0</v>
      </c>
    </row>
    <row r="1590" spans="1:39" hidden="1" x14ac:dyDescent="0.3">
      <c r="A1590">
        <v>37</v>
      </c>
      <c r="B1590" t="s">
        <v>48</v>
      </c>
      <c r="C1590" s="22">
        <f>VLOOKUP(Table1[[#This Row],[Subject]],'Subject Profile'!$A$2:$E$8,4,FALSE)</f>
        <v>1</v>
      </c>
      <c r="D1590" s="22">
        <f>VLOOKUP(Table1[[#This Row],[Subject]],'Subject Profile'!$A$2:$E$8,5,FALSE)</f>
        <v>-2</v>
      </c>
      <c r="E1590" t="s">
        <v>109</v>
      </c>
      <c r="F1590" t="s">
        <v>96</v>
      </c>
      <c r="G1590" t="s">
        <v>5</v>
      </c>
      <c r="H1590">
        <f>IF(Table1[[#This Row],[decision]]="accept",1,0)</f>
        <v>0</v>
      </c>
      <c r="I1590">
        <v>0</v>
      </c>
      <c r="J1590">
        <v>210</v>
      </c>
      <c r="K1590">
        <v>1665041903</v>
      </c>
      <c r="L1590">
        <v>4</v>
      </c>
      <c r="M1590" t="str">
        <f>VLOOKUP($F1590,Experiment!$A$2:$U$90,MATCH(Results!M$1,Experiment!$A$1:$U$1,0)+1,FALSE)</f>
        <v>G</v>
      </c>
      <c r="N1590">
        <f>IF(Table1[[#This Row],[Impact]]="I",0,1)</f>
        <v>1</v>
      </c>
      <c r="O1590" s="2">
        <f>VLOOKUP($F1590,Experiment!$A$2:$U$90,MATCH(Results!O$1,Experiment!$A$1:$U$1,0),FALSE)</f>
        <v>-50</v>
      </c>
      <c r="P1590" s="3">
        <f>VLOOKUP($F1590,Experiment!$A$2:$U$90,MATCH(Results!P$1,Experiment!$A$1:$U$1,0),FALSE)</f>
        <v>0.5</v>
      </c>
      <c r="Q1590" s="2">
        <f>VLOOKUP($F1590,Experiment!$A$2:$U$90,MATCH(Results!Q$1,Experiment!$A$1:$U$1,0),FALSE)</f>
        <v>40</v>
      </c>
      <c r="R1590" s="3">
        <f>VLOOKUP($F1590,Experiment!$A$2:$U$90,MATCH(Results!R$1,Experiment!$A$1:$U$1,0),FALSE)</f>
        <v>0.5</v>
      </c>
      <c r="S1590" s="2">
        <f>VLOOKUP($F1590,Experiment!$A$2:$U$90,MATCH(Results!S$1,Experiment!$A$1:$U$1,0),FALSE)</f>
        <v>-5</v>
      </c>
      <c r="T1590" s="2">
        <f>VLOOKUP($F1590,Experiment!$A$2:$U$90,MATCH(Results!T$1,Experiment!$A$1:$U$1,0),FALSE)</f>
        <v>2025</v>
      </c>
      <c r="U1590" s="2">
        <f>VLOOKUP($F1590,Experiment!$A$2:$U$90,MATCH(Results!U$1,Experiment!$A$1:$U$1,0),FALSE)</f>
        <v>45</v>
      </c>
      <c r="V1590" s="2">
        <f>VLOOKUP($F1590,Experiment!$A$2:$U$90,MATCH(Results!V$1,Experiment!$A$1:$U$1,0),FALSE)</f>
        <v>2</v>
      </c>
      <c r="W1590" s="3">
        <f>VLOOKUP($F1590,Experiment!$A$2:$U$90,MATCH(Results!W$1,Experiment!$A$1:$U$1,0),FALSE)</f>
        <v>0.25</v>
      </c>
      <c r="X1590" s="3">
        <f>VLOOKUP($F1590,Experiment!$A$2:$U$90,MATCH(Results!X$1,Experiment!$A$1:$U$1,0),FALSE)</f>
        <v>0.75</v>
      </c>
      <c r="Y1590" s="2">
        <f>VLOOKUP($F1590,Experiment!$A$2:$U$90,MATCH(Results!Y$1,Experiment!$A$1:$U$1,0),FALSE)</f>
        <v>2</v>
      </c>
      <c r="Z1590" s="3">
        <f>VLOOKUP($F1590,Experiment!$A$2:$U$90,MATCH(Results!Z$1,Experiment!$A$1:$U$1,0),FALSE)</f>
        <v>0.5</v>
      </c>
      <c r="AA1590" s="3">
        <f>VLOOKUP($F1590,Experiment!$A$2:$U$90,MATCH(Results!AA$1,Experiment!$A$1:$U$1,0),FALSE)</f>
        <v>0.25</v>
      </c>
      <c r="AB1590" s="3">
        <f>VLOOKUP($F1590,Experiment!$A$2:$U$90,MATCH(Results!AB$1,Experiment!$A$1:$U$1,0),FALSE)</f>
        <v>0.625</v>
      </c>
      <c r="AC1590" s="3">
        <f>VLOOKUP($F1590,Experiment!$A$2:$U$90,MATCH(Results!AC$1,Experiment!$A$1:$U$1,0),FALSE)</f>
        <v>0.375</v>
      </c>
      <c r="AD1590" s="2">
        <f>VLOOKUP($F1590,Experiment!$A$2:$U$90,MATCH(Results!AD$1,Experiment!$A$1:$U$1,0),FALSE)</f>
        <v>-16.25</v>
      </c>
      <c r="AE1590" s="2">
        <f>VLOOKUP($F1590,Experiment!$A$2:$U$90,MATCH(Results!AE$1,Experiment!$A$1:$U$1,0),FALSE)</f>
        <v>1898.4375</v>
      </c>
      <c r="AF1590" s="2">
        <f>VLOOKUP($F1590,Experiment!$A$2:$U$90,MATCH(Results!AF$1,Experiment!$A$1:$U$1,0),FALSE)</f>
        <v>43.571062644833439</v>
      </c>
      <c r="AG1590" s="3">
        <f>VLOOKUP($F1590,Experiment!$A$2:$W$90,MATCH(Results!AG$1,Experiment!$A$1:$W$1,0),FALSE)</f>
        <v>0.82730419370997643</v>
      </c>
      <c r="AH1590" s="3">
        <f>VLOOKUP($F1590,Experiment!$A$2:$W$90,MATCH(Results!AH$1,Experiment!$A$1:$W$1,0),FALSE)</f>
        <v>0.38648875795104182</v>
      </c>
      <c r="AI1590" s="3">
        <f>VLOOKUP($F1590,Experiment!$A$2:$X$90,MATCH(Results!AI$1,Experiment!$A$1:$X$1,0),FALSE)</f>
        <v>0.61351124204895813</v>
      </c>
      <c r="AJ1590" s="2">
        <f>Table1[[#This Row],[Gain]]^Table1[[#This Row],[θ]]</f>
        <v>40</v>
      </c>
      <c r="AK1590" s="2">
        <f>-Table1[[#This Row],[λ]]*-Table1[[#This Row],[Loss]]^Table1[[#This Row],[θ]]</f>
        <v>100</v>
      </c>
      <c r="AL1590" s="2">
        <f>Table1[[#This Row],[v_n_w_g]]-Table1[[#This Row],[v_n_w_l]]</f>
        <v>-60</v>
      </c>
      <c r="AM1590" s="2">
        <f>IF(Table1[[#This Row],[diff_v]]&gt;=1,1,0)</f>
        <v>0</v>
      </c>
    </row>
    <row r="1591" spans="1:39" hidden="1" x14ac:dyDescent="0.3">
      <c r="A1591">
        <v>38</v>
      </c>
      <c r="B1591" t="s">
        <v>48</v>
      </c>
      <c r="C1591" s="22">
        <f>VLOOKUP(Table1[[#This Row],[Subject]],'Subject Profile'!$A$2:$E$8,4,FALSE)</f>
        <v>1</v>
      </c>
      <c r="D1591" s="22">
        <f>VLOOKUP(Table1[[#This Row],[Subject]],'Subject Profile'!$A$2:$E$8,5,FALSE)</f>
        <v>-2</v>
      </c>
      <c r="E1591" t="s">
        <v>109</v>
      </c>
      <c r="F1591" t="s">
        <v>94</v>
      </c>
      <c r="G1591" t="s">
        <v>5</v>
      </c>
      <c r="H1591">
        <f>IF(Table1[[#This Row],[decision]]="accept",1,0)</f>
        <v>0</v>
      </c>
      <c r="I1591">
        <v>0</v>
      </c>
      <c r="J1591">
        <v>210</v>
      </c>
      <c r="K1591">
        <v>1665041909</v>
      </c>
      <c r="L1591">
        <v>6</v>
      </c>
      <c r="M1591" t="str">
        <f>VLOOKUP($F1591,Experiment!$A$2:$U$90,MATCH(Results!M$1,Experiment!$A$1:$U$1,0)+1,FALSE)</f>
        <v>I</v>
      </c>
      <c r="N1591">
        <f>IF(Table1[[#This Row],[Impact]]="I",0,1)</f>
        <v>0</v>
      </c>
      <c r="O1591" s="2">
        <f>VLOOKUP($F1591,Experiment!$A$2:$U$90,MATCH(Results!O$1,Experiment!$A$1:$U$1,0),FALSE)</f>
        <v>-90</v>
      </c>
      <c r="P1591" s="3">
        <f>VLOOKUP($F1591,Experiment!$A$2:$U$90,MATCH(Results!P$1,Experiment!$A$1:$U$1,0),FALSE)</f>
        <v>0.5</v>
      </c>
      <c r="Q1591" s="2">
        <f>VLOOKUP($F1591,Experiment!$A$2:$U$90,MATCH(Results!Q$1,Experiment!$A$1:$U$1,0),FALSE)</f>
        <v>90</v>
      </c>
      <c r="R1591" s="3">
        <f>VLOOKUP($F1591,Experiment!$A$2:$U$90,MATCH(Results!R$1,Experiment!$A$1:$U$1,0),FALSE)</f>
        <v>0.5</v>
      </c>
      <c r="S1591" s="2">
        <f>VLOOKUP($F1591,Experiment!$A$2:$U$90,MATCH(Results!S$1,Experiment!$A$1:$U$1,0),FALSE)</f>
        <v>0</v>
      </c>
      <c r="T1591" s="2">
        <f>VLOOKUP($F1591,Experiment!$A$2:$U$90,MATCH(Results!T$1,Experiment!$A$1:$U$1,0),FALSE)</f>
        <v>8100</v>
      </c>
      <c r="U1591" s="2">
        <f>VLOOKUP($F1591,Experiment!$A$2:$U$90,MATCH(Results!U$1,Experiment!$A$1:$U$1,0),FALSE)</f>
        <v>90</v>
      </c>
      <c r="V1591" s="2">
        <f>VLOOKUP($F1591,Experiment!$A$2:$U$90,MATCH(Results!V$1,Experiment!$A$1:$U$1,0),FALSE)</f>
        <v>2</v>
      </c>
      <c r="W1591" s="3">
        <f>VLOOKUP($F1591,Experiment!$A$2:$U$90,MATCH(Results!W$1,Experiment!$A$1:$U$1,0),FALSE)</f>
        <v>0.25</v>
      </c>
      <c r="X1591" s="3">
        <f>VLOOKUP($F1591,Experiment!$A$2:$U$90,MATCH(Results!X$1,Experiment!$A$1:$U$1,0),FALSE)</f>
        <v>0.75</v>
      </c>
      <c r="Y1591" s="2">
        <f>VLOOKUP($F1591,Experiment!$A$2:$U$90,MATCH(Results!Y$1,Experiment!$A$1:$U$1,0),FALSE)</f>
        <v>2</v>
      </c>
      <c r="Z1591" s="3">
        <f>VLOOKUP($F1591,Experiment!$A$2:$U$90,MATCH(Results!Z$1,Experiment!$A$1:$U$1,0),FALSE)</f>
        <v>0.5</v>
      </c>
      <c r="AA1591" s="3">
        <f>VLOOKUP($F1591,Experiment!$A$2:$U$90,MATCH(Results!AA$1,Experiment!$A$1:$U$1,0),FALSE)</f>
        <v>0.25</v>
      </c>
      <c r="AB1591" s="3">
        <f>VLOOKUP($F1591,Experiment!$A$2:$U$90,MATCH(Results!AB$1,Experiment!$A$1:$U$1,0),FALSE)</f>
        <v>0.625</v>
      </c>
      <c r="AC1591" s="3">
        <f>VLOOKUP($F1591,Experiment!$A$2:$U$90,MATCH(Results!AC$1,Experiment!$A$1:$U$1,0),FALSE)</f>
        <v>0.375</v>
      </c>
      <c r="AD1591" s="2">
        <f>VLOOKUP($F1591,Experiment!$A$2:$U$90,MATCH(Results!AD$1,Experiment!$A$1:$U$1,0),FALSE)</f>
        <v>-22.5</v>
      </c>
      <c r="AE1591" s="2">
        <f>VLOOKUP($F1591,Experiment!$A$2:$U$90,MATCH(Results!AE$1,Experiment!$A$1:$U$1,0),FALSE)</f>
        <v>7593.75</v>
      </c>
      <c r="AF1591" s="2">
        <f>VLOOKUP($F1591,Experiment!$A$2:$U$90,MATCH(Results!AF$1,Experiment!$A$1:$U$1,0),FALSE)</f>
        <v>87.142125289666879</v>
      </c>
      <c r="AG1591" s="3">
        <f>VLOOKUP($F1591,Experiment!$A$2:$W$90,MATCH(Results!AG$1,Experiment!$A$1:$W$1,0),FALSE)</f>
        <v>0.82730419370997643</v>
      </c>
      <c r="AH1591" s="3">
        <f>VLOOKUP($F1591,Experiment!$A$2:$W$90,MATCH(Results!AH$1,Experiment!$A$1:$W$1,0),FALSE)</f>
        <v>0.38648875795104182</v>
      </c>
      <c r="AI1591" s="3">
        <f>VLOOKUP($F1591,Experiment!$A$2:$X$90,MATCH(Results!AI$1,Experiment!$A$1:$X$1,0),FALSE)</f>
        <v>0.61351124204895813</v>
      </c>
      <c r="AJ1591" s="2">
        <f>Table1[[#This Row],[Gain]]^Table1[[#This Row],[θ]]</f>
        <v>90</v>
      </c>
      <c r="AK1591" s="2">
        <f>-Table1[[#This Row],[λ]]*-Table1[[#This Row],[Loss]]^Table1[[#This Row],[θ]]</f>
        <v>180</v>
      </c>
      <c r="AL1591" s="2">
        <f>Table1[[#This Row],[v_n_w_g]]-Table1[[#This Row],[v_n_w_l]]</f>
        <v>-90</v>
      </c>
      <c r="AM1591" s="2">
        <f>IF(Table1[[#This Row],[diff_v]]&gt;=1,1,0)</f>
        <v>0</v>
      </c>
    </row>
    <row r="1592" spans="1:39" hidden="1" x14ac:dyDescent="0.3">
      <c r="A1592">
        <v>39</v>
      </c>
      <c r="B1592" t="s">
        <v>48</v>
      </c>
      <c r="C1592" s="22">
        <f>VLOOKUP(Table1[[#This Row],[Subject]],'Subject Profile'!$A$2:$E$8,4,FALSE)</f>
        <v>1</v>
      </c>
      <c r="D1592" s="22">
        <f>VLOOKUP(Table1[[#This Row],[Subject]],'Subject Profile'!$A$2:$E$8,5,FALSE)</f>
        <v>-2</v>
      </c>
      <c r="E1592" t="s">
        <v>109</v>
      </c>
      <c r="F1592" t="s">
        <v>73</v>
      </c>
      <c r="G1592" t="s">
        <v>5</v>
      </c>
      <c r="H1592">
        <f>IF(Table1[[#This Row],[decision]]="accept",1,0)</f>
        <v>0</v>
      </c>
      <c r="I1592">
        <v>0</v>
      </c>
      <c r="J1592">
        <v>210</v>
      </c>
      <c r="K1592">
        <v>1665041931</v>
      </c>
      <c r="L1592">
        <v>22</v>
      </c>
      <c r="M1592" t="str">
        <f>VLOOKUP($F1592,Experiment!$A$2:$U$90,MATCH(Results!M$1,Experiment!$A$1:$U$1,0)+1,FALSE)</f>
        <v>G</v>
      </c>
      <c r="N1592">
        <f>IF(Table1[[#This Row],[Impact]]="I",0,1)</f>
        <v>1</v>
      </c>
      <c r="O1592" s="2">
        <f>VLOOKUP($F1592,Experiment!$A$2:$U$90,MATCH(Results!O$1,Experiment!$A$1:$U$1,0),FALSE)</f>
        <v>-50</v>
      </c>
      <c r="P1592" s="3">
        <f>VLOOKUP($F1592,Experiment!$A$2:$U$90,MATCH(Results!P$1,Experiment!$A$1:$U$1,0),FALSE)</f>
        <v>0.5</v>
      </c>
      <c r="Q1592" s="2">
        <f>VLOOKUP($F1592,Experiment!$A$2:$U$90,MATCH(Results!Q$1,Experiment!$A$1:$U$1,0),FALSE)</f>
        <v>50</v>
      </c>
      <c r="R1592" s="3">
        <f>VLOOKUP($F1592,Experiment!$A$2:$U$90,MATCH(Results!R$1,Experiment!$A$1:$U$1,0),FALSE)</f>
        <v>0.5</v>
      </c>
      <c r="S1592" s="2">
        <f>VLOOKUP($F1592,Experiment!$A$2:$U$90,MATCH(Results!S$1,Experiment!$A$1:$U$1,0),FALSE)</f>
        <v>0</v>
      </c>
      <c r="T1592" s="2">
        <f>VLOOKUP($F1592,Experiment!$A$2:$U$90,MATCH(Results!T$1,Experiment!$A$1:$U$1,0),FALSE)</f>
        <v>2500</v>
      </c>
      <c r="U1592" s="2">
        <f>VLOOKUP($F1592,Experiment!$A$2:$U$90,MATCH(Results!U$1,Experiment!$A$1:$U$1,0),FALSE)</f>
        <v>50</v>
      </c>
      <c r="V1592" s="2">
        <f>VLOOKUP($F1592,Experiment!$A$2:$U$90,MATCH(Results!V$1,Experiment!$A$1:$U$1,0),FALSE)</f>
        <v>4</v>
      </c>
      <c r="W1592" s="3">
        <f>VLOOKUP($F1592,Experiment!$A$2:$U$90,MATCH(Results!W$1,Experiment!$A$1:$U$1,0),FALSE)</f>
        <v>0.25</v>
      </c>
      <c r="X1592" s="3">
        <f>VLOOKUP($F1592,Experiment!$A$2:$U$90,MATCH(Results!X$1,Experiment!$A$1:$U$1,0),FALSE)</f>
        <v>0.75</v>
      </c>
      <c r="Y1592" s="2">
        <f>VLOOKUP($F1592,Experiment!$A$2:$U$90,MATCH(Results!Y$1,Experiment!$A$1:$U$1,0),FALSE)</f>
        <v>1</v>
      </c>
      <c r="Z1592" s="3">
        <f>VLOOKUP($F1592,Experiment!$A$2:$U$90,MATCH(Results!Z$1,Experiment!$A$1:$U$1,0),FALSE)</f>
        <v>0.25</v>
      </c>
      <c r="AA1592" s="3">
        <f>VLOOKUP($F1592,Experiment!$A$2:$U$90,MATCH(Results!AA$1,Experiment!$A$1:$U$1,0),FALSE)</f>
        <v>0.5</v>
      </c>
      <c r="AB1592" s="3">
        <f>VLOOKUP($F1592,Experiment!$A$2:$U$90,MATCH(Results!AB$1,Experiment!$A$1:$U$1,0),FALSE)</f>
        <v>0.375</v>
      </c>
      <c r="AC1592" s="3">
        <f>VLOOKUP($F1592,Experiment!$A$2:$U$90,MATCH(Results!AC$1,Experiment!$A$1:$U$1,0),FALSE)</f>
        <v>0.625</v>
      </c>
      <c r="AD1592" s="2">
        <f>VLOOKUP($F1592,Experiment!$A$2:$U$90,MATCH(Results!AD$1,Experiment!$A$1:$U$1,0),FALSE)</f>
        <v>12.5</v>
      </c>
      <c r="AE1592" s="2">
        <f>VLOOKUP($F1592,Experiment!$A$2:$U$90,MATCH(Results!AE$1,Experiment!$A$1:$U$1,0),FALSE)</f>
        <v>2343.75</v>
      </c>
      <c r="AF1592" s="2">
        <f>VLOOKUP($F1592,Experiment!$A$2:$U$90,MATCH(Results!AF$1,Experiment!$A$1:$U$1,0),FALSE)</f>
        <v>48.412291827592711</v>
      </c>
      <c r="AG1592" s="3">
        <f>VLOOKUP($F1592,Experiment!$A$2:$W$90,MATCH(Results!AG$1,Experiment!$A$1:$W$1,0),FALSE)</f>
        <v>1</v>
      </c>
      <c r="AH1592" s="3">
        <f>VLOOKUP($F1592,Experiment!$A$2:$W$90,MATCH(Results!AH$1,Experiment!$A$1:$W$1,0),FALSE)</f>
        <v>0.625</v>
      </c>
      <c r="AI1592" s="3">
        <f>VLOOKUP($F1592,Experiment!$A$2:$X$90,MATCH(Results!AI$1,Experiment!$A$1:$X$1,0),FALSE)</f>
        <v>0.375</v>
      </c>
      <c r="AJ1592" s="2">
        <f>Table1[[#This Row],[Gain]]^Table1[[#This Row],[θ]]</f>
        <v>50</v>
      </c>
      <c r="AK1592" s="2">
        <f>-Table1[[#This Row],[λ]]*-Table1[[#This Row],[Loss]]^Table1[[#This Row],[θ]]</f>
        <v>100</v>
      </c>
      <c r="AL1592" s="2">
        <f>Table1[[#This Row],[v_n_w_g]]-Table1[[#This Row],[v_n_w_l]]</f>
        <v>-50</v>
      </c>
      <c r="AM1592" s="2">
        <f>IF(Table1[[#This Row],[diff_v]]&gt;=1,1,0)</f>
        <v>0</v>
      </c>
    </row>
    <row r="1593" spans="1:39" hidden="1" x14ac:dyDescent="0.3">
      <c r="A1593">
        <v>40</v>
      </c>
      <c r="B1593" t="s">
        <v>48</v>
      </c>
      <c r="C1593" s="22">
        <f>VLOOKUP(Table1[[#This Row],[Subject]],'Subject Profile'!$A$2:$E$8,4,FALSE)</f>
        <v>1</v>
      </c>
      <c r="D1593" s="22">
        <f>VLOOKUP(Table1[[#This Row],[Subject]],'Subject Profile'!$A$2:$E$8,5,FALSE)</f>
        <v>-2</v>
      </c>
      <c r="E1593" t="s">
        <v>109</v>
      </c>
      <c r="F1593" t="s">
        <v>67</v>
      </c>
      <c r="G1593" t="s">
        <v>7</v>
      </c>
      <c r="H1593">
        <f>IF(Table1[[#This Row],[decision]]="accept",1,0)</f>
        <v>1</v>
      </c>
      <c r="I1593">
        <v>20</v>
      </c>
      <c r="J1593">
        <v>230</v>
      </c>
      <c r="K1593">
        <v>1665041935</v>
      </c>
      <c r="L1593">
        <v>4</v>
      </c>
      <c r="M1593" t="str">
        <f>VLOOKUP($F1593,Experiment!$A$2:$U$90,MATCH(Results!M$1,Experiment!$A$1:$U$1,0)+1,FALSE)</f>
        <v>I</v>
      </c>
      <c r="N1593">
        <f>IF(Table1[[#This Row],[Impact]]="I",0,1)</f>
        <v>0</v>
      </c>
      <c r="O1593" s="2">
        <f>VLOOKUP($F1593,Experiment!$A$2:$U$90,MATCH(Results!O$1,Experiment!$A$1:$U$1,0),FALSE)</f>
        <v>-10</v>
      </c>
      <c r="P1593" s="3">
        <f>VLOOKUP($F1593,Experiment!$A$2:$U$90,MATCH(Results!P$1,Experiment!$A$1:$U$1,0),FALSE)</f>
        <v>0.5</v>
      </c>
      <c r="Q1593" s="2">
        <f>VLOOKUP($F1593,Experiment!$A$2:$U$90,MATCH(Results!Q$1,Experiment!$A$1:$U$1,0),FALSE)</f>
        <v>20</v>
      </c>
      <c r="R1593" s="3">
        <f>VLOOKUP($F1593,Experiment!$A$2:$U$90,MATCH(Results!R$1,Experiment!$A$1:$U$1,0),FALSE)</f>
        <v>0.5</v>
      </c>
      <c r="S1593" s="2">
        <f>VLOOKUP($F1593,Experiment!$A$2:$U$90,MATCH(Results!S$1,Experiment!$A$1:$U$1,0),FALSE)</f>
        <v>5</v>
      </c>
      <c r="T1593" s="2">
        <f>VLOOKUP($F1593,Experiment!$A$2:$U$90,MATCH(Results!T$1,Experiment!$A$1:$U$1,0),FALSE)</f>
        <v>225</v>
      </c>
      <c r="U1593" s="2">
        <f>VLOOKUP($F1593,Experiment!$A$2:$U$90,MATCH(Results!U$1,Experiment!$A$1:$U$1,0),FALSE)</f>
        <v>15</v>
      </c>
      <c r="V1593" s="2">
        <f>VLOOKUP($F1593,Experiment!$A$2:$U$90,MATCH(Results!V$1,Experiment!$A$1:$U$1,0),FALSE)</f>
        <v>4</v>
      </c>
      <c r="W1593" s="3">
        <f>VLOOKUP($F1593,Experiment!$A$2:$U$90,MATCH(Results!W$1,Experiment!$A$1:$U$1,0),FALSE)</f>
        <v>0.25</v>
      </c>
      <c r="X1593" s="3">
        <f>VLOOKUP($F1593,Experiment!$A$2:$U$90,MATCH(Results!X$1,Experiment!$A$1:$U$1,0),FALSE)</f>
        <v>0.75</v>
      </c>
      <c r="Y1593" s="2">
        <f>VLOOKUP($F1593,Experiment!$A$2:$U$90,MATCH(Results!Y$1,Experiment!$A$1:$U$1,0),FALSE)</f>
        <v>2</v>
      </c>
      <c r="Z1593" s="3">
        <f>VLOOKUP($F1593,Experiment!$A$2:$U$90,MATCH(Results!Z$1,Experiment!$A$1:$U$1,0),FALSE)</f>
        <v>0.5</v>
      </c>
      <c r="AA1593" s="3">
        <f>VLOOKUP($F1593,Experiment!$A$2:$U$90,MATCH(Results!AA$1,Experiment!$A$1:$U$1,0),FALSE)</f>
        <v>0.25</v>
      </c>
      <c r="AB1593" s="3">
        <f>VLOOKUP($F1593,Experiment!$A$2:$U$90,MATCH(Results!AB$1,Experiment!$A$1:$U$1,0),FALSE)</f>
        <v>0.625</v>
      </c>
      <c r="AC1593" s="3">
        <f>VLOOKUP($F1593,Experiment!$A$2:$U$90,MATCH(Results!AC$1,Experiment!$A$1:$U$1,0),FALSE)</f>
        <v>0.375</v>
      </c>
      <c r="AD1593" s="2">
        <f>VLOOKUP($F1593,Experiment!$A$2:$U$90,MATCH(Results!AD$1,Experiment!$A$1:$U$1,0),FALSE)</f>
        <v>1.25</v>
      </c>
      <c r="AE1593" s="2">
        <f>VLOOKUP($F1593,Experiment!$A$2:$U$90,MATCH(Results!AE$1,Experiment!$A$1:$U$1,0),FALSE)</f>
        <v>210.9375</v>
      </c>
      <c r="AF1593" s="2">
        <f>VLOOKUP($F1593,Experiment!$A$2:$U$90,MATCH(Results!AF$1,Experiment!$A$1:$U$1,0),FALSE)</f>
        <v>14.523687548277813</v>
      </c>
      <c r="AG1593" s="3">
        <f>VLOOKUP($F1593,Experiment!$A$2:$W$90,MATCH(Results!AG$1,Experiment!$A$1:$W$1,0),FALSE)</f>
        <v>0.82730419370997643</v>
      </c>
      <c r="AH1593" s="3">
        <f>VLOOKUP($F1593,Experiment!$A$2:$W$90,MATCH(Results!AH$1,Experiment!$A$1:$W$1,0),FALSE)</f>
        <v>0.38648875795104182</v>
      </c>
      <c r="AI1593" s="3">
        <f>VLOOKUP($F1593,Experiment!$A$2:$X$90,MATCH(Results!AI$1,Experiment!$A$1:$X$1,0),FALSE)</f>
        <v>0.61351124204895813</v>
      </c>
      <c r="AJ1593" s="2">
        <f>Table1[[#This Row],[Gain]]^Table1[[#This Row],[θ]]</f>
        <v>20</v>
      </c>
      <c r="AK1593" s="2">
        <f>-Table1[[#This Row],[λ]]*-Table1[[#This Row],[Loss]]^Table1[[#This Row],[θ]]</f>
        <v>20</v>
      </c>
      <c r="AL1593" s="2">
        <f>Table1[[#This Row],[v_n_w_g]]-Table1[[#This Row],[v_n_w_l]]</f>
        <v>0</v>
      </c>
      <c r="AM1593" s="2">
        <f>IF(Table1[[#This Row],[diff_v]]&gt;=1,1,0)</f>
        <v>0</v>
      </c>
    </row>
    <row r="1594" spans="1:39" hidden="1" x14ac:dyDescent="0.3">
      <c r="A1594">
        <v>41</v>
      </c>
      <c r="B1594" t="s">
        <v>48</v>
      </c>
      <c r="C1594" s="22">
        <f>VLOOKUP(Table1[[#This Row],[Subject]],'Subject Profile'!$A$2:$E$8,4,FALSE)</f>
        <v>1</v>
      </c>
      <c r="D1594" s="22">
        <f>VLOOKUP(Table1[[#This Row],[Subject]],'Subject Profile'!$A$2:$E$8,5,FALSE)</f>
        <v>-2</v>
      </c>
      <c r="E1594" t="s">
        <v>109</v>
      </c>
      <c r="F1594" t="s">
        <v>105</v>
      </c>
      <c r="G1594" t="s">
        <v>5</v>
      </c>
      <c r="H1594">
        <f>IF(Table1[[#This Row],[decision]]="accept",1,0)</f>
        <v>0</v>
      </c>
      <c r="I1594">
        <v>0</v>
      </c>
      <c r="J1594">
        <v>230</v>
      </c>
      <c r="K1594">
        <v>1665041939</v>
      </c>
      <c r="L1594">
        <v>4</v>
      </c>
      <c r="M1594" t="str">
        <f>VLOOKUP($F1594,Experiment!$A$2:$U$90,MATCH(Results!M$1,Experiment!$A$1:$U$1,0)+1,FALSE)</f>
        <v>G</v>
      </c>
      <c r="N1594">
        <f>IF(Table1[[#This Row],[Impact]]="I",0,1)</f>
        <v>1</v>
      </c>
      <c r="O1594" s="2">
        <f>VLOOKUP($F1594,Experiment!$A$2:$U$90,MATCH(Results!O$1,Experiment!$A$1:$U$1,0),FALSE)</f>
        <v>-50</v>
      </c>
      <c r="P1594" s="3">
        <f>VLOOKUP($F1594,Experiment!$A$2:$U$90,MATCH(Results!P$1,Experiment!$A$1:$U$1,0),FALSE)</f>
        <v>0.5</v>
      </c>
      <c r="Q1594" s="2">
        <f>VLOOKUP($F1594,Experiment!$A$2:$U$90,MATCH(Results!Q$1,Experiment!$A$1:$U$1,0),FALSE)</f>
        <v>40</v>
      </c>
      <c r="R1594" s="3">
        <f>VLOOKUP($F1594,Experiment!$A$2:$U$90,MATCH(Results!R$1,Experiment!$A$1:$U$1,0),FALSE)</f>
        <v>0.5</v>
      </c>
      <c r="S1594" s="2">
        <f>VLOOKUP($F1594,Experiment!$A$2:$U$90,MATCH(Results!S$1,Experiment!$A$1:$U$1,0),FALSE)</f>
        <v>-5</v>
      </c>
      <c r="T1594" s="2">
        <f>VLOOKUP($F1594,Experiment!$A$2:$U$90,MATCH(Results!T$1,Experiment!$A$1:$U$1,0),FALSE)</f>
        <v>2025</v>
      </c>
      <c r="U1594" s="2">
        <f>VLOOKUP($F1594,Experiment!$A$2:$U$90,MATCH(Results!U$1,Experiment!$A$1:$U$1,0),FALSE)</f>
        <v>45</v>
      </c>
      <c r="V1594" s="2">
        <f>VLOOKUP($F1594,Experiment!$A$2:$U$90,MATCH(Results!V$1,Experiment!$A$1:$U$1,0),FALSE)</f>
        <v>4</v>
      </c>
      <c r="W1594" s="3">
        <f>VLOOKUP($F1594,Experiment!$A$2:$U$90,MATCH(Results!W$1,Experiment!$A$1:$U$1,0),FALSE)</f>
        <v>0.25</v>
      </c>
      <c r="X1594" s="3">
        <f>VLOOKUP($F1594,Experiment!$A$2:$U$90,MATCH(Results!X$1,Experiment!$A$1:$U$1,0),FALSE)</f>
        <v>0.75</v>
      </c>
      <c r="Y1594" s="2">
        <f>VLOOKUP($F1594,Experiment!$A$2:$U$90,MATCH(Results!Y$1,Experiment!$A$1:$U$1,0),FALSE)</f>
        <v>1</v>
      </c>
      <c r="Z1594" s="3">
        <f>VLOOKUP($F1594,Experiment!$A$2:$U$90,MATCH(Results!Z$1,Experiment!$A$1:$U$1,0),FALSE)</f>
        <v>0.25</v>
      </c>
      <c r="AA1594" s="3">
        <f>VLOOKUP($F1594,Experiment!$A$2:$U$90,MATCH(Results!AA$1,Experiment!$A$1:$U$1,0),FALSE)</f>
        <v>0.5</v>
      </c>
      <c r="AB1594" s="3">
        <f>VLOOKUP($F1594,Experiment!$A$2:$U$90,MATCH(Results!AB$1,Experiment!$A$1:$U$1,0),FALSE)</f>
        <v>0.375</v>
      </c>
      <c r="AC1594" s="3">
        <f>VLOOKUP($F1594,Experiment!$A$2:$U$90,MATCH(Results!AC$1,Experiment!$A$1:$U$1,0),FALSE)</f>
        <v>0.625</v>
      </c>
      <c r="AD1594" s="2">
        <f>VLOOKUP($F1594,Experiment!$A$2:$U$90,MATCH(Results!AD$1,Experiment!$A$1:$U$1,0),FALSE)</f>
        <v>6.25</v>
      </c>
      <c r="AE1594" s="2">
        <f>VLOOKUP($F1594,Experiment!$A$2:$U$90,MATCH(Results!AE$1,Experiment!$A$1:$U$1,0),FALSE)</f>
        <v>1898.4375</v>
      </c>
      <c r="AF1594" s="2">
        <f>VLOOKUP($F1594,Experiment!$A$2:$U$90,MATCH(Results!AF$1,Experiment!$A$1:$U$1,0),FALSE)</f>
        <v>43.571062644833439</v>
      </c>
      <c r="AG1594" s="3">
        <f>VLOOKUP($F1594,Experiment!$A$2:$W$90,MATCH(Results!AG$1,Experiment!$A$1:$W$1,0),FALSE)</f>
        <v>1</v>
      </c>
      <c r="AH1594" s="3">
        <f>VLOOKUP($F1594,Experiment!$A$2:$W$90,MATCH(Results!AH$1,Experiment!$A$1:$W$1,0),FALSE)</f>
        <v>0.625</v>
      </c>
      <c r="AI1594" s="3">
        <f>VLOOKUP($F1594,Experiment!$A$2:$X$90,MATCH(Results!AI$1,Experiment!$A$1:$X$1,0),FALSE)</f>
        <v>0.375</v>
      </c>
      <c r="AJ1594" s="2">
        <f>Table1[[#This Row],[Gain]]^Table1[[#This Row],[θ]]</f>
        <v>40</v>
      </c>
      <c r="AK1594" s="2">
        <f>-Table1[[#This Row],[λ]]*-Table1[[#This Row],[Loss]]^Table1[[#This Row],[θ]]</f>
        <v>100</v>
      </c>
      <c r="AL1594" s="2">
        <f>Table1[[#This Row],[v_n_w_g]]-Table1[[#This Row],[v_n_w_l]]</f>
        <v>-60</v>
      </c>
      <c r="AM1594" s="2">
        <f>IF(Table1[[#This Row],[diff_v]]&gt;=1,1,0)</f>
        <v>0</v>
      </c>
    </row>
    <row r="1595" spans="1:39" hidden="1" x14ac:dyDescent="0.3">
      <c r="A1595">
        <v>42</v>
      </c>
      <c r="B1595" t="s">
        <v>48</v>
      </c>
      <c r="C1595" s="22">
        <f>VLOOKUP(Table1[[#This Row],[Subject]],'Subject Profile'!$A$2:$E$8,4,FALSE)</f>
        <v>1</v>
      </c>
      <c r="D1595" s="22">
        <f>VLOOKUP(Table1[[#This Row],[Subject]],'Subject Profile'!$A$2:$E$8,5,FALSE)</f>
        <v>-2</v>
      </c>
      <c r="E1595" t="s">
        <v>109</v>
      </c>
      <c r="F1595" t="s">
        <v>74</v>
      </c>
      <c r="G1595" t="s">
        <v>7</v>
      </c>
      <c r="H1595">
        <f>IF(Table1[[#This Row],[decision]]="accept",1,0)</f>
        <v>1</v>
      </c>
      <c r="I1595">
        <v>30</v>
      </c>
      <c r="J1595">
        <v>260</v>
      </c>
      <c r="K1595">
        <v>1665041941</v>
      </c>
      <c r="L1595">
        <v>2</v>
      </c>
      <c r="M1595" t="str">
        <f>VLOOKUP($F1595,Experiment!$A$2:$U$90,MATCH(Results!M$1,Experiment!$A$1:$U$1,0)+1,FALSE)</f>
        <v>G</v>
      </c>
      <c r="N1595">
        <f>IF(Table1[[#This Row],[Impact]]="I",0,1)</f>
        <v>1</v>
      </c>
      <c r="O1595" s="2">
        <f>VLOOKUP($F1595,Experiment!$A$2:$U$90,MATCH(Results!O$1,Experiment!$A$1:$U$1,0),FALSE)</f>
        <v>-10</v>
      </c>
      <c r="P1595" s="3">
        <f>VLOOKUP($F1595,Experiment!$A$2:$U$90,MATCH(Results!P$1,Experiment!$A$1:$U$1,0),FALSE)</f>
        <v>0.5</v>
      </c>
      <c r="Q1595" s="2">
        <f>VLOOKUP($F1595,Experiment!$A$2:$U$90,MATCH(Results!Q$1,Experiment!$A$1:$U$1,0),FALSE)</f>
        <v>30</v>
      </c>
      <c r="R1595" s="3">
        <f>VLOOKUP($F1595,Experiment!$A$2:$U$90,MATCH(Results!R$1,Experiment!$A$1:$U$1,0),FALSE)</f>
        <v>0.5</v>
      </c>
      <c r="S1595" s="2">
        <f>VLOOKUP($F1595,Experiment!$A$2:$U$90,MATCH(Results!S$1,Experiment!$A$1:$U$1,0),FALSE)</f>
        <v>10</v>
      </c>
      <c r="T1595" s="2">
        <f>VLOOKUP($F1595,Experiment!$A$2:$U$90,MATCH(Results!T$1,Experiment!$A$1:$U$1,0),FALSE)</f>
        <v>400</v>
      </c>
      <c r="U1595" s="2">
        <f>VLOOKUP($F1595,Experiment!$A$2:$U$90,MATCH(Results!U$1,Experiment!$A$1:$U$1,0),FALSE)</f>
        <v>20</v>
      </c>
      <c r="V1595" s="2">
        <f>VLOOKUP($F1595,Experiment!$A$2:$U$90,MATCH(Results!V$1,Experiment!$A$1:$U$1,0),FALSE)</f>
        <v>2</v>
      </c>
      <c r="W1595" s="3">
        <f>VLOOKUP($F1595,Experiment!$A$2:$U$90,MATCH(Results!W$1,Experiment!$A$1:$U$1,0),FALSE)</f>
        <v>0.25</v>
      </c>
      <c r="X1595" s="3">
        <f>VLOOKUP($F1595,Experiment!$A$2:$U$90,MATCH(Results!X$1,Experiment!$A$1:$U$1,0),FALSE)</f>
        <v>0.75</v>
      </c>
      <c r="Y1595" s="2">
        <f>VLOOKUP($F1595,Experiment!$A$2:$U$90,MATCH(Results!Y$1,Experiment!$A$1:$U$1,0),FALSE)</f>
        <v>2</v>
      </c>
      <c r="Z1595" s="3">
        <f>VLOOKUP($F1595,Experiment!$A$2:$U$90,MATCH(Results!Z$1,Experiment!$A$1:$U$1,0),FALSE)</f>
        <v>0.5</v>
      </c>
      <c r="AA1595" s="3">
        <f>VLOOKUP($F1595,Experiment!$A$2:$U$90,MATCH(Results!AA$1,Experiment!$A$1:$U$1,0),FALSE)</f>
        <v>0.25</v>
      </c>
      <c r="AB1595" s="3">
        <f>VLOOKUP($F1595,Experiment!$A$2:$U$90,MATCH(Results!AB$1,Experiment!$A$1:$U$1,0),FALSE)</f>
        <v>0.625</v>
      </c>
      <c r="AC1595" s="3">
        <f>VLOOKUP($F1595,Experiment!$A$2:$U$90,MATCH(Results!AC$1,Experiment!$A$1:$U$1,0),FALSE)</f>
        <v>0.375</v>
      </c>
      <c r="AD1595" s="2">
        <f>VLOOKUP($F1595,Experiment!$A$2:$U$90,MATCH(Results!AD$1,Experiment!$A$1:$U$1,0),FALSE)</f>
        <v>5</v>
      </c>
      <c r="AE1595" s="2">
        <f>VLOOKUP($F1595,Experiment!$A$2:$U$90,MATCH(Results!AE$1,Experiment!$A$1:$U$1,0),FALSE)</f>
        <v>375</v>
      </c>
      <c r="AF1595" s="2">
        <f>VLOOKUP($F1595,Experiment!$A$2:$U$90,MATCH(Results!AF$1,Experiment!$A$1:$U$1,0),FALSE)</f>
        <v>19.364916731037084</v>
      </c>
      <c r="AG1595" s="3">
        <f>VLOOKUP($F1595,Experiment!$A$2:$W$90,MATCH(Results!AG$1,Experiment!$A$1:$W$1,0),FALSE)</f>
        <v>0.82730419370997643</v>
      </c>
      <c r="AH1595" s="3">
        <f>VLOOKUP($F1595,Experiment!$A$2:$W$90,MATCH(Results!AH$1,Experiment!$A$1:$W$1,0),FALSE)</f>
        <v>0.38648875795104182</v>
      </c>
      <c r="AI1595" s="3">
        <f>VLOOKUP($F1595,Experiment!$A$2:$X$90,MATCH(Results!AI$1,Experiment!$A$1:$X$1,0),FALSE)</f>
        <v>0.61351124204895813</v>
      </c>
      <c r="AJ1595" s="2">
        <f>Table1[[#This Row],[Gain]]^Table1[[#This Row],[θ]]</f>
        <v>30</v>
      </c>
      <c r="AK1595" s="2">
        <f>-Table1[[#This Row],[λ]]*-Table1[[#This Row],[Loss]]^Table1[[#This Row],[θ]]</f>
        <v>20</v>
      </c>
      <c r="AL1595" s="2">
        <f>Table1[[#This Row],[v_n_w_g]]-Table1[[#This Row],[v_n_w_l]]</f>
        <v>10</v>
      </c>
      <c r="AM1595" s="2">
        <f>IF(Table1[[#This Row],[diff_v]]&gt;=1,1,0)</f>
        <v>1</v>
      </c>
    </row>
    <row r="1596" spans="1:39" hidden="1" x14ac:dyDescent="0.3">
      <c r="A1596">
        <v>43</v>
      </c>
      <c r="B1596" t="s">
        <v>48</v>
      </c>
      <c r="C1596" s="22">
        <f>VLOOKUP(Table1[[#This Row],[Subject]],'Subject Profile'!$A$2:$E$8,4,FALSE)</f>
        <v>1</v>
      </c>
      <c r="D1596" s="22">
        <f>VLOOKUP(Table1[[#This Row],[Subject]],'Subject Profile'!$A$2:$E$8,5,FALSE)</f>
        <v>-2</v>
      </c>
      <c r="E1596" t="s">
        <v>109</v>
      </c>
      <c r="F1596" t="s">
        <v>104</v>
      </c>
      <c r="G1596" t="s">
        <v>7</v>
      </c>
      <c r="H1596">
        <f>IF(Table1[[#This Row],[decision]]="accept",1,0)</f>
        <v>1</v>
      </c>
      <c r="I1596">
        <v>10</v>
      </c>
      <c r="J1596">
        <v>270</v>
      </c>
      <c r="K1596">
        <v>1665041944</v>
      </c>
      <c r="L1596">
        <v>3</v>
      </c>
      <c r="M1596" t="str">
        <f>VLOOKUP($F1596,Experiment!$A$2:$U$90,MATCH(Results!M$1,Experiment!$A$1:$U$1,0)+1,FALSE)</f>
        <v>I</v>
      </c>
      <c r="N1596">
        <f>IF(Table1[[#This Row],[Impact]]="I",0,1)</f>
        <v>0</v>
      </c>
      <c r="O1596" s="2">
        <f>VLOOKUP($F1596,Experiment!$A$2:$U$90,MATCH(Results!O$1,Experiment!$A$1:$U$1,0),FALSE)</f>
        <v>-10</v>
      </c>
      <c r="P1596" s="3">
        <f>VLOOKUP($F1596,Experiment!$A$2:$U$90,MATCH(Results!P$1,Experiment!$A$1:$U$1,0),FALSE)</f>
        <v>0.5</v>
      </c>
      <c r="Q1596" s="2">
        <f>VLOOKUP($F1596,Experiment!$A$2:$U$90,MATCH(Results!Q$1,Experiment!$A$1:$U$1,0),FALSE)</f>
        <v>10</v>
      </c>
      <c r="R1596" s="3">
        <f>VLOOKUP($F1596,Experiment!$A$2:$U$90,MATCH(Results!R$1,Experiment!$A$1:$U$1,0),FALSE)</f>
        <v>0.5</v>
      </c>
      <c r="S1596" s="2">
        <f>VLOOKUP($F1596,Experiment!$A$2:$U$90,MATCH(Results!S$1,Experiment!$A$1:$U$1,0),FALSE)</f>
        <v>0</v>
      </c>
      <c r="T1596" s="2">
        <f>VLOOKUP($F1596,Experiment!$A$2:$U$90,MATCH(Results!T$1,Experiment!$A$1:$U$1,0),FALSE)</f>
        <v>100</v>
      </c>
      <c r="U1596" s="2">
        <f>VLOOKUP($F1596,Experiment!$A$2:$U$90,MATCH(Results!U$1,Experiment!$A$1:$U$1,0),FALSE)</f>
        <v>10</v>
      </c>
      <c r="V1596" s="2">
        <f>VLOOKUP($F1596,Experiment!$A$2:$U$90,MATCH(Results!V$1,Experiment!$A$1:$U$1,0),FALSE)</f>
        <v>2</v>
      </c>
      <c r="W1596" s="3">
        <f>VLOOKUP($F1596,Experiment!$A$2:$U$90,MATCH(Results!W$1,Experiment!$A$1:$U$1,0),FALSE)</f>
        <v>0.25</v>
      </c>
      <c r="X1596" s="3">
        <f>VLOOKUP($F1596,Experiment!$A$2:$U$90,MATCH(Results!X$1,Experiment!$A$1:$U$1,0),FALSE)</f>
        <v>0.75</v>
      </c>
      <c r="Y1596" s="2">
        <f>VLOOKUP($F1596,Experiment!$A$2:$U$90,MATCH(Results!Y$1,Experiment!$A$1:$U$1,0),FALSE)</f>
        <v>1</v>
      </c>
      <c r="Z1596" s="3">
        <f>VLOOKUP($F1596,Experiment!$A$2:$U$90,MATCH(Results!Z$1,Experiment!$A$1:$U$1,0),FALSE)</f>
        <v>0.25</v>
      </c>
      <c r="AA1596" s="3">
        <f>VLOOKUP($F1596,Experiment!$A$2:$U$90,MATCH(Results!AA$1,Experiment!$A$1:$U$1,0),FALSE)</f>
        <v>0.5</v>
      </c>
      <c r="AB1596" s="3">
        <f>VLOOKUP($F1596,Experiment!$A$2:$U$90,MATCH(Results!AB$1,Experiment!$A$1:$U$1,0),FALSE)</f>
        <v>0.375</v>
      </c>
      <c r="AC1596" s="3">
        <f>VLOOKUP($F1596,Experiment!$A$2:$U$90,MATCH(Results!AC$1,Experiment!$A$1:$U$1,0),FALSE)</f>
        <v>0.625</v>
      </c>
      <c r="AD1596" s="2">
        <f>VLOOKUP($F1596,Experiment!$A$2:$U$90,MATCH(Results!AD$1,Experiment!$A$1:$U$1,0),FALSE)</f>
        <v>2.5</v>
      </c>
      <c r="AE1596" s="2">
        <f>VLOOKUP($F1596,Experiment!$A$2:$U$90,MATCH(Results!AE$1,Experiment!$A$1:$U$1,0),FALSE)</f>
        <v>93.75</v>
      </c>
      <c r="AF1596" s="2">
        <f>VLOOKUP($F1596,Experiment!$A$2:$U$90,MATCH(Results!AF$1,Experiment!$A$1:$U$1,0),FALSE)</f>
        <v>9.6824583655185421</v>
      </c>
      <c r="AG1596" s="3">
        <f>VLOOKUP($F1596,Experiment!$A$2:$W$90,MATCH(Results!AG$1,Experiment!$A$1:$W$1,0),FALSE)</f>
        <v>1</v>
      </c>
      <c r="AH1596" s="3">
        <f>VLOOKUP($F1596,Experiment!$A$2:$W$90,MATCH(Results!AH$1,Experiment!$A$1:$W$1,0),FALSE)</f>
        <v>0.625</v>
      </c>
      <c r="AI1596" s="3">
        <f>VLOOKUP($F1596,Experiment!$A$2:$X$90,MATCH(Results!AI$1,Experiment!$A$1:$X$1,0),FALSE)</f>
        <v>0.375</v>
      </c>
      <c r="AJ1596" s="2">
        <f>Table1[[#This Row],[Gain]]^Table1[[#This Row],[θ]]</f>
        <v>10</v>
      </c>
      <c r="AK1596" s="2">
        <f>-Table1[[#This Row],[λ]]*-Table1[[#This Row],[Loss]]^Table1[[#This Row],[θ]]</f>
        <v>20</v>
      </c>
      <c r="AL1596" s="2">
        <f>Table1[[#This Row],[v_n_w_g]]-Table1[[#This Row],[v_n_w_l]]</f>
        <v>-10</v>
      </c>
      <c r="AM1596" s="2">
        <f>IF(Table1[[#This Row],[diff_v]]&gt;=1,1,0)</f>
        <v>0</v>
      </c>
    </row>
    <row r="1597" spans="1:39" hidden="1" x14ac:dyDescent="0.3">
      <c r="A1597">
        <v>44</v>
      </c>
      <c r="B1597" t="s">
        <v>48</v>
      </c>
      <c r="C1597" s="22">
        <f>VLOOKUP(Table1[[#This Row],[Subject]],'Subject Profile'!$A$2:$E$8,4,FALSE)</f>
        <v>1</v>
      </c>
      <c r="D1597" s="22">
        <f>VLOOKUP(Table1[[#This Row],[Subject]],'Subject Profile'!$A$2:$E$8,5,FALSE)</f>
        <v>-2</v>
      </c>
      <c r="E1597" t="s">
        <v>109</v>
      </c>
      <c r="F1597" t="s">
        <v>55</v>
      </c>
      <c r="G1597" t="s">
        <v>56</v>
      </c>
      <c r="H1597">
        <f>IF(Table1[[#This Row],[decision]]="accept",1,0)</f>
        <v>0</v>
      </c>
      <c r="I1597">
        <v>0</v>
      </c>
      <c r="J1597">
        <v>270</v>
      </c>
      <c r="K1597">
        <v>1665041949</v>
      </c>
      <c r="L1597">
        <v>5</v>
      </c>
      <c r="M1597" t="str">
        <f>VLOOKUP($F1597,Experiment!$A$2:$U$90,MATCH(Results!M$1,Experiment!$A$1:$U$1,0)+1,FALSE)</f>
        <v>R</v>
      </c>
      <c r="N1597">
        <f>IF(Table1[[#This Row],[Impact]]="I",0,1)</f>
        <v>1</v>
      </c>
      <c r="O1597" s="2">
        <f>VLOOKUP($F1597,Experiment!$A$2:$U$90,MATCH(Results!O$1,Experiment!$A$1:$U$1,0),FALSE)</f>
        <v>0</v>
      </c>
      <c r="P1597" s="3">
        <f>VLOOKUP($F1597,Experiment!$A$2:$U$90,MATCH(Results!P$1,Experiment!$A$1:$U$1,0),FALSE)</f>
        <v>0</v>
      </c>
      <c r="Q1597" s="2">
        <f>VLOOKUP($F1597,Experiment!$A$2:$U$90,MATCH(Results!Q$1,Experiment!$A$1:$U$1,0),FALSE)</f>
        <v>0</v>
      </c>
      <c r="R1597" s="3">
        <f>VLOOKUP($F1597,Experiment!$A$2:$U$90,MATCH(Results!R$1,Experiment!$A$1:$U$1,0),FALSE)</f>
        <v>0</v>
      </c>
      <c r="S1597" s="2">
        <f>VLOOKUP($F1597,Experiment!$A$2:$U$90,MATCH(Results!S$1,Experiment!$A$1:$U$1,0),FALSE)</f>
        <v>0</v>
      </c>
      <c r="T1597" s="2">
        <f>VLOOKUP($F1597,Experiment!$A$2:$U$90,MATCH(Results!T$1,Experiment!$A$1:$U$1,0),FALSE)</f>
        <v>0</v>
      </c>
      <c r="U1597" s="2">
        <f>VLOOKUP($F1597,Experiment!$A$2:$U$90,MATCH(Results!U$1,Experiment!$A$1:$U$1,0),FALSE)</f>
        <v>0</v>
      </c>
      <c r="V1597" s="2">
        <f>VLOOKUP($F1597,Experiment!$A$2:$U$90,MATCH(Results!V$1,Experiment!$A$1:$U$1,0),FALSE)</f>
        <v>0</v>
      </c>
      <c r="W1597" s="3">
        <f>VLOOKUP($F1597,Experiment!$A$2:$U$90,MATCH(Results!W$1,Experiment!$A$1:$U$1,0),FALSE)</f>
        <v>0</v>
      </c>
      <c r="X1597" s="3">
        <f>VLOOKUP($F1597,Experiment!$A$2:$U$90,MATCH(Results!X$1,Experiment!$A$1:$U$1,0),FALSE)</f>
        <v>0</v>
      </c>
      <c r="Y1597" s="2">
        <f>VLOOKUP($F1597,Experiment!$A$2:$U$90,MATCH(Results!Y$1,Experiment!$A$1:$U$1,0),FALSE)</f>
        <v>0</v>
      </c>
      <c r="Z1597" s="3">
        <f>VLOOKUP($F1597,Experiment!$A$2:$U$90,MATCH(Results!Z$1,Experiment!$A$1:$U$1,0),FALSE)</f>
        <v>0</v>
      </c>
      <c r="AA1597" s="3">
        <f>VLOOKUP($F1597,Experiment!$A$2:$U$90,MATCH(Results!AA$1,Experiment!$A$1:$U$1,0),FALSE)</f>
        <v>0</v>
      </c>
      <c r="AB1597" s="3">
        <f>VLOOKUP($F1597,Experiment!$A$2:$U$90,MATCH(Results!AB$1,Experiment!$A$1:$U$1,0),FALSE)</f>
        <v>0</v>
      </c>
      <c r="AC1597" s="3">
        <f>VLOOKUP($F1597,Experiment!$A$2:$U$90,MATCH(Results!AC$1,Experiment!$A$1:$U$1,0),FALSE)</f>
        <v>0</v>
      </c>
      <c r="AD1597" s="2">
        <f>VLOOKUP($F1597,Experiment!$A$2:$U$90,MATCH(Results!AD$1,Experiment!$A$1:$U$1,0),FALSE)</f>
        <v>0</v>
      </c>
      <c r="AE1597" s="2">
        <f>VLOOKUP($F1597,Experiment!$A$2:$U$90,MATCH(Results!AE$1,Experiment!$A$1:$U$1,0),FALSE)</f>
        <v>0</v>
      </c>
      <c r="AF1597" s="2">
        <f>VLOOKUP($F1597,Experiment!$A$2:$U$90,MATCH(Results!AF$1,Experiment!$A$1:$U$1,0),FALSE)</f>
        <v>0</v>
      </c>
      <c r="AG1597" s="2"/>
      <c r="AH1597" s="3">
        <f>VLOOKUP($F1597,Experiment!$A$2:$W$90,MATCH(Results!AH$1,Experiment!$A$1:$W$1,0),FALSE)</f>
        <v>0</v>
      </c>
      <c r="AI1597" s="2">
        <f>VLOOKUP($F1597,Experiment!$A$2:$X$90,MATCH(Results!AI$1,Experiment!$A$1:$X$1,0),FALSE)</f>
        <v>0</v>
      </c>
      <c r="AJ1597" s="2">
        <f>Table1[[#This Row],[Gain]]^Table1[[#This Row],[θ]]</f>
        <v>0</v>
      </c>
      <c r="AK1597" s="2">
        <f>-Table1[[#This Row],[λ]]*-Table1[[#This Row],[Loss]]^Table1[[#This Row],[θ]]</f>
        <v>0</v>
      </c>
      <c r="AL1597" s="2">
        <f>Table1[[#This Row],[v_n_w_g]]-Table1[[#This Row],[v_n_w_l]]</f>
        <v>0</v>
      </c>
      <c r="AM1597" s="2">
        <f>IF(Table1[[#This Row],[diff_v]]&gt;=1,1,0)</f>
        <v>0</v>
      </c>
    </row>
    <row r="1598" spans="1:39" hidden="1" x14ac:dyDescent="0.3">
      <c r="A1598">
        <v>45</v>
      </c>
      <c r="B1598" t="s">
        <v>48</v>
      </c>
      <c r="C1598" s="22">
        <f>VLOOKUP(Table1[[#This Row],[Subject]],'Subject Profile'!$A$2:$E$8,4,FALSE)</f>
        <v>1</v>
      </c>
      <c r="D1598" s="22">
        <f>VLOOKUP(Table1[[#This Row],[Subject]],'Subject Profile'!$A$2:$E$8,5,FALSE)</f>
        <v>-2</v>
      </c>
      <c r="E1598" t="s">
        <v>109</v>
      </c>
      <c r="F1598" t="s">
        <v>60</v>
      </c>
      <c r="G1598" t="s">
        <v>61</v>
      </c>
      <c r="H1598">
        <f>IF(Table1[[#This Row],[decision]]="accept",1,0)</f>
        <v>0</v>
      </c>
      <c r="I1598">
        <v>0</v>
      </c>
      <c r="J1598">
        <v>270</v>
      </c>
      <c r="K1598">
        <v>1665041953</v>
      </c>
      <c r="L1598">
        <v>4</v>
      </c>
      <c r="M1598" t="str">
        <f>VLOOKUP($F1598,Experiment!$A$2:$U$90,MATCH(Results!M$1,Experiment!$A$1:$U$1,0)+1,FALSE)</f>
        <v>D</v>
      </c>
      <c r="N1598">
        <f>IF(Table1[[#This Row],[Impact]]="I",0,1)</f>
        <v>1</v>
      </c>
      <c r="O1598" s="2">
        <f>VLOOKUP($F1598,Experiment!$A$2:$U$90,MATCH(Results!O$1,Experiment!$A$1:$U$1,0),FALSE)</f>
        <v>0</v>
      </c>
      <c r="P1598" s="3">
        <f>VLOOKUP($F1598,Experiment!$A$2:$U$90,MATCH(Results!P$1,Experiment!$A$1:$U$1,0),FALSE)</f>
        <v>0</v>
      </c>
      <c r="Q1598" s="2">
        <f>VLOOKUP($F1598,Experiment!$A$2:$U$90,MATCH(Results!Q$1,Experiment!$A$1:$U$1,0),FALSE)</f>
        <v>0</v>
      </c>
      <c r="R1598" s="3">
        <f>VLOOKUP($F1598,Experiment!$A$2:$U$90,MATCH(Results!R$1,Experiment!$A$1:$U$1,0),FALSE)</f>
        <v>0</v>
      </c>
      <c r="S1598" s="2">
        <f>VLOOKUP($F1598,Experiment!$A$2:$U$90,MATCH(Results!S$1,Experiment!$A$1:$U$1,0),FALSE)</f>
        <v>0</v>
      </c>
      <c r="T1598" s="2">
        <f>VLOOKUP($F1598,Experiment!$A$2:$U$90,MATCH(Results!T$1,Experiment!$A$1:$U$1,0),FALSE)</f>
        <v>0</v>
      </c>
      <c r="U1598" s="2">
        <f>VLOOKUP($F1598,Experiment!$A$2:$U$90,MATCH(Results!U$1,Experiment!$A$1:$U$1,0),FALSE)</f>
        <v>0</v>
      </c>
      <c r="V1598" s="2">
        <f>VLOOKUP($F1598,Experiment!$A$2:$U$90,MATCH(Results!V$1,Experiment!$A$1:$U$1,0),FALSE)</f>
        <v>0</v>
      </c>
      <c r="W1598" s="3">
        <f>VLOOKUP($F1598,Experiment!$A$2:$U$90,MATCH(Results!W$1,Experiment!$A$1:$U$1,0),FALSE)</f>
        <v>0</v>
      </c>
      <c r="X1598" s="3">
        <f>VLOOKUP($F1598,Experiment!$A$2:$U$90,MATCH(Results!X$1,Experiment!$A$1:$U$1,0),FALSE)</f>
        <v>0</v>
      </c>
      <c r="Y1598" s="2">
        <f>VLOOKUP($F1598,Experiment!$A$2:$U$90,MATCH(Results!Y$1,Experiment!$A$1:$U$1,0),FALSE)</f>
        <v>0</v>
      </c>
      <c r="Z1598" s="3">
        <f>VLOOKUP($F1598,Experiment!$A$2:$U$90,MATCH(Results!Z$1,Experiment!$A$1:$U$1,0),FALSE)</f>
        <v>0</v>
      </c>
      <c r="AA1598" s="3">
        <f>VLOOKUP($F1598,Experiment!$A$2:$U$90,MATCH(Results!AA$1,Experiment!$A$1:$U$1,0),FALSE)</f>
        <v>0</v>
      </c>
      <c r="AB1598" s="3">
        <f>VLOOKUP($F1598,Experiment!$A$2:$U$90,MATCH(Results!AB$1,Experiment!$A$1:$U$1,0),FALSE)</f>
        <v>0</v>
      </c>
      <c r="AC1598" s="3">
        <f>VLOOKUP($F1598,Experiment!$A$2:$U$90,MATCH(Results!AC$1,Experiment!$A$1:$U$1,0),FALSE)</f>
        <v>0</v>
      </c>
      <c r="AD1598" s="2">
        <f>VLOOKUP($F1598,Experiment!$A$2:$U$90,MATCH(Results!AD$1,Experiment!$A$1:$U$1,0),FALSE)</f>
        <v>0</v>
      </c>
      <c r="AE1598" s="2">
        <f>VLOOKUP($F1598,Experiment!$A$2:$U$90,MATCH(Results!AE$1,Experiment!$A$1:$U$1,0),FALSE)</f>
        <v>0</v>
      </c>
      <c r="AF1598" s="2">
        <f>VLOOKUP($F1598,Experiment!$A$2:$U$90,MATCH(Results!AF$1,Experiment!$A$1:$U$1,0),FALSE)</f>
        <v>0</v>
      </c>
      <c r="AG1598" s="2"/>
      <c r="AH1598" s="3">
        <f>VLOOKUP($F1598,Experiment!$A$2:$W$90,MATCH(Results!AH$1,Experiment!$A$1:$W$1,0),FALSE)</f>
        <v>0</v>
      </c>
      <c r="AI1598" s="2">
        <f>VLOOKUP($F1598,Experiment!$A$2:$X$90,MATCH(Results!AI$1,Experiment!$A$1:$X$1,0),FALSE)</f>
        <v>0</v>
      </c>
      <c r="AJ1598" s="2">
        <f>Table1[[#This Row],[Gain]]^Table1[[#This Row],[θ]]</f>
        <v>0</v>
      </c>
      <c r="AK1598" s="2">
        <f>-Table1[[#This Row],[λ]]*-Table1[[#This Row],[Loss]]^Table1[[#This Row],[θ]]</f>
        <v>0</v>
      </c>
      <c r="AL1598" s="2">
        <f>Table1[[#This Row],[v_n_w_g]]-Table1[[#This Row],[v_n_w_l]]</f>
        <v>0</v>
      </c>
      <c r="AM1598" s="2">
        <f>IF(Table1[[#This Row],[diff_v]]&gt;=1,1,0)</f>
        <v>0</v>
      </c>
    </row>
    <row r="1599" spans="1:39" hidden="1" x14ac:dyDescent="0.3">
      <c r="A1599">
        <v>46</v>
      </c>
      <c r="B1599" t="s">
        <v>48</v>
      </c>
      <c r="C1599" s="22">
        <f>VLOOKUP(Table1[[#This Row],[Subject]],'Subject Profile'!$A$2:$E$8,4,FALSE)</f>
        <v>1</v>
      </c>
      <c r="D1599" s="22">
        <f>VLOOKUP(Table1[[#This Row],[Subject]],'Subject Profile'!$A$2:$E$8,5,FALSE)</f>
        <v>-2</v>
      </c>
      <c r="E1599" t="s">
        <v>109</v>
      </c>
      <c r="F1599" t="s">
        <v>72</v>
      </c>
      <c r="G1599" t="s">
        <v>5</v>
      </c>
      <c r="H1599">
        <f>IF(Table1[[#This Row],[decision]]="accept",1,0)</f>
        <v>0</v>
      </c>
      <c r="I1599">
        <v>0</v>
      </c>
      <c r="J1599">
        <v>270</v>
      </c>
      <c r="K1599">
        <v>1665041960</v>
      </c>
      <c r="L1599">
        <v>7</v>
      </c>
      <c r="M1599" t="str">
        <f>VLOOKUP($F1599,Experiment!$A$2:$U$90,MATCH(Results!M$1,Experiment!$A$1:$U$1,0)+1,FALSE)</f>
        <v>G</v>
      </c>
      <c r="N1599">
        <f>IF(Table1[[#This Row],[Impact]]="I",0,1)</f>
        <v>1</v>
      </c>
      <c r="O1599" s="2">
        <f>VLOOKUP($F1599,Experiment!$A$2:$U$90,MATCH(Results!O$1,Experiment!$A$1:$U$1,0),FALSE)</f>
        <v>-90</v>
      </c>
      <c r="P1599" s="3">
        <f>VLOOKUP($F1599,Experiment!$A$2:$U$90,MATCH(Results!P$1,Experiment!$A$1:$U$1,0),FALSE)</f>
        <v>0.5</v>
      </c>
      <c r="Q1599" s="2">
        <f>VLOOKUP($F1599,Experiment!$A$2:$U$90,MATCH(Results!Q$1,Experiment!$A$1:$U$1,0),FALSE)</f>
        <v>90</v>
      </c>
      <c r="R1599" s="3">
        <f>VLOOKUP($F1599,Experiment!$A$2:$U$90,MATCH(Results!R$1,Experiment!$A$1:$U$1,0),FALSE)</f>
        <v>0.5</v>
      </c>
      <c r="S1599" s="2">
        <f>VLOOKUP($F1599,Experiment!$A$2:$U$90,MATCH(Results!S$1,Experiment!$A$1:$U$1,0),FALSE)</f>
        <v>0</v>
      </c>
      <c r="T1599" s="2">
        <f>VLOOKUP($F1599,Experiment!$A$2:$U$90,MATCH(Results!T$1,Experiment!$A$1:$U$1,0),FALSE)</f>
        <v>8100</v>
      </c>
      <c r="U1599" s="2">
        <f>VLOOKUP($F1599,Experiment!$A$2:$U$90,MATCH(Results!U$1,Experiment!$A$1:$U$1,0),FALSE)</f>
        <v>90</v>
      </c>
      <c r="V1599" s="2">
        <f>VLOOKUP($F1599,Experiment!$A$2:$U$90,MATCH(Results!V$1,Experiment!$A$1:$U$1,0),FALSE)</f>
        <v>4</v>
      </c>
      <c r="W1599" s="3">
        <f>VLOOKUP($F1599,Experiment!$A$2:$U$90,MATCH(Results!W$1,Experiment!$A$1:$U$1,0),FALSE)</f>
        <v>0.25</v>
      </c>
      <c r="X1599" s="3">
        <f>VLOOKUP($F1599,Experiment!$A$2:$U$90,MATCH(Results!X$1,Experiment!$A$1:$U$1,0),FALSE)</f>
        <v>0.75</v>
      </c>
      <c r="Y1599" s="2">
        <f>VLOOKUP($F1599,Experiment!$A$2:$U$90,MATCH(Results!Y$1,Experiment!$A$1:$U$1,0),FALSE)</f>
        <v>1</v>
      </c>
      <c r="Z1599" s="3">
        <f>VLOOKUP($F1599,Experiment!$A$2:$U$90,MATCH(Results!Z$1,Experiment!$A$1:$U$1,0),FALSE)</f>
        <v>0.25</v>
      </c>
      <c r="AA1599" s="3">
        <f>VLOOKUP($F1599,Experiment!$A$2:$U$90,MATCH(Results!AA$1,Experiment!$A$1:$U$1,0),FALSE)</f>
        <v>0.5</v>
      </c>
      <c r="AB1599" s="3">
        <f>VLOOKUP($F1599,Experiment!$A$2:$U$90,MATCH(Results!AB$1,Experiment!$A$1:$U$1,0),FALSE)</f>
        <v>0.375</v>
      </c>
      <c r="AC1599" s="3">
        <f>VLOOKUP($F1599,Experiment!$A$2:$U$90,MATCH(Results!AC$1,Experiment!$A$1:$U$1,0),FALSE)</f>
        <v>0.625</v>
      </c>
      <c r="AD1599" s="2">
        <f>VLOOKUP($F1599,Experiment!$A$2:$U$90,MATCH(Results!AD$1,Experiment!$A$1:$U$1,0),FALSE)</f>
        <v>22.5</v>
      </c>
      <c r="AE1599" s="2">
        <f>VLOOKUP($F1599,Experiment!$A$2:$U$90,MATCH(Results!AE$1,Experiment!$A$1:$U$1,0),FALSE)</f>
        <v>7593.75</v>
      </c>
      <c r="AF1599" s="2">
        <f>VLOOKUP($F1599,Experiment!$A$2:$U$90,MATCH(Results!AF$1,Experiment!$A$1:$U$1,0),FALSE)</f>
        <v>87.142125289666879</v>
      </c>
      <c r="AG1599" s="3">
        <f>VLOOKUP($F1599,Experiment!$A$2:$W$90,MATCH(Results!AG$1,Experiment!$A$1:$W$1,0),FALSE)</f>
        <v>1</v>
      </c>
      <c r="AH1599" s="3">
        <f>VLOOKUP($F1599,Experiment!$A$2:$W$90,MATCH(Results!AH$1,Experiment!$A$1:$W$1,0),FALSE)</f>
        <v>0.625</v>
      </c>
      <c r="AI1599" s="3">
        <f>VLOOKUP($F1599,Experiment!$A$2:$X$90,MATCH(Results!AI$1,Experiment!$A$1:$X$1,0),FALSE)</f>
        <v>0.375</v>
      </c>
      <c r="AJ1599" s="2">
        <f>Table1[[#This Row],[Gain]]^Table1[[#This Row],[θ]]</f>
        <v>90</v>
      </c>
      <c r="AK1599" s="2">
        <f>-Table1[[#This Row],[λ]]*-Table1[[#This Row],[Loss]]^Table1[[#This Row],[θ]]</f>
        <v>180</v>
      </c>
      <c r="AL1599" s="2">
        <f>Table1[[#This Row],[v_n_w_g]]-Table1[[#This Row],[v_n_w_l]]</f>
        <v>-90</v>
      </c>
      <c r="AM1599" s="2">
        <f>IF(Table1[[#This Row],[diff_v]]&gt;=1,1,0)</f>
        <v>0</v>
      </c>
    </row>
    <row r="1600" spans="1:39" hidden="1" x14ac:dyDescent="0.3">
      <c r="A1600">
        <v>47</v>
      </c>
      <c r="B1600" t="s">
        <v>48</v>
      </c>
      <c r="C1600" s="22">
        <f>VLOOKUP(Table1[[#This Row],[Subject]],'Subject Profile'!$A$2:$E$8,4,FALSE)</f>
        <v>1</v>
      </c>
      <c r="D1600" s="22">
        <f>VLOOKUP(Table1[[#This Row],[Subject]],'Subject Profile'!$A$2:$E$8,5,FALSE)</f>
        <v>-2</v>
      </c>
      <c r="E1600" t="s">
        <v>109</v>
      </c>
      <c r="F1600" t="s">
        <v>92</v>
      </c>
      <c r="G1600" t="s">
        <v>7</v>
      </c>
      <c r="H1600">
        <f>IF(Table1[[#This Row],[decision]]="accept",1,0)</f>
        <v>1</v>
      </c>
      <c r="I1600">
        <v>30</v>
      </c>
      <c r="J1600">
        <v>300</v>
      </c>
      <c r="K1600">
        <v>1665041965</v>
      </c>
      <c r="L1600">
        <v>5</v>
      </c>
      <c r="M1600" t="str">
        <f>VLOOKUP($F1600,Experiment!$A$2:$U$90,MATCH(Results!M$1,Experiment!$A$1:$U$1,0)+1,FALSE)</f>
        <v>I</v>
      </c>
      <c r="N1600">
        <f>IF(Table1[[#This Row],[Impact]]="I",0,1)</f>
        <v>0</v>
      </c>
      <c r="O1600" s="2">
        <f>VLOOKUP($F1600,Experiment!$A$2:$U$90,MATCH(Results!O$1,Experiment!$A$1:$U$1,0),FALSE)</f>
        <v>-10</v>
      </c>
      <c r="P1600" s="3">
        <f>VLOOKUP($F1600,Experiment!$A$2:$U$90,MATCH(Results!P$1,Experiment!$A$1:$U$1,0),FALSE)</f>
        <v>0.5</v>
      </c>
      <c r="Q1600" s="2">
        <f>VLOOKUP($F1600,Experiment!$A$2:$U$90,MATCH(Results!Q$1,Experiment!$A$1:$U$1,0),FALSE)</f>
        <v>30</v>
      </c>
      <c r="R1600" s="3">
        <f>VLOOKUP($F1600,Experiment!$A$2:$U$90,MATCH(Results!R$1,Experiment!$A$1:$U$1,0),FALSE)</f>
        <v>0.5</v>
      </c>
      <c r="S1600" s="2">
        <f>VLOOKUP($F1600,Experiment!$A$2:$U$90,MATCH(Results!S$1,Experiment!$A$1:$U$1,0),FALSE)</f>
        <v>10</v>
      </c>
      <c r="T1600" s="2">
        <f>VLOOKUP($F1600,Experiment!$A$2:$U$90,MATCH(Results!T$1,Experiment!$A$1:$U$1,0),FALSE)</f>
        <v>400</v>
      </c>
      <c r="U1600" s="2">
        <f>VLOOKUP($F1600,Experiment!$A$2:$U$90,MATCH(Results!U$1,Experiment!$A$1:$U$1,0),FALSE)</f>
        <v>20</v>
      </c>
      <c r="V1600" s="2">
        <f>VLOOKUP($F1600,Experiment!$A$2:$U$90,MATCH(Results!V$1,Experiment!$A$1:$U$1,0),FALSE)</f>
        <v>4</v>
      </c>
      <c r="W1600" s="3">
        <f>VLOOKUP($F1600,Experiment!$A$2:$U$90,MATCH(Results!W$1,Experiment!$A$1:$U$1,0),FALSE)</f>
        <v>0.25</v>
      </c>
      <c r="X1600" s="3">
        <f>VLOOKUP($F1600,Experiment!$A$2:$U$90,MATCH(Results!X$1,Experiment!$A$1:$U$1,0),FALSE)</f>
        <v>0.75</v>
      </c>
      <c r="Y1600" s="2">
        <f>VLOOKUP($F1600,Experiment!$A$2:$U$90,MATCH(Results!Y$1,Experiment!$A$1:$U$1,0),FALSE)</f>
        <v>2</v>
      </c>
      <c r="Z1600" s="3">
        <f>VLOOKUP($F1600,Experiment!$A$2:$U$90,MATCH(Results!Z$1,Experiment!$A$1:$U$1,0),FALSE)</f>
        <v>0.5</v>
      </c>
      <c r="AA1600" s="3">
        <f>VLOOKUP($F1600,Experiment!$A$2:$U$90,MATCH(Results!AA$1,Experiment!$A$1:$U$1,0),FALSE)</f>
        <v>0.25</v>
      </c>
      <c r="AB1600" s="3">
        <f>VLOOKUP($F1600,Experiment!$A$2:$U$90,MATCH(Results!AB$1,Experiment!$A$1:$U$1,0),FALSE)</f>
        <v>0.625</v>
      </c>
      <c r="AC1600" s="3">
        <f>VLOOKUP($F1600,Experiment!$A$2:$U$90,MATCH(Results!AC$1,Experiment!$A$1:$U$1,0),FALSE)</f>
        <v>0.375</v>
      </c>
      <c r="AD1600" s="2">
        <f>VLOOKUP($F1600,Experiment!$A$2:$U$90,MATCH(Results!AD$1,Experiment!$A$1:$U$1,0),FALSE)</f>
        <v>5</v>
      </c>
      <c r="AE1600" s="2">
        <f>VLOOKUP($F1600,Experiment!$A$2:$U$90,MATCH(Results!AE$1,Experiment!$A$1:$U$1,0),FALSE)</f>
        <v>375</v>
      </c>
      <c r="AF1600" s="2">
        <f>VLOOKUP($F1600,Experiment!$A$2:$U$90,MATCH(Results!AF$1,Experiment!$A$1:$U$1,0),FALSE)</f>
        <v>19.364916731037084</v>
      </c>
      <c r="AG1600" s="3">
        <f>VLOOKUP($F1600,Experiment!$A$2:$W$90,MATCH(Results!AG$1,Experiment!$A$1:$W$1,0),FALSE)</f>
        <v>0.82730419370997643</v>
      </c>
      <c r="AH1600" s="3">
        <f>VLOOKUP($F1600,Experiment!$A$2:$W$90,MATCH(Results!AH$1,Experiment!$A$1:$W$1,0),FALSE)</f>
        <v>0.38648875795104182</v>
      </c>
      <c r="AI1600" s="3">
        <f>VLOOKUP($F1600,Experiment!$A$2:$X$90,MATCH(Results!AI$1,Experiment!$A$1:$X$1,0),FALSE)</f>
        <v>0.61351124204895813</v>
      </c>
      <c r="AJ1600" s="2">
        <f>Table1[[#This Row],[Gain]]^Table1[[#This Row],[θ]]</f>
        <v>30</v>
      </c>
      <c r="AK1600" s="2">
        <f>-Table1[[#This Row],[λ]]*-Table1[[#This Row],[Loss]]^Table1[[#This Row],[θ]]</f>
        <v>20</v>
      </c>
      <c r="AL1600" s="2">
        <f>Table1[[#This Row],[v_n_w_g]]-Table1[[#This Row],[v_n_w_l]]</f>
        <v>10</v>
      </c>
      <c r="AM1600" s="2">
        <f>IF(Table1[[#This Row],[diff_v]]&gt;=1,1,0)</f>
        <v>1</v>
      </c>
    </row>
    <row r="1601" spans="1:39" hidden="1" x14ac:dyDescent="0.3">
      <c r="A1601">
        <v>48</v>
      </c>
      <c r="B1601" t="s">
        <v>48</v>
      </c>
      <c r="C1601" s="22">
        <f>VLOOKUP(Table1[[#This Row],[Subject]],'Subject Profile'!$A$2:$E$8,4,FALSE)</f>
        <v>1</v>
      </c>
      <c r="D1601" s="22">
        <f>VLOOKUP(Table1[[#This Row],[Subject]],'Subject Profile'!$A$2:$E$8,5,FALSE)</f>
        <v>-2</v>
      </c>
      <c r="E1601" t="s">
        <v>109</v>
      </c>
      <c r="F1601" t="s">
        <v>81</v>
      </c>
      <c r="G1601" t="s">
        <v>7</v>
      </c>
      <c r="H1601">
        <f>IF(Table1[[#This Row],[decision]]="accept",1,0)</f>
        <v>1</v>
      </c>
      <c r="I1601">
        <v>70</v>
      </c>
      <c r="J1601">
        <v>370</v>
      </c>
      <c r="K1601">
        <v>1665041971</v>
      </c>
      <c r="L1601">
        <v>6</v>
      </c>
      <c r="M1601" t="str">
        <f>VLOOKUP($F1601,Experiment!$A$2:$U$90,MATCH(Results!M$1,Experiment!$A$1:$U$1,0)+1,FALSE)</f>
        <v>G</v>
      </c>
      <c r="N1601">
        <f>IF(Table1[[#This Row],[Impact]]="I",0,1)</f>
        <v>1</v>
      </c>
      <c r="O1601" s="2">
        <f>VLOOKUP($F1601,Experiment!$A$2:$U$90,MATCH(Results!O$1,Experiment!$A$1:$U$1,0),FALSE)</f>
        <v>-50</v>
      </c>
      <c r="P1601" s="3">
        <f>VLOOKUP($F1601,Experiment!$A$2:$U$90,MATCH(Results!P$1,Experiment!$A$1:$U$1,0),FALSE)</f>
        <v>0.5</v>
      </c>
      <c r="Q1601" s="2">
        <f>VLOOKUP($F1601,Experiment!$A$2:$U$90,MATCH(Results!Q$1,Experiment!$A$1:$U$1,0),FALSE)</f>
        <v>70</v>
      </c>
      <c r="R1601" s="3">
        <f>VLOOKUP($F1601,Experiment!$A$2:$U$90,MATCH(Results!R$1,Experiment!$A$1:$U$1,0),FALSE)</f>
        <v>0.5</v>
      </c>
      <c r="S1601" s="2">
        <f>VLOOKUP($F1601,Experiment!$A$2:$U$90,MATCH(Results!S$1,Experiment!$A$1:$U$1,0),FALSE)</f>
        <v>10</v>
      </c>
      <c r="T1601" s="2">
        <f>VLOOKUP($F1601,Experiment!$A$2:$U$90,MATCH(Results!T$1,Experiment!$A$1:$U$1,0),FALSE)</f>
        <v>3600</v>
      </c>
      <c r="U1601" s="2">
        <f>VLOOKUP($F1601,Experiment!$A$2:$U$90,MATCH(Results!U$1,Experiment!$A$1:$U$1,0),FALSE)</f>
        <v>60</v>
      </c>
      <c r="V1601" s="2">
        <f>VLOOKUP($F1601,Experiment!$A$2:$U$90,MATCH(Results!V$1,Experiment!$A$1:$U$1,0),FALSE)</f>
        <v>2</v>
      </c>
      <c r="W1601" s="3">
        <f>VLOOKUP($F1601,Experiment!$A$2:$U$90,MATCH(Results!W$1,Experiment!$A$1:$U$1,0),FALSE)</f>
        <v>0.25</v>
      </c>
      <c r="X1601" s="3">
        <f>VLOOKUP($F1601,Experiment!$A$2:$U$90,MATCH(Results!X$1,Experiment!$A$1:$U$1,0),FALSE)</f>
        <v>0.75</v>
      </c>
      <c r="Y1601" s="2">
        <f>VLOOKUP($F1601,Experiment!$A$2:$U$90,MATCH(Results!Y$1,Experiment!$A$1:$U$1,0),FALSE)</f>
        <v>1</v>
      </c>
      <c r="Z1601" s="3">
        <f>VLOOKUP($F1601,Experiment!$A$2:$U$90,MATCH(Results!Z$1,Experiment!$A$1:$U$1,0),FALSE)</f>
        <v>0.25</v>
      </c>
      <c r="AA1601" s="3">
        <f>VLOOKUP($F1601,Experiment!$A$2:$U$90,MATCH(Results!AA$1,Experiment!$A$1:$U$1,0),FALSE)</f>
        <v>0.5</v>
      </c>
      <c r="AB1601" s="3">
        <f>VLOOKUP($F1601,Experiment!$A$2:$U$90,MATCH(Results!AB$1,Experiment!$A$1:$U$1,0),FALSE)</f>
        <v>0.375</v>
      </c>
      <c r="AC1601" s="3">
        <f>VLOOKUP($F1601,Experiment!$A$2:$U$90,MATCH(Results!AC$1,Experiment!$A$1:$U$1,0),FALSE)</f>
        <v>0.625</v>
      </c>
      <c r="AD1601" s="2">
        <f>VLOOKUP($F1601,Experiment!$A$2:$U$90,MATCH(Results!AD$1,Experiment!$A$1:$U$1,0),FALSE)</f>
        <v>25</v>
      </c>
      <c r="AE1601" s="2">
        <f>VLOOKUP($F1601,Experiment!$A$2:$U$90,MATCH(Results!AE$1,Experiment!$A$1:$U$1,0),FALSE)</f>
        <v>3375</v>
      </c>
      <c r="AF1601" s="2">
        <f>VLOOKUP($F1601,Experiment!$A$2:$U$90,MATCH(Results!AF$1,Experiment!$A$1:$U$1,0),FALSE)</f>
        <v>58.094750193111253</v>
      </c>
      <c r="AG1601" s="3">
        <f>VLOOKUP($F1601,Experiment!$A$2:$W$90,MATCH(Results!AG$1,Experiment!$A$1:$W$1,0),FALSE)</f>
        <v>1</v>
      </c>
      <c r="AH1601" s="3">
        <f>VLOOKUP($F1601,Experiment!$A$2:$W$90,MATCH(Results!AH$1,Experiment!$A$1:$W$1,0),FALSE)</f>
        <v>0.625</v>
      </c>
      <c r="AI1601" s="3">
        <f>VLOOKUP($F1601,Experiment!$A$2:$X$90,MATCH(Results!AI$1,Experiment!$A$1:$X$1,0),FALSE)</f>
        <v>0.375</v>
      </c>
      <c r="AJ1601" s="2">
        <f>Table1[[#This Row],[Gain]]^Table1[[#This Row],[θ]]</f>
        <v>70</v>
      </c>
      <c r="AK1601" s="2">
        <f>-Table1[[#This Row],[λ]]*-Table1[[#This Row],[Loss]]^Table1[[#This Row],[θ]]</f>
        <v>100</v>
      </c>
      <c r="AL1601" s="2">
        <f>Table1[[#This Row],[v_n_w_g]]-Table1[[#This Row],[v_n_w_l]]</f>
        <v>-30</v>
      </c>
      <c r="AM1601" s="2">
        <f>IF(Table1[[#This Row],[diff_v]]&gt;=1,1,0)</f>
        <v>0</v>
      </c>
    </row>
    <row r="1602" spans="1:39" hidden="1" x14ac:dyDescent="0.3">
      <c r="A1602">
        <v>49</v>
      </c>
      <c r="B1602" t="s">
        <v>48</v>
      </c>
      <c r="C1602" s="22">
        <f>VLOOKUP(Table1[[#This Row],[Subject]],'Subject Profile'!$A$2:$E$8,4,FALSE)</f>
        <v>1</v>
      </c>
      <c r="D1602" s="22">
        <f>VLOOKUP(Table1[[#This Row],[Subject]],'Subject Profile'!$A$2:$E$8,5,FALSE)</f>
        <v>-2</v>
      </c>
      <c r="E1602" t="s">
        <v>109</v>
      </c>
      <c r="F1602" t="s">
        <v>63</v>
      </c>
      <c r="G1602" t="s">
        <v>5</v>
      </c>
      <c r="H1602">
        <f>IF(Table1[[#This Row],[decision]]="accept",1,0)</f>
        <v>0</v>
      </c>
      <c r="I1602">
        <v>0</v>
      </c>
      <c r="J1602">
        <v>370</v>
      </c>
      <c r="K1602">
        <v>1665041986</v>
      </c>
      <c r="L1602">
        <v>15</v>
      </c>
      <c r="M1602" t="str">
        <f>VLOOKUP($F1602,Experiment!$A$2:$U$90,MATCH(Results!M$1,Experiment!$A$1:$U$1,0)+1,FALSE)</f>
        <v>I</v>
      </c>
      <c r="N1602">
        <f>IF(Table1[[#This Row],[Impact]]="I",0,1)</f>
        <v>0</v>
      </c>
      <c r="O1602" s="2">
        <f>VLOOKUP($F1602,Experiment!$A$2:$U$90,MATCH(Results!O$1,Experiment!$A$1:$U$1,0),FALSE)</f>
        <v>-50</v>
      </c>
      <c r="P1602" s="3">
        <f>VLOOKUP($F1602,Experiment!$A$2:$U$90,MATCH(Results!P$1,Experiment!$A$1:$U$1,0),FALSE)</f>
        <v>0.5</v>
      </c>
      <c r="Q1602" s="2">
        <f>VLOOKUP($F1602,Experiment!$A$2:$U$90,MATCH(Results!Q$1,Experiment!$A$1:$U$1,0),FALSE)</f>
        <v>60</v>
      </c>
      <c r="R1602" s="3">
        <f>VLOOKUP($F1602,Experiment!$A$2:$U$90,MATCH(Results!R$1,Experiment!$A$1:$U$1,0),FALSE)</f>
        <v>0.5</v>
      </c>
      <c r="S1602" s="2">
        <f>VLOOKUP($F1602,Experiment!$A$2:$U$90,MATCH(Results!S$1,Experiment!$A$1:$U$1,0),FALSE)</f>
        <v>5</v>
      </c>
      <c r="T1602" s="2">
        <f>VLOOKUP($F1602,Experiment!$A$2:$U$90,MATCH(Results!T$1,Experiment!$A$1:$U$1,0),FALSE)</f>
        <v>3025</v>
      </c>
      <c r="U1602" s="2">
        <f>VLOOKUP($F1602,Experiment!$A$2:$U$90,MATCH(Results!U$1,Experiment!$A$1:$U$1,0),FALSE)</f>
        <v>55</v>
      </c>
      <c r="V1602" s="2">
        <f>VLOOKUP($F1602,Experiment!$A$2:$U$90,MATCH(Results!V$1,Experiment!$A$1:$U$1,0),FALSE)</f>
        <v>4</v>
      </c>
      <c r="W1602" s="3">
        <f>VLOOKUP($F1602,Experiment!$A$2:$U$90,MATCH(Results!W$1,Experiment!$A$1:$U$1,0),FALSE)</f>
        <v>0.25</v>
      </c>
      <c r="X1602" s="3">
        <f>VLOOKUP($F1602,Experiment!$A$2:$U$90,MATCH(Results!X$1,Experiment!$A$1:$U$1,0),FALSE)</f>
        <v>0.75</v>
      </c>
      <c r="Y1602" s="2">
        <f>VLOOKUP($F1602,Experiment!$A$2:$U$90,MATCH(Results!Y$1,Experiment!$A$1:$U$1,0),FALSE)</f>
        <v>2</v>
      </c>
      <c r="Z1602" s="3">
        <f>VLOOKUP($F1602,Experiment!$A$2:$U$90,MATCH(Results!Z$1,Experiment!$A$1:$U$1,0),FALSE)</f>
        <v>0.5</v>
      </c>
      <c r="AA1602" s="3">
        <f>VLOOKUP($F1602,Experiment!$A$2:$U$90,MATCH(Results!AA$1,Experiment!$A$1:$U$1,0),FALSE)</f>
        <v>0.25</v>
      </c>
      <c r="AB1602" s="3">
        <f>VLOOKUP($F1602,Experiment!$A$2:$U$90,MATCH(Results!AB$1,Experiment!$A$1:$U$1,0),FALSE)</f>
        <v>0.625</v>
      </c>
      <c r="AC1602" s="3">
        <f>VLOOKUP($F1602,Experiment!$A$2:$U$90,MATCH(Results!AC$1,Experiment!$A$1:$U$1,0),FALSE)</f>
        <v>0.375</v>
      </c>
      <c r="AD1602" s="2">
        <f>VLOOKUP($F1602,Experiment!$A$2:$U$90,MATCH(Results!AD$1,Experiment!$A$1:$U$1,0),FALSE)</f>
        <v>-8.75</v>
      </c>
      <c r="AE1602" s="2">
        <f>VLOOKUP($F1602,Experiment!$A$2:$U$90,MATCH(Results!AE$1,Experiment!$A$1:$U$1,0),FALSE)</f>
        <v>2835.9375</v>
      </c>
      <c r="AF1602" s="2">
        <f>VLOOKUP($F1602,Experiment!$A$2:$U$90,MATCH(Results!AF$1,Experiment!$A$1:$U$1,0),FALSE)</f>
        <v>53.253521010351982</v>
      </c>
      <c r="AG1602" s="3">
        <f>VLOOKUP($F1602,Experiment!$A$2:$W$90,MATCH(Results!AG$1,Experiment!$A$1:$W$1,0),FALSE)</f>
        <v>0.82730419370997643</v>
      </c>
      <c r="AH1602" s="3">
        <f>VLOOKUP($F1602,Experiment!$A$2:$W$90,MATCH(Results!AH$1,Experiment!$A$1:$W$1,0),FALSE)</f>
        <v>0.38648875795104182</v>
      </c>
      <c r="AI1602" s="3">
        <f>VLOOKUP($F1602,Experiment!$A$2:$X$90,MATCH(Results!AI$1,Experiment!$A$1:$X$1,0),FALSE)</f>
        <v>0.61351124204895813</v>
      </c>
      <c r="AJ1602" s="2">
        <f>Table1[[#This Row],[Gain]]^Table1[[#This Row],[θ]]</f>
        <v>60</v>
      </c>
      <c r="AK1602" s="2">
        <f>-Table1[[#This Row],[λ]]*-Table1[[#This Row],[Loss]]^Table1[[#This Row],[θ]]</f>
        <v>100</v>
      </c>
      <c r="AL1602" s="2">
        <f>Table1[[#This Row],[v_n_w_g]]-Table1[[#This Row],[v_n_w_l]]</f>
        <v>-40</v>
      </c>
      <c r="AM1602" s="2">
        <f>IF(Table1[[#This Row],[diff_v]]&gt;=1,1,0)</f>
        <v>0</v>
      </c>
    </row>
    <row r="1603" spans="1:39" hidden="1" x14ac:dyDescent="0.3">
      <c r="A1603">
        <v>50</v>
      </c>
      <c r="B1603" t="s">
        <v>48</v>
      </c>
      <c r="C1603" s="22">
        <f>VLOOKUP(Table1[[#This Row],[Subject]],'Subject Profile'!$A$2:$E$8,4,FALSE)</f>
        <v>1</v>
      </c>
      <c r="D1603" s="22">
        <f>VLOOKUP(Table1[[#This Row],[Subject]],'Subject Profile'!$A$2:$E$8,5,FALSE)</f>
        <v>-2</v>
      </c>
      <c r="E1603" t="s">
        <v>109</v>
      </c>
      <c r="F1603" t="s">
        <v>84</v>
      </c>
      <c r="G1603" t="s">
        <v>7</v>
      </c>
      <c r="H1603">
        <f>IF(Table1[[#This Row],[decision]]="accept",1,0)</f>
        <v>1</v>
      </c>
      <c r="I1603">
        <v>-10</v>
      </c>
      <c r="J1603">
        <v>360</v>
      </c>
      <c r="K1603">
        <v>1665041989</v>
      </c>
      <c r="L1603">
        <v>3</v>
      </c>
      <c r="M1603" t="str">
        <f>VLOOKUP($F1603,Experiment!$A$2:$U$90,MATCH(Results!M$1,Experiment!$A$1:$U$1,0)+1,FALSE)</f>
        <v>G</v>
      </c>
      <c r="N1603">
        <f>IF(Table1[[#This Row],[Impact]]="I",0,1)</f>
        <v>1</v>
      </c>
      <c r="O1603" s="2">
        <f>VLOOKUP($F1603,Experiment!$A$2:$U$90,MATCH(Results!O$1,Experiment!$A$1:$U$1,0),FALSE)</f>
        <v>-10</v>
      </c>
      <c r="P1603" s="3">
        <f>VLOOKUP($F1603,Experiment!$A$2:$U$90,MATCH(Results!P$1,Experiment!$A$1:$U$1,0),FALSE)</f>
        <v>0.5</v>
      </c>
      <c r="Q1603" s="2">
        <f>VLOOKUP($F1603,Experiment!$A$2:$U$90,MATCH(Results!Q$1,Experiment!$A$1:$U$1,0),FALSE)</f>
        <v>30</v>
      </c>
      <c r="R1603" s="3">
        <f>VLOOKUP($F1603,Experiment!$A$2:$U$90,MATCH(Results!R$1,Experiment!$A$1:$U$1,0),FALSE)</f>
        <v>0.5</v>
      </c>
      <c r="S1603" s="2">
        <f>VLOOKUP($F1603,Experiment!$A$2:$U$90,MATCH(Results!S$1,Experiment!$A$1:$U$1,0),FALSE)</f>
        <v>10</v>
      </c>
      <c r="T1603" s="2">
        <f>VLOOKUP($F1603,Experiment!$A$2:$U$90,MATCH(Results!T$1,Experiment!$A$1:$U$1,0),FALSE)</f>
        <v>400</v>
      </c>
      <c r="U1603" s="2">
        <f>VLOOKUP($F1603,Experiment!$A$2:$U$90,MATCH(Results!U$1,Experiment!$A$1:$U$1,0),FALSE)</f>
        <v>20</v>
      </c>
      <c r="V1603" s="2">
        <f>VLOOKUP($F1603,Experiment!$A$2:$U$90,MATCH(Results!V$1,Experiment!$A$1:$U$1,0),FALSE)</f>
        <v>4</v>
      </c>
      <c r="W1603" s="3">
        <f>VLOOKUP($F1603,Experiment!$A$2:$U$90,MATCH(Results!W$1,Experiment!$A$1:$U$1,0),FALSE)</f>
        <v>0.25</v>
      </c>
      <c r="X1603" s="3">
        <f>VLOOKUP($F1603,Experiment!$A$2:$U$90,MATCH(Results!X$1,Experiment!$A$1:$U$1,0),FALSE)</f>
        <v>0.75</v>
      </c>
      <c r="Y1603" s="2">
        <f>VLOOKUP($F1603,Experiment!$A$2:$U$90,MATCH(Results!Y$1,Experiment!$A$1:$U$1,0),FALSE)</f>
        <v>2</v>
      </c>
      <c r="Z1603" s="3">
        <f>VLOOKUP($F1603,Experiment!$A$2:$U$90,MATCH(Results!Z$1,Experiment!$A$1:$U$1,0),FALSE)</f>
        <v>0.5</v>
      </c>
      <c r="AA1603" s="3">
        <f>VLOOKUP($F1603,Experiment!$A$2:$U$90,MATCH(Results!AA$1,Experiment!$A$1:$U$1,0),FALSE)</f>
        <v>0.25</v>
      </c>
      <c r="AB1603" s="3">
        <f>VLOOKUP($F1603,Experiment!$A$2:$U$90,MATCH(Results!AB$1,Experiment!$A$1:$U$1,0),FALSE)</f>
        <v>0.625</v>
      </c>
      <c r="AC1603" s="3">
        <f>VLOOKUP($F1603,Experiment!$A$2:$U$90,MATCH(Results!AC$1,Experiment!$A$1:$U$1,0),FALSE)</f>
        <v>0.375</v>
      </c>
      <c r="AD1603" s="2">
        <f>VLOOKUP($F1603,Experiment!$A$2:$U$90,MATCH(Results!AD$1,Experiment!$A$1:$U$1,0),FALSE)</f>
        <v>5</v>
      </c>
      <c r="AE1603" s="2">
        <f>VLOOKUP($F1603,Experiment!$A$2:$U$90,MATCH(Results!AE$1,Experiment!$A$1:$U$1,0),FALSE)</f>
        <v>375</v>
      </c>
      <c r="AF1603" s="2">
        <f>VLOOKUP($F1603,Experiment!$A$2:$U$90,MATCH(Results!AF$1,Experiment!$A$1:$U$1,0),FALSE)</f>
        <v>19.364916731037084</v>
      </c>
      <c r="AG1603" s="3">
        <f>VLOOKUP($F1603,Experiment!$A$2:$W$90,MATCH(Results!AG$1,Experiment!$A$1:$W$1,0),FALSE)</f>
        <v>0.82730419370997643</v>
      </c>
      <c r="AH1603" s="3">
        <f>VLOOKUP($F1603,Experiment!$A$2:$W$90,MATCH(Results!AH$1,Experiment!$A$1:$W$1,0),FALSE)</f>
        <v>0.38648875795104182</v>
      </c>
      <c r="AI1603" s="3">
        <f>VLOOKUP($F1603,Experiment!$A$2:$X$90,MATCH(Results!AI$1,Experiment!$A$1:$X$1,0),FALSE)</f>
        <v>0.61351124204895813</v>
      </c>
      <c r="AJ1603" s="2">
        <f>Table1[[#This Row],[Gain]]^Table1[[#This Row],[θ]]</f>
        <v>30</v>
      </c>
      <c r="AK1603" s="2">
        <f>-Table1[[#This Row],[λ]]*-Table1[[#This Row],[Loss]]^Table1[[#This Row],[θ]]</f>
        <v>20</v>
      </c>
      <c r="AL1603" s="2">
        <f>Table1[[#This Row],[v_n_w_g]]-Table1[[#This Row],[v_n_w_l]]</f>
        <v>10</v>
      </c>
      <c r="AM1603" s="2">
        <f>IF(Table1[[#This Row],[diff_v]]&gt;=1,1,0)</f>
        <v>1</v>
      </c>
    </row>
    <row r="1604" spans="1:39" hidden="1" x14ac:dyDescent="0.3">
      <c r="A1604">
        <v>51</v>
      </c>
      <c r="B1604" t="s">
        <v>48</v>
      </c>
      <c r="C1604" s="22">
        <f>VLOOKUP(Table1[[#This Row],[Subject]],'Subject Profile'!$A$2:$E$8,4,FALSE)</f>
        <v>1</v>
      </c>
      <c r="D1604" s="22">
        <f>VLOOKUP(Table1[[#This Row],[Subject]],'Subject Profile'!$A$2:$E$8,5,FALSE)</f>
        <v>-2</v>
      </c>
      <c r="E1604" t="s">
        <v>109</v>
      </c>
      <c r="F1604" t="s">
        <v>55</v>
      </c>
      <c r="G1604" t="s">
        <v>56</v>
      </c>
      <c r="H1604">
        <f>IF(Table1[[#This Row],[decision]]="accept",1,0)</f>
        <v>0</v>
      </c>
      <c r="I1604">
        <v>0</v>
      </c>
      <c r="J1604">
        <v>360</v>
      </c>
      <c r="K1604">
        <v>1665041993</v>
      </c>
      <c r="L1604">
        <v>4</v>
      </c>
      <c r="M1604" t="str">
        <f>VLOOKUP($F1604,Experiment!$A$2:$U$90,MATCH(Results!M$1,Experiment!$A$1:$U$1,0)+1,FALSE)</f>
        <v>R</v>
      </c>
      <c r="N1604">
        <f>IF(Table1[[#This Row],[Impact]]="I",0,1)</f>
        <v>1</v>
      </c>
      <c r="O1604" s="2">
        <f>VLOOKUP($F1604,Experiment!$A$2:$U$90,MATCH(Results!O$1,Experiment!$A$1:$U$1,0),FALSE)</f>
        <v>0</v>
      </c>
      <c r="P1604" s="3">
        <f>VLOOKUP($F1604,Experiment!$A$2:$U$90,MATCH(Results!P$1,Experiment!$A$1:$U$1,0),FALSE)</f>
        <v>0</v>
      </c>
      <c r="Q1604" s="2">
        <f>VLOOKUP($F1604,Experiment!$A$2:$U$90,MATCH(Results!Q$1,Experiment!$A$1:$U$1,0),FALSE)</f>
        <v>0</v>
      </c>
      <c r="R1604" s="3">
        <f>VLOOKUP($F1604,Experiment!$A$2:$U$90,MATCH(Results!R$1,Experiment!$A$1:$U$1,0),FALSE)</f>
        <v>0</v>
      </c>
      <c r="S1604" s="2">
        <f>VLOOKUP($F1604,Experiment!$A$2:$U$90,MATCH(Results!S$1,Experiment!$A$1:$U$1,0),FALSE)</f>
        <v>0</v>
      </c>
      <c r="T1604" s="2">
        <f>VLOOKUP($F1604,Experiment!$A$2:$U$90,MATCH(Results!T$1,Experiment!$A$1:$U$1,0),FALSE)</f>
        <v>0</v>
      </c>
      <c r="U1604" s="2">
        <f>VLOOKUP($F1604,Experiment!$A$2:$U$90,MATCH(Results!U$1,Experiment!$A$1:$U$1,0),FALSE)</f>
        <v>0</v>
      </c>
      <c r="V1604" s="2">
        <f>VLOOKUP($F1604,Experiment!$A$2:$U$90,MATCH(Results!V$1,Experiment!$A$1:$U$1,0),FALSE)</f>
        <v>0</v>
      </c>
      <c r="W1604" s="3">
        <f>VLOOKUP($F1604,Experiment!$A$2:$U$90,MATCH(Results!W$1,Experiment!$A$1:$U$1,0),FALSE)</f>
        <v>0</v>
      </c>
      <c r="X1604" s="3">
        <f>VLOOKUP($F1604,Experiment!$A$2:$U$90,MATCH(Results!X$1,Experiment!$A$1:$U$1,0),FALSE)</f>
        <v>0</v>
      </c>
      <c r="Y1604" s="2">
        <f>VLOOKUP($F1604,Experiment!$A$2:$U$90,MATCH(Results!Y$1,Experiment!$A$1:$U$1,0),FALSE)</f>
        <v>0</v>
      </c>
      <c r="Z1604" s="3">
        <f>VLOOKUP($F1604,Experiment!$A$2:$U$90,MATCH(Results!Z$1,Experiment!$A$1:$U$1,0),FALSE)</f>
        <v>0</v>
      </c>
      <c r="AA1604" s="3">
        <f>VLOOKUP($F1604,Experiment!$A$2:$U$90,MATCH(Results!AA$1,Experiment!$A$1:$U$1,0),FALSE)</f>
        <v>0</v>
      </c>
      <c r="AB1604" s="3">
        <f>VLOOKUP($F1604,Experiment!$A$2:$U$90,MATCH(Results!AB$1,Experiment!$A$1:$U$1,0),FALSE)</f>
        <v>0</v>
      </c>
      <c r="AC1604" s="3">
        <f>VLOOKUP($F1604,Experiment!$A$2:$U$90,MATCH(Results!AC$1,Experiment!$A$1:$U$1,0),FALSE)</f>
        <v>0</v>
      </c>
      <c r="AD1604" s="2">
        <f>VLOOKUP($F1604,Experiment!$A$2:$U$90,MATCH(Results!AD$1,Experiment!$A$1:$U$1,0),FALSE)</f>
        <v>0</v>
      </c>
      <c r="AE1604" s="2">
        <f>VLOOKUP($F1604,Experiment!$A$2:$U$90,MATCH(Results!AE$1,Experiment!$A$1:$U$1,0),FALSE)</f>
        <v>0</v>
      </c>
      <c r="AF1604" s="2">
        <f>VLOOKUP($F1604,Experiment!$A$2:$U$90,MATCH(Results!AF$1,Experiment!$A$1:$U$1,0),FALSE)</f>
        <v>0</v>
      </c>
      <c r="AG1604" s="2"/>
      <c r="AH1604" s="3">
        <f>VLOOKUP($F1604,Experiment!$A$2:$W$90,MATCH(Results!AH$1,Experiment!$A$1:$W$1,0),FALSE)</f>
        <v>0</v>
      </c>
      <c r="AI1604" s="2">
        <f>VLOOKUP($F1604,Experiment!$A$2:$X$90,MATCH(Results!AI$1,Experiment!$A$1:$X$1,0),FALSE)</f>
        <v>0</v>
      </c>
      <c r="AJ1604" s="2">
        <f>Table1[[#This Row],[Gain]]^Table1[[#This Row],[θ]]</f>
        <v>0</v>
      </c>
      <c r="AK1604" s="2">
        <f>-Table1[[#This Row],[λ]]*-Table1[[#This Row],[Loss]]^Table1[[#This Row],[θ]]</f>
        <v>0</v>
      </c>
      <c r="AL1604" s="2">
        <f>Table1[[#This Row],[v_n_w_g]]-Table1[[#This Row],[v_n_w_l]]</f>
        <v>0</v>
      </c>
      <c r="AM1604" s="2">
        <f>IF(Table1[[#This Row],[diff_v]]&gt;=1,1,0)</f>
        <v>0</v>
      </c>
    </row>
    <row r="1605" spans="1:39" hidden="1" x14ac:dyDescent="0.3">
      <c r="A1605">
        <v>52</v>
      </c>
      <c r="B1605" t="s">
        <v>48</v>
      </c>
      <c r="C1605" s="22">
        <f>VLOOKUP(Table1[[#This Row],[Subject]],'Subject Profile'!$A$2:$E$8,4,FALSE)</f>
        <v>1</v>
      </c>
      <c r="D1605" s="22">
        <f>VLOOKUP(Table1[[#This Row],[Subject]],'Subject Profile'!$A$2:$E$8,5,FALSE)</f>
        <v>-2</v>
      </c>
      <c r="E1605" t="s">
        <v>109</v>
      </c>
      <c r="F1605" t="s">
        <v>51</v>
      </c>
      <c r="G1605" t="s">
        <v>5</v>
      </c>
      <c r="H1605">
        <f>IF(Table1[[#This Row],[decision]]="accept",1,0)</f>
        <v>0</v>
      </c>
      <c r="I1605">
        <v>0</v>
      </c>
      <c r="J1605">
        <v>360</v>
      </c>
      <c r="K1605">
        <v>1665042000</v>
      </c>
      <c r="L1605">
        <v>7</v>
      </c>
      <c r="M1605" t="str">
        <f>VLOOKUP($F1605,Experiment!$A$2:$U$90,MATCH(Results!M$1,Experiment!$A$1:$U$1,0)+1,FALSE)</f>
        <v>I</v>
      </c>
      <c r="N1605">
        <f>IF(Table1[[#This Row],[Impact]]="I",0,1)</f>
        <v>0</v>
      </c>
      <c r="O1605" s="2">
        <f>VLOOKUP($F1605,Experiment!$A$2:$U$90,MATCH(Results!O$1,Experiment!$A$1:$U$1,0),FALSE)</f>
        <v>-90</v>
      </c>
      <c r="P1605" s="3">
        <f>VLOOKUP($F1605,Experiment!$A$2:$U$90,MATCH(Results!P$1,Experiment!$A$1:$U$1,0),FALSE)</f>
        <v>0.5</v>
      </c>
      <c r="Q1605" s="2">
        <f>VLOOKUP($F1605,Experiment!$A$2:$U$90,MATCH(Results!Q$1,Experiment!$A$1:$U$1,0),FALSE)</f>
        <v>80</v>
      </c>
      <c r="R1605" s="3">
        <f>VLOOKUP($F1605,Experiment!$A$2:$U$90,MATCH(Results!R$1,Experiment!$A$1:$U$1,0),FALSE)</f>
        <v>0.5</v>
      </c>
      <c r="S1605" s="2">
        <f>VLOOKUP($F1605,Experiment!$A$2:$U$90,MATCH(Results!S$1,Experiment!$A$1:$U$1,0),FALSE)</f>
        <v>-5</v>
      </c>
      <c r="T1605" s="2">
        <f>VLOOKUP($F1605,Experiment!$A$2:$U$90,MATCH(Results!T$1,Experiment!$A$1:$U$1,0),FALSE)</f>
        <v>7225</v>
      </c>
      <c r="U1605" s="2">
        <f>VLOOKUP($F1605,Experiment!$A$2:$U$90,MATCH(Results!U$1,Experiment!$A$1:$U$1,0),FALSE)</f>
        <v>85</v>
      </c>
      <c r="V1605" s="2">
        <f>VLOOKUP($F1605,Experiment!$A$2:$U$90,MATCH(Results!V$1,Experiment!$A$1:$U$1,0),FALSE)</f>
        <v>4</v>
      </c>
      <c r="W1605" s="3">
        <f>VLOOKUP($F1605,Experiment!$A$2:$U$90,MATCH(Results!W$1,Experiment!$A$1:$U$1,0),FALSE)</f>
        <v>0.25</v>
      </c>
      <c r="X1605" s="3">
        <f>VLOOKUP($F1605,Experiment!$A$2:$U$90,MATCH(Results!X$1,Experiment!$A$1:$U$1,0),FALSE)</f>
        <v>0.75</v>
      </c>
      <c r="Y1605" s="2">
        <f>VLOOKUP($F1605,Experiment!$A$2:$U$90,MATCH(Results!Y$1,Experiment!$A$1:$U$1,0),FALSE)</f>
        <v>1</v>
      </c>
      <c r="Z1605" s="3">
        <f>VLOOKUP($F1605,Experiment!$A$2:$U$90,MATCH(Results!Z$1,Experiment!$A$1:$U$1,0),FALSE)</f>
        <v>0.25</v>
      </c>
      <c r="AA1605" s="3">
        <f>VLOOKUP($F1605,Experiment!$A$2:$U$90,MATCH(Results!AA$1,Experiment!$A$1:$U$1,0),FALSE)</f>
        <v>0.5</v>
      </c>
      <c r="AB1605" s="3">
        <f>VLOOKUP($F1605,Experiment!$A$2:$U$90,MATCH(Results!AB$1,Experiment!$A$1:$U$1,0),FALSE)</f>
        <v>0.375</v>
      </c>
      <c r="AC1605" s="3">
        <f>VLOOKUP($F1605,Experiment!$A$2:$U$90,MATCH(Results!AC$1,Experiment!$A$1:$U$1,0),FALSE)</f>
        <v>0.625</v>
      </c>
      <c r="AD1605" s="2">
        <f>VLOOKUP($F1605,Experiment!$A$2:$U$90,MATCH(Results!AD$1,Experiment!$A$1:$U$1,0),FALSE)</f>
        <v>16.25</v>
      </c>
      <c r="AE1605" s="2">
        <f>VLOOKUP($F1605,Experiment!$A$2:$U$90,MATCH(Results!AE$1,Experiment!$A$1:$U$1,0),FALSE)</f>
        <v>6773.4375</v>
      </c>
      <c r="AF1605" s="2">
        <f>VLOOKUP($F1605,Experiment!$A$2:$U$90,MATCH(Results!AF$1,Experiment!$A$1:$U$1,0),FALSE)</f>
        <v>82.300896106907615</v>
      </c>
      <c r="AG1605" s="3">
        <f>VLOOKUP($F1605,Experiment!$A$2:$W$90,MATCH(Results!AG$1,Experiment!$A$1:$W$1,0),FALSE)</f>
        <v>1</v>
      </c>
      <c r="AH1605" s="3">
        <f>VLOOKUP($F1605,Experiment!$A$2:$W$90,MATCH(Results!AH$1,Experiment!$A$1:$W$1,0),FALSE)</f>
        <v>0.625</v>
      </c>
      <c r="AI1605" s="3">
        <f>VLOOKUP($F1605,Experiment!$A$2:$X$90,MATCH(Results!AI$1,Experiment!$A$1:$X$1,0),FALSE)</f>
        <v>0.375</v>
      </c>
      <c r="AJ1605" s="2">
        <f>Table1[[#This Row],[Gain]]^Table1[[#This Row],[θ]]</f>
        <v>80</v>
      </c>
      <c r="AK1605" s="2">
        <f>-Table1[[#This Row],[λ]]*-Table1[[#This Row],[Loss]]^Table1[[#This Row],[θ]]</f>
        <v>180</v>
      </c>
      <c r="AL1605" s="2">
        <f>Table1[[#This Row],[v_n_w_g]]-Table1[[#This Row],[v_n_w_l]]</f>
        <v>-100</v>
      </c>
      <c r="AM1605" s="2">
        <f>IF(Table1[[#This Row],[diff_v]]&gt;=1,1,0)</f>
        <v>0</v>
      </c>
    </row>
    <row r="1606" spans="1:39" hidden="1" x14ac:dyDescent="0.3">
      <c r="A1606">
        <v>53</v>
      </c>
      <c r="B1606" t="s">
        <v>48</v>
      </c>
      <c r="C1606" s="22">
        <f>VLOOKUP(Table1[[#This Row],[Subject]],'Subject Profile'!$A$2:$E$8,4,FALSE)</f>
        <v>1</v>
      </c>
      <c r="D1606" s="22">
        <f>VLOOKUP(Table1[[#This Row],[Subject]],'Subject Profile'!$A$2:$E$8,5,FALSE)</f>
        <v>-2</v>
      </c>
      <c r="E1606" t="s">
        <v>109</v>
      </c>
      <c r="F1606" t="s">
        <v>88</v>
      </c>
      <c r="G1606" t="s">
        <v>5</v>
      </c>
      <c r="H1606">
        <f>IF(Table1[[#This Row],[decision]]="accept",1,0)</f>
        <v>0</v>
      </c>
      <c r="I1606">
        <v>0</v>
      </c>
      <c r="J1606">
        <v>360</v>
      </c>
      <c r="K1606">
        <v>1665042027</v>
      </c>
      <c r="L1606">
        <v>27</v>
      </c>
      <c r="M1606" t="str">
        <f>VLOOKUP($F1606,Experiment!$A$2:$U$90,MATCH(Results!M$1,Experiment!$A$1:$U$1,0)+1,FALSE)</f>
        <v>I</v>
      </c>
      <c r="N1606">
        <f>IF(Table1[[#This Row],[Impact]]="I",0,1)</f>
        <v>0</v>
      </c>
      <c r="O1606" s="2">
        <f>VLOOKUP($F1606,Experiment!$A$2:$U$90,MATCH(Results!O$1,Experiment!$A$1:$U$1,0),FALSE)</f>
        <v>-50</v>
      </c>
      <c r="P1606" s="3">
        <f>VLOOKUP($F1606,Experiment!$A$2:$U$90,MATCH(Results!P$1,Experiment!$A$1:$U$1,0),FALSE)</f>
        <v>0.5</v>
      </c>
      <c r="Q1606" s="2">
        <f>VLOOKUP($F1606,Experiment!$A$2:$U$90,MATCH(Results!Q$1,Experiment!$A$1:$U$1,0),FALSE)</f>
        <v>60</v>
      </c>
      <c r="R1606" s="3">
        <f>VLOOKUP($F1606,Experiment!$A$2:$U$90,MATCH(Results!R$1,Experiment!$A$1:$U$1,0),FALSE)</f>
        <v>0.5</v>
      </c>
      <c r="S1606" s="2">
        <f>VLOOKUP($F1606,Experiment!$A$2:$U$90,MATCH(Results!S$1,Experiment!$A$1:$U$1,0),FALSE)</f>
        <v>5</v>
      </c>
      <c r="T1606" s="2">
        <f>VLOOKUP($F1606,Experiment!$A$2:$U$90,MATCH(Results!T$1,Experiment!$A$1:$U$1,0),FALSE)</f>
        <v>3025</v>
      </c>
      <c r="U1606" s="2">
        <f>VLOOKUP($F1606,Experiment!$A$2:$U$90,MATCH(Results!U$1,Experiment!$A$1:$U$1,0),FALSE)</f>
        <v>55</v>
      </c>
      <c r="V1606" s="2">
        <f>VLOOKUP($F1606,Experiment!$A$2:$U$90,MATCH(Results!V$1,Experiment!$A$1:$U$1,0),FALSE)</f>
        <v>2</v>
      </c>
      <c r="W1606" s="3">
        <f>VLOOKUP($F1606,Experiment!$A$2:$U$90,MATCH(Results!W$1,Experiment!$A$1:$U$1,0),FALSE)</f>
        <v>0.25</v>
      </c>
      <c r="X1606" s="3">
        <f>VLOOKUP($F1606,Experiment!$A$2:$U$90,MATCH(Results!X$1,Experiment!$A$1:$U$1,0),FALSE)</f>
        <v>0.75</v>
      </c>
      <c r="Y1606" s="2">
        <f>VLOOKUP($F1606,Experiment!$A$2:$U$90,MATCH(Results!Y$1,Experiment!$A$1:$U$1,0),FALSE)</f>
        <v>2</v>
      </c>
      <c r="Z1606" s="3">
        <f>VLOOKUP($F1606,Experiment!$A$2:$U$90,MATCH(Results!Z$1,Experiment!$A$1:$U$1,0),FALSE)</f>
        <v>0.5</v>
      </c>
      <c r="AA1606" s="3">
        <f>VLOOKUP($F1606,Experiment!$A$2:$U$90,MATCH(Results!AA$1,Experiment!$A$1:$U$1,0),FALSE)</f>
        <v>0.25</v>
      </c>
      <c r="AB1606" s="3">
        <f>VLOOKUP($F1606,Experiment!$A$2:$U$90,MATCH(Results!AB$1,Experiment!$A$1:$U$1,0),FALSE)</f>
        <v>0.625</v>
      </c>
      <c r="AC1606" s="3">
        <f>VLOOKUP($F1606,Experiment!$A$2:$U$90,MATCH(Results!AC$1,Experiment!$A$1:$U$1,0),FALSE)</f>
        <v>0.375</v>
      </c>
      <c r="AD1606" s="2">
        <f>VLOOKUP($F1606,Experiment!$A$2:$U$90,MATCH(Results!AD$1,Experiment!$A$1:$U$1,0),FALSE)</f>
        <v>-8.75</v>
      </c>
      <c r="AE1606" s="2">
        <f>VLOOKUP($F1606,Experiment!$A$2:$U$90,MATCH(Results!AE$1,Experiment!$A$1:$U$1,0),FALSE)</f>
        <v>2835.9375</v>
      </c>
      <c r="AF1606" s="2">
        <f>VLOOKUP($F1606,Experiment!$A$2:$U$90,MATCH(Results!AF$1,Experiment!$A$1:$U$1,0),FALSE)</f>
        <v>53.253521010351982</v>
      </c>
      <c r="AG1606" s="3">
        <f>VLOOKUP($F1606,Experiment!$A$2:$W$90,MATCH(Results!AG$1,Experiment!$A$1:$W$1,0),FALSE)</f>
        <v>0.82730419370997643</v>
      </c>
      <c r="AH1606" s="3">
        <f>VLOOKUP($F1606,Experiment!$A$2:$W$90,MATCH(Results!AH$1,Experiment!$A$1:$W$1,0),FALSE)</f>
        <v>0.38648875795104182</v>
      </c>
      <c r="AI1606" s="3">
        <f>VLOOKUP($F1606,Experiment!$A$2:$X$90,MATCH(Results!AI$1,Experiment!$A$1:$X$1,0),FALSE)</f>
        <v>0.61351124204895813</v>
      </c>
      <c r="AJ1606" s="2">
        <f>Table1[[#This Row],[Gain]]^Table1[[#This Row],[θ]]</f>
        <v>60</v>
      </c>
      <c r="AK1606" s="2">
        <f>-Table1[[#This Row],[λ]]*-Table1[[#This Row],[Loss]]^Table1[[#This Row],[θ]]</f>
        <v>100</v>
      </c>
      <c r="AL1606" s="2">
        <f>Table1[[#This Row],[v_n_w_g]]-Table1[[#This Row],[v_n_w_l]]</f>
        <v>-40</v>
      </c>
      <c r="AM1606" s="2">
        <f>IF(Table1[[#This Row],[diff_v]]&gt;=1,1,0)</f>
        <v>0</v>
      </c>
    </row>
    <row r="1607" spans="1:39" hidden="1" x14ac:dyDescent="0.3">
      <c r="A1607">
        <v>54</v>
      </c>
      <c r="B1607" t="s">
        <v>48</v>
      </c>
      <c r="C1607" s="22">
        <f>VLOOKUP(Table1[[#This Row],[Subject]],'Subject Profile'!$A$2:$E$8,4,FALSE)</f>
        <v>1</v>
      </c>
      <c r="D1607" s="22">
        <f>VLOOKUP(Table1[[#This Row],[Subject]],'Subject Profile'!$A$2:$E$8,5,FALSE)</f>
        <v>-2</v>
      </c>
      <c r="E1607" t="s">
        <v>109</v>
      </c>
      <c r="F1607" t="s">
        <v>58</v>
      </c>
      <c r="G1607" t="s">
        <v>5</v>
      </c>
      <c r="H1607">
        <f>IF(Table1[[#This Row],[decision]]="accept",1,0)</f>
        <v>0</v>
      </c>
      <c r="I1607">
        <v>0</v>
      </c>
      <c r="J1607">
        <v>360</v>
      </c>
      <c r="K1607">
        <v>1665042032</v>
      </c>
      <c r="L1607">
        <v>5</v>
      </c>
      <c r="M1607" t="str">
        <f>VLOOKUP($F1607,Experiment!$A$2:$U$90,MATCH(Results!M$1,Experiment!$A$1:$U$1,0)+1,FALSE)</f>
        <v>G</v>
      </c>
      <c r="N1607">
        <f>IF(Table1[[#This Row],[Impact]]="I",0,1)</f>
        <v>1</v>
      </c>
      <c r="O1607" s="2">
        <f>VLOOKUP($F1607,Experiment!$A$2:$U$90,MATCH(Results!O$1,Experiment!$A$1:$U$1,0),FALSE)</f>
        <v>-50</v>
      </c>
      <c r="P1607" s="3">
        <f>VLOOKUP($F1607,Experiment!$A$2:$U$90,MATCH(Results!P$1,Experiment!$A$1:$U$1,0),FALSE)</f>
        <v>0.5</v>
      </c>
      <c r="Q1607" s="2">
        <f>VLOOKUP($F1607,Experiment!$A$2:$U$90,MATCH(Results!Q$1,Experiment!$A$1:$U$1,0),FALSE)</f>
        <v>50</v>
      </c>
      <c r="R1607" s="3">
        <f>VLOOKUP($F1607,Experiment!$A$2:$U$90,MATCH(Results!R$1,Experiment!$A$1:$U$1,0),FALSE)</f>
        <v>0.5</v>
      </c>
      <c r="S1607" s="2">
        <f>VLOOKUP($F1607,Experiment!$A$2:$U$90,MATCH(Results!S$1,Experiment!$A$1:$U$1,0),FALSE)</f>
        <v>0</v>
      </c>
      <c r="T1607" s="2">
        <f>VLOOKUP($F1607,Experiment!$A$2:$U$90,MATCH(Results!T$1,Experiment!$A$1:$U$1,0),FALSE)</f>
        <v>2500</v>
      </c>
      <c r="U1607" s="2">
        <f>VLOOKUP($F1607,Experiment!$A$2:$U$90,MATCH(Results!U$1,Experiment!$A$1:$U$1,0),FALSE)</f>
        <v>50</v>
      </c>
      <c r="V1607" s="2">
        <f>VLOOKUP($F1607,Experiment!$A$2:$U$90,MATCH(Results!V$1,Experiment!$A$1:$U$1,0),FALSE)</f>
        <v>2</v>
      </c>
      <c r="W1607" s="3">
        <f>VLOOKUP($F1607,Experiment!$A$2:$U$90,MATCH(Results!W$1,Experiment!$A$1:$U$1,0),FALSE)</f>
        <v>0.25</v>
      </c>
      <c r="X1607" s="3">
        <f>VLOOKUP($F1607,Experiment!$A$2:$U$90,MATCH(Results!X$1,Experiment!$A$1:$U$1,0),FALSE)</f>
        <v>0.75</v>
      </c>
      <c r="Y1607" s="2">
        <f>VLOOKUP($F1607,Experiment!$A$2:$U$90,MATCH(Results!Y$1,Experiment!$A$1:$U$1,0),FALSE)</f>
        <v>2</v>
      </c>
      <c r="Z1607" s="3">
        <f>VLOOKUP($F1607,Experiment!$A$2:$U$90,MATCH(Results!Z$1,Experiment!$A$1:$U$1,0),FALSE)</f>
        <v>0.5</v>
      </c>
      <c r="AA1607" s="3">
        <f>VLOOKUP($F1607,Experiment!$A$2:$U$90,MATCH(Results!AA$1,Experiment!$A$1:$U$1,0),FALSE)</f>
        <v>0.25</v>
      </c>
      <c r="AB1607" s="3">
        <f>VLOOKUP($F1607,Experiment!$A$2:$U$90,MATCH(Results!AB$1,Experiment!$A$1:$U$1,0),FALSE)</f>
        <v>0.625</v>
      </c>
      <c r="AC1607" s="3">
        <f>VLOOKUP($F1607,Experiment!$A$2:$U$90,MATCH(Results!AC$1,Experiment!$A$1:$U$1,0),FALSE)</f>
        <v>0.375</v>
      </c>
      <c r="AD1607" s="2">
        <f>VLOOKUP($F1607,Experiment!$A$2:$U$90,MATCH(Results!AD$1,Experiment!$A$1:$U$1,0),FALSE)</f>
        <v>-12.5</v>
      </c>
      <c r="AE1607" s="2">
        <f>VLOOKUP($F1607,Experiment!$A$2:$U$90,MATCH(Results!AE$1,Experiment!$A$1:$U$1,0),FALSE)</f>
        <v>2343.75</v>
      </c>
      <c r="AF1607" s="2">
        <f>VLOOKUP($F1607,Experiment!$A$2:$U$90,MATCH(Results!AF$1,Experiment!$A$1:$U$1,0),FALSE)</f>
        <v>48.412291827592711</v>
      </c>
      <c r="AG1607" s="3">
        <f>VLOOKUP($F1607,Experiment!$A$2:$W$90,MATCH(Results!AG$1,Experiment!$A$1:$W$1,0),FALSE)</f>
        <v>0.82730419370997643</v>
      </c>
      <c r="AH1607" s="3">
        <f>VLOOKUP($F1607,Experiment!$A$2:$W$90,MATCH(Results!AH$1,Experiment!$A$1:$W$1,0),FALSE)</f>
        <v>0.38648875795104182</v>
      </c>
      <c r="AI1607" s="3">
        <f>VLOOKUP($F1607,Experiment!$A$2:$X$90,MATCH(Results!AI$1,Experiment!$A$1:$X$1,0),FALSE)</f>
        <v>0.61351124204895813</v>
      </c>
      <c r="AJ1607" s="2">
        <f>Table1[[#This Row],[Gain]]^Table1[[#This Row],[θ]]</f>
        <v>50</v>
      </c>
      <c r="AK1607" s="2">
        <f>-Table1[[#This Row],[λ]]*-Table1[[#This Row],[Loss]]^Table1[[#This Row],[θ]]</f>
        <v>100</v>
      </c>
      <c r="AL1607" s="2">
        <f>Table1[[#This Row],[v_n_w_g]]-Table1[[#This Row],[v_n_w_l]]</f>
        <v>-50</v>
      </c>
      <c r="AM1607" s="2">
        <f>IF(Table1[[#This Row],[diff_v]]&gt;=1,1,0)</f>
        <v>0</v>
      </c>
    </row>
    <row r="1608" spans="1:39" hidden="1" x14ac:dyDescent="0.3">
      <c r="A1608">
        <v>55</v>
      </c>
      <c r="B1608" t="s">
        <v>48</v>
      </c>
      <c r="C1608" s="22">
        <f>VLOOKUP(Table1[[#This Row],[Subject]],'Subject Profile'!$A$2:$E$8,4,FALSE)</f>
        <v>1</v>
      </c>
      <c r="D1608" s="22">
        <f>VLOOKUP(Table1[[#This Row],[Subject]],'Subject Profile'!$A$2:$E$8,5,FALSE)</f>
        <v>-2</v>
      </c>
      <c r="E1608" t="s">
        <v>109</v>
      </c>
      <c r="F1608" t="s">
        <v>75</v>
      </c>
      <c r="G1608" t="s">
        <v>7</v>
      </c>
      <c r="H1608">
        <f>IF(Table1[[#This Row],[decision]]="accept",1,0)</f>
        <v>1</v>
      </c>
      <c r="I1608">
        <v>-50</v>
      </c>
      <c r="J1608">
        <v>310</v>
      </c>
      <c r="K1608">
        <v>1665042035</v>
      </c>
      <c r="L1608">
        <v>3</v>
      </c>
      <c r="M1608" t="str">
        <f>VLOOKUP($F1608,Experiment!$A$2:$U$90,MATCH(Results!M$1,Experiment!$A$1:$U$1,0)+1,FALSE)</f>
        <v>I</v>
      </c>
      <c r="N1608">
        <f>IF(Table1[[#This Row],[Impact]]="I",0,1)</f>
        <v>0</v>
      </c>
      <c r="O1608" s="2">
        <f>VLOOKUP($F1608,Experiment!$A$2:$U$90,MATCH(Results!O$1,Experiment!$A$1:$U$1,0),FALSE)</f>
        <v>-50</v>
      </c>
      <c r="P1608" s="3">
        <f>VLOOKUP($F1608,Experiment!$A$2:$U$90,MATCH(Results!P$1,Experiment!$A$1:$U$1,0),FALSE)</f>
        <v>0.5</v>
      </c>
      <c r="Q1608" s="2">
        <f>VLOOKUP($F1608,Experiment!$A$2:$U$90,MATCH(Results!Q$1,Experiment!$A$1:$U$1,0),FALSE)</f>
        <v>70</v>
      </c>
      <c r="R1608" s="3">
        <f>VLOOKUP($F1608,Experiment!$A$2:$U$90,MATCH(Results!R$1,Experiment!$A$1:$U$1,0),FALSE)</f>
        <v>0.5</v>
      </c>
      <c r="S1608" s="2">
        <f>VLOOKUP($F1608,Experiment!$A$2:$U$90,MATCH(Results!S$1,Experiment!$A$1:$U$1,0),FALSE)</f>
        <v>10</v>
      </c>
      <c r="T1608" s="2">
        <f>VLOOKUP($F1608,Experiment!$A$2:$U$90,MATCH(Results!T$1,Experiment!$A$1:$U$1,0),FALSE)</f>
        <v>3600</v>
      </c>
      <c r="U1608" s="2">
        <f>VLOOKUP($F1608,Experiment!$A$2:$U$90,MATCH(Results!U$1,Experiment!$A$1:$U$1,0),FALSE)</f>
        <v>60</v>
      </c>
      <c r="V1608" s="2">
        <f>VLOOKUP($F1608,Experiment!$A$2:$U$90,MATCH(Results!V$1,Experiment!$A$1:$U$1,0),FALSE)</f>
        <v>2</v>
      </c>
      <c r="W1608" s="3">
        <f>VLOOKUP($F1608,Experiment!$A$2:$U$90,MATCH(Results!W$1,Experiment!$A$1:$U$1,0),FALSE)</f>
        <v>0.25</v>
      </c>
      <c r="X1608" s="3">
        <f>VLOOKUP($F1608,Experiment!$A$2:$U$90,MATCH(Results!X$1,Experiment!$A$1:$U$1,0),FALSE)</f>
        <v>0.75</v>
      </c>
      <c r="Y1608" s="2">
        <f>VLOOKUP($F1608,Experiment!$A$2:$U$90,MATCH(Results!Y$1,Experiment!$A$1:$U$1,0),FALSE)</f>
        <v>1</v>
      </c>
      <c r="Z1608" s="3">
        <f>VLOOKUP($F1608,Experiment!$A$2:$U$90,MATCH(Results!Z$1,Experiment!$A$1:$U$1,0),FALSE)</f>
        <v>0.25</v>
      </c>
      <c r="AA1608" s="3">
        <f>VLOOKUP($F1608,Experiment!$A$2:$U$90,MATCH(Results!AA$1,Experiment!$A$1:$U$1,0),FALSE)</f>
        <v>0.5</v>
      </c>
      <c r="AB1608" s="3">
        <f>VLOOKUP($F1608,Experiment!$A$2:$U$90,MATCH(Results!AB$1,Experiment!$A$1:$U$1,0),FALSE)</f>
        <v>0.375</v>
      </c>
      <c r="AC1608" s="3">
        <f>VLOOKUP($F1608,Experiment!$A$2:$U$90,MATCH(Results!AC$1,Experiment!$A$1:$U$1,0),FALSE)</f>
        <v>0.625</v>
      </c>
      <c r="AD1608" s="2">
        <f>VLOOKUP($F1608,Experiment!$A$2:$U$90,MATCH(Results!AD$1,Experiment!$A$1:$U$1,0),FALSE)</f>
        <v>25</v>
      </c>
      <c r="AE1608" s="2">
        <f>VLOOKUP($F1608,Experiment!$A$2:$U$90,MATCH(Results!AE$1,Experiment!$A$1:$U$1,0),FALSE)</f>
        <v>3375</v>
      </c>
      <c r="AF1608" s="2">
        <f>VLOOKUP($F1608,Experiment!$A$2:$U$90,MATCH(Results!AF$1,Experiment!$A$1:$U$1,0),FALSE)</f>
        <v>58.094750193111253</v>
      </c>
      <c r="AG1608" s="3">
        <f>VLOOKUP($F1608,Experiment!$A$2:$W$90,MATCH(Results!AG$1,Experiment!$A$1:$W$1,0),FALSE)</f>
        <v>1</v>
      </c>
      <c r="AH1608" s="3">
        <f>VLOOKUP($F1608,Experiment!$A$2:$W$90,MATCH(Results!AH$1,Experiment!$A$1:$W$1,0),FALSE)</f>
        <v>0.625</v>
      </c>
      <c r="AI1608" s="3">
        <f>VLOOKUP($F1608,Experiment!$A$2:$X$90,MATCH(Results!AI$1,Experiment!$A$1:$X$1,0),FALSE)</f>
        <v>0.375</v>
      </c>
      <c r="AJ1608" s="2">
        <f>Table1[[#This Row],[Gain]]^Table1[[#This Row],[θ]]</f>
        <v>70</v>
      </c>
      <c r="AK1608" s="2">
        <f>-Table1[[#This Row],[λ]]*-Table1[[#This Row],[Loss]]^Table1[[#This Row],[θ]]</f>
        <v>100</v>
      </c>
      <c r="AL1608" s="2">
        <f>Table1[[#This Row],[v_n_w_g]]-Table1[[#This Row],[v_n_w_l]]</f>
        <v>-30</v>
      </c>
      <c r="AM1608" s="2">
        <f>IF(Table1[[#This Row],[diff_v]]&gt;=1,1,0)</f>
        <v>0</v>
      </c>
    </row>
    <row r="1609" spans="1:39" hidden="1" x14ac:dyDescent="0.3">
      <c r="A1609">
        <v>56</v>
      </c>
      <c r="B1609" t="s">
        <v>48</v>
      </c>
      <c r="C1609" s="22">
        <f>VLOOKUP(Table1[[#This Row],[Subject]],'Subject Profile'!$A$2:$E$8,4,FALSE)</f>
        <v>1</v>
      </c>
      <c r="D1609" s="22">
        <f>VLOOKUP(Table1[[#This Row],[Subject]],'Subject Profile'!$A$2:$E$8,5,FALSE)</f>
        <v>-2</v>
      </c>
      <c r="E1609" t="s">
        <v>109</v>
      </c>
      <c r="F1609" t="s">
        <v>89</v>
      </c>
      <c r="G1609" t="s">
        <v>90</v>
      </c>
      <c r="H1609">
        <f>IF(Table1[[#This Row],[decision]]="accept",1,0)</f>
        <v>0</v>
      </c>
      <c r="I1609">
        <v>-20</v>
      </c>
      <c r="J1609">
        <v>290</v>
      </c>
      <c r="K1609">
        <v>1665042041</v>
      </c>
      <c r="L1609">
        <v>6</v>
      </c>
      <c r="M1609" t="str">
        <f>VLOOKUP($F1609,Experiment!$A$2:$U$90,MATCH(Results!M$1,Experiment!$A$1:$U$1,0)+1,FALSE)</f>
        <v>T</v>
      </c>
      <c r="N1609">
        <f>IF(Table1[[#This Row],[Impact]]="I",0,1)</f>
        <v>1</v>
      </c>
      <c r="O1609" s="2">
        <f>VLOOKUP($F1609,Experiment!$A$2:$U$90,MATCH(Results!O$1,Experiment!$A$1:$U$1,0),FALSE)</f>
        <v>0</v>
      </c>
      <c r="P1609" s="3">
        <f>VLOOKUP($F1609,Experiment!$A$2:$U$90,MATCH(Results!P$1,Experiment!$A$1:$U$1,0),FALSE)</f>
        <v>0</v>
      </c>
      <c r="Q1609" s="2">
        <f>VLOOKUP($F1609,Experiment!$A$2:$U$90,MATCH(Results!Q$1,Experiment!$A$1:$U$1,0),FALSE)</f>
        <v>0</v>
      </c>
      <c r="R1609" s="3">
        <f>VLOOKUP($F1609,Experiment!$A$2:$U$90,MATCH(Results!R$1,Experiment!$A$1:$U$1,0),FALSE)</f>
        <v>0</v>
      </c>
      <c r="S1609" s="2">
        <f>VLOOKUP($F1609,Experiment!$A$2:$U$90,MATCH(Results!S$1,Experiment!$A$1:$U$1,0),FALSE)</f>
        <v>0</v>
      </c>
      <c r="T1609" s="2">
        <f>VLOOKUP($F1609,Experiment!$A$2:$U$90,MATCH(Results!T$1,Experiment!$A$1:$U$1,0),FALSE)</f>
        <v>0</v>
      </c>
      <c r="U1609" s="2">
        <f>VLOOKUP($F1609,Experiment!$A$2:$U$90,MATCH(Results!U$1,Experiment!$A$1:$U$1,0),FALSE)</f>
        <v>0</v>
      </c>
      <c r="V1609" s="2">
        <f>VLOOKUP($F1609,Experiment!$A$2:$U$90,MATCH(Results!V$1,Experiment!$A$1:$U$1,0),FALSE)</f>
        <v>0</v>
      </c>
      <c r="W1609" s="3">
        <f>VLOOKUP($F1609,Experiment!$A$2:$U$90,MATCH(Results!W$1,Experiment!$A$1:$U$1,0),FALSE)</f>
        <v>0</v>
      </c>
      <c r="X1609" s="3">
        <f>VLOOKUP($F1609,Experiment!$A$2:$U$90,MATCH(Results!X$1,Experiment!$A$1:$U$1,0),FALSE)</f>
        <v>0</v>
      </c>
      <c r="Y1609" s="2">
        <f>VLOOKUP($F1609,Experiment!$A$2:$U$90,MATCH(Results!Y$1,Experiment!$A$1:$U$1,0),FALSE)</f>
        <v>0</v>
      </c>
      <c r="Z1609" s="3">
        <f>VLOOKUP($F1609,Experiment!$A$2:$U$90,MATCH(Results!Z$1,Experiment!$A$1:$U$1,0),FALSE)</f>
        <v>0</v>
      </c>
      <c r="AA1609" s="3">
        <f>VLOOKUP($F1609,Experiment!$A$2:$U$90,MATCH(Results!AA$1,Experiment!$A$1:$U$1,0),FALSE)</f>
        <v>0</v>
      </c>
      <c r="AB1609" s="3">
        <f>VLOOKUP($F1609,Experiment!$A$2:$U$90,MATCH(Results!AB$1,Experiment!$A$1:$U$1,0),FALSE)</f>
        <v>0</v>
      </c>
      <c r="AC1609" s="3">
        <f>VLOOKUP($F1609,Experiment!$A$2:$U$90,MATCH(Results!AC$1,Experiment!$A$1:$U$1,0),FALSE)</f>
        <v>0</v>
      </c>
      <c r="AD1609" s="2">
        <f>VLOOKUP($F1609,Experiment!$A$2:$U$90,MATCH(Results!AD$1,Experiment!$A$1:$U$1,0),FALSE)</f>
        <v>0</v>
      </c>
      <c r="AE1609" s="2">
        <f>VLOOKUP($F1609,Experiment!$A$2:$U$90,MATCH(Results!AE$1,Experiment!$A$1:$U$1,0),FALSE)</f>
        <v>0</v>
      </c>
      <c r="AF1609" s="2">
        <f>VLOOKUP($F1609,Experiment!$A$2:$U$90,MATCH(Results!AF$1,Experiment!$A$1:$U$1,0),FALSE)</f>
        <v>0</v>
      </c>
      <c r="AG1609" s="2"/>
      <c r="AH1609" s="3">
        <f>VLOOKUP($F1609,Experiment!$A$2:$W$90,MATCH(Results!AH$1,Experiment!$A$1:$W$1,0),FALSE)</f>
        <v>0</v>
      </c>
      <c r="AI1609" s="2">
        <f>VLOOKUP($F1609,Experiment!$A$2:$X$90,MATCH(Results!AI$1,Experiment!$A$1:$X$1,0),FALSE)</f>
        <v>0</v>
      </c>
      <c r="AJ1609" s="2">
        <f>Table1[[#This Row],[Gain]]^Table1[[#This Row],[θ]]</f>
        <v>0</v>
      </c>
      <c r="AK1609" s="2">
        <f>-Table1[[#This Row],[λ]]*-Table1[[#This Row],[Loss]]^Table1[[#This Row],[θ]]</f>
        <v>0</v>
      </c>
      <c r="AL1609" s="2">
        <f>Table1[[#This Row],[v_n_w_g]]-Table1[[#This Row],[v_n_w_l]]</f>
        <v>0</v>
      </c>
      <c r="AM1609" s="2">
        <f>IF(Table1[[#This Row],[diff_v]]&gt;=1,1,0)</f>
        <v>0</v>
      </c>
    </row>
    <row r="1610" spans="1:39" hidden="1" x14ac:dyDescent="0.3">
      <c r="A1610">
        <v>57</v>
      </c>
      <c r="B1610" t="s">
        <v>48</v>
      </c>
      <c r="C1610" s="22">
        <f>VLOOKUP(Table1[[#This Row],[Subject]],'Subject Profile'!$A$2:$E$8,4,FALSE)</f>
        <v>1</v>
      </c>
      <c r="D1610" s="22">
        <f>VLOOKUP(Table1[[#This Row],[Subject]],'Subject Profile'!$A$2:$E$8,5,FALSE)</f>
        <v>-2</v>
      </c>
      <c r="E1610" t="s">
        <v>109</v>
      </c>
      <c r="F1610" t="s">
        <v>70</v>
      </c>
      <c r="G1610" t="s">
        <v>5</v>
      </c>
      <c r="H1610">
        <f>IF(Table1[[#This Row],[decision]]="accept",1,0)</f>
        <v>0</v>
      </c>
      <c r="I1610">
        <v>0</v>
      </c>
      <c r="J1610">
        <v>310</v>
      </c>
      <c r="K1610">
        <v>1665042049</v>
      </c>
      <c r="L1610">
        <v>8</v>
      </c>
      <c r="M1610" t="str">
        <f>VLOOKUP($F1610,Experiment!$A$2:$U$90,MATCH(Results!M$1,Experiment!$A$1:$U$1,0)+1,FALSE)</f>
        <v>G</v>
      </c>
      <c r="N1610">
        <f>IF(Table1[[#This Row],[Impact]]="I",0,1)</f>
        <v>1</v>
      </c>
      <c r="O1610" s="2">
        <f>VLOOKUP($F1610,Experiment!$A$2:$U$90,MATCH(Results!O$1,Experiment!$A$1:$U$1,0),FALSE)</f>
        <v>-90</v>
      </c>
      <c r="P1610" s="3">
        <f>VLOOKUP($F1610,Experiment!$A$2:$U$90,MATCH(Results!P$1,Experiment!$A$1:$U$1,0),FALSE)</f>
        <v>0.5</v>
      </c>
      <c r="Q1610" s="2">
        <f>VLOOKUP($F1610,Experiment!$A$2:$U$90,MATCH(Results!Q$1,Experiment!$A$1:$U$1,0),FALSE)</f>
        <v>180</v>
      </c>
      <c r="R1610" s="3">
        <f>VLOOKUP($F1610,Experiment!$A$2:$U$90,MATCH(Results!R$1,Experiment!$A$1:$U$1,0),FALSE)</f>
        <v>0.5</v>
      </c>
      <c r="S1610" s="2">
        <f>VLOOKUP($F1610,Experiment!$A$2:$U$90,MATCH(Results!S$1,Experiment!$A$1:$U$1,0),FALSE)</f>
        <v>45</v>
      </c>
      <c r="T1610" s="2">
        <f>VLOOKUP($F1610,Experiment!$A$2:$U$90,MATCH(Results!T$1,Experiment!$A$1:$U$1,0),FALSE)</f>
        <v>18225</v>
      </c>
      <c r="U1610" s="2">
        <f>VLOOKUP($F1610,Experiment!$A$2:$U$90,MATCH(Results!U$1,Experiment!$A$1:$U$1,0),FALSE)</f>
        <v>135</v>
      </c>
      <c r="V1610" s="2">
        <f>VLOOKUP($F1610,Experiment!$A$2:$U$90,MATCH(Results!V$1,Experiment!$A$1:$U$1,0),FALSE)</f>
        <v>4</v>
      </c>
      <c r="W1610" s="3">
        <f>VLOOKUP($F1610,Experiment!$A$2:$U$90,MATCH(Results!W$1,Experiment!$A$1:$U$1,0),FALSE)</f>
        <v>0.75</v>
      </c>
      <c r="X1610" s="3">
        <f>VLOOKUP($F1610,Experiment!$A$2:$U$90,MATCH(Results!X$1,Experiment!$A$1:$U$1,0),FALSE)</f>
        <v>0.25</v>
      </c>
      <c r="Y1610" s="2">
        <f>VLOOKUP($F1610,Experiment!$A$2:$U$90,MATCH(Results!Y$1,Experiment!$A$1:$U$1,0),FALSE)</f>
        <v>2</v>
      </c>
      <c r="Z1610" s="3">
        <f>VLOOKUP($F1610,Experiment!$A$2:$U$90,MATCH(Results!Z$1,Experiment!$A$1:$U$1,0),FALSE)</f>
        <v>0.05</v>
      </c>
      <c r="AA1610" s="3">
        <f>VLOOKUP($F1610,Experiment!$A$2:$U$90,MATCH(Results!AA$1,Experiment!$A$1:$U$1,0),FALSE)</f>
        <v>0.2</v>
      </c>
      <c r="AB1610" s="3">
        <f>VLOOKUP($F1610,Experiment!$A$2:$U$90,MATCH(Results!AB$1,Experiment!$A$1:$U$1,0),FALSE)</f>
        <v>0.42499999999999999</v>
      </c>
      <c r="AC1610" s="3">
        <f>VLOOKUP($F1610,Experiment!$A$2:$U$90,MATCH(Results!AC$1,Experiment!$A$1:$U$1,0),FALSE)</f>
        <v>0.57499999999999996</v>
      </c>
      <c r="AD1610" s="2">
        <f>VLOOKUP($F1610,Experiment!$A$2:$U$90,MATCH(Results!AD$1,Experiment!$A$1:$U$1,0),FALSE)</f>
        <v>65.249999999999986</v>
      </c>
      <c r="AE1610" s="2">
        <f>VLOOKUP($F1610,Experiment!$A$2:$U$90,MATCH(Results!AE$1,Experiment!$A$1:$U$1,0),FALSE)</f>
        <v>17814.9375</v>
      </c>
      <c r="AF1610" s="2">
        <f>VLOOKUP($F1610,Experiment!$A$2:$U$90,MATCH(Results!AF$1,Experiment!$A$1:$U$1,0),FALSE)</f>
        <v>133.47260954967501</v>
      </c>
      <c r="AG1610" s="3">
        <f>VLOOKUP($F1610,Experiment!$A$2:$W$90,MATCH(Results!AG$1,Experiment!$A$1:$W$1,0),FALSE)</f>
        <v>1</v>
      </c>
      <c r="AH1610" s="3">
        <f>VLOOKUP($F1610,Experiment!$A$2:$W$90,MATCH(Results!AH$1,Experiment!$A$1:$W$1,0),FALSE)</f>
        <v>0.57499999999999996</v>
      </c>
      <c r="AI1610" s="3">
        <f>VLOOKUP($F1610,Experiment!$A$2:$X$90,MATCH(Results!AI$1,Experiment!$A$1:$X$1,0),FALSE)</f>
        <v>0.42500000000000004</v>
      </c>
      <c r="AJ1610" s="2">
        <f>Table1[[#This Row],[Gain]]^Table1[[#This Row],[θ]]</f>
        <v>180</v>
      </c>
      <c r="AK1610" s="2">
        <f>-Table1[[#This Row],[λ]]*-Table1[[#This Row],[Loss]]^Table1[[#This Row],[θ]]</f>
        <v>180</v>
      </c>
      <c r="AL1610" s="2">
        <f>Table1[[#This Row],[v_n_w_g]]-Table1[[#This Row],[v_n_w_l]]</f>
        <v>0</v>
      </c>
      <c r="AM1610" s="2">
        <f>IF(Table1[[#This Row],[diff_v]]&gt;=1,1,0)</f>
        <v>0</v>
      </c>
    </row>
    <row r="1611" spans="1:39" hidden="1" x14ac:dyDescent="0.3">
      <c r="A1611">
        <v>58</v>
      </c>
      <c r="B1611" t="s">
        <v>48</v>
      </c>
      <c r="C1611" s="22">
        <f>VLOOKUP(Table1[[#This Row],[Subject]],'Subject Profile'!$A$2:$E$8,4,FALSE)</f>
        <v>1</v>
      </c>
      <c r="D1611" s="22">
        <f>VLOOKUP(Table1[[#This Row],[Subject]],'Subject Profile'!$A$2:$E$8,5,FALSE)</f>
        <v>-2</v>
      </c>
      <c r="E1611" t="s">
        <v>109</v>
      </c>
      <c r="F1611" t="s">
        <v>55</v>
      </c>
      <c r="G1611" t="s">
        <v>56</v>
      </c>
      <c r="H1611">
        <f>IF(Table1[[#This Row],[decision]]="accept",1,0)</f>
        <v>0</v>
      </c>
      <c r="I1611">
        <v>0</v>
      </c>
      <c r="J1611">
        <v>310</v>
      </c>
      <c r="K1611">
        <v>1665042053</v>
      </c>
      <c r="L1611">
        <v>4</v>
      </c>
      <c r="M1611" t="str">
        <f>VLOOKUP($F1611,Experiment!$A$2:$U$90,MATCH(Results!M$1,Experiment!$A$1:$U$1,0)+1,FALSE)</f>
        <v>R</v>
      </c>
      <c r="N1611">
        <f>IF(Table1[[#This Row],[Impact]]="I",0,1)</f>
        <v>1</v>
      </c>
      <c r="O1611" s="2">
        <f>VLOOKUP($F1611,Experiment!$A$2:$U$90,MATCH(Results!O$1,Experiment!$A$1:$U$1,0),FALSE)</f>
        <v>0</v>
      </c>
      <c r="P1611" s="3">
        <f>VLOOKUP($F1611,Experiment!$A$2:$U$90,MATCH(Results!P$1,Experiment!$A$1:$U$1,0),FALSE)</f>
        <v>0</v>
      </c>
      <c r="Q1611" s="2">
        <f>VLOOKUP($F1611,Experiment!$A$2:$U$90,MATCH(Results!Q$1,Experiment!$A$1:$U$1,0),FALSE)</f>
        <v>0</v>
      </c>
      <c r="R1611" s="3">
        <f>VLOOKUP($F1611,Experiment!$A$2:$U$90,MATCH(Results!R$1,Experiment!$A$1:$U$1,0),FALSE)</f>
        <v>0</v>
      </c>
      <c r="S1611" s="2">
        <f>VLOOKUP($F1611,Experiment!$A$2:$U$90,MATCH(Results!S$1,Experiment!$A$1:$U$1,0),FALSE)</f>
        <v>0</v>
      </c>
      <c r="T1611" s="2">
        <f>VLOOKUP($F1611,Experiment!$A$2:$U$90,MATCH(Results!T$1,Experiment!$A$1:$U$1,0),FALSE)</f>
        <v>0</v>
      </c>
      <c r="U1611" s="2">
        <f>VLOOKUP($F1611,Experiment!$A$2:$U$90,MATCH(Results!U$1,Experiment!$A$1:$U$1,0),FALSE)</f>
        <v>0</v>
      </c>
      <c r="V1611" s="2">
        <f>VLOOKUP($F1611,Experiment!$A$2:$U$90,MATCH(Results!V$1,Experiment!$A$1:$U$1,0),FALSE)</f>
        <v>0</v>
      </c>
      <c r="W1611" s="3">
        <f>VLOOKUP($F1611,Experiment!$A$2:$U$90,MATCH(Results!W$1,Experiment!$A$1:$U$1,0),FALSE)</f>
        <v>0</v>
      </c>
      <c r="X1611" s="3">
        <f>VLOOKUP($F1611,Experiment!$A$2:$U$90,MATCH(Results!X$1,Experiment!$A$1:$U$1,0),FALSE)</f>
        <v>0</v>
      </c>
      <c r="Y1611" s="2">
        <f>VLOOKUP($F1611,Experiment!$A$2:$U$90,MATCH(Results!Y$1,Experiment!$A$1:$U$1,0),FALSE)</f>
        <v>0</v>
      </c>
      <c r="Z1611" s="3">
        <f>VLOOKUP($F1611,Experiment!$A$2:$U$90,MATCH(Results!Z$1,Experiment!$A$1:$U$1,0),FALSE)</f>
        <v>0</v>
      </c>
      <c r="AA1611" s="3">
        <f>VLOOKUP($F1611,Experiment!$A$2:$U$90,MATCH(Results!AA$1,Experiment!$A$1:$U$1,0),FALSE)</f>
        <v>0</v>
      </c>
      <c r="AB1611" s="3">
        <f>VLOOKUP($F1611,Experiment!$A$2:$U$90,MATCH(Results!AB$1,Experiment!$A$1:$U$1,0),FALSE)</f>
        <v>0</v>
      </c>
      <c r="AC1611" s="3">
        <f>VLOOKUP($F1611,Experiment!$A$2:$U$90,MATCH(Results!AC$1,Experiment!$A$1:$U$1,0),FALSE)</f>
        <v>0</v>
      </c>
      <c r="AD1611" s="2">
        <f>VLOOKUP($F1611,Experiment!$A$2:$U$90,MATCH(Results!AD$1,Experiment!$A$1:$U$1,0),FALSE)</f>
        <v>0</v>
      </c>
      <c r="AE1611" s="2">
        <f>VLOOKUP($F1611,Experiment!$A$2:$U$90,MATCH(Results!AE$1,Experiment!$A$1:$U$1,0),FALSE)</f>
        <v>0</v>
      </c>
      <c r="AF1611" s="2">
        <f>VLOOKUP($F1611,Experiment!$A$2:$U$90,MATCH(Results!AF$1,Experiment!$A$1:$U$1,0),FALSE)</f>
        <v>0</v>
      </c>
      <c r="AG1611" s="2"/>
      <c r="AH1611" s="3">
        <f>VLOOKUP($F1611,Experiment!$A$2:$W$90,MATCH(Results!AH$1,Experiment!$A$1:$W$1,0),FALSE)</f>
        <v>0</v>
      </c>
      <c r="AI1611" s="2">
        <f>VLOOKUP($F1611,Experiment!$A$2:$X$90,MATCH(Results!AI$1,Experiment!$A$1:$X$1,0),FALSE)</f>
        <v>0</v>
      </c>
      <c r="AJ1611" s="2">
        <f>Table1[[#This Row],[Gain]]^Table1[[#This Row],[θ]]</f>
        <v>0</v>
      </c>
      <c r="AK1611" s="2">
        <f>-Table1[[#This Row],[λ]]*-Table1[[#This Row],[Loss]]^Table1[[#This Row],[θ]]</f>
        <v>0</v>
      </c>
      <c r="AL1611" s="2">
        <f>Table1[[#This Row],[v_n_w_g]]-Table1[[#This Row],[v_n_w_l]]</f>
        <v>0</v>
      </c>
      <c r="AM1611" s="2">
        <f>IF(Table1[[#This Row],[diff_v]]&gt;=1,1,0)</f>
        <v>0</v>
      </c>
    </row>
    <row r="1612" spans="1:39" hidden="1" x14ac:dyDescent="0.3">
      <c r="A1612">
        <v>59</v>
      </c>
      <c r="B1612" t="s">
        <v>48</v>
      </c>
      <c r="C1612" s="22">
        <f>VLOOKUP(Table1[[#This Row],[Subject]],'Subject Profile'!$A$2:$E$8,4,FALSE)</f>
        <v>1</v>
      </c>
      <c r="D1612" s="22">
        <f>VLOOKUP(Table1[[#This Row],[Subject]],'Subject Profile'!$A$2:$E$8,5,FALSE)</f>
        <v>-2</v>
      </c>
      <c r="E1612" t="s">
        <v>109</v>
      </c>
      <c r="F1612" t="s">
        <v>79</v>
      </c>
      <c r="G1612" t="s">
        <v>5</v>
      </c>
      <c r="H1612">
        <f>IF(Table1[[#This Row],[decision]]="accept",1,0)</f>
        <v>0</v>
      </c>
      <c r="I1612">
        <v>0</v>
      </c>
      <c r="J1612">
        <v>310</v>
      </c>
      <c r="K1612">
        <v>1665042056</v>
      </c>
      <c r="L1612">
        <v>3</v>
      </c>
      <c r="M1612" t="str">
        <f>VLOOKUP($F1612,Experiment!$A$2:$U$90,MATCH(Results!M$1,Experiment!$A$1:$U$1,0)+1,FALSE)</f>
        <v>I</v>
      </c>
      <c r="N1612">
        <f>IF(Table1[[#This Row],[Impact]]="I",0,1)</f>
        <v>0</v>
      </c>
      <c r="O1612" s="2">
        <f>VLOOKUP($F1612,Experiment!$A$2:$U$90,MATCH(Results!O$1,Experiment!$A$1:$U$1,0),FALSE)</f>
        <v>-10</v>
      </c>
      <c r="P1612" s="3">
        <f>VLOOKUP($F1612,Experiment!$A$2:$U$90,MATCH(Results!P$1,Experiment!$A$1:$U$1,0),FALSE)</f>
        <v>0.5</v>
      </c>
      <c r="Q1612" s="2">
        <f>VLOOKUP($F1612,Experiment!$A$2:$U$90,MATCH(Results!Q$1,Experiment!$A$1:$U$1,0),FALSE)</f>
        <v>0</v>
      </c>
      <c r="R1612" s="3">
        <f>VLOOKUP($F1612,Experiment!$A$2:$U$90,MATCH(Results!R$1,Experiment!$A$1:$U$1,0),FALSE)</f>
        <v>0.5</v>
      </c>
      <c r="S1612" s="2">
        <f>VLOOKUP($F1612,Experiment!$A$2:$U$90,MATCH(Results!S$1,Experiment!$A$1:$U$1,0),FALSE)</f>
        <v>-5</v>
      </c>
      <c r="T1612" s="2">
        <f>VLOOKUP($F1612,Experiment!$A$2:$U$90,MATCH(Results!T$1,Experiment!$A$1:$U$1,0),FALSE)</f>
        <v>25</v>
      </c>
      <c r="U1612" s="2">
        <f>VLOOKUP($F1612,Experiment!$A$2:$U$90,MATCH(Results!U$1,Experiment!$A$1:$U$1,0),FALSE)</f>
        <v>5</v>
      </c>
      <c r="V1612" s="2">
        <f>VLOOKUP($F1612,Experiment!$A$2:$U$90,MATCH(Results!V$1,Experiment!$A$1:$U$1,0),FALSE)</f>
        <v>4</v>
      </c>
      <c r="W1612" s="3">
        <f>VLOOKUP($F1612,Experiment!$A$2:$U$90,MATCH(Results!W$1,Experiment!$A$1:$U$1,0),FALSE)</f>
        <v>0.25</v>
      </c>
      <c r="X1612" s="3">
        <f>VLOOKUP($F1612,Experiment!$A$2:$U$90,MATCH(Results!X$1,Experiment!$A$1:$U$1,0),FALSE)</f>
        <v>0.75</v>
      </c>
      <c r="Y1612" s="2">
        <f>VLOOKUP($F1612,Experiment!$A$2:$U$90,MATCH(Results!Y$1,Experiment!$A$1:$U$1,0),FALSE)</f>
        <v>2</v>
      </c>
      <c r="Z1612" s="3">
        <f>VLOOKUP($F1612,Experiment!$A$2:$U$90,MATCH(Results!Z$1,Experiment!$A$1:$U$1,0),FALSE)</f>
        <v>0.5</v>
      </c>
      <c r="AA1612" s="3">
        <f>VLOOKUP($F1612,Experiment!$A$2:$U$90,MATCH(Results!AA$1,Experiment!$A$1:$U$1,0),FALSE)</f>
        <v>0.25</v>
      </c>
      <c r="AB1612" s="3">
        <f>VLOOKUP($F1612,Experiment!$A$2:$U$90,MATCH(Results!AB$1,Experiment!$A$1:$U$1,0),FALSE)</f>
        <v>0.625</v>
      </c>
      <c r="AC1612" s="3">
        <f>VLOOKUP($F1612,Experiment!$A$2:$U$90,MATCH(Results!AC$1,Experiment!$A$1:$U$1,0),FALSE)</f>
        <v>0.375</v>
      </c>
      <c r="AD1612" s="2">
        <f>VLOOKUP($F1612,Experiment!$A$2:$U$90,MATCH(Results!AD$1,Experiment!$A$1:$U$1,0),FALSE)</f>
        <v>-6.25</v>
      </c>
      <c r="AE1612" s="2">
        <f>VLOOKUP($F1612,Experiment!$A$2:$U$90,MATCH(Results!AE$1,Experiment!$A$1:$U$1,0),FALSE)</f>
        <v>23.4375</v>
      </c>
      <c r="AF1612" s="2">
        <f>VLOOKUP($F1612,Experiment!$A$2:$U$90,MATCH(Results!AF$1,Experiment!$A$1:$U$1,0),FALSE)</f>
        <v>4.8412291827592711</v>
      </c>
      <c r="AG1612" s="3">
        <f>VLOOKUP($F1612,Experiment!$A$2:$W$90,MATCH(Results!AG$1,Experiment!$A$1:$W$1,0),FALSE)</f>
        <v>0.82730419370997643</v>
      </c>
      <c r="AH1612" s="3">
        <f>VLOOKUP($F1612,Experiment!$A$2:$W$90,MATCH(Results!AH$1,Experiment!$A$1:$W$1,0),FALSE)</f>
        <v>0.38648875795104182</v>
      </c>
      <c r="AI1612" s="3">
        <f>VLOOKUP($F1612,Experiment!$A$2:$X$90,MATCH(Results!AI$1,Experiment!$A$1:$X$1,0),FALSE)</f>
        <v>0.61351124204895813</v>
      </c>
      <c r="AJ1612" s="2">
        <f>Table1[[#This Row],[Gain]]^Table1[[#This Row],[θ]]</f>
        <v>0</v>
      </c>
      <c r="AK1612" s="2">
        <f>-Table1[[#This Row],[λ]]*-Table1[[#This Row],[Loss]]^Table1[[#This Row],[θ]]</f>
        <v>20</v>
      </c>
      <c r="AL1612" s="2">
        <f>Table1[[#This Row],[v_n_w_g]]-Table1[[#This Row],[v_n_w_l]]</f>
        <v>-20</v>
      </c>
      <c r="AM1612" s="2">
        <f>IF(Table1[[#This Row],[diff_v]]&gt;=1,1,0)</f>
        <v>0</v>
      </c>
    </row>
    <row r="1613" spans="1:39" hidden="1" x14ac:dyDescent="0.3">
      <c r="A1613">
        <v>60</v>
      </c>
      <c r="B1613" t="s">
        <v>48</v>
      </c>
      <c r="C1613" s="22">
        <f>VLOOKUP(Table1[[#This Row],[Subject]],'Subject Profile'!$A$2:$E$8,4,FALSE)</f>
        <v>1</v>
      </c>
      <c r="D1613" s="22">
        <f>VLOOKUP(Table1[[#This Row],[Subject]],'Subject Profile'!$A$2:$E$8,5,FALSE)</f>
        <v>-2</v>
      </c>
      <c r="E1613" t="s">
        <v>109</v>
      </c>
      <c r="F1613" t="s">
        <v>86</v>
      </c>
      <c r="G1613" t="s">
        <v>7</v>
      </c>
      <c r="H1613">
        <f>IF(Table1[[#This Row],[decision]]="accept",1,0)</f>
        <v>1</v>
      </c>
      <c r="I1613">
        <v>-50</v>
      </c>
      <c r="J1613">
        <v>260</v>
      </c>
      <c r="K1613">
        <v>1665042065</v>
      </c>
      <c r="L1613">
        <v>9</v>
      </c>
      <c r="M1613" t="str">
        <f>VLOOKUP($F1613,Experiment!$A$2:$U$90,MATCH(Results!M$1,Experiment!$A$1:$U$1,0)+1,FALSE)</f>
        <v>I</v>
      </c>
      <c r="N1613">
        <f>IF(Table1[[#This Row],[Impact]]="I",0,1)</f>
        <v>0</v>
      </c>
      <c r="O1613" s="2">
        <f>VLOOKUP($F1613,Experiment!$A$2:$U$90,MATCH(Results!O$1,Experiment!$A$1:$U$1,0),FALSE)</f>
        <v>-50</v>
      </c>
      <c r="P1613" s="3">
        <f>VLOOKUP($F1613,Experiment!$A$2:$U$90,MATCH(Results!P$1,Experiment!$A$1:$U$1,0),FALSE)</f>
        <v>0.5</v>
      </c>
      <c r="Q1613" s="2">
        <f>VLOOKUP($F1613,Experiment!$A$2:$U$90,MATCH(Results!Q$1,Experiment!$A$1:$U$1,0),FALSE)</f>
        <v>70</v>
      </c>
      <c r="R1613" s="3">
        <f>VLOOKUP($F1613,Experiment!$A$2:$U$90,MATCH(Results!R$1,Experiment!$A$1:$U$1,0),FALSE)</f>
        <v>0.5</v>
      </c>
      <c r="S1613" s="2">
        <f>VLOOKUP($F1613,Experiment!$A$2:$U$90,MATCH(Results!S$1,Experiment!$A$1:$U$1,0),FALSE)</f>
        <v>10</v>
      </c>
      <c r="T1613" s="2">
        <f>VLOOKUP($F1613,Experiment!$A$2:$U$90,MATCH(Results!T$1,Experiment!$A$1:$U$1,0),FALSE)</f>
        <v>3600</v>
      </c>
      <c r="U1613" s="2">
        <f>VLOOKUP($F1613,Experiment!$A$2:$U$90,MATCH(Results!U$1,Experiment!$A$1:$U$1,0),FALSE)</f>
        <v>60</v>
      </c>
      <c r="V1613" s="2">
        <f>VLOOKUP($F1613,Experiment!$A$2:$U$90,MATCH(Results!V$1,Experiment!$A$1:$U$1,0),FALSE)</f>
        <v>4</v>
      </c>
      <c r="W1613" s="3">
        <f>VLOOKUP($F1613,Experiment!$A$2:$U$90,MATCH(Results!W$1,Experiment!$A$1:$U$1,0),FALSE)</f>
        <v>0.25</v>
      </c>
      <c r="X1613" s="3">
        <f>VLOOKUP($F1613,Experiment!$A$2:$U$90,MATCH(Results!X$1,Experiment!$A$1:$U$1,0),FALSE)</f>
        <v>0.75</v>
      </c>
      <c r="Y1613" s="2">
        <f>VLOOKUP($F1613,Experiment!$A$2:$U$90,MATCH(Results!Y$1,Experiment!$A$1:$U$1,0),FALSE)</f>
        <v>2</v>
      </c>
      <c r="Z1613" s="3">
        <f>VLOOKUP($F1613,Experiment!$A$2:$U$90,MATCH(Results!Z$1,Experiment!$A$1:$U$1,0),FALSE)</f>
        <v>0.5</v>
      </c>
      <c r="AA1613" s="3">
        <f>VLOOKUP($F1613,Experiment!$A$2:$U$90,MATCH(Results!AA$1,Experiment!$A$1:$U$1,0),FALSE)</f>
        <v>0.25</v>
      </c>
      <c r="AB1613" s="3">
        <f>VLOOKUP($F1613,Experiment!$A$2:$U$90,MATCH(Results!AB$1,Experiment!$A$1:$U$1,0),FALSE)</f>
        <v>0.625</v>
      </c>
      <c r="AC1613" s="3">
        <f>VLOOKUP($F1613,Experiment!$A$2:$U$90,MATCH(Results!AC$1,Experiment!$A$1:$U$1,0),FALSE)</f>
        <v>0.375</v>
      </c>
      <c r="AD1613" s="2">
        <f>VLOOKUP($F1613,Experiment!$A$2:$U$90,MATCH(Results!AD$1,Experiment!$A$1:$U$1,0),FALSE)</f>
        <v>-5</v>
      </c>
      <c r="AE1613" s="2">
        <f>VLOOKUP($F1613,Experiment!$A$2:$U$90,MATCH(Results!AE$1,Experiment!$A$1:$U$1,0),FALSE)</f>
        <v>3375</v>
      </c>
      <c r="AF1613" s="2">
        <f>VLOOKUP($F1613,Experiment!$A$2:$U$90,MATCH(Results!AF$1,Experiment!$A$1:$U$1,0),FALSE)</f>
        <v>58.094750193111253</v>
      </c>
      <c r="AG1613" s="3">
        <f>VLOOKUP($F1613,Experiment!$A$2:$W$90,MATCH(Results!AG$1,Experiment!$A$1:$W$1,0),FALSE)</f>
        <v>0.82730419370997643</v>
      </c>
      <c r="AH1613" s="3">
        <f>VLOOKUP($F1613,Experiment!$A$2:$W$90,MATCH(Results!AH$1,Experiment!$A$1:$W$1,0),FALSE)</f>
        <v>0.38648875795104182</v>
      </c>
      <c r="AI1613" s="3">
        <f>VLOOKUP($F1613,Experiment!$A$2:$X$90,MATCH(Results!AI$1,Experiment!$A$1:$X$1,0),FALSE)</f>
        <v>0.61351124204895813</v>
      </c>
      <c r="AJ1613" s="2">
        <f>Table1[[#This Row],[Gain]]^Table1[[#This Row],[θ]]</f>
        <v>70</v>
      </c>
      <c r="AK1613" s="2">
        <f>-Table1[[#This Row],[λ]]*-Table1[[#This Row],[Loss]]^Table1[[#This Row],[θ]]</f>
        <v>100</v>
      </c>
      <c r="AL1613" s="2">
        <f>Table1[[#This Row],[v_n_w_g]]-Table1[[#This Row],[v_n_w_l]]</f>
        <v>-30</v>
      </c>
      <c r="AM1613" s="2">
        <f>IF(Table1[[#This Row],[diff_v]]&gt;=1,1,0)</f>
        <v>0</v>
      </c>
    </row>
    <row r="1614" spans="1:39" hidden="1" x14ac:dyDescent="0.3">
      <c r="A1614">
        <v>61</v>
      </c>
      <c r="B1614" t="s">
        <v>48</v>
      </c>
      <c r="C1614" s="22">
        <f>VLOOKUP(Table1[[#This Row],[Subject]],'Subject Profile'!$A$2:$E$8,4,FALSE)</f>
        <v>1</v>
      </c>
      <c r="D1614" s="22">
        <f>VLOOKUP(Table1[[#This Row],[Subject]],'Subject Profile'!$A$2:$E$8,5,FALSE)</f>
        <v>-2</v>
      </c>
      <c r="E1614" t="s">
        <v>109</v>
      </c>
      <c r="F1614" t="s">
        <v>50</v>
      </c>
      <c r="G1614" t="s">
        <v>5</v>
      </c>
      <c r="H1614">
        <f>IF(Table1[[#This Row],[decision]]="accept",1,0)</f>
        <v>0</v>
      </c>
      <c r="I1614">
        <v>0</v>
      </c>
      <c r="J1614">
        <v>260</v>
      </c>
      <c r="K1614">
        <v>1665042072</v>
      </c>
      <c r="L1614">
        <v>7</v>
      </c>
      <c r="M1614" t="str">
        <f>VLOOKUP($F1614,Experiment!$A$2:$U$90,MATCH(Results!M$1,Experiment!$A$1:$U$1,0)+1,FALSE)</f>
        <v>I</v>
      </c>
      <c r="N1614">
        <f>IF(Table1[[#This Row],[Impact]]="I",0,1)</f>
        <v>0</v>
      </c>
      <c r="O1614" s="2">
        <f>VLOOKUP($F1614,Experiment!$A$2:$U$90,MATCH(Results!O$1,Experiment!$A$1:$U$1,0),FALSE)</f>
        <v>-90</v>
      </c>
      <c r="P1614" s="3">
        <f>VLOOKUP($F1614,Experiment!$A$2:$U$90,MATCH(Results!P$1,Experiment!$A$1:$U$1,0),FALSE)</f>
        <v>0.5</v>
      </c>
      <c r="Q1614" s="2">
        <f>VLOOKUP($F1614,Experiment!$A$2:$U$90,MATCH(Results!Q$1,Experiment!$A$1:$U$1,0),FALSE)</f>
        <v>180</v>
      </c>
      <c r="R1614" s="3">
        <f>VLOOKUP($F1614,Experiment!$A$2:$U$90,MATCH(Results!R$1,Experiment!$A$1:$U$1,0),FALSE)</f>
        <v>0.5</v>
      </c>
      <c r="S1614" s="2">
        <f>VLOOKUP($F1614,Experiment!$A$2:$U$90,MATCH(Results!S$1,Experiment!$A$1:$U$1,0),FALSE)</f>
        <v>45</v>
      </c>
      <c r="T1614" s="2">
        <f>VLOOKUP($F1614,Experiment!$A$2:$U$90,MATCH(Results!T$1,Experiment!$A$1:$U$1,0),FALSE)</f>
        <v>18225</v>
      </c>
      <c r="U1614" s="2">
        <f>VLOOKUP($F1614,Experiment!$A$2:$U$90,MATCH(Results!U$1,Experiment!$A$1:$U$1,0),FALSE)</f>
        <v>135</v>
      </c>
      <c r="V1614" s="2">
        <f>VLOOKUP($F1614,Experiment!$A$2:$U$90,MATCH(Results!V$1,Experiment!$A$1:$U$1,0),FALSE)</f>
        <v>4</v>
      </c>
      <c r="W1614" s="3">
        <f>VLOOKUP($F1614,Experiment!$A$2:$U$90,MATCH(Results!W$1,Experiment!$A$1:$U$1,0),FALSE)</f>
        <v>0.75</v>
      </c>
      <c r="X1614" s="3">
        <f>VLOOKUP($F1614,Experiment!$A$2:$U$90,MATCH(Results!X$1,Experiment!$A$1:$U$1,0),FALSE)</f>
        <v>0.25</v>
      </c>
      <c r="Y1614" s="2">
        <f>VLOOKUP($F1614,Experiment!$A$2:$U$90,MATCH(Results!Y$1,Experiment!$A$1:$U$1,0),FALSE)</f>
        <v>2</v>
      </c>
      <c r="Z1614" s="3">
        <f>VLOOKUP($F1614,Experiment!$A$2:$U$90,MATCH(Results!Z$1,Experiment!$A$1:$U$1,0),FALSE)</f>
        <v>0.05</v>
      </c>
      <c r="AA1614" s="3">
        <f>VLOOKUP($F1614,Experiment!$A$2:$U$90,MATCH(Results!AA$1,Experiment!$A$1:$U$1,0),FALSE)</f>
        <v>0.2</v>
      </c>
      <c r="AB1614" s="3">
        <f>VLOOKUP($F1614,Experiment!$A$2:$U$90,MATCH(Results!AB$1,Experiment!$A$1:$U$1,0),FALSE)</f>
        <v>0.42499999999999999</v>
      </c>
      <c r="AC1614" s="3">
        <f>VLOOKUP($F1614,Experiment!$A$2:$U$90,MATCH(Results!AC$1,Experiment!$A$1:$U$1,0),FALSE)</f>
        <v>0.57499999999999996</v>
      </c>
      <c r="AD1614" s="2">
        <f>VLOOKUP($F1614,Experiment!$A$2:$U$90,MATCH(Results!AD$1,Experiment!$A$1:$U$1,0),FALSE)</f>
        <v>65.249999999999986</v>
      </c>
      <c r="AE1614" s="2">
        <f>VLOOKUP($F1614,Experiment!$A$2:$U$90,MATCH(Results!AE$1,Experiment!$A$1:$U$1,0),FALSE)</f>
        <v>17814.9375</v>
      </c>
      <c r="AF1614" s="2">
        <f>VLOOKUP($F1614,Experiment!$A$2:$U$90,MATCH(Results!AF$1,Experiment!$A$1:$U$1,0),FALSE)</f>
        <v>133.47260954967501</v>
      </c>
      <c r="AG1614" s="3">
        <f>VLOOKUP($F1614,Experiment!$A$2:$W$90,MATCH(Results!AG$1,Experiment!$A$1:$W$1,0),FALSE)</f>
        <v>1</v>
      </c>
      <c r="AH1614" s="3">
        <f>VLOOKUP($F1614,Experiment!$A$2:$W$90,MATCH(Results!AH$1,Experiment!$A$1:$W$1,0),FALSE)</f>
        <v>0.57499999999999996</v>
      </c>
      <c r="AI1614" s="3">
        <f>VLOOKUP($F1614,Experiment!$A$2:$X$90,MATCH(Results!AI$1,Experiment!$A$1:$X$1,0),FALSE)</f>
        <v>0.42500000000000004</v>
      </c>
      <c r="AJ1614" s="2">
        <f>Table1[[#This Row],[Gain]]^Table1[[#This Row],[θ]]</f>
        <v>180</v>
      </c>
      <c r="AK1614" s="2">
        <f>-Table1[[#This Row],[λ]]*-Table1[[#This Row],[Loss]]^Table1[[#This Row],[θ]]</f>
        <v>180</v>
      </c>
      <c r="AL1614" s="2">
        <f>Table1[[#This Row],[v_n_w_g]]-Table1[[#This Row],[v_n_w_l]]</f>
        <v>0</v>
      </c>
      <c r="AM1614" s="2">
        <f>IF(Table1[[#This Row],[diff_v]]&gt;=1,1,0)</f>
        <v>0</v>
      </c>
    </row>
    <row r="1615" spans="1:39" hidden="1" x14ac:dyDescent="0.3">
      <c r="A1615">
        <v>62</v>
      </c>
      <c r="B1615" t="s">
        <v>48</v>
      </c>
      <c r="C1615" s="22">
        <f>VLOOKUP(Table1[[#This Row],[Subject]],'Subject Profile'!$A$2:$E$8,4,FALSE)</f>
        <v>1</v>
      </c>
      <c r="D1615" s="22">
        <f>VLOOKUP(Table1[[#This Row],[Subject]],'Subject Profile'!$A$2:$E$8,5,FALSE)</f>
        <v>-2</v>
      </c>
      <c r="E1615" t="s">
        <v>109</v>
      </c>
      <c r="F1615" t="s">
        <v>77</v>
      </c>
      <c r="G1615" t="s">
        <v>5</v>
      </c>
      <c r="H1615">
        <f>IF(Table1[[#This Row],[decision]]="accept",1,0)</f>
        <v>0</v>
      </c>
      <c r="I1615">
        <v>0</v>
      </c>
      <c r="J1615">
        <v>260</v>
      </c>
      <c r="K1615">
        <v>1665042080</v>
      </c>
      <c r="L1615">
        <v>8</v>
      </c>
      <c r="M1615" t="str">
        <f>VLOOKUP($F1615,Experiment!$A$2:$U$90,MATCH(Results!M$1,Experiment!$A$1:$U$1,0)+1,FALSE)</f>
        <v>G</v>
      </c>
      <c r="N1615">
        <f>IF(Table1[[#This Row],[Impact]]="I",0,1)</f>
        <v>1</v>
      </c>
      <c r="O1615" s="2">
        <f>VLOOKUP($F1615,Experiment!$A$2:$U$90,MATCH(Results!O$1,Experiment!$A$1:$U$1,0),FALSE)</f>
        <v>-50</v>
      </c>
      <c r="P1615" s="3">
        <f>VLOOKUP($F1615,Experiment!$A$2:$U$90,MATCH(Results!P$1,Experiment!$A$1:$U$1,0),FALSE)</f>
        <v>0.5</v>
      </c>
      <c r="Q1615" s="2">
        <f>VLOOKUP($F1615,Experiment!$A$2:$U$90,MATCH(Results!Q$1,Experiment!$A$1:$U$1,0),FALSE)</f>
        <v>70</v>
      </c>
      <c r="R1615" s="3">
        <f>VLOOKUP($F1615,Experiment!$A$2:$U$90,MATCH(Results!R$1,Experiment!$A$1:$U$1,0),FALSE)</f>
        <v>0.5</v>
      </c>
      <c r="S1615" s="2">
        <f>VLOOKUP($F1615,Experiment!$A$2:$U$90,MATCH(Results!S$1,Experiment!$A$1:$U$1,0),FALSE)</f>
        <v>10</v>
      </c>
      <c r="T1615" s="2">
        <f>VLOOKUP($F1615,Experiment!$A$2:$U$90,MATCH(Results!T$1,Experiment!$A$1:$U$1,0),FALSE)</f>
        <v>3600</v>
      </c>
      <c r="U1615" s="2">
        <f>VLOOKUP($F1615,Experiment!$A$2:$U$90,MATCH(Results!U$1,Experiment!$A$1:$U$1,0),FALSE)</f>
        <v>60</v>
      </c>
      <c r="V1615" s="2">
        <f>VLOOKUP($F1615,Experiment!$A$2:$U$90,MATCH(Results!V$1,Experiment!$A$1:$U$1,0),FALSE)</f>
        <v>4</v>
      </c>
      <c r="W1615" s="3">
        <f>VLOOKUP($F1615,Experiment!$A$2:$U$90,MATCH(Results!W$1,Experiment!$A$1:$U$1,0),FALSE)</f>
        <v>0.25</v>
      </c>
      <c r="X1615" s="3">
        <f>VLOOKUP($F1615,Experiment!$A$2:$U$90,MATCH(Results!X$1,Experiment!$A$1:$U$1,0),FALSE)</f>
        <v>0.75</v>
      </c>
      <c r="Y1615" s="2">
        <f>VLOOKUP($F1615,Experiment!$A$2:$U$90,MATCH(Results!Y$1,Experiment!$A$1:$U$1,0),FALSE)</f>
        <v>2</v>
      </c>
      <c r="Z1615" s="3">
        <f>VLOOKUP($F1615,Experiment!$A$2:$U$90,MATCH(Results!Z$1,Experiment!$A$1:$U$1,0),FALSE)</f>
        <v>0.5</v>
      </c>
      <c r="AA1615" s="3">
        <f>VLOOKUP($F1615,Experiment!$A$2:$U$90,MATCH(Results!AA$1,Experiment!$A$1:$U$1,0),FALSE)</f>
        <v>0.25</v>
      </c>
      <c r="AB1615" s="3">
        <f>VLOOKUP($F1615,Experiment!$A$2:$U$90,MATCH(Results!AB$1,Experiment!$A$1:$U$1,0),FALSE)</f>
        <v>0.625</v>
      </c>
      <c r="AC1615" s="3">
        <f>VLOOKUP($F1615,Experiment!$A$2:$U$90,MATCH(Results!AC$1,Experiment!$A$1:$U$1,0),FALSE)</f>
        <v>0.375</v>
      </c>
      <c r="AD1615" s="2">
        <f>VLOOKUP($F1615,Experiment!$A$2:$U$90,MATCH(Results!AD$1,Experiment!$A$1:$U$1,0),FALSE)</f>
        <v>-5</v>
      </c>
      <c r="AE1615" s="2">
        <f>VLOOKUP($F1615,Experiment!$A$2:$U$90,MATCH(Results!AE$1,Experiment!$A$1:$U$1,0),FALSE)</f>
        <v>3375</v>
      </c>
      <c r="AF1615" s="2">
        <f>VLOOKUP($F1615,Experiment!$A$2:$U$90,MATCH(Results!AF$1,Experiment!$A$1:$U$1,0),FALSE)</f>
        <v>58.094750193111253</v>
      </c>
      <c r="AG1615" s="3">
        <f>VLOOKUP($F1615,Experiment!$A$2:$W$90,MATCH(Results!AG$1,Experiment!$A$1:$W$1,0),FALSE)</f>
        <v>0.82730419370997643</v>
      </c>
      <c r="AH1615" s="3">
        <f>VLOOKUP($F1615,Experiment!$A$2:$W$90,MATCH(Results!AH$1,Experiment!$A$1:$W$1,0),FALSE)</f>
        <v>0.38648875795104182</v>
      </c>
      <c r="AI1615" s="3">
        <f>VLOOKUP($F1615,Experiment!$A$2:$X$90,MATCH(Results!AI$1,Experiment!$A$1:$X$1,0),FALSE)</f>
        <v>0.61351124204895813</v>
      </c>
      <c r="AJ1615" s="2">
        <f>Table1[[#This Row],[Gain]]^Table1[[#This Row],[θ]]</f>
        <v>70</v>
      </c>
      <c r="AK1615" s="2">
        <f>-Table1[[#This Row],[λ]]*-Table1[[#This Row],[Loss]]^Table1[[#This Row],[θ]]</f>
        <v>100</v>
      </c>
      <c r="AL1615" s="2">
        <f>Table1[[#This Row],[v_n_w_g]]-Table1[[#This Row],[v_n_w_l]]</f>
        <v>-30</v>
      </c>
      <c r="AM1615" s="2">
        <f>IF(Table1[[#This Row],[diff_v]]&gt;=1,1,0)</f>
        <v>0</v>
      </c>
    </row>
    <row r="1616" spans="1:39" hidden="1" x14ac:dyDescent="0.3">
      <c r="A1616">
        <v>63</v>
      </c>
      <c r="B1616" t="s">
        <v>48</v>
      </c>
      <c r="C1616" s="22">
        <f>VLOOKUP(Table1[[#This Row],[Subject]],'Subject Profile'!$A$2:$E$8,4,FALSE)</f>
        <v>1</v>
      </c>
      <c r="D1616" s="22">
        <f>VLOOKUP(Table1[[#This Row],[Subject]],'Subject Profile'!$A$2:$E$8,5,FALSE)</f>
        <v>-2</v>
      </c>
      <c r="E1616" t="s">
        <v>109</v>
      </c>
      <c r="F1616" t="s">
        <v>65</v>
      </c>
      <c r="G1616" t="s">
        <v>7</v>
      </c>
      <c r="H1616">
        <f>IF(Table1[[#This Row],[decision]]="accept",1,0)</f>
        <v>1</v>
      </c>
      <c r="I1616">
        <v>-10</v>
      </c>
      <c r="J1616">
        <v>250</v>
      </c>
      <c r="K1616">
        <v>1665042085</v>
      </c>
      <c r="L1616">
        <v>5</v>
      </c>
      <c r="M1616" t="str">
        <f>VLOOKUP($F1616,Experiment!$A$2:$U$90,MATCH(Results!M$1,Experiment!$A$1:$U$1,0)+1,FALSE)</f>
        <v>G</v>
      </c>
      <c r="N1616">
        <f>IF(Table1[[#This Row],[Impact]]="I",0,1)</f>
        <v>1</v>
      </c>
      <c r="O1616" s="2">
        <f>VLOOKUP($F1616,Experiment!$A$2:$U$90,MATCH(Results!O$1,Experiment!$A$1:$U$1,0),FALSE)</f>
        <v>-10</v>
      </c>
      <c r="P1616" s="3">
        <f>VLOOKUP($F1616,Experiment!$A$2:$U$90,MATCH(Results!P$1,Experiment!$A$1:$U$1,0),FALSE)</f>
        <v>0.5</v>
      </c>
      <c r="Q1616" s="2">
        <f>VLOOKUP($F1616,Experiment!$A$2:$U$90,MATCH(Results!Q$1,Experiment!$A$1:$U$1,0),FALSE)</f>
        <v>10</v>
      </c>
      <c r="R1616" s="3">
        <f>VLOOKUP($F1616,Experiment!$A$2:$U$90,MATCH(Results!R$1,Experiment!$A$1:$U$1,0),FALSE)</f>
        <v>0.5</v>
      </c>
      <c r="S1616" s="2">
        <f>VLOOKUP($F1616,Experiment!$A$2:$U$90,MATCH(Results!S$1,Experiment!$A$1:$U$1,0),FALSE)</f>
        <v>0</v>
      </c>
      <c r="T1616" s="2">
        <f>VLOOKUP($F1616,Experiment!$A$2:$U$90,MATCH(Results!T$1,Experiment!$A$1:$U$1,0),FALSE)</f>
        <v>100</v>
      </c>
      <c r="U1616" s="2">
        <f>VLOOKUP($F1616,Experiment!$A$2:$U$90,MATCH(Results!U$1,Experiment!$A$1:$U$1,0),FALSE)</f>
        <v>10</v>
      </c>
      <c r="V1616" s="2">
        <f>VLOOKUP($F1616,Experiment!$A$2:$U$90,MATCH(Results!V$1,Experiment!$A$1:$U$1,0),FALSE)</f>
        <v>2</v>
      </c>
      <c r="W1616" s="3">
        <f>VLOOKUP($F1616,Experiment!$A$2:$U$90,MATCH(Results!W$1,Experiment!$A$1:$U$1,0),FALSE)</f>
        <v>0.25</v>
      </c>
      <c r="X1616" s="3">
        <f>VLOOKUP($F1616,Experiment!$A$2:$U$90,MATCH(Results!X$1,Experiment!$A$1:$U$1,0),FALSE)</f>
        <v>0.75</v>
      </c>
      <c r="Y1616" s="2">
        <f>VLOOKUP($F1616,Experiment!$A$2:$U$90,MATCH(Results!Y$1,Experiment!$A$1:$U$1,0),FALSE)</f>
        <v>1</v>
      </c>
      <c r="Z1616" s="3">
        <f>VLOOKUP($F1616,Experiment!$A$2:$U$90,MATCH(Results!Z$1,Experiment!$A$1:$U$1,0),FALSE)</f>
        <v>0.25</v>
      </c>
      <c r="AA1616" s="3">
        <f>VLOOKUP($F1616,Experiment!$A$2:$U$90,MATCH(Results!AA$1,Experiment!$A$1:$U$1,0),FALSE)</f>
        <v>0.5</v>
      </c>
      <c r="AB1616" s="3">
        <f>VLOOKUP($F1616,Experiment!$A$2:$U$90,MATCH(Results!AB$1,Experiment!$A$1:$U$1,0),FALSE)</f>
        <v>0.375</v>
      </c>
      <c r="AC1616" s="3">
        <f>VLOOKUP($F1616,Experiment!$A$2:$U$90,MATCH(Results!AC$1,Experiment!$A$1:$U$1,0),FALSE)</f>
        <v>0.625</v>
      </c>
      <c r="AD1616" s="2">
        <f>VLOOKUP($F1616,Experiment!$A$2:$U$90,MATCH(Results!AD$1,Experiment!$A$1:$U$1,0),FALSE)</f>
        <v>2.5</v>
      </c>
      <c r="AE1616" s="2">
        <f>VLOOKUP($F1616,Experiment!$A$2:$U$90,MATCH(Results!AE$1,Experiment!$A$1:$U$1,0),FALSE)</f>
        <v>93.75</v>
      </c>
      <c r="AF1616" s="2">
        <f>VLOOKUP($F1616,Experiment!$A$2:$U$90,MATCH(Results!AF$1,Experiment!$A$1:$U$1,0),FALSE)</f>
        <v>9.6824583655185421</v>
      </c>
      <c r="AG1616" s="3">
        <f>VLOOKUP($F1616,Experiment!$A$2:$W$90,MATCH(Results!AG$1,Experiment!$A$1:$W$1,0),FALSE)</f>
        <v>1</v>
      </c>
      <c r="AH1616" s="3">
        <f>VLOOKUP($F1616,Experiment!$A$2:$W$90,MATCH(Results!AH$1,Experiment!$A$1:$W$1,0),FALSE)</f>
        <v>0.625</v>
      </c>
      <c r="AI1616" s="3">
        <f>VLOOKUP($F1616,Experiment!$A$2:$X$90,MATCH(Results!AI$1,Experiment!$A$1:$X$1,0),FALSE)</f>
        <v>0.375</v>
      </c>
      <c r="AJ1616" s="2">
        <f>Table1[[#This Row],[Gain]]^Table1[[#This Row],[θ]]</f>
        <v>10</v>
      </c>
      <c r="AK1616" s="2">
        <f>-Table1[[#This Row],[λ]]*-Table1[[#This Row],[Loss]]^Table1[[#This Row],[θ]]</f>
        <v>20</v>
      </c>
      <c r="AL1616" s="2">
        <f>Table1[[#This Row],[v_n_w_g]]-Table1[[#This Row],[v_n_w_l]]</f>
        <v>-10</v>
      </c>
      <c r="AM1616" s="2">
        <f>IF(Table1[[#This Row],[diff_v]]&gt;=1,1,0)</f>
        <v>0</v>
      </c>
    </row>
    <row r="1617" spans="1:39" hidden="1" x14ac:dyDescent="0.3">
      <c r="A1617">
        <v>64</v>
      </c>
      <c r="B1617" t="s">
        <v>48</v>
      </c>
      <c r="C1617" s="22">
        <f>VLOOKUP(Table1[[#This Row],[Subject]],'Subject Profile'!$A$2:$E$8,4,FALSE)</f>
        <v>1</v>
      </c>
      <c r="D1617" s="22">
        <f>VLOOKUP(Table1[[#This Row],[Subject]],'Subject Profile'!$A$2:$E$8,5,FALSE)</f>
        <v>-2</v>
      </c>
      <c r="E1617" t="s">
        <v>109</v>
      </c>
      <c r="F1617" t="s">
        <v>55</v>
      </c>
      <c r="G1617" t="s">
        <v>56</v>
      </c>
      <c r="H1617">
        <f>IF(Table1[[#This Row],[decision]]="accept",1,0)</f>
        <v>0</v>
      </c>
      <c r="I1617">
        <v>0</v>
      </c>
      <c r="J1617">
        <v>250</v>
      </c>
      <c r="K1617">
        <v>1665042093</v>
      </c>
      <c r="L1617">
        <v>8</v>
      </c>
      <c r="M1617" t="str">
        <f>VLOOKUP($F1617,Experiment!$A$2:$U$90,MATCH(Results!M$1,Experiment!$A$1:$U$1,0)+1,FALSE)</f>
        <v>R</v>
      </c>
      <c r="N1617">
        <f>IF(Table1[[#This Row],[Impact]]="I",0,1)</f>
        <v>1</v>
      </c>
      <c r="O1617" s="2">
        <f>VLOOKUP($F1617,Experiment!$A$2:$U$90,MATCH(Results!O$1,Experiment!$A$1:$U$1,0),FALSE)</f>
        <v>0</v>
      </c>
      <c r="P1617" s="3">
        <f>VLOOKUP($F1617,Experiment!$A$2:$U$90,MATCH(Results!P$1,Experiment!$A$1:$U$1,0),FALSE)</f>
        <v>0</v>
      </c>
      <c r="Q1617" s="2">
        <f>VLOOKUP($F1617,Experiment!$A$2:$U$90,MATCH(Results!Q$1,Experiment!$A$1:$U$1,0),FALSE)</f>
        <v>0</v>
      </c>
      <c r="R1617" s="3">
        <f>VLOOKUP($F1617,Experiment!$A$2:$U$90,MATCH(Results!R$1,Experiment!$A$1:$U$1,0),FALSE)</f>
        <v>0</v>
      </c>
      <c r="S1617" s="2">
        <f>VLOOKUP($F1617,Experiment!$A$2:$U$90,MATCH(Results!S$1,Experiment!$A$1:$U$1,0),FALSE)</f>
        <v>0</v>
      </c>
      <c r="T1617" s="2">
        <f>VLOOKUP($F1617,Experiment!$A$2:$U$90,MATCH(Results!T$1,Experiment!$A$1:$U$1,0),FALSE)</f>
        <v>0</v>
      </c>
      <c r="U1617" s="2">
        <f>VLOOKUP($F1617,Experiment!$A$2:$U$90,MATCH(Results!U$1,Experiment!$A$1:$U$1,0),FALSE)</f>
        <v>0</v>
      </c>
      <c r="V1617" s="2">
        <f>VLOOKUP($F1617,Experiment!$A$2:$U$90,MATCH(Results!V$1,Experiment!$A$1:$U$1,0),FALSE)</f>
        <v>0</v>
      </c>
      <c r="W1617" s="3">
        <f>VLOOKUP($F1617,Experiment!$A$2:$U$90,MATCH(Results!W$1,Experiment!$A$1:$U$1,0),FALSE)</f>
        <v>0</v>
      </c>
      <c r="X1617" s="3">
        <f>VLOOKUP($F1617,Experiment!$A$2:$U$90,MATCH(Results!X$1,Experiment!$A$1:$U$1,0),FALSE)</f>
        <v>0</v>
      </c>
      <c r="Y1617" s="2">
        <f>VLOOKUP($F1617,Experiment!$A$2:$U$90,MATCH(Results!Y$1,Experiment!$A$1:$U$1,0),FALSE)</f>
        <v>0</v>
      </c>
      <c r="Z1617" s="3">
        <f>VLOOKUP($F1617,Experiment!$A$2:$U$90,MATCH(Results!Z$1,Experiment!$A$1:$U$1,0),FALSE)</f>
        <v>0</v>
      </c>
      <c r="AA1617" s="3">
        <f>VLOOKUP($F1617,Experiment!$A$2:$U$90,MATCH(Results!AA$1,Experiment!$A$1:$U$1,0),FALSE)</f>
        <v>0</v>
      </c>
      <c r="AB1617" s="3">
        <f>VLOOKUP($F1617,Experiment!$A$2:$U$90,MATCH(Results!AB$1,Experiment!$A$1:$U$1,0),FALSE)</f>
        <v>0</v>
      </c>
      <c r="AC1617" s="3">
        <f>VLOOKUP($F1617,Experiment!$A$2:$U$90,MATCH(Results!AC$1,Experiment!$A$1:$U$1,0),FALSE)</f>
        <v>0</v>
      </c>
      <c r="AD1617" s="2">
        <f>VLOOKUP($F1617,Experiment!$A$2:$U$90,MATCH(Results!AD$1,Experiment!$A$1:$U$1,0),FALSE)</f>
        <v>0</v>
      </c>
      <c r="AE1617" s="2">
        <f>VLOOKUP($F1617,Experiment!$A$2:$U$90,MATCH(Results!AE$1,Experiment!$A$1:$U$1,0),FALSE)</f>
        <v>0</v>
      </c>
      <c r="AF1617" s="2">
        <f>VLOOKUP($F1617,Experiment!$A$2:$U$90,MATCH(Results!AF$1,Experiment!$A$1:$U$1,0),FALSE)</f>
        <v>0</v>
      </c>
      <c r="AG1617" s="2"/>
      <c r="AH1617" s="3">
        <f>VLOOKUP($F1617,Experiment!$A$2:$W$90,MATCH(Results!AH$1,Experiment!$A$1:$W$1,0),FALSE)</f>
        <v>0</v>
      </c>
      <c r="AI1617" s="2">
        <f>VLOOKUP($F1617,Experiment!$A$2:$X$90,MATCH(Results!AI$1,Experiment!$A$1:$X$1,0),FALSE)</f>
        <v>0</v>
      </c>
      <c r="AJ1617" s="2">
        <f>Table1[[#This Row],[Gain]]^Table1[[#This Row],[θ]]</f>
        <v>0</v>
      </c>
      <c r="AK1617" s="2">
        <f>-Table1[[#This Row],[λ]]*-Table1[[#This Row],[Loss]]^Table1[[#This Row],[θ]]</f>
        <v>0</v>
      </c>
      <c r="AL1617" s="2">
        <f>Table1[[#This Row],[v_n_w_g]]-Table1[[#This Row],[v_n_w_l]]</f>
        <v>0</v>
      </c>
      <c r="AM1617" s="2">
        <f>IF(Table1[[#This Row],[diff_v]]&gt;=1,1,0)</f>
        <v>0</v>
      </c>
    </row>
    <row r="1618" spans="1:39" hidden="1" x14ac:dyDescent="0.3">
      <c r="A1618">
        <v>0</v>
      </c>
      <c r="B1618" t="s">
        <v>48</v>
      </c>
      <c r="C1618" s="22">
        <f>VLOOKUP(Table1[[#This Row],[Subject]],'Subject Profile'!$A$2:$E$8,4,FALSE)</f>
        <v>1</v>
      </c>
      <c r="D1618" s="22">
        <f>VLOOKUP(Table1[[#This Row],[Subject]],'Subject Profile'!$A$2:$E$8,5,FALSE)</f>
        <v>-2</v>
      </c>
      <c r="E1618" t="s">
        <v>110</v>
      </c>
      <c r="F1618" t="s">
        <v>82</v>
      </c>
      <c r="G1618" t="s">
        <v>5</v>
      </c>
      <c r="H1618">
        <f>IF(Table1[[#This Row],[decision]]="accept",1,0)</f>
        <v>0</v>
      </c>
      <c r="I1618">
        <v>0</v>
      </c>
      <c r="J1618">
        <v>500</v>
      </c>
      <c r="K1618">
        <v>1665042147</v>
      </c>
      <c r="L1618" t="s">
        <v>136</v>
      </c>
      <c r="M1618" t="str">
        <f>VLOOKUP($F1618,Experiment!$A$2:$U$90,MATCH(Results!M$1,Experiment!$A$1:$U$1,0)+1,FALSE)</f>
        <v>G</v>
      </c>
      <c r="N1618">
        <f>IF(Table1[[#This Row],[Impact]]="I",0,1)</f>
        <v>1</v>
      </c>
      <c r="O1618" s="2">
        <f>VLOOKUP($F1618,Experiment!$A$2:$U$90,MATCH(Results!O$1,Experiment!$A$1:$U$1,0),FALSE)</f>
        <v>-10</v>
      </c>
      <c r="P1618" s="3">
        <f>VLOOKUP($F1618,Experiment!$A$2:$U$90,MATCH(Results!P$1,Experiment!$A$1:$U$1,0),FALSE)</f>
        <v>0.5</v>
      </c>
      <c r="Q1618" s="2">
        <f>VLOOKUP($F1618,Experiment!$A$2:$U$90,MATCH(Results!Q$1,Experiment!$A$1:$U$1,0),FALSE)</f>
        <v>0</v>
      </c>
      <c r="R1618" s="3">
        <f>VLOOKUP($F1618,Experiment!$A$2:$U$90,MATCH(Results!R$1,Experiment!$A$1:$U$1,0),FALSE)</f>
        <v>0.5</v>
      </c>
      <c r="S1618" s="2">
        <f>VLOOKUP($F1618,Experiment!$A$2:$U$90,MATCH(Results!S$1,Experiment!$A$1:$U$1,0),FALSE)</f>
        <v>-5</v>
      </c>
      <c r="T1618" s="2">
        <f>VLOOKUP($F1618,Experiment!$A$2:$U$90,MATCH(Results!T$1,Experiment!$A$1:$U$1,0),FALSE)</f>
        <v>25</v>
      </c>
      <c r="U1618" s="2">
        <f>VLOOKUP($F1618,Experiment!$A$2:$U$90,MATCH(Results!U$1,Experiment!$A$1:$U$1,0),FALSE)</f>
        <v>5</v>
      </c>
      <c r="V1618" s="2">
        <f>VLOOKUP($F1618,Experiment!$A$2:$U$90,MATCH(Results!V$1,Experiment!$A$1:$U$1,0),FALSE)</f>
        <v>2</v>
      </c>
      <c r="W1618" s="3">
        <f>VLOOKUP($F1618,Experiment!$A$2:$U$90,MATCH(Results!W$1,Experiment!$A$1:$U$1,0),FALSE)</f>
        <v>0.25</v>
      </c>
      <c r="X1618" s="3">
        <f>VLOOKUP($F1618,Experiment!$A$2:$U$90,MATCH(Results!X$1,Experiment!$A$1:$U$1,0),FALSE)</f>
        <v>0.75</v>
      </c>
      <c r="Y1618" s="2">
        <f>VLOOKUP($F1618,Experiment!$A$2:$U$90,MATCH(Results!Y$1,Experiment!$A$1:$U$1,0),FALSE)</f>
        <v>2</v>
      </c>
      <c r="Z1618" s="3">
        <f>VLOOKUP($F1618,Experiment!$A$2:$U$90,MATCH(Results!Z$1,Experiment!$A$1:$U$1,0),FALSE)</f>
        <v>0.5</v>
      </c>
      <c r="AA1618" s="3">
        <f>VLOOKUP($F1618,Experiment!$A$2:$U$90,MATCH(Results!AA$1,Experiment!$A$1:$U$1,0),FALSE)</f>
        <v>0.25</v>
      </c>
      <c r="AB1618" s="3">
        <f>VLOOKUP($F1618,Experiment!$A$2:$U$90,MATCH(Results!AB$1,Experiment!$A$1:$U$1,0),FALSE)</f>
        <v>0.625</v>
      </c>
      <c r="AC1618" s="3">
        <f>VLOOKUP($F1618,Experiment!$A$2:$U$90,MATCH(Results!AC$1,Experiment!$A$1:$U$1,0),FALSE)</f>
        <v>0.375</v>
      </c>
      <c r="AD1618" s="2">
        <f>VLOOKUP($F1618,Experiment!$A$2:$U$90,MATCH(Results!AD$1,Experiment!$A$1:$U$1,0),FALSE)</f>
        <v>-6.25</v>
      </c>
      <c r="AE1618" s="2">
        <f>VLOOKUP($F1618,Experiment!$A$2:$U$90,MATCH(Results!AE$1,Experiment!$A$1:$U$1,0),FALSE)</f>
        <v>23.4375</v>
      </c>
      <c r="AF1618" s="2">
        <f>VLOOKUP($F1618,Experiment!$A$2:$U$90,MATCH(Results!AF$1,Experiment!$A$1:$U$1,0),FALSE)</f>
        <v>4.8412291827592711</v>
      </c>
      <c r="AG1618" s="3">
        <f>VLOOKUP($F1618,Experiment!$A$2:$W$90,MATCH(Results!AG$1,Experiment!$A$1:$W$1,0),FALSE)</f>
        <v>0.82730419370997643</v>
      </c>
      <c r="AH1618" s="3">
        <f>VLOOKUP($F1618,Experiment!$A$2:$W$90,MATCH(Results!AH$1,Experiment!$A$1:$W$1,0),FALSE)</f>
        <v>0.38648875795104182</v>
      </c>
      <c r="AI1618" s="3">
        <f>VLOOKUP($F1618,Experiment!$A$2:$X$90,MATCH(Results!AI$1,Experiment!$A$1:$X$1,0),FALSE)</f>
        <v>0.61351124204895813</v>
      </c>
      <c r="AJ1618" s="2">
        <f>Table1[[#This Row],[Gain]]^Table1[[#This Row],[θ]]</f>
        <v>0</v>
      </c>
      <c r="AK1618" s="2">
        <f>-Table1[[#This Row],[λ]]*-Table1[[#This Row],[Loss]]^Table1[[#This Row],[θ]]</f>
        <v>20</v>
      </c>
      <c r="AL1618" s="2">
        <f>Table1[[#This Row],[v_n_w_g]]-Table1[[#This Row],[v_n_w_l]]</f>
        <v>-20</v>
      </c>
      <c r="AM1618" s="2">
        <f>IF(Table1[[#This Row],[diff_v]]&gt;=1,1,0)</f>
        <v>0</v>
      </c>
    </row>
    <row r="1619" spans="1:39" hidden="1" x14ac:dyDescent="0.3">
      <c r="A1619">
        <v>1</v>
      </c>
      <c r="B1619" t="s">
        <v>48</v>
      </c>
      <c r="C1619" s="22">
        <f>VLOOKUP(Table1[[#This Row],[Subject]],'Subject Profile'!$A$2:$E$8,4,FALSE)</f>
        <v>1</v>
      </c>
      <c r="D1619" s="22">
        <f>VLOOKUP(Table1[[#This Row],[Subject]],'Subject Profile'!$A$2:$E$8,5,FALSE)</f>
        <v>-2</v>
      </c>
      <c r="E1619" t="s">
        <v>110</v>
      </c>
      <c r="F1619" t="s">
        <v>100</v>
      </c>
      <c r="G1619" t="s">
        <v>7</v>
      </c>
      <c r="H1619">
        <f>IF(Table1[[#This Row],[decision]]="accept",1,0)</f>
        <v>1</v>
      </c>
      <c r="I1619">
        <v>-50</v>
      </c>
      <c r="J1619">
        <v>450</v>
      </c>
      <c r="K1619">
        <v>1665042154</v>
      </c>
      <c r="L1619">
        <v>7</v>
      </c>
      <c r="M1619" t="str">
        <f>VLOOKUP($F1619,Experiment!$A$2:$U$90,MATCH(Results!M$1,Experiment!$A$1:$U$1,0)+1,FALSE)</f>
        <v>I</v>
      </c>
      <c r="N1619">
        <f>IF(Table1[[#This Row],[Impact]]="I",0,1)</f>
        <v>0</v>
      </c>
      <c r="O1619" s="2">
        <f>VLOOKUP($F1619,Experiment!$A$2:$U$90,MATCH(Results!O$1,Experiment!$A$1:$U$1,0),FALSE)</f>
        <v>-50</v>
      </c>
      <c r="P1619" s="3">
        <f>VLOOKUP($F1619,Experiment!$A$2:$U$90,MATCH(Results!P$1,Experiment!$A$1:$U$1,0),FALSE)</f>
        <v>0.5</v>
      </c>
      <c r="Q1619" s="2">
        <f>VLOOKUP($F1619,Experiment!$A$2:$U$90,MATCH(Results!Q$1,Experiment!$A$1:$U$1,0),FALSE)</f>
        <v>50</v>
      </c>
      <c r="R1619" s="3">
        <f>VLOOKUP($F1619,Experiment!$A$2:$U$90,MATCH(Results!R$1,Experiment!$A$1:$U$1,0),FALSE)</f>
        <v>0.5</v>
      </c>
      <c r="S1619" s="2">
        <f>VLOOKUP($F1619,Experiment!$A$2:$U$90,MATCH(Results!S$1,Experiment!$A$1:$U$1,0),FALSE)</f>
        <v>0</v>
      </c>
      <c r="T1619" s="2">
        <f>VLOOKUP($F1619,Experiment!$A$2:$U$90,MATCH(Results!T$1,Experiment!$A$1:$U$1,0),FALSE)</f>
        <v>2500</v>
      </c>
      <c r="U1619" s="2">
        <f>VLOOKUP($F1619,Experiment!$A$2:$U$90,MATCH(Results!U$1,Experiment!$A$1:$U$1,0),FALSE)</f>
        <v>50</v>
      </c>
      <c r="V1619" s="2">
        <f>VLOOKUP($F1619,Experiment!$A$2:$U$90,MATCH(Results!V$1,Experiment!$A$1:$U$1,0),FALSE)</f>
        <v>2</v>
      </c>
      <c r="W1619" s="3">
        <f>VLOOKUP($F1619,Experiment!$A$2:$U$90,MATCH(Results!W$1,Experiment!$A$1:$U$1,0),FALSE)</f>
        <v>0.25</v>
      </c>
      <c r="X1619" s="3">
        <f>VLOOKUP($F1619,Experiment!$A$2:$U$90,MATCH(Results!X$1,Experiment!$A$1:$U$1,0),FALSE)</f>
        <v>0.75</v>
      </c>
      <c r="Y1619" s="2">
        <f>VLOOKUP($F1619,Experiment!$A$2:$U$90,MATCH(Results!Y$1,Experiment!$A$1:$U$1,0),FALSE)</f>
        <v>2</v>
      </c>
      <c r="Z1619" s="3">
        <f>VLOOKUP($F1619,Experiment!$A$2:$U$90,MATCH(Results!Z$1,Experiment!$A$1:$U$1,0),FALSE)</f>
        <v>0.5</v>
      </c>
      <c r="AA1619" s="3">
        <f>VLOOKUP($F1619,Experiment!$A$2:$U$90,MATCH(Results!AA$1,Experiment!$A$1:$U$1,0),FALSE)</f>
        <v>0.25</v>
      </c>
      <c r="AB1619" s="3">
        <f>VLOOKUP($F1619,Experiment!$A$2:$U$90,MATCH(Results!AB$1,Experiment!$A$1:$U$1,0),FALSE)</f>
        <v>0.625</v>
      </c>
      <c r="AC1619" s="3">
        <f>VLOOKUP($F1619,Experiment!$A$2:$U$90,MATCH(Results!AC$1,Experiment!$A$1:$U$1,0),FALSE)</f>
        <v>0.375</v>
      </c>
      <c r="AD1619" s="2">
        <f>VLOOKUP($F1619,Experiment!$A$2:$U$90,MATCH(Results!AD$1,Experiment!$A$1:$U$1,0),FALSE)</f>
        <v>-12.5</v>
      </c>
      <c r="AE1619" s="2">
        <f>VLOOKUP($F1619,Experiment!$A$2:$U$90,MATCH(Results!AE$1,Experiment!$A$1:$U$1,0),FALSE)</f>
        <v>2343.75</v>
      </c>
      <c r="AF1619" s="2">
        <f>VLOOKUP($F1619,Experiment!$A$2:$U$90,MATCH(Results!AF$1,Experiment!$A$1:$U$1,0),FALSE)</f>
        <v>48.412291827592711</v>
      </c>
      <c r="AG1619" s="3">
        <f>VLOOKUP($F1619,Experiment!$A$2:$W$90,MATCH(Results!AG$1,Experiment!$A$1:$W$1,0),FALSE)</f>
        <v>0.82730419370997643</v>
      </c>
      <c r="AH1619" s="3">
        <f>VLOOKUP($F1619,Experiment!$A$2:$W$90,MATCH(Results!AH$1,Experiment!$A$1:$W$1,0),FALSE)</f>
        <v>0.38648875795104182</v>
      </c>
      <c r="AI1619" s="3">
        <f>VLOOKUP($F1619,Experiment!$A$2:$X$90,MATCH(Results!AI$1,Experiment!$A$1:$X$1,0),FALSE)</f>
        <v>0.61351124204895813</v>
      </c>
      <c r="AJ1619" s="2">
        <f>Table1[[#This Row],[Gain]]^Table1[[#This Row],[θ]]</f>
        <v>50</v>
      </c>
      <c r="AK1619" s="2">
        <f>-Table1[[#This Row],[λ]]*-Table1[[#This Row],[Loss]]^Table1[[#This Row],[θ]]</f>
        <v>100</v>
      </c>
      <c r="AL1619" s="2">
        <f>Table1[[#This Row],[v_n_w_g]]-Table1[[#This Row],[v_n_w_l]]</f>
        <v>-50</v>
      </c>
      <c r="AM1619" s="2">
        <f>IF(Table1[[#This Row],[diff_v]]&gt;=1,1,0)</f>
        <v>0</v>
      </c>
    </row>
    <row r="1620" spans="1:39" hidden="1" x14ac:dyDescent="0.3">
      <c r="A1620">
        <v>2</v>
      </c>
      <c r="B1620" t="s">
        <v>48</v>
      </c>
      <c r="C1620" s="22">
        <f>VLOOKUP(Table1[[#This Row],[Subject]],'Subject Profile'!$A$2:$E$8,4,FALSE)</f>
        <v>1</v>
      </c>
      <c r="D1620" s="22">
        <f>VLOOKUP(Table1[[#This Row],[Subject]],'Subject Profile'!$A$2:$E$8,5,FALSE)</f>
        <v>-2</v>
      </c>
      <c r="E1620" t="s">
        <v>110</v>
      </c>
      <c r="F1620" t="s">
        <v>58</v>
      </c>
      <c r="G1620" t="s">
        <v>5</v>
      </c>
      <c r="H1620">
        <f>IF(Table1[[#This Row],[decision]]="accept",1,0)</f>
        <v>0</v>
      </c>
      <c r="I1620">
        <v>0</v>
      </c>
      <c r="J1620">
        <v>450</v>
      </c>
      <c r="K1620">
        <v>1665042164</v>
      </c>
      <c r="L1620">
        <v>10</v>
      </c>
      <c r="M1620" t="str">
        <f>VLOOKUP($F1620,Experiment!$A$2:$U$90,MATCH(Results!M$1,Experiment!$A$1:$U$1,0)+1,FALSE)</f>
        <v>G</v>
      </c>
      <c r="N1620">
        <f>IF(Table1[[#This Row],[Impact]]="I",0,1)</f>
        <v>1</v>
      </c>
      <c r="O1620" s="2">
        <f>VLOOKUP($F1620,Experiment!$A$2:$U$90,MATCH(Results!O$1,Experiment!$A$1:$U$1,0),FALSE)</f>
        <v>-50</v>
      </c>
      <c r="P1620" s="3">
        <f>VLOOKUP($F1620,Experiment!$A$2:$U$90,MATCH(Results!P$1,Experiment!$A$1:$U$1,0),FALSE)</f>
        <v>0.5</v>
      </c>
      <c r="Q1620" s="2">
        <f>VLOOKUP($F1620,Experiment!$A$2:$U$90,MATCH(Results!Q$1,Experiment!$A$1:$U$1,0),FALSE)</f>
        <v>50</v>
      </c>
      <c r="R1620" s="3">
        <f>VLOOKUP($F1620,Experiment!$A$2:$U$90,MATCH(Results!R$1,Experiment!$A$1:$U$1,0),FALSE)</f>
        <v>0.5</v>
      </c>
      <c r="S1620" s="2">
        <f>VLOOKUP($F1620,Experiment!$A$2:$U$90,MATCH(Results!S$1,Experiment!$A$1:$U$1,0),FALSE)</f>
        <v>0</v>
      </c>
      <c r="T1620" s="2">
        <f>VLOOKUP($F1620,Experiment!$A$2:$U$90,MATCH(Results!T$1,Experiment!$A$1:$U$1,0),FALSE)</f>
        <v>2500</v>
      </c>
      <c r="U1620" s="2">
        <f>VLOOKUP($F1620,Experiment!$A$2:$U$90,MATCH(Results!U$1,Experiment!$A$1:$U$1,0),FALSE)</f>
        <v>50</v>
      </c>
      <c r="V1620" s="2">
        <f>VLOOKUP($F1620,Experiment!$A$2:$U$90,MATCH(Results!V$1,Experiment!$A$1:$U$1,0),FALSE)</f>
        <v>2</v>
      </c>
      <c r="W1620" s="3">
        <f>VLOOKUP($F1620,Experiment!$A$2:$U$90,MATCH(Results!W$1,Experiment!$A$1:$U$1,0),FALSE)</f>
        <v>0.25</v>
      </c>
      <c r="X1620" s="3">
        <f>VLOOKUP($F1620,Experiment!$A$2:$U$90,MATCH(Results!X$1,Experiment!$A$1:$U$1,0),FALSE)</f>
        <v>0.75</v>
      </c>
      <c r="Y1620" s="2">
        <f>VLOOKUP($F1620,Experiment!$A$2:$U$90,MATCH(Results!Y$1,Experiment!$A$1:$U$1,0),FALSE)</f>
        <v>2</v>
      </c>
      <c r="Z1620" s="3">
        <f>VLOOKUP($F1620,Experiment!$A$2:$U$90,MATCH(Results!Z$1,Experiment!$A$1:$U$1,0),FALSE)</f>
        <v>0.5</v>
      </c>
      <c r="AA1620" s="3">
        <f>VLOOKUP($F1620,Experiment!$A$2:$U$90,MATCH(Results!AA$1,Experiment!$A$1:$U$1,0),FALSE)</f>
        <v>0.25</v>
      </c>
      <c r="AB1620" s="3">
        <f>VLOOKUP($F1620,Experiment!$A$2:$U$90,MATCH(Results!AB$1,Experiment!$A$1:$U$1,0),FALSE)</f>
        <v>0.625</v>
      </c>
      <c r="AC1620" s="3">
        <f>VLOOKUP($F1620,Experiment!$A$2:$U$90,MATCH(Results!AC$1,Experiment!$A$1:$U$1,0),FALSE)</f>
        <v>0.375</v>
      </c>
      <c r="AD1620" s="2">
        <f>VLOOKUP($F1620,Experiment!$A$2:$U$90,MATCH(Results!AD$1,Experiment!$A$1:$U$1,0),FALSE)</f>
        <v>-12.5</v>
      </c>
      <c r="AE1620" s="2">
        <f>VLOOKUP($F1620,Experiment!$A$2:$U$90,MATCH(Results!AE$1,Experiment!$A$1:$U$1,0),FALSE)</f>
        <v>2343.75</v>
      </c>
      <c r="AF1620" s="2">
        <f>VLOOKUP($F1620,Experiment!$A$2:$U$90,MATCH(Results!AF$1,Experiment!$A$1:$U$1,0),FALSE)</f>
        <v>48.412291827592711</v>
      </c>
      <c r="AG1620" s="3">
        <f>VLOOKUP($F1620,Experiment!$A$2:$W$90,MATCH(Results!AG$1,Experiment!$A$1:$W$1,0),FALSE)</f>
        <v>0.82730419370997643</v>
      </c>
      <c r="AH1620" s="3">
        <f>VLOOKUP($F1620,Experiment!$A$2:$W$90,MATCH(Results!AH$1,Experiment!$A$1:$W$1,0),FALSE)</f>
        <v>0.38648875795104182</v>
      </c>
      <c r="AI1620" s="3">
        <f>VLOOKUP($F1620,Experiment!$A$2:$X$90,MATCH(Results!AI$1,Experiment!$A$1:$X$1,0),FALSE)</f>
        <v>0.61351124204895813</v>
      </c>
      <c r="AJ1620" s="2">
        <f>Table1[[#This Row],[Gain]]^Table1[[#This Row],[θ]]</f>
        <v>50</v>
      </c>
      <c r="AK1620" s="2">
        <f>-Table1[[#This Row],[λ]]*-Table1[[#This Row],[Loss]]^Table1[[#This Row],[θ]]</f>
        <v>100</v>
      </c>
      <c r="AL1620" s="2">
        <f>Table1[[#This Row],[v_n_w_g]]-Table1[[#This Row],[v_n_w_l]]</f>
        <v>-50</v>
      </c>
      <c r="AM1620" s="2">
        <f>IF(Table1[[#This Row],[diff_v]]&gt;=1,1,0)</f>
        <v>0</v>
      </c>
    </row>
    <row r="1621" spans="1:39" hidden="1" x14ac:dyDescent="0.3">
      <c r="A1621">
        <v>3</v>
      </c>
      <c r="B1621" t="s">
        <v>48</v>
      </c>
      <c r="C1621" s="22">
        <f>VLOOKUP(Table1[[#This Row],[Subject]],'Subject Profile'!$A$2:$E$8,4,FALSE)</f>
        <v>1</v>
      </c>
      <c r="D1621" s="22">
        <f>VLOOKUP(Table1[[#This Row],[Subject]],'Subject Profile'!$A$2:$E$8,5,FALSE)</f>
        <v>-2</v>
      </c>
      <c r="E1621" t="s">
        <v>110</v>
      </c>
      <c r="F1621" t="s">
        <v>87</v>
      </c>
      <c r="G1621" t="s">
        <v>5</v>
      </c>
      <c r="H1621">
        <f>IF(Table1[[#This Row],[decision]]="accept",1,0)</f>
        <v>0</v>
      </c>
      <c r="I1621">
        <v>0</v>
      </c>
      <c r="J1621">
        <v>450</v>
      </c>
      <c r="K1621">
        <v>1665042202</v>
      </c>
      <c r="L1621">
        <v>38</v>
      </c>
      <c r="M1621" t="str">
        <f>VLOOKUP($F1621,Experiment!$A$2:$U$90,MATCH(Results!M$1,Experiment!$A$1:$U$1,0)+1,FALSE)</f>
        <v>G</v>
      </c>
      <c r="N1621">
        <f>IF(Table1[[#This Row],[Impact]]="I",0,1)</f>
        <v>1</v>
      </c>
      <c r="O1621" s="2">
        <f>VLOOKUP($F1621,Experiment!$A$2:$U$90,MATCH(Results!O$1,Experiment!$A$1:$U$1,0),FALSE)</f>
        <v>-90</v>
      </c>
      <c r="P1621" s="3">
        <f>VLOOKUP($F1621,Experiment!$A$2:$U$90,MATCH(Results!P$1,Experiment!$A$1:$U$1,0),FALSE)</f>
        <v>0.5</v>
      </c>
      <c r="Q1621" s="2">
        <f>VLOOKUP($F1621,Experiment!$A$2:$U$90,MATCH(Results!Q$1,Experiment!$A$1:$U$1,0),FALSE)</f>
        <v>90</v>
      </c>
      <c r="R1621" s="3">
        <f>VLOOKUP($F1621,Experiment!$A$2:$U$90,MATCH(Results!R$1,Experiment!$A$1:$U$1,0),FALSE)</f>
        <v>0.5</v>
      </c>
      <c r="S1621" s="2">
        <f>VLOOKUP($F1621,Experiment!$A$2:$U$90,MATCH(Results!S$1,Experiment!$A$1:$U$1,0),FALSE)</f>
        <v>0</v>
      </c>
      <c r="T1621" s="2">
        <f>VLOOKUP($F1621,Experiment!$A$2:$U$90,MATCH(Results!T$1,Experiment!$A$1:$U$1,0),FALSE)</f>
        <v>8100</v>
      </c>
      <c r="U1621" s="2">
        <f>VLOOKUP($F1621,Experiment!$A$2:$U$90,MATCH(Results!U$1,Experiment!$A$1:$U$1,0),FALSE)</f>
        <v>90</v>
      </c>
      <c r="V1621" s="2">
        <f>VLOOKUP($F1621,Experiment!$A$2:$U$90,MATCH(Results!V$1,Experiment!$A$1:$U$1,0),FALSE)</f>
        <v>2</v>
      </c>
      <c r="W1621" s="3">
        <f>VLOOKUP($F1621,Experiment!$A$2:$U$90,MATCH(Results!W$1,Experiment!$A$1:$U$1,0),FALSE)</f>
        <v>0.25</v>
      </c>
      <c r="X1621" s="3">
        <f>VLOOKUP($F1621,Experiment!$A$2:$U$90,MATCH(Results!X$1,Experiment!$A$1:$U$1,0),FALSE)</f>
        <v>0.75</v>
      </c>
      <c r="Y1621" s="2">
        <f>VLOOKUP($F1621,Experiment!$A$2:$U$90,MATCH(Results!Y$1,Experiment!$A$1:$U$1,0),FALSE)</f>
        <v>2</v>
      </c>
      <c r="Z1621" s="3">
        <f>VLOOKUP($F1621,Experiment!$A$2:$U$90,MATCH(Results!Z$1,Experiment!$A$1:$U$1,0),FALSE)</f>
        <v>0.5</v>
      </c>
      <c r="AA1621" s="3">
        <f>VLOOKUP($F1621,Experiment!$A$2:$U$90,MATCH(Results!AA$1,Experiment!$A$1:$U$1,0),FALSE)</f>
        <v>0.25</v>
      </c>
      <c r="AB1621" s="3">
        <f>VLOOKUP($F1621,Experiment!$A$2:$U$90,MATCH(Results!AB$1,Experiment!$A$1:$U$1,0),FALSE)</f>
        <v>0.625</v>
      </c>
      <c r="AC1621" s="3">
        <f>VLOOKUP($F1621,Experiment!$A$2:$U$90,MATCH(Results!AC$1,Experiment!$A$1:$U$1,0),FALSE)</f>
        <v>0.375</v>
      </c>
      <c r="AD1621" s="2">
        <f>VLOOKUP($F1621,Experiment!$A$2:$U$90,MATCH(Results!AD$1,Experiment!$A$1:$U$1,0),FALSE)</f>
        <v>-22.5</v>
      </c>
      <c r="AE1621" s="2">
        <f>VLOOKUP($F1621,Experiment!$A$2:$U$90,MATCH(Results!AE$1,Experiment!$A$1:$U$1,0),FALSE)</f>
        <v>7593.75</v>
      </c>
      <c r="AF1621" s="2">
        <f>VLOOKUP($F1621,Experiment!$A$2:$U$90,MATCH(Results!AF$1,Experiment!$A$1:$U$1,0),FALSE)</f>
        <v>87.142125289666879</v>
      </c>
      <c r="AG1621" s="3">
        <f>VLOOKUP($F1621,Experiment!$A$2:$W$90,MATCH(Results!AG$1,Experiment!$A$1:$W$1,0),FALSE)</f>
        <v>0.82730419370997643</v>
      </c>
      <c r="AH1621" s="3">
        <f>VLOOKUP($F1621,Experiment!$A$2:$W$90,MATCH(Results!AH$1,Experiment!$A$1:$W$1,0),FALSE)</f>
        <v>0.38648875795104182</v>
      </c>
      <c r="AI1621" s="3">
        <f>VLOOKUP($F1621,Experiment!$A$2:$X$90,MATCH(Results!AI$1,Experiment!$A$1:$X$1,0),FALSE)</f>
        <v>0.61351124204895813</v>
      </c>
      <c r="AJ1621" s="2">
        <f>Table1[[#This Row],[Gain]]^Table1[[#This Row],[θ]]</f>
        <v>90</v>
      </c>
      <c r="AK1621" s="2">
        <f>-Table1[[#This Row],[λ]]*-Table1[[#This Row],[Loss]]^Table1[[#This Row],[θ]]</f>
        <v>180</v>
      </c>
      <c r="AL1621" s="2">
        <f>Table1[[#This Row],[v_n_w_g]]-Table1[[#This Row],[v_n_w_l]]</f>
        <v>-90</v>
      </c>
      <c r="AM1621" s="2">
        <f>IF(Table1[[#This Row],[diff_v]]&gt;=1,1,0)</f>
        <v>0</v>
      </c>
    </row>
    <row r="1622" spans="1:39" hidden="1" x14ac:dyDescent="0.3">
      <c r="A1622">
        <v>4</v>
      </c>
      <c r="B1622" t="s">
        <v>48</v>
      </c>
      <c r="C1622" s="22">
        <f>VLOOKUP(Table1[[#This Row],[Subject]],'Subject Profile'!$A$2:$E$8,4,FALSE)</f>
        <v>1</v>
      </c>
      <c r="D1622" s="22">
        <f>VLOOKUP(Table1[[#This Row],[Subject]],'Subject Profile'!$A$2:$E$8,5,FALSE)</f>
        <v>-2</v>
      </c>
      <c r="E1622" t="s">
        <v>110</v>
      </c>
      <c r="F1622" t="s">
        <v>73</v>
      </c>
      <c r="G1622" t="s">
        <v>7</v>
      </c>
      <c r="H1622">
        <f>IF(Table1[[#This Row],[decision]]="accept",1,0)</f>
        <v>1</v>
      </c>
      <c r="I1622">
        <v>-50</v>
      </c>
      <c r="J1622">
        <v>400</v>
      </c>
      <c r="K1622">
        <v>1665042219</v>
      </c>
      <c r="L1622">
        <v>17</v>
      </c>
      <c r="M1622" t="str">
        <f>VLOOKUP($F1622,Experiment!$A$2:$U$90,MATCH(Results!M$1,Experiment!$A$1:$U$1,0)+1,FALSE)</f>
        <v>G</v>
      </c>
      <c r="N1622">
        <f>IF(Table1[[#This Row],[Impact]]="I",0,1)</f>
        <v>1</v>
      </c>
      <c r="O1622" s="2">
        <f>VLOOKUP($F1622,Experiment!$A$2:$U$90,MATCH(Results!O$1,Experiment!$A$1:$U$1,0),FALSE)</f>
        <v>-50</v>
      </c>
      <c r="P1622" s="3">
        <f>VLOOKUP($F1622,Experiment!$A$2:$U$90,MATCH(Results!P$1,Experiment!$A$1:$U$1,0),FALSE)</f>
        <v>0.5</v>
      </c>
      <c r="Q1622" s="2">
        <f>VLOOKUP($F1622,Experiment!$A$2:$U$90,MATCH(Results!Q$1,Experiment!$A$1:$U$1,0),FALSE)</f>
        <v>50</v>
      </c>
      <c r="R1622" s="3">
        <f>VLOOKUP($F1622,Experiment!$A$2:$U$90,MATCH(Results!R$1,Experiment!$A$1:$U$1,0),FALSE)</f>
        <v>0.5</v>
      </c>
      <c r="S1622" s="2">
        <f>VLOOKUP($F1622,Experiment!$A$2:$U$90,MATCH(Results!S$1,Experiment!$A$1:$U$1,0),FALSE)</f>
        <v>0</v>
      </c>
      <c r="T1622" s="2">
        <f>VLOOKUP($F1622,Experiment!$A$2:$U$90,MATCH(Results!T$1,Experiment!$A$1:$U$1,0),FALSE)</f>
        <v>2500</v>
      </c>
      <c r="U1622" s="2">
        <f>VLOOKUP($F1622,Experiment!$A$2:$U$90,MATCH(Results!U$1,Experiment!$A$1:$U$1,0),FALSE)</f>
        <v>50</v>
      </c>
      <c r="V1622" s="2">
        <f>VLOOKUP($F1622,Experiment!$A$2:$U$90,MATCH(Results!V$1,Experiment!$A$1:$U$1,0),FALSE)</f>
        <v>4</v>
      </c>
      <c r="W1622" s="3">
        <f>VLOOKUP($F1622,Experiment!$A$2:$U$90,MATCH(Results!W$1,Experiment!$A$1:$U$1,0),FALSE)</f>
        <v>0.25</v>
      </c>
      <c r="X1622" s="3">
        <f>VLOOKUP($F1622,Experiment!$A$2:$U$90,MATCH(Results!X$1,Experiment!$A$1:$U$1,0),FALSE)</f>
        <v>0.75</v>
      </c>
      <c r="Y1622" s="2">
        <f>VLOOKUP($F1622,Experiment!$A$2:$U$90,MATCH(Results!Y$1,Experiment!$A$1:$U$1,0),FALSE)</f>
        <v>1</v>
      </c>
      <c r="Z1622" s="3">
        <f>VLOOKUP($F1622,Experiment!$A$2:$U$90,MATCH(Results!Z$1,Experiment!$A$1:$U$1,0),FALSE)</f>
        <v>0.25</v>
      </c>
      <c r="AA1622" s="3">
        <f>VLOOKUP($F1622,Experiment!$A$2:$U$90,MATCH(Results!AA$1,Experiment!$A$1:$U$1,0),FALSE)</f>
        <v>0.5</v>
      </c>
      <c r="AB1622" s="3">
        <f>VLOOKUP($F1622,Experiment!$A$2:$U$90,MATCH(Results!AB$1,Experiment!$A$1:$U$1,0),FALSE)</f>
        <v>0.375</v>
      </c>
      <c r="AC1622" s="3">
        <f>VLOOKUP($F1622,Experiment!$A$2:$U$90,MATCH(Results!AC$1,Experiment!$A$1:$U$1,0),FALSE)</f>
        <v>0.625</v>
      </c>
      <c r="AD1622" s="2">
        <f>VLOOKUP($F1622,Experiment!$A$2:$U$90,MATCH(Results!AD$1,Experiment!$A$1:$U$1,0),FALSE)</f>
        <v>12.5</v>
      </c>
      <c r="AE1622" s="2">
        <f>VLOOKUP($F1622,Experiment!$A$2:$U$90,MATCH(Results!AE$1,Experiment!$A$1:$U$1,0),FALSE)</f>
        <v>2343.75</v>
      </c>
      <c r="AF1622" s="2">
        <f>VLOOKUP($F1622,Experiment!$A$2:$U$90,MATCH(Results!AF$1,Experiment!$A$1:$U$1,0),FALSE)</f>
        <v>48.412291827592711</v>
      </c>
      <c r="AG1622" s="3">
        <f>VLOOKUP($F1622,Experiment!$A$2:$W$90,MATCH(Results!AG$1,Experiment!$A$1:$W$1,0),FALSE)</f>
        <v>1</v>
      </c>
      <c r="AH1622" s="3">
        <f>VLOOKUP($F1622,Experiment!$A$2:$W$90,MATCH(Results!AH$1,Experiment!$A$1:$W$1,0),FALSE)</f>
        <v>0.625</v>
      </c>
      <c r="AI1622" s="3">
        <f>VLOOKUP($F1622,Experiment!$A$2:$X$90,MATCH(Results!AI$1,Experiment!$A$1:$X$1,0),FALSE)</f>
        <v>0.375</v>
      </c>
      <c r="AJ1622" s="2">
        <f>Table1[[#This Row],[Gain]]^Table1[[#This Row],[θ]]</f>
        <v>50</v>
      </c>
      <c r="AK1622" s="2">
        <f>-Table1[[#This Row],[λ]]*-Table1[[#This Row],[Loss]]^Table1[[#This Row],[θ]]</f>
        <v>100</v>
      </c>
      <c r="AL1622" s="2">
        <f>Table1[[#This Row],[v_n_w_g]]-Table1[[#This Row],[v_n_w_l]]</f>
        <v>-50</v>
      </c>
      <c r="AM1622" s="2">
        <f>IF(Table1[[#This Row],[diff_v]]&gt;=1,1,0)</f>
        <v>0</v>
      </c>
    </row>
    <row r="1623" spans="1:39" hidden="1" x14ac:dyDescent="0.3">
      <c r="A1623">
        <v>5</v>
      </c>
      <c r="B1623" t="s">
        <v>48</v>
      </c>
      <c r="C1623" s="22">
        <f>VLOOKUP(Table1[[#This Row],[Subject]],'Subject Profile'!$A$2:$E$8,4,FALSE)</f>
        <v>1</v>
      </c>
      <c r="D1623" s="22">
        <f>VLOOKUP(Table1[[#This Row],[Subject]],'Subject Profile'!$A$2:$E$8,5,FALSE)</f>
        <v>-2</v>
      </c>
      <c r="E1623" t="s">
        <v>110</v>
      </c>
      <c r="F1623" t="s">
        <v>55</v>
      </c>
      <c r="G1623" t="s">
        <v>56</v>
      </c>
      <c r="H1623">
        <f>IF(Table1[[#This Row],[decision]]="accept",1,0)</f>
        <v>0</v>
      </c>
      <c r="I1623">
        <v>0</v>
      </c>
      <c r="J1623">
        <v>400</v>
      </c>
      <c r="K1623">
        <v>1665042226</v>
      </c>
      <c r="L1623">
        <v>7</v>
      </c>
      <c r="M1623" t="str">
        <f>VLOOKUP($F1623,Experiment!$A$2:$U$90,MATCH(Results!M$1,Experiment!$A$1:$U$1,0)+1,FALSE)</f>
        <v>R</v>
      </c>
      <c r="N1623">
        <f>IF(Table1[[#This Row],[Impact]]="I",0,1)</f>
        <v>1</v>
      </c>
      <c r="O1623" s="2">
        <f>VLOOKUP($F1623,Experiment!$A$2:$U$90,MATCH(Results!O$1,Experiment!$A$1:$U$1,0),FALSE)</f>
        <v>0</v>
      </c>
      <c r="P1623" s="3">
        <f>VLOOKUP($F1623,Experiment!$A$2:$U$90,MATCH(Results!P$1,Experiment!$A$1:$U$1,0),FALSE)</f>
        <v>0</v>
      </c>
      <c r="Q1623" s="2">
        <f>VLOOKUP($F1623,Experiment!$A$2:$U$90,MATCH(Results!Q$1,Experiment!$A$1:$U$1,0),FALSE)</f>
        <v>0</v>
      </c>
      <c r="R1623" s="3">
        <f>VLOOKUP($F1623,Experiment!$A$2:$U$90,MATCH(Results!R$1,Experiment!$A$1:$U$1,0),FALSE)</f>
        <v>0</v>
      </c>
      <c r="S1623" s="2">
        <f>VLOOKUP($F1623,Experiment!$A$2:$U$90,MATCH(Results!S$1,Experiment!$A$1:$U$1,0),FALSE)</f>
        <v>0</v>
      </c>
      <c r="T1623" s="2">
        <f>VLOOKUP($F1623,Experiment!$A$2:$U$90,MATCH(Results!T$1,Experiment!$A$1:$U$1,0),FALSE)</f>
        <v>0</v>
      </c>
      <c r="U1623" s="2">
        <f>VLOOKUP($F1623,Experiment!$A$2:$U$90,MATCH(Results!U$1,Experiment!$A$1:$U$1,0),FALSE)</f>
        <v>0</v>
      </c>
      <c r="V1623" s="2">
        <f>VLOOKUP($F1623,Experiment!$A$2:$U$90,MATCH(Results!V$1,Experiment!$A$1:$U$1,0),FALSE)</f>
        <v>0</v>
      </c>
      <c r="W1623" s="3">
        <f>VLOOKUP($F1623,Experiment!$A$2:$U$90,MATCH(Results!W$1,Experiment!$A$1:$U$1,0),FALSE)</f>
        <v>0</v>
      </c>
      <c r="X1623" s="3">
        <f>VLOOKUP($F1623,Experiment!$A$2:$U$90,MATCH(Results!X$1,Experiment!$A$1:$U$1,0),FALSE)</f>
        <v>0</v>
      </c>
      <c r="Y1623" s="2">
        <f>VLOOKUP($F1623,Experiment!$A$2:$U$90,MATCH(Results!Y$1,Experiment!$A$1:$U$1,0),FALSE)</f>
        <v>0</v>
      </c>
      <c r="Z1623" s="3">
        <f>VLOOKUP($F1623,Experiment!$A$2:$U$90,MATCH(Results!Z$1,Experiment!$A$1:$U$1,0),FALSE)</f>
        <v>0</v>
      </c>
      <c r="AA1623" s="3">
        <f>VLOOKUP($F1623,Experiment!$A$2:$U$90,MATCH(Results!AA$1,Experiment!$A$1:$U$1,0),FALSE)</f>
        <v>0</v>
      </c>
      <c r="AB1623" s="3">
        <f>VLOOKUP($F1623,Experiment!$A$2:$U$90,MATCH(Results!AB$1,Experiment!$A$1:$U$1,0),FALSE)</f>
        <v>0</v>
      </c>
      <c r="AC1623" s="3">
        <f>VLOOKUP($F1623,Experiment!$A$2:$U$90,MATCH(Results!AC$1,Experiment!$A$1:$U$1,0),FALSE)</f>
        <v>0</v>
      </c>
      <c r="AD1623" s="2">
        <f>VLOOKUP($F1623,Experiment!$A$2:$U$90,MATCH(Results!AD$1,Experiment!$A$1:$U$1,0),FALSE)</f>
        <v>0</v>
      </c>
      <c r="AE1623" s="2">
        <f>VLOOKUP($F1623,Experiment!$A$2:$U$90,MATCH(Results!AE$1,Experiment!$A$1:$U$1,0),FALSE)</f>
        <v>0</v>
      </c>
      <c r="AF1623" s="2">
        <f>VLOOKUP($F1623,Experiment!$A$2:$U$90,MATCH(Results!AF$1,Experiment!$A$1:$U$1,0),FALSE)</f>
        <v>0</v>
      </c>
      <c r="AG1623" s="2"/>
      <c r="AH1623" s="3">
        <f>VLOOKUP($F1623,Experiment!$A$2:$W$90,MATCH(Results!AH$1,Experiment!$A$1:$W$1,0),FALSE)</f>
        <v>0</v>
      </c>
      <c r="AI1623" s="2">
        <f>VLOOKUP($F1623,Experiment!$A$2:$X$90,MATCH(Results!AI$1,Experiment!$A$1:$X$1,0),FALSE)</f>
        <v>0</v>
      </c>
      <c r="AJ1623" s="2">
        <f>Table1[[#This Row],[Gain]]^Table1[[#This Row],[θ]]</f>
        <v>0</v>
      </c>
      <c r="AK1623" s="2">
        <f>-Table1[[#This Row],[λ]]*-Table1[[#This Row],[Loss]]^Table1[[#This Row],[θ]]</f>
        <v>0</v>
      </c>
      <c r="AL1623" s="2">
        <f>Table1[[#This Row],[v_n_w_g]]-Table1[[#This Row],[v_n_w_l]]</f>
        <v>0</v>
      </c>
      <c r="AM1623" s="2">
        <f>IF(Table1[[#This Row],[diff_v]]&gt;=1,1,0)</f>
        <v>0</v>
      </c>
    </row>
    <row r="1624" spans="1:39" hidden="1" x14ac:dyDescent="0.3">
      <c r="A1624">
        <v>6</v>
      </c>
      <c r="B1624" t="s">
        <v>48</v>
      </c>
      <c r="C1624" s="22">
        <f>VLOOKUP(Table1[[#This Row],[Subject]],'Subject Profile'!$A$2:$E$8,4,FALSE)</f>
        <v>1</v>
      </c>
      <c r="D1624" s="22">
        <f>VLOOKUP(Table1[[#This Row],[Subject]],'Subject Profile'!$A$2:$E$8,5,FALSE)</f>
        <v>-2</v>
      </c>
      <c r="E1624" t="s">
        <v>110</v>
      </c>
      <c r="F1624" t="s">
        <v>59</v>
      </c>
      <c r="G1624" t="s">
        <v>7</v>
      </c>
      <c r="H1624">
        <f>IF(Table1[[#This Row],[decision]]="accept",1,0)</f>
        <v>1</v>
      </c>
      <c r="I1624">
        <v>10</v>
      </c>
      <c r="J1624">
        <v>410</v>
      </c>
      <c r="K1624">
        <v>1665042231</v>
      </c>
      <c r="L1624">
        <v>5</v>
      </c>
      <c r="M1624" t="str">
        <f>VLOOKUP($F1624,Experiment!$A$2:$U$90,MATCH(Results!M$1,Experiment!$A$1:$U$1,0)+1,FALSE)</f>
        <v>G</v>
      </c>
      <c r="N1624">
        <f>IF(Table1[[#This Row],[Impact]]="I",0,1)</f>
        <v>1</v>
      </c>
      <c r="O1624" s="2">
        <f>VLOOKUP($F1624,Experiment!$A$2:$U$90,MATCH(Results!O$1,Experiment!$A$1:$U$1,0),FALSE)</f>
        <v>0</v>
      </c>
      <c r="P1624" s="3">
        <f>VLOOKUP($F1624,Experiment!$A$2:$U$90,MATCH(Results!P$1,Experiment!$A$1:$U$1,0),FALSE)</f>
        <v>0.5</v>
      </c>
      <c r="Q1624" s="2">
        <f>VLOOKUP($F1624,Experiment!$A$2:$U$90,MATCH(Results!Q$1,Experiment!$A$1:$U$1,0),FALSE)</f>
        <v>10</v>
      </c>
      <c r="R1624" s="3">
        <f>VLOOKUP($F1624,Experiment!$A$2:$U$90,MATCH(Results!R$1,Experiment!$A$1:$U$1,0),FALSE)</f>
        <v>0.5</v>
      </c>
      <c r="S1624" s="2">
        <f>VLOOKUP($F1624,Experiment!$A$2:$U$90,MATCH(Results!S$1,Experiment!$A$1:$U$1,0),FALSE)</f>
        <v>5</v>
      </c>
      <c r="T1624" s="2">
        <f>VLOOKUP($F1624,Experiment!$A$2:$U$90,MATCH(Results!T$1,Experiment!$A$1:$U$1,0),FALSE)</f>
        <v>25</v>
      </c>
      <c r="U1624" s="2">
        <f>VLOOKUP($F1624,Experiment!$A$2:$U$90,MATCH(Results!U$1,Experiment!$A$1:$U$1,0),FALSE)</f>
        <v>5</v>
      </c>
      <c r="V1624" s="2">
        <f>VLOOKUP($F1624,Experiment!$A$2:$U$90,MATCH(Results!V$1,Experiment!$A$1:$U$1,0),FALSE)</f>
        <v>4</v>
      </c>
      <c r="W1624" s="3">
        <f>VLOOKUP($F1624,Experiment!$A$2:$U$90,MATCH(Results!W$1,Experiment!$A$1:$U$1,0),FALSE)</f>
        <v>0.75</v>
      </c>
      <c r="X1624" s="3">
        <f>VLOOKUP($F1624,Experiment!$A$2:$U$90,MATCH(Results!X$1,Experiment!$A$1:$U$1,0),FALSE)</f>
        <v>0.25</v>
      </c>
      <c r="Y1624" s="2">
        <f>VLOOKUP($F1624,Experiment!$A$2:$U$90,MATCH(Results!Y$1,Experiment!$A$1:$U$1,0),FALSE)</f>
        <v>1</v>
      </c>
      <c r="Z1624" s="3">
        <f>VLOOKUP($F1624,Experiment!$A$2:$U$90,MATCH(Results!Z$1,Experiment!$A$1:$U$1,0),FALSE)</f>
        <v>0.2</v>
      </c>
      <c r="AA1624" s="3">
        <f>VLOOKUP($F1624,Experiment!$A$2:$U$90,MATCH(Results!AA$1,Experiment!$A$1:$U$1,0),FALSE)</f>
        <v>4.9999999999999989E-2</v>
      </c>
      <c r="AB1624" s="3">
        <f>VLOOKUP($F1624,Experiment!$A$2:$U$90,MATCH(Results!AB$1,Experiment!$A$1:$U$1,0),FALSE)</f>
        <v>0.57499999999999996</v>
      </c>
      <c r="AC1624" s="3">
        <f>VLOOKUP($F1624,Experiment!$A$2:$U$90,MATCH(Results!AC$1,Experiment!$A$1:$U$1,0),FALSE)</f>
        <v>0.42500000000000004</v>
      </c>
      <c r="AD1624" s="2">
        <f>VLOOKUP($F1624,Experiment!$A$2:$U$90,MATCH(Results!AD$1,Experiment!$A$1:$U$1,0),FALSE)</f>
        <v>4.25</v>
      </c>
      <c r="AE1624" s="2">
        <f>VLOOKUP($F1624,Experiment!$A$2:$U$90,MATCH(Results!AE$1,Experiment!$A$1:$U$1,0),FALSE)</f>
        <v>24.4375</v>
      </c>
      <c r="AF1624" s="2">
        <f>VLOOKUP($F1624,Experiment!$A$2:$U$90,MATCH(Results!AF$1,Experiment!$A$1:$U$1,0),FALSE)</f>
        <v>4.9434299833212973</v>
      </c>
      <c r="AG1624" s="3">
        <f>VLOOKUP($F1624,Experiment!$A$2:$W$90,MATCH(Results!AG$1,Experiment!$A$1:$W$1,0),FALSE)</f>
        <v>0.89414323918902561</v>
      </c>
      <c r="AH1624" s="3">
        <f>VLOOKUP($F1624,Experiment!$A$2:$W$90,MATCH(Results!AH$1,Experiment!$A$1:$W$1,0),FALSE)</f>
        <v>0.42914847753168511</v>
      </c>
      <c r="AI1624" s="3">
        <f>VLOOKUP($F1624,Experiment!$A$2:$X$90,MATCH(Results!AI$1,Experiment!$A$1:$X$1,0),FALSE)</f>
        <v>0.57085152246831483</v>
      </c>
      <c r="AJ1624" s="2">
        <f>Table1[[#This Row],[Gain]]^Table1[[#This Row],[θ]]</f>
        <v>10</v>
      </c>
      <c r="AK1624" s="2">
        <f>-Table1[[#This Row],[λ]]*-Table1[[#This Row],[Loss]]^Table1[[#This Row],[θ]]</f>
        <v>0</v>
      </c>
      <c r="AL1624" s="2">
        <f>Table1[[#This Row],[v_n_w_g]]-Table1[[#This Row],[v_n_w_l]]</f>
        <v>10</v>
      </c>
      <c r="AM1624" s="2">
        <f>IF(Table1[[#This Row],[diff_v]]&gt;=1,1,0)</f>
        <v>1</v>
      </c>
    </row>
    <row r="1625" spans="1:39" hidden="1" x14ac:dyDescent="0.3">
      <c r="A1625">
        <v>7</v>
      </c>
      <c r="B1625" t="s">
        <v>48</v>
      </c>
      <c r="C1625" s="22">
        <f>VLOOKUP(Table1[[#This Row],[Subject]],'Subject Profile'!$A$2:$E$8,4,FALSE)</f>
        <v>1</v>
      </c>
      <c r="D1625" s="22">
        <f>VLOOKUP(Table1[[#This Row],[Subject]],'Subject Profile'!$A$2:$E$8,5,FALSE)</f>
        <v>-2</v>
      </c>
      <c r="E1625" t="s">
        <v>110</v>
      </c>
      <c r="F1625" t="s">
        <v>74</v>
      </c>
      <c r="G1625" t="s">
        <v>7</v>
      </c>
      <c r="H1625">
        <f>IF(Table1[[#This Row],[decision]]="accept",1,0)</f>
        <v>1</v>
      </c>
      <c r="I1625">
        <v>30</v>
      </c>
      <c r="J1625">
        <v>440</v>
      </c>
      <c r="K1625">
        <v>1665042237</v>
      </c>
      <c r="L1625">
        <v>6</v>
      </c>
      <c r="M1625" t="str">
        <f>VLOOKUP($F1625,Experiment!$A$2:$U$90,MATCH(Results!M$1,Experiment!$A$1:$U$1,0)+1,FALSE)</f>
        <v>G</v>
      </c>
      <c r="N1625">
        <f>IF(Table1[[#This Row],[Impact]]="I",0,1)</f>
        <v>1</v>
      </c>
      <c r="O1625" s="2">
        <f>VLOOKUP($F1625,Experiment!$A$2:$U$90,MATCH(Results!O$1,Experiment!$A$1:$U$1,0),FALSE)</f>
        <v>-10</v>
      </c>
      <c r="P1625" s="3">
        <f>VLOOKUP($F1625,Experiment!$A$2:$U$90,MATCH(Results!P$1,Experiment!$A$1:$U$1,0),FALSE)</f>
        <v>0.5</v>
      </c>
      <c r="Q1625" s="2">
        <f>VLOOKUP($F1625,Experiment!$A$2:$U$90,MATCH(Results!Q$1,Experiment!$A$1:$U$1,0),FALSE)</f>
        <v>30</v>
      </c>
      <c r="R1625" s="3">
        <f>VLOOKUP($F1625,Experiment!$A$2:$U$90,MATCH(Results!R$1,Experiment!$A$1:$U$1,0),FALSE)</f>
        <v>0.5</v>
      </c>
      <c r="S1625" s="2">
        <f>VLOOKUP($F1625,Experiment!$A$2:$U$90,MATCH(Results!S$1,Experiment!$A$1:$U$1,0),FALSE)</f>
        <v>10</v>
      </c>
      <c r="T1625" s="2">
        <f>VLOOKUP($F1625,Experiment!$A$2:$U$90,MATCH(Results!T$1,Experiment!$A$1:$U$1,0),FALSE)</f>
        <v>400</v>
      </c>
      <c r="U1625" s="2">
        <f>VLOOKUP($F1625,Experiment!$A$2:$U$90,MATCH(Results!U$1,Experiment!$A$1:$U$1,0),FALSE)</f>
        <v>20</v>
      </c>
      <c r="V1625" s="2">
        <f>VLOOKUP($F1625,Experiment!$A$2:$U$90,MATCH(Results!V$1,Experiment!$A$1:$U$1,0),FALSE)</f>
        <v>2</v>
      </c>
      <c r="W1625" s="3">
        <f>VLOOKUP($F1625,Experiment!$A$2:$U$90,MATCH(Results!W$1,Experiment!$A$1:$U$1,0),FALSE)</f>
        <v>0.25</v>
      </c>
      <c r="X1625" s="3">
        <f>VLOOKUP($F1625,Experiment!$A$2:$U$90,MATCH(Results!X$1,Experiment!$A$1:$U$1,0),FALSE)</f>
        <v>0.75</v>
      </c>
      <c r="Y1625" s="2">
        <f>VLOOKUP($F1625,Experiment!$A$2:$U$90,MATCH(Results!Y$1,Experiment!$A$1:$U$1,0),FALSE)</f>
        <v>2</v>
      </c>
      <c r="Z1625" s="3">
        <f>VLOOKUP($F1625,Experiment!$A$2:$U$90,MATCH(Results!Z$1,Experiment!$A$1:$U$1,0),FALSE)</f>
        <v>0.5</v>
      </c>
      <c r="AA1625" s="3">
        <f>VLOOKUP($F1625,Experiment!$A$2:$U$90,MATCH(Results!AA$1,Experiment!$A$1:$U$1,0),FALSE)</f>
        <v>0.25</v>
      </c>
      <c r="AB1625" s="3">
        <f>VLOOKUP($F1625,Experiment!$A$2:$U$90,MATCH(Results!AB$1,Experiment!$A$1:$U$1,0),FALSE)</f>
        <v>0.625</v>
      </c>
      <c r="AC1625" s="3">
        <f>VLOOKUP($F1625,Experiment!$A$2:$U$90,MATCH(Results!AC$1,Experiment!$A$1:$U$1,0),FALSE)</f>
        <v>0.375</v>
      </c>
      <c r="AD1625" s="2">
        <f>VLOOKUP($F1625,Experiment!$A$2:$U$90,MATCH(Results!AD$1,Experiment!$A$1:$U$1,0),FALSE)</f>
        <v>5</v>
      </c>
      <c r="AE1625" s="2">
        <f>VLOOKUP($F1625,Experiment!$A$2:$U$90,MATCH(Results!AE$1,Experiment!$A$1:$U$1,0),FALSE)</f>
        <v>375</v>
      </c>
      <c r="AF1625" s="2">
        <f>VLOOKUP($F1625,Experiment!$A$2:$U$90,MATCH(Results!AF$1,Experiment!$A$1:$U$1,0),FALSE)</f>
        <v>19.364916731037084</v>
      </c>
      <c r="AG1625" s="3">
        <f>VLOOKUP($F1625,Experiment!$A$2:$W$90,MATCH(Results!AG$1,Experiment!$A$1:$W$1,0),FALSE)</f>
        <v>0.82730419370997643</v>
      </c>
      <c r="AH1625" s="3">
        <f>VLOOKUP($F1625,Experiment!$A$2:$W$90,MATCH(Results!AH$1,Experiment!$A$1:$W$1,0),FALSE)</f>
        <v>0.38648875795104182</v>
      </c>
      <c r="AI1625" s="3">
        <f>VLOOKUP($F1625,Experiment!$A$2:$X$90,MATCH(Results!AI$1,Experiment!$A$1:$X$1,0),FALSE)</f>
        <v>0.61351124204895813</v>
      </c>
      <c r="AJ1625" s="2">
        <f>Table1[[#This Row],[Gain]]^Table1[[#This Row],[θ]]</f>
        <v>30</v>
      </c>
      <c r="AK1625" s="2">
        <f>-Table1[[#This Row],[λ]]*-Table1[[#This Row],[Loss]]^Table1[[#This Row],[θ]]</f>
        <v>20</v>
      </c>
      <c r="AL1625" s="2">
        <f>Table1[[#This Row],[v_n_w_g]]-Table1[[#This Row],[v_n_w_l]]</f>
        <v>10</v>
      </c>
      <c r="AM1625" s="2">
        <f>IF(Table1[[#This Row],[diff_v]]&gt;=1,1,0)</f>
        <v>1</v>
      </c>
    </row>
    <row r="1626" spans="1:39" hidden="1" x14ac:dyDescent="0.3">
      <c r="A1626">
        <v>8</v>
      </c>
      <c r="B1626" t="s">
        <v>48</v>
      </c>
      <c r="C1626" s="22">
        <f>VLOOKUP(Table1[[#This Row],[Subject]],'Subject Profile'!$A$2:$E$8,4,FALSE)</f>
        <v>1</v>
      </c>
      <c r="D1626" s="22">
        <f>VLOOKUP(Table1[[#This Row],[Subject]],'Subject Profile'!$A$2:$E$8,5,FALSE)</f>
        <v>-2</v>
      </c>
      <c r="E1626" t="s">
        <v>110</v>
      </c>
      <c r="F1626" t="s">
        <v>77</v>
      </c>
      <c r="G1626" t="s">
        <v>5</v>
      </c>
      <c r="H1626">
        <f>IF(Table1[[#This Row],[decision]]="accept",1,0)</f>
        <v>0</v>
      </c>
      <c r="I1626">
        <v>0</v>
      </c>
      <c r="J1626">
        <v>440</v>
      </c>
      <c r="K1626">
        <v>1665042245</v>
      </c>
      <c r="L1626">
        <v>8</v>
      </c>
      <c r="M1626" t="str">
        <f>VLOOKUP($F1626,Experiment!$A$2:$U$90,MATCH(Results!M$1,Experiment!$A$1:$U$1,0)+1,FALSE)</f>
        <v>G</v>
      </c>
      <c r="N1626">
        <f>IF(Table1[[#This Row],[Impact]]="I",0,1)</f>
        <v>1</v>
      </c>
      <c r="O1626" s="2">
        <f>VLOOKUP($F1626,Experiment!$A$2:$U$90,MATCH(Results!O$1,Experiment!$A$1:$U$1,0),FALSE)</f>
        <v>-50</v>
      </c>
      <c r="P1626" s="3">
        <f>VLOOKUP($F1626,Experiment!$A$2:$U$90,MATCH(Results!P$1,Experiment!$A$1:$U$1,0),FALSE)</f>
        <v>0.5</v>
      </c>
      <c r="Q1626" s="2">
        <f>VLOOKUP($F1626,Experiment!$A$2:$U$90,MATCH(Results!Q$1,Experiment!$A$1:$U$1,0),FALSE)</f>
        <v>70</v>
      </c>
      <c r="R1626" s="3">
        <f>VLOOKUP($F1626,Experiment!$A$2:$U$90,MATCH(Results!R$1,Experiment!$A$1:$U$1,0),FALSE)</f>
        <v>0.5</v>
      </c>
      <c r="S1626" s="2">
        <f>VLOOKUP($F1626,Experiment!$A$2:$U$90,MATCH(Results!S$1,Experiment!$A$1:$U$1,0),FALSE)</f>
        <v>10</v>
      </c>
      <c r="T1626" s="2">
        <f>VLOOKUP($F1626,Experiment!$A$2:$U$90,MATCH(Results!T$1,Experiment!$A$1:$U$1,0),FALSE)</f>
        <v>3600</v>
      </c>
      <c r="U1626" s="2">
        <f>VLOOKUP($F1626,Experiment!$A$2:$U$90,MATCH(Results!U$1,Experiment!$A$1:$U$1,0),FALSE)</f>
        <v>60</v>
      </c>
      <c r="V1626" s="2">
        <f>VLOOKUP($F1626,Experiment!$A$2:$U$90,MATCH(Results!V$1,Experiment!$A$1:$U$1,0),FALSE)</f>
        <v>4</v>
      </c>
      <c r="W1626" s="3">
        <f>VLOOKUP($F1626,Experiment!$A$2:$U$90,MATCH(Results!W$1,Experiment!$A$1:$U$1,0),FALSE)</f>
        <v>0.25</v>
      </c>
      <c r="X1626" s="3">
        <f>VLOOKUP($F1626,Experiment!$A$2:$U$90,MATCH(Results!X$1,Experiment!$A$1:$U$1,0),FALSE)</f>
        <v>0.75</v>
      </c>
      <c r="Y1626" s="2">
        <f>VLOOKUP($F1626,Experiment!$A$2:$U$90,MATCH(Results!Y$1,Experiment!$A$1:$U$1,0),FALSE)</f>
        <v>2</v>
      </c>
      <c r="Z1626" s="3">
        <f>VLOOKUP($F1626,Experiment!$A$2:$U$90,MATCH(Results!Z$1,Experiment!$A$1:$U$1,0),FALSE)</f>
        <v>0.5</v>
      </c>
      <c r="AA1626" s="3">
        <f>VLOOKUP($F1626,Experiment!$A$2:$U$90,MATCH(Results!AA$1,Experiment!$A$1:$U$1,0),FALSE)</f>
        <v>0.25</v>
      </c>
      <c r="AB1626" s="3">
        <f>VLOOKUP($F1626,Experiment!$A$2:$U$90,MATCH(Results!AB$1,Experiment!$A$1:$U$1,0),FALSE)</f>
        <v>0.625</v>
      </c>
      <c r="AC1626" s="3">
        <f>VLOOKUP($F1626,Experiment!$A$2:$U$90,MATCH(Results!AC$1,Experiment!$A$1:$U$1,0),FALSE)</f>
        <v>0.375</v>
      </c>
      <c r="AD1626" s="2">
        <f>VLOOKUP($F1626,Experiment!$A$2:$U$90,MATCH(Results!AD$1,Experiment!$A$1:$U$1,0),FALSE)</f>
        <v>-5</v>
      </c>
      <c r="AE1626" s="2">
        <f>VLOOKUP($F1626,Experiment!$A$2:$U$90,MATCH(Results!AE$1,Experiment!$A$1:$U$1,0),FALSE)</f>
        <v>3375</v>
      </c>
      <c r="AF1626" s="2">
        <f>VLOOKUP($F1626,Experiment!$A$2:$U$90,MATCH(Results!AF$1,Experiment!$A$1:$U$1,0),FALSE)</f>
        <v>58.094750193111253</v>
      </c>
      <c r="AG1626" s="3">
        <f>VLOOKUP($F1626,Experiment!$A$2:$W$90,MATCH(Results!AG$1,Experiment!$A$1:$W$1,0),FALSE)</f>
        <v>0.82730419370997643</v>
      </c>
      <c r="AH1626" s="3">
        <f>VLOOKUP($F1626,Experiment!$A$2:$W$90,MATCH(Results!AH$1,Experiment!$A$1:$W$1,0),FALSE)</f>
        <v>0.38648875795104182</v>
      </c>
      <c r="AI1626" s="3">
        <f>VLOOKUP($F1626,Experiment!$A$2:$X$90,MATCH(Results!AI$1,Experiment!$A$1:$X$1,0),FALSE)</f>
        <v>0.61351124204895813</v>
      </c>
      <c r="AJ1626" s="2">
        <f>Table1[[#This Row],[Gain]]^Table1[[#This Row],[θ]]</f>
        <v>70</v>
      </c>
      <c r="AK1626" s="2">
        <f>-Table1[[#This Row],[λ]]*-Table1[[#This Row],[Loss]]^Table1[[#This Row],[θ]]</f>
        <v>100</v>
      </c>
      <c r="AL1626" s="2">
        <f>Table1[[#This Row],[v_n_w_g]]-Table1[[#This Row],[v_n_w_l]]</f>
        <v>-30</v>
      </c>
      <c r="AM1626" s="2">
        <f>IF(Table1[[#This Row],[diff_v]]&gt;=1,1,0)</f>
        <v>0</v>
      </c>
    </row>
    <row r="1627" spans="1:39" hidden="1" x14ac:dyDescent="0.3">
      <c r="A1627">
        <v>9</v>
      </c>
      <c r="B1627" t="s">
        <v>48</v>
      </c>
      <c r="C1627" s="22">
        <f>VLOOKUP(Table1[[#This Row],[Subject]],'Subject Profile'!$A$2:$E$8,4,FALSE)</f>
        <v>1</v>
      </c>
      <c r="D1627" s="22">
        <f>VLOOKUP(Table1[[#This Row],[Subject]],'Subject Profile'!$A$2:$E$8,5,FALSE)</f>
        <v>-2</v>
      </c>
      <c r="E1627" t="s">
        <v>110</v>
      </c>
      <c r="F1627" t="s">
        <v>60</v>
      </c>
      <c r="G1627" t="s">
        <v>61</v>
      </c>
      <c r="H1627">
        <f>IF(Table1[[#This Row],[decision]]="accept",1,0)</f>
        <v>0</v>
      </c>
      <c r="I1627">
        <v>0</v>
      </c>
      <c r="J1627">
        <v>440</v>
      </c>
      <c r="K1627">
        <v>1665042248</v>
      </c>
      <c r="L1627">
        <v>3</v>
      </c>
      <c r="M1627" t="str">
        <f>VLOOKUP($F1627,Experiment!$A$2:$U$90,MATCH(Results!M$1,Experiment!$A$1:$U$1,0)+1,FALSE)</f>
        <v>D</v>
      </c>
      <c r="N1627">
        <f>IF(Table1[[#This Row],[Impact]]="I",0,1)</f>
        <v>1</v>
      </c>
      <c r="O1627" s="2">
        <f>VLOOKUP($F1627,Experiment!$A$2:$U$90,MATCH(Results!O$1,Experiment!$A$1:$U$1,0),FALSE)</f>
        <v>0</v>
      </c>
      <c r="P1627" s="3">
        <f>VLOOKUP($F1627,Experiment!$A$2:$U$90,MATCH(Results!P$1,Experiment!$A$1:$U$1,0),FALSE)</f>
        <v>0</v>
      </c>
      <c r="Q1627" s="2">
        <f>VLOOKUP($F1627,Experiment!$A$2:$U$90,MATCH(Results!Q$1,Experiment!$A$1:$U$1,0),FALSE)</f>
        <v>0</v>
      </c>
      <c r="R1627" s="3">
        <f>VLOOKUP($F1627,Experiment!$A$2:$U$90,MATCH(Results!R$1,Experiment!$A$1:$U$1,0),FALSE)</f>
        <v>0</v>
      </c>
      <c r="S1627" s="2">
        <f>VLOOKUP($F1627,Experiment!$A$2:$U$90,MATCH(Results!S$1,Experiment!$A$1:$U$1,0),FALSE)</f>
        <v>0</v>
      </c>
      <c r="T1627" s="2">
        <f>VLOOKUP($F1627,Experiment!$A$2:$U$90,MATCH(Results!T$1,Experiment!$A$1:$U$1,0),FALSE)</f>
        <v>0</v>
      </c>
      <c r="U1627" s="2">
        <f>VLOOKUP($F1627,Experiment!$A$2:$U$90,MATCH(Results!U$1,Experiment!$A$1:$U$1,0),FALSE)</f>
        <v>0</v>
      </c>
      <c r="V1627" s="2">
        <f>VLOOKUP($F1627,Experiment!$A$2:$U$90,MATCH(Results!V$1,Experiment!$A$1:$U$1,0),FALSE)</f>
        <v>0</v>
      </c>
      <c r="W1627" s="3">
        <f>VLOOKUP($F1627,Experiment!$A$2:$U$90,MATCH(Results!W$1,Experiment!$A$1:$U$1,0),FALSE)</f>
        <v>0</v>
      </c>
      <c r="X1627" s="3">
        <f>VLOOKUP($F1627,Experiment!$A$2:$U$90,MATCH(Results!X$1,Experiment!$A$1:$U$1,0),FALSE)</f>
        <v>0</v>
      </c>
      <c r="Y1627" s="2">
        <f>VLOOKUP($F1627,Experiment!$A$2:$U$90,MATCH(Results!Y$1,Experiment!$A$1:$U$1,0),FALSE)</f>
        <v>0</v>
      </c>
      <c r="Z1627" s="3">
        <f>VLOOKUP($F1627,Experiment!$A$2:$U$90,MATCH(Results!Z$1,Experiment!$A$1:$U$1,0),FALSE)</f>
        <v>0</v>
      </c>
      <c r="AA1627" s="3">
        <f>VLOOKUP($F1627,Experiment!$A$2:$U$90,MATCH(Results!AA$1,Experiment!$A$1:$U$1,0),FALSE)</f>
        <v>0</v>
      </c>
      <c r="AB1627" s="3">
        <f>VLOOKUP($F1627,Experiment!$A$2:$U$90,MATCH(Results!AB$1,Experiment!$A$1:$U$1,0),FALSE)</f>
        <v>0</v>
      </c>
      <c r="AC1627" s="3">
        <f>VLOOKUP($F1627,Experiment!$A$2:$U$90,MATCH(Results!AC$1,Experiment!$A$1:$U$1,0),FALSE)</f>
        <v>0</v>
      </c>
      <c r="AD1627" s="2">
        <f>VLOOKUP($F1627,Experiment!$A$2:$U$90,MATCH(Results!AD$1,Experiment!$A$1:$U$1,0),FALSE)</f>
        <v>0</v>
      </c>
      <c r="AE1627" s="2">
        <f>VLOOKUP($F1627,Experiment!$A$2:$U$90,MATCH(Results!AE$1,Experiment!$A$1:$U$1,0),FALSE)</f>
        <v>0</v>
      </c>
      <c r="AF1627" s="2">
        <f>VLOOKUP($F1627,Experiment!$A$2:$U$90,MATCH(Results!AF$1,Experiment!$A$1:$U$1,0),FALSE)</f>
        <v>0</v>
      </c>
      <c r="AG1627" s="2"/>
      <c r="AH1627" s="3">
        <f>VLOOKUP($F1627,Experiment!$A$2:$W$90,MATCH(Results!AH$1,Experiment!$A$1:$W$1,0),FALSE)</f>
        <v>0</v>
      </c>
      <c r="AI1627" s="2">
        <f>VLOOKUP($F1627,Experiment!$A$2:$X$90,MATCH(Results!AI$1,Experiment!$A$1:$X$1,0),FALSE)</f>
        <v>0</v>
      </c>
      <c r="AJ1627" s="2">
        <f>Table1[[#This Row],[Gain]]^Table1[[#This Row],[θ]]</f>
        <v>0</v>
      </c>
      <c r="AK1627" s="2">
        <f>-Table1[[#This Row],[λ]]*-Table1[[#This Row],[Loss]]^Table1[[#This Row],[θ]]</f>
        <v>0</v>
      </c>
      <c r="AL1627" s="2">
        <f>Table1[[#This Row],[v_n_w_g]]-Table1[[#This Row],[v_n_w_l]]</f>
        <v>0</v>
      </c>
      <c r="AM1627" s="2">
        <f>IF(Table1[[#This Row],[diff_v]]&gt;=1,1,0)</f>
        <v>0</v>
      </c>
    </row>
    <row r="1628" spans="1:39" hidden="1" x14ac:dyDescent="0.3">
      <c r="A1628">
        <v>10</v>
      </c>
      <c r="B1628" t="s">
        <v>48</v>
      </c>
      <c r="C1628" s="22">
        <f>VLOOKUP(Table1[[#This Row],[Subject]],'Subject Profile'!$A$2:$E$8,4,FALSE)</f>
        <v>1</v>
      </c>
      <c r="D1628" s="22">
        <f>VLOOKUP(Table1[[#This Row],[Subject]],'Subject Profile'!$A$2:$E$8,5,FALSE)</f>
        <v>-2</v>
      </c>
      <c r="E1628" t="s">
        <v>110</v>
      </c>
      <c r="F1628" t="s">
        <v>72</v>
      </c>
      <c r="G1628" t="s">
        <v>5</v>
      </c>
      <c r="H1628">
        <f>IF(Table1[[#This Row],[decision]]="accept",1,0)</f>
        <v>0</v>
      </c>
      <c r="I1628">
        <v>0</v>
      </c>
      <c r="J1628">
        <v>440</v>
      </c>
      <c r="K1628">
        <v>1665042252</v>
      </c>
      <c r="L1628">
        <v>4</v>
      </c>
      <c r="M1628" t="str">
        <f>VLOOKUP($F1628,Experiment!$A$2:$U$90,MATCH(Results!M$1,Experiment!$A$1:$U$1,0)+1,FALSE)</f>
        <v>G</v>
      </c>
      <c r="N1628">
        <f>IF(Table1[[#This Row],[Impact]]="I",0,1)</f>
        <v>1</v>
      </c>
      <c r="O1628" s="2">
        <f>VLOOKUP($F1628,Experiment!$A$2:$U$90,MATCH(Results!O$1,Experiment!$A$1:$U$1,0),FALSE)</f>
        <v>-90</v>
      </c>
      <c r="P1628" s="3">
        <f>VLOOKUP($F1628,Experiment!$A$2:$U$90,MATCH(Results!P$1,Experiment!$A$1:$U$1,0),FALSE)</f>
        <v>0.5</v>
      </c>
      <c r="Q1628" s="2">
        <f>VLOOKUP($F1628,Experiment!$A$2:$U$90,MATCH(Results!Q$1,Experiment!$A$1:$U$1,0),FALSE)</f>
        <v>90</v>
      </c>
      <c r="R1628" s="3">
        <f>VLOOKUP($F1628,Experiment!$A$2:$U$90,MATCH(Results!R$1,Experiment!$A$1:$U$1,0),FALSE)</f>
        <v>0.5</v>
      </c>
      <c r="S1628" s="2">
        <f>VLOOKUP($F1628,Experiment!$A$2:$U$90,MATCH(Results!S$1,Experiment!$A$1:$U$1,0),FALSE)</f>
        <v>0</v>
      </c>
      <c r="T1628" s="2">
        <f>VLOOKUP($F1628,Experiment!$A$2:$U$90,MATCH(Results!T$1,Experiment!$A$1:$U$1,0),FALSE)</f>
        <v>8100</v>
      </c>
      <c r="U1628" s="2">
        <f>VLOOKUP($F1628,Experiment!$A$2:$U$90,MATCH(Results!U$1,Experiment!$A$1:$U$1,0),FALSE)</f>
        <v>90</v>
      </c>
      <c r="V1628" s="2">
        <f>VLOOKUP($F1628,Experiment!$A$2:$U$90,MATCH(Results!V$1,Experiment!$A$1:$U$1,0),FALSE)</f>
        <v>4</v>
      </c>
      <c r="W1628" s="3">
        <f>VLOOKUP($F1628,Experiment!$A$2:$U$90,MATCH(Results!W$1,Experiment!$A$1:$U$1,0),FALSE)</f>
        <v>0.25</v>
      </c>
      <c r="X1628" s="3">
        <f>VLOOKUP($F1628,Experiment!$A$2:$U$90,MATCH(Results!X$1,Experiment!$A$1:$U$1,0),FALSE)</f>
        <v>0.75</v>
      </c>
      <c r="Y1628" s="2">
        <f>VLOOKUP($F1628,Experiment!$A$2:$U$90,MATCH(Results!Y$1,Experiment!$A$1:$U$1,0),FALSE)</f>
        <v>1</v>
      </c>
      <c r="Z1628" s="3">
        <f>VLOOKUP($F1628,Experiment!$A$2:$U$90,MATCH(Results!Z$1,Experiment!$A$1:$U$1,0),FALSE)</f>
        <v>0.25</v>
      </c>
      <c r="AA1628" s="3">
        <f>VLOOKUP($F1628,Experiment!$A$2:$U$90,MATCH(Results!AA$1,Experiment!$A$1:$U$1,0),FALSE)</f>
        <v>0.5</v>
      </c>
      <c r="AB1628" s="3">
        <f>VLOOKUP($F1628,Experiment!$A$2:$U$90,MATCH(Results!AB$1,Experiment!$A$1:$U$1,0),FALSE)</f>
        <v>0.375</v>
      </c>
      <c r="AC1628" s="3">
        <f>VLOOKUP($F1628,Experiment!$A$2:$U$90,MATCH(Results!AC$1,Experiment!$A$1:$U$1,0),FALSE)</f>
        <v>0.625</v>
      </c>
      <c r="AD1628" s="2">
        <f>VLOOKUP($F1628,Experiment!$A$2:$U$90,MATCH(Results!AD$1,Experiment!$A$1:$U$1,0),FALSE)</f>
        <v>22.5</v>
      </c>
      <c r="AE1628" s="2">
        <f>VLOOKUP($F1628,Experiment!$A$2:$U$90,MATCH(Results!AE$1,Experiment!$A$1:$U$1,0),FALSE)</f>
        <v>7593.75</v>
      </c>
      <c r="AF1628" s="2">
        <f>VLOOKUP($F1628,Experiment!$A$2:$U$90,MATCH(Results!AF$1,Experiment!$A$1:$U$1,0),FALSE)</f>
        <v>87.142125289666879</v>
      </c>
      <c r="AG1628" s="3">
        <f>VLOOKUP($F1628,Experiment!$A$2:$W$90,MATCH(Results!AG$1,Experiment!$A$1:$W$1,0),FALSE)</f>
        <v>1</v>
      </c>
      <c r="AH1628" s="3">
        <f>VLOOKUP($F1628,Experiment!$A$2:$W$90,MATCH(Results!AH$1,Experiment!$A$1:$W$1,0),FALSE)</f>
        <v>0.625</v>
      </c>
      <c r="AI1628" s="3">
        <f>VLOOKUP($F1628,Experiment!$A$2:$X$90,MATCH(Results!AI$1,Experiment!$A$1:$X$1,0),FALSE)</f>
        <v>0.375</v>
      </c>
      <c r="AJ1628" s="2">
        <f>Table1[[#This Row],[Gain]]^Table1[[#This Row],[θ]]</f>
        <v>90</v>
      </c>
      <c r="AK1628" s="2">
        <f>-Table1[[#This Row],[λ]]*-Table1[[#This Row],[Loss]]^Table1[[#This Row],[θ]]</f>
        <v>180</v>
      </c>
      <c r="AL1628" s="2">
        <f>Table1[[#This Row],[v_n_w_g]]-Table1[[#This Row],[v_n_w_l]]</f>
        <v>-90</v>
      </c>
      <c r="AM1628" s="2">
        <f>IF(Table1[[#This Row],[diff_v]]&gt;=1,1,0)</f>
        <v>0</v>
      </c>
    </row>
    <row r="1629" spans="1:39" hidden="1" x14ac:dyDescent="0.3">
      <c r="A1629">
        <v>11</v>
      </c>
      <c r="B1629" t="s">
        <v>48</v>
      </c>
      <c r="C1629" s="22">
        <f>VLOOKUP(Table1[[#This Row],[Subject]],'Subject Profile'!$A$2:$E$8,4,FALSE)</f>
        <v>1</v>
      </c>
      <c r="D1629" s="22">
        <f>VLOOKUP(Table1[[#This Row],[Subject]],'Subject Profile'!$A$2:$E$8,5,FALSE)</f>
        <v>-2</v>
      </c>
      <c r="E1629" t="s">
        <v>110</v>
      </c>
      <c r="F1629" t="s">
        <v>70</v>
      </c>
      <c r="G1629" t="s">
        <v>5</v>
      </c>
      <c r="H1629">
        <f>IF(Table1[[#This Row],[decision]]="accept",1,0)</f>
        <v>0</v>
      </c>
      <c r="I1629">
        <v>0</v>
      </c>
      <c r="J1629">
        <v>440</v>
      </c>
      <c r="K1629">
        <v>1665042256</v>
      </c>
      <c r="L1629">
        <v>4</v>
      </c>
      <c r="M1629" t="str">
        <f>VLOOKUP($F1629,Experiment!$A$2:$U$90,MATCH(Results!M$1,Experiment!$A$1:$U$1,0)+1,FALSE)</f>
        <v>G</v>
      </c>
      <c r="N1629">
        <f>IF(Table1[[#This Row],[Impact]]="I",0,1)</f>
        <v>1</v>
      </c>
      <c r="O1629" s="2">
        <f>VLOOKUP($F1629,Experiment!$A$2:$U$90,MATCH(Results!O$1,Experiment!$A$1:$U$1,0),FALSE)</f>
        <v>-90</v>
      </c>
      <c r="P1629" s="3">
        <f>VLOOKUP($F1629,Experiment!$A$2:$U$90,MATCH(Results!P$1,Experiment!$A$1:$U$1,0),FALSE)</f>
        <v>0.5</v>
      </c>
      <c r="Q1629" s="2">
        <f>VLOOKUP($F1629,Experiment!$A$2:$U$90,MATCH(Results!Q$1,Experiment!$A$1:$U$1,0),FALSE)</f>
        <v>180</v>
      </c>
      <c r="R1629" s="3">
        <f>VLOOKUP($F1629,Experiment!$A$2:$U$90,MATCH(Results!R$1,Experiment!$A$1:$U$1,0),FALSE)</f>
        <v>0.5</v>
      </c>
      <c r="S1629" s="2">
        <f>VLOOKUP($F1629,Experiment!$A$2:$U$90,MATCH(Results!S$1,Experiment!$A$1:$U$1,0),FALSE)</f>
        <v>45</v>
      </c>
      <c r="T1629" s="2">
        <f>VLOOKUP($F1629,Experiment!$A$2:$U$90,MATCH(Results!T$1,Experiment!$A$1:$U$1,0),FALSE)</f>
        <v>18225</v>
      </c>
      <c r="U1629" s="2">
        <f>VLOOKUP($F1629,Experiment!$A$2:$U$90,MATCH(Results!U$1,Experiment!$A$1:$U$1,0),FALSE)</f>
        <v>135</v>
      </c>
      <c r="V1629" s="2">
        <f>VLOOKUP($F1629,Experiment!$A$2:$U$90,MATCH(Results!V$1,Experiment!$A$1:$U$1,0),FALSE)</f>
        <v>4</v>
      </c>
      <c r="W1629" s="3">
        <f>VLOOKUP($F1629,Experiment!$A$2:$U$90,MATCH(Results!W$1,Experiment!$A$1:$U$1,0),FALSE)</f>
        <v>0.75</v>
      </c>
      <c r="X1629" s="3">
        <f>VLOOKUP($F1629,Experiment!$A$2:$U$90,MATCH(Results!X$1,Experiment!$A$1:$U$1,0),FALSE)</f>
        <v>0.25</v>
      </c>
      <c r="Y1629" s="2">
        <f>VLOOKUP($F1629,Experiment!$A$2:$U$90,MATCH(Results!Y$1,Experiment!$A$1:$U$1,0),FALSE)</f>
        <v>2</v>
      </c>
      <c r="Z1629" s="3">
        <f>VLOOKUP($F1629,Experiment!$A$2:$U$90,MATCH(Results!Z$1,Experiment!$A$1:$U$1,0),FALSE)</f>
        <v>0.05</v>
      </c>
      <c r="AA1629" s="3">
        <f>VLOOKUP($F1629,Experiment!$A$2:$U$90,MATCH(Results!AA$1,Experiment!$A$1:$U$1,0),FALSE)</f>
        <v>0.2</v>
      </c>
      <c r="AB1629" s="3">
        <f>VLOOKUP($F1629,Experiment!$A$2:$U$90,MATCH(Results!AB$1,Experiment!$A$1:$U$1,0),FALSE)</f>
        <v>0.42499999999999999</v>
      </c>
      <c r="AC1629" s="3">
        <f>VLOOKUP($F1629,Experiment!$A$2:$U$90,MATCH(Results!AC$1,Experiment!$A$1:$U$1,0),FALSE)</f>
        <v>0.57499999999999996</v>
      </c>
      <c r="AD1629" s="2">
        <f>VLOOKUP($F1629,Experiment!$A$2:$U$90,MATCH(Results!AD$1,Experiment!$A$1:$U$1,0),FALSE)</f>
        <v>65.249999999999986</v>
      </c>
      <c r="AE1629" s="2">
        <f>VLOOKUP($F1629,Experiment!$A$2:$U$90,MATCH(Results!AE$1,Experiment!$A$1:$U$1,0),FALSE)</f>
        <v>17814.9375</v>
      </c>
      <c r="AF1629" s="2">
        <f>VLOOKUP($F1629,Experiment!$A$2:$U$90,MATCH(Results!AF$1,Experiment!$A$1:$U$1,0),FALSE)</f>
        <v>133.47260954967501</v>
      </c>
      <c r="AG1629" s="3">
        <f>VLOOKUP($F1629,Experiment!$A$2:$W$90,MATCH(Results!AG$1,Experiment!$A$1:$W$1,0),FALSE)</f>
        <v>1</v>
      </c>
      <c r="AH1629" s="3">
        <f>VLOOKUP($F1629,Experiment!$A$2:$W$90,MATCH(Results!AH$1,Experiment!$A$1:$W$1,0),FALSE)</f>
        <v>0.57499999999999996</v>
      </c>
      <c r="AI1629" s="3">
        <f>VLOOKUP($F1629,Experiment!$A$2:$X$90,MATCH(Results!AI$1,Experiment!$A$1:$X$1,0),FALSE)</f>
        <v>0.42500000000000004</v>
      </c>
      <c r="AJ1629" s="2">
        <f>Table1[[#This Row],[Gain]]^Table1[[#This Row],[θ]]</f>
        <v>180</v>
      </c>
      <c r="AK1629" s="2">
        <f>-Table1[[#This Row],[λ]]*-Table1[[#This Row],[Loss]]^Table1[[#This Row],[θ]]</f>
        <v>180</v>
      </c>
      <c r="AL1629" s="2">
        <f>Table1[[#This Row],[v_n_w_g]]-Table1[[#This Row],[v_n_w_l]]</f>
        <v>0</v>
      </c>
      <c r="AM1629" s="2">
        <f>IF(Table1[[#This Row],[diff_v]]&gt;=1,1,0)</f>
        <v>0</v>
      </c>
    </row>
    <row r="1630" spans="1:39" hidden="1" x14ac:dyDescent="0.3">
      <c r="A1630">
        <v>12</v>
      </c>
      <c r="B1630" t="s">
        <v>48</v>
      </c>
      <c r="C1630" s="22">
        <f>VLOOKUP(Table1[[#This Row],[Subject]],'Subject Profile'!$A$2:$E$8,4,FALSE)</f>
        <v>1</v>
      </c>
      <c r="D1630" s="22">
        <f>VLOOKUP(Table1[[#This Row],[Subject]],'Subject Profile'!$A$2:$E$8,5,FALSE)</f>
        <v>-2</v>
      </c>
      <c r="E1630" t="s">
        <v>110</v>
      </c>
      <c r="F1630" t="s">
        <v>55</v>
      </c>
      <c r="G1630" t="s">
        <v>56</v>
      </c>
      <c r="H1630">
        <f>IF(Table1[[#This Row],[decision]]="accept",1,0)</f>
        <v>0</v>
      </c>
      <c r="I1630">
        <v>0</v>
      </c>
      <c r="J1630">
        <v>440</v>
      </c>
      <c r="K1630">
        <v>1665042260</v>
      </c>
      <c r="L1630">
        <v>4</v>
      </c>
      <c r="M1630" t="str">
        <f>VLOOKUP($F1630,Experiment!$A$2:$U$90,MATCH(Results!M$1,Experiment!$A$1:$U$1,0)+1,FALSE)</f>
        <v>R</v>
      </c>
      <c r="N1630">
        <f>IF(Table1[[#This Row],[Impact]]="I",0,1)</f>
        <v>1</v>
      </c>
      <c r="O1630" s="2">
        <f>VLOOKUP($F1630,Experiment!$A$2:$U$90,MATCH(Results!O$1,Experiment!$A$1:$U$1,0),FALSE)</f>
        <v>0</v>
      </c>
      <c r="P1630" s="3">
        <f>VLOOKUP($F1630,Experiment!$A$2:$U$90,MATCH(Results!P$1,Experiment!$A$1:$U$1,0),FALSE)</f>
        <v>0</v>
      </c>
      <c r="Q1630" s="2">
        <f>VLOOKUP($F1630,Experiment!$A$2:$U$90,MATCH(Results!Q$1,Experiment!$A$1:$U$1,0),FALSE)</f>
        <v>0</v>
      </c>
      <c r="R1630" s="3">
        <f>VLOOKUP($F1630,Experiment!$A$2:$U$90,MATCH(Results!R$1,Experiment!$A$1:$U$1,0),FALSE)</f>
        <v>0</v>
      </c>
      <c r="S1630" s="2">
        <f>VLOOKUP($F1630,Experiment!$A$2:$U$90,MATCH(Results!S$1,Experiment!$A$1:$U$1,0),FALSE)</f>
        <v>0</v>
      </c>
      <c r="T1630" s="2">
        <f>VLOOKUP($F1630,Experiment!$A$2:$U$90,MATCH(Results!T$1,Experiment!$A$1:$U$1,0),FALSE)</f>
        <v>0</v>
      </c>
      <c r="U1630" s="2">
        <f>VLOOKUP($F1630,Experiment!$A$2:$U$90,MATCH(Results!U$1,Experiment!$A$1:$U$1,0),FALSE)</f>
        <v>0</v>
      </c>
      <c r="V1630" s="2">
        <f>VLOOKUP($F1630,Experiment!$A$2:$U$90,MATCH(Results!V$1,Experiment!$A$1:$U$1,0),FALSE)</f>
        <v>0</v>
      </c>
      <c r="W1630" s="3">
        <f>VLOOKUP($F1630,Experiment!$A$2:$U$90,MATCH(Results!W$1,Experiment!$A$1:$U$1,0),FALSE)</f>
        <v>0</v>
      </c>
      <c r="X1630" s="3">
        <f>VLOOKUP($F1630,Experiment!$A$2:$U$90,MATCH(Results!X$1,Experiment!$A$1:$U$1,0),FALSE)</f>
        <v>0</v>
      </c>
      <c r="Y1630" s="2">
        <f>VLOOKUP($F1630,Experiment!$A$2:$U$90,MATCH(Results!Y$1,Experiment!$A$1:$U$1,0),FALSE)</f>
        <v>0</v>
      </c>
      <c r="Z1630" s="3">
        <f>VLOOKUP($F1630,Experiment!$A$2:$U$90,MATCH(Results!Z$1,Experiment!$A$1:$U$1,0),FALSE)</f>
        <v>0</v>
      </c>
      <c r="AA1630" s="3">
        <f>VLOOKUP($F1630,Experiment!$A$2:$U$90,MATCH(Results!AA$1,Experiment!$A$1:$U$1,0),FALSE)</f>
        <v>0</v>
      </c>
      <c r="AB1630" s="3">
        <f>VLOOKUP($F1630,Experiment!$A$2:$U$90,MATCH(Results!AB$1,Experiment!$A$1:$U$1,0),FALSE)</f>
        <v>0</v>
      </c>
      <c r="AC1630" s="3">
        <f>VLOOKUP($F1630,Experiment!$A$2:$U$90,MATCH(Results!AC$1,Experiment!$A$1:$U$1,0),FALSE)</f>
        <v>0</v>
      </c>
      <c r="AD1630" s="2">
        <f>VLOOKUP($F1630,Experiment!$A$2:$U$90,MATCH(Results!AD$1,Experiment!$A$1:$U$1,0),FALSE)</f>
        <v>0</v>
      </c>
      <c r="AE1630" s="2">
        <f>VLOOKUP($F1630,Experiment!$A$2:$U$90,MATCH(Results!AE$1,Experiment!$A$1:$U$1,0),FALSE)</f>
        <v>0</v>
      </c>
      <c r="AF1630" s="2">
        <f>VLOOKUP($F1630,Experiment!$A$2:$U$90,MATCH(Results!AF$1,Experiment!$A$1:$U$1,0),FALSE)</f>
        <v>0</v>
      </c>
      <c r="AG1630" s="2"/>
      <c r="AH1630" s="3">
        <f>VLOOKUP($F1630,Experiment!$A$2:$W$90,MATCH(Results!AH$1,Experiment!$A$1:$W$1,0),FALSE)</f>
        <v>0</v>
      </c>
      <c r="AI1630" s="2">
        <f>VLOOKUP($F1630,Experiment!$A$2:$X$90,MATCH(Results!AI$1,Experiment!$A$1:$X$1,0),FALSE)</f>
        <v>0</v>
      </c>
      <c r="AJ1630" s="2">
        <f>Table1[[#This Row],[Gain]]^Table1[[#This Row],[θ]]</f>
        <v>0</v>
      </c>
      <c r="AK1630" s="2">
        <f>-Table1[[#This Row],[λ]]*-Table1[[#This Row],[Loss]]^Table1[[#This Row],[θ]]</f>
        <v>0</v>
      </c>
      <c r="AL1630" s="2">
        <f>Table1[[#This Row],[v_n_w_g]]-Table1[[#This Row],[v_n_w_l]]</f>
        <v>0</v>
      </c>
      <c r="AM1630" s="2">
        <f>IF(Table1[[#This Row],[diff_v]]&gt;=1,1,0)</f>
        <v>0</v>
      </c>
    </row>
    <row r="1631" spans="1:39" hidden="1" x14ac:dyDescent="0.3">
      <c r="A1631">
        <v>13</v>
      </c>
      <c r="B1631" t="s">
        <v>48</v>
      </c>
      <c r="C1631" s="22">
        <f>VLOOKUP(Table1[[#This Row],[Subject]],'Subject Profile'!$A$2:$E$8,4,FALSE)</f>
        <v>1</v>
      </c>
      <c r="D1631" s="22">
        <f>VLOOKUP(Table1[[#This Row],[Subject]],'Subject Profile'!$A$2:$E$8,5,FALSE)</f>
        <v>-2</v>
      </c>
      <c r="E1631" t="s">
        <v>110</v>
      </c>
      <c r="F1631" t="s">
        <v>99</v>
      </c>
      <c r="G1631" t="s">
        <v>7</v>
      </c>
      <c r="H1631">
        <f>IF(Table1[[#This Row],[decision]]="accept",1,0)</f>
        <v>1</v>
      </c>
      <c r="I1631">
        <v>0</v>
      </c>
      <c r="J1631">
        <v>440</v>
      </c>
      <c r="K1631">
        <v>1665042263</v>
      </c>
      <c r="L1631">
        <v>3</v>
      </c>
      <c r="M1631" t="str">
        <f>VLOOKUP($F1631,Experiment!$A$2:$U$90,MATCH(Results!M$1,Experiment!$A$1:$U$1,0)+1,FALSE)</f>
        <v>G</v>
      </c>
      <c r="N1631">
        <f>IF(Table1[[#This Row],[Impact]]="I",0,1)</f>
        <v>1</v>
      </c>
      <c r="O1631" s="2">
        <f>VLOOKUP($F1631,Experiment!$A$2:$U$90,MATCH(Results!O$1,Experiment!$A$1:$U$1,0),FALSE)</f>
        <v>0</v>
      </c>
      <c r="P1631" s="3">
        <f>VLOOKUP($F1631,Experiment!$A$2:$U$90,MATCH(Results!P$1,Experiment!$A$1:$U$1,0),FALSE)</f>
        <v>0.5</v>
      </c>
      <c r="Q1631" s="2">
        <f>VLOOKUP($F1631,Experiment!$A$2:$U$90,MATCH(Results!Q$1,Experiment!$A$1:$U$1,0),FALSE)</f>
        <v>10</v>
      </c>
      <c r="R1631" s="3">
        <f>VLOOKUP($F1631,Experiment!$A$2:$U$90,MATCH(Results!R$1,Experiment!$A$1:$U$1,0),FALSE)</f>
        <v>0.5</v>
      </c>
      <c r="S1631" s="2">
        <f>VLOOKUP($F1631,Experiment!$A$2:$U$90,MATCH(Results!S$1,Experiment!$A$1:$U$1,0),FALSE)</f>
        <v>5</v>
      </c>
      <c r="T1631" s="2">
        <f>VLOOKUP($F1631,Experiment!$A$2:$U$90,MATCH(Results!T$1,Experiment!$A$1:$U$1,0),FALSE)</f>
        <v>25</v>
      </c>
      <c r="U1631" s="2">
        <f>VLOOKUP($F1631,Experiment!$A$2:$U$90,MATCH(Results!U$1,Experiment!$A$1:$U$1,0),FALSE)</f>
        <v>5</v>
      </c>
      <c r="V1631" s="2">
        <f>VLOOKUP($F1631,Experiment!$A$2:$U$90,MATCH(Results!V$1,Experiment!$A$1:$U$1,0),FALSE)</f>
        <v>2</v>
      </c>
      <c r="W1631" s="3">
        <f>VLOOKUP($F1631,Experiment!$A$2:$U$90,MATCH(Results!W$1,Experiment!$A$1:$U$1,0),FALSE)</f>
        <v>0.25</v>
      </c>
      <c r="X1631" s="3">
        <f>VLOOKUP($F1631,Experiment!$A$2:$U$90,MATCH(Results!X$1,Experiment!$A$1:$U$1,0),FALSE)</f>
        <v>0.75</v>
      </c>
      <c r="Y1631" s="2">
        <f>VLOOKUP($F1631,Experiment!$A$2:$U$90,MATCH(Results!Y$1,Experiment!$A$1:$U$1,0),FALSE)</f>
        <v>2</v>
      </c>
      <c r="Z1631" s="3">
        <f>VLOOKUP($F1631,Experiment!$A$2:$U$90,MATCH(Results!Z$1,Experiment!$A$1:$U$1,0),FALSE)</f>
        <v>0.5</v>
      </c>
      <c r="AA1631" s="3">
        <f>VLOOKUP($F1631,Experiment!$A$2:$U$90,MATCH(Results!AA$1,Experiment!$A$1:$U$1,0),FALSE)</f>
        <v>0.25</v>
      </c>
      <c r="AB1631" s="3">
        <f>VLOOKUP($F1631,Experiment!$A$2:$U$90,MATCH(Results!AB$1,Experiment!$A$1:$U$1,0),FALSE)</f>
        <v>0.625</v>
      </c>
      <c r="AC1631" s="3">
        <f>VLOOKUP($F1631,Experiment!$A$2:$U$90,MATCH(Results!AC$1,Experiment!$A$1:$U$1,0),FALSE)</f>
        <v>0.375</v>
      </c>
      <c r="AD1631" s="2">
        <f>VLOOKUP($F1631,Experiment!$A$2:$U$90,MATCH(Results!AD$1,Experiment!$A$1:$U$1,0),FALSE)</f>
        <v>3.75</v>
      </c>
      <c r="AE1631" s="2">
        <f>VLOOKUP($F1631,Experiment!$A$2:$U$90,MATCH(Results!AE$1,Experiment!$A$1:$U$1,0),FALSE)</f>
        <v>23.4375</v>
      </c>
      <c r="AF1631" s="2">
        <f>VLOOKUP($F1631,Experiment!$A$2:$U$90,MATCH(Results!AF$1,Experiment!$A$1:$U$1,0),FALSE)</f>
        <v>4.8412291827592711</v>
      </c>
      <c r="AG1631" s="3">
        <f>VLOOKUP($F1631,Experiment!$A$2:$W$90,MATCH(Results!AG$1,Experiment!$A$1:$W$1,0),FALSE)</f>
        <v>0.82730419370997643</v>
      </c>
      <c r="AH1631" s="3">
        <f>VLOOKUP($F1631,Experiment!$A$2:$W$90,MATCH(Results!AH$1,Experiment!$A$1:$W$1,0),FALSE)</f>
        <v>0.38648875795104182</v>
      </c>
      <c r="AI1631" s="3">
        <f>VLOOKUP($F1631,Experiment!$A$2:$X$90,MATCH(Results!AI$1,Experiment!$A$1:$X$1,0),FALSE)</f>
        <v>0.61351124204895813</v>
      </c>
      <c r="AJ1631" s="2">
        <f>Table1[[#This Row],[Gain]]^Table1[[#This Row],[θ]]</f>
        <v>10</v>
      </c>
      <c r="AK1631" s="2">
        <f>-Table1[[#This Row],[λ]]*-Table1[[#This Row],[Loss]]^Table1[[#This Row],[θ]]</f>
        <v>0</v>
      </c>
      <c r="AL1631" s="2">
        <f>Table1[[#This Row],[v_n_w_g]]-Table1[[#This Row],[v_n_w_l]]</f>
        <v>10</v>
      </c>
      <c r="AM1631" s="2">
        <f>IF(Table1[[#This Row],[diff_v]]&gt;=1,1,0)</f>
        <v>1</v>
      </c>
    </row>
    <row r="1632" spans="1:39" hidden="1" x14ac:dyDescent="0.3">
      <c r="A1632">
        <v>14</v>
      </c>
      <c r="B1632" t="s">
        <v>48</v>
      </c>
      <c r="C1632" s="22">
        <f>VLOOKUP(Table1[[#This Row],[Subject]],'Subject Profile'!$A$2:$E$8,4,FALSE)</f>
        <v>1</v>
      </c>
      <c r="D1632" s="22">
        <f>VLOOKUP(Table1[[#This Row],[Subject]],'Subject Profile'!$A$2:$E$8,5,FALSE)</f>
        <v>-2</v>
      </c>
      <c r="E1632" t="s">
        <v>110</v>
      </c>
      <c r="F1632" t="s">
        <v>105</v>
      </c>
      <c r="G1632" t="s">
        <v>5</v>
      </c>
      <c r="H1632">
        <f>IF(Table1[[#This Row],[decision]]="accept",1,0)</f>
        <v>0</v>
      </c>
      <c r="I1632">
        <v>0</v>
      </c>
      <c r="J1632">
        <v>440</v>
      </c>
      <c r="K1632">
        <v>1665042267</v>
      </c>
      <c r="L1632">
        <v>4</v>
      </c>
      <c r="M1632" t="str">
        <f>VLOOKUP($F1632,Experiment!$A$2:$U$90,MATCH(Results!M$1,Experiment!$A$1:$U$1,0)+1,FALSE)</f>
        <v>G</v>
      </c>
      <c r="N1632">
        <f>IF(Table1[[#This Row],[Impact]]="I",0,1)</f>
        <v>1</v>
      </c>
      <c r="O1632" s="2">
        <f>VLOOKUP($F1632,Experiment!$A$2:$U$90,MATCH(Results!O$1,Experiment!$A$1:$U$1,0),FALSE)</f>
        <v>-50</v>
      </c>
      <c r="P1632" s="3">
        <f>VLOOKUP($F1632,Experiment!$A$2:$U$90,MATCH(Results!P$1,Experiment!$A$1:$U$1,0),FALSE)</f>
        <v>0.5</v>
      </c>
      <c r="Q1632" s="2">
        <f>VLOOKUP($F1632,Experiment!$A$2:$U$90,MATCH(Results!Q$1,Experiment!$A$1:$U$1,0),FALSE)</f>
        <v>40</v>
      </c>
      <c r="R1632" s="3">
        <f>VLOOKUP($F1632,Experiment!$A$2:$U$90,MATCH(Results!R$1,Experiment!$A$1:$U$1,0),FALSE)</f>
        <v>0.5</v>
      </c>
      <c r="S1632" s="2">
        <f>VLOOKUP($F1632,Experiment!$A$2:$U$90,MATCH(Results!S$1,Experiment!$A$1:$U$1,0),FALSE)</f>
        <v>-5</v>
      </c>
      <c r="T1632" s="2">
        <f>VLOOKUP($F1632,Experiment!$A$2:$U$90,MATCH(Results!T$1,Experiment!$A$1:$U$1,0),FALSE)</f>
        <v>2025</v>
      </c>
      <c r="U1632" s="2">
        <f>VLOOKUP($F1632,Experiment!$A$2:$U$90,MATCH(Results!U$1,Experiment!$A$1:$U$1,0),FALSE)</f>
        <v>45</v>
      </c>
      <c r="V1632" s="2">
        <f>VLOOKUP($F1632,Experiment!$A$2:$U$90,MATCH(Results!V$1,Experiment!$A$1:$U$1,0),FALSE)</f>
        <v>4</v>
      </c>
      <c r="W1632" s="3">
        <f>VLOOKUP($F1632,Experiment!$A$2:$U$90,MATCH(Results!W$1,Experiment!$A$1:$U$1,0),FALSE)</f>
        <v>0.25</v>
      </c>
      <c r="X1632" s="3">
        <f>VLOOKUP($F1632,Experiment!$A$2:$U$90,MATCH(Results!X$1,Experiment!$A$1:$U$1,0),FALSE)</f>
        <v>0.75</v>
      </c>
      <c r="Y1632" s="2">
        <f>VLOOKUP($F1632,Experiment!$A$2:$U$90,MATCH(Results!Y$1,Experiment!$A$1:$U$1,0),FALSE)</f>
        <v>1</v>
      </c>
      <c r="Z1632" s="3">
        <f>VLOOKUP($F1632,Experiment!$A$2:$U$90,MATCH(Results!Z$1,Experiment!$A$1:$U$1,0),FALSE)</f>
        <v>0.25</v>
      </c>
      <c r="AA1632" s="3">
        <f>VLOOKUP($F1632,Experiment!$A$2:$U$90,MATCH(Results!AA$1,Experiment!$A$1:$U$1,0),FALSE)</f>
        <v>0.5</v>
      </c>
      <c r="AB1632" s="3">
        <f>VLOOKUP($F1632,Experiment!$A$2:$U$90,MATCH(Results!AB$1,Experiment!$A$1:$U$1,0),FALSE)</f>
        <v>0.375</v>
      </c>
      <c r="AC1632" s="3">
        <f>VLOOKUP($F1632,Experiment!$A$2:$U$90,MATCH(Results!AC$1,Experiment!$A$1:$U$1,0),FALSE)</f>
        <v>0.625</v>
      </c>
      <c r="AD1632" s="2">
        <f>VLOOKUP($F1632,Experiment!$A$2:$U$90,MATCH(Results!AD$1,Experiment!$A$1:$U$1,0),FALSE)</f>
        <v>6.25</v>
      </c>
      <c r="AE1632" s="2">
        <f>VLOOKUP($F1632,Experiment!$A$2:$U$90,MATCH(Results!AE$1,Experiment!$A$1:$U$1,0),FALSE)</f>
        <v>1898.4375</v>
      </c>
      <c r="AF1632" s="2">
        <f>VLOOKUP($F1632,Experiment!$A$2:$U$90,MATCH(Results!AF$1,Experiment!$A$1:$U$1,0),FALSE)</f>
        <v>43.571062644833439</v>
      </c>
      <c r="AG1632" s="3">
        <f>VLOOKUP($F1632,Experiment!$A$2:$W$90,MATCH(Results!AG$1,Experiment!$A$1:$W$1,0),FALSE)</f>
        <v>1</v>
      </c>
      <c r="AH1632" s="3">
        <f>VLOOKUP($F1632,Experiment!$A$2:$W$90,MATCH(Results!AH$1,Experiment!$A$1:$W$1,0),FALSE)</f>
        <v>0.625</v>
      </c>
      <c r="AI1632" s="3">
        <f>VLOOKUP($F1632,Experiment!$A$2:$X$90,MATCH(Results!AI$1,Experiment!$A$1:$X$1,0),FALSE)</f>
        <v>0.375</v>
      </c>
      <c r="AJ1632" s="2">
        <f>Table1[[#This Row],[Gain]]^Table1[[#This Row],[θ]]</f>
        <v>40</v>
      </c>
      <c r="AK1632" s="2">
        <f>-Table1[[#This Row],[λ]]*-Table1[[#This Row],[Loss]]^Table1[[#This Row],[θ]]</f>
        <v>100</v>
      </c>
      <c r="AL1632" s="2">
        <f>Table1[[#This Row],[v_n_w_g]]-Table1[[#This Row],[v_n_w_l]]</f>
        <v>-60</v>
      </c>
      <c r="AM1632" s="2">
        <f>IF(Table1[[#This Row],[diff_v]]&gt;=1,1,0)</f>
        <v>0</v>
      </c>
    </row>
    <row r="1633" spans="1:39" hidden="1" x14ac:dyDescent="0.3">
      <c r="A1633">
        <v>15</v>
      </c>
      <c r="B1633" t="s">
        <v>48</v>
      </c>
      <c r="C1633" s="22">
        <f>VLOOKUP(Table1[[#This Row],[Subject]],'Subject Profile'!$A$2:$E$8,4,FALSE)</f>
        <v>1</v>
      </c>
      <c r="D1633" s="22">
        <f>VLOOKUP(Table1[[#This Row],[Subject]],'Subject Profile'!$A$2:$E$8,5,FALSE)</f>
        <v>-2</v>
      </c>
      <c r="E1633" t="s">
        <v>110</v>
      </c>
      <c r="F1633" t="s">
        <v>75</v>
      </c>
      <c r="G1633" t="s">
        <v>7</v>
      </c>
      <c r="H1633">
        <f>IF(Table1[[#This Row],[decision]]="accept",1,0)</f>
        <v>1</v>
      </c>
      <c r="I1633">
        <v>-50</v>
      </c>
      <c r="J1633">
        <v>390</v>
      </c>
      <c r="K1633">
        <v>1665042270</v>
      </c>
      <c r="L1633">
        <v>3</v>
      </c>
      <c r="M1633" t="str">
        <f>VLOOKUP($F1633,Experiment!$A$2:$U$90,MATCH(Results!M$1,Experiment!$A$1:$U$1,0)+1,FALSE)</f>
        <v>I</v>
      </c>
      <c r="N1633">
        <f>IF(Table1[[#This Row],[Impact]]="I",0,1)</f>
        <v>0</v>
      </c>
      <c r="O1633" s="2">
        <f>VLOOKUP($F1633,Experiment!$A$2:$U$90,MATCH(Results!O$1,Experiment!$A$1:$U$1,0),FALSE)</f>
        <v>-50</v>
      </c>
      <c r="P1633" s="3">
        <f>VLOOKUP($F1633,Experiment!$A$2:$U$90,MATCH(Results!P$1,Experiment!$A$1:$U$1,0),FALSE)</f>
        <v>0.5</v>
      </c>
      <c r="Q1633" s="2">
        <f>VLOOKUP($F1633,Experiment!$A$2:$U$90,MATCH(Results!Q$1,Experiment!$A$1:$U$1,0),FALSE)</f>
        <v>70</v>
      </c>
      <c r="R1633" s="3">
        <f>VLOOKUP($F1633,Experiment!$A$2:$U$90,MATCH(Results!R$1,Experiment!$A$1:$U$1,0),FALSE)</f>
        <v>0.5</v>
      </c>
      <c r="S1633" s="2">
        <f>VLOOKUP($F1633,Experiment!$A$2:$U$90,MATCH(Results!S$1,Experiment!$A$1:$U$1,0),FALSE)</f>
        <v>10</v>
      </c>
      <c r="T1633" s="2">
        <f>VLOOKUP($F1633,Experiment!$A$2:$U$90,MATCH(Results!T$1,Experiment!$A$1:$U$1,0),FALSE)</f>
        <v>3600</v>
      </c>
      <c r="U1633" s="2">
        <f>VLOOKUP($F1633,Experiment!$A$2:$U$90,MATCH(Results!U$1,Experiment!$A$1:$U$1,0),FALSE)</f>
        <v>60</v>
      </c>
      <c r="V1633" s="2">
        <f>VLOOKUP($F1633,Experiment!$A$2:$U$90,MATCH(Results!V$1,Experiment!$A$1:$U$1,0),FALSE)</f>
        <v>2</v>
      </c>
      <c r="W1633" s="3">
        <f>VLOOKUP($F1633,Experiment!$A$2:$U$90,MATCH(Results!W$1,Experiment!$A$1:$U$1,0),FALSE)</f>
        <v>0.25</v>
      </c>
      <c r="X1633" s="3">
        <f>VLOOKUP($F1633,Experiment!$A$2:$U$90,MATCH(Results!X$1,Experiment!$A$1:$U$1,0),FALSE)</f>
        <v>0.75</v>
      </c>
      <c r="Y1633" s="2">
        <f>VLOOKUP($F1633,Experiment!$A$2:$U$90,MATCH(Results!Y$1,Experiment!$A$1:$U$1,0),FALSE)</f>
        <v>1</v>
      </c>
      <c r="Z1633" s="3">
        <f>VLOOKUP($F1633,Experiment!$A$2:$U$90,MATCH(Results!Z$1,Experiment!$A$1:$U$1,0),FALSE)</f>
        <v>0.25</v>
      </c>
      <c r="AA1633" s="3">
        <f>VLOOKUP($F1633,Experiment!$A$2:$U$90,MATCH(Results!AA$1,Experiment!$A$1:$U$1,0),FALSE)</f>
        <v>0.5</v>
      </c>
      <c r="AB1633" s="3">
        <f>VLOOKUP($F1633,Experiment!$A$2:$U$90,MATCH(Results!AB$1,Experiment!$A$1:$U$1,0),FALSE)</f>
        <v>0.375</v>
      </c>
      <c r="AC1633" s="3">
        <f>VLOOKUP($F1633,Experiment!$A$2:$U$90,MATCH(Results!AC$1,Experiment!$A$1:$U$1,0),FALSE)</f>
        <v>0.625</v>
      </c>
      <c r="AD1633" s="2">
        <f>VLOOKUP($F1633,Experiment!$A$2:$U$90,MATCH(Results!AD$1,Experiment!$A$1:$U$1,0),FALSE)</f>
        <v>25</v>
      </c>
      <c r="AE1633" s="2">
        <f>VLOOKUP($F1633,Experiment!$A$2:$U$90,MATCH(Results!AE$1,Experiment!$A$1:$U$1,0),FALSE)</f>
        <v>3375</v>
      </c>
      <c r="AF1633" s="2">
        <f>VLOOKUP($F1633,Experiment!$A$2:$U$90,MATCH(Results!AF$1,Experiment!$A$1:$U$1,0),FALSE)</f>
        <v>58.094750193111253</v>
      </c>
      <c r="AG1633" s="3">
        <f>VLOOKUP($F1633,Experiment!$A$2:$W$90,MATCH(Results!AG$1,Experiment!$A$1:$W$1,0),FALSE)</f>
        <v>1</v>
      </c>
      <c r="AH1633" s="3">
        <f>VLOOKUP($F1633,Experiment!$A$2:$W$90,MATCH(Results!AH$1,Experiment!$A$1:$W$1,0),FALSE)</f>
        <v>0.625</v>
      </c>
      <c r="AI1633" s="3">
        <f>VLOOKUP($F1633,Experiment!$A$2:$X$90,MATCH(Results!AI$1,Experiment!$A$1:$X$1,0),FALSE)</f>
        <v>0.375</v>
      </c>
      <c r="AJ1633" s="2">
        <f>Table1[[#This Row],[Gain]]^Table1[[#This Row],[θ]]</f>
        <v>70</v>
      </c>
      <c r="AK1633" s="2">
        <f>-Table1[[#This Row],[λ]]*-Table1[[#This Row],[Loss]]^Table1[[#This Row],[θ]]</f>
        <v>100</v>
      </c>
      <c r="AL1633" s="2">
        <f>Table1[[#This Row],[v_n_w_g]]-Table1[[#This Row],[v_n_w_l]]</f>
        <v>-30</v>
      </c>
      <c r="AM1633" s="2">
        <f>IF(Table1[[#This Row],[diff_v]]&gt;=1,1,0)</f>
        <v>0</v>
      </c>
    </row>
    <row r="1634" spans="1:39" hidden="1" x14ac:dyDescent="0.3">
      <c r="A1634">
        <v>16</v>
      </c>
      <c r="B1634" t="s">
        <v>48</v>
      </c>
      <c r="C1634" s="22">
        <f>VLOOKUP(Table1[[#This Row],[Subject]],'Subject Profile'!$A$2:$E$8,4,FALSE)</f>
        <v>1</v>
      </c>
      <c r="D1634" s="22">
        <f>VLOOKUP(Table1[[#This Row],[Subject]],'Subject Profile'!$A$2:$E$8,5,FALSE)</f>
        <v>-2</v>
      </c>
      <c r="E1634" t="s">
        <v>110</v>
      </c>
      <c r="F1634" t="s">
        <v>50</v>
      </c>
      <c r="G1634" t="s">
        <v>5</v>
      </c>
      <c r="H1634">
        <f>IF(Table1[[#This Row],[decision]]="accept",1,0)</f>
        <v>0</v>
      </c>
      <c r="I1634">
        <v>0</v>
      </c>
      <c r="J1634">
        <v>390</v>
      </c>
      <c r="K1634">
        <v>1665042272</v>
      </c>
      <c r="L1634">
        <v>2</v>
      </c>
      <c r="M1634" t="str">
        <f>VLOOKUP($F1634,Experiment!$A$2:$U$90,MATCH(Results!M$1,Experiment!$A$1:$U$1,0)+1,FALSE)</f>
        <v>I</v>
      </c>
      <c r="N1634">
        <f>IF(Table1[[#This Row],[Impact]]="I",0,1)</f>
        <v>0</v>
      </c>
      <c r="O1634" s="2">
        <f>VLOOKUP($F1634,Experiment!$A$2:$U$90,MATCH(Results!O$1,Experiment!$A$1:$U$1,0),FALSE)</f>
        <v>-90</v>
      </c>
      <c r="P1634" s="3">
        <f>VLOOKUP($F1634,Experiment!$A$2:$U$90,MATCH(Results!P$1,Experiment!$A$1:$U$1,0),FALSE)</f>
        <v>0.5</v>
      </c>
      <c r="Q1634" s="2">
        <f>VLOOKUP($F1634,Experiment!$A$2:$U$90,MATCH(Results!Q$1,Experiment!$A$1:$U$1,0),FALSE)</f>
        <v>180</v>
      </c>
      <c r="R1634" s="3">
        <f>VLOOKUP($F1634,Experiment!$A$2:$U$90,MATCH(Results!R$1,Experiment!$A$1:$U$1,0),FALSE)</f>
        <v>0.5</v>
      </c>
      <c r="S1634" s="2">
        <f>VLOOKUP($F1634,Experiment!$A$2:$U$90,MATCH(Results!S$1,Experiment!$A$1:$U$1,0),FALSE)</f>
        <v>45</v>
      </c>
      <c r="T1634" s="2">
        <f>VLOOKUP($F1634,Experiment!$A$2:$U$90,MATCH(Results!T$1,Experiment!$A$1:$U$1,0),FALSE)</f>
        <v>18225</v>
      </c>
      <c r="U1634" s="2">
        <f>VLOOKUP($F1634,Experiment!$A$2:$U$90,MATCH(Results!U$1,Experiment!$A$1:$U$1,0),FALSE)</f>
        <v>135</v>
      </c>
      <c r="V1634" s="2">
        <f>VLOOKUP($F1634,Experiment!$A$2:$U$90,MATCH(Results!V$1,Experiment!$A$1:$U$1,0),FALSE)</f>
        <v>4</v>
      </c>
      <c r="W1634" s="3">
        <f>VLOOKUP($F1634,Experiment!$A$2:$U$90,MATCH(Results!W$1,Experiment!$A$1:$U$1,0),FALSE)</f>
        <v>0.75</v>
      </c>
      <c r="X1634" s="3">
        <f>VLOOKUP($F1634,Experiment!$A$2:$U$90,MATCH(Results!X$1,Experiment!$A$1:$U$1,0),FALSE)</f>
        <v>0.25</v>
      </c>
      <c r="Y1634" s="2">
        <f>VLOOKUP($F1634,Experiment!$A$2:$U$90,MATCH(Results!Y$1,Experiment!$A$1:$U$1,0),FALSE)</f>
        <v>2</v>
      </c>
      <c r="Z1634" s="3">
        <f>VLOOKUP($F1634,Experiment!$A$2:$U$90,MATCH(Results!Z$1,Experiment!$A$1:$U$1,0),FALSE)</f>
        <v>0.05</v>
      </c>
      <c r="AA1634" s="3">
        <f>VLOOKUP($F1634,Experiment!$A$2:$U$90,MATCH(Results!AA$1,Experiment!$A$1:$U$1,0),FALSE)</f>
        <v>0.2</v>
      </c>
      <c r="AB1634" s="3">
        <f>VLOOKUP($F1634,Experiment!$A$2:$U$90,MATCH(Results!AB$1,Experiment!$A$1:$U$1,0),FALSE)</f>
        <v>0.42499999999999999</v>
      </c>
      <c r="AC1634" s="3">
        <f>VLOOKUP($F1634,Experiment!$A$2:$U$90,MATCH(Results!AC$1,Experiment!$A$1:$U$1,0),FALSE)</f>
        <v>0.57499999999999996</v>
      </c>
      <c r="AD1634" s="2">
        <f>VLOOKUP($F1634,Experiment!$A$2:$U$90,MATCH(Results!AD$1,Experiment!$A$1:$U$1,0),FALSE)</f>
        <v>65.249999999999986</v>
      </c>
      <c r="AE1634" s="2">
        <f>VLOOKUP($F1634,Experiment!$A$2:$U$90,MATCH(Results!AE$1,Experiment!$A$1:$U$1,0),FALSE)</f>
        <v>17814.9375</v>
      </c>
      <c r="AF1634" s="2">
        <f>VLOOKUP($F1634,Experiment!$A$2:$U$90,MATCH(Results!AF$1,Experiment!$A$1:$U$1,0),FALSE)</f>
        <v>133.47260954967501</v>
      </c>
      <c r="AG1634" s="3">
        <f>VLOOKUP($F1634,Experiment!$A$2:$W$90,MATCH(Results!AG$1,Experiment!$A$1:$W$1,0),FALSE)</f>
        <v>1</v>
      </c>
      <c r="AH1634" s="3">
        <f>VLOOKUP($F1634,Experiment!$A$2:$W$90,MATCH(Results!AH$1,Experiment!$A$1:$W$1,0),FALSE)</f>
        <v>0.57499999999999996</v>
      </c>
      <c r="AI1634" s="3">
        <f>VLOOKUP($F1634,Experiment!$A$2:$X$90,MATCH(Results!AI$1,Experiment!$A$1:$X$1,0),FALSE)</f>
        <v>0.42500000000000004</v>
      </c>
      <c r="AJ1634" s="2">
        <f>Table1[[#This Row],[Gain]]^Table1[[#This Row],[θ]]</f>
        <v>180</v>
      </c>
      <c r="AK1634" s="2">
        <f>-Table1[[#This Row],[λ]]*-Table1[[#This Row],[Loss]]^Table1[[#This Row],[θ]]</f>
        <v>180</v>
      </c>
      <c r="AL1634" s="2">
        <f>Table1[[#This Row],[v_n_w_g]]-Table1[[#This Row],[v_n_w_l]]</f>
        <v>0</v>
      </c>
      <c r="AM1634" s="2">
        <f>IF(Table1[[#This Row],[diff_v]]&gt;=1,1,0)</f>
        <v>0</v>
      </c>
    </row>
    <row r="1635" spans="1:39" hidden="1" x14ac:dyDescent="0.3">
      <c r="A1635">
        <v>17</v>
      </c>
      <c r="B1635" t="s">
        <v>48</v>
      </c>
      <c r="C1635" s="22">
        <f>VLOOKUP(Table1[[#This Row],[Subject]],'Subject Profile'!$A$2:$E$8,4,FALSE)</f>
        <v>1</v>
      </c>
      <c r="D1635" s="22">
        <f>VLOOKUP(Table1[[#This Row],[Subject]],'Subject Profile'!$A$2:$E$8,5,FALSE)</f>
        <v>-2</v>
      </c>
      <c r="E1635" t="s">
        <v>110</v>
      </c>
      <c r="F1635" t="s">
        <v>84</v>
      </c>
      <c r="G1635" t="s">
        <v>7</v>
      </c>
      <c r="H1635">
        <f>IF(Table1[[#This Row],[decision]]="accept",1,0)</f>
        <v>1</v>
      </c>
      <c r="I1635">
        <v>30</v>
      </c>
      <c r="J1635">
        <v>420</v>
      </c>
      <c r="K1635">
        <v>1665042304</v>
      </c>
      <c r="L1635">
        <v>32</v>
      </c>
      <c r="M1635" t="str">
        <f>VLOOKUP($F1635,Experiment!$A$2:$U$90,MATCH(Results!M$1,Experiment!$A$1:$U$1,0)+1,FALSE)</f>
        <v>G</v>
      </c>
      <c r="N1635">
        <f>IF(Table1[[#This Row],[Impact]]="I",0,1)</f>
        <v>1</v>
      </c>
      <c r="O1635" s="2">
        <f>VLOOKUP($F1635,Experiment!$A$2:$U$90,MATCH(Results!O$1,Experiment!$A$1:$U$1,0),FALSE)</f>
        <v>-10</v>
      </c>
      <c r="P1635" s="3">
        <f>VLOOKUP($F1635,Experiment!$A$2:$U$90,MATCH(Results!P$1,Experiment!$A$1:$U$1,0),FALSE)</f>
        <v>0.5</v>
      </c>
      <c r="Q1635" s="2">
        <f>VLOOKUP($F1635,Experiment!$A$2:$U$90,MATCH(Results!Q$1,Experiment!$A$1:$U$1,0),FALSE)</f>
        <v>30</v>
      </c>
      <c r="R1635" s="3">
        <f>VLOOKUP($F1635,Experiment!$A$2:$U$90,MATCH(Results!R$1,Experiment!$A$1:$U$1,0),FALSE)</f>
        <v>0.5</v>
      </c>
      <c r="S1635" s="2">
        <f>VLOOKUP($F1635,Experiment!$A$2:$U$90,MATCH(Results!S$1,Experiment!$A$1:$U$1,0),FALSE)</f>
        <v>10</v>
      </c>
      <c r="T1635" s="2">
        <f>VLOOKUP($F1635,Experiment!$A$2:$U$90,MATCH(Results!T$1,Experiment!$A$1:$U$1,0),FALSE)</f>
        <v>400</v>
      </c>
      <c r="U1635" s="2">
        <f>VLOOKUP($F1635,Experiment!$A$2:$U$90,MATCH(Results!U$1,Experiment!$A$1:$U$1,0),FALSE)</f>
        <v>20</v>
      </c>
      <c r="V1635" s="2">
        <f>VLOOKUP($F1635,Experiment!$A$2:$U$90,MATCH(Results!V$1,Experiment!$A$1:$U$1,0),FALSE)</f>
        <v>4</v>
      </c>
      <c r="W1635" s="3">
        <f>VLOOKUP($F1635,Experiment!$A$2:$U$90,MATCH(Results!W$1,Experiment!$A$1:$U$1,0),FALSE)</f>
        <v>0.25</v>
      </c>
      <c r="X1635" s="3">
        <f>VLOOKUP($F1635,Experiment!$A$2:$U$90,MATCH(Results!X$1,Experiment!$A$1:$U$1,0),FALSE)</f>
        <v>0.75</v>
      </c>
      <c r="Y1635" s="2">
        <f>VLOOKUP($F1635,Experiment!$A$2:$U$90,MATCH(Results!Y$1,Experiment!$A$1:$U$1,0),FALSE)</f>
        <v>2</v>
      </c>
      <c r="Z1635" s="3">
        <f>VLOOKUP($F1635,Experiment!$A$2:$U$90,MATCH(Results!Z$1,Experiment!$A$1:$U$1,0),FALSE)</f>
        <v>0.5</v>
      </c>
      <c r="AA1635" s="3">
        <f>VLOOKUP($F1635,Experiment!$A$2:$U$90,MATCH(Results!AA$1,Experiment!$A$1:$U$1,0),FALSE)</f>
        <v>0.25</v>
      </c>
      <c r="AB1635" s="3">
        <f>VLOOKUP($F1635,Experiment!$A$2:$U$90,MATCH(Results!AB$1,Experiment!$A$1:$U$1,0),FALSE)</f>
        <v>0.625</v>
      </c>
      <c r="AC1635" s="3">
        <f>VLOOKUP($F1635,Experiment!$A$2:$U$90,MATCH(Results!AC$1,Experiment!$A$1:$U$1,0),FALSE)</f>
        <v>0.375</v>
      </c>
      <c r="AD1635" s="2">
        <f>VLOOKUP($F1635,Experiment!$A$2:$U$90,MATCH(Results!AD$1,Experiment!$A$1:$U$1,0),FALSE)</f>
        <v>5</v>
      </c>
      <c r="AE1635" s="2">
        <f>VLOOKUP($F1635,Experiment!$A$2:$U$90,MATCH(Results!AE$1,Experiment!$A$1:$U$1,0),FALSE)</f>
        <v>375</v>
      </c>
      <c r="AF1635" s="2">
        <f>VLOOKUP($F1635,Experiment!$A$2:$U$90,MATCH(Results!AF$1,Experiment!$A$1:$U$1,0),FALSE)</f>
        <v>19.364916731037084</v>
      </c>
      <c r="AG1635" s="3">
        <f>VLOOKUP($F1635,Experiment!$A$2:$W$90,MATCH(Results!AG$1,Experiment!$A$1:$W$1,0),FALSE)</f>
        <v>0.82730419370997643</v>
      </c>
      <c r="AH1635" s="3">
        <f>VLOOKUP($F1635,Experiment!$A$2:$W$90,MATCH(Results!AH$1,Experiment!$A$1:$W$1,0),FALSE)</f>
        <v>0.38648875795104182</v>
      </c>
      <c r="AI1635" s="3">
        <f>VLOOKUP($F1635,Experiment!$A$2:$X$90,MATCH(Results!AI$1,Experiment!$A$1:$X$1,0),FALSE)</f>
        <v>0.61351124204895813</v>
      </c>
      <c r="AJ1635" s="2">
        <f>Table1[[#This Row],[Gain]]^Table1[[#This Row],[θ]]</f>
        <v>30</v>
      </c>
      <c r="AK1635" s="2">
        <f>-Table1[[#This Row],[λ]]*-Table1[[#This Row],[Loss]]^Table1[[#This Row],[θ]]</f>
        <v>20</v>
      </c>
      <c r="AL1635" s="2">
        <f>Table1[[#This Row],[v_n_w_g]]-Table1[[#This Row],[v_n_w_l]]</f>
        <v>10</v>
      </c>
      <c r="AM1635" s="2">
        <f>IF(Table1[[#This Row],[diff_v]]&gt;=1,1,0)</f>
        <v>1</v>
      </c>
    </row>
    <row r="1636" spans="1:39" hidden="1" x14ac:dyDescent="0.3">
      <c r="A1636">
        <v>18</v>
      </c>
      <c r="B1636" t="s">
        <v>48</v>
      </c>
      <c r="C1636" s="22">
        <f>VLOOKUP(Table1[[#This Row],[Subject]],'Subject Profile'!$A$2:$E$8,4,FALSE)</f>
        <v>1</v>
      </c>
      <c r="D1636" s="22">
        <f>VLOOKUP(Table1[[#This Row],[Subject]],'Subject Profile'!$A$2:$E$8,5,FALSE)</f>
        <v>-2</v>
      </c>
      <c r="E1636" t="s">
        <v>110</v>
      </c>
      <c r="F1636" t="s">
        <v>55</v>
      </c>
      <c r="G1636" t="s">
        <v>56</v>
      </c>
      <c r="H1636">
        <f>IF(Table1[[#This Row],[decision]]="accept",1,0)</f>
        <v>0</v>
      </c>
      <c r="I1636">
        <v>0</v>
      </c>
      <c r="J1636">
        <v>420</v>
      </c>
      <c r="K1636">
        <v>1665042309</v>
      </c>
      <c r="L1636">
        <v>5</v>
      </c>
      <c r="M1636" t="str">
        <f>VLOOKUP($F1636,Experiment!$A$2:$U$90,MATCH(Results!M$1,Experiment!$A$1:$U$1,0)+1,FALSE)</f>
        <v>R</v>
      </c>
      <c r="N1636">
        <f>IF(Table1[[#This Row],[Impact]]="I",0,1)</f>
        <v>1</v>
      </c>
      <c r="O1636" s="2">
        <f>VLOOKUP($F1636,Experiment!$A$2:$U$90,MATCH(Results!O$1,Experiment!$A$1:$U$1,0),FALSE)</f>
        <v>0</v>
      </c>
      <c r="P1636" s="3">
        <f>VLOOKUP($F1636,Experiment!$A$2:$U$90,MATCH(Results!P$1,Experiment!$A$1:$U$1,0),FALSE)</f>
        <v>0</v>
      </c>
      <c r="Q1636" s="2">
        <f>VLOOKUP($F1636,Experiment!$A$2:$U$90,MATCH(Results!Q$1,Experiment!$A$1:$U$1,0),FALSE)</f>
        <v>0</v>
      </c>
      <c r="R1636" s="3">
        <f>VLOOKUP($F1636,Experiment!$A$2:$U$90,MATCH(Results!R$1,Experiment!$A$1:$U$1,0),FALSE)</f>
        <v>0</v>
      </c>
      <c r="S1636" s="2">
        <f>VLOOKUP($F1636,Experiment!$A$2:$U$90,MATCH(Results!S$1,Experiment!$A$1:$U$1,0),FALSE)</f>
        <v>0</v>
      </c>
      <c r="T1636" s="2">
        <f>VLOOKUP($F1636,Experiment!$A$2:$U$90,MATCH(Results!T$1,Experiment!$A$1:$U$1,0),FALSE)</f>
        <v>0</v>
      </c>
      <c r="U1636" s="2">
        <f>VLOOKUP($F1636,Experiment!$A$2:$U$90,MATCH(Results!U$1,Experiment!$A$1:$U$1,0),FALSE)</f>
        <v>0</v>
      </c>
      <c r="V1636" s="2">
        <f>VLOOKUP($F1636,Experiment!$A$2:$U$90,MATCH(Results!V$1,Experiment!$A$1:$U$1,0),FALSE)</f>
        <v>0</v>
      </c>
      <c r="W1636" s="3">
        <f>VLOOKUP($F1636,Experiment!$A$2:$U$90,MATCH(Results!W$1,Experiment!$A$1:$U$1,0),FALSE)</f>
        <v>0</v>
      </c>
      <c r="X1636" s="3">
        <f>VLOOKUP($F1636,Experiment!$A$2:$U$90,MATCH(Results!X$1,Experiment!$A$1:$U$1,0),FALSE)</f>
        <v>0</v>
      </c>
      <c r="Y1636" s="2">
        <f>VLOOKUP($F1636,Experiment!$A$2:$U$90,MATCH(Results!Y$1,Experiment!$A$1:$U$1,0),FALSE)</f>
        <v>0</v>
      </c>
      <c r="Z1636" s="3">
        <f>VLOOKUP($F1636,Experiment!$A$2:$U$90,MATCH(Results!Z$1,Experiment!$A$1:$U$1,0),FALSE)</f>
        <v>0</v>
      </c>
      <c r="AA1636" s="3">
        <f>VLOOKUP($F1636,Experiment!$A$2:$U$90,MATCH(Results!AA$1,Experiment!$A$1:$U$1,0),FALSE)</f>
        <v>0</v>
      </c>
      <c r="AB1636" s="3">
        <f>VLOOKUP($F1636,Experiment!$A$2:$U$90,MATCH(Results!AB$1,Experiment!$A$1:$U$1,0),FALSE)</f>
        <v>0</v>
      </c>
      <c r="AC1636" s="3">
        <f>VLOOKUP($F1636,Experiment!$A$2:$U$90,MATCH(Results!AC$1,Experiment!$A$1:$U$1,0),FALSE)</f>
        <v>0</v>
      </c>
      <c r="AD1636" s="2">
        <f>VLOOKUP($F1636,Experiment!$A$2:$U$90,MATCH(Results!AD$1,Experiment!$A$1:$U$1,0),FALSE)</f>
        <v>0</v>
      </c>
      <c r="AE1636" s="2">
        <f>VLOOKUP($F1636,Experiment!$A$2:$U$90,MATCH(Results!AE$1,Experiment!$A$1:$U$1,0),FALSE)</f>
        <v>0</v>
      </c>
      <c r="AF1636" s="2">
        <f>VLOOKUP($F1636,Experiment!$A$2:$U$90,MATCH(Results!AF$1,Experiment!$A$1:$U$1,0),FALSE)</f>
        <v>0</v>
      </c>
      <c r="AG1636" s="2"/>
      <c r="AH1636" s="3">
        <f>VLOOKUP($F1636,Experiment!$A$2:$W$90,MATCH(Results!AH$1,Experiment!$A$1:$W$1,0),FALSE)</f>
        <v>0</v>
      </c>
      <c r="AI1636" s="2">
        <f>VLOOKUP($F1636,Experiment!$A$2:$X$90,MATCH(Results!AI$1,Experiment!$A$1:$X$1,0),FALSE)</f>
        <v>0</v>
      </c>
      <c r="AJ1636" s="2">
        <f>Table1[[#This Row],[Gain]]^Table1[[#This Row],[θ]]</f>
        <v>0</v>
      </c>
      <c r="AK1636" s="2">
        <f>-Table1[[#This Row],[λ]]*-Table1[[#This Row],[Loss]]^Table1[[#This Row],[θ]]</f>
        <v>0</v>
      </c>
      <c r="AL1636" s="2">
        <f>Table1[[#This Row],[v_n_w_g]]-Table1[[#This Row],[v_n_w_l]]</f>
        <v>0</v>
      </c>
      <c r="AM1636" s="2">
        <f>IF(Table1[[#This Row],[diff_v]]&gt;=1,1,0)</f>
        <v>0</v>
      </c>
    </row>
    <row r="1637" spans="1:39" hidden="1" x14ac:dyDescent="0.3">
      <c r="A1637">
        <v>19</v>
      </c>
      <c r="B1637" t="s">
        <v>48</v>
      </c>
      <c r="C1637" s="22">
        <f>VLOOKUP(Table1[[#This Row],[Subject]],'Subject Profile'!$A$2:$E$8,4,FALSE)</f>
        <v>1</v>
      </c>
      <c r="D1637" s="22">
        <f>VLOOKUP(Table1[[#This Row],[Subject]],'Subject Profile'!$A$2:$E$8,5,FALSE)</f>
        <v>-2</v>
      </c>
      <c r="E1637" t="s">
        <v>110</v>
      </c>
      <c r="F1637" t="s">
        <v>80</v>
      </c>
      <c r="G1637" t="s">
        <v>5</v>
      </c>
      <c r="H1637">
        <f>IF(Table1[[#This Row],[decision]]="accept",1,0)</f>
        <v>0</v>
      </c>
      <c r="I1637">
        <v>0</v>
      </c>
      <c r="J1637">
        <v>420</v>
      </c>
      <c r="K1637">
        <v>1665042312</v>
      </c>
      <c r="L1637">
        <v>3</v>
      </c>
      <c r="M1637" t="str">
        <f>VLOOKUP($F1637,Experiment!$A$2:$U$90,MATCH(Results!M$1,Experiment!$A$1:$U$1,0)+1,FALSE)</f>
        <v>G</v>
      </c>
      <c r="N1637">
        <f>IF(Table1[[#This Row],[Impact]]="I",0,1)</f>
        <v>1</v>
      </c>
      <c r="O1637" s="2">
        <f>VLOOKUP($F1637,Experiment!$A$2:$U$90,MATCH(Results!O$1,Experiment!$A$1:$U$1,0),FALSE)</f>
        <v>-90</v>
      </c>
      <c r="P1637" s="3">
        <f>VLOOKUP($F1637,Experiment!$A$2:$U$90,MATCH(Results!P$1,Experiment!$A$1:$U$1,0),FALSE)</f>
        <v>0.5</v>
      </c>
      <c r="Q1637" s="2">
        <f>VLOOKUP($F1637,Experiment!$A$2:$U$90,MATCH(Results!Q$1,Experiment!$A$1:$U$1,0),FALSE)</f>
        <v>80</v>
      </c>
      <c r="R1637" s="3">
        <f>VLOOKUP($F1637,Experiment!$A$2:$U$90,MATCH(Results!R$1,Experiment!$A$1:$U$1,0),FALSE)</f>
        <v>0.5</v>
      </c>
      <c r="S1637" s="2">
        <f>VLOOKUP($F1637,Experiment!$A$2:$U$90,MATCH(Results!S$1,Experiment!$A$1:$U$1,0),FALSE)</f>
        <v>-5</v>
      </c>
      <c r="T1637" s="2">
        <f>VLOOKUP($F1637,Experiment!$A$2:$U$90,MATCH(Results!T$1,Experiment!$A$1:$U$1,0),FALSE)</f>
        <v>7225</v>
      </c>
      <c r="U1637" s="2">
        <f>VLOOKUP($F1637,Experiment!$A$2:$U$90,MATCH(Results!U$1,Experiment!$A$1:$U$1,0),FALSE)</f>
        <v>85</v>
      </c>
      <c r="V1637" s="2">
        <f>VLOOKUP($F1637,Experiment!$A$2:$U$90,MATCH(Results!V$1,Experiment!$A$1:$U$1,0),FALSE)</f>
        <v>4</v>
      </c>
      <c r="W1637" s="3">
        <f>VLOOKUP($F1637,Experiment!$A$2:$U$90,MATCH(Results!W$1,Experiment!$A$1:$U$1,0),FALSE)</f>
        <v>0.25</v>
      </c>
      <c r="X1637" s="3">
        <f>VLOOKUP($F1637,Experiment!$A$2:$U$90,MATCH(Results!X$1,Experiment!$A$1:$U$1,0),FALSE)</f>
        <v>0.75</v>
      </c>
      <c r="Y1637" s="2">
        <f>VLOOKUP($F1637,Experiment!$A$2:$U$90,MATCH(Results!Y$1,Experiment!$A$1:$U$1,0),FALSE)</f>
        <v>1</v>
      </c>
      <c r="Z1637" s="3">
        <f>VLOOKUP($F1637,Experiment!$A$2:$U$90,MATCH(Results!Z$1,Experiment!$A$1:$U$1,0),FALSE)</f>
        <v>0.25</v>
      </c>
      <c r="AA1637" s="3">
        <f>VLOOKUP($F1637,Experiment!$A$2:$U$90,MATCH(Results!AA$1,Experiment!$A$1:$U$1,0),FALSE)</f>
        <v>0.5</v>
      </c>
      <c r="AB1637" s="3">
        <f>VLOOKUP($F1637,Experiment!$A$2:$U$90,MATCH(Results!AB$1,Experiment!$A$1:$U$1,0),FALSE)</f>
        <v>0.375</v>
      </c>
      <c r="AC1637" s="3">
        <f>VLOOKUP($F1637,Experiment!$A$2:$U$90,MATCH(Results!AC$1,Experiment!$A$1:$U$1,0),FALSE)</f>
        <v>0.625</v>
      </c>
      <c r="AD1637" s="2">
        <f>VLOOKUP($F1637,Experiment!$A$2:$U$90,MATCH(Results!AD$1,Experiment!$A$1:$U$1,0),FALSE)</f>
        <v>16.25</v>
      </c>
      <c r="AE1637" s="2">
        <f>VLOOKUP($F1637,Experiment!$A$2:$U$90,MATCH(Results!AE$1,Experiment!$A$1:$U$1,0),FALSE)</f>
        <v>6773.4375</v>
      </c>
      <c r="AF1637" s="2">
        <f>VLOOKUP($F1637,Experiment!$A$2:$U$90,MATCH(Results!AF$1,Experiment!$A$1:$U$1,0),FALSE)</f>
        <v>82.300896106907615</v>
      </c>
      <c r="AG1637" s="3">
        <f>VLOOKUP($F1637,Experiment!$A$2:$W$90,MATCH(Results!AG$1,Experiment!$A$1:$W$1,0),FALSE)</f>
        <v>1</v>
      </c>
      <c r="AH1637" s="3">
        <f>VLOOKUP($F1637,Experiment!$A$2:$W$90,MATCH(Results!AH$1,Experiment!$A$1:$W$1,0),FALSE)</f>
        <v>0.625</v>
      </c>
      <c r="AI1637" s="3">
        <f>VLOOKUP($F1637,Experiment!$A$2:$X$90,MATCH(Results!AI$1,Experiment!$A$1:$X$1,0),FALSE)</f>
        <v>0.375</v>
      </c>
      <c r="AJ1637" s="2">
        <f>Table1[[#This Row],[Gain]]^Table1[[#This Row],[θ]]</f>
        <v>80</v>
      </c>
      <c r="AK1637" s="2">
        <f>-Table1[[#This Row],[λ]]*-Table1[[#This Row],[Loss]]^Table1[[#This Row],[θ]]</f>
        <v>180</v>
      </c>
      <c r="AL1637" s="2">
        <f>Table1[[#This Row],[v_n_w_g]]-Table1[[#This Row],[v_n_w_l]]</f>
        <v>-100</v>
      </c>
      <c r="AM1637" s="2">
        <f>IF(Table1[[#This Row],[diff_v]]&gt;=1,1,0)</f>
        <v>0</v>
      </c>
    </row>
    <row r="1638" spans="1:39" hidden="1" x14ac:dyDescent="0.3">
      <c r="A1638">
        <v>20</v>
      </c>
      <c r="B1638" t="s">
        <v>48</v>
      </c>
      <c r="C1638" s="22">
        <f>VLOOKUP(Table1[[#This Row],[Subject]],'Subject Profile'!$A$2:$E$8,4,FALSE)</f>
        <v>1</v>
      </c>
      <c r="D1638" s="22">
        <f>VLOOKUP(Table1[[#This Row],[Subject]],'Subject Profile'!$A$2:$E$8,5,FALSE)</f>
        <v>-2</v>
      </c>
      <c r="E1638" t="s">
        <v>110</v>
      </c>
      <c r="F1638" t="s">
        <v>54</v>
      </c>
      <c r="G1638" t="s">
        <v>5</v>
      </c>
      <c r="H1638">
        <f>IF(Table1[[#This Row],[decision]]="accept",1,0)</f>
        <v>0</v>
      </c>
      <c r="I1638">
        <v>0</v>
      </c>
      <c r="J1638">
        <v>420</v>
      </c>
      <c r="K1638">
        <v>1665042314</v>
      </c>
      <c r="L1638">
        <v>2</v>
      </c>
      <c r="M1638" t="str">
        <f>VLOOKUP($F1638,Experiment!$A$2:$U$90,MATCH(Results!M$1,Experiment!$A$1:$U$1,0)+1,FALSE)</f>
        <v>I</v>
      </c>
      <c r="N1638">
        <f>IF(Table1[[#This Row],[Impact]]="I",0,1)</f>
        <v>0</v>
      </c>
      <c r="O1638" s="2">
        <f>VLOOKUP($F1638,Experiment!$A$2:$U$90,MATCH(Results!O$1,Experiment!$A$1:$U$1,0),FALSE)</f>
        <v>-50</v>
      </c>
      <c r="P1638" s="3">
        <f>VLOOKUP($F1638,Experiment!$A$2:$U$90,MATCH(Results!P$1,Experiment!$A$1:$U$1,0),FALSE)</f>
        <v>0.5</v>
      </c>
      <c r="Q1638" s="2">
        <f>VLOOKUP($F1638,Experiment!$A$2:$U$90,MATCH(Results!Q$1,Experiment!$A$1:$U$1,0),FALSE)</f>
        <v>40</v>
      </c>
      <c r="R1638" s="3">
        <f>VLOOKUP($F1638,Experiment!$A$2:$U$90,MATCH(Results!R$1,Experiment!$A$1:$U$1,0),FALSE)</f>
        <v>0.5</v>
      </c>
      <c r="S1638" s="2">
        <f>VLOOKUP($F1638,Experiment!$A$2:$U$90,MATCH(Results!S$1,Experiment!$A$1:$U$1,0),FALSE)</f>
        <v>-5</v>
      </c>
      <c r="T1638" s="2">
        <f>VLOOKUP($F1638,Experiment!$A$2:$U$90,MATCH(Results!T$1,Experiment!$A$1:$U$1,0),FALSE)</f>
        <v>2025</v>
      </c>
      <c r="U1638" s="2">
        <f>VLOOKUP($F1638,Experiment!$A$2:$U$90,MATCH(Results!U$1,Experiment!$A$1:$U$1,0),FALSE)</f>
        <v>45</v>
      </c>
      <c r="V1638" s="2">
        <f>VLOOKUP($F1638,Experiment!$A$2:$U$90,MATCH(Results!V$1,Experiment!$A$1:$U$1,0),FALSE)</f>
        <v>4</v>
      </c>
      <c r="W1638" s="3">
        <f>VLOOKUP($F1638,Experiment!$A$2:$U$90,MATCH(Results!W$1,Experiment!$A$1:$U$1,0),FALSE)</f>
        <v>0.25</v>
      </c>
      <c r="X1638" s="3">
        <f>VLOOKUP($F1638,Experiment!$A$2:$U$90,MATCH(Results!X$1,Experiment!$A$1:$U$1,0),FALSE)</f>
        <v>0.75</v>
      </c>
      <c r="Y1638" s="2">
        <f>VLOOKUP($F1638,Experiment!$A$2:$U$90,MATCH(Results!Y$1,Experiment!$A$1:$U$1,0),FALSE)</f>
        <v>1</v>
      </c>
      <c r="Z1638" s="3">
        <f>VLOOKUP($F1638,Experiment!$A$2:$U$90,MATCH(Results!Z$1,Experiment!$A$1:$U$1,0),FALSE)</f>
        <v>0.25</v>
      </c>
      <c r="AA1638" s="3">
        <f>VLOOKUP($F1638,Experiment!$A$2:$U$90,MATCH(Results!AA$1,Experiment!$A$1:$U$1,0),FALSE)</f>
        <v>0.5</v>
      </c>
      <c r="AB1638" s="3">
        <f>VLOOKUP($F1638,Experiment!$A$2:$U$90,MATCH(Results!AB$1,Experiment!$A$1:$U$1,0),FALSE)</f>
        <v>0.375</v>
      </c>
      <c r="AC1638" s="3">
        <f>VLOOKUP($F1638,Experiment!$A$2:$U$90,MATCH(Results!AC$1,Experiment!$A$1:$U$1,0),FALSE)</f>
        <v>0.625</v>
      </c>
      <c r="AD1638" s="2">
        <f>VLOOKUP($F1638,Experiment!$A$2:$U$90,MATCH(Results!AD$1,Experiment!$A$1:$U$1,0),FALSE)</f>
        <v>6.25</v>
      </c>
      <c r="AE1638" s="2">
        <f>VLOOKUP($F1638,Experiment!$A$2:$U$90,MATCH(Results!AE$1,Experiment!$A$1:$U$1,0),FALSE)</f>
        <v>1898.4375</v>
      </c>
      <c r="AF1638" s="2">
        <f>VLOOKUP($F1638,Experiment!$A$2:$U$90,MATCH(Results!AF$1,Experiment!$A$1:$U$1,0),FALSE)</f>
        <v>43.571062644833439</v>
      </c>
      <c r="AG1638" s="3">
        <f>VLOOKUP($F1638,Experiment!$A$2:$W$90,MATCH(Results!AG$1,Experiment!$A$1:$W$1,0),FALSE)</f>
        <v>1</v>
      </c>
      <c r="AH1638" s="3">
        <f>VLOOKUP($F1638,Experiment!$A$2:$W$90,MATCH(Results!AH$1,Experiment!$A$1:$W$1,0),FALSE)</f>
        <v>0.625</v>
      </c>
      <c r="AI1638" s="3">
        <f>VLOOKUP($F1638,Experiment!$A$2:$X$90,MATCH(Results!AI$1,Experiment!$A$1:$X$1,0),FALSE)</f>
        <v>0.375</v>
      </c>
      <c r="AJ1638" s="2">
        <f>Table1[[#This Row],[Gain]]^Table1[[#This Row],[θ]]</f>
        <v>40</v>
      </c>
      <c r="AK1638" s="2">
        <f>-Table1[[#This Row],[λ]]*-Table1[[#This Row],[Loss]]^Table1[[#This Row],[θ]]</f>
        <v>100</v>
      </c>
      <c r="AL1638" s="2">
        <f>Table1[[#This Row],[v_n_w_g]]-Table1[[#This Row],[v_n_w_l]]</f>
        <v>-60</v>
      </c>
      <c r="AM1638" s="2">
        <f>IF(Table1[[#This Row],[diff_v]]&gt;=1,1,0)</f>
        <v>0</v>
      </c>
    </row>
    <row r="1639" spans="1:39" hidden="1" x14ac:dyDescent="0.3">
      <c r="A1639">
        <v>21</v>
      </c>
      <c r="B1639" t="s">
        <v>48</v>
      </c>
      <c r="C1639" s="22">
        <f>VLOOKUP(Table1[[#This Row],[Subject]],'Subject Profile'!$A$2:$E$8,4,FALSE)</f>
        <v>1</v>
      </c>
      <c r="D1639" s="22">
        <f>VLOOKUP(Table1[[#This Row],[Subject]],'Subject Profile'!$A$2:$E$8,5,FALSE)</f>
        <v>-2</v>
      </c>
      <c r="E1639" t="s">
        <v>110</v>
      </c>
      <c r="F1639" t="s">
        <v>89</v>
      </c>
      <c r="G1639" t="s">
        <v>90</v>
      </c>
      <c r="H1639">
        <f>IF(Table1[[#This Row],[decision]]="accept",1,0)</f>
        <v>0</v>
      </c>
      <c r="I1639">
        <v>-50</v>
      </c>
      <c r="J1639">
        <v>370</v>
      </c>
      <c r="K1639">
        <v>1665042321</v>
      </c>
      <c r="L1639">
        <v>7</v>
      </c>
      <c r="M1639" t="str">
        <f>VLOOKUP($F1639,Experiment!$A$2:$U$90,MATCH(Results!M$1,Experiment!$A$1:$U$1,0)+1,FALSE)</f>
        <v>T</v>
      </c>
      <c r="N1639">
        <f>IF(Table1[[#This Row],[Impact]]="I",0,1)</f>
        <v>1</v>
      </c>
      <c r="O1639" s="2">
        <f>VLOOKUP($F1639,Experiment!$A$2:$U$90,MATCH(Results!O$1,Experiment!$A$1:$U$1,0),FALSE)</f>
        <v>0</v>
      </c>
      <c r="P1639" s="3">
        <f>VLOOKUP($F1639,Experiment!$A$2:$U$90,MATCH(Results!P$1,Experiment!$A$1:$U$1,0),FALSE)</f>
        <v>0</v>
      </c>
      <c r="Q1639" s="2">
        <f>VLOOKUP($F1639,Experiment!$A$2:$U$90,MATCH(Results!Q$1,Experiment!$A$1:$U$1,0),FALSE)</f>
        <v>0</v>
      </c>
      <c r="R1639" s="3">
        <f>VLOOKUP($F1639,Experiment!$A$2:$U$90,MATCH(Results!R$1,Experiment!$A$1:$U$1,0),FALSE)</f>
        <v>0</v>
      </c>
      <c r="S1639" s="2">
        <f>VLOOKUP($F1639,Experiment!$A$2:$U$90,MATCH(Results!S$1,Experiment!$A$1:$U$1,0),FALSE)</f>
        <v>0</v>
      </c>
      <c r="T1639" s="2">
        <f>VLOOKUP($F1639,Experiment!$A$2:$U$90,MATCH(Results!T$1,Experiment!$A$1:$U$1,0),FALSE)</f>
        <v>0</v>
      </c>
      <c r="U1639" s="2">
        <f>VLOOKUP($F1639,Experiment!$A$2:$U$90,MATCH(Results!U$1,Experiment!$A$1:$U$1,0),FALSE)</f>
        <v>0</v>
      </c>
      <c r="V1639" s="2">
        <f>VLOOKUP($F1639,Experiment!$A$2:$U$90,MATCH(Results!V$1,Experiment!$A$1:$U$1,0),FALSE)</f>
        <v>0</v>
      </c>
      <c r="W1639" s="3">
        <f>VLOOKUP($F1639,Experiment!$A$2:$U$90,MATCH(Results!W$1,Experiment!$A$1:$U$1,0),FALSE)</f>
        <v>0</v>
      </c>
      <c r="X1639" s="3">
        <f>VLOOKUP($F1639,Experiment!$A$2:$U$90,MATCH(Results!X$1,Experiment!$A$1:$U$1,0),FALSE)</f>
        <v>0</v>
      </c>
      <c r="Y1639" s="2">
        <f>VLOOKUP($F1639,Experiment!$A$2:$U$90,MATCH(Results!Y$1,Experiment!$A$1:$U$1,0),FALSE)</f>
        <v>0</v>
      </c>
      <c r="Z1639" s="3">
        <f>VLOOKUP($F1639,Experiment!$A$2:$U$90,MATCH(Results!Z$1,Experiment!$A$1:$U$1,0),FALSE)</f>
        <v>0</v>
      </c>
      <c r="AA1639" s="3">
        <f>VLOOKUP($F1639,Experiment!$A$2:$U$90,MATCH(Results!AA$1,Experiment!$A$1:$U$1,0),FALSE)</f>
        <v>0</v>
      </c>
      <c r="AB1639" s="3">
        <f>VLOOKUP($F1639,Experiment!$A$2:$U$90,MATCH(Results!AB$1,Experiment!$A$1:$U$1,0),FALSE)</f>
        <v>0</v>
      </c>
      <c r="AC1639" s="3">
        <f>VLOOKUP($F1639,Experiment!$A$2:$U$90,MATCH(Results!AC$1,Experiment!$A$1:$U$1,0),FALSE)</f>
        <v>0</v>
      </c>
      <c r="AD1639" s="2">
        <f>VLOOKUP($F1639,Experiment!$A$2:$U$90,MATCH(Results!AD$1,Experiment!$A$1:$U$1,0),FALSE)</f>
        <v>0</v>
      </c>
      <c r="AE1639" s="2">
        <f>VLOOKUP($F1639,Experiment!$A$2:$U$90,MATCH(Results!AE$1,Experiment!$A$1:$U$1,0),FALSE)</f>
        <v>0</v>
      </c>
      <c r="AF1639" s="2">
        <f>VLOOKUP($F1639,Experiment!$A$2:$U$90,MATCH(Results!AF$1,Experiment!$A$1:$U$1,0),FALSE)</f>
        <v>0</v>
      </c>
      <c r="AG1639" s="2"/>
      <c r="AH1639" s="3">
        <f>VLOOKUP($F1639,Experiment!$A$2:$W$90,MATCH(Results!AH$1,Experiment!$A$1:$W$1,0),FALSE)</f>
        <v>0</v>
      </c>
      <c r="AI1639" s="2">
        <f>VLOOKUP($F1639,Experiment!$A$2:$X$90,MATCH(Results!AI$1,Experiment!$A$1:$X$1,0),FALSE)</f>
        <v>0</v>
      </c>
      <c r="AJ1639" s="2">
        <f>Table1[[#This Row],[Gain]]^Table1[[#This Row],[θ]]</f>
        <v>0</v>
      </c>
      <c r="AK1639" s="2">
        <f>-Table1[[#This Row],[λ]]*-Table1[[#This Row],[Loss]]^Table1[[#This Row],[θ]]</f>
        <v>0</v>
      </c>
      <c r="AL1639" s="2">
        <f>Table1[[#This Row],[v_n_w_g]]-Table1[[#This Row],[v_n_w_l]]</f>
        <v>0</v>
      </c>
      <c r="AM1639" s="2">
        <f>IF(Table1[[#This Row],[diff_v]]&gt;=1,1,0)</f>
        <v>0</v>
      </c>
    </row>
    <row r="1640" spans="1:39" hidden="1" x14ac:dyDescent="0.3">
      <c r="A1640">
        <v>22</v>
      </c>
      <c r="B1640" t="s">
        <v>48</v>
      </c>
      <c r="C1640" s="22">
        <f>VLOOKUP(Table1[[#This Row],[Subject]],'Subject Profile'!$A$2:$E$8,4,FALSE)</f>
        <v>1</v>
      </c>
      <c r="D1640" s="22">
        <f>VLOOKUP(Table1[[#This Row],[Subject]],'Subject Profile'!$A$2:$E$8,5,FALSE)</f>
        <v>-2</v>
      </c>
      <c r="E1640" t="s">
        <v>110</v>
      </c>
      <c r="F1640" t="s">
        <v>62</v>
      </c>
      <c r="G1640" t="s">
        <v>7</v>
      </c>
      <c r="H1640">
        <f>IF(Table1[[#This Row],[decision]]="accept",1,0)</f>
        <v>1</v>
      </c>
      <c r="I1640">
        <v>-10</v>
      </c>
      <c r="J1640">
        <v>410</v>
      </c>
      <c r="K1640">
        <v>1665042329</v>
      </c>
      <c r="L1640">
        <v>8</v>
      </c>
      <c r="M1640" t="str">
        <f>VLOOKUP($F1640,Experiment!$A$2:$U$90,MATCH(Results!M$1,Experiment!$A$1:$U$1,0)+1,FALSE)</f>
        <v>G</v>
      </c>
      <c r="N1640">
        <f>IF(Table1[[#This Row],[Impact]]="I",0,1)</f>
        <v>1</v>
      </c>
      <c r="O1640" s="2">
        <f>VLOOKUP($F1640,Experiment!$A$2:$U$90,MATCH(Results!O$1,Experiment!$A$1:$U$1,0),FALSE)</f>
        <v>-10</v>
      </c>
      <c r="P1640" s="3">
        <f>VLOOKUP($F1640,Experiment!$A$2:$U$90,MATCH(Results!P$1,Experiment!$A$1:$U$1,0),FALSE)</f>
        <v>0.5</v>
      </c>
      <c r="Q1640" s="2">
        <f>VLOOKUP($F1640,Experiment!$A$2:$U$90,MATCH(Results!Q$1,Experiment!$A$1:$U$1,0),FALSE)</f>
        <v>20</v>
      </c>
      <c r="R1640" s="3">
        <f>VLOOKUP($F1640,Experiment!$A$2:$U$90,MATCH(Results!R$1,Experiment!$A$1:$U$1,0),FALSE)</f>
        <v>0.5</v>
      </c>
      <c r="S1640" s="2">
        <f>VLOOKUP($F1640,Experiment!$A$2:$U$90,MATCH(Results!S$1,Experiment!$A$1:$U$1,0),FALSE)</f>
        <v>5</v>
      </c>
      <c r="T1640" s="2">
        <f>VLOOKUP($F1640,Experiment!$A$2:$U$90,MATCH(Results!T$1,Experiment!$A$1:$U$1,0),FALSE)</f>
        <v>225</v>
      </c>
      <c r="U1640" s="2">
        <f>VLOOKUP($F1640,Experiment!$A$2:$U$90,MATCH(Results!U$1,Experiment!$A$1:$U$1,0),FALSE)</f>
        <v>15</v>
      </c>
      <c r="V1640" s="2">
        <f>VLOOKUP($F1640,Experiment!$A$2:$U$90,MATCH(Results!V$1,Experiment!$A$1:$U$1,0),FALSE)</f>
        <v>4</v>
      </c>
      <c r="W1640" s="3">
        <f>VLOOKUP($F1640,Experiment!$A$2:$U$90,MATCH(Results!W$1,Experiment!$A$1:$U$1,0),FALSE)</f>
        <v>0.25</v>
      </c>
      <c r="X1640" s="3">
        <f>VLOOKUP($F1640,Experiment!$A$2:$U$90,MATCH(Results!X$1,Experiment!$A$1:$U$1,0),FALSE)</f>
        <v>0.75</v>
      </c>
      <c r="Y1640" s="2">
        <f>VLOOKUP($F1640,Experiment!$A$2:$U$90,MATCH(Results!Y$1,Experiment!$A$1:$U$1,0),FALSE)</f>
        <v>2</v>
      </c>
      <c r="Z1640" s="3">
        <f>VLOOKUP($F1640,Experiment!$A$2:$U$90,MATCH(Results!Z$1,Experiment!$A$1:$U$1,0),FALSE)</f>
        <v>0.5</v>
      </c>
      <c r="AA1640" s="3">
        <f>VLOOKUP($F1640,Experiment!$A$2:$U$90,MATCH(Results!AA$1,Experiment!$A$1:$U$1,0),FALSE)</f>
        <v>0.25</v>
      </c>
      <c r="AB1640" s="3">
        <f>VLOOKUP($F1640,Experiment!$A$2:$U$90,MATCH(Results!AB$1,Experiment!$A$1:$U$1,0),FALSE)</f>
        <v>0.625</v>
      </c>
      <c r="AC1640" s="3">
        <f>VLOOKUP($F1640,Experiment!$A$2:$U$90,MATCH(Results!AC$1,Experiment!$A$1:$U$1,0),FALSE)</f>
        <v>0.375</v>
      </c>
      <c r="AD1640" s="2">
        <f>VLOOKUP($F1640,Experiment!$A$2:$U$90,MATCH(Results!AD$1,Experiment!$A$1:$U$1,0),FALSE)</f>
        <v>1.25</v>
      </c>
      <c r="AE1640" s="2">
        <f>VLOOKUP($F1640,Experiment!$A$2:$U$90,MATCH(Results!AE$1,Experiment!$A$1:$U$1,0),FALSE)</f>
        <v>210.9375</v>
      </c>
      <c r="AF1640" s="2">
        <f>VLOOKUP($F1640,Experiment!$A$2:$U$90,MATCH(Results!AF$1,Experiment!$A$1:$U$1,0),FALSE)</f>
        <v>14.523687548277813</v>
      </c>
      <c r="AG1640" s="3">
        <f>VLOOKUP($F1640,Experiment!$A$2:$W$90,MATCH(Results!AG$1,Experiment!$A$1:$W$1,0),FALSE)</f>
        <v>0.82730419370997643</v>
      </c>
      <c r="AH1640" s="3">
        <f>VLOOKUP($F1640,Experiment!$A$2:$W$90,MATCH(Results!AH$1,Experiment!$A$1:$W$1,0),FALSE)</f>
        <v>0.38648875795104182</v>
      </c>
      <c r="AI1640" s="3">
        <f>VLOOKUP($F1640,Experiment!$A$2:$X$90,MATCH(Results!AI$1,Experiment!$A$1:$X$1,0),FALSE)</f>
        <v>0.61351124204895813</v>
      </c>
      <c r="AJ1640" s="2">
        <f>Table1[[#This Row],[Gain]]^Table1[[#This Row],[θ]]</f>
        <v>20</v>
      </c>
      <c r="AK1640" s="2">
        <f>-Table1[[#This Row],[λ]]*-Table1[[#This Row],[Loss]]^Table1[[#This Row],[θ]]</f>
        <v>20</v>
      </c>
      <c r="AL1640" s="2">
        <f>Table1[[#This Row],[v_n_w_g]]-Table1[[#This Row],[v_n_w_l]]</f>
        <v>0</v>
      </c>
      <c r="AM1640" s="2">
        <f>IF(Table1[[#This Row],[diff_v]]&gt;=1,1,0)</f>
        <v>0</v>
      </c>
    </row>
    <row r="1641" spans="1:39" hidden="1" x14ac:dyDescent="0.3">
      <c r="A1641">
        <v>23</v>
      </c>
      <c r="B1641" t="s">
        <v>48</v>
      </c>
      <c r="C1641" s="22">
        <f>VLOOKUP(Table1[[#This Row],[Subject]],'Subject Profile'!$A$2:$E$8,4,FALSE)</f>
        <v>1</v>
      </c>
      <c r="D1641" s="22">
        <f>VLOOKUP(Table1[[#This Row],[Subject]],'Subject Profile'!$A$2:$E$8,5,FALSE)</f>
        <v>-2</v>
      </c>
      <c r="E1641" t="s">
        <v>110</v>
      </c>
      <c r="F1641" t="s">
        <v>97</v>
      </c>
      <c r="G1641" t="s">
        <v>7</v>
      </c>
      <c r="H1641">
        <f>IF(Table1[[#This Row],[decision]]="accept",1,0)</f>
        <v>1</v>
      </c>
      <c r="I1641">
        <v>-10</v>
      </c>
      <c r="J1641">
        <v>400</v>
      </c>
      <c r="K1641">
        <v>1665042339</v>
      </c>
      <c r="L1641">
        <v>10</v>
      </c>
      <c r="M1641" t="str">
        <f>VLOOKUP($F1641,Experiment!$A$2:$U$90,MATCH(Results!M$1,Experiment!$A$1:$U$1,0)+1,FALSE)</f>
        <v>G</v>
      </c>
      <c r="N1641">
        <f>IF(Table1[[#This Row],[Impact]]="I",0,1)</f>
        <v>1</v>
      </c>
      <c r="O1641" s="2">
        <f>VLOOKUP($F1641,Experiment!$A$2:$U$90,MATCH(Results!O$1,Experiment!$A$1:$U$1,0),FALSE)</f>
        <v>-10</v>
      </c>
      <c r="P1641" s="3">
        <f>VLOOKUP($F1641,Experiment!$A$2:$U$90,MATCH(Results!P$1,Experiment!$A$1:$U$1,0),FALSE)</f>
        <v>0.5</v>
      </c>
      <c r="Q1641" s="2">
        <f>VLOOKUP($F1641,Experiment!$A$2:$U$90,MATCH(Results!Q$1,Experiment!$A$1:$U$1,0),FALSE)</f>
        <v>10</v>
      </c>
      <c r="R1641" s="3">
        <f>VLOOKUP($F1641,Experiment!$A$2:$U$90,MATCH(Results!R$1,Experiment!$A$1:$U$1,0),FALSE)</f>
        <v>0.5</v>
      </c>
      <c r="S1641" s="2">
        <f>VLOOKUP($F1641,Experiment!$A$2:$U$90,MATCH(Results!S$1,Experiment!$A$1:$U$1,0),FALSE)</f>
        <v>0</v>
      </c>
      <c r="T1641" s="2">
        <f>VLOOKUP($F1641,Experiment!$A$2:$U$90,MATCH(Results!T$1,Experiment!$A$1:$U$1,0),FALSE)</f>
        <v>100</v>
      </c>
      <c r="U1641" s="2">
        <f>VLOOKUP($F1641,Experiment!$A$2:$U$90,MATCH(Results!U$1,Experiment!$A$1:$U$1,0),FALSE)</f>
        <v>10</v>
      </c>
      <c r="V1641" s="2">
        <f>VLOOKUP($F1641,Experiment!$A$2:$U$90,MATCH(Results!V$1,Experiment!$A$1:$U$1,0),FALSE)</f>
        <v>4</v>
      </c>
      <c r="W1641" s="3">
        <f>VLOOKUP($F1641,Experiment!$A$2:$U$90,MATCH(Results!W$1,Experiment!$A$1:$U$1,0),FALSE)</f>
        <v>0.25</v>
      </c>
      <c r="X1641" s="3">
        <f>VLOOKUP($F1641,Experiment!$A$2:$U$90,MATCH(Results!X$1,Experiment!$A$1:$U$1,0),FALSE)</f>
        <v>0.75</v>
      </c>
      <c r="Y1641" s="2">
        <f>VLOOKUP($F1641,Experiment!$A$2:$U$90,MATCH(Results!Y$1,Experiment!$A$1:$U$1,0),FALSE)</f>
        <v>1</v>
      </c>
      <c r="Z1641" s="3">
        <f>VLOOKUP($F1641,Experiment!$A$2:$U$90,MATCH(Results!Z$1,Experiment!$A$1:$U$1,0),FALSE)</f>
        <v>0.25</v>
      </c>
      <c r="AA1641" s="3">
        <f>VLOOKUP($F1641,Experiment!$A$2:$U$90,MATCH(Results!AA$1,Experiment!$A$1:$U$1,0),FALSE)</f>
        <v>0.5</v>
      </c>
      <c r="AB1641" s="3">
        <f>VLOOKUP($F1641,Experiment!$A$2:$U$90,MATCH(Results!AB$1,Experiment!$A$1:$U$1,0),FALSE)</f>
        <v>0.375</v>
      </c>
      <c r="AC1641" s="3">
        <f>VLOOKUP($F1641,Experiment!$A$2:$U$90,MATCH(Results!AC$1,Experiment!$A$1:$U$1,0),FALSE)</f>
        <v>0.625</v>
      </c>
      <c r="AD1641" s="2">
        <f>VLOOKUP($F1641,Experiment!$A$2:$U$90,MATCH(Results!AD$1,Experiment!$A$1:$U$1,0),FALSE)</f>
        <v>2.5</v>
      </c>
      <c r="AE1641" s="2">
        <f>VLOOKUP($F1641,Experiment!$A$2:$U$90,MATCH(Results!AE$1,Experiment!$A$1:$U$1,0),FALSE)</f>
        <v>93.75</v>
      </c>
      <c r="AF1641" s="2">
        <f>VLOOKUP($F1641,Experiment!$A$2:$U$90,MATCH(Results!AF$1,Experiment!$A$1:$U$1,0),FALSE)</f>
        <v>9.6824583655185421</v>
      </c>
      <c r="AG1641" s="3">
        <f>VLOOKUP($F1641,Experiment!$A$2:$W$90,MATCH(Results!AG$1,Experiment!$A$1:$W$1,0),FALSE)</f>
        <v>1</v>
      </c>
      <c r="AH1641" s="3">
        <f>VLOOKUP($F1641,Experiment!$A$2:$W$90,MATCH(Results!AH$1,Experiment!$A$1:$W$1,0),FALSE)</f>
        <v>0.625</v>
      </c>
      <c r="AI1641" s="3">
        <f>VLOOKUP($F1641,Experiment!$A$2:$X$90,MATCH(Results!AI$1,Experiment!$A$1:$X$1,0),FALSE)</f>
        <v>0.375</v>
      </c>
      <c r="AJ1641" s="2">
        <f>Table1[[#This Row],[Gain]]^Table1[[#This Row],[θ]]</f>
        <v>10</v>
      </c>
      <c r="AK1641" s="2">
        <f>-Table1[[#This Row],[λ]]*-Table1[[#This Row],[Loss]]^Table1[[#This Row],[θ]]</f>
        <v>20</v>
      </c>
      <c r="AL1641" s="2">
        <f>Table1[[#This Row],[v_n_w_g]]-Table1[[#This Row],[v_n_w_l]]</f>
        <v>-10</v>
      </c>
      <c r="AM1641" s="2">
        <f>IF(Table1[[#This Row],[diff_v]]&gt;=1,1,0)</f>
        <v>0</v>
      </c>
    </row>
    <row r="1642" spans="1:39" hidden="1" x14ac:dyDescent="0.3">
      <c r="A1642">
        <v>24</v>
      </c>
      <c r="B1642" t="s">
        <v>48</v>
      </c>
      <c r="C1642" s="22">
        <f>VLOOKUP(Table1[[#This Row],[Subject]],'Subject Profile'!$A$2:$E$8,4,FALSE)</f>
        <v>1</v>
      </c>
      <c r="D1642" s="22">
        <f>VLOOKUP(Table1[[#This Row],[Subject]],'Subject Profile'!$A$2:$E$8,5,FALSE)</f>
        <v>-2</v>
      </c>
      <c r="E1642" t="s">
        <v>110</v>
      </c>
      <c r="F1642" t="s">
        <v>88</v>
      </c>
      <c r="G1642" t="s">
        <v>5</v>
      </c>
      <c r="H1642">
        <f>IF(Table1[[#This Row],[decision]]="accept",1,0)</f>
        <v>0</v>
      </c>
      <c r="I1642">
        <v>0</v>
      </c>
      <c r="J1642">
        <v>400</v>
      </c>
      <c r="K1642">
        <v>1665042350</v>
      </c>
      <c r="L1642">
        <v>11</v>
      </c>
      <c r="M1642" t="str">
        <f>VLOOKUP($F1642,Experiment!$A$2:$U$90,MATCH(Results!M$1,Experiment!$A$1:$U$1,0)+1,FALSE)</f>
        <v>I</v>
      </c>
      <c r="N1642">
        <f>IF(Table1[[#This Row],[Impact]]="I",0,1)</f>
        <v>0</v>
      </c>
      <c r="O1642" s="2">
        <f>VLOOKUP($F1642,Experiment!$A$2:$U$90,MATCH(Results!O$1,Experiment!$A$1:$U$1,0),FALSE)</f>
        <v>-50</v>
      </c>
      <c r="P1642" s="3">
        <f>VLOOKUP($F1642,Experiment!$A$2:$U$90,MATCH(Results!P$1,Experiment!$A$1:$U$1,0),FALSE)</f>
        <v>0.5</v>
      </c>
      <c r="Q1642" s="2">
        <f>VLOOKUP($F1642,Experiment!$A$2:$U$90,MATCH(Results!Q$1,Experiment!$A$1:$U$1,0),FALSE)</f>
        <v>60</v>
      </c>
      <c r="R1642" s="3">
        <f>VLOOKUP($F1642,Experiment!$A$2:$U$90,MATCH(Results!R$1,Experiment!$A$1:$U$1,0),FALSE)</f>
        <v>0.5</v>
      </c>
      <c r="S1642" s="2">
        <f>VLOOKUP($F1642,Experiment!$A$2:$U$90,MATCH(Results!S$1,Experiment!$A$1:$U$1,0),FALSE)</f>
        <v>5</v>
      </c>
      <c r="T1642" s="2">
        <f>VLOOKUP($F1642,Experiment!$A$2:$U$90,MATCH(Results!T$1,Experiment!$A$1:$U$1,0),FALSE)</f>
        <v>3025</v>
      </c>
      <c r="U1642" s="2">
        <f>VLOOKUP($F1642,Experiment!$A$2:$U$90,MATCH(Results!U$1,Experiment!$A$1:$U$1,0),FALSE)</f>
        <v>55</v>
      </c>
      <c r="V1642" s="2">
        <f>VLOOKUP($F1642,Experiment!$A$2:$U$90,MATCH(Results!V$1,Experiment!$A$1:$U$1,0),FALSE)</f>
        <v>2</v>
      </c>
      <c r="W1642" s="3">
        <f>VLOOKUP($F1642,Experiment!$A$2:$U$90,MATCH(Results!W$1,Experiment!$A$1:$U$1,0),FALSE)</f>
        <v>0.25</v>
      </c>
      <c r="X1642" s="3">
        <f>VLOOKUP($F1642,Experiment!$A$2:$U$90,MATCH(Results!X$1,Experiment!$A$1:$U$1,0),FALSE)</f>
        <v>0.75</v>
      </c>
      <c r="Y1642" s="2">
        <f>VLOOKUP($F1642,Experiment!$A$2:$U$90,MATCH(Results!Y$1,Experiment!$A$1:$U$1,0),FALSE)</f>
        <v>2</v>
      </c>
      <c r="Z1642" s="3">
        <f>VLOOKUP($F1642,Experiment!$A$2:$U$90,MATCH(Results!Z$1,Experiment!$A$1:$U$1,0),FALSE)</f>
        <v>0.5</v>
      </c>
      <c r="AA1642" s="3">
        <f>VLOOKUP($F1642,Experiment!$A$2:$U$90,MATCH(Results!AA$1,Experiment!$A$1:$U$1,0),FALSE)</f>
        <v>0.25</v>
      </c>
      <c r="AB1642" s="3">
        <f>VLOOKUP($F1642,Experiment!$A$2:$U$90,MATCH(Results!AB$1,Experiment!$A$1:$U$1,0),FALSE)</f>
        <v>0.625</v>
      </c>
      <c r="AC1642" s="3">
        <f>VLOOKUP($F1642,Experiment!$A$2:$U$90,MATCH(Results!AC$1,Experiment!$A$1:$U$1,0),FALSE)</f>
        <v>0.375</v>
      </c>
      <c r="AD1642" s="2">
        <f>VLOOKUP($F1642,Experiment!$A$2:$U$90,MATCH(Results!AD$1,Experiment!$A$1:$U$1,0),FALSE)</f>
        <v>-8.75</v>
      </c>
      <c r="AE1642" s="2">
        <f>VLOOKUP($F1642,Experiment!$A$2:$U$90,MATCH(Results!AE$1,Experiment!$A$1:$U$1,0),FALSE)</f>
        <v>2835.9375</v>
      </c>
      <c r="AF1642" s="2">
        <f>VLOOKUP($F1642,Experiment!$A$2:$U$90,MATCH(Results!AF$1,Experiment!$A$1:$U$1,0),FALSE)</f>
        <v>53.253521010351982</v>
      </c>
      <c r="AG1642" s="3">
        <f>VLOOKUP($F1642,Experiment!$A$2:$W$90,MATCH(Results!AG$1,Experiment!$A$1:$W$1,0),FALSE)</f>
        <v>0.82730419370997643</v>
      </c>
      <c r="AH1642" s="3">
        <f>VLOOKUP($F1642,Experiment!$A$2:$W$90,MATCH(Results!AH$1,Experiment!$A$1:$W$1,0),FALSE)</f>
        <v>0.38648875795104182</v>
      </c>
      <c r="AI1642" s="3">
        <f>VLOOKUP($F1642,Experiment!$A$2:$X$90,MATCH(Results!AI$1,Experiment!$A$1:$X$1,0),FALSE)</f>
        <v>0.61351124204895813</v>
      </c>
      <c r="AJ1642" s="2">
        <f>Table1[[#This Row],[Gain]]^Table1[[#This Row],[θ]]</f>
        <v>60</v>
      </c>
      <c r="AK1642" s="2">
        <f>-Table1[[#This Row],[λ]]*-Table1[[#This Row],[Loss]]^Table1[[#This Row],[θ]]</f>
        <v>100</v>
      </c>
      <c r="AL1642" s="2">
        <f>Table1[[#This Row],[v_n_w_g]]-Table1[[#This Row],[v_n_w_l]]</f>
        <v>-40</v>
      </c>
      <c r="AM1642" s="2">
        <f>IF(Table1[[#This Row],[diff_v]]&gt;=1,1,0)</f>
        <v>0</v>
      </c>
    </row>
    <row r="1643" spans="1:39" hidden="1" x14ac:dyDescent="0.3">
      <c r="A1643">
        <v>25</v>
      </c>
      <c r="B1643" t="s">
        <v>48</v>
      </c>
      <c r="C1643" s="22">
        <f>VLOOKUP(Table1[[#This Row],[Subject]],'Subject Profile'!$A$2:$E$8,4,FALSE)</f>
        <v>1</v>
      </c>
      <c r="D1643" s="22">
        <f>VLOOKUP(Table1[[#This Row],[Subject]],'Subject Profile'!$A$2:$E$8,5,FALSE)</f>
        <v>-2</v>
      </c>
      <c r="E1643" t="s">
        <v>110</v>
      </c>
      <c r="F1643" t="s">
        <v>55</v>
      </c>
      <c r="G1643" t="s">
        <v>56</v>
      </c>
      <c r="H1643">
        <f>IF(Table1[[#This Row],[decision]]="accept",1,0)</f>
        <v>0</v>
      </c>
      <c r="I1643">
        <v>0</v>
      </c>
      <c r="J1643">
        <v>400</v>
      </c>
      <c r="K1643">
        <v>1665042355</v>
      </c>
      <c r="L1643">
        <v>5</v>
      </c>
      <c r="M1643" t="str">
        <f>VLOOKUP($F1643,Experiment!$A$2:$U$90,MATCH(Results!M$1,Experiment!$A$1:$U$1,0)+1,FALSE)</f>
        <v>R</v>
      </c>
      <c r="N1643">
        <f>IF(Table1[[#This Row],[Impact]]="I",0,1)</f>
        <v>1</v>
      </c>
      <c r="O1643" s="2">
        <f>VLOOKUP($F1643,Experiment!$A$2:$U$90,MATCH(Results!O$1,Experiment!$A$1:$U$1,0),FALSE)</f>
        <v>0</v>
      </c>
      <c r="P1643" s="3">
        <f>VLOOKUP($F1643,Experiment!$A$2:$U$90,MATCH(Results!P$1,Experiment!$A$1:$U$1,0),FALSE)</f>
        <v>0</v>
      </c>
      <c r="Q1643" s="2">
        <f>VLOOKUP($F1643,Experiment!$A$2:$U$90,MATCH(Results!Q$1,Experiment!$A$1:$U$1,0),FALSE)</f>
        <v>0</v>
      </c>
      <c r="R1643" s="3">
        <f>VLOOKUP($F1643,Experiment!$A$2:$U$90,MATCH(Results!R$1,Experiment!$A$1:$U$1,0),FALSE)</f>
        <v>0</v>
      </c>
      <c r="S1643" s="2">
        <f>VLOOKUP($F1643,Experiment!$A$2:$U$90,MATCH(Results!S$1,Experiment!$A$1:$U$1,0),FALSE)</f>
        <v>0</v>
      </c>
      <c r="T1643" s="2">
        <f>VLOOKUP($F1643,Experiment!$A$2:$U$90,MATCH(Results!T$1,Experiment!$A$1:$U$1,0),FALSE)</f>
        <v>0</v>
      </c>
      <c r="U1643" s="2">
        <f>VLOOKUP($F1643,Experiment!$A$2:$U$90,MATCH(Results!U$1,Experiment!$A$1:$U$1,0),FALSE)</f>
        <v>0</v>
      </c>
      <c r="V1643" s="2">
        <f>VLOOKUP($F1643,Experiment!$A$2:$U$90,MATCH(Results!V$1,Experiment!$A$1:$U$1,0),FALSE)</f>
        <v>0</v>
      </c>
      <c r="W1643" s="3">
        <f>VLOOKUP($F1643,Experiment!$A$2:$U$90,MATCH(Results!W$1,Experiment!$A$1:$U$1,0),FALSE)</f>
        <v>0</v>
      </c>
      <c r="X1643" s="3">
        <f>VLOOKUP($F1643,Experiment!$A$2:$U$90,MATCH(Results!X$1,Experiment!$A$1:$U$1,0),FALSE)</f>
        <v>0</v>
      </c>
      <c r="Y1643" s="2">
        <f>VLOOKUP($F1643,Experiment!$A$2:$U$90,MATCH(Results!Y$1,Experiment!$A$1:$U$1,0),FALSE)</f>
        <v>0</v>
      </c>
      <c r="Z1643" s="3">
        <f>VLOOKUP($F1643,Experiment!$A$2:$U$90,MATCH(Results!Z$1,Experiment!$A$1:$U$1,0),FALSE)</f>
        <v>0</v>
      </c>
      <c r="AA1643" s="3">
        <f>VLOOKUP($F1643,Experiment!$A$2:$U$90,MATCH(Results!AA$1,Experiment!$A$1:$U$1,0),FALSE)</f>
        <v>0</v>
      </c>
      <c r="AB1643" s="3">
        <f>VLOOKUP($F1643,Experiment!$A$2:$U$90,MATCH(Results!AB$1,Experiment!$A$1:$U$1,0),FALSE)</f>
        <v>0</v>
      </c>
      <c r="AC1643" s="3">
        <f>VLOOKUP($F1643,Experiment!$A$2:$U$90,MATCH(Results!AC$1,Experiment!$A$1:$U$1,0),FALSE)</f>
        <v>0</v>
      </c>
      <c r="AD1643" s="2">
        <f>VLOOKUP($F1643,Experiment!$A$2:$U$90,MATCH(Results!AD$1,Experiment!$A$1:$U$1,0),FALSE)</f>
        <v>0</v>
      </c>
      <c r="AE1643" s="2">
        <f>VLOOKUP($F1643,Experiment!$A$2:$U$90,MATCH(Results!AE$1,Experiment!$A$1:$U$1,0),FALSE)</f>
        <v>0</v>
      </c>
      <c r="AF1643" s="2">
        <f>VLOOKUP($F1643,Experiment!$A$2:$U$90,MATCH(Results!AF$1,Experiment!$A$1:$U$1,0),FALSE)</f>
        <v>0</v>
      </c>
      <c r="AG1643" s="2"/>
      <c r="AH1643" s="3">
        <f>VLOOKUP($F1643,Experiment!$A$2:$W$90,MATCH(Results!AH$1,Experiment!$A$1:$W$1,0),FALSE)</f>
        <v>0</v>
      </c>
      <c r="AI1643" s="2">
        <f>VLOOKUP($F1643,Experiment!$A$2:$X$90,MATCH(Results!AI$1,Experiment!$A$1:$X$1,0),FALSE)</f>
        <v>0</v>
      </c>
      <c r="AJ1643" s="2">
        <f>Table1[[#This Row],[Gain]]^Table1[[#This Row],[θ]]</f>
        <v>0</v>
      </c>
      <c r="AK1643" s="2">
        <f>-Table1[[#This Row],[λ]]*-Table1[[#This Row],[Loss]]^Table1[[#This Row],[θ]]</f>
        <v>0</v>
      </c>
      <c r="AL1643" s="2">
        <f>Table1[[#This Row],[v_n_w_g]]-Table1[[#This Row],[v_n_w_l]]</f>
        <v>0</v>
      </c>
      <c r="AM1643" s="2">
        <f>IF(Table1[[#This Row],[diff_v]]&gt;=1,1,0)</f>
        <v>0</v>
      </c>
    </row>
    <row r="1644" spans="1:39" hidden="1" x14ac:dyDescent="0.3">
      <c r="A1644">
        <v>26</v>
      </c>
      <c r="B1644" t="s">
        <v>48</v>
      </c>
      <c r="C1644" s="22">
        <f>VLOOKUP(Table1[[#This Row],[Subject]],'Subject Profile'!$A$2:$E$8,4,FALSE)</f>
        <v>1</v>
      </c>
      <c r="D1644" s="22">
        <f>VLOOKUP(Table1[[#This Row],[Subject]],'Subject Profile'!$A$2:$E$8,5,FALSE)</f>
        <v>-2</v>
      </c>
      <c r="E1644" t="s">
        <v>110</v>
      </c>
      <c r="F1644" t="s">
        <v>65</v>
      </c>
      <c r="G1644" t="s">
        <v>7</v>
      </c>
      <c r="H1644">
        <f>IF(Table1[[#This Row],[decision]]="accept",1,0)</f>
        <v>1</v>
      </c>
      <c r="I1644">
        <v>10</v>
      </c>
      <c r="J1644">
        <v>410</v>
      </c>
      <c r="K1644">
        <v>1665042360</v>
      </c>
      <c r="L1644">
        <v>5</v>
      </c>
      <c r="M1644" t="str">
        <f>VLOOKUP($F1644,Experiment!$A$2:$U$90,MATCH(Results!M$1,Experiment!$A$1:$U$1,0)+1,FALSE)</f>
        <v>G</v>
      </c>
      <c r="N1644">
        <f>IF(Table1[[#This Row],[Impact]]="I",0,1)</f>
        <v>1</v>
      </c>
      <c r="O1644" s="2">
        <f>VLOOKUP($F1644,Experiment!$A$2:$U$90,MATCH(Results!O$1,Experiment!$A$1:$U$1,0),FALSE)</f>
        <v>-10</v>
      </c>
      <c r="P1644" s="3">
        <f>VLOOKUP($F1644,Experiment!$A$2:$U$90,MATCH(Results!P$1,Experiment!$A$1:$U$1,0),FALSE)</f>
        <v>0.5</v>
      </c>
      <c r="Q1644" s="2">
        <f>VLOOKUP($F1644,Experiment!$A$2:$U$90,MATCH(Results!Q$1,Experiment!$A$1:$U$1,0),FALSE)</f>
        <v>10</v>
      </c>
      <c r="R1644" s="3">
        <f>VLOOKUP($F1644,Experiment!$A$2:$U$90,MATCH(Results!R$1,Experiment!$A$1:$U$1,0),FALSE)</f>
        <v>0.5</v>
      </c>
      <c r="S1644" s="2">
        <f>VLOOKUP($F1644,Experiment!$A$2:$U$90,MATCH(Results!S$1,Experiment!$A$1:$U$1,0),FALSE)</f>
        <v>0</v>
      </c>
      <c r="T1644" s="2">
        <f>VLOOKUP($F1644,Experiment!$A$2:$U$90,MATCH(Results!T$1,Experiment!$A$1:$U$1,0),FALSE)</f>
        <v>100</v>
      </c>
      <c r="U1644" s="2">
        <f>VLOOKUP($F1644,Experiment!$A$2:$U$90,MATCH(Results!U$1,Experiment!$A$1:$U$1,0),FALSE)</f>
        <v>10</v>
      </c>
      <c r="V1644" s="2">
        <f>VLOOKUP($F1644,Experiment!$A$2:$U$90,MATCH(Results!V$1,Experiment!$A$1:$U$1,0),FALSE)</f>
        <v>2</v>
      </c>
      <c r="W1644" s="3">
        <f>VLOOKUP($F1644,Experiment!$A$2:$U$90,MATCH(Results!W$1,Experiment!$A$1:$U$1,0),FALSE)</f>
        <v>0.25</v>
      </c>
      <c r="X1644" s="3">
        <f>VLOOKUP($F1644,Experiment!$A$2:$U$90,MATCH(Results!X$1,Experiment!$A$1:$U$1,0),FALSE)</f>
        <v>0.75</v>
      </c>
      <c r="Y1644" s="2">
        <f>VLOOKUP($F1644,Experiment!$A$2:$U$90,MATCH(Results!Y$1,Experiment!$A$1:$U$1,0),FALSE)</f>
        <v>1</v>
      </c>
      <c r="Z1644" s="3">
        <f>VLOOKUP($F1644,Experiment!$A$2:$U$90,MATCH(Results!Z$1,Experiment!$A$1:$U$1,0),FALSE)</f>
        <v>0.25</v>
      </c>
      <c r="AA1644" s="3">
        <f>VLOOKUP($F1644,Experiment!$A$2:$U$90,MATCH(Results!AA$1,Experiment!$A$1:$U$1,0),FALSE)</f>
        <v>0.5</v>
      </c>
      <c r="AB1644" s="3">
        <f>VLOOKUP($F1644,Experiment!$A$2:$U$90,MATCH(Results!AB$1,Experiment!$A$1:$U$1,0),FALSE)</f>
        <v>0.375</v>
      </c>
      <c r="AC1644" s="3">
        <f>VLOOKUP($F1644,Experiment!$A$2:$U$90,MATCH(Results!AC$1,Experiment!$A$1:$U$1,0),FALSE)</f>
        <v>0.625</v>
      </c>
      <c r="AD1644" s="2">
        <f>VLOOKUP($F1644,Experiment!$A$2:$U$90,MATCH(Results!AD$1,Experiment!$A$1:$U$1,0),FALSE)</f>
        <v>2.5</v>
      </c>
      <c r="AE1644" s="2">
        <f>VLOOKUP($F1644,Experiment!$A$2:$U$90,MATCH(Results!AE$1,Experiment!$A$1:$U$1,0),FALSE)</f>
        <v>93.75</v>
      </c>
      <c r="AF1644" s="2">
        <f>VLOOKUP($F1644,Experiment!$A$2:$U$90,MATCH(Results!AF$1,Experiment!$A$1:$U$1,0),FALSE)</f>
        <v>9.6824583655185421</v>
      </c>
      <c r="AG1644" s="3">
        <f>VLOOKUP($F1644,Experiment!$A$2:$W$90,MATCH(Results!AG$1,Experiment!$A$1:$W$1,0),FALSE)</f>
        <v>1</v>
      </c>
      <c r="AH1644" s="3">
        <f>VLOOKUP($F1644,Experiment!$A$2:$W$90,MATCH(Results!AH$1,Experiment!$A$1:$W$1,0),FALSE)</f>
        <v>0.625</v>
      </c>
      <c r="AI1644" s="3">
        <f>VLOOKUP($F1644,Experiment!$A$2:$X$90,MATCH(Results!AI$1,Experiment!$A$1:$X$1,0),FALSE)</f>
        <v>0.375</v>
      </c>
      <c r="AJ1644" s="2">
        <f>Table1[[#This Row],[Gain]]^Table1[[#This Row],[θ]]</f>
        <v>10</v>
      </c>
      <c r="AK1644" s="2">
        <f>-Table1[[#This Row],[λ]]*-Table1[[#This Row],[Loss]]^Table1[[#This Row],[θ]]</f>
        <v>20</v>
      </c>
      <c r="AL1644" s="2">
        <f>Table1[[#This Row],[v_n_w_g]]-Table1[[#This Row],[v_n_w_l]]</f>
        <v>-10</v>
      </c>
      <c r="AM1644" s="2">
        <f>IF(Table1[[#This Row],[diff_v]]&gt;=1,1,0)</f>
        <v>0</v>
      </c>
    </row>
    <row r="1645" spans="1:39" hidden="1" x14ac:dyDescent="0.3">
      <c r="A1645">
        <v>27</v>
      </c>
      <c r="B1645" t="s">
        <v>48</v>
      </c>
      <c r="C1645" s="22">
        <f>VLOOKUP(Table1[[#This Row],[Subject]],'Subject Profile'!$A$2:$E$8,4,FALSE)</f>
        <v>1</v>
      </c>
      <c r="D1645" s="22">
        <f>VLOOKUP(Table1[[#This Row],[Subject]],'Subject Profile'!$A$2:$E$8,5,FALSE)</f>
        <v>-2</v>
      </c>
      <c r="E1645" t="s">
        <v>110</v>
      </c>
      <c r="F1645" t="s">
        <v>81</v>
      </c>
      <c r="G1645" t="s">
        <v>7</v>
      </c>
      <c r="H1645">
        <f>IF(Table1[[#This Row],[decision]]="accept",1,0)</f>
        <v>1</v>
      </c>
      <c r="I1645">
        <v>70</v>
      </c>
      <c r="J1645">
        <v>480</v>
      </c>
      <c r="K1645">
        <v>1665042367</v>
      </c>
      <c r="L1645">
        <v>7</v>
      </c>
      <c r="M1645" t="str">
        <f>VLOOKUP($F1645,Experiment!$A$2:$U$90,MATCH(Results!M$1,Experiment!$A$1:$U$1,0)+1,FALSE)</f>
        <v>G</v>
      </c>
      <c r="N1645">
        <f>IF(Table1[[#This Row],[Impact]]="I",0,1)</f>
        <v>1</v>
      </c>
      <c r="O1645" s="2">
        <f>VLOOKUP($F1645,Experiment!$A$2:$U$90,MATCH(Results!O$1,Experiment!$A$1:$U$1,0),FALSE)</f>
        <v>-50</v>
      </c>
      <c r="P1645" s="3">
        <f>VLOOKUP($F1645,Experiment!$A$2:$U$90,MATCH(Results!P$1,Experiment!$A$1:$U$1,0),FALSE)</f>
        <v>0.5</v>
      </c>
      <c r="Q1645" s="2">
        <f>VLOOKUP($F1645,Experiment!$A$2:$U$90,MATCH(Results!Q$1,Experiment!$A$1:$U$1,0),FALSE)</f>
        <v>70</v>
      </c>
      <c r="R1645" s="3">
        <f>VLOOKUP($F1645,Experiment!$A$2:$U$90,MATCH(Results!R$1,Experiment!$A$1:$U$1,0),FALSE)</f>
        <v>0.5</v>
      </c>
      <c r="S1645" s="2">
        <f>VLOOKUP($F1645,Experiment!$A$2:$U$90,MATCH(Results!S$1,Experiment!$A$1:$U$1,0),FALSE)</f>
        <v>10</v>
      </c>
      <c r="T1645" s="2">
        <f>VLOOKUP($F1645,Experiment!$A$2:$U$90,MATCH(Results!T$1,Experiment!$A$1:$U$1,0),FALSE)</f>
        <v>3600</v>
      </c>
      <c r="U1645" s="2">
        <f>VLOOKUP($F1645,Experiment!$A$2:$U$90,MATCH(Results!U$1,Experiment!$A$1:$U$1,0),FALSE)</f>
        <v>60</v>
      </c>
      <c r="V1645" s="2">
        <f>VLOOKUP($F1645,Experiment!$A$2:$U$90,MATCH(Results!V$1,Experiment!$A$1:$U$1,0),FALSE)</f>
        <v>2</v>
      </c>
      <c r="W1645" s="3">
        <f>VLOOKUP($F1645,Experiment!$A$2:$U$90,MATCH(Results!W$1,Experiment!$A$1:$U$1,0),FALSE)</f>
        <v>0.25</v>
      </c>
      <c r="X1645" s="3">
        <f>VLOOKUP($F1645,Experiment!$A$2:$U$90,MATCH(Results!X$1,Experiment!$A$1:$U$1,0),FALSE)</f>
        <v>0.75</v>
      </c>
      <c r="Y1645" s="2">
        <f>VLOOKUP($F1645,Experiment!$A$2:$U$90,MATCH(Results!Y$1,Experiment!$A$1:$U$1,0),FALSE)</f>
        <v>1</v>
      </c>
      <c r="Z1645" s="3">
        <f>VLOOKUP($F1645,Experiment!$A$2:$U$90,MATCH(Results!Z$1,Experiment!$A$1:$U$1,0),FALSE)</f>
        <v>0.25</v>
      </c>
      <c r="AA1645" s="3">
        <f>VLOOKUP($F1645,Experiment!$A$2:$U$90,MATCH(Results!AA$1,Experiment!$A$1:$U$1,0),FALSE)</f>
        <v>0.5</v>
      </c>
      <c r="AB1645" s="3">
        <f>VLOOKUP($F1645,Experiment!$A$2:$U$90,MATCH(Results!AB$1,Experiment!$A$1:$U$1,0),FALSE)</f>
        <v>0.375</v>
      </c>
      <c r="AC1645" s="3">
        <f>VLOOKUP($F1645,Experiment!$A$2:$U$90,MATCH(Results!AC$1,Experiment!$A$1:$U$1,0),FALSE)</f>
        <v>0.625</v>
      </c>
      <c r="AD1645" s="2">
        <f>VLOOKUP($F1645,Experiment!$A$2:$U$90,MATCH(Results!AD$1,Experiment!$A$1:$U$1,0),FALSE)</f>
        <v>25</v>
      </c>
      <c r="AE1645" s="2">
        <f>VLOOKUP($F1645,Experiment!$A$2:$U$90,MATCH(Results!AE$1,Experiment!$A$1:$U$1,0),FALSE)</f>
        <v>3375</v>
      </c>
      <c r="AF1645" s="2">
        <f>VLOOKUP($F1645,Experiment!$A$2:$U$90,MATCH(Results!AF$1,Experiment!$A$1:$U$1,0),FALSE)</f>
        <v>58.094750193111253</v>
      </c>
      <c r="AG1645" s="3">
        <f>VLOOKUP($F1645,Experiment!$A$2:$W$90,MATCH(Results!AG$1,Experiment!$A$1:$W$1,0),FALSE)</f>
        <v>1</v>
      </c>
      <c r="AH1645" s="3">
        <f>VLOOKUP($F1645,Experiment!$A$2:$W$90,MATCH(Results!AH$1,Experiment!$A$1:$W$1,0),FALSE)</f>
        <v>0.625</v>
      </c>
      <c r="AI1645" s="3">
        <f>VLOOKUP($F1645,Experiment!$A$2:$X$90,MATCH(Results!AI$1,Experiment!$A$1:$X$1,0),FALSE)</f>
        <v>0.375</v>
      </c>
      <c r="AJ1645" s="2">
        <f>Table1[[#This Row],[Gain]]^Table1[[#This Row],[θ]]</f>
        <v>70</v>
      </c>
      <c r="AK1645" s="2">
        <f>-Table1[[#This Row],[λ]]*-Table1[[#This Row],[Loss]]^Table1[[#This Row],[θ]]</f>
        <v>100</v>
      </c>
      <c r="AL1645" s="2">
        <f>Table1[[#This Row],[v_n_w_g]]-Table1[[#This Row],[v_n_w_l]]</f>
        <v>-30</v>
      </c>
      <c r="AM1645" s="2">
        <f>IF(Table1[[#This Row],[diff_v]]&gt;=1,1,0)</f>
        <v>0</v>
      </c>
    </row>
    <row r="1646" spans="1:39" hidden="1" x14ac:dyDescent="0.3">
      <c r="A1646">
        <v>28</v>
      </c>
      <c r="B1646" t="s">
        <v>48</v>
      </c>
      <c r="C1646" s="22">
        <f>VLOOKUP(Table1[[#This Row],[Subject]],'Subject Profile'!$A$2:$E$8,4,FALSE)</f>
        <v>1</v>
      </c>
      <c r="D1646" s="22">
        <f>VLOOKUP(Table1[[#This Row],[Subject]],'Subject Profile'!$A$2:$E$8,5,FALSE)</f>
        <v>-2</v>
      </c>
      <c r="E1646" t="s">
        <v>110</v>
      </c>
      <c r="F1646" t="s">
        <v>57</v>
      </c>
      <c r="G1646" t="s">
        <v>5</v>
      </c>
      <c r="H1646">
        <f>IF(Table1[[#This Row],[decision]]="accept",1,0)</f>
        <v>0</v>
      </c>
      <c r="I1646">
        <v>0</v>
      </c>
      <c r="J1646">
        <v>480</v>
      </c>
      <c r="K1646">
        <v>1665042373</v>
      </c>
      <c r="L1646">
        <v>6</v>
      </c>
      <c r="M1646" t="str">
        <f>VLOOKUP($F1646,Experiment!$A$2:$U$90,MATCH(Results!M$1,Experiment!$A$1:$U$1,0)+1,FALSE)</f>
        <v>I</v>
      </c>
      <c r="N1646">
        <f>IF(Table1[[#This Row],[Impact]]="I",0,1)</f>
        <v>0</v>
      </c>
      <c r="O1646" s="2">
        <f>VLOOKUP($F1646,Experiment!$A$2:$U$90,MATCH(Results!O$1,Experiment!$A$1:$U$1,0),FALSE)</f>
        <v>-90</v>
      </c>
      <c r="P1646" s="3">
        <f>VLOOKUP($F1646,Experiment!$A$2:$U$90,MATCH(Results!P$1,Experiment!$A$1:$U$1,0),FALSE)</f>
        <v>0.5</v>
      </c>
      <c r="Q1646" s="2">
        <f>VLOOKUP($F1646,Experiment!$A$2:$U$90,MATCH(Results!Q$1,Experiment!$A$1:$U$1,0),FALSE)</f>
        <v>100</v>
      </c>
      <c r="R1646" s="3">
        <f>VLOOKUP($F1646,Experiment!$A$2:$U$90,MATCH(Results!R$1,Experiment!$A$1:$U$1,0),FALSE)</f>
        <v>0.5</v>
      </c>
      <c r="S1646" s="2">
        <f>VLOOKUP($F1646,Experiment!$A$2:$U$90,MATCH(Results!S$1,Experiment!$A$1:$U$1,0),FALSE)</f>
        <v>5</v>
      </c>
      <c r="T1646" s="2">
        <f>VLOOKUP($F1646,Experiment!$A$2:$U$90,MATCH(Results!T$1,Experiment!$A$1:$U$1,0),FALSE)</f>
        <v>9025</v>
      </c>
      <c r="U1646" s="2">
        <f>VLOOKUP($F1646,Experiment!$A$2:$U$90,MATCH(Results!U$1,Experiment!$A$1:$U$1,0),FALSE)</f>
        <v>95</v>
      </c>
      <c r="V1646" s="2">
        <f>VLOOKUP($F1646,Experiment!$A$2:$U$90,MATCH(Results!V$1,Experiment!$A$1:$U$1,0),FALSE)</f>
        <v>2</v>
      </c>
      <c r="W1646" s="3">
        <f>VLOOKUP($F1646,Experiment!$A$2:$U$90,MATCH(Results!W$1,Experiment!$A$1:$U$1,0),FALSE)</f>
        <v>0.25</v>
      </c>
      <c r="X1646" s="3">
        <f>VLOOKUP($F1646,Experiment!$A$2:$U$90,MATCH(Results!X$1,Experiment!$A$1:$U$1,0),FALSE)</f>
        <v>0.75</v>
      </c>
      <c r="Y1646" s="2">
        <f>VLOOKUP($F1646,Experiment!$A$2:$U$90,MATCH(Results!Y$1,Experiment!$A$1:$U$1,0),FALSE)</f>
        <v>2</v>
      </c>
      <c r="Z1646" s="3">
        <f>VLOOKUP($F1646,Experiment!$A$2:$U$90,MATCH(Results!Z$1,Experiment!$A$1:$U$1,0),FALSE)</f>
        <v>0.5</v>
      </c>
      <c r="AA1646" s="3">
        <f>VLOOKUP($F1646,Experiment!$A$2:$U$90,MATCH(Results!AA$1,Experiment!$A$1:$U$1,0),FALSE)</f>
        <v>0.25</v>
      </c>
      <c r="AB1646" s="3">
        <f>VLOOKUP($F1646,Experiment!$A$2:$U$90,MATCH(Results!AB$1,Experiment!$A$1:$U$1,0),FALSE)</f>
        <v>0.625</v>
      </c>
      <c r="AC1646" s="3">
        <f>VLOOKUP($F1646,Experiment!$A$2:$U$90,MATCH(Results!AC$1,Experiment!$A$1:$U$1,0),FALSE)</f>
        <v>0.375</v>
      </c>
      <c r="AD1646" s="2">
        <f>VLOOKUP($F1646,Experiment!$A$2:$U$90,MATCH(Results!AD$1,Experiment!$A$1:$U$1,0),FALSE)</f>
        <v>-18.75</v>
      </c>
      <c r="AE1646" s="2">
        <f>VLOOKUP($F1646,Experiment!$A$2:$U$90,MATCH(Results!AE$1,Experiment!$A$1:$U$1,0),FALSE)</f>
        <v>8460.9375</v>
      </c>
      <c r="AF1646" s="2">
        <f>VLOOKUP($F1646,Experiment!$A$2:$U$90,MATCH(Results!AF$1,Experiment!$A$1:$U$1,0),FALSE)</f>
        <v>91.983354472426157</v>
      </c>
      <c r="AG1646" s="3">
        <f>VLOOKUP($F1646,Experiment!$A$2:$W$90,MATCH(Results!AG$1,Experiment!$A$1:$W$1,0),FALSE)</f>
        <v>0.82730419370997643</v>
      </c>
      <c r="AH1646" s="3">
        <f>VLOOKUP($F1646,Experiment!$A$2:$W$90,MATCH(Results!AH$1,Experiment!$A$1:$W$1,0),FALSE)</f>
        <v>0.38648875795104182</v>
      </c>
      <c r="AI1646" s="3">
        <f>VLOOKUP($F1646,Experiment!$A$2:$X$90,MATCH(Results!AI$1,Experiment!$A$1:$X$1,0),FALSE)</f>
        <v>0.61351124204895813</v>
      </c>
      <c r="AJ1646" s="2">
        <f>Table1[[#This Row],[Gain]]^Table1[[#This Row],[θ]]</f>
        <v>100</v>
      </c>
      <c r="AK1646" s="2">
        <f>-Table1[[#This Row],[λ]]*-Table1[[#This Row],[Loss]]^Table1[[#This Row],[θ]]</f>
        <v>180</v>
      </c>
      <c r="AL1646" s="2">
        <f>Table1[[#This Row],[v_n_w_g]]-Table1[[#This Row],[v_n_w_l]]</f>
        <v>-80</v>
      </c>
      <c r="AM1646" s="2">
        <f>IF(Table1[[#This Row],[diff_v]]&gt;=1,1,0)</f>
        <v>0</v>
      </c>
    </row>
    <row r="1647" spans="1:39" hidden="1" x14ac:dyDescent="0.3">
      <c r="A1647">
        <v>29</v>
      </c>
      <c r="B1647" t="s">
        <v>48</v>
      </c>
      <c r="C1647" s="22">
        <f>VLOOKUP(Table1[[#This Row],[Subject]],'Subject Profile'!$A$2:$E$8,4,FALSE)</f>
        <v>1</v>
      </c>
      <c r="D1647" s="22">
        <f>VLOOKUP(Table1[[#This Row],[Subject]],'Subject Profile'!$A$2:$E$8,5,FALSE)</f>
        <v>-2</v>
      </c>
      <c r="E1647" t="s">
        <v>110</v>
      </c>
      <c r="F1647" t="s">
        <v>98</v>
      </c>
      <c r="G1647" t="s">
        <v>5</v>
      </c>
      <c r="H1647">
        <f>IF(Table1[[#This Row],[decision]]="accept",1,0)</f>
        <v>0</v>
      </c>
      <c r="I1647">
        <v>0</v>
      </c>
      <c r="J1647">
        <v>480</v>
      </c>
      <c r="K1647">
        <v>1665042376</v>
      </c>
      <c r="L1647">
        <v>3</v>
      </c>
      <c r="M1647" t="str">
        <f>VLOOKUP($F1647,Experiment!$A$2:$U$90,MATCH(Results!M$1,Experiment!$A$1:$U$1,0)+1,FALSE)</f>
        <v>I</v>
      </c>
      <c r="N1647">
        <f>IF(Table1[[#This Row],[Impact]]="I",0,1)</f>
        <v>0</v>
      </c>
      <c r="O1647" s="2">
        <f>VLOOKUP($F1647,Experiment!$A$2:$U$90,MATCH(Results!O$1,Experiment!$A$1:$U$1,0),FALSE)</f>
        <v>-10</v>
      </c>
      <c r="P1647" s="3">
        <f>VLOOKUP($F1647,Experiment!$A$2:$U$90,MATCH(Results!P$1,Experiment!$A$1:$U$1,0),FALSE)</f>
        <v>0.5</v>
      </c>
      <c r="Q1647" s="2">
        <f>VLOOKUP($F1647,Experiment!$A$2:$U$90,MATCH(Results!Q$1,Experiment!$A$1:$U$1,0),FALSE)</f>
        <v>0</v>
      </c>
      <c r="R1647" s="3">
        <f>VLOOKUP($F1647,Experiment!$A$2:$U$90,MATCH(Results!R$1,Experiment!$A$1:$U$1,0),FALSE)</f>
        <v>0.5</v>
      </c>
      <c r="S1647" s="2">
        <f>VLOOKUP($F1647,Experiment!$A$2:$U$90,MATCH(Results!S$1,Experiment!$A$1:$U$1,0),FALSE)</f>
        <v>-5</v>
      </c>
      <c r="T1647" s="2">
        <f>VLOOKUP($F1647,Experiment!$A$2:$U$90,MATCH(Results!T$1,Experiment!$A$1:$U$1,0),FALSE)</f>
        <v>25</v>
      </c>
      <c r="U1647" s="2">
        <f>VLOOKUP($F1647,Experiment!$A$2:$U$90,MATCH(Results!U$1,Experiment!$A$1:$U$1,0),FALSE)</f>
        <v>5</v>
      </c>
      <c r="V1647" s="2">
        <f>VLOOKUP($F1647,Experiment!$A$2:$U$90,MATCH(Results!V$1,Experiment!$A$1:$U$1,0),FALSE)</f>
        <v>2</v>
      </c>
      <c r="W1647" s="3">
        <f>VLOOKUP($F1647,Experiment!$A$2:$U$90,MATCH(Results!W$1,Experiment!$A$1:$U$1,0),FALSE)</f>
        <v>0.25</v>
      </c>
      <c r="X1647" s="3">
        <f>VLOOKUP($F1647,Experiment!$A$2:$U$90,MATCH(Results!X$1,Experiment!$A$1:$U$1,0),FALSE)</f>
        <v>0.75</v>
      </c>
      <c r="Y1647" s="2">
        <f>VLOOKUP($F1647,Experiment!$A$2:$U$90,MATCH(Results!Y$1,Experiment!$A$1:$U$1,0),FALSE)</f>
        <v>2</v>
      </c>
      <c r="Z1647" s="3">
        <f>VLOOKUP($F1647,Experiment!$A$2:$U$90,MATCH(Results!Z$1,Experiment!$A$1:$U$1,0),FALSE)</f>
        <v>0.5</v>
      </c>
      <c r="AA1647" s="3">
        <f>VLOOKUP($F1647,Experiment!$A$2:$U$90,MATCH(Results!AA$1,Experiment!$A$1:$U$1,0),FALSE)</f>
        <v>0.25</v>
      </c>
      <c r="AB1647" s="3">
        <f>VLOOKUP($F1647,Experiment!$A$2:$U$90,MATCH(Results!AB$1,Experiment!$A$1:$U$1,0),FALSE)</f>
        <v>0.625</v>
      </c>
      <c r="AC1647" s="3">
        <f>VLOOKUP($F1647,Experiment!$A$2:$U$90,MATCH(Results!AC$1,Experiment!$A$1:$U$1,0),FALSE)</f>
        <v>0.375</v>
      </c>
      <c r="AD1647" s="2">
        <f>VLOOKUP($F1647,Experiment!$A$2:$U$90,MATCH(Results!AD$1,Experiment!$A$1:$U$1,0),FALSE)</f>
        <v>-6.25</v>
      </c>
      <c r="AE1647" s="2">
        <f>VLOOKUP($F1647,Experiment!$A$2:$U$90,MATCH(Results!AE$1,Experiment!$A$1:$U$1,0),FALSE)</f>
        <v>23.4375</v>
      </c>
      <c r="AF1647" s="2">
        <f>VLOOKUP($F1647,Experiment!$A$2:$U$90,MATCH(Results!AF$1,Experiment!$A$1:$U$1,0),FALSE)</f>
        <v>4.8412291827592711</v>
      </c>
      <c r="AG1647" s="3">
        <f>VLOOKUP($F1647,Experiment!$A$2:$W$90,MATCH(Results!AG$1,Experiment!$A$1:$W$1,0),FALSE)</f>
        <v>0.82730419370997643</v>
      </c>
      <c r="AH1647" s="3">
        <f>VLOOKUP($F1647,Experiment!$A$2:$W$90,MATCH(Results!AH$1,Experiment!$A$1:$W$1,0),FALSE)</f>
        <v>0.38648875795104182</v>
      </c>
      <c r="AI1647" s="3">
        <f>VLOOKUP($F1647,Experiment!$A$2:$X$90,MATCH(Results!AI$1,Experiment!$A$1:$X$1,0),FALSE)</f>
        <v>0.61351124204895813</v>
      </c>
      <c r="AJ1647" s="2">
        <f>Table1[[#This Row],[Gain]]^Table1[[#This Row],[θ]]</f>
        <v>0</v>
      </c>
      <c r="AK1647" s="2">
        <f>-Table1[[#This Row],[λ]]*-Table1[[#This Row],[Loss]]^Table1[[#This Row],[θ]]</f>
        <v>20</v>
      </c>
      <c r="AL1647" s="2">
        <f>Table1[[#This Row],[v_n_w_g]]-Table1[[#This Row],[v_n_w_l]]</f>
        <v>-20</v>
      </c>
      <c r="AM1647" s="2">
        <f>IF(Table1[[#This Row],[diff_v]]&gt;=1,1,0)</f>
        <v>0</v>
      </c>
    </row>
    <row r="1648" spans="1:39" hidden="1" x14ac:dyDescent="0.3">
      <c r="A1648">
        <v>30</v>
      </c>
      <c r="B1648" t="s">
        <v>48</v>
      </c>
      <c r="C1648" s="22">
        <f>VLOOKUP(Table1[[#This Row],[Subject]],'Subject Profile'!$A$2:$E$8,4,FALSE)</f>
        <v>1</v>
      </c>
      <c r="D1648" s="22">
        <f>VLOOKUP(Table1[[#This Row],[Subject]],'Subject Profile'!$A$2:$E$8,5,FALSE)</f>
        <v>-2</v>
      </c>
      <c r="E1648" t="s">
        <v>110</v>
      </c>
      <c r="F1648" t="s">
        <v>101</v>
      </c>
      <c r="G1648" t="s">
        <v>5</v>
      </c>
      <c r="H1648">
        <f>IF(Table1[[#This Row],[decision]]="accept",1,0)</f>
        <v>0</v>
      </c>
      <c r="I1648">
        <v>0</v>
      </c>
      <c r="J1648">
        <v>480</v>
      </c>
      <c r="K1648">
        <v>1665042379</v>
      </c>
      <c r="L1648">
        <v>3</v>
      </c>
      <c r="M1648" t="str">
        <f>VLOOKUP($F1648,Experiment!$A$2:$U$90,MATCH(Results!M$1,Experiment!$A$1:$U$1,0)+1,FALSE)</f>
        <v>G</v>
      </c>
      <c r="N1648">
        <f>IF(Table1[[#This Row],[Impact]]="I",0,1)</f>
        <v>1</v>
      </c>
      <c r="O1648" s="2">
        <f>VLOOKUP($F1648,Experiment!$A$2:$U$90,MATCH(Results!O$1,Experiment!$A$1:$U$1,0),FALSE)</f>
        <v>-90</v>
      </c>
      <c r="P1648" s="3">
        <f>VLOOKUP($F1648,Experiment!$A$2:$U$90,MATCH(Results!P$1,Experiment!$A$1:$U$1,0),FALSE)</f>
        <v>0.5</v>
      </c>
      <c r="Q1648" s="2">
        <f>VLOOKUP($F1648,Experiment!$A$2:$U$90,MATCH(Results!Q$1,Experiment!$A$1:$U$1,0),FALSE)</f>
        <v>100</v>
      </c>
      <c r="R1648" s="3">
        <f>VLOOKUP($F1648,Experiment!$A$2:$U$90,MATCH(Results!R$1,Experiment!$A$1:$U$1,0),FALSE)</f>
        <v>0.5</v>
      </c>
      <c r="S1648" s="2">
        <f>VLOOKUP($F1648,Experiment!$A$2:$U$90,MATCH(Results!S$1,Experiment!$A$1:$U$1,0),FALSE)</f>
        <v>5</v>
      </c>
      <c r="T1648" s="2">
        <f>VLOOKUP($F1648,Experiment!$A$2:$U$90,MATCH(Results!T$1,Experiment!$A$1:$U$1,0),FALSE)</f>
        <v>9025</v>
      </c>
      <c r="U1648" s="2">
        <f>VLOOKUP($F1648,Experiment!$A$2:$U$90,MATCH(Results!U$1,Experiment!$A$1:$U$1,0),FALSE)</f>
        <v>95</v>
      </c>
      <c r="V1648" s="2">
        <f>VLOOKUP($F1648,Experiment!$A$2:$U$90,MATCH(Results!V$1,Experiment!$A$1:$U$1,0),FALSE)</f>
        <v>2</v>
      </c>
      <c r="W1648" s="3">
        <f>VLOOKUP($F1648,Experiment!$A$2:$U$90,MATCH(Results!W$1,Experiment!$A$1:$U$1,0),FALSE)</f>
        <v>0.25</v>
      </c>
      <c r="X1648" s="3">
        <f>VLOOKUP($F1648,Experiment!$A$2:$U$90,MATCH(Results!X$1,Experiment!$A$1:$U$1,0),FALSE)</f>
        <v>0.75</v>
      </c>
      <c r="Y1648" s="2">
        <f>VLOOKUP($F1648,Experiment!$A$2:$U$90,MATCH(Results!Y$1,Experiment!$A$1:$U$1,0),FALSE)</f>
        <v>2</v>
      </c>
      <c r="Z1648" s="3">
        <f>VLOOKUP($F1648,Experiment!$A$2:$U$90,MATCH(Results!Z$1,Experiment!$A$1:$U$1,0),FALSE)</f>
        <v>0.5</v>
      </c>
      <c r="AA1648" s="3">
        <f>VLOOKUP($F1648,Experiment!$A$2:$U$90,MATCH(Results!AA$1,Experiment!$A$1:$U$1,0),FALSE)</f>
        <v>0.25</v>
      </c>
      <c r="AB1648" s="3">
        <f>VLOOKUP($F1648,Experiment!$A$2:$U$90,MATCH(Results!AB$1,Experiment!$A$1:$U$1,0),FALSE)</f>
        <v>0.625</v>
      </c>
      <c r="AC1648" s="3">
        <f>VLOOKUP($F1648,Experiment!$A$2:$U$90,MATCH(Results!AC$1,Experiment!$A$1:$U$1,0),FALSE)</f>
        <v>0.375</v>
      </c>
      <c r="AD1648" s="2">
        <f>VLOOKUP($F1648,Experiment!$A$2:$U$90,MATCH(Results!AD$1,Experiment!$A$1:$U$1,0),FALSE)</f>
        <v>-18.75</v>
      </c>
      <c r="AE1648" s="2">
        <f>VLOOKUP($F1648,Experiment!$A$2:$U$90,MATCH(Results!AE$1,Experiment!$A$1:$U$1,0),FALSE)</f>
        <v>8460.9375</v>
      </c>
      <c r="AF1648" s="2">
        <f>VLOOKUP($F1648,Experiment!$A$2:$U$90,MATCH(Results!AF$1,Experiment!$A$1:$U$1,0),FALSE)</f>
        <v>91.983354472426157</v>
      </c>
      <c r="AG1648" s="3">
        <f>VLOOKUP($F1648,Experiment!$A$2:$W$90,MATCH(Results!AG$1,Experiment!$A$1:$W$1,0),FALSE)</f>
        <v>0.82730419370997643</v>
      </c>
      <c r="AH1648" s="3">
        <f>VLOOKUP($F1648,Experiment!$A$2:$W$90,MATCH(Results!AH$1,Experiment!$A$1:$W$1,0),FALSE)</f>
        <v>0.38648875795104182</v>
      </c>
      <c r="AI1648" s="3">
        <f>VLOOKUP($F1648,Experiment!$A$2:$X$90,MATCH(Results!AI$1,Experiment!$A$1:$X$1,0),FALSE)</f>
        <v>0.61351124204895813</v>
      </c>
      <c r="AJ1648" s="2">
        <f>Table1[[#This Row],[Gain]]^Table1[[#This Row],[θ]]</f>
        <v>100</v>
      </c>
      <c r="AK1648" s="2">
        <f>-Table1[[#This Row],[λ]]*-Table1[[#This Row],[Loss]]^Table1[[#This Row],[θ]]</f>
        <v>180</v>
      </c>
      <c r="AL1648" s="2">
        <f>Table1[[#This Row],[v_n_w_g]]-Table1[[#This Row],[v_n_w_l]]</f>
        <v>-80</v>
      </c>
      <c r="AM1648" s="2">
        <f>IF(Table1[[#This Row],[diff_v]]&gt;=1,1,0)</f>
        <v>0</v>
      </c>
    </row>
    <row r="1649" spans="1:39" hidden="1" x14ac:dyDescent="0.3">
      <c r="A1649">
        <v>31</v>
      </c>
      <c r="B1649" t="s">
        <v>48</v>
      </c>
      <c r="C1649" s="22">
        <f>VLOOKUP(Table1[[#This Row],[Subject]],'Subject Profile'!$A$2:$E$8,4,FALSE)</f>
        <v>1</v>
      </c>
      <c r="D1649" s="22">
        <f>VLOOKUP(Table1[[#This Row],[Subject]],'Subject Profile'!$A$2:$E$8,5,FALSE)</f>
        <v>-2</v>
      </c>
      <c r="E1649" t="s">
        <v>110</v>
      </c>
      <c r="F1649" t="s">
        <v>55</v>
      </c>
      <c r="G1649" t="s">
        <v>56</v>
      </c>
      <c r="H1649">
        <f>IF(Table1[[#This Row],[decision]]="accept",1,0)</f>
        <v>0</v>
      </c>
      <c r="I1649">
        <v>0</v>
      </c>
      <c r="J1649">
        <v>480</v>
      </c>
      <c r="K1649">
        <v>1665042384</v>
      </c>
      <c r="L1649">
        <v>5</v>
      </c>
      <c r="M1649" t="str">
        <f>VLOOKUP($F1649,Experiment!$A$2:$U$90,MATCH(Results!M$1,Experiment!$A$1:$U$1,0)+1,FALSE)</f>
        <v>R</v>
      </c>
      <c r="N1649">
        <f>IF(Table1[[#This Row],[Impact]]="I",0,1)</f>
        <v>1</v>
      </c>
      <c r="O1649" s="2">
        <f>VLOOKUP($F1649,Experiment!$A$2:$U$90,MATCH(Results!O$1,Experiment!$A$1:$U$1,0),FALSE)</f>
        <v>0</v>
      </c>
      <c r="P1649" s="3">
        <f>VLOOKUP($F1649,Experiment!$A$2:$U$90,MATCH(Results!P$1,Experiment!$A$1:$U$1,0),FALSE)</f>
        <v>0</v>
      </c>
      <c r="Q1649" s="2">
        <f>VLOOKUP($F1649,Experiment!$A$2:$U$90,MATCH(Results!Q$1,Experiment!$A$1:$U$1,0),FALSE)</f>
        <v>0</v>
      </c>
      <c r="R1649" s="3">
        <f>VLOOKUP($F1649,Experiment!$A$2:$U$90,MATCH(Results!R$1,Experiment!$A$1:$U$1,0),FALSE)</f>
        <v>0</v>
      </c>
      <c r="S1649" s="2">
        <f>VLOOKUP($F1649,Experiment!$A$2:$U$90,MATCH(Results!S$1,Experiment!$A$1:$U$1,0),FALSE)</f>
        <v>0</v>
      </c>
      <c r="T1649" s="2">
        <f>VLOOKUP($F1649,Experiment!$A$2:$U$90,MATCH(Results!T$1,Experiment!$A$1:$U$1,0),FALSE)</f>
        <v>0</v>
      </c>
      <c r="U1649" s="2">
        <f>VLOOKUP($F1649,Experiment!$A$2:$U$90,MATCH(Results!U$1,Experiment!$A$1:$U$1,0),FALSE)</f>
        <v>0</v>
      </c>
      <c r="V1649" s="2">
        <f>VLOOKUP($F1649,Experiment!$A$2:$U$90,MATCH(Results!V$1,Experiment!$A$1:$U$1,0),FALSE)</f>
        <v>0</v>
      </c>
      <c r="W1649" s="3">
        <f>VLOOKUP($F1649,Experiment!$A$2:$U$90,MATCH(Results!W$1,Experiment!$A$1:$U$1,0),FALSE)</f>
        <v>0</v>
      </c>
      <c r="X1649" s="3">
        <f>VLOOKUP($F1649,Experiment!$A$2:$U$90,MATCH(Results!X$1,Experiment!$A$1:$U$1,0),FALSE)</f>
        <v>0</v>
      </c>
      <c r="Y1649" s="2">
        <f>VLOOKUP($F1649,Experiment!$A$2:$U$90,MATCH(Results!Y$1,Experiment!$A$1:$U$1,0),FALSE)</f>
        <v>0</v>
      </c>
      <c r="Z1649" s="3">
        <f>VLOOKUP($F1649,Experiment!$A$2:$U$90,MATCH(Results!Z$1,Experiment!$A$1:$U$1,0),FALSE)</f>
        <v>0</v>
      </c>
      <c r="AA1649" s="3">
        <f>VLOOKUP($F1649,Experiment!$A$2:$U$90,MATCH(Results!AA$1,Experiment!$A$1:$U$1,0),FALSE)</f>
        <v>0</v>
      </c>
      <c r="AB1649" s="3">
        <f>VLOOKUP($F1649,Experiment!$A$2:$U$90,MATCH(Results!AB$1,Experiment!$A$1:$U$1,0),FALSE)</f>
        <v>0</v>
      </c>
      <c r="AC1649" s="3">
        <f>VLOOKUP($F1649,Experiment!$A$2:$U$90,MATCH(Results!AC$1,Experiment!$A$1:$U$1,0),FALSE)</f>
        <v>0</v>
      </c>
      <c r="AD1649" s="2">
        <f>VLOOKUP($F1649,Experiment!$A$2:$U$90,MATCH(Results!AD$1,Experiment!$A$1:$U$1,0),FALSE)</f>
        <v>0</v>
      </c>
      <c r="AE1649" s="2">
        <f>VLOOKUP($F1649,Experiment!$A$2:$U$90,MATCH(Results!AE$1,Experiment!$A$1:$U$1,0),FALSE)</f>
        <v>0</v>
      </c>
      <c r="AF1649" s="2">
        <f>VLOOKUP($F1649,Experiment!$A$2:$U$90,MATCH(Results!AF$1,Experiment!$A$1:$U$1,0),FALSE)</f>
        <v>0</v>
      </c>
      <c r="AG1649" s="2"/>
      <c r="AH1649" s="3">
        <f>VLOOKUP($F1649,Experiment!$A$2:$W$90,MATCH(Results!AH$1,Experiment!$A$1:$W$1,0),FALSE)</f>
        <v>0</v>
      </c>
      <c r="AI1649" s="2">
        <f>VLOOKUP($F1649,Experiment!$A$2:$X$90,MATCH(Results!AI$1,Experiment!$A$1:$X$1,0),FALSE)</f>
        <v>0</v>
      </c>
      <c r="AJ1649" s="2">
        <f>Table1[[#This Row],[Gain]]^Table1[[#This Row],[θ]]</f>
        <v>0</v>
      </c>
      <c r="AK1649" s="2">
        <f>-Table1[[#This Row],[λ]]*-Table1[[#This Row],[Loss]]^Table1[[#This Row],[θ]]</f>
        <v>0</v>
      </c>
      <c r="AL1649" s="2">
        <f>Table1[[#This Row],[v_n_w_g]]-Table1[[#This Row],[v_n_w_l]]</f>
        <v>0</v>
      </c>
      <c r="AM1649" s="2">
        <f>IF(Table1[[#This Row],[diff_v]]&gt;=1,1,0)</f>
        <v>0</v>
      </c>
    </row>
    <row r="1650" spans="1:39" hidden="1" x14ac:dyDescent="0.3">
      <c r="A1650">
        <v>32</v>
      </c>
      <c r="B1650" t="s">
        <v>48</v>
      </c>
      <c r="C1650" s="22">
        <f>VLOOKUP(Table1[[#This Row],[Subject]],'Subject Profile'!$A$2:$E$8,4,FALSE)</f>
        <v>1</v>
      </c>
      <c r="D1650" s="22">
        <f>VLOOKUP(Table1[[#This Row],[Subject]],'Subject Profile'!$A$2:$E$8,5,FALSE)</f>
        <v>-2</v>
      </c>
      <c r="E1650" t="s">
        <v>110</v>
      </c>
      <c r="F1650" t="s">
        <v>67</v>
      </c>
      <c r="G1650" t="s">
        <v>7</v>
      </c>
      <c r="H1650">
        <f>IF(Table1[[#This Row],[decision]]="accept",1,0)</f>
        <v>1</v>
      </c>
      <c r="I1650">
        <v>-10</v>
      </c>
      <c r="J1650">
        <v>470</v>
      </c>
      <c r="K1650">
        <v>1665042388</v>
      </c>
      <c r="L1650">
        <v>4</v>
      </c>
      <c r="M1650" t="str">
        <f>VLOOKUP($F1650,Experiment!$A$2:$U$90,MATCH(Results!M$1,Experiment!$A$1:$U$1,0)+1,FALSE)</f>
        <v>I</v>
      </c>
      <c r="N1650">
        <f>IF(Table1[[#This Row],[Impact]]="I",0,1)</f>
        <v>0</v>
      </c>
      <c r="O1650" s="2">
        <f>VLOOKUP($F1650,Experiment!$A$2:$U$90,MATCH(Results!O$1,Experiment!$A$1:$U$1,0),FALSE)</f>
        <v>-10</v>
      </c>
      <c r="P1650" s="3">
        <f>VLOOKUP($F1650,Experiment!$A$2:$U$90,MATCH(Results!P$1,Experiment!$A$1:$U$1,0),FALSE)</f>
        <v>0.5</v>
      </c>
      <c r="Q1650" s="2">
        <f>VLOOKUP($F1650,Experiment!$A$2:$U$90,MATCH(Results!Q$1,Experiment!$A$1:$U$1,0),FALSE)</f>
        <v>20</v>
      </c>
      <c r="R1650" s="3">
        <f>VLOOKUP($F1650,Experiment!$A$2:$U$90,MATCH(Results!R$1,Experiment!$A$1:$U$1,0),FALSE)</f>
        <v>0.5</v>
      </c>
      <c r="S1650" s="2">
        <f>VLOOKUP($F1650,Experiment!$A$2:$U$90,MATCH(Results!S$1,Experiment!$A$1:$U$1,0),FALSE)</f>
        <v>5</v>
      </c>
      <c r="T1650" s="2">
        <f>VLOOKUP($F1650,Experiment!$A$2:$U$90,MATCH(Results!T$1,Experiment!$A$1:$U$1,0),FALSE)</f>
        <v>225</v>
      </c>
      <c r="U1650" s="2">
        <f>VLOOKUP($F1650,Experiment!$A$2:$U$90,MATCH(Results!U$1,Experiment!$A$1:$U$1,0),FALSE)</f>
        <v>15</v>
      </c>
      <c r="V1650" s="2">
        <f>VLOOKUP($F1650,Experiment!$A$2:$U$90,MATCH(Results!V$1,Experiment!$A$1:$U$1,0),FALSE)</f>
        <v>4</v>
      </c>
      <c r="W1650" s="3">
        <f>VLOOKUP($F1650,Experiment!$A$2:$U$90,MATCH(Results!W$1,Experiment!$A$1:$U$1,0),FALSE)</f>
        <v>0.25</v>
      </c>
      <c r="X1650" s="3">
        <f>VLOOKUP($F1650,Experiment!$A$2:$U$90,MATCH(Results!X$1,Experiment!$A$1:$U$1,0),FALSE)</f>
        <v>0.75</v>
      </c>
      <c r="Y1650" s="2">
        <f>VLOOKUP($F1650,Experiment!$A$2:$U$90,MATCH(Results!Y$1,Experiment!$A$1:$U$1,0),FALSE)</f>
        <v>2</v>
      </c>
      <c r="Z1650" s="3">
        <f>VLOOKUP($F1650,Experiment!$A$2:$U$90,MATCH(Results!Z$1,Experiment!$A$1:$U$1,0),FALSE)</f>
        <v>0.5</v>
      </c>
      <c r="AA1650" s="3">
        <f>VLOOKUP($F1650,Experiment!$A$2:$U$90,MATCH(Results!AA$1,Experiment!$A$1:$U$1,0),FALSE)</f>
        <v>0.25</v>
      </c>
      <c r="AB1650" s="3">
        <f>VLOOKUP($F1650,Experiment!$A$2:$U$90,MATCH(Results!AB$1,Experiment!$A$1:$U$1,0),FALSE)</f>
        <v>0.625</v>
      </c>
      <c r="AC1650" s="3">
        <f>VLOOKUP($F1650,Experiment!$A$2:$U$90,MATCH(Results!AC$1,Experiment!$A$1:$U$1,0),FALSE)</f>
        <v>0.375</v>
      </c>
      <c r="AD1650" s="2">
        <f>VLOOKUP($F1650,Experiment!$A$2:$U$90,MATCH(Results!AD$1,Experiment!$A$1:$U$1,0),FALSE)</f>
        <v>1.25</v>
      </c>
      <c r="AE1650" s="2">
        <f>VLOOKUP($F1650,Experiment!$A$2:$U$90,MATCH(Results!AE$1,Experiment!$A$1:$U$1,0),FALSE)</f>
        <v>210.9375</v>
      </c>
      <c r="AF1650" s="2">
        <f>VLOOKUP($F1650,Experiment!$A$2:$U$90,MATCH(Results!AF$1,Experiment!$A$1:$U$1,0),FALSE)</f>
        <v>14.523687548277813</v>
      </c>
      <c r="AG1650" s="3">
        <f>VLOOKUP($F1650,Experiment!$A$2:$W$90,MATCH(Results!AG$1,Experiment!$A$1:$W$1,0),FALSE)</f>
        <v>0.82730419370997643</v>
      </c>
      <c r="AH1650" s="3">
        <f>VLOOKUP($F1650,Experiment!$A$2:$W$90,MATCH(Results!AH$1,Experiment!$A$1:$W$1,0),FALSE)</f>
        <v>0.38648875795104182</v>
      </c>
      <c r="AI1650" s="3">
        <f>VLOOKUP($F1650,Experiment!$A$2:$X$90,MATCH(Results!AI$1,Experiment!$A$1:$X$1,0),FALSE)</f>
        <v>0.61351124204895813</v>
      </c>
      <c r="AJ1650" s="2">
        <f>Table1[[#This Row],[Gain]]^Table1[[#This Row],[θ]]</f>
        <v>20</v>
      </c>
      <c r="AK1650" s="2">
        <f>-Table1[[#This Row],[λ]]*-Table1[[#This Row],[Loss]]^Table1[[#This Row],[θ]]</f>
        <v>20</v>
      </c>
      <c r="AL1650" s="2">
        <f>Table1[[#This Row],[v_n_w_g]]-Table1[[#This Row],[v_n_w_l]]</f>
        <v>0</v>
      </c>
      <c r="AM1650" s="2">
        <f>IF(Table1[[#This Row],[diff_v]]&gt;=1,1,0)</f>
        <v>0</v>
      </c>
    </row>
    <row r="1651" spans="1:39" hidden="1" x14ac:dyDescent="0.3">
      <c r="A1651">
        <v>33</v>
      </c>
      <c r="B1651" t="s">
        <v>48</v>
      </c>
      <c r="C1651" s="22">
        <f>VLOOKUP(Table1[[#This Row],[Subject]],'Subject Profile'!$A$2:$E$8,4,FALSE)</f>
        <v>1</v>
      </c>
      <c r="D1651" s="22">
        <f>VLOOKUP(Table1[[#This Row],[Subject]],'Subject Profile'!$A$2:$E$8,5,FALSE)</f>
        <v>-2</v>
      </c>
      <c r="E1651" t="s">
        <v>110</v>
      </c>
      <c r="F1651" t="s">
        <v>89</v>
      </c>
      <c r="G1651" t="s">
        <v>90</v>
      </c>
      <c r="H1651">
        <f>IF(Table1[[#This Row],[decision]]="accept",1,0)</f>
        <v>0</v>
      </c>
      <c r="I1651">
        <v>-50</v>
      </c>
      <c r="J1651">
        <v>420</v>
      </c>
      <c r="K1651">
        <v>1665042394</v>
      </c>
      <c r="L1651">
        <v>6</v>
      </c>
      <c r="M1651" t="str">
        <f>VLOOKUP($F1651,Experiment!$A$2:$U$90,MATCH(Results!M$1,Experiment!$A$1:$U$1,0)+1,FALSE)</f>
        <v>T</v>
      </c>
      <c r="N1651">
        <f>IF(Table1[[#This Row],[Impact]]="I",0,1)</f>
        <v>1</v>
      </c>
      <c r="O1651" s="2">
        <f>VLOOKUP($F1651,Experiment!$A$2:$U$90,MATCH(Results!O$1,Experiment!$A$1:$U$1,0),FALSE)</f>
        <v>0</v>
      </c>
      <c r="P1651" s="3">
        <f>VLOOKUP($F1651,Experiment!$A$2:$U$90,MATCH(Results!P$1,Experiment!$A$1:$U$1,0),FALSE)</f>
        <v>0</v>
      </c>
      <c r="Q1651" s="2">
        <f>VLOOKUP($F1651,Experiment!$A$2:$U$90,MATCH(Results!Q$1,Experiment!$A$1:$U$1,0),FALSE)</f>
        <v>0</v>
      </c>
      <c r="R1651" s="3">
        <f>VLOOKUP($F1651,Experiment!$A$2:$U$90,MATCH(Results!R$1,Experiment!$A$1:$U$1,0),FALSE)</f>
        <v>0</v>
      </c>
      <c r="S1651" s="2">
        <f>VLOOKUP($F1651,Experiment!$A$2:$U$90,MATCH(Results!S$1,Experiment!$A$1:$U$1,0),FALSE)</f>
        <v>0</v>
      </c>
      <c r="T1651" s="2">
        <f>VLOOKUP($F1651,Experiment!$A$2:$U$90,MATCH(Results!T$1,Experiment!$A$1:$U$1,0),FALSE)</f>
        <v>0</v>
      </c>
      <c r="U1651" s="2">
        <f>VLOOKUP($F1651,Experiment!$A$2:$U$90,MATCH(Results!U$1,Experiment!$A$1:$U$1,0),FALSE)</f>
        <v>0</v>
      </c>
      <c r="V1651" s="2">
        <f>VLOOKUP($F1651,Experiment!$A$2:$U$90,MATCH(Results!V$1,Experiment!$A$1:$U$1,0),FALSE)</f>
        <v>0</v>
      </c>
      <c r="W1651" s="3">
        <f>VLOOKUP($F1651,Experiment!$A$2:$U$90,MATCH(Results!W$1,Experiment!$A$1:$U$1,0),FALSE)</f>
        <v>0</v>
      </c>
      <c r="X1651" s="3">
        <f>VLOOKUP($F1651,Experiment!$A$2:$U$90,MATCH(Results!X$1,Experiment!$A$1:$U$1,0),FALSE)</f>
        <v>0</v>
      </c>
      <c r="Y1651" s="2">
        <f>VLOOKUP($F1651,Experiment!$A$2:$U$90,MATCH(Results!Y$1,Experiment!$A$1:$U$1,0),FALSE)</f>
        <v>0</v>
      </c>
      <c r="Z1651" s="3">
        <f>VLOOKUP($F1651,Experiment!$A$2:$U$90,MATCH(Results!Z$1,Experiment!$A$1:$U$1,0),FALSE)</f>
        <v>0</v>
      </c>
      <c r="AA1651" s="3">
        <f>VLOOKUP($F1651,Experiment!$A$2:$U$90,MATCH(Results!AA$1,Experiment!$A$1:$U$1,0),FALSE)</f>
        <v>0</v>
      </c>
      <c r="AB1651" s="3">
        <f>VLOOKUP($F1651,Experiment!$A$2:$U$90,MATCH(Results!AB$1,Experiment!$A$1:$U$1,0),FALSE)</f>
        <v>0</v>
      </c>
      <c r="AC1651" s="3">
        <f>VLOOKUP($F1651,Experiment!$A$2:$U$90,MATCH(Results!AC$1,Experiment!$A$1:$U$1,0),FALSE)</f>
        <v>0</v>
      </c>
      <c r="AD1651" s="2">
        <f>VLOOKUP($F1651,Experiment!$A$2:$U$90,MATCH(Results!AD$1,Experiment!$A$1:$U$1,0),FALSE)</f>
        <v>0</v>
      </c>
      <c r="AE1651" s="2">
        <f>VLOOKUP($F1651,Experiment!$A$2:$U$90,MATCH(Results!AE$1,Experiment!$A$1:$U$1,0),FALSE)</f>
        <v>0</v>
      </c>
      <c r="AF1651" s="2">
        <f>VLOOKUP($F1651,Experiment!$A$2:$U$90,MATCH(Results!AF$1,Experiment!$A$1:$U$1,0),FALSE)</f>
        <v>0</v>
      </c>
      <c r="AG1651" s="2"/>
      <c r="AH1651" s="3">
        <f>VLOOKUP($F1651,Experiment!$A$2:$W$90,MATCH(Results!AH$1,Experiment!$A$1:$W$1,0),FALSE)</f>
        <v>0</v>
      </c>
      <c r="AI1651" s="2">
        <f>VLOOKUP($F1651,Experiment!$A$2:$X$90,MATCH(Results!AI$1,Experiment!$A$1:$X$1,0),FALSE)</f>
        <v>0</v>
      </c>
      <c r="AJ1651" s="2">
        <f>Table1[[#This Row],[Gain]]^Table1[[#This Row],[θ]]</f>
        <v>0</v>
      </c>
      <c r="AK1651" s="2">
        <f>-Table1[[#This Row],[λ]]*-Table1[[#This Row],[Loss]]^Table1[[#This Row],[θ]]</f>
        <v>0</v>
      </c>
      <c r="AL1651" s="2">
        <f>Table1[[#This Row],[v_n_w_g]]-Table1[[#This Row],[v_n_w_l]]</f>
        <v>0</v>
      </c>
      <c r="AM1651" s="2">
        <f>IF(Table1[[#This Row],[diff_v]]&gt;=1,1,0)</f>
        <v>0</v>
      </c>
    </row>
    <row r="1652" spans="1:39" hidden="1" x14ac:dyDescent="0.3">
      <c r="A1652">
        <v>34</v>
      </c>
      <c r="B1652" t="s">
        <v>48</v>
      </c>
      <c r="C1652" s="22">
        <f>VLOOKUP(Table1[[#This Row],[Subject]],'Subject Profile'!$A$2:$E$8,4,FALSE)</f>
        <v>1</v>
      </c>
      <c r="D1652" s="22">
        <f>VLOOKUP(Table1[[#This Row],[Subject]],'Subject Profile'!$A$2:$E$8,5,FALSE)</f>
        <v>-2</v>
      </c>
      <c r="E1652" t="s">
        <v>110</v>
      </c>
      <c r="F1652" t="s">
        <v>64</v>
      </c>
      <c r="G1652" t="s">
        <v>5</v>
      </c>
      <c r="H1652">
        <f>IF(Table1[[#This Row],[decision]]="accept",1,0)</f>
        <v>0</v>
      </c>
      <c r="I1652">
        <v>0</v>
      </c>
      <c r="J1652">
        <v>470</v>
      </c>
      <c r="K1652">
        <v>1665042402</v>
      </c>
      <c r="L1652">
        <v>8</v>
      </c>
      <c r="M1652" t="str">
        <f>VLOOKUP($F1652,Experiment!$A$2:$U$90,MATCH(Results!M$1,Experiment!$A$1:$U$1,0)+1,FALSE)</f>
        <v>G</v>
      </c>
      <c r="N1652">
        <f>IF(Table1[[#This Row],[Impact]]="I",0,1)</f>
        <v>1</v>
      </c>
      <c r="O1652" s="2">
        <f>VLOOKUP($F1652,Experiment!$A$2:$U$90,MATCH(Results!O$1,Experiment!$A$1:$U$1,0),FALSE)</f>
        <v>-50</v>
      </c>
      <c r="P1652" s="3">
        <f>VLOOKUP($F1652,Experiment!$A$2:$U$90,MATCH(Results!P$1,Experiment!$A$1:$U$1,0),FALSE)</f>
        <v>0.5</v>
      </c>
      <c r="Q1652" s="2">
        <f>VLOOKUP($F1652,Experiment!$A$2:$U$90,MATCH(Results!Q$1,Experiment!$A$1:$U$1,0),FALSE)</f>
        <v>60</v>
      </c>
      <c r="R1652" s="3">
        <f>VLOOKUP($F1652,Experiment!$A$2:$U$90,MATCH(Results!R$1,Experiment!$A$1:$U$1,0),FALSE)</f>
        <v>0.5</v>
      </c>
      <c r="S1652" s="2">
        <f>VLOOKUP($F1652,Experiment!$A$2:$U$90,MATCH(Results!S$1,Experiment!$A$1:$U$1,0),FALSE)</f>
        <v>5</v>
      </c>
      <c r="T1652" s="2">
        <f>VLOOKUP($F1652,Experiment!$A$2:$U$90,MATCH(Results!T$1,Experiment!$A$1:$U$1,0),FALSE)</f>
        <v>3025</v>
      </c>
      <c r="U1652" s="2">
        <f>VLOOKUP($F1652,Experiment!$A$2:$U$90,MATCH(Results!U$1,Experiment!$A$1:$U$1,0),FALSE)</f>
        <v>55</v>
      </c>
      <c r="V1652" s="2">
        <f>VLOOKUP($F1652,Experiment!$A$2:$U$90,MATCH(Results!V$1,Experiment!$A$1:$U$1,0),FALSE)</f>
        <v>4</v>
      </c>
      <c r="W1652" s="3">
        <f>VLOOKUP($F1652,Experiment!$A$2:$U$90,MATCH(Results!W$1,Experiment!$A$1:$U$1,0),FALSE)</f>
        <v>0.25</v>
      </c>
      <c r="X1652" s="3">
        <f>VLOOKUP($F1652,Experiment!$A$2:$U$90,MATCH(Results!X$1,Experiment!$A$1:$U$1,0),FALSE)</f>
        <v>0.75</v>
      </c>
      <c r="Y1652" s="2">
        <f>VLOOKUP($F1652,Experiment!$A$2:$U$90,MATCH(Results!Y$1,Experiment!$A$1:$U$1,0),FALSE)</f>
        <v>2</v>
      </c>
      <c r="Z1652" s="3">
        <f>VLOOKUP($F1652,Experiment!$A$2:$U$90,MATCH(Results!Z$1,Experiment!$A$1:$U$1,0),FALSE)</f>
        <v>0.5</v>
      </c>
      <c r="AA1652" s="3">
        <f>VLOOKUP($F1652,Experiment!$A$2:$U$90,MATCH(Results!AA$1,Experiment!$A$1:$U$1,0),FALSE)</f>
        <v>0.25</v>
      </c>
      <c r="AB1652" s="3">
        <f>VLOOKUP($F1652,Experiment!$A$2:$U$90,MATCH(Results!AB$1,Experiment!$A$1:$U$1,0),FALSE)</f>
        <v>0.625</v>
      </c>
      <c r="AC1652" s="3">
        <f>VLOOKUP($F1652,Experiment!$A$2:$U$90,MATCH(Results!AC$1,Experiment!$A$1:$U$1,0),FALSE)</f>
        <v>0.375</v>
      </c>
      <c r="AD1652" s="2">
        <f>VLOOKUP($F1652,Experiment!$A$2:$U$90,MATCH(Results!AD$1,Experiment!$A$1:$U$1,0),FALSE)</f>
        <v>-8.75</v>
      </c>
      <c r="AE1652" s="2">
        <f>VLOOKUP($F1652,Experiment!$A$2:$U$90,MATCH(Results!AE$1,Experiment!$A$1:$U$1,0),FALSE)</f>
        <v>2835.9375</v>
      </c>
      <c r="AF1652" s="2">
        <f>VLOOKUP($F1652,Experiment!$A$2:$U$90,MATCH(Results!AF$1,Experiment!$A$1:$U$1,0),FALSE)</f>
        <v>53.253521010351982</v>
      </c>
      <c r="AG1652" s="3">
        <f>VLOOKUP($F1652,Experiment!$A$2:$W$90,MATCH(Results!AG$1,Experiment!$A$1:$W$1,0),FALSE)</f>
        <v>0.82730419370997643</v>
      </c>
      <c r="AH1652" s="3">
        <f>VLOOKUP($F1652,Experiment!$A$2:$W$90,MATCH(Results!AH$1,Experiment!$A$1:$W$1,0),FALSE)</f>
        <v>0.38648875795104182</v>
      </c>
      <c r="AI1652" s="3">
        <f>VLOOKUP($F1652,Experiment!$A$2:$X$90,MATCH(Results!AI$1,Experiment!$A$1:$X$1,0),FALSE)</f>
        <v>0.61351124204895813</v>
      </c>
      <c r="AJ1652" s="2">
        <f>Table1[[#This Row],[Gain]]^Table1[[#This Row],[θ]]</f>
        <v>60</v>
      </c>
      <c r="AK1652" s="2">
        <f>-Table1[[#This Row],[λ]]*-Table1[[#This Row],[Loss]]^Table1[[#This Row],[θ]]</f>
        <v>100</v>
      </c>
      <c r="AL1652" s="2">
        <f>Table1[[#This Row],[v_n_w_g]]-Table1[[#This Row],[v_n_w_l]]</f>
        <v>-40</v>
      </c>
      <c r="AM1652" s="2">
        <f>IF(Table1[[#This Row],[diff_v]]&gt;=1,1,0)</f>
        <v>0</v>
      </c>
    </row>
    <row r="1653" spans="1:39" hidden="1" x14ac:dyDescent="0.3">
      <c r="A1653">
        <v>35</v>
      </c>
      <c r="B1653" t="s">
        <v>48</v>
      </c>
      <c r="C1653" s="22">
        <f>VLOOKUP(Table1[[#This Row],[Subject]],'Subject Profile'!$A$2:$E$8,4,FALSE)</f>
        <v>1</v>
      </c>
      <c r="D1653" s="22">
        <f>VLOOKUP(Table1[[#This Row],[Subject]],'Subject Profile'!$A$2:$E$8,5,FALSE)</f>
        <v>-2</v>
      </c>
      <c r="E1653" t="s">
        <v>110</v>
      </c>
      <c r="F1653" t="s">
        <v>91</v>
      </c>
      <c r="G1653" t="s">
        <v>5</v>
      </c>
      <c r="H1653">
        <f>IF(Table1[[#This Row],[decision]]="accept",1,0)</f>
        <v>0</v>
      </c>
      <c r="I1653">
        <v>0</v>
      </c>
      <c r="J1653">
        <v>470</v>
      </c>
      <c r="K1653">
        <v>1665042406</v>
      </c>
      <c r="L1653">
        <v>4</v>
      </c>
      <c r="M1653" t="str">
        <f>VLOOKUP($F1653,Experiment!$A$2:$U$90,MATCH(Results!M$1,Experiment!$A$1:$U$1,0)+1,FALSE)</f>
        <v>G</v>
      </c>
      <c r="N1653">
        <f>IF(Table1[[#This Row],[Impact]]="I",0,1)</f>
        <v>1</v>
      </c>
      <c r="O1653" s="2">
        <f>VLOOKUP($F1653,Experiment!$A$2:$U$90,MATCH(Results!O$1,Experiment!$A$1:$U$1,0),FALSE)</f>
        <v>-90</v>
      </c>
      <c r="P1653" s="3">
        <f>VLOOKUP($F1653,Experiment!$A$2:$U$90,MATCH(Results!P$1,Experiment!$A$1:$U$1,0),FALSE)</f>
        <v>0.5</v>
      </c>
      <c r="Q1653" s="2">
        <f>VLOOKUP($F1653,Experiment!$A$2:$U$90,MATCH(Results!Q$1,Experiment!$A$1:$U$1,0),FALSE)</f>
        <v>100</v>
      </c>
      <c r="R1653" s="3">
        <f>VLOOKUP($F1653,Experiment!$A$2:$U$90,MATCH(Results!R$1,Experiment!$A$1:$U$1,0),FALSE)</f>
        <v>0.5</v>
      </c>
      <c r="S1653" s="2">
        <f>VLOOKUP($F1653,Experiment!$A$2:$U$90,MATCH(Results!S$1,Experiment!$A$1:$U$1,0),FALSE)</f>
        <v>5</v>
      </c>
      <c r="T1653" s="2">
        <f>VLOOKUP($F1653,Experiment!$A$2:$U$90,MATCH(Results!T$1,Experiment!$A$1:$U$1,0),FALSE)</f>
        <v>9025</v>
      </c>
      <c r="U1653" s="2">
        <f>VLOOKUP($F1653,Experiment!$A$2:$U$90,MATCH(Results!U$1,Experiment!$A$1:$U$1,0),FALSE)</f>
        <v>95</v>
      </c>
      <c r="V1653" s="2">
        <f>VLOOKUP($F1653,Experiment!$A$2:$U$90,MATCH(Results!V$1,Experiment!$A$1:$U$1,0),FALSE)</f>
        <v>4</v>
      </c>
      <c r="W1653" s="3">
        <f>VLOOKUP($F1653,Experiment!$A$2:$U$90,MATCH(Results!W$1,Experiment!$A$1:$U$1,0),FALSE)</f>
        <v>0.25</v>
      </c>
      <c r="X1653" s="3">
        <f>VLOOKUP($F1653,Experiment!$A$2:$U$90,MATCH(Results!X$1,Experiment!$A$1:$U$1,0),FALSE)</f>
        <v>0.75</v>
      </c>
      <c r="Y1653" s="2">
        <f>VLOOKUP($F1653,Experiment!$A$2:$U$90,MATCH(Results!Y$1,Experiment!$A$1:$U$1,0),FALSE)</f>
        <v>1</v>
      </c>
      <c r="Z1653" s="3">
        <f>VLOOKUP($F1653,Experiment!$A$2:$U$90,MATCH(Results!Z$1,Experiment!$A$1:$U$1,0),FALSE)</f>
        <v>0.25</v>
      </c>
      <c r="AA1653" s="3">
        <f>VLOOKUP($F1653,Experiment!$A$2:$U$90,MATCH(Results!AA$1,Experiment!$A$1:$U$1,0),FALSE)</f>
        <v>0.5</v>
      </c>
      <c r="AB1653" s="3">
        <f>VLOOKUP($F1653,Experiment!$A$2:$U$90,MATCH(Results!AB$1,Experiment!$A$1:$U$1,0),FALSE)</f>
        <v>0.375</v>
      </c>
      <c r="AC1653" s="3">
        <f>VLOOKUP($F1653,Experiment!$A$2:$U$90,MATCH(Results!AC$1,Experiment!$A$1:$U$1,0),FALSE)</f>
        <v>0.625</v>
      </c>
      <c r="AD1653" s="2">
        <f>VLOOKUP($F1653,Experiment!$A$2:$U$90,MATCH(Results!AD$1,Experiment!$A$1:$U$1,0),FALSE)</f>
        <v>28.75</v>
      </c>
      <c r="AE1653" s="2">
        <f>VLOOKUP($F1653,Experiment!$A$2:$U$90,MATCH(Results!AE$1,Experiment!$A$1:$U$1,0),FALSE)</f>
        <v>8460.9375</v>
      </c>
      <c r="AF1653" s="2">
        <f>VLOOKUP($F1653,Experiment!$A$2:$U$90,MATCH(Results!AF$1,Experiment!$A$1:$U$1,0),FALSE)</f>
        <v>91.983354472426157</v>
      </c>
      <c r="AG1653" s="3">
        <f>VLOOKUP($F1653,Experiment!$A$2:$W$90,MATCH(Results!AG$1,Experiment!$A$1:$W$1,0),FALSE)</f>
        <v>1</v>
      </c>
      <c r="AH1653" s="3">
        <f>VLOOKUP($F1653,Experiment!$A$2:$W$90,MATCH(Results!AH$1,Experiment!$A$1:$W$1,0),FALSE)</f>
        <v>0.625</v>
      </c>
      <c r="AI1653" s="3">
        <f>VLOOKUP($F1653,Experiment!$A$2:$X$90,MATCH(Results!AI$1,Experiment!$A$1:$X$1,0),FALSE)</f>
        <v>0.375</v>
      </c>
      <c r="AJ1653" s="2">
        <f>Table1[[#This Row],[Gain]]^Table1[[#This Row],[θ]]</f>
        <v>100</v>
      </c>
      <c r="AK1653" s="2">
        <f>-Table1[[#This Row],[λ]]*-Table1[[#This Row],[Loss]]^Table1[[#This Row],[θ]]</f>
        <v>180</v>
      </c>
      <c r="AL1653" s="2">
        <f>Table1[[#This Row],[v_n_w_g]]-Table1[[#This Row],[v_n_w_l]]</f>
        <v>-80</v>
      </c>
      <c r="AM1653" s="2">
        <f>IF(Table1[[#This Row],[diff_v]]&gt;=1,1,0)</f>
        <v>0</v>
      </c>
    </row>
    <row r="1654" spans="1:39" hidden="1" x14ac:dyDescent="0.3">
      <c r="A1654">
        <v>36</v>
      </c>
      <c r="B1654" t="s">
        <v>48</v>
      </c>
      <c r="C1654" s="22">
        <f>VLOOKUP(Table1[[#This Row],[Subject]],'Subject Profile'!$A$2:$E$8,4,FALSE)</f>
        <v>1</v>
      </c>
      <c r="D1654" s="22">
        <f>VLOOKUP(Table1[[#This Row],[Subject]],'Subject Profile'!$A$2:$E$8,5,FALSE)</f>
        <v>-2</v>
      </c>
      <c r="E1654" t="s">
        <v>110</v>
      </c>
      <c r="F1654" t="s">
        <v>63</v>
      </c>
      <c r="G1654" t="s">
        <v>5</v>
      </c>
      <c r="H1654">
        <f>IF(Table1[[#This Row],[decision]]="accept",1,0)</f>
        <v>0</v>
      </c>
      <c r="I1654">
        <v>0</v>
      </c>
      <c r="J1654">
        <v>470</v>
      </c>
      <c r="K1654">
        <v>1665042409</v>
      </c>
      <c r="L1654">
        <v>3</v>
      </c>
      <c r="M1654" t="str">
        <f>VLOOKUP($F1654,Experiment!$A$2:$U$90,MATCH(Results!M$1,Experiment!$A$1:$U$1,0)+1,FALSE)</f>
        <v>I</v>
      </c>
      <c r="N1654">
        <f>IF(Table1[[#This Row],[Impact]]="I",0,1)</f>
        <v>0</v>
      </c>
      <c r="O1654" s="2">
        <f>VLOOKUP($F1654,Experiment!$A$2:$U$90,MATCH(Results!O$1,Experiment!$A$1:$U$1,0),FALSE)</f>
        <v>-50</v>
      </c>
      <c r="P1654" s="3">
        <f>VLOOKUP($F1654,Experiment!$A$2:$U$90,MATCH(Results!P$1,Experiment!$A$1:$U$1,0),FALSE)</f>
        <v>0.5</v>
      </c>
      <c r="Q1654" s="2">
        <f>VLOOKUP($F1654,Experiment!$A$2:$U$90,MATCH(Results!Q$1,Experiment!$A$1:$U$1,0),FALSE)</f>
        <v>60</v>
      </c>
      <c r="R1654" s="3">
        <f>VLOOKUP($F1654,Experiment!$A$2:$U$90,MATCH(Results!R$1,Experiment!$A$1:$U$1,0),FALSE)</f>
        <v>0.5</v>
      </c>
      <c r="S1654" s="2">
        <f>VLOOKUP($F1654,Experiment!$A$2:$U$90,MATCH(Results!S$1,Experiment!$A$1:$U$1,0),FALSE)</f>
        <v>5</v>
      </c>
      <c r="T1654" s="2">
        <f>VLOOKUP($F1654,Experiment!$A$2:$U$90,MATCH(Results!T$1,Experiment!$A$1:$U$1,0),FALSE)</f>
        <v>3025</v>
      </c>
      <c r="U1654" s="2">
        <f>VLOOKUP($F1654,Experiment!$A$2:$U$90,MATCH(Results!U$1,Experiment!$A$1:$U$1,0),FALSE)</f>
        <v>55</v>
      </c>
      <c r="V1654" s="2">
        <f>VLOOKUP($F1654,Experiment!$A$2:$U$90,MATCH(Results!V$1,Experiment!$A$1:$U$1,0),FALSE)</f>
        <v>4</v>
      </c>
      <c r="W1654" s="3">
        <f>VLOOKUP($F1654,Experiment!$A$2:$U$90,MATCH(Results!W$1,Experiment!$A$1:$U$1,0),FALSE)</f>
        <v>0.25</v>
      </c>
      <c r="X1654" s="3">
        <f>VLOOKUP($F1654,Experiment!$A$2:$U$90,MATCH(Results!X$1,Experiment!$A$1:$U$1,0),FALSE)</f>
        <v>0.75</v>
      </c>
      <c r="Y1654" s="2">
        <f>VLOOKUP($F1654,Experiment!$A$2:$U$90,MATCH(Results!Y$1,Experiment!$A$1:$U$1,0),FALSE)</f>
        <v>2</v>
      </c>
      <c r="Z1654" s="3">
        <f>VLOOKUP($F1654,Experiment!$A$2:$U$90,MATCH(Results!Z$1,Experiment!$A$1:$U$1,0),FALSE)</f>
        <v>0.5</v>
      </c>
      <c r="AA1654" s="3">
        <f>VLOOKUP($F1654,Experiment!$A$2:$U$90,MATCH(Results!AA$1,Experiment!$A$1:$U$1,0),FALSE)</f>
        <v>0.25</v>
      </c>
      <c r="AB1654" s="3">
        <f>VLOOKUP($F1654,Experiment!$A$2:$U$90,MATCH(Results!AB$1,Experiment!$A$1:$U$1,0),FALSE)</f>
        <v>0.625</v>
      </c>
      <c r="AC1654" s="3">
        <f>VLOOKUP($F1654,Experiment!$A$2:$U$90,MATCH(Results!AC$1,Experiment!$A$1:$U$1,0),FALSE)</f>
        <v>0.375</v>
      </c>
      <c r="AD1654" s="2">
        <f>VLOOKUP($F1654,Experiment!$A$2:$U$90,MATCH(Results!AD$1,Experiment!$A$1:$U$1,0),FALSE)</f>
        <v>-8.75</v>
      </c>
      <c r="AE1654" s="2">
        <f>VLOOKUP($F1654,Experiment!$A$2:$U$90,MATCH(Results!AE$1,Experiment!$A$1:$U$1,0),FALSE)</f>
        <v>2835.9375</v>
      </c>
      <c r="AF1654" s="2">
        <f>VLOOKUP($F1654,Experiment!$A$2:$U$90,MATCH(Results!AF$1,Experiment!$A$1:$U$1,0),FALSE)</f>
        <v>53.253521010351982</v>
      </c>
      <c r="AG1654" s="3">
        <f>VLOOKUP($F1654,Experiment!$A$2:$W$90,MATCH(Results!AG$1,Experiment!$A$1:$W$1,0),FALSE)</f>
        <v>0.82730419370997643</v>
      </c>
      <c r="AH1654" s="3">
        <f>VLOOKUP($F1654,Experiment!$A$2:$W$90,MATCH(Results!AH$1,Experiment!$A$1:$W$1,0),FALSE)</f>
        <v>0.38648875795104182</v>
      </c>
      <c r="AI1654" s="3">
        <f>VLOOKUP($F1654,Experiment!$A$2:$X$90,MATCH(Results!AI$1,Experiment!$A$1:$X$1,0),FALSE)</f>
        <v>0.61351124204895813</v>
      </c>
      <c r="AJ1654" s="2">
        <f>Table1[[#This Row],[Gain]]^Table1[[#This Row],[θ]]</f>
        <v>60</v>
      </c>
      <c r="AK1654" s="2">
        <f>-Table1[[#This Row],[λ]]*-Table1[[#This Row],[Loss]]^Table1[[#This Row],[θ]]</f>
        <v>100</v>
      </c>
      <c r="AL1654" s="2">
        <f>Table1[[#This Row],[v_n_w_g]]-Table1[[#This Row],[v_n_w_l]]</f>
        <v>-40</v>
      </c>
      <c r="AM1654" s="2">
        <f>IF(Table1[[#This Row],[diff_v]]&gt;=1,1,0)</f>
        <v>0</v>
      </c>
    </row>
    <row r="1655" spans="1:39" hidden="1" x14ac:dyDescent="0.3">
      <c r="A1655">
        <v>37</v>
      </c>
      <c r="B1655" t="s">
        <v>48</v>
      </c>
      <c r="C1655" s="22">
        <f>VLOOKUP(Table1[[#This Row],[Subject]],'Subject Profile'!$A$2:$E$8,4,FALSE)</f>
        <v>1</v>
      </c>
      <c r="D1655" s="22">
        <f>VLOOKUP(Table1[[#This Row],[Subject]],'Subject Profile'!$A$2:$E$8,5,FALSE)</f>
        <v>-2</v>
      </c>
      <c r="E1655" t="s">
        <v>110</v>
      </c>
      <c r="F1655" t="s">
        <v>53</v>
      </c>
      <c r="G1655" t="s">
        <v>5</v>
      </c>
      <c r="H1655">
        <f>IF(Table1[[#This Row],[decision]]="accept",1,0)</f>
        <v>0</v>
      </c>
      <c r="I1655">
        <v>0</v>
      </c>
      <c r="J1655">
        <v>470</v>
      </c>
      <c r="K1655">
        <v>1665042411</v>
      </c>
      <c r="L1655">
        <v>2</v>
      </c>
      <c r="M1655" t="str">
        <f>VLOOKUP($F1655,Experiment!$A$2:$U$90,MATCH(Results!M$1,Experiment!$A$1:$U$1,0)+1,FALSE)</f>
        <v>G</v>
      </c>
      <c r="N1655">
        <f>IF(Table1[[#This Row],[Impact]]="I",0,1)</f>
        <v>1</v>
      </c>
      <c r="O1655" s="2">
        <f>VLOOKUP($F1655,Experiment!$A$2:$U$90,MATCH(Results!O$1,Experiment!$A$1:$U$1,0),FALSE)</f>
        <v>-10</v>
      </c>
      <c r="P1655" s="3">
        <f>VLOOKUP($F1655,Experiment!$A$2:$U$90,MATCH(Results!P$1,Experiment!$A$1:$U$1,0),FALSE)</f>
        <v>0.5</v>
      </c>
      <c r="Q1655" s="2">
        <f>VLOOKUP($F1655,Experiment!$A$2:$U$90,MATCH(Results!Q$1,Experiment!$A$1:$U$1,0),FALSE)</f>
        <v>0</v>
      </c>
      <c r="R1655" s="3">
        <f>VLOOKUP($F1655,Experiment!$A$2:$U$90,MATCH(Results!R$1,Experiment!$A$1:$U$1,0),FALSE)</f>
        <v>0.5</v>
      </c>
      <c r="S1655" s="2">
        <f>VLOOKUP($F1655,Experiment!$A$2:$U$90,MATCH(Results!S$1,Experiment!$A$1:$U$1,0),FALSE)</f>
        <v>-5</v>
      </c>
      <c r="T1655" s="2">
        <f>VLOOKUP($F1655,Experiment!$A$2:$U$90,MATCH(Results!T$1,Experiment!$A$1:$U$1,0),FALSE)</f>
        <v>25</v>
      </c>
      <c r="U1655" s="2">
        <f>VLOOKUP($F1655,Experiment!$A$2:$U$90,MATCH(Results!U$1,Experiment!$A$1:$U$1,0),FALSE)</f>
        <v>5</v>
      </c>
      <c r="V1655" s="2">
        <f>VLOOKUP($F1655,Experiment!$A$2:$U$90,MATCH(Results!V$1,Experiment!$A$1:$U$1,0),FALSE)</f>
        <v>4</v>
      </c>
      <c r="W1655" s="3">
        <f>VLOOKUP($F1655,Experiment!$A$2:$U$90,MATCH(Results!W$1,Experiment!$A$1:$U$1,0),FALSE)</f>
        <v>0.25</v>
      </c>
      <c r="X1655" s="3">
        <f>VLOOKUP($F1655,Experiment!$A$2:$U$90,MATCH(Results!X$1,Experiment!$A$1:$U$1,0),FALSE)</f>
        <v>0.75</v>
      </c>
      <c r="Y1655" s="2">
        <f>VLOOKUP($F1655,Experiment!$A$2:$U$90,MATCH(Results!Y$1,Experiment!$A$1:$U$1,0),FALSE)</f>
        <v>2</v>
      </c>
      <c r="Z1655" s="3">
        <f>VLOOKUP($F1655,Experiment!$A$2:$U$90,MATCH(Results!Z$1,Experiment!$A$1:$U$1,0),FALSE)</f>
        <v>0.5</v>
      </c>
      <c r="AA1655" s="3">
        <f>VLOOKUP($F1655,Experiment!$A$2:$U$90,MATCH(Results!AA$1,Experiment!$A$1:$U$1,0),FALSE)</f>
        <v>0.25</v>
      </c>
      <c r="AB1655" s="3">
        <f>VLOOKUP($F1655,Experiment!$A$2:$U$90,MATCH(Results!AB$1,Experiment!$A$1:$U$1,0),FALSE)</f>
        <v>0.625</v>
      </c>
      <c r="AC1655" s="3">
        <f>VLOOKUP($F1655,Experiment!$A$2:$U$90,MATCH(Results!AC$1,Experiment!$A$1:$U$1,0),FALSE)</f>
        <v>0.375</v>
      </c>
      <c r="AD1655" s="2">
        <f>VLOOKUP($F1655,Experiment!$A$2:$U$90,MATCH(Results!AD$1,Experiment!$A$1:$U$1,0),FALSE)</f>
        <v>-6.25</v>
      </c>
      <c r="AE1655" s="2">
        <f>VLOOKUP($F1655,Experiment!$A$2:$U$90,MATCH(Results!AE$1,Experiment!$A$1:$U$1,0),FALSE)</f>
        <v>23.4375</v>
      </c>
      <c r="AF1655" s="2">
        <f>VLOOKUP($F1655,Experiment!$A$2:$U$90,MATCH(Results!AF$1,Experiment!$A$1:$U$1,0),FALSE)</f>
        <v>4.8412291827592711</v>
      </c>
      <c r="AG1655" s="3">
        <f>VLOOKUP($F1655,Experiment!$A$2:$W$90,MATCH(Results!AG$1,Experiment!$A$1:$W$1,0),FALSE)</f>
        <v>0.82730419370997643</v>
      </c>
      <c r="AH1655" s="3">
        <f>VLOOKUP($F1655,Experiment!$A$2:$W$90,MATCH(Results!AH$1,Experiment!$A$1:$W$1,0),FALSE)</f>
        <v>0.38648875795104182</v>
      </c>
      <c r="AI1655" s="3">
        <f>VLOOKUP($F1655,Experiment!$A$2:$X$90,MATCH(Results!AI$1,Experiment!$A$1:$X$1,0),FALSE)</f>
        <v>0.61351124204895813</v>
      </c>
      <c r="AJ1655" s="2">
        <f>Table1[[#This Row],[Gain]]^Table1[[#This Row],[θ]]</f>
        <v>0</v>
      </c>
      <c r="AK1655" s="2">
        <f>-Table1[[#This Row],[λ]]*-Table1[[#This Row],[Loss]]^Table1[[#This Row],[θ]]</f>
        <v>20</v>
      </c>
      <c r="AL1655" s="2">
        <f>Table1[[#This Row],[v_n_w_g]]-Table1[[#This Row],[v_n_w_l]]</f>
        <v>-20</v>
      </c>
      <c r="AM1655" s="2">
        <f>IF(Table1[[#This Row],[diff_v]]&gt;=1,1,0)</f>
        <v>0</v>
      </c>
    </row>
    <row r="1656" spans="1:39" hidden="1" x14ac:dyDescent="0.3">
      <c r="A1656">
        <v>38</v>
      </c>
      <c r="B1656" t="s">
        <v>48</v>
      </c>
      <c r="C1656" s="22">
        <f>VLOOKUP(Table1[[#This Row],[Subject]],'Subject Profile'!$A$2:$E$8,4,FALSE)</f>
        <v>1</v>
      </c>
      <c r="D1656" s="22">
        <f>VLOOKUP(Table1[[#This Row],[Subject]],'Subject Profile'!$A$2:$E$8,5,FALSE)</f>
        <v>-2</v>
      </c>
      <c r="E1656" t="s">
        <v>110</v>
      </c>
      <c r="F1656" t="s">
        <v>55</v>
      </c>
      <c r="G1656" t="s">
        <v>56</v>
      </c>
      <c r="H1656">
        <f>IF(Table1[[#This Row],[decision]]="accept",1,0)</f>
        <v>0</v>
      </c>
      <c r="I1656">
        <v>0</v>
      </c>
      <c r="J1656">
        <v>470</v>
      </c>
      <c r="K1656">
        <v>1665042416</v>
      </c>
      <c r="L1656">
        <v>5</v>
      </c>
      <c r="M1656" t="str">
        <f>VLOOKUP($F1656,Experiment!$A$2:$U$90,MATCH(Results!M$1,Experiment!$A$1:$U$1,0)+1,FALSE)</f>
        <v>R</v>
      </c>
      <c r="N1656">
        <f>IF(Table1[[#This Row],[Impact]]="I",0,1)</f>
        <v>1</v>
      </c>
      <c r="O1656" s="2">
        <f>VLOOKUP($F1656,Experiment!$A$2:$U$90,MATCH(Results!O$1,Experiment!$A$1:$U$1,0),FALSE)</f>
        <v>0</v>
      </c>
      <c r="P1656" s="3">
        <f>VLOOKUP($F1656,Experiment!$A$2:$U$90,MATCH(Results!P$1,Experiment!$A$1:$U$1,0),FALSE)</f>
        <v>0</v>
      </c>
      <c r="Q1656" s="2">
        <f>VLOOKUP($F1656,Experiment!$A$2:$U$90,MATCH(Results!Q$1,Experiment!$A$1:$U$1,0),FALSE)</f>
        <v>0</v>
      </c>
      <c r="R1656" s="3">
        <f>VLOOKUP($F1656,Experiment!$A$2:$U$90,MATCH(Results!R$1,Experiment!$A$1:$U$1,0),FALSE)</f>
        <v>0</v>
      </c>
      <c r="S1656" s="2">
        <f>VLOOKUP($F1656,Experiment!$A$2:$U$90,MATCH(Results!S$1,Experiment!$A$1:$U$1,0),FALSE)</f>
        <v>0</v>
      </c>
      <c r="T1656" s="2">
        <f>VLOOKUP($F1656,Experiment!$A$2:$U$90,MATCH(Results!T$1,Experiment!$A$1:$U$1,0),FALSE)</f>
        <v>0</v>
      </c>
      <c r="U1656" s="2">
        <f>VLOOKUP($F1656,Experiment!$A$2:$U$90,MATCH(Results!U$1,Experiment!$A$1:$U$1,0),FALSE)</f>
        <v>0</v>
      </c>
      <c r="V1656" s="2">
        <f>VLOOKUP($F1656,Experiment!$A$2:$U$90,MATCH(Results!V$1,Experiment!$A$1:$U$1,0),FALSE)</f>
        <v>0</v>
      </c>
      <c r="W1656" s="3">
        <f>VLOOKUP($F1656,Experiment!$A$2:$U$90,MATCH(Results!W$1,Experiment!$A$1:$U$1,0),FALSE)</f>
        <v>0</v>
      </c>
      <c r="X1656" s="3">
        <f>VLOOKUP($F1656,Experiment!$A$2:$U$90,MATCH(Results!X$1,Experiment!$A$1:$U$1,0),FALSE)</f>
        <v>0</v>
      </c>
      <c r="Y1656" s="2">
        <f>VLOOKUP($F1656,Experiment!$A$2:$U$90,MATCH(Results!Y$1,Experiment!$A$1:$U$1,0),FALSE)</f>
        <v>0</v>
      </c>
      <c r="Z1656" s="3">
        <f>VLOOKUP($F1656,Experiment!$A$2:$U$90,MATCH(Results!Z$1,Experiment!$A$1:$U$1,0),FALSE)</f>
        <v>0</v>
      </c>
      <c r="AA1656" s="3">
        <f>VLOOKUP($F1656,Experiment!$A$2:$U$90,MATCH(Results!AA$1,Experiment!$A$1:$U$1,0),FALSE)</f>
        <v>0</v>
      </c>
      <c r="AB1656" s="3">
        <f>VLOOKUP($F1656,Experiment!$A$2:$U$90,MATCH(Results!AB$1,Experiment!$A$1:$U$1,0),FALSE)</f>
        <v>0</v>
      </c>
      <c r="AC1656" s="3">
        <f>VLOOKUP($F1656,Experiment!$A$2:$U$90,MATCH(Results!AC$1,Experiment!$A$1:$U$1,0),FALSE)</f>
        <v>0</v>
      </c>
      <c r="AD1656" s="2">
        <f>VLOOKUP($F1656,Experiment!$A$2:$U$90,MATCH(Results!AD$1,Experiment!$A$1:$U$1,0),FALSE)</f>
        <v>0</v>
      </c>
      <c r="AE1656" s="2">
        <f>VLOOKUP($F1656,Experiment!$A$2:$U$90,MATCH(Results!AE$1,Experiment!$A$1:$U$1,0),FALSE)</f>
        <v>0</v>
      </c>
      <c r="AF1656" s="2">
        <f>VLOOKUP($F1656,Experiment!$A$2:$U$90,MATCH(Results!AF$1,Experiment!$A$1:$U$1,0),FALSE)</f>
        <v>0</v>
      </c>
      <c r="AG1656" s="2"/>
      <c r="AH1656" s="3">
        <f>VLOOKUP($F1656,Experiment!$A$2:$W$90,MATCH(Results!AH$1,Experiment!$A$1:$W$1,0),FALSE)</f>
        <v>0</v>
      </c>
      <c r="AI1656" s="2">
        <f>VLOOKUP($F1656,Experiment!$A$2:$X$90,MATCH(Results!AI$1,Experiment!$A$1:$X$1,0),FALSE)</f>
        <v>0</v>
      </c>
      <c r="AJ1656" s="2">
        <f>Table1[[#This Row],[Gain]]^Table1[[#This Row],[θ]]</f>
        <v>0</v>
      </c>
      <c r="AK1656" s="2">
        <f>-Table1[[#This Row],[λ]]*-Table1[[#This Row],[Loss]]^Table1[[#This Row],[θ]]</f>
        <v>0</v>
      </c>
      <c r="AL1656" s="2">
        <f>Table1[[#This Row],[v_n_w_g]]-Table1[[#This Row],[v_n_w_l]]</f>
        <v>0</v>
      </c>
      <c r="AM1656" s="2">
        <f>IF(Table1[[#This Row],[diff_v]]&gt;=1,1,0)</f>
        <v>0</v>
      </c>
    </row>
    <row r="1657" spans="1:39" hidden="1" x14ac:dyDescent="0.3">
      <c r="A1657">
        <v>39</v>
      </c>
      <c r="B1657" t="s">
        <v>48</v>
      </c>
      <c r="C1657" s="22">
        <f>VLOOKUP(Table1[[#This Row],[Subject]],'Subject Profile'!$A$2:$E$8,4,FALSE)</f>
        <v>1</v>
      </c>
      <c r="D1657" s="22">
        <f>VLOOKUP(Table1[[#This Row],[Subject]],'Subject Profile'!$A$2:$E$8,5,FALSE)</f>
        <v>-2</v>
      </c>
      <c r="E1657" t="s">
        <v>110</v>
      </c>
      <c r="F1657" t="s">
        <v>71</v>
      </c>
      <c r="G1657" t="s">
        <v>7</v>
      </c>
      <c r="H1657">
        <f>IF(Table1[[#This Row],[decision]]="accept",1,0)</f>
        <v>1</v>
      </c>
      <c r="I1657">
        <v>30</v>
      </c>
      <c r="J1657">
        <v>500</v>
      </c>
      <c r="K1657">
        <v>1665042426</v>
      </c>
      <c r="L1657">
        <v>10</v>
      </c>
      <c r="M1657" t="str">
        <f>VLOOKUP($F1657,Experiment!$A$2:$U$90,MATCH(Results!M$1,Experiment!$A$1:$U$1,0)+1,FALSE)</f>
        <v>I</v>
      </c>
      <c r="N1657">
        <f>IF(Table1[[#This Row],[Impact]]="I",0,1)</f>
        <v>0</v>
      </c>
      <c r="O1657" s="2">
        <f>VLOOKUP($F1657,Experiment!$A$2:$U$90,MATCH(Results!O$1,Experiment!$A$1:$U$1,0),FALSE)</f>
        <v>-10</v>
      </c>
      <c r="P1657" s="3">
        <f>VLOOKUP($F1657,Experiment!$A$2:$U$90,MATCH(Results!P$1,Experiment!$A$1:$U$1,0),FALSE)</f>
        <v>0.5</v>
      </c>
      <c r="Q1657" s="2">
        <f>VLOOKUP($F1657,Experiment!$A$2:$U$90,MATCH(Results!Q$1,Experiment!$A$1:$U$1,0),FALSE)</f>
        <v>30</v>
      </c>
      <c r="R1657" s="3">
        <f>VLOOKUP($F1657,Experiment!$A$2:$U$90,MATCH(Results!R$1,Experiment!$A$1:$U$1,0),FALSE)</f>
        <v>0.5</v>
      </c>
      <c r="S1657" s="2">
        <f>VLOOKUP($F1657,Experiment!$A$2:$U$90,MATCH(Results!S$1,Experiment!$A$1:$U$1,0),FALSE)</f>
        <v>10</v>
      </c>
      <c r="T1657" s="2">
        <f>VLOOKUP($F1657,Experiment!$A$2:$U$90,MATCH(Results!T$1,Experiment!$A$1:$U$1,0),FALSE)</f>
        <v>400</v>
      </c>
      <c r="U1657" s="2">
        <f>VLOOKUP($F1657,Experiment!$A$2:$U$90,MATCH(Results!U$1,Experiment!$A$1:$U$1,0),FALSE)</f>
        <v>20</v>
      </c>
      <c r="V1657" s="2">
        <f>VLOOKUP($F1657,Experiment!$A$2:$U$90,MATCH(Results!V$1,Experiment!$A$1:$U$1,0),FALSE)</f>
        <v>2</v>
      </c>
      <c r="W1657" s="3">
        <f>VLOOKUP($F1657,Experiment!$A$2:$U$90,MATCH(Results!W$1,Experiment!$A$1:$U$1,0),FALSE)</f>
        <v>0.25</v>
      </c>
      <c r="X1657" s="3">
        <f>VLOOKUP($F1657,Experiment!$A$2:$U$90,MATCH(Results!X$1,Experiment!$A$1:$U$1,0),FALSE)</f>
        <v>0.75</v>
      </c>
      <c r="Y1657" s="2">
        <f>VLOOKUP($F1657,Experiment!$A$2:$U$90,MATCH(Results!Y$1,Experiment!$A$1:$U$1,0),FALSE)</f>
        <v>2</v>
      </c>
      <c r="Z1657" s="3">
        <f>VLOOKUP($F1657,Experiment!$A$2:$U$90,MATCH(Results!Z$1,Experiment!$A$1:$U$1,0),FALSE)</f>
        <v>0.5</v>
      </c>
      <c r="AA1657" s="3">
        <f>VLOOKUP($F1657,Experiment!$A$2:$U$90,MATCH(Results!AA$1,Experiment!$A$1:$U$1,0),FALSE)</f>
        <v>0.25</v>
      </c>
      <c r="AB1657" s="3">
        <f>VLOOKUP($F1657,Experiment!$A$2:$U$90,MATCH(Results!AB$1,Experiment!$A$1:$U$1,0),FALSE)</f>
        <v>0.625</v>
      </c>
      <c r="AC1657" s="3">
        <f>VLOOKUP($F1657,Experiment!$A$2:$U$90,MATCH(Results!AC$1,Experiment!$A$1:$U$1,0),FALSE)</f>
        <v>0.375</v>
      </c>
      <c r="AD1657" s="2">
        <f>VLOOKUP($F1657,Experiment!$A$2:$U$90,MATCH(Results!AD$1,Experiment!$A$1:$U$1,0),FALSE)</f>
        <v>5</v>
      </c>
      <c r="AE1657" s="2">
        <f>VLOOKUP($F1657,Experiment!$A$2:$U$90,MATCH(Results!AE$1,Experiment!$A$1:$U$1,0),FALSE)</f>
        <v>375</v>
      </c>
      <c r="AF1657" s="2">
        <f>VLOOKUP($F1657,Experiment!$A$2:$U$90,MATCH(Results!AF$1,Experiment!$A$1:$U$1,0),FALSE)</f>
        <v>19.364916731037084</v>
      </c>
      <c r="AG1657" s="3">
        <f>VLOOKUP($F1657,Experiment!$A$2:$W$90,MATCH(Results!AG$1,Experiment!$A$1:$W$1,0),FALSE)</f>
        <v>0.82730419370997643</v>
      </c>
      <c r="AH1657" s="3">
        <f>VLOOKUP($F1657,Experiment!$A$2:$W$90,MATCH(Results!AH$1,Experiment!$A$1:$W$1,0),FALSE)</f>
        <v>0.38648875795104182</v>
      </c>
      <c r="AI1657" s="3">
        <f>VLOOKUP($F1657,Experiment!$A$2:$X$90,MATCH(Results!AI$1,Experiment!$A$1:$X$1,0),FALSE)</f>
        <v>0.61351124204895813</v>
      </c>
      <c r="AJ1657" s="2">
        <f>Table1[[#This Row],[Gain]]^Table1[[#This Row],[θ]]</f>
        <v>30</v>
      </c>
      <c r="AK1657" s="2">
        <f>-Table1[[#This Row],[λ]]*-Table1[[#This Row],[Loss]]^Table1[[#This Row],[θ]]</f>
        <v>20</v>
      </c>
      <c r="AL1657" s="2">
        <f>Table1[[#This Row],[v_n_w_g]]-Table1[[#This Row],[v_n_w_l]]</f>
        <v>10</v>
      </c>
      <c r="AM1657" s="2">
        <f>IF(Table1[[#This Row],[diff_v]]&gt;=1,1,0)</f>
        <v>1</v>
      </c>
    </row>
    <row r="1658" spans="1:39" hidden="1" x14ac:dyDescent="0.3">
      <c r="A1658">
        <v>40</v>
      </c>
      <c r="B1658" t="s">
        <v>48</v>
      </c>
      <c r="C1658" s="22">
        <f>VLOOKUP(Table1[[#This Row],[Subject]],'Subject Profile'!$A$2:$E$8,4,FALSE)</f>
        <v>1</v>
      </c>
      <c r="D1658" s="22">
        <f>VLOOKUP(Table1[[#This Row],[Subject]],'Subject Profile'!$A$2:$E$8,5,FALSE)</f>
        <v>-2</v>
      </c>
      <c r="E1658" t="s">
        <v>110</v>
      </c>
      <c r="F1658" t="s">
        <v>78</v>
      </c>
      <c r="G1658" t="s">
        <v>5</v>
      </c>
      <c r="H1658">
        <f>IF(Table1[[#This Row],[decision]]="accept",1,0)</f>
        <v>0</v>
      </c>
      <c r="I1658">
        <v>0</v>
      </c>
      <c r="J1658">
        <v>500</v>
      </c>
      <c r="K1658">
        <v>1665042429</v>
      </c>
      <c r="L1658">
        <v>3</v>
      </c>
      <c r="M1658" t="str">
        <f>VLOOKUP($F1658,Experiment!$A$2:$U$90,MATCH(Results!M$1,Experiment!$A$1:$U$1,0)+1,FALSE)</f>
        <v>G</v>
      </c>
      <c r="N1658">
        <f>IF(Table1[[#This Row],[Impact]]="I",0,1)</f>
        <v>1</v>
      </c>
      <c r="O1658" s="2">
        <f>VLOOKUP($F1658,Experiment!$A$2:$U$90,MATCH(Results!O$1,Experiment!$A$1:$U$1,0),FALSE)</f>
        <v>-90</v>
      </c>
      <c r="P1658" s="3">
        <f>VLOOKUP($F1658,Experiment!$A$2:$U$90,MATCH(Results!P$1,Experiment!$A$1:$U$1,0),FALSE)</f>
        <v>0.5</v>
      </c>
      <c r="Q1658" s="2">
        <f>VLOOKUP($F1658,Experiment!$A$2:$U$90,MATCH(Results!Q$1,Experiment!$A$1:$U$1,0),FALSE)</f>
        <v>80</v>
      </c>
      <c r="R1658" s="3">
        <f>VLOOKUP($F1658,Experiment!$A$2:$U$90,MATCH(Results!R$1,Experiment!$A$1:$U$1,0),FALSE)</f>
        <v>0.5</v>
      </c>
      <c r="S1658" s="2">
        <f>VLOOKUP($F1658,Experiment!$A$2:$U$90,MATCH(Results!S$1,Experiment!$A$1:$U$1,0),FALSE)</f>
        <v>-5</v>
      </c>
      <c r="T1658" s="2">
        <f>VLOOKUP($F1658,Experiment!$A$2:$U$90,MATCH(Results!T$1,Experiment!$A$1:$U$1,0),FALSE)</f>
        <v>7225</v>
      </c>
      <c r="U1658" s="2">
        <f>VLOOKUP($F1658,Experiment!$A$2:$U$90,MATCH(Results!U$1,Experiment!$A$1:$U$1,0),FALSE)</f>
        <v>85</v>
      </c>
      <c r="V1658" s="2">
        <f>VLOOKUP($F1658,Experiment!$A$2:$U$90,MATCH(Results!V$1,Experiment!$A$1:$U$1,0),FALSE)</f>
        <v>2</v>
      </c>
      <c r="W1658" s="3">
        <f>VLOOKUP($F1658,Experiment!$A$2:$U$90,MATCH(Results!W$1,Experiment!$A$1:$U$1,0),FALSE)</f>
        <v>0.25</v>
      </c>
      <c r="X1658" s="3">
        <f>VLOOKUP($F1658,Experiment!$A$2:$U$90,MATCH(Results!X$1,Experiment!$A$1:$U$1,0),FALSE)</f>
        <v>0.75</v>
      </c>
      <c r="Y1658" s="2">
        <f>VLOOKUP($F1658,Experiment!$A$2:$U$90,MATCH(Results!Y$1,Experiment!$A$1:$U$1,0),FALSE)</f>
        <v>2</v>
      </c>
      <c r="Z1658" s="3">
        <f>VLOOKUP($F1658,Experiment!$A$2:$U$90,MATCH(Results!Z$1,Experiment!$A$1:$U$1,0),FALSE)</f>
        <v>0.5</v>
      </c>
      <c r="AA1658" s="3">
        <f>VLOOKUP($F1658,Experiment!$A$2:$U$90,MATCH(Results!AA$1,Experiment!$A$1:$U$1,0),FALSE)</f>
        <v>0.25</v>
      </c>
      <c r="AB1658" s="3">
        <f>VLOOKUP($F1658,Experiment!$A$2:$U$90,MATCH(Results!AB$1,Experiment!$A$1:$U$1,0),FALSE)</f>
        <v>0.625</v>
      </c>
      <c r="AC1658" s="3">
        <f>VLOOKUP($F1658,Experiment!$A$2:$U$90,MATCH(Results!AC$1,Experiment!$A$1:$U$1,0),FALSE)</f>
        <v>0.375</v>
      </c>
      <c r="AD1658" s="2">
        <f>VLOOKUP($F1658,Experiment!$A$2:$U$90,MATCH(Results!AD$1,Experiment!$A$1:$U$1,0),FALSE)</f>
        <v>-26.25</v>
      </c>
      <c r="AE1658" s="2">
        <f>VLOOKUP($F1658,Experiment!$A$2:$U$90,MATCH(Results!AE$1,Experiment!$A$1:$U$1,0),FALSE)</f>
        <v>6773.4375</v>
      </c>
      <c r="AF1658" s="2">
        <f>VLOOKUP($F1658,Experiment!$A$2:$U$90,MATCH(Results!AF$1,Experiment!$A$1:$U$1,0),FALSE)</f>
        <v>82.300896106907615</v>
      </c>
      <c r="AG1658" s="3">
        <f>VLOOKUP($F1658,Experiment!$A$2:$W$90,MATCH(Results!AG$1,Experiment!$A$1:$W$1,0),FALSE)</f>
        <v>0.82730419370997643</v>
      </c>
      <c r="AH1658" s="3">
        <f>VLOOKUP($F1658,Experiment!$A$2:$W$90,MATCH(Results!AH$1,Experiment!$A$1:$W$1,0),FALSE)</f>
        <v>0.38648875795104182</v>
      </c>
      <c r="AI1658" s="3">
        <f>VLOOKUP($F1658,Experiment!$A$2:$X$90,MATCH(Results!AI$1,Experiment!$A$1:$X$1,0),FALSE)</f>
        <v>0.61351124204895813</v>
      </c>
      <c r="AJ1658" s="2">
        <f>Table1[[#This Row],[Gain]]^Table1[[#This Row],[θ]]</f>
        <v>80</v>
      </c>
      <c r="AK1658" s="2">
        <f>-Table1[[#This Row],[λ]]*-Table1[[#This Row],[Loss]]^Table1[[#This Row],[θ]]</f>
        <v>180</v>
      </c>
      <c r="AL1658" s="2">
        <f>Table1[[#This Row],[v_n_w_g]]-Table1[[#This Row],[v_n_w_l]]</f>
        <v>-100</v>
      </c>
      <c r="AM1658" s="2">
        <f>IF(Table1[[#This Row],[diff_v]]&gt;=1,1,0)</f>
        <v>0</v>
      </c>
    </row>
    <row r="1659" spans="1:39" hidden="1" x14ac:dyDescent="0.3">
      <c r="A1659">
        <v>41</v>
      </c>
      <c r="B1659" t="s">
        <v>48</v>
      </c>
      <c r="C1659" s="22">
        <f>VLOOKUP(Table1[[#This Row],[Subject]],'Subject Profile'!$A$2:$E$8,4,FALSE)</f>
        <v>1</v>
      </c>
      <c r="D1659" s="22">
        <f>VLOOKUP(Table1[[#This Row],[Subject]],'Subject Profile'!$A$2:$E$8,5,FALSE)</f>
        <v>-2</v>
      </c>
      <c r="E1659" t="s">
        <v>110</v>
      </c>
      <c r="F1659" t="s">
        <v>79</v>
      </c>
      <c r="G1659" t="s">
        <v>5</v>
      </c>
      <c r="H1659">
        <f>IF(Table1[[#This Row],[decision]]="accept",1,0)</f>
        <v>0</v>
      </c>
      <c r="I1659">
        <v>0</v>
      </c>
      <c r="J1659">
        <v>500</v>
      </c>
      <c r="K1659">
        <v>1665042432</v>
      </c>
      <c r="L1659">
        <v>3</v>
      </c>
      <c r="M1659" t="str">
        <f>VLOOKUP($F1659,Experiment!$A$2:$U$90,MATCH(Results!M$1,Experiment!$A$1:$U$1,0)+1,FALSE)</f>
        <v>I</v>
      </c>
      <c r="N1659">
        <f>IF(Table1[[#This Row],[Impact]]="I",0,1)</f>
        <v>0</v>
      </c>
      <c r="O1659" s="2">
        <f>VLOOKUP($F1659,Experiment!$A$2:$U$90,MATCH(Results!O$1,Experiment!$A$1:$U$1,0),FALSE)</f>
        <v>-10</v>
      </c>
      <c r="P1659" s="3">
        <f>VLOOKUP($F1659,Experiment!$A$2:$U$90,MATCH(Results!P$1,Experiment!$A$1:$U$1,0),FALSE)</f>
        <v>0.5</v>
      </c>
      <c r="Q1659" s="2">
        <f>VLOOKUP($F1659,Experiment!$A$2:$U$90,MATCH(Results!Q$1,Experiment!$A$1:$U$1,0),FALSE)</f>
        <v>0</v>
      </c>
      <c r="R1659" s="3">
        <f>VLOOKUP($F1659,Experiment!$A$2:$U$90,MATCH(Results!R$1,Experiment!$A$1:$U$1,0),FALSE)</f>
        <v>0.5</v>
      </c>
      <c r="S1659" s="2">
        <f>VLOOKUP($F1659,Experiment!$A$2:$U$90,MATCH(Results!S$1,Experiment!$A$1:$U$1,0),FALSE)</f>
        <v>-5</v>
      </c>
      <c r="T1659" s="2">
        <f>VLOOKUP($F1659,Experiment!$A$2:$U$90,MATCH(Results!T$1,Experiment!$A$1:$U$1,0),FALSE)</f>
        <v>25</v>
      </c>
      <c r="U1659" s="2">
        <f>VLOOKUP($F1659,Experiment!$A$2:$U$90,MATCH(Results!U$1,Experiment!$A$1:$U$1,0),FALSE)</f>
        <v>5</v>
      </c>
      <c r="V1659" s="2">
        <f>VLOOKUP($F1659,Experiment!$A$2:$U$90,MATCH(Results!V$1,Experiment!$A$1:$U$1,0),FALSE)</f>
        <v>4</v>
      </c>
      <c r="W1659" s="3">
        <f>VLOOKUP($F1659,Experiment!$A$2:$U$90,MATCH(Results!W$1,Experiment!$A$1:$U$1,0),FALSE)</f>
        <v>0.25</v>
      </c>
      <c r="X1659" s="3">
        <f>VLOOKUP($F1659,Experiment!$A$2:$U$90,MATCH(Results!X$1,Experiment!$A$1:$U$1,0),FALSE)</f>
        <v>0.75</v>
      </c>
      <c r="Y1659" s="2">
        <f>VLOOKUP($F1659,Experiment!$A$2:$U$90,MATCH(Results!Y$1,Experiment!$A$1:$U$1,0),FALSE)</f>
        <v>2</v>
      </c>
      <c r="Z1659" s="3">
        <f>VLOOKUP($F1659,Experiment!$A$2:$U$90,MATCH(Results!Z$1,Experiment!$A$1:$U$1,0),FALSE)</f>
        <v>0.5</v>
      </c>
      <c r="AA1659" s="3">
        <f>VLOOKUP($F1659,Experiment!$A$2:$U$90,MATCH(Results!AA$1,Experiment!$A$1:$U$1,0),FALSE)</f>
        <v>0.25</v>
      </c>
      <c r="AB1659" s="3">
        <f>VLOOKUP($F1659,Experiment!$A$2:$U$90,MATCH(Results!AB$1,Experiment!$A$1:$U$1,0),FALSE)</f>
        <v>0.625</v>
      </c>
      <c r="AC1659" s="3">
        <f>VLOOKUP($F1659,Experiment!$A$2:$U$90,MATCH(Results!AC$1,Experiment!$A$1:$U$1,0),FALSE)</f>
        <v>0.375</v>
      </c>
      <c r="AD1659" s="2">
        <f>VLOOKUP($F1659,Experiment!$A$2:$U$90,MATCH(Results!AD$1,Experiment!$A$1:$U$1,0),FALSE)</f>
        <v>-6.25</v>
      </c>
      <c r="AE1659" s="2">
        <f>VLOOKUP($F1659,Experiment!$A$2:$U$90,MATCH(Results!AE$1,Experiment!$A$1:$U$1,0),FALSE)</f>
        <v>23.4375</v>
      </c>
      <c r="AF1659" s="2">
        <f>VLOOKUP($F1659,Experiment!$A$2:$U$90,MATCH(Results!AF$1,Experiment!$A$1:$U$1,0),FALSE)</f>
        <v>4.8412291827592711</v>
      </c>
      <c r="AG1659" s="3">
        <f>VLOOKUP($F1659,Experiment!$A$2:$W$90,MATCH(Results!AG$1,Experiment!$A$1:$W$1,0),FALSE)</f>
        <v>0.82730419370997643</v>
      </c>
      <c r="AH1659" s="3">
        <f>VLOOKUP($F1659,Experiment!$A$2:$W$90,MATCH(Results!AH$1,Experiment!$A$1:$W$1,0),FALSE)</f>
        <v>0.38648875795104182</v>
      </c>
      <c r="AI1659" s="3">
        <f>VLOOKUP($F1659,Experiment!$A$2:$X$90,MATCH(Results!AI$1,Experiment!$A$1:$X$1,0),FALSE)</f>
        <v>0.61351124204895813</v>
      </c>
      <c r="AJ1659" s="2">
        <f>Table1[[#This Row],[Gain]]^Table1[[#This Row],[θ]]</f>
        <v>0</v>
      </c>
      <c r="AK1659" s="2">
        <f>-Table1[[#This Row],[λ]]*-Table1[[#This Row],[Loss]]^Table1[[#This Row],[θ]]</f>
        <v>20</v>
      </c>
      <c r="AL1659" s="2">
        <f>Table1[[#This Row],[v_n_w_g]]-Table1[[#This Row],[v_n_w_l]]</f>
        <v>-20</v>
      </c>
      <c r="AM1659" s="2">
        <f>IF(Table1[[#This Row],[diff_v]]&gt;=1,1,0)</f>
        <v>0</v>
      </c>
    </row>
    <row r="1660" spans="1:39" hidden="1" x14ac:dyDescent="0.3">
      <c r="A1660">
        <v>42</v>
      </c>
      <c r="B1660" t="s">
        <v>48</v>
      </c>
      <c r="C1660" s="22">
        <f>VLOOKUP(Table1[[#This Row],[Subject]],'Subject Profile'!$A$2:$E$8,4,FALSE)</f>
        <v>1</v>
      </c>
      <c r="D1660" s="22">
        <f>VLOOKUP(Table1[[#This Row],[Subject]],'Subject Profile'!$A$2:$E$8,5,FALSE)</f>
        <v>-2</v>
      </c>
      <c r="E1660" t="s">
        <v>110</v>
      </c>
      <c r="F1660" t="s">
        <v>86</v>
      </c>
      <c r="G1660" t="s">
        <v>7</v>
      </c>
      <c r="H1660">
        <f>IF(Table1[[#This Row],[decision]]="accept",1,0)</f>
        <v>1</v>
      </c>
      <c r="I1660">
        <v>-50</v>
      </c>
      <c r="J1660">
        <v>450</v>
      </c>
      <c r="K1660">
        <v>1665042440</v>
      </c>
      <c r="L1660">
        <v>8</v>
      </c>
      <c r="M1660" t="str">
        <f>VLOOKUP($F1660,Experiment!$A$2:$U$90,MATCH(Results!M$1,Experiment!$A$1:$U$1,0)+1,FALSE)</f>
        <v>I</v>
      </c>
      <c r="N1660">
        <f>IF(Table1[[#This Row],[Impact]]="I",0,1)</f>
        <v>0</v>
      </c>
      <c r="O1660" s="2">
        <f>VLOOKUP($F1660,Experiment!$A$2:$U$90,MATCH(Results!O$1,Experiment!$A$1:$U$1,0),FALSE)</f>
        <v>-50</v>
      </c>
      <c r="P1660" s="3">
        <f>VLOOKUP($F1660,Experiment!$A$2:$U$90,MATCH(Results!P$1,Experiment!$A$1:$U$1,0),FALSE)</f>
        <v>0.5</v>
      </c>
      <c r="Q1660" s="2">
        <f>VLOOKUP($F1660,Experiment!$A$2:$U$90,MATCH(Results!Q$1,Experiment!$A$1:$U$1,0),FALSE)</f>
        <v>70</v>
      </c>
      <c r="R1660" s="3">
        <f>VLOOKUP($F1660,Experiment!$A$2:$U$90,MATCH(Results!R$1,Experiment!$A$1:$U$1,0),FALSE)</f>
        <v>0.5</v>
      </c>
      <c r="S1660" s="2">
        <f>VLOOKUP($F1660,Experiment!$A$2:$U$90,MATCH(Results!S$1,Experiment!$A$1:$U$1,0),FALSE)</f>
        <v>10</v>
      </c>
      <c r="T1660" s="2">
        <f>VLOOKUP($F1660,Experiment!$A$2:$U$90,MATCH(Results!T$1,Experiment!$A$1:$U$1,0),FALSE)</f>
        <v>3600</v>
      </c>
      <c r="U1660" s="2">
        <f>VLOOKUP($F1660,Experiment!$A$2:$U$90,MATCH(Results!U$1,Experiment!$A$1:$U$1,0),FALSE)</f>
        <v>60</v>
      </c>
      <c r="V1660" s="2">
        <f>VLOOKUP($F1660,Experiment!$A$2:$U$90,MATCH(Results!V$1,Experiment!$A$1:$U$1,0),FALSE)</f>
        <v>4</v>
      </c>
      <c r="W1660" s="3">
        <f>VLOOKUP($F1660,Experiment!$A$2:$U$90,MATCH(Results!W$1,Experiment!$A$1:$U$1,0),FALSE)</f>
        <v>0.25</v>
      </c>
      <c r="X1660" s="3">
        <f>VLOOKUP($F1660,Experiment!$A$2:$U$90,MATCH(Results!X$1,Experiment!$A$1:$U$1,0),FALSE)</f>
        <v>0.75</v>
      </c>
      <c r="Y1660" s="2">
        <f>VLOOKUP($F1660,Experiment!$A$2:$U$90,MATCH(Results!Y$1,Experiment!$A$1:$U$1,0),FALSE)</f>
        <v>2</v>
      </c>
      <c r="Z1660" s="3">
        <f>VLOOKUP($F1660,Experiment!$A$2:$U$90,MATCH(Results!Z$1,Experiment!$A$1:$U$1,0),FALSE)</f>
        <v>0.5</v>
      </c>
      <c r="AA1660" s="3">
        <f>VLOOKUP($F1660,Experiment!$A$2:$U$90,MATCH(Results!AA$1,Experiment!$A$1:$U$1,0),FALSE)</f>
        <v>0.25</v>
      </c>
      <c r="AB1660" s="3">
        <f>VLOOKUP($F1660,Experiment!$A$2:$U$90,MATCH(Results!AB$1,Experiment!$A$1:$U$1,0),FALSE)</f>
        <v>0.625</v>
      </c>
      <c r="AC1660" s="3">
        <f>VLOOKUP($F1660,Experiment!$A$2:$U$90,MATCH(Results!AC$1,Experiment!$A$1:$U$1,0),FALSE)</f>
        <v>0.375</v>
      </c>
      <c r="AD1660" s="2">
        <f>VLOOKUP($F1660,Experiment!$A$2:$U$90,MATCH(Results!AD$1,Experiment!$A$1:$U$1,0),FALSE)</f>
        <v>-5</v>
      </c>
      <c r="AE1660" s="2">
        <f>VLOOKUP($F1660,Experiment!$A$2:$U$90,MATCH(Results!AE$1,Experiment!$A$1:$U$1,0),FALSE)</f>
        <v>3375</v>
      </c>
      <c r="AF1660" s="2">
        <f>VLOOKUP($F1660,Experiment!$A$2:$U$90,MATCH(Results!AF$1,Experiment!$A$1:$U$1,0),FALSE)</f>
        <v>58.094750193111253</v>
      </c>
      <c r="AG1660" s="3">
        <f>VLOOKUP($F1660,Experiment!$A$2:$W$90,MATCH(Results!AG$1,Experiment!$A$1:$W$1,0),FALSE)</f>
        <v>0.82730419370997643</v>
      </c>
      <c r="AH1660" s="3">
        <f>VLOOKUP($F1660,Experiment!$A$2:$W$90,MATCH(Results!AH$1,Experiment!$A$1:$W$1,0),FALSE)</f>
        <v>0.38648875795104182</v>
      </c>
      <c r="AI1660" s="3">
        <f>VLOOKUP($F1660,Experiment!$A$2:$X$90,MATCH(Results!AI$1,Experiment!$A$1:$X$1,0),FALSE)</f>
        <v>0.61351124204895813</v>
      </c>
      <c r="AJ1660" s="2">
        <f>Table1[[#This Row],[Gain]]^Table1[[#This Row],[θ]]</f>
        <v>70</v>
      </c>
      <c r="AK1660" s="2">
        <f>-Table1[[#This Row],[λ]]*-Table1[[#This Row],[Loss]]^Table1[[#This Row],[θ]]</f>
        <v>100</v>
      </c>
      <c r="AL1660" s="2">
        <f>Table1[[#This Row],[v_n_w_g]]-Table1[[#This Row],[v_n_w_l]]</f>
        <v>-30</v>
      </c>
      <c r="AM1660" s="2">
        <f>IF(Table1[[#This Row],[diff_v]]&gt;=1,1,0)</f>
        <v>0</v>
      </c>
    </row>
    <row r="1661" spans="1:39" hidden="1" x14ac:dyDescent="0.3">
      <c r="A1661">
        <v>43</v>
      </c>
      <c r="B1661" t="s">
        <v>48</v>
      </c>
      <c r="C1661" s="22">
        <f>VLOOKUP(Table1[[#This Row],[Subject]],'Subject Profile'!$A$2:$E$8,4,FALSE)</f>
        <v>1</v>
      </c>
      <c r="D1661" s="22">
        <f>VLOOKUP(Table1[[#This Row],[Subject]],'Subject Profile'!$A$2:$E$8,5,FALSE)</f>
        <v>-2</v>
      </c>
      <c r="E1661" t="s">
        <v>110</v>
      </c>
      <c r="F1661" t="s">
        <v>95</v>
      </c>
      <c r="G1661" t="s">
        <v>5</v>
      </c>
      <c r="H1661">
        <f>IF(Table1[[#This Row],[decision]]="accept",1,0)</f>
        <v>0</v>
      </c>
      <c r="I1661">
        <v>0</v>
      </c>
      <c r="J1661">
        <v>450</v>
      </c>
      <c r="K1661">
        <v>1665042444</v>
      </c>
      <c r="L1661">
        <v>4</v>
      </c>
      <c r="M1661" t="str">
        <f>VLOOKUP($F1661,Experiment!$A$2:$U$90,MATCH(Results!M$1,Experiment!$A$1:$U$1,0)+1,FALSE)</f>
        <v>I</v>
      </c>
      <c r="N1661">
        <f>IF(Table1[[#This Row],[Impact]]="I",0,1)</f>
        <v>0</v>
      </c>
      <c r="O1661" s="2">
        <f>VLOOKUP($F1661,Experiment!$A$2:$U$90,MATCH(Results!O$1,Experiment!$A$1:$U$1,0),FALSE)</f>
        <v>-90</v>
      </c>
      <c r="P1661" s="3">
        <f>VLOOKUP($F1661,Experiment!$A$2:$U$90,MATCH(Results!P$1,Experiment!$A$1:$U$1,0),FALSE)</f>
        <v>0.5</v>
      </c>
      <c r="Q1661" s="2">
        <f>VLOOKUP($F1661,Experiment!$A$2:$U$90,MATCH(Results!Q$1,Experiment!$A$1:$U$1,0),FALSE)</f>
        <v>90</v>
      </c>
      <c r="R1661" s="3">
        <f>VLOOKUP($F1661,Experiment!$A$2:$U$90,MATCH(Results!R$1,Experiment!$A$1:$U$1,0),FALSE)</f>
        <v>0.5</v>
      </c>
      <c r="S1661" s="2">
        <f>VLOOKUP($F1661,Experiment!$A$2:$U$90,MATCH(Results!S$1,Experiment!$A$1:$U$1,0),FALSE)</f>
        <v>0</v>
      </c>
      <c r="T1661" s="2">
        <f>VLOOKUP($F1661,Experiment!$A$2:$U$90,MATCH(Results!T$1,Experiment!$A$1:$U$1,0),FALSE)</f>
        <v>8100</v>
      </c>
      <c r="U1661" s="2">
        <f>VLOOKUP($F1661,Experiment!$A$2:$U$90,MATCH(Results!U$1,Experiment!$A$1:$U$1,0),FALSE)</f>
        <v>90</v>
      </c>
      <c r="V1661" s="2">
        <f>VLOOKUP($F1661,Experiment!$A$2:$U$90,MATCH(Results!V$1,Experiment!$A$1:$U$1,0),FALSE)</f>
        <v>4</v>
      </c>
      <c r="W1661" s="3">
        <f>VLOOKUP($F1661,Experiment!$A$2:$U$90,MATCH(Results!W$1,Experiment!$A$1:$U$1,0),FALSE)</f>
        <v>0.25</v>
      </c>
      <c r="X1661" s="3">
        <f>VLOOKUP($F1661,Experiment!$A$2:$U$90,MATCH(Results!X$1,Experiment!$A$1:$U$1,0),FALSE)</f>
        <v>0.75</v>
      </c>
      <c r="Y1661" s="2">
        <f>VLOOKUP($F1661,Experiment!$A$2:$U$90,MATCH(Results!Y$1,Experiment!$A$1:$U$1,0),FALSE)</f>
        <v>1</v>
      </c>
      <c r="Z1661" s="3">
        <f>VLOOKUP($F1661,Experiment!$A$2:$U$90,MATCH(Results!Z$1,Experiment!$A$1:$U$1,0),FALSE)</f>
        <v>0.25</v>
      </c>
      <c r="AA1661" s="3">
        <f>VLOOKUP($F1661,Experiment!$A$2:$U$90,MATCH(Results!AA$1,Experiment!$A$1:$U$1,0),FALSE)</f>
        <v>0.5</v>
      </c>
      <c r="AB1661" s="3">
        <f>VLOOKUP($F1661,Experiment!$A$2:$U$90,MATCH(Results!AB$1,Experiment!$A$1:$U$1,0),FALSE)</f>
        <v>0.375</v>
      </c>
      <c r="AC1661" s="3">
        <f>VLOOKUP($F1661,Experiment!$A$2:$U$90,MATCH(Results!AC$1,Experiment!$A$1:$U$1,0),FALSE)</f>
        <v>0.625</v>
      </c>
      <c r="AD1661" s="2">
        <f>VLOOKUP($F1661,Experiment!$A$2:$U$90,MATCH(Results!AD$1,Experiment!$A$1:$U$1,0),FALSE)</f>
        <v>22.5</v>
      </c>
      <c r="AE1661" s="2">
        <f>VLOOKUP($F1661,Experiment!$A$2:$U$90,MATCH(Results!AE$1,Experiment!$A$1:$U$1,0),FALSE)</f>
        <v>7593.75</v>
      </c>
      <c r="AF1661" s="2">
        <f>VLOOKUP($F1661,Experiment!$A$2:$U$90,MATCH(Results!AF$1,Experiment!$A$1:$U$1,0),FALSE)</f>
        <v>87.142125289666879</v>
      </c>
      <c r="AG1661" s="3">
        <f>VLOOKUP($F1661,Experiment!$A$2:$W$90,MATCH(Results!AG$1,Experiment!$A$1:$W$1,0),FALSE)</f>
        <v>1</v>
      </c>
      <c r="AH1661" s="3">
        <f>VLOOKUP($F1661,Experiment!$A$2:$W$90,MATCH(Results!AH$1,Experiment!$A$1:$W$1,0),FALSE)</f>
        <v>0.625</v>
      </c>
      <c r="AI1661" s="3">
        <f>VLOOKUP($F1661,Experiment!$A$2:$X$90,MATCH(Results!AI$1,Experiment!$A$1:$X$1,0),FALSE)</f>
        <v>0.375</v>
      </c>
      <c r="AJ1661" s="2">
        <f>Table1[[#This Row],[Gain]]^Table1[[#This Row],[θ]]</f>
        <v>90</v>
      </c>
      <c r="AK1661" s="2">
        <f>-Table1[[#This Row],[λ]]*-Table1[[#This Row],[Loss]]^Table1[[#This Row],[θ]]</f>
        <v>180</v>
      </c>
      <c r="AL1661" s="2">
        <f>Table1[[#This Row],[v_n_w_g]]-Table1[[#This Row],[v_n_w_l]]</f>
        <v>-90</v>
      </c>
      <c r="AM1661" s="2">
        <f>IF(Table1[[#This Row],[diff_v]]&gt;=1,1,0)</f>
        <v>0</v>
      </c>
    </row>
    <row r="1662" spans="1:39" hidden="1" x14ac:dyDescent="0.3">
      <c r="A1662">
        <v>44</v>
      </c>
      <c r="B1662" t="s">
        <v>48</v>
      </c>
      <c r="C1662" s="22">
        <f>VLOOKUP(Table1[[#This Row],[Subject]],'Subject Profile'!$A$2:$E$8,4,FALSE)</f>
        <v>1</v>
      </c>
      <c r="D1662" s="22">
        <f>VLOOKUP(Table1[[#This Row],[Subject]],'Subject Profile'!$A$2:$E$8,5,FALSE)</f>
        <v>-2</v>
      </c>
      <c r="E1662" t="s">
        <v>110</v>
      </c>
      <c r="F1662" t="s">
        <v>55</v>
      </c>
      <c r="G1662" t="s">
        <v>56</v>
      </c>
      <c r="H1662">
        <f>IF(Table1[[#This Row],[decision]]="accept",1,0)</f>
        <v>0</v>
      </c>
      <c r="I1662">
        <v>0</v>
      </c>
      <c r="J1662">
        <v>450</v>
      </c>
      <c r="K1662">
        <v>1665042448</v>
      </c>
      <c r="L1662">
        <v>4</v>
      </c>
      <c r="M1662" t="str">
        <f>VLOOKUP($F1662,Experiment!$A$2:$U$90,MATCH(Results!M$1,Experiment!$A$1:$U$1,0)+1,FALSE)</f>
        <v>R</v>
      </c>
      <c r="N1662">
        <f>IF(Table1[[#This Row],[Impact]]="I",0,1)</f>
        <v>1</v>
      </c>
      <c r="O1662" s="2">
        <f>VLOOKUP($F1662,Experiment!$A$2:$U$90,MATCH(Results!O$1,Experiment!$A$1:$U$1,0),FALSE)</f>
        <v>0</v>
      </c>
      <c r="P1662" s="3">
        <f>VLOOKUP($F1662,Experiment!$A$2:$U$90,MATCH(Results!P$1,Experiment!$A$1:$U$1,0),FALSE)</f>
        <v>0</v>
      </c>
      <c r="Q1662" s="2">
        <f>VLOOKUP($F1662,Experiment!$A$2:$U$90,MATCH(Results!Q$1,Experiment!$A$1:$U$1,0),FALSE)</f>
        <v>0</v>
      </c>
      <c r="R1662" s="3">
        <f>VLOOKUP($F1662,Experiment!$A$2:$U$90,MATCH(Results!R$1,Experiment!$A$1:$U$1,0),FALSE)</f>
        <v>0</v>
      </c>
      <c r="S1662" s="2">
        <f>VLOOKUP($F1662,Experiment!$A$2:$U$90,MATCH(Results!S$1,Experiment!$A$1:$U$1,0),FALSE)</f>
        <v>0</v>
      </c>
      <c r="T1662" s="2">
        <f>VLOOKUP($F1662,Experiment!$A$2:$U$90,MATCH(Results!T$1,Experiment!$A$1:$U$1,0),FALSE)</f>
        <v>0</v>
      </c>
      <c r="U1662" s="2">
        <f>VLOOKUP($F1662,Experiment!$A$2:$U$90,MATCH(Results!U$1,Experiment!$A$1:$U$1,0),FALSE)</f>
        <v>0</v>
      </c>
      <c r="V1662" s="2">
        <f>VLOOKUP($F1662,Experiment!$A$2:$U$90,MATCH(Results!V$1,Experiment!$A$1:$U$1,0),FALSE)</f>
        <v>0</v>
      </c>
      <c r="W1662" s="3">
        <f>VLOOKUP($F1662,Experiment!$A$2:$U$90,MATCH(Results!W$1,Experiment!$A$1:$U$1,0),FALSE)</f>
        <v>0</v>
      </c>
      <c r="X1662" s="3">
        <f>VLOOKUP($F1662,Experiment!$A$2:$U$90,MATCH(Results!X$1,Experiment!$A$1:$U$1,0),FALSE)</f>
        <v>0</v>
      </c>
      <c r="Y1662" s="2">
        <f>VLOOKUP($F1662,Experiment!$A$2:$U$90,MATCH(Results!Y$1,Experiment!$A$1:$U$1,0),FALSE)</f>
        <v>0</v>
      </c>
      <c r="Z1662" s="3">
        <f>VLOOKUP($F1662,Experiment!$A$2:$U$90,MATCH(Results!Z$1,Experiment!$A$1:$U$1,0),FALSE)</f>
        <v>0</v>
      </c>
      <c r="AA1662" s="3">
        <f>VLOOKUP($F1662,Experiment!$A$2:$U$90,MATCH(Results!AA$1,Experiment!$A$1:$U$1,0),FALSE)</f>
        <v>0</v>
      </c>
      <c r="AB1662" s="3">
        <f>VLOOKUP($F1662,Experiment!$A$2:$U$90,MATCH(Results!AB$1,Experiment!$A$1:$U$1,0),FALSE)</f>
        <v>0</v>
      </c>
      <c r="AC1662" s="3">
        <f>VLOOKUP($F1662,Experiment!$A$2:$U$90,MATCH(Results!AC$1,Experiment!$A$1:$U$1,0),FALSE)</f>
        <v>0</v>
      </c>
      <c r="AD1662" s="2">
        <f>VLOOKUP($F1662,Experiment!$A$2:$U$90,MATCH(Results!AD$1,Experiment!$A$1:$U$1,0),FALSE)</f>
        <v>0</v>
      </c>
      <c r="AE1662" s="2">
        <f>VLOOKUP($F1662,Experiment!$A$2:$U$90,MATCH(Results!AE$1,Experiment!$A$1:$U$1,0),FALSE)</f>
        <v>0</v>
      </c>
      <c r="AF1662" s="2">
        <f>VLOOKUP($F1662,Experiment!$A$2:$U$90,MATCH(Results!AF$1,Experiment!$A$1:$U$1,0),FALSE)</f>
        <v>0</v>
      </c>
      <c r="AG1662" s="2"/>
      <c r="AH1662" s="3">
        <f>VLOOKUP($F1662,Experiment!$A$2:$W$90,MATCH(Results!AH$1,Experiment!$A$1:$W$1,0),FALSE)</f>
        <v>0</v>
      </c>
      <c r="AI1662" s="2">
        <f>VLOOKUP($F1662,Experiment!$A$2:$X$90,MATCH(Results!AI$1,Experiment!$A$1:$X$1,0),FALSE)</f>
        <v>0</v>
      </c>
      <c r="AJ1662" s="2">
        <f>Table1[[#This Row],[Gain]]^Table1[[#This Row],[θ]]</f>
        <v>0</v>
      </c>
      <c r="AK1662" s="2">
        <f>-Table1[[#This Row],[λ]]*-Table1[[#This Row],[Loss]]^Table1[[#This Row],[θ]]</f>
        <v>0</v>
      </c>
      <c r="AL1662" s="2">
        <f>Table1[[#This Row],[v_n_w_g]]-Table1[[#This Row],[v_n_w_l]]</f>
        <v>0</v>
      </c>
      <c r="AM1662" s="2">
        <f>IF(Table1[[#This Row],[diff_v]]&gt;=1,1,0)</f>
        <v>0</v>
      </c>
    </row>
    <row r="1663" spans="1:39" hidden="1" x14ac:dyDescent="0.3">
      <c r="A1663">
        <v>45</v>
      </c>
      <c r="B1663" t="s">
        <v>48</v>
      </c>
      <c r="C1663" s="22">
        <f>VLOOKUP(Table1[[#This Row],[Subject]],'Subject Profile'!$A$2:$E$8,4,FALSE)</f>
        <v>1</v>
      </c>
      <c r="D1663" s="22">
        <f>VLOOKUP(Table1[[#This Row],[Subject]],'Subject Profile'!$A$2:$E$8,5,FALSE)</f>
        <v>-2</v>
      </c>
      <c r="E1663" t="s">
        <v>110</v>
      </c>
      <c r="F1663" t="s">
        <v>89</v>
      </c>
      <c r="G1663" t="s">
        <v>90</v>
      </c>
      <c r="H1663">
        <f>IF(Table1[[#This Row],[decision]]="accept",1,0)</f>
        <v>0</v>
      </c>
      <c r="I1663">
        <v>-20</v>
      </c>
      <c r="J1663">
        <v>430</v>
      </c>
      <c r="K1663">
        <v>1665042455</v>
      </c>
      <c r="L1663">
        <v>7</v>
      </c>
      <c r="M1663" t="str">
        <f>VLOOKUP($F1663,Experiment!$A$2:$U$90,MATCH(Results!M$1,Experiment!$A$1:$U$1,0)+1,FALSE)</f>
        <v>T</v>
      </c>
      <c r="N1663">
        <f>IF(Table1[[#This Row],[Impact]]="I",0,1)</f>
        <v>1</v>
      </c>
      <c r="O1663" s="2">
        <f>VLOOKUP($F1663,Experiment!$A$2:$U$90,MATCH(Results!O$1,Experiment!$A$1:$U$1,0),FALSE)</f>
        <v>0</v>
      </c>
      <c r="P1663" s="3">
        <f>VLOOKUP($F1663,Experiment!$A$2:$U$90,MATCH(Results!P$1,Experiment!$A$1:$U$1,0),FALSE)</f>
        <v>0</v>
      </c>
      <c r="Q1663" s="2">
        <f>VLOOKUP($F1663,Experiment!$A$2:$U$90,MATCH(Results!Q$1,Experiment!$A$1:$U$1,0),FALSE)</f>
        <v>0</v>
      </c>
      <c r="R1663" s="3">
        <f>VLOOKUP($F1663,Experiment!$A$2:$U$90,MATCH(Results!R$1,Experiment!$A$1:$U$1,0),FALSE)</f>
        <v>0</v>
      </c>
      <c r="S1663" s="2">
        <f>VLOOKUP($F1663,Experiment!$A$2:$U$90,MATCH(Results!S$1,Experiment!$A$1:$U$1,0),FALSE)</f>
        <v>0</v>
      </c>
      <c r="T1663" s="2">
        <f>VLOOKUP($F1663,Experiment!$A$2:$U$90,MATCH(Results!T$1,Experiment!$A$1:$U$1,0),FALSE)</f>
        <v>0</v>
      </c>
      <c r="U1663" s="2">
        <f>VLOOKUP($F1663,Experiment!$A$2:$U$90,MATCH(Results!U$1,Experiment!$A$1:$U$1,0),FALSE)</f>
        <v>0</v>
      </c>
      <c r="V1663" s="2">
        <f>VLOOKUP($F1663,Experiment!$A$2:$U$90,MATCH(Results!V$1,Experiment!$A$1:$U$1,0),FALSE)</f>
        <v>0</v>
      </c>
      <c r="W1663" s="3">
        <f>VLOOKUP($F1663,Experiment!$A$2:$U$90,MATCH(Results!W$1,Experiment!$A$1:$U$1,0),FALSE)</f>
        <v>0</v>
      </c>
      <c r="X1663" s="3">
        <f>VLOOKUP($F1663,Experiment!$A$2:$U$90,MATCH(Results!X$1,Experiment!$A$1:$U$1,0),FALSE)</f>
        <v>0</v>
      </c>
      <c r="Y1663" s="2">
        <f>VLOOKUP($F1663,Experiment!$A$2:$U$90,MATCH(Results!Y$1,Experiment!$A$1:$U$1,0),FALSE)</f>
        <v>0</v>
      </c>
      <c r="Z1663" s="3">
        <f>VLOOKUP($F1663,Experiment!$A$2:$U$90,MATCH(Results!Z$1,Experiment!$A$1:$U$1,0),FALSE)</f>
        <v>0</v>
      </c>
      <c r="AA1663" s="3">
        <f>VLOOKUP($F1663,Experiment!$A$2:$U$90,MATCH(Results!AA$1,Experiment!$A$1:$U$1,0),FALSE)</f>
        <v>0</v>
      </c>
      <c r="AB1663" s="3">
        <f>VLOOKUP($F1663,Experiment!$A$2:$U$90,MATCH(Results!AB$1,Experiment!$A$1:$U$1,0),FALSE)</f>
        <v>0</v>
      </c>
      <c r="AC1663" s="3">
        <f>VLOOKUP($F1663,Experiment!$A$2:$U$90,MATCH(Results!AC$1,Experiment!$A$1:$U$1,0),FALSE)</f>
        <v>0</v>
      </c>
      <c r="AD1663" s="2">
        <f>VLOOKUP($F1663,Experiment!$A$2:$U$90,MATCH(Results!AD$1,Experiment!$A$1:$U$1,0),FALSE)</f>
        <v>0</v>
      </c>
      <c r="AE1663" s="2">
        <f>VLOOKUP($F1663,Experiment!$A$2:$U$90,MATCH(Results!AE$1,Experiment!$A$1:$U$1,0),FALSE)</f>
        <v>0</v>
      </c>
      <c r="AF1663" s="2">
        <f>VLOOKUP($F1663,Experiment!$A$2:$U$90,MATCH(Results!AF$1,Experiment!$A$1:$U$1,0),FALSE)</f>
        <v>0</v>
      </c>
      <c r="AG1663" s="2"/>
      <c r="AH1663" s="3">
        <f>VLOOKUP($F1663,Experiment!$A$2:$W$90,MATCH(Results!AH$1,Experiment!$A$1:$W$1,0),FALSE)</f>
        <v>0</v>
      </c>
      <c r="AI1663" s="2">
        <f>VLOOKUP($F1663,Experiment!$A$2:$X$90,MATCH(Results!AI$1,Experiment!$A$1:$X$1,0),FALSE)</f>
        <v>0</v>
      </c>
      <c r="AJ1663" s="2">
        <f>Table1[[#This Row],[Gain]]^Table1[[#This Row],[θ]]</f>
        <v>0</v>
      </c>
      <c r="AK1663" s="2">
        <f>-Table1[[#This Row],[λ]]*-Table1[[#This Row],[Loss]]^Table1[[#This Row],[θ]]</f>
        <v>0</v>
      </c>
      <c r="AL1663" s="2">
        <f>Table1[[#This Row],[v_n_w_g]]-Table1[[#This Row],[v_n_w_l]]</f>
        <v>0</v>
      </c>
      <c r="AM1663" s="2">
        <f>IF(Table1[[#This Row],[diff_v]]&gt;=1,1,0)</f>
        <v>0</v>
      </c>
    </row>
    <row r="1664" spans="1:39" hidden="1" x14ac:dyDescent="0.3">
      <c r="A1664">
        <v>46</v>
      </c>
      <c r="B1664" t="s">
        <v>48</v>
      </c>
      <c r="C1664" s="22">
        <f>VLOOKUP(Table1[[#This Row],[Subject]],'Subject Profile'!$A$2:$E$8,4,FALSE)</f>
        <v>1</v>
      </c>
      <c r="D1664" s="22">
        <f>VLOOKUP(Table1[[#This Row],[Subject]],'Subject Profile'!$A$2:$E$8,5,FALSE)</f>
        <v>-2</v>
      </c>
      <c r="E1664" t="s">
        <v>110</v>
      </c>
      <c r="F1664" t="s">
        <v>102</v>
      </c>
      <c r="G1664" t="s">
        <v>7</v>
      </c>
      <c r="H1664">
        <f>IF(Table1[[#This Row],[decision]]="accept",1,0)</f>
        <v>1</v>
      </c>
      <c r="I1664">
        <v>-10</v>
      </c>
      <c r="J1664">
        <v>440</v>
      </c>
      <c r="K1664">
        <v>1665042465</v>
      </c>
      <c r="L1664">
        <v>10</v>
      </c>
      <c r="M1664" t="str">
        <f>VLOOKUP($F1664,Experiment!$A$2:$U$90,MATCH(Results!M$1,Experiment!$A$1:$U$1,0)+1,FALSE)</f>
        <v>I</v>
      </c>
      <c r="N1664">
        <f>IF(Table1[[#This Row],[Impact]]="I",0,1)</f>
        <v>0</v>
      </c>
      <c r="O1664" s="2">
        <f>VLOOKUP($F1664,Experiment!$A$2:$U$90,MATCH(Results!O$1,Experiment!$A$1:$U$1,0),FALSE)</f>
        <v>-10</v>
      </c>
      <c r="P1664" s="3">
        <f>VLOOKUP($F1664,Experiment!$A$2:$U$90,MATCH(Results!P$1,Experiment!$A$1:$U$1,0),FALSE)</f>
        <v>0.5</v>
      </c>
      <c r="Q1664" s="2">
        <f>VLOOKUP($F1664,Experiment!$A$2:$U$90,MATCH(Results!Q$1,Experiment!$A$1:$U$1,0),FALSE)</f>
        <v>20</v>
      </c>
      <c r="R1664" s="3">
        <f>VLOOKUP($F1664,Experiment!$A$2:$U$90,MATCH(Results!R$1,Experiment!$A$1:$U$1,0),FALSE)</f>
        <v>0.5</v>
      </c>
      <c r="S1664" s="2">
        <f>VLOOKUP($F1664,Experiment!$A$2:$U$90,MATCH(Results!S$1,Experiment!$A$1:$U$1,0),FALSE)</f>
        <v>5</v>
      </c>
      <c r="T1664" s="2">
        <f>VLOOKUP($F1664,Experiment!$A$2:$U$90,MATCH(Results!T$1,Experiment!$A$1:$U$1,0),FALSE)</f>
        <v>225</v>
      </c>
      <c r="U1664" s="2">
        <f>VLOOKUP($F1664,Experiment!$A$2:$U$90,MATCH(Results!U$1,Experiment!$A$1:$U$1,0),FALSE)</f>
        <v>15</v>
      </c>
      <c r="V1664" s="2">
        <f>VLOOKUP($F1664,Experiment!$A$2:$U$90,MATCH(Results!V$1,Experiment!$A$1:$U$1,0),FALSE)</f>
        <v>2</v>
      </c>
      <c r="W1664" s="3">
        <f>VLOOKUP($F1664,Experiment!$A$2:$U$90,MATCH(Results!W$1,Experiment!$A$1:$U$1,0),FALSE)</f>
        <v>0.25</v>
      </c>
      <c r="X1664" s="3">
        <f>VLOOKUP($F1664,Experiment!$A$2:$U$90,MATCH(Results!X$1,Experiment!$A$1:$U$1,0),FALSE)</f>
        <v>0.75</v>
      </c>
      <c r="Y1664" s="2">
        <f>VLOOKUP($F1664,Experiment!$A$2:$U$90,MATCH(Results!Y$1,Experiment!$A$1:$U$1,0),FALSE)</f>
        <v>2</v>
      </c>
      <c r="Z1664" s="3">
        <f>VLOOKUP($F1664,Experiment!$A$2:$U$90,MATCH(Results!Z$1,Experiment!$A$1:$U$1,0),FALSE)</f>
        <v>0.5</v>
      </c>
      <c r="AA1664" s="3">
        <f>VLOOKUP($F1664,Experiment!$A$2:$U$90,MATCH(Results!AA$1,Experiment!$A$1:$U$1,0),FALSE)</f>
        <v>0.25</v>
      </c>
      <c r="AB1664" s="3">
        <f>VLOOKUP($F1664,Experiment!$A$2:$U$90,MATCH(Results!AB$1,Experiment!$A$1:$U$1,0),FALSE)</f>
        <v>0.625</v>
      </c>
      <c r="AC1664" s="3">
        <f>VLOOKUP($F1664,Experiment!$A$2:$U$90,MATCH(Results!AC$1,Experiment!$A$1:$U$1,0),FALSE)</f>
        <v>0.375</v>
      </c>
      <c r="AD1664" s="2">
        <f>VLOOKUP($F1664,Experiment!$A$2:$U$90,MATCH(Results!AD$1,Experiment!$A$1:$U$1,0),FALSE)</f>
        <v>1.25</v>
      </c>
      <c r="AE1664" s="2">
        <f>VLOOKUP($F1664,Experiment!$A$2:$U$90,MATCH(Results!AE$1,Experiment!$A$1:$U$1,0),FALSE)</f>
        <v>210.9375</v>
      </c>
      <c r="AF1664" s="2">
        <f>VLOOKUP($F1664,Experiment!$A$2:$U$90,MATCH(Results!AF$1,Experiment!$A$1:$U$1,0),FALSE)</f>
        <v>14.523687548277813</v>
      </c>
      <c r="AG1664" s="3">
        <f>VLOOKUP($F1664,Experiment!$A$2:$W$90,MATCH(Results!AG$1,Experiment!$A$1:$W$1,0),FALSE)</f>
        <v>0.82730419370997643</v>
      </c>
      <c r="AH1664" s="3">
        <f>VLOOKUP($F1664,Experiment!$A$2:$W$90,MATCH(Results!AH$1,Experiment!$A$1:$W$1,0),FALSE)</f>
        <v>0.38648875795104182</v>
      </c>
      <c r="AI1664" s="3">
        <f>VLOOKUP($F1664,Experiment!$A$2:$X$90,MATCH(Results!AI$1,Experiment!$A$1:$X$1,0),FALSE)</f>
        <v>0.61351124204895813</v>
      </c>
      <c r="AJ1664" s="2">
        <f>Table1[[#This Row],[Gain]]^Table1[[#This Row],[θ]]</f>
        <v>20</v>
      </c>
      <c r="AK1664" s="2">
        <f>-Table1[[#This Row],[λ]]*-Table1[[#This Row],[Loss]]^Table1[[#This Row],[θ]]</f>
        <v>20</v>
      </c>
      <c r="AL1664" s="2">
        <f>Table1[[#This Row],[v_n_w_g]]-Table1[[#This Row],[v_n_w_l]]</f>
        <v>0</v>
      </c>
      <c r="AM1664" s="2">
        <f>IF(Table1[[#This Row],[diff_v]]&gt;=1,1,0)</f>
        <v>0</v>
      </c>
    </row>
    <row r="1665" spans="1:39" hidden="1" x14ac:dyDescent="0.3">
      <c r="A1665">
        <v>47</v>
      </c>
      <c r="B1665" t="s">
        <v>48</v>
      </c>
      <c r="C1665" s="22">
        <f>VLOOKUP(Table1[[#This Row],[Subject]],'Subject Profile'!$A$2:$E$8,4,FALSE)</f>
        <v>1</v>
      </c>
      <c r="D1665" s="22">
        <f>VLOOKUP(Table1[[#This Row],[Subject]],'Subject Profile'!$A$2:$E$8,5,FALSE)</f>
        <v>-2</v>
      </c>
      <c r="E1665" t="s">
        <v>110</v>
      </c>
      <c r="F1665" t="s">
        <v>83</v>
      </c>
      <c r="G1665" t="s">
        <v>5</v>
      </c>
      <c r="H1665">
        <f>IF(Table1[[#This Row],[decision]]="accept",1,0)</f>
        <v>0</v>
      </c>
      <c r="I1665">
        <v>0</v>
      </c>
      <c r="J1665">
        <v>440</v>
      </c>
      <c r="K1665">
        <v>1665042468</v>
      </c>
      <c r="L1665">
        <v>3</v>
      </c>
      <c r="M1665" t="str">
        <f>VLOOKUP($F1665,Experiment!$A$2:$U$90,MATCH(Results!M$1,Experiment!$A$1:$U$1,0)+1,FALSE)</f>
        <v>I</v>
      </c>
      <c r="N1665">
        <f>IF(Table1[[#This Row],[Impact]]="I",0,1)</f>
        <v>0</v>
      </c>
      <c r="O1665" s="2">
        <f>VLOOKUP($F1665,Experiment!$A$2:$U$90,MATCH(Results!O$1,Experiment!$A$1:$U$1,0),FALSE)</f>
        <v>-50</v>
      </c>
      <c r="P1665" s="3">
        <f>VLOOKUP($F1665,Experiment!$A$2:$U$90,MATCH(Results!P$1,Experiment!$A$1:$U$1,0),FALSE)</f>
        <v>0.5</v>
      </c>
      <c r="Q1665" s="2">
        <f>VLOOKUP($F1665,Experiment!$A$2:$U$90,MATCH(Results!Q$1,Experiment!$A$1:$U$1,0),FALSE)</f>
        <v>40</v>
      </c>
      <c r="R1665" s="3">
        <f>VLOOKUP($F1665,Experiment!$A$2:$U$90,MATCH(Results!R$1,Experiment!$A$1:$U$1,0),FALSE)</f>
        <v>0.5</v>
      </c>
      <c r="S1665" s="2">
        <f>VLOOKUP($F1665,Experiment!$A$2:$U$90,MATCH(Results!S$1,Experiment!$A$1:$U$1,0),FALSE)</f>
        <v>-5</v>
      </c>
      <c r="T1665" s="2">
        <f>VLOOKUP($F1665,Experiment!$A$2:$U$90,MATCH(Results!T$1,Experiment!$A$1:$U$1,0),FALSE)</f>
        <v>2025</v>
      </c>
      <c r="U1665" s="2">
        <f>VLOOKUP($F1665,Experiment!$A$2:$U$90,MATCH(Results!U$1,Experiment!$A$1:$U$1,0),FALSE)</f>
        <v>45</v>
      </c>
      <c r="V1665" s="2">
        <f>VLOOKUP($F1665,Experiment!$A$2:$U$90,MATCH(Results!V$1,Experiment!$A$1:$U$1,0),FALSE)</f>
        <v>2</v>
      </c>
      <c r="W1665" s="3">
        <f>VLOOKUP($F1665,Experiment!$A$2:$U$90,MATCH(Results!W$1,Experiment!$A$1:$U$1,0),FALSE)</f>
        <v>0.25</v>
      </c>
      <c r="X1665" s="3">
        <f>VLOOKUP($F1665,Experiment!$A$2:$U$90,MATCH(Results!X$1,Experiment!$A$1:$U$1,0),FALSE)</f>
        <v>0.75</v>
      </c>
      <c r="Y1665" s="2">
        <f>VLOOKUP($F1665,Experiment!$A$2:$U$90,MATCH(Results!Y$1,Experiment!$A$1:$U$1,0),FALSE)</f>
        <v>2</v>
      </c>
      <c r="Z1665" s="3">
        <f>VLOOKUP($F1665,Experiment!$A$2:$U$90,MATCH(Results!Z$1,Experiment!$A$1:$U$1,0),FALSE)</f>
        <v>0.5</v>
      </c>
      <c r="AA1665" s="3">
        <f>VLOOKUP($F1665,Experiment!$A$2:$U$90,MATCH(Results!AA$1,Experiment!$A$1:$U$1,0),FALSE)</f>
        <v>0.25</v>
      </c>
      <c r="AB1665" s="3">
        <f>VLOOKUP($F1665,Experiment!$A$2:$U$90,MATCH(Results!AB$1,Experiment!$A$1:$U$1,0),FALSE)</f>
        <v>0.625</v>
      </c>
      <c r="AC1665" s="3">
        <f>VLOOKUP($F1665,Experiment!$A$2:$U$90,MATCH(Results!AC$1,Experiment!$A$1:$U$1,0),FALSE)</f>
        <v>0.375</v>
      </c>
      <c r="AD1665" s="2">
        <f>VLOOKUP($F1665,Experiment!$A$2:$U$90,MATCH(Results!AD$1,Experiment!$A$1:$U$1,0),FALSE)</f>
        <v>-16.25</v>
      </c>
      <c r="AE1665" s="2">
        <f>VLOOKUP($F1665,Experiment!$A$2:$U$90,MATCH(Results!AE$1,Experiment!$A$1:$U$1,0),FALSE)</f>
        <v>1898.4375</v>
      </c>
      <c r="AF1665" s="2">
        <f>VLOOKUP($F1665,Experiment!$A$2:$U$90,MATCH(Results!AF$1,Experiment!$A$1:$U$1,0),FALSE)</f>
        <v>43.571062644833439</v>
      </c>
      <c r="AG1665" s="3">
        <f>VLOOKUP($F1665,Experiment!$A$2:$W$90,MATCH(Results!AG$1,Experiment!$A$1:$W$1,0),FALSE)</f>
        <v>0.82730419370997643</v>
      </c>
      <c r="AH1665" s="3">
        <f>VLOOKUP($F1665,Experiment!$A$2:$W$90,MATCH(Results!AH$1,Experiment!$A$1:$W$1,0),FALSE)</f>
        <v>0.38648875795104182</v>
      </c>
      <c r="AI1665" s="3">
        <f>VLOOKUP($F1665,Experiment!$A$2:$X$90,MATCH(Results!AI$1,Experiment!$A$1:$X$1,0),FALSE)</f>
        <v>0.61351124204895813</v>
      </c>
      <c r="AJ1665" s="2">
        <f>Table1[[#This Row],[Gain]]^Table1[[#This Row],[θ]]</f>
        <v>40</v>
      </c>
      <c r="AK1665" s="2">
        <f>-Table1[[#This Row],[λ]]*-Table1[[#This Row],[Loss]]^Table1[[#This Row],[θ]]</f>
        <v>100</v>
      </c>
      <c r="AL1665" s="2">
        <f>Table1[[#This Row],[v_n_w_g]]-Table1[[#This Row],[v_n_w_l]]</f>
        <v>-60</v>
      </c>
      <c r="AM1665" s="2">
        <f>IF(Table1[[#This Row],[diff_v]]&gt;=1,1,0)</f>
        <v>0</v>
      </c>
    </row>
    <row r="1666" spans="1:39" hidden="1" x14ac:dyDescent="0.3">
      <c r="A1666">
        <v>48</v>
      </c>
      <c r="B1666" t="s">
        <v>48</v>
      </c>
      <c r="C1666" s="22">
        <f>VLOOKUP(Table1[[#This Row],[Subject]],'Subject Profile'!$A$2:$E$8,4,FALSE)</f>
        <v>1</v>
      </c>
      <c r="D1666" s="22">
        <f>VLOOKUP(Table1[[#This Row],[Subject]],'Subject Profile'!$A$2:$E$8,5,FALSE)</f>
        <v>-2</v>
      </c>
      <c r="E1666" t="s">
        <v>110</v>
      </c>
      <c r="F1666" t="s">
        <v>76</v>
      </c>
      <c r="G1666" t="s">
        <v>5</v>
      </c>
      <c r="H1666">
        <f>IF(Table1[[#This Row],[decision]]="accept",1,0)</f>
        <v>0</v>
      </c>
      <c r="I1666">
        <v>0</v>
      </c>
      <c r="J1666">
        <v>440</v>
      </c>
      <c r="K1666">
        <v>1665042471</v>
      </c>
      <c r="L1666">
        <v>3</v>
      </c>
      <c r="M1666" t="str">
        <f>VLOOKUP($F1666,Experiment!$A$2:$U$90,MATCH(Results!M$1,Experiment!$A$1:$U$1,0)+1,FALSE)</f>
        <v>G</v>
      </c>
      <c r="N1666">
        <f>IF(Table1[[#This Row],[Impact]]="I",0,1)</f>
        <v>1</v>
      </c>
      <c r="O1666" s="2">
        <f>VLOOKUP($F1666,Experiment!$A$2:$U$90,MATCH(Results!O$1,Experiment!$A$1:$U$1,0),FALSE)</f>
        <v>-90</v>
      </c>
      <c r="P1666" s="3">
        <f>VLOOKUP($F1666,Experiment!$A$2:$U$90,MATCH(Results!P$1,Experiment!$A$1:$U$1,0),FALSE)</f>
        <v>0.5</v>
      </c>
      <c r="Q1666" s="2">
        <f>VLOOKUP($F1666,Experiment!$A$2:$U$90,MATCH(Results!Q$1,Experiment!$A$1:$U$1,0),FALSE)</f>
        <v>180</v>
      </c>
      <c r="R1666" s="3">
        <f>VLOOKUP($F1666,Experiment!$A$2:$U$90,MATCH(Results!R$1,Experiment!$A$1:$U$1,0),FALSE)</f>
        <v>0.5</v>
      </c>
      <c r="S1666" s="2">
        <f>VLOOKUP($F1666,Experiment!$A$2:$U$90,MATCH(Results!S$1,Experiment!$A$1:$U$1,0),FALSE)</f>
        <v>45</v>
      </c>
      <c r="T1666" s="2">
        <f>VLOOKUP($F1666,Experiment!$A$2:$U$90,MATCH(Results!T$1,Experiment!$A$1:$U$1,0),FALSE)</f>
        <v>18225</v>
      </c>
      <c r="U1666" s="2">
        <f>VLOOKUP($F1666,Experiment!$A$2:$U$90,MATCH(Results!U$1,Experiment!$A$1:$U$1,0),FALSE)</f>
        <v>135</v>
      </c>
      <c r="V1666" s="2">
        <f>VLOOKUP($F1666,Experiment!$A$2:$U$90,MATCH(Results!V$1,Experiment!$A$1:$U$1,0),FALSE)</f>
        <v>2</v>
      </c>
      <c r="W1666" s="3">
        <f>VLOOKUP($F1666,Experiment!$A$2:$U$90,MATCH(Results!W$1,Experiment!$A$1:$U$1,0),FALSE)</f>
        <v>0.25</v>
      </c>
      <c r="X1666" s="3">
        <f>VLOOKUP($F1666,Experiment!$A$2:$U$90,MATCH(Results!X$1,Experiment!$A$1:$U$1,0),FALSE)</f>
        <v>0.75</v>
      </c>
      <c r="Y1666" s="2">
        <f>VLOOKUP($F1666,Experiment!$A$2:$U$90,MATCH(Results!Y$1,Experiment!$A$1:$U$1,0),FALSE)</f>
        <v>2</v>
      </c>
      <c r="Z1666" s="3">
        <f>VLOOKUP($F1666,Experiment!$A$2:$U$90,MATCH(Results!Z$1,Experiment!$A$1:$U$1,0),FALSE)</f>
        <v>0.5</v>
      </c>
      <c r="AA1666" s="3">
        <f>VLOOKUP($F1666,Experiment!$A$2:$U$90,MATCH(Results!AA$1,Experiment!$A$1:$U$1,0),FALSE)</f>
        <v>0.25</v>
      </c>
      <c r="AB1666" s="3">
        <f>VLOOKUP($F1666,Experiment!$A$2:$U$90,MATCH(Results!AB$1,Experiment!$A$1:$U$1,0),FALSE)</f>
        <v>0.625</v>
      </c>
      <c r="AC1666" s="3">
        <f>VLOOKUP($F1666,Experiment!$A$2:$U$90,MATCH(Results!AC$1,Experiment!$A$1:$U$1,0),FALSE)</f>
        <v>0.375</v>
      </c>
      <c r="AD1666" s="2">
        <f>VLOOKUP($F1666,Experiment!$A$2:$U$90,MATCH(Results!AD$1,Experiment!$A$1:$U$1,0),FALSE)</f>
        <v>11.25</v>
      </c>
      <c r="AE1666" s="2">
        <f>VLOOKUP($F1666,Experiment!$A$2:$U$90,MATCH(Results!AE$1,Experiment!$A$1:$U$1,0),FALSE)</f>
        <v>17085.9375</v>
      </c>
      <c r="AF1666" s="2">
        <f>VLOOKUP($F1666,Experiment!$A$2:$U$90,MATCH(Results!AF$1,Experiment!$A$1:$U$1,0),FALSE)</f>
        <v>130.71318793450033</v>
      </c>
      <c r="AG1666" s="3">
        <f>VLOOKUP($F1666,Experiment!$A$2:$W$90,MATCH(Results!AG$1,Experiment!$A$1:$W$1,0),FALSE)</f>
        <v>0.82730419370997643</v>
      </c>
      <c r="AH1666" s="3">
        <f>VLOOKUP($F1666,Experiment!$A$2:$W$90,MATCH(Results!AH$1,Experiment!$A$1:$W$1,0),FALSE)</f>
        <v>0.38648875795104182</v>
      </c>
      <c r="AI1666" s="3">
        <f>VLOOKUP($F1666,Experiment!$A$2:$X$90,MATCH(Results!AI$1,Experiment!$A$1:$X$1,0),FALSE)</f>
        <v>0.61351124204895813</v>
      </c>
      <c r="AJ1666" s="2">
        <f>Table1[[#This Row],[Gain]]^Table1[[#This Row],[θ]]</f>
        <v>180</v>
      </c>
      <c r="AK1666" s="2">
        <f>-Table1[[#This Row],[λ]]*-Table1[[#This Row],[Loss]]^Table1[[#This Row],[θ]]</f>
        <v>180</v>
      </c>
      <c r="AL1666" s="2">
        <f>Table1[[#This Row],[v_n_w_g]]-Table1[[#This Row],[v_n_w_l]]</f>
        <v>0</v>
      </c>
      <c r="AM1666" s="2">
        <f>IF(Table1[[#This Row],[diff_v]]&gt;=1,1,0)</f>
        <v>0</v>
      </c>
    </row>
    <row r="1667" spans="1:39" hidden="1" x14ac:dyDescent="0.3">
      <c r="A1667">
        <v>49</v>
      </c>
      <c r="B1667" t="s">
        <v>48</v>
      </c>
      <c r="C1667" s="22">
        <f>VLOOKUP(Table1[[#This Row],[Subject]],'Subject Profile'!$A$2:$E$8,4,FALSE)</f>
        <v>1</v>
      </c>
      <c r="D1667" s="22">
        <f>VLOOKUP(Table1[[#This Row],[Subject]],'Subject Profile'!$A$2:$E$8,5,FALSE)</f>
        <v>-2</v>
      </c>
      <c r="E1667" t="s">
        <v>110</v>
      </c>
      <c r="F1667" t="s">
        <v>51</v>
      </c>
      <c r="G1667" t="s">
        <v>5</v>
      </c>
      <c r="H1667">
        <f>IF(Table1[[#This Row],[decision]]="accept",1,0)</f>
        <v>0</v>
      </c>
      <c r="I1667">
        <v>0</v>
      </c>
      <c r="J1667">
        <v>440</v>
      </c>
      <c r="K1667">
        <v>1665042475</v>
      </c>
      <c r="L1667">
        <v>4</v>
      </c>
      <c r="M1667" t="str">
        <f>VLOOKUP($F1667,Experiment!$A$2:$U$90,MATCH(Results!M$1,Experiment!$A$1:$U$1,0)+1,FALSE)</f>
        <v>I</v>
      </c>
      <c r="N1667">
        <f>IF(Table1[[#This Row],[Impact]]="I",0,1)</f>
        <v>0</v>
      </c>
      <c r="O1667" s="2">
        <f>VLOOKUP($F1667,Experiment!$A$2:$U$90,MATCH(Results!O$1,Experiment!$A$1:$U$1,0),FALSE)</f>
        <v>-90</v>
      </c>
      <c r="P1667" s="3">
        <f>VLOOKUP($F1667,Experiment!$A$2:$U$90,MATCH(Results!P$1,Experiment!$A$1:$U$1,0),FALSE)</f>
        <v>0.5</v>
      </c>
      <c r="Q1667" s="2">
        <f>VLOOKUP($F1667,Experiment!$A$2:$U$90,MATCH(Results!Q$1,Experiment!$A$1:$U$1,0),FALSE)</f>
        <v>80</v>
      </c>
      <c r="R1667" s="3">
        <f>VLOOKUP($F1667,Experiment!$A$2:$U$90,MATCH(Results!R$1,Experiment!$A$1:$U$1,0),FALSE)</f>
        <v>0.5</v>
      </c>
      <c r="S1667" s="2">
        <f>VLOOKUP($F1667,Experiment!$A$2:$U$90,MATCH(Results!S$1,Experiment!$A$1:$U$1,0),FALSE)</f>
        <v>-5</v>
      </c>
      <c r="T1667" s="2">
        <f>VLOOKUP($F1667,Experiment!$A$2:$U$90,MATCH(Results!T$1,Experiment!$A$1:$U$1,0),FALSE)</f>
        <v>7225</v>
      </c>
      <c r="U1667" s="2">
        <f>VLOOKUP($F1667,Experiment!$A$2:$U$90,MATCH(Results!U$1,Experiment!$A$1:$U$1,0),FALSE)</f>
        <v>85</v>
      </c>
      <c r="V1667" s="2">
        <f>VLOOKUP($F1667,Experiment!$A$2:$U$90,MATCH(Results!V$1,Experiment!$A$1:$U$1,0),FALSE)</f>
        <v>4</v>
      </c>
      <c r="W1667" s="3">
        <f>VLOOKUP($F1667,Experiment!$A$2:$U$90,MATCH(Results!W$1,Experiment!$A$1:$U$1,0),FALSE)</f>
        <v>0.25</v>
      </c>
      <c r="X1667" s="3">
        <f>VLOOKUP($F1667,Experiment!$A$2:$U$90,MATCH(Results!X$1,Experiment!$A$1:$U$1,0),FALSE)</f>
        <v>0.75</v>
      </c>
      <c r="Y1667" s="2">
        <f>VLOOKUP($F1667,Experiment!$A$2:$U$90,MATCH(Results!Y$1,Experiment!$A$1:$U$1,0),FALSE)</f>
        <v>1</v>
      </c>
      <c r="Z1667" s="3">
        <f>VLOOKUP($F1667,Experiment!$A$2:$U$90,MATCH(Results!Z$1,Experiment!$A$1:$U$1,0),FALSE)</f>
        <v>0.25</v>
      </c>
      <c r="AA1667" s="3">
        <f>VLOOKUP($F1667,Experiment!$A$2:$U$90,MATCH(Results!AA$1,Experiment!$A$1:$U$1,0),FALSE)</f>
        <v>0.5</v>
      </c>
      <c r="AB1667" s="3">
        <f>VLOOKUP($F1667,Experiment!$A$2:$U$90,MATCH(Results!AB$1,Experiment!$A$1:$U$1,0),FALSE)</f>
        <v>0.375</v>
      </c>
      <c r="AC1667" s="3">
        <f>VLOOKUP($F1667,Experiment!$A$2:$U$90,MATCH(Results!AC$1,Experiment!$A$1:$U$1,0),FALSE)</f>
        <v>0.625</v>
      </c>
      <c r="AD1667" s="2">
        <f>VLOOKUP($F1667,Experiment!$A$2:$U$90,MATCH(Results!AD$1,Experiment!$A$1:$U$1,0),FALSE)</f>
        <v>16.25</v>
      </c>
      <c r="AE1667" s="2">
        <f>VLOOKUP($F1667,Experiment!$A$2:$U$90,MATCH(Results!AE$1,Experiment!$A$1:$U$1,0),FALSE)</f>
        <v>6773.4375</v>
      </c>
      <c r="AF1667" s="2">
        <f>VLOOKUP($F1667,Experiment!$A$2:$U$90,MATCH(Results!AF$1,Experiment!$A$1:$U$1,0),FALSE)</f>
        <v>82.300896106907615</v>
      </c>
      <c r="AG1667" s="3">
        <f>VLOOKUP($F1667,Experiment!$A$2:$W$90,MATCH(Results!AG$1,Experiment!$A$1:$W$1,0),FALSE)</f>
        <v>1</v>
      </c>
      <c r="AH1667" s="3">
        <f>VLOOKUP($F1667,Experiment!$A$2:$W$90,MATCH(Results!AH$1,Experiment!$A$1:$W$1,0),FALSE)</f>
        <v>0.625</v>
      </c>
      <c r="AI1667" s="3">
        <f>VLOOKUP($F1667,Experiment!$A$2:$X$90,MATCH(Results!AI$1,Experiment!$A$1:$X$1,0),FALSE)</f>
        <v>0.375</v>
      </c>
      <c r="AJ1667" s="2">
        <f>Table1[[#This Row],[Gain]]^Table1[[#This Row],[θ]]</f>
        <v>80</v>
      </c>
      <c r="AK1667" s="2">
        <f>-Table1[[#This Row],[λ]]*-Table1[[#This Row],[Loss]]^Table1[[#This Row],[θ]]</f>
        <v>180</v>
      </c>
      <c r="AL1667" s="2">
        <f>Table1[[#This Row],[v_n_w_g]]-Table1[[#This Row],[v_n_w_l]]</f>
        <v>-100</v>
      </c>
      <c r="AM1667" s="2">
        <f>IF(Table1[[#This Row],[diff_v]]&gt;=1,1,0)</f>
        <v>0</v>
      </c>
    </row>
    <row r="1668" spans="1:39" hidden="1" x14ac:dyDescent="0.3">
      <c r="A1668">
        <v>50</v>
      </c>
      <c r="B1668" t="s">
        <v>48</v>
      </c>
      <c r="C1668" s="22">
        <f>VLOOKUP(Table1[[#This Row],[Subject]],'Subject Profile'!$A$2:$E$8,4,FALSE)</f>
        <v>1</v>
      </c>
      <c r="D1668" s="22">
        <f>VLOOKUP(Table1[[#This Row],[Subject]],'Subject Profile'!$A$2:$E$8,5,FALSE)</f>
        <v>-2</v>
      </c>
      <c r="E1668" t="s">
        <v>110</v>
      </c>
      <c r="F1668" t="s">
        <v>94</v>
      </c>
      <c r="G1668" t="s">
        <v>5</v>
      </c>
      <c r="H1668">
        <f>IF(Table1[[#This Row],[decision]]="accept",1,0)</f>
        <v>0</v>
      </c>
      <c r="I1668">
        <v>0</v>
      </c>
      <c r="J1668">
        <v>440</v>
      </c>
      <c r="K1668">
        <v>1665042478</v>
      </c>
      <c r="L1668">
        <v>3</v>
      </c>
      <c r="M1668" t="str">
        <f>VLOOKUP($F1668,Experiment!$A$2:$U$90,MATCH(Results!M$1,Experiment!$A$1:$U$1,0)+1,FALSE)</f>
        <v>I</v>
      </c>
      <c r="N1668">
        <f>IF(Table1[[#This Row],[Impact]]="I",0,1)</f>
        <v>0</v>
      </c>
      <c r="O1668" s="2">
        <f>VLOOKUP($F1668,Experiment!$A$2:$U$90,MATCH(Results!O$1,Experiment!$A$1:$U$1,0),FALSE)</f>
        <v>-90</v>
      </c>
      <c r="P1668" s="3">
        <f>VLOOKUP($F1668,Experiment!$A$2:$U$90,MATCH(Results!P$1,Experiment!$A$1:$U$1,0),FALSE)</f>
        <v>0.5</v>
      </c>
      <c r="Q1668" s="2">
        <f>VLOOKUP($F1668,Experiment!$A$2:$U$90,MATCH(Results!Q$1,Experiment!$A$1:$U$1,0),FALSE)</f>
        <v>90</v>
      </c>
      <c r="R1668" s="3">
        <f>VLOOKUP($F1668,Experiment!$A$2:$U$90,MATCH(Results!R$1,Experiment!$A$1:$U$1,0),FALSE)</f>
        <v>0.5</v>
      </c>
      <c r="S1668" s="2">
        <f>VLOOKUP($F1668,Experiment!$A$2:$U$90,MATCH(Results!S$1,Experiment!$A$1:$U$1,0),FALSE)</f>
        <v>0</v>
      </c>
      <c r="T1668" s="2">
        <f>VLOOKUP($F1668,Experiment!$A$2:$U$90,MATCH(Results!T$1,Experiment!$A$1:$U$1,0),FALSE)</f>
        <v>8100</v>
      </c>
      <c r="U1668" s="2">
        <f>VLOOKUP($F1668,Experiment!$A$2:$U$90,MATCH(Results!U$1,Experiment!$A$1:$U$1,0),FALSE)</f>
        <v>90</v>
      </c>
      <c r="V1668" s="2">
        <f>VLOOKUP($F1668,Experiment!$A$2:$U$90,MATCH(Results!V$1,Experiment!$A$1:$U$1,0),FALSE)</f>
        <v>2</v>
      </c>
      <c r="W1668" s="3">
        <f>VLOOKUP($F1668,Experiment!$A$2:$U$90,MATCH(Results!W$1,Experiment!$A$1:$U$1,0),FALSE)</f>
        <v>0.25</v>
      </c>
      <c r="X1668" s="3">
        <f>VLOOKUP($F1668,Experiment!$A$2:$U$90,MATCH(Results!X$1,Experiment!$A$1:$U$1,0),FALSE)</f>
        <v>0.75</v>
      </c>
      <c r="Y1668" s="2">
        <f>VLOOKUP($F1668,Experiment!$A$2:$U$90,MATCH(Results!Y$1,Experiment!$A$1:$U$1,0),FALSE)</f>
        <v>2</v>
      </c>
      <c r="Z1668" s="3">
        <f>VLOOKUP($F1668,Experiment!$A$2:$U$90,MATCH(Results!Z$1,Experiment!$A$1:$U$1,0),FALSE)</f>
        <v>0.5</v>
      </c>
      <c r="AA1668" s="3">
        <f>VLOOKUP($F1668,Experiment!$A$2:$U$90,MATCH(Results!AA$1,Experiment!$A$1:$U$1,0),FALSE)</f>
        <v>0.25</v>
      </c>
      <c r="AB1668" s="3">
        <f>VLOOKUP($F1668,Experiment!$A$2:$U$90,MATCH(Results!AB$1,Experiment!$A$1:$U$1,0),FALSE)</f>
        <v>0.625</v>
      </c>
      <c r="AC1668" s="3">
        <f>VLOOKUP($F1668,Experiment!$A$2:$U$90,MATCH(Results!AC$1,Experiment!$A$1:$U$1,0),FALSE)</f>
        <v>0.375</v>
      </c>
      <c r="AD1668" s="2">
        <f>VLOOKUP($F1668,Experiment!$A$2:$U$90,MATCH(Results!AD$1,Experiment!$A$1:$U$1,0),FALSE)</f>
        <v>-22.5</v>
      </c>
      <c r="AE1668" s="2">
        <f>VLOOKUP($F1668,Experiment!$A$2:$U$90,MATCH(Results!AE$1,Experiment!$A$1:$U$1,0),FALSE)</f>
        <v>7593.75</v>
      </c>
      <c r="AF1668" s="2">
        <f>VLOOKUP($F1668,Experiment!$A$2:$U$90,MATCH(Results!AF$1,Experiment!$A$1:$U$1,0),FALSE)</f>
        <v>87.142125289666879</v>
      </c>
      <c r="AG1668" s="3">
        <f>VLOOKUP($F1668,Experiment!$A$2:$W$90,MATCH(Results!AG$1,Experiment!$A$1:$W$1,0),FALSE)</f>
        <v>0.82730419370997643</v>
      </c>
      <c r="AH1668" s="3">
        <f>VLOOKUP($F1668,Experiment!$A$2:$W$90,MATCH(Results!AH$1,Experiment!$A$1:$W$1,0),FALSE)</f>
        <v>0.38648875795104182</v>
      </c>
      <c r="AI1668" s="3">
        <f>VLOOKUP($F1668,Experiment!$A$2:$X$90,MATCH(Results!AI$1,Experiment!$A$1:$X$1,0),FALSE)</f>
        <v>0.61351124204895813</v>
      </c>
      <c r="AJ1668" s="2">
        <f>Table1[[#This Row],[Gain]]^Table1[[#This Row],[θ]]</f>
        <v>90</v>
      </c>
      <c r="AK1668" s="2">
        <f>-Table1[[#This Row],[λ]]*-Table1[[#This Row],[Loss]]^Table1[[#This Row],[θ]]</f>
        <v>180</v>
      </c>
      <c r="AL1668" s="2">
        <f>Table1[[#This Row],[v_n_w_g]]-Table1[[#This Row],[v_n_w_l]]</f>
        <v>-90</v>
      </c>
      <c r="AM1668" s="2">
        <f>IF(Table1[[#This Row],[diff_v]]&gt;=1,1,0)</f>
        <v>0</v>
      </c>
    </row>
    <row r="1669" spans="1:39" hidden="1" x14ac:dyDescent="0.3">
      <c r="A1669">
        <v>51</v>
      </c>
      <c r="B1669" t="s">
        <v>48</v>
      </c>
      <c r="C1669" s="22">
        <f>VLOOKUP(Table1[[#This Row],[Subject]],'Subject Profile'!$A$2:$E$8,4,FALSE)</f>
        <v>1</v>
      </c>
      <c r="D1669" s="22">
        <f>VLOOKUP(Table1[[#This Row],[Subject]],'Subject Profile'!$A$2:$E$8,5,FALSE)</f>
        <v>-2</v>
      </c>
      <c r="E1669" t="s">
        <v>110</v>
      </c>
      <c r="F1669" t="s">
        <v>55</v>
      </c>
      <c r="G1669" t="s">
        <v>56</v>
      </c>
      <c r="H1669">
        <f>IF(Table1[[#This Row],[decision]]="accept",1,0)</f>
        <v>0</v>
      </c>
      <c r="I1669">
        <v>0</v>
      </c>
      <c r="J1669">
        <v>440</v>
      </c>
      <c r="K1669">
        <v>1665042482</v>
      </c>
      <c r="L1669">
        <v>4</v>
      </c>
      <c r="M1669" t="str">
        <f>VLOOKUP($F1669,Experiment!$A$2:$U$90,MATCH(Results!M$1,Experiment!$A$1:$U$1,0)+1,FALSE)</f>
        <v>R</v>
      </c>
      <c r="N1669">
        <f>IF(Table1[[#This Row],[Impact]]="I",0,1)</f>
        <v>1</v>
      </c>
      <c r="O1669" s="2">
        <f>VLOOKUP($F1669,Experiment!$A$2:$U$90,MATCH(Results!O$1,Experiment!$A$1:$U$1,0),FALSE)</f>
        <v>0</v>
      </c>
      <c r="P1669" s="3">
        <f>VLOOKUP($F1669,Experiment!$A$2:$U$90,MATCH(Results!P$1,Experiment!$A$1:$U$1,0),FALSE)</f>
        <v>0</v>
      </c>
      <c r="Q1669" s="2">
        <f>VLOOKUP($F1669,Experiment!$A$2:$U$90,MATCH(Results!Q$1,Experiment!$A$1:$U$1,0),FALSE)</f>
        <v>0</v>
      </c>
      <c r="R1669" s="3">
        <f>VLOOKUP($F1669,Experiment!$A$2:$U$90,MATCH(Results!R$1,Experiment!$A$1:$U$1,0),FALSE)</f>
        <v>0</v>
      </c>
      <c r="S1669" s="2">
        <f>VLOOKUP($F1669,Experiment!$A$2:$U$90,MATCH(Results!S$1,Experiment!$A$1:$U$1,0),FALSE)</f>
        <v>0</v>
      </c>
      <c r="T1669" s="2">
        <f>VLOOKUP($F1669,Experiment!$A$2:$U$90,MATCH(Results!T$1,Experiment!$A$1:$U$1,0),FALSE)</f>
        <v>0</v>
      </c>
      <c r="U1669" s="2">
        <f>VLOOKUP($F1669,Experiment!$A$2:$U$90,MATCH(Results!U$1,Experiment!$A$1:$U$1,0),FALSE)</f>
        <v>0</v>
      </c>
      <c r="V1669" s="2">
        <f>VLOOKUP($F1669,Experiment!$A$2:$U$90,MATCH(Results!V$1,Experiment!$A$1:$U$1,0),FALSE)</f>
        <v>0</v>
      </c>
      <c r="W1669" s="3">
        <f>VLOOKUP($F1669,Experiment!$A$2:$U$90,MATCH(Results!W$1,Experiment!$A$1:$U$1,0),FALSE)</f>
        <v>0</v>
      </c>
      <c r="X1669" s="3">
        <f>VLOOKUP($F1669,Experiment!$A$2:$U$90,MATCH(Results!X$1,Experiment!$A$1:$U$1,0),FALSE)</f>
        <v>0</v>
      </c>
      <c r="Y1669" s="2">
        <f>VLOOKUP($F1669,Experiment!$A$2:$U$90,MATCH(Results!Y$1,Experiment!$A$1:$U$1,0),FALSE)</f>
        <v>0</v>
      </c>
      <c r="Z1669" s="3">
        <f>VLOOKUP($F1669,Experiment!$A$2:$U$90,MATCH(Results!Z$1,Experiment!$A$1:$U$1,0),FALSE)</f>
        <v>0</v>
      </c>
      <c r="AA1669" s="3">
        <f>VLOOKUP($F1669,Experiment!$A$2:$U$90,MATCH(Results!AA$1,Experiment!$A$1:$U$1,0),FALSE)</f>
        <v>0</v>
      </c>
      <c r="AB1669" s="3">
        <f>VLOOKUP($F1669,Experiment!$A$2:$U$90,MATCH(Results!AB$1,Experiment!$A$1:$U$1,0),FALSE)</f>
        <v>0</v>
      </c>
      <c r="AC1669" s="3">
        <f>VLOOKUP($F1669,Experiment!$A$2:$U$90,MATCH(Results!AC$1,Experiment!$A$1:$U$1,0),FALSE)</f>
        <v>0</v>
      </c>
      <c r="AD1669" s="2">
        <f>VLOOKUP($F1669,Experiment!$A$2:$U$90,MATCH(Results!AD$1,Experiment!$A$1:$U$1,0),FALSE)</f>
        <v>0</v>
      </c>
      <c r="AE1669" s="2">
        <f>VLOOKUP($F1669,Experiment!$A$2:$U$90,MATCH(Results!AE$1,Experiment!$A$1:$U$1,0),FALSE)</f>
        <v>0</v>
      </c>
      <c r="AF1669" s="2">
        <f>VLOOKUP($F1669,Experiment!$A$2:$U$90,MATCH(Results!AF$1,Experiment!$A$1:$U$1,0),FALSE)</f>
        <v>0</v>
      </c>
      <c r="AG1669" s="2"/>
      <c r="AH1669" s="3">
        <f>VLOOKUP($F1669,Experiment!$A$2:$W$90,MATCH(Results!AH$1,Experiment!$A$1:$W$1,0),FALSE)</f>
        <v>0</v>
      </c>
      <c r="AI1669" s="2">
        <f>VLOOKUP($F1669,Experiment!$A$2:$X$90,MATCH(Results!AI$1,Experiment!$A$1:$X$1,0),FALSE)</f>
        <v>0</v>
      </c>
      <c r="AJ1669" s="2">
        <f>Table1[[#This Row],[Gain]]^Table1[[#This Row],[θ]]</f>
        <v>0</v>
      </c>
      <c r="AK1669" s="2">
        <f>-Table1[[#This Row],[λ]]*-Table1[[#This Row],[Loss]]^Table1[[#This Row],[θ]]</f>
        <v>0</v>
      </c>
      <c r="AL1669" s="2">
        <f>Table1[[#This Row],[v_n_w_g]]-Table1[[#This Row],[v_n_w_l]]</f>
        <v>0</v>
      </c>
      <c r="AM1669" s="2">
        <f>IF(Table1[[#This Row],[diff_v]]&gt;=1,1,0)</f>
        <v>0</v>
      </c>
    </row>
    <row r="1670" spans="1:39" hidden="1" x14ac:dyDescent="0.3">
      <c r="A1670">
        <v>52</v>
      </c>
      <c r="B1670" t="s">
        <v>48</v>
      </c>
      <c r="C1670" s="22">
        <f>VLOOKUP(Table1[[#This Row],[Subject]],'Subject Profile'!$A$2:$E$8,4,FALSE)</f>
        <v>1</v>
      </c>
      <c r="D1670" s="22">
        <f>VLOOKUP(Table1[[#This Row],[Subject]],'Subject Profile'!$A$2:$E$8,5,FALSE)</f>
        <v>-2</v>
      </c>
      <c r="E1670" t="s">
        <v>110</v>
      </c>
      <c r="F1670" t="s">
        <v>69</v>
      </c>
      <c r="G1670" t="s">
        <v>113</v>
      </c>
      <c r="H1670">
        <f>IF(Table1[[#This Row],[decision]]="accept",1,0)</f>
        <v>0</v>
      </c>
      <c r="I1670">
        <v>0</v>
      </c>
      <c r="J1670">
        <v>440</v>
      </c>
      <c r="K1670">
        <v>1665042490</v>
      </c>
      <c r="L1670">
        <v>8</v>
      </c>
      <c r="M1670" t="str">
        <f>VLOOKUP($F1670,Experiment!$A$2:$U$90,MATCH(Results!M$1,Experiment!$A$1:$U$1,0)+1,FALSE)</f>
        <v>I</v>
      </c>
      <c r="N1670">
        <f>IF(Table1[[#This Row],[Impact]]="I",0,1)</f>
        <v>0</v>
      </c>
      <c r="O1670" s="2">
        <f>VLOOKUP($F1670,Experiment!$A$2:$U$90,MATCH(Results!O$1,Experiment!$A$1:$U$1,0),FALSE)</f>
        <v>-50</v>
      </c>
      <c r="P1670" s="3">
        <f>VLOOKUP($F1670,Experiment!$A$2:$U$90,MATCH(Results!P$1,Experiment!$A$1:$U$1,0),FALSE)</f>
        <v>0.5</v>
      </c>
      <c r="Q1670" s="2">
        <f>VLOOKUP($F1670,Experiment!$A$2:$U$90,MATCH(Results!Q$1,Experiment!$A$1:$U$1,0),FALSE)</f>
        <v>50</v>
      </c>
      <c r="R1670" s="3">
        <f>VLOOKUP($F1670,Experiment!$A$2:$U$90,MATCH(Results!R$1,Experiment!$A$1:$U$1,0),FALSE)</f>
        <v>0.5</v>
      </c>
      <c r="S1670" s="2">
        <f>VLOOKUP($F1670,Experiment!$A$2:$U$90,MATCH(Results!S$1,Experiment!$A$1:$U$1,0),FALSE)</f>
        <v>0</v>
      </c>
      <c r="T1670" s="2">
        <f>VLOOKUP($F1670,Experiment!$A$2:$U$90,MATCH(Results!T$1,Experiment!$A$1:$U$1,0),FALSE)</f>
        <v>2500</v>
      </c>
      <c r="U1670" s="2">
        <f>VLOOKUP($F1670,Experiment!$A$2:$U$90,MATCH(Results!U$1,Experiment!$A$1:$U$1,0),FALSE)</f>
        <v>50</v>
      </c>
      <c r="V1670" s="2">
        <f>VLOOKUP($F1670,Experiment!$A$2:$U$90,MATCH(Results!V$1,Experiment!$A$1:$U$1,0),FALSE)</f>
        <v>4</v>
      </c>
      <c r="W1670" s="3">
        <f>VLOOKUP($F1670,Experiment!$A$2:$U$90,MATCH(Results!W$1,Experiment!$A$1:$U$1,0),FALSE)</f>
        <v>0.25</v>
      </c>
      <c r="X1670" s="3">
        <f>VLOOKUP($F1670,Experiment!$A$2:$U$90,MATCH(Results!X$1,Experiment!$A$1:$U$1,0),FALSE)</f>
        <v>0.75</v>
      </c>
      <c r="Y1670" s="2">
        <f>VLOOKUP($F1670,Experiment!$A$2:$U$90,MATCH(Results!Y$1,Experiment!$A$1:$U$1,0),FALSE)</f>
        <v>1</v>
      </c>
      <c r="Z1670" s="3">
        <f>VLOOKUP($F1670,Experiment!$A$2:$U$90,MATCH(Results!Z$1,Experiment!$A$1:$U$1,0),FALSE)</f>
        <v>0.25</v>
      </c>
      <c r="AA1670" s="3">
        <f>VLOOKUP($F1670,Experiment!$A$2:$U$90,MATCH(Results!AA$1,Experiment!$A$1:$U$1,0),FALSE)</f>
        <v>0.5</v>
      </c>
      <c r="AB1670" s="3">
        <f>VLOOKUP($F1670,Experiment!$A$2:$U$90,MATCH(Results!AB$1,Experiment!$A$1:$U$1,0),FALSE)</f>
        <v>0.375</v>
      </c>
      <c r="AC1670" s="3">
        <f>VLOOKUP($F1670,Experiment!$A$2:$U$90,MATCH(Results!AC$1,Experiment!$A$1:$U$1,0),FALSE)</f>
        <v>0.625</v>
      </c>
      <c r="AD1670" s="2">
        <f>VLOOKUP($F1670,Experiment!$A$2:$U$90,MATCH(Results!AD$1,Experiment!$A$1:$U$1,0),FALSE)</f>
        <v>12.5</v>
      </c>
      <c r="AE1670" s="2">
        <f>VLOOKUP($F1670,Experiment!$A$2:$U$90,MATCH(Results!AE$1,Experiment!$A$1:$U$1,0),FALSE)</f>
        <v>2343.75</v>
      </c>
      <c r="AF1670" s="2">
        <f>VLOOKUP($F1670,Experiment!$A$2:$U$90,MATCH(Results!AF$1,Experiment!$A$1:$U$1,0),FALSE)</f>
        <v>48.412291827592711</v>
      </c>
      <c r="AG1670" s="3">
        <f>VLOOKUP($F1670,Experiment!$A$2:$W$90,MATCH(Results!AG$1,Experiment!$A$1:$W$1,0),FALSE)</f>
        <v>1</v>
      </c>
      <c r="AH1670" s="3">
        <f>VLOOKUP($F1670,Experiment!$A$2:$W$90,MATCH(Results!AH$1,Experiment!$A$1:$W$1,0),FALSE)</f>
        <v>0.625</v>
      </c>
      <c r="AI1670" s="3">
        <f>VLOOKUP($F1670,Experiment!$A$2:$X$90,MATCH(Results!AI$1,Experiment!$A$1:$X$1,0),FALSE)</f>
        <v>0.375</v>
      </c>
      <c r="AJ1670" s="2">
        <f>Table1[[#This Row],[Gain]]^Table1[[#This Row],[θ]]</f>
        <v>50</v>
      </c>
      <c r="AK1670" s="2">
        <f>-Table1[[#This Row],[λ]]*-Table1[[#This Row],[Loss]]^Table1[[#This Row],[θ]]</f>
        <v>100</v>
      </c>
      <c r="AL1670" s="2">
        <f>Table1[[#This Row],[v_n_w_g]]-Table1[[#This Row],[v_n_w_l]]</f>
        <v>-50</v>
      </c>
      <c r="AM1670" s="2">
        <f>IF(Table1[[#This Row],[diff_v]]&gt;=1,1,0)</f>
        <v>0</v>
      </c>
    </row>
    <row r="1671" spans="1:39" hidden="1" x14ac:dyDescent="0.3">
      <c r="A1671">
        <v>53</v>
      </c>
      <c r="B1671" t="s">
        <v>48</v>
      </c>
      <c r="C1671" s="22">
        <f>VLOOKUP(Table1[[#This Row],[Subject]],'Subject Profile'!$A$2:$E$8,4,FALSE)</f>
        <v>1</v>
      </c>
      <c r="D1671" s="22">
        <f>VLOOKUP(Table1[[#This Row],[Subject]],'Subject Profile'!$A$2:$E$8,5,FALSE)</f>
        <v>-2</v>
      </c>
      <c r="E1671" t="s">
        <v>110</v>
      </c>
      <c r="F1671" t="s">
        <v>52</v>
      </c>
      <c r="G1671" t="s">
        <v>7</v>
      </c>
      <c r="H1671">
        <f>IF(Table1[[#This Row],[decision]]="accept",1,0)</f>
        <v>1</v>
      </c>
      <c r="I1671">
        <v>-10</v>
      </c>
      <c r="J1671">
        <v>430</v>
      </c>
      <c r="K1671">
        <v>1665042498</v>
      </c>
      <c r="L1671">
        <v>8</v>
      </c>
      <c r="M1671" t="str">
        <f>VLOOKUP($F1671,Experiment!$A$2:$U$90,MATCH(Results!M$1,Experiment!$A$1:$U$1,0)+1,FALSE)</f>
        <v>I</v>
      </c>
      <c r="N1671">
        <f>IF(Table1[[#This Row],[Impact]]="I",0,1)</f>
        <v>0</v>
      </c>
      <c r="O1671" s="2">
        <f>VLOOKUP($F1671,Experiment!$A$2:$U$90,MATCH(Results!O$1,Experiment!$A$1:$U$1,0),FALSE)</f>
        <v>-10</v>
      </c>
      <c r="P1671" s="3">
        <f>VLOOKUP($F1671,Experiment!$A$2:$U$90,MATCH(Results!P$1,Experiment!$A$1:$U$1,0),FALSE)</f>
        <v>0.5</v>
      </c>
      <c r="Q1671" s="2">
        <f>VLOOKUP($F1671,Experiment!$A$2:$U$90,MATCH(Results!Q$1,Experiment!$A$1:$U$1,0),FALSE)</f>
        <v>10</v>
      </c>
      <c r="R1671" s="3">
        <f>VLOOKUP($F1671,Experiment!$A$2:$U$90,MATCH(Results!R$1,Experiment!$A$1:$U$1,0),FALSE)</f>
        <v>0.5</v>
      </c>
      <c r="S1671" s="2">
        <f>VLOOKUP($F1671,Experiment!$A$2:$U$90,MATCH(Results!S$1,Experiment!$A$1:$U$1,0),FALSE)</f>
        <v>0</v>
      </c>
      <c r="T1671" s="2">
        <f>VLOOKUP($F1671,Experiment!$A$2:$U$90,MATCH(Results!T$1,Experiment!$A$1:$U$1,0),FALSE)</f>
        <v>100</v>
      </c>
      <c r="U1671" s="2">
        <f>VLOOKUP($F1671,Experiment!$A$2:$U$90,MATCH(Results!U$1,Experiment!$A$1:$U$1,0),FALSE)</f>
        <v>10</v>
      </c>
      <c r="V1671" s="2">
        <f>VLOOKUP($F1671,Experiment!$A$2:$U$90,MATCH(Results!V$1,Experiment!$A$1:$U$1,0),FALSE)</f>
        <v>4</v>
      </c>
      <c r="W1671" s="3">
        <f>VLOOKUP($F1671,Experiment!$A$2:$U$90,MATCH(Results!W$1,Experiment!$A$1:$U$1,0),FALSE)</f>
        <v>0.25</v>
      </c>
      <c r="X1671" s="3">
        <f>VLOOKUP($F1671,Experiment!$A$2:$U$90,MATCH(Results!X$1,Experiment!$A$1:$U$1,0),FALSE)</f>
        <v>0.75</v>
      </c>
      <c r="Y1671" s="2">
        <f>VLOOKUP($F1671,Experiment!$A$2:$U$90,MATCH(Results!Y$1,Experiment!$A$1:$U$1,0),FALSE)</f>
        <v>1</v>
      </c>
      <c r="Z1671" s="3">
        <f>VLOOKUP($F1671,Experiment!$A$2:$U$90,MATCH(Results!Z$1,Experiment!$A$1:$U$1,0),FALSE)</f>
        <v>0.25</v>
      </c>
      <c r="AA1671" s="3">
        <f>VLOOKUP($F1671,Experiment!$A$2:$U$90,MATCH(Results!AA$1,Experiment!$A$1:$U$1,0),FALSE)</f>
        <v>0.5</v>
      </c>
      <c r="AB1671" s="3">
        <f>VLOOKUP($F1671,Experiment!$A$2:$U$90,MATCH(Results!AB$1,Experiment!$A$1:$U$1,0),FALSE)</f>
        <v>0.375</v>
      </c>
      <c r="AC1671" s="3">
        <f>VLOOKUP($F1671,Experiment!$A$2:$U$90,MATCH(Results!AC$1,Experiment!$A$1:$U$1,0),FALSE)</f>
        <v>0.625</v>
      </c>
      <c r="AD1671" s="2">
        <f>VLOOKUP($F1671,Experiment!$A$2:$U$90,MATCH(Results!AD$1,Experiment!$A$1:$U$1,0),FALSE)</f>
        <v>2.5</v>
      </c>
      <c r="AE1671" s="2">
        <f>VLOOKUP($F1671,Experiment!$A$2:$U$90,MATCH(Results!AE$1,Experiment!$A$1:$U$1,0),FALSE)</f>
        <v>93.75</v>
      </c>
      <c r="AF1671" s="2">
        <f>VLOOKUP($F1671,Experiment!$A$2:$U$90,MATCH(Results!AF$1,Experiment!$A$1:$U$1,0),FALSE)</f>
        <v>9.6824583655185421</v>
      </c>
      <c r="AG1671" s="3">
        <f>VLOOKUP($F1671,Experiment!$A$2:$W$90,MATCH(Results!AG$1,Experiment!$A$1:$W$1,0),FALSE)</f>
        <v>1</v>
      </c>
      <c r="AH1671" s="3">
        <f>VLOOKUP($F1671,Experiment!$A$2:$W$90,MATCH(Results!AH$1,Experiment!$A$1:$W$1,0),FALSE)</f>
        <v>0.625</v>
      </c>
      <c r="AI1671" s="3">
        <f>VLOOKUP($F1671,Experiment!$A$2:$X$90,MATCH(Results!AI$1,Experiment!$A$1:$X$1,0),FALSE)</f>
        <v>0.375</v>
      </c>
      <c r="AJ1671" s="2">
        <f>Table1[[#This Row],[Gain]]^Table1[[#This Row],[θ]]</f>
        <v>10</v>
      </c>
      <c r="AK1671" s="2">
        <f>-Table1[[#This Row],[λ]]*-Table1[[#This Row],[Loss]]^Table1[[#This Row],[θ]]</f>
        <v>20</v>
      </c>
      <c r="AL1671" s="2">
        <f>Table1[[#This Row],[v_n_w_g]]-Table1[[#This Row],[v_n_w_l]]</f>
        <v>-10</v>
      </c>
      <c r="AM1671" s="2">
        <f>IF(Table1[[#This Row],[diff_v]]&gt;=1,1,0)</f>
        <v>0</v>
      </c>
    </row>
    <row r="1672" spans="1:39" hidden="1" x14ac:dyDescent="0.3">
      <c r="A1672">
        <v>54</v>
      </c>
      <c r="B1672" t="s">
        <v>48</v>
      </c>
      <c r="C1672" s="22">
        <f>VLOOKUP(Table1[[#This Row],[Subject]],'Subject Profile'!$A$2:$E$8,4,FALSE)</f>
        <v>1</v>
      </c>
      <c r="D1672" s="22">
        <f>VLOOKUP(Table1[[#This Row],[Subject]],'Subject Profile'!$A$2:$E$8,5,FALSE)</f>
        <v>-2</v>
      </c>
      <c r="E1672" t="s">
        <v>110</v>
      </c>
      <c r="F1672" t="s">
        <v>104</v>
      </c>
      <c r="G1672" t="s">
        <v>7</v>
      </c>
      <c r="H1672">
        <f>IF(Table1[[#This Row],[decision]]="accept",1,0)</f>
        <v>1</v>
      </c>
      <c r="I1672">
        <v>-10</v>
      </c>
      <c r="J1672">
        <v>420</v>
      </c>
      <c r="K1672">
        <v>1665042505</v>
      </c>
      <c r="L1672">
        <v>7</v>
      </c>
      <c r="M1672" t="str">
        <f>VLOOKUP($F1672,Experiment!$A$2:$U$90,MATCH(Results!M$1,Experiment!$A$1:$U$1,0)+1,FALSE)</f>
        <v>I</v>
      </c>
      <c r="N1672">
        <f>IF(Table1[[#This Row],[Impact]]="I",0,1)</f>
        <v>0</v>
      </c>
      <c r="O1672" s="2">
        <f>VLOOKUP($F1672,Experiment!$A$2:$U$90,MATCH(Results!O$1,Experiment!$A$1:$U$1,0),FALSE)</f>
        <v>-10</v>
      </c>
      <c r="P1672" s="3">
        <f>VLOOKUP($F1672,Experiment!$A$2:$U$90,MATCH(Results!P$1,Experiment!$A$1:$U$1,0),FALSE)</f>
        <v>0.5</v>
      </c>
      <c r="Q1672" s="2">
        <f>VLOOKUP($F1672,Experiment!$A$2:$U$90,MATCH(Results!Q$1,Experiment!$A$1:$U$1,0),FALSE)</f>
        <v>10</v>
      </c>
      <c r="R1672" s="3">
        <f>VLOOKUP($F1672,Experiment!$A$2:$U$90,MATCH(Results!R$1,Experiment!$A$1:$U$1,0),FALSE)</f>
        <v>0.5</v>
      </c>
      <c r="S1672" s="2">
        <f>VLOOKUP($F1672,Experiment!$A$2:$U$90,MATCH(Results!S$1,Experiment!$A$1:$U$1,0),FALSE)</f>
        <v>0</v>
      </c>
      <c r="T1672" s="2">
        <f>VLOOKUP($F1672,Experiment!$A$2:$U$90,MATCH(Results!T$1,Experiment!$A$1:$U$1,0),FALSE)</f>
        <v>100</v>
      </c>
      <c r="U1672" s="2">
        <f>VLOOKUP($F1672,Experiment!$A$2:$U$90,MATCH(Results!U$1,Experiment!$A$1:$U$1,0),FALSE)</f>
        <v>10</v>
      </c>
      <c r="V1672" s="2">
        <f>VLOOKUP($F1672,Experiment!$A$2:$U$90,MATCH(Results!V$1,Experiment!$A$1:$U$1,0),FALSE)</f>
        <v>2</v>
      </c>
      <c r="W1672" s="3">
        <f>VLOOKUP($F1672,Experiment!$A$2:$U$90,MATCH(Results!W$1,Experiment!$A$1:$U$1,0),FALSE)</f>
        <v>0.25</v>
      </c>
      <c r="X1672" s="3">
        <f>VLOOKUP($F1672,Experiment!$A$2:$U$90,MATCH(Results!X$1,Experiment!$A$1:$U$1,0),FALSE)</f>
        <v>0.75</v>
      </c>
      <c r="Y1672" s="2">
        <f>VLOOKUP($F1672,Experiment!$A$2:$U$90,MATCH(Results!Y$1,Experiment!$A$1:$U$1,0),FALSE)</f>
        <v>1</v>
      </c>
      <c r="Z1672" s="3">
        <f>VLOOKUP($F1672,Experiment!$A$2:$U$90,MATCH(Results!Z$1,Experiment!$A$1:$U$1,0),FALSE)</f>
        <v>0.25</v>
      </c>
      <c r="AA1672" s="3">
        <f>VLOOKUP($F1672,Experiment!$A$2:$U$90,MATCH(Results!AA$1,Experiment!$A$1:$U$1,0),FALSE)</f>
        <v>0.5</v>
      </c>
      <c r="AB1672" s="3">
        <f>VLOOKUP($F1672,Experiment!$A$2:$U$90,MATCH(Results!AB$1,Experiment!$A$1:$U$1,0),FALSE)</f>
        <v>0.375</v>
      </c>
      <c r="AC1672" s="3">
        <f>VLOOKUP($F1672,Experiment!$A$2:$U$90,MATCH(Results!AC$1,Experiment!$A$1:$U$1,0),FALSE)</f>
        <v>0.625</v>
      </c>
      <c r="AD1672" s="2">
        <f>VLOOKUP($F1672,Experiment!$A$2:$U$90,MATCH(Results!AD$1,Experiment!$A$1:$U$1,0),FALSE)</f>
        <v>2.5</v>
      </c>
      <c r="AE1672" s="2">
        <f>VLOOKUP($F1672,Experiment!$A$2:$U$90,MATCH(Results!AE$1,Experiment!$A$1:$U$1,0),FALSE)</f>
        <v>93.75</v>
      </c>
      <c r="AF1672" s="2">
        <f>VLOOKUP($F1672,Experiment!$A$2:$U$90,MATCH(Results!AF$1,Experiment!$A$1:$U$1,0),FALSE)</f>
        <v>9.6824583655185421</v>
      </c>
      <c r="AG1672" s="3">
        <f>VLOOKUP($F1672,Experiment!$A$2:$W$90,MATCH(Results!AG$1,Experiment!$A$1:$W$1,0),FALSE)</f>
        <v>1</v>
      </c>
      <c r="AH1672" s="3">
        <f>VLOOKUP($F1672,Experiment!$A$2:$W$90,MATCH(Results!AH$1,Experiment!$A$1:$W$1,0),FALSE)</f>
        <v>0.625</v>
      </c>
      <c r="AI1672" s="3">
        <f>VLOOKUP($F1672,Experiment!$A$2:$X$90,MATCH(Results!AI$1,Experiment!$A$1:$X$1,0),FALSE)</f>
        <v>0.375</v>
      </c>
      <c r="AJ1672" s="2">
        <f>Table1[[#This Row],[Gain]]^Table1[[#This Row],[θ]]</f>
        <v>10</v>
      </c>
      <c r="AK1672" s="2">
        <f>-Table1[[#This Row],[λ]]*-Table1[[#This Row],[Loss]]^Table1[[#This Row],[θ]]</f>
        <v>20</v>
      </c>
      <c r="AL1672" s="2">
        <f>Table1[[#This Row],[v_n_w_g]]-Table1[[#This Row],[v_n_w_l]]</f>
        <v>-10</v>
      </c>
      <c r="AM1672" s="2">
        <f>IF(Table1[[#This Row],[diff_v]]&gt;=1,1,0)</f>
        <v>0</v>
      </c>
    </row>
    <row r="1673" spans="1:39" hidden="1" x14ac:dyDescent="0.3">
      <c r="A1673">
        <v>55</v>
      </c>
      <c r="B1673" t="s">
        <v>48</v>
      </c>
      <c r="C1673" s="22">
        <f>VLOOKUP(Table1[[#This Row],[Subject]],'Subject Profile'!$A$2:$E$8,4,FALSE)</f>
        <v>1</v>
      </c>
      <c r="D1673" s="22">
        <f>VLOOKUP(Table1[[#This Row],[Subject]],'Subject Profile'!$A$2:$E$8,5,FALSE)</f>
        <v>-2</v>
      </c>
      <c r="E1673" t="s">
        <v>110</v>
      </c>
      <c r="F1673" t="s">
        <v>68</v>
      </c>
      <c r="G1673" t="s">
        <v>5</v>
      </c>
      <c r="H1673">
        <f>IF(Table1[[#This Row],[decision]]="accept",1,0)</f>
        <v>0</v>
      </c>
      <c r="I1673">
        <v>0</v>
      </c>
      <c r="J1673">
        <v>420</v>
      </c>
      <c r="K1673">
        <v>1665042509</v>
      </c>
      <c r="L1673">
        <v>4</v>
      </c>
      <c r="M1673" t="str">
        <f>VLOOKUP($F1673,Experiment!$A$2:$U$90,MATCH(Results!M$1,Experiment!$A$1:$U$1,0)+1,FALSE)</f>
        <v>G</v>
      </c>
      <c r="N1673">
        <f>IF(Table1[[#This Row],[Impact]]="I",0,1)</f>
        <v>1</v>
      </c>
      <c r="O1673" s="2">
        <f>VLOOKUP($F1673,Experiment!$A$2:$U$90,MATCH(Results!O$1,Experiment!$A$1:$U$1,0),FALSE)</f>
        <v>-50</v>
      </c>
      <c r="P1673" s="3">
        <f>VLOOKUP($F1673,Experiment!$A$2:$U$90,MATCH(Results!P$1,Experiment!$A$1:$U$1,0),FALSE)</f>
        <v>0.5</v>
      </c>
      <c r="Q1673" s="2">
        <f>VLOOKUP($F1673,Experiment!$A$2:$U$90,MATCH(Results!Q$1,Experiment!$A$1:$U$1,0),FALSE)</f>
        <v>60</v>
      </c>
      <c r="R1673" s="3">
        <f>VLOOKUP($F1673,Experiment!$A$2:$U$90,MATCH(Results!R$1,Experiment!$A$1:$U$1,0),FALSE)</f>
        <v>0.5</v>
      </c>
      <c r="S1673" s="2">
        <f>VLOOKUP($F1673,Experiment!$A$2:$U$90,MATCH(Results!S$1,Experiment!$A$1:$U$1,0),FALSE)</f>
        <v>5</v>
      </c>
      <c r="T1673" s="2">
        <f>VLOOKUP($F1673,Experiment!$A$2:$U$90,MATCH(Results!T$1,Experiment!$A$1:$U$1,0),FALSE)</f>
        <v>3025</v>
      </c>
      <c r="U1673" s="2">
        <f>VLOOKUP($F1673,Experiment!$A$2:$U$90,MATCH(Results!U$1,Experiment!$A$1:$U$1,0),FALSE)</f>
        <v>55</v>
      </c>
      <c r="V1673" s="2">
        <f>VLOOKUP($F1673,Experiment!$A$2:$U$90,MATCH(Results!V$1,Experiment!$A$1:$U$1,0),FALSE)</f>
        <v>2</v>
      </c>
      <c r="W1673" s="3">
        <f>VLOOKUP($F1673,Experiment!$A$2:$U$90,MATCH(Results!W$1,Experiment!$A$1:$U$1,0),FALSE)</f>
        <v>0.25</v>
      </c>
      <c r="X1673" s="3">
        <f>VLOOKUP($F1673,Experiment!$A$2:$U$90,MATCH(Results!X$1,Experiment!$A$1:$U$1,0),FALSE)</f>
        <v>0.75</v>
      </c>
      <c r="Y1673" s="2">
        <f>VLOOKUP($F1673,Experiment!$A$2:$U$90,MATCH(Results!Y$1,Experiment!$A$1:$U$1,0),FALSE)</f>
        <v>2</v>
      </c>
      <c r="Z1673" s="3">
        <f>VLOOKUP($F1673,Experiment!$A$2:$U$90,MATCH(Results!Z$1,Experiment!$A$1:$U$1,0),FALSE)</f>
        <v>0.5</v>
      </c>
      <c r="AA1673" s="3">
        <f>VLOOKUP($F1673,Experiment!$A$2:$U$90,MATCH(Results!AA$1,Experiment!$A$1:$U$1,0),FALSE)</f>
        <v>0.25</v>
      </c>
      <c r="AB1673" s="3">
        <f>VLOOKUP($F1673,Experiment!$A$2:$U$90,MATCH(Results!AB$1,Experiment!$A$1:$U$1,0),FALSE)</f>
        <v>0.625</v>
      </c>
      <c r="AC1673" s="3">
        <f>VLOOKUP($F1673,Experiment!$A$2:$U$90,MATCH(Results!AC$1,Experiment!$A$1:$U$1,0),FALSE)</f>
        <v>0.375</v>
      </c>
      <c r="AD1673" s="2">
        <f>VLOOKUP($F1673,Experiment!$A$2:$U$90,MATCH(Results!AD$1,Experiment!$A$1:$U$1,0),FALSE)</f>
        <v>-8.75</v>
      </c>
      <c r="AE1673" s="2">
        <f>VLOOKUP($F1673,Experiment!$A$2:$U$90,MATCH(Results!AE$1,Experiment!$A$1:$U$1,0),FALSE)</f>
        <v>2835.9375</v>
      </c>
      <c r="AF1673" s="2">
        <f>VLOOKUP($F1673,Experiment!$A$2:$U$90,MATCH(Results!AF$1,Experiment!$A$1:$U$1,0),FALSE)</f>
        <v>53.253521010351982</v>
      </c>
      <c r="AG1673" s="3">
        <f>VLOOKUP($F1673,Experiment!$A$2:$W$90,MATCH(Results!AG$1,Experiment!$A$1:$W$1,0),FALSE)</f>
        <v>0.82730419370997643</v>
      </c>
      <c r="AH1673" s="3">
        <f>VLOOKUP($F1673,Experiment!$A$2:$W$90,MATCH(Results!AH$1,Experiment!$A$1:$W$1,0),FALSE)</f>
        <v>0.38648875795104182</v>
      </c>
      <c r="AI1673" s="3">
        <f>VLOOKUP($F1673,Experiment!$A$2:$X$90,MATCH(Results!AI$1,Experiment!$A$1:$X$1,0),FALSE)</f>
        <v>0.61351124204895813</v>
      </c>
      <c r="AJ1673" s="2">
        <f>Table1[[#This Row],[Gain]]^Table1[[#This Row],[θ]]</f>
        <v>60</v>
      </c>
      <c r="AK1673" s="2">
        <f>-Table1[[#This Row],[λ]]*-Table1[[#This Row],[Loss]]^Table1[[#This Row],[θ]]</f>
        <v>100</v>
      </c>
      <c r="AL1673" s="2">
        <f>Table1[[#This Row],[v_n_w_g]]-Table1[[#This Row],[v_n_w_l]]</f>
        <v>-40</v>
      </c>
      <c r="AM1673" s="2">
        <f>IF(Table1[[#This Row],[diff_v]]&gt;=1,1,0)</f>
        <v>0</v>
      </c>
    </row>
    <row r="1674" spans="1:39" hidden="1" x14ac:dyDescent="0.3">
      <c r="A1674">
        <v>56</v>
      </c>
      <c r="B1674" t="s">
        <v>48</v>
      </c>
      <c r="C1674" s="22">
        <f>VLOOKUP(Table1[[#This Row],[Subject]],'Subject Profile'!$A$2:$E$8,4,FALSE)</f>
        <v>1</v>
      </c>
      <c r="D1674" s="22">
        <f>VLOOKUP(Table1[[#This Row],[Subject]],'Subject Profile'!$A$2:$E$8,5,FALSE)</f>
        <v>-2</v>
      </c>
      <c r="E1674" t="s">
        <v>110</v>
      </c>
      <c r="F1674" t="s">
        <v>60</v>
      </c>
      <c r="G1674" t="s">
        <v>61</v>
      </c>
      <c r="H1674">
        <f>IF(Table1[[#This Row],[decision]]="accept",1,0)</f>
        <v>0</v>
      </c>
      <c r="I1674">
        <v>0</v>
      </c>
      <c r="J1674">
        <v>420</v>
      </c>
      <c r="K1674">
        <v>1665042511</v>
      </c>
      <c r="L1674">
        <v>2</v>
      </c>
      <c r="M1674" t="str">
        <f>VLOOKUP($F1674,Experiment!$A$2:$U$90,MATCH(Results!M$1,Experiment!$A$1:$U$1,0)+1,FALSE)</f>
        <v>D</v>
      </c>
      <c r="N1674">
        <f>IF(Table1[[#This Row],[Impact]]="I",0,1)</f>
        <v>1</v>
      </c>
      <c r="O1674" s="2">
        <f>VLOOKUP($F1674,Experiment!$A$2:$U$90,MATCH(Results!O$1,Experiment!$A$1:$U$1,0),FALSE)</f>
        <v>0</v>
      </c>
      <c r="P1674" s="3">
        <f>VLOOKUP($F1674,Experiment!$A$2:$U$90,MATCH(Results!P$1,Experiment!$A$1:$U$1,0),FALSE)</f>
        <v>0</v>
      </c>
      <c r="Q1674" s="2">
        <f>VLOOKUP($F1674,Experiment!$A$2:$U$90,MATCH(Results!Q$1,Experiment!$A$1:$U$1,0),FALSE)</f>
        <v>0</v>
      </c>
      <c r="R1674" s="3">
        <f>VLOOKUP($F1674,Experiment!$A$2:$U$90,MATCH(Results!R$1,Experiment!$A$1:$U$1,0),FALSE)</f>
        <v>0</v>
      </c>
      <c r="S1674" s="2">
        <f>VLOOKUP($F1674,Experiment!$A$2:$U$90,MATCH(Results!S$1,Experiment!$A$1:$U$1,0),FALSE)</f>
        <v>0</v>
      </c>
      <c r="T1674" s="2">
        <f>VLOOKUP($F1674,Experiment!$A$2:$U$90,MATCH(Results!T$1,Experiment!$A$1:$U$1,0),FALSE)</f>
        <v>0</v>
      </c>
      <c r="U1674" s="2">
        <f>VLOOKUP($F1674,Experiment!$A$2:$U$90,MATCH(Results!U$1,Experiment!$A$1:$U$1,0),FALSE)</f>
        <v>0</v>
      </c>
      <c r="V1674" s="2">
        <f>VLOOKUP($F1674,Experiment!$A$2:$U$90,MATCH(Results!V$1,Experiment!$A$1:$U$1,0),FALSE)</f>
        <v>0</v>
      </c>
      <c r="W1674" s="3">
        <f>VLOOKUP($F1674,Experiment!$A$2:$U$90,MATCH(Results!W$1,Experiment!$A$1:$U$1,0),FALSE)</f>
        <v>0</v>
      </c>
      <c r="X1674" s="3">
        <f>VLOOKUP($F1674,Experiment!$A$2:$U$90,MATCH(Results!X$1,Experiment!$A$1:$U$1,0),FALSE)</f>
        <v>0</v>
      </c>
      <c r="Y1674" s="2">
        <f>VLOOKUP($F1674,Experiment!$A$2:$U$90,MATCH(Results!Y$1,Experiment!$A$1:$U$1,0),FALSE)</f>
        <v>0</v>
      </c>
      <c r="Z1674" s="3">
        <f>VLOOKUP($F1674,Experiment!$A$2:$U$90,MATCH(Results!Z$1,Experiment!$A$1:$U$1,0),FALSE)</f>
        <v>0</v>
      </c>
      <c r="AA1674" s="3">
        <f>VLOOKUP($F1674,Experiment!$A$2:$U$90,MATCH(Results!AA$1,Experiment!$A$1:$U$1,0),FALSE)</f>
        <v>0</v>
      </c>
      <c r="AB1674" s="3">
        <f>VLOOKUP($F1674,Experiment!$A$2:$U$90,MATCH(Results!AB$1,Experiment!$A$1:$U$1,0),FALSE)</f>
        <v>0</v>
      </c>
      <c r="AC1674" s="3">
        <f>VLOOKUP($F1674,Experiment!$A$2:$U$90,MATCH(Results!AC$1,Experiment!$A$1:$U$1,0),FALSE)</f>
        <v>0</v>
      </c>
      <c r="AD1674" s="2">
        <f>VLOOKUP($F1674,Experiment!$A$2:$U$90,MATCH(Results!AD$1,Experiment!$A$1:$U$1,0),FALSE)</f>
        <v>0</v>
      </c>
      <c r="AE1674" s="2">
        <f>VLOOKUP($F1674,Experiment!$A$2:$U$90,MATCH(Results!AE$1,Experiment!$A$1:$U$1,0),FALSE)</f>
        <v>0</v>
      </c>
      <c r="AF1674" s="2">
        <f>VLOOKUP($F1674,Experiment!$A$2:$U$90,MATCH(Results!AF$1,Experiment!$A$1:$U$1,0),FALSE)</f>
        <v>0</v>
      </c>
      <c r="AG1674" s="2"/>
      <c r="AH1674" s="3">
        <f>VLOOKUP($F1674,Experiment!$A$2:$W$90,MATCH(Results!AH$1,Experiment!$A$1:$W$1,0),FALSE)</f>
        <v>0</v>
      </c>
      <c r="AI1674" s="2">
        <f>VLOOKUP($F1674,Experiment!$A$2:$X$90,MATCH(Results!AI$1,Experiment!$A$1:$X$1,0),FALSE)</f>
        <v>0</v>
      </c>
      <c r="AJ1674" s="2">
        <f>Table1[[#This Row],[Gain]]^Table1[[#This Row],[θ]]</f>
        <v>0</v>
      </c>
      <c r="AK1674" s="2">
        <f>-Table1[[#This Row],[λ]]*-Table1[[#This Row],[Loss]]^Table1[[#This Row],[θ]]</f>
        <v>0</v>
      </c>
      <c r="AL1674" s="2">
        <f>Table1[[#This Row],[v_n_w_g]]-Table1[[#This Row],[v_n_w_l]]</f>
        <v>0</v>
      </c>
      <c r="AM1674" s="2">
        <f>IF(Table1[[#This Row],[diff_v]]&gt;=1,1,0)</f>
        <v>0</v>
      </c>
    </row>
    <row r="1675" spans="1:39" hidden="1" x14ac:dyDescent="0.3">
      <c r="A1675">
        <v>57</v>
      </c>
      <c r="B1675" t="s">
        <v>48</v>
      </c>
      <c r="C1675" s="22">
        <f>VLOOKUP(Table1[[#This Row],[Subject]],'Subject Profile'!$A$2:$E$8,4,FALSE)</f>
        <v>1</v>
      </c>
      <c r="D1675" s="22">
        <f>VLOOKUP(Table1[[#This Row],[Subject]],'Subject Profile'!$A$2:$E$8,5,FALSE)</f>
        <v>-2</v>
      </c>
      <c r="E1675" t="s">
        <v>110</v>
      </c>
      <c r="F1675" t="s">
        <v>69</v>
      </c>
      <c r="G1675" t="s">
        <v>5</v>
      </c>
      <c r="H1675">
        <f>IF(Table1[[#This Row],[decision]]="accept",1,0)</f>
        <v>0</v>
      </c>
      <c r="I1675">
        <v>0</v>
      </c>
      <c r="J1675">
        <v>420</v>
      </c>
      <c r="K1675">
        <v>1665042516</v>
      </c>
      <c r="L1675">
        <v>5</v>
      </c>
      <c r="M1675" t="str">
        <f>VLOOKUP($F1675,Experiment!$A$2:$U$90,MATCH(Results!M$1,Experiment!$A$1:$U$1,0)+1,FALSE)</f>
        <v>I</v>
      </c>
      <c r="N1675">
        <f>IF(Table1[[#This Row],[Impact]]="I",0,1)</f>
        <v>0</v>
      </c>
      <c r="O1675" s="2">
        <f>VLOOKUP($F1675,Experiment!$A$2:$U$90,MATCH(Results!O$1,Experiment!$A$1:$U$1,0),FALSE)</f>
        <v>-50</v>
      </c>
      <c r="P1675" s="3">
        <f>VLOOKUP($F1675,Experiment!$A$2:$U$90,MATCH(Results!P$1,Experiment!$A$1:$U$1,0),FALSE)</f>
        <v>0.5</v>
      </c>
      <c r="Q1675" s="2">
        <f>VLOOKUP($F1675,Experiment!$A$2:$U$90,MATCH(Results!Q$1,Experiment!$A$1:$U$1,0),FALSE)</f>
        <v>50</v>
      </c>
      <c r="R1675" s="3">
        <f>VLOOKUP($F1675,Experiment!$A$2:$U$90,MATCH(Results!R$1,Experiment!$A$1:$U$1,0),FALSE)</f>
        <v>0.5</v>
      </c>
      <c r="S1675" s="2">
        <f>VLOOKUP($F1675,Experiment!$A$2:$U$90,MATCH(Results!S$1,Experiment!$A$1:$U$1,0),FALSE)</f>
        <v>0</v>
      </c>
      <c r="T1675" s="2">
        <f>VLOOKUP($F1675,Experiment!$A$2:$U$90,MATCH(Results!T$1,Experiment!$A$1:$U$1,0),FALSE)</f>
        <v>2500</v>
      </c>
      <c r="U1675" s="2">
        <f>VLOOKUP($F1675,Experiment!$A$2:$U$90,MATCH(Results!U$1,Experiment!$A$1:$U$1,0),FALSE)</f>
        <v>50</v>
      </c>
      <c r="V1675" s="2">
        <f>VLOOKUP($F1675,Experiment!$A$2:$U$90,MATCH(Results!V$1,Experiment!$A$1:$U$1,0),FALSE)</f>
        <v>4</v>
      </c>
      <c r="W1675" s="3">
        <f>VLOOKUP($F1675,Experiment!$A$2:$U$90,MATCH(Results!W$1,Experiment!$A$1:$U$1,0),FALSE)</f>
        <v>0.25</v>
      </c>
      <c r="X1675" s="3">
        <f>VLOOKUP($F1675,Experiment!$A$2:$U$90,MATCH(Results!X$1,Experiment!$A$1:$U$1,0),FALSE)</f>
        <v>0.75</v>
      </c>
      <c r="Y1675" s="2">
        <f>VLOOKUP($F1675,Experiment!$A$2:$U$90,MATCH(Results!Y$1,Experiment!$A$1:$U$1,0),FALSE)</f>
        <v>1</v>
      </c>
      <c r="Z1675" s="3">
        <f>VLOOKUP($F1675,Experiment!$A$2:$U$90,MATCH(Results!Z$1,Experiment!$A$1:$U$1,0),FALSE)</f>
        <v>0.25</v>
      </c>
      <c r="AA1675" s="3">
        <f>VLOOKUP($F1675,Experiment!$A$2:$U$90,MATCH(Results!AA$1,Experiment!$A$1:$U$1,0),FALSE)</f>
        <v>0.5</v>
      </c>
      <c r="AB1675" s="3">
        <f>VLOOKUP($F1675,Experiment!$A$2:$U$90,MATCH(Results!AB$1,Experiment!$A$1:$U$1,0),FALSE)</f>
        <v>0.375</v>
      </c>
      <c r="AC1675" s="3">
        <f>VLOOKUP($F1675,Experiment!$A$2:$U$90,MATCH(Results!AC$1,Experiment!$A$1:$U$1,0),FALSE)</f>
        <v>0.625</v>
      </c>
      <c r="AD1675" s="2">
        <f>VLOOKUP($F1675,Experiment!$A$2:$U$90,MATCH(Results!AD$1,Experiment!$A$1:$U$1,0),FALSE)</f>
        <v>12.5</v>
      </c>
      <c r="AE1675" s="2">
        <f>VLOOKUP($F1675,Experiment!$A$2:$U$90,MATCH(Results!AE$1,Experiment!$A$1:$U$1,0),FALSE)</f>
        <v>2343.75</v>
      </c>
      <c r="AF1675" s="2">
        <f>VLOOKUP($F1675,Experiment!$A$2:$U$90,MATCH(Results!AF$1,Experiment!$A$1:$U$1,0),FALSE)</f>
        <v>48.412291827592711</v>
      </c>
      <c r="AG1675" s="3">
        <f>VLOOKUP($F1675,Experiment!$A$2:$W$90,MATCH(Results!AG$1,Experiment!$A$1:$W$1,0),FALSE)</f>
        <v>1</v>
      </c>
      <c r="AH1675" s="3">
        <f>VLOOKUP($F1675,Experiment!$A$2:$W$90,MATCH(Results!AH$1,Experiment!$A$1:$W$1,0),FALSE)</f>
        <v>0.625</v>
      </c>
      <c r="AI1675" s="3">
        <f>VLOOKUP($F1675,Experiment!$A$2:$X$90,MATCH(Results!AI$1,Experiment!$A$1:$X$1,0),FALSE)</f>
        <v>0.375</v>
      </c>
      <c r="AJ1675" s="2">
        <f>Table1[[#This Row],[Gain]]^Table1[[#This Row],[θ]]</f>
        <v>50</v>
      </c>
      <c r="AK1675" s="2">
        <f>-Table1[[#This Row],[λ]]*-Table1[[#This Row],[Loss]]^Table1[[#This Row],[θ]]</f>
        <v>100</v>
      </c>
      <c r="AL1675" s="2">
        <f>Table1[[#This Row],[v_n_w_g]]-Table1[[#This Row],[v_n_w_l]]</f>
        <v>-50</v>
      </c>
      <c r="AM1675" s="2">
        <f>IF(Table1[[#This Row],[diff_v]]&gt;=1,1,0)</f>
        <v>0</v>
      </c>
    </row>
    <row r="1676" spans="1:39" hidden="1" x14ac:dyDescent="0.3">
      <c r="A1676">
        <v>58</v>
      </c>
      <c r="B1676" t="s">
        <v>48</v>
      </c>
      <c r="C1676" s="22">
        <f>VLOOKUP(Table1[[#This Row],[Subject]],'Subject Profile'!$A$2:$E$8,4,FALSE)</f>
        <v>1</v>
      </c>
      <c r="D1676" s="22">
        <f>VLOOKUP(Table1[[#This Row],[Subject]],'Subject Profile'!$A$2:$E$8,5,FALSE)</f>
        <v>-2</v>
      </c>
      <c r="E1676" t="s">
        <v>110</v>
      </c>
      <c r="F1676" t="s">
        <v>55</v>
      </c>
      <c r="G1676" t="s">
        <v>56</v>
      </c>
      <c r="H1676">
        <f>IF(Table1[[#This Row],[decision]]="accept",1,0)</f>
        <v>0</v>
      </c>
      <c r="I1676">
        <v>0</v>
      </c>
      <c r="J1676">
        <v>420</v>
      </c>
      <c r="K1676">
        <v>1665042520</v>
      </c>
      <c r="L1676">
        <v>4</v>
      </c>
      <c r="M1676" t="str">
        <f>VLOOKUP($F1676,Experiment!$A$2:$U$90,MATCH(Results!M$1,Experiment!$A$1:$U$1,0)+1,FALSE)</f>
        <v>R</v>
      </c>
      <c r="N1676">
        <f>IF(Table1[[#This Row],[Impact]]="I",0,1)</f>
        <v>1</v>
      </c>
      <c r="O1676" s="2">
        <f>VLOOKUP($F1676,Experiment!$A$2:$U$90,MATCH(Results!O$1,Experiment!$A$1:$U$1,0),FALSE)</f>
        <v>0</v>
      </c>
      <c r="P1676" s="3">
        <f>VLOOKUP($F1676,Experiment!$A$2:$U$90,MATCH(Results!P$1,Experiment!$A$1:$U$1,0),FALSE)</f>
        <v>0</v>
      </c>
      <c r="Q1676" s="2">
        <f>VLOOKUP($F1676,Experiment!$A$2:$U$90,MATCH(Results!Q$1,Experiment!$A$1:$U$1,0),FALSE)</f>
        <v>0</v>
      </c>
      <c r="R1676" s="3">
        <f>VLOOKUP($F1676,Experiment!$A$2:$U$90,MATCH(Results!R$1,Experiment!$A$1:$U$1,0),FALSE)</f>
        <v>0</v>
      </c>
      <c r="S1676" s="2">
        <f>VLOOKUP($F1676,Experiment!$A$2:$U$90,MATCH(Results!S$1,Experiment!$A$1:$U$1,0),FALSE)</f>
        <v>0</v>
      </c>
      <c r="T1676" s="2">
        <f>VLOOKUP($F1676,Experiment!$A$2:$U$90,MATCH(Results!T$1,Experiment!$A$1:$U$1,0),FALSE)</f>
        <v>0</v>
      </c>
      <c r="U1676" s="2">
        <f>VLOOKUP($F1676,Experiment!$A$2:$U$90,MATCH(Results!U$1,Experiment!$A$1:$U$1,0),FALSE)</f>
        <v>0</v>
      </c>
      <c r="V1676" s="2">
        <f>VLOOKUP($F1676,Experiment!$A$2:$U$90,MATCH(Results!V$1,Experiment!$A$1:$U$1,0),FALSE)</f>
        <v>0</v>
      </c>
      <c r="W1676" s="3">
        <f>VLOOKUP($F1676,Experiment!$A$2:$U$90,MATCH(Results!W$1,Experiment!$A$1:$U$1,0),FALSE)</f>
        <v>0</v>
      </c>
      <c r="X1676" s="3">
        <f>VLOOKUP($F1676,Experiment!$A$2:$U$90,MATCH(Results!X$1,Experiment!$A$1:$U$1,0),FALSE)</f>
        <v>0</v>
      </c>
      <c r="Y1676" s="2">
        <f>VLOOKUP($F1676,Experiment!$A$2:$U$90,MATCH(Results!Y$1,Experiment!$A$1:$U$1,0),FALSE)</f>
        <v>0</v>
      </c>
      <c r="Z1676" s="3">
        <f>VLOOKUP($F1676,Experiment!$A$2:$U$90,MATCH(Results!Z$1,Experiment!$A$1:$U$1,0),FALSE)</f>
        <v>0</v>
      </c>
      <c r="AA1676" s="3">
        <f>VLOOKUP($F1676,Experiment!$A$2:$U$90,MATCH(Results!AA$1,Experiment!$A$1:$U$1,0),FALSE)</f>
        <v>0</v>
      </c>
      <c r="AB1676" s="3">
        <f>VLOOKUP($F1676,Experiment!$A$2:$U$90,MATCH(Results!AB$1,Experiment!$A$1:$U$1,0),FALSE)</f>
        <v>0</v>
      </c>
      <c r="AC1676" s="3">
        <f>VLOOKUP($F1676,Experiment!$A$2:$U$90,MATCH(Results!AC$1,Experiment!$A$1:$U$1,0),FALSE)</f>
        <v>0</v>
      </c>
      <c r="AD1676" s="2">
        <f>VLOOKUP($F1676,Experiment!$A$2:$U$90,MATCH(Results!AD$1,Experiment!$A$1:$U$1,0),FALSE)</f>
        <v>0</v>
      </c>
      <c r="AE1676" s="2">
        <f>VLOOKUP($F1676,Experiment!$A$2:$U$90,MATCH(Results!AE$1,Experiment!$A$1:$U$1,0),FALSE)</f>
        <v>0</v>
      </c>
      <c r="AF1676" s="2">
        <f>VLOOKUP($F1676,Experiment!$A$2:$U$90,MATCH(Results!AF$1,Experiment!$A$1:$U$1,0),FALSE)</f>
        <v>0</v>
      </c>
      <c r="AG1676" s="2"/>
      <c r="AH1676" s="3">
        <f>VLOOKUP($F1676,Experiment!$A$2:$W$90,MATCH(Results!AH$1,Experiment!$A$1:$W$1,0),FALSE)</f>
        <v>0</v>
      </c>
      <c r="AI1676" s="2">
        <f>VLOOKUP($F1676,Experiment!$A$2:$X$90,MATCH(Results!AI$1,Experiment!$A$1:$X$1,0),FALSE)</f>
        <v>0</v>
      </c>
      <c r="AJ1676" s="2">
        <f>Table1[[#This Row],[Gain]]^Table1[[#This Row],[θ]]</f>
        <v>0</v>
      </c>
      <c r="AK1676" s="2">
        <f>-Table1[[#This Row],[λ]]*-Table1[[#This Row],[Loss]]^Table1[[#This Row],[θ]]</f>
        <v>0</v>
      </c>
      <c r="AL1676" s="2">
        <f>Table1[[#This Row],[v_n_w_g]]-Table1[[#This Row],[v_n_w_l]]</f>
        <v>0</v>
      </c>
      <c r="AM1676" s="2">
        <f>IF(Table1[[#This Row],[diff_v]]&gt;=1,1,0)</f>
        <v>0</v>
      </c>
    </row>
    <row r="1677" spans="1:39" hidden="1" x14ac:dyDescent="0.3">
      <c r="A1677">
        <v>59</v>
      </c>
      <c r="B1677" t="s">
        <v>48</v>
      </c>
      <c r="C1677" s="22">
        <f>VLOOKUP(Table1[[#This Row],[Subject]],'Subject Profile'!$A$2:$E$8,4,FALSE)</f>
        <v>1</v>
      </c>
      <c r="D1677" s="22">
        <f>VLOOKUP(Table1[[#This Row],[Subject]],'Subject Profile'!$A$2:$E$8,5,FALSE)</f>
        <v>-2</v>
      </c>
      <c r="E1677" t="s">
        <v>110</v>
      </c>
      <c r="F1677" t="s">
        <v>93</v>
      </c>
      <c r="G1677" t="s">
        <v>5</v>
      </c>
      <c r="H1677">
        <f>IF(Table1[[#This Row],[decision]]="accept",1,0)</f>
        <v>0</v>
      </c>
      <c r="I1677">
        <v>0</v>
      </c>
      <c r="J1677">
        <v>420</v>
      </c>
      <c r="K1677">
        <v>1665042527</v>
      </c>
      <c r="L1677">
        <v>7</v>
      </c>
      <c r="M1677" t="str">
        <f>VLOOKUP($F1677,Experiment!$A$2:$U$90,MATCH(Results!M$1,Experiment!$A$1:$U$1,0)+1,FALSE)</f>
        <v>I</v>
      </c>
      <c r="N1677">
        <f>IF(Table1[[#This Row],[Impact]]="I",0,1)</f>
        <v>0</v>
      </c>
      <c r="O1677" s="2">
        <f>VLOOKUP($F1677,Experiment!$A$2:$U$90,MATCH(Results!O$1,Experiment!$A$1:$U$1,0),FALSE)</f>
        <v>-90</v>
      </c>
      <c r="P1677" s="3">
        <f>VLOOKUP($F1677,Experiment!$A$2:$U$90,MATCH(Results!P$1,Experiment!$A$1:$U$1,0),FALSE)</f>
        <v>0.5</v>
      </c>
      <c r="Q1677" s="2">
        <f>VLOOKUP($F1677,Experiment!$A$2:$U$90,MATCH(Results!Q$1,Experiment!$A$1:$U$1,0),FALSE)</f>
        <v>100</v>
      </c>
      <c r="R1677" s="3">
        <f>VLOOKUP($F1677,Experiment!$A$2:$U$90,MATCH(Results!R$1,Experiment!$A$1:$U$1,0),FALSE)</f>
        <v>0.5</v>
      </c>
      <c r="S1677" s="2">
        <f>VLOOKUP($F1677,Experiment!$A$2:$U$90,MATCH(Results!S$1,Experiment!$A$1:$U$1,0),FALSE)</f>
        <v>5</v>
      </c>
      <c r="T1677" s="2">
        <f>VLOOKUP($F1677,Experiment!$A$2:$U$90,MATCH(Results!T$1,Experiment!$A$1:$U$1,0),FALSE)</f>
        <v>9025</v>
      </c>
      <c r="U1677" s="2">
        <f>VLOOKUP($F1677,Experiment!$A$2:$U$90,MATCH(Results!U$1,Experiment!$A$1:$U$1,0),FALSE)</f>
        <v>95</v>
      </c>
      <c r="V1677" s="2">
        <f>VLOOKUP($F1677,Experiment!$A$2:$U$90,MATCH(Results!V$1,Experiment!$A$1:$U$1,0),FALSE)</f>
        <v>4</v>
      </c>
      <c r="W1677" s="3">
        <f>VLOOKUP($F1677,Experiment!$A$2:$U$90,MATCH(Results!W$1,Experiment!$A$1:$U$1,0),FALSE)</f>
        <v>0.25</v>
      </c>
      <c r="X1677" s="3">
        <f>VLOOKUP($F1677,Experiment!$A$2:$U$90,MATCH(Results!X$1,Experiment!$A$1:$U$1,0),FALSE)</f>
        <v>0.75</v>
      </c>
      <c r="Y1677" s="2">
        <f>VLOOKUP($F1677,Experiment!$A$2:$U$90,MATCH(Results!Y$1,Experiment!$A$1:$U$1,0),FALSE)</f>
        <v>1</v>
      </c>
      <c r="Z1677" s="3">
        <f>VLOOKUP($F1677,Experiment!$A$2:$U$90,MATCH(Results!Z$1,Experiment!$A$1:$U$1,0),FALSE)</f>
        <v>0.25</v>
      </c>
      <c r="AA1677" s="3">
        <f>VLOOKUP($F1677,Experiment!$A$2:$U$90,MATCH(Results!AA$1,Experiment!$A$1:$U$1,0),FALSE)</f>
        <v>0.5</v>
      </c>
      <c r="AB1677" s="3">
        <f>VLOOKUP($F1677,Experiment!$A$2:$U$90,MATCH(Results!AB$1,Experiment!$A$1:$U$1,0),FALSE)</f>
        <v>0.375</v>
      </c>
      <c r="AC1677" s="3">
        <f>VLOOKUP($F1677,Experiment!$A$2:$U$90,MATCH(Results!AC$1,Experiment!$A$1:$U$1,0),FALSE)</f>
        <v>0.625</v>
      </c>
      <c r="AD1677" s="2">
        <f>VLOOKUP($F1677,Experiment!$A$2:$U$90,MATCH(Results!AD$1,Experiment!$A$1:$U$1,0),FALSE)</f>
        <v>28.75</v>
      </c>
      <c r="AE1677" s="2">
        <f>VLOOKUP($F1677,Experiment!$A$2:$U$90,MATCH(Results!AE$1,Experiment!$A$1:$U$1,0),FALSE)</f>
        <v>8460.9375</v>
      </c>
      <c r="AF1677" s="2">
        <f>VLOOKUP($F1677,Experiment!$A$2:$U$90,MATCH(Results!AF$1,Experiment!$A$1:$U$1,0),FALSE)</f>
        <v>91.983354472426157</v>
      </c>
      <c r="AG1677" s="3">
        <f>VLOOKUP($F1677,Experiment!$A$2:$W$90,MATCH(Results!AG$1,Experiment!$A$1:$W$1,0),FALSE)</f>
        <v>1</v>
      </c>
      <c r="AH1677" s="3">
        <f>VLOOKUP($F1677,Experiment!$A$2:$W$90,MATCH(Results!AH$1,Experiment!$A$1:$W$1,0),FALSE)</f>
        <v>0.625</v>
      </c>
      <c r="AI1677" s="3">
        <f>VLOOKUP($F1677,Experiment!$A$2:$X$90,MATCH(Results!AI$1,Experiment!$A$1:$X$1,0),FALSE)</f>
        <v>0.375</v>
      </c>
      <c r="AJ1677" s="2">
        <f>Table1[[#This Row],[Gain]]^Table1[[#This Row],[θ]]</f>
        <v>100</v>
      </c>
      <c r="AK1677" s="2">
        <f>-Table1[[#This Row],[λ]]*-Table1[[#This Row],[Loss]]^Table1[[#This Row],[θ]]</f>
        <v>180</v>
      </c>
      <c r="AL1677" s="2">
        <f>Table1[[#This Row],[v_n_w_g]]-Table1[[#This Row],[v_n_w_l]]</f>
        <v>-80</v>
      </c>
      <c r="AM1677" s="2">
        <f>IF(Table1[[#This Row],[diff_v]]&gt;=1,1,0)</f>
        <v>0</v>
      </c>
    </row>
    <row r="1678" spans="1:39" hidden="1" x14ac:dyDescent="0.3">
      <c r="A1678">
        <v>60</v>
      </c>
      <c r="B1678" t="s">
        <v>48</v>
      </c>
      <c r="C1678" s="22">
        <f>VLOOKUP(Table1[[#This Row],[Subject]],'Subject Profile'!$A$2:$E$8,4,FALSE)</f>
        <v>1</v>
      </c>
      <c r="D1678" s="22">
        <f>VLOOKUP(Table1[[#This Row],[Subject]],'Subject Profile'!$A$2:$E$8,5,FALSE)</f>
        <v>-2</v>
      </c>
      <c r="E1678" t="s">
        <v>110</v>
      </c>
      <c r="F1678" t="s">
        <v>92</v>
      </c>
      <c r="G1678" t="s">
        <v>7</v>
      </c>
      <c r="H1678">
        <f>IF(Table1[[#This Row],[decision]]="accept",1,0)</f>
        <v>1</v>
      </c>
      <c r="I1678">
        <v>-10</v>
      </c>
      <c r="J1678">
        <v>410</v>
      </c>
      <c r="K1678">
        <v>1665042531</v>
      </c>
      <c r="L1678">
        <v>4</v>
      </c>
      <c r="M1678" t="str">
        <f>VLOOKUP($F1678,Experiment!$A$2:$U$90,MATCH(Results!M$1,Experiment!$A$1:$U$1,0)+1,FALSE)</f>
        <v>I</v>
      </c>
      <c r="N1678">
        <f>IF(Table1[[#This Row],[Impact]]="I",0,1)</f>
        <v>0</v>
      </c>
      <c r="O1678" s="2">
        <f>VLOOKUP($F1678,Experiment!$A$2:$U$90,MATCH(Results!O$1,Experiment!$A$1:$U$1,0),FALSE)</f>
        <v>-10</v>
      </c>
      <c r="P1678" s="3">
        <f>VLOOKUP($F1678,Experiment!$A$2:$U$90,MATCH(Results!P$1,Experiment!$A$1:$U$1,0),FALSE)</f>
        <v>0.5</v>
      </c>
      <c r="Q1678" s="2">
        <f>VLOOKUP($F1678,Experiment!$A$2:$U$90,MATCH(Results!Q$1,Experiment!$A$1:$U$1,0),FALSE)</f>
        <v>30</v>
      </c>
      <c r="R1678" s="3">
        <f>VLOOKUP($F1678,Experiment!$A$2:$U$90,MATCH(Results!R$1,Experiment!$A$1:$U$1,0),FALSE)</f>
        <v>0.5</v>
      </c>
      <c r="S1678" s="2">
        <f>VLOOKUP($F1678,Experiment!$A$2:$U$90,MATCH(Results!S$1,Experiment!$A$1:$U$1,0),FALSE)</f>
        <v>10</v>
      </c>
      <c r="T1678" s="2">
        <f>VLOOKUP($F1678,Experiment!$A$2:$U$90,MATCH(Results!T$1,Experiment!$A$1:$U$1,0),FALSE)</f>
        <v>400</v>
      </c>
      <c r="U1678" s="2">
        <f>VLOOKUP($F1678,Experiment!$A$2:$U$90,MATCH(Results!U$1,Experiment!$A$1:$U$1,0),FALSE)</f>
        <v>20</v>
      </c>
      <c r="V1678" s="2">
        <f>VLOOKUP($F1678,Experiment!$A$2:$U$90,MATCH(Results!V$1,Experiment!$A$1:$U$1,0),FALSE)</f>
        <v>4</v>
      </c>
      <c r="W1678" s="3">
        <f>VLOOKUP($F1678,Experiment!$A$2:$U$90,MATCH(Results!W$1,Experiment!$A$1:$U$1,0),FALSE)</f>
        <v>0.25</v>
      </c>
      <c r="X1678" s="3">
        <f>VLOOKUP($F1678,Experiment!$A$2:$U$90,MATCH(Results!X$1,Experiment!$A$1:$U$1,0),FALSE)</f>
        <v>0.75</v>
      </c>
      <c r="Y1678" s="2">
        <f>VLOOKUP($F1678,Experiment!$A$2:$U$90,MATCH(Results!Y$1,Experiment!$A$1:$U$1,0),FALSE)</f>
        <v>2</v>
      </c>
      <c r="Z1678" s="3">
        <f>VLOOKUP($F1678,Experiment!$A$2:$U$90,MATCH(Results!Z$1,Experiment!$A$1:$U$1,0),FALSE)</f>
        <v>0.5</v>
      </c>
      <c r="AA1678" s="3">
        <f>VLOOKUP($F1678,Experiment!$A$2:$U$90,MATCH(Results!AA$1,Experiment!$A$1:$U$1,0),FALSE)</f>
        <v>0.25</v>
      </c>
      <c r="AB1678" s="3">
        <f>VLOOKUP($F1678,Experiment!$A$2:$U$90,MATCH(Results!AB$1,Experiment!$A$1:$U$1,0),FALSE)</f>
        <v>0.625</v>
      </c>
      <c r="AC1678" s="3">
        <f>VLOOKUP($F1678,Experiment!$A$2:$U$90,MATCH(Results!AC$1,Experiment!$A$1:$U$1,0),FALSE)</f>
        <v>0.375</v>
      </c>
      <c r="AD1678" s="2">
        <f>VLOOKUP($F1678,Experiment!$A$2:$U$90,MATCH(Results!AD$1,Experiment!$A$1:$U$1,0),FALSE)</f>
        <v>5</v>
      </c>
      <c r="AE1678" s="2">
        <f>VLOOKUP($F1678,Experiment!$A$2:$U$90,MATCH(Results!AE$1,Experiment!$A$1:$U$1,0),FALSE)</f>
        <v>375</v>
      </c>
      <c r="AF1678" s="2">
        <f>VLOOKUP($F1678,Experiment!$A$2:$U$90,MATCH(Results!AF$1,Experiment!$A$1:$U$1,0),FALSE)</f>
        <v>19.364916731037084</v>
      </c>
      <c r="AG1678" s="3">
        <f>VLOOKUP($F1678,Experiment!$A$2:$W$90,MATCH(Results!AG$1,Experiment!$A$1:$W$1,0),FALSE)</f>
        <v>0.82730419370997643</v>
      </c>
      <c r="AH1678" s="3">
        <f>VLOOKUP($F1678,Experiment!$A$2:$W$90,MATCH(Results!AH$1,Experiment!$A$1:$W$1,0),FALSE)</f>
        <v>0.38648875795104182</v>
      </c>
      <c r="AI1678" s="3">
        <f>VLOOKUP($F1678,Experiment!$A$2:$X$90,MATCH(Results!AI$1,Experiment!$A$1:$X$1,0),FALSE)</f>
        <v>0.61351124204895813</v>
      </c>
      <c r="AJ1678" s="2">
        <f>Table1[[#This Row],[Gain]]^Table1[[#This Row],[θ]]</f>
        <v>30</v>
      </c>
      <c r="AK1678" s="2">
        <f>-Table1[[#This Row],[λ]]*-Table1[[#This Row],[Loss]]^Table1[[#This Row],[θ]]</f>
        <v>20</v>
      </c>
      <c r="AL1678" s="2">
        <f>Table1[[#This Row],[v_n_w_g]]-Table1[[#This Row],[v_n_w_l]]</f>
        <v>10</v>
      </c>
      <c r="AM1678" s="2">
        <f>IF(Table1[[#This Row],[diff_v]]&gt;=1,1,0)</f>
        <v>1</v>
      </c>
    </row>
    <row r="1679" spans="1:39" hidden="1" x14ac:dyDescent="0.3">
      <c r="A1679">
        <v>61</v>
      </c>
      <c r="B1679" t="s">
        <v>48</v>
      </c>
      <c r="C1679" s="22">
        <f>VLOOKUP(Table1[[#This Row],[Subject]],'Subject Profile'!$A$2:$E$8,4,FALSE)</f>
        <v>1</v>
      </c>
      <c r="D1679" s="22">
        <f>VLOOKUP(Table1[[#This Row],[Subject]],'Subject Profile'!$A$2:$E$8,5,FALSE)</f>
        <v>-2</v>
      </c>
      <c r="E1679" t="s">
        <v>110</v>
      </c>
      <c r="F1679" t="s">
        <v>103</v>
      </c>
      <c r="G1679" t="s">
        <v>5</v>
      </c>
      <c r="H1679">
        <f>IF(Table1[[#This Row],[decision]]="accept",1,0)</f>
        <v>0</v>
      </c>
      <c r="I1679">
        <v>0</v>
      </c>
      <c r="J1679">
        <v>410</v>
      </c>
      <c r="K1679">
        <v>1665042535</v>
      </c>
      <c r="L1679">
        <v>4</v>
      </c>
      <c r="M1679" t="str">
        <f>VLOOKUP($F1679,Experiment!$A$2:$U$90,MATCH(Results!M$1,Experiment!$A$1:$U$1,0)+1,FALSE)</f>
        <v>I</v>
      </c>
      <c r="N1679">
        <f>IF(Table1[[#This Row],[Impact]]="I",0,1)</f>
        <v>0</v>
      </c>
      <c r="O1679" s="2">
        <f>VLOOKUP($F1679,Experiment!$A$2:$U$90,MATCH(Results!O$1,Experiment!$A$1:$U$1,0),FALSE)</f>
        <v>-90</v>
      </c>
      <c r="P1679" s="3">
        <f>VLOOKUP($F1679,Experiment!$A$2:$U$90,MATCH(Results!P$1,Experiment!$A$1:$U$1,0),FALSE)</f>
        <v>0.5</v>
      </c>
      <c r="Q1679" s="2">
        <f>VLOOKUP($F1679,Experiment!$A$2:$U$90,MATCH(Results!Q$1,Experiment!$A$1:$U$1,0),FALSE)</f>
        <v>180</v>
      </c>
      <c r="R1679" s="3">
        <f>VLOOKUP($F1679,Experiment!$A$2:$U$90,MATCH(Results!R$1,Experiment!$A$1:$U$1,0),FALSE)</f>
        <v>0.5</v>
      </c>
      <c r="S1679" s="2">
        <f>VLOOKUP($F1679,Experiment!$A$2:$U$90,MATCH(Results!S$1,Experiment!$A$1:$U$1,0),FALSE)</f>
        <v>45</v>
      </c>
      <c r="T1679" s="2">
        <f>VLOOKUP($F1679,Experiment!$A$2:$U$90,MATCH(Results!T$1,Experiment!$A$1:$U$1,0),FALSE)</f>
        <v>18225</v>
      </c>
      <c r="U1679" s="2">
        <f>VLOOKUP($F1679,Experiment!$A$2:$U$90,MATCH(Results!U$1,Experiment!$A$1:$U$1,0),FALSE)</f>
        <v>135</v>
      </c>
      <c r="V1679" s="2">
        <f>VLOOKUP($F1679,Experiment!$A$2:$U$90,MATCH(Results!V$1,Experiment!$A$1:$U$1,0),FALSE)</f>
        <v>2</v>
      </c>
      <c r="W1679" s="3">
        <f>VLOOKUP($F1679,Experiment!$A$2:$U$90,MATCH(Results!W$1,Experiment!$A$1:$U$1,0),FALSE)</f>
        <v>0.25</v>
      </c>
      <c r="X1679" s="3">
        <f>VLOOKUP($F1679,Experiment!$A$2:$U$90,MATCH(Results!X$1,Experiment!$A$1:$U$1,0),FALSE)</f>
        <v>0.75</v>
      </c>
      <c r="Y1679" s="2">
        <f>VLOOKUP($F1679,Experiment!$A$2:$U$90,MATCH(Results!Y$1,Experiment!$A$1:$U$1,0),FALSE)</f>
        <v>2</v>
      </c>
      <c r="Z1679" s="3">
        <f>VLOOKUP($F1679,Experiment!$A$2:$U$90,MATCH(Results!Z$1,Experiment!$A$1:$U$1,0),FALSE)</f>
        <v>0.5</v>
      </c>
      <c r="AA1679" s="3">
        <f>VLOOKUP($F1679,Experiment!$A$2:$U$90,MATCH(Results!AA$1,Experiment!$A$1:$U$1,0),FALSE)</f>
        <v>0.25</v>
      </c>
      <c r="AB1679" s="3">
        <f>VLOOKUP($F1679,Experiment!$A$2:$U$90,MATCH(Results!AB$1,Experiment!$A$1:$U$1,0),FALSE)</f>
        <v>0.625</v>
      </c>
      <c r="AC1679" s="3">
        <f>VLOOKUP($F1679,Experiment!$A$2:$U$90,MATCH(Results!AC$1,Experiment!$A$1:$U$1,0),FALSE)</f>
        <v>0.375</v>
      </c>
      <c r="AD1679" s="2">
        <f>VLOOKUP($F1679,Experiment!$A$2:$U$90,MATCH(Results!AD$1,Experiment!$A$1:$U$1,0),FALSE)</f>
        <v>11.25</v>
      </c>
      <c r="AE1679" s="2">
        <f>VLOOKUP($F1679,Experiment!$A$2:$U$90,MATCH(Results!AE$1,Experiment!$A$1:$U$1,0),FALSE)</f>
        <v>17085.9375</v>
      </c>
      <c r="AF1679" s="2">
        <f>VLOOKUP($F1679,Experiment!$A$2:$U$90,MATCH(Results!AF$1,Experiment!$A$1:$U$1,0),FALSE)</f>
        <v>130.71318793450033</v>
      </c>
      <c r="AG1679" s="3">
        <f>VLOOKUP($F1679,Experiment!$A$2:$W$90,MATCH(Results!AG$1,Experiment!$A$1:$W$1,0),FALSE)</f>
        <v>0.82730419370997643</v>
      </c>
      <c r="AH1679" s="3">
        <f>VLOOKUP($F1679,Experiment!$A$2:$W$90,MATCH(Results!AH$1,Experiment!$A$1:$W$1,0),FALSE)</f>
        <v>0.38648875795104182</v>
      </c>
      <c r="AI1679" s="3">
        <f>VLOOKUP($F1679,Experiment!$A$2:$X$90,MATCH(Results!AI$1,Experiment!$A$1:$X$1,0),FALSE)</f>
        <v>0.61351124204895813</v>
      </c>
      <c r="AJ1679" s="2">
        <f>Table1[[#This Row],[Gain]]^Table1[[#This Row],[θ]]</f>
        <v>180</v>
      </c>
      <c r="AK1679" s="2">
        <f>-Table1[[#This Row],[λ]]*-Table1[[#This Row],[Loss]]^Table1[[#This Row],[θ]]</f>
        <v>180</v>
      </c>
      <c r="AL1679" s="2">
        <f>Table1[[#This Row],[v_n_w_g]]-Table1[[#This Row],[v_n_w_l]]</f>
        <v>0</v>
      </c>
      <c r="AM1679" s="2">
        <f>IF(Table1[[#This Row],[diff_v]]&gt;=1,1,0)</f>
        <v>0</v>
      </c>
    </row>
    <row r="1680" spans="1:39" hidden="1" x14ac:dyDescent="0.3">
      <c r="A1680">
        <v>62</v>
      </c>
      <c r="B1680" t="s">
        <v>48</v>
      </c>
      <c r="C1680" s="22">
        <f>VLOOKUP(Table1[[#This Row],[Subject]],'Subject Profile'!$A$2:$E$8,4,FALSE)</f>
        <v>1</v>
      </c>
      <c r="D1680" s="22">
        <f>VLOOKUP(Table1[[#This Row],[Subject]],'Subject Profile'!$A$2:$E$8,5,FALSE)</f>
        <v>-2</v>
      </c>
      <c r="E1680" t="s">
        <v>110</v>
      </c>
      <c r="F1680" t="s">
        <v>96</v>
      </c>
      <c r="G1680" t="s">
        <v>5</v>
      </c>
      <c r="H1680">
        <f>IF(Table1[[#This Row],[decision]]="accept",1,0)</f>
        <v>0</v>
      </c>
      <c r="I1680">
        <v>0</v>
      </c>
      <c r="J1680">
        <v>410</v>
      </c>
      <c r="K1680">
        <v>1665042538</v>
      </c>
      <c r="L1680">
        <v>3</v>
      </c>
      <c r="M1680" t="str">
        <f>VLOOKUP($F1680,Experiment!$A$2:$U$90,MATCH(Results!M$1,Experiment!$A$1:$U$1,0)+1,FALSE)</f>
        <v>G</v>
      </c>
      <c r="N1680">
        <f>IF(Table1[[#This Row],[Impact]]="I",0,1)</f>
        <v>1</v>
      </c>
      <c r="O1680" s="2">
        <f>VLOOKUP($F1680,Experiment!$A$2:$U$90,MATCH(Results!O$1,Experiment!$A$1:$U$1,0),FALSE)</f>
        <v>-50</v>
      </c>
      <c r="P1680" s="3">
        <f>VLOOKUP($F1680,Experiment!$A$2:$U$90,MATCH(Results!P$1,Experiment!$A$1:$U$1,0),FALSE)</f>
        <v>0.5</v>
      </c>
      <c r="Q1680" s="2">
        <f>VLOOKUP($F1680,Experiment!$A$2:$U$90,MATCH(Results!Q$1,Experiment!$A$1:$U$1,0),FALSE)</f>
        <v>40</v>
      </c>
      <c r="R1680" s="3">
        <f>VLOOKUP($F1680,Experiment!$A$2:$U$90,MATCH(Results!R$1,Experiment!$A$1:$U$1,0),FALSE)</f>
        <v>0.5</v>
      </c>
      <c r="S1680" s="2">
        <f>VLOOKUP($F1680,Experiment!$A$2:$U$90,MATCH(Results!S$1,Experiment!$A$1:$U$1,0),FALSE)</f>
        <v>-5</v>
      </c>
      <c r="T1680" s="2">
        <f>VLOOKUP($F1680,Experiment!$A$2:$U$90,MATCH(Results!T$1,Experiment!$A$1:$U$1,0),FALSE)</f>
        <v>2025</v>
      </c>
      <c r="U1680" s="2">
        <f>VLOOKUP($F1680,Experiment!$A$2:$U$90,MATCH(Results!U$1,Experiment!$A$1:$U$1,0),FALSE)</f>
        <v>45</v>
      </c>
      <c r="V1680" s="2">
        <f>VLOOKUP($F1680,Experiment!$A$2:$U$90,MATCH(Results!V$1,Experiment!$A$1:$U$1,0),FALSE)</f>
        <v>2</v>
      </c>
      <c r="W1680" s="3">
        <f>VLOOKUP($F1680,Experiment!$A$2:$U$90,MATCH(Results!W$1,Experiment!$A$1:$U$1,0),FALSE)</f>
        <v>0.25</v>
      </c>
      <c r="X1680" s="3">
        <f>VLOOKUP($F1680,Experiment!$A$2:$U$90,MATCH(Results!X$1,Experiment!$A$1:$U$1,0),FALSE)</f>
        <v>0.75</v>
      </c>
      <c r="Y1680" s="2">
        <f>VLOOKUP($F1680,Experiment!$A$2:$U$90,MATCH(Results!Y$1,Experiment!$A$1:$U$1,0),FALSE)</f>
        <v>2</v>
      </c>
      <c r="Z1680" s="3">
        <f>VLOOKUP($F1680,Experiment!$A$2:$U$90,MATCH(Results!Z$1,Experiment!$A$1:$U$1,0),FALSE)</f>
        <v>0.5</v>
      </c>
      <c r="AA1680" s="3">
        <f>VLOOKUP($F1680,Experiment!$A$2:$U$90,MATCH(Results!AA$1,Experiment!$A$1:$U$1,0),FALSE)</f>
        <v>0.25</v>
      </c>
      <c r="AB1680" s="3">
        <f>VLOOKUP($F1680,Experiment!$A$2:$U$90,MATCH(Results!AB$1,Experiment!$A$1:$U$1,0),FALSE)</f>
        <v>0.625</v>
      </c>
      <c r="AC1680" s="3">
        <f>VLOOKUP($F1680,Experiment!$A$2:$U$90,MATCH(Results!AC$1,Experiment!$A$1:$U$1,0),FALSE)</f>
        <v>0.375</v>
      </c>
      <c r="AD1680" s="2">
        <f>VLOOKUP($F1680,Experiment!$A$2:$U$90,MATCH(Results!AD$1,Experiment!$A$1:$U$1,0),FALSE)</f>
        <v>-16.25</v>
      </c>
      <c r="AE1680" s="2">
        <f>VLOOKUP($F1680,Experiment!$A$2:$U$90,MATCH(Results!AE$1,Experiment!$A$1:$U$1,0),FALSE)</f>
        <v>1898.4375</v>
      </c>
      <c r="AF1680" s="2">
        <f>VLOOKUP($F1680,Experiment!$A$2:$U$90,MATCH(Results!AF$1,Experiment!$A$1:$U$1,0),FALSE)</f>
        <v>43.571062644833439</v>
      </c>
      <c r="AG1680" s="3">
        <f>VLOOKUP($F1680,Experiment!$A$2:$W$90,MATCH(Results!AG$1,Experiment!$A$1:$W$1,0),FALSE)</f>
        <v>0.82730419370997643</v>
      </c>
      <c r="AH1680" s="3">
        <f>VLOOKUP($F1680,Experiment!$A$2:$W$90,MATCH(Results!AH$1,Experiment!$A$1:$W$1,0),FALSE)</f>
        <v>0.38648875795104182</v>
      </c>
      <c r="AI1680" s="3">
        <f>VLOOKUP($F1680,Experiment!$A$2:$X$90,MATCH(Results!AI$1,Experiment!$A$1:$X$1,0),FALSE)</f>
        <v>0.61351124204895813</v>
      </c>
      <c r="AJ1680" s="2">
        <f>Table1[[#This Row],[Gain]]^Table1[[#This Row],[θ]]</f>
        <v>40</v>
      </c>
      <c r="AK1680" s="2">
        <f>-Table1[[#This Row],[λ]]*-Table1[[#This Row],[Loss]]^Table1[[#This Row],[θ]]</f>
        <v>100</v>
      </c>
      <c r="AL1680" s="2">
        <f>Table1[[#This Row],[v_n_w_g]]-Table1[[#This Row],[v_n_w_l]]</f>
        <v>-60</v>
      </c>
      <c r="AM1680" s="2">
        <f>IF(Table1[[#This Row],[diff_v]]&gt;=1,1,0)</f>
        <v>0</v>
      </c>
    </row>
    <row r="1681" spans="1:39" hidden="1" x14ac:dyDescent="0.3">
      <c r="A1681">
        <v>63</v>
      </c>
      <c r="B1681" t="s">
        <v>48</v>
      </c>
      <c r="C1681" s="22">
        <f>VLOOKUP(Table1[[#This Row],[Subject]],'Subject Profile'!$A$2:$E$8,4,FALSE)</f>
        <v>1</v>
      </c>
      <c r="D1681" s="22">
        <f>VLOOKUP(Table1[[#This Row],[Subject]],'Subject Profile'!$A$2:$E$8,5,FALSE)</f>
        <v>-2</v>
      </c>
      <c r="E1681" t="s">
        <v>110</v>
      </c>
      <c r="F1681" t="s">
        <v>85</v>
      </c>
      <c r="G1681" t="s">
        <v>5</v>
      </c>
      <c r="H1681">
        <f>IF(Table1[[#This Row],[decision]]="accept",1,0)</f>
        <v>0</v>
      </c>
      <c r="I1681">
        <v>0</v>
      </c>
      <c r="J1681">
        <v>410</v>
      </c>
      <c r="K1681">
        <v>1665042541</v>
      </c>
      <c r="L1681">
        <v>3</v>
      </c>
      <c r="M1681" t="str">
        <f>VLOOKUP($F1681,Experiment!$A$2:$U$90,MATCH(Results!M$1,Experiment!$A$1:$U$1,0)+1,FALSE)</f>
        <v>I</v>
      </c>
      <c r="N1681">
        <f>IF(Table1[[#This Row],[Impact]]="I",0,1)</f>
        <v>0</v>
      </c>
      <c r="O1681" s="2">
        <f>VLOOKUP($F1681,Experiment!$A$2:$U$90,MATCH(Results!O$1,Experiment!$A$1:$U$1,0),FALSE)</f>
        <v>-90</v>
      </c>
      <c r="P1681" s="3">
        <f>VLOOKUP($F1681,Experiment!$A$2:$U$90,MATCH(Results!P$1,Experiment!$A$1:$U$1,0),FALSE)</f>
        <v>0.5</v>
      </c>
      <c r="Q1681" s="2">
        <f>VLOOKUP($F1681,Experiment!$A$2:$U$90,MATCH(Results!Q$1,Experiment!$A$1:$U$1,0),FALSE)</f>
        <v>80</v>
      </c>
      <c r="R1681" s="3">
        <f>VLOOKUP($F1681,Experiment!$A$2:$U$90,MATCH(Results!R$1,Experiment!$A$1:$U$1,0),FALSE)</f>
        <v>0.5</v>
      </c>
      <c r="S1681" s="2">
        <f>VLOOKUP($F1681,Experiment!$A$2:$U$90,MATCH(Results!S$1,Experiment!$A$1:$U$1,0),FALSE)</f>
        <v>-5</v>
      </c>
      <c r="T1681" s="2">
        <f>VLOOKUP($F1681,Experiment!$A$2:$U$90,MATCH(Results!T$1,Experiment!$A$1:$U$1,0),FALSE)</f>
        <v>7225</v>
      </c>
      <c r="U1681" s="2">
        <f>VLOOKUP($F1681,Experiment!$A$2:$U$90,MATCH(Results!U$1,Experiment!$A$1:$U$1,0),FALSE)</f>
        <v>85</v>
      </c>
      <c r="V1681" s="2">
        <f>VLOOKUP($F1681,Experiment!$A$2:$U$90,MATCH(Results!V$1,Experiment!$A$1:$U$1,0),FALSE)</f>
        <v>2</v>
      </c>
      <c r="W1681" s="3">
        <f>VLOOKUP($F1681,Experiment!$A$2:$U$90,MATCH(Results!W$1,Experiment!$A$1:$U$1,0),FALSE)</f>
        <v>0.25</v>
      </c>
      <c r="X1681" s="3">
        <f>VLOOKUP($F1681,Experiment!$A$2:$U$90,MATCH(Results!X$1,Experiment!$A$1:$U$1,0),FALSE)</f>
        <v>0.75</v>
      </c>
      <c r="Y1681" s="2">
        <f>VLOOKUP($F1681,Experiment!$A$2:$U$90,MATCH(Results!Y$1,Experiment!$A$1:$U$1,0),FALSE)</f>
        <v>2</v>
      </c>
      <c r="Z1681" s="3">
        <f>VLOOKUP($F1681,Experiment!$A$2:$U$90,MATCH(Results!Z$1,Experiment!$A$1:$U$1,0),FALSE)</f>
        <v>0.5</v>
      </c>
      <c r="AA1681" s="3">
        <f>VLOOKUP($F1681,Experiment!$A$2:$U$90,MATCH(Results!AA$1,Experiment!$A$1:$U$1,0),FALSE)</f>
        <v>0.25</v>
      </c>
      <c r="AB1681" s="3">
        <f>VLOOKUP($F1681,Experiment!$A$2:$U$90,MATCH(Results!AB$1,Experiment!$A$1:$U$1,0),FALSE)</f>
        <v>0.625</v>
      </c>
      <c r="AC1681" s="3">
        <f>VLOOKUP($F1681,Experiment!$A$2:$U$90,MATCH(Results!AC$1,Experiment!$A$1:$U$1,0),FALSE)</f>
        <v>0.375</v>
      </c>
      <c r="AD1681" s="2">
        <f>VLOOKUP($F1681,Experiment!$A$2:$U$90,MATCH(Results!AD$1,Experiment!$A$1:$U$1,0),FALSE)</f>
        <v>-26.25</v>
      </c>
      <c r="AE1681" s="2">
        <f>VLOOKUP($F1681,Experiment!$A$2:$U$90,MATCH(Results!AE$1,Experiment!$A$1:$U$1,0),FALSE)</f>
        <v>6773.4375</v>
      </c>
      <c r="AF1681" s="2">
        <f>VLOOKUP($F1681,Experiment!$A$2:$U$90,MATCH(Results!AF$1,Experiment!$A$1:$U$1,0),FALSE)</f>
        <v>82.300896106907615</v>
      </c>
      <c r="AG1681" s="3">
        <f>VLOOKUP($F1681,Experiment!$A$2:$W$90,MATCH(Results!AG$1,Experiment!$A$1:$W$1,0),FALSE)</f>
        <v>0.82730419370997643</v>
      </c>
      <c r="AH1681" s="3">
        <f>VLOOKUP($F1681,Experiment!$A$2:$W$90,MATCH(Results!AH$1,Experiment!$A$1:$W$1,0),FALSE)</f>
        <v>0.38648875795104182</v>
      </c>
      <c r="AI1681" s="3">
        <f>VLOOKUP($F1681,Experiment!$A$2:$X$90,MATCH(Results!AI$1,Experiment!$A$1:$X$1,0),FALSE)</f>
        <v>0.61351124204895813</v>
      </c>
      <c r="AJ1681" s="2">
        <f>Table1[[#This Row],[Gain]]^Table1[[#This Row],[θ]]</f>
        <v>80</v>
      </c>
      <c r="AK1681" s="2">
        <f>-Table1[[#This Row],[λ]]*-Table1[[#This Row],[Loss]]^Table1[[#This Row],[θ]]</f>
        <v>180</v>
      </c>
      <c r="AL1681" s="2">
        <f>Table1[[#This Row],[v_n_w_g]]-Table1[[#This Row],[v_n_w_l]]</f>
        <v>-100</v>
      </c>
      <c r="AM1681" s="2">
        <f>IF(Table1[[#This Row],[diff_v]]&gt;=1,1,0)</f>
        <v>0</v>
      </c>
    </row>
    <row r="1682" spans="1:39" hidden="1" x14ac:dyDescent="0.3">
      <c r="A1682">
        <v>64</v>
      </c>
      <c r="B1682" t="s">
        <v>48</v>
      </c>
      <c r="C1682" s="22">
        <f>VLOOKUP(Table1[[#This Row],[Subject]],'Subject Profile'!$A$2:$E$8,4,FALSE)</f>
        <v>1</v>
      </c>
      <c r="D1682" s="22">
        <f>VLOOKUP(Table1[[#This Row],[Subject]],'Subject Profile'!$A$2:$E$8,5,FALSE)</f>
        <v>-2</v>
      </c>
      <c r="E1682" t="s">
        <v>110</v>
      </c>
      <c r="F1682" t="s">
        <v>55</v>
      </c>
      <c r="G1682" t="s">
        <v>112</v>
      </c>
      <c r="H1682">
        <f>IF(Table1[[#This Row],[decision]]="accept",1,0)</f>
        <v>0</v>
      </c>
      <c r="I1682">
        <v>100</v>
      </c>
      <c r="J1682">
        <v>510</v>
      </c>
      <c r="K1682">
        <v>1665042557</v>
      </c>
      <c r="L1682">
        <v>16</v>
      </c>
      <c r="M1682" t="str">
        <f>VLOOKUP($F1682,Experiment!$A$2:$U$90,MATCH(Results!M$1,Experiment!$A$1:$U$1,0)+1,FALSE)</f>
        <v>R</v>
      </c>
      <c r="N1682">
        <f>IF(Table1[[#This Row],[Impact]]="I",0,1)</f>
        <v>1</v>
      </c>
      <c r="O1682" s="2">
        <f>VLOOKUP($F1682,Experiment!$A$2:$U$90,MATCH(Results!O$1,Experiment!$A$1:$U$1,0),FALSE)</f>
        <v>0</v>
      </c>
      <c r="P1682" s="3">
        <f>VLOOKUP($F1682,Experiment!$A$2:$U$90,MATCH(Results!P$1,Experiment!$A$1:$U$1,0),FALSE)</f>
        <v>0</v>
      </c>
      <c r="Q1682" s="2">
        <f>VLOOKUP($F1682,Experiment!$A$2:$U$90,MATCH(Results!Q$1,Experiment!$A$1:$U$1,0),FALSE)</f>
        <v>0</v>
      </c>
      <c r="R1682" s="3">
        <f>VLOOKUP($F1682,Experiment!$A$2:$U$90,MATCH(Results!R$1,Experiment!$A$1:$U$1,0),FALSE)</f>
        <v>0</v>
      </c>
      <c r="S1682" s="2">
        <f>VLOOKUP($F1682,Experiment!$A$2:$U$90,MATCH(Results!S$1,Experiment!$A$1:$U$1,0),FALSE)</f>
        <v>0</v>
      </c>
      <c r="T1682" s="2">
        <f>VLOOKUP($F1682,Experiment!$A$2:$U$90,MATCH(Results!T$1,Experiment!$A$1:$U$1,0),FALSE)</f>
        <v>0</v>
      </c>
      <c r="U1682" s="2">
        <f>VLOOKUP($F1682,Experiment!$A$2:$U$90,MATCH(Results!U$1,Experiment!$A$1:$U$1,0),FALSE)</f>
        <v>0</v>
      </c>
      <c r="V1682" s="2">
        <f>VLOOKUP($F1682,Experiment!$A$2:$U$90,MATCH(Results!V$1,Experiment!$A$1:$U$1,0),FALSE)</f>
        <v>0</v>
      </c>
      <c r="W1682" s="3">
        <f>VLOOKUP($F1682,Experiment!$A$2:$U$90,MATCH(Results!W$1,Experiment!$A$1:$U$1,0),FALSE)</f>
        <v>0</v>
      </c>
      <c r="X1682" s="3">
        <f>VLOOKUP($F1682,Experiment!$A$2:$U$90,MATCH(Results!X$1,Experiment!$A$1:$U$1,0),FALSE)</f>
        <v>0</v>
      </c>
      <c r="Y1682" s="2">
        <f>VLOOKUP($F1682,Experiment!$A$2:$U$90,MATCH(Results!Y$1,Experiment!$A$1:$U$1,0),FALSE)</f>
        <v>0</v>
      </c>
      <c r="Z1682" s="3">
        <f>VLOOKUP($F1682,Experiment!$A$2:$U$90,MATCH(Results!Z$1,Experiment!$A$1:$U$1,0),FALSE)</f>
        <v>0</v>
      </c>
      <c r="AA1682" s="3">
        <f>VLOOKUP($F1682,Experiment!$A$2:$U$90,MATCH(Results!AA$1,Experiment!$A$1:$U$1,0),FALSE)</f>
        <v>0</v>
      </c>
      <c r="AB1682" s="3">
        <f>VLOOKUP($F1682,Experiment!$A$2:$U$90,MATCH(Results!AB$1,Experiment!$A$1:$U$1,0),FALSE)</f>
        <v>0</v>
      </c>
      <c r="AC1682" s="3">
        <f>VLOOKUP($F1682,Experiment!$A$2:$U$90,MATCH(Results!AC$1,Experiment!$A$1:$U$1,0),FALSE)</f>
        <v>0</v>
      </c>
      <c r="AD1682" s="2">
        <f>VLOOKUP($F1682,Experiment!$A$2:$U$90,MATCH(Results!AD$1,Experiment!$A$1:$U$1,0),FALSE)</f>
        <v>0</v>
      </c>
      <c r="AE1682" s="2">
        <f>VLOOKUP($F1682,Experiment!$A$2:$U$90,MATCH(Results!AE$1,Experiment!$A$1:$U$1,0),FALSE)</f>
        <v>0</v>
      </c>
      <c r="AF1682" s="2">
        <f>VLOOKUP($F1682,Experiment!$A$2:$U$90,MATCH(Results!AF$1,Experiment!$A$1:$U$1,0),FALSE)</f>
        <v>0</v>
      </c>
      <c r="AG1682" s="3">
        <f>VLOOKUP($F1682,Experiment!$A$2:$W$90,MATCH(Results!AG$1,Experiment!$A$1:$W$1,0),FALSE)</f>
        <v>0</v>
      </c>
      <c r="AH1682" s="3">
        <f>VLOOKUP($F1682,Experiment!$A$2:$W$90,MATCH(Results!AH$1,Experiment!$A$1:$W$1,0),FALSE)</f>
        <v>0</v>
      </c>
      <c r="AI1682" s="2">
        <f>VLOOKUP($F1682,Experiment!$A$2:$X$90,MATCH(Results!AI$1,Experiment!$A$1:$X$1,0),FALSE)</f>
        <v>0</v>
      </c>
      <c r="AJ1682" s="2">
        <f>Table1[[#This Row],[Gain]]^Table1[[#This Row],[θ]]</f>
        <v>0</v>
      </c>
      <c r="AK1682" s="2">
        <f>-Table1[[#This Row],[λ]]*-Table1[[#This Row],[Loss]]^Table1[[#This Row],[θ]]</f>
        <v>0</v>
      </c>
      <c r="AL1682" s="2">
        <f>Table1[[#This Row],[v_n_w_g]]-Table1[[#This Row],[v_n_w_l]]</f>
        <v>0</v>
      </c>
      <c r="AM1682" s="2">
        <f>IF(Table1[[#This Row],[diff_v]]&gt;=1,1,0)</f>
        <v>0</v>
      </c>
    </row>
    <row r="1683" spans="1:39" x14ac:dyDescent="0.3">
      <c r="A1683">
        <v>0</v>
      </c>
      <c r="B1683" t="s">
        <v>301</v>
      </c>
      <c r="C1683" s="22">
        <f>VLOOKUP(Table1[[#This Row],[Subject]],'Subject Profile'!$A$2:$E$8,4,FALSE)</f>
        <v>0.88613857459934653</v>
      </c>
      <c r="D1683" s="22">
        <f>VLOOKUP(Table1[[#This Row],[Subject]],'Subject Profile'!$A$2:$E$8,5,FALSE)</f>
        <v>-2.2000000000000002</v>
      </c>
      <c r="E1683" t="s">
        <v>49</v>
      </c>
      <c r="F1683" t="s">
        <v>22</v>
      </c>
      <c r="G1683" t="s">
        <v>7</v>
      </c>
      <c r="H1683">
        <f>IF(Table1[[#This Row],[decision]]="accept",1,0)</f>
        <v>1</v>
      </c>
      <c r="I1683">
        <v>60</v>
      </c>
      <c r="K1683">
        <v>1667790201</v>
      </c>
      <c r="M1683" t="str">
        <f>VLOOKUP($F1683,Experiment!$A$2:$U$90,MATCH(Results!M$1,Experiment!$A$1:$U$1,0)+1,FALSE)</f>
        <v>I</v>
      </c>
      <c r="N1683">
        <f>IF(Table1[[#This Row],[Impact]]="I",0,1)</f>
        <v>0</v>
      </c>
      <c r="O1683" s="2">
        <f>VLOOKUP($F1683,Experiment!$A$2:$U$90,MATCH(Results!O$1,Experiment!$A$1:$U$1,0),FALSE)</f>
        <v>-50</v>
      </c>
      <c r="P1683" s="3">
        <f>VLOOKUP($F1683,Experiment!$A$2:$U$90,MATCH(Results!P$1,Experiment!$A$1:$U$1,0),FALSE)</f>
        <v>0.5</v>
      </c>
      <c r="Q1683" s="2">
        <f>VLOOKUP($F1683,Experiment!$A$2:$U$90,MATCH(Results!Q$1,Experiment!$A$1:$U$1,0),FALSE)</f>
        <v>60</v>
      </c>
      <c r="R1683" s="3">
        <f>VLOOKUP($F1683,Experiment!$A$2:$U$90,MATCH(Results!R$1,Experiment!$A$1:$U$1,0),FALSE)</f>
        <v>0.5</v>
      </c>
      <c r="S1683" s="2">
        <f>VLOOKUP($F1683,Experiment!$A$2:$U$90,MATCH(Results!S$1,Experiment!$A$1:$U$1,0),FALSE)</f>
        <v>5</v>
      </c>
      <c r="T1683" s="2">
        <f>VLOOKUP($F1683,Experiment!$A$2:$U$90,MATCH(Results!T$1,Experiment!$A$1:$U$1,0),FALSE)</f>
        <v>3025</v>
      </c>
      <c r="U1683" s="2">
        <f>VLOOKUP($F1683,Experiment!$A$2:$U$90,MATCH(Results!U$1,Experiment!$A$1:$U$1,0),FALSE)</f>
        <v>55</v>
      </c>
      <c r="V1683" s="2">
        <f>VLOOKUP($F1683,Experiment!$A$2:$U$90,MATCH(Results!V$1,Experiment!$A$1:$U$1,0),FALSE)</f>
        <v>4</v>
      </c>
      <c r="W1683" s="3">
        <f>VLOOKUP($F1683,Experiment!$A$2:$U$90,MATCH(Results!W$1,Experiment!$A$1:$U$1,0),FALSE)</f>
        <v>0.75</v>
      </c>
      <c r="X1683" s="3">
        <f>VLOOKUP($F1683,Experiment!$A$2:$U$90,MATCH(Results!X$1,Experiment!$A$1:$U$1,0),FALSE)</f>
        <v>0.25</v>
      </c>
      <c r="Y1683" s="2">
        <f>VLOOKUP($F1683,Experiment!$A$2:$U$90,MATCH(Results!Y$1,Experiment!$A$1:$U$1,0),FALSE)</f>
        <v>2</v>
      </c>
      <c r="Z1683" s="3">
        <f>VLOOKUP($F1683,Experiment!$A$2:$U$90,MATCH(Results!Z$1,Experiment!$A$1:$U$1,0),FALSE)</f>
        <v>0.05</v>
      </c>
      <c r="AA1683" s="3">
        <f>VLOOKUP($F1683,Experiment!$A$2:$U$90,MATCH(Results!AA$1,Experiment!$A$1:$U$1,0),FALSE)</f>
        <v>0.2</v>
      </c>
      <c r="AB1683" s="3">
        <f>VLOOKUP($F1683,Experiment!$A$2:$U$90,MATCH(Results!AB$1,Experiment!$A$1:$U$1,0),FALSE)</f>
        <v>0.42499999999999999</v>
      </c>
      <c r="AC1683" s="3">
        <f>VLOOKUP($F1683,Experiment!$A$2:$U$90,MATCH(Results!AC$1,Experiment!$A$1:$U$1,0),FALSE)</f>
        <v>0.57499999999999996</v>
      </c>
      <c r="AD1683" s="2">
        <f>VLOOKUP($F1683,Experiment!$A$2:$U$90,MATCH(Results!AD$1,Experiment!$A$1:$U$1,0),FALSE)</f>
        <v>13.25</v>
      </c>
      <c r="AE1683" s="2">
        <f>VLOOKUP($F1683,Experiment!$A$2:$U$90,MATCH(Results!AE$1,Experiment!$A$1:$U$1,0),FALSE)</f>
        <v>2956.9375</v>
      </c>
      <c r="AF1683" s="2">
        <f>VLOOKUP($F1683,Experiment!$A$2:$U$90,MATCH(Results!AF$1,Experiment!$A$1:$U$1,0),FALSE)</f>
        <v>54.37772981653427</v>
      </c>
      <c r="AG1683" s="3">
        <f>VLOOKUP($F1683,Experiment!$A$2:$W$90,MATCH(Results!AG$1,Experiment!$A$1:$W$1,0),FALSE)</f>
        <v>1</v>
      </c>
      <c r="AH1683" s="3">
        <f>VLOOKUP($F1683,Experiment!$A$2:$W$90,MATCH(Results!AH$1,Experiment!$A$1:$W$1,0),FALSE)</f>
        <v>0.57499999999999996</v>
      </c>
      <c r="AI1683" s="3">
        <f>VLOOKUP($F1683,Experiment!$A$2:$X$90,MATCH(Results!AI$1,Experiment!$A$1:$X$1,0),FALSE)</f>
        <v>0.42500000000000004</v>
      </c>
      <c r="AJ1683" s="2">
        <f>Table1[[#This Row],[Gain]]^Table1[[#This Row],[θ]]</f>
        <v>37.643362891590748</v>
      </c>
      <c r="AK1683" s="2">
        <f>-Table1[[#This Row],[λ]]*-Table1[[#This Row],[Loss]]^Table1[[#This Row],[θ]]</f>
        <v>70.46047048279901</v>
      </c>
      <c r="AL1683" s="2">
        <f>Table1[[#This Row],[v_n_w_g]]-Table1[[#This Row],[v_n_w_l]]</f>
        <v>-32.817107591208263</v>
      </c>
      <c r="AM1683" s="2">
        <f>IF(Table1[[#This Row],[diff_v]]&gt;=1,1,0)</f>
        <v>0</v>
      </c>
    </row>
    <row r="1684" spans="1:39" x14ac:dyDescent="0.3">
      <c r="A1684">
        <v>1</v>
      </c>
      <c r="B1684" t="s">
        <v>301</v>
      </c>
      <c r="C1684" s="22">
        <f>VLOOKUP(Table1[[#This Row],[Subject]],'Subject Profile'!$A$2:$E$8,4,FALSE)</f>
        <v>0.88613857459934653</v>
      </c>
      <c r="D1684" s="22">
        <f>VLOOKUP(Table1[[#This Row],[Subject]],'Subject Profile'!$A$2:$E$8,5,FALSE)</f>
        <v>-2.2000000000000002</v>
      </c>
      <c r="E1684" t="s">
        <v>49</v>
      </c>
      <c r="F1684" t="s">
        <v>12</v>
      </c>
      <c r="G1684" t="s">
        <v>5</v>
      </c>
      <c r="H1684">
        <f>IF(Table1[[#This Row],[decision]]="accept",1,0)</f>
        <v>0</v>
      </c>
      <c r="I1684">
        <v>0</v>
      </c>
      <c r="K1684">
        <v>1667790216</v>
      </c>
      <c r="L1684">
        <f>Table1[[#This Row],[time]]-K1683</f>
        <v>15</v>
      </c>
      <c r="M1684" t="str">
        <f>VLOOKUP($F1684,Experiment!$A$2:$U$90,MATCH(Results!M$1,Experiment!$A$1:$U$1,0)+1,FALSE)</f>
        <v>I</v>
      </c>
      <c r="N1684">
        <f>IF(Table1[[#This Row],[Impact]]="I",0,1)</f>
        <v>0</v>
      </c>
      <c r="O1684" s="2">
        <f>VLOOKUP($F1684,Experiment!$A$2:$U$90,MATCH(Results!O$1,Experiment!$A$1:$U$1,0),FALSE)</f>
        <v>-50</v>
      </c>
      <c r="P1684" s="3">
        <f>VLOOKUP($F1684,Experiment!$A$2:$U$90,MATCH(Results!P$1,Experiment!$A$1:$U$1,0),FALSE)</f>
        <v>0.5</v>
      </c>
      <c r="Q1684" s="2">
        <f>VLOOKUP($F1684,Experiment!$A$2:$U$90,MATCH(Results!Q$1,Experiment!$A$1:$U$1,0),FALSE)</f>
        <v>70</v>
      </c>
      <c r="R1684" s="3">
        <f>VLOOKUP($F1684,Experiment!$A$2:$U$90,MATCH(Results!R$1,Experiment!$A$1:$U$1,0),FALSE)</f>
        <v>0.5</v>
      </c>
      <c r="S1684" s="2">
        <f>VLOOKUP($F1684,Experiment!$A$2:$U$90,MATCH(Results!S$1,Experiment!$A$1:$U$1,0),FALSE)</f>
        <v>10</v>
      </c>
      <c r="T1684" s="2">
        <f>VLOOKUP($F1684,Experiment!$A$2:$U$90,MATCH(Results!T$1,Experiment!$A$1:$U$1,0),FALSE)</f>
        <v>3600</v>
      </c>
      <c r="U1684" s="2">
        <f>VLOOKUP($F1684,Experiment!$A$2:$U$90,MATCH(Results!U$1,Experiment!$A$1:$U$1,0),FALSE)</f>
        <v>60</v>
      </c>
      <c r="V1684" s="2">
        <f>VLOOKUP($F1684,Experiment!$A$2:$U$90,MATCH(Results!V$1,Experiment!$A$1:$U$1,0),FALSE)</f>
        <v>2</v>
      </c>
      <c r="W1684" s="3">
        <f>VLOOKUP($F1684,Experiment!$A$2:$U$90,MATCH(Results!W$1,Experiment!$A$1:$U$1,0),FALSE)</f>
        <v>0</v>
      </c>
      <c r="X1684" s="3">
        <f>VLOOKUP($F1684,Experiment!$A$2:$U$90,MATCH(Results!X$1,Experiment!$A$1:$U$1,0),FALSE)</f>
        <v>1</v>
      </c>
      <c r="Y1684" s="2">
        <f>VLOOKUP($F1684,Experiment!$A$2:$U$90,MATCH(Results!Y$1,Experiment!$A$1:$U$1,0),FALSE)</f>
        <v>1</v>
      </c>
      <c r="Z1684" s="3">
        <f>VLOOKUP($F1684,Experiment!$A$2:$U$90,MATCH(Results!Z$1,Experiment!$A$1:$U$1,0),FALSE)</f>
        <v>0.5</v>
      </c>
      <c r="AA1684" s="3">
        <f>VLOOKUP($F1684,Experiment!$A$2:$U$90,MATCH(Results!AA$1,Experiment!$A$1:$U$1,0),FALSE)</f>
        <v>0.5</v>
      </c>
      <c r="AB1684" s="3">
        <f>VLOOKUP($F1684,Experiment!$A$2:$U$90,MATCH(Results!AB$1,Experiment!$A$1:$U$1,0),FALSE)</f>
        <v>0.5</v>
      </c>
      <c r="AC1684" s="3">
        <f>VLOOKUP($F1684,Experiment!$A$2:$U$90,MATCH(Results!AC$1,Experiment!$A$1:$U$1,0),FALSE)</f>
        <v>0.5</v>
      </c>
      <c r="AD1684" s="2">
        <f>VLOOKUP($F1684,Experiment!$A$2:$U$90,MATCH(Results!AD$1,Experiment!$A$1:$U$1,0),FALSE)</f>
        <v>10</v>
      </c>
      <c r="AE1684" s="2">
        <f>VLOOKUP($F1684,Experiment!$A$2:$U$90,MATCH(Results!AE$1,Experiment!$A$1:$U$1,0),FALSE)</f>
        <v>3600</v>
      </c>
      <c r="AF1684" s="2">
        <f>VLOOKUP($F1684,Experiment!$A$2:$U$90,MATCH(Results!AF$1,Experiment!$A$1:$U$1,0),FALSE)</f>
        <v>60</v>
      </c>
      <c r="AG1684" s="3">
        <f>VLOOKUP($F1684,Experiment!$A$2:$W$90,MATCH(Results!AG$1,Experiment!$A$1:$W$1,0),FALSE)</f>
        <v>1</v>
      </c>
      <c r="AH1684" s="3">
        <f>VLOOKUP($F1684,Experiment!$A$2:$W$90,MATCH(Results!AH$1,Experiment!$A$1:$W$1,0),FALSE)</f>
        <v>0.5</v>
      </c>
      <c r="AI1684" s="3">
        <f>VLOOKUP($F1684,Experiment!$A$2:$X$90,MATCH(Results!AI$1,Experiment!$A$1:$X$1,0),FALSE)</f>
        <v>0.5</v>
      </c>
      <c r="AJ1684" s="2">
        <f>Table1[[#This Row],[Gain]]^Table1[[#This Row],[θ]]</f>
        <v>43.153154399808855</v>
      </c>
      <c r="AK1684" s="2">
        <f>-Table1[[#This Row],[λ]]*-Table1[[#This Row],[Loss]]^Table1[[#This Row],[θ]]</f>
        <v>70.46047048279901</v>
      </c>
      <c r="AL1684" s="2">
        <f>Table1[[#This Row],[v_n_w_g]]-Table1[[#This Row],[v_n_w_l]]</f>
        <v>-27.307316082990155</v>
      </c>
      <c r="AM1684" s="2">
        <f>IF(Table1[[#This Row],[diff_v]]&gt;=1,1,0)</f>
        <v>0</v>
      </c>
    </row>
    <row r="1685" spans="1:39" x14ac:dyDescent="0.3">
      <c r="A1685">
        <v>2</v>
      </c>
      <c r="B1685" t="s">
        <v>301</v>
      </c>
      <c r="C1685" s="22">
        <f>VLOOKUP(Table1[[#This Row],[Subject]],'Subject Profile'!$A$2:$E$8,4,FALSE)</f>
        <v>0.88613857459934653</v>
      </c>
      <c r="D1685" s="22">
        <f>VLOOKUP(Table1[[#This Row],[Subject]],'Subject Profile'!$A$2:$E$8,5,FALSE)</f>
        <v>-2.2000000000000002</v>
      </c>
      <c r="E1685" t="s">
        <v>49</v>
      </c>
      <c r="F1685" t="s">
        <v>37</v>
      </c>
      <c r="G1685" t="s">
        <v>7</v>
      </c>
      <c r="H1685">
        <f>IF(Table1[[#This Row],[decision]]="accept",1,0)</f>
        <v>1</v>
      </c>
      <c r="I1685">
        <v>-50</v>
      </c>
      <c r="K1685">
        <v>1667790224</v>
      </c>
      <c r="L1685">
        <f>Table1[[#This Row],[time]]-K1684</f>
        <v>8</v>
      </c>
      <c r="M1685" t="str">
        <f>VLOOKUP($F1685,Experiment!$A$2:$U$90,MATCH(Results!M$1,Experiment!$A$1:$U$1,0)+1,FALSE)</f>
        <v>I</v>
      </c>
      <c r="N1685">
        <f>IF(Table1[[#This Row],[Impact]]="I",0,1)</f>
        <v>0</v>
      </c>
      <c r="O1685" s="2">
        <f>VLOOKUP($F1685,Experiment!$A$2:$U$90,MATCH(Results!O$1,Experiment!$A$1:$U$1,0),FALSE)</f>
        <v>-50</v>
      </c>
      <c r="P1685" s="3">
        <f>VLOOKUP($F1685,Experiment!$A$2:$U$90,MATCH(Results!P$1,Experiment!$A$1:$U$1,0),FALSE)</f>
        <v>0.5</v>
      </c>
      <c r="Q1685" s="2">
        <f>VLOOKUP($F1685,Experiment!$A$2:$U$90,MATCH(Results!Q$1,Experiment!$A$1:$U$1,0),FALSE)</f>
        <v>70</v>
      </c>
      <c r="R1685" s="3">
        <f>VLOOKUP($F1685,Experiment!$A$2:$U$90,MATCH(Results!R$1,Experiment!$A$1:$U$1,0),FALSE)</f>
        <v>0.5</v>
      </c>
      <c r="S1685" s="2">
        <f>VLOOKUP($F1685,Experiment!$A$2:$U$90,MATCH(Results!S$1,Experiment!$A$1:$U$1,0),FALSE)</f>
        <v>10</v>
      </c>
      <c r="T1685" s="2">
        <f>VLOOKUP($F1685,Experiment!$A$2:$U$90,MATCH(Results!T$1,Experiment!$A$1:$U$1,0),FALSE)</f>
        <v>3600</v>
      </c>
      <c r="U1685" s="2">
        <f>VLOOKUP($F1685,Experiment!$A$2:$U$90,MATCH(Results!U$1,Experiment!$A$1:$U$1,0),FALSE)</f>
        <v>60</v>
      </c>
      <c r="V1685" s="2">
        <f>VLOOKUP($F1685,Experiment!$A$2:$U$90,MATCH(Results!V$1,Experiment!$A$1:$U$1,0),FALSE)</f>
        <v>2</v>
      </c>
      <c r="W1685" s="3">
        <f>VLOOKUP($F1685,Experiment!$A$2:$U$90,MATCH(Results!W$1,Experiment!$A$1:$U$1,0),FALSE)</f>
        <v>0.25</v>
      </c>
      <c r="X1685" s="3">
        <f>VLOOKUP($F1685,Experiment!$A$2:$U$90,MATCH(Results!X$1,Experiment!$A$1:$U$1,0),FALSE)</f>
        <v>0.75</v>
      </c>
      <c r="Y1685" s="2">
        <f>VLOOKUP($F1685,Experiment!$A$2:$U$90,MATCH(Results!Y$1,Experiment!$A$1:$U$1,0),FALSE)</f>
        <v>1</v>
      </c>
      <c r="Z1685" s="3">
        <f>VLOOKUP($F1685,Experiment!$A$2:$U$90,MATCH(Results!Z$1,Experiment!$A$1:$U$1,0),FALSE)</f>
        <v>0.25</v>
      </c>
      <c r="AA1685" s="3">
        <f>VLOOKUP($F1685,Experiment!$A$2:$U$90,MATCH(Results!AA$1,Experiment!$A$1:$U$1,0),FALSE)</f>
        <v>0.5</v>
      </c>
      <c r="AB1685" s="3">
        <f>VLOOKUP($F1685,Experiment!$A$2:$U$90,MATCH(Results!AB$1,Experiment!$A$1:$U$1,0),FALSE)</f>
        <v>0.375</v>
      </c>
      <c r="AC1685" s="3">
        <f>VLOOKUP($F1685,Experiment!$A$2:$U$90,MATCH(Results!AC$1,Experiment!$A$1:$U$1,0),FALSE)</f>
        <v>0.625</v>
      </c>
      <c r="AD1685" s="2">
        <f>VLOOKUP($F1685,Experiment!$A$2:$U$90,MATCH(Results!AD$1,Experiment!$A$1:$U$1,0),FALSE)</f>
        <v>25</v>
      </c>
      <c r="AE1685" s="2">
        <f>VLOOKUP($F1685,Experiment!$A$2:$U$90,MATCH(Results!AE$1,Experiment!$A$1:$U$1,0),FALSE)</f>
        <v>3375</v>
      </c>
      <c r="AF1685" s="2">
        <f>VLOOKUP($F1685,Experiment!$A$2:$U$90,MATCH(Results!AF$1,Experiment!$A$1:$U$1,0),FALSE)</f>
        <v>58.094750193111253</v>
      </c>
      <c r="AG1685" s="3">
        <f>VLOOKUP($F1685,Experiment!$A$2:$W$90,MATCH(Results!AG$1,Experiment!$A$1:$W$1,0),FALSE)</f>
        <v>1</v>
      </c>
      <c r="AH1685" s="3">
        <f>VLOOKUP($F1685,Experiment!$A$2:$W$90,MATCH(Results!AH$1,Experiment!$A$1:$W$1,0),FALSE)</f>
        <v>0.625</v>
      </c>
      <c r="AI1685" s="3">
        <f>VLOOKUP($F1685,Experiment!$A$2:$X$90,MATCH(Results!AI$1,Experiment!$A$1:$X$1,0),FALSE)</f>
        <v>0.375</v>
      </c>
      <c r="AJ1685" s="2">
        <f>Table1[[#This Row],[Gain]]^Table1[[#This Row],[θ]]</f>
        <v>43.153154399808855</v>
      </c>
      <c r="AK1685" s="2">
        <f>-Table1[[#This Row],[λ]]*-Table1[[#This Row],[Loss]]^Table1[[#This Row],[θ]]</f>
        <v>70.46047048279901</v>
      </c>
      <c r="AL1685" s="2">
        <f>Table1[[#This Row],[v_n_w_g]]-Table1[[#This Row],[v_n_w_l]]</f>
        <v>-27.307316082990155</v>
      </c>
      <c r="AM1685" s="2">
        <f>IF(Table1[[#This Row],[diff_v]]&gt;=1,1,0)</f>
        <v>0</v>
      </c>
    </row>
    <row r="1686" spans="1:39" x14ac:dyDescent="0.3">
      <c r="A1686">
        <v>3</v>
      </c>
      <c r="B1686" t="s">
        <v>301</v>
      </c>
      <c r="C1686" s="22">
        <f>VLOOKUP(Table1[[#This Row],[Subject]],'Subject Profile'!$A$2:$E$8,4,FALSE)</f>
        <v>0.88613857459934653</v>
      </c>
      <c r="D1686" s="22">
        <f>VLOOKUP(Table1[[#This Row],[Subject]],'Subject Profile'!$A$2:$E$8,5,FALSE)</f>
        <v>-2.2000000000000002</v>
      </c>
      <c r="E1686" t="s">
        <v>49</v>
      </c>
      <c r="F1686" t="s">
        <v>18</v>
      </c>
      <c r="G1686" t="s">
        <v>5</v>
      </c>
      <c r="H1686">
        <f>IF(Table1[[#This Row],[decision]]="accept",1,0)</f>
        <v>0</v>
      </c>
      <c r="I1686">
        <v>0</v>
      </c>
      <c r="K1686">
        <v>1667790232</v>
      </c>
      <c r="L1686">
        <f>Table1[[#This Row],[time]]-K1685</f>
        <v>8</v>
      </c>
      <c r="M1686" t="str">
        <f>VLOOKUP($F1686,Experiment!$A$2:$U$90,MATCH(Results!M$1,Experiment!$A$1:$U$1,0)+1,FALSE)</f>
        <v>I</v>
      </c>
      <c r="N1686">
        <f>IF(Table1[[#This Row],[Impact]]="I",0,1)</f>
        <v>0</v>
      </c>
      <c r="O1686" s="2">
        <f>VLOOKUP($F1686,Experiment!$A$2:$U$90,MATCH(Results!O$1,Experiment!$A$1:$U$1,0),FALSE)</f>
        <v>-50</v>
      </c>
      <c r="P1686" s="3">
        <f>VLOOKUP($F1686,Experiment!$A$2:$U$90,MATCH(Results!P$1,Experiment!$A$1:$U$1,0),FALSE)</f>
        <v>0.5</v>
      </c>
      <c r="Q1686" s="2">
        <f>VLOOKUP($F1686,Experiment!$A$2:$U$90,MATCH(Results!Q$1,Experiment!$A$1:$U$1,0),FALSE)</f>
        <v>50</v>
      </c>
      <c r="R1686" s="3">
        <f>VLOOKUP($F1686,Experiment!$A$2:$U$90,MATCH(Results!R$1,Experiment!$A$1:$U$1,0),FALSE)</f>
        <v>0.5</v>
      </c>
      <c r="S1686" s="2">
        <f>VLOOKUP($F1686,Experiment!$A$2:$U$90,MATCH(Results!S$1,Experiment!$A$1:$U$1,0),FALSE)</f>
        <v>0</v>
      </c>
      <c r="T1686" s="2">
        <f>VLOOKUP($F1686,Experiment!$A$2:$U$90,MATCH(Results!T$1,Experiment!$A$1:$U$1,0),FALSE)</f>
        <v>2500</v>
      </c>
      <c r="U1686" s="2">
        <f>VLOOKUP($F1686,Experiment!$A$2:$U$90,MATCH(Results!U$1,Experiment!$A$1:$U$1,0),FALSE)</f>
        <v>50</v>
      </c>
      <c r="V1686" s="2">
        <f>VLOOKUP($F1686,Experiment!$A$2:$U$90,MATCH(Results!V$1,Experiment!$A$1:$U$1,0),FALSE)</f>
        <v>2</v>
      </c>
      <c r="W1686" s="3">
        <f>VLOOKUP($F1686,Experiment!$A$2:$U$90,MATCH(Results!W$1,Experiment!$A$1:$U$1,0),FALSE)</f>
        <v>0</v>
      </c>
      <c r="X1686" s="3">
        <f>VLOOKUP($F1686,Experiment!$A$2:$U$90,MATCH(Results!X$1,Experiment!$A$1:$U$1,0),FALSE)</f>
        <v>1</v>
      </c>
      <c r="Y1686" s="2">
        <f>VLOOKUP($F1686,Experiment!$A$2:$U$90,MATCH(Results!Y$1,Experiment!$A$1:$U$1,0),FALSE)</f>
        <v>2</v>
      </c>
      <c r="Z1686" s="3">
        <f>VLOOKUP($F1686,Experiment!$A$2:$U$90,MATCH(Results!Z$1,Experiment!$A$1:$U$1,0),FALSE)</f>
        <v>0.5</v>
      </c>
      <c r="AA1686" s="3">
        <f>VLOOKUP($F1686,Experiment!$A$2:$U$90,MATCH(Results!AA$1,Experiment!$A$1:$U$1,0),FALSE)</f>
        <v>0.5</v>
      </c>
      <c r="AB1686" s="3">
        <f>VLOOKUP($F1686,Experiment!$A$2:$U$90,MATCH(Results!AB$1,Experiment!$A$1:$U$1,0),FALSE)</f>
        <v>0.5</v>
      </c>
      <c r="AC1686" s="3">
        <f>VLOOKUP($F1686,Experiment!$A$2:$U$90,MATCH(Results!AC$1,Experiment!$A$1:$U$1,0),FALSE)</f>
        <v>0.5</v>
      </c>
      <c r="AD1686" s="2">
        <f>VLOOKUP($F1686,Experiment!$A$2:$U$90,MATCH(Results!AD$1,Experiment!$A$1:$U$1,0),FALSE)</f>
        <v>0</v>
      </c>
      <c r="AE1686" s="2">
        <f>VLOOKUP($F1686,Experiment!$A$2:$U$90,MATCH(Results!AE$1,Experiment!$A$1:$U$1,0),FALSE)</f>
        <v>2500</v>
      </c>
      <c r="AF1686" s="2">
        <f>VLOOKUP($F1686,Experiment!$A$2:$U$90,MATCH(Results!AF$1,Experiment!$A$1:$U$1,0),FALSE)</f>
        <v>50</v>
      </c>
      <c r="AG1686" s="3">
        <f>VLOOKUP($F1686,Experiment!$A$2:$W$90,MATCH(Results!AG$1,Experiment!$A$1:$W$1,0),FALSE)</f>
        <v>1</v>
      </c>
      <c r="AH1686" s="3">
        <f>VLOOKUP($F1686,Experiment!$A$2:$W$90,MATCH(Results!AH$1,Experiment!$A$1:$W$1,0),FALSE)</f>
        <v>0.5</v>
      </c>
      <c r="AI1686" s="3">
        <f>VLOOKUP($F1686,Experiment!$A$2:$X$90,MATCH(Results!AI$1,Experiment!$A$1:$X$1,0),FALSE)</f>
        <v>0.5</v>
      </c>
      <c r="AJ1686" s="2">
        <f>Table1[[#This Row],[Gain]]^Table1[[#This Row],[θ]]</f>
        <v>32.027486583090457</v>
      </c>
      <c r="AK1686" s="2">
        <f>-Table1[[#This Row],[λ]]*-Table1[[#This Row],[Loss]]^Table1[[#This Row],[θ]]</f>
        <v>70.46047048279901</v>
      </c>
      <c r="AL1686" s="2">
        <f>Table1[[#This Row],[v_n_w_g]]-Table1[[#This Row],[v_n_w_l]]</f>
        <v>-38.432983899708553</v>
      </c>
      <c r="AM1686" s="2">
        <f>IF(Table1[[#This Row],[diff_v]]&gt;=1,1,0)</f>
        <v>0</v>
      </c>
    </row>
    <row r="1687" spans="1:39" x14ac:dyDescent="0.3">
      <c r="A1687">
        <v>4</v>
      </c>
      <c r="B1687" t="s">
        <v>301</v>
      </c>
      <c r="C1687" s="22">
        <f>VLOOKUP(Table1[[#This Row],[Subject]],'Subject Profile'!$A$2:$E$8,4,FALSE)</f>
        <v>0.88613857459934653</v>
      </c>
      <c r="D1687" s="22">
        <f>VLOOKUP(Table1[[#This Row],[Subject]],'Subject Profile'!$A$2:$E$8,5,FALSE)</f>
        <v>-2.2000000000000002</v>
      </c>
      <c r="E1687" t="s">
        <v>49</v>
      </c>
      <c r="F1687" t="s">
        <v>32</v>
      </c>
      <c r="G1687" t="s">
        <v>5</v>
      </c>
      <c r="H1687">
        <f>IF(Table1[[#This Row],[decision]]="accept",1,0)</f>
        <v>0</v>
      </c>
      <c r="I1687">
        <v>0</v>
      </c>
      <c r="K1687">
        <v>1667790251</v>
      </c>
      <c r="L1687">
        <f>Table1[[#This Row],[time]]-K1686</f>
        <v>19</v>
      </c>
      <c r="M1687" t="str">
        <f>VLOOKUP($F1687,Experiment!$A$2:$U$90,MATCH(Results!M$1,Experiment!$A$1:$U$1,0)+1,FALSE)</f>
        <v>I</v>
      </c>
      <c r="N1687">
        <f>IF(Table1[[#This Row],[Impact]]="I",0,1)</f>
        <v>0</v>
      </c>
      <c r="O1687" s="2">
        <f>VLOOKUP($F1687,Experiment!$A$2:$U$90,MATCH(Results!O$1,Experiment!$A$1:$U$1,0),FALSE)</f>
        <v>-10</v>
      </c>
      <c r="P1687" s="3">
        <f>VLOOKUP($F1687,Experiment!$A$2:$U$90,MATCH(Results!P$1,Experiment!$A$1:$U$1,0),FALSE)</f>
        <v>0.5</v>
      </c>
      <c r="Q1687" s="2">
        <f>VLOOKUP($F1687,Experiment!$A$2:$U$90,MATCH(Results!Q$1,Experiment!$A$1:$U$1,0),FALSE)</f>
        <v>10</v>
      </c>
      <c r="R1687" s="3">
        <f>VLOOKUP($F1687,Experiment!$A$2:$U$90,MATCH(Results!R$1,Experiment!$A$1:$U$1,0),FALSE)</f>
        <v>0.5</v>
      </c>
      <c r="S1687" s="2">
        <f>VLOOKUP($F1687,Experiment!$A$2:$U$90,MATCH(Results!S$1,Experiment!$A$1:$U$1,0),FALSE)</f>
        <v>0</v>
      </c>
      <c r="T1687" s="2">
        <f>VLOOKUP($F1687,Experiment!$A$2:$U$90,MATCH(Results!T$1,Experiment!$A$1:$U$1,0),FALSE)</f>
        <v>100</v>
      </c>
      <c r="U1687" s="2">
        <f>VLOOKUP($F1687,Experiment!$A$2:$U$90,MATCH(Results!U$1,Experiment!$A$1:$U$1,0),FALSE)</f>
        <v>10</v>
      </c>
      <c r="V1687" s="2">
        <f>VLOOKUP($F1687,Experiment!$A$2:$U$90,MATCH(Results!V$1,Experiment!$A$1:$U$1,0),FALSE)</f>
        <v>2</v>
      </c>
      <c r="W1687" s="3">
        <f>VLOOKUP($F1687,Experiment!$A$2:$U$90,MATCH(Results!W$1,Experiment!$A$1:$U$1,0),FALSE)</f>
        <v>0</v>
      </c>
      <c r="X1687" s="3">
        <f>VLOOKUP($F1687,Experiment!$A$2:$U$90,MATCH(Results!X$1,Experiment!$A$1:$U$1,0),FALSE)</f>
        <v>1</v>
      </c>
      <c r="Y1687" s="2">
        <f>VLOOKUP($F1687,Experiment!$A$2:$U$90,MATCH(Results!Y$1,Experiment!$A$1:$U$1,0),FALSE)</f>
        <v>1</v>
      </c>
      <c r="Z1687" s="3">
        <f>VLOOKUP($F1687,Experiment!$A$2:$U$90,MATCH(Results!Z$1,Experiment!$A$1:$U$1,0),FALSE)</f>
        <v>0.5</v>
      </c>
      <c r="AA1687" s="3">
        <f>VLOOKUP($F1687,Experiment!$A$2:$U$90,MATCH(Results!AA$1,Experiment!$A$1:$U$1,0),FALSE)</f>
        <v>0.5</v>
      </c>
      <c r="AB1687" s="3">
        <f>VLOOKUP($F1687,Experiment!$A$2:$U$90,MATCH(Results!AB$1,Experiment!$A$1:$U$1,0),FALSE)</f>
        <v>0.5</v>
      </c>
      <c r="AC1687" s="3">
        <f>VLOOKUP($F1687,Experiment!$A$2:$U$90,MATCH(Results!AC$1,Experiment!$A$1:$U$1,0),FALSE)</f>
        <v>0.5</v>
      </c>
      <c r="AD1687" s="2">
        <f>VLOOKUP($F1687,Experiment!$A$2:$U$90,MATCH(Results!AD$1,Experiment!$A$1:$U$1,0),FALSE)</f>
        <v>0</v>
      </c>
      <c r="AE1687" s="2">
        <f>VLOOKUP($F1687,Experiment!$A$2:$U$90,MATCH(Results!AE$1,Experiment!$A$1:$U$1,0),FALSE)</f>
        <v>100</v>
      </c>
      <c r="AF1687" s="2">
        <f>VLOOKUP($F1687,Experiment!$A$2:$U$90,MATCH(Results!AF$1,Experiment!$A$1:$U$1,0),FALSE)</f>
        <v>10</v>
      </c>
      <c r="AG1687" s="3">
        <f>VLOOKUP($F1687,Experiment!$A$2:$W$90,MATCH(Results!AG$1,Experiment!$A$1:$W$1,0),FALSE)</f>
        <v>1</v>
      </c>
      <c r="AH1687" s="3">
        <f>VLOOKUP($F1687,Experiment!$A$2:$W$90,MATCH(Results!AH$1,Experiment!$A$1:$W$1,0),FALSE)</f>
        <v>0.5</v>
      </c>
      <c r="AI1687" s="3">
        <f>VLOOKUP($F1687,Experiment!$A$2:$X$90,MATCH(Results!AI$1,Experiment!$A$1:$X$1,0),FALSE)</f>
        <v>0.5</v>
      </c>
      <c r="AJ1687" s="2">
        <f>Table1[[#This Row],[Gain]]^Table1[[#This Row],[θ]]</f>
        <v>7.693758934363303</v>
      </c>
      <c r="AK1687" s="2">
        <f>-Table1[[#This Row],[λ]]*-Table1[[#This Row],[Loss]]^Table1[[#This Row],[θ]]</f>
        <v>16.926269655599267</v>
      </c>
      <c r="AL1687" s="2">
        <f>Table1[[#This Row],[v_n_w_g]]-Table1[[#This Row],[v_n_w_l]]</f>
        <v>-9.2325107212359647</v>
      </c>
      <c r="AM1687" s="2">
        <f>IF(Table1[[#This Row],[diff_v]]&gt;=1,1,0)</f>
        <v>0</v>
      </c>
    </row>
    <row r="1688" spans="1:39" x14ac:dyDescent="0.3">
      <c r="A1688">
        <v>5</v>
      </c>
      <c r="B1688" t="s">
        <v>301</v>
      </c>
      <c r="C1688" s="22">
        <f>VLOOKUP(Table1[[#This Row],[Subject]],'Subject Profile'!$A$2:$E$8,4,FALSE)</f>
        <v>0.88613857459934653</v>
      </c>
      <c r="D1688" s="22">
        <f>VLOOKUP(Table1[[#This Row],[Subject]],'Subject Profile'!$A$2:$E$8,5,FALSE)</f>
        <v>-2.2000000000000002</v>
      </c>
      <c r="E1688" t="s">
        <v>49</v>
      </c>
      <c r="F1688" t="s">
        <v>21</v>
      </c>
      <c r="G1688" t="s">
        <v>7</v>
      </c>
      <c r="H1688">
        <f>IF(Table1[[#This Row],[decision]]="accept",1,0)</f>
        <v>1</v>
      </c>
      <c r="I1688">
        <v>-90</v>
      </c>
      <c r="K1688">
        <v>1667790263</v>
      </c>
      <c r="L1688">
        <f>Table1[[#This Row],[time]]-K1687</f>
        <v>12</v>
      </c>
      <c r="M1688" t="str">
        <f>VLOOKUP($F1688,Experiment!$A$2:$U$90,MATCH(Results!M$1,Experiment!$A$1:$U$1,0)+1,FALSE)</f>
        <v>I</v>
      </c>
      <c r="N1688">
        <f>IF(Table1[[#This Row],[Impact]]="I",0,1)</f>
        <v>0</v>
      </c>
      <c r="O1688" s="2">
        <f>VLOOKUP($F1688,Experiment!$A$2:$U$90,MATCH(Results!O$1,Experiment!$A$1:$U$1,0),FALSE)</f>
        <v>-90</v>
      </c>
      <c r="P1688" s="3">
        <f>VLOOKUP($F1688,Experiment!$A$2:$U$90,MATCH(Results!P$1,Experiment!$A$1:$U$1,0),FALSE)</f>
        <v>0.5</v>
      </c>
      <c r="Q1688" s="2">
        <f>VLOOKUP($F1688,Experiment!$A$2:$U$90,MATCH(Results!Q$1,Experiment!$A$1:$U$1,0),FALSE)</f>
        <v>180</v>
      </c>
      <c r="R1688" s="3">
        <f>VLOOKUP($F1688,Experiment!$A$2:$U$90,MATCH(Results!R$1,Experiment!$A$1:$U$1,0),FALSE)</f>
        <v>0.5</v>
      </c>
      <c r="S1688" s="2">
        <f>VLOOKUP($F1688,Experiment!$A$2:$U$90,MATCH(Results!S$1,Experiment!$A$1:$U$1,0),FALSE)</f>
        <v>45</v>
      </c>
      <c r="T1688" s="2">
        <f>VLOOKUP($F1688,Experiment!$A$2:$U$90,MATCH(Results!T$1,Experiment!$A$1:$U$1,0),FALSE)</f>
        <v>18225</v>
      </c>
      <c r="U1688" s="2">
        <f>VLOOKUP($F1688,Experiment!$A$2:$U$90,MATCH(Results!U$1,Experiment!$A$1:$U$1,0),FALSE)</f>
        <v>135</v>
      </c>
      <c r="V1688" s="2">
        <f>VLOOKUP($F1688,Experiment!$A$2:$U$90,MATCH(Results!V$1,Experiment!$A$1:$U$1,0),FALSE)</f>
        <v>4</v>
      </c>
      <c r="W1688" s="3">
        <f>VLOOKUP($F1688,Experiment!$A$2:$U$90,MATCH(Results!W$1,Experiment!$A$1:$U$1,0),FALSE)</f>
        <v>0.75</v>
      </c>
      <c r="X1688" s="3">
        <f>VLOOKUP($F1688,Experiment!$A$2:$U$90,MATCH(Results!X$1,Experiment!$A$1:$U$1,0),FALSE)</f>
        <v>0.25</v>
      </c>
      <c r="Y1688" s="2">
        <f>VLOOKUP($F1688,Experiment!$A$2:$U$90,MATCH(Results!Y$1,Experiment!$A$1:$U$1,0),FALSE)</f>
        <v>2</v>
      </c>
      <c r="Z1688" s="3">
        <f>VLOOKUP($F1688,Experiment!$A$2:$U$90,MATCH(Results!Z$1,Experiment!$A$1:$U$1,0),FALSE)</f>
        <v>0.05</v>
      </c>
      <c r="AA1688" s="3">
        <f>VLOOKUP($F1688,Experiment!$A$2:$U$90,MATCH(Results!AA$1,Experiment!$A$1:$U$1,0),FALSE)</f>
        <v>0.2</v>
      </c>
      <c r="AB1688" s="3">
        <f>VLOOKUP($F1688,Experiment!$A$2:$U$90,MATCH(Results!AB$1,Experiment!$A$1:$U$1,0),FALSE)</f>
        <v>0.42499999999999999</v>
      </c>
      <c r="AC1688" s="3">
        <f>VLOOKUP($F1688,Experiment!$A$2:$U$90,MATCH(Results!AC$1,Experiment!$A$1:$U$1,0),FALSE)</f>
        <v>0.57499999999999996</v>
      </c>
      <c r="AD1688" s="2">
        <f>VLOOKUP($F1688,Experiment!$A$2:$U$90,MATCH(Results!AD$1,Experiment!$A$1:$U$1,0),FALSE)</f>
        <v>65.249999999999986</v>
      </c>
      <c r="AE1688" s="2">
        <f>VLOOKUP($F1688,Experiment!$A$2:$U$90,MATCH(Results!AE$1,Experiment!$A$1:$U$1,0),FALSE)</f>
        <v>17814.9375</v>
      </c>
      <c r="AF1688" s="2">
        <f>VLOOKUP($F1688,Experiment!$A$2:$U$90,MATCH(Results!AF$1,Experiment!$A$1:$U$1,0),FALSE)</f>
        <v>133.47260954967501</v>
      </c>
      <c r="AG1688" s="3">
        <f>VLOOKUP($F1688,Experiment!$A$2:$W$90,MATCH(Results!AG$1,Experiment!$A$1:$W$1,0),FALSE)</f>
        <v>1</v>
      </c>
      <c r="AH1688" s="3">
        <f>VLOOKUP($F1688,Experiment!$A$2:$W$90,MATCH(Results!AH$1,Experiment!$A$1:$W$1,0),FALSE)</f>
        <v>0.57499999999999996</v>
      </c>
      <c r="AI1688" s="3">
        <f>VLOOKUP($F1688,Experiment!$A$2:$X$90,MATCH(Results!AI$1,Experiment!$A$1:$X$1,0),FALSE)</f>
        <v>0.42500000000000004</v>
      </c>
      <c r="AJ1688" s="2">
        <f>Table1[[#This Row],[Gain]]^Table1[[#This Row],[θ]]</f>
        <v>99.651528158912399</v>
      </c>
      <c r="AK1688" s="2">
        <f>-Table1[[#This Row],[λ]]*-Table1[[#This Row],[Loss]]^Table1[[#This Row],[θ]]</f>
        <v>118.6184794423265</v>
      </c>
      <c r="AL1688" s="2">
        <f>Table1[[#This Row],[v_n_w_g]]-Table1[[#This Row],[v_n_w_l]]</f>
        <v>-18.966951283414105</v>
      </c>
      <c r="AM1688" s="2">
        <f>IF(Table1[[#This Row],[diff_v]]&gt;=1,1,0)</f>
        <v>0</v>
      </c>
    </row>
    <row r="1689" spans="1:39" x14ac:dyDescent="0.3">
      <c r="A1689">
        <v>6</v>
      </c>
      <c r="B1689" t="s">
        <v>301</v>
      </c>
      <c r="C1689" s="22">
        <f>VLOOKUP(Table1[[#This Row],[Subject]],'Subject Profile'!$A$2:$E$8,4,FALSE)</f>
        <v>0.88613857459934653</v>
      </c>
      <c r="D1689" s="22">
        <f>VLOOKUP(Table1[[#This Row],[Subject]],'Subject Profile'!$A$2:$E$8,5,FALSE)</f>
        <v>-2.2000000000000002</v>
      </c>
      <c r="E1689" t="s">
        <v>49</v>
      </c>
      <c r="F1689" t="s">
        <v>9</v>
      </c>
      <c r="G1689" t="s">
        <v>7</v>
      </c>
      <c r="H1689">
        <f>IF(Table1[[#This Row],[decision]]="accept",1,0)</f>
        <v>1</v>
      </c>
      <c r="I1689">
        <v>-10</v>
      </c>
      <c r="K1689">
        <v>1667790272</v>
      </c>
      <c r="L1689">
        <f>Table1[[#This Row],[time]]-K1688</f>
        <v>9</v>
      </c>
      <c r="M1689" t="str">
        <f>VLOOKUP($F1689,Experiment!$A$2:$U$90,MATCH(Results!M$1,Experiment!$A$1:$U$1,0)+1,FALSE)</f>
        <v>I</v>
      </c>
      <c r="N1689">
        <f>IF(Table1[[#This Row],[Impact]]="I",0,1)</f>
        <v>0</v>
      </c>
      <c r="O1689" s="2">
        <f>VLOOKUP($F1689,Experiment!$A$2:$U$90,MATCH(Results!O$1,Experiment!$A$1:$U$1,0),FALSE)</f>
        <v>-10</v>
      </c>
      <c r="P1689" s="3">
        <f>VLOOKUP($F1689,Experiment!$A$2:$U$90,MATCH(Results!P$1,Experiment!$A$1:$U$1,0),FALSE)</f>
        <v>0.5</v>
      </c>
      <c r="Q1689" s="2">
        <f>VLOOKUP($F1689,Experiment!$A$2:$U$90,MATCH(Results!Q$1,Experiment!$A$1:$U$1,0),FALSE)</f>
        <v>30</v>
      </c>
      <c r="R1689" s="3">
        <f>VLOOKUP($F1689,Experiment!$A$2:$U$90,MATCH(Results!R$1,Experiment!$A$1:$U$1,0),FALSE)</f>
        <v>0.5</v>
      </c>
      <c r="S1689" s="2">
        <f>VLOOKUP($F1689,Experiment!$A$2:$U$90,MATCH(Results!S$1,Experiment!$A$1:$U$1,0),FALSE)</f>
        <v>10</v>
      </c>
      <c r="T1689" s="2">
        <f>VLOOKUP($F1689,Experiment!$A$2:$U$90,MATCH(Results!T$1,Experiment!$A$1:$U$1,0),FALSE)</f>
        <v>400</v>
      </c>
      <c r="U1689" s="2">
        <f>VLOOKUP($F1689,Experiment!$A$2:$U$90,MATCH(Results!U$1,Experiment!$A$1:$U$1,0),FALSE)</f>
        <v>20</v>
      </c>
      <c r="V1689" s="2">
        <f>VLOOKUP($F1689,Experiment!$A$2:$U$90,MATCH(Results!V$1,Experiment!$A$1:$U$1,0),FALSE)</f>
        <v>2</v>
      </c>
      <c r="W1689" s="3">
        <f>VLOOKUP($F1689,Experiment!$A$2:$U$90,MATCH(Results!W$1,Experiment!$A$1:$U$1,0),FALSE)</f>
        <v>0</v>
      </c>
      <c r="X1689" s="3">
        <f>VLOOKUP($F1689,Experiment!$A$2:$U$90,MATCH(Results!X$1,Experiment!$A$1:$U$1,0),FALSE)</f>
        <v>1</v>
      </c>
      <c r="Y1689" s="2">
        <f>VLOOKUP($F1689,Experiment!$A$2:$U$90,MATCH(Results!Y$1,Experiment!$A$1:$U$1,0),FALSE)</f>
        <v>2</v>
      </c>
      <c r="Z1689" s="3">
        <f>VLOOKUP($F1689,Experiment!$A$2:$U$90,MATCH(Results!Z$1,Experiment!$A$1:$U$1,0),FALSE)</f>
        <v>0.5</v>
      </c>
      <c r="AA1689" s="3">
        <f>VLOOKUP($F1689,Experiment!$A$2:$U$90,MATCH(Results!AA$1,Experiment!$A$1:$U$1,0),FALSE)</f>
        <v>0.5</v>
      </c>
      <c r="AB1689" s="3">
        <f>VLOOKUP($F1689,Experiment!$A$2:$U$90,MATCH(Results!AB$1,Experiment!$A$1:$U$1,0),FALSE)</f>
        <v>0.5</v>
      </c>
      <c r="AC1689" s="3">
        <f>VLOOKUP($F1689,Experiment!$A$2:$U$90,MATCH(Results!AC$1,Experiment!$A$1:$U$1,0),FALSE)</f>
        <v>0.5</v>
      </c>
      <c r="AD1689" s="2">
        <f>VLOOKUP($F1689,Experiment!$A$2:$U$90,MATCH(Results!AD$1,Experiment!$A$1:$U$1,0),FALSE)</f>
        <v>10</v>
      </c>
      <c r="AE1689" s="2">
        <f>VLOOKUP($F1689,Experiment!$A$2:$U$90,MATCH(Results!AE$1,Experiment!$A$1:$U$1,0),FALSE)</f>
        <v>400</v>
      </c>
      <c r="AF1689" s="2">
        <f>VLOOKUP($F1689,Experiment!$A$2:$U$90,MATCH(Results!AF$1,Experiment!$A$1:$U$1,0),FALSE)</f>
        <v>20</v>
      </c>
      <c r="AG1689" s="3">
        <f>VLOOKUP($F1689,Experiment!$A$2:$W$90,MATCH(Results!AG$1,Experiment!$A$1:$W$1,0),FALSE)</f>
        <v>1</v>
      </c>
      <c r="AH1689" s="3">
        <f>VLOOKUP($F1689,Experiment!$A$2:$W$90,MATCH(Results!AH$1,Experiment!$A$1:$W$1,0),FALSE)</f>
        <v>0.5</v>
      </c>
      <c r="AI1689" s="3">
        <f>VLOOKUP($F1689,Experiment!$A$2:$X$90,MATCH(Results!AI$1,Experiment!$A$1:$X$1,0),FALSE)</f>
        <v>0.5</v>
      </c>
      <c r="AJ1689" s="2">
        <f>Table1[[#This Row],[Gain]]^Table1[[#This Row],[θ]]</f>
        <v>20.367331083133973</v>
      </c>
      <c r="AK1689" s="2">
        <f>-Table1[[#This Row],[λ]]*-Table1[[#This Row],[Loss]]^Table1[[#This Row],[θ]]</f>
        <v>16.926269655599267</v>
      </c>
      <c r="AL1689" s="2">
        <f>Table1[[#This Row],[v_n_w_g]]-Table1[[#This Row],[v_n_w_l]]</f>
        <v>3.4410614275347058</v>
      </c>
      <c r="AM1689" s="2">
        <f>IF(Table1[[#This Row],[diff_v]]&gt;=1,1,0)</f>
        <v>1</v>
      </c>
    </row>
    <row r="1690" spans="1:39" x14ac:dyDescent="0.3">
      <c r="A1690">
        <v>7</v>
      </c>
      <c r="B1690" t="s">
        <v>301</v>
      </c>
      <c r="C1690" s="22">
        <f>VLOOKUP(Table1[[#This Row],[Subject]],'Subject Profile'!$A$2:$E$8,4,FALSE)</f>
        <v>0.88613857459934653</v>
      </c>
      <c r="D1690" s="22">
        <f>VLOOKUP(Table1[[#This Row],[Subject]],'Subject Profile'!$A$2:$E$8,5,FALSE)</f>
        <v>-2.2000000000000002</v>
      </c>
      <c r="E1690" t="s">
        <v>49</v>
      </c>
      <c r="F1690" t="s">
        <v>26</v>
      </c>
      <c r="G1690" t="s">
        <v>5</v>
      </c>
      <c r="H1690">
        <f>IF(Table1[[#This Row],[decision]]="accept",1,0)</f>
        <v>0</v>
      </c>
      <c r="I1690">
        <v>0</v>
      </c>
      <c r="K1690">
        <v>1667790281</v>
      </c>
      <c r="L1690">
        <f>Table1[[#This Row],[time]]-K1689</f>
        <v>9</v>
      </c>
      <c r="M1690" t="str">
        <f>VLOOKUP($F1690,Experiment!$A$2:$U$90,MATCH(Results!M$1,Experiment!$A$1:$U$1,0)+1,FALSE)</f>
        <v>I</v>
      </c>
      <c r="N1690">
        <f>IF(Table1[[#This Row],[Impact]]="I",0,1)</f>
        <v>0</v>
      </c>
      <c r="O1690" s="2">
        <f>VLOOKUP($F1690,Experiment!$A$2:$U$90,MATCH(Results!O$1,Experiment!$A$1:$U$1,0),FALSE)</f>
        <v>-90</v>
      </c>
      <c r="P1690" s="3">
        <f>VLOOKUP($F1690,Experiment!$A$2:$U$90,MATCH(Results!P$1,Experiment!$A$1:$U$1,0),FALSE)</f>
        <v>0.5</v>
      </c>
      <c r="Q1690" s="2">
        <f>VLOOKUP($F1690,Experiment!$A$2:$U$90,MATCH(Results!Q$1,Experiment!$A$1:$U$1,0),FALSE)</f>
        <v>80</v>
      </c>
      <c r="R1690" s="3">
        <f>VLOOKUP($F1690,Experiment!$A$2:$U$90,MATCH(Results!R$1,Experiment!$A$1:$U$1,0),FALSE)</f>
        <v>0.5</v>
      </c>
      <c r="S1690" s="2">
        <f>VLOOKUP($F1690,Experiment!$A$2:$U$90,MATCH(Results!S$1,Experiment!$A$1:$U$1,0),FALSE)</f>
        <v>-5</v>
      </c>
      <c r="T1690" s="2">
        <f>VLOOKUP($F1690,Experiment!$A$2:$U$90,MATCH(Results!T$1,Experiment!$A$1:$U$1,0),FALSE)</f>
        <v>7225</v>
      </c>
      <c r="U1690" s="2">
        <f>VLOOKUP($F1690,Experiment!$A$2:$U$90,MATCH(Results!U$1,Experiment!$A$1:$U$1,0),FALSE)</f>
        <v>85</v>
      </c>
      <c r="V1690" s="2">
        <f>VLOOKUP($F1690,Experiment!$A$2:$U$90,MATCH(Results!V$1,Experiment!$A$1:$U$1,0),FALSE)</f>
        <v>2</v>
      </c>
      <c r="W1690" s="3">
        <f>VLOOKUP($F1690,Experiment!$A$2:$U$90,MATCH(Results!W$1,Experiment!$A$1:$U$1,0),FALSE)</f>
        <v>0.25</v>
      </c>
      <c r="X1690" s="3">
        <f>VLOOKUP($F1690,Experiment!$A$2:$U$90,MATCH(Results!X$1,Experiment!$A$1:$U$1,0),FALSE)</f>
        <v>0.75</v>
      </c>
      <c r="Y1690" s="2">
        <f>VLOOKUP($F1690,Experiment!$A$2:$U$90,MATCH(Results!Y$1,Experiment!$A$1:$U$1,0),FALSE)</f>
        <v>2</v>
      </c>
      <c r="Z1690" s="3">
        <f>VLOOKUP($F1690,Experiment!$A$2:$U$90,MATCH(Results!Z$1,Experiment!$A$1:$U$1,0),FALSE)</f>
        <v>0.5</v>
      </c>
      <c r="AA1690" s="3">
        <f>VLOOKUP($F1690,Experiment!$A$2:$U$90,MATCH(Results!AA$1,Experiment!$A$1:$U$1,0),FALSE)</f>
        <v>0.25</v>
      </c>
      <c r="AB1690" s="3">
        <f>VLOOKUP($F1690,Experiment!$A$2:$U$90,MATCH(Results!AB$1,Experiment!$A$1:$U$1,0),FALSE)</f>
        <v>0.625</v>
      </c>
      <c r="AC1690" s="3">
        <f>VLOOKUP($F1690,Experiment!$A$2:$U$90,MATCH(Results!AC$1,Experiment!$A$1:$U$1,0),FALSE)</f>
        <v>0.375</v>
      </c>
      <c r="AD1690" s="2">
        <f>VLOOKUP($F1690,Experiment!$A$2:$U$90,MATCH(Results!AD$1,Experiment!$A$1:$U$1,0),FALSE)</f>
        <v>-26.25</v>
      </c>
      <c r="AE1690" s="2">
        <f>VLOOKUP($F1690,Experiment!$A$2:$U$90,MATCH(Results!AE$1,Experiment!$A$1:$U$1,0),FALSE)</f>
        <v>6773.4375</v>
      </c>
      <c r="AF1690" s="2">
        <f>VLOOKUP($F1690,Experiment!$A$2:$U$90,MATCH(Results!AF$1,Experiment!$A$1:$U$1,0),FALSE)</f>
        <v>82.300896106907615</v>
      </c>
      <c r="AG1690" s="3">
        <f>VLOOKUP($F1690,Experiment!$A$2:$W$90,MATCH(Results!AG$1,Experiment!$A$1:$W$1,0),FALSE)</f>
        <v>0.82730419370997643</v>
      </c>
      <c r="AH1690" s="3">
        <f>VLOOKUP($F1690,Experiment!$A$2:$W$90,MATCH(Results!AH$1,Experiment!$A$1:$W$1,0),FALSE)</f>
        <v>0.38648875795104182</v>
      </c>
      <c r="AI1690" s="3">
        <f>VLOOKUP($F1690,Experiment!$A$2:$X$90,MATCH(Results!AI$1,Experiment!$A$1:$X$1,0),FALSE)</f>
        <v>0.61351124204895813</v>
      </c>
      <c r="AJ1690" s="2">
        <f>Table1[[#This Row],[Gain]]^Table1[[#This Row],[θ]]</f>
        <v>48.573729325843161</v>
      </c>
      <c r="AK1690" s="2">
        <f>-Table1[[#This Row],[λ]]*-Table1[[#This Row],[Loss]]^Table1[[#This Row],[θ]]</f>
        <v>118.6184794423265</v>
      </c>
      <c r="AL1690" s="2">
        <f>Table1[[#This Row],[v_n_w_g]]-Table1[[#This Row],[v_n_w_l]]</f>
        <v>-70.044750116483343</v>
      </c>
      <c r="AM1690" s="2">
        <f>IF(Table1[[#This Row],[diff_v]]&gt;=1,1,0)</f>
        <v>0</v>
      </c>
    </row>
    <row r="1691" spans="1:39" x14ac:dyDescent="0.3">
      <c r="A1691">
        <v>8</v>
      </c>
      <c r="B1691" t="s">
        <v>301</v>
      </c>
      <c r="C1691" s="22">
        <f>VLOOKUP(Table1[[#This Row],[Subject]],'Subject Profile'!$A$2:$E$8,4,FALSE)</f>
        <v>0.88613857459934653</v>
      </c>
      <c r="D1691" s="22">
        <f>VLOOKUP(Table1[[#This Row],[Subject]],'Subject Profile'!$A$2:$E$8,5,FALSE)</f>
        <v>-2.2000000000000002</v>
      </c>
      <c r="E1691" t="s">
        <v>49</v>
      </c>
      <c r="F1691" t="s">
        <v>34</v>
      </c>
      <c r="G1691" t="s">
        <v>5</v>
      </c>
      <c r="H1691">
        <f>IF(Table1[[#This Row],[decision]]="accept",1,0)</f>
        <v>0</v>
      </c>
      <c r="I1691">
        <v>0</v>
      </c>
      <c r="K1691">
        <v>1667790293</v>
      </c>
      <c r="L1691">
        <f>Table1[[#This Row],[time]]-K1690</f>
        <v>12</v>
      </c>
      <c r="M1691" t="str">
        <f>VLOOKUP($F1691,Experiment!$A$2:$U$90,MATCH(Results!M$1,Experiment!$A$1:$U$1,0)+1,FALSE)</f>
        <v>I</v>
      </c>
      <c r="N1691">
        <f>IF(Table1[[#This Row],[Impact]]="I",0,1)</f>
        <v>0</v>
      </c>
      <c r="O1691" s="2">
        <f>VLOOKUP($F1691,Experiment!$A$2:$U$90,MATCH(Results!O$1,Experiment!$A$1:$U$1,0),FALSE)</f>
        <v>-50</v>
      </c>
      <c r="P1691" s="3">
        <f>VLOOKUP($F1691,Experiment!$A$2:$U$90,MATCH(Results!P$1,Experiment!$A$1:$U$1,0),FALSE)</f>
        <v>0.5</v>
      </c>
      <c r="Q1691" s="2">
        <f>VLOOKUP($F1691,Experiment!$A$2:$U$90,MATCH(Results!Q$1,Experiment!$A$1:$U$1,0),FALSE)</f>
        <v>40</v>
      </c>
      <c r="R1691" s="3">
        <f>VLOOKUP($F1691,Experiment!$A$2:$U$90,MATCH(Results!R$1,Experiment!$A$1:$U$1,0),FALSE)</f>
        <v>0.5</v>
      </c>
      <c r="S1691" s="2">
        <f>VLOOKUP($F1691,Experiment!$A$2:$U$90,MATCH(Results!S$1,Experiment!$A$1:$U$1,0),FALSE)</f>
        <v>-5</v>
      </c>
      <c r="T1691" s="2">
        <f>VLOOKUP($F1691,Experiment!$A$2:$U$90,MATCH(Results!T$1,Experiment!$A$1:$U$1,0),FALSE)</f>
        <v>2025</v>
      </c>
      <c r="U1691" s="2">
        <f>VLOOKUP($F1691,Experiment!$A$2:$U$90,MATCH(Results!U$1,Experiment!$A$1:$U$1,0),FALSE)</f>
        <v>45</v>
      </c>
      <c r="V1691" s="2">
        <f>VLOOKUP($F1691,Experiment!$A$2:$U$90,MATCH(Results!V$1,Experiment!$A$1:$U$1,0),FALSE)</f>
        <v>4</v>
      </c>
      <c r="W1691" s="3">
        <f>VLOOKUP($F1691,Experiment!$A$2:$U$90,MATCH(Results!W$1,Experiment!$A$1:$U$1,0),FALSE)</f>
        <v>0.75</v>
      </c>
      <c r="X1691" s="3">
        <f>VLOOKUP($F1691,Experiment!$A$2:$U$90,MATCH(Results!X$1,Experiment!$A$1:$U$1,0),FALSE)</f>
        <v>0.25</v>
      </c>
      <c r="Y1691" s="2">
        <f>VLOOKUP($F1691,Experiment!$A$2:$U$90,MATCH(Results!Y$1,Experiment!$A$1:$U$1,0),FALSE)</f>
        <v>1</v>
      </c>
      <c r="Z1691" s="3">
        <f>VLOOKUP($F1691,Experiment!$A$2:$U$90,MATCH(Results!Z$1,Experiment!$A$1:$U$1,0),FALSE)</f>
        <v>0.2</v>
      </c>
      <c r="AA1691" s="3">
        <f>VLOOKUP($F1691,Experiment!$A$2:$U$90,MATCH(Results!AA$1,Experiment!$A$1:$U$1,0),FALSE)</f>
        <v>4.9999999999999989E-2</v>
      </c>
      <c r="AB1691" s="3">
        <f>VLOOKUP($F1691,Experiment!$A$2:$U$90,MATCH(Results!AB$1,Experiment!$A$1:$U$1,0),FALSE)</f>
        <v>0.57499999999999996</v>
      </c>
      <c r="AC1691" s="3">
        <f>VLOOKUP($F1691,Experiment!$A$2:$U$90,MATCH(Results!AC$1,Experiment!$A$1:$U$1,0),FALSE)</f>
        <v>0.42500000000000004</v>
      </c>
      <c r="AD1691" s="2">
        <f>VLOOKUP($F1691,Experiment!$A$2:$U$90,MATCH(Results!AD$1,Experiment!$A$1:$U$1,0),FALSE)</f>
        <v>-11.749999999999996</v>
      </c>
      <c r="AE1691" s="2">
        <f>VLOOKUP($F1691,Experiment!$A$2:$U$90,MATCH(Results!AE$1,Experiment!$A$1:$U$1,0),FALSE)</f>
        <v>1979.4375</v>
      </c>
      <c r="AF1691" s="2">
        <f>VLOOKUP($F1691,Experiment!$A$2:$U$90,MATCH(Results!AF$1,Experiment!$A$1:$U$1,0),FALSE)</f>
        <v>44.490869849891673</v>
      </c>
      <c r="AG1691" s="3">
        <f>VLOOKUP($F1691,Experiment!$A$2:$W$90,MATCH(Results!AG$1,Experiment!$A$1:$W$1,0),FALSE)</f>
        <v>0.89414323918902561</v>
      </c>
      <c r="AH1691" s="3">
        <f>VLOOKUP($F1691,Experiment!$A$2:$W$90,MATCH(Results!AH$1,Experiment!$A$1:$W$1,0),FALSE)</f>
        <v>0.42914847753168511</v>
      </c>
      <c r="AI1691" s="3">
        <f>VLOOKUP($F1691,Experiment!$A$2:$X$90,MATCH(Results!AI$1,Experiment!$A$1:$X$1,0),FALSE)</f>
        <v>0.57085152246831483</v>
      </c>
      <c r="AJ1691" s="2">
        <f>Table1[[#This Row],[Gain]]^Table1[[#This Row],[θ]]</f>
        <v>26.281318966403699</v>
      </c>
      <c r="AK1691" s="2">
        <f>-Table1[[#This Row],[λ]]*-Table1[[#This Row],[Loss]]^Table1[[#This Row],[θ]]</f>
        <v>70.46047048279901</v>
      </c>
      <c r="AL1691" s="2">
        <f>Table1[[#This Row],[v_n_w_g]]-Table1[[#This Row],[v_n_w_l]]</f>
        <v>-44.179151516395308</v>
      </c>
      <c r="AM1691" s="2">
        <f>IF(Table1[[#This Row],[diff_v]]&gt;=1,1,0)</f>
        <v>0</v>
      </c>
    </row>
    <row r="1692" spans="1:39" x14ac:dyDescent="0.3">
      <c r="A1692">
        <v>9</v>
      </c>
      <c r="B1692" t="s">
        <v>301</v>
      </c>
      <c r="C1692" s="22">
        <f>VLOOKUP(Table1[[#This Row],[Subject]],'Subject Profile'!$A$2:$E$8,4,FALSE)</f>
        <v>0.88613857459934653</v>
      </c>
      <c r="D1692" s="22">
        <f>VLOOKUP(Table1[[#This Row],[Subject]],'Subject Profile'!$A$2:$E$8,5,FALSE)</f>
        <v>-2.2000000000000002</v>
      </c>
      <c r="E1692" t="s">
        <v>49</v>
      </c>
      <c r="F1692" t="s">
        <v>24</v>
      </c>
      <c r="G1692" t="s">
        <v>7</v>
      </c>
      <c r="H1692">
        <f>IF(Table1[[#This Row],[decision]]="accept",1,0)</f>
        <v>1</v>
      </c>
      <c r="I1692">
        <v>30</v>
      </c>
      <c r="K1692">
        <v>1667790306</v>
      </c>
      <c r="L1692">
        <f>Table1[[#This Row],[time]]-K1691</f>
        <v>13</v>
      </c>
      <c r="M1692" t="str">
        <f>VLOOKUP($F1692,Experiment!$A$2:$U$90,MATCH(Results!M$1,Experiment!$A$1:$U$1,0)+1,FALSE)</f>
        <v>I</v>
      </c>
      <c r="N1692">
        <f>IF(Table1[[#This Row],[Impact]]="I",0,1)</f>
        <v>0</v>
      </c>
      <c r="O1692" s="2">
        <f>VLOOKUP($F1692,Experiment!$A$2:$U$90,MATCH(Results!O$1,Experiment!$A$1:$U$1,0),FALSE)</f>
        <v>-10</v>
      </c>
      <c r="P1692" s="3">
        <f>VLOOKUP($F1692,Experiment!$A$2:$U$90,MATCH(Results!P$1,Experiment!$A$1:$U$1,0),FALSE)</f>
        <v>0.5</v>
      </c>
      <c r="Q1692" s="2">
        <f>VLOOKUP($F1692,Experiment!$A$2:$U$90,MATCH(Results!Q$1,Experiment!$A$1:$U$1,0),FALSE)</f>
        <v>30</v>
      </c>
      <c r="R1692" s="3">
        <f>VLOOKUP($F1692,Experiment!$A$2:$U$90,MATCH(Results!R$1,Experiment!$A$1:$U$1,0),FALSE)</f>
        <v>0.5</v>
      </c>
      <c r="S1692" s="2">
        <f>VLOOKUP($F1692,Experiment!$A$2:$U$90,MATCH(Results!S$1,Experiment!$A$1:$U$1,0),FALSE)</f>
        <v>10</v>
      </c>
      <c r="T1692" s="2">
        <f>VLOOKUP($F1692,Experiment!$A$2:$U$90,MATCH(Results!T$1,Experiment!$A$1:$U$1,0),FALSE)</f>
        <v>400</v>
      </c>
      <c r="U1692" s="2">
        <f>VLOOKUP($F1692,Experiment!$A$2:$U$90,MATCH(Results!U$1,Experiment!$A$1:$U$1,0),FALSE)</f>
        <v>20</v>
      </c>
      <c r="V1692" s="2">
        <f>VLOOKUP($F1692,Experiment!$A$2:$U$90,MATCH(Results!V$1,Experiment!$A$1:$U$1,0),FALSE)</f>
        <v>2</v>
      </c>
      <c r="W1692" s="3">
        <f>VLOOKUP($F1692,Experiment!$A$2:$U$90,MATCH(Results!W$1,Experiment!$A$1:$U$1,0),FALSE)</f>
        <v>0.25</v>
      </c>
      <c r="X1692" s="3">
        <f>VLOOKUP($F1692,Experiment!$A$2:$U$90,MATCH(Results!X$1,Experiment!$A$1:$U$1,0),FALSE)</f>
        <v>0.75</v>
      </c>
      <c r="Y1692" s="2">
        <f>VLOOKUP($F1692,Experiment!$A$2:$U$90,MATCH(Results!Y$1,Experiment!$A$1:$U$1,0),FALSE)</f>
        <v>2</v>
      </c>
      <c r="Z1692" s="3">
        <f>VLOOKUP($F1692,Experiment!$A$2:$U$90,MATCH(Results!Z$1,Experiment!$A$1:$U$1,0),FALSE)</f>
        <v>0.5</v>
      </c>
      <c r="AA1692" s="3">
        <f>VLOOKUP($F1692,Experiment!$A$2:$U$90,MATCH(Results!AA$1,Experiment!$A$1:$U$1,0),FALSE)</f>
        <v>0.25</v>
      </c>
      <c r="AB1692" s="3">
        <f>VLOOKUP($F1692,Experiment!$A$2:$U$90,MATCH(Results!AB$1,Experiment!$A$1:$U$1,0),FALSE)</f>
        <v>0.625</v>
      </c>
      <c r="AC1692" s="3">
        <f>VLOOKUP($F1692,Experiment!$A$2:$U$90,MATCH(Results!AC$1,Experiment!$A$1:$U$1,0),FALSE)</f>
        <v>0.375</v>
      </c>
      <c r="AD1692" s="2">
        <f>VLOOKUP($F1692,Experiment!$A$2:$U$90,MATCH(Results!AD$1,Experiment!$A$1:$U$1,0),FALSE)</f>
        <v>5</v>
      </c>
      <c r="AE1692" s="2">
        <f>VLOOKUP($F1692,Experiment!$A$2:$U$90,MATCH(Results!AE$1,Experiment!$A$1:$U$1,0),FALSE)</f>
        <v>375</v>
      </c>
      <c r="AF1692" s="2">
        <f>VLOOKUP($F1692,Experiment!$A$2:$U$90,MATCH(Results!AF$1,Experiment!$A$1:$U$1,0),FALSE)</f>
        <v>19.364916731037084</v>
      </c>
      <c r="AG1692" s="3">
        <f>VLOOKUP($F1692,Experiment!$A$2:$W$90,MATCH(Results!AG$1,Experiment!$A$1:$W$1,0),FALSE)</f>
        <v>0.82730419370997643</v>
      </c>
      <c r="AH1692" s="3">
        <f>VLOOKUP($F1692,Experiment!$A$2:$W$90,MATCH(Results!AH$1,Experiment!$A$1:$W$1,0),FALSE)</f>
        <v>0.38648875795104182</v>
      </c>
      <c r="AI1692" s="3">
        <f>VLOOKUP($F1692,Experiment!$A$2:$X$90,MATCH(Results!AI$1,Experiment!$A$1:$X$1,0),FALSE)</f>
        <v>0.61351124204895813</v>
      </c>
      <c r="AJ1692" s="2">
        <f>Table1[[#This Row],[Gain]]^Table1[[#This Row],[θ]]</f>
        <v>20.367331083133973</v>
      </c>
      <c r="AK1692" s="2">
        <f>-Table1[[#This Row],[λ]]*-Table1[[#This Row],[Loss]]^Table1[[#This Row],[θ]]</f>
        <v>16.926269655599267</v>
      </c>
      <c r="AL1692" s="2">
        <f>Table1[[#This Row],[v_n_w_g]]-Table1[[#This Row],[v_n_w_l]]</f>
        <v>3.4410614275347058</v>
      </c>
      <c r="AM1692" s="2">
        <f>IF(Table1[[#This Row],[diff_v]]&gt;=1,1,0)</f>
        <v>1</v>
      </c>
    </row>
    <row r="1693" spans="1:39" x14ac:dyDescent="0.3">
      <c r="A1693">
        <v>10</v>
      </c>
      <c r="B1693" t="s">
        <v>301</v>
      </c>
      <c r="C1693" s="22">
        <f>VLOOKUP(Table1[[#This Row],[Subject]],'Subject Profile'!$A$2:$E$8,4,FALSE)</f>
        <v>0.88613857459934653</v>
      </c>
      <c r="D1693" s="22">
        <f>VLOOKUP(Table1[[#This Row],[Subject]],'Subject Profile'!$A$2:$E$8,5,FALSE)</f>
        <v>-2.2000000000000002</v>
      </c>
      <c r="E1693" t="s">
        <v>49</v>
      </c>
      <c r="F1693" t="s">
        <v>17</v>
      </c>
      <c r="G1693" t="s">
        <v>5</v>
      </c>
      <c r="H1693">
        <f>IF(Table1[[#This Row],[decision]]="accept",1,0)</f>
        <v>0</v>
      </c>
      <c r="I1693">
        <v>0</v>
      </c>
      <c r="K1693">
        <v>1667790330</v>
      </c>
      <c r="L1693">
        <f>Table1[[#This Row],[time]]-K1692</f>
        <v>24</v>
      </c>
      <c r="M1693" t="str">
        <f>VLOOKUP($F1693,Experiment!$A$2:$U$90,MATCH(Results!M$1,Experiment!$A$1:$U$1,0)+1,FALSE)</f>
        <v>I</v>
      </c>
      <c r="N1693">
        <f>IF(Table1[[#This Row],[Impact]]="I",0,1)</f>
        <v>0</v>
      </c>
      <c r="O1693" s="2">
        <f>VLOOKUP($F1693,Experiment!$A$2:$U$90,MATCH(Results!O$1,Experiment!$A$1:$U$1,0),FALSE)</f>
        <v>-10</v>
      </c>
      <c r="P1693" s="3">
        <f>VLOOKUP($F1693,Experiment!$A$2:$U$90,MATCH(Results!P$1,Experiment!$A$1:$U$1,0),FALSE)</f>
        <v>0.5</v>
      </c>
      <c r="Q1693" s="2">
        <f>VLOOKUP($F1693,Experiment!$A$2:$U$90,MATCH(Results!Q$1,Experiment!$A$1:$U$1,0),FALSE)</f>
        <v>0</v>
      </c>
      <c r="R1693" s="3">
        <f>VLOOKUP($F1693,Experiment!$A$2:$U$90,MATCH(Results!R$1,Experiment!$A$1:$U$1,0),FALSE)</f>
        <v>0.5</v>
      </c>
      <c r="S1693" s="2">
        <f>VLOOKUP($F1693,Experiment!$A$2:$U$90,MATCH(Results!S$1,Experiment!$A$1:$U$1,0),FALSE)</f>
        <v>-5</v>
      </c>
      <c r="T1693" s="2">
        <f>VLOOKUP($F1693,Experiment!$A$2:$U$90,MATCH(Results!T$1,Experiment!$A$1:$U$1,0),FALSE)</f>
        <v>25</v>
      </c>
      <c r="U1693" s="2">
        <f>VLOOKUP($F1693,Experiment!$A$2:$U$90,MATCH(Results!U$1,Experiment!$A$1:$U$1,0),FALSE)</f>
        <v>5</v>
      </c>
      <c r="V1693" s="2">
        <f>VLOOKUP($F1693,Experiment!$A$2:$U$90,MATCH(Results!V$1,Experiment!$A$1:$U$1,0),FALSE)</f>
        <v>4</v>
      </c>
      <c r="W1693" s="3">
        <f>VLOOKUP($F1693,Experiment!$A$2:$U$90,MATCH(Results!W$1,Experiment!$A$1:$U$1,0),FALSE)</f>
        <v>0.75</v>
      </c>
      <c r="X1693" s="3">
        <f>VLOOKUP($F1693,Experiment!$A$2:$U$90,MATCH(Results!X$1,Experiment!$A$1:$U$1,0),FALSE)</f>
        <v>0.25</v>
      </c>
      <c r="Y1693" s="2">
        <f>VLOOKUP($F1693,Experiment!$A$2:$U$90,MATCH(Results!Y$1,Experiment!$A$1:$U$1,0),FALSE)</f>
        <v>2</v>
      </c>
      <c r="Z1693" s="3">
        <f>VLOOKUP($F1693,Experiment!$A$2:$U$90,MATCH(Results!Z$1,Experiment!$A$1:$U$1,0),FALSE)</f>
        <v>0.05</v>
      </c>
      <c r="AA1693" s="3">
        <f>VLOOKUP($F1693,Experiment!$A$2:$U$90,MATCH(Results!AA$1,Experiment!$A$1:$U$1,0),FALSE)</f>
        <v>0.2</v>
      </c>
      <c r="AB1693" s="3">
        <f>VLOOKUP($F1693,Experiment!$A$2:$U$90,MATCH(Results!AB$1,Experiment!$A$1:$U$1,0),FALSE)</f>
        <v>0.42499999999999999</v>
      </c>
      <c r="AC1693" s="3">
        <f>VLOOKUP($F1693,Experiment!$A$2:$U$90,MATCH(Results!AC$1,Experiment!$A$1:$U$1,0),FALSE)</f>
        <v>0.57499999999999996</v>
      </c>
      <c r="AD1693" s="2">
        <f>VLOOKUP($F1693,Experiment!$A$2:$U$90,MATCH(Results!AD$1,Experiment!$A$1:$U$1,0),FALSE)</f>
        <v>-4.25</v>
      </c>
      <c r="AE1693" s="2">
        <f>VLOOKUP($F1693,Experiment!$A$2:$U$90,MATCH(Results!AE$1,Experiment!$A$1:$U$1,0),FALSE)</f>
        <v>24.4375</v>
      </c>
      <c r="AF1693" s="2">
        <f>VLOOKUP($F1693,Experiment!$A$2:$U$90,MATCH(Results!AF$1,Experiment!$A$1:$U$1,0),FALSE)</f>
        <v>4.9434299833212973</v>
      </c>
      <c r="AG1693" s="3">
        <f>VLOOKUP($F1693,Experiment!$A$2:$W$90,MATCH(Results!AG$1,Experiment!$A$1:$W$1,0),FALSE)</f>
        <v>1</v>
      </c>
      <c r="AH1693" s="3">
        <f>VLOOKUP($F1693,Experiment!$A$2:$W$90,MATCH(Results!AH$1,Experiment!$A$1:$W$1,0),FALSE)</f>
        <v>0.57499999999999996</v>
      </c>
      <c r="AI1693" s="3">
        <f>VLOOKUP($F1693,Experiment!$A$2:$X$90,MATCH(Results!AI$1,Experiment!$A$1:$X$1,0),FALSE)</f>
        <v>0.42500000000000004</v>
      </c>
      <c r="AJ1693" s="2">
        <f>Table1[[#This Row],[Gain]]^Table1[[#This Row],[θ]]</f>
        <v>0</v>
      </c>
      <c r="AK1693" s="2">
        <f>-Table1[[#This Row],[λ]]*-Table1[[#This Row],[Loss]]^Table1[[#This Row],[θ]]</f>
        <v>16.926269655599267</v>
      </c>
      <c r="AL1693" s="2">
        <f>Table1[[#This Row],[v_n_w_g]]-Table1[[#This Row],[v_n_w_l]]</f>
        <v>-16.926269655599267</v>
      </c>
      <c r="AM1693" s="2">
        <f>IF(Table1[[#This Row],[diff_v]]&gt;=1,1,0)</f>
        <v>0</v>
      </c>
    </row>
    <row r="1694" spans="1:39" x14ac:dyDescent="0.3">
      <c r="A1694">
        <v>11</v>
      </c>
      <c r="B1694" t="s">
        <v>301</v>
      </c>
      <c r="C1694" s="22">
        <f>VLOOKUP(Table1[[#This Row],[Subject]],'Subject Profile'!$A$2:$E$8,4,FALSE)</f>
        <v>0.88613857459934653</v>
      </c>
      <c r="D1694" s="22">
        <f>VLOOKUP(Table1[[#This Row],[Subject]],'Subject Profile'!$A$2:$E$8,5,FALSE)</f>
        <v>-2.2000000000000002</v>
      </c>
      <c r="E1694" t="s">
        <v>49</v>
      </c>
      <c r="F1694" t="s">
        <v>31</v>
      </c>
      <c r="G1694" t="s">
        <v>5</v>
      </c>
      <c r="H1694">
        <f>IF(Table1[[#This Row],[decision]]="accept",1,0)</f>
        <v>0</v>
      </c>
      <c r="I1694">
        <v>0</v>
      </c>
      <c r="K1694">
        <v>1667790336</v>
      </c>
      <c r="L1694">
        <f>Table1[[#This Row],[time]]-K1693</f>
        <v>6</v>
      </c>
      <c r="M1694" t="str">
        <f>VLOOKUP($F1694,Experiment!$A$2:$U$90,MATCH(Results!M$1,Experiment!$A$1:$U$1,0)+1,FALSE)</f>
        <v>I</v>
      </c>
      <c r="N1694">
        <f>IF(Table1[[#This Row],[Impact]]="I",0,1)</f>
        <v>0</v>
      </c>
      <c r="O1694" s="2">
        <f>VLOOKUP($F1694,Experiment!$A$2:$U$90,MATCH(Results!O$1,Experiment!$A$1:$U$1,0),FALSE)</f>
        <v>-50</v>
      </c>
      <c r="P1694" s="3">
        <f>VLOOKUP($F1694,Experiment!$A$2:$U$90,MATCH(Results!P$1,Experiment!$A$1:$U$1,0),FALSE)</f>
        <v>0.5</v>
      </c>
      <c r="Q1694" s="2">
        <f>VLOOKUP($F1694,Experiment!$A$2:$U$90,MATCH(Results!Q$1,Experiment!$A$1:$U$1,0),FALSE)</f>
        <v>50</v>
      </c>
      <c r="R1694" s="3">
        <f>VLOOKUP($F1694,Experiment!$A$2:$U$90,MATCH(Results!R$1,Experiment!$A$1:$U$1,0),FALSE)</f>
        <v>0.5</v>
      </c>
      <c r="S1694" s="2">
        <f>VLOOKUP($F1694,Experiment!$A$2:$U$90,MATCH(Results!S$1,Experiment!$A$1:$U$1,0),FALSE)</f>
        <v>0</v>
      </c>
      <c r="T1694" s="2">
        <f>VLOOKUP($F1694,Experiment!$A$2:$U$90,MATCH(Results!T$1,Experiment!$A$1:$U$1,0),FALSE)</f>
        <v>2500</v>
      </c>
      <c r="U1694" s="2">
        <f>VLOOKUP($F1694,Experiment!$A$2:$U$90,MATCH(Results!U$1,Experiment!$A$1:$U$1,0),FALSE)</f>
        <v>50</v>
      </c>
      <c r="V1694" s="2">
        <f>VLOOKUP($F1694,Experiment!$A$2:$U$90,MATCH(Results!V$1,Experiment!$A$1:$U$1,0),FALSE)</f>
        <v>4</v>
      </c>
      <c r="W1694" s="3">
        <f>VLOOKUP($F1694,Experiment!$A$2:$U$90,MATCH(Results!W$1,Experiment!$A$1:$U$1,0),FALSE)</f>
        <v>0.75</v>
      </c>
      <c r="X1694" s="3">
        <f>VLOOKUP($F1694,Experiment!$A$2:$U$90,MATCH(Results!X$1,Experiment!$A$1:$U$1,0),FALSE)</f>
        <v>0.25</v>
      </c>
      <c r="Y1694" s="2">
        <f>VLOOKUP($F1694,Experiment!$A$2:$U$90,MATCH(Results!Y$1,Experiment!$A$1:$U$1,0),FALSE)</f>
        <v>1</v>
      </c>
      <c r="Z1694" s="3">
        <f>VLOOKUP($F1694,Experiment!$A$2:$U$90,MATCH(Results!Z$1,Experiment!$A$1:$U$1,0),FALSE)</f>
        <v>0.2</v>
      </c>
      <c r="AA1694" s="3">
        <f>VLOOKUP($F1694,Experiment!$A$2:$U$90,MATCH(Results!AA$1,Experiment!$A$1:$U$1,0),FALSE)</f>
        <v>4.9999999999999989E-2</v>
      </c>
      <c r="AB1694" s="3">
        <f>VLOOKUP($F1694,Experiment!$A$2:$U$90,MATCH(Results!AB$1,Experiment!$A$1:$U$1,0),FALSE)</f>
        <v>0.57499999999999996</v>
      </c>
      <c r="AC1694" s="3">
        <f>VLOOKUP($F1694,Experiment!$A$2:$U$90,MATCH(Results!AC$1,Experiment!$A$1:$U$1,0),FALSE)</f>
        <v>0.42500000000000004</v>
      </c>
      <c r="AD1694" s="2">
        <f>VLOOKUP($F1694,Experiment!$A$2:$U$90,MATCH(Results!AD$1,Experiment!$A$1:$U$1,0),FALSE)</f>
        <v>-7.4999999999999929</v>
      </c>
      <c r="AE1694" s="2">
        <f>VLOOKUP($F1694,Experiment!$A$2:$U$90,MATCH(Results!AE$1,Experiment!$A$1:$U$1,0),FALSE)</f>
        <v>2443.75</v>
      </c>
      <c r="AF1694" s="2">
        <f>VLOOKUP($F1694,Experiment!$A$2:$U$90,MATCH(Results!AF$1,Experiment!$A$1:$U$1,0),FALSE)</f>
        <v>49.434299833212968</v>
      </c>
      <c r="AG1694" s="3">
        <f>VLOOKUP($F1694,Experiment!$A$2:$W$90,MATCH(Results!AG$1,Experiment!$A$1:$W$1,0),FALSE)</f>
        <v>0.89414323918902561</v>
      </c>
      <c r="AH1694" s="3">
        <f>VLOOKUP($F1694,Experiment!$A$2:$W$90,MATCH(Results!AH$1,Experiment!$A$1:$W$1,0),FALSE)</f>
        <v>0.42914847753168511</v>
      </c>
      <c r="AI1694" s="3">
        <f>VLOOKUP($F1694,Experiment!$A$2:$X$90,MATCH(Results!AI$1,Experiment!$A$1:$X$1,0),FALSE)</f>
        <v>0.57085152246831483</v>
      </c>
      <c r="AJ1694" s="2">
        <f>Table1[[#This Row],[Gain]]^Table1[[#This Row],[θ]]</f>
        <v>32.027486583090457</v>
      </c>
      <c r="AK1694" s="2">
        <f>-Table1[[#This Row],[λ]]*-Table1[[#This Row],[Loss]]^Table1[[#This Row],[θ]]</f>
        <v>70.46047048279901</v>
      </c>
      <c r="AL1694" s="2">
        <f>Table1[[#This Row],[v_n_w_g]]-Table1[[#This Row],[v_n_w_l]]</f>
        <v>-38.432983899708553</v>
      </c>
      <c r="AM1694" s="2">
        <f>IF(Table1[[#This Row],[diff_v]]&gt;=1,1,0)</f>
        <v>0</v>
      </c>
    </row>
    <row r="1695" spans="1:39" x14ac:dyDescent="0.3">
      <c r="A1695">
        <v>12</v>
      </c>
      <c r="B1695" t="s">
        <v>301</v>
      </c>
      <c r="C1695" s="22">
        <f>VLOOKUP(Table1[[#This Row],[Subject]],'Subject Profile'!$A$2:$E$8,4,FALSE)</f>
        <v>0.88613857459934653</v>
      </c>
      <c r="D1695" s="22">
        <f>VLOOKUP(Table1[[#This Row],[Subject]],'Subject Profile'!$A$2:$E$8,5,FALSE)</f>
        <v>-2.2000000000000002</v>
      </c>
      <c r="E1695" t="s">
        <v>49</v>
      </c>
      <c r="F1695" t="s">
        <v>23</v>
      </c>
      <c r="G1695" t="s">
        <v>5</v>
      </c>
      <c r="H1695">
        <f>IF(Table1[[#This Row],[decision]]="accept",1,0)</f>
        <v>0</v>
      </c>
      <c r="I1695">
        <v>0</v>
      </c>
      <c r="K1695">
        <v>1667790343</v>
      </c>
      <c r="L1695">
        <f>Table1[[#This Row],[time]]-K1694</f>
        <v>7</v>
      </c>
      <c r="M1695" t="str">
        <f>VLOOKUP($F1695,Experiment!$A$2:$U$90,MATCH(Results!M$1,Experiment!$A$1:$U$1,0)+1,FALSE)</f>
        <v>I</v>
      </c>
      <c r="N1695">
        <f>IF(Table1[[#This Row],[Impact]]="I",0,1)</f>
        <v>0</v>
      </c>
      <c r="O1695" s="2">
        <f>VLOOKUP($F1695,Experiment!$A$2:$U$90,MATCH(Results!O$1,Experiment!$A$1:$U$1,0),FALSE)</f>
        <v>-90</v>
      </c>
      <c r="P1695" s="3">
        <f>VLOOKUP($F1695,Experiment!$A$2:$U$90,MATCH(Results!P$1,Experiment!$A$1:$U$1,0),FALSE)</f>
        <v>0.5</v>
      </c>
      <c r="Q1695" s="2">
        <f>VLOOKUP($F1695,Experiment!$A$2:$U$90,MATCH(Results!Q$1,Experiment!$A$1:$U$1,0),FALSE)</f>
        <v>100</v>
      </c>
      <c r="R1695" s="3">
        <f>VLOOKUP($F1695,Experiment!$A$2:$U$90,MATCH(Results!R$1,Experiment!$A$1:$U$1,0),FALSE)</f>
        <v>0.5</v>
      </c>
      <c r="S1695" s="2">
        <f>VLOOKUP($F1695,Experiment!$A$2:$U$90,MATCH(Results!S$1,Experiment!$A$1:$U$1,0),FALSE)</f>
        <v>5</v>
      </c>
      <c r="T1695" s="2">
        <f>VLOOKUP($F1695,Experiment!$A$2:$U$90,MATCH(Results!T$1,Experiment!$A$1:$U$1,0),FALSE)</f>
        <v>9025</v>
      </c>
      <c r="U1695" s="2">
        <f>VLOOKUP($F1695,Experiment!$A$2:$U$90,MATCH(Results!U$1,Experiment!$A$1:$U$1,0),FALSE)</f>
        <v>95</v>
      </c>
      <c r="V1695" s="2">
        <f>VLOOKUP($F1695,Experiment!$A$2:$U$90,MATCH(Results!V$1,Experiment!$A$1:$U$1,0),FALSE)</f>
        <v>2</v>
      </c>
      <c r="W1695" s="3">
        <f>VLOOKUP($F1695,Experiment!$A$2:$U$90,MATCH(Results!W$1,Experiment!$A$1:$U$1,0),FALSE)</f>
        <v>0.25</v>
      </c>
      <c r="X1695" s="3">
        <f>VLOOKUP($F1695,Experiment!$A$2:$U$90,MATCH(Results!X$1,Experiment!$A$1:$U$1,0),FALSE)</f>
        <v>0.75</v>
      </c>
      <c r="Y1695" s="2">
        <f>VLOOKUP($F1695,Experiment!$A$2:$U$90,MATCH(Results!Y$1,Experiment!$A$1:$U$1,0),FALSE)</f>
        <v>2</v>
      </c>
      <c r="Z1695" s="3">
        <f>VLOOKUP($F1695,Experiment!$A$2:$U$90,MATCH(Results!Z$1,Experiment!$A$1:$U$1,0),FALSE)</f>
        <v>0.5</v>
      </c>
      <c r="AA1695" s="3">
        <f>VLOOKUP($F1695,Experiment!$A$2:$U$90,MATCH(Results!AA$1,Experiment!$A$1:$U$1,0),FALSE)</f>
        <v>0.25</v>
      </c>
      <c r="AB1695" s="3">
        <f>VLOOKUP($F1695,Experiment!$A$2:$U$90,MATCH(Results!AB$1,Experiment!$A$1:$U$1,0),FALSE)</f>
        <v>0.625</v>
      </c>
      <c r="AC1695" s="3">
        <f>VLOOKUP($F1695,Experiment!$A$2:$U$90,MATCH(Results!AC$1,Experiment!$A$1:$U$1,0),FALSE)</f>
        <v>0.375</v>
      </c>
      <c r="AD1695" s="2">
        <f>VLOOKUP($F1695,Experiment!$A$2:$U$90,MATCH(Results!AD$1,Experiment!$A$1:$U$1,0),FALSE)</f>
        <v>-18.75</v>
      </c>
      <c r="AE1695" s="2">
        <f>VLOOKUP($F1695,Experiment!$A$2:$U$90,MATCH(Results!AE$1,Experiment!$A$1:$U$1,0),FALSE)</f>
        <v>8460.9375</v>
      </c>
      <c r="AF1695" s="2">
        <f>VLOOKUP($F1695,Experiment!$A$2:$U$90,MATCH(Results!AF$1,Experiment!$A$1:$U$1,0),FALSE)</f>
        <v>91.983354472426157</v>
      </c>
      <c r="AG1695" s="3">
        <f>VLOOKUP($F1695,Experiment!$A$2:$W$90,MATCH(Results!AG$1,Experiment!$A$1:$W$1,0),FALSE)</f>
        <v>0.82730419370997643</v>
      </c>
      <c r="AH1695" s="3">
        <f>VLOOKUP($F1695,Experiment!$A$2:$W$90,MATCH(Results!AH$1,Experiment!$A$1:$W$1,0),FALSE)</f>
        <v>0.38648875795104182</v>
      </c>
      <c r="AI1695" s="3">
        <f>VLOOKUP($F1695,Experiment!$A$2:$X$90,MATCH(Results!AI$1,Experiment!$A$1:$X$1,0),FALSE)</f>
        <v>0.61351124204895813</v>
      </c>
      <c r="AJ1695" s="2">
        <f>Table1[[#This Row],[Gain]]^Table1[[#This Row],[θ]]</f>
        <v>59.193926540095148</v>
      </c>
      <c r="AK1695" s="2">
        <f>-Table1[[#This Row],[λ]]*-Table1[[#This Row],[Loss]]^Table1[[#This Row],[θ]]</f>
        <v>118.6184794423265</v>
      </c>
      <c r="AL1695" s="2">
        <f>Table1[[#This Row],[v_n_w_g]]-Table1[[#This Row],[v_n_w_l]]</f>
        <v>-59.424552902231355</v>
      </c>
      <c r="AM1695" s="2">
        <f>IF(Table1[[#This Row],[diff_v]]&gt;=1,1,0)</f>
        <v>0</v>
      </c>
    </row>
    <row r="1696" spans="1:39" x14ac:dyDescent="0.3">
      <c r="A1696">
        <v>13</v>
      </c>
      <c r="B1696" t="s">
        <v>301</v>
      </c>
      <c r="C1696" s="22">
        <f>VLOOKUP(Table1[[#This Row],[Subject]],'Subject Profile'!$A$2:$E$8,4,FALSE)</f>
        <v>0.88613857459934653</v>
      </c>
      <c r="D1696" s="22">
        <f>VLOOKUP(Table1[[#This Row],[Subject]],'Subject Profile'!$A$2:$E$8,5,FALSE)</f>
        <v>-2.2000000000000002</v>
      </c>
      <c r="E1696" t="s">
        <v>49</v>
      </c>
      <c r="F1696" t="s">
        <v>29</v>
      </c>
      <c r="G1696" t="s">
        <v>5</v>
      </c>
      <c r="H1696">
        <f>IF(Table1[[#This Row],[decision]]="accept",1,0)</f>
        <v>0</v>
      </c>
      <c r="I1696">
        <v>0</v>
      </c>
      <c r="K1696">
        <v>1667790352</v>
      </c>
      <c r="L1696">
        <f>Table1[[#This Row],[time]]-K1695</f>
        <v>9</v>
      </c>
      <c r="M1696" t="str">
        <f>VLOOKUP($F1696,Experiment!$A$2:$U$90,MATCH(Results!M$1,Experiment!$A$1:$U$1,0)+1,FALSE)</f>
        <v>I</v>
      </c>
      <c r="N1696">
        <f>IF(Table1[[#This Row],[Impact]]="I",0,1)</f>
        <v>0</v>
      </c>
      <c r="O1696" s="2">
        <f>VLOOKUP($F1696,Experiment!$A$2:$U$90,MATCH(Results!O$1,Experiment!$A$1:$U$1,0),FALSE)</f>
        <v>-90</v>
      </c>
      <c r="P1696" s="3">
        <f>VLOOKUP($F1696,Experiment!$A$2:$U$90,MATCH(Results!P$1,Experiment!$A$1:$U$1,0),FALSE)</f>
        <v>0.5</v>
      </c>
      <c r="Q1696" s="2">
        <f>VLOOKUP($F1696,Experiment!$A$2:$U$90,MATCH(Results!Q$1,Experiment!$A$1:$U$1,0),FALSE)</f>
        <v>80</v>
      </c>
      <c r="R1696" s="3">
        <f>VLOOKUP($F1696,Experiment!$A$2:$U$90,MATCH(Results!R$1,Experiment!$A$1:$U$1,0),FALSE)</f>
        <v>0.5</v>
      </c>
      <c r="S1696" s="2">
        <f>VLOOKUP($F1696,Experiment!$A$2:$U$90,MATCH(Results!S$1,Experiment!$A$1:$U$1,0),FALSE)</f>
        <v>-5</v>
      </c>
      <c r="T1696" s="2">
        <f>VLOOKUP($F1696,Experiment!$A$2:$U$90,MATCH(Results!T$1,Experiment!$A$1:$U$1,0),FALSE)</f>
        <v>7225</v>
      </c>
      <c r="U1696" s="2">
        <f>VLOOKUP($F1696,Experiment!$A$2:$U$90,MATCH(Results!U$1,Experiment!$A$1:$U$1,0),FALSE)</f>
        <v>85</v>
      </c>
      <c r="V1696" s="2">
        <f>VLOOKUP($F1696,Experiment!$A$2:$U$90,MATCH(Results!V$1,Experiment!$A$1:$U$1,0),FALSE)</f>
        <v>4</v>
      </c>
      <c r="W1696" s="3">
        <f>VLOOKUP($F1696,Experiment!$A$2:$U$90,MATCH(Results!W$1,Experiment!$A$1:$U$1,0),FALSE)</f>
        <v>0.75</v>
      </c>
      <c r="X1696" s="3">
        <f>VLOOKUP($F1696,Experiment!$A$2:$U$90,MATCH(Results!X$1,Experiment!$A$1:$U$1,0),FALSE)</f>
        <v>0.25</v>
      </c>
      <c r="Y1696" s="2">
        <f>VLOOKUP($F1696,Experiment!$A$2:$U$90,MATCH(Results!Y$1,Experiment!$A$1:$U$1,0),FALSE)</f>
        <v>1</v>
      </c>
      <c r="Z1696" s="3">
        <f>VLOOKUP($F1696,Experiment!$A$2:$U$90,MATCH(Results!Z$1,Experiment!$A$1:$U$1,0),FALSE)</f>
        <v>0.2</v>
      </c>
      <c r="AA1696" s="3">
        <f>VLOOKUP($F1696,Experiment!$A$2:$U$90,MATCH(Results!AA$1,Experiment!$A$1:$U$1,0),FALSE)</f>
        <v>4.9999999999999989E-2</v>
      </c>
      <c r="AB1696" s="3">
        <f>VLOOKUP($F1696,Experiment!$A$2:$U$90,MATCH(Results!AB$1,Experiment!$A$1:$U$1,0),FALSE)</f>
        <v>0.57499999999999996</v>
      </c>
      <c r="AC1696" s="3">
        <f>VLOOKUP($F1696,Experiment!$A$2:$U$90,MATCH(Results!AC$1,Experiment!$A$1:$U$1,0),FALSE)</f>
        <v>0.42500000000000004</v>
      </c>
      <c r="AD1696" s="2">
        <f>VLOOKUP($F1696,Experiment!$A$2:$U$90,MATCH(Results!AD$1,Experiment!$A$1:$U$1,0),FALSE)</f>
        <v>-17.749999999999993</v>
      </c>
      <c r="AE1696" s="2">
        <f>VLOOKUP($F1696,Experiment!$A$2:$U$90,MATCH(Results!AE$1,Experiment!$A$1:$U$1,0),FALSE)</f>
        <v>7062.4375</v>
      </c>
      <c r="AF1696" s="2">
        <f>VLOOKUP($F1696,Experiment!$A$2:$U$90,MATCH(Results!AF$1,Experiment!$A$1:$U$1,0),FALSE)</f>
        <v>84.038309716462052</v>
      </c>
      <c r="AG1696" s="3">
        <f>VLOOKUP($F1696,Experiment!$A$2:$W$90,MATCH(Results!AG$1,Experiment!$A$1:$W$1,0),FALSE)</f>
        <v>0.89414323918902561</v>
      </c>
      <c r="AH1696" s="3">
        <f>VLOOKUP($F1696,Experiment!$A$2:$W$90,MATCH(Results!AH$1,Experiment!$A$1:$W$1,0),FALSE)</f>
        <v>0.42914847753168511</v>
      </c>
      <c r="AI1696" s="3">
        <f>VLOOKUP($F1696,Experiment!$A$2:$X$90,MATCH(Results!AI$1,Experiment!$A$1:$X$1,0),FALSE)</f>
        <v>0.57085152246831483</v>
      </c>
      <c r="AJ1696" s="2">
        <f>Table1[[#This Row],[Gain]]^Table1[[#This Row],[θ]]</f>
        <v>48.573729325843161</v>
      </c>
      <c r="AK1696" s="2">
        <f>-Table1[[#This Row],[λ]]*-Table1[[#This Row],[Loss]]^Table1[[#This Row],[θ]]</f>
        <v>118.6184794423265</v>
      </c>
      <c r="AL1696" s="2">
        <f>Table1[[#This Row],[v_n_w_g]]-Table1[[#This Row],[v_n_w_l]]</f>
        <v>-70.044750116483343</v>
      </c>
      <c r="AM1696" s="2">
        <f>IF(Table1[[#This Row],[diff_v]]&gt;=1,1,0)</f>
        <v>0</v>
      </c>
    </row>
    <row r="1697" spans="1:39" x14ac:dyDescent="0.3">
      <c r="A1697">
        <v>14</v>
      </c>
      <c r="B1697" t="s">
        <v>301</v>
      </c>
      <c r="C1697" s="22">
        <f>VLOOKUP(Table1[[#This Row],[Subject]],'Subject Profile'!$A$2:$E$8,4,FALSE)</f>
        <v>0.88613857459934653</v>
      </c>
      <c r="D1697" s="22">
        <f>VLOOKUP(Table1[[#This Row],[Subject]],'Subject Profile'!$A$2:$E$8,5,FALSE)</f>
        <v>-2.2000000000000002</v>
      </c>
      <c r="E1697" t="s">
        <v>49</v>
      </c>
      <c r="F1697" t="s">
        <v>39</v>
      </c>
      <c r="G1697" t="s">
        <v>7</v>
      </c>
      <c r="H1697">
        <f>IF(Table1[[#This Row],[decision]]="accept",1,0)</f>
        <v>1</v>
      </c>
      <c r="I1697">
        <v>0</v>
      </c>
      <c r="K1697">
        <v>1667790363</v>
      </c>
      <c r="L1697">
        <f>Table1[[#This Row],[time]]-K1696</f>
        <v>11</v>
      </c>
      <c r="M1697" t="str">
        <f>VLOOKUP($F1697,Experiment!$A$2:$U$90,MATCH(Results!M$1,Experiment!$A$1:$U$1,0)+1,FALSE)</f>
        <v>I</v>
      </c>
      <c r="N1697">
        <f>IF(Table1[[#This Row],[Impact]]="I",0,1)</f>
        <v>0</v>
      </c>
      <c r="O1697" s="2">
        <f>VLOOKUP($F1697,Experiment!$A$2:$U$90,MATCH(Results!O$1,Experiment!$A$1:$U$1,0),FALSE)</f>
        <v>0</v>
      </c>
      <c r="P1697" s="3">
        <f>VLOOKUP($F1697,Experiment!$A$2:$U$90,MATCH(Results!P$1,Experiment!$A$1:$U$1,0),FALSE)</f>
        <v>0.5</v>
      </c>
      <c r="Q1697" s="2">
        <f>VLOOKUP($F1697,Experiment!$A$2:$U$90,MATCH(Results!Q$1,Experiment!$A$1:$U$1,0),FALSE)</f>
        <v>10</v>
      </c>
      <c r="R1697" s="3">
        <f>VLOOKUP($F1697,Experiment!$A$2:$U$90,MATCH(Results!R$1,Experiment!$A$1:$U$1,0),FALSE)</f>
        <v>0.5</v>
      </c>
      <c r="S1697" s="2">
        <f>VLOOKUP($F1697,Experiment!$A$2:$U$90,MATCH(Results!S$1,Experiment!$A$1:$U$1,0),FALSE)</f>
        <v>5</v>
      </c>
      <c r="T1697" s="2">
        <f>VLOOKUP($F1697,Experiment!$A$2:$U$90,MATCH(Results!T$1,Experiment!$A$1:$U$1,0),FALSE)</f>
        <v>25</v>
      </c>
      <c r="U1697" s="2">
        <f>VLOOKUP($F1697,Experiment!$A$2:$U$90,MATCH(Results!U$1,Experiment!$A$1:$U$1,0),FALSE)</f>
        <v>5</v>
      </c>
      <c r="V1697" s="2">
        <f>VLOOKUP($F1697,Experiment!$A$2:$U$90,MATCH(Results!V$1,Experiment!$A$1:$U$1,0),FALSE)</f>
        <v>4</v>
      </c>
      <c r="W1697" s="3">
        <f>VLOOKUP($F1697,Experiment!$A$2:$U$90,MATCH(Results!W$1,Experiment!$A$1:$U$1,0),FALSE)</f>
        <v>0.75</v>
      </c>
      <c r="X1697" s="3">
        <f>VLOOKUP($F1697,Experiment!$A$2:$U$90,MATCH(Results!X$1,Experiment!$A$1:$U$1,0),FALSE)</f>
        <v>0.25</v>
      </c>
      <c r="Y1697" s="2">
        <f>VLOOKUP($F1697,Experiment!$A$2:$U$90,MATCH(Results!Y$1,Experiment!$A$1:$U$1,0),FALSE)</f>
        <v>1</v>
      </c>
      <c r="Z1697" s="3">
        <f>VLOOKUP($F1697,Experiment!$A$2:$U$90,MATCH(Results!Z$1,Experiment!$A$1:$U$1,0),FALSE)</f>
        <v>0.2</v>
      </c>
      <c r="AA1697" s="3">
        <f>VLOOKUP($F1697,Experiment!$A$2:$U$90,MATCH(Results!AA$1,Experiment!$A$1:$U$1,0),FALSE)</f>
        <v>4.9999999999999989E-2</v>
      </c>
      <c r="AB1697" s="3">
        <f>VLOOKUP($F1697,Experiment!$A$2:$U$90,MATCH(Results!AB$1,Experiment!$A$1:$U$1,0),FALSE)</f>
        <v>0.57499999999999996</v>
      </c>
      <c r="AC1697" s="3">
        <f>VLOOKUP($F1697,Experiment!$A$2:$U$90,MATCH(Results!AC$1,Experiment!$A$1:$U$1,0),FALSE)</f>
        <v>0.42500000000000004</v>
      </c>
      <c r="AD1697" s="2">
        <f>VLOOKUP($F1697,Experiment!$A$2:$U$90,MATCH(Results!AD$1,Experiment!$A$1:$U$1,0),FALSE)</f>
        <v>4.25</v>
      </c>
      <c r="AE1697" s="2">
        <f>VLOOKUP($F1697,Experiment!$A$2:$U$90,MATCH(Results!AE$1,Experiment!$A$1:$U$1,0),FALSE)</f>
        <v>24.4375</v>
      </c>
      <c r="AF1697" s="2">
        <f>VLOOKUP($F1697,Experiment!$A$2:$U$90,MATCH(Results!AF$1,Experiment!$A$1:$U$1,0),FALSE)</f>
        <v>4.9434299833212973</v>
      </c>
      <c r="AG1697" s="3">
        <f>VLOOKUP($F1697,Experiment!$A$2:$W$90,MATCH(Results!AG$1,Experiment!$A$1:$W$1,0),FALSE)</f>
        <v>0.89414323918902561</v>
      </c>
      <c r="AH1697" s="3">
        <f>VLOOKUP($F1697,Experiment!$A$2:$W$90,MATCH(Results!AH$1,Experiment!$A$1:$W$1,0),FALSE)</f>
        <v>0.42914847753168511</v>
      </c>
      <c r="AI1697" s="3">
        <f>VLOOKUP($F1697,Experiment!$A$2:$X$90,MATCH(Results!AI$1,Experiment!$A$1:$X$1,0),FALSE)</f>
        <v>0.57085152246831483</v>
      </c>
      <c r="AJ1697" s="2">
        <f>Table1[[#This Row],[Gain]]^Table1[[#This Row],[θ]]</f>
        <v>7.693758934363303</v>
      </c>
      <c r="AK1697" s="2">
        <f>-Table1[[#This Row],[λ]]*-Table1[[#This Row],[Loss]]^Table1[[#This Row],[θ]]</f>
        <v>0</v>
      </c>
      <c r="AL1697" s="2">
        <f>Table1[[#This Row],[v_n_w_g]]-Table1[[#This Row],[v_n_w_l]]</f>
        <v>7.693758934363303</v>
      </c>
      <c r="AM1697" s="2">
        <f>IF(Table1[[#This Row],[diff_v]]&gt;=1,1,0)</f>
        <v>1</v>
      </c>
    </row>
    <row r="1698" spans="1:39" x14ac:dyDescent="0.3">
      <c r="A1698">
        <v>15</v>
      </c>
      <c r="B1698" t="s">
        <v>301</v>
      </c>
      <c r="C1698" s="22">
        <f>VLOOKUP(Table1[[#This Row],[Subject]],'Subject Profile'!$A$2:$E$8,4,FALSE)</f>
        <v>0.88613857459934653</v>
      </c>
      <c r="D1698" s="22">
        <f>VLOOKUP(Table1[[#This Row],[Subject]],'Subject Profile'!$A$2:$E$8,5,FALSE)</f>
        <v>-2.2000000000000002</v>
      </c>
      <c r="E1698" t="s">
        <v>49</v>
      </c>
      <c r="F1698" t="s">
        <v>15</v>
      </c>
      <c r="G1698" t="s">
        <v>5</v>
      </c>
      <c r="H1698">
        <f>IF(Table1[[#This Row],[decision]]="accept",1,0)</f>
        <v>0</v>
      </c>
      <c r="I1698">
        <v>0</v>
      </c>
      <c r="K1698">
        <v>1667790371</v>
      </c>
      <c r="L1698">
        <f>Table1[[#This Row],[time]]-K1697</f>
        <v>8</v>
      </c>
      <c r="M1698" t="str">
        <f>VLOOKUP($F1698,Experiment!$A$2:$U$90,MATCH(Results!M$1,Experiment!$A$1:$U$1,0)+1,FALSE)</f>
        <v>I</v>
      </c>
      <c r="N1698">
        <f>IF(Table1[[#This Row],[Impact]]="I",0,1)</f>
        <v>0</v>
      </c>
      <c r="O1698" s="2">
        <f>VLOOKUP($F1698,Experiment!$A$2:$U$90,MATCH(Results!O$1,Experiment!$A$1:$U$1,0),FALSE)</f>
        <v>-50</v>
      </c>
      <c r="P1698" s="3">
        <f>VLOOKUP($F1698,Experiment!$A$2:$U$90,MATCH(Results!P$1,Experiment!$A$1:$U$1,0),FALSE)</f>
        <v>0.5</v>
      </c>
      <c r="Q1698" s="2">
        <f>VLOOKUP($F1698,Experiment!$A$2:$U$90,MATCH(Results!Q$1,Experiment!$A$1:$U$1,0),FALSE)</f>
        <v>50</v>
      </c>
      <c r="R1698" s="3">
        <f>VLOOKUP($F1698,Experiment!$A$2:$U$90,MATCH(Results!R$1,Experiment!$A$1:$U$1,0),FALSE)</f>
        <v>0.5</v>
      </c>
      <c r="S1698" s="2">
        <f>VLOOKUP($F1698,Experiment!$A$2:$U$90,MATCH(Results!S$1,Experiment!$A$1:$U$1,0),FALSE)</f>
        <v>0</v>
      </c>
      <c r="T1698" s="2">
        <f>VLOOKUP($F1698,Experiment!$A$2:$U$90,MATCH(Results!T$1,Experiment!$A$1:$U$1,0),FALSE)</f>
        <v>2500</v>
      </c>
      <c r="U1698" s="2">
        <f>VLOOKUP($F1698,Experiment!$A$2:$U$90,MATCH(Results!U$1,Experiment!$A$1:$U$1,0),FALSE)</f>
        <v>50</v>
      </c>
      <c r="V1698" s="2">
        <f>VLOOKUP($F1698,Experiment!$A$2:$U$90,MATCH(Results!V$1,Experiment!$A$1:$U$1,0),FALSE)</f>
        <v>2</v>
      </c>
      <c r="W1698" s="3">
        <f>VLOOKUP($F1698,Experiment!$A$2:$U$90,MATCH(Results!W$1,Experiment!$A$1:$U$1,0),FALSE)</f>
        <v>0.25</v>
      </c>
      <c r="X1698" s="3">
        <f>VLOOKUP($F1698,Experiment!$A$2:$U$90,MATCH(Results!X$1,Experiment!$A$1:$U$1,0),FALSE)</f>
        <v>0.75</v>
      </c>
      <c r="Y1698" s="2">
        <f>VLOOKUP($F1698,Experiment!$A$2:$U$90,MATCH(Results!Y$1,Experiment!$A$1:$U$1,0),FALSE)</f>
        <v>2</v>
      </c>
      <c r="Z1698" s="3">
        <f>VLOOKUP($F1698,Experiment!$A$2:$U$90,MATCH(Results!Z$1,Experiment!$A$1:$U$1,0),FALSE)</f>
        <v>0.5</v>
      </c>
      <c r="AA1698" s="3">
        <f>VLOOKUP($F1698,Experiment!$A$2:$U$90,MATCH(Results!AA$1,Experiment!$A$1:$U$1,0),FALSE)</f>
        <v>0.25</v>
      </c>
      <c r="AB1698" s="3">
        <f>VLOOKUP($F1698,Experiment!$A$2:$U$90,MATCH(Results!AB$1,Experiment!$A$1:$U$1,0),FALSE)</f>
        <v>0.625</v>
      </c>
      <c r="AC1698" s="3">
        <f>VLOOKUP($F1698,Experiment!$A$2:$U$90,MATCH(Results!AC$1,Experiment!$A$1:$U$1,0),FALSE)</f>
        <v>0.375</v>
      </c>
      <c r="AD1698" s="2">
        <f>VLOOKUP($F1698,Experiment!$A$2:$U$90,MATCH(Results!AD$1,Experiment!$A$1:$U$1,0),FALSE)</f>
        <v>-12.5</v>
      </c>
      <c r="AE1698" s="2">
        <f>VLOOKUP($F1698,Experiment!$A$2:$U$90,MATCH(Results!AE$1,Experiment!$A$1:$U$1,0),FALSE)</f>
        <v>2343.75</v>
      </c>
      <c r="AF1698" s="2">
        <f>VLOOKUP($F1698,Experiment!$A$2:$U$90,MATCH(Results!AF$1,Experiment!$A$1:$U$1,0),FALSE)</f>
        <v>48.412291827592711</v>
      </c>
      <c r="AG1698" s="3">
        <f>VLOOKUP($F1698,Experiment!$A$2:$W$90,MATCH(Results!AG$1,Experiment!$A$1:$W$1,0),FALSE)</f>
        <v>0.82730419370997643</v>
      </c>
      <c r="AH1698" s="3">
        <f>VLOOKUP($F1698,Experiment!$A$2:$W$90,MATCH(Results!AH$1,Experiment!$A$1:$W$1,0),FALSE)</f>
        <v>0.38648875795104182</v>
      </c>
      <c r="AI1698" s="3">
        <f>VLOOKUP($F1698,Experiment!$A$2:$X$90,MATCH(Results!AI$1,Experiment!$A$1:$X$1,0),FALSE)</f>
        <v>0.61351124204895813</v>
      </c>
      <c r="AJ1698" s="2">
        <f>Table1[[#This Row],[Gain]]^Table1[[#This Row],[θ]]</f>
        <v>32.027486583090457</v>
      </c>
      <c r="AK1698" s="2">
        <f>-Table1[[#This Row],[λ]]*-Table1[[#This Row],[Loss]]^Table1[[#This Row],[θ]]</f>
        <v>70.46047048279901</v>
      </c>
      <c r="AL1698" s="2">
        <f>Table1[[#This Row],[v_n_w_g]]-Table1[[#This Row],[v_n_w_l]]</f>
        <v>-38.432983899708553</v>
      </c>
      <c r="AM1698" s="2">
        <f>IF(Table1[[#This Row],[diff_v]]&gt;=1,1,0)</f>
        <v>0</v>
      </c>
    </row>
    <row r="1699" spans="1:39" x14ac:dyDescent="0.3">
      <c r="A1699">
        <v>16</v>
      </c>
      <c r="B1699" t="s">
        <v>301</v>
      </c>
      <c r="C1699" s="22">
        <f>VLOOKUP(Table1[[#This Row],[Subject]],'Subject Profile'!$A$2:$E$8,4,FALSE)</f>
        <v>0.88613857459934653</v>
      </c>
      <c r="D1699" s="22">
        <f>VLOOKUP(Table1[[#This Row],[Subject]],'Subject Profile'!$A$2:$E$8,5,FALSE)</f>
        <v>-2.2000000000000002</v>
      </c>
      <c r="E1699" t="s">
        <v>49</v>
      </c>
      <c r="F1699" t="s">
        <v>13</v>
      </c>
      <c r="G1699" t="s">
        <v>7</v>
      </c>
      <c r="H1699">
        <f>IF(Table1[[#This Row],[decision]]="accept",1,0)</f>
        <v>1</v>
      </c>
      <c r="I1699">
        <v>0</v>
      </c>
      <c r="K1699">
        <v>1667790377</v>
      </c>
      <c r="L1699">
        <f>Table1[[#This Row],[time]]-K1698</f>
        <v>6</v>
      </c>
      <c r="M1699" t="str">
        <f>VLOOKUP($F1699,Experiment!$A$2:$U$90,MATCH(Results!M$1,Experiment!$A$1:$U$1,0)+1,FALSE)</f>
        <v>I</v>
      </c>
      <c r="N1699">
        <f>IF(Table1[[#This Row],[Impact]]="I",0,1)</f>
        <v>0</v>
      </c>
      <c r="O1699" s="2">
        <f>VLOOKUP($F1699,Experiment!$A$2:$U$90,MATCH(Results!O$1,Experiment!$A$1:$U$1,0),FALSE)</f>
        <v>0</v>
      </c>
      <c r="P1699" s="3">
        <f>VLOOKUP($F1699,Experiment!$A$2:$U$90,MATCH(Results!P$1,Experiment!$A$1:$U$1,0),FALSE)</f>
        <v>0.5</v>
      </c>
      <c r="Q1699" s="2">
        <f>VLOOKUP($F1699,Experiment!$A$2:$U$90,MATCH(Results!Q$1,Experiment!$A$1:$U$1,0),FALSE)</f>
        <v>10</v>
      </c>
      <c r="R1699" s="3">
        <f>VLOOKUP($F1699,Experiment!$A$2:$U$90,MATCH(Results!R$1,Experiment!$A$1:$U$1,0),FALSE)</f>
        <v>0.5</v>
      </c>
      <c r="S1699" s="2">
        <f>VLOOKUP($F1699,Experiment!$A$2:$U$90,MATCH(Results!S$1,Experiment!$A$1:$U$1,0),FALSE)</f>
        <v>5</v>
      </c>
      <c r="T1699" s="2">
        <f>VLOOKUP($F1699,Experiment!$A$2:$U$90,MATCH(Results!T$1,Experiment!$A$1:$U$1,0),FALSE)</f>
        <v>25</v>
      </c>
      <c r="U1699" s="2">
        <f>VLOOKUP($F1699,Experiment!$A$2:$U$90,MATCH(Results!U$1,Experiment!$A$1:$U$1,0),FALSE)</f>
        <v>5</v>
      </c>
      <c r="V1699" s="2">
        <f>VLOOKUP($F1699,Experiment!$A$2:$U$90,MATCH(Results!V$1,Experiment!$A$1:$U$1,0),FALSE)</f>
        <v>2</v>
      </c>
      <c r="W1699" s="3">
        <f>VLOOKUP($F1699,Experiment!$A$2:$U$90,MATCH(Results!W$1,Experiment!$A$1:$U$1,0),FALSE)</f>
        <v>0.25</v>
      </c>
      <c r="X1699" s="3">
        <f>VLOOKUP($F1699,Experiment!$A$2:$U$90,MATCH(Results!X$1,Experiment!$A$1:$U$1,0),FALSE)</f>
        <v>0.75</v>
      </c>
      <c r="Y1699" s="2">
        <f>VLOOKUP($F1699,Experiment!$A$2:$U$90,MATCH(Results!Y$1,Experiment!$A$1:$U$1,0),FALSE)</f>
        <v>2</v>
      </c>
      <c r="Z1699" s="3">
        <f>VLOOKUP($F1699,Experiment!$A$2:$U$90,MATCH(Results!Z$1,Experiment!$A$1:$U$1,0),FALSE)</f>
        <v>0.5</v>
      </c>
      <c r="AA1699" s="3">
        <f>VLOOKUP($F1699,Experiment!$A$2:$U$90,MATCH(Results!AA$1,Experiment!$A$1:$U$1,0),FALSE)</f>
        <v>0.25</v>
      </c>
      <c r="AB1699" s="3">
        <f>VLOOKUP($F1699,Experiment!$A$2:$U$90,MATCH(Results!AB$1,Experiment!$A$1:$U$1,0),FALSE)</f>
        <v>0.625</v>
      </c>
      <c r="AC1699" s="3">
        <f>VLOOKUP($F1699,Experiment!$A$2:$U$90,MATCH(Results!AC$1,Experiment!$A$1:$U$1,0),FALSE)</f>
        <v>0.375</v>
      </c>
      <c r="AD1699" s="2">
        <f>VLOOKUP($F1699,Experiment!$A$2:$U$90,MATCH(Results!AD$1,Experiment!$A$1:$U$1,0),FALSE)</f>
        <v>3.75</v>
      </c>
      <c r="AE1699" s="2">
        <f>VLOOKUP($F1699,Experiment!$A$2:$U$90,MATCH(Results!AE$1,Experiment!$A$1:$U$1,0),FALSE)</f>
        <v>23.4375</v>
      </c>
      <c r="AF1699" s="2">
        <f>VLOOKUP($F1699,Experiment!$A$2:$U$90,MATCH(Results!AF$1,Experiment!$A$1:$U$1,0),FALSE)</f>
        <v>4.8412291827592711</v>
      </c>
      <c r="AG1699" s="3">
        <f>VLOOKUP($F1699,Experiment!$A$2:$W$90,MATCH(Results!AG$1,Experiment!$A$1:$W$1,0),FALSE)</f>
        <v>0.82730419370997643</v>
      </c>
      <c r="AH1699" s="3">
        <f>VLOOKUP($F1699,Experiment!$A$2:$W$90,MATCH(Results!AH$1,Experiment!$A$1:$W$1,0),FALSE)</f>
        <v>0.38648875795104182</v>
      </c>
      <c r="AI1699" s="3">
        <f>VLOOKUP($F1699,Experiment!$A$2:$X$90,MATCH(Results!AI$1,Experiment!$A$1:$X$1,0),FALSE)</f>
        <v>0.61351124204895813</v>
      </c>
      <c r="AJ1699" s="2">
        <f>Table1[[#This Row],[Gain]]^Table1[[#This Row],[θ]]</f>
        <v>7.693758934363303</v>
      </c>
      <c r="AK1699" s="2">
        <f>-Table1[[#This Row],[λ]]*-Table1[[#This Row],[Loss]]^Table1[[#This Row],[θ]]</f>
        <v>0</v>
      </c>
      <c r="AL1699" s="2">
        <f>Table1[[#This Row],[v_n_w_g]]-Table1[[#This Row],[v_n_w_l]]</f>
        <v>7.693758934363303</v>
      </c>
      <c r="AM1699" s="2">
        <f>IF(Table1[[#This Row],[diff_v]]&gt;=1,1,0)</f>
        <v>1</v>
      </c>
    </row>
    <row r="1700" spans="1:39" x14ac:dyDescent="0.3">
      <c r="A1700">
        <v>17</v>
      </c>
      <c r="B1700" t="s">
        <v>301</v>
      </c>
      <c r="C1700" s="22">
        <f>VLOOKUP(Table1[[#This Row],[Subject]],'Subject Profile'!$A$2:$E$8,4,FALSE)</f>
        <v>0.88613857459934653</v>
      </c>
      <c r="D1700" s="22">
        <f>VLOOKUP(Table1[[#This Row],[Subject]],'Subject Profile'!$A$2:$E$8,5,FALSE)</f>
        <v>-2.2000000000000002</v>
      </c>
      <c r="E1700" t="s">
        <v>49</v>
      </c>
      <c r="F1700" t="s">
        <v>30</v>
      </c>
      <c r="G1700" t="s">
        <v>7</v>
      </c>
      <c r="H1700">
        <f>IF(Table1[[#This Row],[decision]]="accept",1,0)</f>
        <v>1</v>
      </c>
      <c r="I1700">
        <v>-50</v>
      </c>
      <c r="K1700">
        <v>1667790386</v>
      </c>
      <c r="L1700">
        <f>Table1[[#This Row],[time]]-K1699</f>
        <v>9</v>
      </c>
      <c r="M1700" t="str">
        <f>VLOOKUP($F1700,Experiment!$A$2:$U$90,MATCH(Results!M$1,Experiment!$A$1:$U$1,0)+1,FALSE)</f>
        <v>I</v>
      </c>
      <c r="N1700">
        <f>IF(Table1[[#This Row],[Impact]]="I",0,1)</f>
        <v>0</v>
      </c>
      <c r="O1700" s="2">
        <f>VLOOKUP($F1700,Experiment!$A$2:$U$90,MATCH(Results!O$1,Experiment!$A$1:$U$1,0),FALSE)</f>
        <v>-50</v>
      </c>
      <c r="P1700" s="3">
        <f>VLOOKUP($F1700,Experiment!$A$2:$U$90,MATCH(Results!P$1,Experiment!$A$1:$U$1,0),FALSE)</f>
        <v>0.5</v>
      </c>
      <c r="Q1700" s="2">
        <f>VLOOKUP($F1700,Experiment!$A$2:$U$90,MATCH(Results!Q$1,Experiment!$A$1:$U$1,0),FALSE)</f>
        <v>70</v>
      </c>
      <c r="R1700" s="3">
        <f>VLOOKUP($F1700,Experiment!$A$2:$U$90,MATCH(Results!R$1,Experiment!$A$1:$U$1,0),FALSE)</f>
        <v>0.5</v>
      </c>
      <c r="S1700" s="2">
        <f>VLOOKUP($F1700,Experiment!$A$2:$U$90,MATCH(Results!S$1,Experiment!$A$1:$U$1,0),FALSE)</f>
        <v>10</v>
      </c>
      <c r="T1700" s="2">
        <f>VLOOKUP($F1700,Experiment!$A$2:$U$90,MATCH(Results!T$1,Experiment!$A$1:$U$1,0),FALSE)</f>
        <v>3600</v>
      </c>
      <c r="U1700" s="2">
        <f>VLOOKUP($F1700,Experiment!$A$2:$U$90,MATCH(Results!U$1,Experiment!$A$1:$U$1,0),FALSE)</f>
        <v>60</v>
      </c>
      <c r="V1700" s="2">
        <f>VLOOKUP($F1700,Experiment!$A$2:$U$90,MATCH(Results!V$1,Experiment!$A$1:$U$1,0),FALSE)</f>
        <v>4</v>
      </c>
      <c r="W1700" s="3">
        <f>VLOOKUP($F1700,Experiment!$A$2:$U$90,MATCH(Results!W$1,Experiment!$A$1:$U$1,0),FALSE)</f>
        <v>0.75</v>
      </c>
      <c r="X1700" s="3">
        <f>VLOOKUP($F1700,Experiment!$A$2:$U$90,MATCH(Results!X$1,Experiment!$A$1:$U$1,0),FALSE)</f>
        <v>0.25</v>
      </c>
      <c r="Y1700" s="2">
        <f>VLOOKUP($F1700,Experiment!$A$2:$U$90,MATCH(Results!Y$1,Experiment!$A$1:$U$1,0),FALSE)</f>
        <v>2</v>
      </c>
      <c r="Z1700" s="3">
        <f>VLOOKUP($F1700,Experiment!$A$2:$U$90,MATCH(Results!Z$1,Experiment!$A$1:$U$1,0),FALSE)</f>
        <v>0.05</v>
      </c>
      <c r="AA1700" s="3">
        <f>VLOOKUP($F1700,Experiment!$A$2:$U$90,MATCH(Results!AA$1,Experiment!$A$1:$U$1,0),FALSE)</f>
        <v>0.2</v>
      </c>
      <c r="AB1700" s="3">
        <f>VLOOKUP($F1700,Experiment!$A$2:$U$90,MATCH(Results!AB$1,Experiment!$A$1:$U$1,0),FALSE)</f>
        <v>0.42499999999999999</v>
      </c>
      <c r="AC1700" s="3">
        <f>VLOOKUP($F1700,Experiment!$A$2:$U$90,MATCH(Results!AC$1,Experiment!$A$1:$U$1,0),FALSE)</f>
        <v>0.57499999999999996</v>
      </c>
      <c r="AD1700" s="2">
        <f>VLOOKUP($F1700,Experiment!$A$2:$U$90,MATCH(Results!AD$1,Experiment!$A$1:$U$1,0),FALSE)</f>
        <v>19</v>
      </c>
      <c r="AE1700" s="2">
        <f>VLOOKUP($F1700,Experiment!$A$2:$U$90,MATCH(Results!AE$1,Experiment!$A$1:$U$1,0),FALSE)</f>
        <v>3519</v>
      </c>
      <c r="AF1700" s="2">
        <f>VLOOKUP($F1700,Experiment!$A$2:$U$90,MATCH(Results!AF$1,Experiment!$A$1:$U$1,0),FALSE)</f>
        <v>59.321159799855565</v>
      </c>
      <c r="AG1700" s="3">
        <f>VLOOKUP($F1700,Experiment!$A$2:$W$90,MATCH(Results!AG$1,Experiment!$A$1:$W$1,0),FALSE)</f>
        <v>1</v>
      </c>
      <c r="AH1700" s="3">
        <f>VLOOKUP($F1700,Experiment!$A$2:$W$90,MATCH(Results!AH$1,Experiment!$A$1:$W$1,0),FALSE)</f>
        <v>0.57499999999999996</v>
      </c>
      <c r="AI1700" s="3">
        <f>VLOOKUP($F1700,Experiment!$A$2:$X$90,MATCH(Results!AI$1,Experiment!$A$1:$X$1,0),FALSE)</f>
        <v>0.42500000000000004</v>
      </c>
      <c r="AJ1700" s="2">
        <f>Table1[[#This Row],[Gain]]^Table1[[#This Row],[θ]]</f>
        <v>43.153154399808855</v>
      </c>
      <c r="AK1700" s="2">
        <f>-Table1[[#This Row],[λ]]*-Table1[[#This Row],[Loss]]^Table1[[#This Row],[θ]]</f>
        <v>70.46047048279901</v>
      </c>
      <c r="AL1700" s="2">
        <f>Table1[[#This Row],[v_n_w_g]]-Table1[[#This Row],[v_n_w_l]]</f>
        <v>-27.307316082990155</v>
      </c>
      <c r="AM1700" s="2">
        <f>IF(Table1[[#This Row],[diff_v]]&gt;=1,1,0)</f>
        <v>0</v>
      </c>
    </row>
    <row r="1701" spans="1:39" x14ac:dyDescent="0.3">
      <c r="A1701">
        <v>18</v>
      </c>
      <c r="B1701" t="s">
        <v>301</v>
      </c>
      <c r="C1701" s="22">
        <f>VLOOKUP(Table1[[#This Row],[Subject]],'Subject Profile'!$A$2:$E$8,4,FALSE)</f>
        <v>0.88613857459934653</v>
      </c>
      <c r="D1701" s="22">
        <f>VLOOKUP(Table1[[#This Row],[Subject]],'Subject Profile'!$A$2:$E$8,5,FALSE)</f>
        <v>-2.2000000000000002</v>
      </c>
      <c r="E1701" t="s">
        <v>49</v>
      </c>
      <c r="F1701" t="s">
        <v>16</v>
      </c>
      <c r="G1701" t="s">
        <v>5</v>
      </c>
      <c r="H1701">
        <f>IF(Table1[[#This Row],[decision]]="accept",1,0)</f>
        <v>0</v>
      </c>
      <c r="I1701">
        <v>0</v>
      </c>
      <c r="K1701">
        <v>1667790401</v>
      </c>
      <c r="L1701">
        <f>Table1[[#This Row],[time]]-K1700</f>
        <v>15</v>
      </c>
      <c r="M1701" t="str">
        <f>VLOOKUP($F1701,Experiment!$A$2:$U$90,MATCH(Results!M$1,Experiment!$A$1:$U$1,0)+1,FALSE)</f>
        <v>I</v>
      </c>
      <c r="N1701">
        <f>IF(Table1[[#This Row],[Impact]]="I",0,1)</f>
        <v>0</v>
      </c>
      <c r="O1701" s="2">
        <f>VLOOKUP($F1701,Experiment!$A$2:$U$90,MATCH(Results!O$1,Experiment!$A$1:$U$1,0),FALSE)</f>
        <v>-50</v>
      </c>
      <c r="P1701" s="3">
        <f>VLOOKUP($F1701,Experiment!$A$2:$U$90,MATCH(Results!P$1,Experiment!$A$1:$U$1,0),FALSE)</f>
        <v>0.5</v>
      </c>
      <c r="Q1701" s="2">
        <f>VLOOKUP($F1701,Experiment!$A$2:$U$90,MATCH(Results!Q$1,Experiment!$A$1:$U$1,0),FALSE)</f>
        <v>40</v>
      </c>
      <c r="R1701" s="3">
        <f>VLOOKUP($F1701,Experiment!$A$2:$U$90,MATCH(Results!R$1,Experiment!$A$1:$U$1,0),FALSE)</f>
        <v>0.5</v>
      </c>
      <c r="S1701" s="2">
        <f>VLOOKUP($F1701,Experiment!$A$2:$U$90,MATCH(Results!S$1,Experiment!$A$1:$U$1,0),FALSE)</f>
        <v>-5</v>
      </c>
      <c r="T1701" s="2">
        <f>VLOOKUP($F1701,Experiment!$A$2:$U$90,MATCH(Results!T$1,Experiment!$A$1:$U$1,0),FALSE)</f>
        <v>2025</v>
      </c>
      <c r="U1701" s="2">
        <f>VLOOKUP($F1701,Experiment!$A$2:$U$90,MATCH(Results!U$1,Experiment!$A$1:$U$1,0),FALSE)</f>
        <v>45</v>
      </c>
      <c r="V1701" s="2">
        <f>VLOOKUP($F1701,Experiment!$A$2:$U$90,MATCH(Results!V$1,Experiment!$A$1:$U$1,0),FALSE)</f>
        <v>2</v>
      </c>
      <c r="W1701" s="3">
        <f>VLOOKUP($F1701,Experiment!$A$2:$U$90,MATCH(Results!W$1,Experiment!$A$1:$U$1,0),FALSE)</f>
        <v>0</v>
      </c>
      <c r="X1701" s="3">
        <f>VLOOKUP($F1701,Experiment!$A$2:$U$90,MATCH(Results!X$1,Experiment!$A$1:$U$1,0),FALSE)</f>
        <v>1</v>
      </c>
      <c r="Y1701" s="2">
        <f>VLOOKUP($F1701,Experiment!$A$2:$U$90,MATCH(Results!Y$1,Experiment!$A$1:$U$1,0),FALSE)</f>
        <v>2</v>
      </c>
      <c r="Z1701" s="3">
        <f>VLOOKUP($F1701,Experiment!$A$2:$U$90,MATCH(Results!Z$1,Experiment!$A$1:$U$1,0),FALSE)</f>
        <v>0.5</v>
      </c>
      <c r="AA1701" s="3">
        <f>VLOOKUP($F1701,Experiment!$A$2:$U$90,MATCH(Results!AA$1,Experiment!$A$1:$U$1,0),FALSE)</f>
        <v>0.5</v>
      </c>
      <c r="AB1701" s="3">
        <f>VLOOKUP($F1701,Experiment!$A$2:$U$90,MATCH(Results!AB$1,Experiment!$A$1:$U$1,0),FALSE)</f>
        <v>0.5</v>
      </c>
      <c r="AC1701" s="3">
        <f>VLOOKUP($F1701,Experiment!$A$2:$U$90,MATCH(Results!AC$1,Experiment!$A$1:$U$1,0),FALSE)</f>
        <v>0.5</v>
      </c>
      <c r="AD1701" s="2">
        <f>VLOOKUP($F1701,Experiment!$A$2:$U$90,MATCH(Results!AD$1,Experiment!$A$1:$U$1,0),FALSE)</f>
        <v>-5</v>
      </c>
      <c r="AE1701" s="2">
        <f>VLOOKUP($F1701,Experiment!$A$2:$U$90,MATCH(Results!AE$1,Experiment!$A$1:$U$1,0),FALSE)</f>
        <v>2025</v>
      </c>
      <c r="AF1701" s="2">
        <f>VLOOKUP($F1701,Experiment!$A$2:$U$90,MATCH(Results!AF$1,Experiment!$A$1:$U$1,0),FALSE)</f>
        <v>45</v>
      </c>
      <c r="AG1701" s="3">
        <f>VLOOKUP($F1701,Experiment!$A$2:$W$90,MATCH(Results!AG$1,Experiment!$A$1:$W$1,0),FALSE)</f>
        <v>1</v>
      </c>
      <c r="AH1701" s="3">
        <f>VLOOKUP($F1701,Experiment!$A$2:$W$90,MATCH(Results!AH$1,Experiment!$A$1:$W$1,0),FALSE)</f>
        <v>0.5</v>
      </c>
      <c r="AI1701" s="3">
        <f>VLOOKUP($F1701,Experiment!$A$2:$X$90,MATCH(Results!AI$1,Experiment!$A$1:$X$1,0),FALSE)</f>
        <v>0.5</v>
      </c>
      <c r="AJ1701" s="2">
        <f>Table1[[#This Row],[Gain]]^Table1[[#This Row],[θ]]</f>
        <v>26.281318966403699</v>
      </c>
      <c r="AK1701" s="2">
        <f>-Table1[[#This Row],[λ]]*-Table1[[#This Row],[Loss]]^Table1[[#This Row],[θ]]</f>
        <v>70.46047048279901</v>
      </c>
      <c r="AL1701" s="2">
        <f>Table1[[#This Row],[v_n_w_g]]-Table1[[#This Row],[v_n_w_l]]</f>
        <v>-44.179151516395308</v>
      </c>
      <c r="AM1701" s="2">
        <f>IF(Table1[[#This Row],[diff_v]]&gt;=1,1,0)</f>
        <v>0</v>
      </c>
    </row>
    <row r="1702" spans="1:39" x14ac:dyDescent="0.3">
      <c r="A1702">
        <v>19</v>
      </c>
      <c r="B1702" t="s">
        <v>301</v>
      </c>
      <c r="C1702" s="22">
        <f>VLOOKUP(Table1[[#This Row],[Subject]],'Subject Profile'!$A$2:$E$8,4,FALSE)</f>
        <v>0.88613857459934653</v>
      </c>
      <c r="D1702" s="22">
        <f>VLOOKUP(Table1[[#This Row],[Subject]],'Subject Profile'!$A$2:$E$8,5,FALSE)</f>
        <v>-2.2000000000000002</v>
      </c>
      <c r="E1702" t="s">
        <v>49</v>
      </c>
      <c r="F1702" t="s">
        <v>14</v>
      </c>
      <c r="G1702" t="s">
        <v>5</v>
      </c>
      <c r="H1702">
        <f>IF(Table1[[#This Row],[decision]]="accept",1,0)</f>
        <v>0</v>
      </c>
      <c r="I1702">
        <v>0</v>
      </c>
      <c r="K1702">
        <v>1667790414</v>
      </c>
      <c r="L1702">
        <f>Table1[[#This Row],[time]]-K1701</f>
        <v>13</v>
      </c>
      <c r="M1702" t="str">
        <f>VLOOKUP($F1702,Experiment!$A$2:$U$90,MATCH(Results!M$1,Experiment!$A$1:$U$1,0)+1,FALSE)</f>
        <v>I</v>
      </c>
      <c r="N1702">
        <f>IF(Table1[[#This Row],[Impact]]="I",0,1)</f>
        <v>0</v>
      </c>
      <c r="O1702" s="2">
        <f>VLOOKUP($F1702,Experiment!$A$2:$U$90,MATCH(Results!O$1,Experiment!$A$1:$U$1,0),FALSE)</f>
        <v>-90</v>
      </c>
      <c r="P1702" s="3">
        <f>VLOOKUP($F1702,Experiment!$A$2:$U$90,MATCH(Results!P$1,Experiment!$A$1:$U$1,0),FALSE)</f>
        <v>0.5</v>
      </c>
      <c r="Q1702" s="2">
        <f>VLOOKUP($F1702,Experiment!$A$2:$U$90,MATCH(Results!Q$1,Experiment!$A$1:$U$1,0),FALSE)</f>
        <v>100</v>
      </c>
      <c r="R1702" s="3">
        <f>VLOOKUP($F1702,Experiment!$A$2:$U$90,MATCH(Results!R$1,Experiment!$A$1:$U$1,0),FALSE)</f>
        <v>0.5</v>
      </c>
      <c r="S1702" s="2">
        <f>VLOOKUP($F1702,Experiment!$A$2:$U$90,MATCH(Results!S$1,Experiment!$A$1:$U$1,0),FALSE)</f>
        <v>5</v>
      </c>
      <c r="T1702" s="2">
        <f>VLOOKUP($F1702,Experiment!$A$2:$U$90,MATCH(Results!T$1,Experiment!$A$1:$U$1,0),FALSE)</f>
        <v>9025</v>
      </c>
      <c r="U1702" s="2">
        <f>VLOOKUP($F1702,Experiment!$A$2:$U$90,MATCH(Results!U$1,Experiment!$A$1:$U$1,0),FALSE)</f>
        <v>95</v>
      </c>
      <c r="V1702" s="2">
        <f>VLOOKUP($F1702,Experiment!$A$2:$U$90,MATCH(Results!V$1,Experiment!$A$1:$U$1,0),FALSE)</f>
        <v>4</v>
      </c>
      <c r="W1702" s="3">
        <f>VLOOKUP($F1702,Experiment!$A$2:$U$90,MATCH(Results!W$1,Experiment!$A$1:$U$1,0),FALSE)</f>
        <v>0.75</v>
      </c>
      <c r="X1702" s="3">
        <f>VLOOKUP($F1702,Experiment!$A$2:$U$90,MATCH(Results!X$1,Experiment!$A$1:$U$1,0),FALSE)</f>
        <v>0.25</v>
      </c>
      <c r="Y1702" s="2">
        <f>VLOOKUP($F1702,Experiment!$A$2:$U$90,MATCH(Results!Y$1,Experiment!$A$1:$U$1,0),FALSE)</f>
        <v>1</v>
      </c>
      <c r="Z1702" s="3">
        <f>VLOOKUP($F1702,Experiment!$A$2:$U$90,MATCH(Results!Z$1,Experiment!$A$1:$U$1,0),FALSE)</f>
        <v>0.2</v>
      </c>
      <c r="AA1702" s="3">
        <f>VLOOKUP($F1702,Experiment!$A$2:$U$90,MATCH(Results!AA$1,Experiment!$A$1:$U$1,0),FALSE)</f>
        <v>4.9999999999999989E-2</v>
      </c>
      <c r="AB1702" s="3">
        <f>VLOOKUP($F1702,Experiment!$A$2:$U$90,MATCH(Results!AB$1,Experiment!$A$1:$U$1,0),FALSE)</f>
        <v>0.57499999999999996</v>
      </c>
      <c r="AC1702" s="3">
        <f>VLOOKUP($F1702,Experiment!$A$2:$U$90,MATCH(Results!AC$1,Experiment!$A$1:$U$1,0),FALSE)</f>
        <v>0.42500000000000004</v>
      </c>
      <c r="AD1702" s="2">
        <f>VLOOKUP($F1702,Experiment!$A$2:$U$90,MATCH(Results!AD$1,Experiment!$A$1:$U$1,0),FALSE)</f>
        <v>-9.2499999999999858</v>
      </c>
      <c r="AE1702" s="2">
        <f>VLOOKUP($F1702,Experiment!$A$2:$U$90,MATCH(Results!AE$1,Experiment!$A$1:$U$1,0),FALSE)</f>
        <v>8821.9375</v>
      </c>
      <c r="AF1702" s="2">
        <f>VLOOKUP($F1702,Experiment!$A$2:$U$90,MATCH(Results!AF$1,Experiment!$A$1:$U$1,0),FALSE)</f>
        <v>93.925169683104642</v>
      </c>
      <c r="AG1702" s="3">
        <f>VLOOKUP($F1702,Experiment!$A$2:$W$90,MATCH(Results!AG$1,Experiment!$A$1:$W$1,0),FALSE)</f>
        <v>0.89414323918902561</v>
      </c>
      <c r="AH1702" s="3">
        <f>VLOOKUP($F1702,Experiment!$A$2:$W$90,MATCH(Results!AH$1,Experiment!$A$1:$W$1,0),FALSE)</f>
        <v>0.42914847753168511</v>
      </c>
      <c r="AI1702" s="3">
        <f>VLOOKUP($F1702,Experiment!$A$2:$X$90,MATCH(Results!AI$1,Experiment!$A$1:$X$1,0),FALSE)</f>
        <v>0.57085152246831483</v>
      </c>
      <c r="AJ1702" s="2">
        <f>Table1[[#This Row],[Gain]]^Table1[[#This Row],[θ]]</f>
        <v>59.193926540095148</v>
      </c>
      <c r="AK1702" s="2">
        <f>-Table1[[#This Row],[λ]]*-Table1[[#This Row],[Loss]]^Table1[[#This Row],[θ]]</f>
        <v>118.6184794423265</v>
      </c>
      <c r="AL1702" s="2">
        <f>Table1[[#This Row],[v_n_w_g]]-Table1[[#This Row],[v_n_w_l]]</f>
        <v>-59.424552902231355</v>
      </c>
      <c r="AM1702" s="2">
        <f>IF(Table1[[#This Row],[diff_v]]&gt;=1,1,0)</f>
        <v>0</v>
      </c>
    </row>
    <row r="1703" spans="1:39" x14ac:dyDescent="0.3">
      <c r="A1703">
        <v>20</v>
      </c>
      <c r="B1703" t="s">
        <v>301</v>
      </c>
      <c r="C1703" s="22">
        <f>VLOOKUP(Table1[[#This Row],[Subject]],'Subject Profile'!$A$2:$E$8,4,FALSE)</f>
        <v>0.88613857459934653</v>
      </c>
      <c r="D1703" s="22">
        <f>VLOOKUP(Table1[[#This Row],[Subject]],'Subject Profile'!$A$2:$E$8,5,FALSE)</f>
        <v>-2.2000000000000002</v>
      </c>
      <c r="E1703" t="s">
        <v>49</v>
      </c>
      <c r="F1703" t="s">
        <v>6</v>
      </c>
      <c r="G1703" t="s">
        <v>7</v>
      </c>
      <c r="H1703">
        <f>IF(Table1[[#This Row],[decision]]="accept",1,0)</f>
        <v>1</v>
      </c>
      <c r="I1703">
        <v>20</v>
      </c>
      <c r="K1703">
        <v>1667790422</v>
      </c>
      <c r="L1703">
        <f>Table1[[#This Row],[time]]-K1702</f>
        <v>8</v>
      </c>
      <c r="M1703" t="str">
        <f>VLOOKUP($F1703,Experiment!$A$2:$U$90,MATCH(Results!M$1,Experiment!$A$1:$U$1,0)+1,FALSE)</f>
        <v>I</v>
      </c>
      <c r="N1703">
        <f>IF(Table1[[#This Row],[Impact]]="I",0,1)</f>
        <v>0</v>
      </c>
      <c r="O1703" s="2">
        <f>VLOOKUP($F1703,Experiment!$A$2:$U$90,MATCH(Results!O$1,Experiment!$A$1:$U$1,0),FALSE)</f>
        <v>-10</v>
      </c>
      <c r="P1703" s="3">
        <f>VLOOKUP($F1703,Experiment!$A$2:$U$90,MATCH(Results!P$1,Experiment!$A$1:$U$1,0),FALSE)</f>
        <v>0.5</v>
      </c>
      <c r="Q1703" s="2">
        <f>VLOOKUP($F1703,Experiment!$A$2:$U$90,MATCH(Results!Q$1,Experiment!$A$1:$U$1,0),FALSE)</f>
        <v>20</v>
      </c>
      <c r="R1703" s="3">
        <f>VLOOKUP($F1703,Experiment!$A$2:$U$90,MATCH(Results!R$1,Experiment!$A$1:$U$1,0),FALSE)</f>
        <v>0.5</v>
      </c>
      <c r="S1703" s="2">
        <f>VLOOKUP($F1703,Experiment!$A$2:$U$90,MATCH(Results!S$1,Experiment!$A$1:$U$1,0),FALSE)</f>
        <v>5</v>
      </c>
      <c r="T1703" s="2">
        <f>VLOOKUP($F1703,Experiment!$A$2:$U$90,MATCH(Results!T$1,Experiment!$A$1:$U$1,0),FALSE)</f>
        <v>225</v>
      </c>
      <c r="U1703" s="2">
        <f>VLOOKUP($F1703,Experiment!$A$2:$U$90,MATCH(Results!U$1,Experiment!$A$1:$U$1,0),FALSE)</f>
        <v>15</v>
      </c>
      <c r="V1703" s="2">
        <f>VLOOKUP($F1703,Experiment!$A$2:$U$90,MATCH(Results!V$1,Experiment!$A$1:$U$1,0),FALSE)</f>
        <v>4</v>
      </c>
      <c r="W1703" s="3">
        <f>VLOOKUP($F1703,Experiment!$A$2:$U$90,MATCH(Results!W$1,Experiment!$A$1:$U$1,0),FALSE)</f>
        <v>0.75</v>
      </c>
      <c r="X1703" s="3">
        <f>VLOOKUP($F1703,Experiment!$A$2:$U$90,MATCH(Results!X$1,Experiment!$A$1:$U$1,0),FALSE)</f>
        <v>0.25</v>
      </c>
      <c r="Y1703" s="2">
        <f>VLOOKUP($F1703,Experiment!$A$2:$U$90,MATCH(Results!Y$1,Experiment!$A$1:$U$1,0),FALSE)</f>
        <v>2</v>
      </c>
      <c r="Z1703" s="3">
        <f>VLOOKUP($F1703,Experiment!$A$2:$U$90,MATCH(Results!Z$1,Experiment!$A$1:$U$1,0),FALSE)</f>
        <v>0.05</v>
      </c>
      <c r="AA1703" s="3">
        <f>VLOOKUP($F1703,Experiment!$A$2:$U$90,MATCH(Results!AA$1,Experiment!$A$1:$U$1,0),FALSE)</f>
        <v>0.2</v>
      </c>
      <c r="AB1703" s="3">
        <f>VLOOKUP($F1703,Experiment!$A$2:$U$90,MATCH(Results!AB$1,Experiment!$A$1:$U$1,0),FALSE)</f>
        <v>0.42499999999999999</v>
      </c>
      <c r="AC1703" s="3">
        <f>VLOOKUP($F1703,Experiment!$A$2:$U$90,MATCH(Results!AC$1,Experiment!$A$1:$U$1,0),FALSE)</f>
        <v>0.57499999999999996</v>
      </c>
      <c r="AD1703" s="2">
        <f>VLOOKUP($F1703,Experiment!$A$2:$U$90,MATCH(Results!AD$1,Experiment!$A$1:$U$1,0),FALSE)</f>
        <v>7.25</v>
      </c>
      <c r="AE1703" s="2">
        <f>VLOOKUP($F1703,Experiment!$A$2:$U$90,MATCH(Results!AE$1,Experiment!$A$1:$U$1,0),FALSE)</f>
        <v>219.9375</v>
      </c>
      <c r="AF1703" s="2">
        <f>VLOOKUP($F1703,Experiment!$A$2:$U$90,MATCH(Results!AF$1,Experiment!$A$1:$U$1,0),FALSE)</f>
        <v>14.830289949963891</v>
      </c>
      <c r="AG1703" s="3">
        <f>VLOOKUP($F1703,Experiment!$A$2:$W$90,MATCH(Results!AG$1,Experiment!$A$1:$W$1,0),FALSE)</f>
        <v>1</v>
      </c>
      <c r="AH1703" s="3">
        <f>VLOOKUP($F1703,Experiment!$A$2:$W$90,MATCH(Results!AH$1,Experiment!$A$1:$W$1,0),FALSE)</f>
        <v>0.57499999999999996</v>
      </c>
      <c r="AI1703" s="3">
        <f>VLOOKUP($F1703,Experiment!$A$2:$X$90,MATCH(Results!AI$1,Experiment!$A$1:$X$1,0),FALSE)</f>
        <v>0.42500000000000004</v>
      </c>
      <c r="AJ1703" s="2">
        <f>Table1[[#This Row],[Gain]]^Table1[[#This Row],[θ]]</f>
        <v>14.219779625740344</v>
      </c>
      <c r="AK1703" s="2">
        <f>-Table1[[#This Row],[λ]]*-Table1[[#This Row],[Loss]]^Table1[[#This Row],[θ]]</f>
        <v>16.926269655599267</v>
      </c>
      <c r="AL1703" s="2">
        <f>Table1[[#This Row],[v_n_w_g]]-Table1[[#This Row],[v_n_w_l]]</f>
        <v>-2.706490029858923</v>
      </c>
      <c r="AM1703" s="2">
        <f>IF(Table1[[#This Row],[diff_v]]&gt;=1,1,0)</f>
        <v>0</v>
      </c>
    </row>
    <row r="1704" spans="1:39" x14ac:dyDescent="0.3">
      <c r="A1704">
        <v>21</v>
      </c>
      <c r="B1704" t="s">
        <v>301</v>
      </c>
      <c r="C1704" s="22">
        <f>VLOOKUP(Table1[[#This Row],[Subject]],'Subject Profile'!$A$2:$E$8,4,FALSE)</f>
        <v>0.88613857459934653</v>
      </c>
      <c r="D1704" s="22">
        <f>VLOOKUP(Table1[[#This Row],[Subject]],'Subject Profile'!$A$2:$E$8,5,FALSE)</f>
        <v>-2.2000000000000002</v>
      </c>
      <c r="E1704" t="s">
        <v>49</v>
      </c>
      <c r="F1704" t="s">
        <v>20</v>
      </c>
      <c r="G1704" t="s">
        <v>5</v>
      </c>
      <c r="H1704">
        <f>IF(Table1[[#This Row],[decision]]="accept",1,0)</f>
        <v>0</v>
      </c>
      <c r="I1704">
        <v>0</v>
      </c>
      <c r="K1704">
        <v>1667790429</v>
      </c>
      <c r="L1704">
        <f>Table1[[#This Row],[time]]-K1703</f>
        <v>7</v>
      </c>
      <c r="M1704" t="str">
        <f>VLOOKUP($F1704,Experiment!$A$2:$U$90,MATCH(Results!M$1,Experiment!$A$1:$U$1,0)+1,FALSE)</f>
        <v>I</v>
      </c>
      <c r="N1704">
        <f>IF(Table1[[#This Row],[Impact]]="I",0,1)</f>
        <v>0</v>
      </c>
      <c r="O1704" s="2">
        <f>VLOOKUP($F1704,Experiment!$A$2:$U$90,MATCH(Results!O$1,Experiment!$A$1:$U$1,0),FALSE)</f>
        <v>-50</v>
      </c>
      <c r="P1704" s="3">
        <f>VLOOKUP($F1704,Experiment!$A$2:$U$90,MATCH(Results!P$1,Experiment!$A$1:$U$1,0),FALSE)</f>
        <v>0.5</v>
      </c>
      <c r="Q1704" s="2">
        <f>VLOOKUP($F1704,Experiment!$A$2:$U$90,MATCH(Results!Q$1,Experiment!$A$1:$U$1,0),FALSE)</f>
        <v>40</v>
      </c>
      <c r="R1704" s="3">
        <f>VLOOKUP($F1704,Experiment!$A$2:$U$90,MATCH(Results!R$1,Experiment!$A$1:$U$1,0),FALSE)</f>
        <v>0.5</v>
      </c>
      <c r="S1704" s="2">
        <f>VLOOKUP($F1704,Experiment!$A$2:$U$90,MATCH(Results!S$1,Experiment!$A$1:$U$1,0),FALSE)</f>
        <v>-5</v>
      </c>
      <c r="T1704" s="2">
        <f>VLOOKUP($F1704,Experiment!$A$2:$U$90,MATCH(Results!T$1,Experiment!$A$1:$U$1,0),FALSE)</f>
        <v>2025</v>
      </c>
      <c r="U1704" s="2">
        <f>VLOOKUP($F1704,Experiment!$A$2:$U$90,MATCH(Results!U$1,Experiment!$A$1:$U$1,0),FALSE)</f>
        <v>45</v>
      </c>
      <c r="V1704" s="2">
        <f>VLOOKUP($F1704,Experiment!$A$2:$U$90,MATCH(Results!V$1,Experiment!$A$1:$U$1,0),FALSE)</f>
        <v>2</v>
      </c>
      <c r="W1704" s="3">
        <f>VLOOKUP($F1704,Experiment!$A$2:$U$90,MATCH(Results!W$1,Experiment!$A$1:$U$1,0),FALSE)</f>
        <v>0.25</v>
      </c>
      <c r="X1704" s="3">
        <f>VLOOKUP($F1704,Experiment!$A$2:$U$90,MATCH(Results!X$1,Experiment!$A$1:$U$1,0),FALSE)</f>
        <v>0.75</v>
      </c>
      <c r="Y1704" s="2">
        <f>VLOOKUP($F1704,Experiment!$A$2:$U$90,MATCH(Results!Y$1,Experiment!$A$1:$U$1,0),FALSE)</f>
        <v>2</v>
      </c>
      <c r="Z1704" s="3">
        <f>VLOOKUP($F1704,Experiment!$A$2:$U$90,MATCH(Results!Z$1,Experiment!$A$1:$U$1,0),FALSE)</f>
        <v>0.5</v>
      </c>
      <c r="AA1704" s="3">
        <f>VLOOKUP($F1704,Experiment!$A$2:$U$90,MATCH(Results!AA$1,Experiment!$A$1:$U$1,0),FALSE)</f>
        <v>0.25</v>
      </c>
      <c r="AB1704" s="3">
        <f>VLOOKUP($F1704,Experiment!$A$2:$U$90,MATCH(Results!AB$1,Experiment!$A$1:$U$1,0),FALSE)</f>
        <v>0.625</v>
      </c>
      <c r="AC1704" s="3">
        <f>VLOOKUP($F1704,Experiment!$A$2:$U$90,MATCH(Results!AC$1,Experiment!$A$1:$U$1,0),FALSE)</f>
        <v>0.375</v>
      </c>
      <c r="AD1704" s="2">
        <f>VLOOKUP($F1704,Experiment!$A$2:$U$90,MATCH(Results!AD$1,Experiment!$A$1:$U$1,0),FALSE)</f>
        <v>-16.25</v>
      </c>
      <c r="AE1704" s="2">
        <f>VLOOKUP($F1704,Experiment!$A$2:$U$90,MATCH(Results!AE$1,Experiment!$A$1:$U$1,0),FALSE)</f>
        <v>1898.4375</v>
      </c>
      <c r="AF1704" s="2">
        <f>VLOOKUP($F1704,Experiment!$A$2:$U$90,MATCH(Results!AF$1,Experiment!$A$1:$U$1,0),FALSE)</f>
        <v>43.571062644833439</v>
      </c>
      <c r="AG1704" s="3">
        <f>VLOOKUP($F1704,Experiment!$A$2:$W$90,MATCH(Results!AG$1,Experiment!$A$1:$W$1,0),FALSE)</f>
        <v>0.82730419370997643</v>
      </c>
      <c r="AH1704" s="3">
        <f>VLOOKUP($F1704,Experiment!$A$2:$W$90,MATCH(Results!AH$1,Experiment!$A$1:$W$1,0),FALSE)</f>
        <v>0.38648875795104182</v>
      </c>
      <c r="AI1704" s="3">
        <f>VLOOKUP($F1704,Experiment!$A$2:$X$90,MATCH(Results!AI$1,Experiment!$A$1:$X$1,0),FALSE)</f>
        <v>0.61351124204895813</v>
      </c>
      <c r="AJ1704" s="2">
        <f>Table1[[#This Row],[Gain]]^Table1[[#This Row],[θ]]</f>
        <v>26.281318966403699</v>
      </c>
      <c r="AK1704" s="2">
        <f>-Table1[[#This Row],[λ]]*-Table1[[#This Row],[Loss]]^Table1[[#This Row],[θ]]</f>
        <v>70.46047048279901</v>
      </c>
      <c r="AL1704" s="2">
        <f>Table1[[#This Row],[v_n_w_g]]-Table1[[#This Row],[v_n_w_l]]</f>
        <v>-44.179151516395308</v>
      </c>
      <c r="AM1704" s="2">
        <f>IF(Table1[[#This Row],[diff_v]]&gt;=1,1,0)</f>
        <v>0</v>
      </c>
    </row>
    <row r="1705" spans="1:39" x14ac:dyDescent="0.3">
      <c r="A1705">
        <v>22</v>
      </c>
      <c r="B1705" t="s">
        <v>301</v>
      </c>
      <c r="C1705" s="22">
        <f>VLOOKUP(Table1[[#This Row],[Subject]],'Subject Profile'!$A$2:$E$8,4,FALSE)</f>
        <v>0.88613857459934653</v>
      </c>
      <c r="D1705" s="22">
        <f>VLOOKUP(Table1[[#This Row],[Subject]],'Subject Profile'!$A$2:$E$8,5,FALSE)</f>
        <v>-2.2000000000000002</v>
      </c>
      <c r="E1705" t="s">
        <v>49</v>
      </c>
      <c r="F1705" t="s">
        <v>38</v>
      </c>
      <c r="G1705" t="s">
        <v>5</v>
      </c>
      <c r="H1705">
        <f>IF(Table1[[#This Row],[decision]]="accept",1,0)</f>
        <v>0</v>
      </c>
      <c r="I1705">
        <v>0</v>
      </c>
      <c r="K1705">
        <v>1667790434</v>
      </c>
      <c r="L1705">
        <f>Table1[[#This Row],[time]]-K1704</f>
        <v>5</v>
      </c>
      <c r="M1705" t="str">
        <f>VLOOKUP($F1705,Experiment!$A$2:$U$90,MATCH(Results!M$1,Experiment!$A$1:$U$1,0)+1,FALSE)</f>
        <v>I</v>
      </c>
      <c r="N1705">
        <f>IF(Table1[[#This Row],[Impact]]="I",0,1)</f>
        <v>0</v>
      </c>
      <c r="O1705" s="2">
        <f>VLOOKUP($F1705,Experiment!$A$2:$U$90,MATCH(Results!O$1,Experiment!$A$1:$U$1,0),FALSE)</f>
        <v>-90</v>
      </c>
      <c r="P1705" s="3">
        <f>VLOOKUP($F1705,Experiment!$A$2:$U$90,MATCH(Results!P$1,Experiment!$A$1:$U$1,0),FALSE)</f>
        <v>0.5</v>
      </c>
      <c r="Q1705" s="2">
        <f>VLOOKUP($F1705,Experiment!$A$2:$U$90,MATCH(Results!Q$1,Experiment!$A$1:$U$1,0),FALSE)</f>
        <v>90</v>
      </c>
      <c r="R1705" s="3">
        <f>VLOOKUP($F1705,Experiment!$A$2:$U$90,MATCH(Results!R$1,Experiment!$A$1:$U$1,0),FALSE)</f>
        <v>0.5</v>
      </c>
      <c r="S1705" s="2">
        <f>VLOOKUP($F1705,Experiment!$A$2:$U$90,MATCH(Results!S$1,Experiment!$A$1:$U$1,0),FALSE)</f>
        <v>0</v>
      </c>
      <c r="T1705" s="2">
        <f>VLOOKUP($F1705,Experiment!$A$2:$U$90,MATCH(Results!T$1,Experiment!$A$1:$U$1,0),FALSE)</f>
        <v>8100</v>
      </c>
      <c r="U1705" s="2">
        <f>VLOOKUP($F1705,Experiment!$A$2:$U$90,MATCH(Results!U$1,Experiment!$A$1:$U$1,0),FALSE)</f>
        <v>90</v>
      </c>
      <c r="V1705" s="2">
        <f>VLOOKUP($F1705,Experiment!$A$2:$U$90,MATCH(Results!V$1,Experiment!$A$1:$U$1,0),FALSE)</f>
        <v>4</v>
      </c>
      <c r="W1705" s="3">
        <f>VLOOKUP($F1705,Experiment!$A$2:$U$90,MATCH(Results!W$1,Experiment!$A$1:$U$1,0),FALSE)</f>
        <v>0.75</v>
      </c>
      <c r="X1705" s="3">
        <f>VLOOKUP($F1705,Experiment!$A$2:$U$90,MATCH(Results!X$1,Experiment!$A$1:$U$1,0),FALSE)</f>
        <v>0.25</v>
      </c>
      <c r="Y1705" s="2">
        <f>VLOOKUP($F1705,Experiment!$A$2:$U$90,MATCH(Results!Y$1,Experiment!$A$1:$U$1,0),FALSE)</f>
        <v>1</v>
      </c>
      <c r="Z1705" s="3">
        <f>VLOOKUP($F1705,Experiment!$A$2:$U$90,MATCH(Results!Z$1,Experiment!$A$1:$U$1,0),FALSE)</f>
        <v>0.2</v>
      </c>
      <c r="AA1705" s="3">
        <f>VLOOKUP($F1705,Experiment!$A$2:$U$90,MATCH(Results!AA$1,Experiment!$A$1:$U$1,0),FALSE)</f>
        <v>4.9999999999999989E-2</v>
      </c>
      <c r="AB1705" s="3">
        <f>VLOOKUP($F1705,Experiment!$A$2:$U$90,MATCH(Results!AB$1,Experiment!$A$1:$U$1,0),FALSE)</f>
        <v>0.57499999999999996</v>
      </c>
      <c r="AC1705" s="3">
        <f>VLOOKUP($F1705,Experiment!$A$2:$U$90,MATCH(Results!AC$1,Experiment!$A$1:$U$1,0),FALSE)</f>
        <v>0.42500000000000004</v>
      </c>
      <c r="AD1705" s="2">
        <f>VLOOKUP($F1705,Experiment!$A$2:$U$90,MATCH(Results!AD$1,Experiment!$A$1:$U$1,0),FALSE)</f>
        <v>-13.499999999999986</v>
      </c>
      <c r="AE1705" s="2">
        <f>VLOOKUP($F1705,Experiment!$A$2:$U$90,MATCH(Results!AE$1,Experiment!$A$1:$U$1,0),FALSE)</f>
        <v>7917.75</v>
      </c>
      <c r="AF1705" s="2">
        <f>VLOOKUP($F1705,Experiment!$A$2:$U$90,MATCH(Results!AF$1,Experiment!$A$1:$U$1,0),FALSE)</f>
        <v>88.981739699783347</v>
      </c>
      <c r="AG1705" s="3">
        <f>VLOOKUP($F1705,Experiment!$A$2:$W$90,MATCH(Results!AG$1,Experiment!$A$1:$W$1,0),FALSE)</f>
        <v>0.89414323918902561</v>
      </c>
      <c r="AH1705" s="3">
        <f>VLOOKUP($F1705,Experiment!$A$2:$W$90,MATCH(Results!AH$1,Experiment!$A$1:$W$1,0),FALSE)</f>
        <v>0.42914847753168511</v>
      </c>
      <c r="AI1705" s="3">
        <f>VLOOKUP($F1705,Experiment!$A$2:$X$90,MATCH(Results!AI$1,Experiment!$A$1:$X$1,0),FALSE)</f>
        <v>0.57085152246831483</v>
      </c>
      <c r="AJ1705" s="2">
        <f>Table1[[#This Row],[Gain]]^Table1[[#This Row],[θ]]</f>
        <v>53.917490655602954</v>
      </c>
      <c r="AK1705" s="2">
        <f>-Table1[[#This Row],[λ]]*-Table1[[#This Row],[Loss]]^Table1[[#This Row],[θ]]</f>
        <v>118.6184794423265</v>
      </c>
      <c r="AL1705" s="2">
        <f>Table1[[#This Row],[v_n_w_g]]-Table1[[#This Row],[v_n_w_l]]</f>
        <v>-64.700988786723542</v>
      </c>
      <c r="AM1705" s="2">
        <f>IF(Table1[[#This Row],[diff_v]]&gt;=1,1,0)</f>
        <v>0</v>
      </c>
    </row>
    <row r="1706" spans="1:39" x14ac:dyDescent="0.3">
      <c r="A1706">
        <v>23</v>
      </c>
      <c r="B1706" t="s">
        <v>301</v>
      </c>
      <c r="C1706" s="22">
        <f>VLOOKUP(Table1[[#This Row],[Subject]],'Subject Profile'!$A$2:$E$8,4,FALSE)</f>
        <v>0.88613857459934653</v>
      </c>
      <c r="D1706" s="22">
        <f>VLOOKUP(Table1[[#This Row],[Subject]],'Subject Profile'!$A$2:$E$8,5,FALSE)</f>
        <v>-2.2000000000000002</v>
      </c>
      <c r="E1706" t="s">
        <v>49</v>
      </c>
      <c r="F1706" t="s">
        <v>8</v>
      </c>
      <c r="G1706" t="s">
        <v>7</v>
      </c>
      <c r="H1706">
        <f>IF(Table1[[#This Row],[decision]]="accept",1,0)</f>
        <v>1</v>
      </c>
      <c r="I1706">
        <v>-90</v>
      </c>
      <c r="K1706">
        <v>1667790440</v>
      </c>
      <c r="L1706">
        <f>Table1[[#This Row],[time]]-K1705</f>
        <v>6</v>
      </c>
      <c r="M1706" t="str">
        <f>VLOOKUP($F1706,Experiment!$A$2:$U$90,MATCH(Results!M$1,Experiment!$A$1:$U$1,0)+1,FALSE)</f>
        <v>I</v>
      </c>
      <c r="N1706">
        <f>IF(Table1[[#This Row],[Impact]]="I",0,1)</f>
        <v>0</v>
      </c>
      <c r="O1706" s="2">
        <f>VLOOKUP($F1706,Experiment!$A$2:$U$90,MATCH(Results!O$1,Experiment!$A$1:$U$1,0),FALSE)</f>
        <v>-90</v>
      </c>
      <c r="P1706" s="3">
        <f>VLOOKUP($F1706,Experiment!$A$2:$U$90,MATCH(Results!P$1,Experiment!$A$1:$U$1,0),FALSE)</f>
        <v>0.5</v>
      </c>
      <c r="Q1706" s="2">
        <f>VLOOKUP($F1706,Experiment!$A$2:$U$90,MATCH(Results!Q$1,Experiment!$A$1:$U$1,0),FALSE)</f>
        <v>180</v>
      </c>
      <c r="R1706" s="3">
        <f>VLOOKUP($F1706,Experiment!$A$2:$U$90,MATCH(Results!R$1,Experiment!$A$1:$U$1,0),FALSE)</f>
        <v>0.5</v>
      </c>
      <c r="S1706" s="2">
        <f>VLOOKUP($F1706,Experiment!$A$2:$U$90,MATCH(Results!S$1,Experiment!$A$1:$U$1,0),FALSE)</f>
        <v>45</v>
      </c>
      <c r="T1706" s="2">
        <f>VLOOKUP($F1706,Experiment!$A$2:$U$90,MATCH(Results!T$1,Experiment!$A$1:$U$1,0),FALSE)</f>
        <v>18225</v>
      </c>
      <c r="U1706" s="2">
        <f>VLOOKUP($F1706,Experiment!$A$2:$U$90,MATCH(Results!U$1,Experiment!$A$1:$U$1,0),FALSE)</f>
        <v>135</v>
      </c>
      <c r="V1706" s="2">
        <f>VLOOKUP($F1706,Experiment!$A$2:$U$90,MATCH(Results!V$1,Experiment!$A$1:$U$1,0),FALSE)</f>
        <v>2</v>
      </c>
      <c r="W1706" s="3">
        <f>VLOOKUP($F1706,Experiment!$A$2:$U$90,MATCH(Results!W$1,Experiment!$A$1:$U$1,0),FALSE)</f>
        <v>0.25</v>
      </c>
      <c r="X1706" s="3">
        <f>VLOOKUP($F1706,Experiment!$A$2:$U$90,MATCH(Results!X$1,Experiment!$A$1:$U$1,0),FALSE)</f>
        <v>0.75</v>
      </c>
      <c r="Y1706" s="2">
        <f>VLOOKUP($F1706,Experiment!$A$2:$U$90,MATCH(Results!Y$1,Experiment!$A$1:$U$1,0),FALSE)</f>
        <v>2</v>
      </c>
      <c r="Z1706" s="3">
        <f>VLOOKUP($F1706,Experiment!$A$2:$U$90,MATCH(Results!Z$1,Experiment!$A$1:$U$1,0),FALSE)</f>
        <v>0.5</v>
      </c>
      <c r="AA1706" s="3">
        <f>VLOOKUP($F1706,Experiment!$A$2:$U$90,MATCH(Results!AA$1,Experiment!$A$1:$U$1,0),FALSE)</f>
        <v>0.25</v>
      </c>
      <c r="AB1706" s="3">
        <f>VLOOKUP($F1706,Experiment!$A$2:$U$90,MATCH(Results!AB$1,Experiment!$A$1:$U$1,0),FALSE)</f>
        <v>0.625</v>
      </c>
      <c r="AC1706" s="3">
        <f>VLOOKUP($F1706,Experiment!$A$2:$U$90,MATCH(Results!AC$1,Experiment!$A$1:$U$1,0),FALSE)</f>
        <v>0.375</v>
      </c>
      <c r="AD1706" s="2">
        <f>VLOOKUP($F1706,Experiment!$A$2:$U$90,MATCH(Results!AD$1,Experiment!$A$1:$U$1,0),FALSE)</f>
        <v>11.25</v>
      </c>
      <c r="AE1706" s="2">
        <f>VLOOKUP($F1706,Experiment!$A$2:$U$90,MATCH(Results!AE$1,Experiment!$A$1:$U$1,0),FALSE)</f>
        <v>17085.9375</v>
      </c>
      <c r="AF1706" s="2">
        <f>VLOOKUP($F1706,Experiment!$A$2:$U$90,MATCH(Results!AF$1,Experiment!$A$1:$U$1,0),FALSE)</f>
        <v>130.71318793450033</v>
      </c>
      <c r="AG1706" s="3">
        <f>VLOOKUP($F1706,Experiment!$A$2:$W$90,MATCH(Results!AG$1,Experiment!$A$1:$W$1,0),FALSE)</f>
        <v>0.82730419370997643</v>
      </c>
      <c r="AH1706" s="3">
        <f>VLOOKUP($F1706,Experiment!$A$2:$W$90,MATCH(Results!AH$1,Experiment!$A$1:$W$1,0),FALSE)</f>
        <v>0.38648875795104182</v>
      </c>
      <c r="AI1706" s="3">
        <f>VLOOKUP($F1706,Experiment!$A$2:$X$90,MATCH(Results!AI$1,Experiment!$A$1:$X$1,0),FALSE)</f>
        <v>0.61351124204895813</v>
      </c>
      <c r="AJ1706" s="2">
        <f>Table1[[#This Row],[Gain]]^Table1[[#This Row],[θ]]</f>
        <v>99.651528158912399</v>
      </c>
      <c r="AK1706" s="2">
        <f>-Table1[[#This Row],[λ]]*-Table1[[#This Row],[Loss]]^Table1[[#This Row],[θ]]</f>
        <v>118.6184794423265</v>
      </c>
      <c r="AL1706" s="2">
        <f>Table1[[#This Row],[v_n_w_g]]-Table1[[#This Row],[v_n_w_l]]</f>
        <v>-18.966951283414105</v>
      </c>
      <c r="AM1706" s="2">
        <f>IF(Table1[[#This Row],[diff_v]]&gt;=1,1,0)</f>
        <v>0</v>
      </c>
    </row>
    <row r="1707" spans="1:39" x14ac:dyDescent="0.3">
      <c r="A1707">
        <v>24</v>
      </c>
      <c r="B1707" t="s">
        <v>301</v>
      </c>
      <c r="C1707" s="22">
        <f>VLOOKUP(Table1[[#This Row],[Subject]],'Subject Profile'!$A$2:$E$8,4,FALSE)</f>
        <v>0.88613857459934653</v>
      </c>
      <c r="D1707" s="22">
        <f>VLOOKUP(Table1[[#This Row],[Subject]],'Subject Profile'!$A$2:$E$8,5,FALSE)</f>
        <v>-2.2000000000000002</v>
      </c>
      <c r="E1707" t="s">
        <v>49</v>
      </c>
      <c r="F1707" t="s">
        <v>27</v>
      </c>
      <c r="G1707" t="s">
        <v>5</v>
      </c>
      <c r="H1707">
        <f>IF(Table1[[#This Row],[decision]]="accept",1,0)</f>
        <v>0</v>
      </c>
      <c r="I1707">
        <v>0</v>
      </c>
      <c r="K1707">
        <v>1667790443</v>
      </c>
      <c r="L1707">
        <f>Table1[[#This Row],[time]]-K1706</f>
        <v>3</v>
      </c>
      <c r="M1707" t="str">
        <f>VLOOKUP($F1707,Experiment!$A$2:$U$90,MATCH(Results!M$1,Experiment!$A$1:$U$1,0)+1,FALSE)</f>
        <v>I</v>
      </c>
      <c r="N1707">
        <f>IF(Table1[[#This Row],[Impact]]="I",0,1)</f>
        <v>0</v>
      </c>
      <c r="O1707" s="2">
        <f>VLOOKUP($F1707,Experiment!$A$2:$U$90,MATCH(Results!O$1,Experiment!$A$1:$U$1,0),FALSE)</f>
        <v>-10</v>
      </c>
      <c r="P1707" s="3">
        <f>VLOOKUP($F1707,Experiment!$A$2:$U$90,MATCH(Results!P$1,Experiment!$A$1:$U$1,0),FALSE)</f>
        <v>0.5</v>
      </c>
      <c r="Q1707" s="2">
        <f>VLOOKUP($F1707,Experiment!$A$2:$U$90,MATCH(Results!Q$1,Experiment!$A$1:$U$1,0),FALSE)</f>
        <v>10</v>
      </c>
      <c r="R1707" s="3">
        <f>VLOOKUP($F1707,Experiment!$A$2:$U$90,MATCH(Results!R$1,Experiment!$A$1:$U$1,0),FALSE)</f>
        <v>0.5</v>
      </c>
      <c r="S1707" s="2">
        <f>VLOOKUP($F1707,Experiment!$A$2:$U$90,MATCH(Results!S$1,Experiment!$A$1:$U$1,0),FALSE)</f>
        <v>0</v>
      </c>
      <c r="T1707" s="2">
        <f>VLOOKUP($F1707,Experiment!$A$2:$U$90,MATCH(Results!T$1,Experiment!$A$1:$U$1,0),FALSE)</f>
        <v>100</v>
      </c>
      <c r="U1707" s="2">
        <f>VLOOKUP($F1707,Experiment!$A$2:$U$90,MATCH(Results!U$1,Experiment!$A$1:$U$1,0),FALSE)</f>
        <v>10</v>
      </c>
      <c r="V1707" s="2">
        <f>VLOOKUP($F1707,Experiment!$A$2:$U$90,MATCH(Results!V$1,Experiment!$A$1:$U$1,0),FALSE)</f>
        <v>4</v>
      </c>
      <c r="W1707" s="3">
        <f>VLOOKUP($F1707,Experiment!$A$2:$U$90,MATCH(Results!W$1,Experiment!$A$1:$U$1,0),FALSE)</f>
        <v>0.75</v>
      </c>
      <c r="X1707" s="3">
        <f>VLOOKUP($F1707,Experiment!$A$2:$U$90,MATCH(Results!X$1,Experiment!$A$1:$U$1,0),FALSE)</f>
        <v>0.25</v>
      </c>
      <c r="Y1707" s="2">
        <f>VLOOKUP($F1707,Experiment!$A$2:$U$90,MATCH(Results!Y$1,Experiment!$A$1:$U$1,0),FALSE)</f>
        <v>1</v>
      </c>
      <c r="Z1707" s="3">
        <f>VLOOKUP($F1707,Experiment!$A$2:$U$90,MATCH(Results!Z$1,Experiment!$A$1:$U$1,0),FALSE)</f>
        <v>0.2</v>
      </c>
      <c r="AA1707" s="3">
        <f>VLOOKUP($F1707,Experiment!$A$2:$U$90,MATCH(Results!AA$1,Experiment!$A$1:$U$1,0),FALSE)</f>
        <v>4.9999999999999989E-2</v>
      </c>
      <c r="AB1707" s="3">
        <f>VLOOKUP($F1707,Experiment!$A$2:$U$90,MATCH(Results!AB$1,Experiment!$A$1:$U$1,0),FALSE)</f>
        <v>0.57499999999999996</v>
      </c>
      <c r="AC1707" s="3">
        <f>VLOOKUP($F1707,Experiment!$A$2:$U$90,MATCH(Results!AC$1,Experiment!$A$1:$U$1,0),FALSE)</f>
        <v>0.42500000000000004</v>
      </c>
      <c r="AD1707" s="2">
        <f>VLOOKUP($F1707,Experiment!$A$2:$U$90,MATCH(Results!AD$1,Experiment!$A$1:$U$1,0),FALSE)</f>
        <v>-1.5</v>
      </c>
      <c r="AE1707" s="2">
        <f>VLOOKUP($F1707,Experiment!$A$2:$U$90,MATCH(Results!AE$1,Experiment!$A$1:$U$1,0),FALSE)</f>
        <v>97.75</v>
      </c>
      <c r="AF1707" s="2">
        <f>VLOOKUP($F1707,Experiment!$A$2:$U$90,MATCH(Results!AF$1,Experiment!$A$1:$U$1,0),FALSE)</f>
        <v>9.8868599666425947</v>
      </c>
      <c r="AG1707" s="3">
        <f>VLOOKUP($F1707,Experiment!$A$2:$W$90,MATCH(Results!AG$1,Experiment!$A$1:$W$1,0),FALSE)</f>
        <v>0.89414323918902561</v>
      </c>
      <c r="AH1707" s="3">
        <f>VLOOKUP($F1707,Experiment!$A$2:$W$90,MATCH(Results!AH$1,Experiment!$A$1:$W$1,0),FALSE)</f>
        <v>0.42914847753168511</v>
      </c>
      <c r="AI1707" s="3">
        <f>VLOOKUP($F1707,Experiment!$A$2:$X$90,MATCH(Results!AI$1,Experiment!$A$1:$X$1,0),FALSE)</f>
        <v>0.57085152246831483</v>
      </c>
      <c r="AJ1707" s="2">
        <f>Table1[[#This Row],[Gain]]^Table1[[#This Row],[θ]]</f>
        <v>7.693758934363303</v>
      </c>
      <c r="AK1707" s="2">
        <f>-Table1[[#This Row],[λ]]*-Table1[[#This Row],[Loss]]^Table1[[#This Row],[θ]]</f>
        <v>16.926269655599267</v>
      </c>
      <c r="AL1707" s="2">
        <f>Table1[[#This Row],[v_n_w_g]]-Table1[[#This Row],[v_n_w_l]]</f>
        <v>-9.2325107212359647</v>
      </c>
      <c r="AM1707" s="2">
        <f>IF(Table1[[#This Row],[diff_v]]&gt;=1,1,0)</f>
        <v>0</v>
      </c>
    </row>
    <row r="1708" spans="1:39" x14ac:dyDescent="0.3">
      <c r="A1708">
        <v>25</v>
      </c>
      <c r="B1708" t="s">
        <v>301</v>
      </c>
      <c r="C1708" s="22">
        <f>VLOOKUP(Table1[[#This Row],[Subject]],'Subject Profile'!$A$2:$E$8,4,FALSE)</f>
        <v>0.88613857459934653</v>
      </c>
      <c r="D1708" s="22">
        <f>VLOOKUP(Table1[[#This Row],[Subject]],'Subject Profile'!$A$2:$E$8,5,FALSE)</f>
        <v>-2.2000000000000002</v>
      </c>
      <c r="E1708" t="s">
        <v>49</v>
      </c>
      <c r="F1708" t="s">
        <v>28</v>
      </c>
      <c r="G1708" t="s">
        <v>5</v>
      </c>
      <c r="H1708">
        <f>IF(Table1[[#This Row],[decision]]="accept",1,0)</f>
        <v>0</v>
      </c>
      <c r="I1708">
        <v>0</v>
      </c>
      <c r="K1708">
        <v>1667790447</v>
      </c>
      <c r="L1708">
        <f>Table1[[#This Row],[time]]-K1707</f>
        <v>4</v>
      </c>
      <c r="M1708" t="str">
        <f>VLOOKUP($F1708,Experiment!$A$2:$U$90,MATCH(Results!M$1,Experiment!$A$1:$U$1,0)+1,FALSE)</f>
        <v>I</v>
      </c>
      <c r="N1708">
        <f>IF(Table1[[#This Row],[Impact]]="I",0,1)</f>
        <v>0</v>
      </c>
      <c r="O1708" s="2">
        <f>VLOOKUP($F1708,Experiment!$A$2:$U$90,MATCH(Results!O$1,Experiment!$A$1:$U$1,0),FALSE)</f>
        <v>-10</v>
      </c>
      <c r="P1708" s="3">
        <f>VLOOKUP($F1708,Experiment!$A$2:$U$90,MATCH(Results!P$1,Experiment!$A$1:$U$1,0),FALSE)</f>
        <v>0.5</v>
      </c>
      <c r="Q1708" s="2">
        <f>VLOOKUP($F1708,Experiment!$A$2:$U$90,MATCH(Results!Q$1,Experiment!$A$1:$U$1,0),FALSE)</f>
        <v>0</v>
      </c>
      <c r="R1708" s="3">
        <f>VLOOKUP($F1708,Experiment!$A$2:$U$90,MATCH(Results!R$1,Experiment!$A$1:$U$1,0),FALSE)</f>
        <v>0.5</v>
      </c>
      <c r="S1708" s="2">
        <f>VLOOKUP($F1708,Experiment!$A$2:$U$90,MATCH(Results!S$1,Experiment!$A$1:$U$1,0),FALSE)</f>
        <v>-5</v>
      </c>
      <c r="T1708" s="2">
        <f>VLOOKUP($F1708,Experiment!$A$2:$U$90,MATCH(Results!T$1,Experiment!$A$1:$U$1,0),FALSE)</f>
        <v>25</v>
      </c>
      <c r="U1708" s="2">
        <f>VLOOKUP($F1708,Experiment!$A$2:$U$90,MATCH(Results!U$1,Experiment!$A$1:$U$1,0),FALSE)</f>
        <v>5</v>
      </c>
      <c r="V1708" s="2">
        <f>VLOOKUP($F1708,Experiment!$A$2:$U$90,MATCH(Results!V$1,Experiment!$A$1:$U$1,0),FALSE)</f>
        <v>2</v>
      </c>
      <c r="W1708" s="3">
        <f>VLOOKUP($F1708,Experiment!$A$2:$U$90,MATCH(Results!W$1,Experiment!$A$1:$U$1,0),FALSE)</f>
        <v>0.25</v>
      </c>
      <c r="X1708" s="3">
        <f>VLOOKUP($F1708,Experiment!$A$2:$U$90,MATCH(Results!X$1,Experiment!$A$1:$U$1,0),FALSE)</f>
        <v>0.75</v>
      </c>
      <c r="Y1708" s="2">
        <f>VLOOKUP($F1708,Experiment!$A$2:$U$90,MATCH(Results!Y$1,Experiment!$A$1:$U$1,0),FALSE)</f>
        <v>2</v>
      </c>
      <c r="Z1708" s="3">
        <f>VLOOKUP($F1708,Experiment!$A$2:$U$90,MATCH(Results!Z$1,Experiment!$A$1:$U$1,0),FALSE)</f>
        <v>0.5</v>
      </c>
      <c r="AA1708" s="3">
        <f>VLOOKUP($F1708,Experiment!$A$2:$U$90,MATCH(Results!AA$1,Experiment!$A$1:$U$1,0),FALSE)</f>
        <v>0.25</v>
      </c>
      <c r="AB1708" s="3">
        <f>VLOOKUP($F1708,Experiment!$A$2:$U$90,MATCH(Results!AB$1,Experiment!$A$1:$U$1,0),FALSE)</f>
        <v>0.625</v>
      </c>
      <c r="AC1708" s="3">
        <f>VLOOKUP($F1708,Experiment!$A$2:$U$90,MATCH(Results!AC$1,Experiment!$A$1:$U$1,0),FALSE)</f>
        <v>0.375</v>
      </c>
      <c r="AD1708" s="2">
        <f>VLOOKUP($F1708,Experiment!$A$2:$U$90,MATCH(Results!AD$1,Experiment!$A$1:$U$1,0),FALSE)</f>
        <v>-6.25</v>
      </c>
      <c r="AE1708" s="2">
        <f>VLOOKUP($F1708,Experiment!$A$2:$U$90,MATCH(Results!AE$1,Experiment!$A$1:$U$1,0),FALSE)</f>
        <v>23.4375</v>
      </c>
      <c r="AF1708" s="2">
        <f>VLOOKUP($F1708,Experiment!$A$2:$U$90,MATCH(Results!AF$1,Experiment!$A$1:$U$1,0),FALSE)</f>
        <v>4.8412291827592711</v>
      </c>
      <c r="AG1708" s="3">
        <f>VLOOKUP($F1708,Experiment!$A$2:$W$90,MATCH(Results!AG$1,Experiment!$A$1:$W$1,0),FALSE)</f>
        <v>0.82730419370997643</v>
      </c>
      <c r="AH1708" s="3">
        <f>VLOOKUP($F1708,Experiment!$A$2:$W$90,MATCH(Results!AH$1,Experiment!$A$1:$W$1,0),FALSE)</f>
        <v>0.38648875795104182</v>
      </c>
      <c r="AI1708" s="3">
        <f>VLOOKUP($F1708,Experiment!$A$2:$X$90,MATCH(Results!AI$1,Experiment!$A$1:$X$1,0),FALSE)</f>
        <v>0.61351124204895813</v>
      </c>
      <c r="AJ1708" s="2">
        <f>Table1[[#This Row],[Gain]]^Table1[[#This Row],[θ]]</f>
        <v>0</v>
      </c>
      <c r="AK1708" s="2">
        <f>-Table1[[#This Row],[λ]]*-Table1[[#This Row],[Loss]]^Table1[[#This Row],[θ]]</f>
        <v>16.926269655599267</v>
      </c>
      <c r="AL1708" s="2">
        <f>Table1[[#This Row],[v_n_w_g]]-Table1[[#This Row],[v_n_w_l]]</f>
        <v>-16.926269655599267</v>
      </c>
      <c r="AM1708" s="2">
        <f>IF(Table1[[#This Row],[diff_v]]&gt;=1,1,0)</f>
        <v>0</v>
      </c>
    </row>
    <row r="1709" spans="1:39" x14ac:dyDescent="0.3">
      <c r="A1709">
        <v>26</v>
      </c>
      <c r="B1709" t="s">
        <v>301</v>
      </c>
      <c r="C1709" s="22">
        <f>VLOOKUP(Table1[[#This Row],[Subject]],'Subject Profile'!$A$2:$E$8,4,FALSE)</f>
        <v>0.88613857459934653</v>
      </c>
      <c r="D1709" s="22">
        <f>VLOOKUP(Table1[[#This Row],[Subject]],'Subject Profile'!$A$2:$E$8,5,FALSE)</f>
        <v>-2.2000000000000002</v>
      </c>
      <c r="E1709" t="s">
        <v>49</v>
      </c>
      <c r="F1709" t="s">
        <v>4</v>
      </c>
      <c r="G1709" t="s">
        <v>5</v>
      </c>
      <c r="H1709">
        <f>IF(Table1[[#This Row],[decision]]="accept",1,0)</f>
        <v>0</v>
      </c>
      <c r="I1709">
        <v>0</v>
      </c>
      <c r="K1709">
        <v>1667790460</v>
      </c>
      <c r="L1709">
        <f>Table1[[#This Row],[time]]-K1708</f>
        <v>13</v>
      </c>
      <c r="M1709" t="str">
        <f>VLOOKUP($F1709,Experiment!$A$2:$U$90,MATCH(Results!M$1,Experiment!$A$1:$U$1,0)+1,FALSE)</f>
        <v>I</v>
      </c>
      <c r="N1709">
        <f>IF(Table1[[#This Row],[Impact]]="I",0,1)</f>
        <v>0</v>
      </c>
      <c r="O1709" s="2">
        <f>VLOOKUP($F1709,Experiment!$A$2:$U$90,MATCH(Results!O$1,Experiment!$A$1:$U$1,0),FALSE)</f>
        <v>-50</v>
      </c>
      <c r="P1709" s="3">
        <f>VLOOKUP($F1709,Experiment!$A$2:$U$90,MATCH(Results!P$1,Experiment!$A$1:$U$1,0),FALSE)</f>
        <v>0.5</v>
      </c>
      <c r="Q1709" s="2">
        <f>VLOOKUP($F1709,Experiment!$A$2:$U$90,MATCH(Results!Q$1,Experiment!$A$1:$U$1,0),FALSE)</f>
        <v>60</v>
      </c>
      <c r="R1709" s="3">
        <f>VLOOKUP($F1709,Experiment!$A$2:$U$90,MATCH(Results!R$1,Experiment!$A$1:$U$1,0),FALSE)</f>
        <v>0.5</v>
      </c>
      <c r="S1709" s="2">
        <f>VLOOKUP($F1709,Experiment!$A$2:$U$90,MATCH(Results!S$1,Experiment!$A$1:$U$1,0),FALSE)</f>
        <v>5</v>
      </c>
      <c r="T1709" s="2">
        <f>VLOOKUP($F1709,Experiment!$A$2:$U$90,MATCH(Results!T$1,Experiment!$A$1:$U$1,0),FALSE)</f>
        <v>3025</v>
      </c>
      <c r="U1709" s="2">
        <f>VLOOKUP($F1709,Experiment!$A$2:$U$90,MATCH(Results!U$1,Experiment!$A$1:$U$1,0),FALSE)</f>
        <v>55</v>
      </c>
      <c r="V1709" s="2">
        <f>VLOOKUP($F1709,Experiment!$A$2:$U$90,MATCH(Results!V$1,Experiment!$A$1:$U$1,0),FALSE)</f>
        <v>2</v>
      </c>
      <c r="W1709" s="3">
        <f>VLOOKUP($F1709,Experiment!$A$2:$U$90,MATCH(Results!W$1,Experiment!$A$1:$U$1,0),FALSE)</f>
        <v>0.25</v>
      </c>
      <c r="X1709" s="3">
        <f>VLOOKUP($F1709,Experiment!$A$2:$U$90,MATCH(Results!X$1,Experiment!$A$1:$U$1,0),FALSE)</f>
        <v>0.75</v>
      </c>
      <c r="Y1709" s="2">
        <f>VLOOKUP($F1709,Experiment!$A$2:$U$90,MATCH(Results!Y$1,Experiment!$A$1:$U$1,0),FALSE)</f>
        <v>2</v>
      </c>
      <c r="Z1709" s="3">
        <f>VLOOKUP($F1709,Experiment!$A$2:$U$90,MATCH(Results!Z$1,Experiment!$A$1:$U$1,0),FALSE)</f>
        <v>0.5</v>
      </c>
      <c r="AA1709" s="3">
        <f>VLOOKUP($F1709,Experiment!$A$2:$U$90,MATCH(Results!AA$1,Experiment!$A$1:$U$1,0),FALSE)</f>
        <v>0.25</v>
      </c>
      <c r="AB1709" s="3">
        <f>VLOOKUP($F1709,Experiment!$A$2:$U$90,MATCH(Results!AB$1,Experiment!$A$1:$U$1,0),FALSE)</f>
        <v>0.625</v>
      </c>
      <c r="AC1709" s="3">
        <f>VLOOKUP($F1709,Experiment!$A$2:$U$90,MATCH(Results!AC$1,Experiment!$A$1:$U$1,0),FALSE)</f>
        <v>0.375</v>
      </c>
      <c r="AD1709" s="2">
        <f>VLOOKUP($F1709,Experiment!$A$2:$U$90,MATCH(Results!AD$1,Experiment!$A$1:$U$1,0),FALSE)</f>
        <v>-8.75</v>
      </c>
      <c r="AE1709" s="2">
        <f>VLOOKUP($F1709,Experiment!$A$2:$U$90,MATCH(Results!AE$1,Experiment!$A$1:$U$1,0),FALSE)</f>
        <v>2835.9375</v>
      </c>
      <c r="AF1709" s="2">
        <f>VLOOKUP($F1709,Experiment!$A$2:$U$90,MATCH(Results!AF$1,Experiment!$A$1:$U$1,0),FALSE)</f>
        <v>53.253521010351982</v>
      </c>
      <c r="AG1709" s="3">
        <f>VLOOKUP($F1709,Experiment!$A$2:$W$90,MATCH(Results!AG$1,Experiment!$A$1:$W$1,0),FALSE)</f>
        <v>0.82730419370997643</v>
      </c>
      <c r="AH1709" s="3">
        <f>VLOOKUP($F1709,Experiment!$A$2:$W$90,MATCH(Results!AH$1,Experiment!$A$1:$W$1,0),FALSE)</f>
        <v>0.38648875795104182</v>
      </c>
      <c r="AI1709" s="3">
        <f>VLOOKUP($F1709,Experiment!$A$2:$X$90,MATCH(Results!AI$1,Experiment!$A$1:$X$1,0),FALSE)</f>
        <v>0.61351124204895813</v>
      </c>
      <c r="AJ1709" s="2">
        <f>Table1[[#This Row],[Gain]]^Table1[[#This Row],[θ]]</f>
        <v>37.643362891590748</v>
      </c>
      <c r="AK1709" s="2">
        <f>-Table1[[#This Row],[λ]]*-Table1[[#This Row],[Loss]]^Table1[[#This Row],[θ]]</f>
        <v>70.46047048279901</v>
      </c>
      <c r="AL1709" s="2">
        <f>Table1[[#This Row],[v_n_w_g]]-Table1[[#This Row],[v_n_w_l]]</f>
        <v>-32.817107591208263</v>
      </c>
      <c r="AM1709" s="2">
        <f>IF(Table1[[#This Row],[diff_v]]&gt;=1,1,0)</f>
        <v>0</v>
      </c>
    </row>
    <row r="1710" spans="1:39" x14ac:dyDescent="0.3">
      <c r="A1710">
        <v>27</v>
      </c>
      <c r="B1710" t="s">
        <v>301</v>
      </c>
      <c r="C1710" s="22">
        <f>VLOOKUP(Table1[[#This Row],[Subject]],'Subject Profile'!$A$2:$E$8,4,FALSE)</f>
        <v>0.88613857459934653</v>
      </c>
      <c r="D1710" s="22">
        <f>VLOOKUP(Table1[[#This Row],[Subject]],'Subject Profile'!$A$2:$E$8,5,FALSE)</f>
        <v>-2.2000000000000002</v>
      </c>
      <c r="E1710" t="s">
        <v>49</v>
      </c>
      <c r="F1710" t="s">
        <v>33</v>
      </c>
      <c r="G1710" t="s">
        <v>7</v>
      </c>
      <c r="H1710">
        <f>IF(Table1[[#This Row],[decision]]="accept",1,0)</f>
        <v>1</v>
      </c>
      <c r="I1710">
        <v>30</v>
      </c>
      <c r="K1710">
        <v>1667790468</v>
      </c>
      <c r="L1710">
        <f>Table1[[#This Row],[time]]-K1709</f>
        <v>8</v>
      </c>
      <c r="M1710" t="str">
        <f>VLOOKUP($F1710,Experiment!$A$2:$U$90,MATCH(Results!M$1,Experiment!$A$1:$U$1,0)+1,FALSE)</f>
        <v>I</v>
      </c>
      <c r="N1710">
        <f>IF(Table1[[#This Row],[Impact]]="I",0,1)</f>
        <v>0</v>
      </c>
      <c r="O1710" s="2">
        <f>VLOOKUP($F1710,Experiment!$A$2:$U$90,MATCH(Results!O$1,Experiment!$A$1:$U$1,0),FALSE)</f>
        <v>-10</v>
      </c>
      <c r="P1710" s="3">
        <f>VLOOKUP($F1710,Experiment!$A$2:$U$90,MATCH(Results!P$1,Experiment!$A$1:$U$1,0),FALSE)</f>
        <v>0.5</v>
      </c>
      <c r="Q1710" s="2">
        <f>VLOOKUP($F1710,Experiment!$A$2:$U$90,MATCH(Results!Q$1,Experiment!$A$1:$U$1,0),FALSE)</f>
        <v>30</v>
      </c>
      <c r="R1710" s="3">
        <f>VLOOKUP($F1710,Experiment!$A$2:$U$90,MATCH(Results!R$1,Experiment!$A$1:$U$1,0),FALSE)</f>
        <v>0.5</v>
      </c>
      <c r="S1710" s="2">
        <f>VLOOKUP($F1710,Experiment!$A$2:$U$90,MATCH(Results!S$1,Experiment!$A$1:$U$1,0),FALSE)</f>
        <v>10</v>
      </c>
      <c r="T1710" s="2">
        <f>VLOOKUP($F1710,Experiment!$A$2:$U$90,MATCH(Results!T$1,Experiment!$A$1:$U$1,0),FALSE)</f>
        <v>400</v>
      </c>
      <c r="U1710" s="2">
        <f>VLOOKUP($F1710,Experiment!$A$2:$U$90,MATCH(Results!U$1,Experiment!$A$1:$U$1,0),FALSE)</f>
        <v>20</v>
      </c>
      <c r="V1710" s="2">
        <f>VLOOKUP($F1710,Experiment!$A$2:$U$90,MATCH(Results!V$1,Experiment!$A$1:$U$1,0),FALSE)</f>
        <v>4</v>
      </c>
      <c r="W1710" s="3">
        <f>VLOOKUP($F1710,Experiment!$A$2:$U$90,MATCH(Results!W$1,Experiment!$A$1:$U$1,0),FALSE)</f>
        <v>0.75</v>
      </c>
      <c r="X1710" s="3">
        <f>VLOOKUP($F1710,Experiment!$A$2:$U$90,MATCH(Results!X$1,Experiment!$A$1:$U$1,0),FALSE)</f>
        <v>0.25</v>
      </c>
      <c r="Y1710" s="2">
        <f>VLOOKUP($F1710,Experiment!$A$2:$U$90,MATCH(Results!Y$1,Experiment!$A$1:$U$1,0),FALSE)</f>
        <v>2</v>
      </c>
      <c r="Z1710" s="3">
        <f>VLOOKUP($F1710,Experiment!$A$2:$U$90,MATCH(Results!Z$1,Experiment!$A$1:$U$1,0),FALSE)</f>
        <v>0.05</v>
      </c>
      <c r="AA1710" s="3">
        <f>VLOOKUP($F1710,Experiment!$A$2:$U$90,MATCH(Results!AA$1,Experiment!$A$1:$U$1,0),FALSE)</f>
        <v>0.2</v>
      </c>
      <c r="AB1710" s="3">
        <f>VLOOKUP($F1710,Experiment!$A$2:$U$90,MATCH(Results!AB$1,Experiment!$A$1:$U$1,0),FALSE)</f>
        <v>0.42499999999999999</v>
      </c>
      <c r="AC1710" s="3">
        <f>VLOOKUP($F1710,Experiment!$A$2:$U$90,MATCH(Results!AC$1,Experiment!$A$1:$U$1,0),FALSE)</f>
        <v>0.57499999999999996</v>
      </c>
      <c r="AD1710" s="2">
        <f>VLOOKUP($F1710,Experiment!$A$2:$U$90,MATCH(Results!AD$1,Experiment!$A$1:$U$1,0),FALSE)</f>
        <v>13</v>
      </c>
      <c r="AE1710" s="2">
        <f>VLOOKUP($F1710,Experiment!$A$2:$U$90,MATCH(Results!AE$1,Experiment!$A$1:$U$1,0),FALSE)</f>
        <v>391</v>
      </c>
      <c r="AF1710" s="2">
        <f>VLOOKUP($F1710,Experiment!$A$2:$U$90,MATCH(Results!AF$1,Experiment!$A$1:$U$1,0),FALSE)</f>
        <v>19.773719933285189</v>
      </c>
      <c r="AG1710" s="3">
        <f>VLOOKUP($F1710,Experiment!$A$2:$W$90,MATCH(Results!AG$1,Experiment!$A$1:$W$1,0),FALSE)</f>
        <v>1</v>
      </c>
      <c r="AH1710" s="3">
        <f>VLOOKUP($F1710,Experiment!$A$2:$W$90,MATCH(Results!AH$1,Experiment!$A$1:$W$1,0),FALSE)</f>
        <v>0.57499999999999996</v>
      </c>
      <c r="AI1710" s="3">
        <f>VLOOKUP($F1710,Experiment!$A$2:$X$90,MATCH(Results!AI$1,Experiment!$A$1:$X$1,0),FALSE)</f>
        <v>0.42500000000000004</v>
      </c>
      <c r="AJ1710" s="2">
        <f>Table1[[#This Row],[Gain]]^Table1[[#This Row],[θ]]</f>
        <v>20.367331083133973</v>
      </c>
      <c r="AK1710" s="2">
        <f>-Table1[[#This Row],[λ]]*-Table1[[#This Row],[Loss]]^Table1[[#This Row],[θ]]</f>
        <v>16.926269655599267</v>
      </c>
      <c r="AL1710" s="2">
        <f>Table1[[#This Row],[v_n_w_g]]-Table1[[#This Row],[v_n_w_l]]</f>
        <v>3.4410614275347058</v>
      </c>
      <c r="AM1710" s="2">
        <f>IF(Table1[[#This Row],[diff_v]]&gt;=1,1,0)</f>
        <v>1</v>
      </c>
    </row>
    <row r="1711" spans="1:39" x14ac:dyDescent="0.3">
      <c r="A1711">
        <v>28</v>
      </c>
      <c r="B1711" t="s">
        <v>301</v>
      </c>
      <c r="C1711" s="22">
        <f>VLOOKUP(Table1[[#This Row],[Subject]],'Subject Profile'!$A$2:$E$8,4,FALSE)</f>
        <v>0.88613857459934653</v>
      </c>
      <c r="D1711" s="22">
        <f>VLOOKUP(Table1[[#This Row],[Subject]],'Subject Profile'!$A$2:$E$8,5,FALSE)</f>
        <v>-2.2000000000000002</v>
      </c>
      <c r="E1711" t="s">
        <v>49</v>
      </c>
      <c r="F1711" t="s">
        <v>35</v>
      </c>
      <c r="G1711" t="s">
        <v>5</v>
      </c>
      <c r="H1711">
        <f>IF(Table1[[#This Row],[decision]]="accept",1,0)</f>
        <v>0</v>
      </c>
      <c r="I1711">
        <v>0</v>
      </c>
      <c r="K1711">
        <v>1667790473</v>
      </c>
      <c r="L1711">
        <f>Table1[[#This Row],[time]]-K1710</f>
        <v>5</v>
      </c>
      <c r="M1711" t="str">
        <f>VLOOKUP($F1711,Experiment!$A$2:$U$90,MATCH(Results!M$1,Experiment!$A$1:$U$1,0)+1,FALSE)</f>
        <v>I</v>
      </c>
      <c r="N1711">
        <f>IF(Table1[[#This Row],[Impact]]="I",0,1)</f>
        <v>0</v>
      </c>
      <c r="O1711" s="2">
        <f>VLOOKUP($F1711,Experiment!$A$2:$U$90,MATCH(Results!O$1,Experiment!$A$1:$U$1,0),FALSE)</f>
        <v>-10</v>
      </c>
      <c r="P1711" s="3">
        <f>VLOOKUP($F1711,Experiment!$A$2:$U$90,MATCH(Results!P$1,Experiment!$A$1:$U$1,0),FALSE)</f>
        <v>0.5</v>
      </c>
      <c r="Q1711" s="2">
        <f>VLOOKUP($F1711,Experiment!$A$2:$U$90,MATCH(Results!Q$1,Experiment!$A$1:$U$1,0),FALSE)</f>
        <v>20</v>
      </c>
      <c r="R1711" s="3">
        <f>VLOOKUP($F1711,Experiment!$A$2:$U$90,MATCH(Results!R$1,Experiment!$A$1:$U$1,0),FALSE)</f>
        <v>0.5</v>
      </c>
      <c r="S1711" s="2">
        <f>VLOOKUP($F1711,Experiment!$A$2:$U$90,MATCH(Results!S$1,Experiment!$A$1:$U$1,0),FALSE)</f>
        <v>5</v>
      </c>
      <c r="T1711" s="2">
        <f>VLOOKUP($F1711,Experiment!$A$2:$U$90,MATCH(Results!T$1,Experiment!$A$1:$U$1,0),FALSE)</f>
        <v>225</v>
      </c>
      <c r="U1711" s="2">
        <f>VLOOKUP($F1711,Experiment!$A$2:$U$90,MATCH(Results!U$1,Experiment!$A$1:$U$1,0),FALSE)</f>
        <v>15</v>
      </c>
      <c r="V1711" s="2">
        <f>VLOOKUP($F1711,Experiment!$A$2:$U$90,MATCH(Results!V$1,Experiment!$A$1:$U$1,0),FALSE)</f>
        <v>2</v>
      </c>
      <c r="W1711" s="3">
        <f>VLOOKUP($F1711,Experiment!$A$2:$U$90,MATCH(Results!W$1,Experiment!$A$1:$U$1,0),FALSE)</f>
        <v>0.25</v>
      </c>
      <c r="X1711" s="3">
        <f>VLOOKUP($F1711,Experiment!$A$2:$U$90,MATCH(Results!X$1,Experiment!$A$1:$U$1,0),FALSE)</f>
        <v>0.75</v>
      </c>
      <c r="Y1711" s="2">
        <f>VLOOKUP($F1711,Experiment!$A$2:$U$90,MATCH(Results!Y$1,Experiment!$A$1:$U$1,0),FALSE)</f>
        <v>2</v>
      </c>
      <c r="Z1711" s="3">
        <f>VLOOKUP($F1711,Experiment!$A$2:$U$90,MATCH(Results!Z$1,Experiment!$A$1:$U$1,0),FALSE)</f>
        <v>0.5</v>
      </c>
      <c r="AA1711" s="3">
        <f>VLOOKUP($F1711,Experiment!$A$2:$U$90,MATCH(Results!AA$1,Experiment!$A$1:$U$1,0),FALSE)</f>
        <v>0.25</v>
      </c>
      <c r="AB1711" s="3">
        <f>VLOOKUP($F1711,Experiment!$A$2:$U$90,MATCH(Results!AB$1,Experiment!$A$1:$U$1,0),FALSE)</f>
        <v>0.625</v>
      </c>
      <c r="AC1711" s="3">
        <f>VLOOKUP($F1711,Experiment!$A$2:$U$90,MATCH(Results!AC$1,Experiment!$A$1:$U$1,0),FALSE)</f>
        <v>0.375</v>
      </c>
      <c r="AD1711" s="2">
        <f>VLOOKUP($F1711,Experiment!$A$2:$U$90,MATCH(Results!AD$1,Experiment!$A$1:$U$1,0),FALSE)</f>
        <v>1.25</v>
      </c>
      <c r="AE1711" s="2">
        <f>VLOOKUP($F1711,Experiment!$A$2:$U$90,MATCH(Results!AE$1,Experiment!$A$1:$U$1,0),FALSE)</f>
        <v>210.9375</v>
      </c>
      <c r="AF1711" s="2">
        <f>VLOOKUP($F1711,Experiment!$A$2:$U$90,MATCH(Results!AF$1,Experiment!$A$1:$U$1,0),FALSE)</f>
        <v>14.523687548277813</v>
      </c>
      <c r="AG1711" s="3">
        <f>VLOOKUP($F1711,Experiment!$A$2:$W$90,MATCH(Results!AG$1,Experiment!$A$1:$W$1,0),FALSE)</f>
        <v>0.82730419370997643</v>
      </c>
      <c r="AH1711" s="3">
        <f>VLOOKUP($F1711,Experiment!$A$2:$W$90,MATCH(Results!AH$1,Experiment!$A$1:$W$1,0),FALSE)</f>
        <v>0.38648875795104182</v>
      </c>
      <c r="AI1711" s="3">
        <f>VLOOKUP($F1711,Experiment!$A$2:$X$90,MATCH(Results!AI$1,Experiment!$A$1:$X$1,0),FALSE)</f>
        <v>0.61351124204895813</v>
      </c>
      <c r="AJ1711" s="2">
        <f>Table1[[#This Row],[Gain]]^Table1[[#This Row],[θ]]</f>
        <v>14.219779625740344</v>
      </c>
      <c r="AK1711" s="2">
        <f>-Table1[[#This Row],[λ]]*-Table1[[#This Row],[Loss]]^Table1[[#This Row],[θ]]</f>
        <v>16.926269655599267</v>
      </c>
      <c r="AL1711" s="2">
        <f>Table1[[#This Row],[v_n_w_g]]-Table1[[#This Row],[v_n_w_l]]</f>
        <v>-2.706490029858923</v>
      </c>
      <c r="AM1711" s="2">
        <f>IF(Table1[[#This Row],[diff_v]]&gt;=1,1,0)</f>
        <v>0</v>
      </c>
    </row>
    <row r="1712" spans="1:39" x14ac:dyDescent="0.3">
      <c r="A1712">
        <v>29</v>
      </c>
      <c r="B1712" t="s">
        <v>301</v>
      </c>
      <c r="C1712" s="22">
        <f>VLOOKUP(Table1[[#This Row],[Subject]],'Subject Profile'!$A$2:$E$8,4,FALSE)</f>
        <v>0.88613857459934653</v>
      </c>
      <c r="D1712" s="22">
        <f>VLOOKUP(Table1[[#This Row],[Subject]],'Subject Profile'!$A$2:$E$8,5,FALSE)</f>
        <v>-2.2000000000000002</v>
      </c>
      <c r="E1712" t="s">
        <v>49</v>
      </c>
      <c r="F1712" t="s">
        <v>36</v>
      </c>
      <c r="G1712" t="s">
        <v>5</v>
      </c>
      <c r="H1712">
        <f>IF(Table1[[#This Row],[decision]]="accept",1,0)</f>
        <v>0</v>
      </c>
      <c r="I1712">
        <v>0</v>
      </c>
      <c r="K1712">
        <v>1667790478</v>
      </c>
      <c r="L1712">
        <f>Table1[[#This Row],[time]]-K1711</f>
        <v>5</v>
      </c>
      <c r="M1712" t="str">
        <f>VLOOKUP($F1712,Experiment!$A$2:$U$90,MATCH(Results!M$1,Experiment!$A$1:$U$1,0)+1,FALSE)</f>
        <v>I</v>
      </c>
      <c r="N1712">
        <f>IF(Table1[[#This Row],[Impact]]="I",0,1)</f>
        <v>0</v>
      </c>
      <c r="O1712" s="2">
        <f>VLOOKUP($F1712,Experiment!$A$2:$U$90,MATCH(Results!O$1,Experiment!$A$1:$U$1,0),FALSE)</f>
        <v>-10</v>
      </c>
      <c r="P1712" s="3">
        <f>VLOOKUP($F1712,Experiment!$A$2:$U$90,MATCH(Results!P$1,Experiment!$A$1:$U$1,0),FALSE)</f>
        <v>0.5</v>
      </c>
      <c r="Q1712" s="2">
        <f>VLOOKUP($F1712,Experiment!$A$2:$U$90,MATCH(Results!Q$1,Experiment!$A$1:$U$1,0),FALSE)</f>
        <v>0</v>
      </c>
      <c r="R1712" s="3">
        <f>VLOOKUP($F1712,Experiment!$A$2:$U$90,MATCH(Results!R$1,Experiment!$A$1:$U$1,0),FALSE)</f>
        <v>0.5</v>
      </c>
      <c r="S1712" s="2">
        <f>VLOOKUP($F1712,Experiment!$A$2:$U$90,MATCH(Results!S$1,Experiment!$A$1:$U$1,0),FALSE)</f>
        <v>-5</v>
      </c>
      <c r="T1712" s="2">
        <f>VLOOKUP($F1712,Experiment!$A$2:$U$90,MATCH(Results!T$1,Experiment!$A$1:$U$1,0),FALSE)</f>
        <v>25</v>
      </c>
      <c r="U1712" s="2">
        <f>VLOOKUP($F1712,Experiment!$A$2:$U$90,MATCH(Results!U$1,Experiment!$A$1:$U$1,0),FALSE)</f>
        <v>5</v>
      </c>
      <c r="V1712" s="2">
        <f>VLOOKUP($F1712,Experiment!$A$2:$U$90,MATCH(Results!V$1,Experiment!$A$1:$U$1,0),FALSE)</f>
        <v>2</v>
      </c>
      <c r="W1712" s="3">
        <f>VLOOKUP($F1712,Experiment!$A$2:$U$90,MATCH(Results!W$1,Experiment!$A$1:$U$1,0),FALSE)</f>
        <v>0</v>
      </c>
      <c r="X1712" s="3">
        <f>VLOOKUP($F1712,Experiment!$A$2:$U$90,MATCH(Results!X$1,Experiment!$A$1:$U$1,0),FALSE)</f>
        <v>1</v>
      </c>
      <c r="Y1712" s="2">
        <f>VLOOKUP($F1712,Experiment!$A$2:$U$90,MATCH(Results!Y$1,Experiment!$A$1:$U$1,0),FALSE)</f>
        <v>2</v>
      </c>
      <c r="Z1712" s="3">
        <f>VLOOKUP($F1712,Experiment!$A$2:$U$90,MATCH(Results!Z$1,Experiment!$A$1:$U$1,0),FALSE)</f>
        <v>0.5</v>
      </c>
      <c r="AA1712" s="3">
        <f>VLOOKUP($F1712,Experiment!$A$2:$U$90,MATCH(Results!AA$1,Experiment!$A$1:$U$1,0),FALSE)</f>
        <v>0.5</v>
      </c>
      <c r="AB1712" s="3">
        <f>VLOOKUP($F1712,Experiment!$A$2:$U$90,MATCH(Results!AB$1,Experiment!$A$1:$U$1,0),FALSE)</f>
        <v>0.5</v>
      </c>
      <c r="AC1712" s="3">
        <f>VLOOKUP($F1712,Experiment!$A$2:$U$90,MATCH(Results!AC$1,Experiment!$A$1:$U$1,0),FALSE)</f>
        <v>0.5</v>
      </c>
      <c r="AD1712" s="2">
        <f>VLOOKUP($F1712,Experiment!$A$2:$U$90,MATCH(Results!AD$1,Experiment!$A$1:$U$1,0),FALSE)</f>
        <v>-5</v>
      </c>
      <c r="AE1712" s="2">
        <f>VLOOKUP($F1712,Experiment!$A$2:$U$90,MATCH(Results!AE$1,Experiment!$A$1:$U$1,0),FALSE)</f>
        <v>25</v>
      </c>
      <c r="AF1712" s="2">
        <f>VLOOKUP($F1712,Experiment!$A$2:$U$90,MATCH(Results!AF$1,Experiment!$A$1:$U$1,0),FALSE)</f>
        <v>5</v>
      </c>
      <c r="AG1712" s="3">
        <f>VLOOKUP($F1712,Experiment!$A$2:$W$90,MATCH(Results!AG$1,Experiment!$A$1:$W$1,0),FALSE)</f>
        <v>1</v>
      </c>
      <c r="AH1712" s="3">
        <f>VLOOKUP($F1712,Experiment!$A$2:$W$90,MATCH(Results!AH$1,Experiment!$A$1:$W$1,0),FALSE)</f>
        <v>0.5</v>
      </c>
      <c r="AI1712" s="3">
        <f>VLOOKUP($F1712,Experiment!$A$2:$X$90,MATCH(Results!AI$1,Experiment!$A$1:$X$1,0),FALSE)</f>
        <v>0.5</v>
      </c>
      <c r="AJ1712" s="2">
        <f>Table1[[#This Row],[Gain]]^Table1[[#This Row],[θ]]</f>
        <v>0</v>
      </c>
      <c r="AK1712" s="2">
        <f>-Table1[[#This Row],[λ]]*-Table1[[#This Row],[Loss]]^Table1[[#This Row],[θ]]</f>
        <v>16.926269655599267</v>
      </c>
      <c r="AL1712" s="2">
        <f>Table1[[#This Row],[v_n_w_g]]-Table1[[#This Row],[v_n_w_l]]</f>
        <v>-16.926269655599267</v>
      </c>
      <c r="AM1712" s="2">
        <f>IF(Table1[[#This Row],[diff_v]]&gt;=1,1,0)</f>
        <v>0</v>
      </c>
    </row>
    <row r="1713" spans="1:39" x14ac:dyDescent="0.3">
      <c r="A1713">
        <v>30</v>
      </c>
      <c r="B1713" t="s">
        <v>301</v>
      </c>
      <c r="C1713" s="22">
        <f>VLOOKUP(Table1[[#This Row],[Subject]],'Subject Profile'!$A$2:$E$8,4,FALSE)</f>
        <v>0.88613857459934653</v>
      </c>
      <c r="D1713" s="22">
        <f>VLOOKUP(Table1[[#This Row],[Subject]],'Subject Profile'!$A$2:$E$8,5,FALSE)</f>
        <v>-2.2000000000000002</v>
      </c>
      <c r="E1713" t="s">
        <v>49</v>
      </c>
      <c r="F1713" t="s">
        <v>10</v>
      </c>
      <c r="G1713" t="s">
        <v>5</v>
      </c>
      <c r="H1713">
        <f>IF(Table1[[#This Row],[decision]]="accept",1,0)</f>
        <v>0</v>
      </c>
      <c r="I1713">
        <v>0</v>
      </c>
      <c r="K1713">
        <v>1667790482</v>
      </c>
      <c r="L1713">
        <f>Table1[[#This Row],[time]]-K1712</f>
        <v>4</v>
      </c>
      <c r="M1713" t="str">
        <f>VLOOKUP($F1713,Experiment!$A$2:$U$90,MATCH(Results!M$1,Experiment!$A$1:$U$1,0)+1,FALSE)</f>
        <v>I</v>
      </c>
      <c r="N1713">
        <f>IF(Table1[[#This Row],[Impact]]="I",0,1)</f>
        <v>0</v>
      </c>
      <c r="O1713" s="2">
        <f>VLOOKUP($F1713,Experiment!$A$2:$U$90,MATCH(Results!O$1,Experiment!$A$1:$U$1,0),FALSE)</f>
        <v>-50</v>
      </c>
      <c r="P1713" s="3">
        <f>VLOOKUP($F1713,Experiment!$A$2:$U$90,MATCH(Results!P$1,Experiment!$A$1:$U$1,0),FALSE)</f>
        <v>0.5</v>
      </c>
      <c r="Q1713" s="2">
        <f>VLOOKUP($F1713,Experiment!$A$2:$U$90,MATCH(Results!Q$1,Experiment!$A$1:$U$1,0),FALSE)</f>
        <v>60</v>
      </c>
      <c r="R1713" s="3">
        <f>VLOOKUP($F1713,Experiment!$A$2:$U$90,MATCH(Results!R$1,Experiment!$A$1:$U$1,0),FALSE)</f>
        <v>0.5</v>
      </c>
      <c r="S1713" s="2">
        <f>VLOOKUP($F1713,Experiment!$A$2:$U$90,MATCH(Results!S$1,Experiment!$A$1:$U$1,0),FALSE)</f>
        <v>5</v>
      </c>
      <c r="T1713" s="2">
        <f>VLOOKUP($F1713,Experiment!$A$2:$U$90,MATCH(Results!T$1,Experiment!$A$1:$U$1,0),FALSE)</f>
        <v>3025</v>
      </c>
      <c r="U1713" s="2">
        <f>VLOOKUP($F1713,Experiment!$A$2:$U$90,MATCH(Results!U$1,Experiment!$A$1:$U$1,0),FALSE)</f>
        <v>55</v>
      </c>
      <c r="V1713" s="2">
        <f>VLOOKUP($F1713,Experiment!$A$2:$U$90,MATCH(Results!V$1,Experiment!$A$1:$U$1,0),FALSE)</f>
        <v>2</v>
      </c>
      <c r="W1713" s="3">
        <f>VLOOKUP($F1713,Experiment!$A$2:$U$90,MATCH(Results!W$1,Experiment!$A$1:$U$1,0),FALSE)</f>
        <v>0</v>
      </c>
      <c r="X1713" s="3">
        <f>VLOOKUP($F1713,Experiment!$A$2:$U$90,MATCH(Results!X$1,Experiment!$A$1:$U$1,0),FALSE)</f>
        <v>1</v>
      </c>
      <c r="Y1713" s="2">
        <f>VLOOKUP($F1713,Experiment!$A$2:$U$90,MATCH(Results!Y$1,Experiment!$A$1:$U$1,0),FALSE)</f>
        <v>2</v>
      </c>
      <c r="Z1713" s="3">
        <f>VLOOKUP($F1713,Experiment!$A$2:$U$90,MATCH(Results!Z$1,Experiment!$A$1:$U$1,0),FALSE)</f>
        <v>0.5</v>
      </c>
      <c r="AA1713" s="3">
        <f>VLOOKUP($F1713,Experiment!$A$2:$U$90,MATCH(Results!AA$1,Experiment!$A$1:$U$1,0),FALSE)</f>
        <v>0.5</v>
      </c>
      <c r="AB1713" s="3">
        <f>VLOOKUP($F1713,Experiment!$A$2:$U$90,MATCH(Results!AB$1,Experiment!$A$1:$U$1,0),FALSE)</f>
        <v>0.5</v>
      </c>
      <c r="AC1713" s="3">
        <f>VLOOKUP($F1713,Experiment!$A$2:$U$90,MATCH(Results!AC$1,Experiment!$A$1:$U$1,0),FALSE)</f>
        <v>0.5</v>
      </c>
      <c r="AD1713" s="2">
        <f>VLOOKUP($F1713,Experiment!$A$2:$U$90,MATCH(Results!AD$1,Experiment!$A$1:$U$1,0),FALSE)</f>
        <v>5</v>
      </c>
      <c r="AE1713" s="2">
        <f>VLOOKUP($F1713,Experiment!$A$2:$U$90,MATCH(Results!AE$1,Experiment!$A$1:$U$1,0),FALSE)</f>
        <v>3025</v>
      </c>
      <c r="AF1713" s="2">
        <f>VLOOKUP($F1713,Experiment!$A$2:$U$90,MATCH(Results!AF$1,Experiment!$A$1:$U$1,0),FALSE)</f>
        <v>55</v>
      </c>
      <c r="AG1713" s="3">
        <f>VLOOKUP($F1713,Experiment!$A$2:$W$90,MATCH(Results!AG$1,Experiment!$A$1:$W$1,0),FALSE)</f>
        <v>1</v>
      </c>
      <c r="AH1713" s="3">
        <f>VLOOKUP($F1713,Experiment!$A$2:$W$90,MATCH(Results!AH$1,Experiment!$A$1:$W$1,0),FALSE)</f>
        <v>0.5</v>
      </c>
      <c r="AI1713" s="3">
        <f>VLOOKUP($F1713,Experiment!$A$2:$X$90,MATCH(Results!AI$1,Experiment!$A$1:$X$1,0),FALSE)</f>
        <v>0.5</v>
      </c>
      <c r="AJ1713" s="2">
        <f>Table1[[#This Row],[Gain]]^Table1[[#This Row],[θ]]</f>
        <v>37.643362891590748</v>
      </c>
      <c r="AK1713" s="2">
        <f>-Table1[[#This Row],[λ]]*-Table1[[#This Row],[Loss]]^Table1[[#This Row],[θ]]</f>
        <v>70.46047048279901</v>
      </c>
      <c r="AL1713" s="2">
        <f>Table1[[#This Row],[v_n_w_g]]-Table1[[#This Row],[v_n_w_l]]</f>
        <v>-32.817107591208263</v>
      </c>
      <c r="AM1713" s="2">
        <f>IF(Table1[[#This Row],[diff_v]]&gt;=1,1,0)</f>
        <v>0</v>
      </c>
    </row>
    <row r="1714" spans="1:39" x14ac:dyDescent="0.3">
      <c r="A1714">
        <v>31</v>
      </c>
      <c r="B1714" t="s">
        <v>301</v>
      </c>
      <c r="C1714" s="22">
        <f>VLOOKUP(Table1[[#This Row],[Subject]],'Subject Profile'!$A$2:$E$8,4,FALSE)</f>
        <v>0.88613857459934653</v>
      </c>
      <c r="D1714" s="22">
        <f>VLOOKUP(Table1[[#This Row],[Subject]],'Subject Profile'!$A$2:$E$8,5,FALSE)</f>
        <v>-2.2000000000000002</v>
      </c>
      <c r="E1714" t="s">
        <v>49</v>
      </c>
      <c r="F1714" t="s">
        <v>19</v>
      </c>
      <c r="G1714" t="s">
        <v>7</v>
      </c>
      <c r="H1714">
        <f>IF(Table1[[#This Row],[decision]]="accept",1,0)</f>
        <v>1</v>
      </c>
      <c r="I1714">
        <v>10</v>
      </c>
      <c r="K1714">
        <v>1667790488</v>
      </c>
      <c r="L1714">
        <f>Table1[[#This Row],[time]]-K1713</f>
        <v>6</v>
      </c>
      <c r="M1714" t="str">
        <f>VLOOKUP($F1714,Experiment!$A$2:$U$90,MATCH(Results!M$1,Experiment!$A$1:$U$1,0)+1,FALSE)</f>
        <v>I</v>
      </c>
      <c r="N1714">
        <f>IF(Table1[[#This Row],[Impact]]="I",0,1)</f>
        <v>0</v>
      </c>
      <c r="O1714" s="2">
        <f>VLOOKUP($F1714,Experiment!$A$2:$U$90,MATCH(Results!O$1,Experiment!$A$1:$U$1,0),FALSE)</f>
        <v>0</v>
      </c>
      <c r="P1714" s="3">
        <f>VLOOKUP($F1714,Experiment!$A$2:$U$90,MATCH(Results!P$1,Experiment!$A$1:$U$1,0),FALSE)</f>
        <v>0.5</v>
      </c>
      <c r="Q1714" s="2">
        <f>VLOOKUP($F1714,Experiment!$A$2:$U$90,MATCH(Results!Q$1,Experiment!$A$1:$U$1,0),FALSE)</f>
        <v>10</v>
      </c>
      <c r="R1714" s="3">
        <f>VLOOKUP($F1714,Experiment!$A$2:$U$90,MATCH(Results!R$1,Experiment!$A$1:$U$1,0),FALSE)</f>
        <v>0.5</v>
      </c>
      <c r="S1714" s="2">
        <f>VLOOKUP($F1714,Experiment!$A$2:$U$90,MATCH(Results!S$1,Experiment!$A$1:$U$1,0),FALSE)</f>
        <v>5</v>
      </c>
      <c r="T1714" s="2">
        <f>VLOOKUP($F1714,Experiment!$A$2:$U$90,MATCH(Results!T$1,Experiment!$A$1:$U$1,0),FALSE)</f>
        <v>25</v>
      </c>
      <c r="U1714" s="2">
        <f>VLOOKUP($F1714,Experiment!$A$2:$U$90,MATCH(Results!U$1,Experiment!$A$1:$U$1,0),FALSE)</f>
        <v>5</v>
      </c>
      <c r="V1714" s="2">
        <f>VLOOKUP($F1714,Experiment!$A$2:$U$90,MATCH(Results!V$1,Experiment!$A$1:$U$1,0),FALSE)</f>
        <v>6</v>
      </c>
      <c r="W1714" s="3">
        <f>VLOOKUP($F1714,Experiment!$A$2:$U$90,MATCH(Results!W$1,Experiment!$A$1:$U$1,0),FALSE)</f>
        <v>0</v>
      </c>
      <c r="X1714" s="3">
        <f>VLOOKUP($F1714,Experiment!$A$2:$U$90,MATCH(Results!X$1,Experiment!$A$1:$U$1,0),FALSE)</f>
        <v>1</v>
      </c>
      <c r="Y1714" s="2">
        <f>VLOOKUP($F1714,Experiment!$A$2:$U$90,MATCH(Results!Y$1,Experiment!$A$1:$U$1,0),FALSE)</f>
        <v>0</v>
      </c>
      <c r="Z1714" s="3">
        <f>VLOOKUP($F1714,Experiment!$A$2:$U$90,MATCH(Results!Z$1,Experiment!$A$1:$U$1,0),FALSE)</f>
        <v>0.5</v>
      </c>
      <c r="AA1714" s="3">
        <f>VLOOKUP($F1714,Experiment!$A$2:$U$90,MATCH(Results!AA$1,Experiment!$A$1:$U$1,0),FALSE)</f>
        <v>0.5</v>
      </c>
      <c r="AB1714" s="3">
        <f>VLOOKUP($F1714,Experiment!$A$2:$U$90,MATCH(Results!AB$1,Experiment!$A$1:$U$1,0),FALSE)</f>
        <v>0.5</v>
      </c>
      <c r="AC1714" s="3">
        <f>VLOOKUP($F1714,Experiment!$A$2:$U$90,MATCH(Results!AC$1,Experiment!$A$1:$U$1,0),FALSE)</f>
        <v>0.5</v>
      </c>
      <c r="AD1714" s="2">
        <f>VLOOKUP($F1714,Experiment!$A$2:$U$90,MATCH(Results!AD$1,Experiment!$A$1:$U$1,0),FALSE)</f>
        <v>5</v>
      </c>
      <c r="AE1714" s="2">
        <f>VLOOKUP($F1714,Experiment!$A$2:$U$90,MATCH(Results!AE$1,Experiment!$A$1:$U$1,0),FALSE)</f>
        <v>25</v>
      </c>
      <c r="AF1714" s="2">
        <f>VLOOKUP($F1714,Experiment!$A$2:$U$90,MATCH(Results!AF$1,Experiment!$A$1:$U$1,0),FALSE)</f>
        <v>5</v>
      </c>
      <c r="AG1714" s="3">
        <f>VLOOKUP($F1714,Experiment!$A$2:$W$90,MATCH(Results!AG$1,Experiment!$A$1:$W$1,0),FALSE)</f>
        <v>1</v>
      </c>
      <c r="AH1714" s="3">
        <f>VLOOKUP($F1714,Experiment!$A$2:$W$90,MATCH(Results!AH$1,Experiment!$A$1:$W$1,0),FALSE)</f>
        <v>0.5</v>
      </c>
      <c r="AI1714" s="3">
        <f>VLOOKUP($F1714,Experiment!$A$2:$X$90,MATCH(Results!AI$1,Experiment!$A$1:$X$1,0),FALSE)</f>
        <v>0.5</v>
      </c>
      <c r="AJ1714" s="2">
        <f>Table1[[#This Row],[Gain]]^Table1[[#This Row],[θ]]</f>
        <v>7.693758934363303</v>
      </c>
      <c r="AK1714" s="2">
        <f>-Table1[[#This Row],[λ]]*-Table1[[#This Row],[Loss]]^Table1[[#This Row],[θ]]</f>
        <v>0</v>
      </c>
      <c r="AL1714" s="2">
        <f>Table1[[#This Row],[v_n_w_g]]-Table1[[#This Row],[v_n_w_l]]</f>
        <v>7.693758934363303</v>
      </c>
      <c r="AM1714" s="2">
        <f>IF(Table1[[#This Row],[diff_v]]&gt;=1,1,0)</f>
        <v>1</v>
      </c>
    </row>
    <row r="1715" spans="1:39" x14ac:dyDescent="0.3">
      <c r="A1715">
        <v>32</v>
      </c>
      <c r="B1715" t="s">
        <v>301</v>
      </c>
      <c r="C1715" s="22">
        <f>VLOOKUP(Table1[[#This Row],[Subject]],'Subject Profile'!$A$2:$E$8,4,FALSE)</f>
        <v>0.88613857459934653</v>
      </c>
      <c r="D1715" s="22">
        <f>VLOOKUP(Table1[[#This Row],[Subject]],'Subject Profile'!$A$2:$E$8,5,FALSE)</f>
        <v>-2.2000000000000002</v>
      </c>
      <c r="E1715" t="s">
        <v>49</v>
      </c>
      <c r="F1715" t="s">
        <v>11</v>
      </c>
      <c r="G1715" t="s">
        <v>7</v>
      </c>
      <c r="H1715">
        <f>IF(Table1[[#This Row],[decision]]="accept",1,0)</f>
        <v>1</v>
      </c>
      <c r="I1715">
        <v>-10</v>
      </c>
      <c r="K1715">
        <v>1667790508</v>
      </c>
      <c r="L1715">
        <f>Table1[[#This Row],[time]]-K1714</f>
        <v>20</v>
      </c>
      <c r="M1715" t="str">
        <f>VLOOKUP($F1715,Experiment!$A$2:$U$90,MATCH(Results!M$1,Experiment!$A$1:$U$1,0)+1,FALSE)</f>
        <v>I</v>
      </c>
      <c r="N1715">
        <f>IF(Table1[[#This Row],[Impact]]="I",0,1)</f>
        <v>0</v>
      </c>
      <c r="O1715" s="2">
        <f>VLOOKUP($F1715,Experiment!$A$2:$U$90,MATCH(Results!O$1,Experiment!$A$1:$U$1,0),FALSE)</f>
        <v>-10</v>
      </c>
      <c r="P1715" s="3">
        <f>VLOOKUP($F1715,Experiment!$A$2:$U$90,MATCH(Results!P$1,Experiment!$A$1:$U$1,0),FALSE)</f>
        <v>0.5</v>
      </c>
      <c r="Q1715" s="2">
        <f>VLOOKUP($F1715,Experiment!$A$2:$U$90,MATCH(Results!Q$1,Experiment!$A$1:$U$1,0),FALSE)</f>
        <v>10</v>
      </c>
      <c r="R1715" s="3">
        <f>VLOOKUP($F1715,Experiment!$A$2:$U$90,MATCH(Results!R$1,Experiment!$A$1:$U$1,0),FALSE)</f>
        <v>0.5</v>
      </c>
      <c r="S1715" s="2">
        <f>VLOOKUP($F1715,Experiment!$A$2:$U$90,MATCH(Results!S$1,Experiment!$A$1:$U$1,0),FALSE)</f>
        <v>0</v>
      </c>
      <c r="T1715" s="2">
        <f>VLOOKUP($F1715,Experiment!$A$2:$U$90,MATCH(Results!T$1,Experiment!$A$1:$U$1,0),FALSE)</f>
        <v>100</v>
      </c>
      <c r="U1715" s="2">
        <f>VLOOKUP($F1715,Experiment!$A$2:$U$90,MATCH(Results!U$1,Experiment!$A$1:$U$1,0),FALSE)</f>
        <v>10</v>
      </c>
      <c r="V1715" s="2">
        <f>VLOOKUP($F1715,Experiment!$A$2:$U$90,MATCH(Results!V$1,Experiment!$A$1:$U$1,0),FALSE)</f>
        <v>2</v>
      </c>
      <c r="W1715" s="3">
        <f>VLOOKUP($F1715,Experiment!$A$2:$U$90,MATCH(Results!W$1,Experiment!$A$1:$U$1,0),FALSE)</f>
        <v>0.25</v>
      </c>
      <c r="X1715" s="3">
        <f>VLOOKUP($F1715,Experiment!$A$2:$U$90,MATCH(Results!X$1,Experiment!$A$1:$U$1,0),FALSE)</f>
        <v>0.75</v>
      </c>
      <c r="Y1715" s="2">
        <f>VLOOKUP($F1715,Experiment!$A$2:$U$90,MATCH(Results!Y$1,Experiment!$A$1:$U$1,0),FALSE)</f>
        <v>1</v>
      </c>
      <c r="Z1715" s="3">
        <f>VLOOKUP($F1715,Experiment!$A$2:$U$90,MATCH(Results!Z$1,Experiment!$A$1:$U$1,0),FALSE)</f>
        <v>0.25</v>
      </c>
      <c r="AA1715" s="3">
        <f>VLOOKUP($F1715,Experiment!$A$2:$U$90,MATCH(Results!AA$1,Experiment!$A$1:$U$1,0),FALSE)</f>
        <v>0.5</v>
      </c>
      <c r="AB1715" s="3">
        <f>VLOOKUP($F1715,Experiment!$A$2:$U$90,MATCH(Results!AB$1,Experiment!$A$1:$U$1,0),FALSE)</f>
        <v>0.375</v>
      </c>
      <c r="AC1715" s="3">
        <f>VLOOKUP($F1715,Experiment!$A$2:$U$90,MATCH(Results!AC$1,Experiment!$A$1:$U$1,0),FALSE)</f>
        <v>0.625</v>
      </c>
      <c r="AD1715" s="2">
        <f>VLOOKUP($F1715,Experiment!$A$2:$U$90,MATCH(Results!AD$1,Experiment!$A$1:$U$1,0),FALSE)</f>
        <v>2.5</v>
      </c>
      <c r="AE1715" s="2">
        <f>VLOOKUP($F1715,Experiment!$A$2:$U$90,MATCH(Results!AE$1,Experiment!$A$1:$U$1,0),FALSE)</f>
        <v>93.75</v>
      </c>
      <c r="AF1715" s="2">
        <f>VLOOKUP($F1715,Experiment!$A$2:$U$90,MATCH(Results!AF$1,Experiment!$A$1:$U$1,0),FALSE)</f>
        <v>9.6824583655185421</v>
      </c>
      <c r="AG1715" s="3">
        <f>VLOOKUP($F1715,Experiment!$A$2:$W$90,MATCH(Results!AG$1,Experiment!$A$1:$W$1,0),FALSE)</f>
        <v>1</v>
      </c>
      <c r="AH1715" s="3">
        <f>VLOOKUP($F1715,Experiment!$A$2:$W$90,MATCH(Results!AH$1,Experiment!$A$1:$W$1,0),FALSE)</f>
        <v>0.625</v>
      </c>
      <c r="AI1715" s="3">
        <f>VLOOKUP($F1715,Experiment!$A$2:$X$90,MATCH(Results!AI$1,Experiment!$A$1:$X$1,0),FALSE)</f>
        <v>0.375</v>
      </c>
      <c r="AJ1715" s="2">
        <f>Table1[[#This Row],[Gain]]^Table1[[#This Row],[θ]]</f>
        <v>7.693758934363303</v>
      </c>
      <c r="AK1715" s="2">
        <f>-Table1[[#This Row],[λ]]*-Table1[[#This Row],[Loss]]^Table1[[#This Row],[θ]]</f>
        <v>16.926269655599267</v>
      </c>
      <c r="AL1715" s="2">
        <f>Table1[[#This Row],[v_n_w_g]]-Table1[[#This Row],[v_n_w_l]]</f>
        <v>-9.2325107212359647</v>
      </c>
      <c r="AM1715" s="2">
        <f>IF(Table1[[#This Row],[diff_v]]&gt;=1,1,0)</f>
        <v>0</v>
      </c>
    </row>
    <row r="1716" spans="1:39" x14ac:dyDescent="0.3">
      <c r="A1716">
        <v>33</v>
      </c>
      <c r="B1716" t="s">
        <v>301</v>
      </c>
      <c r="C1716" s="22">
        <f>VLOOKUP(Table1[[#This Row],[Subject]],'Subject Profile'!$A$2:$E$8,4,FALSE)</f>
        <v>0.88613857459934653</v>
      </c>
      <c r="D1716" s="22">
        <f>VLOOKUP(Table1[[#This Row],[Subject]],'Subject Profile'!$A$2:$E$8,5,FALSE)</f>
        <v>-2.2000000000000002</v>
      </c>
      <c r="E1716" t="s">
        <v>49</v>
      </c>
      <c r="F1716" t="s">
        <v>25</v>
      </c>
      <c r="G1716" t="s">
        <v>5</v>
      </c>
      <c r="H1716">
        <f>IF(Table1[[#This Row],[decision]]="accept",1,0)</f>
        <v>0</v>
      </c>
      <c r="I1716">
        <v>0</v>
      </c>
      <c r="K1716">
        <v>1667790512</v>
      </c>
      <c r="L1716">
        <f>Table1[[#This Row],[time]]-K1715</f>
        <v>4</v>
      </c>
      <c r="M1716" t="str">
        <f>VLOOKUP($F1716,Experiment!$A$2:$U$90,MATCH(Results!M$1,Experiment!$A$1:$U$1,0)+1,FALSE)</f>
        <v>I</v>
      </c>
      <c r="N1716">
        <f>IF(Table1[[#This Row],[Impact]]="I",0,1)</f>
        <v>0</v>
      </c>
      <c r="O1716" s="2">
        <f>VLOOKUP($F1716,Experiment!$A$2:$U$90,MATCH(Results!O$1,Experiment!$A$1:$U$1,0),FALSE)</f>
        <v>-90</v>
      </c>
      <c r="P1716" s="3">
        <f>VLOOKUP($F1716,Experiment!$A$2:$U$90,MATCH(Results!P$1,Experiment!$A$1:$U$1,0),FALSE)</f>
        <v>0.5</v>
      </c>
      <c r="Q1716" s="2">
        <f>VLOOKUP($F1716,Experiment!$A$2:$U$90,MATCH(Results!Q$1,Experiment!$A$1:$U$1,0),FALSE)</f>
        <v>90</v>
      </c>
      <c r="R1716" s="3">
        <f>VLOOKUP($F1716,Experiment!$A$2:$U$90,MATCH(Results!R$1,Experiment!$A$1:$U$1,0),FALSE)</f>
        <v>0.5</v>
      </c>
      <c r="S1716" s="2">
        <f>VLOOKUP($F1716,Experiment!$A$2:$U$90,MATCH(Results!S$1,Experiment!$A$1:$U$1,0),FALSE)</f>
        <v>0</v>
      </c>
      <c r="T1716" s="2">
        <f>VLOOKUP($F1716,Experiment!$A$2:$U$90,MATCH(Results!T$1,Experiment!$A$1:$U$1,0),FALSE)</f>
        <v>8100</v>
      </c>
      <c r="U1716" s="2">
        <f>VLOOKUP($F1716,Experiment!$A$2:$U$90,MATCH(Results!U$1,Experiment!$A$1:$U$1,0),FALSE)</f>
        <v>90</v>
      </c>
      <c r="V1716" s="2">
        <f>VLOOKUP($F1716,Experiment!$A$2:$U$90,MATCH(Results!V$1,Experiment!$A$1:$U$1,0),FALSE)</f>
        <v>2</v>
      </c>
      <c r="W1716" s="3">
        <f>VLOOKUP($F1716,Experiment!$A$2:$U$90,MATCH(Results!W$1,Experiment!$A$1:$U$1,0),FALSE)</f>
        <v>0.25</v>
      </c>
      <c r="X1716" s="3">
        <f>VLOOKUP($F1716,Experiment!$A$2:$U$90,MATCH(Results!X$1,Experiment!$A$1:$U$1,0),FALSE)</f>
        <v>0.75</v>
      </c>
      <c r="Y1716" s="2">
        <f>VLOOKUP($F1716,Experiment!$A$2:$U$90,MATCH(Results!Y$1,Experiment!$A$1:$U$1,0),FALSE)</f>
        <v>2</v>
      </c>
      <c r="Z1716" s="3">
        <f>VLOOKUP($F1716,Experiment!$A$2:$U$90,MATCH(Results!Z$1,Experiment!$A$1:$U$1,0),FALSE)</f>
        <v>0.5</v>
      </c>
      <c r="AA1716" s="3">
        <f>VLOOKUP($F1716,Experiment!$A$2:$U$90,MATCH(Results!AA$1,Experiment!$A$1:$U$1,0),FALSE)</f>
        <v>0.25</v>
      </c>
      <c r="AB1716" s="3">
        <f>VLOOKUP($F1716,Experiment!$A$2:$U$90,MATCH(Results!AB$1,Experiment!$A$1:$U$1,0),FALSE)</f>
        <v>0.625</v>
      </c>
      <c r="AC1716" s="3">
        <f>VLOOKUP($F1716,Experiment!$A$2:$U$90,MATCH(Results!AC$1,Experiment!$A$1:$U$1,0),FALSE)</f>
        <v>0.375</v>
      </c>
      <c r="AD1716" s="2">
        <f>VLOOKUP($F1716,Experiment!$A$2:$U$90,MATCH(Results!AD$1,Experiment!$A$1:$U$1,0),FALSE)</f>
        <v>-22.5</v>
      </c>
      <c r="AE1716" s="2">
        <f>VLOOKUP($F1716,Experiment!$A$2:$U$90,MATCH(Results!AE$1,Experiment!$A$1:$U$1,0),FALSE)</f>
        <v>7593.75</v>
      </c>
      <c r="AF1716" s="2">
        <f>VLOOKUP($F1716,Experiment!$A$2:$U$90,MATCH(Results!AF$1,Experiment!$A$1:$U$1,0),FALSE)</f>
        <v>87.142125289666879</v>
      </c>
      <c r="AG1716" s="3">
        <f>VLOOKUP($F1716,Experiment!$A$2:$W$90,MATCH(Results!AG$1,Experiment!$A$1:$W$1,0),FALSE)</f>
        <v>0.82730419370997643</v>
      </c>
      <c r="AH1716" s="3">
        <f>VLOOKUP($F1716,Experiment!$A$2:$W$90,MATCH(Results!AH$1,Experiment!$A$1:$W$1,0),FALSE)</f>
        <v>0.38648875795104182</v>
      </c>
      <c r="AI1716" s="3">
        <f>VLOOKUP($F1716,Experiment!$A$2:$X$90,MATCH(Results!AI$1,Experiment!$A$1:$X$1,0),FALSE)</f>
        <v>0.61351124204895813</v>
      </c>
      <c r="AJ1716" s="2">
        <f>Table1[[#This Row],[Gain]]^Table1[[#This Row],[θ]]</f>
        <v>53.917490655602954</v>
      </c>
      <c r="AK1716" s="2">
        <f>-Table1[[#This Row],[λ]]*-Table1[[#This Row],[Loss]]^Table1[[#This Row],[θ]]</f>
        <v>118.6184794423265</v>
      </c>
      <c r="AL1716" s="2">
        <f>Table1[[#This Row],[v_n_w_g]]-Table1[[#This Row],[v_n_w_l]]</f>
        <v>-64.700988786723542</v>
      </c>
      <c r="AM1716" s="2">
        <f>IF(Table1[[#This Row],[diff_v]]&gt;=1,1,0)</f>
        <v>0</v>
      </c>
    </row>
    <row r="1717" spans="1:39" x14ac:dyDescent="0.3">
      <c r="A1717">
        <v>34</v>
      </c>
      <c r="B1717" t="s">
        <v>301</v>
      </c>
      <c r="C1717" s="22">
        <f>VLOOKUP(Table1[[#This Row],[Subject]],'Subject Profile'!$A$2:$E$8,4,FALSE)</f>
        <v>0.88613857459934653</v>
      </c>
      <c r="D1717" s="22">
        <f>VLOOKUP(Table1[[#This Row],[Subject]],'Subject Profile'!$A$2:$E$8,5,FALSE)</f>
        <v>-2.2000000000000002</v>
      </c>
      <c r="E1717" t="s">
        <v>49</v>
      </c>
      <c r="F1717" t="s">
        <v>40</v>
      </c>
      <c r="G1717" t="s">
        <v>7</v>
      </c>
      <c r="H1717">
        <f>IF(Table1[[#This Row],[decision]]="accept",1,0)</f>
        <v>1</v>
      </c>
      <c r="I1717">
        <v>20</v>
      </c>
      <c r="K1717">
        <v>1667790515</v>
      </c>
      <c r="L1717">
        <f>Table1[[#This Row],[time]]-K1716</f>
        <v>3</v>
      </c>
      <c r="M1717" t="str">
        <f>VLOOKUP($F1717,Experiment!$A$2:$U$90,MATCH(Results!M$1,Experiment!$A$1:$U$1,0)+1,FALSE)</f>
        <v>I</v>
      </c>
      <c r="N1717">
        <f>IF(Table1[[#This Row],[Impact]]="I",0,1)</f>
        <v>0</v>
      </c>
      <c r="O1717" s="2">
        <f>VLOOKUP($F1717,Experiment!$A$2:$U$90,MATCH(Results!O$1,Experiment!$A$1:$U$1,0),FALSE)</f>
        <v>-10</v>
      </c>
      <c r="P1717" s="3">
        <f>VLOOKUP($F1717,Experiment!$A$2:$U$90,MATCH(Results!P$1,Experiment!$A$1:$U$1,0),FALSE)</f>
        <v>0.5</v>
      </c>
      <c r="Q1717" s="2">
        <f>VLOOKUP($F1717,Experiment!$A$2:$U$90,MATCH(Results!Q$1,Experiment!$A$1:$U$1,0),FALSE)</f>
        <v>20</v>
      </c>
      <c r="R1717" s="3">
        <f>VLOOKUP($F1717,Experiment!$A$2:$U$90,MATCH(Results!R$1,Experiment!$A$1:$U$1,0),FALSE)</f>
        <v>0.5</v>
      </c>
      <c r="S1717" s="2">
        <f>VLOOKUP($F1717,Experiment!$A$2:$U$90,MATCH(Results!S$1,Experiment!$A$1:$U$1,0),FALSE)</f>
        <v>5</v>
      </c>
      <c r="T1717" s="2">
        <f>VLOOKUP($F1717,Experiment!$A$2:$U$90,MATCH(Results!T$1,Experiment!$A$1:$U$1,0),FALSE)</f>
        <v>225</v>
      </c>
      <c r="U1717" s="2">
        <f>VLOOKUP($F1717,Experiment!$A$2:$U$90,MATCH(Results!U$1,Experiment!$A$1:$U$1,0),FALSE)</f>
        <v>15</v>
      </c>
      <c r="V1717" s="2">
        <f>VLOOKUP($F1717,Experiment!$A$2:$U$90,MATCH(Results!V$1,Experiment!$A$1:$U$1,0),FALSE)</f>
        <v>2</v>
      </c>
      <c r="W1717" s="3">
        <f>VLOOKUP($F1717,Experiment!$A$2:$U$90,MATCH(Results!W$1,Experiment!$A$1:$U$1,0),FALSE)</f>
        <v>0</v>
      </c>
      <c r="X1717" s="3">
        <f>VLOOKUP($F1717,Experiment!$A$2:$U$90,MATCH(Results!X$1,Experiment!$A$1:$U$1,0),FALSE)</f>
        <v>1</v>
      </c>
      <c r="Y1717" s="2">
        <f>VLOOKUP($F1717,Experiment!$A$2:$U$90,MATCH(Results!Y$1,Experiment!$A$1:$U$1,0),FALSE)</f>
        <v>2</v>
      </c>
      <c r="Z1717" s="3">
        <f>VLOOKUP($F1717,Experiment!$A$2:$U$90,MATCH(Results!Z$1,Experiment!$A$1:$U$1,0),FALSE)</f>
        <v>0.5</v>
      </c>
      <c r="AA1717" s="3">
        <f>VLOOKUP($F1717,Experiment!$A$2:$U$90,MATCH(Results!AA$1,Experiment!$A$1:$U$1,0),FALSE)</f>
        <v>0.5</v>
      </c>
      <c r="AB1717" s="3">
        <f>VLOOKUP($F1717,Experiment!$A$2:$U$90,MATCH(Results!AB$1,Experiment!$A$1:$U$1,0),FALSE)</f>
        <v>0.5</v>
      </c>
      <c r="AC1717" s="3">
        <f>VLOOKUP($F1717,Experiment!$A$2:$U$90,MATCH(Results!AC$1,Experiment!$A$1:$U$1,0),FALSE)</f>
        <v>0.5</v>
      </c>
      <c r="AD1717" s="2">
        <f>VLOOKUP($F1717,Experiment!$A$2:$U$90,MATCH(Results!AD$1,Experiment!$A$1:$U$1,0),FALSE)</f>
        <v>5</v>
      </c>
      <c r="AE1717" s="2">
        <f>VLOOKUP($F1717,Experiment!$A$2:$U$90,MATCH(Results!AE$1,Experiment!$A$1:$U$1,0),FALSE)</f>
        <v>225</v>
      </c>
      <c r="AF1717" s="2">
        <f>VLOOKUP($F1717,Experiment!$A$2:$U$90,MATCH(Results!AF$1,Experiment!$A$1:$U$1,0),FALSE)</f>
        <v>15</v>
      </c>
      <c r="AG1717" s="3">
        <f>VLOOKUP($F1717,Experiment!$A$2:$W$90,MATCH(Results!AG$1,Experiment!$A$1:$W$1,0),FALSE)</f>
        <v>1</v>
      </c>
      <c r="AH1717" s="3">
        <f>VLOOKUP($F1717,Experiment!$A$2:$W$90,MATCH(Results!AH$1,Experiment!$A$1:$W$1,0),FALSE)</f>
        <v>0.5</v>
      </c>
      <c r="AI1717" s="3">
        <f>VLOOKUP($F1717,Experiment!$A$2:$X$90,MATCH(Results!AI$1,Experiment!$A$1:$X$1,0),FALSE)</f>
        <v>0.5</v>
      </c>
      <c r="AJ1717" s="2">
        <f>Table1[[#This Row],[Gain]]^Table1[[#This Row],[θ]]</f>
        <v>14.219779625740344</v>
      </c>
      <c r="AK1717" s="2">
        <f>-Table1[[#This Row],[λ]]*-Table1[[#This Row],[Loss]]^Table1[[#This Row],[θ]]</f>
        <v>16.926269655599267</v>
      </c>
      <c r="AL1717" s="2">
        <f>Table1[[#This Row],[v_n_w_g]]-Table1[[#This Row],[v_n_w_l]]</f>
        <v>-2.706490029858923</v>
      </c>
      <c r="AM1717" s="2">
        <f>IF(Table1[[#This Row],[diff_v]]&gt;=1,1,0)</f>
        <v>0</v>
      </c>
    </row>
    <row r="1718" spans="1:39" x14ac:dyDescent="0.3">
      <c r="A1718">
        <v>0</v>
      </c>
      <c r="B1718" t="s">
        <v>301</v>
      </c>
      <c r="C1718" s="22">
        <f>VLOOKUP(Table1[[#This Row],[Subject]],'Subject Profile'!$A$2:$E$8,4,FALSE)</f>
        <v>0.88613857459934653</v>
      </c>
      <c r="D1718" s="22">
        <f>VLOOKUP(Table1[[#This Row],[Subject]],'Subject Profile'!$A$2:$E$8,5,FALSE)</f>
        <v>-2.2000000000000002</v>
      </c>
      <c r="E1718" t="s">
        <v>111</v>
      </c>
      <c r="F1718" t="s">
        <v>72</v>
      </c>
      <c r="G1718" t="s">
        <v>5</v>
      </c>
      <c r="H1718">
        <f>IF(Table1[[#This Row],[decision]]="accept",1,0)</f>
        <v>0</v>
      </c>
      <c r="I1718">
        <v>0</v>
      </c>
      <c r="K1718">
        <v>1667790593</v>
      </c>
      <c r="M1718" t="str">
        <f>VLOOKUP($F1718,Experiment!$A$2:$U$90,MATCH(Results!M$1,Experiment!$A$1:$U$1,0)+1,FALSE)</f>
        <v>G</v>
      </c>
      <c r="N1718">
        <f>IF(Table1[[#This Row],[Impact]]="I",0,1)</f>
        <v>1</v>
      </c>
      <c r="O1718" s="2">
        <f>VLOOKUP($F1718,Experiment!$A$2:$U$90,MATCH(Results!O$1,Experiment!$A$1:$U$1,0),FALSE)</f>
        <v>-90</v>
      </c>
      <c r="P1718" s="3">
        <f>VLOOKUP($F1718,Experiment!$A$2:$U$90,MATCH(Results!P$1,Experiment!$A$1:$U$1,0),FALSE)</f>
        <v>0.5</v>
      </c>
      <c r="Q1718" s="2">
        <f>VLOOKUP($F1718,Experiment!$A$2:$U$90,MATCH(Results!Q$1,Experiment!$A$1:$U$1,0),FALSE)</f>
        <v>90</v>
      </c>
      <c r="R1718" s="3">
        <f>VLOOKUP($F1718,Experiment!$A$2:$U$90,MATCH(Results!R$1,Experiment!$A$1:$U$1,0),FALSE)</f>
        <v>0.5</v>
      </c>
      <c r="S1718" s="2">
        <f>VLOOKUP($F1718,Experiment!$A$2:$U$90,MATCH(Results!S$1,Experiment!$A$1:$U$1,0),FALSE)</f>
        <v>0</v>
      </c>
      <c r="T1718" s="2">
        <f>VLOOKUP($F1718,Experiment!$A$2:$U$90,MATCH(Results!T$1,Experiment!$A$1:$U$1,0),FALSE)</f>
        <v>8100</v>
      </c>
      <c r="U1718" s="2">
        <f>VLOOKUP($F1718,Experiment!$A$2:$U$90,MATCH(Results!U$1,Experiment!$A$1:$U$1,0),FALSE)</f>
        <v>90</v>
      </c>
      <c r="V1718" s="2">
        <f>VLOOKUP($F1718,Experiment!$A$2:$U$90,MATCH(Results!V$1,Experiment!$A$1:$U$1,0),FALSE)</f>
        <v>4</v>
      </c>
      <c r="W1718" s="3">
        <f>VLOOKUP($F1718,Experiment!$A$2:$U$90,MATCH(Results!W$1,Experiment!$A$1:$U$1,0),FALSE)</f>
        <v>0.25</v>
      </c>
      <c r="X1718" s="3">
        <f>VLOOKUP($F1718,Experiment!$A$2:$U$90,MATCH(Results!X$1,Experiment!$A$1:$U$1,0),FALSE)</f>
        <v>0.75</v>
      </c>
      <c r="Y1718" s="2">
        <f>VLOOKUP($F1718,Experiment!$A$2:$U$90,MATCH(Results!Y$1,Experiment!$A$1:$U$1,0),FALSE)</f>
        <v>1</v>
      </c>
      <c r="Z1718" s="3">
        <f>VLOOKUP($F1718,Experiment!$A$2:$U$90,MATCH(Results!Z$1,Experiment!$A$1:$U$1,0),FALSE)</f>
        <v>0.25</v>
      </c>
      <c r="AA1718" s="3">
        <f>VLOOKUP($F1718,Experiment!$A$2:$U$90,MATCH(Results!AA$1,Experiment!$A$1:$U$1,0),FALSE)</f>
        <v>0.5</v>
      </c>
      <c r="AB1718" s="3">
        <f>VLOOKUP($F1718,Experiment!$A$2:$U$90,MATCH(Results!AB$1,Experiment!$A$1:$U$1,0),FALSE)</f>
        <v>0.375</v>
      </c>
      <c r="AC1718" s="3">
        <f>VLOOKUP($F1718,Experiment!$A$2:$U$90,MATCH(Results!AC$1,Experiment!$A$1:$U$1,0),FALSE)</f>
        <v>0.625</v>
      </c>
      <c r="AD1718" s="2">
        <f>VLOOKUP($F1718,Experiment!$A$2:$U$90,MATCH(Results!AD$1,Experiment!$A$1:$U$1,0),FALSE)</f>
        <v>22.5</v>
      </c>
      <c r="AE1718" s="2">
        <f>VLOOKUP($F1718,Experiment!$A$2:$U$90,MATCH(Results!AE$1,Experiment!$A$1:$U$1,0),FALSE)</f>
        <v>7593.75</v>
      </c>
      <c r="AF1718" s="2">
        <f>VLOOKUP($F1718,Experiment!$A$2:$U$90,MATCH(Results!AF$1,Experiment!$A$1:$U$1,0),FALSE)</f>
        <v>87.142125289666879</v>
      </c>
      <c r="AG1718" s="3">
        <f>VLOOKUP($F1718,Experiment!$A$2:$W$90,MATCH(Results!AG$1,Experiment!$A$1:$W$1,0),FALSE)</f>
        <v>1</v>
      </c>
      <c r="AH1718" s="3">
        <f>VLOOKUP($F1718,Experiment!$A$2:$W$90,MATCH(Results!AH$1,Experiment!$A$1:$W$1,0),FALSE)</f>
        <v>0.625</v>
      </c>
      <c r="AI1718" s="3">
        <f>VLOOKUP($F1718,Experiment!$A$2:$X$90,MATCH(Results!AI$1,Experiment!$A$1:$X$1,0),FALSE)</f>
        <v>0.375</v>
      </c>
      <c r="AJ1718" s="2">
        <f>Table1[[#This Row],[Gain]]^Table1[[#This Row],[θ]]</f>
        <v>53.917490655602954</v>
      </c>
      <c r="AK1718" s="2">
        <f>-Table1[[#This Row],[λ]]*-Table1[[#This Row],[Loss]]^Table1[[#This Row],[θ]]</f>
        <v>118.6184794423265</v>
      </c>
      <c r="AL1718" s="2">
        <f>Table1[[#This Row],[v_n_w_g]]-Table1[[#This Row],[v_n_w_l]]</f>
        <v>-64.700988786723542</v>
      </c>
      <c r="AM1718" s="2">
        <f>IF(Table1[[#This Row],[diff_v]]&gt;=1,1,0)</f>
        <v>0</v>
      </c>
    </row>
    <row r="1719" spans="1:39" x14ac:dyDescent="0.3">
      <c r="A1719">
        <v>1</v>
      </c>
      <c r="B1719" t="s">
        <v>301</v>
      </c>
      <c r="C1719" s="22">
        <f>VLOOKUP(Table1[[#This Row],[Subject]],'Subject Profile'!$A$2:$E$8,4,FALSE)</f>
        <v>0.88613857459934653</v>
      </c>
      <c r="D1719" s="22">
        <f>VLOOKUP(Table1[[#This Row],[Subject]],'Subject Profile'!$A$2:$E$8,5,FALSE)</f>
        <v>-2.2000000000000002</v>
      </c>
      <c r="E1719" t="s">
        <v>111</v>
      </c>
      <c r="F1719" t="s">
        <v>69</v>
      </c>
      <c r="G1719" t="s">
        <v>5</v>
      </c>
      <c r="H1719">
        <f>IF(Table1[[#This Row],[decision]]="accept",1,0)</f>
        <v>0</v>
      </c>
      <c r="I1719">
        <v>0</v>
      </c>
      <c r="K1719">
        <v>1667790602</v>
      </c>
      <c r="L1719">
        <f>Table1[[#This Row],[time]]-K1718</f>
        <v>9</v>
      </c>
      <c r="M1719" t="str">
        <f>VLOOKUP($F1719,Experiment!$A$2:$U$90,MATCH(Results!M$1,Experiment!$A$1:$U$1,0)+1,FALSE)</f>
        <v>I</v>
      </c>
      <c r="N1719">
        <f>IF(Table1[[#This Row],[Impact]]="I",0,1)</f>
        <v>0</v>
      </c>
      <c r="O1719" s="2">
        <f>VLOOKUP($F1719,Experiment!$A$2:$U$90,MATCH(Results!O$1,Experiment!$A$1:$U$1,0),FALSE)</f>
        <v>-50</v>
      </c>
      <c r="P1719" s="3">
        <f>VLOOKUP($F1719,Experiment!$A$2:$U$90,MATCH(Results!P$1,Experiment!$A$1:$U$1,0),FALSE)</f>
        <v>0.5</v>
      </c>
      <c r="Q1719" s="2">
        <f>VLOOKUP($F1719,Experiment!$A$2:$U$90,MATCH(Results!Q$1,Experiment!$A$1:$U$1,0),FALSE)</f>
        <v>50</v>
      </c>
      <c r="R1719" s="3">
        <f>VLOOKUP($F1719,Experiment!$A$2:$U$90,MATCH(Results!R$1,Experiment!$A$1:$U$1,0),FALSE)</f>
        <v>0.5</v>
      </c>
      <c r="S1719" s="2">
        <f>VLOOKUP($F1719,Experiment!$A$2:$U$90,MATCH(Results!S$1,Experiment!$A$1:$U$1,0),FALSE)</f>
        <v>0</v>
      </c>
      <c r="T1719" s="2">
        <f>VLOOKUP($F1719,Experiment!$A$2:$U$90,MATCH(Results!T$1,Experiment!$A$1:$U$1,0),FALSE)</f>
        <v>2500</v>
      </c>
      <c r="U1719" s="2">
        <f>VLOOKUP($F1719,Experiment!$A$2:$U$90,MATCH(Results!U$1,Experiment!$A$1:$U$1,0),FALSE)</f>
        <v>50</v>
      </c>
      <c r="V1719" s="2">
        <f>VLOOKUP($F1719,Experiment!$A$2:$U$90,MATCH(Results!V$1,Experiment!$A$1:$U$1,0),FALSE)</f>
        <v>4</v>
      </c>
      <c r="W1719" s="3">
        <f>VLOOKUP($F1719,Experiment!$A$2:$U$90,MATCH(Results!W$1,Experiment!$A$1:$U$1,0),FALSE)</f>
        <v>0.25</v>
      </c>
      <c r="X1719" s="3">
        <f>VLOOKUP($F1719,Experiment!$A$2:$U$90,MATCH(Results!X$1,Experiment!$A$1:$U$1,0),FALSE)</f>
        <v>0.75</v>
      </c>
      <c r="Y1719" s="2">
        <f>VLOOKUP($F1719,Experiment!$A$2:$U$90,MATCH(Results!Y$1,Experiment!$A$1:$U$1,0),FALSE)</f>
        <v>1</v>
      </c>
      <c r="Z1719" s="3">
        <f>VLOOKUP($F1719,Experiment!$A$2:$U$90,MATCH(Results!Z$1,Experiment!$A$1:$U$1,0),FALSE)</f>
        <v>0.25</v>
      </c>
      <c r="AA1719" s="3">
        <f>VLOOKUP($F1719,Experiment!$A$2:$U$90,MATCH(Results!AA$1,Experiment!$A$1:$U$1,0),FALSE)</f>
        <v>0.5</v>
      </c>
      <c r="AB1719" s="3">
        <f>VLOOKUP($F1719,Experiment!$A$2:$U$90,MATCH(Results!AB$1,Experiment!$A$1:$U$1,0),FALSE)</f>
        <v>0.375</v>
      </c>
      <c r="AC1719" s="3">
        <f>VLOOKUP($F1719,Experiment!$A$2:$U$90,MATCH(Results!AC$1,Experiment!$A$1:$U$1,0),FALSE)</f>
        <v>0.625</v>
      </c>
      <c r="AD1719" s="2">
        <f>VLOOKUP($F1719,Experiment!$A$2:$U$90,MATCH(Results!AD$1,Experiment!$A$1:$U$1,0),FALSE)</f>
        <v>12.5</v>
      </c>
      <c r="AE1719" s="2">
        <f>VLOOKUP($F1719,Experiment!$A$2:$U$90,MATCH(Results!AE$1,Experiment!$A$1:$U$1,0),FALSE)</f>
        <v>2343.75</v>
      </c>
      <c r="AF1719" s="2">
        <f>VLOOKUP($F1719,Experiment!$A$2:$U$90,MATCH(Results!AF$1,Experiment!$A$1:$U$1,0),FALSE)</f>
        <v>48.412291827592711</v>
      </c>
      <c r="AG1719" s="3">
        <f>VLOOKUP($F1719,Experiment!$A$2:$W$90,MATCH(Results!AG$1,Experiment!$A$1:$W$1,0),FALSE)</f>
        <v>1</v>
      </c>
      <c r="AH1719" s="3">
        <f>VLOOKUP($F1719,Experiment!$A$2:$W$90,MATCH(Results!AH$1,Experiment!$A$1:$W$1,0),FALSE)</f>
        <v>0.625</v>
      </c>
      <c r="AI1719" s="3">
        <f>VLOOKUP($F1719,Experiment!$A$2:$X$90,MATCH(Results!AI$1,Experiment!$A$1:$X$1,0),FALSE)</f>
        <v>0.375</v>
      </c>
      <c r="AJ1719" s="2">
        <f>Table1[[#This Row],[Gain]]^Table1[[#This Row],[θ]]</f>
        <v>32.027486583090457</v>
      </c>
      <c r="AK1719" s="2">
        <f>-Table1[[#This Row],[λ]]*-Table1[[#This Row],[Loss]]^Table1[[#This Row],[θ]]</f>
        <v>70.46047048279901</v>
      </c>
      <c r="AL1719" s="2">
        <f>Table1[[#This Row],[v_n_w_g]]-Table1[[#This Row],[v_n_w_l]]</f>
        <v>-38.432983899708553</v>
      </c>
      <c r="AM1719" s="2">
        <f>IF(Table1[[#This Row],[diff_v]]&gt;=1,1,0)</f>
        <v>0</v>
      </c>
    </row>
    <row r="1720" spans="1:39" x14ac:dyDescent="0.3">
      <c r="A1720">
        <v>2</v>
      </c>
      <c r="B1720" t="s">
        <v>301</v>
      </c>
      <c r="C1720" s="22">
        <f>VLOOKUP(Table1[[#This Row],[Subject]],'Subject Profile'!$A$2:$E$8,4,FALSE)</f>
        <v>0.88613857459934653</v>
      </c>
      <c r="D1720" s="22">
        <f>VLOOKUP(Table1[[#This Row],[Subject]],'Subject Profile'!$A$2:$E$8,5,FALSE)</f>
        <v>-2.2000000000000002</v>
      </c>
      <c r="E1720" t="s">
        <v>111</v>
      </c>
      <c r="F1720" t="s">
        <v>95</v>
      </c>
      <c r="G1720" t="s">
        <v>5</v>
      </c>
      <c r="H1720">
        <f>IF(Table1[[#This Row],[decision]]="accept",1,0)</f>
        <v>0</v>
      </c>
      <c r="I1720">
        <v>0</v>
      </c>
      <c r="K1720">
        <v>1667790605</v>
      </c>
      <c r="L1720">
        <f>Table1[[#This Row],[time]]-K1719</f>
        <v>3</v>
      </c>
      <c r="M1720" t="str">
        <f>VLOOKUP($F1720,Experiment!$A$2:$U$90,MATCH(Results!M$1,Experiment!$A$1:$U$1,0)+1,FALSE)</f>
        <v>I</v>
      </c>
      <c r="N1720">
        <f>IF(Table1[[#This Row],[Impact]]="I",0,1)</f>
        <v>0</v>
      </c>
      <c r="O1720" s="2">
        <f>VLOOKUP($F1720,Experiment!$A$2:$U$90,MATCH(Results!O$1,Experiment!$A$1:$U$1,0),FALSE)</f>
        <v>-90</v>
      </c>
      <c r="P1720" s="3">
        <f>VLOOKUP($F1720,Experiment!$A$2:$U$90,MATCH(Results!P$1,Experiment!$A$1:$U$1,0),FALSE)</f>
        <v>0.5</v>
      </c>
      <c r="Q1720" s="2">
        <f>VLOOKUP($F1720,Experiment!$A$2:$U$90,MATCH(Results!Q$1,Experiment!$A$1:$U$1,0),FALSE)</f>
        <v>90</v>
      </c>
      <c r="R1720" s="3">
        <f>VLOOKUP($F1720,Experiment!$A$2:$U$90,MATCH(Results!R$1,Experiment!$A$1:$U$1,0),FALSE)</f>
        <v>0.5</v>
      </c>
      <c r="S1720" s="2">
        <f>VLOOKUP($F1720,Experiment!$A$2:$U$90,MATCH(Results!S$1,Experiment!$A$1:$U$1,0),FALSE)</f>
        <v>0</v>
      </c>
      <c r="T1720" s="2">
        <f>VLOOKUP($F1720,Experiment!$A$2:$U$90,MATCH(Results!T$1,Experiment!$A$1:$U$1,0),FALSE)</f>
        <v>8100</v>
      </c>
      <c r="U1720" s="2">
        <f>VLOOKUP($F1720,Experiment!$A$2:$U$90,MATCH(Results!U$1,Experiment!$A$1:$U$1,0),FALSE)</f>
        <v>90</v>
      </c>
      <c r="V1720" s="2">
        <f>VLOOKUP($F1720,Experiment!$A$2:$U$90,MATCH(Results!V$1,Experiment!$A$1:$U$1,0),FALSE)</f>
        <v>4</v>
      </c>
      <c r="W1720" s="3">
        <f>VLOOKUP($F1720,Experiment!$A$2:$U$90,MATCH(Results!W$1,Experiment!$A$1:$U$1,0),FALSE)</f>
        <v>0.25</v>
      </c>
      <c r="X1720" s="3">
        <f>VLOOKUP($F1720,Experiment!$A$2:$U$90,MATCH(Results!X$1,Experiment!$A$1:$U$1,0),FALSE)</f>
        <v>0.75</v>
      </c>
      <c r="Y1720" s="2">
        <f>VLOOKUP($F1720,Experiment!$A$2:$U$90,MATCH(Results!Y$1,Experiment!$A$1:$U$1,0),FALSE)</f>
        <v>1</v>
      </c>
      <c r="Z1720" s="3">
        <f>VLOOKUP($F1720,Experiment!$A$2:$U$90,MATCH(Results!Z$1,Experiment!$A$1:$U$1,0),FALSE)</f>
        <v>0.25</v>
      </c>
      <c r="AA1720" s="3">
        <f>VLOOKUP($F1720,Experiment!$A$2:$U$90,MATCH(Results!AA$1,Experiment!$A$1:$U$1,0),FALSE)</f>
        <v>0.5</v>
      </c>
      <c r="AB1720" s="3">
        <f>VLOOKUP($F1720,Experiment!$A$2:$U$90,MATCH(Results!AB$1,Experiment!$A$1:$U$1,0),FALSE)</f>
        <v>0.375</v>
      </c>
      <c r="AC1720" s="3">
        <f>VLOOKUP($F1720,Experiment!$A$2:$U$90,MATCH(Results!AC$1,Experiment!$A$1:$U$1,0),FALSE)</f>
        <v>0.625</v>
      </c>
      <c r="AD1720" s="2">
        <f>VLOOKUP($F1720,Experiment!$A$2:$U$90,MATCH(Results!AD$1,Experiment!$A$1:$U$1,0),FALSE)</f>
        <v>22.5</v>
      </c>
      <c r="AE1720" s="2">
        <f>VLOOKUP($F1720,Experiment!$A$2:$U$90,MATCH(Results!AE$1,Experiment!$A$1:$U$1,0),FALSE)</f>
        <v>7593.75</v>
      </c>
      <c r="AF1720" s="2">
        <f>VLOOKUP($F1720,Experiment!$A$2:$U$90,MATCH(Results!AF$1,Experiment!$A$1:$U$1,0),FALSE)</f>
        <v>87.142125289666879</v>
      </c>
      <c r="AG1720" s="3">
        <f>VLOOKUP($F1720,Experiment!$A$2:$W$90,MATCH(Results!AG$1,Experiment!$A$1:$W$1,0),FALSE)</f>
        <v>1</v>
      </c>
      <c r="AH1720" s="3">
        <f>VLOOKUP($F1720,Experiment!$A$2:$W$90,MATCH(Results!AH$1,Experiment!$A$1:$W$1,0),FALSE)</f>
        <v>0.625</v>
      </c>
      <c r="AI1720" s="3">
        <f>VLOOKUP($F1720,Experiment!$A$2:$X$90,MATCH(Results!AI$1,Experiment!$A$1:$X$1,0),FALSE)</f>
        <v>0.375</v>
      </c>
      <c r="AJ1720" s="2">
        <f>Table1[[#This Row],[Gain]]^Table1[[#This Row],[θ]]</f>
        <v>53.917490655602954</v>
      </c>
      <c r="AK1720" s="2">
        <f>-Table1[[#This Row],[λ]]*-Table1[[#This Row],[Loss]]^Table1[[#This Row],[θ]]</f>
        <v>118.6184794423265</v>
      </c>
      <c r="AL1720" s="2">
        <f>Table1[[#This Row],[v_n_w_g]]-Table1[[#This Row],[v_n_w_l]]</f>
        <v>-64.700988786723542</v>
      </c>
      <c r="AM1720" s="2">
        <f>IF(Table1[[#This Row],[diff_v]]&gt;=1,1,0)</f>
        <v>0</v>
      </c>
    </row>
    <row r="1721" spans="1:39" x14ac:dyDescent="0.3">
      <c r="A1721">
        <v>3</v>
      </c>
      <c r="B1721" t="s">
        <v>301</v>
      </c>
      <c r="C1721" s="22">
        <f>VLOOKUP(Table1[[#This Row],[Subject]],'Subject Profile'!$A$2:$E$8,4,FALSE)</f>
        <v>0.88613857459934653</v>
      </c>
      <c r="D1721" s="22">
        <f>VLOOKUP(Table1[[#This Row],[Subject]],'Subject Profile'!$A$2:$E$8,5,FALSE)</f>
        <v>-2.2000000000000002</v>
      </c>
      <c r="E1721" t="s">
        <v>111</v>
      </c>
      <c r="F1721" t="s">
        <v>53</v>
      </c>
      <c r="G1721" t="s">
        <v>5</v>
      </c>
      <c r="H1721">
        <f>IF(Table1[[#This Row],[decision]]="accept",1,0)</f>
        <v>0</v>
      </c>
      <c r="I1721">
        <v>0</v>
      </c>
      <c r="K1721">
        <v>1667790608</v>
      </c>
      <c r="L1721">
        <f>Table1[[#This Row],[time]]-K1720</f>
        <v>3</v>
      </c>
      <c r="M1721" t="str">
        <f>VLOOKUP($F1721,Experiment!$A$2:$U$90,MATCH(Results!M$1,Experiment!$A$1:$U$1,0)+1,FALSE)</f>
        <v>G</v>
      </c>
      <c r="N1721">
        <f>IF(Table1[[#This Row],[Impact]]="I",0,1)</f>
        <v>1</v>
      </c>
      <c r="O1721" s="2">
        <f>VLOOKUP($F1721,Experiment!$A$2:$U$90,MATCH(Results!O$1,Experiment!$A$1:$U$1,0),FALSE)</f>
        <v>-10</v>
      </c>
      <c r="P1721" s="3">
        <f>VLOOKUP($F1721,Experiment!$A$2:$U$90,MATCH(Results!P$1,Experiment!$A$1:$U$1,0),FALSE)</f>
        <v>0.5</v>
      </c>
      <c r="Q1721" s="2">
        <f>VLOOKUP($F1721,Experiment!$A$2:$U$90,MATCH(Results!Q$1,Experiment!$A$1:$U$1,0),FALSE)</f>
        <v>0</v>
      </c>
      <c r="R1721" s="3">
        <f>VLOOKUP($F1721,Experiment!$A$2:$U$90,MATCH(Results!R$1,Experiment!$A$1:$U$1,0),FALSE)</f>
        <v>0.5</v>
      </c>
      <c r="S1721" s="2">
        <f>VLOOKUP($F1721,Experiment!$A$2:$U$90,MATCH(Results!S$1,Experiment!$A$1:$U$1,0),FALSE)</f>
        <v>-5</v>
      </c>
      <c r="T1721" s="2">
        <f>VLOOKUP($F1721,Experiment!$A$2:$U$90,MATCH(Results!T$1,Experiment!$A$1:$U$1,0),FALSE)</f>
        <v>25</v>
      </c>
      <c r="U1721" s="2">
        <f>VLOOKUP($F1721,Experiment!$A$2:$U$90,MATCH(Results!U$1,Experiment!$A$1:$U$1,0),FALSE)</f>
        <v>5</v>
      </c>
      <c r="V1721" s="2">
        <f>VLOOKUP($F1721,Experiment!$A$2:$U$90,MATCH(Results!V$1,Experiment!$A$1:$U$1,0),FALSE)</f>
        <v>4</v>
      </c>
      <c r="W1721" s="3">
        <f>VLOOKUP($F1721,Experiment!$A$2:$U$90,MATCH(Results!W$1,Experiment!$A$1:$U$1,0),FALSE)</f>
        <v>0.25</v>
      </c>
      <c r="X1721" s="3">
        <f>VLOOKUP($F1721,Experiment!$A$2:$U$90,MATCH(Results!X$1,Experiment!$A$1:$U$1,0),FALSE)</f>
        <v>0.75</v>
      </c>
      <c r="Y1721" s="2">
        <f>VLOOKUP($F1721,Experiment!$A$2:$U$90,MATCH(Results!Y$1,Experiment!$A$1:$U$1,0),FALSE)</f>
        <v>2</v>
      </c>
      <c r="Z1721" s="3">
        <f>VLOOKUP($F1721,Experiment!$A$2:$U$90,MATCH(Results!Z$1,Experiment!$A$1:$U$1,0),FALSE)</f>
        <v>0.5</v>
      </c>
      <c r="AA1721" s="3">
        <f>VLOOKUP($F1721,Experiment!$A$2:$U$90,MATCH(Results!AA$1,Experiment!$A$1:$U$1,0),FALSE)</f>
        <v>0.25</v>
      </c>
      <c r="AB1721" s="3">
        <f>VLOOKUP($F1721,Experiment!$A$2:$U$90,MATCH(Results!AB$1,Experiment!$A$1:$U$1,0),FALSE)</f>
        <v>0.625</v>
      </c>
      <c r="AC1721" s="3">
        <f>VLOOKUP($F1721,Experiment!$A$2:$U$90,MATCH(Results!AC$1,Experiment!$A$1:$U$1,0),FALSE)</f>
        <v>0.375</v>
      </c>
      <c r="AD1721" s="2">
        <f>VLOOKUP($F1721,Experiment!$A$2:$U$90,MATCH(Results!AD$1,Experiment!$A$1:$U$1,0),FALSE)</f>
        <v>-6.25</v>
      </c>
      <c r="AE1721" s="2">
        <f>VLOOKUP($F1721,Experiment!$A$2:$U$90,MATCH(Results!AE$1,Experiment!$A$1:$U$1,0),FALSE)</f>
        <v>23.4375</v>
      </c>
      <c r="AF1721" s="2">
        <f>VLOOKUP($F1721,Experiment!$A$2:$U$90,MATCH(Results!AF$1,Experiment!$A$1:$U$1,0),FALSE)</f>
        <v>4.8412291827592711</v>
      </c>
      <c r="AG1721" s="3">
        <f>VLOOKUP($F1721,Experiment!$A$2:$W$90,MATCH(Results!AG$1,Experiment!$A$1:$W$1,0),FALSE)</f>
        <v>0.82730419370997643</v>
      </c>
      <c r="AH1721" s="3">
        <f>VLOOKUP($F1721,Experiment!$A$2:$W$90,MATCH(Results!AH$1,Experiment!$A$1:$W$1,0),FALSE)</f>
        <v>0.38648875795104182</v>
      </c>
      <c r="AI1721" s="3">
        <f>VLOOKUP($F1721,Experiment!$A$2:$X$90,MATCH(Results!AI$1,Experiment!$A$1:$X$1,0),FALSE)</f>
        <v>0.61351124204895813</v>
      </c>
      <c r="AJ1721" s="2">
        <f>Table1[[#This Row],[Gain]]^Table1[[#This Row],[θ]]</f>
        <v>0</v>
      </c>
      <c r="AK1721" s="2">
        <f>-Table1[[#This Row],[λ]]*-Table1[[#This Row],[Loss]]^Table1[[#This Row],[θ]]</f>
        <v>16.926269655599267</v>
      </c>
      <c r="AL1721" s="2">
        <f>Table1[[#This Row],[v_n_w_g]]-Table1[[#This Row],[v_n_w_l]]</f>
        <v>-16.926269655599267</v>
      </c>
      <c r="AM1721" s="2">
        <f>IF(Table1[[#This Row],[diff_v]]&gt;=1,1,0)</f>
        <v>0</v>
      </c>
    </row>
    <row r="1722" spans="1:39" x14ac:dyDescent="0.3">
      <c r="A1722">
        <v>4</v>
      </c>
      <c r="B1722" t="s">
        <v>301</v>
      </c>
      <c r="C1722" s="22">
        <f>VLOOKUP(Table1[[#This Row],[Subject]],'Subject Profile'!$A$2:$E$8,4,FALSE)</f>
        <v>0.88613857459934653</v>
      </c>
      <c r="D1722" s="22">
        <f>VLOOKUP(Table1[[#This Row],[Subject]],'Subject Profile'!$A$2:$E$8,5,FALSE)</f>
        <v>-2.2000000000000002</v>
      </c>
      <c r="E1722" t="s">
        <v>111</v>
      </c>
      <c r="F1722" t="s">
        <v>104</v>
      </c>
      <c r="G1722" t="s">
        <v>7</v>
      </c>
      <c r="H1722">
        <f>IF(Table1[[#This Row],[decision]]="accept",1,0)</f>
        <v>1</v>
      </c>
      <c r="I1722">
        <v>-10</v>
      </c>
      <c r="K1722">
        <v>1667790612</v>
      </c>
      <c r="L1722">
        <f>Table1[[#This Row],[time]]-K1721</f>
        <v>4</v>
      </c>
      <c r="M1722" t="str">
        <f>VLOOKUP($F1722,Experiment!$A$2:$U$90,MATCH(Results!M$1,Experiment!$A$1:$U$1,0)+1,FALSE)</f>
        <v>I</v>
      </c>
      <c r="N1722">
        <f>IF(Table1[[#This Row],[Impact]]="I",0,1)</f>
        <v>0</v>
      </c>
      <c r="O1722" s="2">
        <f>VLOOKUP($F1722,Experiment!$A$2:$U$90,MATCH(Results!O$1,Experiment!$A$1:$U$1,0),FALSE)</f>
        <v>-10</v>
      </c>
      <c r="P1722" s="3">
        <f>VLOOKUP($F1722,Experiment!$A$2:$U$90,MATCH(Results!P$1,Experiment!$A$1:$U$1,0),FALSE)</f>
        <v>0.5</v>
      </c>
      <c r="Q1722" s="2">
        <f>VLOOKUP($F1722,Experiment!$A$2:$U$90,MATCH(Results!Q$1,Experiment!$A$1:$U$1,0),FALSE)</f>
        <v>10</v>
      </c>
      <c r="R1722" s="3">
        <f>VLOOKUP($F1722,Experiment!$A$2:$U$90,MATCH(Results!R$1,Experiment!$A$1:$U$1,0),FALSE)</f>
        <v>0.5</v>
      </c>
      <c r="S1722" s="2">
        <f>VLOOKUP($F1722,Experiment!$A$2:$U$90,MATCH(Results!S$1,Experiment!$A$1:$U$1,0),FALSE)</f>
        <v>0</v>
      </c>
      <c r="T1722" s="2">
        <f>VLOOKUP($F1722,Experiment!$A$2:$U$90,MATCH(Results!T$1,Experiment!$A$1:$U$1,0),FALSE)</f>
        <v>100</v>
      </c>
      <c r="U1722" s="2">
        <f>VLOOKUP($F1722,Experiment!$A$2:$U$90,MATCH(Results!U$1,Experiment!$A$1:$U$1,0),FALSE)</f>
        <v>10</v>
      </c>
      <c r="V1722" s="2">
        <f>VLOOKUP($F1722,Experiment!$A$2:$U$90,MATCH(Results!V$1,Experiment!$A$1:$U$1,0),FALSE)</f>
        <v>2</v>
      </c>
      <c r="W1722" s="3">
        <f>VLOOKUP($F1722,Experiment!$A$2:$U$90,MATCH(Results!W$1,Experiment!$A$1:$U$1,0),FALSE)</f>
        <v>0.25</v>
      </c>
      <c r="X1722" s="3">
        <f>VLOOKUP($F1722,Experiment!$A$2:$U$90,MATCH(Results!X$1,Experiment!$A$1:$U$1,0),FALSE)</f>
        <v>0.75</v>
      </c>
      <c r="Y1722" s="2">
        <f>VLOOKUP($F1722,Experiment!$A$2:$U$90,MATCH(Results!Y$1,Experiment!$A$1:$U$1,0),FALSE)</f>
        <v>1</v>
      </c>
      <c r="Z1722" s="3">
        <f>VLOOKUP($F1722,Experiment!$A$2:$U$90,MATCH(Results!Z$1,Experiment!$A$1:$U$1,0),FALSE)</f>
        <v>0.25</v>
      </c>
      <c r="AA1722" s="3">
        <f>VLOOKUP($F1722,Experiment!$A$2:$U$90,MATCH(Results!AA$1,Experiment!$A$1:$U$1,0),FALSE)</f>
        <v>0.5</v>
      </c>
      <c r="AB1722" s="3">
        <f>VLOOKUP($F1722,Experiment!$A$2:$U$90,MATCH(Results!AB$1,Experiment!$A$1:$U$1,0),FALSE)</f>
        <v>0.375</v>
      </c>
      <c r="AC1722" s="3">
        <f>VLOOKUP($F1722,Experiment!$A$2:$U$90,MATCH(Results!AC$1,Experiment!$A$1:$U$1,0),FALSE)</f>
        <v>0.625</v>
      </c>
      <c r="AD1722" s="2">
        <f>VLOOKUP($F1722,Experiment!$A$2:$U$90,MATCH(Results!AD$1,Experiment!$A$1:$U$1,0),FALSE)</f>
        <v>2.5</v>
      </c>
      <c r="AE1722" s="2">
        <f>VLOOKUP($F1722,Experiment!$A$2:$U$90,MATCH(Results!AE$1,Experiment!$A$1:$U$1,0),FALSE)</f>
        <v>93.75</v>
      </c>
      <c r="AF1722" s="2">
        <f>VLOOKUP($F1722,Experiment!$A$2:$U$90,MATCH(Results!AF$1,Experiment!$A$1:$U$1,0),FALSE)</f>
        <v>9.6824583655185421</v>
      </c>
      <c r="AG1722" s="3">
        <f>VLOOKUP($F1722,Experiment!$A$2:$W$90,MATCH(Results!AG$1,Experiment!$A$1:$W$1,0),FALSE)</f>
        <v>1</v>
      </c>
      <c r="AH1722" s="3">
        <f>VLOOKUP($F1722,Experiment!$A$2:$W$90,MATCH(Results!AH$1,Experiment!$A$1:$W$1,0),FALSE)</f>
        <v>0.625</v>
      </c>
      <c r="AI1722" s="3">
        <f>VLOOKUP($F1722,Experiment!$A$2:$X$90,MATCH(Results!AI$1,Experiment!$A$1:$X$1,0),FALSE)</f>
        <v>0.375</v>
      </c>
      <c r="AJ1722" s="2">
        <f>Table1[[#This Row],[Gain]]^Table1[[#This Row],[θ]]</f>
        <v>7.693758934363303</v>
      </c>
      <c r="AK1722" s="2">
        <f>-Table1[[#This Row],[λ]]*-Table1[[#This Row],[Loss]]^Table1[[#This Row],[θ]]</f>
        <v>16.926269655599267</v>
      </c>
      <c r="AL1722" s="2">
        <f>Table1[[#This Row],[v_n_w_g]]-Table1[[#This Row],[v_n_w_l]]</f>
        <v>-9.2325107212359647</v>
      </c>
      <c r="AM1722" s="2">
        <f>IF(Table1[[#This Row],[diff_v]]&gt;=1,1,0)</f>
        <v>0</v>
      </c>
    </row>
    <row r="1723" spans="1:39" x14ac:dyDescent="0.3">
      <c r="A1723">
        <v>5</v>
      </c>
      <c r="B1723" t="s">
        <v>301</v>
      </c>
      <c r="C1723" s="22">
        <f>VLOOKUP(Table1[[#This Row],[Subject]],'Subject Profile'!$A$2:$E$8,4,FALSE)</f>
        <v>0.88613857459934653</v>
      </c>
      <c r="D1723" s="22">
        <f>VLOOKUP(Table1[[#This Row],[Subject]],'Subject Profile'!$A$2:$E$8,5,FALSE)</f>
        <v>-2.2000000000000002</v>
      </c>
      <c r="E1723" t="s">
        <v>111</v>
      </c>
      <c r="F1723" t="s">
        <v>97</v>
      </c>
      <c r="G1723" t="s">
        <v>7</v>
      </c>
      <c r="H1723">
        <f>IF(Table1[[#This Row],[decision]]="accept",1,0)</f>
        <v>1</v>
      </c>
      <c r="I1723">
        <v>10</v>
      </c>
      <c r="K1723">
        <v>1667790616</v>
      </c>
      <c r="L1723">
        <f>Table1[[#This Row],[time]]-K1722</f>
        <v>4</v>
      </c>
      <c r="M1723" t="str">
        <f>VLOOKUP($F1723,Experiment!$A$2:$U$90,MATCH(Results!M$1,Experiment!$A$1:$U$1,0)+1,FALSE)</f>
        <v>G</v>
      </c>
      <c r="N1723">
        <f>IF(Table1[[#This Row],[Impact]]="I",0,1)</f>
        <v>1</v>
      </c>
      <c r="O1723" s="2">
        <f>VLOOKUP($F1723,Experiment!$A$2:$U$90,MATCH(Results!O$1,Experiment!$A$1:$U$1,0),FALSE)</f>
        <v>-10</v>
      </c>
      <c r="P1723" s="3">
        <f>VLOOKUP($F1723,Experiment!$A$2:$U$90,MATCH(Results!P$1,Experiment!$A$1:$U$1,0),FALSE)</f>
        <v>0.5</v>
      </c>
      <c r="Q1723" s="2">
        <f>VLOOKUP($F1723,Experiment!$A$2:$U$90,MATCH(Results!Q$1,Experiment!$A$1:$U$1,0),FALSE)</f>
        <v>10</v>
      </c>
      <c r="R1723" s="3">
        <f>VLOOKUP($F1723,Experiment!$A$2:$U$90,MATCH(Results!R$1,Experiment!$A$1:$U$1,0),FALSE)</f>
        <v>0.5</v>
      </c>
      <c r="S1723" s="2">
        <f>VLOOKUP($F1723,Experiment!$A$2:$U$90,MATCH(Results!S$1,Experiment!$A$1:$U$1,0),FALSE)</f>
        <v>0</v>
      </c>
      <c r="T1723" s="2">
        <f>VLOOKUP($F1723,Experiment!$A$2:$U$90,MATCH(Results!T$1,Experiment!$A$1:$U$1,0),FALSE)</f>
        <v>100</v>
      </c>
      <c r="U1723" s="2">
        <f>VLOOKUP($F1723,Experiment!$A$2:$U$90,MATCH(Results!U$1,Experiment!$A$1:$U$1,0),FALSE)</f>
        <v>10</v>
      </c>
      <c r="V1723" s="2">
        <f>VLOOKUP($F1723,Experiment!$A$2:$U$90,MATCH(Results!V$1,Experiment!$A$1:$U$1,0),FALSE)</f>
        <v>4</v>
      </c>
      <c r="W1723" s="3">
        <f>VLOOKUP($F1723,Experiment!$A$2:$U$90,MATCH(Results!W$1,Experiment!$A$1:$U$1,0),FALSE)</f>
        <v>0.25</v>
      </c>
      <c r="X1723" s="3">
        <f>VLOOKUP($F1723,Experiment!$A$2:$U$90,MATCH(Results!X$1,Experiment!$A$1:$U$1,0),FALSE)</f>
        <v>0.75</v>
      </c>
      <c r="Y1723" s="2">
        <f>VLOOKUP($F1723,Experiment!$A$2:$U$90,MATCH(Results!Y$1,Experiment!$A$1:$U$1,0),FALSE)</f>
        <v>1</v>
      </c>
      <c r="Z1723" s="3">
        <f>VLOOKUP($F1723,Experiment!$A$2:$U$90,MATCH(Results!Z$1,Experiment!$A$1:$U$1,0),FALSE)</f>
        <v>0.25</v>
      </c>
      <c r="AA1723" s="3">
        <f>VLOOKUP($F1723,Experiment!$A$2:$U$90,MATCH(Results!AA$1,Experiment!$A$1:$U$1,0),FALSE)</f>
        <v>0.5</v>
      </c>
      <c r="AB1723" s="3">
        <f>VLOOKUP($F1723,Experiment!$A$2:$U$90,MATCH(Results!AB$1,Experiment!$A$1:$U$1,0),FALSE)</f>
        <v>0.375</v>
      </c>
      <c r="AC1723" s="3">
        <f>VLOOKUP($F1723,Experiment!$A$2:$U$90,MATCH(Results!AC$1,Experiment!$A$1:$U$1,0),FALSE)</f>
        <v>0.625</v>
      </c>
      <c r="AD1723" s="2">
        <f>VLOOKUP($F1723,Experiment!$A$2:$U$90,MATCH(Results!AD$1,Experiment!$A$1:$U$1,0),FALSE)</f>
        <v>2.5</v>
      </c>
      <c r="AE1723" s="2">
        <f>VLOOKUP($F1723,Experiment!$A$2:$U$90,MATCH(Results!AE$1,Experiment!$A$1:$U$1,0),FALSE)</f>
        <v>93.75</v>
      </c>
      <c r="AF1723" s="2">
        <f>VLOOKUP($F1723,Experiment!$A$2:$U$90,MATCH(Results!AF$1,Experiment!$A$1:$U$1,0),FALSE)</f>
        <v>9.6824583655185421</v>
      </c>
      <c r="AG1723" s="3">
        <f>VLOOKUP($F1723,Experiment!$A$2:$W$90,MATCH(Results!AG$1,Experiment!$A$1:$W$1,0),FALSE)</f>
        <v>1</v>
      </c>
      <c r="AH1723" s="3">
        <f>VLOOKUP($F1723,Experiment!$A$2:$W$90,MATCH(Results!AH$1,Experiment!$A$1:$W$1,0),FALSE)</f>
        <v>0.625</v>
      </c>
      <c r="AI1723" s="3">
        <f>VLOOKUP($F1723,Experiment!$A$2:$X$90,MATCH(Results!AI$1,Experiment!$A$1:$X$1,0),FALSE)</f>
        <v>0.375</v>
      </c>
      <c r="AJ1723" s="2">
        <f>Table1[[#This Row],[Gain]]^Table1[[#This Row],[θ]]</f>
        <v>7.693758934363303</v>
      </c>
      <c r="AK1723" s="2">
        <f>-Table1[[#This Row],[λ]]*-Table1[[#This Row],[Loss]]^Table1[[#This Row],[θ]]</f>
        <v>16.926269655599267</v>
      </c>
      <c r="AL1723" s="2">
        <f>Table1[[#This Row],[v_n_w_g]]-Table1[[#This Row],[v_n_w_l]]</f>
        <v>-9.2325107212359647</v>
      </c>
      <c r="AM1723" s="2">
        <f>IF(Table1[[#This Row],[diff_v]]&gt;=1,1,0)</f>
        <v>0</v>
      </c>
    </row>
    <row r="1724" spans="1:39" x14ac:dyDescent="0.3">
      <c r="A1724">
        <v>6</v>
      </c>
      <c r="B1724" t="s">
        <v>301</v>
      </c>
      <c r="C1724" s="22">
        <f>VLOOKUP(Table1[[#This Row],[Subject]],'Subject Profile'!$A$2:$E$8,4,FALSE)</f>
        <v>0.88613857459934653</v>
      </c>
      <c r="D1724" s="22">
        <f>VLOOKUP(Table1[[#This Row],[Subject]],'Subject Profile'!$A$2:$E$8,5,FALSE)</f>
        <v>-2.2000000000000002</v>
      </c>
      <c r="E1724" t="s">
        <v>111</v>
      </c>
      <c r="F1724" t="s">
        <v>93</v>
      </c>
      <c r="G1724" t="s">
        <v>5</v>
      </c>
      <c r="H1724">
        <f>IF(Table1[[#This Row],[decision]]="accept",1,0)</f>
        <v>0</v>
      </c>
      <c r="I1724">
        <v>0</v>
      </c>
      <c r="K1724">
        <v>1667790622</v>
      </c>
      <c r="L1724">
        <f>Table1[[#This Row],[time]]-K1723</f>
        <v>6</v>
      </c>
      <c r="M1724" t="str">
        <f>VLOOKUP($F1724,Experiment!$A$2:$U$90,MATCH(Results!M$1,Experiment!$A$1:$U$1,0)+1,FALSE)</f>
        <v>I</v>
      </c>
      <c r="N1724">
        <f>IF(Table1[[#This Row],[Impact]]="I",0,1)</f>
        <v>0</v>
      </c>
      <c r="O1724" s="2">
        <f>VLOOKUP($F1724,Experiment!$A$2:$U$90,MATCH(Results!O$1,Experiment!$A$1:$U$1,0),FALSE)</f>
        <v>-90</v>
      </c>
      <c r="P1724" s="3">
        <f>VLOOKUP($F1724,Experiment!$A$2:$U$90,MATCH(Results!P$1,Experiment!$A$1:$U$1,0),FALSE)</f>
        <v>0.5</v>
      </c>
      <c r="Q1724" s="2">
        <f>VLOOKUP($F1724,Experiment!$A$2:$U$90,MATCH(Results!Q$1,Experiment!$A$1:$U$1,0),FALSE)</f>
        <v>100</v>
      </c>
      <c r="R1724" s="3">
        <f>VLOOKUP($F1724,Experiment!$A$2:$U$90,MATCH(Results!R$1,Experiment!$A$1:$U$1,0),FALSE)</f>
        <v>0.5</v>
      </c>
      <c r="S1724" s="2">
        <f>VLOOKUP($F1724,Experiment!$A$2:$U$90,MATCH(Results!S$1,Experiment!$A$1:$U$1,0),FALSE)</f>
        <v>5</v>
      </c>
      <c r="T1724" s="2">
        <f>VLOOKUP($F1724,Experiment!$A$2:$U$90,MATCH(Results!T$1,Experiment!$A$1:$U$1,0),FALSE)</f>
        <v>9025</v>
      </c>
      <c r="U1724" s="2">
        <f>VLOOKUP($F1724,Experiment!$A$2:$U$90,MATCH(Results!U$1,Experiment!$A$1:$U$1,0),FALSE)</f>
        <v>95</v>
      </c>
      <c r="V1724" s="2">
        <f>VLOOKUP($F1724,Experiment!$A$2:$U$90,MATCH(Results!V$1,Experiment!$A$1:$U$1,0),FALSE)</f>
        <v>4</v>
      </c>
      <c r="W1724" s="3">
        <f>VLOOKUP($F1724,Experiment!$A$2:$U$90,MATCH(Results!W$1,Experiment!$A$1:$U$1,0),FALSE)</f>
        <v>0.25</v>
      </c>
      <c r="X1724" s="3">
        <f>VLOOKUP($F1724,Experiment!$A$2:$U$90,MATCH(Results!X$1,Experiment!$A$1:$U$1,0),FALSE)</f>
        <v>0.75</v>
      </c>
      <c r="Y1724" s="2">
        <f>VLOOKUP($F1724,Experiment!$A$2:$U$90,MATCH(Results!Y$1,Experiment!$A$1:$U$1,0),FALSE)</f>
        <v>1</v>
      </c>
      <c r="Z1724" s="3">
        <f>VLOOKUP($F1724,Experiment!$A$2:$U$90,MATCH(Results!Z$1,Experiment!$A$1:$U$1,0),FALSE)</f>
        <v>0.25</v>
      </c>
      <c r="AA1724" s="3">
        <f>VLOOKUP($F1724,Experiment!$A$2:$U$90,MATCH(Results!AA$1,Experiment!$A$1:$U$1,0),FALSE)</f>
        <v>0.5</v>
      </c>
      <c r="AB1724" s="3">
        <f>VLOOKUP($F1724,Experiment!$A$2:$U$90,MATCH(Results!AB$1,Experiment!$A$1:$U$1,0),FALSE)</f>
        <v>0.375</v>
      </c>
      <c r="AC1724" s="3">
        <f>VLOOKUP($F1724,Experiment!$A$2:$U$90,MATCH(Results!AC$1,Experiment!$A$1:$U$1,0),FALSE)</f>
        <v>0.625</v>
      </c>
      <c r="AD1724" s="2">
        <f>VLOOKUP($F1724,Experiment!$A$2:$U$90,MATCH(Results!AD$1,Experiment!$A$1:$U$1,0),FALSE)</f>
        <v>28.75</v>
      </c>
      <c r="AE1724" s="2">
        <f>VLOOKUP($F1724,Experiment!$A$2:$U$90,MATCH(Results!AE$1,Experiment!$A$1:$U$1,0),FALSE)</f>
        <v>8460.9375</v>
      </c>
      <c r="AF1724" s="2">
        <f>VLOOKUP($F1724,Experiment!$A$2:$U$90,MATCH(Results!AF$1,Experiment!$A$1:$U$1,0),FALSE)</f>
        <v>91.983354472426157</v>
      </c>
      <c r="AG1724" s="3">
        <f>VLOOKUP($F1724,Experiment!$A$2:$W$90,MATCH(Results!AG$1,Experiment!$A$1:$W$1,0),FALSE)</f>
        <v>1</v>
      </c>
      <c r="AH1724" s="3">
        <f>VLOOKUP($F1724,Experiment!$A$2:$W$90,MATCH(Results!AH$1,Experiment!$A$1:$W$1,0),FALSE)</f>
        <v>0.625</v>
      </c>
      <c r="AI1724" s="3">
        <f>VLOOKUP($F1724,Experiment!$A$2:$X$90,MATCH(Results!AI$1,Experiment!$A$1:$X$1,0),FALSE)</f>
        <v>0.375</v>
      </c>
      <c r="AJ1724" s="2">
        <f>Table1[[#This Row],[Gain]]^Table1[[#This Row],[θ]]</f>
        <v>59.193926540095148</v>
      </c>
      <c r="AK1724" s="2">
        <f>-Table1[[#This Row],[λ]]*-Table1[[#This Row],[Loss]]^Table1[[#This Row],[θ]]</f>
        <v>118.6184794423265</v>
      </c>
      <c r="AL1724" s="2">
        <f>Table1[[#This Row],[v_n_w_g]]-Table1[[#This Row],[v_n_w_l]]</f>
        <v>-59.424552902231355</v>
      </c>
      <c r="AM1724" s="2">
        <f>IF(Table1[[#This Row],[diff_v]]&gt;=1,1,0)</f>
        <v>0</v>
      </c>
    </row>
    <row r="1725" spans="1:39" x14ac:dyDescent="0.3">
      <c r="A1725">
        <v>7</v>
      </c>
      <c r="B1725" t="s">
        <v>301</v>
      </c>
      <c r="C1725" s="22">
        <f>VLOOKUP(Table1[[#This Row],[Subject]],'Subject Profile'!$A$2:$E$8,4,FALSE)</f>
        <v>0.88613857459934653</v>
      </c>
      <c r="D1725" s="22">
        <f>VLOOKUP(Table1[[#This Row],[Subject]],'Subject Profile'!$A$2:$E$8,5,FALSE)</f>
        <v>-2.2000000000000002</v>
      </c>
      <c r="E1725" t="s">
        <v>111</v>
      </c>
      <c r="F1725" t="s">
        <v>51</v>
      </c>
      <c r="G1725" t="s">
        <v>5</v>
      </c>
      <c r="H1725">
        <f>IF(Table1[[#This Row],[decision]]="accept",1,0)</f>
        <v>0</v>
      </c>
      <c r="I1725">
        <v>0</v>
      </c>
      <c r="K1725">
        <v>1667790625</v>
      </c>
      <c r="L1725">
        <f>Table1[[#This Row],[time]]-K1724</f>
        <v>3</v>
      </c>
      <c r="M1725" t="str">
        <f>VLOOKUP($F1725,Experiment!$A$2:$U$90,MATCH(Results!M$1,Experiment!$A$1:$U$1,0)+1,FALSE)</f>
        <v>I</v>
      </c>
      <c r="N1725">
        <f>IF(Table1[[#This Row],[Impact]]="I",0,1)</f>
        <v>0</v>
      </c>
      <c r="O1725" s="2">
        <f>VLOOKUP($F1725,Experiment!$A$2:$U$90,MATCH(Results!O$1,Experiment!$A$1:$U$1,0),FALSE)</f>
        <v>-90</v>
      </c>
      <c r="P1725" s="3">
        <f>VLOOKUP($F1725,Experiment!$A$2:$U$90,MATCH(Results!P$1,Experiment!$A$1:$U$1,0),FALSE)</f>
        <v>0.5</v>
      </c>
      <c r="Q1725" s="2">
        <f>VLOOKUP($F1725,Experiment!$A$2:$U$90,MATCH(Results!Q$1,Experiment!$A$1:$U$1,0),FALSE)</f>
        <v>80</v>
      </c>
      <c r="R1725" s="3">
        <f>VLOOKUP($F1725,Experiment!$A$2:$U$90,MATCH(Results!R$1,Experiment!$A$1:$U$1,0),FALSE)</f>
        <v>0.5</v>
      </c>
      <c r="S1725" s="2">
        <f>VLOOKUP($F1725,Experiment!$A$2:$U$90,MATCH(Results!S$1,Experiment!$A$1:$U$1,0),FALSE)</f>
        <v>-5</v>
      </c>
      <c r="T1725" s="2">
        <f>VLOOKUP($F1725,Experiment!$A$2:$U$90,MATCH(Results!T$1,Experiment!$A$1:$U$1,0),FALSE)</f>
        <v>7225</v>
      </c>
      <c r="U1725" s="2">
        <f>VLOOKUP($F1725,Experiment!$A$2:$U$90,MATCH(Results!U$1,Experiment!$A$1:$U$1,0),FALSE)</f>
        <v>85</v>
      </c>
      <c r="V1725" s="2">
        <f>VLOOKUP($F1725,Experiment!$A$2:$U$90,MATCH(Results!V$1,Experiment!$A$1:$U$1,0),FALSE)</f>
        <v>4</v>
      </c>
      <c r="W1725" s="3">
        <f>VLOOKUP($F1725,Experiment!$A$2:$U$90,MATCH(Results!W$1,Experiment!$A$1:$U$1,0),FALSE)</f>
        <v>0.25</v>
      </c>
      <c r="X1725" s="3">
        <f>VLOOKUP($F1725,Experiment!$A$2:$U$90,MATCH(Results!X$1,Experiment!$A$1:$U$1,0),FALSE)</f>
        <v>0.75</v>
      </c>
      <c r="Y1725" s="2">
        <f>VLOOKUP($F1725,Experiment!$A$2:$U$90,MATCH(Results!Y$1,Experiment!$A$1:$U$1,0),FALSE)</f>
        <v>1</v>
      </c>
      <c r="Z1725" s="3">
        <f>VLOOKUP($F1725,Experiment!$A$2:$U$90,MATCH(Results!Z$1,Experiment!$A$1:$U$1,0),FALSE)</f>
        <v>0.25</v>
      </c>
      <c r="AA1725" s="3">
        <f>VLOOKUP($F1725,Experiment!$A$2:$U$90,MATCH(Results!AA$1,Experiment!$A$1:$U$1,0),FALSE)</f>
        <v>0.5</v>
      </c>
      <c r="AB1725" s="3">
        <f>VLOOKUP($F1725,Experiment!$A$2:$U$90,MATCH(Results!AB$1,Experiment!$A$1:$U$1,0),FALSE)</f>
        <v>0.375</v>
      </c>
      <c r="AC1725" s="3">
        <f>VLOOKUP($F1725,Experiment!$A$2:$U$90,MATCH(Results!AC$1,Experiment!$A$1:$U$1,0),FALSE)</f>
        <v>0.625</v>
      </c>
      <c r="AD1725" s="2">
        <f>VLOOKUP($F1725,Experiment!$A$2:$U$90,MATCH(Results!AD$1,Experiment!$A$1:$U$1,0),FALSE)</f>
        <v>16.25</v>
      </c>
      <c r="AE1725" s="2">
        <f>VLOOKUP($F1725,Experiment!$A$2:$U$90,MATCH(Results!AE$1,Experiment!$A$1:$U$1,0),FALSE)</f>
        <v>6773.4375</v>
      </c>
      <c r="AF1725" s="2">
        <f>VLOOKUP($F1725,Experiment!$A$2:$U$90,MATCH(Results!AF$1,Experiment!$A$1:$U$1,0),FALSE)</f>
        <v>82.300896106907615</v>
      </c>
      <c r="AG1725" s="3">
        <f>VLOOKUP($F1725,Experiment!$A$2:$W$90,MATCH(Results!AG$1,Experiment!$A$1:$W$1,0),FALSE)</f>
        <v>1</v>
      </c>
      <c r="AH1725" s="3">
        <f>VLOOKUP($F1725,Experiment!$A$2:$W$90,MATCH(Results!AH$1,Experiment!$A$1:$W$1,0),FALSE)</f>
        <v>0.625</v>
      </c>
      <c r="AI1725" s="3">
        <f>VLOOKUP($F1725,Experiment!$A$2:$X$90,MATCH(Results!AI$1,Experiment!$A$1:$X$1,0),FALSE)</f>
        <v>0.375</v>
      </c>
      <c r="AJ1725" s="2">
        <f>Table1[[#This Row],[Gain]]^Table1[[#This Row],[θ]]</f>
        <v>48.573729325843161</v>
      </c>
      <c r="AK1725" s="2">
        <f>-Table1[[#This Row],[λ]]*-Table1[[#This Row],[Loss]]^Table1[[#This Row],[θ]]</f>
        <v>118.6184794423265</v>
      </c>
      <c r="AL1725" s="2">
        <f>Table1[[#This Row],[v_n_w_g]]-Table1[[#This Row],[v_n_w_l]]</f>
        <v>-70.044750116483343</v>
      </c>
      <c r="AM1725" s="2">
        <f>IF(Table1[[#This Row],[diff_v]]&gt;=1,1,0)</f>
        <v>0</v>
      </c>
    </row>
    <row r="1726" spans="1:39" x14ac:dyDescent="0.3">
      <c r="A1726">
        <v>8</v>
      </c>
      <c r="B1726" t="s">
        <v>301</v>
      </c>
      <c r="C1726" s="22">
        <f>VLOOKUP(Table1[[#This Row],[Subject]],'Subject Profile'!$A$2:$E$8,4,FALSE)</f>
        <v>0.88613857459934653</v>
      </c>
      <c r="D1726" s="22">
        <f>VLOOKUP(Table1[[#This Row],[Subject]],'Subject Profile'!$A$2:$E$8,5,FALSE)</f>
        <v>-2.2000000000000002</v>
      </c>
      <c r="E1726" t="s">
        <v>111</v>
      </c>
      <c r="F1726" t="s">
        <v>78</v>
      </c>
      <c r="G1726" t="s">
        <v>5</v>
      </c>
      <c r="H1726">
        <f>IF(Table1[[#This Row],[decision]]="accept",1,0)</f>
        <v>0</v>
      </c>
      <c r="I1726">
        <v>0</v>
      </c>
      <c r="K1726">
        <v>1667790628</v>
      </c>
      <c r="L1726">
        <f>Table1[[#This Row],[time]]-K1725</f>
        <v>3</v>
      </c>
      <c r="M1726" t="str">
        <f>VLOOKUP($F1726,Experiment!$A$2:$U$90,MATCH(Results!M$1,Experiment!$A$1:$U$1,0)+1,FALSE)</f>
        <v>G</v>
      </c>
      <c r="N1726">
        <f>IF(Table1[[#This Row],[Impact]]="I",0,1)</f>
        <v>1</v>
      </c>
      <c r="O1726" s="2">
        <f>VLOOKUP($F1726,Experiment!$A$2:$U$90,MATCH(Results!O$1,Experiment!$A$1:$U$1,0),FALSE)</f>
        <v>-90</v>
      </c>
      <c r="P1726" s="3">
        <f>VLOOKUP($F1726,Experiment!$A$2:$U$90,MATCH(Results!P$1,Experiment!$A$1:$U$1,0),FALSE)</f>
        <v>0.5</v>
      </c>
      <c r="Q1726" s="2">
        <f>VLOOKUP($F1726,Experiment!$A$2:$U$90,MATCH(Results!Q$1,Experiment!$A$1:$U$1,0),FALSE)</f>
        <v>80</v>
      </c>
      <c r="R1726" s="3">
        <f>VLOOKUP($F1726,Experiment!$A$2:$U$90,MATCH(Results!R$1,Experiment!$A$1:$U$1,0),FALSE)</f>
        <v>0.5</v>
      </c>
      <c r="S1726" s="2">
        <f>VLOOKUP($F1726,Experiment!$A$2:$U$90,MATCH(Results!S$1,Experiment!$A$1:$U$1,0),FALSE)</f>
        <v>-5</v>
      </c>
      <c r="T1726" s="2">
        <f>VLOOKUP($F1726,Experiment!$A$2:$U$90,MATCH(Results!T$1,Experiment!$A$1:$U$1,0),FALSE)</f>
        <v>7225</v>
      </c>
      <c r="U1726" s="2">
        <f>VLOOKUP($F1726,Experiment!$A$2:$U$90,MATCH(Results!U$1,Experiment!$A$1:$U$1,0),FALSE)</f>
        <v>85</v>
      </c>
      <c r="V1726" s="2">
        <f>VLOOKUP($F1726,Experiment!$A$2:$U$90,MATCH(Results!V$1,Experiment!$A$1:$U$1,0),FALSE)</f>
        <v>2</v>
      </c>
      <c r="W1726" s="3">
        <f>VLOOKUP($F1726,Experiment!$A$2:$U$90,MATCH(Results!W$1,Experiment!$A$1:$U$1,0),FALSE)</f>
        <v>0.25</v>
      </c>
      <c r="X1726" s="3">
        <f>VLOOKUP($F1726,Experiment!$A$2:$U$90,MATCH(Results!X$1,Experiment!$A$1:$U$1,0),FALSE)</f>
        <v>0.75</v>
      </c>
      <c r="Y1726" s="2">
        <f>VLOOKUP($F1726,Experiment!$A$2:$U$90,MATCH(Results!Y$1,Experiment!$A$1:$U$1,0),FALSE)</f>
        <v>2</v>
      </c>
      <c r="Z1726" s="3">
        <f>VLOOKUP($F1726,Experiment!$A$2:$U$90,MATCH(Results!Z$1,Experiment!$A$1:$U$1,0),FALSE)</f>
        <v>0.5</v>
      </c>
      <c r="AA1726" s="3">
        <f>VLOOKUP($F1726,Experiment!$A$2:$U$90,MATCH(Results!AA$1,Experiment!$A$1:$U$1,0),FALSE)</f>
        <v>0.25</v>
      </c>
      <c r="AB1726" s="3">
        <f>VLOOKUP($F1726,Experiment!$A$2:$U$90,MATCH(Results!AB$1,Experiment!$A$1:$U$1,0),FALSE)</f>
        <v>0.625</v>
      </c>
      <c r="AC1726" s="3">
        <f>VLOOKUP($F1726,Experiment!$A$2:$U$90,MATCH(Results!AC$1,Experiment!$A$1:$U$1,0),FALSE)</f>
        <v>0.375</v>
      </c>
      <c r="AD1726" s="2">
        <f>VLOOKUP($F1726,Experiment!$A$2:$U$90,MATCH(Results!AD$1,Experiment!$A$1:$U$1,0),FALSE)</f>
        <v>-26.25</v>
      </c>
      <c r="AE1726" s="2">
        <f>VLOOKUP($F1726,Experiment!$A$2:$U$90,MATCH(Results!AE$1,Experiment!$A$1:$U$1,0),FALSE)</f>
        <v>6773.4375</v>
      </c>
      <c r="AF1726" s="2">
        <f>VLOOKUP($F1726,Experiment!$A$2:$U$90,MATCH(Results!AF$1,Experiment!$A$1:$U$1,0),FALSE)</f>
        <v>82.300896106907615</v>
      </c>
      <c r="AG1726" s="3">
        <f>VLOOKUP($F1726,Experiment!$A$2:$W$90,MATCH(Results!AG$1,Experiment!$A$1:$W$1,0),FALSE)</f>
        <v>0.82730419370997643</v>
      </c>
      <c r="AH1726" s="3">
        <f>VLOOKUP($F1726,Experiment!$A$2:$W$90,MATCH(Results!AH$1,Experiment!$A$1:$W$1,0),FALSE)</f>
        <v>0.38648875795104182</v>
      </c>
      <c r="AI1726" s="3">
        <f>VLOOKUP($F1726,Experiment!$A$2:$X$90,MATCH(Results!AI$1,Experiment!$A$1:$X$1,0),FALSE)</f>
        <v>0.61351124204895813</v>
      </c>
      <c r="AJ1726" s="2">
        <f>Table1[[#This Row],[Gain]]^Table1[[#This Row],[θ]]</f>
        <v>48.573729325843161</v>
      </c>
      <c r="AK1726" s="2">
        <f>-Table1[[#This Row],[λ]]*-Table1[[#This Row],[Loss]]^Table1[[#This Row],[θ]]</f>
        <v>118.6184794423265</v>
      </c>
      <c r="AL1726" s="2">
        <f>Table1[[#This Row],[v_n_w_g]]-Table1[[#This Row],[v_n_w_l]]</f>
        <v>-70.044750116483343</v>
      </c>
      <c r="AM1726" s="2">
        <f>IF(Table1[[#This Row],[diff_v]]&gt;=1,1,0)</f>
        <v>0</v>
      </c>
    </row>
    <row r="1727" spans="1:39" x14ac:dyDescent="0.3">
      <c r="A1727">
        <v>9</v>
      </c>
      <c r="B1727" t="s">
        <v>301</v>
      </c>
      <c r="C1727" s="22">
        <f>VLOOKUP(Table1[[#This Row],[Subject]],'Subject Profile'!$A$2:$E$8,4,FALSE)</f>
        <v>0.88613857459934653</v>
      </c>
      <c r="D1727" s="22">
        <f>VLOOKUP(Table1[[#This Row],[Subject]],'Subject Profile'!$A$2:$E$8,5,FALSE)</f>
        <v>-2.2000000000000002</v>
      </c>
      <c r="E1727" t="s">
        <v>111</v>
      </c>
      <c r="F1727" t="s">
        <v>94</v>
      </c>
      <c r="G1727" t="s">
        <v>5</v>
      </c>
      <c r="H1727">
        <f>IF(Table1[[#This Row],[decision]]="accept",1,0)</f>
        <v>0</v>
      </c>
      <c r="I1727">
        <v>0</v>
      </c>
      <c r="K1727">
        <v>1667790633</v>
      </c>
      <c r="L1727">
        <f>Table1[[#This Row],[time]]-K1726</f>
        <v>5</v>
      </c>
      <c r="M1727" t="str">
        <f>VLOOKUP($F1727,Experiment!$A$2:$U$90,MATCH(Results!M$1,Experiment!$A$1:$U$1,0)+1,FALSE)</f>
        <v>I</v>
      </c>
      <c r="N1727">
        <f>IF(Table1[[#This Row],[Impact]]="I",0,1)</f>
        <v>0</v>
      </c>
      <c r="O1727" s="2">
        <f>VLOOKUP($F1727,Experiment!$A$2:$U$90,MATCH(Results!O$1,Experiment!$A$1:$U$1,0),FALSE)</f>
        <v>-90</v>
      </c>
      <c r="P1727" s="3">
        <f>VLOOKUP($F1727,Experiment!$A$2:$U$90,MATCH(Results!P$1,Experiment!$A$1:$U$1,0),FALSE)</f>
        <v>0.5</v>
      </c>
      <c r="Q1727" s="2">
        <f>VLOOKUP($F1727,Experiment!$A$2:$U$90,MATCH(Results!Q$1,Experiment!$A$1:$U$1,0),FALSE)</f>
        <v>90</v>
      </c>
      <c r="R1727" s="3">
        <f>VLOOKUP($F1727,Experiment!$A$2:$U$90,MATCH(Results!R$1,Experiment!$A$1:$U$1,0),FALSE)</f>
        <v>0.5</v>
      </c>
      <c r="S1727" s="2">
        <f>VLOOKUP($F1727,Experiment!$A$2:$U$90,MATCH(Results!S$1,Experiment!$A$1:$U$1,0),FALSE)</f>
        <v>0</v>
      </c>
      <c r="T1727" s="2">
        <f>VLOOKUP($F1727,Experiment!$A$2:$U$90,MATCH(Results!T$1,Experiment!$A$1:$U$1,0),FALSE)</f>
        <v>8100</v>
      </c>
      <c r="U1727" s="2">
        <f>VLOOKUP($F1727,Experiment!$A$2:$U$90,MATCH(Results!U$1,Experiment!$A$1:$U$1,0),FALSE)</f>
        <v>90</v>
      </c>
      <c r="V1727" s="2">
        <f>VLOOKUP($F1727,Experiment!$A$2:$U$90,MATCH(Results!V$1,Experiment!$A$1:$U$1,0),FALSE)</f>
        <v>2</v>
      </c>
      <c r="W1727" s="3">
        <f>VLOOKUP($F1727,Experiment!$A$2:$U$90,MATCH(Results!W$1,Experiment!$A$1:$U$1,0),FALSE)</f>
        <v>0.25</v>
      </c>
      <c r="X1727" s="3">
        <f>VLOOKUP($F1727,Experiment!$A$2:$U$90,MATCH(Results!X$1,Experiment!$A$1:$U$1,0),FALSE)</f>
        <v>0.75</v>
      </c>
      <c r="Y1727" s="2">
        <f>VLOOKUP($F1727,Experiment!$A$2:$U$90,MATCH(Results!Y$1,Experiment!$A$1:$U$1,0),FALSE)</f>
        <v>2</v>
      </c>
      <c r="Z1727" s="3">
        <f>VLOOKUP($F1727,Experiment!$A$2:$U$90,MATCH(Results!Z$1,Experiment!$A$1:$U$1,0),FALSE)</f>
        <v>0.5</v>
      </c>
      <c r="AA1727" s="3">
        <f>VLOOKUP($F1727,Experiment!$A$2:$U$90,MATCH(Results!AA$1,Experiment!$A$1:$U$1,0),FALSE)</f>
        <v>0.25</v>
      </c>
      <c r="AB1727" s="3">
        <f>VLOOKUP($F1727,Experiment!$A$2:$U$90,MATCH(Results!AB$1,Experiment!$A$1:$U$1,0),FALSE)</f>
        <v>0.625</v>
      </c>
      <c r="AC1727" s="3">
        <f>VLOOKUP($F1727,Experiment!$A$2:$U$90,MATCH(Results!AC$1,Experiment!$A$1:$U$1,0),FALSE)</f>
        <v>0.375</v>
      </c>
      <c r="AD1727" s="2">
        <f>VLOOKUP($F1727,Experiment!$A$2:$U$90,MATCH(Results!AD$1,Experiment!$A$1:$U$1,0),FALSE)</f>
        <v>-22.5</v>
      </c>
      <c r="AE1727" s="2">
        <f>VLOOKUP($F1727,Experiment!$A$2:$U$90,MATCH(Results!AE$1,Experiment!$A$1:$U$1,0),FALSE)</f>
        <v>7593.75</v>
      </c>
      <c r="AF1727" s="2">
        <f>VLOOKUP($F1727,Experiment!$A$2:$U$90,MATCH(Results!AF$1,Experiment!$A$1:$U$1,0),FALSE)</f>
        <v>87.142125289666879</v>
      </c>
      <c r="AG1727" s="3">
        <f>VLOOKUP($F1727,Experiment!$A$2:$W$90,MATCH(Results!AG$1,Experiment!$A$1:$W$1,0),FALSE)</f>
        <v>0.82730419370997643</v>
      </c>
      <c r="AH1727" s="3">
        <f>VLOOKUP($F1727,Experiment!$A$2:$W$90,MATCH(Results!AH$1,Experiment!$A$1:$W$1,0),FALSE)</f>
        <v>0.38648875795104182</v>
      </c>
      <c r="AI1727" s="3">
        <f>VLOOKUP($F1727,Experiment!$A$2:$X$90,MATCH(Results!AI$1,Experiment!$A$1:$X$1,0),FALSE)</f>
        <v>0.61351124204895813</v>
      </c>
      <c r="AJ1727" s="2">
        <f>Table1[[#This Row],[Gain]]^Table1[[#This Row],[θ]]</f>
        <v>53.917490655602954</v>
      </c>
      <c r="AK1727" s="2">
        <f>-Table1[[#This Row],[λ]]*-Table1[[#This Row],[Loss]]^Table1[[#This Row],[θ]]</f>
        <v>118.6184794423265</v>
      </c>
      <c r="AL1727" s="2">
        <f>Table1[[#This Row],[v_n_w_g]]-Table1[[#This Row],[v_n_w_l]]</f>
        <v>-64.700988786723542</v>
      </c>
      <c r="AM1727" s="2">
        <f>IF(Table1[[#This Row],[diff_v]]&gt;=1,1,0)</f>
        <v>0</v>
      </c>
    </row>
    <row r="1728" spans="1:39" x14ac:dyDescent="0.3">
      <c r="A1728">
        <v>10</v>
      </c>
      <c r="B1728" t="s">
        <v>301</v>
      </c>
      <c r="C1728" s="22">
        <f>VLOOKUP(Table1[[#This Row],[Subject]],'Subject Profile'!$A$2:$E$8,4,FALSE)</f>
        <v>0.88613857459934653</v>
      </c>
      <c r="D1728" s="22">
        <f>VLOOKUP(Table1[[#This Row],[Subject]],'Subject Profile'!$A$2:$E$8,5,FALSE)</f>
        <v>-2.2000000000000002</v>
      </c>
      <c r="E1728" t="s">
        <v>111</v>
      </c>
      <c r="F1728" t="s">
        <v>100</v>
      </c>
      <c r="G1728" t="s">
        <v>5</v>
      </c>
      <c r="H1728">
        <f>IF(Table1[[#This Row],[decision]]="accept",1,0)</f>
        <v>0</v>
      </c>
      <c r="I1728">
        <v>0</v>
      </c>
      <c r="K1728">
        <v>1667790636</v>
      </c>
      <c r="L1728">
        <f>Table1[[#This Row],[time]]-K1727</f>
        <v>3</v>
      </c>
      <c r="M1728" t="str">
        <f>VLOOKUP($F1728,Experiment!$A$2:$U$90,MATCH(Results!M$1,Experiment!$A$1:$U$1,0)+1,FALSE)</f>
        <v>I</v>
      </c>
      <c r="N1728">
        <f>IF(Table1[[#This Row],[Impact]]="I",0,1)</f>
        <v>0</v>
      </c>
      <c r="O1728" s="2">
        <f>VLOOKUP($F1728,Experiment!$A$2:$U$90,MATCH(Results!O$1,Experiment!$A$1:$U$1,0),FALSE)</f>
        <v>-50</v>
      </c>
      <c r="P1728" s="3">
        <f>VLOOKUP($F1728,Experiment!$A$2:$U$90,MATCH(Results!P$1,Experiment!$A$1:$U$1,0),FALSE)</f>
        <v>0.5</v>
      </c>
      <c r="Q1728" s="2">
        <f>VLOOKUP($F1728,Experiment!$A$2:$U$90,MATCH(Results!Q$1,Experiment!$A$1:$U$1,0),FALSE)</f>
        <v>50</v>
      </c>
      <c r="R1728" s="3">
        <f>VLOOKUP($F1728,Experiment!$A$2:$U$90,MATCH(Results!R$1,Experiment!$A$1:$U$1,0),FALSE)</f>
        <v>0.5</v>
      </c>
      <c r="S1728" s="2">
        <f>VLOOKUP($F1728,Experiment!$A$2:$U$90,MATCH(Results!S$1,Experiment!$A$1:$U$1,0),FALSE)</f>
        <v>0</v>
      </c>
      <c r="T1728" s="2">
        <f>VLOOKUP($F1728,Experiment!$A$2:$U$90,MATCH(Results!T$1,Experiment!$A$1:$U$1,0),FALSE)</f>
        <v>2500</v>
      </c>
      <c r="U1728" s="2">
        <f>VLOOKUP($F1728,Experiment!$A$2:$U$90,MATCH(Results!U$1,Experiment!$A$1:$U$1,0),FALSE)</f>
        <v>50</v>
      </c>
      <c r="V1728" s="2">
        <f>VLOOKUP($F1728,Experiment!$A$2:$U$90,MATCH(Results!V$1,Experiment!$A$1:$U$1,0),FALSE)</f>
        <v>2</v>
      </c>
      <c r="W1728" s="3">
        <f>VLOOKUP($F1728,Experiment!$A$2:$U$90,MATCH(Results!W$1,Experiment!$A$1:$U$1,0),FALSE)</f>
        <v>0.25</v>
      </c>
      <c r="X1728" s="3">
        <f>VLOOKUP($F1728,Experiment!$A$2:$U$90,MATCH(Results!X$1,Experiment!$A$1:$U$1,0),FALSE)</f>
        <v>0.75</v>
      </c>
      <c r="Y1728" s="2">
        <f>VLOOKUP($F1728,Experiment!$A$2:$U$90,MATCH(Results!Y$1,Experiment!$A$1:$U$1,0),FALSE)</f>
        <v>2</v>
      </c>
      <c r="Z1728" s="3">
        <f>VLOOKUP($F1728,Experiment!$A$2:$U$90,MATCH(Results!Z$1,Experiment!$A$1:$U$1,0),FALSE)</f>
        <v>0.5</v>
      </c>
      <c r="AA1728" s="3">
        <f>VLOOKUP($F1728,Experiment!$A$2:$U$90,MATCH(Results!AA$1,Experiment!$A$1:$U$1,0),FALSE)</f>
        <v>0.25</v>
      </c>
      <c r="AB1728" s="3">
        <f>VLOOKUP($F1728,Experiment!$A$2:$U$90,MATCH(Results!AB$1,Experiment!$A$1:$U$1,0),FALSE)</f>
        <v>0.625</v>
      </c>
      <c r="AC1728" s="3">
        <f>VLOOKUP($F1728,Experiment!$A$2:$U$90,MATCH(Results!AC$1,Experiment!$A$1:$U$1,0),FALSE)</f>
        <v>0.375</v>
      </c>
      <c r="AD1728" s="2">
        <f>VLOOKUP($F1728,Experiment!$A$2:$U$90,MATCH(Results!AD$1,Experiment!$A$1:$U$1,0),FALSE)</f>
        <v>-12.5</v>
      </c>
      <c r="AE1728" s="2">
        <f>VLOOKUP($F1728,Experiment!$A$2:$U$90,MATCH(Results!AE$1,Experiment!$A$1:$U$1,0),FALSE)</f>
        <v>2343.75</v>
      </c>
      <c r="AF1728" s="2">
        <f>VLOOKUP($F1728,Experiment!$A$2:$U$90,MATCH(Results!AF$1,Experiment!$A$1:$U$1,0),FALSE)</f>
        <v>48.412291827592711</v>
      </c>
      <c r="AG1728" s="3">
        <f>VLOOKUP($F1728,Experiment!$A$2:$W$90,MATCH(Results!AG$1,Experiment!$A$1:$W$1,0),FALSE)</f>
        <v>0.82730419370997643</v>
      </c>
      <c r="AH1728" s="3">
        <f>VLOOKUP($F1728,Experiment!$A$2:$W$90,MATCH(Results!AH$1,Experiment!$A$1:$W$1,0),FALSE)</f>
        <v>0.38648875795104182</v>
      </c>
      <c r="AI1728" s="3">
        <f>VLOOKUP($F1728,Experiment!$A$2:$X$90,MATCH(Results!AI$1,Experiment!$A$1:$X$1,0),FALSE)</f>
        <v>0.61351124204895813</v>
      </c>
      <c r="AJ1728" s="2">
        <f>Table1[[#This Row],[Gain]]^Table1[[#This Row],[θ]]</f>
        <v>32.027486583090457</v>
      </c>
      <c r="AK1728" s="2">
        <f>-Table1[[#This Row],[λ]]*-Table1[[#This Row],[Loss]]^Table1[[#This Row],[θ]]</f>
        <v>70.46047048279901</v>
      </c>
      <c r="AL1728" s="2">
        <f>Table1[[#This Row],[v_n_w_g]]-Table1[[#This Row],[v_n_w_l]]</f>
        <v>-38.432983899708553</v>
      </c>
      <c r="AM1728" s="2">
        <f>IF(Table1[[#This Row],[diff_v]]&gt;=1,1,0)</f>
        <v>0</v>
      </c>
    </row>
    <row r="1729" spans="1:39" x14ac:dyDescent="0.3">
      <c r="A1729">
        <v>11</v>
      </c>
      <c r="B1729" t="s">
        <v>301</v>
      </c>
      <c r="C1729" s="22">
        <f>VLOOKUP(Table1[[#This Row],[Subject]],'Subject Profile'!$A$2:$E$8,4,FALSE)</f>
        <v>0.88613857459934653</v>
      </c>
      <c r="D1729" s="22">
        <f>VLOOKUP(Table1[[#This Row],[Subject]],'Subject Profile'!$A$2:$E$8,5,FALSE)</f>
        <v>-2.2000000000000002</v>
      </c>
      <c r="E1729" t="s">
        <v>111</v>
      </c>
      <c r="F1729" t="s">
        <v>76</v>
      </c>
      <c r="G1729" t="s">
        <v>7</v>
      </c>
      <c r="H1729">
        <f>IF(Table1[[#This Row],[decision]]="accept",1,0)</f>
        <v>1</v>
      </c>
      <c r="I1729">
        <v>-90</v>
      </c>
      <c r="K1729">
        <v>1667790641</v>
      </c>
      <c r="L1729">
        <f>Table1[[#This Row],[time]]-K1728</f>
        <v>5</v>
      </c>
      <c r="M1729" t="str">
        <f>VLOOKUP($F1729,Experiment!$A$2:$U$90,MATCH(Results!M$1,Experiment!$A$1:$U$1,0)+1,FALSE)</f>
        <v>G</v>
      </c>
      <c r="N1729">
        <f>IF(Table1[[#This Row],[Impact]]="I",0,1)</f>
        <v>1</v>
      </c>
      <c r="O1729" s="2">
        <f>VLOOKUP($F1729,Experiment!$A$2:$U$90,MATCH(Results!O$1,Experiment!$A$1:$U$1,0),FALSE)</f>
        <v>-90</v>
      </c>
      <c r="P1729" s="3">
        <f>VLOOKUP($F1729,Experiment!$A$2:$U$90,MATCH(Results!P$1,Experiment!$A$1:$U$1,0),FALSE)</f>
        <v>0.5</v>
      </c>
      <c r="Q1729" s="2">
        <f>VLOOKUP($F1729,Experiment!$A$2:$U$90,MATCH(Results!Q$1,Experiment!$A$1:$U$1,0),FALSE)</f>
        <v>180</v>
      </c>
      <c r="R1729" s="3">
        <f>VLOOKUP($F1729,Experiment!$A$2:$U$90,MATCH(Results!R$1,Experiment!$A$1:$U$1,0),FALSE)</f>
        <v>0.5</v>
      </c>
      <c r="S1729" s="2">
        <f>VLOOKUP($F1729,Experiment!$A$2:$U$90,MATCH(Results!S$1,Experiment!$A$1:$U$1,0),FALSE)</f>
        <v>45</v>
      </c>
      <c r="T1729" s="2">
        <f>VLOOKUP($F1729,Experiment!$A$2:$U$90,MATCH(Results!T$1,Experiment!$A$1:$U$1,0),FALSE)</f>
        <v>18225</v>
      </c>
      <c r="U1729" s="2">
        <f>VLOOKUP($F1729,Experiment!$A$2:$U$90,MATCH(Results!U$1,Experiment!$A$1:$U$1,0),FALSE)</f>
        <v>135</v>
      </c>
      <c r="V1729" s="2">
        <f>VLOOKUP($F1729,Experiment!$A$2:$U$90,MATCH(Results!V$1,Experiment!$A$1:$U$1,0),FALSE)</f>
        <v>2</v>
      </c>
      <c r="W1729" s="3">
        <f>VLOOKUP($F1729,Experiment!$A$2:$U$90,MATCH(Results!W$1,Experiment!$A$1:$U$1,0),FALSE)</f>
        <v>0.25</v>
      </c>
      <c r="X1729" s="3">
        <f>VLOOKUP($F1729,Experiment!$A$2:$U$90,MATCH(Results!X$1,Experiment!$A$1:$U$1,0),FALSE)</f>
        <v>0.75</v>
      </c>
      <c r="Y1729" s="2">
        <f>VLOOKUP($F1729,Experiment!$A$2:$U$90,MATCH(Results!Y$1,Experiment!$A$1:$U$1,0),FALSE)</f>
        <v>2</v>
      </c>
      <c r="Z1729" s="3">
        <f>VLOOKUP($F1729,Experiment!$A$2:$U$90,MATCH(Results!Z$1,Experiment!$A$1:$U$1,0),FALSE)</f>
        <v>0.5</v>
      </c>
      <c r="AA1729" s="3">
        <f>VLOOKUP($F1729,Experiment!$A$2:$U$90,MATCH(Results!AA$1,Experiment!$A$1:$U$1,0),FALSE)</f>
        <v>0.25</v>
      </c>
      <c r="AB1729" s="3">
        <f>VLOOKUP($F1729,Experiment!$A$2:$U$90,MATCH(Results!AB$1,Experiment!$A$1:$U$1,0),FALSE)</f>
        <v>0.625</v>
      </c>
      <c r="AC1729" s="3">
        <f>VLOOKUP($F1729,Experiment!$A$2:$U$90,MATCH(Results!AC$1,Experiment!$A$1:$U$1,0),FALSE)</f>
        <v>0.375</v>
      </c>
      <c r="AD1729" s="2">
        <f>VLOOKUP($F1729,Experiment!$A$2:$U$90,MATCH(Results!AD$1,Experiment!$A$1:$U$1,0),FALSE)</f>
        <v>11.25</v>
      </c>
      <c r="AE1729" s="2">
        <f>VLOOKUP($F1729,Experiment!$A$2:$U$90,MATCH(Results!AE$1,Experiment!$A$1:$U$1,0),FALSE)</f>
        <v>17085.9375</v>
      </c>
      <c r="AF1729" s="2">
        <f>VLOOKUP($F1729,Experiment!$A$2:$U$90,MATCH(Results!AF$1,Experiment!$A$1:$U$1,0),FALSE)</f>
        <v>130.71318793450033</v>
      </c>
      <c r="AG1729" s="3">
        <f>VLOOKUP($F1729,Experiment!$A$2:$W$90,MATCH(Results!AG$1,Experiment!$A$1:$W$1,0),FALSE)</f>
        <v>0.82730419370997643</v>
      </c>
      <c r="AH1729" s="3">
        <f>VLOOKUP($F1729,Experiment!$A$2:$W$90,MATCH(Results!AH$1,Experiment!$A$1:$W$1,0),FALSE)</f>
        <v>0.38648875795104182</v>
      </c>
      <c r="AI1729" s="3">
        <f>VLOOKUP($F1729,Experiment!$A$2:$X$90,MATCH(Results!AI$1,Experiment!$A$1:$X$1,0),FALSE)</f>
        <v>0.61351124204895813</v>
      </c>
      <c r="AJ1729" s="2">
        <f>Table1[[#This Row],[Gain]]^Table1[[#This Row],[θ]]</f>
        <v>99.651528158912399</v>
      </c>
      <c r="AK1729" s="2">
        <f>-Table1[[#This Row],[λ]]*-Table1[[#This Row],[Loss]]^Table1[[#This Row],[θ]]</f>
        <v>118.6184794423265</v>
      </c>
      <c r="AL1729" s="2">
        <f>Table1[[#This Row],[v_n_w_g]]-Table1[[#This Row],[v_n_w_l]]</f>
        <v>-18.966951283414105</v>
      </c>
      <c r="AM1729" s="2">
        <f>IF(Table1[[#This Row],[diff_v]]&gt;=1,1,0)</f>
        <v>0</v>
      </c>
    </row>
    <row r="1730" spans="1:39" x14ac:dyDescent="0.3">
      <c r="A1730">
        <v>12</v>
      </c>
      <c r="B1730" t="s">
        <v>301</v>
      </c>
      <c r="C1730" s="22">
        <f>VLOOKUP(Table1[[#This Row],[Subject]],'Subject Profile'!$A$2:$E$8,4,FALSE)</f>
        <v>0.88613857459934653</v>
      </c>
      <c r="D1730" s="22">
        <f>VLOOKUP(Table1[[#This Row],[Subject]],'Subject Profile'!$A$2:$E$8,5,FALSE)</f>
        <v>-2.2000000000000002</v>
      </c>
      <c r="E1730" t="s">
        <v>111</v>
      </c>
      <c r="F1730" t="s">
        <v>67</v>
      </c>
      <c r="G1730" t="s">
        <v>7</v>
      </c>
      <c r="H1730">
        <f>IF(Table1[[#This Row],[decision]]="accept",1,0)</f>
        <v>1</v>
      </c>
      <c r="I1730">
        <v>-10</v>
      </c>
      <c r="K1730">
        <v>1667790646</v>
      </c>
      <c r="L1730">
        <f>Table1[[#This Row],[time]]-K1729</f>
        <v>5</v>
      </c>
      <c r="M1730" t="str">
        <f>VLOOKUP($F1730,Experiment!$A$2:$U$90,MATCH(Results!M$1,Experiment!$A$1:$U$1,0)+1,FALSE)</f>
        <v>I</v>
      </c>
      <c r="N1730">
        <f>IF(Table1[[#This Row],[Impact]]="I",0,1)</f>
        <v>0</v>
      </c>
      <c r="O1730" s="2">
        <f>VLOOKUP($F1730,Experiment!$A$2:$U$90,MATCH(Results!O$1,Experiment!$A$1:$U$1,0),FALSE)</f>
        <v>-10</v>
      </c>
      <c r="P1730" s="3">
        <f>VLOOKUP($F1730,Experiment!$A$2:$U$90,MATCH(Results!P$1,Experiment!$A$1:$U$1,0),FALSE)</f>
        <v>0.5</v>
      </c>
      <c r="Q1730" s="2">
        <f>VLOOKUP($F1730,Experiment!$A$2:$U$90,MATCH(Results!Q$1,Experiment!$A$1:$U$1,0),FALSE)</f>
        <v>20</v>
      </c>
      <c r="R1730" s="3">
        <f>VLOOKUP($F1730,Experiment!$A$2:$U$90,MATCH(Results!R$1,Experiment!$A$1:$U$1,0),FALSE)</f>
        <v>0.5</v>
      </c>
      <c r="S1730" s="2">
        <f>VLOOKUP($F1730,Experiment!$A$2:$U$90,MATCH(Results!S$1,Experiment!$A$1:$U$1,0),FALSE)</f>
        <v>5</v>
      </c>
      <c r="T1730" s="2">
        <f>VLOOKUP($F1730,Experiment!$A$2:$U$90,MATCH(Results!T$1,Experiment!$A$1:$U$1,0),FALSE)</f>
        <v>225</v>
      </c>
      <c r="U1730" s="2">
        <f>VLOOKUP($F1730,Experiment!$A$2:$U$90,MATCH(Results!U$1,Experiment!$A$1:$U$1,0),FALSE)</f>
        <v>15</v>
      </c>
      <c r="V1730" s="2">
        <f>VLOOKUP($F1730,Experiment!$A$2:$U$90,MATCH(Results!V$1,Experiment!$A$1:$U$1,0),FALSE)</f>
        <v>4</v>
      </c>
      <c r="W1730" s="3">
        <f>VLOOKUP($F1730,Experiment!$A$2:$U$90,MATCH(Results!W$1,Experiment!$A$1:$U$1,0),FALSE)</f>
        <v>0.25</v>
      </c>
      <c r="X1730" s="3">
        <f>VLOOKUP($F1730,Experiment!$A$2:$U$90,MATCH(Results!X$1,Experiment!$A$1:$U$1,0),FALSE)</f>
        <v>0.75</v>
      </c>
      <c r="Y1730" s="2">
        <f>VLOOKUP($F1730,Experiment!$A$2:$U$90,MATCH(Results!Y$1,Experiment!$A$1:$U$1,0),FALSE)</f>
        <v>2</v>
      </c>
      <c r="Z1730" s="3">
        <f>VLOOKUP($F1730,Experiment!$A$2:$U$90,MATCH(Results!Z$1,Experiment!$A$1:$U$1,0),FALSE)</f>
        <v>0.5</v>
      </c>
      <c r="AA1730" s="3">
        <f>VLOOKUP($F1730,Experiment!$A$2:$U$90,MATCH(Results!AA$1,Experiment!$A$1:$U$1,0),FALSE)</f>
        <v>0.25</v>
      </c>
      <c r="AB1730" s="3">
        <f>VLOOKUP($F1730,Experiment!$A$2:$U$90,MATCH(Results!AB$1,Experiment!$A$1:$U$1,0),FALSE)</f>
        <v>0.625</v>
      </c>
      <c r="AC1730" s="3">
        <f>VLOOKUP($F1730,Experiment!$A$2:$U$90,MATCH(Results!AC$1,Experiment!$A$1:$U$1,0),FALSE)</f>
        <v>0.375</v>
      </c>
      <c r="AD1730" s="2">
        <f>VLOOKUP($F1730,Experiment!$A$2:$U$90,MATCH(Results!AD$1,Experiment!$A$1:$U$1,0),FALSE)</f>
        <v>1.25</v>
      </c>
      <c r="AE1730" s="2">
        <f>VLOOKUP($F1730,Experiment!$A$2:$U$90,MATCH(Results!AE$1,Experiment!$A$1:$U$1,0),FALSE)</f>
        <v>210.9375</v>
      </c>
      <c r="AF1730" s="2">
        <f>VLOOKUP($F1730,Experiment!$A$2:$U$90,MATCH(Results!AF$1,Experiment!$A$1:$U$1,0),FALSE)</f>
        <v>14.523687548277813</v>
      </c>
      <c r="AG1730" s="3">
        <f>VLOOKUP($F1730,Experiment!$A$2:$W$90,MATCH(Results!AG$1,Experiment!$A$1:$W$1,0),FALSE)</f>
        <v>0.82730419370997643</v>
      </c>
      <c r="AH1730" s="3">
        <f>VLOOKUP($F1730,Experiment!$A$2:$W$90,MATCH(Results!AH$1,Experiment!$A$1:$W$1,0),FALSE)</f>
        <v>0.38648875795104182</v>
      </c>
      <c r="AI1730" s="3">
        <f>VLOOKUP($F1730,Experiment!$A$2:$X$90,MATCH(Results!AI$1,Experiment!$A$1:$X$1,0),FALSE)</f>
        <v>0.61351124204895813</v>
      </c>
      <c r="AJ1730" s="2">
        <f>Table1[[#This Row],[Gain]]^Table1[[#This Row],[θ]]</f>
        <v>14.219779625740344</v>
      </c>
      <c r="AK1730" s="2">
        <f>-Table1[[#This Row],[λ]]*-Table1[[#This Row],[Loss]]^Table1[[#This Row],[θ]]</f>
        <v>16.926269655599267</v>
      </c>
      <c r="AL1730" s="2">
        <f>Table1[[#This Row],[v_n_w_g]]-Table1[[#This Row],[v_n_w_l]]</f>
        <v>-2.706490029858923</v>
      </c>
      <c r="AM1730" s="2">
        <f>IF(Table1[[#This Row],[diff_v]]&gt;=1,1,0)</f>
        <v>0</v>
      </c>
    </row>
    <row r="1731" spans="1:39" x14ac:dyDescent="0.3">
      <c r="A1731">
        <v>13</v>
      </c>
      <c r="B1731" t="s">
        <v>301</v>
      </c>
      <c r="C1731" s="22">
        <f>VLOOKUP(Table1[[#This Row],[Subject]],'Subject Profile'!$A$2:$E$8,4,FALSE)</f>
        <v>0.88613857459934653</v>
      </c>
      <c r="D1731" s="22">
        <f>VLOOKUP(Table1[[#This Row],[Subject]],'Subject Profile'!$A$2:$E$8,5,FALSE)</f>
        <v>-2.2000000000000002</v>
      </c>
      <c r="E1731" t="s">
        <v>111</v>
      </c>
      <c r="F1731" t="s">
        <v>63</v>
      </c>
      <c r="G1731" t="s">
        <v>7</v>
      </c>
      <c r="H1731">
        <f>IF(Table1[[#This Row],[decision]]="accept",1,0)</f>
        <v>1</v>
      </c>
      <c r="I1731">
        <v>60</v>
      </c>
      <c r="K1731">
        <v>1667790652</v>
      </c>
      <c r="L1731">
        <f>Table1[[#This Row],[time]]-K1730</f>
        <v>6</v>
      </c>
      <c r="M1731" t="str">
        <f>VLOOKUP($F1731,Experiment!$A$2:$U$90,MATCH(Results!M$1,Experiment!$A$1:$U$1,0)+1,FALSE)</f>
        <v>I</v>
      </c>
      <c r="N1731">
        <f>IF(Table1[[#This Row],[Impact]]="I",0,1)</f>
        <v>0</v>
      </c>
      <c r="O1731" s="2">
        <f>VLOOKUP($F1731,Experiment!$A$2:$U$90,MATCH(Results!O$1,Experiment!$A$1:$U$1,0),FALSE)</f>
        <v>-50</v>
      </c>
      <c r="P1731" s="3">
        <f>VLOOKUP($F1731,Experiment!$A$2:$U$90,MATCH(Results!P$1,Experiment!$A$1:$U$1,0),FALSE)</f>
        <v>0.5</v>
      </c>
      <c r="Q1731" s="2">
        <f>VLOOKUP($F1731,Experiment!$A$2:$U$90,MATCH(Results!Q$1,Experiment!$A$1:$U$1,0),FALSE)</f>
        <v>60</v>
      </c>
      <c r="R1731" s="3">
        <f>VLOOKUP($F1731,Experiment!$A$2:$U$90,MATCH(Results!R$1,Experiment!$A$1:$U$1,0),FALSE)</f>
        <v>0.5</v>
      </c>
      <c r="S1731" s="2">
        <f>VLOOKUP($F1731,Experiment!$A$2:$U$90,MATCH(Results!S$1,Experiment!$A$1:$U$1,0),FALSE)</f>
        <v>5</v>
      </c>
      <c r="T1731" s="2">
        <f>VLOOKUP($F1731,Experiment!$A$2:$U$90,MATCH(Results!T$1,Experiment!$A$1:$U$1,0),FALSE)</f>
        <v>3025</v>
      </c>
      <c r="U1731" s="2">
        <f>VLOOKUP($F1731,Experiment!$A$2:$U$90,MATCH(Results!U$1,Experiment!$A$1:$U$1,0),FALSE)</f>
        <v>55</v>
      </c>
      <c r="V1731" s="2">
        <f>VLOOKUP($F1731,Experiment!$A$2:$U$90,MATCH(Results!V$1,Experiment!$A$1:$U$1,0),FALSE)</f>
        <v>4</v>
      </c>
      <c r="W1731" s="3">
        <f>VLOOKUP($F1731,Experiment!$A$2:$U$90,MATCH(Results!W$1,Experiment!$A$1:$U$1,0),FALSE)</f>
        <v>0.25</v>
      </c>
      <c r="X1731" s="3">
        <f>VLOOKUP($F1731,Experiment!$A$2:$U$90,MATCH(Results!X$1,Experiment!$A$1:$U$1,0),FALSE)</f>
        <v>0.75</v>
      </c>
      <c r="Y1731" s="2">
        <f>VLOOKUP($F1731,Experiment!$A$2:$U$90,MATCH(Results!Y$1,Experiment!$A$1:$U$1,0),FALSE)</f>
        <v>2</v>
      </c>
      <c r="Z1731" s="3">
        <f>VLOOKUP($F1731,Experiment!$A$2:$U$90,MATCH(Results!Z$1,Experiment!$A$1:$U$1,0),FALSE)</f>
        <v>0.5</v>
      </c>
      <c r="AA1731" s="3">
        <f>VLOOKUP($F1731,Experiment!$A$2:$U$90,MATCH(Results!AA$1,Experiment!$A$1:$U$1,0),FALSE)</f>
        <v>0.25</v>
      </c>
      <c r="AB1731" s="3">
        <f>VLOOKUP($F1731,Experiment!$A$2:$U$90,MATCH(Results!AB$1,Experiment!$A$1:$U$1,0),FALSE)</f>
        <v>0.625</v>
      </c>
      <c r="AC1731" s="3">
        <f>VLOOKUP($F1731,Experiment!$A$2:$U$90,MATCH(Results!AC$1,Experiment!$A$1:$U$1,0),FALSE)</f>
        <v>0.375</v>
      </c>
      <c r="AD1731" s="2">
        <f>VLOOKUP($F1731,Experiment!$A$2:$U$90,MATCH(Results!AD$1,Experiment!$A$1:$U$1,0),FALSE)</f>
        <v>-8.75</v>
      </c>
      <c r="AE1731" s="2">
        <f>VLOOKUP($F1731,Experiment!$A$2:$U$90,MATCH(Results!AE$1,Experiment!$A$1:$U$1,0),FALSE)</f>
        <v>2835.9375</v>
      </c>
      <c r="AF1731" s="2">
        <f>VLOOKUP($F1731,Experiment!$A$2:$U$90,MATCH(Results!AF$1,Experiment!$A$1:$U$1,0),FALSE)</f>
        <v>53.253521010351982</v>
      </c>
      <c r="AG1731" s="3">
        <f>VLOOKUP($F1731,Experiment!$A$2:$W$90,MATCH(Results!AG$1,Experiment!$A$1:$W$1,0),FALSE)</f>
        <v>0.82730419370997643</v>
      </c>
      <c r="AH1731" s="3">
        <f>VLOOKUP($F1731,Experiment!$A$2:$W$90,MATCH(Results!AH$1,Experiment!$A$1:$W$1,0),FALSE)</f>
        <v>0.38648875795104182</v>
      </c>
      <c r="AI1731" s="3">
        <f>VLOOKUP($F1731,Experiment!$A$2:$X$90,MATCH(Results!AI$1,Experiment!$A$1:$X$1,0),FALSE)</f>
        <v>0.61351124204895813</v>
      </c>
      <c r="AJ1731" s="2">
        <f>Table1[[#This Row],[Gain]]^Table1[[#This Row],[θ]]</f>
        <v>37.643362891590748</v>
      </c>
      <c r="AK1731" s="2">
        <f>-Table1[[#This Row],[λ]]*-Table1[[#This Row],[Loss]]^Table1[[#This Row],[θ]]</f>
        <v>70.46047048279901</v>
      </c>
      <c r="AL1731" s="2">
        <f>Table1[[#This Row],[v_n_w_g]]-Table1[[#This Row],[v_n_w_l]]</f>
        <v>-32.817107591208263</v>
      </c>
      <c r="AM1731" s="2">
        <f>IF(Table1[[#This Row],[diff_v]]&gt;=1,1,0)</f>
        <v>0</v>
      </c>
    </row>
    <row r="1732" spans="1:39" x14ac:dyDescent="0.3">
      <c r="A1732">
        <v>14</v>
      </c>
      <c r="B1732" t="s">
        <v>301</v>
      </c>
      <c r="C1732" s="22">
        <f>VLOOKUP(Table1[[#This Row],[Subject]],'Subject Profile'!$A$2:$E$8,4,FALSE)</f>
        <v>0.88613857459934653</v>
      </c>
      <c r="D1732" s="22">
        <f>VLOOKUP(Table1[[#This Row],[Subject]],'Subject Profile'!$A$2:$E$8,5,FALSE)</f>
        <v>-2.2000000000000002</v>
      </c>
      <c r="E1732" t="s">
        <v>111</v>
      </c>
      <c r="F1732" t="s">
        <v>96</v>
      </c>
      <c r="G1732" t="s">
        <v>5</v>
      </c>
      <c r="H1732">
        <f>IF(Table1[[#This Row],[decision]]="accept",1,0)</f>
        <v>0</v>
      </c>
      <c r="I1732">
        <v>0</v>
      </c>
      <c r="K1732">
        <v>1667790658</v>
      </c>
      <c r="L1732">
        <f>Table1[[#This Row],[time]]-K1731</f>
        <v>6</v>
      </c>
      <c r="M1732" t="str">
        <f>VLOOKUP($F1732,Experiment!$A$2:$U$90,MATCH(Results!M$1,Experiment!$A$1:$U$1,0)+1,FALSE)</f>
        <v>G</v>
      </c>
      <c r="N1732">
        <f>IF(Table1[[#This Row],[Impact]]="I",0,1)</f>
        <v>1</v>
      </c>
      <c r="O1732" s="2">
        <f>VLOOKUP($F1732,Experiment!$A$2:$U$90,MATCH(Results!O$1,Experiment!$A$1:$U$1,0),FALSE)</f>
        <v>-50</v>
      </c>
      <c r="P1732" s="3">
        <f>VLOOKUP($F1732,Experiment!$A$2:$U$90,MATCH(Results!P$1,Experiment!$A$1:$U$1,0),FALSE)</f>
        <v>0.5</v>
      </c>
      <c r="Q1732" s="2">
        <f>VLOOKUP($F1732,Experiment!$A$2:$U$90,MATCH(Results!Q$1,Experiment!$A$1:$U$1,0),FALSE)</f>
        <v>40</v>
      </c>
      <c r="R1732" s="3">
        <f>VLOOKUP($F1732,Experiment!$A$2:$U$90,MATCH(Results!R$1,Experiment!$A$1:$U$1,0),FALSE)</f>
        <v>0.5</v>
      </c>
      <c r="S1732" s="2">
        <f>VLOOKUP($F1732,Experiment!$A$2:$U$90,MATCH(Results!S$1,Experiment!$A$1:$U$1,0),FALSE)</f>
        <v>-5</v>
      </c>
      <c r="T1732" s="2">
        <f>VLOOKUP($F1732,Experiment!$A$2:$U$90,MATCH(Results!T$1,Experiment!$A$1:$U$1,0),FALSE)</f>
        <v>2025</v>
      </c>
      <c r="U1732" s="2">
        <f>VLOOKUP($F1732,Experiment!$A$2:$U$90,MATCH(Results!U$1,Experiment!$A$1:$U$1,0),FALSE)</f>
        <v>45</v>
      </c>
      <c r="V1732" s="2">
        <f>VLOOKUP($F1732,Experiment!$A$2:$U$90,MATCH(Results!V$1,Experiment!$A$1:$U$1,0),FALSE)</f>
        <v>2</v>
      </c>
      <c r="W1732" s="3">
        <f>VLOOKUP($F1732,Experiment!$A$2:$U$90,MATCH(Results!W$1,Experiment!$A$1:$U$1,0),FALSE)</f>
        <v>0.25</v>
      </c>
      <c r="X1732" s="3">
        <f>VLOOKUP($F1732,Experiment!$A$2:$U$90,MATCH(Results!X$1,Experiment!$A$1:$U$1,0),FALSE)</f>
        <v>0.75</v>
      </c>
      <c r="Y1732" s="2">
        <f>VLOOKUP($F1732,Experiment!$A$2:$U$90,MATCH(Results!Y$1,Experiment!$A$1:$U$1,0),FALSE)</f>
        <v>2</v>
      </c>
      <c r="Z1732" s="3">
        <f>VLOOKUP($F1732,Experiment!$A$2:$U$90,MATCH(Results!Z$1,Experiment!$A$1:$U$1,0),FALSE)</f>
        <v>0.5</v>
      </c>
      <c r="AA1732" s="3">
        <f>VLOOKUP($F1732,Experiment!$A$2:$U$90,MATCH(Results!AA$1,Experiment!$A$1:$U$1,0),FALSE)</f>
        <v>0.25</v>
      </c>
      <c r="AB1732" s="3">
        <f>VLOOKUP($F1732,Experiment!$A$2:$U$90,MATCH(Results!AB$1,Experiment!$A$1:$U$1,0),FALSE)</f>
        <v>0.625</v>
      </c>
      <c r="AC1732" s="3">
        <f>VLOOKUP($F1732,Experiment!$A$2:$U$90,MATCH(Results!AC$1,Experiment!$A$1:$U$1,0),FALSE)</f>
        <v>0.375</v>
      </c>
      <c r="AD1732" s="2">
        <f>VLOOKUP($F1732,Experiment!$A$2:$U$90,MATCH(Results!AD$1,Experiment!$A$1:$U$1,0),FALSE)</f>
        <v>-16.25</v>
      </c>
      <c r="AE1732" s="2">
        <f>VLOOKUP($F1732,Experiment!$A$2:$U$90,MATCH(Results!AE$1,Experiment!$A$1:$U$1,0),FALSE)</f>
        <v>1898.4375</v>
      </c>
      <c r="AF1732" s="2">
        <f>VLOOKUP($F1732,Experiment!$A$2:$U$90,MATCH(Results!AF$1,Experiment!$A$1:$U$1,0),FALSE)</f>
        <v>43.571062644833439</v>
      </c>
      <c r="AG1732" s="3">
        <f>VLOOKUP($F1732,Experiment!$A$2:$W$90,MATCH(Results!AG$1,Experiment!$A$1:$W$1,0),FALSE)</f>
        <v>0.82730419370997643</v>
      </c>
      <c r="AH1732" s="3">
        <f>VLOOKUP($F1732,Experiment!$A$2:$W$90,MATCH(Results!AH$1,Experiment!$A$1:$W$1,0),FALSE)</f>
        <v>0.38648875795104182</v>
      </c>
      <c r="AI1732" s="3">
        <f>VLOOKUP($F1732,Experiment!$A$2:$X$90,MATCH(Results!AI$1,Experiment!$A$1:$X$1,0),FALSE)</f>
        <v>0.61351124204895813</v>
      </c>
      <c r="AJ1732" s="2">
        <f>Table1[[#This Row],[Gain]]^Table1[[#This Row],[θ]]</f>
        <v>26.281318966403699</v>
      </c>
      <c r="AK1732" s="2">
        <f>-Table1[[#This Row],[λ]]*-Table1[[#This Row],[Loss]]^Table1[[#This Row],[θ]]</f>
        <v>70.46047048279901</v>
      </c>
      <c r="AL1732" s="2">
        <f>Table1[[#This Row],[v_n_w_g]]-Table1[[#This Row],[v_n_w_l]]</f>
        <v>-44.179151516395308</v>
      </c>
      <c r="AM1732" s="2">
        <f>IF(Table1[[#This Row],[diff_v]]&gt;=1,1,0)</f>
        <v>0</v>
      </c>
    </row>
    <row r="1733" spans="1:39" x14ac:dyDescent="0.3">
      <c r="A1733">
        <v>15</v>
      </c>
      <c r="B1733" t="s">
        <v>301</v>
      </c>
      <c r="C1733" s="22">
        <f>VLOOKUP(Table1[[#This Row],[Subject]],'Subject Profile'!$A$2:$E$8,4,FALSE)</f>
        <v>0.88613857459934653</v>
      </c>
      <c r="D1733" s="22">
        <f>VLOOKUP(Table1[[#This Row],[Subject]],'Subject Profile'!$A$2:$E$8,5,FALSE)</f>
        <v>-2.2000000000000002</v>
      </c>
      <c r="E1733" t="s">
        <v>111</v>
      </c>
      <c r="F1733" t="s">
        <v>88</v>
      </c>
      <c r="G1733" t="s">
        <v>5</v>
      </c>
      <c r="H1733">
        <f>IF(Table1[[#This Row],[decision]]="accept",1,0)</f>
        <v>0</v>
      </c>
      <c r="I1733">
        <v>0</v>
      </c>
      <c r="K1733">
        <v>1667790669</v>
      </c>
      <c r="L1733">
        <f>Table1[[#This Row],[time]]-K1732</f>
        <v>11</v>
      </c>
      <c r="M1733" t="str">
        <f>VLOOKUP($F1733,Experiment!$A$2:$U$90,MATCH(Results!M$1,Experiment!$A$1:$U$1,0)+1,FALSE)</f>
        <v>I</v>
      </c>
      <c r="N1733">
        <f>IF(Table1[[#This Row],[Impact]]="I",0,1)</f>
        <v>0</v>
      </c>
      <c r="O1733" s="2">
        <f>VLOOKUP($F1733,Experiment!$A$2:$U$90,MATCH(Results!O$1,Experiment!$A$1:$U$1,0),FALSE)</f>
        <v>-50</v>
      </c>
      <c r="P1733" s="3">
        <f>VLOOKUP($F1733,Experiment!$A$2:$U$90,MATCH(Results!P$1,Experiment!$A$1:$U$1,0),FALSE)</f>
        <v>0.5</v>
      </c>
      <c r="Q1733" s="2">
        <f>VLOOKUP($F1733,Experiment!$A$2:$U$90,MATCH(Results!Q$1,Experiment!$A$1:$U$1,0),FALSE)</f>
        <v>60</v>
      </c>
      <c r="R1733" s="3">
        <f>VLOOKUP($F1733,Experiment!$A$2:$U$90,MATCH(Results!R$1,Experiment!$A$1:$U$1,0),FALSE)</f>
        <v>0.5</v>
      </c>
      <c r="S1733" s="2">
        <f>VLOOKUP($F1733,Experiment!$A$2:$U$90,MATCH(Results!S$1,Experiment!$A$1:$U$1,0),FALSE)</f>
        <v>5</v>
      </c>
      <c r="T1733" s="2">
        <f>VLOOKUP($F1733,Experiment!$A$2:$U$90,MATCH(Results!T$1,Experiment!$A$1:$U$1,0),FALSE)</f>
        <v>3025</v>
      </c>
      <c r="U1733" s="2">
        <f>VLOOKUP($F1733,Experiment!$A$2:$U$90,MATCH(Results!U$1,Experiment!$A$1:$U$1,0),FALSE)</f>
        <v>55</v>
      </c>
      <c r="V1733" s="2">
        <f>VLOOKUP($F1733,Experiment!$A$2:$U$90,MATCH(Results!V$1,Experiment!$A$1:$U$1,0),FALSE)</f>
        <v>2</v>
      </c>
      <c r="W1733" s="3">
        <f>VLOOKUP($F1733,Experiment!$A$2:$U$90,MATCH(Results!W$1,Experiment!$A$1:$U$1,0),FALSE)</f>
        <v>0.25</v>
      </c>
      <c r="X1733" s="3">
        <f>VLOOKUP($F1733,Experiment!$A$2:$U$90,MATCH(Results!X$1,Experiment!$A$1:$U$1,0),FALSE)</f>
        <v>0.75</v>
      </c>
      <c r="Y1733" s="2">
        <f>VLOOKUP($F1733,Experiment!$A$2:$U$90,MATCH(Results!Y$1,Experiment!$A$1:$U$1,0),FALSE)</f>
        <v>2</v>
      </c>
      <c r="Z1733" s="3">
        <f>VLOOKUP($F1733,Experiment!$A$2:$U$90,MATCH(Results!Z$1,Experiment!$A$1:$U$1,0),FALSE)</f>
        <v>0.5</v>
      </c>
      <c r="AA1733" s="3">
        <f>VLOOKUP($F1733,Experiment!$A$2:$U$90,MATCH(Results!AA$1,Experiment!$A$1:$U$1,0),FALSE)</f>
        <v>0.25</v>
      </c>
      <c r="AB1733" s="3">
        <f>VLOOKUP($F1733,Experiment!$A$2:$U$90,MATCH(Results!AB$1,Experiment!$A$1:$U$1,0),FALSE)</f>
        <v>0.625</v>
      </c>
      <c r="AC1733" s="3">
        <f>VLOOKUP($F1733,Experiment!$A$2:$U$90,MATCH(Results!AC$1,Experiment!$A$1:$U$1,0),FALSE)</f>
        <v>0.375</v>
      </c>
      <c r="AD1733" s="2">
        <f>VLOOKUP($F1733,Experiment!$A$2:$U$90,MATCH(Results!AD$1,Experiment!$A$1:$U$1,0),FALSE)</f>
        <v>-8.75</v>
      </c>
      <c r="AE1733" s="2">
        <f>VLOOKUP($F1733,Experiment!$A$2:$U$90,MATCH(Results!AE$1,Experiment!$A$1:$U$1,0),FALSE)</f>
        <v>2835.9375</v>
      </c>
      <c r="AF1733" s="2">
        <f>VLOOKUP($F1733,Experiment!$A$2:$U$90,MATCH(Results!AF$1,Experiment!$A$1:$U$1,0),FALSE)</f>
        <v>53.253521010351982</v>
      </c>
      <c r="AG1733" s="3">
        <f>VLOOKUP($F1733,Experiment!$A$2:$W$90,MATCH(Results!AG$1,Experiment!$A$1:$W$1,0),FALSE)</f>
        <v>0.82730419370997643</v>
      </c>
      <c r="AH1733" s="3">
        <f>VLOOKUP($F1733,Experiment!$A$2:$W$90,MATCH(Results!AH$1,Experiment!$A$1:$W$1,0),FALSE)</f>
        <v>0.38648875795104182</v>
      </c>
      <c r="AI1733" s="3">
        <f>VLOOKUP($F1733,Experiment!$A$2:$X$90,MATCH(Results!AI$1,Experiment!$A$1:$X$1,0),FALSE)</f>
        <v>0.61351124204895813</v>
      </c>
      <c r="AJ1733" s="2">
        <f>Table1[[#This Row],[Gain]]^Table1[[#This Row],[θ]]</f>
        <v>37.643362891590748</v>
      </c>
      <c r="AK1733" s="2">
        <f>-Table1[[#This Row],[λ]]*-Table1[[#This Row],[Loss]]^Table1[[#This Row],[θ]]</f>
        <v>70.46047048279901</v>
      </c>
      <c r="AL1733" s="2">
        <f>Table1[[#This Row],[v_n_w_g]]-Table1[[#This Row],[v_n_w_l]]</f>
        <v>-32.817107591208263</v>
      </c>
      <c r="AM1733" s="2">
        <f>IF(Table1[[#This Row],[diff_v]]&gt;=1,1,0)</f>
        <v>0</v>
      </c>
    </row>
    <row r="1734" spans="1:39" x14ac:dyDescent="0.3">
      <c r="A1734">
        <v>16</v>
      </c>
      <c r="B1734" t="s">
        <v>301</v>
      </c>
      <c r="C1734" s="22">
        <f>VLOOKUP(Table1[[#This Row],[Subject]],'Subject Profile'!$A$2:$E$8,4,FALSE)</f>
        <v>0.88613857459934653</v>
      </c>
      <c r="D1734" s="22">
        <f>VLOOKUP(Table1[[#This Row],[Subject]],'Subject Profile'!$A$2:$E$8,5,FALSE)</f>
        <v>-2.2000000000000002</v>
      </c>
      <c r="E1734" t="s">
        <v>111</v>
      </c>
      <c r="F1734" t="s">
        <v>92</v>
      </c>
      <c r="G1734" t="s">
        <v>7</v>
      </c>
      <c r="H1734">
        <f>IF(Table1[[#This Row],[decision]]="accept",1,0)</f>
        <v>1</v>
      </c>
      <c r="I1734">
        <v>30</v>
      </c>
      <c r="K1734">
        <v>1667790693</v>
      </c>
      <c r="L1734">
        <f>Table1[[#This Row],[time]]-K1733</f>
        <v>24</v>
      </c>
      <c r="M1734" t="str">
        <f>VLOOKUP($F1734,Experiment!$A$2:$U$90,MATCH(Results!M$1,Experiment!$A$1:$U$1,0)+1,FALSE)</f>
        <v>I</v>
      </c>
      <c r="N1734">
        <f>IF(Table1[[#This Row],[Impact]]="I",0,1)</f>
        <v>0</v>
      </c>
      <c r="O1734" s="2">
        <f>VLOOKUP($F1734,Experiment!$A$2:$U$90,MATCH(Results!O$1,Experiment!$A$1:$U$1,0),FALSE)</f>
        <v>-10</v>
      </c>
      <c r="P1734" s="3">
        <f>VLOOKUP($F1734,Experiment!$A$2:$U$90,MATCH(Results!P$1,Experiment!$A$1:$U$1,0),FALSE)</f>
        <v>0.5</v>
      </c>
      <c r="Q1734" s="2">
        <f>VLOOKUP($F1734,Experiment!$A$2:$U$90,MATCH(Results!Q$1,Experiment!$A$1:$U$1,0),FALSE)</f>
        <v>30</v>
      </c>
      <c r="R1734" s="3">
        <f>VLOOKUP($F1734,Experiment!$A$2:$U$90,MATCH(Results!R$1,Experiment!$A$1:$U$1,0),FALSE)</f>
        <v>0.5</v>
      </c>
      <c r="S1734" s="2">
        <f>VLOOKUP($F1734,Experiment!$A$2:$U$90,MATCH(Results!S$1,Experiment!$A$1:$U$1,0),FALSE)</f>
        <v>10</v>
      </c>
      <c r="T1734" s="2">
        <f>VLOOKUP($F1734,Experiment!$A$2:$U$90,MATCH(Results!T$1,Experiment!$A$1:$U$1,0),FALSE)</f>
        <v>400</v>
      </c>
      <c r="U1734" s="2">
        <f>VLOOKUP($F1734,Experiment!$A$2:$U$90,MATCH(Results!U$1,Experiment!$A$1:$U$1,0),FALSE)</f>
        <v>20</v>
      </c>
      <c r="V1734" s="2">
        <f>VLOOKUP($F1734,Experiment!$A$2:$U$90,MATCH(Results!V$1,Experiment!$A$1:$U$1,0),FALSE)</f>
        <v>4</v>
      </c>
      <c r="W1734" s="3">
        <f>VLOOKUP($F1734,Experiment!$A$2:$U$90,MATCH(Results!W$1,Experiment!$A$1:$U$1,0),FALSE)</f>
        <v>0.25</v>
      </c>
      <c r="X1734" s="3">
        <f>VLOOKUP($F1734,Experiment!$A$2:$U$90,MATCH(Results!X$1,Experiment!$A$1:$U$1,0),FALSE)</f>
        <v>0.75</v>
      </c>
      <c r="Y1734" s="2">
        <f>VLOOKUP($F1734,Experiment!$A$2:$U$90,MATCH(Results!Y$1,Experiment!$A$1:$U$1,0),FALSE)</f>
        <v>2</v>
      </c>
      <c r="Z1734" s="3">
        <f>VLOOKUP($F1734,Experiment!$A$2:$U$90,MATCH(Results!Z$1,Experiment!$A$1:$U$1,0),FALSE)</f>
        <v>0.5</v>
      </c>
      <c r="AA1734" s="3">
        <f>VLOOKUP($F1734,Experiment!$A$2:$U$90,MATCH(Results!AA$1,Experiment!$A$1:$U$1,0),FALSE)</f>
        <v>0.25</v>
      </c>
      <c r="AB1734" s="3">
        <f>VLOOKUP($F1734,Experiment!$A$2:$U$90,MATCH(Results!AB$1,Experiment!$A$1:$U$1,0),FALSE)</f>
        <v>0.625</v>
      </c>
      <c r="AC1734" s="3">
        <f>VLOOKUP($F1734,Experiment!$A$2:$U$90,MATCH(Results!AC$1,Experiment!$A$1:$U$1,0),FALSE)</f>
        <v>0.375</v>
      </c>
      <c r="AD1734" s="2">
        <f>VLOOKUP($F1734,Experiment!$A$2:$U$90,MATCH(Results!AD$1,Experiment!$A$1:$U$1,0),FALSE)</f>
        <v>5</v>
      </c>
      <c r="AE1734" s="2">
        <f>VLOOKUP($F1734,Experiment!$A$2:$U$90,MATCH(Results!AE$1,Experiment!$A$1:$U$1,0),FALSE)</f>
        <v>375</v>
      </c>
      <c r="AF1734" s="2">
        <f>VLOOKUP($F1734,Experiment!$A$2:$U$90,MATCH(Results!AF$1,Experiment!$A$1:$U$1,0),FALSE)</f>
        <v>19.364916731037084</v>
      </c>
      <c r="AG1734" s="3">
        <f>VLOOKUP($F1734,Experiment!$A$2:$W$90,MATCH(Results!AG$1,Experiment!$A$1:$W$1,0),FALSE)</f>
        <v>0.82730419370997643</v>
      </c>
      <c r="AH1734" s="3">
        <f>VLOOKUP($F1734,Experiment!$A$2:$W$90,MATCH(Results!AH$1,Experiment!$A$1:$W$1,0),FALSE)</f>
        <v>0.38648875795104182</v>
      </c>
      <c r="AI1734" s="3">
        <f>VLOOKUP($F1734,Experiment!$A$2:$X$90,MATCH(Results!AI$1,Experiment!$A$1:$X$1,0),FALSE)</f>
        <v>0.61351124204895813</v>
      </c>
      <c r="AJ1734" s="2">
        <f>Table1[[#This Row],[Gain]]^Table1[[#This Row],[θ]]</f>
        <v>20.367331083133973</v>
      </c>
      <c r="AK1734" s="2">
        <f>-Table1[[#This Row],[λ]]*-Table1[[#This Row],[Loss]]^Table1[[#This Row],[θ]]</f>
        <v>16.926269655599267</v>
      </c>
      <c r="AL1734" s="2">
        <f>Table1[[#This Row],[v_n_w_g]]-Table1[[#This Row],[v_n_w_l]]</f>
        <v>3.4410614275347058</v>
      </c>
      <c r="AM1734" s="2">
        <f>IF(Table1[[#This Row],[diff_v]]&gt;=1,1,0)</f>
        <v>1</v>
      </c>
    </row>
    <row r="1735" spans="1:39" x14ac:dyDescent="0.3">
      <c r="A1735">
        <v>17</v>
      </c>
      <c r="B1735" t="s">
        <v>301</v>
      </c>
      <c r="C1735" s="22">
        <f>VLOOKUP(Table1[[#This Row],[Subject]],'Subject Profile'!$A$2:$E$8,4,FALSE)</f>
        <v>0.88613857459934653</v>
      </c>
      <c r="D1735" s="22">
        <f>VLOOKUP(Table1[[#This Row],[Subject]],'Subject Profile'!$A$2:$E$8,5,FALSE)</f>
        <v>-2.2000000000000002</v>
      </c>
      <c r="E1735" t="s">
        <v>111</v>
      </c>
      <c r="F1735" t="s">
        <v>77</v>
      </c>
      <c r="G1735" t="s">
        <v>7</v>
      </c>
      <c r="H1735">
        <f>IF(Table1[[#This Row],[decision]]="accept",1,0)</f>
        <v>1</v>
      </c>
      <c r="I1735">
        <v>70</v>
      </c>
      <c r="K1735">
        <v>1667790699</v>
      </c>
      <c r="L1735">
        <f>Table1[[#This Row],[time]]-K1734</f>
        <v>6</v>
      </c>
      <c r="M1735" t="str">
        <f>VLOOKUP($F1735,Experiment!$A$2:$U$90,MATCH(Results!M$1,Experiment!$A$1:$U$1,0)+1,FALSE)</f>
        <v>G</v>
      </c>
      <c r="N1735">
        <f>IF(Table1[[#This Row],[Impact]]="I",0,1)</f>
        <v>1</v>
      </c>
      <c r="O1735" s="2">
        <f>VLOOKUP($F1735,Experiment!$A$2:$U$90,MATCH(Results!O$1,Experiment!$A$1:$U$1,0),FALSE)</f>
        <v>-50</v>
      </c>
      <c r="P1735" s="3">
        <f>VLOOKUP($F1735,Experiment!$A$2:$U$90,MATCH(Results!P$1,Experiment!$A$1:$U$1,0),FALSE)</f>
        <v>0.5</v>
      </c>
      <c r="Q1735" s="2">
        <f>VLOOKUP($F1735,Experiment!$A$2:$U$90,MATCH(Results!Q$1,Experiment!$A$1:$U$1,0),FALSE)</f>
        <v>70</v>
      </c>
      <c r="R1735" s="3">
        <f>VLOOKUP($F1735,Experiment!$A$2:$U$90,MATCH(Results!R$1,Experiment!$A$1:$U$1,0),FALSE)</f>
        <v>0.5</v>
      </c>
      <c r="S1735" s="2">
        <f>VLOOKUP($F1735,Experiment!$A$2:$U$90,MATCH(Results!S$1,Experiment!$A$1:$U$1,0),FALSE)</f>
        <v>10</v>
      </c>
      <c r="T1735" s="2">
        <f>VLOOKUP($F1735,Experiment!$A$2:$U$90,MATCH(Results!T$1,Experiment!$A$1:$U$1,0),FALSE)</f>
        <v>3600</v>
      </c>
      <c r="U1735" s="2">
        <f>VLOOKUP($F1735,Experiment!$A$2:$U$90,MATCH(Results!U$1,Experiment!$A$1:$U$1,0),FALSE)</f>
        <v>60</v>
      </c>
      <c r="V1735" s="2">
        <f>VLOOKUP($F1735,Experiment!$A$2:$U$90,MATCH(Results!V$1,Experiment!$A$1:$U$1,0),FALSE)</f>
        <v>4</v>
      </c>
      <c r="W1735" s="3">
        <f>VLOOKUP($F1735,Experiment!$A$2:$U$90,MATCH(Results!W$1,Experiment!$A$1:$U$1,0),FALSE)</f>
        <v>0.25</v>
      </c>
      <c r="X1735" s="3">
        <f>VLOOKUP($F1735,Experiment!$A$2:$U$90,MATCH(Results!X$1,Experiment!$A$1:$U$1,0),FALSE)</f>
        <v>0.75</v>
      </c>
      <c r="Y1735" s="2">
        <f>VLOOKUP($F1735,Experiment!$A$2:$U$90,MATCH(Results!Y$1,Experiment!$A$1:$U$1,0),FALSE)</f>
        <v>2</v>
      </c>
      <c r="Z1735" s="3">
        <f>VLOOKUP($F1735,Experiment!$A$2:$U$90,MATCH(Results!Z$1,Experiment!$A$1:$U$1,0),FALSE)</f>
        <v>0.5</v>
      </c>
      <c r="AA1735" s="3">
        <f>VLOOKUP($F1735,Experiment!$A$2:$U$90,MATCH(Results!AA$1,Experiment!$A$1:$U$1,0),FALSE)</f>
        <v>0.25</v>
      </c>
      <c r="AB1735" s="3">
        <f>VLOOKUP($F1735,Experiment!$A$2:$U$90,MATCH(Results!AB$1,Experiment!$A$1:$U$1,0),FALSE)</f>
        <v>0.625</v>
      </c>
      <c r="AC1735" s="3">
        <f>VLOOKUP($F1735,Experiment!$A$2:$U$90,MATCH(Results!AC$1,Experiment!$A$1:$U$1,0),FALSE)</f>
        <v>0.375</v>
      </c>
      <c r="AD1735" s="2">
        <f>VLOOKUP($F1735,Experiment!$A$2:$U$90,MATCH(Results!AD$1,Experiment!$A$1:$U$1,0),FALSE)</f>
        <v>-5</v>
      </c>
      <c r="AE1735" s="2">
        <f>VLOOKUP($F1735,Experiment!$A$2:$U$90,MATCH(Results!AE$1,Experiment!$A$1:$U$1,0),FALSE)</f>
        <v>3375</v>
      </c>
      <c r="AF1735" s="2">
        <f>VLOOKUP($F1735,Experiment!$A$2:$U$90,MATCH(Results!AF$1,Experiment!$A$1:$U$1,0),FALSE)</f>
        <v>58.094750193111253</v>
      </c>
      <c r="AG1735" s="3">
        <f>VLOOKUP($F1735,Experiment!$A$2:$W$90,MATCH(Results!AG$1,Experiment!$A$1:$W$1,0),FALSE)</f>
        <v>0.82730419370997643</v>
      </c>
      <c r="AH1735" s="3">
        <f>VLOOKUP($F1735,Experiment!$A$2:$W$90,MATCH(Results!AH$1,Experiment!$A$1:$W$1,0),FALSE)</f>
        <v>0.38648875795104182</v>
      </c>
      <c r="AI1735" s="3">
        <f>VLOOKUP($F1735,Experiment!$A$2:$X$90,MATCH(Results!AI$1,Experiment!$A$1:$X$1,0),FALSE)</f>
        <v>0.61351124204895813</v>
      </c>
      <c r="AJ1735" s="2">
        <f>Table1[[#This Row],[Gain]]^Table1[[#This Row],[θ]]</f>
        <v>43.153154399808855</v>
      </c>
      <c r="AK1735" s="2">
        <f>-Table1[[#This Row],[λ]]*-Table1[[#This Row],[Loss]]^Table1[[#This Row],[θ]]</f>
        <v>70.46047048279901</v>
      </c>
      <c r="AL1735" s="2">
        <f>Table1[[#This Row],[v_n_w_g]]-Table1[[#This Row],[v_n_w_l]]</f>
        <v>-27.307316082990155</v>
      </c>
      <c r="AM1735" s="2">
        <f>IF(Table1[[#This Row],[diff_v]]&gt;=1,1,0)</f>
        <v>0</v>
      </c>
    </row>
    <row r="1736" spans="1:39" x14ac:dyDescent="0.3">
      <c r="A1736">
        <v>18</v>
      </c>
      <c r="B1736" t="s">
        <v>301</v>
      </c>
      <c r="C1736" s="22">
        <f>VLOOKUP(Table1[[#This Row],[Subject]],'Subject Profile'!$A$2:$E$8,4,FALSE)</f>
        <v>0.88613857459934653</v>
      </c>
      <c r="D1736" s="22">
        <f>VLOOKUP(Table1[[#This Row],[Subject]],'Subject Profile'!$A$2:$E$8,5,FALSE)</f>
        <v>-2.2000000000000002</v>
      </c>
      <c r="E1736" t="s">
        <v>111</v>
      </c>
      <c r="F1736" t="s">
        <v>64</v>
      </c>
      <c r="G1736" t="s">
        <v>7</v>
      </c>
      <c r="H1736">
        <f>IF(Table1[[#This Row],[decision]]="accept",1,0)</f>
        <v>1</v>
      </c>
      <c r="I1736">
        <v>-50</v>
      </c>
      <c r="K1736">
        <v>1667790706</v>
      </c>
      <c r="L1736">
        <f>Table1[[#This Row],[time]]-K1735</f>
        <v>7</v>
      </c>
      <c r="M1736" t="str">
        <f>VLOOKUP($F1736,Experiment!$A$2:$U$90,MATCH(Results!M$1,Experiment!$A$1:$U$1,0)+1,FALSE)</f>
        <v>G</v>
      </c>
      <c r="N1736">
        <f>IF(Table1[[#This Row],[Impact]]="I",0,1)</f>
        <v>1</v>
      </c>
      <c r="O1736" s="2">
        <f>VLOOKUP($F1736,Experiment!$A$2:$U$90,MATCH(Results!O$1,Experiment!$A$1:$U$1,0),FALSE)</f>
        <v>-50</v>
      </c>
      <c r="P1736" s="3">
        <f>VLOOKUP($F1736,Experiment!$A$2:$U$90,MATCH(Results!P$1,Experiment!$A$1:$U$1,0),FALSE)</f>
        <v>0.5</v>
      </c>
      <c r="Q1736" s="2">
        <f>VLOOKUP($F1736,Experiment!$A$2:$U$90,MATCH(Results!Q$1,Experiment!$A$1:$U$1,0),FALSE)</f>
        <v>60</v>
      </c>
      <c r="R1736" s="3">
        <f>VLOOKUP($F1736,Experiment!$A$2:$U$90,MATCH(Results!R$1,Experiment!$A$1:$U$1,0),FALSE)</f>
        <v>0.5</v>
      </c>
      <c r="S1736" s="2">
        <f>VLOOKUP($F1736,Experiment!$A$2:$U$90,MATCH(Results!S$1,Experiment!$A$1:$U$1,0),FALSE)</f>
        <v>5</v>
      </c>
      <c r="T1736" s="2">
        <f>VLOOKUP($F1736,Experiment!$A$2:$U$90,MATCH(Results!T$1,Experiment!$A$1:$U$1,0),FALSE)</f>
        <v>3025</v>
      </c>
      <c r="U1736" s="2">
        <f>VLOOKUP($F1736,Experiment!$A$2:$U$90,MATCH(Results!U$1,Experiment!$A$1:$U$1,0),FALSE)</f>
        <v>55</v>
      </c>
      <c r="V1736" s="2">
        <f>VLOOKUP($F1736,Experiment!$A$2:$U$90,MATCH(Results!V$1,Experiment!$A$1:$U$1,0),FALSE)</f>
        <v>4</v>
      </c>
      <c r="W1736" s="3">
        <f>VLOOKUP($F1736,Experiment!$A$2:$U$90,MATCH(Results!W$1,Experiment!$A$1:$U$1,0),FALSE)</f>
        <v>0.25</v>
      </c>
      <c r="X1736" s="3">
        <f>VLOOKUP($F1736,Experiment!$A$2:$U$90,MATCH(Results!X$1,Experiment!$A$1:$U$1,0),FALSE)</f>
        <v>0.75</v>
      </c>
      <c r="Y1736" s="2">
        <f>VLOOKUP($F1736,Experiment!$A$2:$U$90,MATCH(Results!Y$1,Experiment!$A$1:$U$1,0),FALSE)</f>
        <v>2</v>
      </c>
      <c r="Z1736" s="3">
        <f>VLOOKUP($F1736,Experiment!$A$2:$U$90,MATCH(Results!Z$1,Experiment!$A$1:$U$1,0),FALSE)</f>
        <v>0.5</v>
      </c>
      <c r="AA1736" s="3">
        <f>VLOOKUP($F1736,Experiment!$A$2:$U$90,MATCH(Results!AA$1,Experiment!$A$1:$U$1,0),FALSE)</f>
        <v>0.25</v>
      </c>
      <c r="AB1736" s="3">
        <f>VLOOKUP($F1736,Experiment!$A$2:$U$90,MATCH(Results!AB$1,Experiment!$A$1:$U$1,0),FALSE)</f>
        <v>0.625</v>
      </c>
      <c r="AC1736" s="3">
        <f>VLOOKUP($F1736,Experiment!$A$2:$U$90,MATCH(Results!AC$1,Experiment!$A$1:$U$1,0),FALSE)</f>
        <v>0.375</v>
      </c>
      <c r="AD1736" s="2">
        <f>VLOOKUP($F1736,Experiment!$A$2:$U$90,MATCH(Results!AD$1,Experiment!$A$1:$U$1,0),FALSE)</f>
        <v>-8.75</v>
      </c>
      <c r="AE1736" s="2">
        <f>VLOOKUP($F1736,Experiment!$A$2:$U$90,MATCH(Results!AE$1,Experiment!$A$1:$U$1,0),FALSE)</f>
        <v>2835.9375</v>
      </c>
      <c r="AF1736" s="2">
        <f>VLOOKUP($F1736,Experiment!$A$2:$U$90,MATCH(Results!AF$1,Experiment!$A$1:$U$1,0),FALSE)</f>
        <v>53.253521010351982</v>
      </c>
      <c r="AG1736" s="3">
        <f>VLOOKUP($F1736,Experiment!$A$2:$W$90,MATCH(Results!AG$1,Experiment!$A$1:$W$1,0),FALSE)</f>
        <v>0.82730419370997643</v>
      </c>
      <c r="AH1736" s="3">
        <f>VLOOKUP($F1736,Experiment!$A$2:$W$90,MATCH(Results!AH$1,Experiment!$A$1:$W$1,0),FALSE)</f>
        <v>0.38648875795104182</v>
      </c>
      <c r="AI1736" s="3">
        <f>VLOOKUP($F1736,Experiment!$A$2:$X$90,MATCH(Results!AI$1,Experiment!$A$1:$X$1,0),FALSE)</f>
        <v>0.61351124204895813</v>
      </c>
      <c r="AJ1736" s="2">
        <f>Table1[[#This Row],[Gain]]^Table1[[#This Row],[θ]]</f>
        <v>37.643362891590748</v>
      </c>
      <c r="AK1736" s="2">
        <f>-Table1[[#This Row],[λ]]*-Table1[[#This Row],[Loss]]^Table1[[#This Row],[θ]]</f>
        <v>70.46047048279901</v>
      </c>
      <c r="AL1736" s="2">
        <f>Table1[[#This Row],[v_n_w_g]]-Table1[[#This Row],[v_n_w_l]]</f>
        <v>-32.817107591208263</v>
      </c>
      <c r="AM1736" s="2">
        <f>IF(Table1[[#This Row],[diff_v]]&gt;=1,1,0)</f>
        <v>0</v>
      </c>
    </row>
    <row r="1737" spans="1:39" x14ac:dyDescent="0.3">
      <c r="A1737">
        <v>19</v>
      </c>
      <c r="B1737" t="s">
        <v>301</v>
      </c>
      <c r="C1737" s="22">
        <f>VLOOKUP(Table1[[#This Row],[Subject]],'Subject Profile'!$A$2:$E$8,4,FALSE)</f>
        <v>0.88613857459934653</v>
      </c>
      <c r="D1737" s="22">
        <f>VLOOKUP(Table1[[#This Row],[Subject]],'Subject Profile'!$A$2:$E$8,5,FALSE)</f>
        <v>-2.2000000000000002</v>
      </c>
      <c r="E1737" t="s">
        <v>111</v>
      </c>
      <c r="F1737" t="s">
        <v>87</v>
      </c>
      <c r="G1737" t="s">
        <v>5</v>
      </c>
      <c r="H1737">
        <f>IF(Table1[[#This Row],[decision]]="accept",1,0)</f>
        <v>0</v>
      </c>
      <c r="I1737">
        <v>0</v>
      </c>
      <c r="K1737">
        <v>1667790709</v>
      </c>
      <c r="L1737">
        <f>Table1[[#This Row],[time]]-K1736</f>
        <v>3</v>
      </c>
      <c r="M1737" t="str">
        <f>VLOOKUP($F1737,Experiment!$A$2:$U$90,MATCH(Results!M$1,Experiment!$A$1:$U$1,0)+1,FALSE)</f>
        <v>G</v>
      </c>
      <c r="N1737">
        <f>IF(Table1[[#This Row],[Impact]]="I",0,1)</f>
        <v>1</v>
      </c>
      <c r="O1737" s="2">
        <f>VLOOKUP($F1737,Experiment!$A$2:$U$90,MATCH(Results!O$1,Experiment!$A$1:$U$1,0),FALSE)</f>
        <v>-90</v>
      </c>
      <c r="P1737" s="3">
        <f>VLOOKUP($F1737,Experiment!$A$2:$U$90,MATCH(Results!P$1,Experiment!$A$1:$U$1,0),FALSE)</f>
        <v>0.5</v>
      </c>
      <c r="Q1737" s="2">
        <f>VLOOKUP($F1737,Experiment!$A$2:$U$90,MATCH(Results!Q$1,Experiment!$A$1:$U$1,0),FALSE)</f>
        <v>90</v>
      </c>
      <c r="R1737" s="3">
        <f>VLOOKUP($F1737,Experiment!$A$2:$U$90,MATCH(Results!R$1,Experiment!$A$1:$U$1,0),FALSE)</f>
        <v>0.5</v>
      </c>
      <c r="S1737" s="2">
        <f>VLOOKUP($F1737,Experiment!$A$2:$U$90,MATCH(Results!S$1,Experiment!$A$1:$U$1,0),FALSE)</f>
        <v>0</v>
      </c>
      <c r="T1737" s="2">
        <f>VLOOKUP($F1737,Experiment!$A$2:$U$90,MATCH(Results!T$1,Experiment!$A$1:$U$1,0),FALSE)</f>
        <v>8100</v>
      </c>
      <c r="U1737" s="2">
        <f>VLOOKUP($F1737,Experiment!$A$2:$U$90,MATCH(Results!U$1,Experiment!$A$1:$U$1,0),FALSE)</f>
        <v>90</v>
      </c>
      <c r="V1737" s="2">
        <f>VLOOKUP($F1737,Experiment!$A$2:$U$90,MATCH(Results!V$1,Experiment!$A$1:$U$1,0),FALSE)</f>
        <v>2</v>
      </c>
      <c r="W1737" s="3">
        <f>VLOOKUP($F1737,Experiment!$A$2:$U$90,MATCH(Results!W$1,Experiment!$A$1:$U$1,0),FALSE)</f>
        <v>0.25</v>
      </c>
      <c r="X1737" s="3">
        <f>VLOOKUP($F1737,Experiment!$A$2:$U$90,MATCH(Results!X$1,Experiment!$A$1:$U$1,0),FALSE)</f>
        <v>0.75</v>
      </c>
      <c r="Y1737" s="2">
        <f>VLOOKUP($F1737,Experiment!$A$2:$U$90,MATCH(Results!Y$1,Experiment!$A$1:$U$1,0),FALSE)</f>
        <v>2</v>
      </c>
      <c r="Z1737" s="3">
        <f>VLOOKUP($F1737,Experiment!$A$2:$U$90,MATCH(Results!Z$1,Experiment!$A$1:$U$1,0),FALSE)</f>
        <v>0.5</v>
      </c>
      <c r="AA1737" s="3">
        <f>VLOOKUP($F1737,Experiment!$A$2:$U$90,MATCH(Results!AA$1,Experiment!$A$1:$U$1,0),FALSE)</f>
        <v>0.25</v>
      </c>
      <c r="AB1737" s="3">
        <f>VLOOKUP($F1737,Experiment!$A$2:$U$90,MATCH(Results!AB$1,Experiment!$A$1:$U$1,0),FALSE)</f>
        <v>0.625</v>
      </c>
      <c r="AC1737" s="3">
        <f>VLOOKUP($F1737,Experiment!$A$2:$U$90,MATCH(Results!AC$1,Experiment!$A$1:$U$1,0),FALSE)</f>
        <v>0.375</v>
      </c>
      <c r="AD1737" s="2">
        <f>VLOOKUP($F1737,Experiment!$A$2:$U$90,MATCH(Results!AD$1,Experiment!$A$1:$U$1,0),FALSE)</f>
        <v>-22.5</v>
      </c>
      <c r="AE1737" s="2">
        <f>VLOOKUP($F1737,Experiment!$A$2:$U$90,MATCH(Results!AE$1,Experiment!$A$1:$U$1,0),FALSE)</f>
        <v>7593.75</v>
      </c>
      <c r="AF1737" s="2">
        <f>VLOOKUP($F1737,Experiment!$A$2:$U$90,MATCH(Results!AF$1,Experiment!$A$1:$U$1,0),FALSE)</f>
        <v>87.142125289666879</v>
      </c>
      <c r="AG1737" s="3">
        <f>VLOOKUP($F1737,Experiment!$A$2:$W$90,MATCH(Results!AG$1,Experiment!$A$1:$W$1,0),FALSE)</f>
        <v>0.82730419370997643</v>
      </c>
      <c r="AH1737" s="3">
        <f>VLOOKUP($F1737,Experiment!$A$2:$W$90,MATCH(Results!AH$1,Experiment!$A$1:$W$1,0),FALSE)</f>
        <v>0.38648875795104182</v>
      </c>
      <c r="AI1737" s="3">
        <f>VLOOKUP($F1737,Experiment!$A$2:$X$90,MATCH(Results!AI$1,Experiment!$A$1:$X$1,0),FALSE)</f>
        <v>0.61351124204895813</v>
      </c>
      <c r="AJ1737" s="2">
        <f>Table1[[#This Row],[Gain]]^Table1[[#This Row],[θ]]</f>
        <v>53.917490655602954</v>
      </c>
      <c r="AK1737" s="2">
        <f>-Table1[[#This Row],[λ]]*-Table1[[#This Row],[Loss]]^Table1[[#This Row],[θ]]</f>
        <v>118.6184794423265</v>
      </c>
      <c r="AL1737" s="2">
        <f>Table1[[#This Row],[v_n_w_g]]-Table1[[#This Row],[v_n_w_l]]</f>
        <v>-64.700988786723542</v>
      </c>
      <c r="AM1737" s="2">
        <f>IF(Table1[[#This Row],[diff_v]]&gt;=1,1,0)</f>
        <v>0</v>
      </c>
    </row>
    <row r="1738" spans="1:39" x14ac:dyDescent="0.3">
      <c r="A1738">
        <v>20</v>
      </c>
      <c r="B1738" t="s">
        <v>301</v>
      </c>
      <c r="C1738" s="22">
        <f>VLOOKUP(Table1[[#This Row],[Subject]],'Subject Profile'!$A$2:$E$8,4,FALSE)</f>
        <v>0.88613857459934653</v>
      </c>
      <c r="D1738" s="22">
        <f>VLOOKUP(Table1[[#This Row],[Subject]],'Subject Profile'!$A$2:$E$8,5,FALSE)</f>
        <v>-2.2000000000000002</v>
      </c>
      <c r="E1738" t="s">
        <v>111</v>
      </c>
      <c r="F1738" t="s">
        <v>58</v>
      </c>
      <c r="G1738" t="s">
        <v>5</v>
      </c>
      <c r="H1738">
        <f>IF(Table1[[#This Row],[decision]]="accept",1,0)</f>
        <v>0</v>
      </c>
      <c r="I1738">
        <v>0</v>
      </c>
      <c r="K1738">
        <v>1667790714</v>
      </c>
      <c r="L1738">
        <f>Table1[[#This Row],[time]]-K1737</f>
        <v>5</v>
      </c>
      <c r="M1738" t="str">
        <f>VLOOKUP($F1738,Experiment!$A$2:$U$90,MATCH(Results!M$1,Experiment!$A$1:$U$1,0)+1,FALSE)</f>
        <v>G</v>
      </c>
      <c r="N1738">
        <f>IF(Table1[[#This Row],[Impact]]="I",0,1)</f>
        <v>1</v>
      </c>
      <c r="O1738" s="2">
        <f>VLOOKUP($F1738,Experiment!$A$2:$U$90,MATCH(Results!O$1,Experiment!$A$1:$U$1,0),FALSE)</f>
        <v>-50</v>
      </c>
      <c r="P1738" s="3">
        <f>VLOOKUP($F1738,Experiment!$A$2:$U$90,MATCH(Results!P$1,Experiment!$A$1:$U$1,0),FALSE)</f>
        <v>0.5</v>
      </c>
      <c r="Q1738" s="2">
        <f>VLOOKUP($F1738,Experiment!$A$2:$U$90,MATCH(Results!Q$1,Experiment!$A$1:$U$1,0),FALSE)</f>
        <v>50</v>
      </c>
      <c r="R1738" s="3">
        <f>VLOOKUP($F1738,Experiment!$A$2:$U$90,MATCH(Results!R$1,Experiment!$A$1:$U$1,0),FALSE)</f>
        <v>0.5</v>
      </c>
      <c r="S1738" s="2">
        <f>VLOOKUP($F1738,Experiment!$A$2:$U$90,MATCH(Results!S$1,Experiment!$A$1:$U$1,0),FALSE)</f>
        <v>0</v>
      </c>
      <c r="T1738" s="2">
        <f>VLOOKUP($F1738,Experiment!$A$2:$U$90,MATCH(Results!T$1,Experiment!$A$1:$U$1,0),FALSE)</f>
        <v>2500</v>
      </c>
      <c r="U1738" s="2">
        <f>VLOOKUP($F1738,Experiment!$A$2:$U$90,MATCH(Results!U$1,Experiment!$A$1:$U$1,0),FALSE)</f>
        <v>50</v>
      </c>
      <c r="V1738" s="2">
        <f>VLOOKUP($F1738,Experiment!$A$2:$U$90,MATCH(Results!V$1,Experiment!$A$1:$U$1,0),FALSE)</f>
        <v>2</v>
      </c>
      <c r="W1738" s="3">
        <f>VLOOKUP($F1738,Experiment!$A$2:$U$90,MATCH(Results!W$1,Experiment!$A$1:$U$1,0),FALSE)</f>
        <v>0.25</v>
      </c>
      <c r="X1738" s="3">
        <f>VLOOKUP($F1738,Experiment!$A$2:$U$90,MATCH(Results!X$1,Experiment!$A$1:$U$1,0),FALSE)</f>
        <v>0.75</v>
      </c>
      <c r="Y1738" s="2">
        <f>VLOOKUP($F1738,Experiment!$A$2:$U$90,MATCH(Results!Y$1,Experiment!$A$1:$U$1,0),FALSE)</f>
        <v>2</v>
      </c>
      <c r="Z1738" s="3">
        <f>VLOOKUP($F1738,Experiment!$A$2:$U$90,MATCH(Results!Z$1,Experiment!$A$1:$U$1,0),FALSE)</f>
        <v>0.5</v>
      </c>
      <c r="AA1738" s="3">
        <f>VLOOKUP($F1738,Experiment!$A$2:$U$90,MATCH(Results!AA$1,Experiment!$A$1:$U$1,0),FALSE)</f>
        <v>0.25</v>
      </c>
      <c r="AB1738" s="3">
        <f>VLOOKUP($F1738,Experiment!$A$2:$U$90,MATCH(Results!AB$1,Experiment!$A$1:$U$1,0),FALSE)</f>
        <v>0.625</v>
      </c>
      <c r="AC1738" s="3">
        <f>VLOOKUP($F1738,Experiment!$A$2:$U$90,MATCH(Results!AC$1,Experiment!$A$1:$U$1,0),FALSE)</f>
        <v>0.375</v>
      </c>
      <c r="AD1738" s="2">
        <f>VLOOKUP($F1738,Experiment!$A$2:$U$90,MATCH(Results!AD$1,Experiment!$A$1:$U$1,0),FALSE)</f>
        <v>-12.5</v>
      </c>
      <c r="AE1738" s="2">
        <f>VLOOKUP($F1738,Experiment!$A$2:$U$90,MATCH(Results!AE$1,Experiment!$A$1:$U$1,0),FALSE)</f>
        <v>2343.75</v>
      </c>
      <c r="AF1738" s="2">
        <f>VLOOKUP($F1738,Experiment!$A$2:$U$90,MATCH(Results!AF$1,Experiment!$A$1:$U$1,0),FALSE)</f>
        <v>48.412291827592711</v>
      </c>
      <c r="AG1738" s="3">
        <f>VLOOKUP($F1738,Experiment!$A$2:$W$90,MATCH(Results!AG$1,Experiment!$A$1:$W$1,0),FALSE)</f>
        <v>0.82730419370997643</v>
      </c>
      <c r="AH1738" s="3">
        <f>VLOOKUP($F1738,Experiment!$A$2:$W$90,MATCH(Results!AH$1,Experiment!$A$1:$W$1,0),FALSE)</f>
        <v>0.38648875795104182</v>
      </c>
      <c r="AI1738" s="3">
        <f>VLOOKUP($F1738,Experiment!$A$2:$X$90,MATCH(Results!AI$1,Experiment!$A$1:$X$1,0),FALSE)</f>
        <v>0.61351124204895813</v>
      </c>
      <c r="AJ1738" s="2">
        <f>Table1[[#This Row],[Gain]]^Table1[[#This Row],[θ]]</f>
        <v>32.027486583090457</v>
      </c>
      <c r="AK1738" s="2">
        <f>-Table1[[#This Row],[λ]]*-Table1[[#This Row],[Loss]]^Table1[[#This Row],[θ]]</f>
        <v>70.46047048279901</v>
      </c>
      <c r="AL1738" s="2">
        <f>Table1[[#This Row],[v_n_w_g]]-Table1[[#This Row],[v_n_w_l]]</f>
        <v>-38.432983899708553</v>
      </c>
      <c r="AM1738" s="2">
        <f>IF(Table1[[#This Row],[diff_v]]&gt;=1,1,0)</f>
        <v>0</v>
      </c>
    </row>
    <row r="1739" spans="1:39" x14ac:dyDescent="0.3">
      <c r="A1739">
        <v>21</v>
      </c>
      <c r="B1739" t="s">
        <v>301</v>
      </c>
      <c r="C1739" s="22">
        <f>VLOOKUP(Table1[[#This Row],[Subject]],'Subject Profile'!$A$2:$E$8,4,FALSE)</f>
        <v>0.88613857459934653</v>
      </c>
      <c r="D1739" s="22">
        <f>VLOOKUP(Table1[[#This Row],[Subject]],'Subject Profile'!$A$2:$E$8,5,FALSE)</f>
        <v>-2.2000000000000002</v>
      </c>
      <c r="E1739" t="s">
        <v>111</v>
      </c>
      <c r="F1739" t="s">
        <v>59</v>
      </c>
      <c r="G1739" t="s">
        <v>7</v>
      </c>
      <c r="H1739">
        <f>IF(Table1[[#This Row],[decision]]="accept",1,0)</f>
        <v>1</v>
      </c>
      <c r="I1739">
        <v>10</v>
      </c>
      <c r="K1739">
        <v>1667790720</v>
      </c>
      <c r="L1739">
        <f>Table1[[#This Row],[time]]-K1738</f>
        <v>6</v>
      </c>
      <c r="M1739" t="str">
        <f>VLOOKUP($F1739,Experiment!$A$2:$U$90,MATCH(Results!M$1,Experiment!$A$1:$U$1,0)+1,FALSE)</f>
        <v>G</v>
      </c>
      <c r="N1739">
        <f>IF(Table1[[#This Row],[Impact]]="I",0,1)</f>
        <v>1</v>
      </c>
      <c r="O1739" s="2">
        <f>VLOOKUP($F1739,Experiment!$A$2:$U$90,MATCH(Results!O$1,Experiment!$A$1:$U$1,0),FALSE)</f>
        <v>0</v>
      </c>
      <c r="P1739" s="3">
        <f>VLOOKUP($F1739,Experiment!$A$2:$U$90,MATCH(Results!P$1,Experiment!$A$1:$U$1,0),FALSE)</f>
        <v>0.5</v>
      </c>
      <c r="Q1739" s="2">
        <f>VLOOKUP($F1739,Experiment!$A$2:$U$90,MATCH(Results!Q$1,Experiment!$A$1:$U$1,0),FALSE)</f>
        <v>10</v>
      </c>
      <c r="R1739" s="3">
        <f>VLOOKUP($F1739,Experiment!$A$2:$U$90,MATCH(Results!R$1,Experiment!$A$1:$U$1,0),FALSE)</f>
        <v>0.5</v>
      </c>
      <c r="S1739" s="2">
        <f>VLOOKUP($F1739,Experiment!$A$2:$U$90,MATCH(Results!S$1,Experiment!$A$1:$U$1,0),FALSE)</f>
        <v>5</v>
      </c>
      <c r="T1739" s="2">
        <f>VLOOKUP($F1739,Experiment!$A$2:$U$90,MATCH(Results!T$1,Experiment!$A$1:$U$1,0),FALSE)</f>
        <v>25</v>
      </c>
      <c r="U1739" s="2">
        <f>VLOOKUP($F1739,Experiment!$A$2:$U$90,MATCH(Results!U$1,Experiment!$A$1:$U$1,0),FALSE)</f>
        <v>5</v>
      </c>
      <c r="V1739" s="2">
        <f>VLOOKUP($F1739,Experiment!$A$2:$U$90,MATCH(Results!V$1,Experiment!$A$1:$U$1,0),FALSE)</f>
        <v>4</v>
      </c>
      <c r="W1739" s="3">
        <f>VLOOKUP($F1739,Experiment!$A$2:$U$90,MATCH(Results!W$1,Experiment!$A$1:$U$1,0),FALSE)</f>
        <v>0.75</v>
      </c>
      <c r="X1739" s="3">
        <f>VLOOKUP($F1739,Experiment!$A$2:$U$90,MATCH(Results!X$1,Experiment!$A$1:$U$1,0),FALSE)</f>
        <v>0.25</v>
      </c>
      <c r="Y1739" s="2">
        <f>VLOOKUP($F1739,Experiment!$A$2:$U$90,MATCH(Results!Y$1,Experiment!$A$1:$U$1,0),FALSE)</f>
        <v>1</v>
      </c>
      <c r="Z1739" s="3">
        <f>VLOOKUP($F1739,Experiment!$A$2:$U$90,MATCH(Results!Z$1,Experiment!$A$1:$U$1,0),FALSE)</f>
        <v>0.2</v>
      </c>
      <c r="AA1739" s="3">
        <f>VLOOKUP($F1739,Experiment!$A$2:$U$90,MATCH(Results!AA$1,Experiment!$A$1:$U$1,0),FALSE)</f>
        <v>4.9999999999999989E-2</v>
      </c>
      <c r="AB1739" s="3">
        <f>VLOOKUP($F1739,Experiment!$A$2:$U$90,MATCH(Results!AB$1,Experiment!$A$1:$U$1,0),FALSE)</f>
        <v>0.57499999999999996</v>
      </c>
      <c r="AC1739" s="3">
        <f>VLOOKUP($F1739,Experiment!$A$2:$U$90,MATCH(Results!AC$1,Experiment!$A$1:$U$1,0),FALSE)</f>
        <v>0.42500000000000004</v>
      </c>
      <c r="AD1739" s="2">
        <f>VLOOKUP($F1739,Experiment!$A$2:$U$90,MATCH(Results!AD$1,Experiment!$A$1:$U$1,0),FALSE)</f>
        <v>4.25</v>
      </c>
      <c r="AE1739" s="2">
        <f>VLOOKUP($F1739,Experiment!$A$2:$U$90,MATCH(Results!AE$1,Experiment!$A$1:$U$1,0),FALSE)</f>
        <v>24.4375</v>
      </c>
      <c r="AF1739" s="2">
        <f>VLOOKUP($F1739,Experiment!$A$2:$U$90,MATCH(Results!AF$1,Experiment!$A$1:$U$1,0),FALSE)</f>
        <v>4.9434299833212973</v>
      </c>
      <c r="AG1739" s="3">
        <f>VLOOKUP($F1739,Experiment!$A$2:$W$90,MATCH(Results!AG$1,Experiment!$A$1:$W$1,0),FALSE)</f>
        <v>0.89414323918902561</v>
      </c>
      <c r="AH1739" s="3">
        <f>VLOOKUP($F1739,Experiment!$A$2:$W$90,MATCH(Results!AH$1,Experiment!$A$1:$W$1,0),FALSE)</f>
        <v>0.42914847753168511</v>
      </c>
      <c r="AI1739" s="3">
        <f>VLOOKUP($F1739,Experiment!$A$2:$X$90,MATCH(Results!AI$1,Experiment!$A$1:$X$1,0),FALSE)</f>
        <v>0.57085152246831483</v>
      </c>
      <c r="AJ1739" s="2">
        <f>Table1[[#This Row],[Gain]]^Table1[[#This Row],[θ]]</f>
        <v>7.693758934363303</v>
      </c>
      <c r="AK1739" s="2">
        <f>-Table1[[#This Row],[λ]]*-Table1[[#This Row],[Loss]]^Table1[[#This Row],[θ]]</f>
        <v>0</v>
      </c>
      <c r="AL1739" s="2">
        <f>Table1[[#This Row],[v_n_w_g]]-Table1[[#This Row],[v_n_w_l]]</f>
        <v>7.693758934363303</v>
      </c>
      <c r="AM1739" s="2">
        <f>IF(Table1[[#This Row],[diff_v]]&gt;=1,1,0)</f>
        <v>1</v>
      </c>
    </row>
    <row r="1740" spans="1:39" x14ac:dyDescent="0.3">
      <c r="A1740">
        <v>22</v>
      </c>
      <c r="B1740" t="s">
        <v>301</v>
      </c>
      <c r="C1740" s="22">
        <f>VLOOKUP(Table1[[#This Row],[Subject]],'Subject Profile'!$A$2:$E$8,4,FALSE)</f>
        <v>0.88613857459934653</v>
      </c>
      <c r="D1740" s="22">
        <f>VLOOKUP(Table1[[#This Row],[Subject]],'Subject Profile'!$A$2:$E$8,5,FALSE)</f>
        <v>-2.2000000000000002</v>
      </c>
      <c r="E1740" t="s">
        <v>111</v>
      </c>
      <c r="F1740" t="s">
        <v>91</v>
      </c>
      <c r="G1740" t="s">
        <v>5</v>
      </c>
      <c r="H1740">
        <f>IF(Table1[[#This Row],[decision]]="accept",1,0)</f>
        <v>0</v>
      </c>
      <c r="I1740">
        <v>0</v>
      </c>
      <c r="K1740">
        <v>1667790724</v>
      </c>
      <c r="L1740">
        <f>Table1[[#This Row],[time]]-K1739</f>
        <v>4</v>
      </c>
      <c r="M1740" t="str">
        <f>VLOOKUP($F1740,Experiment!$A$2:$U$90,MATCH(Results!M$1,Experiment!$A$1:$U$1,0)+1,FALSE)</f>
        <v>G</v>
      </c>
      <c r="N1740">
        <f>IF(Table1[[#This Row],[Impact]]="I",0,1)</f>
        <v>1</v>
      </c>
      <c r="O1740" s="2">
        <f>VLOOKUP($F1740,Experiment!$A$2:$U$90,MATCH(Results!O$1,Experiment!$A$1:$U$1,0),FALSE)</f>
        <v>-90</v>
      </c>
      <c r="P1740" s="3">
        <f>VLOOKUP($F1740,Experiment!$A$2:$U$90,MATCH(Results!P$1,Experiment!$A$1:$U$1,0),FALSE)</f>
        <v>0.5</v>
      </c>
      <c r="Q1740" s="2">
        <f>VLOOKUP($F1740,Experiment!$A$2:$U$90,MATCH(Results!Q$1,Experiment!$A$1:$U$1,0),FALSE)</f>
        <v>100</v>
      </c>
      <c r="R1740" s="3">
        <f>VLOOKUP($F1740,Experiment!$A$2:$U$90,MATCH(Results!R$1,Experiment!$A$1:$U$1,0),FALSE)</f>
        <v>0.5</v>
      </c>
      <c r="S1740" s="2">
        <f>VLOOKUP($F1740,Experiment!$A$2:$U$90,MATCH(Results!S$1,Experiment!$A$1:$U$1,0),FALSE)</f>
        <v>5</v>
      </c>
      <c r="T1740" s="2">
        <f>VLOOKUP($F1740,Experiment!$A$2:$U$90,MATCH(Results!T$1,Experiment!$A$1:$U$1,0),FALSE)</f>
        <v>9025</v>
      </c>
      <c r="U1740" s="2">
        <f>VLOOKUP($F1740,Experiment!$A$2:$U$90,MATCH(Results!U$1,Experiment!$A$1:$U$1,0),FALSE)</f>
        <v>95</v>
      </c>
      <c r="V1740" s="2">
        <f>VLOOKUP($F1740,Experiment!$A$2:$U$90,MATCH(Results!V$1,Experiment!$A$1:$U$1,0),FALSE)</f>
        <v>4</v>
      </c>
      <c r="W1740" s="3">
        <f>VLOOKUP($F1740,Experiment!$A$2:$U$90,MATCH(Results!W$1,Experiment!$A$1:$U$1,0),FALSE)</f>
        <v>0.25</v>
      </c>
      <c r="X1740" s="3">
        <f>VLOOKUP($F1740,Experiment!$A$2:$U$90,MATCH(Results!X$1,Experiment!$A$1:$U$1,0),FALSE)</f>
        <v>0.75</v>
      </c>
      <c r="Y1740" s="2">
        <f>VLOOKUP($F1740,Experiment!$A$2:$U$90,MATCH(Results!Y$1,Experiment!$A$1:$U$1,0),FALSE)</f>
        <v>1</v>
      </c>
      <c r="Z1740" s="3">
        <f>VLOOKUP($F1740,Experiment!$A$2:$U$90,MATCH(Results!Z$1,Experiment!$A$1:$U$1,0),FALSE)</f>
        <v>0.25</v>
      </c>
      <c r="AA1740" s="3">
        <f>VLOOKUP($F1740,Experiment!$A$2:$U$90,MATCH(Results!AA$1,Experiment!$A$1:$U$1,0),FALSE)</f>
        <v>0.5</v>
      </c>
      <c r="AB1740" s="3">
        <f>VLOOKUP($F1740,Experiment!$A$2:$U$90,MATCH(Results!AB$1,Experiment!$A$1:$U$1,0),FALSE)</f>
        <v>0.375</v>
      </c>
      <c r="AC1740" s="3">
        <f>VLOOKUP($F1740,Experiment!$A$2:$U$90,MATCH(Results!AC$1,Experiment!$A$1:$U$1,0),FALSE)</f>
        <v>0.625</v>
      </c>
      <c r="AD1740" s="2">
        <f>VLOOKUP($F1740,Experiment!$A$2:$U$90,MATCH(Results!AD$1,Experiment!$A$1:$U$1,0),FALSE)</f>
        <v>28.75</v>
      </c>
      <c r="AE1740" s="2">
        <f>VLOOKUP($F1740,Experiment!$A$2:$U$90,MATCH(Results!AE$1,Experiment!$A$1:$U$1,0),FALSE)</f>
        <v>8460.9375</v>
      </c>
      <c r="AF1740" s="2">
        <f>VLOOKUP($F1740,Experiment!$A$2:$U$90,MATCH(Results!AF$1,Experiment!$A$1:$U$1,0),FALSE)</f>
        <v>91.983354472426157</v>
      </c>
      <c r="AG1740" s="3">
        <f>VLOOKUP($F1740,Experiment!$A$2:$W$90,MATCH(Results!AG$1,Experiment!$A$1:$W$1,0),FALSE)</f>
        <v>1</v>
      </c>
      <c r="AH1740" s="3">
        <f>VLOOKUP($F1740,Experiment!$A$2:$W$90,MATCH(Results!AH$1,Experiment!$A$1:$W$1,0),FALSE)</f>
        <v>0.625</v>
      </c>
      <c r="AI1740" s="3">
        <f>VLOOKUP($F1740,Experiment!$A$2:$X$90,MATCH(Results!AI$1,Experiment!$A$1:$X$1,0),FALSE)</f>
        <v>0.375</v>
      </c>
      <c r="AJ1740" s="2">
        <f>Table1[[#This Row],[Gain]]^Table1[[#This Row],[θ]]</f>
        <v>59.193926540095148</v>
      </c>
      <c r="AK1740" s="2">
        <f>-Table1[[#This Row],[λ]]*-Table1[[#This Row],[Loss]]^Table1[[#This Row],[θ]]</f>
        <v>118.6184794423265</v>
      </c>
      <c r="AL1740" s="2">
        <f>Table1[[#This Row],[v_n_w_g]]-Table1[[#This Row],[v_n_w_l]]</f>
        <v>-59.424552902231355</v>
      </c>
      <c r="AM1740" s="2">
        <f>IF(Table1[[#This Row],[diff_v]]&gt;=1,1,0)</f>
        <v>0</v>
      </c>
    </row>
    <row r="1741" spans="1:39" x14ac:dyDescent="0.3">
      <c r="A1741">
        <v>23</v>
      </c>
      <c r="B1741" t="s">
        <v>301</v>
      </c>
      <c r="C1741" s="22">
        <f>VLOOKUP(Table1[[#This Row],[Subject]],'Subject Profile'!$A$2:$E$8,4,FALSE)</f>
        <v>0.88613857459934653</v>
      </c>
      <c r="D1741" s="22">
        <f>VLOOKUP(Table1[[#This Row],[Subject]],'Subject Profile'!$A$2:$E$8,5,FALSE)</f>
        <v>-2.2000000000000002</v>
      </c>
      <c r="E1741" t="s">
        <v>111</v>
      </c>
      <c r="F1741" t="s">
        <v>80</v>
      </c>
      <c r="G1741" t="s">
        <v>5</v>
      </c>
      <c r="H1741">
        <f>IF(Table1[[#This Row],[decision]]="accept",1,0)</f>
        <v>0</v>
      </c>
      <c r="I1741">
        <v>0</v>
      </c>
      <c r="K1741">
        <v>1667790727</v>
      </c>
      <c r="L1741">
        <f>Table1[[#This Row],[time]]-K1740</f>
        <v>3</v>
      </c>
      <c r="M1741" t="str">
        <f>VLOOKUP($F1741,Experiment!$A$2:$U$90,MATCH(Results!M$1,Experiment!$A$1:$U$1,0)+1,FALSE)</f>
        <v>G</v>
      </c>
      <c r="N1741">
        <f>IF(Table1[[#This Row],[Impact]]="I",0,1)</f>
        <v>1</v>
      </c>
      <c r="O1741" s="2">
        <f>VLOOKUP($F1741,Experiment!$A$2:$U$90,MATCH(Results!O$1,Experiment!$A$1:$U$1,0),FALSE)</f>
        <v>-90</v>
      </c>
      <c r="P1741" s="3">
        <f>VLOOKUP($F1741,Experiment!$A$2:$U$90,MATCH(Results!P$1,Experiment!$A$1:$U$1,0),FALSE)</f>
        <v>0.5</v>
      </c>
      <c r="Q1741" s="2">
        <f>VLOOKUP($F1741,Experiment!$A$2:$U$90,MATCH(Results!Q$1,Experiment!$A$1:$U$1,0),FALSE)</f>
        <v>80</v>
      </c>
      <c r="R1741" s="3">
        <f>VLOOKUP($F1741,Experiment!$A$2:$U$90,MATCH(Results!R$1,Experiment!$A$1:$U$1,0),FALSE)</f>
        <v>0.5</v>
      </c>
      <c r="S1741" s="2">
        <f>VLOOKUP($F1741,Experiment!$A$2:$U$90,MATCH(Results!S$1,Experiment!$A$1:$U$1,0),FALSE)</f>
        <v>-5</v>
      </c>
      <c r="T1741" s="2">
        <f>VLOOKUP($F1741,Experiment!$A$2:$U$90,MATCH(Results!T$1,Experiment!$A$1:$U$1,0),FALSE)</f>
        <v>7225</v>
      </c>
      <c r="U1741" s="2">
        <f>VLOOKUP($F1741,Experiment!$A$2:$U$90,MATCH(Results!U$1,Experiment!$A$1:$U$1,0),FALSE)</f>
        <v>85</v>
      </c>
      <c r="V1741" s="2">
        <f>VLOOKUP($F1741,Experiment!$A$2:$U$90,MATCH(Results!V$1,Experiment!$A$1:$U$1,0),FALSE)</f>
        <v>4</v>
      </c>
      <c r="W1741" s="3">
        <f>VLOOKUP($F1741,Experiment!$A$2:$U$90,MATCH(Results!W$1,Experiment!$A$1:$U$1,0),FALSE)</f>
        <v>0.25</v>
      </c>
      <c r="X1741" s="3">
        <f>VLOOKUP($F1741,Experiment!$A$2:$U$90,MATCH(Results!X$1,Experiment!$A$1:$U$1,0),FALSE)</f>
        <v>0.75</v>
      </c>
      <c r="Y1741" s="2">
        <f>VLOOKUP($F1741,Experiment!$A$2:$U$90,MATCH(Results!Y$1,Experiment!$A$1:$U$1,0),FALSE)</f>
        <v>1</v>
      </c>
      <c r="Z1741" s="3">
        <f>VLOOKUP($F1741,Experiment!$A$2:$U$90,MATCH(Results!Z$1,Experiment!$A$1:$U$1,0),FALSE)</f>
        <v>0.25</v>
      </c>
      <c r="AA1741" s="3">
        <f>VLOOKUP($F1741,Experiment!$A$2:$U$90,MATCH(Results!AA$1,Experiment!$A$1:$U$1,0),FALSE)</f>
        <v>0.5</v>
      </c>
      <c r="AB1741" s="3">
        <f>VLOOKUP($F1741,Experiment!$A$2:$U$90,MATCH(Results!AB$1,Experiment!$A$1:$U$1,0),FALSE)</f>
        <v>0.375</v>
      </c>
      <c r="AC1741" s="3">
        <f>VLOOKUP($F1741,Experiment!$A$2:$U$90,MATCH(Results!AC$1,Experiment!$A$1:$U$1,0),FALSE)</f>
        <v>0.625</v>
      </c>
      <c r="AD1741" s="2">
        <f>VLOOKUP($F1741,Experiment!$A$2:$U$90,MATCH(Results!AD$1,Experiment!$A$1:$U$1,0),FALSE)</f>
        <v>16.25</v>
      </c>
      <c r="AE1741" s="2">
        <f>VLOOKUP($F1741,Experiment!$A$2:$U$90,MATCH(Results!AE$1,Experiment!$A$1:$U$1,0),FALSE)</f>
        <v>6773.4375</v>
      </c>
      <c r="AF1741" s="2">
        <f>VLOOKUP($F1741,Experiment!$A$2:$U$90,MATCH(Results!AF$1,Experiment!$A$1:$U$1,0),FALSE)</f>
        <v>82.300896106907615</v>
      </c>
      <c r="AG1741" s="3">
        <f>VLOOKUP($F1741,Experiment!$A$2:$W$90,MATCH(Results!AG$1,Experiment!$A$1:$W$1,0),FALSE)</f>
        <v>1</v>
      </c>
      <c r="AH1741" s="3">
        <f>VLOOKUP($F1741,Experiment!$A$2:$W$90,MATCH(Results!AH$1,Experiment!$A$1:$W$1,0),FALSE)</f>
        <v>0.625</v>
      </c>
      <c r="AI1741" s="3">
        <f>VLOOKUP($F1741,Experiment!$A$2:$X$90,MATCH(Results!AI$1,Experiment!$A$1:$X$1,0),FALSE)</f>
        <v>0.375</v>
      </c>
      <c r="AJ1741" s="2">
        <f>Table1[[#This Row],[Gain]]^Table1[[#This Row],[θ]]</f>
        <v>48.573729325843161</v>
      </c>
      <c r="AK1741" s="2">
        <f>-Table1[[#This Row],[λ]]*-Table1[[#This Row],[Loss]]^Table1[[#This Row],[θ]]</f>
        <v>118.6184794423265</v>
      </c>
      <c r="AL1741" s="2">
        <f>Table1[[#This Row],[v_n_w_g]]-Table1[[#This Row],[v_n_w_l]]</f>
        <v>-70.044750116483343</v>
      </c>
      <c r="AM1741" s="2">
        <f>IF(Table1[[#This Row],[diff_v]]&gt;=1,1,0)</f>
        <v>0</v>
      </c>
    </row>
    <row r="1742" spans="1:39" x14ac:dyDescent="0.3">
      <c r="A1742">
        <v>24</v>
      </c>
      <c r="B1742" t="s">
        <v>301</v>
      </c>
      <c r="C1742" s="22">
        <f>VLOOKUP(Table1[[#This Row],[Subject]],'Subject Profile'!$A$2:$E$8,4,FALSE)</f>
        <v>0.88613857459934653</v>
      </c>
      <c r="D1742" s="22">
        <f>VLOOKUP(Table1[[#This Row],[Subject]],'Subject Profile'!$A$2:$E$8,5,FALSE)</f>
        <v>-2.2000000000000002</v>
      </c>
      <c r="E1742" t="s">
        <v>111</v>
      </c>
      <c r="F1742" t="s">
        <v>54</v>
      </c>
      <c r="G1742" t="s">
        <v>5</v>
      </c>
      <c r="H1742">
        <f>IF(Table1[[#This Row],[decision]]="accept",1,0)</f>
        <v>0</v>
      </c>
      <c r="I1742">
        <v>0</v>
      </c>
      <c r="K1742">
        <v>1667790731</v>
      </c>
      <c r="L1742">
        <f>Table1[[#This Row],[time]]-K1741</f>
        <v>4</v>
      </c>
      <c r="M1742" t="str">
        <f>VLOOKUP($F1742,Experiment!$A$2:$U$90,MATCH(Results!M$1,Experiment!$A$1:$U$1,0)+1,FALSE)</f>
        <v>I</v>
      </c>
      <c r="N1742">
        <f>IF(Table1[[#This Row],[Impact]]="I",0,1)</f>
        <v>0</v>
      </c>
      <c r="O1742" s="2">
        <f>VLOOKUP($F1742,Experiment!$A$2:$U$90,MATCH(Results!O$1,Experiment!$A$1:$U$1,0),FALSE)</f>
        <v>-50</v>
      </c>
      <c r="P1742" s="3">
        <f>VLOOKUP($F1742,Experiment!$A$2:$U$90,MATCH(Results!P$1,Experiment!$A$1:$U$1,0),FALSE)</f>
        <v>0.5</v>
      </c>
      <c r="Q1742" s="2">
        <f>VLOOKUP($F1742,Experiment!$A$2:$U$90,MATCH(Results!Q$1,Experiment!$A$1:$U$1,0),FALSE)</f>
        <v>40</v>
      </c>
      <c r="R1742" s="3">
        <f>VLOOKUP($F1742,Experiment!$A$2:$U$90,MATCH(Results!R$1,Experiment!$A$1:$U$1,0),FALSE)</f>
        <v>0.5</v>
      </c>
      <c r="S1742" s="2">
        <f>VLOOKUP($F1742,Experiment!$A$2:$U$90,MATCH(Results!S$1,Experiment!$A$1:$U$1,0),FALSE)</f>
        <v>-5</v>
      </c>
      <c r="T1742" s="2">
        <f>VLOOKUP($F1742,Experiment!$A$2:$U$90,MATCH(Results!T$1,Experiment!$A$1:$U$1,0),FALSE)</f>
        <v>2025</v>
      </c>
      <c r="U1742" s="2">
        <f>VLOOKUP($F1742,Experiment!$A$2:$U$90,MATCH(Results!U$1,Experiment!$A$1:$U$1,0),FALSE)</f>
        <v>45</v>
      </c>
      <c r="V1742" s="2">
        <f>VLOOKUP($F1742,Experiment!$A$2:$U$90,MATCH(Results!V$1,Experiment!$A$1:$U$1,0),FALSE)</f>
        <v>4</v>
      </c>
      <c r="W1742" s="3">
        <f>VLOOKUP($F1742,Experiment!$A$2:$U$90,MATCH(Results!W$1,Experiment!$A$1:$U$1,0),FALSE)</f>
        <v>0.25</v>
      </c>
      <c r="X1742" s="3">
        <f>VLOOKUP($F1742,Experiment!$A$2:$U$90,MATCH(Results!X$1,Experiment!$A$1:$U$1,0),FALSE)</f>
        <v>0.75</v>
      </c>
      <c r="Y1742" s="2">
        <f>VLOOKUP($F1742,Experiment!$A$2:$U$90,MATCH(Results!Y$1,Experiment!$A$1:$U$1,0),FALSE)</f>
        <v>1</v>
      </c>
      <c r="Z1742" s="3">
        <f>VLOOKUP($F1742,Experiment!$A$2:$U$90,MATCH(Results!Z$1,Experiment!$A$1:$U$1,0),FALSE)</f>
        <v>0.25</v>
      </c>
      <c r="AA1742" s="3">
        <f>VLOOKUP($F1742,Experiment!$A$2:$U$90,MATCH(Results!AA$1,Experiment!$A$1:$U$1,0),FALSE)</f>
        <v>0.5</v>
      </c>
      <c r="AB1742" s="3">
        <f>VLOOKUP($F1742,Experiment!$A$2:$U$90,MATCH(Results!AB$1,Experiment!$A$1:$U$1,0),FALSE)</f>
        <v>0.375</v>
      </c>
      <c r="AC1742" s="3">
        <f>VLOOKUP($F1742,Experiment!$A$2:$U$90,MATCH(Results!AC$1,Experiment!$A$1:$U$1,0),FALSE)</f>
        <v>0.625</v>
      </c>
      <c r="AD1742" s="2">
        <f>VLOOKUP($F1742,Experiment!$A$2:$U$90,MATCH(Results!AD$1,Experiment!$A$1:$U$1,0),FALSE)</f>
        <v>6.25</v>
      </c>
      <c r="AE1742" s="2">
        <f>VLOOKUP($F1742,Experiment!$A$2:$U$90,MATCH(Results!AE$1,Experiment!$A$1:$U$1,0),FALSE)</f>
        <v>1898.4375</v>
      </c>
      <c r="AF1742" s="2">
        <f>VLOOKUP($F1742,Experiment!$A$2:$U$90,MATCH(Results!AF$1,Experiment!$A$1:$U$1,0),FALSE)</f>
        <v>43.571062644833439</v>
      </c>
      <c r="AG1742" s="3">
        <f>VLOOKUP($F1742,Experiment!$A$2:$W$90,MATCH(Results!AG$1,Experiment!$A$1:$W$1,0),FALSE)</f>
        <v>1</v>
      </c>
      <c r="AH1742" s="3">
        <f>VLOOKUP($F1742,Experiment!$A$2:$W$90,MATCH(Results!AH$1,Experiment!$A$1:$W$1,0),FALSE)</f>
        <v>0.625</v>
      </c>
      <c r="AI1742" s="3">
        <f>VLOOKUP($F1742,Experiment!$A$2:$X$90,MATCH(Results!AI$1,Experiment!$A$1:$X$1,0),FALSE)</f>
        <v>0.375</v>
      </c>
      <c r="AJ1742" s="2">
        <f>Table1[[#This Row],[Gain]]^Table1[[#This Row],[θ]]</f>
        <v>26.281318966403699</v>
      </c>
      <c r="AK1742" s="2">
        <f>-Table1[[#This Row],[λ]]*-Table1[[#This Row],[Loss]]^Table1[[#This Row],[θ]]</f>
        <v>70.46047048279901</v>
      </c>
      <c r="AL1742" s="2">
        <f>Table1[[#This Row],[v_n_w_g]]-Table1[[#This Row],[v_n_w_l]]</f>
        <v>-44.179151516395308</v>
      </c>
      <c r="AM1742" s="2">
        <f>IF(Table1[[#This Row],[diff_v]]&gt;=1,1,0)</f>
        <v>0</v>
      </c>
    </row>
    <row r="1743" spans="1:39" x14ac:dyDescent="0.3">
      <c r="A1743">
        <v>25</v>
      </c>
      <c r="B1743" t="s">
        <v>301</v>
      </c>
      <c r="C1743" s="22">
        <f>VLOOKUP(Table1[[#This Row],[Subject]],'Subject Profile'!$A$2:$E$8,4,FALSE)</f>
        <v>0.88613857459934653</v>
      </c>
      <c r="D1743" s="22">
        <f>VLOOKUP(Table1[[#This Row],[Subject]],'Subject Profile'!$A$2:$E$8,5,FALSE)</f>
        <v>-2.2000000000000002</v>
      </c>
      <c r="E1743" t="s">
        <v>111</v>
      </c>
      <c r="F1743" t="s">
        <v>79</v>
      </c>
      <c r="G1743" t="s">
        <v>5</v>
      </c>
      <c r="H1743">
        <f>IF(Table1[[#This Row],[decision]]="accept",1,0)</f>
        <v>0</v>
      </c>
      <c r="I1743">
        <v>0</v>
      </c>
      <c r="K1743">
        <v>1667790734</v>
      </c>
      <c r="L1743">
        <f>Table1[[#This Row],[time]]-K1742</f>
        <v>3</v>
      </c>
      <c r="M1743" t="str">
        <f>VLOOKUP($F1743,Experiment!$A$2:$U$90,MATCH(Results!M$1,Experiment!$A$1:$U$1,0)+1,FALSE)</f>
        <v>I</v>
      </c>
      <c r="N1743">
        <f>IF(Table1[[#This Row],[Impact]]="I",0,1)</f>
        <v>0</v>
      </c>
      <c r="O1743" s="2">
        <f>VLOOKUP($F1743,Experiment!$A$2:$U$90,MATCH(Results!O$1,Experiment!$A$1:$U$1,0),FALSE)</f>
        <v>-10</v>
      </c>
      <c r="P1743" s="3">
        <f>VLOOKUP($F1743,Experiment!$A$2:$U$90,MATCH(Results!P$1,Experiment!$A$1:$U$1,0),FALSE)</f>
        <v>0.5</v>
      </c>
      <c r="Q1743" s="2">
        <f>VLOOKUP($F1743,Experiment!$A$2:$U$90,MATCH(Results!Q$1,Experiment!$A$1:$U$1,0),FALSE)</f>
        <v>0</v>
      </c>
      <c r="R1743" s="3">
        <f>VLOOKUP($F1743,Experiment!$A$2:$U$90,MATCH(Results!R$1,Experiment!$A$1:$U$1,0),FALSE)</f>
        <v>0.5</v>
      </c>
      <c r="S1743" s="2">
        <f>VLOOKUP($F1743,Experiment!$A$2:$U$90,MATCH(Results!S$1,Experiment!$A$1:$U$1,0),FALSE)</f>
        <v>-5</v>
      </c>
      <c r="T1743" s="2">
        <f>VLOOKUP($F1743,Experiment!$A$2:$U$90,MATCH(Results!T$1,Experiment!$A$1:$U$1,0),FALSE)</f>
        <v>25</v>
      </c>
      <c r="U1743" s="2">
        <f>VLOOKUP($F1743,Experiment!$A$2:$U$90,MATCH(Results!U$1,Experiment!$A$1:$U$1,0),FALSE)</f>
        <v>5</v>
      </c>
      <c r="V1743" s="2">
        <f>VLOOKUP($F1743,Experiment!$A$2:$U$90,MATCH(Results!V$1,Experiment!$A$1:$U$1,0),FALSE)</f>
        <v>4</v>
      </c>
      <c r="W1743" s="3">
        <f>VLOOKUP($F1743,Experiment!$A$2:$U$90,MATCH(Results!W$1,Experiment!$A$1:$U$1,0),FALSE)</f>
        <v>0.25</v>
      </c>
      <c r="X1743" s="3">
        <f>VLOOKUP($F1743,Experiment!$A$2:$U$90,MATCH(Results!X$1,Experiment!$A$1:$U$1,0),FALSE)</f>
        <v>0.75</v>
      </c>
      <c r="Y1743" s="2">
        <f>VLOOKUP($F1743,Experiment!$A$2:$U$90,MATCH(Results!Y$1,Experiment!$A$1:$U$1,0),FALSE)</f>
        <v>2</v>
      </c>
      <c r="Z1743" s="3">
        <f>VLOOKUP($F1743,Experiment!$A$2:$U$90,MATCH(Results!Z$1,Experiment!$A$1:$U$1,0),FALSE)</f>
        <v>0.5</v>
      </c>
      <c r="AA1743" s="3">
        <f>VLOOKUP($F1743,Experiment!$A$2:$U$90,MATCH(Results!AA$1,Experiment!$A$1:$U$1,0),FALSE)</f>
        <v>0.25</v>
      </c>
      <c r="AB1743" s="3">
        <f>VLOOKUP($F1743,Experiment!$A$2:$U$90,MATCH(Results!AB$1,Experiment!$A$1:$U$1,0),FALSE)</f>
        <v>0.625</v>
      </c>
      <c r="AC1743" s="3">
        <f>VLOOKUP($F1743,Experiment!$A$2:$U$90,MATCH(Results!AC$1,Experiment!$A$1:$U$1,0),FALSE)</f>
        <v>0.375</v>
      </c>
      <c r="AD1743" s="2">
        <f>VLOOKUP($F1743,Experiment!$A$2:$U$90,MATCH(Results!AD$1,Experiment!$A$1:$U$1,0),FALSE)</f>
        <v>-6.25</v>
      </c>
      <c r="AE1743" s="2">
        <f>VLOOKUP($F1743,Experiment!$A$2:$U$90,MATCH(Results!AE$1,Experiment!$A$1:$U$1,0),FALSE)</f>
        <v>23.4375</v>
      </c>
      <c r="AF1743" s="2">
        <f>VLOOKUP($F1743,Experiment!$A$2:$U$90,MATCH(Results!AF$1,Experiment!$A$1:$U$1,0),FALSE)</f>
        <v>4.8412291827592711</v>
      </c>
      <c r="AG1743" s="3">
        <f>VLOOKUP($F1743,Experiment!$A$2:$W$90,MATCH(Results!AG$1,Experiment!$A$1:$W$1,0),FALSE)</f>
        <v>0.82730419370997643</v>
      </c>
      <c r="AH1743" s="3">
        <f>VLOOKUP($F1743,Experiment!$A$2:$W$90,MATCH(Results!AH$1,Experiment!$A$1:$W$1,0),FALSE)</f>
        <v>0.38648875795104182</v>
      </c>
      <c r="AI1743" s="3">
        <f>VLOOKUP($F1743,Experiment!$A$2:$X$90,MATCH(Results!AI$1,Experiment!$A$1:$X$1,0),FALSE)</f>
        <v>0.61351124204895813</v>
      </c>
      <c r="AJ1743" s="2">
        <f>Table1[[#This Row],[Gain]]^Table1[[#This Row],[θ]]</f>
        <v>0</v>
      </c>
      <c r="AK1743" s="2">
        <f>-Table1[[#This Row],[λ]]*-Table1[[#This Row],[Loss]]^Table1[[#This Row],[θ]]</f>
        <v>16.926269655599267</v>
      </c>
      <c r="AL1743" s="2">
        <f>Table1[[#This Row],[v_n_w_g]]-Table1[[#This Row],[v_n_w_l]]</f>
        <v>-16.926269655599267</v>
      </c>
      <c r="AM1743" s="2">
        <f>IF(Table1[[#This Row],[diff_v]]&gt;=1,1,0)</f>
        <v>0</v>
      </c>
    </row>
    <row r="1744" spans="1:39" x14ac:dyDescent="0.3">
      <c r="A1744">
        <v>26</v>
      </c>
      <c r="B1744" t="s">
        <v>301</v>
      </c>
      <c r="C1744" s="22">
        <f>VLOOKUP(Table1[[#This Row],[Subject]],'Subject Profile'!$A$2:$E$8,4,FALSE)</f>
        <v>0.88613857459934653</v>
      </c>
      <c r="D1744" s="22">
        <f>VLOOKUP(Table1[[#This Row],[Subject]],'Subject Profile'!$A$2:$E$8,5,FALSE)</f>
        <v>-2.2000000000000002</v>
      </c>
      <c r="E1744" t="s">
        <v>111</v>
      </c>
      <c r="F1744" t="s">
        <v>62</v>
      </c>
      <c r="G1744" t="s">
        <v>7</v>
      </c>
      <c r="H1744">
        <f>IF(Table1[[#This Row],[decision]]="accept",1,0)</f>
        <v>1</v>
      </c>
      <c r="I1744">
        <v>-10</v>
      </c>
      <c r="K1744">
        <v>1667790738</v>
      </c>
      <c r="L1744">
        <f>Table1[[#This Row],[time]]-K1743</f>
        <v>4</v>
      </c>
      <c r="M1744" t="str">
        <f>VLOOKUP($F1744,Experiment!$A$2:$U$90,MATCH(Results!M$1,Experiment!$A$1:$U$1,0)+1,FALSE)</f>
        <v>G</v>
      </c>
      <c r="N1744">
        <f>IF(Table1[[#This Row],[Impact]]="I",0,1)</f>
        <v>1</v>
      </c>
      <c r="O1744" s="2">
        <f>VLOOKUP($F1744,Experiment!$A$2:$U$90,MATCH(Results!O$1,Experiment!$A$1:$U$1,0),FALSE)</f>
        <v>-10</v>
      </c>
      <c r="P1744" s="3">
        <f>VLOOKUP($F1744,Experiment!$A$2:$U$90,MATCH(Results!P$1,Experiment!$A$1:$U$1,0),FALSE)</f>
        <v>0.5</v>
      </c>
      <c r="Q1744" s="2">
        <f>VLOOKUP($F1744,Experiment!$A$2:$U$90,MATCH(Results!Q$1,Experiment!$A$1:$U$1,0),FALSE)</f>
        <v>20</v>
      </c>
      <c r="R1744" s="3">
        <f>VLOOKUP($F1744,Experiment!$A$2:$U$90,MATCH(Results!R$1,Experiment!$A$1:$U$1,0),FALSE)</f>
        <v>0.5</v>
      </c>
      <c r="S1744" s="2">
        <f>VLOOKUP($F1744,Experiment!$A$2:$U$90,MATCH(Results!S$1,Experiment!$A$1:$U$1,0),FALSE)</f>
        <v>5</v>
      </c>
      <c r="T1744" s="2">
        <f>VLOOKUP($F1744,Experiment!$A$2:$U$90,MATCH(Results!T$1,Experiment!$A$1:$U$1,0),FALSE)</f>
        <v>225</v>
      </c>
      <c r="U1744" s="2">
        <f>VLOOKUP($F1744,Experiment!$A$2:$U$90,MATCH(Results!U$1,Experiment!$A$1:$U$1,0),FALSE)</f>
        <v>15</v>
      </c>
      <c r="V1744" s="2">
        <f>VLOOKUP($F1744,Experiment!$A$2:$U$90,MATCH(Results!V$1,Experiment!$A$1:$U$1,0),FALSE)</f>
        <v>4</v>
      </c>
      <c r="W1744" s="3">
        <f>VLOOKUP($F1744,Experiment!$A$2:$U$90,MATCH(Results!W$1,Experiment!$A$1:$U$1,0),FALSE)</f>
        <v>0.25</v>
      </c>
      <c r="X1744" s="3">
        <f>VLOOKUP($F1744,Experiment!$A$2:$U$90,MATCH(Results!X$1,Experiment!$A$1:$U$1,0),FALSE)</f>
        <v>0.75</v>
      </c>
      <c r="Y1744" s="2">
        <f>VLOOKUP($F1744,Experiment!$A$2:$U$90,MATCH(Results!Y$1,Experiment!$A$1:$U$1,0),FALSE)</f>
        <v>2</v>
      </c>
      <c r="Z1744" s="3">
        <f>VLOOKUP($F1744,Experiment!$A$2:$U$90,MATCH(Results!Z$1,Experiment!$A$1:$U$1,0),FALSE)</f>
        <v>0.5</v>
      </c>
      <c r="AA1744" s="3">
        <f>VLOOKUP($F1744,Experiment!$A$2:$U$90,MATCH(Results!AA$1,Experiment!$A$1:$U$1,0),FALSE)</f>
        <v>0.25</v>
      </c>
      <c r="AB1744" s="3">
        <f>VLOOKUP($F1744,Experiment!$A$2:$U$90,MATCH(Results!AB$1,Experiment!$A$1:$U$1,0),FALSE)</f>
        <v>0.625</v>
      </c>
      <c r="AC1744" s="3">
        <f>VLOOKUP($F1744,Experiment!$A$2:$U$90,MATCH(Results!AC$1,Experiment!$A$1:$U$1,0),FALSE)</f>
        <v>0.375</v>
      </c>
      <c r="AD1744" s="2">
        <f>VLOOKUP($F1744,Experiment!$A$2:$U$90,MATCH(Results!AD$1,Experiment!$A$1:$U$1,0),FALSE)</f>
        <v>1.25</v>
      </c>
      <c r="AE1744" s="2">
        <f>VLOOKUP($F1744,Experiment!$A$2:$U$90,MATCH(Results!AE$1,Experiment!$A$1:$U$1,0),FALSE)</f>
        <v>210.9375</v>
      </c>
      <c r="AF1744" s="2">
        <f>VLOOKUP($F1744,Experiment!$A$2:$U$90,MATCH(Results!AF$1,Experiment!$A$1:$U$1,0),FALSE)</f>
        <v>14.523687548277813</v>
      </c>
      <c r="AG1744" s="3">
        <f>VLOOKUP($F1744,Experiment!$A$2:$W$90,MATCH(Results!AG$1,Experiment!$A$1:$W$1,0),FALSE)</f>
        <v>0.82730419370997643</v>
      </c>
      <c r="AH1744" s="3">
        <f>VLOOKUP($F1744,Experiment!$A$2:$W$90,MATCH(Results!AH$1,Experiment!$A$1:$W$1,0),FALSE)</f>
        <v>0.38648875795104182</v>
      </c>
      <c r="AI1744" s="3">
        <f>VLOOKUP($F1744,Experiment!$A$2:$X$90,MATCH(Results!AI$1,Experiment!$A$1:$X$1,0),FALSE)</f>
        <v>0.61351124204895813</v>
      </c>
      <c r="AJ1744" s="2">
        <f>Table1[[#This Row],[Gain]]^Table1[[#This Row],[θ]]</f>
        <v>14.219779625740344</v>
      </c>
      <c r="AK1744" s="2">
        <f>-Table1[[#This Row],[λ]]*-Table1[[#This Row],[Loss]]^Table1[[#This Row],[θ]]</f>
        <v>16.926269655599267</v>
      </c>
      <c r="AL1744" s="2">
        <f>Table1[[#This Row],[v_n_w_g]]-Table1[[#This Row],[v_n_w_l]]</f>
        <v>-2.706490029858923</v>
      </c>
      <c r="AM1744" s="2">
        <f>IF(Table1[[#This Row],[diff_v]]&gt;=1,1,0)</f>
        <v>0</v>
      </c>
    </row>
    <row r="1745" spans="1:39" x14ac:dyDescent="0.3">
      <c r="A1745">
        <v>27</v>
      </c>
      <c r="B1745" t="s">
        <v>301</v>
      </c>
      <c r="C1745" s="22">
        <f>VLOOKUP(Table1[[#This Row],[Subject]],'Subject Profile'!$A$2:$E$8,4,FALSE)</f>
        <v>0.88613857459934653</v>
      </c>
      <c r="D1745" s="22">
        <f>VLOOKUP(Table1[[#This Row],[Subject]],'Subject Profile'!$A$2:$E$8,5,FALSE)</f>
        <v>-2.2000000000000002</v>
      </c>
      <c r="E1745" t="s">
        <v>111</v>
      </c>
      <c r="F1745" t="s">
        <v>102</v>
      </c>
      <c r="G1745" t="s">
        <v>5</v>
      </c>
      <c r="H1745">
        <f>IF(Table1[[#This Row],[decision]]="accept",1,0)</f>
        <v>0</v>
      </c>
      <c r="I1745">
        <v>0</v>
      </c>
      <c r="K1745">
        <v>1667790743</v>
      </c>
      <c r="L1745">
        <f>Table1[[#This Row],[time]]-K1744</f>
        <v>5</v>
      </c>
      <c r="M1745" t="str">
        <f>VLOOKUP($F1745,Experiment!$A$2:$U$90,MATCH(Results!M$1,Experiment!$A$1:$U$1,0)+1,FALSE)</f>
        <v>I</v>
      </c>
      <c r="N1745">
        <f>IF(Table1[[#This Row],[Impact]]="I",0,1)</f>
        <v>0</v>
      </c>
      <c r="O1745" s="2">
        <f>VLOOKUP($F1745,Experiment!$A$2:$U$90,MATCH(Results!O$1,Experiment!$A$1:$U$1,0),FALSE)</f>
        <v>-10</v>
      </c>
      <c r="P1745" s="3">
        <f>VLOOKUP($F1745,Experiment!$A$2:$U$90,MATCH(Results!P$1,Experiment!$A$1:$U$1,0),FALSE)</f>
        <v>0.5</v>
      </c>
      <c r="Q1745" s="2">
        <f>VLOOKUP($F1745,Experiment!$A$2:$U$90,MATCH(Results!Q$1,Experiment!$A$1:$U$1,0),FALSE)</f>
        <v>20</v>
      </c>
      <c r="R1745" s="3">
        <f>VLOOKUP($F1745,Experiment!$A$2:$U$90,MATCH(Results!R$1,Experiment!$A$1:$U$1,0),FALSE)</f>
        <v>0.5</v>
      </c>
      <c r="S1745" s="2">
        <f>VLOOKUP($F1745,Experiment!$A$2:$U$90,MATCH(Results!S$1,Experiment!$A$1:$U$1,0),FALSE)</f>
        <v>5</v>
      </c>
      <c r="T1745" s="2">
        <f>VLOOKUP($F1745,Experiment!$A$2:$U$90,MATCH(Results!T$1,Experiment!$A$1:$U$1,0),FALSE)</f>
        <v>225</v>
      </c>
      <c r="U1745" s="2">
        <f>VLOOKUP($F1745,Experiment!$A$2:$U$90,MATCH(Results!U$1,Experiment!$A$1:$U$1,0),FALSE)</f>
        <v>15</v>
      </c>
      <c r="V1745" s="2">
        <f>VLOOKUP($F1745,Experiment!$A$2:$U$90,MATCH(Results!V$1,Experiment!$A$1:$U$1,0),FALSE)</f>
        <v>2</v>
      </c>
      <c r="W1745" s="3">
        <f>VLOOKUP($F1745,Experiment!$A$2:$U$90,MATCH(Results!W$1,Experiment!$A$1:$U$1,0),FALSE)</f>
        <v>0.25</v>
      </c>
      <c r="X1745" s="3">
        <f>VLOOKUP($F1745,Experiment!$A$2:$U$90,MATCH(Results!X$1,Experiment!$A$1:$U$1,0),FALSE)</f>
        <v>0.75</v>
      </c>
      <c r="Y1745" s="2">
        <f>VLOOKUP($F1745,Experiment!$A$2:$U$90,MATCH(Results!Y$1,Experiment!$A$1:$U$1,0),FALSE)</f>
        <v>2</v>
      </c>
      <c r="Z1745" s="3">
        <f>VLOOKUP($F1745,Experiment!$A$2:$U$90,MATCH(Results!Z$1,Experiment!$A$1:$U$1,0),FALSE)</f>
        <v>0.5</v>
      </c>
      <c r="AA1745" s="3">
        <f>VLOOKUP($F1745,Experiment!$A$2:$U$90,MATCH(Results!AA$1,Experiment!$A$1:$U$1,0),FALSE)</f>
        <v>0.25</v>
      </c>
      <c r="AB1745" s="3">
        <f>VLOOKUP($F1745,Experiment!$A$2:$U$90,MATCH(Results!AB$1,Experiment!$A$1:$U$1,0),FALSE)</f>
        <v>0.625</v>
      </c>
      <c r="AC1745" s="3">
        <f>VLOOKUP($F1745,Experiment!$A$2:$U$90,MATCH(Results!AC$1,Experiment!$A$1:$U$1,0),FALSE)</f>
        <v>0.375</v>
      </c>
      <c r="AD1745" s="2">
        <f>VLOOKUP($F1745,Experiment!$A$2:$U$90,MATCH(Results!AD$1,Experiment!$A$1:$U$1,0),FALSE)</f>
        <v>1.25</v>
      </c>
      <c r="AE1745" s="2">
        <f>VLOOKUP($F1745,Experiment!$A$2:$U$90,MATCH(Results!AE$1,Experiment!$A$1:$U$1,0),FALSE)</f>
        <v>210.9375</v>
      </c>
      <c r="AF1745" s="2">
        <f>VLOOKUP($F1745,Experiment!$A$2:$U$90,MATCH(Results!AF$1,Experiment!$A$1:$U$1,0),FALSE)</f>
        <v>14.523687548277813</v>
      </c>
      <c r="AG1745" s="3">
        <f>VLOOKUP($F1745,Experiment!$A$2:$W$90,MATCH(Results!AG$1,Experiment!$A$1:$W$1,0),FALSE)</f>
        <v>0.82730419370997643</v>
      </c>
      <c r="AH1745" s="3">
        <f>VLOOKUP($F1745,Experiment!$A$2:$W$90,MATCH(Results!AH$1,Experiment!$A$1:$W$1,0),FALSE)</f>
        <v>0.38648875795104182</v>
      </c>
      <c r="AI1745" s="3">
        <f>VLOOKUP($F1745,Experiment!$A$2:$X$90,MATCH(Results!AI$1,Experiment!$A$1:$X$1,0),FALSE)</f>
        <v>0.61351124204895813</v>
      </c>
      <c r="AJ1745" s="2">
        <f>Table1[[#This Row],[Gain]]^Table1[[#This Row],[θ]]</f>
        <v>14.219779625740344</v>
      </c>
      <c r="AK1745" s="2">
        <f>-Table1[[#This Row],[λ]]*-Table1[[#This Row],[Loss]]^Table1[[#This Row],[θ]]</f>
        <v>16.926269655599267</v>
      </c>
      <c r="AL1745" s="2">
        <f>Table1[[#This Row],[v_n_w_g]]-Table1[[#This Row],[v_n_w_l]]</f>
        <v>-2.706490029858923</v>
      </c>
      <c r="AM1745" s="2">
        <f>IF(Table1[[#This Row],[diff_v]]&gt;=1,1,0)</f>
        <v>0</v>
      </c>
    </row>
    <row r="1746" spans="1:39" x14ac:dyDescent="0.3">
      <c r="A1746">
        <v>28</v>
      </c>
      <c r="B1746" t="s">
        <v>301</v>
      </c>
      <c r="C1746" s="22">
        <f>VLOOKUP(Table1[[#This Row],[Subject]],'Subject Profile'!$A$2:$E$8,4,FALSE)</f>
        <v>0.88613857459934653</v>
      </c>
      <c r="D1746" s="22">
        <f>VLOOKUP(Table1[[#This Row],[Subject]],'Subject Profile'!$A$2:$E$8,5,FALSE)</f>
        <v>-2.2000000000000002</v>
      </c>
      <c r="E1746" t="s">
        <v>111</v>
      </c>
      <c r="F1746" t="s">
        <v>57</v>
      </c>
      <c r="G1746" t="s">
        <v>5</v>
      </c>
      <c r="H1746">
        <f>IF(Table1[[#This Row],[decision]]="accept",1,0)</f>
        <v>0</v>
      </c>
      <c r="I1746">
        <v>0</v>
      </c>
      <c r="K1746">
        <v>1667790749</v>
      </c>
      <c r="L1746">
        <f>Table1[[#This Row],[time]]-K1745</f>
        <v>6</v>
      </c>
      <c r="M1746" t="str">
        <f>VLOOKUP($F1746,Experiment!$A$2:$U$90,MATCH(Results!M$1,Experiment!$A$1:$U$1,0)+1,FALSE)</f>
        <v>I</v>
      </c>
      <c r="N1746">
        <f>IF(Table1[[#This Row],[Impact]]="I",0,1)</f>
        <v>0</v>
      </c>
      <c r="O1746" s="2">
        <f>VLOOKUP($F1746,Experiment!$A$2:$U$90,MATCH(Results!O$1,Experiment!$A$1:$U$1,0),FALSE)</f>
        <v>-90</v>
      </c>
      <c r="P1746" s="3">
        <f>VLOOKUP($F1746,Experiment!$A$2:$U$90,MATCH(Results!P$1,Experiment!$A$1:$U$1,0),FALSE)</f>
        <v>0.5</v>
      </c>
      <c r="Q1746" s="2">
        <f>VLOOKUP($F1746,Experiment!$A$2:$U$90,MATCH(Results!Q$1,Experiment!$A$1:$U$1,0),FALSE)</f>
        <v>100</v>
      </c>
      <c r="R1746" s="3">
        <f>VLOOKUP($F1746,Experiment!$A$2:$U$90,MATCH(Results!R$1,Experiment!$A$1:$U$1,0),FALSE)</f>
        <v>0.5</v>
      </c>
      <c r="S1746" s="2">
        <f>VLOOKUP($F1746,Experiment!$A$2:$U$90,MATCH(Results!S$1,Experiment!$A$1:$U$1,0),FALSE)</f>
        <v>5</v>
      </c>
      <c r="T1746" s="2">
        <f>VLOOKUP($F1746,Experiment!$A$2:$U$90,MATCH(Results!T$1,Experiment!$A$1:$U$1,0),FALSE)</f>
        <v>9025</v>
      </c>
      <c r="U1746" s="2">
        <f>VLOOKUP($F1746,Experiment!$A$2:$U$90,MATCH(Results!U$1,Experiment!$A$1:$U$1,0),FALSE)</f>
        <v>95</v>
      </c>
      <c r="V1746" s="2">
        <f>VLOOKUP($F1746,Experiment!$A$2:$U$90,MATCH(Results!V$1,Experiment!$A$1:$U$1,0),FALSE)</f>
        <v>2</v>
      </c>
      <c r="W1746" s="3">
        <f>VLOOKUP($F1746,Experiment!$A$2:$U$90,MATCH(Results!W$1,Experiment!$A$1:$U$1,0),FALSE)</f>
        <v>0.25</v>
      </c>
      <c r="X1746" s="3">
        <f>VLOOKUP($F1746,Experiment!$A$2:$U$90,MATCH(Results!X$1,Experiment!$A$1:$U$1,0),FALSE)</f>
        <v>0.75</v>
      </c>
      <c r="Y1746" s="2">
        <f>VLOOKUP($F1746,Experiment!$A$2:$U$90,MATCH(Results!Y$1,Experiment!$A$1:$U$1,0),FALSE)</f>
        <v>2</v>
      </c>
      <c r="Z1746" s="3">
        <f>VLOOKUP($F1746,Experiment!$A$2:$U$90,MATCH(Results!Z$1,Experiment!$A$1:$U$1,0),FALSE)</f>
        <v>0.5</v>
      </c>
      <c r="AA1746" s="3">
        <f>VLOOKUP($F1746,Experiment!$A$2:$U$90,MATCH(Results!AA$1,Experiment!$A$1:$U$1,0),FALSE)</f>
        <v>0.25</v>
      </c>
      <c r="AB1746" s="3">
        <f>VLOOKUP($F1746,Experiment!$A$2:$U$90,MATCH(Results!AB$1,Experiment!$A$1:$U$1,0),FALSE)</f>
        <v>0.625</v>
      </c>
      <c r="AC1746" s="3">
        <f>VLOOKUP($F1746,Experiment!$A$2:$U$90,MATCH(Results!AC$1,Experiment!$A$1:$U$1,0),FALSE)</f>
        <v>0.375</v>
      </c>
      <c r="AD1746" s="2">
        <f>VLOOKUP($F1746,Experiment!$A$2:$U$90,MATCH(Results!AD$1,Experiment!$A$1:$U$1,0),FALSE)</f>
        <v>-18.75</v>
      </c>
      <c r="AE1746" s="2">
        <f>VLOOKUP($F1746,Experiment!$A$2:$U$90,MATCH(Results!AE$1,Experiment!$A$1:$U$1,0),FALSE)</f>
        <v>8460.9375</v>
      </c>
      <c r="AF1746" s="2">
        <f>VLOOKUP($F1746,Experiment!$A$2:$U$90,MATCH(Results!AF$1,Experiment!$A$1:$U$1,0),FALSE)</f>
        <v>91.983354472426157</v>
      </c>
      <c r="AG1746" s="3">
        <f>VLOOKUP($F1746,Experiment!$A$2:$W$90,MATCH(Results!AG$1,Experiment!$A$1:$W$1,0),FALSE)</f>
        <v>0.82730419370997643</v>
      </c>
      <c r="AH1746" s="3">
        <f>VLOOKUP($F1746,Experiment!$A$2:$W$90,MATCH(Results!AH$1,Experiment!$A$1:$W$1,0),FALSE)</f>
        <v>0.38648875795104182</v>
      </c>
      <c r="AI1746" s="3">
        <f>VLOOKUP($F1746,Experiment!$A$2:$X$90,MATCH(Results!AI$1,Experiment!$A$1:$X$1,0),FALSE)</f>
        <v>0.61351124204895813</v>
      </c>
      <c r="AJ1746" s="2">
        <f>Table1[[#This Row],[Gain]]^Table1[[#This Row],[θ]]</f>
        <v>59.193926540095148</v>
      </c>
      <c r="AK1746" s="2">
        <f>-Table1[[#This Row],[λ]]*-Table1[[#This Row],[Loss]]^Table1[[#This Row],[θ]]</f>
        <v>118.6184794423265</v>
      </c>
      <c r="AL1746" s="2">
        <f>Table1[[#This Row],[v_n_w_g]]-Table1[[#This Row],[v_n_w_l]]</f>
        <v>-59.424552902231355</v>
      </c>
      <c r="AM1746" s="2">
        <f>IF(Table1[[#This Row],[diff_v]]&gt;=1,1,0)</f>
        <v>0</v>
      </c>
    </row>
    <row r="1747" spans="1:39" x14ac:dyDescent="0.3">
      <c r="A1747">
        <v>29</v>
      </c>
      <c r="B1747" t="s">
        <v>301</v>
      </c>
      <c r="C1747" s="22">
        <f>VLOOKUP(Table1[[#This Row],[Subject]],'Subject Profile'!$A$2:$E$8,4,FALSE)</f>
        <v>0.88613857459934653</v>
      </c>
      <c r="D1747" s="22">
        <f>VLOOKUP(Table1[[#This Row],[Subject]],'Subject Profile'!$A$2:$E$8,5,FALSE)</f>
        <v>-2.2000000000000002</v>
      </c>
      <c r="E1747" t="s">
        <v>111</v>
      </c>
      <c r="F1747" t="s">
        <v>103</v>
      </c>
      <c r="G1747" t="s">
        <v>7</v>
      </c>
      <c r="H1747">
        <f>IF(Table1[[#This Row],[decision]]="accept",1,0)</f>
        <v>1</v>
      </c>
      <c r="I1747">
        <v>-90</v>
      </c>
      <c r="K1747">
        <v>1667790753</v>
      </c>
      <c r="L1747">
        <f>Table1[[#This Row],[time]]-K1746</f>
        <v>4</v>
      </c>
      <c r="M1747" t="str">
        <f>VLOOKUP($F1747,Experiment!$A$2:$U$90,MATCH(Results!M$1,Experiment!$A$1:$U$1,0)+1,FALSE)</f>
        <v>I</v>
      </c>
      <c r="N1747">
        <f>IF(Table1[[#This Row],[Impact]]="I",0,1)</f>
        <v>0</v>
      </c>
      <c r="O1747" s="2">
        <f>VLOOKUP($F1747,Experiment!$A$2:$U$90,MATCH(Results!O$1,Experiment!$A$1:$U$1,0),FALSE)</f>
        <v>-90</v>
      </c>
      <c r="P1747" s="3">
        <f>VLOOKUP($F1747,Experiment!$A$2:$U$90,MATCH(Results!P$1,Experiment!$A$1:$U$1,0),FALSE)</f>
        <v>0.5</v>
      </c>
      <c r="Q1747" s="2">
        <f>VLOOKUP($F1747,Experiment!$A$2:$U$90,MATCH(Results!Q$1,Experiment!$A$1:$U$1,0),FALSE)</f>
        <v>180</v>
      </c>
      <c r="R1747" s="3">
        <f>VLOOKUP($F1747,Experiment!$A$2:$U$90,MATCH(Results!R$1,Experiment!$A$1:$U$1,0),FALSE)</f>
        <v>0.5</v>
      </c>
      <c r="S1747" s="2">
        <f>VLOOKUP($F1747,Experiment!$A$2:$U$90,MATCH(Results!S$1,Experiment!$A$1:$U$1,0),FALSE)</f>
        <v>45</v>
      </c>
      <c r="T1747" s="2">
        <f>VLOOKUP($F1747,Experiment!$A$2:$U$90,MATCH(Results!T$1,Experiment!$A$1:$U$1,0),FALSE)</f>
        <v>18225</v>
      </c>
      <c r="U1747" s="2">
        <f>VLOOKUP($F1747,Experiment!$A$2:$U$90,MATCH(Results!U$1,Experiment!$A$1:$U$1,0),FALSE)</f>
        <v>135</v>
      </c>
      <c r="V1747" s="2">
        <f>VLOOKUP($F1747,Experiment!$A$2:$U$90,MATCH(Results!V$1,Experiment!$A$1:$U$1,0),FALSE)</f>
        <v>2</v>
      </c>
      <c r="W1747" s="3">
        <f>VLOOKUP($F1747,Experiment!$A$2:$U$90,MATCH(Results!W$1,Experiment!$A$1:$U$1,0),FALSE)</f>
        <v>0.25</v>
      </c>
      <c r="X1747" s="3">
        <f>VLOOKUP($F1747,Experiment!$A$2:$U$90,MATCH(Results!X$1,Experiment!$A$1:$U$1,0),FALSE)</f>
        <v>0.75</v>
      </c>
      <c r="Y1747" s="2">
        <f>VLOOKUP($F1747,Experiment!$A$2:$U$90,MATCH(Results!Y$1,Experiment!$A$1:$U$1,0),FALSE)</f>
        <v>2</v>
      </c>
      <c r="Z1747" s="3">
        <f>VLOOKUP($F1747,Experiment!$A$2:$U$90,MATCH(Results!Z$1,Experiment!$A$1:$U$1,0),FALSE)</f>
        <v>0.5</v>
      </c>
      <c r="AA1747" s="3">
        <f>VLOOKUP($F1747,Experiment!$A$2:$U$90,MATCH(Results!AA$1,Experiment!$A$1:$U$1,0),FALSE)</f>
        <v>0.25</v>
      </c>
      <c r="AB1747" s="3">
        <f>VLOOKUP($F1747,Experiment!$A$2:$U$90,MATCH(Results!AB$1,Experiment!$A$1:$U$1,0),FALSE)</f>
        <v>0.625</v>
      </c>
      <c r="AC1747" s="3">
        <f>VLOOKUP($F1747,Experiment!$A$2:$U$90,MATCH(Results!AC$1,Experiment!$A$1:$U$1,0),FALSE)</f>
        <v>0.375</v>
      </c>
      <c r="AD1747" s="2">
        <f>VLOOKUP($F1747,Experiment!$A$2:$U$90,MATCH(Results!AD$1,Experiment!$A$1:$U$1,0),FALSE)</f>
        <v>11.25</v>
      </c>
      <c r="AE1747" s="2">
        <f>VLOOKUP($F1747,Experiment!$A$2:$U$90,MATCH(Results!AE$1,Experiment!$A$1:$U$1,0),FALSE)</f>
        <v>17085.9375</v>
      </c>
      <c r="AF1747" s="2">
        <f>VLOOKUP($F1747,Experiment!$A$2:$U$90,MATCH(Results!AF$1,Experiment!$A$1:$U$1,0),FALSE)</f>
        <v>130.71318793450033</v>
      </c>
      <c r="AG1747" s="3">
        <f>VLOOKUP($F1747,Experiment!$A$2:$W$90,MATCH(Results!AG$1,Experiment!$A$1:$W$1,0),FALSE)</f>
        <v>0.82730419370997643</v>
      </c>
      <c r="AH1747" s="3">
        <f>VLOOKUP($F1747,Experiment!$A$2:$W$90,MATCH(Results!AH$1,Experiment!$A$1:$W$1,0),FALSE)</f>
        <v>0.38648875795104182</v>
      </c>
      <c r="AI1747" s="3">
        <f>VLOOKUP($F1747,Experiment!$A$2:$X$90,MATCH(Results!AI$1,Experiment!$A$1:$X$1,0),FALSE)</f>
        <v>0.61351124204895813</v>
      </c>
      <c r="AJ1747" s="2">
        <f>Table1[[#This Row],[Gain]]^Table1[[#This Row],[θ]]</f>
        <v>99.651528158912399</v>
      </c>
      <c r="AK1747" s="2">
        <f>-Table1[[#This Row],[λ]]*-Table1[[#This Row],[Loss]]^Table1[[#This Row],[θ]]</f>
        <v>118.6184794423265</v>
      </c>
      <c r="AL1747" s="2">
        <f>Table1[[#This Row],[v_n_w_g]]-Table1[[#This Row],[v_n_w_l]]</f>
        <v>-18.966951283414105</v>
      </c>
      <c r="AM1747" s="2">
        <f>IF(Table1[[#This Row],[diff_v]]&gt;=1,1,0)</f>
        <v>0</v>
      </c>
    </row>
    <row r="1748" spans="1:39" x14ac:dyDescent="0.3">
      <c r="A1748">
        <v>30</v>
      </c>
      <c r="B1748" t="s">
        <v>301</v>
      </c>
      <c r="C1748" s="22">
        <f>VLOOKUP(Table1[[#This Row],[Subject]],'Subject Profile'!$A$2:$E$8,4,FALSE)</f>
        <v>0.88613857459934653</v>
      </c>
      <c r="D1748" s="22">
        <f>VLOOKUP(Table1[[#This Row],[Subject]],'Subject Profile'!$A$2:$E$8,5,FALSE)</f>
        <v>-2.2000000000000002</v>
      </c>
      <c r="E1748" t="s">
        <v>111</v>
      </c>
      <c r="F1748" t="s">
        <v>99</v>
      </c>
      <c r="G1748" t="s">
        <v>7</v>
      </c>
      <c r="H1748">
        <f>IF(Table1[[#This Row],[decision]]="accept",1,0)</f>
        <v>1</v>
      </c>
      <c r="I1748">
        <v>0</v>
      </c>
      <c r="K1748">
        <v>1667790757</v>
      </c>
      <c r="L1748">
        <f>Table1[[#This Row],[time]]-K1747</f>
        <v>4</v>
      </c>
      <c r="M1748" t="str">
        <f>VLOOKUP($F1748,Experiment!$A$2:$U$90,MATCH(Results!M$1,Experiment!$A$1:$U$1,0)+1,FALSE)</f>
        <v>G</v>
      </c>
      <c r="N1748">
        <f>IF(Table1[[#This Row],[Impact]]="I",0,1)</f>
        <v>1</v>
      </c>
      <c r="O1748" s="2">
        <f>VLOOKUP($F1748,Experiment!$A$2:$U$90,MATCH(Results!O$1,Experiment!$A$1:$U$1,0),FALSE)</f>
        <v>0</v>
      </c>
      <c r="P1748" s="3">
        <f>VLOOKUP($F1748,Experiment!$A$2:$U$90,MATCH(Results!P$1,Experiment!$A$1:$U$1,0),FALSE)</f>
        <v>0.5</v>
      </c>
      <c r="Q1748" s="2">
        <f>VLOOKUP($F1748,Experiment!$A$2:$U$90,MATCH(Results!Q$1,Experiment!$A$1:$U$1,0),FALSE)</f>
        <v>10</v>
      </c>
      <c r="R1748" s="3">
        <f>VLOOKUP($F1748,Experiment!$A$2:$U$90,MATCH(Results!R$1,Experiment!$A$1:$U$1,0),FALSE)</f>
        <v>0.5</v>
      </c>
      <c r="S1748" s="2">
        <f>VLOOKUP($F1748,Experiment!$A$2:$U$90,MATCH(Results!S$1,Experiment!$A$1:$U$1,0),FALSE)</f>
        <v>5</v>
      </c>
      <c r="T1748" s="2">
        <f>VLOOKUP($F1748,Experiment!$A$2:$U$90,MATCH(Results!T$1,Experiment!$A$1:$U$1,0),FALSE)</f>
        <v>25</v>
      </c>
      <c r="U1748" s="2">
        <f>VLOOKUP($F1748,Experiment!$A$2:$U$90,MATCH(Results!U$1,Experiment!$A$1:$U$1,0),FALSE)</f>
        <v>5</v>
      </c>
      <c r="V1748" s="2">
        <f>VLOOKUP($F1748,Experiment!$A$2:$U$90,MATCH(Results!V$1,Experiment!$A$1:$U$1,0),FALSE)</f>
        <v>2</v>
      </c>
      <c r="W1748" s="3">
        <f>VLOOKUP($F1748,Experiment!$A$2:$U$90,MATCH(Results!W$1,Experiment!$A$1:$U$1,0),FALSE)</f>
        <v>0.25</v>
      </c>
      <c r="X1748" s="3">
        <f>VLOOKUP($F1748,Experiment!$A$2:$U$90,MATCH(Results!X$1,Experiment!$A$1:$U$1,0),FALSE)</f>
        <v>0.75</v>
      </c>
      <c r="Y1748" s="2">
        <f>VLOOKUP($F1748,Experiment!$A$2:$U$90,MATCH(Results!Y$1,Experiment!$A$1:$U$1,0),FALSE)</f>
        <v>2</v>
      </c>
      <c r="Z1748" s="3">
        <f>VLOOKUP($F1748,Experiment!$A$2:$U$90,MATCH(Results!Z$1,Experiment!$A$1:$U$1,0),FALSE)</f>
        <v>0.5</v>
      </c>
      <c r="AA1748" s="3">
        <f>VLOOKUP($F1748,Experiment!$A$2:$U$90,MATCH(Results!AA$1,Experiment!$A$1:$U$1,0),FALSE)</f>
        <v>0.25</v>
      </c>
      <c r="AB1748" s="3">
        <f>VLOOKUP($F1748,Experiment!$A$2:$U$90,MATCH(Results!AB$1,Experiment!$A$1:$U$1,0),FALSE)</f>
        <v>0.625</v>
      </c>
      <c r="AC1748" s="3">
        <f>VLOOKUP($F1748,Experiment!$A$2:$U$90,MATCH(Results!AC$1,Experiment!$A$1:$U$1,0),FALSE)</f>
        <v>0.375</v>
      </c>
      <c r="AD1748" s="2">
        <f>VLOOKUP($F1748,Experiment!$A$2:$U$90,MATCH(Results!AD$1,Experiment!$A$1:$U$1,0),FALSE)</f>
        <v>3.75</v>
      </c>
      <c r="AE1748" s="2">
        <f>VLOOKUP($F1748,Experiment!$A$2:$U$90,MATCH(Results!AE$1,Experiment!$A$1:$U$1,0),FALSE)</f>
        <v>23.4375</v>
      </c>
      <c r="AF1748" s="2">
        <f>VLOOKUP($F1748,Experiment!$A$2:$U$90,MATCH(Results!AF$1,Experiment!$A$1:$U$1,0),FALSE)</f>
        <v>4.8412291827592711</v>
      </c>
      <c r="AG1748" s="3">
        <f>VLOOKUP($F1748,Experiment!$A$2:$W$90,MATCH(Results!AG$1,Experiment!$A$1:$W$1,0),FALSE)</f>
        <v>0.82730419370997643</v>
      </c>
      <c r="AH1748" s="3">
        <f>VLOOKUP($F1748,Experiment!$A$2:$W$90,MATCH(Results!AH$1,Experiment!$A$1:$W$1,0),FALSE)</f>
        <v>0.38648875795104182</v>
      </c>
      <c r="AI1748" s="3">
        <f>VLOOKUP($F1748,Experiment!$A$2:$X$90,MATCH(Results!AI$1,Experiment!$A$1:$X$1,0),FALSE)</f>
        <v>0.61351124204895813</v>
      </c>
      <c r="AJ1748" s="2">
        <f>Table1[[#This Row],[Gain]]^Table1[[#This Row],[θ]]</f>
        <v>7.693758934363303</v>
      </c>
      <c r="AK1748" s="2">
        <f>-Table1[[#This Row],[λ]]*-Table1[[#This Row],[Loss]]^Table1[[#This Row],[θ]]</f>
        <v>0</v>
      </c>
      <c r="AL1748" s="2">
        <f>Table1[[#This Row],[v_n_w_g]]-Table1[[#This Row],[v_n_w_l]]</f>
        <v>7.693758934363303</v>
      </c>
      <c r="AM1748" s="2">
        <f>IF(Table1[[#This Row],[diff_v]]&gt;=1,1,0)</f>
        <v>1</v>
      </c>
    </row>
    <row r="1749" spans="1:39" x14ac:dyDescent="0.3">
      <c r="A1749">
        <v>31</v>
      </c>
      <c r="B1749" t="s">
        <v>301</v>
      </c>
      <c r="C1749" s="22">
        <f>VLOOKUP(Table1[[#This Row],[Subject]],'Subject Profile'!$A$2:$E$8,4,FALSE)</f>
        <v>0.88613857459934653</v>
      </c>
      <c r="D1749" s="22">
        <f>VLOOKUP(Table1[[#This Row],[Subject]],'Subject Profile'!$A$2:$E$8,5,FALSE)</f>
        <v>-2.2000000000000002</v>
      </c>
      <c r="E1749" t="s">
        <v>111</v>
      </c>
      <c r="F1749" t="s">
        <v>65</v>
      </c>
      <c r="G1749" t="s">
        <v>7</v>
      </c>
      <c r="H1749">
        <f>IF(Table1[[#This Row],[decision]]="accept",1,0)</f>
        <v>1</v>
      </c>
      <c r="I1749">
        <v>10</v>
      </c>
      <c r="K1749">
        <v>1667790762</v>
      </c>
      <c r="L1749">
        <f>Table1[[#This Row],[time]]-K1748</f>
        <v>5</v>
      </c>
      <c r="M1749" t="str">
        <f>VLOOKUP($F1749,Experiment!$A$2:$U$90,MATCH(Results!M$1,Experiment!$A$1:$U$1,0)+1,FALSE)</f>
        <v>G</v>
      </c>
      <c r="N1749">
        <f>IF(Table1[[#This Row],[Impact]]="I",0,1)</f>
        <v>1</v>
      </c>
      <c r="O1749" s="2">
        <f>VLOOKUP($F1749,Experiment!$A$2:$U$90,MATCH(Results!O$1,Experiment!$A$1:$U$1,0),FALSE)</f>
        <v>-10</v>
      </c>
      <c r="P1749" s="3">
        <f>VLOOKUP($F1749,Experiment!$A$2:$U$90,MATCH(Results!P$1,Experiment!$A$1:$U$1,0),FALSE)</f>
        <v>0.5</v>
      </c>
      <c r="Q1749" s="2">
        <f>VLOOKUP($F1749,Experiment!$A$2:$U$90,MATCH(Results!Q$1,Experiment!$A$1:$U$1,0),FALSE)</f>
        <v>10</v>
      </c>
      <c r="R1749" s="3">
        <f>VLOOKUP($F1749,Experiment!$A$2:$U$90,MATCH(Results!R$1,Experiment!$A$1:$U$1,0),FALSE)</f>
        <v>0.5</v>
      </c>
      <c r="S1749" s="2">
        <f>VLOOKUP($F1749,Experiment!$A$2:$U$90,MATCH(Results!S$1,Experiment!$A$1:$U$1,0),FALSE)</f>
        <v>0</v>
      </c>
      <c r="T1749" s="2">
        <f>VLOOKUP($F1749,Experiment!$A$2:$U$90,MATCH(Results!T$1,Experiment!$A$1:$U$1,0),FALSE)</f>
        <v>100</v>
      </c>
      <c r="U1749" s="2">
        <f>VLOOKUP($F1749,Experiment!$A$2:$U$90,MATCH(Results!U$1,Experiment!$A$1:$U$1,0),FALSE)</f>
        <v>10</v>
      </c>
      <c r="V1749" s="2">
        <f>VLOOKUP($F1749,Experiment!$A$2:$U$90,MATCH(Results!V$1,Experiment!$A$1:$U$1,0),FALSE)</f>
        <v>2</v>
      </c>
      <c r="W1749" s="3">
        <f>VLOOKUP($F1749,Experiment!$A$2:$U$90,MATCH(Results!W$1,Experiment!$A$1:$U$1,0),FALSE)</f>
        <v>0.25</v>
      </c>
      <c r="X1749" s="3">
        <f>VLOOKUP($F1749,Experiment!$A$2:$U$90,MATCH(Results!X$1,Experiment!$A$1:$U$1,0),FALSE)</f>
        <v>0.75</v>
      </c>
      <c r="Y1749" s="2">
        <f>VLOOKUP($F1749,Experiment!$A$2:$U$90,MATCH(Results!Y$1,Experiment!$A$1:$U$1,0),FALSE)</f>
        <v>1</v>
      </c>
      <c r="Z1749" s="3">
        <f>VLOOKUP($F1749,Experiment!$A$2:$U$90,MATCH(Results!Z$1,Experiment!$A$1:$U$1,0),FALSE)</f>
        <v>0.25</v>
      </c>
      <c r="AA1749" s="3">
        <f>VLOOKUP($F1749,Experiment!$A$2:$U$90,MATCH(Results!AA$1,Experiment!$A$1:$U$1,0),FALSE)</f>
        <v>0.5</v>
      </c>
      <c r="AB1749" s="3">
        <f>VLOOKUP($F1749,Experiment!$A$2:$U$90,MATCH(Results!AB$1,Experiment!$A$1:$U$1,0),FALSE)</f>
        <v>0.375</v>
      </c>
      <c r="AC1749" s="3">
        <f>VLOOKUP($F1749,Experiment!$A$2:$U$90,MATCH(Results!AC$1,Experiment!$A$1:$U$1,0),FALSE)</f>
        <v>0.625</v>
      </c>
      <c r="AD1749" s="2">
        <f>VLOOKUP($F1749,Experiment!$A$2:$U$90,MATCH(Results!AD$1,Experiment!$A$1:$U$1,0),FALSE)</f>
        <v>2.5</v>
      </c>
      <c r="AE1749" s="2">
        <f>VLOOKUP($F1749,Experiment!$A$2:$U$90,MATCH(Results!AE$1,Experiment!$A$1:$U$1,0),FALSE)</f>
        <v>93.75</v>
      </c>
      <c r="AF1749" s="2">
        <f>VLOOKUP($F1749,Experiment!$A$2:$U$90,MATCH(Results!AF$1,Experiment!$A$1:$U$1,0),FALSE)</f>
        <v>9.6824583655185421</v>
      </c>
      <c r="AG1749" s="3">
        <f>VLOOKUP($F1749,Experiment!$A$2:$W$90,MATCH(Results!AG$1,Experiment!$A$1:$W$1,0),FALSE)</f>
        <v>1</v>
      </c>
      <c r="AH1749" s="3">
        <f>VLOOKUP($F1749,Experiment!$A$2:$W$90,MATCH(Results!AH$1,Experiment!$A$1:$W$1,0),FALSE)</f>
        <v>0.625</v>
      </c>
      <c r="AI1749" s="3">
        <f>VLOOKUP($F1749,Experiment!$A$2:$X$90,MATCH(Results!AI$1,Experiment!$A$1:$X$1,0),FALSE)</f>
        <v>0.375</v>
      </c>
      <c r="AJ1749" s="2">
        <f>Table1[[#This Row],[Gain]]^Table1[[#This Row],[θ]]</f>
        <v>7.693758934363303</v>
      </c>
      <c r="AK1749" s="2">
        <f>-Table1[[#This Row],[λ]]*-Table1[[#This Row],[Loss]]^Table1[[#This Row],[θ]]</f>
        <v>16.926269655599267</v>
      </c>
      <c r="AL1749" s="2">
        <f>Table1[[#This Row],[v_n_w_g]]-Table1[[#This Row],[v_n_w_l]]</f>
        <v>-9.2325107212359647</v>
      </c>
      <c r="AM1749" s="2">
        <f>IF(Table1[[#This Row],[diff_v]]&gt;=1,1,0)</f>
        <v>0</v>
      </c>
    </row>
    <row r="1750" spans="1:39" x14ac:dyDescent="0.3">
      <c r="A1750">
        <v>32</v>
      </c>
      <c r="B1750" t="s">
        <v>301</v>
      </c>
      <c r="C1750" s="22">
        <f>VLOOKUP(Table1[[#This Row],[Subject]],'Subject Profile'!$A$2:$E$8,4,FALSE)</f>
        <v>0.88613857459934653</v>
      </c>
      <c r="D1750" s="22">
        <f>VLOOKUP(Table1[[#This Row],[Subject]],'Subject Profile'!$A$2:$E$8,5,FALSE)</f>
        <v>-2.2000000000000002</v>
      </c>
      <c r="E1750" t="s">
        <v>111</v>
      </c>
      <c r="F1750" t="s">
        <v>84</v>
      </c>
      <c r="G1750" t="s">
        <v>7</v>
      </c>
      <c r="H1750">
        <f>IF(Table1[[#This Row],[decision]]="accept",1,0)</f>
        <v>1</v>
      </c>
      <c r="I1750">
        <v>-10</v>
      </c>
      <c r="K1750">
        <v>1667790766</v>
      </c>
      <c r="L1750">
        <f>Table1[[#This Row],[time]]-K1749</f>
        <v>4</v>
      </c>
      <c r="M1750" t="str">
        <f>VLOOKUP($F1750,Experiment!$A$2:$U$90,MATCH(Results!M$1,Experiment!$A$1:$U$1,0)+1,FALSE)</f>
        <v>G</v>
      </c>
      <c r="N1750">
        <f>IF(Table1[[#This Row],[Impact]]="I",0,1)</f>
        <v>1</v>
      </c>
      <c r="O1750" s="2">
        <f>VLOOKUP($F1750,Experiment!$A$2:$U$90,MATCH(Results!O$1,Experiment!$A$1:$U$1,0),FALSE)</f>
        <v>-10</v>
      </c>
      <c r="P1750" s="3">
        <f>VLOOKUP($F1750,Experiment!$A$2:$U$90,MATCH(Results!P$1,Experiment!$A$1:$U$1,0),FALSE)</f>
        <v>0.5</v>
      </c>
      <c r="Q1750" s="2">
        <f>VLOOKUP($F1750,Experiment!$A$2:$U$90,MATCH(Results!Q$1,Experiment!$A$1:$U$1,0),FALSE)</f>
        <v>30</v>
      </c>
      <c r="R1750" s="3">
        <f>VLOOKUP($F1750,Experiment!$A$2:$U$90,MATCH(Results!R$1,Experiment!$A$1:$U$1,0),FALSE)</f>
        <v>0.5</v>
      </c>
      <c r="S1750" s="2">
        <f>VLOOKUP($F1750,Experiment!$A$2:$U$90,MATCH(Results!S$1,Experiment!$A$1:$U$1,0),FALSE)</f>
        <v>10</v>
      </c>
      <c r="T1750" s="2">
        <f>VLOOKUP($F1750,Experiment!$A$2:$U$90,MATCH(Results!T$1,Experiment!$A$1:$U$1,0),FALSE)</f>
        <v>400</v>
      </c>
      <c r="U1750" s="2">
        <f>VLOOKUP($F1750,Experiment!$A$2:$U$90,MATCH(Results!U$1,Experiment!$A$1:$U$1,0),FALSE)</f>
        <v>20</v>
      </c>
      <c r="V1750" s="2">
        <f>VLOOKUP($F1750,Experiment!$A$2:$U$90,MATCH(Results!V$1,Experiment!$A$1:$U$1,0),FALSE)</f>
        <v>4</v>
      </c>
      <c r="W1750" s="3">
        <f>VLOOKUP($F1750,Experiment!$A$2:$U$90,MATCH(Results!W$1,Experiment!$A$1:$U$1,0),FALSE)</f>
        <v>0.25</v>
      </c>
      <c r="X1750" s="3">
        <f>VLOOKUP($F1750,Experiment!$A$2:$U$90,MATCH(Results!X$1,Experiment!$A$1:$U$1,0),FALSE)</f>
        <v>0.75</v>
      </c>
      <c r="Y1750" s="2">
        <f>VLOOKUP($F1750,Experiment!$A$2:$U$90,MATCH(Results!Y$1,Experiment!$A$1:$U$1,0),FALSE)</f>
        <v>2</v>
      </c>
      <c r="Z1750" s="3">
        <f>VLOOKUP($F1750,Experiment!$A$2:$U$90,MATCH(Results!Z$1,Experiment!$A$1:$U$1,0),FALSE)</f>
        <v>0.5</v>
      </c>
      <c r="AA1750" s="3">
        <f>VLOOKUP($F1750,Experiment!$A$2:$U$90,MATCH(Results!AA$1,Experiment!$A$1:$U$1,0),FALSE)</f>
        <v>0.25</v>
      </c>
      <c r="AB1750" s="3">
        <f>VLOOKUP($F1750,Experiment!$A$2:$U$90,MATCH(Results!AB$1,Experiment!$A$1:$U$1,0),FALSE)</f>
        <v>0.625</v>
      </c>
      <c r="AC1750" s="3">
        <f>VLOOKUP($F1750,Experiment!$A$2:$U$90,MATCH(Results!AC$1,Experiment!$A$1:$U$1,0),FALSE)</f>
        <v>0.375</v>
      </c>
      <c r="AD1750" s="2">
        <f>VLOOKUP($F1750,Experiment!$A$2:$U$90,MATCH(Results!AD$1,Experiment!$A$1:$U$1,0),FALSE)</f>
        <v>5</v>
      </c>
      <c r="AE1750" s="2">
        <f>VLOOKUP($F1750,Experiment!$A$2:$U$90,MATCH(Results!AE$1,Experiment!$A$1:$U$1,0),FALSE)</f>
        <v>375</v>
      </c>
      <c r="AF1750" s="2">
        <f>VLOOKUP($F1750,Experiment!$A$2:$U$90,MATCH(Results!AF$1,Experiment!$A$1:$U$1,0),FALSE)</f>
        <v>19.364916731037084</v>
      </c>
      <c r="AG1750" s="3">
        <f>VLOOKUP($F1750,Experiment!$A$2:$W$90,MATCH(Results!AG$1,Experiment!$A$1:$W$1,0),FALSE)</f>
        <v>0.82730419370997643</v>
      </c>
      <c r="AH1750" s="3">
        <f>VLOOKUP($F1750,Experiment!$A$2:$W$90,MATCH(Results!AH$1,Experiment!$A$1:$W$1,0),FALSE)</f>
        <v>0.38648875795104182</v>
      </c>
      <c r="AI1750" s="3">
        <f>VLOOKUP($F1750,Experiment!$A$2:$X$90,MATCH(Results!AI$1,Experiment!$A$1:$X$1,0),FALSE)</f>
        <v>0.61351124204895813</v>
      </c>
      <c r="AJ1750" s="2">
        <f>Table1[[#This Row],[Gain]]^Table1[[#This Row],[θ]]</f>
        <v>20.367331083133973</v>
      </c>
      <c r="AK1750" s="2">
        <f>-Table1[[#This Row],[λ]]*-Table1[[#This Row],[Loss]]^Table1[[#This Row],[θ]]</f>
        <v>16.926269655599267</v>
      </c>
      <c r="AL1750" s="2">
        <f>Table1[[#This Row],[v_n_w_g]]-Table1[[#This Row],[v_n_w_l]]</f>
        <v>3.4410614275347058</v>
      </c>
      <c r="AM1750" s="2">
        <f>IF(Table1[[#This Row],[diff_v]]&gt;=1,1,0)</f>
        <v>1</v>
      </c>
    </row>
    <row r="1751" spans="1:39" x14ac:dyDescent="0.3">
      <c r="A1751">
        <v>33</v>
      </c>
      <c r="B1751" t="s">
        <v>301</v>
      </c>
      <c r="C1751" s="22">
        <f>VLOOKUP(Table1[[#This Row],[Subject]],'Subject Profile'!$A$2:$E$8,4,FALSE)</f>
        <v>0.88613857459934653</v>
      </c>
      <c r="D1751" s="22">
        <f>VLOOKUP(Table1[[#This Row],[Subject]],'Subject Profile'!$A$2:$E$8,5,FALSE)</f>
        <v>-2.2000000000000002</v>
      </c>
      <c r="E1751" t="s">
        <v>111</v>
      </c>
      <c r="F1751" t="s">
        <v>101</v>
      </c>
      <c r="G1751" t="s">
        <v>5</v>
      </c>
      <c r="H1751">
        <f>IF(Table1[[#This Row],[decision]]="accept",1,0)</f>
        <v>0</v>
      </c>
      <c r="I1751">
        <v>0</v>
      </c>
      <c r="K1751">
        <v>1667790769</v>
      </c>
      <c r="L1751">
        <f>Table1[[#This Row],[time]]-K1750</f>
        <v>3</v>
      </c>
      <c r="M1751" t="str">
        <f>VLOOKUP($F1751,Experiment!$A$2:$U$90,MATCH(Results!M$1,Experiment!$A$1:$U$1,0)+1,FALSE)</f>
        <v>G</v>
      </c>
      <c r="N1751">
        <f>IF(Table1[[#This Row],[Impact]]="I",0,1)</f>
        <v>1</v>
      </c>
      <c r="O1751" s="2">
        <f>VLOOKUP($F1751,Experiment!$A$2:$U$90,MATCH(Results!O$1,Experiment!$A$1:$U$1,0),FALSE)</f>
        <v>-90</v>
      </c>
      <c r="P1751" s="3">
        <f>VLOOKUP($F1751,Experiment!$A$2:$U$90,MATCH(Results!P$1,Experiment!$A$1:$U$1,0),FALSE)</f>
        <v>0.5</v>
      </c>
      <c r="Q1751" s="2">
        <f>VLOOKUP($F1751,Experiment!$A$2:$U$90,MATCH(Results!Q$1,Experiment!$A$1:$U$1,0),FALSE)</f>
        <v>100</v>
      </c>
      <c r="R1751" s="3">
        <f>VLOOKUP($F1751,Experiment!$A$2:$U$90,MATCH(Results!R$1,Experiment!$A$1:$U$1,0),FALSE)</f>
        <v>0.5</v>
      </c>
      <c r="S1751" s="2">
        <f>VLOOKUP($F1751,Experiment!$A$2:$U$90,MATCH(Results!S$1,Experiment!$A$1:$U$1,0),FALSE)</f>
        <v>5</v>
      </c>
      <c r="T1751" s="2">
        <f>VLOOKUP($F1751,Experiment!$A$2:$U$90,MATCH(Results!T$1,Experiment!$A$1:$U$1,0),FALSE)</f>
        <v>9025</v>
      </c>
      <c r="U1751" s="2">
        <f>VLOOKUP($F1751,Experiment!$A$2:$U$90,MATCH(Results!U$1,Experiment!$A$1:$U$1,0),FALSE)</f>
        <v>95</v>
      </c>
      <c r="V1751" s="2">
        <f>VLOOKUP($F1751,Experiment!$A$2:$U$90,MATCH(Results!V$1,Experiment!$A$1:$U$1,0),FALSE)</f>
        <v>2</v>
      </c>
      <c r="W1751" s="3">
        <f>VLOOKUP($F1751,Experiment!$A$2:$U$90,MATCH(Results!W$1,Experiment!$A$1:$U$1,0),FALSE)</f>
        <v>0.25</v>
      </c>
      <c r="X1751" s="3">
        <f>VLOOKUP($F1751,Experiment!$A$2:$U$90,MATCH(Results!X$1,Experiment!$A$1:$U$1,0),FALSE)</f>
        <v>0.75</v>
      </c>
      <c r="Y1751" s="2">
        <f>VLOOKUP($F1751,Experiment!$A$2:$U$90,MATCH(Results!Y$1,Experiment!$A$1:$U$1,0),FALSE)</f>
        <v>2</v>
      </c>
      <c r="Z1751" s="3">
        <f>VLOOKUP($F1751,Experiment!$A$2:$U$90,MATCH(Results!Z$1,Experiment!$A$1:$U$1,0),FALSE)</f>
        <v>0.5</v>
      </c>
      <c r="AA1751" s="3">
        <f>VLOOKUP($F1751,Experiment!$A$2:$U$90,MATCH(Results!AA$1,Experiment!$A$1:$U$1,0),FALSE)</f>
        <v>0.25</v>
      </c>
      <c r="AB1751" s="3">
        <f>VLOOKUP($F1751,Experiment!$A$2:$U$90,MATCH(Results!AB$1,Experiment!$A$1:$U$1,0),FALSE)</f>
        <v>0.625</v>
      </c>
      <c r="AC1751" s="3">
        <f>VLOOKUP($F1751,Experiment!$A$2:$U$90,MATCH(Results!AC$1,Experiment!$A$1:$U$1,0),FALSE)</f>
        <v>0.375</v>
      </c>
      <c r="AD1751" s="2">
        <f>VLOOKUP($F1751,Experiment!$A$2:$U$90,MATCH(Results!AD$1,Experiment!$A$1:$U$1,0),FALSE)</f>
        <v>-18.75</v>
      </c>
      <c r="AE1751" s="2">
        <f>VLOOKUP($F1751,Experiment!$A$2:$U$90,MATCH(Results!AE$1,Experiment!$A$1:$U$1,0),FALSE)</f>
        <v>8460.9375</v>
      </c>
      <c r="AF1751" s="2">
        <f>VLOOKUP($F1751,Experiment!$A$2:$U$90,MATCH(Results!AF$1,Experiment!$A$1:$U$1,0),FALSE)</f>
        <v>91.983354472426157</v>
      </c>
      <c r="AG1751" s="3">
        <f>VLOOKUP($F1751,Experiment!$A$2:$W$90,MATCH(Results!AG$1,Experiment!$A$1:$W$1,0),FALSE)</f>
        <v>0.82730419370997643</v>
      </c>
      <c r="AH1751" s="3">
        <f>VLOOKUP($F1751,Experiment!$A$2:$W$90,MATCH(Results!AH$1,Experiment!$A$1:$W$1,0),FALSE)</f>
        <v>0.38648875795104182</v>
      </c>
      <c r="AI1751" s="3">
        <f>VLOOKUP($F1751,Experiment!$A$2:$X$90,MATCH(Results!AI$1,Experiment!$A$1:$X$1,0),FALSE)</f>
        <v>0.61351124204895813</v>
      </c>
      <c r="AJ1751" s="2">
        <f>Table1[[#This Row],[Gain]]^Table1[[#This Row],[θ]]</f>
        <v>59.193926540095148</v>
      </c>
      <c r="AK1751" s="2">
        <f>-Table1[[#This Row],[λ]]*-Table1[[#This Row],[Loss]]^Table1[[#This Row],[θ]]</f>
        <v>118.6184794423265</v>
      </c>
      <c r="AL1751" s="2">
        <f>Table1[[#This Row],[v_n_w_g]]-Table1[[#This Row],[v_n_w_l]]</f>
        <v>-59.424552902231355</v>
      </c>
      <c r="AM1751" s="2">
        <f>IF(Table1[[#This Row],[diff_v]]&gt;=1,1,0)</f>
        <v>0</v>
      </c>
    </row>
    <row r="1752" spans="1:39" x14ac:dyDescent="0.3">
      <c r="A1752">
        <v>34</v>
      </c>
      <c r="B1752" t="s">
        <v>301</v>
      </c>
      <c r="C1752" s="22">
        <f>VLOOKUP(Table1[[#This Row],[Subject]],'Subject Profile'!$A$2:$E$8,4,FALSE)</f>
        <v>0.88613857459934653</v>
      </c>
      <c r="D1752" s="22">
        <f>VLOOKUP(Table1[[#This Row],[Subject]],'Subject Profile'!$A$2:$E$8,5,FALSE)</f>
        <v>-2.2000000000000002</v>
      </c>
      <c r="E1752" t="s">
        <v>111</v>
      </c>
      <c r="F1752" t="s">
        <v>52</v>
      </c>
      <c r="G1752" t="s">
        <v>5</v>
      </c>
      <c r="H1752">
        <f>IF(Table1[[#This Row],[decision]]="accept",1,0)</f>
        <v>0</v>
      </c>
      <c r="I1752">
        <v>0</v>
      </c>
      <c r="K1752">
        <v>1667790773</v>
      </c>
      <c r="L1752">
        <f>Table1[[#This Row],[time]]-K1751</f>
        <v>4</v>
      </c>
      <c r="M1752" t="str">
        <f>VLOOKUP($F1752,Experiment!$A$2:$U$90,MATCH(Results!M$1,Experiment!$A$1:$U$1,0)+1,FALSE)</f>
        <v>I</v>
      </c>
      <c r="N1752">
        <f>IF(Table1[[#This Row],[Impact]]="I",0,1)</f>
        <v>0</v>
      </c>
      <c r="O1752" s="2">
        <f>VLOOKUP($F1752,Experiment!$A$2:$U$90,MATCH(Results!O$1,Experiment!$A$1:$U$1,0),FALSE)</f>
        <v>-10</v>
      </c>
      <c r="P1752" s="3">
        <f>VLOOKUP($F1752,Experiment!$A$2:$U$90,MATCH(Results!P$1,Experiment!$A$1:$U$1,0),FALSE)</f>
        <v>0.5</v>
      </c>
      <c r="Q1752" s="2">
        <f>VLOOKUP($F1752,Experiment!$A$2:$U$90,MATCH(Results!Q$1,Experiment!$A$1:$U$1,0),FALSE)</f>
        <v>10</v>
      </c>
      <c r="R1752" s="3">
        <f>VLOOKUP($F1752,Experiment!$A$2:$U$90,MATCH(Results!R$1,Experiment!$A$1:$U$1,0),FALSE)</f>
        <v>0.5</v>
      </c>
      <c r="S1752" s="2">
        <f>VLOOKUP($F1752,Experiment!$A$2:$U$90,MATCH(Results!S$1,Experiment!$A$1:$U$1,0),FALSE)</f>
        <v>0</v>
      </c>
      <c r="T1752" s="2">
        <f>VLOOKUP($F1752,Experiment!$A$2:$U$90,MATCH(Results!T$1,Experiment!$A$1:$U$1,0),FALSE)</f>
        <v>100</v>
      </c>
      <c r="U1752" s="2">
        <f>VLOOKUP($F1752,Experiment!$A$2:$U$90,MATCH(Results!U$1,Experiment!$A$1:$U$1,0),FALSE)</f>
        <v>10</v>
      </c>
      <c r="V1752" s="2">
        <f>VLOOKUP($F1752,Experiment!$A$2:$U$90,MATCH(Results!V$1,Experiment!$A$1:$U$1,0),FALSE)</f>
        <v>4</v>
      </c>
      <c r="W1752" s="3">
        <f>VLOOKUP($F1752,Experiment!$A$2:$U$90,MATCH(Results!W$1,Experiment!$A$1:$U$1,0),FALSE)</f>
        <v>0.25</v>
      </c>
      <c r="X1752" s="3">
        <f>VLOOKUP($F1752,Experiment!$A$2:$U$90,MATCH(Results!X$1,Experiment!$A$1:$U$1,0),FALSE)</f>
        <v>0.75</v>
      </c>
      <c r="Y1752" s="2">
        <f>VLOOKUP($F1752,Experiment!$A$2:$U$90,MATCH(Results!Y$1,Experiment!$A$1:$U$1,0),FALSE)</f>
        <v>1</v>
      </c>
      <c r="Z1752" s="3">
        <f>VLOOKUP($F1752,Experiment!$A$2:$U$90,MATCH(Results!Z$1,Experiment!$A$1:$U$1,0),FALSE)</f>
        <v>0.25</v>
      </c>
      <c r="AA1752" s="3">
        <f>VLOOKUP($F1752,Experiment!$A$2:$U$90,MATCH(Results!AA$1,Experiment!$A$1:$U$1,0),FALSE)</f>
        <v>0.5</v>
      </c>
      <c r="AB1752" s="3">
        <f>VLOOKUP($F1752,Experiment!$A$2:$U$90,MATCH(Results!AB$1,Experiment!$A$1:$U$1,0),FALSE)</f>
        <v>0.375</v>
      </c>
      <c r="AC1752" s="3">
        <f>VLOOKUP($F1752,Experiment!$A$2:$U$90,MATCH(Results!AC$1,Experiment!$A$1:$U$1,0),FALSE)</f>
        <v>0.625</v>
      </c>
      <c r="AD1752" s="2">
        <f>VLOOKUP($F1752,Experiment!$A$2:$U$90,MATCH(Results!AD$1,Experiment!$A$1:$U$1,0),FALSE)</f>
        <v>2.5</v>
      </c>
      <c r="AE1752" s="2">
        <f>VLOOKUP($F1752,Experiment!$A$2:$U$90,MATCH(Results!AE$1,Experiment!$A$1:$U$1,0),FALSE)</f>
        <v>93.75</v>
      </c>
      <c r="AF1752" s="2">
        <f>VLOOKUP($F1752,Experiment!$A$2:$U$90,MATCH(Results!AF$1,Experiment!$A$1:$U$1,0),FALSE)</f>
        <v>9.6824583655185421</v>
      </c>
      <c r="AG1752" s="3">
        <f>VLOOKUP($F1752,Experiment!$A$2:$W$90,MATCH(Results!AG$1,Experiment!$A$1:$W$1,0),FALSE)</f>
        <v>1</v>
      </c>
      <c r="AH1752" s="3">
        <f>VLOOKUP($F1752,Experiment!$A$2:$W$90,MATCH(Results!AH$1,Experiment!$A$1:$W$1,0),FALSE)</f>
        <v>0.625</v>
      </c>
      <c r="AI1752" s="3">
        <f>VLOOKUP($F1752,Experiment!$A$2:$X$90,MATCH(Results!AI$1,Experiment!$A$1:$X$1,0),FALSE)</f>
        <v>0.375</v>
      </c>
      <c r="AJ1752" s="2">
        <f>Table1[[#This Row],[Gain]]^Table1[[#This Row],[θ]]</f>
        <v>7.693758934363303</v>
      </c>
      <c r="AK1752" s="2">
        <f>-Table1[[#This Row],[λ]]*-Table1[[#This Row],[Loss]]^Table1[[#This Row],[θ]]</f>
        <v>16.926269655599267</v>
      </c>
      <c r="AL1752" s="2">
        <f>Table1[[#This Row],[v_n_w_g]]-Table1[[#This Row],[v_n_w_l]]</f>
        <v>-9.2325107212359647</v>
      </c>
      <c r="AM1752" s="2">
        <f>IF(Table1[[#This Row],[diff_v]]&gt;=1,1,0)</f>
        <v>0</v>
      </c>
    </row>
    <row r="1753" spans="1:39" x14ac:dyDescent="0.3">
      <c r="A1753">
        <v>35</v>
      </c>
      <c r="B1753" t="s">
        <v>301</v>
      </c>
      <c r="C1753" s="22">
        <f>VLOOKUP(Table1[[#This Row],[Subject]],'Subject Profile'!$A$2:$E$8,4,FALSE)</f>
        <v>0.88613857459934653</v>
      </c>
      <c r="D1753" s="22">
        <f>VLOOKUP(Table1[[#This Row],[Subject]],'Subject Profile'!$A$2:$E$8,5,FALSE)</f>
        <v>-2.2000000000000002</v>
      </c>
      <c r="E1753" t="s">
        <v>111</v>
      </c>
      <c r="F1753" t="s">
        <v>68</v>
      </c>
      <c r="G1753" t="s">
        <v>5</v>
      </c>
      <c r="H1753">
        <f>IF(Table1[[#This Row],[decision]]="accept",1,0)</f>
        <v>0</v>
      </c>
      <c r="I1753">
        <v>0</v>
      </c>
      <c r="K1753">
        <v>1667790776</v>
      </c>
      <c r="L1753">
        <f>Table1[[#This Row],[time]]-K1752</f>
        <v>3</v>
      </c>
      <c r="M1753" t="str">
        <f>VLOOKUP($F1753,Experiment!$A$2:$U$90,MATCH(Results!M$1,Experiment!$A$1:$U$1,0)+1,FALSE)</f>
        <v>G</v>
      </c>
      <c r="N1753">
        <f>IF(Table1[[#This Row],[Impact]]="I",0,1)</f>
        <v>1</v>
      </c>
      <c r="O1753" s="2">
        <f>VLOOKUP($F1753,Experiment!$A$2:$U$90,MATCH(Results!O$1,Experiment!$A$1:$U$1,0),FALSE)</f>
        <v>-50</v>
      </c>
      <c r="P1753" s="3">
        <f>VLOOKUP($F1753,Experiment!$A$2:$U$90,MATCH(Results!P$1,Experiment!$A$1:$U$1,0),FALSE)</f>
        <v>0.5</v>
      </c>
      <c r="Q1753" s="2">
        <f>VLOOKUP($F1753,Experiment!$A$2:$U$90,MATCH(Results!Q$1,Experiment!$A$1:$U$1,0),FALSE)</f>
        <v>60</v>
      </c>
      <c r="R1753" s="3">
        <f>VLOOKUP($F1753,Experiment!$A$2:$U$90,MATCH(Results!R$1,Experiment!$A$1:$U$1,0),FALSE)</f>
        <v>0.5</v>
      </c>
      <c r="S1753" s="2">
        <f>VLOOKUP($F1753,Experiment!$A$2:$U$90,MATCH(Results!S$1,Experiment!$A$1:$U$1,0),FALSE)</f>
        <v>5</v>
      </c>
      <c r="T1753" s="2">
        <f>VLOOKUP($F1753,Experiment!$A$2:$U$90,MATCH(Results!T$1,Experiment!$A$1:$U$1,0),FALSE)</f>
        <v>3025</v>
      </c>
      <c r="U1753" s="2">
        <f>VLOOKUP($F1753,Experiment!$A$2:$U$90,MATCH(Results!U$1,Experiment!$A$1:$U$1,0),FALSE)</f>
        <v>55</v>
      </c>
      <c r="V1753" s="2">
        <f>VLOOKUP($F1753,Experiment!$A$2:$U$90,MATCH(Results!V$1,Experiment!$A$1:$U$1,0),FALSE)</f>
        <v>2</v>
      </c>
      <c r="W1753" s="3">
        <f>VLOOKUP($F1753,Experiment!$A$2:$U$90,MATCH(Results!W$1,Experiment!$A$1:$U$1,0),FALSE)</f>
        <v>0.25</v>
      </c>
      <c r="X1753" s="3">
        <f>VLOOKUP($F1753,Experiment!$A$2:$U$90,MATCH(Results!X$1,Experiment!$A$1:$U$1,0),FALSE)</f>
        <v>0.75</v>
      </c>
      <c r="Y1753" s="2">
        <f>VLOOKUP($F1753,Experiment!$A$2:$U$90,MATCH(Results!Y$1,Experiment!$A$1:$U$1,0),FALSE)</f>
        <v>2</v>
      </c>
      <c r="Z1753" s="3">
        <f>VLOOKUP($F1753,Experiment!$A$2:$U$90,MATCH(Results!Z$1,Experiment!$A$1:$U$1,0),FALSE)</f>
        <v>0.5</v>
      </c>
      <c r="AA1753" s="3">
        <f>VLOOKUP($F1753,Experiment!$A$2:$U$90,MATCH(Results!AA$1,Experiment!$A$1:$U$1,0),FALSE)</f>
        <v>0.25</v>
      </c>
      <c r="AB1753" s="3">
        <f>VLOOKUP($F1753,Experiment!$A$2:$U$90,MATCH(Results!AB$1,Experiment!$A$1:$U$1,0),FALSE)</f>
        <v>0.625</v>
      </c>
      <c r="AC1753" s="3">
        <f>VLOOKUP($F1753,Experiment!$A$2:$U$90,MATCH(Results!AC$1,Experiment!$A$1:$U$1,0),FALSE)</f>
        <v>0.375</v>
      </c>
      <c r="AD1753" s="2">
        <f>VLOOKUP($F1753,Experiment!$A$2:$U$90,MATCH(Results!AD$1,Experiment!$A$1:$U$1,0),FALSE)</f>
        <v>-8.75</v>
      </c>
      <c r="AE1753" s="2">
        <f>VLOOKUP($F1753,Experiment!$A$2:$U$90,MATCH(Results!AE$1,Experiment!$A$1:$U$1,0),FALSE)</f>
        <v>2835.9375</v>
      </c>
      <c r="AF1753" s="2">
        <f>VLOOKUP($F1753,Experiment!$A$2:$U$90,MATCH(Results!AF$1,Experiment!$A$1:$U$1,0),FALSE)</f>
        <v>53.253521010351982</v>
      </c>
      <c r="AG1753" s="3">
        <f>VLOOKUP($F1753,Experiment!$A$2:$W$90,MATCH(Results!AG$1,Experiment!$A$1:$W$1,0),FALSE)</f>
        <v>0.82730419370997643</v>
      </c>
      <c r="AH1753" s="3">
        <f>VLOOKUP($F1753,Experiment!$A$2:$W$90,MATCH(Results!AH$1,Experiment!$A$1:$W$1,0),FALSE)</f>
        <v>0.38648875795104182</v>
      </c>
      <c r="AI1753" s="3">
        <f>VLOOKUP($F1753,Experiment!$A$2:$X$90,MATCH(Results!AI$1,Experiment!$A$1:$X$1,0),FALSE)</f>
        <v>0.61351124204895813</v>
      </c>
      <c r="AJ1753" s="2">
        <f>Table1[[#This Row],[Gain]]^Table1[[#This Row],[θ]]</f>
        <v>37.643362891590748</v>
      </c>
      <c r="AK1753" s="2">
        <f>-Table1[[#This Row],[λ]]*-Table1[[#This Row],[Loss]]^Table1[[#This Row],[θ]]</f>
        <v>70.46047048279901</v>
      </c>
      <c r="AL1753" s="2">
        <f>Table1[[#This Row],[v_n_w_g]]-Table1[[#This Row],[v_n_w_l]]</f>
        <v>-32.817107591208263</v>
      </c>
      <c r="AM1753" s="2">
        <f>IF(Table1[[#This Row],[diff_v]]&gt;=1,1,0)</f>
        <v>0</v>
      </c>
    </row>
    <row r="1754" spans="1:39" x14ac:dyDescent="0.3">
      <c r="A1754">
        <v>36</v>
      </c>
      <c r="B1754" t="s">
        <v>301</v>
      </c>
      <c r="C1754" s="22">
        <f>VLOOKUP(Table1[[#This Row],[Subject]],'Subject Profile'!$A$2:$E$8,4,FALSE)</f>
        <v>0.88613857459934653</v>
      </c>
      <c r="D1754" s="22">
        <f>VLOOKUP(Table1[[#This Row],[Subject]],'Subject Profile'!$A$2:$E$8,5,FALSE)</f>
        <v>-2.2000000000000002</v>
      </c>
      <c r="E1754" t="s">
        <v>111</v>
      </c>
      <c r="F1754" t="s">
        <v>98</v>
      </c>
      <c r="G1754" t="s">
        <v>5</v>
      </c>
      <c r="H1754">
        <f>IF(Table1[[#This Row],[decision]]="accept",1,0)</f>
        <v>0</v>
      </c>
      <c r="I1754">
        <v>0</v>
      </c>
      <c r="K1754">
        <v>1667790780</v>
      </c>
      <c r="L1754">
        <f>Table1[[#This Row],[time]]-K1753</f>
        <v>4</v>
      </c>
      <c r="M1754" t="str">
        <f>VLOOKUP($F1754,Experiment!$A$2:$U$90,MATCH(Results!M$1,Experiment!$A$1:$U$1,0)+1,FALSE)</f>
        <v>I</v>
      </c>
      <c r="N1754">
        <f>IF(Table1[[#This Row],[Impact]]="I",0,1)</f>
        <v>0</v>
      </c>
      <c r="O1754" s="2">
        <f>VLOOKUP($F1754,Experiment!$A$2:$U$90,MATCH(Results!O$1,Experiment!$A$1:$U$1,0),FALSE)</f>
        <v>-10</v>
      </c>
      <c r="P1754" s="3">
        <f>VLOOKUP($F1754,Experiment!$A$2:$U$90,MATCH(Results!P$1,Experiment!$A$1:$U$1,0),FALSE)</f>
        <v>0.5</v>
      </c>
      <c r="Q1754" s="2">
        <f>VLOOKUP($F1754,Experiment!$A$2:$U$90,MATCH(Results!Q$1,Experiment!$A$1:$U$1,0),FALSE)</f>
        <v>0</v>
      </c>
      <c r="R1754" s="3">
        <f>VLOOKUP($F1754,Experiment!$A$2:$U$90,MATCH(Results!R$1,Experiment!$A$1:$U$1,0),FALSE)</f>
        <v>0.5</v>
      </c>
      <c r="S1754" s="2">
        <f>VLOOKUP($F1754,Experiment!$A$2:$U$90,MATCH(Results!S$1,Experiment!$A$1:$U$1,0),FALSE)</f>
        <v>-5</v>
      </c>
      <c r="T1754" s="2">
        <f>VLOOKUP($F1754,Experiment!$A$2:$U$90,MATCH(Results!T$1,Experiment!$A$1:$U$1,0),FALSE)</f>
        <v>25</v>
      </c>
      <c r="U1754" s="2">
        <f>VLOOKUP($F1754,Experiment!$A$2:$U$90,MATCH(Results!U$1,Experiment!$A$1:$U$1,0),FALSE)</f>
        <v>5</v>
      </c>
      <c r="V1754" s="2">
        <f>VLOOKUP($F1754,Experiment!$A$2:$U$90,MATCH(Results!V$1,Experiment!$A$1:$U$1,0),FALSE)</f>
        <v>2</v>
      </c>
      <c r="W1754" s="3">
        <f>VLOOKUP($F1754,Experiment!$A$2:$U$90,MATCH(Results!W$1,Experiment!$A$1:$U$1,0),FALSE)</f>
        <v>0.25</v>
      </c>
      <c r="X1754" s="3">
        <f>VLOOKUP($F1754,Experiment!$A$2:$U$90,MATCH(Results!X$1,Experiment!$A$1:$U$1,0),FALSE)</f>
        <v>0.75</v>
      </c>
      <c r="Y1754" s="2">
        <f>VLOOKUP($F1754,Experiment!$A$2:$U$90,MATCH(Results!Y$1,Experiment!$A$1:$U$1,0),FALSE)</f>
        <v>2</v>
      </c>
      <c r="Z1754" s="3">
        <f>VLOOKUP($F1754,Experiment!$A$2:$U$90,MATCH(Results!Z$1,Experiment!$A$1:$U$1,0),FALSE)</f>
        <v>0.5</v>
      </c>
      <c r="AA1754" s="3">
        <f>VLOOKUP($F1754,Experiment!$A$2:$U$90,MATCH(Results!AA$1,Experiment!$A$1:$U$1,0),FALSE)</f>
        <v>0.25</v>
      </c>
      <c r="AB1754" s="3">
        <f>VLOOKUP($F1754,Experiment!$A$2:$U$90,MATCH(Results!AB$1,Experiment!$A$1:$U$1,0),FALSE)</f>
        <v>0.625</v>
      </c>
      <c r="AC1754" s="3">
        <f>VLOOKUP($F1754,Experiment!$A$2:$U$90,MATCH(Results!AC$1,Experiment!$A$1:$U$1,0),FALSE)</f>
        <v>0.375</v>
      </c>
      <c r="AD1754" s="2">
        <f>VLOOKUP($F1754,Experiment!$A$2:$U$90,MATCH(Results!AD$1,Experiment!$A$1:$U$1,0),FALSE)</f>
        <v>-6.25</v>
      </c>
      <c r="AE1754" s="2">
        <f>VLOOKUP($F1754,Experiment!$A$2:$U$90,MATCH(Results!AE$1,Experiment!$A$1:$U$1,0),FALSE)</f>
        <v>23.4375</v>
      </c>
      <c r="AF1754" s="2">
        <f>VLOOKUP($F1754,Experiment!$A$2:$U$90,MATCH(Results!AF$1,Experiment!$A$1:$U$1,0),FALSE)</f>
        <v>4.8412291827592711</v>
      </c>
      <c r="AG1754" s="3">
        <f>VLOOKUP($F1754,Experiment!$A$2:$W$90,MATCH(Results!AG$1,Experiment!$A$1:$W$1,0),FALSE)</f>
        <v>0.82730419370997643</v>
      </c>
      <c r="AH1754" s="3">
        <f>VLOOKUP($F1754,Experiment!$A$2:$W$90,MATCH(Results!AH$1,Experiment!$A$1:$W$1,0),FALSE)</f>
        <v>0.38648875795104182</v>
      </c>
      <c r="AI1754" s="3">
        <f>VLOOKUP($F1754,Experiment!$A$2:$X$90,MATCH(Results!AI$1,Experiment!$A$1:$X$1,0),FALSE)</f>
        <v>0.61351124204895813</v>
      </c>
      <c r="AJ1754" s="2">
        <f>Table1[[#This Row],[Gain]]^Table1[[#This Row],[θ]]</f>
        <v>0</v>
      </c>
      <c r="AK1754" s="2">
        <f>-Table1[[#This Row],[λ]]*-Table1[[#This Row],[Loss]]^Table1[[#This Row],[θ]]</f>
        <v>16.926269655599267</v>
      </c>
      <c r="AL1754" s="2">
        <f>Table1[[#This Row],[v_n_w_g]]-Table1[[#This Row],[v_n_w_l]]</f>
        <v>-16.926269655599267</v>
      </c>
      <c r="AM1754" s="2">
        <f>IF(Table1[[#This Row],[diff_v]]&gt;=1,1,0)</f>
        <v>0</v>
      </c>
    </row>
    <row r="1755" spans="1:39" x14ac:dyDescent="0.3">
      <c r="A1755">
        <v>37</v>
      </c>
      <c r="B1755" t="s">
        <v>301</v>
      </c>
      <c r="C1755" s="22">
        <f>VLOOKUP(Table1[[#This Row],[Subject]],'Subject Profile'!$A$2:$E$8,4,FALSE)</f>
        <v>0.88613857459934653</v>
      </c>
      <c r="D1755" s="22">
        <f>VLOOKUP(Table1[[#This Row],[Subject]],'Subject Profile'!$A$2:$E$8,5,FALSE)</f>
        <v>-2.2000000000000002</v>
      </c>
      <c r="E1755" t="s">
        <v>111</v>
      </c>
      <c r="F1755" t="s">
        <v>86</v>
      </c>
      <c r="G1755" t="s">
        <v>7</v>
      </c>
      <c r="H1755">
        <f>IF(Table1[[#This Row],[decision]]="accept",1,0)</f>
        <v>1</v>
      </c>
      <c r="I1755">
        <v>-50</v>
      </c>
      <c r="K1755">
        <v>1667790783</v>
      </c>
      <c r="L1755">
        <f>Table1[[#This Row],[time]]-K1754</f>
        <v>3</v>
      </c>
      <c r="M1755" t="str">
        <f>VLOOKUP($F1755,Experiment!$A$2:$U$90,MATCH(Results!M$1,Experiment!$A$1:$U$1,0)+1,FALSE)</f>
        <v>I</v>
      </c>
      <c r="N1755">
        <f>IF(Table1[[#This Row],[Impact]]="I",0,1)</f>
        <v>0</v>
      </c>
      <c r="O1755" s="2">
        <f>VLOOKUP($F1755,Experiment!$A$2:$U$90,MATCH(Results!O$1,Experiment!$A$1:$U$1,0),FALSE)</f>
        <v>-50</v>
      </c>
      <c r="P1755" s="3">
        <f>VLOOKUP($F1755,Experiment!$A$2:$U$90,MATCH(Results!P$1,Experiment!$A$1:$U$1,0),FALSE)</f>
        <v>0.5</v>
      </c>
      <c r="Q1755" s="2">
        <f>VLOOKUP($F1755,Experiment!$A$2:$U$90,MATCH(Results!Q$1,Experiment!$A$1:$U$1,0),FALSE)</f>
        <v>70</v>
      </c>
      <c r="R1755" s="3">
        <f>VLOOKUP($F1755,Experiment!$A$2:$U$90,MATCH(Results!R$1,Experiment!$A$1:$U$1,0),FALSE)</f>
        <v>0.5</v>
      </c>
      <c r="S1755" s="2">
        <f>VLOOKUP($F1755,Experiment!$A$2:$U$90,MATCH(Results!S$1,Experiment!$A$1:$U$1,0),FALSE)</f>
        <v>10</v>
      </c>
      <c r="T1755" s="2">
        <f>VLOOKUP($F1755,Experiment!$A$2:$U$90,MATCH(Results!T$1,Experiment!$A$1:$U$1,0),FALSE)</f>
        <v>3600</v>
      </c>
      <c r="U1755" s="2">
        <f>VLOOKUP($F1755,Experiment!$A$2:$U$90,MATCH(Results!U$1,Experiment!$A$1:$U$1,0),FALSE)</f>
        <v>60</v>
      </c>
      <c r="V1755" s="2">
        <f>VLOOKUP($F1755,Experiment!$A$2:$U$90,MATCH(Results!V$1,Experiment!$A$1:$U$1,0),FALSE)</f>
        <v>4</v>
      </c>
      <c r="W1755" s="3">
        <f>VLOOKUP($F1755,Experiment!$A$2:$U$90,MATCH(Results!W$1,Experiment!$A$1:$U$1,0),FALSE)</f>
        <v>0.25</v>
      </c>
      <c r="X1755" s="3">
        <f>VLOOKUP($F1755,Experiment!$A$2:$U$90,MATCH(Results!X$1,Experiment!$A$1:$U$1,0),FALSE)</f>
        <v>0.75</v>
      </c>
      <c r="Y1755" s="2">
        <f>VLOOKUP($F1755,Experiment!$A$2:$U$90,MATCH(Results!Y$1,Experiment!$A$1:$U$1,0),FALSE)</f>
        <v>2</v>
      </c>
      <c r="Z1755" s="3">
        <f>VLOOKUP($F1755,Experiment!$A$2:$U$90,MATCH(Results!Z$1,Experiment!$A$1:$U$1,0),FALSE)</f>
        <v>0.5</v>
      </c>
      <c r="AA1755" s="3">
        <f>VLOOKUP($F1755,Experiment!$A$2:$U$90,MATCH(Results!AA$1,Experiment!$A$1:$U$1,0),FALSE)</f>
        <v>0.25</v>
      </c>
      <c r="AB1755" s="3">
        <f>VLOOKUP($F1755,Experiment!$A$2:$U$90,MATCH(Results!AB$1,Experiment!$A$1:$U$1,0),FALSE)</f>
        <v>0.625</v>
      </c>
      <c r="AC1755" s="3">
        <f>VLOOKUP($F1755,Experiment!$A$2:$U$90,MATCH(Results!AC$1,Experiment!$A$1:$U$1,0),FALSE)</f>
        <v>0.375</v>
      </c>
      <c r="AD1755" s="2">
        <f>VLOOKUP($F1755,Experiment!$A$2:$U$90,MATCH(Results!AD$1,Experiment!$A$1:$U$1,0),FALSE)</f>
        <v>-5</v>
      </c>
      <c r="AE1755" s="2">
        <f>VLOOKUP($F1755,Experiment!$A$2:$U$90,MATCH(Results!AE$1,Experiment!$A$1:$U$1,0),FALSE)</f>
        <v>3375</v>
      </c>
      <c r="AF1755" s="2">
        <f>VLOOKUP($F1755,Experiment!$A$2:$U$90,MATCH(Results!AF$1,Experiment!$A$1:$U$1,0),FALSE)</f>
        <v>58.094750193111253</v>
      </c>
      <c r="AG1755" s="3">
        <f>VLOOKUP($F1755,Experiment!$A$2:$W$90,MATCH(Results!AG$1,Experiment!$A$1:$W$1,0),FALSE)</f>
        <v>0.82730419370997643</v>
      </c>
      <c r="AH1755" s="3">
        <f>VLOOKUP($F1755,Experiment!$A$2:$W$90,MATCH(Results!AH$1,Experiment!$A$1:$W$1,0),FALSE)</f>
        <v>0.38648875795104182</v>
      </c>
      <c r="AI1755" s="3">
        <f>VLOOKUP($F1755,Experiment!$A$2:$X$90,MATCH(Results!AI$1,Experiment!$A$1:$X$1,0),FALSE)</f>
        <v>0.61351124204895813</v>
      </c>
      <c r="AJ1755" s="2">
        <f>Table1[[#This Row],[Gain]]^Table1[[#This Row],[θ]]</f>
        <v>43.153154399808855</v>
      </c>
      <c r="AK1755" s="2">
        <f>-Table1[[#This Row],[λ]]*-Table1[[#This Row],[Loss]]^Table1[[#This Row],[θ]]</f>
        <v>70.46047048279901</v>
      </c>
      <c r="AL1755" s="2">
        <f>Table1[[#This Row],[v_n_w_g]]-Table1[[#This Row],[v_n_w_l]]</f>
        <v>-27.307316082990155</v>
      </c>
      <c r="AM1755" s="2">
        <f>IF(Table1[[#This Row],[diff_v]]&gt;=1,1,0)</f>
        <v>0</v>
      </c>
    </row>
    <row r="1756" spans="1:39" x14ac:dyDescent="0.3">
      <c r="A1756">
        <v>38</v>
      </c>
      <c r="B1756" t="s">
        <v>301</v>
      </c>
      <c r="C1756" s="22">
        <f>VLOOKUP(Table1[[#This Row],[Subject]],'Subject Profile'!$A$2:$E$8,4,FALSE)</f>
        <v>0.88613857459934653</v>
      </c>
      <c r="D1756" s="22">
        <f>VLOOKUP(Table1[[#This Row],[Subject]],'Subject Profile'!$A$2:$E$8,5,FALSE)</f>
        <v>-2.2000000000000002</v>
      </c>
      <c r="E1756" t="s">
        <v>111</v>
      </c>
      <c r="F1756" t="s">
        <v>75</v>
      </c>
      <c r="G1756" t="s">
        <v>7</v>
      </c>
      <c r="H1756">
        <f>IF(Table1[[#This Row],[decision]]="accept",1,0)</f>
        <v>1</v>
      </c>
      <c r="I1756">
        <v>70</v>
      </c>
      <c r="K1756">
        <v>1667790787</v>
      </c>
      <c r="L1756">
        <f>Table1[[#This Row],[time]]-K1755</f>
        <v>4</v>
      </c>
      <c r="M1756" t="str">
        <f>VLOOKUP($F1756,Experiment!$A$2:$U$90,MATCH(Results!M$1,Experiment!$A$1:$U$1,0)+1,FALSE)</f>
        <v>I</v>
      </c>
      <c r="N1756">
        <f>IF(Table1[[#This Row],[Impact]]="I",0,1)</f>
        <v>0</v>
      </c>
      <c r="O1756" s="2">
        <f>VLOOKUP($F1756,Experiment!$A$2:$U$90,MATCH(Results!O$1,Experiment!$A$1:$U$1,0),FALSE)</f>
        <v>-50</v>
      </c>
      <c r="P1756" s="3">
        <f>VLOOKUP($F1756,Experiment!$A$2:$U$90,MATCH(Results!P$1,Experiment!$A$1:$U$1,0),FALSE)</f>
        <v>0.5</v>
      </c>
      <c r="Q1756" s="2">
        <f>VLOOKUP($F1756,Experiment!$A$2:$U$90,MATCH(Results!Q$1,Experiment!$A$1:$U$1,0),FALSE)</f>
        <v>70</v>
      </c>
      <c r="R1756" s="3">
        <f>VLOOKUP($F1756,Experiment!$A$2:$U$90,MATCH(Results!R$1,Experiment!$A$1:$U$1,0),FALSE)</f>
        <v>0.5</v>
      </c>
      <c r="S1756" s="2">
        <f>VLOOKUP($F1756,Experiment!$A$2:$U$90,MATCH(Results!S$1,Experiment!$A$1:$U$1,0),FALSE)</f>
        <v>10</v>
      </c>
      <c r="T1756" s="2">
        <f>VLOOKUP($F1756,Experiment!$A$2:$U$90,MATCH(Results!T$1,Experiment!$A$1:$U$1,0),FALSE)</f>
        <v>3600</v>
      </c>
      <c r="U1756" s="2">
        <f>VLOOKUP($F1756,Experiment!$A$2:$U$90,MATCH(Results!U$1,Experiment!$A$1:$U$1,0),FALSE)</f>
        <v>60</v>
      </c>
      <c r="V1756" s="2">
        <f>VLOOKUP($F1756,Experiment!$A$2:$U$90,MATCH(Results!V$1,Experiment!$A$1:$U$1,0),FALSE)</f>
        <v>2</v>
      </c>
      <c r="W1756" s="3">
        <f>VLOOKUP($F1756,Experiment!$A$2:$U$90,MATCH(Results!W$1,Experiment!$A$1:$U$1,0),FALSE)</f>
        <v>0.25</v>
      </c>
      <c r="X1756" s="3">
        <f>VLOOKUP($F1756,Experiment!$A$2:$U$90,MATCH(Results!X$1,Experiment!$A$1:$U$1,0),FALSE)</f>
        <v>0.75</v>
      </c>
      <c r="Y1756" s="2">
        <f>VLOOKUP($F1756,Experiment!$A$2:$U$90,MATCH(Results!Y$1,Experiment!$A$1:$U$1,0),FALSE)</f>
        <v>1</v>
      </c>
      <c r="Z1756" s="3">
        <f>VLOOKUP($F1756,Experiment!$A$2:$U$90,MATCH(Results!Z$1,Experiment!$A$1:$U$1,0),FALSE)</f>
        <v>0.25</v>
      </c>
      <c r="AA1756" s="3">
        <f>VLOOKUP($F1756,Experiment!$A$2:$U$90,MATCH(Results!AA$1,Experiment!$A$1:$U$1,0),FALSE)</f>
        <v>0.5</v>
      </c>
      <c r="AB1756" s="3">
        <f>VLOOKUP($F1756,Experiment!$A$2:$U$90,MATCH(Results!AB$1,Experiment!$A$1:$U$1,0),FALSE)</f>
        <v>0.375</v>
      </c>
      <c r="AC1756" s="3">
        <f>VLOOKUP($F1756,Experiment!$A$2:$U$90,MATCH(Results!AC$1,Experiment!$A$1:$U$1,0),FALSE)</f>
        <v>0.625</v>
      </c>
      <c r="AD1756" s="2">
        <f>VLOOKUP($F1756,Experiment!$A$2:$U$90,MATCH(Results!AD$1,Experiment!$A$1:$U$1,0),FALSE)</f>
        <v>25</v>
      </c>
      <c r="AE1756" s="2">
        <f>VLOOKUP($F1756,Experiment!$A$2:$U$90,MATCH(Results!AE$1,Experiment!$A$1:$U$1,0),FALSE)</f>
        <v>3375</v>
      </c>
      <c r="AF1756" s="2">
        <f>VLOOKUP($F1756,Experiment!$A$2:$U$90,MATCH(Results!AF$1,Experiment!$A$1:$U$1,0),FALSE)</f>
        <v>58.094750193111253</v>
      </c>
      <c r="AG1756" s="3">
        <f>VLOOKUP($F1756,Experiment!$A$2:$W$90,MATCH(Results!AG$1,Experiment!$A$1:$W$1,0),FALSE)</f>
        <v>1</v>
      </c>
      <c r="AH1756" s="3">
        <f>VLOOKUP($F1756,Experiment!$A$2:$W$90,MATCH(Results!AH$1,Experiment!$A$1:$W$1,0),FALSE)</f>
        <v>0.625</v>
      </c>
      <c r="AI1756" s="3">
        <f>VLOOKUP($F1756,Experiment!$A$2:$X$90,MATCH(Results!AI$1,Experiment!$A$1:$X$1,0),FALSE)</f>
        <v>0.375</v>
      </c>
      <c r="AJ1756" s="2">
        <f>Table1[[#This Row],[Gain]]^Table1[[#This Row],[θ]]</f>
        <v>43.153154399808855</v>
      </c>
      <c r="AK1756" s="2">
        <f>-Table1[[#This Row],[λ]]*-Table1[[#This Row],[Loss]]^Table1[[#This Row],[θ]]</f>
        <v>70.46047048279901</v>
      </c>
      <c r="AL1756" s="2">
        <f>Table1[[#This Row],[v_n_w_g]]-Table1[[#This Row],[v_n_w_l]]</f>
        <v>-27.307316082990155</v>
      </c>
      <c r="AM1756" s="2">
        <f>IF(Table1[[#This Row],[diff_v]]&gt;=1,1,0)</f>
        <v>0</v>
      </c>
    </row>
    <row r="1757" spans="1:39" x14ac:dyDescent="0.3">
      <c r="A1757">
        <v>39</v>
      </c>
      <c r="B1757" t="s">
        <v>301</v>
      </c>
      <c r="C1757" s="22">
        <f>VLOOKUP(Table1[[#This Row],[Subject]],'Subject Profile'!$A$2:$E$8,4,FALSE)</f>
        <v>0.88613857459934653</v>
      </c>
      <c r="D1757" s="22">
        <f>VLOOKUP(Table1[[#This Row],[Subject]],'Subject Profile'!$A$2:$E$8,5,FALSE)</f>
        <v>-2.2000000000000002</v>
      </c>
      <c r="E1757" t="s">
        <v>111</v>
      </c>
      <c r="F1757" t="s">
        <v>85</v>
      </c>
      <c r="G1757" t="s">
        <v>5</v>
      </c>
      <c r="H1757">
        <f>IF(Table1[[#This Row],[decision]]="accept",1,0)</f>
        <v>0</v>
      </c>
      <c r="I1757">
        <v>0</v>
      </c>
      <c r="K1757">
        <v>1667790791</v>
      </c>
      <c r="L1757">
        <f>Table1[[#This Row],[time]]-K1756</f>
        <v>4</v>
      </c>
      <c r="M1757" t="str">
        <f>VLOOKUP($F1757,Experiment!$A$2:$U$90,MATCH(Results!M$1,Experiment!$A$1:$U$1,0)+1,FALSE)</f>
        <v>I</v>
      </c>
      <c r="N1757">
        <f>IF(Table1[[#This Row],[Impact]]="I",0,1)</f>
        <v>0</v>
      </c>
      <c r="O1757" s="2">
        <f>VLOOKUP($F1757,Experiment!$A$2:$U$90,MATCH(Results!O$1,Experiment!$A$1:$U$1,0),FALSE)</f>
        <v>-90</v>
      </c>
      <c r="P1757" s="3">
        <f>VLOOKUP($F1757,Experiment!$A$2:$U$90,MATCH(Results!P$1,Experiment!$A$1:$U$1,0),FALSE)</f>
        <v>0.5</v>
      </c>
      <c r="Q1757" s="2">
        <f>VLOOKUP($F1757,Experiment!$A$2:$U$90,MATCH(Results!Q$1,Experiment!$A$1:$U$1,0),FALSE)</f>
        <v>80</v>
      </c>
      <c r="R1757" s="3">
        <f>VLOOKUP($F1757,Experiment!$A$2:$U$90,MATCH(Results!R$1,Experiment!$A$1:$U$1,0),FALSE)</f>
        <v>0.5</v>
      </c>
      <c r="S1757" s="2">
        <f>VLOOKUP($F1757,Experiment!$A$2:$U$90,MATCH(Results!S$1,Experiment!$A$1:$U$1,0),FALSE)</f>
        <v>-5</v>
      </c>
      <c r="T1757" s="2">
        <f>VLOOKUP($F1757,Experiment!$A$2:$U$90,MATCH(Results!T$1,Experiment!$A$1:$U$1,0),FALSE)</f>
        <v>7225</v>
      </c>
      <c r="U1757" s="2">
        <f>VLOOKUP($F1757,Experiment!$A$2:$U$90,MATCH(Results!U$1,Experiment!$A$1:$U$1,0),FALSE)</f>
        <v>85</v>
      </c>
      <c r="V1757" s="2">
        <f>VLOOKUP($F1757,Experiment!$A$2:$U$90,MATCH(Results!V$1,Experiment!$A$1:$U$1,0),FALSE)</f>
        <v>2</v>
      </c>
      <c r="W1757" s="3">
        <f>VLOOKUP($F1757,Experiment!$A$2:$U$90,MATCH(Results!W$1,Experiment!$A$1:$U$1,0),FALSE)</f>
        <v>0.25</v>
      </c>
      <c r="X1757" s="3">
        <f>VLOOKUP($F1757,Experiment!$A$2:$U$90,MATCH(Results!X$1,Experiment!$A$1:$U$1,0),FALSE)</f>
        <v>0.75</v>
      </c>
      <c r="Y1757" s="2">
        <f>VLOOKUP($F1757,Experiment!$A$2:$U$90,MATCH(Results!Y$1,Experiment!$A$1:$U$1,0),FALSE)</f>
        <v>2</v>
      </c>
      <c r="Z1757" s="3">
        <f>VLOOKUP($F1757,Experiment!$A$2:$U$90,MATCH(Results!Z$1,Experiment!$A$1:$U$1,0),FALSE)</f>
        <v>0.5</v>
      </c>
      <c r="AA1757" s="3">
        <f>VLOOKUP($F1757,Experiment!$A$2:$U$90,MATCH(Results!AA$1,Experiment!$A$1:$U$1,0),FALSE)</f>
        <v>0.25</v>
      </c>
      <c r="AB1757" s="3">
        <f>VLOOKUP($F1757,Experiment!$A$2:$U$90,MATCH(Results!AB$1,Experiment!$A$1:$U$1,0),FALSE)</f>
        <v>0.625</v>
      </c>
      <c r="AC1757" s="3">
        <f>VLOOKUP($F1757,Experiment!$A$2:$U$90,MATCH(Results!AC$1,Experiment!$A$1:$U$1,0),FALSE)</f>
        <v>0.375</v>
      </c>
      <c r="AD1757" s="2">
        <f>VLOOKUP($F1757,Experiment!$A$2:$U$90,MATCH(Results!AD$1,Experiment!$A$1:$U$1,0),FALSE)</f>
        <v>-26.25</v>
      </c>
      <c r="AE1757" s="2">
        <f>VLOOKUP($F1757,Experiment!$A$2:$U$90,MATCH(Results!AE$1,Experiment!$A$1:$U$1,0),FALSE)</f>
        <v>6773.4375</v>
      </c>
      <c r="AF1757" s="2">
        <f>VLOOKUP($F1757,Experiment!$A$2:$U$90,MATCH(Results!AF$1,Experiment!$A$1:$U$1,0),FALSE)</f>
        <v>82.300896106907615</v>
      </c>
      <c r="AG1757" s="3">
        <f>VLOOKUP($F1757,Experiment!$A$2:$W$90,MATCH(Results!AG$1,Experiment!$A$1:$W$1,0),FALSE)</f>
        <v>0.82730419370997643</v>
      </c>
      <c r="AH1757" s="3">
        <f>VLOOKUP($F1757,Experiment!$A$2:$W$90,MATCH(Results!AH$1,Experiment!$A$1:$W$1,0),FALSE)</f>
        <v>0.38648875795104182</v>
      </c>
      <c r="AI1757" s="3">
        <f>VLOOKUP($F1757,Experiment!$A$2:$X$90,MATCH(Results!AI$1,Experiment!$A$1:$X$1,0),FALSE)</f>
        <v>0.61351124204895813</v>
      </c>
      <c r="AJ1757" s="2">
        <f>Table1[[#This Row],[Gain]]^Table1[[#This Row],[θ]]</f>
        <v>48.573729325843161</v>
      </c>
      <c r="AK1757" s="2">
        <f>-Table1[[#This Row],[λ]]*-Table1[[#This Row],[Loss]]^Table1[[#This Row],[θ]]</f>
        <v>118.6184794423265</v>
      </c>
      <c r="AL1757" s="2">
        <f>Table1[[#This Row],[v_n_w_g]]-Table1[[#This Row],[v_n_w_l]]</f>
        <v>-70.044750116483343</v>
      </c>
      <c r="AM1757" s="2">
        <f>IF(Table1[[#This Row],[diff_v]]&gt;=1,1,0)</f>
        <v>0</v>
      </c>
    </row>
    <row r="1758" spans="1:39" x14ac:dyDescent="0.3">
      <c r="A1758">
        <v>40</v>
      </c>
      <c r="B1758" t="s">
        <v>301</v>
      </c>
      <c r="C1758" s="22">
        <f>VLOOKUP(Table1[[#This Row],[Subject]],'Subject Profile'!$A$2:$E$8,4,FALSE)</f>
        <v>0.88613857459934653</v>
      </c>
      <c r="D1758" s="22">
        <f>VLOOKUP(Table1[[#This Row],[Subject]],'Subject Profile'!$A$2:$E$8,5,FALSE)</f>
        <v>-2.2000000000000002</v>
      </c>
      <c r="E1758" t="s">
        <v>111</v>
      </c>
      <c r="F1758" t="s">
        <v>73</v>
      </c>
      <c r="G1758" t="s">
        <v>5</v>
      </c>
      <c r="H1758">
        <f>IF(Table1[[#This Row],[decision]]="accept",1,0)</f>
        <v>0</v>
      </c>
      <c r="I1758">
        <v>0</v>
      </c>
      <c r="K1758">
        <v>1667790794</v>
      </c>
      <c r="L1758">
        <f>Table1[[#This Row],[time]]-K1757</f>
        <v>3</v>
      </c>
      <c r="M1758" t="str">
        <f>VLOOKUP($F1758,Experiment!$A$2:$U$90,MATCH(Results!M$1,Experiment!$A$1:$U$1,0)+1,FALSE)</f>
        <v>G</v>
      </c>
      <c r="N1758">
        <f>IF(Table1[[#This Row],[Impact]]="I",0,1)</f>
        <v>1</v>
      </c>
      <c r="O1758" s="2">
        <f>VLOOKUP($F1758,Experiment!$A$2:$U$90,MATCH(Results!O$1,Experiment!$A$1:$U$1,0),FALSE)</f>
        <v>-50</v>
      </c>
      <c r="P1758" s="3">
        <f>VLOOKUP($F1758,Experiment!$A$2:$U$90,MATCH(Results!P$1,Experiment!$A$1:$U$1,0),FALSE)</f>
        <v>0.5</v>
      </c>
      <c r="Q1758" s="2">
        <f>VLOOKUP($F1758,Experiment!$A$2:$U$90,MATCH(Results!Q$1,Experiment!$A$1:$U$1,0),FALSE)</f>
        <v>50</v>
      </c>
      <c r="R1758" s="3">
        <f>VLOOKUP($F1758,Experiment!$A$2:$U$90,MATCH(Results!R$1,Experiment!$A$1:$U$1,0),FALSE)</f>
        <v>0.5</v>
      </c>
      <c r="S1758" s="2">
        <f>VLOOKUP($F1758,Experiment!$A$2:$U$90,MATCH(Results!S$1,Experiment!$A$1:$U$1,0),FALSE)</f>
        <v>0</v>
      </c>
      <c r="T1758" s="2">
        <f>VLOOKUP($F1758,Experiment!$A$2:$U$90,MATCH(Results!T$1,Experiment!$A$1:$U$1,0),FALSE)</f>
        <v>2500</v>
      </c>
      <c r="U1758" s="2">
        <f>VLOOKUP($F1758,Experiment!$A$2:$U$90,MATCH(Results!U$1,Experiment!$A$1:$U$1,0),FALSE)</f>
        <v>50</v>
      </c>
      <c r="V1758" s="2">
        <f>VLOOKUP($F1758,Experiment!$A$2:$U$90,MATCH(Results!V$1,Experiment!$A$1:$U$1,0),FALSE)</f>
        <v>4</v>
      </c>
      <c r="W1758" s="3">
        <f>VLOOKUP($F1758,Experiment!$A$2:$U$90,MATCH(Results!W$1,Experiment!$A$1:$U$1,0),FALSE)</f>
        <v>0.25</v>
      </c>
      <c r="X1758" s="3">
        <f>VLOOKUP($F1758,Experiment!$A$2:$U$90,MATCH(Results!X$1,Experiment!$A$1:$U$1,0),FALSE)</f>
        <v>0.75</v>
      </c>
      <c r="Y1758" s="2">
        <f>VLOOKUP($F1758,Experiment!$A$2:$U$90,MATCH(Results!Y$1,Experiment!$A$1:$U$1,0),FALSE)</f>
        <v>1</v>
      </c>
      <c r="Z1758" s="3">
        <f>VLOOKUP($F1758,Experiment!$A$2:$U$90,MATCH(Results!Z$1,Experiment!$A$1:$U$1,0),FALSE)</f>
        <v>0.25</v>
      </c>
      <c r="AA1758" s="3">
        <f>VLOOKUP($F1758,Experiment!$A$2:$U$90,MATCH(Results!AA$1,Experiment!$A$1:$U$1,0),FALSE)</f>
        <v>0.5</v>
      </c>
      <c r="AB1758" s="3">
        <f>VLOOKUP($F1758,Experiment!$A$2:$U$90,MATCH(Results!AB$1,Experiment!$A$1:$U$1,0),FALSE)</f>
        <v>0.375</v>
      </c>
      <c r="AC1758" s="3">
        <f>VLOOKUP($F1758,Experiment!$A$2:$U$90,MATCH(Results!AC$1,Experiment!$A$1:$U$1,0),FALSE)</f>
        <v>0.625</v>
      </c>
      <c r="AD1758" s="2">
        <f>VLOOKUP($F1758,Experiment!$A$2:$U$90,MATCH(Results!AD$1,Experiment!$A$1:$U$1,0),FALSE)</f>
        <v>12.5</v>
      </c>
      <c r="AE1758" s="2">
        <f>VLOOKUP($F1758,Experiment!$A$2:$U$90,MATCH(Results!AE$1,Experiment!$A$1:$U$1,0),FALSE)</f>
        <v>2343.75</v>
      </c>
      <c r="AF1758" s="2">
        <f>VLOOKUP($F1758,Experiment!$A$2:$U$90,MATCH(Results!AF$1,Experiment!$A$1:$U$1,0),FALSE)</f>
        <v>48.412291827592711</v>
      </c>
      <c r="AG1758" s="3">
        <f>VLOOKUP($F1758,Experiment!$A$2:$W$90,MATCH(Results!AG$1,Experiment!$A$1:$W$1,0),FALSE)</f>
        <v>1</v>
      </c>
      <c r="AH1758" s="3">
        <f>VLOOKUP($F1758,Experiment!$A$2:$W$90,MATCH(Results!AH$1,Experiment!$A$1:$W$1,0),FALSE)</f>
        <v>0.625</v>
      </c>
      <c r="AI1758" s="3">
        <f>VLOOKUP($F1758,Experiment!$A$2:$X$90,MATCH(Results!AI$1,Experiment!$A$1:$X$1,0),FALSE)</f>
        <v>0.375</v>
      </c>
      <c r="AJ1758" s="2">
        <f>Table1[[#This Row],[Gain]]^Table1[[#This Row],[θ]]</f>
        <v>32.027486583090457</v>
      </c>
      <c r="AK1758" s="2">
        <f>-Table1[[#This Row],[λ]]*-Table1[[#This Row],[Loss]]^Table1[[#This Row],[θ]]</f>
        <v>70.46047048279901</v>
      </c>
      <c r="AL1758" s="2">
        <f>Table1[[#This Row],[v_n_w_g]]-Table1[[#This Row],[v_n_w_l]]</f>
        <v>-38.432983899708553</v>
      </c>
      <c r="AM1758" s="2">
        <f>IF(Table1[[#This Row],[diff_v]]&gt;=1,1,0)</f>
        <v>0</v>
      </c>
    </row>
    <row r="1759" spans="1:39" x14ac:dyDescent="0.3">
      <c r="A1759">
        <v>41</v>
      </c>
      <c r="B1759" t="s">
        <v>301</v>
      </c>
      <c r="C1759" s="22">
        <f>VLOOKUP(Table1[[#This Row],[Subject]],'Subject Profile'!$A$2:$E$8,4,FALSE)</f>
        <v>0.88613857459934653</v>
      </c>
      <c r="D1759" s="22">
        <f>VLOOKUP(Table1[[#This Row],[Subject]],'Subject Profile'!$A$2:$E$8,5,FALSE)</f>
        <v>-2.2000000000000002</v>
      </c>
      <c r="E1759" t="s">
        <v>111</v>
      </c>
      <c r="F1759" t="s">
        <v>81</v>
      </c>
      <c r="G1759" t="s">
        <v>7</v>
      </c>
      <c r="H1759">
        <f>IF(Table1[[#This Row],[decision]]="accept",1,0)</f>
        <v>1</v>
      </c>
      <c r="I1759">
        <v>70</v>
      </c>
      <c r="K1759">
        <v>1667790802</v>
      </c>
      <c r="L1759">
        <f>Table1[[#This Row],[time]]-K1758</f>
        <v>8</v>
      </c>
      <c r="M1759" t="str">
        <f>VLOOKUP($F1759,Experiment!$A$2:$U$90,MATCH(Results!M$1,Experiment!$A$1:$U$1,0)+1,FALSE)</f>
        <v>G</v>
      </c>
      <c r="N1759">
        <f>IF(Table1[[#This Row],[Impact]]="I",0,1)</f>
        <v>1</v>
      </c>
      <c r="O1759" s="2">
        <f>VLOOKUP($F1759,Experiment!$A$2:$U$90,MATCH(Results!O$1,Experiment!$A$1:$U$1,0),FALSE)</f>
        <v>-50</v>
      </c>
      <c r="P1759" s="3">
        <f>VLOOKUP($F1759,Experiment!$A$2:$U$90,MATCH(Results!P$1,Experiment!$A$1:$U$1,0),FALSE)</f>
        <v>0.5</v>
      </c>
      <c r="Q1759" s="2">
        <f>VLOOKUP($F1759,Experiment!$A$2:$U$90,MATCH(Results!Q$1,Experiment!$A$1:$U$1,0),FALSE)</f>
        <v>70</v>
      </c>
      <c r="R1759" s="3">
        <f>VLOOKUP($F1759,Experiment!$A$2:$U$90,MATCH(Results!R$1,Experiment!$A$1:$U$1,0),FALSE)</f>
        <v>0.5</v>
      </c>
      <c r="S1759" s="2">
        <f>VLOOKUP($F1759,Experiment!$A$2:$U$90,MATCH(Results!S$1,Experiment!$A$1:$U$1,0),FALSE)</f>
        <v>10</v>
      </c>
      <c r="T1759" s="2">
        <f>VLOOKUP($F1759,Experiment!$A$2:$U$90,MATCH(Results!T$1,Experiment!$A$1:$U$1,0),FALSE)</f>
        <v>3600</v>
      </c>
      <c r="U1759" s="2">
        <f>VLOOKUP($F1759,Experiment!$A$2:$U$90,MATCH(Results!U$1,Experiment!$A$1:$U$1,0),FALSE)</f>
        <v>60</v>
      </c>
      <c r="V1759" s="2">
        <f>VLOOKUP($F1759,Experiment!$A$2:$U$90,MATCH(Results!V$1,Experiment!$A$1:$U$1,0),FALSE)</f>
        <v>2</v>
      </c>
      <c r="W1759" s="3">
        <f>VLOOKUP($F1759,Experiment!$A$2:$U$90,MATCH(Results!W$1,Experiment!$A$1:$U$1,0),FALSE)</f>
        <v>0.25</v>
      </c>
      <c r="X1759" s="3">
        <f>VLOOKUP($F1759,Experiment!$A$2:$U$90,MATCH(Results!X$1,Experiment!$A$1:$U$1,0),FALSE)</f>
        <v>0.75</v>
      </c>
      <c r="Y1759" s="2">
        <f>VLOOKUP($F1759,Experiment!$A$2:$U$90,MATCH(Results!Y$1,Experiment!$A$1:$U$1,0),FALSE)</f>
        <v>1</v>
      </c>
      <c r="Z1759" s="3">
        <f>VLOOKUP($F1759,Experiment!$A$2:$U$90,MATCH(Results!Z$1,Experiment!$A$1:$U$1,0),FALSE)</f>
        <v>0.25</v>
      </c>
      <c r="AA1759" s="3">
        <f>VLOOKUP($F1759,Experiment!$A$2:$U$90,MATCH(Results!AA$1,Experiment!$A$1:$U$1,0),FALSE)</f>
        <v>0.5</v>
      </c>
      <c r="AB1759" s="3">
        <f>VLOOKUP($F1759,Experiment!$A$2:$U$90,MATCH(Results!AB$1,Experiment!$A$1:$U$1,0),FALSE)</f>
        <v>0.375</v>
      </c>
      <c r="AC1759" s="3">
        <f>VLOOKUP($F1759,Experiment!$A$2:$U$90,MATCH(Results!AC$1,Experiment!$A$1:$U$1,0),FALSE)</f>
        <v>0.625</v>
      </c>
      <c r="AD1759" s="2">
        <f>VLOOKUP($F1759,Experiment!$A$2:$U$90,MATCH(Results!AD$1,Experiment!$A$1:$U$1,0),FALSE)</f>
        <v>25</v>
      </c>
      <c r="AE1759" s="2">
        <f>VLOOKUP($F1759,Experiment!$A$2:$U$90,MATCH(Results!AE$1,Experiment!$A$1:$U$1,0),FALSE)</f>
        <v>3375</v>
      </c>
      <c r="AF1759" s="2">
        <f>VLOOKUP($F1759,Experiment!$A$2:$U$90,MATCH(Results!AF$1,Experiment!$A$1:$U$1,0),FALSE)</f>
        <v>58.094750193111253</v>
      </c>
      <c r="AG1759" s="3">
        <f>VLOOKUP($F1759,Experiment!$A$2:$W$90,MATCH(Results!AG$1,Experiment!$A$1:$W$1,0),FALSE)</f>
        <v>1</v>
      </c>
      <c r="AH1759" s="3">
        <f>VLOOKUP($F1759,Experiment!$A$2:$W$90,MATCH(Results!AH$1,Experiment!$A$1:$W$1,0),FALSE)</f>
        <v>0.625</v>
      </c>
      <c r="AI1759" s="3">
        <f>VLOOKUP($F1759,Experiment!$A$2:$X$90,MATCH(Results!AI$1,Experiment!$A$1:$X$1,0),FALSE)</f>
        <v>0.375</v>
      </c>
      <c r="AJ1759" s="2">
        <f>Table1[[#This Row],[Gain]]^Table1[[#This Row],[θ]]</f>
        <v>43.153154399808855</v>
      </c>
      <c r="AK1759" s="2">
        <f>-Table1[[#This Row],[λ]]*-Table1[[#This Row],[Loss]]^Table1[[#This Row],[θ]]</f>
        <v>70.46047048279901</v>
      </c>
      <c r="AL1759" s="2">
        <f>Table1[[#This Row],[v_n_w_g]]-Table1[[#This Row],[v_n_w_l]]</f>
        <v>-27.307316082990155</v>
      </c>
      <c r="AM1759" s="2">
        <f>IF(Table1[[#This Row],[diff_v]]&gt;=1,1,0)</f>
        <v>0</v>
      </c>
    </row>
    <row r="1760" spans="1:39" x14ac:dyDescent="0.3">
      <c r="A1760">
        <v>42</v>
      </c>
      <c r="B1760" t="s">
        <v>301</v>
      </c>
      <c r="C1760" s="22">
        <f>VLOOKUP(Table1[[#This Row],[Subject]],'Subject Profile'!$A$2:$E$8,4,FALSE)</f>
        <v>0.88613857459934653</v>
      </c>
      <c r="D1760" s="22">
        <f>VLOOKUP(Table1[[#This Row],[Subject]],'Subject Profile'!$A$2:$E$8,5,FALSE)</f>
        <v>-2.2000000000000002</v>
      </c>
      <c r="E1760" t="s">
        <v>111</v>
      </c>
      <c r="F1760" t="s">
        <v>50</v>
      </c>
      <c r="G1760" t="s">
        <v>7</v>
      </c>
      <c r="H1760">
        <f>IF(Table1[[#This Row],[decision]]="accept",1,0)</f>
        <v>1</v>
      </c>
      <c r="I1760">
        <v>180</v>
      </c>
      <c r="K1760">
        <v>1667790805</v>
      </c>
      <c r="L1760">
        <f>Table1[[#This Row],[time]]-K1759</f>
        <v>3</v>
      </c>
      <c r="M1760" t="str">
        <f>VLOOKUP($F1760,Experiment!$A$2:$U$90,MATCH(Results!M$1,Experiment!$A$1:$U$1,0)+1,FALSE)</f>
        <v>I</v>
      </c>
      <c r="N1760">
        <f>IF(Table1[[#This Row],[Impact]]="I",0,1)</f>
        <v>0</v>
      </c>
      <c r="O1760" s="2">
        <f>VLOOKUP($F1760,Experiment!$A$2:$U$90,MATCH(Results!O$1,Experiment!$A$1:$U$1,0),FALSE)</f>
        <v>-90</v>
      </c>
      <c r="P1760" s="3">
        <f>VLOOKUP($F1760,Experiment!$A$2:$U$90,MATCH(Results!P$1,Experiment!$A$1:$U$1,0),FALSE)</f>
        <v>0.5</v>
      </c>
      <c r="Q1760" s="2">
        <f>VLOOKUP($F1760,Experiment!$A$2:$U$90,MATCH(Results!Q$1,Experiment!$A$1:$U$1,0),FALSE)</f>
        <v>180</v>
      </c>
      <c r="R1760" s="3">
        <f>VLOOKUP($F1760,Experiment!$A$2:$U$90,MATCH(Results!R$1,Experiment!$A$1:$U$1,0),FALSE)</f>
        <v>0.5</v>
      </c>
      <c r="S1760" s="2">
        <f>VLOOKUP($F1760,Experiment!$A$2:$U$90,MATCH(Results!S$1,Experiment!$A$1:$U$1,0),FALSE)</f>
        <v>45</v>
      </c>
      <c r="T1760" s="2">
        <f>VLOOKUP($F1760,Experiment!$A$2:$U$90,MATCH(Results!T$1,Experiment!$A$1:$U$1,0),FALSE)</f>
        <v>18225</v>
      </c>
      <c r="U1760" s="2">
        <f>VLOOKUP($F1760,Experiment!$A$2:$U$90,MATCH(Results!U$1,Experiment!$A$1:$U$1,0),FALSE)</f>
        <v>135</v>
      </c>
      <c r="V1760" s="2">
        <f>VLOOKUP($F1760,Experiment!$A$2:$U$90,MATCH(Results!V$1,Experiment!$A$1:$U$1,0),FALSE)</f>
        <v>4</v>
      </c>
      <c r="W1760" s="3">
        <f>VLOOKUP($F1760,Experiment!$A$2:$U$90,MATCH(Results!W$1,Experiment!$A$1:$U$1,0),FALSE)</f>
        <v>0.75</v>
      </c>
      <c r="X1760" s="3">
        <f>VLOOKUP($F1760,Experiment!$A$2:$U$90,MATCH(Results!X$1,Experiment!$A$1:$U$1,0),FALSE)</f>
        <v>0.25</v>
      </c>
      <c r="Y1760" s="2">
        <f>VLOOKUP($F1760,Experiment!$A$2:$U$90,MATCH(Results!Y$1,Experiment!$A$1:$U$1,0),FALSE)</f>
        <v>2</v>
      </c>
      <c r="Z1760" s="3">
        <f>VLOOKUP($F1760,Experiment!$A$2:$U$90,MATCH(Results!Z$1,Experiment!$A$1:$U$1,0),FALSE)</f>
        <v>0.05</v>
      </c>
      <c r="AA1760" s="3">
        <f>VLOOKUP($F1760,Experiment!$A$2:$U$90,MATCH(Results!AA$1,Experiment!$A$1:$U$1,0),FALSE)</f>
        <v>0.2</v>
      </c>
      <c r="AB1760" s="3">
        <f>VLOOKUP($F1760,Experiment!$A$2:$U$90,MATCH(Results!AB$1,Experiment!$A$1:$U$1,0),FALSE)</f>
        <v>0.42499999999999999</v>
      </c>
      <c r="AC1760" s="3">
        <f>VLOOKUP($F1760,Experiment!$A$2:$U$90,MATCH(Results!AC$1,Experiment!$A$1:$U$1,0),FALSE)</f>
        <v>0.57499999999999996</v>
      </c>
      <c r="AD1760" s="2">
        <f>VLOOKUP($F1760,Experiment!$A$2:$U$90,MATCH(Results!AD$1,Experiment!$A$1:$U$1,0),FALSE)</f>
        <v>65.249999999999986</v>
      </c>
      <c r="AE1760" s="2">
        <f>VLOOKUP($F1760,Experiment!$A$2:$U$90,MATCH(Results!AE$1,Experiment!$A$1:$U$1,0),FALSE)</f>
        <v>17814.9375</v>
      </c>
      <c r="AF1760" s="2">
        <f>VLOOKUP($F1760,Experiment!$A$2:$U$90,MATCH(Results!AF$1,Experiment!$A$1:$U$1,0),FALSE)</f>
        <v>133.47260954967501</v>
      </c>
      <c r="AG1760" s="3">
        <f>VLOOKUP($F1760,Experiment!$A$2:$W$90,MATCH(Results!AG$1,Experiment!$A$1:$W$1,0),FALSE)</f>
        <v>1</v>
      </c>
      <c r="AH1760" s="3">
        <f>VLOOKUP($F1760,Experiment!$A$2:$W$90,MATCH(Results!AH$1,Experiment!$A$1:$W$1,0),FALSE)</f>
        <v>0.57499999999999996</v>
      </c>
      <c r="AI1760" s="3">
        <f>VLOOKUP($F1760,Experiment!$A$2:$X$90,MATCH(Results!AI$1,Experiment!$A$1:$X$1,0),FALSE)</f>
        <v>0.42500000000000004</v>
      </c>
      <c r="AJ1760" s="2">
        <f>Table1[[#This Row],[Gain]]^Table1[[#This Row],[θ]]</f>
        <v>99.651528158912399</v>
      </c>
      <c r="AK1760" s="2">
        <f>-Table1[[#This Row],[λ]]*-Table1[[#This Row],[Loss]]^Table1[[#This Row],[θ]]</f>
        <v>118.6184794423265</v>
      </c>
      <c r="AL1760" s="2">
        <f>Table1[[#This Row],[v_n_w_g]]-Table1[[#This Row],[v_n_w_l]]</f>
        <v>-18.966951283414105</v>
      </c>
      <c r="AM1760" s="2">
        <f>IF(Table1[[#This Row],[diff_v]]&gt;=1,1,0)</f>
        <v>0</v>
      </c>
    </row>
    <row r="1761" spans="1:39" x14ac:dyDescent="0.3">
      <c r="A1761">
        <v>43</v>
      </c>
      <c r="B1761" t="s">
        <v>301</v>
      </c>
      <c r="C1761" s="22">
        <f>VLOOKUP(Table1[[#This Row],[Subject]],'Subject Profile'!$A$2:$E$8,4,FALSE)</f>
        <v>0.88613857459934653</v>
      </c>
      <c r="D1761" s="22">
        <f>VLOOKUP(Table1[[#This Row],[Subject]],'Subject Profile'!$A$2:$E$8,5,FALSE)</f>
        <v>-2.2000000000000002</v>
      </c>
      <c r="E1761" t="s">
        <v>111</v>
      </c>
      <c r="F1761" t="s">
        <v>71</v>
      </c>
      <c r="G1761" t="s">
        <v>5</v>
      </c>
      <c r="H1761">
        <f>IF(Table1[[#This Row],[decision]]="accept",1,0)</f>
        <v>0</v>
      </c>
      <c r="I1761">
        <v>0</v>
      </c>
      <c r="K1761">
        <v>1667790809</v>
      </c>
      <c r="L1761">
        <f>Table1[[#This Row],[time]]-K1760</f>
        <v>4</v>
      </c>
      <c r="M1761" t="str">
        <f>VLOOKUP($F1761,Experiment!$A$2:$U$90,MATCH(Results!M$1,Experiment!$A$1:$U$1,0)+1,FALSE)</f>
        <v>I</v>
      </c>
      <c r="N1761">
        <f>IF(Table1[[#This Row],[Impact]]="I",0,1)</f>
        <v>0</v>
      </c>
      <c r="O1761" s="2">
        <f>VLOOKUP($F1761,Experiment!$A$2:$U$90,MATCH(Results!O$1,Experiment!$A$1:$U$1,0),FALSE)</f>
        <v>-10</v>
      </c>
      <c r="P1761" s="3">
        <f>VLOOKUP($F1761,Experiment!$A$2:$U$90,MATCH(Results!P$1,Experiment!$A$1:$U$1,0),FALSE)</f>
        <v>0.5</v>
      </c>
      <c r="Q1761" s="2">
        <f>VLOOKUP($F1761,Experiment!$A$2:$U$90,MATCH(Results!Q$1,Experiment!$A$1:$U$1,0),FALSE)</f>
        <v>30</v>
      </c>
      <c r="R1761" s="3">
        <f>VLOOKUP($F1761,Experiment!$A$2:$U$90,MATCH(Results!R$1,Experiment!$A$1:$U$1,0),FALSE)</f>
        <v>0.5</v>
      </c>
      <c r="S1761" s="2">
        <f>VLOOKUP($F1761,Experiment!$A$2:$U$90,MATCH(Results!S$1,Experiment!$A$1:$U$1,0),FALSE)</f>
        <v>10</v>
      </c>
      <c r="T1761" s="2">
        <f>VLOOKUP($F1761,Experiment!$A$2:$U$90,MATCH(Results!T$1,Experiment!$A$1:$U$1,0),FALSE)</f>
        <v>400</v>
      </c>
      <c r="U1761" s="2">
        <f>VLOOKUP($F1761,Experiment!$A$2:$U$90,MATCH(Results!U$1,Experiment!$A$1:$U$1,0),FALSE)</f>
        <v>20</v>
      </c>
      <c r="V1761" s="2">
        <f>VLOOKUP($F1761,Experiment!$A$2:$U$90,MATCH(Results!V$1,Experiment!$A$1:$U$1,0),FALSE)</f>
        <v>2</v>
      </c>
      <c r="W1761" s="3">
        <f>VLOOKUP($F1761,Experiment!$A$2:$U$90,MATCH(Results!W$1,Experiment!$A$1:$U$1,0),FALSE)</f>
        <v>0.25</v>
      </c>
      <c r="X1761" s="3">
        <f>VLOOKUP($F1761,Experiment!$A$2:$U$90,MATCH(Results!X$1,Experiment!$A$1:$U$1,0),FALSE)</f>
        <v>0.75</v>
      </c>
      <c r="Y1761" s="2">
        <f>VLOOKUP($F1761,Experiment!$A$2:$U$90,MATCH(Results!Y$1,Experiment!$A$1:$U$1,0),FALSE)</f>
        <v>2</v>
      </c>
      <c r="Z1761" s="3">
        <f>VLOOKUP($F1761,Experiment!$A$2:$U$90,MATCH(Results!Z$1,Experiment!$A$1:$U$1,0),FALSE)</f>
        <v>0.5</v>
      </c>
      <c r="AA1761" s="3">
        <f>VLOOKUP($F1761,Experiment!$A$2:$U$90,MATCH(Results!AA$1,Experiment!$A$1:$U$1,0),FALSE)</f>
        <v>0.25</v>
      </c>
      <c r="AB1761" s="3">
        <f>VLOOKUP($F1761,Experiment!$A$2:$U$90,MATCH(Results!AB$1,Experiment!$A$1:$U$1,0),FALSE)</f>
        <v>0.625</v>
      </c>
      <c r="AC1761" s="3">
        <f>VLOOKUP($F1761,Experiment!$A$2:$U$90,MATCH(Results!AC$1,Experiment!$A$1:$U$1,0),FALSE)</f>
        <v>0.375</v>
      </c>
      <c r="AD1761" s="2">
        <f>VLOOKUP($F1761,Experiment!$A$2:$U$90,MATCH(Results!AD$1,Experiment!$A$1:$U$1,0),FALSE)</f>
        <v>5</v>
      </c>
      <c r="AE1761" s="2">
        <f>VLOOKUP($F1761,Experiment!$A$2:$U$90,MATCH(Results!AE$1,Experiment!$A$1:$U$1,0),FALSE)</f>
        <v>375</v>
      </c>
      <c r="AF1761" s="2">
        <f>VLOOKUP($F1761,Experiment!$A$2:$U$90,MATCH(Results!AF$1,Experiment!$A$1:$U$1,0),FALSE)</f>
        <v>19.364916731037084</v>
      </c>
      <c r="AG1761" s="3">
        <f>VLOOKUP($F1761,Experiment!$A$2:$W$90,MATCH(Results!AG$1,Experiment!$A$1:$W$1,0),FALSE)</f>
        <v>0.82730419370997643</v>
      </c>
      <c r="AH1761" s="3">
        <f>VLOOKUP($F1761,Experiment!$A$2:$W$90,MATCH(Results!AH$1,Experiment!$A$1:$W$1,0),FALSE)</f>
        <v>0.38648875795104182</v>
      </c>
      <c r="AI1761" s="3">
        <f>VLOOKUP($F1761,Experiment!$A$2:$X$90,MATCH(Results!AI$1,Experiment!$A$1:$X$1,0),FALSE)</f>
        <v>0.61351124204895813</v>
      </c>
      <c r="AJ1761" s="2">
        <f>Table1[[#This Row],[Gain]]^Table1[[#This Row],[θ]]</f>
        <v>20.367331083133973</v>
      </c>
      <c r="AK1761" s="2">
        <f>-Table1[[#This Row],[λ]]*-Table1[[#This Row],[Loss]]^Table1[[#This Row],[θ]]</f>
        <v>16.926269655599267</v>
      </c>
      <c r="AL1761" s="2">
        <f>Table1[[#This Row],[v_n_w_g]]-Table1[[#This Row],[v_n_w_l]]</f>
        <v>3.4410614275347058</v>
      </c>
      <c r="AM1761" s="2">
        <f>IF(Table1[[#This Row],[diff_v]]&gt;=1,1,0)</f>
        <v>1</v>
      </c>
    </row>
    <row r="1762" spans="1:39" x14ac:dyDescent="0.3">
      <c r="A1762">
        <v>44</v>
      </c>
      <c r="B1762" t="s">
        <v>301</v>
      </c>
      <c r="C1762" s="22">
        <f>VLOOKUP(Table1[[#This Row],[Subject]],'Subject Profile'!$A$2:$E$8,4,FALSE)</f>
        <v>0.88613857459934653</v>
      </c>
      <c r="D1762" s="22">
        <f>VLOOKUP(Table1[[#This Row],[Subject]],'Subject Profile'!$A$2:$E$8,5,FALSE)</f>
        <v>-2.2000000000000002</v>
      </c>
      <c r="E1762" t="s">
        <v>111</v>
      </c>
      <c r="F1762" t="s">
        <v>82</v>
      </c>
      <c r="G1762" t="s">
        <v>5</v>
      </c>
      <c r="H1762">
        <f>IF(Table1[[#This Row],[decision]]="accept",1,0)</f>
        <v>0</v>
      </c>
      <c r="I1762">
        <v>0</v>
      </c>
      <c r="K1762">
        <v>1667790813</v>
      </c>
      <c r="L1762">
        <f>Table1[[#This Row],[time]]-K1761</f>
        <v>4</v>
      </c>
      <c r="M1762" t="str">
        <f>VLOOKUP($F1762,Experiment!$A$2:$U$90,MATCH(Results!M$1,Experiment!$A$1:$U$1,0)+1,FALSE)</f>
        <v>G</v>
      </c>
      <c r="N1762">
        <f>IF(Table1[[#This Row],[Impact]]="I",0,1)</f>
        <v>1</v>
      </c>
      <c r="O1762" s="2">
        <f>VLOOKUP($F1762,Experiment!$A$2:$U$90,MATCH(Results!O$1,Experiment!$A$1:$U$1,0),FALSE)</f>
        <v>-10</v>
      </c>
      <c r="P1762" s="3">
        <f>VLOOKUP($F1762,Experiment!$A$2:$U$90,MATCH(Results!P$1,Experiment!$A$1:$U$1,0),FALSE)</f>
        <v>0.5</v>
      </c>
      <c r="Q1762" s="2">
        <f>VLOOKUP($F1762,Experiment!$A$2:$U$90,MATCH(Results!Q$1,Experiment!$A$1:$U$1,0),FALSE)</f>
        <v>0</v>
      </c>
      <c r="R1762" s="3">
        <f>VLOOKUP($F1762,Experiment!$A$2:$U$90,MATCH(Results!R$1,Experiment!$A$1:$U$1,0),FALSE)</f>
        <v>0.5</v>
      </c>
      <c r="S1762" s="2">
        <f>VLOOKUP($F1762,Experiment!$A$2:$U$90,MATCH(Results!S$1,Experiment!$A$1:$U$1,0),FALSE)</f>
        <v>-5</v>
      </c>
      <c r="T1762" s="2">
        <f>VLOOKUP($F1762,Experiment!$A$2:$U$90,MATCH(Results!T$1,Experiment!$A$1:$U$1,0),FALSE)</f>
        <v>25</v>
      </c>
      <c r="U1762" s="2">
        <f>VLOOKUP($F1762,Experiment!$A$2:$U$90,MATCH(Results!U$1,Experiment!$A$1:$U$1,0),FALSE)</f>
        <v>5</v>
      </c>
      <c r="V1762" s="2">
        <f>VLOOKUP($F1762,Experiment!$A$2:$U$90,MATCH(Results!V$1,Experiment!$A$1:$U$1,0),FALSE)</f>
        <v>2</v>
      </c>
      <c r="W1762" s="3">
        <f>VLOOKUP($F1762,Experiment!$A$2:$U$90,MATCH(Results!W$1,Experiment!$A$1:$U$1,0),FALSE)</f>
        <v>0.25</v>
      </c>
      <c r="X1762" s="3">
        <f>VLOOKUP($F1762,Experiment!$A$2:$U$90,MATCH(Results!X$1,Experiment!$A$1:$U$1,0),FALSE)</f>
        <v>0.75</v>
      </c>
      <c r="Y1762" s="2">
        <f>VLOOKUP($F1762,Experiment!$A$2:$U$90,MATCH(Results!Y$1,Experiment!$A$1:$U$1,0),FALSE)</f>
        <v>2</v>
      </c>
      <c r="Z1762" s="3">
        <f>VLOOKUP($F1762,Experiment!$A$2:$U$90,MATCH(Results!Z$1,Experiment!$A$1:$U$1,0),FALSE)</f>
        <v>0.5</v>
      </c>
      <c r="AA1762" s="3">
        <f>VLOOKUP($F1762,Experiment!$A$2:$U$90,MATCH(Results!AA$1,Experiment!$A$1:$U$1,0),FALSE)</f>
        <v>0.25</v>
      </c>
      <c r="AB1762" s="3">
        <f>VLOOKUP($F1762,Experiment!$A$2:$U$90,MATCH(Results!AB$1,Experiment!$A$1:$U$1,0),FALSE)</f>
        <v>0.625</v>
      </c>
      <c r="AC1762" s="3">
        <f>VLOOKUP($F1762,Experiment!$A$2:$U$90,MATCH(Results!AC$1,Experiment!$A$1:$U$1,0),FALSE)</f>
        <v>0.375</v>
      </c>
      <c r="AD1762" s="2">
        <f>VLOOKUP($F1762,Experiment!$A$2:$U$90,MATCH(Results!AD$1,Experiment!$A$1:$U$1,0),FALSE)</f>
        <v>-6.25</v>
      </c>
      <c r="AE1762" s="2">
        <f>VLOOKUP($F1762,Experiment!$A$2:$U$90,MATCH(Results!AE$1,Experiment!$A$1:$U$1,0),FALSE)</f>
        <v>23.4375</v>
      </c>
      <c r="AF1762" s="2">
        <f>VLOOKUP($F1762,Experiment!$A$2:$U$90,MATCH(Results!AF$1,Experiment!$A$1:$U$1,0),FALSE)</f>
        <v>4.8412291827592711</v>
      </c>
      <c r="AG1762" s="3">
        <f>VLOOKUP($F1762,Experiment!$A$2:$W$90,MATCH(Results!AG$1,Experiment!$A$1:$W$1,0),FALSE)</f>
        <v>0.82730419370997643</v>
      </c>
      <c r="AH1762" s="3">
        <f>VLOOKUP($F1762,Experiment!$A$2:$W$90,MATCH(Results!AH$1,Experiment!$A$1:$W$1,0),FALSE)</f>
        <v>0.38648875795104182</v>
      </c>
      <c r="AI1762" s="3">
        <f>VLOOKUP($F1762,Experiment!$A$2:$X$90,MATCH(Results!AI$1,Experiment!$A$1:$X$1,0),FALSE)</f>
        <v>0.61351124204895813</v>
      </c>
      <c r="AJ1762" s="2">
        <f>Table1[[#This Row],[Gain]]^Table1[[#This Row],[θ]]</f>
        <v>0</v>
      </c>
      <c r="AK1762" s="2">
        <f>-Table1[[#This Row],[λ]]*-Table1[[#This Row],[Loss]]^Table1[[#This Row],[θ]]</f>
        <v>16.926269655599267</v>
      </c>
      <c r="AL1762" s="2">
        <f>Table1[[#This Row],[v_n_w_g]]-Table1[[#This Row],[v_n_w_l]]</f>
        <v>-16.926269655599267</v>
      </c>
      <c r="AM1762" s="2">
        <f>IF(Table1[[#This Row],[diff_v]]&gt;=1,1,0)</f>
        <v>0</v>
      </c>
    </row>
    <row r="1763" spans="1:39" x14ac:dyDescent="0.3">
      <c r="A1763">
        <v>45</v>
      </c>
      <c r="B1763" t="s">
        <v>301</v>
      </c>
      <c r="C1763" s="22">
        <f>VLOOKUP(Table1[[#This Row],[Subject]],'Subject Profile'!$A$2:$E$8,4,FALSE)</f>
        <v>0.88613857459934653</v>
      </c>
      <c r="D1763" s="22">
        <f>VLOOKUP(Table1[[#This Row],[Subject]],'Subject Profile'!$A$2:$E$8,5,FALSE)</f>
        <v>-2.2000000000000002</v>
      </c>
      <c r="E1763" t="s">
        <v>111</v>
      </c>
      <c r="F1763" t="s">
        <v>74</v>
      </c>
      <c r="G1763" t="s">
        <v>5</v>
      </c>
      <c r="H1763">
        <f>IF(Table1[[#This Row],[decision]]="accept",1,0)</f>
        <v>0</v>
      </c>
      <c r="I1763">
        <v>0</v>
      </c>
      <c r="K1763">
        <v>1667790817</v>
      </c>
      <c r="L1763">
        <f>Table1[[#This Row],[time]]-K1762</f>
        <v>4</v>
      </c>
      <c r="M1763" t="str">
        <f>VLOOKUP($F1763,Experiment!$A$2:$U$90,MATCH(Results!M$1,Experiment!$A$1:$U$1,0)+1,FALSE)</f>
        <v>G</v>
      </c>
      <c r="N1763">
        <f>IF(Table1[[#This Row],[Impact]]="I",0,1)</f>
        <v>1</v>
      </c>
      <c r="O1763" s="2">
        <f>VLOOKUP($F1763,Experiment!$A$2:$U$90,MATCH(Results!O$1,Experiment!$A$1:$U$1,0),FALSE)</f>
        <v>-10</v>
      </c>
      <c r="P1763" s="3">
        <f>VLOOKUP($F1763,Experiment!$A$2:$U$90,MATCH(Results!P$1,Experiment!$A$1:$U$1,0),FALSE)</f>
        <v>0.5</v>
      </c>
      <c r="Q1763" s="2">
        <f>VLOOKUP($F1763,Experiment!$A$2:$U$90,MATCH(Results!Q$1,Experiment!$A$1:$U$1,0),FALSE)</f>
        <v>30</v>
      </c>
      <c r="R1763" s="3">
        <f>VLOOKUP($F1763,Experiment!$A$2:$U$90,MATCH(Results!R$1,Experiment!$A$1:$U$1,0),FALSE)</f>
        <v>0.5</v>
      </c>
      <c r="S1763" s="2">
        <f>VLOOKUP($F1763,Experiment!$A$2:$U$90,MATCH(Results!S$1,Experiment!$A$1:$U$1,0),FALSE)</f>
        <v>10</v>
      </c>
      <c r="T1763" s="2">
        <f>VLOOKUP($F1763,Experiment!$A$2:$U$90,MATCH(Results!T$1,Experiment!$A$1:$U$1,0),FALSE)</f>
        <v>400</v>
      </c>
      <c r="U1763" s="2">
        <f>VLOOKUP($F1763,Experiment!$A$2:$U$90,MATCH(Results!U$1,Experiment!$A$1:$U$1,0),FALSE)</f>
        <v>20</v>
      </c>
      <c r="V1763" s="2">
        <f>VLOOKUP($F1763,Experiment!$A$2:$U$90,MATCH(Results!V$1,Experiment!$A$1:$U$1,0),FALSE)</f>
        <v>2</v>
      </c>
      <c r="W1763" s="3">
        <f>VLOOKUP($F1763,Experiment!$A$2:$U$90,MATCH(Results!W$1,Experiment!$A$1:$U$1,0),FALSE)</f>
        <v>0.25</v>
      </c>
      <c r="X1763" s="3">
        <f>VLOOKUP($F1763,Experiment!$A$2:$U$90,MATCH(Results!X$1,Experiment!$A$1:$U$1,0),FALSE)</f>
        <v>0.75</v>
      </c>
      <c r="Y1763" s="2">
        <f>VLOOKUP($F1763,Experiment!$A$2:$U$90,MATCH(Results!Y$1,Experiment!$A$1:$U$1,0),FALSE)</f>
        <v>2</v>
      </c>
      <c r="Z1763" s="3">
        <f>VLOOKUP($F1763,Experiment!$A$2:$U$90,MATCH(Results!Z$1,Experiment!$A$1:$U$1,0),FALSE)</f>
        <v>0.5</v>
      </c>
      <c r="AA1763" s="3">
        <f>VLOOKUP($F1763,Experiment!$A$2:$U$90,MATCH(Results!AA$1,Experiment!$A$1:$U$1,0),FALSE)</f>
        <v>0.25</v>
      </c>
      <c r="AB1763" s="3">
        <f>VLOOKUP($F1763,Experiment!$A$2:$U$90,MATCH(Results!AB$1,Experiment!$A$1:$U$1,0),FALSE)</f>
        <v>0.625</v>
      </c>
      <c r="AC1763" s="3">
        <f>VLOOKUP($F1763,Experiment!$A$2:$U$90,MATCH(Results!AC$1,Experiment!$A$1:$U$1,0),FALSE)</f>
        <v>0.375</v>
      </c>
      <c r="AD1763" s="2">
        <f>VLOOKUP($F1763,Experiment!$A$2:$U$90,MATCH(Results!AD$1,Experiment!$A$1:$U$1,0),FALSE)</f>
        <v>5</v>
      </c>
      <c r="AE1763" s="2">
        <f>VLOOKUP($F1763,Experiment!$A$2:$U$90,MATCH(Results!AE$1,Experiment!$A$1:$U$1,0),FALSE)</f>
        <v>375</v>
      </c>
      <c r="AF1763" s="2">
        <f>VLOOKUP($F1763,Experiment!$A$2:$U$90,MATCH(Results!AF$1,Experiment!$A$1:$U$1,0),FALSE)</f>
        <v>19.364916731037084</v>
      </c>
      <c r="AG1763" s="3">
        <f>VLOOKUP($F1763,Experiment!$A$2:$W$90,MATCH(Results!AG$1,Experiment!$A$1:$W$1,0),FALSE)</f>
        <v>0.82730419370997643</v>
      </c>
      <c r="AH1763" s="3">
        <f>VLOOKUP($F1763,Experiment!$A$2:$W$90,MATCH(Results!AH$1,Experiment!$A$1:$W$1,0),FALSE)</f>
        <v>0.38648875795104182</v>
      </c>
      <c r="AI1763" s="3">
        <f>VLOOKUP($F1763,Experiment!$A$2:$X$90,MATCH(Results!AI$1,Experiment!$A$1:$X$1,0),FALSE)</f>
        <v>0.61351124204895813</v>
      </c>
      <c r="AJ1763" s="2">
        <f>Table1[[#This Row],[Gain]]^Table1[[#This Row],[θ]]</f>
        <v>20.367331083133973</v>
      </c>
      <c r="AK1763" s="2">
        <f>-Table1[[#This Row],[λ]]*-Table1[[#This Row],[Loss]]^Table1[[#This Row],[θ]]</f>
        <v>16.926269655599267</v>
      </c>
      <c r="AL1763" s="2">
        <f>Table1[[#This Row],[v_n_w_g]]-Table1[[#This Row],[v_n_w_l]]</f>
        <v>3.4410614275347058</v>
      </c>
      <c r="AM1763" s="2">
        <f>IF(Table1[[#This Row],[diff_v]]&gt;=1,1,0)</f>
        <v>1</v>
      </c>
    </row>
    <row r="1764" spans="1:39" x14ac:dyDescent="0.3">
      <c r="A1764">
        <v>46</v>
      </c>
      <c r="B1764" t="s">
        <v>301</v>
      </c>
      <c r="C1764" s="22">
        <f>VLOOKUP(Table1[[#This Row],[Subject]],'Subject Profile'!$A$2:$E$8,4,FALSE)</f>
        <v>0.88613857459934653</v>
      </c>
      <c r="D1764" s="22">
        <f>VLOOKUP(Table1[[#This Row],[Subject]],'Subject Profile'!$A$2:$E$8,5,FALSE)</f>
        <v>-2.2000000000000002</v>
      </c>
      <c r="E1764" t="s">
        <v>111</v>
      </c>
      <c r="F1764" t="s">
        <v>83</v>
      </c>
      <c r="G1764" t="s">
        <v>5</v>
      </c>
      <c r="H1764">
        <f>IF(Table1[[#This Row],[decision]]="accept",1,0)</f>
        <v>0</v>
      </c>
      <c r="I1764">
        <v>0</v>
      </c>
      <c r="K1764">
        <v>1667790820</v>
      </c>
      <c r="L1764">
        <f>Table1[[#This Row],[time]]-K1763</f>
        <v>3</v>
      </c>
      <c r="M1764" t="str">
        <f>VLOOKUP($F1764,Experiment!$A$2:$U$90,MATCH(Results!M$1,Experiment!$A$1:$U$1,0)+1,FALSE)</f>
        <v>I</v>
      </c>
      <c r="N1764">
        <f>IF(Table1[[#This Row],[Impact]]="I",0,1)</f>
        <v>0</v>
      </c>
      <c r="O1764" s="2">
        <f>VLOOKUP($F1764,Experiment!$A$2:$U$90,MATCH(Results!O$1,Experiment!$A$1:$U$1,0),FALSE)</f>
        <v>-50</v>
      </c>
      <c r="P1764" s="3">
        <f>VLOOKUP($F1764,Experiment!$A$2:$U$90,MATCH(Results!P$1,Experiment!$A$1:$U$1,0),FALSE)</f>
        <v>0.5</v>
      </c>
      <c r="Q1764" s="2">
        <f>VLOOKUP($F1764,Experiment!$A$2:$U$90,MATCH(Results!Q$1,Experiment!$A$1:$U$1,0),FALSE)</f>
        <v>40</v>
      </c>
      <c r="R1764" s="3">
        <f>VLOOKUP($F1764,Experiment!$A$2:$U$90,MATCH(Results!R$1,Experiment!$A$1:$U$1,0),FALSE)</f>
        <v>0.5</v>
      </c>
      <c r="S1764" s="2">
        <f>VLOOKUP($F1764,Experiment!$A$2:$U$90,MATCH(Results!S$1,Experiment!$A$1:$U$1,0),FALSE)</f>
        <v>-5</v>
      </c>
      <c r="T1764" s="2">
        <f>VLOOKUP($F1764,Experiment!$A$2:$U$90,MATCH(Results!T$1,Experiment!$A$1:$U$1,0),FALSE)</f>
        <v>2025</v>
      </c>
      <c r="U1764" s="2">
        <f>VLOOKUP($F1764,Experiment!$A$2:$U$90,MATCH(Results!U$1,Experiment!$A$1:$U$1,0),FALSE)</f>
        <v>45</v>
      </c>
      <c r="V1764" s="2">
        <f>VLOOKUP($F1764,Experiment!$A$2:$U$90,MATCH(Results!V$1,Experiment!$A$1:$U$1,0),FALSE)</f>
        <v>2</v>
      </c>
      <c r="W1764" s="3">
        <f>VLOOKUP($F1764,Experiment!$A$2:$U$90,MATCH(Results!W$1,Experiment!$A$1:$U$1,0),FALSE)</f>
        <v>0.25</v>
      </c>
      <c r="X1764" s="3">
        <f>VLOOKUP($F1764,Experiment!$A$2:$U$90,MATCH(Results!X$1,Experiment!$A$1:$U$1,0),FALSE)</f>
        <v>0.75</v>
      </c>
      <c r="Y1764" s="2">
        <f>VLOOKUP($F1764,Experiment!$A$2:$U$90,MATCH(Results!Y$1,Experiment!$A$1:$U$1,0),FALSE)</f>
        <v>2</v>
      </c>
      <c r="Z1764" s="3">
        <f>VLOOKUP($F1764,Experiment!$A$2:$U$90,MATCH(Results!Z$1,Experiment!$A$1:$U$1,0),FALSE)</f>
        <v>0.5</v>
      </c>
      <c r="AA1764" s="3">
        <f>VLOOKUP($F1764,Experiment!$A$2:$U$90,MATCH(Results!AA$1,Experiment!$A$1:$U$1,0),FALSE)</f>
        <v>0.25</v>
      </c>
      <c r="AB1764" s="3">
        <f>VLOOKUP($F1764,Experiment!$A$2:$U$90,MATCH(Results!AB$1,Experiment!$A$1:$U$1,0),FALSE)</f>
        <v>0.625</v>
      </c>
      <c r="AC1764" s="3">
        <f>VLOOKUP($F1764,Experiment!$A$2:$U$90,MATCH(Results!AC$1,Experiment!$A$1:$U$1,0),FALSE)</f>
        <v>0.375</v>
      </c>
      <c r="AD1764" s="2">
        <f>VLOOKUP($F1764,Experiment!$A$2:$U$90,MATCH(Results!AD$1,Experiment!$A$1:$U$1,0),FALSE)</f>
        <v>-16.25</v>
      </c>
      <c r="AE1764" s="2">
        <f>VLOOKUP($F1764,Experiment!$A$2:$U$90,MATCH(Results!AE$1,Experiment!$A$1:$U$1,0),FALSE)</f>
        <v>1898.4375</v>
      </c>
      <c r="AF1764" s="2">
        <f>VLOOKUP($F1764,Experiment!$A$2:$U$90,MATCH(Results!AF$1,Experiment!$A$1:$U$1,0),FALSE)</f>
        <v>43.571062644833439</v>
      </c>
      <c r="AG1764" s="3">
        <f>VLOOKUP($F1764,Experiment!$A$2:$W$90,MATCH(Results!AG$1,Experiment!$A$1:$W$1,0),FALSE)</f>
        <v>0.82730419370997643</v>
      </c>
      <c r="AH1764" s="3">
        <f>VLOOKUP($F1764,Experiment!$A$2:$W$90,MATCH(Results!AH$1,Experiment!$A$1:$W$1,0),FALSE)</f>
        <v>0.38648875795104182</v>
      </c>
      <c r="AI1764" s="3">
        <f>VLOOKUP($F1764,Experiment!$A$2:$X$90,MATCH(Results!AI$1,Experiment!$A$1:$X$1,0),FALSE)</f>
        <v>0.61351124204895813</v>
      </c>
      <c r="AJ1764" s="2">
        <f>Table1[[#This Row],[Gain]]^Table1[[#This Row],[θ]]</f>
        <v>26.281318966403699</v>
      </c>
      <c r="AK1764" s="2">
        <f>-Table1[[#This Row],[λ]]*-Table1[[#This Row],[Loss]]^Table1[[#This Row],[θ]]</f>
        <v>70.46047048279901</v>
      </c>
      <c r="AL1764" s="2">
        <f>Table1[[#This Row],[v_n_w_g]]-Table1[[#This Row],[v_n_w_l]]</f>
        <v>-44.179151516395308</v>
      </c>
      <c r="AM1764" s="2">
        <f>IF(Table1[[#This Row],[diff_v]]&gt;=1,1,0)</f>
        <v>0</v>
      </c>
    </row>
    <row r="1765" spans="1:39" x14ac:dyDescent="0.3">
      <c r="A1765">
        <v>47</v>
      </c>
      <c r="B1765" t="s">
        <v>301</v>
      </c>
      <c r="C1765" s="22">
        <f>VLOOKUP(Table1[[#This Row],[Subject]],'Subject Profile'!$A$2:$E$8,4,FALSE)</f>
        <v>0.88613857459934653</v>
      </c>
      <c r="D1765" s="22">
        <f>VLOOKUP(Table1[[#This Row],[Subject]],'Subject Profile'!$A$2:$E$8,5,FALSE)</f>
        <v>-2.2000000000000002</v>
      </c>
      <c r="E1765" t="s">
        <v>111</v>
      </c>
      <c r="F1765" t="s">
        <v>66</v>
      </c>
      <c r="G1765" t="s">
        <v>5</v>
      </c>
      <c r="H1765">
        <f>IF(Table1[[#This Row],[decision]]="accept",1,0)</f>
        <v>0</v>
      </c>
      <c r="I1765">
        <v>0</v>
      </c>
      <c r="K1765">
        <v>1667790823</v>
      </c>
      <c r="L1765">
        <f>Table1[[#This Row],[time]]-K1764</f>
        <v>3</v>
      </c>
      <c r="M1765" t="str">
        <f>VLOOKUP($F1765,Experiment!$A$2:$U$90,MATCH(Results!M$1,Experiment!$A$1:$U$1,0)+1,FALSE)</f>
        <v>G</v>
      </c>
      <c r="N1765">
        <f>IF(Table1[[#This Row],[Impact]]="I",0,1)</f>
        <v>1</v>
      </c>
      <c r="O1765" s="2">
        <f>VLOOKUP($F1765,Experiment!$A$2:$U$90,MATCH(Results!O$1,Experiment!$A$1:$U$1,0),FALSE)</f>
        <v>-10</v>
      </c>
      <c r="P1765" s="3">
        <f>VLOOKUP($F1765,Experiment!$A$2:$U$90,MATCH(Results!P$1,Experiment!$A$1:$U$1,0),FALSE)</f>
        <v>0.5</v>
      </c>
      <c r="Q1765" s="2">
        <f>VLOOKUP($F1765,Experiment!$A$2:$U$90,MATCH(Results!Q$1,Experiment!$A$1:$U$1,0),FALSE)</f>
        <v>20</v>
      </c>
      <c r="R1765" s="3">
        <f>VLOOKUP($F1765,Experiment!$A$2:$U$90,MATCH(Results!R$1,Experiment!$A$1:$U$1,0),FALSE)</f>
        <v>0.5</v>
      </c>
      <c r="S1765" s="2">
        <f>VLOOKUP($F1765,Experiment!$A$2:$U$90,MATCH(Results!S$1,Experiment!$A$1:$U$1,0),FALSE)</f>
        <v>5</v>
      </c>
      <c r="T1765" s="2">
        <f>VLOOKUP($F1765,Experiment!$A$2:$U$90,MATCH(Results!T$1,Experiment!$A$1:$U$1,0),FALSE)</f>
        <v>225</v>
      </c>
      <c r="U1765" s="2">
        <f>VLOOKUP($F1765,Experiment!$A$2:$U$90,MATCH(Results!U$1,Experiment!$A$1:$U$1,0),FALSE)</f>
        <v>15</v>
      </c>
      <c r="V1765" s="2">
        <f>VLOOKUP($F1765,Experiment!$A$2:$U$90,MATCH(Results!V$1,Experiment!$A$1:$U$1,0),FALSE)</f>
        <v>2</v>
      </c>
      <c r="W1765" s="3">
        <f>VLOOKUP($F1765,Experiment!$A$2:$U$90,MATCH(Results!W$1,Experiment!$A$1:$U$1,0),FALSE)</f>
        <v>0.25</v>
      </c>
      <c r="X1765" s="3">
        <f>VLOOKUP($F1765,Experiment!$A$2:$U$90,MATCH(Results!X$1,Experiment!$A$1:$U$1,0),FALSE)</f>
        <v>0.75</v>
      </c>
      <c r="Y1765" s="2">
        <f>VLOOKUP($F1765,Experiment!$A$2:$U$90,MATCH(Results!Y$1,Experiment!$A$1:$U$1,0),FALSE)</f>
        <v>2</v>
      </c>
      <c r="Z1765" s="3">
        <f>VLOOKUP($F1765,Experiment!$A$2:$U$90,MATCH(Results!Z$1,Experiment!$A$1:$U$1,0),FALSE)</f>
        <v>0.5</v>
      </c>
      <c r="AA1765" s="3">
        <f>VLOOKUP($F1765,Experiment!$A$2:$U$90,MATCH(Results!AA$1,Experiment!$A$1:$U$1,0),FALSE)</f>
        <v>0.25</v>
      </c>
      <c r="AB1765" s="3">
        <f>VLOOKUP($F1765,Experiment!$A$2:$U$90,MATCH(Results!AB$1,Experiment!$A$1:$U$1,0),FALSE)</f>
        <v>0.625</v>
      </c>
      <c r="AC1765" s="3">
        <f>VLOOKUP($F1765,Experiment!$A$2:$U$90,MATCH(Results!AC$1,Experiment!$A$1:$U$1,0),FALSE)</f>
        <v>0.375</v>
      </c>
      <c r="AD1765" s="2">
        <f>VLOOKUP($F1765,Experiment!$A$2:$U$90,MATCH(Results!AD$1,Experiment!$A$1:$U$1,0),FALSE)</f>
        <v>1.25</v>
      </c>
      <c r="AE1765" s="2">
        <f>VLOOKUP($F1765,Experiment!$A$2:$U$90,MATCH(Results!AE$1,Experiment!$A$1:$U$1,0),FALSE)</f>
        <v>210.9375</v>
      </c>
      <c r="AF1765" s="2">
        <f>VLOOKUP($F1765,Experiment!$A$2:$U$90,MATCH(Results!AF$1,Experiment!$A$1:$U$1,0),FALSE)</f>
        <v>14.523687548277813</v>
      </c>
      <c r="AG1765" s="3">
        <f>VLOOKUP($F1765,Experiment!$A$2:$W$90,MATCH(Results!AG$1,Experiment!$A$1:$W$1,0),FALSE)</f>
        <v>0.82730419370997643</v>
      </c>
      <c r="AH1765" s="3">
        <f>VLOOKUP($F1765,Experiment!$A$2:$W$90,MATCH(Results!AH$1,Experiment!$A$1:$W$1,0),FALSE)</f>
        <v>0.38648875795104182</v>
      </c>
      <c r="AI1765" s="3">
        <f>VLOOKUP($F1765,Experiment!$A$2:$X$90,MATCH(Results!AI$1,Experiment!$A$1:$X$1,0),FALSE)</f>
        <v>0.61351124204895813</v>
      </c>
      <c r="AJ1765" s="2">
        <f>Table1[[#This Row],[Gain]]^Table1[[#This Row],[θ]]</f>
        <v>14.219779625740344</v>
      </c>
      <c r="AK1765" s="2">
        <f>-Table1[[#This Row],[λ]]*-Table1[[#This Row],[Loss]]^Table1[[#This Row],[θ]]</f>
        <v>16.926269655599267</v>
      </c>
      <c r="AL1765" s="2">
        <f>Table1[[#This Row],[v_n_w_g]]-Table1[[#This Row],[v_n_w_l]]</f>
        <v>-2.706490029858923</v>
      </c>
      <c r="AM1765" s="2">
        <f>IF(Table1[[#This Row],[diff_v]]&gt;=1,1,0)</f>
        <v>0</v>
      </c>
    </row>
    <row r="1766" spans="1:39" x14ac:dyDescent="0.3">
      <c r="A1766">
        <v>48</v>
      </c>
      <c r="B1766" t="s">
        <v>301</v>
      </c>
      <c r="C1766" s="22">
        <f>VLOOKUP(Table1[[#This Row],[Subject]],'Subject Profile'!$A$2:$E$8,4,FALSE)</f>
        <v>0.88613857459934653</v>
      </c>
      <c r="D1766" s="22">
        <f>VLOOKUP(Table1[[#This Row],[Subject]],'Subject Profile'!$A$2:$E$8,5,FALSE)</f>
        <v>-2.2000000000000002</v>
      </c>
      <c r="E1766" t="s">
        <v>111</v>
      </c>
      <c r="F1766" t="s">
        <v>105</v>
      </c>
      <c r="G1766" t="s">
        <v>5</v>
      </c>
      <c r="H1766">
        <f>IF(Table1[[#This Row],[decision]]="accept",1,0)</f>
        <v>0</v>
      </c>
      <c r="I1766">
        <v>0</v>
      </c>
      <c r="K1766">
        <v>1667790827</v>
      </c>
      <c r="L1766">
        <f>Table1[[#This Row],[time]]-K1765</f>
        <v>4</v>
      </c>
      <c r="M1766" t="str">
        <f>VLOOKUP($F1766,Experiment!$A$2:$U$90,MATCH(Results!M$1,Experiment!$A$1:$U$1,0)+1,FALSE)</f>
        <v>G</v>
      </c>
      <c r="N1766">
        <f>IF(Table1[[#This Row],[Impact]]="I",0,1)</f>
        <v>1</v>
      </c>
      <c r="O1766" s="2">
        <f>VLOOKUP($F1766,Experiment!$A$2:$U$90,MATCH(Results!O$1,Experiment!$A$1:$U$1,0),FALSE)</f>
        <v>-50</v>
      </c>
      <c r="P1766" s="3">
        <f>VLOOKUP($F1766,Experiment!$A$2:$U$90,MATCH(Results!P$1,Experiment!$A$1:$U$1,0),FALSE)</f>
        <v>0.5</v>
      </c>
      <c r="Q1766" s="2">
        <f>VLOOKUP($F1766,Experiment!$A$2:$U$90,MATCH(Results!Q$1,Experiment!$A$1:$U$1,0),FALSE)</f>
        <v>40</v>
      </c>
      <c r="R1766" s="3">
        <f>VLOOKUP($F1766,Experiment!$A$2:$U$90,MATCH(Results!R$1,Experiment!$A$1:$U$1,0),FALSE)</f>
        <v>0.5</v>
      </c>
      <c r="S1766" s="2">
        <f>VLOOKUP($F1766,Experiment!$A$2:$U$90,MATCH(Results!S$1,Experiment!$A$1:$U$1,0),FALSE)</f>
        <v>-5</v>
      </c>
      <c r="T1766" s="2">
        <f>VLOOKUP($F1766,Experiment!$A$2:$U$90,MATCH(Results!T$1,Experiment!$A$1:$U$1,0),FALSE)</f>
        <v>2025</v>
      </c>
      <c r="U1766" s="2">
        <f>VLOOKUP($F1766,Experiment!$A$2:$U$90,MATCH(Results!U$1,Experiment!$A$1:$U$1,0),FALSE)</f>
        <v>45</v>
      </c>
      <c r="V1766" s="2">
        <f>VLOOKUP($F1766,Experiment!$A$2:$U$90,MATCH(Results!V$1,Experiment!$A$1:$U$1,0),FALSE)</f>
        <v>4</v>
      </c>
      <c r="W1766" s="3">
        <f>VLOOKUP($F1766,Experiment!$A$2:$U$90,MATCH(Results!W$1,Experiment!$A$1:$U$1,0),FALSE)</f>
        <v>0.25</v>
      </c>
      <c r="X1766" s="3">
        <f>VLOOKUP($F1766,Experiment!$A$2:$U$90,MATCH(Results!X$1,Experiment!$A$1:$U$1,0),FALSE)</f>
        <v>0.75</v>
      </c>
      <c r="Y1766" s="2">
        <f>VLOOKUP($F1766,Experiment!$A$2:$U$90,MATCH(Results!Y$1,Experiment!$A$1:$U$1,0),FALSE)</f>
        <v>1</v>
      </c>
      <c r="Z1766" s="3">
        <f>VLOOKUP($F1766,Experiment!$A$2:$U$90,MATCH(Results!Z$1,Experiment!$A$1:$U$1,0),FALSE)</f>
        <v>0.25</v>
      </c>
      <c r="AA1766" s="3">
        <f>VLOOKUP($F1766,Experiment!$A$2:$U$90,MATCH(Results!AA$1,Experiment!$A$1:$U$1,0),FALSE)</f>
        <v>0.5</v>
      </c>
      <c r="AB1766" s="3">
        <f>VLOOKUP($F1766,Experiment!$A$2:$U$90,MATCH(Results!AB$1,Experiment!$A$1:$U$1,0),FALSE)</f>
        <v>0.375</v>
      </c>
      <c r="AC1766" s="3">
        <f>VLOOKUP($F1766,Experiment!$A$2:$U$90,MATCH(Results!AC$1,Experiment!$A$1:$U$1,0),FALSE)</f>
        <v>0.625</v>
      </c>
      <c r="AD1766" s="2">
        <f>VLOOKUP($F1766,Experiment!$A$2:$U$90,MATCH(Results!AD$1,Experiment!$A$1:$U$1,0),FALSE)</f>
        <v>6.25</v>
      </c>
      <c r="AE1766" s="2">
        <f>VLOOKUP($F1766,Experiment!$A$2:$U$90,MATCH(Results!AE$1,Experiment!$A$1:$U$1,0),FALSE)</f>
        <v>1898.4375</v>
      </c>
      <c r="AF1766" s="2">
        <f>VLOOKUP($F1766,Experiment!$A$2:$U$90,MATCH(Results!AF$1,Experiment!$A$1:$U$1,0),FALSE)</f>
        <v>43.571062644833439</v>
      </c>
      <c r="AG1766" s="3">
        <f>VLOOKUP($F1766,Experiment!$A$2:$W$90,MATCH(Results!AG$1,Experiment!$A$1:$W$1,0),FALSE)</f>
        <v>1</v>
      </c>
      <c r="AH1766" s="3">
        <f>VLOOKUP($F1766,Experiment!$A$2:$W$90,MATCH(Results!AH$1,Experiment!$A$1:$W$1,0),FALSE)</f>
        <v>0.625</v>
      </c>
      <c r="AI1766" s="3">
        <f>VLOOKUP($F1766,Experiment!$A$2:$X$90,MATCH(Results!AI$1,Experiment!$A$1:$X$1,0),FALSE)</f>
        <v>0.375</v>
      </c>
      <c r="AJ1766" s="2">
        <f>Table1[[#This Row],[Gain]]^Table1[[#This Row],[θ]]</f>
        <v>26.281318966403699</v>
      </c>
      <c r="AK1766" s="2">
        <f>-Table1[[#This Row],[λ]]*-Table1[[#This Row],[Loss]]^Table1[[#This Row],[θ]]</f>
        <v>70.46047048279901</v>
      </c>
      <c r="AL1766" s="2">
        <f>Table1[[#This Row],[v_n_w_g]]-Table1[[#This Row],[v_n_w_l]]</f>
        <v>-44.179151516395308</v>
      </c>
      <c r="AM1766" s="2">
        <f>IF(Table1[[#This Row],[diff_v]]&gt;=1,1,0)</f>
        <v>0</v>
      </c>
    </row>
    <row r="1767" spans="1:39" x14ac:dyDescent="0.3">
      <c r="A1767">
        <v>49</v>
      </c>
      <c r="B1767" t="s">
        <v>301</v>
      </c>
      <c r="C1767" s="22">
        <f>VLOOKUP(Table1[[#This Row],[Subject]],'Subject Profile'!$A$2:$E$8,4,FALSE)</f>
        <v>0.88613857459934653</v>
      </c>
      <c r="D1767" s="22">
        <f>VLOOKUP(Table1[[#This Row],[Subject]],'Subject Profile'!$A$2:$E$8,5,FALSE)</f>
        <v>-2.2000000000000002</v>
      </c>
      <c r="E1767" t="s">
        <v>111</v>
      </c>
      <c r="F1767" t="s">
        <v>70</v>
      </c>
      <c r="G1767" t="s">
        <v>7</v>
      </c>
      <c r="H1767">
        <f>IF(Table1[[#This Row],[decision]]="accept",1,0)</f>
        <v>1</v>
      </c>
      <c r="I1767">
        <v>180</v>
      </c>
      <c r="K1767">
        <v>1667790830</v>
      </c>
      <c r="L1767">
        <f>Table1[[#This Row],[time]]-K1766</f>
        <v>3</v>
      </c>
      <c r="M1767" t="str">
        <f>VLOOKUP($F1767,Experiment!$A$2:$U$90,MATCH(Results!M$1,Experiment!$A$1:$U$1,0)+1,FALSE)</f>
        <v>G</v>
      </c>
      <c r="N1767">
        <f>IF(Table1[[#This Row],[Impact]]="I",0,1)</f>
        <v>1</v>
      </c>
      <c r="O1767" s="2">
        <f>VLOOKUP($F1767,Experiment!$A$2:$U$90,MATCH(Results!O$1,Experiment!$A$1:$U$1,0),FALSE)</f>
        <v>-90</v>
      </c>
      <c r="P1767" s="3">
        <f>VLOOKUP($F1767,Experiment!$A$2:$U$90,MATCH(Results!P$1,Experiment!$A$1:$U$1,0),FALSE)</f>
        <v>0.5</v>
      </c>
      <c r="Q1767" s="2">
        <f>VLOOKUP($F1767,Experiment!$A$2:$U$90,MATCH(Results!Q$1,Experiment!$A$1:$U$1,0),FALSE)</f>
        <v>180</v>
      </c>
      <c r="R1767" s="3">
        <f>VLOOKUP($F1767,Experiment!$A$2:$U$90,MATCH(Results!R$1,Experiment!$A$1:$U$1,0),FALSE)</f>
        <v>0.5</v>
      </c>
      <c r="S1767" s="2">
        <f>VLOOKUP($F1767,Experiment!$A$2:$U$90,MATCH(Results!S$1,Experiment!$A$1:$U$1,0),FALSE)</f>
        <v>45</v>
      </c>
      <c r="T1767" s="2">
        <f>VLOOKUP($F1767,Experiment!$A$2:$U$90,MATCH(Results!T$1,Experiment!$A$1:$U$1,0),FALSE)</f>
        <v>18225</v>
      </c>
      <c r="U1767" s="2">
        <f>VLOOKUP($F1767,Experiment!$A$2:$U$90,MATCH(Results!U$1,Experiment!$A$1:$U$1,0),FALSE)</f>
        <v>135</v>
      </c>
      <c r="V1767" s="2">
        <f>VLOOKUP($F1767,Experiment!$A$2:$U$90,MATCH(Results!V$1,Experiment!$A$1:$U$1,0),FALSE)</f>
        <v>4</v>
      </c>
      <c r="W1767" s="3">
        <f>VLOOKUP($F1767,Experiment!$A$2:$U$90,MATCH(Results!W$1,Experiment!$A$1:$U$1,0),FALSE)</f>
        <v>0.75</v>
      </c>
      <c r="X1767" s="3">
        <f>VLOOKUP($F1767,Experiment!$A$2:$U$90,MATCH(Results!X$1,Experiment!$A$1:$U$1,0),FALSE)</f>
        <v>0.25</v>
      </c>
      <c r="Y1767" s="2">
        <f>VLOOKUP($F1767,Experiment!$A$2:$U$90,MATCH(Results!Y$1,Experiment!$A$1:$U$1,0),FALSE)</f>
        <v>2</v>
      </c>
      <c r="Z1767" s="3">
        <f>VLOOKUP($F1767,Experiment!$A$2:$U$90,MATCH(Results!Z$1,Experiment!$A$1:$U$1,0),FALSE)</f>
        <v>0.05</v>
      </c>
      <c r="AA1767" s="3">
        <f>VLOOKUP($F1767,Experiment!$A$2:$U$90,MATCH(Results!AA$1,Experiment!$A$1:$U$1,0),FALSE)</f>
        <v>0.2</v>
      </c>
      <c r="AB1767" s="3">
        <f>VLOOKUP($F1767,Experiment!$A$2:$U$90,MATCH(Results!AB$1,Experiment!$A$1:$U$1,0),FALSE)</f>
        <v>0.42499999999999999</v>
      </c>
      <c r="AC1767" s="3">
        <f>VLOOKUP($F1767,Experiment!$A$2:$U$90,MATCH(Results!AC$1,Experiment!$A$1:$U$1,0),FALSE)</f>
        <v>0.57499999999999996</v>
      </c>
      <c r="AD1767" s="2">
        <f>VLOOKUP($F1767,Experiment!$A$2:$U$90,MATCH(Results!AD$1,Experiment!$A$1:$U$1,0),FALSE)</f>
        <v>65.249999999999986</v>
      </c>
      <c r="AE1767" s="2">
        <f>VLOOKUP($F1767,Experiment!$A$2:$U$90,MATCH(Results!AE$1,Experiment!$A$1:$U$1,0),FALSE)</f>
        <v>17814.9375</v>
      </c>
      <c r="AF1767" s="2">
        <f>VLOOKUP($F1767,Experiment!$A$2:$U$90,MATCH(Results!AF$1,Experiment!$A$1:$U$1,0),FALSE)</f>
        <v>133.47260954967501</v>
      </c>
      <c r="AG1767" s="3">
        <f>VLOOKUP($F1767,Experiment!$A$2:$W$90,MATCH(Results!AG$1,Experiment!$A$1:$W$1,0),FALSE)</f>
        <v>1</v>
      </c>
      <c r="AH1767" s="3">
        <f>VLOOKUP($F1767,Experiment!$A$2:$W$90,MATCH(Results!AH$1,Experiment!$A$1:$W$1,0),FALSE)</f>
        <v>0.57499999999999996</v>
      </c>
      <c r="AI1767" s="3">
        <f>VLOOKUP($F1767,Experiment!$A$2:$X$90,MATCH(Results!AI$1,Experiment!$A$1:$X$1,0),FALSE)</f>
        <v>0.42500000000000004</v>
      </c>
      <c r="AJ1767" s="2">
        <f>Table1[[#This Row],[Gain]]^Table1[[#This Row],[θ]]</f>
        <v>99.651528158912399</v>
      </c>
      <c r="AK1767" s="2">
        <f>-Table1[[#This Row],[λ]]*-Table1[[#This Row],[Loss]]^Table1[[#This Row],[θ]]</f>
        <v>118.6184794423265</v>
      </c>
      <c r="AL1767" s="2">
        <f>Table1[[#This Row],[v_n_w_g]]-Table1[[#This Row],[v_n_w_l]]</f>
        <v>-18.966951283414105</v>
      </c>
      <c r="AM1767" s="2">
        <f>IF(Table1[[#This Row],[diff_v]]&gt;=1,1,0)</f>
        <v>0</v>
      </c>
    </row>
    <row r="1768" spans="1:39" x14ac:dyDescent="0.3">
      <c r="A1768">
        <v>0</v>
      </c>
      <c r="B1768" t="s">
        <v>301</v>
      </c>
      <c r="C1768" s="22">
        <f>VLOOKUP(Table1[[#This Row],[Subject]],'Subject Profile'!$A$2:$E$8,4,FALSE)</f>
        <v>0.88613857459934653</v>
      </c>
      <c r="D1768" s="22">
        <f>VLOOKUP(Table1[[#This Row],[Subject]],'Subject Profile'!$A$2:$E$8,5,FALSE)</f>
        <v>-2.2000000000000002</v>
      </c>
      <c r="E1768" t="s">
        <v>108</v>
      </c>
      <c r="F1768" t="s">
        <v>96</v>
      </c>
      <c r="G1768" t="s">
        <v>5</v>
      </c>
      <c r="H1768">
        <f>IF(Table1[[#This Row],[decision]]="accept",1,0)</f>
        <v>0</v>
      </c>
      <c r="I1768">
        <v>0</v>
      </c>
      <c r="J1768">
        <v>100</v>
      </c>
      <c r="K1768">
        <v>1667790972</v>
      </c>
      <c r="M1768" t="str">
        <f>VLOOKUP($F1768,Experiment!$A$2:$U$90,MATCH(Results!M$1,Experiment!$A$1:$U$1,0)+1,FALSE)</f>
        <v>G</v>
      </c>
      <c r="N1768">
        <f>IF(Table1[[#This Row],[Impact]]="I",0,1)</f>
        <v>1</v>
      </c>
      <c r="O1768" s="2">
        <f>VLOOKUP($F1768,Experiment!$A$2:$U$90,MATCH(Results!O$1,Experiment!$A$1:$U$1,0),FALSE)</f>
        <v>-50</v>
      </c>
      <c r="P1768" s="3">
        <f>VLOOKUP($F1768,Experiment!$A$2:$U$90,MATCH(Results!P$1,Experiment!$A$1:$U$1,0),FALSE)</f>
        <v>0.5</v>
      </c>
      <c r="Q1768" s="2">
        <f>VLOOKUP($F1768,Experiment!$A$2:$U$90,MATCH(Results!Q$1,Experiment!$A$1:$U$1,0),FALSE)</f>
        <v>40</v>
      </c>
      <c r="R1768" s="3">
        <f>VLOOKUP($F1768,Experiment!$A$2:$U$90,MATCH(Results!R$1,Experiment!$A$1:$U$1,0),FALSE)</f>
        <v>0.5</v>
      </c>
      <c r="S1768" s="2">
        <f>VLOOKUP($F1768,Experiment!$A$2:$U$90,MATCH(Results!S$1,Experiment!$A$1:$U$1,0),FALSE)</f>
        <v>-5</v>
      </c>
      <c r="T1768" s="2">
        <f>VLOOKUP($F1768,Experiment!$A$2:$U$90,MATCH(Results!T$1,Experiment!$A$1:$U$1,0),FALSE)</f>
        <v>2025</v>
      </c>
      <c r="U1768" s="2">
        <f>VLOOKUP($F1768,Experiment!$A$2:$U$90,MATCH(Results!U$1,Experiment!$A$1:$U$1,0),FALSE)</f>
        <v>45</v>
      </c>
      <c r="V1768" s="2">
        <f>VLOOKUP($F1768,Experiment!$A$2:$U$90,MATCH(Results!V$1,Experiment!$A$1:$U$1,0),FALSE)</f>
        <v>2</v>
      </c>
      <c r="W1768" s="3">
        <f>VLOOKUP($F1768,Experiment!$A$2:$U$90,MATCH(Results!W$1,Experiment!$A$1:$U$1,0),FALSE)</f>
        <v>0.25</v>
      </c>
      <c r="X1768" s="3">
        <f>VLOOKUP($F1768,Experiment!$A$2:$U$90,MATCH(Results!X$1,Experiment!$A$1:$U$1,0),FALSE)</f>
        <v>0.75</v>
      </c>
      <c r="Y1768" s="2">
        <f>VLOOKUP($F1768,Experiment!$A$2:$U$90,MATCH(Results!Y$1,Experiment!$A$1:$U$1,0),FALSE)</f>
        <v>2</v>
      </c>
      <c r="Z1768" s="3">
        <f>VLOOKUP($F1768,Experiment!$A$2:$U$90,MATCH(Results!Z$1,Experiment!$A$1:$U$1,0),FALSE)</f>
        <v>0.5</v>
      </c>
      <c r="AA1768" s="3">
        <f>VLOOKUP($F1768,Experiment!$A$2:$U$90,MATCH(Results!AA$1,Experiment!$A$1:$U$1,0),FALSE)</f>
        <v>0.25</v>
      </c>
      <c r="AB1768" s="3">
        <f>VLOOKUP($F1768,Experiment!$A$2:$U$90,MATCH(Results!AB$1,Experiment!$A$1:$U$1,0),FALSE)</f>
        <v>0.625</v>
      </c>
      <c r="AC1768" s="3">
        <f>VLOOKUP($F1768,Experiment!$A$2:$U$90,MATCH(Results!AC$1,Experiment!$A$1:$U$1,0),FALSE)</f>
        <v>0.375</v>
      </c>
      <c r="AD1768" s="2">
        <f>VLOOKUP($F1768,Experiment!$A$2:$U$90,MATCH(Results!AD$1,Experiment!$A$1:$U$1,0),FALSE)</f>
        <v>-16.25</v>
      </c>
      <c r="AE1768" s="2">
        <f>VLOOKUP($F1768,Experiment!$A$2:$U$90,MATCH(Results!AE$1,Experiment!$A$1:$U$1,0),FALSE)</f>
        <v>1898.4375</v>
      </c>
      <c r="AF1768" s="2">
        <f>VLOOKUP($F1768,Experiment!$A$2:$U$90,MATCH(Results!AF$1,Experiment!$A$1:$U$1,0),FALSE)</f>
        <v>43.571062644833439</v>
      </c>
      <c r="AG1768" s="3">
        <f>VLOOKUP($F1768,Experiment!$A$2:$W$90,MATCH(Results!AG$1,Experiment!$A$1:$W$1,0),FALSE)</f>
        <v>0.82730419370997643</v>
      </c>
      <c r="AH1768" s="3">
        <f>VLOOKUP($F1768,Experiment!$A$2:$W$90,MATCH(Results!AH$1,Experiment!$A$1:$W$1,0),FALSE)</f>
        <v>0.38648875795104182</v>
      </c>
      <c r="AI1768" s="3">
        <f>VLOOKUP($F1768,Experiment!$A$2:$X$90,MATCH(Results!AI$1,Experiment!$A$1:$X$1,0),FALSE)</f>
        <v>0.61351124204895813</v>
      </c>
      <c r="AJ1768" s="2">
        <f>Table1[[#This Row],[Gain]]^Table1[[#This Row],[θ]]</f>
        <v>26.281318966403699</v>
      </c>
      <c r="AK1768" s="2">
        <f>-Table1[[#This Row],[λ]]*-Table1[[#This Row],[Loss]]^Table1[[#This Row],[θ]]</f>
        <v>70.46047048279901</v>
      </c>
      <c r="AL1768" s="2">
        <f>Table1[[#This Row],[v_n_w_g]]-Table1[[#This Row],[v_n_w_l]]</f>
        <v>-44.179151516395308</v>
      </c>
      <c r="AM1768" s="2">
        <f>IF(Table1[[#This Row],[diff_v]]&gt;=1,1,0)</f>
        <v>0</v>
      </c>
    </row>
    <row r="1769" spans="1:39" x14ac:dyDescent="0.3">
      <c r="A1769">
        <v>1</v>
      </c>
      <c r="B1769" t="s">
        <v>301</v>
      </c>
      <c r="C1769" s="22">
        <f>VLOOKUP(Table1[[#This Row],[Subject]],'Subject Profile'!$A$2:$E$8,4,FALSE)</f>
        <v>0.88613857459934653</v>
      </c>
      <c r="D1769" s="22">
        <f>VLOOKUP(Table1[[#This Row],[Subject]],'Subject Profile'!$A$2:$E$8,5,FALSE)</f>
        <v>-2.2000000000000002</v>
      </c>
      <c r="E1769" t="s">
        <v>108</v>
      </c>
      <c r="F1769" t="s">
        <v>68</v>
      </c>
      <c r="G1769" t="s">
        <v>5</v>
      </c>
      <c r="H1769">
        <f>IF(Table1[[#This Row],[decision]]="accept",1,0)</f>
        <v>0</v>
      </c>
      <c r="I1769">
        <v>0</v>
      </c>
      <c r="J1769">
        <v>100</v>
      </c>
      <c r="K1769">
        <v>1667791019</v>
      </c>
      <c r="L1769">
        <f>Table1[[#This Row],[time]]-K1768</f>
        <v>47</v>
      </c>
      <c r="M1769" t="str">
        <f>VLOOKUP($F1769,Experiment!$A$2:$U$90,MATCH(Results!M$1,Experiment!$A$1:$U$1,0)+1,FALSE)</f>
        <v>G</v>
      </c>
      <c r="N1769">
        <f>IF(Table1[[#This Row],[Impact]]="I",0,1)</f>
        <v>1</v>
      </c>
      <c r="O1769" s="2">
        <f>VLOOKUP($F1769,Experiment!$A$2:$U$90,MATCH(Results!O$1,Experiment!$A$1:$U$1,0),FALSE)</f>
        <v>-50</v>
      </c>
      <c r="P1769" s="3">
        <f>VLOOKUP($F1769,Experiment!$A$2:$U$90,MATCH(Results!P$1,Experiment!$A$1:$U$1,0),FALSE)</f>
        <v>0.5</v>
      </c>
      <c r="Q1769" s="2">
        <f>VLOOKUP($F1769,Experiment!$A$2:$U$90,MATCH(Results!Q$1,Experiment!$A$1:$U$1,0),FALSE)</f>
        <v>60</v>
      </c>
      <c r="R1769" s="3">
        <f>VLOOKUP($F1769,Experiment!$A$2:$U$90,MATCH(Results!R$1,Experiment!$A$1:$U$1,0),FALSE)</f>
        <v>0.5</v>
      </c>
      <c r="S1769" s="2">
        <f>VLOOKUP($F1769,Experiment!$A$2:$U$90,MATCH(Results!S$1,Experiment!$A$1:$U$1,0),FALSE)</f>
        <v>5</v>
      </c>
      <c r="T1769" s="2">
        <f>VLOOKUP($F1769,Experiment!$A$2:$U$90,MATCH(Results!T$1,Experiment!$A$1:$U$1,0),FALSE)</f>
        <v>3025</v>
      </c>
      <c r="U1769" s="2">
        <f>VLOOKUP($F1769,Experiment!$A$2:$U$90,MATCH(Results!U$1,Experiment!$A$1:$U$1,0),FALSE)</f>
        <v>55</v>
      </c>
      <c r="V1769" s="2">
        <f>VLOOKUP($F1769,Experiment!$A$2:$U$90,MATCH(Results!V$1,Experiment!$A$1:$U$1,0),FALSE)</f>
        <v>2</v>
      </c>
      <c r="W1769" s="3">
        <f>VLOOKUP($F1769,Experiment!$A$2:$U$90,MATCH(Results!W$1,Experiment!$A$1:$U$1,0),FALSE)</f>
        <v>0.25</v>
      </c>
      <c r="X1769" s="3">
        <f>VLOOKUP($F1769,Experiment!$A$2:$U$90,MATCH(Results!X$1,Experiment!$A$1:$U$1,0),FALSE)</f>
        <v>0.75</v>
      </c>
      <c r="Y1769" s="2">
        <f>VLOOKUP($F1769,Experiment!$A$2:$U$90,MATCH(Results!Y$1,Experiment!$A$1:$U$1,0),FALSE)</f>
        <v>2</v>
      </c>
      <c r="Z1769" s="3">
        <f>VLOOKUP($F1769,Experiment!$A$2:$U$90,MATCH(Results!Z$1,Experiment!$A$1:$U$1,0),FALSE)</f>
        <v>0.5</v>
      </c>
      <c r="AA1769" s="3">
        <f>VLOOKUP($F1769,Experiment!$A$2:$U$90,MATCH(Results!AA$1,Experiment!$A$1:$U$1,0),FALSE)</f>
        <v>0.25</v>
      </c>
      <c r="AB1769" s="3">
        <f>VLOOKUP($F1769,Experiment!$A$2:$U$90,MATCH(Results!AB$1,Experiment!$A$1:$U$1,0),FALSE)</f>
        <v>0.625</v>
      </c>
      <c r="AC1769" s="3">
        <f>VLOOKUP($F1769,Experiment!$A$2:$U$90,MATCH(Results!AC$1,Experiment!$A$1:$U$1,0),FALSE)</f>
        <v>0.375</v>
      </c>
      <c r="AD1769" s="2">
        <f>VLOOKUP($F1769,Experiment!$A$2:$U$90,MATCH(Results!AD$1,Experiment!$A$1:$U$1,0),FALSE)</f>
        <v>-8.75</v>
      </c>
      <c r="AE1769" s="2">
        <f>VLOOKUP($F1769,Experiment!$A$2:$U$90,MATCH(Results!AE$1,Experiment!$A$1:$U$1,0),FALSE)</f>
        <v>2835.9375</v>
      </c>
      <c r="AF1769" s="2">
        <f>VLOOKUP($F1769,Experiment!$A$2:$U$90,MATCH(Results!AF$1,Experiment!$A$1:$U$1,0),FALSE)</f>
        <v>53.253521010351982</v>
      </c>
      <c r="AG1769" s="3">
        <f>VLOOKUP($F1769,Experiment!$A$2:$W$90,MATCH(Results!AG$1,Experiment!$A$1:$W$1,0),FALSE)</f>
        <v>0.82730419370997643</v>
      </c>
      <c r="AH1769" s="3">
        <f>VLOOKUP($F1769,Experiment!$A$2:$W$90,MATCH(Results!AH$1,Experiment!$A$1:$W$1,0),FALSE)</f>
        <v>0.38648875795104182</v>
      </c>
      <c r="AI1769" s="3">
        <f>VLOOKUP($F1769,Experiment!$A$2:$X$90,MATCH(Results!AI$1,Experiment!$A$1:$X$1,0),FALSE)</f>
        <v>0.61351124204895813</v>
      </c>
      <c r="AJ1769" s="2">
        <f>Table1[[#This Row],[Gain]]^Table1[[#This Row],[θ]]</f>
        <v>37.643362891590748</v>
      </c>
      <c r="AK1769" s="2">
        <f>-Table1[[#This Row],[λ]]*-Table1[[#This Row],[Loss]]^Table1[[#This Row],[θ]]</f>
        <v>70.46047048279901</v>
      </c>
      <c r="AL1769" s="2">
        <f>Table1[[#This Row],[v_n_w_g]]-Table1[[#This Row],[v_n_w_l]]</f>
        <v>-32.817107591208263</v>
      </c>
      <c r="AM1769" s="2">
        <f>IF(Table1[[#This Row],[diff_v]]&gt;=1,1,0)</f>
        <v>0</v>
      </c>
    </row>
    <row r="1770" spans="1:39" x14ac:dyDescent="0.3">
      <c r="A1770">
        <v>2</v>
      </c>
      <c r="B1770" t="s">
        <v>301</v>
      </c>
      <c r="C1770" s="22">
        <f>VLOOKUP(Table1[[#This Row],[Subject]],'Subject Profile'!$A$2:$E$8,4,FALSE)</f>
        <v>0.88613857459934653</v>
      </c>
      <c r="D1770" s="22">
        <f>VLOOKUP(Table1[[#This Row],[Subject]],'Subject Profile'!$A$2:$E$8,5,FALSE)</f>
        <v>-2.2000000000000002</v>
      </c>
      <c r="E1770" t="s">
        <v>108</v>
      </c>
      <c r="F1770" t="s">
        <v>105</v>
      </c>
      <c r="G1770" t="s">
        <v>5</v>
      </c>
      <c r="H1770">
        <f>IF(Table1[[#This Row],[decision]]="accept",1,0)</f>
        <v>0</v>
      </c>
      <c r="I1770">
        <v>0</v>
      </c>
      <c r="J1770">
        <v>100</v>
      </c>
      <c r="K1770">
        <v>1667791030</v>
      </c>
      <c r="L1770">
        <f>Table1[[#This Row],[time]]-K1769</f>
        <v>11</v>
      </c>
      <c r="M1770" t="str">
        <f>VLOOKUP($F1770,Experiment!$A$2:$U$90,MATCH(Results!M$1,Experiment!$A$1:$U$1,0)+1,FALSE)</f>
        <v>G</v>
      </c>
      <c r="N1770">
        <f>IF(Table1[[#This Row],[Impact]]="I",0,1)</f>
        <v>1</v>
      </c>
      <c r="O1770" s="2">
        <f>VLOOKUP($F1770,Experiment!$A$2:$U$90,MATCH(Results!O$1,Experiment!$A$1:$U$1,0),FALSE)</f>
        <v>-50</v>
      </c>
      <c r="P1770" s="3">
        <f>VLOOKUP($F1770,Experiment!$A$2:$U$90,MATCH(Results!P$1,Experiment!$A$1:$U$1,0),FALSE)</f>
        <v>0.5</v>
      </c>
      <c r="Q1770" s="2">
        <f>VLOOKUP($F1770,Experiment!$A$2:$U$90,MATCH(Results!Q$1,Experiment!$A$1:$U$1,0),FALSE)</f>
        <v>40</v>
      </c>
      <c r="R1770" s="3">
        <f>VLOOKUP($F1770,Experiment!$A$2:$U$90,MATCH(Results!R$1,Experiment!$A$1:$U$1,0),FALSE)</f>
        <v>0.5</v>
      </c>
      <c r="S1770" s="2">
        <f>VLOOKUP($F1770,Experiment!$A$2:$U$90,MATCH(Results!S$1,Experiment!$A$1:$U$1,0),FALSE)</f>
        <v>-5</v>
      </c>
      <c r="T1770" s="2">
        <f>VLOOKUP($F1770,Experiment!$A$2:$U$90,MATCH(Results!T$1,Experiment!$A$1:$U$1,0),FALSE)</f>
        <v>2025</v>
      </c>
      <c r="U1770" s="2">
        <f>VLOOKUP($F1770,Experiment!$A$2:$U$90,MATCH(Results!U$1,Experiment!$A$1:$U$1,0),FALSE)</f>
        <v>45</v>
      </c>
      <c r="V1770" s="2">
        <f>VLOOKUP($F1770,Experiment!$A$2:$U$90,MATCH(Results!V$1,Experiment!$A$1:$U$1,0),FALSE)</f>
        <v>4</v>
      </c>
      <c r="W1770" s="3">
        <f>VLOOKUP($F1770,Experiment!$A$2:$U$90,MATCH(Results!W$1,Experiment!$A$1:$U$1,0),FALSE)</f>
        <v>0.25</v>
      </c>
      <c r="X1770" s="3">
        <f>VLOOKUP($F1770,Experiment!$A$2:$U$90,MATCH(Results!X$1,Experiment!$A$1:$U$1,0),FALSE)</f>
        <v>0.75</v>
      </c>
      <c r="Y1770" s="2">
        <f>VLOOKUP($F1770,Experiment!$A$2:$U$90,MATCH(Results!Y$1,Experiment!$A$1:$U$1,0),FALSE)</f>
        <v>1</v>
      </c>
      <c r="Z1770" s="3">
        <f>VLOOKUP($F1770,Experiment!$A$2:$U$90,MATCH(Results!Z$1,Experiment!$A$1:$U$1,0),FALSE)</f>
        <v>0.25</v>
      </c>
      <c r="AA1770" s="3">
        <f>VLOOKUP($F1770,Experiment!$A$2:$U$90,MATCH(Results!AA$1,Experiment!$A$1:$U$1,0),FALSE)</f>
        <v>0.5</v>
      </c>
      <c r="AB1770" s="3">
        <f>VLOOKUP($F1770,Experiment!$A$2:$U$90,MATCH(Results!AB$1,Experiment!$A$1:$U$1,0),FALSE)</f>
        <v>0.375</v>
      </c>
      <c r="AC1770" s="3">
        <f>VLOOKUP($F1770,Experiment!$A$2:$U$90,MATCH(Results!AC$1,Experiment!$A$1:$U$1,0),FALSE)</f>
        <v>0.625</v>
      </c>
      <c r="AD1770" s="2">
        <f>VLOOKUP($F1770,Experiment!$A$2:$U$90,MATCH(Results!AD$1,Experiment!$A$1:$U$1,0),FALSE)</f>
        <v>6.25</v>
      </c>
      <c r="AE1770" s="2">
        <f>VLOOKUP($F1770,Experiment!$A$2:$U$90,MATCH(Results!AE$1,Experiment!$A$1:$U$1,0),FALSE)</f>
        <v>1898.4375</v>
      </c>
      <c r="AF1770" s="2">
        <f>VLOOKUP($F1770,Experiment!$A$2:$U$90,MATCH(Results!AF$1,Experiment!$A$1:$U$1,0),FALSE)</f>
        <v>43.571062644833439</v>
      </c>
      <c r="AG1770" s="3">
        <f>VLOOKUP($F1770,Experiment!$A$2:$W$90,MATCH(Results!AG$1,Experiment!$A$1:$W$1,0),FALSE)</f>
        <v>1</v>
      </c>
      <c r="AH1770" s="3">
        <f>VLOOKUP($F1770,Experiment!$A$2:$W$90,MATCH(Results!AH$1,Experiment!$A$1:$W$1,0),FALSE)</f>
        <v>0.625</v>
      </c>
      <c r="AI1770" s="3">
        <f>VLOOKUP($F1770,Experiment!$A$2:$X$90,MATCH(Results!AI$1,Experiment!$A$1:$X$1,0),FALSE)</f>
        <v>0.375</v>
      </c>
      <c r="AJ1770" s="2">
        <f>Table1[[#This Row],[Gain]]^Table1[[#This Row],[θ]]</f>
        <v>26.281318966403699</v>
      </c>
      <c r="AK1770" s="2">
        <f>-Table1[[#This Row],[λ]]*-Table1[[#This Row],[Loss]]^Table1[[#This Row],[θ]]</f>
        <v>70.46047048279901</v>
      </c>
      <c r="AL1770" s="2">
        <f>Table1[[#This Row],[v_n_w_g]]-Table1[[#This Row],[v_n_w_l]]</f>
        <v>-44.179151516395308</v>
      </c>
      <c r="AM1770" s="2">
        <f>IF(Table1[[#This Row],[diff_v]]&gt;=1,1,0)</f>
        <v>0</v>
      </c>
    </row>
    <row r="1771" spans="1:39" x14ac:dyDescent="0.3">
      <c r="A1771">
        <v>3</v>
      </c>
      <c r="B1771" t="s">
        <v>301</v>
      </c>
      <c r="C1771" s="22">
        <f>VLOOKUP(Table1[[#This Row],[Subject]],'Subject Profile'!$A$2:$E$8,4,FALSE)</f>
        <v>0.88613857459934653</v>
      </c>
      <c r="D1771" s="22">
        <f>VLOOKUP(Table1[[#This Row],[Subject]],'Subject Profile'!$A$2:$E$8,5,FALSE)</f>
        <v>-2.2000000000000002</v>
      </c>
      <c r="E1771" t="s">
        <v>108</v>
      </c>
      <c r="F1771" t="s">
        <v>85</v>
      </c>
      <c r="G1771" t="s">
        <v>5</v>
      </c>
      <c r="H1771">
        <f>IF(Table1[[#This Row],[decision]]="accept",1,0)</f>
        <v>0</v>
      </c>
      <c r="I1771">
        <v>0</v>
      </c>
      <c r="J1771">
        <v>100</v>
      </c>
      <c r="K1771">
        <v>1667791036</v>
      </c>
      <c r="L1771">
        <f>Table1[[#This Row],[time]]-K1770</f>
        <v>6</v>
      </c>
      <c r="M1771" t="str">
        <f>VLOOKUP($F1771,Experiment!$A$2:$U$90,MATCH(Results!M$1,Experiment!$A$1:$U$1,0)+1,FALSE)</f>
        <v>I</v>
      </c>
      <c r="N1771">
        <f>IF(Table1[[#This Row],[Impact]]="I",0,1)</f>
        <v>0</v>
      </c>
      <c r="O1771" s="2">
        <f>VLOOKUP($F1771,Experiment!$A$2:$U$90,MATCH(Results!O$1,Experiment!$A$1:$U$1,0),FALSE)</f>
        <v>-90</v>
      </c>
      <c r="P1771" s="3">
        <f>VLOOKUP($F1771,Experiment!$A$2:$U$90,MATCH(Results!P$1,Experiment!$A$1:$U$1,0),FALSE)</f>
        <v>0.5</v>
      </c>
      <c r="Q1771" s="2">
        <f>VLOOKUP($F1771,Experiment!$A$2:$U$90,MATCH(Results!Q$1,Experiment!$A$1:$U$1,0),FALSE)</f>
        <v>80</v>
      </c>
      <c r="R1771" s="3">
        <f>VLOOKUP($F1771,Experiment!$A$2:$U$90,MATCH(Results!R$1,Experiment!$A$1:$U$1,0),FALSE)</f>
        <v>0.5</v>
      </c>
      <c r="S1771" s="2">
        <f>VLOOKUP($F1771,Experiment!$A$2:$U$90,MATCH(Results!S$1,Experiment!$A$1:$U$1,0),FALSE)</f>
        <v>-5</v>
      </c>
      <c r="T1771" s="2">
        <f>VLOOKUP($F1771,Experiment!$A$2:$U$90,MATCH(Results!T$1,Experiment!$A$1:$U$1,0),FALSE)</f>
        <v>7225</v>
      </c>
      <c r="U1771" s="2">
        <f>VLOOKUP($F1771,Experiment!$A$2:$U$90,MATCH(Results!U$1,Experiment!$A$1:$U$1,0),FALSE)</f>
        <v>85</v>
      </c>
      <c r="V1771" s="2">
        <f>VLOOKUP($F1771,Experiment!$A$2:$U$90,MATCH(Results!V$1,Experiment!$A$1:$U$1,0),FALSE)</f>
        <v>2</v>
      </c>
      <c r="W1771" s="3">
        <f>VLOOKUP($F1771,Experiment!$A$2:$U$90,MATCH(Results!W$1,Experiment!$A$1:$U$1,0),FALSE)</f>
        <v>0.25</v>
      </c>
      <c r="X1771" s="3">
        <f>VLOOKUP($F1771,Experiment!$A$2:$U$90,MATCH(Results!X$1,Experiment!$A$1:$U$1,0),FALSE)</f>
        <v>0.75</v>
      </c>
      <c r="Y1771" s="2">
        <f>VLOOKUP($F1771,Experiment!$A$2:$U$90,MATCH(Results!Y$1,Experiment!$A$1:$U$1,0),FALSE)</f>
        <v>2</v>
      </c>
      <c r="Z1771" s="3">
        <f>VLOOKUP($F1771,Experiment!$A$2:$U$90,MATCH(Results!Z$1,Experiment!$A$1:$U$1,0),FALSE)</f>
        <v>0.5</v>
      </c>
      <c r="AA1771" s="3">
        <f>VLOOKUP($F1771,Experiment!$A$2:$U$90,MATCH(Results!AA$1,Experiment!$A$1:$U$1,0),FALSE)</f>
        <v>0.25</v>
      </c>
      <c r="AB1771" s="3">
        <f>VLOOKUP($F1771,Experiment!$A$2:$U$90,MATCH(Results!AB$1,Experiment!$A$1:$U$1,0),FALSE)</f>
        <v>0.625</v>
      </c>
      <c r="AC1771" s="3">
        <f>VLOOKUP($F1771,Experiment!$A$2:$U$90,MATCH(Results!AC$1,Experiment!$A$1:$U$1,0),FALSE)</f>
        <v>0.375</v>
      </c>
      <c r="AD1771" s="2">
        <f>VLOOKUP($F1771,Experiment!$A$2:$U$90,MATCH(Results!AD$1,Experiment!$A$1:$U$1,0),FALSE)</f>
        <v>-26.25</v>
      </c>
      <c r="AE1771" s="2">
        <f>VLOOKUP($F1771,Experiment!$A$2:$U$90,MATCH(Results!AE$1,Experiment!$A$1:$U$1,0),FALSE)</f>
        <v>6773.4375</v>
      </c>
      <c r="AF1771" s="2">
        <f>VLOOKUP($F1771,Experiment!$A$2:$U$90,MATCH(Results!AF$1,Experiment!$A$1:$U$1,0),FALSE)</f>
        <v>82.300896106907615</v>
      </c>
      <c r="AG1771" s="3">
        <f>VLOOKUP($F1771,Experiment!$A$2:$W$90,MATCH(Results!AG$1,Experiment!$A$1:$W$1,0),FALSE)</f>
        <v>0.82730419370997643</v>
      </c>
      <c r="AH1771" s="3">
        <f>VLOOKUP($F1771,Experiment!$A$2:$W$90,MATCH(Results!AH$1,Experiment!$A$1:$W$1,0),FALSE)</f>
        <v>0.38648875795104182</v>
      </c>
      <c r="AI1771" s="3">
        <f>VLOOKUP($F1771,Experiment!$A$2:$X$90,MATCH(Results!AI$1,Experiment!$A$1:$X$1,0),FALSE)</f>
        <v>0.61351124204895813</v>
      </c>
      <c r="AJ1771" s="2">
        <f>Table1[[#This Row],[Gain]]^Table1[[#This Row],[θ]]</f>
        <v>48.573729325843161</v>
      </c>
      <c r="AK1771" s="2">
        <f>-Table1[[#This Row],[λ]]*-Table1[[#This Row],[Loss]]^Table1[[#This Row],[θ]]</f>
        <v>118.6184794423265</v>
      </c>
      <c r="AL1771" s="2">
        <f>Table1[[#This Row],[v_n_w_g]]-Table1[[#This Row],[v_n_w_l]]</f>
        <v>-70.044750116483343</v>
      </c>
      <c r="AM1771" s="2">
        <f>IF(Table1[[#This Row],[diff_v]]&gt;=1,1,0)</f>
        <v>0</v>
      </c>
    </row>
    <row r="1772" spans="1:39" x14ac:dyDescent="0.3">
      <c r="A1772">
        <v>4</v>
      </c>
      <c r="B1772" t="s">
        <v>301</v>
      </c>
      <c r="C1772" s="22">
        <f>VLOOKUP(Table1[[#This Row],[Subject]],'Subject Profile'!$A$2:$E$8,4,FALSE)</f>
        <v>0.88613857459934653</v>
      </c>
      <c r="D1772" s="22">
        <f>VLOOKUP(Table1[[#This Row],[Subject]],'Subject Profile'!$A$2:$E$8,5,FALSE)</f>
        <v>-2.2000000000000002</v>
      </c>
      <c r="E1772" t="s">
        <v>108</v>
      </c>
      <c r="F1772" t="s">
        <v>97</v>
      </c>
      <c r="G1772" t="s">
        <v>7</v>
      </c>
      <c r="H1772">
        <f>IF(Table1[[#This Row],[decision]]="accept",1,0)</f>
        <v>1</v>
      </c>
      <c r="I1772">
        <v>10</v>
      </c>
      <c r="J1772">
        <v>110</v>
      </c>
      <c r="K1772">
        <v>1667791041</v>
      </c>
      <c r="L1772">
        <f>Table1[[#This Row],[time]]-K1771</f>
        <v>5</v>
      </c>
      <c r="M1772" t="str">
        <f>VLOOKUP($F1772,Experiment!$A$2:$U$90,MATCH(Results!M$1,Experiment!$A$1:$U$1,0)+1,FALSE)</f>
        <v>G</v>
      </c>
      <c r="N1772">
        <f>IF(Table1[[#This Row],[Impact]]="I",0,1)</f>
        <v>1</v>
      </c>
      <c r="O1772" s="2">
        <f>VLOOKUP($F1772,Experiment!$A$2:$U$90,MATCH(Results!O$1,Experiment!$A$1:$U$1,0),FALSE)</f>
        <v>-10</v>
      </c>
      <c r="P1772" s="3">
        <f>VLOOKUP($F1772,Experiment!$A$2:$U$90,MATCH(Results!P$1,Experiment!$A$1:$U$1,0),FALSE)</f>
        <v>0.5</v>
      </c>
      <c r="Q1772" s="2">
        <f>VLOOKUP($F1772,Experiment!$A$2:$U$90,MATCH(Results!Q$1,Experiment!$A$1:$U$1,0),FALSE)</f>
        <v>10</v>
      </c>
      <c r="R1772" s="3">
        <f>VLOOKUP($F1772,Experiment!$A$2:$U$90,MATCH(Results!R$1,Experiment!$A$1:$U$1,0),FALSE)</f>
        <v>0.5</v>
      </c>
      <c r="S1772" s="2">
        <f>VLOOKUP($F1772,Experiment!$A$2:$U$90,MATCH(Results!S$1,Experiment!$A$1:$U$1,0),FALSE)</f>
        <v>0</v>
      </c>
      <c r="T1772" s="2">
        <f>VLOOKUP($F1772,Experiment!$A$2:$U$90,MATCH(Results!T$1,Experiment!$A$1:$U$1,0),FALSE)</f>
        <v>100</v>
      </c>
      <c r="U1772" s="2">
        <f>VLOOKUP($F1772,Experiment!$A$2:$U$90,MATCH(Results!U$1,Experiment!$A$1:$U$1,0),FALSE)</f>
        <v>10</v>
      </c>
      <c r="V1772" s="2">
        <f>VLOOKUP($F1772,Experiment!$A$2:$U$90,MATCH(Results!V$1,Experiment!$A$1:$U$1,0),FALSE)</f>
        <v>4</v>
      </c>
      <c r="W1772" s="3">
        <f>VLOOKUP($F1772,Experiment!$A$2:$U$90,MATCH(Results!W$1,Experiment!$A$1:$U$1,0),FALSE)</f>
        <v>0.25</v>
      </c>
      <c r="X1772" s="3">
        <f>VLOOKUP($F1772,Experiment!$A$2:$U$90,MATCH(Results!X$1,Experiment!$A$1:$U$1,0),FALSE)</f>
        <v>0.75</v>
      </c>
      <c r="Y1772" s="2">
        <f>VLOOKUP($F1772,Experiment!$A$2:$U$90,MATCH(Results!Y$1,Experiment!$A$1:$U$1,0),FALSE)</f>
        <v>1</v>
      </c>
      <c r="Z1772" s="3">
        <f>VLOOKUP($F1772,Experiment!$A$2:$U$90,MATCH(Results!Z$1,Experiment!$A$1:$U$1,0),FALSE)</f>
        <v>0.25</v>
      </c>
      <c r="AA1772" s="3">
        <f>VLOOKUP($F1772,Experiment!$A$2:$U$90,MATCH(Results!AA$1,Experiment!$A$1:$U$1,0),FALSE)</f>
        <v>0.5</v>
      </c>
      <c r="AB1772" s="3">
        <f>VLOOKUP($F1772,Experiment!$A$2:$U$90,MATCH(Results!AB$1,Experiment!$A$1:$U$1,0),FALSE)</f>
        <v>0.375</v>
      </c>
      <c r="AC1772" s="3">
        <f>VLOOKUP($F1772,Experiment!$A$2:$U$90,MATCH(Results!AC$1,Experiment!$A$1:$U$1,0),FALSE)</f>
        <v>0.625</v>
      </c>
      <c r="AD1772" s="2">
        <f>VLOOKUP($F1772,Experiment!$A$2:$U$90,MATCH(Results!AD$1,Experiment!$A$1:$U$1,0),FALSE)</f>
        <v>2.5</v>
      </c>
      <c r="AE1772" s="2">
        <f>VLOOKUP($F1772,Experiment!$A$2:$U$90,MATCH(Results!AE$1,Experiment!$A$1:$U$1,0),FALSE)</f>
        <v>93.75</v>
      </c>
      <c r="AF1772" s="2">
        <f>VLOOKUP($F1772,Experiment!$A$2:$U$90,MATCH(Results!AF$1,Experiment!$A$1:$U$1,0),FALSE)</f>
        <v>9.6824583655185421</v>
      </c>
      <c r="AG1772" s="3">
        <f>VLOOKUP($F1772,Experiment!$A$2:$W$90,MATCH(Results!AG$1,Experiment!$A$1:$W$1,0),FALSE)</f>
        <v>1</v>
      </c>
      <c r="AH1772" s="3">
        <f>VLOOKUP($F1772,Experiment!$A$2:$W$90,MATCH(Results!AH$1,Experiment!$A$1:$W$1,0),FALSE)</f>
        <v>0.625</v>
      </c>
      <c r="AI1772" s="3">
        <f>VLOOKUP($F1772,Experiment!$A$2:$X$90,MATCH(Results!AI$1,Experiment!$A$1:$X$1,0),FALSE)</f>
        <v>0.375</v>
      </c>
      <c r="AJ1772" s="2">
        <f>Table1[[#This Row],[Gain]]^Table1[[#This Row],[θ]]</f>
        <v>7.693758934363303</v>
      </c>
      <c r="AK1772" s="2">
        <f>-Table1[[#This Row],[λ]]*-Table1[[#This Row],[Loss]]^Table1[[#This Row],[θ]]</f>
        <v>16.926269655599267</v>
      </c>
      <c r="AL1772" s="2">
        <f>Table1[[#This Row],[v_n_w_g]]-Table1[[#This Row],[v_n_w_l]]</f>
        <v>-9.2325107212359647</v>
      </c>
      <c r="AM1772" s="2">
        <f>IF(Table1[[#This Row],[diff_v]]&gt;=1,1,0)</f>
        <v>0</v>
      </c>
    </row>
    <row r="1773" spans="1:39" x14ac:dyDescent="0.3">
      <c r="A1773">
        <v>5</v>
      </c>
      <c r="B1773" t="s">
        <v>301</v>
      </c>
      <c r="C1773" s="22">
        <f>VLOOKUP(Table1[[#This Row],[Subject]],'Subject Profile'!$A$2:$E$8,4,FALSE)</f>
        <v>0.88613857459934653</v>
      </c>
      <c r="D1773" s="22">
        <f>VLOOKUP(Table1[[#This Row],[Subject]],'Subject Profile'!$A$2:$E$8,5,FALSE)</f>
        <v>-2.2000000000000002</v>
      </c>
      <c r="E1773" t="s">
        <v>108</v>
      </c>
      <c r="F1773" t="s">
        <v>55</v>
      </c>
      <c r="G1773" t="s">
        <v>56</v>
      </c>
      <c r="H1773">
        <f>IF(Table1[[#This Row],[decision]]="accept",1,0)</f>
        <v>0</v>
      </c>
      <c r="I1773">
        <v>0</v>
      </c>
      <c r="J1773">
        <v>110</v>
      </c>
      <c r="K1773">
        <v>1667791073</v>
      </c>
      <c r="L1773">
        <f>Table1[[#This Row],[time]]-K1772</f>
        <v>32</v>
      </c>
      <c r="M1773" t="str">
        <f>VLOOKUP($F1773,Experiment!$A$2:$U$90,MATCH(Results!M$1,Experiment!$A$1:$U$1,0)+1,FALSE)</f>
        <v>R</v>
      </c>
      <c r="N1773">
        <f>IF(Table1[[#This Row],[Impact]]="I",0,1)</f>
        <v>1</v>
      </c>
      <c r="O1773" s="2">
        <f>VLOOKUP($F1773,Experiment!$A$2:$U$90,MATCH(Results!O$1,Experiment!$A$1:$U$1,0),FALSE)</f>
        <v>0</v>
      </c>
      <c r="P1773" s="3">
        <f>VLOOKUP($F1773,Experiment!$A$2:$U$90,MATCH(Results!P$1,Experiment!$A$1:$U$1,0),FALSE)</f>
        <v>0</v>
      </c>
      <c r="Q1773" s="2">
        <f>VLOOKUP($F1773,Experiment!$A$2:$U$90,MATCH(Results!Q$1,Experiment!$A$1:$U$1,0),FALSE)</f>
        <v>0</v>
      </c>
      <c r="R1773" s="3">
        <f>VLOOKUP($F1773,Experiment!$A$2:$U$90,MATCH(Results!R$1,Experiment!$A$1:$U$1,0),FALSE)</f>
        <v>0</v>
      </c>
      <c r="S1773" s="2">
        <f>VLOOKUP($F1773,Experiment!$A$2:$U$90,MATCH(Results!S$1,Experiment!$A$1:$U$1,0),FALSE)</f>
        <v>0</v>
      </c>
      <c r="T1773" s="2">
        <f>VLOOKUP($F1773,Experiment!$A$2:$U$90,MATCH(Results!T$1,Experiment!$A$1:$U$1,0),FALSE)</f>
        <v>0</v>
      </c>
      <c r="U1773" s="2">
        <f>VLOOKUP($F1773,Experiment!$A$2:$U$90,MATCH(Results!U$1,Experiment!$A$1:$U$1,0),FALSE)</f>
        <v>0</v>
      </c>
      <c r="V1773" s="2">
        <f>VLOOKUP($F1773,Experiment!$A$2:$U$90,MATCH(Results!V$1,Experiment!$A$1:$U$1,0),FALSE)</f>
        <v>0</v>
      </c>
      <c r="W1773" s="3">
        <f>VLOOKUP($F1773,Experiment!$A$2:$U$90,MATCH(Results!W$1,Experiment!$A$1:$U$1,0),FALSE)</f>
        <v>0</v>
      </c>
      <c r="X1773" s="3">
        <f>VLOOKUP($F1773,Experiment!$A$2:$U$90,MATCH(Results!X$1,Experiment!$A$1:$U$1,0),FALSE)</f>
        <v>0</v>
      </c>
      <c r="Y1773" s="2">
        <f>VLOOKUP($F1773,Experiment!$A$2:$U$90,MATCH(Results!Y$1,Experiment!$A$1:$U$1,0),FALSE)</f>
        <v>0</v>
      </c>
      <c r="Z1773" s="3">
        <f>VLOOKUP($F1773,Experiment!$A$2:$U$90,MATCH(Results!Z$1,Experiment!$A$1:$U$1,0),FALSE)</f>
        <v>0</v>
      </c>
      <c r="AA1773" s="3">
        <f>VLOOKUP($F1773,Experiment!$A$2:$U$90,MATCH(Results!AA$1,Experiment!$A$1:$U$1,0),FALSE)</f>
        <v>0</v>
      </c>
      <c r="AB1773" s="3">
        <f>VLOOKUP($F1773,Experiment!$A$2:$U$90,MATCH(Results!AB$1,Experiment!$A$1:$U$1,0),FALSE)</f>
        <v>0</v>
      </c>
      <c r="AC1773" s="3">
        <f>VLOOKUP($F1773,Experiment!$A$2:$U$90,MATCH(Results!AC$1,Experiment!$A$1:$U$1,0),FALSE)</f>
        <v>0</v>
      </c>
      <c r="AD1773" s="2">
        <f>VLOOKUP($F1773,Experiment!$A$2:$U$90,MATCH(Results!AD$1,Experiment!$A$1:$U$1,0),FALSE)</f>
        <v>0</v>
      </c>
      <c r="AE1773" s="2">
        <f>VLOOKUP($F1773,Experiment!$A$2:$U$90,MATCH(Results!AE$1,Experiment!$A$1:$U$1,0),FALSE)</f>
        <v>0</v>
      </c>
      <c r="AF1773" s="2">
        <f>VLOOKUP($F1773,Experiment!$A$2:$U$90,MATCH(Results!AF$1,Experiment!$A$1:$U$1,0),FALSE)</f>
        <v>0</v>
      </c>
      <c r="AG1773" s="3">
        <f>VLOOKUP($F1773,Experiment!$A$2:$W$90,MATCH(Results!AG$1,Experiment!$A$1:$W$1,0),FALSE)</f>
        <v>0</v>
      </c>
      <c r="AH1773" s="3">
        <f>VLOOKUP($F1773,Experiment!$A$2:$W$90,MATCH(Results!AH$1,Experiment!$A$1:$W$1,0),FALSE)</f>
        <v>0</v>
      </c>
      <c r="AI1773" s="3">
        <f>VLOOKUP($F1773,Experiment!$A$2:$X$90,MATCH(Results!AI$1,Experiment!$A$1:$X$1,0),FALSE)</f>
        <v>0</v>
      </c>
      <c r="AJ1773" s="2">
        <f>Table1[[#This Row],[Gain]]^Table1[[#This Row],[θ]]</f>
        <v>0</v>
      </c>
      <c r="AK1773" s="2">
        <f>-Table1[[#This Row],[λ]]*-Table1[[#This Row],[Loss]]^Table1[[#This Row],[θ]]</f>
        <v>0</v>
      </c>
      <c r="AL1773" s="2">
        <f>Table1[[#This Row],[v_n_w_g]]-Table1[[#This Row],[v_n_w_l]]</f>
        <v>0</v>
      </c>
      <c r="AM1773" s="2">
        <f>IF(Table1[[#This Row],[diff_v]]&gt;=1,1,0)</f>
        <v>0</v>
      </c>
    </row>
    <row r="1774" spans="1:39" x14ac:dyDescent="0.3">
      <c r="A1774">
        <v>6</v>
      </c>
      <c r="B1774" t="s">
        <v>301</v>
      </c>
      <c r="C1774" s="22">
        <f>VLOOKUP(Table1[[#This Row],[Subject]],'Subject Profile'!$A$2:$E$8,4,FALSE)</f>
        <v>0.88613857459934653</v>
      </c>
      <c r="D1774" s="22">
        <f>VLOOKUP(Table1[[#This Row],[Subject]],'Subject Profile'!$A$2:$E$8,5,FALSE)</f>
        <v>-2.2000000000000002</v>
      </c>
      <c r="E1774" t="s">
        <v>108</v>
      </c>
      <c r="F1774" t="s">
        <v>75</v>
      </c>
      <c r="G1774" t="s">
        <v>7</v>
      </c>
      <c r="H1774">
        <f>IF(Table1[[#This Row],[decision]]="accept",1,0)</f>
        <v>1</v>
      </c>
      <c r="I1774">
        <v>-50</v>
      </c>
      <c r="J1774">
        <v>60</v>
      </c>
      <c r="K1774">
        <v>1667791079</v>
      </c>
      <c r="L1774">
        <f>Table1[[#This Row],[time]]-K1773</f>
        <v>6</v>
      </c>
      <c r="M1774" t="str">
        <f>VLOOKUP($F1774,Experiment!$A$2:$U$90,MATCH(Results!M$1,Experiment!$A$1:$U$1,0)+1,FALSE)</f>
        <v>I</v>
      </c>
      <c r="N1774">
        <f>IF(Table1[[#This Row],[Impact]]="I",0,1)</f>
        <v>0</v>
      </c>
      <c r="O1774" s="2">
        <f>VLOOKUP($F1774,Experiment!$A$2:$U$90,MATCH(Results!O$1,Experiment!$A$1:$U$1,0),FALSE)</f>
        <v>-50</v>
      </c>
      <c r="P1774" s="3">
        <f>VLOOKUP($F1774,Experiment!$A$2:$U$90,MATCH(Results!P$1,Experiment!$A$1:$U$1,0),FALSE)</f>
        <v>0.5</v>
      </c>
      <c r="Q1774" s="2">
        <f>VLOOKUP($F1774,Experiment!$A$2:$U$90,MATCH(Results!Q$1,Experiment!$A$1:$U$1,0),FALSE)</f>
        <v>70</v>
      </c>
      <c r="R1774" s="3">
        <f>VLOOKUP($F1774,Experiment!$A$2:$U$90,MATCH(Results!R$1,Experiment!$A$1:$U$1,0),FALSE)</f>
        <v>0.5</v>
      </c>
      <c r="S1774" s="2">
        <f>VLOOKUP($F1774,Experiment!$A$2:$U$90,MATCH(Results!S$1,Experiment!$A$1:$U$1,0),FALSE)</f>
        <v>10</v>
      </c>
      <c r="T1774" s="2">
        <f>VLOOKUP($F1774,Experiment!$A$2:$U$90,MATCH(Results!T$1,Experiment!$A$1:$U$1,0),FALSE)</f>
        <v>3600</v>
      </c>
      <c r="U1774" s="2">
        <f>VLOOKUP($F1774,Experiment!$A$2:$U$90,MATCH(Results!U$1,Experiment!$A$1:$U$1,0),FALSE)</f>
        <v>60</v>
      </c>
      <c r="V1774" s="2">
        <f>VLOOKUP($F1774,Experiment!$A$2:$U$90,MATCH(Results!V$1,Experiment!$A$1:$U$1,0),FALSE)</f>
        <v>2</v>
      </c>
      <c r="W1774" s="3">
        <f>VLOOKUP($F1774,Experiment!$A$2:$U$90,MATCH(Results!W$1,Experiment!$A$1:$U$1,0),FALSE)</f>
        <v>0.25</v>
      </c>
      <c r="X1774" s="3">
        <f>VLOOKUP($F1774,Experiment!$A$2:$U$90,MATCH(Results!X$1,Experiment!$A$1:$U$1,0),FALSE)</f>
        <v>0.75</v>
      </c>
      <c r="Y1774" s="2">
        <f>VLOOKUP($F1774,Experiment!$A$2:$U$90,MATCH(Results!Y$1,Experiment!$A$1:$U$1,0),FALSE)</f>
        <v>1</v>
      </c>
      <c r="Z1774" s="3">
        <f>VLOOKUP($F1774,Experiment!$A$2:$U$90,MATCH(Results!Z$1,Experiment!$A$1:$U$1,0),FALSE)</f>
        <v>0.25</v>
      </c>
      <c r="AA1774" s="3">
        <f>VLOOKUP($F1774,Experiment!$A$2:$U$90,MATCH(Results!AA$1,Experiment!$A$1:$U$1,0),FALSE)</f>
        <v>0.5</v>
      </c>
      <c r="AB1774" s="3">
        <f>VLOOKUP($F1774,Experiment!$A$2:$U$90,MATCH(Results!AB$1,Experiment!$A$1:$U$1,0),FALSE)</f>
        <v>0.375</v>
      </c>
      <c r="AC1774" s="3">
        <f>VLOOKUP($F1774,Experiment!$A$2:$U$90,MATCH(Results!AC$1,Experiment!$A$1:$U$1,0),FALSE)</f>
        <v>0.625</v>
      </c>
      <c r="AD1774" s="2">
        <f>VLOOKUP($F1774,Experiment!$A$2:$U$90,MATCH(Results!AD$1,Experiment!$A$1:$U$1,0),FALSE)</f>
        <v>25</v>
      </c>
      <c r="AE1774" s="2">
        <f>VLOOKUP($F1774,Experiment!$A$2:$U$90,MATCH(Results!AE$1,Experiment!$A$1:$U$1,0),FALSE)</f>
        <v>3375</v>
      </c>
      <c r="AF1774" s="2">
        <f>VLOOKUP($F1774,Experiment!$A$2:$U$90,MATCH(Results!AF$1,Experiment!$A$1:$U$1,0),FALSE)</f>
        <v>58.094750193111253</v>
      </c>
      <c r="AG1774" s="3">
        <f>VLOOKUP($F1774,Experiment!$A$2:$W$90,MATCH(Results!AG$1,Experiment!$A$1:$W$1,0),FALSE)</f>
        <v>1</v>
      </c>
      <c r="AH1774" s="3">
        <f>VLOOKUP($F1774,Experiment!$A$2:$W$90,MATCH(Results!AH$1,Experiment!$A$1:$W$1,0),FALSE)</f>
        <v>0.625</v>
      </c>
      <c r="AI1774" s="3">
        <f>VLOOKUP($F1774,Experiment!$A$2:$X$90,MATCH(Results!AI$1,Experiment!$A$1:$X$1,0),FALSE)</f>
        <v>0.375</v>
      </c>
      <c r="AJ1774" s="2">
        <f>Table1[[#This Row],[Gain]]^Table1[[#This Row],[θ]]</f>
        <v>43.153154399808855</v>
      </c>
      <c r="AK1774" s="2">
        <f>-Table1[[#This Row],[λ]]*-Table1[[#This Row],[Loss]]^Table1[[#This Row],[θ]]</f>
        <v>70.46047048279901</v>
      </c>
      <c r="AL1774" s="2">
        <f>Table1[[#This Row],[v_n_w_g]]-Table1[[#This Row],[v_n_w_l]]</f>
        <v>-27.307316082990155</v>
      </c>
      <c r="AM1774" s="2">
        <f>IF(Table1[[#This Row],[diff_v]]&gt;=1,1,0)</f>
        <v>0</v>
      </c>
    </row>
    <row r="1775" spans="1:39" x14ac:dyDescent="0.3">
      <c r="A1775">
        <v>7</v>
      </c>
      <c r="B1775" t="s">
        <v>301</v>
      </c>
      <c r="C1775" s="22">
        <f>VLOOKUP(Table1[[#This Row],[Subject]],'Subject Profile'!$A$2:$E$8,4,FALSE)</f>
        <v>0.88613857459934653</v>
      </c>
      <c r="D1775" s="22">
        <f>VLOOKUP(Table1[[#This Row],[Subject]],'Subject Profile'!$A$2:$E$8,5,FALSE)</f>
        <v>-2.2000000000000002</v>
      </c>
      <c r="E1775" t="s">
        <v>108</v>
      </c>
      <c r="F1775" t="s">
        <v>59</v>
      </c>
      <c r="G1775" t="s">
        <v>7</v>
      </c>
      <c r="H1775">
        <f>IF(Table1[[#This Row],[decision]]="accept",1,0)</f>
        <v>1</v>
      </c>
      <c r="I1775">
        <v>10</v>
      </c>
      <c r="J1775">
        <v>70</v>
      </c>
      <c r="K1775">
        <v>1667791085</v>
      </c>
      <c r="L1775">
        <f>Table1[[#This Row],[time]]-K1774</f>
        <v>6</v>
      </c>
      <c r="M1775" t="str">
        <f>VLOOKUP($F1775,Experiment!$A$2:$U$90,MATCH(Results!M$1,Experiment!$A$1:$U$1,0)+1,FALSE)</f>
        <v>G</v>
      </c>
      <c r="N1775">
        <f>IF(Table1[[#This Row],[Impact]]="I",0,1)</f>
        <v>1</v>
      </c>
      <c r="O1775" s="2">
        <f>VLOOKUP($F1775,Experiment!$A$2:$U$90,MATCH(Results!O$1,Experiment!$A$1:$U$1,0),FALSE)</f>
        <v>0</v>
      </c>
      <c r="P1775" s="3">
        <f>VLOOKUP($F1775,Experiment!$A$2:$U$90,MATCH(Results!P$1,Experiment!$A$1:$U$1,0),FALSE)</f>
        <v>0.5</v>
      </c>
      <c r="Q1775" s="2">
        <f>VLOOKUP($F1775,Experiment!$A$2:$U$90,MATCH(Results!Q$1,Experiment!$A$1:$U$1,0),FALSE)</f>
        <v>10</v>
      </c>
      <c r="R1775" s="3">
        <f>VLOOKUP($F1775,Experiment!$A$2:$U$90,MATCH(Results!R$1,Experiment!$A$1:$U$1,0),FALSE)</f>
        <v>0.5</v>
      </c>
      <c r="S1775" s="2">
        <f>VLOOKUP($F1775,Experiment!$A$2:$U$90,MATCH(Results!S$1,Experiment!$A$1:$U$1,0),FALSE)</f>
        <v>5</v>
      </c>
      <c r="T1775" s="2">
        <f>VLOOKUP($F1775,Experiment!$A$2:$U$90,MATCH(Results!T$1,Experiment!$A$1:$U$1,0),FALSE)</f>
        <v>25</v>
      </c>
      <c r="U1775" s="2">
        <f>VLOOKUP($F1775,Experiment!$A$2:$U$90,MATCH(Results!U$1,Experiment!$A$1:$U$1,0),FALSE)</f>
        <v>5</v>
      </c>
      <c r="V1775" s="2">
        <f>VLOOKUP($F1775,Experiment!$A$2:$U$90,MATCH(Results!V$1,Experiment!$A$1:$U$1,0),FALSE)</f>
        <v>4</v>
      </c>
      <c r="W1775" s="3">
        <f>VLOOKUP($F1775,Experiment!$A$2:$U$90,MATCH(Results!W$1,Experiment!$A$1:$U$1,0),FALSE)</f>
        <v>0.75</v>
      </c>
      <c r="X1775" s="3">
        <f>VLOOKUP($F1775,Experiment!$A$2:$U$90,MATCH(Results!X$1,Experiment!$A$1:$U$1,0),FALSE)</f>
        <v>0.25</v>
      </c>
      <c r="Y1775" s="2">
        <f>VLOOKUP($F1775,Experiment!$A$2:$U$90,MATCH(Results!Y$1,Experiment!$A$1:$U$1,0),FALSE)</f>
        <v>1</v>
      </c>
      <c r="Z1775" s="3">
        <f>VLOOKUP($F1775,Experiment!$A$2:$U$90,MATCH(Results!Z$1,Experiment!$A$1:$U$1,0),FALSE)</f>
        <v>0.2</v>
      </c>
      <c r="AA1775" s="3">
        <f>VLOOKUP($F1775,Experiment!$A$2:$U$90,MATCH(Results!AA$1,Experiment!$A$1:$U$1,0),FALSE)</f>
        <v>4.9999999999999989E-2</v>
      </c>
      <c r="AB1775" s="3">
        <f>VLOOKUP($F1775,Experiment!$A$2:$U$90,MATCH(Results!AB$1,Experiment!$A$1:$U$1,0),FALSE)</f>
        <v>0.57499999999999996</v>
      </c>
      <c r="AC1775" s="3">
        <f>VLOOKUP($F1775,Experiment!$A$2:$U$90,MATCH(Results!AC$1,Experiment!$A$1:$U$1,0),FALSE)</f>
        <v>0.42500000000000004</v>
      </c>
      <c r="AD1775" s="2">
        <f>VLOOKUP($F1775,Experiment!$A$2:$U$90,MATCH(Results!AD$1,Experiment!$A$1:$U$1,0),FALSE)</f>
        <v>4.25</v>
      </c>
      <c r="AE1775" s="2">
        <f>VLOOKUP($F1775,Experiment!$A$2:$U$90,MATCH(Results!AE$1,Experiment!$A$1:$U$1,0),FALSE)</f>
        <v>24.4375</v>
      </c>
      <c r="AF1775" s="2">
        <f>VLOOKUP($F1775,Experiment!$A$2:$U$90,MATCH(Results!AF$1,Experiment!$A$1:$U$1,0),FALSE)</f>
        <v>4.9434299833212973</v>
      </c>
      <c r="AG1775" s="3">
        <f>VLOOKUP($F1775,Experiment!$A$2:$W$90,MATCH(Results!AG$1,Experiment!$A$1:$W$1,0),FALSE)</f>
        <v>0.89414323918902561</v>
      </c>
      <c r="AH1775" s="3">
        <f>VLOOKUP($F1775,Experiment!$A$2:$W$90,MATCH(Results!AH$1,Experiment!$A$1:$W$1,0),FALSE)</f>
        <v>0.42914847753168511</v>
      </c>
      <c r="AI1775" s="3">
        <f>VLOOKUP($F1775,Experiment!$A$2:$X$90,MATCH(Results!AI$1,Experiment!$A$1:$X$1,0),FALSE)</f>
        <v>0.57085152246831483</v>
      </c>
      <c r="AJ1775" s="2">
        <f>Table1[[#This Row],[Gain]]^Table1[[#This Row],[θ]]</f>
        <v>7.693758934363303</v>
      </c>
      <c r="AK1775" s="2">
        <f>-Table1[[#This Row],[λ]]*-Table1[[#This Row],[Loss]]^Table1[[#This Row],[θ]]</f>
        <v>0</v>
      </c>
      <c r="AL1775" s="2">
        <f>Table1[[#This Row],[v_n_w_g]]-Table1[[#This Row],[v_n_w_l]]</f>
        <v>7.693758934363303</v>
      </c>
      <c r="AM1775" s="2">
        <f>IF(Table1[[#This Row],[diff_v]]&gt;=1,1,0)</f>
        <v>1</v>
      </c>
    </row>
    <row r="1776" spans="1:39" x14ac:dyDescent="0.3">
      <c r="A1776">
        <v>8</v>
      </c>
      <c r="B1776" t="s">
        <v>301</v>
      </c>
      <c r="C1776" s="22">
        <f>VLOOKUP(Table1[[#This Row],[Subject]],'Subject Profile'!$A$2:$E$8,4,FALSE)</f>
        <v>0.88613857459934653</v>
      </c>
      <c r="D1776" s="22">
        <f>VLOOKUP(Table1[[#This Row],[Subject]],'Subject Profile'!$A$2:$E$8,5,FALSE)</f>
        <v>-2.2000000000000002</v>
      </c>
      <c r="E1776" t="s">
        <v>108</v>
      </c>
      <c r="F1776" t="s">
        <v>102</v>
      </c>
      <c r="G1776" t="s">
        <v>5</v>
      </c>
      <c r="H1776">
        <f>IF(Table1[[#This Row],[decision]]="accept",1,0)</f>
        <v>0</v>
      </c>
      <c r="I1776">
        <v>0</v>
      </c>
      <c r="J1776">
        <v>70</v>
      </c>
      <c r="K1776">
        <v>1667791119</v>
      </c>
      <c r="L1776">
        <f>Table1[[#This Row],[time]]-K1775</f>
        <v>34</v>
      </c>
      <c r="M1776" t="str">
        <f>VLOOKUP($F1776,Experiment!$A$2:$U$90,MATCH(Results!M$1,Experiment!$A$1:$U$1,0)+1,FALSE)</f>
        <v>I</v>
      </c>
      <c r="N1776">
        <f>IF(Table1[[#This Row],[Impact]]="I",0,1)</f>
        <v>0</v>
      </c>
      <c r="O1776" s="2">
        <f>VLOOKUP($F1776,Experiment!$A$2:$U$90,MATCH(Results!O$1,Experiment!$A$1:$U$1,0),FALSE)</f>
        <v>-10</v>
      </c>
      <c r="P1776" s="3">
        <f>VLOOKUP($F1776,Experiment!$A$2:$U$90,MATCH(Results!P$1,Experiment!$A$1:$U$1,0),FALSE)</f>
        <v>0.5</v>
      </c>
      <c r="Q1776" s="2">
        <f>VLOOKUP($F1776,Experiment!$A$2:$U$90,MATCH(Results!Q$1,Experiment!$A$1:$U$1,0),FALSE)</f>
        <v>20</v>
      </c>
      <c r="R1776" s="3">
        <f>VLOOKUP($F1776,Experiment!$A$2:$U$90,MATCH(Results!R$1,Experiment!$A$1:$U$1,0),FALSE)</f>
        <v>0.5</v>
      </c>
      <c r="S1776" s="2">
        <f>VLOOKUP($F1776,Experiment!$A$2:$U$90,MATCH(Results!S$1,Experiment!$A$1:$U$1,0),FALSE)</f>
        <v>5</v>
      </c>
      <c r="T1776" s="2">
        <f>VLOOKUP($F1776,Experiment!$A$2:$U$90,MATCH(Results!T$1,Experiment!$A$1:$U$1,0),FALSE)</f>
        <v>225</v>
      </c>
      <c r="U1776" s="2">
        <f>VLOOKUP($F1776,Experiment!$A$2:$U$90,MATCH(Results!U$1,Experiment!$A$1:$U$1,0),FALSE)</f>
        <v>15</v>
      </c>
      <c r="V1776" s="2">
        <f>VLOOKUP($F1776,Experiment!$A$2:$U$90,MATCH(Results!V$1,Experiment!$A$1:$U$1,0),FALSE)</f>
        <v>2</v>
      </c>
      <c r="W1776" s="3">
        <f>VLOOKUP($F1776,Experiment!$A$2:$U$90,MATCH(Results!W$1,Experiment!$A$1:$U$1,0),FALSE)</f>
        <v>0.25</v>
      </c>
      <c r="X1776" s="3">
        <f>VLOOKUP($F1776,Experiment!$A$2:$U$90,MATCH(Results!X$1,Experiment!$A$1:$U$1,0),FALSE)</f>
        <v>0.75</v>
      </c>
      <c r="Y1776" s="2">
        <f>VLOOKUP($F1776,Experiment!$A$2:$U$90,MATCH(Results!Y$1,Experiment!$A$1:$U$1,0),FALSE)</f>
        <v>2</v>
      </c>
      <c r="Z1776" s="3">
        <f>VLOOKUP($F1776,Experiment!$A$2:$U$90,MATCH(Results!Z$1,Experiment!$A$1:$U$1,0),FALSE)</f>
        <v>0.5</v>
      </c>
      <c r="AA1776" s="3">
        <f>VLOOKUP($F1776,Experiment!$A$2:$U$90,MATCH(Results!AA$1,Experiment!$A$1:$U$1,0),FALSE)</f>
        <v>0.25</v>
      </c>
      <c r="AB1776" s="3">
        <f>VLOOKUP($F1776,Experiment!$A$2:$U$90,MATCH(Results!AB$1,Experiment!$A$1:$U$1,0),FALSE)</f>
        <v>0.625</v>
      </c>
      <c r="AC1776" s="3">
        <f>VLOOKUP($F1776,Experiment!$A$2:$U$90,MATCH(Results!AC$1,Experiment!$A$1:$U$1,0),FALSE)</f>
        <v>0.375</v>
      </c>
      <c r="AD1776" s="2">
        <f>VLOOKUP($F1776,Experiment!$A$2:$U$90,MATCH(Results!AD$1,Experiment!$A$1:$U$1,0),FALSE)</f>
        <v>1.25</v>
      </c>
      <c r="AE1776" s="2">
        <f>VLOOKUP($F1776,Experiment!$A$2:$U$90,MATCH(Results!AE$1,Experiment!$A$1:$U$1,0),FALSE)</f>
        <v>210.9375</v>
      </c>
      <c r="AF1776" s="2">
        <f>VLOOKUP($F1776,Experiment!$A$2:$U$90,MATCH(Results!AF$1,Experiment!$A$1:$U$1,0),FALSE)</f>
        <v>14.523687548277813</v>
      </c>
      <c r="AG1776" s="3">
        <f>VLOOKUP($F1776,Experiment!$A$2:$W$90,MATCH(Results!AG$1,Experiment!$A$1:$W$1,0),FALSE)</f>
        <v>0.82730419370997643</v>
      </c>
      <c r="AH1776" s="3">
        <f>VLOOKUP($F1776,Experiment!$A$2:$W$90,MATCH(Results!AH$1,Experiment!$A$1:$W$1,0),FALSE)</f>
        <v>0.38648875795104182</v>
      </c>
      <c r="AI1776" s="3">
        <f>VLOOKUP($F1776,Experiment!$A$2:$X$90,MATCH(Results!AI$1,Experiment!$A$1:$X$1,0),FALSE)</f>
        <v>0.61351124204895813</v>
      </c>
      <c r="AJ1776" s="2">
        <f>Table1[[#This Row],[Gain]]^Table1[[#This Row],[θ]]</f>
        <v>14.219779625740344</v>
      </c>
      <c r="AK1776" s="2">
        <f>-Table1[[#This Row],[λ]]*-Table1[[#This Row],[Loss]]^Table1[[#This Row],[θ]]</f>
        <v>16.926269655599267</v>
      </c>
      <c r="AL1776" s="2">
        <f>Table1[[#This Row],[v_n_w_g]]-Table1[[#This Row],[v_n_w_l]]</f>
        <v>-2.706490029858923</v>
      </c>
      <c r="AM1776" s="2">
        <f>IF(Table1[[#This Row],[diff_v]]&gt;=1,1,0)</f>
        <v>0</v>
      </c>
    </row>
    <row r="1777" spans="1:39" x14ac:dyDescent="0.3">
      <c r="A1777">
        <v>9</v>
      </c>
      <c r="B1777" t="s">
        <v>301</v>
      </c>
      <c r="C1777" s="22">
        <f>VLOOKUP(Table1[[#This Row],[Subject]],'Subject Profile'!$A$2:$E$8,4,FALSE)</f>
        <v>0.88613857459934653</v>
      </c>
      <c r="D1777" s="22">
        <f>VLOOKUP(Table1[[#This Row],[Subject]],'Subject Profile'!$A$2:$E$8,5,FALSE)</f>
        <v>-2.2000000000000002</v>
      </c>
      <c r="E1777" t="s">
        <v>108</v>
      </c>
      <c r="F1777" t="s">
        <v>60</v>
      </c>
      <c r="G1777" t="s">
        <v>61</v>
      </c>
      <c r="H1777">
        <f>IF(Table1[[#This Row],[decision]]="accept",1,0)</f>
        <v>0</v>
      </c>
      <c r="I1777">
        <v>0</v>
      </c>
      <c r="J1777">
        <v>70</v>
      </c>
      <c r="K1777">
        <v>1667791134</v>
      </c>
      <c r="L1777">
        <f>Table1[[#This Row],[time]]-K1776</f>
        <v>15</v>
      </c>
      <c r="M1777" t="str">
        <f>VLOOKUP($F1777,Experiment!$A$2:$U$90,MATCH(Results!M$1,Experiment!$A$1:$U$1,0)+1,FALSE)</f>
        <v>D</v>
      </c>
      <c r="N1777">
        <f>IF(Table1[[#This Row],[Impact]]="I",0,1)</f>
        <v>1</v>
      </c>
      <c r="O1777" s="2">
        <f>VLOOKUP($F1777,Experiment!$A$2:$U$90,MATCH(Results!O$1,Experiment!$A$1:$U$1,0),FALSE)</f>
        <v>0</v>
      </c>
      <c r="P1777" s="3">
        <f>VLOOKUP($F1777,Experiment!$A$2:$U$90,MATCH(Results!P$1,Experiment!$A$1:$U$1,0),FALSE)</f>
        <v>0</v>
      </c>
      <c r="Q1777" s="2">
        <f>VLOOKUP($F1777,Experiment!$A$2:$U$90,MATCH(Results!Q$1,Experiment!$A$1:$U$1,0),FALSE)</f>
        <v>0</v>
      </c>
      <c r="R1777" s="3">
        <f>VLOOKUP($F1777,Experiment!$A$2:$U$90,MATCH(Results!R$1,Experiment!$A$1:$U$1,0),FALSE)</f>
        <v>0</v>
      </c>
      <c r="S1777" s="2">
        <f>VLOOKUP($F1777,Experiment!$A$2:$U$90,MATCH(Results!S$1,Experiment!$A$1:$U$1,0),FALSE)</f>
        <v>0</v>
      </c>
      <c r="T1777" s="2">
        <f>VLOOKUP($F1777,Experiment!$A$2:$U$90,MATCH(Results!T$1,Experiment!$A$1:$U$1,0),FALSE)</f>
        <v>0</v>
      </c>
      <c r="U1777" s="2">
        <f>VLOOKUP($F1777,Experiment!$A$2:$U$90,MATCH(Results!U$1,Experiment!$A$1:$U$1,0),FALSE)</f>
        <v>0</v>
      </c>
      <c r="V1777" s="2">
        <f>VLOOKUP($F1777,Experiment!$A$2:$U$90,MATCH(Results!V$1,Experiment!$A$1:$U$1,0),FALSE)</f>
        <v>0</v>
      </c>
      <c r="W1777" s="3">
        <f>VLOOKUP($F1777,Experiment!$A$2:$U$90,MATCH(Results!W$1,Experiment!$A$1:$U$1,0),FALSE)</f>
        <v>0</v>
      </c>
      <c r="X1777" s="3">
        <f>VLOOKUP($F1777,Experiment!$A$2:$U$90,MATCH(Results!X$1,Experiment!$A$1:$U$1,0),FALSE)</f>
        <v>0</v>
      </c>
      <c r="Y1777" s="2">
        <f>VLOOKUP($F1777,Experiment!$A$2:$U$90,MATCH(Results!Y$1,Experiment!$A$1:$U$1,0),FALSE)</f>
        <v>0</v>
      </c>
      <c r="Z1777" s="3">
        <f>VLOOKUP($F1777,Experiment!$A$2:$U$90,MATCH(Results!Z$1,Experiment!$A$1:$U$1,0),FALSE)</f>
        <v>0</v>
      </c>
      <c r="AA1777" s="3">
        <f>VLOOKUP($F1777,Experiment!$A$2:$U$90,MATCH(Results!AA$1,Experiment!$A$1:$U$1,0),FALSE)</f>
        <v>0</v>
      </c>
      <c r="AB1777" s="3">
        <f>VLOOKUP($F1777,Experiment!$A$2:$U$90,MATCH(Results!AB$1,Experiment!$A$1:$U$1,0),FALSE)</f>
        <v>0</v>
      </c>
      <c r="AC1777" s="3">
        <f>VLOOKUP($F1777,Experiment!$A$2:$U$90,MATCH(Results!AC$1,Experiment!$A$1:$U$1,0),FALSE)</f>
        <v>0</v>
      </c>
      <c r="AD1777" s="2">
        <f>VLOOKUP($F1777,Experiment!$A$2:$U$90,MATCH(Results!AD$1,Experiment!$A$1:$U$1,0),FALSE)</f>
        <v>0</v>
      </c>
      <c r="AE1777" s="2">
        <f>VLOOKUP($F1777,Experiment!$A$2:$U$90,MATCH(Results!AE$1,Experiment!$A$1:$U$1,0),FALSE)</f>
        <v>0</v>
      </c>
      <c r="AF1777" s="2">
        <f>VLOOKUP($F1777,Experiment!$A$2:$U$90,MATCH(Results!AF$1,Experiment!$A$1:$U$1,0),FALSE)</f>
        <v>0</v>
      </c>
      <c r="AG1777" s="3">
        <f>VLOOKUP($F1777,Experiment!$A$2:$W$90,MATCH(Results!AG$1,Experiment!$A$1:$W$1,0),FALSE)</f>
        <v>0</v>
      </c>
      <c r="AH1777" s="3">
        <f>VLOOKUP($F1777,Experiment!$A$2:$W$90,MATCH(Results!AH$1,Experiment!$A$1:$W$1,0),FALSE)</f>
        <v>0</v>
      </c>
      <c r="AI1777" s="3">
        <f>VLOOKUP($F1777,Experiment!$A$2:$X$90,MATCH(Results!AI$1,Experiment!$A$1:$X$1,0),FALSE)</f>
        <v>0</v>
      </c>
      <c r="AJ1777" s="2">
        <f>Table1[[#This Row],[Gain]]^Table1[[#This Row],[θ]]</f>
        <v>0</v>
      </c>
      <c r="AK1777" s="2">
        <f>-Table1[[#This Row],[λ]]*-Table1[[#This Row],[Loss]]^Table1[[#This Row],[θ]]</f>
        <v>0</v>
      </c>
      <c r="AL1777" s="2">
        <f>Table1[[#This Row],[v_n_w_g]]-Table1[[#This Row],[v_n_w_l]]</f>
        <v>0</v>
      </c>
      <c r="AM1777" s="2">
        <f>IF(Table1[[#This Row],[diff_v]]&gt;=1,1,0)</f>
        <v>0</v>
      </c>
    </row>
    <row r="1778" spans="1:39" x14ac:dyDescent="0.3">
      <c r="A1778">
        <v>10</v>
      </c>
      <c r="B1778" t="s">
        <v>301</v>
      </c>
      <c r="C1778" s="22">
        <f>VLOOKUP(Table1[[#This Row],[Subject]],'Subject Profile'!$A$2:$E$8,4,FALSE)</f>
        <v>0.88613857459934653</v>
      </c>
      <c r="D1778" s="22">
        <f>VLOOKUP(Table1[[#This Row],[Subject]],'Subject Profile'!$A$2:$E$8,5,FALSE)</f>
        <v>-2.2000000000000002</v>
      </c>
      <c r="E1778" t="s">
        <v>108</v>
      </c>
      <c r="F1778" t="s">
        <v>78</v>
      </c>
      <c r="G1778" t="s">
        <v>113</v>
      </c>
      <c r="H1778">
        <f>IF(Table1[[#This Row],[decision]]="accept",1,0)</f>
        <v>0</v>
      </c>
      <c r="I1778">
        <v>0</v>
      </c>
      <c r="J1778">
        <v>70</v>
      </c>
      <c r="K1778">
        <v>1667791140</v>
      </c>
      <c r="L1778">
        <f>Table1[[#This Row],[time]]-K1777</f>
        <v>6</v>
      </c>
      <c r="M1778" t="str">
        <f>VLOOKUP($F1778,Experiment!$A$2:$U$90,MATCH(Results!M$1,Experiment!$A$1:$U$1,0)+1,FALSE)</f>
        <v>G</v>
      </c>
      <c r="N1778">
        <f>IF(Table1[[#This Row],[Impact]]="I",0,1)</f>
        <v>1</v>
      </c>
      <c r="O1778" s="2">
        <f>VLOOKUP($F1778,Experiment!$A$2:$U$90,MATCH(Results!O$1,Experiment!$A$1:$U$1,0),FALSE)</f>
        <v>-90</v>
      </c>
      <c r="P1778" s="3">
        <f>VLOOKUP($F1778,Experiment!$A$2:$U$90,MATCH(Results!P$1,Experiment!$A$1:$U$1,0),FALSE)</f>
        <v>0.5</v>
      </c>
      <c r="Q1778" s="2">
        <f>VLOOKUP($F1778,Experiment!$A$2:$U$90,MATCH(Results!Q$1,Experiment!$A$1:$U$1,0),FALSE)</f>
        <v>80</v>
      </c>
      <c r="R1778" s="3">
        <f>VLOOKUP($F1778,Experiment!$A$2:$U$90,MATCH(Results!R$1,Experiment!$A$1:$U$1,0),FALSE)</f>
        <v>0.5</v>
      </c>
      <c r="S1778" s="2">
        <f>VLOOKUP($F1778,Experiment!$A$2:$U$90,MATCH(Results!S$1,Experiment!$A$1:$U$1,0),FALSE)</f>
        <v>-5</v>
      </c>
      <c r="T1778" s="2">
        <f>VLOOKUP($F1778,Experiment!$A$2:$U$90,MATCH(Results!T$1,Experiment!$A$1:$U$1,0),FALSE)</f>
        <v>7225</v>
      </c>
      <c r="U1778" s="2">
        <f>VLOOKUP($F1778,Experiment!$A$2:$U$90,MATCH(Results!U$1,Experiment!$A$1:$U$1,0),FALSE)</f>
        <v>85</v>
      </c>
      <c r="V1778" s="2">
        <f>VLOOKUP($F1778,Experiment!$A$2:$U$90,MATCH(Results!V$1,Experiment!$A$1:$U$1,0),FALSE)</f>
        <v>2</v>
      </c>
      <c r="W1778" s="3">
        <f>VLOOKUP($F1778,Experiment!$A$2:$U$90,MATCH(Results!W$1,Experiment!$A$1:$U$1,0),FALSE)</f>
        <v>0.25</v>
      </c>
      <c r="X1778" s="3">
        <f>VLOOKUP($F1778,Experiment!$A$2:$U$90,MATCH(Results!X$1,Experiment!$A$1:$U$1,0),FALSE)</f>
        <v>0.75</v>
      </c>
      <c r="Y1778" s="2">
        <f>VLOOKUP($F1778,Experiment!$A$2:$U$90,MATCH(Results!Y$1,Experiment!$A$1:$U$1,0),FALSE)</f>
        <v>2</v>
      </c>
      <c r="Z1778" s="3">
        <f>VLOOKUP($F1778,Experiment!$A$2:$U$90,MATCH(Results!Z$1,Experiment!$A$1:$U$1,0),FALSE)</f>
        <v>0.5</v>
      </c>
      <c r="AA1778" s="3">
        <f>VLOOKUP($F1778,Experiment!$A$2:$U$90,MATCH(Results!AA$1,Experiment!$A$1:$U$1,0),FALSE)</f>
        <v>0.25</v>
      </c>
      <c r="AB1778" s="3">
        <f>VLOOKUP($F1778,Experiment!$A$2:$U$90,MATCH(Results!AB$1,Experiment!$A$1:$U$1,0),FALSE)</f>
        <v>0.625</v>
      </c>
      <c r="AC1778" s="3">
        <f>VLOOKUP($F1778,Experiment!$A$2:$U$90,MATCH(Results!AC$1,Experiment!$A$1:$U$1,0),FALSE)</f>
        <v>0.375</v>
      </c>
      <c r="AD1778" s="2">
        <f>VLOOKUP($F1778,Experiment!$A$2:$U$90,MATCH(Results!AD$1,Experiment!$A$1:$U$1,0),FALSE)</f>
        <v>-26.25</v>
      </c>
      <c r="AE1778" s="2">
        <f>VLOOKUP($F1778,Experiment!$A$2:$U$90,MATCH(Results!AE$1,Experiment!$A$1:$U$1,0),FALSE)</f>
        <v>6773.4375</v>
      </c>
      <c r="AF1778" s="2">
        <f>VLOOKUP($F1778,Experiment!$A$2:$U$90,MATCH(Results!AF$1,Experiment!$A$1:$U$1,0),FALSE)</f>
        <v>82.300896106907615</v>
      </c>
      <c r="AG1778" s="3">
        <f>VLOOKUP($F1778,Experiment!$A$2:$W$90,MATCH(Results!AG$1,Experiment!$A$1:$W$1,0),FALSE)</f>
        <v>0.82730419370997643</v>
      </c>
      <c r="AH1778" s="3">
        <f>VLOOKUP($F1778,Experiment!$A$2:$W$90,MATCH(Results!AH$1,Experiment!$A$1:$W$1,0),FALSE)</f>
        <v>0.38648875795104182</v>
      </c>
      <c r="AI1778" s="3">
        <f>VLOOKUP($F1778,Experiment!$A$2:$X$90,MATCH(Results!AI$1,Experiment!$A$1:$X$1,0),FALSE)</f>
        <v>0.61351124204895813</v>
      </c>
      <c r="AJ1778" s="2">
        <f>Table1[[#This Row],[Gain]]^Table1[[#This Row],[θ]]</f>
        <v>48.573729325843161</v>
      </c>
      <c r="AK1778" s="2">
        <f>-Table1[[#This Row],[λ]]*-Table1[[#This Row],[Loss]]^Table1[[#This Row],[θ]]</f>
        <v>118.6184794423265</v>
      </c>
      <c r="AL1778" s="2">
        <f>Table1[[#This Row],[v_n_w_g]]-Table1[[#This Row],[v_n_w_l]]</f>
        <v>-70.044750116483343</v>
      </c>
      <c r="AM1778" s="2">
        <f>IF(Table1[[#This Row],[diff_v]]&gt;=1,1,0)</f>
        <v>0</v>
      </c>
    </row>
    <row r="1779" spans="1:39" x14ac:dyDescent="0.3">
      <c r="A1779">
        <v>11</v>
      </c>
      <c r="B1779" t="s">
        <v>301</v>
      </c>
      <c r="C1779" s="22">
        <f>VLOOKUP(Table1[[#This Row],[Subject]],'Subject Profile'!$A$2:$E$8,4,FALSE)</f>
        <v>0.88613857459934653</v>
      </c>
      <c r="D1779" s="22">
        <f>VLOOKUP(Table1[[#This Row],[Subject]],'Subject Profile'!$A$2:$E$8,5,FALSE)</f>
        <v>-2.2000000000000002</v>
      </c>
      <c r="E1779" t="s">
        <v>108</v>
      </c>
      <c r="F1779" t="s">
        <v>98</v>
      </c>
      <c r="G1779" t="s">
        <v>5</v>
      </c>
      <c r="H1779">
        <f>IF(Table1[[#This Row],[decision]]="accept",1,0)</f>
        <v>0</v>
      </c>
      <c r="I1779">
        <v>0</v>
      </c>
      <c r="J1779">
        <v>70</v>
      </c>
      <c r="K1779">
        <v>1667791147</v>
      </c>
      <c r="L1779">
        <f>Table1[[#This Row],[time]]-K1778</f>
        <v>7</v>
      </c>
      <c r="M1779" t="str">
        <f>VLOOKUP($F1779,Experiment!$A$2:$U$90,MATCH(Results!M$1,Experiment!$A$1:$U$1,0)+1,FALSE)</f>
        <v>I</v>
      </c>
      <c r="N1779">
        <f>IF(Table1[[#This Row],[Impact]]="I",0,1)</f>
        <v>0</v>
      </c>
      <c r="O1779" s="2">
        <f>VLOOKUP($F1779,Experiment!$A$2:$U$90,MATCH(Results!O$1,Experiment!$A$1:$U$1,0),FALSE)</f>
        <v>-10</v>
      </c>
      <c r="P1779" s="3">
        <f>VLOOKUP($F1779,Experiment!$A$2:$U$90,MATCH(Results!P$1,Experiment!$A$1:$U$1,0),FALSE)</f>
        <v>0.5</v>
      </c>
      <c r="Q1779" s="2">
        <f>VLOOKUP($F1779,Experiment!$A$2:$U$90,MATCH(Results!Q$1,Experiment!$A$1:$U$1,0),FALSE)</f>
        <v>0</v>
      </c>
      <c r="R1779" s="3">
        <f>VLOOKUP($F1779,Experiment!$A$2:$U$90,MATCH(Results!R$1,Experiment!$A$1:$U$1,0),FALSE)</f>
        <v>0.5</v>
      </c>
      <c r="S1779" s="2">
        <f>VLOOKUP($F1779,Experiment!$A$2:$U$90,MATCH(Results!S$1,Experiment!$A$1:$U$1,0),FALSE)</f>
        <v>-5</v>
      </c>
      <c r="T1779" s="2">
        <f>VLOOKUP($F1779,Experiment!$A$2:$U$90,MATCH(Results!T$1,Experiment!$A$1:$U$1,0),FALSE)</f>
        <v>25</v>
      </c>
      <c r="U1779" s="2">
        <f>VLOOKUP($F1779,Experiment!$A$2:$U$90,MATCH(Results!U$1,Experiment!$A$1:$U$1,0),FALSE)</f>
        <v>5</v>
      </c>
      <c r="V1779" s="2">
        <f>VLOOKUP($F1779,Experiment!$A$2:$U$90,MATCH(Results!V$1,Experiment!$A$1:$U$1,0),FALSE)</f>
        <v>2</v>
      </c>
      <c r="W1779" s="3">
        <f>VLOOKUP($F1779,Experiment!$A$2:$U$90,MATCH(Results!W$1,Experiment!$A$1:$U$1,0),FALSE)</f>
        <v>0.25</v>
      </c>
      <c r="X1779" s="3">
        <f>VLOOKUP($F1779,Experiment!$A$2:$U$90,MATCH(Results!X$1,Experiment!$A$1:$U$1,0),FALSE)</f>
        <v>0.75</v>
      </c>
      <c r="Y1779" s="2">
        <f>VLOOKUP($F1779,Experiment!$A$2:$U$90,MATCH(Results!Y$1,Experiment!$A$1:$U$1,0),FALSE)</f>
        <v>2</v>
      </c>
      <c r="Z1779" s="3">
        <f>VLOOKUP($F1779,Experiment!$A$2:$U$90,MATCH(Results!Z$1,Experiment!$A$1:$U$1,0),FALSE)</f>
        <v>0.5</v>
      </c>
      <c r="AA1779" s="3">
        <f>VLOOKUP($F1779,Experiment!$A$2:$U$90,MATCH(Results!AA$1,Experiment!$A$1:$U$1,0),FALSE)</f>
        <v>0.25</v>
      </c>
      <c r="AB1779" s="3">
        <f>VLOOKUP($F1779,Experiment!$A$2:$U$90,MATCH(Results!AB$1,Experiment!$A$1:$U$1,0),FALSE)</f>
        <v>0.625</v>
      </c>
      <c r="AC1779" s="3">
        <f>VLOOKUP($F1779,Experiment!$A$2:$U$90,MATCH(Results!AC$1,Experiment!$A$1:$U$1,0),FALSE)</f>
        <v>0.375</v>
      </c>
      <c r="AD1779" s="2">
        <f>VLOOKUP($F1779,Experiment!$A$2:$U$90,MATCH(Results!AD$1,Experiment!$A$1:$U$1,0),FALSE)</f>
        <v>-6.25</v>
      </c>
      <c r="AE1779" s="2">
        <f>VLOOKUP($F1779,Experiment!$A$2:$U$90,MATCH(Results!AE$1,Experiment!$A$1:$U$1,0),FALSE)</f>
        <v>23.4375</v>
      </c>
      <c r="AF1779" s="2">
        <f>VLOOKUP($F1779,Experiment!$A$2:$U$90,MATCH(Results!AF$1,Experiment!$A$1:$U$1,0),FALSE)</f>
        <v>4.8412291827592711</v>
      </c>
      <c r="AG1779" s="3">
        <f>VLOOKUP($F1779,Experiment!$A$2:$W$90,MATCH(Results!AG$1,Experiment!$A$1:$W$1,0),FALSE)</f>
        <v>0.82730419370997643</v>
      </c>
      <c r="AH1779" s="3">
        <f>VLOOKUP($F1779,Experiment!$A$2:$W$90,MATCH(Results!AH$1,Experiment!$A$1:$W$1,0),FALSE)</f>
        <v>0.38648875795104182</v>
      </c>
      <c r="AI1779" s="3">
        <f>VLOOKUP($F1779,Experiment!$A$2:$X$90,MATCH(Results!AI$1,Experiment!$A$1:$X$1,0),FALSE)</f>
        <v>0.61351124204895813</v>
      </c>
      <c r="AJ1779" s="2">
        <f>Table1[[#This Row],[Gain]]^Table1[[#This Row],[θ]]</f>
        <v>0</v>
      </c>
      <c r="AK1779" s="2">
        <f>-Table1[[#This Row],[λ]]*-Table1[[#This Row],[Loss]]^Table1[[#This Row],[θ]]</f>
        <v>16.926269655599267</v>
      </c>
      <c r="AL1779" s="2">
        <f>Table1[[#This Row],[v_n_w_g]]-Table1[[#This Row],[v_n_w_l]]</f>
        <v>-16.926269655599267</v>
      </c>
      <c r="AM1779" s="2">
        <f>IF(Table1[[#This Row],[diff_v]]&gt;=1,1,0)</f>
        <v>0</v>
      </c>
    </row>
    <row r="1780" spans="1:39" x14ac:dyDescent="0.3">
      <c r="A1780">
        <v>12</v>
      </c>
      <c r="B1780" t="s">
        <v>301</v>
      </c>
      <c r="C1780" s="22">
        <f>VLOOKUP(Table1[[#This Row],[Subject]],'Subject Profile'!$A$2:$E$8,4,FALSE)</f>
        <v>0.88613857459934653</v>
      </c>
      <c r="D1780" s="22">
        <f>VLOOKUP(Table1[[#This Row],[Subject]],'Subject Profile'!$A$2:$E$8,5,FALSE)</f>
        <v>-2.2000000000000002</v>
      </c>
      <c r="E1780" t="s">
        <v>108</v>
      </c>
      <c r="F1780" t="s">
        <v>55</v>
      </c>
      <c r="G1780" t="s">
        <v>112</v>
      </c>
      <c r="H1780">
        <f>IF(Table1[[#This Row],[decision]]="accept",1,0)</f>
        <v>0</v>
      </c>
      <c r="I1780">
        <v>100</v>
      </c>
      <c r="J1780">
        <v>170</v>
      </c>
      <c r="K1780">
        <v>1667791161</v>
      </c>
      <c r="L1780">
        <f>Table1[[#This Row],[time]]-K1779</f>
        <v>14</v>
      </c>
      <c r="M1780" t="str">
        <f>VLOOKUP($F1780,Experiment!$A$2:$U$90,MATCH(Results!M$1,Experiment!$A$1:$U$1,0)+1,FALSE)</f>
        <v>R</v>
      </c>
      <c r="N1780">
        <f>IF(Table1[[#This Row],[Impact]]="I",0,1)</f>
        <v>1</v>
      </c>
      <c r="O1780" s="2">
        <f>VLOOKUP($F1780,Experiment!$A$2:$U$90,MATCH(Results!O$1,Experiment!$A$1:$U$1,0),FALSE)</f>
        <v>0</v>
      </c>
      <c r="P1780" s="3">
        <f>VLOOKUP($F1780,Experiment!$A$2:$U$90,MATCH(Results!P$1,Experiment!$A$1:$U$1,0),FALSE)</f>
        <v>0</v>
      </c>
      <c r="Q1780" s="2">
        <f>VLOOKUP($F1780,Experiment!$A$2:$U$90,MATCH(Results!Q$1,Experiment!$A$1:$U$1,0),FALSE)</f>
        <v>0</v>
      </c>
      <c r="R1780" s="3">
        <f>VLOOKUP($F1780,Experiment!$A$2:$U$90,MATCH(Results!R$1,Experiment!$A$1:$U$1,0),FALSE)</f>
        <v>0</v>
      </c>
      <c r="S1780" s="2">
        <f>VLOOKUP($F1780,Experiment!$A$2:$U$90,MATCH(Results!S$1,Experiment!$A$1:$U$1,0),FALSE)</f>
        <v>0</v>
      </c>
      <c r="T1780" s="2">
        <f>VLOOKUP($F1780,Experiment!$A$2:$U$90,MATCH(Results!T$1,Experiment!$A$1:$U$1,0),FALSE)</f>
        <v>0</v>
      </c>
      <c r="U1780" s="2">
        <f>VLOOKUP($F1780,Experiment!$A$2:$U$90,MATCH(Results!U$1,Experiment!$A$1:$U$1,0),FALSE)</f>
        <v>0</v>
      </c>
      <c r="V1780" s="2">
        <f>VLOOKUP($F1780,Experiment!$A$2:$U$90,MATCH(Results!V$1,Experiment!$A$1:$U$1,0),FALSE)</f>
        <v>0</v>
      </c>
      <c r="W1780" s="3">
        <f>VLOOKUP($F1780,Experiment!$A$2:$U$90,MATCH(Results!W$1,Experiment!$A$1:$U$1,0),FALSE)</f>
        <v>0</v>
      </c>
      <c r="X1780" s="3">
        <f>VLOOKUP($F1780,Experiment!$A$2:$U$90,MATCH(Results!X$1,Experiment!$A$1:$U$1,0),FALSE)</f>
        <v>0</v>
      </c>
      <c r="Y1780" s="2">
        <f>VLOOKUP($F1780,Experiment!$A$2:$U$90,MATCH(Results!Y$1,Experiment!$A$1:$U$1,0),FALSE)</f>
        <v>0</v>
      </c>
      <c r="Z1780" s="3">
        <f>VLOOKUP($F1780,Experiment!$A$2:$U$90,MATCH(Results!Z$1,Experiment!$A$1:$U$1,0),FALSE)</f>
        <v>0</v>
      </c>
      <c r="AA1780" s="3">
        <f>VLOOKUP($F1780,Experiment!$A$2:$U$90,MATCH(Results!AA$1,Experiment!$A$1:$U$1,0),FALSE)</f>
        <v>0</v>
      </c>
      <c r="AB1780" s="3">
        <f>VLOOKUP($F1780,Experiment!$A$2:$U$90,MATCH(Results!AB$1,Experiment!$A$1:$U$1,0),FALSE)</f>
        <v>0</v>
      </c>
      <c r="AC1780" s="3">
        <f>VLOOKUP($F1780,Experiment!$A$2:$U$90,MATCH(Results!AC$1,Experiment!$A$1:$U$1,0),FALSE)</f>
        <v>0</v>
      </c>
      <c r="AD1780" s="2">
        <f>VLOOKUP($F1780,Experiment!$A$2:$U$90,MATCH(Results!AD$1,Experiment!$A$1:$U$1,0),FALSE)</f>
        <v>0</v>
      </c>
      <c r="AE1780" s="2">
        <f>VLOOKUP($F1780,Experiment!$A$2:$U$90,MATCH(Results!AE$1,Experiment!$A$1:$U$1,0),FALSE)</f>
        <v>0</v>
      </c>
      <c r="AF1780" s="2">
        <f>VLOOKUP($F1780,Experiment!$A$2:$U$90,MATCH(Results!AF$1,Experiment!$A$1:$U$1,0),FALSE)</f>
        <v>0</v>
      </c>
      <c r="AG1780" s="3">
        <f>VLOOKUP($F1780,Experiment!$A$2:$W$90,MATCH(Results!AG$1,Experiment!$A$1:$W$1,0),FALSE)</f>
        <v>0</v>
      </c>
      <c r="AH1780" s="3">
        <f>VLOOKUP($F1780,Experiment!$A$2:$W$90,MATCH(Results!AH$1,Experiment!$A$1:$W$1,0),FALSE)</f>
        <v>0</v>
      </c>
      <c r="AI1780" s="3">
        <f>VLOOKUP($F1780,Experiment!$A$2:$X$90,MATCH(Results!AI$1,Experiment!$A$1:$X$1,0),FALSE)</f>
        <v>0</v>
      </c>
      <c r="AJ1780" s="2">
        <f>Table1[[#This Row],[Gain]]^Table1[[#This Row],[θ]]</f>
        <v>0</v>
      </c>
      <c r="AK1780" s="2">
        <f>-Table1[[#This Row],[λ]]*-Table1[[#This Row],[Loss]]^Table1[[#This Row],[θ]]</f>
        <v>0</v>
      </c>
      <c r="AL1780" s="2">
        <f>Table1[[#This Row],[v_n_w_g]]-Table1[[#This Row],[v_n_w_l]]</f>
        <v>0</v>
      </c>
      <c r="AM1780" s="2">
        <f>IF(Table1[[#This Row],[diff_v]]&gt;=1,1,0)</f>
        <v>0</v>
      </c>
    </row>
    <row r="1781" spans="1:39" x14ac:dyDescent="0.3">
      <c r="A1781">
        <v>13</v>
      </c>
      <c r="B1781" t="s">
        <v>301</v>
      </c>
      <c r="C1781" s="22">
        <f>VLOOKUP(Table1[[#This Row],[Subject]],'Subject Profile'!$A$2:$E$8,4,FALSE)</f>
        <v>0.88613857459934653</v>
      </c>
      <c r="D1781" s="22">
        <f>VLOOKUP(Table1[[#This Row],[Subject]],'Subject Profile'!$A$2:$E$8,5,FALSE)</f>
        <v>-2.2000000000000002</v>
      </c>
      <c r="E1781" t="s">
        <v>108</v>
      </c>
      <c r="F1781" t="s">
        <v>67</v>
      </c>
      <c r="G1781" t="s">
        <v>5</v>
      </c>
      <c r="H1781">
        <f>IF(Table1[[#This Row],[decision]]="accept",1,0)</f>
        <v>0</v>
      </c>
      <c r="I1781">
        <v>0</v>
      </c>
      <c r="J1781">
        <v>70</v>
      </c>
      <c r="K1781">
        <v>1667791170</v>
      </c>
      <c r="L1781">
        <f>Table1[[#This Row],[time]]-K1780</f>
        <v>9</v>
      </c>
      <c r="M1781" t="str">
        <f>VLOOKUP($F1781,Experiment!$A$2:$U$90,MATCH(Results!M$1,Experiment!$A$1:$U$1,0)+1,FALSE)</f>
        <v>I</v>
      </c>
      <c r="N1781">
        <f>IF(Table1[[#This Row],[Impact]]="I",0,1)</f>
        <v>0</v>
      </c>
      <c r="O1781" s="2">
        <f>VLOOKUP($F1781,Experiment!$A$2:$U$90,MATCH(Results!O$1,Experiment!$A$1:$U$1,0),FALSE)</f>
        <v>-10</v>
      </c>
      <c r="P1781" s="3">
        <f>VLOOKUP($F1781,Experiment!$A$2:$U$90,MATCH(Results!P$1,Experiment!$A$1:$U$1,0),FALSE)</f>
        <v>0.5</v>
      </c>
      <c r="Q1781" s="2">
        <f>VLOOKUP($F1781,Experiment!$A$2:$U$90,MATCH(Results!Q$1,Experiment!$A$1:$U$1,0),FALSE)</f>
        <v>20</v>
      </c>
      <c r="R1781" s="3">
        <f>VLOOKUP($F1781,Experiment!$A$2:$U$90,MATCH(Results!R$1,Experiment!$A$1:$U$1,0),FALSE)</f>
        <v>0.5</v>
      </c>
      <c r="S1781" s="2">
        <f>VLOOKUP($F1781,Experiment!$A$2:$U$90,MATCH(Results!S$1,Experiment!$A$1:$U$1,0),FALSE)</f>
        <v>5</v>
      </c>
      <c r="T1781" s="2">
        <f>VLOOKUP($F1781,Experiment!$A$2:$U$90,MATCH(Results!T$1,Experiment!$A$1:$U$1,0),FALSE)</f>
        <v>225</v>
      </c>
      <c r="U1781" s="2">
        <f>VLOOKUP($F1781,Experiment!$A$2:$U$90,MATCH(Results!U$1,Experiment!$A$1:$U$1,0),FALSE)</f>
        <v>15</v>
      </c>
      <c r="V1781" s="2">
        <f>VLOOKUP($F1781,Experiment!$A$2:$U$90,MATCH(Results!V$1,Experiment!$A$1:$U$1,0),FALSE)</f>
        <v>4</v>
      </c>
      <c r="W1781" s="3">
        <f>VLOOKUP($F1781,Experiment!$A$2:$U$90,MATCH(Results!W$1,Experiment!$A$1:$U$1,0),FALSE)</f>
        <v>0.25</v>
      </c>
      <c r="X1781" s="3">
        <f>VLOOKUP($F1781,Experiment!$A$2:$U$90,MATCH(Results!X$1,Experiment!$A$1:$U$1,0),FALSE)</f>
        <v>0.75</v>
      </c>
      <c r="Y1781" s="2">
        <f>VLOOKUP($F1781,Experiment!$A$2:$U$90,MATCH(Results!Y$1,Experiment!$A$1:$U$1,0),FALSE)</f>
        <v>2</v>
      </c>
      <c r="Z1781" s="3">
        <f>VLOOKUP($F1781,Experiment!$A$2:$U$90,MATCH(Results!Z$1,Experiment!$A$1:$U$1,0),FALSE)</f>
        <v>0.5</v>
      </c>
      <c r="AA1781" s="3">
        <f>VLOOKUP($F1781,Experiment!$A$2:$U$90,MATCH(Results!AA$1,Experiment!$A$1:$U$1,0),FALSE)</f>
        <v>0.25</v>
      </c>
      <c r="AB1781" s="3">
        <f>VLOOKUP($F1781,Experiment!$A$2:$U$90,MATCH(Results!AB$1,Experiment!$A$1:$U$1,0),FALSE)</f>
        <v>0.625</v>
      </c>
      <c r="AC1781" s="3">
        <f>VLOOKUP($F1781,Experiment!$A$2:$U$90,MATCH(Results!AC$1,Experiment!$A$1:$U$1,0),FALSE)</f>
        <v>0.375</v>
      </c>
      <c r="AD1781" s="2">
        <f>VLOOKUP($F1781,Experiment!$A$2:$U$90,MATCH(Results!AD$1,Experiment!$A$1:$U$1,0),FALSE)</f>
        <v>1.25</v>
      </c>
      <c r="AE1781" s="2">
        <f>VLOOKUP($F1781,Experiment!$A$2:$U$90,MATCH(Results!AE$1,Experiment!$A$1:$U$1,0),FALSE)</f>
        <v>210.9375</v>
      </c>
      <c r="AF1781" s="2">
        <f>VLOOKUP($F1781,Experiment!$A$2:$U$90,MATCH(Results!AF$1,Experiment!$A$1:$U$1,0),FALSE)</f>
        <v>14.523687548277813</v>
      </c>
      <c r="AG1781" s="3">
        <f>VLOOKUP($F1781,Experiment!$A$2:$W$90,MATCH(Results!AG$1,Experiment!$A$1:$W$1,0),FALSE)</f>
        <v>0.82730419370997643</v>
      </c>
      <c r="AH1781" s="3">
        <f>VLOOKUP($F1781,Experiment!$A$2:$W$90,MATCH(Results!AH$1,Experiment!$A$1:$W$1,0),FALSE)</f>
        <v>0.38648875795104182</v>
      </c>
      <c r="AI1781" s="3">
        <f>VLOOKUP($F1781,Experiment!$A$2:$X$90,MATCH(Results!AI$1,Experiment!$A$1:$X$1,0),FALSE)</f>
        <v>0.61351124204895813</v>
      </c>
      <c r="AJ1781" s="2">
        <f>Table1[[#This Row],[Gain]]^Table1[[#This Row],[θ]]</f>
        <v>14.219779625740344</v>
      </c>
      <c r="AK1781" s="2">
        <f>-Table1[[#This Row],[λ]]*-Table1[[#This Row],[Loss]]^Table1[[#This Row],[θ]]</f>
        <v>16.926269655599267</v>
      </c>
      <c r="AL1781" s="2">
        <f>Table1[[#This Row],[v_n_w_g]]-Table1[[#This Row],[v_n_w_l]]</f>
        <v>-2.706490029858923</v>
      </c>
      <c r="AM1781" s="2">
        <f>IF(Table1[[#This Row],[diff_v]]&gt;=1,1,0)</f>
        <v>0</v>
      </c>
    </row>
    <row r="1782" spans="1:39" x14ac:dyDescent="0.3">
      <c r="A1782">
        <v>14</v>
      </c>
      <c r="B1782" t="s">
        <v>301</v>
      </c>
      <c r="C1782" s="22">
        <f>VLOOKUP(Table1[[#This Row],[Subject]],'Subject Profile'!$A$2:$E$8,4,FALSE)</f>
        <v>0.88613857459934653</v>
      </c>
      <c r="D1782" s="22">
        <f>VLOOKUP(Table1[[#This Row],[Subject]],'Subject Profile'!$A$2:$E$8,5,FALSE)</f>
        <v>-2.2000000000000002</v>
      </c>
      <c r="E1782" t="s">
        <v>108</v>
      </c>
      <c r="F1782" t="s">
        <v>51</v>
      </c>
      <c r="G1782" t="s">
        <v>5</v>
      </c>
      <c r="H1782">
        <f>IF(Table1[[#This Row],[decision]]="accept",1,0)</f>
        <v>0</v>
      </c>
      <c r="I1782">
        <v>0</v>
      </c>
      <c r="J1782">
        <v>70</v>
      </c>
      <c r="K1782">
        <v>1667791174</v>
      </c>
      <c r="L1782">
        <f>Table1[[#This Row],[time]]-K1781</f>
        <v>4</v>
      </c>
      <c r="M1782" t="str">
        <f>VLOOKUP($F1782,Experiment!$A$2:$U$90,MATCH(Results!M$1,Experiment!$A$1:$U$1,0)+1,FALSE)</f>
        <v>I</v>
      </c>
      <c r="N1782">
        <f>IF(Table1[[#This Row],[Impact]]="I",0,1)</f>
        <v>0</v>
      </c>
      <c r="O1782" s="2">
        <f>VLOOKUP($F1782,Experiment!$A$2:$U$90,MATCH(Results!O$1,Experiment!$A$1:$U$1,0),FALSE)</f>
        <v>-90</v>
      </c>
      <c r="P1782" s="3">
        <f>VLOOKUP($F1782,Experiment!$A$2:$U$90,MATCH(Results!P$1,Experiment!$A$1:$U$1,0),FALSE)</f>
        <v>0.5</v>
      </c>
      <c r="Q1782" s="2">
        <f>VLOOKUP($F1782,Experiment!$A$2:$U$90,MATCH(Results!Q$1,Experiment!$A$1:$U$1,0),FALSE)</f>
        <v>80</v>
      </c>
      <c r="R1782" s="3">
        <f>VLOOKUP($F1782,Experiment!$A$2:$U$90,MATCH(Results!R$1,Experiment!$A$1:$U$1,0),FALSE)</f>
        <v>0.5</v>
      </c>
      <c r="S1782" s="2">
        <f>VLOOKUP($F1782,Experiment!$A$2:$U$90,MATCH(Results!S$1,Experiment!$A$1:$U$1,0),FALSE)</f>
        <v>-5</v>
      </c>
      <c r="T1782" s="2">
        <f>VLOOKUP($F1782,Experiment!$A$2:$U$90,MATCH(Results!T$1,Experiment!$A$1:$U$1,0),FALSE)</f>
        <v>7225</v>
      </c>
      <c r="U1782" s="2">
        <f>VLOOKUP($F1782,Experiment!$A$2:$U$90,MATCH(Results!U$1,Experiment!$A$1:$U$1,0),FALSE)</f>
        <v>85</v>
      </c>
      <c r="V1782" s="2">
        <f>VLOOKUP($F1782,Experiment!$A$2:$U$90,MATCH(Results!V$1,Experiment!$A$1:$U$1,0),FALSE)</f>
        <v>4</v>
      </c>
      <c r="W1782" s="3">
        <f>VLOOKUP($F1782,Experiment!$A$2:$U$90,MATCH(Results!W$1,Experiment!$A$1:$U$1,0),FALSE)</f>
        <v>0.25</v>
      </c>
      <c r="X1782" s="3">
        <f>VLOOKUP($F1782,Experiment!$A$2:$U$90,MATCH(Results!X$1,Experiment!$A$1:$U$1,0),FALSE)</f>
        <v>0.75</v>
      </c>
      <c r="Y1782" s="2">
        <f>VLOOKUP($F1782,Experiment!$A$2:$U$90,MATCH(Results!Y$1,Experiment!$A$1:$U$1,0),FALSE)</f>
        <v>1</v>
      </c>
      <c r="Z1782" s="3">
        <f>VLOOKUP($F1782,Experiment!$A$2:$U$90,MATCH(Results!Z$1,Experiment!$A$1:$U$1,0),FALSE)</f>
        <v>0.25</v>
      </c>
      <c r="AA1782" s="3">
        <f>VLOOKUP($F1782,Experiment!$A$2:$U$90,MATCH(Results!AA$1,Experiment!$A$1:$U$1,0),FALSE)</f>
        <v>0.5</v>
      </c>
      <c r="AB1782" s="3">
        <f>VLOOKUP($F1782,Experiment!$A$2:$U$90,MATCH(Results!AB$1,Experiment!$A$1:$U$1,0),FALSE)</f>
        <v>0.375</v>
      </c>
      <c r="AC1782" s="3">
        <f>VLOOKUP($F1782,Experiment!$A$2:$U$90,MATCH(Results!AC$1,Experiment!$A$1:$U$1,0),FALSE)</f>
        <v>0.625</v>
      </c>
      <c r="AD1782" s="2">
        <f>VLOOKUP($F1782,Experiment!$A$2:$U$90,MATCH(Results!AD$1,Experiment!$A$1:$U$1,0),FALSE)</f>
        <v>16.25</v>
      </c>
      <c r="AE1782" s="2">
        <f>VLOOKUP($F1782,Experiment!$A$2:$U$90,MATCH(Results!AE$1,Experiment!$A$1:$U$1,0),FALSE)</f>
        <v>6773.4375</v>
      </c>
      <c r="AF1782" s="2">
        <f>VLOOKUP($F1782,Experiment!$A$2:$U$90,MATCH(Results!AF$1,Experiment!$A$1:$U$1,0),FALSE)</f>
        <v>82.300896106907615</v>
      </c>
      <c r="AG1782" s="3">
        <f>VLOOKUP($F1782,Experiment!$A$2:$W$90,MATCH(Results!AG$1,Experiment!$A$1:$W$1,0),FALSE)</f>
        <v>1</v>
      </c>
      <c r="AH1782" s="3">
        <f>VLOOKUP($F1782,Experiment!$A$2:$W$90,MATCH(Results!AH$1,Experiment!$A$1:$W$1,0),FALSE)</f>
        <v>0.625</v>
      </c>
      <c r="AI1782" s="3">
        <f>VLOOKUP($F1782,Experiment!$A$2:$X$90,MATCH(Results!AI$1,Experiment!$A$1:$X$1,0),FALSE)</f>
        <v>0.375</v>
      </c>
      <c r="AJ1782" s="2">
        <f>Table1[[#This Row],[Gain]]^Table1[[#This Row],[θ]]</f>
        <v>48.573729325843161</v>
      </c>
      <c r="AK1782" s="2">
        <f>-Table1[[#This Row],[λ]]*-Table1[[#This Row],[Loss]]^Table1[[#This Row],[θ]]</f>
        <v>118.6184794423265</v>
      </c>
      <c r="AL1782" s="2">
        <f>Table1[[#This Row],[v_n_w_g]]-Table1[[#This Row],[v_n_w_l]]</f>
        <v>-70.044750116483343</v>
      </c>
      <c r="AM1782" s="2">
        <f>IF(Table1[[#This Row],[diff_v]]&gt;=1,1,0)</f>
        <v>0</v>
      </c>
    </row>
    <row r="1783" spans="1:39" x14ac:dyDescent="0.3">
      <c r="A1783">
        <v>15</v>
      </c>
      <c r="B1783" t="s">
        <v>301</v>
      </c>
      <c r="C1783" s="22">
        <f>VLOOKUP(Table1[[#This Row],[Subject]],'Subject Profile'!$A$2:$E$8,4,FALSE)</f>
        <v>0.88613857459934653</v>
      </c>
      <c r="D1783" s="22">
        <f>VLOOKUP(Table1[[#This Row],[Subject]],'Subject Profile'!$A$2:$E$8,5,FALSE)</f>
        <v>-2.2000000000000002</v>
      </c>
      <c r="E1783" t="s">
        <v>108</v>
      </c>
      <c r="F1783" t="s">
        <v>80</v>
      </c>
      <c r="G1783" t="s">
        <v>5</v>
      </c>
      <c r="H1783">
        <f>IF(Table1[[#This Row],[decision]]="accept",1,0)</f>
        <v>0</v>
      </c>
      <c r="I1783">
        <v>0</v>
      </c>
      <c r="J1783">
        <v>70</v>
      </c>
      <c r="K1783">
        <v>1667791178</v>
      </c>
      <c r="L1783">
        <f>Table1[[#This Row],[time]]-K1782</f>
        <v>4</v>
      </c>
      <c r="M1783" t="str">
        <f>VLOOKUP($F1783,Experiment!$A$2:$U$90,MATCH(Results!M$1,Experiment!$A$1:$U$1,0)+1,FALSE)</f>
        <v>G</v>
      </c>
      <c r="N1783">
        <f>IF(Table1[[#This Row],[Impact]]="I",0,1)</f>
        <v>1</v>
      </c>
      <c r="O1783" s="2">
        <f>VLOOKUP($F1783,Experiment!$A$2:$U$90,MATCH(Results!O$1,Experiment!$A$1:$U$1,0),FALSE)</f>
        <v>-90</v>
      </c>
      <c r="P1783" s="3">
        <f>VLOOKUP($F1783,Experiment!$A$2:$U$90,MATCH(Results!P$1,Experiment!$A$1:$U$1,0),FALSE)</f>
        <v>0.5</v>
      </c>
      <c r="Q1783" s="2">
        <f>VLOOKUP($F1783,Experiment!$A$2:$U$90,MATCH(Results!Q$1,Experiment!$A$1:$U$1,0),FALSE)</f>
        <v>80</v>
      </c>
      <c r="R1783" s="3">
        <f>VLOOKUP($F1783,Experiment!$A$2:$U$90,MATCH(Results!R$1,Experiment!$A$1:$U$1,0),FALSE)</f>
        <v>0.5</v>
      </c>
      <c r="S1783" s="2">
        <f>VLOOKUP($F1783,Experiment!$A$2:$U$90,MATCH(Results!S$1,Experiment!$A$1:$U$1,0),FALSE)</f>
        <v>-5</v>
      </c>
      <c r="T1783" s="2">
        <f>VLOOKUP($F1783,Experiment!$A$2:$U$90,MATCH(Results!T$1,Experiment!$A$1:$U$1,0),FALSE)</f>
        <v>7225</v>
      </c>
      <c r="U1783" s="2">
        <f>VLOOKUP($F1783,Experiment!$A$2:$U$90,MATCH(Results!U$1,Experiment!$A$1:$U$1,0),FALSE)</f>
        <v>85</v>
      </c>
      <c r="V1783" s="2">
        <f>VLOOKUP($F1783,Experiment!$A$2:$U$90,MATCH(Results!V$1,Experiment!$A$1:$U$1,0),FALSE)</f>
        <v>4</v>
      </c>
      <c r="W1783" s="3">
        <f>VLOOKUP($F1783,Experiment!$A$2:$U$90,MATCH(Results!W$1,Experiment!$A$1:$U$1,0),FALSE)</f>
        <v>0.25</v>
      </c>
      <c r="X1783" s="3">
        <f>VLOOKUP($F1783,Experiment!$A$2:$U$90,MATCH(Results!X$1,Experiment!$A$1:$U$1,0),FALSE)</f>
        <v>0.75</v>
      </c>
      <c r="Y1783" s="2">
        <f>VLOOKUP($F1783,Experiment!$A$2:$U$90,MATCH(Results!Y$1,Experiment!$A$1:$U$1,0),FALSE)</f>
        <v>1</v>
      </c>
      <c r="Z1783" s="3">
        <f>VLOOKUP($F1783,Experiment!$A$2:$U$90,MATCH(Results!Z$1,Experiment!$A$1:$U$1,0),FALSE)</f>
        <v>0.25</v>
      </c>
      <c r="AA1783" s="3">
        <f>VLOOKUP($F1783,Experiment!$A$2:$U$90,MATCH(Results!AA$1,Experiment!$A$1:$U$1,0),FALSE)</f>
        <v>0.5</v>
      </c>
      <c r="AB1783" s="3">
        <f>VLOOKUP($F1783,Experiment!$A$2:$U$90,MATCH(Results!AB$1,Experiment!$A$1:$U$1,0),FALSE)</f>
        <v>0.375</v>
      </c>
      <c r="AC1783" s="3">
        <f>VLOOKUP($F1783,Experiment!$A$2:$U$90,MATCH(Results!AC$1,Experiment!$A$1:$U$1,0),FALSE)</f>
        <v>0.625</v>
      </c>
      <c r="AD1783" s="2">
        <f>VLOOKUP($F1783,Experiment!$A$2:$U$90,MATCH(Results!AD$1,Experiment!$A$1:$U$1,0),FALSE)</f>
        <v>16.25</v>
      </c>
      <c r="AE1783" s="2">
        <f>VLOOKUP($F1783,Experiment!$A$2:$U$90,MATCH(Results!AE$1,Experiment!$A$1:$U$1,0),FALSE)</f>
        <v>6773.4375</v>
      </c>
      <c r="AF1783" s="2">
        <f>VLOOKUP($F1783,Experiment!$A$2:$U$90,MATCH(Results!AF$1,Experiment!$A$1:$U$1,0),FALSE)</f>
        <v>82.300896106907615</v>
      </c>
      <c r="AG1783" s="3">
        <f>VLOOKUP($F1783,Experiment!$A$2:$W$90,MATCH(Results!AG$1,Experiment!$A$1:$W$1,0),FALSE)</f>
        <v>1</v>
      </c>
      <c r="AH1783" s="3">
        <f>VLOOKUP($F1783,Experiment!$A$2:$W$90,MATCH(Results!AH$1,Experiment!$A$1:$W$1,0),FALSE)</f>
        <v>0.625</v>
      </c>
      <c r="AI1783" s="3">
        <f>VLOOKUP($F1783,Experiment!$A$2:$X$90,MATCH(Results!AI$1,Experiment!$A$1:$X$1,0),FALSE)</f>
        <v>0.375</v>
      </c>
      <c r="AJ1783" s="2">
        <f>Table1[[#This Row],[Gain]]^Table1[[#This Row],[θ]]</f>
        <v>48.573729325843161</v>
      </c>
      <c r="AK1783" s="2">
        <f>-Table1[[#This Row],[λ]]*-Table1[[#This Row],[Loss]]^Table1[[#This Row],[θ]]</f>
        <v>118.6184794423265</v>
      </c>
      <c r="AL1783" s="2">
        <f>Table1[[#This Row],[v_n_w_g]]-Table1[[#This Row],[v_n_w_l]]</f>
        <v>-70.044750116483343</v>
      </c>
      <c r="AM1783" s="2">
        <f>IF(Table1[[#This Row],[diff_v]]&gt;=1,1,0)</f>
        <v>0</v>
      </c>
    </row>
    <row r="1784" spans="1:39" x14ac:dyDescent="0.3">
      <c r="A1784">
        <v>16</v>
      </c>
      <c r="B1784" t="s">
        <v>301</v>
      </c>
      <c r="C1784" s="22">
        <f>VLOOKUP(Table1[[#This Row],[Subject]],'Subject Profile'!$A$2:$E$8,4,FALSE)</f>
        <v>0.88613857459934653</v>
      </c>
      <c r="D1784" s="22">
        <f>VLOOKUP(Table1[[#This Row],[Subject]],'Subject Profile'!$A$2:$E$8,5,FALSE)</f>
        <v>-2.2000000000000002</v>
      </c>
      <c r="E1784" t="s">
        <v>108</v>
      </c>
      <c r="F1784" t="s">
        <v>79</v>
      </c>
      <c r="G1784" t="s">
        <v>5</v>
      </c>
      <c r="H1784">
        <f>IF(Table1[[#This Row],[decision]]="accept",1,0)</f>
        <v>0</v>
      </c>
      <c r="I1784">
        <v>0</v>
      </c>
      <c r="J1784">
        <v>70</v>
      </c>
      <c r="K1784">
        <v>1667791181</v>
      </c>
      <c r="L1784">
        <f>Table1[[#This Row],[time]]-K1783</f>
        <v>3</v>
      </c>
      <c r="M1784" t="str">
        <f>VLOOKUP($F1784,Experiment!$A$2:$U$90,MATCH(Results!M$1,Experiment!$A$1:$U$1,0)+1,FALSE)</f>
        <v>I</v>
      </c>
      <c r="N1784">
        <f>IF(Table1[[#This Row],[Impact]]="I",0,1)</f>
        <v>0</v>
      </c>
      <c r="O1784" s="2">
        <f>VLOOKUP($F1784,Experiment!$A$2:$U$90,MATCH(Results!O$1,Experiment!$A$1:$U$1,0),FALSE)</f>
        <v>-10</v>
      </c>
      <c r="P1784" s="3">
        <f>VLOOKUP($F1784,Experiment!$A$2:$U$90,MATCH(Results!P$1,Experiment!$A$1:$U$1,0),FALSE)</f>
        <v>0.5</v>
      </c>
      <c r="Q1784" s="2">
        <f>VLOOKUP($F1784,Experiment!$A$2:$U$90,MATCH(Results!Q$1,Experiment!$A$1:$U$1,0),FALSE)</f>
        <v>0</v>
      </c>
      <c r="R1784" s="3">
        <f>VLOOKUP($F1784,Experiment!$A$2:$U$90,MATCH(Results!R$1,Experiment!$A$1:$U$1,0),FALSE)</f>
        <v>0.5</v>
      </c>
      <c r="S1784" s="2">
        <f>VLOOKUP($F1784,Experiment!$A$2:$U$90,MATCH(Results!S$1,Experiment!$A$1:$U$1,0),FALSE)</f>
        <v>-5</v>
      </c>
      <c r="T1784" s="2">
        <f>VLOOKUP($F1784,Experiment!$A$2:$U$90,MATCH(Results!T$1,Experiment!$A$1:$U$1,0),FALSE)</f>
        <v>25</v>
      </c>
      <c r="U1784" s="2">
        <f>VLOOKUP($F1784,Experiment!$A$2:$U$90,MATCH(Results!U$1,Experiment!$A$1:$U$1,0),FALSE)</f>
        <v>5</v>
      </c>
      <c r="V1784" s="2">
        <f>VLOOKUP($F1784,Experiment!$A$2:$U$90,MATCH(Results!V$1,Experiment!$A$1:$U$1,0),FALSE)</f>
        <v>4</v>
      </c>
      <c r="W1784" s="3">
        <f>VLOOKUP($F1784,Experiment!$A$2:$U$90,MATCH(Results!W$1,Experiment!$A$1:$U$1,0),FALSE)</f>
        <v>0.25</v>
      </c>
      <c r="X1784" s="3">
        <f>VLOOKUP($F1784,Experiment!$A$2:$U$90,MATCH(Results!X$1,Experiment!$A$1:$U$1,0),FALSE)</f>
        <v>0.75</v>
      </c>
      <c r="Y1784" s="2">
        <f>VLOOKUP($F1784,Experiment!$A$2:$U$90,MATCH(Results!Y$1,Experiment!$A$1:$U$1,0),FALSE)</f>
        <v>2</v>
      </c>
      <c r="Z1784" s="3">
        <f>VLOOKUP($F1784,Experiment!$A$2:$U$90,MATCH(Results!Z$1,Experiment!$A$1:$U$1,0),FALSE)</f>
        <v>0.5</v>
      </c>
      <c r="AA1784" s="3">
        <f>VLOOKUP($F1784,Experiment!$A$2:$U$90,MATCH(Results!AA$1,Experiment!$A$1:$U$1,0),FALSE)</f>
        <v>0.25</v>
      </c>
      <c r="AB1784" s="3">
        <f>VLOOKUP($F1784,Experiment!$A$2:$U$90,MATCH(Results!AB$1,Experiment!$A$1:$U$1,0),FALSE)</f>
        <v>0.625</v>
      </c>
      <c r="AC1784" s="3">
        <f>VLOOKUP($F1784,Experiment!$A$2:$U$90,MATCH(Results!AC$1,Experiment!$A$1:$U$1,0),FALSE)</f>
        <v>0.375</v>
      </c>
      <c r="AD1784" s="2">
        <f>VLOOKUP($F1784,Experiment!$A$2:$U$90,MATCH(Results!AD$1,Experiment!$A$1:$U$1,0),FALSE)</f>
        <v>-6.25</v>
      </c>
      <c r="AE1784" s="2">
        <f>VLOOKUP($F1784,Experiment!$A$2:$U$90,MATCH(Results!AE$1,Experiment!$A$1:$U$1,0),FALSE)</f>
        <v>23.4375</v>
      </c>
      <c r="AF1784" s="2">
        <f>VLOOKUP($F1784,Experiment!$A$2:$U$90,MATCH(Results!AF$1,Experiment!$A$1:$U$1,0),FALSE)</f>
        <v>4.8412291827592711</v>
      </c>
      <c r="AG1784" s="3">
        <f>VLOOKUP($F1784,Experiment!$A$2:$W$90,MATCH(Results!AG$1,Experiment!$A$1:$W$1,0),FALSE)</f>
        <v>0.82730419370997643</v>
      </c>
      <c r="AH1784" s="3">
        <f>VLOOKUP($F1784,Experiment!$A$2:$W$90,MATCH(Results!AH$1,Experiment!$A$1:$W$1,0),FALSE)</f>
        <v>0.38648875795104182</v>
      </c>
      <c r="AI1784" s="3">
        <f>VLOOKUP($F1784,Experiment!$A$2:$X$90,MATCH(Results!AI$1,Experiment!$A$1:$X$1,0),FALSE)</f>
        <v>0.61351124204895813</v>
      </c>
      <c r="AJ1784" s="2">
        <f>Table1[[#This Row],[Gain]]^Table1[[#This Row],[θ]]</f>
        <v>0</v>
      </c>
      <c r="AK1784" s="2">
        <f>-Table1[[#This Row],[λ]]*-Table1[[#This Row],[Loss]]^Table1[[#This Row],[θ]]</f>
        <v>16.926269655599267</v>
      </c>
      <c r="AL1784" s="2">
        <f>Table1[[#This Row],[v_n_w_g]]-Table1[[#This Row],[v_n_w_l]]</f>
        <v>-16.926269655599267</v>
      </c>
      <c r="AM1784" s="2">
        <f>IF(Table1[[#This Row],[diff_v]]&gt;=1,1,0)</f>
        <v>0</v>
      </c>
    </row>
    <row r="1785" spans="1:39" x14ac:dyDescent="0.3">
      <c r="A1785">
        <v>17</v>
      </c>
      <c r="B1785" t="s">
        <v>301</v>
      </c>
      <c r="C1785" s="22">
        <f>VLOOKUP(Table1[[#This Row],[Subject]],'Subject Profile'!$A$2:$E$8,4,FALSE)</f>
        <v>0.88613857459934653</v>
      </c>
      <c r="D1785" s="22">
        <f>VLOOKUP(Table1[[#This Row],[Subject]],'Subject Profile'!$A$2:$E$8,5,FALSE)</f>
        <v>-2.2000000000000002</v>
      </c>
      <c r="E1785" t="s">
        <v>108</v>
      </c>
      <c r="F1785" t="s">
        <v>65</v>
      </c>
      <c r="G1785" t="s">
        <v>5</v>
      </c>
      <c r="H1785">
        <f>IF(Table1[[#This Row],[decision]]="accept",1,0)</f>
        <v>0</v>
      </c>
      <c r="I1785">
        <v>0</v>
      </c>
      <c r="J1785">
        <v>70</v>
      </c>
      <c r="K1785">
        <v>1667791186</v>
      </c>
      <c r="L1785">
        <f>Table1[[#This Row],[time]]-K1784</f>
        <v>5</v>
      </c>
      <c r="M1785" t="str">
        <f>VLOOKUP($F1785,Experiment!$A$2:$U$90,MATCH(Results!M$1,Experiment!$A$1:$U$1,0)+1,FALSE)</f>
        <v>G</v>
      </c>
      <c r="N1785">
        <f>IF(Table1[[#This Row],[Impact]]="I",0,1)</f>
        <v>1</v>
      </c>
      <c r="O1785" s="2">
        <f>VLOOKUP($F1785,Experiment!$A$2:$U$90,MATCH(Results!O$1,Experiment!$A$1:$U$1,0),FALSE)</f>
        <v>-10</v>
      </c>
      <c r="P1785" s="3">
        <f>VLOOKUP($F1785,Experiment!$A$2:$U$90,MATCH(Results!P$1,Experiment!$A$1:$U$1,0),FALSE)</f>
        <v>0.5</v>
      </c>
      <c r="Q1785" s="2">
        <f>VLOOKUP($F1785,Experiment!$A$2:$U$90,MATCH(Results!Q$1,Experiment!$A$1:$U$1,0),FALSE)</f>
        <v>10</v>
      </c>
      <c r="R1785" s="3">
        <f>VLOOKUP($F1785,Experiment!$A$2:$U$90,MATCH(Results!R$1,Experiment!$A$1:$U$1,0),FALSE)</f>
        <v>0.5</v>
      </c>
      <c r="S1785" s="2">
        <f>VLOOKUP($F1785,Experiment!$A$2:$U$90,MATCH(Results!S$1,Experiment!$A$1:$U$1,0),FALSE)</f>
        <v>0</v>
      </c>
      <c r="T1785" s="2">
        <f>VLOOKUP($F1785,Experiment!$A$2:$U$90,MATCH(Results!T$1,Experiment!$A$1:$U$1,0),FALSE)</f>
        <v>100</v>
      </c>
      <c r="U1785" s="2">
        <f>VLOOKUP($F1785,Experiment!$A$2:$U$90,MATCH(Results!U$1,Experiment!$A$1:$U$1,0),FALSE)</f>
        <v>10</v>
      </c>
      <c r="V1785" s="2">
        <f>VLOOKUP($F1785,Experiment!$A$2:$U$90,MATCH(Results!V$1,Experiment!$A$1:$U$1,0),FALSE)</f>
        <v>2</v>
      </c>
      <c r="W1785" s="3">
        <f>VLOOKUP($F1785,Experiment!$A$2:$U$90,MATCH(Results!W$1,Experiment!$A$1:$U$1,0),FALSE)</f>
        <v>0.25</v>
      </c>
      <c r="X1785" s="3">
        <f>VLOOKUP($F1785,Experiment!$A$2:$U$90,MATCH(Results!X$1,Experiment!$A$1:$U$1,0),FALSE)</f>
        <v>0.75</v>
      </c>
      <c r="Y1785" s="2">
        <f>VLOOKUP($F1785,Experiment!$A$2:$U$90,MATCH(Results!Y$1,Experiment!$A$1:$U$1,0),FALSE)</f>
        <v>1</v>
      </c>
      <c r="Z1785" s="3">
        <f>VLOOKUP($F1785,Experiment!$A$2:$U$90,MATCH(Results!Z$1,Experiment!$A$1:$U$1,0),FALSE)</f>
        <v>0.25</v>
      </c>
      <c r="AA1785" s="3">
        <f>VLOOKUP($F1785,Experiment!$A$2:$U$90,MATCH(Results!AA$1,Experiment!$A$1:$U$1,0),FALSE)</f>
        <v>0.5</v>
      </c>
      <c r="AB1785" s="3">
        <f>VLOOKUP($F1785,Experiment!$A$2:$U$90,MATCH(Results!AB$1,Experiment!$A$1:$U$1,0),FALSE)</f>
        <v>0.375</v>
      </c>
      <c r="AC1785" s="3">
        <f>VLOOKUP($F1785,Experiment!$A$2:$U$90,MATCH(Results!AC$1,Experiment!$A$1:$U$1,0),FALSE)</f>
        <v>0.625</v>
      </c>
      <c r="AD1785" s="2">
        <f>VLOOKUP($F1785,Experiment!$A$2:$U$90,MATCH(Results!AD$1,Experiment!$A$1:$U$1,0),FALSE)</f>
        <v>2.5</v>
      </c>
      <c r="AE1785" s="2">
        <f>VLOOKUP($F1785,Experiment!$A$2:$U$90,MATCH(Results!AE$1,Experiment!$A$1:$U$1,0),FALSE)</f>
        <v>93.75</v>
      </c>
      <c r="AF1785" s="2">
        <f>VLOOKUP($F1785,Experiment!$A$2:$U$90,MATCH(Results!AF$1,Experiment!$A$1:$U$1,0),FALSE)</f>
        <v>9.6824583655185421</v>
      </c>
      <c r="AG1785" s="3">
        <f>VLOOKUP($F1785,Experiment!$A$2:$W$90,MATCH(Results!AG$1,Experiment!$A$1:$W$1,0),FALSE)</f>
        <v>1</v>
      </c>
      <c r="AH1785" s="3">
        <f>VLOOKUP($F1785,Experiment!$A$2:$W$90,MATCH(Results!AH$1,Experiment!$A$1:$W$1,0),FALSE)</f>
        <v>0.625</v>
      </c>
      <c r="AI1785" s="3">
        <f>VLOOKUP($F1785,Experiment!$A$2:$X$90,MATCH(Results!AI$1,Experiment!$A$1:$X$1,0),FALSE)</f>
        <v>0.375</v>
      </c>
      <c r="AJ1785" s="2">
        <f>Table1[[#This Row],[Gain]]^Table1[[#This Row],[θ]]</f>
        <v>7.693758934363303</v>
      </c>
      <c r="AK1785" s="2">
        <f>-Table1[[#This Row],[λ]]*-Table1[[#This Row],[Loss]]^Table1[[#This Row],[θ]]</f>
        <v>16.926269655599267</v>
      </c>
      <c r="AL1785" s="2">
        <f>Table1[[#This Row],[v_n_w_g]]-Table1[[#This Row],[v_n_w_l]]</f>
        <v>-9.2325107212359647</v>
      </c>
      <c r="AM1785" s="2">
        <f>IF(Table1[[#This Row],[diff_v]]&gt;=1,1,0)</f>
        <v>0</v>
      </c>
    </row>
    <row r="1786" spans="1:39" x14ac:dyDescent="0.3">
      <c r="A1786">
        <v>18</v>
      </c>
      <c r="B1786" t="s">
        <v>301</v>
      </c>
      <c r="C1786" s="22">
        <f>VLOOKUP(Table1[[#This Row],[Subject]],'Subject Profile'!$A$2:$E$8,4,FALSE)</f>
        <v>0.88613857459934653</v>
      </c>
      <c r="D1786" s="22">
        <f>VLOOKUP(Table1[[#This Row],[Subject]],'Subject Profile'!$A$2:$E$8,5,FALSE)</f>
        <v>-2.2000000000000002</v>
      </c>
      <c r="E1786" t="s">
        <v>108</v>
      </c>
      <c r="F1786" t="s">
        <v>55</v>
      </c>
      <c r="G1786" t="s">
        <v>112</v>
      </c>
      <c r="H1786">
        <f>IF(Table1[[#This Row],[decision]]="accept",1,0)</f>
        <v>0</v>
      </c>
      <c r="I1786">
        <v>100</v>
      </c>
      <c r="J1786">
        <v>170</v>
      </c>
      <c r="K1786">
        <v>1667791195</v>
      </c>
      <c r="L1786">
        <f>Table1[[#This Row],[time]]-K1785</f>
        <v>9</v>
      </c>
      <c r="M1786" t="str">
        <f>VLOOKUP($F1786,Experiment!$A$2:$U$90,MATCH(Results!M$1,Experiment!$A$1:$U$1,0)+1,FALSE)</f>
        <v>R</v>
      </c>
      <c r="N1786">
        <f>IF(Table1[[#This Row],[Impact]]="I",0,1)</f>
        <v>1</v>
      </c>
      <c r="O1786" s="2">
        <f>VLOOKUP($F1786,Experiment!$A$2:$U$90,MATCH(Results!O$1,Experiment!$A$1:$U$1,0),FALSE)</f>
        <v>0</v>
      </c>
      <c r="P1786" s="3">
        <f>VLOOKUP($F1786,Experiment!$A$2:$U$90,MATCH(Results!P$1,Experiment!$A$1:$U$1,0),FALSE)</f>
        <v>0</v>
      </c>
      <c r="Q1786" s="2">
        <f>VLOOKUP($F1786,Experiment!$A$2:$U$90,MATCH(Results!Q$1,Experiment!$A$1:$U$1,0),FALSE)</f>
        <v>0</v>
      </c>
      <c r="R1786" s="3">
        <f>VLOOKUP($F1786,Experiment!$A$2:$U$90,MATCH(Results!R$1,Experiment!$A$1:$U$1,0),FALSE)</f>
        <v>0</v>
      </c>
      <c r="S1786" s="2">
        <f>VLOOKUP($F1786,Experiment!$A$2:$U$90,MATCH(Results!S$1,Experiment!$A$1:$U$1,0),FALSE)</f>
        <v>0</v>
      </c>
      <c r="T1786" s="2">
        <f>VLOOKUP($F1786,Experiment!$A$2:$U$90,MATCH(Results!T$1,Experiment!$A$1:$U$1,0),FALSE)</f>
        <v>0</v>
      </c>
      <c r="U1786" s="2">
        <f>VLOOKUP($F1786,Experiment!$A$2:$U$90,MATCH(Results!U$1,Experiment!$A$1:$U$1,0),FALSE)</f>
        <v>0</v>
      </c>
      <c r="V1786" s="2">
        <f>VLOOKUP($F1786,Experiment!$A$2:$U$90,MATCH(Results!V$1,Experiment!$A$1:$U$1,0),FALSE)</f>
        <v>0</v>
      </c>
      <c r="W1786" s="3">
        <f>VLOOKUP($F1786,Experiment!$A$2:$U$90,MATCH(Results!W$1,Experiment!$A$1:$U$1,0),FALSE)</f>
        <v>0</v>
      </c>
      <c r="X1786" s="3">
        <f>VLOOKUP($F1786,Experiment!$A$2:$U$90,MATCH(Results!X$1,Experiment!$A$1:$U$1,0),FALSE)</f>
        <v>0</v>
      </c>
      <c r="Y1786" s="2">
        <f>VLOOKUP($F1786,Experiment!$A$2:$U$90,MATCH(Results!Y$1,Experiment!$A$1:$U$1,0),FALSE)</f>
        <v>0</v>
      </c>
      <c r="Z1786" s="3">
        <f>VLOOKUP($F1786,Experiment!$A$2:$U$90,MATCH(Results!Z$1,Experiment!$A$1:$U$1,0),FALSE)</f>
        <v>0</v>
      </c>
      <c r="AA1786" s="3">
        <f>VLOOKUP($F1786,Experiment!$A$2:$U$90,MATCH(Results!AA$1,Experiment!$A$1:$U$1,0),FALSE)</f>
        <v>0</v>
      </c>
      <c r="AB1786" s="3">
        <f>VLOOKUP($F1786,Experiment!$A$2:$U$90,MATCH(Results!AB$1,Experiment!$A$1:$U$1,0),FALSE)</f>
        <v>0</v>
      </c>
      <c r="AC1786" s="3">
        <f>VLOOKUP($F1786,Experiment!$A$2:$U$90,MATCH(Results!AC$1,Experiment!$A$1:$U$1,0),FALSE)</f>
        <v>0</v>
      </c>
      <c r="AD1786" s="2">
        <f>VLOOKUP($F1786,Experiment!$A$2:$U$90,MATCH(Results!AD$1,Experiment!$A$1:$U$1,0),FALSE)</f>
        <v>0</v>
      </c>
      <c r="AE1786" s="2">
        <f>VLOOKUP($F1786,Experiment!$A$2:$U$90,MATCH(Results!AE$1,Experiment!$A$1:$U$1,0),FALSE)</f>
        <v>0</v>
      </c>
      <c r="AF1786" s="2">
        <f>VLOOKUP($F1786,Experiment!$A$2:$U$90,MATCH(Results!AF$1,Experiment!$A$1:$U$1,0),FALSE)</f>
        <v>0</v>
      </c>
      <c r="AG1786" s="3">
        <f>VLOOKUP($F1786,Experiment!$A$2:$W$90,MATCH(Results!AG$1,Experiment!$A$1:$W$1,0),FALSE)</f>
        <v>0</v>
      </c>
      <c r="AH1786" s="3">
        <f>VLOOKUP($F1786,Experiment!$A$2:$W$90,MATCH(Results!AH$1,Experiment!$A$1:$W$1,0),FALSE)</f>
        <v>0</v>
      </c>
      <c r="AI1786" s="3">
        <f>VLOOKUP($F1786,Experiment!$A$2:$X$90,MATCH(Results!AI$1,Experiment!$A$1:$X$1,0),FALSE)</f>
        <v>0</v>
      </c>
      <c r="AJ1786" s="2">
        <f>Table1[[#This Row],[Gain]]^Table1[[#This Row],[θ]]</f>
        <v>0</v>
      </c>
      <c r="AK1786" s="2">
        <f>-Table1[[#This Row],[λ]]*-Table1[[#This Row],[Loss]]^Table1[[#This Row],[θ]]</f>
        <v>0</v>
      </c>
      <c r="AL1786" s="2">
        <f>Table1[[#This Row],[v_n_w_g]]-Table1[[#This Row],[v_n_w_l]]</f>
        <v>0</v>
      </c>
      <c r="AM1786" s="2">
        <f>IF(Table1[[#This Row],[diff_v]]&gt;=1,1,0)</f>
        <v>0</v>
      </c>
    </row>
    <row r="1787" spans="1:39" x14ac:dyDescent="0.3">
      <c r="A1787">
        <v>19</v>
      </c>
      <c r="B1787" t="s">
        <v>301</v>
      </c>
      <c r="C1787" s="22">
        <f>VLOOKUP(Table1[[#This Row],[Subject]],'Subject Profile'!$A$2:$E$8,4,FALSE)</f>
        <v>0.88613857459934653</v>
      </c>
      <c r="D1787" s="22">
        <f>VLOOKUP(Table1[[#This Row],[Subject]],'Subject Profile'!$A$2:$E$8,5,FALSE)</f>
        <v>-2.2000000000000002</v>
      </c>
      <c r="E1787" t="s">
        <v>108</v>
      </c>
      <c r="F1787" t="s">
        <v>83</v>
      </c>
      <c r="G1787" t="s">
        <v>7</v>
      </c>
      <c r="H1787">
        <f>IF(Table1[[#This Row],[decision]]="accept",1,0)</f>
        <v>1</v>
      </c>
      <c r="I1787">
        <v>40</v>
      </c>
      <c r="J1787">
        <v>110</v>
      </c>
      <c r="K1787">
        <v>1667791203</v>
      </c>
      <c r="L1787">
        <f>Table1[[#This Row],[time]]-K1786</f>
        <v>8</v>
      </c>
      <c r="M1787" t="str">
        <f>VLOOKUP($F1787,Experiment!$A$2:$U$90,MATCH(Results!M$1,Experiment!$A$1:$U$1,0)+1,FALSE)</f>
        <v>I</v>
      </c>
      <c r="N1787">
        <f>IF(Table1[[#This Row],[Impact]]="I",0,1)</f>
        <v>0</v>
      </c>
      <c r="O1787" s="2">
        <f>VLOOKUP($F1787,Experiment!$A$2:$U$90,MATCH(Results!O$1,Experiment!$A$1:$U$1,0),FALSE)</f>
        <v>-50</v>
      </c>
      <c r="P1787" s="3">
        <f>VLOOKUP($F1787,Experiment!$A$2:$U$90,MATCH(Results!P$1,Experiment!$A$1:$U$1,0),FALSE)</f>
        <v>0.5</v>
      </c>
      <c r="Q1787" s="2">
        <f>VLOOKUP($F1787,Experiment!$A$2:$U$90,MATCH(Results!Q$1,Experiment!$A$1:$U$1,0),FALSE)</f>
        <v>40</v>
      </c>
      <c r="R1787" s="3">
        <f>VLOOKUP($F1787,Experiment!$A$2:$U$90,MATCH(Results!R$1,Experiment!$A$1:$U$1,0),FALSE)</f>
        <v>0.5</v>
      </c>
      <c r="S1787" s="2">
        <f>VLOOKUP($F1787,Experiment!$A$2:$U$90,MATCH(Results!S$1,Experiment!$A$1:$U$1,0),FALSE)</f>
        <v>-5</v>
      </c>
      <c r="T1787" s="2">
        <f>VLOOKUP($F1787,Experiment!$A$2:$U$90,MATCH(Results!T$1,Experiment!$A$1:$U$1,0),FALSE)</f>
        <v>2025</v>
      </c>
      <c r="U1787" s="2">
        <f>VLOOKUP($F1787,Experiment!$A$2:$U$90,MATCH(Results!U$1,Experiment!$A$1:$U$1,0),FALSE)</f>
        <v>45</v>
      </c>
      <c r="V1787" s="2">
        <f>VLOOKUP($F1787,Experiment!$A$2:$U$90,MATCH(Results!V$1,Experiment!$A$1:$U$1,0),FALSE)</f>
        <v>2</v>
      </c>
      <c r="W1787" s="3">
        <f>VLOOKUP($F1787,Experiment!$A$2:$U$90,MATCH(Results!W$1,Experiment!$A$1:$U$1,0),FALSE)</f>
        <v>0.25</v>
      </c>
      <c r="X1787" s="3">
        <f>VLOOKUP($F1787,Experiment!$A$2:$U$90,MATCH(Results!X$1,Experiment!$A$1:$U$1,0),FALSE)</f>
        <v>0.75</v>
      </c>
      <c r="Y1787" s="2">
        <f>VLOOKUP($F1787,Experiment!$A$2:$U$90,MATCH(Results!Y$1,Experiment!$A$1:$U$1,0),FALSE)</f>
        <v>2</v>
      </c>
      <c r="Z1787" s="3">
        <f>VLOOKUP($F1787,Experiment!$A$2:$U$90,MATCH(Results!Z$1,Experiment!$A$1:$U$1,0),FALSE)</f>
        <v>0.5</v>
      </c>
      <c r="AA1787" s="3">
        <f>VLOOKUP($F1787,Experiment!$A$2:$U$90,MATCH(Results!AA$1,Experiment!$A$1:$U$1,0),FALSE)</f>
        <v>0.25</v>
      </c>
      <c r="AB1787" s="3">
        <f>VLOOKUP($F1787,Experiment!$A$2:$U$90,MATCH(Results!AB$1,Experiment!$A$1:$U$1,0),FALSE)</f>
        <v>0.625</v>
      </c>
      <c r="AC1787" s="3">
        <f>VLOOKUP($F1787,Experiment!$A$2:$U$90,MATCH(Results!AC$1,Experiment!$A$1:$U$1,0),FALSE)</f>
        <v>0.375</v>
      </c>
      <c r="AD1787" s="2">
        <f>VLOOKUP($F1787,Experiment!$A$2:$U$90,MATCH(Results!AD$1,Experiment!$A$1:$U$1,0),FALSE)</f>
        <v>-16.25</v>
      </c>
      <c r="AE1787" s="2">
        <f>VLOOKUP($F1787,Experiment!$A$2:$U$90,MATCH(Results!AE$1,Experiment!$A$1:$U$1,0),FALSE)</f>
        <v>1898.4375</v>
      </c>
      <c r="AF1787" s="2">
        <f>VLOOKUP($F1787,Experiment!$A$2:$U$90,MATCH(Results!AF$1,Experiment!$A$1:$U$1,0),FALSE)</f>
        <v>43.571062644833439</v>
      </c>
      <c r="AG1787" s="3">
        <f>VLOOKUP($F1787,Experiment!$A$2:$W$90,MATCH(Results!AG$1,Experiment!$A$1:$W$1,0),FALSE)</f>
        <v>0.82730419370997643</v>
      </c>
      <c r="AH1787" s="3">
        <f>VLOOKUP($F1787,Experiment!$A$2:$W$90,MATCH(Results!AH$1,Experiment!$A$1:$W$1,0),FALSE)</f>
        <v>0.38648875795104182</v>
      </c>
      <c r="AI1787" s="3">
        <f>VLOOKUP($F1787,Experiment!$A$2:$X$90,MATCH(Results!AI$1,Experiment!$A$1:$X$1,0),FALSE)</f>
        <v>0.61351124204895813</v>
      </c>
      <c r="AJ1787" s="2">
        <f>Table1[[#This Row],[Gain]]^Table1[[#This Row],[θ]]</f>
        <v>26.281318966403699</v>
      </c>
      <c r="AK1787" s="2">
        <f>-Table1[[#This Row],[λ]]*-Table1[[#This Row],[Loss]]^Table1[[#This Row],[θ]]</f>
        <v>70.46047048279901</v>
      </c>
      <c r="AL1787" s="2">
        <f>Table1[[#This Row],[v_n_w_g]]-Table1[[#This Row],[v_n_w_l]]</f>
        <v>-44.179151516395308</v>
      </c>
      <c r="AM1787" s="2">
        <f>IF(Table1[[#This Row],[diff_v]]&gt;=1,1,0)</f>
        <v>0</v>
      </c>
    </row>
    <row r="1788" spans="1:39" x14ac:dyDescent="0.3">
      <c r="A1788">
        <v>20</v>
      </c>
      <c r="B1788" t="s">
        <v>301</v>
      </c>
      <c r="C1788" s="22">
        <f>VLOOKUP(Table1[[#This Row],[Subject]],'Subject Profile'!$A$2:$E$8,4,FALSE)</f>
        <v>0.88613857459934653</v>
      </c>
      <c r="D1788" s="22">
        <f>VLOOKUP(Table1[[#This Row],[Subject]],'Subject Profile'!$A$2:$E$8,5,FALSE)</f>
        <v>-2.2000000000000002</v>
      </c>
      <c r="E1788" t="s">
        <v>108</v>
      </c>
      <c r="F1788" t="s">
        <v>100</v>
      </c>
      <c r="G1788" t="s">
        <v>5</v>
      </c>
      <c r="H1788">
        <f>IF(Table1[[#This Row],[decision]]="accept",1,0)</f>
        <v>0</v>
      </c>
      <c r="I1788">
        <v>0</v>
      </c>
      <c r="J1788">
        <v>110</v>
      </c>
      <c r="K1788">
        <v>1667791207</v>
      </c>
      <c r="L1788">
        <f>Table1[[#This Row],[time]]-K1787</f>
        <v>4</v>
      </c>
      <c r="M1788" t="str">
        <f>VLOOKUP($F1788,Experiment!$A$2:$U$90,MATCH(Results!M$1,Experiment!$A$1:$U$1,0)+1,FALSE)</f>
        <v>I</v>
      </c>
      <c r="N1788">
        <f>IF(Table1[[#This Row],[Impact]]="I",0,1)</f>
        <v>0</v>
      </c>
      <c r="O1788" s="2">
        <f>VLOOKUP($F1788,Experiment!$A$2:$U$90,MATCH(Results!O$1,Experiment!$A$1:$U$1,0),FALSE)</f>
        <v>-50</v>
      </c>
      <c r="P1788" s="3">
        <f>VLOOKUP($F1788,Experiment!$A$2:$U$90,MATCH(Results!P$1,Experiment!$A$1:$U$1,0),FALSE)</f>
        <v>0.5</v>
      </c>
      <c r="Q1788" s="2">
        <f>VLOOKUP($F1788,Experiment!$A$2:$U$90,MATCH(Results!Q$1,Experiment!$A$1:$U$1,0),FALSE)</f>
        <v>50</v>
      </c>
      <c r="R1788" s="3">
        <f>VLOOKUP($F1788,Experiment!$A$2:$U$90,MATCH(Results!R$1,Experiment!$A$1:$U$1,0),FALSE)</f>
        <v>0.5</v>
      </c>
      <c r="S1788" s="2">
        <f>VLOOKUP($F1788,Experiment!$A$2:$U$90,MATCH(Results!S$1,Experiment!$A$1:$U$1,0),FALSE)</f>
        <v>0</v>
      </c>
      <c r="T1788" s="2">
        <f>VLOOKUP($F1788,Experiment!$A$2:$U$90,MATCH(Results!T$1,Experiment!$A$1:$U$1,0),FALSE)</f>
        <v>2500</v>
      </c>
      <c r="U1788" s="2">
        <f>VLOOKUP($F1788,Experiment!$A$2:$U$90,MATCH(Results!U$1,Experiment!$A$1:$U$1,0),FALSE)</f>
        <v>50</v>
      </c>
      <c r="V1788" s="2">
        <f>VLOOKUP($F1788,Experiment!$A$2:$U$90,MATCH(Results!V$1,Experiment!$A$1:$U$1,0),FALSE)</f>
        <v>2</v>
      </c>
      <c r="W1788" s="3">
        <f>VLOOKUP($F1788,Experiment!$A$2:$U$90,MATCH(Results!W$1,Experiment!$A$1:$U$1,0),FALSE)</f>
        <v>0.25</v>
      </c>
      <c r="X1788" s="3">
        <f>VLOOKUP($F1788,Experiment!$A$2:$U$90,MATCH(Results!X$1,Experiment!$A$1:$U$1,0),FALSE)</f>
        <v>0.75</v>
      </c>
      <c r="Y1788" s="2">
        <f>VLOOKUP($F1788,Experiment!$A$2:$U$90,MATCH(Results!Y$1,Experiment!$A$1:$U$1,0),FALSE)</f>
        <v>2</v>
      </c>
      <c r="Z1788" s="3">
        <f>VLOOKUP($F1788,Experiment!$A$2:$U$90,MATCH(Results!Z$1,Experiment!$A$1:$U$1,0),FALSE)</f>
        <v>0.5</v>
      </c>
      <c r="AA1788" s="3">
        <f>VLOOKUP($F1788,Experiment!$A$2:$U$90,MATCH(Results!AA$1,Experiment!$A$1:$U$1,0),FALSE)</f>
        <v>0.25</v>
      </c>
      <c r="AB1788" s="3">
        <f>VLOOKUP($F1788,Experiment!$A$2:$U$90,MATCH(Results!AB$1,Experiment!$A$1:$U$1,0),FALSE)</f>
        <v>0.625</v>
      </c>
      <c r="AC1788" s="3">
        <f>VLOOKUP($F1788,Experiment!$A$2:$U$90,MATCH(Results!AC$1,Experiment!$A$1:$U$1,0),FALSE)</f>
        <v>0.375</v>
      </c>
      <c r="AD1788" s="2">
        <f>VLOOKUP($F1788,Experiment!$A$2:$U$90,MATCH(Results!AD$1,Experiment!$A$1:$U$1,0),FALSE)</f>
        <v>-12.5</v>
      </c>
      <c r="AE1788" s="2">
        <f>VLOOKUP($F1788,Experiment!$A$2:$U$90,MATCH(Results!AE$1,Experiment!$A$1:$U$1,0),FALSE)</f>
        <v>2343.75</v>
      </c>
      <c r="AF1788" s="2">
        <f>VLOOKUP($F1788,Experiment!$A$2:$U$90,MATCH(Results!AF$1,Experiment!$A$1:$U$1,0),FALSE)</f>
        <v>48.412291827592711</v>
      </c>
      <c r="AG1788" s="3">
        <f>VLOOKUP($F1788,Experiment!$A$2:$W$90,MATCH(Results!AG$1,Experiment!$A$1:$W$1,0),FALSE)</f>
        <v>0.82730419370997643</v>
      </c>
      <c r="AH1788" s="3">
        <f>VLOOKUP($F1788,Experiment!$A$2:$W$90,MATCH(Results!AH$1,Experiment!$A$1:$W$1,0),FALSE)</f>
        <v>0.38648875795104182</v>
      </c>
      <c r="AI1788" s="3">
        <f>VLOOKUP($F1788,Experiment!$A$2:$X$90,MATCH(Results!AI$1,Experiment!$A$1:$X$1,0),FALSE)</f>
        <v>0.61351124204895813</v>
      </c>
      <c r="AJ1788" s="2">
        <f>Table1[[#This Row],[Gain]]^Table1[[#This Row],[θ]]</f>
        <v>32.027486583090457</v>
      </c>
      <c r="AK1788" s="2">
        <f>-Table1[[#This Row],[λ]]*-Table1[[#This Row],[Loss]]^Table1[[#This Row],[θ]]</f>
        <v>70.46047048279901</v>
      </c>
      <c r="AL1788" s="2">
        <f>Table1[[#This Row],[v_n_w_g]]-Table1[[#This Row],[v_n_w_l]]</f>
        <v>-38.432983899708553</v>
      </c>
      <c r="AM1788" s="2">
        <f>IF(Table1[[#This Row],[diff_v]]&gt;=1,1,0)</f>
        <v>0</v>
      </c>
    </row>
    <row r="1789" spans="1:39" x14ac:dyDescent="0.3">
      <c r="A1789">
        <v>21</v>
      </c>
      <c r="B1789" t="s">
        <v>301</v>
      </c>
      <c r="C1789" s="22">
        <f>VLOOKUP(Table1[[#This Row],[Subject]],'Subject Profile'!$A$2:$E$8,4,FALSE)</f>
        <v>0.88613857459934653</v>
      </c>
      <c r="D1789" s="22">
        <f>VLOOKUP(Table1[[#This Row],[Subject]],'Subject Profile'!$A$2:$E$8,5,FALSE)</f>
        <v>-2.2000000000000002</v>
      </c>
      <c r="E1789" t="s">
        <v>108</v>
      </c>
      <c r="F1789" t="s">
        <v>89</v>
      </c>
      <c r="G1789" t="s">
        <v>90</v>
      </c>
      <c r="H1789">
        <f>IF(Table1[[#This Row],[decision]]="accept",1,0)</f>
        <v>0</v>
      </c>
      <c r="I1789">
        <v>-30</v>
      </c>
      <c r="J1789">
        <v>80</v>
      </c>
      <c r="K1789">
        <v>1667791215</v>
      </c>
      <c r="L1789">
        <f>Table1[[#This Row],[time]]-K1788</f>
        <v>8</v>
      </c>
      <c r="M1789" t="str">
        <f>VLOOKUP($F1789,Experiment!$A$2:$U$90,MATCH(Results!M$1,Experiment!$A$1:$U$1,0)+1,FALSE)</f>
        <v>T</v>
      </c>
      <c r="N1789">
        <f>IF(Table1[[#This Row],[Impact]]="I",0,1)</f>
        <v>1</v>
      </c>
      <c r="O1789" s="2">
        <f>VLOOKUP($F1789,Experiment!$A$2:$U$90,MATCH(Results!O$1,Experiment!$A$1:$U$1,0),FALSE)</f>
        <v>0</v>
      </c>
      <c r="P1789" s="3">
        <f>VLOOKUP($F1789,Experiment!$A$2:$U$90,MATCH(Results!P$1,Experiment!$A$1:$U$1,0),FALSE)</f>
        <v>0</v>
      </c>
      <c r="Q1789" s="2">
        <f>VLOOKUP($F1789,Experiment!$A$2:$U$90,MATCH(Results!Q$1,Experiment!$A$1:$U$1,0),FALSE)</f>
        <v>0</v>
      </c>
      <c r="R1789" s="3">
        <f>VLOOKUP($F1789,Experiment!$A$2:$U$90,MATCH(Results!R$1,Experiment!$A$1:$U$1,0),FALSE)</f>
        <v>0</v>
      </c>
      <c r="S1789" s="2">
        <f>VLOOKUP($F1789,Experiment!$A$2:$U$90,MATCH(Results!S$1,Experiment!$A$1:$U$1,0),FALSE)</f>
        <v>0</v>
      </c>
      <c r="T1789" s="2">
        <f>VLOOKUP($F1789,Experiment!$A$2:$U$90,MATCH(Results!T$1,Experiment!$A$1:$U$1,0),FALSE)</f>
        <v>0</v>
      </c>
      <c r="U1789" s="2">
        <f>VLOOKUP($F1789,Experiment!$A$2:$U$90,MATCH(Results!U$1,Experiment!$A$1:$U$1,0),FALSE)</f>
        <v>0</v>
      </c>
      <c r="V1789" s="2">
        <f>VLOOKUP($F1789,Experiment!$A$2:$U$90,MATCH(Results!V$1,Experiment!$A$1:$U$1,0),FALSE)</f>
        <v>0</v>
      </c>
      <c r="W1789" s="3">
        <f>VLOOKUP($F1789,Experiment!$A$2:$U$90,MATCH(Results!W$1,Experiment!$A$1:$U$1,0),FALSE)</f>
        <v>0</v>
      </c>
      <c r="X1789" s="3">
        <f>VLOOKUP($F1789,Experiment!$A$2:$U$90,MATCH(Results!X$1,Experiment!$A$1:$U$1,0),FALSE)</f>
        <v>0</v>
      </c>
      <c r="Y1789" s="2">
        <f>VLOOKUP($F1789,Experiment!$A$2:$U$90,MATCH(Results!Y$1,Experiment!$A$1:$U$1,0),FALSE)</f>
        <v>0</v>
      </c>
      <c r="Z1789" s="3">
        <f>VLOOKUP($F1789,Experiment!$A$2:$U$90,MATCH(Results!Z$1,Experiment!$A$1:$U$1,0),FALSE)</f>
        <v>0</v>
      </c>
      <c r="AA1789" s="3">
        <f>VLOOKUP($F1789,Experiment!$A$2:$U$90,MATCH(Results!AA$1,Experiment!$A$1:$U$1,0),FALSE)</f>
        <v>0</v>
      </c>
      <c r="AB1789" s="3">
        <f>VLOOKUP($F1789,Experiment!$A$2:$U$90,MATCH(Results!AB$1,Experiment!$A$1:$U$1,0),FALSE)</f>
        <v>0</v>
      </c>
      <c r="AC1789" s="3">
        <f>VLOOKUP($F1789,Experiment!$A$2:$U$90,MATCH(Results!AC$1,Experiment!$A$1:$U$1,0),FALSE)</f>
        <v>0</v>
      </c>
      <c r="AD1789" s="2">
        <f>VLOOKUP($F1789,Experiment!$A$2:$U$90,MATCH(Results!AD$1,Experiment!$A$1:$U$1,0),FALSE)</f>
        <v>0</v>
      </c>
      <c r="AE1789" s="2">
        <f>VLOOKUP($F1789,Experiment!$A$2:$U$90,MATCH(Results!AE$1,Experiment!$A$1:$U$1,0),FALSE)</f>
        <v>0</v>
      </c>
      <c r="AF1789" s="2">
        <f>VLOOKUP($F1789,Experiment!$A$2:$U$90,MATCH(Results!AF$1,Experiment!$A$1:$U$1,0),FALSE)</f>
        <v>0</v>
      </c>
      <c r="AG1789" s="3">
        <f>VLOOKUP($F1789,Experiment!$A$2:$W$90,MATCH(Results!AG$1,Experiment!$A$1:$W$1,0),FALSE)</f>
        <v>0</v>
      </c>
      <c r="AH1789" s="3">
        <f>VLOOKUP($F1789,Experiment!$A$2:$W$90,MATCH(Results!AH$1,Experiment!$A$1:$W$1,0),FALSE)</f>
        <v>0</v>
      </c>
      <c r="AI1789" s="3">
        <f>VLOOKUP($F1789,Experiment!$A$2:$X$90,MATCH(Results!AI$1,Experiment!$A$1:$X$1,0),FALSE)</f>
        <v>0</v>
      </c>
      <c r="AJ1789" s="2">
        <f>Table1[[#This Row],[Gain]]^Table1[[#This Row],[θ]]</f>
        <v>0</v>
      </c>
      <c r="AK1789" s="2">
        <f>-Table1[[#This Row],[λ]]*-Table1[[#This Row],[Loss]]^Table1[[#This Row],[θ]]</f>
        <v>0</v>
      </c>
      <c r="AL1789" s="2">
        <f>Table1[[#This Row],[v_n_w_g]]-Table1[[#This Row],[v_n_w_l]]</f>
        <v>0</v>
      </c>
      <c r="AM1789" s="2">
        <f>IF(Table1[[#This Row],[diff_v]]&gt;=1,1,0)</f>
        <v>0</v>
      </c>
    </row>
    <row r="1790" spans="1:39" x14ac:dyDescent="0.3">
      <c r="A1790">
        <v>22</v>
      </c>
      <c r="B1790" t="s">
        <v>301</v>
      </c>
      <c r="C1790" s="22">
        <f>VLOOKUP(Table1[[#This Row],[Subject]],'Subject Profile'!$A$2:$E$8,4,FALSE)</f>
        <v>0.88613857459934653</v>
      </c>
      <c r="D1790" s="22">
        <f>VLOOKUP(Table1[[#This Row],[Subject]],'Subject Profile'!$A$2:$E$8,5,FALSE)</f>
        <v>-2.2000000000000002</v>
      </c>
      <c r="E1790" t="s">
        <v>108</v>
      </c>
      <c r="F1790" t="s">
        <v>69</v>
      </c>
      <c r="G1790" t="s">
        <v>5</v>
      </c>
      <c r="H1790">
        <f>IF(Table1[[#This Row],[decision]]="accept",1,0)</f>
        <v>0</v>
      </c>
      <c r="I1790">
        <v>0</v>
      </c>
      <c r="J1790">
        <v>110</v>
      </c>
      <c r="K1790">
        <v>1667791223</v>
      </c>
      <c r="L1790">
        <f>Table1[[#This Row],[time]]-K1789</f>
        <v>8</v>
      </c>
      <c r="M1790" t="str">
        <f>VLOOKUP($F1790,Experiment!$A$2:$U$90,MATCH(Results!M$1,Experiment!$A$1:$U$1,0)+1,FALSE)</f>
        <v>I</v>
      </c>
      <c r="N1790">
        <f>IF(Table1[[#This Row],[Impact]]="I",0,1)</f>
        <v>0</v>
      </c>
      <c r="O1790" s="2">
        <f>VLOOKUP($F1790,Experiment!$A$2:$U$90,MATCH(Results!O$1,Experiment!$A$1:$U$1,0),FALSE)</f>
        <v>-50</v>
      </c>
      <c r="P1790" s="3">
        <f>VLOOKUP($F1790,Experiment!$A$2:$U$90,MATCH(Results!P$1,Experiment!$A$1:$U$1,0),FALSE)</f>
        <v>0.5</v>
      </c>
      <c r="Q1790" s="2">
        <f>VLOOKUP($F1790,Experiment!$A$2:$U$90,MATCH(Results!Q$1,Experiment!$A$1:$U$1,0),FALSE)</f>
        <v>50</v>
      </c>
      <c r="R1790" s="3">
        <f>VLOOKUP($F1790,Experiment!$A$2:$U$90,MATCH(Results!R$1,Experiment!$A$1:$U$1,0),FALSE)</f>
        <v>0.5</v>
      </c>
      <c r="S1790" s="2">
        <f>VLOOKUP($F1790,Experiment!$A$2:$U$90,MATCH(Results!S$1,Experiment!$A$1:$U$1,0),FALSE)</f>
        <v>0</v>
      </c>
      <c r="T1790" s="2">
        <f>VLOOKUP($F1790,Experiment!$A$2:$U$90,MATCH(Results!T$1,Experiment!$A$1:$U$1,0),FALSE)</f>
        <v>2500</v>
      </c>
      <c r="U1790" s="2">
        <f>VLOOKUP($F1790,Experiment!$A$2:$U$90,MATCH(Results!U$1,Experiment!$A$1:$U$1,0),FALSE)</f>
        <v>50</v>
      </c>
      <c r="V1790" s="2">
        <f>VLOOKUP($F1790,Experiment!$A$2:$U$90,MATCH(Results!V$1,Experiment!$A$1:$U$1,0),FALSE)</f>
        <v>4</v>
      </c>
      <c r="W1790" s="3">
        <f>VLOOKUP($F1790,Experiment!$A$2:$U$90,MATCH(Results!W$1,Experiment!$A$1:$U$1,0),FALSE)</f>
        <v>0.25</v>
      </c>
      <c r="X1790" s="3">
        <f>VLOOKUP($F1790,Experiment!$A$2:$U$90,MATCH(Results!X$1,Experiment!$A$1:$U$1,0),FALSE)</f>
        <v>0.75</v>
      </c>
      <c r="Y1790" s="2">
        <f>VLOOKUP($F1790,Experiment!$A$2:$U$90,MATCH(Results!Y$1,Experiment!$A$1:$U$1,0),FALSE)</f>
        <v>1</v>
      </c>
      <c r="Z1790" s="3">
        <f>VLOOKUP($F1790,Experiment!$A$2:$U$90,MATCH(Results!Z$1,Experiment!$A$1:$U$1,0),FALSE)</f>
        <v>0.25</v>
      </c>
      <c r="AA1790" s="3">
        <f>VLOOKUP($F1790,Experiment!$A$2:$U$90,MATCH(Results!AA$1,Experiment!$A$1:$U$1,0),FALSE)</f>
        <v>0.5</v>
      </c>
      <c r="AB1790" s="3">
        <f>VLOOKUP($F1790,Experiment!$A$2:$U$90,MATCH(Results!AB$1,Experiment!$A$1:$U$1,0),FALSE)</f>
        <v>0.375</v>
      </c>
      <c r="AC1790" s="3">
        <f>VLOOKUP($F1790,Experiment!$A$2:$U$90,MATCH(Results!AC$1,Experiment!$A$1:$U$1,0),FALSE)</f>
        <v>0.625</v>
      </c>
      <c r="AD1790" s="2">
        <f>VLOOKUP($F1790,Experiment!$A$2:$U$90,MATCH(Results!AD$1,Experiment!$A$1:$U$1,0),FALSE)</f>
        <v>12.5</v>
      </c>
      <c r="AE1790" s="2">
        <f>VLOOKUP($F1790,Experiment!$A$2:$U$90,MATCH(Results!AE$1,Experiment!$A$1:$U$1,0),FALSE)</f>
        <v>2343.75</v>
      </c>
      <c r="AF1790" s="2">
        <f>VLOOKUP($F1790,Experiment!$A$2:$U$90,MATCH(Results!AF$1,Experiment!$A$1:$U$1,0),FALSE)</f>
        <v>48.412291827592711</v>
      </c>
      <c r="AG1790" s="3">
        <f>VLOOKUP($F1790,Experiment!$A$2:$W$90,MATCH(Results!AG$1,Experiment!$A$1:$W$1,0),FALSE)</f>
        <v>1</v>
      </c>
      <c r="AH1790" s="3">
        <f>VLOOKUP($F1790,Experiment!$A$2:$W$90,MATCH(Results!AH$1,Experiment!$A$1:$W$1,0),FALSE)</f>
        <v>0.625</v>
      </c>
      <c r="AI1790" s="3">
        <f>VLOOKUP($F1790,Experiment!$A$2:$X$90,MATCH(Results!AI$1,Experiment!$A$1:$X$1,0),FALSE)</f>
        <v>0.375</v>
      </c>
      <c r="AJ1790" s="2">
        <f>Table1[[#This Row],[Gain]]^Table1[[#This Row],[θ]]</f>
        <v>32.027486583090457</v>
      </c>
      <c r="AK1790" s="2">
        <f>-Table1[[#This Row],[λ]]*-Table1[[#This Row],[Loss]]^Table1[[#This Row],[θ]]</f>
        <v>70.46047048279901</v>
      </c>
      <c r="AL1790" s="2">
        <f>Table1[[#This Row],[v_n_w_g]]-Table1[[#This Row],[v_n_w_l]]</f>
        <v>-38.432983899708553</v>
      </c>
      <c r="AM1790" s="2">
        <f>IF(Table1[[#This Row],[diff_v]]&gt;=1,1,0)</f>
        <v>0</v>
      </c>
    </row>
    <row r="1791" spans="1:39" x14ac:dyDescent="0.3">
      <c r="A1791">
        <v>23</v>
      </c>
      <c r="B1791" t="s">
        <v>301</v>
      </c>
      <c r="C1791" s="22">
        <f>VLOOKUP(Table1[[#This Row],[Subject]],'Subject Profile'!$A$2:$E$8,4,FALSE)</f>
        <v>0.88613857459934653</v>
      </c>
      <c r="D1791" s="22">
        <f>VLOOKUP(Table1[[#This Row],[Subject]],'Subject Profile'!$A$2:$E$8,5,FALSE)</f>
        <v>-2.2000000000000002</v>
      </c>
      <c r="E1791" t="s">
        <v>108</v>
      </c>
      <c r="F1791" t="s">
        <v>99</v>
      </c>
      <c r="G1791" t="s">
        <v>7</v>
      </c>
      <c r="H1791">
        <f>IF(Table1[[#This Row],[decision]]="accept",1,0)</f>
        <v>1</v>
      </c>
      <c r="I1791">
        <v>10</v>
      </c>
      <c r="J1791">
        <v>120</v>
      </c>
      <c r="K1791">
        <v>1667791226</v>
      </c>
      <c r="L1791">
        <f>Table1[[#This Row],[time]]-K1790</f>
        <v>3</v>
      </c>
      <c r="M1791" t="str">
        <f>VLOOKUP($F1791,Experiment!$A$2:$U$90,MATCH(Results!M$1,Experiment!$A$1:$U$1,0)+1,FALSE)</f>
        <v>G</v>
      </c>
      <c r="N1791">
        <f>IF(Table1[[#This Row],[Impact]]="I",0,1)</f>
        <v>1</v>
      </c>
      <c r="O1791" s="2">
        <f>VLOOKUP($F1791,Experiment!$A$2:$U$90,MATCH(Results!O$1,Experiment!$A$1:$U$1,0),FALSE)</f>
        <v>0</v>
      </c>
      <c r="P1791" s="3">
        <f>VLOOKUP($F1791,Experiment!$A$2:$U$90,MATCH(Results!P$1,Experiment!$A$1:$U$1,0),FALSE)</f>
        <v>0.5</v>
      </c>
      <c r="Q1791" s="2">
        <f>VLOOKUP($F1791,Experiment!$A$2:$U$90,MATCH(Results!Q$1,Experiment!$A$1:$U$1,0),FALSE)</f>
        <v>10</v>
      </c>
      <c r="R1791" s="3">
        <f>VLOOKUP($F1791,Experiment!$A$2:$U$90,MATCH(Results!R$1,Experiment!$A$1:$U$1,0),FALSE)</f>
        <v>0.5</v>
      </c>
      <c r="S1791" s="2">
        <f>VLOOKUP($F1791,Experiment!$A$2:$U$90,MATCH(Results!S$1,Experiment!$A$1:$U$1,0),FALSE)</f>
        <v>5</v>
      </c>
      <c r="T1791" s="2">
        <f>VLOOKUP($F1791,Experiment!$A$2:$U$90,MATCH(Results!T$1,Experiment!$A$1:$U$1,0),FALSE)</f>
        <v>25</v>
      </c>
      <c r="U1791" s="2">
        <f>VLOOKUP($F1791,Experiment!$A$2:$U$90,MATCH(Results!U$1,Experiment!$A$1:$U$1,0),FALSE)</f>
        <v>5</v>
      </c>
      <c r="V1791" s="2">
        <f>VLOOKUP($F1791,Experiment!$A$2:$U$90,MATCH(Results!V$1,Experiment!$A$1:$U$1,0),FALSE)</f>
        <v>2</v>
      </c>
      <c r="W1791" s="3">
        <f>VLOOKUP($F1791,Experiment!$A$2:$U$90,MATCH(Results!W$1,Experiment!$A$1:$U$1,0),FALSE)</f>
        <v>0.25</v>
      </c>
      <c r="X1791" s="3">
        <f>VLOOKUP($F1791,Experiment!$A$2:$U$90,MATCH(Results!X$1,Experiment!$A$1:$U$1,0),FALSE)</f>
        <v>0.75</v>
      </c>
      <c r="Y1791" s="2">
        <f>VLOOKUP($F1791,Experiment!$A$2:$U$90,MATCH(Results!Y$1,Experiment!$A$1:$U$1,0),FALSE)</f>
        <v>2</v>
      </c>
      <c r="Z1791" s="3">
        <f>VLOOKUP($F1791,Experiment!$A$2:$U$90,MATCH(Results!Z$1,Experiment!$A$1:$U$1,0),FALSE)</f>
        <v>0.5</v>
      </c>
      <c r="AA1791" s="3">
        <f>VLOOKUP($F1791,Experiment!$A$2:$U$90,MATCH(Results!AA$1,Experiment!$A$1:$U$1,0),FALSE)</f>
        <v>0.25</v>
      </c>
      <c r="AB1791" s="3">
        <f>VLOOKUP($F1791,Experiment!$A$2:$U$90,MATCH(Results!AB$1,Experiment!$A$1:$U$1,0),FALSE)</f>
        <v>0.625</v>
      </c>
      <c r="AC1791" s="3">
        <f>VLOOKUP($F1791,Experiment!$A$2:$U$90,MATCH(Results!AC$1,Experiment!$A$1:$U$1,0),FALSE)</f>
        <v>0.375</v>
      </c>
      <c r="AD1791" s="2">
        <f>VLOOKUP($F1791,Experiment!$A$2:$U$90,MATCH(Results!AD$1,Experiment!$A$1:$U$1,0),FALSE)</f>
        <v>3.75</v>
      </c>
      <c r="AE1791" s="2">
        <f>VLOOKUP($F1791,Experiment!$A$2:$U$90,MATCH(Results!AE$1,Experiment!$A$1:$U$1,0),FALSE)</f>
        <v>23.4375</v>
      </c>
      <c r="AF1791" s="2">
        <f>VLOOKUP($F1791,Experiment!$A$2:$U$90,MATCH(Results!AF$1,Experiment!$A$1:$U$1,0),FALSE)</f>
        <v>4.8412291827592711</v>
      </c>
      <c r="AG1791" s="3">
        <f>VLOOKUP($F1791,Experiment!$A$2:$W$90,MATCH(Results!AG$1,Experiment!$A$1:$W$1,0),FALSE)</f>
        <v>0.82730419370997643</v>
      </c>
      <c r="AH1791" s="3">
        <f>VLOOKUP($F1791,Experiment!$A$2:$W$90,MATCH(Results!AH$1,Experiment!$A$1:$W$1,0),FALSE)</f>
        <v>0.38648875795104182</v>
      </c>
      <c r="AI1791" s="3">
        <f>VLOOKUP($F1791,Experiment!$A$2:$X$90,MATCH(Results!AI$1,Experiment!$A$1:$X$1,0),FALSE)</f>
        <v>0.61351124204895813</v>
      </c>
      <c r="AJ1791" s="2">
        <f>Table1[[#This Row],[Gain]]^Table1[[#This Row],[θ]]</f>
        <v>7.693758934363303</v>
      </c>
      <c r="AK1791" s="2">
        <f>-Table1[[#This Row],[λ]]*-Table1[[#This Row],[Loss]]^Table1[[#This Row],[θ]]</f>
        <v>0</v>
      </c>
      <c r="AL1791" s="2">
        <f>Table1[[#This Row],[v_n_w_g]]-Table1[[#This Row],[v_n_w_l]]</f>
        <v>7.693758934363303</v>
      </c>
      <c r="AM1791" s="2">
        <f>IF(Table1[[#This Row],[diff_v]]&gt;=1,1,0)</f>
        <v>1</v>
      </c>
    </row>
    <row r="1792" spans="1:39" x14ac:dyDescent="0.3">
      <c r="A1792">
        <v>24</v>
      </c>
      <c r="B1792" t="s">
        <v>301</v>
      </c>
      <c r="C1792" s="22">
        <f>VLOOKUP(Table1[[#This Row],[Subject]],'Subject Profile'!$A$2:$E$8,4,FALSE)</f>
        <v>0.88613857459934653</v>
      </c>
      <c r="D1792" s="22">
        <f>VLOOKUP(Table1[[#This Row],[Subject]],'Subject Profile'!$A$2:$E$8,5,FALSE)</f>
        <v>-2.2000000000000002</v>
      </c>
      <c r="E1792" t="s">
        <v>108</v>
      </c>
      <c r="F1792" t="s">
        <v>72</v>
      </c>
      <c r="G1792" t="s">
        <v>5</v>
      </c>
      <c r="H1792">
        <f>IF(Table1[[#This Row],[decision]]="accept",1,0)</f>
        <v>0</v>
      </c>
      <c r="I1792">
        <v>0</v>
      </c>
      <c r="J1792">
        <v>120</v>
      </c>
      <c r="K1792">
        <v>1667791230</v>
      </c>
      <c r="L1792">
        <f>Table1[[#This Row],[time]]-K1791</f>
        <v>4</v>
      </c>
      <c r="M1792" t="str">
        <f>VLOOKUP($F1792,Experiment!$A$2:$U$90,MATCH(Results!M$1,Experiment!$A$1:$U$1,0)+1,FALSE)</f>
        <v>G</v>
      </c>
      <c r="N1792">
        <f>IF(Table1[[#This Row],[Impact]]="I",0,1)</f>
        <v>1</v>
      </c>
      <c r="O1792" s="2">
        <f>VLOOKUP($F1792,Experiment!$A$2:$U$90,MATCH(Results!O$1,Experiment!$A$1:$U$1,0),FALSE)</f>
        <v>-90</v>
      </c>
      <c r="P1792" s="3">
        <f>VLOOKUP($F1792,Experiment!$A$2:$U$90,MATCH(Results!P$1,Experiment!$A$1:$U$1,0),FALSE)</f>
        <v>0.5</v>
      </c>
      <c r="Q1792" s="2">
        <f>VLOOKUP($F1792,Experiment!$A$2:$U$90,MATCH(Results!Q$1,Experiment!$A$1:$U$1,0),FALSE)</f>
        <v>90</v>
      </c>
      <c r="R1792" s="3">
        <f>VLOOKUP($F1792,Experiment!$A$2:$U$90,MATCH(Results!R$1,Experiment!$A$1:$U$1,0),FALSE)</f>
        <v>0.5</v>
      </c>
      <c r="S1792" s="2">
        <f>VLOOKUP($F1792,Experiment!$A$2:$U$90,MATCH(Results!S$1,Experiment!$A$1:$U$1,0),FALSE)</f>
        <v>0</v>
      </c>
      <c r="T1792" s="2">
        <f>VLOOKUP($F1792,Experiment!$A$2:$U$90,MATCH(Results!T$1,Experiment!$A$1:$U$1,0),FALSE)</f>
        <v>8100</v>
      </c>
      <c r="U1792" s="2">
        <f>VLOOKUP($F1792,Experiment!$A$2:$U$90,MATCH(Results!U$1,Experiment!$A$1:$U$1,0),FALSE)</f>
        <v>90</v>
      </c>
      <c r="V1792" s="2">
        <f>VLOOKUP($F1792,Experiment!$A$2:$U$90,MATCH(Results!V$1,Experiment!$A$1:$U$1,0),FALSE)</f>
        <v>4</v>
      </c>
      <c r="W1792" s="3">
        <f>VLOOKUP($F1792,Experiment!$A$2:$U$90,MATCH(Results!W$1,Experiment!$A$1:$U$1,0),FALSE)</f>
        <v>0.25</v>
      </c>
      <c r="X1792" s="3">
        <f>VLOOKUP($F1792,Experiment!$A$2:$U$90,MATCH(Results!X$1,Experiment!$A$1:$U$1,0),FALSE)</f>
        <v>0.75</v>
      </c>
      <c r="Y1792" s="2">
        <f>VLOOKUP($F1792,Experiment!$A$2:$U$90,MATCH(Results!Y$1,Experiment!$A$1:$U$1,0),FALSE)</f>
        <v>1</v>
      </c>
      <c r="Z1792" s="3">
        <f>VLOOKUP($F1792,Experiment!$A$2:$U$90,MATCH(Results!Z$1,Experiment!$A$1:$U$1,0),FALSE)</f>
        <v>0.25</v>
      </c>
      <c r="AA1792" s="3">
        <f>VLOOKUP($F1792,Experiment!$A$2:$U$90,MATCH(Results!AA$1,Experiment!$A$1:$U$1,0),FALSE)</f>
        <v>0.5</v>
      </c>
      <c r="AB1792" s="3">
        <f>VLOOKUP($F1792,Experiment!$A$2:$U$90,MATCH(Results!AB$1,Experiment!$A$1:$U$1,0),FALSE)</f>
        <v>0.375</v>
      </c>
      <c r="AC1792" s="3">
        <f>VLOOKUP($F1792,Experiment!$A$2:$U$90,MATCH(Results!AC$1,Experiment!$A$1:$U$1,0),FALSE)</f>
        <v>0.625</v>
      </c>
      <c r="AD1792" s="2">
        <f>VLOOKUP($F1792,Experiment!$A$2:$U$90,MATCH(Results!AD$1,Experiment!$A$1:$U$1,0),FALSE)</f>
        <v>22.5</v>
      </c>
      <c r="AE1792" s="2">
        <f>VLOOKUP($F1792,Experiment!$A$2:$U$90,MATCH(Results!AE$1,Experiment!$A$1:$U$1,0),FALSE)</f>
        <v>7593.75</v>
      </c>
      <c r="AF1792" s="2">
        <f>VLOOKUP($F1792,Experiment!$A$2:$U$90,MATCH(Results!AF$1,Experiment!$A$1:$U$1,0),FALSE)</f>
        <v>87.142125289666879</v>
      </c>
      <c r="AG1792" s="3">
        <f>VLOOKUP($F1792,Experiment!$A$2:$W$90,MATCH(Results!AG$1,Experiment!$A$1:$W$1,0),FALSE)</f>
        <v>1</v>
      </c>
      <c r="AH1792" s="3">
        <f>VLOOKUP($F1792,Experiment!$A$2:$W$90,MATCH(Results!AH$1,Experiment!$A$1:$W$1,0),FALSE)</f>
        <v>0.625</v>
      </c>
      <c r="AI1792" s="3">
        <f>VLOOKUP($F1792,Experiment!$A$2:$X$90,MATCH(Results!AI$1,Experiment!$A$1:$X$1,0),FALSE)</f>
        <v>0.375</v>
      </c>
      <c r="AJ1792" s="2">
        <f>Table1[[#This Row],[Gain]]^Table1[[#This Row],[θ]]</f>
        <v>53.917490655602954</v>
      </c>
      <c r="AK1792" s="2">
        <f>-Table1[[#This Row],[λ]]*-Table1[[#This Row],[Loss]]^Table1[[#This Row],[θ]]</f>
        <v>118.6184794423265</v>
      </c>
      <c r="AL1792" s="2">
        <f>Table1[[#This Row],[v_n_w_g]]-Table1[[#This Row],[v_n_w_l]]</f>
        <v>-64.700988786723542</v>
      </c>
      <c r="AM1792" s="2">
        <f>IF(Table1[[#This Row],[diff_v]]&gt;=1,1,0)</f>
        <v>0</v>
      </c>
    </row>
    <row r="1793" spans="1:39" x14ac:dyDescent="0.3">
      <c r="A1793">
        <v>25</v>
      </c>
      <c r="B1793" t="s">
        <v>301</v>
      </c>
      <c r="C1793" s="22">
        <f>VLOOKUP(Table1[[#This Row],[Subject]],'Subject Profile'!$A$2:$E$8,4,FALSE)</f>
        <v>0.88613857459934653</v>
      </c>
      <c r="D1793" s="22">
        <f>VLOOKUP(Table1[[#This Row],[Subject]],'Subject Profile'!$A$2:$E$8,5,FALSE)</f>
        <v>-2.2000000000000002</v>
      </c>
      <c r="E1793" t="s">
        <v>108</v>
      </c>
      <c r="F1793" t="s">
        <v>55</v>
      </c>
      <c r="G1793" t="s">
        <v>56</v>
      </c>
      <c r="H1793">
        <f>IF(Table1[[#This Row],[decision]]="accept",1,0)</f>
        <v>0</v>
      </c>
      <c r="I1793">
        <v>0</v>
      </c>
      <c r="J1793">
        <v>120</v>
      </c>
      <c r="K1793">
        <v>1667791239</v>
      </c>
      <c r="L1793">
        <f>Table1[[#This Row],[time]]-K1792</f>
        <v>9</v>
      </c>
      <c r="M1793" t="str">
        <f>VLOOKUP($F1793,Experiment!$A$2:$U$90,MATCH(Results!M$1,Experiment!$A$1:$U$1,0)+1,FALSE)</f>
        <v>R</v>
      </c>
      <c r="N1793">
        <f>IF(Table1[[#This Row],[Impact]]="I",0,1)</f>
        <v>1</v>
      </c>
      <c r="O1793" s="2">
        <f>VLOOKUP($F1793,Experiment!$A$2:$U$90,MATCH(Results!O$1,Experiment!$A$1:$U$1,0),FALSE)</f>
        <v>0</v>
      </c>
      <c r="P1793" s="3">
        <f>VLOOKUP($F1793,Experiment!$A$2:$U$90,MATCH(Results!P$1,Experiment!$A$1:$U$1,0),FALSE)</f>
        <v>0</v>
      </c>
      <c r="Q1793" s="2">
        <f>VLOOKUP($F1793,Experiment!$A$2:$U$90,MATCH(Results!Q$1,Experiment!$A$1:$U$1,0),FALSE)</f>
        <v>0</v>
      </c>
      <c r="R1793" s="3">
        <f>VLOOKUP($F1793,Experiment!$A$2:$U$90,MATCH(Results!R$1,Experiment!$A$1:$U$1,0),FALSE)</f>
        <v>0</v>
      </c>
      <c r="S1793" s="2">
        <f>VLOOKUP($F1793,Experiment!$A$2:$U$90,MATCH(Results!S$1,Experiment!$A$1:$U$1,0),FALSE)</f>
        <v>0</v>
      </c>
      <c r="T1793" s="2">
        <f>VLOOKUP($F1793,Experiment!$A$2:$U$90,MATCH(Results!T$1,Experiment!$A$1:$U$1,0),FALSE)</f>
        <v>0</v>
      </c>
      <c r="U1793" s="2">
        <f>VLOOKUP($F1793,Experiment!$A$2:$U$90,MATCH(Results!U$1,Experiment!$A$1:$U$1,0),FALSE)</f>
        <v>0</v>
      </c>
      <c r="V1793" s="2">
        <f>VLOOKUP($F1793,Experiment!$A$2:$U$90,MATCH(Results!V$1,Experiment!$A$1:$U$1,0),FALSE)</f>
        <v>0</v>
      </c>
      <c r="W1793" s="3">
        <f>VLOOKUP($F1793,Experiment!$A$2:$U$90,MATCH(Results!W$1,Experiment!$A$1:$U$1,0),FALSE)</f>
        <v>0</v>
      </c>
      <c r="X1793" s="3">
        <f>VLOOKUP($F1793,Experiment!$A$2:$U$90,MATCH(Results!X$1,Experiment!$A$1:$U$1,0),FALSE)</f>
        <v>0</v>
      </c>
      <c r="Y1793" s="2">
        <f>VLOOKUP($F1793,Experiment!$A$2:$U$90,MATCH(Results!Y$1,Experiment!$A$1:$U$1,0),FALSE)</f>
        <v>0</v>
      </c>
      <c r="Z1793" s="3">
        <f>VLOOKUP($F1793,Experiment!$A$2:$U$90,MATCH(Results!Z$1,Experiment!$A$1:$U$1,0),FALSE)</f>
        <v>0</v>
      </c>
      <c r="AA1793" s="3">
        <f>VLOOKUP($F1793,Experiment!$A$2:$U$90,MATCH(Results!AA$1,Experiment!$A$1:$U$1,0),FALSE)</f>
        <v>0</v>
      </c>
      <c r="AB1793" s="3">
        <f>VLOOKUP($F1793,Experiment!$A$2:$U$90,MATCH(Results!AB$1,Experiment!$A$1:$U$1,0),FALSE)</f>
        <v>0</v>
      </c>
      <c r="AC1793" s="3">
        <f>VLOOKUP($F1793,Experiment!$A$2:$U$90,MATCH(Results!AC$1,Experiment!$A$1:$U$1,0),FALSE)</f>
        <v>0</v>
      </c>
      <c r="AD1793" s="2">
        <f>VLOOKUP($F1793,Experiment!$A$2:$U$90,MATCH(Results!AD$1,Experiment!$A$1:$U$1,0),FALSE)</f>
        <v>0</v>
      </c>
      <c r="AE1793" s="2">
        <f>VLOOKUP($F1793,Experiment!$A$2:$U$90,MATCH(Results!AE$1,Experiment!$A$1:$U$1,0),FALSE)</f>
        <v>0</v>
      </c>
      <c r="AF1793" s="2">
        <f>VLOOKUP($F1793,Experiment!$A$2:$U$90,MATCH(Results!AF$1,Experiment!$A$1:$U$1,0),FALSE)</f>
        <v>0</v>
      </c>
      <c r="AG1793" s="3">
        <f>VLOOKUP($F1793,Experiment!$A$2:$W$90,MATCH(Results!AG$1,Experiment!$A$1:$W$1,0),FALSE)</f>
        <v>0</v>
      </c>
      <c r="AH1793" s="3">
        <f>VLOOKUP($F1793,Experiment!$A$2:$W$90,MATCH(Results!AH$1,Experiment!$A$1:$W$1,0),FALSE)</f>
        <v>0</v>
      </c>
      <c r="AI1793" s="3">
        <f>VLOOKUP($F1793,Experiment!$A$2:$X$90,MATCH(Results!AI$1,Experiment!$A$1:$X$1,0),FALSE)</f>
        <v>0</v>
      </c>
      <c r="AJ1793" s="2">
        <f>Table1[[#This Row],[Gain]]^Table1[[#This Row],[θ]]</f>
        <v>0</v>
      </c>
      <c r="AK1793" s="2">
        <f>-Table1[[#This Row],[λ]]*-Table1[[#This Row],[Loss]]^Table1[[#This Row],[θ]]</f>
        <v>0</v>
      </c>
      <c r="AL1793" s="2">
        <f>Table1[[#This Row],[v_n_w_g]]-Table1[[#This Row],[v_n_w_l]]</f>
        <v>0</v>
      </c>
      <c r="AM1793" s="2">
        <f>IF(Table1[[#This Row],[diff_v]]&gt;=1,1,0)</f>
        <v>0</v>
      </c>
    </row>
    <row r="1794" spans="1:39" x14ac:dyDescent="0.3">
      <c r="A1794">
        <v>26</v>
      </c>
      <c r="B1794" t="s">
        <v>301</v>
      </c>
      <c r="C1794" s="22">
        <f>VLOOKUP(Table1[[#This Row],[Subject]],'Subject Profile'!$A$2:$E$8,4,FALSE)</f>
        <v>0.88613857459934653</v>
      </c>
      <c r="D1794" s="22">
        <f>VLOOKUP(Table1[[#This Row],[Subject]],'Subject Profile'!$A$2:$E$8,5,FALSE)</f>
        <v>-2.2000000000000002</v>
      </c>
      <c r="E1794" t="s">
        <v>108</v>
      </c>
      <c r="F1794" t="s">
        <v>104</v>
      </c>
      <c r="G1794" t="s">
        <v>5</v>
      </c>
      <c r="H1794">
        <f>IF(Table1[[#This Row],[decision]]="accept",1,0)</f>
        <v>0</v>
      </c>
      <c r="I1794">
        <v>0</v>
      </c>
      <c r="J1794">
        <v>120</v>
      </c>
      <c r="K1794">
        <v>1667791245</v>
      </c>
      <c r="L1794">
        <f>Table1[[#This Row],[time]]-K1793</f>
        <v>6</v>
      </c>
      <c r="M1794" t="str">
        <f>VLOOKUP($F1794,Experiment!$A$2:$U$90,MATCH(Results!M$1,Experiment!$A$1:$U$1,0)+1,FALSE)</f>
        <v>I</v>
      </c>
      <c r="N1794">
        <f>IF(Table1[[#This Row],[Impact]]="I",0,1)</f>
        <v>0</v>
      </c>
      <c r="O1794" s="2">
        <f>VLOOKUP($F1794,Experiment!$A$2:$U$90,MATCH(Results!O$1,Experiment!$A$1:$U$1,0),FALSE)</f>
        <v>-10</v>
      </c>
      <c r="P1794" s="3">
        <f>VLOOKUP($F1794,Experiment!$A$2:$U$90,MATCH(Results!P$1,Experiment!$A$1:$U$1,0),FALSE)</f>
        <v>0.5</v>
      </c>
      <c r="Q1794" s="2">
        <f>VLOOKUP($F1794,Experiment!$A$2:$U$90,MATCH(Results!Q$1,Experiment!$A$1:$U$1,0),FALSE)</f>
        <v>10</v>
      </c>
      <c r="R1794" s="3">
        <f>VLOOKUP($F1794,Experiment!$A$2:$U$90,MATCH(Results!R$1,Experiment!$A$1:$U$1,0),FALSE)</f>
        <v>0.5</v>
      </c>
      <c r="S1794" s="2">
        <f>VLOOKUP($F1794,Experiment!$A$2:$U$90,MATCH(Results!S$1,Experiment!$A$1:$U$1,0),FALSE)</f>
        <v>0</v>
      </c>
      <c r="T1794" s="2">
        <f>VLOOKUP($F1794,Experiment!$A$2:$U$90,MATCH(Results!T$1,Experiment!$A$1:$U$1,0),FALSE)</f>
        <v>100</v>
      </c>
      <c r="U1794" s="2">
        <f>VLOOKUP($F1794,Experiment!$A$2:$U$90,MATCH(Results!U$1,Experiment!$A$1:$U$1,0),FALSE)</f>
        <v>10</v>
      </c>
      <c r="V1794" s="2">
        <f>VLOOKUP($F1794,Experiment!$A$2:$U$90,MATCH(Results!V$1,Experiment!$A$1:$U$1,0),FALSE)</f>
        <v>2</v>
      </c>
      <c r="W1794" s="3">
        <f>VLOOKUP($F1794,Experiment!$A$2:$U$90,MATCH(Results!W$1,Experiment!$A$1:$U$1,0),FALSE)</f>
        <v>0.25</v>
      </c>
      <c r="X1794" s="3">
        <f>VLOOKUP($F1794,Experiment!$A$2:$U$90,MATCH(Results!X$1,Experiment!$A$1:$U$1,0),FALSE)</f>
        <v>0.75</v>
      </c>
      <c r="Y1794" s="2">
        <f>VLOOKUP($F1794,Experiment!$A$2:$U$90,MATCH(Results!Y$1,Experiment!$A$1:$U$1,0),FALSE)</f>
        <v>1</v>
      </c>
      <c r="Z1794" s="3">
        <f>VLOOKUP($F1794,Experiment!$A$2:$U$90,MATCH(Results!Z$1,Experiment!$A$1:$U$1,0),FALSE)</f>
        <v>0.25</v>
      </c>
      <c r="AA1794" s="3">
        <f>VLOOKUP($F1794,Experiment!$A$2:$U$90,MATCH(Results!AA$1,Experiment!$A$1:$U$1,0),FALSE)</f>
        <v>0.5</v>
      </c>
      <c r="AB1794" s="3">
        <f>VLOOKUP($F1794,Experiment!$A$2:$U$90,MATCH(Results!AB$1,Experiment!$A$1:$U$1,0),FALSE)</f>
        <v>0.375</v>
      </c>
      <c r="AC1794" s="3">
        <f>VLOOKUP($F1794,Experiment!$A$2:$U$90,MATCH(Results!AC$1,Experiment!$A$1:$U$1,0),FALSE)</f>
        <v>0.625</v>
      </c>
      <c r="AD1794" s="2">
        <f>VLOOKUP($F1794,Experiment!$A$2:$U$90,MATCH(Results!AD$1,Experiment!$A$1:$U$1,0),FALSE)</f>
        <v>2.5</v>
      </c>
      <c r="AE1794" s="2">
        <f>VLOOKUP($F1794,Experiment!$A$2:$U$90,MATCH(Results!AE$1,Experiment!$A$1:$U$1,0),FALSE)</f>
        <v>93.75</v>
      </c>
      <c r="AF1794" s="2">
        <f>VLOOKUP($F1794,Experiment!$A$2:$U$90,MATCH(Results!AF$1,Experiment!$A$1:$U$1,0),FALSE)</f>
        <v>9.6824583655185421</v>
      </c>
      <c r="AG1794" s="3">
        <f>VLOOKUP($F1794,Experiment!$A$2:$W$90,MATCH(Results!AG$1,Experiment!$A$1:$W$1,0),FALSE)</f>
        <v>1</v>
      </c>
      <c r="AH1794" s="3">
        <f>VLOOKUP($F1794,Experiment!$A$2:$W$90,MATCH(Results!AH$1,Experiment!$A$1:$W$1,0),FALSE)</f>
        <v>0.625</v>
      </c>
      <c r="AI1794" s="3">
        <f>VLOOKUP($F1794,Experiment!$A$2:$X$90,MATCH(Results!AI$1,Experiment!$A$1:$X$1,0),FALSE)</f>
        <v>0.375</v>
      </c>
      <c r="AJ1794" s="2">
        <f>Table1[[#This Row],[Gain]]^Table1[[#This Row],[θ]]</f>
        <v>7.693758934363303</v>
      </c>
      <c r="AK1794" s="2">
        <f>-Table1[[#This Row],[λ]]*-Table1[[#This Row],[Loss]]^Table1[[#This Row],[θ]]</f>
        <v>16.926269655599267</v>
      </c>
      <c r="AL1794" s="2">
        <f>Table1[[#This Row],[v_n_w_g]]-Table1[[#This Row],[v_n_w_l]]</f>
        <v>-9.2325107212359647</v>
      </c>
      <c r="AM1794" s="2">
        <f>IF(Table1[[#This Row],[diff_v]]&gt;=1,1,0)</f>
        <v>0</v>
      </c>
    </row>
    <row r="1795" spans="1:39" x14ac:dyDescent="0.3">
      <c r="A1795">
        <v>27</v>
      </c>
      <c r="B1795" t="s">
        <v>301</v>
      </c>
      <c r="C1795" s="22">
        <f>VLOOKUP(Table1[[#This Row],[Subject]],'Subject Profile'!$A$2:$E$8,4,FALSE)</f>
        <v>0.88613857459934653</v>
      </c>
      <c r="D1795" s="22">
        <f>VLOOKUP(Table1[[#This Row],[Subject]],'Subject Profile'!$A$2:$E$8,5,FALSE)</f>
        <v>-2.2000000000000002</v>
      </c>
      <c r="E1795" t="s">
        <v>108</v>
      </c>
      <c r="F1795" t="s">
        <v>104</v>
      </c>
      <c r="G1795" t="s">
        <v>7</v>
      </c>
      <c r="H1795">
        <f>IF(Table1[[#This Row],[decision]]="accept",1,0)</f>
        <v>1</v>
      </c>
      <c r="I1795">
        <v>10</v>
      </c>
      <c r="J1795">
        <v>130</v>
      </c>
      <c r="K1795">
        <v>1667791247</v>
      </c>
      <c r="L1795">
        <f>Table1[[#This Row],[time]]-K1794</f>
        <v>2</v>
      </c>
      <c r="M1795" t="str">
        <f>VLOOKUP($F1795,Experiment!$A$2:$U$90,MATCH(Results!M$1,Experiment!$A$1:$U$1,0)+1,FALSE)</f>
        <v>I</v>
      </c>
      <c r="N1795">
        <f>IF(Table1[[#This Row],[Impact]]="I",0,1)</f>
        <v>0</v>
      </c>
      <c r="O1795" s="2">
        <f>VLOOKUP($F1795,Experiment!$A$2:$U$90,MATCH(Results!O$1,Experiment!$A$1:$U$1,0),FALSE)</f>
        <v>-10</v>
      </c>
      <c r="P1795" s="3">
        <f>VLOOKUP($F1795,Experiment!$A$2:$U$90,MATCH(Results!P$1,Experiment!$A$1:$U$1,0),FALSE)</f>
        <v>0.5</v>
      </c>
      <c r="Q1795" s="2">
        <f>VLOOKUP($F1795,Experiment!$A$2:$U$90,MATCH(Results!Q$1,Experiment!$A$1:$U$1,0),FALSE)</f>
        <v>10</v>
      </c>
      <c r="R1795" s="3">
        <f>VLOOKUP($F1795,Experiment!$A$2:$U$90,MATCH(Results!R$1,Experiment!$A$1:$U$1,0),FALSE)</f>
        <v>0.5</v>
      </c>
      <c r="S1795" s="2">
        <f>VLOOKUP($F1795,Experiment!$A$2:$U$90,MATCH(Results!S$1,Experiment!$A$1:$U$1,0),FALSE)</f>
        <v>0</v>
      </c>
      <c r="T1795" s="2">
        <f>VLOOKUP($F1795,Experiment!$A$2:$U$90,MATCH(Results!T$1,Experiment!$A$1:$U$1,0),FALSE)</f>
        <v>100</v>
      </c>
      <c r="U1795" s="2">
        <f>VLOOKUP($F1795,Experiment!$A$2:$U$90,MATCH(Results!U$1,Experiment!$A$1:$U$1,0),FALSE)</f>
        <v>10</v>
      </c>
      <c r="V1795" s="2">
        <f>VLOOKUP($F1795,Experiment!$A$2:$U$90,MATCH(Results!V$1,Experiment!$A$1:$U$1,0),FALSE)</f>
        <v>2</v>
      </c>
      <c r="W1795" s="3">
        <f>VLOOKUP($F1795,Experiment!$A$2:$U$90,MATCH(Results!W$1,Experiment!$A$1:$U$1,0),FALSE)</f>
        <v>0.25</v>
      </c>
      <c r="X1795" s="3">
        <f>VLOOKUP($F1795,Experiment!$A$2:$U$90,MATCH(Results!X$1,Experiment!$A$1:$U$1,0),FALSE)</f>
        <v>0.75</v>
      </c>
      <c r="Y1795" s="2">
        <f>VLOOKUP($F1795,Experiment!$A$2:$U$90,MATCH(Results!Y$1,Experiment!$A$1:$U$1,0),FALSE)</f>
        <v>1</v>
      </c>
      <c r="Z1795" s="3">
        <f>VLOOKUP($F1795,Experiment!$A$2:$U$90,MATCH(Results!Z$1,Experiment!$A$1:$U$1,0),FALSE)</f>
        <v>0.25</v>
      </c>
      <c r="AA1795" s="3">
        <f>VLOOKUP($F1795,Experiment!$A$2:$U$90,MATCH(Results!AA$1,Experiment!$A$1:$U$1,0),FALSE)</f>
        <v>0.5</v>
      </c>
      <c r="AB1795" s="3">
        <f>VLOOKUP($F1795,Experiment!$A$2:$U$90,MATCH(Results!AB$1,Experiment!$A$1:$U$1,0),FALSE)</f>
        <v>0.375</v>
      </c>
      <c r="AC1795" s="3">
        <f>VLOOKUP($F1795,Experiment!$A$2:$U$90,MATCH(Results!AC$1,Experiment!$A$1:$U$1,0),FALSE)</f>
        <v>0.625</v>
      </c>
      <c r="AD1795" s="2">
        <f>VLOOKUP($F1795,Experiment!$A$2:$U$90,MATCH(Results!AD$1,Experiment!$A$1:$U$1,0),FALSE)</f>
        <v>2.5</v>
      </c>
      <c r="AE1795" s="2">
        <f>VLOOKUP($F1795,Experiment!$A$2:$U$90,MATCH(Results!AE$1,Experiment!$A$1:$U$1,0),FALSE)</f>
        <v>93.75</v>
      </c>
      <c r="AF1795" s="2">
        <f>VLOOKUP($F1795,Experiment!$A$2:$U$90,MATCH(Results!AF$1,Experiment!$A$1:$U$1,0),FALSE)</f>
        <v>9.6824583655185421</v>
      </c>
      <c r="AG1795" s="3">
        <f>VLOOKUP($F1795,Experiment!$A$2:$W$90,MATCH(Results!AG$1,Experiment!$A$1:$W$1,0),FALSE)</f>
        <v>1</v>
      </c>
      <c r="AH1795" s="3">
        <f>VLOOKUP($F1795,Experiment!$A$2:$W$90,MATCH(Results!AH$1,Experiment!$A$1:$W$1,0),FALSE)</f>
        <v>0.625</v>
      </c>
      <c r="AI1795" s="3">
        <f>VLOOKUP($F1795,Experiment!$A$2:$X$90,MATCH(Results!AI$1,Experiment!$A$1:$X$1,0),FALSE)</f>
        <v>0.375</v>
      </c>
      <c r="AJ1795" s="2">
        <f>Table1[[#This Row],[Gain]]^Table1[[#This Row],[θ]]</f>
        <v>7.693758934363303</v>
      </c>
      <c r="AK1795" s="2">
        <f>-Table1[[#This Row],[λ]]*-Table1[[#This Row],[Loss]]^Table1[[#This Row],[θ]]</f>
        <v>16.926269655599267</v>
      </c>
      <c r="AL1795" s="2">
        <f>Table1[[#This Row],[v_n_w_g]]-Table1[[#This Row],[v_n_w_l]]</f>
        <v>-9.2325107212359647</v>
      </c>
      <c r="AM1795" s="2">
        <f>IF(Table1[[#This Row],[diff_v]]&gt;=1,1,0)</f>
        <v>0</v>
      </c>
    </row>
    <row r="1796" spans="1:39" x14ac:dyDescent="0.3">
      <c r="A1796">
        <v>28</v>
      </c>
      <c r="B1796" t="s">
        <v>301</v>
      </c>
      <c r="C1796" s="22">
        <f>VLOOKUP(Table1[[#This Row],[Subject]],'Subject Profile'!$A$2:$E$8,4,FALSE)</f>
        <v>0.88613857459934653</v>
      </c>
      <c r="D1796" s="22">
        <f>VLOOKUP(Table1[[#This Row],[Subject]],'Subject Profile'!$A$2:$E$8,5,FALSE)</f>
        <v>-2.2000000000000002</v>
      </c>
      <c r="E1796" t="s">
        <v>108</v>
      </c>
      <c r="F1796" t="s">
        <v>64</v>
      </c>
      <c r="G1796" t="s">
        <v>7</v>
      </c>
      <c r="H1796">
        <f>IF(Table1[[#This Row],[decision]]="accept",1,0)</f>
        <v>1</v>
      </c>
      <c r="I1796">
        <v>60</v>
      </c>
      <c r="J1796">
        <v>180</v>
      </c>
      <c r="K1796">
        <v>1667791253</v>
      </c>
      <c r="L1796">
        <f>Table1[[#This Row],[time]]-K1795</f>
        <v>6</v>
      </c>
      <c r="M1796" t="str">
        <f>VLOOKUP($F1796,Experiment!$A$2:$U$90,MATCH(Results!M$1,Experiment!$A$1:$U$1,0)+1,FALSE)</f>
        <v>G</v>
      </c>
      <c r="N1796">
        <f>IF(Table1[[#This Row],[Impact]]="I",0,1)</f>
        <v>1</v>
      </c>
      <c r="O1796" s="2">
        <f>VLOOKUP($F1796,Experiment!$A$2:$U$90,MATCH(Results!O$1,Experiment!$A$1:$U$1,0),FALSE)</f>
        <v>-50</v>
      </c>
      <c r="P1796" s="3">
        <f>VLOOKUP($F1796,Experiment!$A$2:$U$90,MATCH(Results!P$1,Experiment!$A$1:$U$1,0),FALSE)</f>
        <v>0.5</v>
      </c>
      <c r="Q1796" s="2">
        <f>VLOOKUP($F1796,Experiment!$A$2:$U$90,MATCH(Results!Q$1,Experiment!$A$1:$U$1,0),FALSE)</f>
        <v>60</v>
      </c>
      <c r="R1796" s="3">
        <f>VLOOKUP($F1796,Experiment!$A$2:$U$90,MATCH(Results!R$1,Experiment!$A$1:$U$1,0),FALSE)</f>
        <v>0.5</v>
      </c>
      <c r="S1796" s="2">
        <f>VLOOKUP($F1796,Experiment!$A$2:$U$90,MATCH(Results!S$1,Experiment!$A$1:$U$1,0),FALSE)</f>
        <v>5</v>
      </c>
      <c r="T1796" s="2">
        <f>VLOOKUP($F1796,Experiment!$A$2:$U$90,MATCH(Results!T$1,Experiment!$A$1:$U$1,0),FALSE)</f>
        <v>3025</v>
      </c>
      <c r="U1796" s="2">
        <f>VLOOKUP($F1796,Experiment!$A$2:$U$90,MATCH(Results!U$1,Experiment!$A$1:$U$1,0),FALSE)</f>
        <v>55</v>
      </c>
      <c r="V1796" s="2">
        <f>VLOOKUP($F1796,Experiment!$A$2:$U$90,MATCH(Results!V$1,Experiment!$A$1:$U$1,0),FALSE)</f>
        <v>4</v>
      </c>
      <c r="W1796" s="3">
        <f>VLOOKUP($F1796,Experiment!$A$2:$U$90,MATCH(Results!W$1,Experiment!$A$1:$U$1,0),FALSE)</f>
        <v>0.25</v>
      </c>
      <c r="X1796" s="3">
        <f>VLOOKUP($F1796,Experiment!$A$2:$U$90,MATCH(Results!X$1,Experiment!$A$1:$U$1,0),FALSE)</f>
        <v>0.75</v>
      </c>
      <c r="Y1796" s="2">
        <f>VLOOKUP($F1796,Experiment!$A$2:$U$90,MATCH(Results!Y$1,Experiment!$A$1:$U$1,0),FALSE)</f>
        <v>2</v>
      </c>
      <c r="Z1796" s="3">
        <f>VLOOKUP($F1796,Experiment!$A$2:$U$90,MATCH(Results!Z$1,Experiment!$A$1:$U$1,0),FALSE)</f>
        <v>0.5</v>
      </c>
      <c r="AA1796" s="3">
        <f>VLOOKUP($F1796,Experiment!$A$2:$U$90,MATCH(Results!AA$1,Experiment!$A$1:$U$1,0),FALSE)</f>
        <v>0.25</v>
      </c>
      <c r="AB1796" s="3">
        <f>VLOOKUP($F1796,Experiment!$A$2:$U$90,MATCH(Results!AB$1,Experiment!$A$1:$U$1,0),FALSE)</f>
        <v>0.625</v>
      </c>
      <c r="AC1796" s="3">
        <f>VLOOKUP($F1796,Experiment!$A$2:$U$90,MATCH(Results!AC$1,Experiment!$A$1:$U$1,0),FALSE)</f>
        <v>0.375</v>
      </c>
      <c r="AD1796" s="2">
        <f>VLOOKUP($F1796,Experiment!$A$2:$U$90,MATCH(Results!AD$1,Experiment!$A$1:$U$1,0),FALSE)</f>
        <v>-8.75</v>
      </c>
      <c r="AE1796" s="2">
        <f>VLOOKUP($F1796,Experiment!$A$2:$U$90,MATCH(Results!AE$1,Experiment!$A$1:$U$1,0),FALSE)</f>
        <v>2835.9375</v>
      </c>
      <c r="AF1796" s="2">
        <f>VLOOKUP($F1796,Experiment!$A$2:$U$90,MATCH(Results!AF$1,Experiment!$A$1:$U$1,0),FALSE)</f>
        <v>53.253521010351982</v>
      </c>
      <c r="AG1796" s="3">
        <f>VLOOKUP($F1796,Experiment!$A$2:$W$90,MATCH(Results!AG$1,Experiment!$A$1:$W$1,0),FALSE)</f>
        <v>0.82730419370997643</v>
      </c>
      <c r="AH1796" s="3">
        <f>VLOOKUP($F1796,Experiment!$A$2:$W$90,MATCH(Results!AH$1,Experiment!$A$1:$W$1,0),FALSE)</f>
        <v>0.38648875795104182</v>
      </c>
      <c r="AI1796" s="3">
        <f>VLOOKUP($F1796,Experiment!$A$2:$X$90,MATCH(Results!AI$1,Experiment!$A$1:$X$1,0),FALSE)</f>
        <v>0.61351124204895813</v>
      </c>
      <c r="AJ1796" s="2">
        <f>Table1[[#This Row],[Gain]]^Table1[[#This Row],[θ]]</f>
        <v>37.643362891590748</v>
      </c>
      <c r="AK1796" s="2">
        <f>-Table1[[#This Row],[λ]]*-Table1[[#This Row],[Loss]]^Table1[[#This Row],[θ]]</f>
        <v>70.46047048279901</v>
      </c>
      <c r="AL1796" s="2">
        <f>Table1[[#This Row],[v_n_w_g]]-Table1[[#This Row],[v_n_w_l]]</f>
        <v>-32.817107591208263</v>
      </c>
      <c r="AM1796" s="2">
        <f>IF(Table1[[#This Row],[diff_v]]&gt;=1,1,0)</f>
        <v>0</v>
      </c>
    </row>
    <row r="1797" spans="1:39" x14ac:dyDescent="0.3">
      <c r="A1797">
        <v>29</v>
      </c>
      <c r="B1797" t="s">
        <v>301</v>
      </c>
      <c r="C1797" s="22">
        <f>VLOOKUP(Table1[[#This Row],[Subject]],'Subject Profile'!$A$2:$E$8,4,FALSE)</f>
        <v>0.88613857459934653</v>
      </c>
      <c r="D1797" s="22">
        <f>VLOOKUP(Table1[[#This Row],[Subject]],'Subject Profile'!$A$2:$E$8,5,FALSE)</f>
        <v>-2.2000000000000002</v>
      </c>
      <c r="E1797" t="s">
        <v>108</v>
      </c>
      <c r="F1797" t="s">
        <v>71</v>
      </c>
      <c r="G1797" t="s">
        <v>7</v>
      </c>
      <c r="H1797">
        <f>IF(Table1[[#This Row],[decision]]="accept",1,0)</f>
        <v>1</v>
      </c>
      <c r="I1797">
        <v>-10</v>
      </c>
      <c r="J1797">
        <v>170</v>
      </c>
      <c r="K1797">
        <v>1667791259</v>
      </c>
      <c r="L1797">
        <f>Table1[[#This Row],[time]]-K1796</f>
        <v>6</v>
      </c>
      <c r="M1797" t="str">
        <f>VLOOKUP($F1797,Experiment!$A$2:$U$90,MATCH(Results!M$1,Experiment!$A$1:$U$1,0)+1,FALSE)</f>
        <v>I</v>
      </c>
      <c r="N1797">
        <f>IF(Table1[[#This Row],[Impact]]="I",0,1)</f>
        <v>0</v>
      </c>
      <c r="O1797" s="2">
        <f>VLOOKUP($F1797,Experiment!$A$2:$U$90,MATCH(Results!O$1,Experiment!$A$1:$U$1,0),FALSE)</f>
        <v>-10</v>
      </c>
      <c r="P1797" s="3">
        <f>VLOOKUP($F1797,Experiment!$A$2:$U$90,MATCH(Results!P$1,Experiment!$A$1:$U$1,0),FALSE)</f>
        <v>0.5</v>
      </c>
      <c r="Q1797" s="2">
        <f>VLOOKUP($F1797,Experiment!$A$2:$U$90,MATCH(Results!Q$1,Experiment!$A$1:$U$1,0),FALSE)</f>
        <v>30</v>
      </c>
      <c r="R1797" s="3">
        <f>VLOOKUP($F1797,Experiment!$A$2:$U$90,MATCH(Results!R$1,Experiment!$A$1:$U$1,0),FALSE)</f>
        <v>0.5</v>
      </c>
      <c r="S1797" s="2">
        <f>VLOOKUP($F1797,Experiment!$A$2:$U$90,MATCH(Results!S$1,Experiment!$A$1:$U$1,0),FALSE)</f>
        <v>10</v>
      </c>
      <c r="T1797" s="2">
        <f>VLOOKUP($F1797,Experiment!$A$2:$U$90,MATCH(Results!T$1,Experiment!$A$1:$U$1,0),FALSE)</f>
        <v>400</v>
      </c>
      <c r="U1797" s="2">
        <f>VLOOKUP($F1797,Experiment!$A$2:$U$90,MATCH(Results!U$1,Experiment!$A$1:$U$1,0),FALSE)</f>
        <v>20</v>
      </c>
      <c r="V1797" s="2">
        <f>VLOOKUP($F1797,Experiment!$A$2:$U$90,MATCH(Results!V$1,Experiment!$A$1:$U$1,0),FALSE)</f>
        <v>2</v>
      </c>
      <c r="W1797" s="3">
        <f>VLOOKUP($F1797,Experiment!$A$2:$U$90,MATCH(Results!W$1,Experiment!$A$1:$U$1,0),FALSE)</f>
        <v>0.25</v>
      </c>
      <c r="X1797" s="3">
        <f>VLOOKUP($F1797,Experiment!$A$2:$U$90,MATCH(Results!X$1,Experiment!$A$1:$U$1,0),FALSE)</f>
        <v>0.75</v>
      </c>
      <c r="Y1797" s="2">
        <f>VLOOKUP($F1797,Experiment!$A$2:$U$90,MATCH(Results!Y$1,Experiment!$A$1:$U$1,0),FALSE)</f>
        <v>2</v>
      </c>
      <c r="Z1797" s="3">
        <f>VLOOKUP($F1797,Experiment!$A$2:$U$90,MATCH(Results!Z$1,Experiment!$A$1:$U$1,0),FALSE)</f>
        <v>0.5</v>
      </c>
      <c r="AA1797" s="3">
        <f>VLOOKUP($F1797,Experiment!$A$2:$U$90,MATCH(Results!AA$1,Experiment!$A$1:$U$1,0),FALSE)</f>
        <v>0.25</v>
      </c>
      <c r="AB1797" s="3">
        <f>VLOOKUP($F1797,Experiment!$A$2:$U$90,MATCH(Results!AB$1,Experiment!$A$1:$U$1,0),FALSE)</f>
        <v>0.625</v>
      </c>
      <c r="AC1797" s="3">
        <f>VLOOKUP($F1797,Experiment!$A$2:$U$90,MATCH(Results!AC$1,Experiment!$A$1:$U$1,0),FALSE)</f>
        <v>0.375</v>
      </c>
      <c r="AD1797" s="2">
        <f>VLOOKUP($F1797,Experiment!$A$2:$U$90,MATCH(Results!AD$1,Experiment!$A$1:$U$1,0),FALSE)</f>
        <v>5</v>
      </c>
      <c r="AE1797" s="2">
        <f>VLOOKUP($F1797,Experiment!$A$2:$U$90,MATCH(Results!AE$1,Experiment!$A$1:$U$1,0),FALSE)</f>
        <v>375</v>
      </c>
      <c r="AF1797" s="2">
        <f>VLOOKUP($F1797,Experiment!$A$2:$U$90,MATCH(Results!AF$1,Experiment!$A$1:$U$1,0),FALSE)</f>
        <v>19.364916731037084</v>
      </c>
      <c r="AG1797" s="3">
        <f>VLOOKUP($F1797,Experiment!$A$2:$W$90,MATCH(Results!AG$1,Experiment!$A$1:$W$1,0),FALSE)</f>
        <v>0.82730419370997643</v>
      </c>
      <c r="AH1797" s="3">
        <f>VLOOKUP($F1797,Experiment!$A$2:$W$90,MATCH(Results!AH$1,Experiment!$A$1:$W$1,0),FALSE)</f>
        <v>0.38648875795104182</v>
      </c>
      <c r="AI1797" s="3">
        <f>VLOOKUP($F1797,Experiment!$A$2:$X$90,MATCH(Results!AI$1,Experiment!$A$1:$X$1,0),FALSE)</f>
        <v>0.61351124204895813</v>
      </c>
      <c r="AJ1797" s="2">
        <f>Table1[[#This Row],[Gain]]^Table1[[#This Row],[θ]]</f>
        <v>20.367331083133973</v>
      </c>
      <c r="AK1797" s="2">
        <f>-Table1[[#This Row],[λ]]*-Table1[[#This Row],[Loss]]^Table1[[#This Row],[θ]]</f>
        <v>16.926269655599267</v>
      </c>
      <c r="AL1797" s="2">
        <f>Table1[[#This Row],[v_n_w_g]]-Table1[[#This Row],[v_n_w_l]]</f>
        <v>3.4410614275347058</v>
      </c>
      <c r="AM1797" s="2">
        <f>IF(Table1[[#This Row],[diff_v]]&gt;=1,1,0)</f>
        <v>1</v>
      </c>
    </row>
    <row r="1798" spans="1:39" x14ac:dyDescent="0.3">
      <c r="A1798">
        <v>30</v>
      </c>
      <c r="B1798" t="s">
        <v>301</v>
      </c>
      <c r="C1798" s="22">
        <f>VLOOKUP(Table1[[#This Row],[Subject]],'Subject Profile'!$A$2:$E$8,4,FALSE)</f>
        <v>0.88613857459934653</v>
      </c>
      <c r="D1798" s="22">
        <f>VLOOKUP(Table1[[#This Row],[Subject]],'Subject Profile'!$A$2:$E$8,5,FALSE)</f>
        <v>-2.2000000000000002</v>
      </c>
      <c r="E1798" t="s">
        <v>108</v>
      </c>
      <c r="F1798" t="s">
        <v>62</v>
      </c>
      <c r="G1798" t="s">
        <v>7</v>
      </c>
      <c r="H1798">
        <f>IF(Table1[[#This Row],[decision]]="accept",1,0)</f>
        <v>1</v>
      </c>
      <c r="I1798">
        <v>20</v>
      </c>
      <c r="J1798">
        <v>190</v>
      </c>
      <c r="K1798">
        <v>1667791263</v>
      </c>
      <c r="L1798">
        <f>Table1[[#This Row],[time]]-K1797</f>
        <v>4</v>
      </c>
      <c r="M1798" t="str">
        <f>VLOOKUP($F1798,Experiment!$A$2:$U$90,MATCH(Results!M$1,Experiment!$A$1:$U$1,0)+1,FALSE)</f>
        <v>G</v>
      </c>
      <c r="N1798">
        <f>IF(Table1[[#This Row],[Impact]]="I",0,1)</f>
        <v>1</v>
      </c>
      <c r="O1798" s="2">
        <f>VLOOKUP($F1798,Experiment!$A$2:$U$90,MATCH(Results!O$1,Experiment!$A$1:$U$1,0),FALSE)</f>
        <v>-10</v>
      </c>
      <c r="P1798" s="3">
        <f>VLOOKUP($F1798,Experiment!$A$2:$U$90,MATCH(Results!P$1,Experiment!$A$1:$U$1,0),FALSE)</f>
        <v>0.5</v>
      </c>
      <c r="Q1798" s="2">
        <f>VLOOKUP($F1798,Experiment!$A$2:$U$90,MATCH(Results!Q$1,Experiment!$A$1:$U$1,0),FALSE)</f>
        <v>20</v>
      </c>
      <c r="R1798" s="3">
        <f>VLOOKUP($F1798,Experiment!$A$2:$U$90,MATCH(Results!R$1,Experiment!$A$1:$U$1,0),FALSE)</f>
        <v>0.5</v>
      </c>
      <c r="S1798" s="2">
        <f>VLOOKUP($F1798,Experiment!$A$2:$U$90,MATCH(Results!S$1,Experiment!$A$1:$U$1,0),FALSE)</f>
        <v>5</v>
      </c>
      <c r="T1798" s="2">
        <f>VLOOKUP($F1798,Experiment!$A$2:$U$90,MATCH(Results!T$1,Experiment!$A$1:$U$1,0),FALSE)</f>
        <v>225</v>
      </c>
      <c r="U1798" s="2">
        <f>VLOOKUP($F1798,Experiment!$A$2:$U$90,MATCH(Results!U$1,Experiment!$A$1:$U$1,0),FALSE)</f>
        <v>15</v>
      </c>
      <c r="V1798" s="2">
        <f>VLOOKUP($F1798,Experiment!$A$2:$U$90,MATCH(Results!V$1,Experiment!$A$1:$U$1,0),FALSE)</f>
        <v>4</v>
      </c>
      <c r="W1798" s="3">
        <f>VLOOKUP($F1798,Experiment!$A$2:$U$90,MATCH(Results!W$1,Experiment!$A$1:$U$1,0),FALSE)</f>
        <v>0.25</v>
      </c>
      <c r="X1798" s="3">
        <f>VLOOKUP($F1798,Experiment!$A$2:$U$90,MATCH(Results!X$1,Experiment!$A$1:$U$1,0),FALSE)</f>
        <v>0.75</v>
      </c>
      <c r="Y1798" s="2">
        <f>VLOOKUP($F1798,Experiment!$A$2:$U$90,MATCH(Results!Y$1,Experiment!$A$1:$U$1,0),FALSE)</f>
        <v>2</v>
      </c>
      <c r="Z1798" s="3">
        <f>VLOOKUP($F1798,Experiment!$A$2:$U$90,MATCH(Results!Z$1,Experiment!$A$1:$U$1,0),FALSE)</f>
        <v>0.5</v>
      </c>
      <c r="AA1798" s="3">
        <f>VLOOKUP($F1798,Experiment!$A$2:$U$90,MATCH(Results!AA$1,Experiment!$A$1:$U$1,0),FALSE)</f>
        <v>0.25</v>
      </c>
      <c r="AB1798" s="3">
        <f>VLOOKUP($F1798,Experiment!$A$2:$U$90,MATCH(Results!AB$1,Experiment!$A$1:$U$1,0),FALSE)</f>
        <v>0.625</v>
      </c>
      <c r="AC1798" s="3">
        <f>VLOOKUP($F1798,Experiment!$A$2:$U$90,MATCH(Results!AC$1,Experiment!$A$1:$U$1,0),FALSE)</f>
        <v>0.375</v>
      </c>
      <c r="AD1798" s="2">
        <f>VLOOKUP($F1798,Experiment!$A$2:$U$90,MATCH(Results!AD$1,Experiment!$A$1:$U$1,0),FALSE)</f>
        <v>1.25</v>
      </c>
      <c r="AE1798" s="2">
        <f>VLOOKUP($F1798,Experiment!$A$2:$U$90,MATCH(Results!AE$1,Experiment!$A$1:$U$1,0),FALSE)</f>
        <v>210.9375</v>
      </c>
      <c r="AF1798" s="2">
        <f>VLOOKUP($F1798,Experiment!$A$2:$U$90,MATCH(Results!AF$1,Experiment!$A$1:$U$1,0),FALSE)</f>
        <v>14.523687548277813</v>
      </c>
      <c r="AG1798" s="3">
        <f>VLOOKUP($F1798,Experiment!$A$2:$W$90,MATCH(Results!AG$1,Experiment!$A$1:$W$1,0),FALSE)</f>
        <v>0.82730419370997643</v>
      </c>
      <c r="AH1798" s="3">
        <f>VLOOKUP($F1798,Experiment!$A$2:$W$90,MATCH(Results!AH$1,Experiment!$A$1:$W$1,0),FALSE)</f>
        <v>0.38648875795104182</v>
      </c>
      <c r="AI1798" s="3">
        <f>VLOOKUP($F1798,Experiment!$A$2:$X$90,MATCH(Results!AI$1,Experiment!$A$1:$X$1,0),FALSE)</f>
        <v>0.61351124204895813</v>
      </c>
      <c r="AJ1798" s="2">
        <f>Table1[[#This Row],[Gain]]^Table1[[#This Row],[θ]]</f>
        <v>14.219779625740344</v>
      </c>
      <c r="AK1798" s="2">
        <f>-Table1[[#This Row],[λ]]*-Table1[[#This Row],[Loss]]^Table1[[#This Row],[θ]]</f>
        <v>16.926269655599267</v>
      </c>
      <c r="AL1798" s="2">
        <f>Table1[[#This Row],[v_n_w_g]]-Table1[[#This Row],[v_n_w_l]]</f>
        <v>-2.706490029858923</v>
      </c>
      <c r="AM1798" s="2">
        <f>IF(Table1[[#This Row],[diff_v]]&gt;=1,1,0)</f>
        <v>0</v>
      </c>
    </row>
    <row r="1799" spans="1:39" x14ac:dyDescent="0.3">
      <c r="A1799">
        <v>31</v>
      </c>
      <c r="B1799" t="s">
        <v>301</v>
      </c>
      <c r="C1799" s="22">
        <f>VLOOKUP(Table1[[#This Row],[Subject]],'Subject Profile'!$A$2:$E$8,4,FALSE)</f>
        <v>0.88613857459934653</v>
      </c>
      <c r="D1799" s="22">
        <f>VLOOKUP(Table1[[#This Row],[Subject]],'Subject Profile'!$A$2:$E$8,5,FALSE)</f>
        <v>-2.2000000000000002</v>
      </c>
      <c r="E1799" t="s">
        <v>108</v>
      </c>
      <c r="F1799" t="s">
        <v>94</v>
      </c>
      <c r="G1799" t="s">
        <v>5</v>
      </c>
      <c r="H1799">
        <f>IF(Table1[[#This Row],[decision]]="accept",1,0)</f>
        <v>0</v>
      </c>
      <c r="I1799">
        <v>0</v>
      </c>
      <c r="J1799">
        <v>190</v>
      </c>
      <c r="K1799">
        <v>1667791268</v>
      </c>
      <c r="L1799">
        <f>Table1[[#This Row],[time]]-K1798</f>
        <v>5</v>
      </c>
      <c r="M1799" t="str">
        <f>VLOOKUP($F1799,Experiment!$A$2:$U$90,MATCH(Results!M$1,Experiment!$A$1:$U$1,0)+1,FALSE)</f>
        <v>I</v>
      </c>
      <c r="N1799">
        <f>IF(Table1[[#This Row],[Impact]]="I",0,1)</f>
        <v>0</v>
      </c>
      <c r="O1799" s="2">
        <f>VLOOKUP($F1799,Experiment!$A$2:$U$90,MATCH(Results!O$1,Experiment!$A$1:$U$1,0),FALSE)</f>
        <v>-90</v>
      </c>
      <c r="P1799" s="3">
        <f>VLOOKUP($F1799,Experiment!$A$2:$U$90,MATCH(Results!P$1,Experiment!$A$1:$U$1,0),FALSE)</f>
        <v>0.5</v>
      </c>
      <c r="Q1799" s="2">
        <f>VLOOKUP($F1799,Experiment!$A$2:$U$90,MATCH(Results!Q$1,Experiment!$A$1:$U$1,0),FALSE)</f>
        <v>90</v>
      </c>
      <c r="R1799" s="3">
        <f>VLOOKUP($F1799,Experiment!$A$2:$U$90,MATCH(Results!R$1,Experiment!$A$1:$U$1,0),FALSE)</f>
        <v>0.5</v>
      </c>
      <c r="S1799" s="2">
        <f>VLOOKUP($F1799,Experiment!$A$2:$U$90,MATCH(Results!S$1,Experiment!$A$1:$U$1,0),FALSE)</f>
        <v>0</v>
      </c>
      <c r="T1799" s="2">
        <f>VLOOKUP($F1799,Experiment!$A$2:$U$90,MATCH(Results!T$1,Experiment!$A$1:$U$1,0),FALSE)</f>
        <v>8100</v>
      </c>
      <c r="U1799" s="2">
        <f>VLOOKUP($F1799,Experiment!$A$2:$U$90,MATCH(Results!U$1,Experiment!$A$1:$U$1,0),FALSE)</f>
        <v>90</v>
      </c>
      <c r="V1799" s="2">
        <f>VLOOKUP($F1799,Experiment!$A$2:$U$90,MATCH(Results!V$1,Experiment!$A$1:$U$1,0),FALSE)</f>
        <v>2</v>
      </c>
      <c r="W1799" s="3">
        <f>VLOOKUP($F1799,Experiment!$A$2:$U$90,MATCH(Results!W$1,Experiment!$A$1:$U$1,0),FALSE)</f>
        <v>0.25</v>
      </c>
      <c r="X1799" s="3">
        <f>VLOOKUP($F1799,Experiment!$A$2:$U$90,MATCH(Results!X$1,Experiment!$A$1:$U$1,0),FALSE)</f>
        <v>0.75</v>
      </c>
      <c r="Y1799" s="2">
        <f>VLOOKUP($F1799,Experiment!$A$2:$U$90,MATCH(Results!Y$1,Experiment!$A$1:$U$1,0),FALSE)</f>
        <v>2</v>
      </c>
      <c r="Z1799" s="3">
        <f>VLOOKUP($F1799,Experiment!$A$2:$U$90,MATCH(Results!Z$1,Experiment!$A$1:$U$1,0),FALSE)</f>
        <v>0.5</v>
      </c>
      <c r="AA1799" s="3">
        <f>VLOOKUP($F1799,Experiment!$A$2:$U$90,MATCH(Results!AA$1,Experiment!$A$1:$U$1,0),FALSE)</f>
        <v>0.25</v>
      </c>
      <c r="AB1799" s="3">
        <f>VLOOKUP($F1799,Experiment!$A$2:$U$90,MATCH(Results!AB$1,Experiment!$A$1:$U$1,0),FALSE)</f>
        <v>0.625</v>
      </c>
      <c r="AC1799" s="3">
        <f>VLOOKUP($F1799,Experiment!$A$2:$U$90,MATCH(Results!AC$1,Experiment!$A$1:$U$1,0),FALSE)</f>
        <v>0.375</v>
      </c>
      <c r="AD1799" s="2">
        <f>VLOOKUP($F1799,Experiment!$A$2:$U$90,MATCH(Results!AD$1,Experiment!$A$1:$U$1,0),FALSE)</f>
        <v>-22.5</v>
      </c>
      <c r="AE1799" s="2">
        <f>VLOOKUP($F1799,Experiment!$A$2:$U$90,MATCH(Results!AE$1,Experiment!$A$1:$U$1,0),FALSE)</f>
        <v>7593.75</v>
      </c>
      <c r="AF1799" s="2">
        <f>VLOOKUP($F1799,Experiment!$A$2:$U$90,MATCH(Results!AF$1,Experiment!$A$1:$U$1,0),FALSE)</f>
        <v>87.142125289666879</v>
      </c>
      <c r="AG1799" s="3">
        <f>VLOOKUP($F1799,Experiment!$A$2:$W$90,MATCH(Results!AG$1,Experiment!$A$1:$W$1,0),FALSE)</f>
        <v>0.82730419370997643</v>
      </c>
      <c r="AH1799" s="3">
        <f>VLOOKUP($F1799,Experiment!$A$2:$W$90,MATCH(Results!AH$1,Experiment!$A$1:$W$1,0),FALSE)</f>
        <v>0.38648875795104182</v>
      </c>
      <c r="AI1799" s="3">
        <f>VLOOKUP($F1799,Experiment!$A$2:$X$90,MATCH(Results!AI$1,Experiment!$A$1:$X$1,0),FALSE)</f>
        <v>0.61351124204895813</v>
      </c>
      <c r="AJ1799" s="2">
        <f>Table1[[#This Row],[Gain]]^Table1[[#This Row],[θ]]</f>
        <v>53.917490655602954</v>
      </c>
      <c r="AK1799" s="2">
        <f>-Table1[[#This Row],[λ]]*-Table1[[#This Row],[Loss]]^Table1[[#This Row],[θ]]</f>
        <v>118.6184794423265</v>
      </c>
      <c r="AL1799" s="2">
        <f>Table1[[#This Row],[v_n_w_g]]-Table1[[#This Row],[v_n_w_l]]</f>
        <v>-64.700988786723542</v>
      </c>
      <c r="AM1799" s="2">
        <f>IF(Table1[[#This Row],[diff_v]]&gt;=1,1,0)</f>
        <v>0</v>
      </c>
    </row>
    <row r="1800" spans="1:39" x14ac:dyDescent="0.3">
      <c r="A1800">
        <v>32</v>
      </c>
      <c r="B1800" t="s">
        <v>301</v>
      </c>
      <c r="C1800" s="22">
        <f>VLOOKUP(Table1[[#This Row],[Subject]],'Subject Profile'!$A$2:$E$8,4,FALSE)</f>
        <v>0.88613857459934653</v>
      </c>
      <c r="D1800" s="22">
        <f>VLOOKUP(Table1[[#This Row],[Subject]],'Subject Profile'!$A$2:$E$8,5,FALSE)</f>
        <v>-2.2000000000000002</v>
      </c>
      <c r="E1800" t="s">
        <v>108</v>
      </c>
      <c r="F1800" t="s">
        <v>55</v>
      </c>
      <c r="G1800" t="s">
        <v>56</v>
      </c>
      <c r="H1800">
        <f>IF(Table1[[#This Row],[decision]]="accept",1,0)</f>
        <v>0</v>
      </c>
      <c r="I1800">
        <v>0</v>
      </c>
      <c r="J1800">
        <v>190</v>
      </c>
      <c r="K1800">
        <v>1667791276</v>
      </c>
      <c r="L1800">
        <f>Table1[[#This Row],[time]]-K1799</f>
        <v>8</v>
      </c>
      <c r="M1800" t="str">
        <f>VLOOKUP($F1800,Experiment!$A$2:$U$90,MATCH(Results!M$1,Experiment!$A$1:$U$1,0)+1,FALSE)</f>
        <v>R</v>
      </c>
      <c r="N1800">
        <f>IF(Table1[[#This Row],[Impact]]="I",0,1)</f>
        <v>1</v>
      </c>
      <c r="O1800" s="2">
        <f>VLOOKUP($F1800,Experiment!$A$2:$U$90,MATCH(Results!O$1,Experiment!$A$1:$U$1,0),FALSE)</f>
        <v>0</v>
      </c>
      <c r="P1800" s="3">
        <f>VLOOKUP($F1800,Experiment!$A$2:$U$90,MATCH(Results!P$1,Experiment!$A$1:$U$1,0),FALSE)</f>
        <v>0</v>
      </c>
      <c r="Q1800" s="2">
        <f>VLOOKUP($F1800,Experiment!$A$2:$U$90,MATCH(Results!Q$1,Experiment!$A$1:$U$1,0),FALSE)</f>
        <v>0</v>
      </c>
      <c r="R1800" s="3">
        <f>VLOOKUP($F1800,Experiment!$A$2:$U$90,MATCH(Results!R$1,Experiment!$A$1:$U$1,0),FALSE)</f>
        <v>0</v>
      </c>
      <c r="S1800" s="2">
        <f>VLOOKUP($F1800,Experiment!$A$2:$U$90,MATCH(Results!S$1,Experiment!$A$1:$U$1,0),FALSE)</f>
        <v>0</v>
      </c>
      <c r="T1800" s="2">
        <f>VLOOKUP($F1800,Experiment!$A$2:$U$90,MATCH(Results!T$1,Experiment!$A$1:$U$1,0),FALSE)</f>
        <v>0</v>
      </c>
      <c r="U1800" s="2">
        <f>VLOOKUP($F1800,Experiment!$A$2:$U$90,MATCH(Results!U$1,Experiment!$A$1:$U$1,0),FALSE)</f>
        <v>0</v>
      </c>
      <c r="V1800" s="2">
        <f>VLOOKUP($F1800,Experiment!$A$2:$U$90,MATCH(Results!V$1,Experiment!$A$1:$U$1,0),FALSE)</f>
        <v>0</v>
      </c>
      <c r="W1800" s="3">
        <f>VLOOKUP($F1800,Experiment!$A$2:$U$90,MATCH(Results!W$1,Experiment!$A$1:$U$1,0),FALSE)</f>
        <v>0</v>
      </c>
      <c r="X1800" s="3">
        <f>VLOOKUP($F1800,Experiment!$A$2:$U$90,MATCH(Results!X$1,Experiment!$A$1:$U$1,0),FALSE)</f>
        <v>0</v>
      </c>
      <c r="Y1800" s="2">
        <f>VLOOKUP($F1800,Experiment!$A$2:$U$90,MATCH(Results!Y$1,Experiment!$A$1:$U$1,0),FALSE)</f>
        <v>0</v>
      </c>
      <c r="Z1800" s="3">
        <f>VLOOKUP($F1800,Experiment!$A$2:$U$90,MATCH(Results!Z$1,Experiment!$A$1:$U$1,0),FALSE)</f>
        <v>0</v>
      </c>
      <c r="AA1800" s="3">
        <f>VLOOKUP($F1800,Experiment!$A$2:$U$90,MATCH(Results!AA$1,Experiment!$A$1:$U$1,0),FALSE)</f>
        <v>0</v>
      </c>
      <c r="AB1800" s="3">
        <f>VLOOKUP($F1800,Experiment!$A$2:$U$90,MATCH(Results!AB$1,Experiment!$A$1:$U$1,0),FALSE)</f>
        <v>0</v>
      </c>
      <c r="AC1800" s="3">
        <f>VLOOKUP($F1800,Experiment!$A$2:$U$90,MATCH(Results!AC$1,Experiment!$A$1:$U$1,0),FALSE)</f>
        <v>0</v>
      </c>
      <c r="AD1800" s="2">
        <f>VLOOKUP($F1800,Experiment!$A$2:$U$90,MATCH(Results!AD$1,Experiment!$A$1:$U$1,0),FALSE)</f>
        <v>0</v>
      </c>
      <c r="AE1800" s="2">
        <f>VLOOKUP($F1800,Experiment!$A$2:$U$90,MATCH(Results!AE$1,Experiment!$A$1:$U$1,0),FALSE)</f>
        <v>0</v>
      </c>
      <c r="AF1800" s="2">
        <f>VLOOKUP($F1800,Experiment!$A$2:$U$90,MATCH(Results!AF$1,Experiment!$A$1:$U$1,0),FALSE)</f>
        <v>0</v>
      </c>
      <c r="AG1800" s="3">
        <f>VLOOKUP($F1800,Experiment!$A$2:$W$90,MATCH(Results!AG$1,Experiment!$A$1:$W$1,0),FALSE)</f>
        <v>0</v>
      </c>
      <c r="AH1800" s="3">
        <f>VLOOKUP($F1800,Experiment!$A$2:$W$90,MATCH(Results!AH$1,Experiment!$A$1:$W$1,0),FALSE)</f>
        <v>0</v>
      </c>
      <c r="AI1800" s="3">
        <f>VLOOKUP($F1800,Experiment!$A$2:$X$90,MATCH(Results!AI$1,Experiment!$A$1:$X$1,0),FALSE)</f>
        <v>0</v>
      </c>
      <c r="AJ1800" s="2">
        <f>Table1[[#This Row],[Gain]]^Table1[[#This Row],[θ]]</f>
        <v>0</v>
      </c>
      <c r="AK1800" s="2">
        <f>-Table1[[#This Row],[λ]]*-Table1[[#This Row],[Loss]]^Table1[[#This Row],[θ]]</f>
        <v>0</v>
      </c>
      <c r="AL1800" s="2">
        <f>Table1[[#This Row],[v_n_w_g]]-Table1[[#This Row],[v_n_w_l]]</f>
        <v>0</v>
      </c>
      <c r="AM1800" s="2">
        <f>IF(Table1[[#This Row],[diff_v]]&gt;=1,1,0)</f>
        <v>0</v>
      </c>
    </row>
    <row r="1801" spans="1:39" x14ac:dyDescent="0.3">
      <c r="A1801">
        <v>33</v>
      </c>
      <c r="B1801" t="s">
        <v>301</v>
      </c>
      <c r="C1801" s="22">
        <f>VLOOKUP(Table1[[#This Row],[Subject]],'Subject Profile'!$A$2:$E$8,4,FALSE)</f>
        <v>0.88613857459934653</v>
      </c>
      <c r="D1801" s="22">
        <f>VLOOKUP(Table1[[#This Row],[Subject]],'Subject Profile'!$A$2:$E$8,5,FALSE)</f>
        <v>-2.2000000000000002</v>
      </c>
      <c r="E1801" t="s">
        <v>108</v>
      </c>
      <c r="F1801" t="s">
        <v>66</v>
      </c>
      <c r="G1801" t="s">
        <v>5</v>
      </c>
      <c r="H1801">
        <f>IF(Table1[[#This Row],[decision]]="accept",1,0)</f>
        <v>0</v>
      </c>
      <c r="I1801">
        <v>0</v>
      </c>
      <c r="J1801">
        <v>190</v>
      </c>
      <c r="K1801">
        <v>1667791285</v>
      </c>
      <c r="L1801">
        <f>Table1[[#This Row],[time]]-K1800</f>
        <v>9</v>
      </c>
      <c r="M1801" t="str">
        <f>VLOOKUP($F1801,Experiment!$A$2:$U$90,MATCH(Results!M$1,Experiment!$A$1:$U$1,0)+1,FALSE)</f>
        <v>G</v>
      </c>
      <c r="N1801">
        <f>IF(Table1[[#This Row],[Impact]]="I",0,1)</f>
        <v>1</v>
      </c>
      <c r="O1801" s="2">
        <f>VLOOKUP($F1801,Experiment!$A$2:$U$90,MATCH(Results!O$1,Experiment!$A$1:$U$1,0),FALSE)</f>
        <v>-10</v>
      </c>
      <c r="P1801" s="3">
        <f>VLOOKUP($F1801,Experiment!$A$2:$U$90,MATCH(Results!P$1,Experiment!$A$1:$U$1,0),FALSE)</f>
        <v>0.5</v>
      </c>
      <c r="Q1801" s="2">
        <f>VLOOKUP($F1801,Experiment!$A$2:$U$90,MATCH(Results!Q$1,Experiment!$A$1:$U$1,0),FALSE)</f>
        <v>20</v>
      </c>
      <c r="R1801" s="3">
        <f>VLOOKUP($F1801,Experiment!$A$2:$U$90,MATCH(Results!R$1,Experiment!$A$1:$U$1,0),FALSE)</f>
        <v>0.5</v>
      </c>
      <c r="S1801" s="2">
        <f>VLOOKUP($F1801,Experiment!$A$2:$U$90,MATCH(Results!S$1,Experiment!$A$1:$U$1,0),FALSE)</f>
        <v>5</v>
      </c>
      <c r="T1801" s="2">
        <f>VLOOKUP($F1801,Experiment!$A$2:$U$90,MATCH(Results!T$1,Experiment!$A$1:$U$1,0),FALSE)</f>
        <v>225</v>
      </c>
      <c r="U1801" s="2">
        <f>VLOOKUP($F1801,Experiment!$A$2:$U$90,MATCH(Results!U$1,Experiment!$A$1:$U$1,0),FALSE)</f>
        <v>15</v>
      </c>
      <c r="V1801" s="2">
        <f>VLOOKUP($F1801,Experiment!$A$2:$U$90,MATCH(Results!V$1,Experiment!$A$1:$U$1,0),FALSE)</f>
        <v>2</v>
      </c>
      <c r="W1801" s="3">
        <f>VLOOKUP($F1801,Experiment!$A$2:$U$90,MATCH(Results!W$1,Experiment!$A$1:$U$1,0),FALSE)</f>
        <v>0.25</v>
      </c>
      <c r="X1801" s="3">
        <f>VLOOKUP($F1801,Experiment!$A$2:$U$90,MATCH(Results!X$1,Experiment!$A$1:$U$1,0),FALSE)</f>
        <v>0.75</v>
      </c>
      <c r="Y1801" s="2">
        <f>VLOOKUP($F1801,Experiment!$A$2:$U$90,MATCH(Results!Y$1,Experiment!$A$1:$U$1,0),FALSE)</f>
        <v>2</v>
      </c>
      <c r="Z1801" s="3">
        <f>VLOOKUP($F1801,Experiment!$A$2:$U$90,MATCH(Results!Z$1,Experiment!$A$1:$U$1,0),FALSE)</f>
        <v>0.5</v>
      </c>
      <c r="AA1801" s="3">
        <f>VLOOKUP($F1801,Experiment!$A$2:$U$90,MATCH(Results!AA$1,Experiment!$A$1:$U$1,0),FALSE)</f>
        <v>0.25</v>
      </c>
      <c r="AB1801" s="3">
        <f>VLOOKUP($F1801,Experiment!$A$2:$U$90,MATCH(Results!AB$1,Experiment!$A$1:$U$1,0),FALSE)</f>
        <v>0.625</v>
      </c>
      <c r="AC1801" s="3">
        <f>VLOOKUP($F1801,Experiment!$A$2:$U$90,MATCH(Results!AC$1,Experiment!$A$1:$U$1,0),FALSE)</f>
        <v>0.375</v>
      </c>
      <c r="AD1801" s="2">
        <f>VLOOKUP($F1801,Experiment!$A$2:$U$90,MATCH(Results!AD$1,Experiment!$A$1:$U$1,0),FALSE)</f>
        <v>1.25</v>
      </c>
      <c r="AE1801" s="2">
        <f>VLOOKUP($F1801,Experiment!$A$2:$U$90,MATCH(Results!AE$1,Experiment!$A$1:$U$1,0),FALSE)</f>
        <v>210.9375</v>
      </c>
      <c r="AF1801" s="2">
        <f>VLOOKUP($F1801,Experiment!$A$2:$U$90,MATCH(Results!AF$1,Experiment!$A$1:$U$1,0),FALSE)</f>
        <v>14.523687548277813</v>
      </c>
      <c r="AG1801" s="3">
        <f>VLOOKUP($F1801,Experiment!$A$2:$W$90,MATCH(Results!AG$1,Experiment!$A$1:$W$1,0),FALSE)</f>
        <v>0.82730419370997643</v>
      </c>
      <c r="AH1801" s="3">
        <f>VLOOKUP($F1801,Experiment!$A$2:$W$90,MATCH(Results!AH$1,Experiment!$A$1:$W$1,0),FALSE)</f>
        <v>0.38648875795104182</v>
      </c>
      <c r="AI1801" s="3">
        <f>VLOOKUP($F1801,Experiment!$A$2:$X$90,MATCH(Results!AI$1,Experiment!$A$1:$X$1,0),FALSE)</f>
        <v>0.61351124204895813</v>
      </c>
      <c r="AJ1801" s="2">
        <f>Table1[[#This Row],[Gain]]^Table1[[#This Row],[θ]]</f>
        <v>14.219779625740344</v>
      </c>
      <c r="AK1801" s="2">
        <f>-Table1[[#This Row],[λ]]*-Table1[[#This Row],[Loss]]^Table1[[#This Row],[θ]]</f>
        <v>16.926269655599267</v>
      </c>
      <c r="AL1801" s="2">
        <f>Table1[[#This Row],[v_n_w_g]]-Table1[[#This Row],[v_n_w_l]]</f>
        <v>-2.706490029858923</v>
      </c>
      <c r="AM1801" s="2">
        <f>IF(Table1[[#This Row],[diff_v]]&gt;=1,1,0)</f>
        <v>0</v>
      </c>
    </row>
    <row r="1802" spans="1:39" x14ac:dyDescent="0.3">
      <c r="A1802">
        <v>34</v>
      </c>
      <c r="B1802" t="s">
        <v>301</v>
      </c>
      <c r="C1802" s="22">
        <f>VLOOKUP(Table1[[#This Row],[Subject]],'Subject Profile'!$A$2:$E$8,4,FALSE)</f>
        <v>0.88613857459934653</v>
      </c>
      <c r="D1802" s="22">
        <f>VLOOKUP(Table1[[#This Row],[Subject]],'Subject Profile'!$A$2:$E$8,5,FALSE)</f>
        <v>-2.2000000000000002</v>
      </c>
      <c r="E1802" t="s">
        <v>108</v>
      </c>
      <c r="F1802" t="s">
        <v>60</v>
      </c>
      <c r="G1802" t="s">
        <v>61</v>
      </c>
      <c r="H1802">
        <f>IF(Table1[[#This Row],[decision]]="accept",1,0)</f>
        <v>0</v>
      </c>
      <c r="I1802">
        <v>0</v>
      </c>
      <c r="J1802">
        <v>190</v>
      </c>
      <c r="K1802">
        <v>1667791289</v>
      </c>
      <c r="L1802">
        <f>Table1[[#This Row],[time]]-K1801</f>
        <v>4</v>
      </c>
      <c r="M1802" t="str">
        <f>VLOOKUP($F1802,Experiment!$A$2:$U$90,MATCH(Results!M$1,Experiment!$A$1:$U$1,0)+1,FALSE)</f>
        <v>D</v>
      </c>
      <c r="N1802">
        <f>IF(Table1[[#This Row],[Impact]]="I",0,1)</f>
        <v>1</v>
      </c>
      <c r="O1802" s="2">
        <f>VLOOKUP($F1802,Experiment!$A$2:$U$90,MATCH(Results!O$1,Experiment!$A$1:$U$1,0),FALSE)</f>
        <v>0</v>
      </c>
      <c r="P1802" s="3">
        <f>VLOOKUP($F1802,Experiment!$A$2:$U$90,MATCH(Results!P$1,Experiment!$A$1:$U$1,0),FALSE)</f>
        <v>0</v>
      </c>
      <c r="Q1802" s="2">
        <f>VLOOKUP($F1802,Experiment!$A$2:$U$90,MATCH(Results!Q$1,Experiment!$A$1:$U$1,0),FALSE)</f>
        <v>0</v>
      </c>
      <c r="R1802" s="3">
        <f>VLOOKUP($F1802,Experiment!$A$2:$U$90,MATCH(Results!R$1,Experiment!$A$1:$U$1,0),FALSE)</f>
        <v>0</v>
      </c>
      <c r="S1802" s="2">
        <f>VLOOKUP($F1802,Experiment!$A$2:$U$90,MATCH(Results!S$1,Experiment!$A$1:$U$1,0),FALSE)</f>
        <v>0</v>
      </c>
      <c r="T1802" s="2">
        <f>VLOOKUP($F1802,Experiment!$A$2:$U$90,MATCH(Results!T$1,Experiment!$A$1:$U$1,0),FALSE)</f>
        <v>0</v>
      </c>
      <c r="U1802" s="2">
        <f>VLOOKUP($F1802,Experiment!$A$2:$U$90,MATCH(Results!U$1,Experiment!$A$1:$U$1,0),FALSE)</f>
        <v>0</v>
      </c>
      <c r="V1802" s="2">
        <f>VLOOKUP($F1802,Experiment!$A$2:$U$90,MATCH(Results!V$1,Experiment!$A$1:$U$1,0),FALSE)</f>
        <v>0</v>
      </c>
      <c r="W1802" s="3">
        <f>VLOOKUP($F1802,Experiment!$A$2:$U$90,MATCH(Results!W$1,Experiment!$A$1:$U$1,0),FALSE)</f>
        <v>0</v>
      </c>
      <c r="X1802" s="3">
        <f>VLOOKUP($F1802,Experiment!$A$2:$U$90,MATCH(Results!X$1,Experiment!$A$1:$U$1,0),FALSE)</f>
        <v>0</v>
      </c>
      <c r="Y1802" s="2">
        <f>VLOOKUP($F1802,Experiment!$A$2:$U$90,MATCH(Results!Y$1,Experiment!$A$1:$U$1,0),FALSE)</f>
        <v>0</v>
      </c>
      <c r="Z1802" s="3">
        <f>VLOOKUP($F1802,Experiment!$A$2:$U$90,MATCH(Results!Z$1,Experiment!$A$1:$U$1,0),FALSE)</f>
        <v>0</v>
      </c>
      <c r="AA1802" s="3">
        <f>VLOOKUP($F1802,Experiment!$A$2:$U$90,MATCH(Results!AA$1,Experiment!$A$1:$U$1,0),FALSE)</f>
        <v>0</v>
      </c>
      <c r="AB1802" s="3">
        <f>VLOOKUP($F1802,Experiment!$A$2:$U$90,MATCH(Results!AB$1,Experiment!$A$1:$U$1,0),FALSE)</f>
        <v>0</v>
      </c>
      <c r="AC1802" s="3">
        <f>VLOOKUP($F1802,Experiment!$A$2:$U$90,MATCH(Results!AC$1,Experiment!$A$1:$U$1,0),FALSE)</f>
        <v>0</v>
      </c>
      <c r="AD1802" s="2">
        <f>VLOOKUP($F1802,Experiment!$A$2:$U$90,MATCH(Results!AD$1,Experiment!$A$1:$U$1,0),FALSE)</f>
        <v>0</v>
      </c>
      <c r="AE1802" s="2">
        <f>VLOOKUP($F1802,Experiment!$A$2:$U$90,MATCH(Results!AE$1,Experiment!$A$1:$U$1,0),FALSE)</f>
        <v>0</v>
      </c>
      <c r="AF1802" s="2">
        <f>VLOOKUP($F1802,Experiment!$A$2:$U$90,MATCH(Results!AF$1,Experiment!$A$1:$U$1,0),FALSE)</f>
        <v>0</v>
      </c>
      <c r="AG1802" s="3">
        <f>VLOOKUP($F1802,Experiment!$A$2:$W$90,MATCH(Results!AG$1,Experiment!$A$1:$W$1,0),FALSE)</f>
        <v>0</v>
      </c>
      <c r="AH1802" s="3">
        <f>VLOOKUP($F1802,Experiment!$A$2:$W$90,MATCH(Results!AH$1,Experiment!$A$1:$W$1,0),FALSE)</f>
        <v>0</v>
      </c>
      <c r="AI1802" s="3">
        <f>VLOOKUP($F1802,Experiment!$A$2:$X$90,MATCH(Results!AI$1,Experiment!$A$1:$X$1,0),FALSE)</f>
        <v>0</v>
      </c>
      <c r="AJ1802" s="2">
        <f>Table1[[#This Row],[Gain]]^Table1[[#This Row],[θ]]</f>
        <v>0</v>
      </c>
      <c r="AK1802" s="2">
        <f>-Table1[[#This Row],[λ]]*-Table1[[#This Row],[Loss]]^Table1[[#This Row],[θ]]</f>
        <v>0</v>
      </c>
      <c r="AL1802" s="2">
        <f>Table1[[#This Row],[v_n_w_g]]-Table1[[#This Row],[v_n_w_l]]</f>
        <v>0</v>
      </c>
      <c r="AM1802" s="2">
        <f>IF(Table1[[#This Row],[diff_v]]&gt;=1,1,0)</f>
        <v>0</v>
      </c>
    </row>
    <row r="1803" spans="1:39" x14ac:dyDescent="0.3">
      <c r="A1803">
        <v>35</v>
      </c>
      <c r="B1803" t="s">
        <v>301</v>
      </c>
      <c r="C1803" s="22">
        <f>VLOOKUP(Table1[[#This Row],[Subject]],'Subject Profile'!$A$2:$E$8,4,FALSE)</f>
        <v>0.88613857459934653</v>
      </c>
      <c r="D1803" s="22">
        <f>VLOOKUP(Table1[[#This Row],[Subject]],'Subject Profile'!$A$2:$E$8,5,FALSE)</f>
        <v>-2.2000000000000002</v>
      </c>
      <c r="E1803" t="s">
        <v>108</v>
      </c>
      <c r="F1803" t="s">
        <v>86</v>
      </c>
      <c r="G1803" t="s">
        <v>7</v>
      </c>
      <c r="H1803">
        <f>IF(Table1[[#This Row],[decision]]="accept",1,0)</f>
        <v>1</v>
      </c>
      <c r="I1803">
        <v>70</v>
      </c>
      <c r="J1803">
        <v>260</v>
      </c>
      <c r="K1803">
        <v>1667791296</v>
      </c>
      <c r="L1803">
        <f>Table1[[#This Row],[time]]-K1802</f>
        <v>7</v>
      </c>
      <c r="M1803" t="str">
        <f>VLOOKUP($F1803,Experiment!$A$2:$U$90,MATCH(Results!M$1,Experiment!$A$1:$U$1,0)+1,FALSE)</f>
        <v>I</v>
      </c>
      <c r="N1803">
        <f>IF(Table1[[#This Row],[Impact]]="I",0,1)</f>
        <v>0</v>
      </c>
      <c r="O1803" s="2">
        <f>VLOOKUP($F1803,Experiment!$A$2:$U$90,MATCH(Results!O$1,Experiment!$A$1:$U$1,0),FALSE)</f>
        <v>-50</v>
      </c>
      <c r="P1803" s="3">
        <f>VLOOKUP($F1803,Experiment!$A$2:$U$90,MATCH(Results!P$1,Experiment!$A$1:$U$1,0),FALSE)</f>
        <v>0.5</v>
      </c>
      <c r="Q1803" s="2">
        <f>VLOOKUP($F1803,Experiment!$A$2:$U$90,MATCH(Results!Q$1,Experiment!$A$1:$U$1,0),FALSE)</f>
        <v>70</v>
      </c>
      <c r="R1803" s="3">
        <f>VLOOKUP($F1803,Experiment!$A$2:$U$90,MATCH(Results!R$1,Experiment!$A$1:$U$1,0),FALSE)</f>
        <v>0.5</v>
      </c>
      <c r="S1803" s="2">
        <f>VLOOKUP($F1803,Experiment!$A$2:$U$90,MATCH(Results!S$1,Experiment!$A$1:$U$1,0),FALSE)</f>
        <v>10</v>
      </c>
      <c r="T1803" s="2">
        <f>VLOOKUP($F1803,Experiment!$A$2:$U$90,MATCH(Results!T$1,Experiment!$A$1:$U$1,0),FALSE)</f>
        <v>3600</v>
      </c>
      <c r="U1803" s="2">
        <f>VLOOKUP($F1803,Experiment!$A$2:$U$90,MATCH(Results!U$1,Experiment!$A$1:$U$1,0),FALSE)</f>
        <v>60</v>
      </c>
      <c r="V1803" s="2">
        <f>VLOOKUP($F1803,Experiment!$A$2:$U$90,MATCH(Results!V$1,Experiment!$A$1:$U$1,0),FALSE)</f>
        <v>4</v>
      </c>
      <c r="W1803" s="3">
        <f>VLOOKUP($F1803,Experiment!$A$2:$U$90,MATCH(Results!W$1,Experiment!$A$1:$U$1,0),FALSE)</f>
        <v>0.25</v>
      </c>
      <c r="X1803" s="3">
        <f>VLOOKUP($F1803,Experiment!$A$2:$U$90,MATCH(Results!X$1,Experiment!$A$1:$U$1,0),FALSE)</f>
        <v>0.75</v>
      </c>
      <c r="Y1803" s="2">
        <f>VLOOKUP($F1803,Experiment!$A$2:$U$90,MATCH(Results!Y$1,Experiment!$A$1:$U$1,0),FALSE)</f>
        <v>2</v>
      </c>
      <c r="Z1803" s="3">
        <f>VLOOKUP($F1803,Experiment!$A$2:$U$90,MATCH(Results!Z$1,Experiment!$A$1:$U$1,0),FALSE)</f>
        <v>0.5</v>
      </c>
      <c r="AA1803" s="3">
        <f>VLOOKUP($F1803,Experiment!$A$2:$U$90,MATCH(Results!AA$1,Experiment!$A$1:$U$1,0),FALSE)</f>
        <v>0.25</v>
      </c>
      <c r="AB1803" s="3">
        <f>VLOOKUP($F1803,Experiment!$A$2:$U$90,MATCH(Results!AB$1,Experiment!$A$1:$U$1,0),FALSE)</f>
        <v>0.625</v>
      </c>
      <c r="AC1803" s="3">
        <f>VLOOKUP($F1803,Experiment!$A$2:$U$90,MATCH(Results!AC$1,Experiment!$A$1:$U$1,0),FALSE)</f>
        <v>0.375</v>
      </c>
      <c r="AD1803" s="2">
        <f>VLOOKUP($F1803,Experiment!$A$2:$U$90,MATCH(Results!AD$1,Experiment!$A$1:$U$1,0),FALSE)</f>
        <v>-5</v>
      </c>
      <c r="AE1803" s="2">
        <f>VLOOKUP($F1803,Experiment!$A$2:$U$90,MATCH(Results!AE$1,Experiment!$A$1:$U$1,0),FALSE)</f>
        <v>3375</v>
      </c>
      <c r="AF1803" s="2">
        <f>VLOOKUP($F1803,Experiment!$A$2:$U$90,MATCH(Results!AF$1,Experiment!$A$1:$U$1,0),FALSE)</f>
        <v>58.094750193111253</v>
      </c>
      <c r="AG1803" s="3">
        <f>VLOOKUP($F1803,Experiment!$A$2:$W$90,MATCH(Results!AG$1,Experiment!$A$1:$W$1,0),FALSE)</f>
        <v>0.82730419370997643</v>
      </c>
      <c r="AH1803" s="3">
        <f>VLOOKUP($F1803,Experiment!$A$2:$W$90,MATCH(Results!AH$1,Experiment!$A$1:$W$1,0),FALSE)</f>
        <v>0.38648875795104182</v>
      </c>
      <c r="AI1803" s="3">
        <f>VLOOKUP($F1803,Experiment!$A$2:$X$90,MATCH(Results!AI$1,Experiment!$A$1:$X$1,0),FALSE)</f>
        <v>0.61351124204895813</v>
      </c>
      <c r="AJ1803" s="2">
        <f>Table1[[#This Row],[Gain]]^Table1[[#This Row],[θ]]</f>
        <v>43.153154399808855</v>
      </c>
      <c r="AK1803" s="2">
        <f>-Table1[[#This Row],[λ]]*-Table1[[#This Row],[Loss]]^Table1[[#This Row],[θ]]</f>
        <v>70.46047048279901</v>
      </c>
      <c r="AL1803" s="2">
        <f>Table1[[#This Row],[v_n_w_g]]-Table1[[#This Row],[v_n_w_l]]</f>
        <v>-27.307316082990155</v>
      </c>
      <c r="AM1803" s="2">
        <f>IF(Table1[[#This Row],[diff_v]]&gt;=1,1,0)</f>
        <v>0</v>
      </c>
    </row>
    <row r="1804" spans="1:39" x14ac:dyDescent="0.3">
      <c r="A1804">
        <v>36</v>
      </c>
      <c r="B1804" t="s">
        <v>301</v>
      </c>
      <c r="C1804" s="22">
        <f>VLOOKUP(Table1[[#This Row],[Subject]],'Subject Profile'!$A$2:$E$8,4,FALSE)</f>
        <v>0.88613857459934653</v>
      </c>
      <c r="D1804" s="22">
        <f>VLOOKUP(Table1[[#This Row],[Subject]],'Subject Profile'!$A$2:$E$8,5,FALSE)</f>
        <v>-2.2000000000000002</v>
      </c>
      <c r="E1804" t="s">
        <v>108</v>
      </c>
      <c r="F1804" t="s">
        <v>70</v>
      </c>
      <c r="G1804" t="s">
        <v>7</v>
      </c>
      <c r="H1804">
        <f>IF(Table1[[#This Row],[decision]]="accept",1,0)</f>
        <v>1</v>
      </c>
      <c r="I1804">
        <v>180</v>
      </c>
      <c r="J1804">
        <v>440</v>
      </c>
      <c r="K1804">
        <v>1667791300</v>
      </c>
      <c r="L1804">
        <f>Table1[[#This Row],[time]]-K1803</f>
        <v>4</v>
      </c>
      <c r="M1804" t="str">
        <f>VLOOKUP($F1804,Experiment!$A$2:$U$90,MATCH(Results!M$1,Experiment!$A$1:$U$1,0)+1,FALSE)</f>
        <v>G</v>
      </c>
      <c r="N1804">
        <f>IF(Table1[[#This Row],[Impact]]="I",0,1)</f>
        <v>1</v>
      </c>
      <c r="O1804" s="2">
        <f>VLOOKUP($F1804,Experiment!$A$2:$U$90,MATCH(Results!O$1,Experiment!$A$1:$U$1,0),FALSE)</f>
        <v>-90</v>
      </c>
      <c r="P1804" s="3">
        <f>VLOOKUP($F1804,Experiment!$A$2:$U$90,MATCH(Results!P$1,Experiment!$A$1:$U$1,0),FALSE)</f>
        <v>0.5</v>
      </c>
      <c r="Q1804" s="2">
        <f>VLOOKUP($F1804,Experiment!$A$2:$U$90,MATCH(Results!Q$1,Experiment!$A$1:$U$1,0),FALSE)</f>
        <v>180</v>
      </c>
      <c r="R1804" s="3">
        <f>VLOOKUP($F1804,Experiment!$A$2:$U$90,MATCH(Results!R$1,Experiment!$A$1:$U$1,0),FALSE)</f>
        <v>0.5</v>
      </c>
      <c r="S1804" s="2">
        <f>VLOOKUP($F1804,Experiment!$A$2:$U$90,MATCH(Results!S$1,Experiment!$A$1:$U$1,0),FALSE)</f>
        <v>45</v>
      </c>
      <c r="T1804" s="2">
        <f>VLOOKUP($F1804,Experiment!$A$2:$U$90,MATCH(Results!T$1,Experiment!$A$1:$U$1,0),FALSE)</f>
        <v>18225</v>
      </c>
      <c r="U1804" s="2">
        <f>VLOOKUP($F1804,Experiment!$A$2:$U$90,MATCH(Results!U$1,Experiment!$A$1:$U$1,0),FALSE)</f>
        <v>135</v>
      </c>
      <c r="V1804" s="2">
        <f>VLOOKUP($F1804,Experiment!$A$2:$U$90,MATCH(Results!V$1,Experiment!$A$1:$U$1,0),FALSE)</f>
        <v>4</v>
      </c>
      <c r="W1804" s="3">
        <f>VLOOKUP($F1804,Experiment!$A$2:$U$90,MATCH(Results!W$1,Experiment!$A$1:$U$1,0),FALSE)</f>
        <v>0.75</v>
      </c>
      <c r="X1804" s="3">
        <f>VLOOKUP($F1804,Experiment!$A$2:$U$90,MATCH(Results!X$1,Experiment!$A$1:$U$1,0),FALSE)</f>
        <v>0.25</v>
      </c>
      <c r="Y1804" s="2">
        <f>VLOOKUP($F1804,Experiment!$A$2:$U$90,MATCH(Results!Y$1,Experiment!$A$1:$U$1,0),FALSE)</f>
        <v>2</v>
      </c>
      <c r="Z1804" s="3">
        <f>VLOOKUP($F1804,Experiment!$A$2:$U$90,MATCH(Results!Z$1,Experiment!$A$1:$U$1,0),FALSE)</f>
        <v>0.05</v>
      </c>
      <c r="AA1804" s="3">
        <f>VLOOKUP($F1804,Experiment!$A$2:$U$90,MATCH(Results!AA$1,Experiment!$A$1:$U$1,0),FALSE)</f>
        <v>0.2</v>
      </c>
      <c r="AB1804" s="3">
        <f>VLOOKUP($F1804,Experiment!$A$2:$U$90,MATCH(Results!AB$1,Experiment!$A$1:$U$1,0),FALSE)</f>
        <v>0.42499999999999999</v>
      </c>
      <c r="AC1804" s="3">
        <f>VLOOKUP($F1804,Experiment!$A$2:$U$90,MATCH(Results!AC$1,Experiment!$A$1:$U$1,0),FALSE)</f>
        <v>0.57499999999999996</v>
      </c>
      <c r="AD1804" s="2">
        <f>VLOOKUP($F1804,Experiment!$A$2:$U$90,MATCH(Results!AD$1,Experiment!$A$1:$U$1,0),FALSE)</f>
        <v>65.249999999999986</v>
      </c>
      <c r="AE1804" s="2">
        <f>VLOOKUP($F1804,Experiment!$A$2:$U$90,MATCH(Results!AE$1,Experiment!$A$1:$U$1,0),FALSE)</f>
        <v>17814.9375</v>
      </c>
      <c r="AF1804" s="2">
        <f>VLOOKUP($F1804,Experiment!$A$2:$U$90,MATCH(Results!AF$1,Experiment!$A$1:$U$1,0),FALSE)</f>
        <v>133.47260954967501</v>
      </c>
      <c r="AG1804" s="3">
        <f>VLOOKUP($F1804,Experiment!$A$2:$W$90,MATCH(Results!AG$1,Experiment!$A$1:$W$1,0),FALSE)</f>
        <v>1</v>
      </c>
      <c r="AH1804" s="3">
        <f>VLOOKUP($F1804,Experiment!$A$2:$W$90,MATCH(Results!AH$1,Experiment!$A$1:$W$1,0),FALSE)</f>
        <v>0.57499999999999996</v>
      </c>
      <c r="AI1804" s="3">
        <f>VLOOKUP($F1804,Experiment!$A$2:$X$90,MATCH(Results!AI$1,Experiment!$A$1:$X$1,0),FALSE)</f>
        <v>0.42500000000000004</v>
      </c>
      <c r="AJ1804" s="2">
        <f>Table1[[#This Row],[Gain]]^Table1[[#This Row],[θ]]</f>
        <v>99.651528158912399</v>
      </c>
      <c r="AK1804" s="2">
        <f>-Table1[[#This Row],[λ]]*-Table1[[#This Row],[Loss]]^Table1[[#This Row],[θ]]</f>
        <v>118.6184794423265</v>
      </c>
      <c r="AL1804" s="2">
        <f>Table1[[#This Row],[v_n_w_g]]-Table1[[#This Row],[v_n_w_l]]</f>
        <v>-18.966951283414105</v>
      </c>
      <c r="AM1804" s="2">
        <f>IF(Table1[[#This Row],[diff_v]]&gt;=1,1,0)</f>
        <v>0</v>
      </c>
    </row>
    <row r="1805" spans="1:39" x14ac:dyDescent="0.3">
      <c r="A1805">
        <v>37</v>
      </c>
      <c r="B1805" t="s">
        <v>301</v>
      </c>
      <c r="C1805" s="22">
        <f>VLOOKUP(Table1[[#This Row],[Subject]],'Subject Profile'!$A$2:$E$8,4,FALSE)</f>
        <v>0.88613857459934653</v>
      </c>
      <c r="D1805" s="22">
        <f>VLOOKUP(Table1[[#This Row],[Subject]],'Subject Profile'!$A$2:$E$8,5,FALSE)</f>
        <v>-2.2000000000000002</v>
      </c>
      <c r="E1805" t="s">
        <v>108</v>
      </c>
      <c r="F1805" t="s">
        <v>74</v>
      </c>
      <c r="G1805" t="s">
        <v>7</v>
      </c>
      <c r="H1805">
        <f>IF(Table1[[#This Row],[decision]]="accept",1,0)</f>
        <v>1</v>
      </c>
      <c r="I1805">
        <v>30</v>
      </c>
      <c r="J1805">
        <v>470</v>
      </c>
      <c r="K1805">
        <v>1667791309</v>
      </c>
      <c r="L1805">
        <f>Table1[[#This Row],[time]]-K1804</f>
        <v>9</v>
      </c>
      <c r="M1805" t="str">
        <f>VLOOKUP($F1805,Experiment!$A$2:$U$90,MATCH(Results!M$1,Experiment!$A$1:$U$1,0)+1,FALSE)</f>
        <v>G</v>
      </c>
      <c r="N1805">
        <f>IF(Table1[[#This Row],[Impact]]="I",0,1)</f>
        <v>1</v>
      </c>
      <c r="O1805" s="2">
        <f>VLOOKUP($F1805,Experiment!$A$2:$U$90,MATCH(Results!O$1,Experiment!$A$1:$U$1,0),FALSE)</f>
        <v>-10</v>
      </c>
      <c r="P1805" s="3">
        <f>VLOOKUP($F1805,Experiment!$A$2:$U$90,MATCH(Results!P$1,Experiment!$A$1:$U$1,0),FALSE)</f>
        <v>0.5</v>
      </c>
      <c r="Q1805" s="2">
        <f>VLOOKUP($F1805,Experiment!$A$2:$U$90,MATCH(Results!Q$1,Experiment!$A$1:$U$1,0),FALSE)</f>
        <v>30</v>
      </c>
      <c r="R1805" s="3">
        <f>VLOOKUP($F1805,Experiment!$A$2:$U$90,MATCH(Results!R$1,Experiment!$A$1:$U$1,0),FALSE)</f>
        <v>0.5</v>
      </c>
      <c r="S1805" s="2">
        <f>VLOOKUP($F1805,Experiment!$A$2:$U$90,MATCH(Results!S$1,Experiment!$A$1:$U$1,0),FALSE)</f>
        <v>10</v>
      </c>
      <c r="T1805" s="2">
        <f>VLOOKUP($F1805,Experiment!$A$2:$U$90,MATCH(Results!T$1,Experiment!$A$1:$U$1,0),FALSE)</f>
        <v>400</v>
      </c>
      <c r="U1805" s="2">
        <f>VLOOKUP($F1805,Experiment!$A$2:$U$90,MATCH(Results!U$1,Experiment!$A$1:$U$1,0),FALSE)</f>
        <v>20</v>
      </c>
      <c r="V1805" s="2">
        <f>VLOOKUP($F1805,Experiment!$A$2:$U$90,MATCH(Results!V$1,Experiment!$A$1:$U$1,0),FALSE)</f>
        <v>2</v>
      </c>
      <c r="W1805" s="3">
        <f>VLOOKUP($F1805,Experiment!$A$2:$U$90,MATCH(Results!W$1,Experiment!$A$1:$U$1,0),FALSE)</f>
        <v>0.25</v>
      </c>
      <c r="X1805" s="3">
        <f>VLOOKUP($F1805,Experiment!$A$2:$U$90,MATCH(Results!X$1,Experiment!$A$1:$U$1,0),FALSE)</f>
        <v>0.75</v>
      </c>
      <c r="Y1805" s="2">
        <f>VLOOKUP($F1805,Experiment!$A$2:$U$90,MATCH(Results!Y$1,Experiment!$A$1:$U$1,0),FALSE)</f>
        <v>2</v>
      </c>
      <c r="Z1805" s="3">
        <f>VLOOKUP($F1805,Experiment!$A$2:$U$90,MATCH(Results!Z$1,Experiment!$A$1:$U$1,0),FALSE)</f>
        <v>0.5</v>
      </c>
      <c r="AA1805" s="3">
        <f>VLOOKUP($F1805,Experiment!$A$2:$U$90,MATCH(Results!AA$1,Experiment!$A$1:$U$1,0),FALSE)</f>
        <v>0.25</v>
      </c>
      <c r="AB1805" s="3">
        <f>VLOOKUP($F1805,Experiment!$A$2:$U$90,MATCH(Results!AB$1,Experiment!$A$1:$U$1,0),FALSE)</f>
        <v>0.625</v>
      </c>
      <c r="AC1805" s="3">
        <f>VLOOKUP($F1805,Experiment!$A$2:$U$90,MATCH(Results!AC$1,Experiment!$A$1:$U$1,0),FALSE)</f>
        <v>0.375</v>
      </c>
      <c r="AD1805" s="2">
        <f>VLOOKUP($F1805,Experiment!$A$2:$U$90,MATCH(Results!AD$1,Experiment!$A$1:$U$1,0),FALSE)</f>
        <v>5</v>
      </c>
      <c r="AE1805" s="2">
        <f>VLOOKUP($F1805,Experiment!$A$2:$U$90,MATCH(Results!AE$1,Experiment!$A$1:$U$1,0),FALSE)</f>
        <v>375</v>
      </c>
      <c r="AF1805" s="2">
        <f>VLOOKUP($F1805,Experiment!$A$2:$U$90,MATCH(Results!AF$1,Experiment!$A$1:$U$1,0),FALSE)</f>
        <v>19.364916731037084</v>
      </c>
      <c r="AG1805" s="3">
        <f>VLOOKUP($F1805,Experiment!$A$2:$W$90,MATCH(Results!AG$1,Experiment!$A$1:$W$1,0),FALSE)</f>
        <v>0.82730419370997643</v>
      </c>
      <c r="AH1805" s="3">
        <f>VLOOKUP($F1805,Experiment!$A$2:$W$90,MATCH(Results!AH$1,Experiment!$A$1:$W$1,0),FALSE)</f>
        <v>0.38648875795104182</v>
      </c>
      <c r="AI1805" s="3">
        <f>VLOOKUP($F1805,Experiment!$A$2:$X$90,MATCH(Results!AI$1,Experiment!$A$1:$X$1,0),FALSE)</f>
        <v>0.61351124204895813</v>
      </c>
      <c r="AJ1805" s="2">
        <f>Table1[[#This Row],[Gain]]^Table1[[#This Row],[θ]]</f>
        <v>20.367331083133973</v>
      </c>
      <c r="AK1805" s="2">
        <f>-Table1[[#This Row],[λ]]*-Table1[[#This Row],[Loss]]^Table1[[#This Row],[θ]]</f>
        <v>16.926269655599267</v>
      </c>
      <c r="AL1805" s="2">
        <f>Table1[[#This Row],[v_n_w_g]]-Table1[[#This Row],[v_n_w_l]]</f>
        <v>3.4410614275347058</v>
      </c>
      <c r="AM1805" s="2">
        <f>IF(Table1[[#This Row],[diff_v]]&gt;=1,1,0)</f>
        <v>1</v>
      </c>
    </row>
    <row r="1806" spans="1:39" x14ac:dyDescent="0.3">
      <c r="A1806">
        <v>38</v>
      </c>
      <c r="B1806" t="s">
        <v>301</v>
      </c>
      <c r="C1806" s="22">
        <f>VLOOKUP(Table1[[#This Row],[Subject]],'Subject Profile'!$A$2:$E$8,4,FALSE)</f>
        <v>0.88613857459934653</v>
      </c>
      <c r="D1806" s="22">
        <f>VLOOKUP(Table1[[#This Row],[Subject]],'Subject Profile'!$A$2:$E$8,5,FALSE)</f>
        <v>-2.2000000000000002</v>
      </c>
      <c r="E1806" t="s">
        <v>108</v>
      </c>
      <c r="F1806" t="s">
        <v>77</v>
      </c>
      <c r="G1806" t="s">
        <v>7</v>
      </c>
      <c r="H1806">
        <f>IF(Table1[[#This Row],[decision]]="accept",1,0)</f>
        <v>1</v>
      </c>
      <c r="I1806">
        <v>-50</v>
      </c>
      <c r="J1806">
        <v>420</v>
      </c>
      <c r="K1806">
        <v>1667791313</v>
      </c>
      <c r="L1806">
        <f>Table1[[#This Row],[time]]-K1805</f>
        <v>4</v>
      </c>
      <c r="M1806" t="str">
        <f>VLOOKUP($F1806,Experiment!$A$2:$U$90,MATCH(Results!M$1,Experiment!$A$1:$U$1,0)+1,FALSE)</f>
        <v>G</v>
      </c>
      <c r="N1806">
        <f>IF(Table1[[#This Row],[Impact]]="I",0,1)</f>
        <v>1</v>
      </c>
      <c r="O1806" s="2">
        <f>VLOOKUP($F1806,Experiment!$A$2:$U$90,MATCH(Results!O$1,Experiment!$A$1:$U$1,0),FALSE)</f>
        <v>-50</v>
      </c>
      <c r="P1806" s="3">
        <f>VLOOKUP($F1806,Experiment!$A$2:$U$90,MATCH(Results!P$1,Experiment!$A$1:$U$1,0),FALSE)</f>
        <v>0.5</v>
      </c>
      <c r="Q1806" s="2">
        <f>VLOOKUP($F1806,Experiment!$A$2:$U$90,MATCH(Results!Q$1,Experiment!$A$1:$U$1,0),FALSE)</f>
        <v>70</v>
      </c>
      <c r="R1806" s="3">
        <f>VLOOKUP($F1806,Experiment!$A$2:$U$90,MATCH(Results!R$1,Experiment!$A$1:$U$1,0),FALSE)</f>
        <v>0.5</v>
      </c>
      <c r="S1806" s="2">
        <f>VLOOKUP($F1806,Experiment!$A$2:$U$90,MATCH(Results!S$1,Experiment!$A$1:$U$1,0),FALSE)</f>
        <v>10</v>
      </c>
      <c r="T1806" s="2">
        <f>VLOOKUP($F1806,Experiment!$A$2:$U$90,MATCH(Results!T$1,Experiment!$A$1:$U$1,0),FALSE)</f>
        <v>3600</v>
      </c>
      <c r="U1806" s="2">
        <f>VLOOKUP($F1806,Experiment!$A$2:$U$90,MATCH(Results!U$1,Experiment!$A$1:$U$1,0),FALSE)</f>
        <v>60</v>
      </c>
      <c r="V1806" s="2">
        <f>VLOOKUP($F1806,Experiment!$A$2:$U$90,MATCH(Results!V$1,Experiment!$A$1:$U$1,0),FALSE)</f>
        <v>4</v>
      </c>
      <c r="W1806" s="3">
        <f>VLOOKUP($F1806,Experiment!$A$2:$U$90,MATCH(Results!W$1,Experiment!$A$1:$U$1,0),FALSE)</f>
        <v>0.25</v>
      </c>
      <c r="X1806" s="3">
        <f>VLOOKUP($F1806,Experiment!$A$2:$U$90,MATCH(Results!X$1,Experiment!$A$1:$U$1,0),FALSE)</f>
        <v>0.75</v>
      </c>
      <c r="Y1806" s="2">
        <f>VLOOKUP($F1806,Experiment!$A$2:$U$90,MATCH(Results!Y$1,Experiment!$A$1:$U$1,0),FALSE)</f>
        <v>2</v>
      </c>
      <c r="Z1806" s="3">
        <f>VLOOKUP($F1806,Experiment!$A$2:$U$90,MATCH(Results!Z$1,Experiment!$A$1:$U$1,0),FALSE)</f>
        <v>0.5</v>
      </c>
      <c r="AA1806" s="3">
        <f>VLOOKUP($F1806,Experiment!$A$2:$U$90,MATCH(Results!AA$1,Experiment!$A$1:$U$1,0),FALSE)</f>
        <v>0.25</v>
      </c>
      <c r="AB1806" s="3">
        <f>VLOOKUP($F1806,Experiment!$A$2:$U$90,MATCH(Results!AB$1,Experiment!$A$1:$U$1,0),FALSE)</f>
        <v>0.625</v>
      </c>
      <c r="AC1806" s="3">
        <f>VLOOKUP($F1806,Experiment!$A$2:$U$90,MATCH(Results!AC$1,Experiment!$A$1:$U$1,0),FALSE)</f>
        <v>0.375</v>
      </c>
      <c r="AD1806" s="2">
        <f>VLOOKUP($F1806,Experiment!$A$2:$U$90,MATCH(Results!AD$1,Experiment!$A$1:$U$1,0),FALSE)</f>
        <v>-5</v>
      </c>
      <c r="AE1806" s="2">
        <f>VLOOKUP($F1806,Experiment!$A$2:$U$90,MATCH(Results!AE$1,Experiment!$A$1:$U$1,0),FALSE)</f>
        <v>3375</v>
      </c>
      <c r="AF1806" s="2">
        <f>VLOOKUP($F1806,Experiment!$A$2:$U$90,MATCH(Results!AF$1,Experiment!$A$1:$U$1,0),FALSE)</f>
        <v>58.094750193111253</v>
      </c>
      <c r="AG1806" s="3">
        <f>VLOOKUP($F1806,Experiment!$A$2:$W$90,MATCH(Results!AG$1,Experiment!$A$1:$W$1,0),FALSE)</f>
        <v>0.82730419370997643</v>
      </c>
      <c r="AH1806" s="3">
        <f>VLOOKUP($F1806,Experiment!$A$2:$W$90,MATCH(Results!AH$1,Experiment!$A$1:$W$1,0),FALSE)</f>
        <v>0.38648875795104182</v>
      </c>
      <c r="AI1806" s="3">
        <f>VLOOKUP($F1806,Experiment!$A$2:$X$90,MATCH(Results!AI$1,Experiment!$A$1:$X$1,0),FALSE)</f>
        <v>0.61351124204895813</v>
      </c>
      <c r="AJ1806" s="2">
        <f>Table1[[#This Row],[Gain]]^Table1[[#This Row],[θ]]</f>
        <v>43.153154399808855</v>
      </c>
      <c r="AK1806" s="2">
        <f>-Table1[[#This Row],[λ]]*-Table1[[#This Row],[Loss]]^Table1[[#This Row],[θ]]</f>
        <v>70.46047048279901</v>
      </c>
      <c r="AL1806" s="2">
        <f>Table1[[#This Row],[v_n_w_g]]-Table1[[#This Row],[v_n_w_l]]</f>
        <v>-27.307316082990155</v>
      </c>
      <c r="AM1806" s="2">
        <f>IF(Table1[[#This Row],[diff_v]]&gt;=1,1,0)</f>
        <v>0</v>
      </c>
    </row>
    <row r="1807" spans="1:39" x14ac:dyDescent="0.3">
      <c r="A1807">
        <v>39</v>
      </c>
      <c r="B1807" t="s">
        <v>301</v>
      </c>
      <c r="C1807" s="22">
        <f>VLOOKUP(Table1[[#This Row],[Subject]],'Subject Profile'!$A$2:$E$8,4,FALSE)</f>
        <v>0.88613857459934653</v>
      </c>
      <c r="D1807" s="22">
        <f>VLOOKUP(Table1[[#This Row],[Subject]],'Subject Profile'!$A$2:$E$8,5,FALSE)</f>
        <v>-2.2000000000000002</v>
      </c>
      <c r="E1807" t="s">
        <v>108</v>
      </c>
      <c r="F1807" t="s">
        <v>55</v>
      </c>
      <c r="G1807" t="s">
        <v>56</v>
      </c>
      <c r="H1807">
        <f>IF(Table1[[#This Row],[decision]]="accept",1,0)</f>
        <v>0</v>
      </c>
      <c r="I1807">
        <v>0</v>
      </c>
      <c r="J1807">
        <v>420</v>
      </c>
      <c r="K1807">
        <v>1667791324</v>
      </c>
      <c r="L1807">
        <f>Table1[[#This Row],[time]]-K1806</f>
        <v>11</v>
      </c>
      <c r="M1807" t="str">
        <f>VLOOKUP($F1807,Experiment!$A$2:$U$90,MATCH(Results!M$1,Experiment!$A$1:$U$1,0)+1,FALSE)</f>
        <v>R</v>
      </c>
      <c r="N1807">
        <f>IF(Table1[[#This Row],[Impact]]="I",0,1)</f>
        <v>1</v>
      </c>
      <c r="O1807" s="2">
        <f>VLOOKUP($F1807,Experiment!$A$2:$U$90,MATCH(Results!O$1,Experiment!$A$1:$U$1,0),FALSE)</f>
        <v>0</v>
      </c>
      <c r="P1807" s="3">
        <f>VLOOKUP($F1807,Experiment!$A$2:$U$90,MATCH(Results!P$1,Experiment!$A$1:$U$1,0),FALSE)</f>
        <v>0</v>
      </c>
      <c r="Q1807" s="2">
        <f>VLOOKUP($F1807,Experiment!$A$2:$U$90,MATCH(Results!Q$1,Experiment!$A$1:$U$1,0),FALSE)</f>
        <v>0</v>
      </c>
      <c r="R1807" s="3">
        <f>VLOOKUP($F1807,Experiment!$A$2:$U$90,MATCH(Results!R$1,Experiment!$A$1:$U$1,0),FALSE)</f>
        <v>0</v>
      </c>
      <c r="S1807" s="2">
        <f>VLOOKUP($F1807,Experiment!$A$2:$U$90,MATCH(Results!S$1,Experiment!$A$1:$U$1,0),FALSE)</f>
        <v>0</v>
      </c>
      <c r="T1807" s="2">
        <f>VLOOKUP($F1807,Experiment!$A$2:$U$90,MATCH(Results!T$1,Experiment!$A$1:$U$1,0),FALSE)</f>
        <v>0</v>
      </c>
      <c r="U1807" s="2">
        <f>VLOOKUP($F1807,Experiment!$A$2:$U$90,MATCH(Results!U$1,Experiment!$A$1:$U$1,0),FALSE)</f>
        <v>0</v>
      </c>
      <c r="V1807" s="2">
        <f>VLOOKUP($F1807,Experiment!$A$2:$U$90,MATCH(Results!V$1,Experiment!$A$1:$U$1,0),FALSE)</f>
        <v>0</v>
      </c>
      <c r="W1807" s="3">
        <f>VLOOKUP($F1807,Experiment!$A$2:$U$90,MATCH(Results!W$1,Experiment!$A$1:$U$1,0),FALSE)</f>
        <v>0</v>
      </c>
      <c r="X1807" s="3">
        <f>VLOOKUP($F1807,Experiment!$A$2:$U$90,MATCH(Results!X$1,Experiment!$A$1:$U$1,0),FALSE)</f>
        <v>0</v>
      </c>
      <c r="Y1807" s="2">
        <f>VLOOKUP($F1807,Experiment!$A$2:$U$90,MATCH(Results!Y$1,Experiment!$A$1:$U$1,0),FALSE)</f>
        <v>0</v>
      </c>
      <c r="Z1807" s="3">
        <f>VLOOKUP($F1807,Experiment!$A$2:$U$90,MATCH(Results!Z$1,Experiment!$A$1:$U$1,0),FALSE)</f>
        <v>0</v>
      </c>
      <c r="AA1807" s="3">
        <f>VLOOKUP($F1807,Experiment!$A$2:$U$90,MATCH(Results!AA$1,Experiment!$A$1:$U$1,0),FALSE)</f>
        <v>0</v>
      </c>
      <c r="AB1807" s="3">
        <f>VLOOKUP($F1807,Experiment!$A$2:$U$90,MATCH(Results!AB$1,Experiment!$A$1:$U$1,0),FALSE)</f>
        <v>0</v>
      </c>
      <c r="AC1807" s="3">
        <f>VLOOKUP($F1807,Experiment!$A$2:$U$90,MATCH(Results!AC$1,Experiment!$A$1:$U$1,0),FALSE)</f>
        <v>0</v>
      </c>
      <c r="AD1807" s="2">
        <f>VLOOKUP($F1807,Experiment!$A$2:$U$90,MATCH(Results!AD$1,Experiment!$A$1:$U$1,0),FALSE)</f>
        <v>0</v>
      </c>
      <c r="AE1807" s="2">
        <f>VLOOKUP($F1807,Experiment!$A$2:$U$90,MATCH(Results!AE$1,Experiment!$A$1:$U$1,0),FALSE)</f>
        <v>0</v>
      </c>
      <c r="AF1807" s="2">
        <f>VLOOKUP($F1807,Experiment!$A$2:$U$90,MATCH(Results!AF$1,Experiment!$A$1:$U$1,0),FALSE)</f>
        <v>0</v>
      </c>
      <c r="AG1807" s="3">
        <f>VLOOKUP($F1807,Experiment!$A$2:$W$90,MATCH(Results!AG$1,Experiment!$A$1:$W$1,0),FALSE)</f>
        <v>0</v>
      </c>
      <c r="AH1807" s="3">
        <f>VLOOKUP($F1807,Experiment!$A$2:$W$90,MATCH(Results!AH$1,Experiment!$A$1:$W$1,0),FALSE)</f>
        <v>0</v>
      </c>
      <c r="AI1807" s="3">
        <f>VLOOKUP($F1807,Experiment!$A$2:$X$90,MATCH(Results!AI$1,Experiment!$A$1:$X$1,0),FALSE)</f>
        <v>0</v>
      </c>
      <c r="AJ1807" s="2">
        <f>Table1[[#This Row],[Gain]]^Table1[[#This Row],[θ]]</f>
        <v>0</v>
      </c>
      <c r="AK1807" s="2">
        <f>-Table1[[#This Row],[λ]]*-Table1[[#This Row],[Loss]]^Table1[[#This Row],[θ]]</f>
        <v>0</v>
      </c>
      <c r="AL1807" s="2">
        <f>Table1[[#This Row],[v_n_w_g]]-Table1[[#This Row],[v_n_w_l]]</f>
        <v>0</v>
      </c>
      <c r="AM1807" s="2">
        <f>IF(Table1[[#This Row],[diff_v]]&gt;=1,1,0)</f>
        <v>0</v>
      </c>
    </row>
    <row r="1808" spans="1:39" x14ac:dyDescent="0.3">
      <c r="A1808">
        <v>40</v>
      </c>
      <c r="B1808" t="s">
        <v>301</v>
      </c>
      <c r="C1808" s="22">
        <f>VLOOKUP(Table1[[#This Row],[Subject]],'Subject Profile'!$A$2:$E$8,4,FALSE)</f>
        <v>0.88613857459934653</v>
      </c>
      <c r="D1808" s="22">
        <f>VLOOKUP(Table1[[#This Row],[Subject]],'Subject Profile'!$A$2:$E$8,5,FALSE)</f>
        <v>-2.2000000000000002</v>
      </c>
      <c r="E1808" t="s">
        <v>108</v>
      </c>
      <c r="F1808" t="s">
        <v>57</v>
      </c>
      <c r="G1808" t="s">
        <v>5</v>
      </c>
      <c r="H1808">
        <f>IF(Table1[[#This Row],[decision]]="accept",1,0)</f>
        <v>0</v>
      </c>
      <c r="I1808">
        <v>0</v>
      </c>
      <c r="J1808">
        <v>420</v>
      </c>
      <c r="K1808">
        <v>1667791330</v>
      </c>
      <c r="L1808">
        <f>Table1[[#This Row],[time]]-K1807</f>
        <v>6</v>
      </c>
      <c r="M1808" t="str">
        <f>VLOOKUP($F1808,Experiment!$A$2:$U$90,MATCH(Results!M$1,Experiment!$A$1:$U$1,0)+1,FALSE)</f>
        <v>I</v>
      </c>
      <c r="N1808">
        <f>IF(Table1[[#This Row],[Impact]]="I",0,1)</f>
        <v>0</v>
      </c>
      <c r="O1808" s="2">
        <f>VLOOKUP($F1808,Experiment!$A$2:$U$90,MATCH(Results!O$1,Experiment!$A$1:$U$1,0),FALSE)</f>
        <v>-90</v>
      </c>
      <c r="P1808" s="3">
        <f>VLOOKUP($F1808,Experiment!$A$2:$U$90,MATCH(Results!P$1,Experiment!$A$1:$U$1,0),FALSE)</f>
        <v>0.5</v>
      </c>
      <c r="Q1808" s="2">
        <f>VLOOKUP($F1808,Experiment!$A$2:$U$90,MATCH(Results!Q$1,Experiment!$A$1:$U$1,0),FALSE)</f>
        <v>100</v>
      </c>
      <c r="R1808" s="3">
        <f>VLOOKUP($F1808,Experiment!$A$2:$U$90,MATCH(Results!R$1,Experiment!$A$1:$U$1,0),FALSE)</f>
        <v>0.5</v>
      </c>
      <c r="S1808" s="2">
        <f>VLOOKUP($F1808,Experiment!$A$2:$U$90,MATCH(Results!S$1,Experiment!$A$1:$U$1,0),FALSE)</f>
        <v>5</v>
      </c>
      <c r="T1808" s="2">
        <f>VLOOKUP($F1808,Experiment!$A$2:$U$90,MATCH(Results!T$1,Experiment!$A$1:$U$1,0),FALSE)</f>
        <v>9025</v>
      </c>
      <c r="U1808" s="2">
        <f>VLOOKUP($F1808,Experiment!$A$2:$U$90,MATCH(Results!U$1,Experiment!$A$1:$U$1,0),FALSE)</f>
        <v>95</v>
      </c>
      <c r="V1808" s="2">
        <f>VLOOKUP($F1808,Experiment!$A$2:$U$90,MATCH(Results!V$1,Experiment!$A$1:$U$1,0),FALSE)</f>
        <v>2</v>
      </c>
      <c r="W1808" s="3">
        <f>VLOOKUP($F1808,Experiment!$A$2:$U$90,MATCH(Results!W$1,Experiment!$A$1:$U$1,0),FALSE)</f>
        <v>0.25</v>
      </c>
      <c r="X1808" s="3">
        <f>VLOOKUP($F1808,Experiment!$A$2:$U$90,MATCH(Results!X$1,Experiment!$A$1:$U$1,0),FALSE)</f>
        <v>0.75</v>
      </c>
      <c r="Y1808" s="2">
        <f>VLOOKUP($F1808,Experiment!$A$2:$U$90,MATCH(Results!Y$1,Experiment!$A$1:$U$1,0),FALSE)</f>
        <v>2</v>
      </c>
      <c r="Z1808" s="3">
        <f>VLOOKUP($F1808,Experiment!$A$2:$U$90,MATCH(Results!Z$1,Experiment!$A$1:$U$1,0),FALSE)</f>
        <v>0.5</v>
      </c>
      <c r="AA1808" s="3">
        <f>VLOOKUP($F1808,Experiment!$A$2:$U$90,MATCH(Results!AA$1,Experiment!$A$1:$U$1,0),FALSE)</f>
        <v>0.25</v>
      </c>
      <c r="AB1808" s="3">
        <f>VLOOKUP($F1808,Experiment!$A$2:$U$90,MATCH(Results!AB$1,Experiment!$A$1:$U$1,0),FALSE)</f>
        <v>0.625</v>
      </c>
      <c r="AC1808" s="3">
        <f>VLOOKUP($F1808,Experiment!$A$2:$U$90,MATCH(Results!AC$1,Experiment!$A$1:$U$1,0),FALSE)</f>
        <v>0.375</v>
      </c>
      <c r="AD1808" s="2">
        <f>VLOOKUP($F1808,Experiment!$A$2:$U$90,MATCH(Results!AD$1,Experiment!$A$1:$U$1,0),FALSE)</f>
        <v>-18.75</v>
      </c>
      <c r="AE1808" s="2">
        <f>VLOOKUP($F1808,Experiment!$A$2:$U$90,MATCH(Results!AE$1,Experiment!$A$1:$U$1,0),FALSE)</f>
        <v>8460.9375</v>
      </c>
      <c r="AF1808" s="2">
        <f>VLOOKUP($F1808,Experiment!$A$2:$U$90,MATCH(Results!AF$1,Experiment!$A$1:$U$1,0),FALSE)</f>
        <v>91.983354472426157</v>
      </c>
      <c r="AG1808" s="3">
        <f>VLOOKUP($F1808,Experiment!$A$2:$W$90,MATCH(Results!AG$1,Experiment!$A$1:$W$1,0),FALSE)</f>
        <v>0.82730419370997643</v>
      </c>
      <c r="AH1808" s="3">
        <f>VLOOKUP($F1808,Experiment!$A$2:$W$90,MATCH(Results!AH$1,Experiment!$A$1:$W$1,0),FALSE)</f>
        <v>0.38648875795104182</v>
      </c>
      <c r="AI1808" s="3">
        <f>VLOOKUP($F1808,Experiment!$A$2:$X$90,MATCH(Results!AI$1,Experiment!$A$1:$X$1,0),FALSE)</f>
        <v>0.61351124204895813</v>
      </c>
      <c r="AJ1808" s="2">
        <f>Table1[[#This Row],[Gain]]^Table1[[#This Row],[θ]]</f>
        <v>59.193926540095148</v>
      </c>
      <c r="AK1808" s="2">
        <f>-Table1[[#This Row],[λ]]*-Table1[[#This Row],[Loss]]^Table1[[#This Row],[θ]]</f>
        <v>118.6184794423265</v>
      </c>
      <c r="AL1808" s="2">
        <f>Table1[[#This Row],[v_n_w_g]]-Table1[[#This Row],[v_n_w_l]]</f>
        <v>-59.424552902231355</v>
      </c>
      <c r="AM1808" s="2">
        <f>IF(Table1[[#This Row],[diff_v]]&gt;=1,1,0)</f>
        <v>0</v>
      </c>
    </row>
    <row r="1809" spans="1:39" x14ac:dyDescent="0.3">
      <c r="A1809">
        <v>41</v>
      </c>
      <c r="B1809" t="s">
        <v>301</v>
      </c>
      <c r="C1809" s="22">
        <f>VLOOKUP(Table1[[#This Row],[Subject]],'Subject Profile'!$A$2:$E$8,4,FALSE)</f>
        <v>0.88613857459934653</v>
      </c>
      <c r="D1809" s="22">
        <f>VLOOKUP(Table1[[#This Row],[Subject]],'Subject Profile'!$A$2:$E$8,5,FALSE)</f>
        <v>-2.2000000000000002</v>
      </c>
      <c r="E1809" t="s">
        <v>108</v>
      </c>
      <c r="F1809" t="s">
        <v>63</v>
      </c>
      <c r="G1809" t="s">
        <v>7</v>
      </c>
      <c r="H1809">
        <f>IF(Table1[[#This Row],[decision]]="accept",1,0)</f>
        <v>1</v>
      </c>
      <c r="I1809">
        <v>-50</v>
      </c>
      <c r="J1809">
        <v>370</v>
      </c>
      <c r="K1809">
        <v>1667791336</v>
      </c>
      <c r="L1809">
        <f>Table1[[#This Row],[time]]-K1808</f>
        <v>6</v>
      </c>
      <c r="M1809" t="str">
        <f>VLOOKUP($F1809,Experiment!$A$2:$U$90,MATCH(Results!M$1,Experiment!$A$1:$U$1,0)+1,FALSE)</f>
        <v>I</v>
      </c>
      <c r="N1809">
        <f>IF(Table1[[#This Row],[Impact]]="I",0,1)</f>
        <v>0</v>
      </c>
      <c r="O1809" s="2">
        <f>VLOOKUP($F1809,Experiment!$A$2:$U$90,MATCH(Results!O$1,Experiment!$A$1:$U$1,0),FALSE)</f>
        <v>-50</v>
      </c>
      <c r="P1809" s="3">
        <f>VLOOKUP($F1809,Experiment!$A$2:$U$90,MATCH(Results!P$1,Experiment!$A$1:$U$1,0),FALSE)</f>
        <v>0.5</v>
      </c>
      <c r="Q1809" s="2">
        <f>VLOOKUP($F1809,Experiment!$A$2:$U$90,MATCH(Results!Q$1,Experiment!$A$1:$U$1,0),FALSE)</f>
        <v>60</v>
      </c>
      <c r="R1809" s="3">
        <f>VLOOKUP($F1809,Experiment!$A$2:$U$90,MATCH(Results!R$1,Experiment!$A$1:$U$1,0),FALSE)</f>
        <v>0.5</v>
      </c>
      <c r="S1809" s="2">
        <f>VLOOKUP($F1809,Experiment!$A$2:$U$90,MATCH(Results!S$1,Experiment!$A$1:$U$1,0),FALSE)</f>
        <v>5</v>
      </c>
      <c r="T1809" s="2">
        <f>VLOOKUP($F1809,Experiment!$A$2:$U$90,MATCH(Results!T$1,Experiment!$A$1:$U$1,0),FALSE)</f>
        <v>3025</v>
      </c>
      <c r="U1809" s="2">
        <f>VLOOKUP($F1809,Experiment!$A$2:$U$90,MATCH(Results!U$1,Experiment!$A$1:$U$1,0),FALSE)</f>
        <v>55</v>
      </c>
      <c r="V1809" s="2">
        <f>VLOOKUP($F1809,Experiment!$A$2:$U$90,MATCH(Results!V$1,Experiment!$A$1:$U$1,0),FALSE)</f>
        <v>4</v>
      </c>
      <c r="W1809" s="3">
        <f>VLOOKUP($F1809,Experiment!$A$2:$U$90,MATCH(Results!W$1,Experiment!$A$1:$U$1,0),FALSE)</f>
        <v>0.25</v>
      </c>
      <c r="X1809" s="3">
        <f>VLOOKUP($F1809,Experiment!$A$2:$U$90,MATCH(Results!X$1,Experiment!$A$1:$U$1,0),FALSE)</f>
        <v>0.75</v>
      </c>
      <c r="Y1809" s="2">
        <f>VLOOKUP($F1809,Experiment!$A$2:$U$90,MATCH(Results!Y$1,Experiment!$A$1:$U$1,0),FALSE)</f>
        <v>2</v>
      </c>
      <c r="Z1809" s="3">
        <f>VLOOKUP($F1809,Experiment!$A$2:$U$90,MATCH(Results!Z$1,Experiment!$A$1:$U$1,0),FALSE)</f>
        <v>0.5</v>
      </c>
      <c r="AA1809" s="3">
        <f>VLOOKUP($F1809,Experiment!$A$2:$U$90,MATCH(Results!AA$1,Experiment!$A$1:$U$1,0),FALSE)</f>
        <v>0.25</v>
      </c>
      <c r="AB1809" s="3">
        <f>VLOOKUP($F1809,Experiment!$A$2:$U$90,MATCH(Results!AB$1,Experiment!$A$1:$U$1,0),FALSE)</f>
        <v>0.625</v>
      </c>
      <c r="AC1809" s="3">
        <f>VLOOKUP($F1809,Experiment!$A$2:$U$90,MATCH(Results!AC$1,Experiment!$A$1:$U$1,0),FALSE)</f>
        <v>0.375</v>
      </c>
      <c r="AD1809" s="2">
        <f>VLOOKUP($F1809,Experiment!$A$2:$U$90,MATCH(Results!AD$1,Experiment!$A$1:$U$1,0),FALSE)</f>
        <v>-8.75</v>
      </c>
      <c r="AE1809" s="2">
        <f>VLOOKUP($F1809,Experiment!$A$2:$U$90,MATCH(Results!AE$1,Experiment!$A$1:$U$1,0),FALSE)</f>
        <v>2835.9375</v>
      </c>
      <c r="AF1809" s="2">
        <f>VLOOKUP($F1809,Experiment!$A$2:$U$90,MATCH(Results!AF$1,Experiment!$A$1:$U$1,0),FALSE)</f>
        <v>53.253521010351982</v>
      </c>
      <c r="AG1809" s="3">
        <f>VLOOKUP($F1809,Experiment!$A$2:$W$90,MATCH(Results!AG$1,Experiment!$A$1:$W$1,0),FALSE)</f>
        <v>0.82730419370997643</v>
      </c>
      <c r="AH1809" s="3">
        <f>VLOOKUP($F1809,Experiment!$A$2:$W$90,MATCH(Results!AH$1,Experiment!$A$1:$W$1,0),FALSE)</f>
        <v>0.38648875795104182</v>
      </c>
      <c r="AI1809" s="3">
        <f>VLOOKUP($F1809,Experiment!$A$2:$X$90,MATCH(Results!AI$1,Experiment!$A$1:$X$1,0),FALSE)</f>
        <v>0.61351124204895813</v>
      </c>
      <c r="AJ1809" s="2">
        <f>Table1[[#This Row],[Gain]]^Table1[[#This Row],[θ]]</f>
        <v>37.643362891590748</v>
      </c>
      <c r="AK1809" s="2">
        <f>-Table1[[#This Row],[λ]]*-Table1[[#This Row],[Loss]]^Table1[[#This Row],[θ]]</f>
        <v>70.46047048279901</v>
      </c>
      <c r="AL1809" s="2">
        <f>Table1[[#This Row],[v_n_w_g]]-Table1[[#This Row],[v_n_w_l]]</f>
        <v>-32.817107591208263</v>
      </c>
      <c r="AM1809" s="2">
        <f>IF(Table1[[#This Row],[diff_v]]&gt;=1,1,0)</f>
        <v>0</v>
      </c>
    </row>
    <row r="1810" spans="1:39" x14ac:dyDescent="0.3">
      <c r="A1810">
        <v>42</v>
      </c>
      <c r="B1810" t="s">
        <v>301</v>
      </c>
      <c r="C1810" s="22">
        <f>VLOOKUP(Table1[[#This Row],[Subject]],'Subject Profile'!$A$2:$E$8,4,FALSE)</f>
        <v>0.88613857459934653</v>
      </c>
      <c r="D1810" s="22">
        <f>VLOOKUP(Table1[[#This Row],[Subject]],'Subject Profile'!$A$2:$E$8,5,FALSE)</f>
        <v>-2.2000000000000002</v>
      </c>
      <c r="E1810" t="s">
        <v>108</v>
      </c>
      <c r="F1810" t="s">
        <v>82</v>
      </c>
      <c r="G1810" t="s">
        <v>5</v>
      </c>
      <c r="H1810">
        <f>IF(Table1[[#This Row],[decision]]="accept",1,0)</f>
        <v>0</v>
      </c>
      <c r="I1810">
        <v>0</v>
      </c>
      <c r="J1810">
        <v>370</v>
      </c>
      <c r="K1810">
        <v>1667791341</v>
      </c>
      <c r="L1810">
        <f>Table1[[#This Row],[time]]-K1809</f>
        <v>5</v>
      </c>
      <c r="M1810" t="str">
        <f>VLOOKUP($F1810,Experiment!$A$2:$U$90,MATCH(Results!M$1,Experiment!$A$1:$U$1,0)+1,FALSE)</f>
        <v>G</v>
      </c>
      <c r="N1810">
        <f>IF(Table1[[#This Row],[Impact]]="I",0,1)</f>
        <v>1</v>
      </c>
      <c r="O1810" s="2">
        <f>VLOOKUP($F1810,Experiment!$A$2:$U$90,MATCH(Results!O$1,Experiment!$A$1:$U$1,0),FALSE)</f>
        <v>-10</v>
      </c>
      <c r="P1810" s="3">
        <f>VLOOKUP($F1810,Experiment!$A$2:$U$90,MATCH(Results!P$1,Experiment!$A$1:$U$1,0),FALSE)</f>
        <v>0.5</v>
      </c>
      <c r="Q1810" s="2">
        <f>VLOOKUP($F1810,Experiment!$A$2:$U$90,MATCH(Results!Q$1,Experiment!$A$1:$U$1,0),FALSE)</f>
        <v>0</v>
      </c>
      <c r="R1810" s="3">
        <f>VLOOKUP($F1810,Experiment!$A$2:$U$90,MATCH(Results!R$1,Experiment!$A$1:$U$1,0),FALSE)</f>
        <v>0.5</v>
      </c>
      <c r="S1810" s="2">
        <f>VLOOKUP($F1810,Experiment!$A$2:$U$90,MATCH(Results!S$1,Experiment!$A$1:$U$1,0),FALSE)</f>
        <v>-5</v>
      </c>
      <c r="T1810" s="2">
        <f>VLOOKUP($F1810,Experiment!$A$2:$U$90,MATCH(Results!T$1,Experiment!$A$1:$U$1,0),FALSE)</f>
        <v>25</v>
      </c>
      <c r="U1810" s="2">
        <f>VLOOKUP($F1810,Experiment!$A$2:$U$90,MATCH(Results!U$1,Experiment!$A$1:$U$1,0),FALSE)</f>
        <v>5</v>
      </c>
      <c r="V1810" s="2">
        <f>VLOOKUP($F1810,Experiment!$A$2:$U$90,MATCH(Results!V$1,Experiment!$A$1:$U$1,0),FALSE)</f>
        <v>2</v>
      </c>
      <c r="W1810" s="3">
        <f>VLOOKUP($F1810,Experiment!$A$2:$U$90,MATCH(Results!W$1,Experiment!$A$1:$U$1,0),FALSE)</f>
        <v>0.25</v>
      </c>
      <c r="X1810" s="3">
        <f>VLOOKUP($F1810,Experiment!$A$2:$U$90,MATCH(Results!X$1,Experiment!$A$1:$U$1,0),FALSE)</f>
        <v>0.75</v>
      </c>
      <c r="Y1810" s="2">
        <f>VLOOKUP($F1810,Experiment!$A$2:$U$90,MATCH(Results!Y$1,Experiment!$A$1:$U$1,0),FALSE)</f>
        <v>2</v>
      </c>
      <c r="Z1810" s="3">
        <f>VLOOKUP($F1810,Experiment!$A$2:$U$90,MATCH(Results!Z$1,Experiment!$A$1:$U$1,0),FALSE)</f>
        <v>0.5</v>
      </c>
      <c r="AA1810" s="3">
        <f>VLOOKUP($F1810,Experiment!$A$2:$U$90,MATCH(Results!AA$1,Experiment!$A$1:$U$1,0),FALSE)</f>
        <v>0.25</v>
      </c>
      <c r="AB1810" s="3">
        <f>VLOOKUP($F1810,Experiment!$A$2:$U$90,MATCH(Results!AB$1,Experiment!$A$1:$U$1,0),FALSE)</f>
        <v>0.625</v>
      </c>
      <c r="AC1810" s="3">
        <f>VLOOKUP($F1810,Experiment!$A$2:$U$90,MATCH(Results!AC$1,Experiment!$A$1:$U$1,0),FALSE)</f>
        <v>0.375</v>
      </c>
      <c r="AD1810" s="2">
        <f>VLOOKUP($F1810,Experiment!$A$2:$U$90,MATCH(Results!AD$1,Experiment!$A$1:$U$1,0),FALSE)</f>
        <v>-6.25</v>
      </c>
      <c r="AE1810" s="2">
        <f>VLOOKUP($F1810,Experiment!$A$2:$U$90,MATCH(Results!AE$1,Experiment!$A$1:$U$1,0),FALSE)</f>
        <v>23.4375</v>
      </c>
      <c r="AF1810" s="2">
        <f>VLOOKUP($F1810,Experiment!$A$2:$U$90,MATCH(Results!AF$1,Experiment!$A$1:$U$1,0),FALSE)</f>
        <v>4.8412291827592711</v>
      </c>
      <c r="AG1810" s="3">
        <f>VLOOKUP($F1810,Experiment!$A$2:$W$90,MATCH(Results!AG$1,Experiment!$A$1:$W$1,0),FALSE)</f>
        <v>0.82730419370997643</v>
      </c>
      <c r="AH1810" s="3">
        <f>VLOOKUP($F1810,Experiment!$A$2:$W$90,MATCH(Results!AH$1,Experiment!$A$1:$W$1,0),FALSE)</f>
        <v>0.38648875795104182</v>
      </c>
      <c r="AI1810" s="3">
        <f>VLOOKUP($F1810,Experiment!$A$2:$X$90,MATCH(Results!AI$1,Experiment!$A$1:$X$1,0),FALSE)</f>
        <v>0.61351124204895813</v>
      </c>
      <c r="AJ1810" s="2">
        <f>Table1[[#This Row],[Gain]]^Table1[[#This Row],[θ]]</f>
        <v>0</v>
      </c>
      <c r="AK1810" s="2">
        <f>-Table1[[#This Row],[λ]]*-Table1[[#This Row],[Loss]]^Table1[[#This Row],[θ]]</f>
        <v>16.926269655599267</v>
      </c>
      <c r="AL1810" s="2">
        <f>Table1[[#This Row],[v_n_w_g]]-Table1[[#This Row],[v_n_w_l]]</f>
        <v>-16.926269655599267</v>
      </c>
      <c r="AM1810" s="2">
        <f>IF(Table1[[#This Row],[diff_v]]&gt;=1,1,0)</f>
        <v>0</v>
      </c>
    </row>
    <row r="1811" spans="1:39" x14ac:dyDescent="0.3">
      <c r="A1811">
        <v>43</v>
      </c>
      <c r="B1811" t="s">
        <v>301</v>
      </c>
      <c r="C1811" s="22">
        <f>VLOOKUP(Table1[[#This Row],[Subject]],'Subject Profile'!$A$2:$E$8,4,FALSE)</f>
        <v>0.88613857459934653</v>
      </c>
      <c r="D1811" s="22">
        <f>VLOOKUP(Table1[[#This Row],[Subject]],'Subject Profile'!$A$2:$E$8,5,FALSE)</f>
        <v>-2.2000000000000002</v>
      </c>
      <c r="E1811" t="s">
        <v>108</v>
      </c>
      <c r="F1811" t="s">
        <v>54</v>
      </c>
      <c r="G1811" t="s">
        <v>5</v>
      </c>
      <c r="H1811">
        <f>IF(Table1[[#This Row],[decision]]="accept",1,0)</f>
        <v>0</v>
      </c>
      <c r="I1811">
        <v>0</v>
      </c>
      <c r="J1811">
        <v>370</v>
      </c>
      <c r="K1811">
        <v>1667791344</v>
      </c>
      <c r="L1811">
        <f>Table1[[#This Row],[time]]-K1810</f>
        <v>3</v>
      </c>
      <c r="M1811" t="str">
        <f>VLOOKUP($F1811,Experiment!$A$2:$U$90,MATCH(Results!M$1,Experiment!$A$1:$U$1,0)+1,FALSE)</f>
        <v>I</v>
      </c>
      <c r="N1811">
        <f>IF(Table1[[#This Row],[Impact]]="I",0,1)</f>
        <v>0</v>
      </c>
      <c r="O1811" s="2">
        <f>VLOOKUP($F1811,Experiment!$A$2:$U$90,MATCH(Results!O$1,Experiment!$A$1:$U$1,0),FALSE)</f>
        <v>-50</v>
      </c>
      <c r="P1811" s="3">
        <f>VLOOKUP($F1811,Experiment!$A$2:$U$90,MATCH(Results!P$1,Experiment!$A$1:$U$1,0),FALSE)</f>
        <v>0.5</v>
      </c>
      <c r="Q1811" s="2">
        <f>VLOOKUP($F1811,Experiment!$A$2:$U$90,MATCH(Results!Q$1,Experiment!$A$1:$U$1,0),FALSE)</f>
        <v>40</v>
      </c>
      <c r="R1811" s="3">
        <f>VLOOKUP($F1811,Experiment!$A$2:$U$90,MATCH(Results!R$1,Experiment!$A$1:$U$1,0),FALSE)</f>
        <v>0.5</v>
      </c>
      <c r="S1811" s="2">
        <f>VLOOKUP($F1811,Experiment!$A$2:$U$90,MATCH(Results!S$1,Experiment!$A$1:$U$1,0),FALSE)</f>
        <v>-5</v>
      </c>
      <c r="T1811" s="2">
        <f>VLOOKUP($F1811,Experiment!$A$2:$U$90,MATCH(Results!T$1,Experiment!$A$1:$U$1,0),FALSE)</f>
        <v>2025</v>
      </c>
      <c r="U1811" s="2">
        <f>VLOOKUP($F1811,Experiment!$A$2:$U$90,MATCH(Results!U$1,Experiment!$A$1:$U$1,0),FALSE)</f>
        <v>45</v>
      </c>
      <c r="V1811" s="2">
        <f>VLOOKUP($F1811,Experiment!$A$2:$U$90,MATCH(Results!V$1,Experiment!$A$1:$U$1,0),FALSE)</f>
        <v>4</v>
      </c>
      <c r="W1811" s="3">
        <f>VLOOKUP($F1811,Experiment!$A$2:$U$90,MATCH(Results!W$1,Experiment!$A$1:$U$1,0),FALSE)</f>
        <v>0.25</v>
      </c>
      <c r="X1811" s="3">
        <f>VLOOKUP($F1811,Experiment!$A$2:$U$90,MATCH(Results!X$1,Experiment!$A$1:$U$1,0),FALSE)</f>
        <v>0.75</v>
      </c>
      <c r="Y1811" s="2">
        <f>VLOOKUP($F1811,Experiment!$A$2:$U$90,MATCH(Results!Y$1,Experiment!$A$1:$U$1,0),FALSE)</f>
        <v>1</v>
      </c>
      <c r="Z1811" s="3">
        <f>VLOOKUP($F1811,Experiment!$A$2:$U$90,MATCH(Results!Z$1,Experiment!$A$1:$U$1,0),FALSE)</f>
        <v>0.25</v>
      </c>
      <c r="AA1811" s="3">
        <f>VLOOKUP($F1811,Experiment!$A$2:$U$90,MATCH(Results!AA$1,Experiment!$A$1:$U$1,0),FALSE)</f>
        <v>0.5</v>
      </c>
      <c r="AB1811" s="3">
        <f>VLOOKUP($F1811,Experiment!$A$2:$U$90,MATCH(Results!AB$1,Experiment!$A$1:$U$1,0),FALSE)</f>
        <v>0.375</v>
      </c>
      <c r="AC1811" s="3">
        <f>VLOOKUP($F1811,Experiment!$A$2:$U$90,MATCH(Results!AC$1,Experiment!$A$1:$U$1,0),FALSE)</f>
        <v>0.625</v>
      </c>
      <c r="AD1811" s="2">
        <f>VLOOKUP($F1811,Experiment!$A$2:$U$90,MATCH(Results!AD$1,Experiment!$A$1:$U$1,0),FALSE)</f>
        <v>6.25</v>
      </c>
      <c r="AE1811" s="2">
        <f>VLOOKUP($F1811,Experiment!$A$2:$U$90,MATCH(Results!AE$1,Experiment!$A$1:$U$1,0),FALSE)</f>
        <v>1898.4375</v>
      </c>
      <c r="AF1811" s="2">
        <f>VLOOKUP($F1811,Experiment!$A$2:$U$90,MATCH(Results!AF$1,Experiment!$A$1:$U$1,0),FALSE)</f>
        <v>43.571062644833439</v>
      </c>
      <c r="AG1811" s="3">
        <f>VLOOKUP($F1811,Experiment!$A$2:$W$90,MATCH(Results!AG$1,Experiment!$A$1:$W$1,0),FALSE)</f>
        <v>1</v>
      </c>
      <c r="AH1811" s="3">
        <f>VLOOKUP($F1811,Experiment!$A$2:$W$90,MATCH(Results!AH$1,Experiment!$A$1:$W$1,0),FALSE)</f>
        <v>0.625</v>
      </c>
      <c r="AI1811" s="3">
        <f>VLOOKUP($F1811,Experiment!$A$2:$X$90,MATCH(Results!AI$1,Experiment!$A$1:$X$1,0),FALSE)</f>
        <v>0.375</v>
      </c>
      <c r="AJ1811" s="2">
        <f>Table1[[#This Row],[Gain]]^Table1[[#This Row],[θ]]</f>
        <v>26.281318966403699</v>
      </c>
      <c r="AK1811" s="2">
        <f>-Table1[[#This Row],[λ]]*-Table1[[#This Row],[Loss]]^Table1[[#This Row],[θ]]</f>
        <v>70.46047048279901</v>
      </c>
      <c r="AL1811" s="2">
        <f>Table1[[#This Row],[v_n_w_g]]-Table1[[#This Row],[v_n_w_l]]</f>
        <v>-44.179151516395308</v>
      </c>
      <c r="AM1811" s="2">
        <f>IF(Table1[[#This Row],[diff_v]]&gt;=1,1,0)</f>
        <v>0</v>
      </c>
    </row>
    <row r="1812" spans="1:39" x14ac:dyDescent="0.3">
      <c r="A1812">
        <v>44</v>
      </c>
      <c r="B1812" t="s">
        <v>301</v>
      </c>
      <c r="C1812" s="22">
        <f>VLOOKUP(Table1[[#This Row],[Subject]],'Subject Profile'!$A$2:$E$8,4,FALSE)</f>
        <v>0.88613857459934653</v>
      </c>
      <c r="D1812" s="22">
        <f>VLOOKUP(Table1[[#This Row],[Subject]],'Subject Profile'!$A$2:$E$8,5,FALSE)</f>
        <v>-2.2000000000000002</v>
      </c>
      <c r="E1812" t="s">
        <v>108</v>
      </c>
      <c r="F1812" t="s">
        <v>101</v>
      </c>
      <c r="G1812" t="s">
        <v>5</v>
      </c>
      <c r="H1812">
        <f>IF(Table1[[#This Row],[decision]]="accept",1,0)</f>
        <v>0</v>
      </c>
      <c r="I1812">
        <v>0</v>
      </c>
      <c r="J1812">
        <v>370</v>
      </c>
      <c r="K1812">
        <v>1667791348</v>
      </c>
      <c r="L1812">
        <f>Table1[[#This Row],[time]]-K1811</f>
        <v>4</v>
      </c>
      <c r="M1812" t="str">
        <f>VLOOKUP($F1812,Experiment!$A$2:$U$90,MATCH(Results!M$1,Experiment!$A$1:$U$1,0)+1,FALSE)</f>
        <v>G</v>
      </c>
      <c r="N1812">
        <f>IF(Table1[[#This Row],[Impact]]="I",0,1)</f>
        <v>1</v>
      </c>
      <c r="O1812" s="2">
        <f>VLOOKUP($F1812,Experiment!$A$2:$U$90,MATCH(Results!O$1,Experiment!$A$1:$U$1,0),FALSE)</f>
        <v>-90</v>
      </c>
      <c r="P1812" s="3">
        <f>VLOOKUP($F1812,Experiment!$A$2:$U$90,MATCH(Results!P$1,Experiment!$A$1:$U$1,0),FALSE)</f>
        <v>0.5</v>
      </c>
      <c r="Q1812" s="2">
        <f>VLOOKUP($F1812,Experiment!$A$2:$U$90,MATCH(Results!Q$1,Experiment!$A$1:$U$1,0),FALSE)</f>
        <v>100</v>
      </c>
      <c r="R1812" s="3">
        <f>VLOOKUP($F1812,Experiment!$A$2:$U$90,MATCH(Results!R$1,Experiment!$A$1:$U$1,0),FALSE)</f>
        <v>0.5</v>
      </c>
      <c r="S1812" s="2">
        <f>VLOOKUP($F1812,Experiment!$A$2:$U$90,MATCH(Results!S$1,Experiment!$A$1:$U$1,0),FALSE)</f>
        <v>5</v>
      </c>
      <c r="T1812" s="2">
        <f>VLOOKUP($F1812,Experiment!$A$2:$U$90,MATCH(Results!T$1,Experiment!$A$1:$U$1,0),FALSE)</f>
        <v>9025</v>
      </c>
      <c r="U1812" s="2">
        <f>VLOOKUP($F1812,Experiment!$A$2:$U$90,MATCH(Results!U$1,Experiment!$A$1:$U$1,0),FALSE)</f>
        <v>95</v>
      </c>
      <c r="V1812" s="2">
        <f>VLOOKUP($F1812,Experiment!$A$2:$U$90,MATCH(Results!V$1,Experiment!$A$1:$U$1,0),FALSE)</f>
        <v>2</v>
      </c>
      <c r="W1812" s="3">
        <f>VLOOKUP($F1812,Experiment!$A$2:$U$90,MATCH(Results!W$1,Experiment!$A$1:$U$1,0),FALSE)</f>
        <v>0.25</v>
      </c>
      <c r="X1812" s="3">
        <f>VLOOKUP($F1812,Experiment!$A$2:$U$90,MATCH(Results!X$1,Experiment!$A$1:$U$1,0),FALSE)</f>
        <v>0.75</v>
      </c>
      <c r="Y1812" s="2">
        <f>VLOOKUP($F1812,Experiment!$A$2:$U$90,MATCH(Results!Y$1,Experiment!$A$1:$U$1,0),FALSE)</f>
        <v>2</v>
      </c>
      <c r="Z1812" s="3">
        <f>VLOOKUP($F1812,Experiment!$A$2:$U$90,MATCH(Results!Z$1,Experiment!$A$1:$U$1,0),FALSE)</f>
        <v>0.5</v>
      </c>
      <c r="AA1812" s="3">
        <f>VLOOKUP($F1812,Experiment!$A$2:$U$90,MATCH(Results!AA$1,Experiment!$A$1:$U$1,0),FALSE)</f>
        <v>0.25</v>
      </c>
      <c r="AB1812" s="3">
        <f>VLOOKUP($F1812,Experiment!$A$2:$U$90,MATCH(Results!AB$1,Experiment!$A$1:$U$1,0),FALSE)</f>
        <v>0.625</v>
      </c>
      <c r="AC1812" s="3">
        <f>VLOOKUP($F1812,Experiment!$A$2:$U$90,MATCH(Results!AC$1,Experiment!$A$1:$U$1,0),FALSE)</f>
        <v>0.375</v>
      </c>
      <c r="AD1812" s="2">
        <f>VLOOKUP($F1812,Experiment!$A$2:$U$90,MATCH(Results!AD$1,Experiment!$A$1:$U$1,0),FALSE)</f>
        <v>-18.75</v>
      </c>
      <c r="AE1812" s="2">
        <f>VLOOKUP($F1812,Experiment!$A$2:$U$90,MATCH(Results!AE$1,Experiment!$A$1:$U$1,0),FALSE)</f>
        <v>8460.9375</v>
      </c>
      <c r="AF1812" s="2">
        <f>VLOOKUP($F1812,Experiment!$A$2:$U$90,MATCH(Results!AF$1,Experiment!$A$1:$U$1,0),FALSE)</f>
        <v>91.983354472426157</v>
      </c>
      <c r="AG1812" s="3">
        <f>VLOOKUP($F1812,Experiment!$A$2:$W$90,MATCH(Results!AG$1,Experiment!$A$1:$W$1,0),FALSE)</f>
        <v>0.82730419370997643</v>
      </c>
      <c r="AH1812" s="3">
        <f>VLOOKUP($F1812,Experiment!$A$2:$W$90,MATCH(Results!AH$1,Experiment!$A$1:$W$1,0),FALSE)</f>
        <v>0.38648875795104182</v>
      </c>
      <c r="AI1812" s="3">
        <f>VLOOKUP($F1812,Experiment!$A$2:$X$90,MATCH(Results!AI$1,Experiment!$A$1:$X$1,0),FALSE)</f>
        <v>0.61351124204895813</v>
      </c>
      <c r="AJ1812" s="2">
        <f>Table1[[#This Row],[Gain]]^Table1[[#This Row],[θ]]</f>
        <v>59.193926540095148</v>
      </c>
      <c r="AK1812" s="2">
        <f>-Table1[[#This Row],[λ]]*-Table1[[#This Row],[Loss]]^Table1[[#This Row],[θ]]</f>
        <v>118.6184794423265</v>
      </c>
      <c r="AL1812" s="2">
        <f>Table1[[#This Row],[v_n_w_g]]-Table1[[#This Row],[v_n_w_l]]</f>
        <v>-59.424552902231355</v>
      </c>
      <c r="AM1812" s="2">
        <f>IF(Table1[[#This Row],[diff_v]]&gt;=1,1,0)</f>
        <v>0</v>
      </c>
    </row>
    <row r="1813" spans="1:39" x14ac:dyDescent="0.3">
      <c r="A1813">
        <v>45</v>
      </c>
      <c r="B1813" t="s">
        <v>301</v>
      </c>
      <c r="C1813" s="22">
        <f>VLOOKUP(Table1[[#This Row],[Subject]],'Subject Profile'!$A$2:$E$8,4,FALSE)</f>
        <v>0.88613857459934653</v>
      </c>
      <c r="D1813" s="22">
        <f>VLOOKUP(Table1[[#This Row],[Subject]],'Subject Profile'!$A$2:$E$8,5,FALSE)</f>
        <v>-2.2000000000000002</v>
      </c>
      <c r="E1813" t="s">
        <v>108</v>
      </c>
      <c r="F1813" t="s">
        <v>55</v>
      </c>
      <c r="G1813" t="s">
        <v>56</v>
      </c>
      <c r="H1813">
        <f>IF(Table1[[#This Row],[decision]]="accept",1,0)</f>
        <v>0</v>
      </c>
      <c r="I1813">
        <v>0</v>
      </c>
      <c r="J1813">
        <v>370</v>
      </c>
      <c r="K1813">
        <v>1667791357</v>
      </c>
      <c r="L1813">
        <f>Table1[[#This Row],[time]]-K1812</f>
        <v>9</v>
      </c>
      <c r="M1813" t="str">
        <f>VLOOKUP($F1813,Experiment!$A$2:$U$90,MATCH(Results!M$1,Experiment!$A$1:$U$1,0)+1,FALSE)</f>
        <v>R</v>
      </c>
      <c r="N1813">
        <f>IF(Table1[[#This Row],[Impact]]="I",0,1)</f>
        <v>1</v>
      </c>
      <c r="O1813" s="2">
        <f>VLOOKUP($F1813,Experiment!$A$2:$U$90,MATCH(Results!O$1,Experiment!$A$1:$U$1,0),FALSE)</f>
        <v>0</v>
      </c>
      <c r="P1813" s="3">
        <f>VLOOKUP($F1813,Experiment!$A$2:$U$90,MATCH(Results!P$1,Experiment!$A$1:$U$1,0),FALSE)</f>
        <v>0</v>
      </c>
      <c r="Q1813" s="2">
        <f>VLOOKUP($F1813,Experiment!$A$2:$U$90,MATCH(Results!Q$1,Experiment!$A$1:$U$1,0),FALSE)</f>
        <v>0</v>
      </c>
      <c r="R1813" s="3">
        <f>VLOOKUP($F1813,Experiment!$A$2:$U$90,MATCH(Results!R$1,Experiment!$A$1:$U$1,0),FALSE)</f>
        <v>0</v>
      </c>
      <c r="S1813" s="2">
        <f>VLOOKUP($F1813,Experiment!$A$2:$U$90,MATCH(Results!S$1,Experiment!$A$1:$U$1,0),FALSE)</f>
        <v>0</v>
      </c>
      <c r="T1813" s="2">
        <f>VLOOKUP($F1813,Experiment!$A$2:$U$90,MATCH(Results!T$1,Experiment!$A$1:$U$1,0),FALSE)</f>
        <v>0</v>
      </c>
      <c r="U1813" s="2">
        <f>VLOOKUP($F1813,Experiment!$A$2:$U$90,MATCH(Results!U$1,Experiment!$A$1:$U$1,0),FALSE)</f>
        <v>0</v>
      </c>
      <c r="V1813" s="2">
        <f>VLOOKUP($F1813,Experiment!$A$2:$U$90,MATCH(Results!V$1,Experiment!$A$1:$U$1,0),FALSE)</f>
        <v>0</v>
      </c>
      <c r="W1813" s="3">
        <f>VLOOKUP($F1813,Experiment!$A$2:$U$90,MATCH(Results!W$1,Experiment!$A$1:$U$1,0),FALSE)</f>
        <v>0</v>
      </c>
      <c r="X1813" s="3">
        <f>VLOOKUP($F1813,Experiment!$A$2:$U$90,MATCH(Results!X$1,Experiment!$A$1:$U$1,0),FALSE)</f>
        <v>0</v>
      </c>
      <c r="Y1813" s="2">
        <f>VLOOKUP($F1813,Experiment!$A$2:$U$90,MATCH(Results!Y$1,Experiment!$A$1:$U$1,0),FALSE)</f>
        <v>0</v>
      </c>
      <c r="Z1813" s="3">
        <f>VLOOKUP($F1813,Experiment!$A$2:$U$90,MATCH(Results!Z$1,Experiment!$A$1:$U$1,0),FALSE)</f>
        <v>0</v>
      </c>
      <c r="AA1813" s="3">
        <f>VLOOKUP($F1813,Experiment!$A$2:$U$90,MATCH(Results!AA$1,Experiment!$A$1:$U$1,0),FALSE)</f>
        <v>0</v>
      </c>
      <c r="AB1813" s="3">
        <f>VLOOKUP($F1813,Experiment!$A$2:$U$90,MATCH(Results!AB$1,Experiment!$A$1:$U$1,0),FALSE)</f>
        <v>0</v>
      </c>
      <c r="AC1813" s="3">
        <f>VLOOKUP($F1813,Experiment!$A$2:$U$90,MATCH(Results!AC$1,Experiment!$A$1:$U$1,0),FALSE)</f>
        <v>0</v>
      </c>
      <c r="AD1813" s="2">
        <f>VLOOKUP($F1813,Experiment!$A$2:$U$90,MATCH(Results!AD$1,Experiment!$A$1:$U$1,0),FALSE)</f>
        <v>0</v>
      </c>
      <c r="AE1813" s="2">
        <f>VLOOKUP($F1813,Experiment!$A$2:$U$90,MATCH(Results!AE$1,Experiment!$A$1:$U$1,0),FALSE)</f>
        <v>0</v>
      </c>
      <c r="AF1813" s="2">
        <f>VLOOKUP($F1813,Experiment!$A$2:$U$90,MATCH(Results!AF$1,Experiment!$A$1:$U$1,0),FALSE)</f>
        <v>0</v>
      </c>
      <c r="AG1813" s="3">
        <f>VLOOKUP($F1813,Experiment!$A$2:$W$90,MATCH(Results!AG$1,Experiment!$A$1:$W$1,0),FALSE)</f>
        <v>0</v>
      </c>
      <c r="AH1813" s="3">
        <f>VLOOKUP($F1813,Experiment!$A$2:$W$90,MATCH(Results!AH$1,Experiment!$A$1:$W$1,0),FALSE)</f>
        <v>0</v>
      </c>
      <c r="AI1813" s="3">
        <f>VLOOKUP($F1813,Experiment!$A$2:$X$90,MATCH(Results!AI$1,Experiment!$A$1:$X$1,0),FALSE)</f>
        <v>0</v>
      </c>
      <c r="AJ1813" s="2">
        <f>Table1[[#This Row],[Gain]]^Table1[[#This Row],[θ]]</f>
        <v>0</v>
      </c>
      <c r="AK1813" s="2">
        <f>-Table1[[#This Row],[λ]]*-Table1[[#This Row],[Loss]]^Table1[[#This Row],[θ]]</f>
        <v>0</v>
      </c>
      <c r="AL1813" s="2">
        <f>Table1[[#This Row],[v_n_w_g]]-Table1[[#This Row],[v_n_w_l]]</f>
        <v>0</v>
      </c>
      <c r="AM1813" s="2">
        <f>IF(Table1[[#This Row],[diff_v]]&gt;=1,1,0)</f>
        <v>0</v>
      </c>
    </row>
    <row r="1814" spans="1:39" x14ac:dyDescent="0.3">
      <c r="A1814">
        <v>46</v>
      </c>
      <c r="B1814" t="s">
        <v>301</v>
      </c>
      <c r="C1814" s="22">
        <f>VLOOKUP(Table1[[#This Row],[Subject]],'Subject Profile'!$A$2:$E$8,4,FALSE)</f>
        <v>0.88613857459934653</v>
      </c>
      <c r="D1814" s="22">
        <f>VLOOKUP(Table1[[#This Row],[Subject]],'Subject Profile'!$A$2:$E$8,5,FALSE)</f>
        <v>-2.2000000000000002</v>
      </c>
      <c r="E1814" t="s">
        <v>108</v>
      </c>
      <c r="F1814" t="s">
        <v>60</v>
      </c>
      <c r="G1814" t="s">
        <v>61</v>
      </c>
      <c r="H1814">
        <f>IF(Table1[[#This Row],[decision]]="accept",1,0)</f>
        <v>0</v>
      </c>
      <c r="I1814">
        <v>0</v>
      </c>
      <c r="J1814">
        <v>370</v>
      </c>
      <c r="K1814">
        <v>1667791361</v>
      </c>
      <c r="L1814">
        <f>Table1[[#This Row],[time]]-K1813</f>
        <v>4</v>
      </c>
      <c r="M1814" t="str">
        <f>VLOOKUP($F1814,Experiment!$A$2:$U$90,MATCH(Results!M$1,Experiment!$A$1:$U$1,0)+1,FALSE)</f>
        <v>D</v>
      </c>
      <c r="N1814">
        <f>IF(Table1[[#This Row],[Impact]]="I",0,1)</f>
        <v>1</v>
      </c>
      <c r="O1814" s="2">
        <f>VLOOKUP($F1814,Experiment!$A$2:$U$90,MATCH(Results!O$1,Experiment!$A$1:$U$1,0),FALSE)</f>
        <v>0</v>
      </c>
      <c r="P1814" s="3">
        <f>VLOOKUP($F1814,Experiment!$A$2:$U$90,MATCH(Results!P$1,Experiment!$A$1:$U$1,0),FALSE)</f>
        <v>0</v>
      </c>
      <c r="Q1814" s="2">
        <f>VLOOKUP($F1814,Experiment!$A$2:$U$90,MATCH(Results!Q$1,Experiment!$A$1:$U$1,0),FALSE)</f>
        <v>0</v>
      </c>
      <c r="R1814" s="3">
        <f>VLOOKUP($F1814,Experiment!$A$2:$U$90,MATCH(Results!R$1,Experiment!$A$1:$U$1,0),FALSE)</f>
        <v>0</v>
      </c>
      <c r="S1814" s="2">
        <f>VLOOKUP($F1814,Experiment!$A$2:$U$90,MATCH(Results!S$1,Experiment!$A$1:$U$1,0),FALSE)</f>
        <v>0</v>
      </c>
      <c r="T1814" s="2">
        <f>VLOOKUP($F1814,Experiment!$A$2:$U$90,MATCH(Results!T$1,Experiment!$A$1:$U$1,0),FALSE)</f>
        <v>0</v>
      </c>
      <c r="U1814" s="2">
        <f>VLOOKUP($F1814,Experiment!$A$2:$U$90,MATCH(Results!U$1,Experiment!$A$1:$U$1,0),FALSE)</f>
        <v>0</v>
      </c>
      <c r="V1814" s="2">
        <f>VLOOKUP($F1814,Experiment!$A$2:$U$90,MATCH(Results!V$1,Experiment!$A$1:$U$1,0),FALSE)</f>
        <v>0</v>
      </c>
      <c r="W1814" s="3">
        <f>VLOOKUP($F1814,Experiment!$A$2:$U$90,MATCH(Results!W$1,Experiment!$A$1:$U$1,0),FALSE)</f>
        <v>0</v>
      </c>
      <c r="X1814" s="3">
        <f>VLOOKUP($F1814,Experiment!$A$2:$U$90,MATCH(Results!X$1,Experiment!$A$1:$U$1,0),FALSE)</f>
        <v>0</v>
      </c>
      <c r="Y1814" s="2">
        <f>VLOOKUP($F1814,Experiment!$A$2:$U$90,MATCH(Results!Y$1,Experiment!$A$1:$U$1,0),FALSE)</f>
        <v>0</v>
      </c>
      <c r="Z1814" s="3">
        <f>VLOOKUP($F1814,Experiment!$A$2:$U$90,MATCH(Results!Z$1,Experiment!$A$1:$U$1,0),FALSE)</f>
        <v>0</v>
      </c>
      <c r="AA1814" s="3">
        <f>VLOOKUP($F1814,Experiment!$A$2:$U$90,MATCH(Results!AA$1,Experiment!$A$1:$U$1,0),FALSE)</f>
        <v>0</v>
      </c>
      <c r="AB1814" s="3">
        <f>VLOOKUP($F1814,Experiment!$A$2:$U$90,MATCH(Results!AB$1,Experiment!$A$1:$U$1,0),FALSE)</f>
        <v>0</v>
      </c>
      <c r="AC1814" s="3">
        <f>VLOOKUP($F1814,Experiment!$A$2:$U$90,MATCH(Results!AC$1,Experiment!$A$1:$U$1,0),FALSE)</f>
        <v>0</v>
      </c>
      <c r="AD1814" s="2">
        <f>VLOOKUP($F1814,Experiment!$A$2:$U$90,MATCH(Results!AD$1,Experiment!$A$1:$U$1,0),FALSE)</f>
        <v>0</v>
      </c>
      <c r="AE1814" s="2">
        <f>VLOOKUP($F1814,Experiment!$A$2:$U$90,MATCH(Results!AE$1,Experiment!$A$1:$U$1,0),FALSE)</f>
        <v>0</v>
      </c>
      <c r="AF1814" s="2">
        <f>VLOOKUP($F1814,Experiment!$A$2:$U$90,MATCH(Results!AF$1,Experiment!$A$1:$U$1,0),FALSE)</f>
        <v>0</v>
      </c>
      <c r="AG1814" s="3">
        <f>VLOOKUP($F1814,Experiment!$A$2:$W$90,MATCH(Results!AG$1,Experiment!$A$1:$W$1,0),FALSE)</f>
        <v>0</v>
      </c>
      <c r="AH1814" s="3">
        <f>VLOOKUP($F1814,Experiment!$A$2:$W$90,MATCH(Results!AH$1,Experiment!$A$1:$W$1,0),FALSE)</f>
        <v>0</v>
      </c>
      <c r="AI1814" s="3">
        <f>VLOOKUP($F1814,Experiment!$A$2:$X$90,MATCH(Results!AI$1,Experiment!$A$1:$X$1,0),FALSE)</f>
        <v>0</v>
      </c>
      <c r="AJ1814" s="2">
        <f>Table1[[#This Row],[Gain]]^Table1[[#This Row],[θ]]</f>
        <v>0</v>
      </c>
      <c r="AK1814" s="2">
        <f>-Table1[[#This Row],[λ]]*-Table1[[#This Row],[Loss]]^Table1[[#This Row],[θ]]</f>
        <v>0</v>
      </c>
      <c r="AL1814" s="2">
        <f>Table1[[#This Row],[v_n_w_g]]-Table1[[#This Row],[v_n_w_l]]</f>
        <v>0</v>
      </c>
      <c r="AM1814" s="2">
        <f>IF(Table1[[#This Row],[diff_v]]&gt;=1,1,0)</f>
        <v>0</v>
      </c>
    </row>
    <row r="1815" spans="1:39" x14ac:dyDescent="0.3">
      <c r="A1815">
        <v>47</v>
      </c>
      <c r="B1815" t="s">
        <v>301</v>
      </c>
      <c r="C1815" s="22">
        <f>VLOOKUP(Table1[[#This Row],[Subject]],'Subject Profile'!$A$2:$E$8,4,FALSE)</f>
        <v>0.88613857459934653</v>
      </c>
      <c r="D1815" s="22">
        <f>VLOOKUP(Table1[[#This Row],[Subject]],'Subject Profile'!$A$2:$E$8,5,FALSE)</f>
        <v>-2.2000000000000002</v>
      </c>
      <c r="E1815" t="s">
        <v>108</v>
      </c>
      <c r="F1815" t="s">
        <v>60</v>
      </c>
      <c r="G1815" t="s">
        <v>61</v>
      </c>
      <c r="H1815">
        <f>IF(Table1[[#This Row],[decision]]="accept",1,0)</f>
        <v>0</v>
      </c>
      <c r="I1815">
        <v>0</v>
      </c>
      <c r="J1815">
        <v>370</v>
      </c>
      <c r="K1815">
        <v>1667791362</v>
      </c>
      <c r="L1815">
        <f>Table1[[#This Row],[time]]-K1814</f>
        <v>1</v>
      </c>
      <c r="M1815" t="str">
        <f>VLOOKUP($F1815,Experiment!$A$2:$U$90,MATCH(Results!M$1,Experiment!$A$1:$U$1,0)+1,FALSE)</f>
        <v>D</v>
      </c>
      <c r="N1815">
        <f>IF(Table1[[#This Row],[Impact]]="I",0,1)</f>
        <v>1</v>
      </c>
      <c r="O1815" s="2">
        <f>VLOOKUP($F1815,Experiment!$A$2:$U$90,MATCH(Results!O$1,Experiment!$A$1:$U$1,0),FALSE)</f>
        <v>0</v>
      </c>
      <c r="P1815" s="3">
        <f>VLOOKUP($F1815,Experiment!$A$2:$U$90,MATCH(Results!P$1,Experiment!$A$1:$U$1,0),FALSE)</f>
        <v>0</v>
      </c>
      <c r="Q1815" s="2">
        <f>VLOOKUP($F1815,Experiment!$A$2:$U$90,MATCH(Results!Q$1,Experiment!$A$1:$U$1,0),FALSE)</f>
        <v>0</v>
      </c>
      <c r="R1815" s="3">
        <f>VLOOKUP($F1815,Experiment!$A$2:$U$90,MATCH(Results!R$1,Experiment!$A$1:$U$1,0),FALSE)</f>
        <v>0</v>
      </c>
      <c r="S1815" s="2">
        <f>VLOOKUP($F1815,Experiment!$A$2:$U$90,MATCH(Results!S$1,Experiment!$A$1:$U$1,0),FALSE)</f>
        <v>0</v>
      </c>
      <c r="T1815" s="2">
        <f>VLOOKUP($F1815,Experiment!$A$2:$U$90,MATCH(Results!T$1,Experiment!$A$1:$U$1,0),FALSE)</f>
        <v>0</v>
      </c>
      <c r="U1815" s="2">
        <f>VLOOKUP($F1815,Experiment!$A$2:$U$90,MATCH(Results!U$1,Experiment!$A$1:$U$1,0),FALSE)</f>
        <v>0</v>
      </c>
      <c r="V1815" s="2">
        <f>VLOOKUP($F1815,Experiment!$A$2:$U$90,MATCH(Results!V$1,Experiment!$A$1:$U$1,0),FALSE)</f>
        <v>0</v>
      </c>
      <c r="W1815" s="3">
        <f>VLOOKUP($F1815,Experiment!$A$2:$U$90,MATCH(Results!W$1,Experiment!$A$1:$U$1,0),FALSE)</f>
        <v>0</v>
      </c>
      <c r="X1815" s="3">
        <f>VLOOKUP($F1815,Experiment!$A$2:$U$90,MATCH(Results!X$1,Experiment!$A$1:$U$1,0),FALSE)</f>
        <v>0</v>
      </c>
      <c r="Y1815" s="2">
        <f>VLOOKUP($F1815,Experiment!$A$2:$U$90,MATCH(Results!Y$1,Experiment!$A$1:$U$1,0),FALSE)</f>
        <v>0</v>
      </c>
      <c r="Z1815" s="3">
        <f>VLOOKUP($F1815,Experiment!$A$2:$U$90,MATCH(Results!Z$1,Experiment!$A$1:$U$1,0),FALSE)</f>
        <v>0</v>
      </c>
      <c r="AA1815" s="3">
        <f>VLOOKUP($F1815,Experiment!$A$2:$U$90,MATCH(Results!AA$1,Experiment!$A$1:$U$1,0),FALSE)</f>
        <v>0</v>
      </c>
      <c r="AB1815" s="3">
        <f>VLOOKUP($F1815,Experiment!$A$2:$U$90,MATCH(Results!AB$1,Experiment!$A$1:$U$1,0),FALSE)</f>
        <v>0</v>
      </c>
      <c r="AC1815" s="3">
        <f>VLOOKUP($F1815,Experiment!$A$2:$U$90,MATCH(Results!AC$1,Experiment!$A$1:$U$1,0),FALSE)</f>
        <v>0</v>
      </c>
      <c r="AD1815" s="2">
        <f>VLOOKUP($F1815,Experiment!$A$2:$U$90,MATCH(Results!AD$1,Experiment!$A$1:$U$1,0),FALSE)</f>
        <v>0</v>
      </c>
      <c r="AE1815" s="2">
        <f>VLOOKUP($F1815,Experiment!$A$2:$U$90,MATCH(Results!AE$1,Experiment!$A$1:$U$1,0),FALSE)</f>
        <v>0</v>
      </c>
      <c r="AF1815" s="2">
        <f>VLOOKUP($F1815,Experiment!$A$2:$U$90,MATCH(Results!AF$1,Experiment!$A$1:$U$1,0),FALSE)</f>
        <v>0</v>
      </c>
      <c r="AG1815" s="3">
        <f>VLOOKUP($F1815,Experiment!$A$2:$W$90,MATCH(Results!AG$1,Experiment!$A$1:$W$1,0),FALSE)</f>
        <v>0</v>
      </c>
      <c r="AH1815" s="3">
        <f>VLOOKUP($F1815,Experiment!$A$2:$W$90,MATCH(Results!AH$1,Experiment!$A$1:$W$1,0),FALSE)</f>
        <v>0</v>
      </c>
      <c r="AI1815" s="3">
        <f>VLOOKUP($F1815,Experiment!$A$2:$X$90,MATCH(Results!AI$1,Experiment!$A$1:$X$1,0),FALSE)</f>
        <v>0</v>
      </c>
      <c r="AJ1815" s="2">
        <f>Table1[[#This Row],[Gain]]^Table1[[#This Row],[θ]]</f>
        <v>0</v>
      </c>
      <c r="AK1815" s="2">
        <f>-Table1[[#This Row],[λ]]*-Table1[[#This Row],[Loss]]^Table1[[#This Row],[θ]]</f>
        <v>0</v>
      </c>
      <c r="AL1815" s="2">
        <f>Table1[[#This Row],[v_n_w_g]]-Table1[[#This Row],[v_n_w_l]]</f>
        <v>0</v>
      </c>
      <c r="AM1815" s="2">
        <f>IF(Table1[[#This Row],[diff_v]]&gt;=1,1,0)</f>
        <v>0</v>
      </c>
    </row>
    <row r="1816" spans="1:39" x14ac:dyDescent="0.3">
      <c r="A1816">
        <v>48</v>
      </c>
      <c r="B1816" t="s">
        <v>301</v>
      </c>
      <c r="C1816" s="22">
        <f>VLOOKUP(Table1[[#This Row],[Subject]],'Subject Profile'!$A$2:$E$8,4,FALSE)</f>
        <v>0.88613857459934653</v>
      </c>
      <c r="D1816" s="22">
        <f>VLOOKUP(Table1[[#This Row],[Subject]],'Subject Profile'!$A$2:$E$8,5,FALSE)</f>
        <v>-2.2000000000000002</v>
      </c>
      <c r="E1816" t="s">
        <v>108</v>
      </c>
      <c r="F1816" t="s">
        <v>93</v>
      </c>
      <c r="G1816" t="s">
        <v>5</v>
      </c>
      <c r="H1816">
        <f>IF(Table1[[#This Row],[decision]]="accept",1,0)</f>
        <v>0</v>
      </c>
      <c r="I1816">
        <v>0</v>
      </c>
      <c r="J1816">
        <v>370</v>
      </c>
      <c r="K1816">
        <v>1667791366</v>
      </c>
      <c r="L1816">
        <f>Table1[[#This Row],[time]]-K1815</f>
        <v>4</v>
      </c>
      <c r="M1816" t="str">
        <f>VLOOKUP($F1816,Experiment!$A$2:$U$90,MATCH(Results!M$1,Experiment!$A$1:$U$1,0)+1,FALSE)</f>
        <v>I</v>
      </c>
      <c r="N1816">
        <f>IF(Table1[[#This Row],[Impact]]="I",0,1)</f>
        <v>0</v>
      </c>
      <c r="O1816" s="2">
        <f>VLOOKUP($F1816,Experiment!$A$2:$U$90,MATCH(Results!O$1,Experiment!$A$1:$U$1,0),FALSE)</f>
        <v>-90</v>
      </c>
      <c r="P1816" s="3">
        <f>VLOOKUP($F1816,Experiment!$A$2:$U$90,MATCH(Results!P$1,Experiment!$A$1:$U$1,0),FALSE)</f>
        <v>0.5</v>
      </c>
      <c r="Q1816" s="2">
        <f>VLOOKUP($F1816,Experiment!$A$2:$U$90,MATCH(Results!Q$1,Experiment!$A$1:$U$1,0),FALSE)</f>
        <v>100</v>
      </c>
      <c r="R1816" s="3">
        <f>VLOOKUP($F1816,Experiment!$A$2:$U$90,MATCH(Results!R$1,Experiment!$A$1:$U$1,0),FALSE)</f>
        <v>0.5</v>
      </c>
      <c r="S1816" s="2">
        <f>VLOOKUP($F1816,Experiment!$A$2:$U$90,MATCH(Results!S$1,Experiment!$A$1:$U$1,0),FALSE)</f>
        <v>5</v>
      </c>
      <c r="T1816" s="2">
        <f>VLOOKUP($F1816,Experiment!$A$2:$U$90,MATCH(Results!T$1,Experiment!$A$1:$U$1,0),FALSE)</f>
        <v>9025</v>
      </c>
      <c r="U1816" s="2">
        <f>VLOOKUP($F1816,Experiment!$A$2:$U$90,MATCH(Results!U$1,Experiment!$A$1:$U$1,0),FALSE)</f>
        <v>95</v>
      </c>
      <c r="V1816" s="2">
        <f>VLOOKUP($F1816,Experiment!$A$2:$U$90,MATCH(Results!V$1,Experiment!$A$1:$U$1,0),FALSE)</f>
        <v>4</v>
      </c>
      <c r="W1816" s="3">
        <f>VLOOKUP($F1816,Experiment!$A$2:$U$90,MATCH(Results!W$1,Experiment!$A$1:$U$1,0),FALSE)</f>
        <v>0.25</v>
      </c>
      <c r="X1816" s="3">
        <f>VLOOKUP($F1816,Experiment!$A$2:$U$90,MATCH(Results!X$1,Experiment!$A$1:$U$1,0),FALSE)</f>
        <v>0.75</v>
      </c>
      <c r="Y1816" s="2">
        <f>VLOOKUP($F1816,Experiment!$A$2:$U$90,MATCH(Results!Y$1,Experiment!$A$1:$U$1,0),FALSE)</f>
        <v>1</v>
      </c>
      <c r="Z1816" s="3">
        <f>VLOOKUP($F1816,Experiment!$A$2:$U$90,MATCH(Results!Z$1,Experiment!$A$1:$U$1,0),FALSE)</f>
        <v>0.25</v>
      </c>
      <c r="AA1816" s="3">
        <f>VLOOKUP($F1816,Experiment!$A$2:$U$90,MATCH(Results!AA$1,Experiment!$A$1:$U$1,0),FALSE)</f>
        <v>0.5</v>
      </c>
      <c r="AB1816" s="3">
        <f>VLOOKUP($F1816,Experiment!$A$2:$U$90,MATCH(Results!AB$1,Experiment!$A$1:$U$1,0),FALSE)</f>
        <v>0.375</v>
      </c>
      <c r="AC1816" s="3">
        <f>VLOOKUP($F1816,Experiment!$A$2:$U$90,MATCH(Results!AC$1,Experiment!$A$1:$U$1,0),FALSE)</f>
        <v>0.625</v>
      </c>
      <c r="AD1816" s="2">
        <f>VLOOKUP($F1816,Experiment!$A$2:$U$90,MATCH(Results!AD$1,Experiment!$A$1:$U$1,0),FALSE)</f>
        <v>28.75</v>
      </c>
      <c r="AE1816" s="2">
        <f>VLOOKUP($F1816,Experiment!$A$2:$U$90,MATCH(Results!AE$1,Experiment!$A$1:$U$1,0),FALSE)</f>
        <v>8460.9375</v>
      </c>
      <c r="AF1816" s="2">
        <f>VLOOKUP($F1816,Experiment!$A$2:$U$90,MATCH(Results!AF$1,Experiment!$A$1:$U$1,0),FALSE)</f>
        <v>91.983354472426157</v>
      </c>
      <c r="AG1816" s="3">
        <f>VLOOKUP($F1816,Experiment!$A$2:$W$90,MATCH(Results!AG$1,Experiment!$A$1:$W$1,0),FALSE)</f>
        <v>1</v>
      </c>
      <c r="AH1816" s="3">
        <f>VLOOKUP($F1816,Experiment!$A$2:$W$90,MATCH(Results!AH$1,Experiment!$A$1:$W$1,0),FALSE)</f>
        <v>0.625</v>
      </c>
      <c r="AI1816" s="3">
        <f>VLOOKUP($F1816,Experiment!$A$2:$X$90,MATCH(Results!AI$1,Experiment!$A$1:$X$1,0),FALSE)</f>
        <v>0.375</v>
      </c>
      <c r="AJ1816" s="2">
        <f>Table1[[#This Row],[Gain]]^Table1[[#This Row],[θ]]</f>
        <v>59.193926540095148</v>
      </c>
      <c r="AK1816" s="2">
        <f>-Table1[[#This Row],[λ]]*-Table1[[#This Row],[Loss]]^Table1[[#This Row],[θ]]</f>
        <v>118.6184794423265</v>
      </c>
      <c r="AL1816" s="2">
        <f>Table1[[#This Row],[v_n_w_g]]-Table1[[#This Row],[v_n_w_l]]</f>
        <v>-59.424552902231355</v>
      </c>
      <c r="AM1816" s="2">
        <f>IF(Table1[[#This Row],[diff_v]]&gt;=1,1,0)</f>
        <v>0</v>
      </c>
    </row>
    <row r="1817" spans="1:39" x14ac:dyDescent="0.3">
      <c r="A1817">
        <v>49</v>
      </c>
      <c r="B1817" t="s">
        <v>301</v>
      </c>
      <c r="C1817" s="22">
        <f>VLOOKUP(Table1[[#This Row],[Subject]],'Subject Profile'!$A$2:$E$8,4,FALSE)</f>
        <v>0.88613857459934653</v>
      </c>
      <c r="D1817" s="22">
        <f>VLOOKUP(Table1[[#This Row],[Subject]],'Subject Profile'!$A$2:$E$8,5,FALSE)</f>
        <v>-2.2000000000000002</v>
      </c>
      <c r="E1817" t="s">
        <v>108</v>
      </c>
      <c r="F1817" t="s">
        <v>78</v>
      </c>
      <c r="G1817" t="s">
        <v>5</v>
      </c>
      <c r="H1817">
        <f>IF(Table1[[#This Row],[decision]]="accept",1,0)</f>
        <v>0</v>
      </c>
      <c r="I1817">
        <v>0</v>
      </c>
      <c r="J1817">
        <v>370</v>
      </c>
      <c r="K1817">
        <v>1667791369</v>
      </c>
      <c r="L1817">
        <f>Table1[[#This Row],[time]]-K1816</f>
        <v>3</v>
      </c>
      <c r="M1817" t="str">
        <f>VLOOKUP($F1817,Experiment!$A$2:$U$90,MATCH(Results!M$1,Experiment!$A$1:$U$1,0)+1,FALSE)</f>
        <v>G</v>
      </c>
      <c r="N1817">
        <f>IF(Table1[[#This Row],[Impact]]="I",0,1)</f>
        <v>1</v>
      </c>
      <c r="O1817" s="2">
        <f>VLOOKUP($F1817,Experiment!$A$2:$U$90,MATCH(Results!O$1,Experiment!$A$1:$U$1,0),FALSE)</f>
        <v>-90</v>
      </c>
      <c r="P1817" s="3">
        <f>VLOOKUP($F1817,Experiment!$A$2:$U$90,MATCH(Results!P$1,Experiment!$A$1:$U$1,0),FALSE)</f>
        <v>0.5</v>
      </c>
      <c r="Q1817" s="2">
        <f>VLOOKUP($F1817,Experiment!$A$2:$U$90,MATCH(Results!Q$1,Experiment!$A$1:$U$1,0),FALSE)</f>
        <v>80</v>
      </c>
      <c r="R1817" s="3">
        <f>VLOOKUP($F1817,Experiment!$A$2:$U$90,MATCH(Results!R$1,Experiment!$A$1:$U$1,0),FALSE)</f>
        <v>0.5</v>
      </c>
      <c r="S1817" s="2">
        <f>VLOOKUP($F1817,Experiment!$A$2:$U$90,MATCH(Results!S$1,Experiment!$A$1:$U$1,0),FALSE)</f>
        <v>-5</v>
      </c>
      <c r="T1817" s="2">
        <f>VLOOKUP($F1817,Experiment!$A$2:$U$90,MATCH(Results!T$1,Experiment!$A$1:$U$1,0),FALSE)</f>
        <v>7225</v>
      </c>
      <c r="U1817" s="2">
        <f>VLOOKUP($F1817,Experiment!$A$2:$U$90,MATCH(Results!U$1,Experiment!$A$1:$U$1,0),FALSE)</f>
        <v>85</v>
      </c>
      <c r="V1817" s="2">
        <f>VLOOKUP($F1817,Experiment!$A$2:$U$90,MATCH(Results!V$1,Experiment!$A$1:$U$1,0),FALSE)</f>
        <v>2</v>
      </c>
      <c r="W1817" s="3">
        <f>VLOOKUP($F1817,Experiment!$A$2:$U$90,MATCH(Results!W$1,Experiment!$A$1:$U$1,0),FALSE)</f>
        <v>0.25</v>
      </c>
      <c r="X1817" s="3">
        <f>VLOOKUP($F1817,Experiment!$A$2:$U$90,MATCH(Results!X$1,Experiment!$A$1:$U$1,0),FALSE)</f>
        <v>0.75</v>
      </c>
      <c r="Y1817" s="2">
        <f>VLOOKUP($F1817,Experiment!$A$2:$U$90,MATCH(Results!Y$1,Experiment!$A$1:$U$1,0),FALSE)</f>
        <v>2</v>
      </c>
      <c r="Z1817" s="3">
        <f>VLOOKUP($F1817,Experiment!$A$2:$U$90,MATCH(Results!Z$1,Experiment!$A$1:$U$1,0),FALSE)</f>
        <v>0.5</v>
      </c>
      <c r="AA1817" s="3">
        <f>VLOOKUP($F1817,Experiment!$A$2:$U$90,MATCH(Results!AA$1,Experiment!$A$1:$U$1,0),FALSE)</f>
        <v>0.25</v>
      </c>
      <c r="AB1817" s="3">
        <f>VLOOKUP($F1817,Experiment!$A$2:$U$90,MATCH(Results!AB$1,Experiment!$A$1:$U$1,0),FALSE)</f>
        <v>0.625</v>
      </c>
      <c r="AC1817" s="3">
        <f>VLOOKUP($F1817,Experiment!$A$2:$U$90,MATCH(Results!AC$1,Experiment!$A$1:$U$1,0),FALSE)</f>
        <v>0.375</v>
      </c>
      <c r="AD1817" s="2">
        <f>VLOOKUP($F1817,Experiment!$A$2:$U$90,MATCH(Results!AD$1,Experiment!$A$1:$U$1,0),FALSE)</f>
        <v>-26.25</v>
      </c>
      <c r="AE1817" s="2">
        <f>VLOOKUP($F1817,Experiment!$A$2:$U$90,MATCH(Results!AE$1,Experiment!$A$1:$U$1,0),FALSE)</f>
        <v>6773.4375</v>
      </c>
      <c r="AF1817" s="2">
        <f>VLOOKUP($F1817,Experiment!$A$2:$U$90,MATCH(Results!AF$1,Experiment!$A$1:$U$1,0),FALSE)</f>
        <v>82.300896106907615</v>
      </c>
      <c r="AG1817" s="3">
        <f>VLOOKUP($F1817,Experiment!$A$2:$W$90,MATCH(Results!AG$1,Experiment!$A$1:$W$1,0),FALSE)</f>
        <v>0.82730419370997643</v>
      </c>
      <c r="AH1817" s="3">
        <f>VLOOKUP($F1817,Experiment!$A$2:$W$90,MATCH(Results!AH$1,Experiment!$A$1:$W$1,0),FALSE)</f>
        <v>0.38648875795104182</v>
      </c>
      <c r="AI1817" s="3">
        <f>VLOOKUP($F1817,Experiment!$A$2:$X$90,MATCH(Results!AI$1,Experiment!$A$1:$X$1,0),FALSE)</f>
        <v>0.61351124204895813</v>
      </c>
      <c r="AJ1817" s="2">
        <f>Table1[[#This Row],[Gain]]^Table1[[#This Row],[θ]]</f>
        <v>48.573729325843161</v>
      </c>
      <c r="AK1817" s="2">
        <f>-Table1[[#This Row],[λ]]*-Table1[[#This Row],[Loss]]^Table1[[#This Row],[θ]]</f>
        <v>118.6184794423265</v>
      </c>
      <c r="AL1817" s="2">
        <f>Table1[[#This Row],[v_n_w_g]]-Table1[[#This Row],[v_n_w_l]]</f>
        <v>-70.044750116483343</v>
      </c>
      <c r="AM1817" s="2">
        <f>IF(Table1[[#This Row],[diff_v]]&gt;=1,1,0)</f>
        <v>0</v>
      </c>
    </row>
    <row r="1818" spans="1:39" x14ac:dyDescent="0.3">
      <c r="A1818">
        <v>50</v>
      </c>
      <c r="B1818" t="s">
        <v>301</v>
      </c>
      <c r="C1818" s="22">
        <f>VLOOKUP(Table1[[#This Row],[Subject]],'Subject Profile'!$A$2:$E$8,4,FALSE)</f>
        <v>0.88613857459934653</v>
      </c>
      <c r="D1818" s="22">
        <f>VLOOKUP(Table1[[#This Row],[Subject]],'Subject Profile'!$A$2:$E$8,5,FALSE)</f>
        <v>-2.2000000000000002</v>
      </c>
      <c r="E1818" t="s">
        <v>108</v>
      </c>
      <c r="F1818" t="s">
        <v>50</v>
      </c>
      <c r="G1818" t="s">
        <v>7</v>
      </c>
      <c r="H1818">
        <f>IF(Table1[[#This Row],[decision]]="accept",1,0)</f>
        <v>1</v>
      </c>
      <c r="I1818">
        <v>-90</v>
      </c>
      <c r="J1818">
        <v>280</v>
      </c>
      <c r="K1818">
        <v>1667791374</v>
      </c>
      <c r="L1818">
        <f>Table1[[#This Row],[time]]-K1817</f>
        <v>5</v>
      </c>
      <c r="M1818" t="str">
        <f>VLOOKUP($F1818,Experiment!$A$2:$U$90,MATCH(Results!M$1,Experiment!$A$1:$U$1,0)+1,FALSE)</f>
        <v>I</v>
      </c>
      <c r="N1818">
        <f>IF(Table1[[#This Row],[Impact]]="I",0,1)</f>
        <v>0</v>
      </c>
      <c r="O1818" s="2">
        <f>VLOOKUP($F1818,Experiment!$A$2:$U$90,MATCH(Results!O$1,Experiment!$A$1:$U$1,0),FALSE)</f>
        <v>-90</v>
      </c>
      <c r="P1818" s="3">
        <f>VLOOKUP($F1818,Experiment!$A$2:$U$90,MATCH(Results!P$1,Experiment!$A$1:$U$1,0),FALSE)</f>
        <v>0.5</v>
      </c>
      <c r="Q1818" s="2">
        <f>VLOOKUP($F1818,Experiment!$A$2:$U$90,MATCH(Results!Q$1,Experiment!$A$1:$U$1,0),FALSE)</f>
        <v>180</v>
      </c>
      <c r="R1818" s="3">
        <f>VLOOKUP($F1818,Experiment!$A$2:$U$90,MATCH(Results!R$1,Experiment!$A$1:$U$1,0),FALSE)</f>
        <v>0.5</v>
      </c>
      <c r="S1818" s="2">
        <f>VLOOKUP($F1818,Experiment!$A$2:$U$90,MATCH(Results!S$1,Experiment!$A$1:$U$1,0),FALSE)</f>
        <v>45</v>
      </c>
      <c r="T1818" s="2">
        <f>VLOOKUP($F1818,Experiment!$A$2:$U$90,MATCH(Results!T$1,Experiment!$A$1:$U$1,0),FALSE)</f>
        <v>18225</v>
      </c>
      <c r="U1818" s="2">
        <f>VLOOKUP($F1818,Experiment!$A$2:$U$90,MATCH(Results!U$1,Experiment!$A$1:$U$1,0),FALSE)</f>
        <v>135</v>
      </c>
      <c r="V1818" s="2">
        <f>VLOOKUP($F1818,Experiment!$A$2:$U$90,MATCH(Results!V$1,Experiment!$A$1:$U$1,0),FALSE)</f>
        <v>4</v>
      </c>
      <c r="W1818" s="3">
        <f>VLOOKUP($F1818,Experiment!$A$2:$U$90,MATCH(Results!W$1,Experiment!$A$1:$U$1,0),FALSE)</f>
        <v>0.75</v>
      </c>
      <c r="X1818" s="3">
        <f>VLOOKUP($F1818,Experiment!$A$2:$U$90,MATCH(Results!X$1,Experiment!$A$1:$U$1,0),FALSE)</f>
        <v>0.25</v>
      </c>
      <c r="Y1818" s="2">
        <f>VLOOKUP($F1818,Experiment!$A$2:$U$90,MATCH(Results!Y$1,Experiment!$A$1:$U$1,0),FALSE)</f>
        <v>2</v>
      </c>
      <c r="Z1818" s="3">
        <f>VLOOKUP($F1818,Experiment!$A$2:$U$90,MATCH(Results!Z$1,Experiment!$A$1:$U$1,0),FALSE)</f>
        <v>0.05</v>
      </c>
      <c r="AA1818" s="3">
        <f>VLOOKUP($F1818,Experiment!$A$2:$U$90,MATCH(Results!AA$1,Experiment!$A$1:$U$1,0),FALSE)</f>
        <v>0.2</v>
      </c>
      <c r="AB1818" s="3">
        <f>VLOOKUP($F1818,Experiment!$A$2:$U$90,MATCH(Results!AB$1,Experiment!$A$1:$U$1,0),FALSE)</f>
        <v>0.42499999999999999</v>
      </c>
      <c r="AC1818" s="3">
        <f>VLOOKUP($F1818,Experiment!$A$2:$U$90,MATCH(Results!AC$1,Experiment!$A$1:$U$1,0),FALSE)</f>
        <v>0.57499999999999996</v>
      </c>
      <c r="AD1818" s="2">
        <f>VLOOKUP($F1818,Experiment!$A$2:$U$90,MATCH(Results!AD$1,Experiment!$A$1:$U$1,0),FALSE)</f>
        <v>65.249999999999986</v>
      </c>
      <c r="AE1818" s="2">
        <f>VLOOKUP($F1818,Experiment!$A$2:$U$90,MATCH(Results!AE$1,Experiment!$A$1:$U$1,0),FALSE)</f>
        <v>17814.9375</v>
      </c>
      <c r="AF1818" s="2">
        <f>VLOOKUP($F1818,Experiment!$A$2:$U$90,MATCH(Results!AF$1,Experiment!$A$1:$U$1,0),FALSE)</f>
        <v>133.47260954967501</v>
      </c>
      <c r="AG1818" s="3">
        <f>VLOOKUP($F1818,Experiment!$A$2:$W$90,MATCH(Results!AG$1,Experiment!$A$1:$W$1,0),FALSE)</f>
        <v>1</v>
      </c>
      <c r="AH1818" s="3">
        <f>VLOOKUP($F1818,Experiment!$A$2:$W$90,MATCH(Results!AH$1,Experiment!$A$1:$W$1,0),FALSE)</f>
        <v>0.57499999999999996</v>
      </c>
      <c r="AI1818" s="3">
        <f>VLOOKUP($F1818,Experiment!$A$2:$X$90,MATCH(Results!AI$1,Experiment!$A$1:$X$1,0),FALSE)</f>
        <v>0.42500000000000004</v>
      </c>
      <c r="AJ1818" s="2">
        <f>Table1[[#This Row],[Gain]]^Table1[[#This Row],[θ]]</f>
        <v>99.651528158912399</v>
      </c>
      <c r="AK1818" s="2">
        <f>-Table1[[#This Row],[λ]]*-Table1[[#This Row],[Loss]]^Table1[[#This Row],[θ]]</f>
        <v>118.6184794423265</v>
      </c>
      <c r="AL1818" s="2">
        <f>Table1[[#This Row],[v_n_w_g]]-Table1[[#This Row],[v_n_w_l]]</f>
        <v>-18.966951283414105</v>
      </c>
      <c r="AM1818" s="2">
        <f>IF(Table1[[#This Row],[diff_v]]&gt;=1,1,0)</f>
        <v>0</v>
      </c>
    </row>
    <row r="1819" spans="1:39" x14ac:dyDescent="0.3">
      <c r="A1819">
        <v>51</v>
      </c>
      <c r="B1819" t="s">
        <v>301</v>
      </c>
      <c r="C1819" s="22">
        <f>VLOOKUP(Table1[[#This Row],[Subject]],'Subject Profile'!$A$2:$E$8,4,FALSE)</f>
        <v>0.88613857459934653</v>
      </c>
      <c r="D1819" s="22">
        <f>VLOOKUP(Table1[[#This Row],[Subject]],'Subject Profile'!$A$2:$E$8,5,FALSE)</f>
        <v>-2.2000000000000002</v>
      </c>
      <c r="E1819" t="s">
        <v>108</v>
      </c>
      <c r="F1819" t="s">
        <v>103</v>
      </c>
      <c r="G1819" t="s">
        <v>5</v>
      </c>
      <c r="H1819">
        <f>IF(Table1[[#This Row],[decision]]="accept",1,0)</f>
        <v>0</v>
      </c>
      <c r="I1819">
        <v>0</v>
      </c>
      <c r="J1819">
        <v>280</v>
      </c>
      <c r="K1819">
        <v>1667791382</v>
      </c>
      <c r="L1819">
        <f>Table1[[#This Row],[time]]-K1818</f>
        <v>8</v>
      </c>
      <c r="M1819" t="str">
        <f>VLOOKUP($F1819,Experiment!$A$2:$U$90,MATCH(Results!M$1,Experiment!$A$1:$U$1,0)+1,FALSE)</f>
        <v>I</v>
      </c>
      <c r="N1819">
        <f>IF(Table1[[#This Row],[Impact]]="I",0,1)</f>
        <v>0</v>
      </c>
      <c r="O1819" s="2">
        <f>VLOOKUP($F1819,Experiment!$A$2:$U$90,MATCH(Results!O$1,Experiment!$A$1:$U$1,0),FALSE)</f>
        <v>-90</v>
      </c>
      <c r="P1819" s="3">
        <f>VLOOKUP($F1819,Experiment!$A$2:$U$90,MATCH(Results!P$1,Experiment!$A$1:$U$1,0),FALSE)</f>
        <v>0.5</v>
      </c>
      <c r="Q1819" s="2">
        <f>VLOOKUP($F1819,Experiment!$A$2:$U$90,MATCH(Results!Q$1,Experiment!$A$1:$U$1,0),FALSE)</f>
        <v>180</v>
      </c>
      <c r="R1819" s="3">
        <f>VLOOKUP($F1819,Experiment!$A$2:$U$90,MATCH(Results!R$1,Experiment!$A$1:$U$1,0),FALSE)</f>
        <v>0.5</v>
      </c>
      <c r="S1819" s="2">
        <f>VLOOKUP($F1819,Experiment!$A$2:$U$90,MATCH(Results!S$1,Experiment!$A$1:$U$1,0),FALSE)</f>
        <v>45</v>
      </c>
      <c r="T1819" s="2">
        <f>VLOOKUP($F1819,Experiment!$A$2:$U$90,MATCH(Results!T$1,Experiment!$A$1:$U$1,0),FALSE)</f>
        <v>18225</v>
      </c>
      <c r="U1819" s="2">
        <f>VLOOKUP($F1819,Experiment!$A$2:$U$90,MATCH(Results!U$1,Experiment!$A$1:$U$1,0),FALSE)</f>
        <v>135</v>
      </c>
      <c r="V1819" s="2">
        <f>VLOOKUP($F1819,Experiment!$A$2:$U$90,MATCH(Results!V$1,Experiment!$A$1:$U$1,0),FALSE)</f>
        <v>2</v>
      </c>
      <c r="W1819" s="3">
        <f>VLOOKUP($F1819,Experiment!$A$2:$U$90,MATCH(Results!W$1,Experiment!$A$1:$U$1,0),FALSE)</f>
        <v>0.25</v>
      </c>
      <c r="X1819" s="3">
        <f>VLOOKUP($F1819,Experiment!$A$2:$U$90,MATCH(Results!X$1,Experiment!$A$1:$U$1,0),FALSE)</f>
        <v>0.75</v>
      </c>
      <c r="Y1819" s="2">
        <f>VLOOKUP($F1819,Experiment!$A$2:$U$90,MATCH(Results!Y$1,Experiment!$A$1:$U$1,0),FALSE)</f>
        <v>2</v>
      </c>
      <c r="Z1819" s="3">
        <f>VLOOKUP($F1819,Experiment!$A$2:$U$90,MATCH(Results!Z$1,Experiment!$A$1:$U$1,0),FALSE)</f>
        <v>0.5</v>
      </c>
      <c r="AA1819" s="3">
        <f>VLOOKUP($F1819,Experiment!$A$2:$U$90,MATCH(Results!AA$1,Experiment!$A$1:$U$1,0),FALSE)</f>
        <v>0.25</v>
      </c>
      <c r="AB1819" s="3">
        <f>VLOOKUP($F1819,Experiment!$A$2:$U$90,MATCH(Results!AB$1,Experiment!$A$1:$U$1,0),FALSE)</f>
        <v>0.625</v>
      </c>
      <c r="AC1819" s="3">
        <f>VLOOKUP($F1819,Experiment!$A$2:$U$90,MATCH(Results!AC$1,Experiment!$A$1:$U$1,0),FALSE)</f>
        <v>0.375</v>
      </c>
      <c r="AD1819" s="2">
        <f>VLOOKUP($F1819,Experiment!$A$2:$U$90,MATCH(Results!AD$1,Experiment!$A$1:$U$1,0),FALSE)</f>
        <v>11.25</v>
      </c>
      <c r="AE1819" s="2">
        <f>VLOOKUP($F1819,Experiment!$A$2:$U$90,MATCH(Results!AE$1,Experiment!$A$1:$U$1,0),FALSE)</f>
        <v>17085.9375</v>
      </c>
      <c r="AF1819" s="2">
        <f>VLOOKUP($F1819,Experiment!$A$2:$U$90,MATCH(Results!AF$1,Experiment!$A$1:$U$1,0),FALSE)</f>
        <v>130.71318793450033</v>
      </c>
      <c r="AG1819" s="3">
        <f>VLOOKUP($F1819,Experiment!$A$2:$W$90,MATCH(Results!AG$1,Experiment!$A$1:$W$1,0),FALSE)</f>
        <v>0.82730419370997643</v>
      </c>
      <c r="AH1819" s="3">
        <f>VLOOKUP($F1819,Experiment!$A$2:$W$90,MATCH(Results!AH$1,Experiment!$A$1:$W$1,0),FALSE)</f>
        <v>0.38648875795104182</v>
      </c>
      <c r="AI1819" s="3">
        <f>VLOOKUP($F1819,Experiment!$A$2:$X$90,MATCH(Results!AI$1,Experiment!$A$1:$X$1,0),FALSE)</f>
        <v>0.61351124204895813</v>
      </c>
      <c r="AJ1819" s="2">
        <f>Table1[[#This Row],[Gain]]^Table1[[#This Row],[θ]]</f>
        <v>99.651528158912399</v>
      </c>
      <c r="AK1819" s="2">
        <f>-Table1[[#This Row],[λ]]*-Table1[[#This Row],[Loss]]^Table1[[#This Row],[θ]]</f>
        <v>118.6184794423265</v>
      </c>
      <c r="AL1819" s="2">
        <f>Table1[[#This Row],[v_n_w_g]]-Table1[[#This Row],[v_n_w_l]]</f>
        <v>-18.966951283414105</v>
      </c>
      <c r="AM1819" s="2">
        <f>IF(Table1[[#This Row],[diff_v]]&gt;=1,1,0)</f>
        <v>0</v>
      </c>
    </row>
    <row r="1820" spans="1:39" x14ac:dyDescent="0.3">
      <c r="A1820">
        <v>52</v>
      </c>
      <c r="B1820" t="s">
        <v>301</v>
      </c>
      <c r="C1820" s="22">
        <f>VLOOKUP(Table1[[#This Row],[Subject]],'Subject Profile'!$A$2:$E$8,4,FALSE)</f>
        <v>0.88613857459934653</v>
      </c>
      <c r="D1820" s="22">
        <f>VLOOKUP(Table1[[#This Row],[Subject]],'Subject Profile'!$A$2:$E$8,5,FALSE)</f>
        <v>-2.2000000000000002</v>
      </c>
      <c r="E1820" t="s">
        <v>108</v>
      </c>
      <c r="F1820" t="s">
        <v>84</v>
      </c>
      <c r="G1820" t="s">
        <v>7</v>
      </c>
      <c r="H1820">
        <f>IF(Table1[[#This Row],[decision]]="accept",1,0)</f>
        <v>1</v>
      </c>
      <c r="I1820">
        <v>30</v>
      </c>
      <c r="J1820">
        <v>310</v>
      </c>
      <c r="K1820">
        <v>1667791386</v>
      </c>
      <c r="L1820">
        <f>Table1[[#This Row],[time]]-K1819</f>
        <v>4</v>
      </c>
      <c r="M1820" t="str">
        <f>VLOOKUP($F1820,Experiment!$A$2:$U$90,MATCH(Results!M$1,Experiment!$A$1:$U$1,0)+1,FALSE)</f>
        <v>G</v>
      </c>
      <c r="N1820">
        <f>IF(Table1[[#This Row],[Impact]]="I",0,1)</f>
        <v>1</v>
      </c>
      <c r="O1820" s="2">
        <f>VLOOKUP($F1820,Experiment!$A$2:$U$90,MATCH(Results!O$1,Experiment!$A$1:$U$1,0),FALSE)</f>
        <v>-10</v>
      </c>
      <c r="P1820" s="3">
        <f>VLOOKUP($F1820,Experiment!$A$2:$U$90,MATCH(Results!P$1,Experiment!$A$1:$U$1,0),FALSE)</f>
        <v>0.5</v>
      </c>
      <c r="Q1820" s="2">
        <f>VLOOKUP($F1820,Experiment!$A$2:$U$90,MATCH(Results!Q$1,Experiment!$A$1:$U$1,0),FALSE)</f>
        <v>30</v>
      </c>
      <c r="R1820" s="3">
        <f>VLOOKUP($F1820,Experiment!$A$2:$U$90,MATCH(Results!R$1,Experiment!$A$1:$U$1,0),FALSE)</f>
        <v>0.5</v>
      </c>
      <c r="S1820" s="2">
        <f>VLOOKUP($F1820,Experiment!$A$2:$U$90,MATCH(Results!S$1,Experiment!$A$1:$U$1,0),FALSE)</f>
        <v>10</v>
      </c>
      <c r="T1820" s="2">
        <f>VLOOKUP($F1820,Experiment!$A$2:$U$90,MATCH(Results!T$1,Experiment!$A$1:$U$1,0),FALSE)</f>
        <v>400</v>
      </c>
      <c r="U1820" s="2">
        <f>VLOOKUP($F1820,Experiment!$A$2:$U$90,MATCH(Results!U$1,Experiment!$A$1:$U$1,0),FALSE)</f>
        <v>20</v>
      </c>
      <c r="V1820" s="2">
        <f>VLOOKUP($F1820,Experiment!$A$2:$U$90,MATCH(Results!V$1,Experiment!$A$1:$U$1,0),FALSE)</f>
        <v>4</v>
      </c>
      <c r="W1820" s="3">
        <f>VLOOKUP($F1820,Experiment!$A$2:$U$90,MATCH(Results!W$1,Experiment!$A$1:$U$1,0),FALSE)</f>
        <v>0.25</v>
      </c>
      <c r="X1820" s="3">
        <f>VLOOKUP($F1820,Experiment!$A$2:$U$90,MATCH(Results!X$1,Experiment!$A$1:$U$1,0),FALSE)</f>
        <v>0.75</v>
      </c>
      <c r="Y1820" s="2">
        <f>VLOOKUP($F1820,Experiment!$A$2:$U$90,MATCH(Results!Y$1,Experiment!$A$1:$U$1,0),FALSE)</f>
        <v>2</v>
      </c>
      <c r="Z1820" s="3">
        <f>VLOOKUP($F1820,Experiment!$A$2:$U$90,MATCH(Results!Z$1,Experiment!$A$1:$U$1,0),FALSE)</f>
        <v>0.5</v>
      </c>
      <c r="AA1820" s="3">
        <f>VLOOKUP($F1820,Experiment!$A$2:$U$90,MATCH(Results!AA$1,Experiment!$A$1:$U$1,0),FALSE)</f>
        <v>0.25</v>
      </c>
      <c r="AB1820" s="3">
        <f>VLOOKUP($F1820,Experiment!$A$2:$U$90,MATCH(Results!AB$1,Experiment!$A$1:$U$1,0),FALSE)</f>
        <v>0.625</v>
      </c>
      <c r="AC1820" s="3">
        <f>VLOOKUP($F1820,Experiment!$A$2:$U$90,MATCH(Results!AC$1,Experiment!$A$1:$U$1,0),FALSE)</f>
        <v>0.375</v>
      </c>
      <c r="AD1820" s="2">
        <f>VLOOKUP($F1820,Experiment!$A$2:$U$90,MATCH(Results!AD$1,Experiment!$A$1:$U$1,0),FALSE)</f>
        <v>5</v>
      </c>
      <c r="AE1820" s="2">
        <f>VLOOKUP($F1820,Experiment!$A$2:$U$90,MATCH(Results!AE$1,Experiment!$A$1:$U$1,0),FALSE)</f>
        <v>375</v>
      </c>
      <c r="AF1820" s="2">
        <f>VLOOKUP($F1820,Experiment!$A$2:$U$90,MATCH(Results!AF$1,Experiment!$A$1:$U$1,0),FALSE)</f>
        <v>19.364916731037084</v>
      </c>
      <c r="AG1820" s="3">
        <f>VLOOKUP($F1820,Experiment!$A$2:$W$90,MATCH(Results!AG$1,Experiment!$A$1:$W$1,0),FALSE)</f>
        <v>0.82730419370997643</v>
      </c>
      <c r="AH1820" s="3">
        <f>VLOOKUP($F1820,Experiment!$A$2:$W$90,MATCH(Results!AH$1,Experiment!$A$1:$W$1,0),FALSE)</f>
        <v>0.38648875795104182</v>
      </c>
      <c r="AI1820" s="3">
        <f>VLOOKUP($F1820,Experiment!$A$2:$X$90,MATCH(Results!AI$1,Experiment!$A$1:$X$1,0),FALSE)</f>
        <v>0.61351124204895813</v>
      </c>
      <c r="AJ1820" s="2">
        <f>Table1[[#This Row],[Gain]]^Table1[[#This Row],[θ]]</f>
        <v>20.367331083133973</v>
      </c>
      <c r="AK1820" s="2">
        <f>-Table1[[#This Row],[λ]]*-Table1[[#This Row],[Loss]]^Table1[[#This Row],[θ]]</f>
        <v>16.926269655599267</v>
      </c>
      <c r="AL1820" s="2">
        <f>Table1[[#This Row],[v_n_w_g]]-Table1[[#This Row],[v_n_w_l]]</f>
        <v>3.4410614275347058</v>
      </c>
      <c r="AM1820" s="2">
        <f>IF(Table1[[#This Row],[diff_v]]&gt;=1,1,0)</f>
        <v>1</v>
      </c>
    </row>
    <row r="1821" spans="1:39" x14ac:dyDescent="0.3">
      <c r="A1821">
        <v>53</v>
      </c>
      <c r="B1821" t="s">
        <v>301</v>
      </c>
      <c r="C1821" s="22">
        <f>VLOOKUP(Table1[[#This Row],[Subject]],'Subject Profile'!$A$2:$E$8,4,FALSE)</f>
        <v>0.88613857459934653</v>
      </c>
      <c r="D1821" s="22">
        <f>VLOOKUP(Table1[[#This Row],[Subject]],'Subject Profile'!$A$2:$E$8,5,FALSE)</f>
        <v>-2.2000000000000002</v>
      </c>
      <c r="E1821" t="s">
        <v>108</v>
      </c>
      <c r="F1821" t="s">
        <v>55</v>
      </c>
      <c r="G1821" t="s">
        <v>56</v>
      </c>
      <c r="H1821">
        <f>IF(Table1[[#This Row],[decision]]="accept",1,0)</f>
        <v>0</v>
      </c>
      <c r="I1821">
        <v>0</v>
      </c>
      <c r="J1821">
        <v>310</v>
      </c>
      <c r="K1821">
        <v>1667791395</v>
      </c>
      <c r="L1821">
        <f>Table1[[#This Row],[time]]-K1820</f>
        <v>9</v>
      </c>
      <c r="M1821" t="str">
        <f>VLOOKUP($F1821,Experiment!$A$2:$U$90,MATCH(Results!M$1,Experiment!$A$1:$U$1,0)+1,FALSE)</f>
        <v>R</v>
      </c>
      <c r="N1821">
        <f>IF(Table1[[#This Row],[Impact]]="I",0,1)</f>
        <v>1</v>
      </c>
      <c r="O1821" s="2">
        <f>VLOOKUP($F1821,Experiment!$A$2:$U$90,MATCH(Results!O$1,Experiment!$A$1:$U$1,0),FALSE)</f>
        <v>0</v>
      </c>
      <c r="P1821" s="3">
        <f>VLOOKUP($F1821,Experiment!$A$2:$U$90,MATCH(Results!P$1,Experiment!$A$1:$U$1,0),FALSE)</f>
        <v>0</v>
      </c>
      <c r="Q1821" s="2">
        <f>VLOOKUP($F1821,Experiment!$A$2:$U$90,MATCH(Results!Q$1,Experiment!$A$1:$U$1,0),FALSE)</f>
        <v>0</v>
      </c>
      <c r="R1821" s="3">
        <f>VLOOKUP($F1821,Experiment!$A$2:$U$90,MATCH(Results!R$1,Experiment!$A$1:$U$1,0),FALSE)</f>
        <v>0</v>
      </c>
      <c r="S1821" s="2">
        <f>VLOOKUP($F1821,Experiment!$A$2:$U$90,MATCH(Results!S$1,Experiment!$A$1:$U$1,0),FALSE)</f>
        <v>0</v>
      </c>
      <c r="T1821" s="2">
        <f>VLOOKUP($F1821,Experiment!$A$2:$U$90,MATCH(Results!T$1,Experiment!$A$1:$U$1,0),FALSE)</f>
        <v>0</v>
      </c>
      <c r="U1821" s="2">
        <f>VLOOKUP($F1821,Experiment!$A$2:$U$90,MATCH(Results!U$1,Experiment!$A$1:$U$1,0),FALSE)</f>
        <v>0</v>
      </c>
      <c r="V1821" s="2">
        <f>VLOOKUP($F1821,Experiment!$A$2:$U$90,MATCH(Results!V$1,Experiment!$A$1:$U$1,0),FALSE)</f>
        <v>0</v>
      </c>
      <c r="W1821" s="3">
        <f>VLOOKUP($F1821,Experiment!$A$2:$U$90,MATCH(Results!W$1,Experiment!$A$1:$U$1,0),FALSE)</f>
        <v>0</v>
      </c>
      <c r="X1821" s="3">
        <f>VLOOKUP($F1821,Experiment!$A$2:$U$90,MATCH(Results!X$1,Experiment!$A$1:$U$1,0),FALSE)</f>
        <v>0</v>
      </c>
      <c r="Y1821" s="2">
        <f>VLOOKUP($F1821,Experiment!$A$2:$U$90,MATCH(Results!Y$1,Experiment!$A$1:$U$1,0),FALSE)</f>
        <v>0</v>
      </c>
      <c r="Z1821" s="3">
        <f>VLOOKUP($F1821,Experiment!$A$2:$U$90,MATCH(Results!Z$1,Experiment!$A$1:$U$1,0),FALSE)</f>
        <v>0</v>
      </c>
      <c r="AA1821" s="3">
        <f>VLOOKUP($F1821,Experiment!$A$2:$U$90,MATCH(Results!AA$1,Experiment!$A$1:$U$1,0),FALSE)</f>
        <v>0</v>
      </c>
      <c r="AB1821" s="3">
        <f>VLOOKUP($F1821,Experiment!$A$2:$U$90,MATCH(Results!AB$1,Experiment!$A$1:$U$1,0),FALSE)</f>
        <v>0</v>
      </c>
      <c r="AC1821" s="3">
        <f>VLOOKUP($F1821,Experiment!$A$2:$U$90,MATCH(Results!AC$1,Experiment!$A$1:$U$1,0),FALSE)</f>
        <v>0</v>
      </c>
      <c r="AD1821" s="2">
        <f>VLOOKUP($F1821,Experiment!$A$2:$U$90,MATCH(Results!AD$1,Experiment!$A$1:$U$1,0),FALSE)</f>
        <v>0</v>
      </c>
      <c r="AE1821" s="2">
        <f>VLOOKUP($F1821,Experiment!$A$2:$U$90,MATCH(Results!AE$1,Experiment!$A$1:$U$1,0),FALSE)</f>
        <v>0</v>
      </c>
      <c r="AF1821" s="2">
        <f>VLOOKUP($F1821,Experiment!$A$2:$U$90,MATCH(Results!AF$1,Experiment!$A$1:$U$1,0),FALSE)</f>
        <v>0</v>
      </c>
      <c r="AG1821" s="3">
        <f>VLOOKUP($F1821,Experiment!$A$2:$W$90,MATCH(Results!AG$1,Experiment!$A$1:$W$1,0),FALSE)</f>
        <v>0</v>
      </c>
      <c r="AH1821" s="3">
        <f>VLOOKUP($F1821,Experiment!$A$2:$W$90,MATCH(Results!AH$1,Experiment!$A$1:$W$1,0),FALSE)</f>
        <v>0</v>
      </c>
      <c r="AI1821" s="3">
        <f>VLOOKUP($F1821,Experiment!$A$2:$X$90,MATCH(Results!AI$1,Experiment!$A$1:$X$1,0),FALSE)</f>
        <v>0</v>
      </c>
      <c r="AJ1821" s="2">
        <f>Table1[[#This Row],[Gain]]^Table1[[#This Row],[θ]]</f>
        <v>0</v>
      </c>
      <c r="AK1821" s="2">
        <f>-Table1[[#This Row],[λ]]*-Table1[[#This Row],[Loss]]^Table1[[#This Row],[θ]]</f>
        <v>0</v>
      </c>
      <c r="AL1821" s="2">
        <f>Table1[[#This Row],[v_n_w_g]]-Table1[[#This Row],[v_n_w_l]]</f>
        <v>0</v>
      </c>
      <c r="AM1821" s="2">
        <f>IF(Table1[[#This Row],[diff_v]]&gt;=1,1,0)</f>
        <v>0</v>
      </c>
    </row>
    <row r="1822" spans="1:39" x14ac:dyDescent="0.3">
      <c r="A1822">
        <v>54</v>
      </c>
      <c r="B1822" t="s">
        <v>301</v>
      </c>
      <c r="C1822" s="22">
        <f>VLOOKUP(Table1[[#This Row],[Subject]],'Subject Profile'!$A$2:$E$8,4,FALSE)</f>
        <v>0.88613857459934653</v>
      </c>
      <c r="D1822" s="22">
        <f>VLOOKUP(Table1[[#This Row],[Subject]],'Subject Profile'!$A$2:$E$8,5,FALSE)</f>
        <v>-2.2000000000000002</v>
      </c>
      <c r="E1822" t="s">
        <v>108</v>
      </c>
      <c r="F1822" t="s">
        <v>58</v>
      </c>
      <c r="G1822" t="s">
        <v>5</v>
      </c>
      <c r="H1822">
        <f>IF(Table1[[#This Row],[decision]]="accept",1,0)</f>
        <v>0</v>
      </c>
      <c r="I1822">
        <v>0</v>
      </c>
      <c r="J1822">
        <v>310</v>
      </c>
      <c r="K1822">
        <v>1667791400</v>
      </c>
      <c r="L1822">
        <f>Table1[[#This Row],[time]]-K1821</f>
        <v>5</v>
      </c>
      <c r="M1822" t="str">
        <f>VLOOKUP($F1822,Experiment!$A$2:$U$90,MATCH(Results!M$1,Experiment!$A$1:$U$1,0)+1,FALSE)</f>
        <v>G</v>
      </c>
      <c r="N1822">
        <f>IF(Table1[[#This Row],[Impact]]="I",0,1)</f>
        <v>1</v>
      </c>
      <c r="O1822" s="2">
        <f>VLOOKUP($F1822,Experiment!$A$2:$U$90,MATCH(Results!O$1,Experiment!$A$1:$U$1,0),FALSE)</f>
        <v>-50</v>
      </c>
      <c r="P1822" s="3">
        <f>VLOOKUP($F1822,Experiment!$A$2:$U$90,MATCH(Results!P$1,Experiment!$A$1:$U$1,0),FALSE)</f>
        <v>0.5</v>
      </c>
      <c r="Q1822" s="2">
        <f>VLOOKUP($F1822,Experiment!$A$2:$U$90,MATCH(Results!Q$1,Experiment!$A$1:$U$1,0),FALSE)</f>
        <v>50</v>
      </c>
      <c r="R1822" s="3">
        <f>VLOOKUP($F1822,Experiment!$A$2:$U$90,MATCH(Results!R$1,Experiment!$A$1:$U$1,0),FALSE)</f>
        <v>0.5</v>
      </c>
      <c r="S1822" s="2">
        <f>VLOOKUP($F1822,Experiment!$A$2:$U$90,MATCH(Results!S$1,Experiment!$A$1:$U$1,0),FALSE)</f>
        <v>0</v>
      </c>
      <c r="T1822" s="2">
        <f>VLOOKUP($F1822,Experiment!$A$2:$U$90,MATCH(Results!T$1,Experiment!$A$1:$U$1,0),FALSE)</f>
        <v>2500</v>
      </c>
      <c r="U1822" s="2">
        <f>VLOOKUP($F1822,Experiment!$A$2:$U$90,MATCH(Results!U$1,Experiment!$A$1:$U$1,0),FALSE)</f>
        <v>50</v>
      </c>
      <c r="V1822" s="2">
        <f>VLOOKUP($F1822,Experiment!$A$2:$U$90,MATCH(Results!V$1,Experiment!$A$1:$U$1,0),FALSE)</f>
        <v>2</v>
      </c>
      <c r="W1822" s="3">
        <f>VLOOKUP($F1822,Experiment!$A$2:$U$90,MATCH(Results!W$1,Experiment!$A$1:$U$1,0),FALSE)</f>
        <v>0.25</v>
      </c>
      <c r="X1822" s="3">
        <f>VLOOKUP($F1822,Experiment!$A$2:$U$90,MATCH(Results!X$1,Experiment!$A$1:$U$1,0),FALSE)</f>
        <v>0.75</v>
      </c>
      <c r="Y1822" s="2">
        <f>VLOOKUP($F1822,Experiment!$A$2:$U$90,MATCH(Results!Y$1,Experiment!$A$1:$U$1,0),FALSE)</f>
        <v>2</v>
      </c>
      <c r="Z1822" s="3">
        <f>VLOOKUP($F1822,Experiment!$A$2:$U$90,MATCH(Results!Z$1,Experiment!$A$1:$U$1,0),FALSE)</f>
        <v>0.5</v>
      </c>
      <c r="AA1822" s="3">
        <f>VLOOKUP($F1822,Experiment!$A$2:$U$90,MATCH(Results!AA$1,Experiment!$A$1:$U$1,0),FALSE)</f>
        <v>0.25</v>
      </c>
      <c r="AB1822" s="3">
        <f>VLOOKUP($F1822,Experiment!$A$2:$U$90,MATCH(Results!AB$1,Experiment!$A$1:$U$1,0),FALSE)</f>
        <v>0.625</v>
      </c>
      <c r="AC1822" s="3">
        <f>VLOOKUP($F1822,Experiment!$A$2:$U$90,MATCH(Results!AC$1,Experiment!$A$1:$U$1,0),FALSE)</f>
        <v>0.375</v>
      </c>
      <c r="AD1822" s="2">
        <f>VLOOKUP($F1822,Experiment!$A$2:$U$90,MATCH(Results!AD$1,Experiment!$A$1:$U$1,0),FALSE)</f>
        <v>-12.5</v>
      </c>
      <c r="AE1822" s="2">
        <f>VLOOKUP($F1822,Experiment!$A$2:$U$90,MATCH(Results!AE$1,Experiment!$A$1:$U$1,0),FALSE)</f>
        <v>2343.75</v>
      </c>
      <c r="AF1822" s="2">
        <f>VLOOKUP($F1822,Experiment!$A$2:$U$90,MATCH(Results!AF$1,Experiment!$A$1:$U$1,0),FALSE)</f>
        <v>48.412291827592711</v>
      </c>
      <c r="AG1822" s="3">
        <f>VLOOKUP($F1822,Experiment!$A$2:$W$90,MATCH(Results!AG$1,Experiment!$A$1:$W$1,0),FALSE)</f>
        <v>0.82730419370997643</v>
      </c>
      <c r="AH1822" s="3">
        <f>VLOOKUP($F1822,Experiment!$A$2:$W$90,MATCH(Results!AH$1,Experiment!$A$1:$W$1,0),FALSE)</f>
        <v>0.38648875795104182</v>
      </c>
      <c r="AI1822" s="3">
        <f>VLOOKUP($F1822,Experiment!$A$2:$X$90,MATCH(Results!AI$1,Experiment!$A$1:$X$1,0),FALSE)</f>
        <v>0.61351124204895813</v>
      </c>
      <c r="AJ1822" s="2">
        <f>Table1[[#This Row],[Gain]]^Table1[[#This Row],[θ]]</f>
        <v>32.027486583090457</v>
      </c>
      <c r="AK1822" s="2">
        <f>-Table1[[#This Row],[λ]]*-Table1[[#This Row],[Loss]]^Table1[[#This Row],[θ]]</f>
        <v>70.46047048279901</v>
      </c>
      <c r="AL1822" s="2">
        <f>Table1[[#This Row],[v_n_w_g]]-Table1[[#This Row],[v_n_w_l]]</f>
        <v>-38.432983899708553</v>
      </c>
      <c r="AM1822" s="2">
        <f>IF(Table1[[#This Row],[diff_v]]&gt;=1,1,0)</f>
        <v>0</v>
      </c>
    </row>
    <row r="1823" spans="1:39" x14ac:dyDescent="0.3">
      <c r="A1823">
        <v>55</v>
      </c>
      <c r="B1823" t="s">
        <v>301</v>
      </c>
      <c r="C1823" s="22">
        <f>VLOOKUP(Table1[[#This Row],[Subject]],'Subject Profile'!$A$2:$E$8,4,FALSE)</f>
        <v>0.88613857459934653</v>
      </c>
      <c r="D1823" s="22">
        <f>VLOOKUP(Table1[[#This Row],[Subject]],'Subject Profile'!$A$2:$E$8,5,FALSE)</f>
        <v>-2.2000000000000002</v>
      </c>
      <c r="E1823" t="s">
        <v>108</v>
      </c>
      <c r="F1823" t="s">
        <v>87</v>
      </c>
      <c r="G1823" t="s">
        <v>5</v>
      </c>
      <c r="H1823">
        <f>IF(Table1[[#This Row],[decision]]="accept",1,0)</f>
        <v>0</v>
      </c>
      <c r="I1823">
        <v>0</v>
      </c>
      <c r="J1823">
        <v>310</v>
      </c>
      <c r="K1823">
        <v>1667791403</v>
      </c>
      <c r="L1823">
        <f>Table1[[#This Row],[time]]-K1822</f>
        <v>3</v>
      </c>
      <c r="M1823" t="str">
        <f>VLOOKUP($F1823,Experiment!$A$2:$U$90,MATCH(Results!M$1,Experiment!$A$1:$U$1,0)+1,FALSE)</f>
        <v>G</v>
      </c>
      <c r="N1823">
        <f>IF(Table1[[#This Row],[Impact]]="I",0,1)</f>
        <v>1</v>
      </c>
      <c r="O1823" s="2">
        <f>VLOOKUP($F1823,Experiment!$A$2:$U$90,MATCH(Results!O$1,Experiment!$A$1:$U$1,0),FALSE)</f>
        <v>-90</v>
      </c>
      <c r="P1823" s="3">
        <f>VLOOKUP($F1823,Experiment!$A$2:$U$90,MATCH(Results!P$1,Experiment!$A$1:$U$1,0),FALSE)</f>
        <v>0.5</v>
      </c>
      <c r="Q1823" s="2">
        <f>VLOOKUP($F1823,Experiment!$A$2:$U$90,MATCH(Results!Q$1,Experiment!$A$1:$U$1,0),FALSE)</f>
        <v>90</v>
      </c>
      <c r="R1823" s="3">
        <f>VLOOKUP($F1823,Experiment!$A$2:$U$90,MATCH(Results!R$1,Experiment!$A$1:$U$1,0),FALSE)</f>
        <v>0.5</v>
      </c>
      <c r="S1823" s="2">
        <f>VLOOKUP($F1823,Experiment!$A$2:$U$90,MATCH(Results!S$1,Experiment!$A$1:$U$1,0),FALSE)</f>
        <v>0</v>
      </c>
      <c r="T1823" s="2">
        <f>VLOOKUP($F1823,Experiment!$A$2:$U$90,MATCH(Results!T$1,Experiment!$A$1:$U$1,0),FALSE)</f>
        <v>8100</v>
      </c>
      <c r="U1823" s="2">
        <f>VLOOKUP($F1823,Experiment!$A$2:$U$90,MATCH(Results!U$1,Experiment!$A$1:$U$1,0),FALSE)</f>
        <v>90</v>
      </c>
      <c r="V1823" s="2">
        <f>VLOOKUP($F1823,Experiment!$A$2:$U$90,MATCH(Results!V$1,Experiment!$A$1:$U$1,0),FALSE)</f>
        <v>2</v>
      </c>
      <c r="W1823" s="3">
        <f>VLOOKUP($F1823,Experiment!$A$2:$U$90,MATCH(Results!W$1,Experiment!$A$1:$U$1,0),FALSE)</f>
        <v>0.25</v>
      </c>
      <c r="X1823" s="3">
        <f>VLOOKUP($F1823,Experiment!$A$2:$U$90,MATCH(Results!X$1,Experiment!$A$1:$U$1,0),FALSE)</f>
        <v>0.75</v>
      </c>
      <c r="Y1823" s="2">
        <f>VLOOKUP($F1823,Experiment!$A$2:$U$90,MATCH(Results!Y$1,Experiment!$A$1:$U$1,0),FALSE)</f>
        <v>2</v>
      </c>
      <c r="Z1823" s="3">
        <f>VLOOKUP($F1823,Experiment!$A$2:$U$90,MATCH(Results!Z$1,Experiment!$A$1:$U$1,0),FALSE)</f>
        <v>0.5</v>
      </c>
      <c r="AA1823" s="3">
        <f>VLOOKUP($F1823,Experiment!$A$2:$U$90,MATCH(Results!AA$1,Experiment!$A$1:$U$1,0),FALSE)</f>
        <v>0.25</v>
      </c>
      <c r="AB1823" s="3">
        <f>VLOOKUP($F1823,Experiment!$A$2:$U$90,MATCH(Results!AB$1,Experiment!$A$1:$U$1,0),FALSE)</f>
        <v>0.625</v>
      </c>
      <c r="AC1823" s="3">
        <f>VLOOKUP($F1823,Experiment!$A$2:$U$90,MATCH(Results!AC$1,Experiment!$A$1:$U$1,0),FALSE)</f>
        <v>0.375</v>
      </c>
      <c r="AD1823" s="2">
        <f>VLOOKUP($F1823,Experiment!$A$2:$U$90,MATCH(Results!AD$1,Experiment!$A$1:$U$1,0),FALSE)</f>
        <v>-22.5</v>
      </c>
      <c r="AE1823" s="2">
        <f>VLOOKUP($F1823,Experiment!$A$2:$U$90,MATCH(Results!AE$1,Experiment!$A$1:$U$1,0),FALSE)</f>
        <v>7593.75</v>
      </c>
      <c r="AF1823" s="2">
        <f>VLOOKUP($F1823,Experiment!$A$2:$U$90,MATCH(Results!AF$1,Experiment!$A$1:$U$1,0),FALSE)</f>
        <v>87.142125289666879</v>
      </c>
      <c r="AG1823" s="3">
        <f>VLOOKUP($F1823,Experiment!$A$2:$W$90,MATCH(Results!AG$1,Experiment!$A$1:$W$1,0),FALSE)</f>
        <v>0.82730419370997643</v>
      </c>
      <c r="AH1823" s="3">
        <f>VLOOKUP($F1823,Experiment!$A$2:$W$90,MATCH(Results!AH$1,Experiment!$A$1:$W$1,0),FALSE)</f>
        <v>0.38648875795104182</v>
      </c>
      <c r="AI1823" s="3">
        <f>VLOOKUP($F1823,Experiment!$A$2:$X$90,MATCH(Results!AI$1,Experiment!$A$1:$X$1,0),FALSE)</f>
        <v>0.61351124204895813</v>
      </c>
      <c r="AJ1823" s="2">
        <f>Table1[[#This Row],[Gain]]^Table1[[#This Row],[θ]]</f>
        <v>53.917490655602954</v>
      </c>
      <c r="AK1823" s="2">
        <f>-Table1[[#This Row],[λ]]*-Table1[[#This Row],[Loss]]^Table1[[#This Row],[θ]]</f>
        <v>118.6184794423265</v>
      </c>
      <c r="AL1823" s="2">
        <f>Table1[[#This Row],[v_n_w_g]]-Table1[[#This Row],[v_n_w_l]]</f>
        <v>-64.700988786723542</v>
      </c>
      <c r="AM1823" s="2">
        <f>IF(Table1[[#This Row],[diff_v]]&gt;=1,1,0)</f>
        <v>0</v>
      </c>
    </row>
    <row r="1824" spans="1:39" x14ac:dyDescent="0.3">
      <c r="A1824">
        <v>56</v>
      </c>
      <c r="B1824" t="s">
        <v>301</v>
      </c>
      <c r="C1824" s="22">
        <f>VLOOKUP(Table1[[#This Row],[Subject]],'Subject Profile'!$A$2:$E$8,4,FALSE)</f>
        <v>0.88613857459934653</v>
      </c>
      <c r="D1824" s="22">
        <f>VLOOKUP(Table1[[#This Row],[Subject]],'Subject Profile'!$A$2:$E$8,5,FALSE)</f>
        <v>-2.2000000000000002</v>
      </c>
      <c r="E1824" t="s">
        <v>108</v>
      </c>
      <c r="F1824" t="s">
        <v>92</v>
      </c>
      <c r="G1824" t="s">
        <v>7</v>
      </c>
      <c r="H1824">
        <f>IF(Table1[[#This Row],[decision]]="accept",1,0)</f>
        <v>1</v>
      </c>
      <c r="I1824">
        <v>-10</v>
      </c>
      <c r="J1824">
        <v>300</v>
      </c>
      <c r="K1824">
        <v>1667791411</v>
      </c>
      <c r="L1824">
        <f>Table1[[#This Row],[time]]-K1823</f>
        <v>8</v>
      </c>
      <c r="M1824" t="str">
        <f>VLOOKUP($F1824,Experiment!$A$2:$U$90,MATCH(Results!M$1,Experiment!$A$1:$U$1,0)+1,FALSE)</f>
        <v>I</v>
      </c>
      <c r="N1824">
        <f>IF(Table1[[#This Row],[Impact]]="I",0,1)</f>
        <v>0</v>
      </c>
      <c r="O1824" s="2">
        <f>VLOOKUP($F1824,Experiment!$A$2:$U$90,MATCH(Results!O$1,Experiment!$A$1:$U$1,0),FALSE)</f>
        <v>-10</v>
      </c>
      <c r="P1824" s="3">
        <f>VLOOKUP($F1824,Experiment!$A$2:$U$90,MATCH(Results!P$1,Experiment!$A$1:$U$1,0),FALSE)</f>
        <v>0.5</v>
      </c>
      <c r="Q1824" s="2">
        <f>VLOOKUP($F1824,Experiment!$A$2:$U$90,MATCH(Results!Q$1,Experiment!$A$1:$U$1,0),FALSE)</f>
        <v>30</v>
      </c>
      <c r="R1824" s="3">
        <f>VLOOKUP($F1824,Experiment!$A$2:$U$90,MATCH(Results!R$1,Experiment!$A$1:$U$1,0),FALSE)</f>
        <v>0.5</v>
      </c>
      <c r="S1824" s="2">
        <f>VLOOKUP($F1824,Experiment!$A$2:$U$90,MATCH(Results!S$1,Experiment!$A$1:$U$1,0),FALSE)</f>
        <v>10</v>
      </c>
      <c r="T1824" s="2">
        <f>VLOOKUP($F1824,Experiment!$A$2:$U$90,MATCH(Results!T$1,Experiment!$A$1:$U$1,0),FALSE)</f>
        <v>400</v>
      </c>
      <c r="U1824" s="2">
        <f>VLOOKUP($F1824,Experiment!$A$2:$U$90,MATCH(Results!U$1,Experiment!$A$1:$U$1,0),FALSE)</f>
        <v>20</v>
      </c>
      <c r="V1824" s="2">
        <f>VLOOKUP($F1824,Experiment!$A$2:$U$90,MATCH(Results!V$1,Experiment!$A$1:$U$1,0),FALSE)</f>
        <v>4</v>
      </c>
      <c r="W1824" s="3">
        <f>VLOOKUP($F1824,Experiment!$A$2:$U$90,MATCH(Results!W$1,Experiment!$A$1:$U$1,0),FALSE)</f>
        <v>0.25</v>
      </c>
      <c r="X1824" s="3">
        <f>VLOOKUP($F1824,Experiment!$A$2:$U$90,MATCH(Results!X$1,Experiment!$A$1:$U$1,0),FALSE)</f>
        <v>0.75</v>
      </c>
      <c r="Y1824" s="2">
        <f>VLOOKUP($F1824,Experiment!$A$2:$U$90,MATCH(Results!Y$1,Experiment!$A$1:$U$1,0),FALSE)</f>
        <v>2</v>
      </c>
      <c r="Z1824" s="3">
        <f>VLOOKUP($F1824,Experiment!$A$2:$U$90,MATCH(Results!Z$1,Experiment!$A$1:$U$1,0),FALSE)</f>
        <v>0.5</v>
      </c>
      <c r="AA1824" s="3">
        <f>VLOOKUP($F1824,Experiment!$A$2:$U$90,MATCH(Results!AA$1,Experiment!$A$1:$U$1,0),FALSE)</f>
        <v>0.25</v>
      </c>
      <c r="AB1824" s="3">
        <f>VLOOKUP($F1824,Experiment!$A$2:$U$90,MATCH(Results!AB$1,Experiment!$A$1:$U$1,0),FALSE)</f>
        <v>0.625</v>
      </c>
      <c r="AC1824" s="3">
        <f>VLOOKUP($F1824,Experiment!$A$2:$U$90,MATCH(Results!AC$1,Experiment!$A$1:$U$1,0),FALSE)</f>
        <v>0.375</v>
      </c>
      <c r="AD1824" s="2">
        <f>VLOOKUP($F1824,Experiment!$A$2:$U$90,MATCH(Results!AD$1,Experiment!$A$1:$U$1,0),FALSE)</f>
        <v>5</v>
      </c>
      <c r="AE1824" s="2">
        <f>VLOOKUP($F1824,Experiment!$A$2:$U$90,MATCH(Results!AE$1,Experiment!$A$1:$U$1,0),FALSE)</f>
        <v>375</v>
      </c>
      <c r="AF1824" s="2">
        <f>VLOOKUP($F1824,Experiment!$A$2:$U$90,MATCH(Results!AF$1,Experiment!$A$1:$U$1,0),FALSE)</f>
        <v>19.364916731037084</v>
      </c>
      <c r="AG1824" s="3">
        <f>VLOOKUP($F1824,Experiment!$A$2:$W$90,MATCH(Results!AG$1,Experiment!$A$1:$W$1,0),FALSE)</f>
        <v>0.82730419370997643</v>
      </c>
      <c r="AH1824" s="3">
        <f>VLOOKUP($F1824,Experiment!$A$2:$W$90,MATCH(Results!AH$1,Experiment!$A$1:$W$1,0),FALSE)</f>
        <v>0.38648875795104182</v>
      </c>
      <c r="AI1824" s="3">
        <f>VLOOKUP($F1824,Experiment!$A$2:$X$90,MATCH(Results!AI$1,Experiment!$A$1:$X$1,0),FALSE)</f>
        <v>0.61351124204895813</v>
      </c>
      <c r="AJ1824" s="2">
        <f>Table1[[#This Row],[Gain]]^Table1[[#This Row],[θ]]</f>
        <v>20.367331083133973</v>
      </c>
      <c r="AK1824" s="2">
        <f>-Table1[[#This Row],[λ]]*-Table1[[#This Row],[Loss]]^Table1[[#This Row],[θ]]</f>
        <v>16.926269655599267</v>
      </c>
      <c r="AL1824" s="2">
        <f>Table1[[#This Row],[v_n_w_g]]-Table1[[#This Row],[v_n_w_l]]</f>
        <v>3.4410614275347058</v>
      </c>
      <c r="AM1824" s="2">
        <f>IF(Table1[[#This Row],[diff_v]]&gt;=1,1,0)</f>
        <v>1</v>
      </c>
    </row>
    <row r="1825" spans="1:39" x14ac:dyDescent="0.3">
      <c r="A1825">
        <v>57</v>
      </c>
      <c r="B1825" t="s">
        <v>301</v>
      </c>
      <c r="C1825" s="22">
        <f>VLOOKUP(Table1[[#This Row],[Subject]],'Subject Profile'!$A$2:$E$8,4,FALSE)</f>
        <v>0.88613857459934653</v>
      </c>
      <c r="D1825" s="22">
        <f>VLOOKUP(Table1[[#This Row],[Subject]],'Subject Profile'!$A$2:$E$8,5,FALSE)</f>
        <v>-2.2000000000000002</v>
      </c>
      <c r="E1825" t="s">
        <v>108</v>
      </c>
      <c r="F1825" t="s">
        <v>95</v>
      </c>
      <c r="G1825" t="s">
        <v>5</v>
      </c>
      <c r="H1825">
        <f>IF(Table1[[#This Row],[decision]]="accept",1,0)</f>
        <v>0</v>
      </c>
      <c r="I1825">
        <v>0</v>
      </c>
      <c r="J1825">
        <v>300</v>
      </c>
      <c r="K1825">
        <v>1667791416</v>
      </c>
      <c r="L1825">
        <f>Table1[[#This Row],[time]]-K1824</f>
        <v>5</v>
      </c>
      <c r="M1825" t="str">
        <f>VLOOKUP($F1825,Experiment!$A$2:$U$90,MATCH(Results!M$1,Experiment!$A$1:$U$1,0)+1,FALSE)</f>
        <v>I</v>
      </c>
      <c r="N1825">
        <f>IF(Table1[[#This Row],[Impact]]="I",0,1)</f>
        <v>0</v>
      </c>
      <c r="O1825" s="2">
        <f>VLOOKUP($F1825,Experiment!$A$2:$U$90,MATCH(Results!O$1,Experiment!$A$1:$U$1,0),FALSE)</f>
        <v>-90</v>
      </c>
      <c r="P1825" s="3">
        <f>VLOOKUP($F1825,Experiment!$A$2:$U$90,MATCH(Results!P$1,Experiment!$A$1:$U$1,0),FALSE)</f>
        <v>0.5</v>
      </c>
      <c r="Q1825" s="2">
        <f>VLOOKUP($F1825,Experiment!$A$2:$U$90,MATCH(Results!Q$1,Experiment!$A$1:$U$1,0),FALSE)</f>
        <v>90</v>
      </c>
      <c r="R1825" s="3">
        <f>VLOOKUP($F1825,Experiment!$A$2:$U$90,MATCH(Results!R$1,Experiment!$A$1:$U$1,0),FALSE)</f>
        <v>0.5</v>
      </c>
      <c r="S1825" s="2">
        <f>VLOOKUP($F1825,Experiment!$A$2:$U$90,MATCH(Results!S$1,Experiment!$A$1:$U$1,0),FALSE)</f>
        <v>0</v>
      </c>
      <c r="T1825" s="2">
        <f>VLOOKUP($F1825,Experiment!$A$2:$U$90,MATCH(Results!T$1,Experiment!$A$1:$U$1,0),FALSE)</f>
        <v>8100</v>
      </c>
      <c r="U1825" s="2">
        <f>VLOOKUP($F1825,Experiment!$A$2:$U$90,MATCH(Results!U$1,Experiment!$A$1:$U$1,0),FALSE)</f>
        <v>90</v>
      </c>
      <c r="V1825" s="2">
        <f>VLOOKUP($F1825,Experiment!$A$2:$U$90,MATCH(Results!V$1,Experiment!$A$1:$U$1,0),FALSE)</f>
        <v>4</v>
      </c>
      <c r="W1825" s="3">
        <f>VLOOKUP($F1825,Experiment!$A$2:$U$90,MATCH(Results!W$1,Experiment!$A$1:$U$1,0),FALSE)</f>
        <v>0.25</v>
      </c>
      <c r="X1825" s="3">
        <f>VLOOKUP($F1825,Experiment!$A$2:$U$90,MATCH(Results!X$1,Experiment!$A$1:$U$1,0),FALSE)</f>
        <v>0.75</v>
      </c>
      <c r="Y1825" s="2">
        <f>VLOOKUP($F1825,Experiment!$A$2:$U$90,MATCH(Results!Y$1,Experiment!$A$1:$U$1,0),FALSE)</f>
        <v>1</v>
      </c>
      <c r="Z1825" s="3">
        <f>VLOOKUP($F1825,Experiment!$A$2:$U$90,MATCH(Results!Z$1,Experiment!$A$1:$U$1,0),FALSE)</f>
        <v>0.25</v>
      </c>
      <c r="AA1825" s="3">
        <f>VLOOKUP($F1825,Experiment!$A$2:$U$90,MATCH(Results!AA$1,Experiment!$A$1:$U$1,0),FALSE)</f>
        <v>0.5</v>
      </c>
      <c r="AB1825" s="3">
        <f>VLOOKUP($F1825,Experiment!$A$2:$U$90,MATCH(Results!AB$1,Experiment!$A$1:$U$1,0),FALSE)</f>
        <v>0.375</v>
      </c>
      <c r="AC1825" s="3">
        <f>VLOOKUP($F1825,Experiment!$A$2:$U$90,MATCH(Results!AC$1,Experiment!$A$1:$U$1,0),FALSE)</f>
        <v>0.625</v>
      </c>
      <c r="AD1825" s="2">
        <f>VLOOKUP($F1825,Experiment!$A$2:$U$90,MATCH(Results!AD$1,Experiment!$A$1:$U$1,0),FALSE)</f>
        <v>22.5</v>
      </c>
      <c r="AE1825" s="2">
        <f>VLOOKUP($F1825,Experiment!$A$2:$U$90,MATCH(Results!AE$1,Experiment!$A$1:$U$1,0),FALSE)</f>
        <v>7593.75</v>
      </c>
      <c r="AF1825" s="2">
        <f>VLOOKUP($F1825,Experiment!$A$2:$U$90,MATCH(Results!AF$1,Experiment!$A$1:$U$1,0),FALSE)</f>
        <v>87.142125289666879</v>
      </c>
      <c r="AG1825" s="3">
        <f>VLOOKUP($F1825,Experiment!$A$2:$W$90,MATCH(Results!AG$1,Experiment!$A$1:$W$1,0),FALSE)</f>
        <v>1</v>
      </c>
      <c r="AH1825" s="3">
        <f>VLOOKUP($F1825,Experiment!$A$2:$W$90,MATCH(Results!AH$1,Experiment!$A$1:$W$1,0),FALSE)</f>
        <v>0.625</v>
      </c>
      <c r="AI1825" s="3">
        <f>VLOOKUP($F1825,Experiment!$A$2:$X$90,MATCH(Results!AI$1,Experiment!$A$1:$X$1,0),FALSE)</f>
        <v>0.375</v>
      </c>
      <c r="AJ1825" s="2">
        <f>Table1[[#This Row],[Gain]]^Table1[[#This Row],[θ]]</f>
        <v>53.917490655602954</v>
      </c>
      <c r="AK1825" s="2">
        <f>-Table1[[#This Row],[λ]]*-Table1[[#This Row],[Loss]]^Table1[[#This Row],[θ]]</f>
        <v>118.6184794423265</v>
      </c>
      <c r="AL1825" s="2">
        <f>Table1[[#This Row],[v_n_w_g]]-Table1[[#This Row],[v_n_w_l]]</f>
        <v>-64.700988786723542</v>
      </c>
      <c r="AM1825" s="2">
        <f>IF(Table1[[#This Row],[diff_v]]&gt;=1,1,0)</f>
        <v>0</v>
      </c>
    </row>
    <row r="1826" spans="1:39" x14ac:dyDescent="0.3">
      <c r="A1826">
        <v>58</v>
      </c>
      <c r="B1826" t="s">
        <v>301</v>
      </c>
      <c r="C1826" s="22">
        <f>VLOOKUP(Table1[[#This Row],[Subject]],'Subject Profile'!$A$2:$E$8,4,FALSE)</f>
        <v>0.88613857459934653</v>
      </c>
      <c r="D1826" s="22">
        <f>VLOOKUP(Table1[[#This Row],[Subject]],'Subject Profile'!$A$2:$E$8,5,FALSE)</f>
        <v>-2.2000000000000002</v>
      </c>
      <c r="E1826" t="s">
        <v>108</v>
      </c>
      <c r="F1826" t="s">
        <v>60</v>
      </c>
      <c r="G1826" t="s">
        <v>61</v>
      </c>
      <c r="H1826">
        <f>IF(Table1[[#This Row],[decision]]="accept",1,0)</f>
        <v>0</v>
      </c>
      <c r="I1826">
        <v>0</v>
      </c>
      <c r="J1826">
        <v>300</v>
      </c>
      <c r="K1826">
        <v>1667791420</v>
      </c>
      <c r="L1826">
        <f>Table1[[#This Row],[time]]-K1825</f>
        <v>4</v>
      </c>
      <c r="M1826" t="str">
        <f>VLOOKUP($F1826,Experiment!$A$2:$U$90,MATCH(Results!M$1,Experiment!$A$1:$U$1,0)+1,FALSE)</f>
        <v>D</v>
      </c>
      <c r="N1826">
        <f>IF(Table1[[#This Row],[Impact]]="I",0,1)</f>
        <v>1</v>
      </c>
      <c r="O1826" s="2">
        <f>VLOOKUP($F1826,Experiment!$A$2:$U$90,MATCH(Results!O$1,Experiment!$A$1:$U$1,0),FALSE)</f>
        <v>0</v>
      </c>
      <c r="P1826" s="3">
        <f>VLOOKUP($F1826,Experiment!$A$2:$U$90,MATCH(Results!P$1,Experiment!$A$1:$U$1,0),FALSE)</f>
        <v>0</v>
      </c>
      <c r="Q1826" s="2">
        <f>VLOOKUP($F1826,Experiment!$A$2:$U$90,MATCH(Results!Q$1,Experiment!$A$1:$U$1,0),FALSE)</f>
        <v>0</v>
      </c>
      <c r="R1826" s="3">
        <f>VLOOKUP($F1826,Experiment!$A$2:$U$90,MATCH(Results!R$1,Experiment!$A$1:$U$1,0),FALSE)</f>
        <v>0</v>
      </c>
      <c r="S1826" s="2">
        <f>VLOOKUP($F1826,Experiment!$A$2:$U$90,MATCH(Results!S$1,Experiment!$A$1:$U$1,0),FALSE)</f>
        <v>0</v>
      </c>
      <c r="T1826" s="2">
        <f>VLOOKUP($F1826,Experiment!$A$2:$U$90,MATCH(Results!T$1,Experiment!$A$1:$U$1,0),FALSE)</f>
        <v>0</v>
      </c>
      <c r="U1826" s="2">
        <f>VLOOKUP($F1826,Experiment!$A$2:$U$90,MATCH(Results!U$1,Experiment!$A$1:$U$1,0),FALSE)</f>
        <v>0</v>
      </c>
      <c r="V1826" s="2">
        <f>VLOOKUP($F1826,Experiment!$A$2:$U$90,MATCH(Results!V$1,Experiment!$A$1:$U$1,0),FALSE)</f>
        <v>0</v>
      </c>
      <c r="W1826" s="3">
        <f>VLOOKUP($F1826,Experiment!$A$2:$U$90,MATCH(Results!W$1,Experiment!$A$1:$U$1,0),FALSE)</f>
        <v>0</v>
      </c>
      <c r="X1826" s="3">
        <f>VLOOKUP($F1826,Experiment!$A$2:$U$90,MATCH(Results!X$1,Experiment!$A$1:$U$1,0),FALSE)</f>
        <v>0</v>
      </c>
      <c r="Y1826" s="2">
        <f>VLOOKUP($F1826,Experiment!$A$2:$U$90,MATCH(Results!Y$1,Experiment!$A$1:$U$1,0),FALSE)</f>
        <v>0</v>
      </c>
      <c r="Z1826" s="3">
        <f>VLOOKUP($F1826,Experiment!$A$2:$U$90,MATCH(Results!Z$1,Experiment!$A$1:$U$1,0),FALSE)</f>
        <v>0</v>
      </c>
      <c r="AA1826" s="3">
        <f>VLOOKUP($F1826,Experiment!$A$2:$U$90,MATCH(Results!AA$1,Experiment!$A$1:$U$1,0),FALSE)</f>
        <v>0</v>
      </c>
      <c r="AB1826" s="3">
        <f>VLOOKUP($F1826,Experiment!$A$2:$U$90,MATCH(Results!AB$1,Experiment!$A$1:$U$1,0),FALSE)</f>
        <v>0</v>
      </c>
      <c r="AC1826" s="3">
        <f>VLOOKUP($F1826,Experiment!$A$2:$U$90,MATCH(Results!AC$1,Experiment!$A$1:$U$1,0),FALSE)</f>
        <v>0</v>
      </c>
      <c r="AD1826" s="2">
        <f>VLOOKUP($F1826,Experiment!$A$2:$U$90,MATCH(Results!AD$1,Experiment!$A$1:$U$1,0),FALSE)</f>
        <v>0</v>
      </c>
      <c r="AE1826" s="2">
        <f>VLOOKUP($F1826,Experiment!$A$2:$U$90,MATCH(Results!AE$1,Experiment!$A$1:$U$1,0),FALSE)</f>
        <v>0</v>
      </c>
      <c r="AF1826" s="2">
        <f>VLOOKUP($F1826,Experiment!$A$2:$U$90,MATCH(Results!AF$1,Experiment!$A$1:$U$1,0),FALSE)</f>
        <v>0</v>
      </c>
      <c r="AG1826" s="3">
        <f>VLOOKUP($F1826,Experiment!$A$2:$W$90,MATCH(Results!AG$1,Experiment!$A$1:$W$1,0),FALSE)</f>
        <v>0</v>
      </c>
      <c r="AH1826" s="3">
        <f>VLOOKUP($F1826,Experiment!$A$2:$W$90,MATCH(Results!AH$1,Experiment!$A$1:$W$1,0),FALSE)</f>
        <v>0</v>
      </c>
      <c r="AI1826" s="3">
        <f>VLOOKUP($F1826,Experiment!$A$2:$X$90,MATCH(Results!AI$1,Experiment!$A$1:$X$1,0),FALSE)</f>
        <v>0</v>
      </c>
      <c r="AJ1826" s="2">
        <f>Table1[[#This Row],[Gain]]^Table1[[#This Row],[θ]]</f>
        <v>0</v>
      </c>
      <c r="AK1826" s="2">
        <f>-Table1[[#This Row],[λ]]*-Table1[[#This Row],[Loss]]^Table1[[#This Row],[θ]]</f>
        <v>0</v>
      </c>
      <c r="AL1826" s="2">
        <f>Table1[[#This Row],[v_n_w_g]]-Table1[[#This Row],[v_n_w_l]]</f>
        <v>0</v>
      </c>
      <c r="AM1826" s="2">
        <f>IF(Table1[[#This Row],[diff_v]]&gt;=1,1,0)</f>
        <v>0</v>
      </c>
    </row>
    <row r="1827" spans="1:39" x14ac:dyDescent="0.3">
      <c r="A1827">
        <v>59</v>
      </c>
      <c r="B1827" t="s">
        <v>301</v>
      </c>
      <c r="C1827" s="22">
        <f>VLOOKUP(Table1[[#This Row],[Subject]],'Subject Profile'!$A$2:$E$8,4,FALSE)</f>
        <v>0.88613857459934653</v>
      </c>
      <c r="D1827" s="22">
        <f>VLOOKUP(Table1[[#This Row],[Subject]],'Subject Profile'!$A$2:$E$8,5,FALSE)</f>
        <v>-2.2000000000000002</v>
      </c>
      <c r="E1827" t="s">
        <v>108</v>
      </c>
      <c r="F1827" t="s">
        <v>76</v>
      </c>
      <c r="G1827" t="s">
        <v>7</v>
      </c>
      <c r="H1827">
        <f>IF(Table1[[#This Row],[decision]]="accept",1,0)</f>
        <v>1</v>
      </c>
      <c r="I1827">
        <v>180</v>
      </c>
      <c r="J1827">
        <v>480</v>
      </c>
      <c r="K1827">
        <v>1667791426</v>
      </c>
      <c r="L1827">
        <f>Table1[[#This Row],[time]]-K1826</f>
        <v>6</v>
      </c>
      <c r="M1827" t="str">
        <f>VLOOKUP($F1827,Experiment!$A$2:$U$90,MATCH(Results!M$1,Experiment!$A$1:$U$1,0)+1,FALSE)</f>
        <v>G</v>
      </c>
      <c r="N1827">
        <f>IF(Table1[[#This Row],[Impact]]="I",0,1)</f>
        <v>1</v>
      </c>
      <c r="O1827" s="2">
        <f>VLOOKUP($F1827,Experiment!$A$2:$U$90,MATCH(Results!O$1,Experiment!$A$1:$U$1,0),FALSE)</f>
        <v>-90</v>
      </c>
      <c r="P1827" s="3">
        <f>VLOOKUP($F1827,Experiment!$A$2:$U$90,MATCH(Results!P$1,Experiment!$A$1:$U$1,0),FALSE)</f>
        <v>0.5</v>
      </c>
      <c r="Q1827" s="2">
        <f>VLOOKUP($F1827,Experiment!$A$2:$U$90,MATCH(Results!Q$1,Experiment!$A$1:$U$1,0),FALSE)</f>
        <v>180</v>
      </c>
      <c r="R1827" s="3">
        <f>VLOOKUP($F1827,Experiment!$A$2:$U$90,MATCH(Results!R$1,Experiment!$A$1:$U$1,0),FALSE)</f>
        <v>0.5</v>
      </c>
      <c r="S1827" s="2">
        <f>VLOOKUP($F1827,Experiment!$A$2:$U$90,MATCH(Results!S$1,Experiment!$A$1:$U$1,0),FALSE)</f>
        <v>45</v>
      </c>
      <c r="T1827" s="2">
        <f>VLOOKUP($F1827,Experiment!$A$2:$U$90,MATCH(Results!T$1,Experiment!$A$1:$U$1,0),FALSE)</f>
        <v>18225</v>
      </c>
      <c r="U1827" s="2">
        <f>VLOOKUP($F1827,Experiment!$A$2:$U$90,MATCH(Results!U$1,Experiment!$A$1:$U$1,0),FALSE)</f>
        <v>135</v>
      </c>
      <c r="V1827" s="2">
        <f>VLOOKUP($F1827,Experiment!$A$2:$U$90,MATCH(Results!V$1,Experiment!$A$1:$U$1,0),FALSE)</f>
        <v>2</v>
      </c>
      <c r="W1827" s="3">
        <f>VLOOKUP($F1827,Experiment!$A$2:$U$90,MATCH(Results!W$1,Experiment!$A$1:$U$1,0),FALSE)</f>
        <v>0.25</v>
      </c>
      <c r="X1827" s="3">
        <f>VLOOKUP($F1827,Experiment!$A$2:$U$90,MATCH(Results!X$1,Experiment!$A$1:$U$1,0),FALSE)</f>
        <v>0.75</v>
      </c>
      <c r="Y1827" s="2">
        <f>VLOOKUP($F1827,Experiment!$A$2:$U$90,MATCH(Results!Y$1,Experiment!$A$1:$U$1,0),FALSE)</f>
        <v>2</v>
      </c>
      <c r="Z1827" s="3">
        <f>VLOOKUP($F1827,Experiment!$A$2:$U$90,MATCH(Results!Z$1,Experiment!$A$1:$U$1,0),FALSE)</f>
        <v>0.5</v>
      </c>
      <c r="AA1827" s="3">
        <f>VLOOKUP($F1827,Experiment!$A$2:$U$90,MATCH(Results!AA$1,Experiment!$A$1:$U$1,0),FALSE)</f>
        <v>0.25</v>
      </c>
      <c r="AB1827" s="3">
        <f>VLOOKUP($F1827,Experiment!$A$2:$U$90,MATCH(Results!AB$1,Experiment!$A$1:$U$1,0),FALSE)</f>
        <v>0.625</v>
      </c>
      <c r="AC1827" s="3">
        <f>VLOOKUP($F1827,Experiment!$A$2:$U$90,MATCH(Results!AC$1,Experiment!$A$1:$U$1,0),FALSE)</f>
        <v>0.375</v>
      </c>
      <c r="AD1827" s="2">
        <f>VLOOKUP($F1827,Experiment!$A$2:$U$90,MATCH(Results!AD$1,Experiment!$A$1:$U$1,0),FALSE)</f>
        <v>11.25</v>
      </c>
      <c r="AE1827" s="2">
        <f>VLOOKUP($F1827,Experiment!$A$2:$U$90,MATCH(Results!AE$1,Experiment!$A$1:$U$1,0),FALSE)</f>
        <v>17085.9375</v>
      </c>
      <c r="AF1827" s="2">
        <f>VLOOKUP($F1827,Experiment!$A$2:$U$90,MATCH(Results!AF$1,Experiment!$A$1:$U$1,0),FALSE)</f>
        <v>130.71318793450033</v>
      </c>
      <c r="AG1827" s="3">
        <f>VLOOKUP($F1827,Experiment!$A$2:$W$90,MATCH(Results!AG$1,Experiment!$A$1:$W$1,0),FALSE)</f>
        <v>0.82730419370997643</v>
      </c>
      <c r="AH1827" s="3">
        <f>VLOOKUP($F1827,Experiment!$A$2:$W$90,MATCH(Results!AH$1,Experiment!$A$1:$W$1,0),FALSE)</f>
        <v>0.38648875795104182</v>
      </c>
      <c r="AI1827" s="3">
        <f>VLOOKUP($F1827,Experiment!$A$2:$X$90,MATCH(Results!AI$1,Experiment!$A$1:$X$1,0),FALSE)</f>
        <v>0.61351124204895813</v>
      </c>
      <c r="AJ1827" s="2">
        <f>Table1[[#This Row],[Gain]]^Table1[[#This Row],[θ]]</f>
        <v>99.651528158912399</v>
      </c>
      <c r="AK1827" s="2">
        <f>-Table1[[#This Row],[λ]]*-Table1[[#This Row],[Loss]]^Table1[[#This Row],[θ]]</f>
        <v>118.6184794423265</v>
      </c>
      <c r="AL1827" s="2">
        <f>Table1[[#This Row],[v_n_w_g]]-Table1[[#This Row],[v_n_w_l]]</f>
        <v>-18.966951283414105</v>
      </c>
      <c r="AM1827" s="2">
        <f>IF(Table1[[#This Row],[diff_v]]&gt;=1,1,0)</f>
        <v>0</v>
      </c>
    </row>
    <row r="1828" spans="1:39" x14ac:dyDescent="0.3">
      <c r="A1828">
        <v>60</v>
      </c>
      <c r="B1828" t="s">
        <v>301</v>
      </c>
      <c r="C1828" s="22">
        <f>VLOOKUP(Table1[[#This Row],[Subject]],'Subject Profile'!$A$2:$E$8,4,FALSE)</f>
        <v>0.88613857459934653</v>
      </c>
      <c r="D1828" s="22">
        <f>VLOOKUP(Table1[[#This Row],[Subject]],'Subject Profile'!$A$2:$E$8,5,FALSE)</f>
        <v>-2.2000000000000002</v>
      </c>
      <c r="E1828" t="s">
        <v>108</v>
      </c>
      <c r="F1828" t="s">
        <v>55</v>
      </c>
      <c r="G1828" t="s">
        <v>56</v>
      </c>
      <c r="H1828">
        <f>IF(Table1[[#This Row],[decision]]="accept",1,0)</f>
        <v>0</v>
      </c>
      <c r="I1828">
        <v>0</v>
      </c>
      <c r="J1828">
        <v>480</v>
      </c>
      <c r="K1828">
        <v>1667791436</v>
      </c>
      <c r="L1828">
        <f>Table1[[#This Row],[time]]-K1827</f>
        <v>10</v>
      </c>
      <c r="M1828" t="str">
        <f>VLOOKUP($F1828,Experiment!$A$2:$U$90,MATCH(Results!M$1,Experiment!$A$1:$U$1,0)+1,FALSE)</f>
        <v>R</v>
      </c>
      <c r="N1828">
        <f>IF(Table1[[#This Row],[Impact]]="I",0,1)</f>
        <v>1</v>
      </c>
      <c r="O1828" s="2">
        <f>VLOOKUP($F1828,Experiment!$A$2:$U$90,MATCH(Results!O$1,Experiment!$A$1:$U$1,0),FALSE)</f>
        <v>0</v>
      </c>
      <c r="P1828" s="3">
        <f>VLOOKUP($F1828,Experiment!$A$2:$U$90,MATCH(Results!P$1,Experiment!$A$1:$U$1,0),FALSE)</f>
        <v>0</v>
      </c>
      <c r="Q1828" s="2">
        <f>VLOOKUP($F1828,Experiment!$A$2:$U$90,MATCH(Results!Q$1,Experiment!$A$1:$U$1,0),FALSE)</f>
        <v>0</v>
      </c>
      <c r="R1828" s="3">
        <f>VLOOKUP($F1828,Experiment!$A$2:$U$90,MATCH(Results!R$1,Experiment!$A$1:$U$1,0),FALSE)</f>
        <v>0</v>
      </c>
      <c r="S1828" s="2">
        <f>VLOOKUP($F1828,Experiment!$A$2:$U$90,MATCH(Results!S$1,Experiment!$A$1:$U$1,0),FALSE)</f>
        <v>0</v>
      </c>
      <c r="T1828" s="2">
        <f>VLOOKUP($F1828,Experiment!$A$2:$U$90,MATCH(Results!T$1,Experiment!$A$1:$U$1,0),FALSE)</f>
        <v>0</v>
      </c>
      <c r="U1828" s="2">
        <f>VLOOKUP($F1828,Experiment!$A$2:$U$90,MATCH(Results!U$1,Experiment!$A$1:$U$1,0),FALSE)</f>
        <v>0</v>
      </c>
      <c r="V1828" s="2">
        <f>VLOOKUP($F1828,Experiment!$A$2:$U$90,MATCH(Results!V$1,Experiment!$A$1:$U$1,0),FALSE)</f>
        <v>0</v>
      </c>
      <c r="W1828" s="3">
        <f>VLOOKUP($F1828,Experiment!$A$2:$U$90,MATCH(Results!W$1,Experiment!$A$1:$U$1,0),FALSE)</f>
        <v>0</v>
      </c>
      <c r="X1828" s="3">
        <f>VLOOKUP($F1828,Experiment!$A$2:$U$90,MATCH(Results!X$1,Experiment!$A$1:$U$1,0),FALSE)</f>
        <v>0</v>
      </c>
      <c r="Y1828" s="2">
        <f>VLOOKUP($F1828,Experiment!$A$2:$U$90,MATCH(Results!Y$1,Experiment!$A$1:$U$1,0),FALSE)</f>
        <v>0</v>
      </c>
      <c r="Z1828" s="3">
        <f>VLOOKUP($F1828,Experiment!$A$2:$U$90,MATCH(Results!Z$1,Experiment!$A$1:$U$1,0),FALSE)</f>
        <v>0</v>
      </c>
      <c r="AA1828" s="3">
        <f>VLOOKUP($F1828,Experiment!$A$2:$U$90,MATCH(Results!AA$1,Experiment!$A$1:$U$1,0),FALSE)</f>
        <v>0</v>
      </c>
      <c r="AB1828" s="3">
        <f>VLOOKUP($F1828,Experiment!$A$2:$U$90,MATCH(Results!AB$1,Experiment!$A$1:$U$1,0),FALSE)</f>
        <v>0</v>
      </c>
      <c r="AC1828" s="3">
        <f>VLOOKUP($F1828,Experiment!$A$2:$U$90,MATCH(Results!AC$1,Experiment!$A$1:$U$1,0),FALSE)</f>
        <v>0</v>
      </c>
      <c r="AD1828" s="2">
        <f>VLOOKUP($F1828,Experiment!$A$2:$U$90,MATCH(Results!AD$1,Experiment!$A$1:$U$1,0),FALSE)</f>
        <v>0</v>
      </c>
      <c r="AE1828" s="2">
        <f>VLOOKUP($F1828,Experiment!$A$2:$U$90,MATCH(Results!AE$1,Experiment!$A$1:$U$1,0),FALSE)</f>
        <v>0</v>
      </c>
      <c r="AF1828" s="2">
        <f>VLOOKUP($F1828,Experiment!$A$2:$U$90,MATCH(Results!AF$1,Experiment!$A$1:$U$1,0),FALSE)</f>
        <v>0</v>
      </c>
      <c r="AG1828" s="3">
        <f>VLOOKUP($F1828,Experiment!$A$2:$W$90,MATCH(Results!AG$1,Experiment!$A$1:$W$1,0),FALSE)</f>
        <v>0</v>
      </c>
      <c r="AH1828" s="3">
        <f>VLOOKUP($F1828,Experiment!$A$2:$W$90,MATCH(Results!AH$1,Experiment!$A$1:$W$1,0),FALSE)</f>
        <v>0</v>
      </c>
      <c r="AI1828" s="3">
        <f>VLOOKUP($F1828,Experiment!$A$2:$X$90,MATCH(Results!AI$1,Experiment!$A$1:$X$1,0),FALSE)</f>
        <v>0</v>
      </c>
      <c r="AJ1828" s="2">
        <f>Table1[[#This Row],[Gain]]^Table1[[#This Row],[θ]]</f>
        <v>0</v>
      </c>
      <c r="AK1828" s="2">
        <f>-Table1[[#This Row],[λ]]*-Table1[[#This Row],[Loss]]^Table1[[#This Row],[θ]]</f>
        <v>0</v>
      </c>
      <c r="AL1828" s="2">
        <f>Table1[[#This Row],[v_n_w_g]]-Table1[[#This Row],[v_n_w_l]]</f>
        <v>0</v>
      </c>
      <c r="AM1828" s="2">
        <f>IF(Table1[[#This Row],[diff_v]]&gt;=1,1,0)</f>
        <v>0</v>
      </c>
    </row>
    <row r="1829" spans="1:39" x14ac:dyDescent="0.3">
      <c r="A1829">
        <v>61</v>
      </c>
      <c r="B1829" t="s">
        <v>301</v>
      </c>
      <c r="C1829" s="22">
        <f>VLOOKUP(Table1[[#This Row],[Subject]],'Subject Profile'!$A$2:$E$8,4,FALSE)</f>
        <v>0.88613857459934653</v>
      </c>
      <c r="D1829" s="22">
        <f>VLOOKUP(Table1[[#This Row],[Subject]],'Subject Profile'!$A$2:$E$8,5,FALSE)</f>
        <v>-2.2000000000000002</v>
      </c>
      <c r="E1829" t="s">
        <v>108</v>
      </c>
      <c r="F1829" t="s">
        <v>88</v>
      </c>
      <c r="G1829" t="s">
        <v>5</v>
      </c>
      <c r="H1829">
        <f>IF(Table1[[#This Row],[decision]]="accept",1,0)</f>
        <v>0</v>
      </c>
      <c r="I1829">
        <v>0</v>
      </c>
      <c r="J1829">
        <v>480</v>
      </c>
      <c r="K1829">
        <v>1667791443</v>
      </c>
      <c r="L1829">
        <f>Table1[[#This Row],[time]]-K1828</f>
        <v>7</v>
      </c>
      <c r="M1829" t="str">
        <f>VLOOKUP($F1829,Experiment!$A$2:$U$90,MATCH(Results!M$1,Experiment!$A$1:$U$1,0)+1,FALSE)</f>
        <v>I</v>
      </c>
      <c r="N1829">
        <f>IF(Table1[[#This Row],[Impact]]="I",0,1)</f>
        <v>0</v>
      </c>
      <c r="O1829" s="2">
        <f>VLOOKUP($F1829,Experiment!$A$2:$U$90,MATCH(Results!O$1,Experiment!$A$1:$U$1,0),FALSE)</f>
        <v>-50</v>
      </c>
      <c r="P1829" s="3">
        <f>VLOOKUP($F1829,Experiment!$A$2:$U$90,MATCH(Results!P$1,Experiment!$A$1:$U$1,0),FALSE)</f>
        <v>0.5</v>
      </c>
      <c r="Q1829" s="2">
        <f>VLOOKUP($F1829,Experiment!$A$2:$U$90,MATCH(Results!Q$1,Experiment!$A$1:$U$1,0),FALSE)</f>
        <v>60</v>
      </c>
      <c r="R1829" s="3">
        <f>VLOOKUP($F1829,Experiment!$A$2:$U$90,MATCH(Results!R$1,Experiment!$A$1:$U$1,0),FALSE)</f>
        <v>0.5</v>
      </c>
      <c r="S1829" s="2">
        <f>VLOOKUP($F1829,Experiment!$A$2:$U$90,MATCH(Results!S$1,Experiment!$A$1:$U$1,0),FALSE)</f>
        <v>5</v>
      </c>
      <c r="T1829" s="2">
        <f>VLOOKUP($F1829,Experiment!$A$2:$U$90,MATCH(Results!T$1,Experiment!$A$1:$U$1,0),FALSE)</f>
        <v>3025</v>
      </c>
      <c r="U1829" s="2">
        <f>VLOOKUP($F1829,Experiment!$A$2:$U$90,MATCH(Results!U$1,Experiment!$A$1:$U$1,0),FALSE)</f>
        <v>55</v>
      </c>
      <c r="V1829" s="2">
        <f>VLOOKUP($F1829,Experiment!$A$2:$U$90,MATCH(Results!V$1,Experiment!$A$1:$U$1,0),FALSE)</f>
        <v>2</v>
      </c>
      <c r="W1829" s="3">
        <f>VLOOKUP($F1829,Experiment!$A$2:$U$90,MATCH(Results!W$1,Experiment!$A$1:$U$1,0),FALSE)</f>
        <v>0.25</v>
      </c>
      <c r="X1829" s="3">
        <f>VLOOKUP($F1829,Experiment!$A$2:$U$90,MATCH(Results!X$1,Experiment!$A$1:$U$1,0),FALSE)</f>
        <v>0.75</v>
      </c>
      <c r="Y1829" s="2">
        <f>VLOOKUP($F1829,Experiment!$A$2:$U$90,MATCH(Results!Y$1,Experiment!$A$1:$U$1,0),FALSE)</f>
        <v>2</v>
      </c>
      <c r="Z1829" s="3">
        <f>VLOOKUP($F1829,Experiment!$A$2:$U$90,MATCH(Results!Z$1,Experiment!$A$1:$U$1,0),FALSE)</f>
        <v>0.5</v>
      </c>
      <c r="AA1829" s="3">
        <f>VLOOKUP($F1829,Experiment!$A$2:$U$90,MATCH(Results!AA$1,Experiment!$A$1:$U$1,0),FALSE)</f>
        <v>0.25</v>
      </c>
      <c r="AB1829" s="3">
        <f>VLOOKUP($F1829,Experiment!$A$2:$U$90,MATCH(Results!AB$1,Experiment!$A$1:$U$1,0),FALSE)</f>
        <v>0.625</v>
      </c>
      <c r="AC1829" s="3">
        <f>VLOOKUP($F1829,Experiment!$A$2:$U$90,MATCH(Results!AC$1,Experiment!$A$1:$U$1,0),FALSE)</f>
        <v>0.375</v>
      </c>
      <c r="AD1829" s="2">
        <f>VLOOKUP($F1829,Experiment!$A$2:$U$90,MATCH(Results!AD$1,Experiment!$A$1:$U$1,0),FALSE)</f>
        <v>-8.75</v>
      </c>
      <c r="AE1829" s="2">
        <f>VLOOKUP($F1829,Experiment!$A$2:$U$90,MATCH(Results!AE$1,Experiment!$A$1:$U$1,0),FALSE)</f>
        <v>2835.9375</v>
      </c>
      <c r="AF1829" s="2">
        <f>VLOOKUP($F1829,Experiment!$A$2:$U$90,MATCH(Results!AF$1,Experiment!$A$1:$U$1,0),FALSE)</f>
        <v>53.253521010351982</v>
      </c>
      <c r="AG1829" s="3">
        <f>VLOOKUP($F1829,Experiment!$A$2:$W$90,MATCH(Results!AG$1,Experiment!$A$1:$W$1,0),FALSE)</f>
        <v>0.82730419370997643</v>
      </c>
      <c r="AH1829" s="3">
        <f>VLOOKUP($F1829,Experiment!$A$2:$W$90,MATCH(Results!AH$1,Experiment!$A$1:$W$1,0),FALSE)</f>
        <v>0.38648875795104182</v>
      </c>
      <c r="AI1829" s="3">
        <f>VLOOKUP($F1829,Experiment!$A$2:$X$90,MATCH(Results!AI$1,Experiment!$A$1:$X$1,0),FALSE)</f>
        <v>0.61351124204895813</v>
      </c>
      <c r="AJ1829" s="2">
        <f>Table1[[#This Row],[Gain]]^Table1[[#This Row],[θ]]</f>
        <v>37.643362891590748</v>
      </c>
      <c r="AK1829" s="2">
        <f>-Table1[[#This Row],[λ]]*-Table1[[#This Row],[Loss]]^Table1[[#This Row],[θ]]</f>
        <v>70.46047048279901</v>
      </c>
      <c r="AL1829" s="2">
        <f>Table1[[#This Row],[v_n_w_g]]-Table1[[#This Row],[v_n_w_l]]</f>
        <v>-32.817107591208263</v>
      </c>
      <c r="AM1829" s="2">
        <f>IF(Table1[[#This Row],[diff_v]]&gt;=1,1,0)</f>
        <v>0</v>
      </c>
    </row>
    <row r="1830" spans="1:39" x14ac:dyDescent="0.3">
      <c r="A1830">
        <v>62</v>
      </c>
      <c r="B1830" t="s">
        <v>301</v>
      </c>
      <c r="C1830" s="22">
        <f>VLOOKUP(Table1[[#This Row],[Subject]],'Subject Profile'!$A$2:$E$8,4,FALSE)</f>
        <v>0.88613857459934653</v>
      </c>
      <c r="D1830" s="22">
        <f>VLOOKUP(Table1[[#This Row],[Subject]],'Subject Profile'!$A$2:$E$8,5,FALSE)</f>
        <v>-2.2000000000000002</v>
      </c>
      <c r="E1830" t="s">
        <v>108</v>
      </c>
      <c r="F1830" t="s">
        <v>81</v>
      </c>
      <c r="G1830" t="s">
        <v>7</v>
      </c>
      <c r="H1830">
        <f>IF(Table1[[#This Row],[decision]]="accept",1,0)</f>
        <v>1</v>
      </c>
      <c r="I1830">
        <v>70</v>
      </c>
      <c r="J1830">
        <v>550</v>
      </c>
      <c r="K1830">
        <v>1667791448</v>
      </c>
      <c r="L1830">
        <f>Table1[[#This Row],[time]]-K1829</f>
        <v>5</v>
      </c>
      <c r="M1830" t="str">
        <f>VLOOKUP($F1830,Experiment!$A$2:$U$90,MATCH(Results!M$1,Experiment!$A$1:$U$1,0)+1,FALSE)</f>
        <v>G</v>
      </c>
      <c r="N1830">
        <f>IF(Table1[[#This Row],[Impact]]="I",0,1)</f>
        <v>1</v>
      </c>
      <c r="O1830" s="2">
        <f>VLOOKUP($F1830,Experiment!$A$2:$U$90,MATCH(Results!O$1,Experiment!$A$1:$U$1,0),FALSE)</f>
        <v>-50</v>
      </c>
      <c r="P1830" s="3">
        <f>VLOOKUP($F1830,Experiment!$A$2:$U$90,MATCH(Results!P$1,Experiment!$A$1:$U$1,0),FALSE)</f>
        <v>0.5</v>
      </c>
      <c r="Q1830" s="2">
        <f>VLOOKUP($F1830,Experiment!$A$2:$U$90,MATCH(Results!Q$1,Experiment!$A$1:$U$1,0),FALSE)</f>
        <v>70</v>
      </c>
      <c r="R1830" s="3">
        <f>VLOOKUP($F1830,Experiment!$A$2:$U$90,MATCH(Results!R$1,Experiment!$A$1:$U$1,0),FALSE)</f>
        <v>0.5</v>
      </c>
      <c r="S1830" s="2">
        <f>VLOOKUP($F1830,Experiment!$A$2:$U$90,MATCH(Results!S$1,Experiment!$A$1:$U$1,0),FALSE)</f>
        <v>10</v>
      </c>
      <c r="T1830" s="2">
        <f>VLOOKUP($F1830,Experiment!$A$2:$U$90,MATCH(Results!T$1,Experiment!$A$1:$U$1,0),FALSE)</f>
        <v>3600</v>
      </c>
      <c r="U1830" s="2">
        <f>VLOOKUP($F1830,Experiment!$A$2:$U$90,MATCH(Results!U$1,Experiment!$A$1:$U$1,0),FALSE)</f>
        <v>60</v>
      </c>
      <c r="V1830" s="2">
        <f>VLOOKUP($F1830,Experiment!$A$2:$U$90,MATCH(Results!V$1,Experiment!$A$1:$U$1,0),FALSE)</f>
        <v>2</v>
      </c>
      <c r="W1830" s="3">
        <f>VLOOKUP($F1830,Experiment!$A$2:$U$90,MATCH(Results!W$1,Experiment!$A$1:$U$1,0),FALSE)</f>
        <v>0.25</v>
      </c>
      <c r="X1830" s="3">
        <f>VLOOKUP($F1830,Experiment!$A$2:$U$90,MATCH(Results!X$1,Experiment!$A$1:$U$1,0),FALSE)</f>
        <v>0.75</v>
      </c>
      <c r="Y1830" s="2">
        <f>VLOOKUP($F1830,Experiment!$A$2:$U$90,MATCH(Results!Y$1,Experiment!$A$1:$U$1,0),FALSE)</f>
        <v>1</v>
      </c>
      <c r="Z1830" s="3">
        <f>VLOOKUP($F1830,Experiment!$A$2:$U$90,MATCH(Results!Z$1,Experiment!$A$1:$U$1,0),FALSE)</f>
        <v>0.25</v>
      </c>
      <c r="AA1830" s="3">
        <f>VLOOKUP($F1830,Experiment!$A$2:$U$90,MATCH(Results!AA$1,Experiment!$A$1:$U$1,0),FALSE)</f>
        <v>0.5</v>
      </c>
      <c r="AB1830" s="3">
        <f>VLOOKUP($F1830,Experiment!$A$2:$U$90,MATCH(Results!AB$1,Experiment!$A$1:$U$1,0),FALSE)</f>
        <v>0.375</v>
      </c>
      <c r="AC1830" s="3">
        <f>VLOOKUP($F1830,Experiment!$A$2:$U$90,MATCH(Results!AC$1,Experiment!$A$1:$U$1,0),FALSE)</f>
        <v>0.625</v>
      </c>
      <c r="AD1830" s="2">
        <f>VLOOKUP($F1830,Experiment!$A$2:$U$90,MATCH(Results!AD$1,Experiment!$A$1:$U$1,0),FALSE)</f>
        <v>25</v>
      </c>
      <c r="AE1830" s="2">
        <f>VLOOKUP($F1830,Experiment!$A$2:$U$90,MATCH(Results!AE$1,Experiment!$A$1:$U$1,0),FALSE)</f>
        <v>3375</v>
      </c>
      <c r="AF1830" s="2">
        <f>VLOOKUP($F1830,Experiment!$A$2:$U$90,MATCH(Results!AF$1,Experiment!$A$1:$U$1,0),FALSE)</f>
        <v>58.094750193111253</v>
      </c>
      <c r="AG1830" s="3">
        <f>VLOOKUP($F1830,Experiment!$A$2:$W$90,MATCH(Results!AG$1,Experiment!$A$1:$W$1,0),FALSE)</f>
        <v>1</v>
      </c>
      <c r="AH1830" s="3">
        <f>VLOOKUP($F1830,Experiment!$A$2:$W$90,MATCH(Results!AH$1,Experiment!$A$1:$W$1,0),FALSE)</f>
        <v>0.625</v>
      </c>
      <c r="AI1830" s="3">
        <f>VLOOKUP($F1830,Experiment!$A$2:$X$90,MATCH(Results!AI$1,Experiment!$A$1:$X$1,0),FALSE)</f>
        <v>0.375</v>
      </c>
      <c r="AJ1830" s="2">
        <f>Table1[[#This Row],[Gain]]^Table1[[#This Row],[θ]]</f>
        <v>43.153154399808855</v>
      </c>
      <c r="AK1830" s="2">
        <f>-Table1[[#This Row],[λ]]*-Table1[[#This Row],[Loss]]^Table1[[#This Row],[θ]]</f>
        <v>70.46047048279901</v>
      </c>
      <c r="AL1830" s="2">
        <f>Table1[[#This Row],[v_n_w_g]]-Table1[[#This Row],[v_n_w_l]]</f>
        <v>-27.307316082990155</v>
      </c>
      <c r="AM1830" s="2">
        <f>IF(Table1[[#This Row],[diff_v]]&gt;=1,1,0)</f>
        <v>0</v>
      </c>
    </row>
    <row r="1831" spans="1:39" x14ac:dyDescent="0.3">
      <c r="A1831">
        <v>63</v>
      </c>
      <c r="B1831" t="s">
        <v>301</v>
      </c>
      <c r="C1831" s="22">
        <f>VLOOKUP(Table1[[#This Row],[Subject]],'Subject Profile'!$A$2:$E$8,4,FALSE)</f>
        <v>0.88613857459934653</v>
      </c>
      <c r="D1831" s="22">
        <f>VLOOKUP(Table1[[#This Row],[Subject]],'Subject Profile'!$A$2:$E$8,5,FALSE)</f>
        <v>-2.2000000000000002</v>
      </c>
      <c r="E1831" t="s">
        <v>108</v>
      </c>
      <c r="F1831" t="s">
        <v>52</v>
      </c>
      <c r="G1831" t="s">
        <v>5</v>
      </c>
      <c r="H1831">
        <f>IF(Table1[[#This Row],[decision]]="accept",1,0)</f>
        <v>0</v>
      </c>
      <c r="I1831">
        <v>0</v>
      </c>
      <c r="J1831">
        <v>550</v>
      </c>
      <c r="K1831">
        <v>1667791452</v>
      </c>
      <c r="L1831">
        <f>Table1[[#This Row],[time]]-K1830</f>
        <v>4</v>
      </c>
      <c r="M1831" t="str">
        <f>VLOOKUP($F1831,Experiment!$A$2:$U$90,MATCH(Results!M$1,Experiment!$A$1:$U$1,0)+1,FALSE)</f>
        <v>I</v>
      </c>
      <c r="N1831">
        <f>IF(Table1[[#This Row],[Impact]]="I",0,1)</f>
        <v>0</v>
      </c>
      <c r="O1831" s="2">
        <f>VLOOKUP($F1831,Experiment!$A$2:$U$90,MATCH(Results!O$1,Experiment!$A$1:$U$1,0),FALSE)</f>
        <v>-10</v>
      </c>
      <c r="P1831" s="3">
        <f>VLOOKUP($F1831,Experiment!$A$2:$U$90,MATCH(Results!P$1,Experiment!$A$1:$U$1,0),FALSE)</f>
        <v>0.5</v>
      </c>
      <c r="Q1831" s="2">
        <f>VLOOKUP($F1831,Experiment!$A$2:$U$90,MATCH(Results!Q$1,Experiment!$A$1:$U$1,0),FALSE)</f>
        <v>10</v>
      </c>
      <c r="R1831" s="3">
        <f>VLOOKUP($F1831,Experiment!$A$2:$U$90,MATCH(Results!R$1,Experiment!$A$1:$U$1,0),FALSE)</f>
        <v>0.5</v>
      </c>
      <c r="S1831" s="2">
        <f>VLOOKUP($F1831,Experiment!$A$2:$U$90,MATCH(Results!S$1,Experiment!$A$1:$U$1,0),FALSE)</f>
        <v>0</v>
      </c>
      <c r="T1831" s="2">
        <f>VLOOKUP($F1831,Experiment!$A$2:$U$90,MATCH(Results!T$1,Experiment!$A$1:$U$1,0),FALSE)</f>
        <v>100</v>
      </c>
      <c r="U1831" s="2">
        <f>VLOOKUP($F1831,Experiment!$A$2:$U$90,MATCH(Results!U$1,Experiment!$A$1:$U$1,0),FALSE)</f>
        <v>10</v>
      </c>
      <c r="V1831" s="2">
        <f>VLOOKUP($F1831,Experiment!$A$2:$U$90,MATCH(Results!V$1,Experiment!$A$1:$U$1,0),FALSE)</f>
        <v>4</v>
      </c>
      <c r="W1831" s="3">
        <f>VLOOKUP($F1831,Experiment!$A$2:$U$90,MATCH(Results!W$1,Experiment!$A$1:$U$1,0),FALSE)</f>
        <v>0.25</v>
      </c>
      <c r="X1831" s="3">
        <f>VLOOKUP($F1831,Experiment!$A$2:$U$90,MATCH(Results!X$1,Experiment!$A$1:$U$1,0),FALSE)</f>
        <v>0.75</v>
      </c>
      <c r="Y1831" s="2">
        <f>VLOOKUP($F1831,Experiment!$A$2:$U$90,MATCH(Results!Y$1,Experiment!$A$1:$U$1,0),FALSE)</f>
        <v>1</v>
      </c>
      <c r="Z1831" s="3">
        <f>VLOOKUP($F1831,Experiment!$A$2:$U$90,MATCH(Results!Z$1,Experiment!$A$1:$U$1,0),FALSE)</f>
        <v>0.25</v>
      </c>
      <c r="AA1831" s="3">
        <f>VLOOKUP($F1831,Experiment!$A$2:$U$90,MATCH(Results!AA$1,Experiment!$A$1:$U$1,0),FALSE)</f>
        <v>0.5</v>
      </c>
      <c r="AB1831" s="3">
        <f>VLOOKUP($F1831,Experiment!$A$2:$U$90,MATCH(Results!AB$1,Experiment!$A$1:$U$1,0),FALSE)</f>
        <v>0.375</v>
      </c>
      <c r="AC1831" s="3">
        <f>VLOOKUP($F1831,Experiment!$A$2:$U$90,MATCH(Results!AC$1,Experiment!$A$1:$U$1,0),FALSE)</f>
        <v>0.625</v>
      </c>
      <c r="AD1831" s="2">
        <f>VLOOKUP($F1831,Experiment!$A$2:$U$90,MATCH(Results!AD$1,Experiment!$A$1:$U$1,0),FALSE)</f>
        <v>2.5</v>
      </c>
      <c r="AE1831" s="2">
        <f>VLOOKUP($F1831,Experiment!$A$2:$U$90,MATCH(Results!AE$1,Experiment!$A$1:$U$1,0),FALSE)</f>
        <v>93.75</v>
      </c>
      <c r="AF1831" s="2">
        <f>VLOOKUP($F1831,Experiment!$A$2:$U$90,MATCH(Results!AF$1,Experiment!$A$1:$U$1,0),FALSE)</f>
        <v>9.6824583655185421</v>
      </c>
      <c r="AG1831" s="3">
        <f>VLOOKUP($F1831,Experiment!$A$2:$W$90,MATCH(Results!AG$1,Experiment!$A$1:$W$1,0),FALSE)</f>
        <v>1</v>
      </c>
      <c r="AH1831" s="3">
        <f>VLOOKUP($F1831,Experiment!$A$2:$W$90,MATCH(Results!AH$1,Experiment!$A$1:$W$1,0),FALSE)</f>
        <v>0.625</v>
      </c>
      <c r="AI1831" s="3">
        <f>VLOOKUP($F1831,Experiment!$A$2:$X$90,MATCH(Results!AI$1,Experiment!$A$1:$X$1,0),FALSE)</f>
        <v>0.375</v>
      </c>
      <c r="AJ1831" s="2">
        <f>Table1[[#This Row],[Gain]]^Table1[[#This Row],[θ]]</f>
        <v>7.693758934363303</v>
      </c>
      <c r="AK1831" s="2">
        <f>-Table1[[#This Row],[λ]]*-Table1[[#This Row],[Loss]]^Table1[[#This Row],[θ]]</f>
        <v>16.926269655599267</v>
      </c>
      <c r="AL1831" s="2">
        <f>Table1[[#This Row],[v_n_w_g]]-Table1[[#This Row],[v_n_w_l]]</f>
        <v>-9.2325107212359647</v>
      </c>
      <c r="AM1831" s="2">
        <f>IF(Table1[[#This Row],[diff_v]]&gt;=1,1,0)</f>
        <v>0</v>
      </c>
    </row>
    <row r="1832" spans="1:39" x14ac:dyDescent="0.3">
      <c r="A1832">
        <v>64</v>
      </c>
      <c r="B1832" t="s">
        <v>301</v>
      </c>
      <c r="C1832" s="22">
        <f>VLOOKUP(Table1[[#This Row],[Subject]],'Subject Profile'!$A$2:$E$8,4,FALSE)</f>
        <v>0.88613857459934653</v>
      </c>
      <c r="D1832" s="22">
        <f>VLOOKUP(Table1[[#This Row],[Subject]],'Subject Profile'!$A$2:$E$8,5,FALSE)</f>
        <v>-2.2000000000000002</v>
      </c>
      <c r="E1832" t="s">
        <v>108</v>
      </c>
      <c r="F1832" t="s">
        <v>53</v>
      </c>
      <c r="G1832" t="s">
        <v>5</v>
      </c>
      <c r="H1832">
        <f>IF(Table1[[#This Row],[decision]]="accept",1,0)</f>
        <v>0</v>
      </c>
      <c r="I1832">
        <v>0</v>
      </c>
      <c r="J1832">
        <v>550</v>
      </c>
      <c r="K1832">
        <v>1667791456</v>
      </c>
      <c r="L1832">
        <f>Table1[[#This Row],[time]]-K1831</f>
        <v>4</v>
      </c>
      <c r="M1832" t="str">
        <f>VLOOKUP($F1832,Experiment!$A$2:$U$90,MATCH(Results!M$1,Experiment!$A$1:$U$1,0)+1,FALSE)</f>
        <v>G</v>
      </c>
      <c r="N1832">
        <f>IF(Table1[[#This Row],[Impact]]="I",0,1)</f>
        <v>1</v>
      </c>
      <c r="O1832" s="2">
        <f>VLOOKUP($F1832,Experiment!$A$2:$U$90,MATCH(Results!O$1,Experiment!$A$1:$U$1,0),FALSE)</f>
        <v>-10</v>
      </c>
      <c r="P1832" s="3">
        <f>VLOOKUP($F1832,Experiment!$A$2:$U$90,MATCH(Results!P$1,Experiment!$A$1:$U$1,0),FALSE)</f>
        <v>0.5</v>
      </c>
      <c r="Q1832" s="2">
        <f>VLOOKUP($F1832,Experiment!$A$2:$U$90,MATCH(Results!Q$1,Experiment!$A$1:$U$1,0),FALSE)</f>
        <v>0</v>
      </c>
      <c r="R1832" s="3">
        <f>VLOOKUP($F1832,Experiment!$A$2:$U$90,MATCH(Results!R$1,Experiment!$A$1:$U$1,0),FALSE)</f>
        <v>0.5</v>
      </c>
      <c r="S1832" s="2">
        <f>VLOOKUP($F1832,Experiment!$A$2:$U$90,MATCH(Results!S$1,Experiment!$A$1:$U$1,0),FALSE)</f>
        <v>-5</v>
      </c>
      <c r="T1832" s="2">
        <f>VLOOKUP($F1832,Experiment!$A$2:$U$90,MATCH(Results!T$1,Experiment!$A$1:$U$1,0),FALSE)</f>
        <v>25</v>
      </c>
      <c r="U1832" s="2">
        <f>VLOOKUP($F1832,Experiment!$A$2:$U$90,MATCH(Results!U$1,Experiment!$A$1:$U$1,0),FALSE)</f>
        <v>5</v>
      </c>
      <c r="V1832" s="2">
        <f>VLOOKUP($F1832,Experiment!$A$2:$U$90,MATCH(Results!V$1,Experiment!$A$1:$U$1,0),FALSE)</f>
        <v>4</v>
      </c>
      <c r="W1832" s="3">
        <f>VLOOKUP($F1832,Experiment!$A$2:$U$90,MATCH(Results!W$1,Experiment!$A$1:$U$1,0),FALSE)</f>
        <v>0.25</v>
      </c>
      <c r="X1832" s="3">
        <f>VLOOKUP($F1832,Experiment!$A$2:$U$90,MATCH(Results!X$1,Experiment!$A$1:$U$1,0),FALSE)</f>
        <v>0.75</v>
      </c>
      <c r="Y1832" s="2">
        <f>VLOOKUP($F1832,Experiment!$A$2:$U$90,MATCH(Results!Y$1,Experiment!$A$1:$U$1,0),FALSE)</f>
        <v>2</v>
      </c>
      <c r="Z1832" s="3">
        <f>VLOOKUP($F1832,Experiment!$A$2:$U$90,MATCH(Results!Z$1,Experiment!$A$1:$U$1,0),FALSE)</f>
        <v>0.5</v>
      </c>
      <c r="AA1832" s="3">
        <f>VLOOKUP($F1832,Experiment!$A$2:$U$90,MATCH(Results!AA$1,Experiment!$A$1:$U$1,0),FALSE)</f>
        <v>0.25</v>
      </c>
      <c r="AB1832" s="3">
        <f>VLOOKUP($F1832,Experiment!$A$2:$U$90,MATCH(Results!AB$1,Experiment!$A$1:$U$1,0),FALSE)</f>
        <v>0.625</v>
      </c>
      <c r="AC1832" s="3">
        <f>VLOOKUP($F1832,Experiment!$A$2:$U$90,MATCH(Results!AC$1,Experiment!$A$1:$U$1,0),FALSE)</f>
        <v>0.375</v>
      </c>
      <c r="AD1832" s="2">
        <f>VLOOKUP($F1832,Experiment!$A$2:$U$90,MATCH(Results!AD$1,Experiment!$A$1:$U$1,0),FALSE)</f>
        <v>-6.25</v>
      </c>
      <c r="AE1832" s="2">
        <f>VLOOKUP($F1832,Experiment!$A$2:$U$90,MATCH(Results!AE$1,Experiment!$A$1:$U$1,0),FALSE)</f>
        <v>23.4375</v>
      </c>
      <c r="AF1832" s="2">
        <f>VLOOKUP($F1832,Experiment!$A$2:$U$90,MATCH(Results!AF$1,Experiment!$A$1:$U$1,0),FALSE)</f>
        <v>4.8412291827592711</v>
      </c>
      <c r="AG1832" s="3">
        <f>VLOOKUP($F1832,Experiment!$A$2:$W$90,MATCH(Results!AG$1,Experiment!$A$1:$W$1,0),FALSE)</f>
        <v>0.82730419370997643</v>
      </c>
      <c r="AH1832" s="3">
        <f>VLOOKUP($F1832,Experiment!$A$2:$W$90,MATCH(Results!AH$1,Experiment!$A$1:$W$1,0),FALSE)</f>
        <v>0.38648875795104182</v>
      </c>
      <c r="AI1832" s="3">
        <f>VLOOKUP($F1832,Experiment!$A$2:$X$90,MATCH(Results!AI$1,Experiment!$A$1:$X$1,0),FALSE)</f>
        <v>0.61351124204895813</v>
      </c>
      <c r="AJ1832" s="2">
        <f>Table1[[#This Row],[Gain]]^Table1[[#This Row],[θ]]</f>
        <v>0</v>
      </c>
      <c r="AK1832" s="2">
        <f>-Table1[[#This Row],[λ]]*-Table1[[#This Row],[Loss]]^Table1[[#This Row],[θ]]</f>
        <v>16.926269655599267</v>
      </c>
      <c r="AL1832" s="2">
        <f>Table1[[#This Row],[v_n_w_g]]-Table1[[#This Row],[v_n_w_l]]</f>
        <v>-16.926269655599267</v>
      </c>
      <c r="AM1832" s="2">
        <f>IF(Table1[[#This Row],[diff_v]]&gt;=1,1,0)</f>
        <v>0</v>
      </c>
    </row>
    <row r="1833" spans="1:39" x14ac:dyDescent="0.3">
      <c r="A1833">
        <v>65</v>
      </c>
      <c r="B1833" t="s">
        <v>301</v>
      </c>
      <c r="C1833" s="22">
        <f>VLOOKUP(Table1[[#This Row],[Subject]],'Subject Profile'!$A$2:$E$8,4,FALSE)</f>
        <v>0.88613857459934653</v>
      </c>
      <c r="D1833" s="22">
        <f>VLOOKUP(Table1[[#This Row],[Subject]],'Subject Profile'!$A$2:$E$8,5,FALSE)</f>
        <v>-2.2000000000000002</v>
      </c>
      <c r="E1833" t="s">
        <v>108</v>
      </c>
      <c r="F1833" t="s">
        <v>91</v>
      </c>
      <c r="G1833" t="s">
        <v>5</v>
      </c>
      <c r="H1833">
        <f>IF(Table1[[#This Row],[decision]]="accept",1,0)</f>
        <v>0</v>
      </c>
      <c r="I1833">
        <v>0</v>
      </c>
      <c r="J1833">
        <v>550</v>
      </c>
      <c r="K1833">
        <v>1667791460</v>
      </c>
      <c r="L1833">
        <f>Table1[[#This Row],[time]]-K1832</f>
        <v>4</v>
      </c>
      <c r="M1833" t="str">
        <f>VLOOKUP($F1833,Experiment!$A$2:$U$90,MATCH(Results!M$1,Experiment!$A$1:$U$1,0)+1,FALSE)</f>
        <v>G</v>
      </c>
      <c r="N1833">
        <f>IF(Table1[[#This Row],[Impact]]="I",0,1)</f>
        <v>1</v>
      </c>
      <c r="O1833" s="2">
        <f>VLOOKUP($F1833,Experiment!$A$2:$U$90,MATCH(Results!O$1,Experiment!$A$1:$U$1,0),FALSE)</f>
        <v>-90</v>
      </c>
      <c r="P1833" s="3">
        <f>VLOOKUP($F1833,Experiment!$A$2:$U$90,MATCH(Results!P$1,Experiment!$A$1:$U$1,0),FALSE)</f>
        <v>0.5</v>
      </c>
      <c r="Q1833" s="2">
        <f>VLOOKUP($F1833,Experiment!$A$2:$U$90,MATCH(Results!Q$1,Experiment!$A$1:$U$1,0),FALSE)</f>
        <v>100</v>
      </c>
      <c r="R1833" s="3">
        <f>VLOOKUP($F1833,Experiment!$A$2:$U$90,MATCH(Results!R$1,Experiment!$A$1:$U$1,0),FALSE)</f>
        <v>0.5</v>
      </c>
      <c r="S1833" s="2">
        <f>VLOOKUP($F1833,Experiment!$A$2:$U$90,MATCH(Results!S$1,Experiment!$A$1:$U$1,0),FALSE)</f>
        <v>5</v>
      </c>
      <c r="T1833" s="2">
        <f>VLOOKUP($F1833,Experiment!$A$2:$U$90,MATCH(Results!T$1,Experiment!$A$1:$U$1,0),FALSE)</f>
        <v>9025</v>
      </c>
      <c r="U1833" s="2">
        <f>VLOOKUP($F1833,Experiment!$A$2:$U$90,MATCH(Results!U$1,Experiment!$A$1:$U$1,0),FALSE)</f>
        <v>95</v>
      </c>
      <c r="V1833" s="2">
        <f>VLOOKUP($F1833,Experiment!$A$2:$U$90,MATCH(Results!V$1,Experiment!$A$1:$U$1,0),FALSE)</f>
        <v>4</v>
      </c>
      <c r="W1833" s="3">
        <f>VLOOKUP($F1833,Experiment!$A$2:$U$90,MATCH(Results!W$1,Experiment!$A$1:$U$1,0),FALSE)</f>
        <v>0.25</v>
      </c>
      <c r="X1833" s="3">
        <f>VLOOKUP($F1833,Experiment!$A$2:$U$90,MATCH(Results!X$1,Experiment!$A$1:$U$1,0),FALSE)</f>
        <v>0.75</v>
      </c>
      <c r="Y1833" s="2">
        <f>VLOOKUP($F1833,Experiment!$A$2:$U$90,MATCH(Results!Y$1,Experiment!$A$1:$U$1,0),FALSE)</f>
        <v>1</v>
      </c>
      <c r="Z1833" s="3">
        <f>VLOOKUP($F1833,Experiment!$A$2:$U$90,MATCH(Results!Z$1,Experiment!$A$1:$U$1,0),FALSE)</f>
        <v>0.25</v>
      </c>
      <c r="AA1833" s="3">
        <f>VLOOKUP($F1833,Experiment!$A$2:$U$90,MATCH(Results!AA$1,Experiment!$A$1:$U$1,0),FALSE)</f>
        <v>0.5</v>
      </c>
      <c r="AB1833" s="3">
        <f>VLOOKUP($F1833,Experiment!$A$2:$U$90,MATCH(Results!AB$1,Experiment!$A$1:$U$1,0),FALSE)</f>
        <v>0.375</v>
      </c>
      <c r="AC1833" s="3">
        <f>VLOOKUP($F1833,Experiment!$A$2:$U$90,MATCH(Results!AC$1,Experiment!$A$1:$U$1,0),FALSE)</f>
        <v>0.625</v>
      </c>
      <c r="AD1833" s="2">
        <f>VLOOKUP($F1833,Experiment!$A$2:$U$90,MATCH(Results!AD$1,Experiment!$A$1:$U$1,0),FALSE)</f>
        <v>28.75</v>
      </c>
      <c r="AE1833" s="2">
        <f>VLOOKUP($F1833,Experiment!$A$2:$U$90,MATCH(Results!AE$1,Experiment!$A$1:$U$1,0),FALSE)</f>
        <v>8460.9375</v>
      </c>
      <c r="AF1833" s="2">
        <f>VLOOKUP($F1833,Experiment!$A$2:$U$90,MATCH(Results!AF$1,Experiment!$A$1:$U$1,0),FALSE)</f>
        <v>91.983354472426157</v>
      </c>
      <c r="AG1833" s="3">
        <f>VLOOKUP($F1833,Experiment!$A$2:$W$90,MATCH(Results!AG$1,Experiment!$A$1:$W$1,0),FALSE)</f>
        <v>1</v>
      </c>
      <c r="AH1833" s="3">
        <f>VLOOKUP($F1833,Experiment!$A$2:$W$90,MATCH(Results!AH$1,Experiment!$A$1:$W$1,0),FALSE)</f>
        <v>0.625</v>
      </c>
      <c r="AI1833" s="3">
        <f>VLOOKUP($F1833,Experiment!$A$2:$X$90,MATCH(Results!AI$1,Experiment!$A$1:$X$1,0),FALSE)</f>
        <v>0.375</v>
      </c>
      <c r="AJ1833" s="2">
        <f>Table1[[#This Row],[Gain]]^Table1[[#This Row],[θ]]</f>
        <v>59.193926540095148</v>
      </c>
      <c r="AK1833" s="2">
        <f>-Table1[[#This Row],[λ]]*-Table1[[#This Row],[Loss]]^Table1[[#This Row],[θ]]</f>
        <v>118.6184794423265</v>
      </c>
      <c r="AL1833" s="2">
        <f>Table1[[#This Row],[v_n_w_g]]-Table1[[#This Row],[v_n_w_l]]</f>
        <v>-59.424552902231355</v>
      </c>
      <c r="AM1833" s="2">
        <f>IF(Table1[[#This Row],[diff_v]]&gt;=1,1,0)</f>
        <v>0</v>
      </c>
    </row>
    <row r="1834" spans="1:39" x14ac:dyDescent="0.3">
      <c r="A1834">
        <v>66</v>
      </c>
      <c r="B1834" t="s">
        <v>301</v>
      </c>
      <c r="C1834" s="22">
        <f>VLOOKUP(Table1[[#This Row],[Subject]],'Subject Profile'!$A$2:$E$8,4,FALSE)</f>
        <v>0.88613857459934653</v>
      </c>
      <c r="D1834" s="22">
        <f>VLOOKUP(Table1[[#This Row],[Subject]],'Subject Profile'!$A$2:$E$8,5,FALSE)</f>
        <v>-2.2000000000000002</v>
      </c>
      <c r="E1834" t="s">
        <v>108</v>
      </c>
      <c r="F1834" t="s">
        <v>55</v>
      </c>
      <c r="G1834" t="s">
        <v>56</v>
      </c>
      <c r="H1834">
        <f>IF(Table1[[#This Row],[decision]]="accept",1,0)</f>
        <v>0</v>
      </c>
      <c r="I1834">
        <v>0</v>
      </c>
      <c r="J1834">
        <v>550</v>
      </c>
      <c r="K1834">
        <v>1667791466</v>
      </c>
      <c r="L1834">
        <f>Table1[[#This Row],[time]]-K1833</f>
        <v>6</v>
      </c>
      <c r="M1834" t="str">
        <f>VLOOKUP($F1834,Experiment!$A$2:$U$90,MATCH(Results!M$1,Experiment!$A$1:$U$1,0)+1,FALSE)</f>
        <v>R</v>
      </c>
      <c r="N1834">
        <f>IF(Table1[[#This Row],[Impact]]="I",0,1)</f>
        <v>1</v>
      </c>
      <c r="O1834" s="2">
        <f>VLOOKUP($F1834,Experiment!$A$2:$U$90,MATCH(Results!O$1,Experiment!$A$1:$U$1,0),FALSE)</f>
        <v>0</v>
      </c>
      <c r="P1834" s="3">
        <f>VLOOKUP($F1834,Experiment!$A$2:$U$90,MATCH(Results!P$1,Experiment!$A$1:$U$1,0),FALSE)</f>
        <v>0</v>
      </c>
      <c r="Q1834" s="2">
        <f>VLOOKUP($F1834,Experiment!$A$2:$U$90,MATCH(Results!Q$1,Experiment!$A$1:$U$1,0),FALSE)</f>
        <v>0</v>
      </c>
      <c r="R1834" s="3">
        <f>VLOOKUP($F1834,Experiment!$A$2:$U$90,MATCH(Results!R$1,Experiment!$A$1:$U$1,0),FALSE)</f>
        <v>0</v>
      </c>
      <c r="S1834" s="2">
        <f>VLOOKUP($F1834,Experiment!$A$2:$U$90,MATCH(Results!S$1,Experiment!$A$1:$U$1,0),FALSE)</f>
        <v>0</v>
      </c>
      <c r="T1834" s="2">
        <f>VLOOKUP($F1834,Experiment!$A$2:$U$90,MATCH(Results!T$1,Experiment!$A$1:$U$1,0),FALSE)</f>
        <v>0</v>
      </c>
      <c r="U1834" s="2">
        <f>VLOOKUP($F1834,Experiment!$A$2:$U$90,MATCH(Results!U$1,Experiment!$A$1:$U$1,0),FALSE)</f>
        <v>0</v>
      </c>
      <c r="V1834" s="2">
        <f>VLOOKUP($F1834,Experiment!$A$2:$U$90,MATCH(Results!V$1,Experiment!$A$1:$U$1,0),FALSE)</f>
        <v>0</v>
      </c>
      <c r="W1834" s="3">
        <f>VLOOKUP($F1834,Experiment!$A$2:$U$90,MATCH(Results!W$1,Experiment!$A$1:$U$1,0),FALSE)</f>
        <v>0</v>
      </c>
      <c r="X1834" s="3">
        <f>VLOOKUP($F1834,Experiment!$A$2:$U$90,MATCH(Results!X$1,Experiment!$A$1:$U$1,0),FALSE)</f>
        <v>0</v>
      </c>
      <c r="Y1834" s="2">
        <f>VLOOKUP($F1834,Experiment!$A$2:$U$90,MATCH(Results!Y$1,Experiment!$A$1:$U$1,0),FALSE)</f>
        <v>0</v>
      </c>
      <c r="Z1834" s="3">
        <f>VLOOKUP($F1834,Experiment!$A$2:$U$90,MATCH(Results!Z$1,Experiment!$A$1:$U$1,0),FALSE)</f>
        <v>0</v>
      </c>
      <c r="AA1834" s="3">
        <f>VLOOKUP($F1834,Experiment!$A$2:$U$90,MATCH(Results!AA$1,Experiment!$A$1:$U$1,0),FALSE)</f>
        <v>0</v>
      </c>
      <c r="AB1834" s="3">
        <f>VLOOKUP($F1834,Experiment!$A$2:$U$90,MATCH(Results!AB$1,Experiment!$A$1:$U$1,0),FALSE)</f>
        <v>0</v>
      </c>
      <c r="AC1834" s="3">
        <f>VLOOKUP($F1834,Experiment!$A$2:$U$90,MATCH(Results!AC$1,Experiment!$A$1:$U$1,0),FALSE)</f>
        <v>0</v>
      </c>
      <c r="AD1834" s="2">
        <f>VLOOKUP($F1834,Experiment!$A$2:$U$90,MATCH(Results!AD$1,Experiment!$A$1:$U$1,0),FALSE)</f>
        <v>0</v>
      </c>
      <c r="AE1834" s="2">
        <f>VLOOKUP($F1834,Experiment!$A$2:$U$90,MATCH(Results!AE$1,Experiment!$A$1:$U$1,0),FALSE)</f>
        <v>0</v>
      </c>
      <c r="AF1834" s="2">
        <f>VLOOKUP($F1834,Experiment!$A$2:$U$90,MATCH(Results!AF$1,Experiment!$A$1:$U$1,0),FALSE)</f>
        <v>0</v>
      </c>
      <c r="AG1834" s="3">
        <f>VLOOKUP($F1834,Experiment!$A$2:$W$90,MATCH(Results!AG$1,Experiment!$A$1:$W$1,0),FALSE)</f>
        <v>0</v>
      </c>
      <c r="AH1834" s="3">
        <f>VLOOKUP($F1834,Experiment!$A$2:$W$90,MATCH(Results!AH$1,Experiment!$A$1:$W$1,0),FALSE)</f>
        <v>0</v>
      </c>
      <c r="AI1834" s="3">
        <f>VLOOKUP($F1834,Experiment!$A$2:$X$90,MATCH(Results!AI$1,Experiment!$A$1:$X$1,0),FALSE)</f>
        <v>0</v>
      </c>
      <c r="AJ1834" s="2">
        <f>Table1[[#This Row],[Gain]]^Table1[[#This Row],[θ]]</f>
        <v>0</v>
      </c>
      <c r="AK1834" s="2">
        <f>-Table1[[#This Row],[λ]]*-Table1[[#This Row],[Loss]]^Table1[[#This Row],[θ]]</f>
        <v>0</v>
      </c>
      <c r="AL1834" s="2">
        <f>Table1[[#This Row],[v_n_w_g]]-Table1[[#This Row],[v_n_w_l]]</f>
        <v>0</v>
      </c>
      <c r="AM1834" s="2">
        <f>IF(Table1[[#This Row],[diff_v]]&gt;=1,1,0)</f>
        <v>0</v>
      </c>
    </row>
    <row r="1835" spans="1:39" x14ac:dyDescent="0.3">
      <c r="A1835">
        <v>0</v>
      </c>
      <c r="B1835" t="s">
        <v>301</v>
      </c>
      <c r="C1835" s="22">
        <f>VLOOKUP(Table1[[#This Row],[Subject]],'Subject Profile'!$A$2:$E$8,4,FALSE)</f>
        <v>0.88613857459934653</v>
      </c>
      <c r="D1835" s="22">
        <f>VLOOKUP(Table1[[#This Row],[Subject]],'Subject Profile'!$A$2:$E$8,5,FALSE)</f>
        <v>-2.2000000000000002</v>
      </c>
      <c r="E1835" t="s">
        <v>109</v>
      </c>
      <c r="F1835" t="s">
        <v>77</v>
      </c>
      <c r="G1835" t="s">
        <v>7</v>
      </c>
      <c r="H1835">
        <f>IF(Table1[[#This Row],[decision]]="accept",1,0)</f>
        <v>1</v>
      </c>
      <c r="I1835">
        <v>70</v>
      </c>
      <c r="J1835">
        <v>270</v>
      </c>
      <c r="K1835">
        <v>1667791515</v>
      </c>
      <c r="M1835" t="str">
        <f>VLOOKUP($F1835,Experiment!$A$2:$U$90,MATCH(Results!M$1,Experiment!$A$1:$U$1,0)+1,FALSE)</f>
        <v>G</v>
      </c>
      <c r="N1835">
        <f>IF(Table1[[#This Row],[Impact]]="I",0,1)</f>
        <v>1</v>
      </c>
      <c r="O1835" s="2">
        <f>VLOOKUP($F1835,Experiment!$A$2:$U$90,MATCH(Results!O$1,Experiment!$A$1:$U$1,0),FALSE)</f>
        <v>-50</v>
      </c>
      <c r="P1835" s="3">
        <f>VLOOKUP($F1835,Experiment!$A$2:$U$90,MATCH(Results!P$1,Experiment!$A$1:$U$1,0),FALSE)</f>
        <v>0.5</v>
      </c>
      <c r="Q1835" s="2">
        <f>VLOOKUP($F1835,Experiment!$A$2:$U$90,MATCH(Results!Q$1,Experiment!$A$1:$U$1,0),FALSE)</f>
        <v>70</v>
      </c>
      <c r="R1835" s="3">
        <f>VLOOKUP($F1835,Experiment!$A$2:$U$90,MATCH(Results!R$1,Experiment!$A$1:$U$1,0),FALSE)</f>
        <v>0.5</v>
      </c>
      <c r="S1835" s="2">
        <f>VLOOKUP($F1835,Experiment!$A$2:$U$90,MATCH(Results!S$1,Experiment!$A$1:$U$1,0),FALSE)</f>
        <v>10</v>
      </c>
      <c r="T1835" s="2">
        <f>VLOOKUP($F1835,Experiment!$A$2:$U$90,MATCH(Results!T$1,Experiment!$A$1:$U$1,0),FALSE)</f>
        <v>3600</v>
      </c>
      <c r="U1835" s="2">
        <f>VLOOKUP($F1835,Experiment!$A$2:$U$90,MATCH(Results!U$1,Experiment!$A$1:$U$1,0),FALSE)</f>
        <v>60</v>
      </c>
      <c r="V1835" s="2">
        <f>VLOOKUP($F1835,Experiment!$A$2:$U$90,MATCH(Results!V$1,Experiment!$A$1:$U$1,0),FALSE)</f>
        <v>4</v>
      </c>
      <c r="W1835" s="3">
        <f>VLOOKUP($F1835,Experiment!$A$2:$U$90,MATCH(Results!W$1,Experiment!$A$1:$U$1,0),FALSE)</f>
        <v>0.25</v>
      </c>
      <c r="X1835" s="3">
        <f>VLOOKUP($F1835,Experiment!$A$2:$U$90,MATCH(Results!X$1,Experiment!$A$1:$U$1,0),FALSE)</f>
        <v>0.75</v>
      </c>
      <c r="Y1835" s="2">
        <f>VLOOKUP($F1835,Experiment!$A$2:$U$90,MATCH(Results!Y$1,Experiment!$A$1:$U$1,0),FALSE)</f>
        <v>2</v>
      </c>
      <c r="Z1835" s="3">
        <f>VLOOKUP($F1835,Experiment!$A$2:$U$90,MATCH(Results!Z$1,Experiment!$A$1:$U$1,0),FALSE)</f>
        <v>0.5</v>
      </c>
      <c r="AA1835" s="3">
        <f>VLOOKUP($F1835,Experiment!$A$2:$U$90,MATCH(Results!AA$1,Experiment!$A$1:$U$1,0),FALSE)</f>
        <v>0.25</v>
      </c>
      <c r="AB1835" s="3">
        <f>VLOOKUP($F1835,Experiment!$A$2:$U$90,MATCH(Results!AB$1,Experiment!$A$1:$U$1,0),FALSE)</f>
        <v>0.625</v>
      </c>
      <c r="AC1835" s="3">
        <f>VLOOKUP($F1835,Experiment!$A$2:$U$90,MATCH(Results!AC$1,Experiment!$A$1:$U$1,0),FALSE)</f>
        <v>0.375</v>
      </c>
      <c r="AD1835" s="2">
        <f>VLOOKUP($F1835,Experiment!$A$2:$U$90,MATCH(Results!AD$1,Experiment!$A$1:$U$1,0),FALSE)</f>
        <v>-5</v>
      </c>
      <c r="AE1835" s="2">
        <f>VLOOKUP($F1835,Experiment!$A$2:$U$90,MATCH(Results!AE$1,Experiment!$A$1:$U$1,0),FALSE)</f>
        <v>3375</v>
      </c>
      <c r="AF1835" s="2">
        <f>VLOOKUP($F1835,Experiment!$A$2:$U$90,MATCH(Results!AF$1,Experiment!$A$1:$U$1,0),FALSE)</f>
        <v>58.094750193111253</v>
      </c>
      <c r="AG1835" s="3">
        <f>VLOOKUP($F1835,Experiment!$A$2:$W$90,MATCH(Results!AG$1,Experiment!$A$1:$W$1,0),FALSE)</f>
        <v>0.82730419370997643</v>
      </c>
      <c r="AH1835" s="3">
        <f>VLOOKUP($F1835,Experiment!$A$2:$W$90,MATCH(Results!AH$1,Experiment!$A$1:$W$1,0),FALSE)</f>
        <v>0.38648875795104182</v>
      </c>
      <c r="AI1835" s="3">
        <f>VLOOKUP($F1835,Experiment!$A$2:$X$90,MATCH(Results!AI$1,Experiment!$A$1:$X$1,0),FALSE)</f>
        <v>0.61351124204895813</v>
      </c>
      <c r="AJ1835" s="2">
        <f>Table1[[#This Row],[Gain]]^Table1[[#This Row],[θ]]</f>
        <v>43.153154399808855</v>
      </c>
      <c r="AK1835" s="2">
        <f>-Table1[[#This Row],[λ]]*-Table1[[#This Row],[Loss]]^Table1[[#This Row],[θ]]</f>
        <v>70.46047048279901</v>
      </c>
      <c r="AL1835" s="2">
        <f>Table1[[#This Row],[v_n_w_g]]-Table1[[#This Row],[v_n_w_l]]</f>
        <v>-27.307316082990155</v>
      </c>
      <c r="AM1835" s="2">
        <f>IF(Table1[[#This Row],[diff_v]]&gt;=1,1,0)</f>
        <v>0</v>
      </c>
    </row>
    <row r="1836" spans="1:39" x14ac:dyDescent="0.3">
      <c r="A1836">
        <v>1</v>
      </c>
      <c r="B1836" t="s">
        <v>301</v>
      </c>
      <c r="C1836" s="22">
        <f>VLOOKUP(Table1[[#This Row],[Subject]],'Subject Profile'!$A$2:$E$8,4,FALSE)</f>
        <v>0.88613857459934653</v>
      </c>
      <c r="D1836" s="22">
        <f>VLOOKUP(Table1[[#This Row],[Subject]],'Subject Profile'!$A$2:$E$8,5,FALSE)</f>
        <v>-2.2000000000000002</v>
      </c>
      <c r="E1836" t="s">
        <v>109</v>
      </c>
      <c r="F1836" t="s">
        <v>92</v>
      </c>
      <c r="G1836" t="s">
        <v>7</v>
      </c>
      <c r="H1836">
        <f>IF(Table1[[#This Row],[decision]]="accept",1,0)</f>
        <v>1</v>
      </c>
      <c r="I1836">
        <v>30</v>
      </c>
      <c r="J1836">
        <v>300</v>
      </c>
      <c r="K1836">
        <v>1667791521</v>
      </c>
      <c r="L1836">
        <f>Table1[[#This Row],[time]]-K1835</f>
        <v>6</v>
      </c>
      <c r="M1836" t="str">
        <f>VLOOKUP($F1836,Experiment!$A$2:$U$90,MATCH(Results!M$1,Experiment!$A$1:$U$1,0)+1,FALSE)</f>
        <v>I</v>
      </c>
      <c r="N1836">
        <f>IF(Table1[[#This Row],[Impact]]="I",0,1)</f>
        <v>0</v>
      </c>
      <c r="O1836" s="2">
        <f>VLOOKUP($F1836,Experiment!$A$2:$U$90,MATCH(Results!O$1,Experiment!$A$1:$U$1,0),FALSE)</f>
        <v>-10</v>
      </c>
      <c r="P1836" s="3">
        <f>VLOOKUP($F1836,Experiment!$A$2:$U$90,MATCH(Results!P$1,Experiment!$A$1:$U$1,0),FALSE)</f>
        <v>0.5</v>
      </c>
      <c r="Q1836" s="2">
        <f>VLOOKUP($F1836,Experiment!$A$2:$U$90,MATCH(Results!Q$1,Experiment!$A$1:$U$1,0),FALSE)</f>
        <v>30</v>
      </c>
      <c r="R1836" s="3">
        <f>VLOOKUP($F1836,Experiment!$A$2:$U$90,MATCH(Results!R$1,Experiment!$A$1:$U$1,0),FALSE)</f>
        <v>0.5</v>
      </c>
      <c r="S1836" s="2">
        <f>VLOOKUP($F1836,Experiment!$A$2:$U$90,MATCH(Results!S$1,Experiment!$A$1:$U$1,0),FALSE)</f>
        <v>10</v>
      </c>
      <c r="T1836" s="2">
        <f>VLOOKUP($F1836,Experiment!$A$2:$U$90,MATCH(Results!T$1,Experiment!$A$1:$U$1,0),FALSE)</f>
        <v>400</v>
      </c>
      <c r="U1836" s="2">
        <f>VLOOKUP($F1836,Experiment!$A$2:$U$90,MATCH(Results!U$1,Experiment!$A$1:$U$1,0),FALSE)</f>
        <v>20</v>
      </c>
      <c r="V1836" s="2">
        <f>VLOOKUP($F1836,Experiment!$A$2:$U$90,MATCH(Results!V$1,Experiment!$A$1:$U$1,0),FALSE)</f>
        <v>4</v>
      </c>
      <c r="W1836" s="3">
        <f>VLOOKUP($F1836,Experiment!$A$2:$U$90,MATCH(Results!W$1,Experiment!$A$1:$U$1,0),FALSE)</f>
        <v>0.25</v>
      </c>
      <c r="X1836" s="3">
        <f>VLOOKUP($F1836,Experiment!$A$2:$U$90,MATCH(Results!X$1,Experiment!$A$1:$U$1,0),FALSE)</f>
        <v>0.75</v>
      </c>
      <c r="Y1836" s="2">
        <f>VLOOKUP($F1836,Experiment!$A$2:$U$90,MATCH(Results!Y$1,Experiment!$A$1:$U$1,0),FALSE)</f>
        <v>2</v>
      </c>
      <c r="Z1836" s="3">
        <f>VLOOKUP($F1836,Experiment!$A$2:$U$90,MATCH(Results!Z$1,Experiment!$A$1:$U$1,0),FALSE)</f>
        <v>0.5</v>
      </c>
      <c r="AA1836" s="3">
        <f>VLOOKUP($F1836,Experiment!$A$2:$U$90,MATCH(Results!AA$1,Experiment!$A$1:$U$1,0),FALSE)</f>
        <v>0.25</v>
      </c>
      <c r="AB1836" s="3">
        <f>VLOOKUP($F1836,Experiment!$A$2:$U$90,MATCH(Results!AB$1,Experiment!$A$1:$U$1,0),FALSE)</f>
        <v>0.625</v>
      </c>
      <c r="AC1836" s="3">
        <f>VLOOKUP($F1836,Experiment!$A$2:$U$90,MATCH(Results!AC$1,Experiment!$A$1:$U$1,0),FALSE)</f>
        <v>0.375</v>
      </c>
      <c r="AD1836" s="2">
        <f>VLOOKUP($F1836,Experiment!$A$2:$U$90,MATCH(Results!AD$1,Experiment!$A$1:$U$1,0),FALSE)</f>
        <v>5</v>
      </c>
      <c r="AE1836" s="2">
        <f>VLOOKUP($F1836,Experiment!$A$2:$U$90,MATCH(Results!AE$1,Experiment!$A$1:$U$1,0),FALSE)</f>
        <v>375</v>
      </c>
      <c r="AF1836" s="2">
        <f>VLOOKUP($F1836,Experiment!$A$2:$U$90,MATCH(Results!AF$1,Experiment!$A$1:$U$1,0),FALSE)</f>
        <v>19.364916731037084</v>
      </c>
      <c r="AG1836" s="3">
        <f>VLOOKUP($F1836,Experiment!$A$2:$W$90,MATCH(Results!AG$1,Experiment!$A$1:$W$1,0),FALSE)</f>
        <v>0.82730419370997643</v>
      </c>
      <c r="AH1836" s="3">
        <f>VLOOKUP($F1836,Experiment!$A$2:$W$90,MATCH(Results!AH$1,Experiment!$A$1:$W$1,0),FALSE)</f>
        <v>0.38648875795104182</v>
      </c>
      <c r="AI1836" s="3">
        <f>VLOOKUP($F1836,Experiment!$A$2:$X$90,MATCH(Results!AI$1,Experiment!$A$1:$X$1,0),FALSE)</f>
        <v>0.61351124204895813</v>
      </c>
      <c r="AJ1836" s="2">
        <f>Table1[[#This Row],[Gain]]^Table1[[#This Row],[θ]]</f>
        <v>20.367331083133973</v>
      </c>
      <c r="AK1836" s="2">
        <f>-Table1[[#This Row],[λ]]*-Table1[[#This Row],[Loss]]^Table1[[#This Row],[θ]]</f>
        <v>16.926269655599267</v>
      </c>
      <c r="AL1836" s="2">
        <f>Table1[[#This Row],[v_n_w_g]]-Table1[[#This Row],[v_n_w_l]]</f>
        <v>3.4410614275347058</v>
      </c>
      <c r="AM1836" s="2">
        <f>IF(Table1[[#This Row],[diff_v]]&gt;=1,1,0)</f>
        <v>1</v>
      </c>
    </row>
    <row r="1837" spans="1:39" x14ac:dyDescent="0.3">
      <c r="A1837">
        <v>2</v>
      </c>
      <c r="B1837" t="s">
        <v>301</v>
      </c>
      <c r="C1837" s="22">
        <f>VLOOKUP(Table1[[#This Row],[Subject]],'Subject Profile'!$A$2:$E$8,4,FALSE)</f>
        <v>0.88613857459934653</v>
      </c>
      <c r="D1837" s="22">
        <f>VLOOKUP(Table1[[#This Row],[Subject]],'Subject Profile'!$A$2:$E$8,5,FALSE)</f>
        <v>-2.2000000000000002</v>
      </c>
      <c r="E1837" t="s">
        <v>109</v>
      </c>
      <c r="F1837" t="s">
        <v>65</v>
      </c>
      <c r="G1837" t="s">
        <v>7</v>
      </c>
      <c r="H1837">
        <f>IF(Table1[[#This Row],[decision]]="accept",1,0)</f>
        <v>1</v>
      </c>
      <c r="I1837">
        <v>-10</v>
      </c>
      <c r="J1837">
        <v>290</v>
      </c>
      <c r="K1837">
        <v>1667791526</v>
      </c>
      <c r="L1837">
        <f>Table1[[#This Row],[time]]-K1836</f>
        <v>5</v>
      </c>
      <c r="M1837" t="str">
        <f>VLOOKUP($F1837,Experiment!$A$2:$U$90,MATCH(Results!M$1,Experiment!$A$1:$U$1,0)+1,FALSE)</f>
        <v>G</v>
      </c>
      <c r="N1837">
        <f>IF(Table1[[#This Row],[Impact]]="I",0,1)</f>
        <v>1</v>
      </c>
      <c r="O1837" s="2">
        <f>VLOOKUP($F1837,Experiment!$A$2:$U$90,MATCH(Results!O$1,Experiment!$A$1:$U$1,0),FALSE)</f>
        <v>-10</v>
      </c>
      <c r="P1837" s="3">
        <f>VLOOKUP($F1837,Experiment!$A$2:$U$90,MATCH(Results!P$1,Experiment!$A$1:$U$1,0),FALSE)</f>
        <v>0.5</v>
      </c>
      <c r="Q1837" s="2">
        <f>VLOOKUP($F1837,Experiment!$A$2:$U$90,MATCH(Results!Q$1,Experiment!$A$1:$U$1,0),FALSE)</f>
        <v>10</v>
      </c>
      <c r="R1837" s="3">
        <f>VLOOKUP($F1837,Experiment!$A$2:$U$90,MATCH(Results!R$1,Experiment!$A$1:$U$1,0),FALSE)</f>
        <v>0.5</v>
      </c>
      <c r="S1837" s="2">
        <f>VLOOKUP($F1837,Experiment!$A$2:$U$90,MATCH(Results!S$1,Experiment!$A$1:$U$1,0),FALSE)</f>
        <v>0</v>
      </c>
      <c r="T1837" s="2">
        <f>VLOOKUP($F1837,Experiment!$A$2:$U$90,MATCH(Results!T$1,Experiment!$A$1:$U$1,0),FALSE)</f>
        <v>100</v>
      </c>
      <c r="U1837" s="2">
        <f>VLOOKUP($F1837,Experiment!$A$2:$U$90,MATCH(Results!U$1,Experiment!$A$1:$U$1,0),FALSE)</f>
        <v>10</v>
      </c>
      <c r="V1837" s="2">
        <f>VLOOKUP($F1837,Experiment!$A$2:$U$90,MATCH(Results!V$1,Experiment!$A$1:$U$1,0),FALSE)</f>
        <v>2</v>
      </c>
      <c r="W1837" s="3">
        <f>VLOOKUP($F1837,Experiment!$A$2:$U$90,MATCH(Results!W$1,Experiment!$A$1:$U$1,0),FALSE)</f>
        <v>0.25</v>
      </c>
      <c r="X1837" s="3">
        <f>VLOOKUP($F1837,Experiment!$A$2:$U$90,MATCH(Results!X$1,Experiment!$A$1:$U$1,0),FALSE)</f>
        <v>0.75</v>
      </c>
      <c r="Y1837" s="2">
        <f>VLOOKUP($F1837,Experiment!$A$2:$U$90,MATCH(Results!Y$1,Experiment!$A$1:$U$1,0),FALSE)</f>
        <v>1</v>
      </c>
      <c r="Z1837" s="3">
        <f>VLOOKUP($F1837,Experiment!$A$2:$U$90,MATCH(Results!Z$1,Experiment!$A$1:$U$1,0),FALSE)</f>
        <v>0.25</v>
      </c>
      <c r="AA1837" s="3">
        <f>VLOOKUP($F1837,Experiment!$A$2:$U$90,MATCH(Results!AA$1,Experiment!$A$1:$U$1,0),FALSE)</f>
        <v>0.5</v>
      </c>
      <c r="AB1837" s="3">
        <f>VLOOKUP($F1837,Experiment!$A$2:$U$90,MATCH(Results!AB$1,Experiment!$A$1:$U$1,0),FALSE)</f>
        <v>0.375</v>
      </c>
      <c r="AC1837" s="3">
        <f>VLOOKUP($F1837,Experiment!$A$2:$U$90,MATCH(Results!AC$1,Experiment!$A$1:$U$1,0),FALSE)</f>
        <v>0.625</v>
      </c>
      <c r="AD1837" s="2">
        <f>VLOOKUP($F1837,Experiment!$A$2:$U$90,MATCH(Results!AD$1,Experiment!$A$1:$U$1,0),FALSE)</f>
        <v>2.5</v>
      </c>
      <c r="AE1837" s="2">
        <f>VLOOKUP($F1837,Experiment!$A$2:$U$90,MATCH(Results!AE$1,Experiment!$A$1:$U$1,0),FALSE)</f>
        <v>93.75</v>
      </c>
      <c r="AF1837" s="2">
        <f>VLOOKUP($F1837,Experiment!$A$2:$U$90,MATCH(Results!AF$1,Experiment!$A$1:$U$1,0),FALSE)</f>
        <v>9.6824583655185421</v>
      </c>
      <c r="AG1837" s="3">
        <f>VLOOKUP($F1837,Experiment!$A$2:$W$90,MATCH(Results!AG$1,Experiment!$A$1:$W$1,0),FALSE)</f>
        <v>1</v>
      </c>
      <c r="AH1837" s="3">
        <f>VLOOKUP($F1837,Experiment!$A$2:$W$90,MATCH(Results!AH$1,Experiment!$A$1:$W$1,0),FALSE)</f>
        <v>0.625</v>
      </c>
      <c r="AI1837" s="3">
        <f>VLOOKUP($F1837,Experiment!$A$2:$X$90,MATCH(Results!AI$1,Experiment!$A$1:$X$1,0),FALSE)</f>
        <v>0.375</v>
      </c>
      <c r="AJ1837" s="2">
        <f>Table1[[#This Row],[Gain]]^Table1[[#This Row],[θ]]</f>
        <v>7.693758934363303</v>
      </c>
      <c r="AK1837" s="2">
        <f>-Table1[[#This Row],[λ]]*-Table1[[#This Row],[Loss]]^Table1[[#This Row],[θ]]</f>
        <v>16.926269655599267</v>
      </c>
      <c r="AL1837" s="2">
        <f>Table1[[#This Row],[v_n_w_g]]-Table1[[#This Row],[v_n_w_l]]</f>
        <v>-9.2325107212359647</v>
      </c>
      <c r="AM1837" s="2">
        <f>IF(Table1[[#This Row],[diff_v]]&gt;=1,1,0)</f>
        <v>0</v>
      </c>
    </row>
    <row r="1838" spans="1:39" x14ac:dyDescent="0.3">
      <c r="A1838">
        <v>3</v>
      </c>
      <c r="B1838" t="s">
        <v>301</v>
      </c>
      <c r="C1838" s="22">
        <f>VLOOKUP(Table1[[#This Row],[Subject]],'Subject Profile'!$A$2:$E$8,4,FALSE)</f>
        <v>0.88613857459934653</v>
      </c>
      <c r="D1838" s="22">
        <f>VLOOKUP(Table1[[#This Row],[Subject]],'Subject Profile'!$A$2:$E$8,5,FALSE)</f>
        <v>-2.2000000000000002</v>
      </c>
      <c r="E1838" t="s">
        <v>109</v>
      </c>
      <c r="F1838" t="s">
        <v>79</v>
      </c>
      <c r="G1838" t="s">
        <v>5</v>
      </c>
      <c r="H1838">
        <f>IF(Table1[[#This Row],[decision]]="accept",1,0)</f>
        <v>0</v>
      </c>
      <c r="I1838">
        <v>0</v>
      </c>
      <c r="J1838">
        <v>290</v>
      </c>
      <c r="K1838">
        <v>1667791529</v>
      </c>
      <c r="L1838">
        <f>Table1[[#This Row],[time]]-K1837</f>
        <v>3</v>
      </c>
      <c r="M1838" t="str">
        <f>VLOOKUP($F1838,Experiment!$A$2:$U$90,MATCH(Results!M$1,Experiment!$A$1:$U$1,0)+1,FALSE)</f>
        <v>I</v>
      </c>
      <c r="N1838">
        <f>IF(Table1[[#This Row],[Impact]]="I",0,1)</f>
        <v>0</v>
      </c>
      <c r="O1838" s="2">
        <f>VLOOKUP($F1838,Experiment!$A$2:$U$90,MATCH(Results!O$1,Experiment!$A$1:$U$1,0),FALSE)</f>
        <v>-10</v>
      </c>
      <c r="P1838" s="3">
        <f>VLOOKUP($F1838,Experiment!$A$2:$U$90,MATCH(Results!P$1,Experiment!$A$1:$U$1,0),FALSE)</f>
        <v>0.5</v>
      </c>
      <c r="Q1838" s="2">
        <f>VLOOKUP($F1838,Experiment!$A$2:$U$90,MATCH(Results!Q$1,Experiment!$A$1:$U$1,0),FALSE)</f>
        <v>0</v>
      </c>
      <c r="R1838" s="3">
        <f>VLOOKUP($F1838,Experiment!$A$2:$U$90,MATCH(Results!R$1,Experiment!$A$1:$U$1,0),FALSE)</f>
        <v>0.5</v>
      </c>
      <c r="S1838" s="2">
        <f>VLOOKUP($F1838,Experiment!$A$2:$U$90,MATCH(Results!S$1,Experiment!$A$1:$U$1,0),FALSE)</f>
        <v>-5</v>
      </c>
      <c r="T1838" s="2">
        <f>VLOOKUP($F1838,Experiment!$A$2:$U$90,MATCH(Results!T$1,Experiment!$A$1:$U$1,0),FALSE)</f>
        <v>25</v>
      </c>
      <c r="U1838" s="2">
        <f>VLOOKUP($F1838,Experiment!$A$2:$U$90,MATCH(Results!U$1,Experiment!$A$1:$U$1,0),FALSE)</f>
        <v>5</v>
      </c>
      <c r="V1838" s="2">
        <f>VLOOKUP($F1838,Experiment!$A$2:$U$90,MATCH(Results!V$1,Experiment!$A$1:$U$1,0),FALSE)</f>
        <v>4</v>
      </c>
      <c r="W1838" s="3">
        <f>VLOOKUP($F1838,Experiment!$A$2:$U$90,MATCH(Results!W$1,Experiment!$A$1:$U$1,0),FALSE)</f>
        <v>0.25</v>
      </c>
      <c r="X1838" s="3">
        <f>VLOOKUP($F1838,Experiment!$A$2:$U$90,MATCH(Results!X$1,Experiment!$A$1:$U$1,0),FALSE)</f>
        <v>0.75</v>
      </c>
      <c r="Y1838" s="2">
        <f>VLOOKUP($F1838,Experiment!$A$2:$U$90,MATCH(Results!Y$1,Experiment!$A$1:$U$1,0),FALSE)</f>
        <v>2</v>
      </c>
      <c r="Z1838" s="3">
        <f>VLOOKUP($F1838,Experiment!$A$2:$U$90,MATCH(Results!Z$1,Experiment!$A$1:$U$1,0),FALSE)</f>
        <v>0.5</v>
      </c>
      <c r="AA1838" s="3">
        <f>VLOOKUP($F1838,Experiment!$A$2:$U$90,MATCH(Results!AA$1,Experiment!$A$1:$U$1,0),FALSE)</f>
        <v>0.25</v>
      </c>
      <c r="AB1838" s="3">
        <f>VLOOKUP($F1838,Experiment!$A$2:$U$90,MATCH(Results!AB$1,Experiment!$A$1:$U$1,0),FALSE)</f>
        <v>0.625</v>
      </c>
      <c r="AC1838" s="3">
        <f>VLOOKUP($F1838,Experiment!$A$2:$U$90,MATCH(Results!AC$1,Experiment!$A$1:$U$1,0),FALSE)</f>
        <v>0.375</v>
      </c>
      <c r="AD1838" s="2">
        <f>VLOOKUP($F1838,Experiment!$A$2:$U$90,MATCH(Results!AD$1,Experiment!$A$1:$U$1,0),FALSE)</f>
        <v>-6.25</v>
      </c>
      <c r="AE1838" s="2">
        <f>VLOOKUP($F1838,Experiment!$A$2:$U$90,MATCH(Results!AE$1,Experiment!$A$1:$U$1,0),FALSE)</f>
        <v>23.4375</v>
      </c>
      <c r="AF1838" s="2">
        <f>VLOOKUP($F1838,Experiment!$A$2:$U$90,MATCH(Results!AF$1,Experiment!$A$1:$U$1,0),FALSE)</f>
        <v>4.8412291827592711</v>
      </c>
      <c r="AG1838" s="3">
        <f>VLOOKUP($F1838,Experiment!$A$2:$W$90,MATCH(Results!AG$1,Experiment!$A$1:$W$1,0),FALSE)</f>
        <v>0.82730419370997643</v>
      </c>
      <c r="AH1838" s="3">
        <f>VLOOKUP($F1838,Experiment!$A$2:$W$90,MATCH(Results!AH$1,Experiment!$A$1:$W$1,0),FALSE)</f>
        <v>0.38648875795104182</v>
      </c>
      <c r="AI1838" s="3">
        <f>VLOOKUP($F1838,Experiment!$A$2:$X$90,MATCH(Results!AI$1,Experiment!$A$1:$X$1,0),FALSE)</f>
        <v>0.61351124204895813</v>
      </c>
      <c r="AJ1838" s="2">
        <f>Table1[[#This Row],[Gain]]^Table1[[#This Row],[θ]]</f>
        <v>0</v>
      </c>
      <c r="AK1838" s="2">
        <f>-Table1[[#This Row],[λ]]*-Table1[[#This Row],[Loss]]^Table1[[#This Row],[θ]]</f>
        <v>16.926269655599267</v>
      </c>
      <c r="AL1838" s="2">
        <f>Table1[[#This Row],[v_n_w_g]]-Table1[[#This Row],[v_n_w_l]]</f>
        <v>-16.926269655599267</v>
      </c>
      <c r="AM1838" s="2">
        <f>IF(Table1[[#This Row],[diff_v]]&gt;=1,1,0)</f>
        <v>0</v>
      </c>
    </row>
    <row r="1839" spans="1:39" x14ac:dyDescent="0.3">
      <c r="A1839">
        <v>4</v>
      </c>
      <c r="B1839" t="s">
        <v>301</v>
      </c>
      <c r="C1839" s="22">
        <f>VLOOKUP(Table1[[#This Row],[Subject]],'Subject Profile'!$A$2:$E$8,4,FALSE)</f>
        <v>0.88613857459934653</v>
      </c>
      <c r="D1839" s="22">
        <f>VLOOKUP(Table1[[#This Row],[Subject]],'Subject Profile'!$A$2:$E$8,5,FALSE)</f>
        <v>-2.2000000000000002</v>
      </c>
      <c r="E1839" t="s">
        <v>109</v>
      </c>
      <c r="F1839" t="s">
        <v>76</v>
      </c>
      <c r="G1839" t="s">
        <v>7</v>
      </c>
      <c r="H1839">
        <f>IF(Table1[[#This Row],[decision]]="accept",1,0)</f>
        <v>1</v>
      </c>
      <c r="I1839">
        <v>180</v>
      </c>
      <c r="J1839">
        <v>470</v>
      </c>
      <c r="K1839">
        <v>1667791532</v>
      </c>
      <c r="L1839">
        <f>Table1[[#This Row],[time]]-K1838</f>
        <v>3</v>
      </c>
      <c r="M1839" t="str">
        <f>VLOOKUP($F1839,Experiment!$A$2:$U$90,MATCH(Results!M$1,Experiment!$A$1:$U$1,0)+1,FALSE)</f>
        <v>G</v>
      </c>
      <c r="N1839">
        <f>IF(Table1[[#This Row],[Impact]]="I",0,1)</f>
        <v>1</v>
      </c>
      <c r="O1839" s="2">
        <f>VLOOKUP($F1839,Experiment!$A$2:$U$90,MATCH(Results!O$1,Experiment!$A$1:$U$1,0),FALSE)</f>
        <v>-90</v>
      </c>
      <c r="P1839" s="3">
        <f>VLOOKUP($F1839,Experiment!$A$2:$U$90,MATCH(Results!P$1,Experiment!$A$1:$U$1,0),FALSE)</f>
        <v>0.5</v>
      </c>
      <c r="Q1839" s="2">
        <f>VLOOKUP($F1839,Experiment!$A$2:$U$90,MATCH(Results!Q$1,Experiment!$A$1:$U$1,0),FALSE)</f>
        <v>180</v>
      </c>
      <c r="R1839" s="3">
        <f>VLOOKUP($F1839,Experiment!$A$2:$U$90,MATCH(Results!R$1,Experiment!$A$1:$U$1,0),FALSE)</f>
        <v>0.5</v>
      </c>
      <c r="S1839" s="2">
        <f>VLOOKUP($F1839,Experiment!$A$2:$U$90,MATCH(Results!S$1,Experiment!$A$1:$U$1,0),FALSE)</f>
        <v>45</v>
      </c>
      <c r="T1839" s="2">
        <f>VLOOKUP($F1839,Experiment!$A$2:$U$90,MATCH(Results!T$1,Experiment!$A$1:$U$1,0),FALSE)</f>
        <v>18225</v>
      </c>
      <c r="U1839" s="2">
        <f>VLOOKUP($F1839,Experiment!$A$2:$U$90,MATCH(Results!U$1,Experiment!$A$1:$U$1,0),FALSE)</f>
        <v>135</v>
      </c>
      <c r="V1839" s="2">
        <f>VLOOKUP($F1839,Experiment!$A$2:$U$90,MATCH(Results!V$1,Experiment!$A$1:$U$1,0),FALSE)</f>
        <v>2</v>
      </c>
      <c r="W1839" s="3">
        <f>VLOOKUP($F1839,Experiment!$A$2:$U$90,MATCH(Results!W$1,Experiment!$A$1:$U$1,0),FALSE)</f>
        <v>0.25</v>
      </c>
      <c r="X1839" s="3">
        <f>VLOOKUP($F1839,Experiment!$A$2:$U$90,MATCH(Results!X$1,Experiment!$A$1:$U$1,0),FALSE)</f>
        <v>0.75</v>
      </c>
      <c r="Y1839" s="2">
        <f>VLOOKUP($F1839,Experiment!$A$2:$U$90,MATCH(Results!Y$1,Experiment!$A$1:$U$1,0),FALSE)</f>
        <v>2</v>
      </c>
      <c r="Z1839" s="3">
        <f>VLOOKUP($F1839,Experiment!$A$2:$U$90,MATCH(Results!Z$1,Experiment!$A$1:$U$1,0),FALSE)</f>
        <v>0.5</v>
      </c>
      <c r="AA1839" s="3">
        <f>VLOOKUP($F1839,Experiment!$A$2:$U$90,MATCH(Results!AA$1,Experiment!$A$1:$U$1,0),FALSE)</f>
        <v>0.25</v>
      </c>
      <c r="AB1839" s="3">
        <f>VLOOKUP($F1839,Experiment!$A$2:$U$90,MATCH(Results!AB$1,Experiment!$A$1:$U$1,0),FALSE)</f>
        <v>0.625</v>
      </c>
      <c r="AC1839" s="3">
        <f>VLOOKUP($F1839,Experiment!$A$2:$U$90,MATCH(Results!AC$1,Experiment!$A$1:$U$1,0),FALSE)</f>
        <v>0.375</v>
      </c>
      <c r="AD1839" s="2">
        <f>VLOOKUP($F1839,Experiment!$A$2:$U$90,MATCH(Results!AD$1,Experiment!$A$1:$U$1,0),FALSE)</f>
        <v>11.25</v>
      </c>
      <c r="AE1839" s="2">
        <f>VLOOKUP($F1839,Experiment!$A$2:$U$90,MATCH(Results!AE$1,Experiment!$A$1:$U$1,0),FALSE)</f>
        <v>17085.9375</v>
      </c>
      <c r="AF1839" s="2">
        <f>VLOOKUP($F1839,Experiment!$A$2:$U$90,MATCH(Results!AF$1,Experiment!$A$1:$U$1,0),FALSE)</f>
        <v>130.71318793450033</v>
      </c>
      <c r="AG1839" s="3">
        <f>VLOOKUP($F1839,Experiment!$A$2:$W$90,MATCH(Results!AG$1,Experiment!$A$1:$W$1,0),FALSE)</f>
        <v>0.82730419370997643</v>
      </c>
      <c r="AH1839" s="3">
        <f>VLOOKUP($F1839,Experiment!$A$2:$W$90,MATCH(Results!AH$1,Experiment!$A$1:$W$1,0),FALSE)</f>
        <v>0.38648875795104182</v>
      </c>
      <c r="AI1839" s="3">
        <f>VLOOKUP($F1839,Experiment!$A$2:$X$90,MATCH(Results!AI$1,Experiment!$A$1:$X$1,0),FALSE)</f>
        <v>0.61351124204895813</v>
      </c>
      <c r="AJ1839" s="2">
        <f>Table1[[#This Row],[Gain]]^Table1[[#This Row],[θ]]</f>
        <v>99.651528158912399</v>
      </c>
      <c r="AK1839" s="2">
        <f>-Table1[[#This Row],[λ]]*-Table1[[#This Row],[Loss]]^Table1[[#This Row],[θ]]</f>
        <v>118.6184794423265</v>
      </c>
      <c r="AL1839" s="2">
        <f>Table1[[#This Row],[v_n_w_g]]-Table1[[#This Row],[v_n_w_l]]</f>
        <v>-18.966951283414105</v>
      </c>
      <c r="AM1839" s="2">
        <f>IF(Table1[[#This Row],[diff_v]]&gt;=1,1,0)</f>
        <v>0</v>
      </c>
    </row>
    <row r="1840" spans="1:39" x14ac:dyDescent="0.3">
      <c r="A1840">
        <v>5</v>
      </c>
      <c r="B1840" t="s">
        <v>301</v>
      </c>
      <c r="C1840" s="22">
        <f>VLOOKUP(Table1[[#This Row],[Subject]],'Subject Profile'!$A$2:$E$8,4,FALSE)</f>
        <v>0.88613857459934653</v>
      </c>
      <c r="D1840" s="22">
        <f>VLOOKUP(Table1[[#This Row],[Subject]],'Subject Profile'!$A$2:$E$8,5,FALSE)</f>
        <v>-2.2000000000000002</v>
      </c>
      <c r="E1840" t="s">
        <v>109</v>
      </c>
      <c r="F1840" t="s">
        <v>55</v>
      </c>
      <c r="G1840" t="s">
        <v>56</v>
      </c>
      <c r="H1840">
        <f>IF(Table1[[#This Row],[decision]]="accept",1,0)</f>
        <v>0</v>
      </c>
      <c r="I1840">
        <v>0</v>
      </c>
      <c r="J1840">
        <v>470</v>
      </c>
      <c r="K1840">
        <v>1667791538</v>
      </c>
      <c r="L1840">
        <f>Table1[[#This Row],[time]]-K1839</f>
        <v>6</v>
      </c>
      <c r="M1840" t="str">
        <f>VLOOKUP($F1840,Experiment!$A$2:$U$90,MATCH(Results!M$1,Experiment!$A$1:$U$1,0)+1,FALSE)</f>
        <v>R</v>
      </c>
      <c r="N1840">
        <f>IF(Table1[[#This Row],[Impact]]="I",0,1)</f>
        <v>1</v>
      </c>
      <c r="O1840" s="2">
        <f>VLOOKUP($F1840,Experiment!$A$2:$U$90,MATCH(Results!O$1,Experiment!$A$1:$U$1,0),FALSE)</f>
        <v>0</v>
      </c>
      <c r="P1840" s="3">
        <f>VLOOKUP($F1840,Experiment!$A$2:$U$90,MATCH(Results!P$1,Experiment!$A$1:$U$1,0),FALSE)</f>
        <v>0</v>
      </c>
      <c r="Q1840" s="2">
        <f>VLOOKUP($F1840,Experiment!$A$2:$U$90,MATCH(Results!Q$1,Experiment!$A$1:$U$1,0),FALSE)</f>
        <v>0</v>
      </c>
      <c r="R1840" s="3">
        <f>VLOOKUP($F1840,Experiment!$A$2:$U$90,MATCH(Results!R$1,Experiment!$A$1:$U$1,0),FALSE)</f>
        <v>0</v>
      </c>
      <c r="S1840" s="2">
        <f>VLOOKUP($F1840,Experiment!$A$2:$U$90,MATCH(Results!S$1,Experiment!$A$1:$U$1,0),FALSE)</f>
        <v>0</v>
      </c>
      <c r="T1840" s="2">
        <f>VLOOKUP($F1840,Experiment!$A$2:$U$90,MATCH(Results!T$1,Experiment!$A$1:$U$1,0),FALSE)</f>
        <v>0</v>
      </c>
      <c r="U1840" s="2">
        <f>VLOOKUP($F1840,Experiment!$A$2:$U$90,MATCH(Results!U$1,Experiment!$A$1:$U$1,0),FALSE)</f>
        <v>0</v>
      </c>
      <c r="V1840" s="2">
        <f>VLOOKUP($F1840,Experiment!$A$2:$U$90,MATCH(Results!V$1,Experiment!$A$1:$U$1,0),FALSE)</f>
        <v>0</v>
      </c>
      <c r="W1840" s="3">
        <f>VLOOKUP($F1840,Experiment!$A$2:$U$90,MATCH(Results!W$1,Experiment!$A$1:$U$1,0),FALSE)</f>
        <v>0</v>
      </c>
      <c r="X1840" s="3">
        <f>VLOOKUP($F1840,Experiment!$A$2:$U$90,MATCH(Results!X$1,Experiment!$A$1:$U$1,0),FALSE)</f>
        <v>0</v>
      </c>
      <c r="Y1840" s="2">
        <f>VLOOKUP($F1840,Experiment!$A$2:$U$90,MATCH(Results!Y$1,Experiment!$A$1:$U$1,0),FALSE)</f>
        <v>0</v>
      </c>
      <c r="Z1840" s="3">
        <f>VLOOKUP($F1840,Experiment!$A$2:$U$90,MATCH(Results!Z$1,Experiment!$A$1:$U$1,0),FALSE)</f>
        <v>0</v>
      </c>
      <c r="AA1840" s="3">
        <f>VLOOKUP($F1840,Experiment!$A$2:$U$90,MATCH(Results!AA$1,Experiment!$A$1:$U$1,0),FALSE)</f>
        <v>0</v>
      </c>
      <c r="AB1840" s="3">
        <f>VLOOKUP($F1840,Experiment!$A$2:$U$90,MATCH(Results!AB$1,Experiment!$A$1:$U$1,0),FALSE)</f>
        <v>0</v>
      </c>
      <c r="AC1840" s="3">
        <f>VLOOKUP($F1840,Experiment!$A$2:$U$90,MATCH(Results!AC$1,Experiment!$A$1:$U$1,0),FALSE)</f>
        <v>0</v>
      </c>
      <c r="AD1840" s="2">
        <f>VLOOKUP($F1840,Experiment!$A$2:$U$90,MATCH(Results!AD$1,Experiment!$A$1:$U$1,0),FALSE)</f>
        <v>0</v>
      </c>
      <c r="AE1840" s="2">
        <f>VLOOKUP($F1840,Experiment!$A$2:$U$90,MATCH(Results!AE$1,Experiment!$A$1:$U$1,0),FALSE)</f>
        <v>0</v>
      </c>
      <c r="AF1840" s="2">
        <f>VLOOKUP($F1840,Experiment!$A$2:$U$90,MATCH(Results!AF$1,Experiment!$A$1:$U$1,0),FALSE)</f>
        <v>0</v>
      </c>
      <c r="AG1840" s="3">
        <f>VLOOKUP($F1840,Experiment!$A$2:$W$90,MATCH(Results!AG$1,Experiment!$A$1:$W$1,0),FALSE)</f>
        <v>0</v>
      </c>
      <c r="AH1840" s="3">
        <f>VLOOKUP($F1840,Experiment!$A$2:$W$90,MATCH(Results!AH$1,Experiment!$A$1:$W$1,0),FALSE)</f>
        <v>0</v>
      </c>
      <c r="AI1840" s="3">
        <f>VLOOKUP($F1840,Experiment!$A$2:$X$90,MATCH(Results!AI$1,Experiment!$A$1:$X$1,0),FALSE)</f>
        <v>0</v>
      </c>
      <c r="AJ1840" s="2">
        <f>Table1[[#This Row],[Gain]]^Table1[[#This Row],[θ]]</f>
        <v>0</v>
      </c>
      <c r="AK1840" s="2">
        <f>-Table1[[#This Row],[λ]]*-Table1[[#This Row],[Loss]]^Table1[[#This Row],[θ]]</f>
        <v>0</v>
      </c>
      <c r="AL1840" s="2">
        <f>Table1[[#This Row],[v_n_w_g]]-Table1[[#This Row],[v_n_w_l]]</f>
        <v>0</v>
      </c>
      <c r="AM1840" s="2">
        <f>IF(Table1[[#This Row],[diff_v]]&gt;=1,1,0)</f>
        <v>0</v>
      </c>
    </row>
    <row r="1841" spans="1:39" x14ac:dyDescent="0.3">
      <c r="A1841">
        <v>6</v>
      </c>
      <c r="B1841" t="s">
        <v>301</v>
      </c>
      <c r="C1841" s="22">
        <f>VLOOKUP(Table1[[#This Row],[Subject]],'Subject Profile'!$A$2:$E$8,4,FALSE)</f>
        <v>0.88613857459934653</v>
      </c>
      <c r="D1841" s="22">
        <f>VLOOKUP(Table1[[#This Row],[Subject]],'Subject Profile'!$A$2:$E$8,5,FALSE)</f>
        <v>-2.2000000000000002</v>
      </c>
      <c r="E1841" t="s">
        <v>109</v>
      </c>
      <c r="F1841" t="s">
        <v>53</v>
      </c>
      <c r="G1841" t="s">
        <v>5</v>
      </c>
      <c r="H1841">
        <f>IF(Table1[[#This Row],[decision]]="accept",1,0)</f>
        <v>0</v>
      </c>
      <c r="I1841">
        <v>0</v>
      </c>
      <c r="J1841">
        <v>470</v>
      </c>
      <c r="K1841">
        <v>1667791542</v>
      </c>
      <c r="L1841">
        <f>Table1[[#This Row],[time]]-K1840</f>
        <v>4</v>
      </c>
      <c r="M1841" t="str">
        <f>VLOOKUP($F1841,Experiment!$A$2:$U$90,MATCH(Results!M$1,Experiment!$A$1:$U$1,0)+1,FALSE)</f>
        <v>G</v>
      </c>
      <c r="N1841">
        <f>IF(Table1[[#This Row],[Impact]]="I",0,1)</f>
        <v>1</v>
      </c>
      <c r="O1841" s="2">
        <f>VLOOKUP($F1841,Experiment!$A$2:$U$90,MATCH(Results!O$1,Experiment!$A$1:$U$1,0),FALSE)</f>
        <v>-10</v>
      </c>
      <c r="P1841" s="3">
        <f>VLOOKUP($F1841,Experiment!$A$2:$U$90,MATCH(Results!P$1,Experiment!$A$1:$U$1,0),FALSE)</f>
        <v>0.5</v>
      </c>
      <c r="Q1841" s="2">
        <f>VLOOKUP($F1841,Experiment!$A$2:$U$90,MATCH(Results!Q$1,Experiment!$A$1:$U$1,0),FALSE)</f>
        <v>0</v>
      </c>
      <c r="R1841" s="3">
        <f>VLOOKUP($F1841,Experiment!$A$2:$U$90,MATCH(Results!R$1,Experiment!$A$1:$U$1,0),FALSE)</f>
        <v>0.5</v>
      </c>
      <c r="S1841" s="2">
        <f>VLOOKUP($F1841,Experiment!$A$2:$U$90,MATCH(Results!S$1,Experiment!$A$1:$U$1,0),FALSE)</f>
        <v>-5</v>
      </c>
      <c r="T1841" s="2">
        <f>VLOOKUP($F1841,Experiment!$A$2:$U$90,MATCH(Results!T$1,Experiment!$A$1:$U$1,0),FALSE)</f>
        <v>25</v>
      </c>
      <c r="U1841" s="2">
        <f>VLOOKUP($F1841,Experiment!$A$2:$U$90,MATCH(Results!U$1,Experiment!$A$1:$U$1,0),FALSE)</f>
        <v>5</v>
      </c>
      <c r="V1841" s="2">
        <f>VLOOKUP($F1841,Experiment!$A$2:$U$90,MATCH(Results!V$1,Experiment!$A$1:$U$1,0),FALSE)</f>
        <v>4</v>
      </c>
      <c r="W1841" s="3">
        <f>VLOOKUP($F1841,Experiment!$A$2:$U$90,MATCH(Results!W$1,Experiment!$A$1:$U$1,0),FALSE)</f>
        <v>0.25</v>
      </c>
      <c r="X1841" s="3">
        <f>VLOOKUP($F1841,Experiment!$A$2:$U$90,MATCH(Results!X$1,Experiment!$A$1:$U$1,0),FALSE)</f>
        <v>0.75</v>
      </c>
      <c r="Y1841" s="2">
        <f>VLOOKUP($F1841,Experiment!$A$2:$U$90,MATCH(Results!Y$1,Experiment!$A$1:$U$1,0),FALSE)</f>
        <v>2</v>
      </c>
      <c r="Z1841" s="3">
        <f>VLOOKUP($F1841,Experiment!$A$2:$U$90,MATCH(Results!Z$1,Experiment!$A$1:$U$1,0),FALSE)</f>
        <v>0.5</v>
      </c>
      <c r="AA1841" s="3">
        <f>VLOOKUP($F1841,Experiment!$A$2:$U$90,MATCH(Results!AA$1,Experiment!$A$1:$U$1,0),FALSE)</f>
        <v>0.25</v>
      </c>
      <c r="AB1841" s="3">
        <f>VLOOKUP($F1841,Experiment!$A$2:$U$90,MATCH(Results!AB$1,Experiment!$A$1:$U$1,0),FALSE)</f>
        <v>0.625</v>
      </c>
      <c r="AC1841" s="3">
        <f>VLOOKUP($F1841,Experiment!$A$2:$U$90,MATCH(Results!AC$1,Experiment!$A$1:$U$1,0),FALSE)</f>
        <v>0.375</v>
      </c>
      <c r="AD1841" s="2">
        <f>VLOOKUP($F1841,Experiment!$A$2:$U$90,MATCH(Results!AD$1,Experiment!$A$1:$U$1,0),FALSE)</f>
        <v>-6.25</v>
      </c>
      <c r="AE1841" s="2">
        <f>VLOOKUP($F1841,Experiment!$A$2:$U$90,MATCH(Results!AE$1,Experiment!$A$1:$U$1,0),FALSE)</f>
        <v>23.4375</v>
      </c>
      <c r="AF1841" s="2">
        <f>VLOOKUP($F1841,Experiment!$A$2:$U$90,MATCH(Results!AF$1,Experiment!$A$1:$U$1,0),FALSE)</f>
        <v>4.8412291827592711</v>
      </c>
      <c r="AG1841" s="3">
        <f>VLOOKUP($F1841,Experiment!$A$2:$W$90,MATCH(Results!AG$1,Experiment!$A$1:$W$1,0),FALSE)</f>
        <v>0.82730419370997643</v>
      </c>
      <c r="AH1841" s="3">
        <f>VLOOKUP($F1841,Experiment!$A$2:$W$90,MATCH(Results!AH$1,Experiment!$A$1:$W$1,0),FALSE)</f>
        <v>0.38648875795104182</v>
      </c>
      <c r="AI1841" s="3">
        <f>VLOOKUP($F1841,Experiment!$A$2:$X$90,MATCH(Results!AI$1,Experiment!$A$1:$X$1,0),FALSE)</f>
        <v>0.61351124204895813</v>
      </c>
      <c r="AJ1841" s="2">
        <f>Table1[[#This Row],[Gain]]^Table1[[#This Row],[θ]]</f>
        <v>0</v>
      </c>
      <c r="AK1841" s="2">
        <f>-Table1[[#This Row],[λ]]*-Table1[[#This Row],[Loss]]^Table1[[#This Row],[θ]]</f>
        <v>16.926269655599267</v>
      </c>
      <c r="AL1841" s="2">
        <f>Table1[[#This Row],[v_n_w_g]]-Table1[[#This Row],[v_n_w_l]]</f>
        <v>-16.926269655599267</v>
      </c>
      <c r="AM1841" s="2">
        <f>IF(Table1[[#This Row],[diff_v]]&gt;=1,1,0)</f>
        <v>0</v>
      </c>
    </row>
    <row r="1842" spans="1:39" x14ac:dyDescent="0.3">
      <c r="A1842">
        <v>7</v>
      </c>
      <c r="B1842" t="s">
        <v>301</v>
      </c>
      <c r="C1842" s="22">
        <f>VLOOKUP(Table1[[#This Row],[Subject]],'Subject Profile'!$A$2:$E$8,4,FALSE)</f>
        <v>0.88613857459934653</v>
      </c>
      <c r="D1842" s="22">
        <f>VLOOKUP(Table1[[#This Row],[Subject]],'Subject Profile'!$A$2:$E$8,5,FALSE)</f>
        <v>-2.2000000000000002</v>
      </c>
      <c r="E1842" t="s">
        <v>109</v>
      </c>
      <c r="F1842" t="s">
        <v>83</v>
      </c>
      <c r="G1842" t="s">
        <v>5</v>
      </c>
      <c r="H1842">
        <f>IF(Table1[[#This Row],[decision]]="accept",1,0)</f>
        <v>0</v>
      </c>
      <c r="I1842">
        <v>0</v>
      </c>
      <c r="J1842">
        <v>470</v>
      </c>
      <c r="K1842">
        <v>1667791546</v>
      </c>
      <c r="L1842">
        <f>Table1[[#This Row],[time]]-K1841</f>
        <v>4</v>
      </c>
      <c r="M1842" t="str">
        <f>VLOOKUP($F1842,Experiment!$A$2:$U$90,MATCH(Results!M$1,Experiment!$A$1:$U$1,0)+1,FALSE)</f>
        <v>I</v>
      </c>
      <c r="N1842">
        <f>IF(Table1[[#This Row],[Impact]]="I",0,1)</f>
        <v>0</v>
      </c>
      <c r="O1842" s="2">
        <f>VLOOKUP($F1842,Experiment!$A$2:$U$90,MATCH(Results!O$1,Experiment!$A$1:$U$1,0),FALSE)</f>
        <v>-50</v>
      </c>
      <c r="P1842" s="3">
        <f>VLOOKUP($F1842,Experiment!$A$2:$U$90,MATCH(Results!P$1,Experiment!$A$1:$U$1,0),FALSE)</f>
        <v>0.5</v>
      </c>
      <c r="Q1842" s="2">
        <f>VLOOKUP($F1842,Experiment!$A$2:$U$90,MATCH(Results!Q$1,Experiment!$A$1:$U$1,0),FALSE)</f>
        <v>40</v>
      </c>
      <c r="R1842" s="3">
        <f>VLOOKUP($F1842,Experiment!$A$2:$U$90,MATCH(Results!R$1,Experiment!$A$1:$U$1,0),FALSE)</f>
        <v>0.5</v>
      </c>
      <c r="S1842" s="2">
        <f>VLOOKUP($F1842,Experiment!$A$2:$U$90,MATCH(Results!S$1,Experiment!$A$1:$U$1,0),FALSE)</f>
        <v>-5</v>
      </c>
      <c r="T1842" s="2">
        <f>VLOOKUP($F1842,Experiment!$A$2:$U$90,MATCH(Results!T$1,Experiment!$A$1:$U$1,0),FALSE)</f>
        <v>2025</v>
      </c>
      <c r="U1842" s="2">
        <f>VLOOKUP($F1842,Experiment!$A$2:$U$90,MATCH(Results!U$1,Experiment!$A$1:$U$1,0),FALSE)</f>
        <v>45</v>
      </c>
      <c r="V1842" s="2">
        <f>VLOOKUP($F1842,Experiment!$A$2:$U$90,MATCH(Results!V$1,Experiment!$A$1:$U$1,0),FALSE)</f>
        <v>2</v>
      </c>
      <c r="W1842" s="3">
        <f>VLOOKUP($F1842,Experiment!$A$2:$U$90,MATCH(Results!W$1,Experiment!$A$1:$U$1,0),FALSE)</f>
        <v>0.25</v>
      </c>
      <c r="X1842" s="3">
        <f>VLOOKUP($F1842,Experiment!$A$2:$U$90,MATCH(Results!X$1,Experiment!$A$1:$U$1,0),FALSE)</f>
        <v>0.75</v>
      </c>
      <c r="Y1842" s="2">
        <f>VLOOKUP($F1842,Experiment!$A$2:$U$90,MATCH(Results!Y$1,Experiment!$A$1:$U$1,0),FALSE)</f>
        <v>2</v>
      </c>
      <c r="Z1842" s="3">
        <f>VLOOKUP($F1842,Experiment!$A$2:$U$90,MATCH(Results!Z$1,Experiment!$A$1:$U$1,0),FALSE)</f>
        <v>0.5</v>
      </c>
      <c r="AA1842" s="3">
        <f>VLOOKUP($F1842,Experiment!$A$2:$U$90,MATCH(Results!AA$1,Experiment!$A$1:$U$1,0),FALSE)</f>
        <v>0.25</v>
      </c>
      <c r="AB1842" s="3">
        <f>VLOOKUP($F1842,Experiment!$A$2:$U$90,MATCH(Results!AB$1,Experiment!$A$1:$U$1,0),FALSE)</f>
        <v>0.625</v>
      </c>
      <c r="AC1842" s="3">
        <f>VLOOKUP($F1842,Experiment!$A$2:$U$90,MATCH(Results!AC$1,Experiment!$A$1:$U$1,0),FALSE)</f>
        <v>0.375</v>
      </c>
      <c r="AD1842" s="2">
        <f>VLOOKUP($F1842,Experiment!$A$2:$U$90,MATCH(Results!AD$1,Experiment!$A$1:$U$1,0),FALSE)</f>
        <v>-16.25</v>
      </c>
      <c r="AE1842" s="2">
        <f>VLOOKUP($F1842,Experiment!$A$2:$U$90,MATCH(Results!AE$1,Experiment!$A$1:$U$1,0),FALSE)</f>
        <v>1898.4375</v>
      </c>
      <c r="AF1842" s="2">
        <f>VLOOKUP($F1842,Experiment!$A$2:$U$90,MATCH(Results!AF$1,Experiment!$A$1:$U$1,0),FALSE)</f>
        <v>43.571062644833439</v>
      </c>
      <c r="AG1842" s="3">
        <f>VLOOKUP($F1842,Experiment!$A$2:$W$90,MATCH(Results!AG$1,Experiment!$A$1:$W$1,0),FALSE)</f>
        <v>0.82730419370997643</v>
      </c>
      <c r="AH1842" s="3">
        <f>VLOOKUP($F1842,Experiment!$A$2:$W$90,MATCH(Results!AH$1,Experiment!$A$1:$W$1,0),FALSE)</f>
        <v>0.38648875795104182</v>
      </c>
      <c r="AI1842" s="3">
        <f>VLOOKUP($F1842,Experiment!$A$2:$X$90,MATCH(Results!AI$1,Experiment!$A$1:$X$1,0),FALSE)</f>
        <v>0.61351124204895813</v>
      </c>
      <c r="AJ1842" s="2">
        <f>Table1[[#This Row],[Gain]]^Table1[[#This Row],[θ]]</f>
        <v>26.281318966403699</v>
      </c>
      <c r="AK1842" s="2">
        <f>-Table1[[#This Row],[λ]]*-Table1[[#This Row],[Loss]]^Table1[[#This Row],[θ]]</f>
        <v>70.46047048279901</v>
      </c>
      <c r="AL1842" s="2">
        <f>Table1[[#This Row],[v_n_w_g]]-Table1[[#This Row],[v_n_w_l]]</f>
        <v>-44.179151516395308</v>
      </c>
      <c r="AM1842" s="2">
        <f>IF(Table1[[#This Row],[diff_v]]&gt;=1,1,0)</f>
        <v>0</v>
      </c>
    </row>
    <row r="1843" spans="1:39" x14ac:dyDescent="0.3">
      <c r="A1843">
        <v>8</v>
      </c>
      <c r="B1843" t="s">
        <v>301</v>
      </c>
      <c r="C1843" s="22">
        <f>VLOOKUP(Table1[[#This Row],[Subject]],'Subject Profile'!$A$2:$E$8,4,FALSE)</f>
        <v>0.88613857459934653</v>
      </c>
      <c r="D1843" s="22">
        <f>VLOOKUP(Table1[[#This Row],[Subject]],'Subject Profile'!$A$2:$E$8,5,FALSE)</f>
        <v>-2.2000000000000002</v>
      </c>
      <c r="E1843" t="s">
        <v>109</v>
      </c>
      <c r="F1843" t="s">
        <v>85</v>
      </c>
      <c r="G1843" t="s">
        <v>5</v>
      </c>
      <c r="H1843">
        <f>IF(Table1[[#This Row],[decision]]="accept",1,0)</f>
        <v>0</v>
      </c>
      <c r="I1843">
        <v>0</v>
      </c>
      <c r="J1843">
        <v>470</v>
      </c>
      <c r="K1843">
        <v>1667791552</v>
      </c>
      <c r="L1843">
        <f>Table1[[#This Row],[time]]-K1842</f>
        <v>6</v>
      </c>
      <c r="M1843" t="str">
        <f>VLOOKUP($F1843,Experiment!$A$2:$U$90,MATCH(Results!M$1,Experiment!$A$1:$U$1,0)+1,FALSE)</f>
        <v>I</v>
      </c>
      <c r="N1843">
        <f>IF(Table1[[#This Row],[Impact]]="I",0,1)</f>
        <v>0</v>
      </c>
      <c r="O1843" s="2">
        <f>VLOOKUP($F1843,Experiment!$A$2:$U$90,MATCH(Results!O$1,Experiment!$A$1:$U$1,0),FALSE)</f>
        <v>-90</v>
      </c>
      <c r="P1843" s="3">
        <f>VLOOKUP($F1843,Experiment!$A$2:$U$90,MATCH(Results!P$1,Experiment!$A$1:$U$1,0),FALSE)</f>
        <v>0.5</v>
      </c>
      <c r="Q1843" s="2">
        <f>VLOOKUP($F1843,Experiment!$A$2:$U$90,MATCH(Results!Q$1,Experiment!$A$1:$U$1,0),FALSE)</f>
        <v>80</v>
      </c>
      <c r="R1843" s="3">
        <f>VLOOKUP($F1843,Experiment!$A$2:$U$90,MATCH(Results!R$1,Experiment!$A$1:$U$1,0),FALSE)</f>
        <v>0.5</v>
      </c>
      <c r="S1843" s="2">
        <f>VLOOKUP($F1843,Experiment!$A$2:$U$90,MATCH(Results!S$1,Experiment!$A$1:$U$1,0),FALSE)</f>
        <v>-5</v>
      </c>
      <c r="T1843" s="2">
        <f>VLOOKUP($F1843,Experiment!$A$2:$U$90,MATCH(Results!T$1,Experiment!$A$1:$U$1,0),FALSE)</f>
        <v>7225</v>
      </c>
      <c r="U1843" s="2">
        <f>VLOOKUP($F1843,Experiment!$A$2:$U$90,MATCH(Results!U$1,Experiment!$A$1:$U$1,0),FALSE)</f>
        <v>85</v>
      </c>
      <c r="V1843" s="2">
        <f>VLOOKUP($F1843,Experiment!$A$2:$U$90,MATCH(Results!V$1,Experiment!$A$1:$U$1,0),FALSE)</f>
        <v>2</v>
      </c>
      <c r="W1843" s="3">
        <f>VLOOKUP($F1843,Experiment!$A$2:$U$90,MATCH(Results!W$1,Experiment!$A$1:$U$1,0),FALSE)</f>
        <v>0.25</v>
      </c>
      <c r="X1843" s="3">
        <f>VLOOKUP($F1843,Experiment!$A$2:$U$90,MATCH(Results!X$1,Experiment!$A$1:$U$1,0),FALSE)</f>
        <v>0.75</v>
      </c>
      <c r="Y1843" s="2">
        <f>VLOOKUP($F1843,Experiment!$A$2:$U$90,MATCH(Results!Y$1,Experiment!$A$1:$U$1,0),FALSE)</f>
        <v>2</v>
      </c>
      <c r="Z1843" s="3">
        <f>VLOOKUP($F1843,Experiment!$A$2:$U$90,MATCH(Results!Z$1,Experiment!$A$1:$U$1,0),FALSE)</f>
        <v>0.5</v>
      </c>
      <c r="AA1843" s="3">
        <f>VLOOKUP($F1843,Experiment!$A$2:$U$90,MATCH(Results!AA$1,Experiment!$A$1:$U$1,0),FALSE)</f>
        <v>0.25</v>
      </c>
      <c r="AB1843" s="3">
        <f>VLOOKUP($F1843,Experiment!$A$2:$U$90,MATCH(Results!AB$1,Experiment!$A$1:$U$1,0),FALSE)</f>
        <v>0.625</v>
      </c>
      <c r="AC1843" s="3">
        <f>VLOOKUP($F1843,Experiment!$A$2:$U$90,MATCH(Results!AC$1,Experiment!$A$1:$U$1,0),FALSE)</f>
        <v>0.375</v>
      </c>
      <c r="AD1843" s="2">
        <f>VLOOKUP($F1843,Experiment!$A$2:$U$90,MATCH(Results!AD$1,Experiment!$A$1:$U$1,0),FALSE)</f>
        <v>-26.25</v>
      </c>
      <c r="AE1843" s="2">
        <f>VLOOKUP($F1843,Experiment!$A$2:$U$90,MATCH(Results!AE$1,Experiment!$A$1:$U$1,0),FALSE)</f>
        <v>6773.4375</v>
      </c>
      <c r="AF1843" s="2">
        <f>VLOOKUP($F1843,Experiment!$A$2:$U$90,MATCH(Results!AF$1,Experiment!$A$1:$U$1,0),FALSE)</f>
        <v>82.300896106907615</v>
      </c>
      <c r="AG1843" s="3">
        <f>VLOOKUP($F1843,Experiment!$A$2:$W$90,MATCH(Results!AG$1,Experiment!$A$1:$W$1,0),FALSE)</f>
        <v>0.82730419370997643</v>
      </c>
      <c r="AH1843" s="3">
        <f>VLOOKUP($F1843,Experiment!$A$2:$W$90,MATCH(Results!AH$1,Experiment!$A$1:$W$1,0),FALSE)</f>
        <v>0.38648875795104182</v>
      </c>
      <c r="AI1843" s="3">
        <f>VLOOKUP($F1843,Experiment!$A$2:$X$90,MATCH(Results!AI$1,Experiment!$A$1:$X$1,0),FALSE)</f>
        <v>0.61351124204895813</v>
      </c>
      <c r="AJ1843" s="2">
        <f>Table1[[#This Row],[Gain]]^Table1[[#This Row],[θ]]</f>
        <v>48.573729325843161</v>
      </c>
      <c r="AK1843" s="2">
        <f>-Table1[[#This Row],[λ]]*-Table1[[#This Row],[Loss]]^Table1[[#This Row],[θ]]</f>
        <v>118.6184794423265</v>
      </c>
      <c r="AL1843" s="2">
        <f>Table1[[#This Row],[v_n_w_g]]-Table1[[#This Row],[v_n_w_l]]</f>
        <v>-70.044750116483343</v>
      </c>
      <c r="AM1843" s="2">
        <f>IF(Table1[[#This Row],[diff_v]]&gt;=1,1,0)</f>
        <v>0</v>
      </c>
    </row>
    <row r="1844" spans="1:39" x14ac:dyDescent="0.3">
      <c r="A1844">
        <v>9</v>
      </c>
      <c r="B1844" t="s">
        <v>301</v>
      </c>
      <c r="C1844" s="22">
        <f>VLOOKUP(Table1[[#This Row],[Subject]],'Subject Profile'!$A$2:$E$8,4,FALSE)</f>
        <v>0.88613857459934653</v>
      </c>
      <c r="D1844" s="22">
        <f>VLOOKUP(Table1[[#This Row],[Subject]],'Subject Profile'!$A$2:$E$8,5,FALSE)</f>
        <v>-2.2000000000000002</v>
      </c>
      <c r="E1844" t="s">
        <v>109</v>
      </c>
      <c r="F1844" t="s">
        <v>89</v>
      </c>
      <c r="G1844" t="s">
        <v>90</v>
      </c>
      <c r="H1844">
        <f>IF(Table1[[#This Row],[decision]]="accept",1,0)</f>
        <v>0</v>
      </c>
      <c r="I1844">
        <v>-120</v>
      </c>
      <c r="J1844">
        <v>350</v>
      </c>
      <c r="K1844">
        <v>1667791561</v>
      </c>
      <c r="L1844">
        <f>Table1[[#This Row],[time]]-K1843</f>
        <v>9</v>
      </c>
      <c r="M1844" t="str">
        <f>VLOOKUP($F1844,Experiment!$A$2:$U$90,MATCH(Results!M$1,Experiment!$A$1:$U$1,0)+1,FALSE)</f>
        <v>T</v>
      </c>
      <c r="N1844">
        <f>IF(Table1[[#This Row],[Impact]]="I",0,1)</f>
        <v>1</v>
      </c>
      <c r="O1844" s="2">
        <f>VLOOKUP($F1844,Experiment!$A$2:$U$90,MATCH(Results!O$1,Experiment!$A$1:$U$1,0),FALSE)</f>
        <v>0</v>
      </c>
      <c r="P1844" s="3">
        <f>VLOOKUP($F1844,Experiment!$A$2:$U$90,MATCH(Results!P$1,Experiment!$A$1:$U$1,0),FALSE)</f>
        <v>0</v>
      </c>
      <c r="Q1844" s="2">
        <f>VLOOKUP($F1844,Experiment!$A$2:$U$90,MATCH(Results!Q$1,Experiment!$A$1:$U$1,0),FALSE)</f>
        <v>0</v>
      </c>
      <c r="R1844" s="3">
        <f>VLOOKUP($F1844,Experiment!$A$2:$U$90,MATCH(Results!R$1,Experiment!$A$1:$U$1,0),FALSE)</f>
        <v>0</v>
      </c>
      <c r="S1844" s="2">
        <f>VLOOKUP($F1844,Experiment!$A$2:$U$90,MATCH(Results!S$1,Experiment!$A$1:$U$1,0),FALSE)</f>
        <v>0</v>
      </c>
      <c r="T1844" s="2">
        <f>VLOOKUP($F1844,Experiment!$A$2:$U$90,MATCH(Results!T$1,Experiment!$A$1:$U$1,0),FALSE)</f>
        <v>0</v>
      </c>
      <c r="U1844" s="2">
        <f>VLOOKUP($F1844,Experiment!$A$2:$U$90,MATCH(Results!U$1,Experiment!$A$1:$U$1,0),FALSE)</f>
        <v>0</v>
      </c>
      <c r="V1844" s="2">
        <f>VLOOKUP($F1844,Experiment!$A$2:$U$90,MATCH(Results!V$1,Experiment!$A$1:$U$1,0),FALSE)</f>
        <v>0</v>
      </c>
      <c r="W1844" s="3">
        <f>VLOOKUP($F1844,Experiment!$A$2:$U$90,MATCH(Results!W$1,Experiment!$A$1:$U$1,0),FALSE)</f>
        <v>0</v>
      </c>
      <c r="X1844" s="3">
        <f>VLOOKUP($F1844,Experiment!$A$2:$U$90,MATCH(Results!X$1,Experiment!$A$1:$U$1,0),FALSE)</f>
        <v>0</v>
      </c>
      <c r="Y1844" s="2">
        <f>VLOOKUP($F1844,Experiment!$A$2:$U$90,MATCH(Results!Y$1,Experiment!$A$1:$U$1,0),FALSE)</f>
        <v>0</v>
      </c>
      <c r="Z1844" s="3">
        <f>VLOOKUP($F1844,Experiment!$A$2:$U$90,MATCH(Results!Z$1,Experiment!$A$1:$U$1,0),FALSE)</f>
        <v>0</v>
      </c>
      <c r="AA1844" s="3">
        <f>VLOOKUP($F1844,Experiment!$A$2:$U$90,MATCH(Results!AA$1,Experiment!$A$1:$U$1,0),FALSE)</f>
        <v>0</v>
      </c>
      <c r="AB1844" s="3">
        <f>VLOOKUP($F1844,Experiment!$A$2:$U$90,MATCH(Results!AB$1,Experiment!$A$1:$U$1,0),FALSE)</f>
        <v>0</v>
      </c>
      <c r="AC1844" s="3">
        <f>VLOOKUP($F1844,Experiment!$A$2:$U$90,MATCH(Results!AC$1,Experiment!$A$1:$U$1,0),FALSE)</f>
        <v>0</v>
      </c>
      <c r="AD1844" s="2">
        <f>VLOOKUP($F1844,Experiment!$A$2:$U$90,MATCH(Results!AD$1,Experiment!$A$1:$U$1,0),FALSE)</f>
        <v>0</v>
      </c>
      <c r="AE1844" s="2">
        <f>VLOOKUP($F1844,Experiment!$A$2:$U$90,MATCH(Results!AE$1,Experiment!$A$1:$U$1,0),FALSE)</f>
        <v>0</v>
      </c>
      <c r="AF1844" s="2">
        <f>VLOOKUP($F1844,Experiment!$A$2:$U$90,MATCH(Results!AF$1,Experiment!$A$1:$U$1,0),FALSE)</f>
        <v>0</v>
      </c>
      <c r="AG1844" s="3">
        <f>VLOOKUP($F1844,Experiment!$A$2:$W$90,MATCH(Results!AG$1,Experiment!$A$1:$W$1,0),FALSE)</f>
        <v>0</v>
      </c>
      <c r="AH1844" s="3">
        <f>VLOOKUP($F1844,Experiment!$A$2:$W$90,MATCH(Results!AH$1,Experiment!$A$1:$W$1,0),FALSE)</f>
        <v>0</v>
      </c>
      <c r="AI1844" s="3">
        <f>VLOOKUP($F1844,Experiment!$A$2:$X$90,MATCH(Results!AI$1,Experiment!$A$1:$X$1,0),FALSE)</f>
        <v>0</v>
      </c>
      <c r="AJ1844" s="2">
        <f>Table1[[#This Row],[Gain]]^Table1[[#This Row],[θ]]</f>
        <v>0</v>
      </c>
      <c r="AK1844" s="2">
        <f>-Table1[[#This Row],[λ]]*-Table1[[#This Row],[Loss]]^Table1[[#This Row],[θ]]</f>
        <v>0</v>
      </c>
      <c r="AL1844" s="2">
        <f>Table1[[#This Row],[v_n_w_g]]-Table1[[#This Row],[v_n_w_l]]</f>
        <v>0</v>
      </c>
      <c r="AM1844" s="2">
        <f>IF(Table1[[#This Row],[diff_v]]&gt;=1,1,0)</f>
        <v>0</v>
      </c>
    </row>
    <row r="1845" spans="1:39" x14ac:dyDescent="0.3">
      <c r="A1845">
        <v>10</v>
      </c>
      <c r="B1845" t="s">
        <v>301</v>
      </c>
      <c r="C1845" s="22">
        <f>VLOOKUP(Table1[[#This Row],[Subject]],'Subject Profile'!$A$2:$E$8,4,FALSE)</f>
        <v>0.88613857459934653</v>
      </c>
      <c r="D1845" s="22">
        <f>VLOOKUP(Table1[[#This Row],[Subject]],'Subject Profile'!$A$2:$E$8,5,FALSE)</f>
        <v>-2.2000000000000002</v>
      </c>
      <c r="E1845" t="s">
        <v>109</v>
      </c>
      <c r="F1845" t="s">
        <v>98</v>
      </c>
      <c r="G1845" t="s">
        <v>5</v>
      </c>
      <c r="H1845">
        <f>IF(Table1[[#This Row],[decision]]="accept",1,0)</f>
        <v>0</v>
      </c>
      <c r="I1845">
        <v>0</v>
      </c>
      <c r="J1845">
        <v>470</v>
      </c>
      <c r="K1845">
        <v>1667791569</v>
      </c>
      <c r="L1845">
        <f>Table1[[#This Row],[time]]-K1844</f>
        <v>8</v>
      </c>
      <c r="M1845" t="str">
        <f>VLOOKUP($F1845,Experiment!$A$2:$U$90,MATCH(Results!M$1,Experiment!$A$1:$U$1,0)+1,FALSE)</f>
        <v>I</v>
      </c>
      <c r="N1845">
        <f>IF(Table1[[#This Row],[Impact]]="I",0,1)</f>
        <v>0</v>
      </c>
      <c r="O1845" s="2">
        <f>VLOOKUP($F1845,Experiment!$A$2:$U$90,MATCH(Results!O$1,Experiment!$A$1:$U$1,0),FALSE)</f>
        <v>-10</v>
      </c>
      <c r="P1845" s="3">
        <f>VLOOKUP($F1845,Experiment!$A$2:$U$90,MATCH(Results!P$1,Experiment!$A$1:$U$1,0),FALSE)</f>
        <v>0.5</v>
      </c>
      <c r="Q1845" s="2">
        <f>VLOOKUP($F1845,Experiment!$A$2:$U$90,MATCH(Results!Q$1,Experiment!$A$1:$U$1,0),FALSE)</f>
        <v>0</v>
      </c>
      <c r="R1845" s="3">
        <f>VLOOKUP($F1845,Experiment!$A$2:$U$90,MATCH(Results!R$1,Experiment!$A$1:$U$1,0),FALSE)</f>
        <v>0.5</v>
      </c>
      <c r="S1845" s="2">
        <f>VLOOKUP($F1845,Experiment!$A$2:$U$90,MATCH(Results!S$1,Experiment!$A$1:$U$1,0),FALSE)</f>
        <v>-5</v>
      </c>
      <c r="T1845" s="2">
        <f>VLOOKUP($F1845,Experiment!$A$2:$U$90,MATCH(Results!T$1,Experiment!$A$1:$U$1,0),FALSE)</f>
        <v>25</v>
      </c>
      <c r="U1845" s="2">
        <f>VLOOKUP($F1845,Experiment!$A$2:$U$90,MATCH(Results!U$1,Experiment!$A$1:$U$1,0),FALSE)</f>
        <v>5</v>
      </c>
      <c r="V1845" s="2">
        <f>VLOOKUP($F1845,Experiment!$A$2:$U$90,MATCH(Results!V$1,Experiment!$A$1:$U$1,0),FALSE)</f>
        <v>2</v>
      </c>
      <c r="W1845" s="3">
        <f>VLOOKUP($F1845,Experiment!$A$2:$U$90,MATCH(Results!W$1,Experiment!$A$1:$U$1,0),FALSE)</f>
        <v>0.25</v>
      </c>
      <c r="X1845" s="3">
        <f>VLOOKUP($F1845,Experiment!$A$2:$U$90,MATCH(Results!X$1,Experiment!$A$1:$U$1,0),FALSE)</f>
        <v>0.75</v>
      </c>
      <c r="Y1845" s="2">
        <f>VLOOKUP($F1845,Experiment!$A$2:$U$90,MATCH(Results!Y$1,Experiment!$A$1:$U$1,0),FALSE)</f>
        <v>2</v>
      </c>
      <c r="Z1845" s="3">
        <f>VLOOKUP($F1845,Experiment!$A$2:$U$90,MATCH(Results!Z$1,Experiment!$A$1:$U$1,0),FALSE)</f>
        <v>0.5</v>
      </c>
      <c r="AA1845" s="3">
        <f>VLOOKUP($F1845,Experiment!$A$2:$U$90,MATCH(Results!AA$1,Experiment!$A$1:$U$1,0),FALSE)</f>
        <v>0.25</v>
      </c>
      <c r="AB1845" s="3">
        <f>VLOOKUP($F1845,Experiment!$A$2:$U$90,MATCH(Results!AB$1,Experiment!$A$1:$U$1,0),FALSE)</f>
        <v>0.625</v>
      </c>
      <c r="AC1845" s="3">
        <f>VLOOKUP($F1845,Experiment!$A$2:$U$90,MATCH(Results!AC$1,Experiment!$A$1:$U$1,0),FALSE)</f>
        <v>0.375</v>
      </c>
      <c r="AD1845" s="2">
        <f>VLOOKUP($F1845,Experiment!$A$2:$U$90,MATCH(Results!AD$1,Experiment!$A$1:$U$1,0),FALSE)</f>
        <v>-6.25</v>
      </c>
      <c r="AE1845" s="2">
        <f>VLOOKUP($F1845,Experiment!$A$2:$U$90,MATCH(Results!AE$1,Experiment!$A$1:$U$1,0),FALSE)</f>
        <v>23.4375</v>
      </c>
      <c r="AF1845" s="2">
        <f>VLOOKUP($F1845,Experiment!$A$2:$U$90,MATCH(Results!AF$1,Experiment!$A$1:$U$1,0),FALSE)</f>
        <v>4.8412291827592711</v>
      </c>
      <c r="AG1845" s="3">
        <f>VLOOKUP($F1845,Experiment!$A$2:$W$90,MATCH(Results!AG$1,Experiment!$A$1:$W$1,0),FALSE)</f>
        <v>0.82730419370997643</v>
      </c>
      <c r="AH1845" s="3">
        <f>VLOOKUP($F1845,Experiment!$A$2:$W$90,MATCH(Results!AH$1,Experiment!$A$1:$W$1,0),FALSE)</f>
        <v>0.38648875795104182</v>
      </c>
      <c r="AI1845" s="3">
        <f>VLOOKUP($F1845,Experiment!$A$2:$X$90,MATCH(Results!AI$1,Experiment!$A$1:$X$1,0),FALSE)</f>
        <v>0.61351124204895813</v>
      </c>
      <c r="AJ1845" s="2">
        <f>Table1[[#This Row],[Gain]]^Table1[[#This Row],[θ]]</f>
        <v>0</v>
      </c>
      <c r="AK1845" s="2">
        <f>-Table1[[#This Row],[λ]]*-Table1[[#This Row],[Loss]]^Table1[[#This Row],[θ]]</f>
        <v>16.926269655599267</v>
      </c>
      <c r="AL1845" s="2">
        <f>Table1[[#This Row],[v_n_w_g]]-Table1[[#This Row],[v_n_w_l]]</f>
        <v>-16.926269655599267</v>
      </c>
      <c r="AM1845" s="2">
        <f>IF(Table1[[#This Row],[diff_v]]&gt;=1,1,0)</f>
        <v>0</v>
      </c>
    </row>
    <row r="1846" spans="1:39" x14ac:dyDescent="0.3">
      <c r="A1846">
        <v>11</v>
      </c>
      <c r="B1846" t="s">
        <v>301</v>
      </c>
      <c r="C1846" s="22">
        <f>VLOOKUP(Table1[[#This Row],[Subject]],'Subject Profile'!$A$2:$E$8,4,FALSE)</f>
        <v>0.88613857459934653</v>
      </c>
      <c r="D1846" s="22">
        <f>VLOOKUP(Table1[[#This Row],[Subject]],'Subject Profile'!$A$2:$E$8,5,FALSE)</f>
        <v>-2.2000000000000002</v>
      </c>
      <c r="E1846" t="s">
        <v>109</v>
      </c>
      <c r="F1846" t="s">
        <v>78</v>
      </c>
      <c r="G1846" t="s">
        <v>5</v>
      </c>
      <c r="H1846">
        <f>IF(Table1[[#This Row],[decision]]="accept",1,0)</f>
        <v>0</v>
      </c>
      <c r="I1846">
        <v>0</v>
      </c>
      <c r="J1846">
        <v>470</v>
      </c>
      <c r="K1846">
        <v>1667791572</v>
      </c>
      <c r="L1846">
        <f>Table1[[#This Row],[time]]-K1845</f>
        <v>3</v>
      </c>
      <c r="M1846" t="str">
        <f>VLOOKUP($F1846,Experiment!$A$2:$U$90,MATCH(Results!M$1,Experiment!$A$1:$U$1,0)+1,FALSE)</f>
        <v>G</v>
      </c>
      <c r="N1846">
        <f>IF(Table1[[#This Row],[Impact]]="I",0,1)</f>
        <v>1</v>
      </c>
      <c r="O1846" s="2">
        <f>VLOOKUP($F1846,Experiment!$A$2:$U$90,MATCH(Results!O$1,Experiment!$A$1:$U$1,0),FALSE)</f>
        <v>-90</v>
      </c>
      <c r="P1846" s="3">
        <f>VLOOKUP($F1846,Experiment!$A$2:$U$90,MATCH(Results!P$1,Experiment!$A$1:$U$1,0),FALSE)</f>
        <v>0.5</v>
      </c>
      <c r="Q1846" s="2">
        <f>VLOOKUP($F1846,Experiment!$A$2:$U$90,MATCH(Results!Q$1,Experiment!$A$1:$U$1,0),FALSE)</f>
        <v>80</v>
      </c>
      <c r="R1846" s="3">
        <f>VLOOKUP($F1846,Experiment!$A$2:$U$90,MATCH(Results!R$1,Experiment!$A$1:$U$1,0),FALSE)</f>
        <v>0.5</v>
      </c>
      <c r="S1846" s="2">
        <f>VLOOKUP($F1846,Experiment!$A$2:$U$90,MATCH(Results!S$1,Experiment!$A$1:$U$1,0),FALSE)</f>
        <v>-5</v>
      </c>
      <c r="T1846" s="2">
        <f>VLOOKUP($F1846,Experiment!$A$2:$U$90,MATCH(Results!T$1,Experiment!$A$1:$U$1,0),FALSE)</f>
        <v>7225</v>
      </c>
      <c r="U1846" s="2">
        <f>VLOOKUP($F1846,Experiment!$A$2:$U$90,MATCH(Results!U$1,Experiment!$A$1:$U$1,0),FALSE)</f>
        <v>85</v>
      </c>
      <c r="V1846" s="2">
        <f>VLOOKUP($F1846,Experiment!$A$2:$U$90,MATCH(Results!V$1,Experiment!$A$1:$U$1,0),FALSE)</f>
        <v>2</v>
      </c>
      <c r="W1846" s="3">
        <f>VLOOKUP($F1846,Experiment!$A$2:$U$90,MATCH(Results!W$1,Experiment!$A$1:$U$1,0),FALSE)</f>
        <v>0.25</v>
      </c>
      <c r="X1846" s="3">
        <f>VLOOKUP($F1846,Experiment!$A$2:$U$90,MATCH(Results!X$1,Experiment!$A$1:$U$1,0),FALSE)</f>
        <v>0.75</v>
      </c>
      <c r="Y1846" s="2">
        <f>VLOOKUP($F1846,Experiment!$A$2:$U$90,MATCH(Results!Y$1,Experiment!$A$1:$U$1,0),FALSE)</f>
        <v>2</v>
      </c>
      <c r="Z1846" s="3">
        <f>VLOOKUP($F1846,Experiment!$A$2:$U$90,MATCH(Results!Z$1,Experiment!$A$1:$U$1,0),FALSE)</f>
        <v>0.5</v>
      </c>
      <c r="AA1846" s="3">
        <f>VLOOKUP($F1846,Experiment!$A$2:$U$90,MATCH(Results!AA$1,Experiment!$A$1:$U$1,0),FALSE)</f>
        <v>0.25</v>
      </c>
      <c r="AB1846" s="3">
        <f>VLOOKUP($F1846,Experiment!$A$2:$U$90,MATCH(Results!AB$1,Experiment!$A$1:$U$1,0),FALSE)</f>
        <v>0.625</v>
      </c>
      <c r="AC1846" s="3">
        <f>VLOOKUP($F1846,Experiment!$A$2:$U$90,MATCH(Results!AC$1,Experiment!$A$1:$U$1,0),FALSE)</f>
        <v>0.375</v>
      </c>
      <c r="AD1846" s="2">
        <f>VLOOKUP($F1846,Experiment!$A$2:$U$90,MATCH(Results!AD$1,Experiment!$A$1:$U$1,0),FALSE)</f>
        <v>-26.25</v>
      </c>
      <c r="AE1846" s="2">
        <f>VLOOKUP($F1846,Experiment!$A$2:$U$90,MATCH(Results!AE$1,Experiment!$A$1:$U$1,0),FALSE)</f>
        <v>6773.4375</v>
      </c>
      <c r="AF1846" s="2">
        <f>VLOOKUP($F1846,Experiment!$A$2:$U$90,MATCH(Results!AF$1,Experiment!$A$1:$U$1,0),FALSE)</f>
        <v>82.300896106907615</v>
      </c>
      <c r="AG1846" s="3">
        <f>VLOOKUP($F1846,Experiment!$A$2:$W$90,MATCH(Results!AG$1,Experiment!$A$1:$W$1,0),FALSE)</f>
        <v>0.82730419370997643</v>
      </c>
      <c r="AH1846" s="3">
        <f>VLOOKUP($F1846,Experiment!$A$2:$W$90,MATCH(Results!AH$1,Experiment!$A$1:$W$1,0),FALSE)</f>
        <v>0.38648875795104182</v>
      </c>
      <c r="AI1846" s="3">
        <f>VLOOKUP($F1846,Experiment!$A$2:$X$90,MATCH(Results!AI$1,Experiment!$A$1:$X$1,0),FALSE)</f>
        <v>0.61351124204895813</v>
      </c>
      <c r="AJ1846" s="2">
        <f>Table1[[#This Row],[Gain]]^Table1[[#This Row],[θ]]</f>
        <v>48.573729325843161</v>
      </c>
      <c r="AK1846" s="2">
        <f>-Table1[[#This Row],[λ]]*-Table1[[#This Row],[Loss]]^Table1[[#This Row],[θ]]</f>
        <v>118.6184794423265</v>
      </c>
      <c r="AL1846" s="2">
        <f>Table1[[#This Row],[v_n_w_g]]-Table1[[#This Row],[v_n_w_l]]</f>
        <v>-70.044750116483343</v>
      </c>
      <c r="AM1846" s="2">
        <f>IF(Table1[[#This Row],[diff_v]]&gt;=1,1,0)</f>
        <v>0</v>
      </c>
    </row>
    <row r="1847" spans="1:39" x14ac:dyDescent="0.3">
      <c r="A1847">
        <v>12</v>
      </c>
      <c r="B1847" t="s">
        <v>301</v>
      </c>
      <c r="C1847" s="22">
        <f>VLOOKUP(Table1[[#This Row],[Subject]],'Subject Profile'!$A$2:$E$8,4,FALSE)</f>
        <v>0.88613857459934653</v>
      </c>
      <c r="D1847" s="22">
        <f>VLOOKUP(Table1[[#This Row],[Subject]],'Subject Profile'!$A$2:$E$8,5,FALSE)</f>
        <v>-2.2000000000000002</v>
      </c>
      <c r="E1847" t="s">
        <v>109</v>
      </c>
      <c r="F1847" t="s">
        <v>55</v>
      </c>
      <c r="G1847" t="s">
        <v>56</v>
      </c>
      <c r="H1847">
        <f>IF(Table1[[#This Row],[decision]]="accept",1,0)</f>
        <v>0</v>
      </c>
      <c r="I1847">
        <v>0</v>
      </c>
      <c r="J1847">
        <v>470</v>
      </c>
      <c r="K1847">
        <v>1667791580</v>
      </c>
      <c r="L1847">
        <f>Table1[[#This Row],[time]]-K1846</f>
        <v>8</v>
      </c>
      <c r="M1847" t="str">
        <f>VLOOKUP($F1847,Experiment!$A$2:$U$90,MATCH(Results!M$1,Experiment!$A$1:$U$1,0)+1,FALSE)</f>
        <v>R</v>
      </c>
      <c r="N1847">
        <f>IF(Table1[[#This Row],[Impact]]="I",0,1)</f>
        <v>1</v>
      </c>
      <c r="O1847" s="2">
        <f>VLOOKUP($F1847,Experiment!$A$2:$U$90,MATCH(Results!O$1,Experiment!$A$1:$U$1,0),FALSE)</f>
        <v>0</v>
      </c>
      <c r="P1847" s="3">
        <f>VLOOKUP($F1847,Experiment!$A$2:$U$90,MATCH(Results!P$1,Experiment!$A$1:$U$1,0),FALSE)</f>
        <v>0</v>
      </c>
      <c r="Q1847" s="2">
        <f>VLOOKUP($F1847,Experiment!$A$2:$U$90,MATCH(Results!Q$1,Experiment!$A$1:$U$1,0),FALSE)</f>
        <v>0</v>
      </c>
      <c r="R1847" s="3">
        <f>VLOOKUP($F1847,Experiment!$A$2:$U$90,MATCH(Results!R$1,Experiment!$A$1:$U$1,0),FALSE)</f>
        <v>0</v>
      </c>
      <c r="S1847" s="2">
        <f>VLOOKUP($F1847,Experiment!$A$2:$U$90,MATCH(Results!S$1,Experiment!$A$1:$U$1,0),FALSE)</f>
        <v>0</v>
      </c>
      <c r="T1847" s="2">
        <f>VLOOKUP($F1847,Experiment!$A$2:$U$90,MATCH(Results!T$1,Experiment!$A$1:$U$1,0),FALSE)</f>
        <v>0</v>
      </c>
      <c r="U1847" s="2">
        <f>VLOOKUP($F1847,Experiment!$A$2:$U$90,MATCH(Results!U$1,Experiment!$A$1:$U$1,0),FALSE)</f>
        <v>0</v>
      </c>
      <c r="V1847" s="2">
        <f>VLOOKUP($F1847,Experiment!$A$2:$U$90,MATCH(Results!V$1,Experiment!$A$1:$U$1,0),FALSE)</f>
        <v>0</v>
      </c>
      <c r="W1847" s="3">
        <f>VLOOKUP($F1847,Experiment!$A$2:$U$90,MATCH(Results!W$1,Experiment!$A$1:$U$1,0),FALSE)</f>
        <v>0</v>
      </c>
      <c r="X1847" s="3">
        <f>VLOOKUP($F1847,Experiment!$A$2:$U$90,MATCH(Results!X$1,Experiment!$A$1:$U$1,0),FALSE)</f>
        <v>0</v>
      </c>
      <c r="Y1847" s="2">
        <f>VLOOKUP($F1847,Experiment!$A$2:$U$90,MATCH(Results!Y$1,Experiment!$A$1:$U$1,0),FALSE)</f>
        <v>0</v>
      </c>
      <c r="Z1847" s="3">
        <f>VLOOKUP($F1847,Experiment!$A$2:$U$90,MATCH(Results!Z$1,Experiment!$A$1:$U$1,0),FALSE)</f>
        <v>0</v>
      </c>
      <c r="AA1847" s="3">
        <f>VLOOKUP($F1847,Experiment!$A$2:$U$90,MATCH(Results!AA$1,Experiment!$A$1:$U$1,0),FALSE)</f>
        <v>0</v>
      </c>
      <c r="AB1847" s="3">
        <f>VLOOKUP($F1847,Experiment!$A$2:$U$90,MATCH(Results!AB$1,Experiment!$A$1:$U$1,0),FALSE)</f>
        <v>0</v>
      </c>
      <c r="AC1847" s="3">
        <f>VLOOKUP($F1847,Experiment!$A$2:$U$90,MATCH(Results!AC$1,Experiment!$A$1:$U$1,0),FALSE)</f>
        <v>0</v>
      </c>
      <c r="AD1847" s="2">
        <f>VLOOKUP($F1847,Experiment!$A$2:$U$90,MATCH(Results!AD$1,Experiment!$A$1:$U$1,0),FALSE)</f>
        <v>0</v>
      </c>
      <c r="AE1847" s="2">
        <f>VLOOKUP($F1847,Experiment!$A$2:$U$90,MATCH(Results!AE$1,Experiment!$A$1:$U$1,0),FALSE)</f>
        <v>0</v>
      </c>
      <c r="AF1847" s="2">
        <f>VLOOKUP($F1847,Experiment!$A$2:$U$90,MATCH(Results!AF$1,Experiment!$A$1:$U$1,0),FALSE)</f>
        <v>0</v>
      </c>
      <c r="AG1847" s="3">
        <f>VLOOKUP($F1847,Experiment!$A$2:$W$90,MATCH(Results!AG$1,Experiment!$A$1:$W$1,0),FALSE)</f>
        <v>0</v>
      </c>
      <c r="AH1847" s="3">
        <f>VLOOKUP($F1847,Experiment!$A$2:$W$90,MATCH(Results!AH$1,Experiment!$A$1:$W$1,0),FALSE)</f>
        <v>0</v>
      </c>
      <c r="AI1847" s="3">
        <f>VLOOKUP($F1847,Experiment!$A$2:$X$90,MATCH(Results!AI$1,Experiment!$A$1:$X$1,0),FALSE)</f>
        <v>0</v>
      </c>
      <c r="AJ1847" s="2">
        <f>Table1[[#This Row],[Gain]]^Table1[[#This Row],[θ]]</f>
        <v>0</v>
      </c>
      <c r="AK1847" s="2">
        <f>-Table1[[#This Row],[λ]]*-Table1[[#This Row],[Loss]]^Table1[[#This Row],[θ]]</f>
        <v>0</v>
      </c>
      <c r="AL1847" s="2">
        <f>Table1[[#This Row],[v_n_w_g]]-Table1[[#This Row],[v_n_w_l]]</f>
        <v>0</v>
      </c>
      <c r="AM1847" s="2">
        <f>IF(Table1[[#This Row],[diff_v]]&gt;=1,1,0)</f>
        <v>0</v>
      </c>
    </row>
    <row r="1848" spans="1:39" x14ac:dyDescent="0.3">
      <c r="A1848">
        <v>13</v>
      </c>
      <c r="B1848" t="s">
        <v>301</v>
      </c>
      <c r="C1848" s="22">
        <f>VLOOKUP(Table1[[#This Row],[Subject]],'Subject Profile'!$A$2:$E$8,4,FALSE)</f>
        <v>0.88613857459934653</v>
      </c>
      <c r="D1848" s="22">
        <f>VLOOKUP(Table1[[#This Row],[Subject]],'Subject Profile'!$A$2:$E$8,5,FALSE)</f>
        <v>-2.2000000000000002</v>
      </c>
      <c r="E1848" t="s">
        <v>109</v>
      </c>
      <c r="F1848" t="s">
        <v>51</v>
      </c>
      <c r="G1848" t="s">
        <v>5</v>
      </c>
      <c r="H1848">
        <f>IF(Table1[[#This Row],[decision]]="accept",1,0)</f>
        <v>0</v>
      </c>
      <c r="I1848">
        <v>0</v>
      </c>
      <c r="J1848">
        <v>470</v>
      </c>
      <c r="K1848">
        <v>1667791584</v>
      </c>
      <c r="L1848">
        <f>Table1[[#This Row],[time]]-K1847</f>
        <v>4</v>
      </c>
      <c r="M1848" t="str">
        <f>VLOOKUP($F1848,Experiment!$A$2:$U$90,MATCH(Results!M$1,Experiment!$A$1:$U$1,0)+1,FALSE)</f>
        <v>I</v>
      </c>
      <c r="N1848">
        <f>IF(Table1[[#This Row],[Impact]]="I",0,1)</f>
        <v>0</v>
      </c>
      <c r="O1848" s="2">
        <f>VLOOKUP($F1848,Experiment!$A$2:$U$90,MATCH(Results!O$1,Experiment!$A$1:$U$1,0),FALSE)</f>
        <v>-90</v>
      </c>
      <c r="P1848" s="3">
        <f>VLOOKUP($F1848,Experiment!$A$2:$U$90,MATCH(Results!P$1,Experiment!$A$1:$U$1,0),FALSE)</f>
        <v>0.5</v>
      </c>
      <c r="Q1848" s="2">
        <f>VLOOKUP($F1848,Experiment!$A$2:$U$90,MATCH(Results!Q$1,Experiment!$A$1:$U$1,0),FALSE)</f>
        <v>80</v>
      </c>
      <c r="R1848" s="3">
        <f>VLOOKUP($F1848,Experiment!$A$2:$U$90,MATCH(Results!R$1,Experiment!$A$1:$U$1,0),FALSE)</f>
        <v>0.5</v>
      </c>
      <c r="S1848" s="2">
        <f>VLOOKUP($F1848,Experiment!$A$2:$U$90,MATCH(Results!S$1,Experiment!$A$1:$U$1,0),FALSE)</f>
        <v>-5</v>
      </c>
      <c r="T1848" s="2">
        <f>VLOOKUP($F1848,Experiment!$A$2:$U$90,MATCH(Results!T$1,Experiment!$A$1:$U$1,0),FALSE)</f>
        <v>7225</v>
      </c>
      <c r="U1848" s="2">
        <f>VLOOKUP($F1848,Experiment!$A$2:$U$90,MATCH(Results!U$1,Experiment!$A$1:$U$1,0),FALSE)</f>
        <v>85</v>
      </c>
      <c r="V1848" s="2">
        <f>VLOOKUP($F1848,Experiment!$A$2:$U$90,MATCH(Results!V$1,Experiment!$A$1:$U$1,0),FALSE)</f>
        <v>4</v>
      </c>
      <c r="W1848" s="3">
        <f>VLOOKUP($F1848,Experiment!$A$2:$U$90,MATCH(Results!W$1,Experiment!$A$1:$U$1,0),FALSE)</f>
        <v>0.25</v>
      </c>
      <c r="X1848" s="3">
        <f>VLOOKUP($F1848,Experiment!$A$2:$U$90,MATCH(Results!X$1,Experiment!$A$1:$U$1,0),FALSE)</f>
        <v>0.75</v>
      </c>
      <c r="Y1848" s="2">
        <f>VLOOKUP($F1848,Experiment!$A$2:$U$90,MATCH(Results!Y$1,Experiment!$A$1:$U$1,0),FALSE)</f>
        <v>1</v>
      </c>
      <c r="Z1848" s="3">
        <f>VLOOKUP($F1848,Experiment!$A$2:$U$90,MATCH(Results!Z$1,Experiment!$A$1:$U$1,0),FALSE)</f>
        <v>0.25</v>
      </c>
      <c r="AA1848" s="3">
        <f>VLOOKUP($F1848,Experiment!$A$2:$U$90,MATCH(Results!AA$1,Experiment!$A$1:$U$1,0),FALSE)</f>
        <v>0.5</v>
      </c>
      <c r="AB1848" s="3">
        <f>VLOOKUP($F1848,Experiment!$A$2:$U$90,MATCH(Results!AB$1,Experiment!$A$1:$U$1,0),FALSE)</f>
        <v>0.375</v>
      </c>
      <c r="AC1848" s="3">
        <f>VLOOKUP($F1848,Experiment!$A$2:$U$90,MATCH(Results!AC$1,Experiment!$A$1:$U$1,0),FALSE)</f>
        <v>0.625</v>
      </c>
      <c r="AD1848" s="2">
        <f>VLOOKUP($F1848,Experiment!$A$2:$U$90,MATCH(Results!AD$1,Experiment!$A$1:$U$1,0),FALSE)</f>
        <v>16.25</v>
      </c>
      <c r="AE1848" s="2">
        <f>VLOOKUP($F1848,Experiment!$A$2:$U$90,MATCH(Results!AE$1,Experiment!$A$1:$U$1,0),FALSE)</f>
        <v>6773.4375</v>
      </c>
      <c r="AF1848" s="2">
        <f>VLOOKUP($F1848,Experiment!$A$2:$U$90,MATCH(Results!AF$1,Experiment!$A$1:$U$1,0),FALSE)</f>
        <v>82.300896106907615</v>
      </c>
      <c r="AG1848" s="3">
        <f>VLOOKUP($F1848,Experiment!$A$2:$W$90,MATCH(Results!AG$1,Experiment!$A$1:$W$1,0),FALSE)</f>
        <v>1</v>
      </c>
      <c r="AH1848" s="3">
        <f>VLOOKUP($F1848,Experiment!$A$2:$W$90,MATCH(Results!AH$1,Experiment!$A$1:$W$1,0),FALSE)</f>
        <v>0.625</v>
      </c>
      <c r="AI1848" s="3">
        <f>VLOOKUP($F1848,Experiment!$A$2:$X$90,MATCH(Results!AI$1,Experiment!$A$1:$X$1,0),FALSE)</f>
        <v>0.375</v>
      </c>
      <c r="AJ1848" s="2">
        <f>Table1[[#This Row],[Gain]]^Table1[[#This Row],[θ]]</f>
        <v>48.573729325843161</v>
      </c>
      <c r="AK1848" s="2">
        <f>-Table1[[#This Row],[λ]]*-Table1[[#This Row],[Loss]]^Table1[[#This Row],[θ]]</f>
        <v>118.6184794423265</v>
      </c>
      <c r="AL1848" s="2">
        <f>Table1[[#This Row],[v_n_w_g]]-Table1[[#This Row],[v_n_w_l]]</f>
        <v>-70.044750116483343</v>
      </c>
      <c r="AM1848" s="2">
        <f>IF(Table1[[#This Row],[diff_v]]&gt;=1,1,0)</f>
        <v>0</v>
      </c>
    </row>
    <row r="1849" spans="1:39" x14ac:dyDescent="0.3">
      <c r="A1849">
        <v>14</v>
      </c>
      <c r="B1849" t="s">
        <v>301</v>
      </c>
      <c r="C1849" s="22">
        <f>VLOOKUP(Table1[[#This Row],[Subject]],'Subject Profile'!$A$2:$E$8,4,FALSE)</f>
        <v>0.88613857459934653</v>
      </c>
      <c r="D1849" s="22">
        <f>VLOOKUP(Table1[[#This Row],[Subject]],'Subject Profile'!$A$2:$E$8,5,FALSE)</f>
        <v>-2.2000000000000002</v>
      </c>
      <c r="E1849" t="s">
        <v>109</v>
      </c>
      <c r="F1849" t="s">
        <v>63</v>
      </c>
      <c r="G1849" t="s">
        <v>7</v>
      </c>
      <c r="H1849">
        <f>IF(Table1[[#This Row],[decision]]="accept",1,0)</f>
        <v>1</v>
      </c>
      <c r="I1849">
        <v>60</v>
      </c>
      <c r="J1849">
        <v>530</v>
      </c>
      <c r="K1849">
        <v>1667791588</v>
      </c>
      <c r="L1849">
        <f>Table1[[#This Row],[time]]-K1848</f>
        <v>4</v>
      </c>
      <c r="M1849" t="str">
        <f>VLOOKUP($F1849,Experiment!$A$2:$U$90,MATCH(Results!M$1,Experiment!$A$1:$U$1,0)+1,FALSE)</f>
        <v>I</v>
      </c>
      <c r="N1849">
        <f>IF(Table1[[#This Row],[Impact]]="I",0,1)</f>
        <v>0</v>
      </c>
      <c r="O1849" s="2">
        <f>VLOOKUP($F1849,Experiment!$A$2:$U$90,MATCH(Results!O$1,Experiment!$A$1:$U$1,0),FALSE)</f>
        <v>-50</v>
      </c>
      <c r="P1849" s="3">
        <f>VLOOKUP($F1849,Experiment!$A$2:$U$90,MATCH(Results!P$1,Experiment!$A$1:$U$1,0),FALSE)</f>
        <v>0.5</v>
      </c>
      <c r="Q1849" s="2">
        <f>VLOOKUP($F1849,Experiment!$A$2:$U$90,MATCH(Results!Q$1,Experiment!$A$1:$U$1,0),FALSE)</f>
        <v>60</v>
      </c>
      <c r="R1849" s="3">
        <f>VLOOKUP($F1849,Experiment!$A$2:$U$90,MATCH(Results!R$1,Experiment!$A$1:$U$1,0),FALSE)</f>
        <v>0.5</v>
      </c>
      <c r="S1849" s="2">
        <f>VLOOKUP($F1849,Experiment!$A$2:$U$90,MATCH(Results!S$1,Experiment!$A$1:$U$1,0),FALSE)</f>
        <v>5</v>
      </c>
      <c r="T1849" s="2">
        <f>VLOOKUP($F1849,Experiment!$A$2:$U$90,MATCH(Results!T$1,Experiment!$A$1:$U$1,0),FALSE)</f>
        <v>3025</v>
      </c>
      <c r="U1849" s="2">
        <f>VLOOKUP($F1849,Experiment!$A$2:$U$90,MATCH(Results!U$1,Experiment!$A$1:$U$1,0),FALSE)</f>
        <v>55</v>
      </c>
      <c r="V1849" s="2">
        <f>VLOOKUP($F1849,Experiment!$A$2:$U$90,MATCH(Results!V$1,Experiment!$A$1:$U$1,0),FALSE)</f>
        <v>4</v>
      </c>
      <c r="W1849" s="3">
        <f>VLOOKUP($F1849,Experiment!$A$2:$U$90,MATCH(Results!W$1,Experiment!$A$1:$U$1,0),FALSE)</f>
        <v>0.25</v>
      </c>
      <c r="X1849" s="3">
        <f>VLOOKUP($F1849,Experiment!$A$2:$U$90,MATCH(Results!X$1,Experiment!$A$1:$U$1,0),FALSE)</f>
        <v>0.75</v>
      </c>
      <c r="Y1849" s="2">
        <f>VLOOKUP($F1849,Experiment!$A$2:$U$90,MATCH(Results!Y$1,Experiment!$A$1:$U$1,0),FALSE)</f>
        <v>2</v>
      </c>
      <c r="Z1849" s="3">
        <f>VLOOKUP($F1849,Experiment!$A$2:$U$90,MATCH(Results!Z$1,Experiment!$A$1:$U$1,0),FALSE)</f>
        <v>0.5</v>
      </c>
      <c r="AA1849" s="3">
        <f>VLOOKUP($F1849,Experiment!$A$2:$U$90,MATCH(Results!AA$1,Experiment!$A$1:$U$1,0),FALSE)</f>
        <v>0.25</v>
      </c>
      <c r="AB1849" s="3">
        <f>VLOOKUP($F1849,Experiment!$A$2:$U$90,MATCH(Results!AB$1,Experiment!$A$1:$U$1,0),FALSE)</f>
        <v>0.625</v>
      </c>
      <c r="AC1849" s="3">
        <f>VLOOKUP($F1849,Experiment!$A$2:$U$90,MATCH(Results!AC$1,Experiment!$A$1:$U$1,0),FALSE)</f>
        <v>0.375</v>
      </c>
      <c r="AD1849" s="2">
        <f>VLOOKUP($F1849,Experiment!$A$2:$U$90,MATCH(Results!AD$1,Experiment!$A$1:$U$1,0),FALSE)</f>
        <v>-8.75</v>
      </c>
      <c r="AE1849" s="2">
        <f>VLOOKUP($F1849,Experiment!$A$2:$U$90,MATCH(Results!AE$1,Experiment!$A$1:$U$1,0),FALSE)</f>
        <v>2835.9375</v>
      </c>
      <c r="AF1849" s="2">
        <f>VLOOKUP($F1849,Experiment!$A$2:$U$90,MATCH(Results!AF$1,Experiment!$A$1:$U$1,0),FALSE)</f>
        <v>53.253521010351982</v>
      </c>
      <c r="AG1849" s="3">
        <f>VLOOKUP($F1849,Experiment!$A$2:$W$90,MATCH(Results!AG$1,Experiment!$A$1:$W$1,0),FALSE)</f>
        <v>0.82730419370997643</v>
      </c>
      <c r="AH1849" s="3">
        <f>VLOOKUP($F1849,Experiment!$A$2:$W$90,MATCH(Results!AH$1,Experiment!$A$1:$W$1,0),FALSE)</f>
        <v>0.38648875795104182</v>
      </c>
      <c r="AI1849" s="3">
        <f>VLOOKUP($F1849,Experiment!$A$2:$X$90,MATCH(Results!AI$1,Experiment!$A$1:$X$1,0),FALSE)</f>
        <v>0.61351124204895813</v>
      </c>
      <c r="AJ1849" s="2">
        <f>Table1[[#This Row],[Gain]]^Table1[[#This Row],[θ]]</f>
        <v>37.643362891590748</v>
      </c>
      <c r="AK1849" s="2">
        <f>-Table1[[#This Row],[λ]]*-Table1[[#This Row],[Loss]]^Table1[[#This Row],[θ]]</f>
        <v>70.46047048279901</v>
      </c>
      <c r="AL1849" s="2">
        <f>Table1[[#This Row],[v_n_w_g]]-Table1[[#This Row],[v_n_w_l]]</f>
        <v>-32.817107591208263</v>
      </c>
      <c r="AM1849" s="2">
        <f>IF(Table1[[#This Row],[diff_v]]&gt;=1,1,0)</f>
        <v>0</v>
      </c>
    </row>
    <row r="1850" spans="1:39" x14ac:dyDescent="0.3">
      <c r="A1850">
        <v>15</v>
      </c>
      <c r="B1850" t="s">
        <v>301</v>
      </c>
      <c r="C1850" s="22">
        <f>VLOOKUP(Table1[[#This Row],[Subject]],'Subject Profile'!$A$2:$E$8,4,FALSE)</f>
        <v>0.88613857459934653</v>
      </c>
      <c r="D1850" s="22">
        <f>VLOOKUP(Table1[[#This Row],[Subject]],'Subject Profile'!$A$2:$E$8,5,FALSE)</f>
        <v>-2.2000000000000002</v>
      </c>
      <c r="E1850" t="s">
        <v>109</v>
      </c>
      <c r="F1850" t="s">
        <v>99</v>
      </c>
      <c r="G1850" t="s">
        <v>7</v>
      </c>
      <c r="H1850">
        <f>IF(Table1[[#This Row],[decision]]="accept",1,0)</f>
        <v>1</v>
      </c>
      <c r="I1850">
        <v>10</v>
      </c>
      <c r="J1850">
        <v>540</v>
      </c>
      <c r="K1850">
        <v>1667791593</v>
      </c>
      <c r="L1850">
        <f>Table1[[#This Row],[time]]-K1849</f>
        <v>5</v>
      </c>
      <c r="M1850" t="str">
        <f>VLOOKUP($F1850,Experiment!$A$2:$U$90,MATCH(Results!M$1,Experiment!$A$1:$U$1,0)+1,FALSE)</f>
        <v>G</v>
      </c>
      <c r="N1850">
        <f>IF(Table1[[#This Row],[Impact]]="I",0,1)</f>
        <v>1</v>
      </c>
      <c r="O1850" s="2">
        <f>VLOOKUP($F1850,Experiment!$A$2:$U$90,MATCH(Results!O$1,Experiment!$A$1:$U$1,0),FALSE)</f>
        <v>0</v>
      </c>
      <c r="P1850" s="3">
        <f>VLOOKUP($F1850,Experiment!$A$2:$U$90,MATCH(Results!P$1,Experiment!$A$1:$U$1,0),FALSE)</f>
        <v>0.5</v>
      </c>
      <c r="Q1850" s="2">
        <f>VLOOKUP($F1850,Experiment!$A$2:$U$90,MATCH(Results!Q$1,Experiment!$A$1:$U$1,0),FALSE)</f>
        <v>10</v>
      </c>
      <c r="R1850" s="3">
        <f>VLOOKUP($F1850,Experiment!$A$2:$U$90,MATCH(Results!R$1,Experiment!$A$1:$U$1,0),FALSE)</f>
        <v>0.5</v>
      </c>
      <c r="S1850" s="2">
        <f>VLOOKUP($F1850,Experiment!$A$2:$U$90,MATCH(Results!S$1,Experiment!$A$1:$U$1,0),FALSE)</f>
        <v>5</v>
      </c>
      <c r="T1850" s="2">
        <f>VLOOKUP($F1850,Experiment!$A$2:$U$90,MATCH(Results!T$1,Experiment!$A$1:$U$1,0),FALSE)</f>
        <v>25</v>
      </c>
      <c r="U1850" s="2">
        <f>VLOOKUP($F1850,Experiment!$A$2:$U$90,MATCH(Results!U$1,Experiment!$A$1:$U$1,0),FALSE)</f>
        <v>5</v>
      </c>
      <c r="V1850" s="2">
        <f>VLOOKUP($F1850,Experiment!$A$2:$U$90,MATCH(Results!V$1,Experiment!$A$1:$U$1,0),FALSE)</f>
        <v>2</v>
      </c>
      <c r="W1850" s="3">
        <f>VLOOKUP($F1850,Experiment!$A$2:$U$90,MATCH(Results!W$1,Experiment!$A$1:$U$1,0),FALSE)</f>
        <v>0.25</v>
      </c>
      <c r="X1850" s="3">
        <f>VLOOKUP($F1850,Experiment!$A$2:$U$90,MATCH(Results!X$1,Experiment!$A$1:$U$1,0),FALSE)</f>
        <v>0.75</v>
      </c>
      <c r="Y1850" s="2">
        <f>VLOOKUP($F1850,Experiment!$A$2:$U$90,MATCH(Results!Y$1,Experiment!$A$1:$U$1,0),FALSE)</f>
        <v>2</v>
      </c>
      <c r="Z1850" s="3">
        <f>VLOOKUP($F1850,Experiment!$A$2:$U$90,MATCH(Results!Z$1,Experiment!$A$1:$U$1,0),FALSE)</f>
        <v>0.5</v>
      </c>
      <c r="AA1850" s="3">
        <f>VLOOKUP($F1850,Experiment!$A$2:$U$90,MATCH(Results!AA$1,Experiment!$A$1:$U$1,0),FALSE)</f>
        <v>0.25</v>
      </c>
      <c r="AB1850" s="3">
        <f>VLOOKUP($F1850,Experiment!$A$2:$U$90,MATCH(Results!AB$1,Experiment!$A$1:$U$1,0),FALSE)</f>
        <v>0.625</v>
      </c>
      <c r="AC1850" s="3">
        <f>VLOOKUP($F1850,Experiment!$A$2:$U$90,MATCH(Results!AC$1,Experiment!$A$1:$U$1,0),FALSE)</f>
        <v>0.375</v>
      </c>
      <c r="AD1850" s="2">
        <f>VLOOKUP($F1850,Experiment!$A$2:$U$90,MATCH(Results!AD$1,Experiment!$A$1:$U$1,0),FALSE)</f>
        <v>3.75</v>
      </c>
      <c r="AE1850" s="2">
        <f>VLOOKUP($F1850,Experiment!$A$2:$U$90,MATCH(Results!AE$1,Experiment!$A$1:$U$1,0),FALSE)</f>
        <v>23.4375</v>
      </c>
      <c r="AF1850" s="2">
        <f>VLOOKUP($F1850,Experiment!$A$2:$U$90,MATCH(Results!AF$1,Experiment!$A$1:$U$1,0),FALSE)</f>
        <v>4.8412291827592711</v>
      </c>
      <c r="AG1850" s="3">
        <f>VLOOKUP($F1850,Experiment!$A$2:$W$90,MATCH(Results!AG$1,Experiment!$A$1:$W$1,0),FALSE)</f>
        <v>0.82730419370997643</v>
      </c>
      <c r="AH1850" s="3">
        <f>VLOOKUP($F1850,Experiment!$A$2:$W$90,MATCH(Results!AH$1,Experiment!$A$1:$W$1,0),FALSE)</f>
        <v>0.38648875795104182</v>
      </c>
      <c r="AI1850" s="3">
        <f>VLOOKUP($F1850,Experiment!$A$2:$X$90,MATCH(Results!AI$1,Experiment!$A$1:$X$1,0),FALSE)</f>
        <v>0.61351124204895813</v>
      </c>
      <c r="AJ1850" s="2">
        <f>Table1[[#This Row],[Gain]]^Table1[[#This Row],[θ]]</f>
        <v>7.693758934363303</v>
      </c>
      <c r="AK1850" s="2">
        <f>-Table1[[#This Row],[λ]]*-Table1[[#This Row],[Loss]]^Table1[[#This Row],[θ]]</f>
        <v>0</v>
      </c>
      <c r="AL1850" s="2">
        <f>Table1[[#This Row],[v_n_w_g]]-Table1[[#This Row],[v_n_w_l]]</f>
        <v>7.693758934363303</v>
      </c>
      <c r="AM1850" s="2">
        <f>IF(Table1[[#This Row],[diff_v]]&gt;=1,1,0)</f>
        <v>1</v>
      </c>
    </row>
    <row r="1851" spans="1:39" x14ac:dyDescent="0.3">
      <c r="A1851">
        <v>16</v>
      </c>
      <c r="B1851" t="s">
        <v>301</v>
      </c>
      <c r="C1851" s="22">
        <f>VLOOKUP(Table1[[#This Row],[Subject]],'Subject Profile'!$A$2:$E$8,4,FALSE)</f>
        <v>0.88613857459934653</v>
      </c>
      <c r="D1851" s="22">
        <f>VLOOKUP(Table1[[#This Row],[Subject]],'Subject Profile'!$A$2:$E$8,5,FALSE)</f>
        <v>-2.2000000000000002</v>
      </c>
      <c r="E1851" t="s">
        <v>109</v>
      </c>
      <c r="F1851" t="s">
        <v>100</v>
      </c>
      <c r="G1851" t="s">
        <v>5</v>
      </c>
      <c r="H1851">
        <f>IF(Table1[[#This Row],[decision]]="accept",1,0)</f>
        <v>0</v>
      </c>
      <c r="I1851">
        <v>0</v>
      </c>
      <c r="J1851">
        <v>540</v>
      </c>
      <c r="K1851">
        <v>1667791596</v>
      </c>
      <c r="L1851">
        <f>Table1[[#This Row],[time]]-K1850</f>
        <v>3</v>
      </c>
      <c r="M1851" t="str">
        <f>VLOOKUP($F1851,Experiment!$A$2:$U$90,MATCH(Results!M$1,Experiment!$A$1:$U$1,0)+1,FALSE)</f>
        <v>I</v>
      </c>
      <c r="N1851">
        <f>IF(Table1[[#This Row],[Impact]]="I",0,1)</f>
        <v>0</v>
      </c>
      <c r="O1851" s="2">
        <f>VLOOKUP($F1851,Experiment!$A$2:$U$90,MATCH(Results!O$1,Experiment!$A$1:$U$1,0),FALSE)</f>
        <v>-50</v>
      </c>
      <c r="P1851" s="3">
        <f>VLOOKUP($F1851,Experiment!$A$2:$U$90,MATCH(Results!P$1,Experiment!$A$1:$U$1,0),FALSE)</f>
        <v>0.5</v>
      </c>
      <c r="Q1851" s="2">
        <f>VLOOKUP($F1851,Experiment!$A$2:$U$90,MATCH(Results!Q$1,Experiment!$A$1:$U$1,0),FALSE)</f>
        <v>50</v>
      </c>
      <c r="R1851" s="3">
        <f>VLOOKUP($F1851,Experiment!$A$2:$U$90,MATCH(Results!R$1,Experiment!$A$1:$U$1,0),FALSE)</f>
        <v>0.5</v>
      </c>
      <c r="S1851" s="2">
        <f>VLOOKUP($F1851,Experiment!$A$2:$U$90,MATCH(Results!S$1,Experiment!$A$1:$U$1,0),FALSE)</f>
        <v>0</v>
      </c>
      <c r="T1851" s="2">
        <f>VLOOKUP($F1851,Experiment!$A$2:$U$90,MATCH(Results!T$1,Experiment!$A$1:$U$1,0),FALSE)</f>
        <v>2500</v>
      </c>
      <c r="U1851" s="2">
        <f>VLOOKUP($F1851,Experiment!$A$2:$U$90,MATCH(Results!U$1,Experiment!$A$1:$U$1,0),FALSE)</f>
        <v>50</v>
      </c>
      <c r="V1851" s="2">
        <f>VLOOKUP($F1851,Experiment!$A$2:$U$90,MATCH(Results!V$1,Experiment!$A$1:$U$1,0),FALSE)</f>
        <v>2</v>
      </c>
      <c r="W1851" s="3">
        <f>VLOOKUP($F1851,Experiment!$A$2:$U$90,MATCH(Results!W$1,Experiment!$A$1:$U$1,0),FALSE)</f>
        <v>0.25</v>
      </c>
      <c r="X1851" s="3">
        <f>VLOOKUP($F1851,Experiment!$A$2:$U$90,MATCH(Results!X$1,Experiment!$A$1:$U$1,0),FALSE)</f>
        <v>0.75</v>
      </c>
      <c r="Y1851" s="2">
        <f>VLOOKUP($F1851,Experiment!$A$2:$U$90,MATCH(Results!Y$1,Experiment!$A$1:$U$1,0),FALSE)</f>
        <v>2</v>
      </c>
      <c r="Z1851" s="3">
        <f>VLOOKUP($F1851,Experiment!$A$2:$U$90,MATCH(Results!Z$1,Experiment!$A$1:$U$1,0),FALSE)</f>
        <v>0.5</v>
      </c>
      <c r="AA1851" s="3">
        <f>VLOOKUP($F1851,Experiment!$A$2:$U$90,MATCH(Results!AA$1,Experiment!$A$1:$U$1,0),FALSE)</f>
        <v>0.25</v>
      </c>
      <c r="AB1851" s="3">
        <f>VLOOKUP($F1851,Experiment!$A$2:$U$90,MATCH(Results!AB$1,Experiment!$A$1:$U$1,0),FALSE)</f>
        <v>0.625</v>
      </c>
      <c r="AC1851" s="3">
        <f>VLOOKUP($F1851,Experiment!$A$2:$U$90,MATCH(Results!AC$1,Experiment!$A$1:$U$1,0),FALSE)</f>
        <v>0.375</v>
      </c>
      <c r="AD1851" s="2">
        <f>VLOOKUP($F1851,Experiment!$A$2:$U$90,MATCH(Results!AD$1,Experiment!$A$1:$U$1,0),FALSE)</f>
        <v>-12.5</v>
      </c>
      <c r="AE1851" s="2">
        <f>VLOOKUP($F1851,Experiment!$A$2:$U$90,MATCH(Results!AE$1,Experiment!$A$1:$U$1,0),FALSE)</f>
        <v>2343.75</v>
      </c>
      <c r="AF1851" s="2">
        <f>VLOOKUP($F1851,Experiment!$A$2:$U$90,MATCH(Results!AF$1,Experiment!$A$1:$U$1,0),FALSE)</f>
        <v>48.412291827592711</v>
      </c>
      <c r="AG1851" s="3">
        <f>VLOOKUP($F1851,Experiment!$A$2:$W$90,MATCH(Results!AG$1,Experiment!$A$1:$W$1,0),FALSE)</f>
        <v>0.82730419370997643</v>
      </c>
      <c r="AH1851" s="3">
        <f>VLOOKUP($F1851,Experiment!$A$2:$W$90,MATCH(Results!AH$1,Experiment!$A$1:$W$1,0),FALSE)</f>
        <v>0.38648875795104182</v>
      </c>
      <c r="AI1851" s="3">
        <f>VLOOKUP($F1851,Experiment!$A$2:$X$90,MATCH(Results!AI$1,Experiment!$A$1:$X$1,0),FALSE)</f>
        <v>0.61351124204895813</v>
      </c>
      <c r="AJ1851" s="2">
        <f>Table1[[#This Row],[Gain]]^Table1[[#This Row],[θ]]</f>
        <v>32.027486583090457</v>
      </c>
      <c r="AK1851" s="2">
        <f>-Table1[[#This Row],[λ]]*-Table1[[#This Row],[Loss]]^Table1[[#This Row],[θ]]</f>
        <v>70.46047048279901</v>
      </c>
      <c r="AL1851" s="2">
        <f>Table1[[#This Row],[v_n_w_g]]-Table1[[#This Row],[v_n_w_l]]</f>
        <v>-38.432983899708553</v>
      </c>
      <c r="AM1851" s="2">
        <f>IF(Table1[[#This Row],[diff_v]]&gt;=1,1,0)</f>
        <v>0</v>
      </c>
    </row>
    <row r="1852" spans="1:39" x14ac:dyDescent="0.3">
      <c r="A1852">
        <v>17</v>
      </c>
      <c r="B1852" t="s">
        <v>301</v>
      </c>
      <c r="C1852" s="22">
        <f>VLOOKUP(Table1[[#This Row],[Subject]],'Subject Profile'!$A$2:$E$8,4,FALSE)</f>
        <v>0.88613857459934653</v>
      </c>
      <c r="D1852" s="22">
        <f>VLOOKUP(Table1[[#This Row],[Subject]],'Subject Profile'!$A$2:$E$8,5,FALSE)</f>
        <v>-2.2000000000000002</v>
      </c>
      <c r="E1852" t="s">
        <v>109</v>
      </c>
      <c r="F1852" t="s">
        <v>86</v>
      </c>
      <c r="G1852" t="s">
        <v>7</v>
      </c>
      <c r="H1852">
        <f>IF(Table1[[#This Row],[decision]]="accept",1,0)</f>
        <v>1</v>
      </c>
      <c r="I1852">
        <v>-50</v>
      </c>
      <c r="J1852">
        <v>490</v>
      </c>
      <c r="K1852">
        <v>1667791600</v>
      </c>
      <c r="L1852">
        <f>Table1[[#This Row],[time]]-K1851</f>
        <v>4</v>
      </c>
      <c r="M1852" t="str">
        <f>VLOOKUP($F1852,Experiment!$A$2:$U$90,MATCH(Results!M$1,Experiment!$A$1:$U$1,0)+1,FALSE)</f>
        <v>I</v>
      </c>
      <c r="N1852">
        <f>IF(Table1[[#This Row],[Impact]]="I",0,1)</f>
        <v>0</v>
      </c>
      <c r="O1852" s="2">
        <f>VLOOKUP($F1852,Experiment!$A$2:$U$90,MATCH(Results!O$1,Experiment!$A$1:$U$1,0),FALSE)</f>
        <v>-50</v>
      </c>
      <c r="P1852" s="3">
        <f>VLOOKUP($F1852,Experiment!$A$2:$U$90,MATCH(Results!P$1,Experiment!$A$1:$U$1,0),FALSE)</f>
        <v>0.5</v>
      </c>
      <c r="Q1852" s="2">
        <f>VLOOKUP($F1852,Experiment!$A$2:$U$90,MATCH(Results!Q$1,Experiment!$A$1:$U$1,0),FALSE)</f>
        <v>70</v>
      </c>
      <c r="R1852" s="3">
        <f>VLOOKUP($F1852,Experiment!$A$2:$U$90,MATCH(Results!R$1,Experiment!$A$1:$U$1,0),FALSE)</f>
        <v>0.5</v>
      </c>
      <c r="S1852" s="2">
        <f>VLOOKUP($F1852,Experiment!$A$2:$U$90,MATCH(Results!S$1,Experiment!$A$1:$U$1,0),FALSE)</f>
        <v>10</v>
      </c>
      <c r="T1852" s="2">
        <f>VLOOKUP($F1852,Experiment!$A$2:$U$90,MATCH(Results!T$1,Experiment!$A$1:$U$1,0),FALSE)</f>
        <v>3600</v>
      </c>
      <c r="U1852" s="2">
        <f>VLOOKUP($F1852,Experiment!$A$2:$U$90,MATCH(Results!U$1,Experiment!$A$1:$U$1,0),FALSE)</f>
        <v>60</v>
      </c>
      <c r="V1852" s="2">
        <f>VLOOKUP($F1852,Experiment!$A$2:$U$90,MATCH(Results!V$1,Experiment!$A$1:$U$1,0),FALSE)</f>
        <v>4</v>
      </c>
      <c r="W1852" s="3">
        <f>VLOOKUP($F1852,Experiment!$A$2:$U$90,MATCH(Results!W$1,Experiment!$A$1:$U$1,0),FALSE)</f>
        <v>0.25</v>
      </c>
      <c r="X1852" s="3">
        <f>VLOOKUP($F1852,Experiment!$A$2:$U$90,MATCH(Results!X$1,Experiment!$A$1:$U$1,0),FALSE)</f>
        <v>0.75</v>
      </c>
      <c r="Y1852" s="2">
        <f>VLOOKUP($F1852,Experiment!$A$2:$U$90,MATCH(Results!Y$1,Experiment!$A$1:$U$1,0),FALSE)</f>
        <v>2</v>
      </c>
      <c r="Z1852" s="3">
        <f>VLOOKUP($F1852,Experiment!$A$2:$U$90,MATCH(Results!Z$1,Experiment!$A$1:$U$1,0),FALSE)</f>
        <v>0.5</v>
      </c>
      <c r="AA1852" s="3">
        <f>VLOOKUP($F1852,Experiment!$A$2:$U$90,MATCH(Results!AA$1,Experiment!$A$1:$U$1,0),FALSE)</f>
        <v>0.25</v>
      </c>
      <c r="AB1852" s="3">
        <f>VLOOKUP($F1852,Experiment!$A$2:$U$90,MATCH(Results!AB$1,Experiment!$A$1:$U$1,0),FALSE)</f>
        <v>0.625</v>
      </c>
      <c r="AC1852" s="3">
        <f>VLOOKUP($F1852,Experiment!$A$2:$U$90,MATCH(Results!AC$1,Experiment!$A$1:$U$1,0),FALSE)</f>
        <v>0.375</v>
      </c>
      <c r="AD1852" s="2">
        <f>VLOOKUP($F1852,Experiment!$A$2:$U$90,MATCH(Results!AD$1,Experiment!$A$1:$U$1,0),FALSE)</f>
        <v>-5</v>
      </c>
      <c r="AE1852" s="2">
        <f>VLOOKUP($F1852,Experiment!$A$2:$U$90,MATCH(Results!AE$1,Experiment!$A$1:$U$1,0),FALSE)</f>
        <v>3375</v>
      </c>
      <c r="AF1852" s="2">
        <f>VLOOKUP($F1852,Experiment!$A$2:$U$90,MATCH(Results!AF$1,Experiment!$A$1:$U$1,0),FALSE)</f>
        <v>58.094750193111253</v>
      </c>
      <c r="AG1852" s="3">
        <f>VLOOKUP($F1852,Experiment!$A$2:$W$90,MATCH(Results!AG$1,Experiment!$A$1:$W$1,0),FALSE)</f>
        <v>0.82730419370997643</v>
      </c>
      <c r="AH1852" s="3">
        <f>VLOOKUP($F1852,Experiment!$A$2:$W$90,MATCH(Results!AH$1,Experiment!$A$1:$W$1,0),FALSE)</f>
        <v>0.38648875795104182</v>
      </c>
      <c r="AI1852" s="3">
        <f>VLOOKUP($F1852,Experiment!$A$2:$X$90,MATCH(Results!AI$1,Experiment!$A$1:$X$1,0),FALSE)</f>
        <v>0.61351124204895813</v>
      </c>
      <c r="AJ1852" s="2">
        <f>Table1[[#This Row],[Gain]]^Table1[[#This Row],[θ]]</f>
        <v>43.153154399808855</v>
      </c>
      <c r="AK1852" s="2">
        <f>-Table1[[#This Row],[λ]]*-Table1[[#This Row],[Loss]]^Table1[[#This Row],[θ]]</f>
        <v>70.46047048279901</v>
      </c>
      <c r="AL1852" s="2">
        <f>Table1[[#This Row],[v_n_w_g]]-Table1[[#This Row],[v_n_w_l]]</f>
        <v>-27.307316082990155</v>
      </c>
      <c r="AM1852" s="2">
        <f>IF(Table1[[#This Row],[diff_v]]&gt;=1,1,0)</f>
        <v>0</v>
      </c>
    </row>
    <row r="1853" spans="1:39" x14ac:dyDescent="0.3">
      <c r="A1853">
        <v>18</v>
      </c>
      <c r="B1853" t="s">
        <v>301</v>
      </c>
      <c r="C1853" s="22">
        <f>VLOOKUP(Table1[[#This Row],[Subject]],'Subject Profile'!$A$2:$E$8,4,FALSE)</f>
        <v>0.88613857459934653</v>
      </c>
      <c r="D1853" s="22">
        <f>VLOOKUP(Table1[[#This Row],[Subject]],'Subject Profile'!$A$2:$E$8,5,FALSE)</f>
        <v>-2.2000000000000002</v>
      </c>
      <c r="E1853" t="s">
        <v>109</v>
      </c>
      <c r="F1853" t="s">
        <v>55</v>
      </c>
      <c r="G1853" t="s">
        <v>56</v>
      </c>
      <c r="H1853">
        <f>IF(Table1[[#This Row],[decision]]="accept",1,0)</f>
        <v>0</v>
      </c>
      <c r="I1853">
        <v>0</v>
      </c>
      <c r="J1853">
        <v>490</v>
      </c>
      <c r="K1853">
        <v>1667791607</v>
      </c>
      <c r="L1853">
        <f>Table1[[#This Row],[time]]-K1852</f>
        <v>7</v>
      </c>
      <c r="M1853" t="str">
        <f>VLOOKUP($F1853,Experiment!$A$2:$U$90,MATCH(Results!M$1,Experiment!$A$1:$U$1,0)+1,FALSE)</f>
        <v>R</v>
      </c>
      <c r="N1853">
        <f>IF(Table1[[#This Row],[Impact]]="I",0,1)</f>
        <v>1</v>
      </c>
      <c r="O1853" s="2">
        <f>VLOOKUP($F1853,Experiment!$A$2:$U$90,MATCH(Results!O$1,Experiment!$A$1:$U$1,0),FALSE)</f>
        <v>0</v>
      </c>
      <c r="P1853" s="3">
        <f>VLOOKUP($F1853,Experiment!$A$2:$U$90,MATCH(Results!P$1,Experiment!$A$1:$U$1,0),FALSE)</f>
        <v>0</v>
      </c>
      <c r="Q1853" s="2">
        <f>VLOOKUP($F1853,Experiment!$A$2:$U$90,MATCH(Results!Q$1,Experiment!$A$1:$U$1,0),FALSE)</f>
        <v>0</v>
      </c>
      <c r="R1853" s="3">
        <f>VLOOKUP($F1853,Experiment!$A$2:$U$90,MATCH(Results!R$1,Experiment!$A$1:$U$1,0),FALSE)</f>
        <v>0</v>
      </c>
      <c r="S1853" s="2">
        <f>VLOOKUP($F1853,Experiment!$A$2:$U$90,MATCH(Results!S$1,Experiment!$A$1:$U$1,0),FALSE)</f>
        <v>0</v>
      </c>
      <c r="T1853" s="2">
        <f>VLOOKUP($F1853,Experiment!$A$2:$U$90,MATCH(Results!T$1,Experiment!$A$1:$U$1,0),FALSE)</f>
        <v>0</v>
      </c>
      <c r="U1853" s="2">
        <f>VLOOKUP($F1853,Experiment!$A$2:$U$90,MATCH(Results!U$1,Experiment!$A$1:$U$1,0),FALSE)</f>
        <v>0</v>
      </c>
      <c r="V1853" s="2">
        <f>VLOOKUP($F1853,Experiment!$A$2:$U$90,MATCH(Results!V$1,Experiment!$A$1:$U$1,0),FALSE)</f>
        <v>0</v>
      </c>
      <c r="W1853" s="3">
        <f>VLOOKUP($F1853,Experiment!$A$2:$U$90,MATCH(Results!W$1,Experiment!$A$1:$U$1,0),FALSE)</f>
        <v>0</v>
      </c>
      <c r="X1853" s="3">
        <f>VLOOKUP($F1853,Experiment!$A$2:$U$90,MATCH(Results!X$1,Experiment!$A$1:$U$1,0),FALSE)</f>
        <v>0</v>
      </c>
      <c r="Y1853" s="2">
        <f>VLOOKUP($F1853,Experiment!$A$2:$U$90,MATCH(Results!Y$1,Experiment!$A$1:$U$1,0),FALSE)</f>
        <v>0</v>
      </c>
      <c r="Z1853" s="3">
        <f>VLOOKUP($F1853,Experiment!$A$2:$U$90,MATCH(Results!Z$1,Experiment!$A$1:$U$1,0),FALSE)</f>
        <v>0</v>
      </c>
      <c r="AA1853" s="3">
        <f>VLOOKUP($F1853,Experiment!$A$2:$U$90,MATCH(Results!AA$1,Experiment!$A$1:$U$1,0),FALSE)</f>
        <v>0</v>
      </c>
      <c r="AB1853" s="3">
        <f>VLOOKUP($F1853,Experiment!$A$2:$U$90,MATCH(Results!AB$1,Experiment!$A$1:$U$1,0),FALSE)</f>
        <v>0</v>
      </c>
      <c r="AC1853" s="3">
        <f>VLOOKUP($F1853,Experiment!$A$2:$U$90,MATCH(Results!AC$1,Experiment!$A$1:$U$1,0),FALSE)</f>
        <v>0</v>
      </c>
      <c r="AD1853" s="2">
        <f>VLOOKUP($F1853,Experiment!$A$2:$U$90,MATCH(Results!AD$1,Experiment!$A$1:$U$1,0),FALSE)</f>
        <v>0</v>
      </c>
      <c r="AE1853" s="2">
        <f>VLOOKUP($F1853,Experiment!$A$2:$U$90,MATCH(Results!AE$1,Experiment!$A$1:$U$1,0),FALSE)</f>
        <v>0</v>
      </c>
      <c r="AF1853" s="2">
        <f>VLOOKUP($F1853,Experiment!$A$2:$U$90,MATCH(Results!AF$1,Experiment!$A$1:$U$1,0),FALSE)</f>
        <v>0</v>
      </c>
      <c r="AG1853" s="3">
        <f>VLOOKUP($F1853,Experiment!$A$2:$W$90,MATCH(Results!AG$1,Experiment!$A$1:$W$1,0),FALSE)</f>
        <v>0</v>
      </c>
      <c r="AH1853" s="3">
        <f>VLOOKUP($F1853,Experiment!$A$2:$W$90,MATCH(Results!AH$1,Experiment!$A$1:$W$1,0),FALSE)</f>
        <v>0</v>
      </c>
      <c r="AI1853" s="3">
        <f>VLOOKUP($F1853,Experiment!$A$2:$X$90,MATCH(Results!AI$1,Experiment!$A$1:$X$1,0),FALSE)</f>
        <v>0</v>
      </c>
      <c r="AJ1853" s="2">
        <f>Table1[[#This Row],[Gain]]^Table1[[#This Row],[θ]]</f>
        <v>0</v>
      </c>
      <c r="AK1853" s="2">
        <f>-Table1[[#This Row],[λ]]*-Table1[[#This Row],[Loss]]^Table1[[#This Row],[θ]]</f>
        <v>0</v>
      </c>
      <c r="AL1853" s="2">
        <f>Table1[[#This Row],[v_n_w_g]]-Table1[[#This Row],[v_n_w_l]]</f>
        <v>0</v>
      </c>
      <c r="AM1853" s="2">
        <f>IF(Table1[[#This Row],[diff_v]]&gt;=1,1,0)</f>
        <v>0</v>
      </c>
    </row>
    <row r="1854" spans="1:39" x14ac:dyDescent="0.3">
      <c r="A1854">
        <v>19</v>
      </c>
      <c r="B1854" t="s">
        <v>301</v>
      </c>
      <c r="C1854" s="22">
        <f>VLOOKUP(Table1[[#This Row],[Subject]],'Subject Profile'!$A$2:$E$8,4,FALSE)</f>
        <v>0.88613857459934653</v>
      </c>
      <c r="D1854" s="22">
        <f>VLOOKUP(Table1[[#This Row],[Subject]],'Subject Profile'!$A$2:$E$8,5,FALSE)</f>
        <v>-2.2000000000000002</v>
      </c>
      <c r="E1854" t="s">
        <v>109</v>
      </c>
      <c r="F1854" t="s">
        <v>80</v>
      </c>
      <c r="G1854" t="s">
        <v>5</v>
      </c>
      <c r="H1854">
        <f>IF(Table1[[#This Row],[decision]]="accept",1,0)</f>
        <v>0</v>
      </c>
      <c r="I1854">
        <v>0</v>
      </c>
      <c r="J1854">
        <v>490</v>
      </c>
      <c r="K1854">
        <v>1667791613</v>
      </c>
      <c r="L1854">
        <f>Table1[[#This Row],[time]]-K1853</f>
        <v>6</v>
      </c>
      <c r="M1854" t="str">
        <f>VLOOKUP($F1854,Experiment!$A$2:$U$90,MATCH(Results!M$1,Experiment!$A$1:$U$1,0)+1,FALSE)</f>
        <v>G</v>
      </c>
      <c r="N1854">
        <f>IF(Table1[[#This Row],[Impact]]="I",0,1)</f>
        <v>1</v>
      </c>
      <c r="O1854" s="2">
        <f>VLOOKUP($F1854,Experiment!$A$2:$U$90,MATCH(Results!O$1,Experiment!$A$1:$U$1,0),FALSE)</f>
        <v>-90</v>
      </c>
      <c r="P1854" s="3">
        <f>VLOOKUP($F1854,Experiment!$A$2:$U$90,MATCH(Results!P$1,Experiment!$A$1:$U$1,0),FALSE)</f>
        <v>0.5</v>
      </c>
      <c r="Q1854" s="2">
        <f>VLOOKUP($F1854,Experiment!$A$2:$U$90,MATCH(Results!Q$1,Experiment!$A$1:$U$1,0),FALSE)</f>
        <v>80</v>
      </c>
      <c r="R1854" s="3">
        <f>VLOOKUP($F1854,Experiment!$A$2:$U$90,MATCH(Results!R$1,Experiment!$A$1:$U$1,0),FALSE)</f>
        <v>0.5</v>
      </c>
      <c r="S1854" s="2">
        <f>VLOOKUP($F1854,Experiment!$A$2:$U$90,MATCH(Results!S$1,Experiment!$A$1:$U$1,0),FALSE)</f>
        <v>-5</v>
      </c>
      <c r="T1854" s="2">
        <f>VLOOKUP($F1854,Experiment!$A$2:$U$90,MATCH(Results!T$1,Experiment!$A$1:$U$1,0),FALSE)</f>
        <v>7225</v>
      </c>
      <c r="U1854" s="2">
        <f>VLOOKUP($F1854,Experiment!$A$2:$U$90,MATCH(Results!U$1,Experiment!$A$1:$U$1,0),FALSE)</f>
        <v>85</v>
      </c>
      <c r="V1854" s="2">
        <f>VLOOKUP($F1854,Experiment!$A$2:$U$90,MATCH(Results!V$1,Experiment!$A$1:$U$1,0),FALSE)</f>
        <v>4</v>
      </c>
      <c r="W1854" s="3">
        <f>VLOOKUP($F1854,Experiment!$A$2:$U$90,MATCH(Results!W$1,Experiment!$A$1:$U$1,0),FALSE)</f>
        <v>0.25</v>
      </c>
      <c r="X1854" s="3">
        <f>VLOOKUP($F1854,Experiment!$A$2:$U$90,MATCH(Results!X$1,Experiment!$A$1:$U$1,0),FALSE)</f>
        <v>0.75</v>
      </c>
      <c r="Y1854" s="2">
        <f>VLOOKUP($F1854,Experiment!$A$2:$U$90,MATCH(Results!Y$1,Experiment!$A$1:$U$1,0),FALSE)</f>
        <v>1</v>
      </c>
      <c r="Z1854" s="3">
        <f>VLOOKUP($F1854,Experiment!$A$2:$U$90,MATCH(Results!Z$1,Experiment!$A$1:$U$1,0),FALSE)</f>
        <v>0.25</v>
      </c>
      <c r="AA1854" s="3">
        <f>VLOOKUP($F1854,Experiment!$A$2:$U$90,MATCH(Results!AA$1,Experiment!$A$1:$U$1,0),FALSE)</f>
        <v>0.5</v>
      </c>
      <c r="AB1854" s="3">
        <f>VLOOKUP($F1854,Experiment!$A$2:$U$90,MATCH(Results!AB$1,Experiment!$A$1:$U$1,0),FALSE)</f>
        <v>0.375</v>
      </c>
      <c r="AC1854" s="3">
        <f>VLOOKUP($F1854,Experiment!$A$2:$U$90,MATCH(Results!AC$1,Experiment!$A$1:$U$1,0),FALSE)</f>
        <v>0.625</v>
      </c>
      <c r="AD1854" s="2">
        <f>VLOOKUP($F1854,Experiment!$A$2:$U$90,MATCH(Results!AD$1,Experiment!$A$1:$U$1,0),FALSE)</f>
        <v>16.25</v>
      </c>
      <c r="AE1854" s="2">
        <f>VLOOKUP($F1854,Experiment!$A$2:$U$90,MATCH(Results!AE$1,Experiment!$A$1:$U$1,0),FALSE)</f>
        <v>6773.4375</v>
      </c>
      <c r="AF1854" s="2">
        <f>VLOOKUP($F1854,Experiment!$A$2:$U$90,MATCH(Results!AF$1,Experiment!$A$1:$U$1,0),FALSE)</f>
        <v>82.300896106907615</v>
      </c>
      <c r="AG1854" s="3">
        <f>VLOOKUP($F1854,Experiment!$A$2:$W$90,MATCH(Results!AG$1,Experiment!$A$1:$W$1,0),FALSE)</f>
        <v>1</v>
      </c>
      <c r="AH1854" s="3">
        <f>VLOOKUP($F1854,Experiment!$A$2:$W$90,MATCH(Results!AH$1,Experiment!$A$1:$W$1,0),FALSE)</f>
        <v>0.625</v>
      </c>
      <c r="AI1854" s="3">
        <f>VLOOKUP($F1854,Experiment!$A$2:$X$90,MATCH(Results!AI$1,Experiment!$A$1:$X$1,0),FALSE)</f>
        <v>0.375</v>
      </c>
      <c r="AJ1854" s="2">
        <f>Table1[[#This Row],[Gain]]^Table1[[#This Row],[θ]]</f>
        <v>48.573729325843161</v>
      </c>
      <c r="AK1854" s="2">
        <f>-Table1[[#This Row],[λ]]*-Table1[[#This Row],[Loss]]^Table1[[#This Row],[θ]]</f>
        <v>118.6184794423265</v>
      </c>
      <c r="AL1854" s="2">
        <f>Table1[[#This Row],[v_n_w_g]]-Table1[[#This Row],[v_n_w_l]]</f>
        <v>-70.044750116483343</v>
      </c>
      <c r="AM1854" s="2">
        <f>IF(Table1[[#This Row],[diff_v]]&gt;=1,1,0)</f>
        <v>0</v>
      </c>
    </row>
    <row r="1855" spans="1:39" x14ac:dyDescent="0.3">
      <c r="A1855">
        <v>20</v>
      </c>
      <c r="B1855" t="s">
        <v>301</v>
      </c>
      <c r="C1855" s="22">
        <f>VLOOKUP(Table1[[#This Row],[Subject]],'Subject Profile'!$A$2:$E$8,4,FALSE)</f>
        <v>0.88613857459934653</v>
      </c>
      <c r="D1855" s="22">
        <f>VLOOKUP(Table1[[#This Row],[Subject]],'Subject Profile'!$A$2:$E$8,5,FALSE)</f>
        <v>-2.2000000000000002</v>
      </c>
      <c r="E1855" t="s">
        <v>109</v>
      </c>
      <c r="F1855" t="s">
        <v>70</v>
      </c>
      <c r="G1855" t="s">
        <v>7</v>
      </c>
      <c r="H1855">
        <f>IF(Table1[[#This Row],[decision]]="accept",1,0)</f>
        <v>1</v>
      </c>
      <c r="I1855">
        <v>-90</v>
      </c>
      <c r="J1855">
        <v>400</v>
      </c>
      <c r="K1855">
        <v>1667791616</v>
      </c>
      <c r="L1855">
        <f>Table1[[#This Row],[time]]-K1854</f>
        <v>3</v>
      </c>
      <c r="M1855" t="str">
        <f>VLOOKUP($F1855,Experiment!$A$2:$U$90,MATCH(Results!M$1,Experiment!$A$1:$U$1,0)+1,FALSE)</f>
        <v>G</v>
      </c>
      <c r="N1855">
        <f>IF(Table1[[#This Row],[Impact]]="I",0,1)</f>
        <v>1</v>
      </c>
      <c r="O1855" s="2">
        <f>VLOOKUP($F1855,Experiment!$A$2:$U$90,MATCH(Results!O$1,Experiment!$A$1:$U$1,0),FALSE)</f>
        <v>-90</v>
      </c>
      <c r="P1855" s="3">
        <f>VLOOKUP($F1855,Experiment!$A$2:$U$90,MATCH(Results!P$1,Experiment!$A$1:$U$1,0),FALSE)</f>
        <v>0.5</v>
      </c>
      <c r="Q1855" s="2">
        <f>VLOOKUP($F1855,Experiment!$A$2:$U$90,MATCH(Results!Q$1,Experiment!$A$1:$U$1,0),FALSE)</f>
        <v>180</v>
      </c>
      <c r="R1855" s="3">
        <f>VLOOKUP($F1855,Experiment!$A$2:$U$90,MATCH(Results!R$1,Experiment!$A$1:$U$1,0),FALSE)</f>
        <v>0.5</v>
      </c>
      <c r="S1855" s="2">
        <f>VLOOKUP($F1855,Experiment!$A$2:$U$90,MATCH(Results!S$1,Experiment!$A$1:$U$1,0),FALSE)</f>
        <v>45</v>
      </c>
      <c r="T1855" s="2">
        <f>VLOOKUP($F1855,Experiment!$A$2:$U$90,MATCH(Results!T$1,Experiment!$A$1:$U$1,0),FALSE)</f>
        <v>18225</v>
      </c>
      <c r="U1855" s="2">
        <f>VLOOKUP($F1855,Experiment!$A$2:$U$90,MATCH(Results!U$1,Experiment!$A$1:$U$1,0),FALSE)</f>
        <v>135</v>
      </c>
      <c r="V1855" s="2">
        <f>VLOOKUP($F1855,Experiment!$A$2:$U$90,MATCH(Results!V$1,Experiment!$A$1:$U$1,0),FALSE)</f>
        <v>4</v>
      </c>
      <c r="W1855" s="3">
        <f>VLOOKUP($F1855,Experiment!$A$2:$U$90,MATCH(Results!W$1,Experiment!$A$1:$U$1,0),FALSE)</f>
        <v>0.75</v>
      </c>
      <c r="X1855" s="3">
        <f>VLOOKUP($F1855,Experiment!$A$2:$U$90,MATCH(Results!X$1,Experiment!$A$1:$U$1,0),FALSE)</f>
        <v>0.25</v>
      </c>
      <c r="Y1855" s="2">
        <f>VLOOKUP($F1855,Experiment!$A$2:$U$90,MATCH(Results!Y$1,Experiment!$A$1:$U$1,0),FALSE)</f>
        <v>2</v>
      </c>
      <c r="Z1855" s="3">
        <f>VLOOKUP($F1855,Experiment!$A$2:$U$90,MATCH(Results!Z$1,Experiment!$A$1:$U$1,0),FALSE)</f>
        <v>0.05</v>
      </c>
      <c r="AA1855" s="3">
        <f>VLOOKUP($F1855,Experiment!$A$2:$U$90,MATCH(Results!AA$1,Experiment!$A$1:$U$1,0),FALSE)</f>
        <v>0.2</v>
      </c>
      <c r="AB1855" s="3">
        <f>VLOOKUP($F1855,Experiment!$A$2:$U$90,MATCH(Results!AB$1,Experiment!$A$1:$U$1,0),FALSE)</f>
        <v>0.42499999999999999</v>
      </c>
      <c r="AC1855" s="3">
        <f>VLOOKUP($F1855,Experiment!$A$2:$U$90,MATCH(Results!AC$1,Experiment!$A$1:$U$1,0),FALSE)</f>
        <v>0.57499999999999996</v>
      </c>
      <c r="AD1855" s="2">
        <f>VLOOKUP($F1855,Experiment!$A$2:$U$90,MATCH(Results!AD$1,Experiment!$A$1:$U$1,0),FALSE)</f>
        <v>65.249999999999986</v>
      </c>
      <c r="AE1855" s="2">
        <f>VLOOKUP($F1855,Experiment!$A$2:$U$90,MATCH(Results!AE$1,Experiment!$A$1:$U$1,0),FALSE)</f>
        <v>17814.9375</v>
      </c>
      <c r="AF1855" s="2">
        <f>VLOOKUP($F1855,Experiment!$A$2:$U$90,MATCH(Results!AF$1,Experiment!$A$1:$U$1,0),FALSE)</f>
        <v>133.47260954967501</v>
      </c>
      <c r="AG1855" s="3">
        <f>VLOOKUP($F1855,Experiment!$A$2:$W$90,MATCH(Results!AG$1,Experiment!$A$1:$W$1,0),FALSE)</f>
        <v>1</v>
      </c>
      <c r="AH1855" s="3">
        <f>VLOOKUP($F1855,Experiment!$A$2:$W$90,MATCH(Results!AH$1,Experiment!$A$1:$W$1,0),FALSE)</f>
        <v>0.57499999999999996</v>
      </c>
      <c r="AI1855" s="3">
        <f>VLOOKUP($F1855,Experiment!$A$2:$X$90,MATCH(Results!AI$1,Experiment!$A$1:$X$1,0),FALSE)</f>
        <v>0.42500000000000004</v>
      </c>
      <c r="AJ1855" s="2">
        <f>Table1[[#This Row],[Gain]]^Table1[[#This Row],[θ]]</f>
        <v>99.651528158912399</v>
      </c>
      <c r="AK1855" s="2">
        <f>-Table1[[#This Row],[λ]]*-Table1[[#This Row],[Loss]]^Table1[[#This Row],[θ]]</f>
        <v>118.6184794423265</v>
      </c>
      <c r="AL1855" s="2">
        <f>Table1[[#This Row],[v_n_w_g]]-Table1[[#This Row],[v_n_w_l]]</f>
        <v>-18.966951283414105</v>
      </c>
      <c r="AM1855" s="2">
        <f>IF(Table1[[#This Row],[diff_v]]&gt;=1,1,0)</f>
        <v>0</v>
      </c>
    </row>
    <row r="1856" spans="1:39" x14ac:dyDescent="0.3">
      <c r="A1856">
        <v>21</v>
      </c>
      <c r="B1856" t="s">
        <v>301</v>
      </c>
      <c r="C1856" s="22">
        <f>VLOOKUP(Table1[[#This Row],[Subject]],'Subject Profile'!$A$2:$E$8,4,FALSE)</f>
        <v>0.88613857459934653</v>
      </c>
      <c r="D1856" s="22">
        <f>VLOOKUP(Table1[[#This Row],[Subject]],'Subject Profile'!$A$2:$E$8,5,FALSE)</f>
        <v>-2.2000000000000002</v>
      </c>
      <c r="E1856" t="s">
        <v>109</v>
      </c>
      <c r="F1856" t="s">
        <v>89</v>
      </c>
      <c r="G1856" t="s">
        <v>90</v>
      </c>
      <c r="H1856">
        <f>IF(Table1[[#This Row],[decision]]="accept",1,0)</f>
        <v>0</v>
      </c>
      <c r="I1856">
        <v>-150</v>
      </c>
      <c r="J1856">
        <v>250</v>
      </c>
      <c r="K1856">
        <v>1667791625</v>
      </c>
      <c r="L1856">
        <f>Table1[[#This Row],[time]]-K1855</f>
        <v>9</v>
      </c>
      <c r="M1856" t="str">
        <f>VLOOKUP($F1856,Experiment!$A$2:$U$90,MATCH(Results!M$1,Experiment!$A$1:$U$1,0)+1,FALSE)</f>
        <v>T</v>
      </c>
      <c r="N1856">
        <f>IF(Table1[[#This Row],[Impact]]="I",0,1)</f>
        <v>1</v>
      </c>
      <c r="O1856" s="2">
        <f>VLOOKUP($F1856,Experiment!$A$2:$U$90,MATCH(Results!O$1,Experiment!$A$1:$U$1,0),FALSE)</f>
        <v>0</v>
      </c>
      <c r="P1856" s="3">
        <f>VLOOKUP($F1856,Experiment!$A$2:$U$90,MATCH(Results!P$1,Experiment!$A$1:$U$1,0),FALSE)</f>
        <v>0</v>
      </c>
      <c r="Q1856" s="2">
        <f>VLOOKUP($F1856,Experiment!$A$2:$U$90,MATCH(Results!Q$1,Experiment!$A$1:$U$1,0),FALSE)</f>
        <v>0</v>
      </c>
      <c r="R1856" s="3">
        <f>VLOOKUP($F1856,Experiment!$A$2:$U$90,MATCH(Results!R$1,Experiment!$A$1:$U$1,0),FALSE)</f>
        <v>0</v>
      </c>
      <c r="S1856" s="2">
        <f>VLOOKUP($F1856,Experiment!$A$2:$U$90,MATCH(Results!S$1,Experiment!$A$1:$U$1,0),FALSE)</f>
        <v>0</v>
      </c>
      <c r="T1856" s="2">
        <f>VLOOKUP($F1856,Experiment!$A$2:$U$90,MATCH(Results!T$1,Experiment!$A$1:$U$1,0),FALSE)</f>
        <v>0</v>
      </c>
      <c r="U1856" s="2">
        <f>VLOOKUP($F1856,Experiment!$A$2:$U$90,MATCH(Results!U$1,Experiment!$A$1:$U$1,0),FALSE)</f>
        <v>0</v>
      </c>
      <c r="V1856" s="2">
        <f>VLOOKUP($F1856,Experiment!$A$2:$U$90,MATCH(Results!V$1,Experiment!$A$1:$U$1,0),FALSE)</f>
        <v>0</v>
      </c>
      <c r="W1856" s="3">
        <f>VLOOKUP($F1856,Experiment!$A$2:$U$90,MATCH(Results!W$1,Experiment!$A$1:$U$1,0),FALSE)</f>
        <v>0</v>
      </c>
      <c r="X1856" s="3">
        <f>VLOOKUP($F1856,Experiment!$A$2:$U$90,MATCH(Results!X$1,Experiment!$A$1:$U$1,0),FALSE)</f>
        <v>0</v>
      </c>
      <c r="Y1856" s="2">
        <f>VLOOKUP($F1856,Experiment!$A$2:$U$90,MATCH(Results!Y$1,Experiment!$A$1:$U$1,0),FALSE)</f>
        <v>0</v>
      </c>
      <c r="Z1856" s="3">
        <f>VLOOKUP($F1856,Experiment!$A$2:$U$90,MATCH(Results!Z$1,Experiment!$A$1:$U$1,0),FALSE)</f>
        <v>0</v>
      </c>
      <c r="AA1856" s="3">
        <f>VLOOKUP($F1856,Experiment!$A$2:$U$90,MATCH(Results!AA$1,Experiment!$A$1:$U$1,0),FALSE)</f>
        <v>0</v>
      </c>
      <c r="AB1856" s="3">
        <f>VLOOKUP($F1856,Experiment!$A$2:$U$90,MATCH(Results!AB$1,Experiment!$A$1:$U$1,0),FALSE)</f>
        <v>0</v>
      </c>
      <c r="AC1856" s="3">
        <f>VLOOKUP($F1856,Experiment!$A$2:$U$90,MATCH(Results!AC$1,Experiment!$A$1:$U$1,0),FALSE)</f>
        <v>0</v>
      </c>
      <c r="AD1856" s="2">
        <f>VLOOKUP($F1856,Experiment!$A$2:$U$90,MATCH(Results!AD$1,Experiment!$A$1:$U$1,0),FALSE)</f>
        <v>0</v>
      </c>
      <c r="AE1856" s="2">
        <f>VLOOKUP($F1856,Experiment!$A$2:$U$90,MATCH(Results!AE$1,Experiment!$A$1:$U$1,0),FALSE)</f>
        <v>0</v>
      </c>
      <c r="AF1856" s="2">
        <f>VLOOKUP($F1856,Experiment!$A$2:$U$90,MATCH(Results!AF$1,Experiment!$A$1:$U$1,0),FALSE)</f>
        <v>0</v>
      </c>
      <c r="AG1856" s="3">
        <f>VLOOKUP($F1856,Experiment!$A$2:$W$90,MATCH(Results!AG$1,Experiment!$A$1:$W$1,0),FALSE)</f>
        <v>0</v>
      </c>
      <c r="AH1856" s="3">
        <f>VLOOKUP($F1856,Experiment!$A$2:$W$90,MATCH(Results!AH$1,Experiment!$A$1:$W$1,0),FALSE)</f>
        <v>0</v>
      </c>
      <c r="AI1856" s="3">
        <f>VLOOKUP($F1856,Experiment!$A$2:$X$90,MATCH(Results!AI$1,Experiment!$A$1:$X$1,0),FALSE)</f>
        <v>0</v>
      </c>
      <c r="AJ1856" s="2">
        <f>Table1[[#This Row],[Gain]]^Table1[[#This Row],[θ]]</f>
        <v>0</v>
      </c>
      <c r="AK1856" s="2">
        <f>-Table1[[#This Row],[λ]]*-Table1[[#This Row],[Loss]]^Table1[[#This Row],[θ]]</f>
        <v>0</v>
      </c>
      <c r="AL1856" s="2">
        <f>Table1[[#This Row],[v_n_w_g]]-Table1[[#This Row],[v_n_w_l]]</f>
        <v>0</v>
      </c>
      <c r="AM1856" s="2">
        <f>IF(Table1[[#This Row],[diff_v]]&gt;=1,1,0)</f>
        <v>0</v>
      </c>
    </row>
    <row r="1857" spans="1:39" x14ac:dyDescent="0.3">
      <c r="A1857">
        <v>22</v>
      </c>
      <c r="B1857" t="s">
        <v>301</v>
      </c>
      <c r="C1857" s="22">
        <f>VLOOKUP(Table1[[#This Row],[Subject]],'Subject Profile'!$A$2:$E$8,4,FALSE)</f>
        <v>0.88613857459934653</v>
      </c>
      <c r="D1857" s="22">
        <f>VLOOKUP(Table1[[#This Row],[Subject]],'Subject Profile'!$A$2:$E$8,5,FALSE)</f>
        <v>-2.2000000000000002</v>
      </c>
      <c r="E1857" t="s">
        <v>109</v>
      </c>
      <c r="F1857" t="s">
        <v>96</v>
      </c>
      <c r="G1857" t="s">
        <v>5</v>
      </c>
      <c r="H1857">
        <f>IF(Table1[[#This Row],[decision]]="accept",1,0)</f>
        <v>0</v>
      </c>
      <c r="I1857">
        <v>0</v>
      </c>
      <c r="J1857">
        <v>400</v>
      </c>
      <c r="K1857">
        <v>1667791632</v>
      </c>
      <c r="L1857">
        <f>Table1[[#This Row],[time]]-K1856</f>
        <v>7</v>
      </c>
      <c r="M1857" t="str">
        <f>VLOOKUP($F1857,Experiment!$A$2:$U$90,MATCH(Results!M$1,Experiment!$A$1:$U$1,0)+1,FALSE)</f>
        <v>G</v>
      </c>
      <c r="N1857">
        <f>IF(Table1[[#This Row],[Impact]]="I",0,1)</f>
        <v>1</v>
      </c>
      <c r="O1857" s="2">
        <f>VLOOKUP($F1857,Experiment!$A$2:$U$90,MATCH(Results!O$1,Experiment!$A$1:$U$1,0),FALSE)</f>
        <v>-50</v>
      </c>
      <c r="P1857" s="3">
        <f>VLOOKUP($F1857,Experiment!$A$2:$U$90,MATCH(Results!P$1,Experiment!$A$1:$U$1,0),FALSE)</f>
        <v>0.5</v>
      </c>
      <c r="Q1857" s="2">
        <f>VLOOKUP($F1857,Experiment!$A$2:$U$90,MATCH(Results!Q$1,Experiment!$A$1:$U$1,0),FALSE)</f>
        <v>40</v>
      </c>
      <c r="R1857" s="3">
        <f>VLOOKUP($F1857,Experiment!$A$2:$U$90,MATCH(Results!R$1,Experiment!$A$1:$U$1,0),FALSE)</f>
        <v>0.5</v>
      </c>
      <c r="S1857" s="2">
        <f>VLOOKUP($F1857,Experiment!$A$2:$U$90,MATCH(Results!S$1,Experiment!$A$1:$U$1,0),FALSE)</f>
        <v>-5</v>
      </c>
      <c r="T1857" s="2">
        <f>VLOOKUP($F1857,Experiment!$A$2:$U$90,MATCH(Results!T$1,Experiment!$A$1:$U$1,0),FALSE)</f>
        <v>2025</v>
      </c>
      <c r="U1857" s="2">
        <f>VLOOKUP($F1857,Experiment!$A$2:$U$90,MATCH(Results!U$1,Experiment!$A$1:$U$1,0),FALSE)</f>
        <v>45</v>
      </c>
      <c r="V1857" s="2">
        <f>VLOOKUP($F1857,Experiment!$A$2:$U$90,MATCH(Results!V$1,Experiment!$A$1:$U$1,0),FALSE)</f>
        <v>2</v>
      </c>
      <c r="W1857" s="3">
        <f>VLOOKUP($F1857,Experiment!$A$2:$U$90,MATCH(Results!W$1,Experiment!$A$1:$U$1,0),FALSE)</f>
        <v>0.25</v>
      </c>
      <c r="X1857" s="3">
        <f>VLOOKUP($F1857,Experiment!$A$2:$U$90,MATCH(Results!X$1,Experiment!$A$1:$U$1,0),FALSE)</f>
        <v>0.75</v>
      </c>
      <c r="Y1857" s="2">
        <f>VLOOKUP($F1857,Experiment!$A$2:$U$90,MATCH(Results!Y$1,Experiment!$A$1:$U$1,0),FALSE)</f>
        <v>2</v>
      </c>
      <c r="Z1857" s="3">
        <f>VLOOKUP($F1857,Experiment!$A$2:$U$90,MATCH(Results!Z$1,Experiment!$A$1:$U$1,0),FALSE)</f>
        <v>0.5</v>
      </c>
      <c r="AA1857" s="3">
        <f>VLOOKUP($F1857,Experiment!$A$2:$U$90,MATCH(Results!AA$1,Experiment!$A$1:$U$1,0),FALSE)</f>
        <v>0.25</v>
      </c>
      <c r="AB1857" s="3">
        <f>VLOOKUP($F1857,Experiment!$A$2:$U$90,MATCH(Results!AB$1,Experiment!$A$1:$U$1,0),FALSE)</f>
        <v>0.625</v>
      </c>
      <c r="AC1857" s="3">
        <f>VLOOKUP($F1857,Experiment!$A$2:$U$90,MATCH(Results!AC$1,Experiment!$A$1:$U$1,0),FALSE)</f>
        <v>0.375</v>
      </c>
      <c r="AD1857" s="2">
        <f>VLOOKUP($F1857,Experiment!$A$2:$U$90,MATCH(Results!AD$1,Experiment!$A$1:$U$1,0),FALSE)</f>
        <v>-16.25</v>
      </c>
      <c r="AE1857" s="2">
        <f>VLOOKUP($F1857,Experiment!$A$2:$U$90,MATCH(Results!AE$1,Experiment!$A$1:$U$1,0),FALSE)</f>
        <v>1898.4375</v>
      </c>
      <c r="AF1857" s="2">
        <f>VLOOKUP($F1857,Experiment!$A$2:$U$90,MATCH(Results!AF$1,Experiment!$A$1:$U$1,0),FALSE)</f>
        <v>43.571062644833439</v>
      </c>
      <c r="AG1857" s="3">
        <f>VLOOKUP($F1857,Experiment!$A$2:$W$90,MATCH(Results!AG$1,Experiment!$A$1:$W$1,0),FALSE)</f>
        <v>0.82730419370997643</v>
      </c>
      <c r="AH1857" s="3">
        <f>VLOOKUP($F1857,Experiment!$A$2:$W$90,MATCH(Results!AH$1,Experiment!$A$1:$W$1,0),FALSE)</f>
        <v>0.38648875795104182</v>
      </c>
      <c r="AI1857" s="3">
        <f>VLOOKUP($F1857,Experiment!$A$2:$X$90,MATCH(Results!AI$1,Experiment!$A$1:$X$1,0),FALSE)</f>
        <v>0.61351124204895813</v>
      </c>
      <c r="AJ1857" s="2">
        <f>Table1[[#This Row],[Gain]]^Table1[[#This Row],[θ]]</f>
        <v>26.281318966403699</v>
      </c>
      <c r="AK1857" s="2">
        <f>-Table1[[#This Row],[λ]]*-Table1[[#This Row],[Loss]]^Table1[[#This Row],[θ]]</f>
        <v>70.46047048279901</v>
      </c>
      <c r="AL1857" s="2">
        <f>Table1[[#This Row],[v_n_w_g]]-Table1[[#This Row],[v_n_w_l]]</f>
        <v>-44.179151516395308</v>
      </c>
      <c r="AM1857" s="2">
        <f>IF(Table1[[#This Row],[diff_v]]&gt;=1,1,0)</f>
        <v>0</v>
      </c>
    </row>
    <row r="1858" spans="1:39" x14ac:dyDescent="0.3">
      <c r="A1858">
        <v>23</v>
      </c>
      <c r="B1858" t="s">
        <v>301</v>
      </c>
      <c r="C1858" s="22">
        <f>VLOOKUP(Table1[[#This Row],[Subject]],'Subject Profile'!$A$2:$E$8,4,FALSE)</f>
        <v>0.88613857459934653</v>
      </c>
      <c r="D1858" s="22">
        <f>VLOOKUP(Table1[[#This Row],[Subject]],'Subject Profile'!$A$2:$E$8,5,FALSE)</f>
        <v>-2.2000000000000002</v>
      </c>
      <c r="E1858" t="s">
        <v>109</v>
      </c>
      <c r="F1858" t="s">
        <v>64</v>
      </c>
      <c r="G1858" t="s">
        <v>7</v>
      </c>
      <c r="H1858">
        <f>IF(Table1[[#This Row],[decision]]="accept",1,0)</f>
        <v>1</v>
      </c>
      <c r="I1858">
        <v>-50</v>
      </c>
      <c r="J1858">
        <v>350</v>
      </c>
      <c r="K1858">
        <v>1667791637</v>
      </c>
      <c r="L1858">
        <f>Table1[[#This Row],[time]]-K1857</f>
        <v>5</v>
      </c>
      <c r="M1858" t="str">
        <f>VLOOKUP($F1858,Experiment!$A$2:$U$90,MATCH(Results!M$1,Experiment!$A$1:$U$1,0)+1,FALSE)</f>
        <v>G</v>
      </c>
      <c r="N1858">
        <f>IF(Table1[[#This Row],[Impact]]="I",0,1)</f>
        <v>1</v>
      </c>
      <c r="O1858" s="2">
        <f>VLOOKUP($F1858,Experiment!$A$2:$U$90,MATCH(Results!O$1,Experiment!$A$1:$U$1,0),FALSE)</f>
        <v>-50</v>
      </c>
      <c r="P1858" s="3">
        <f>VLOOKUP($F1858,Experiment!$A$2:$U$90,MATCH(Results!P$1,Experiment!$A$1:$U$1,0),FALSE)</f>
        <v>0.5</v>
      </c>
      <c r="Q1858" s="2">
        <f>VLOOKUP($F1858,Experiment!$A$2:$U$90,MATCH(Results!Q$1,Experiment!$A$1:$U$1,0),FALSE)</f>
        <v>60</v>
      </c>
      <c r="R1858" s="3">
        <f>VLOOKUP($F1858,Experiment!$A$2:$U$90,MATCH(Results!R$1,Experiment!$A$1:$U$1,0),FALSE)</f>
        <v>0.5</v>
      </c>
      <c r="S1858" s="2">
        <f>VLOOKUP($F1858,Experiment!$A$2:$U$90,MATCH(Results!S$1,Experiment!$A$1:$U$1,0),FALSE)</f>
        <v>5</v>
      </c>
      <c r="T1858" s="2">
        <f>VLOOKUP($F1858,Experiment!$A$2:$U$90,MATCH(Results!T$1,Experiment!$A$1:$U$1,0),FALSE)</f>
        <v>3025</v>
      </c>
      <c r="U1858" s="2">
        <f>VLOOKUP($F1858,Experiment!$A$2:$U$90,MATCH(Results!U$1,Experiment!$A$1:$U$1,0),FALSE)</f>
        <v>55</v>
      </c>
      <c r="V1858" s="2">
        <f>VLOOKUP($F1858,Experiment!$A$2:$U$90,MATCH(Results!V$1,Experiment!$A$1:$U$1,0),FALSE)</f>
        <v>4</v>
      </c>
      <c r="W1858" s="3">
        <f>VLOOKUP($F1858,Experiment!$A$2:$U$90,MATCH(Results!W$1,Experiment!$A$1:$U$1,0),FALSE)</f>
        <v>0.25</v>
      </c>
      <c r="X1858" s="3">
        <f>VLOOKUP($F1858,Experiment!$A$2:$U$90,MATCH(Results!X$1,Experiment!$A$1:$U$1,0),FALSE)</f>
        <v>0.75</v>
      </c>
      <c r="Y1858" s="2">
        <f>VLOOKUP($F1858,Experiment!$A$2:$U$90,MATCH(Results!Y$1,Experiment!$A$1:$U$1,0),FALSE)</f>
        <v>2</v>
      </c>
      <c r="Z1858" s="3">
        <f>VLOOKUP($F1858,Experiment!$A$2:$U$90,MATCH(Results!Z$1,Experiment!$A$1:$U$1,0),FALSE)</f>
        <v>0.5</v>
      </c>
      <c r="AA1858" s="3">
        <f>VLOOKUP($F1858,Experiment!$A$2:$U$90,MATCH(Results!AA$1,Experiment!$A$1:$U$1,0),FALSE)</f>
        <v>0.25</v>
      </c>
      <c r="AB1858" s="3">
        <f>VLOOKUP($F1858,Experiment!$A$2:$U$90,MATCH(Results!AB$1,Experiment!$A$1:$U$1,0),FALSE)</f>
        <v>0.625</v>
      </c>
      <c r="AC1858" s="3">
        <f>VLOOKUP($F1858,Experiment!$A$2:$U$90,MATCH(Results!AC$1,Experiment!$A$1:$U$1,0),FALSE)</f>
        <v>0.375</v>
      </c>
      <c r="AD1858" s="2">
        <f>VLOOKUP($F1858,Experiment!$A$2:$U$90,MATCH(Results!AD$1,Experiment!$A$1:$U$1,0),FALSE)</f>
        <v>-8.75</v>
      </c>
      <c r="AE1858" s="2">
        <f>VLOOKUP($F1858,Experiment!$A$2:$U$90,MATCH(Results!AE$1,Experiment!$A$1:$U$1,0),FALSE)</f>
        <v>2835.9375</v>
      </c>
      <c r="AF1858" s="2">
        <f>VLOOKUP($F1858,Experiment!$A$2:$U$90,MATCH(Results!AF$1,Experiment!$A$1:$U$1,0),FALSE)</f>
        <v>53.253521010351982</v>
      </c>
      <c r="AG1858" s="3">
        <f>VLOOKUP($F1858,Experiment!$A$2:$W$90,MATCH(Results!AG$1,Experiment!$A$1:$W$1,0),FALSE)</f>
        <v>0.82730419370997643</v>
      </c>
      <c r="AH1858" s="3">
        <f>VLOOKUP($F1858,Experiment!$A$2:$W$90,MATCH(Results!AH$1,Experiment!$A$1:$W$1,0),FALSE)</f>
        <v>0.38648875795104182</v>
      </c>
      <c r="AI1858" s="3">
        <f>VLOOKUP($F1858,Experiment!$A$2:$X$90,MATCH(Results!AI$1,Experiment!$A$1:$X$1,0),FALSE)</f>
        <v>0.61351124204895813</v>
      </c>
      <c r="AJ1858" s="2">
        <f>Table1[[#This Row],[Gain]]^Table1[[#This Row],[θ]]</f>
        <v>37.643362891590748</v>
      </c>
      <c r="AK1858" s="2">
        <f>-Table1[[#This Row],[λ]]*-Table1[[#This Row],[Loss]]^Table1[[#This Row],[θ]]</f>
        <v>70.46047048279901</v>
      </c>
      <c r="AL1858" s="2">
        <f>Table1[[#This Row],[v_n_w_g]]-Table1[[#This Row],[v_n_w_l]]</f>
        <v>-32.817107591208263</v>
      </c>
      <c r="AM1858" s="2">
        <f>IF(Table1[[#This Row],[diff_v]]&gt;=1,1,0)</f>
        <v>0</v>
      </c>
    </row>
    <row r="1859" spans="1:39" x14ac:dyDescent="0.3">
      <c r="A1859">
        <v>24</v>
      </c>
      <c r="B1859" t="s">
        <v>301</v>
      </c>
      <c r="C1859" s="22">
        <f>VLOOKUP(Table1[[#This Row],[Subject]],'Subject Profile'!$A$2:$E$8,4,FALSE)</f>
        <v>0.88613857459934653</v>
      </c>
      <c r="D1859" s="22">
        <f>VLOOKUP(Table1[[#This Row],[Subject]],'Subject Profile'!$A$2:$E$8,5,FALSE)</f>
        <v>-2.2000000000000002</v>
      </c>
      <c r="E1859" t="s">
        <v>109</v>
      </c>
      <c r="F1859" t="s">
        <v>62</v>
      </c>
      <c r="G1859" t="s">
        <v>7</v>
      </c>
      <c r="H1859">
        <f>IF(Table1[[#This Row],[decision]]="accept",1,0)</f>
        <v>1</v>
      </c>
      <c r="I1859">
        <v>20</v>
      </c>
      <c r="J1859">
        <v>370</v>
      </c>
      <c r="K1859">
        <v>1667791642</v>
      </c>
      <c r="L1859">
        <f>Table1[[#This Row],[time]]-K1858</f>
        <v>5</v>
      </c>
      <c r="M1859" t="str">
        <f>VLOOKUP($F1859,Experiment!$A$2:$U$90,MATCH(Results!M$1,Experiment!$A$1:$U$1,0)+1,FALSE)</f>
        <v>G</v>
      </c>
      <c r="N1859">
        <f>IF(Table1[[#This Row],[Impact]]="I",0,1)</f>
        <v>1</v>
      </c>
      <c r="O1859" s="2">
        <f>VLOOKUP($F1859,Experiment!$A$2:$U$90,MATCH(Results!O$1,Experiment!$A$1:$U$1,0),FALSE)</f>
        <v>-10</v>
      </c>
      <c r="P1859" s="3">
        <f>VLOOKUP($F1859,Experiment!$A$2:$U$90,MATCH(Results!P$1,Experiment!$A$1:$U$1,0),FALSE)</f>
        <v>0.5</v>
      </c>
      <c r="Q1859" s="2">
        <f>VLOOKUP($F1859,Experiment!$A$2:$U$90,MATCH(Results!Q$1,Experiment!$A$1:$U$1,0),FALSE)</f>
        <v>20</v>
      </c>
      <c r="R1859" s="3">
        <f>VLOOKUP($F1859,Experiment!$A$2:$U$90,MATCH(Results!R$1,Experiment!$A$1:$U$1,0),FALSE)</f>
        <v>0.5</v>
      </c>
      <c r="S1859" s="2">
        <f>VLOOKUP($F1859,Experiment!$A$2:$U$90,MATCH(Results!S$1,Experiment!$A$1:$U$1,0),FALSE)</f>
        <v>5</v>
      </c>
      <c r="T1859" s="2">
        <f>VLOOKUP($F1859,Experiment!$A$2:$U$90,MATCH(Results!T$1,Experiment!$A$1:$U$1,0),FALSE)</f>
        <v>225</v>
      </c>
      <c r="U1859" s="2">
        <f>VLOOKUP($F1859,Experiment!$A$2:$U$90,MATCH(Results!U$1,Experiment!$A$1:$U$1,0),FALSE)</f>
        <v>15</v>
      </c>
      <c r="V1859" s="2">
        <f>VLOOKUP($F1859,Experiment!$A$2:$U$90,MATCH(Results!V$1,Experiment!$A$1:$U$1,0),FALSE)</f>
        <v>4</v>
      </c>
      <c r="W1859" s="3">
        <f>VLOOKUP($F1859,Experiment!$A$2:$U$90,MATCH(Results!W$1,Experiment!$A$1:$U$1,0),FALSE)</f>
        <v>0.25</v>
      </c>
      <c r="X1859" s="3">
        <f>VLOOKUP($F1859,Experiment!$A$2:$U$90,MATCH(Results!X$1,Experiment!$A$1:$U$1,0),FALSE)</f>
        <v>0.75</v>
      </c>
      <c r="Y1859" s="2">
        <f>VLOOKUP($F1859,Experiment!$A$2:$U$90,MATCH(Results!Y$1,Experiment!$A$1:$U$1,0),FALSE)</f>
        <v>2</v>
      </c>
      <c r="Z1859" s="3">
        <f>VLOOKUP($F1859,Experiment!$A$2:$U$90,MATCH(Results!Z$1,Experiment!$A$1:$U$1,0),FALSE)</f>
        <v>0.5</v>
      </c>
      <c r="AA1859" s="3">
        <f>VLOOKUP($F1859,Experiment!$A$2:$U$90,MATCH(Results!AA$1,Experiment!$A$1:$U$1,0),FALSE)</f>
        <v>0.25</v>
      </c>
      <c r="AB1859" s="3">
        <f>VLOOKUP($F1859,Experiment!$A$2:$U$90,MATCH(Results!AB$1,Experiment!$A$1:$U$1,0),FALSE)</f>
        <v>0.625</v>
      </c>
      <c r="AC1859" s="3">
        <f>VLOOKUP($F1859,Experiment!$A$2:$U$90,MATCH(Results!AC$1,Experiment!$A$1:$U$1,0),FALSE)</f>
        <v>0.375</v>
      </c>
      <c r="AD1859" s="2">
        <f>VLOOKUP($F1859,Experiment!$A$2:$U$90,MATCH(Results!AD$1,Experiment!$A$1:$U$1,0),FALSE)</f>
        <v>1.25</v>
      </c>
      <c r="AE1859" s="2">
        <f>VLOOKUP($F1859,Experiment!$A$2:$U$90,MATCH(Results!AE$1,Experiment!$A$1:$U$1,0),FALSE)</f>
        <v>210.9375</v>
      </c>
      <c r="AF1859" s="2">
        <f>VLOOKUP($F1859,Experiment!$A$2:$U$90,MATCH(Results!AF$1,Experiment!$A$1:$U$1,0),FALSE)</f>
        <v>14.523687548277813</v>
      </c>
      <c r="AG1859" s="3">
        <f>VLOOKUP($F1859,Experiment!$A$2:$W$90,MATCH(Results!AG$1,Experiment!$A$1:$W$1,0),FALSE)</f>
        <v>0.82730419370997643</v>
      </c>
      <c r="AH1859" s="3">
        <f>VLOOKUP($F1859,Experiment!$A$2:$W$90,MATCH(Results!AH$1,Experiment!$A$1:$W$1,0),FALSE)</f>
        <v>0.38648875795104182</v>
      </c>
      <c r="AI1859" s="3">
        <f>VLOOKUP($F1859,Experiment!$A$2:$X$90,MATCH(Results!AI$1,Experiment!$A$1:$X$1,0),FALSE)</f>
        <v>0.61351124204895813</v>
      </c>
      <c r="AJ1859" s="2">
        <f>Table1[[#This Row],[Gain]]^Table1[[#This Row],[θ]]</f>
        <v>14.219779625740344</v>
      </c>
      <c r="AK1859" s="2">
        <f>-Table1[[#This Row],[λ]]*-Table1[[#This Row],[Loss]]^Table1[[#This Row],[θ]]</f>
        <v>16.926269655599267</v>
      </c>
      <c r="AL1859" s="2">
        <f>Table1[[#This Row],[v_n_w_g]]-Table1[[#This Row],[v_n_w_l]]</f>
        <v>-2.706490029858923</v>
      </c>
      <c r="AM1859" s="2">
        <f>IF(Table1[[#This Row],[diff_v]]&gt;=1,1,0)</f>
        <v>0</v>
      </c>
    </row>
    <row r="1860" spans="1:39" x14ac:dyDescent="0.3">
      <c r="A1860">
        <v>25</v>
      </c>
      <c r="B1860" t="s">
        <v>301</v>
      </c>
      <c r="C1860" s="22">
        <f>VLOOKUP(Table1[[#This Row],[Subject]],'Subject Profile'!$A$2:$E$8,4,FALSE)</f>
        <v>0.88613857459934653</v>
      </c>
      <c r="D1860" s="22">
        <f>VLOOKUP(Table1[[#This Row],[Subject]],'Subject Profile'!$A$2:$E$8,5,FALSE)</f>
        <v>-2.2000000000000002</v>
      </c>
      <c r="E1860" t="s">
        <v>109</v>
      </c>
      <c r="F1860" t="s">
        <v>55</v>
      </c>
      <c r="G1860" t="s">
        <v>56</v>
      </c>
      <c r="H1860">
        <f>IF(Table1[[#This Row],[decision]]="accept",1,0)</f>
        <v>0</v>
      </c>
      <c r="I1860">
        <v>0</v>
      </c>
      <c r="J1860">
        <v>370</v>
      </c>
      <c r="K1860">
        <v>1667791647</v>
      </c>
      <c r="L1860">
        <f>Table1[[#This Row],[time]]-K1859</f>
        <v>5</v>
      </c>
      <c r="M1860" t="str">
        <f>VLOOKUP($F1860,Experiment!$A$2:$U$90,MATCH(Results!M$1,Experiment!$A$1:$U$1,0)+1,FALSE)</f>
        <v>R</v>
      </c>
      <c r="N1860">
        <f>IF(Table1[[#This Row],[Impact]]="I",0,1)</f>
        <v>1</v>
      </c>
      <c r="O1860" s="2">
        <f>VLOOKUP($F1860,Experiment!$A$2:$U$90,MATCH(Results!O$1,Experiment!$A$1:$U$1,0),FALSE)</f>
        <v>0</v>
      </c>
      <c r="P1860" s="3">
        <f>VLOOKUP($F1860,Experiment!$A$2:$U$90,MATCH(Results!P$1,Experiment!$A$1:$U$1,0),FALSE)</f>
        <v>0</v>
      </c>
      <c r="Q1860" s="2">
        <f>VLOOKUP($F1860,Experiment!$A$2:$U$90,MATCH(Results!Q$1,Experiment!$A$1:$U$1,0),FALSE)</f>
        <v>0</v>
      </c>
      <c r="R1860" s="3">
        <f>VLOOKUP($F1860,Experiment!$A$2:$U$90,MATCH(Results!R$1,Experiment!$A$1:$U$1,0),FALSE)</f>
        <v>0</v>
      </c>
      <c r="S1860" s="2">
        <f>VLOOKUP($F1860,Experiment!$A$2:$U$90,MATCH(Results!S$1,Experiment!$A$1:$U$1,0),FALSE)</f>
        <v>0</v>
      </c>
      <c r="T1860" s="2">
        <f>VLOOKUP($F1860,Experiment!$A$2:$U$90,MATCH(Results!T$1,Experiment!$A$1:$U$1,0),FALSE)</f>
        <v>0</v>
      </c>
      <c r="U1860" s="2">
        <f>VLOOKUP($F1860,Experiment!$A$2:$U$90,MATCH(Results!U$1,Experiment!$A$1:$U$1,0),FALSE)</f>
        <v>0</v>
      </c>
      <c r="V1860" s="2">
        <f>VLOOKUP($F1860,Experiment!$A$2:$U$90,MATCH(Results!V$1,Experiment!$A$1:$U$1,0),FALSE)</f>
        <v>0</v>
      </c>
      <c r="W1860" s="3">
        <f>VLOOKUP($F1860,Experiment!$A$2:$U$90,MATCH(Results!W$1,Experiment!$A$1:$U$1,0),FALSE)</f>
        <v>0</v>
      </c>
      <c r="X1860" s="3">
        <f>VLOOKUP($F1860,Experiment!$A$2:$U$90,MATCH(Results!X$1,Experiment!$A$1:$U$1,0),FALSE)</f>
        <v>0</v>
      </c>
      <c r="Y1860" s="2">
        <f>VLOOKUP($F1860,Experiment!$A$2:$U$90,MATCH(Results!Y$1,Experiment!$A$1:$U$1,0),FALSE)</f>
        <v>0</v>
      </c>
      <c r="Z1860" s="3">
        <f>VLOOKUP($F1860,Experiment!$A$2:$U$90,MATCH(Results!Z$1,Experiment!$A$1:$U$1,0),FALSE)</f>
        <v>0</v>
      </c>
      <c r="AA1860" s="3">
        <f>VLOOKUP($F1860,Experiment!$A$2:$U$90,MATCH(Results!AA$1,Experiment!$A$1:$U$1,0),FALSE)</f>
        <v>0</v>
      </c>
      <c r="AB1860" s="3">
        <f>VLOOKUP($F1860,Experiment!$A$2:$U$90,MATCH(Results!AB$1,Experiment!$A$1:$U$1,0),FALSE)</f>
        <v>0</v>
      </c>
      <c r="AC1860" s="3">
        <f>VLOOKUP($F1860,Experiment!$A$2:$U$90,MATCH(Results!AC$1,Experiment!$A$1:$U$1,0),FALSE)</f>
        <v>0</v>
      </c>
      <c r="AD1860" s="2">
        <f>VLOOKUP($F1860,Experiment!$A$2:$U$90,MATCH(Results!AD$1,Experiment!$A$1:$U$1,0),FALSE)</f>
        <v>0</v>
      </c>
      <c r="AE1860" s="2">
        <f>VLOOKUP($F1860,Experiment!$A$2:$U$90,MATCH(Results!AE$1,Experiment!$A$1:$U$1,0),FALSE)</f>
        <v>0</v>
      </c>
      <c r="AF1860" s="2">
        <f>VLOOKUP($F1860,Experiment!$A$2:$U$90,MATCH(Results!AF$1,Experiment!$A$1:$U$1,0),FALSE)</f>
        <v>0</v>
      </c>
      <c r="AG1860" s="3">
        <f>VLOOKUP($F1860,Experiment!$A$2:$W$90,MATCH(Results!AG$1,Experiment!$A$1:$W$1,0),FALSE)</f>
        <v>0</v>
      </c>
      <c r="AH1860" s="3">
        <f>VLOOKUP($F1860,Experiment!$A$2:$W$90,MATCH(Results!AH$1,Experiment!$A$1:$W$1,0),FALSE)</f>
        <v>0</v>
      </c>
      <c r="AI1860" s="3">
        <f>VLOOKUP($F1860,Experiment!$A$2:$X$90,MATCH(Results!AI$1,Experiment!$A$1:$X$1,0),FALSE)</f>
        <v>0</v>
      </c>
      <c r="AJ1860" s="2">
        <f>Table1[[#This Row],[Gain]]^Table1[[#This Row],[θ]]</f>
        <v>0</v>
      </c>
      <c r="AK1860" s="2">
        <f>-Table1[[#This Row],[λ]]*-Table1[[#This Row],[Loss]]^Table1[[#This Row],[θ]]</f>
        <v>0</v>
      </c>
      <c r="AL1860" s="2">
        <f>Table1[[#This Row],[v_n_w_g]]-Table1[[#This Row],[v_n_w_l]]</f>
        <v>0</v>
      </c>
      <c r="AM1860" s="2">
        <f>IF(Table1[[#This Row],[diff_v]]&gt;=1,1,0)</f>
        <v>0</v>
      </c>
    </row>
    <row r="1861" spans="1:39" x14ac:dyDescent="0.3">
      <c r="A1861">
        <v>26</v>
      </c>
      <c r="B1861" t="s">
        <v>301</v>
      </c>
      <c r="C1861" s="22">
        <f>VLOOKUP(Table1[[#This Row],[Subject]],'Subject Profile'!$A$2:$E$8,4,FALSE)</f>
        <v>0.88613857459934653</v>
      </c>
      <c r="D1861" s="22">
        <f>VLOOKUP(Table1[[#This Row],[Subject]],'Subject Profile'!$A$2:$E$8,5,FALSE)</f>
        <v>-2.2000000000000002</v>
      </c>
      <c r="E1861" t="s">
        <v>109</v>
      </c>
      <c r="F1861" t="s">
        <v>59</v>
      </c>
      <c r="G1861" t="s">
        <v>7</v>
      </c>
      <c r="H1861">
        <f>IF(Table1[[#This Row],[decision]]="accept",1,0)</f>
        <v>1</v>
      </c>
      <c r="I1861">
        <v>10</v>
      </c>
      <c r="J1861">
        <v>380</v>
      </c>
      <c r="K1861">
        <v>1667791651</v>
      </c>
      <c r="L1861">
        <f>Table1[[#This Row],[time]]-K1860</f>
        <v>4</v>
      </c>
      <c r="M1861" t="str">
        <f>VLOOKUP($F1861,Experiment!$A$2:$U$90,MATCH(Results!M$1,Experiment!$A$1:$U$1,0)+1,FALSE)</f>
        <v>G</v>
      </c>
      <c r="N1861">
        <f>IF(Table1[[#This Row],[Impact]]="I",0,1)</f>
        <v>1</v>
      </c>
      <c r="O1861" s="2">
        <f>VLOOKUP($F1861,Experiment!$A$2:$U$90,MATCH(Results!O$1,Experiment!$A$1:$U$1,0),FALSE)</f>
        <v>0</v>
      </c>
      <c r="P1861" s="3">
        <f>VLOOKUP($F1861,Experiment!$A$2:$U$90,MATCH(Results!P$1,Experiment!$A$1:$U$1,0),FALSE)</f>
        <v>0.5</v>
      </c>
      <c r="Q1861" s="2">
        <f>VLOOKUP($F1861,Experiment!$A$2:$U$90,MATCH(Results!Q$1,Experiment!$A$1:$U$1,0),FALSE)</f>
        <v>10</v>
      </c>
      <c r="R1861" s="3">
        <f>VLOOKUP($F1861,Experiment!$A$2:$U$90,MATCH(Results!R$1,Experiment!$A$1:$U$1,0),FALSE)</f>
        <v>0.5</v>
      </c>
      <c r="S1861" s="2">
        <f>VLOOKUP($F1861,Experiment!$A$2:$U$90,MATCH(Results!S$1,Experiment!$A$1:$U$1,0),FALSE)</f>
        <v>5</v>
      </c>
      <c r="T1861" s="2">
        <f>VLOOKUP($F1861,Experiment!$A$2:$U$90,MATCH(Results!T$1,Experiment!$A$1:$U$1,0),FALSE)</f>
        <v>25</v>
      </c>
      <c r="U1861" s="2">
        <f>VLOOKUP($F1861,Experiment!$A$2:$U$90,MATCH(Results!U$1,Experiment!$A$1:$U$1,0),FALSE)</f>
        <v>5</v>
      </c>
      <c r="V1861" s="2">
        <f>VLOOKUP($F1861,Experiment!$A$2:$U$90,MATCH(Results!V$1,Experiment!$A$1:$U$1,0),FALSE)</f>
        <v>4</v>
      </c>
      <c r="W1861" s="3">
        <f>VLOOKUP($F1861,Experiment!$A$2:$U$90,MATCH(Results!W$1,Experiment!$A$1:$U$1,0),FALSE)</f>
        <v>0.75</v>
      </c>
      <c r="X1861" s="3">
        <f>VLOOKUP($F1861,Experiment!$A$2:$U$90,MATCH(Results!X$1,Experiment!$A$1:$U$1,0),FALSE)</f>
        <v>0.25</v>
      </c>
      <c r="Y1861" s="2">
        <f>VLOOKUP($F1861,Experiment!$A$2:$U$90,MATCH(Results!Y$1,Experiment!$A$1:$U$1,0),FALSE)</f>
        <v>1</v>
      </c>
      <c r="Z1861" s="3">
        <f>VLOOKUP($F1861,Experiment!$A$2:$U$90,MATCH(Results!Z$1,Experiment!$A$1:$U$1,0),FALSE)</f>
        <v>0.2</v>
      </c>
      <c r="AA1861" s="3">
        <f>VLOOKUP($F1861,Experiment!$A$2:$U$90,MATCH(Results!AA$1,Experiment!$A$1:$U$1,0),FALSE)</f>
        <v>4.9999999999999989E-2</v>
      </c>
      <c r="AB1861" s="3">
        <f>VLOOKUP($F1861,Experiment!$A$2:$U$90,MATCH(Results!AB$1,Experiment!$A$1:$U$1,0),FALSE)</f>
        <v>0.57499999999999996</v>
      </c>
      <c r="AC1861" s="3">
        <f>VLOOKUP($F1861,Experiment!$A$2:$U$90,MATCH(Results!AC$1,Experiment!$A$1:$U$1,0),FALSE)</f>
        <v>0.42500000000000004</v>
      </c>
      <c r="AD1861" s="2">
        <f>VLOOKUP($F1861,Experiment!$A$2:$U$90,MATCH(Results!AD$1,Experiment!$A$1:$U$1,0),FALSE)</f>
        <v>4.25</v>
      </c>
      <c r="AE1861" s="2">
        <f>VLOOKUP($F1861,Experiment!$A$2:$U$90,MATCH(Results!AE$1,Experiment!$A$1:$U$1,0),FALSE)</f>
        <v>24.4375</v>
      </c>
      <c r="AF1861" s="2">
        <f>VLOOKUP($F1861,Experiment!$A$2:$U$90,MATCH(Results!AF$1,Experiment!$A$1:$U$1,0),FALSE)</f>
        <v>4.9434299833212973</v>
      </c>
      <c r="AG1861" s="3">
        <f>VLOOKUP($F1861,Experiment!$A$2:$W$90,MATCH(Results!AG$1,Experiment!$A$1:$W$1,0),FALSE)</f>
        <v>0.89414323918902561</v>
      </c>
      <c r="AH1861" s="3">
        <f>VLOOKUP($F1861,Experiment!$A$2:$W$90,MATCH(Results!AH$1,Experiment!$A$1:$W$1,0),FALSE)</f>
        <v>0.42914847753168511</v>
      </c>
      <c r="AI1861" s="3">
        <f>VLOOKUP($F1861,Experiment!$A$2:$X$90,MATCH(Results!AI$1,Experiment!$A$1:$X$1,0),FALSE)</f>
        <v>0.57085152246831483</v>
      </c>
      <c r="AJ1861" s="2">
        <f>Table1[[#This Row],[Gain]]^Table1[[#This Row],[θ]]</f>
        <v>7.693758934363303</v>
      </c>
      <c r="AK1861" s="2">
        <f>-Table1[[#This Row],[λ]]*-Table1[[#This Row],[Loss]]^Table1[[#This Row],[θ]]</f>
        <v>0</v>
      </c>
      <c r="AL1861" s="2">
        <f>Table1[[#This Row],[v_n_w_g]]-Table1[[#This Row],[v_n_w_l]]</f>
        <v>7.693758934363303</v>
      </c>
      <c r="AM1861" s="2">
        <f>IF(Table1[[#This Row],[diff_v]]&gt;=1,1,0)</f>
        <v>1</v>
      </c>
    </row>
    <row r="1862" spans="1:39" x14ac:dyDescent="0.3">
      <c r="A1862">
        <v>27</v>
      </c>
      <c r="B1862" t="s">
        <v>301</v>
      </c>
      <c r="C1862" s="22">
        <f>VLOOKUP(Table1[[#This Row],[Subject]],'Subject Profile'!$A$2:$E$8,4,FALSE)</f>
        <v>0.88613857459934653</v>
      </c>
      <c r="D1862" s="22">
        <f>VLOOKUP(Table1[[#This Row],[Subject]],'Subject Profile'!$A$2:$E$8,5,FALSE)</f>
        <v>-2.2000000000000002</v>
      </c>
      <c r="E1862" t="s">
        <v>109</v>
      </c>
      <c r="F1862" t="s">
        <v>93</v>
      </c>
      <c r="G1862" t="s">
        <v>5</v>
      </c>
      <c r="H1862">
        <f>IF(Table1[[#This Row],[decision]]="accept",1,0)</f>
        <v>0</v>
      </c>
      <c r="I1862">
        <v>0</v>
      </c>
      <c r="J1862">
        <v>380</v>
      </c>
      <c r="K1862">
        <v>1667791657</v>
      </c>
      <c r="L1862">
        <f>Table1[[#This Row],[time]]-K1861</f>
        <v>6</v>
      </c>
      <c r="M1862" t="str">
        <f>VLOOKUP($F1862,Experiment!$A$2:$U$90,MATCH(Results!M$1,Experiment!$A$1:$U$1,0)+1,FALSE)</f>
        <v>I</v>
      </c>
      <c r="N1862">
        <f>IF(Table1[[#This Row],[Impact]]="I",0,1)</f>
        <v>0</v>
      </c>
      <c r="O1862" s="2">
        <f>VLOOKUP($F1862,Experiment!$A$2:$U$90,MATCH(Results!O$1,Experiment!$A$1:$U$1,0),FALSE)</f>
        <v>-90</v>
      </c>
      <c r="P1862" s="3">
        <f>VLOOKUP($F1862,Experiment!$A$2:$U$90,MATCH(Results!P$1,Experiment!$A$1:$U$1,0),FALSE)</f>
        <v>0.5</v>
      </c>
      <c r="Q1862" s="2">
        <f>VLOOKUP($F1862,Experiment!$A$2:$U$90,MATCH(Results!Q$1,Experiment!$A$1:$U$1,0),FALSE)</f>
        <v>100</v>
      </c>
      <c r="R1862" s="3">
        <f>VLOOKUP($F1862,Experiment!$A$2:$U$90,MATCH(Results!R$1,Experiment!$A$1:$U$1,0),FALSE)</f>
        <v>0.5</v>
      </c>
      <c r="S1862" s="2">
        <f>VLOOKUP($F1862,Experiment!$A$2:$U$90,MATCH(Results!S$1,Experiment!$A$1:$U$1,0),FALSE)</f>
        <v>5</v>
      </c>
      <c r="T1862" s="2">
        <f>VLOOKUP($F1862,Experiment!$A$2:$U$90,MATCH(Results!T$1,Experiment!$A$1:$U$1,0),FALSE)</f>
        <v>9025</v>
      </c>
      <c r="U1862" s="2">
        <f>VLOOKUP($F1862,Experiment!$A$2:$U$90,MATCH(Results!U$1,Experiment!$A$1:$U$1,0),FALSE)</f>
        <v>95</v>
      </c>
      <c r="V1862" s="2">
        <f>VLOOKUP($F1862,Experiment!$A$2:$U$90,MATCH(Results!V$1,Experiment!$A$1:$U$1,0),FALSE)</f>
        <v>4</v>
      </c>
      <c r="W1862" s="3">
        <f>VLOOKUP($F1862,Experiment!$A$2:$U$90,MATCH(Results!W$1,Experiment!$A$1:$U$1,0),FALSE)</f>
        <v>0.25</v>
      </c>
      <c r="X1862" s="3">
        <f>VLOOKUP($F1862,Experiment!$A$2:$U$90,MATCH(Results!X$1,Experiment!$A$1:$U$1,0),FALSE)</f>
        <v>0.75</v>
      </c>
      <c r="Y1862" s="2">
        <f>VLOOKUP($F1862,Experiment!$A$2:$U$90,MATCH(Results!Y$1,Experiment!$A$1:$U$1,0),FALSE)</f>
        <v>1</v>
      </c>
      <c r="Z1862" s="3">
        <f>VLOOKUP($F1862,Experiment!$A$2:$U$90,MATCH(Results!Z$1,Experiment!$A$1:$U$1,0),FALSE)</f>
        <v>0.25</v>
      </c>
      <c r="AA1862" s="3">
        <f>VLOOKUP($F1862,Experiment!$A$2:$U$90,MATCH(Results!AA$1,Experiment!$A$1:$U$1,0),FALSE)</f>
        <v>0.5</v>
      </c>
      <c r="AB1862" s="3">
        <f>VLOOKUP($F1862,Experiment!$A$2:$U$90,MATCH(Results!AB$1,Experiment!$A$1:$U$1,0),FALSE)</f>
        <v>0.375</v>
      </c>
      <c r="AC1862" s="3">
        <f>VLOOKUP($F1862,Experiment!$A$2:$U$90,MATCH(Results!AC$1,Experiment!$A$1:$U$1,0),FALSE)</f>
        <v>0.625</v>
      </c>
      <c r="AD1862" s="2">
        <f>VLOOKUP($F1862,Experiment!$A$2:$U$90,MATCH(Results!AD$1,Experiment!$A$1:$U$1,0),FALSE)</f>
        <v>28.75</v>
      </c>
      <c r="AE1862" s="2">
        <f>VLOOKUP($F1862,Experiment!$A$2:$U$90,MATCH(Results!AE$1,Experiment!$A$1:$U$1,0),FALSE)</f>
        <v>8460.9375</v>
      </c>
      <c r="AF1862" s="2">
        <f>VLOOKUP($F1862,Experiment!$A$2:$U$90,MATCH(Results!AF$1,Experiment!$A$1:$U$1,0),FALSE)</f>
        <v>91.983354472426157</v>
      </c>
      <c r="AG1862" s="3">
        <f>VLOOKUP($F1862,Experiment!$A$2:$W$90,MATCH(Results!AG$1,Experiment!$A$1:$W$1,0),FALSE)</f>
        <v>1</v>
      </c>
      <c r="AH1862" s="3">
        <f>VLOOKUP($F1862,Experiment!$A$2:$W$90,MATCH(Results!AH$1,Experiment!$A$1:$W$1,0),FALSE)</f>
        <v>0.625</v>
      </c>
      <c r="AI1862" s="3">
        <f>VLOOKUP($F1862,Experiment!$A$2:$X$90,MATCH(Results!AI$1,Experiment!$A$1:$X$1,0),FALSE)</f>
        <v>0.375</v>
      </c>
      <c r="AJ1862" s="2">
        <f>Table1[[#This Row],[Gain]]^Table1[[#This Row],[θ]]</f>
        <v>59.193926540095148</v>
      </c>
      <c r="AK1862" s="2">
        <f>-Table1[[#This Row],[λ]]*-Table1[[#This Row],[Loss]]^Table1[[#This Row],[θ]]</f>
        <v>118.6184794423265</v>
      </c>
      <c r="AL1862" s="2">
        <f>Table1[[#This Row],[v_n_w_g]]-Table1[[#This Row],[v_n_w_l]]</f>
        <v>-59.424552902231355</v>
      </c>
      <c r="AM1862" s="2">
        <f>IF(Table1[[#This Row],[diff_v]]&gt;=1,1,0)</f>
        <v>0</v>
      </c>
    </row>
    <row r="1863" spans="1:39" x14ac:dyDescent="0.3">
      <c r="A1863">
        <v>28</v>
      </c>
      <c r="B1863" t="s">
        <v>301</v>
      </c>
      <c r="C1863" s="22">
        <f>VLOOKUP(Table1[[#This Row],[Subject]],'Subject Profile'!$A$2:$E$8,4,FALSE)</f>
        <v>0.88613857459934653</v>
      </c>
      <c r="D1863" s="22">
        <f>VLOOKUP(Table1[[#This Row],[Subject]],'Subject Profile'!$A$2:$E$8,5,FALSE)</f>
        <v>-2.2000000000000002</v>
      </c>
      <c r="E1863" t="s">
        <v>109</v>
      </c>
      <c r="F1863" t="s">
        <v>68</v>
      </c>
      <c r="G1863" t="s">
        <v>5</v>
      </c>
      <c r="H1863">
        <f>IF(Table1[[#This Row],[decision]]="accept",1,0)</f>
        <v>0</v>
      </c>
      <c r="I1863">
        <v>0</v>
      </c>
      <c r="J1863">
        <v>380</v>
      </c>
      <c r="K1863">
        <v>1667791661</v>
      </c>
      <c r="L1863">
        <f>Table1[[#This Row],[time]]-K1862</f>
        <v>4</v>
      </c>
      <c r="M1863" t="str">
        <f>VLOOKUP($F1863,Experiment!$A$2:$U$90,MATCH(Results!M$1,Experiment!$A$1:$U$1,0)+1,FALSE)</f>
        <v>G</v>
      </c>
      <c r="N1863">
        <f>IF(Table1[[#This Row],[Impact]]="I",0,1)</f>
        <v>1</v>
      </c>
      <c r="O1863" s="2">
        <f>VLOOKUP($F1863,Experiment!$A$2:$U$90,MATCH(Results!O$1,Experiment!$A$1:$U$1,0),FALSE)</f>
        <v>-50</v>
      </c>
      <c r="P1863" s="3">
        <f>VLOOKUP($F1863,Experiment!$A$2:$U$90,MATCH(Results!P$1,Experiment!$A$1:$U$1,0),FALSE)</f>
        <v>0.5</v>
      </c>
      <c r="Q1863" s="2">
        <f>VLOOKUP($F1863,Experiment!$A$2:$U$90,MATCH(Results!Q$1,Experiment!$A$1:$U$1,0),FALSE)</f>
        <v>60</v>
      </c>
      <c r="R1863" s="3">
        <f>VLOOKUP($F1863,Experiment!$A$2:$U$90,MATCH(Results!R$1,Experiment!$A$1:$U$1,0),FALSE)</f>
        <v>0.5</v>
      </c>
      <c r="S1863" s="2">
        <f>VLOOKUP($F1863,Experiment!$A$2:$U$90,MATCH(Results!S$1,Experiment!$A$1:$U$1,0),FALSE)</f>
        <v>5</v>
      </c>
      <c r="T1863" s="2">
        <f>VLOOKUP($F1863,Experiment!$A$2:$U$90,MATCH(Results!T$1,Experiment!$A$1:$U$1,0),FALSE)</f>
        <v>3025</v>
      </c>
      <c r="U1863" s="2">
        <f>VLOOKUP($F1863,Experiment!$A$2:$U$90,MATCH(Results!U$1,Experiment!$A$1:$U$1,0),FALSE)</f>
        <v>55</v>
      </c>
      <c r="V1863" s="2">
        <f>VLOOKUP($F1863,Experiment!$A$2:$U$90,MATCH(Results!V$1,Experiment!$A$1:$U$1,0),FALSE)</f>
        <v>2</v>
      </c>
      <c r="W1863" s="3">
        <f>VLOOKUP($F1863,Experiment!$A$2:$U$90,MATCH(Results!W$1,Experiment!$A$1:$U$1,0),FALSE)</f>
        <v>0.25</v>
      </c>
      <c r="X1863" s="3">
        <f>VLOOKUP($F1863,Experiment!$A$2:$U$90,MATCH(Results!X$1,Experiment!$A$1:$U$1,0),FALSE)</f>
        <v>0.75</v>
      </c>
      <c r="Y1863" s="2">
        <f>VLOOKUP($F1863,Experiment!$A$2:$U$90,MATCH(Results!Y$1,Experiment!$A$1:$U$1,0),FALSE)</f>
        <v>2</v>
      </c>
      <c r="Z1863" s="3">
        <f>VLOOKUP($F1863,Experiment!$A$2:$U$90,MATCH(Results!Z$1,Experiment!$A$1:$U$1,0),FALSE)</f>
        <v>0.5</v>
      </c>
      <c r="AA1863" s="3">
        <f>VLOOKUP($F1863,Experiment!$A$2:$U$90,MATCH(Results!AA$1,Experiment!$A$1:$U$1,0),FALSE)</f>
        <v>0.25</v>
      </c>
      <c r="AB1863" s="3">
        <f>VLOOKUP($F1863,Experiment!$A$2:$U$90,MATCH(Results!AB$1,Experiment!$A$1:$U$1,0),FALSE)</f>
        <v>0.625</v>
      </c>
      <c r="AC1863" s="3">
        <f>VLOOKUP($F1863,Experiment!$A$2:$U$90,MATCH(Results!AC$1,Experiment!$A$1:$U$1,0),FALSE)</f>
        <v>0.375</v>
      </c>
      <c r="AD1863" s="2">
        <f>VLOOKUP($F1863,Experiment!$A$2:$U$90,MATCH(Results!AD$1,Experiment!$A$1:$U$1,0),FALSE)</f>
        <v>-8.75</v>
      </c>
      <c r="AE1863" s="2">
        <f>VLOOKUP($F1863,Experiment!$A$2:$U$90,MATCH(Results!AE$1,Experiment!$A$1:$U$1,0),FALSE)</f>
        <v>2835.9375</v>
      </c>
      <c r="AF1863" s="2">
        <f>VLOOKUP($F1863,Experiment!$A$2:$U$90,MATCH(Results!AF$1,Experiment!$A$1:$U$1,0),FALSE)</f>
        <v>53.253521010351982</v>
      </c>
      <c r="AG1863" s="3">
        <f>VLOOKUP($F1863,Experiment!$A$2:$W$90,MATCH(Results!AG$1,Experiment!$A$1:$W$1,0),FALSE)</f>
        <v>0.82730419370997643</v>
      </c>
      <c r="AH1863" s="3">
        <f>VLOOKUP($F1863,Experiment!$A$2:$W$90,MATCH(Results!AH$1,Experiment!$A$1:$W$1,0),FALSE)</f>
        <v>0.38648875795104182</v>
      </c>
      <c r="AI1863" s="3">
        <f>VLOOKUP($F1863,Experiment!$A$2:$X$90,MATCH(Results!AI$1,Experiment!$A$1:$X$1,0),FALSE)</f>
        <v>0.61351124204895813</v>
      </c>
      <c r="AJ1863" s="2">
        <f>Table1[[#This Row],[Gain]]^Table1[[#This Row],[θ]]</f>
        <v>37.643362891590748</v>
      </c>
      <c r="AK1863" s="2">
        <f>-Table1[[#This Row],[λ]]*-Table1[[#This Row],[Loss]]^Table1[[#This Row],[θ]]</f>
        <v>70.46047048279901</v>
      </c>
      <c r="AL1863" s="2">
        <f>Table1[[#This Row],[v_n_w_g]]-Table1[[#This Row],[v_n_w_l]]</f>
        <v>-32.817107591208263</v>
      </c>
      <c r="AM1863" s="2">
        <f>IF(Table1[[#This Row],[diff_v]]&gt;=1,1,0)</f>
        <v>0</v>
      </c>
    </row>
    <row r="1864" spans="1:39" x14ac:dyDescent="0.3">
      <c r="A1864">
        <v>29</v>
      </c>
      <c r="B1864" t="s">
        <v>301</v>
      </c>
      <c r="C1864" s="22">
        <f>VLOOKUP(Table1[[#This Row],[Subject]],'Subject Profile'!$A$2:$E$8,4,FALSE)</f>
        <v>0.88613857459934653</v>
      </c>
      <c r="D1864" s="22">
        <f>VLOOKUP(Table1[[#This Row],[Subject]],'Subject Profile'!$A$2:$E$8,5,FALSE)</f>
        <v>-2.2000000000000002</v>
      </c>
      <c r="E1864" t="s">
        <v>109</v>
      </c>
      <c r="F1864" t="s">
        <v>75</v>
      </c>
      <c r="G1864" t="s">
        <v>7</v>
      </c>
      <c r="H1864">
        <f>IF(Table1[[#This Row],[decision]]="accept",1,0)</f>
        <v>1</v>
      </c>
      <c r="I1864">
        <v>-50</v>
      </c>
      <c r="J1864">
        <v>330</v>
      </c>
      <c r="K1864">
        <v>1667791665</v>
      </c>
      <c r="L1864">
        <f>Table1[[#This Row],[time]]-K1863</f>
        <v>4</v>
      </c>
      <c r="M1864" t="str">
        <f>VLOOKUP($F1864,Experiment!$A$2:$U$90,MATCH(Results!M$1,Experiment!$A$1:$U$1,0)+1,FALSE)</f>
        <v>I</v>
      </c>
      <c r="N1864">
        <f>IF(Table1[[#This Row],[Impact]]="I",0,1)</f>
        <v>0</v>
      </c>
      <c r="O1864" s="2">
        <f>VLOOKUP($F1864,Experiment!$A$2:$U$90,MATCH(Results!O$1,Experiment!$A$1:$U$1,0),FALSE)</f>
        <v>-50</v>
      </c>
      <c r="P1864" s="3">
        <f>VLOOKUP($F1864,Experiment!$A$2:$U$90,MATCH(Results!P$1,Experiment!$A$1:$U$1,0),FALSE)</f>
        <v>0.5</v>
      </c>
      <c r="Q1864" s="2">
        <f>VLOOKUP($F1864,Experiment!$A$2:$U$90,MATCH(Results!Q$1,Experiment!$A$1:$U$1,0),FALSE)</f>
        <v>70</v>
      </c>
      <c r="R1864" s="3">
        <f>VLOOKUP($F1864,Experiment!$A$2:$U$90,MATCH(Results!R$1,Experiment!$A$1:$U$1,0),FALSE)</f>
        <v>0.5</v>
      </c>
      <c r="S1864" s="2">
        <f>VLOOKUP($F1864,Experiment!$A$2:$U$90,MATCH(Results!S$1,Experiment!$A$1:$U$1,0),FALSE)</f>
        <v>10</v>
      </c>
      <c r="T1864" s="2">
        <f>VLOOKUP($F1864,Experiment!$A$2:$U$90,MATCH(Results!T$1,Experiment!$A$1:$U$1,0),FALSE)</f>
        <v>3600</v>
      </c>
      <c r="U1864" s="2">
        <f>VLOOKUP($F1864,Experiment!$A$2:$U$90,MATCH(Results!U$1,Experiment!$A$1:$U$1,0),FALSE)</f>
        <v>60</v>
      </c>
      <c r="V1864" s="2">
        <f>VLOOKUP($F1864,Experiment!$A$2:$U$90,MATCH(Results!V$1,Experiment!$A$1:$U$1,0),FALSE)</f>
        <v>2</v>
      </c>
      <c r="W1864" s="3">
        <f>VLOOKUP($F1864,Experiment!$A$2:$U$90,MATCH(Results!W$1,Experiment!$A$1:$U$1,0),FALSE)</f>
        <v>0.25</v>
      </c>
      <c r="X1864" s="3">
        <f>VLOOKUP($F1864,Experiment!$A$2:$U$90,MATCH(Results!X$1,Experiment!$A$1:$U$1,0),FALSE)</f>
        <v>0.75</v>
      </c>
      <c r="Y1864" s="2">
        <f>VLOOKUP($F1864,Experiment!$A$2:$U$90,MATCH(Results!Y$1,Experiment!$A$1:$U$1,0),FALSE)</f>
        <v>1</v>
      </c>
      <c r="Z1864" s="3">
        <f>VLOOKUP($F1864,Experiment!$A$2:$U$90,MATCH(Results!Z$1,Experiment!$A$1:$U$1,0),FALSE)</f>
        <v>0.25</v>
      </c>
      <c r="AA1864" s="3">
        <f>VLOOKUP($F1864,Experiment!$A$2:$U$90,MATCH(Results!AA$1,Experiment!$A$1:$U$1,0),FALSE)</f>
        <v>0.5</v>
      </c>
      <c r="AB1864" s="3">
        <f>VLOOKUP($F1864,Experiment!$A$2:$U$90,MATCH(Results!AB$1,Experiment!$A$1:$U$1,0),FALSE)</f>
        <v>0.375</v>
      </c>
      <c r="AC1864" s="3">
        <f>VLOOKUP($F1864,Experiment!$A$2:$U$90,MATCH(Results!AC$1,Experiment!$A$1:$U$1,0),FALSE)</f>
        <v>0.625</v>
      </c>
      <c r="AD1864" s="2">
        <f>VLOOKUP($F1864,Experiment!$A$2:$U$90,MATCH(Results!AD$1,Experiment!$A$1:$U$1,0),FALSE)</f>
        <v>25</v>
      </c>
      <c r="AE1864" s="2">
        <f>VLOOKUP($F1864,Experiment!$A$2:$U$90,MATCH(Results!AE$1,Experiment!$A$1:$U$1,0),FALSE)</f>
        <v>3375</v>
      </c>
      <c r="AF1864" s="2">
        <f>VLOOKUP($F1864,Experiment!$A$2:$U$90,MATCH(Results!AF$1,Experiment!$A$1:$U$1,0),FALSE)</f>
        <v>58.094750193111253</v>
      </c>
      <c r="AG1864" s="3">
        <f>VLOOKUP($F1864,Experiment!$A$2:$W$90,MATCH(Results!AG$1,Experiment!$A$1:$W$1,0),FALSE)</f>
        <v>1</v>
      </c>
      <c r="AH1864" s="3">
        <f>VLOOKUP($F1864,Experiment!$A$2:$W$90,MATCH(Results!AH$1,Experiment!$A$1:$W$1,0),FALSE)</f>
        <v>0.625</v>
      </c>
      <c r="AI1864" s="3">
        <f>VLOOKUP($F1864,Experiment!$A$2:$X$90,MATCH(Results!AI$1,Experiment!$A$1:$X$1,0),FALSE)</f>
        <v>0.375</v>
      </c>
      <c r="AJ1864" s="2">
        <f>Table1[[#This Row],[Gain]]^Table1[[#This Row],[θ]]</f>
        <v>43.153154399808855</v>
      </c>
      <c r="AK1864" s="2">
        <f>-Table1[[#This Row],[λ]]*-Table1[[#This Row],[Loss]]^Table1[[#This Row],[θ]]</f>
        <v>70.46047048279901</v>
      </c>
      <c r="AL1864" s="2">
        <f>Table1[[#This Row],[v_n_w_g]]-Table1[[#This Row],[v_n_w_l]]</f>
        <v>-27.307316082990155</v>
      </c>
      <c r="AM1864" s="2">
        <f>IF(Table1[[#This Row],[diff_v]]&gt;=1,1,0)</f>
        <v>0</v>
      </c>
    </row>
    <row r="1865" spans="1:39" x14ac:dyDescent="0.3">
      <c r="A1865">
        <v>30</v>
      </c>
      <c r="B1865" t="s">
        <v>301</v>
      </c>
      <c r="C1865" s="22">
        <f>VLOOKUP(Table1[[#This Row],[Subject]],'Subject Profile'!$A$2:$E$8,4,FALSE)</f>
        <v>0.88613857459934653</v>
      </c>
      <c r="D1865" s="22">
        <f>VLOOKUP(Table1[[#This Row],[Subject]],'Subject Profile'!$A$2:$E$8,5,FALSE)</f>
        <v>-2.2000000000000002</v>
      </c>
      <c r="E1865" t="s">
        <v>109</v>
      </c>
      <c r="F1865" t="s">
        <v>74</v>
      </c>
      <c r="G1865" t="s">
        <v>7</v>
      </c>
      <c r="H1865">
        <f>IF(Table1[[#This Row],[decision]]="accept",1,0)</f>
        <v>1</v>
      </c>
      <c r="I1865">
        <v>-10</v>
      </c>
      <c r="J1865">
        <v>320</v>
      </c>
      <c r="K1865">
        <v>1667791670</v>
      </c>
      <c r="L1865">
        <f>Table1[[#This Row],[time]]-K1864</f>
        <v>5</v>
      </c>
      <c r="M1865" t="str">
        <f>VLOOKUP($F1865,Experiment!$A$2:$U$90,MATCH(Results!M$1,Experiment!$A$1:$U$1,0)+1,FALSE)</f>
        <v>G</v>
      </c>
      <c r="N1865">
        <f>IF(Table1[[#This Row],[Impact]]="I",0,1)</f>
        <v>1</v>
      </c>
      <c r="O1865" s="2">
        <f>VLOOKUP($F1865,Experiment!$A$2:$U$90,MATCH(Results!O$1,Experiment!$A$1:$U$1,0),FALSE)</f>
        <v>-10</v>
      </c>
      <c r="P1865" s="3">
        <f>VLOOKUP($F1865,Experiment!$A$2:$U$90,MATCH(Results!P$1,Experiment!$A$1:$U$1,0),FALSE)</f>
        <v>0.5</v>
      </c>
      <c r="Q1865" s="2">
        <f>VLOOKUP($F1865,Experiment!$A$2:$U$90,MATCH(Results!Q$1,Experiment!$A$1:$U$1,0),FALSE)</f>
        <v>30</v>
      </c>
      <c r="R1865" s="3">
        <f>VLOOKUP($F1865,Experiment!$A$2:$U$90,MATCH(Results!R$1,Experiment!$A$1:$U$1,0),FALSE)</f>
        <v>0.5</v>
      </c>
      <c r="S1865" s="2">
        <f>VLOOKUP($F1865,Experiment!$A$2:$U$90,MATCH(Results!S$1,Experiment!$A$1:$U$1,0),FALSE)</f>
        <v>10</v>
      </c>
      <c r="T1865" s="2">
        <f>VLOOKUP($F1865,Experiment!$A$2:$U$90,MATCH(Results!T$1,Experiment!$A$1:$U$1,0),FALSE)</f>
        <v>400</v>
      </c>
      <c r="U1865" s="2">
        <f>VLOOKUP($F1865,Experiment!$A$2:$U$90,MATCH(Results!U$1,Experiment!$A$1:$U$1,0),FALSE)</f>
        <v>20</v>
      </c>
      <c r="V1865" s="2">
        <f>VLOOKUP($F1865,Experiment!$A$2:$U$90,MATCH(Results!V$1,Experiment!$A$1:$U$1,0),FALSE)</f>
        <v>2</v>
      </c>
      <c r="W1865" s="3">
        <f>VLOOKUP($F1865,Experiment!$A$2:$U$90,MATCH(Results!W$1,Experiment!$A$1:$U$1,0),FALSE)</f>
        <v>0.25</v>
      </c>
      <c r="X1865" s="3">
        <f>VLOOKUP($F1865,Experiment!$A$2:$U$90,MATCH(Results!X$1,Experiment!$A$1:$U$1,0),FALSE)</f>
        <v>0.75</v>
      </c>
      <c r="Y1865" s="2">
        <f>VLOOKUP($F1865,Experiment!$A$2:$U$90,MATCH(Results!Y$1,Experiment!$A$1:$U$1,0),FALSE)</f>
        <v>2</v>
      </c>
      <c r="Z1865" s="3">
        <f>VLOOKUP($F1865,Experiment!$A$2:$U$90,MATCH(Results!Z$1,Experiment!$A$1:$U$1,0),FALSE)</f>
        <v>0.5</v>
      </c>
      <c r="AA1865" s="3">
        <f>VLOOKUP($F1865,Experiment!$A$2:$U$90,MATCH(Results!AA$1,Experiment!$A$1:$U$1,0),FALSE)</f>
        <v>0.25</v>
      </c>
      <c r="AB1865" s="3">
        <f>VLOOKUP($F1865,Experiment!$A$2:$U$90,MATCH(Results!AB$1,Experiment!$A$1:$U$1,0),FALSE)</f>
        <v>0.625</v>
      </c>
      <c r="AC1865" s="3">
        <f>VLOOKUP($F1865,Experiment!$A$2:$U$90,MATCH(Results!AC$1,Experiment!$A$1:$U$1,0),FALSE)</f>
        <v>0.375</v>
      </c>
      <c r="AD1865" s="2">
        <f>VLOOKUP($F1865,Experiment!$A$2:$U$90,MATCH(Results!AD$1,Experiment!$A$1:$U$1,0),FALSE)</f>
        <v>5</v>
      </c>
      <c r="AE1865" s="2">
        <f>VLOOKUP($F1865,Experiment!$A$2:$U$90,MATCH(Results!AE$1,Experiment!$A$1:$U$1,0),FALSE)</f>
        <v>375</v>
      </c>
      <c r="AF1865" s="2">
        <f>VLOOKUP($F1865,Experiment!$A$2:$U$90,MATCH(Results!AF$1,Experiment!$A$1:$U$1,0),FALSE)</f>
        <v>19.364916731037084</v>
      </c>
      <c r="AG1865" s="3">
        <f>VLOOKUP($F1865,Experiment!$A$2:$W$90,MATCH(Results!AG$1,Experiment!$A$1:$W$1,0),FALSE)</f>
        <v>0.82730419370997643</v>
      </c>
      <c r="AH1865" s="3">
        <f>VLOOKUP($F1865,Experiment!$A$2:$W$90,MATCH(Results!AH$1,Experiment!$A$1:$W$1,0),FALSE)</f>
        <v>0.38648875795104182</v>
      </c>
      <c r="AI1865" s="3">
        <f>VLOOKUP($F1865,Experiment!$A$2:$X$90,MATCH(Results!AI$1,Experiment!$A$1:$X$1,0),FALSE)</f>
        <v>0.61351124204895813</v>
      </c>
      <c r="AJ1865" s="2">
        <f>Table1[[#This Row],[Gain]]^Table1[[#This Row],[θ]]</f>
        <v>20.367331083133973</v>
      </c>
      <c r="AK1865" s="2">
        <f>-Table1[[#This Row],[λ]]*-Table1[[#This Row],[Loss]]^Table1[[#This Row],[θ]]</f>
        <v>16.926269655599267</v>
      </c>
      <c r="AL1865" s="2">
        <f>Table1[[#This Row],[v_n_w_g]]-Table1[[#This Row],[v_n_w_l]]</f>
        <v>3.4410614275347058</v>
      </c>
      <c r="AM1865" s="2">
        <f>IF(Table1[[#This Row],[diff_v]]&gt;=1,1,0)</f>
        <v>1</v>
      </c>
    </row>
    <row r="1866" spans="1:39" x14ac:dyDescent="0.3">
      <c r="A1866">
        <v>31</v>
      </c>
      <c r="B1866" t="s">
        <v>301</v>
      </c>
      <c r="C1866" s="22">
        <f>VLOOKUP(Table1[[#This Row],[Subject]],'Subject Profile'!$A$2:$E$8,4,FALSE)</f>
        <v>0.88613857459934653</v>
      </c>
      <c r="D1866" s="22">
        <f>VLOOKUP(Table1[[#This Row],[Subject]],'Subject Profile'!$A$2:$E$8,5,FALSE)</f>
        <v>-2.2000000000000002</v>
      </c>
      <c r="E1866" t="s">
        <v>109</v>
      </c>
      <c r="F1866" t="s">
        <v>55</v>
      </c>
      <c r="G1866" t="s">
        <v>56</v>
      </c>
      <c r="H1866">
        <f>IF(Table1[[#This Row],[decision]]="accept",1,0)</f>
        <v>0</v>
      </c>
      <c r="I1866">
        <v>0</v>
      </c>
      <c r="J1866">
        <v>320</v>
      </c>
      <c r="K1866">
        <v>1667791676</v>
      </c>
      <c r="L1866">
        <f>Table1[[#This Row],[time]]-K1865</f>
        <v>6</v>
      </c>
      <c r="M1866" t="str">
        <f>VLOOKUP($F1866,Experiment!$A$2:$U$90,MATCH(Results!M$1,Experiment!$A$1:$U$1,0)+1,FALSE)</f>
        <v>R</v>
      </c>
      <c r="N1866">
        <f>IF(Table1[[#This Row],[Impact]]="I",0,1)</f>
        <v>1</v>
      </c>
      <c r="O1866" s="2">
        <f>VLOOKUP($F1866,Experiment!$A$2:$U$90,MATCH(Results!O$1,Experiment!$A$1:$U$1,0),FALSE)</f>
        <v>0</v>
      </c>
      <c r="P1866" s="3">
        <f>VLOOKUP($F1866,Experiment!$A$2:$U$90,MATCH(Results!P$1,Experiment!$A$1:$U$1,0),FALSE)</f>
        <v>0</v>
      </c>
      <c r="Q1866" s="2">
        <f>VLOOKUP($F1866,Experiment!$A$2:$U$90,MATCH(Results!Q$1,Experiment!$A$1:$U$1,0),FALSE)</f>
        <v>0</v>
      </c>
      <c r="R1866" s="3">
        <f>VLOOKUP($F1866,Experiment!$A$2:$U$90,MATCH(Results!R$1,Experiment!$A$1:$U$1,0),FALSE)</f>
        <v>0</v>
      </c>
      <c r="S1866" s="2">
        <f>VLOOKUP($F1866,Experiment!$A$2:$U$90,MATCH(Results!S$1,Experiment!$A$1:$U$1,0),FALSE)</f>
        <v>0</v>
      </c>
      <c r="T1866" s="2">
        <f>VLOOKUP($F1866,Experiment!$A$2:$U$90,MATCH(Results!T$1,Experiment!$A$1:$U$1,0),FALSE)</f>
        <v>0</v>
      </c>
      <c r="U1866" s="2">
        <f>VLOOKUP($F1866,Experiment!$A$2:$U$90,MATCH(Results!U$1,Experiment!$A$1:$U$1,0),FALSE)</f>
        <v>0</v>
      </c>
      <c r="V1866" s="2">
        <f>VLOOKUP($F1866,Experiment!$A$2:$U$90,MATCH(Results!V$1,Experiment!$A$1:$U$1,0),FALSE)</f>
        <v>0</v>
      </c>
      <c r="W1866" s="3">
        <f>VLOOKUP($F1866,Experiment!$A$2:$U$90,MATCH(Results!W$1,Experiment!$A$1:$U$1,0),FALSE)</f>
        <v>0</v>
      </c>
      <c r="X1866" s="3">
        <f>VLOOKUP($F1866,Experiment!$A$2:$U$90,MATCH(Results!X$1,Experiment!$A$1:$U$1,0),FALSE)</f>
        <v>0</v>
      </c>
      <c r="Y1866" s="2">
        <f>VLOOKUP($F1866,Experiment!$A$2:$U$90,MATCH(Results!Y$1,Experiment!$A$1:$U$1,0),FALSE)</f>
        <v>0</v>
      </c>
      <c r="Z1866" s="3">
        <f>VLOOKUP($F1866,Experiment!$A$2:$U$90,MATCH(Results!Z$1,Experiment!$A$1:$U$1,0),FALSE)</f>
        <v>0</v>
      </c>
      <c r="AA1866" s="3">
        <f>VLOOKUP($F1866,Experiment!$A$2:$U$90,MATCH(Results!AA$1,Experiment!$A$1:$U$1,0),FALSE)</f>
        <v>0</v>
      </c>
      <c r="AB1866" s="3">
        <f>VLOOKUP($F1866,Experiment!$A$2:$U$90,MATCH(Results!AB$1,Experiment!$A$1:$U$1,0),FALSE)</f>
        <v>0</v>
      </c>
      <c r="AC1866" s="3">
        <f>VLOOKUP($F1866,Experiment!$A$2:$U$90,MATCH(Results!AC$1,Experiment!$A$1:$U$1,0),FALSE)</f>
        <v>0</v>
      </c>
      <c r="AD1866" s="2">
        <f>VLOOKUP($F1866,Experiment!$A$2:$U$90,MATCH(Results!AD$1,Experiment!$A$1:$U$1,0),FALSE)</f>
        <v>0</v>
      </c>
      <c r="AE1866" s="2">
        <f>VLOOKUP($F1866,Experiment!$A$2:$U$90,MATCH(Results!AE$1,Experiment!$A$1:$U$1,0),FALSE)</f>
        <v>0</v>
      </c>
      <c r="AF1866" s="2">
        <f>VLOOKUP($F1866,Experiment!$A$2:$U$90,MATCH(Results!AF$1,Experiment!$A$1:$U$1,0),FALSE)</f>
        <v>0</v>
      </c>
      <c r="AG1866" s="3">
        <f>VLOOKUP($F1866,Experiment!$A$2:$W$90,MATCH(Results!AG$1,Experiment!$A$1:$W$1,0),FALSE)</f>
        <v>0</v>
      </c>
      <c r="AH1866" s="3">
        <f>VLOOKUP($F1866,Experiment!$A$2:$W$90,MATCH(Results!AH$1,Experiment!$A$1:$W$1,0),FALSE)</f>
        <v>0</v>
      </c>
      <c r="AI1866" s="3">
        <f>VLOOKUP($F1866,Experiment!$A$2:$X$90,MATCH(Results!AI$1,Experiment!$A$1:$X$1,0),FALSE)</f>
        <v>0</v>
      </c>
      <c r="AJ1866" s="2">
        <f>Table1[[#This Row],[Gain]]^Table1[[#This Row],[θ]]</f>
        <v>0</v>
      </c>
      <c r="AK1866" s="2">
        <f>-Table1[[#This Row],[λ]]*-Table1[[#This Row],[Loss]]^Table1[[#This Row],[θ]]</f>
        <v>0</v>
      </c>
      <c r="AL1866" s="2">
        <f>Table1[[#This Row],[v_n_w_g]]-Table1[[#This Row],[v_n_w_l]]</f>
        <v>0</v>
      </c>
      <c r="AM1866" s="2">
        <f>IF(Table1[[#This Row],[diff_v]]&gt;=1,1,0)</f>
        <v>0</v>
      </c>
    </row>
    <row r="1867" spans="1:39" x14ac:dyDescent="0.3">
      <c r="A1867">
        <v>32</v>
      </c>
      <c r="B1867" t="s">
        <v>301</v>
      </c>
      <c r="C1867" s="22">
        <f>VLOOKUP(Table1[[#This Row],[Subject]],'Subject Profile'!$A$2:$E$8,4,FALSE)</f>
        <v>0.88613857459934653</v>
      </c>
      <c r="D1867" s="22">
        <f>VLOOKUP(Table1[[#This Row],[Subject]],'Subject Profile'!$A$2:$E$8,5,FALSE)</f>
        <v>-2.2000000000000002</v>
      </c>
      <c r="E1867" t="s">
        <v>109</v>
      </c>
      <c r="F1867" t="s">
        <v>95</v>
      </c>
      <c r="G1867" t="s">
        <v>5</v>
      </c>
      <c r="H1867">
        <f>IF(Table1[[#This Row],[decision]]="accept",1,0)</f>
        <v>0</v>
      </c>
      <c r="I1867">
        <v>0</v>
      </c>
      <c r="J1867">
        <v>320</v>
      </c>
      <c r="K1867">
        <v>1667791680</v>
      </c>
      <c r="L1867">
        <f>Table1[[#This Row],[time]]-K1866</f>
        <v>4</v>
      </c>
      <c r="M1867" t="str">
        <f>VLOOKUP($F1867,Experiment!$A$2:$U$90,MATCH(Results!M$1,Experiment!$A$1:$U$1,0)+1,FALSE)</f>
        <v>I</v>
      </c>
      <c r="N1867">
        <f>IF(Table1[[#This Row],[Impact]]="I",0,1)</f>
        <v>0</v>
      </c>
      <c r="O1867" s="2">
        <f>VLOOKUP($F1867,Experiment!$A$2:$U$90,MATCH(Results!O$1,Experiment!$A$1:$U$1,0),FALSE)</f>
        <v>-90</v>
      </c>
      <c r="P1867" s="3">
        <f>VLOOKUP($F1867,Experiment!$A$2:$U$90,MATCH(Results!P$1,Experiment!$A$1:$U$1,0),FALSE)</f>
        <v>0.5</v>
      </c>
      <c r="Q1867" s="2">
        <f>VLOOKUP($F1867,Experiment!$A$2:$U$90,MATCH(Results!Q$1,Experiment!$A$1:$U$1,0),FALSE)</f>
        <v>90</v>
      </c>
      <c r="R1867" s="3">
        <f>VLOOKUP($F1867,Experiment!$A$2:$U$90,MATCH(Results!R$1,Experiment!$A$1:$U$1,0),FALSE)</f>
        <v>0.5</v>
      </c>
      <c r="S1867" s="2">
        <f>VLOOKUP($F1867,Experiment!$A$2:$U$90,MATCH(Results!S$1,Experiment!$A$1:$U$1,0),FALSE)</f>
        <v>0</v>
      </c>
      <c r="T1867" s="2">
        <f>VLOOKUP($F1867,Experiment!$A$2:$U$90,MATCH(Results!T$1,Experiment!$A$1:$U$1,0),FALSE)</f>
        <v>8100</v>
      </c>
      <c r="U1867" s="2">
        <f>VLOOKUP($F1867,Experiment!$A$2:$U$90,MATCH(Results!U$1,Experiment!$A$1:$U$1,0),FALSE)</f>
        <v>90</v>
      </c>
      <c r="V1867" s="2">
        <f>VLOOKUP($F1867,Experiment!$A$2:$U$90,MATCH(Results!V$1,Experiment!$A$1:$U$1,0),FALSE)</f>
        <v>4</v>
      </c>
      <c r="W1867" s="3">
        <f>VLOOKUP($F1867,Experiment!$A$2:$U$90,MATCH(Results!W$1,Experiment!$A$1:$U$1,0),FALSE)</f>
        <v>0.25</v>
      </c>
      <c r="X1867" s="3">
        <f>VLOOKUP($F1867,Experiment!$A$2:$U$90,MATCH(Results!X$1,Experiment!$A$1:$U$1,0),FALSE)</f>
        <v>0.75</v>
      </c>
      <c r="Y1867" s="2">
        <f>VLOOKUP($F1867,Experiment!$A$2:$U$90,MATCH(Results!Y$1,Experiment!$A$1:$U$1,0),FALSE)</f>
        <v>1</v>
      </c>
      <c r="Z1867" s="3">
        <f>VLOOKUP($F1867,Experiment!$A$2:$U$90,MATCH(Results!Z$1,Experiment!$A$1:$U$1,0),FALSE)</f>
        <v>0.25</v>
      </c>
      <c r="AA1867" s="3">
        <f>VLOOKUP($F1867,Experiment!$A$2:$U$90,MATCH(Results!AA$1,Experiment!$A$1:$U$1,0),FALSE)</f>
        <v>0.5</v>
      </c>
      <c r="AB1867" s="3">
        <f>VLOOKUP($F1867,Experiment!$A$2:$U$90,MATCH(Results!AB$1,Experiment!$A$1:$U$1,0),FALSE)</f>
        <v>0.375</v>
      </c>
      <c r="AC1867" s="3">
        <f>VLOOKUP($F1867,Experiment!$A$2:$U$90,MATCH(Results!AC$1,Experiment!$A$1:$U$1,0),FALSE)</f>
        <v>0.625</v>
      </c>
      <c r="AD1867" s="2">
        <f>VLOOKUP($F1867,Experiment!$A$2:$U$90,MATCH(Results!AD$1,Experiment!$A$1:$U$1,0),FALSE)</f>
        <v>22.5</v>
      </c>
      <c r="AE1867" s="2">
        <f>VLOOKUP($F1867,Experiment!$A$2:$U$90,MATCH(Results!AE$1,Experiment!$A$1:$U$1,0),FALSE)</f>
        <v>7593.75</v>
      </c>
      <c r="AF1867" s="2">
        <f>VLOOKUP($F1867,Experiment!$A$2:$U$90,MATCH(Results!AF$1,Experiment!$A$1:$U$1,0),FALSE)</f>
        <v>87.142125289666879</v>
      </c>
      <c r="AG1867" s="3">
        <f>VLOOKUP($F1867,Experiment!$A$2:$W$90,MATCH(Results!AG$1,Experiment!$A$1:$W$1,0),FALSE)</f>
        <v>1</v>
      </c>
      <c r="AH1867" s="3">
        <f>VLOOKUP($F1867,Experiment!$A$2:$W$90,MATCH(Results!AH$1,Experiment!$A$1:$W$1,0),FALSE)</f>
        <v>0.625</v>
      </c>
      <c r="AI1867" s="3">
        <f>VLOOKUP($F1867,Experiment!$A$2:$X$90,MATCH(Results!AI$1,Experiment!$A$1:$X$1,0),FALSE)</f>
        <v>0.375</v>
      </c>
      <c r="AJ1867" s="2">
        <f>Table1[[#This Row],[Gain]]^Table1[[#This Row],[θ]]</f>
        <v>53.917490655602954</v>
      </c>
      <c r="AK1867" s="2">
        <f>-Table1[[#This Row],[λ]]*-Table1[[#This Row],[Loss]]^Table1[[#This Row],[θ]]</f>
        <v>118.6184794423265</v>
      </c>
      <c r="AL1867" s="2">
        <f>Table1[[#This Row],[v_n_w_g]]-Table1[[#This Row],[v_n_w_l]]</f>
        <v>-64.700988786723542</v>
      </c>
      <c r="AM1867" s="2">
        <f>IF(Table1[[#This Row],[diff_v]]&gt;=1,1,0)</f>
        <v>0</v>
      </c>
    </row>
    <row r="1868" spans="1:39" x14ac:dyDescent="0.3">
      <c r="A1868">
        <v>33</v>
      </c>
      <c r="B1868" t="s">
        <v>301</v>
      </c>
      <c r="C1868" s="22">
        <f>VLOOKUP(Table1[[#This Row],[Subject]],'Subject Profile'!$A$2:$E$8,4,FALSE)</f>
        <v>0.88613857459934653</v>
      </c>
      <c r="D1868" s="22">
        <f>VLOOKUP(Table1[[#This Row],[Subject]],'Subject Profile'!$A$2:$E$8,5,FALSE)</f>
        <v>-2.2000000000000002</v>
      </c>
      <c r="E1868" t="s">
        <v>109</v>
      </c>
      <c r="F1868" t="s">
        <v>60</v>
      </c>
      <c r="G1868" t="s">
        <v>61</v>
      </c>
      <c r="H1868">
        <f>IF(Table1[[#This Row],[decision]]="accept",1,0)</f>
        <v>0</v>
      </c>
      <c r="I1868">
        <v>0</v>
      </c>
      <c r="J1868">
        <v>320</v>
      </c>
      <c r="K1868">
        <v>1667791683</v>
      </c>
      <c r="L1868">
        <f>Table1[[#This Row],[time]]-K1867</f>
        <v>3</v>
      </c>
      <c r="M1868" t="str">
        <f>VLOOKUP($F1868,Experiment!$A$2:$U$90,MATCH(Results!M$1,Experiment!$A$1:$U$1,0)+1,FALSE)</f>
        <v>D</v>
      </c>
      <c r="N1868">
        <f>IF(Table1[[#This Row],[Impact]]="I",0,1)</f>
        <v>1</v>
      </c>
      <c r="O1868" s="2">
        <f>VLOOKUP($F1868,Experiment!$A$2:$U$90,MATCH(Results!O$1,Experiment!$A$1:$U$1,0),FALSE)</f>
        <v>0</v>
      </c>
      <c r="P1868" s="3">
        <f>VLOOKUP($F1868,Experiment!$A$2:$U$90,MATCH(Results!P$1,Experiment!$A$1:$U$1,0),FALSE)</f>
        <v>0</v>
      </c>
      <c r="Q1868" s="2">
        <f>VLOOKUP($F1868,Experiment!$A$2:$U$90,MATCH(Results!Q$1,Experiment!$A$1:$U$1,0),FALSE)</f>
        <v>0</v>
      </c>
      <c r="R1868" s="3">
        <f>VLOOKUP($F1868,Experiment!$A$2:$U$90,MATCH(Results!R$1,Experiment!$A$1:$U$1,0),FALSE)</f>
        <v>0</v>
      </c>
      <c r="S1868" s="2">
        <f>VLOOKUP($F1868,Experiment!$A$2:$U$90,MATCH(Results!S$1,Experiment!$A$1:$U$1,0),FALSE)</f>
        <v>0</v>
      </c>
      <c r="T1868" s="2">
        <f>VLOOKUP($F1868,Experiment!$A$2:$U$90,MATCH(Results!T$1,Experiment!$A$1:$U$1,0),FALSE)</f>
        <v>0</v>
      </c>
      <c r="U1868" s="2">
        <f>VLOOKUP($F1868,Experiment!$A$2:$U$90,MATCH(Results!U$1,Experiment!$A$1:$U$1,0),FALSE)</f>
        <v>0</v>
      </c>
      <c r="V1868" s="2">
        <f>VLOOKUP($F1868,Experiment!$A$2:$U$90,MATCH(Results!V$1,Experiment!$A$1:$U$1,0),FALSE)</f>
        <v>0</v>
      </c>
      <c r="W1868" s="3">
        <f>VLOOKUP($F1868,Experiment!$A$2:$U$90,MATCH(Results!W$1,Experiment!$A$1:$U$1,0),FALSE)</f>
        <v>0</v>
      </c>
      <c r="X1868" s="3">
        <f>VLOOKUP($F1868,Experiment!$A$2:$U$90,MATCH(Results!X$1,Experiment!$A$1:$U$1,0),FALSE)</f>
        <v>0</v>
      </c>
      <c r="Y1868" s="2">
        <f>VLOOKUP($F1868,Experiment!$A$2:$U$90,MATCH(Results!Y$1,Experiment!$A$1:$U$1,0),FALSE)</f>
        <v>0</v>
      </c>
      <c r="Z1868" s="3">
        <f>VLOOKUP($F1868,Experiment!$A$2:$U$90,MATCH(Results!Z$1,Experiment!$A$1:$U$1,0),FALSE)</f>
        <v>0</v>
      </c>
      <c r="AA1868" s="3">
        <f>VLOOKUP($F1868,Experiment!$A$2:$U$90,MATCH(Results!AA$1,Experiment!$A$1:$U$1,0),FALSE)</f>
        <v>0</v>
      </c>
      <c r="AB1868" s="3">
        <f>VLOOKUP($F1868,Experiment!$A$2:$U$90,MATCH(Results!AB$1,Experiment!$A$1:$U$1,0),FALSE)</f>
        <v>0</v>
      </c>
      <c r="AC1868" s="3">
        <f>VLOOKUP($F1868,Experiment!$A$2:$U$90,MATCH(Results!AC$1,Experiment!$A$1:$U$1,0),FALSE)</f>
        <v>0</v>
      </c>
      <c r="AD1868" s="2">
        <f>VLOOKUP($F1868,Experiment!$A$2:$U$90,MATCH(Results!AD$1,Experiment!$A$1:$U$1,0),FALSE)</f>
        <v>0</v>
      </c>
      <c r="AE1868" s="2">
        <f>VLOOKUP($F1868,Experiment!$A$2:$U$90,MATCH(Results!AE$1,Experiment!$A$1:$U$1,0),FALSE)</f>
        <v>0</v>
      </c>
      <c r="AF1868" s="2">
        <f>VLOOKUP($F1868,Experiment!$A$2:$U$90,MATCH(Results!AF$1,Experiment!$A$1:$U$1,0),FALSE)</f>
        <v>0</v>
      </c>
      <c r="AG1868" s="3">
        <f>VLOOKUP($F1868,Experiment!$A$2:$W$90,MATCH(Results!AG$1,Experiment!$A$1:$W$1,0),FALSE)</f>
        <v>0</v>
      </c>
      <c r="AH1868" s="3">
        <f>VLOOKUP($F1868,Experiment!$A$2:$W$90,MATCH(Results!AH$1,Experiment!$A$1:$W$1,0),FALSE)</f>
        <v>0</v>
      </c>
      <c r="AI1868" s="3">
        <f>VLOOKUP($F1868,Experiment!$A$2:$X$90,MATCH(Results!AI$1,Experiment!$A$1:$X$1,0),FALSE)</f>
        <v>0</v>
      </c>
      <c r="AJ1868" s="2">
        <f>Table1[[#This Row],[Gain]]^Table1[[#This Row],[θ]]</f>
        <v>0</v>
      </c>
      <c r="AK1868" s="2">
        <f>-Table1[[#This Row],[λ]]*-Table1[[#This Row],[Loss]]^Table1[[#This Row],[θ]]</f>
        <v>0</v>
      </c>
      <c r="AL1868" s="2">
        <f>Table1[[#This Row],[v_n_w_g]]-Table1[[#This Row],[v_n_w_l]]</f>
        <v>0</v>
      </c>
      <c r="AM1868" s="2">
        <f>IF(Table1[[#This Row],[diff_v]]&gt;=1,1,0)</f>
        <v>0</v>
      </c>
    </row>
    <row r="1869" spans="1:39" x14ac:dyDescent="0.3">
      <c r="A1869">
        <v>34</v>
      </c>
      <c r="B1869" t="s">
        <v>301</v>
      </c>
      <c r="C1869" s="22">
        <f>VLOOKUP(Table1[[#This Row],[Subject]],'Subject Profile'!$A$2:$E$8,4,FALSE)</f>
        <v>0.88613857459934653</v>
      </c>
      <c r="D1869" s="22">
        <f>VLOOKUP(Table1[[#This Row],[Subject]],'Subject Profile'!$A$2:$E$8,5,FALSE)</f>
        <v>-2.2000000000000002</v>
      </c>
      <c r="E1869" t="s">
        <v>109</v>
      </c>
      <c r="F1869" t="s">
        <v>82</v>
      </c>
      <c r="G1869" t="s">
        <v>5</v>
      </c>
      <c r="H1869">
        <f>IF(Table1[[#This Row],[decision]]="accept",1,0)</f>
        <v>0</v>
      </c>
      <c r="I1869">
        <v>0</v>
      </c>
      <c r="J1869">
        <v>320</v>
      </c>
      <c r="K1869">
        <v>1667791690</v>
      </c>
      <c r="L1869">
        <f>Table1[[#This Row],[time]]-K1868</f>
        <v>7</v>
      </c>
      <c r="M1869" t="str">
        <f>VLOOKUP($F1869,Experiment!$A$2:$U$90,MATCH(Results!M$1,Experiment!$A$1:$U$1,0)+1,FALSE)</f>
        <v>G</v>
      </c>
      <c r="N1869">
        <f>IF(Table1[[#This Row],[Impact]]="I",0,1)</f>
        <v>1</v>
      </c>
      <c r="O1869" s="2">
        <f>VLOOKUP($F1869,Experiment!$A$2:$U$90,MATCH(Results!O$1,Experiment!$A$1:$U$1,0),FALSE)</f>
        <v>-10</v>
      </c>
      <c r="P1869" s="3">
        <f>VLOOKUP($F1869,Experiment!$A$2:$U$90,MATCH(Results!P$1,Experiment!$A$1:$U$1,0),FALSE)</f>
        <v>0.5</v>
      </c>
      <c r="Q1869" s="2">
        <f>VLOOKUP($F1869,Experiment!$A$2:$U$90,MATCH(Results!Q$1,Experiment!$A$1:$U$1,0),FALSE)</f>
        <v>0</v>
      </c>
      <c r="R1869" s="3">
        <f>VLOOKUP($F1869,Experiment!$A$2:$U$90,MATCH(Results!R$1,Experiment!$A$1:$U$1,0),FALSE)</f>
        <v>0.5</v>
      </c>
      <c r="S1869" s="2">
        <f>VLOOKUP($F1869,Experiment!$A$2:$U$90,MATCH(Results!S$1,Experiment!$A$1:$U$1,0),FALSE)</f>
        <v>-5</v>
      </c>
      <c r="T1869" s="2">
        <f>VLOOKUP($F1869,Experiment!$A$2:$U$90,MATCH(Results!T$1,Experiment!$A$1:$U$1,0),FALSE)</f>
        <v>25</v>
      </c>
      <c r="U1869" s="2">
        <f>VLOOKUP($F1869,Experiment!$A$2:$U$90,MATCH(Results!U$1,Experiment!$A$1:$U$1,0),FALSE)</f>
        <v>5</v>
      </c>
      <c r="V1869" s="2">
        <f>VLOOKUP($F1869,Experiment!$A$2:$U$90,MATCH(Results!V$1,Experiment!$A$1:$U$1,0),FALSE)</f>
        <v>2</v>
      </c>
      <c r="W1869" s="3">
        <f>VLOOKUP($F1869,Experiment!$A$2:$U$90,MATCH(Results!W$1,Experiment!$A$1:$U$1,0),FALSE)</f>
        <v>0.25</v>
      </c>
      <c r="X1869" s="3">
        <f>VLOOKUP($F1869,Experiment!$A$2:$U$90,MATCH(Results!X$1,Experiment!$A$1:$U$1,0),FALSE)</f>
        <v>0.75</v>
      </c>
      <c r="Y1869" s="2">
        <f>VLOOKUP($F1869,Experiment!$A$2:$U$90,MATCH(Results!Y$1,Experiment!$A$1:$U$1,0),FALSE)</f>
        <v>2</v>
      </c>
      <c r="Z1869" s="3">
        <f>VLOOKUP($F1869,Experiment!$A$2:$U$90,MATCH(Results!Z$1,Experiment!$A$1:$U$1,0),FALSE)</f>
        <v>0.5</v>
      </c>
      <c r="AA1869" s="3">
        <f>VLOOKUP($F1869,Experiment!$A$2:$U$90,MATCH(Results!AA$1,Experiment!$A$1:$U$1,0),FALSE)</f>
        <v>0.25</v>
      </c>
      <c r="AB1869" s="3">
        <f>VLOOKUP($F1869,Experiment!$A$2:$U$90,MATCH(Results!AB$1,Experiment!$A$1:$U$1,0),FALSE)</f>
        <v>0.625</v>
      </c>
      <c r="AC1869" s="3">
        <f>VLOOKUP($F1869,Experiment!$A$2:$U$90,MATCH(Results!AC$1,Experiment!$A$1:$U$1,0),FALSE)</f>
        <v>0.375</v>
      </c>
      <c r="AD1869" s="2">
        <f>VLOOKUP($F1869,Experiment!$A$2:$U$90,MATCH(Results!AD$1,Experiment!$A$1:$U$1,0),FALSE)</f>
        <v>-6.25</v>
      </c>
      <c r="AE1869" s="2">
        <f>VLOOKUP($F1869,Experiment!$A$2:$U$90,MATCH(Results!AE$1,Experiment!$A$1:$U$1,0),FALSE)</f>
        <v>23.4375</v>
      </c>
      <c r="AF1869" s="2">
        <f>VLOOKUP($F1869,Experiment!$A$2:$U$90,MATCH(Results!AF$1,Experiment!$A$1:$U$1,0),FALSE)</f>
        <v>4.8412291827592711</v>
      </c>
      <c r="AG1869" s="3">
        <f>VLOOKUP($F1869,Experiment!$A$2:$W$90,MATCH(Results!AG$1,Experiment!$A$1:$W$1,0),FALSE)</f>
        <v>0.82730419370997643</v>
      </c>
      <c r="AH1869" s="3">
        <f>VLOOKUP($F1869,Experiment!$A$2:$W$90,MATCH(Results!AH$1,Experiment!$A$1:$W$1,0),FALSE)</f>
        <v>0.38648875795104182</v>
      </c>
      <c r="AI1869" s="3">
        <f>VLOOKUP($F1869,Experiment!$A$2:$X$90,MATCH(Results!AI$1,Experiment!$A$1:$X$1,0),FALSE)</f>
        <v>0.61351124204895813</v>
      </c>
      <c r="AJ1869" s="2">
        <f>Table1[[#This Row],[Gain]]^Table1[[#This Row],[θ]]</f>
        <v>0</v>
      </c>
      <c r="AK1869" s="2">
        <f>-Table1[[#This Row],[λ]]*-Table1[[#This Row],[Loss]]^Table1[[#This Row],[θ]]</f>
        <v>16.926269655599267</v>
      </c>
      <c r="AL1869" s="2">
        <f>Table1[[#This Row],[v_n_w_g]]-Table1[[#This Row],[v_n_w_l]]</f>
        <v>-16.926269655599267</v>
      </c>
      <c r="AM1869" s="2">
        <f>IF(Table1[[#This Row],[diff_v]]&gt;=1,1,0)</f>
        <v>0</v>
      </c>
    </row>
    <row r="1870" spans="1:39" x14ac:dyDescent="0.3">
      <c r="A1870">
        <v>35</v>
      </c>
      <c r="B1870" t="s">
        <v>301</v>
      </c>
      <c r="C1870" s="22">
        <f>VLOOKUP(Table1[[#This Row],[Subject]],'Subject Profile'!$A$2:$E$8,4,FALSE)</f>
        <v>0.88613857459934653</v>
      </c>
      <c r="D1870" s="22">
        <f>VLOOKUP(Table1[[#This Row],[Subject]],'Subject Profile'!$A$2:$E$8,5,FALSE)</f>
        <v>-2.2000000000000002</v>
      </c>
      <c r="E1870" t="s">
        <v>109</v>
      </c>
      <c r="F1870" t="s">
        <v>58</v>
      </c>
      <c r="G1870" t="s">
        <v>5</v>
      </c>
      <c r="H1870">
        <f>IF(Table1[[#This Row],[decision]]="accept",1,0)</f>
        <v>0</v>
      </c>
      <c r="I1870">
        <v>0</v>
      </c>
      <c r="J1870">
        <v>320</v>
      </c>
      <c r="K1870">
        <v>1667791695</v>
      </c>
      <c r="L1870">
        <f>Table1[[#This Row],[time]]-K1869</f>
        <v>5</v>
      </c>
      <c r="M1870" t="str">
        <f>VLOOKUP($F1870,Experiment!$A$2:$U$90,MATCH(Results!M$1,Experiment!$A$1:$U$1,0)+1,FALSE)</f>
        <v>G</v>
      </c>
      <c r="N1870">
        <f>IF(Table1[[#This Row],[Impact]]="I",0,1)</f>
        <v>1</v>
      </c>
      <c r="O1870" s="2">
        <f>VLOOKUP($F1870,Experiment!$A$2:$U$90,MATCH(Results!O$1,Experiment!$A$1:$U$1,0),FALSE)</f>
        <v>-50</v>
      </c>
      <c r="P1870" s="3">
        <f>VLOOKUP($F1870,Experiment!$A$2:$U$90,MATCH(Results!P$1,Experiment!$A$1:$U$1,0),FALSE)</f>
        <v>0.5</v>
      </c>
      <c r="Q1870" s="2">
        <f>VLOOKUP($F1870,Experiment!$A$2:$U$90,MATCH(Results!Q$1,Experiment!$A$1:$U$1,0),FALSE)</f>
        <v>50</v>
      </c>
      <c r="R1870" s="3">
        <f>VLOOKUP($F1870,Experiment!$A$2:$U$90,MATCH(Results!R$1,Experiment!$A$1:$U$1,0),FALSE)</f>
        <v>0.5</v>
      </c>
      <c r="S1870" s="2">
        <f>VLOOKUP($F1870,Experiment!$A$2:$U$90,MATCH(Results!S$1,Experiment!$A$1:$U$1,0),FALSE)</f>
        <v>0</v>
      </c>
      <c r="T1870" s="2">
        <f>VLOOKUP($F1870,Experiment!$A$2:$U$90,MATCH(Results!T$1,Experiment!$A$1:$U$1,0),FALSE)</f>
        <v>2500</v>
      </c>
      <c r="U1870" s="2">
        <f>VLOOKUP($F1870,Experiment!$A$2:$U$90,MATCH(Results!U$1,Experiment!$A$1:$U$1,0),FALSE)</f>
        <v>50</v>
      </c>
      <c r="V1870" s="2">
        <f>VLOOKUP($F1870,Experiment!$A$2:$U$90,MATCH(Results!V$1,Experiment!$A$1:$U$1,0),FALSE)</f>
        <v>2</v>
      </c>
      <c r="W1870" s="3">
        <f>VLOOKUP($F1870,Experiment!$A$2:$U$90,MATCH(Results!W$1,Experiment!$A$1:$U$1,0),FALSE)</f>
        <v>0.25</v>
      </c>
      <c r="X1870" s="3">
        <f>VLOOKUP($F1870,Experiment!$A$2:$U$90,MATCH(Results!X$1,Experiment!$A$1:$U$1,0),FALSE)</f>
        <v>0.75</v>
      </c>
      <c r="Y1870" s="2">
        <f>VLOOKUP($F1870,Experiment!$A$2:$U$90,MATCH(Results!Y$1,Experiment!$A$1:$U$1,0),FALSE)</f>
        <v>2</v>
      </c>
      <c r="Z1870" s="3">
        <f>VLOOKUP($F1870,Experiment!$A$2:$U$90,MATCH(Results!Z$1,Experiment!$A$1:$U$1,0),FALSE)</f>
        <v>0.5</v>
      </c>
      <c r="AA1870" s="3">
        <f>VLOOKUP($F1870,Experiment!$A$2:$U$90,MATCH(Results!AA$1,Experiment!$A$1:$U$1,0),FALSE)</f>
        <v>0.25</v>
      </c>
      <c r="AB1870" s="3">
        <f>VLOOKUP($F1870,Experiment!$A$2:$U$90,MATCH(Results!AB$1,Experiment!$A$1:$U$1,0),FALSE)</f>
        <v>0.625</v>
      </c>
      <c r="AC1870" s="3">
        <f>VLOOKUP($F1870,Experiment!$A$2:$U$90,MATCH(Results!AC$1,Experiment!$A$1:$U$1,0),FALSE)</f>
        <v>0.375</v>
      </c>
      <c r="AD1870" s="2">
        <f>VLOOKUP($F1870,Experiment!$A$2:$U$90,MATCH(Results!AD$1,Experiment!$A$1:$U$1,0),FALSE)</f>
        <v>-12.5</v>
      </c>
      <c r="AE1870" s="2">
        <f>VLOOKUP($F1870,Experiment!$A$2:$U$90,MATCH(Results!AE$1,Experiment!$A$1:$U$1,0),FALSE)</f>
        <v>2343.75</v>
      </c>
      <c r="AF1870" s="2">
        <f>VLOOKUP($F1870,Experiment!$A$2:$U$90,MATCH(Results!AF$1,Experiment!$A$1:$U$1,0),FALSE)</f>
        <v>48.412291827592711</v>
      </c>
      <c r="AG1870" s="3">
        <f>VLOOKUP($F1870,Experiment!$A$2:$W$90,MATCH(Results!AG$1,Experiment!$A$1:$W$1,0),FALSE)</f>
        <v>0.82730419370997643</v>
      </c>
      <c r="AH1870" s="3">
        <f>VLOOKUP($F1870,Experiment!$A$2:$W$90,MATCH(Results!AH$1,Experiment!$A$1:$W$1,0),FALSE)</f>
        <v>0.38648875795104182</v>
      </c>
      <c r="AI1870" s="3">
        <f>VLOOKUP($F1870,Experiment!$A$2:$X$90,MATCH(Results!AI$1,Experiment!$A$1:$X$1,0),FALSE)</f>
        <v>0.61351124204895813</v>
      </c>
      <c r="AJ1870" s="2">
        <f>Table1[[#This Row],[Gain]]^Table1[[#This Row],[θ]]</f>
        <v>32.027486583090457</v>
      </c>
      <c r="AK1870" s="2">
        <f>-Table1[[#This Row],[λ]]*-Table1[[#This Row],[Loss]]^Table1[[#This Row],[θ]]</f>
        <v>70.46047048279901</v>
      </c>
      <c r="AL1870" s="2">
        <f>Table1[[#This Row],[v_n_w_g]]-Table1[[#This Row],[v_n_w_l]]</f>
        <v>-38.432983899708553</v>
      </c>
      <c r="AM1870" s="2">
        <f>IF(Table1[[#This Row],[diff_v]]&gt;=1,1,0)</f>
        <v>0</v>
      </c>
    </row>
    <row r="1871" spans="1:39" x14ac:dyDescent="0.3">
      <c r="A1871">
        <v>36</v>
      </c>
      <c r="B1871" t="s">
        <v>301</v>
      </c>
      <c r="C1871" s="22">
        <f>VLOOKUP(Table1[[#This Row],[Subject]],'Subject Profile'!$A$2:$E$8,4,FALSE)</f>
        <v>0.88613857459934653</v>
      </c>
      <c r="D1871" s="22">
        <f>VLOOKUP(Table1[[#This Row],[Subject]],'Subject Profile'!$A$2:$E$8,5,FALSE)</f>
        <v>-2.2000000000000002</v>
      </c>
      <c r="E1871" t="s">
        <v>109</v>
      </c>
      <c r="F1871" t="s">
        <v>105</v>
      </c>
      <c r="G1871" t="s">
        <v>5</v>
      </c>
      <c r="H1871">
        <f>IF(Table1[[#This Row],[decision]]="accept",1,0)</f>
        <v>0</v>
      </c>
      <c r="I1871">
        <v>0</v>
      </c>
      <c r="J1871">
        <v>320</v>
      </c>
      <c r="K1871">
        <v>1667791699</v>
      </c>
      <c r="L1871">
        <f>Table1[[#This Row],[time]]-K1870</f>
        <v>4</v>
      </c>
      <c r="M1871" t="str">
        <f>VLOOKUP($F1871,Experiment!$A$2:$U$90,MATCH(Results!M$1,Experiment!$A$1:$U$1,0)+1,FALSE)</f>
        <v>G</v>
      </c>
      <c r="N1871">
        <f>IF(Table1[[#This Row],[Impact]]="I",0,1)</f>
        <v>1</v>
      </c>
      <c r="O1871" s="2">
        <f>VLOOKUP($F1871,Experiment!$A$2:$U$90,MATCH(Results!O$1,Experiment!$A$1:$U$1,0),FALSE)</f>
        <v>-50</v>
      </c>
      <c r="P1871" s="3">
        <f>VLOOKUP($F1871,Experiment!$A$2:$U$90,MATCH(Results!P$1,Experiment!$A$1:$U$1,0),FALSE)</f>
        <v>0.5</v>
      </c>
      <c r="Q1871" s="2">
        <f>VLOOKUP($F1871,Experiment!$A$2:$U$90,MATCH(Results!Q$1,Experiment!$A$1:$U$1,0),FALSE)</f>
        <v>40</v>
      </c>
      <c r="R1871" s="3">
        <f>VLOOKUP($F1871,Experiment!$A$2:$U$90,MATCH(Results!R$1,Experiment!$A$1:$U$1,0),FALSE)</f>
        <v>0.5</v>
      </c>
      <c r="S1871" s="2">
        <f>VLOOKUP($F1871,Experiment!$A$2:$U$90,MATCH(Results!S$1,Experiment!$A$1:$U$1,0),FALSE)</f>
        <v>-5</v>
      </c>
      <c r="T1871" s="2">
        <f>VLOOKUP($F1871,Experiment!$A$2:$U$90,MATCH(Results!T$1,Experiment!$A$1:$U$1,0),FALSE)</f>
        <v>2025</v>
      </c>
      <c r="U1871" s="2">
        <f>VLOOKUP($F1871,Experiment!$A$2:$U$90,MATCH(Results!U$1,Experiment!$A$1:$U$1,0),FALSE)</f>
        <v>45</v>
      </c>
      <c r="V1871" s="2">
        <f>VLOOKUP($F1871,Experiment!$A$2:$U$90,MATCH(Results!V$1,Experiment!$A$1:$U$1,0),FALSE)</f>
        <v>4</v>
      </c>
      <c r="W1871" s="3">
        <f>VLOOKUP($F1871,Experiment!$A$2:$U$90,MATCH(Results!W$1,Experiment!$A$1:$U$1,0),FALSE)</f>
        <v>0.25</v>
      </c>
      <c r="X1871" s="3">
        <f>VLOOKUP($F1871,Experiment!$A$2:$U$90,MATCH(Results!X$1,Experiment!$A$1:$U$1,0),FALSE)</f>
        <v>0.75</v>
      </c>
      <c r="Y1871" s="2">
        <f>VLOOKUP($F1871,Experiment!$A$2:$U$90,MATCH(Results!Y$1,Experiment!$A$1:$U$1,0),FALSE)</f>
        <v>1</v>
      </c>
      <c r="Z1871" s="3">
        <f>VLOOKUP($F1871,Experiment!$A$2:$U$90,MATCH(Results!Z$1,Experiment!$A$1:$U$1,0),FALSE)</f>
        <v>0.25</v>
      </c>
      <c r="AA1871" s="3">
        <f>VLOOKUP($F1871,Experiment!$A$2:$U$90,MATCH(Results!AA$1,Experiment!$A$1:$U$1,0),FALSE)</f>
        <v>0.5</v>
      </c>
      <c r="AB1871" s="3">
        <f>VLOOKUP($F1871,Experiment!$A$2:$U$90,MATCH(Results!AB$1,Experiment!$A$1:$U$1,0),FALSE)</f>
        <v>0.375</v>
      </c>
      <c r="AC1871" s="3">
        <f>VLOOKUP($F1871,Experiment!$A$2:$U$90,MATCH(Results!AC$1,Experiment!$A$1:$U$1,0),FALSE)</f>
        <v>0.625</v>
      </c>
      <c r="AD1871" s="2">
        <f>VLOOKUP($F1871,Experiment!$A$2:$U$90,MATCH(Results!AD$1,Experiment!$A$1:$U$1,0),FALSE)</f>
        <v>6.25</v>
      </c>
      <c r="AE1871" s="2">
        <f>VLOOKUP($F1871,Experiment!$A$2:$U$90,MATCH(Results!AE$1,Experiment!$A$1:$U$1,0),FALSE)</f>
        <v>1898.4375</v>
      </c>
      <c r="AF1871" s="2">
        <f>VLOOKUP($F1871,Experiment!$A$2:$U$90,MATCH(Results!AF$1,Experiment!$A$1:$U$1,0),FALSE)</f>
        <v>43.571062644833439</v>
      </c>
      <c r="AG1871" s="3">
        <f>VLOOKUP($F1871,Experiment!$A$2:$W$90,MATCH(Results!AG$1,Experiment!$A$1:$W$1,0),FALSE)</f>
        <v>1</v>
      </c>
      <c r="AH1871" s="3">
        <f>VLOOKUP($F1871,Experiment!$A$2:$W$90,MATCH(Results!AH$1,Experiment!$A$1:$W$1,0),FALSE)</f>
        <v>0.625</v>
      </c>
      <c r="AI1871" s="3">
        <f>VLOOKUP($F1871,Experiment!$A$2:$X$90,MATCH(Results!AI$1,Experiment!$A$1:$X$1,0),FALSE)</f>
        <v>0.375</v>
      </c>
      <c r="AJ1871" s="2">
        <f>Table1[[#This Row],[Gain]]^Table1[[#This Row],[θ]]</f>
        <v>26.281318966403699</v>
      </c>
      <c r="AK1871" s="2">
        <f>-Table1[[#This Row],[λ]]*-Table1[[#This Row],[Loss]]^Table1[[#This Row],[θ]]</f>
        <v>70.46047048279901</v>
      </c>
      <c r="AL1871" s="2">
        <f>Table1[[#This Row],[v_n_w_g]]-Table1[[#This Row],[v_n_w_l]]</f>
        <v>-44.179151516395308</v>
      </c>
      <c r="AM1871" s="2">
        <f>IF(Table1[[#This Row],[diff_v]]&gt;=1,1,0)</f>
        <v>0</v>
      </c>
    </row>
    <row r="1872" spans="1:39" x14ac:dyDescent="0.3">
      <c r="A1872">
        <v>37</v>
      </c>
      <c r="B1872" t="s">
        <v>301</v>
      </c>
      <c r="C1872" s="22">
        <f>VLOOKUP(Table1[[#This Row],[Subject]],'Subject Profile'!$A$2:$E$8,4,FALSE)</f>
        <v>0.88613857459934653</v>
      </c>
      <c r="D1872" s="22">
        <f>VLOOKUP(Table1[[#This Row],[Subject]],'Subject Profile'!$A$2:$E$8,5,FALSE)</f>
        <v>-2.2000000000000002</v>
      </c>
      <c r="E1872" t="s">
        <v>109</v>
      </c>
      <c r="F1872" t="s">
        <v>104</v>
      </c>
      <c r="G1872" t="s">
        <v>7</v>
      </c>
      <c r="H1872">
        <f>IF(Table1[[#This Row],[decision]]="accept",1,0)</f>
        <v>1</v>
      </c>
      <c r="I1872">
        <v>-10</v>
      </c>
      <c r="J1872">
        <v>310</v>
      </c>
      <c r="K1872">
        <v>1667791703</v>
      </c>
      <c r="L1872">
        <f>Table1[[#This Row],[time]]-K1871</f>
        <v>4</v>
      </c>
      <c r="M1872" t="str">
        <f>VLOOKUP($F1872,Experiment!$A$2:$U$90,MATCH(Results!M$1,Experiment!$A$1:$U$1,0)+1,FALSE)</f>
        <v>I</v>
      </c>
      <c r="N1872">
        <f>IF(Table1[[#This Row],[Impact]]="I",0,1)</f>
        <v>0</v>
      </c>
      <c r="O1872" s="2">
        <f>VLOOKUP($F1872,Experiment!$A$2:$U$90,MATCH(Results!O$1,Experiment!$A$1:$U$1,0),FALSE)</f>
        <v>-10</v>
      </c>
      <c r="P1872" s="3">
        <f>VLOOKUP($F1872,Experiment!$A$2:$U$90,MATCH(Results!P$1,Experiment!$A$1:$U$1,0),FALSE)</f>
        <v>0.5</v>
      </c>
      <c r="Q1872" s="2">
        <f>VLOOKUP($F1872,Experiment!$A$2:$U$90,MATCH(Results!Q$1,Experiment!$A$1:$U$1,0),FALSE)</f>
        <v>10</v>
      </c>
      <c r="R1872" s="3">
        <f>VLOOKUP($F1872,Experiment!$A$2:$U$90,MATCH(Results!R$1,Experiment!$A$1:$U$1,0),FALSE)</f>
        <v>0.5</v>
      </c>
      <c r="S1872" s="2">
        <f>VLOOKUP($F1872,Experiment!$A$2:$U$90,MATCH(Results!S$1,Experiment!$A$1:$U$1,0),FALSE)</f>
        <v>0</v>
      </c>
      <c r="T1872" s="2">
        <f>VLOOKUP($F1872,Experiment!$A$2:$U$90,MATCH(Results!T$1,Experiment!$A$1:$U$1,0),FALSE)</f>
        <v>100</v>
      </c>
      <c r="U1872" s="2">
        <f>VLOOKUP($F1872,Experiment!$A$2:$U$90,MATCH(Results!U$1,Experiment!$A$1:$U$1,0),FALSE)</f>
        <v>10</v>
      </c>
      <c r="V1872" s="2">
        <f>VLOOKUP($F1872,Experiment!$A$2:$U$90,MATCH(Results!V$1,Experiment!$A$1:$U$1,0),FALSE)</f>
        <v>2</v>
      </c>
      <c r="W1872" s="3">
        <f>VLOOKUP($F1872,Experiment!$A$2:$U$90,MATCH(Results!W$1,Experiment!$A$1:$U$1,0),FALSE)</f>
        <v>0.25</v>
      </c>
      <c r="X1872" s="3">
        <f>VLOOKUP($F1872,Experiment!$A$2:$U$90,MATCH(Results!X$1,Experiment!$A$1:$U$1,0),FALSE)</f>
        <v>0.75</v>
      </c>
      <c r="Y1872" s="2">
        <f>VLOOKUP($F1872,Experiment!$A$2:$U$90,MATCH(Results!Y$1,Experiment!$A$1:$U$1,0),FALSE)</f>
        <v>1</v>
      </c>
      <c r="Z1872" s="3">
        <f>VLOOKUP($F1872,Experiment!$A$2:$U$90,MATCH(Results!Z$1,Experiment!$A$1:$U$1,0),FALSE)</f>
        <v>0.25</v>
      </c>
      <c r="AA1872" s="3">
        <f>VLOOKUP($F1872,Experiment!$A$2:$U$90,MATCH(Results!AA$1,Experiment!$A$1:$U$1,0),FALSE)</f>
        <v>0.5</v>
      </c>
      <c r="AB1872" s="3">
        <f>VLOOKUP($F1872,Experiment!$A$2:$U$90,MATCH(Results!AB$1,Experiment!$A$1:$U$1,0),FALSE)</f>
        <v>0.375</v>
      </c>
      <c r="AC1872" s="3">
        <f>VLOOKUP($F1872,Experiment!$A$2:$U$90,MATCH(Results!AC$1,Experiment!$A$1:$U$1,0),FALSE)</f>
        <v>0.625</v>
      </c>
      <c r="AD1872" s="2">
        <f>VLOOKUP($F1872,Experiment!$A$2:$U$90,MATCH(Results!AD$1,Experiment!$A$1:$U$1,0),FALSE)</f>
        <v>2.5</v>
      </c>
      <c r="AE1872" s="2">
        <f>VLOOKUP($F1872,Experiment!$A$2:$U$90,MATCH(Results!AE$1,Experiment!$A$1:$U$1,0),FALSE)</f>
        <v>93.75</v>
      </c>
      <c r="AF1872" s="2">
        <f>VLOOKUP($F1872,Experiment!$A$2:$U$90,MATCH(Results!AF$1,Experiment!$A$1:$U$1,0),FALSE)</f>
        <v>9.6824583655185421</v>
      </c>
      <c r="AG1872" s="3">
        <f>VLOOKUP($F1872,Experiment!$A$2:$W$90,MATCH(Results!AG$1,Experiment!$A$1:$W$1,0),FALSE)</f>
        <v>1</v>
      </c>
      <c r="AH1872" s="3">
        <f>VLOOKUP($F1872,Experiment!$A$2:$W$90,MATCH(Results!AH$1,Experiment!$A$1:$W$1,0),FALSE)</f>
        <v>0.625</v>
      </c>
      <c r="AI1872" s="3">
        <f>VLOOKUP($F1872,Experiment!$A$2:$X$90,MATCH(Results!AI$1,Experiment!$A$1:$X$1,0),FALSE)</f>
        <v>0.375</v>
      </c>
      <c r="AJ1872" s="2">
        <f>Table1[[#This Row],[Gain]]^Table1[[#This Row],[θ]]</f>
        <v>7.693758934363303</v>
      </c>
      <c r="AK1872" s="2">
        <f>-Table1[[#This Row],[λ]]*-Table1[[#This Row],[Loss]]^Table1[[#This Row],[θ]]</f>
        <v>16.926269655599267</v>
      </c>
      <c r="AL1872" s="2">
        <f>Table1[[#This Row],[v_n_w_g]]-Table1[[#This Row],[v_n_w_l]]</f>
        <v>-9.2325107212359647</v>
      </c>
      <c r="AM1872" s="2">
        <f>IF(Table1[[#This Row],[diff_v]]&gt;=1,1,0)</f>
        <v>0</v>
      </c>
    </row>
    <row r="1873" spans="1:39" x14ac:dyDescent="0.3">
      <c r="A1873">
        <v>38</v>
      </c>
      <c r="B1873" t="s">
        <v>301</v>
      </c>
      <c r="C1873" s="22">
        <f>VLOOKUP(Table1[[#This Row],[Subject]],'Subject Profile'!$A$2:$E$8,4,FALSE)</f>
        <v>0.88613857459934653</v>
      </c>
      <c r="D1873" s="22">
        <f>VLOOKUP(Table1[[#This Row],[Subject]],'Subject Profile'!$A$2:$E$8,5,FALSE)</f>
        <v>-2.2000000000000002</v>
      </c>
      <c r="E1873" t="s">
        <v>109</v>
      </c>
      <c r="F1873" t="s">
        <v>55</v>
      </c>
      <c r="G1873" t="s">
        <v>56</v>
      </c>
      <c r="H1873">
        <f>IF(Table1[[#This Row],[decision]]="accept",1,0)</f>
        <v>0</v>
      </c>
      <c r="I1873">
        <v>0</v>
      </c>
      <c r="J1873">
        <v>310</v>
      </c>
      <c r="K1873">
        <v>1667791710</v>
      </c>
      <c r="L1873">
        <f>Table1[[#This Row],[time]]-K1872</f>
        <v>7</v>
      </c>
      <c r="M1873" t="str">
        <f>VLOOKUP($F1873,Experiment!$A$2:$U$90,MATCH(Results!M$1,Experiment!$A$1:$U$1,0)+1,FALSE)</f>
        <v>R</v>
      </c>
      <c r="N1873">
        <f>IF(Table1[[#This Row],[Impact]]="I",0,1)</f>
        <v>1</v>
      </c>
      <c r="O1873" s="2">
        <f>VLOOKUP($F1873,Experiment!$A$2:$U$90,MATCH(Results!O$1,Experiment!$A$1:$U$1,0),FALSE)</f>
        <v>0</v>
      </c>
      <c r="P1873" s="3">
        <f>VLOOKUP($F1873,Experiment!$A$2:$U$90,MATCH(Results!P$1,Experiment!$A$1:$U$1,0),FALSE)</f>
        <v>0</v>
      </c>
      <c r="Q1873" s="2">
        <f>VLOOKUP($F1873,Experiment!$A$2:$U$90,MATCH(Results!Q$1,Experiment!$A$1:$U$1,0),FALSE)</f>
        <v>0</v>
      </c>
      <c r="R1873" s="3">
        <f>VLOOKUP($F1873,Experiment!$A$2:$U$90,MATCH(Results!R$1,Experiment!$A$1:$U$1,0),FALSE)</f>
        <v>0</v>
      </c>
      <c r="S1873" s="2">
        <f>VLOOKUP($F1873,Experiment!$A$2:$U$90,MATCH(Results!S$1,Experiment!$A$1:$U$1,0),FALSE)</f>
        <v>0</v>
      </c>
      <c r="T1873" s="2">
        <f>VLOOKUP($F1873,Experiment!$A$2:$U$90,MATCH(Results!T$1,Experiment!$A$1:$U$1,0),FALSE)</f>
        <v>0</v>
      </c>
      <c r="U1873" s="2">
        <f>VLOOKUP($F1873,Experiment!$A$2:$U$90,MATCH(Results!U$1,Experiment!$A$1:$U$1,0),FALSE)</f>
        <v>0</v>
      </c>
      <c r="V1873" s="2">
        <f>VLOOKUP($F1873,Experiment!$A$2:$U$90,MATCH(Results!V$1,Experiment!$A$1:$U$1,0),FALSE)</f>
        <v>0</v>
      </c>
      <c r="W1873" s="3">
        <f>VLOOKUP($F1873,Experiment!$A$2:$U$90,MATCH(Results!W$1,Experiment!$A$1:$U$1,0),FALSE)</f>
        <v>0</v>
      </c>
      <c r="X1873" s="3">
        <f>VLOOKUP($F1873,Experiment!$A$2:$U$90,MATCH(Results!X$1,Experiment!$A$1:$U$1,0),FALSE)</f>
        <v>0</v>
      </c>
      <c r="Y1873" s="2">
        <f>VLOOKUP($F1873,Experiment!$A$2:$U$90,MATCH(Results!Y$1,Experiment!$A$1:$U$1,0),FALSE)</f>
        <v>0</v>
      </c>
      <c r="Z1873" s="3">
        <f>VLOOKUP($F1873,Experiment!$A$2:$U$90,MATCH(Results!Z$1,Experiment!$A$1:$U$1,0),FALSE)</f>
        <v>0</v>
      </c>
      <c r="AA1873" s="3">
        <f>VLOOKUP($F1873,Experiment!$A$2:$U$90,MATCH(Results!AA$1,Experiment!$A$1:$U$1,0),FALSE)</f>
        <v>0</v>
      </c>
      <c r="AB1873" s="3">
        <f>VLOOKUP($F1873,Experiment!$A$2:$U$90,MATCH(Results!AB$1,Experiment!$A$1:$U$1,0),FALSE)</f>
        <v>0</v>
      </c>
      <c r="AC1873" s="3">
        <f>VLOOKUP($F1873,Experiment!$A$2:$U$90,MATCH(Results!AC$1,Experiment!$A$1:$U$1,0),FALSE)</f>
        <v>0</v>
      </c>
      <c r="AD1873" s="2">
        <f>VLOOKUP($F1873,Experiment!$A$2:$U$90,MATCH(Results!AD$1,Experiment!$A$1:$U$1,0),FALSE)</f>
        <v>0</v>
      </c>
      <c r="AE1873" s="2">
        <f>VLOOKUP($F1873,Experiment!$A$2:$U$90,MATCH(Results!AE$1,Experiment!$A$1:$U$1,0),FALSE)</f>
        <v>0</v>
      </c>
      <c r="AF1873" s="2">
        <f>VLOOKUP($F1873,Experiment!$A$2:$U$90,MATCH(Results!AF$1,Experiment!$A$1:$U$1,0),FALSE)</f>
        <v>0</v>
      </c>
      <c r="AG1873" s="3">
        <f>VLOOKUP($F1873,Experiment!$A$2:$W$90,MATCH(Results!AG$1,Experiment!$A$1:$W$1,0),FALSE)</f>
        <v>0</v>
      </c>
      <c r="AH1873" s="3">
        <f>VLOOKUP($F1873,Experiment!$A$2:$W$90,MATCH(Results!AH$1,Experiment!$A$1:$W$1,0),FALSE)</f>
        <v>0</v>
      </c>
      <c r="AI1873" s="3">
        <f>VLOOKUP($F1873,Experiment!$A$2:$X$90,MATCH(Results!AI$1,Experiment!$A$1:$X$1,0),FALSE)</f>
        <v>0</v>
      </c>
      <c r="AJ1873" s="2">
        <f>Table1[[#This Row],[Gain]]^Table1[[#This Row],[θ]]</f>
        <v>0</v>
      </c>
      <c r="AK1873" s="2">
        <f>-Table1[[#This Row],[λ]]*-Table1[[#This Row],[Loss]]^Table1[[#This Row],[θ]]</f>
        <v>0</v>
      </c>
      <c r="AL1873" s="2">
        <f>Table1[[#This Row],[v_n_w_g]]-Table1[[#This Row],[v_n_w_l]]</f>
        <v>0</v>
      </c>
      <c r="AM1873" s="2">
        <f>IF(Table1[[#This Row],[diff_v]]&gt;=1,1,0)</f>
        <v>0</v>
      </c>
    </row>
    <row r="1874" spans="1:39" x14ac:dyDescent="0.3">
      <c r="A1874">
        <v>39</v>
      </c>
      <c r="B1874" t="s">
        <v>301</v>
      </c>
      <c r="C1874" s="22">
        <f>VLOOKUP(Table1[[#This Row],[Subject]],'Subject Profile'!$A$2:$E$8,4,FALSE)</f>
        <v>0.88613857459934653</v>
      </c>
      <c r="D1874" s="22">
        <f>VLOOKUP(Table1[[#This Row],[Subject]],'Subject Profile'!$A$2:$E$8,5,FALSE)</f>
        <v>-2.2000000000000002</v>
      </c>
      <c r="E1874" t="s">
        <v>109</v>
      </c>
      <c r="F1874" t="s">
        <v>102</v>
      </c>
      <c r="G1874" t="s">
        <v>5</v>
      </c>
      <c r="H1874">
        <f>IF(Table1[[#This Row],[decision]]="accept",1,0)</f>
        <v>0</v>
      </c>
      <c r="I1874">
        <v>0</v>
      </c>
      <c r="J1874">
        <v>310</v>
      </c>
      <c r="K1874">
        <v>1667791730</v>
      </c>
      <c r="L1874">
        <f>Table1[[#This Row],[time]]-K1873</f>
        <v>20</v>
      </c>
      <c r="M1874" t="str">
        <f>VLOOKUP($F1874,Experiment!$A$2:$U$90,MATCH(Results!M$1,Experiment!$A$1:$U$1,0)+1,FALSE)</f>
        <v>I</v>
      </c>
      <c r="N1874">
        <f>IF(Table1[[#This Row],[Impact]]="I",0,1)</f>
        <v>0</v>
      </c>
      <c r="O1874" s="2">
        <f>VLOOKUP($F1874,Experiment!$A$2:$U$90,MATCH(Results!O$1,Experiment!$A$1:$U$1,0),FALSE)</f>
        <v>-10</v>
      </c>
      <c r="P1874" s="3">
        <f>VLOOKUP($F1874,Experiment!$A$2:$U$90,MATCH(Results!P$1,Experiment!$A$1:$U$1,0),FALSE)</f>
        <v>0.5</v>
      </c>
      <c r="Q1874" s="2">
        <f>VLOOKUP($F1874,Experiment!$A$2:$U$90,MATCH(Results!Q$1,Experiment!$A$1:$U$1,0),FALSE)</f>
        <v>20</v>
      </c>
      <c r="R1874" s="3">
        <f>VLOOKUP($F1874,Experiment!$A$2:$U$90,MATCH(Results!R$1,Experiment!$A$1:$U$1,0),FALSE)</f>
        <v>0.5</v>
      </c>
      <c r="S1874" s="2">
        <f>VLOOKUP($F1874,Experiment!$A$2:$U$90,MATCH(Results!S$1,Experiment!$A$1:$U$1,0),FALSE)</f>
        <v>5</v>
      </c>
      <c r="T1874" s="2">
        <f>VLOOKUP($F1874,Experiment!$A$2:$U$90,MATCH(Results!T$1,Experiment!$A$1:$U$1,0),FALSE)</f>
        <v>225</v>
      </c>
      <c r="U1874" s="2">
        <f>VLOOKUP($F1874,Experiment!$A$2:$U$90,MATCH(Results!U$1,Experiment!$A$1:$U$1,0),FALSE)</f>
        <v>15</v>
      </c>
      <c r="V1874" s="2">
        <f>VLOOKUP($F1874,Experiment!$A$2:$U$90,MATCH(Results!V$1,Experiment!$A$1:$U$1,0),FALSE)</f>
        <v>2</v>
      </c>
      <c r="W1874" s="3">
        <f>VLOOKUP($F1874,Experiment!$A$2:$U$90,MATCH(Results!W$1,Experiment!$A$1:$U$1,0),FALSE)</f>
        <v>0.25</v>
      </c>
      <c r="X1874" s="3">
        <f>VLOOKUP($F1874,Experiment!$A$2:$U$90,MATCH(Results!X$1,Experiment!$A$1:$U$1,0),FALSE)</f>
        <v>0.75</v>
      </c>
      <c r="Y1874" s="2">
        <f>VLOOKUP($F1874,Experiment!$A$2:$U$90,MATCH(Results!Y$1,Experiment!$A$1:$U$1,0),FALSE)</f>
        <v>2</v>
      </c>
      <c r="Z1874" s="3">
        <f>VLOOKUP($F1874,Experiment!$A$2:$U$90,MATCH(Results!Z$1,Experiment!$A$1:$U$1,0),FALSE)</f>
        <v>0.5</v>
      </c>
      <c r="AA1874" s="3">
        <f>VLOOKUP($F1874,Experiment!$A$2:$U$90,MATCH(Results!AA$1,Experiment!$A$1:$U$1,0),FALSE)</f>
        <v>0.25</v>
      </c>
      <c r="AB1874" s="3">
        <f>VLOOKUP($F1874,Experiment!$A$2:$U$90,MATCH(Results!AB$1,Experiment!$A$1:$U$1,0),FALSE)</f>
        <v>0.625</v>
      </c>
      <c r="AC1874" s="3">
        <f>VLOOKUP($F1874,Experiment!$A$2:$U$90,MATCH(Results!AC$1,Experiment!$A$1:$U$1,0),FALSE)</f>
        <v>0.375</v>
      </c>
      <c r="AD1874" s="2">
        <f>VLOOKUP($F1874,Experiment!$A$2:$U$90,MATCH(Results!AD$1,Experiment!$A$1:$U$1,0),FALSE)</f>
        <v>1.25</v>
      </c>
      <c r="AE1874" s="2">
        <f>VLOOKUP($F1874,Experiment!$A$2:$U$90,MATCH(Results!AE$1,Experiment!$A$1:$U$1,0),FALSE)</f>
        <v>210.9375</v>
      </c>
      <c r="AF1874" s="2">
        <f>VLOOKUP($F1874,Experiment!$A$2:$U$90,MATCH(Results!AF$1,Experiment!$A$1:$U$1,0),FALSE)</f>
        <v>14.523687548277813</v>
      </c>
      <c r="AG1874" s="3">
        <f>VLOOKUP($F1874,Experiment!$A$2:$W$90,MATCH(Results!AG$1,Experiment!$A$1:$W$1,0),FALSE)</f>
        <v>0.82730419370997643</v>
      </c>
      <c r="AH1874" s="3">
        <f>VLOOKUP($F1874,Experiment!$A$2:$W$90,MATCH(Results!AH$1,Experiment!$A$1:$W$1,0),FALSE)</f>
        <v>0.38648875795104182</v>
      </c>
      <c r="AI1874" s="3">
        <f>VLOOKUP($F1874,Experiment!$A$2:$X$90,MATCH(Results!AI$1,Experiment!$A$1:$X$1,0),FALSE)</f>
        <v>0.61351124204895813</v>
      </c>
      <c r="AJ1874" s="2">
        <f>Table1[[#This Row],[Gain]]^Table1[[#This Row],[θ]]</f>
        <v>14.219779625740344</v>
      </c>
      <c r="AK1874" s="2">
        <f>-Table1[[#This Row],[λ]]*-Table1[[#This Row],[Loss]]^Table1[[#This Row],[θ]]</f>
        <v>16.926269655599267</v>
      </c>
      <c r="AL1874" s="2">
        <f>Table1[[#This Row],[v_n_w_g]]-Table1[[#This Row],[v_n_w_l]]</f>
        <v>-2.706490029858923</v>
      </c>
      <c r="AM1874" s="2">
        <f>IF(Table1[[#This Row],[diff_v]]&gt;=1,1,0)</f>
        <v>0</v>
      </c>
    </row>
    <row r="1875" spans="1:39" x14ac:dyDescent="0.3">
      <c r="A1875">
        <v>40</v>
      </c>
      <c r="B1875" t="s">
        <v>301</v>
      </c>
      <c r="C1875" s="22">
        <f>VLOOKUP(Table1[[#This Row],[Subject]],'Subject Profile'!$A$2:$E$8,4,FALSE)</f>
        <v>0.88613857459934653</v>
      </c>
      <c r="D1875" s="22">
        <f>VLOOKUP(Table1[[#This Row],[Subject]],'Subject Profile'!$A$2:$E$8,5,FALSE)</f>
        <v>-2.2000000000000002</v>
      </c>
      <c r="E1875" t="s">
        <v>109</v>
      </c>
      <c r="F1875" t="s">
        <v>57</v>
      </c>
      <c r="G1875" t="s">
        <v>5</v>
      </c>
      <c r="H1875">
        <f>IF(Table1[[#This Row],[decision]]="accept",1,0)</f>
        <v>0</v>
      </c>
      <c r="I1875">
        <v>0</v>
      </c>
      <c r="J1875">
        <v>310</v>
      </c>
      <c r="K1875">
        <v>1667791735</v>
      </c>
      <c r="L1875">
        <f>Table1[[#This Row],[time]]-K1874</f>
        <v>5</v>
      </c>
      <c r="M1875" t="str">
        <f>VLOOKUP($F1875,Experiment!$A$2:$U$90,MATCH(Results!M$1,Experiment!$A$1:$U$1,0)+1,FALSE)</f>
        <v>I</v>
      </c>
      <c r="N1875">
        <f>IF(Table1[[#This Row],[Impact]]="I",0,1)</f>
        <v>0</v>
      </c>
      <c r="O1875" s="2">
        <f>VLOOKUP($F1875,Experiment!$A$2:$U$90,MATCH(Results!O$1,Experiment!$A$1:$U$1,0),FALSE)</f>
        <v>-90</v>
      </c>
      <c r="P1875" s="3">
        <f>VLOOKUP($F1875,Experiment!$A$2:$U$90,MATCH(Results!P$1,Experiment!$A$1:$U$1,0),FALSE)</f>
        <v>0.5</v>
      </c>
      <c r="Q1875" s="2">
        <f>VLOOKUP($F1875,Experiment!$A$2:$U$90,MATCH(Results!Q$1,Experiment!$A$1:$U$1,0),FALSE)</f>
        <v>100</v>
      </c>
      <c r="R1875" s="3">
        <f>VLOOKUP($F1875,Experiment!$A$2:$U$90,MATCH(Results!R$1,Experiment!$A$1:$U$1,0),FALSE)</f>
        <v>0.5</v>
      </c>
      <c r="S1875" s="2">
        <f>VLOOKUP($F1875,Experiment!$A$2:$U$90,MATCH(Results!S$1,Experiment!$A$1:$U$1,0),FALSE)</f>
        <v>5</v>
      </c>
      <c r="T1875" s="2">
        <f>VLOOKUP($F1875,Experiment!$A$2:$U$90,MATCH(Results!T$1,Experiment!$A$1:$U$1,0),FALSE)</f>
        <v>9025</v>
      </c>
      <c r="U1875" s="2">
        <f>VLOOKUP($F1875,Experiment!$A$2:$U$90,MATCH(Results!U$1,Experiment!$A$1:$U$1,0),FALSE)</f>
        <v>95</v>
      </c>
      <c r="V1875" s="2">
        <f>VLOOKUP($F1875,Experiment!$A$2:$U$90,MATCH(Results!V$1,Experiment!$A$1:$U$1,0),FALSE)</f>
        <v>2</v>
      </c>
      <c r="W1875" s="3">
        <f>VLOOKUP($F1875,Experiment!$A$2:$U$90,MATCH(Results!W$1,Experiment!$A$1:$U$1,0),FALSE)</f>
        <v>0.25</v>
      </c>
      <c r="X1875" s="3">
        <f>VLOOKUP($F1875,Experiment!$A$2:$U$90,MATCH(Results!X$1,Experiment!$A$1:$U$1,0),FALSE)</f>
        <v>0.75</v>
      </c>
      <c r="Y1875" s="2">
        <f>VLOOKUP($F1875,Experiment!$A$2:$U$90,MATCH(Results!Y$1,Experiment!$A$1:$U$1,0),FALSE)</f>
        <v>2</v>
      </c>
      <c r="Z1875" s="3">
        <f>VLOOKUP($F1875,Experiment!$A$2:$U$90,MATCH(Results!Z$1,Experiment!$A$1:$U$1,0),FALSE)</f>
        <v>0.5</v>
      </c>
      <c r="AA1875" s="3">
        <f>VLOOKUP($F1875,Experiment!$A$2:$U$90,MATCH(Results!AA$1,Experiment!$A$1:$U$1,0),FALSE)</f>
        <v>0.25</v>
      </c>
      <c r="AB1875" s="3">
        <f>VLOOKUP($F1875,Experiment!$A$2:$U$90,MATCH(Results!AB$1,Experiment!$A$1:$U$1,0),FALSE)</f>
        <v>0.625</v>
      </c>
      <c r="AC1875" s="3">
        <f>VLOOKUP($F1875,Experiment!$A$2:$U$90,MATCH(Results!AC$1,Experiment!$A$1:$U$1,0),FALSE)</f>
        <v>0.375</v>
      </c>
      <c r="AD1875" s="2">
        <f>VLOOKUP($F1875,Experiment!$A$2:$U$90,MATCH(Results!AD$1,Experiment!$A$1:$U$1,0),FALSE)</f>
        <v>-18.75</v>
      </c>
      <c r="AE1875" s="2">
        <f>VLOOKUP($F1875,Experiment!$A$2:$U$90,MATCH(Results!AE$1,Experiment!$A$1:$U$1,0),FALSE)</f>
        <v>8460.9375</v>
      </c>
      <c r="AF1875" s="2">
        <f>VLOOKUP($F1875,Experiment!$A$2:$U$90,MATCH(Results!AF$1,Experiment!$A$1:$U$1,0),FALSE)</f>
        <v>91.983354472426157</v>
      </c>
      <c r="AG1875" s="3">
        <f>VLOOKUP($F1875,Experiment!$A$2:$W$90,MATCH(Results!AG$1,Experiment!$A$1:$W$1,0),FALSE)</f>
        <v>0.82730419370997643</v>
      </c>
      <c r="AH1875" s="3">
        <f>VLOOKUP($F1875,Experiment!$A$2:$W$90,MATCH(Results!AH$1,Experiment!$A$1:$W$1,0),FALSE)</f>
        <v>0.38648875795104182</v>
      </c>
      <c r="AI1875" s="3">
        <f>VLOOKUP($F1875,Experiment!$A$2:$X$90,MATCH(Results!AI$1,Experiment!$A$1:$X$1,0),FALSE)</f>
        <v>0.61351124204895813</v>
      </c>
      <c r="AJ1875" s="2">
        <f>Table1[[#This Row],[Gain]]^Table1[[#This Row],[θ]]</f>
        <v>59.193926540095148</v>
      </c>
      <c r="AK1875" s="2">
        <f>-Table1[[#This Row],[λ]]*-Table1[[#This Row],[Loss]]^Table1[[#This Row],[θ]]</f>
        <v>118.6184794423265</v>
      </c>
      <c r="AL1875" s="2">
        <f>Table1[[#This Row],[v_n_w_g]]-Table1[[#This Row],[v_n_w_l]]</f>
        <v>-59.424552902231355</v>
      </c>
      <c r="AM1875" s="2">
        <f>IF(Table1[[#This Row],[diff_v]]&gt;=1,1,0)</f>
        <v>0</v>
      </c>
    </row>
    <row r="1876" spans="1:39" x14ac:dyDescent="0.3">
      <c r="A1876">
        <v>41</v>
      </c>
      <c r="B1876" t="s">
        <v>301</v>
      </c>
      <c r="C1876" s="22">
        <f>VLOOKUP(Table1[[#This Row],[Subject]],'Subject Profile'!$A$2:$E$8,4,FALSE)</f>
        <v>0.88613857459934653</v>
      </c>
      <c r="D1876" s="22">
        <f>VLOOKUP(Table1[[#This Row],[Subject]],'Subject Profile'!$A$2:$E$8,5,FALSE)</f>
        <v>-2.2000000000000002</v>
      </c>
      <c r="E1876" t="s">
        <v>109</v>
      </c>
      <c r="F1876" t="s">
        <v>66</v>
      </c>
      <c r="G1876" t="s">
        <v>5</v>
      </c>
      <c r="H1876">
        <f>IF(Table1[[#This Row],[decision]]="accept",1,0)</f>
        <v>0</v>
      </c>
      <c r="I1876">
        <v>0</v>
      </c>
      <c r="J1876">
        <v>310</v>
      </c>
      <c r="K1876">
        <v>1667791743</v>
      </c>
      <c r="L1876">
        <f>Table1[[#This Row],[time]]-K1875</f>
        <v>8</v>
      </c>
      <c r="M1876" t="str">
        <f>VLOOKUP($F1876,Experiment!$A$2:$U$90,MATCH(Results!M$1,Experiment!$A$1:$U$1,0)+1,FALSE)</f>
        <v>G</v>
      </c>
      <c r="N1876">
        <f>IF(Table1[[#This Row],[Impact]]="I",0,1)</f>
        <v>1</v>
      </c>
      <c r="O1876" s="2">
        <f>VLOOKUP($F1876,Experiment!$A$2:$U$90,MATCH(Results!O$1,Experiment!$A$1:$U$1,0),FALSE)</f>
        <v>-10</v>
      </c>
      <c r="P1876" s="3">
        <f>VLOOKUP($F1876,Experiment!$A$2:$U$90,MATCH(Results!P$1,Experiment!$A$1:$U$1,0),FALSE)</f>
        <v>0.5</v>
      </c>
      <c r="Q1876" s="2">
        <f>VLOOKUP($F1876,Experiment!$A$2:$U$90,MATCH(Results!Q$1,Experiment!$A$1:$U$1,0),FALSE)</f>
        <v>20</v>
      </c>
      <c r="R1876" s="3">
        <f>VLOOKUP($F1876,Experiment!$A$2:$U$90,MATCH(Results!R$1,Experiment!$A$1:$U$1,0),FALSE)</f>
        <v>0.5</v>
      </c>
      <c r="S1876" s="2">
        <f>VLOOKUP($F1876,Experiment!$A$2:$U$90,MATCH(Results!S$1,Experiment!$A$1:$U$1,0),FALSE)</f>
        <v>5</v>
      </c>
      <c r="T1876" s="2">
        <f>VLOOKUP($F1876,Experiment!$A$2:$U$90,MATCH(Results!T$1,Experiment!$A$1:$U$1,0),FALSE)</f>
        <v>225</v>
      </c>
      <c r="U1876" s="2">
        <f>VLOOKUP($F1876,Experiment!$A$2:$U$90,MATCH(Results!U$1,Experiment!$A$1:$U$1,0),FALSE)</f>
        <v>15</v>
      </c>
      <c r="V1876" s="2">
        <f>VLOOKUP($F1876,Experiment!$A$2:$U$90,MATCH(Results!V$1,Experiment!$A$1:$U$1,0),FALSE)</f>
        <v>2</v>
      </c>
      <c r="W1876" s="3">
        <f>VLOOKUP($F1876,Experiment!$A$2:$U$90,MATCH(Results!W$1,Experiment!$A$1:$U$1,0),FALSE)</f>
        <v>0.25</v>
      </c>
      <c r="X1876" s="3">
        <f>VLOOKUP($F1876,Experiment!$A$2:$U$90,MATCH(Results!X$1,Experiment!$A$1:$U$1,0),FALSE)</f>
        <v>0.75</v>
      </c>
      <c r="Y1876" s="2">
        <f>VLOOKUP($F1876,Experiment!$A$2:$U$90,MATCH(Results!Y$1,Experiment!$A$1:$U$1,0),FALSE)</f>
        <v>2</v>
      </c>
      <c r="Z1876" s="3">
        <f>VLOOKUP($F1876,Experiment!$A$2:$U$90,MATCH(Results!Z$1,Experiment!$A$1:$U$1,0),FALSE)</f>
        <v>0.5</v>
      </c>
      <c r="AA1876" s="3">
        <f>VLOOKUP($F1876,Experiment!$A$2:$U$90,MATCH(Results!AA$1,Experiment!$A$1:$U$1,0),FALSE)</f>
        <v>0.25</v>
      </c>
      <c r="AB1876" s="3">
        <f>VLOOKUP($F1876,Experiment!$A$2:$U$90,MATCH(Results!AB$1,Experiment!$A$1:$U$1,0),FALSE)</f>
        <v>0.625</v>
      </c>
      <c r="AC1876" s="3">
        <f>VLOOKUP($F1876,Experiment!$A$2:$U$90,MATCH(Results!AC$1,Experiment!$A$1:$U$1,0),FALSE)</f>
        <v>0.375</v>
      </c>
      <c r="AD1876" s="2">
        <f>VLOOKUP($F1876,Experiment!$A$2:$U$90,MATCH(Results!AD$1,Experiment!$A$1:$U$1,0),FALSE)</f>
        <v>1.25</v>
      </c>
      <c r="AE1876" s="2">
        <f>VLOOKUP($F1876,Experiment!$A$2:$U$90,MATCH(Results!AE$1,Experiment!$A$1:$U$1,0),FALSE)</f>
        <v>210.9375</v>
      </c>
      <c r="AF1876" s="2">
        <f>VLOOKUP($F1876,Experiment!$A$2:$U$90,MATCH(Results!AF$1,Experiment!$A$1:$U$1,0),FALSE)</f>
        <v>14.523687548277813</v>
      </c>
      <c r="AG1876" s="3">
        <f>VLOOKUP($F1876,Experiment!$A$2:$W$90,MATCH(Results!AG$1,Experiment!$A$1:$W$1,0),FALSE)</f>
        <v>0.82730419370997643</v>
      </c>
      <c r="AH1876" s="3">
        <f>VLOOKUP($F1876,Experiment!$A$2:$W$90,MATCH(Results!AH$1,Experiment!$A$1:$W$1,0),FALSE)</f>
        <v>0.38648875795104182</v>
      </c>
      <c r="AI1876" s="3">
        <f>VLOOKUP($F1876,Experiment!$A$2:$X$90,MATCH(Results!AI$1,Experiment!$A$1:$X$1,0),FALSE)</f>
        <v>0.61351124204895813</v>
      </c>
      <c r="AJ1876" s="2">
        <f>Table1[[#This Row],[Gain]]^Table1[[#This Row],[θ]]</f>
        <v>14.219779625740344</v>
      </c>
      <c r="AK1876" s="2">
        <f>-Table1[[#This Row],[λ]]*-Table1[[#This Row],[Loss]]^Table1[[#This Row],[θ]]</f>
        <v>16.926269655599267</v>
      </c>
      <c r="AL1876" s="2">
        <f>Table1[[#This Row],[v_n_w_g]]-Table1[[#This Row],[v_n_w_l]]</f>
        <v>-2.706490029858923</v>
      </c>
      <c r="AM1876" s="2">
        <f>IF(Table1[[#This Row],[diff_v]]&gt;=1,1,0)</f>
        <v>0</v>
      </c>
    </row>
    <row r="1877" spans="1:39" x14ac:dyDescent="0.3">
      <c r="A1877">
        <v>42</v>
      </c>
      <c r="B1877" t="s">
        <v>301</v>
      </c>
      <c r="C1877" s="22">
        <f>VLOOKUP(Table1[[#This Row],[Subject]],'Subject Profile'!$A$2:$E$8,4,FALSE)</f>
        <v>0.88613857459934653</v>
      </c>
      <c r="D1877" s="22">
        <f>VLOOKUP(Table1[[#This Row],[Subject]],'Subject Profile'!$A$2:$E$8,5,FALSE)</f>
        <v>-2.2000000000000002</v>
      </c>
      <c r="E1877" t="s">
        <v>109</v>
      </c>
      <c r="F1877" t="s">
        <v>103</v>
      </c>
      <c r="G1877" t="s">
        <v>7</v>
      </c>
      <c r="H1877">
        <f>IF(Table1[[#This Row],[decision]]="accept",1,0)</f>
        <v>1</v>
      </c>
      <c r="I1877">
        <v>-90</v>
      </c>
      <c r="J1877">
        <v>220</v>
      </c>
      <c r="K1877">
        <v>1667791747</v>
      </c>
      <c r="L1877">
        <f>Table1[[#This Row],[time]]-K1876</f>
        <v>4</v>
      </c>
      <c r="M1877" t="str">
        <f>VLOOKUP($F1877,Experiment!$A$2:$U$90,MATCH(Results!M$1,Experiment!$A$1:$U$1,0)+1,FALSE)</f>
        <v>I</v>
      </c>
      <c r="N1877">
        <f>IF(Table1[[#This Row],[Impact]]="I",0,1)</f>
        <v>0</v>
      </c>
      <c r="O1877" s="2">
        <f>VLOOKUP($F1877,Experiment!$A$2:$U$90,MATCH(Results!O$1,Experiment!$A$1:$U$1,0),FALSE)</f>
        <v>-90</v>
      </c>
      <c r="P1877" s="3">
        <f>VLOOKUP($F1877,Experiment!$A$2:$U$90,MATCH(Results!P$1,Experiment!$A$1:$U$1,0),FALSE)</f>
        <v>0.5</v>
      </c>
      <c r="Q1877" s="2">
        <f>VLOOKUP($F1877,Experiment!$A$2:$U$90,MATCH(Results!Q$1,Experiment!$A$1:$U$1,0),FALSE)</f>
        <v>180</v>
      </c>
      <c r="R1877" s="3">
        <f>VLOOKUP($F1877,Experiment!$A$2:$U$90,MATCH(Results!R$1,Experiment!$A$1:$U$1,0),FALSE)</f>
        <v>0.5</v>
      </c>
      <c r="S1877" s="2">
        <f>VLOOKUP($F1877,Experiment!$A$2:$U$90,MATCH(Results!S$1,Experiment!$A$1:$U$1,0),FALSE)</f>
        <v>45</v>
      </c>
      <c r="T1877" s="2">
        <f>VLOOKUP($F1877,Experiment!$A$2:$U$90,MATCH(Results!T$1,Experiment!$A$1:$U$1,0),FALSE)</f>
        <v>18225</v>
      </c>
      <c r="U1877" s="2">
        <f>VLOOKUP($F1877,Experiment!$A$2:$U$90,MATCH(Results!U$1,Experiment!$A$1:$U$1,0),FALSE)</f>
        <v>135</v>
      </c>
      <c r="V1877" s="2">
        <f>VLOOKUP($F1877,Experiment!$A$2:$U$90,MATCH(Results!V$1,Experiment!$A$1:$U$1,0),FALSE)</f>
        <v>2</v>
      </c>
      <c r="W1877" s="3">
        <f>VLOOKUP($F1877,Experiment!$A$2:$U$90,MATCH(Results!W$1,Experiment!$A$1:$U$1,0),FALSE)</f>
        <v>0.25</v>
      </c>
      <c r="X1877" s="3">
        <f>VLOOKUP($F1877,Experiment!$A$2:$U$90,MATCH(Results!X$1,Experiment!$A$1:$U$1,0),FALSE)</f>
        <v>0.75</v>
      </c>
      <c r="Y1877" s="2">
        <f>VLOOKUP($F1877,Experiment!$A$2:$U$90,MATCH(Results!Y$1,Experiment!$A$1:$U$1,0),FALSE)</f>
        <v>2</v>
      </c>
      <c r="Z1877" s="3">
        <f>VLOOKUP($F1877,Experiment!$A$2:$U$90,MATCH(Results!Z$1,Experiment!$A$1:$U$1,0),FALSE)</f>
        <v>0.5</v>
      </c>
      <c r="AA1877" s="3">
        <f>VLOOKUP($F1877,Experiment!$A$2:$U$90,MATCH(Results!AA$1,Experiment!$A$1:$U$1,0),FALSE)</f>
        <v>0.25</v>
      </c>
      <c r="AB1877" s="3">
        <f>VLOOKUP($F1877,Experiment!$A$2:$U$90,MATCH(Results!AB$1,Experiment!$A$1:$U$1,0),FALSE)</f>
        <v>0.625</v>
      </c>
      <c r="AC1877" s="3">
        <f>VLOOKUP($F1877,Experiment!$A$2:$U$90,MATCH(Results!AC$1,Experiment!$A$1:$U$1,0),FALSE)</f>
        <v>0.375</v>
      </c>
      <c r="AD1877" s="2">
        <f>VLOOKUP($F1877,Experiment!$A$2:$U$90,MATCH(Results!AD$1,Experiment!$A$1:$U$1,0),FALSE)</f>
        <v>11.25</v>
      </c>
      <c r="AE1877" s="2">
        <f>VLOOKUP($F1877,Experiment!$A$2:$U$90,MATCH(Results!AE$1,Experiment!$A$1:$U$1,0),FALSE)</f>
        <v>17085.9375</v>
      </c>
      <c r="AF1877" s="2">
        <f>VLOOKUP($F1877,Experiment!$A$2:$U$90,MATCH(Results!AF$1,Experiment!$A$1:$U$1,0),FALSE)</f>
        <v>130.71318793450033</v>
      </c>
      <c r="AG1877" s="3">
        <f>VLOOKUP($F1877,Experiment!$A$2:$W$90,MATCH(Results!AG$1,Experiment!$A$1:$W$1,0),FALSE)</f>
        <v>0.82730419370997643</v>
      </c>
      <c r="AH1877" s="3">
        <f>VLOOKUP($F1877,Experiment!$A$2:$W$90,MATCH(Results!AH$1,Experiment!$A$1:$W$1,0),FALSE)</f>
        <v>0.38648875795104182</v>
      </c>
      <c r="AI1877" s="3">
        <f>VLOOKUP($F1877,Experiment!$A$2:$X$90,MATCH(Results!AI$1,Experiment!$A$1:$X$1,0),FALSE)</f>
        <v>0.61351124204895813</v>
      </c>
      <c r="AJ1877" s="2">
        <f>Table1[[#This Row],[Gain]]^Table1[[#This Row],[θ]]</f>
        <v>99.651528158912399</v>
      </c>
      <c r="AK1877" s="2">
        <f>-Table1[[#This Row],[λ]]*-Table1[[#This Row],[Loss]]^Table1[[#This Row],[θ]]</f>
        <v>118.6184794423265</v>
      </c>
      <c r="AL1877" s="2">
        <f>Table1[[#This Row],[v_n_w_g]]-Table1[[#This Row],[v_n_w_l]]</f>
        <v>-18.966951283414105</v>
      </c>
      <c r="AM1877" s="2">
        <f>IF(Table1[[#This Row],[diff_v]]&gt;=1,1,0)</f>
        <v>0</v>
      </c>
    </row>
    <row r="1878" spans="1:39" x14ac:dyDescent="0.3">
      <c r="A1878">
        <v>43</v>
      </c>
      <c r="B1878" t="s">
        <v>301</v>
      </c>
      <c r="C1878" s="22">
        <f>VLOOKUP(Table1[[#This Row],[Subject]],'Subject Profile'!$A$2:$E$8,4,FALSE)</f>
        <v>0.88613857459934653</v>
      </c>
      <c r="D1878" s="22">
        <f>VLOOKUP(Table1[[#This Row],[Subject]],'Subject Profile'!$A$2:$E$8,5,FALSE)</f>
        <v>-2.2000000000000002</v>
      </c>
      <c r="E1878" t="s">
        <v>109</v>
      </c>
      <c r="F1878" t="s">
        <v>69</v>
      </c>
      <c r="G1878" t="s">
        <v>5</v>
      </c>
      <c r="H1878">
        <f>IF(Table1[[#This Row],[decision]]="accept",1,0)</f>
        <v>0</v>
      </c>
      <c r="I1878">
        <v>0</v>
      </c>
      <c r="J1878">
        <v>220</v>
      </c>
      <c r="K1878">
        <v>1667791752</v>
      </c>
      <c r="L1878">
        <f>Table1[[#This Row],[time]]-K1877</f>
        <v>5</v>
      </c>
      <c r="M1878" t="str">
        <f>VLOOKUP($F1878,Experiment!$A$2:$U$90,MATCH(Results!M$1,Experiment!$A$1:$U$1,0)+1,FALSE)</f>
        <v>I</v>
      </c>
      <c r="N1878">
        <f>IF(Table1[[#This Row],[Impact]]="I",0,1)</f>
        <v>0</v>
      </c>
      <c r="O1878" s="2">
        <f>VLOOKUP($F1878,Experiment!$A$2:$U$90,MATCH(Results!O$1,Experiment!$A$1:$U$1,0),FALSE)</f>
        <v>-50</v>
      </c>
      <c r="P1878" s="3">
        <f>VLOOKUP($F1878,Experiment!$A$2:$U$90,MATCH(Results!P$1,Experiment!$A$1:$U$1,0),FALSE)</f>
        <v>0.5</v>
      </c>
      <c r="Q1878" s="2">
        <f>VLOOKUP($F1878,Experiment!$A$2:$U$90,MATCH(Results!Q$1,Experiment!$A$1:$U$1,0),FALSE)</f>
        <v>50</v>
      </c>
      <c r="R1878" s="3">
        <f>VLOOKUP($F1878,Experiment!$A$2:$U$90,MATCH(Results!R$1,Experiment!$A$1:$U$1,0),FALSE)</f>
        <v>0.5</v>
      </c>
      <c r="S1878" s="2">
        <f>VLOOKUP($F1878,Experiment!$A$2:$U$90,MATCH(Results!S$1,Experiment!$A$1:$U$1,0),FALSE)</f>
        <v>0</v>
      </c>
      <c r="T1878" s="2">
        <f>VLOOKUP($F1878,Experiment!$A$2:$U$90,MATCH(Results!T$1,Experiment!$A$1:$U$1,0),FALSE)</f>
        <v>2500</v>
      </c>
      <c r="U1878" s="2">
        <f>VLOOKUP($F1878,Experiment!$A$2:$U$90,MATCH(Results!U$1,Experiment!$A$1:$U$1,0),FALSE)</f>
        <v>50</v>
      </c>
      <c r="V1878" s="2">
        <f>VLOOKUP($F1878,Experiment!$A$2:$U$90,MATCH(Results!V$1,Experiment!$A$1:$U$1,0),FALSE)</f>
        <v>4</v>
      </c>
      <c r="W1878" s="3">
        <f>VLOOKUP($F1878,Experiment!$A$2:$U$90,MATCH(Results!W$1,Experiment!$A$1:$U$1,0),FALSE)</f>
        <v>0.25</v>
      </c>
      <c r="X1878" s="3">
        <f>VLOOKUP($F1878,Experiment!$A$2:$U$90,MATCH(Results!X$1,Experiment!$A$1:$U$1,0),FALSE)</f>
        <v>0.75</v>
      </c>
      <c r="Y1878" s="2">
        <f>VLOOKUP($F1878,Experiment!$A$2:$U$90,MATCH(Results!Y$1,Experiment!$A$1:$U$1,0),FALSE)</f>
        <v>1</v>
      </c>
      <c r="Z1878" s="3">
        <f>VLOOKUP($F1878,Experiment!$A$2:$U$90,MATCH(Results!Z$1,Experiment!$A$1:$U$1,0),FALSE)</f>
        <v>0.25</v>
      </c>
      <c r="AA1878" s="3">
        <f>VLOOKUP($F1878,Experiment!$A$2:$U$90,MATCH(Results!AA$1,Experiment!$A$1:$U$1,0),FALSE)</f>
        <v>0.5</v>
      </c>
      <c r="AB1878" s="3">
        <f>VLOOKUP($F1878,Experiment!$A$2:$U$90,MATCH(Results!AB$1,Experiment!$A$1:$U$1,0),FALSE)</f>
        <v>0.375</v>
      </c>
      <c r="AC1878" s="3">
        <f>VLOOKUP($F1878,Experiment!$A$2:$U$90,MATCH(Results!AC$1,Experiment!$A$1:$U$1,0),FALSE)</f>
        <v>0.625</v>
      </c>
      <c r="AD1878" s="2">
        <f>VLOOKUP($F1878,Experiment!$A$2:$U$90,MATCH(Results!AD$1,Experiment!$A$1:$U$1,0),FALSE)</f>
        <v>12.5</v>
      </c>
      <c r="AE1878" s="2">
        <f>VLOOKUP($F1878,Experiment!$A$2:$U$90,MATCH(Results!AE$1,Experiment!$A$1:$U$1,0),FALSE)</f>
        <v>2343.75</v>
      </c>
      <c r="AF1878" s="2">
        <f>VLOOKUP($F1878,Experiment!$A$2:$U$90,MATCH(Results!AF$1,Experiment!$A$1:$U$1,0),FALSE)</f>
        <v>48.412291827592711</v>
      </c>
      <c r="AG1878" s="3">
        <f>VLOOKUP($F1878,Experiment!$A$2:$W$90,MATCH(Results!AG$1,Experiment!$A$1:$W$1,0),FALSE)</f>
        <v>1</v>
      </c>
      <c r="AH1878" s="3">
        <f>VLOOKUP($F1878,Experiment!$A$2:$W$90,MATCH(Results!AH$1,Experiment!$A$1:$W$1,0),FALSE)</f>
        <v>0.625</v>
      </c>
      <c r="AI1878" s="3">
        <f>VLOOKUP($F1878,Experiment!$A$2:$X$90,MATCH(Results!AI$1,Experiment!$A$1:$X$1,0),FALSE)</f>
        <v>0.375</v>
      </c>
      <c r="AJ1878" s="2">
        <f>Table1[[#This Row],[Gain]]^Table1[[#This Row],[θ]]</f>
        <v>32.027486583090457</v>
      </c>
      <c r="AK1878" s="2">
        <f>-Table1[[#This Row],[λ]]*-Table1[[#This Row],[Loss]]^Table1[[#This Row],[θ]]</f>
        <v>70.46047048279901</v>
      </c>
      <c r="AL1878" s="2">
        <f>Table1[[#This Row],[v_n_w_g]]-Table1[[#This Row],[v_n_w_l]]</f>
        <v>-38.432983899708553</v>
      </c>
      <c r="AM1878" s="2">
        <f>IF(Table1[[#This Row],[diff_v]]&gt;=1,1,0)</f>
        <v>0</v>
      </c>
    </row>
    <row r="1879" spans="1:39" x14ac:dyDescent="0.3">
      <c r="A1879">
        <v>44</v>
      </c>
      <c r="B1879" t="s">
        <v>301</v>
      </c>
      <c r="C1879" s="22">
        <f>VLOOKUP(Table1[[#This Row],[Subject]],'Subject Profile'!$A$2:$E$8,4,FALSE)</f>
        <v>0.88613857459934653</v>
      </c>
      <c r="D1879" s="22">
        <f>VLOOKUP(Table1[[#This Row],[Subject]],'Subject Profile'!$A$2:$E$8,5,FALSE)</f>
        <v>-2.2000000000000002</v>
      </c>
      <c r="E1879" t="s">
        <v>109</v>
      </c>
      <c r="F1879" t="s">
        <v>55</v>
      </c>
      <c r="G1879" t="s">
        <v>56</v>
      </c>
      <c r="H1879">
        <f>IF(Table1[[#This Row],[decision]]="accept",1,0)</f>
        <v>0</v>
      </c>
      <c r="I1879">
        <v>0</v>
      </c>
      <c r="J1879">
        <v>220</v>
      </c>
      <c r="K1879">
        <v>1667791757</v>
      </c>
      <c r="L1879">
        <f>Table1[[#This Row],[time]]-K1878</f>
        <v>5</v>
      </c>
      <c r="M1879" t="str">
        <f>VLOOKUP($F1879,Experiment!$A$2:$U$90,MATCH(Results!M$1,Experiment!$A$1:$U$1,0)+1,FALSE)</f>
        <v>R</v>
      </c>
      <c r="N1879">
        <f>IF(Table1[[#This Row],[Impact]]="I",0,1)</f>
        <v>1</v>
      </c>
      <c r="O1879" s="2">
        <f>VLOOKUP($F1879,Experiment!$A$2:$U$90,MATCH(Results!O$1,Experiment!$A$1:$U$1,0),FALSE)</f>
        <v>0</v>
      </c>
      <c r="P1879" s="3">
        <f>VLOOKUP($F1879,Experiment!$A$2:$U$90,MATCH(Results!P$1,Experiment!$A$1:$U$1,0),FALSE)</f>
        <v>0</v>
      </c>
      <c r="Q1879" s="2">
        <f>VLOOKUP($F1879,Experiment!$A$2:$U$90,MATCH(Results!Q$1,Experiment!$A$1:$U$1,0),FALSE)</f>
        <v>0</v>
      </c>
      <c r="R1879" s="3">
        <f>VLOOKUP($F1879,Experiment!$A$2:$U$90,MATCH(Results!R$1,Experiment!$A$1:$U$1,0),FALSE)</f>
        <v>0</v>
      </c>
      <c r="S1879" s="2">
        <f>VLOOKUP($F1879,Experiment!$A$2:$U$90,MATCH(Results!S$1,Experiment!$A$1:$U$1,0),FALSE)</f>
        <v>0</v>
      </c>
      <c r="T1879" s="2">
        <f>VLOOKUP($F1879,Experiment!$A$2:$U$90,MATCH(Results!T$1,Experiment!$A$1:$U$1,0),FALSE)</f>
        <v>0</v>
      </c>
      <c r="U1879" s="2">
        <f>VLOOKUP($F1879,Experiment!$A$2:$U$90,MATCH(Results!U$1,Experiment!$A$1:$U$1,0),FALSE)</f>
        <v>0</v>
      </c>
      <c r="V1879" s="2">
        <f>VLOOKUP($F1879,Experiment!$A$2:$U$90,MATCH(Results!V$1,Experiment!$A$1:$U$1,0),FALSE)</f>
        <v>0</v>
      </c>
      <c r="W1879" s="3">
        <f>VLOOKUP($F1879,Experiment!$A$2:$U$90,MATCH(Results!W$1,Experiment!$A$1:$U$1,0),FALSE)</f>
        <v>0</v>
      </c>
      <c r="X1879" s="3">
        <f>VLOOKUP($F1879,Experiment!$A$2:$U$90,MATCH(Results!X$1,Experiment!$A$1:$U$1,0),FALSE)</f>
        <v>0</v>
      </c>
      <c r="Y1879" s="2">
        <f>VLOOKUP($F1879,Experiment!$A$2:$U$90,MATCH(Results!Y$1,Experiment!$A$1:$U$1,0),FALSE)</f>
        <v>0</v>
      </c>
      <c r="Z1879" s="3">
        <f>VLOOKUP($F1879,Experiment!$A$2:$U$90,MATCH(Results!Z$1,Experiment!$A$1:$U$1,0),FALSE)</f>
        <v>0</v>
      </c>
      <c r="AA1879" s="3">
        <f>VLOOKUP($F1879,Experiment!$A$2:$U$90,MATCH(Results!AA$1,Experiment!$A$1:$U$1,0),FALSE)</f>
        <v>0</v>
      </c>
      <c r="AB1879" s="3">
        <f>VLOOKUP($F1879,Experiment!$A$2:$U$90,MATCH(Results!AB$1,Experiment!$A$1:$U$1,0),FALSE)</f>
        <v>0</v>
      </c>
      <c r="AC1879" s="3">
        <f>VLOOKUP($F1879,Experiment!$A$2:$U$90,MATCH(Results!AC$1,Experiment!$A$1:$U$1,0),FALSE)</f>
        <v>0</v>
      </c>
      <c r="AD1879" s="2">
        <f>VLOOKUP($F1879,Experiment!$A$2:$U$90,MATCH(Results!AD$1,Experiment!$A$1:$U$1,0),FALSE)</f>
        <v>0</v>
      </c>
      <c r="AE1879" s="2">
        <f>VLOOKUP($F1879,Experiment!$A$2:$U$90,MATCH(Results!AE$1,Experiment!$A$1:$U$1,0),FALSE)</f>
        <v>0</v>
      </c>
      <c r="AF1879" s="2">
        <f>VLOOKUP($F1879,Experiment!$A$2:$U$90,MATCH(Results!AF$1,Experiment!$A$1:$U$1,0),FALSE)</f>
        <v>0</v>
      </c>
      <c r="AG1879" s="3">
        <f>VLOOKUP($F1879,Experiment!$A$2:$W$90,MATCH(Results!AG$1,Experiment!$A$1:$W$1,0),FALSE)</f>
        <v>0</v>
      </c>
      <c r="AH1879" s="3">
        <f>VLOOKUP($F1879,Experiment!$A$2:$W$90,MATCH(Results!AH$1,Experiment!$A$1:$W$1,0),FALSE)</f>
        <v>0</v>
      </c>
      <c r="AI1879" s="3">
        <f>VLOOKUP($F1879,Experiment!$A$2:$X$90,MATCH(Results!AI$1,Experiment!$A$1:$X$1,0),FALSE)</f>
        <v>0</v>
      </c>
      <c r="AJ1879" s="2">
        <f>Table1[[#This Row],[Gain]]^Table1[[#This Row],[θ]]</f>
        <v>0</v>
      </c>
      <c r="AK1879" s="2">
        <f>-Table1[[#This Row],[λ]]*-Table1[[#This Row],[Loss]]^Table1[[#This Row],[θ]]</f>
        <v>0</v>
      </c>
      <c r="AL1879" s="2">
        <f>Table1[[#This Row],[v_n_w_g]]-Table1[[#This Row],[v_n_w_l]]</f>
        <v>0</v>
      </c>
      <c r="AM1879" s="2">
        <f>IF(Table1[[#This Row],[diff_v]]&gt;=1,1,0)</f>
        <v>0</v>
      </c>
    </row>
    <row r="1880" spans="1:39" x14ac:dyDescent="0.3">
      <c r="A1880">
        <v>45</v>
      </c>
      <c r="B1880" t="s">
        <v>301</v>
      </c>
      <c r="C1880" s="22">
        <f>VLOOKUP(Table1[[#This Row],[Subject]],'Subject Profile'!$A$2:$E$8,4,FALSE)</f>
        <v>0.88613857459934653</v>
      </c>
      <c r="D1880" s="22">
        <f>VLOOKUP(Table1[[#This Row],[Subject]],'Subject Profile'!$A$2:$E$8,5,FALSE)</f>
        <v>-2.2000000000000002</v>
      </c>
      <c r="E1880" t="s">
        <v>109</v>
      </c>
      <c r="F1880" t="s">
        <v>89</v>
      </c>
      <c r="G1880" t="s">
        <v>90</v>
      </c>
      <c r="H1880">
        <f>IF(Table1[[#This Row],[decision]]="accept",1,0)</f>
        <v>0</v>
      </c>
      <c r="I1880">
        <v>-60</v>
      </c>
      <c r="J1880">
        <v>160</v>
      </c>
      <c r="K1880">
        <v>1667791764</v>
      </c>
      <c r="L1880">
        <f>Table1[[#This Row],[time]]-K1879</f>
        <v>7</v>
      </c>
      <c r="M1880" t="str">
        <f>VLOOKUP($F1880,Experiment!$A$2:$U$90,MATCH(Results!M$1,Experiment!$A$1:$U$1,0)+1,FALSE)</f>
        <v>T</v>
      </c>
      <c r="N1880">
        <f>IF(Table1[[#This Row],[Impact]]="I",0,1)</f>
        <v>1</v>
      </c>
      <c r="O1880" s="2">
        <f>VLOOKUP($F1880,Experiment!$A$2:$U$90,MATCH(Results!O$1,Experiment!$A$1:$U$1,0),FALSE)</f>
        <v>0</v>
      </c>
      <c r="P1880" s="3">
        <f>VLOOKUP($F1880,Experiment!$A$2:$U$90,MATCH(Results!P$1,Experiment!$A$1:$U$1,0),FALSE)</f>
        <v>0</v>
      </c>
      <c r="Q1880" s="2">
        <f>VLOOKUP($F1880,Experiment!$A$2:$U$90,MATCH(Results!Q$1,Experiment!$A$1:$U$1,0),FALSE)</f>
        <v>0</v>
      </c>
      <c r="R1880" s="3">
        <f>VLOOKUP($F1880,Experiment!$A$2:$U$90,MATCH(Results!R$1,Experiment!$A$1:$U$1,0),FALSE)</f>
        <v>0</v>
      </c>
      <c r="S1880" s="2">
        <f>VLOOKUP($F1880,Experiment!$A$2:$U$90,MATCH(Results!S$1,Experiment!$A$1:$U$1,0),FALSE)</f>
        <v>0</v>
      </c>
      <c r="T1880" s="2">
        <f>VLOOKUP($F1880,Experiment!$A$2:$U$90,MATCH(Results!T$1,Experiment!$A$1:$U$1,0),FALSE)</f>
        <v>0</v>
      </c>
      <c r="U1880" s="2">
        <f>VLOOKUP($F1880,Experiment!$A$2:$U$90,MATCH(Results!U$1,Experiment!$A$1:$U$1,0),FALSE)</f>
        <v>0</v>
      </c>
      <c r="V1880" s="2">
        <f>VLOOKUP($F1880,Experiment!$A$2:$U$90,MATCH(Results!V$1,Experiment!$A$1:$U$1,0),FALSE)</f>
        <v>0</v>
      </c>
      <c r="W1880" s="3">
        <f>VLOOKUP($F1880,Experiment!$A$2:$U$90,MATCH(Results!W$1,Experiment!$A$1:$U$1,0),FALSE)</f>
        <v>0</v>
      </c>
      <c r="X1880" s="3">
        <f>VLOOKUP($F1880,Experiment!$A$2:$U$90,MATCH(Results!X$1,Experiment!$A$1:$U$1,0),FALSE)</f>
        <v>0</v>
      </c>
      <c r="Y1880" s="2">
        <f>VLOOKUP($F1880,Experiment!$A$2:$U$90,MATCH(Results!Y$1,Experiment!$A$1:$U$1,0),FALSE)</f>
        <v>0</v>
      </c>
      <c r="Z1880" s="3">
        <f>VLOOKUP($F1880,Experiment!$A$2:$U$90,MATCH(Results!Z$1,Experiment!$A$1:$U$1,0),FALSE)</f>
        <v>0</v>
      </c>
      <c r="AA1880" s="3">
        <f>VLOOKUP($F1880,Experiment!$A$2:$U$90,MATCH(Results!AA$1,Experiment!$A$1:$U$1,0),FALSE)</f>
        <v>0</v>
      </c>
      <c r="AB1880" s="3">
        <f>VLOOKUP($F1880,Experiment!$A$2:$U$90,MATCH(Results!AB$1,Experiment!$A$1:$U$1,0),FALSE)</f>
        <v>0</v>
      </c>
      <c r="AC1880" s="3">
        <f>VLOOKUP($F1880,Experiment!$A$2:$U$90,MATCH(Results!AC$1,Experiment!$A$1:$U$1,0),FALSE)</f>
        <v>0</v>
      </c>
      <c r="AD1880" s="2">
        <f>VLOOKUP($F1880,Experiment!$A$2:$U$90,MATCH(Results!AD$1,Experiment!$A$1:$U$1,0),FALSE)</f>
        <v>0</v>
      </c>
      <c r="AE1880" s="2">
        <f>VLOOKUP($F1880,Experiment!$A$2:$U$90,MATCH(Results!AE$1,Experiment!$A$1:$U$1,0),FALSE)</f>
        <v>0</v>
      </c>
      <c r="AF1880" s="2">
        <f>VLOOKUP($F1880,Experiment!$A$2:$U$90,MATCH(Results!AF$1,Experiment!$A$1:$U$1,0),FALSE)</f>
        <v>0</v>
      </c>
      <c r="AG1880" s="3">
        <f>VLOOKUP($F1880,Experiment!$A$2:$W$90,MATCH(Results!AG$1,Experiment!$A$1:$W$1,0),FALSE)</f>
        <v>0</v>
      </c>
      <c r="AH1880" s="3">
        <f>VLOOKUP($F1880,Experiment!$A$2:$W$90,MATCH(Results!AH$1,Experiment!$A$1:$W$1,0),FALSE)</f>
        <v>0</v>
      </c>
      <c r="AI1880" s="3">
        <f>VLOOKUP($F1880,Experiment!$A$2:$X$90,MATCH(Results!AI$1,Experiment!$A$1:$X$1,0),FALSE)</f>
        <v>0</v>
      </c>
      <c r="AJ1880" s="2">
        <f>Table1[[#This Row],[Gain]]^Table1[[#This Row],[θ]]</f>
        <v>0</v>
      </c>
      <c r="AK1880" s="2">
        <f>-Table1[[#This Row],[λ]]*-Table1[[#This Row],[Loss]]^Table1[[#This Row],[θ]]</f>
        <v>0</v>
      </c>
      <c r="AL1880" s="2">
        <f>Table1[[#This Row],[v_n_w_g]]-Table1[[#This Row],[v_n_w_l]]</f>
        <v>0</v>
      </c>
      <c r="AM1880" s="2">
        <f>IF(Table1[[#This Row],[diff_v]]&gt;=1,1,0)</f>
        <v>0</v>
      </c>
    </row>
    <row r="1881" spans="1:39" x14ac:dyDescent="0.3">
      <c r="A1881">
        <v>46</v>
      </c>
      <c r="B1881" t="s">
        <v>301</v>
      </c>
      <c r="C1881" s="22">
        <f>VLOOKUP(Table1[[#This Row],[Subject]],'Subject Profile'!$A$2:$E$8,4,FALSE)</f>
        <v>0.88613857459934653</v>
      </c>
      <c r="D1881" s="22">
        <f>VLOOKUP(Table1[[#This Row],[Subject]],'Subject Profile'!$A$2:$E$8,5,FALSE)</f>
        <v>-2.2000000000000002</v>
      </c>
      <c r="E1881" t="s">
        <v>109</v>
      </c>
      <c r="F1881" t="s">
        <v>88</v>
      </c>
      <c r="G1881" t="s">
        <v>5</v>
      </c>
      <c r="H1881">
        <f>IF(Table1[[#This Row],[decision]]="accept",1,0)</f>
        <v>0</v>
      </c>
      <c r="I1881">
        <v>0</v>
      </c>
      <c r="J1881">
        <v>220</v>
      </c>
      <c r="K1881">
        <v>1667791771</v>
      </c>
      <c r="L1881">
        <f>Table1[[#This Row],[time]]-K1880</f>
        <v>7</v>
      </c>
      <c r="M1881" t="str">
        <f>VLOOKUP($F1881,Experiment!$A$2:$U$90,MATCH(Results!M$1,Experiment!$A$1:$U$1,0)+1,FALSE)</f>
        <v>I</v>
      </c>
      <c r="N1881">
        <f>IF(Table1[[#This Row],[Impact]]="I",0,1)</f>
        <v>0</v>
      </c>
      <c r="O1881" s="2">
        <f>VLOOKUP($F1881,Experiment!$A$2:$U$90,MATCH(Results!O$1,Experiment!$A$1:$U$1,0),FALSE)</f>
        <v>-50</v>
      </c>
      <c r="P1881" s="3">
        <f>VLOOKUP($F1881,Experiment!$A$2:$U$90,MATCH(Results!P$1,Experiment!$A$1:$U$1,0),FALSE)</f>
        <v>0.5</v>
      </c>
      <c r="Q1881" s="2">
        <f>VLOOKUP($F1881,Experiment!$A$2:$U$90,MATCH(Results!Q$1,Experiment!$A$1:$U$1,0),FALSE)</f>
        <v>60</v>
      </c>
      <c r="R1881" s="3">
        <f>VLOOKUP($F1881,Experiment!$A$2:$U$90,MATCH(Results!R$1,Experiment!$A$1:$U$1,0),FALSE)</f>
        <v>0.5</v>
      </c>
      <c r="S1881" s="2">
        <f>VLOOKUP($F1881,Experiment!$A$2:$U$90,MATCH(Results!S$1,Experiment!$A$1:$U$1,0),FALSE)</f>
        <v>5</v>
      </c>
      <c r="T1881" s="2">
        <f>VLOOKUP($F1881,Experiment!$A$2:$U$90,MATCH(Results!T$1,Experiment!$A$1:$U$1,0),FALSE)</f>
        <v>3025</v>
      </c>
      <c r="U1881" s="2">
        <f>VLOOKUP($F1881,Experiment!$A$2:$U$90,MATCH(Results!U$1,Experiment!$A$1:$U$1,0),FALSE)</f>
        <v>55</v>
      </c>
      <c r="V1881" s="2">
        <f>VLOOKUP($F1881,Experiment!$A$2:$U$90,MATCH(Results!V$1,Experiment!$A$1:$U$1,0),FALSE)</f>
        <v>2</v>
      </c>
      <c r="W1881" s="3">
        <f>VLOOKUP($F1881,Experiment!$A$2:$U$90,MATCH(Results!W$1,Experiment!$A$1:$U$1,0),FALSE)</f>
        <v>0.25</v>
      </c>
      <c r="X1881" s="3">
        <f>VLOOKUP($F1881,Experiment!$A$2:$U$90,MATCH(Results!X$1,Experiment!$A$1:$U$1,0),FALSE)</f>
        <v>0.75</v>
      </c>
      <c r="Y1881" s="2">
        <f>VLOOKUP($F1881,Experiment!$A$2:$U$90,MATCH(Results!Y$1,Experiment!$A$1:$U$1,0),FALSE)</f>
        <v>2</v>
      </c>
      <c r="Z1881" s="3">
        <f>VLOOKUP($F1881,Experiment!$A$2:$U$90,MATCH(Results!Z$1,Experiment!$A$1:$U$1,0),FALSE)</f>
        <v>0.5</v>
      </c>
      <c r="AA1881" s="3">
        <f>VLOOKUP($F1881,Experiment!$A$2:$U$90,MATCH(Results!AA$1,Experiment!$A$1:$U$1,0),FALSE)</f>
        <v>0.25</v>
      </c>
      <c r="AB1881" s="3">
        <f>VLOOKUP($F1881,Experiment!$A$2:$U$90,MATCH(Results!AB$1,Experiment!$A$1:$U$1,0),FALSE)</f>
        <v>0.625</v>
      </c>
      <c r="AC1881" s="3">
        <f>VLOOKUP($F1881,Experiment!$A$2:$U$90,MATCH(Results!AC$1,Experiment!$A$1:$U$1,0),FALSE)</f>
        <v>0.375</v>
      </c>
      <c r="AD1881" s="2">
        <f>VLOOKUP($F1881,Experiment!$A$2:$U$90,MATCH(Results!AD$1,Experiment!$A$1:$U$1,0),FALSE)</f>
        <v>-8.75</v>
      </c>
      <c r="AE1881" s="2">
        <f>VLOOKUP($F1881,Experiment!$A$2:$U$90,MATCH(Results!AE$1,Experiment!$A$1:$U$1,0),FALSE)</f>
        <v>2835.9375</v>
      </c>
      <c r="AF1881" s="2">
        <f>VLOOKUP($F1881,Experiment!$A$2:$U$90,MATCH(Results!AF$1,Experiment!$A$1:$U$1,0),FALSE)</f>
        <v>53.253521010351982</v>
      </c>
      <c r="AG1881" s="3">
        <f>VLOOKUP($F1881,Experiment!$A$2:$W$90,MATCH(Results!AG$1,Experiment!$A$1:$W$1,0),FALSE)</f>
        <v>0.82730419370997643</v>
      </c>
      <c r="AH1881" s="3">
        <f>VLOOKUP($F1881,Experiment!$A$2:$W$90,MATCH(Results!AH$1,Experiment!$A$1:$W$1,0),FALSE)</f>
        <v>0.38648875795104182</v>
      </c>
      <c r="AI1881" s="3">
        <f>VLOOKUP($F1881,Experiment!$A$2:$X$90,MATCH(Results!AI$1,Experiment!$A$1:$X$1,0),FALSE)</f>
        <v>0.61351124204895813</v>
      </c>
      <c r="AJ1881" s="2">
        <f>Table1[[#This Row],[Gain]]^Table1[[#This Row],[θ]]</f>
        <v>37.643362891590748</v>
      </c>
      <c r="AK1881" s="2">
        <f>-Table1[[#This Row],[λ]]*-Table1[[#This Row],[Loss]]^Table1[[#This Row],[θ]]</f>
        <v>70.46047048279901</v>
      </c>
      <c r="AL1881" s="2">
        <f>Table1[[#This Row],[v_n_w_g]]-Table1[[#This Row],[v_n_w_l]]</f>
        <v>-32.817107591208263</v>
      </c>
      <c r="AM1881" s="2">
        <f>IF(Table1[[#This Row],[diff_v]]&gt;=1,1,0)</f>
        <v>0</v>
      </c>
    </row>
    <row r="1882" spans="1:39" x14ac:dyDescent="0.3">
      <c r="A1882">
        <v>47</v>
      </c>
      <c r="B1882" t="s">
        <v>301</v>
      </c>
      <c r="C1882" s="22">
        <f>VLOOKUP(Table1[[#This Row],[Subject]],'Subject Profile'!$A$2:$E$8,4,FALSE)</f>
        <v>0.88613857459934653</v>
      </c>
      <c r="D1882" s="22">
        <f>VLOOKUP(Table1[[#This Row],[Subject]],'Subject Profile'!$A$2:$E$8,5,FALSE)</f>
        <v>-2.2000000000000002</v>
      </c>
      <c r="E1882" t="s">
        <v>109</v>
      </c>
      <c r="F1882" t="s">
        <v>73</v>
      </c>
      <c r="G1882" t="s">
        <v>5</v>
      </c>
      <c r="H1882">
        <f>IF(Table1[[#This Row],[decision]]="accept",1,0)</f>
        <v>0</v>
      </c>
      <c r="I1882">
        <v>0</v>
      </c>
      <c r="J1882">
        <v>220</v>
      </c>
      <c r="K1882">
        <v>1667791774</v>
      </c>
      <c r="L1882">
        <f>Table1[[#This Row],[time]]-K1881</f>
        <v>3</v>
      </c>
      <c r="M1882" t="str">
        <f>VLOOKUP($F1882,Experiment!$A$2:$U$90,MATCH(Results!M$1,Experiment!$A$1:$U$1,0)+1,FALSE)</f>
        <v>G</v>
      </c>
      <c r="N1882">
        <f>IF(Table1[[#This Row],[Impact]]="I",0,1)</f>
        <v>1</v>
      </c>
      <c r="O1882" s="2">
        <f>VLOOKUP($F1882,Experiment!$A$2:$U$90,MATCH(Results!O$1,Experiment!$A$1:$U$1,0),FALSE)</f>
        <v>-50</v>
      </c>
      <c r="P1882" s="3">
        <f>VLOOKUP($F1882,Experiment!$A$2:$U$90,MATCH(Results!P$1,Experiment!$A$1:$U$1,0),FALSE)</f>
        <v>0.5</v>
      </c>
      <c r="Q1882" s="2">
        <f>VLOOKUP($F1882,Experiment!$A$2:$U$90,MATCH(Results!Q$1,Experiment!$A$1:$U$1,0),FALSE)</f>
        <v>50</v>
      </c>
      <c r="R1882" s="3">
        <f>VLOOKUP($F1882,Experiment!$A$2:$U$90,MATCH(Results!R$1,Experiment!$A$1:$U$1,0),FALSE)</f>
        <v>0.5</v>
      </c>
      <c r="S1882" s="2">
        <f>VLOOKUP($F1882,Experiment!$A$2:$U$90,MATCH(Results!S$1,Experiment!$A$1:$U$1,0),FALSE)</f>
        <v>0</v>
      </c>
      <c r="T1882" s="2">
        <f>VLOOKUP($F1882,Experiment!$A$2:$U$90,MATCH(Results!T$1,Experiment!$A$1:$U$1,0),FALSE)</f>
        <v>2500</v>
      </c>
      <c r="U1882" s="2">
        <f>VLOOKUP($F1882,Experiment!$A$2:$U$90,MATCH(Results!U$1,Experiment!$A$1:$U$1,0),FALSE)</f>
        <v>50</v>
      </c>
      <c r="V1882" s="2">
        <f>VLOOKUP($F1882,Experiment!$A$2:$U$90,MATCH(Results!V$1,Experiment!$A$1:$U$1,0),FALSE)</f>
        <v>4</v>
      </c>
      <c r="W1882" s="3">
        <f>VLOOKUP($F1882,Experiment!$A$2:$U$90,MATCH(Results!W$1,Experiment!$A$1:$U$1,0),FALSE)</f>
        <v>0.25</v>
      </c>
      <c r="X1882" s="3">
        <f>VLOOKUP($F1882,Experiment!$A$2:$U$90,MATCH(Results!X$1,Experiment!$A$1:$U$1,0),FALSE)</f>
        <v>0.75</v>
      </c>
      <c r="Y1882" s="2">
        <f>VLOOKUP($F1882,Experiment!$A$2:$U$90,MATCH(Results!Y$1,Experiment!$A$1:$U$1,0),FALSE)</f>
        <v>1</v>
      </c>
      <c r="Z1882" s="3">
        <f>VLOOKUP($F1882,Experiment!$A$2:$U$90,MATCH(Results!Z$1,Experiment!$A$1:$U$1,0),FALSE)</f>
        <v>0.25</v>
      </c>
      <c r="AA1882" s="3">
        <f>VLOOKUP($F1882,Experiment!$A$2:$U$90,MATCH(Results!AA$1,Experiment!$A$1:$U$1,0),FALSE)</f>
        <v>0.5</v>
      </c>
      <c r="AB1882" s="3">
        <f>VLOOKUP($F1882,Experiment!$A$2:$U$90,MATCH(Results!AB$1,Experiment!$A$1:$U$1,0),FALSE)</f>
        <v>0.375</v>
      </c>
      <c r="AC1882" s="3">
        <f>VLOOKUP($F1882,Experiment!$A$2:$U$90,MATCH(Results!AC$1,Experiment!$A$1:$U$1,0),FALSE)</f>
        <v>0.625</v>
      </c>
      <c r="AD1882" s="2">
        <f>VLOOKUP($F1882,Experiment!$A$2:$U$90,MATCH(Results!AD$1,Experiment!$A$1:$U$1,0),FALSE)</f>
        <v>12.5</v>
      </c>
      <c r="AE1882" s="2">
        <f>VLOOKUP($F1882,Experiment!$A$2:$U$90,MATCH(Results!AE$1,Experiment!$A$1:$U$1,0),FALSE)</f>
        <v>2343.75</v>
      </c>
      <c r="AF1882" s="2">
        <f>VLOOKUP($F1882,Experiment!$A$2:$U$90,MATCH(Results!AF$1,Experiment!$A$1:$U$1,0),FALSE)</f>
        <v>48.412291827592711</v>
      </c>
      <c r="AG1882" s="3">
        <f>VLOOKUP($F1882,Experiment!$A$2:$W$90,MATCH(Results!AG$1,Experiment!$A$1:$W$1,0),FALSE)</f>
        <v>1</v>
      </c>
      <c r="AH1882" s="3">
        <f>VLOOKUP($F1882,Experiment!$A$2:$W$90,MATCH(Results!AH$1,Experiment!$A$1:$W$1,0),FALSE)</f>
        <v>0.625</v>
      </c>
      <c r="AI1882" s="3">
        <f>VLOOKUP($F1882,Experiment!$A$2:$X$90,MATCH(Results!AI$1,Experiment!$A$1:$X$1,0),FALSE)</f>
        <v>0.375</v>
      </c>
      <c r="AJ1882" s="2">
        <f>Table1[[#This Row],[Gain]]^Table1[[#This Row],[θ]]</f>
        <v>32.027486583090457</v>
      </c>
      <c r="AK1882" s="2">
        <f>-Table1[[#This Row],[λ]]*-Table1[[#This Row],[Loss]]^Table1[[#This Row],[θ]]</f>
        <v>70.46047048279901</v>
      </c>
      <c r="AL1882" s="2">
        <f>Table1[[#This Row],[v_n_w_g]]-Table1[[#This Row],[v_n_w_l]]</f>
        <v>-38.432983899708553</v>
      </c>
      <c r="AM1882" s="2">
        <f>IF(Table1[[#This Row],[diff_v]]&gt;=1,1,0)</f>
        <v>0</v>
      </c>
    </row>
    <row r="1883" spans="1:39" x14ac:dyDescent="0.3">
      <c r="A1883">
        <v>48</v>
      </c>
      <c r="B1883" t="s">
        <v>301</v>
      </c>
      <c r="C1883" s="22">
        <f>VLOOKUP(Table1[[#This Row],[Subject]],'Subject Profile'!$A$2:$E$8,4,FALSE)</f>
        <v>0.88613857459934653</v>
      </c>
      <c r="D1883" s="22">
        <f>VLOOKUP(Table1[[#This Row],[Subject]],'Subject Profile'!$A$2:$E$8,5,FALSE)</f>
        <v>-2.2000000000000002</v>
      </c>
      <c r="E1883" t="s">
        <v>109</v>
      </c>
      <c r="F1883" t="s">
        <v>67</v>
      </c>
      <c r="G1883" t="s">
        <v>7</v>
      </c>
      <c r="H1883">
        <f>IF(Table1[[#This Row],[decision]]="accept",1,0)</f>
        <v>1</v>
      </c>
      <c r="I1883">
        <v>20</v>
      </c>
      <c r="J1883">
        <v>240</v>
      </c>
      <c r="K1883">
        <v>1667791780</v>
      </c>
      <c r="L1883">
        <f>Table1[[#This Row],[time]]-K1882</f>
        <v>6</v>
      </c>
      <c r="M1883" t="str">
        <f>VLOOKUP($F1883,Experiment!$A$2:$U$90,MATCH(Results!M$1,Experiment!$A$1:$U$1,0)+1,FALSE)</f>
        <v>I</v>
      </c>
      <c r="N1883">
        <f>IF(Table1[[#This Row],[Impact]]="I",0,1)</f>
        <v>0</v>
      </c>
      <c r="O1883" s="2">
        <f>VLOOKUP($F1883,Experiment!$A$2:$U$90,MATCH(Results!O$1,Experiment!$A$1:$U$1,0),FALSE)</f>
        <v>-10</v>
      </c>
      <c r="P1883" s="3">
        <f>VLOOKUP($F1883,Experiment!$A$2:$U$90,MATCH(Results!P$1,Experiment!$A$1:$U$1,0),FALSE)</f>
        <v>0.5</v>
      </c>
      <c r="Q1883" s="2">
        <f>VLOOKUP($F1883,Experiment!$A$2:$U$90,MATCH(Results!Q$1,Experiment!$A$1:$U$1,0),FALSE)</f>
        <v>20</v>
      </c>
      <c r="R1883" s="3">
        <f>VLOOKUP($F1883,Experiment!$A$2:$U$90,MATCH(Results!R$1,Experiment!$A$1:$U$1,0),FALSE)</f>
        <v>0.5</v>
      </c>
      <c r="S1883" s="2">
        <f>VLOOKUP($F1883,Experiment!$A$2:$U$90,MATCH(Results!S$1,Experiment!$A$1:$U$1,0),FALSE)</f>
        <v>5</v>
      </c>
      <c r="T1883" s="2">
        <f>VLOOKUP($F1883,Experiment!$A$2:$U$90,MATCH(Results!T$1,Experiment!$A$1:$U$1,0),FALSE)</f>
        <v>225</v>
      </c>
      <c r="U1883" s="2">
        <f>VLOOKUP($F1883,Experiment!$A$2:$U$90,MATCH(Results!U$1,Experiment!$A$1:$U$1,0),FALSE)</f>
        <v>15</v>
      </c>
      <c r="V1883" s="2">
        <f>VLOOKUP($F1883,Experiment!$A$2:$U$90,MATCH(Results!V$1,Experiment!$A$1:$U$1,0),FALSE)</f>
        <v>4</v>
      </c>
      <c r="W1883" s="3">
        <f>VLOOKUP($F1883,Experiment!$A$2:$U$90,MATCH(Results!W$1,Experiment!$A$1:$U$1,0),FALSE)</f>
        <v>0.25</v>
      </c>
      <c r="X1883" s="3">
        <f>VLOOKUP($F1883,Experiment!$A$2:$U$90,MATCH(Results!X$1,Experiment!$A$1:$U$1,0),FALSE)</f>
        <v>0.75</v>
      </c>
      <c r="Y1883" s="2">
        <f>VLOOKUP($F1883,Experiment!$A$2:$U$90,MATCH(Results!Y$1,Experiment!$A$1:$U$1,0),FALSE)</f>
        <v>2</v>
      </c>
      <c r="Z1883" s="3">
        <f>VLOOKUP($F1883,Experiment!$A$2:$U$90,MATCH(Results!Z$1,Experiment!$A$1:$U$1,0),FALSE)</f>
        <v>0.5</v>
      </c>
      <c r="AA1883" s="3">
        <f>VLOOKUP($F1883,Experiment!$A$2:$U$90,MATCH(Results!AA$1,Experiment!$A$1:$U$1,0),FALSE)</f>
        <v>0.25</v>
      </c>
      <c r="AB1883" s="3">
        <f>VLOOKUP($F1883,Experiment!$A$2:$U$90,MATCH(Results!AB$1,Experiment!$A$1:$U$1,0),FALSE)</f>
        <v>0.625</v>
      </c>
      <c r="AC1883" s="3">
        <f>VLOOKUP($F1883,Experiment!$A$2:$U$90,MATCH(Results!AC$1,Experiment!$A$1:$U$1,0),FALSE)</f>
        <v>0.375</v>
      </c>
      <c r="AD1883" s="2">
        <f>VLOOKUP($F1883,Experiment!$A$2:$U$90,MATCH(Results!AD$1,Experiment!$A$1:$U$1,0),FALSE)</f>
        <v>1.25</v>
      </c>
      <c r="AE1883" s="2">
        <f>VLOOKUP($F1883,Experiment!$A$2:$U$90,MATCH(Results!AE$1,Experiment!$A$1:$U$1,0),FALSE)</f>
        <v>210.9375</v>
      </c>
      <c r="AF1883" s="2">
        <f>VLOOKUP($F1883,Experiment!$A$2:$U$90,MATCH(Results!AF$1,Experiment!$A$1:$U$1,0),FALSE)</f>
        <v>14.523687548277813</v>
      </c>
      <c r="AG1883" s="3">
        <f>VLOOKUP($F1883,Experiment!$A$2:$W$90,MATCH(Results!AG$1,Experiment!$A$1:$W$1,0),FALSE)</f>
        <v>0.82730419370997643</v>
      </c>
      <c r="AH1883" s="3">
        <f>VLOOKUP($F1883,Experiment!$A$2:$W$90,MATCH(Results!AH$1,Experiment!$A$1:$W$1,0),FALSE)</f>
        <v>0.38648875795104182</v>
      </c>
      <c r="AI1883" s="3">
        <f>VLOOKUP($F1883,Experiment!$A$2:$X$90,MATCH(Results!AI$1,Experiment!$A$1:$X$1,0),FALSE)</f>
        <v>0.61351124204895813</v>
      </c>
      <c r="AJ1883" s="2">
        <f>Table1[[#This Row],[Gain]]^Table1[[#This Row],[θ]]</f>
        <v>14.219779625740344</v>
      </c>
      <c r="AK1883" s="2">
        <f>-Table1[[#This Row],[λ]]*-Table1[[#This Row],[Loss]]^Table1[[#This Row],[θ]]</f>
        <v>16.926269655599267</v>
      </c>
      <c r="AL1883" s="2">
        <f>Table1[[#This Row],[v_n_w_g]]-Table1[[#This Row],[v_n_w_l]]</f>
        <v>-2.706490029858923</v>
      </c>
      <c r="AM1883" s="2">
        <f>IF(Table1[[#This Row],[diff_v]]&gt;=1,1,0)</f>
        <v>0</v>
      </c>
    </row>
    <row r="1884" spans="1:39" x14ac:dyDescent="0.3">
      <c r="A1884">
        <v>49</v>
      </c>
      <c r="B1884" t="s">
        <v>301</v>
      </c>
      <c r="C1884" s="22">
        <f>VLOOKUP(Table1[[#This Row],[Subject]],'Subject Profile'!$A$2:$E$8,4,FALSE)</f>
        <v>0.88613857459934653</v>
      </c>
      <c r="D1884" s="22">
        <f>VLOOKUP(Table1[[#This Row],[Subject]],'Subject Profile'!$A$2:$E$8,5,FALSE)</f>
        <v>-2.2000000000000002</v>
      </c>
      <c r="E1884" t="s">
        <v>109</v>
      </c>
      <c r="F1884" t="s">
        <v>94</v>
      </c>
      <c r="G1884" t="s">
        <v>5</v>
      </c>
      <c r="H1884">
        <f>IF(Table1[[#This Row],[decision]]="accept",1,0)</f>
        <v>0</v>
      </c>
      <c r="I1884">
        <v>0</v>
      </c>
      <c r="J1884">
        <v>240</v>
      </c>
      <c r="K1884">
        <v>1667791784</v>
      </c>
      <c r="L1884">
        <f>Table1[[#This Row],[time]]-K1883</f>
        <v>4</v>
      </c>
      <c r="M1884" t="str">
        <f>VLOOKUP($F1884,Experiment!$A$2:$U$90,MATCH(Results!M$1,Experiment!$A$1:$U$1,0)+1,FALSE)</f>
        <v>I</v>
      </c>
      <c r="N1884">
        <f>IF(Table1[[#This Row],[Impact]]="I",0,1)</f>
        <v>0</v>
      </c>
      <c r="O1884" s="2">
        <f>VLOOKUP($F1884,Experiment!$A$2:$U$90,MATCH(Results!O$1,Experiment!$A$1:$U$1,0),FALSE)</f>
        <v>-90</v>
      </c>
      <c r="P1884" s="3">
        <f>VLOOKUP($F1884,Experiment!$A$2:$U$90,MATCH(Results!P$1,Experiment!$A$1:$U$1,0),FALSE)</f>
        <v>0.5</v>
      </c>
      <c r="Q1884" s="2">
        <f>VLOOKUP($F1884,Experiment!$A$2:$U$90,MATCH(Results!Q$1,Experiment!$A$1:$U$1,0),FALSE)</f>
        <v>90</v>
      </c>
      <c r="R1884" s="3">
        <f>VLOOKUP($F1884,Experiment!$A$2:$U$90,MATCH(Results!R$1,Experiment!$A$1:$U$1,0),FALSE)</f>
        <v>0.5</v>
      </c>
      <c r="S1884" s="2">
        <f>VLOOKUP($F1884,Experiment!$A$2:$U$90,MATCH(Results!S$1,Experiment!$A$1:$U$1,0),FALSE)</f>
        <v>0</v>
      </c>
      <c r="T1884" s="2">
        <f>VLOOKUP($F1884,Experiment!$A$2:$U$90,MATCH(Results!T$1,Experiment!$A$1:$U$1,0),FALSE)</f>
        <v>8100</v>
      </c>
      <c r="U1884" s="2">
        <f>VLOOKUP($F1884,Experiment!$A$2:$U$90,MATCH(Results!U$1,Experiment!$A$1:$U$1,0),FALSE)</f>
        <v>90</v>
      </c>
      <c r="V1884" s="2">
        <f>VLOOKUP($F1884,Experiment!$A$2:$U$90,MATCH(Results!V$1,Experiment!$A$1:$U$1,0),FALSE)</f>
        <v>2</v>
      </c>
      <c r="W1884" s="3">
        <f>VLOOKUP($F1884,Experiment!$A$2:$U$90,MATCH(Results!W$1,Experiment!$A$1:$U$1,0),FALSE)</f>
        <v>0.25</v>
      </c>
      <c r="X1884" s="3">
        <f>VLOOKUP($F1884,Experiment!$A$2:$U$90,MATCH(Results!X$1,Experiment!$A$1:$U$1,0),FALSE)</f>
        <v>0.75</v>
      </c>
      <c r="Y1884" s="2">
        <f>VLOOKUP($F1884,Experiment!$A$2:$U$90,MATCH(Results!Y$1,Experiment!$A$1:$U$1,0),FALSE)</f>
        <v>2</v>
      </c>
      <c r="Z1884" s="3">
        <f>VLOOKUP($F1884,Experiment!$A$2:$U$90,MATCH(Results!Z$1,Experiment!$A$1:$U$1,0),FALSE)</f>
        <v>0.5</v>
      </c>
      <c r="AA1884" s="3">
        <f>VLOOKUP($F1884,Experiment!$A$2:$U$90,MATCH(Results!AA$1,Experiment!$A$1:$U$1,0),FALSE)</f>
        <v>0.25</v>
      </c>
      <c r="AB1884" s="3">
        <f>VLOOKUP($F1884,Experiment!$A$2:$U$90,MATCH(Results!AB$1,Experiment!$A$1:$U$1,0),FALSE)</f>
        <v>0.625</v>
      </c>
      <c r="AC1884" s="3">
        <f>VLOOKUP($F1884,Experiment!$A$2:$U$90,MATCH(Results!AC$1,Experiment!$A$1:$U$1,0),FALSE)</f>
        <v>0.375</v>
      </c>
      <c r="AD1884" s="2">
        <f>VLOOKUP($F1884,Experiment!$A$2:$U$90,MATCH(Results!AD$1,Experiment!$A$1:$U$1,0),FALSE)</f>
        <v>-22.5</v>
      </c>
      <c r="AE1884" s="2">
        <f>VLOOKUP($F1884,Experiment!$A$2:$U$90,MATCH(Results!AE$1,Experiment!$A$1:$U$1,0),FALSE)</f>
        <v>7593.75</v>
      </c>
      <c r="AF1884" s="2">
        <f>VLOOKUP($F1884,Experiment!$A$2:$U$90,MATCH(Results!AF$1,Experiment!$A$1:$U$1,0),FALSE)</f>
        <v>87.142125289666879</v>
      </c>
      <c r="AG1884" s="3">
        <f>VLOOKUP($F1884,Experiment!$A$2:$W$90,MATCH(Results!AG$1,Experiment!$A$1:$W$1,0),FALSE)</f>
        <v>0.82730419370997643</v>
      </c>
      <c r="AH1884" s="3">
        <f>VLOOKUP($F1884,Experiment!$A$2:$W$90,MATCH(Results!AH$1,Experiment!$A$1:$W$1,0),FALSE)</f>
        <v>0.38648875795104182</v>
      </c>
      <c r="AI1884" s="3">
        <f>VLOOKUP($F1884,Experiment!$A$2:$X$90,MATCH(Results!AI$1,Experiment!$A$1:$X$1,0),FALSE)</f>
        <v>0.61351124204895813</v>
      </c>
      <c r="AJ1884" s="2">
        <f>Table1[[#This Row],[Gain]]^Table1[[#This Row],[θ]]</f>
        <v>53.917490655602954</v>
      </c>
      <c r="AK1884" s="2">
        <f>-Table1[[#This Row],[λ]]*-Table1[[#This Row],[Loss]]^Table1[[#This Row],[θ]]</f>
        <v>118.6184794423265</v>
      </c>
      <c r="AL1884" s="2">
        <f>Table1[[#This Row],[v_n_w_g]]-Table1[[#This Row],[v_n_w_l]]</f>
        <v>-64.700988786723542</v>
      </c>
      <c r="AM1884" s="2">
        <f>IF(Table1[[#This Row],[diff_v]]&gt;=1,1,0)</f>
        <v>0</v>
      </c>
    </row>
    <row r="1885" spans="1:39" x14ac:dyDescent="0.3">
      <c r="A1885">
        <v>50</v>
      </c>
      <c r="B1885" t="s">
        <v>301</v>
      </c>
      <c r="C1885" s="22">
        <f>VLOOKUP(Table1[[#This Row],[Subject]],'Subject Profile'!$A$2:$E$8,4,FALSE)</f>
        <v>0.88613857459934653</v>
      </c>
      <c r="D1885" s="22">
        <f>VLOOKUP(Table1[[#This Row],[Subject]],'Subject Profile'!$A$2:$E$8,5,FALSE)</f>
        <v>-2.2000000000000002</v>
      </c>
      <c r="E1885" t="s">
        <v>109</v>
      </c>
      <c r="F1885" t="s">
        <v>101</v>
      </c>
      <c r="G1885" t="s">
        <v>5</v>
      </c>
      <c r="H1885">
        <f>IF(Table1[[#This Row],[decision]]="accept",1,0)</f>
        <v>0</v>
      </c>
      <c r="I1885">
        <v>0</v>
      </c>
      <c r="J1885">
        <v>240</v>
      </c>
      <c r="K1885">
        <v>1667791788</v>
      </c>
      <c r="L1885">
        <f>Table1[[#This Row],[time]]-K1884</f>
        <v>4</v>
      </c>
      <c r="M1885" t="str">
        <f>VLOOKUP($F1885,Experiment!$A$2:$U$90,MATCH(Results!M$1,Experiment!$A$1:$U$1,0)+1,FALSE)</f>
        <v>G</v>
      </c>
      <c r="N1885">
        <f>IF(Table1[[#This Row],[Impact]]="I",0,1)</f>
        <v>1</v>
      </c>
      <c r="O1885" s="2">
        <f>VLOOKUP($F1885,Experiment!$A$2:$U$90,MATCH(Results!O$1,Experiment!$A$1:$U$1,0),FALSE)</f>
        <v>-90</v>
      </c>
      <c r="P1885" s="3">
        <f>VLOOKUP($F1885,Experiment!$A$2:$U$90,MATCH(Results!P$1,Experiment!$A$1:$U$1,0),FALSE)</f>
        <v>0.5</v>
      </c>
      <c r="Q1885" s="2">
        <f>VLOOKUP($F1885,Experiment!$A$2:$U$90,MATCH(Results!Q$1,Experiment!$A$1:$U$1,0),FALSE)</f>
        <v>100</v>
      </c>
      <c r="R1885" s="3">
        <f>VLOOKUP($F1885,Experiment!$A$2:$U$90,MATCH(Results!R$1,Experiment!$A$1:$U$1,0),FALSE)</f>
        <v>0.5</v>
      </c>
      <c r="S1885" s="2">
        <f>VLOOKUP($F1885,Experiment!$A$2:$U$90,MATCH(Results!S$1,Experiment!$A$1:$U$1,0),FALSE)</f>
        <v>5</v>
      </c>
      <c r="T1885" s="2">
        <f>VLOOKUP($F1885,Experiment!$A$2:$U$90,MATCH(Results!T$1,Experiment!$A$1:$U$1,0),FALSE)</f>
        <v>9025</v>
      </c>
      <c r="U1885" s="2">
        <f>VLOOKUP($F1885,Experiment!$A$2:$U$90,MATCH(Results!U$1,Experiment!$A$1:$U$1,0),FALSE)</f>
        <v>95</v>
      </c>
      <c r="V1885" s="2">
        <f>VLOOKUP($F1885,Experiment!$A$2:$U$90,MATCH(Results!V$1,Experiment!$A$1:$U$1,0),FALSE)</f>
        <v>2</v>
      </c>
      <c r="W1885" s="3">
        <f>VLOOKUP($F1885,Experiment!$A$2:$U$90,MATCH(Results!W$1,Experiment!$A$1:$U$1,0),FALSE)</f>
        <v>0.25</v>
      </c>
      <c r="X1885" s="3">
        <f>VLOOKUP($F1885,Experiment!$A$2:$U$90,MATCH(Results!X$1,Experiment!$A$1:$U$1,0),FALSE)</f>
        <v>0.75</v>
      </c>
      <c r="Y1885" s="2">
        <f>VLOOKUP($F1885,Experiment!$A$2:$U$90,MATCH(Results!Y$1,Experiment!$A$1:$U$1,0),FALSE)</f>
        <v>2</v>
      </c>
      <c r="Z1885" s="3">
        <f>VLOOKUP($F1885,Experiment!$A$2:$U$90,MATCH(Results!Z$1,Experiment!$A$1:$U$1,0),FALSE)</f>
        <v>0.5</v>
      </c>
      <c r="AA1885" s="3">
        <f>VLOOKUP($F1885,Experiment!$A$2:$U$90,MATCH(Results!AA$1,Experiment!$A$1:$U$1,0),FALSE)</f>
        <v>0.25</v>
      </c>
      <c r="AB1885" s="3">
        <f>VLOOKUP($F1885,Experiment!$A$2:$U$90,MATCH(Results!AB$1,Experiment!$A$1:$U$1,0),FALSE)</f>
        <v>0.625</v>
      </c>
      <c r="AC1885" s="3">
        <f>VLOOKUP($F1885,Experiment!$A$2:$U$90,MATCH(Results!AC$1,Experiment!$A$1:$U$1,0),FALSE)</f>
        <v>0.375</v>
      </c>
      <c r="AD1885" s="2">
        <f>VLOOKUP($F1885,Experiment!$A$2:$U$90,MATCH(Results!AD$1,Experiment!$A$1:$U$1,0),FALSE)</f>
        <v>-18.75</v>
      </c>
      <c r="AE1885" s="2">
        <f>VLOOKUP($F1885,Experiment!$A$2:$U$90,MATCH(Results!AE$1,Experiment!$A$1:$U$1,0),FALSE)</f>
        <v>8460.9375</v>
      </c>
      <c r="AF1885" s="2">
        <f>VLOOKUP($F1885,Experiment!$A$2:$U$90,MATCH(Results!AF$1,Experiment!$A$1:$U$1,0),FALSE)</f>
        <v>91.983354472426157</v>
      </c>
      <c r="AG1885" s="3">
        <f>VLOOKUP($F1885,Experiment!$A$2:$W$90,MATCH(Results!AG$1,Experiment!$A$1:$W$1,0),FALSE)</f>
        <v>0.82730419370997643</v>
      </c>
      <c r="AH1885" s="3">
        <f>VLOOKUP($F1885,Experiment!$A$2:$W$90,MATCH(Results!AH$1,Experiment!$A$1:$W$1,0),FALSE)</f>
        <v>0.38648875795104182</v>
      </c>
      <c r="AI1885" s="3">
        <f>VLOOKUP($F1885,Experiment!$A$2:$X$90,MATCH(Results!AI$1,Experiment!$A$1:$X$1,0),FALSE)</f>
        <v>0.61351124204895813</v>
      </c>
      <c r="AJ1885" s="2">
        <f>Table1[[#This Row],[Gain]]^Table1[[#This Row],[θ]]</f>
        <v>59.193926540095148</v>
      </c>
      <c r="AK1885" s="2">
        <f>-Table1[[#This Row],[λ]]*-Table1[[#This Row],[Loss]]^Table1[[#This Row],[θ]]</f>
        <v>118.6184794423265</v>
      </c>
      <c r="AL1885" s="2">
        <f>Table1[[#This Row],[v_n_w_g]]-Table1[[#This Row],[v_n_w_l]]</f>
        <v>-59.424552902231355</v>
      </c>
      <c r="AM1885" s="2">
        <f>IF(Table1[[#This Row],[diff_v]]&gt;=1,1,0)</f>
        <v>0</v>
      </c>
    </row>
    <row r="1886" spans="1:39" x14ac:dyDescent="0.3">
      <c r="A1886">
        <v>51</v>
      </c>
      <c r="B1886" t="s">
        <v>301</v>
      </c>
      <c r="C1886" s="22">
        <f>VLOOKUP(Table1[[#This Row],[Subject]],'Subject Profile'!$A$2:$E$8,4,FALSE)</f>
        <v>0.88613857459934653</v>
      </c>
      <c r="D1886" s="22">
        <f>VLOOKUP(Table1[[#This Row],[Subject]],'Subject Profile'!$A$2:$E$8,5,FALSE)</f>
        <v>-2.2000000000000002</v>
      </c>
      <c r="E1886" t="s">
        <v>109</v>
      </c>
      <c r="F1886" t="s">
        <v>55</v>
      </c>
      <c r="G1886" t="s">
        <v>56</v>
      </c>
      <c r="H1886">
        <f>IF(Table1[[#This Row],[decision]]="accept",1,0)</f>
        <v>0</v>
      </c>
      <c r="I1886">
        <v>0</v>
      </c>
      <c r="J1886">
        <v>240</v>
      </c>
      <c r="K1886">
        <v>1667791793</v>
      </c>
      <c r="L1886">
        <f>Table1[[#This Row],[time]]-K1885</f>
        <v>5</v>
      </c>
      <c r="M1886" t="str">
        <f>VLOOKUP($F1886,Experiment!$A$2:$U$90,MATCH(Results!M$1,Experiment!$A$1:$U$1,0)+1,FALSE)</f>
        <v>R</v>
      </c>
      <c r="N1886">
        <f>IF(Table1[[#This Row],[Impact]]="I",0,1)</f>
        <v>1</v>
      </c>
      <c r="O1886" s="2">
        <f>VLOOKUP($F1886,Experiment!$A$2:$U$90,MATCH(Results!O$1,Experiment!$A$1:$U$1,0),FALSE)</f>
        <v>0</v>
      </c>
      <c r="P1886" s="3">
        <f>VLOOKUP($F1886,Experiment!$A$2:$U$90,MATCH(Results!P$1,Experiment!$A$1:$U$1,0),FALSE)</f>
        <v>0</v>
      </c>
      <c r="Q1886" s="2">
        <f>VLOOKUP($F1886,Experiment!$A$2:$U$90,MATCH(Results!Q$1,Experiment!$A$1:$U$1,0),FALSE)</f>
        <v>0</v>
      </c>
      <c r="R1886" s="3">
        <f>VLOOKUP($F1886,Experiment!$A$2:$U$90,MATCH(Results!R$1,Experiment!$A$1:$U$1,0),FALSE)</f>
        <v>0</v>
      </c>
      <c r="S1886" s="2">
        <f>VLOOKUP($F1886,Experiment!$A$2:$U$90,MATCH(Results!S$1,Experiment!$A$1:$U$1,0),FALSE)</f>
        <v>0</v>
      </c>
      <c r="T1886" s="2">
        <f>VLOOKUP($F1886,Experiment!$A$2:$U$90,MATCH(Results!T$1,Experiment!$A$1:$U$1,0),FALSE)</f>
        <v>0</v>
      </c>
      <c r="U1886" s="2">
        <f>VLOOKUP($F1886,Experiment!$A$2:$U$90,MATCH(Results!U$1,Experiment!$A$1:$U$1,0),FALSE)</f>
        <v>0</v>
      </c>
      <c r="V1886" s="2">
        <f>VLOOKUP($F1886,Experiment!$A$2:$U$90,MATCH(Results!V$1,Experiment!$A$1:$U$1,0),FALSE)</f>
        <v>0</v>
      </c>
      <c r="W1886" s="3">
        <f>VLOOKUP($F1886,Experiment!$A$2:$U$90,MATCH(Results!W$1,Experiment!$A$1:$U$1,0),FALSE)</f>
        <v>0</v>
      </c>
      <c r="X1886" s="3">
        <f>VLOOKUP($F1886,Experiment!$A$2:$U$90,MATCH(Results!X$1,Experiment!$A$1:$U$1,0),FALSE)</f>
        <v>0</v>
      </c>
      <c r="Y1886" s="2">
        <f>VLOOKUP($F1886,Experiment!$A$2:$U$90,MATCH(Results!Y$1,Experiment!$A$1:$U$1,0),FALSE)</f>
        <v>0</v>
      </c>
      <c r="Z1886" s="3">
        <f>VLOOKUP($F1886,Experiment!$A$2:$U$90,MATCH(Results!Z$1,Experiment!$A$1:$U$1,0),FALSE)</f>
        <v>0</v>
      </c>
      <c r="AA1886" s="3">
        <f>VLOOKUP($F1886,Experiment!$A$2:$U$90,MATCH(Results!AA$1,Experiment!$A$1:$U$1,0),FALSE)</f>
        <v>0</v>
      </c>
      <c r="AB1886" s="3">
        <f>VLOOKUP($F1886,Experiment!$A$2:$U$90,MATCH(Results!AB$1,Experiment!$A$1:$U$1,0),FALSE)</f>
        <v>0</v>
      </c>
      <c r="AC1886" s="3">
        <f>VLOOKUP($F1886,Experiment!$A$2:$U$90,MATCH(Results!AC$1,Experiment!$A$1:$U$1,0),FALSE)</f>
        <v>0</v>
      </c>
      <c r="AD1886" s="2">
        <f>VLOOKUP($F1886,Experiment!$A$2:$U$90,MATCH(Results!AD$1,Experiment!$A$1:$U$1,0),FALSE)</f>
        <v>0</v>
      </c>
      <c r="AE1886" s="2">
        <f>VLOOKUP($F1886,Experiment!$A$2:$U$90,MATCH(Results!AE$1,Experiment!$A$1:$U$1,0),FALSE)</f>
        <v>0</v>
      </c>
      <c r="AF1886" s="2">
        <f>VLOOKUP($F1886,Experiment!$A$2:$U$90,MATCH(Results!AF$1,Experiment!$A$1:$U$1,0),FALSE)</f>
        <v>0</v>
      </c>
      <c r="AG1886" s="3">
        <f>VLOOKUP($F1886,Experiment!$A$2:$W$90,MATCH(Results!AG$1,Experiment!$A$1:$W$1,0),FALSE)</f>
        <v>0</v>
      </c>
      <c r="AH1886" s="3">
        <f>VLOOKUP($F1886,Experiment!$A$2:$W$90,MATCH(Results!AH$1,Experiment!$A$1:$W$1,0),FALSE)</f>
        <v>0</v>
      </c>
      <c r="AI1886" s="3">
        <f>VLOOKUP($F1886,Experiment!$A$2:$X$90,MATCH(Results!AI$1,Experiment!$A$1:$X$1,0),FALSE)</f>
        <v>0</v>
      </c>
      <c r="AJ1886" s="2">
        <f>Table1[[#This Row],[Gain]]^Table1[[#This Row],[θ]]</f>
        <v>0</v>
      </c>
      <c r="AK1886" s="2">
        <f>-Table1[[#This Row],[λ]]*-Table1[[#This Row],[Loss]]^Table1[[#This Row],[θ]]</f>
        <v>0</v>
      </c>
      <c r="AL1886" s="2">
        <f>Table1[[#This Row],[v_n_w_g]]-Table1[[#This Row],[v_n_w_l]]</f>
        <v>0</v>
      </c>
      <c r="AM1886" s="2">
        <f>IF(Table1[[#This Row],[diff_v]]&gt;=1,1,0)</f>
        <v>0</v>
      </c>
    </row>
    <row r="1887" spans="1:39" x14ac:dyDescent="0.3">
      <c r="A1887">
        <v>52</v>
      </c>
      <c r="B1887" t="s">
        <v>301</v>
      </c>
      <c r="C1887" s="22">
        <f>VLOOKUP(Table1[[#This Row],[Subject]],'Subject Profile'!$A$2:$E$8,4,FALSE)</f>
        <v>0.88613857459934653</v>
      </c>
      <c r="D1887" s="22">
        <f>VLOOKUP(Table1[[#This Row],[Subject]],'Subject Profile'!$A$2:$E$8,5,FALSE)</f>
        <v>-2.2000000000000002</v>
      </c>
      <c r="E1887" t="s">
        <v>109</v>
      </c>
      <c r="F1887" t="s">
        <v>81</v>
      </c>
      <c r="G1887" t="s">
        <v>7</v>
      </c>
      <c r="H1887">
        <f>IF(Table1[[#This Row],[decision]]="accept",1,0)</f>
        <v>1</v>
      </c>
      <c r="I1887">
        <v>-50</v>
      </c>
      <c r="J1887">
        <v>190</v>
      </c>
      <c r="K1887">
        <v>1667791797</v>
      </c>
      <c r="L1887">
        <f>Table1[[#This Row],[time]]-K1886</f>
        <v>4</v>
      </c>
      <c r="M1887" t="str">
        <f>VLOOKUP($F1887,Experiment!$A$2:$U$90,MATCH(Results!M$1,Experiment!$A$1:$U$1,0)+1,FALSE)</f>
        <v>G</v>
      </c>
      <c r="N1887">
        <f>IF(Table1[[#This Row],[Impact]]="I",0,1)</f>
        <v>1</v>
      </c>
      <c r="O1887" s="2">
        <f>VLOOKUP($F1887,Experiment!$A$2:$U$90,MATCH(Results!O$1,Experiment!$A$1:$U$1,0),FALSE)</f>
        <v>-50</v>
      </c>
      <c r="P1887" s="3">
        <f>VLOOKUP($F1887,Experiment!$A$2:$U$90,MATCH(Results!P$1,Experiment!$A$1:$U$1,0),FALSE)</f>
        <v>0.5</v>
      </c>
      <c r="Q1887" s="2">
        <f>VLOOKUP($F1887,Experiment!$A$2:$U$90,MATCH(Results!Q$1,Experiment!$A$1:$U$1,0),FALSE)</f>
        <v>70</v>
      </c>
      <c r="R1887" s="3">
        <f>VLOOKUP($F1887,Experiment!$A$2:$U$90,MATCH(Results!R$1,Experiment!$A$1:$U$1,0),FALSE)</f>
        <v>0.5</v>
      </c>
      <c r="S1887" s="2">
        <f>VLOOKUP($F1887,Experiment!$A$2:$U$90,MATCH(Results!S$1,Experiment!$A$1:$U$1,0),FALSE)</f>
        <v>10</v>
      </c>
      <c r="T1887" s="2">
        <f>VLOOKUP($F1887,Experiment!$A$2:$U$90,MATCH(Results!T$1,Experiment!$A$1:$U$1,0),FALSE)</f>
        <v>3600</v>
      </c>
      <c r="U1887" s="2">
        <f>VLOOKUP($F1887,Experiment!$A$2:$U$90,MATCH(Results!U$1,Experiment!$A$1:$U$1,0),FALSE)</f>
        <v>60</v>
      </c>
      <c r="V1887" s="2">
        <f>VLOOKUP($F1887,Experiment!$A$2:$U$90,MATCH(Results!V$1,Experiment!$A$1:$U$1,0),FALSE)</f>
        <v>2</v>
      </c>
      <c r="W1887" s="3">
        <f>VLOOKUP($F1887,Experiment!$A$2:$U$90,MATCH(Results!W$1,Experiment!$A$1:$U$1,0),FALSE)</f>
        <v>0.25</v>
      </c>
      <c r="X1887" s="3">
        <f>VLOOKUP($F1887,Experiment!$A$2:$U$90,MATCH(Results!X$1,Experiment!$A$1:$U$1,0),FALSE)</f>
        <v>0.75</v>
      </c>
      <c r="Y1887" s="2">
        <f>VLOOKUP($F1887,Experiment!$A$2:$U$90,MATCH(Results!Y$1,Experiment!$A$1:$U$1,0),FALSE)</f>
        <v>1</v>
      </c>
      <c r="Z1887" s="3">
        <f>VLOOKUP($F1887,Experiment!$A$2:$U$90,MATCH(Results!Z$1,Experiment!$A$1:$U$1,0),FALSE)</f>
        <v>0.25</v>
      </c>
      <c r="AA1887" s="3">
        <f>VLOOKUP($F1887,Experiment!$A$2:$U$90,MATCH(Results!AA$1,Experiment!$A$1:$U$1,0),FALSE)</f>
        <v>0.5</v>
      </c>
      <c r="AB1887" s="3">
        <f>VLOOKUP($F1887,Experiment!$A$2:$U$90,MATCH(Results!AB$1,Experiment!$A$1:$U$1,0),FALSE)</f>
        <v>0.375</v>
      </c>
      <c r="AC1887" s="3">
        <f>VLOOKUP($F1887,Experiment!$A$2:$U$90,MATCH(Results!AC$1,Experiment!$A$1:$U$1,0),FALSE)</f>
        <v>0.625</v>
      </c>
      <c r="AD1887" s="2">
        <f>VLOOKUP($F1887,Experiment!$A$2:$U$90,MATCH(Results!AD$1,Experiment!$A$1:$U$1,0),FALSE)</f>
        <v>25</v>
      </c>
      <c r="AE1887" s="2">
        <f>VLOOKUP($F1887,Experiment!$A$2:$U$90,MATCH(Results!AE$1,Experiment!$A$1:$U$1,0),FALSE)</f>
        <v>3375</v>
      </c>
      <c r="AF1887" s="2">
        <f>VLOOKUP($F1887,Experiment!$A$2:$U$90,MATCH(Results!AF$1,Experiment!$A$1:$U$1,0),FALSE)</f>
        <v>58.094750193111253</v>
      </c>
      <c r="AG1887" s="3">
        <f>VLOOKUP($F1887,Experiment!$A$2:$W$90,MATCH(Results!AG$1,Experiment!$A$1:$W$1,0),FALSE)</f>
        <v>1</v>
      </c>
      <c r="AH1887" s="3">
        <f>VLOOKUP($F1887,Experiment!$A$2:$W$90,MATCH(Results!AH$1,Experiment!$A$1:$W$1,0),FALSE)</f>
        <v>0.625</v>
      </c>
      <c r="AI1887" s="3">
        <f>VLOOKUP($F1887,Experiment!$A$2:$X$90,MATCH(Results!AI$1,Experiment!$A$1:$X$1,0),FALSE)</f>
        <v>0.375</v>
      </c>
      <c r="AJ1887" s="2">
        <f>Table1[[#This Row],[Gain]]^Table1[[#This Row],[θ]]</f>
        <v>43.153154399808855</v>
      </c>
      <c r="AK1887" s="2">
        <f>-Table1[[#This Row],[λ]]*-Table1[[#This Row],[Loss]]^Table1[[#This Row],[θ]]</f>
        <v>70.46047048279901</v>
      </c>
      <c r="AL1887" s="2">
        <f>Table1[[#This Row],[v_n_w_g]]-Table1[[#This Row],[v_n_w_l]]</f>
        <v>-27.307316082990155</v>
      </c>
      <c r="AM1887" s="2">
        <f>IF(Table1[[#This Row],[diff_v]]&gt;=1,1,0)</f>
        <v>0</v>
      </c>
    </row>
    <row r="1888" spans="1:39" x14ac:dyDescent="0.3">
      <c r="A1888">
        <v>53</v>
      </c>
      <c r="B1888" t="s">
        <v>301</v>
      </c>
      <c r="C1888" s="22">
        <f>VLOOKUP(Table1[[#This Row],[Subject]],'Subject Profile'!$A$2:$E$8,4,FALSE)</f>
        <v>0.88613857459934653</v>
      </c>
      <c r="D1888" s="22">
        <f>VLOOKUP(Table1[[#This Row],[Subject]],'Subject Profile'!$A$2:$E$8,5,FALSE)</f>
        <v>-2.2000000000000002</v>
      </c>
      <c r="E1888" t="s">
        <v>109</v>
      </c>
      <c r="F1888" t="s">
        <v>84</v>
      </c>
      <c r="G1888" t="s">
        <v>7</v>
      </c>
      <c r="H1888">
        <f>IF(Table1[[#This Row],[decision]]="accept",1,0)</f>
        <v>1</v>
      </c>
      <c r="I1888">
        <v>30</v>
      </c>
      <c r="J1888">
        <v>220</v>
      </c>
      <c r="K1888">
        <v>1667791801</v>
      </c>
      <c r="L1888">
        <f>Table1[[#This Row],[time]]-K1887</f>
        <v>4</v>
      </c>
      <c r="M1888" t="str">
        <f>VLOOKUP($F1888,Experiment!$A$2:$U$90,MATCH(Results!M$1,Experiment!$A$1:$U$1,0)+1,FALSE)</f>
        <v>G</v>
      </c>
      <c r="N1888">
        <f>IF(Table1[[#This Row],[Impact]]="I",0,1)</f>
        <v>1</v>
      </c>
      <c r="O1888" s="2">
        <f>VLOOKUP($F1888,Experiment!$A$2:$U$90,MATCH(Results!O$1,Experiment!$A$1:$U$1,0),FALSE)</f>
        <v>-10</v>
      </c>
      <c r="P1888" s="3">
        <f>VLOOKUP($F1888,Experiment!$A$2:$U$90,MATCH(Results!P$1,Experiment!$A$1:$U$1,0),FALSE)</f>
        <v>0.5</v>
      </c>
      <c r="Q1888" s="2">
        <f>VLOOKUP($F1888,Experiment!$A$2:$U$90,MATCH(Results!Q$1,Experiment!$A$1:$U$1,0),FALSE)</f>
        <v>30</v>
      </c>
      <c r="R1888" s="3">
        <f>VLOOKUP($F1888,Experiment!$A$2:$U$90,MATCH(Results!R$1,Experiment!$A$1:$U$1,0),FALSE)</f>
        <v>0.5</v>
      </c>
      <c r="S1888" s="2">
        <f>VLOOKUP($F1888,Experiment!$A$2:$U$90,MATCH(Results!S$1,Experiment!$A$1:$U$1,0),FALSE)</f>
        <v>10</v>
      </c>
      <c r="T1888" s="2">
        <f>VLOOKUP($F1888,Experiment!$A$2:$U$90,MATCH(Results!T$1,Experiment!$A$1:$U$1,0),FALSE)</f>
        <v>400</v>
      </c>
      <c r="U1888" s="2">
        <f>VLOOKUP($F1888,Experiment!$A$2:$U$90,MATCH(Results!U$1,Experiment!$A$1:$U$1,0),FALSE)</f>
        <v>20</v>
      </c>
      <c r="V1888" s="2">
        <f>VLOOKUP($F1888,Experiment!$A$2:$U$90,MATCH(Results!V$1,Experiment!$A$1:$U$1,0),FALSE)</f>
        <v>4</v>
      </c>
      <c r="W1888" s="3">
        <f>VLOOKUP($F1888,Experiment!$A$2:$U$90,MATCH(Results!W$1,Experiment!$A$1:$U$1,0),FALSE)</f>
        <v>0.25</v>
      </c>
      <c r="X1888" s="3">
        <f>VLOOKUP($F1888,Experiment!$A$2:$U$90,MATCH(Results!X$1,Experiment!$A$1:$U$1,0),FALSE)</f>
        <v>0.75</v>
      </c>
      <c r="Y1888" s="2">
        <f>VLOOKUP($F1888,Experiment!$A$2:$U$90,MATCH(Results!Y$1,Experiment!$A$1:$U$1,0),FALSE)</f>
        <v>2</v>
      </c>
      <c r="Z1888" s="3">
        <f>VLOOKUP($F1888,Experiment!$A$2:$U$90,MATCH(Results!Z$1,Experiment!$A$1:$U$1,0),FALSE)</f>
        <v>0.5</v>
      </c>
      <c r="AA1888" s="3">
        <f>VLOOKUP($F1888,Experiment!$A$2:$U$90,MATCH(Results!AA$1,Experiment!$A$1:$U$1,0),FALSE)</f>
        <v>0.25</v>
      </c>
      <c r="AB1888" s="3">
        <f>VLOOKUP($F1888,Experiment!$A$2:$U$90,MATCH(Results!AB$1,Experiment!$A$1:$U$1,0),FALSE)</f>
        <v>0.625</v>
      </c>
      <c r="AC1888" s="3">
        <f>VLOOKUP($F1888,Experiment!$A$2:$U$90,MATCH(Results!AC$1,Experiment!$A$1:$U$1,0),FALSE)</f>
        <v>0.375</v>
      </c>
      <c r="AD1888" s="2">
        <f>VLOOKUP($F1888,Experiment!$A$2:$U$90,MATCH(Results!AD$1,Experiment!$A$1:$U$1,0),FALSE)</f>
        <v>5</v>
      </c>
      <c r="AE1888" s="2">
        <f>VLOOKUP($F1888,Experiment!$A$2:$U$90,MATCH(Results!AE$1,Experiment!$A$1:$U$1,0),FALSE)</f>
        <v>375</v>
      </c>
      <c r="AF1888" s="2">
        <f>VLOOKUP($F1888,Experiment!$A$2:$U$90,MATCH(Results!AF$1,Experiment!$A$1:$U$1,0),FALSE)</f>
        <v>19.364916731037084</v>
      </c>
      <c r="AG1888" s="3">
        <f>VLOOKUP($F1888,Experiment!$A$2:$W$90,MATCH(Results!AG$1,Experiment!$A$1:$W$1,0),FALSE)</f>
        <v>0.82730419370997643</v>
      </c>
      <c r="AH1888" s="3">
        <f>VLOOKUP($F1888,Experiment!$A$2:$W$90,MATCH(Results!AH$1,Experiment!$A$1:$W$1,0),FALSE)</f>
        <v>0.38648875795104182</v>
      </c>
      <c r="AI1888" s="3">
        <f>VLOOKUP($F1888,Experiment!$A$2:$X$90,MATCH(Results!AI$1,Experiment!$A$1:$X$1,0),FALSE)</f>
        <v>0.61351124204895813</v>
      </c>
      <c r="AJ1888" s="2">
        <f>Table1[[#This Row],[Gain]]^Table1[[#This Row],[θ]]</f>
        <v>20.367331083133973</v>
      </c>
      <c r="AK1888" s="2">
        <f>-Table1[[#This Row],[λ]]*-Table1[[#This Row],[Loss]]^Table1[[#This Row],[θ]]</f>
        <v>16.926269655599267</v>
      </c>
      <c r="AL1888" s="2">
        <f>Table1[[#This Row],[v_n_w_g]]-Table1[[#This Row],[v_n_w_l]]</f>
        <v>3.4410614275347058</v>
      </c>
      <c r="AM1888" s="2">
        <f>IF(Table1[[#This Row],[diff_v]]&gt;=1,1,0)</f>
        <v>1</v>
      </c>
    </row>
    <row r="1889" spans="1:39" x14ac:dyDescent="0.3">
      <c r="A1889">
        <v>54</v>
      </c>
      <c r="B1889" t="s">
        <v>301</v>
      </c>
      <c r="C1889" s="22">
        <f>VLOOKUP(Table1[[#This Row],[Subject]],'Subject Profile'!$A$2:$E$8,4,FALSE)</f>
        <v>0.88613857459934653</v>
      </c>
      <c r="D1889" s="22">
        <f>VLOOKUP(Table1[[#This Row],[Subject]],'Subject Profile'!$A$2:$E$8,5,FALSE)</f>
        <v>-2.2000000000000002</v>
      </c>
      <c r="E1889" t="s">
        <v>109</v>
      </c>
      <c r="F1889" t="s">
        <v>91</v>
      </c>
      <c r="G1889" t="s">
        <v>5</v>
      </c>
      <c r="H1889">
        <f>IF(Table1[[#This Row],[decision]]="accept",1,0)</f>
        <v>0</v>
      </c>
      <c r="I1889">
        <v>0</v>
      </c>
      <c r="J1889">
        <v>220</v>
      </c>
      <c r="K1889">
        <v>1667791804</v>
      </c>
      <c r="L1889">
        <f>Table1[[#This Row],[time]]-K1888</f>
        <v>3</v>
      </c>
      <c r="M1889" t="str">
        <f>VLOOKUP($F1889,Experiment!$A$2:$U$90,MATCH(Results!M$1,Experiment!$A$1:$U$1,0)+1,FALSE)</f>
        <v>G</v>
      </c>
      <c r="N1889">
        <f>IF(Table1[[#This Row],[Impact]]="I",0,1)</f>
        <v>1</v>
      </c>
      <c r="O1889" s="2">
        <f>VLOOKUP($F1889,Experiment!$A$2:$U$90,MATCH(Results!O$1,Experiment!$A$1:$U$1,0),FALSE)</f>
        <v>-90</v>
      </c>
      <c r="P1889" s="3">
        <f>VLOOKUP($F1889,Experiment!$A$2:$U$90,MATCH(Results!P$1,Experiment!$A$1:$U$1,0),FALSE)</f>
        <v>0.5</v>
      </c>
      <c r="Q1889" s="2">
        <f>VLOOKUP($F1889,Experiment!$A$2:$U$90,MATCH(Results!Q$1,Experiment!$A$1:$U$1,0),FALSE)</f>
        <v>100</v>
      </c>
      <c r="R1889" s="3">
        <f>VLOOKUP($F1889,Experiment!$A$2:$U$90,MATCH(Results!R$1,Experiment!$A$1:$U$1,0),FALSE)</f>
        <v>0.5</v>
      </c>
      <c r="S1889" s="2">
        <f>VLOOKUP($F1889,Experiment!$A$2:$U$90,MATCH(Results!S$1,Experiment!$A$1:$U$1,0),FALSE)</f>
        <v>5</v>
      </c>
      <c r="T1889" s="2">
        <f>VLOOKUP($F1889,Experiment!$A$2:$U$90,MATCH(Results!T$1,Experiment!$A$1:$U$1,0),FALSE)</f>
        <v>9025</v>
      </c>
      <c r="U1889" s="2">
        <f>VLOOKUP($F1889,Experiment!$A$2:$U$90,MATCH(Results!U$1,Experiment!$A$1:$U$1,0),FALSE)</f>
        <v>95</v>
      </c>
      <c r="V1889" s="2">
        <f>VLOOKUP($F1889,Experiment!$A$2:$U$90,MATCH(Results!V$1,Experiment!$A$1:$U$1,0),FALSE)</f>
        <v>4</v>
      </c>
      <c r="W1889" s="3">
        <f>VLOOKUP($F1889,Experiment!$A$2:$U$90,MATCH(Results!W$1,Experiment!$A$1:$U$1,0),FALSE)</f>
        <v>0.25</v>
      </c>
      <c r="X1889" s="3">
        <f>VLOOKUP($F1889,Experiment!$A$2:$U$90,MATCH(Results!X$1,Experiment!$A$1:$U$1,0),FALSE)</f>
        <v>0.75</v>
      </c>
      <c r="Y1889" s="2">
        <f>VLOOKUP($F1889,Experiment!$A$2:$U$90,MATCH(Results!Y$1,Experiment!$A$1:$U$1,0),FALSE)</f>
        <v>1</v>
      </c>
      <c r="Z1889" s="3">
        <f>VLOOKUP($F1889,Experiment!$A$2:$U$90,MATCH(Results!Z$1,Experiment!$A$1:$U$1,0),FALSE)</f>
        <v>0.25</v>
      </c>
      <c r="AA1889" s="3">
        <f>VLOOKUP($F1889,Experiment!$A$2:$U$90,MATCH(Results!AA$1,Experiment!$A$1:$U$1,0),FALSE)</f>
        <v>0.5</v>
      </c>
      <c r="AB1889" s="3">
        <f>VLOOKUP($F1889,Experiment!$A$2:$U$90,MATCH(Results!AB$1,Experiment!$A$1:$U$1,0),FALSE)</f>
        <v>0.375</v>
      </c>
      <c r="AC1889" s="3">
        <f>VLOOKUP($F1889,Experiment!$A$2:$U$90,MATCH(Results!AC$1,Experiment!$A$1:$U$1,0),FALSE)</f>
        <v>0.625</v>
      </c>
      <c r="AD1889" s="2">
        <f>VLOOKUP($F1889,Experiment!$A$2:$U$90,MATCH(Results!AD$1,Experiment!$A$1:$U$1,0),FALSE)</f>
        <v>28.75</v>
      </c>
      <c r="AE1889" s="2">
        <f>VLOOKUP($F1889,Experiment!$A$2:$U$90,MATCH(Results!AE$1,Experiment!$A$1:$U$1,0),FALSE)</f>
        <v>8460.9375</v>
      </c>
      <c r="AF1889" s="2">
        <f>VLOOKUP($F1889,Experiment!$A$2:$U$90,MATCH(Results!AF$1,Experiment!$A$1:$U$1,0),FALSE)</f>
        <v>91.983354472426157</v>
      </c>
      <c r="AG1889" s="3">
        <f>VLOOKUP($F1889,Experiment!$A$2:$W$90,MATCH(Results!AG$1,Experiment!$A$1:$W$1,0),FALSE)</f>
        <v>1</v>
      </c>
      <c r="AH1889" s="3">
        <f>VLOOKUP($F1889,Experiment!$A$2:$W$90,MATCH(Results!AH$1,Experiment!$A$1:$W$1,0),FALSE)</f>
        <v>0.625</v>
      </c>
      <c r="AI1889" s="3">
        <f>VLOOKUP($F1889,Experiment!$A$2:$X$90,MATCH(Results!AI$1,Experiment!$A$1:$X$1,0),FALSE)</f>
        <v>0.375</v>
      </c>
      <c r="AJ1889" s="2">
        <f>Table1[[#This Row],[Gain]]^Table1[[#This Row],[θ]]</f>
        <v>59.193926540095148</v>
      </c>
      <c r="AK1889" s="2">
        <f>-Table1[[#This Row],[λ]]*-Table1[[#This Row],[Loss]]^Table1[[#This Row],[θ]]</f>
        <v>118.6184794423265</v>
      </c>
      <c r="AL1889" s="2">
        <f>Table1[[#This Row],[v_n_w_g]]-Table1[[#This Row],[v_n_w_l]]</f>
        <v>-59.424552902231355</v>
      </c>
      <c r="AM1889" s="2">
        <f>IF(Table1[[#This Row],[diff_v]]&gt;=1,1,0)</f>
        <v>0</v>
      </c>
    </row>
    <row r="1890" spans="1:39" x14ac:dyDescent="0.3">
      <c r="A1890">
        <v>55</v>
      </c>
      <c r="B1890" t="s">
        <v>301</v>
      </c>
      <c r="C1890" s="22">
        <f>VLOOKUP(Table1[[#This Row],[Subject]],'Subject Profile'!$A$2:$E$8,4,FALSE)</f>
        <v>0.88613857459934653</v>
      </c>
      <c r="D1890" s="22">
        <f>VLOOKUP(Table1[[#This Row],[Subject]],'Subject Profile'!$A$2:$E$8,5,FALSE)</f>
        <v>-2.2000000000000002</v>
      </c>
      <c r="E1890" t="s">
        <v>109</v>
      </c>
      <c r="F1890" t="s">
        <v>71</v>
      </c>
      <c r="G1890" t="s">
        <v>5</v>
      </c>
      <c r="H1890">
        <f>IF(Table1[[#This Row],[decision]]="accept",1,0)</f>
        <v>0</v>
      </c>
      <c r="I1890">
        <v>0</v>
      </c>
      <c r="J1890">
        <v>220</v>
      </c>
      <c r="K1890">
        <v>1667791808</v>
      </c>
      <c r="L1890">
        <f>Table1[[#This Row],[time]]-K1889</f>
        <v>4</v>
      </c>
      <c r="M1890" t="str">
        <f>VLOOKUP($F1890,Experiment!$A$2:$U$90,MATCH(Results!M$1,Experiment!$A$1:$U$1,0)+1,FALSE)</f>
        <v>I</v>
      </c>
      <c r="N1890">
        <f>IF(Table1[[#This Row],[Impact]]="I",0,1)</f>
        <v>0</v>
      </c>
      <c r="O1890" s="2">
        <f>VLOOKUP($F1890,Experiment!$A$2:$U$90,MATCH(Results!O$1,Experiment!$A$1:$U$1,0),FALSE)</f>
        <v>-10</v>
      </c>
      <c r="P1890" s="3">
        <f>VLOOKUP($F1890,Experiment!$A$2:$U$90,MATCH(Results!P$1,Experiment!$A$1:$U$1,0),FALSE)</f>
        <v>0.5</v>
      </c>
      <c r="Q1890" s="2">
        <f>VLOOKUP($F1890,Experiment!$A$2:$U$90,MATCH(Results!Q$1,Experiment!$A$1:$U$1,0),FALSE)</f>
        <v>30</v>
      </c>
      <c r="R1890" s="3">
        <f>VLOOKUP($F1890,Experiment!$A$2:$U$90,MATCH(Results!R$1,Experiment!$A$1:$U$1,0),FALSE)</f>
        <v>0.5</v>
      </c>
      <c r="S1890" s="2">
        <f>VLOOKUP($F1890,Experiment!$A$2:$U$90,MATCH(Results!S$1,Experiment!$A$1:$U$1,0),FALSE)</f>
        <v>10</v>
      </c>
      <c r="T1890" s="2">
        <f>VLOOKUP($F1890,Experiment!$A$2:$U$90,MATCH(Results!T$1,Experiment!$A$1:$U$1,0),FALSE)</f>
        <v>400</v>
      </c>
      <c r="U1890" s="2">
        <f>VLOOKUP($F1890,Experiment!$A$2:$U$90,MATCH(Results!U$1,Experiment!$A$1:$U$1,0),FALSE)</f>
        <v>20</v>
      </c>
      <c r="V1890" s="2">
        <f>VLOOKUP($F1890,Experiment!$A$2:$U$90,MATCH(Results!V$1,Experiment!$A$1:$U$1,0),FALSE)</f>
        <v>2</v>
      </c>
      <c r="W1890" s="3">
        <f>VLOOKUP($F1890,Experiment!$A$2:$U$90,MATCH(Results!W$1,Experiment!$A$1:$U$1,0),FALSE)</f>
        <v>0.25</v>
      </c>
      <c r="X1890" s="3">
        <f>VLOOKUP($F1890,Experiment!$A$2:$U$90,MATCH(Results!X$1,Experiment!$A$1:$U$1,0),FALSE)</f>
        <v>0.75</v>
      </c>
      <c r="Y1890" s="2">
        <f>VLOOKUP($F1890,Experiment!$A$2:$U$90,MATCH(Results!Y$1,Experiment!$A$1:$U$1,0),FALSE)</f>
        <v>2</v>
      </c>
      <c r="Z1890" s="3">
        <f>VLOOKUP($F1890,Experiment!$A$2:$U$90,MATCH(Results!Z$1,Experiment!$A$1:$U$1,0),FALSE)</f>
        <v>0.5</v>
      </c>
      <c r="AA1890" s="3">
        <f>VLOOKUP($F1890,Experiment!$A$2:$U$90,MATCH(Results!AA$1,Experiment!$A$1:$U$1,0),FALSE)</f>
        <v>0.25</v>
      </c>
      <c r="AB1890" s="3">
        <f>VLOOKUP($F1890,Experiment!$A$2:$U$90,MATCH(Results!AB$1,Experiment!$A$1:$U$1,0),FALSE)</f>
        <v>0.625</v>
      </c>
      <c r="AC1890" s="3">
        <f>VLOOKUP($F1890,Experiment!$A$2:$U$90,MATCH(Results!AC$1,Experiment!$A$1:$U$1,0),FALSE)</f>
        <v>0.375</v>
      </c>
      <c r="AD1890" s="2">
        <f>VLOOKUP($F1890,Experiment!$A$2:$U$90,MATCH(Results!AD$1,Experiment!$A$1:$U$1,0),FALSE)</f>
        <v>5</v>
      </c>
      <c r="AE1890" s="2">
        <f>VLOOKUP($F1890,Experiment!$A$2:$U$90,MATCH(Results!AE$1,Experiment!$A$1:$U$1,0),FALSE)</f>
        <v>375</v>
      </c>
      <c r="AF1890" s="2">
        <f>VLOOKUP($F1890,Experiment!$A$2:$U$90,MATCH(Results!AF$1,Experiment!$A$1:$U$1,0),FALSE)</f>
        <v>19.364916731037084</v>
      </c>
      <c r="AG1890" s="3">
        <f>VLOOKUP($F1890,Experiment!$A$2:$W$90,MATCH(Results!AG$1,Experiment!$A$1:$W$1,0),FALSE)</f>
        <v>0.82730419370997643</v>
      </c>
      <c r="AH1890" s="3">
        <f>VLOOKUP($F1890,Experiment!$A$2:$W$90,MATCH(Results!AH$1,Experiment!$A$1:$W$1,0),FALSE)</f>
        <v>0.38648875795104182</v>
      </c>
      <c r="AI1890" s="3">
        <f>VLOOKUP($F1890,Experiment!$A$2:$X$90,MATCH(Results!AI$1,Experiment!$A$1:$X$1,0),FALSE)</f>
        <v>0.61351124204895813</v>
      </c>
      <c r="AJ1890" s="2">
        <f>Table1[[#This Row],[Gain]]^Table1[[#This Row],[θ]]</f>
        <v>20.367331083133973</v>
      </c>
      <c r="AK1890" s="2">
        <f>-Table1[[#This Row],[λ]]*-Table1[[#This Row],[Loss]]^Table1[[#This Row],[θ]]</f>
        <v>16.926269655599267</v>
      </c>
      <c r="AL1890" s="2">
        <f>Table1[[#This Row],[v_n_w_g]]-Table1[[#This Row],[v_n_w_l]]</f>
        <v>3.4410614275347058</v>
      </c>
      <c r="AM1890" s="2">
        <f>IF(Table1[[#This Row],[diff_v]]&gt;=1,1,0)</f>
        <v>1</v>
      </c>
    </row>
    <row r="1891" spans="1:39" x14ac:dyDescent="0.3">
      <c r="A1891">
        <v>56</v>
      </c>
      <c r="B1891" t="s">
        <v>301</v>
      </c>
      <c r="C1891" s="22">
        <f>VLOOKUP(Table1[[#This Row],[Subject]],'Subject Profile'!$A$2:$E$8,4,FALSE)</f>
        <v>0.88613857459934653</v>
      </c>
      <c r="D1891" s="22">
        <f>VLOOKUP(Table1[[#This Row],[Subject]],'Subject Profile'!$A$2:$E$8,5,FALSE)</f>
        <v>-2.2000000000000002</v>
      </c>
      <c r="E1891" t="s">
        <v>109</v>
      </c>
      <c r="F1891" t="s">
        <v>89</v>
      </c>
      <c r="G1891" t="s">
        <v>90</v>
      </c>
      <c r="H1891">
        <f>IF(Table1[[#This Row],[decision]]="accept",1,0)</f>
        <v>0</v>
      </c>
      <c r="I1891">
        <v>-80</v>
      </c>
      <c r="J1891">
        <v>140</v>
      </c>
      <c r="K1891">
        <v>1667791815</v>
      </c>
      <c r="L1891">
        <f>Table1[[#This Row],[time]]-K1890</f>
        <v>7</v>
      </c>
      <c r="M1891" t="str">
        <f>VLOOKUP($F1891,Experiment!$A$2:$U$90,MATCH(Results!M$1,Experiment!$A$1:$U$1,0)+1,FALSE)</f>
        <v>T</v>
      </c>
      <c r="N1891">
        <f>IF(Table1[[#This Row],[Impact]]="I",0,1)</f>
        <v>1</v>
      </c>
      <c r="O1891" s="2">
        <f>VLOOKUP($F1891,Experiment!$A$2:$U$90,MATCH(Results!O$1,Experiment!$A$1:$U$1,0),FALSE)</f>
        <v>0</v>
      </c>
      <c r="P1891" s="3">
        <f>VLOOKUP($F1891,Experiment!$A$2:$U$90,MATCH(Results!P$1,Experiment!$A$1:$U$1,0),FALSE)</f>
        <v>0</v>
      </c>
      <c r="Q1891" s="2">
        <f>VLOOKUP($F1891,Experiment!$A$2:$U$90,MATCH(Results!Q$1,Experiment!$A$1:$U$1,0),FALSE)</f>
        <v>0</v>
      </c>
      <c r="R1891" s="3">
        <f>VLOOKUP($F1891,Experiment!$A$2:$U$90,MATCH(Results!R$1,Experiment!$A$1:$U$1,0),FALSE)</f>
        <v>0</v>
      </c>
      <c r="S1891" s="2">
        <f>VLOOKUP($F1891,Experiment!$A$2:$U$90,MATCH(Results!S$1,Experiment!$A$1:$U$1,0),FALSE)</f>
        <v>0</v>
      </c>
      <c r="T1891" s="2">
        <f>VLOOKUP($F1891,Experiment!$A$2:$U$90,MATCH(Results!T$1,Experiment!$A$1:$U$1,0),FALSE)</f>
        <v>0</v>
      </c>
      <c r="U1891" s="2">
        <f>VLOOKUP($F1891,Experiment!$A$2:$U$90,MATCH(Results!U$1,Experiment!$A$1:$U$1,0),FALSE)</f>
        <v>0</v>
      </c>
      <c r="V1891" s="2">
        <f>VLOOKUP($F1891,Experiment!$A$2:$U$90,MATCH(Results!V$1,Experiment!$A$1:$U$1,0),FALSE)</f>
        <v>0</v>
      </c>
      <c r="W1891" s="3">
        <f>VLOOKUP($F1891,Experiment!$A$2:$U$90,MATCH(Results!W$1,Experiment!$A$1:$U$1,0),FALSE)</f>
        <v>0</v>
      </c>
      <c r="X1891" s="3">
        <f>VLOOKUP($F1891,Experiment!$A$2:$U$90,MATCH(Results!X$1,Experiment!$A$1:$U$1,0),FALSE)</f>
        <v>0</v>
      </c>
      <c r="Y1891" s="2">
        <f>VLOOKUP($F1891,Experiment!$A$2:$U$90,MATCH(Results!Y$1,Experiment!$A$1:$U$1,0),FALSE)</f>
        <v>0</v>
      </c>
      <c r="Z1891" s="3">
        <f>VLOOKUP($F1891,Experiment!$A$2:$U$90,MATCH(Results!Z$1,Experiment!$A$1:$U$1,0),FALSE)</f>
        <v>0</v>
      </c>
      <c r="AA1891" s="3">
        <f>VLOOKUP($F1891,Experiment!$A$2:$U$90,MATCH(Results!AA$1,Experiment!$A$1:$U$1,0),FALSE)</f>
        <v>0</v>
      </c>
      <c r="AB1891" s="3">
        <f>VLOOKUP($F1891,Experiment!$A$2:$U$90,MATCH(Results!AB$1,Experiment!$A$1:$U$1,0),FALSE)</f>
        <v>0</v>
      </c>
      <c r="AC1891" s="3">
        <f>VLOOKUP($F1891,Experiment!$A$2:$U$90,MATCH(Results!AC$1,Experiment!$A$1:$U$1,0),FALSE)</f>
        <v>0</v>
      </c>
      <c r="AD1891" s="2">
        <f>VLOOKUP($F1891,Experiment!$A$2:$U$90,MATCH(Results!AD$1,Experiment!$A$1:$U$1,0),FALSE)</f>
        <v>0</v>
      </c>
      <c r="AE1891" s="2">
        <f>VLOOKUP($F1891,Experiment!$A$2:$U$90,MATCH(Results!AE$1,Experiment!$A$1:$U$1,0),FALSE)</f>
        <v>0</v>
      </c>
      <c r="AF1891" s="2">
        <f>VLOOKUP($F1891,Experiment!$A$2:$U$90,MATCH(Results!AF$1,Experiment!$A$1:$U$1,0),FALSE)</f>
        <v>0</v>
      </c>
      <c r="AG1891" s="3">
        <f>VLOOKUP($F1891,Experiment!$A$2:$W$90,MATCH(Results!AG$1,Experiment!$A$1:$W$1,0),FALSE)</f>
        <v>0</v>
      </c>
      <c r="AH1891" s="3">
        <f>VLOOKUP($F1891,Experiment!$A$2:$W$90,MATCH(Results!AH$1,Experiment!$A$1:$W$1,0),FALSE)</f>
        <v>0</v>
      </c>
      <c r="AI1891" s="3">
        <f>VLOOKUP($F1891,Experiment!$A$2:$X$90,MATCH(Results!AI$1,Experiment!$A$1:$X$1,0),FALSE)</f>
        <v>0</v>
      </c>
      <c r="AJ1891" s="2">
        <f>Table1[[#This Row],[Gain]]^Table1[[#This Row],[θ]]</f>
        <v>0</v>
      </c>
      <c r="AK1891" s="2">
        <f>-Table1[[#This Row],[λ]]*-Table1[[#This Row],[Loss]]^Table1[[#This Row],[θ]]</f>
        <v>0</v>
      </c>
      <c r="AL1891" s="2">
        <f>Table1[[#This Row],[v_n_w_g]]-Table1[[#This Row],[v_n_w_l]]</f>
        <v>0</v>
      </c>
      <c r="AM1891" s="2">
        <f>IF(Table1[[#This Row],[diff_v]]&gt;=1,1,0)</f>
        <v>0</v>
      </c>
    </row>
    <row r="1892" spans="1:39" x14ac:dyDescent="0.3">
      <c r="A1892">
        <v>57</v>
      </c>
      <c r="B1892" t="s">
        <v>301</v>
      </c>
      <c r="C1892" s="22">
        <f>VLOOKUP(Table1[[#This Row],[Subject]],'Subject Profile'!$A$2:$E$8,4,FALSE)</f>
        <v>0.88613857459934653</v>
      </c>
      <c r="D1892" s="22">
        <f>VLOOKUP(Table1[[#This Row],[Subject]],'Subject Profile'!$A$2:$E$8,5,FALSE)</f>
        <v>-2.2000000000000002</v>
      </c>
      <c r="E1892" t="s">
        <v>109</v>
      </c>
      <c r="F1892" t="s">
        <v>72</v>
      </c>
      <c r="G1892" t="s">
        <v>5</v>
      </c>
      <c r="H1892">
        <f>IF(Table1[[#This Row],[decision]]="accept",1,0)</f>
        <v>0</v>
      </c>
      <c r="I1892">
        <v>0</v>
      </c>
      <c r="J1892">
        <v>220</v>
      </c>
      <c r="K1892">
        <v>1667791821</v>
      </c>
      <c r="L1892">
        <f>Table1[[#This Row],[time]]-K1891</f>
        <v>6</v>
      </c>
      <c r="M1892" t="str">
        <f>VLOOKUP($F1892,Experiment!$A$2:$U$90,MATCH(Results!M$1,Experiment!$A$1:$U$1,0)+1,FALSE)</f>
        <v>G</v>
      </c>
      <c r="N1892">
        <f>IF(Table1[[#This Row],[Impact]]="I",0,1)</f>
        <v>1</v>
      </c>
      <c r="O1892" s="2">
        <f>VLOOKUP($F1892,Experiment!$A$2:$U$90,MATCH(Results!O$1,Experiment!$A$1:$U$1,0),FALSE)</f>
        <v>-90</v>
      </c>
      <c r="P1892" s="3">
        <f>VLOOKUP($F1892,Experiment!$A$2:$U$90,MATCH(Results!P$1,Experiment!$A$1:$U$1,0),FALSE)</f>
        <v>0.5</v>
      </c>
      <c r="Q1892" s="2">
        <f>VLOOKUP($F1892,Experiment!$A$2:$U$90,MATCH(Results!Q$1,Experiment!$A$1:$U$1,0),FALSE)</f>
        <v>90</v>
      </c>
      <c r="R1892" s="3">
        <f>VLOOKUP($F1892,Experiment!$A$2:$U$90,MATCH(Results!R$1,Experiment!$A$1:$U$1,0),FALSE)</f>
        <v>0.5</v>
      </c>
      <c r="S1892" s="2">
        <f>VLOOKUP($F1892,Experiment!$A$2:$U$90,MATCH(Results!S$1,Experiment!$A$1:$U$1,0),FALSE)</f>
        <v>0</v>
      </c>
      <c r="T1892" s="2">
        <f>VLOOKUP($F1892,Experiment!$A$2:$U$90,MATCH(Results!T$1,Experiment!$A$1:$U$1,0),FALSE)</f>
        <v>8100</v>
      </c>
      <c r="U1892" s="2">
        <f>VLOOKUP($F1892,Experiment!$A$2:$U$90,MATCH(Results!U$1,Experiment!$A$1:$U$1,0),FALSE)</f>
        <v>90</v>
      </c>
      <c r="V1892" s="2">
        <f>VLOOKUP($F1892,Experiment!$A$2:$U$90,MATCH(Results!V$1,Experiment!$A$1:$U$1,0),FALSE)</f>
        <v>4</v>
      </c>
      <c r="W1892" s="3">
        <f>VLOOKUP($F1892,Experiment!$A$2:$U$90,MATCH(Results!W$1,Experiment!$A$1:$U$1,0),FALSE)</f>
        <v>0.25</v>
      </c>
      <c r="X1892" s="3">
        <f>VLOOKUP($F1892,Experiment!$A$2:$U$90,MATCH(Results!X$1,Experiment!$A$1:$U$1,0),FALSE)</f>
        <v>0.75</v>
      </c>
      <c r="Y1892" s="2">
        <f>VLOOKUP($F1892,Experiment!$A$2:$U$90,MATCH(Results!Y$1,Experiment!$A$1:$U$1,0),FALSE)</f>
        <v>1</v>
      </c>
      <c r="Z1892" s="3">
        <f>VLOOKUP($F1892,Experiment!$A$2:$U$90,MATCH(Results!Z$1,Experiment!$A$1:$U$1,0),FALSE)</f>
        <v>0.25</v>
      </c>
      <c r="AA1892" s="3">
        <f>VLOOKUP($F1892,Experiment!$A$2:$U$90,MATCH(Results!AA$1,Experiment!$A$1:$U$1,0),FALSE)</f>
        <v>0.5</v>
      </c>
      <c r="AB1892" s="3">
        <f>VLOOKUP($F1892,Experiment!$A$2:$U$90,MATCH(Results!AB$1,Experiment!$A$1:$U$1,0),FALSE)</f>
        <v>0.375</v>
      </c>
      <c r="AC1892" s="3">
        <f>VLOOKUP($F1892,Experiment!$A$2:$U$90,MATCH(Results!AC$1,Experiment!$A$1:$U$1,0),FALSE)</f>
        <v>0.625</v>
      </c>
      <c r="AD1892" s="2">
        <f>VLOOKUP($F1892,Experiment!$A$2:$U$90,MATCH(Results!AD$1,Experiment!$A$1:$U$1,0),FALSE)</f>
        <v>22.5</v>
      </c>
      <c r="AE1892" s="2">
        <f>VLOOKUP($F1892,Experiment!$A$2:$U$90,MATCH(Results!AE$1,Experiment!$A$1:$U$1,0),FALSE)</f>
        <v>7593.75</v>
      </c>
      <c r="AF1892" s="2">
        <f>VLOOKUP($F1892,Experiment!$A$2:$U$90,MATCH(Results!AF$1,Experiment!$A$1:$U$1,0),FALSE)</f>
        <v>87.142125289666879</v>
      </c>
      <c r="AG1892" s="3">
        <f>VLOOKUP($F1892,Experiment!$A$2:$W$90,MATCH(Results!AG$1,Experiment!$A$1:$W$1,0),FALSE)</f>
        <v>1</v>
      </c>
      <c r="AH1892" s="3">
        <f>VLOOKUP($F1892,Experiment!$A$2:$W$90,MATCH(Results!AH$1,Experiment!$A$1:$W$1,0),FALSE)</f>
        <v>0.625</v>
      </c>
      <c r="AI1892" s="3">
        <f>VLOOKUP($F1892,Experiment!$A$2:$X$90,MATCH(Results!AI$1,Experiment!$A$1:$X$1,0),FALSE)</f>
        <v>0.375</v>
      </c>
      <c r="AJ1892" s="2">
        <f>Table1[[#This Row],[Gain]]^Table1[[#This Row],[θ]]</f>
        <v>53.917490655602954</v>
      </c>
      <c r="AK1892" s="2">
        <f>-Table1[[#This Row],[λ]]*-Table1[[#This Row],[Loss]]^Table1[[#This Row],[θ]]</f>
        <v>118.6184794423265</v>
      </c>
      <c r="AL1892" s="2">
        <f>Table1[[#This Row],[v_n_w_g]]-Table1[[#This Row],[v_n_w_l]]</f>
        <v>-64.700988786723542</v>
      </c>
      <c r="AM1892" s="2">
        <f>IF(Table1[[#This Row],[diff_v]]&gt;=1,1,0)</f>
        <v>0</v>
      </c>
    </row>
    <row r="1893" spans="1:39" x14ac:dyDescent="0.3">
      <c r="A1893">
        <v>58</v>
      </c>
      <c r="B1893" t="s">
        <v>301</v>
      </c>
      <c r="C1893" s="22">
        <f>VLOOKUP(Table1[[#This Row],[Subject]],'Subject Profile'!$A$2:$E$8,4,FALSE)</f>
        <v>0.88613857459934653</v>
      </c>
      <c r="D1893" s="22">
        <f>VLOOKUP(Table1[[#This Row],[Subject]],'Subject Profile'!$A$2:$E$8,5,FALSE)</f>
        <v>-2.2000000000000002</v>
      </c>
      <c r="E1893" t="s">
        <v>109</v>
      </c>
      <c r="F1893" t="s">
        <v>55</v>
      </c>
      <c r="G1893" t="s">
        <v>56</v>
      </c>
      <c r="H1893">
        <f>IF(Table1[[#This Row],[decision]]="accept",1,0)</f>
        <v>0</v>
      </c>
      <c r="I1893">
        <v>0</v>
      </c>
      <c r="J1893">
        <v>220</v>
      </c>
      <c r="K1893">
        <v>1667791826</v>
      </c>
      <c r="L1893">
        <f>Table1[[#This Row],[time]]-K1892</f>
        <v>5</v>
      </c>
      <c r="M1893" t="str">
        <f>VLOOKUP($F1893,Experiment!$A$2:$U$90,MATCH(Results!M$1,Experiment!$A$1:$U$1,0)+1,FALSE)</f>
        <v>R</v>
      </c>
      <c r="N1893">
        <f>IF(Table1[[#This Row],[Impact]]="I",0,1)</f>
        <v>1</v>
      </c>
      <c r="O1893" s="2">
        <f>VLOOKUP($F1893,Experiment!$A$2:$U$90,MATCH(Results!O$1,Experiment!$A$1:$U$1,0),FALSE)</f>
        <v>0</v>
      </c>
      <c r="P1893" s="3">
        <f>VLOOKUP($F1893,Experiment!$A$2:$U$90,MATCH(Results!P$1,Experiment!$A$1:$U$1,0),FALSE)</f>
        <v>0</v>
      </c>
      <c r="Q1893" s="2">
        <f>VLOOKUP($F1893,Experiment!$A$2:$U$90,MATCH(Results!Q$1,Experiment!$A$1:$U$1,0),FALSE)</f>
        <v>0</v>
      </c>
      <c r="R1893" s="3">
        <f>VLOOKUP($F1893,Experiment!$A$2:$U$90,MATCH(Results!R$1,Experiment!$A$1:$U$1,0),FALSE)</f>
        <v>0</v>
      </c>
      <c r="S1893" s="2">
        <f>VLOOKUP($F1893,Experiment!$A$2:$U$90,MATCH(Results!S$1,Experiment!$A$1:$U$1,0),FALSE)</f>
        <v>0</v>
      </c>
      <c r="T1893" s="2">
        <f>VLOOKUP($F1893,Experiment!$A$2:$U$90,MATCH(Results!T$1,Experiment!$A$1:$U$1,0),FALSE)</f>
        <v>0</v>
      </c>
      <c r="U1893" s="2">
        <f>VLOOKUP($F1893,Experiment!$A$2:$U$90,MATCH(Results!U$1,Experiment!$A$1:$U$1,0),FALSE)</f>
        <v>0</v>
      </c>
      <c r="V1893" s="2">
        <f>VLOOKUP($F1893,Experiment!$A$2:$U$90,MATCH(Results!V$1,Experiment!$A$1:$U$1,0),FALSE)</f>
        <v>0</v>
      </c>
      <c r="W1893" s="3">
        <f>VLOOKUP($F1893,Experiment!$A$2:$U$90,MATCH(Results!W$1,Experiment!$A$1:$U$1,0),FALSE)</f>
        <v>0</v>
      </c>
      <c r="X1893" s="3">
        <f>VLOOKUP($F1893,Experiment!$A$2:$U$90,MATCH(Results!X$1,Experiment!$A$1:$U$1,0),FALSE)</f>
        <v>0</v>
      </c>
      <c r="Y1893" s="2">
        <f>VLOOKUP($F1893,Experiment!$A$2:$U$90,MATCH(Results!Y$1,Experiment!$A$1:$U$1,0),FALSE)</f>
        <v>0</v>
      </c>
      <c r="Z1893" s="3">
        <f>VLOOKUP($F1893,Experiment!$A$2:$U$90,MATCH(Results!Z$1,Experiment!$A$1:$U$1,0),FALSE)</f>
        <v>0</v>
      </c>
      <c r="AA1893" s="3">
        <f>VLOOKUP($F1893,Experiment!$A$2:$U$90,MATCH(Results!AA$1,Experiment!$A$1:$U$1,0),FALSE)</f>
        <v>0</v>
      </c>
      <c r="AB1893" s="3">
        <f>VLOOKUP($F1893,Experiment!$A$2:$U$90,MATCH(Results!AB$1,Experiment!$A$1:$U$1,0),FALSE)</f>
        <v>0</v>
      </c>
      <c r="AC1893" s="3">
        <f>VLOOKUP($F1893,Experiment!$A$2:$U$90,MATCH(Results!AC$1,Experiment!$A$1:$U$1,0),FALSE)</f>
        <v>0</v>
      </c>
      <c r="AD1893" s="2">
        <f>VLOOKUP($F1893,Experiment!$A$2:$U$90,MATCH(Results!AD$1,Experiment!$A$1:$U$1,0),FALSE)</f>
        <v>0</v>
      </c>
      <c r="AE1893" s="2">
        <f>VLOOKUP($F1893,Experiment!$A$2:$U$90,MATCH(Results!AE$1,Experiment!$A$1:$U$1,0),FALSE)</f>
        <v>0</v>
      </c>
      <c r="AF1893" s="2">
        <f>VLOOKUP($F1893,Experiment!$A$2:$U$90,MATCH(Results!AF$1,Experiment!$A$1:$U$1,0),FALSE)</f>
        <v>0</v>
      </c>
      <c r="AG1893" s="3">
        <f>VLOOKUP($F1893,Experiment!$A$2:$W$90,MATCH(Results!AG$1,Experiment!$A$1:$W$1,0),FALSE)</f>
        <v>0</v>
      </c>
      <c r="AH1893" s="3">
        <f>VLOOKUP($F1893,Experiment!$A$2:$W$90,MATCH(Results!AH$1,Experiment!$A$1:$W$1,0),FALSE)</f>
        <v>0</v>
      </c>
      <c r="AI1893" s="3">
        <f>VLOOKUP($F1893,Experiment!$A$2:$X$90,MATCH(Results!AI$1,Experiment!$A$1:$X$1,0),FALSE)</f>
        <v>0</v>
      </c>
      <c r="AJ1893" s="2">
        <f>Table1[[#This Row],[Gain]]^Table1[[#This Row],[θ]]</f>
        <v>0</v>
      </c>
      <c r="AK1893" s="2">
        <f>-Table1[[#This Row],[λ]]*-Table1[[#This Row],[Loss]]^Table1[[#This Row],[θ]]</f>
        <v>0</v>
      </c>
      <c r="AL1893" s="2">
        <f>Table1[[#This Row],[v_n_w_g]]-Table1[[#This Row],[v_n_w_l]]</f>
        <v>0</v>
      </c>
      <c r="AM1893" s="2">
        <f>IF(Table1[[#This Row],[diff_v]]&gt;=1,1,0)</f>
        <v>0</v>
      </c>
    </row>
    <row r="1894" spans="1:39" x14ac:dyDescent="0.3">
      <c r="A1894">
        <v>59</v>
      </c>
      <c r="B1894" t="s">
        <v>301</v>
      </c>
      <c r="C1894" s="22">
        <f>VLOOKUP(Table1[[#This Row],[Subject]],'Subject Profile'!$A$2:$E$8,4,FALSE)</f>
        <v>0.88613857459934653</v>
      </c>
      <c r="D1894" s="22">
        <f>VLOOKUP(Table1[[#This Row],[Subject]],'Subject Profile'!$A$2:$E$8,5,FALSE)</f>
        <v>-2.2000000000000002</v>
      </c>
      <c r="E1894" t="s">
        <v>109</v>
      </c>
      <c r="F1894" t="s">
        <v>97</v>
      </c>
      <c r="G1894" t="s">
        <v>7</v>
      </c>
      <c r="H1894">
        <f>IF(Table1[[#This Row],[decision]]="accept",1,0)</f>
        <v>1</v>
      </c>
      <c r="I1894">
        <v>10</v>
      </c>
      <c r="J1894">
        <v>230</v>
      </c>
      <c r="K1894">
        <v>1667791832</v>
      </c>
      <c r="L1894">
        <f>Table1[[#This Row],[time]]-K1893</f>
        <v>6</v>
      </c>
      <c r="M1894" t="str">
        <f>VLOOKUP($F1894,Experiment!$A$2:$U$90,MATCH(Results!M$1,Experiment!$A$1:$U$1,0)+1,FALSE)</f>
        <v>G</v>
      </c>
      <c r="N1894">
        <f>IF(Table1[[#This Row],[Impact]]="I",0,1)</f>
        <v>1</v>
      </c>
      <c r="O1894" s="2">
        <f>VLOOKUP($F1894,Experiment!$A$2:$U$90,MATCH(Results!O$1,Experiment!$A$1:$U$1,0),FALSE)</f>
        <v>-10</v>
      </c>
      <c r="P1894" s="3">
        <f>VLOOKUP($F1894,Experiment!$A$2:$U$90,MATCH(Results!P$1,Experiment!$A$1:$U$1,0),FALSE)</f>
        <v>0.5</v>
      </c>
      <c r="Q1894" s="2">
        <f>VLOOKUP($F1894,Experiment!$A$2:$U$90,MATCH(Results!Q$1,Experiment!$A$1:$U$1,0),FALSE)</f>
        <v>10</v>
      </c>
      <c r="R1894" s="3">
        <f>VLOOKUP($F1894,Experiment!$A$2:$U$90,MATCH(Results!R$1,Experiment!$A$1:$U$1,0),FALSE)</f>
        <v>0.5</v>
      </c>
      <c r="S1894" s="2">
        <f>VLOOKUP($F1894,Experiment!$A$2:$U$90,MATCH(Results!S$1,Experiment!$A$1:$U$1,0),FALSE)</f>
        <v>0</v>
      </c>
      <c r="T1894" s="2">
        <f>VLOOKUP($F1894,Experiment!$A$2:$U$90,MATCH(Results!T$1,Experiment!$A$1:$U$1,0),FALSE)</f>
        <v>100</v>
      </c>
      <c r="U1894" s="2">
        <f>VLOOKUP($F1894,Experiment!$A$2:$U$90,MATCH(Results!U$1,Experiment!$A$1:$U$1,0),FALSE)</f>
        <v>10</v>
      </c>
      <c r="V1894" s="2">
        <f>VLOOKUP($F1894,Experiment!$A$2:$U$90,MATCH(Results!V$1,Experiment!$A$1:$U$1,0),FALSE)</f>
        <v>4</v>
      </c>
      <c r="W1894" s="3">
        <f>VLOOKUP($F1894,Experiment!$A$2:$U$90,MATCH(Results!W$1,Experiment!$A$1:$U$1,0),FALSE)</f>
        <v>0.25</v>
      </c>
      <c r="X1894" s="3">
        <f>VLOOKUP($F1894,Experiment!$A$2:$U$90,MATCH(Results!X$1,Experiment!$A$1:$U$1,0),FALSE)</f>
        <v>0.75</v>
      </c>
      <c r="Y1894" s="2">
        <f>VLOOKUP($F1894,Experiment!$A$2:$U$90,MATCH(Results!Y$1,Experiment!$A$1:$U$1,0),FALSE)</f>
        <v>1</v>
      </c>
      <c r="Z1894" s="3">
        <f>VLOOKUP($F1894,Experiment!$A$2:$U$90,MATCH(Results!Z$1,Experiment!$A$1:$U$1,0),FALSE)</f>
        <v>0.25</v>
      </c>
      <c r="AA1894" s="3">
        <f>VLOOKUP($F1894,Experiment!$A$2:$U$90,MATCH(Results!AA$1,Experiment!$A$1:$U$1,0),FALSE)</f>
        <v>0.5</v>
      </c>
      <c r="AB1894" s="3">
        <f>VLOOKUP($F1894,Experiment!$A$2:$U$90,MATCH(Results!AB$1,Experiment!$A$1:$U$1,0),FALSE)</f>
        <v>0.375</v>
      </c>
      <c r="AC1894" s="3">
        <f>VLOOKUP($F1894,Experiment!$A$2:$U$90,MATCH(Results!AC$1,Experiment!$A$1:$U$1,0),FALSE)</f>
        <v>0.625</v>
      </c>
      <c r="AD1894" s="2">
        <f>VLOOKUP($F1894,Experiment!$A$2:$U$90,MATCH(Results!AD$1,Experiment!$A$1:$U$1,0),FALSE)</f>
        <v>2.5</v>
      </c>
      <c r="AE1894" s="2">
        <f>VLOOKUP($F1894,Experiment!$A$2:$U$90,MATCH(Results!AE$1,Experiment!$A$1:$U$1,0),FALSE)</f>
        <v>93.75</v>
      </c>
      <c r="AF1894" s="2">
        <f>VLOOKUP($F1894,Experiment!$A$2:$U$90,MATCH(Results!AF$1,Experiment!$A$1:$U$1,0),FALSE)</f>
        <v>9.6824583655185421</v>
      </c>
      <c r="AG1894" s="3">
        <f>VLOOKUP($F1894,Experiment!$A$2:$W$90,MATCH(Results!AG$1,Experiment!$A$1:$W$1,0),FALSE)</f>
        <v>1</v>
      </c>
      <c r="AH1894" s="3">
        <f>VLOOKUP($F1894,Experiment!$A$2:$W$90,MATCH(Results!AH$1,Experiment!$A$1:$W$1,0),FALSE)</f>
        <v>0.625</v>
      </c>
      <c r="AI1894" s="3">
        <f>VLOOKUP($F1894,Experiment!$A$2:$X$90,MATCH(Results!AI$1,Experiment!$A$1:$X$1,0),FALSE)</f>
        <v>0.375</v>
      </c>
      <c r="AJ1894" s="2">
        <f>Table1[[#This Row],[Gain]]^Table1[[#This Row],[θ]]</f>
        <v>7.693758934363303</v>
      </c>
      <c r="AK1894" s="2">
        <f>-Table1[[#This Row],[λ]]*-Table1[[#This Row],[Loss]]^Table1[[#This Row],[θ]]</f>
        <v>16.926269655599267</v>
      </c>
      <c r="AL1894" s="2">
        <f>Table1[[#This Row],[v_n_w_g]]-Table1[[#This Row],[v_n_w_l]]</f>
        <v>-9.2325107212359647</v>
      </c>
      <c r="AM1894" s="2">
        <f>IF(Table1[[#This Row],[diff_v]]&gt;=1,1,0)</f>
        <v>0</v>
      </c>
    </row>
    <row r="1895" spans="1:39" x14ac:dyDescent="0.3">
      <c r="A1895">
        <v>60</v>
      </c>
      <c r="B1895" t="s">
        <v>301</v>
      </c>
      <c r="C1895" s="22">
        <f>VLOOKUP(Table1[[#This Row],[Subject]],'Subject Profile'!$A$2:$E$8,4,FALSE)</f>
        <v>0.88613857459934653</v>
      </c>
      <c r="D1895" s="22">
        <f>VLOOKUP(Table1[[#This Row],[Subject]],'Subject Profile'!$A$2:$E$8,5,FALSE)</f>
        <v>-2.2000000000000002</v>
      </c>
      <c r="E1895" t="s">
        <v>109</v>
      </c>
      <c r="F1895" t="s">
        <v>87</v>
      </c>
      <c r="G1895" t="s">
        <v>5</v>
      </c>
      <c r="H1895">
        <f>IF(Table1[[#This Row],[decision]]="accept",1,0)</f>
        <v>0</v>
      </c>
      <c r="I1895">
        <v>0</v>
      </c>
      <c r="J1895">
        <v>230</v>
      </c>
      <c r="K1895">
        <v>1667791835</v>
      </c>
      <c r="L1895">
        <f>Table1[[#This Row],[time]]-K1894</f>
        <v>3</v>
      </c>
      <c r="M1895" t="str">
        <f>VLOOKUP($F1895,Experiment!$A$2:$U$90,MATCH(Results!M$1,Experiment!$A$1:$U$1,0)+1,FALSE)</f>
        <v>G</v>
      </c>
      <c r="N1895">
        <f>IF(Table1[[#This Row],[Impact]]="I",0,1)</f>
        <v>1</v>
      </c>
      <c r="O1895" s="2">
        <f>VLOOKUP($F1895,Experiment!$A$2:$U$90,MATCH(Results!O$1,Experiment!$A$1:$U$1,0),FALSE)</f>
        <v>-90</v>
      </c>
      <c r="P1895" s="3">
        <f>VLOOKUP($F1895,Experiment!$A$2:$U$90,MATCH(Results!P$1,Experiment!$A$1:$U$1,0),FALSE)</f>
        <v>0.5</v>
      </c>
      <c r="Q1895" s="2">
        <f>VLOOKUP($F1895,Experiment!$A$2:$U$90,MATCH(Results!Q$1,Experiment!$A$1:$U$1,0),FALSE)</f>
        <v>90</v>
      </c>
      <c r="R1895" s="3">
        <f>VLOOKUP($F1895,Experiment!$A$2:$U$90,MATCH(Results!R$1,Experiment!$A$1:$U$1,0),FALSE)</f>
        <v>0.5</v>
      </c>
      <c r="S1895" s="2">
        <f>VLOOKUP($F1895,Experiment!$A$2:$U$90,MATCH(Results!S$1,Experiment!$A$1:$U$1,0),FALSE)</f>
        <v>0</v>
      </c>
      <c r="T1895" s="2">
        <f>VLOOKUP($F1895,Experiment!$A$2:$U$90,MATCH(Results!T$1,Experiment!$A$1:$U$1,0),FALSE)</f>
        <v>8100</v>
      </c>
      <c r="U1895" s="2">
        <f>VLOOKUP($F1895,Experiment!$A$2:$U$90,MATCH(Results!U$1,Experiment!$A$1:$U$1,0),FALSE)</f>
        <v>90</v>
      </c>
      <c r="V1895" s="2">
        <f>VLOOKUP($F1895,Experiment!$A$2:$U$90,MATCH(Results!V$1,Experiment!$A$1:$U$1,0),FALSE)</f>
        <v>2</v>
      </c>
      <c r="W1895" s="3">
        <f>VLOOKUP($F1895,Experiment!$A$2:$U$90,MATCH(Results!W$1,Experiment!$A$1:$U$1,0),FALSE)</f>
        <v>0.25</v>
      </c>
      <c r="X1895" s="3">
        <f>VLOOKUP($F1895,Experiment!$A$2:$U$90,MATCH(Results!X$1,Experiment!$A$1:$U$1,0),FALSE)</f>
        <v>0.75</v>
      </c>
      <c r="Y1895" s="2">
        <f>VLOOKUP($F1895,Experiment!$A$2:$U$90,MATCH(Results!Y$1,Experiment!$A$1:$U$1,0),FALSE)</f>
        <v>2</v>
      </c>
      <c r="Z1895" s="3">
        <f>VLOOKUP($F1895,Experiment!$A$2:$U$90,MATCH(Results!Z$1,Experiment!$A$1:$U$1,0),FALSE)</f>
        <v>0.5</v>
      </c>
      <c r="AA1895" s="3">
        <f>VLOOKUP($F1895,Experiment!$A$2:$U$90,MATCH(Results!AA$1,Experiment!$A$1:$U$1,0),FALSE)</f>
        <v>0.25</v>
      </c>
      <c r="AB1895" s="3">
        <f>VLOOKUP($F1895,Experiment!$A$2:$U$90,MATCH(Results!AB$1,Experiment!$A$1:$U$1,0),FALSE)</f>
        <v>0.625</v>
      </c>
      <c r="AC1895" s="3">
        <f>VLOOKUP($F1895,Experiment!$A$2:$U$90,MATCH(Results!AC$1,Experiment!$A$1:$U$1,0),FALSE)</f>
        <v>0.375</v>
      </c>
      <c r="AD1895" s="2">
        <f>VLOOKUP($F1895,Experiment!$A$2:$U$90,MATCH(Results!AD$1,Experiment!$A$1:$U$1,0),FALSE)</f>
        <v>-22.5</v>
      </c>
      <c r="AE1895" s="2">
        <f>VLOOKUP($F1895,Experiment!$A$2:$U$90,MATCH(Results!AE$1,Experiment!$A$1:$U$1,0),FALSE)</f>
        <v>7593.75</v>
      </c>
      <c r="AF1895" s="2">
        <f>VLOOKUP($F1895,Experiment!$A$2:$U$90,MATCH(Results!AF$1,Experiment!$A$1:$U$1,0),FALSE)</f>
        <v>87.142125289666879</v>
      </c>
      <c r="AG1895" s="3">
        <f>VLOOKUP($F1895,Experiment!$A$2:$W$90,MATCH(Results!AG$1,Experiment!$A$1:$W$1,0),FALSE)</f>
        <v>0.82730419370997643</v>
      </c>
      <c r="AH1895" s="3">
        <f>VLOOKUP($F1895,Experiment!$A$2:$W$90,MATCH(Results!AH$1,Experiment!$A$1:$W$1,0),FALSE)</f>
        <v>0.38648875795104182</v>
      </c>
      <c r="AI1895" s="3">
        <f>VLOOKUP($F1895,Experiment!$A$2:$X$90,MATCH(Results!AI$1,Experiment!$A$1:$X$1,0),FALSE)</f>
        <v>0.61351124204895813</v>
      </c>
      <c r="AJ1895" s="2">
        <f>Table1[[#This Row],[Gain]]^Table1[[#This Row],[θ]]</f>
        <v>53.917490655602954</v>
      </c>
      <c r="AK1895" s="2">
        <f>-Table1[[#This Row],[λ]]*-Table1[[#This Row],[Loss]]^Table1[[#This Row],[θ]]</f>
        <v>118.6184794423265</v>
      </c>
      <c r="AL1895" s="2">
        <f>Table1[[#This Row],[v_n_w_g]]-Table1[[#This Row],[v_n_w_l]]</f>
        <v>-64.700988786723542</v>
      </c>
      <c r="AM1895" s="2">
        <f>IF(Table1[[#This Row],[diff_v]]&gt;=1,1,0)</f>
        <v>0</v>
      </c>
    </row>
    <row r="1896" spans="1:39" x14ac:dyDescent="0.3">
      <c r="A1896">
        <v>61</v>
      </c>
      <c r="B1896" t="s">
        <v>301</v>
      </c>
      <c r="C1896" s="22">
        <f>VLOOKUP(Table1[[#This Row],[Subject]],'Subject Profile'!$A$2:$E$8,4,FALSE)</f>
        <v>0.88613857459934653</v>
      </c>
      <c r="D1896" s="22">
        <f>VLOOKUP(Table1[[#This Row],[Subject]],'Subject Profile'!$A$2:$E$8,5,FALSE)</f>
        <v>-2.2000000000000002</v>
      </c>
      <c r="E1896" t="s">
        <v>109</v>
      </c>
      <c r="F1896" t="s">
        <v>54</v>
      </c>
      <c r="G1896" t="s">
        <v>5</v>
      </c>
      <c r="H1896">
        <f>IF(Table1[[#This Row],[decision]]="accept",1,0)</f>
        <v>0</v>
      </c>
      <c r="I1896">
        <v>0</v>
      </c>
      <c r="J1896">
        <v>230</v>
      </c>
      <c r="K1896">
        <v>1667791838</v>
      </c>
      <c r="L1896">
        <f>Table1[[#This Row],[time]]-K1895</f>
        <v>3</v>
      </c>
      <c r="M1896" t="str">
        <f>VLOOKUP($F1896,Experiment!$A$2:$U$90,MATCH(Results!M$1,Experiment!$A$1:$U$1,0)+1,FALSE)</f>
        <v>I</v>
      </c>
      <c r="N1896">
        <f>IF(Table1[[#This Row],[Impact]]="I",0,1)</f>
        <v>0</v>
      </c>
      <c r="O1896" s="2">
        <f>VLOOKUP($F1896,Experiment!$A$2:$U$90,MATCH(Results!O$1,Experiment!$A$1:$U$1,0),FALSE)</f>
        <v>-50</v>
      </c>
      <c r="P1896" s="3">
        <f>VLOOKUP($F1896,Experiment!$A$2:$U$90,MATCH(Results!P$1,Experiment!$A$1:$U$1,0),FALSE)</f>
        <v>0.5</v>
      </c>
      <c r="Q1896" s="2">
        <f>VLOOKUP($F1896,Experiment!$A$2:$U$90,MATCH(Results!Q$1,Experiment!$A$1:$U$1,0),FALSE)</f>
        <v>40</v>
      </c>
      <c r="R1896" s="3">
        <f>VLOOKUP($F1896,Experiment!$A$2:$U$90,MATCH(Results!R$1,Experiment!$A$1:$U$1,0),FALSE)</f>
        <v>0.5</v>
      </c>
      <c r="S1896" s="2">
        <f>VLOOKUP($F1896,Experiment!$A$2:$U$90,MATCH(Results!S$1,Experiment!$A$1:$U$1,0),FALSE)</f>
        <v>-5</v>
      </c>
      <c r="T1896" s="2">
        <f>VLOOKUP($F1896,Experiment!$A$2:$U$90,MATCH(Results!T$1,Experiment!$A$1:$U$1,0),FALSE)</f>
        <v>2025</v>
      </c>
      <c r="U1896" s="2">
        <f>VLOOKUP($F1896,Experiment!$A$2:$U$90,MATCH(Results!U$1,Experiment!$A$1:$U$1,0),FALSE)</f>
        <v>45</v>
      </c>
      <c r="V1896" s="2">
        <f>VLOOKUP($F1896,Experiment!$A$2:$U$90,MATCH(Results!V$1,Experiment!$A$1:$U$1,0),FALSE)</f>
        <v>4</v>
      </c>
      <c r="W1896" s="3">
        <f>VLOOKUP($F1896,Experiment!$A$2:$U$90,MATCH(Results!W$1,Experiment!$A$1:$U$1,0),FALSE)</f>
        <v>0.25</v>
      </c>
      <c r="X1896" s="3">
        <f>VLOOKUP($F1896,Experiment!$A$2:$U$90,MATCH(Results!X$1,Experiment!$A$1:$U$1,0),FALSE)</f>
        <v>0.75</v>
      </c>
      <c r="Y1896" s="2">
        <f>VLOOKUP($F1896,Experiment!$A$2:$U$90,MATCH(Results!Y$1,Experiment!$A$1:$U$1,0),FALSE)</f>
        <v>1</v>
      </c>
      <c r="Z1896" s="3">
        <f>VLOOKUP($F1896,Experiment!$A$2:$U$90,MATCH(Results!Z$1,Experiment!$A$1:$U$1,0),FALSE)</f>
        <v>0.25</v>
      </c>
      <c r="AA1896" s="3">
        <f>VLOOKUP($F1896,Experiment!$A$2:$U$90,MATCH(Results!AA$1,Experiment!$A$1:$U$1,0),FALSE)</f>
        <v>0.5</v>
      </c>
      <c r="AB1896" s="3">
        <f>VLOOKUP($F1896,Experiment!$A$2:$U$90,MATCH(Results!AB$1,Experiment!$A$1:$U$1,0),FALSE)</f>
        <v>0.375</v>
      </c>
      <c r="AC1896" s="3">
        <f>VLOOKUP($F1896,Experiment!$A$2:$U$90,MATCH(Results!AC$1,Experiment!$A$1:$U$1,0),FALSE)</f>
        <v>0.625</v>
      </c>
      <c r="AD1896" s="2">
        <f>VLOOKUP($F1896,Experiment!$A$2:$U$90,MATCH(Results!AD$1,Experiment!$A$1:$U$1,0),FALSE)</f>
        <v>6.25</v>
      </c>
      <c r="AE1896" s="2">
        <f>VLOOKUP($F1896,Experiment!$A$2:$U$90,MATCH(Results!AE$1,Experiment!$A$1:$U$1,0),FALSE)</f>
        <v>1898.4375</v>
      </c>
      <c r="AF1896" s="2">
        <f>VLOOKUP($F1896,Experiment!$A$2:$U$90,MATCH(Results!AF$1,Experiment!$A$1:$U$1,0),FALSE)</f>
        <v>43.571062644833439</v>
      </c>
      <c r="AG1896" s="3">
        <f>VLOOKUP($F1896,Experiment!$A$2:$W$90,MATCH(Results!AG$1,Experiment!$A$1:$W$1,0),FALSE)</f>
        <v>1</v>
      </c>
      <c r="AH1896" s="3">
        <f>VLOOKUP($F1896,Experiment!$A$2:$W$90,MATCH(Results!AH$1,Experiment!$A$1:$W$1,0),FALSE)</f>
        <v>0.625</v>
      </c>
      <c r="AI1896" s="3">
        <f>VLOOKUP($F1896,Experiment!$A$2:$X$90,MATCH(Results!AI$1,Experiment!$A$1:$X$1,0),FALSE)</f>
        <v>0.375</v>
      </c>
      <c r="AJ1896" s="2">
        <f>Table1[[#This Row],[Gain]]^Table1[[#This Row],[θ]]</f>
        <v>26.281318966403699</v>
      </c>
      <c r="AK1896" s="2">
        <f>-Table1[[#This Row],[λ]]*-Table1[[#This Row],[Loss]]^Table1[[#This Row],[θ]]</f>
        <v>70.46047048279901</v>
      </c>
      <c r="AL1896" s="2">
        <f>Table1[[#This Row],[v_n_w_g]]-Table1[[#This Row],[v_n_w_l]]</f>
        <v>-44.179151516395308</v>
      </c>
      <c r="AM1896" s="2">
        <f>IF(Table1[[#This Row],[diff_v]]&gt;=1,1,0)</f>
        <v>0</v>
      </c>
    </row>
    <row r="1897" spans="1:39" x14ac:dyDescent="0.3">
      <c r="A1897">
        <v>62</v>
      </c>
      <c r="B1897" t="s">
        <v>301</v>
      </c>
      <c r="C1897" s="22">
        <f>VLOOKUP(Table1[[#This Row],[Subject]],'Subject Profile'!$A$2:$E$8,4,FALSE)</f>
        <v>0.88613857459934653</v>
      </c>
      <c r="D1897" s="22">
        <f>VLOOKUP(Table1[[#This Row],[Subject]],'Subject Profile'!$A$2:$E$8,5,FALSE)</f>
        <v>-2.2000000000000002</v>
      </c>
      <c r="E1897" t="s">
        <v>109</v>
      </c>
      <c r="F1897" t="s">
        <v>52</v>
      </c>
      <c r="G1897" t="s">
        <v>5</v>
      </c>
      <c r="H1897">
        <f>IF(Table1[[#This Row],[decision]]="accept",1,0)</f>
        <v>0</v>
      </c>
      <c r="I1897">
        <v>0</v>
      </c>
      <c r="J1897">
        <v>230</v>
      </c>
      <c r="K1897">
        <v>1667791841</v>
      </c>
      <c r="L1897">
        <f>Table1[[#This Row],[time]]-K1896</f>
        <v>3</v>
      </c>
      <c r="M1897" t="str">
        <f>VLOOKUP($F1897,Experiment!$A$2:$U$90,MATCH(Results!M$1,Experiment!$A$1:$U$1,0)+1,FALSE)</f>
        <v>I</v>
      </c>
      <c r="N1897">
        <f>IF(Table1[[#This Row],[Impact]]="I",0,1)</f>
        <v>0</v>
      </c>
      <c r="O1897" s="2">
        <f>VLOOKUP($F1897,Experiment!$A$2:$U$90,MATCH(Results!O$1,Experiment!$A$1:$U$1,0),FALSE)</f>
        <v>-10</v>
      </c>
      <c r="P1897" s="3">
        <f>VLOOKUP($F1897,Experiment!$A$2:$U$90,MATCH(Results!P$1,Experiment!$A$1:$U$1,0),FALSE)</f>
        <v>0.5</v>
      </c>
      <c r="Q1897" s="2">
        <f>VLOOKUP($F1897,Experiment!$A$2:$U$90,MATCH(Results!Q$1,Experiment!$A$1:$U$1,0),FALSE)</f>
        <v>10</v>
      </c>
      <c r="R1897" s="3">
        <f>VLOOKUP($F1897,Experiment!$A$2:$U$90,MATCH(Results!R$1,Experiment!$A$1:$U$1,0),FALSE)</f>
        <v>0.5</v>
      </c>
      <c r="S1897" s="2">
        <f>VLOOKUP($F1897,Experiment!$A$2:$U$90,MATCH(Results!S$1,Experiment!$A$1:$U$1,0),FALSE)</f>
        <v>0</v>
      </c>
      <c r="T1897" s="2">
        <f>VLOOKUP($F1897,Experiment!$A$2:$U$90,MATCH(Results!T$1,Experiment!$A$1:$U$1,0),FALSE)</f>
        <v>100</v>
      </c>
      <c r="U1897" s="2">
        <f>VLOOKUP($F1897,Experiment!$A$2:$U$90,MATCH(Results!U$1,Experiment!$A$1:$U$1,0),FALSE)</f>
        <v>10</v>
      </c>
      <c r="V1897" s="2">
        <f>VLOOKUP($F1897,Experiment!$A$2:$U$90,MATCH(Results!V$1,Experiment!$A$1:$U$1,0),FALSE)</f>
        <v>4</v>
      </c>
      <c r="W1897" s="3">
        <f>VLOOKUP($F1897,Experiment!$A$2:$U$90,MATCH(Results!W$1,Experiment!$A$1:$U$1,0),FALSE)</f>
        <v>0.25</v>
      </c>
      <c r="X1897" s="3">
        <f>VLOOKUP($F1897,Experiment!$A$2:$U$90,MATCH(Results!X$1,Experiment!$A$1:$U$1,0),FALSE)</f>
        <v>0.75</v>
      </c>
      <c r="Y1897" s="2">
        <f>VLOOKUP($F1897,Experiment!$A$2:$U$90,MATCH(Results!Y$1,Experiment!$A$1:$U$1,0),FALSE)</f>
        <v>1</v>
      </c>
      <c r="Z1897" s="3">
        <f>VLOOKUP($F1897,Experiment!$A$2:$U$90,MATCH(Results!Z$1,Experiment!$A$1:$U$1,0),FALSE)</f>
        <v>0.25</v>
      </c>
      <c r="AA1897" s="3">
        <f>VLOOKUP($F1897,Experiment!$A$2:$U$90,MATCH(Results!AA$1,Experiment!$A$1:$U$1,0),FALSE)</f>
        <v>0.5</v>
      </c>
      <c r="AB1897" s="3">
        <f>VLOOKUP($F1897,Experiment!$A$2:$U$90,MATCH(Results!AB$1,Experiment!$A$1:$U$1,0),FALSE)</f>
        <v>0.375</v>
      </c>
      <c r="AC1897" s="3">
        <f>VLOOKUP($F1897,Experiment!$A$2:$U$90,MATCH(Results!AC$1,Experiment!$A$1:$U$1,0),FALSE)</f>
        <v>0.625</v>
      </c>
      <c r="AD1897" s="2">
        <f>VLOOKUP($F1897,Experiment!$A$2:$U$90,MATCH(Results!AD$1,Experiment!$A$1:$U$1,0),FALSE)</f>
        <v>2.5</v>
      </c>
      <c r="AE1897" s="2">
        <f>VLOOKUP($F1897,Experiment!$A$2:$U$90,MATCH(Results!AE$1,Experiment!$A$1:$U$1,0),FALSE)</f>
        <v>93.75</v>
      </c>
      <c r="AF1897" s="2">
        <f>VLOOKUP($F1897,Experiment!$A$2:$U$90,MATCH(Results!AF$1,Experiment!$A$1:$U$1,0),FALSE)</f>
        <v>9.6824583655185421</v>
      </c>
      <c r="AG1897" s="3">
        <f>VLOOKUP($F1897,Experiment!$A$2:$W$90,MATCH(Results!AG$1,Experiment!$A$1:$W$1,0),FALSE)</f>
        <v>1</v>
      </c>
      <c r="AH1897" s="3">
        <f>VLOOKUP($F1897,Experiment!$A$2:$W$90,MATCH(Results!AH$1,Experiment!$A$1:$W$1,0),FALSE)</f>
        <v>0.625</v>
      </c>
      <c r="AI1897" s="3">
        <f>VLOOKUP($F1897,Experiment!$A$2:$X$90,MATCH(Results!AI$1,Experiment!$A$1:$X$1,0),FALSE)</f>
        <v>0.375</v>
      </c>
      <c r="AJ1897" s="2">
        <f>Table1[[#This Row],[Gain]]^Table1[[#This Row],[θ]]</f>
        <v>7.693758934363303</v>
      </c>
      <c r="AK1897" s="2">
        <f>-Table1[[#This Row],[λ]]*-Table1[[#This Row],[Loss]]^Table1[[#This Row],[θ]]</f>
        <v>16.926269655599267</v>
      </c>
      <c r="AL1897" s="2">
        <f>Table1[[#This Row],[v_n_w_g]]-Table1[[#This Row],[v_n_w_l]]</f>
        <v>-9.2325107212359647</v>
      </c>
      <c r="AM1897" s="2">
        <f>IF(Table1[[#This Row],[diff_v]]&gt;=1,1,0)</f>
        <v>0</v>
      </c>
    </row>
    <row r="1898" spans="1:39" x14ac:dyDescent="0.3">
      <c r="A1898">
        <v>63</v>
      </c>
      <c r="B1898" t="s">
        <v>301</v>
      </c>
      <c r="C1898" s="22">
        <f>VLOOKUP(Table1[[#This Row],[Subject]],'Subject Profile'!$A$2:$E$8,4,FALSE)</f>
        <v>0.88613857459934653</v>
      </c>
      <c r="D1898" s="22">
        <f>VLOOKUP(Table1[[#This Row],[Subject]],'Subject Profile'!$A$2:$E$8,5,FALSE)</f>
        <v>-2.2000000000000002</v>
      </c>
      <c r="E1898" t="s">
        <v>109</v>
      </c>
      <c r="F1898" t="s">
        <v>50</v>
      </c>
      <c r="G1898" t="s">
        <v>7</v>
      </c>
      <c r="H1898">
        <f>IF(Table1[[#This Row],[decision]]="accept",1,0)</f>
        <v>1</v>
      </c>
      <c r="I1898">
        <v>-90</v>
      </c>
      <c r="J1898">
        <v>140</v>
      </c>
      <c r="K1898">
        <v>1667791844</v>
      </c>
      <c r="L1898">
        <f>Table1[[#This Row],[time]]-K1897</f>
        <v>3</v>
      </c>
      <c r="M1898" t="str">
        <f>VLOOKUP($F1898,Experiment!$A$2:$U$90,MATCH(Results!M$1,Experiment!$A$1:$U$1,0)+1,FALSE)</f>
        <v>I</v>
      </c>
      <c r="N1898">
        <f>IF(Table1[[#This Row],[Impact]]="I",0,1)</f>
        <v>0</v>
      </c>
      <c r="O1898" s="2">
        <f>VLOOKUP($F1898,Experiment!$A$2:$U$90,MATCH(Results!O$1,Experiment!$A$1:$U$1,0),FALSE)</f>
        <v>-90</v>
      </c>
      <c r="P1898" s="3">
        <f>VLOOKUP($F1898,Experiment!$A$2:$U$90,MATCH(Results!P$1,Experiment!$A$1:$U$1,0),FALSE)</f>
        <v>0.5</v>
      </c>
      <c r="Q1898" s="2">
        <f>VLOOKUP($F1898,Experiment!$A$2:$U$90,MATCH(Results!Q$1,Experiment!$A$1:$U$1,0),FALSE)</f>
        <v>180</v>
      </c>
      <c r="R1898" s="3">
        <f>VLOOKUP($F1898,Experiment!$A$2:$U$90,MATCH(Results!R$1,Experiment!$A$1:$U$1,0),FALSE)</f>
        <v>0.5</v>
      </c>
      <c r="S1898" s="2">
        <f>VLOOKUP($F1898,Experiment!$A$2:$U$90,MATCH(Results!S$1,Experiment!$A$1:$U$1,0),FALSE)</f>
        <v>45</v>
      </c>
      <c r="T1898" s="2">
        <f>VLOOKUP($F1898,Experiment!$A$2:$U$90,MATCH(Results!T$1,Experiment!$A$1:$U$1,0),FALSE)</f>
        <v>18225</v>
      </c>
      <c r="U1898" s="2">
        <f>VLOOKUP($F1898,Experiment!$A$2:$U$90,MATCH(Results!U$1,Experiment!$A$1:$U$1,0),FALSE)</f>
        <v>135</v>
      </c>
      <c r="V1898" s="2">
        <f>VLOOKUP($F1898,Experiment!$A$2:$U$90,MATCH(Results!V$1,Experiment!$A$1:$U$1,0),FALSE)</f>
        <v>4</v>
      </c>
      <c r="W1898" s="3">
        <f>VLOOKUP($F1898,Experiment!$A$2:$U$90,MATCH(Results!W$1,Experiment!$A$1:$U$1,0),FALSE)</f>
        <v>0.75</v>
      </c>
      <c r="X1898" s="3">
        <f>VLOOKUP($F1898,Experiment!$A$2:$U$90,MATCH(Results!X$1,Experiment!$A$1:$U$1,0),FALSE)</f>
        <v>0.25</v>
      </c>
      <c r="Y1898" s="2">
        <f>VLOOKUP($F1898,Experiment!$A$2:$U$90,MATCH(Results!Y$1,Experiment!$A$1:$U$1,0),FALSE)</f>
        <v>2</v>
      </c>
      <c r="Z1898" s="3">
        <f>VLOOKUP($F1898,Experiment!$A$2:$U$90,MATCH(Results!Z$1,Experiment!$A$1:$U$1,0),FALSE)</f>
        <v>0.05</v>
      </c>
      <c r="AA1898" s="3">
        <f>VLOOKUP($F1898,Experiment!$A$2:$U$90,MATCH(Results!AA$1,Experiment!$A$1:$U$1,0),FALSE)</f>
        <v>0.2</v>
      </c>
      <c r="AB1898" s="3">
        <f>VLOOKUP($F1898,Experiment!$A$2:$U$90,MATCH(Results!AB$1,Experiment!$A$1:$U$1,0),FALSE)</f>
        <v>0.42499999999999999</v>
      </c>
      <c r="AC1898" s="3">
        <f>VLOOKUP($F1898,Experiment!$A$2:$U$90,MATCH(Results!AC$1,Experiment!$A$1:$U$1,0),FALSE)</f>
        <v>0.57499999999999996</v>
      </c>
      <c r="AD1898" s="2">
        <f>VLOOKUP($F1898,Experiment!$A$2:$U$90,MATCH(Results!AD$1,Experiment!$A$1:$U$1,0),FALSE)</f>
        <v>65.249999999999986</v>
      </c>
      <c r="AE1898" s="2">
        <f>VLOOKUP($F1898,Experiment!$A$2:$U$90,MATCH(Results!AE$1,Experiment!$A$1:$U$1,0),FALSE)</f>
        <v>17814.9375</v>
      </c>
      <c r="AF1898" s="2">
        <f>VLOOKUP($F1898,Experiment!$A$2:$U$90,MATCH(Results!AF$1,Experiment!$A$1:$U$1,0),FALSE)</f>
        <v>133.47260954967501</v>
      </c>
      <c r="AG1898" s="3">
        <f>VLOOKUP($F1898,Experiment!$A$2:$W$90,MATCH(Results!AG$1,Experiment!$A$1:$W$1,0),FALSE)</f>
        <v>1</v>
      </c>
      <c r="AH1898" s="3">
        <f>VLOOKUP($F1898,Experiment!$A$2:$W$90,MATCH(Results!AH$1,Experiment!$A$1:$W$1,0),FALSE)</f>
        <v>0.57499999999999996</v>
      </c>
      <c r="AI1898" s="3">
        <f>VLOOKUP($F1898,Experiment!$A$2:$X$90,MATCH(Results!AI$1,Experiment!$A$1:$X$1,0),FALSE)</f>
        <v>0.42500000000000004</v>
      </c>
      <c r="AJ1898" s="2">
        <f>Table1[[#This Row],[Gain]]^Table1[[#This Row],[θ]]</f>
        <v>99.651528158912399</v>
      </c>
      <c r="AK1898" s="2">
        <f>-Table1[[#This Row],[λ]]*-Table1[[#This Row],[Loss]]^Table1[[#This Row],[θ]]</f>
        <v>118.6184794423265</v>
      </c>
      <c r="AL1898" s="2">
        <f>Table1[[#This Row],[v_n_w_g]]-Table1[[#This Row],[v_n_w_l]]</f>
        <v>-18.966951283414105</v>
      </c>
      <c r="AM1898" s="2">
        <f>IF(Table1[[#This Row],[diff_v]]&gt;=1,1,0)</f>
        <v>0</v>
      </c>
    </row>
    <row r="1899" spans="1:39" x14ac:dyDescent="0.3">
      <c r="A1899">
        <v>64</v>
      </c>
      <c r="B1899" t="s">
        <v>301</v>
      </c>
      <c r="C1899" s="22">
        <f>VLOOKUP(Table1[[#This Row],[Subject]],'Subject Profile'!$A$2:$E$8,4,FALSE)</f>
        <v>0.88613857459934653</v>
      </c>
      <c r="D1899" s="22">
        <f>VLOOKUP(Table1[[#This Row],[Subject]],'Subject Profile'!$A$2:$E$8,5,FALSE)</f>
        <v>-2.2000000000000002</v>
      </c>
      <c r="E1899" t="s">
        <v>109</v>
      </c>
      <c r="F1899" t="s">
        <v>55</v>
      </c>
      <c r="G1899" t="s">
        <v>56</v>
      </c>
      <c r="H1899">
        <f>IF(Table1[[#This Row],[decision]]="accept",1,0)</f>
        <v>0</v>
      </c>
      <c r="I1899">
        <v>0</v>
      </c>
      <c r="J1899">
        <v>140</v>
      </c>
      <c r="K1899">
        <v>1667791852</v>
      </c>
      <c r="L1899">
        <f>Table1[[#This Row],[time]]-K1898</f>
        <v>8</v>
      </c>
      <c r="M1899" t="str">
        <f>VLOOKUP($F1899,Experiment!$A$2:$U$90,MATCH(Results!M$1,Experiment!$A$1:$U$1,0)+1,FALSE)</f>
        <v>R</v>
      </c>
      <c r="N1899">
        <f>IF(Table1[[#This Row],[Impact]]="I",0,1)</f>
        <v>1</v>
      </c>
      <c r="O1899" s="2">
        <f>VLOOKUP($F1899,Experiment!$A$2:$U$90,MATCH(Results!O$1,Experiment!$A$1:$U$1,0),FALSE)</f>
        <v>0</v>
      </c>
      <c r="P1899" s="3">
        <f>VLOOKUP($F1899,Experiment!$A$2:$U$90,MATCH(Results!P$1,Experiment!$A$1:$U$1,0),FALSE)</f>
        <v>0</v>
      </c>
      <c r="Q1899" s="2">
        <f>VLOOKUP($F1899,Experiment!$A$2:$U$90,MATCH(Results!Q$1,Experiment!$A$1:$U$1,0),FALSE)</f>
        <v>0</v>
      </c>
      <c r="R1899" s="3">
        <f>VLOOKUP($F1899,Experiment!$A$2:$U$90,MATCH(Results!R$1,Experiment!$A$1:$U$1,0),FALSE)</f>
        <v>0</v>
      </c>
      <c r="S1899" s="2">
        <f>VLOOKUP($F1899,Experiment!$A$2:$U$90,MATCH(Results!S$1,Experiment!$A$1:$U$1,0),FALSE)</f>
        <v>0</v>
      </c>
      <c r="T1899" s="2">
        <f>VLOOKUP($F1899,Experiment!$A$2:$U$90,MATCH(Results!T$1,Experiment!$A$1:$U$1,0),FALSE)</f>
        <v>0</v>
      </c>
      <c r="U1899" s="2">
        <f>VLOOKUP($F1899,Experiment!$A$2:$U$90,MATCH(Results!U$1,Experiment!$A$1:$U$1,0),FALSE)</f>
        <v>0</v>
      </c>
      <c r="V1899" s="2">
        <f>VLOOKUP($F1899,Experiment!$A$2:$U$90,MATCH(Results!V$1,Experiment!$A$1:$U$1,0),FALSE)</f>
        <v>0</v>
      </c>
      <c r="W1899" s="3">
        <f>VLOOKUP($F1899,Experiment!$A$2:$U$90,MATCH(Results!W$1,Experiment!$A$1:$U$1,0),FALSE)</f>
        <v>0</v>
      </c>
      <c r="X1899" s="3">
        <f>VLOOKUP($F1899,Experiment!$A$2:$U$90,MATCH(Results!X$1,Experiment!$A$1:$U$1,0),FALSE)</f>
        <v>0</v>
      </c>
      <c r="Y1899" s="2">
        <f>VLOOKUP($F1899,Experiment!$A$2:$U$90,MATCH(Results!Y$1,Experiment!$A$1:$U$1,0),FALSE)</f>
        <v>0</v>
      </c>
      <c r="Z1899" s="3">
        <f>VLOOKUP($F1899,Experiment!$A$2:$U$90,MATCH(Results!Z$1,Experiment!$A$1:$U$1,0),FALSE)</f>
        <v>0</v>
      </c>
      <c r="AA1899" s="3">
        <f>VLOOKUP($F1899,Experiment!$A$2:$U$90,MATCH(Results!AA$1,Experiment!$A$1:$U$1,0),FALSE)</f>
        <v>0</v>
      </c>
      <c r="AB1899" s="3">
        <f>VLOOKUP($F1899,Experiment!$A$2:$U$90,MATCH(Results!AB$1,Experiment!$A$1:$U$1,0),FALSE)</f>
        <v>0</v>
      </c>
      <c r="AC1899" s="3">
        <f>VLOOKUP($F1899,Experiment!$A$2:$U$90,MATCH(Results!AC$1,Experiment!$A$1:$U$1,0),FALSE)</f>
        <v>0</v>
      </c>
      <c r="AD1899" s="2">
        <f>VLOOKUP($F1899,Experiment!$A$2:$U$90,MATCH(Results!AD$1,Experiment!$A$1:$U$1,0),FALSE)</f>
        <v>0</v>
      </c>
      <c r="AE1899" s="2">
        <f>VLOOKUP($F1899,Experiment!$A$2:$U$90,MATCH(Results!AE$1,Experiment!$A$1:$U$1,0),FALSE)</f>
        <v>0</v>
      </c>
      <c r="AF1899" s="2">
        <f>VLOOKUP($F1899,Experiment!$A$2:$U$90,MATCH(Results!AF$1,Experiment!$A$1:$U$1,0),FALSE)</f>
        <v>0</v>
      </c>
      <c r="AG1899" s="3">
        <f>VLOOKUP($F1899,Experiment!$A$2:$W$90,MATCH(Results!AG$1,Experiment!$A$1:$W$1,0),FALSE)</f>
        <v>0</v>
      </c>
      <c r="AH1899" s="3">
        <f>VLOOKUP($F1899,Experiment!$A$2:$W$90,MATCH(Results!AH$1,Experiment!$A$1:$W$1,0),FALSE)</f>
        <v>0</v>
      </c>
      <c r="AI1899" s="3">
        <f>VLOOKUP($F1899,Experiment!$A$2:$X$90,MATCH(Results!AI$1,Experiment!$A$1:$X$1,0),FALSE)</f>
        <v>0</v>
      </c>
      <c r="AJ1899" s="2">
        <f>Table1[[#This Row],[Gain]]^Table1[[#This Row],[θ]]</f>
        <v>0</v>
      </c>
      <c r="AK1899" s="2">
        <f>-Table1[[#This Row],[λ]]*-Table1[[#This Row],[Loss]]^Table1[[#This Row],[θ]]</f>
        <v>0</v>
      </c>
      <c r="AL1899" s="2">
        <f>Table1[[#This Row],[v_n_w_g]]-Table1[[#This Row],[v_n_w_l]]</f>
        <v>0</v>
      </c>
      <c r="AM1899" s="2">
        <f>IF(Table1[[#This Row],[diff_v]]&gt;=1,1,0)</f>
        <v>0</v>
      </c>
    </row>
    <row r="1900" spans="1:39" x14ac:dyDescent="0.3">
      <c r="A1900">
        <v>0</v>
      </c>
      <c r="B1900" t="s">
        <v>301</v>
      </c>
      <c r="C1900" s="22">
        <f>VLOOKUP(Table1[[#This Row],[Subject]],'Subject Profile'!$A$2:$E$8,4,FALSE)</f>
        <v>0.88613857459934653</v>
      </c>
      <c r="D1900" s="22">
        <f>VLOOKUP(Table1[[#This Row],[Subject]],'Subject Profile'!$A$2:$E$8,5,FALSE)</f>
        <v>-2.2000000000000002</v>
      </c>
      <c r="E1900" t="s">
        <v>110</v>
      </c>
      <c r="F1900" t="s">
        <v>75</v>
      </c>
      <c r="G1900" t="s">
        <v>7</v>
      </c>
      <c r="H1900">
        <f>IF(Table1[[#This Row],[decision]]="accept",1,0)</f>
        <v>1</v>
      </c>
      <c r="I1900">
        <v>-50</v>
      </c>
      <c r="J1900">
        <v>450</v>
      </c>
      <c r="K1900">
        <v>1667791884</v>
      </c>
      <c r="M1900" t="str">
        <f>VLOOKUP($F1900,Experiment!$A$2:$U$90,MATCH(Results!M$1,Experiment!$A$1:$U$1,0)+1,FALSE)</f>
        <v>I</v>
      </c>
      <c r="N1900">
        <f>IF(Table1[[#This Row],[Impact]]="I",0,1)</f>
        <v>0</v>
      </c>
      <c r="O1900" s="2">
        <f>VLOOKUP($F1900,Experiment!$A$2:$U$90,MATCH(Results!O$1,Experiment!$A$1:$U$1,0),FALSE)</f>
        <v>-50</v>
      </c>
      <c r="P1900" s="3">
        <f>VLOOKUP($F1900,Experiment!$A$2:$U$90,MATCH(Results!P$1,Experiment!$A$1:$U$1,0),FALSE)</f>
        <v>0.5</v>
      </c>
      <c r="Q1900" s="2">
        <f>VLOOKUP($F1900,Experiment!$A$2:$U$90,MATCH(Results!Q$1,Experiment!$A$1:$U$1,0),FALSE)</f>
        <v>70</v>
      </c>
      <c r="R1900" s="3">
        <f>VLOOKUP($F1900,Experiment!$A$2:$U$90,MATCH(Results!R$1,Experiment!$A$1:$U$1,0),FALSE)</f>
        <v>0.5</v>
      </c>
      <c r="S1900" s="2">
        <f>VLOOKUP($F1900,Experiment!$A$2:$U$90,MATCH(Results!S$1,Experiment!$A$1:$U$1,0),FALSE)</f>
        <v>10</v>
      </c>
      <c r="T1900" s="2">
        <f>VLOOKUP($F1900,Experiment!$A$2:$U$90,MATCH(Results!T$1,Experiment!$A$1:$U$1,0),FALSE)</f>
        <v>3600</v>
      </c>
      <c r="U1900" s="2">
        <f>VLOOKUP($F1900,Experiment!$A$2:$U$90,MATCH(Results!U$1,Experiment!$A$1:$U$1,0),FALSE)</f>
        <v>60</v>
      </c>
      <c r="V1900" s="2">
        <f>VLOOKUP($F1900,Experiment!$A$2:$U$90,MATCH(Results!V$1,Experiment!$A$1:$U$1,0),FALSE)</f>
        <v>2</v>
      </c>
      <c r="W1900" s="3">
        <f>VLOOKUP($F1900,Experiment!$A$2:$U$90,MATCH(Results!W$1,Experiment!$A$1:$U$1,0),FALSE)</f>
        <v>0.25</v>
      </c>
      <c r="X1900" s="3">
        <f>VLOOKUP($F1900,Experiment!$A$2:$U$90,MATCH(Results!X$1,Experiment!$A$1:$U$1,0),FALSE)</f>
        <v>0.75</v>
      </c>
      <c r="Y1900" s="2">
        <f>VLOOKUP($F1900,Experiment!$A$2:$U$90,MATCH(Results!Y$1,Experiment!$A$1:$U$1,0),FALSE)</f>
        <v>1</v>
      </c>
      <c r="Z1900" s="3">
        <f>VLOOKUP($F1900,Experiment!$A$2:$U$90,MATCH(Results!Z$1,Experiment!$A$1:$U$1,0),FALSE)</f>
        <v>0.25</v>
      </c>
      <c r="AA1900" s="3">
        <f>VLOOKUP($F1900,Experiment!$A$2:$U$90,MATCH(Results!AA$1,Experiment!$A$1:$U$1,0),FALSE)</f>
        <v>0.5</v>
      </c>
      <c r="AB1900" s="3">
        <f>VLOOKUP($F1900,Experiment!$A$2:$U$90,MATCH(Results!AB$1,Experiment!$A$1:$U$1,0),FALSE)</f>
        <v>0.375</v>
      </c>
      <c r="AC1900" s="3">
        <f>VLOOKUP($F1900,Experiment!$A$2:$U$90,MATCH(Results!AC$1,Experiment!$A$1:$U$1,0),FALSE)</f>
        <v>0.625</v>
      </c>
      <c r="AD1900" s="2">
        <f>VLOOKUP($F1900,Experiment!$A$2:$U$90,MATCH(Results!AD$1,Experiment!$A$1:$U$1,0),FALSE)</f>
        <v>25</v>
      </c>
      <c r="AE1900" s="2">
        <f>VLOOKUP($F1900,Experiment!$A$2:$U$90,MATCH(Results!AE$1,Experiment!$A$1:$U$1,0),FALSE)</f>
        <v>3375</v>
      </c>
      <c r="AF1900" s="2">
        <f>VLOOKUP($F1900,Experiment!$A$2:$U$90,MATCH(Results!AF$1,Experiment!$A$1:$U$1,0),FALSE)</f>
        <v>58.094750193111253</v>
      </c>
      <c r="AG1900" s="3">
        <f>VLOOKUP($F1900,Experiment!$A$2:$W$90,MATCH(Results!AG$1,Experiment!$A$1:$W$1,0),FALSE)</f>
        <v>1</v>
      </c>
      <c r="AH1900" s="3">
        <f>VLOOKUP($F1900,Experiment!$A$2:$W$90,MATCH(Results!AH$1,Experiment!$A$1:$W$1,0),FALSE)</f>
        <v>0.625</v>
      </c>
      <c r="AI1900" s="3">
        <f>VLOOKUP($F1900,Experiment!$A$2:$X$90,MATCH(Results!AI$1,Experiment!$A$1:$X$1,0),FALSE)</f>
        <v>0.375</v>
      </c>
      <c r="AJ1900" s="2">
        <f>Table1[[#This Row],[Gain]]^Table1[[#This Row],[θ]]</f>
        <v>43.153154399808855</v>
      </c>
      <c r="AK1900" s="2">
        <f>-Table1[[#This Row],[λ]]*-Table1[[#This Row],[Loss]]^Table1[[#This Row],[θ]]</f>
        <v>70.46047048279901</v>
      </c>
      <c r="AL1900" s="2">
        <f>Table1[[#This Row],[v_n_w_g]]-Table1[[#This Row],[v_n_w_l]]</f>
        <v>-27.307316082990155</v>
      </c>
      <c r="AM1900" s="2">
        <f>IF(Table1[[#This Row],[diff_v]]&gt;=1,1,0)</f>
        <v>0</v>
      </c>
    </row>
    <row r="1901" spans="1:39" x14ac:dyDescent="0.3">
      <c r="A1901">
        <v>1</v>
      </c>
      <c r="B1901" t="s">
        <v>301</v>
      </c>
      <c r="C1901" s="22">
        <f>VLOOKUP(Table1[[#This Row],[Subject]],'Subject Profile'!$A$2:$E$8,4,FALSE)</f>
        <v>0.88613857459934653</v>
      </c>
      <c r="D1901" s="22">
        <f>VLOOKUP(Table1[[#This Row],[Subject]],'Subject Profile'!$A$2:$E$8,5,FALSE)</f>
        <v>-2.2000000000000002</v>
      </c>
      <c r="E1901" t="s">
        <v>110</v>
      </c>
      <c r="F1901" t="s">
        <v>87</v>
      </c>
      <c r="G1901" t="s">
        <v>5</v>
      </c>
      <c r="H1901">
        <f>IF(Table1[[#This Row],[decision]]="accept",1,0)</f>
        <v>0</v>
      </c>
      <c r="I1901">
        <v>0</v>
      </c>
      <c r="J1901">
        <v>450</v>
      </c>
      <c r="K1901">
        <v>1667791889</v>
      </c>
      <c r="L1901">
        <f>Table1[[#This Row],[time]]-K1900</f>
        <v>5</v>
      </c>
      <c r="M1901" t="str">
        <f>VLOOKUP($F1901,Experiment!$A$2:$U$90,MATCH(Results!M$1,Experiment!$A$1:$U$1,0)+1,FALSE)</f>
        <v>G</v>
      </c>
      <c r="N1901">
        <f>IF(Table1[[#This Row],[Impact]]="I",0,1)</f>
        <v>1</v>
      </c>
      <c r="O1901" s="2">
        <f>VLOOKUP($F1901,Experiment!$A$2:$U$90,MATCH(Results!O$1,Experiment!$A$1:$U$1,0),FALSE)</f>
        <v>-90</v>
      </c>
      <c r="P1901" s="3">
        <f>VLOOKUP($F1901,Experiment!$A$2:$U$90,MATCH(Results!P$1,Experiment!$A$1:$U$1,0),FALSE)</f>
        <v>0.5</v>
      </c>
      <c r="Q1901" s="2">
        <f>VLOOKUP($F1901,Experiment!$A$2:$U$90,MATCH(Results!Q$1,Experiment!$A$1:$U$1,0),FALSE)</f>
        <v>90</v>
      </c>
      <c r="R1901" s="3">
        <f>VLOOKUP($F1901,Experiment!$A$2:$U$90,MATCH(Results!R$1,Experiment!$A$1:$U$1,0),FALSE)</f>
        <v>0.5</v>
      </c>
      <c r="S1901" s="2">
        <f>VLOOKUP($F1901,Experiment!$A$2:$U$90,MATCH(Results!S$1,Experiment!$A$1:$U$1,0),FALSE)</f>
        <v>0</v>
      </c>
      <c r="T1901" s="2">
        <f>VLOOKUP($F1901,Experiment!$A$2:$U$90,MATCH(Results!T$1,Experiment!$A$1:$U$1,0),FALSE)</f>
        <v>8100</v>
      </c>
      <c r="U1901" s="2">
        <f>VLOOKUP($F1901,Experiment!$A$2:$U$90,MATCH(Results!U$1,Experiment!$A$1:$U$1,0),FALSE)</f>
        <v>90</v>
      </c>
      <c r="V1901" s="2">
        <f>VLOOKUP($F1901,Experiment!$A$2:$U$90,MATCH(Results!V$1,Experiment!$A$1:$U$1,0),FALSE)</f>
        <v>2</v>
      </c>
      <c r="W1901" s="3">
        <f>VLOOKUP($F1901,Experiment!$A$2:$U$90,MATCH(Results!W$1,Experiment!$A$1:$U$1,0),FALSE)</f>
        <v>0.25</v>
      </c>
      <c r="X1901" s="3">
        <f>VLOOKUP($F1901,Experiment!$A$2:$U$90,MATCH(Results!X$1,Experiment!$A$1:$U$1,0),FALSE)</f>
        <v>0.75</v>
      </c>
      <c r="Y1901" s="2">
        <f>VLOOKUP($F1901,Experiment!$A$2:$U$90,MATCH(Results!Y$1,Experiment!$A$1:$U$1,0),FALSE)</f>
        <v>2</v>
      </c>
      <c r="Z1901" s="3">
        <f>VLOOKUP($F1901,Experiment!$A$2:$U$90,MATCH(Results!Z$1,Experiment!$A$1:$U$1,0),FALSE)</f>
        <v>0.5</v>
      </c>
      <c r="AA1901" s="3">
        <f>VLOOKUP($F1901,Experiment!$A$2:$U$90,MATCH(Results!AA$1,Experiment!$A$1:$U$1,0),FALSE)</f>
        <v>0.25</v>
      </c>
      <c r="AB1901" s="3">
        <f>VLOOKUP($F1901,Experiment!$A$2:$U$90,MATCH(Results!AB$1,Experiment!$A$1:$U$1,0),FALSE)</f>
        <v>0.625</v>
      </c>
      <c r="AC1901" s="3">
        <f>VLOOKUP($F1901,Experiment!$A$2:$U$90,MATCH(Results!AC$1,Experiment!$A$1:$U$1,0),FALSE)</f>
        <v>0.375</v>
      </c>
      <c r="AD1901" s="2">
        <f>VLOOKUP($F1901,Experiment!$A$2:$U$90,MATCH(Results!AD$1,Experiment!$A$1:$U$1,0),FALSE)</f>
        <v>-22.5</v>
      </c>
      <c r="AE1901" s="2">
        <f>VLOOKUP($F1901,Experiment!$A$2:$U$90,MATCH(Results!AE$1,Experiment!$A$1:$U$1,0),FALSE)</f>
        <v>7593.75</v>
      </c>
      <c r="AF1901" s="2">
        <f>VLOOKUP($F1901,Experiment!$A$2:$U$90,MATCH(Results!AF$1,Experiment!$A$1:$U$1,0),FALSE)</f>
        <v>87.142125289666879</v>
      </c>
      <c r="AG1901" s="3">
        <f>VLOOKUP($F1901,Experiment!$A$2:$W$90,MATCH(Results!AG$1,Experiment!$A$1:$W$1,0),FALSE)</f>
        <v>0.82730419370997643</v>
      </c>
      <c r="AH1901" s="3">
        <f>VLOOKUP($F1901,Experiment!$A$2:$W$90,MATCH(Results!AH$1,Experiment!$A$1:$W$1,0),FALSE)</f>
        <v>0.38648875795104182</v>
      </c>
      <c r="AI1901" s="3">
        <f>VLOOKUP($F1901,Experiment!$A$2:$X$90,MATCH(Results!AI$1,Experiment!$A$1:$X$1,0),FALSE)</f>
        <v>0.61351124204895813</v>
      </c>
      <c r="AJ1901" s="2">
        <f>Table1[[#This Row],[Gain]]^Table1[[#This Row],[θ]]</f>
        <v>53.917490655602954</v>
      </c>
      <c r="AK1901" s="2">
        <f>-Table1[[#This Row],[λ]]*-Table1[[#This Row],[Loss]]^Table1[[#This Row],[θ]]</f>
        <v>118.6184794423265</v>
      </c>
      <c r="AL1901" s="2">
        <f>Table1[[#This Row],[v_n_w_g]]-Table1[[#This Row],[v_n_w_l]]</f>
        <v>-64.700988786723542</v>
      </c>
      <c r="AM1901" s="2">
        <f>IF(Table1[[#This Row],[diff_v]]&gt;=1,1,0)</f>
        <v>0</v>
      </c>
    </row>
    <row r="1902" spans="1:39" x14ac:dyDescent="0.3">
      <c r="A1902">
        <v>2</v>
      </c>
      <c r="B1902" t="s">
        <v>301</v>
      </c>
      <c r="C1902" s="22">
        <f>VLOOKUP(Table1[[#This Row],[Subject]],'Subject Profile'!$A$2:$E$8,4,FALSE)</f>
        <v>0.88613857459934653</v>
      </c>
      <c r="D1902" s="22">
        <f>VLOOKUP(Table1[[#This Row],[Subject]],'Subject Profile'!$A$2:$E$8,5,FALSE)</f>
        <v>-2.2000000000000002</v>
      </c>
      <c r="E1902" t="s">
        <v>110</v>
      </c>
      <c r="F1902" t="s">
        <v>69</v>
      </c>
      <c r="G1902" t="s">
        <v>5</v>
      </c>
      <c r="H1902">
        <f>IF(Table1[[#This Row],[decision]]="accept",1,0)</f>
        <v>0</v>
      </c>
      <c r="I1902">
        <v>0</v>
      </c>
      <c r="J1902">
        <v>450</v>
      </c>
      <c r="K1902">
        <v>1667791893</v>
      </c>
      <c r="L1902">
        <f>Table1[[#This Row],[time]]-K1901</f>
        <v>4</v>
      </c>
      <c r="M1902" t="str">
        <f>VLOOKUP($F1902,Experiment!$A$2:$U$90,MATCH(Results!M$1,Experiment!$A$1:$U$1,0)+1,FALSE)</f>
        <v>I</v>
      </c>
      <c r="N1902">
        <f>IF(Table1[[#This Row],[Impact]]="I",0,1)</f>
        <v>0</v>
      </c>
      <c r="O1902" s="2">
        <f>VLOOKUP($F1902,Experiment!$A$2:$U$90,MATCH(Results!O$1,Experiment!$A$1:$U$1,0),FALSE)</f>
        <v>-50</v>
      </c>
      <c r="P1902" s="3">
        <f>VLOOKUP($F1902,Experiment!$A$2:$U$90,MATCH(Results!P$1,Experiment!$A$1:$U$1,0),FALSE)</f>
        <v>0.5</v>
      </c>
      <c r="Q1902" s="2">
        <f>VLOOKUP($F1902,Experiment!$A$2:$U$90,MATCH(Results!Q$1,Experiment!$A$1:$U$1,0),FALSE)</f>
        <v>50</v>
      </c>
      <c r="R1902" s="3">
        <f>VLOOKUP($F1902,Experiment!$A$2:$U$90,MATCH(Results!R$1,Experiment!$A$1:$U$1,0),FALSE)</f>
        <v>0.5</v>
      </c>
      <c r="S1902" s="2">
        <f>VLOOKUP($F1902,Experiment!$A$2:$U$90,MATCH(Results!S$1,Experiment!$A$1:$U$1,0),FALSE)</f>
        <v>0</v>
      </c>
      <c r="T1902" s="2">
        <f>VLOOKUP($F1902,Experiment!$A$2:$U$90,MATCH(Results!T$1,Experiment!$A$1:$U$1,0),FALSE)</f>
        <v>2500</v>
      </c>
      <c r="U1902" s="2">
        <f>VLOOKUP($F1902,Experiment!$A$2:$U$90,MATCH(Results!U$1,Experiment!$A$1:$U$1,0),FALSE)</f>
        <v>50</v>
      </c>
      <c r="V1902" s="2">
        <f>VLOOKUP($F1902,Experiment!$A$2:$U$90,MATCH(Results!V$1,Experiment!$A$1:$U$1,0),FALSE)</f>
        <v>4</v>
      </c>
      <c r="W1902" s="3">
        <f>VLOOKUP($F1902,Experiment!$A$2:$U$90,MATCH(Results!W$1,Experiment!$A$1:$U$1,0),FALSE)</f>
        <v>0.25</v>
      </c>
      <c r="X1902" s="3">
        <f>VLOOKUP($F1902,Experiment!$A$2:$U$90,MATCH(Results!X$1,Experiment!$A$1:$U$1,0),FALSE)</f>
        <v>0.75</v>
      </c>
      <c r="Y1902" s="2">
        <f>VLOOKUP($F1902,Experiment!$A$2:$U$90,MATCH(Results!Y$1,Experiment!$A$1:$U$1,0),FALSE)</f>
        <v>1</v>
      </c>
      <c r="Z1902" s="3">
        <f>VLOOKUP($F1902,Experiment!$A$2:$U$90,MATCH(Results!Z$1,Experiment!$A$1:$U$1,0),FALSE)</f>
        <v>0.25</v>
      </c>
      <c r="AA1902" s="3">
        <f>VLOOKUP($F1902,Experiment!$A$2:$U$90,MATCH(Results!AA$1,Experiment!$A$1:$U$1,0),FALSE)</f>
        <v>0.5</v>
      </c>
      <c r="AB1902" s="3">
        <f>VLOOKUP($F1902,Experiment!$A$2:$U$90,MATCH(Results!AB$1,Experiment!$A$1:$U$1,0),FALSE)</f>
        <v>0.375</v>
      </c>
      <c r="AC1902" s="3">
        <f>VLOOKUP($F1902,Experiment!$A$2:$U$90,MATCH(Results!AC$1,Experiment!$A$1:$U$1,0),FALSE)</f>
        <v>0.625</v>
      </c>
      <c r="AD1902" s="2">
        <f>VLOOKUP($F1902,Experiment!$A$2:$U$90,MATCH(Results!AD$1,Experiment!$A$1:$U$1,0),FALSE)</f>
        <v>12.5</v>
      </c>
      <c r="AE1902" s="2">
        <f>VLOOKUP($F1902,Experiment!$A$2:$U$90,MATCH(Results!AE$1,Experiment!$A$1:$U$1,0),FALSE)</f>
        <v>2343.75</v>
      </c>
      <c r="AF1902" s="2">
        <f>VLOOKUP($F1902,Experiment!$A$2:$U$90,MATCH(Results!AF$1,Experiment!$A$1:$U$1,0),FALSE)</f>
        <v>48.412291827592711</v>
      </c>
      <c r="AG1902" s="3">
        <f>VLOOKUP($F1902,Experiment!$A$2:$W$90,MATCH(Results!AG$1,Experiment!$A$1:$W$1,0),FALSE)</f>
        <v>1</v>
      </c>
      <c r="AH1902" s="3">
        <f>VLOOKUP($F1902,Experiment!$A$2:$W$90,MATCH(Results!AH$1,Experiment!$A$1:$W$1,0),FALSE)</f>
        <v>0.625</v>
      </c>
      <c r="AI1902" s="3">
        <f>VLOOKUP($F1902,Experiment!$A$2:$X$90,MATCH(Results!AI$1,Experiment!$A$1:$X$1,0),FALSE)</f>
        <v>0.375</v>
      </c>
      <c r="AJ1902" s="2">
        <f>Table1[[#This Row],[Gain]]^Table1[[#This Row],[θ]]</f>
        <v>32.027486583090457</v>
      </c>
      <c r="AK1902" s="2">
        <f>-Table1[[#This Row],[λ]]*-Table1[[#This Row],[Loss]]^Table1[[#This Row],[θ]]</f>
        <v>70.46047048279901</v>
      </c>
      <c r="AL1902" s="2">
        <f>Table1[[#This Row],[v_n_w_g]]-Table1[[#This Row],[v_n_w_l]]</f>
        <v>-38.432983899708553</v>
      </c>
      <c r="AM1902" s="2">
        <f>IF(Table1[[#This Row],[diff_v]]&gt;=1,1,0)</f>
        <v>0</v>
      </c>
    </row>
    <row r="1903" spans="1:39" x14ac:dyDescent="0.3">
      <c r="A1903">
        <v>3</v>
      </c>
      <c r="B1903" t="s">
        <v>301</v>
      </c>
      <c r="C1903" s="22">
        <f>VLOOKUP(Table1[[#This Row],[Subject]],'Subject Profile'!$A$2:$E$8,4,FALSE)</f>
        <v>0.88613857459934653</v>
      </c>
      <c r="D1903" s="22">
        <f>VLOOKUP(Table1[[#This Row],[Subject]],'Subject Profile'!$A$2:$E$8,5,FALSE)</f>
        <v>-2.2000000000000002</v>
      </c>
      <c r="E1903" t="s">
        <v>110</v>
      </c>
      <c r="F1903" t="s">
        <v>77</v>
      </c>
      <c r="G1903" t="s">
        <v>7</v>
      </c>
      <c r="H1903">
        <f>IF(Table1[[#This Row],[decision]]="accept",1,0)</f>
        <v>1</v>
      </c>
      <c r="I1903">
        <v>-50</v>
      </c>
      <c r="J1903">
        <v>400</v>
      </c>
      <c r="K1903">
        <v>1667791896</v>
      </c>
      <c r="L1903">
        <f>Table1[[#This Row],[time]]-K1902</f>
        <v>3</v>
      </c>
      <c r="M1903" t="str">
        <f>VLOOKUP($F1903,Experiment!$A$2:$U$90,MATCH(Results!M$1,Experiment!$A$1:$U$1,0)+1,FALSE)</f>
        <v>G</v>
      </c>
      <c r="N1903">
        <f>IF(Table1[[#This Row],[Impact]]="I",0,1)</f>
        <v>1</v>
      </c>
      <c r="O1903" s="2">
        <f>VLOOKUP($F1903,Experiment!$A$2:$U$90,MATCH(Results!O$1,Experiment!$A$1:$U$1,0),FALSE)</f>
        <v>-50</v>
      </c>
      <c r="P1903" s="3">
        <f>VLOOKUP($F1903,Experiment!$A$2:$U$90,MATCH(Results!P$1,Experiment!$A$1:$U$1,0),FALSE)</f>
        <v>0.5</v>
      </c>
      <c r="Q1903" s="2">
        <f>VLOOKUP($F1903,Experiment!$A$2:$U$90,MATCH(Results!Q$1,Experiment!$A$1:$U$1,0),FALSE)</f>
        <v>70</v>
      </c>
      <c r="R1903" s="3">
        <f>VLOOKUP($F1903,Experiment!$A$2:$U$90,MATCH(Results!R$1,Experiment!$A$1:$U$1,0),FALSE)</f>
        <v>0.5</v>
      </c>
      <c r="S1903" s="2">
        <f>VLOOKUP($F1903,Experiment!$A$2:$U$90,MATCH(Results!S$1,Experiment!$A$1:$U$1,0),FALSE)</f>
        <v>10</v>
      </c>
      <c r="T1903" s="2">
        <f>VLOOKUP($F1903,Experiment!$A$2:$U$90,MATCH(Results!T$1,Experiment!$A$1:$U$1,0),FALSE)</f>
        <v>3600</v>
      </c>
      <c r="U1903" s="2">
        <f>VLOOKUP($F1903,Experiment!$A$2:$U$90,MATCH(Results!U$1,Experiment!$A$1:$U$1,0),FALSE)</f>
        <v>60</v>
      </c>
      <c r="V1903" s="2">
        <f>VLOOKUP($F1903,Experiment!$A$2:$U$90,MATCH(Results!V$1,Experiment!$A$1:$U$1,0),FALSE)</f>
        <v>4</v>
      </c>
      <c r="W1903" s="3">
        <f>VLOOKUP($F1903,Experiment!$A$2:$U$90,MATCH(Results!W$1,Experiment!$A$1:$U$1,0),FALSE)</f>
        <v>0.25</v>
      </c>
      <c r="X1903" s="3">
        <f>VLOOKUP($F1903,Experiment!$A$2:$U$90,MATCH(Results!X$1,Experiment!$A$1:$U$1,0),FALSE)</f>
        <v>0.75</v>
      </c>
      <c r="Y1903" s="2">
        <f>VLOOKUP($F1903,Experiment!$A$2:$U$90,MATCH(Results!Y$1,Experiment!$A$1:$U$1,0),FALSE)</f>
        <v>2</v>
      </c>
      <c r="Z1903" s="3">
        <f>VLOOKUP($F1903,Experiment!$A$2:$U$90,MATCH(Results!Z$1,Experiment!$A$1:$U$1,0),FALSE)</f>
        <v>0.5</v>
      </c>
      <c r="AA1903" s="3">
        <f>VLOOKUP($F1903,Experiment!$A$2:$U$90,MATCH(Results!AA$1,Experiment!$A$1:$U$1,0),FALSE)</f>
        <v>0.25</v>
      </c>
      <c r="AB1903" s="3">
        <f>VLOOKUP($F1903,Experiment!$A$2:$U$90,MATCH(Results!AB$1,Experiment!$A$1:$U$1,0),FALSE)</f>
        <v>0.625</v>
      </c>
      <c r="AC1903" s="3">
        <f>VLOOKUP($F1903,Experiment!$A$2:$U$90,MATCH(Results!AC$1,Experiment!$A$1:$U$1,0),FALSE)</f>
        <v>0.375</v>
      </c>
      <c r="AD1903" s="2">
        <f>VLOOKUP($F1903,Experiment!$A$2:$U$90,MATCH(Results!AD$1,Experiment!$A$1:$U$1,0),FALSE)</f>
        <v>-5</v>
      </c>
      <c r="AE1903" s="2">
        <f>VLOOKUP($F1903,Experiment!$A$2:$U$90,MATCH(Results!AE$1,Experiment!$A$1:$U$1,0),FALSE)</f>
        <v>3375</v>
      </c>
      <c r="AF1903" s="2">
        <f>VLOOKUP($F1903,Experiment!$A$2:$U$90,MATCH(Results!AF$1,Experiment!$A$1:$U$1,0),FALSE)</f>
        <v>58.094750193111253</v>
      </c>
      <c r="AG1903" s="3">
        <f>VLOOKUP($F1903,Experiment!$A$2:$W$90,MATCH(Results!AG$1,Experiment!$A$1:$W$1,0),FALSE)</f>
        <v>0.82730419370997643</v>
      </c>
      <c r="AH1903" s="3">
        <f>VLOOKUP($F1903,Experiment!$A$2:$W$90,MATCH(Results!AH$1,Experiment!$A$1:$W$1,0),FALSE)</f>
        <v>0.38648875795104182</v>
      </c>
      <c r="AI1903" s="3">
        <f>VLOOKUP($F1903,Experiment!$A$2:$X$90,MATCH(Results!AI$1,Experiment!$A$1:$X$1,0),FALSE)</f>
        <v>0.61351124204895813</v>
      </c>
      <c r="AJ1903" s="2">
        <f>Table1[[#This Row],[Gain]]^Table1[[#This Row],[θ]]</f>
        <v>43.153154399808855</v>
      </c>
      <c r="AK1903" s="2">
        <f>-Table1[[#This Row],[λ]]*-Table1[[#This Row],[Loss]]^Table1[[#This Row],[θ]]</f>
        <v>70.46047048279901</v>
      </c>
      <c r="AL1903" s="2">
        <f>Table1[[#This Row],[v_n_w_g]]-Table1[[#This Row],[v_n_w_l]]</f>
        <v>-27.307316082990155</v>
      </c>
      <c r="AM1903" s="2">
        <f>IF(Table1[[#This Row],[diff_v]]&gt;=1,1,0)</f>
        <v>0</v>
      </c>
    </row>
    <row r="1904" spans="1:39" x14ac:dyDescent="0.3">
      <c r="A1904">
        <v>4</v>
      </c>
      <c r="B1904" t="s">
        <v>301</v>
      </c>
      <c r="C1904" s="22">
        <f>VLOOKUP(Table1[[#This Row],[Subject]],'Subject Profile'!$A$2:$E$8,4,FALSE)</f>
        <v>0.88613857459934653</v>
      </c>
      <c r="D1904" s="22">
        <f>VLOOKUP(Table1[[#This Row],[Subject]],'Subject Profile'!$A$2:$E$8,5,FALSE)</f>
        <v>-2.2000000000000002</v>
      </c>
      <c r="E1904" t="s">
        <v>110</v>
      </c>
      <c r="F1904" t="s">
        <v>76</v>
      </c>
      <c r="G1904" t="s">
        <v>7</v>
      </c>
      <c r="H1904">
        <f>IF(Table1[[#This Row],[decision]]="accept",1,0)</f>
        <v>1</v>
      </c>
      <c r="I1904">
        <v>180</v>
      </c>
      <c r="J1904">
        <v>580</v>
      </c>
      <c r="K1904">
        <v>1667791899</v>
      </c>
      <c r="L1904">
        <f>Table1[[#This Row],[time]]-K1903</f>
        <v>3</v>
      </c>
      <c r="M1904" t="str">
        <f>VLOOKUP($F1904,Experiment!$A$2:$U$90,MATCH(Results!M$1,Experiment!$A$1:$U$1,0)+1,FALSE)</f>
        <v>G</v>
      </c>
      <c r="N1904">
        <f>IF(Table1[[#This Row],[Impact]]="I",0,1)</f>
        <v>1</v>
      </c>
      <c r="O1904" s="2">
        <f>VLOOKUP($F1904,Experiment!$A$2:$U$90,MATCH(Results!O$1,Experiment!$A$1:$U$1,0),FALSE)</f>
        <v>-90</v>
      </c>
      <c r="P1904" s="3">
        <f>VLOOKUP($F1904,Experiment!$A$2:$U$90,MATCH(Results!P$1,Experiment!$A$1:$U$1,0),FALSE)</f>
        <v>0.5</v>
      </c>
      <c r="Q1904" s="2">
        <f>VLOOKUP($F1904,Experiment!$A$2:$U$90,MATCH(Results!Q$1,Experiment!$A$1:$U$1,0),FALSE)</f>
        <v>180</v>
      </c>
      <c r="R1904" s="3">
        <f>VLOOKUP($F1904,Experiment!$A$2:$U$90,MATCH(Results!R$1,Experiment!$A$1:$U$1,0),FALSE)</f>
        <v>0.5</v>
      </c>
      <c r="S1904" s="2">
        <f>VLOOKUP($F1904,Experiment!$A$2:$U$90,MATCH(Results!S$1,Experiment!$A$1:$U$1,0),FALSE)</f>
        <v>45</v>
      </c>
      <c r="T1904" s="2">
        <f>VLOOKUP($F1904,Experiment!$A$2:$U$90,MATCH(Results!T$1,Experiment!$A$1:$U$1,0),FALSE)</f>
        <v>18225</v>
      </c>
      <c r="U1904" s="2">
        <f>VLOOKUP($F1904,Experiment!$A$2:$U$90,MATCH(Results!U$1,Experiment!$A$1:$U$1,0),FALSE)</f>
        <v>135</v>
      </c>
      <c r="V1904" s="2">
        <f>VLOOKUP($F1904,Experiment!$A$2:$U$90,MATCH(Results!V$1,Experiment!$A$1:$U$1,0),FALSE)</f>
        <v>2</v>
      </c>
      <c r="W1904" s="3">
        <f>VLOOKUP($F1904,Experiment!$A$2:$U$90,MATCH(Results!W$1,Experiment!$A$1:$U$1,0),FALSE)</f>
        <v>0.25</v>
      </c>
      <c r="X1904" s="3">
        <f>VLOOKUP($F1904,Experiment!$A$2:$U$90,MATCH(Results!X$1,Experiment!$A$1:$U$1,0),FALSE)</f>
        <v>0.75</v>
      </c>
      <c r="Y1904" s="2">
        <f>VLOOKUP($F1904,Experiment!$A$2:$U$90,MATCH(Results!Y$1,Experiment!$A$1:$U$1,0),FALSE)</f>
        <v>2</v>
      </c>
      <c r="Z1904" s="3">
        <f>VLOOKUP($F1904,Experiment!$A$2:$U$90,MATCH(Results!Z$1,Experiment!$A$1:$U$1,0),FALSE)</f>
        <v>0.5</v>
      </c>
      <c r="AA1904" s="3">
        <f>VLOOKUP($F1904,Experiment!$A$2:$U$90,MATCH(Results!AA$1,Experiment!$A$1:$U$1,0),FALSE)</f>
        <v>0.25</v>
      </c>
      <c r="AB1904" s="3">
        <f>VLOOKUP($F1904,Experiment!$A$2:$U$90,MATCH(Results!AB$1,Experiment!$A$1:$U$1,0),FALSE)</f>
        <v>0.625</v>
      </c>
      <c r="AC1904" s="3">
        <f>VLOOKUP($F1904,Experiment!$A$2:$U$90,MATCH(Results!AC$1,Experiment!$A$1:$U$1,0),FALSE)</f>
        <v>0.375</v>
      </c>
      <c r="AD1904" s="2">
        <f>VLOOKUP($F1904,Experiment!$A$2:$U$90,MATCH(Results!AD$1,Experiment!$A$1:$U$1,0),FALSE)</f>
        <v>11.25</v>
      </c>
      <c r="AE1904" s="2">
        <f>VLOOKUP($F1904,Experiment!$A$2:$U$90,MATCH(Results!AE$1,Experiment!$A$1:$U$1,0),FALSE)</f>
        <v>17085.9375</v>
      </c>
      <c r="AF1904" s="2">
        <f>VLOOKUP($F1904,Experiment!$A$2:$U$90,MATCH(Results!AF$1,Experiment!$A$1:$U$1,0),FALSE)</f>
        <v>130.71318793450033</v>
      </c>
      <c r="AG1904" s="3">
        <f>VLOOKUP($F1904,Experiment!$A$2:$W$90,MATCH(Results!AG$1,Experiment!$A$1:$W$1,0),FALSE)</f>
        <v>0.82730419370997643</v>
      </c>
      <c r="AH1904" s="3">
        <f>VLOOKUP($F1904,Experiment!$A$2:$W$90,MATCH(Results!AH$1,Experiment!$A$1:$W$1,0),FALSE)</f>
        <v>0.38648875795104182</v>
      </c>
      <c r="AI1904" s="3">
        <f>VLOOKUP($F1904,Experiment!$A$2:$X$90,MATCH(Results!AI$1,Experiment!$A$1:$X$1,0),FALSE)</f>
        <v>0.61351124204895813</v>
      </c>
      <c r="AJ1904" s="2">
        <f>Table1[[#This Row],[Gain]]^Table1[[#This Row],[θ]]</f>
        <v>99.651528158912399</v>
      </c>
      <c r="AK1904" s="2">
        <f>-Table1[[#This Row],[λ]]*-Table1[[#This Row],[Loss]]^Table1[[#This Row],[θ]]</f>
        <v>118.6184794423265</v>
      </c>
      <c r="AL1904" s="2">
        <f>Table1[[#This Row],[v_n_w_g]]-Table1[[#This Row],[v_n_w_l]]</f>
        <v>-18.966951283414105</v>
      </c>
      <c r="AM1904" s="2">
        <f>IF(Table1[[#This Row],[diff_v]]&gt;=1,1,0)</f>
        <v>0</v>
      </c>
    </row>
    <row r="1905" spans="1:39" x14ac:dyDescent="0.3">
      <c r="A1905">
        <v>5</v>
      </c>
      <c r="B1905" t="s">
        <v>301</v>
      </c>
      <c r="C1905" s="22">
        <f>VLOOKUP(Table1[[#This Row],[Subject]],'Subject Profile'!$A$2:$E$8,4,FALSE)</f>
        <v>0.88613857459934653</v>
      </c>
      <c r="D1905" s="22">
        <f>VLOOKUP(Table1[[#This Row],[Subject]],'Subject Profile'!$A$2:$E$8,5,FALSE)</f>
        <v>-2.2000000000000002</v>
      </c>
      <c r="E1905" t="s">
        <v>110</v>
      </c>
      <c r="F1905" t="s">
        <v>55</v>
      </c>
      <c r="G1905" t="s">
        <v>56</v>
      </c>
      <c r="H1905">
        <f>IF(Table1[[#This Row],[decision]]="accept",1,0)</f>
        <v>0</v>
      </c>
      <c r="I1905">
        <v>0</v>
      </c>
      <c r="J1905">
        <v>580</v>
      </c>
      <c r="K1905">
        <v>1667791906</v>
      </c>
      <c r="L1905">
        <f>Table1[[#This Row],[time]]-K1904</f>
        <v>7</v>
      </c>
      <c r="M1905" t="str">
        <f>VLOOKUP($F1905,Experiment!$A$2:$U$90,MATCH(Results!M$1,Experiment!$A$1:$U$1,0)+1,FALSE)</f>
        <v>R</v>
      </c>
      <c r="N1905">
        <f>IF(Table1[[#This Row],[Impact]]="I",0,1)</f>
        <v>1</v>
      </c>
      <c r="O1905" s="2">
        <f>VLOOKUP($F1905,Experiment!$A$2:$U$90,MATCH(Results!O$1,Experiment!$A$1:$U$1,0),FALSE)</f>
        <v>0</v>
      </c>
      <c r="P1905" s="3">
        <f>VLOOKUP($F1905,Experiment!$A$2:$U$90,MATCH(Results!P$1,Experiment!$A$1:$U$1,0),FALSE)</f>
        <v>0</v>
      </c>
      <c r="Q1905" s="2">
        <f>VLOOKUP($F1905,Experiment!$A$2:$U$90,MATCH(Results!Q$1,Experiment!$A$1:$U$1,0),FALSE)</f>
        <v>0</v>
      </c>
      <c r="R1905" s="3">
        <f>VLOOKUP($F1905,Experiment!$A$2:$U$90,MATCH(Results!R$1,Experiment!$A$1:$U$1,0),FALSE)</f>
        <v>0</v>
      </c>
      <c r="S1905" s="2">
        <f>VLOOKUP($F1905,Experiment!$A$2:$U$90,MATCH(Results!S$1,Experiment!$A$1:$U$1,0),FALSE)</f>
        <v>0</v>
      </c>
      <c r="T1905" s="2">
        <f>VLOOKUP($F1905,Experiment!$A$2:$U$90,MATCH(Results!T$1,Experiment!$A$1:$U$1,0),FALSE)</f>
        <v>0</v>
      </c>
      <c r="U1905" s="2">
        <f>VLOOKUP($F1905,Experiment!$A$2:$U$90,MATCH(Results!U$1,Experiment!$A$1:$U$1,0),FALSE)</f>
        <v>0</v>
      </c>
      <c r="V1905" s="2">
        <f>VLOOKUP($F1905,Experiment!$A$2:$U$90,MATCH(Results!V$1,Experiment!$A$1:$U$1,0),FALSE)</f>
        <v>0</v>
      </c>
      <c r="W1905" s="3">
        <f>VLOOKUP($F1905,Experiment!$A$2:$U$90,MATCH(Results!W$1,Experiment!$A$1:$U$1,0),FALSE)</f>
        <v>0</v>
      </c>
      <c r="X1905" s="3">
        <f>VLOOKUP($F1905,Experiment!$A$2:$U$90,MATCH(Results!X$1,Experiment!$A$1:$U$1,0),FALSE)</f>
        <v>0</v>
      </c>
      <c r="Y1905" s="2">
        <f>VLOOKUP($F1905,Experiment!$A$2:$U$90,MATCH(Results!Y$1,Experiment!$A$1:$U$1,0),FALSE)</f>
        <v>0</v>
      </c>
      <c r="Z1905" s="3">
        <f>VLOOKUP($F1905,Experiment!$A$2:$U$90,MATCH(Results!Z$1,Experiment!$A$1:$U$1,0),FALSE)</f>
        <v>0</v>
      </c>
      <c r="AA1905" s="3">
        <f>VLOOKUP($F1905,Experiment!$A$2:$U$90,MATCH(Results!AA$1,Experiment!$A$1:$U$1,0),FALSE)</f>
        <v>0</v>
      </c>
      <c r="AB1905" s="3">
        <f>VLOOKUP($F1905,Experiment!$A$2:$U$90,MATCH(Results!AB$1,Experiment!$A$1:$U$1,0),FALSE)</f>
        <v>0</v>
      </c>
      <c r="AC1905" s="3">
        <f>VLOOKUP($F1905,Experiment!$A$2:$U$90,MATCH(Results!AC$1,Experiment!$A$1:$U$1,0),FALSE)</f>
        <v>0</v>
      </c>
      <c r="AD1905" s="2">
        <f>VLOOKUP($F1905,Experiment!$A$2:$U$90,MATCH(Results!AD$1,Experiment!$A$1:$U$1,0),FALSE)</f>
        <v>0</v>
      </c>
      <c r="AE1905" s="2">
        <f>VLOOKUP($F1905,Experiment!$A$2:$U$90,MATCH(Results!AE$1,Experiment!$A$1:$U$1,0),FALSE)</f>
        <v>0</v>
      </c>
      <c r="AF1905" s="2">
        <f>VLOOKUP($F1905,Experiment!$A$2:$U$90,MATCH(Results!AF$1,Experiment!$A$1:$U$1,0),FALSE)</f>
        <v>0</v>
      </c>
      <c r="AG1905" s="3">
        <f>VLOOKUP($F1905,Experiment!$A$2:$W$90,MATCH(Results!AG$1,Experiment!$A$1:$W$1,0),FALSE)</f>
        <v>0</v>
      </c>
      <c r="AH1905" s="3">
        <f>VLOOKUP($F1905,Experiment!$A$2:$W$90,MATCH(Results!AH$1,Experiment!$A$1:$W$1,0),FALSE)</f>
        <v>0</v>
      </c>
      <c r="AI1905" s="3">
        <f>VLOOKUP($F1905,Experiment!$A$2:$X$90,MATCH(Results!AI$1,Experiment!$A$1:$X$1,0),FALSE)</f>
        <v>0</v>
      </c>
      <c r="AJ1905" s="2">
        <f>Table1[[#This Row],[Gain]]^Table1[[#This Row],[θ]]</f>
        <v>0</v>
      </c>
      <c r="AK1905" s="2">
        <f>-Table1[[#This Row],[λ]]*-Table1[[#This Row],[Loss]]^Table1[[#This Row],[θ]]</f>
        <v>0</v>
      </c>
      <c r="AL1905" s="2">
        <f>Table1[[#This Row],[v_n_w_g]]-Table1[[#This Row],[v_n_w_l]]</f>
        <v>0</v>
      </c>
      <c r="AM1905" s="2">
        <f>IF(Table1[[#This Row],[diff_v]]&gt;=1,1,0)</f>
        <v>0</v>
      </c>
    </row>
    <row r="1906" spans="1:39" x14ac:dyDescent="0.3">
      <c r="A1906">
        <v>6</v>
      </c>
      <c r="B1906" t="s">
        <v>301</v>
      </c>
      <c r="C1906" s="22">
        <f>VLOOKUP(Table1[[#This Row],[Subject]],'Subject Profile'!$A$2:$E$8,4,FALSE)</f>
        <v>0.88613857459934653</v>
      </c>
      <c r="D1906" s="22">
        <f>VLOOKUP(Table1[[#This Row],[Subject]],'Subject Profile'!$A$2:$E$8,5,FALSE)</f>
        <v>-2.2000000000000002</v>
      </c>
      <c r="E1906" t="s">
        <v>110</v>
      </c>
      <c r="F1906" t="s">
        <v>93</v>
      </c>
      <c r="G1906" t="s">
        <v>5</v>
      </c>
      <c r="H1906">
        <f>IF(Table1[[#This Row],[decision]]="accept",1,0)</f>
        <v>0</v>
      </c>
      <c r="I1906">
        <v>0</v>
      </c>
      <c r="J1906">
        <v>580</v>
      </c>
      <c r="K1906">
        <v>1667791910</v>
      </c>
      <c r="L1906">
        <f>Table1[[#This Row],[time]]-K1905</f>
        <v>4</v>
      </c>
      <c r="M1906" t="str">
        <f>VLOOKUP($F1906,Experiment!$A$2:$U$90,MATCH(Results!M$1,Experiment!$A$1:$U$1,0)+1,FALSE)</f>
        <v>I</v>
      </c>
      <c r="N1906">
        <f>IF(Table1[[#This Row],[Impact]]="I",0,1)</f>
        <v>0</v>
      </c>
      <c r="O1906" s="2">
        <f>VLOOKUP($F1906,Experiment!$A$2:$U$90,MATCH(Results!O$1,Experiment!$A$1:$U$1,0),FALSE)</f>
        <v>-90</v>
      </c>
      <c r="P1906" s="3">
        <f>VLOOKUP($F1906,Experiment!$A$2:$U$90,MATCH(Results!P$1,Experiment!$A$1:$U$1,0),FALSE)</f>
        <v>0.5</v>
      </c>
      <c r="Q1906" s="2">
        <f>VLOOKUP($F1906,Experiment!$A$2:$U$90,MATCH(Results!Q$1,Experiment!$A$1:$U$1,0),FALSE)</f>
        <v>100</v>
      </c>
      <c r="R1906" s="3">
        <f>VLOOKUP($F1906,Experiment!$A$2:$U$90,MATCH(Results!R$1,Experiment!$A$1:$U$1,0),FALSE)</f>
        <v>0.5</v>
      </c>
      <c r="S1906" s="2">
        <f>VLOOKUP($F1906,Experiment!$A$2:$U$90,MATCH(Results!S$1,Experiment!$A$1:$U$1,0),FALSE)</f>
        <v>5</v>
      </c>
      <c r="T1906" s="2">
        <f>VLOOKUP($F1906,Experiment!$A$2:$U$90,MATCH(Results!T$1,Experiment!$A$1:$U$1,0),FALSE)</f>
        <v>9025</v>
      </c>
      <c r="U1906" s="2">
        <f>VLOOKUP($F1906,Experiment!$A$2:$U$90,MATCH(Results!U$1,Experiment!$A$1:$U$1,0),FALSE)</f>
        <v>95</v>
      </c>
      <c r="V1906" s="2">
        <f>VLOOKUP($F1906,Experiment!$A$2:$U$90,MATCH(Results!V$1,Experiment!$A$1:$U$1,0),FALSE)</f>
        <v>4</v>
      </c>
      <c r="W1906" s="3">
        <f>VLOOKUP($F1906,Experiment!$A$2:$U$90,MATCH(Results!W$1,Experiment!$A$1:$U$1,0),FALSE)</f>
        <v>0.25</v>
      </c>
      <c r="X1906" s="3">
        <f>VLOOKUP($F1906,Experiment!$A$2:$U$90,MATCH(Results!X$1,Experiment!$A$1:$U$1,0),FALSE)</f>
        <v>0.75</v>
      </c>
      <c r="Y1906" s="2">
        <f>VLOOKUP($F1906,Experiment!$A$2:$U$90,MATCH(Results!Y$1,Experiment!$A$1:$U$1,0),FALSE)</f>
        <v>1</v>
      </c>
      <c r="Z1906" s="3">
        <f>VLOOKUP($F1906,Experiment!$A$2:$U$90,MATCH(Results!Z$1,Experiment!$A$1:$U$1,0),FALSE)</f>
        <v>0.25</v>
      </c>
      <c r="AA1906" s="3">
        <f>VLOOKUP($F1906,Experiment!$A$2:$U$90,MATCH(Results!AA$1,Experiment!$A$1:$U$1,0),FALSE)</f>
        <v>0.5</v>
      </c>
      <c r="AB1906" s="3">
        <f>VLOOKUP($F1906,Experiment!$A$2:$U$90,MATCH(Results!AB$1,Experiment!$A$1:$U$1,0),FALSE)</f>
        <v>0.375</v>
      </c>
      <c r="AC1906" s="3">
        <f>VLOOKUP($F1906,Experiment!$A$2:$U$90,MATCH(Results!AC$1,Experiment!$A$1:$U$1,0),FALSE)</f>
        <v>0.625</v>
      </c>
      <c r="AD1906" s="2">
        <f>VLOOKUP($F1906,Experiment!$A$2:$U$90,MATCH(Results!AD$1,Experiment!$A$1:$U$1,0),FALSE)</f>
        <v>28.75</v>
      </c>
      <c r="AE1906" s="2">
        <f>VLOOKUP($F1906,Experiment!$A$2:$U$90,MATCH(Results!AE$1,Experiment!$A$1:$U$1,0),FALSE)</f>
        <v>8460.9375</v>
      </c>
      <c r="AF1906" s="2">
        <f>VLOOKUP($F1906,Experiment!$A$2:$U$90,MATCH(Results!AF$1,Experiment!$A$1:$U$1,0),FALSE)</f>
        <v>91.983354472426157</v>
      </c>
      <c r="AG1906" s="3">
        <f>VLOOKUP($F1906,Experiment!$A$2:$W$90,MATCH(Results!AG$1,Experiment!$A$1:$W$1,0),FALSE)</f>
        <v>1</v>
      </c>
      <c r="AH1906" s="3">
        <f>VLOOKUP($F1906,Experiment!$A$2:$W$90,MATCH(Results!AH$1,Experiment!$A$1:$W$1,0),FALSE)</f>
        <v>0.625</v>
      </c>
      <c r="AI1906" s="3">
        <f>VLOOKUP($F1906,Experiment!$A$2:$X$90,MATCH(Results!AI$1,Experiment!$A$1:$X$1,0),FALSE)</f>
        <v>0.375</v>
      </c>
      <c r="AJ1906" s="2">
        <f>Table1[[#This Row],[Gain]]^Table1[[#This Row],[θ]]</f>
        <v>59.193926540095148</v>
      </c>
      <c r="AK1906" s="2">
        <f>-Table1[[#This Row],[λ]]*-Table1[[#This Row],[Loss]]^Table1[[#This Row],[θ]]</f>
        <v>118.6184794423265</v>
      </c>
      <c r="AL1906" s="2">
        <f>Table1[[#This Row],[v_n_w_g]]-Table1[[#This Row],[v_n_w_l]]</f>
        <v>-59.424552902231355</v>
      </c>
      <c r="AM1906" s="2">
        <f>IF(Table1[[#This Row],[diff_v]]&gt;=1,1,0)</f>
        <v>0</v>
      </c>
    </row>
    <row r="1907" spans="1:39" x14ac:dyDescent="0.3">
      <c r="A1907">
        <v>7</v>
      </c>
      <c r="B1907" t="s">
        <v>301</v>
      </c>
      <c r="C1907" s="22">
        <f>VLOOKUP(Table1[[#This Row],[Subject]],'Subject Profile'!$A$2:$E$8,4,FALSE)</f>
        <v>0.88613857459934653</v>
      </c>
      <c r="D1907" s="22">
        <f>VLOOKUP(Table1[[#This Row],[Subject]],'Subject Profile'!$A$2:$E$8,5,FALSE)</f>
        <v>-2.2000000000000002</v>
      </c>
      <c r="E1907" t="s">
        <v>110</v>
      </c>
      <c r="F1907" t="s">
        <v>65</v>
      </c>
      <c r="G1907" t="s">
        <v>7</v>
      </c>
      <c r="H1907">
        <f>IF(Table1[[#This Row],[decision]]="accept",1,0)</f>
        <v>1</v>
      </c>
      <c r="I1907">
        <v>-10</v>
      </c>
      <c r="J1907">
        <v>570</v>
      </c>
      <c r="K1907">
        <v>1667791914</v>
      </c>
      <c r="L1907">
        <f>Table1[[#This Row],[time]]-K1906</f>
        <v>4</v>
      </c>
      <c r="M1907" t="str">
        <f>VLOOKUP($F1907,Experiment!$A$2:$U$90,MATCH(Results!M$1,Experiment!$A$1:$U$1,0)+1,FALSE)</f>
        <v>G</v>
      </c>
      <c r="N1907">
        <f>IF(Table1[[#This Row],[Impact]]="I",0,1)</f>
        <v>1</v>
      </c>
      <c r="O1907" s="2">
        <f>VLOOKUP($F1907,Experiment!$A$2:$U$90,MATCH(Results!O$1,Experiment!$A$1:$U$1,0),FALSE)</f>
        <v>-10</v>
      </c>
      <c r="P1907" s="3">
        <f>VLOOKUP($F1907,Experiment!$A$2:$U$90,MATCH(Results!P$1,Experiment!$A$1:$U$1,0),FALSE)</f>
        <v>0.5</v>
      </c>
      <c r="Q1907" s="2">
        <f>VLOOKUP($F1907,Experiment!$A$2:$U$90,MATCH(Results!Q$1,Experiment!$A$1:$U$1,0),FALSE)</f>
        <v>10</v>
      </c>
      <c r="R1907" s="3">
        <f>VLOOKUP($F1907,Experiment!$A$2:$U$90,MATCH(Results!R$1,Experiment!$A$1:$U$1,0),FALSE)</f>
        <v>0.5</v>
      </c>
      <c r="S1907" s="2">
        <f>VLOOKUP($F1907,Experiment!$A$2:$U$90,MATCH(Results!S$1,Experiment!$A$1:$U$1,0),FALSE)</f>
        <v>0</v>
      </c>
      <c r="T1907" s="2">
        <f>VLOOKUP($F1907,Experiment!$A$2:$U$90,MATCH(Results!T$1,Experiment!$A$1:$U$1,0),FALSE)</f>
        <v>100</v>
      </c>
      <c r="U1907" s="2">
        <f>VLOOKUP($F1907,Experiment!$A$2:$U$90,MATCH(Results!U$1,Experiment!$A$1:$U$1,0),FALSE)</f>
        <v>10</v>
      </c>
      <c r="V1907" s="2">
        <f>VLOOKUP($F1907,Experiment!$A$2:$U$90,MATCH(Results!V$1,Experiment!$A$1:$U$1,0),FALSE)</f>
        <v>2</v>
      </c>
      <c r="W1907" s="3">
        <f>VLOOKUP($F1907,Experiment!$A$2:$U$90,MATCH(Results!W$1,Experiment!$A$1:$U$1,0),FALSE)</f>
        <v>0.25</v>
      </c>
      <c r="X1907" s="3">
        <f>VLOOKUP($F1907,Experiment!$A$2:$U$90,MATCH(Results!X$1,Experiment!$A$1:$U$1,0),FALSE)</f>
        <v>0.75</v>
      </c>
      <c r="Y1907" s="2">
        <f>VLOOKUP($F1907,Experiment!$A$2:$U$90,MATCH(Results!Y$1,Experiment!$A$1:$U$1,0),FALSE)</f>
        <v>1</v>
      </c>
      <c r="Z1907" s="3">
        <f>VLOOKUP($F1907,Experiment!$A$2:$U$90,MATCH(Results!Z$1,Experiment!$A$1:$U$1,0),FALSE)</f>
        <v>0.25</v>
      </c>
      <c r="AA1907" s="3">
        <f>VLOOKUP($F1907,Experiment!$A$2:$U$90,MATCH(Results!AA$1,Experiment!$A$1:$U$1,0),FALSE)</f>
        <v>0.5</v>
      </c>
      <c r="AB1907" s="3">
        <f>VLOOKUP($F1907,Experiment!$A$2:$U$90,MATCH(Results!AB$1,Experiment!$A$1:$U$1,0),FALSE)</f>
        <v>0.375</v>
      </c>
      <c r="AC1907" s="3">
        <f>VLOOKUP($F1907,Experiment!$A$2:$U$90,MATCH(Results!AC$1,Experiment!$A$1:$U$1,0),FALSE)</f>
        <v>0.625</v>
      </c>
      <c r="AD1907" s="2">
        <f>VLOOKUP($F1907,Experiment!$A$2:$U$90,MATCH(Results!AD$1,Experiment!$A$1:$U$1,0),FALSE)</f>
        <v>2.5</v>
      </c>
      <c r="AE1907" s="2">
        <f>VLOOKUP($F1907,Experiment!$A$2:$U$90,MATCH(Results!AE$1,Experiment!$A$1:$U$1,0),FALSE)</f>
        <v>93.75</v>
      </c>
      <c r="AF1907" s="2">
        <f>VLOOKUP($F1907,Experiment!$A$2:$U$90,MATCH(Results!AF$1,Experiment!$A$1:$U$1,0),FALSE)</f>
        <v>9.6824583655185421</v>
      </c>
      <c r="AG1907" s="3">
        <f>VLOOKUP($F1907,Experiment!$A$2:$W$90,MATCH(Results!AG$1,Experiment!$A$1:$W$1,0),FALSE)</f>
        <v>1</v>
      </c>
      <c r="AH1907" s="3">
        <f>VLOOKUP($F1907,Experiment!$A$2:$W$90,MATCH(Results!AH$1,Experiment!$A$1:$W$1,0),FALSE)</f>
        <v>0.625</v>
      </c>
      <c r="AI1907" s="3">
        <f>VLOOKUP($F1907,Experiment!$A$2:$X$90,MATCH(Results!AI$1,Experiment!$A$1:$X$1,0),FALSE)</f>
        <v>0.375</v>
      </c>
      <c r="AJ1907" s="2">
        <f>Table1[[#This Row],[Gain]]^Table1[[#This Row],[θ]]</f>
        <v>7.693758934363303</v>
      </c>
      <c r="AK1907" s="2">
        <f>-Table1[[#This Row],[λ]]*-Table1[[#This Row],[Loss]]^Table1[[#This Row],[θ]]</f>
        <v>16.926269655599267</v>
      </c>
      <c r="AL1907" s="2">
        <f>Table1[[#This Row],[v_n_w_g]]-Table1[[#This Row],[v_n_w_l]]</f>
        <v>-9.2325107212359647</v>
      </c>
      <c r="AM1907" s="2">
        <f>IF(Table1[[#This Row],[diff_v]]&gt;=1,1,0)</f>
        <v>0</v>
      </c>
    </row>
    <row r="1908" spans="1:39" x14ac:dyDescent="0.3">
      <c r="A1908">
        <v>8</v>
      </c>
      <c r="B1908" t="s">
        <v>301</v>
      </c>
      <c r="C1908" s="22">
        <f>VLOOKUP(Table1[[#This Row],[Subject]],'Subject Profile'!$A$2:$E$8,4,FALSE)</f>
        <v>0.88613857459934653</v>
      </c>
      <c r="D1908" s="22">
        <f>VLOOKUP(Table1[[#This Row],[Subject]],'Subject Profile'!$A$2:$E$8,5,FALSE)</f>
        <v>-2.2000000000000002</v>
      </c>
      <c r="E1908" t="s">
        <v>110</v>
      </c>
      <c r="F1908" t="s">
        <v>84</v>
      </c>
      <c r="G1908" t="s">
        <v>7</v>
      </c>
      <c r="H1908">
        <f>IF(Table1[[#This Row],[decision]]="accept",1,0)</f>
        <v>1</v>
      </c>
      <c r="I1908">
        <v>-10</v>
      </c>
      <c r="J1908">
        <v>560</v>
      </c>
      <c r="K1908">
        <v>1667791917</v>
      </c>
      <c r="L1908">
        <f>Table1[[#This Row],[time]]-K1907</f>
        <v>3</v>
      </c>
      <c r="M1908" t="str">
        <f>VLOOKUP($F1908,Experiment!$A$2:$U$90,MATCH(Results!M$1,Experiment!$A$1:$U$1,0)+1,FALSE)</f>
        <v>G</v>
      </c>
      <c r="N1908">
        <f>IF(Table1[[#This Row],[Impact]]="I",0,1)</f>
        <v>1</v>
      </c>
      <c r="O1908" s="2">
        <f>VLOOKUP($F1908,Experiment!$A$2:$U$90,MATCH(Results!O$1,Experiment!$A$1:$U$1,0),FALSE)</f>
        <v>-10</v>
      </c>
      <c r="P1908" s="3">
        <f>VLOOKUP($F1908,Experiment!$A$2:$U$90,MATCH(Results!P$1,Experiment!$A$1:$U$1,0),FALSE)</f>
        <v>0.5</v>
      </c>
      <c r="Q1908" s="2">
        <f>VLOOKUP($F1908,Experiment!$A$2:$U$90,MATCH(Results!Q$1,Experiment!$A$1:$U$1,0),FALSE)</f>
        <v>30</v>
      </c>
      <c r="R1908" s="3">
        <f>VLOOKUP($F1908,Experiment!$A$2:$U$90,MATCH(Results!R$1,Experiment!$A$1:$U$1,0),FALSE)</f>
        <v>0.5</v>
      </c>
      <c r="S1908" s="2">
        <f>VLOOKUP($F1908,Experiment!$A$2:$U$90,MATCH(Results!S$1,Experiment!$A$1:$U$1,0),FALSE)</f>
        <v>10</v>
      </c>
      <c r="T1908" s="2">
        <f>VLOOKUP($F1908,Experiment!$A$2:$U$90,MATCH(Results!T$1,Experiment!$A$1:$U$1,0),FALSE)</f>
        <v>400</v>
      </c>
      <c r="U1908" s="2">
        <f>VLOOKUP($F1908,Experiment!$A$2:$U$90,MATCH(Results!U$1,Experiment!$A$1:$U$1,0),FALSE)</f>
        <v>20</v>
      </c>
      <c r="V1908" s="2">
        <f>VLOOKUP($F1908,Experiment!$A$2:$U$90,MATCH(Results!V$1,Experiment!$A$1:$U$1,0),FALSE)</f>
        <v>4</v>
      </c>
      <c r="W1908" s="3">
        <f>VLOOKUP($F1908,Experiment!$A$2:$U$90,MATCH(Results!W$1,Experiment!$A$1:$U$1,0),FALSE)</f>
        <v>0.25</v>
      </c>
      <c r="X1908" s="3">
        <f>VLOOKUP($F1908,Experiment!$A$2:$U$90,MATCH(Results!X$1,Experiment!$A$1:$U$1,0),FALSE)</f>
        <v>0.75</v>
      </c>
      <c r="Y1908" s="2">
        <f>VLOOKUP($F1908,Experiment!$A$2:$U$90,MATCH(Results!Y$1,Experiment!$A$1:$U$1,0),FALSE)</f>
        <v>2</v>
      </c>
      <c r="Z1908" s="3">
        <f>VLOOKUP($F1908,Experiment!$A$2:$U$90,MATCH(Results!Z$1,Experiment!$A$1:$U$1,0),FALSE)</f>
        <v>0.5</v>
      </c>
      <c r="AA1908" s="3">
        <f>VLOOKUP($F1908,Experiment!$A$2:$U$90,MATCH(Results!AA$1,Experiment!$A$1:$U$1,0),FALSE)</f>
        <v>0.25</v>
      </c>
      <c r="AB1908" s="3">
        <f>VLOOKUP($F1908,Experiment!$A$2:$U$90,MATCH(Results!AB$1,Experiment!$A$1:$U$1,0),FALSE)</f>
        <v>0.625</v>
      </c>
      <c r="AC1908" s="3">
        <f>VLOOKUP($F1908,Experiment!$A$2:$U$90,MATCH(Results!AC$1,Experiment!$A$1:$U$1,0),FALSE)</f>
        <v>0.375</v>
      </c>
      <c r="AD1908" s="2">
        <f>VLOOKUP($F1908,Experiment!$A$2:$U$90,MATCH(Results!AD$1,Experiment!$A$1:$U$1,0),FALSE)</f>
        <v>5</v>
      </c>
      <c r="AE1908" s="2">
        <f>VLOOKUP($F1908,Experiment!$A$2:$U$90,MATCH(Results!AE$1,Experiment!$A$1:$U$1,0),FALSE)</f>
        <v>375</v>
      </c>
      <c r="AF1908" s="2">
        <f>VLOOKUP($F1908,Experiment!$A$2:$U$90,MATCH(Results!AF$1,Experiment!$A$1:$U$1,0),FALSE)</f>
        <v>19.364916731037084</v>
      </c>
      <c r="AG1908" s="3">
        <f>VLOOKUP($F1908,Experiment!$A$2:$W$90,MATCH(Results!AG$1,Experiment!$A$1:$W$1,0),FALSE)</f>
        <v>0.82730419370997643</v>
      </c>
      <c r="AH1908" s="3">
        <f>VLOOKUP($F1908,Experiment!$A$2:$W$90,MATCH(Results!AH$1,Experiment!$A$1:$W$1,0),FALSE)</f>
        <v>0.38648875795104182</v>
      </c>
      <c r="AI1908" s="3">
        <f>VLOOKUP($F1908,Experiment!$A$2:$X$90,MATCH(Results!AI$1,Experiment!$A$1:$X$1,0),FALSE)</f>
        <v>0.61351124204895813</v>
      </c>
      <c r="AJ1908" s="2">
        <f>Table1[[#This Row],[Gain]]^Table1[[#This Row],[θ]]</f>
        <v>20.367331083133973</v>
      </c>
      <c r="AK1908" s="2">
        <f>-Table1[[#This Row],[λ]]*-Table1[[#This Row],[Loss]]^Table1[[#This Row],[θ]]</f>
        <v>16.926269655599267</v>
      </c>
      <c r="AL1908" s="2">
        <f>Table1[[#This Row],[v_n_w_g]]-Table1[[#This Row],[v_n_w_l]]</f>
        <v>3.4410614275347058</v>
      </c>
      <c r="AM1908" s="2">
        <f>IF(Table1[[#This Row],[diff_v]]&gt;=1,1,0)</f>
        <v>1</v>
      </c>
    </row>
    <row r="1909" spans="1:39" x14ac:dyDescent="0.3">
      <c r="A1909">
        <v>9</v>
      </c>
      <c r="B1909" t="s">
        <v>301</v>
      </c>
      <c r="C1909" s="22">
        <f>VLOOKUP(Table1[[#This Row],[Subject]],'Subject Profile'!$A$2:$E$8,4,FALSE)</f>
        <v>0.88613857459934653</v>
      </c>
      <c r="D1909" s="22">
        <f>VLOOKUP(Table1[[#This Row],[Subject]],'Subject Profile'!$A$2:$E$8,5,FALSE)</f>
        <v>-2.2000000000000002</v>
      </c>
      <c r="E1909" t="s">
        <v>110</v>
      </c>
      <c r="F1909" t="s">
        <v>89</v>
      </c>
      <c r="G1909" t="s">
        <v>90</v>
      </c>
      <c r="H1909">
        <f>IF(Table1[[#This Row],[decision]]="accept",1,0)</f>
        <v>0</v>
      </c>
      <c r="I1909">
        <v>-100</v>
      </c>
      <c r="J1909">
        <v>460</v>
      </c>
      <c r="K1909">
        <v>1667791924</v>
      </c>
      <c r="L1909">
        <f>Table1[[#This Row],[time]]-K1908</f>
        <v>7</v>
      </c>
      <c r="M1909" t="str">
        <f>VLOOKUP($F1909,Experiment!$A$2:$U$90,MATCH(Results!M$1,Experiment!$A$1:$U$1,0)+1,FALSE)</f>
        <v>T</v>
      </c>
      <c r="N1909">
        <f>IF(Table1[[#This Row],[Impact]]="I",0,1)</f>
        <v>1</v>
      </c>
      <c r="O1909" s="2">
        <f>VLOOKUP($F1909,Experiment!$A$2:$U$90,MATCH(Results!O$1,Experiment!$A$1:$U$1,0),FALSE)</f>
        <v>0</v>
      </c>
      <c r="P1909" s="3">
        <f>VLOOKUP($F1909,Experiment!$A$2:$U$90,MATCH(Results!P$1,Experiment!$A$1:$U$1,0),FALSE)</f>
        <v>0</v>
      </c>
      <c r="Q1909" s="2">
        <f>VLOOKUP($F1909,Experiment!$A$2:$U$90,MATCH(Results!Q$1,Experiment!$A$1:$U$1,0),FALSE)</f>
        <v>0</v>
      </c>
      <c r="R1909" s="3">
        <f>VLOOKUP($F1909,Experiment!$A$2:$U$90,MATCH(Results!R$1,Experiment!$A$1:$U$1,0),FALSE)</f>
        <v>0</v>
      </c>
      <c r="S1909" s="2">
        <f>VLOOKUP($F1909,Experiment!$A$2:$U$90,MATCH(Results!S$1,Experiment!$A$1:$U$1,0),FALSE)</f>
        <v>0</v>
      </c>
      <c r="T1909" s="2">
        <f>VLOOKUP($F1909,Experiment!$A$2:$U$90,MATCH(Results!T$1,Experiment!$A$1:$U$1,0),FALSE)</f>
        <v>0</v>
      </c>
      <c r="U1909" s="2">
        <f>VLOOKUP($F1909,Experiment!$A$2:$U$90,MATCH(Results!U$1,Experiment!$A$1:$U$1,0),FALSE)</f>
        <v>0</v>
      </c>
      <c r="V1909" s="2">
        <f>VLOOKUP($F1909,Experiment!$A$2:$U$90,MATCH(Results!V$1,Experiment!$A$1:$U$1,0),FALSE)</f>
        <v>0</v>
      </c>
      <c r="W1909" s="3">
        <f>VLOOKUP($F1909,Experiment!$A$2:$U$90,MATCH(Results!W$1,Experiment!$A$1:$U$1,0),FALSE)</f>
        <v>0</v>
      </c>
      <c r="X1909" s="3">
        <f>VLOOKUP($F1909,Experiment!$A$2:$U$90,MATCH(Results!X$1,Experiment!$A$1:$U$1,0),FALSE)</f>
        <v>0</v>
      </c>
      <c r="Y1909" s="2">
        <f>VLOOKUP($F1909,Experiment!$A$2:$U$90,MATCH(Results!Y$1,Experiment!$A$1:$U$1,0),FALSE)</f>
        <v>0</v>
      </c>
      <c r="Z1909" s="3">
        <f>VLOOKUP($F1909,Experiment!$A$2:$U$90,MATCH(Results!Z$1,Experiment!$A$1:$U$1,0),FALSE)</f>
        <v>0</v>
      </c>
      <c r="AA1909" s="3">
        <f>VLOOKUP($F1909,Experiment!$A$2:$U$90,MATCH(Results!AA$1,Experiment!$A$1:$U$1,0),FALSE)</f>
        <v>0</v>
      </c>
      <c r="AB1909" s="3">
        <f>VLOOKUP($F1909,Experiment!$A$2:$U$90,MATCH(Results!AB$1,Experiment!$A$1:$U$1,0),FALSE)</f>
        <v>0</v>
      </c>
      <c r="AC1909" s="3">
        <f>VLOOKUP($F1909,Experiment!$A$2:$U$90,MATCH(Results!AC$1,Experiment!$A$1:$U$1,0),FALSE)</f>
        <v>0</v>
      </c>
      <c r="AD1909" s="2">
        <f>VLOOKUP($F1909,Experiment!$A$2:$U$90,MATCH(Results!AD$1,Experiment!$A$1:$U$1,0),FALSE)</f>
        <v>0</v>
      </c>
      <c r="AE1909" s="2">
        <f>VLOOKUP($F1909,Experiment!$A$2:$U$90,MATCH(Results!AE$1,Experiment!$A$1:$U$1,0),FALSE)</f>
        <v>0</v>
      </c>
      <c r="AF1909" s="2">
        <f>VLOOKUP($F1909,Experiment!$A$2:$U$90,MATCH(Results!AF$1,Experiment!$A$1:$U$1,0),FALSE)</f>
        <v>0</v>
      </c>
      <c r="AG1909" s="3">
        <f>VLOOKUP($F1909,Experiment!$A$2:$W$90,MATCH(Results!AG$1,Experiment!$A$1:$W$1,0),FALSE)</f>
        <v>0</v>
      </c>
      <c r="AH1909" s="3">
        <f>VLOOKUP($F1909,Experiment!$A$2:$W$90,MATCH(Results!AH$1,Experiment!$A$1:$W$1,0),FALSE)</f>
        <v>0</v>
      </c>
      <c r="AI1909" s="3">
        <f>VLOOKUP($F1909,Experiment!$A$2:$X$90,MATCH(Results!AI$1,Experiment!$A$1:$X$1,0),FALSE)</f>
        <v>0</v>
      </c>
      <c r="AJ1909" s="2">
        <f>Table1[[#This Row],[Gain]]^Table1[[#This Row],[θ]]</f>
        <v>0</v>
      </c>
      <c r="AK1909" s="2">
        <f>-Table1[[#This Row],[λ]]*-Table1[[#This Row],[Loss]]^Table1[[#This Row],[θ]]</f>
        <v>0</v>
      </c>
      <c r="AL1909" s="2">
        <f>Table1[[#This Row],[v_n_w_g]]-Table1[[#This Row],[v_n_w_l]]</f>
        <v>0</v>
      </c>
      <c r="AM1909" s="2">
        <f>IF(Table1[[#This Row],[diff_v]]&gt;=1,1,0)</f>
        <v>0</v>
      </c>
    </row>
    <row r="1910" spans="1:39" x14ac:dyDescent="0.3">
      <c r="A1910">
        <v>10</v>
      </c>
      <c r="B1910" t="s">
        <v>301</v>
      </c>
      <c r="C1910" s="22">
        <f>VLOOKUP(Table1[[#This Row],[Subject]],'Subject Profile'!$A$2:$E$8,4,FALSE)</f>
        <v>0.88613857459934653</v>
      </c>
      <c r="D1910" s="22">
        <f>VLOOKUP(Table1[[#This Row],[Subject]],'Subject Profile'!$A$2:$E$8,5,FALSE)</f>
        <v>-2.2000000000000002</v>
      </c>
      <c r="E1910" t="s">
        <v>110</v>
      </c>
      <c r="F1910" t="s">
        <v>53</v>
      </c>
      <c r="G1910" t="s">
        <v>5</v>
      </c>
      <c r="H1910">
        <f>IF(Table1[[#This Row],[decision]]="accept",1,0)</f>
        <v>0</v>
      </c>
      <c r="I1910">
        <v>0</v>
      </c>
      <c r="J1910">
        <v>560</v>
      </c>
      <c r="K1910">
        <v>1667791932</v>
      </c>
      <c r="L1910">
        <f>Table1[[#This Row],[time]]-K1909</f>
        <v>8</v>
      </c>
      <c r="M1910" t="str">
        <f>VLOOKUP($F1910,Experiment!$A$2:$U$90,MATCH(Results!M$1,Experiment!$A$1:$U$1,0)+1,FALSE)</f>
        <v>G</v>
      </c>
      <c r="N1910">
        <f>IF(Table1[[#This Row],[Impact]]="I",0,1)</f>
        <v>1</v>
      </c>
      <c r="O1910" s="2">
        <f>VLOOKUP($F1910,Experiment!$A$2:$U$90,MATCH(Results!O$1,Experiment!$A$1:$U$1,0),FALSE)</f>
        <v>-10</v>
      </c>
      <c r="P1910" s="3">
        <f>VLOOKUP($F1910,Experiment!$A$2:$U$90,MATCH(Results!P$1,Experiment!$A$1:$U$1,0),FALSE)</f>
        <v>0.5</v>
      </c>
      <c r="Q1910" s="2">
        <f>VLOOKUP($F1910,Experiment!$A$2:$U$90,MATCH(Results!Q$1,Experiment!$A$1:$U$1,0),FALSE)</f>
        <v>0</v>
      </c>
      <c r="R1910" s="3">
        <f>VLOOKUP($F1910,Experiment!$A$2:$U$90,MATCH(Results!R$1,Experiment!$A$1:$U$1,0),FALSE)</f>
        <v>0.5</v>
      </c>
      <c r="S1910" s="2">
        <f>VLOOKUP($F1910,Experiment!$A$2:$U$90,MATCH(Results!S$1,Experiment!$A$1:$U$1,0),FALSE)</f>
        <v>-5</v>
      </c>
      <c r="T1910" s="2">
        <f>VLOOKUP($F1910,Experiment!$A$2:$U$90,MATCH(Results!T$1,Experiment!$A$1:$U$1,0),FALSE)</f>
        <v>25</v>
      </c>
      <c r="U1910" s="2">
        <f>VLOOKUP($F1910,Experiment!$A$2:$U$90,MATCH(Results!U$1,Experiment!$A$1:$U$1,0),FALSE)</f>
        <v>5</v>
      </c>
      <c r="V1910" s="2">
        <f>VLOOKUP($F1910,Experiment!$A$2:$U$90,MATCH(Results!V$1,Experiment!$A$1:$U$1,0),FALSE)</f>
        <v>4</v>
      </c>
      <c r="W1910" s="3">
        <f>VLOOKUP($F1910,Experiment!$A$2:$U$90,MATCH(Results!W$1,Experiment!$A$1:$U$1,0),FALSE)</f>
        <v>0.25</v>
      </c>
      <c r="X1910" s="3">
        <f>VLOOKUP($F1910,Experiment!$A$2:$U$90,MATCH(Results!X$1,Experiment!$A$1:$U$1,0),FALSE)</f>
        <v>0.75</v>
      </c>
      <c r="Y1910" s="2">
        <f>VLOOKUP($F1910,Experiment!$A$2:$U$90,MATCH(Results!Y$1,Experiment!$A$1:$U$1,0),FALSE)</f>
        <v>2</v>
      </c>
      <c r="Z1910" s="3">
        <f>VLOOKUP($F1910,Experiment!$A$2:$U$90,MATCH(Results!Z$1,Experiment!$A$1:$U$1,0),FALSE)</f>
        <v>0.5</v>
      </c>
      <c r="AA1910" s="3">
        <f>VLOOKUP($F1910,Experiment!$A$2:$U$90,MATCH(Results!AA$1,Experiment!$A$1:$U$1,0),FALSE)</f>
        <v>0.25</v>
      </c>
      <c r="AB1910" s="3">
        <f>VLOOKUP($F1910,Experiment!$A$2:$U$90,MATCH(Results!AB$1,Experiment!$A$1:$U$1,0),FALSE)</f>
        <v>0.625</v>
      </c>
      <c r="AC1910" s="3">
        <f>VLOOKUP($F1910,Experiment!$A$2:$U$90,MATCH(Results!AC$1,Experiment!$A$1:$U$1,0),FALSE)</f>
        <v>0.375</v>
      </c>
      <c r="AD1910" s="2">
        <f>VLOOKUP($F1910,Experiment!$A$2:$U$90,MATCH(Results!AD$1,Experiment!$A$1:$U$1,0),FALSE)</f>
        <v>-6.25</v>
      </c>
      <c r="AE1910" s="2">
        <f>VLOOKUP($F1910,Experiment!$A$2:$U$90,MATCH(Results!AE$1,Experiment!$A$1:$U$1,0),FALSE)</f>
        <v>23.4375</v>
      </c>
      <c r="AF1910" s="2">
        <f>VLOOKUP($F1910,Experiment!$A$2:$U$90,MATCH(Results!AF$1,Experiment!$A$1:$U$1,0),FALSE)</f>
        <v>4.8412291827592711</v>
      </c>
      <c r="AG1910" s="3">
        <f>VLOOKUP($F1910,Experiment!$A$2:$W$90,MATCH(Results!AG$1,Experiment!$A$1:$W$1,0),FALSE)</f>
        <v>0.82730419370997643</v>
      </c>
      <c r="AH1910" s="3">
        <f>VLOOKUP($F1910,Experiment!$A$2:$W$90,MATCH(Results!AH$1,Experiment!$A$1:$W$1,0),FALSE)</f>
        <v>0.38648875795104182</v>
      </c>
      <c r="AI1910" s="3">
        <f>VLOOKUP($F1910,Experiment!$A$2:$X$90,MATCH(Results!AI$1,Experiment!$A$1:$X$1,0),FALSE)</f>
        <v>0.61351124204895813</v>
      </c>
      <c r="AJ1910" s="2">
        <f>Table1[[#This Row],[Gain]]^Table1[[#This Row],[θ]]</f>
        <v>0</v>
      </c>
      <c r="AK1910" s="2">
        <f>-Table1[[#This Row],[λ]]*-Table1[[#This Row],[Loss]]^Table1[[#This Row],[θ]]</f>
        <v>16.926269655599267</v>
      </c>
      <c r="AL1910" s="2">
        <f>Table1[[#This Row],[v_n_w_g]]-Table1[[#This Row],[v_n_w_l]]</f>
        <v>-16.926269655599267</v>
      </c>
      <c r="AM1910" s="2">
        <f>IF(Table1[[#This Row],[diff_v]]&gt;=1,1,0)</f>
        <v>0</v>
      </c>
    </row>
    <row r="1911" spans="1:39" x14ac:dyDescent="0.3">
      <c r="A1911">
        <v>11</v>
      </c>
      <c r="B1911" t="s">
        <v>301</v>
      </c>
      <c r="C1911" s="22">
        <f>VLOOKUP(Table1[[#This Row],[Subject]],'Subject Profile'!$A$2:$E$8,4,FALSE)</f>
        <v>0.88613857459934653</v>
      </c>
      <c r="D1911" s="22">
        <f>VLOOKUP(Table1[[#This Row],[Subject]],'Subject Profile'!$A$2:$E$8,5,FALSE)</f>
        <v>-2.2000000000000002</v>
      </c>
      <c r="E1911" t="s">
        <v>110</v>
      </c>
      <c r="F1911" t="s">
        <v>95</v>
      </c>
      <c r="G1911" t="s">
        <v>5</v>
      </c>
      <c r="H1911">
        <f>IF(Table1[[#This Row],[decision]]="accept",1,0)</f>
        <v>0</v>
      </c>
      <c r="I1911">
        <v>0</v>
      </c>
      <c r="J1911">
        <v>560</v>
      </c>
      <c r="K1911">
        <v>1667791936</v>
      </c>
      <c r="L1911">
        <f>Table1[[#This Row],[time]]-K1910</f>
        <v>4</v>
      </c>
      <c r="M1911" t="str">
        <f>VLOOKUP($F1911,Experiment!$A$2:$U$90,MATCH(Results!M$1,Experiment!$A$1:$U$1,0)+1,FALSE)</f>
        <v>I</v>
      </c>
      <c r="N1911">
        <f>IF(Table1[[#This Row],[Impact]]="I",0,1)</f>
        <v>0</v>
      </c>
      <c r="O1911" s="2">
        <f>VLOOKUP($F1911,Experiment!$A$2:$U$90,MATCH(Results!O$1,Experiment!$A$1:$U$1,0),FALSE)</f>
        <v>-90</v>
      </c>
      <c r="P1911" s="3">
        <f>VLOOKUP($F1911,Experiment!$A$2:$U$90,MATCH(Results!P$1,Experiment!$A$1:$U$1,0),FALSE)</f>
        <v>0.5</v>
      </c>
      <c r="Q1911" s="2">
        <f>VLOOKUP($F1911,Experiment!$A$2:$U$90,MATCH(Results!Q$1,Experiment!$A$1:$U$1,0),FALSE)</f>
        <v>90</v>
      </c>
      <c r="R1911" s="3">
        <f>VLOOKUP($F1911,Experiment!$A$2:$U$90,MATCH(Results!R$1,Experiment!$A$1:$U$1,0),FALSE)</f>
        <v>0.5</v>
      </c>
      <c r="S1911" s="2">
        <f>VLOOKUP($F1911,Experiment!$A$2:$U$90,MATCH(Results!S$1,Experiment!$A$1:$U$1,0),FALSE)</f>
        <v>0</v>
      </c>
      <c r="T1911" s="2">
        <f>VLOOKUP($F1911,Experiment!$A$2:$U$90,MATCH(Results!T$1,Experiment!$A$1:$U$1,0),FALSE)</f>
        <v>8100</v>
      </c>
      <c r="U1911" s="2">
        <f>VLOOKUP($F1911,Experiment!$A$2:$U$90,MATCH(Results!U$1,Experiment!$A$1:$U$1,0),FALSE)</f>
        <v>90</v>
      </c>
      <c r="V1911" s="2">
        <f>VLOOKUP($F1911,Experiment!$A$2:$U$90,MATCH(Results!V$1,Experiment!$A$1:$U$1,0),FALSE)</f>
        <v>4</v>
      </c>
      <c r="W1911" s="3">
        <f>VLOOKUP($F1911,Experiment!$A$2:$U$90,MATCH(Results!W$1,Experiment!$A$1:$U$1,0),FALSE)</f>
        <v>0.25</v>
      </c>
      <c r="X1911" s="3">
        <f>VLOOKUP($F1911,Experiment!$A$2:$U$90,MATCH(Results!X$1,Experiment!$A$1:$U$1,0),FALSE)</f>
        <v>0.75</v>
      </c>
      <c r="Y1911" s="2">
        <f>VLOOKUP($F1911,Experiment!$A$2:$U$90,MATCH(Results!Y$1,Experiment!$A$1:$U$1,0),FALSE)</f>
        <v>1</v>
      </c>
      <c r="Z1911" s="3">
        <f>VLOOKUP($F1911,Experiment!$A$2:$U$90,MATCH(Results!Z$1,Experiment!$A$1:$U$1,0),FALSE)</f>
        <v>0.25</v>
      </c>
      <c r="AA1911" s="3">
        <f>VLOOKUP($F1911,Experiment!$A$2:$U$90,MATCH(Results!AA$1,Experiment!$A$1:$U$1,0),FALSE)</f>
        <v>0.5</v>
      </c>
      <c r="AB1911" s="3">
        <f>VLOOKUP($F1911,Experiment!$A$2:$U$90,MATCH(Results!AB$1,Experiment!$A$1:$U$1,0),FALSE)</f>
        <v>0.375</v>
      </c>
      <c r="AC1911" s="3">
        <f>VLOOKUP($F1911,Experiment!$A$2:$U$90,MATCH(Results!AC$1,Experiment!$A$1:$U$1,0),FALSE)</f>
        <v>0.625</v>
      </c>
      <c r="AD1911" s="2">
        <f>VLOOKUP($F1911,Experiment!$A$2:$U$90,MATCH(Results!AD$1,Experiment!$A$1:$U$1,0),FALSE)</f>
        <v>22.5</v>
      </c>
      <c r="AE1911" s="2">
        <f>VLOOKUP($F1911,Experiment!$A$2:$U$90,MATCH(Results!AE$1,Experiment!$A$1:$U$1,0),FALSE)</f>
        <v>7593.75</v>
      </c>
      <c r="AF1911" s="2">
        <f>VLOOKUP($F1911,Experiment!$A$2:$U$90,MATCH(Results!AF$1,Experiment!$A$1:$U$1,0),FALSE)</f>
        <v>87.142125289666879</v>
      </c>
      <c r="AG1911" s="3">
        <f>VLOOKUP($F1911,Experiment!$A$2:$W$90,MATCH(Results!AG$1,Experiment!$A$1:$W$1,0),FALSE)</f>
        <v>1</v>
      </c>
      <c r="AH1911" s="3">
        <f>VLOOKUP($F1911,Experiment!$A$2:$W$90,MATCH(Results!AH$1,Experiment!$A$1:$W$1,0),FALSE)</f>
        <v>0.625</v>
      </c>
      <c r="AI1911" s="3">
        <f>VLOOKUP($F1911,Experiment!$A$2:$X$90,MATCH(Results!AI$1,Experiment!$A$1:$X$1,0),FALSE)</f>
        <v>0.375</v>
      </c>
      <c r="AJ1911" s="2">
        <f>Table1[[#This Row],[Gain]]^Table1[[#This Row],[θ]]</f>
        <v>53.917490655602954</v>
      </c>
      <c r="AK1911" s="2">
        <f>-Table1[[#This Row],[λ]]*-Table1[[#This Row],[Loss]]^Table1[[#This Row],[θ]]</f>
        <v>118.6184794423265</v>
      </c>
      <c r="AL1911" s="2">
        <f>Table1[[#This Row],[v_n_w_g]]-Table1[[#This Row],[v_n_w_l]]</f>
        <v>-64.700988786723542</v>
      </c>
      <c r="AM1911" s="2">
        <f>IF(Table1[[#This Row],[diff_v]]&gt;=1,1,0)</f>
        <v>0</v>
      </c>
    </row>
    <row r="1912" spans="1:39" x14ac:dyDescent="0.3">
      <c r="A1912">
        <v>12</v>
      </c>
      <c r="B1912" t="s">
        <v>301</v>
      </c>
      <c r="C1912" s="22">
        <f>VLOOKUP(Table1[[#This Row],[Subject]],'Subject Profile'!$A$2:$E$8,4,FALSE)</f>
        <v>0.88613857459934653</v>
      </c>
      <c r="D1912" s="22">
        <f>VLOOKUP(Table1[[#This Row],[Subject]],'Subject Profile'!$A$2:$E$8,5,FALSE)</f>
        <v>-2.2000000000000002</v>
      </c>
      <c r="E1912" t="s">
        <v>110</v>
      </c>
      <c r="F1912" t="s">
        <v>55</v>
      </c>
      <c r="G1912" t="s">
        <v>56</v>
      </c>
      <c r="H1912">
        <f>IF(Table1[[#This Row],[decision]]="accept",1,0)</f>
        <v>0</v>
      </c>
      <c r="I1912">
        <v>0</v>
      </c>
      <c r="J1912">
        <v>560</v>
      </c>
      <c r="K1912">
        <v>1667791941</v>
      </c>
      <c r="L1912">
        <f>Table1[[#This Row],[time]]-K1911</f>
        <v>5</v>
      </c>
      <c r="M1912" t="str">
        <f>VLOOKUP($F1912,Experiment!$A$2:$U$90,MATCH(Results!M$1,Experiment!$A$1:$U$1,0)+1,FALSE)</f>
        <v>R</v>
      </c>
      <c r="N1912">
        <f>IF(Table1[[#This Row],[Impact]]="I",0,1)</f>
        <v>1</v>
      </c>
      <c r="O1912" s="2">
        <f>VLOOKUP($F1912,Experiment!$A$2:$U$90,MATCH(Results!O$1,Experiment!$A$1:$U$1,0),FALSE)</f>
        <v>0</v>
      </c>
      <c r="P1912" s="3">
        <f>VLOOKUP($F1912,Experiment!$A$2:$U$90,MATCH(Results!P$1,Experiment!$A$1:$U$1,0),FALSE)</f>
        <v>0</v>
      </c>
      <c r="Q1912" s="2">
        <f>VLOOKUP($F1912,Experiment!$A$2:$U$90,MATCH(Results!Q$1,Experiment!$A$1:$U$1,0),FALSE)</f>
        <v>0</v>
      </c>
      <c r="R1912" s="3">
        <f>VLOOKUP($F1912,Experiment!$A$2:$U$90,MATCH(Results!R$1,Experiment!$A$1:$U$1,0),FALSE)</f>
        <v>0</v>
      </c>
      <c r="S1912" s="2">
        <f>VLOOKUP($F1912,Experiment!$A$2:$U$90,MATCH(Results!S$1,Experiment!$A$1:$U$1,0),FALSE)</f>
        <v>0</v>
      </c>
      <c r="T1912" s="2">
        <f>VLOOKUP($F1912,Experiment!$A$2:$U$90,MATCH(Results!T$1,Experiment!$A$1:$U$1,0),FALSE)</f>
        <v>0</v>
      </c>
      <c r="U1912" s="2">
        <f>VLOOKUP($F1912,Experiment!$A$2:$U$90,MATCH(Results!U$1,Experiment!$A$1:$U$1,0),FALSE)</f>
        <v>0</v>
      </c>
      <c r="V1912" s="2">
        <f>VLOOKUP($F1912,Experiment!$A$2:$U$90,MATCH(Results!V$1,Experiment!$A$1:$U$1,0),FALSE)</f>
        <v>0</v>
      </c>
      <c r="W1912" s="3">
        <f>VLOOKUP($F1912,Experiment!$A$2:$U$90,MATCH(Results!W$1,Experiment!$A$1:$U$1,0),FALSE)</f>
        <v>0</v>
      </c>
      <c r="X1912" s="3">
        <f>VLOOKUP($F1912,Experiment!$A$2:$U$90,MATCH(Results!X$1,Experiment!$A$1:$U$1,0),FALSE)</f>
        <v>0</v>
      </c>
      <c r="Y1912" s="2">
        <f>VLOOKUP($F1912,Experiment!$A$2:$U$90,MATCH(Results!Y$1,Experiment!$A$1:$U$1,0),FALSE)</f>
        <v>0</v>
      </c>
      <c r="Z1912" s="3">
        <f>VLOOKUP($F1912,Experiment!$A$2:$U$90,MATCH(Results!Z$1,Experiment!$A$1:$U$1,0),FALSE)</f>
        <v>0</v>
      </c>
      <c r="AA1912" s="3">
        <f>VLOOKUP($F1912,Experiment!$A$2:$U$90,MATCH(Results!AA$1,Experiment!$A$1:$U$1,0),FALSE)</f>
        <v>0</v>
      </c>
      <c r="AB1912" s="3">
        <f>VLOOKUP($F1912,Experiment!$A$2:$U$90,MATCH(Results!AB$1,Experiment!$A$1:$U$1,0),FALSE)</f>
        <v>0</v>
      </c>
      <c r="AC1912" s="3">
        <f>VLOOKUP($F1912,Experiment!$A$2:$U$90,MATCH(Results!AC$1,Experiment!$A$1:$U$1,0),FALSE)</f>
        <v>0</v>
      </c>
      <c r="AD1912" s="2">
        <f>VLOOKUP($F1912,Experiment!$A$2:$U$90,MATCH(Results!AD$1,Experiment!$A$1:$U$1,0),FALSE)</f>
        <v>0</v>
      </c>
      <c r="AE1912" s="2">
        <f>VLOOKUP($F1912,Experiment!$A$2:$U$90,MATCH(Results!AE$1,Experiment!$A$1:$U$1,0),FALSE)</f>
        <v>0</v>
      </c>
      <c r="AF1912" s="2">
        <f>VLOOKUP($F1912,Experiment!$A$2:$U$90,MATCH(Results!AF$1,Experiment!$A$1:$U$1,0),FALSE)</f>
        <v>0</v>
      </c>
      <c r="AG1912" s="3">
        <f>VLOOKUP($F1912,Experiment!$A$2:$W$90,MATCH(Results!AG$1,Experiment!$A$1:$W$1,0),FALSE)</f>
        <v>0</v>
      </c>
      <c r="AH1912" s="3">
        <f>VLOOKUP($F1912,Experiment!$A$2:$W$90,MATCH(Results!AH$1,Experiment!$A$1:$W$1,0),FALSE)</f>
        <v>0</v>
      </c>
      <c r="AI1912" s="3">
        <f>VLOOKUP($F1912,Experiment!$A$2:$X$90,MATCH(Results!AI$1,Experiment!$A$1:$X$1,0),FALSE)</f>
        <v>0</v>
      </c>
      <c r="AJ1912" s="2">
        <f>Table1[[#This Row],[Gain]]^Table1[[#This Row],[θ]]</f>
        <v>0</v>
      </c>
      <c r="AK1912" s="2">
        <f>-Table1[[#This Row],[λ]]*-Table1[[#This Row],[Loss]]^Table1[[#This Row],[θ]]</f>
        <v>0</v>
      </c>
      <c r="AL1912" s="2">
        <f>Table1[[#This Row],[v_n_w_g]]-Table1[[#This Row],[v_n_w_l]]</f>
        <v>0</v>
      </c>
      <c r="AM1912" s="2">
        <f>IF(Table1[[#This Row],[diff_v]]&gt;=1,1,0)</f>
        <v>0</v>
      </c>
    </row>
    <row r="1913" spans="1:39" x14ac:dyDescent="0.3">
      <c r="A1913">
        <v>13</v>
      </c>
      <c r="B1913" t="s">
        <v>301</v>
      </c>
      <c r="C1913" s="22">
        <f>VLOOKUP(Table1[[#This Row],[Subject]],'Subject Profile'!$A$2:$E$8,4,FALSE)</f>
        <v>0.88613857459934653</v>
      </c>
      <c r="D1913" s="22">
        <f>VLOOKUP(Table1[[#This Row],[Subject]],'Subject Profile'!$A$2:$E$8,5,FALSE)</f>
        <v>-2.2000000000000002</v>
      </c>
      <c r="E1913" t="s">
        <v>110</v>
      </c>
      <c r="F1913" t="s">
        <v>63</v>
      </c>
      <c r="G1913" t="s">
        <v>7</v>
      </c>
      <c r="H1913">
        <f>IF(Table1[[#This Row],[decision]]="accept",1,0)</f>
        <v>1</v>
      </c>
      <c r="I1913">
        <v>60</v>
      </c>
      <c r="J1913">
        <v>620</v>
      </c>
      <c r="K1913">
        <v>1667791946</v>
      </c>
      <c r="L1913">
        <f>Table1[[#This Row],[time]]-K1912</f>
        <v>5</v>
      </c>
      <c r="M1913" t="str">
        <f>VLOOKUP($F1913,Experiment!$A$2:$U$90,MATCH(Results!M$1,Experiment!$A$1:$U$1,0)+1,FALSE)</f>
        <v>I</v>
      </c>
      <c r="N1913">
        <f>IF(Table1[[#This Row],[Impact]]="I",0,1)</f>
        <v>0</v>
      </c>
      <c r="O1913" s="2">
        <f>VLOOKUP($F1913,Experiment!$A$2:$U$90,MATCH(Results!O$1,Experiment!$A$1:$U$1,0),FALSE)</f>
        <v>-50</v>
      </c>
      <c r="P1913" s="3">
        <f>VLOOKUP($F1913,Experiment!$A$2:$U$90,MATCH(Results!P$1,Experiment!$A$1:$U$1,0),FALSE)</f>
        <v>0.5</v>
      </c>
      <c r="Q1913" s="2">
        <f>VLOOKUP($F1913,Experiment!$A$2:$U$90,MATCH(Results!Q$1,Experiment!$A$1:$U$1,0),FALSE)</f>
        <v>60</v>
      </c>
      <c r="R1913" s="3">
        <f>VLOOKUP($F1913,Experiment!$A$2:$U$90,MATCH(Results!R$1,Experiment!$A$1:$U$1,0),FALSE)</f>
        <v>0.5</v>
      </c>
      <c r="S1913" s="2">
        <f>VLOOKUP($F1913,Experiment!$A$2:$U$90,MATCH(Results!S$1,Experiment!$A$1:$U$1,0),FALSE)</f>
        <v>5</v>
      </c>
      <c r="T1913" s="2">
        <f>VLOOKUP($F1913,Experiment!$A$2:$U$90,MATCH(Results!T$1,Experiment!$A$1:$U$1,0),FALSE)</f>
        <v>3025</v>
      </c>
      <c r="U1913" s="2">
        <f>VLOOKUP($F1913,Experiment!$A$2:$U$90,MATCH(Results!U$1,Experiment!$A$1:$U$1,0),FALSE)</f>
        <v>55</v>
      </c>
      <c r="V1913" s="2">
        <f>VLOOKUP($F1913,Experiment!$A$2:$U$90,MATCH(Results!V$1,Experiment!$A$1:$U$1,0),FALSE)</f>
        <v>4</v>
      </c>
      <c r="W1913" s="3">
        <f>VLOOKUP($F1913,Experiment!$A$2:$U$90,MATCH(Results!W$1,Experiment!$A$1:$U$1,0),FALSE)</f>
        <v>0.25</v>
      </c>
      <c r="X1913" s="3">
        <f>VLOOKUP($F1913,Experiment!$A$2:$U$90,MATCH(Results!X$1,Experiment!$A$1:$U$1,0),FALSE)</f>
        <v>0.75</v>
      </c>
      <c r="Y1913" s="2">
        <f>VLOOKUP($F1913,Experiment!$A$2:$U$90,MATCH(Results!Y$1,Experiment!$A$1:$U$1,0),FALSE)</f>
        <v>2</v>
      </c>
      <c r="Z1913" s="3">
        <f>VLOOKUP($F1913,Experiment!$A$2:$U$90,MATCH(Results!Z$1,Experiment!$A$1:$U$1,0),FALSE)</f>
        <v>0.5</v>
      </c>
      <c r="AA1913" s="3">
        <f>VLOOKUP($F1913,Experiment!$A$2:$U$90,MATCH(Results!AA$1,Experiment!$A$1:$U$1,0),FALSE)</f>
        <v>0.25</v>
      </c>
      <c r="AB1913" s="3">
        <f>VLOOKUP($F1913,Experiment!$A$2:$U$90,MATCH(Results!AB$1,Experiment!$A$1:$U$1,0),FALSE)</f>
        <v>0.625</v>
      </c>
      <c r="AC1913" s="3">
        <f>VLOOKUP($F1913,Experiment!$A$2:$U$90,MATCH(Results!AC$1,Experiment!$A$1:$U$1,0),FALSE)</f>
        <v>0.375</v>
      </c>
      <c r="AD1913" s="2">
        <f>VLOOKUP($F1913,Experiment!$A$2:$U$90,MATCH(Results!AD$1,Experiment!$A$1:$U$1,0),FALSE)</f>
        <v>-8.75</v>
      </c>
      <c r="AE1913" s="2">
        <f>VLOOKUP($F1913,Experiment!$A$2:$U$90,MATCH(Results!AE$1,Experiment!$A$1:$U$1,0),FALSE)</f>
        <v>2835.9375</v>
      </c>
      <c r="AF1913" s="2">
        <f>VLOOKUP($F1913,Experiment!$A$2:$U$90,MATCH(Results!AF$1,Experiment!$A$1:$U$1,0),FALSE)</f>
        <v>53.253521010351982</v>
      </c>
      <c r="AG1913" s="3">
        <f>VLOOKUP($F1913,Experiment!$A$2:$W$90,MATCH(Results!AG$1,Experiment!$A$1:$W$1,0),FALSE)</f>
        <v>0.82730419370997643</v>
      </c>
      <c r="AH1913" s="3">
        <f>VLOOKUP($F1913,Experiment!$A$2:$W$90,MATCH(Results!AH$1,Experiment!$A$1:$W$1,0),FALSE)</f>
        <v>0.38648875795104182</v>
      </c>
      <c r="AI1913" s="3">
        <f>VLOOKUP($F1913,Experiment!$A$2:$X$90,MATCH(Results!AI$1,Experiment!$A$1:$X$1,0),FALSE)</f>
        <v>0.61351124204895813</v>
      </c>
      <c r="AJ1913" s="2">
        <f>Table1[[#This Row],[Gain]]^Table1[[#This Row],[θ]]</f>
        <v>37.643362891590748</v>
      </c>
      <c r="AK1913" s="2">
        <f>-Table1[[#This Row],[λ]]*-Table1[[#This Row],[Loss]]^Table1[[#This Row],[θ]]</f>
        <v>70.46047048279901</v>
      </c>
      <c r="AL1913" s="2">
        <f>Table1[[#This Row],[v_n_w_g]]-Table1[[#This Row],[v_n_w_l]]</f>
        <v>-32.817107591208263</v>
      </c>
      <c r="AM1913" s="2">
        <f>IF(Table1[[#This Row],[diff_v]]&gt;=1,1,0)</f>
        <v>0</v>
      </c>
    </row>
    <row r="1914" spans="1:39" x14ac:dyDescent="0.3">
      <c r="A1914">
        <v>14</v>
      </c>
      <c r="B1914" t="s">
        <v>301</v>
      </c>
      <c r="C1914" s="22">
        <f>VLOOKUP(Table1[[#This Row],[Subject]],'Subject Profile'!$A$2:$E$8,4,FALSE)</f>
        <v>0.88613857459934653</v>
      </c>
      <c r="D1914" s="22">
        <f>VLOOKUP(Table1[[#This Row],[Subject]],'Subject Profile'!$A$2:$E$8,5,FALSE)</f>
        <v>-2.2000000000000002</v>
      </c>
      <c r="E1914" t="s">
        <v>110</v>
      </c>
      <c r="F1914" t="s">
        <v>50</v>
      </c>
      <c r="G1914" t="s">
        <v>7</v>
      </c>
      <c r="H1914">
        <f>IF(Table1[[#This Row],[decision]]="accept",1,0)</f>
        <v>1</v>
      </c>
      <c r="I1914">
        <v>-90</v>
      </c>
      <c r="J1914">
        <v>530</v>
      </c>
      <c r="K1914">
        <v>1667791950</v>
      </c>
      <c r="L1914">
        <f>Table1[[#This Row],[time]]-K1913</f>
        <v>4</v>
      </c>
      <c r="M1914" t="str">
        <f>VLOOKUP($F1914,Experiment!$A$2:$U$90,MATCH(Results!M$1,Experiment!$A$1:$U$1,0)+1,FALSE)</f>
        <v>I</v>
      </c>
      <c r="N1914">
        <f>IF(Table1[[#This Row],[Impact]]="I",0,1)</f>
        <v>0</v>
      </c>
      <c r="O1914" s="2">
        <f>VLOOKUP($F1914,Experiment!$A$2:$U$90,MATCH(Results!O$1,Experiment!$A$1:$U$1,0),FALSE)</f>
        <v>-90</v>
      </c>
      <c r="P1914" s="3">
        <f>VLOOKUP($F1914,Experiment!$A$2:$U$90,MATCH(Results!P$1,Experiment!$A$1:$U$1,0),FALSE)</f>
        <v>0.5</v>
      </c>
      <c r="Q1914" s="2">
        <f>VLOOKUP($F1914,Experiment!$A$2:$U$90,MATCH(Results!Q$1,Experiment!$A$1:$U$1,0),FALSE)</f>
        <v>180</v>
      </c>
      <c r="R1914" s="3">
        <f>VLOOKUP($F1914,Experiment!$A$2:$U$90,MATCH(Results!R$1,Experiment!$A$1:$U$1,0),FALSE)</f>
        <v>0.5</v>
      </c>
      <c r="S1914" s="2">
        <f>VLOOKUP($F1914,Experiment!$A$2:$U$90,MATCH(Results!S$1,Experiment!$A$1:$U$1,0),FALSE)</f>
        <v>45</v>
      </c>
      <c r="T1914" s="2">
        <f>VLOOKUP($F1914,Experiment!$A$2:$U$90,MATCH(Results!T$1,Experiment!$A$1:$U$1,0),FALSE)</f>
        <v>18225</v>
      </c>
      <c r="U1914" s="2">
        <f>VLOOKUP($F1914,Experiment!$A$2:$U$90,MATCH(Results!U$1,Experiment!$A$1:$U$1,0),FALSE)</f>
        <v>135</v>
      </c>
      <c r="V1914" s="2">
        <f>VLOOKUP($F1914,Experiment!$A$2:$U$90,MATCH(Results!V$1,Experiment!$A$1:$U$1,0),FALSE)</f>
        <v>4</v>
      </c>
      <c r="W1914" s="3">
        <f>VLOOKUP($F1914,Experiment!$A$2:$U$90,MATCH(Results!W$1,Experiment!$A$1:$U$1,0),FALSE)</f>
        <v>0.75</v>
      </c>
      <c r="X1914" s="3">
        <f>VLOOKUP($F1914,Experiment!$A$2:$U$90,MATCH(Results!X$1,Experiment!$A$1:$U$1,0),FALSE)</f>
        <v>0.25</v>
      </c>
      <c r="Y1914" s="2">
        <f>VLOOKUP($F1914,Experiment!$A$2:$U$90,MATCH(Results!Y$1,Experiment!$A$1:$U$1,0),FALSE)</f>
        <v>2</v>
      </c>
      <c r="Z1914" s="3">
        <f>VLOOKUP($F1914,Experiment!$A$2:$U$90,MATCH(Results!Z$1,Experiment!$A$1:$U$1,0),FALSE)</f>
        <v>0.05</v>
      </c>
      <c r="AA1914" s="3">
        <f>VLOOKUP($F1914,Experiment!$A$2:$U$90,MATCH(Results!AA$1,Experiment!$A$1:$U$1,0),FALSE)</f>
        <v>0.2</v>
      </c>
      <c r="AB1914" s="3">
        <f>VLOOKUP($F1914,Experiment!$A$2:$U$90,MATCH(Results!AB$1,Experiment!$A$1:$U$1,0),FALSE)</f>
        <v>0.42499999999999999</v>
      </c>
      <c r="AC1914" s="3">
        <f>VLOOKUP($F1914,Experiment!$A$2:$U$90,MATCH(Results!AC$1,Experiment!$A$1:$U$1,0),FALSE)</f>
        <v>0.57499999999999996</v>
      </c>
      <c r="AD1914" s="2">
        <f>VLOOKUP($F1914,Experiment!$A$2:$U$90,MATCH(Results!AD$1,Experiment!$A$1:$U$1,0),FALSE)</f>
        <v>65.249999999999986</v>
      </c>
      <c r="AE1914" s="2">
        <f>VLOOKUP($F1914,Experiment!$A$2:$U$90,MATCH(Results!AE$1,Experiment!$A$1:$U$1,0),FALSE)</f>
        <v>17814.9375</v>
      </c>
      <c r="AF1914" s="2">
        <f>VLOOKUP($F1914,Experiment!$A$2:$U$90,MATCH(Results!AF$1,Experiment!$A$1:$U$1,0),FALSE)</f>
        <v>133.47260954967501</v>
      </c>
      <c r="AG1914" s="3">
        <f>VLOOKUP($F1914,Experiment!$A$2:$W$90,MATCH(Results!AG$1,Experiment!$A$1:$W$1,0),FALSE)</f>
        <v>1</v>
      </c>
      <c r="AH1914" s="3">
        <f>VLOOKUP($F1914,Experiment!$A$2:$W$90,MATCH(Results!AH$1,Experiment!$A$1:$W$1,0),FALSE)</f>
        <v>0.57499999999999996</v>
      </c>
      <c r="AI1914" s="3">
        <f>VLOOKUP($F1914,Experiment!$A$2:$X$90,MATCH(Results!AI$1,Experiment!$A$1:$X$1,0),FALSE)</f>
        <v>0.42500000000000004</v>
      </c>
      <c r="AJ1914" s="2">
        <f>Table1[[#This Row],[Gain]]^Table1[[#This Row],[θ]]</f>
        <v>99.651528158912399</v>
      </c>
      <c r="AK1914" s="2">
        <f>-Table1[[#This Row],[λ]]*-Table1[[#This Row],[Loss]]^Table1[[#This Row],[θ]]</f>
        <v>118.6184794423265</v>
      </c>
      <c r="AL1914" s="2">
        <f>Table1[[#This Row],[v_n_w_g]]-Table1[[#This Row],[v_n_w_l]]</f>
        <v>-18.966951283414105</v>
      </c>
      <c r="AM1914" s="2">
        <f>IF(Table1[[#This Row],[diff_v]]&gt;=1,1,0)</f>
        <v>0</v>
      </c>
    </row>
    <row r="1915" spans="1:39" x14ac:dyDescent="0.3">
      <c r="A1915">
        <v>15</v>
      </c>
      <c r="B1915" t="s">
        <v>301</v>
      </c>
      <c r="C1915" s="22">
        <f>VLOOKUP(Table1[[#This Row],[Subject]],'Subject Profile'!$A$2:$E$8,4,FALSE)</f>
        <v>0.88613857459934653</v>
      </c>
      <c r="D1915" s="22">
        <f>VLOOKUP(Table1[[#This Row],[Subject]],'Subject Profile'!$A$2:$E$8,5,FALSE)</f>
        <v>-2.2000000000000002</v>
      </c>
      <c r="E1915" t="s">
        <v>110</v>
      </c>
      <c r="F1915" t="s">
        <v>67</v>
      </c>
      <c r="G1915" t="s">
        <v>7</v>
      </c>
      <c r="H1915">
        <f>IF(Table1[[#This Row],[decision]]="accept",1,0)</f>
        <v>1</v>
      </c>
      <c r="I1915">
        <v>-10</v>
      </c>
      <c r="J1915">
        <v>520</v>
      </c>
      <c r="K1915">
        <v>1667791953</v>
      </c>
      <c r="L1915">
        <f>Table1[[#This Row],[time]]-K1914</f>
        <v>3</v>
      </c>
      <c r="M1915" t="str">
        <f>VLOOKUP($F1915,Experiment!$A$2:$U$90,MATCH(Results!M$1,Experiment!$A$1:$U$1,0)+1,FALSE)</f>
        <v>I</v>
      </c>
      <c r="N1915">
        <f>IF(Table1[[#This Row],[Impact]]="I",0,1)</f>
        <v>0</v>
      </c>
      <c r="O1915" s="2">
        <f>VLOOKUP($F1915,Experiment!$A$2:$U$90,MATCH(Results!O$1,Experiment!$A$1:$U$1,0),FALSE)</f>
        <v>-10</v>
      </c>
      <c r="P1915" s="3">
        <f>VLOOKUP($F1915,Experiment!$A$2:$U$90,MATCH(Results!P$1,Experiment!$A$1:$U$1,0),FALSE)</f>
        <v>0.5</v>
      </c>
      <c r="Q1915" s="2">
        <f>VLOOKUP($F1915,Experiment!$A$2:$U$90,MATCH(Results!Q$1,Experiment!$A$1:$U$1,0),FALSE)</f>
        <v>20</v>
      </c>
      <c r="R1915" s="3">
        <f>VLOOKUP($F1915,Experiment!$A$2:$U$90,MATCH(Results!R$1,Experiment!$A$1:$U$1,0),FALSE)</f>
        <v>0.5</v>
      </c>
      <c r="S1915" s="2">
        <f>VLOOKUP($F1915,Experiment!$A$2:$U$90,MATCH(Results!S$1,Experiment!$A$1:$U$1,0),FALSE)</f>
        <v>5</v>
      </c>
      <c r="T1915" s="2">
        <f>VLOOKUP($F1915,Experiment!$A$2:$U$90,MATCH(Results!T$1,Experiment!$A$1:$U$1,0),FALSE)</f>
        <v>225</v>
      </c>
      <c r="U1915" s="2">
        <f>VLOOKUP($F1915,Experiment!$A$2:$U$90,MATCH(Results!U$1,Experiment!$A$1:$U$1,0),FALSE)</f>
        <v>15</v>
      </c>
      <c r="V1915" s="2">
        <f>VLOOKUP($F1915,Experiment!$A$2:$U$90,MATCH(Results!V$1,Experiment!$A$1:$U$1,0),FALSE)</f>
        <v>4</v>
      </c>
      <c r="W1915" s="3">
        <f>VLOOKUP($F1915,Experiment!$A$2:$U$90,MATCH(Results!W$1,Experiment!$A$1:$U$1,0),FALSE)</f>
        <v>0.25</v>
      </c>
      <c r="X1915" s="3">
        <f>VLOOKUP($F1915,Experiment!$A$2:$U$90,MATCH(Results!X$1,Experiment!$A$1:$U$1,0),FALSE)</f>
        <v>0.75</v>
      </c>
      <c r="Y1915" s="2">
        <f>VLOOKUP($F1915,Experiment!$A$2:$U$90,MATCH(Results!Y$1,Experiment!$A$1:$U$1,0),FALSE)</f>
        <v>2</v>
      </c>
      <c r="Z1915" s="3">
        <f>VLOOKUP($F1915,Experiment!$A$2:$U$90,MATCH(Results!Z$1,Experiment!$A$1:$U$1,0),FALSE)</f>
        <v>0.5</v>
      </c>
      <c r="AA1915" s="3">
        <f>VLOOKUP($F1915,Experiment!$A$2:$U$90,MATCH(Results!AA$1,Experiment!$A$1:$U$1,0),FALSE)</f>
        <v>0.25</v>
      </c>
      <c r="AB1915" s="3">
        <f>VLOOKUP($F1915,Experiment!$A$2:$U$90,MATCH(Results!AB$1,Experiment!$A$1:$U$1,0),FALSE)</f>
        <v>0.625</v>
      </c>
      <c r="AC1915" s="3">
        <f>VLOOKUP($F1915,Experiment!$A$2:$U$90,MATCH(Results!AC$1,Experiment!$A$1:$U$1,0),FALSE)</f>
        <v>0.375</v>
      </c>
      <c r="AD1915" s="2">
        <f>VLOOKUP($F1915,Experiment!$A$2:$U$90,MATCH(Results!AD$1,Experiment!$A$1:$U$1,0),FALSE)</f>
        <v>1.25</v>
      </c>
      <c r="AE1915" s="2">
        <f>VLOOKUP($F1915,Experiment!$A$2:$U$90,MATCH(Results!AE$1,Experiment!$A$1:$U$1,0),FALSE)</f>
        <v>210.9375</v>
      </c>
      <c r="AF1915" s="2">
        <f>VLOOKUP($F1915,Experiment!$A$2:$U$90,MATCH(Results!AF$1,Experiment!$A$1:$U$1,0),FALSE)</f>
        <v>14.523687548277813</v>
      </c>
      <c r="AG1915" s="3">
        <f>VLOOKUP($F1915,Experiment!$A$2:$W$90,MATCH(Results!AG$1,Experiment!$A$1:$W$1,0),FALSE)</f>
        <v>0.82730419370997643</v>
      </c>
      <c r="AH1915" s="3">
        <f>VLOOKUP($F1915,Experiment!$A$2:$W$90,MATCH(Results!AH$1,Experiment!$A$1:$W$1,0),FALSE)</f>
        <v>0.38648875795104182</v>
      </c>
      <c r="AI1915" s="3">
        <f>VLOOKUP($F1915,Experiment!$A$2:$X$90,MATCH(Results!AI$1,Experiment!$A$1:$X$1,0),FALSE)</f>
        <v>0.61351124204895813</v>
      </c>
      <c r="AJ1915" s="2">
        <f>Table1[[#This Row],[Gain]]^Table1[[#This Row],[θ]]</f>
        <v>14.219779625740344</v>
      </c>
      <c r="AK1915" s="2">
        <f>-Table1[[#This Row],[λ]]*-Table1[[#This Row],[Loss]]^Table1[[#This Row],[θ]]</f>
        <v>16.926269655599267</v>
      </c>
      <c r="AL1915" s="2">
        <f>Table1[[#This Row],[v_n_w_g]]-Table1[[#This Row],[v_n_w_l]]</f>
        <v>-2.706490029858923</v>
      </c>
      <c r="AM1915" s="2">
        <f>IF(Table1[[#This Row],[diff_v]]&gt;=1,1,0)</f>
        <v>0</v>
      </c>
    </row>
    <row r="1916" spans="1:39" x14ac:dyDescent="0.3">
      <c r="A1916">
        <v>16</v>
      </c>
      <c r="B1916" t="s">
        <v>301</v>
      </c>
      <c r="C1916" s="22">
        <f>VLOOKUP(Table1[[#This Row],[Subject]],'Subject Profile'!$A$2:$E$8,4,FALSE)</f>
        <v>0.88613857459934653</v>
      </c>
      <c r="D1916" s="22">
        <f>VLOOKUP(Table1[[#This Row],[Subject]],'Subject Profile'!$A$2:$E$8,5,FALSE)</f>
        <v>-2.2000000000000002</v>
      </c>
      <c r="E1916" t="s">
        <v>110</v>
      </c>
      <c r="F1916" t="s">
        <v>105</v>
      </c>
      <c r="G1916" t="s">
        <v>5</v>
      </c>
      <c r="H1916">
        <f>IF(Table1[[#This Row],[decision]]="accept",1,0)</f>
        <v>0</v>
      </c>
      <c r="I1916">
        <v>0</v>
      </c>
      <c r="J1916">
        <v>520</v>
      </c>
      <c r="K1916">
        <v>1667791957</v>
      </c>
      <c r="L1916">
        <f>Table1[[#This Row],[time]]-K1915</f>
        <v>4</v>
      </c>
      <c r="M1916" t="str">
        <f>VLOOKUP($F1916,Experiment!$A$2:$U$90,MATCH(Results!M$1,Experiment!$A$1:$U$1,0)+1,FALSE)</f>
        <v>G</v>
      </c>
      <c r="N1916">
        <f>IF(Table1[[#This Row],[Impact]]="I",0,1)</f>
        <v>1</v>
      </c>
      <c r="O1916" s="2">
        <f>VLOOKUP($F1916,Experiment!$A$2:$U$90,MATCH(Results!O$1,Experiment!$A$1:$U$1,0),FALSE)</f>
        <v>-50</v>
      </c>
      <c r="P1916" s="3">
        <f>VLOOKUP($F1916,Experiment!$A$2:$U$90,MATCH(Results!P$1,Experiment!$A$1:$U$1,0),FALSE)</f>
        <v>0.5</v>
      </c>
      <c r="Q1916" s="2">
        <f>VLOOKUP($F1916,Experiment!$A$2:$U$90,MATCH(Results!Q$1,Experiment!$A$1:$U$1,0),FALSE)</f>
        <v>40</v>
      </c>
      <c r="R1916" s="3">
        <f>VLOOKUP($F1916,Experiment!$A$2:$U$90,MATCH(Results!R$1,Experiment!$A$1:$U$1,0),FALSE)</f>
        <v>0.5</v>
      </c>
      <c r="S1916" s="2">
        <f>VLOOKUP($F1916,Experiment!$A$2:$U$90,MATCH(Results!S$1,Experiment!$A$1:$U$1,0),FALSE)</f>
        <v>-5</v>
      </c>
      <c r="T1916" s="2">
        <f>VLOOKUP($F1916,Experiment!$A$2:$U$90,MATCH(Results!T$1,Experiment!$A$1:$U$1,0),FALSE)</f>
        <v>2025</v>
      </c>
      <c r="U1916" s="2">
        <f>VLOOKUP($F1916,Experiment!$A$2:$U$90,MATCH(Results!U$1,Experiment!$A$1:$U$1,0),FALSE)</f>
        <v>45</v>
      </c>
      <c r="V1916" s="2">
        <f>VLOOKUP($F1916,Experiment!$A$2:$U$90,MATCH(Results!V$1,Experiment!$A$1:$U$1,0),FALSE)</f>
        <v>4</v>
      </c>
      <c r="W1916" s="3">
        <f>VLOOKUP($F1916,Experiment!$A$2:$U$90,MATCH(Results!W$1,Experiment!$A$1:$U$1,0),FALSE)</f>
        <v>0.25</v>
      </c>
      <c r="X1916" s="3">
        <f>VLOOKUP($F1916,Experiment!$A$2:$U$90,MATCH(Results!X$1,Experiment!$A$1:$U$1,0),FALSE)</f>
        <v>0.75</v>
      </c>
      <c r="Y1916" s="2">
        <f>VLOOKUP($F1916,Experiment!$A$2:$U$90,MATCH(Results!Y$1,Experiment!$A$1:$U$1,0),FALSE)</f>
        <v>1</v>
      </c>
      <c r="Z1916" s="3">
        <f>VLOOKUP($F1916,Experiment!$A$2:$U$90,MATCH(Results!Z$1,Experiment!$A$1:$U$1,0),FALSE)</f>
        <v>0.25</v>
      </c>
      <c r="AA1916" s="3">
        <f>VLOOKUP($F1916,Experiment!$A$2:$U$90,MATCH(Results!AA$1,Experiment!$A$1:$U$1,0),FALSE)</f>
        <v>0.5</v>
      </c>
      <c r="AB1916" s="3">
        <f>VLOOKUP($F1916,Experiment!$A$2:$U$90,MATCH(Results!AB$1,Experiment!$A$1:$U$1,0),FALSE)</f>
        <v>0.375</v>
      </c>
      <c r="AC1916" s="3">
        <f>VLOOKUP($F1916,Experiment!$A$2:$U$90,MATCH(Results!AC$1,Experiment!$A$1:$U$1,0),FALSE)</f>
        <v>0.625</v>
      </c>
      <c r="AD1916" s="2">
        <f>VLOOKUP($F1916,Experiment!$A$2:$U$90,MATCH(Results!AD$1,Experiment!$A$1:$U$1,0),FALSE)</f>
        <v>6.25</v>
      </c>
      <c r="AE1916" s="2">
        <f>VLOOKUP($F1916,Experiment!$A$2:$U$90,MATCH(Results!AE$1,Experiment!$A$1:$U$1,0),FALSE)</f>
        <v>1898.4375</v>
      </c>
      <c r="AF1916" s="2">
        <f>VLOOKUP($F1916,Experiment!$A$2:$U$90,MATCH(Results!AF$1,Experiment!$A$1:$U$1,0),FALSE)</f>
        <v>43.571062644833439</v>
      </c>
      <c r="AG1916" s="3">
        <f>VLOOKUP($F1916,Experiment!$A$2:$W$90,MATCH(Results!AG$1,Experiment!$A$1:$W$1,0),FALSE)</f>
        <v>1</v>
      </c>
      <c r="AH1916" s="3">
        <f>VLOOKUP($F1916,Experiment!$A$2:$W$90,MATCH(Results!AH$1,Experiment!$A$1:$W$1,0),FALSE)</f>
        <v>0.625</v>
      </c>
      <c r="AI1916" s="3">
        <f>VLOOKUP($F1916,Experiment!$A$2:$X$90,MATCH(Results!AI$1,Experiment!$A$1:$X$1,0),FALSE)</f>
        <v>0.375</v>
      </c>
      <c r="AJ1916" s="2">
        <f>Table1[[#This Row],[Gain]]^Table1[[#This Row],[θ]]</f>
        <v>26.281318966403699</v>
      </c>
      <c r="AK1916" s="2">
        <f>-Table1[[#This Row],[λ]]*-Table1[[#This Row],[Loss]]^Table1[[#This Row],[θ]]</f>
        <v>70.46047048279901</v>
      </c>
      <c r="AL1916" s="2">
        <f>Table1[[#This Row],[v_n_w_g]]-Table1[[#This Row],[v_n_w_l]]</f>
        <v>-44.179151516395308</v>
      </c>
      <c r="AM1916" s="2">
        <f>IF(Table1[[#This Row],[diff_v]]&gt;=1,1,0)</f>
        <v>0</v>
      </c>
    </row>
    <row r="1917" spans="1:39" x14ac:dyDescent="0.3">
      <c r="A1917">
        <v>17</v>
      </c>
      <c r="B1917" t="s">
        <v>301</v>
      </c>
      <c r="C1917" s="22">
        <f>VLOOKUP(Table1[[#This Row],[Subject]],'Subject Profile'!$A$2:$E$8,4,FALSE)</f>
        <v>0.88613857459934653</v>
      </c>
      <c r="D1917" s="22">
        <f>VLOOKUP(Table1[[#This Row],[Subject]],'Subject Profile'!$A$2:$E$8,5,FALSE)</f>
        <v>-2.2000000000000002</v>
      </c>
      <c r="E1917" t="s">
        <v>110</v>
      </c>
      <c r="F1917" t="s">
        <v>98</v>
      </c>
      <c r="G1917" t="s">
        <v>5</v>
      </c>
      <c r="H1917">
        <f>IF(Table1[[#This Row],[decision]]="accept",1,0)</f>
        <v>0</v>
      </c>
      <c r="I1917">
        <v>0</v>
      </c>
      <c r="J1917">
        <v>520</v>
      </c>
      <c r="K1917">
        <v>1667791961</v>
      </c>
      <c r="L1917">
        <f>Table1[[#This Row],[time]]-K1916</f>
        <v>4</v>
      </c>
      <c r="M1917" t="str">
        <f>VLOOKUP($F1917,Experiment!$A$2:$U$90,MATCH(Results!M$1,Experiment!$A$1:$U$1,0)+1,FALSE)</f>
        <v>I</v>
      </c>
      <c r="N1917">
        <f>IF(Table1[[#This Row],[Impact]]="I",0,1)</f>
        <v>0</v>
      </c>
      <c r="O1917" s="2">
        <f>VLOOKUP($F1917,Experiment!$A$2:$U$90,MATCH(Results!O$1,Experiment!$A$1:$U$1,0),FALSE)</f>
        <v>-10</v>
      </c>
      <c r="P1917" s="3">
        <f>VLOOKUP($F1917,Experiment!$A$2:$U$90,MATCH(Results!P$1,Experiment!$A$1:$U$1,0),FALSE)</f>
        <v>0.5</v>
      </c>
      <c r="Q1917" s="2">
        <f>VLOOKUP($F1917,Experiment!$A$2:$U$90,MATCH(Results!Q$1,Experiment!$A$1:$U$1,0),FALSE)</f>
        <v>0</v>
      </c>
      <c r="R1917" s="3">
        <f>VLOOKUP($F1917,Experiment!$A$2:$U$90,MATCH(Results!R$1,Experiment!$A$1:$U$1,0),FALSE)</f>
        <v>0.5</v>
      </c>
      <c r="S1917" s="2">
        <f>VLOOKUP($F1917,Experiment!$A$2:$U$90,MATCH(Results!S$1,Experiment!$A$1:$U$1,0),FALSE)</f>
        <v>-5</v>
      </c>
      <c r="T1917" s="2">
        <f>VLOOKUP($F1917,Experiment!$A$2:$U$90,MATCH(Results!T$1,Experiment!$A$1:$U$1,0),FALSE)</f>
        <v>25</v>
      </c>
      <c r="U1917" s="2">
        <f>VLOOKUP($F1917,Experiment!$A$2:$U$90,MATCH(Results!U$1,Experiment!$A$1:$U$1,0),FALSE)</f>
        <v>5</v>
      </c>
      <c r="V1917" s="2">
        <f>VLOOKUP($F1917,Experiment!$A$2:$U$90,MATCH(Results!V$1,Experiment!$A$1:$U$1,0),FALSE)</f>
        <v>2</v>
      </c>
      <c r="W1917" s="3">
        <f>VLOOKUP($F1917,Experiment!$A$2:$U$90,MATCH(Results!W$1,Experiment!$A$1:$U$1,0),FALSE)</f>
        <v>0.25</v>
      </c>
      <c r="X1917" s="3">
        <f>VLOOKUP($F1917,Experiment!$A$2:$U$90,MATCH(Results!X$1,Experiment!$A$1:$U$1,0),FALSE)</f>
        <v>0.75</v>
      </c>
      <c r="Y1917" s="2">
        <f>VLOOKUP($F1917,Experiment!$A$2:$U$90,MATCH(Results!Y$1,Experiment!$A$1:$U$1,0),FALSE)</f>
        <v>2</v>
      </c>
      <c r="Z1917" s="3">
        <f>VLOOKUP($F1917,Experiment!$A$2:$U$90,MATCH(Results!Z$1,Experiment!$A$1:$U$1,0),FALSE)</f>
        <v>0.5</v>
      </c>
      <c r="AA1917" s="3">
        <f>VLOOKUP($F1917,Experiment!$A$2:$U$90,MATCH(Results!AA$1,Experiment!$A$1:$U$1,0),FALSE)</f>
        <v>0.25</v>
      </c>
      <c r="AB1917" s="3">
        <f>VLOOKUP($F1917,Experiment!$A$2:$U$90,MATCH(Results!AB$1,Experiment!$A$1:$U$1,0),FALSE)</f>
        <v>0.625</v>
      </c>
      <c r="AC1917" s="3">
        <f>VLOOKUP($F1917,Experiment!$A$2:$U$90,MATCH(Results!AC$1,Experiment!$A$1:$U$1,0),FALSE)</f>
        <v>0.375</v>
      </c>
      <c r="AD1917" s="2">
        <f>VLOOKUP($F1917,Experiment!$A$2:$U$90,MATCH(Results!AD$1,Experiment!$A$1:$U$1,0),FALSE)</f>
        <v>-6.25</v>
      </c>
      <c r="AE1917" s="2">
        <f>VLOOKUP($F1917,Experiment!$A$2:$U$90,MATCH(Results!AE$1,Experiment!$A$1:$U$1,0),FALSE)</f>
        <v>23.4375</v>
      </c>
      <c r="AF1917" s="2">
        <f>VLOOKUP($F1917,Experiment!$A$2:$U$90,MATCH(Results!AF$1,Experiment!$A$1:$U$1,0),FALSE)</f>
        <v>4.8412291827592711</v>
      </c>
      <c r="AG1917" s="3">
        <f>VLOOKUP($F1917,Experiment!$A$2:$W$90,MATCH(Results!AG$1,Experiment!$A$1:$W$1,0),FALSE)</f>
        <v>0.82730419370997643</v>
      </c>
      <c r="AH1917" s="3">
        <f>VLOOKUP($F1917,Experiment!$A$2:$W$90,MATCH(Results!AH$1,Experiment!$A$1:$W$1,0),FALSE)</f>
        <v>0.38648875795104182</v>
      </c>
      <c r="AI1917" s="3">
        <f>VLOOKUP($F1917,Experiment!$A$2:$X$90,MATCH(Results!AI$1,Experiment!$A$1:$X$1,0),FALSE)</f>
        <v>0.61351124204895813</v>
      </c>
      <c r="AJ1917" s="2">
        <f>Table1[[#This Row],[Gain]]^Table1[[#This Row],[θ]]</f>
        <v>0</v>
      </c>
      <c r="AK1917" s="2">
        <f>-Table1[[#This Row],[λ]]*-Table1[[#This Row],[Loss]]^Table1[[#This Row],[θ]]</f>
        <v>16.926269655599267</v>
      </c>
      <c r="AL1917" s="2">
        <f>Table1[[#This Row],[v_n_w_g]]-Table1[[#This Row],[v_n_w_l]]</f>
        <v>-16.926269655599267</v>
      </c>
      <c r="AM1917" s="2">
        <f>IF(Table1[[#This Row],[diff_v]]&gt;=1,1,0)</f>
        <v>0</v>
      </c>
    </row>
    <row r="1918" spans="1:39" x14ac:dyDescent="0.3">
      <c r="A1918">
        <v>18</v>
      </c>
      <c r="B1918" t="s">
        <v>301</v>
      </c>
      <c r="C1918" s="22">
        <f>VLOOKUP(Table1[[#This Row],[Subject]],'Subject Profile'!$A$2:$E$8,4,FALSE)</f>
        <v>0.88613857459934653</v>
      </c>
      <c r="D1918" s="22">
        <f>VLOOKUP(Table1[[#This Row],[Subject]],'Subject Profile'!$A$2:$E$8,5,FALSE)</f>
        <v>-2.2000000000000002</v>
      </c>
      <c r="E1918" t="s">
        <v>110</v>
      </c>
      <c r="F1918" t="s">
        <v>55</v>
      </c>
      <c r="G1918" t="s">
        <v>56</v>
      </c>
      <c r="H1918">
        <f>IF(Table1[[#This Row],[decision]]="accept",1,0)</f>
        <v>0</v>
      </c>
      <c r="I1918">
        <v>0</v>
      </c>
      <c r="J1918">
        <v>520</v>
      </c>
      <c r="K1918">
        <v>1667791967</v>
      </c>
      <c r="L1918">
        <f>Table1[[#This Row],[time]]-K1917</f>
        <v>6</v>
      </c>
      <c r="M1918" t="str">
        <f>VLOOKUP($F1918,Experiment!$A$2:$U$90,MATCH(Results!M$1,Experiment!$A$1:$U$1,0)+1,FALSE)</f>
        <v>R</v>
      </c>
      <c r="N1918">
        <f>IF(Table1[[#This Row],[Impact]]="I",0,1)</f>
        <v>1</v>
      </c>
      <c r="O1918" s="2">
        <f>VLOOKUP($F1918,Experiment!$A$2:$U$90,MATCH(Results!O$1,Experiment!$A$1:$U$1,0),FALSE)</f>
        <v>0</v>
      </c>
      <c r="P1918" s="3">
        <f>VLOOKUP($F1918,Experiment!$A$2:$U$90,MATCH(Results!P$1,Experiment!$A$1:$U$1,0),FALSE)</f>
        <v>0</v>
      </c>
      <c r="Q1918" s="2">
        <f>VLOOKUP($F1918,Experiment!$A$2:$U$90,MATCH(Results!Q$1,Experiment!$A$1:$U$1,0),FALSE)</f>
        <v>0</v>
      </c>
      <c r="R1918" s="3">
        <f>VLOOKUP($F1918,Experiment!$A$2:$U$90,MATCH(Results!R$1,Experiment!$A$1:$U$1,0),FALSE)</f>
        <v>0</v>
      </c>
      <c r="S1918" s="2">
        <f>VLOOKUP($F1918,Experiment!$A$2:$U$90,MATCH(Results!S$1,Experiment!$A$1:$U$1,0),FALSE)</f>
        <v>0</v>
      </c>
      <c r="T1918" s="2">
        <f>VLOOKUP($F1918,Experiment!$A$2:$U$90,MATCH(Results!T$1,Experiment!$A$1:$U$1,0),FALSE)</f>
        <v>0</v>
      </c>
      <c r="U1918" s="2">
        <f>VLOOKUP($F1918,Experiment!$A$2:$U$90,MATCH(Results!U$1,Experiment!$A$1:$U$1,0),FALSE)</f>
        <v>0</v>
      </c>
      <c r="V1918" s="2">
        <f>VLOOKUP($F1918,Experiment!$A$2:$U$90,MATCH(Results!V$1,Experiment!$A$1:$U$1,0),FALSE)</f>
        <v>0</v>
      </c>
      <c r="W1918" s="3">
        <f>VLOOKUP($F1918,Experiment!$A$2:$U$90,MATCH(Results!W$1,Experiment!$A$1:$U$1,0),FALSE)</f>
        <v>0</v>
      </c>
      <c r="X1918" s="3">
        <f>VLOOKUP($F1918,Experiment!$A$2:$U$90,MATCH(Results!X$1,Experiment!$A$1:$U$1,0),FALSE)</f>
        <v>0</v>
      </c>
      <c r="Y1918" s="2">
        <f>VLOOKUP($F1918,Experiment!$A$2:$U$90,MATCH(Results!Y$1,Experiment!$A$1:$U$1,0),FALSE)</f>
        <v>0</v>
      </c>
      <c r="Z1918" s="3">
        <f>VLOOKUP($F1918,Experiment!$A$2:$U$90,MATCH(Results!Z$1,Experiment!$A$1:$U$1,0),FALSE)</f>
        <v>0</v>
      </c>
      <c r="AA1918" s="3">
        <f>VLOOKUP($F1918,Experiment!$A$2:$U$90,MATCH(Results!AA$1,Experiment!$A$1:$U$1,0),FALSE)</f>
        <v>0</v>
      </c>
      <c r="AB1918" s="3">
        <f>VLOOKUP($F1918,Experiment!$A$2:$U$90,MATCH(Results!AB$1,Experiment!$A$1:$U$1,0),FALSE)</f>
        <v>0</v>
      </c>
      <c r="AC1918" s="3">
        <f>VLOOKUP($F1918,Experiment!$A$2:$U$90,MATCH(Results!AC$1,Experiment!$A$1:$U$1,0),FALSE)</f>
        <v>0</v>
      </c>
      <c r="AD1918" s="2">
        <f>VLOOKUP($F1918,Experiment!$A$2:$U$90,MATCH(Results!AD$1,Experiment!$A$1:$U$1,0),FALSE)</f>
        <v>0</v>
      </c>
      <c r="AE1918" s="2">
        <f>VLOOKUP($F1918,Experiment!$A$2:$U$90,MATCH(Results!AE$1,Experiment!$A$1:$U$1,0),FALSE)</f>
        <v>0</v>
      </c>
      <c r="AF1918" s="2">
        <f>VLOOKUP($F1918,Experiment!$A$2:$U$90,MATCH(Results!AF$1,Experiment!$A$1:$U$1,0),FALSE)</f>
        <v>0</v>
      </c>
      <c r="AG1918" s="3">
        <f>VLOOKUP($F1918,Experiment!$A$2:$W$90,MATCH(Results!AG$1,Experiment!$A$1:$W$1,0),FALSE)</f>
        <v>0</v>
      </c>
      <c r="AH1918" s="3">
        <f>VLOOKUP($F1918,Experiment!$A$2:$W$90,MATCH(Results!AH$1,Experiment!$A$1:$W$1,0),FALSE)</f>
        <v>0</v>
      </c>
      <c r="AI1918" s="3">
        <f>VLOOKUP($F1918,Experiment!$A$2:$X$90,MATCH(Results!AI$1,Experiment!$A$1:$X$1,0),FALSE)</f>
        <v>0</v>
      </c>
      <c r="AJ1918" s="2">
        <f>Table1[[#This Row],[Gain]]^Table1[[#This Row],[θ]]</f>
        <v>0</v>
      </c>
      <c r="AK1918" s="2">
        <f>-Table1[[#This Row],[λ]]*-Table1[[#This Row],[Loss]]^Table1[[#This Row],[θ]]</f>
        <v>0</v>
      </c>
      <c r="AL1918" s="2">
        <f>Table1[[#This Row],[v_n_w_g]]-Table1[[#This Row],[v_n_w_l]]</f>
        <v>0</v>
      </c>
      <c r="AM1918" s="2">
        <f>IF(Table1[[#This Row],[diff_v]]&gt;=1,1,0)</f>
        <v>0</v>
      </c>
    </row>
    <row r="1919" spans="1:39" x14ac:dyDescent="0.3">
      <c r="A1919">
        <v>19</v>
      </c>
      <c r="B1919" t="s">
        <v>301</v>
      </c>
      <c r="C1919" s="22">
        <f>VLOOKUP(Table1[[#This Row],[Subject]],'Subject Profile'!$A$2:$E$8,4,FALSE)</f>
        <v>0.88613857459934653</v>
      </c>
      <c r="D1919" s="22">
        <f>VLOOKUP(Table1[[#This Row],[Subject]],'Subject Profile'!$A$2:$E$8,5,FALSE)</f>
        <v>-2.2000000000000002</v>
      </c>
      <c r="E1919" t="s">
        <v>110</v>
      </c>
      <c r="F1919" t="s">
        <v>94</v>
      </c>
      <c r="G1919" t="s">
        <v>5</v>
      </c>
      <c r="H1919">
        <f>IF(Table1[[#This Row],[decision]]="accept",1,0)</f>
        <v>0</v>
      </c>
      <c r="I1919">
        <v>0</v>
      </c>
      <c r="J1919">
        <v>520</v>
      </c>
      <c r="K1919">
        <v>1667791972</v>
      </c>
      <c r="L1919">
        <f>Table1[[#This Row],[time]]-K1918</f>
        <v>5</v>
      </c>
      <c r="M1919" t="str">
        <f>VLOOKUP($F1919,Experiment!$A$2:$U$90,MATCH(Results!M$1,Experiment!$A$1:$U$1,0)+1,FALSE)</f>
        <v>I</v>
      </c>
      <c r="N1919">
        <f>IF(Table1[[#This Row],[Impact]]="I",0,1)</f>
        <v>0</v>
      </c>
      <c r="O1919" s="2">
        <f>VLOOKUP($F1919,Experiment!$A$2:$U$90,MATCH(Results!O$1,Experiment!$A$1:$U$1,0),FALSE)</f>
        <v>-90</v>
      </c>
      <c r="P1919" s="3">
        <f>VLOOKUP($F1919,Experiment!$A$2:$U$90,MATCH(Results!P$1,Experiment!$A$1:$U$1,0),FALSE)</f>
        <v>0.5</v>
      </c>
      <c r="Q1919" s="2">
        <f>VLOOKUP($F1919,Experiment!$A$2:$U$90,MATCH(Results!Q$1,Experiment!$A$1:$U$1,0),FALSE)</f>
        <v>90</v>
      </c>
      <c r="R1919" s="3">
        <f>VLOOKUP($F1919,Experiment!$A$2:$U$90,MATCH(Results!R$1,Experiment!$A$1:$U$1,0),FALSE)</f>
        <v>0.5</v>
      </c>
      <c r="S1919" s="2">
        <f>VLOOKUP($F1919,Experiment!$A$2:$U$90,MATCH(Results!S$1,Experiment!$A$1:$U$1,0),FALSE)</f>
        <v>0</v>
      </c>
      <c r="T1919" s="2">
        <f>VLOOKUP($F1919,Experiment!$A$2:$U$90,MATCH(Results!T$1,Experiment!$A$1:$U$1,0),FALSE)</f>
        <v>8100</v>
      </c>
      <c r="U1919" s="2">
        <f>VLOOKUP($F1919,Experiment!$A$2:$U$90,MATCH(Results!U$1,Experiment!$A$1:$U$1,0),FALSE)</f>
        <v>90</v>
      </c>
      <c r="V1919" s="2">
        <f>VLOOKUP($F1919,Experiment!$A$2:$U$90,MATCH(Results!V$1,Experiment!$A$1:$U$1,0),FALSE)</f>
        <v>2</v>
      </c>
      <c r="W1919" s="3">
        <f>VLOOKUP($F1919,Experiment!$A$2:$U$90,MATCH(Results!W$1,Experiment!$A$1:$U$1,0),FALSE)</f>
        <v>0.25</v>
      </c>
      <c r="X1919" s="3">
        <f>VLOOKUP($F1919,Experiment!$A$2:$U$90,MATCH(Results!X$1,Experiment!$A$1:$U$1,0),FALSE)</f>
        <v>0.75</v>
      </c>
      <c r="Y1919" s="2">
        <f>VLOOKUP($F1919,Experiment!$A$2:$U$90,MATCH(Results!Y$1,Experiment!$A$1:$U$1,0),FALSE)</f>
        <v>2</v>
      </c>
      <c r="Z1919" s="3">
        <f>VLOOKUP($F1919,Experiment!$A$2:$U$90,MATCH(Results!Z$1,Experiment!$A$1:$U$1,0),FALSE)</f>
        <v>0.5</v>
      </c>
      <c r="AA1919" s="3">
        <f>VLOOKUP($F1919,Experiment!$A$2:$U$90,MATCH(Results!AA$1,Experiment!$A$1:$U$1,0),FALSE)</f>
        <v>0.25</v>
      </c>
      <c r="AB1919" s="3">
        <f>VLOOKUP($F1919,Experiment!$A$2:$U$90,MATCH(Results!AB$1,Experiment!$A$1:$U$1,0),FALSE)</f>
        <v>0.625</v>
      </c>
      <c r="AC1919" s="3">
        <f>VLOOKUP($F1919,Experiment!$A$2:$U$90,MATCH(Results!AC$1,Experiment!$A$1:$U$1,0),FALSE)</f>
        <v>0.375</v>
      </c>
      <c r="AD1919" s="2">
        <f>VLOOKUP($F1919,Experiment!$A$2:$U$90,MATCH(Results!AD$1,Experiment!$A$1:$U$1,0),FALSE)</f>
        <v>-22.5</v>
      </c>
      <c r="AE1919" s="2">
        <f>VLOOKUP($F1919,Experiment!$A$2:$U$90,MATCH(Results!AE$1,Experiment!$A$1:$U$1,0),FALSE)</f>
        <v>7593.75</v>
      </c>
      <c r="AF1919" s="2">
        <f>VLOOKUP($F1919,Experiment!$A$2:$U$90,MATCH(Results!AF$1,Experiment!$A$1:$U$1,0),FALSE)</f>
        <v>87.142125289666879</v>
      </c>
      <c r="AG1919" s="3">
        <f>VLOOKUP($F1919,Experiment!$A$2:$W$90,MATCH(Results!AG$1,Experiment!$A$1:$W$1,0),FALSE)</f>
        <v>0.82730419370997643</v>
      </c>
      <c r="AH1919" s="3">
        <f>VLOOKUP($F1919,Experiment!$A$2:$W$90,MATCH(Results!AH$1,Experiment!$A$1:$W$1,0),FALSE)</f>
        <v>0.38648875795104182</v>
      </c>
      <c r="AI1919" s="3">
        <f>VLOOKUP($F1919,Experiment!$A$2:$X$90,MATCH(Results!AI$1,Experiment!$A$1:$X$1,0),FALSE)</f>
        <v>0.61351124204895813</v>
      </c>
      <c r="AJ1919" s="2">
        <f>Table1[[#This Row],[Gain]]^Table1[[#This Row],[θ]]</f>
        <v>53.917490655602954</v>
      </c>
      <c r="AK1919" s="2">
        <f>-Table1[[#This Row],[λ]]*-Table1[[#This Row],[Loss]]^Table1[[#This Row],[θ]]</f>
        <v>118.6184794423265</v>
      </c>
      <c r="AL1919" s="2">
        <f>Table1[[#This Row],[v_n_w_g]]-Table1[[#This Row],[v_n_w_l]]</f>
        <v>-64.700988786723542</v>
      </c>
      <c r="AM1919" s="2">
        <f>IF(Table1[[#This Row],[diff_v]]&gt;=1,1,0)</f>
        <v>0</v>
      </c>
    </row>
    <row r="1920" spans="1:39" x14ac:dyDescent="0.3">
      <c r="A1920">
        <v>20</v>
      </c>
      <c r="B1920" t="s">
        <v>301</v>
      </c>
      <c r="C1920" s="22">
        <f>VLOOKUP(Table1[[#This Row],[Subject]],'Subject Profile'!$A$2:$E$8,4,FALSE)</f>
        <v>0.88613857459934653</v>
      </c>
      <c r="D1920" s="22">
        <f>VLOOKUP(Table1[[#This Row],[Subject]],'Subject Profile'!$A$2:$E$8,5,FALSE)</f>
        <v>-2.2000000000000002</v>
      </c>
      <c r="E1920" t="s">
        <v>110</v>
      </c>
      <c r="F1920" t="s">
        <v>83</v>
      </c>
      <c r="G1920" t="s">
        <v>5</v>
      </c>
      <c r="H1920">
        <f>IF(Table1[[#This Row],[decision]]="accept",1,0)</f>
        <v>0</v>
      </c>
      <c r="I1920">
        <v>0</v>
      </c>
      <c r="J1920">
        <v>520</v>
      </c>
      <c r="K1920">
        <v>1667791975</v>
      </c>
      <c r="L1920">
        <f>Table1[[#This Row],[time]]-K1919</f>
        <v>3</v>
      </c>
      <c r="M1920" t="str">
        <f>VLOOKUP($F1920,Experiment!$A$2:$U$90,MATCH(Results!M$1,Experiment!$A$1:$U$1,0)+1,FALSE)</f>
        <v>I</v>
      </c>
      <c r="N1920">
        <f>IF(Table1[[#This Row],[Impact]]="I",0,1)</f>
        <v>0</v>
      </c>
      <c r="O1920" s="2">
        <f>VLOOKUP($F1920,Experiment!$A$2:$U$90,MATCH(Results!O$1,Experiment!$A$1:$U$1,0),FALSE)</f>
        <v>-50</v>
      </c>
      <c r="P1920" s="3">
        <f>VLOOKUP($F1920,Experiment!$A$2:$U$90,MATCH(Results!P$1,Experiment!$A$1:$U$1,0),FALSE)</f>
        <v>0.5</v>
      </c>
      <c r="Q1920" s="2">
        <f>VLOOKUP($F1920,Experiment!$A$2:$U$90,MATCH(Results!Q$1,Experiment!$A$1:$U$1,0),FALSE)</f>
        <v>40</v>
      </c>
      <c r="R1920" s="3">
        <f>VLOOKUP($F1920,Experiment!$A$2:$U$90,MATCH(Results!R$1,Experiment!$A$1:$U$1,0),FALSE)</f>
        <v>0.5</v>
      </c>
      <c r="S1920" s="2">
        <f>VLOOKUP($F1920,Experiment!$A$2:$U$90,MATCH(Results!S$1,Experiment!$A$1:$U$1,0),FALSE)</f>
        <v>-5</v>
      </c>
      <c r="T1920" s="2">
        <f>VLOOKUP($F1920,Experiment!$A$2:$U$90,MATCH(Results!T$1,Experiment!$A$1:$U$1,0),FALSE)</f>
        <v>2025</v>
      </c>
      <c r="U1920" s="2">
        <f>VLOOKUP($F1920,Experiment!$A$2:$U$90,MATCH(Results!U$1,Experiment!$A$1:$U$1,0),FALSE)</f>
        <v>45</v>
      </c>
      <c r="V1920" s="2">
        <f>VLOOKUP($F1920,Experiment!$A$2:$U$90,MATCH(Results!V$1,Experiment!$A$1:$U$1,0),FALSE)</f>
        <v>2</v>
      </c>
      <c r="W1920" s="3">
        <f>VLOOKUP($F1920,Experiment!$A$2:$U$90,MATCH(Results!W$1,Experiment!$A$1:$U$1,0),FALSE)</f>
        <v>0.25</v>
      </c>
      <c r="X1920" s="3">
        <f>VLOOKUP($F1920,Experiment!$A$2:$U$90,MATCH(Results!X$1,Experiment!$A$1:$U$1,0),FALSE)</f>
        <v>0.75</v>
      </c>
      <c r="Y1920" s="2">
        <f>VLOOKUP($F1920,Experiment!$A$2:$U$90,MATCH(Results!Y$1,Experiment!$A$1:$U$1,0),FALSE)</f>
        <v>2</v>
      </c>
      <c r="Z1920" s="3">
        <f>VLOOKUP($F1920,Experiment!$A$2:$U$90,MATCH(Results!Z$1,Experiment!$A$1:$U$1,0),FALSE)</f>
        <v>0.5</v>
      </c>
      <c r="AA1920" s="3">
        <f>VLOOKUP($F1920,Experiment!$A$2:$U$90,MATCH(Results!AA$1,Experiment!$A$1:$U$1,0),FALSE)</f>
        <v>0.25</v>
      </c>
      <c r="AB1920" s="3">
        <f>VLOOKUP($F1920,Experiment!$A$2:$U$90,MATCH(Results!AB$1,Experiment!$A$1:$U$1,0),FALSE)</f>
        <v>0.625</v>
      </c>
      <c r="AC1920" s="3">
        <f>VLOOKUP($F1920,Experiment!$A$2:$U$90,MATCH(Results!AC$1,Experiment!$A$1:$U$1,0),FALSE)</f>
        <v>0.375</v>
      </c>
      <c r="AD1920" s="2">
        <f>VLOOKUP($F1920,Experiment!$A$2:$U$90,MATCH(Results!AD$1,Experiment!$A$1:$U$1,0),FALSE)</f>
        <v>-16.25</v>
      </c>
      <c r="AE1920" s="2">
        <f>VLOOKUP($F1920,Experiment!$A$2:$U$90,MATCH(Results!AE$1,Experiment!$A$1:$U$1,0),FALSE)</f>
        <v>1898.4375</v>
      </c>
      <c r="AF1920" s="2">
        <f>VLOOKUP($F1920,Experiment!$A$2:$U$90,MATCH(Results!AF$1,Experiment!$A$1:$U$1,0),FALSE)</f>
        <v>43.571062644833439</v>
      </c>
      <c r="AG1920" s="3">
        <f>VLOOKUP($F1920,Experiment!$A$2:$W$90,MATCH(Results!AG$1,Experiment!$A$1:$W$1,0),FALSE)</f>
        <v>0.82730419370997643</v>
      </c>
      <c r="AH1920" s="3">
        <f>VLOOKUP($F1920,Experiment!$A$2:$W$90,MATCH(Results!AH$1,Experiment!$A$1:$W$1,0),FALSE)</f>
        <v>0.38648875795104182</v>
      </c>
      <c r="AI1920" s="3">
        <f>VLOOKUP($F1920,Experiment!$A$2:$X$90,MATCH(Results!AI$1,Experiment!$A$1:$X$1,0),FALSE)</f>
        <v>0.61351124204895813</v>
      </c>
      <c r="AJ1920" s="2">
        <f>Table1[[#This Row],[Gain]]^Table1[[#This Row],[θ]]</f>
        <v>26.281318966403699</v>
      </c>
      <c r="AK1920" s="2">
        <f>-Table1[[#This Row],[λ]]*-Table1[[#This Row],[Loss]]^Table1[[#This Row],[θ]]</f>
        <v>70.46047048279901</v>
      </c>
      <c r="AL1920" s="2">
        <f>Table1[[#This Row],[v_n_w_g]]-Table1[[#This Row],[v_n_w_l]]</f>
        <v>-44.179151516395308</v>
      </c>
      <c r="AM1920" s="2">
        <f>IF(Table1[[#This Row],[diff_v]]&gt;=1,1,0)</f>
        <v>0</v>
      </c>
    </row>
    <row r="1921" spans="1:39" x14ac:dyDescent="0.3">
      <c r="A1921">
        <v>21</v>
      </c>
      <c r="B1921" t="s">
        <v>301</v>
      </c>
      <c r="C1921" s="22">
        <f>VLOOKUP(Table1[[#This Row],[Subject]],'Subject Profile'!$A$2:$E$8,4,FALSE)</f>
        <v>0.88613857459934653</v>
      </c>
      <c r="D1921" s="22">
        <f>VLOOKUP(Table1[[#This Row],[Subject]],'Subject Profile'!$A$2:$E$8,5,FALSE)</f>
        <v>-2.2000000000000002</v>
      </c>
      <c r="E1921" t="s">
        <v>110</v>
      </c>
      <c r="F1921" t="s">
        <v>89</v>
      </c>
      <c r="G1921" t="s">
        <v>90</v>
      </c>
      <c r="H1921">
        <f>IF(Table1[[#This Row],[decision]]="accept",1,0)</f>
        <v>0</v>
      </c>
      <c r="I1921">
        <v>-100</v>
      </c>
      <c r="J1921">
        <v>420</v>
      </c>
      <c r="K1921">
        <v>1667791980</v>
      </c>
      <c r="L1921">
        <f>Table1[[#This Row],[time]]-K1920</f>
        <v>5</v>
      </c>
      <c r="M1921" t="str">
        <f>VLOOKUP($F1921,Experiment!$A$2:$U$90,MATCH(Results!M$1,Experiment!$A$1:$U$1,0)+1,FALSE)</f>
        <v>T</v>
      </c>
      <c r="N1921">
        <f>IF(Table1[[#This Row],[Impact]]="I",0,1)</f>
        <v>1</v>
      </c>
      <c r="O1921" s="2">
        <f>VLOOKUP($F1921,Experiment!$A$2:$U$90,MATCH(Results!O$1,Experiment!$A$1:$U$1,0),FALSE)</f>
        <v>0</v>
      </c>
      <c r="P1921" s="3">
        <f>VLOOKUP($F1921,Experiment!$A$2:$U$90,MATCH(Results!P$1,Experiment!$A$1:$U$1,0),FALSE)</f>
        <v>0</v>
      </c>
      <c r="Q1921" s="2">
        <f>VLOOKUP($F1921,Experiment!$A$2:$U$90,MATCH(Results!Q$1,Experiment!$A$1:$U$1,0),FALSE)</f>
        <v>0</v>
      </c>
      <c r="R1921" s="3">
        <f>VLOOKUP($F1921,Experiment!$A$2:$U$90,MATCH(Results!R$1,Experiment!$A$1:$U$1,0),FALSE)</f>
        <v>0</v>
      </c>
      <c r="S1921" s="2">
        <f>VLOOKUP($F1921,Experiment!$A$2:$U$90,MATCH(Results!S$1,Experiment!$A$1:$U$1,0),FALSE)</f>
        <v>0</v>
      </c>
      <c r="T1921" s="2">
        <f>VLOOKUP($F1921,Experiment!$A$2:$U$90,MATCH(Results!T$1,Experiment!$A$1:$U$1,0),FALSE)</f>
        <v>0</v>
      </c>
      <c r="U1921" s="2">
        <f>VLOOKUP($F1921,Experiment!$A$2:$U$90,MATCH(Results!U$1,Experiment!$A$1:$U$1,0),FALSE)</f>
        <v>0</v>
      </c>
      <c r="V1921" s="2">
        <f>VLOOKUP($F1921,Experiment!$A$2:$U$90,MATCH(Results!V$1,Experiment!$A$1:$U$1,0),FALSE)</f>
        <v>0</v>
      </c>
      <c r="W1921" s="3">
        <f>VLOOKUP($F1921,Experiment!$A$2:$U$90,MATCH(Results!W$1,Experiment!$A$1:$U$1,0),FALSE)</f>
        <v>0</v>
      </c>
      <c r="X1921" s="3">
        <f>VLOOKUP($F1921,Experiment!$A$2:$U$90,MATCH(Results!X$1,Experiment!$A$1:$U$1,0),FALSE)</f>
        <v>0</v>
      </c>
      <c r="Y1921" s="2">
        <f>VLOOKUP($F1921,Experiment!$A$2:$U$90,MATCH(Results!Y$1,Experiment!$A$1:$U$1,0),FALSE)</f>
        <v>0</v>
      </c>
      <c r="Z1921" s="3">
        <f>VLOOKUP($F1921,Experiment!$A$2:$U$90,MATCH(Results!Z$1,Experiment!$A$1:$U$1,0),FALSE)</f>
        <v>0</v>
      </c>
      <c r="AA1921" s="3">
        <f>VLOOKUP($F1921,Experiment!$A$2:$U$90,MATCH(Results!AA$1,Experiment!$A$1:$U$1,0),FALSE)</f>
        <v>0</v>
      </c>
      <c r="AB1921" s="3">
        <f>VLOOKUP($F1921,Experiment!$A$2:$U$90,MATCH(Results!AB$1,Experiment!$A$1:$U$1,0),FALSE)</f>
        <v>0</v>
      </c>
      <c r="AC1921" s="3">
        <f>VLOOKUP($F1921,Experiment!$A$2:$U$90,MATCH(Results!AC$1,Experiment!$A$1:$U$1,0),FALSE)</f>
        <v>0</v>
      </c>
      <c r="AD1921" s="2">
        <f>VLOOKUP($F1921,Experiment!$A$2:$U$90,MATCH(Results!AD$1,Experiment!$A$1:$U$1,0),FALSE)</f>
        <v>0</v>
      </c>
      <c r="AE1921" s="2">
        <f>VLOOKUP($F1921,Experiment!$A$2:$U$90,MATCH(Results!AE$1,Experiment!$A$1:$U$1,0),FALSE)</f>
        <v>0</v>
      </c>
      <c r="AF1921" s="2">
        <f>VLOOKUP($F1921,Experiment!$A$2:$U$90,MATCH(Results!AF$1,Experiment!$A$1:$U$1,0),FALSE)</f>
        <v>0</v>
      </c>
      <c r="AG1921" s="3">
        <f>VLOOKUP($F1921,Experiment!$A$2:$W$90,MATCH(Results!AG$1,Experiment!$A$1:$W$1,0),FALSE)</f>
        <v>0</v>
      </c>
      <c r="AH1921" s="3">
        <f>VLOOKUP($F1921,Experiment!$A$2:$W$90,MATCH(Results!AH$1,Experiment!$A$1:$W$1,0),FALSE)</f>
        <v>0</v>
      </c>
      <c r="AI1921" s="3">
        <f>VLOOKUP($F1921,Experiment!$A$2:$X$90,MATCH(Results!AI$1,Experiment!$A$1:$X$1,0),FALSE)</f>
        <v>0</v>
      </c>
      <c r="AJ1921" s="2">
        <f>Table1[[#This Row],[Gain]]^Table1[[#This Row],[θ]]</f>
        <v>0</v>
      </c>
      <c r="AK1921" s="2">
        <f>-Table1[[#This Row],[λ]]*-Table1[[#This Row],[Loss]]^Table1[[#This Row],[θ]]</f>
        <v>0</v>
      </c>
      <c r="AL1921" s="2">
        <f>Table1[[#This Row],[v_n_w_g]]-Table1[[#This Row],[v_n_w_l]]</f>
        <v>0</v>
      </c>
      <c r="AM1921" s="2">
        <f>IF(Table1[[#This Row],[diff_v]]&gt;=1,1,0)</f>
        <v>0</v>
      </c>
    </row>
    <row r="1922" spans="1:39" x14ac:dyDescent="0.3">
      <c r="A1922">
        <v>22</v>
      </c>
      <c r="B1922" t="s">
        <v>301</v>
      </c>
      <c r="C1922" s="22">
        <f>VLOOKUP(Table1[[#This Row],[Subject]],'Subject Profile'!$A$2:$E$8,4,FALSE)</f>
        <v>0.88613857459934653</v>
      </c>
      <c r="D1922" s="22">
        <f>VLOOKUP(Table1[[#This Row],[Subject]],'Subject Profile'!$A$2:$E$8,5,FALSE)</f>
        <v>-2.2000000000000002</v>
      </c>
      <c r="E1922" t="s">
        <v>110</v>
      </c>
      <c r="F1922" t="s">
        <v>103</v>
      </c>
      <c r="G1922" t="s">
        <v>7</v>
      </c>
      <c r="H1922">
        <f>IF(Table1[[#This Row],[decision]]="accept",1,0)</f>
        <v>1</v>
      </c>
      <c r="I1922">
        <v>-90</v>
      </c>
      <c r="J1922">
        <v>430</v>
      </c>
      <c r="K1922">
        <v>1667791986</v>
      </c>
      <c r="L1922">
        <f>Table1[[#This Row],[time]]-K1921</f>
        <v>6</v>
      </c>
      <c r="M1922" t="str">
        <f>VLOOKUP($F1922,Experiment!$A$2:$U$90,MATCH(Results!M$1,Experiment!$A$1:$U$1,0)+1,FALSE)</f>
        <v>I</v>
      </c>
      <c r="N1922">
        <f>IF(Table1[[#This Row],[Impact]]="I",0,1)</f>
        <v>0</v>
      </c>
      <c r="O1922" s="2">
        <f>VLOOKUP($F1922,Experiment!$A$2:$U$90,MATCH(Results!O$1,Experiment!$A$1:$U$1,0),FALSE)</f>
        <v>-90</v>
      </c>
      <c r="P1922" s="3">
        <f>VLOOKUP($F1922,Experiment!$A$2:$U$90,MATCH(Results!P$1,Experiment!$A$1:$U$1,0),FALSE)</f>
        <v>0.5</v>
      </c>
      <c r="Q1922" s="2">
        <f>VLOOKUP($F1922,Experiment!$A$2:$U$90,MATCH(Results!Q$1,Experiment!$A$1:$U$1,0),FALSE)</f>
        <v>180</v>
      </c>
      <c r="R1922" s="3">
        <f>VLOOKUP($F1922,Experiment!$A$2:$U$90,MATCH(Results!R$1,Experiment!$A$1:$U$1,0),FALSE)</f>
        <v>0.5</v>
      </c>
      <c r="S1922" s="2">
        <f>VLOOKUP($F1922,Experiment!$A$2:$U$90,MATCH(Results!S$1,Experiment!$A$1:$U$1,0),FALSE)</f>
        <v>45</v>
      </c>
      <c r="T1922" s="2">
        <f>VLOOKUP($F1922,Experiment!$A$2:$U$90,MATCH(Results!T$1,Experiment!$A$1:$U$1,0),FALSE)</f>
        <v>18225</v>
      </c>
      <c r="U1922" s="2">
        <f>VLOOKUP($F1922,Experiment!$A$2:$U$90,MATCH(Results!U$1,Experiment!$A$1:$U$1,0),FALSE)</f>
        <v>135</v>
      </c>
      <c r="V1922" s="2">
        <f>VLOOKUP($F1922,Experiment!$A$2:$U$90,MATCH(Results!V$1,Experiment!$A$1:$U$1,0),FALSE)</f>
        <v>2</v>
      </c>
      <c r="W1922" s="3">
        <f>VLOOKUP($F1922,Experiment!$A$2:$U$90,MATCH(Results!W$1,Experiment!$A$1:$U$1,0),FALSE)</f>
        <v>0.25</v>
      </c>
      <c r="X1922" s="3">
        <f>VLOOKUP($F1922,Experiment!$A$2:$U$90,MATCH(Results!X$1,Experiment!$A$1:$U$1,0),FALSE)</f>
        <v>0.75</v>
      </c>
      <c r="Y1922" s="2">
        <f>VLOOKUP($F1922,Experiment!$A$2:$U$90,MATCH(Results!Y$1,Experiment!$A$1:$U$1,0),FALSE)</f>
        <v>2</v>
      </c>
      <c r="Z1922" s="3">
        <f>VLOOKUP($F1922,Experiment!$A$2:$U$90,MATCH(Results!Z$1,Experiment!$A$1:$U$1,0),FALSE)</f>
        <v>0.5</v>
      </c>
      <c r="AA1922" s="3">
        <f>VLOOKUP($F1922,Experiment!$A$2:$U$90,MATCH(Results!AA$1,Experiment!$A$1:$U$1,0),FALSE)</f>
        <v>0.25</v>
      </c>
      <c r="AB1922" s="3">
        <f>VLOOKUP($F1922,Experiment!$A$2:$U$90,MATCH(Results!AB$1,Experiment!$A$1:$U$1,0),FALSE)</f>
        <v>0.625</v>
      </c>
      <c r="AC1922" s="3">
        <f>VLOOKUP($F1922,Experiment!$A$2:$U$90,MATCH(Results!AC$1,Experiment!$A$1:$U$1,0),FALSE)</f>
        <v>0.375</v>
      </c>
      <c r="AD1922" s="2">
        <f>VLOOKUP($F1922,Experiment!$A$2:$U$90,MATCH(Results!AD$1,Experiment!$A$1:$U$1,0),FALSE)</f>
        <v>11.25</v>
      </c>
      <c r="AE1922" s="2">
        <f>VLOOKUP($F1922,Experiment!$A$2:$U$90,MATCH(Results!AE$1,Experiment!$A$1:$U$1,0),FALSE)</f>
        <v>17085.9375</v>
      </c>
      <c r="AF1922" s="2">
        <f>VLOOKUP($F1922,Experiment!$A$2:$U$90,MATCH(Results!AF$1,Experiment!$A$1:$U$1,0),FALSE)</f>
        <v>130.71318793450033</v>
      </c>
      <c r="AG1922" s="3">
        <f>VLOOKUP($F1922,Experiment!$A$2:$W$90,MATCH(Results!AG$1,Experiment!$A$1:$W$1,0),FALSE)</f>
        <v>0.82730419370997643</v>
      </c>
      <c r="AH1922" s="3">
        <f>VLOOKUP($F1922,Experiment!$A$2:$W$90,MATCH(Results!AH$1,Experiment!$A$1:$W$1,0),FALSE)</f>
        <v>0.38648875795104182</v>
      </c>
      <c r="AI1922" s="3">
        <f>VLOOKUP($F1922,Experiment!$A$2:$X$90,MATCH(Results!AI$1,Experiment!$A$1:$X$1,0),FALSE)</f>
        <v>0.61351124204895813</v>
      </c>
      <c r="AJ1922" s="2">
        <f>Table1[[#This Row],[Gain]]^Table1[[#This Row],[θ]]</f>
        <v>99.651528158912399</v>
      </c>
      <c r="AK1922" s="2">
        <f>-Table1[[#This Row],[λ]]*-Table1[[#This Row],[Loss]]^Table1[[#This Row],[θ]]</f>
        <v>118.6184794423265</v>
      </c>
      <c r="AL1922" s="2">
        <f>Table1[[#This Row],[v_n_w_g]]-Table1[[#This Row],[v_n_w_l]]</f>
        <v>-18.966951283414105</v>
      </c>
      <c r="AM1922" s="2">
        <f>IF(Table1[[#This Row],[diff_v]]&gt;=1,1,0)</f>
        <v>0</v>
      </c>
    </row>
    <row r="1923" spans="1:39" x14ac:dyDescent="0.3">
      <c r="A1923">
        <v>23</v>
      </c>
      <c r="B1923" t="s">
        <v>301</v>
      </c>
      <c r="C1923" s="22">
        <f>VLOOKUP(Table1[[#This Row],[Subject]],'Subject Profile'!$A$2:$E$8,4,FALSE)</f>
        <v>0.88613857459934653</v>
      </c>
      <c r="D1923" s="22">
        <f>VLOOKUP(Table1[[#This Row],[Subject]],'Subject Profile'!$A$2:$E$8,5,FALSE)</f>
        <v>-2.2000000000000002</v>
      </c>
      <c r="E1923" t="s">
        <v>110</v>
      </c>
      <c r="F1923" t="s">
        <v>64</v>
      </c>
      <c r="G1923" t="s">
        <v>7</v>
      </c>
      <c r="H1923">
        <f>IF(Table1[[#This Row],[decision]]="accept",1,0)</f>
        <v>1</v>
      </c>
      <c r="I1923">
        <v>60</v>
      </c>
      <c r="J1923">
        <v>490</v>
      </c>
      <c r="K1923">
        <v>1667791990</v>
      </c>
      <c r="L1923">
        <f>Table1[[#This Row],[time]]-K1922</f>
        <v>4</v>
      </c>
      <c r="M1923" t="str">
        <f>VLOOKUP($F1923,Experiment!$A$2:$U$90,MATCH(Results!M$1,Experiment!$A$1:$U$1,0)+1,FALSE)</f>
        <v>G</v>
      </c>
      <c r="N1923">
        <f>IF(Table1[[#This Row],[Impact]]="I",0,1)</f>
        <v>1</v>
      </c>
      <c r="O1923" s="2">
        <f>VLOOKUP($F1923,Experiment!$A$2:$U$90,MATCH(Results!O$1,Experiment!$A$1:$U$1,0),FALSE)</f>
        <v>-50</v>
      </c>
      <c r="P1923" s="3">
        <f>VLOOKUP($F1923,Experiment!$A$2:$U$90,MATCH(Results!P$1,Experiment!$A$1:$U$1,0),FALSE)</f>
        <v>0.5</v>
      </c>
      <c r="Q1923" s="2">
        <f>VLOOKUP($F1923,Experiment!$A$2:$U$90,MATCH(Results!Q$1,Experiment!$A$1:$U$1,0),FALSE)</f>
        <v>60</v>
      </c>
      <c r="R1923" s="3">
        <f>VLOOKUP($F1923,Experiment!$A$2:$U$90,MATCH(Results!R$1,Experiment!$A$1:$U$1,0),FALSE)</f>
        <v>0.5</v>
      </c>
      <c r="S1923" s="2">
        <f>VLOOKUP($F1923,Experiment!$A$2:$U$90,MATCH(Results!S$1,Experiment!$A$1:$U$1,0),FALSE)</f>
        <v>5</v>
      </c>
      <c r="T1923" s="2">
        <f>VLOOKUP($F1923,Experiment!$A$2:$U$90,MATCH(Results!T$1,Experiment!$A$1:$U$1,0),FALSE)</f>
        <v>3025</v>
      </c>
      <c r="U1923" s="2">
        <f>VLOOKUP($F1923,Experiment!$A$2:$U$90,MATCH(Results!U$1,Experiment!$A$1:$U$1,0),FALSE)</f>
        <v>55</v>
      </c>
      <c r="V1923" s="2">
        <f>VLOOKUP($F1923,Experiment!$A$2:$U$90,MATCH(Results!V$1,Experiment!$A$1:$U$1,0),FALSE)</f>
        <v>4</v>
      </c>
      <c r="W1923" s="3">
        <f>VLOOKUP($F1923,Experiment!$A$2:$U$90,MATCH(Results!W$1,Experiment!$A$1:$U$1,0),FALSE)</f>
        <v>0.25</v>
      </c>
      <c r="X1923" s="3">
        <f>VLOOKUP($F1923,Experiment!$A$2:$U$90,MATCH(Results!X$1,Experiment!$A$1:$U$1,0),FALSE)</f>
        <v>0.75</v>
      </c>
      <c r="Y1923" s="2">
        <f>VLOOKUP($F1923,Experiment!$A$2:$U$90,MATCH(Results!Y$1,Experiment!$A$1:$U$1,0),FALSE)</f>
        <v>2</v>
      </c>
      <c r="Z1923" s="3">
        <f>VLOOKUP($F1923,Experiment!$A$2:$U$90,MATCH(Results!Z$1,Experiment!$A$1:$U$1,0),FALSE)</f>
        <v>0.5</v>
      </c>
      <c r="AA1923" s="3">
        <f>VLOOKUP($F1923,Experiment!$A$2:$U$90,MATCH(Results!AA$1,Experiment!$A$1:$U$1,0),FALSE)</f>
        <v>0.25</v>
      </c>
      <c r="AB1923" s="3">
        <f>VLOOKUP($F1923,Experiment!$A$2:$U$90,MATCH(Results!AB$1,Experiment!$A$1:$U$1,0),FALSE)</f>
        <v>0.625</v>
      </c>
      <c r="AC1923" s="3">
        <f>VLOOKUP($F1923,Experiment!$A$2:$U$90,MATCH(Results!AC$1,Experiment!$A$1:$U$1,0),FALSE)</f>
        <v>0.375</v>
      </c>
      <c r="AD1923" s="2">
        <f>VLOOKUP($F1923,Experiment!$A$2:$U$90,MATCH(Results!AD$1,Experiment!$A$1:$U$1,0),FALSE)</f>
        <v>-8.75</v>
      </c>
      <c r="AE1923" s="2">
        <f>VLOOKUP($F1923,Experiment!$A$2:$U$90,MATCH(Results!AE$1,Experiment!$A$1:$U$1,0),FALSE)</f>
        <v>2835.9375</v>
      </c>
      <c r="AF1923" s="2">
        <f>VLOOKUP($F1923,Experiment!$A$2:$U$90,MATCH(Results!AF$1,Experiment!$A$1:$U$1,0),FALSE)</f>
        <v>53.253521010351982</v>
      </c>
      <c r="AG1923" s="3">
        <f>VLOOKUP($F1923,Experiment!$A$2:$W$90,MATCH(Results!AG$1,Experiment!$A$1:$W$1,0),FALSE)</f>
        <v>0.82730419370997643</v>
      </c>
      <c r="AH1923" s="3">
        <f>VLOOKUP($F1923,Experiment!$A$2:$W$90,MATCH(Results!AH$1,Experiment!$A$1:$W$1,0),FALSE)</f>
        <v>0.38648875795104182</v>
      </c>
      <c r="AI1923" s="3">
        <f>VLOOKUP($F1923,Experiment!$A$2:$X$90,MATCH(Results!AI$1,Experiment!$A$1:$X$1,0),FALSE)</f>
        <v>0.61351124204895813</v>
      </c>
      <c r="AJ1923" s="2">
        <f>Table1[[#This Row],[Gain]]^Table1[[#This Row],[θ]]</f>
        <v>37.643362891590748</v>
      </c>
      <c r="AK1923" s="2">
        <f>-Table1[[#This Row],[λ]]*-Table1[[#This Row],[Loss]]^Table1[[#This Row],[θ]]</f>
        <v>70.46047048279901</v>
      </c>
      <c r="AL1923" s="2">
        <f>Table1[[#This Row],[v_n_w_g]]-Table1[[#This Row],[v_n_w_l]]</f>
        <v>-32.817107591208263</v>
      </c>
      <c r="AM1923" s="2">
        <f>IF(Table1[[#This Row],[diff_v]]&gt;=1,1,0)</f>
        <v>0</v>
      </c>
    </row>
    <row r="1924" spans="1:39" x14ac:dyDescent="0.3">
      <c r="A1924">
        <v>24</v>
      </c>
      <c r="B1924" t="s">
        <v>301</v>
      </c>
      <c r="C1924" s="22">
        <f>VLOOKUP(Table1[[#This Row],[Subject]],'Subject Profile'!$A$2:$E$8,4,FALSE)</f>
        <v>0.88613857459934653</v>
      </c>
      <c r="D1924" s="22">
        <f>VLOOKUP(Table1[[#This Row],[Subject]],'Subject Profile'!$A$2:$E$8,5,FALSE)</f>
        <v>-2.2000000000000002</v>
      </c>
      <c r="E1924" t="s">
        <v>110</v>
      </c>
      <c r="F1924" t="s">
        <v>91</v>
      </c>
      <c r="G1924" t="s">
        <v>5</v>
      </c>
      <c r="H1924">
        <f>IF(Table1[[#This Row],[decision]]="accept",1,0)</f>
        <v>0</v>
      </c>
      <c r="I1924">
        <v>0</v>
      </c>
      <c r="J1924">
        <v>490</v>
      </c>
      <c r="K1924">
        <v>1667791993</v>
      </c>
      <c r="L1924">
        <f>Table1[[#This Row],[time]]-K1923</f>
        <v>3</v>
      </c>
      <c r="M1924" t="str">
        <f>VLOOKUP($F1924,Experiment!$A$2:$U$90,MATCH(Results!M$1,Experiment!$A$1:$U$1,0)+1,FALSE)</f>
        <v>G</v>
      </c>
      <c r="N1924">
        <f>IF(Table1[[#This Row],[Impact]]="I",0,1)</f>
        <v>1</v>
      </c>
      <c r="O1924" s="2">
        <f>VLOOKUP($F1924,Experiment!$A$2:$U$90,MATCH(Results!O$1,Experiment!$A$1:$U$1,0),FALSE)</f>
        <v>-90</v>
      </c>
      <c r="P1924" s="3">
        <f>VLOOKUP($F1924,Experiment!$A$2:$U$90,MATCH(Results!P$1,Experiment!$A$1:$U$1,0),FALSE)</f>
        <v>0.5</v>
      </c>
      <c r="Q1924" s="2">
        <f>VLOOKUP($F1924,Experiment!$A$2:$U$90,MATCH(Results!Q$1,Experiment!$A$1:$U$1,0),FALSE)</f>
        <v>100</v>
      </c>
      <c r="R1924" s="3">
        <f>VLOOKUP($F1924,Experiment!$A$2:$U$90,MATCH(Results!R$1,Experiment!$A$1:$U$1,0),FALSE)</f>
        <v>0.5</v>
      </c>
      <c r="S1924" s="2">
        <f>VLOOKUP($F1924,Experiment!$A$2:$U$90,MATCH(Results!S$1,Experiment!$A$1:$U$1,0),FALSE)</f>
        <v>5</v>
      </c>
      <c r="T1924" s="2">
        <f>VLOOKUP($F1924,Experiment!$A$2:$U$90,MATCH(Results!T$1,Experiment!$A$1:$U$1,0),FALSE)</f>
        <v>9025</v>
      </c>
      <c r="U1924" s="2">
        <f>VLOOKUP($F1924,Experiment!$A$2:$U$90,MATCH(Results!U$1,Experiment!$A$1:$U$1,0),FALSE)</f>
        <v>95</v>
      </c>
      <c r="V1924" s="2">
        <f>VLOOKUP($F1924,Experiment!$A$2:$U$90,MATCH(Results!V$1,Experiment!$A$1:$U$1,0),FALSE)</f>
        <v>4</v>
      </c>
      <c r="W1924" s="3">
        <f>VLOOKUP($F1924,Experiment!$A$2:$U$90,MATCH(Results!W$1,Experiment!$A$1:$U$1,0),FALSE)</f>
        <v>0.25</v>
      </c>
      <c r="X1924" s="3">
        <f>VLOOKUP($F1924,Experiment!$A$2:$U$90,MATCH(Results!X$1,Experiment!$A$1:$U$1,0),FALSE)</f>
        <v>0.75</v>
      </c>
      <c r="Y1924" s="2">
        <f>VLOOKUP($F1924,Experiment!$A$2:$U$90,MATCH(Results!Y$1,Experiment!$A$1:$U$1,0),FALSE)</f>
        <v>1</v>
      </c>
      <c r="Z1924" s="3">
        <f>VLOOKUP($F1924,Experiment!$A$2:$U$90,MATCH(Results!Z$1,Experiment!$A$1:$U$1,0),FALSE)</f>
        <v>0.25</v>
      </c>
      <c r="AA1924" s="3">
        <f>VLOOKUP($F1924,Experiment!$A$2:$U$90,MATCH(Results!AA$1,Experiment!$A$1:$U$1,0),FALSE)</f>
        <v>0.5</v>
      </c>
      <c r="AB1924" s="3">
        <f>VLOOKUP($F1924,Experiment!$A$2:$U$90,MATCH(Results!AB$1,Experiment!$A$1:$U$1,0),FALSE)</f>
        <v>0.375</v>
      </c>
      <c r="AC1924" s="3">
        <f>VLOOKUP($F1924,Experiment!$A$2:$U$90,MATCH(Results!AC$1,Experiment!$A$1:$U$1,0),FALSE)</f>
        <v>0.625</v>
      </c>
      <c r="AD1924" s="2">
        <f>VLOOKUP($F1924,Experiment!$A$2:$U$90,MATCH(Results!AD$1,Experiment!$A$1:$U$1,0),FALSE)</f>
        <v>28.75</v>
      </c>
      <c r="AE1924" s="2">
        <f>VLOOKUP($F1924,Experiment!$A$2:$U$90,MATCH(Results!AE$1,Experiment!$A$1:$U$1,0),FALSE)</f>
        <v>8460.9375</v>
      </c>
      <c r="AF1924" s="2">
        <f>VLOOKUP($F1924,Experiment!$A$2:$U$90,MATCH(Results!AF$1,Experiment!$A$1:$U$1,0),FALSE)</f>
        <v>91.983354472426157</v>
      </c>
      <c r="AG1924" s="3">
        <f>VLOOKUP($F1924,Experiment!$A$2:$W$90,MATCH(Results!AG$1,Experiment!$A$1:$W$1,0),FALSE)</f>
        <v>1</v>
      </c>
      <c r="AH1924" s="3">
        <f>VLOOKUP($F1924,Experiment!$A$2:$W$90,MATCH(Results!AH$1,Experiment!$A$1:$W$1,0),FALSE)</f>
        <v>0.625</v>
      </c>
      <c r="AI1924" s="3">
        <f>VLOOKUP($F1924,Experiment!$A$2:$X$90,MATCH(Results!AI$1,Experiment!$A$1:$X$1,0),FALSE)</f>
        <v>0.375</v>
      </c>
      <c r="AJ1924" s="2">
        <f>Table1[[#This Row],[Gain]]^Table1[[#This Row],[θ]]</f>
        <v>59.193926540095148</v>
      </c>
      <c r="AK1924" s="2">
        <f>-Table1[[#This Row],[λ]]*-Table1[[#This Row],[Loss]]^Table1[[#This Row],[θ]]</f>
        <v>118.6184794423265</v>
      </c>
      <c r="AL1924" s="2">
        <f>Table1[[#This Row],[v_n_w_g]]-Table1[[#This Row],[v_n_w_l]]</f>
        <v>-59.424552902231355</v>
      </c>
      <c r="AM1924" s="2">
        <f>IF(Table1[[#This Row],[diff_v]]&gt;=1,1,0)</f>
        <v>0</v>
      </c>
    </row>
    <row r="1925" spans="1:39" x14ac:dyDescent="0.3">
      <c r="A1925">
        <v>25</v>
      </c>
      <c r="B1925" t="s">
        <v>301</v>
      </c>
      <c r="C1925" s="22">
        <f>VLOOKUP(Table1[[#This Row],[Subject]],'Subject Profile'!$A$2:$E$8,4,FALSE)</f>
        <v>0.88613857459934653</v>
      </c>
      <c r="D1925" s="22">
        <f>VLOOKUP(Table1[[#This Row],[Subject]],'Subject Profile'!$A$2:$E$8,5,FALSE)</f>
        <v>-2.2000000000000002</v>
      </c>
      <c r="E1925" t="s">
        <v>110</v>
      </c>
      <c r="F1925" t="s">
        <v>55</v>
      </c>
      <c r="G1925" t="s">
        <v>56</v>
      </c>
      <c r="H1925">
        <f>IF(Table1[[#This Row],[decision]]="accept",1,0)</f>
        <v>0</v>
      </c>
      <c r="I1925">
        <v>0</v>
      </c>
      <c r="J1925">
        <v>490</v>
      </c>
      <c r="K1925">
        <v>1667791999</v>
      </c>
      <c r="L1925">
        <f>Table1[[#This Row],[time]]-K1924</f>
        <v>6</v>
      </c>
      <c r="M1925" t="str">
        <f>VLOOKUP($F1925,Experiment!$A$2:$U$90,MATCH(Results!M$1,Experiment!$A$1:$U$1,0)+1,FALSE)</f>
        <v>R</v>
      </c>
      <c r="N1925">
        <f>IF(Table1[[#This Row],[Impact]]="I",0,1)</f>
        <v>1</v>
      </c>
      <c r="O1925" s="2">
        <f>VLOOKUP($F1925,Experiment!$A$2:$U$90,MATCH(Results!O$1,Experiment!$A$1:$U$1,0),FALSE)</f>
        <v>0</v>
      </c>
      <c r="P1925" s="3">
        <f>VLOOKUP($F1925,Experiment!$A$2:$U$90,MATCH(Results!P$1,Experiment!$A$1:$U$1,0),FALSE)</f>
        <v>0</v>
      </c>
      <c r="Q1925" s="2">
        <f>VLOOKUP($F1925,Experiment!$A$2:$U$90,MATCH(Results!Q$1,Experiment!$A$1:$U$1,0),FALSE)</f>
        <v>0</v>
      </c>
      <c r="R1925" s="3">
        <f>VLOOKUP($F1925,Experiment!$A$2:$U$90,MATCH(Results!R$1,Experiment!$A$1:$U$1,0),FALSE)</f>
        <v>0</v>
      </c>
      <c r="S1925" s="2">
        <f>VLOOKUP($F1925,Experiment!$A$2:$U$90,MATCH(Results!S$1,Experiment!$A$1:$U$1,0),FALSE)</f>
        <v>0</v>
      </c>
      <c r="T1925" s="2">
        <f>VLOOKUP($F1925,Experiment!$A$2:$U$90,MATCH(Results!T$1,Experiment!$A$1:$U$1,0),FALSE)</f>
        <v>0</v>
      </c>
      <c r="U1925" s="2">
        <f>VLOOKUP($F1925,Experiment!$A$2:$U$90,MATCH(Results!U$1,Experiment!$A$1:$U$1,0),FALSE)</f>
        <v>0</v>
      </c>
      <c r="V1925" s="2">
        <f>VLOOKUP($F1925,Experiment!$A$2:$U$90,MATCH(Results!V$1,Experiment!$A$1:$U$1,0),FALSE)</f>
        <v>0</v>
      </c>
      <c r="W1925" s="3">
        <f>VLOOKUP($F1925,Experiment!$A$2:$U$90,MATCH(Results!W$1,Experiment!$A$1:$U$1,0),FALSE)</f>
        <v>0</v>
      </c>
      <c r="X1925" s="3">
        <f>VLOOKUP($F1925,Experiment!$A$2:$U$90,MATCH(Results!X$1,Experiment!$A$1:$U$1,0),FALSE)</f>
        <v>0</v>
      </c>
      <c r="Y1925" s="2">
        <f>VLOOKUP($F1925,Experiment!$A$2:$U$90,MATCH(Results!Y$1,Experiment!$A$1:$U$1,0),FALSE)</f>
        <v>0</v>
      </c>
      <c r="Z1925" s="3">
        <f>VLOOKUP($F1925,Experiment!$A$2:$U$90,MATCH(Results!Z$1,Experiment!$A$1:$U$1,0),FALSE)</f>
        <v>0</v>
      </c>
      <c r="AA1925" s="3">
        <f>VLOOKUP($F1925,Experiment!$A$2:$U$90,MATCH(Results!AA$1,Experiment!$A$1:$U$1,0),FALSE)</f>
        <v>0</v>
      </c>
      <c r="AB1925" s="3">
        <f>VLOOKUP($F1925,Experiment!$A$2:$U$90,MATCH(Results!AB$1,Experiment!$A$1:$U$1,0),FALSE)</f>
        <v>0</v>
      </c>
      <c r="AC1925" s="3">
        <f>VLOOKUP($F1925,Experiment!$A$2:$U$90,MATCH(Results!AC$1,Experiment!$A$1:$U$1,0),FALSE)</f>
        <v>0</v>
      </c>
      <c r="AD1925" s="2">
        <f>VLOOKUP($F1925,Experiment!$A$2:$U$90,MATCH(Results!AD$1,Experiment!$A$1:$U$1,0),FALSE)</f>
        <v>0</v>
      </c>
      <c r="AE1925" s="2">
        <f>VLOOKUP($F1925,Experiment!$A$2:$U$90,MATCH(Results!AE$1,Experiment!$A$1:$U$1,0),FALSE)</f>
        <v>0</v>
      </c>
      <c r="AF1925" s="2">
        <f>VLOOKUP($F1925,Experiment!$A$2:$U$90,MATCH(Results!AF$1,Experiment!$A$1:$U$1,0),FALSE)</f>
        <v>0</v>
      </c>
      <c r="AG1925" s="3">
        <f>VLOOKUP($F1925,Experiment!$A$2:$W$90,MATCH(Results!AG$1,Experiment!$A$1:$W$1,0),FALSE)</f>
        <v>0</v>
      </c>
      <c r="AH1925" s="3">
        <f>VLOOKUP($F1925,Experiment!$A$2:$W$90,MATCH(Results!AH$1,Experiment!$A$1:$W$1,0),FALSE)</f>
        <v>0</v>
      </c>
      <c r="AI1925" s="3">
        <f>VLOOKUP($F1925,Experiment!$A$2:$X$90,MATCH(Results!AI$1,Experiment!$A$1:$X$1,0),FALSE)</f>
        <v>0</v>
      </c>
      <c r="AJ1925" s="2">
        <f>Table1[[#This Row],[Gain]]^Table1[[#This Row],[θ]]</f>
        <v>0</v>
      </c>
      <c r="AK1925" s="2">
        <f>-Table1[[#This Row],[λ]]*-Table1[[#This Row],[Loss]]^Table1[[#This Row],[θ]]</f>
        <v>0</v>
      </c>
      <c r="AL1925" s="2">
        <f>Table1[[#This Row],[v_n_w_g]]-Table1[[#This Row],[v_n_w_l]]</f>
        <v>0</v>
      </c>
      <c r="AM1925" s="2">
        <f>IF(Table1[[#This Row],[diff_v]]&gt;=1,1,0)</f>
        <v>0</v>
      </c>
    </row>
    <row r="1926" spans="1:39" x14ac:dyDescent="0.3">
      <c r="A1926">
        <v>26</v>
      </c>
      <c r="B1926" t="s">
        <v>301</v>
      </c>
      <c r="C1926" s="22">
        <f>VLOOKUP(Table1[[#This Row],[Subject]],'Subject Profile'!$A$2:$E$8,4,FALSE)</f>
        <v>0.88613857459934653</v>
      </c>
      <c r="D1926" s="22">
        <f>VLOOKUP(Table1[[#This Row],[Subject]],'Subject Profile'!$A$2:$E$8,5,FALSE)</f>
        <v>-2.2000000000000002</v>
      </c>
      <c r="E1926" t="s">
        <v>110</v>
      </c>
      <c r="F1926" t="s">
        <v>58</v>
      </c>
      <c r="G1926" t="s">
        <v>5</v>
      </c>
      <c r="H1926">
        <f>IF(Table1[[#This Row],[decision]]="accept",1,0)</f>
        <v>0</v>
      </c>
      <c r="I1926">
        <v>0</v>
      </c>
      <c r="J1926">
        <v>490</v>
      </c>
      <c r="K1926">
        <v>1667792006</v>
      </c>
      <c r="L1926">
        <f>Table1[[#This Row],[time]]-K1925</f>
        <v>7</v>
      </c>
      <c r="M1926" t="str">
        <f>VLOOKUP($F1926,Experiment!$A$2:$U$90,MATCH(Results!M$1,Experiment!$A$1:$U$1,0)+1,FALSE)</f>
        <v>G</v>
      </c>
      <c r="N1926">
        <f>IF(Table1[[#This Row],[Impact]]="I",0,1)</f>
        <v>1</v>
      </c>
      <c r="O1926" s="2">
        <f>VLOOKUP($F1926,Experiment!$A$2:$U$90,MATCH(Results!O$1,Experiment!$A$1:$U$1,0),FALSE)</f>
        <v>-50</v>
      </c>
      <c r="P1926" s="3">
        <f>VLOOKUP($F1926,Experiment!$A$2:$U$90,MATCH(Results!P$1,Experiment!$A$1:$U$1,0),FALSE)</f>
        <v>0.5</v>
      </c>
      <c r="Q1926" s="2">
        <f>VLOOKUP($F1926,Experiment!$A$2:$U$90,MATCH(Results!Q$1,Experiment!$A$1:$U$1,0),FALSE)</f>
        <v>50</v>
      </c>
      <c r="R1926" s="3">
        <f>VLOOKUP($F1926,Experiment!$A$2:$U$90,MATCH(Results!R$1,Experiment!$A$1:$U$1,0),FALSE)</f>
        <v>0.5</v>
      </c>
      <c r="S1926" s="2">
        <f>VLOOKUP($F1926,Experiment!$A$2:$U$90,MATCH(Results!S$1,Experiment!$A$1:$U$1,0),FALSE)</f>
        <v>0</v>
      </c>
      <c r="T1926" s="2">
        <f>VLOOKUP($F1926,Experiment!$A$2:$U$90,MATCH(Results!T$1,Experiment!$A$1:$U$1,0),FALSE)</f>
        <v>2500</v>
      </c>
      <c r="U1926" s="2">
        <f>VLOOKUP($F1926,Experiment!$A$2:$U$90,MATCH(Results!U$1,Experiment!$A$1:$U$1,0),FALSE)</f>
        <v>50</v>
      </c>
      <c r="V1926" s="2">
        <f>VLOOKUP($F1926,Experiment!$A$2:$U$90,MATCH(Results!V$1,Experiment!$A$1:$U$1,0),FALSE)</f>
        <v>2</v>
      </c>
      <c r="W1926" s="3">
        <f>VLOOKUP($F1926,Experiment!$A$2:$U$90,MATCH(Results!W$1,Experiment!$A$1:$U$1,0),FALSE)</f>
        <v>0.25</v>
      </c>
      <c r="X1926" s="3">
        <f>VLOOKUP($F1926,Experiment!$A$2:$U$90,MATCH(Results!X$1,Experiment!$A$1:$U$1,0),FALSE)</f>
        <v>0.75</v>
      </c>
      <c r="Y1926" s="2">
        <f>VLOOKUP($F1926,Experiment!$A$2:$U$90,MATCH(Results!Y$1,Experiment!$A$1:$U$1,0),FALSE)</f>
        <v>2</v>
      </c>
      <c r="Z1926" s="3">
        <f>VLOOKUP($F1926,Experiment!$A$2:$U$90,MATCH(Results!Z$1,Experiment!$A$1:$U$1,0),FALSE)</f>
        <v>0.5</v>
      </c>
      <c r="AA1926" s="3">
        <f>VLOOKUP($F1926,Experiment!$A$2:$U$90,MATCH(Results!AA$1,Experiment!$A$1:$U$1,0),FALSE)</f>
        <v>0.25</v>
      </c>
      <c r="AB1926" s="3">
        <f>VLOOKUP($F1926,Experiment!$A$2:$U$90,MATCH(Results!AB$1,Experiment!$A$1:$U$1,0),FALSE)</f>
        <v>0.625</v>
      </c>
      <c r="AC1926" s="3">
        <f>VLOOKUP($F1926,Experiment!$A$2:$U$90,MATCH(Results!AC$1,Experiment!$A$1:$U$1,0),FALSE)</f>
        <v>0.375</v>
      </c>
      <c r="AD1926" s="2">
        <f>VLOOKUP($F1926,Experiment!$A$2:$U$90,MATCH(Results!AD$1,Experiment!$A$1:$U$1,0),FALSE)</f>
        <v>-12.5</v>
      </c>
      <c r="AE1926" s="2">
        <f>VLOOKUP($F1926,Experiment!$A$2:$U$90,MATCH(Results!AE$1,Experiment!$A$1:$U$1,0),FALSE)</f>
        <v>2343.75</v>
      </c>
      <c r="AF1926" s="2">
        <f>VLOOKUP($F1926,Experiment!$A$2:$U$90,MATCH(Results!AF$1,Experiment!$A$1:$U$1,0),FALSE)</f>
        <v>48.412291827592711</v>
      </c>
      <c r="AG1926" s="3">
        <f>VLOOKUP($F1926,Experiment!$A$2:$W$90,MATCH(Results!AG$1,Experiment!$A$1:$W$1,0),FALSE)</f>
        <v>0.82730419370997643</v>
      </c>
      <c r="AH1926" s="3">
        <f>VLOOKUP($F1926,Experiment!$A$2:$W$90,MATCH(Results!AH$1,Experiment!$A$1:$W$1,0),FALSE)</f>
        <v>0.38648875795104182</v>
      </c>
      <c r="AI1926" s="3">
        <f>VLOOKUP($F1926,Experiment!$A$2:$X$90,MATCH(Results!AI$1,Experiment!$A$1:$X$1,0),FALSE)</f>
        <v>0.61351124204895813</v>
      </c>
      <c r="AJ1926" s="2">
        <f>Table1[[#This Row],[Gain]]^Table1[[#This Row],[θ]]</f>
        <v>32.027486583090457</v>
      </c>
      <c r="AK1926" s="2">
        <f>-Table1[[#This Row],[λ]]*-Table1[[#This Row],[Loss]]^Table1[[#This Row],[θ]]</f>
        <v>70.46047048279901</v>
      </c>
      <c r="AL1926" s="2">
        <f>Table1[[#This Row],[v_n_w_g]]-Table1[[#This Row],[v_n_w_l]]</f>
        <v>-38.432983899708553</v>
      </c>
      <c r="AM1926" s="2">
        <f>IF(Table1[[#This Row],[diff_v]]&gt;=1,1,0)</f>
        <v>0</v>
      </c>
    </row>
    <row r="1927" spans="1:39" x14ac:dyDescent="0.3">
      <c r="A1927">
        <v>27</v>
      </c>
      <c r="B1927" t="s">
        <v>301</v>
      </c>
      <c r="C1927" s="22">
        <f>VLOOKUP(Table1[[#This Row],[Subject]],'Subject Profile'!$A$2:$E$8,4,FALSE)</f>
        <v>0.88613857459934653</v>
      </c>
      <c r="D1927" s="22">
        <f>VLOOKUP(Table1[[#This Row],[Subject]],'Subject Profile'!$A$2:$E$8,5,FALSE)</f>
        <v>-2.2000000000000002</v>
      </c>
      <c r="E1927" t="s">
        <v>110</v>
      </c>
      <c r="F1927" t="s">
        <v>99</v>
      </c>
      <c r="G1927" t="s">
        <v>7</v>
      </c>
      <c r="H1927">
        <f>IF(Table1[[#This Row],[decision]]="accept",1,0)</f>
        <v>1</v>
      </c>
      <c r="I1927">
        <v>0</v>
      </c>
      <c r="J1927">
        <v>490</v>
      </c>
      <c r="K1927">
        <v>1667792010</v>
      </c>
      <c r="L1927">
        <f>Table1[[#This Row],[time]]-K1926</f>
        <v>4</v>
      </c>
      <c r="M1927" t="str">
        <f>VLOOKUP($F1927,Experiment!$A$2:$U$90,MATCH(Results!M$1,Experiment!$A$1:$U$1,0)+1,FALSE)</f>
        <v>G</v>
      </c>
      <c r="N1927">
        <f>IF(Table1[[#This Row],[Impact]]="I",0,1)</f>
        <v>1</v>
      </c>
      <c r="O1927" s="2">
        <f>VLOOKUP($F1927,Experiment!$A$2:$U$90,MATCH(Results!O$1,Experiment!$A$1:$U$1,0),FALSE)</f>
        <v>0</v>
      </c>
      <c r="P1927" s="3">
        <f>VLOOKUP($F1927,Experiment!$A$2:$U$90,MATCH(Results!P$1,Experiment!$A$1:$U$1,0),FALSE)</f>
        <v>0.5</v>
      </c>
      <c r="Q1927" s="2">
        <f>VLOOKUP($F1927,Experiment!$A$2:$U$90,MATCH(Results!Q$1,Experiment!$A$1:$U$1,0),FALSE)</f>
        <v>10</v>
      </c>
      <c r="R1927" s="3">
        <f>VLOOKUP($F1927,Experiment!$A$2:$U$90,MATCH(Results!R$1,Experiment!$A$1:$U$1,0),FALSE)</f>
        <v>0.5</v>
      </c>
      <c r="S1927" s="2">
        <f>VLOOKUP($F1927,Experiment!$A$2:$U$90,MATCH(Results!S$1,Experiment!$A$1:$U$1,0),FALSE)</f>
        <v>5</v>
      </c>
      <c r="T1927" s="2">
        <f>VLOOKUP($F1927,Experiment!$A$2:$U$90,MATCH(Results!T$1,Experiment!$A$1:$U$1,0),FALSE)</f>
        <v>25</v>
      </c>
      <c r="U1927" s="2">
        <f>VLOOKUP($F1927,Experiment!$A$2:$U$90,MATCH(Results!U$1,Experiment!$A$1:$U$1,0),FALSE)</f>
        <v>5</v>
      </c>
      <c r="V1927" s="2">
        <f>VLOOKUP($F1927,Experiment!$A$2:$U$90,MATCH(Results!V$1,Experiment!$A$1:$U$1,0),FALSE)</f>
        <v>2</v>
      </c>
      <c r="W1927" s="3">
        <f>VLOOKUP($F1927,Experiment!$A$2:$U$90,MATCH(Results!W$1,Experiment!$A$1:$U$1,0),FALSE)</f>
        <v>0.25</v>
      </c>
      <c r="X1927" s="3">
        <f>VLOOKUP($F1927,Experiment!$A$2:$U$90,MATCH(Results!X$1,Experiment!$A$1:$U$1,0),FALSE)</f>
        <v>0.75</v>
      </c>
      <c r="Y1927" s="2">
        <f>VLOOKUP($F1927,Experiment!$A$2:$U$90,MATCH(Results!Y$1,Experiment!$A$1:$U$1,0),FALSE)</f>
        <v>2</v>
      </c>
      <c r="Z1927" s="3">
        <f>VLOOKUP($F1927,Experiment!$A$2:$U$90,MATCH(Results!Z$1,Experiment!$A$1:$U$1,0),FALSE)</f>
        <v>0.5</v>
      </c>
      <c r="AA1927" s="3">
        <f>VLOOKUP($F1927,Experiment!$A$2:$U$90,MATCH(Results!AA$1,Experiment!$A$1:$U$1,0),FALSE)</f>
        <v>0.25</v>
      </c>
      <c r="AB1927" s="3">
        <f>VLOOKUP($F1927,Experiment!$A$2:$U$90,MATCH(Results!AB$1,Experiment!$A$1:$U$1,0),FALSE)</f>
        <v>0.625</v>
      </c>
      <c r="AC1927" s="3">
        <f>VLOOKUP($F1927,Experiment!$A$2:$U$90,MATCH(Results!AC$1,Experiment!$A$1:$U$1,0),FALSE)</f>
        <v>0.375</v>
      </c>
      <c r="AD1927" s="2">
        <f>VLOOKUP($F1927,Experiment!$A$2:$U$90,MATCH(Results!AD$1,Experiment!$A$1:$U$1,0),FALSE)</f>
        <v>3.75</v>
      </c>
      <c r="AE1927" s="2">
        <f>VLOOKUP($F1927,Experiment!$A$2:$U$90,MATCH(Results!AE$1,Experiment!$A$1:$U$1,0),FALSE)</f>
        <v>23.4375</v>
      </c>
      <c r="AF1927" s="2">
        <f>VLOOKUP($F1927,Experiment!$A$2:$U$90,MATCH(Results!AF$1,Experiment!$A$1:$U$1,0),FALSE)</f>
        <v>4.8412291827592711</v>
      </c>
      <c r="AG1927" s="3">
        <f>VLOOKUP($F1927,Experiment!$A$2:$W$90,MATCH(Results!AG$1,Experiment!$A$1:$W$1,0),FALSE)</f>
        <v>0.82730419370997643</v>
      </c>
      <c r="AH1927" s="3">
        <f>VLOOKUP($F1927,Experiment!$A$2:$W$90,MATCH(Results!AH$1,Experiment!$A$1:$W$1,0),FALSE)</f>
        <v>0.38648875795104182</v>
      </c>
      <c r="AI1927" s="3">
        <f>VLOOKUP($F1927,Experiment!$A$2:$X$90,MATCH(Results!AI$1,Experiment!$A$1:$X$1,0),FALSE)</f>
        <v>0.61351124204895813</v>
      </c>
      <c r="AJ1927" s="2">
        <f>Table1[[#This Row],[Gain]]^Table1[[#This Row],[θ]]</f>
        <v>7.693758934363303</v>
      </c>
      <c r="AK1927" s="2">
        <f>-Table1[[#This Row],[λ]]*-Table1[[#This Row],[Loss]]^Table1[[#This Row],[θ]]</f>
        <v>0</v>
      </c>
      <c r="AL1927" s="2">
        <f>Table1[[#This Row],[v_n_w_g]]-Table1[[#This Row],[v_n_w_l]]</f>
        <v>7.693758934363303</v>
      </c>
      <c r="AM1927" s="2">
        <f>IF(Table1[[#This Row],[diff_v]]&gt;=1,1,0)</f>
        <v>1</v>
      </c>
    </row>
    <row r="1928" spans="1:39" x14ac:dyDescent="0.3">
      <c r="A1928">
        <v>28</v>
      </c>
      <c r="B1928" t="s">
        <v>301</v>
      </c>
      <c r="C1928" s="22">
        <f>VLOOKUP(Table1[[#This Row],[Subject]],'Subject Profile'!$A$2:$E$8,4,FALSE)</f>
        <v>0.88613857459934653</v>
      </c>
      <c r="D1928" s="22">
        <f>VLOOKUP(Table1[[#This Row],[Subject]],'Subject Profile'!$A$2:$E$8,5,FALSE)</f>
        <v>-2.2000000000000002</v>
      </c>
      <c r="E1928" t="s">
        <v>110</v>
      </c>
      <c r="F1928" t="s">
        <v>96</v>
      </c>
      <c r="G1928" t="s">
        <v>5</v>
      </c>
      <c r="H1928">
        <f>IF(Table1[[#This Row],[decision]]="accept",1,0)</f>
        <v>0</v>
      </c>
      <c r="I1928">
        <v>0</v>
      </c>
      <c r="J1928">
        <v>490</v>
      </c>
      <c r="K1928">
        <v>1667792013</v>
      </c>
      <c r="L1928">
        <f>Table1[[#This Row],[time]]-K1927</f>
        <v>3</v>
      </c>
      <c r="M1928" t="str">
        <f>VLOOKUP($F1928,Experiment!$A$2:$U$90,MATCH(Results!M$1,Experiment!$A$1:$U$1,0)+1,FALSE)</f>
        <v>G</v>
      </c>
      <c r="N1928">
        <f>IF(Table1[[#This Row],[Impact]]="I",0,1)</f>
        <v>1</v>
      </c>
      <c r="O1928" s="2">
        <f>VLOOKUP($F1928,Experiment!$A$2:$U$90,MATCH(Results!O$1,Experiment!$A$1:$U$1,0),FALSE)</f>
        <v>-50</v>
      </c>
      <c r="P1928" s="3">
        <f>VLOOKUP($F1928,Experiment!$A$2:$U$90,MATCH(Results!P$1,Experiment!$A$1:$U$1,0),FALSE)</f>
        <v>0.5</v>
      </c>
      <c r="Q1928" s="2">
        <f>VLOOKUP($F1928,Experiment!$A$2:$U$90,MATCH(Results!Q$1,Experiment!$A$1:$U$1,0),FALSE)</f>
        <v>40</v>
      </c>
      <c r="R1928" s="3">
        <f>VLOOKUP($F1928,Experiment!$A$2:$U$90,MATCH(Results!R$1,Experiment!$A$1:$U$1,0),FALSE)</f>
        <v>0.5</v>
      </c>
      <c r="S1928" s="2">
        <f>VLOOKUP($F1928,Experiment!$A$2:$U$90,MATCH(Results!S$1,Experiment!$A$1:$U$1,0),FALSE)</f>
        <v>-5</v>
      </c>
      <c r="T1928" s="2">
        <f>VLOOKUP($F1928,Experiment!$A$2:$U$90,MATCH(Results!T$1,Experiment!$A$1:$U$1,0),FALSE)</f>
        <v>2025</v>
      </c>
      <c r="U1928" s="2">
        <f>VLOOKUP($F1928,Experiment!$A$2:$U$90,MATCH(Results!U$1,Experiment!$A$1:$U$1,0),FALSE)</f>
        <v>45</v>
      </c>
      <c r="V1928" s="2">
        <f>VLOOKUP($F1928,Experiment!$A$2:$U$90,MATCH(Results!V$1,Experiment!$A$1:$U$1,0),FALSE)</f>
        <v>2</v>
      </c>
      <c r="W1928" s="3">
        <f>VLOOKUP($F1928,Experiment!$A$2:$U$90,MATCH(Results!W$1,Experiment!$A$1:$U$1,0),FALSE)</f>
        <v>0.25</v>
      </c>
      <c r="X1928" s="3">
        <f>VLOOKUP($F1928,Experiment!$A$2:$U$90,MATCH(Results!X$1,Experiment!$A$1:$U$1,0),FALSE)</f>
        <v>0.75</v>
      </c>
      <c r="Y1928" s="2">
        <f>VLOOKUP($F1928,Experiment!$A$2:$U$90,MATCH(Results!Y$1,Experiment!$A$1:$U$1,0),FALSE)</f>
        <v>2</v>
      </c>
      <c r="Z1928" s="3">
        <f>VLOOKUP($F1928,Experiment!$A$2:$U$90,MATCH(Results!Z$1,Experiment!$A$1:$U$1,0),FALSE)</f>
        <v>0.5</v>
      </c>
      <c r="AA1928" s="3">
        <f>VLOOKUP($F1928,Experiment!$A$2:$U$90,MATCH(Results!AA$1,Experiment!$A$1:$U$1,0),FALSE)</f>
        <v>0.25</v>
      </c>
      <c r="AB1928" s="3">
        <f>VLOOKUP($F1928,Experiment!$A$2:$U$90,MATCH(Results!AB$1,Experiment!$A$1:$U$1,0),FALSE)</f>
        <v>0.625</v>
      </c>
      <c r="AC1928" s="3">
        <f>VLOOKUP($F1928,Experiment!$A$2:$U$90,MATCH(Results!AC$1,Experiment!$A$1:$U$1,0),FALSE)</f>
        <v>0.375</v>
      </c>
      <c r="AD1928" s="2">
        <f>VLOOKUP($F1928,Experiment!$A$2:$U$90,MATCH(Results!AD$1,Experiment!$A$1:$U$1,0),FALSE)</f>
        <v>-16.25</v>
      </c>
      <c r="AE1928" s="2">
        <f>VLOOKUP($F1928,Experiment!$A$2:$U$90,MATCH(Results!AE$1,Experiment!$A$1:$U$1,0),FALSE)</f>
        <v>1898.4375</v>
      </c>
      <c r="AF1928" s="2">
        <f>VLOOKUP($F1928,Experiment!$A$2:$U$90,MATCH(Results!AF$1,Experiment!$A$1:$U$1,0),FALSE)</f>
        <v>43.571062644833439</v>
      </c>
      <c r="AG1928" s="3">
        <f>VLOOKUP($F1928,Experiment!$A$2:$W$90,MATCH(Results!AG$1,Experiment!$A$1:$W$1,0),FALSE)</f>
        <v>0.82730419370997643</v>
      </c>
      <c r="AH1928" s="3">
        <f>VLOOKUP($F1928,Experiment!$A$2:$W$90,MATCH(Results!AH$1,Experiment!$A$1:$W$1,0),FALSE)</f>
        <v>0.38648875795104182</v>
      </c>
      <c r="AI1928" s="3">
        <f>VLOOKUP($F1928,Experiment!$A$2:$X$90,MATCH(Results!AI$1,Experiment!$A$1:$X$1,0),FALSE)</f>
        <v>0.61351124204895813</v>
      </c>
      <c r="AJ1928" s="2">
        <f>Table1[[#This Row],[Gain]]^Table1[[#This Row],[θ]]</f>
        <v>26.281318966403699</v>
      </c>
      <c r="AK1928" s="2">
        <f>-Table1[[#This Row],[λ]]*-Table1[[#This Row],[Loss]]^Table1[[#This Row],[θ]]</f>
        <v>70.46047048279901</v>
      </c>
      <c r="AL1928" s="2">
        <f>Table1[[#This Row],[v_n_w_g]]-Table1[[#This Row],[v_n_w_l]]</f>
        <v>-44.179151516395308</v>
      </c>
      <c r="AM1928" s="2">
        <f>IF(Table1[[#This Row],[diff_v]]&gt;=1,1,0)</f>
        <v>0</v>
      </c>
    </row>
    <row r="1929" spans="1:39" x14ac:dyDescent="0.3">
      <c r="A1929">
        <v>29</v>
      </c>
      <c r="B1929" t="s">
        <v>301</v>
      </c>
      <c r="C1929" s="22">
        <f>VLOOKUP(Table1[[#This Row],[Subject]],'Subject Profile'!$A$2:$E$8,4,FALSE)</f>
        <v>0.88613857459934653</v>
      </c>
      <c r="D1929" s="22">
        <f>VLOOKUP(Table1[[#This Row],[Subject]],'Subject Profile'!$A$2:$E$8,5,FALSE)</f>
        <v>-2.2000000000000002</v>
      </c>
      <c r="E1929" t="s">
        <v>110</v>
      </c>
      <c r="F1929" t="s">
        <v>81</v>
      </c>
      <c r="G1929" t="s">
        <v>7</v>
      </c>
      <c r="H1929">
        <f>IF(Table1[[#This Row],[decision]]="accept",1,0)</f>
        <v>1</v>
      </c>
      <c r="I1929">
        <v>70</v>
      </c>
      <c r="J1929">
        <v>560</v>
      </c>
      <c r="K1929">
        <v>1667792017</v>
      </c>
      <c r="L1929">
        <f>Table1[[#This Row],[time]]-K1928</f>
        <v>4</v>
      </c>
      <c r="M1929" t="str">
        <f>VLOOKUP($F1929,Experiment!$A$2:$U$90,MATCH(Results!M$1,Experiment!$A$1:$U$1,0)+1,FALSE)</f>
        <v>G</v>
      </c>
      <c r="N1929">
        <f>IF(Table1[[#This Row],[Impact]]="I",0,1)</f>
        <v>1</v>
      </c>
      <c r="O1929" s="2">
        <f>VLOOKUP($F1929,Experiment!$A$2:$U$90,MATCH(Results!O$1,Experiment!$A$1:$U$1,0),FALSE)</f>
        <v>-50</v>
      </c>
      <c r="P1929" s="3">
        <f>VLOOKUP($F1929,Experiment!$A$2:$U$90,MATCH(Results!P$1,Experiment!$A$1:$U$1,0),FALSE)</f>
        <v>0.5</v>
      </c>
      <c r="Q1929" s="2">
        <f>VLOOKUP($F1929,Experiment!$A$2:$U$90,MATCH(Results!Q$1,Experiment!$A$1:$U$1,0),FALSE)</f>
        <v>70</v>
      </c>
      <c r="R1929" s="3">
        <f>VLOOKUP($F1929,Experiment!$A$2:$U$90,MATCH(Results!R$1,Experiment!$A$1:$U$1,0),FALSE)</f>
        <v>0.5</v>
      </c>
      <c r="S1929" s="2">
        <f>VLOOKUP($F1929,Experiment!$A$2:$U$90,MATCH(Results!S$1,Experiment!$A$1:$U$1,0),FALSE)</f>
        <v>10</v>
      </c>
      <c r="T1929" s="2">
        <f>VLOOKUP($F1929,Experiment!$A$2:$U$90,MATCH(Results!T$1,Experiment!$A$1:$U$1,0),FALSE)</f>
        <v>3600</v>
      </c>
      <c r="U1929" s="2">
        <f>VLOOKUP($F1929,Experiment!$A$2:$U$90,MATCH(Results!U$1,Experiment!$A$1:$U$1,0),FALSE)</f>
        <v>60</v>
      </c>
      <c r="V1929" s="2">
        <f>VLOOKUP($F1929,Experiment!$A$2:$U$90,MATCH(Results!V$1,Experiment!$A$1:$U$1,0),FALSE)</f>
        <v>2</v>
      </c>
      <c r="W1929" s="3">
        <f>VLOOKUP($F1929,Experiment!$A$2:$U$90,MATCH(Results!W$1,Experiment!$A$1:$U$1,0),FALSE)</f>
        <v>0.25</v>
      </c>
      <c r="X1929" s="3">
        <f>VLOOKUP($F1929,Experiment!$A$2:$U$90,MATCH(Results!X$1,Experiment!$A$1:$U$1,0),FALSE)</f>
        <v>0.75</v>
      </c>
      <c r="Y1929" s="2">
        <f>VLOOKUP($F1929,Experiment!$A$2:$U$90,MATCH(Results!Y$1,Experiment!$A$1:$U$1,0),FALSE)</f>
        <v>1</v>
      </c>
      <c r="Z1929" s="3">
        <f>VLOOKUP($F1929,Experiment!$A$2:$U$90,MATCH(Results!Z$1,Experiment!$A$1:$U$1,0),FALSE)</f>
        <v>0.25</v>
      </c>
      <c r="AA1929" s="3">
        <f>VLOOKUP($F1929,Experiment!$A$2:$U$90,MATCH(Results!AA$1,Experiment!$A$1:$U$1,0),FALSE)</f>
        <v>0.5</v>
      </c>
      <c r="AB1929" s="3">
        <f>VLOOKUP($F1929,Experiment!$A$2:$U$90,MATCH(Results!AB$1,Experiment!$A$1:$U$1,0),FALSE)</f>
        <v>0.375</v>
      </c>
      <c r="AC1929" s="3">
        <f>VLOOKUP($F1929,Experiment!$A$2:$U$90,MATCH(Results!AC$1,Experiment!$A$1:$U$1,0),FALSE)</f>
        <v>0.625</v>
      </c>
      <c r="AD1929" s="2">
        <f>VLOOKUP($F1929,Experiment!$A$2:$U$90,MATCH(Results!AD$1,Experiment!$A$1:$U$1,0),FALSE)</f>
        <v>25</v>
      </c>
      <c r="AE1929" s="2">
        <f>VLOOKUP($F1929,Experiment!$A$2:$U$90,MATCH(Results!AE$1,Experiment!$A$1:$U$1,0),FALSE)</f>
        <v>3375</v>
      </c>
      <c r="AF1929" s="2">
        <f>VLOOKUP($F1929,Experiment!$A$2:$U$90,MATCH(Results!AF$1,Experiment!$A$1:$U$1,0),FALSE)</f>
        <v>58.094750193111253</v>
      </c>
      <c r="AG1929" s="3">
        <f>VLOOKUP($F1929,Experiment!$A$2:$W$90,MATCH(Results!AG$1,Experiment!$A$1:$W$1,0),FALSE)</f>
        <v>1</v>
      </c>
      <c r="AH1929" s="3">
        <f>VLOOKUP($F1929,Experiment!$A$2:$W$90,MATCH(Results!AH$1,Experiment!$A$1:$W$1,0),FALSE)</f>
        <v>0.625</v>
      </c>
      <c r="AI1929" s="3">
        <f>VLOOKUP($F1929,Experiment!$A$2:$X$90,MATCH(Results!AI$1,Experiment!$A$1:$X$1,0),FALSE)</f>
        <v>0.375</v>
      </c>
      <c r="AJ1929" s="2">
        <f>Table1[[#This Row],[Gain]]^Table1[[#This Row],[θ]]</f>
        <v>43.153154399808855</v>
      </c>
      <c r="AK1929" s="2">
        <f>-Table1[[#This Row],[λ]]*-Table1[[#This Row],[Loss]]^Table1[[#This Row],[θ]]</f>
        <v>70.46047048279901</v>
      </c>
      <c r="AL1929" s="2">
        <f>Table1[[#This Row],[v_n_w_g]]-Table1[[#This Row],[v_n_w_l]]</f>
        <v>-27.307316082990155</v>
      </c>
      <c r="AM1929" s="2">
        <f>IF(Table1[[#This Row],[diff_v]]&gt;=1,1,0)</f>
        <v>0</v>
      </c>
    </row>
    <row r="1930" spans="1:39" x14ac:dyDescent="0.3">
      <c r="A1930">
        <v>30</v>
      </c>
      <c r="B1930" t="s">
        <v>301</v>
      </c>
      <c r="C1930" s="22">
        <f>VLOOKUP(Table1[[#This Row],[Subject]],'Subject Profile'!$A$2:$E$8,4,FALSE)</f>
        <v>0.88613857459934653</v>
      </c>
      <c r="D1930" s="22">
        <f>VLOOKUP(Table1[[#This Row],[Subject]],'Subject Profile'!$A$2:$E$8,5,FALSE)</f>
        <v>-2.2000000000000002</v>
      </c>
      <c r="E1930" t="s">
        <v>110</v>
      </c>
      <c r="F1930" t="s">
        <v>86</v>
      </c>
      <c r="G1930" t="s">
        <v>7</v>
      </c>
      <c r="H1930">
        <f>IF(Table1[[#This Row],[decision]]="accept",1,0)</f>
        <v>1</v>
      </c>
      <c r="I1930">
        <v>-50</v>
      </c>
      <c r="J1930">
        <v>510</v>
      </c>
      <c r="K1930">
        <v>1667792020</v>
      </c>
      <c r="L1930">
        <f>Table1[[#This Row],[time]]-K1929</f>
        <v>3</v>
      </c>
      <c r="M1930" t="str">
        <f>VLOOKUP($F1930,Experiment!$A$2:$U$90,MATCH(Results!M$1,Experiment!$A$1:$U$1,0)+1,FALSE)</f>
        <v>I</v>
      </c>
      <c r="N1930">
        <f>IF(Table1[[#This Row],[Impact]]="I",0,1)</f>
        <v>0</v>
      </c>
      <c r="O1930" s="2">
        <f>VLOOKUP($F1930,Experiment!$A$2:$U$90,MATCH(Results!O$1,Experiment!$A$1:$U$1,0),FALSE)</f>
        <v>-50</v>
      </c>
      <c r="P1930" s="3">
        <f>VLOOKUP($F1930,Experiment!$A$2:$U$90,MATCH(Results!P$1,Experiment!$A$1:$U$1,0),FALSE)</f>
        <v>0.5</v>
      </c>
      <c r="Q1930" s="2">
        <f>VLOOKUP($F1930,Experiment!$A$2:$U$90,MATCH(Results!Q$1,Experiment!$A$1:$U$1,0),FALSE)</f>
        <v>70</v>
      </c>
      <c r="R1930" s="3">
        <f>VLOOKUP($F1930,Experiment!$A$2:$U$90,MATCH(Results!R$1,Experiment!$A$1:$U$1,0),FALSE)</f>
        <v>0.5</v>
      </c>
      <c r="S1930" s="2">
        <f>VLOOKUP($F1930,Experiment!$A$2:$U$90,MATCH(Results!S$1,Experiment!$A$1:$U$1,0),FALSE)</f>
        <v>10</v>
      </c>
      <c r="T1930" s="2">
        <f>VLOOKUP($F1930,Experiment!$A$2:$U$90,MATCH(Results!T$1,Experiment!$A$1:$U$1,0),FALSE)</f>
        <v>3600</v>
      </c>
      <c r="U1930" s="2">
        <f>VLOOKUP($F1930,Experiment!$A$2:$U$90,MATCH(Results!U$1,Experiment!$A$1:$U$1,0),FALSE)</f>
        <v>60</v>
      </c>
      <c r="V1930" s="2">
        <f>VLOOKUP($F1930,Experiment!$A$2:$U$90,MATCH(Results!V$1,Experiment!$A$1:$U$1,0),FALSE)</f>
        <v>4</v>
      </c>
      <c r="W1930" s="3">
        <f>VLOOKUP($F1930,Experiment!$A$2:$U$90,MATCH(Results!W$1,Experiment!$A$1:$U$1,0),FALSE)</f>
        <v>0.25</v>
      </c>
      <c r="X1930" s="3">
        <f>VLOOKUP($F1930,Experiment!$A$2:$U$90,MATCH(Results!X$1,Experiment!$A$1:$U$1,0),FALSE)</f>
        <v>0.75</v>
      </c>
      <c r="Y1930" s="2">
        <f>VLOOKUP($F1930,Experiment!$A$2:$U$90,MATCH(Results!Y$1,Experiment!$A$1:$U$1,0),FALSE)</f>
        <v>2</v>
      </c>
      <c r="Z1930" s="3">
        <f>VLOOKUP($F1930,Experiment!$A$2:$U$90,MATCH(Results!Z$1,Experiment!$A$1:$U$1,0),FALSE)</f>
        <v>0.5</v>
      </c>
      <c r="AA1930" s="3">
        <f>VLOOKUP($F1930,Experiment!$A$2:$U$90,MATCH(Results!AA$1,Experiment!$A$1:$U$1,0),FALSE)</f>
        <v>0.25</v>
      </c>
      <c r="AB1930" s="3">
        <f>VLOOKUP($F1930,Experiment!$A$2:$U$90,MATCH(Results!AB$1,Experiment!$A$1:$U$1,0),FALSE)</f>
        <v>0.625</v>
      </c>
      <c r="AC1930" s="3">
        <f>VLOOKUP($F1930,Experiment!$A$2:$U$90,MATCH(Results!AC$1,Experiment!$A$1:$U$1,0),FALSE)</f>
        <v>0.375</v>
      </c>
      <c r="AD1930" s="2">
        <f>VLOOKUP($F1930,Experiment!$A$2:$U$90,MATCH(Results!AD$1,Experiment!$A$1:$U$1,0),FALSE)</f>
        <v>-5</v>
      </c>
      <c r="AE1930" s="2">
        <f>VLOOKUP($F1930,Experiment!$A$2:$U$90,MATCH(Results!AE$1,Experiment!$A$1:$U$1,0),FALSE)</f>
        <v>3375</v>
      </c>
      <c r="AF1930" s="2">
        <f>VLOOKUP($F1930,Experiment!$A$2:$U$90,MATCH(Results!AF$1,Experiment!$A$1:$U$1,0),FALSE)</f>
        <v>58.094750193111253</v>
      </c>
      <c r="AG1930" s="3">
        <f>VLOOKUP($F1930,Experiment!$A$2:$W$90,MATCH(Results!AG$1,Experiment!$A$1:$W$1,0),FALSE)</f>
        <v>0.82730419370997643</v>
      </c>
      <c r="AH1930" s="3">
        <f>VLOOKUP($F1930,Experiment!$A$2:$W$90,MATCH(Results!AH$1,Experiment!$A$1:$W$1,0),FALSE)</f>
        <v>0.38648875795104182</v>
      </c>
      <c r="AI1930" s="3">
        <f>VLOOKUP($F1930,Experiment!$A$2:$X$90,MATCH(Results!AI$1,Experiment!$A$1:$X$1,0),FALSE)</f>
        <v>0.61351124204895813</v>
      </c>
      <c r="AJ1930" s="2">
        <f>Table1[[#This Row],[Gain]]^Table1[[#This Row],[θ]]</f>
        <v>43.153154399808855</v>
      </c>
      <c r="AK1930" s="2">
        <f>-Table1[[#This Row],[λ]]*-Table1[[#This Row],[Loss]]^Table1[[#This Row],[θ]]</f>
        <v>70.46047048279901</v>
      </c>
      <c r="AL1930" s="2">
        <f>Table1[[#This Row],[v_n_w_g]]-Table1[[#This Row],[v_n_w_l]]</f>
        <v>-27.307316082990155</v>
      </c>
      <c r="AM1930" s="2">
        <f>IF(Table1[[#This Row],[diff_v]]&gt;=1,1,0)</f>
        <v>0</v>
      </c>
    </row>
    <row r="1931" spans="1:39" x14ac:dyDescent="0.3">
      <c r="A1931">
        <v>31</v>
      </c>
      <c r="B1931" t="s">
        <v>301</v>
      </c>
      <c r="C1931" s="22">
        <f>VLOOKUP(Table1[[#This Row],[Subject]],'Subject Profile'!$A$2:$E$8,4,FALSE)</f>
        <v>0.88613857459934653</v>
      </c>
      <c r="D1931" s="22">
        <f>VLOOKUP(Table1[[#This Row],[Subject]],'Subject Profile'!$A$2:$E$8,5,FALSE)</f>
        <v>-2.2000000000000002</v>
      </c>
      <c r="E1931" t="s">
        <v>110</v>
      </c>
      <c r="F1931" t="s">
        <v>55</v>
      </c>
      <c r="G1931" t="s">
        <v>56</v>
      </c>
      <c r="H1931">
        <f>IF(Table1[[#This Row],[decision]]="accept",1,0)</f>
        <v>0</v>
      </c>
      <c r="I1931">
        <v>0</v>
      </c>
      <c r="J1931">
        <v>510</v>
      </c>
      <c r="K1931">
        <v>1667792025</v>
      </c>
      <c r="L1931">
        <f>Table1[[#This Row],[time]]-K1930</f>
        <v>5</v>
      </c>
      <c r="M1931" t="str">
        <f>VLOOKUP($F1931,Experiment!$A$2:$U$90,MATCH(Results!M$1,Experiment!$A$1:$U$1,0)+1,FALSE)</f>
        <v>R</v>
      </c>
      <c r="N1931">
        <f>IF(Table1[[#This Row],[Impact]]="I",0,1)</f>
        <v>1</v>
      </c>
      <c r="O1931" s="2">
        <f>VLOOKUP($F1931,Experiment!$A$2:$U$90,MATCH(Results!O$1,Experiment!$A$1:$U$1,0),FALSE)</f>
        <v>0</v>
      </c>
      <c r="P1931" s="3">
        <f>VLOOKUP($F1931,Experiment!$A$2:$U$90,MATCH(Results!P$1,Experiment!$A$1:$U$1,0),FALSE)</f>
        <v>0</v>
      </c>
      <c r="Q1931" s="2">
        <f>VLOOKUP($F1931,Experiment!$A$2:$U$90,MATCH(Results!Q$1,Experiment!$A$1:$U$1,0),FALSE)</f>
        <v>0</v>
      </c>
      <c r="R1931" s="3">
        <f>VLOOKUP($F1931,Experiment!$A$2:$U$90,MATCH(Results!R$1,Experiment!$A$1:$U$1,0),FALSE)</f>
        <v>0</v>
      </c>
      <c r="S1931" s="2">
        <f>VLOOKUP($F1931,Experiment!$A$2:$U$90,MATCH(Results!S$1,Experiment!$A$1:$U$1,0),FALSE)</f>
        <v>0</v>
      </c>
      <c r="T1931" s="2">
        <f>VLOOKUP($F1931,Experiment!$A$2:$U$90,MATCH(Results!T$1,Experiment!$A$1:$U$1,0),FALSE)</f>
        <v>0</v>
      </c>
      <c r="U1931" s="2">
        <f>VLOOKUP($F1931,Experiment!$A$2:$U$90,MATCH(Results!U$1,Experiment!$A$1:$U$1,0),FALSE)</f>
        <v>0</v>
      </c>
      <c r="V1931" s="2">
        <f>VLOOKUP($F1931,Experiment!$A$2:$U$90,MATCH(Results!V$1,Experiment!$A$1:$U$1,0),FALSE)</f>
        <v>0</v>
      </c>
      <c r="W1931" s="3">
        <f>VLOOKUP($F1931,Experiment!$A$2:$U$90,MATCH(Results!W$1,Experiment!$A$1:$U$1,0),FALSE)</f>
        <v>0</v>
      </c>
      <c r="X1931" s="3">
        <f>VLOOKUP($F1931,Experiment!$A$2:$U$90,MATCH(Results!X$1,Experiment!$A$1:$U$1,0),FALSE)</f>
        <v>0</v>
      </c>
      <c r="Y1931" s="2">
        <f>VLOOKUP($F1931,Experiment!$A$2:$U$90,MATCH(Results!Y$1,Experiment!$A$1:$U$1,0),FALSE)</f>
        <v>0</v>
      </c>
      <c r="Z1931" s="3">
        <f>VLOOKUP($F1931,Experiment!$A$2:$U$90,MATCH(Results!Z$1,Experiment!$A$1:$U$1,0),FALSE)</f>
        <v>0</v>
      </c>
      <c r="AA1931" s="3">
        <f>VLOOKUP($F1931,Experiment!$A$2:$U$90,MATCH(Results!AA$1,Experiment!$A$1:$U$1,0),FALSE)</f>
        <v>0</v>
      </c>
      <c r="AB1931" s="3">
        <f>VLOOKUP($F1931,Experiment!$A$2:$U$90,MATCH(Results!AB$1,Experiment!$A$1:$U$1,0),FALSE)</f>
        <v>0</v>
      </c>
      <c r="AC1931" s="3">
        <f>VLOOKUP($F1931,Experiment!$A$2:$U$90,MATCH(Results!AC$1,Experiment!$A$1:$U$1,0),FALSE)</f>
        <v>0</v>
      </c>
      <c r="AD1931" s="2">
        <f>VLOOKUP($F1931,Experiment!$A$2:$U$90,MATCH(Results!AD$1,Experiment!$A$1:$U$1,0),FALSE)</f>
        <v>0</v>
      </c>
      <c r="AE1931" s="2">
        <f>VLOOKUP($F1931,Experiment!$A$2:$U$90,MATCH(Results!AE$1,Experiment!$A$1:$U$1,0),FALSE)</f>
        <v>0</v>
      </c>
      <c r="AF1931" s="2">
        <f>VLOOKUP($F1931,Experiment!$A$2:$U$90,MATCH(Results!AF$1,Experiment!$A$1:$U$1,0),FALSE)</f>
        <v>0</v>
      </c>
      <c r="AG1931" s="3">
        <f>VLOOKUP($F1931,Experiment!$A$2:$W$90,MATCH(Results!AG$1,Experiment!$A$1:$W$1,0),FALSE)</f>
        <v>0</v>
      </c>
      <c r="AH1931" s="3">
        <f>VLOOKUP($F1931,Experiment!$A$2:$W$90,MATCH(Results!AH$1,Experiment!$A$1:$W$1,0),FALSE)</f>
        <v>0</v>
      </c>
      <c r="AI1931" s="3">
        <f>VLOOKUP($F1931,Experiment!$A$2:$X$90,MATCH(Results!AI$1,Experiment!$A$1:$X$1,0),FALSE)</f>
        <v>0</v>
      </c>
      <c r="AJ1931" s="2">
        <f>Table1[[#This Row],[Gain]]^Table1[[#This Row],[θ]]</f>
        <v>0</v>
      </c>
      <c r="AK1931" s="2">
        <f>-Table1[[#This Row],[λ]]*-Table1[[#This Row],[Loss]]^Table1[[#This Row],[θ]]</f>
        <v>0</v>
      </c>
      <c r="AL1931" s="2">
        <f>Table1[[#This Row],[v_n_w_g]]-Table1[[#This Row],[v_n_w_l]]</f>
        <v>0</v>
      </c>
      <c r="AM1931" s="2">
        <f>IF(Table1[[#This Row],[diff_v]]&gt;=1,1,0)</f>
        <v>0</v>
      </c>
    </row>
    <row r="1932" spans="1:39" x14ac:dyDescent="0.3">
      <c r="A1932">
        <v>32</v>
      </c>
      <c r="B1932" t="s">
        <v>301</v>
      </c>
      <c r="C1932" s="22">
        <f>VLOOKUP(Table1[[#This Row],[Subject]],'Subject Profile'!$A$2:$E$8,4,FALSE)</f>
        <v>0.88613857459934653</v>
      </c>
      <c r="D1932" s="22">
        <f>VLOOKUP(Table1[[#This Row],[Subject]],'Subject Profile'!$A$2:$E$8,5,FALSE)</f>
        <v>-2.2000000000000002</v>
      </c>
      <c r="E1932" t="s">
        <v>110</v>
      </c>
      <c r="F1932" t="s">
        <v>66</v>
      </c>
      <c r="G1932" t="s">
        <v>5</v>
      </c>
      <c r="H1932">
        <f>IF(Table1[[#This Row],[decision]]="accept",1,0)</f>
        <v>0</v>
      </c>
      <c r="I1932">
        <v>0</v>
      </c>
      <c r="J1932">
        <v>510</v>
      </c>
      <c r="K1932">
        <v>1667792029</v>
      </c>
      <c r="L1932">
        <f>Table1[[#This Row],[time]]-K1931</f>
        <v>4</v>
      </c>
      <c r="M1932" t="str">
        <f>VLOOKUP($F1932,Experiment!$A$2:$U$90,MATCH(Results!M$1,Experiment!$A$1:$U$1,0)+1,FALSE)</f>
        <v>G</v>
      </c>
      <c r="N1932">
        <f>IF(Table1[[#This Row],[Impact]]="I",0,1)</f>
        <v>1</v>
      </c>
      <c r="O1932" s="2">
        <f>VLOOKUP($F1932,Experiment!$A$2:$U$90,MATCH(Results!O$1,Experiment!$A$1:$U$1,0),FALSE)</f>
        <v>-10</v>
      </c>
      <c r="P1932" s="3">
        <f>VLOOKUP($F1932,Experiment!$A$2:$U$90,MATCH(Results!P$1,Experiment!$A$1:$U$1,0),FALSE)</f>
        <v>0.5</v>
      </c>
      <c r="Q1932" s="2">
        <f>VLOOKUP($F1932,Experiment!$A$2:$U$90,MATCH(Results!Q$1,Experiment!$A$1:$U$1,0),FALSE)</f>
        <v>20</v>
      </c>
      <c r="R1932" s="3">
        <f>VLOOKUP($F1932,Experiment!$A$2:$U$90,MATCH(Results!R$1,Experiment!$A$1:$U$1,0),FALSE)</f>
        <v>0.5</v>
      </c>
      <c r="S1932" s="2">
        <f>VLOOKUP($F1932,Experiment!$A$2:$U$90,MATCH(Results!S$1,Experiment!$A$1:$U$1,0),FALSE)</f>
        <v>5</v>
      </c>
      <c r="T1932" s="2">
        <f>VLOOKUP($F1932,Experiment!$A$2:$U$90,MATCH(Results!T$1,Experiment!$A$1:$U$1,0),FALSE)</f>
        <v>225</v>
      </c>
      <c r="U1932" s="2">
        <f>VLOOKUP($F1932,Experiment!$A$2:$U$90,MATCH(Results!U$1,Experiment!$A$1:$U$1,0),FALSE)</f>
        <v>15</v>
      </c>
      <c r="V1932" s="2">
        <f>VLOOKUP($F1932,Experiment!$A$2:$U$90,MATCH(Results!V$1,Experiment!$A$1:$U$1,0),FALSE)</f>
        <v>2</v>
      </c>
      <c r="W1932" s="3">
        <f>VLOOKUP($F1932,Experiment!$A$2:$U$90,MATCH(Results!W$1,Experiment!$A$1:$U$1,0),FALSE)</f>
        <v>0.25</v>
      </c>
      <c r="X1932" s="3">
        <f>VLOOKUP($F1932,Experiment!$A$2:$U$90,MATCH(Results!X$1,Experiment!$A$1:$U$1,0),FALSE)</f>
        <v>0.75</v>
      </c>
      <c r="Y1932" s="2">
        <f>VLOOKUP($F1932,Experiment!$A$2:$U$90,MATCH(Results!Y$1,Experiment!$A$1:$U$1,0),FALSE)</f>
        <v>2</v>
      </c>
      <c r="Z1932" s="3">
        <f>VLOOKUP($F1932,Experiment!$A$2:$U$90,MATCH(Results!Z$1,Experiment!$A$1:$U$1,0),FALSE)</f>
        <v>0.5</v>
      </c>
      <c r="AA1932" s="3">
        <f>VLOOKUP($F1932,Experiment!$A$2:$U$90,MATCH(Results!AA$1,Experiment!$A$1:$U$1,0),FALSE)</f>
        <v>0.25</v>
      </c>
      <c r="AB1932" s="3">
        <f>VLOOKUP($F1932,Experiment!$A$2:$U$90,MATCH(Results!AB$1,Experiment!$A$1:$U$1,0),FALSE)</f>
        <v>0.625</v>
      </c>
      <c r="AC1932" s="3">
        <f>VLOOKUP($F1932,Experiment!$A$2:$U$90,MATCH(Results!AC$1,Experiment!$A$1:$U$1,0),FALSE)</f>
        <v>0.375</v>
      </c>
      <c r="AD1932" s="2">
        <f>VLOOKUP($F1932,Experiment!$A$2:$U$90,MATCH(Results!AD$1,Experiment!$A$1:$U$1,0),FALSE)</f>
        <v>1.25</v>
      </c>
      <c r="AE1932" s="2">
        <f>VLOOKUP($F1932,Experiment!$A$2:$U$90,MATCH(Results!AE$1,Experiment!$A$1:$U$1,0),FALSE)</f>
        <v>210.9375</v>
      </c>
      <c r="AF1932" s="2">
        <f>VLOOKUP($F1932,Experiment!$A$2:$U$90,MATCH(Results!AF$1,Experiment!$A$1:$U$1,0),FALSE)</f>
        <v>14.523687548277813</v>
      </c>
      <c r="AG1932" s="3">
        <f>VLOOKUP($F1932,Experiment!$A$2:$W$90,MATCH(Results!AG$1,Experiment!$A$1:$W$1,0),FALSE)</f>
        <v>0.82730419370997643</v>
      </c>
      <c r="AH1932" s="3">
        <f>VLOOKUP($F1932,Experiment!$A$2:$W$90,MATCH(Results!AH$1,Experiment!$A$1:$W$1,0),FALSE)</f>
        <v>0.38648875795104182</v>
      </c>
      <c r="AI1932" s="3">
        <f>VLOOKUP($F1932,Experiment!$A$2:$X$90,MATCH(Results!AI$1,Experiment!$A$1:$X$1,0),FALSE)</f>
        <v>0.61351124204895813</v>
      </c>
      <c r="AJ1932" s="2">
        <f>Table1[[#This Row],[Gain]]^Table1[[#This Row],[θ]]</f>
        <v>14.219779625740344</v>
      </c>
      <c r="AK1932" s="2">
        <f>-Table1[[#This Row],[λ]]*-Table1[[#This Row],[Loss]]^Table1[[#This Row],[θ]]</f>
        <v>16.926269655599267</v>
      </c>
      <c r="AL1932" s="2">
        <f>Table1[[#This Row],[v_n_w_g]]-Table1[[#This Row],[v_n_w_l]]</f>
        <v>-2.706490029858923</v>
      </c>
      <c r="AM1932" s="2">
        <f>IF(Table1[[#This Row],[diff_v]]&gt;=1,1,0)</f>
        <v>0</v>
      </c>
    </row>
    <row r="1933" spans="1:39" x14ac:dyDescent="0.3">
      <c r="A1933">
        <v>33</v>
      </c>
      <c r="B1933" t="s">
        <v>301</v>
      </c>
      <c r="C1933" s="22">
        <f>VLOOKUP(Table1[[#This Row],[Subject]],'Subject Profile'!$A$2:$E$8,4,FALSE)</f>
        <v>0.88613857459934653</v>
      </c>
      <c r="D1933" s="22">
        <f>VLOOKUP(Table1[[#This Row],[Subject]],'Subject Profile'!$A$2:$E$8,5,FALSE)</f>
        <v>-2.2000000000000002</v>
      </c>
      <c r="E1933" t="s">
        <v>110</v>
      </c>
      <c r="F1933" t="s">
        <v>89</v>
      </c>
      <c r="G1933" t="s">
        <v>90</v>
      </c>
      <c r="H1933">
        <f>IF(Table1[[#This Row],[decision]]="accept",1,0)</f>
        <v>0</v>
      </c>
      <c r="I1933">
        <v>-70</v>
      </c>
      <c r="J1933">
        <v>440</v>
      </c>
      <c r="K1933">
        <v>1667792035</v>
      </c>
      <c r="L1933">
        <f>Table1[[#This Row],[time]]-K1932</f>
        <v>6</v>
      </c>
      <c r="M1933" t="str">
        <f>VLOOKUP($F1933,Experiment!$A$2:$U$90,MATCH(Results!M$1,Experiment!$A$1:$U$1,0)+1,FALSE)</f>
        <v>T</v>
      </c>
      <c r="N1933">
        <f>IF(Table1[[#This Row],[Impact]]="I",0,1)</f>
        <v>1</v>
      </c>
      <c r="O1933" s="2">
        <f>VLOOKUP($F1933,Experiment!$A$2:$U$90,MATCH(Results!O$1,Experiment!$A$1:$U$1,0),FALSE)</f>
        <v>0</v>
      </c>
      <c r="P1933" s="3">
        <f>VLOOKUP($F1933,Experiment!$A$2:$U$90,MATCH(Results!P$1,Experiment!$A$1:$U$1,0),FALSE)</f>
        <v>0</v>
      </c>
      <c r="Q1933" s="2">
        <f>VLOOKUP($F1933,Experiment!$A$2:$U$90,MATCH(Results!Q$1,Experiment!$A$1:$U$1,0),FALSE)</f>
        <v>0</v>
      </c>
      <c r="R1933" s="3">
        <f>VLOOKUP($F1933,Experiment!$A$2:$U$90,MATCH(Results!R$1,Experiment!$A$1:$U$1,0),FALSE)</f>
        <v>0</v>
      </c>
      <c r="S1933" s="2">
        <f>VLOOKUP($F1933,Experiment!$A$2:$U$90,MATCH(Results!S$1,Experiment!$A$1:$U$1,0),FALSE)</f>
        <v>0</v>
      </c>
      <c r="T1933" s="2">
        <f>VLOOKUP($F1933,Experiment!$A$2:$U$90,MATCH(Results!T$1,Experiment!$A$1:$U$1,0),FALSE)</f>
        <v>0</v>
      </c>
      <c r="U1933" s="2">
        <f>VLOOKUP($F1933,Experiment!$A$2:$U$90,MATCH(Results!U$1,Experiment!$A$1:$U$1,0),FALSE)</f>
        <v>0</v>
      </c>
      <c r="V1933" s="2">
        <f>VLOOKUP($F1933,Experiment!$A$2:$U$90,MATCH(Results!V$1,Experiment!$A$1:$U$1,0),FALSE)</f>
        <v>0</v>
      </c>
      <c r="W1933" s="3">
        <f>VLOOKUP($F1933,Experiment!$A$2:$U$90,MATCH(Results!W$1,Experiment!$A$1:$U$1,0),FALSE)</f>
        <v>0</v>
      </c>
      <c r="X1933" s="3">
        <f>VLOOKUP($F1933,Experiment!$A$2:$U$90,MATCH(Results!X$1,Experiment!$A$1:$U$1,0),FALSE)</f>
        <v>0</v>
      </c>
      <c r="Y1933" s="2">
        <f>VLOOKUP($F1933,Experiment!$A$2:$U$90,MATCH(Results!Y$1,Experiment!$A$1:$U$1,0),FALSE)</f>
        <v>0</v>
      </c>
      <c r="Z1933" s="3">
        <f>VLOOKUP($F1933,Experiment!$A$2:$U$90,MATCH(Results!Z$1,Experiment!$A$1:$U$1,0),FALSE)</f>
        <v>0</v>
      </c>
      <c r="AA1933" s="3">
        <f>VLOOKUP($F1933,Experiment!$A$2:$U$90,MATCH(Results!AA$1,Experiment!$A$1:$U$1,0),FALSE)</f>
        <v>0</v>
      </c>
      <c r="AB1933" s="3">
        <f>VLOOKUP($F1933,Experiment!$A$2:$U$90,MATCH(Results!AB$1,Experiment!$A$1:$U$1,0),FALSE)</f>
        <v>0</v>
      </c>
      <c r="AC1933" s="3">
        <f>VLOOKUP($F1933,Experiment!$A$2:$U$90,MATCH(Results!AC$1,Experiment!$A$1:$U$1,0),FALSE)</f>
        <v>0</v>
      </c>
      <c r="AD1933" s="2">
        <f>VLOOKUP($F1933,Experiment!$A$2:$U$90,MATCH(Results!AD$1,Experiment!$A$1:$U$1,0),FALSE)</f>
        <v>0</v>
      </c>
      <c r="AE1933" s="2">
        <f>VLOOKUP($F1933,Experiment!$A$2:$U$90,MATCH(Results!AE$1,Experiment!$A$1:$U$1,0),FALSE)</f>
        <v>0</v>
      </c>
      <c r="AF1933" s="2">
        <f>VLOOKUP($F1933,Experiment!$A$2:$U$90,MATCH(Results!AF$1,Experiment!$A$1:$U$1,0),FALSE)</f>
        <v>0</v>
      </c>
      <c r="AG1933" s="3">
        <f>VLOOKUP($F1933,Experiment!$A$2:$W$90,MATCH(Results!AG$1,Experiment!$A$1:$W$1,0),FALSE)</f>
        <v>0</v>
      </c>
      <c r="AH1933" s="3">
        <f>VLOOKUP($F1933,Experiment!$A$2:$W$90,MATCH(Results!AH$1,Experiment!$A$1:$W$1,0),FALSE)</f>
        <v>0</v>
      </c>
      <c r="AI1933" s="3">
        <f>VLOOKUP($F1933,Experiment!$A$2:$X$90,MATCH(Results!AI$1,Experiment!$A$1:$X$1,0),FALSE)</f>
        <v>0</v>
      </c>
      <c r="AJ1933" s="2">
        <f>Table1[[#This Row],[Gain]]^Table1[[#This Row],[θ]]</f>
        <v>0</v>
      </c>
      <c r="AK1933" s="2">
        <f>-Table1[[#This Row],[λ]]*-Table1[[#This Row],[Loss]]^Table1[[#This Row],[θ]]</f>
        <v>0</v>
      </c>
      <c r="AL1933" s="2">
        <f>Table1[[#This Row],[v_n_w_g]]-Table1[[#This Row],[v_n_w_l]]</f>
        <v>0</v>
      </c>
      <c r="AM1933" s="2">
        <f>IF(Table1[[#This Row],[diff_v]]&gt;=1,1,0)</f>
        <v>0</v>
      </c>
    </row>
    <row r="1934" spans="1:39" x14ac:dyDescent="0.3">
      <c r="A1934">
        <v>34</v>
      </c>
      <c r="B1934" t="s">
        <v>301</v>
      </c>
      <c r="C1934" s="22">
        <f>VLOOKUP(Table1[[#This Row],[Subject]],'Subject Profile'!$A$2:$E$8,4,FALSE)</f>
        <v>0.88613857459934653</v>
      </c>
      <c r="D1934" s="22">
        <f>VLOOKUP(Table1[[#This Row],[Subject]],'Subject Profile'!$A$2:$E$8,5,FALSE)</f>
        <v>-2.2000000000000002</v>
      </c>
      <c r="E1934" t="s">
        <v>110</v>
      </c>
      <c r="F1934" t="s">
        <v>78</v>
      </c>
      <c r="G1934" t="s">
        <v>5</v>
      </c>
      <c r="H1934">
        <f>IF(Table1[[#This Row],[decision]]="accept",1,0)</f>
        <v>0</v>
      </c>
      <c r="I1934">
        <v>0</v>
      </c>
      <c r="J1934">
        <v>510</v>
      </c>
      <c r="K1934">
        <v>1667792042</v>
      </c>
      <c r="L1934">
        <f>Table1[[#This Row],[time]]-K1933</f>
        <v>7</v>
      </c>
      <c r="M1934" t="str">
        <f>VLOOKUP($F1934,Experiment!$A$2:$U$90,MATCH(Results!M$1,Experiment!$A$1:$U$1,0)+1,FALSE)</f>
        <v>G</v>
      </c>
      <c r="N1934">
        <f>IF(Table1[[#This Row],[Impact]]="I",0,1)</f>
        <v>1</v>
      </c>
      <c r="O1934" s="2">
        <f>VLOOKUP($F1934,Experiment!$A$2:$U$90,MATCH(Results!O$1,Experiment!$A$1:$U$1,0),FALSE)</f>
        <v>-90</v>
      </c>
      <c r="P1934" s="3">
        <f>VLOOKUP($F1934,Experiment!$A$2:$U$90,MATCH(Results!P$1,Experiment!$A$1:$U$1,0),FALSE)</f>
        <v>0.5</v>
      </c>
      <c r="Q1934" s="2">
        <f>VLOOKUP($F1934,Experiment!$A$2:$U$90,MATCH(Results!Q$1,Experiment!$A$1:$U$1,0),FALSE)</f>
        <v>80</v>
      </c>
      <c r="R1934" s="3">
        <f>VLOOKUP($F1934,Experiment!$A$2:$U$90,MATCH(Results!R$1,Experiment!$A$1:$U$1,0),FALSE)</f>
        <v>0.5</v>
      </c>
      <c r="S1934" s="2">
        <f>VLOOKUP($F1934,Experiment!$A$2:$U$90,MATCH(Results!S$1,Experiment!$A$1:$U$1,0),FALSE)</f>
        <v>-5</v>
      </c>
      <c r="T1934" s="2">
        <f>VLOOKUP($F1934,Experiment!$A$2:$U$90,MATCH(Results!T$1,Experiment!$A$1:$U$1,0),FALSE)</f>
        <v>7225</v>
      </c>
      <c r="U1934" s="2">
        <f>VLOOKUP($F1934,Experiment!$A$2:$U$90,MATCH(Results!U$1,Experiment!$A$1:$U$1,0),FALSE)</f>
        <v>85</v>
      </c>
      <c r="V1934" s="2">
        <f>VLOOKUP($F1934,Experiment!$A$2:$U$90,MATCH(Results!V$1,Experiment!$A$1:$U$1,0),FALSE)</f>
        <v>2</v>
      </c>
      <c r="W1934" s="3">
        <f>VLOOKUP($F1934,Experiment!$A$2:$U$90,MATCH(Results!W$1,Experiment!$A$1:$U$1,0),FALSE)</f>
        <v>0.25</v>
      </c>
      <c r="X1934" s="3">
        <f>VLOOKUP($F1934,Experiment!$A$2:$U$90,MATCH(Results!X$1,Experiment!$A$1:$U$1,0),FALSE)</f>
        <v>0.75</v>
      </c>
      <c r="Y1934" s="2">
        <f>VLOOKUP($F1934,Experiment!$A$2:$U$90,MATCH(Results!Y$1,Experiment!$A$1:$U$1,0),FALSE)</f>
        <v>2</v>
      </c>
      <c r="Z1934" s="3">
        <f>VLOOKUP($F1934,Experiment!$A$2:$U$90,MATCH(Results!Z$1,Experiment!$A$1:$U$1,0),FALSE)</f>
        <v>0.5</v>
      </c>
      <c r="AA1934" s="3">
        <f>VLOOKUP($F1934,Experiment!$A$2:$U$90,MATCH(Results!AA$1,Experiment!$A$1:$U$1,0),FALSE)</f>
        <v>0.25</v>
      </c>
      <c r="AB1934" s="3">
        <f>VLOOKUP($F1934,Experiment!$A$2:$U$90,MATCH(Results!AB$1,Experiment!$A$1:$U$1,0),FALSE)</f>
        <v>0.625</v>
      </c>
      <c r="AC1934" s="3">
        <f>VLOOKUP($F1934,Experiment!$A$2:$U$90,MATCH(Results!AC$1,Experiment!$A$1:$U$1,0),FALSE)</f>
        <v>0.375</v>
      </c>
      <c r="AD1934" s="2">
        <f>VLOOKUP($F1934,Experiment!$A$2:$U$90,MATCH(Results!AD$1,Experiment!$A$1:$U$1,0),FALSE)</f>
        <v>-26.25</v>
      </c>
      <c r="AE1934" s="2">
        <f>VLOOKUP($F1934,Experiment!$A$2:$U$90,MATCH(Results!AE$1,Experiment!$A$1:$U$1,0),FALSE)</f>
        <v>6773.4375</v>
      </c>
      <c r="AF1934" s="2">
        <f>VLOOKUP($F1934,Experiment!$A$2:$U$90,MATCH(Results!AF$1,Experiment!$A$1:$U$1,0),FALSE)</f>
        <v>82.300896106907615</v>
      </c>
      <c r="AG1934" s="3">
        <f>VLOOKUP($F1934,Experiment!$A$2:$W$90,MATCH(Results!AG$1,Experiment!$A$1:$W$1,0),FALSE)</f>
        <v>0.82730419370997643</v>
      </c>
      <c r="AH1934" s="3">
        <f>VLOOKUP($F1934,Experiment!$A$2:$W$90,MATCH(Results!AH$1,Experiment!$A$1:$W$1,0),FALSE)</f>
        <v>0.38648875795104182</v>
      </c>
      <c r="AI1934" s="3">
        <f>VLOOKUP($F1934,Experiment!$A$2:$X$90,MATCH(Results!AI$1,Experiment!$A$1:$X$1,0),FALSE)</f>
        <v>0.61351124204895813</v>
      </c>
      <c r="AJ1934" s="2">
        <f>Table1[[#This Row],[Gain]]^Table1[[#This Row],[θ]]</f>
        <v>48.573729325843161</v>
      </c>
      <c r="AK1934" s="2">
        <f>-Table1[[#This Row],[λ]]*-Table1[[#This Row],[Loss]]^Table1[[#This Row],[θ]]</f>
        <v>118.6184794423265</v>
      </c>
      <c r="AL1934" s="2">
        <f>Table1[[#This Row],[v_n_w_g]]-Table1[[#This Row],[v_n_w_l]]</f>
        <v>-70.044750116483343</v>
      </c>
      <c r="AM1934" s="2">
        <f>IF(Table1[[#This Row],[diff_v]]&gt;=1,1,0)</f>
        <v>0</v>
      </c>
    </row>
    <row r="1935" spans="1:39" x14ac:dyDescent="0.3">
      <c r="A1935">
        <v>35</v>
      </c>
      <c r="B1935" t="s">
        <v>301</v>
      </c>
      <c r="C1935" s="22">
        <f>VLOOKUP(Table1[[#This Row],[Subject]],'Subject Profile'!$A$2:$E$8,4,FALSE)</f>
        <v>0.88613857459934653</v>
      </c>
      <c r="D1935" s="22">
        <f>VLOOKUP(Table1[[#This Row],[Subject]],'Subject Profile'!$A$2:$E$8,5,FALSE)</f>
        <v>-2.2000000000000002</v>
      </c>
      <c r="E1935" t="s">
        <v>110</v>
      </c>
      <c r="F1935" t="s">
        <v>100</v>
      </c>
      <c r="G1935" t="s">
        <v>5</v>
      </c>
      <c r="H1935">
        <f>IF(Table1[[#This Row],[decision]]="accept",1,0)</f>
        <v>0</v>
      </c>
      <c r="I1935">
        <v>0</v>
      </c>
      <c r="J1935">
        <v>510</v>
      </c>
      <c r="K1935">
        <v>1667792045</v>
      </c>
      <c r="L1935">
        <f>Table1[[#This Row],[time]]-K1934</f>
        <v>3</v>
      </c>
      <c r="M1935" t="str">
        <f>VLOOKUP($F1935,Experiment!$A$2:$U$90,MATCH(Results!M$1,Experiment!$A$1:$U$1,0)+1,FALSE)</f>
        <v>I</v>
      </c>
      <c r="N1935">
        <f>IF(Table1[[#This Row],[Impact]]="I",0,1)</f>
        <v>0</v>
      </c>
      <c r="O1935" s="2">
        <f>VLOOKUP($F1935,Experiment!$A$2:$U$90,MATCH(Results!O$1,Experiment!$A$1:$U$1,0),FALSE)</f>
        <v>-50</v>
      </c>
      <c r="P1935" s="3">
        <f>VLOOKUP($F1935,Experiment!$A$2:$U$90,MATCH(Results!P$1,Experiment!$A$1:$U$1,0),FALSE)</f>
        <v>0.5</v>
      </c>
      <c r="Q1935" s="2">
        <f>VLOOKUP($F1935,Experiment!$A$2:$U$90,MATCH(Results!Q$1,Experiment!$A$1:$U$1,0),FALSE)</f>
        <v>50</v>
      </c>
      <c r="R1935" s="3">
        <f>VLOOKUP($F1935,Experiment!$A$2:$U$90,MATCH(Results!R$1,Experiment!$A$1:$U$1,0),FALSE)</f>
        <v>0.5</v>
      </c>
      <c r="S1935" s="2">
        <f>VLOOKUP($F1935,Experiment!$A$2:$U$90,MATCH(Results!S$1,Experiment!$A$1:$U$1,0),FALSE)</f>
        <v>0</v>
      </c>
      <c r="T1935" s="2">
        <f>VLOOKUP($F1935,Experiment!$A$2:$U$90,MATCH(Results!T$1,Experiment!$A$1:$U$1,0),FALSE)</f>
        <v>2500</v>
      </c>
      <c r="U1935" s="2">
        <f>VLOOKUP($F1935,Experiment!$A$2:$U$90,MATCH(Results!U$1,Experiment!$A$1:$U$1,0),FALSE)</f>
        <v>50</v>
      </c>
      <c r="V1935" s="2">
        <f>VLOOKUP($F1935,Experiment!$A$2:$U$90,MATCH(Results!V$1,Experiment!$A$1:$U$1,0),FALSE)</f>
        <v>2</v>
      </c>
      <c r="W1935" s="3">
        <f>VLOOKUP($F1935,Experiment!$A$2:$U$90,MATCH(Results!W$1,Experiment!$A$1:$U$1,0),FALSE)</f>
        <v>0.25</v>
      </c>
      <c r="X1935" s="3">
        <f>VLOOKUP($F1935,Experiment!$A$2:$U$90,MATCH(Results!X$1,Experiment!$A$1:$U$1,0),FALSE)</f>
        <v>0.75</v>
      </c>
      <c r="Y1935" s="2">
        <f>VLOOKUP($F1935,Experiment!$A$2:$U$90,MATCH(Results!Y$1,Experiment!$A$1:$U$1,0),FALSE)</f>
        <v>2</v>
      </c>
      <c r="Z1935" s="3">
        <f>VLOOKUP($F1935,Experiment!$A$2:$U$90,MATCH(Results!Z$1,Experiment!$A$1:$U$1,0),FALSE)</f>
        <v>0.5</v>
      </c>
      <c r="AA1935" s="3">
        <f>VLOOKUP($F1935,Experiment!$A$2:$U$90,MATCH(Results!AA$1,Experiment!$A$1:$U$1,0),FALSE)</f>
        <v>0.25</v>
      </c>
      <c r="AB1935" s="3">
        <f>VLOOKUP($F1935,Experiment!$A$2:$U$90,MATCH(Results!AB$1,Experiment!$A$1:$U$1,0),FALSE)</f>
        <v>0.625</v>
      </c>
      <c r="AC1935" s="3">
        <f>VLOOKUP($F1935,Experiment!$A$2:$U$90,MATCH(Results!AC$1,Experiment!$A$1:$U$1,0),FALSE)</f>
        <v>0.375</v>
      </c>
      <c r="AD1935" s="2">
        <f>VLOOKUP($F1935,Experiment!$A$2:$U$90,MATCH(Results!AD$1,Experiment!$A$1:$U$1,0),FALSE)</f>
        <v>-12.5</v>
      </c>
      <c r="AE1935" s="2">
        <f>VLOOKUP($F1935,Experiment!$A$2:$U$90,MATCH(Results!AE$1,Experiment!$A$1:$U$1,0),FALSE)</f>
        <v>2343.75</v>
      </c>
      <c r="AF1935" s="2">
        <f>VLOOKUP($F1935,Experiment!$A$2:$U$90,MATCH(Results!AF$1,Experiment!$A$1:$U$1,0),FALSE)</f>
        <v>48.412291827592711</v>
      </c>
      <c r="AG1935" s="3">
        <f>VLOOKUP($F1935,Experiment!$A$2:$W$90,MATCH(Results!AG$1,Experiment!$A$1:$W$1,0),FALSE)</f>
        <v>0.82730419370997643</v>
      </c>
      <c r="AH1935" s="3">
        <f>VLOOKUP($F1935,Experiment!$A$2:$W$90,MATCH(Results!AH$1,Experiment!$A$1:$W$1,0),FALSE)</f>
        <v>0.38648875795104182</v>
      </c>
      <c r="AI1935" s="3">
        <f>VLOOKUP($F1935,Experiment!$A$2:$X$90,MATCH(Results!AI$1,Experiment!$A$1:$X$1,0),FALSE)</f>
        <v>0.61351124204895813</v>
      </c>
      <c r="AJ1935" s="2">
        <f>Table1[[#This Row],[Gain]]^Table1[[#This Row],[θ]]</f>
        <v>32.027486583090457</v>
      </c>
      <c r="AK1935" s="2">
        <f>-Table1[[#This Row],[λ]]*-Table1[[#This Row],[Loss]]^Table1[[#This Row],[θ]]</f>
        <v>70.46047048279901</v>
      </c>
      <c r="AL1935" s="2">
        <f>Table1[[#This Row],[v_n_w_g]]-Table1[[#This Row],[v_n_w_l]]</f>
        <v>-38.432983899708553</v>
      </c>
      <c r="AM1935" s="2">
        <f>IF(Table1[[#This Row],[diff_v]]&gt;=1,1,0)</f>
        <v>0</v>
      </c>
    </row>
    <row r="1936" spans="1:39" x14ac:dyDescent="0.3">
      <c r="A1936">
        <v>36</v>
      </c>
      <c r="B1936" t="s">
        <v>301</v>
      </c>
      <c r="C1936" s="22">
        <f>VLOOKUP(Table1[[#This Row],[Subject]],'Subject Profile'!$A$2:$E$8,4,FALSE)</f>
        <v>0.88613857459934653</v>
      </c>
      <c r="D1936" s="22">
        <f>VLOOKUP(Table1[[#This Row],[Subject]],'Subject Profile'!$A$2:$E$8,5,FALSE)</f>
        <v>-2.2000000000000002</v>
      </c>
      <c r="E1936" t="s">
        <v>110</v>
      </c>
      <c r="F1936" t="s">
        <v>70</v>
      </c>
      <c r="G1936" t="s">
        <v>7</v>
      </c>
      <c r="H1936">
        <f>IF(Table1[[#This Row],[decision]]="accept",1,0)</f>
        <v>1</v>
      </c>
      <c r="I1936">
        <v>-90</v>
      </c>
      <c r="J1936">
        <v>420</v>
      </c>
      <c r="K1936">
        <v>1667792048</v>
      </c>
      <c r="L1936">
        <f>Table1[[#This Row],[time]]-K1935</f>
        <v>3</v>
      </c>
      <c r="M1936" t="str">
        <f>VLOOKUP($F1936,Experiment!$A$2:$U$90,MATCH(Results!M$1,Experiment!$A$1:$U$1,0)+1,FALSE)</f>
        <v>G</v>
      </c>
      <c r="N1936">
        <f>IF(Table1[[#This Row],[Impact]]="I",0,1)</f>
        <v>1</v>
      </c>
      <c r="O1936" s="2">
        <f>VLOOKUP($F1936,Experiment!$A$2:$U$90,MATCH(Results!O$1,Experiment!$A$1:$U$1,0),FALSE)</f>
        <v>-90</v>
      </c>
      <c r="P1936" s="3">
        <f>VLOOKUP($F1936,Experiment!$A$2:$U$90,MATCH(Results!P$1,Experiment!$A$1:$U$1,0),FALSE)</f>
        <v>0.5</v>
      </c>
      <c r="Q1936" s="2">
        <f>VLOOKUP($F1936,Experiment!$A$2:$U$90,MATCH(Results!Q$1,Experiment!$A$1:$U$1,0),FALSE)</f>
        <v>180</v>
      </c>
      <c r="R1936" s="3">
        <f>VLOOKUP($F1936,Experiment!$A$2:$U$90,MATCH(Results!R$1,Experiment!$A$1:$U$1,0),FALSE)</f>
        <v>0.5</v>
      </c>
      <c r="S1936" s="2">
        <f>VLOOKUP($F1936,Experiment!$A$2:$U$90,MATCH(Results!S$1,Experiment!$A$1:$U$1,0),FALSE)</f>
        <v>45</v>
      </c>
      <c r="T1936" s="2">
        <f>VLOOKUP($F1936,Experiment!$A$2:$U$90,MATCH(Results!T$1,Experiment!$A$1:$U$1,0),FALSE)</f>
        <v>18225</v>
      </c>
      <c r="U1936" s="2">
        <f>VLOOKUP($F1936,Experiment!$A$2:$U$90,MATCH(Results!U$1,Experiment!$A$1:$U$1,0),FALSE)</f>
        <v>135</v>
      </c>
      <c r="V1936" s="2">
        <f>VLOOKUP($F1936,Experiment!$A$2:$U$90,MATCH(Results!V$1,Experiment!$A$1:$U$1,0),FALSE)</f>
        <v>4</v>
      </c>
      <c r="W1936" s="3">
        <f>VLOOKUP($F1936,Experiment!$A$2:$U$90,MATCH(Results!W$1,Experiment!$A$1:$U$1,0),FALSE)</f>
        <v>0.75</v>
      </c>
      <c r="X1936" s="3">
        <f>VLOOKUP($F1936,Experiment!$A$2:$U$90,MATCH(Results!X$1,Experiment!$A$1:$U$1,0),FALSE)</f>
        <v>0.25</v>
      </c>
      <c r="Y1936" s="2">
        <f>VLOOKUP($F1936,Experiment!$A$2:$U$90,MATCH(Results!Y$1,Experiment!$A$1:$U$1,0),FALSE)</f>
        <v>2</v>
      </c>
      <c r="Z1936" s="3">
        <f>VLOOKUP($F1936,Experiment!$A$2:$U$90,MATCH(Results!Z$1,Experiment!$A$1:$U$1,0),FALSE)</f>
        <v>0.05</v>
      </c>
      <c r="AA1936" s="3">
        <f>VLOOKUP($F1936,Experiment!$A$2:$U$90,MATCH(Results!AA$1,Experiment!$A$1:$U$1,0),FALSE)</f>
        <v>0.2</v>
      </c>
      <c r="AB1936" s="3">
        <f>VLOOKUP($F1936,Experiment!$A$2:$U$90,MATCH(Results!AB$1,Experiment!$A$1:$U$1,0),FALSE)</f>
        <v>0.42499999999999999</v>
      </c>
      <c r="AC1936" s="3">
        <f>VLOOKUP($F1936,Experiment!$A$2:$U$90,MATCH(Results!AC$1,Experiment!$A$1:$U$1,0),FALSE)</f>
        <v>0.57499999999999996</v>
      </c>
      <c r="AD1936" s="2">
        <f>VLOOKUP($F1936,Experiment!$A$2:$U$90,MATCH(Results!AD$1,Experiment!$A$1:$U$1,0),FALSE)</f>
        <v>65.249999999999986</v>
      </c>
      <c r="AE1936" s="2">
        <f>VLOOKUP($F1936,Experiment!$A$2:$U$90,MATCH(Results!AE$1,Experiment!$A$1:$U$1,0),FALSE)</f>
        <v>17814.9375</v>
      </c>
      <c r="AF1936" s="2">
        <f>VLOOKUP($F1936,Experiment!$A$2:$U$90,MATCH(Results!AF$1,Experiment!$A$1:$U$1,0),FALSE)</f>
        <v>133.47260954967501</v>
      </c>
      <c r="AG1936" s="3">
        <f>VLOOKUP($F1936,Experiment!$A$2:$W$90,MATCH(Results!AG$1,Experiment!$A$1:$W$1,0),FALSE)</f>
        <v>1</v>
      </c>
      <c r="AH1936" s="3">
        <f>VLOOKUP($F1936,Experiment!$A$2:$W$90,MATCH(Results!AH$1,Experiment!$A$1:$W$1,0),FALSE)</f>
        <v>0.57499999999999996</v>
      </c>
      <c r="AI1936" s="3">
        <f>VLOOKUP($F1936,Experiment!$A$2:$X$90,MATCH(Results!AI$1,Experiment!$A$1:$X$1,0),FALSE)</f>
        <v>0.42500000000000004</v>
      </c>
      <c r="AJ1936" s="2">
        <f>Table1[[#This Row],[Gain]]^Table1[[#This Row],[θ]]</f>
        <v>99.651528158912399</v>
      </c>
      <c r="AK1936" s="2">
        <f>-Table1[[#This Row],[λ]]*-Table1[[#This Row],[Loss]]^Table1[[#This Row],[θ]]</f>
        <v>118.6184794423265</v>
      </c>
      <c r="AL1936" s="2">
        <f>Table1[[#This Row],[v_n_w_g]]-Table1[[#This Row],[v_n_w_l]]</f>
        <v>-18.966951283414105</v>
      </c>
      <c r="AM1936" s="2">
        <f>IF(Table1[[#This Row],[diff_v]]&gt;=1,1,0)</f>
        <v>0</v>
      </c>
    </row>
    <row r="1937" spans="1:39" x14ac:dyDescent="0.3">
      <c r="A1937">
        <v>37</v>
      </c>
      <c r="B1937" t="s">
        <v>301</v>
      </c>
      <c r="C1937" s="22">
        <f>VLOOKUP(Table1[[#This Row],[Subject]],'Subject Profile'!$A$2:$E$8,4,FALSE)</f>
        <v>0.88613857459934653</v>
      </c>
      <c r="D1937" s="22">
        <f>VLOOKUP(Table1[[#This Row],[Subject]],'Subject Profile'!$A$2:$E$8,5,FALSE)</f>
        <v>-2.2000000000000002</v>
      </c>
      <c r="E1937" t="s">
        <v>110</v>
      </c>
      <c r="F1937" t="s">
        <v>62</v>
      </c>
      <c r="G1937" t="s">
        <v>7</v>
      </c>
      <c r="H1937">
        <f>IF(Table1[[#This Row],[decision]]="accept",1,0)</f>
        <v>1</v>
      </c>
      <c r="I1937">
        <v>-10</v>
      </c>
      <c r="J1937">
        <v>410</v>
      </c>
      <c r="K1937">
        <v>1667792052</v>
      </c>
      <c r="L1937">
        <f>Table1[[#This Row],[time]]-K1936</f>
        <v>4</v>
      </c>
      <c r="M1937" t="str">
        <f>VLOOKUP($F1937,Experiment!$A$2:$U$90,MATCH(Results!M$1,Experiment!$A$1:$U$1,0)+1,FALSE)</f>
        <v>G</v>
      </c>
      <c r="N1937">
        <f>IF(Table1[[#This Row],[Impact]]="I",0,1)</f>
        <v>1</v>
      </c>
      <c r="O1937" s="2">
        <f>VLOOKUP($F1937,Experiment!$A$2:$U$90,MATCH(Results!O$1,Experiment!$A$1:$U$1,0),FALSE)</f>
        <v>-10</v>
      </c>
      <c r="P1937" s="3">
        <f>VLOOKUP($F1937,Experiment!$A$2:$U$90,MATCH(Results!P$1,Experiment!$A$1:$U$1,0),FALSE)</f>
        <v>0.5</v>
      </c>
      <c r="Q1937" s="2">
        <f>VLOOKUP($F1937,Experiment!$A$2:$U$90,MATCH(Results!Q$1,Experiment!$A$1:$U$1,0),FALSE)</f>
        <v>20</v>
      </c>
      <c r="R1937" s="3">
        <f>VLOOKUP($F1937,Experiment!$A$2:$U$90,MATCH(Results!R$1,Experiment!$A$1:$U$1,0),FALSE)</f>
        <v>0.5</v>
      </c>
      <c r="S1937" s="2">
        <f>VLOOKUP($F1937,Experiment!$A$2:$U$90,MATCH(Results!S$1,Experiment!$A$1:$U$1,0),FALSE)</f>
        <v>5</v>
      </c>
      <c r="T1937" s="2">
        <f>VLOOKUP($F1937,Experiment!$A$2:$U$90,MATCH(Results!T$1,Experiment!$A$1:$U$1,0),FALSE)</f>
        <v>225</v>
      </c>
      <c r="U1937" s="2">
        <f>VLOOKUP($F1937,Experiment!$A$2:$U$90,MATCH(Results!U$1,Experiment!$A$1:$U$1,0),FALSE)</f>
        <v>15</v>
      </c>
      <c r="V1937" s="2">
        <f>VLOOKUP($F1937,Experiment!$A$2:$U$90,MATCH(Results!V$1,Experiment!$A$1:$U$1,0),FALSE)</f>
        <v>4</v>
      </c>
      <c r="W1937" s="3">
        <f>VLOOKUP($F1937,Experiment!$A$2:$U$90,MATCH(Results!W$1,Experiment!$A$1:$U$1,0),FALSE)</f>
        <v>0.25</v>
      </c>
      <c r="X1937" s="3">
        <f>VLOOKUP($F1937,Experiment!$A$2:$U$90,MATCH(Results!X$1,Experiment!$A$1:$U$1,0),FALSE)</f>
        <v>0.75</v>
      </c>
      <c r="Y1937" s="2">
        <f>VLOOKUP($F1937,Experiment!$A$2:$U$90,MATCH(Results!Y$1,Experiment!$A$1:$U$1,0),FALSE)</f>
        <v>2</v>
      </c>
      <c r="Z1937" s="3">
        <f>VLOOKUP($F1937,Experiment!$A$2:$U$90,MATCH(Results!Z$1,Experiment!$A$1:$U$1,0),FALSE)</f>
        <v>0.5</v>
      </c>
      <c r="AA1937" s="3">
        <f>VLOOKUP($F1937,Experiment!$A$2:$U$90,MATCH(Results!AA$1,Experiment!$A$1:$U$1,0),FALSE)</f>
        <v>0.25</v>
      </c>
      <c r="AB1937" s="3">
        <f>VLOOKUP($F1937,Experiment!$A$2:$U$90,MATCH(Results!AB$1,Experiment!$A$1:$U$1,0),FALSE)</f>
        <v>0.625</v>
      </c>
      <c r="AC1937" s="3">
        <f>VLOOKUP($F1937,Experiment!$A$2:$U$90,MATCH(Results!AC$1,Experiment!$A$1:$U$1,0),FALSE)</f>
        <v>0.375</v>
      </c>
      <c r="AD1937" s="2">
        <f>VLOOKUP($F1937,Experiment!$A$2:$U$90,MATCH(Results!AD$1,Experiment!$A$1:$U$1,0),FALSE)</f>
        <v>1.25</v>
      </c>
      <c r="AE1937" s="2">
        <f>VLOOKUP($F1937,Experiment!$A$2:$U$90,MATCH(Results!AE$1,Experiment!$A$1:$U$1,0),FALSE)</f>
        <v>210.9375</v>
      </c>
      <c r="AF1937" s="2">
        <f>VLOOKUP($F1937,Experiment!$A$2:$U$90,MATCH(Results!AF$1,Experiment!$A$1:$U$1,0),FALSE)</f>
        <v>14.523687548277813</v>
      </c>
      <c r="AG1937" s="3">
        <f>VLOOKUP($F1937,Experiment!$A$2:$W$90,MATCH(Results!AG$1,Experiment!$A$1:$W$1,0),FALSE)</f>
        <v>0.82730419370997643</v>
      </c>
      <c r="AH1937" s="3">
        <f>VLOOKUP($F1937,Experiment!$A$2:$W$90,MATCH(Results!AH$1,Experiment!$A$1:$W$1,0),FALSE)</f>
        <v>0.38648875795104182</v>
      </c>
      <c r="AI1937" s="3">
        <f>VLOOKUP($F1937,Experiment!$A$2:$X$90,MATCH(Results!AI$1,Experiment!$A$1:$X$1,0),FALSE)</f>
        <v>0.61351124204895813</v>
      </c>
      <c r="AJ1937" s="2">
        <f>Table1[[#This Row],[Gain]]^Table1[[#This Row],[θ]]</f>
        <v>14.219779625740344</v>
      </c>
      <c r="AK1937" s="2">
        <f>-Table1[[#This Row],[λ]]*-Table1[[#This Row],[Loss]]^Table1[[#This Row],[θ]]</f>
        <v>16.926269655599267</v>
      </c>
      <c r="AL1937" s="2">
        <f>Table1[[#This Row],[v_n_w_g]]-Table1[[#This Row],[v_n_w_l]]</f>
        <v>-2.706490029858923</v>
      </c>
      <c r="AM1937" s="2">
        <f>IF(Table1[[#This Row],[diff_v]]&gt;=1,1,0)</f>
        <v>0</v>
      </c>
    </row>
    <row r="1938" spans="1:39" x14ac:dyDescent="0.3">
      <c r="A1938">
        <v>38</v>
      </c>
      <c r="B1938" t="s">
        <v>301</v>
      </c>
      <c r="C1938" s="22">
        <f>VLOOKUP(Table1[[#This Row],[Subject]],'Subject Profile'!$A$2:$E$8,4,FALSE)</f>
        <v>0.88613857459934653</v>
      </c>
      <c r="D1938" s="22">
        <f>VLOOKUP(Table1[[#This Row],[Subject]],'Subject Profile'!$A$2:$E$8,5,FALSE)</f>
        <v>-2.2000000000000002</v>
      </c>
      <c r="E1938" t="s">
        <v>110</v>
      </c>
      <c r="F1938" t="s">
        <v>55</v>
      </c>
      <c r="G1938" t="s">
        <v>56</v>
      </c>
      <c r="H1938">
        <f>IF(Table1[[#This Row],[decision]]="accept",1,0)</f>
        <v>0</v>
      </c>
      <c r="I1938">
        <v>0</v>
      </c>
      <c r="J1938">
        <v>410</v>
      </c>
      <c r="K1938">
        <v>1667792058</v>
      </c>
      <c r="L1938">
        <f>Table1[[#This Row],[time]]-K1937</f>
        <v>6</v>
      </c>
      <c r="M1938" t="str">
        <f>VLOOKUP($F1938,Experiment!$A$2:$U$90,MATCH(Results!M$1,Experiment!$A$1:$U$1,0)+1,FALSE)</f>
        <v>R</v>
      </c>
      <c r="N1938">
        <f>IF(Table1[[#This Row],[Impact]]="I",0,1)</f>
        <v>1</v>
      </c>
      <c r="O1938" s="2">
        <f>VLOOKUP($F1938,Experiment!$A$2:$U$90,MATCH(Results!O$1,Experiment!$A$1:$U$1,0),FALSE)</f>
        <v>0</v>
      </c>
      <c r="P1938" s="3">
        <f>VLOOKUP($F1938,Experiment!$A$2:$U$90,MATCH(Results!P$1,Experiment!$A$1:$U$1,0),FALSE)</f>
        <v>0</v>
      </c>
      <c r="Q1938" s="2">
        <f>VLOOKUP($F1938,Experiment!$A$2:$U$90,MATCH(Results!Q$1,Experiment!$A$1:$U$1,0),FALSE)</f>
        <v>0</v>
      </c>
      <c r="R1938" s="3">
        <f>VLOOKUP($F1938,Experiment!$A$2:$U$90,MATCH(Results!R$1,Experiment!$A$1:$U$1,0),FALSE)</f>
        <v>0</v>
      </c>
      <c r="S1938" s="2">
        <f>VLOOKUP($F1938,Experiment!$A$2:$U$90,MATCH(Results!S$1,Experiment!$A$1:$U$1,0),FALSE)</f>
        <v>0</v>
      </c>
      <c r="T1938" s="2">
        <f>VLOOKUP($F1938,Experiment!$A$2:$U$90,MATCH(Results!T$1,Experiment!$A$1:$U$1,0),FALSE)</f>
        <v>0</v>
      </c>
      <c r="U1938" s="2">
        <f>VLOOKUP($F1938,Experiment!$A$2:$U$90,MATCH(Results!U$1,Experiment!$A$1:$U$1,0),FALSE)</f>
        <v>0</v>
      </c>
      <c r="V1938" s="2">
        <f>VLOOKUP($F1938,Experiment!$A$2:$U$90,MATCH(Results!V$1,Experiment!$A$1:$U$1,0),FALSE)</f>
        <v>0</v>
      </c>
      <c r="W1938" s="3">
        <f>VLOOKUP($F1938,Experiment!$A$2:$U$90,MATCH(Results!W$1,Experiment!$A$1:$U$1,0),FALSE)</f>
        <v>0</v>
      </c>
      <c r="X1938" s="3">
        <f>VLOOKUP($F1938,Experiment!$A$2:$U$90,MATCH(Results!X$1,Experiment!$A$1:$U$1,0),FALSE)</f>
        <v>0</v>
      </c>
      <c r="Y1938" s="2">
        <f>VLOOKUP($F1938,Experiment!$A$2:$U$90,MATCH(Results!Y$1,Experiment!$A$1:$U$1,0),FALSE)</f>
        <v>0</v>
      </c>
      <c r="Z1938" s="3">
        <f>VLOOKUP($F1938,Experiment!$A$2:$U$90,MATCH(Results!Z$1,Experiment!$A$1:$U$1,0),FALSE)</f>
        <v>0</v>
      </c>
      <c r="AA1938" s="3">
        <f>VLOOKUP($F1938,Experiment!$A$2:$U$90,MATCH(Results!AA$1,Experiment!$A$1:$U$1,0),FALSE)</f>
        <v>0</v>
      </c>
      <c r="AB1938" s="3">
        <f>VLOOKUP($F1938,Experiment!$A$2:$U$90,MATCH(Results!AB$1,Experiment!$A$1:$U$1,0),FALSE)</f>
        <v>0</v>
      </c>
      <c r="AC1938" s="3">
        <f>VLOOKUP($F1938,Experiment!$A$2:$U$90,MATCH(Results!AC$1,Experiment!$A$1:$U$1,0),FALSE)</f>
        <v>0</v>
      </c>
      <c r="AD1938" s="2">
        <f>VLOOKUP($F1938,Experiment!$A$2:$U$90,MATCH(Results!AD$1,Experiment!$A$1:$U$1,0),FALSE)</f>
        <v>0</v>
      </c>
      <c r="AE1938" s="2">
        <f>VLOOKUP($F1938,Experiment!$A$2:$U$90,MATCH(Results!AE$1,Experiment!$A$1:$U$1,0),FALSE)</f>
        <v>0</v>
      </c>
      <c r="AF1938" s="2">
        <f>VLOOKUP($F1938,Experiment!$A$2:$U$90,MATCH(Results!AF$1,Experiment!$A$1:$U$1,0),FALSE)</f>
        <v>0</v>
      </c>
      <c r="AG1938" s="3">
        <f>VLOOKUP($F1938,Experiment!$A$2:$W$90,MATCH(Results!AG$1,Experiment!$A$1:$W$1,0),FALSE)</f>
        <v>0</v>
      </c>
      <c r="AH1938" s="3">
        <f>VLOOKUP($F1938,Experiment!$A$2:$W$90,MATCH(Results!AH$1,Experiment!$A$1:$W$1,0),FALSE)</f>
        <v>0</v>
      </c>
      <c r="AI1938" s="3">
        <f>VLOOKUP($F1938,Experiment!$A$2:$X$90,MATCH(Results!AI$1,Experiment!$A$1:$X$1,0),FALSE)</f>
        <v>0</v>
      </c>
      <c r="AJ1938" s="2">
        <f>Table1[[#This Row],[Gain]]^Table1[[#This Row],[θ]]</f>
        <v>0</v>
      </c>
      <c r="AK1938" s="2">
        <f>-Table1[[#This Row],[λ]]*-Table1[[#This Row],[Loss]]^Table1[[#This Row],[θ]]</f>
        <v>0</v>
      </c>
      <c r="AL1938" s="2">
        <f>Table1[[#This Row],[v_n_w_g]]-Table1[[#This Row],[v_n_w_l]]</f>
        <v>0</v>
      </c>
      <c r="AM1938" s="2">
        <f>IF(Table1[[#This Row],[diff_v]]&gt;=1,1,0)</f>
        <v>0</v>
      </c>
    </row>
    <row r="1939" spans="1:39" x14ac:dyDescent="0.3">
      <c r="A1939">
        <v>39</v>
      </c>
      <c r="B1939" t="s">
        <v>301</v>
      </c>
      <c r="C1939" s="22">
        <f>VLOOKUP(Table1[[#This Row],[Subject]],'Subject Profile'!$A$2:$E$8,4,FALSE)</f>
        <v>0.88613857459934653</v>
      </c>
      <c r="D1939" s="22">
        <f>VLOOKUP(Table1[[#This Row],[Subject]],'Subject Profile'!$A$2:$E$8,5,FALSE)</f>
        <v>-2.2000000000000002</v>
      </c>
      <c r="E1939" t="s">
        <v>110</v>
      </c>
      <c r="F1939" t="s">
        <v>52</v>
      </c>
      <c r="G1939" t="s">
        <v>5</v>
      </c>
      <c r="H1939">
        <f>IF(Table1[[#This Row],[decision]]="accept",1,0)</f>
        <v>0</v>
      </c>
      <c r="I1939">
        <v>0</v>
      </c>
      <c r="J1939">
        <v>410</v>
      </c>
      <c r="K1939">
        <v>1667792062</v>
      </c>
      <c r="L1939">
        <f>Table1[[#This Row],[time]]-K1938</f>
        <v>4</v>
      </c>
      <c r="M1939" t="str">
        <f>VLOOKUP($F1939,Experiment!$A$2:$U$90,MATCH(Results!M$1,Experiment!$A$1:$U$1,0)+1,FALSE)</f>
        <v>I</v>
      </c>
      <c r="N1939">
        <f>IF(Table1[[#This Row],[Impact]]="I",0,1)</f>
        <v>0</v>
      </c>
      <c r="O1939" s="2">
        <f>VLOOKUP($F1939,Experiment!$A$2:$U$90,MATCH(Results!O$1,Experiment!$A$1:$U$1,0),FALSE)</f>
        <v>-10</v>
      </c>
      <c r="P1939" s="3">
        <f>VLOOKUP($F1939,Experiment!$A$2:$U$90,MATCH(Results!P$1,Experiment!$A$1:$U$1,0),FALSE)</f>
        <v>0.5</v>
      </c>
      <c r="Q1939" s="2">
        <f>VLOOKUP($F1939,Experiment!$A$2:$U$90,MATCH(Results!Q$1,Experiment!$A$1:$U$1,0),FALSE)</f>
        <v>10</v>
      </c>
      <c r="R1939" s="3">
        <f>VLOOKUP($F1939,Experiment!$A$2:$U$90,MATCH(Results!R$1,Experiment!$A$1:$U$1,0),FALSE)</f>
        <v>0.5</v>
      </c>
      <c r="S1939" s="2">
        <f>VLOOKUP($F1939,Experiment!$A$2:$U$90,MATCH(Results!S$1,Experiment!$A$1:$U$1,0),FALSE)</f>
        <v>0</v>
      </c>
      <c r="T1939" s="2">
        <f>VLOOKUP($F1939,Experiment!$A$2:$U$90,MATCH(Results!T$1,Experiment!$A$1:$U$1,0),FALSE)</f>
        <v>100</v>
      </c>
      <c r="U1939" s="2">
        <f>VLOOKUP($F1939,Experiment!$A$2:$U$90,MATCH(Results!U$1,Experiment!$A$1:$U$1,0),FALSE)</f>
        <v>10</v>
      </c>
      <c r="V1939" s="2">
        <f>VLOOKUP($F1939,Experiment!$A$2:$U$90,MATCH(Results!V$1,Experiment!$A$1:$U$1,0),FALSE)</f>
        <v>4</v>
      </c>
      <c r="W1939" s="3">
        <f>VLOOKUP($F1939,Experiment!$A$2:$U$90,MATCH(Results!W$1,Experiment!$A$1:$U$1,0),FALSE)</f>
        <v>0.25</v>
      </c>
      <c r="X1939" s="3">
        <f>VLOOKUP($F1939,Experiment!$A$2:$U$90,MATCH(Results!X$1,Experiment!$A$1:$U$1,0),FALSE)</f>
        <v>0.75</v>
      </c>
      <c r="Y1939" s="2">
        <f>VLOOKUP($F1939,Experiment!$A$2:$U$90,MATCH(Results!Y$1,Experiment!$A$1:$U$1,0),FALSE)</f>
        <v>1</v>
      </c>
      <c r="Z1939" s="3">
        <f>VLOOKUP($F1939,Experiment!$A$2:$U$90,MATCH(Results!Z$1,Experiment!$A$1:$U$1,0),FALSE)</f>
        <v>0.25</v>
      </c>
      <c r="AA1939" s="3">
        <f>VLOOKUP($F1939,Experiment!$A$2:$U$90,MATCH(Results!AA$1,Experiment!$A$1:$U$1,0),FALSE)</f>
        <v>0.5</v>
      </c>
      <c r="AB1939" s="3">
        <f>VLOOKUP($F1939,Experiment!$A$2:$U$90,MATCH(Results!AB$1,Experiment!$A$1:$U$1,0),FALSE)</f>
        <v>0.375</v>
      </c>
      <c r="AC1939" s="3">
        <f>VLOOKUP($F1939,Experiment!$A$2:$U$90,MATCH(Results!AC$1,Experiment!$A$1:$U$1,0),FALSE)</f>
        <v>0.625</v>
      </c>
      <c r="AD1939" s="2">
        <f>VLOOKUP($F1939,Experiment!$A$2:$U$90,MATCH(Results!AD$1,Experiment!$A$1:$U$1,0),FALSE)</f>
        <v>2.5</v>
      </c>
      <c r="AE1939" s="2">
        <f>VLOOKUP($F1939,Experiment!$A$2:$U$90,MATCH(Results!AE$1,Experiment!$A$1:$U$1,0),FALSE)</f>
        <v>93.75</v>
      </c>
      <c r="AF1939" s="2">
        <f>VLOOKUP($F1939,Experiment!$A$2:$U$90,MATCH(Results!AF$1,Experiment!$A$1:$U$1,0),FALSE)</f>
        <v>9.6824583655185421</v>
      </c>
      <c r="AG1939" s="3">
        <f>VLOOKUP($F1939,Experiment!$A$2:$W$90,MATCH(Results!AG$1,Experiment!$A$1:$W$1,0),FALSE)</f>
        <v>1</v>
      </c>
      <c r="AH1939" s="3">
        <f>VLOOKUP($F1939,Experiment!$A$2:$W$90,MATCH(Results!AH$1,Experiment!$A$1:$W$1,0),FALSE)</f>
        <v>0.625</v>
      </c>
      <c r="AI1939" s="3">
        <f>VLOOKUP($F1939,Experiment!$A$2:$X$90,MATCH(Results!AI$1,Experiment!$A$1:$X$1,0),FALSE)</f>
        <v>0.375</v>
      </c>
      <c r="AJ1939" s="2">
        <f>Table1[[#This Row],[Gain]]^Table1[[#This Row],[θ]]</f>
        <v>7.693758934363303</v>
      </c>
      <c r="AK1939" s="2">
        <f>-Table1[[#This Row],[λ]]*-Table1[[#This Row],[Loss]]^Table1[[#This Row],[θ]]</f>
        <v>16.926269655599267</v>
      </c>
      <c r="AL1939" s="2">
        <f>Table1[[#This Row],[v_n_w_g]]-Table1[[#This Row],[v_n_w_l]]</f>
        <v>-9.2325107212359647</v>
      </c>
      <c r="AM1939" s="2">
        <f>IF(Table1[[#This Row],[diff_v]]&gt;=1,1,0)</f>
        <v>0</v>
      </c>
    </row>
    <row r="1940" spans="1:39" x14ac:dyDescent="0.3">
      <c r="A1940">
        <v>40</v>
      </c>
      <c r="B1940" t="s">
        <v>301</v>
      </c>
      <c r="C1940" s="22">
        <f>VLOOKUP(Table1[[#This Row],[Subject]],'Subject Profile'!$A$2:$E$8,4,FALSE)</f>
        <v>0.88613857459934653</v>
      </c>
      <c r="D1940" s="22">
        <f>VLOOKUP(Table1[[#This Row],[Subject]],'Subject Profile'!$A$2:$E$8,5,FALSE)</f>
        <v>-2.2000000000000002</v>
      </c>
      <c r="E1940" t="s">
        <v>110</v>
      </c>
      <c r="F1940" t="s">
        <v>72</v>
      </c>
      <c r="G1940" t="s">
        <v>5</v>
      </c>
      <c r="H1940">
        <f>IF(Table1[[#This Row],[decision]]="accept",1,0)</f>
        <v>0</v>
      </c>
      <c r="I1940">
        <v>0</v>
      </c>
      <c r="J1940">
        <v>410</v>
      </c>
      <c r="K1940">
        <v>1667792065</v>
      </c>
      <c r="L1940">
        <f>Table1[[#This Row],[time]]-K1939</f>
        <v>3</v>
      </c>
      <c r="M1940" t="str">
        <f>VLOOKUP($F1940,Experiment!$A$2:$U$90,MATCH(Results!M$1,Experiment!$A$1:$U$1,0)+1,FALSE)</f>
        <v>G</v>
      </c>
      <c r="N1940">
        <f>IF(Table1[[#This Row],[Impact]]="I",0,1)</f>
        <v>1</v>
      </c>
      <c r="O1940" s="2">
        <f>VLOOKUP($F1940,Experiment!$A$2:$U$90,MATCH(Results!O$1,Experiment!$A$1:$U$1,0),FALSE)</f>
        <v>-90</v>
      </c>
      <c r="P1940" s="3">
        <f>VLOOKUP($F1940,Experiment!$A$2:$U$90,MATCH(Results!P$1,Experiment!$A$1:$U$1,0),FALSE)</f>
        <v>0.5</v>
      </c>
      <c r="Q1940" s="2">
        <f>VLOOKUP($F1940,Experiment!$A$2:$U$90,MATCH(Results!Q$1,Experiment!$A$1:$U$1,0),FALSE)</f>
        <v>90</v>
      </c>
      <c r="R1940" s="3">
        <f>VLOOKUP($F1940,Experiment!$A$2:$U$90,MATCH(Results!R$1,Experiment!$A$1:$U$1,0),FALSE)</f>
        <v>0.5</v>
      </c>
      <c r="S1940" s="2">
        <f>VLOOKUP($F1940,Experiment!$A$2:$U$90,MATCH(Results!S$1,Experiment!$A$1:$U$1,0),FALSE)</f>
        <v>0</v>
      </c>
      <c r="T1940" s="2">
        <f>VLOOKUP($F1940,Experiment!$A$2:$U$90,MATCH(Results!T$1,Experiment!$A$1:$U$1,0),FALSE)</f>
        <v>8100</v>
      </c>
      <c r="U1940" s="2">
        <f>VLOOKUP($F1940,Experiment!$A$2:$U$90,MATCH(Results!U$1,Experiment!$A$1:$U$1,0),FALSE)</f>
        <v>90</v>
      </c>
      <c r="V1940" s="2">
        <f>VLOOKUP($F1940,Experiment!$A$2:$U$90,MATCH(Results!V$1,Experiment!$A$1:$U$1,0),FALSE)</f>
        <v>4</v>
      </c>
      <c r="W1940" s="3">
        <f>VLOOKUP($F1940,Experiment!$A$2:$U$90,MATCH(Results!W$1,Experiment!$A$1:$U$1,0),FALSE)</f>
        <v>0.25</v>
      </c>
      <c r="X1940" s="3">
        <f>VLOOKUP($F1940,Experiment!$A$2:$U$90,MATCH(Results!X$1,Experiment!$A$1:$U$1,0),FALSE)</f>
        <v>0.75</v>
      </c>
      <c r="Y1940" s="2">
        <f>VLOOKUP($F1940,Experiment!$A$2:$U$90,MATCH(Results!Y$1,Experiment!$A$1:$U$1,0),FALSE)</f>
        <v>1</v>
      </c>
      <c r="Z1940" s="3">
        <f>VLOOKUP($F1940,Experiment!$A$2:$U$90,MATCH(Results!Z$1,Experiment!$A$1:$U$1,0),FALSE)</f>
        <v>0.25</v>
      </c>
      <c r="AA1940" s="3">
        <f>VLOOKUP($F1940,Experiment!$A$2:$U$90,MATCH(Results!AA$1,Experiment!$A$1:$U$1,0),FALSE)</f>
        <v>0.5</v>
      </c>
      <c r="AB1940" s="3">
        <f>VLOOKUP($F1940,Experiment!$A$2:$U$90,MATCH(Results!AB$1,Experiment!$A$1:$U$1,0),FALSE)</f>
        <v>0.375</v>
      </c>
      <c r="AC1940" s="3">
        <f>VLOOKUP($F1940,Experiment!$A$2:$U$90,MATCH(Results!AC$1,Experiment!$A$1:$U$1,0),FALSE)</f>
        <v>0.625</v>
      </c>
      <c r="AD1940" s="2">
        <f>VLOOKUP($F1940,Experiment!$A$2:$U$90,MATCH(Results!AD$1,Experiment!$A$1:$U$1,0),FALSE)</f>
        <v>22.5</v>
      </c>
      <c r="AE1940" s="2">
        <f>VLOOKUP($F1940,Experiment!$A$2:$U$90,MATCH(Results!AE$1,Experiment!$A$1:$U$1,0),FALSE)</f>
        <v>7593.75</v>
      </c>
      <c r="AF1940" s="2">
        <f>VLOOKUP($F1940,Experiment!$A$2:$U$90,MATCH(Results!AF$1,Experiment!$A$1:$U$1,0),FALSE)</f>
        <v>87.142125289666879</v>
      </c>
      <c r="AG1940" s="3">
        <f>VLOOKUP($F1940,Experiment!$A$2:$W$90,MATCH(Results!AG$1,Experiment!$A$1:$W$1,0),FALSE)</f>
        <v>1</v>
      </c>
      <c r="AH1940" s="3">
        <f>VLOOKUP($F1940,Experiment!$A$2:$W$90,MATCH(Results!AH$1,Experiment!$A$1:$W$1,0),FALSE)</f>
        <v>0.625</v>
      </c>
      <c r="AI1940" s="3">
        <f>VLOOKUP($F1940,Experiment!$A$2:$X$90,MATCH(Results!AI$1,Experiment!$A$1:$X$1,0),FALSE)</f>
        <v>0.375</v>
      </c>
      <c r="AJ1940" s="2">
        <f>Table1[[#This Row],[Gain]]^Table1[[#This Row],[θ]]</f>
        <v>53.917490655602954</v>
      </c>
      <c r="AK1940" s="2">
        <f>-Table1[[#This Row],[λ]]*-Table1[[#This Row],[Loss]]^Table1[[#This Row],[θ]]</f>
        <v>118.6184794423265</v>
      </c>
      <c r="AL1940" s="2">
        <f>Table1[[#This Row],[v_n_w_g]]-Table1[[#This Row],[v_n_w_l]]</f>
        <v>-64.700988786723542</v>
      </c>
      <c r="AM1940" s="2">
        <f>IF(Table1[[#This Row],[diff_v]]&gt;=1,1,0)</f>
        <v>0</v>
      </c>
    </row>
    <row r="1941" spans="1:39" x14ac:dyDescent="0.3">
      <c r="A1941">
        <v>41</v>
      </c>
      <c r="B1941" t="s">
        <v>301</v>
      </c>
      <c r="C1941" s="22">
        <f>VLOOKUP(Table1[[#This Row],[Subject]],'Subject Profile'!$A$2:$E$8,4,FALSE)</f>
        <v>0.88613857459934653</v>
      </c>
      <c r="D1941" s="22">
        <f>VLOOKUP(Table1[[#This Row],[Subject]],'Subject Profile'!$A$2:$E$8,5,FALSE)</f>
        <v>-2.2000000000000002</v>
      </c>
      <c r="E1941" t="s">
        <v>110</v>
      </c>
      <c r="F1941" t="s">
        <v>97</v>
      </c>
      <c r="G1941" t="s">
        <v>5</v>
      </c>
      <c r="H1941">
        <f>IF(Table1[[#This Row],[decision]]="accept",1,0)</f>
        <v>0</v>
      </c>
      <c r="I1941">
        <v>0</v>
      </c>
      <c r="J1941">
        <v>410</v>
      </c>
      <c r="K1941">
        <v>1667792067</v>
      </c>
      <c r="L1941">
        <f>Table1[[#This Row],[time]]-K1940</f>
        <v>2</v>
      </c>
      <c r="M1941" t="str">
        <f>VLOOKUP($F1941,Experiment!$A$2:$U$90,MATCH(Results!M$1,Experiment!$A$1:$U$1,0)+1,FALSE)</f>
        <v>G</v>
      </c>
      <c r="N1941">
        <f>IF(Table1[[#This Row],[Impact]]="I",0,1)</f>
        <v>1</v>
      </c>
      <c r="O1941" s="2">
        <f>VLOOKUP($F1941,Experiment!$A$2:$U$90,MATCH(Results!O$1,Experiment!$A$1:$U$1,0),FALSE)</f>
        <v>-10</v>
      </c>
      <c r="P1941" s="3">
        <f>VLOOKUP($F1941,Experiment!$A$2:$U$90,MATCH(Results!P$1,Experiment!$A$1:$U$1,0),FALSE)</f>
        <v>0.5</v>
      </c>
      <c r="Q1941" s="2">
        <f>VLOOKUP($F1941,Experiment!$A$2:$U$90,MATCH(Results!Q$1,Experiment!$A$1:$U$1,0),FALSE)</f>
        <v>10</v>
      </c>
      <c r="R1941" s="3">
        <f>VLOOKUP($F1941,Experiment!$A$2:$U$90,MATCH(Results!R$1,Experiment!$A$1:$U$1,0),FALSE)</f>
        <v>0.5</v>
      </c>
      <c r="S1941" s="2">
        <f>VLOOKUP($F1941,Experiment!$A$2:$U$90,MATCH(Results!S$1,Experiment!$A$1:$U$1,0),FALSE)</f>
        <v>0</v>
      </c>
      <c r="T1941" s="2">
        <f>VLOOKUP($F1941,Experiment!$A$2:$U$90,MATCH(Results!T$1,Experiment!$A$1:$U$1,0),FALSE)</f>
        <v>100</v>
      </c>
      <c r="U1941" s="2">
        <f>VLOOKUP($F1941,Experiment!$A$2:$U$90,MATCH(Results!U$1,Experiment!$A$1:$U$1,0),FALSE)</f>
        <v>10</v>
      </c>
      <c r="V1941" s="2">
        <f>VLOOKUP($F1941,Experiment!$A$2:$U$90,MATCH(Results!V$1,Experiment!$A$1:$U$1,0),FALSE)</f>
        <v>4</v>
      </c>
      <c r="W1941" s="3">
        <f>VLOOKUP($F1941,Experiment!$A$2:$U$90,MATCH(Results!W$1,Experiment!$A$1:$U$1,0),FALSE)</f>
        <v>0.25</v>
      </c>
      <c r="X1941" s="3">
        <f>VLOOKUP($F1941,Experiment!$A$2:$U$90,MATCH(Results!X$1,Experiment!$A$1:$U$1,0),FALSE)</f>
        <v>0.75</v>
      </c>
      <c r="Y1941" s="2">
        <f>VLOOKUP($F1941,Experiment!$A$2:$U$90,MATCH(Results!Y$1,Experiment!$A$1:$U$1,0),FALSE)</f>
        <v>1</v>
      </c>
      <c r="Z1941" s="3">
        <f>VLOOKUP($F1941,Experiment!$A$2:$U$90,MATCH(Results!Z$1,Experiment!$A$1:$U$1,0),FALSE)</f>
        <v>0.25</v>
      </c>
      <c r="AA1941" s="3">
        <f>VLOOKUP($F1941,Experiment!$A$2:$U$90,MATCH(Results!AA$1,Experiment!$A$1:$U$1,0),FALSE)</f>
        <v>0.5</v>
      </c>
      <c r="AB1941" s="3">
        <f>VLOOKUP($F1941,Experiment!$A$2:$U$90,MATCH(Results!AB$1,Experiment!$A$1:$U$1,0),FALSE)</f>
        <v>0.375</v>
      </c>
      <c r="AC1941" s="3">
        <f>VLOOKUP($F1941,Experiment!$A$2:$U$90,MATCH(Results!AC$1,Experiment!$A$1:$U$1,0),FALSE)</f>
        <v>0.625</v>
      </c>
      <c r="AD1941" s="2">
        <f>VLOOKUP($F1941,Experiment!$A$2:$U$90,MATCH(Results!AD$1,Experiment!$A$1:$U$1,0),FALSE)</f>
        <v>2.5</v>
      </c>
      <c r="AE1941" s="2">
        <f>VLOOKUP($F1941,Experiment!$A$2:$U$90,MATCH(Results!AE$1,Experiment!$A$1:$U$1,0),FALSE)</f>
        <v>93.75</v>
      </c>
      <c r="AF1941" s="2">
        <f>VLOOKUP($F1941,Experiment!$A$2:$U$90,MATCH(Results!AF$1,Experiment!$A$1:$U$1,0),FALSE)</f>
        <v>9.6824583655185421</v>
      </c>
      <c r="AG1941" s="3">
        <f>VLOOKUP($F1941,Experiment!$A$2:$W$90,MATCH(Results!AG$1,Experiment!$A$1:$W$1,0),FALSE)</f>
        <v>1</v>
      </c>
      <c r="AH1941" s="3">
        <f>VLOOKUP($F1941,Experiment!$A$2:$W$90,MATCH(Results!AH$1,Experiment!$A$1:$W$1,0),FALSE)</f>
        <v>0.625</v>
      </c>
      <c r="AI1941" s="3">
        <f>VLOOKUP($F1941,Experiment!$A$2:$X$90,MATCH(Results!AI$1,Experiment!$A$1:$X$1,0),FALSE)</f>
        <v>0.375</v>
      </c>
      <c r="AJ1941" s="2">
        <f>Table1[[#This Row],[Gain]]^Table1[[#This Row],[θ]]</f>
        <v>7.693758934363303</v>
      </c>
      <c r="AK1941" s="2">
        <f>-Table1[[#This Row],[λ]]*-Table1[[#This Row],[Loss]]^Table1[[#This Row],[θ]]</f>
        <v>16.926269655599267</v>
      </c>
      <c r="AL1941" s="2">
        <f>Table1[[#This Row],[v_n_w_g]]-Table1[[#This Row],[v_n_w_l]]</f>
        <v>-9.2325107212359647</v>
      </c>
      <c r="AM1941" s="2">
        <f>IF(Table1[[#This Row],[diff_v]]&gt;=1,1,0)</f>
        <v>0</v>
      </c>
    </row>
    <row r="1942" spans="1:39" x14ac:dyDescent="0.3">
      <c r="A1942">
        <v>42</v>
      </c>
      <c r="B1942" t="s">
        <v>301</v>
      </c>
      <c r="C1942" s="22">
        <f>VLOOKUP(Table1[[#This Row],[Subject]],'Subject Profile'!$A$2:$E$8,4,FALSE)</f>
        <v>0.88613857459934653</v>
      </c>
      <c r="D1942" s="22">
        <f>VLOOKUP(Table1[[#This Row],[Subject]],'Subject Profile'!$A$2:$E$8,5,FALSE)</f>
        <v>-2.2000000000000002</v>
      </c>
      <c r="E1942" t="s">
        <v>110</v>
      </c>
      <c r="F1942" t="s">
        <v>92</v>
      </c>
      <c r="G1942" t="s">
        <v>7</v>
      </c>
      <c r="H1942">
        <f>IF(Table1[[#This Row],[decision]]="accept",1,0)</f>
        <v>1</v>
      </c>
      <c r="I1942">
        <v>-10</v>
      </c>
      <c r="J1942">
        <v>400</v>
      </c>
      <c r="K1942">
        <v>1667792073</v>
      </c>
      <c r="L1942">
        <f>Table1[[#This Row],[time]]-K1941</f>
        <v>6</v>
      </c>
      <c r="M1942" t="str">
        <f>VLOOKUP($F1942,Experiment!$A$2:$U$90,MATCH(Results!M$1,Experiment!$A$1:$U$1,0)+1,FALSE)</f>
        <v>I</v>
      </c>
      <c r="N1942">
        <f>IF(Table1[[#This Row],[Impact]]="I",0,1)</f>
        <v>0</v>
      </c>
      <c r="O1942" s="2">
        <f>VLOOKUP($F1942,Experiment!$A$2:$U$90,MATCH(Results!O$1,Experiment!$A$1:$U$1,0),FALSE)</f>
        <v>-10</v>
      </c>
      <c r="P1942" s="3">
        <f>VLOOKUP($F1942,Experiment!$A$2:$U$90,MATCH(Results!P$1,Experiment!$A$1:$U$1,0),FALSE)</f>
        <v>0.5</v>
      </c>
      <c r="Q1942" s="2">
        <f>VLOOKUP($F1942,Experiment!$A$2:$U$90,MATCH(Results!Q$1,Experiment!$A$1:$U$1,0),FALSE)</f>
        <v>30</v>
      </c>
      <c r="R1942" s="3">
        <f>VLOOKUP($F1942,Experiment!$A$2:$U$90,MATCH(Results!R$1,Experiment!$A$1:$U$1,0),FALSE)</f>
        <v>0.5</v>
      </c>
      <c r="S1942" s="2">
        <f>VLOOKUP($F1942,Experiment!$A$2:$U$90,MATCH(Results!S$1,Experiment!$A$1:$U$1,0),FALSE)</f>
        <v>10</v>
      </c>
      <c r="T1942" s="2">
        <f>VLOOKUP($F1942,Experiment!$A$2:$U$90,MATCH(Results!T$1,Experiment!$A$1:$U$1,0),FALSE)</f>
        <v>400</v>
      </c>
      <c r="U1942" s="2">
        <f>VLOOKUP($F1942,Experiment!$A$2:$U$90,MATCH(Results!U$1,Experiment!$A$1:$U$1,0),FALSE)</f>
        <v>20</v>
      </c>
      <c r="V1942" s="2">
        <f>VLOOKUP($F1942,Experiment!$A$2:$U$90,MATCH(Results!V$1,Experiment!$A$1:$U$1,0),FALSE)</f>
        <v>4</v>
      </c>
      <c r="W1942" s="3">
        <f>VLOOKUP($F1942,Experiment!$A$2:$U$90,MATCH(Results!W$1,Experiment!$A$1:$U$1,0),FALSE)</f>
        <v>0.25</v>
      </c>
      <c r="X1942" s="3">
        <f>VLOOKUP($F1942,Experiment!$A$2:$U$90,MATCH(Results!X$1,Experiment!$A$1:$U$1,0),FALSE)</f>
        <v>0.75</v>
      </c>
      <c r="Y1942" s="2">
        <f>VLOOKUP($F1942,Experiment!$A$2:$U$90,MATCH(Results!Y$1,Experiment!$A$1:$U$1,0),FALSE)</f>
        <v>2</v>
      </c>
      <c r="Z1942" s="3">
        <f>VLOOKUP($F1942,Experiment!$A$2:$U$90,MATCH(Results!Z$1,Experiment!$A$1:$U$1,0),FALSE)</f>
        <v>0.5</v>
      </c>
      <c r="AA1942" s="3">
        <f>VLOOKUP($F1942,Experiment!$A$2:$U$90,MATCH(Results!AA$1,Experiment!$A$1:$U$1,0),FALSE)</f>
        <v>0.25</v>
      </c>
      <c r="AB1942" s="3">
        <f>VLOOKUP($F1942,Experiment!$A$2:$U$90,MATCH(Results!AB$1,Experiment!$A$1:$U$1,0),FALSE)</f>
        <v>0.625</v>
      </c>
      <c r="AC1942" s="3">
        <f>VLOOKUP($F1942,Experiment!$A$2:$U$90,MATCH(Results!AC$1,Experiment!$A$1:$U$1,0),FALSE)</f>
        <v>0.375</v>
      </c>
      <c r="AD1942" s="2">
        <f>VLOOKUP($F1942,Experiment!$A$2:$U$90,MATCH(Results!AD$1,Experiment!$A$1:$U$1,0),FALSE)</f>
        <v>5</v>
      </c>
      <c r="AE1942" s="2">
        <f>VLOOKUP($F1942,Experiment!$A$2:$U$90,MATCH(Results!AE$1,Experiment!$A$1:$U$1,0),FALSE)</f>
        <v>375</v>
      </c>
      <c r="AF1942" s="2">
        <f>VLOOKUP($F1942,Experiment!$A$2:$U$90,MATCH(Results!AF$1,Experiment!$A$1:$U$1,0),FALSE)</f>
        <v>19.364916731037084</v>
      </c>
      <c r="AG1942" s="3">
        <f>VLOOKUP($F1942,Experiment!$A$2:$W$90,MATCH(Results!AG$1,Experiment!$A$1:$W$1,0),FALSE)</f>
        <v>0.82730419370997643</v>
      </c>
      <c r="AH1942" s="3">
        <f>VLOOKUP($F1942,Experiment!$A$2:$W$90,MATCH(Results!AH$1,Experiment!$A$1:$W$1,0),FALSE)</f>
        <v>0.38648875795104182</v>
      </c>
      <c r="AI1942" s="3">
        <f>VLOOKUP($F1942,Experiment!$A$2:$X$90,MATCH(Results!AI$1,Experiment!$A$1:$X$1,0),FALSE)</f>
        <v>0.61351124204895813</v>
      </c>
      <c r="AJ1942" s="2">
        <f>Table1[[#This Row],[Gain]]^Table1[[#This Row],[θ]]</f>
        <v>20.367331083133973</v>
      </c>
      <c r="AK1942" s="2">
        <f>-Table1[[#This Row],[λ]]*-Table1[[#This Row],[Loss]]^Table1[[#This Row],[θ]]</f>
        <v>16.926269655599267</v>
      </c>
      <c r="AL1942" s="2">
        <f>Table1[[#This Row],[v_n_w_g]]-Table1[[#This Row],[v_n_w_l]]</f>
        <v>3.4410614275347058</v>
      </c>
      <c r="AM1942" s="2">
        <f>IF(Table1[[#This Row],[diff_v]]&gt;=1,1,0)</f>
        <v>1</v>
      </c>
    </row>
    <row r="1943" spans="1:39" x14ac:dyDescent="0.3">
      <c r="A1943">
        <v>43</v>
      </c>
      <c r="B1943" t="s">
        <v>301</v>
      </c>
      <c r="C1943" s="22">
        <f>VLOOKUP(Table1[[#This Row],[Subject]],'Subject Profile'!$A$2:$E$8,4,FALSE)</f>
        <v>0.88613857459934653</v>
      </c>
      <c r="D1943" s="22">
        <f>VLOOKUP(Table1[[#This Row],[Subject]],'Subject Profile'!$A$2:$E$8,5,FALSE)</f>
        <v>-2.2000000000000002</v>
      </c>
      <c r="E1943" t="s">
        <v>110</v>
      </c>
      <c r="F1943" t="s">
        <v>82</v>
      </c>
      <c r="G1943" t="s">
        <v>5</v>
      </c>
      <c r="H1943">
        <f>IF(Table1[[#This Row],[decision]]="accept",1,0)</f>
        <v>0</v>
      </c>
      <c r="I1943">
        <v>0</v>
      </c>
      <c r="J1943">
        <v>400</v>
      </c>
      <c r="K1943">
        <v>1667792078</v>
      </c>
      <c r="L1943">
        <f>Table1[[#This Row],[time]]-K1942</f>
        <v>5</v>
      </c>
      <c r="M1943" t="str">
        <f>VLOOKUP($F1943,Experiment!$A$2:$U$90,MATCH(Results!M$1,Experiment!$A$1:$U$1,0)+1,FALSE)</f>
        <v>G</v>
      </c>
      <c r="N1943">
        <f>IF(Table1[[#This Row],[Impact]]="I",0,1)</f>
        <v>1</v>
      </c>
      <c r="O1943" s="2">
        <f>VLOOKUP($F1943,Experiment!$A$2:$U$90,MATCH(Results!O$1,Experiment!$A$1:$U$1,0),FALSE)</f>
        <v>-10</v>
      </c>
      <c r="P1943" s="3">
        <f>VLOOKUP($F1943,Experiment!$A$2:$U$90,MATCH(Results!P$1,Experiment!$A$1:$U$1,0),FALSE)</f>
        <v>0.5</v>
      </c>
      <c r="Q1943" s="2">
        <f>VLOOKUP($F1943,Experiment!$A$2:$U$90,MATCH(Results!Q$1,Experiment!$A$1:$U$1,0),FALSE)</f>
        <v>0</v>
      </c>
      <c r="R1943" s="3">
        <f>VLOOKUP($F1943,Experiment!$A$2:$U$90,MATCH(Results!R$1,Experiment!$A$1:$U$1,0),FALSE)</f>
        <v>0.5</v>
      </c>
      <c r="S1943" s="2">
        <f>VLOOKUP($F1943,Experiment!$A$2:$U$90,MATCH(Results!S$1,Experiment!$A$1:$U$1,0),FALSE)</f>
        <v>-5</v>
      </c>
      <c r="T1943" s="2">
        <f>VLOOKUP($F1943,Experiment!$A$2:$U$90,MATCH(Results!T$1,Experiment!$A$1:$U$1,0),FALSE)</f>
        <v>25</v>
      </c>
      <c r="U1943" s="2">
        <f>VLOOKUP($F1943,Experiment!$A$2:$U$90,MATCH(Results!U$1,Experiment!$A$1:$U$1,0),FALSE)</f>
        <v>5</v>
      </c>
      <c r="V1943" s="2">
        <f>VLOOKUP($F1943,Experiment!$A$2:$U$90,MATCH(Results!V$1,Experiment!$A$1:$U$1,0),FALSE)</f>
        <v>2</v>
      </c>
      <c r="W1943" s="3">
        <f>VLOOKUP($F1943,Experiment!$A$2:$U$90,MATCH(Results!W$1,Experiment!$A$1:$U$1,0),FALSE)</f>
        <v>0.25</v>
      </c>
      <c r="X1943" s="3">
        <f>VLOOKUP($F1943,Experiment!$A$2:$U$90,MATCH(Results!X$1,Experiment!$A$1:$U$1,0),FALSE)</f>
        <v>0.75</v>
      </c>
      <c r="Y1943" s="2">
        <f>VLOOKUP($F1943,Experiment!$A$2:$U$90,MATCH(Results!Y$1,Experiment!$A$1:$U$1,0),FALSE)</f>
        <v>2</v>
      </c>
      <c r="Z1943" s="3">
        <f>VLOOKUP($F1943,Experiment!$A$2:$U$90,MATCH(Results!Z$1,Experiment!$A$1:$U$1,0),FALSE)</f>
        <v>0.5</v>
      </c>
      <c r="AA1943" s="3">
        <f>VLOOKUP($F1943,Experiment!$A$2:$U$90,MATCH(Results!AA$1,Experiment!$A$1:$U$1,0),FALSE)</f>
        <v>0.25</v>
      </c>
      <c r="AB1943" s="3">
        <f>VLOOKUP($F1943,Experiment!$A$2:$U$90,MATCH(Results!AB$1,Experiment!$A$1:$U$1,0),FALSE)</f>
        <v>0.625</v>
      </c>
      <c r="AC1943" s="3">
        <f>VLOOKUP($F1943,Experiment!$A$2:$U$90,MATCH(Results!AC$1,Experiment!$A$1:$U$1,0),FALSE)</f>
        <v>0.375</v>
      </c>
      <c r="AD1943" s="2">
        <f>VLOOKUP($F1943,Experiment!$A$2:$U$90,MATCH(Results!AD$1,Experiment!$A$1:$U$1,0),FALSE)</f>
        <v>-6.25</v>
      </c>
      <c r="AE1943" s="2">
        <f>VLOOKUP($F1943,Experiment!$A$2:$U$90,MATCH(Results!AE$1,Experiment!$A$1:$U$1,0),FALSE)</f>
        <v>23.4375</v>
      </c>
      <c r="AF1943" s="2">
        <f>VLOOKUP($F1943,Experiment!$A$2:$U$90,MATCH(Results!AF$1,Experiment!$A$1:$U$1,0),FALSE)</f>
        <v>4.8412291827592711</v>
      </c>
      <c r="AG1943" s="3">
        <f>VLOOKUP($F1943,Experiment!$A$2:$W$90,MATCH(Results!AG$1,Experiment!$A$1:$W$1,0),FALSE)</f>
        <v>0.82730419370997643</v>
      </c>
      <c r="AH1943" s="3">
        <f>VLOOKUP($F1943,Experiment!$A$2:$W$90,MATCH(Results!AH$1,Experiment!$A$1:$W$1,0),FALSE)</f>
        <v>0.38648875795104182</v>
      </c>
      <c r="AI1943" s="3">
        <f>VLOOKUP($F1943,Experiment!$A$2:$X$90,MATCH(Results!AI$1,Experiment!$A$1:$X$1,0),FALSE)</f>
        <v>0.61351124204895813</v>
      </c>
      <c r="AJ1943" s="2">
        <f>Table1[[#This Row],[Gain]]^Table1[[#This Row],[θ]]</f>
        <v>0</v>
      </c>
      <c r="AK1943" s="2">
        <f>-Table1[[#This Row],[λ]]*-Table1[[#This Row],[Loss]]^Table1[[#This Row],[θ]]</f>
        <v>16.926269655599267</v>
      </c>
      <c r="AL1943" s="2">
        <f>Table1[[#This Row],[v_n_w_g]]-Table1[[#This Row],[v_n_w_l]]</f>
        <v>-16.926269655599267</v>
      </c>
      <c r="AM1943" s="2">
        <f>IF(Table1[[#This Row],[diff_v]]&gt;=1,1,0)</f>
        <v>0</v>
      </c>
    </row>
    <row r="1944" spans="1:39" x14ac:dyDescent="0.3">
      <c r="A1944">
        <v>44</v>
      </c>
      <c r="B1944" t="s">
        <v>301</v>
      </c>
      <c r="C1944" s="22">
        <f>VLOOKUP(Table1[[#This Row],[Subject]],'Subject Profile'!$A$2:$E$8,4,FALSE)</f>
        <v>0.88613857459934653</v>
      </c>
      <c r="D1944" s="22">
        <f>VLOOKUP(Table1[[#This Row],[Subject]],'Subject Profile'!$A$2:$E$8,5,FALSE)</f>
        <v>-2.2000000000000002</v>
      </c>
      <c r="E1944" t="s">
        <v>110</v>
      </c>
      <c r="F1944" t="s">
        <v>55</v>
      </c>
      <c r="G1944" t="s">
        <v>56</v>
      </c>
      <c r="H1944">
        <f>IF(Table1[[#This Row],[decision]]="accept",1,0)</f>
        <v>0</v>
      </c>
      <c r="I1944">
        <v>0</v>
      </c>
      <c r="J1944">
        <v>400</v>
      </c>
      <c r="K1944">
        <v>1667792082</v>
      </c>
      <c r="L1944">
        <f>Table1[[#This Row],[time]]-K1943</f>
        <v>4</v>
      </c>
      <c r="M1944" t="str">
        <f>VLOOKUP($F1944,Experiment!$A$2:$U$90,MATCH(Results!M$1,Experiment!$A$1:$U$1,0)+1,FALSE)</f>
        <v>R</v>
      </c>
      <c r="N1944">
        <f>IF(Table1[[#This Row],[Impact]]="I",0,1)</f>
        <v>1</v>
      </c>
      <c r="O1944" s="2">
        <f>VLOOKUP($F1944,Experiment!$A$2:$U$90,MATCH(Results!O$1,Experiment!$A$1:$U$1,0),FALSE)</f>
        <v>0</v>
      </c>
      <c r="P1944" s="3">
        <f>VLOOKUP($F1944,Experiment!$A$2:$U$90,MATCH(Results!P$1,Experiment!$A$1:$U$1,0),FALSE)</f>
        <v>0</v>
      </c>
      <c r="Q1944" s="2">
        <f>VLOOKUP($F1944,Experiment!$A$2:$U$90,MATCH(Results!Q$1,Experiment!$A$1:$U$1,0),FALSE)</f>
        <v>0</v>
      </c>
      <c r="R1944" s="3">
        <f>VLOOKUP($F1944,Experiment!$A$2:$U$90,MATCH(Results!R$1,Experiment!$A$1:$U$1,0),FALSE)</f>
        <v>0</v>
      </c>
      <c r="S1944" s="2">
        <f>VLOOKUP($F1944,Experiment!$A$2:$U$90,MATCH(Results!S$1,Experiment!$A$1:$U$1,0),FALSE)</f>
        <v>0</v>
      </c>
      <c r="T1944" s="2">
        <f>VLOOKUP($F1944,Experiment!$A$2:$U$90,MATCH(Results!T$1,Experiment!$A$1:$U$1,0),FALSE)</f>
        <v>0</v>
      </c>
      <c r="U1944" s="2">
        <f>VLOOKUP($F1944,Experiment!$A$2:$U$90,MATCH(Results!U$1,Experiment!$A$1:$U$1,0),FALSE)</f>
        <v>0</v>
      </c>
      <c r="V1944" s="2">
        <f>VLOOKUP($F1944,Experiment!$A$2:$U$90,MATCH(Results!V$1,Experiment!$A$1:$U$1,0),FALSE)</f>
        <v>0</v>
      </c>
      <c r="W1944" s="3">
        <f>VLOOKUP($F1944,Experiment!$A$2:$U$90,MATCH(Results!W$1,Experiment!$A$1:$U$1,0),FALSE)</f>
        <v>0</v>
      </c>
      <c r="X1944" s="3">
        <f>VLOOKUP($F1944,Experiment!$A$2:$U$90,MATCH(Results!X$1,Experiment!$A$1:$U$1,0),FALSE)</f>
        <v>0</v>
      </c>
      <c r="Y1944" s="2">
        <f>VLOOKUP($F1944,Experiment!$A$2:$U$90,MATCH(Results!Y$1,Experiment!$A$1:$U$1,0),FALSE)</f>
        <v>0</v>
      </c>
      <c r="Z1944" s="3">
        <f>VLOOKUP($F1944,Experiment!$A$2:$U$90,MATCH(Results!Z$1,Experiment!$A$1:$U$1,0),FALSE)</f>
        <v>0</v>
      </c>
      <c r="AA1944" s="3">
        <f>VLOOKUP($F1944,Experiment!$A$2:$U$90,MATCH(Results!AA$1,Experiment!$A$1:$U$1,0),FALSE)</f>
        <v>0</v>
      </c>
      <c r="AB1944" s="3">
        <f>VLOOKUP($F1944,Experiment!$A$2:$U$90,MATCH(Results!AB$1,Experiment!$A$1:$U$1,0),FALSE)</f>
        <v>0</v>
      </c>
      <c r="AC1944" s="3">
        <f>VLOOKUP($F1944,Experiment!$A$2:$U$90,MATCH(Results!AC$1,Experiment!$A$1:$U$1,0),FALSE)</f>
        <v>0</v>
      </c>
      <c r="AD1944" s="2">
        <f>VLOOKUP($F1944,Experiment!$A$2:$U$90,MATCH(Results!AD$1,Experiment!$A$1:$U$1,0),FALSE)</f>
        <v>0</v>
      </c>
      <c r="AE1944" s="2">
        <f>VLOOKUP($F1944,Experiment!$A$2:$U$90,MATCH(Results!AE$1,Experiment!$A$1:$U$1,0),FALSE)</f>
        <v>0</v>
      </c>
      <c r="AF1944" s="2">
        <f>VLOOKUP($F1944,Experiment!$A$2:$U$90,MATCH(Results!AF$1,Experiment!$A$1:$U$1,0),FALSE)</f>
        <v>0</v>
      </c>
      <c r="AG1944" s="3">
        <f>VLOOKUP($F1944,Experiment!$A$2:$W$90,MATCH(Results!AG$1,Experiment!$A$1:$W$1,0),FALSE)</f>
        <v>0</v>
      </c>
      <c r="AH1944" s="3">
        <f>VLOOKUP($F1944,Experiment!$A$2:$W$90,MATCH(Results!AH$1,Experiment!$A$1:$W$1,0),FALSE)</f>
        <v>0</v>
      </c>
      <c r="AI1944" s="3">
        <f>VLOOKUP($F1944,Experiment!$A$2:$X$90,MATCH(Results!AI$1,Experiment!$A$1:$X$1,0),FALSE)</f>
        <v>0</v>
      </c>
      <c r="AJ1944" s="2">
        <f>Table1[[#This Row],[Gain]]^Table1[[#This Row],[θ]]</f>
        <v>0</v>
      </c>
      <c r="AK1944" s="2">
        <f>-Table1[[#This Row],[λ]]*-Table1[[#This Row],[Loss]]^Table1[[#This Row],[θ]]</f>
        <v>0</v>
      </c>
      <c r="AL1944" s="2">
        <f>Table1[[#This Row],[v_n_w_g]]-Table1[[#This Row],[v_n_w_l]]</f>
        <v>0</v>
      </c>
      <c r="AM1944" s="2">
        <f>IF(Table1[[#This Row],[diff_v]]&gt;=1,1,0)</f>
        <v>0</v>
      </c>
    </row>
    <row r="1945" spans="1:39" x14ac:dyDescent="0.3">
      <c r="A1945">
        <v>45</v>
      </c>
      <c r="B1945" t="s">
        <v>301</v>
      </c>
      <c r="C1945" s="22">
        <f>VLOOKUP(Table1[[#This Row],[Subject]],'Subject Profile'!$A$2:$E$8,4,FALSE)</f>
        <v>0.88613857459934653</v>
      </c>
      <c r="D1945" s="22">
        <f>VLOOKUP(Table1[[#This Row],[Subject]],'Subject Profile'!$A$2:$E$8,5,FALSE)</f>
        <v>-2.2000000000000002</v>
      </c>
      <c r="E1945" t="s">
        <v>110</v>
      </c>
      <c r="F1945" t="s">
        <v>89</v>
      </c>
      <c r="G1945" t="s">
        <v>90</v>
      </c>
      <c r="H1945">
        <f>IF(Table1[[#This Row],[decision]]="accept",1,0)</f>
        <v>0</v>
      </c>
      <c r="I1945">
        <v>-60</v>
      </c>
      <c r="J1945">
        <v>340</v>
      </c>
      <c r="K1945">
        <v>1667792089</v>
      </c>
      <c r="L1945">
        <f>Table1[[#This Row],[time]]-K1944</f>
        <v>7</v>
      </c>
      <c r="M1945" t="str">
        <f>VLOOKUP($F1945,Experiment!$A$2:$U$90,MATCH(Results!M$1,Experiment!$A$1:$U$1,0)+1,FALSE)</f>
        <v>T</v>
      </c>
      <c r="N1945">
        <f>IF(Table1[[#This Row],[Impact]]="I",0,1)</f>
        <v>1</v>
      </c>
      <c r="O1945" s="2">
        <f>VLOOKUP($F1945,Experiment!$A$2:$U$90,MATCH(Results!O$1,Experiment!$A$1:$U$1,0),FALSE)</f>
        <v>0</v>
      </c>
      <c r="P1945" s="3">
        <f>VLOOKUP($F1945,Experiment!$A$2:$U$90,MATCH(Results!P$1,Experiment!$A$1:$U$1,0),FALSE)</f>
        <v>0</v>
      </c>
      <c r="Q1945" s="2">
        <f>VLOOKUP($F1945,Experiment!$A$2:$U$90,MATCH(Results!Q$1,Experiment!$A$1:$U$1,0),FALSE)</f>
        <v>0</v>
      </c>
      <c r="R1945" s="3">
        <f>VLOOKUP($F1945,Experiment!$A$2:$U$90,MATCH(Results!R$1,Experiment!$A$1:$U$1,0),FALSE)</f>
        <v>0</v>
      </c>
      <c r="S1945" s="2">
        <f>VLOOKUP($F1945,Experiment!$A$2:$U$90,MATCH(Results!S$1,Experiment!$A$1:$U$1,0),FALSE)</f>
        <v>0</v>
      </c>
      <c r="T1945" s="2">
        <f>VLOOKUP($F1945,Experiment!$A$2:$U$90,MATCH(Results!T$1,Experiment!$A$1:$U$1,0),FALSE)</f>
        <v>0</v>
      </c>
      <c r="U1945" s="2">
        <f>VLOOKUP($F1945,Experiment!$A$2:$U$90,MATCH(Results!U$1,Experiment!$A$1:$U$1,0),FALSE)</f>
        <v>0</v>
      </c>
      <c r="V1945" s="2">
        <f>VLOOKUP($F1945,Experiment!$A$2:$U$90,MATCH(Results!V$1,Experiment!$A$1:$U$1,0),FALSE)</f>
        <v>0</v>
      </c>
      <c r="W1945" s="3">
        <f>VLOOKUP($F1945,Experiment!$A$2:$U$90,MATCH(Results!W$1,Experiment!$A$1:$U$1,0),FALSE)</f>
        <v>0</v>
      </c>
      <c r="X1945" s="3">
        <f>VLOOKUP($F1945,Experiment!$A$2:$U$90,MATCH(Results!X$1,Experiment!$A$1:$U$1,0),FALSE)</f>
        <v>0</v>
      </c>
      <c r="Y1945" s="2">
        <f>VLOOKUP($F1945,Experiment!$A$2:$U$90,MATCH(Results!Y$1,Experiment!$A$1:$U$1,0),FALSE)</f>
        <v>0</v>
      </c>
      <c r="Z1945" s="3">
        <f>VLOOKUP($F1945,Experiment!$A$2:$U$90,MATCH(Results!Z$1,Experiment!$A$1:$U$1,0),FALSE)</f>
        <v>0</v>
      </c>
      <c r="AA1945" s="3">
        <f>VLOOKUP($F1945,Experiment!$A$2:$U$90,MATCH(Results!AA$1,Experiment!$A$1:$U$1,0),FALSE)</f>
        <v>0</v>
      </c>
      <c r="AB1945" s="3">
        <f>VLOOKUP($F1945,Experiment!$A$2:$U$90,MATCH(Results!AB$1,Experiment!$A$1:$U$1,0),FALSE)</f>
        <v>0</v>
      </c>
      <c r="AC1945" s="3">
        <f>VLOOKUP($F1945,Experiment!$A$2:$U$90,MATCH(Results!AC$1,Experiment!$A$1:$U$1,0),FALSE)</f>
        <v>0</v>
      </c>
      <c r="AD1945" s="2">
        <f>VLOOKUP($F1945,Experiment!$A$2:$U$90,MATCH(Results!AD$1,Experiment!$A$1:$U$1,0),FALSE)</f>
        <v>0</v>
      </c>
      <c r="AE1945" s="2">
        <f>VLOOKUP($F1945,Experiment!$A$2:$U$90,MATCH(Results!AE$1,Experiment!$A$1:$U$1,0),FALSE)</f>
        <v>0</v>
      </c>
      <c r="AF1945" s="2">
        <f>VLOOKUP($F1945,Experiment!$A$2:$U$90,MATCH(Results!AF$1,Experiment!$A$1:$U$1,0),FALSE)</f>
        <v>0</v>
      </c>
      <c r="AG1945" s="3">
        <f>VLOOKUP($F1945,Experiment!$A$2:$W$90,MATCH(Results!AG$1,Experiment!$A$1:$W$1,0),FALSE)</f>
        <v>0</v>
      </c>
      <c r="AH1945" s="3">
        <f>VLOOKUP($F1945,Experiment!$A$2:$W$90,MATCH(Results!AH$1,Experiment!$A$1:$W$1,0),FALSE)</f>
        <v>0</v>
      </c>
      <c r="AI1945" s="3">
        <f>VLOOKUP($F1945,Experiment!$A$2:$X$90,MATCH(Results!AI$1,Experiment!$A$1:$X$1,0),FALSE)</f>
        <v>0</v>
      </c>
      <c r="AJ1945" s="2">
        <f>Table1[[#This Row],[Gain]]^Table1[[#This Row],[θ]]</f>
        <v>0</v>
      </c>
      <c r="AK1945" s="2">
        <f>-Table1[[#This Row],[λ]]*-Table1[[#This Row],[Loss]]^Table1[[#This Row],[θ]]</f>
        <v>0</v>
      </c>
      <c r="AL1945" s="2">
        <f>Table1[[#This Row],[v_n_w_g]]-Table1[[#This Row],[v_n_w_l]]</f>
        <v>0</v>
      </c>
      <c r="AM1945" s="2">
        <f>IF(Table1[[#This Row],[diff_v]]&gt;=1,1,0)</f>
        <v>0</v>
      </c>
    </row>
    <row r="1946" spans="1:39" x14ac:dyDescent="0.3">
      <c r="A1946">
        <v>46</v>
      </c>
      <c r="B1946" t="s">
        <v>301</v>
      </c>
      <c r="C1946" s="22">
        <f>VLOOKUP(Table1[[#This Row],[Subject]],'Subject Profile'!$A$2:$E$8,4,FALSE)</f>
        <v>0.88613857459934653</v>
      </c>
      <c r="D1946" s="22">
        <f>VLOOKUP(Table1[[#This Row],[Subject]],'Subject Profile'!$A$2:$E$8,5,FALSE)</f>
        <v>-2.2000000000000002</v>
      </c>
      <c r="E1946" t="s">
        <v>110</v>
      </c>
      <c r="F1946" t="s">
        <v>104</v>
      </c>
      <c r="G1946" t="s">
        <v>7</v>
      </c>
      <c r="H1946">
        <f>IF(Table1[[#This Row],[decision]]="accept",1,0)</f>
        <v>1</v>
      </c>
      <c r="I1946">
        <v>-10</v>
      </c>
      <c r="J1946">
        <v>390</v>
      </c>
      <c r="K1946">
        <v>1667792098</v>
      </c>
      <c r="L1946">
        <f>Table1[[#This Row],[time]]-K1945</f>
        <v>9</v>
      </c>
      <c r="M1946" t="str">
        <f>VLOOKUP($F1946,Experiment!$A$2:$U$90,MATCH(Results!M$1,Experiment!$A$1:$U$1,0)+1,FALSE)</f>
        <v>I</v>
      </c>
      <c r="N1946">
        <f>IF(Table1[[#This Row],[Impact]]="I",0,1)</f>
        <v>0</v>
      </c>
      <c r="O1946" s="2">
        <f>VLOOKUP($F1946,Experiment!$A$2:$U$90,MATCH(Results!O$1,Experiment!$A$1:$U$1,0),FALSE)</f>
        <v>-10</v>
      </c>
      <c r="P1946" s="3">
        <f>VLOOKUP($F1946,Experiment!$A$2:$U$90,MATCH(Results!P$1,Experiment!$A$1:$U$1,0),FALSE)</f>
        <v>0.5</v>
      </c>
      <c r="Q1946" s="2">
        <f>VLOOKUP($F1946,Experiment!$A$2:$U$90,MATCH(Results!Q$1,Experiment!$A$1:$U$1,0),FALSE)</f>
        <v>10</v>
      </c>
      <c r="R1946" s="3">
        <f>VLOOKUP($F1946,Experiment!$A$2:$U$90,MATCH(Results!R$1,Experiment!$A$1:$U$1,0),FALSE)</f>
        <v>0.5</v>
      </c>
      <c r="S1946" s="2">
        <f>VLOOKUP($F1946,Experiment!$A$2:$U$90,MATCH(Results!S$1,Experiment!$A$1:$U$1,0),FALSE)</f>
        <v>0</v>
      </c>
      <c r="T1946" s="2">
        <f>VLOOKUP($F1946,Experiment!$A$2:$U$90,MATCH(Results!T$1,Experiment!$A$1:$U$1,0),FALSE)</f>
        <v>100</v>
      </c>
      <c r="U1946" s="2">
        <f>VLOOKUP($F1946,Experiment!$A$2:$U$90,MATCH(Results!U$1,Experiment!$A$1:$U$1,0),FALSE)</f>
        <v>10</v>
      </c>
      <c r="V1946" s="2">
        <f>VLOOKUP($F1946,Experiment!$A$2:$U$90,MATCH(Results!V$1,Experiment!$A$1:$U$1,0),FALSE)</f>
        <v>2</v>
      </c>
      <c r="W1946" s="3">
        <f>VLOOKUP($F1946,Experiment!$A$2:$U$90,MATCH(Results!W$1,Experiment!$A$1:$U$1,0),FALSE)</f>
        <v>0.25</v>
      </c>
      <c r="X1946" s="3">
        <f>VLOOKUP($F1946,Experiment!$A$2:$U$90,MATCH(Results!X$1,Experiment!$A$1:$U$1,0),FALSE)</f>
        <v>0.75</v>
      </c>
      <c r="Y1946" s="2">
        <f>VLOOKUP($F1946,Experiment!$A$2:$U$90,MATCH(Results!Y$1,Experiment!$A$1:$U$1,0),FALSE)</f>
        <v>1</v>
      </c>
      <c r="Z1946" s="3">
        <f>VLOOKUP($F1946,Experiment!$A$2:$U$90,MATCH(Results!Z$1,Experiment!$A$1:$U$1,0),FALSE)</f>
        <v>0.25</v>
      </c>
      <c r="AA1946" s="3">
        <f>VLOOKUP($F1946,Experiment!$A$2:$U$90,MATCH(Results!AA$1,Experiment!$A$1:$U$1,0),FALSE)</f>
        <v>0.5</v>
      </c>
      <c r="AB1946" s="3">
        <f>VLOOKUP($F1946,Experiment!$A$2:$U$90,MATCH(Results!AB$1,Experiment!$A$1:$U$1,0),FALSE)</f>
        <v>0.375</v>
      </c>
      <c r="AC1946" s="3">
        <f>VLOOKUP($F1946,Experiment!$A$2:$U$90,MATCH(Results!AC$1,Experiment!$A$1:$U$1,0),FALSE)</f>
        <v>0.625</v>
      </c>
      <c r="AD1946" s="2">
        <f>VLOOKUP($F1946,Experiment!$A$2:$U$90,MATCH(Results!AD$1,Experiment!$A$1:$U$1,0),FALSE)</f>
        <v>2.5</v>
      </c>
      <c r="AE1946" s="2">
        <f>VLOOKUP($F1946,Experiment!$A$2:$U$90,MATCH(Results!AE$1,Experiment!$A$1:$U$1,0),FALSE)</f>
        <v>93.75</v>
      </c>
      <c r="AF1946" s="2">
        <f>VLOOKUP($F1946,Experiment!$A$2:$U$90,MATCH(Results!AF$1,Experiment!$A$1:$U$1,0),FALSE)</f>
        <v>9.6824583655185421</v>
      </c>
      <c r="AG1946" s="3">
        <f>VLOOKUP($F1946,Experiment!$A$2:$W$90,MATCH(Results!AG$1,Experiment!$A$1:$W$1,0),FALSE)</f>
        <v>1</v>
      </c>
      <c r="AH1946" s="3">
        <f>VLOOKUP($F1946,Experiment!$A$2:$W$90,MATCH(Results!AH$1,Experiment!$A$1:$W$1,0),FALSE)</f>
        <v>0.625</v>
      </c>
      <c r="AI1946" s="3">
        <f>VLOOKUP($F1946,Experiment!$A$2:$X$90,MATCH(Results!AI$1,Experiment!$A$1:$X$1,0),FALSE)</f>
        <v>0.375</v>
      </c>
      <c r="AJ1946" s="2">
        <f>Table1[[#This Row],[Gain]]^Table1[[#This Row],[θ]]</f>
        <v>7.693758934363303</v>
      </c>
      <c r="AK1946" s="2">
        <f>-Table1[[#This Row],[λ]]*-Table1[[#This Row],[Loss]]^Table1[[#This Row],[θ]]</f>
        <v>16.926269655599267</v>
      </c>
      <c r="AL1946" s="2">
        <f>Table1[[#This Row],[v_n_w_g]]-Table1[[#This Row],[v_n_w_l]]</f>
        <v>-9.2325107212359647</v>
      </c>
      <c r="AM1946" s="2">
        <f>IF(Table1[[#This Row],[diff_v]]&gt;=1,1,0)</f>
        <v>0</v>
      </c>
    </row>
    <row r="1947" spans="1:39" x14ac:dyDescent="0.3">
      <c r="A1947">
        <v>47</v>
      </c>
      <c r="B1947" t="s">
        <v>301</v>
      </c>
      <c r="C1947" s="22">
        <f>VLOOKUP(Table1[[#This Row],[Subject]],'Subject Profile'!$A$2:$E$8,4,FALSE)</f>
        <v>0.88613857459934653</v>
      </c>
      <c r="D1947" s="22">
        <f>VLOOKUP(Table1[[#This Row],[Subject]],'Subject Profile'!$A$2:$E$8,5,FALSE)</f>
        <v>-2.2000000000000002</v>
      </c>
      <c r="E1947" t="s">
        <v>110</v>
      </c>
      <c r="F1947" t="s">
        <v>74</v>
      </c>
      <c r="G1947" t="s">
        <v>7</v>
      </c>
      <c r="H1947">
        <f>IF(Table1[[#This Row],[decision]]="accept",1,0)</f>
        <v>1</v>
      </c>
      <c r="I1947">
        <v>-10</v>
      </c>
      <c r="J1947">
        <v>380</v>
      </c>
      <c r="K1947">
        <v>1667792102</v>
      </c>
      <c r="L1947">
        <f>Table1[[#This Row],[time]]-K1946</f>
        <v>4</v>
      </c>
      <c r="M1947" t="str">
        <f>VLOOKUP($F1947,Experiment!$A$2:$U$90,MATCH(Results!M$1,Experiment!$A$1:$U$1,0)+1,FALSE)</f>
        <v>G</v>
      </c>
      <c r="N1947">
        <f>IF(Table1[[#This Row],[Impact]]="I",0,1)</f>
        <v>1</v>
      </c>
      <c r="O1947" s="2">
        <f>VLOOKUP($F1947,Experiment!$A$2:$U$90,MATCH(Results!O$1,Experiment!$A$1:$U$1,0),FALSE)</f>
        <v>-10</v>
      </c>
      <c r="P1947" s="3">
        <f>VLOOKUP($F1947,Experiment!$A$2:$U$90,MATCH(Results!P$1,Experiment!$A$1:$U$1,0),FALSE)</f>
        <v>0.5</v>
      </c>
      <c r="Q1947" s="2">
        <f>VLOOKUP($F1947,Experiment!$A$2:$U$90,MATCH(Results!Q$1,Experiment!$A$1:$U$1,0),FALSE)</f>
        <v>30</v>
      </c>
      <c r="R1947" s="3">
        <f>VLOOKUP($F1947,Experiment!$A$2:$U$90,MATCH(Results!R$1,Experiment!$A$1:$U$1,0),FALSE)</f>
        <v>0.5</v>
      </c>
      <c r="S1947" s="2">
        <f>VLOOKUP($F1947,Experiment!$A$2:$U$90,MATCH(Results!S$1,Experiment!$A$1:$U$1,0),FALSE)</f>
        <v>10</v>
      </c>
      <c r="T1947" s="2">
        <f>VLOOKUP($F1947,Experiment!$A$2:$U$90,MATCH(Results!T$1,Experiment!$A$1:$U$1,0),FALSE)</f>
        <v>400</v>
      </c>
      <c r="U1947" s="2">
        <f>VLOOKUP($F1947,Experiment!$A$2:$U$90,MATCH(Results!U$1,Experiment!$A$1:$U$1,0),FALSE)</f>
        <v>20</v>
      </c>
      <c r="V1947" s="2">
        <f>VLOOKUP($F1947,Experiment!$A$2:$U$90,MATCH(Results!V$1,Experiment!$A$1:$U$1,0),FALSE)</f>
        <v>2</v>
      </c>
      <c r="W1947" s="3">
        <f>VLOOKUP($F1947,Experiment!$A$2:$U$90,MATCH(Results!W$1,Experiment!$A$1:$U$1,0),FALSE)</f>
        <v>0.25</v>
      </c>
      <c r="X1947" s="3">
        <f>VLOOKUP($F1947,Experiment!$A$2:$U$90,MATCH(Results!X$1,Experiment!$A$1:$U$1,0),FALSE)</f>
        <v>0.75</v>
      </c>
      <c r="Y1947" s="2">
        <f>VLOOKUP($F1947,Experiment!$A$2:$U$90,MATCH(Results!Y$1,Experiment!$A$1:$U$1,0),FALSE)</f>
        <v>2</v>
      </c>
      <c r="Z1947" s="3">
        <f>VLOOKUP($F1947,Experiment!$A$2:$U$90,MATCH(Results!Z$1,Experiment!$A$1:$U$1,0),FALSE)</f>
        <v>0.5</v>
      </c>
      <c r="AA1947" s="3">
        <f>VLOOKUP($F1947,Experiment!$A$2:$U$90,MATCH(Results!AA$1,Experiment!$A$1:$U$1,0),FALSE)</f>
        <v>0.25</v>
      </c>
      <c r="AB1947" s="3">
        <f>VLOOKUP($F1947,Experiment!$A$2:$U$90,MATCH(Results!AB$1,Experiment!$A$1:$U$1,0),FALSE)</f>
        <v>0.625</v>
      </c>
      <c r="AC1947" s="3">
        <f>VLOOKUP($F1947,Experiment!$A$2:$U$90,MATCH(Results!AC$1,Experiment!$A$1:$U$1,0),FALSE)</f>
        <v>0.375</v>
      </c>
      <c r="AD1947" s="2">
        <f>VLOOKUP($F1947,Experiment!$A$2:$U$90,MATCH(Results!AD$1,Experiment!$A$1:$U$1,0),FALSE)</f>
        <v>5</v>
      </c>
      <c r="AE1947" s="2">
        <f>VLOOKUP($F1947,Experiment!$A$2:$U$90,MATCH(Results!AE$1,Experiment!$A$1:$U$1,0),FALSE)</f>
        <v>375</v>
      </c>
      <c r="AF1947" s="2">
        <f>VLOOKUP($F1947,Experiment!$A$2:$U$90,MATCH(Results!AF$1,Experiment!$A$1:$U$1,0),FALSE)</f>
        <v>19.364916731037084</v>
      </c>
      <c r="AG1947" s="3">
        <f>VLOOKUP($F1947,Experiment!$A$2:$W$90,MATCH(Results!AG$1,Experiment!$A$1:$W$1,0),FALSE)</f>
        <v>0.82730419370997643</v>
      </c>
      <c r="AH1947" s="3">
        <f>VLOOKUP($F1947,Experiment!$A$2:$W$90,MATCH(Results!AH$1,Experiment!$A$1:$W$1,0),FALSE)</f>
        <v>0.38648875795104182</v>
      </c>
      <c r="AI1947" s="3">
        <f>VLOOKUP($F1947,Experiment!$A$2:$X$90,MATCH(Results!AI$1,Experiment!$A$1:$X$1,0),FALSE)</f>
        <v>0.61351124204895813</v>
      </c>
      <c r="AJ1947" s="2">
        <f>Table1[[#This Row],[Gain]]^Table1[[#This Row],[θ]]</f>
        <v>20.367331083133973</v>
      </c>
      <c r="AK1947" s="2">
        <f>-Table1[[#This Row],[λ]]*-Table1[[#This Row],[Loss]]^Table1[[#This Row],[θ]]</f>
        <v>16.926269655599267</v>
      </c>
      <c r="AL1947" s="2">
        <f>Table1[[#This Row],[v_n_w_g]]-Table1[[#This Row],[v_n_w_l]]</f>
        <v>3.4410614275347058</v>
      </c>
      <c r="AM1947" s="2">
        <f>IF(Table1[[#This Row],[diff_v]]&gt;=1,1,0)</f>
        <v>1</v>
      </c>
    </row>
    <row r="1948" spans="1:39" x14ac:dyDescent="0.3">
      <c r="A1948">
        <v>48</v>
      </c>
      <c r="B1948" t="s">
        <v>301</v>
      </c>
      <c r="C1948" s="22">
        <f>VLOOKUP(Table1[[#This Row],[Subject]],'Subject Profile'!$A$2:$E$8,4,FALSE)</f>
        <v>0.88613857459934653</v>
      </c>
      <c r="D1948" s="22">
        <f>VLOOKUP(Table1[[#This Row],[Subject]],'Subject Profile'!$A$2:$E$8,5,FALSE)</f>
        <v>-2.2000000000000002</v>
      </c>
      <c r="E1948" t="s">
        <v>110</v>
      </c>
      <c r="F1948" t="s">
        <v>51</v>
      </c>
      <c r="G1948" t="s">
        <v>5</v>
      </c>
      <c r="H1948">
        <f>IF(Table1[[#This Row],[decision]]="accept",1,0)</f>
        <v>0</v>
      </c>
      <c r="I1948">
        <v>0</v>
      </c>
      <c r="J1948">
        <v>380</v>
      </c>
      <c r="K1948">
        <v>1667792105</v>
      </c>
      <c r="L1948">
        <f>Table1[[#This Row],[time]]-K1947</f>
        <v>3</v>
      </c>
      <c r="M1948" t="str">
        <f>VLOOKUP($F1948,Experiment!$A$2:$U$90,MATCH(Results!M$1,Experiment!$A$1:$U$1,0)+1,FALSE)</f>
        <v>I</v>
      </c>
      <c r="N1948">
        <f>IF(Table1[[#This Row],[Impact]]="I",0,1)</f>
        <v>0</v>
      </c>
      <c r="O1948" s="2">
        <f>VLOOKUP($F1948,Experiment!$A$2:$U$90,MATCH(Results!O$1,Experiment!$A$1:$U$1,0),FALSE)</f>
        <v>-90</v>
      </c>
      <c r="P1948" s="3">
        <f>VLOOKUP($F1948,Experiment!$A$2:$U$90,MATCH(Results!P$1,Experiment!$A$1:$U$1,0),FALSE)</f>
        <v>0.5</v>
      </c>
      <c r="Q1948" s="2">
        <f>VLOOKUP($F1948,Experiment!$A$2:$U$90,MATCH(Results!Q$1,Experiment!$A$1:$U$1,0),FALSE)</f>
        <v>80</v>
      </c>
      <c r="R1948" s="3">
        <f>VLOOKUP($F1948,Experiment!$A$2:$U$90,MATCH(Results!R$1,Experiment!$A$1:$U$1,0),FALSE)</f>
        <v>0.5</v>
      </c>
      <c r="S1948" s="2">
        <f>VLOOKUP($F1948,Experiment!$A$2:$U$90,MATCH(Results!S$1,Experiment!$A$1:$U$1,0),FALSE)</f>
        <v>-5</v>
      </c>
      <c r="T1948" s="2">
        <f>VLOOKUP($F1948,Experiment!$A$2:$U$90,MATCH(Results!T$1,Experiment!$A$1:$U$1,0),FALSE)</f>
        <v>7225</v>
      </c>
      <c r="U1948" s="2">
        <f>VLOOKUP($F1948,Experiment!$A$2:$U$90,MATCH(Results!U$1,Experiment!$A$1:$U$1,0),FALSE)</f>
        <v>85</v>
      </c>
      <c r="V1948" s="2">
        <f>VLOOKUP($F1948,Experiment!$A$2:$U$90,MATCH(Results!V$1,Experiment!$A$1:$U$1,0),FALSE)</f>
        <v>4</v>
      </c>
      <c r="W1948" s="3">
        <f>VLOOKUP($F1948,Experiment!$A$2:$U$90,MATCH(Results!W$1,Experiment!$A$1:$U$1,0),FALSE)</f>
        <v>0.25</v>
      </c>
      <c r="X1948" s="3">
        <f>VLOOKUP($F1948,Experiment!$A$2:$U$90,MATCH(Results!X$1,Experiment!$A$1:$U$1,0),FALSE)</f>
        <v>0.75</v>
      </c>
      <c r="Y1948" s="2">
        <f>VLOOKUP($F1948,Experiment!$A$2:$U$90,MATCH(Results!Y$1,Experiment!$A$1:$U$1,0),FALSE)</f>
        <v>1</v>
      </c>
      <c r="Z1948" s="3">
        <f>VLOOKUP($F1948,Experiment!$A$2:$U$90,MATCH(Results!Z$1,Experiment!$A$1:$U$1,0),FALSE)</f>
        <v>0.25</v>
      </c>
      <c r="AA1948" s="3">
        <f>VLOOKUP($F1948,Experiment!$A$2:$U$90,MATCH(Results!AA$1,Experiment!$A$1:$U$1,0),FALSE)</f>
        <v>0.5</v>
      </c>
      <c r="AB1948" s="3">
        <f>VLOOKUP($F1948,Experiment!$A$2:$U$90,MATCH(Results!AB$1,Experiment!$A$1:$U$1,0),FALSE)</f>
        <v>0.375</v>
      </c>
      <c r="AC1948" s="3">
        <f>VLOOKUP($F1948,Experiment!$A$2:$U$90,MATCH(Results!AC$1,Experiment!$A$1:$U$1,0),FALSE)</f>
        <v>0.625</v>
      </c>
      <c r="AD1948" s="2">
        <f>VLOOKUP($F1948,Experiment!$A$2:$U$90,MATCH(Results!AD$1,Experiment!$A$1:$U$1,0),FALSE)</f>
        <v>16.25</v>
      </c>
      <c r="AE1948" s="2">
        <f>VLOOKUP($F1948,Experiment!$A$2:$U$90,MATCH(Results!AE$1,Experiment!$A$1:$U$1,0),FALSE)</f>
        <v>6773.4375</v>
      </c>
      <c r="AF1948" s="2">
        <f>VLOOKUP($F1948,Experiment!$A$2:$U$90,MATCH(Results!AF$1,Experiment!$A$1:$U$1,0),FALSE)</f>
        <v>82.300896106907615</v>
      </c>
      <c r="AG1948" s="3">
        <f>VLOOKUP($F1948,Experiment!$A$2:$W$90,MATCH(Results!AG$1,Experiment!$A$1:$W$1,0),FALSE)</f>
        <v>1</v>
      </c>
      <c r="AH1948" s="3">
        <f>VLOOKUP($F1948,Experiment!$A$2:$W$90,MATCH(Results!AH$1,Experiment!$A$1:$W$1,0),FALSE)</f>
        <v>0.625</v>
      </c>
      <c r="AI1948" s="3">
        <f>VLOOKUP($F1948,Experiment!$A$2:$X$90,MATCH(Results!AI$1,Experiment!$A$1:$X$1,0),FALSE)</f>
        <v>0.375</v>
      </c>
      <c r="AJ1948" s="2">
        <f>Table1[[#This Row],[Gain]]^Table1[[#This Row],[θ]]</f>
        <v>48.573729325843161</v>
      </c>
      <c r="AK1948" s="2">
        <f>-Table1[[#This Row],[λ]]*-Table1[[#This Row],[Loss]]^Table1[[#This Row],[θ]]</f>
        <v>118.6184794423265</v>
      </c>
      <c r="AL1948" s="2">
        <f>Table1[[#This Row],[v_n_w_g]]-Table1[[#This Row],[v_n_w_l]]</f>
        <v>-70.044750116483343</v>
      </c>
      <c r="AM1948" s="2">
        <f>IF(Table1[[#This Row],[diff_v]]&gt;=1,1,0)</f>
        <v>0</v>
      </c>
    </row>
    <row r="1949" spans="1:39" x14ac:dyDescent="0.3">
      <c r="A1949">
        <v>49</v>
      </c>
      <c r="B1949" t="s">
        <v>301</v>
      </c>
      <c r="C1949" s="22">
        <f>VLOOKUP(Table1[[#This Row],[Subject]],'Subject Profile'!$A$2:$E$8,4,FALSE)</f>
        <v>0.88613857459934653</v>
      </c>
      <c r="D1949" s="22">
        <f>VLOOKUP(Table1[[#This Row],[Subject]],'Subject Profile'!$A$2:$E$8,5,FALSE)</f>
        <v>-2.2000000000000002</v>
      </c>
      <c r="E1949" t="s">
        <v>110</v>
      </c>
      <c r="F1949" t="s">
        <v>88</v>
      </c>
      <c r="G1949" t="s">
        <v>5</v>
      </c>
      <c r="H1949">
        <f>IF(Table1[[#This Row],[decision]]="accept",1,0)</f>
        <v>0</v>
      </c>
      <c r="I1949">
        <v>0</v>
      </c>
      <c r="J1949">
        <v>380</v>
      </c>
      <c r="K1949">
        <v>1667792109</v>
      </c>
      <c r="L1949">
        <f>Table1[[#This Row],[time]]-K1948</f>
        <v>4</v>
      </c>
      <c r="M1949" t="str">
        <f>VLOOKUP($F1949,Experiment!$A$2:$U$90,MATCH(Results!M$1,Experiment!$A$1:$U$1,0)+1,FALSE)</f>
        <v>I</v>
      </c>
      <c r="N1949">
        <f>IF(Table1[[#This Row],[Impact]]="I",0,1)</f>
        <v>0</v>
      </c>
      <c r="O1949" s="2">
        <f>VLOOKUP($F1949,Experiment!$A$2:$U$90,MATCH(Results!O$1,Experiment!$A$1:$U$1,0),FALSE)</f>
        <v>-50</v>
      </c>
      <c r="P1949" s="3">
        <f>VLOOKUP($F1949,Experiment!$A$2:$U$90,MATCH(Results!P$1,Experiment!$A$1:$U$1,0),FALSE)</f>
        <v>0.5</v>
      </c>
      <c r="Q1949" s="2">
        <f>VLOOKUP($F1949,Experiment!$A$2:$U$90,MATCH(Results!Q$1,Experiment!$A$1:$U$1,0),FALSE)</f>
        <v>60</v>
      </c>
      <c r="R1949" s="3">
        <f>VLOOKUP($F1949,Experiment!$A$2:$U$90,MATCH(Results!R$1,Experiment!$A$1:$U$1,0),FALSE)</f>
        <v>0.5</v>
      </c>
      <c r="S1949" s="2">
        <f>VLOOKUP($F1949,Experiment!$A$2:$U$90,MATCH(Results!S$1,Experiment!$A$1:$U$1,0),FALSE)</f>
        <v>5</v>
      </c>
      <c r="T1949" s="2">
        <f>VLOOKUP($F1949,Experiment!$A$2:$U$90,MATCH(Results!T$1,Experiment!$A$1:$U$1,0),FALSE)</f>
        <v>3025</v>
      </c>
      <c r="U1949" s="2">
        <f>VLOOKUP($F1949,Experiment!$A$2:$U$90,MATCH(Results!U$1,Experiment!$A$1:$U$1,0),FALSE)</f>
        <v>55</v>
      </c>
      <c r="V1949" s="2">
        <f>VLOOKUP($F1949,Experiment!$A$2:$U$90,MATCH(Results!V$1,Experiment!$A$1:$U$1,0),FALSE)</f>
        <v>2</v>
      </c>
      <c r="W1949" s="3">
        <f>VLOOKUP($F1949,Experiment!$A$2:$U$90,MATCH(Results!W$1,Experiment!$A$1:$U$1,0),FALSE)</f>
        <v>0.25</v>
      </c>
      <c r="X1949" s="3">
        <f>VLOOKUP($F1949,Experiment!$A$2:$U$90,MATCH(Results!X$1,Experiment!$A$1:$U$1,0),FALSE)</f>
        <v>0.75</v>
      </c>
      <c r="Y1949" s="2">
        <f>VLOOKUP($F1949,Experiment!$A$2:$U$90,MATCH(Results!Y$1,Experiment!$A$1:$U$1,0),FALSE)</f>
        <v>2</v>
      </c>
      <c r="Z1949" s="3">
        <f>VLOOKUP($F1949,Experiment!$A$2:$U$90,MATCH(Results!Z$1,Experiment!$A$1:$U$1,0),FALSE)</f>
        <v>0.5</v>
      </c>
      <c r="AA1949" s="3">
        <f>VLOOKUP($F1949,Experiment!$A$2:$U$90,MATCH(Results!AA$1,Experiment!$A$1:$U$1,0),FALSE)</f>
        <v>0.25</v>
      </c>
      <c r="AB1949" s="3">
        <f>VLOOKUP($F1949,Experiment!$A$2:$U$90,MATCH(Results!AB$1,Experiment!$A$1:$U$1,0),FALSE)</f>
        <v>0.625</v>
      </c>
      <c r="AC1949" s="3">
        <f>VLOOKUP($F1949,Experiment!$A$2:$U$90,MATCH(Results!AC$1,Experiment!$A$1:$U$1,0),FALSE)</f>
        <v>0.375</v>
      </c>
      <c r="AD1949" s="2">
        <f>VLOOKUP($F1949,Experiment!$A$2:$U$90,MATCH(Results!AD$1,Experiment!$A$1:$U$1,0),FALSE)</f>
        <v>-8.75</v>
      </c>
      <c r="AE1949" s="2">
        <f>VLOOKUP($F1949,Experiment!$A$2:$U$90,MATCH(Results!AE$1,Experiment!$A$1:$U$1,0),FALSE)</f>
        <v>2835.9375</v>
      </c>
      <c r="AF1949" s="2">
        <f>VLOOKUP($F1949,Experiment!$A$2:$U$90,MATCH(Results!AF$1,Experiment!$A$1:$U$1,0),FALSE)</f>
        <v>53.253521010351982</v>
      </c>
      <c r="AG1949" s="3">
        <f>VLOOKUP($F1949,Experiment!$A$2:$W$90,MATCH(Results!AG$1,Experiment!$A$1:$W$1,0),FALSE)</f>
        <v>0.82730419370997643</v>
      </c>
      <c r="AH1949" s="3">
        <f>VLOOKUP($F1949,Experiment!$A$2:$W$90,MATCH(Results!AH$1,Experiment!$A$1:$W$1,0),FALSE)</f>
        <v>0.38648875795104182</v>
      </c>
      <c r="AI1949" s="3">
        <f>VLOOKUP($F1949,Experiment!$A$2:$X$90,MATCH(Results!AI$1,Experiment!$A$1:$X$1,0),FALSE)</f>
        <v>0.61351124204895813</v>
      </c>
      <c r="AJ1949" s="2">
        <f>Table1[[#This Row],[Gain]]^Table1[[#This Row],[θ]]</f>
        <v>37.643362891590748</v>
      </c>
      <c r="AK1949" s="2">
        <f>-Table1[[#This Row],[λ]]*-Table1[[#This Row],[Loss]]^Table1[[#This Row],[θ]]</f>
        <v>70.46047048279901</v>
      </c>
      <c r="AL1949" s="2">
        <f>Table1[[#This Row],[v_n_w_g]]-Table1[[#This Row],[v_n_w_l]]</f>
        <v>-32.817107591208263</v>
      </c>
      <c r="AM1949" s="2">
        <f>IF(Table1[[#This Row],[diff_v]]&gt;=1,1,0)</f>
        <v>0</v>
      </c>
    </row>
    <row r="1950" spans="1:39" x14ac:dyDescent="0.3">
      <c r="A1950">
        <v>50</v>
      </c>
      <c r="B1950" t="s">
        <v>301</v>
      </c>
      <c r="C1950" s="22">
        <f>VLOOKUP(Table1[[#This Row],[Subject]],'Subject Profile'!$A$2:$E$8,4,FALSE)</f>
        <v>0.88613857459934653</v>
      </c>
      <c r="D1950" s="22">
        <f>VLOOKUP(Table1[[#This Row],[Subject]],'Subject Profile'!$A$2:$E$8,5,FALSE)</f>
        <v>-2.2000000000000002</v>
      </c>
      <c r="E1950" t="s">
        <v>110</v>
      </c>
      <c r="F1950" t="s">
        <v>85</v>
      </c>
      <c r="G1950" t="s">
        <v>5</v>
      </c>
      <c r="H1950">
        <f>IF(Table1[[#This Row],[decision]]="accept",1,0)</f>
        <v>0</v>
      </c>
      <c r="I1950">
        <v>0</v>
      </c>
      <c r="J1950">
        <v>380</v>
      </c>
      <c r="K1950">
        <v>1667792119</v>
      </c>
      <c r="L1950">
        <f>Table1[[#This Row],[time]]-K1949</f>
        <v>10</v>
      </c>
      <c r="M1950" t="str">
        <f>VLOOKUP($F1950,Experiment!$A$2:$U$90,MATCH(Results!M$1,Experiment!$A$1:$U$1,0)+1,FALSE)</f>
        <v>I</v>
      </c>
      <c r="N1950">
        <f>IF(Table1[[#This Row],[Impact]]="I",0,1)</f>
        <v>0</v>
      </c>
      <c r="O1950" s="2">
        <f>VLOOKUP($F1950,Experiment!$A$2:$U$90,MATCH(Results!O$1,Experiment!$A$1:$U$1,0),FALSE)</f>
        <v>-90</v>
      </c>
      <c r="P1950" s="3">
        <f>VLOOKUP($F1950,Experiment!$A$2:$U$90,MATCH(Results!P$1,Experiment!$A$1:$U$1,0),FALSE)</f>
        <v>0.5</v>
      </c>
      <c r="Q1950" s="2">
        <f>VLOOKUP($F1950,Experiment!$A$2:$U$90,MATCH(Results!Q$1,Experiment!$A$1:$U$1,0),FALSE)</f>
        <v>80</v>
      </c>
      <c r="R1950" s="3">
        <f>VLOOKUP($F1950,Experiment!$A$2:$U$90,MATCH(Results!R$1,Experiment!$A$1:$U$1,0),FALSE)</f>
        <v>0.5</v>
      </c>
      <c r="S1950" s="2">
        <f>VLOOKUP($F1950,Experiment!$A$2:$U$90,MATCH(Results!S$1,Experiment!$A$1:$U$1,0),FALSE)</f>
        <v>-5</v>
      </c>
      <c r="T1950" s="2">
        <f>VLOOKUP($F1950,Experiment!$A$2:$U$90,MATCH(Results!T$1,Experiment!$A$1:$U$1,0),FALSE)</f>
        <v>7225</v>
      </c>
      <c r="U1950" s="2">
        <f>VLOOKUP($F1950,Experiment!$A$2:$U$90,MATCH(Results!U$1,Experiment!$A$1:$U$1,0),FALSE)</f>
        <v>85</v>
      </c>
      <c r="V1950" s="2">
        <f>VLOOKUP($F1950,Experiment!$A$2:$U$90,MATCH(Results!V$1,Experiment!$A$1:$U$1,0),FALSE)</f>
        <v>2</v>
      </c>
      <c r="W1950" s="3">
        <f>VLOOKUP($F1950,Experiment!$A$2:$U$90,MATCH(Results!W$1,Experiment!$A$1:$U$1,0),FALSE)</f>
        <v>0.25</v>
      </c>
      <c r="X1950" s="3">
        <f>VLOOKUP($F1950,Experiment!$A$2:$U$90,MATCH(Results!X$1,Experiment!$A$1:$U$1,0),FALSE)</f>
        <v>0.75</v>
      </c>
      <c r="Y1950" s="2">
        <f>VLOOKUP($F1950,Experiment!$A$2:$U$90,MATCH(Results!Y$1,Experiment!$A$1:$U$1,0),FALSE)</f>
        <v>2</v>
      </c>
      <c r="Z1950" s="3">
        <f>VLOOKUP($F1950,Experiment!$A$2:$U$90,MATCH(Results!Z$1,Experiment!$A$1:$U$1,0),FALSE)</f>
        <v>0.5</v>
      </c>
      <c r="AA1950" s="3">
        <f>VLOOKUP($F1950,Experiment!$A$2:$U$90,MATCH(Results!AA$1,Experiment!$A$1:$U$1,0),FALSE)</f>
        <v>0.25</v>
      </c>
      <c r="AB1950" s="3">
        <f>VLOOKUP($F1950,Experiment!$A$2:$U$90,MATCH(Results!AB$1,Experiment!$A$1:$U$1,0),FALSE)</f>
        <v>0.625</v>
      </c>
      <c r="AC1950" s="3">
        <f>VLOOKUP($F1950,Experiment!$A$2:$U$90,MATCH(Results!AC$1,Experiment!$A$1:$U$1,0),FALSE)</f>
        <v>0.375</v>
      </c>
      <c r="AD1950" s="2">
        <f>VLOOKUP($F1950,Experiment!$A$2:$U$90,MATCH(Results!AD$1,Experiment!$A$1:$U$1,0),FALSE)</f>
        <v>-26.25</v>
      </c>
      <c r="AE1950" s="2">
        <f>VLOOKUP($F1950,Experiment!$A$2:$U$90,MATCH(Results!AE$1,Experiment!$A$1:$U$1,0),FALSE)</f>
        <v>6773.4375</v>
      </c>
      <c r="AF1950" s="2">
        <f>VLOOKUP($F1950,Experiment!$A$2:$U$90,MATCH(Results!AF$1,Experiment!$A$1:$U$1,0),FALSE)</f>
        <v>82.300896106907615</v>
      </c>
      <c r="AG1950" s="3">
        <f>VLOOKUP($F1950,Experiment!$A$2:$W$90,MATCH(Results!AG$1,Experiment!$A$1:$W$1,0),FALSE)</f>
        <v>0.82730419370997643</v>
      </c>
      <c r="AH1950" s="3">
        <f>VLOOKUP($F1950,Experiment!$A$2:$W$90,MATCH(Results!AH$1,Experiment!$A$1:$W$1,0),FALSE)</f>
        <v>0.38648875795104182</v>
      </c>
      <c r="AI1950" s="3">
        <f>VLOOKUP($F1950,Experiment!$A$2:$X$90,MATCH(Results!AI$1,Experiment!$A$1:$X$1,0),FALSE)</f>
        <v>0.61351124204895813</v>
      </c>
      <c r="AJ1950" s="2">
        <f>Table1[[#This Row],[Gain]]^Table1[[#This Row],[θ]]</f>
        <v>48.573729325843161</v>
      </c>
      <c r="AK1950" s="2">
        <f>-Table1[[#This Row],[λ]]*-Table1[[#This Row],[Loss]]^Table1[[#This Row],[θ]]</f>
        <v>118.6184794423265</v>
      </c>
      <c r="AL1950" s="2">
        <f>Table1[[#This Row],[v_n_w_g]]-Table1[[#This Row],[v_n_w_l]]</f>
        <v>-70.044750116483343</v>
      </c>
      <c r="AM1950" s="2">
        <f>IF(Table1[[#This Row],[diff_v]]&gt;=1,1,0)</f>
        <v>0</v>
      </c>
    </row>
    <row r="1951" spans="1:39" x14ac:dyDescent="0.3">
      <c r="A1951">
        <v>51</v>
      </c>
      <c r="B1951" t="s">
        <v>301</v>
      </c>
      <c r="C1951" s="22">
        <f>VLOOKUP(Table1[[#This Row],[Subject]],'Subject Profile'!$A$2:$E$8,4,FALSE)</f>
        <v>0.88613857459934653</v>
      </c>
      <c r="D1951" s="22">
        <f>VLOOKUP(Table1[[#This Row],[Subject]],'Subject Profile'!$A$2:$E$8,5,FALSE)</f>
        <v>-2.2000000000000002</v>
      </c>
      <c r="E1951" t="s">
        <v>110</v>
      </c>
      <c r="F1951" t="s">
        <v>55</v>
      </c>
      <c r="G1951" t="s">
        <v>56</v>
      </c>
      <c r="H1951">
        <f>IF(Table1[[#This Row],[decision]]="accept",1,0)</f>
        <v>0</v>
      </c>
      <c r="I1951">
        <v>0</v>
      </c>
      <c r="J1951">
        <v>380</v>
      </c>
      <c r="K1951">
        <v>1667792124</v>
      </c>
      <c r="L1951">
        <f>Table1[[#This Row],[time]]-K1950</f>
        <v>5</v>
      </c>
      <c r="M1951" t="str">
        <f>VLOOKUP($F1951,Experiment!$A$2:$U$90,MATCH(Results!M$1,Experiment!$A$1:$U$1,0)+1,FALSE)</f>
        <v>R</v>
      </c>
      <c r="N1951">
        <f>IF(Table1[[#This Row],[Impact]]="I",0,1)</f>
        <v>1</v>
      </c>
      <c r="O1951" s="2">
        <f>VLOOKUP($F1951,Experiment!$A$2:$U$90,MATCH(Results!O$1,Experiment!$A$1:$U$1,0),FALSE)</f>
        <v>0</v>
      </c>
      <c r="P1951" s="3">
        <f>VLOOKUP($F1951,Experiment!$A$2:$U$90,MATCH(Results!P$1,Experiment!$A$1:$U$1,0),FALSE)</f>
        <v>0</v>
      </c>
      <c r="Q1951" s="2">
        <f>VLOOKUP($F1951,Experiment!$A$2:$U$90,MATCH(Results!Q$1,Experiment!$A$1:$U$1,0),FALSE)</f>
        <v>0</v>
      </c>
      <c r="R1951" s="3">
        <f>VLOOKUP($F1951,Experiment!$A$2:$U$90,MATCH(Results!R$1,Experiment!$A$1:$U$1,0),FALSE)</f>
        <v>0</v>
      </c>
      <c r="S1951" s="2">
        <f>VLOOKUP($F1951,Experiment!$A$2:$U$90,MATCH(Results!S$1,Experiment!$A$1:$U$1,0),FALSE)</f>
        <v>0</v>
      </c>
      <c r="T1951" s="2">
        <f>VLOOKUP($F1951,Experiment!$A$2:$U$90,MATCH(Results!T$1,Experiment!$A$1:$U$1,0),FALSE)</f>
        <v>0</v>
      </c>
      <c r="U1951" s="2">
        <f>VLOOKUP($F1951,Experiment!$A$2:$U$90,MATCH(Results!U$1,Experiment!$A$1:$U$1,0),FALSE)</f>
        <v>0</v>
      </c>
      <c r="V1951" s="2">
        <f>VLOOKUP($F1951,Experiment!$A$2:$U$90,MATCH(Results!V$1,Experiment!$A$1:$U$1,0),FALSE)</f>
        <v>0</v>
      </c>
      <c r="W1951" s="3">
        <f>VLOOKUP($F1951,Experiment!$A$2:$U$90,MATCH(Results!W$1,Experiment!$A$1:$U$1,0),FALSE)</f>
        <v>0</v>
      </c>
      <c r="X1951" s="3">
        <f>VLOOKUP($F1951,Experiment!$A$2:$U$90,MATCH(Results!X$1,Experiment!$A$1:$U$1,0),FALSE)</f>
        <v>0</v>
      </c>
      <c r="Y1951" s="2">
        <f>VLOOKUP($F1951,Experiment!$A$2:$U$90,MATCH(Results!Y$1,Experiment!$A$1:$U$1,0),FALSE)</f>
        <v>0</v>
      </c>
      <c r="Z1951" s="3">
        <f>VLOOKUP($F1951,Experiment!$A$2:$U$90,MATCH(Results!Z$1,Experiment!$A$1:$U$1,0),FALSE)</f>
        <v>0</v>
      </c>
      <c r="AA1951" s="3">
        <f>VLOOKUP($F1951,Experiment!$A$2:$U$90,MATCH(Results!AA$1,Experiment!$A$1:$U$1,0),FALSE)</f>
        <v>0</v>
      </c>
      <c r="AB1951" s="3">
        <f>VLOOKUP($F1951,Experiment!$A$2:$U$90,MATCH(Results!AB$1,Experiment!$A$1:$U$1,0),FALSE)</f>
        <v>0</v>
      </c>
      <c r="AC1951" s="3">
        <f>VLOOKUP($F1951,Experiment!$A$2:$U$90,MATCH(Results!AC$1,Experiment!$A$1:$U$1,0),FALSE)</f>
        <v>0</v>
      </c>
      <c r="AD1951" s="2">
        <f>VLOOKUP($F1951,Experiment!$A$2:$U$90,MATCH(Results!AD$1,Experiment!$A$1:$U$1,0),FALSE)</f>
        <v>0</v>
      </c>
      <c r="AE1951" s="2">
        <f>VLOOKUP($F1951,Experiment!$A$2:$U$90,MATCH(Results!AE$1,Experiment!$A$1:$U$1,0),FALSE)</f>
        <v>0</v>
      </c>
      <c r="AF1951" s="2">
        <f>VLOOKUP($F1951,Experiment!$A$2:$U$90,MATCH(Results!AF$1,Experiment!$A$1:$U$1,0),FALSE)</f>
        <v>0</v>
      </c>
      <c r="AG1951" s="3">
        <f>VLOOKUP($F1951,Experiment!$A$2:$W$90,MATCH(Results!AG$1,Experiment!$A$1:$W$1,0),FALSE)</f>
        <v>0</v>
      </c>
      <c r="AH1951" s="3">
        <f>VLOOKUP($F1951,Experiment!$A$2:$W$90,MATCH(Results!AH$1,Experiment!$A$1:$W$1,0),FALSE)</f>
        <v>0</v>
      </c>
      <c r="AI1951" s="3">
        <f>VLOOKUP($F1951,Experiment!$A$2:$X$90,MATCH(Results!AI$1,Experiment!$A$1:$X$1,0),FALSE)</f>
        <v>0</v>
      </c>
      <c r="AJ1951" s="2">
        <f>Table1[[#This Row],[Gain]]^Table1[[#This Row],[θ]]</f>
        <v>0</v>
      </c>
      <c r="AK1951" s="2">
        <f>-Table1[[#This Row],[λ]]*-Table1[[#This Row],[Loss]]^Table1[[#This Row],[θ]]</f>
        <v>0</v>
      </c>
      <c r="AL1951" s="2">
        <f>Table1[[#This Row],[v_n_w_g]]-Table1[[#This Row],[v_n_w_l]]</f>
        <v>0</v>
      </c>
      <c r="AM1951" s="2">
        <f>IF(Table1[[#This Row],[diff_v]]&gt;=1,1,0)</f>
        <v>0</v>
      </c>
    </row>
    <row r="1952" spans="1:39" x14ac:dyDescent="0.3">
      <c r="A1952">
        <v>52</v>
      </c>
      <c r="B1952" t="s">
        <v>301</v>
      </c>
      <c r="C1952" s="22">
        <f>VLOOKUP(Table1[[#This Row],[Subject]],'Subject Profile'!$A$2:$E$8,4,FALSE)</f>
        <v>0.88613857459934653</v>
      </c>
      <c r="D1952" s="22">
        <f>VLOOKUP(Table1[[#This Row],[Subject]],'Subject Profile'!$A$2:$E$8,5,FALSE)</f>
        <v>-2.2000000000000002</v>
      </c>
      <c r="E1952" t="s">
        <v>110</v>
      </c>
      <c r="F1952" t="s">
        <v>101</v>
      </c>
      <c r="G1952" t="s">
        <v>5</v>
      </c>
      <c r="H1952">
        <f>IF(Table1[[#This Row],[decision]]="accept",1,0)</f>
        <v>0</v>
      </c>
      <c r="I1952">
        <v>0</v>
      </c>
      <c r="J1952">
        <v>380</v>
      </c>
      <c r="K1952">
        <v>1667792129</v>
      </c>
      <c r="L1952">
        <f>Table1[[#This Row],[time]]-K1951</f>
        <v>5</v>
      </c>
      <c r="M1952" t="str">
        <f>VLOOKUP($F1952,Experiment!$A$2:$U$90,MATCH(Results!M$1,Experiment!$A$1:$U$1,0)+1,FALSE)</f>
        <v>G</v>
      </c>
      <c r="N1952">
        <f>IF(Table1[[#This Row],[Impact]]="I",0,1)</f>
        <v>1</v>
      </c>
      <c r="O1952" s="2">
        <f>VLOOKUP($F1952,Experiment!$A$2:$U$90,MATCH(Results!O$1,Experiment!$A$1:$U$1,0),FALSE)</f>
        <v>-90</v>
      </c>
      <c r="P1952" s="3">
        <f>VLOOKUP($F1952,Experiment!$A$2:$U$90,MATCH(Results!P$1,Experiment!$A$1:$U$1,0),FALSE)</f>
        <v>0.5</v>
      </c>
      <c r="Q1952" s="2">
        <f>VLOOKUP($F1952,Experiment!$A$2:$U$90,MATCH(Results!Q$1,Experiment!$A$1:$U$1,0),FALSE)</f>
        <v>100</v>
      </c>
      <c r="R1952" s="3">
        <f>VLOOKUP($F1952,Experiment!$A$2:$U$90,MATCH(Results!R$1,Experiment!$A$1:$U$1,0),FALSE)</f>
        <v>0.5</v>
      </c>
      <c r="S1952" s="2">
        <f>VLOOKUP($F1952,Experiment!$A$2:$U$90,MATCH(Results!S$1,Experiment!$A$1:$U$1,0),FALSE)</f>
        <v>5</v>
      </c>
      <c r="T1952" s="2">
        <f>VLOOKUP($F1952,Experiment!$A$2:$U$90,MATCH(Results!T$1,Experiment!$A$1:$U$1,0),FALSE)</f>
        <v>9025</v>
      </c>
      <c r="U1952" s="2">
        <f>VLOOKUP($F1952,Experiment!$A$2:$U$90,MATCH(Results!U$1,Experiment!$A$1:$U$1,0),FALSE)</f>
        <v>95</v>
      </c>
      <c r="V1952" s="2">
        <f>VLOOKUP($F1952,Experiment!$A$2:$U$90,MATCH(Results!V$1,Experiment!$A$1:$U$1,0),FALSE)</f>
        <v>2</v>
      </c>
      <c r="W1952" s="3">
        <f>VLOOKUP($F1952,Experiment!$A$2:$U$90,MATCH(Results!W$1,Experiment!$A$1:$U$1,0),FALSE)</f>
        <v>0.25</v>
      </c>
      <c r="X1952" s="3">
        <f>VLOOKUP($F1952,Experiment!$A$2:$U$90,MATCH(Results!X$1,Experiment!$A$1:$U$1,0),FALSE)</f>
        <v>0.75</v>
      </c>
      <c r="Y1952" s="2">
        <f>VLOOKUP($F1952,Experiment!$A$2:$U$90,MATCH(Results!Y$1,Experiment!$A$1:$U$1,0),FALSE)</f>
        <v>2</v>
      </c>
      <c r="Z1952" s="3">
        <f>VLOOKUP($F1952,Experiment!$A$2:$U$90,MATCH(Results!Z$1,Experiment!$A$1:$U$1,0),FALSE)</f>
        <v>0.5</v>
      </c>
      <c r="AA1952" s="3">
        <f>VLOOKUP($F1952,Experiment!$A$2:$U$90,MATCH(Results!AA$1,Experiment!$A$1:$U$1,0),FALSE)</f>
        <v>0.25</v>
      </c>
      <c r="AB1952" s="3">
        <f>VLOOKUP($F1952,Experiment!$A$2:$U$90,MATCH(Results!AB$1,Experiment!$A$1:$U$1,0),FALSE)</f>
        <v>0.625</v>
      </c>
      <c r="AC1952" s="3">
        <f>VLOOKUP($F1952,Experiment!$A$2:$U$90,MATCH(Results!AC$1,Experiment!$A$1:$U$1,0),FALSE)</f>
        <v>0.375</v>
      </c>
      <c r="AD1952" s="2">
        <f>VLOOKUP($F1952,Experiment!$A$2:$U$90,MATCH(Results!AD$1,Experiment!$A$1:$U$1,0),FALSE)</f>
        <v>-18.75</v>
      </c>
      <c r="AE1952" s="2">
        <f>VLOOKUP($F1952,Experiment!$A$2:$U$90,MATCH(Results!AE$1,Experiment!$A$1:$U$1,0),FALSE)</f>
        <v>8460.9375</v>
      </c>
      <c r="AF1952" s="2">
        <f>VLOOKUP($F1952,Experiment!$A$2:$U$90,MATCH(Results!AF$1,Experiment!$A$1:$U$1,0),FALSE)</f>
        <v>91.983354472426157</v>
      </c>
      <c r="AG1952" s="3">
        <f>VLOOKUP($F1952,Experiment!$A$2:$W$90,MATCH(Results!AG$1,Experiment!$A$1:$W$1,0),FALSE)</f>
        <v>0.82730419370997643</v>
      </c>
      <c r="AH1952" s="3">
        <f>VLOOKUP($F1952,Experiment!$A$2:$W$90,MATCH(Results!AH$1,Experiment!$A$1:$W$1,0),FALSE)</f>
        <v>0.38648875795104182</v>
      </c>
      <c r="AI1952" s="3">
        <f>VLOOKUP($F1952,Experiment!$A$2:$X$90,MATCH(Results!AI$1,Experiment!$A$1:$X$1,0),FALSE)</f>
        <v>0.61351124204895813</v>
      </c>
      <c r="AJ1952" s="2">
        <f>Table1[[#This Row],[Gain]]^Table1[[#This Row],[θ]]</f>
        <v>59.193926540095148</v>
      </c>
      <c r="AK1952" s="2">
        <f>-Table1[[#This Row],[λ]]*-Table1[[#This Row],[Loss]]^Table1[[#This Row],[θ]]</f>
        <v>118.6184794423265</v>
      </c>
      <c r="AL1952" s="2">
        <f>Table1[[#This Row],[v_n_w_g]]-Table1[[#This Row],[v_n_w_l]]</f>
        <v>-59.424552902231355</v>
      </c>
      <c r="AM1952" s="2">
        <f>IF(Table1[[#This Row],[diff_v]]&gt;=1,1,0)</f>
        <v>0</v>
      </c>
    </row>
    <row r="1953" spans="1:39" x14ac:dyDescent="0.3">
      <c r="A1953">
        <v>53</v>
      </c>
      <c r="B1953" t="s">
        <v>301</v>
      </c>
      <c r="C1953" s="22">
        <f>VLOOKUP(Table1[[#This Row],[Subject]],'Subject Profile'!$A$2:$E$8,4,FALSE)</f>
        <v>0.88613857459934653</v>
      </c>
      <c r="D1953" s="22">
        <f>VLOOKUP(Table1[[#This Row],[Subject]],'Subject Profile'!$A$2:$E$8,5,FALSE)</f>
        <v>-2.2000000000000002</v>
      </c>
      <c r="E1953" t="s">
        <v>110</v>
      </c>
      <c r="F1953" t="s">
        <v>102</v>
      </c>
      <c r="G1953" t="s">
        <v>5</v>
      </c>
      <c r="H1953">
        <f>IF(Table1[[#This Row],[decision]]="accept",1,0)</f>
        <v>0</v>
      </c>
      <c r="I1953">
        <v>0</v>
      </c>
      <c r="J1953">
        <v>380</v>
      </c>
      <c r="K1953">
        <v>1667792133</v>
      </c>
      <c r="L1953">
        <f>Table1[[#This Row],[time]]-K1952</f>
        <v>4</v>
      </c>
      <c r="M1953" t="str">
        <f>VLOOKUP($F1953,Experiment!$A$2:$U$90,MATCH(Results!M$1,Experiment!$A$1:$U$1,0)+1,FALSE)</f>
        <v>I</v>
      </c>
      <c r="N1953">
        <f>IF(Table1[[#This Row],[Impact]]="I",0,1)</f>
        <v>0</v>
      </c>
      <c r="O1953" s="2">
        <f>VLOOKUP($F1953,Experiment!$A$2:$U$90,MATCH(Results!O$1,Experiment!$A$1:$U$1,0),FALSE)</f>
        <v>-10</v>
      </c>
      <c r="P1953" s="3">
        <f>VLOOKUP($F1953,Experiment!$A$2:$U$90,MATCH(Results!P$1,Experiment!$A$1:$U$1,0),FALSE)</f>
        <v>0.5</v>
      </c>
      <c r="Q1953" s="2">
        <f>VLOOKUP($F1953,Experiment!$A$2:$U$90,MATCH(Results!Q$1,Experiment!$A$1:$U$1,0),FALSE)</f>
        <v>20</v>
      </c>
      <c r="R1953" s="3">
        <f>VLOOKUP($F1953,Experiment!$A$2:$U$90,MATCH(Results!R$1,Experiment!$A$1:$U$1,0),FALSE)</f>
        <v>0.5</v>
      </c>
      <c r="S1953" s="2">
        <f>VLOOKUP($F1953,Experiment!$A$2:$U$90,MATCH(Results!S$1,Experiment!$A$1:$U$1,0),FALSE)</f>
        <v>5</v>
      </c>
      <c r="T1953" s="2">
        <f>VLOOKUP($F1953,Experiment!$A$2:$U$90,MATCH(Results!T$1,Experiment!$A$1:$U$1,0),FALSE)</f>
        <v>225</v>
      </c>
      <c r="U1953" s="2">
        <f>VLOOKUP($F1953,Experiment!$A$2:$U$90,MATCH(Results!U$1,Experiment!$A$1:$U$1,0),FALSE)</f>
        <v>15</v>
      </c>
      <c r="V1953" s="2">
        <f>VLOOKUP($F1953,Experiment!$A$2:$U$90,MATCH(Results!V$1,Experiment!$A$1:$U$1,0),FALSE)</f>
        <v>2</v>
      </c>
      <c r="W1953" s="3">
        <f>VLOOKUP($F1953,Experiment!$A$2:$U$90,MATCH(Results!W$1,Experiment!$A$1:$U$1,0),FALSE)</f>
        <v>0.25</v>
      </c>
      <c r="X1953" s="3">
        <f>VLOOKUP($F1953,Experiment!$A$2:$U$90,MATCH(Results!X$1,Experiment!$A$1:$U$1,0),FALSE)</f>
        <v>0.75</v>
      </c>
      <c r="Y1953" s="2">
        <f>VLOOKUP($F1953,Experiment!$A$2:$U$90,MATCH(Results!Y$1,Experiment!$A$1:$U$1,0),FALSE)</f>
        <v>2</v>
      </c>
      <c r="Z1953" s="3">
        <f>VLOOKUP($F1953,Experiment!$A$2:$U$90,MATCH(Results!Z$1,Experiment!$A$1:$U$1,0),FALSE)</f>
        <v>0.5</v>
      </c>
      <c r="AA1953" s="3">
        <f>VLOOKUP($F1953,Experiment!$A$2:$U$90,MATCH(Results!AA$1,Experiment!$A$1:$U$1,0),FALSE)</f>
        <v>0.25</v>
      </c>
      <c r="AB1953" s="3">
        <f>VLOOKUP($F1953,Experiment!$A$2:$U$90,MATCH(Results!AB$1,Experiment!$A$1:$U$1,0),FALSE)</f>
        <v>0.625</v>
      </c>
      <c r="AC1953" s="3">
        <f>VLOOKUP($F1953,Experiment!$A$2:$U$90,MATCH(Results!AC$1,Experiment!$A$1:$U$1,0),FALSE)</f>
        <v>0.375</v>
      </c>
      <c r="AD1953" s="2">
        <f>VLOOKUP($F1953,Experiment!$A$2:$U$90,MATCH(Results!AD$1,Experiment!$A$1:$U$1,0),FALSE)</f>
        <v>1.25</v>
      </c>
      <c r="AE1953" s="2">
        <f>VLOOKUP($F1953,Experiment!$A$2:$U$90,MATCH(Results!AE$1,Experiment!$A$1:$U$1,0),FALSE)</f>
        <v>210.9375</v>
      </c>
      <c r="AF1953" s="2">
        <f>VLOOKUP($F1953,Experiment!$A$2:$U$90,MATCH(Results!AF$1,Experiment!$A$1:$U$1,0),FALSE)</f>
        <v>14.523687548277813</v>
      </c>
      <c r="AG1953" s="3">
        <f>VLOOKUP($F1953,Experiment!$A$2:$W$90,MATCH(Results!AG$1,Experiment!$A$1:$W$1,0),FALSE)</f>
        <v>0.82730419370997643</v>
      </c>
      <c r="AH1953" s="3">
        <f>VLOOKUP($F1953,Experiment!$A$2:$W$90,MATCH(Results!AH$1,Experiment!$A$1:$W$1,0),FALSE)</f>
        <v>0.38648875795104182</v>
      </c>
      <c r="AI1953" s="3">
        <f>VLOOKUP($F1953,Experiment!$A$2:$X$90,MATCH(Results!AI$1,Experiment!$A$1:$X$1,0),FALSE)</f>
        <v>0.61351124204895813</v>
      </c>
      <c r="AJ1953" s="2">
        <f>Table1[[#This Row],[Gain]]^Table1[[#This Row],[θ]]</f>
        <v>14.219779625740344</v>
      </c>
      <c r="AK1953" s="2">
        <f>-Table1[[#This Row],[λ]]*-Table1[[#This Row],[Loss]]^Table1[[#This Row],[θ]]</f>
        <v>16.926269655599267</v>
      </c>
      <c r="AL1953" s="2">
        <f>Table1[[#This Row],[v_n_w_g]]-Table1[[#This Row],[v_n_w_l]]</f>
        <v>-2.706490029858923</v>
      </c>
      <c r="AM1953" s="2">
        <f>IF(Table1[[#This Row],[diff_v]]&gt;=1,1,0)</f>
        <v>0</v>
      </c>
    </row>
    <row r="1954" spans="1:39" x14ac:dyDescent="0.3">
      <c r="A1954">
        <v>54</v>
      </c>
      <c r="B1954" t="s">
        <v>301</v>
      </c>
      <c r="C1954" s="22">
        <f>VLOOKUP(Table1[[#This Row],[Subject]],'Subject Profile'!$A$2:$E$8,4,FALSE)</f>
        <v>0.88613857459934653</v>
      </c>
      <c r="D1954" s="22">
        <f>VLOOKUP(Table1[[#This Row],[Subject]],'Subject Profile'!$A$2:$E$8,5,FALSE)</f>
        <v>-2.2000000000000002</v>
      </c>
      <c r="E1954" t="s">
        <v>110</v>
      </c>
      <c r="F1954" t="s">
        <v>80</v>
      </c>
      <c r="G1954" t="s">
        <v>5</v>
      </c>
      <c r="H1954">
        <f>IF(Table1[[#This Row],[decision]]="accept",1,0)</f>
        <v>0</v>
      </c>
      <c r="I1954">
        <v>0</v>
      </c>
      <c r="J1954">
        <v>380</v>
      </c>
      <c r="K1954">
        <v>1667792136</v>
      </c>
      <c r="L1954">
        <f>Table1[[#This Row],[time]]-K1953</f>
        <v>3</v>
      </c>
      <c r="M1954" t="str">
        <f>VLOOKUP($F1954,Experiment!$A$2:$U$90,MATCH(Results!M$1,Experiment!$A$1:$U$1,0)+1,FALSE)</f>
        <v>G</v>
      </c>
      <c r="N1954">
        <f>IF(Table1[[#This Row],[Impact]]="I",0,1)</f>
        <v>1</v>
      </c>
      <c r="O1954" s="2">
        <f>VLOOKUP($F1954,Experiment!$A$2:$U$90,MATCH(Results!O$1,Experiment!$A$1:$U$1,0),FALSE)</f>
        <v>-90</v>
      </c>
      <c r="P1954" s="3">
        <f>VLOOKUP($F1954,Experiment!$A$2:$U$90,MATCH(Results!P$1,Experiment!$A$1:$U$1,0),FALSE)</f>
        <v>0.5</v>
      </c>
      <c r="Q1954" s="2">
        <f>VLOOKUP($F1954,Experiment!$A$2:$U$90,MATCH(Results!Q$1,Experiment!$A$1:$U$1,0),FALSE)</f>
        <v>80</v>
      </c>
      <c r="R1954" s="3">
        <f>VLOOKUP($F1954,Experiment!$A$2:$U$90,MATCH(Results!R$1,Experiment!$A$1:$U$1,0),FALSE)</f>
        <v>0.5</v>
      </c>
      <c r="S1954" s="2">
        <f>VLOOKUP($F1954,Experiment!$A$2:$U$90,MATCH(Results!S$1,Experiment!$A$1:$U$1,0),FALSE)</f>
        <v>-5</v>
      </c>
      <c r="T1954" s="2">
        <f>VLOOKUP($F1954,Experiment!$A$2:$U$90,MATCH(Results!T$1,Experiment!$A$1:$U$1,0),FALSE)</f>
        <v>7225</v>
      </c>
      <c r="U1954" s="2">
        <f>VLOOKUP($F1954,Experiment!$A$2:$U$90,MATCH(Results!U$1,Experiment!$A$1:$U$1,0),FALSE)</f>
        <v>85</v>
      </c>
      <c r="V1954" s="2">
        <f>VLOOKUP($F1954,Experiment!$A$2:$U$90,MATCH(Results!V$1,Experiment!$A$1:$U$1,0),FALSE)</f>
        <v>4</v>
      </c>
      <c r="W1954" s="3">
        <f>VLOOKUP($F1954,Experiment!$A$2:$U$90,MATCH(Results!W$1,Experiment!$A$1:$U$1,0),FALSE)</f>
        <v>0.25</v>
      </c>
      <c r="X1954" s="3">
        <f>VLOOKUP($F1954,Experiment!$A$2:$U$90,MATCH(Results!X$1,Experiment!$A$1:$U$1,0),FALSE)</f>
        <v>0.75</v>
      </c>
      <c r="Y1954" s="2">
        <f>VLOOKUP($F1954,Experiment!$A$2:$U$90,MATCH(Results!Y$1,Experiment!$A$1:$U$1,0),FALSE)</f>
        <v>1</v>
      </c>
      <c r="Z1954" s="3">
        <f>VLOOKUP($F1954,Experiment!$A$2:$U$90,MATCH(Results!Z$1,Experiment!$A$1:$U$1,0),FALSE)</f>
        <v>0.25</v>
      </c>
      <c r="AA1954" s="3">
        <f>VLOOKUP($F1954,Experiment!$A$2:$U$90,MATCH(Results!AA$1,Experiment!$A$1:$U$1,0),FALSE)</f>
        <v>0.5</v>
      </c>
      <c r="AB1954" s="3">
        <f>VLOOKUP($F1954,Experiment!$A$2:$U$90,MATCH(Results!AB$1,Experiment!$A$1:$U$1,0),FALSE)</f>
        <v>0.375</v>
      </c>
      <c r="AC1954" s="3">
        <f>VLOOKUP($F1954,Experiment!$A$2:$U$90,MATCH(Results!AC$1,Experiment!$A$1:$U$1,0),FALSE)</f>
        <v>0.625</v>
      </c>
      <c r="AD1954" s="2">
        <f>VLOOKUP($F1954,Experiment!$A$2:$U$90,MATCH(Results!AD$1,Experiment!$A$1:$U$1,0),FALSE)</f>
        <v>16.25</v>
      </c>
      <c r="AE1954" s="2">
        <f>VLOOKUP($F1954,Experiment!$A$2:$U$90,MATCH(Results!AE$1,Experiment!$A$1:$U$1,0),FALSE)</f>
        <v>6773.4375</v>
      </c>
      <c r="AF1954" s="2">
        <f>VLOOKUP($F1954,Experiment!$A$2:$U$90,MATCH(Results!AF$1,Experiment!$A$1:$U$1,0),FALSE)</f>
        <v>82.300896106907615</v>
      </c>
      <c r="AG1954" s="3">
        <f>VLOOKUP($F1954,Experiment!$A$2:$W$90,MATCH(Results!AG$1,Experiment!$A$1:$W$1,0),FALSE)</f>
        <v>1</v>
      </c>
      <c r="AH1954" s="3">
        <f>VLOOKUP($F1954,Experiment!$A$2:$W$90,MATCH(Results!AH$1,Experiment!$A$1:$W$1,0),FALSE)</f>
        <v>0.625</v>
      </c>
      <c r="AI1954" s="3">
        <f>VLOOKUP($F1954,Experiment!$A$2:$X$90,MATCH(Results!AI$1,Experiment!$A$1:$X$1,0),FALSE)</f>
        <v>0.375</v>
      </c>
      <c r="AJ1954" s="2">
        <f>Table1[[#This Row],[Gain]]^Table1[[#This Row],[θ]]</f>
        <v>48.573729325843161</v>
      </c>
      <c r="AK1954" s="2">
        <f>-Table1[[#This Row],[λ]]*-Table1[[#This Row],[Loss]]^Table1[[#This Row],[θ]]</f>
        <v>118.6184794423265</v>
      </c>
      <c r="AL1954" s="2">
        <f>Table1[[#This Row],[v_n_w_g]]-Table1[[#This Row],[v_n_w_l]]</f>
        <v>-70.044750116483343</v>
      </c>
      <c r="AM1954" s="2">
        <f>IF(Table1[[#This Row],[diff_v]]&gt;=1,1,0)</f>
        <v>0</v>
      </c>
    </row>
    <row r="1955" spans="1:39" x14ac:dyDescent="0.3">
      <c r="A1955">
        <v>55</v>
      </c>
      <c r="B1955" t="s">
        <v>301</v>
      </c>
      <c r="C1955" s="22">
        <f>VLOOKUP(Table1[[#This Row],[Subject]],'Subject Profile'!$A$2:$E$8,4,FALSE)</f>
        <v>0.88613857459934653</v>
      </c>
      <c r="D1955" s="22">
        <f>VLOOKUP(Table1[[#This Row],[Subject]],'Subject Profile'!$A$2:$E$8,5,FALSE)</f>
        <v>-2.2000000000000002</v>
      </c>
      <c r="E1955" t="s">
        <v>110</v>
      </c>
      <c r="F1955" t="s">
        <v>71</v>
      </c>
      <c r="G1955" t="s">
        <v>7</v>
      </c>
      <c r="H1955">
        <f>IF(Table1[[#This Row],[decision]]="accept",1,0)</f>
        <v>1</v>
      </c>
      <c r="I1955">
        <v>30</v>
      </c>
      <c r="J1955">
        <v>410</v>
      </c>
      <c r="K1955">
        <v>1667792139</v>
      </c>
      <c r="L1955">
        <f>Table1[[#This Row],[time]]-K1954</f>
        <v>3</v>
      </c>
      <c r="M1955" t="str">
        <f>VLOOKUP($F1955,Experiment!$A$2:$U$90,MATCH(Results!M$1,Experiment!$A$1:$U$1,0)+1,FALSE)</f>
        <v>I</v>
      </c>
      <c r="N1955">
        <f>IF(Table1[[#This Row],[Impact]]="I",0,1)</f>
        <v>0</v>
      </c>
      <c r="O1955" s="2">
        <f>VLOOKUP($F1955,Experiment!$A$2:$U$90,MATCH(Results!O$1,Experiment!$A$1:$U$1,0),FALSE)</f>
        <v>-10</v>
      </c>
      <c r="P1955" s="3">
        <f>VLOOKUP($F1955,Experiment!$A$2:$U$90,MATCH(Results!P$1,Experiment!$A$1:$U$1,0),FALSE)</f>
        <v>0.5</v>
      </c>
      <c r="Q1955" s="2">
        <f>VLOOKUP($F1955,Experiment!$A$2:$U$90,MATCH(Results!Q$1,Experiment!$A$1:$U$1,0),FALSE)</f>
        <v>30</v>
      </c>
      <c r="R1955" s="3">
        <f>VLOOKUP($F1955,Experiment!$A$2:$U$90,MATCH(Results!R$1,Experiment!$A$1:$U$1,0),FALSE)</f>
        <v>0.5</v>
      </c>
      <c r="S1955" s="2">
        <f>VLOOKUP($F1955,Experiment!$A$2:$U$90,MATCH(Results!S$1,Experiment!$A$1:$U$1,0),FALSE)</f>
        <v>10</v>
      </c>
      <c r="T1955" s="2">
        <f>VLOOKUP($F1955,Experiment!$A$2:$U$90,MATCH(Results!T$1,Experiment!$A$1:$U$1,0),FALSE)</f>
        <v>400</v>
      </c>
      <c r="U1955" s="2">
        <f>VLOOKUP($F1955,Experiment!$A$2:$U$90,MATCH(Results!U$1,Experiment!$A$1:$U$1,0),FALSE)</f>
        <v>20</v>
      </c>
      <c r="V1955" s="2">
        <f>VLOOKUP($F1955,Experiment!$A$2:$U$90,MATCH(Results!V$1,Experiment!$A$1:$U$1,0),FALSE)</f>
        <v>2</v>
      </c>
      <c r="W1955" s="3">
        <f>VLOOKUP($F1955,Experiment!$A$2:$U$90,MATCH(Results!W$1,Experiment!$A$1:$U$1,0),FALSE)</f>
        <v>0.25</v>
      </c>
      <c r="X1955" s="3">
        <f>VLOOKUP($F1955,Experiment!$A$2:$U$90,MATCH(Results!X$1,Experiment!$A$1:$U$1,0),FALSE)</f>
        <v>0.75</v>
      </c>
      <c r="Y1955" s="2">
        <f>VLOOKUP($F1955,Experiment!$A$2:$U$90,MATCH(Results!Y$1,Experiment!$A$1:$U$1,0),FALSE)</f>
        <v>2</v>
      </c>
      <c r="Z1955" s="3">
        <f>VLOOKUP($F1955,Experiment!$A$2:$U$90,MATCH(Results!Z$1,Experiment!$A$1:$U$1,0),FALSE)</f>
        <v>0.5</v>
      </c>
      <c r="AA1955" s="3">
        <f>VLOOKUP($F1955,Experiment!$A$2:$U$90,MATCH(Results!AA$1,Experiment!$A$1:$U$1,0),FALSE)</f>
        <v>0.25</v>
      </c>
      <c r="AB1955" s="3">
        <f>VLOOKUP($F1955,Experiment!$A$2:$U$90,MATCH(Results!AB$1,Experiment!$A$1:$U$1,0),FALSE)</f>
        <v>0.625</v>
      </c>
      <c r="AC1955" s="3">
        <f>VLOOKUP($F1955,Experiment!$A$2:$U$90,MATCH(Results!AC$1,Experiment!$A$1:$U$1,0),FALSE)</f>
        <v>0.375</v>
      </c>
      <c r="AD1955" s="2">
        <f>VLOOKUP($F1955,Experiment!$A$2:$U$90,MATCH(Results!AD$1,Experiment!$A$1:$U$1,0),FALSE)</f>
        <v>5</v>
      </c>
      <c r="AE1955" s="2">
        <f>VLOOKUP($F1955,Experiment!$A$2:$U$90,MATCH(Results!AE$1,Experiment!$A$1:$U$1,0),FALSE)</f>
        <v>375</v>
      </c>
      <c r="AF1955" s="2">
        <f>VLOOKUP($F1955,Experiment!$A$2:$U$90,MATCH(Results!AF$1,Experiment!$A$1:$U$1,0),FALSE)</f>
        <v>19.364916731037084</v>
      </c>
      <c r="AG1955" s="3">
        <f>VLOOKUP($F1955,Experiment!$A$2:$W$90,MATCH(Results!AG$1,Experiment!$A$1:$W$1,0),FALSE)</f>
        <v>0.82730419370997643</v>
      </c>
      <c r="AH1955" s="3">
        <f>VLOOKUP($F1955,Experiment!$A$2:$W$90,MATCH(Results!AH$1,Experiment!$A$1:$W$1,0),FALSE)</f>
        <v>0.38648875795104182</v>
      </c>
      <c r="AI1955" s="3">
        <f>VLOOKUP($F1955,Experiment!$A$2:$X$90,MATCH(Results!AI$1,Experiment!$A$1:$X$1,0),FALSE)</f>
        <v>0.61351124204895813</v>
      </c>
      <c r="AJ1955" s="2">
        <f>Table1[[#This Row],[Gain]]^Table1[[#This Row],[θ]]</f>
        <v>20.367331083133973</v>
      </c>
      <c r="AK1955" s="2">
        <f>-Table1[[#This Row],[λ]]*-Table1[[#This Row],[Loss]]^Table1[[#This Row],[θ]]</f>
        <v>16.926269655599267</v>
      </c>
      <c r="AL1955" s="2">
        <f>Table1[[#This Row],[v_n_w_g]]-Table1[[#This Row],[v_n_w_l]]</f>
        <v>3.4410614275347058</v>
      </c>
      <c r="AM1955" s="2">
        <f>IF(Table1[[#This Row],[diff_v]]&gt;=1,1,0)</f>
        <v>1</v>
      </c>
    </row>
    <row r="1956" spans="1:39" x14ac:dyDescent="0.3">
      <c r="A1956">
        <v>56</v>
      </c>
      <c r="B1956" t="s">
        <v>301</v>
      </c>
      <c r="C1956" s="22">
        <f>VLOOKUP(Table1[[#This Row],[Subject]],'Subject Profile'!$A$2:$E$8,4,FALSE)</f>
        <v>0.88613857459934653</v>
      </c>
      <c r="D1956" s="22">
        <f>VLOOKUP(Table1[[#This Row],[Subject]],'Subject Profile'!$A$2:$E$8,5,FALSE)</f>
        <v>-2.2000000000000002</v>
      </c>
      <c r="E1956" t="s">
        <v>110</v>
      </c>
      <c r="F1956" t="s">
        <v>60</v>
      </c>
      <c r="G1956" t="s">
        <v>61</v>
      </c>
      <c r="H1956">
        <f>IF(Table1[[#This Row],[decision]]="accept",1,0)</f>
        <v>0</v>
      </c>
      <c r="I1956">
        <v>0</v>
      </c>
      <c r="J1956">
        <v>410</v>
      </c>
      <c r="K1956">
        <v>1667792144</v>
      </c>
      <c r="L1956">
        <f>Table1[[#This Row],[time]]-K1955</f>
        <v>5</v>
      </c>
      <c r="M1956" t="str">
        <f>VLOOKUP($F1956,Experiment!$A$2:$U$90,MATCH(Results!M$1,Experiment!$A$1:$U$1,0)+1,FALSE)</f>
        <v>D</v>
      </c>
      <c r="N1956">
        <f>IF(Table1[[#This Row],[Impact]]="I",0,1)</f>
        <v>1</v>
      </c>
      <c r="O1956" s="2">
        <f>VLOOKUP($F1956,Experiment!$A$2:$U$90,MATCH(Results!O$1,Experiment!$A$1:$U$1,0),FALSE)</f>
        <v>0</v>
      </c>
      <c r="P1956" s="3">
        <f>VLOOKUP($F1956,Experiment!$A$2:$U$90,MATCH(Results!P$1,Experiment!$A$1:$U$1,0),FALSE)</f>
        <v>0</v>
      </c>
      <c r="Q1956" s="2">
        <f>VLOOKUP($F1956,Experiment!$A$2:$U$90,MATCH(Results!Q$1,Experiment!$A$1:$U$1,0),FALSE)</f>
        <v>0</v>
      </c>
      <c r="R1956" s="3">
        <f>VLOOKUP($F1956,Experiment!$A$2:$U$90,MATCH(Results!R$1,Experiment!$A$1:$U$1,0),FALSE)</f>
        <v>0</v>
      </c>
      <c r="S1956" s="2">
        <f>VLOOKUP($F1956,Experiment!$A$2:$U$90,MATCH(Results!S$1,Experiment!$A$1:$U$1,0),FALSE)</f>
        <v>0</v>
      </c>
      <c r="T1956" s="2">
        <f>VLOOKUP($F1956,Experiment!$A$2:$U$90,MATCH(Results!T$1,Experiment!$A$1:$U$1,0),FALSE)</f>
        <v>0</v>
      </c>
      <c r="U1956" s="2">
        <f>VLOOKUP($F1956,Experiment!$A$2:$U$90,MATCH(Results!U$1,Experiment!$A$1:$U$1,0),FALSE)</f>
        <v>0</v>
      </c>
      <c r="V1956" s="2">
        <f>VLOOKUP($F1956,Experiment!$A$2:$U$90,MATCH(Results!V$1,Experiment!$A$1:$U$1,0),FALSE)</f>
        <v>0</v>
      </c>
      <c r="W1956" s="3">
        <f>VLOOKUP($F1956,Experiment!$A$2:$U$90,MATCH(Results!W$1,Experiment!$A$1:$U$1,0),FALSE)</f>
        <v>0</v>
      </c>
      <c r="X1956" s="3">
        <f>VLOOKUP($F1956,Experiment!$A$2:$U$90,MATCH(Results!X$1,Experiment!$A$1:$U$1,0),FALSE)</f>
        <v>0</v>
      </c>
      <c r="Y1956" s="2">
        <f>VLOOKUP($F1956,Experiment!$A$2:$U$90,MATCH(Results!Y$1,Experiment!$A$1:$U$1,0),FALSE)</f>
        <v>0</v>
      </c>
      <c r="Z1956" s="3">
        <f>VLOOKUP($F1956,Experiment!$A$2:$U$90,MATCH(Results!Z$1,Experiment!$A$1:$U$1,0),FALSE)</f>
        <v>0</v>
      </c>
      <c r="AA1956" s="3">
        <f>VLOOKUP($F1956,Experiment!$A$2:$U$90,MATCH(Results!AA$1,Experiment!$A$1:$U$1,0),FALSE)</f>
        <v>0</v>
      </c>
      <c r="AB1956" s="3">
        <f>VLOOKUP($F1956,Experiment!$A$2:$U$90,MATCH(Results!AB$1,Experiment!$A$1:$U$1,0),FALSE)</f>
        <v>0</v>
      </c>
      <c r="AC1956" s="3">
        <f>VLOOKUP($F1956,Experiment!$A$2:$U$90,MATCH(Results!AC$1,Experiment!$A$1:$U$1,0),FALSE)</f>
        <v>0</v>
      </c>
      <c r="AD1956" s="2">
        <f>VLOOKUP($F1956,Experiment!$A$2:$U$90,MATCH(Results!AD$1,Experiment!$A$1:$U$1,0),FALSE)</f>
        <v>0</v>
      </c>
      <c r="AE1956" s="2">
        <f>VLOOKUP($F1956,Experiment!$A$2:$U$90,MATCH(Results!AE$1,Experiment!$A$1:$U$1,0),FALSE)</f>
        <v>0</v>
      </c>
      <c r="AF1956" s="2">
        <f>VLOOKUP($F1956,Experiment!$A$2:$U$90,MATCH(Results!AF$1,Experiment!$A$1:$U$1,0),FALSE)</f>
        <v>0</v>
      </c>
      <c r="AG1956" s="3">
        <f>VLOOKUP($F1956,Experiment!$A$2:$W$90,MATCH(Results!AG$1,Experiment!$A$1:$W$1,0),FALSE)</f>
        <v>0</v>
      </c>
      <c r="AH1956" s="3">
        <f>VLOOKUP($F1956,Experiment!$A$2:$W$90,MATCH(Results!AH$1,Experiment!$A$1:$W$1,0),FALSE)</f>
        <v>0</v>
      </c>
      <c r="AI1956" s="3">
        <f>VLOOKUP($F1956,Experiment!$A$2:$X$90,MATCH(Results!AI$1,Experiment!$A$1:$X$1,0),FALSE)</f>
        <v>0</v>
      </c>
      <c r="AJ1956" s="2">
        <f>Table1[[#This Row],[Gain]]^Table1[[#This Row],[θ]]</f>
        <v>0</v>
      </c>
      <c r="AK1956" s="2">
        <f>-Table1[[#This Row],[λ]]*-Table1[[#This Row],[Loss]]^Table1[[#This Row],[θ]]</f>
        <v>0</v>
      </c>
      <c r="AL1956" s="2">
        <f>Table1[[#This Row],[v_n_w_g]]-Table1[[#This Row],[v_n_w_l]]</f>
        <v>0</v>
      </c>
      <c r="AM1956" s="2">
        <f>IF(Table1[[#This Row],[diff_v]]&gt;=1,1,0)</f>
        <v>0</v>
      </c>
    </row>
    <row r="1957" spans="1:39" x14ac:dyDescent="0.3">
      <c r="A1957">
        <v>57</v>
      </c>
      <c r="B1957" t="s">
        <v>301</v>
      </c>
      <c r="C1957" s="22">
        <f>VLOOKUP(Table1[[#This Row],[Subject]],'Subject Profile'!$A$2:$E$8,4,FALSE)</f>
        <v>0.88613857459934653</v>
      </c>
      <c r="D1957" s="22">
        <f>VLOOKUP(Table1[[#This Row],[Subject]],'Subject Profile'!$A$2:$E$8,5,FALSE)</f>
        <v>-2.2000000000000002</v>
      </c>
      <c r="E1957" t="s">
        <v>110</v>
      </c>
      <c r="F1957" t="s">
        <v>59</v>
      </c>
      <c r="G1957" t="s">
        <v>7</v>
      </c>
      <c r="H1957">
        <f>IF(Table1[[#This Row],[decision]]="accept",1,0)</f>
        <v>1</v>
      </c>
      <c r="I1957">
        <v>0</v>
      </c>
      <c r="J1957">
        <v>410</v>
      </c>
      <c r="K1957">
        <v>1667792150</v>
      </c>
      <c r="L1957">
        <f>Table1[[#This Row],[time]]-K1956</f>
        <v>6</v>
      </c>
      <c r="M1957" t="str">
        <f>VLOOKUP($F1957,Experiment!$A$2:$U$90,MATCH(Results!M$1,Experiment!$A$1:$U$1,0)+1,FALSE)</f>
        <v>G</v>
      </c>
      <c r="N1957">
        <f>IF(Table1[[#This Row],[Impact]]="I",0,1)</f>
        <v>1</v>
      </c>
      <c r="O1957" s="2">
        <f>VLOOKUP($F1957,Experiment!$A$2:$U$90,MATCH(Results!O$1,Experiment!$A$1:$U$1,0),FALSE)</f>
        <v>0</v>
      </c>
      <c r="P1957" s="3">
        <f>VLOOKUP($F1957,Experiment!$A$2:$U$90,MATCH(Results!P$1,Experiment!$A$1:$U$1,0),FALSE)</f>
        <v>0.5</v>
      </c>
      <c r="Q1957" s="2">
        <f>VLOOKUP($F1957,Experiment!$A$2:$U$90,MATCH(Results!Q$1,Experiment!$A$1:$U$1,0),FALSE)</f>
        <v>10</v>
      </c>
      <c r="R1957" s="3">
        <f>VLOOKUP($F1957,Experiment!$A$2:$U$90,MATCH(Results!R$1,Experiment!$A$1:$U$1,0),FALSE)</f>
        <v>0.5</v>
      </c>
      <c r="S1957" s="2">
        <f>VLOOKUP($F1957,Experiment!$A$2:$U$90,MATCH(Results!S$1,Experiment!$A$1:$U$1,0),FALSE)</f>
        <v>5</v>
      </c>
      <c r="T1957" s="2">
        <f>VLOOKUP($F1957,Experiment!$A$2:$U$90,MATCH(Results!T$1,Experiment!$A$1:$U$1,0),FALSE)</f>
        <v>25</v>
      </c>
      <c r="U1957" s="2">
        <f>VLOOKUP($F1957,Experiment!$A$2:$U$90,MATCH(Results!U$1,Experiment!$A$1:$U$1,0),FALSE)</f>
        <v>5</v>
      </c>
      <c r="V1957" s="2">
        <f>VLOOKUP($F1957,Experiment!$A$2:$U$90,MATCH(Results!V$1,Experiment!$A$1:$U$1,0),FALSE)</f>
        <v>4</v>
      </c>
      <c r="W1957" s="3">
        <f>VLOOKUP($F1957,Experiment!$A$2:$U$90,MATCH(Results!W$1,Experiment!$A$1:$U$1,0),FALSE)</f>
        <v>0.75</v>
      </c>
      <c r="X1957" s="3">
        <f>VLOOKUP($F1957,Experiment!$A$2:$U$90,MATCH(Results!X$1,Experiment!$A$1:$U$1,0),FALSE)</f>
        <v>0.25</v>
      </c>
      <c r="Y1957" s="2">
        <f>VLOOKUP($F1957,Experiment!$A$2:$U$90,MATCH(Results!Y$1,Experiment!$A$1:$U$1,0),FALSE)</f>
        <v>1</v>
      </c>
      <c r="Z1957" s="3">
        <f>VLOOKUP($F1957,Experiment!$A$2:$U$90,MATCH(Results!Z$1,Experiment!$A$1:$U$1,0),FALSE)</f>
        <v>0.2</v>
      </c>
      <c r="AA1957" s="3">
        <f>VLOOKUP($F1957,Experiment!$A$2:$U$90,MATCH(Results!AA$1,Experiment!$A$1:$U$1,0),FALSE)</f>
        <v>4.9999999999999989E-2</v>
      </c>
      <c r="AB1957" s="3">
        <f>VLOOKUP($F1957,Experiment!$A$2:$U$90,MATCH(Results!AB$1,Experiment!$A$1:$U$1,0),FALSE)</f>
        <v>0.57499999999999996</v>
      </c>
      <c r="AC1957" s="3">
        <f>VLOOKUP($F1957,Experiment!$A$2:$U$90,MATCH(Results!AC$1,Experiment!$A$1:$U$1,0),FALSE)</f>
        <v>0.42500000000000004</v>
      </c>
      <c r="AD1957" s="2">
        <f>VLOOKUP($F1957,Experiment!$A$2:$U$90,MATCH(Results!AD$1,Experiment!$A$1:$U$1,0),FALSE)</f>
        <v>4.25</v>
      </c>
      <c r="AE1957" s="2">
        <f>VLOOKUP($F1957,Experiment!$A$2:$U$90,MATCH(Results!AE$1,Experiment!$A$1:$U$1,0),FALSE)</f>
        <v>24.4375</v>
      </c>
      <c r="AF1957" s="2">
        <f>VLOOKUP($F1957,Experiment!$A$2:$U$90,MATCH(Results!AF$1,Experiment!$A$1:$U$1,0),FALSE)</f>
        <v>4.9434299833212973</v>
      </c>
      <c r="AG1957" s="3">
        <f>VLOOKUP($F1957,Experiment!$A$2:$W$90,MATCH(Results!AG$1,Experiment!$A$1:$W$1,0),FALSE)</f>
        <v>0.89414323918902561</v>
      </c>
      <c r="AH1957" s="3">
        <f>VLOOKUP($F1957,Experiment!$A$2:$W$90,MATCH(Results!AH$1,Experiment!$A$1:$W$1,0),FALSE)</f>
        <v>0.42914847753168511</v>
      </c>
      <c r="AI1957" s="3">
        <f>VLOOKUP($F1957,Experiment!$A$2:$X$90,MATCH(Results!AI$1,Experiment!$A$1:$X$1,0),FALSE)</f>
        <v>0.57085152246831483</v>
      </c>
      <c r="AJ1957" s="2">
        <f>Table1[[#This Row],[Gain]]^Table1[[#This Row],[θ]]</f>
        <v>7.693758934363303</v>
      </c>
      <c r="AK1957" s="2">
        <f>-Table1[[#This Row],[λ]]*-Table1[[#This Row],[Loss]]^Table1[[#This Row],[θ]]</f>
        <v>0</v>
      </c>
      <c r="AL1957" s="2">
        <f>Table1[[#This Row],[v_n_w_g]]-Table1[[#This Row],[v_n_w_l]]</f>
        <v>7.693758934363303</v>
      </c>
      <c r="AM1957" s="2">
        <f>IF(Table1[[#This Row],[diff_v]]&gt;=1,1,0)</f>
        <v>1</v>
      </c>
    </row>
    <row r="1958" spans="1:39" x14ac:dyDescent="0.3">
      <c r="A1958">
        <v>58</v>
      </c>
      <c r="B1958" t="s">
        <v>301</v>
      </c>
      <c r="C1958" s="22">
        <f>VLOOKUP(Table1[[#This Row],[Subject]],'Subject Profile'!$A$2:$E$8,4,FALSE)</f>
        <v>0.88613857459934653</v>
      </c>
      <c r="D1958" s="22">
        <f>VLOOKUP(Table1[[#This Row],[Subject]],'Subject Profile'!$A$2:$E$8,5,FALSE)</f>
        <v>-2.2000000000000002</v>
      </c>
      <c r="E1958" t="s">
        <v>110</v>
      </c>
      <c r="F1958" t="s">
        <v>55</v>
      </c>
      <c r="G1958" t="s">
        <v>56</v>
      </c>
      <c r="H1958">
        <f>IF(Table1[[#This Row],[decision]]="accept",1,0)</f>
        <v>0</v>
      </c>
      <c r="I1958">
        <v>0</v>
      </c>
      <c r="J1958">
        <v>410</v>
      </c>
      <c r="K1958">
        <v>1667792156</v>
      </c>
      <c r="L1958">
        <f>Table1[[#This Row],[time]]-K1957</f>
        <v>6</v>
      </c>
      <c r="M1958" t="str">
        <f>VLOOKUP($F1958,Experiment!$A$2:$U$90,MATCH(Results!M$1,Experiment!$A$1:$U$1,0)+1,FALSE)</f>
        <v>R</v>
      </c>
      <c r="N1958">
        <f>IF(Table1[[#This Row],[Impact]]="I",0,1)</f>
        <v>1</v>
      </c>
      <c r="O1958" s="2">
        <f>VLOOKUP($F1958,Experiment!$A$2:$U$90,MATCH(Results!O$1,Experiment!$A$1:$U$1,0),FALSE)</f>
        <v>0</v>
      </c>
      <c r="P1958" s="3">
        <f>VLOOKUP($F1958,Experiment!$A$2:$U$90,MATCH(Results!P$1,Experiment!$A$1:$U$1,0),FALSE)</f>
        <v>0</v>
      </c>
      <c r="Q1958" s="2">
        <f>VLOOKUP($F1958,Experiment!$A$2:$U$90,MATCH(Results!Q$1,Experiment!$A$1:$U$1,0),FALSE)</f>
        <v>0</v>
      </c>
      <c r="R1958" s="3">
        <f>VLOOKUP($F1958,Experiment!$A$2:$U$90,MATCH(Results!R$1,Experiment!$A$1:$U$1,0),FALSE)</f>
        <v>0</v>
      </c>
      <c r="S1958" s="2">
        <f>VLOOKUP($F1958,Experiment!$A$2:$U$90,MATCH(Results!S$1,Experiment!$A$1:$U$1,0),FALSE)</f>
        <v>0</v>
      </c>
      <c r="T1958" s="2">
        <f>VLOOKUP($F1958,Experiment!$A$2:$U$90,MATCH(Results!T$1,Experiment!$A$1:$U$1,0),FALSE)</f>
        <v>0</v>
      </c>
      <c r="U1958" s="2">
        <f>VLOOKUP($F1958,Experiment!$A$2:$U$90,MATCH(Results!U$1,Experiment!$A$1:$U$1,0),FALSE)</f>
        <v>0</v>
      </c>
      <c r="V1958" s="2">
        <f>VLOOKUP($F1958,Experiment!$A$2:$U$90,MATCH(Results!V$1,Experiment!$A$1:$U$1,0),FALSE)</f>
        <v>0</v>
      </c>
      <c r="W1958" s="3">
        <f>VLOOKUP($F1958,Experiment!$A$2:$U$90,MATCH(Results!W$1,Experiment!$A$1:$U$1,0),FALSE)</f>
        <v>0</v>
      </c>
      <c r="X1958" s="3">
        <f>VLOOKUP($F1958,Experiment!$A$2:$U$90,MATCH(Results!X$1,Experiment!$A$1:$U$1,0),FALSE)</f>
        <v>0</v>
      </c>
      <c r="Y1958" s="2">
        <f>VLOOKUP($F1958,Experiment!$A$2:$U$90,MATCH(Results!Y$1,Experiment!$A$1:$U$1,0),FALSE)</f>
        <v>0</v>
      </c>
      <c r="Z1958" s="3">
        <f>VLOOKUP($F1958,Experiment!$A$2:$U$90,MATCH(Results!Z$1,Experiment!$A$1:$U$1,0),FALSE)</f>
        <v>0</v>
      </c>
      <c r="AA1958" s="3">
        <f>VLOOKUP($F1958,Experiment!$A$2:$U$90,MATCH(Results!AA$1,Experiment!$A$1:$U$1,0),FALSE)</f>
        <v>0</v>
      </c>
      <c r="AB1958" s="3">
        <f>VLOOKUP($F1958,Experiment!$A$2:$U$90,MATCH(Results!AB$1,Experiment!$A$1:$U$1,0),FALSE)</f>
        <v>0</v>
      </c>
      <c r="AC1958" s="3">
        <f>VLOOKUP($F1958,Experiment!$A$2:$U$90,MATCH(Results!AC$1,Experiment!$A$1:$U$1,0),FALSE)</f>
        <v>0</v>
      </c>
      <c r="AD1958" s="2">
        <f>VLOOKUP($F1958,Experiment!$A$2:$U$90,MATCH(Results!AD$1,Experiment!$A$1:$U$1,0),FALSE)</f>
        <v>0</v>
      </c>
      <c r="AE1958" s="2">
        <f>VLOOKUP($F1958,Experiment!$A$2:$U$90,MATCH(Results!AE$1,Experiment!$A$1:$U$1,0),FALSE)</f>
        <v>0</v>
      </c>
      <c r="AF1958" s="2">
        <f>VLOOKUP($F1958,Experiment!$A$2:$U$90,MATCH(Results!AF$1,Experiment!$A$1:$U$1,0),FALSE)</f>
        <v>0</v>
      </c>
      <c r="AG1958" s="3">
        <f>VLOOKUP($F1958,Experiment!$A$2:$W$90,MATCH(Results!AG$1,Experiment!$A$1:$W$1,0),FALSE)</f>
        <v>0</v>
      </c>
      <c r="AH1958" s="3">
        <f>VLOOKUP($F1958,Experiment!$A$2:$W$90,MATCH(Results!AH$1,Experiment!$A$1:$W$1,0),FALSE)</f>
        <v>0</v>
      </c>
      <c r="AI1958" s="3">
        <f>VLOOKUP($F1958,Experiment!$A$2:$X$90,MATCH(Results!AI$1,Experiment!$A$1:$X$1,0),FALSE)</f>
        <v>0</v>
      </c>
      <c r="AJ1958" s="2">
        <f>Table1[[#This Row],[Gain]]^Table1[[#This Row],[θ]]</f>
        <v>0</v>
      </c>
      <c r="AK1958" s="2">
        <f>-Table1[[#This Row],[λ]]*-Table1[[#This Row],[Loss]]^Table1[[#This Row],[θ]]</f>
        <v>0</v>
      </c>
      <c r="AL1958" s="2">
        <f>Table1[[#This Row],[v_n_w_g]]-Table1[[#This Row],[v_n_w_l]]</f>
        <v>0</v>
      </c>
      <c r="AM1958" s="2">
        <f>IF(Table1[[#This Row],[diff_v]]&gt;=1,1,0)</f>
        <v>0</v>
      </c>
    </row>
    <row r="1959" spans="1:39" x14ac:dyDescent="0.3">
      <c r="A1959">
        <v>59</v>
      </c>
      <c r="B1959" t="s">
        <v>301</v>
      </c>
      <c r="C1959" s="22">
        <f>VLOOKUP(Table1[[#This Row],[Subject]],'Subject Profile'!$A$2:$E$8,4,FALSE)</f>
        <v>0.88613857459934653</v>
      </c>
      <c r="D1959" s="22">
        <f>VLOOKUP(Table1[[#This Row],[Subject]],'Subject Profile'!$A$2:$E$8,5,FALSE)</f>
        <v>-2.2000000000000002</v>
      </c>
      <c r="E1959" t="s">
        <v>110</v>
      </c>
      <c r="F1959" t="s">
        <v>79</v>
      </c>
      <c r="G1959" t="s">
        <v>5</v>
      </c>
      <c r="H1959">
        <f>IF(Table1[[#This Row],[decision]]="accept",1,0)</f>
        <v>0</v>
      </c>
      <c r="I1959">
        <v>0</v>
      </c>
      <c r="J1959">
        <v>410</v>
      </c>
      <c r="K1959">
        <v>1667792163</v>
      </c>
      <c r="L1959">
        <f>Table1[[#This Row],[time]]-K1958</f>
        <v>7</v>
      </c>
      <c r="M1959" t="str">
        <f>VLOOKUP($F1959,Experiment!$A$2:$U$90,MATCH(Results!M$1,Experiment!$A$1:$U$1,0)+1,FALSE)</f>
        <v>I</v>
      </c>
      <c r="N1959">
        <f>IF(Table1[[#This Row],[Impact]]="I",0,1)</f>
        <v>0</v>
      </c>
      <c r="O1959" s="2">
        <f>VLOOKUP($F1959,Experiment!$A$2:$U$90,MATCH(Results!O$1,Experiment!$A$1:$U$1,0),FALSE)</f>
        <v>-10</v>
      </c>
      <c r="P1959" s="3">
        <f>VLOOKUP($F1959,Experiment!$A$2:$U$90,MATCH(Results!P$1,Experiment!$A$1:$U$1,0),FALSE)</f>
        <v>0.5</v>
      </c>
      <c r="Q1959" s="2">
        <f>VLOOKUP($F1959,Experiment!$A$2:$U$90,MATCH(Results!Q$1,Experiment!$A$1:$U$1,0),FALSE)</f>
        <v>0</v>
      </c>
      <c r="R1959" s="3">
        <f>VLOOKUP($F1959,Experiment!$A$2:$U$90,MATCH(Results!R$1,Experiment!$A$1:$U$1,0),FALSE)</f>
        <v>0.5</v>
      </c>
      <c r="S1959" s="2">
        <f>VLOOKUP($F1959,Experiment!$A$2:$U$90,MATCH(Results!S$1,Experiment!$A$1:$U$1,0),FALSE)</f>
        <v>-5</v>
      </c>
      <c r="T1959" s="2">
        <f>VLOOKUP($F1959,Experiment!$A$2:$U$90,MATCH(Results!T$1,Experiment!$A$1:$U$1,0),FALSE)</f>
        <v>25</v>
      </c>
      <c r="U1959" s="2">
        <f>VLOOKUP($F1959,Experiment!$A$2:$U$90,MATCH(Results!U$1,Experiment!$A$1:$U$1,0),FALSE)</f>
        <v>5</v>
      </c>
      <c r="V1959" s="2">
        <f>VLOOKUP($F1959,Experiment!$A$2:$U$90,MATCH(Results!V$1,Experiment!$A$1:$U$1,0),FALSE)</f>
        <v>4</v>
      </c>
      <c r="W1959" s="3">
        <f>VLOOKUP($F1959,Experiment!$A$2:$U$90,MATCH(Results!W$1,Experiment!$A$1:$U$1,0),FALSE)</f>
        <v>0.25</v>
      </c>
      <c r="X1959" s="3">
        <f>VLOOKUP($F1959,Experiment!$A$2:$U$90,MATCH(Results!X$1,Experiment!$A$1:$U$1,0),FALSE)</f>
        <v>0.75</v>
      </c>
      <c r="Y1959" s="2">
        <f>VLOOKUP($F1959,Experiment!$A$2:$U$90,MATCH(Results!Y$1,Experiment!$A$1:$U$1,0),FALSE)</f>
        <v>2</v>
      </c>
      <c r="Z1959" s="3">
        <f>VLOOKUP($F1959,Experiment!$A$2:$U$90,MATCH(Results!Z$1,Experiment!$A$1:$U$1,0),FALSE)</f>
        <v>0.5</v>
      </c>
      <c r="AA1959" s="3">
        <f>VLOOKUP($F1959,Experiment!$A$2:$U$90,MATCH(Results!AA$1,Experiment!$A$1:$U$1,0),FALSE)</f>
        <v>0.25</v>
      </c>
      <c r="AB1959" s="3">
        <f>VLOOKUP($F1959,Experiment!$A$2:$U$90,MATCH(Results!AB$1,Experiment!$A$1:$U$1,0),FALSE)</f>
        <v>0.625</v>
      </c>
      <c r="AC1959" s="3">
        <f>VLOOKUP($F1959,Experiment!$A$2:$U$90,MATCH(Results!AC$1,Experiment!$A$1:$U$1,0),FALSE)</f>
        <v>0.375</v>
      </c>
      <c r="AD1959" s="2">
        <f>VLOOKUP($F1959,Experiment!$A$2:$U$90,MATCH(Results!AD$1,Experiment!$A$1:$U$1,0),FALSE)</f>
        <v>-6.25</v>
      </c>
      <c r="AE1959" s="2">
        <f>VLOOKUP($F1959,Experiment!$A$2:$U$90,MATCH(Results!AE$1,Experiment!$A$1:$U$1,0),FALSE)</f>
        <v>23.4375</v>
      </c>
      <c r="AF1959" s="2">
        <f>VLOOKUP($F1959,Experiment!$A$2:$U$90,MATCH(Results!AF$1,Experiment!$A$1:$U$1,0),FALSE)</f>
        <v>4.8412291827592711</v>
      </c>
      <c r="AG1959" s="3">
        <f>VLOOKUP($F1959,Experiment!$A$2:$W$90,MATCH(Results!AG$1,Experiment!$A$1:$W$1,0),FALSE)</f>
        <v>0.82730419370997643</v>
      </c>
      <c r="AH1959" s="3">
        <f>VLOOKUP($F1959,Experiment!$A$2:$W$90,MATCH(Results!AH$1,Experiment!$A$1:$W$1,0),FALSE)</f>
        <v>0.38648875795104182</v>
      </c>
      <c r="AI1959" s="3">
        <f>VLOOKUP($F1959,Experiment!$A$2:$X$90,MATCH(Results!AI$1,Experiment!$A$1:$X$1,0),FALSE)</f>
        <v>0.61351124204895813</v>
      </c>
      <c r="AJ1959" s="2">
        <f>Table1[[#This Row],[Gain]]^Table1[[#This Row],[θ]]</f>
        <v>0</v>
      </c>
      <c r="AK1959" s="2">
        <f>-Table1[[#This Row],[λ]]*-Table1[[#This Row],[Loss]]^Table1[[#This Row],[θ]]</f>
        <v>16.926269655599267</v>
      </c>
      <c r="AL1959" s="2">
        <f>Table1[[#This Row],[v_n_w_g]]-Table1[[#This Row],[v_n_w_l]]</f>
        <v>-16.926269655599267</v>
      </c>
      <c r="AM1959" s="2">
        <f>IF(Table1[[#This Row],[diff_v]]&gt;=1,1,0)</f>
        <v>0</v>
      </c>
    </row>
    <row r="1960" spans="1:39" x14ac:dyDescent="0.3">
      <c r="A1960">
        <v>60</v>
      </c>
      <c r="B1960" t="s">
        <v>301</v>
      </c>
      <c r="C1960" s="22">
        <f>VLOOKUP(Table1[[#This Row],[Subject]],'Subject Profile'!$A$2:$E$8,4,FALSE)</f>
        <v>0.88613857459934653</v>
      </c>
      <c r="D1960" s="22">
        <f>VLOOKUP(Table1[[#This Row],[Subject]],'Subject Profile'!$A$2:$E$8,5,FALSE)</f>
        <v>-2.2000000000000002</v>
      </c>
      <c r="E1960" t="s">
        <v>110</v>
      </c>
      <c r="F1960" t="s">
        <v>68</v>
      </c>
      <c r="G1960" t="s">
        <v>5</v>
      </c>
      <c r="H1960">
        <f>IF(Table1[[#This Row],[decision]]="accept",1,0)</f>
        <v>0</v>
      </c>
      <c r="I1960">
        <v>0</v>
      </c>
      <c r="J1960">
        <v>410</v>
      </c>
      <c r="K1960">
        <v>1667792169</v>
      </c>
      <c r="L1960">
        <f>Table1[[#This Row],[time]]-K1959</f>
        <v>6</v>
      </c>
      <c r="M1960" t="str">
        <f>VLOOKUP($F1960,Experiment!$A$2:$U$90,MATCH(Results!M$1,Experiment!$A$1:$U$1,0)+1,FALSE)</f>
        <v>G</v>
      </c>
      <c r="N1960">
        <f>IF(Table1[[#This Row],[Impact]]="I",0,1)</f>
        <v>1</v>
      </c>
      <c r="O1960" s="2">
        <f>VLOOKUP($F1960,Experiment!$A$2:$U$90,MATCH(Results!O$1,Experiment!$A$1:$U$1,0),FALSE)</f>
        <v>-50</v>
      </c>
      <c r="P1960" s="3">
        <f>VLOOKUP($F1960,Experiment!$A$2:$U$90,MATCH(Results!P$1,Experiment!$A$1:$U$1,0),FALSE)</f>
        <v>0.5</v>
      </c>
      <c r="Q1960" s="2">
        <f>VLOOKUP($F1960,Experiment!$A$2:$U$90,MATCH(Results!Q$1,Experiment!$A$1:$U$1,0),FALSE)</f>
        <v>60</v>
      </c>
      <c r="R1960" s="3">
        <f>VLOOKUP($F1960,Experiment!$A$2:$U$90,MATCH(Results!R$1,Experiment!$A$1:$U$1,0),FALSE)</f>
        <v>0.5</v>
      </c>
      <c r="S1960" s="2">
        <f>VLOOKUP($F1960,Experiment!$A$2:$U$90,MATCH(Results!S$1,Experiment!$A$1:$U$1,0),FALSE)</f>
        <v>5</v>
      </c>
      <c r="T1960" s="2">
        <f>VLOOKUP($F1960,Experiment!$A$2:$U$90,MATCH(Results!T$1,Experiment!$A$1:$U$1,0),FALSE)</f>
        <v>3025</v>
      </c>
      <c r="U1960" s="2">
        <f>VLOOKUP($F1960,Experiment!$A$2:$U$90,MATCH(Results!U$1,Experiment!$A$1:$U$1,0),FALSE)</f>
        <v>55</v>
      </c>
      <c r="V1960" s="2">
        <f>VLOOKUP($F1960,Experiment!$A$2:$U$90,MATCH(Results!V$1,Experiment!$A$1:$U$1,0),FALSE)</f>
        <v>2</v>
      </c>
      <c r="W1960" s="3">
        <f>VLOOKUP($F1960,Experiment!$A$2:$U$90,MATCH(Results!W$1,Experiment!$A$1:$U$1,0),FALSE)</f>
        <v>0.25</v>
      </c>
      <c r="X1960" s="3">
        <f>VLOOKUP($F1960,Experiment!$A$2:$U$90,MATCH(Results!X$1,Experiment!$A$1:$U$1,0),FALSE)</f>
        <v>0.75</v>
      </c>
      <c r="Y1960" s="2">
        <f>VLOOKUP($F1960,Experiment!$A$2:$U$90,MATCH(Results!Y$1,Experiment!$A$1:$U$1,0),FALSE)</f>
        <v>2</v>
      </c>
      <c r="Z1960" s="3">
        <f>VLOOKUP($F1960,Experiment!$A$2:$U$90,MATCH(Results!Z$1,Experiment!$A$1:$U$1,0),FALSE)</f>
        <v>0.5</v>
      </c>
      <c r="AA1960" s="3">
        <f>VLOOKUP($F1960,Experiment!$A$2:$U$90,MATCH(Results!AA$1,Experiment!$A$1:$U$1,0),FALSE)</f>
        <v>0.25</v>
      </c>
      <c r="AB1960" s="3">
        <f>VLOOKUP($F1960,Experiment!$A$2:$U$90,MATCH(Results!AB$1,Experiment!$A$1:$U$1,0),FALSE)</f>
        <v>0.625</v>
      </c>
      <c r="AC1960" s="3">
        <f>VLOOKUP($F1960,Experiment!$A$2:$U$90,MATCH(Results!AC$1,Experiment!$A$1:$U$1,0),FALSE)</f>
        <v>0.375</v>
      </c>
      <c r="AD1960" s="2">
        <f>VLOOKUP($F1960,Experiment!$A$2:$U$90,MATCH(Results!AD$1,Experiment!$A$1:$U$1,0),FALSE)</f>
        <v>-8.75</v>
      </c>
      <c r="AE1960" s="2">
        <f>VLOOKUP($F1960,Experiment!$A$2:$U$90,MATCH(Results!AE$1,Experiment!$A$1:$U$1,0),FALSE)</f>
        <v>2835.9375</v>
      </c>
      <c r="AF1960" s="2">
        <f>VLOOKUP($F1960,Experiment!$A$2:$U$90,MATCH(Results!AF$1,Experiment!$A$1:$U$1,0),FALSE)</f>
        <v>53.253521010351982</v>
      </c>
      <c r="AG1960" s="3">
        <f>VLOOKUP($F1960,Experiment!$A$2:$W$90,MATCH(Results!AG$1,Experiment!$A$1:$W$1,0),FALSE)</f>
        <v>0.82730419370997643</v>
      </c>
      <c r="AH1960" s="3">
        <f>VLOOKUP($F1960,Experiment!$A$2:$W$90,MATCH(Results!AH$1,Experiment!$A$1:$W$1,0),FALSE)</f>
        <v>0.38648875795104182</v>
      </c>
      <c r="AI1960" s="3">
        <f>VLOOKUP($F1960,Experiment!$A$2:$X$90,MATCH(Results!AI$1,Experiment!$A$1:$X$1,0),FALSE)</f>
        <v>0.61351124204895813</v>
      </c>
      <c r="AJ1960" s="2">
        <f>Table1[[#This Row],[Gain]]^Table1[[#This Row],[θ]]</f>
        <v>37.643362891590748</v>
      </c>
      <c r="AK1960" s="2">
        <f>-Table1[[#This Row],[λ]]*-Table1[[#This Row],[Loss]]^Table1[[#This Row],[θ]]</f>
        <v>70.46047048279901</v>
      </c>
      <c r="AL1960" s="2">
        <f>Table1[[#This Row],[v_n_w_g]]-Table1[[#This Row],[v_n_w_l]]</f>
        <v>-32.817107591208263</v>
      </c>
      <c r="AM1960" s="2">
        <f>IF(Table1[[#This Row],[diff_v]]&gt;=1,1,0)</f>
        <v>0</v>
      </c>
    </row>
    <row r="1961" spans="1:39" x14ac:dyDescent="0.3">
      <c r="A1961">
        <v>61</v>
      </c>
      <c r="B1961" t="s">
        <v>301</v>
      </c>
      <c r="C1961" s="22">
        <f>VLOOKUP(Table1[[#This Row],[Subject]],'Subject Profile'!$A$2:$E$8,4,FALSE)</f>
        <v>0.88613857459934653</v>
      </c>
      <c r="D1961" s="22">
        <f>VLOOKUP(Table1[[#This Row],[Subject]],'Subject Profile'!$A$2:$E$8,5,FALSE)</f>
        <v>-2.2000000000000002</v>
      </c>
      <c r="E1961" t="s">
        <v>110</v>
      </c>
      <c r="F1961" t="s">
        <v>73</v>
      </c>
      <c r="G1961" t="s">
        <v>5</v>
      </c>
      <c r="H1961">
        <f>IF(Table1[[#This Row],[decision]]="accept",1,0)</f>
        <v>0</v>
      </c>
      <c r="I1961">
        <v>0</v>
      </c>
      <c r="J1961">
        <v>410</v>
      </c>
      <c r="K1961">
        <v>1667792172</v>
      </c>
      <c r="L1961">
        <f>Table1[[#This Row],[time]]-K1960</f>
        <v>3</v>
      </c>
      <c r="M1961" t="str">
        <f>VLOOKUP($F1961,Experiment!$A$2:$U$90,MATCH(Results!M$1,Experiment!$A$1:$U$1,0)+1,FALSE)</f>
        <v>G</v>
      </c>
      <c r="N1961">
        <f>IF(Table1[[#This Row],[Impact]]="I",0,1)</f>
        <v>1</v>
      </c>
      <c r="O1961" s="2">
        <f>VLOOKUP($F1961,Experiment!$A$2:$U$90,MATCH(Results!O$1,Experiment!$A$1:$U$1,0),FALSE)</f>
        <v>-50</v>
      </c>
      <c r="P1961" s="3">
        <f>VLOOKUP($F1961,Experiment!$A$2:$U$90,MATCH(Results!P$1,Experiment!$A$1:$U$1,0),FALSE)</f>
        <v>0.5</v>
      </c>
      <c r="Q1961" s="2">
        <f>VLOOKUP($F1961,Experiment!$A$2:$U$90,MATCH(Results!Q$1,Experiment!$A$1:$U$1,0),FALSE)</f>
        <v>50</v>
      </c>
      <c r="R1961" s="3">
        <f>VLOOKUP($F1961,Experiment!$A$2:$U$90,MATCH(Results!R$1,Experiment!$A$1:$U$1,0),FALSE)</f>
        <v>0.5</v>
      </c>
      <c r="S1961" s="2">
        <f>VLOOKUP($F1961,Experiment!$A$2:$U$90,MATCH(Results!S$1,Experiment!$A$1:$U$1,0),FALSE)</f>
        <v>0</v>
      </c>
      <c r="T1961" s="2">
        <f>VLOOKUP($F1961,Experiment!$A$2:$U$90,MATCH(Results!T$1,Experiment!$A$1:$U$1,0),FALSE)</f>
        <v>2500</v>
      </c>
      <c r="U1961" s="2">
        <f>VLOOKUP($F1961,Experiment!$A$2:$U$90,MATCH(Results!U$1,Experiment!$A$1:$U$1,0),FALSE)</f>
        <v>50</v>
      </c>
      <c r="V1961" s="2">
        <f>VLOOKUP($F1961,Experiment!$A$2:$U$90,MATCH(Results!V$1,Experiment!$A$1:$U$1,0),FALSE)</f>
        <v>4</v>
      </c>
      <c r="W1961" s="3">
        <f>VLOOKUP($F1961,Experiment!$A$2:$U$90,MATCH(Results!W$1,Experiment!$A$1:$U$1,0),FALSE)</f>
        <v>0.25</v>
      </c>
      <c r="X1961" s="3">
        <f>VLOOKUP($F1961,Experiment!$A$2:$U$90,MATCH(Results!X$1,Experiment!$A$1:$U$1,0),FALSE)</f>
        <v>0.75</v>
      </c>
      <c r="Y1961" s="2">
        <f>VLOOKUP($F1961,Experiment!$A$2:$U$90,MATCH(Results!Y$1,Experiment!$A$1:$U$1,0),FALSE)</f>
        <v>1</v>
      </c>
      <c r="Z1961" s="3">
        <f>VLOOKUP($F1961,Experiment!$A$2:$U$90,MATCH(Results!Z$1,Experiment!$A$1:$U$1,0),FALSE)</f>
        <v>0.25</v>
      </c>
      <c r="AA1961" s="3">
        <f>VLOOKUP($F1961,Experiment!$A$2:$U$90,MATCH(Results!AA$1,Experiment!$A$1:$U$1,0),FALSE)</f>
        <v>0.5</v>
      </c>
      <c r="AB1961" s="3">
        <f>VLOOKUP($F1961,Experiment!$A$2:$U$90,MATCH(Results!AB$1,Experiment!$A$1:$U$1,0),FALSE)</f>
        <v>0.375</v>
      </c>
      <c r="AC1961" s="3">
        <f>VLOOKUP($F1961,Experiment!$A$2:$U$90,MATCH(Results!AC$1,Experiment!$A$1:$U$1,0),FALSE)</f>
        <v>0.625</v>
      </c>
      <c r="AD1961" s="2">
        <f>VLOOKUP($F1961,Experiment!$A$2:$U$90,MATCH(Results!AD$1,Experiment!$A$1:$U$1,0),FALSE)</f>
        <v>12.5</v>
      </c>
      <c r="AE1961" s="2">
        <f>VLOOKUP($F1961,Experiment!$A$2:$U$90,MATCH(Results!AE$1,Experiment!$A$1:$U$1,0),FALSE)</f>
        <v>2343.75</v>
      </c>
      <c r="AF1961" s="2">
        <f>VLOOKUP($F1961,Experiment!$A$2:$U$90,MATCH(Results!AF$1,Experiment!$A$1:$U$1,0),FALSE)</f>
        <v>48.412291827592711</v>
      </c>
      <c r="AG1961" s="3">
        <f>VLOOKUP($F1961,Experiment!$A$2:$W$90,MATCH(Results!AG$1,Experiment!$A$1:$W$1,0),FALSE)</f>
        <v>1</v>
      </c>
      <c r="AH1961" s="3">
        <f>VLOOKUP($F1961,Experiment!$A$2:$W$90,MATCH(Results!AH$1,Experiment!$A$1:$W$1,0),FALSE)</f>
        <v>0.625</v>
      </c>
      <c r="AI1961" s="3">
        <f>VLOOKUP($F1961,Experiment!$A$2:$X$90,MATCH(Results!AI$1,Experiment!$A$1:$X$1,0),FALSE)</f>
        <v>0.375</v>
      </c>
      <c r="AJ1961" s="2">
        <f>Table1[[#This Row],[Gain]]^Table1[[#This Row],[θ]]</f>
        <v>32.027486583090457</v>
      </c>
      <c r="AK1961" s="2">
        <f>-Table1[[#This Row],[λ]]*-Table1[[#This Row],[Loss]]^Table1[[#This Row],[θ]]</f>
        <v>70.46047048279901</v>
      </c>
      <c r="AL1961" s="2">
        <f>Table1[[#This Row],[v_n_w_g]]-Table1[[#This Row],[v_n_w_l]]</f>
        <v>-38.432983899708553</v>
      </c>
      <c r="AM1961" s="2">
        <f>IF(Table1[[#This Row],[diff_v]]&gt;=1,1,0)</f>
        <v>0</v>
      </c>
    </row>
    <row r="1962" spans="1:39" x14ac:dyDescent="0.3">
      <c r="A1962">
        <v>62</v>
      </c>
      <c r="B1962" t="s">
        <v>301</v>
      </c>
      <c r="C1962" s="22">
        <f>VLOOKUP(Table1[[#This Row],[Subject]],'Subject Profile'!$A$2:$E$8,4,FALSE)</f>
        <v>0.88613857459934653</v>
      </c>
      <c r="D1962" s="22">
        <f>VLOOKUP(Table1[[#This Row],[Subject]],'Subject Profile'!$A$2:$E$8,5,FALSE)</f>
        <v>-2.2000000000000002</v>
      </c>
      <c r="E1962" t="s">
        <v>110</v>
      </c>
      <c r="F1962" t="s">
        <v>54</v>
      </c>
      <c r="G1962" t="s">
        <v>5</v>
      </c>
      <c r="H1962">
        <f>IF(Table1[[#This Row],[decision]]="accept",1,0)</f>
        <v>0</v>
      </c>
      <c r="I1962">
        <v>0</v>
      </c>
      <c r="J1962">
        <v>410</v>
      </c>
      <c r="K1962">
        <v>1667792175</v>
      </c>
      <c r="L1962">
        <f>Table1[[#This Row],[time]]-K1961</f>
        <v>3</v>
      </c>
      <c r="M1962" t="str">
        <f>VLOOKUP($F1962,Experiment!$A$2:$U$90,MATCH(Results!M$1,Experiment!$A$1:$U$1,0)+1,FALSE)</f>
        <v>I</v>
      </c>
      <c r="N1962">
        <f>IF(Table1[[#This Row],[Impact]]="I",0,1)</f>
        <v>0</v>
      </c>
      <c r="O1962" s="2">
        <f>VLOOKUP($F1962,Experiment!$A$2:$U$90,MATCH(Results!O$1,Experiment!$A$1:$U$1,0),FALSE)</f>
        <v>-50</v>
      </c>
      <c r="P1962" s="3">
        <f>VLOOKUP($F1962,Experiment!$A$2:$U$90,MATCH(Results!P$1,Experiment!$A$1:$U$1,0),FALSE)</f>
        <v>0.5</v>
      </c>
      <c r="Q1962" s="2">
        <f>VLOOKUP($F1962,Experiment!$A$2:$U$90,MATCH(Results!Q$1,Experiment!$A$1:$U$1,0),FALSE)</f>
        <v>40</v>
      </c>
      <c r="R1962" s="3">
        <f>VLOOKUP($F1962,Experiment!$A$2:$U$90,MATCH(Results!R$1,Experiment!$A$1:$U$1,0),FALSE)</f>
        <v>0.5</v>
      </c>
      <c r="S1962" s="2">
        <f>VLOOKUP($F1962,Experiment!$A$2:$U$90,MATCH(Results!S$1,Experiment!$A$1:$U$1,0),FALSE)</f>
        <v>-5</v>
      </c>
      <c r="T1962" s="2">
        <f>VLOOKUP($F1962,Experiment!$A$2:$U$90,MATCH(Results!T$1,Experiment!$A$1:$U$1,0),FALSE)</f>
        <v>2025</v>
      </c>
      <c r="U1962" s="2">
        <f>VLOOKUP($F1962,Experiment!$A$2:$U$90,MATCH(Results!U$1,Experiment!$A$1:$U$1,0),FALSE)</f>
        <v>45</v>
      </c>
      <c r="V1962" s="2">
        <f>VLOOKUP($F1962,Experiment!$A$2:$U$90,MATCH(Results!V$1,Experiment!$A$1:$U$1,0),FALSE)</f>
        <v>4</v>
      </c>
      <c r="W1962" s="3">
        <f>VLOOKUP($F1962,Experiment!$A$2:$U$90,MATCH(Results!W$1,Experiment!$A$1:$U$1,0),FALSE)</f>
        <v>0.25</v>
      </c>
      <c r="X1962" s="3">
        <f>VLOOKUP($F1962,Experiment!$A$2:$U$90,MATCH(Results!X$1,Experiment!$A$1:$U$1,0),FALSE)</f>
        <v>0.75</v>
      </c>
      <c r="Y1962" s="2">
        <f>VLOOKUP($F1962,Experiment!$A$2:$U$90,MATCH(Results!Y$1,Experiment!$A$1:$U$1,0),FALSE)</f>
        <v>1</v>
      </c>
      <c r="Z1962" s="3">
        <f>VLOOKUP($F1962,Experiment!$A$2:$U$90,MATCH(Results!Z$1,Experiment!$A$1:$U$1,0),FALSE)</f>
        <v>0.25</v>
      </c>
      <c r="AA1962" s="3">
        <f>VLOOKUP($F1962,Experiment!$A$2:$U$90,MATCH(Results!AA$1,Experiment!$A$1:$U$1,0),FALSE)</f>
        <v>0.5</v>
      </c>
      <c r="AB1962" s="3">
        <f>VLOOKUP($F1962,Experiment!$A$2:$U$90,MATCH(Results!AB$1,Experiment!$A$1:$U$1,0),FALSE)</f>
        <v>0.375</v>
      </c>
      <c r="AC1962" s="3">
        <f>VLOOKUP($F1962,Experiment!$A$2:$U$90,MATCH(Results!AC$1,Experiment!$A$1:$U$1,0),FALSE)</f>
        <v>0.625</v>
      </c>
      <c r="AD1962" s="2">
        <f>VLOOKUP($F1962,Experiment!$A$2:$U$90,MATCH(Results!AD$1,Experiment!$A$1:$U$1,0),FALSE)</f>
        <v>6.25</v>
      </c>
      <c r="AE1962" s="2">
        <f>VLOOKUP($F1962,Experiment!$A$2:$U$90,MATCH(Results!AE$1,Experiment!$A$1:$U$1,0),FALSE)</f>
        <v>1898.4375</v>
      </c>
      <c r="AF1962" s="2">
        <f>VLOOKUP($F1962,Experiment!$A$2:$U$90,MATCH(Results!AF$1,Experiment!$A$1:$U$1,0),FALSE)</f>
        <v>43.571062644833439</v>
      </c>
      <c r="AG1962" s="3">
        <f>VLOOKUP($F1962,Experiment!$A$2:$W$90,MATCH(Results!AG$1,Experiment!$A$1:$W$1,0),FALSE)</f>
        <v>1</v>
      </c>
      <c r="AH1962" s="3">
        <f>VLOOKUP($F1962,Experiment!$A$2:$W$90,MATCH(Results!AH$1,Experiment!$A$1:$W$1,0),FALSE)</f>
        <v>0.625</v>
      </c>
      <c r="AI1962" s="3">
        <f>VLOOKUP($F1962,Experiment!$A$2:$X$90,MATCH(Results!AI$1,Experiment!$A$1:$X$1,0),FALSE)</f>
        <v>0.375</v>
      </c>
      <c r="AJ1962" s="2">
        <f>Table1[[#This Row],[Gain]]^Table1[[#This Row],[θ]]</f>
        <v>26.281318966403699</v>
      </c>
      <c r="AK1962" s="2">
        <f>-Table1[[#This Row],[λ]]*-Table1[[#This Row],[Loss]]^Table1[[#This Row],[θ]]</f>
        <v>70.46047048279901</v>
      </c>
      <c r="AL1962" s="2">
        <f>Table1[[#This Row],[v_n_w_g]]-Table1[[#This Row],[v_n_w_l]]</f>
        <v>-44.179151516395308</v>
      </c>
      <c r="AM1962" s="2">
        <f>IF(Table1[[#This Row],[diff_v]]&gt;=1,1,0)</f>
        <v>0</v>
      </c>
    </row>
    <row r="1963" spans="1:39" x14ac:dyDescent="0.3">
      <c r="A1963">
        <v>63</v>
      </c>
      <c r="B1963" t="s">
        <v>301</v>
      </c>
      <c r="C1963" s="22">
        <f>VLOOKUP(Table1[[#This Row],[Subject]],'Subject Profile'!$A$2:$E$8,4,FALSE)</f>
        <v>0.88613857459934653</v>
      </c>
      <c r="D1963" s="22">
        <f>VLOOKUP(Table1[[#This Row],[Subject]],'Subject Profile'!$A$2:$E$8,5,FALSE)</f>
        <v>-2.2000000000000002</v>
      </c>
      <c r="E1963" t="s">
        <v>110</v>
      </c>
      <c r="F1963" t="s">
        <v>57</v>
      </c>
      <c r="G1963" t="s">
        <v>5</v>
      </c>
      <c r="H1963">
        <f>IF(Table1[[#This Row],[decision]]="accept",1,0)</f>
        <v>0</v>
      </c>
      <c r="I1963">
        <v>0</v>
      </c>
      <c r="J1963">
        <v>410</v>
      </c>
      <c r="K1963">
        <v>1667792179</v>
      </c>
      <c r="L1963">
        <f>Table1[[#This Row],[time]]-K1962</f>
        <v>4</v>
      </c>
      <c r="M1963" t="str">
        <f>VLOOKUP($F1963,Experiment!$A$2:$U$90,MATCH(Results!M$1,Experiment!$A$1:$U$1,0)+1,FALSE)</f>
        <v>I</v>
      </c>
      <c r="N1963">
        <f>IF(Table1[[#This Row],[Impact]]="I",0,1)</f>
        <v>0</v>
      </c>
      <c r="O1963" s="2">
        <f>VLOOKUP($F1963,Experiment!$A$2:$U$90,MATCH(Results!O$1,Experiment!$A$1:$U$1,0),FALSE)</f>
        <v>-90</v>
      </c>
      <c r="P1963" s="3">
        <f>VLOOKUP($F1963,Experiment!$A$2:$U$90,MATCH(Results!P$1,Experiment!$A$1:$U$1,0),FALSE)</f>
        <v>0.5</v>
      </c>
      <c r="Q1963" s="2">
        <f>VLOOKUP($F1963,Experiment!$A$2:$U$90,MATCH(Results!Q$1,Experiment!$A$1:$U$1,0),FALSE)</f>
        <v>100</v>
      </c>
      <c r="R1963" s="3">
        <f>VLOOKUP($F1963,Experiment!$A$2:$U$90,MATCH(Results!R$1,Experiment!$A$1:$U$1,0),FALSE)</f>
        <v>0.5</v>
      </c>
      <c r="S1963" s="2">
        <f>VLOOKUP($F1963,Experiment!$A$2:$U$90,MATCH(Results!S$1,Experiment!$A$1:$U$1,0),FALSE)</f>
        <v>5</v>
      </c>
      <c r="T1963" s="2">
        <f>VLOOKUP($F1963,Experiment!$A$2:$U$90,MATCH(Results!T$1,Experiment!$A$1:$U$1,0),FALSE)</f>
        <v>9025</v>
      </c>
      <c r="U1963" s="2">
        <f>VLOOKUP($F1963,Experiment!$A$2:$U$90,MATCH(Results!U$1,Experiment!$A$1:$U$1,0),FALSE)</f>
        <v>95</v>
      </c>
      <c r="V1963" s="2">
        <f>VLOOKUP($F1963,Experiment!$A$2:$U$90,MATCH(Results!V$1,Experiment!$A$1:$U$1,0),FALSE)</f>
        <v>2</v>
      </c>
      <c r="W1963" s="3">
        <f>VLOOKUP($F1963,Experiment!$A$2:$U$90,MATCH(Results!W$1,Experiment!$A$1:$U$1,0),FALSE)</f>
        <v>0.25</v>
      </c>
      <c r="X1963" s="3">
        <f>VLOOKUP($F1963,Experiment!$A$2:$U$90,MATCH(Results!X$1,Experiment!$A$1:$U$1,0),FALSE)</f>
        <v>0.75</v>
      </c>
      <c r="Y1963" s="2">
        <f>VLOOKUP($F1963,Experiment!$A$2:$U$90,MATCH(Results!Y$1,Experiment!$A$1:$U$1,0),FALSE)</f>
        <v>2</v>
      </c>
      <c r="Z1963" s="3">
        <f>VLOOKUP($F1963,Experiment!$A$2:$U$90,MATCH(Results!Z$1,Experiment!$A$1:$U$1,0),FALSE)</f>
        <v>0.5</v>
      </c>
      <c r="AA1963" s="3">
        <f>VLOOKUP($F1963,Experiment!$A$2:$U$90,MATCH(Results!AA$1,Experiment!$A$1:$U$1,0),FALSE)</f>
        <v>0.25</v>
      </c>
      <c r="AB1963" s="3">
        <f>VLOOKUP($F1963,Experiment!$A$2:$U$90,MATCH(Results!AB$1,Experiment!$A$1:$U$1,0),FALSE)</f>
        <v>0.625</v>
      </c>
      <c r="AC1963" s="3">
        <f>VLOOKUP($F1963,Experiment!$A$2:$U$90,MATCH(Results!AC$1,Experiment!$A$1:$U$1,0),FALSE)</f>
        <v>0.375</v>
      </c>
      <c r="AD1963" s="2">
        <f>VLOOKUP($F1963,Experiment!$A$2:$U$90,MATCH(Results!AD$1,Experiment!$A$1:$U$1,0),FALSE)</f>
        <v>-18.75</v>
      </c>
      <c r="AE1963" s="2">
        <f>VLOOKUP($F1963,Experiment!$A$2:$U$90,MATCH(Results!AE$1,Experiment!$A$1:$U$1,0),FALSE)</f>
        <v>8460.9375</v>
      </c>
      <c r="AF1963" s="2">
        <f>VLOOKUP($F1963,Experiment!$A$2:$U$90,MATCH(Results!AF$1,Experiment!$A$1:$U$1,0),FALSE)</f>
        <v>91.983354472426157</v>
      </c>
      <c r="AG1963" s="3">
        <f>VLOOKUP($F1963,Experiment!$A$2:$W$90,MATCH(Results!AG$1,Experiment!$A$1:$W$1,0),FALSE)</f>
        <v>0.82730419370997643</v>
      </c>
      <c r="AH1963" s="3">
        <f>VLOOKUP($F1963,Experiment!$A$2:$W$90,MATCH(Results!AH$1,Experiment!$A$1:$W$1,0),FALSE)</f>
        <v>0.38648875795104182</v>
      </c>
      <c r="AI1963" s="3">
        <f>VLOOKUP($F1963,Experiment!$A$2:$X$90,MATCH(Results!AI$1,Experiment!$A$1:$X$1,0),FALSE)</f>
        <v>0.61351124204895813</v>
      </c>
      <c r="AJ1963" s="2">
        <f>Table1[[#This Row],[Gain]]^Table1[[#This Row],[θ]]</f>
        <v>59.193926540095148</v>
      </c>
      <c r="AK1963" s="2">
        <f>-Table1[[#This Row],[λ]]*-Table1[[#This Row],[Loss]]^Table1[[#This Row],[θ]]</f>
        <v>118.6184794423265</v>
      </c>
      <c r="AL1963" s="2">
        <f>Table1[[#This Row],[v_n_w_g]]-Table1[[#This Row],[v_n_w_l]]</f>
        <v>-59.424552902231355</v>
      </c>
      <c r="AM1963" s="2">
        <f>IF(Table1[[#This Row],[diff_v]]&gt;=1,1,0)</f>
        <v>0</v>
      </c>
    </row>
    <row r="1964" spans="1:39" x14ac:dyDescent="0.3">
      <c r="A1964">
        <v>64</v>
      </c>
      <c r="B1964" t="s">
        <v>301</v>
      </c>
      <c r="C1964" s="22">
        <f>VLOOKUP(Table1[[#This Row],[Subject]],'Subject Profile'!$A$2:$E$8,4,FALSE)</f>
        <v>0.88613857459934653</v>
      </c>
      <c r="D1964" s="22">
        <f>VLOOKUP(Table1[[#This Row],[Subject]],'Subject Profile'!$A$2:$E$8,5,FALSE)</f>
        <v>-2.2000000000000002</v>
      </c>
      <c r="E1964" t="s">
        <v>110</v>
      </c>
      <c r="F1964" t="s">
        <v>55</v>
      </c>
      <c r="G1964" t="s">
        <v>56</v>
      </c>
      <c r="H1964">
        <f>IF(Table1[[#This Row],[decision]]="accept",1,0)</f>
        <v>0</v>
      </c>
      <c r="I1964">
        <v>0</v>
      </c>
      <c r="J1964">
        <v>410</v>
      </c>
      <c r="K1964">
        <v>1667792183</v>
      </c>
      <c r="L1964">
        <f>Table1[[#This Row],[time]]-K1963</f>
        <v>4</v>
      </c>
      <c r="M1964" t="str">
        <f>VLOOKUP($F1964,Experiment!$A$2:$U$90,MATCH(Results!M$1,Experiment!$A$1:$U$1,0)+1,FALSE)</f>
        <v>R</v>
      </c>
      <c r="N1964">
        <f>IF(Table1[[#This Row],[Impact]]="I",0,1)</f>
        <v>1</v>
      </c>
      <c r="O1964" s="2">
        <f>VLOOKUP($F1964,Experiment!$A$2:$U$90,MATCH(Results!O$1,Experiment!$A$1:$U$1,0),FALSE)</f>
        <v>0</v>
      </c>
      <c r="P1964" s="3">
        <f>VLOOKUP($F1964,Experiment!$A$2:$U$90,MATCH(Results!P$1,Experiment!$A$1:$U$1,0),FALSE)</f>
        <v>0</v>
      </c>
      <c r="Q1964" s="2">
        <f>VLOOKUP($F1964,Experiment!$A$2:$U$90,MATCH(Results!Q$1,Experiment!$A$1:$U$1,0),FALSE)</f>
        <v>0</v>
      </c>
      <c r="R1964" s="3">
        <f>VLOOKUP($F1964,Experiment!$A$2:$U$90,MATCH(Results!R$1,Experiment!$A$1:$U$1,0),FALSE)</f>
        <v>0</v>
      </c>
      <c r="S1964" s="2">
        <f>VLOOKUP($F1964,Experiment!$A$2:$U$90,MATCH(Results!S$1,Experiment!$A$1:$U$1,0),FALSE)</f>
        <v>0</v>
      </c>
      <c r="T1964" s="2">
        <f>VLOOKUP($F1964,Experiment!$A$2:$U$90,MATCH(Results!T$1,Experiment!$A$1:$U$1,0),FALSE)</f>
        <v>0</v>
      </c>
      <c r="U1964" s="2">
        <f>VLOOKUP($F1964,Experiment!$A$2:$U$90,MATCH(Results!U$1,Experiment!$A$1:$U$1,0),FALSE)</f>
        <v>0</v>
      </c>
      <c r="V1964" s="2">
        <f>VLOOKUP($F1964,Experiment!$A$2:$U$90,MATCH(Results!V$1,Experiment!$A$1:$U$1,0),FALSE)</f>
        <v>0</v>
      </c>
      <c r="W1964" s="3">
        <f>VLOOKUP($F1964,Experiment!$A$2:$U$90,MATCH(Results!W$1,Experiment!$A$1:$U$1,0),FALSE)</f>
        <v>0</v>
      </c>
      <c r="X1964" s="3">
        <f>VLOOKUP($F1964,Experiment!$A$2:$U$90,MATCH(Results!X$1,Experiment!$A$1:$U$1,0),FALSE)</f>
        <v>0</v>
      </c>
      <c r="Y1964" s="2">
        <f>VLOOKUP($F1964,Experiment!$A$2:$U$90,MATCH(Results!Y$1,Experiment!$A$1:$U$1,0),FALSE)</f>
        <v>0</v>
      </c>
      <c r="Z1964" s="3">
        <f>VLOOKUP($F1964,Experiment!$A$2:$U$90,MATCH(Results!Z$1,Experiment!$A$1:$U$1,0),FALSE)</f>
        <v>0</v>
      </c>
      <c r="AA1964" s="3">
        <f>VLOOKUP($F1964,Experiment!$A$2:$U$90,MATCH(Results!AA$1,Experiment!$A$1:$U$1,0),FALSE)</f>
        <v>0</v>
      </c>
      <c r="AB1964" s="3">
        <f>VLOOKUP($F1964,Experiment!$A$2:$U$90,MATCH(Results!AB$1,Experiment!$A$1:$U$1,0),FALSE)</f>
        <v>0</v>
      </c>
      <c r="AC1964" s="3">
        <f>VLOOKUP($F1964,Experiment!$A$2:$U$90,MATCH(Results!AC$1,Experiment!$A$1:$U$1,0),FALSE)</f>
        <v>0</v>
      </c>
      <c r="AD1964" s="2">
        <f>VLOOKUP($F1964,Experiment!$A$2:$U$90,MATCH(Results!AD$1,Experiment!$A$1:$U$1,0),FALSE)</f>
        <v>0</v>
      </c>
      <c r="AE1964" s="2">
        <f>VLOOKUP($F1964,Experiment!$A$2:$U$90,MATCH(Results!AE$1,Experiment!$A$1:$U$1,0),FALSE)</f>
        <v>0</v>
      </c>
      <c r="AF1964" s="2">
        <f>VLOOKUP($F1964,Experiment!$A$2:$U$90,MATCH(Results!AF$1,Experiment!$A$1:$U$1,0),FALSE)</f>
        <v>0</v>
      </c>
      <c r="AG1964" s="3">
        <f>VLOOKUP($F1964,Experiment!$A$2:$W$90,MATCH(Results!AG$1,Experiment!$A$1:$W$1,0),FALSE)</f>
        <v>0</v>
      </c>
      <c r="AH1964" s="3">
        <f>VLOOKUP($F1964,Experiment!$A$2:$W$90,MATCH(Results!AH$1,Experiment!$A$1:$W$1,0),FALSE)</f>
        <v>0</v>
      </c>
      <c r="AI1964" s="3">
        <f>VLOOKUP($F1964,Experiment!$A$2:$X$90,MATCH(Results!AI$1,Experiment!$A$1:$X$1,0),FALSE)</f>
        <v>0</v>
      </c>
      <c r="AJ1964" s="2">
        <f>Table1[[#This Row],[Gain]]^Table1[[#This Row],[θ]]</f>
        <v>0</v>
      </c>
      <c r="AK1964" s="2">
        <f>-Table1[[#This Row],[λ]]*-Table1[[#This Row],[Loss]]^Table1[[#This Row],[θ]]</f>
        <v>0</v>
      </c>
      <c r="AL1964" s="2">
        <f>Table1[[#This Row],[v_n_w_g]]-Table1[[#This Row],[v_n_w_l]]</f>
        <v>0</v>
      </c>
      <c r="AM1964" s="2">
        <f>IF(Table1[[#This Row],[diff_v]]&gt;=1,1,0)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F652-EE60-4CC5-999A-F20A5FAA2257}">
  <dimension ref="A1:O217"/>
  <sheetViews>
    <sheetView topLeftCell="A153" workbookViewId="0">
      <selection activeCell="I181" sqref="I181"/>
    </sheetView>
  </sheetViews>
  <sheetFormatPr defaultRowHeight="14.4" x14ac:dyDescent="0.3"/>
  <sheetData>
    <row r="1" spans="1:15" x14ac:dyDescent="0.3">
      <c r="A1" t="s">
        <v>137</v>
      </c>
      <c r="B1" t="s">
        <v>42</v>
      </c>
      <c r="C1" t="s">
        <v>179</v>
      </c>
      <c r="D1" t="s">
        <v>180</v>
      </c>
      <c r="E1" t="s">
        <v>106</v>
      </c>
      <c r="G1" t="s">
        <v>148</v>
      </c>
    </row>
    <row r="2" spans="1:15" ht="15" thickBot="1" x14ac:dyDescent="0.35">
      <c r="A2">
        <v>5</v>
      </c>
      <c r="B2" t="s">
        <v>43</v>
      </c>
      <c r="C2" t="s">
        <v>56</v>
      </c>
      <c r="D2">
        <f>IF(C2=$C$2,0,1)</f>
        <v>0</v>
      </c>
      <c r="E2">
        <v>280</v>
      </c>
    </row>
    <row r="3" spans="1:15" x14ac:dyDescent="0.3">
      <c r="A3">
        <v>12</v>
      </c>
      <c r="B3" t="s">
        <v>43</v>
      </c>
      <c r="C3" t="s">
        <v>56</v>
      </c>
      <c r="D3">
        <f t="shared" ref="D3:D66" si="0">IF(C3=$C$2,0,1)</f>
        <v>0</v>
      </c>
      <c r="E3">
        <v>230</v>
      </c>
      <c r="G3" s="7" t="s">
        <v>149</v>
      </c>
      <c r="H3" s="7"/>
    </row>
    <row r="4" spans="1:15" x14ac:dyDescent="0.3">
      <c r="A4">
        <v>18</v>
      </c>
      <c r="B4" t="s">
        <v>43</v>
      </c>
      <c r="C4" t="s">
        <v>56</v>
      </c>
      <c r="D4">
        <f t="shared" si="0"/>
        <v>0</v>
      </c>
      <c r="E4">
        <v>270</v>
      </c>
      <c r="G4" t="s">
        <v>150</v>
      </c>
      <c r="H4" s="22">
        <v>0.33881013882479666</v>
      </c>
    </row>
    <row r="5" spans="1:15" x14ac:dyDescent="0.3">
      <c r="A5">
        <v>25</v>
      </c>
      <c r="B5" t="s">
        <v>43</v>
      </c>
      <c r="C5" t="s">
        <v>56</v>
      </c>
      <c r="D5">
        <f t="shared" si="0"/>
        <v>0</v>
      </c>
      <c r="E5">
        <v>270</v>
      </c>
      <c r="G5" t="s">
        <v>151</v>
      </c>
      <c r="H5" s="22">
        <v>0.11479231017047797</v>
      </c>
    </row>
    <row r="6" spans="1:15" x14ac:dyDescent="0.3">
      <c r="A6">
        <v>31</v>
      </c>
      <c r="B6" t="s">
        <v>43</v>
      </c>
      <c r="C6" t="s">
        <v>56</v>
      </c>
      <c r="D6">
        <f t="shared" si="0"/>
        <v>0</v>
      </c>
      <c r="E6">
        <v>290</v>
      </c>
      <c r="G6" t="s">
        <v>152</v>
      </c>
      <c r="H6" s="22">
        <v>0.11015771493576844</v>
      </c>
    </row>
    <row r="7" spans="1:15" x14ac:dyDescent="0.3">
      <c r="A7">
        <v>38</v>
      </c>
      <c r="B7" t="s">
        <v>43</v>
      </c>
      <c r="C7" t="s">
        <v>56</v>
      </c>
      <c r="D7">
        <f t="shared" si="0"/>
        <v>0</v>
      </c>
      <c r="E7">
        <v>360</v>
      </c>
      <c r="G7" t="s">
        <v>153</v>
      </c>
      <c r="H7" s="22">
        <v>0.24531143004513237</v>
      </c>
    </row>
    <row r="8" spans="1:15" ht="15" thickBot="1" x14ac:dyDescent="0.35">
      <c r="A8">
        <v>44</v>
      </c>
      <c r="B8" t="s">
        <v>43</v>
      </c>
      <c r="C8" t="s">
        <v>56</v>
      </c>
      <c r="D8">
        <f t="shared" si="0"/>
        <v>0</v>
      </c>
      <c r="E8">
        <v>370</v>
      </c>
      <c r="G8" s="5" t="s">
        <v>154</v>
      </c>
      <c r="H8" s="5">
        <v>193</v>
      </c>
    </row>
    <row r="9" spans="1:15" x14ac:dyDescent="0.3">
      <c r="A9">
        <v>51</v>
      </c>
      <c r="B9" t="s">
        <v>43</v>
      </c>
      <c r="C9" t="s">
        <v>56</v>
      </c>
      <c r="D9">
        <f t="shared" si="0"/>
        <v>0</v>
      </c>
      <c r="E9">
        <v>360</v>
      </c>
    </row>
    <row r="10" spans="1:15" ht="15" thickBot="1" x14ac:dyDescent="0.35">
      <c r="A10">
        <v>58</v>
      </c>
      <c r="B10" t="s">
        <v>43</v>
      </c>
      <c r="C10" t="s">
        <v>56</v>
      </c>
      <c r="D10">
        <f t="shared" si="0"/>
        <v>0</v>
      </c>
      <c r="E10">
        <v>380</v>
      </c>
      <c r="G10" t="s">
        <v>155</v>
      </c>
    </row>
    <row r="11" spans="1:15" x14ac:dyDescent="0.3">
      <c r="A11">
        <v>64</v>
      </c>
      <c r="B11" t="s">
        <v>43</v>
      </c>
      <c r="C11" t="s">
        <v>56</v>
      </c>
      <c r="D11">
        <f t="shared" si="0"/>
        <v>0</v>
      </c>
      <c r="E11">
        <v>390</v>
      </c>
      <c r="G11" s="6"/>
      <c r="H11" s="6" t="s">
        <v>160</v>
      </c>
      <c r="I11" s="6" t="s">
        <v>161</v>
      </c>
      <c r="J11" s="6" t="s">
        <v>162</v>
      </c>
      <c r="K11" s="6" t="s">
        <v>163</v>
      </c>
      <c r="L11" s="6" t="s">
        <v>164</v>
      </c>
    </row>
    <row r="12" spans="1:15" x14ac:dyDescent="0.3">
      <c r="A12">
        <v>5</v>
      </c>
      <c r="B12" t="s">
        <v>43</v>
      </c>
      <c r="C12" t="s">
        <v>56</v>
      </c>
      <c r="D12">
        <f t="shared" si="0"/>
        <v>0</v>
      </c>
      <c r="E12">
        <v>260</v>
      </c>
      <c r="G12" t="s">
        <v>156</v>
      </c>
      <c r="H12">
        <v>1</v>
      </c>
      <c r="I12" s="22">
        <v>1.4905156957886874</v>
      </c>
      <c r="J12" s="22">
        <v>1.4905156957886874</v>
      </c>
      <c r="K12" s="22">
        <v>24.768572951262758</v>
      </c>
      <c r="L12" s="22">
        <v>1.4381727207260063E-6</v>
      </c>
    </row>
    <row r="13" spans="1:15" x14ac:dyDescent="0.3">
      <c r="A13">
        <v>12</v>
      </c>
      <c r="B13" t="s">
        <v>43</v>
      </c>
      <c r="C13" t="s">
        <v>56</v>
      </c>
      <c r="D13">
        <f t="shared" si="0"/>
        <v>0</v>
      </c>
      <c r="E13">
        <v>290</v>
      </c>
      <c r="G13" t="s">
        <v>157</v>
      </c>
      <c r="H13">
        <v>191</v>
      </c>
      <c r="I13" s="22">
        <v>11.493940262760484</v>
      </c>
      <c r="J13" s="22">
        <v>6.0177697710787875E-2</v>
      </c>
      <c r="K13" s="22"/>
      <c r="L13" s="22"/>
    </row>
    <row r="14" spans="1:15" ht="15" thickBot="1" x14ac:dyDescent="0.35">
      <c r="A14">
        <v>18</v>
      </c>
      <c r="B14" t="s">
        <v>43</v>
      </c>
      <c r="C14" t="s">
        <v>56</v>
      </c>
      <c r="D14">
        <f t="shared" si="0"/>
        <v>0</v>
      </c>
      <c r="E14">
        <v>400</v>
      </c>
      <c r="G14" s="5" t="s">
        <v>158</v>
      </c>
      <c r="H14" s="5">
        <v>192</v>
      </c>
      <c r="I14" s="26">
        <v>12.984455958549171</v>
      </c>
      <c r="J14" s="26"/>
      <c r="K14" s="26"/>
      <c r="L14" s="26"/>
    </row>
    <row r="15" spans="1:15" ht="15" thickBot="1" x14ac:dyDescent="0.35">
      <c r="A15">
        <v>25</v>
      </c>
      <c r="B15" t="s">
        <v>43</v>
      </c>
      <c r="C15" t="s">
        <v>56</v>
      </c>
      <c r="D15">
        <f t="shared" si="0"/>
        <v>0</v>
      </c>
      <c r="E15">
        <v>570</v>
      </c>
    </row>
    <row r="16" spans="1:15" x14ac:dyDescent="0.3">
      <c r="A16">
        <v>31</v>
      </c>
      <c r="B16" t="s">
        <v>43</v>
      </c>
      <c r="C16" t="s">
        <v>56</v>
      </c>
      <c r="D16">
        <f t="shared" si="0"/>
        <v>0</v>
      </c>
      <c r="E16">
        <v>560</v>
      </c>
      <c r="G16" s="6"/>
      <c r="H16" s="6" t="s">
        <v>165</v>
      </c>
      <c r="I16" s="6" t="s">
        <v>153</v>
      </c>
      <c r="J16" s="6" t="s">
        <v>166</v>
      </c>
      <c r="K16" s="6" t="s">
        <v>167</v>
      </c>
      <c r="L16" s="6" t="s">
        <v>168</v>
      </c>
      <c r="M16" s="6" t="s">
        <v>169</v>
      </c>
      <c r="N16" s="6" t="s">
        <v>170</v>
      </c>
      <c r="O16" s="6" t="s">
        <v>171</v>
      </c>
    </row>
    <row r="17" spans="1:15" x14ac:dyDescent="0.3">
      <c r="A17">
        <v>38</v>
      </c>
      <c r="B17" t="s">
        <v>43</v>
      </c>
      <c r="C17" t="s">
        <v>56</v>
      </c>
      <c r="D17">
        <f t="shared" si="0"/>
        <v>0</v>
      </c>
      <c r="E17">
        <v>610</v>
      </c>
      <c r="G17" t="s">
        <v>159</v>
      </c>
      <c r="H17" s="22">
        <v>0.19597124121075754</v>
      </c>
      <c r="I17" s="22">
        <v>3.0445325300942766E-2</v>
      </c>
      <c r="J17" s="22">
        <v>6.4368253343868567</v>
      </c>
      <c r="K17" s="28">
        <v>9.6118568136765324E-10</v>
      </c>
      <c r="L17" s="22">
        <v>0.13591899428854989</v>
      </c>
      <c r="M17" s="22">
        <v>0.25602348813296522</v>
      </c>
      <c r="N17" s="22">
        <v>0.13591899428854989</v>
      </c>
      <c r="O17" s="22">
        <v>0.25602348813296522</v>
      </c>
    </row>
    <row r="18" spans="1:15" ht="15" thickBot="1" x14ac:dyDescent="0.35">
      <c r="A18">
        <v>44</v>
      </c>
      <c r="B18" t="s">
        <v>43</v>
      </c>
      <c r="C18" t="s">
        <v>56</v>
      </c>
      <c r="D18">
        <f t="shared" si="0"/>
        <v>0</v>
      </c>
      <c r="E18">
        <v>600</v>
      </c>
      <c r="G18" s="5" t="s">
        <v>106</v>
      </c>
      <c r="H18" s="26">
        <v>-2.8618992736276075E-4</v>
      </c>
      <c r="I18" s="26">
        <v>5.7504767486341837E-5</v>
      </c>
      <c r="J18" s="26">
        <v>-4.9768034873062437</v>
      </c>
      <c r="K18" s="29">
        <v>1.4381727207254534E-6</v>
      </c>
      <c r="L18" s="26">
        <v>-3.9961589545997156E-4</v>
      </c>
      <c r="M18" s="26">
        <v>-1.7276395926554998E-4</v>
      </c>
      <c r="N18" s="26">
        <v>-3.9961589545997156E-4</v>
      </c>
      <c r="O18" s="26">
        <v>-1.7276395926554998E-4</v>
      </c>
    </row>
    <row r="19" spans="1:15" x14ac:dyDescent="0.3">
      <c r="A19">
        <v>51</v>
      </c>
      <c r="B19" t="s">
        <v>43</v>
      </c>
      <c r="C19" t="s">
        <v>56</v>
      </c>
      <c r="D19">
        <f t="shared" si="0"/>
        <v>0</v>
      </c>
      <c r="E19">
        <v>550</v>
      </c>
    </row>
    <row r="20" spans="1:15" x14ac:dyDescent="0.3">
      <c r="A20">
        <v>58</v>
      </c>
      <c r="B20" t="s">
        <v>43</v>
      </c>
      <c r="C20" t="s">
        <v>56</v>
      </c>
      <c r="D20">
        <f t="shared" si="0"/>
        <v>0</v>
      </c>
      <c r="E20">
        <v>800</v>
      </c>
    </row>
    <row r="21" spans="1:15" x14ac:dyDescent="0.3">
      <c r="A21">
        <v>64</v>
      </c>
      <c r="B21" t="s">
        <v>43</v>
      </c>
      <c r="C21" t="s">
        <v>56</v>
      </c>
      <c r="D21">
        <f t="shared" si="0"/>
        <v>0</v>
      </c>
      <c r="E21">
        <v>820</v>
      </c>
    </row>
    <row r="22" spans="1:15" x14ac:dyDescent="0.3">
      <c r="A22">
        <v>5</v>
      </c>
      <c r="B22" t="s">
        <v>43</v>
      </c>
      <c r="C22" t="s">
        <v>56</v>
      </c>
      <c r="D22">
        <f t="shared" si="0"/>
        <v>0</v>
      </c>
      <c r="E22">
        <v>620</v>
      </c>
      <c r="G22" t="s">
        <v>172</v>
      </c>
    </row>
    <row r="23" spans="1:15" ht="15" thickBot="1" x14ac:dyDescent="0.35">
      <c r="A23">
        <v>12</v>
      </c>
      <c r="B23" t="s">
        <v>43</v>
      </c>
      <c r="C23" t="s">
        <v>56</v>
      </c>
      <c r="D23">
        <f t="shared" si="0"/>
        <v>0</v>
      </c>
      <c r="E23">
        <v>530</v>
      </c>
    </row>
    <row r="24" spans="1:15" x14ac:dyDescent="0.3">
      <c r="A24">
        <v>18</v>
      </c>
      <c r="B24" t="s">
        <v>43</v>
      </c>
      <c r="C24" t="s">
        <v>56</v>
      </c>
      <c r="D24">
        <f t="shared" si="0"/>
        <v>0</v>
      </c>
      <c r="E24">
        <v>700</v>
      </c>
      <c r="G24" s="6" t="s">
        <v>173</v>
      </c>
      <c r="H24" s="6" t="s">
        <v>181</v>
      </c>
      <c r="I24" s="6" t="s">
        <v>174</v>
      </c>
    </row>
    <row r="25" spans="1:15" x14ac:dyDescent="0.3">
      <c r="A25">
        <v>25</v>
      </c>
      <c r="B25" t="s">
        <v>43</v>
      </c>
      <c r="C25" t="s">
        <v>56</v>
      </c>
      <c r="D25">
        <f t="shared" si="0"/>
        <v>0</v>
      </c>
      <c r="E25">
        <v>810</v>
      </c>
      <c r="G25">
        <v>1</v>
      </c>
      <c r="H25" s="22">
        <v>0.11583806154918452</v>
      </c>
      <c r="I25" s="22">
        <v>-0.11583806154918452</v>
      </c>
    </row>
    <row r="26" spans="1:15" x14ac:dyDescent="0.3">
      <c r="A26">
        <v>31</v>
      </c>
      <c r="B26" t="s">
        <v>43</v>
      </c>
      <c r="C26" t="s">
        <v>56</v>
      </c>
      <c r="D26">
        <f t="shared" si="0"/>
        <v>0</v>
      </c>
      <c r="E26">
        <v>770</v>
      </c>
      <c r="G26">
        <v>2</v>
      </c>
      <c r="H26" s="22">
        <v>0.13014755791732258</v>
      </c>
      <c r="I26" s="22">
        <v>-0.13014755791732258</v>
      </c>
    </row>
    <row r="27" spans="1:15" x14ac:dyDescent="0.3">
      <c r="A27">
        <v>38</v>
      </c>
      <c r="B27" t="s">
        <v>43</v>
      </c>
      <c r="C27" t="s">
        <v>56</v>
      </c>
      <c r="D27">
        <f t="shared" si="0"/>
        <v>0</v>
      </c>
      <c r="E27">
        <v>1060</v>
      </c>
      <c r="G27">
        <v>3</v>
      </c>
      <c r="H27" s="22">
        <v>0.11869996082281213</v>
      </c>
      <c r="I27" s="22">
        <v>-0.11869996082281213</v>
      </c>
    </row>
    <row r="28" spans="1:15" x14ac:dyDescent="0.3">
      <c r="A28">
        <v>44</v>
      </c>
      <c r="B28" t="s">
        <v>43</v>
      </c>
      <c r="C28" t="s">
        <v>56</v>
      </c>
      <c r="D28">
        <f t="shared" si="0"/>
        <v>0</v>
      </c>
      <c r="E28">
        <v>1050</v>
      </c>
      <c r="G28">
        <v>4</v>
      </c>
      <c r="H28" s="22">
        <v>0.11869996082281213</v>
      </c>
      <c r="I28" s="22">
        <v>-0.11869996082281213</v>
      </c>
    </row>
    <row r="29" spans="1:15" x14ac:dyDescent="0.3">
      <c r="A29">
        <v>51</v>
      </c>
      <c r="B29" t="s">
        <v>43</v>
      </c>
      <c r="C29" t="s">
        <v>56</v>
      </c>
      <c r="D29">
        <f t="shared" si="0"/>
        <v>0</v>
      </c>
      <c r="E29">
        <v>1330</v>
      </c>
      <c r="G29">
        <v>5</v>
      </c>
      <c r="H29" s="22">
        <v>0.11297616227555692</v>
      </c>
      <c r="I29" s="22">
        <v>-0.11297616227555692</v>
      </c>
    </row>
    <row r="30" spans="1:15" x14ac:dyDescent="0.3">
      <c r="A30">
        <v>58</v>
      </c>
      <c r="B30" t="s">
        <v>43</v>
      </c>
      <c r="C30" t="s">
        <v>56</v>
      </c>
      <c r="D30">
        <f t="shared" si="0"/>
        <v>0</v>
      </c>
      <c r="E30">
        <v>1420</v>
      </c>
      <c r="G30">
        <v>6</v>
      </c>
      <c r="H30" s="22">
        <v>9.2942867360163675E-2</v>
      </c>
      <c r="I30" s="22">
        <v>-9.2942867360163675E-2</v>
      </c>
    </row>
    <row r="31" spans="1:15" x14ac:dyDescent="0.3">
      <c r="A31">
        <v>64</v>
      </c>
      <c r="B31" t="s">
        <v>43</v>
      </c>
      <c r="C31" t="s">
        <v>56</v>
      </c>
      <c r="D31">
        <f t="shared" si="0"/>
        <v>0</v>
      </c>
      <c r="E31">
        <v>1410</v>
      </c>
      <c r="G31">
        <v>7</v>
      </c>
      <c r="H31" s="22">
        <v>9.0080968086536067E-2</v>
      </c>
      <c r="I31" s="22">
        <v>-9.0080968086536067E-2</v>
      </c>
    </row>
    <row r="32" spans="1:15" x14ac:dyDescent="0.3">
      <c r="A32">
        <v>5</v>
      </c>
      <c r="B32" t="s">
        <v>44</v>
      </c>
      <c r="C32" t="s">
        <v>56</v>
      </c>
      <c r="D32">
        <f t="shared" si="0"/>
        <v>0</v>
      </c>
      <c r="E32">
        <v>90</v>
      </c>
      <c r="G32">
        <v>8</v>
      </c>
      <c r="H32" s="22">
        <v>9.2942867360163675E-2</v>
      </c>
      <c r="I32" s="22">
        <v>-9.2942867360163675E-2</v>
      </c>
    </row>
    <row r="33" spans="1:9" x14ac:dyDescent="0.3">
      <c r="A33">
        <v>12</v>
      </c>
      <c r="B33" t="s">
        <v>44</v>
      </c>
      <c r="C33" t="s">
        <v>112</v>
      </c>
      <c r="D33">
        <f t="shared" si="0"/>
        <v>1</v>
      </c>
      <c r="E33">
        <v>-90</v>
      </c>
      <c r="G33">
        <v>9</v>
      </c>
      <c r="H33" s="22">
        <v>8.721906881290846E-2</v>
      </c>
      <c r="I33" s="22">
        <v>-8.721906881290846E-2</v>
      </c>
    </row>
    <row r="34" spans="1:9" x14ac:dyDescent="0.3">
      <c r="A34">
        <v>18</v>
      </c>
      <c r="B34" t="s">
        <v>44</v>
      </c>
      <c r="C34" s="8" t="s">
        <v>112</v>
      </c>
      <c r="D34" s="8">
        <f t="shared" si="0"/>
        <v>1</v>
      </c>
      <c r="E34">
        <v>-240</v>
      </c>
      <c r="G34">
        <v>10</v>
      </c>
      <c r="H34" s="22">
        <v>8.4357169539280852E-2</v>
      </c>
      <c r="I34" s="22">
        <v>-8.4357169539280852E-2</v>
      </c>
    </row>
    <row r="35" spans="1:9" x14ac:dyDescent="0.3">
      <c r="A35">
        <v>25</v>
      </c>
      <c r="B35" t="s">
        <v>44</v>
      </c>
      <c r="C35" s="8" t="s">
        <v>112</v>
      </c>
      <c r="D35" s="8">
        <f t="shared" si="0"/>
        <v>1</v>
      </c>
      <c r="E35">
        <v>-280</v>
      </c>
      <c r="G35">
        <v>11</v>
      </c>
      <c r="H35" s="22">
        <v>0.12156186009643974</v>
      </c>
      <c r="I35" s="22">
        <v>-0.12156186009643974</v>
      </c>
    </row>
    <row r="36" spans="1:9" x14ac:dyDescent="0.3">
      <c r="A36">
        <v>31</v>
      </c>
      <c r="B36" t="s">
        <v>44</v>
      </c>
      <c r="C36" s="8" t="s">
        <v>112</v>
      </c>
      <c r="D36" s="8">
        <f t="shared" si="0"/>
        <v>1</v>
      </c>
      <c r="E36">
        <v>-260</v>
      </c>
      <c r="G36">
        <v>12</v>
      </c>
      <c r="H36" s="22">
        <v>0.11297616227555692</v>
      </c>
      <c r="I36" s="22">
        <v>-0.11297616227555692</v>
      </c>
    </row>
    <row r="37" spans="1:9" x14ac:dyDescent="0.3">
      <c r="A37">
        <v>38</v>
      </c>
      <c r="B37" t="s">
        <v>44</v>
      </c>
      <c r="C37" s="8" t="s">
        <v>112</v>
      </c>
      <c r="D37" s="8">
        <f t="shared" si="0"/>
        <v>1</v>
      </c>
      <c r="E37">
        <v>-320</v>
      </c>
      <c r="G37">
        <v>13</v>
      </c>
      <c r="H37" s="22">
        <v>8.1495270265653244E-2</v>
      </c>
      <c r="I37" s="22">
        <v>-8.1495270265653244E-2</v>
      </c>
    </row>
    <row r="38" spans="1:9" x14ac:dyDescent="0.3">
      <c r="A38">
        <v>44</v>
      </c>
      <c r="B38" t="s">
        <v>44</v>
      </c>
      <c r="C38" s="8" t="s">
        <v>112</v>
      </c>
      <c r="D38" s="8">
        <f t="shared" si="0"/>
        <v>1</v>
      </c>
      <c r="E38">
        <v>-290</v>
      </c>
      <c r="G38">
        <v>14</v>
      </c>
      <c r="H38" s="22">
        <v>3.2842982613983912E-2</v>
      </c>
      <c r="I38" s="22">
        <v>-3.2842982613983912E-2</v>
      </c>
    </row>
    <row r="39" spans="1:9" x14ac:dyDescent="0.3">
      <c r="A39">
        <v>51</v>
      </c>
      <c r="B39" t="s">
        <v>44</v>
      </c>
      <c r="C39" s="8" t="s">
        <v>112</v>
      </c>
      <c r="D39" s="8">
        <f t="shared" si="0"/>
        <v>1</v>
      </c>
      <c r="E39">
        <v>-280</v>
      </c>
      <c r="G39">
        <v>15</v>
      </c>
      <c r="H39" s="22">
        <v>3.5704881887611506E-2</v>
      </c>
      <c r="I39" s="22">
        <v>-3.5704881887611506E-2</v>
      </c>
    </row>
    <row r="40" spans="1:9" x14ac:dyDescent="0.3">
      <c r="A40">
        <v>58</v>
      </c>
      <c r="B40" t="s">
        <v>44</v>
      </c>
      <c r="C40" s="8" t="s">
        <v>112</v>
      </c>
      <c r="D40" s="8">
        <f t="shared" si="0"/>
        <v>1</v>
      </c>
      <c r="E40">
        <v>-290</v>
      </c>
      <c r="G40">
        <v>16</v>
      </c>
      <c r="H40" s="22">
        <v>2.1395385519473481E-2</v>
      </c>
      <c r="I40" s="22">
        <v>-2.1395385519473481E-2</v>
      </c>
    </row>
    <row r="41" spans="1:9" x14ac:dyDescent="0.3">
      <c r="A41">
        <v>64</v>
      </c>
      <c r="B41" t="s">
        <v>44</v>
      </c>
      <c r="C41" s="8" t="s">
        <v>112</v>
      </c>
      <c r="D41" s="8">
        <f t="shared" si="0"/>
        <v>1</v>
      </c>
      <c r="E41">
        <v>-340</v>
      </c>
      <c r="G41">
        <v>17</v>
      </c>
      <c r="H41" s="22">
        <v>2.4257284793101075E-2</v>
      </c>
      <c r="I41" s="22">
        <v>-2.4257284793101075E-2</v>
      </c>
    </row>
    <row r="42" spans="1:9" x14ac:dyDescent="0.3">
      <c r="A42">
        <v>5</v>
      </c>
      <c r="B42" t="s">
        <v>44</v>
      </c>
      <c r="C42" t="s">
        <v>56</v>
      </c>
      <c r="D42">
        <f t="shared" si="0"/>
        <v>0</v>
      </c>
      <c r="E42">
        <v>390</v>
      </c>
      <c r="G42">
        <v>18</v>
      </c>
      <c r="H42" s="22">
        <v>3.8566781161239128E-2</v>
      </c>
      <c r="I42" s="22">
        <v>-3.8566781161239128E-2</v>
      </c>
    </row>
    <row r="43" spans="1:9" x14ac:dyDescent="0.3">
      <c r="A43">
        <v>12</v>
      </c>
      <c r="B43" t="s">
        <v>44</v>
      </c>
      <c r="C43" t="s">
        <v>56</v>
      </c>
      <c r="D43">
        <f t="shared" si="0"/>
        <v>0</v>
      </c>
      <c r="E43">
        <v>380</v>
      </c>
      <c r="G43">
        <v>19</v>
      </c>
      <c r="H43" s="22">
        <v>-3.2980700679451053E-2</v>
      </c>
      <c r="I43" s="22">
        <v>3.2980700679451053E-2</v>
      </c>
    </row>
    <row r="44" spans="1:9" x14ac:dyDescent="0.3">
      <c r="A44">
        <v>18</v>
      </c>
      <c r="B44" t="s">
        <v>44</v>
      </c>
      <c r="C44" t="s">
        <v>56</v>
      </c>
      <c r="D44">
        <f t="shared" si="0"/>
        <v>0</v>
      </c>
      <c r="E44">
        <v>320</v>
      </c>
      <c r="G44">
        <v>20</v>
      </c>
      <c r="H44" s="22">
        <v>-3.8704499226706268E-2</v>
      </c>
      <c r="I44" s="22">
        <v>3.8704499226706268E-2</v>
      </c>
    </row>
    <row r="45" spans="1:9" x14ac:dyDescent="0.3">
      <c r="A45">
        <v>25</v>
      </c>
      <c r="B45" t="s">
        <v>44</v>
      </c>
      <c r="C45" t="s">
        <v>56</v>
      </c>
      <c r="D45">
        <f t="shared" si="0"/>
        <v>0</v>
      </c>
      <c r="E45">
        <v>390</v>
      </c>
      <c r="G45">
        <v>21</v>
      </c>
      <c r="H45" s="22">
        <v>1.8533486245845859E-2</v>
      </c>
      <c r="I45" s="22">
        <v>-1.8533486245845859E-2</v>
      </c>
    </row>
    <row r="46" spans="1:9" x14ac:dyDescent="0.3">
      <c r="A46">
        <v>31</v>
      </c>
      <c r="B46" t="s">
        <v>44</v>
      </c>
      <c r="C46" t="s">
        <v>56</v>
      </c>
      <c r="D46">
        <f t="shared" si="0"/>
        <v>0</v>
      </c>
      <c r="E46">
        <v>390</v>
      </c>
      <c r="G46">
        <v>22</v>
      </c>
      <c r="H46" s="22">
        <v>4.4290579708494343E-2</v>
      </c>
      <c r="I46" s="22">
        <v>-4.4290579708494343E-2</v>
      </c>
    </row>
    <row r="47" spans="1:9" x14ac:dyDescent="0.3">
      <c r="A47">
        <v>38</v>
      </c>
      <c r="B47" t="s">
        <v>44</v>
      </c>
      <c r="C47" t="s">
        <v>56</v>
      </c>
      <c r="D47">
        <f t="shared" si="0"/>
        <v>0</v>
      </c>
      <c r="E47">
        <v>380</v>
      </c>
      <c r="G47">
        <v>23</v>
      </c>
      <c r="H47" s="22">
        <v>-4.361707943174975E-3</v>
      </c>
      <c r="I47" s="22">
        <v>4.361707943174975E-3</v>
      </c>
    </row>
    <row r="48" spans="1:9" x14ac:dyDescent="0.3">
      <c r="A48">
        <v>44</v>
      </c>
      <c r="B48" t="s">
        <v>44</v>
      </c>
      <c r="C48" t="s">
        <v>56</v>
      </c>
      <c r="D48">
        <f t="shared" si="0"/>
        <v>0</v>
      </c>
      <c r="E48">
        <v>390</v>
      </c>
      <c r="G48">
        <v>24</v>
      </c>
      <c r="H48" s="22">
        <v>-3.5842599953078674E-2</v>
      </c>
      <c r="I48" s="22">
        <v>3.5842599953078674E-2</v>
      </c>
    </row>
    <row r="49" spans="1:9" x14ac:dyDescent="0.3">
      <c r="A49">
        <v>51</v>
      </c>
      <c r="B49" t="s">
        <v>44</v>
      </c>
      <c r="C49" t="s">
        <v>56</v>
      </c>
      <c r="D49">
        <f t="shared" si="0"/>
        <v>0</v>
      </c>
      <c r="E49">
        <v>420</v>
      </c>
      <c r="G49">
        <v>25</v>
      </c>
      <c r="H49" s="22">
        <v>-2.4395002858568243E-2</v>
      </c>
      <c r="I49" s="22">
        <v>2.4395002858568243E-2</v>
      </c>
    </row>
    <row r="50" spans="1:9" x14ac:dyDescent="0.3">
      <c r="A50">
        <v>58</v>
      </c>
      <c r="B50" t="s">
        <v>44</v>
      </c>
      <c r="C50" t="s">
        <v>56</v>
      </c>
      <c r="D50">
        <f t="shared" si="0"/>
        <v>0</v>
      </c>
      <c r="E50">
        <v>600</v>
      </c>
      <c r="G50">
        <v>26</v>
      </c>
      <c r="H50" s="22">
        <v>-0.10739008179376885</v>
      </c>
      <c r="I50" s="22">
        <v>0.10739008179376885</v>
      </c>
    </row>
    <row r="51" spans="1:9" x14ac:dyDescent="0.3">
      <c r="A51">
        <v>64</v>
      </c>
      <c r="B51" t="s">
        <v>44</v>
      </c>
      <c r="C51" t="s">
        <v>112</v>
      </c>
      <c r="D51">
        <f t="shared" si="0"/>
        <v>1</v>
      </c>
      <c r="E51">
        <v>560</v>
      </c>
      <c r="G51">
        <v>27</v>
      </c>
      <c r="H51" s="22">
        <v>-0.10452818252014123</v>
      </c>
      <c r="I51" s="22">
        <v>0.10452818252014123</v>
      </c>
    </row>
    <row r="52" spans="1:9" x14ac:dyDescent="0.3">
      <c r="A52">
        <v>5</v>
      </c>
      <c r="B52" t="s">
        <v>44</v>
      </c>
      <c r="C52" t="s">
        <v>56</v>
      </c>
      <c r="D52">
        <f t="shared" si="0"/>
        <v>0</v>
      </c>
      <c r="E52">
        <v>510</v>
      </c>
      <c r="G52">
        <v>28</v>
      </c>
      <c r="H52" s="22">
        <v>-0.18466136218171425</v>
      </c>
      <c r="I52" s="22">
        <v>0.18466136218171425</v>
      </c>
    </row>
    <row r="53" spans="1:9" x14ac:dyDescent="0.3">
      <c r="A53">
        <v>12</v>
      </c>
      <c r="B53" t="s">
        <v>44</v>
      </c>
      <c r="C53" t="s">
        <v>56</v>
      </c>
      <c r="D53">
        <f t="shared" si="0"/>
        <v>0</v>
      </c>
      <c r="E53">
        <v>510</v>
      </c>
      <c r="G53">
        <v>29</v>
      </c>
      <c r="H53" s="22">
        <v>-0.21041845564436273</v>
      </c>
      <c r="I53" s="22">
        <v>0.21041845564436273</v>
      </c>
    </row>
    <row r="54" spans="1:9" x14ac:dyDescent="0.3">
      <c r="A54">
        <v>18</v>
      </c>
      <c r="B54" t="s">
        <v>44</v>
      </c>
      <c r="C54" t="s">
        <v>56</v>
      </c>
      <c r="D54">
        <f t="shared" si="0"/>
        <v>0</v>
      </c>
      <c r="E54">
        <v>490</v>
      </c>
      <c r="G54">
        <v>30</v>
      </c>
      <c r="H54" s="22">
        <v>-0.20755655637073511</v>
      </c>
      <c r="I54" s="22">
        <v>0.20755655637073511</v>
      </c>
    </row>
    <row r="55" spans="1:9" x14ac:dyDescent="0.3">
      <c r="A55">
        <v>25</v>
      </c>
      <c r="B55" t="s">
        <v>44</v>
      </c>
      <c r="C55" t="s">
        <v>56</v>
      </c>
      <c r="D55">
        <f t="shared" si="0"/>
        <v>0</v>
      </c>
      <c r="E55">
        <v>390</v>
      </c>
      <c r="G55">
        <v>31</v>
      </c>
      <c r="H55" s="22">
        <v>0.17021414774810908</v>
      </c>
      <c r="I55" s="22">
        <v>-0.17021414774810908</v>
      </c>
    </row>
    <row r="56" spans="1:9" x14ac:dyDescent="0.3">
      <c r="A56">
        <v>31</v>
      </c>
      <c r="B56" t="s">
        <v>44</v>
      </c>
      <c r="C56" t="s">
        <v>56</v>
      </c>
      <c r="D56">
        <f t="shared" si="0"/>
        <v>0</v>
      </c>
      <c r="E56">
        <v>390</v>
      </c>
      <c r="G56">
        <v>32</v>
      </c>
      <c r="H56" s="22">
        <v>0.221728334673406</v>
      </c>
      <c r="I56" s="22">
        <v>0.77827166532659398</v>
      </c>
    </row>
    <row r="57" spans="1:9" x14ac:dyDescent="0.3">
      <c r="A57">
        <v>38</v>
      </c>
      <c r="B57" t="s">
        <v>44</v>
      </c>
      <c r="C57" t="s">
        <v>56</v>
      </c>
      <c r="D57">
        <f t="shared" si="0"/>
        <v>0</v>
      </c>
      <c r="E57">
        <v>260</v>
      </c>
      <c r="G57">
        <v>33</v>
      </c>
      <c r="H57" s="22">
        <v>0.26465682377782013</v>
      </c>
      <c r="I57" s="22">
        <v>0.73534317622217982</v>
      </c>
    </row>
    <row r="58" spans="1:9" x14ac:dyDescent="0.3">
      <c r="A58">
        <v>44</v>
      </c>
      <c r="B58" t="s">
        <v>44</v>
      </c>
      <c r="C58" t="s">
        <v>56</v>
      </c>
      <c r="D58">
        <f t="shared" si="0"/>
        <v>0</v>
      </c>
      <c r="E58">
        <v>260</v>
      </c>
      <c r="G58">
        <v>34</v>
      </c>
      <c r="H58" s="22">
        <v>0.27610442087233056</v>
      </c>
      <c r="I58" s="22">
        <v>0.72389557912766944</v>
      </c>
    </row>
    <row r="59" spans="1:9" x14ac:dyDescent="0.3">
      <c r="A59">
        <v>51</v>
      </c>
      <c r="B59" t="s">
        <v>44</v>
      </c>
      <c r="C59" t="s">
        <v>56</v>
      </c>
      <c r="D59">
        <f t="shared" si="0"/>
        <v>0</v>
      </c>
      <c r="E59">
        <v>260</v>
      </c>
      <c r="G59">
        <v>35</v>
      </c>
      <c r="H59" s="22">
        <v>0.27038062232507531</v>
      </c>
      <c r="I59" s="22">
        <v>0.72961937767492469</v>
      </c>
    </row>
    <row r="60" spans="1:9" x14ac:dyDescent="0.3">
      <c r="A60">
        <v>58</v>
      </c>
      <c r="B60" t="s">
        <v>44</v>
      </c>
      <c r="C60" t="s">
        <v>56</v>
      </c>
      <c r="D60">
        <f t="shared" si="0"/>
        <v>0</v>
      </c>
      <c r="E60">
        <v>440</v>
      </c>
      <c r="G60">
        <v>36</v>
      </c>
      <c r="H60" s="22">
        <v>0.28755201796684099</v>
      </c>
      <c r="I60" s="22">
        <v>0.71244798203315907</v>
      </c>
    </row>
    <row r="61" spans="1:9" x14ac:dyDescent="0.3">
      <c r="A61">
        <v>64</v>
      </c>
      <c r="B61" t="s">
        <v>44</v>
      </c>
      <c r="C61" t="s">
        <v>56</v>
      </c>
      <c r="D61">
        <f t="shared" si="0"/>
        <v>0</v>
      </c>
      <c r="E61">
        <v>500</v>
      </c>
      <c r="G61">
        <v>37</v>
      </c>
      <c r="H61" s="22">
        <v>0.27896632014595818</v>
      </c>
      <c r="I61" s="22">
        <v>0.72103367985404176</v>
      </c>
    </row>
    <row r="62" spans="1:9" x14ac:dyDescent="0.3">
      <c r="A62">
        <v>5</v>
      </c>
      <c r="B62" t="s">
        <v>45</v>
      </c>
      <c r="C62" t="s">
        <v>56</v>
      </c>
      <c r="D62">
        <f t="shared" si="0"/>
        <v>0</v>
      </c>
      <c r="E62">
        <v>70</v>
      </c>
      <c r="G62">
        <v>38</v>
      </c>
      <c r="H62" s="22">
        <v>0.27610442087233056</v>
      </c>
      <c r="I62" s="22">
        <v>0.72389557912766944</v>
      </c>
    </row>
    <row r="63" spans="1:9" x14ac:dyDescent="0.3">
      <c r="A63">
        <v>12</v>
      </c>
      <c r="B63" t="s">
        <v>45</v>
      </c>
      <c r="C63" t="s">
        <v>56</v>
      </c>
      <c r="D63">
        <f t="shared" si="0"/>
        <v>0</v>
      </c>
      <c r="E63">
        <v>90</v>
      </c>
      <c r="G63">
        <v>39</v>
      </c>
      <c r="H63" s="22">
        <v>0.27896632014595818</v>
      </c>
      <c r="I63" s="22">
        <v>0.72103367985404176</v>
      </c>
    </row>
    <row r="64" spans="1:9" x14ac:dyDescent="0.3">
      <c r="A64">
        <v>18</v>
      </c>
      <c r="B64" t="s">
        <v>45</v>
      </c>
      <c r="C64" t="s">
        <v>56</v>
      </c>
      <c r="D64">
        <f t="shared" si="0"/>
        <v>0</v>
      </c>
      <c r="E64">
        <v>260</v>
      </c>
      <c r="G64">
        <v>40</v>
      </c>
      <c r="H64" s="22">
        <v>0.29327581651409618</v>
      </c>
      <c r="I64" s="22">
        <v>0.70672418348590382</v>
      </c>
    </row>
    <row r="65" spans="1:9" x14ac:dyDescent="0.3">
      <c r="A65">
        <v>25</v>
      </c>
      <c r="B65" t="s">
        <v>45</v>
      </c>
      <c r="C65" t="s">
        <v>56</v>
      </c>
      <c r="D65">
        <f t="shared" si="0"/>
        <v>0</v>
      </c>
      <c r="E65">
        <v>180</v>
      </c>
      <c r="G65">
        <v>41</v>
      </c>
      <c r="H65" s="22">
        <v>8.4357169539280852E-2</v>
      </c>
      <c r="I65" s="22">
        <v>-8.4357169539280852E-2</v>
      </c>
    </row>
    <row r="66" spans="1:9" x14ac:dyDescent="0.3">
      <c r="A66">
        <v>31</v>
      </c>
      <c r="B66" t="s">
        <v>45</v>
      </c>
      <c r="C66" t="s">
        <v>56</v>
      </c>
      <c r="D66">
        <f t="shared" si="0"/>
        <v>0</v>
      </c>
      <c r="E66">
        <v>130</v>
      </c>
      <c r="G66">
        <v>42</v>
      </c>
      <c r="H66" s="22">
        <v>8.721906881290846E-2</v>
      </c>
      <c r="I66" s="22">
        <v>-8.721906881290846E-2</v>
      </c>
    </row>
    <row r="67" spans="1:9" x14ac:dyDescent="0.3">
      <c r="A67">
        <v>38</v>
      </c>
      <c r="B67" t="s">
        <v>45</v>
      </c>
      <c r="C67" t="s">
        <v>56</v>
      </c>
      <c r="D67">
        <f t="shared" ref="D67:D130" si="1">IF(C67=$C$2,0,1)</f>
        <v>0</v>
      </c>
      <c r="E67">
        <v>130</v>
      </c>
      <c r="G67">
        <v>43</v>
      </c>
      <c r="H67" s="22">
        <v>0.10439046445467409</v>
      </c>
      <c r="I67" s="22">
        <v>-0.10439046445467409</v>
      </c>
    </row>
    <row r="68" spans="1:9" x14ac:dyDescent="0.3">
      <c r="A68">
        <v>44</v>
      </c>
      <c r="B68" t="s">
        <v>45</v>
      </c>
      <c r="C68" t="s">
        <v>56</v>
      </c>
      <c r="D68">
        <f t="shared" si="1"/>
        <v>0</v>
      </c>
      <c r="E68">
        <v>20</v>
      </c>
      <c r="G68">
        <v>44</v>
      </c>
      <c r="H68" s="22">
        <v>8.4357169539280852E-2</v>
      </c>
      <c r="I68" s="22">
        <v>-8.4357169539280852E-2</v>
      </c>
    </row>
    <row r="69" spans="1:9" x14ac:dyDescent="0.3">
      <c r="A69">
        <v>50</v>
      </c>
      <c r="B69" t="s">
        <v>45</v>
      </c>
      <c r="C69" t="s">
        <v>56</v>
      </c>
      <c r="D69">
        <f t="shared" si="1"/>
        <v>0</v>
      </c>
      <c r="E69">
        <v>60</v>
      </c>
      <c r="G69">
        <v>45</v>
      </c>
      <c r="H69" s="22">
        <v>8.4357169539280852E-2</v>
      </c>
      <c r="I69" s="22">
        <v>-8.4357169539280852E-2</v>
      </c>
    </row>
    <row r="70" spans="1:9" x14ac:dyDescent="0.3">
      <c r="A70">
        <v>57</v>
      </c>
      <c r="B70" t="s">
        <v>45</v>
      </c>
      <c r="C70" t="s">
        <v>56</v>
      </c>
      <c r="D70">
        <f t="shared" si="1"/>
        <v>0</v>
      </c>
      <c r="E70">
        <v>170</v>
      </c>
      <c r="G70">
        <v>46</v>
      </c>
      <c r="H70" s="22">
        <v>8.721906881290846E-2</v>
      </c>
      <c r="I70" s="22">
        <v>-8.721906881290846E-2</v>
      </c>
    </row>
    <row r="71" spans="1:9" x14ac:dyDescent="0.3">
      <c r="A71">
        <v>5</v>
      </c>
      <c r="B71" t="s">
        <v>45</v>
      </c>
      <c r="C71" t="s">
        <v>56</v>
      </c>
      <c r="D71">
        <f t="shared" si="1"/>
        <v>0</v>
      </c>
      <c r="E71">
        <v>220</v>
      </c>
      <c r="G71">
        <v>47</v>
      </c>
      <c r="H71" s="22">
        <v>8.4357169539280852E-2</v>
      </c>
      <c r="I71" s="22">
        <v>-8.4357169539280852E-2</v>
      </c>
    </row>
    <row r="72" spans="1:9" x14ac:dyDescent="0.3">
      <c r="A72">
        <v>12</v>
      </c>
      <c r="B72" t="s">
        <v>45</v>
      </c>
      <c r="C72" t="s">
        <v>56</v>
      </c>
      <c r="D72">
        <f t="shared" si="1"/>
        <v>0</v>
      </c>
      <c r="E72">
        <v>210</v>
      </c>
      <c r="G72">
        <v>48</v>
      </c>
      <c r="H72" s="22">
        <v>7.5771471718398029E-2</v>
      </c>
      <c r="I72" s="22">
        <v>-7.5771471718398029E-2</v>
      </c>
    </row>
    <row r="73" spans="1:9" x14ac:dyDescent="0.3">
      <c r="A73">
        <v>18</v>
      </c>
      <c r="B73" t="s">
        <v>45</v>
      </c>
      <c r="C73" t="s">
        <v>56</v>
      </c>
      <c r="D73">
        <f t="shared" si="1"/>
        <v>0</v>
      </c>
      <c r="E73">
        <v>280</v>
      </c>
      <c r="G73">
        <v>49</v>
      </c>
      <c r="H73" s="22">
        <v>2.4257284793101075E-2</v>
      </c>
      <c r="I73" s="22">
        <v>-2.4257284793101075E-2</v>
      </c>
    </row>
    <row r="74" spans="1:9" x14ac:dyDescent="0.3">
      <c r="A74">
        <v>25</v>
      </c>
      <c r="B74" t="s">
        <v>45</v>
      </c>
      <c r="C74" t="s">
        <v>56</v>
      </c>
      <c r="D74">
        <f t="shared" si="1"/>
        <v>0</v>
      </c>
      <c r="E74">
        <v>290</v>
      </c>
      <c r="G74">
        <v>50</v>
      </c>
      <c r="H74" s="22">
        <v>3.5704881887611506E-2</v>
      </c>
      <c r="I74" s="22">
        <v>0.96429511811238844</v>
      </c>
    </row>
    <row r="75" spans="1:9" x14ac:dyDescent="0.3">
      <c r="A75">
        <v>31</v>
      </c>
      <c r="B75" t="s">
        <v>45</v>
      </c>
      <c r="C75" t="s">
        <v>56</v>
      </c>
      <c r="D75">
        <f t="shared" si="1"/>
        <v>0</v>
      </c>
      <c r="E75">
        <v>290</v>
      </c>
      <c r="G75">
        <v>51</v>
      </c>
      <c r="H75" s="22">
        <v>5.0014378255749559E-2</v>
      </c>
      <c r="I75" s="22">
        <v>-5.0014378255749559E-2</v>
      </c>
    </row>
    <row r="76" spans="1:9" x14ac:dyDescent="0.3">
      <c r="A76">
        <v>39</v>
      </c>
      <c r="B76" t="s">
        <v>45</v>
      </c>
      <c r="C76" t="s">
        <v>56</v>
      </c>
      <c r="D76">
        <f t="shared" si="1"/>
        <v>0</v>
      </c>
      <c r="E76">
        <v>290</v>
      </c>
      <c r="G76">
        <v>52</v>
      </c>
      <c r="H76" s="22">
        <v>5.0014378255749559E-2</v>
      </c>
      <c r="I76" s="22">
        <v>-5.0014378255749559E-2</v>
      </c>
    </row>
    <row r="77" spans="1:9" x14ac:dyDescent="0.3">
      <c r="A77">
        <v>46</v>
      </c>
      <c r="B77" t="s">
        <v>45</v>
      </c>
      <c r="C77" t="s">
        <v>56</v>
      </c>
      <c r="D77">
        <f t="shared" si="1"/>
        <v>0</v>
      </c>
      <c r="E77">
        <v>270</v>
      </c>
      <c r="G77">
        <v>53</v>
      </c>
      <c r="H77" s="22">
        <v>5.5738176803004774E-2</v>
      </c>
      <c r="I77" s="22">
        <v>-5.5738176803004774E-2</v>
      </c>
    </row>
    <row r="78" spans="1:9" x14ac:dyDescent="0.3">
      <c r="A78">
        <v>53</v>
      </c>
      <c r="B78" t="s">
        <v>45</v>
      </c>
      <c r="C78" t="s">
        <v>56</v>
      </c>
      <c r="D78">
        <f t="shared" si="1"/>
        <v>0</v>
      </c>
      <c r="E78">
        <v>250</v>
      </c>
      <c r="G78">
        <v>54</v>
      </c>
      <c r="H78" s="22">
        <v>8.4357169539280852E-2</v>
      </c>
      <c r="I78" s="22">
        <v>-8.4357169539280852E-2</v>
      </c>
    </row>
    <row r="79" spans="1:9" x14ac:dyDescent="0.3">
      <c r="A79">
        <v>60</v>
      </c>
      <c r="B79" t="s">
        <v>45</v>
      </c>
      <c r="C79" t="s">
        <v>56</v>
      </c>
      <c r="D79">
        <f t="shared" si="1"/>
        <v>0</v>
      </c>
      <c r="E79">
        <v>250</v>
      </c>
      <c r="G79">
        <v>55</v>
      </c>
      <c r="H79" s="22">
        <v>8.4357169539280852E-2</v>
      </c>
      <c r="I79" s="22">
        <v>-8.4357169539280852E-2</v>
      </c>
    </row>
    <row r="80" spans="1:9" x14ac:dyDescent="0.3">
      <c r="A80">
        <v>66</v>
      </c>
      <c r="B80" t="s">
        <v>45</v>
      </c>
      <c r="C80" t="s">
        <v>56</v>
      </c>
      <c r="D80">
        <f t="shared" si="1"/>
        <v>0</v>
      </c>
      <c r="E80">
        <v>260</v>
      </c>
      <c r="G80">
        <v>56</v>
      </c>
      <c r="H80" s="22">
        <v>0.12156186009643974</v>
      </c>
      <c r="I80" s="22">
        <v>-0.12156186009643974</v>
      </c>
    </row>
    <row r="81" spans="1:9" x14ac:dyDescent="0.3">
      <c r="A81">
        <v>5</v>
      </c>
      <c r="B81" t="s">
        <v>45</v>
      </c>
      <c r="C81" t="s">
        <v>56</v>
      </c>
      <c r="D81">
        <f t="shared" si="1"/>
        <v>0</v>
      </c>
      <c r="E81">
        <v>580</v>
      </c>
      <c r="G81">
        <v>57</v>
      </c>
      <c r="H81" s="22">
        <v>0.12156186009643974</v>
      </c>
      <c r="I81" s="22">
        <v>-0.12156186009643974</v>
      </c>
    </row>
    <row r="82" spans="1:9" x14ac:dyDescent="0.3">
      <c r="A82">
        <v>12</v>
      </c>
      <c r="B82" t="s">
        <v>45</v>
      </c>
      <c r="C82" t="s">
        <v>56</v>
      </c>
      <c r="D82">
        <f t="shared" si="1"/>
        <v>0</v>
      </c>
      <c r="E82">
        <v>790</v>
      </c>
      <c r="G82">
        <v>58</v>
      </c>
      <c r="H82" s="22">
        <v>0.12156186009643974</v>
      </c>
      <c r="I82" s="22">
        <v>-0.12156186009643974</v>
      </c>
    </row>
    <row r="83" spans="1:9" x14ac:dyDescent="0.3">
      <c r="A83">
        <v>18</v>
      </c>
      <c r="B83" t="s">
        <v>45</v>
      </c>
      <c r="C83" t="s">
        <v>56</v>
      </c>
      <c r="D83">
        <f t="shared" si="1"/>
        <v>0</v>
      </c>
      <c r="E83">
        <v>780</v>
      </c>
      <c r="G83">
        <v>59</v>
      </c>
      <c r="H83" s="22">
        <v>7.0047673171142799E-2</v>
      </c>
      <c r="I83" s="22">
        <v>-7.0047673171142799E-2</v>
      </c>
    </row>
    <row r="84" spans="1:9" x14ac:dyDescent="0.3">
      <c r="A84">
        <v>25</v>
      </c>
      <c r="B84" t="s">
        <v>45</v>
      </c>
      <c r="C84" t="s">
        <v>56</v>
      </c>
      <c r="D84">
        <f t="shared" si="1"/>
        <v>0</v>
      </c>
      <c r="E84">
        <v>690</v>
      </c>
      <c r="G84">
        <v>60</v>
      </c>
      <c r="H84" s="22">
        <v>5.2876277529377153E-2</v>
      </c>
      <c r="I84" s="22">
        <v>-5.2876277529377153E-2</v>
      </c>
    </row>
    <row r="85" spans="1:9" x14ac:dyDescent="0.3">
      <c r="A85">
        <v>32</v>
      </c>
      <c r="B85" t="s">
        <v>45</v>
      </c>
      <c r="C85" t="s">
        <v>56</v>
      </c>
      <c r="D85">
        <f t="shared" si="1"/>
        <v>0</v>
      </c>
      <c r="E85">
        <v>750</v>
      </c>
      <c r="G85">
        <v>61</v>
      </c>
      <c r="H85" s="22">
        <v>0.1759379462953643</v>
      </c>
      <c r="I85" s="22">
        <v>-0.1759379462953643</v>
      </c>
    </row>
    <row r="86" spans="1:9" x14ac:dyDescent="0.3">
      <c r="A86">
        <v>39</v>
      </c>
      <c r="B86" t="s">
        <v>45</v>
      </c>
      <c r="C86" t="s">
        <v>56</v>
      </c>
      <c r="D86">
        <f t="shared" si="1"/>
        <v>0</v>
      </c>
      <c r="E86">
        <v>760</v>
      </c>
      <c r="G86">
        <v>62</v>
      </c>
      <c r="H86" s="22">
        <v>0.17021414774810908</v>
      </c>
      <c r="I86" s="22">
        <v>-0.17021414774810908</v>
      </c>
    </row>
    <row r="87" spans="1:9" x14ac:dyDescent="0.3">
      <c r="A87">
        <v>45</v>
      </c>
      <c r="B87" t="s">
        <v>45</v>
      </c>
      <c r="C87" t="s">
        <v>56</v>
      </c>
      <c r="D87">
        <f t="shared" si="1"/>
        <v>0</v>
      </c>
      <c r="E87">
        <v>750</v>
      </c>
      <c r="G87">
        <v>63</v>
      </c>
      <c r="H87" s="22">
        <v>0.12156186009643974</v>
      </c>
      <c r="I87" s="22">
        <v>-0.12156186009643974</v>
      </c>
    </row>
    <row r="88" spans="1:9" x14ac:dyDescent="0.3">
      <c r="A88">
        <v>52</v>
      </c>
      <c r="B88" t="s">
        <v>45</v>
      </c>
      <c r="C88" t="s">
        <v>56</v>
      </c>
      <c r="D88">
        <f t="shared" si="1"/>
        <v>0</v>
      </c>
      <c r="E88">
        <v>700</v>
      </c>
      <c r="G88">
        <v>64</v>
      </c>
      <c r="H88" s="22">
        <v>0.1444570542854606</v>
      </c>
      <c r="I88" s="22">
        <v>-0.1444570542854606</v>
      </c>
    </row>
    <row r="89" spans="1:9" x14ac:dyDescent="0.3">
      <c r="A89">
        <v>59</v>
      </c>
      <c r="B89" t="s">
        <v>45</v>
      </c>
      <c r="C89" t="s">
        <v>56</v>
      </c>
      <c r="D89">
        <f t="shared" si="1"/>
        <v>0</v>
      </c>
      <c r="E89">
        <v>660</v>
      </c>
      <c r="G89">
        <v>65</v>
      </c>
      <c r="H89" s="22">
        <v>0.15876655065359863</v>
      </c>
      <c r="I89" s="22">
        <v>-0.15876655065359863</v>
      </c>
    </row>
    <row r="90" spans="1:9" x14ac:dyDescent="0.3">
      <c r="A90">
        <v>65</v>
      </c>
      <c r="B90" t="s">
        <v>45</v>
      </c>
      <c r="C90" t="s">
        <v>56</v>
      </c>
      <c r="D90">
        <f t="shared" si="1"/>
        <v>0</v>
      </c>
      <c r="E90">
        <v>730</v>
      </c>
      <c r="G90">
        <v>66</v>
      </c>
      <c r="H90" s="22">
        <v>0.15876655065359863</v>
      </c>
      <c r="I90" s="22">
        <v>-0.15876655065359863</v>
      </c>
    </row>
    <row r="91" spans="1:9" x14ac:dyDescent="0.3">
      <c r="A91">
        <v>5</v>
      </c>
      <c r="B91" t="s">
        <v>45</v>
      </c>
      <c r="C91" t="s">
        <v>56</v>
      </c>
      <c r="D91">
        <f t="shared" si="1"/>
        <v>0</v>
      </c>
      <c r="E91">
        <v>690</v>
      </c>
      <c r="G91">
        <v>67</v>
      </c>
      <c r="H91" s="22">
        <v>0.19024744266350233</v>
      </c>
      <c r="I91" s="22">
        <v>-0.19024744266350233</v>
      </c>
    </row>
    <row r="92" spans="1:9" x14ac:dyDescent="0.3">
      <c r="A92">
        <v>13</v>
      </c>
      <c r="B92" t="s">
        <v>45</v>
      </c>
      <c r="C92" t="s">
        <v>56</v>
      </c>
      <c r="D92">
        <f t="shared" si="1"/>
        <v>0</v>
      </c>
      <c r="E92">
        <v>710</v>
      </c>
      <c r="G92">
        <v>68</v>
      </c>
      <c r="H92" s="22">
        <v>0.17879984556899189</v>
      </c>
      <c r="I92" s="22">
        <v>-0.17879984556899189</v>
      </c>
    </row>
    <row r="93" spans="1:9" x14ac:dyDescent="0.3">
      <c r="A93">
        <v>20</v>
      </c>
      <c r="B93" t="s">
        <v>45</v>
      </c>
      <c r="C93" t="s">
        <v>56</v>
      </c>
      <c r="D93">
        <f t="shared" si="1"/>
        <v>0</v>
      </c>
      <c r="E93">
        <v>890</v>
      </c>
      <c r="G93">
        <v>69</v>
      </c>
      <c r="H93" s="22">
        <v>0.14731895355908822</v>
      </c>
      <c r="I93" s="22">
        <v>-0.14731895355908822</v>
      </c>
    </row>
    <row r="94" spans="1:9" x14ac:dyDescent="0.3">
      <c r="A94">
        <v>27</v>
      </c>
      <c r="B94" t="s">
        <v>45</v>
      </c>
      <c r="C94" t="s">
        <v>56</v>
      </c>
      <c r="D94">
        <f t="shared" si="1"/>
        <v>0</v>
      </c>
      <c r="E94">
        <v>830</v>
      </c>
      <c r="G94">
        <v>70</v>
      </c>
      <c r="H94" s="22">
        <v>0.13300945719095017</v>
      </c>
      <c r="I94" s="22">
        <v>-0.13300945719095017</v>
      </c>
    </row>
    <row r="95" spans="1:9" x14ac:dyDescent="0.3">
      <c r="A95">
        <v>33</v>
      </c>
      <c r="B95" t="s">
        <v>45</v>
      </c>
      <c r="C95" t="s">
        <v>56</v>
      </c>
      <c r="D95">
        <f t="shared" si="1"/>
        <v>0</v>
      </c>
      <c r="E95">
        <v>700</v>
      </c>
      <c r="G95">
        <v>71</v>
      </c>
      <c r="H95" s="22">
        <v>0.13587135646457779</v>
      </c>
      <c r="I95" s="22">
        <v>-0.13587135646457779</v>
      </c>
    </row>
    <row r="96" spans="1:9" x14ac:dyDescent="0.3">
      <c r="A96">
        <v>40</v>
      </c>
      <c r="B96" t="s">
        <v>45</v>
      </c>
      <c r="C96" t="s">
        <v>56</v>
      </c>
      <c r="D96">
        <f t="shared" si="1"/>
        <v>0</v>
      </c>
      <c r="E96">
        <v>710</v>
      </c>
      <c r="G96">
        <v>72</v>
      </c>
      <c r="H96" s="22">
        <v>0.11583806154918452</v>
      </c>
      <c r="I96" s="22">
        <v>-0.11583806154918452</v>
      </c>
    </row>
    <row r="97" spans="1:9" x14ac:dyDescent="0.3">
      <c r="A97">
        <v>46</v>
      </c>
      <c r="B97" t="s">
        <v>45</v>
      </c>
      <c r="C97" t="s">
        <v>56</v>
      </c>
      <c r="D97">
        <f t="shared" si="1"/>
        <v>0</v>
      </c>
      <c r="E97">
        <v>720</v>
      </c>
      <c r="G97">
        <v>73</v>
      </c>
      <c r="H97" s="22">
        <v>0.11297616227555692</v>
      </c>
      <c r="I97" s="22">
        <v>-0.11297616227555692</v>
      </c>
    </row>
    <row r="98" spans="1:9" x14ac:dyDescent="0.3">
      <c r="A98">
        <v>53</v>
      </c>
      <c r="B98" t="s">
        <v>45</v>
      </c>
      <c r="C98" t="s">
        <v>56</v>
      </c>
      <c r="D98">
        <f t="shared" si="1"/>
        <v>0</v>
      </c>
      <c r="E98">
        <v>570</v>
      </c>
      <c r="G98">
        <v>74</v>
      </c>
      <c r="H98" s="22">
        <v>0.11297616227555692</v>
      </c>
      <c r="I98" s="22">
        <v>-0.11297616227555692</v>
      </c>
    </row>
    <row r="99" spans="1:9" x14ac:dyDescent="0.3">
      <c r="A99">
        <v>61</v>
      </c>
      <c r="B99" t="s">
        <v>45</v>
      </c>
      <c r="C99" t="s">
        <v>56</v>
      </c>
      <c r="D99">
        <f t="shared" si="1"/>
        <v>0</v>
      </c>
      <c r="E99">
        <v>400</v>
      </c>
      <c r="G99">
        <v>75</v>
      </c>
      <c r="H99" s="22">
        <v>0.11297616227555692</v>
      </c>
      <c r="I99" s="22">
        <v>-0.11297616227555692</v>
      </c>
    </row>
    <row r="100" spans="1:9" x14ac:dyDescent="0.3">
      <c r="A100">
        <v>67</v>
      </c>
      <c r="B100" t="s">
        <v>45</v>
      </c>
      <c r="C100" t="s">
        <v>56</v>
      </c>
      <c r="D100">
        <f t="shared" si="1"/>
        <v>0</v>
      </c>
      <c r="E100">
        <v>280</v>
      </c>
      <c r="G100">
        <v>76</v>
      </c>
      <c r="H100" s="22">
        <v>0.11869996082281213</v>
      </c>
      <c r="I100" s="22">
        <v>-0.11869996082281213</v>
      </c>
    </row>
    <row r="101" spans="1:9" x14ac:dyDescent="0.3">
      <c r="A101">
        <v>5</v>
      </c>
      <c r="B101" t="s">
        <v>46</v>
      </c>
      <c r="C101" t="s">
        <v>56</v>
      </c>
      <c r="D101">
        <f t="shared" si="1"/>
        <v>0</v>
      </c>
      <c r="E101">
        <v>130</v>
      </c>
      <c r="G101">
        <v>77</v>
      </c>
      <c r="H101" s="22">
        <v>0.12442375937006735</v>
      </c>
      <c r="I101" s="22">
        <v>-0.12442375937006735</v>
      </c>
    </row>
    <row r="102" spans="1:9" x14ac:dyDescent="0.3">
      <c r="A102">
        <v>6</v>
      </c>
      <c r="B102" t="s">
        <v>46</v>
      </c>
      <c r="C102" t="s">
        <v>56</v>
      </c>
      <c r="D102">
        <f t="shared" si="1"/>
        <v>0</v>
      </c>
      <c r="E102">
        <v>130</v>
      </c>
      <c r="G102">
        <v>78</v>
      </c>
      <c r="H102" s="22">
        <v>0.12442375937006735</v>
      </c>
      <c r="I102" s="22">
        <v>-0.12442375937006735</v>
      </c>
    </row>
    <row r="103" spans="1:9" x14ac:dyDescent="0.3">
      <c r="A103">
        <v>13</v>
      </c>
      <c r="B103" t="s">
        <v>46</v>
      </c>
      <c r="C103" t="s">
        <v>56</v>
      </c>
      <c r="D103">
        <f t="shared" si="1"/>
        <v>0</v>
      </c>
      <c r="E103">
        <v>340</v>
      </c>
      <c r="G103">
        <v>79</v>
      </c>
      <c r="H103" s="22">
        <v>0.12156186009643974</v>
      </c>
      <c r="I103" s="22">
        <v>-0.12156186009643974</v>
      </c>
    </row>
    <row r="104" spans="1:9" x14ac:dyDescent="0.3">
      <c r="A104">
        <v>14</v>
      </c>
      <c r="B104" t="s">
        <v>46</v>
      </c>
      <c r="C104" t="s">
        <v>56</v>
      </c>
      <c r="D104">
        <f t="shared" si="1"/>
        <v>0</v>
      </c>
      <c r="E104">
        <v>340</v>
      </c>
      <c r="G104">
        <v>80</v>
      </c>
      <c r="H104" s="22">
        <v>2.998108334035629E-2</v>
      </c>
      <c r="I104" s="22">
        <v>-2.998108334035629E-2</v>
      </c>
    </row>
    <row r="105" spans="1:9" x14ac:dyDescent="0.3">
      <c r="A105">
        <v>15</v>
      </c>
      <c r="B105" t="s">
        <v>46</v>
      </c>
      <c r="C105" t="s">
        <v>56</v>
      </c>
      <c r="D105">
        <f t="shared" si="1"/>
        <v>0</v>
      </c>
      <c r="E105">
        <v>340</v>
      </c>
      <c r="G105">
        <v>81</v>
      </c>
      <c r="H105" s="22">
        <v>-3.0118801405823459E-2</v>
      </c>
      <c r="I105" s="22">
        <v>3.0118801405823459E-2</v>
      </c>
    </row>
    <row r="106" spans="1:9" x14ac:dyDescent="0.3">
      <c r="A106">
        <v>21</v>
      </c>
      <c r="B106" t="s">
        <v>46</v>
      </c>
      <c r="C106" t="s">
        <v>56</v>
      </c>
      <c r="D106">
        <f t="shared" si="1"/>
        <v>0</v>
      </c>
      <c r="E106">
        <v>480</v>
      </c>
      <c r="G106">
        <v>82</v>
      </c>
      <c r="H106" s="22">
        <v>-2.7256902132195837E-2</v>
      </c>
      <c r="I106" s="22">
        <v>2.7256902132195837E-2</v>
      </c>
    </row>
    <row r="107" spans="1:9" x14ac:dyDescent="0.3">
      <c r="A107">
        <v>31</v>
      </c>
      <c r="B107" t="s">
        <v>46</v>
      </c>
      <c r="C107" t="s">
        <v>56</v>
      </c>
      <c r="D107">
        <f t="shared" si="1"/>
        <v>0</v>
      </c>
      <c r="E107">
        <v>410</v>
      </c>
      <c r="G107">
        <v>83</v>
      </c>
      <c r="H107" s="22">
        <v>-1.4998086695473811E-3</v>
      </c>
      <c r="I107" s="22">
        <v>1.4998086695473811E-3</v>
      </c>
    </row>
    <row r="108" spans="1:9" x14ac:dyDescent="0.3">
      <c r="A108">
        <v>37</v>
      </c>
      <c r="B108" t="s">
        <v>46</v>
      </c>
      <c r="C108" t="s">
        <v>56</v>
      </c>
      <c r="D108">
        <f t="shared" si="1"/>
        <v>0</v>
      </c>
      <c r="E108">
        <v>700</v>
      </c>
      <c r="G108">
        <v>84</v>
      </c>
      <c r="H108" s="22">
        <v>-1.8671204311313028E-2</v>
      </c>
      <c r="I108" s="22">
        <v>1.8671204311313028E-2</v>
      </c>
    </row>
    <row r="109" spans="1:9" x14ac:dyDescent="0.3">
      <c r="A109">
        <v>44</v>
      </c>
      <c r="B109" t="s">
        <v>46</v>
      </c>
      <c r="C109" t="s">
        <v>56</v>
      </c>
      <c r="D109">
        <f t="shared" si="1"/>
        <v>0</v>
      </c>
      <c r="E109">
        <v>570</v>
      </c>
      <c r="G109">
        <v>85</v>
      </c>
      <c r="H109" s="22">
        <v>-2.1533103584940622E-2</v>
      </c>
      <c r="I109" s="22">
        <v>2.1533103584940622E-2</v>
      </c>
    </row>
    <row r="110" spans="1:9" x14ac:dyDescent="0.3">
      <c r="A110">
        <v>50</v>
      </c>
      <c r="B110" t="s">
        <v>46</v>
      </c>
      <c r="C110" t="s">
        <v>56</v>
      </c>
      <c r="D110">
        <f t="shared" si="1"/>
        <v>0</v>
      </c>
      <c r="E110">
        <v>500</v>
      </c>
      <c r="G110">
        <v>86</v>
      </c>
      <c r="H110" s="22">
        <v>-1.8671204311313028E-2</v>
      </c>
      <c r="I110" s="22">
        <v>1.8671204311313028E-2</v>
      </c>
    </row>
    <row r="111" spans="1:9" x14ac:dyDescent="0.3">
      <c r="A111">
        <v>58</v>
      </c>
      <c r="B111" t="s">
        <v>46</v>
      </c>
      <c r="C111" t="s">
        <v>56</v>
      </c>
      <c r="D111">
        <f t="shared" si="1"/>
        <v>0</v>
      </c>
      <c r="E111">
        <v>700</v>
      </c>
      <c r="G111">
        <v>87</v>
      </c>
      <c r="H111" s="22">
        <v>-4.361707943174975E-3</v>
      </c>
      <c r="I111" s="22">
        <v>4.361707943174975E-3</v>
      </c>
    </row>
    <row r="112" spans="1:9" x14ac:dyDescent="0.3">
      <c r="A112">
        <v>65</v>
      </c>
      <c r="B112" t="s">
        <v>46</v>
      </c>
      <c r="C112" t="s">
        <v>56</v>
      </c>
      <c r="D112">
        <f t="shared" si="1"/>
        <v>0</v>
      </c>
      <c r="E112">
        <v>820</v>
      </c>
      <c r="G112">
        <v>88</v>
      </c>
      <c r="H112" s="22">
        <v>7.085889151335456E-3</v>
      </c>
      <c r="I112" s="22">
        <v>-7.085889151335456E-3</v>
      </c>
    </row>
    <row r="113" spans="1:9" x14ac:dyDescent="0.3">
      <c r="A113">
        <v>71</v>
      </c>
      <c r="B113" t="s">
        <v>46</v>
      </c>
      <c r="C113" t="s">
        <v>56</v>
      </c>
      <c r="D113">
        <f t="shared" si="1"/>
        <v>0</v>
      </c>
      <c r="E113">
        <v>730</v>
      </c>
      <c r="G113">
        <v>89</v>
      </c>
      <c r="H113" s="22">
        <v>-1.2947405764057812E-2</v>
      </c>
      <c r="I113" s="22">
        <v>1.2947405764057812E-2</v>
      </c>
    </row>
    <row r="114" spans="1:9" x14ac:dyDescent="0.3">
      <c r="A114">
        <v>5</v>
      </c>
      <c r="B114" t="s">
        <v>46</v>
      </c>
      <c r="C114" t="s">
        <v>56</v>
      </c>
      <c r="D114">
        <f t="shared" si="1"/>
        <v>0</v>
      </c>
      <c r="E114">
        <v>240</v>
      </c>
      <c r="G114">
        <v>90</v>
      </c>
      <c r="H114" s="22">
        <v>-1.4998086695473811E-3</v>
      </c>
      <c r="I114" s="22">
        <v>1.4998086695473811E-3</v>
      </c>
    </row>
    <row r="115" spans="1:9" x14ac:dyDescent="0.3">
      <c r="A115">
        <v>6</v>
      </c>
      <c r="B115" t="s">
        <v>46</v>
      </c>
      <c r="C115" t="s">
        <v>56</v>
      </c>
      <c r="D115">
        <f t="shared" si="1"/>
        <v>0</v>
      </c>
      <c r="E115">
        <v>240</v>
      </c>
      <c r="G115">
        <v>91</v>
      </c>
      <c r="H115" s="22">
        <v>-7.2236072168025967E-3</v>
      </c>
      <c r="I115" s="22">
        <v>7.2236072168025967E-3</v>
      </c>
    </row>
    <row r="116" spans="1:9" x14ac:dyDescent="0.3">
      <c r="A116">
        <v>13</v>
      </c>
      <c r="B116" t="s">
        <v>46</v>
      </c>
      <c r="C116" t="s">
        <v>56</v>
      </c>
      <c r="D116">
        <f t="shared" si="1"/>
        <v>0</v>
      </c>
      <c r="E116">
        <v>370</v>
      </c>
      <c r="G116">
        <v>92</v>
      </c>
      <c r="H116" s="22">
        <v>-5.8737794142099509E-2</v>
      </c>
      <c r="I116" s="22">
        <v>5.8737794142099509E-2</v>
      </c>
    </row>
    <row r="117" spans="1:9" x14ac:dyDescent="0.3">
      <c r="A117">
        <v>20</v>
      </c>
      <c r="B117" t="s">
        <v>46</v>
      </c>
      <c r="C117" t="s">
        <v>56</v>
      </c>
      <c r="D117">
        <f t="shared" si="1"/>
        <v>0</v>
      </c>
      <c r="E117">
        <v>190</v>
      </c>
      <c r="G117">
        <v>93</v>
      </c>
      <c r="H117" s="22">
        <v>-4.156639850033389E-2</v>
      </c>
      <c r="I117" s="22">
        <v>4.156639850033389E-2</v>
      </c>
    </row>
    <row r="118" spans="1:9" x14ac:dyDescent="0.3">
      <c r="A118">
        <v>27</v>
      </c>
      <c r="B118" t="s">
        <v>46</v>
      </c>
      <c r="C118" t="s">
        <v>56</v>
      </c>
      <c r="D118">
        <f t="shared" si="1"/>
        <v>0</v>
      </c>
      <c r="E118">
        <v>190</v>
      </c>
      <c r="G118">
        <v>94</v>
      </c>
      <c r="H118" s="22">
        <v>-4.361707943174975E-3</v>
      </c>
      <c r="I118" s="22">
        <v>4.361707943174975E-3</v>
      </c>
    </row>
    <row r="119" spans="1:9" x14ac:dyDescent="0.3">
      <c r="A119">
        <v>33</v>
      </c>
      <c r="B119" t="s">
        <v>46</v>
      </c>
      <c r="C119" t="s">
        <v>56</v>
      </c>
      <c r="D119">
        <f t="shared" si="1"/>
        <v>0</v>
      </c>
      <c r="E119">
        <v>30</v>
      </c>
      <c r="G119">
        <v>95</v>
      </c>
      <c r="H119" s="22">
        <v>-7.2236072168025967E-3</v>
      </c>
      <c r="I119" s="22">
        <v>7.2236072168025967E-3</v>
      </c>
    </row>
    <row r="120" spans="1:9" x14ac:dyDescent="0.3">
      <c r="A120">
        <v>41</v>
      </c>
      <c r="B120" t="s">
        <v>46</v>
      </c>
      <c r="C120" t="s">
        <v>56</v>
      </c>
      <c r="D120">
        <f t="shared" si="1"/>
        <v>0</v>
      </c>
      <c r="E120">
        <v>190</v>
      </c>
      <c r="G120">
        <v>96</v>
      </c>
      <c r="H120" s="22">
        <v>-1.0085506490430191E-2</v>
      </c>
      <c r="I120" s="22">
        <v>1.0085506490430191E-2</v>
      </c>
    </row>
    <row r="121" spans="1:9" x14ac:dyDescent="0.3">
      <c r="A121">
        <v>47</v>
      </c>
      <c r="B121" t="s">
        <v>46</v>
      </c>
      <c r="C121" t="s">
        <v>56</v>
      </c>
      <c r="D121">
        <f t="shared" si="1"/>
        <v>0</v>
      </c>
      <c r="E121">
        <v>180</v>
      </c>
      <c r="G121">
        <v>97</v>
      </c>
      <c r="H121" s="22">
        <v>3.2842982613983912E-2</v>
      </c>
      <c r="I121" s="22">
        <v>-3.2842982613983912E-2</v>
      </c>
    </row>
    <row r="122" spans="1:9" x14ac:dyDescent="0.3">
      <c r="A122">
        <v>54</v>
      </c>
      <c r="B122" t="s">
        <v>46</v>
      </c>
      <c r="C122" t="s">
        <v>56</v>
      </c>
      <c r="D122">
        <f t="shared" si="1"/>
        <v>0</v>
      </c>
      <c r="E122">
        <v>120</v>
      </c>
      <c r="G122">
        <v>98</v>
      </c>
      <c r="H122" s="22">
        <v>8.1495270265653244E-2</v>
      </c>
      <c r="I122" s="22">
        <v>-8.1495270265653244E-2</v>
      </c>
    </row>
    <row r="123" spans="1:9" x14ac:dyDescent="0.3">
      <c r="A123">
        <v>61</v>
      </c>
      <c r="B123" t="s">
        <v>46</v>
      </c>
      <c r="C123" t="s">
        <v>56</v>
      </c>
      <c r="D123">
        <f t="shared" si="1"/>
        <v>0</v>
      </c>
      <c r="E123">
        <v>270</v>
      </c>
      <c r="G123">
        <v>99</v>
      </c>
      <c r="H123" s="22">
        <v>0.11583806154918452</v>
      </c>
      <c r="I123" s="22">
        <v>-0.11583806154918452</v>
      </c>
    </row>
    <row r="124" spans="1:9" x14ac:dyDescent="0.3">
      <c r="A124">
        <v>67</v>
      </c>
      <c r="B124" t="s">
        <v>46</v>
      </c>
      <c r="C124" t="s">
        <v>56</v>
      </c>
      <c r="D124">
        <f t="shared" si="1"/>
        <v>0</v>
      </c>
      <c r="E124">
        <v>360</v>
      </c>
      <c r="G124">
        <v>100</v>
      </c>
      <c r="H124" s="22">
        <v>0.15876655065359863</v>
      </c>
      <c r="I124" s="22">
        <v>-0.15876655065359863</v>
      </c>
    </row>
    <row r="125" spans="1:9" x14ac:dyDescent="0.3">
      <c r="A125">
        <v>68</v>
      </c>
      <c r="B125" t="s">
        <v>46</v>
      </c>
      <c r="C125" t="s">
        <v>56</v>
      </c>
      <c r="D125">
        <f t="shared" si="1"/>
        <v>0</v>
      </c>
      <c r="E125">
        <v>360</v>
      </c>
      <c r="G125">
        <v>101</v>
      </c>
      <c r="H125" s="22">
        <v>0.15876655065359863</v>
      </c>
      <c r="I125" s="22">
        <v>-0.15876655065359863</v>
      </c>
    </row>
    <row r="126" spans="1:9" x14ac:dyDescent="0.3">
      <c r="A126">
        <v>5</v>
      </c>
      <c r="B126" t="s">
        <v>46</v>
      </c>
      <c r="C126" t="s">
        <v>56</v>
      </c>
      <c r="D126">
        <f t="shared" si="1"/>
        <v>0</v>
      </c>
      <c r="E126">
        <v>490</v>
      </c>
      <c r="G126">
        <v>102</v>
      </c>
      <c r="H126" s="22">
        <v>9.8666665907418891E-2</v>
      </c>
      <c r="I126" s="22">
        <v>-9.8666665907418891E-2</v>
      </c>
    </row>
    <row r="127" spans="1:9" x14ac:dyDescent="0.3">
      <c r="A127">
        <v>14</v>
      </c>
      <c r="B127" t="s">
        <v>46</v>
      </c>
      <c r="C127" t="s">
        <v>56</v>
      </c>
      <c r="D127">
        <f t="shared" si="1"/>
        <v>0</v>
      </c>
      <c r="E127">
        <v>590</v>
      </c>
      <c r="G127">
        <v>103</v>
      </c>
      <c r="H127" s="22">
        <v>9.8666665907418891E-2</v>
      </c>
      <c r="I127" s="22">
        <v>-9.8666665907418891E-2</v>
      </c>
    </row>
    <row r="128" spans="1:9" x14ac:dyDescent="0.3">
      <c r="A128">
        <v>20</v>
      </c>
      <c r="B128" t="s">
        <v>46</v>
      </c>
      <c r="C128" t="s">
        <v>56</v>
      </c>
      <c r="D128">
        <f t="shared" si="1"/>
        <v>0</v>
      </c>
      <c r="E128">
        <v>850</v>
      </c>
      <c r="G128">
        <v>104</v>
      </c>
      <c r="H128" s="22">
        <v>9.8666665907418891E-2</v>
      </c>
      <c r="I128" s="22">
        <v>-9.8666665907418891E-2</v>
      </c>
    </row>
    <row r="129" spans="1:9" x14ac:dyDescent="0.3">
      <c r="A129">
        <v>27</v>
      </c>
      <c r="B129" t="s">
        <v>46</v>
      </c>
      <c r="C129" t="s">
        <v>56</v>
      </c>
      <c r="D129">
        <f t="shared" si="1"/>
        <v>0</v>
      </c>
      <c r="E129">
        <v>820</v>
      </c>
      <c r="G129">
        <v>105</v>
      </c>
      <c r="H129" s="22">
        <v>5.8600076076632368E-2</v>
      </c>
      <c r="I129" s="22">
        <v>-5.8600076076632368E-2</v>
      </c>
    </row>
    <row r="130" spans="1:9" x14ac:dyDescent="0.3">
      <c r="A130">
        <v>35</v>
      </c>
      <c r="B130" t="s">
        <v>46</v>
      </c>
      <c r="C130" t="s">
        <v>56</v>
      </c>
      <c r="D130">
        <f t="shared" si="1"/>
        <v>0</v>
      </c>
      <c r="E130">
        <v>660</v>
      </c>
      <c r="G130">
        <v>106</v>
      </c>
      <c r="H130" s="22">
        <v>7.8633370992025636E-2</v>
      </c>
      <c r="I130" s="22">
        <v>-7.8633370992025636E-2</v>
      </c>
    </row>
    <row r="131" spans="1:9" x14ac:dyDescent="0.3">
      <c r="A131">
        <v>42</v>
      </c>
      <c r="B131" t="s">
        <v>46</v>
      </c>
      <c r="C131" t="s">
        <v>56</v>
      </c>
      <c r="D131">
        <f t="shared" ref="D131:D186" si="2">IF(C131=$C$2,0,1)</f>
        <v>0</v>
      </c>
      <c r="E131">
        <v>490</v>
      </c>
      <c r="G131">
        <v>107</v>
      </c>
      <c r="H131" s="22">
        <v>-4.361707943174975E-3</v>
      </c>
      <c r="I131" s="22">
        <v>4.361707943174975E-3</v>
      </c>
    </row>
    <row r="132" spans="1:9" x14ac:dyDescent="0.3">
      <c r="A132">
        <v>48</v>
      </c>
      <c r="B132" t="s">
        <v>46</v>
      </c>
      <c r="C132" t="s">
        <v>56</v>
      </c>
      <c r="D132">
        <f t="shared" si="2"/>
        <v>0</v>
      </c>
      <c r="E132">
        <v>340</v>
      </c>
      <c r="G132">
        <v>108</v>
      </c>
      <c r="H132" s="22">
        <v>3.2842982613983912E-2</v>
      </c>
      <c r="I132" s="22">
        <v>-3.2842982613983912E-2</v>
      </c>
    </row>
    <row r="133" spans="1:9" x14ac:dyDescent="0.3">
      <c r="A133">
        <v>55</v>
      </c>
      <c r="B133" t="s">
        <v>46</v>
      </c>
      <c r="C133" t="s">
        <v>56</v>
      </c>
      <c r="D133">
        <f t="shared" si="2"/>
        <v>0</v>
      </c>
      <c r="E133">
        <v>560</v>
      </c>
      <c r="G133">
        <v>109</v>
      </c>
      <c r="H133" s="22">
        <v>5.2876277529377153E-2</v>
      </c>
      <c r="I133" s="22">
        <v>-5.2876277529377153E-2</v>
      </c>
    </row>
    <row r="134" spans="1:9" x14ac:dyDescent="0.3">
      <c r="A134">
        <v>65</v>
      </c>
      <c r="B134" t="s">
        <v>46</v>
      </c>
      <c r="C134" t="s">
        <v>56</v>
      </c>
      <c r="D134">
        <f t="shared" si="2"/>
        <v>0</v>
      </c>
      <c r="E134">
        <v>730</v>
      </c>
      <c r="G134">
        <v>110</v>
      </c>
      <c r="H134" s="22">
        <v>-4.361707943174975E-3</v>
      </c>
      <c r="I134" s="22">
        <v>4.361707943174975E-3</v>
      </c>
    </row>
    <row r="135" spans="1:9" x14ac:dyDescent="0.3">
      <c r="A135">
        <v>71</v>
      </c>
      <c r="B135" t="s">
        <v>46</v>
      </c>
      <c r="C135" t="s">
        <v>56</v>
      </c>
      <c r="D135">
        <f t="shared" si="2"/>
        <v>0</v>
      </c>
      <c r="E135">
        <v>720</v>
      </c>
      <c r="G135">
        <v>111</v>
      </c>
      <c r="H135" s="22">
        <v>-3.8704499226706268E-2</v>
      </c>
      <c r="I135" s="22">
        <v>3.8704499226706268E-2</v>
      </c>
    </row>
    <row r="136" spans="1:9" x14ac:dyDescent="0.3">
      <c r="A136">
        <v>5</v>
      </c>
      <c r="B136" t="s">
        <v>47</v>
      </c>
      <c r="C136" t="s">
        <v>56</v>
      </c>
      <c r="D136">
        <f t="shared" si="2"/>
        <v>0</v>
      </c>
      <c r="E136">
        <v>180</v>
      </c>
      <c r="G136">
        <v>112</v>
      </c>
      <c r="H136" s="22">
        <v>-1.2947405764057812E-2</v>
      </c>
      <c r="I136" s="22">
        <v>1.2947405764057812E-2</v>
      </c>
    </row>
    <row r="137" spans="1:9" x14ac:dyDescent="0.3">
      <c r="A137">
        <v>12</v>
      </c>
      <c r="B137" t="s">
        <v>47</v>
      </c>
      <c r="C137" t="s">
        <v>56</v>
      </c>
      <c r="D137">
        <f t="shared" si="2"/>
        <v>0</v>
      </c>
      <c r="E137">
        <v>110</v>
      </c>
      <c r="G137">
        <v>113</v>
      </c>
      <c r="H137" s="22">
        <v>0.12728565864369495</v>
      </c>
      <c r="I137" s="22">
        <v>-0.12728565864369495</v>
      </c>
    </row>
    <row r="138" spans="1:9" x14ac:dyDescent="0.3">
      <c r="A138">
        <v>18</v>
      </c>
      <c r="B138" t="s">
        <v>47</v>
      </c>
      <c r="C138" t="s">
        <v>56</v>
      </c>
      <c r="D138">
        <f t="shared" si="2"/>
        <v>0</v>
      </c>
      <c r="E138">
        <v>170</v>
      </c>
      <c r="G138">
        <v>114</v>
      </c>
      <c r="H138" s="22">
        <v>0.12728565864369495</v>
      </c>
      <c r="I138" s="22">
        <v>-0.12728565864369495</v>
      </c>
    </row>
    <row r="139" spans="1:9" x14ac:dyDescent="0.3">
      <c r="A139">
        <v>25</v>
      </c>
      <c r="B139" t="s">
        <v>47</v>
      </c>
      <c r="C139" t="s">
        <v>56</v>
      </c>
      <c r="D139">
        <f t="shared" si="2"/>
        <v>0</v>
      </c>
      <c r="E139">
        <v>170</v>
      </c>
      <c r="G139">
        <v>115</v>
      </c>
      <c r="H139" s="22">
        <v>9.0080968086536067E-2</v>
      </c>
      <c r="I139" s="22">
        <v>-9.0080968086536067E-2</v>
      </c>
    </row>
    <row r="140" spans="1:9" x14ac:dyDescent="0.3">
      <c r="A140">
        <v>31</v>
      </c>
      <c r="B140" t="s">
        <v>47</v>
      </c>
      <c r="C140" t="s">
        <v>56</v>
      </c>
      <c r="D140">
        <f t="shared" si="2"/>
        <v>0</v>
      </c>
      <c r="E140">
        <v>180</v>
      </c>
      <c r="G140">
        <v>116</v>
      </c>
      <c r="H140" s="22">
        <v>0.14159515501183301</v>
      </c>
      <c r="I140" s="22">
        <v>-0.14159515501183301</v>
      </c>
    </row>
    <row r="141" spans="1:9" x14ac:dyDescent="0.3">
      <c r="A141">
        <v>38</v>
      </c>
      <c r="B141" t="s">
        <v>47</v>
      </c>
      <c r="C141" t="s">
        <v>56</v>
      </c>
      <c r="D141">
        <f t="shared" si="2"/>
        <v>0</v>
      </c>
      <c r="E141">
        <v>360</v>
      </c>
      <c r="G141">
        <v>117</v>
      </c>
      <c r="H141" s="22">
        <v>0.14159515501183301</v>
      </c>
      <c r="I141" s="22">
        <v>-0.14159515501183301</v>
      </c>
    </row>
    <row r="142" spans="1:9" x14ac:dyDescent="0.3">
      <c r="A142">
        <v>44</v>
      </c>
      <c r="B142" t="s">
        <v>47</v>
      </c>
      <c r="C142" t="s">
        <v>56</v>
      </c>
      <c r="D142">
        <f t="shared" si="2"/>
        <v>0</v>
      </c>
      <c r="E142">
        <v>370</v>
      </c>
      <c r="G142">
        <v>118</v>
      </c>
      <c r="H142" s="22">
        <v>0.18738554338987473</v>
      </c>
      <c r="I142" s="22">
        <v>-0.18738554338987473</v>
      </c>
    </row>
    <row r="143" spans="1:9" x14ac:dyDescent="0.3">
      <c r="A143">
        <v>51</v>
      </c>
      <c r="B143" t="s">
        <v>47</v>
      </c>
      <c r="C143" t="s">
        <v>56</v>
      </c>
      <c r="D143">
        <f t="shared" si="2"/>
        <v>0</v>
      </c>
      <c r="E143">
        <v>380</v>
      </c>
      <c r="G143">
        <v>119</v>
      </c>
      <c r="H143" s="22">
        <v>0.14159515501183301</v>
      </c>
      <c r="I143" s="22">
        <v>-0.14159515501183301</v>
      </c>
    </row>
    <row r="144" spans="1:9" x14ac:dyDescent="0.3">
      <c r="A144">
        <v>58</v>
      </c>
      <c r="B144" t="s">
        <v>47</v>
      </c>
      <c r="C144" t="s">
        <v>56</v>
      </c>
      <c r="D144">
        <f t="shared" si="2"/>
        <v>0</v>
      </c>
      <c r="E144">
        <v>570</v>
      </c>
      <c r="G144">
        <v>120</v>
      </c>
      <c r="H144" s="22">
        <v>0.1444570542854606</v>
      </c>
      <c r="I144" s="22">
        <v>-0.1444570542854606</v>
      </c>
    </row>
    <row r="145" spans="1:9" x14ac:dyDescent="0.3">
      <c r="A145">
        <v>64</v>
      </c>
      <c r="B145" t="s">
        <v>47</v>
      </c>
      <c r="C145" t="s">
        <v>56</v>
      </c>
      <c r="D145">
        <f t="shared" si="2"/>
        <v>0</v>
      </c>
      <c r="E145">
        <v>690</v>
      </c>
      <c r="G145">
        <v>121</v>
      </c>
      <c r="H145" s="22">
        <v>0.16162844992722625</v>
      </c>
      <c r="I145" s="22">
        <v>-0.16162844992722625</v>
      </c>
    </row>
    <row r="146" spans="1:9" x14ac:dyDescent="0.3">
      <c r="A146">
        <v>5</v>
      </c>
      <c r="B146" t="s">
        <v>47</v>
      </c>
      <c r="C146" t="s">
        <v>56</v>
      </c>
      <c r="D146">
        <f t="shared" si="2"/>
        <v>0</v>
      </c>
      <c r="E146">
        <v>180</v>
      </c>
      <c r="G146">
        <v>122</v>
      </c>
      <c r="H146" s="22">
        <v>0.11869996082281213</v>
      </c>
      <c r="I146" s="22">
        <v>-0.11869996082281213</v>
      </c>
    </row>
    <row r="147" spans="1:9" x14ac:dyDescent="0.3">
      <c r="A147">
        <v>12</v>
      </c>
      <c r="B147" t="s">
        <v>47</v>
      </c>
      <c r="C147" t="s">
        <v>56</v>
      </c>
      <c r="D147">
        <f t="shared" si="2"/>
        <v>0</v>
      </c>
      <c r="E147">
        <v>280</v>
      </c>
      <c r="G147">
        <v>123</v>
      </c>
      <c r="H147" s="22">
        <v>9.2942867360163675E-2</v>
      </c>
      <c r="I147" s="22">
        <v>-9.2942867360163675E-2</v>
      </c>
    </row>
    <row r="148" spans="1:9" x14ac:dyDescent="0.3">
      <c r="A148">
        <v>18</v>
      </c>
      <c r="B148" t="s">
        <v>47</v>
      </c>
      <c r="C148" t="s">
        <v>56</v>
      </c>
      <c r="D148">
        <f t="shared" si="2"/>
        <v>0</v>
      </c>
      <c r="E148">
        <v>450</v>
      </c>
      <c r="G148">
        <v>124</v>
      </c>
      <c r="H148" s="22">
        <v>9.2942867360163675E-2</v>
      </c>
      <c r="I148" s="22">
        <v>-9.2942867360163675E-2</v>
      </c>
    </row>
    <row r="149" spans="1:9" x14ac:dyDescent="0.3">
      <c r="A149">
        <v>25</v>
      </c>
      <c r="B149" t="s">
        <v>47</v>
      </c>
      <c r="C149" t="s">
        <v>56</v>
      </c>
      <c r="D149">
        <f t="shared" si="2"/>
        <v>0</v>
      </c>
      <c r="E149">
        <v>510</v>
      </c>
      <c r="G149">
        <v>125</v>
      </c>
      <c r="H149" s="22">
        <v>5.5738176803004774E-2</v>
      </c>
      <c r="I149" s="22">
        <v>-5.5738176803004774E-2</v>
      </c>
    </row>
    <row r="150" spans="1:9" x14ac:dyDescent="0.3">
      <c r="A150">
        <v>31</v>
      </c>
      <c r="B150" t="s">
        <v>47</v>
      </c>
      <c r="C150" t="s">
        <v>56</v>
      </c>
      <c r="D150">
        <f t="shared" si="2"/>
        <v>0</v>
      </c>
      <c r="E150">
        <v>510</v>
      </c>
      <c r="G150">
        <v>126</v>
      </c>
      <c r="H150" s="22">
        <v>2.7119184066728697E-2</v>
      </c>
      <c r="I150" s="22">
        <v>-2.7119184066728697E-2</v>
      </c>
    </row>
    <row r="151" spans="1:9" x14ac:dyDescent="0.3">
      <c r="A151">
        <v>38</v>
      </c>
      <c r="B151" t="s">
        <v>47</v>
      </c>
      <c r="C151" t="s">
        <v>56</v>
      </c>
      <c r="D151">
        <f t="shared" si="2"/>
        <v>0</v>
      </c>
      <c r="E151">
        <v>580</v>
      </c>
      <c r="G151">
        <v>127</v>
      </c>
      <c r="H151" s="22">
        <v>-4.7290197047589105E-2</v>
      </c>
      <c r="I151" s="22">
        <v>4.7290197047589105E-2</v>
      </c>
    </row>
    <row r="152" spans="1:9" x14ac:dyDescent="0.3">
      <c r="A152">
        <v>44</v>
      </c>
      <c r="B152" t="s">
        <v>47</v>
      </c>
      <c r="C152" t="s">
        <v>56</v>
      </c>
      <c r="D152">
        <f t="shared" si="2"/>
        <v>0</v>
      </c>
      <c r="E152">
        <v>760</v>
      </c>
      <c r="G152">
        <v>128</v>
      </c>
      <c r="H152" s="22">
        <v>-3.8704499226706268E-2</v>
      </c>
      <c r="I152" s="22">
        <v>3.8704499226706268E-2</v>
      </c>
    </row>
    <row r="153" spans="1:9" x14ac:dyDescent="0.3">
      <c r="A153">
        <v>51</v>
      </c>
      <c r="B153" t="s">
        <v>47</v>
      </c>
      <c r="C153" t="s">
        <v>56</v>
      </c>
      <c r="D153">
        <f t="shared" si="2"/>
        <v>0</v>
      </c>
      <c r="E153">
        <v>760</v>
      </c>
      <c r="G153">
        <v>129</v>
      </c>
      <c r="H153" s="22">
        <v>7.085889151335456E-3</v>
      </c>
      <c r="I153" s="22">
        <v>-7.085889151335456E-3</v>
      </c>
    </row>
    <row r="154" spans="1:9" x14ac:dyDescent="0.3">
      <c r="A154">
        <v>59</v>
      </c>
      <c r="B154" t="s">
        <v>47</v>
      </c>
      <c r="C154" t="s">
        <v>56</v>
      </c>
      <c r="D154">
        <f t="shared" si="2"/>
        <v>0</v>
      </c>
      <c r="E154">
        <v>720</v>
      </c>
      <c r="G154">
        <v>130</v>
      </c>
      <c r="H154" s="22">
        <v>5.5738176803004774E-2</v>
      </c>
      <c r="I154" s="22">
        <v>-5.5738176803004774E-2</v>
      </c>
    </row>
    <row r="155" spans="1:9" x14ac:dyDescent="0.3">
      <c r="A155">
        <v>65</v>
      </c>
      <c r="B155" t="s">
        <v>47</v>
      </c>
      <c r="C155" t="s">
        <v>56</v>
      </c>
      <c r="D155">
        <f t="shared" si="2"/>
        <v>0</v>
      </c>
      <c r="E155">
        <v>720</v>
      </c>
      <c r="G155">
        <v>131</v>
      </c>
      <c r="H155" s="22">
        <v>9.8666665907418891E-2</v>
      </c>
      <c r="I155" s="22">
        <v>-9.8666665907418891E-2</v>
      </c>
    </row>
    <row r="156" spans="1:9" x14ac:dyDescent="0.3">
      <c r="A156">
        <v>5</v>
      </c>
      <c r="B156" t="s">
        <v>47</v>
      </c>
      <c r="C156" t="s">
        <v>56</v>
      </c>
      <c r="D156">
        <f t="shared" si="2"/>
        <v>0</v>
      </c>
      <c r="E156">
        <v>490</v>
      </c>
      <c r="G156">
        <v>132</v>
      </c>
      <c r="H156" s="22">
        <v>3.5704881887611506E-2</v>
      </c>
      <c r="I156" s="22">
        <v>-3.5704881887611506E-2</v>
      </c>
    </row>
    <row r="157" spans="1:9" x14ac:dyDescent="0.3">
      <c r="A157">
        <v>12</v>
      </c>
      <c r="B157" t="s">
        <v>47</v>
      </c>
      <c r="C157" t="s">
        <v>56</v>
      </c>
      <c r="D157">
        <f t="shared" si="2"/>
        <v>0</v>
      </c>
      <c r="E157">
        <v>480</v>
      </c>
      <c r="G157">
        <v>133</v>
      </c>
      <c r="H157" s="22">
        <v>-1.2947405764057812E-2</v>
      </c>
      <c r="I157" s="22">
        <v>1.2947405764057812E-2</v>
      </c>
    </row>
    <row r="158" spans="1:9" x14ac:dyDescent="0.3">
      <c r="A158">
        <v>18</v>
      </c>
      <c r="B158" t="s">
        <v>47</v>
      </c>
      <c r="C158" t="s">
        <v>56</v>
      </c>
      <c r="D158">
        <f t="shared" si="2"/>
        <v>0</v>
      </c>
      <c r="E158">
        <v>550</v>
      </c>
      <c r="G158">
        <v>134</v>
      </c>
      <c r="H158" s="22">
        <v>-1.0085506490430191E-2</v>
      </c>
      <c r="I158" s="22">
        <v>1.0085506490430191E-2</v>
      </c>
    </row>
    <row r="159" spans="1:9" x14ac:dyDescent="0.3">
      <c r="A159">
        <v>25</v>
      </c>
      <c r="B159" t="s">
        <v>47</v>
      </c>
      <c r="C159" t="s">
        <v>56</v>
      </c>
      <c r="D159">
        <f t="shared" si="2"/>
        <v>0</v>
      </c>
      <c r="E159">
        <v>760</v>
      </c>
      <c r="G159">
        <v>135</v>
      </c>
      <c r="H159" s="22">
        <v>0.1444570542854606</v>
      </c>
      <c r="I159" s="22">
        <v>-0.1444570542854606</v>
      </c>
    </row>
    <row r="160" spans="1:9" x14ac:dyDescent="0.3">
      <c r="A160">
        <v>31</v>
      </c>
      <c r="B160" t="s">
        <v>47</v>
      </c>
      <c r="C160" t="s">
        <v>56</v>
      </c>
      <c r="D160">
        <f t="shared" si="2"/>
        <v>0</v>
      </c>
      <c r="E160">
        <v>880</v>
      </c>
      <c r="G160">
        <v>136</v>
      </c>
      <c r="H160" s="22">
        <v>0.16449034920085387</v>
      </c>
      <c r="I160" s="22">
        <v>-0.16449034920085387</v>
      </c>
    </row>
    <row r="161" spans="1:9" x14ac:dyDescent="0.3">
      <c r="A161">
        <v>39</v>
      </c>
      <c r="B161" t="s">
        <v>47</v>
      </c>
      <c r="C161" t="s">
        <v>56</v>
      </c>
      <c r="D161">
        <f t="shared" si="2"/>
        <v>0</v>
      </c>
      <c r="E161">
        <v>950</v>
      </c>
      <c r="G161">
        <v>137</v>
      </c>
      <c r="H161" s="22">
        <v>0.14731895355908822</v>
      </c>
      <c r="I161" s="22">
        <v>-0.14731895355908822</v>
      </c>
    </row>
    <row r="162" spans="1:9" x14ac:dyDescent="0.3">
      <c r="A162">
        <v>47</v>
      </c>
      <c r="B162" t="s">
        <v>47</v>
      </c>
      <c r="C162" t="s">
        <v>56</v>
      </c>
      <c r="D162">
        <f t="shared" si="2"/>
        <v>0</v>
      </c>
      <c r="E162">
        <v>900</v>
      </c>
      <c r="G162">
        <v>138</v>
      </c>
      <c r="H162" s="22">
        <v>0.14731895355908822</v>
      </c>
      <c r="I162" s="22">
        <v>-0.14731895355908822</v>
      </c>
    </row>
    <row r="163" spans="1:9" x14ac:dyDescent="0.3">
      <c r="A163">
        <v>54</v>
      </c>
      <c r="B163" t="s">
        <v>47</v>
      </c>
      <c r="C163" t="s">
        <v>56</v>
      </c>
      <c r="D163">
        <f t="shared" si="2"/>
        <v>0</v>
      </c>
      <c r="E163">
        <v>1080</v>
      </c>
      <c r="G163">
        <v>139</v>
      </c>
      <c r="H163" s="22">
        <v>0.1444570542854606</v>
      </c>
      <c r="I163" s="22">
        <v>-0.1444570542854606</v>
      </c>
    </row>
    <row r="164" spans="1:9" x14ac:dyDescent="0.3">
      <c r="A164">
        <v>67</v>
      </c>
      <c r="B164" t="s">
        <v>47</v>
      </c>
      <c r="C164" t="s">
        <v>112</v>
      </c>
      <c r="D164">
        <f t="shared" si="2"/>
        <v>1</v>
      </c>
      <c r="E164">
        <v>1270</v>
      </c>
      <c r="G164">
        <v>140</v>
      </c>
      <c r="H164" s="22">
        <v>9.2942867360163675E-2</v>
      </c>
      <c r="I164" s="22">
        <v>-9.2942867360163675E-2</v>
      </c>
    </row>
    <row r="165" spans="1:9" x14ac:dyDescent="0.3">
      <c r="A165">
        <v>5</v>
      </c>
      <c r="B165" t="s">
        <v>48</v>
      </c>
      <c r="C165" t="s">
        <v>56</v>
      </c>
      <c r="D165">
        <f t="shared" si="2"/>
        <v>0</v>
      </c>
      <c r="E165">
        <v>1170</v>
      </c>
      <c r="G165">
        <v>141</v>
      </c>
      <c r="H165" s="22">
        <v>9.0080968086536067E-2</v>
      </c>
      <c r="I165" s="22">
        <v>-9.0080968086536067E-2</v>
      </c>
    </row>
    <row r="166" spans="1:9" x14ac:dyDescent="0.3">
      <c r="A166">
        <v>12</v>
      </c>
      <c r="B166" t="s">
        <v>48</v>
      </c>
      <c r="C166" t="s">
        <v>56</v>
      </c>
      <c r="D166">
        <f t="shared" si="2"/>
        <v>0</v>
      </c>
      <c r="E166">
        <v>120</v>
      </c>
      <c r="G166">
        <v>142</v>
      </c>
      <c r="H166" s="22">
        <v>8.721906881290846E-2</v>
      </c>
      <c r="I166" s="22">
        <v>-8.721906881290846E-2</v>
      </c>
    </row>
    <row r="167" spans="1:9" x14ac:dyDescent="0.3">
      <c r="A167">
        <v>18</v>
      </c>
      <c r="B167" t="s">
        <v>48</v>
      </c>
      <c r="C167" t="s">
        <v>56</v>
      </c>
      <c r="D167">
        <f t="shared" si="2"/>
        <v>0</v>
      </c>
      <c r="E167">
        <v>100</v>
      </c>
      <c r="G167">
        <v>143</v>
      </c>
      <c r="H167" s="22">
        <v>3.2842982613983912E-2</v>
      </c>
      <c r="I167" s="22">
        <v>-3.2842982613983912E-2</v>
      </c>
    </row>
    <row r="168" spans="1:9" x14ac:dyDescent="0.3">
      <c r="A168">
        <v>25</v>
      </c>
      <c r="B168" t="s">
        <v>48</v>
      </c>
      <c r="C168" t="s">
        <v>56</v>
      </c>
      <c r="D168">
        <f t="shared" si="2"/>
        <v>0</v>
      </c>
      <c r="E168">
        <v>110</v>
      </c>
      <c r="G168">
        <v>144</v>
      </c>
      <c r="H168" s="22">
        <v>-1.4998086695473811E-3</v>
      </c>
      <c r="I168" s="22">
        <v>1.4998086695473811E-3</v>
      </c>
    </row>
    <row r="169" spans="1:9" x14ac:dyDescent="0.3">
      <c r="A169">
        <v>31</v>
      </c>
      <c r="B169" t="s">
        <v>48</v>
      </c>
      <c r="C169" t="s">
        <v>56</v>
      </c>
      <c r="D169">
        <f t="shared" si="2"/>
        <v>0</v>
      </c>
      <c r="E169">
        <v>120</v>
      </c>
      <c r="G169">
        <v>145</v>
      </c>
      <c r="H169" s="22">
        <v>0.1444570542854606</v>
      </c>
      <c r="I169" s="22">
        <v>-0.1444570542854606</v>
      </c>
    </row>
    <row r="170" spans="1:9" x14ac:dyDescent="0.3">
      <c r="A170">
        <v>38</v>
      </c>
      <c r="B170" t="s">
        <v>48</v>
      </c>
      <c r="C170" t="s">
        <v>56</v>
      </c>
      <c r="D170">
        <f t="shared" si="2"/>
        <v>0</v>
      </c>
      <c r="E170">
        <v>130</v>
      </c>
      <c r="G170">
        <v>146</v>
      </c>
      <c r="H170" s="22">
        <v>0.11583806154918452</v>
      </c>
      <c r="I170" s="22">
        <v>-0.11583806154918452</v>
      </c>
    </row>
    <row r="171" spans="1:9" x14ac:dyDescent="0.3">
      <c r="A171">
        <v>50</v>
      </c>
      <c r="B171" t="s">
        <v>48</v>
      </c>
      <c r="C171" t="s">
        <v>56</v>
      </c>
      <c r="D171">
        <f t="shared" si="2"/>
        <v>0</v>
      </c>
      <c r="E171">
        <v>130</v>
      </c>
      <c r="G171">
        <v>147</v>
      </c>
      <c r="H171" s="22">
        <v>6.7185773897515205E-2</v>
      </c>
      <c r="I171" s="22">
        <v>-6.7185773897515205E-2</v>
      </c>
    </row>
    <row r="172" spans="1:9" x14ac:dyDescent="0.3">
      <c r="A172">
        <v>57</v>
      </c>
      <c r="B172" t="s">
        <v>48</v>
      </c>
      <c r="C172" t="s">
        <v>56</v>
      </c>
      <c r="D172">
        <f t="shared" si="2"/>
        <v>0</v>
      </c>
      <c r="E172">
        <v>250</v>
      </c>
      <c r="G172">
        <v>148</v>
      </c>
      <c r="H172" s="22">
        <v>5.0014378255749559E-2</v>
      </c>
      <c r="I172" s="22">
        <v>-5.0014378255749559E-2</v>
      </c>
    </row>
    <row r="173" spans="1:9" x14ac:dyDescent="0.3">
      <c r="A173">
        <v>63</v>
      </c>
      <c r="B173" t="s">
        <v>48</v>
      </c>
      <c r="C173" t="s">
        <v>112</v>
      </c>
      <c r="D173">
        <f t="shared" si="2"/>
        <v>1</v>
      </c>
      <c r="E173">
        <v>480</v>
      </c>
      <c r="G173">
        <v>149</v>
      </c>
      <c r="H173" s="22">
        <v>5.0014378255749559E-2</v>
      </c>
      <c r="I173" s="22">
        <v>-5.0014378255749559E-2</v>
      </c>
    </row>
    <row r="174" spans="1:9" x14ac:dyDescent="0.3">
      <c r="A174">
        <v>5</v>
      </c>
      <c r="B174" t="s">
        <v>48</v>
      </c>
      <c r="C174" t="s">
        <v>56</v>
      </c>
      <c r="D174">
        <f t="shared" si="2"/>
        <v>0</v>
      </c>
      <c r="E174">
        <v>300</v>
      </c>
      <c r="G174">
        <v>150</v>
      </c>
      <c r="H174" s="22">
        <v>2.998108334035629E-2</v>
      </c>
      <c r="I174" s="22">
        <v>-2.998108334035629E-2</v>
      </c>
    </row>
    <row r="175" spans="1:9" x14ac:dyDescent="0.3">
      <c r="A175">
        <v>12</v>
      </c>
      <c r="B175" t="s">
        <v>48</v>
      </c>
      <c r="C175" t="s">
        <v>56</v>
      </c>
      <c r="D175">
        <f t="shared" si="2"/>
        <v>0</v>
      </c>
      <c r="E175">
        <v>300</v>
      </c>
      <c r="G175">
        <v>151</v>
      </c>
      <c r="H175" s="22">
        <v>-2.1533103584940622E-2</v>
      </c>
      <c r="I175" s="22">
        <v>2.1533103584940622E-2</v>
      </c>
    </row>
    <row r="176" spans="1:9" x14ac:dyDescent="0.3">
      <c r="A176">
        <v>24</v>
      </c>
      <c r="B176" t="s">
        <v>48</v>
      </c>
      <c r="C176" t="s">
        <v>56</v>
      </c>
      <c r="D176">
        <f t="shared" si="2"/>
        <v>0</v>
      </c>
      <c r="E176">
        <v>320</v>
      </c>
      <c r="G176">
        <v>152</v>
      </c>
      <c r="H176" s="22">
        <v>-2.1533103584940622E-2</v>
      </c>
      <c r="I176" s="22">
        <v>2.1533103584940622E-2</v>
      </c>
    </row>
    <row r="177" spans="1:9" x14ac:dyDescent="0.3">
      <c r="A177">
        <v>25</v>
      </c>
      <c r="B177" t="s">
        <v>48</v>
      </c>
      <c r="C177" t="s">
        <v>56</v>
      </c>
      <c r="D177">
        <f t="shared" si="2"/>
        <v>0</v>
      </c>
      <c r="E177">
        <v>300</v>
      </c>
      <c r="G177">
        <v>153</v>
      </c>
      <c r="H177" s="22">
        <v>-1.0085506490430191E-2</v>
      </c>
      <c r="I177" s="22">
        <v>1.0085506490430191E-2</v>
      </c>
    </row>
    <row r="178" spans="1:9" x14ac:dyDescent="0.3">
      <c r="A178">
        <v>26</v>
      </c>
      <c r="B178" t="s">
        <v>48</v>
      </c>
      <c r="C178" t="s">
        <v>112</v>
      </c>
      <c r="D178">
        <f t="shared" si="2"/>
        <v>1</v>
      </c>
      <c r="E178">
        <v>400</v>
      </c>
      <c r="G178">
        <v>154</v>
      </c>
      <c r="H178" s="22">
        <v>-1.0085506490430191E-2</v>
      </c>
      <c r="I178" s="22">
        <v>1.0085506490430191E-2</v>
      </c>
    </row>
    <row r="179" spans="1:9" x14ac:dyDescent="0.3">
      <c r="A179">
        <v>32</v>
      </c>
      <c r="B179" t="s">
        <v>48</v>
      </c>
      <c r="C179" t="s">
        <v>56</v>
      </c>
      <c r="D179">
        <f t="shared" si="2"/>
        <v>0</v>
      </c>
      <c r="E179">
        <v>300</v>
      </c>
      <c r="G179">
        <v>155</v>
      </c>
      <c r="H179" s="22">
        <v>5.5738176803004774E-2</v>
      </c>
      <c r="I179" s="22">
        <v>-5.5738176803004774E-2</v>
      </c>
    </row>
    <row r="180" spans="1:9" x14ac:dyDescent="0.3">
      <c r="A180">
        <v>44</v>
      </c>
      <c r="B180" t="s">
        <v>48</v>
      </c>
      <c r="C180" t="s">
        <v>56</v>
      </c>
      <c r="D180">
        <f t="shared" si="2"/>
        <v>0</v>
      </c>
      <c r="E180">
        <v>200</v>
      </c>
      <c r="G180">
        <v>156</v>
      </c>
      <c r="H180" s="22">
        <v>5.8600076076632368E-2</v>
      </c>
      <c r="I180" s="22">
        <v>-5.8600076076632368E-2</v>
      </c>
    </row>
    <row r="181" spans="1:9" x14ac:dyDescent="0.3">
      <c r="A181">
        <v>51</v>
      </c>
      <c r="B181" t="s">
        <v>48</v>
      </c>
      <c r="C181" t="s">
        <v>56</v>
      </c>
      <c r="D181">
        <f t="shared" si="2"/>
        <v>0</v>
      </c>
      <c r="E181">
        <v>270</v>
      </c>
      <c r="G181">
        <v>157</v>
      </c>
      <c r="H181" s="22">
        <v>3.8566781161239128E-2</v>
      </c>
      <c r="I181" s="22">
        <v>-3.8566781161239128E-2</v>
      </c>
    </row>
    <row r="182" spans="1:9" x14ac:dyDescent="0.3">
      <c r="A182">
        <v>58</v>
      </c>
      <c r="B182" t="s">
        <v>48</v>
      </c>
      <c r="C182" t="s">
        <v>56</v>
      </c>
      <c r="D182">
        <f t="shared" si="2"/>
        <v>0</v>
      </c>
      <c r="E182">
        <v>360</v>
      </c>
      <c r="G182">
        <v>158</v>
      </c>
      <c r="H182" s="22">
        <v>-2.1533103584940622E-2</v>
      </c>
      <c r="I182" s="22">
        <v>2.1533103584940622E-2</v>
      </c>
    </row>
    <row r="183" spans="1:9" x14ac:dyDescent="0.3">
      <c r="A183">
        <v>64</v>
      </c>
      <c r="B183" t="s">
        <v>48</v>
      </c>
      <c r="C183" t="s">
        <v>56</v>
      </c>
      <c r="D183">
        <f t="shared" si="2"/>
        <v>0</v>
      </c>
      <c r="E183">
        <v>310</v>
      </c>
      <c r="G183">
        <v>159</v>
      </c>
      <c r="H183" s="22">
        <v>-5.5875894868471943E-2</v>
      </c>
      <c r="I183" s="22">
        <v>5.5875894868471943E-2</v>
      </c>
    </row>
    <row r="184" spans="1:9" x14ac:dyDescent="0.3">
      <c r="A184">
        <v>5</v>
      </c>
      <c r="B184" t="s">
        <v>48</v>
      </c>
      <c r="C184" t="s">
        <v>56</v>
      </c>
      <c r="D184">
        <f t="shared" si="2"/>
        <v>0</v>
      </c>
      <c r="E184">
        <v>250</v>
      </c>
      <c r="G184">
        <v>160</v>
      </c>
      <c r="H184" s="22">
        <v>-7.5909189783865183E-2</v>
      </c>
      <c r="I184" s="22">
        <v>7.5909189783865183E-2</v>
      </c>
    </row>
    <row r="185" spans="1:9" x14ac:dyDescent="0.3">
      <c r="A185">
        <v>12</v>
      </c>
      <c r="B185" t="s">
        <v>48</v>
      </c>
      <c r="C185" t="s">
        <v>56</v>
      </c>
      <c r="D185">
        <f t="shared" si="2"/>
        <v>0</v>
      </c>
      <c r="E185">
        <v>400</v>
      </c>
      <c r="G185">
        <v>161</v>
      </c>
      <c r="H185" s="22">
        <v>-6.159969341572713E-2</v>
      </c>
      <c r="I185" s="22">
        <v>6.159969341572713E-2</v>
      </c>
    </row>
    <row r="186" spans="1:9" x14ac:dyDescent="0.3">
      <c r="A186">
        <v>18</v>
      </c>
      <c r="B186" t="s">
        <v>48</v>
      </c>
      <c r="C186" t="s">
        <v>56</v>
      </c>
      <c r="D186">
        <f t="shared" si="2"/>
        <v>0</v>
      </c>
      <c r="E186">
        <v>440</v>
      </c>
      <c r="G186">
        <v>162</v>
      </c>
      <c r="H186" s="22">
        <v>-0.1131138803410241</v>
      </c>
      <c r="I186" s="22">
        <v>0.1131138803410241</v>
      </c>
    </row>
    <row r="187" spans="1:9" x14ac:dyDescent="0.3">
      <c r="A187">
        <v>25</v>
      </c>
      <c r="B187" t="s">
        <v>48</v>
      </c>
      <c r="C187" t="s">
        <v>56</v>
      </c>
      <c r="D187">
        <f>IF(C187=$C$2,0,1)</f>
        <v>0</v>
      </c>
      <c r="E187">
        <v>420</v>
      </c>
      <c r="G187">
        <v>163</v>
      </c>
      <c r="H187" s="22">
        <v>-0.16748996653994863</v>
      </c>
      <c r="I187" s="22">
        <v>1.1674899665399487</v>
      </c>
    </row>
    <row r="188" spans="1:9" x14ac:dyDescent="0.3">
      <c r="A188">
        <v>31</v>
      </c>
      <c r="B188" t="s">
        <v>48</v>
      </c>
      <c r="C188" t="s">
        <v>56</v>
      </c>
      <c r="D188">
        <f t="shared" ref="D188:D193" si="3">IF(C188=$C$2,0,1)</f>
        <v>0</v>
      </c>
      <c r="E188">
        <v>400</v>
      </c>
      <c r="G188">
        <v>164</v>
      </c>
      <c r="H188" s="22">
        <v>-0.13887097380367253</v>
      </c>
      <c r="I188" s="22">
        <v>0.13887097380367253</v>
      </c>
    </row>
    <row r="189" spans="1:9" x14ac:dyDescent="0.3">
      <c r="A189">
        <v>38</v>
      </c>
      <c r="B189" t="s">
        <v>48</v>
      </c>
      <c r="C189" t="s">
        <v>56</v>
      </c>
      <c r="D189">
        <f t="shared" si="3"/>
        <v>0</v>
      </c>
      <c r="E189">
        <v>480</v>
      </c>
      <c r="G189">
        <v>165</v>
      </c>
      <c r="H189" s="22">
        <v>0.16162844992722625</v>
      </c>
      <c r="I189" s="22">
        <v>-0.16162844992722625</v>
      </c>
    </row>
    <row r="190" spans="1:9" x14ac:dyDescent="0.3">
      <c r="A190">
        <v>44</v>
      </c>
      <c r="B190" t="s">
        <v>48</v>
      </c>
      <c r="C190" t="s">
        <v>56</v>
      </c>
      <c r="D190">
        <f t="shared" si="3"/>
        <v>0</v>
      </c>
      <c r="E190">
        <v>470</v>
      </c>
      <c r="G190">
        <v>166</v>
      </c>
      <c r="H190" s="22">
        <v>0.16735224847448146</v>
      </c>
      <c r="I190" s="22">
        <v>-0.16735224847448146</v>
      </c>
    </row>
    <row r="191" spans="1:9" x14ac:dyDescent="0.3">
      <c r="A191">
        <v>51</v>
      </c>
      <c r="B191" t="s">
        <v>48</v>
      </c>
      <c r="C191" t="s">
        <v>56</v>
      </c>
      <c r="D191">
        <f t="shared" si="3"/>
        <v>0</v>
      </c>
      <c r="E191">
        <v>450</v>
      </c>
      <c r="G191">
        <v>167</v>
      </c>
      <c r="H191" s="22">
        <v>0.16449034920085387</v>
      </c>
      <c r="I191" s="22">
        <v>-0.16449034920085387</v>
      </c>
    </row>
    <row r="192" spans="1:9" x14ac:dyDescent="0.3">
      <c r="A192">
        <v>58</v>
      </c>
      <c r="B192" t="s">
        <v>48</v>
      </c>
      <c r="C192" t="s">
        <v>56</v>
      </c>
      <c r="D192">
        <f t="shared" si="3"/>
        <v>0</v>
      </c>
      <c r="E192">
        <v>440</v>
      </c>
      <c r="G192">
        <v>168</v>
      </c>
      <c r="H192" s="22">
        <v>0.16162844992722625</v>
      </c>
      <c r="I192" s="22">
        <v>-0.16162844992722625</v>
      </c>
    </row>
    <row r="193" spans="1:9" x14ac:dyDescent="0.3">
      <c r="A193">
        <v>64</v>
      </c>
      <c r="B193" t="s">
        <v>48</v>
      </c>
      <c r="C193" t="s">
        <v>56</v>
      </c>
      <c r="D193">
        <f t="shared" si="3"/>
        <v>0</v>
      </c>
      <c r="E193">
        <v>420</v>
      </c>
      <c r="G193">
        <v>169</v>
      </c>
      <c r="H193" s="22">
        <v>0.15876655065359863</v>
      </c>
      <c r="I193" s="22">
        <v>-0.15876655065359863</v>
      </c>
    </row>
    <row r="194" spans="1:9" x14ac:dyDescent="0.3">
      <c r="G194">
        <v>170</v>
      </c>
      <c r="H194" s="22">
        <v>0.15876655065359863</v>
      </c>
      <c r="I194" s="22">
        <v>-0.15876655065359863</v>
      </c>
    </row>
    <row r="195" spans="1:9" x14ac:dyDescent="0.3">
      <c r="G195">
        <v>171</v>
      </c>
      <c r="H195" s="22">
        <v>0.12442375937006735</v>
      </c>
      <c r="I195" s="22">
        <v>-0.12442375937006735</v>
      </c>
    </row>
    <row r="196" spans="1:9" x14ac:dyDescent="0.3">
      <c r="G196">
        <v>172</v>
      </c>
      <c r="H196" s="22">
        <v>5.8600076076632368E-2</v>
      </c>
      <c r="I196" s="22">
        <v>0.94139992392336769</v>
      </c>
    </row>
    <row r="197" spans="1:9" x14ac:dyDescent="0.3">
      <c r="G197">
        <v>173</v>
      </c>
      <c r="H197" s="22">
        <v>0.11011426300192931</v>
      </c>
      <c r="I197" s="22">
        <v>-0.11011426300192931</v>
      </c>
    </row>
    <row r="198" spans="1:9" x14ac:dyDescent="0.3">
      <c r="G198">
        <v>174</v>
      </c>
      <c r="H198" s="22">
        <v>0.11011426300192931</v>
      </c>
      <c r="I198" s="22">
        <v>-0.11011426300192931</v>
      </c>
    </row>
    <row r="199" spans="1:9" x14ac:dyDescent="0.3">
      <c r="G199">
        <v>175</v>
      </c>
      <c r="H199" s="22">
        <v>0.10439046445467409</v>
      </c>
      <c r="I199" s="22">
        <v>-0.10439046445467409</v>
      </c>
    </row>
    <row r="200" spans="1:9" x14ac:dyDescent="0.3">
      <c r="G200">
        <v>176</v>
      </c>
      <c r="H200" s="22">
        <v>0.11011426300192931</v>
      </c>
      <c r="I200" s="22">
        <v>-0.11011426300192931</v>
      </c>
    </row>
    <row r="201" spans="1:9" x14ac:dyDescent="0.3">
      <c r="G201">
        <v>177</v>
      </c>
      <c r="H201" s="22">
        <v>8.1495270265653244E-2</v>
      </c>
      <c r="I201" s="22">
        <v>0.91850472973434671</v>
      </c>
    </row>
    <row r="202" spans="1:9" x14ac:dyDescent="0.3">
      <c r="G202">
        <v>178</v>
      </c>
      <c r="H202" s="22">
        <v>0.11011426300192931</v>
      </c>
      <c r="I202" s="22">
        <v>-0.11011426300192931</v>
      </c>
    </row>
    <row r="203" spans="1:9" x14ac:dyDescent="0.3">
      <c r="G203">
        <v>179</v>
      </c>
      <c r="H203" s="22">
        <v>0.13873325573820539</v>
      </c>
      <c r="I203" s="22">
        <v>-0.13873325573820539</v>
      </c>
    </row>
    <row r="204" spans="1:9" x14ac:dyDescent="0.3">
      <c r="G204">
        <v>180</v>
      </c>
      <c r="H204" s="22">
        <v>0.11869996082281213</v>
      </c>
      <c r="I204" s="22">
        <v>-0.11869996082281213</v>
      </c>
    </row>
    <row r="205" spans="1:9" x14ac:dyDescent="0.3">
      <c r="G205">
        <v>181</v>
      </c>
      <c r="H205" s="22">
        <v>9.2942867360163675E-2</v>
      </c>
      <c r="I205" s="22">
        <v>-9.2942867360163675E-2</v>
      </c>
    </row>
    <row r="206" spans="1:9" x14ac:dyDescent="0.3">
      <c r="G206">
        <v>182</v>
      </c>
      <c r="H206" s="22">
        <v>0.1072523637283017</v>
      </c>
      <c r="I206" s="22">
        <v>-0.1072523637283017</v>
      </c>
    </row>
    <row r="207" spans="1:9" x14ac:dyDescent="0.3">
      <c r="G207">
        <v>183</v>
      </c>
      <c r="H207" s="22">
        <v>0.12442375937006735</v>
      </c>
      <c r="I207" s="22">
        <v>-0.12442375937006735</v>
      </c>
    </row>
    <row r="208" spans="1:9" x14ac:dyDescent="0.3">
      <c r="G208">
        <v>184</v>
      </c>
      <c r="H208" s="22">
        <v>8.1495270265653244E-2</v>
      </c>
      <c r="I208" s="22">
        <v>-8.1495270265653244E-2</v>
      </c>
    </row>
    <row r="209" spans="7:9" x14ac:dyDescent="0.3">
      <c r="G209">
        <v>185</v>
      </c>
      <c r="H209" s="22">
        <v>7.0047673171142799E-2</v>
      </c>
      <c r="I209" s="22">
        <v>-7.0047673171142799E-2</v>
      </c>
    </row>
    <row r="210" spans="7:9" x14ac:dyDescent="0.3">
      <c r="G210">
        <v>186</v>
      </c>
      <c r="H210" s="22">
        <v>7.5771471718398029E-2</v>
      </c>
      <c r="I210" s="22">
        <v>-7.5771471718398029E-2</v>
      </c>
    </row>
    <row r="211" spans="7:9" x14ac:dyDescent="0.3">
      <c r="G211">
        <v>187</v>
      </c>
      <c r="H211" s="22">
        <v>8.1495270265653244E-2</v>
      </c>
      <c r="I211" s="22">
        <v>-8.1495270265653244E-2</v>
      </c>
    </row>
    <row r="212" spans="7:9" x14ac:dyDescent="0.3">
      <c r="G212">
        <v>188</v>
      </c>
      <c r="H212" s="22">
        <v>5.8600076076632368E-2</v>
      </c>
      <c r="I212" s="22">
        <v>-5.8600076076632368E-2</v>
      </c>
    </row>
    <row r="213" spans="7:9" x14ac:dyDescent="0.3">
      <c r="G213">
        <v>189</v>
      </c>
      <c r="H213" s="22">
        <v>6.146197535025999E-2</v>
      </c>
      <c r="I213" s="22">
        <v>-6.146197535025999E-2</v>
      </c>
    </row>
    <row r="214" spans="7:9" x14ac:dyDescent="0.3">
      <c r="G214">
        <v>190</v>
      </c>
      <c r="H214" s="22">
        <v>6.7185773897515205E-2</v>
      </c>
      <c r="I214" s="22">
        <v>-6.7185773897515205E-2</v>
      </c>
    </row>
    <row r="215" spans="7:9" x14ac:dyDescent="0.3">
      <c r="G215">
        <v>191</v>
      </c>
      <c r="H215" s="22">
        <v>7.0047673171142799E-2</v>
      </c>
      <c r="I215" s="22">
        <v>-7.0047673171142799E-2</v>
      </c>
    </row>
    <row r="216" spans="7:9" x14ac:dyDescent="0.3">
      <c r="G216">
        <v>192</v>
      </c>
      <c r="H216" s="22">
        <v>7.5771471718398029E-2</v>
      </c>
      <c r="I216" s="22">
        <v>-7.5771471718398029E-2</v>
      </c>
    </row>
    <row r="217" spans="7:9" ht="15" thickBot="1" x14ac:dyDescent="0.35">
      <c r="G217" s="5">
        <v>193</v>
      </c>
      <c r="H217" s="26">
        <v>5.0014378255749559E-2</v>
      </c>
      <c r="I217" s="26">
        <v>0.94998562174425039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3E40-4D32-4809-98DA-0E68594A1DB7}">
  <dimension ref="A1:Q116"/>
  <sheetViews>
    <sheetView topLeftCell="A41" workbookViewId="0">
      <selection activeCell="M8" sqref="M8"/>
    </sheetView>
  </sheetViews>
  <sheetFormatPr defaultRowHeight="14.4" x14ac:dyDescent="0.3"/>
  <cols>
    <col min="1" max="1" width="10.21875" bestFit="1" customWidth="1"/>
  </cols>
  <sheetData>
    <row r="1" spans="1:17" x14ac:dyDescent="0.3">
      <c r="A1" t="s">
        <v>0</v>
      </c>
      <c r="B1" t="s">
        <v>1</v>
      </c>
      <c r="C1" t="s">
        <v>183</v>
      </c>
      <c r="D1" t="s">
        <v>2</v>
      </c>
      <c r="E1" t="s">
        <v>106</v>
      </c>
      <c r="F1" t="s">
        <v>135</v>
      </c>
      <c r="G1" t="s">
        <v>182</v>
      </c>
      <c r="I1" t="s">
        <v>148</v>
      </c>
    </row>
    <row r="2" spans="1:17" ht="15" thickBot="1" x14ac:dyDescent="0.35">
      <c r="A2" t="s">
        <v>60</v>
      </c>
      <c r="B2" t="s">
        <v>61</v>
      </c>
      <c r="C2">
        <f>IF(B2=$B$2,0,1)</f>
        <v>0</v>
      </c>
      <c r="D2">
        <v>0</v>
      </c>
      <c r="E2">
        <v>290</v>
      </c>
      <c r="F2">
        <v>4</v>
      </c>
      <c r="G2">
        <f t="shared" ref="G2:G33" si="0">IF(A2=$A$2,0,1)</f>
        <v>0</v>
      </c>
    </row>
    <row r="3" spans="1:17" x14ac:dyDescent="0.3">
      <c r="A3" t="s">
        <v>60</v>
      </c>
      <c r="B3" t="s">
        <v>61</v>
      </c>
      <c r="C3">
        <f t="shared" ref="C3:C66" si="1">IF(B3=$B$2,0,1)</f>
        <v>0</v>
      </c>
      <c r="D3">
        <v>0</v>
      </c>
      <c r="E3">
        <v>270</v>
      </c>
      <c r="F3">
        <v>6</v>
      </c>
      <c r="G3">
        <f t="shared" si="0"/>
        <v>0</v>
      </c>
      <c r="I3" s="7" t="s">
        <v>149</v>
      </c>
      <c r="J3" s="7"/>
    </row>
    <row r="4" spans="1:17" x14ac:dyDescent="0.3">
      <c r="A4" t="s">
        <v>60</v>
      </c>
      <c r="B4" t="s">
        <v>61</v>
      </c>
      <c r="C4">
        <f t="shared" si="1"/>
        <v>0</v>
      </c>
      <c r="D4">
        <v>0</v>
      </c>
      <c r="E4">
        <v>290</v>
      </c>
      <c r="F4">
        <v>3</v>
      </c>
      <c r="G4">
        <f t="shared" si="0"/>
        <v>0</v>
      </c>
      <c r="I4" t="s">
        <v>150</v>
      </c>
      <c r="J4" s="22">
        <v>0.93258665783161088</v>
      </c>
    </row>
    <row r="5" spans="1:17" x14ac:dyDescent="0.3">
      <c r="A5" t="s">
        <v>89</v>
      </c>
      <c r="B5" t="s">
        <v>90</v>
      </c>
      <c r="C5">
        <f t="shared" si="1"/>
        <v>1</v>
      </c>
      <c r="D5">
        <v>50</v>
      </c>
      <c r="E5">
        <v>320</v>
      </c>
      <c r="F5">
        <v>15</v>
      </c>
      <c r="G5">
        <f t="shared" si="0"/>
        <v>1</v>
      </c>
      <c r="I5" t="s">
        <v>151</v>
      </c>
      <c r="J5" s="22">
        <v>0.86971787436553405</v>
      </c>
    </row>
    <row r="6" spans="1:17" x14ac:dyDescent="0.3">
      <c r="A6" t="s">
        <v>89</v>
      </c>
      <c r="B6" t="s">
        <v>90</v>
      </c>
      <c r="C6">
        <f t="shared" si="1"/>
        <v>1</v>
      </c>
      <c r="D6">
        <v>50</v>
      </c>
      <c r="E6">
        <v>330</v>
      </c>
      <c r="F6">
        <v>10</v>
      </c>
      <c r="G6">
        <f t="shared" si="0"/>
        <v>1</v>
      </c>
      <c r="I6" t="s">
        <v>152</v>
      </c>
      <c r="J6" s="22">
        <v>0.86517314905270393</v>
      </c>
    </row>
    <row r="7" spans="1:17" x14ac:dyDescent="0.3">
      <c r="A7" t="s">
        <v>89</v>
      </c>
      <c r="B7" t="s">
        <v>90</v>
      </c>
      <c r="C7">
        <f t="shared" si="1"/>
        <v>1</v>
      </c>
      <c r="D7">
        <v>50</v>
      </c>
      <c r="E7">
        <v>240</v>
      </c>
      <c r="F7">
        <v>8</v>
      </c>
      <c r="G7">
        <f t="shared" si="0"/>
        <v>1</v>
      </c>
      <c r="I7" t="s">
        <v>153</v>
      </c>
      <c r="J7" s="22">
        <v>0.18168151150826015</v>
      </c>
    </row>
    <row r="8" spans="1:17" ht="15" thickBot="1" x14ac:dyDescent="0.35">
      <c r="A8" t="s">
        <v>60</v>
      </c>
      <c r="B8" t="s">
        <v>61</v>
      </c>
      <c r="C8">
        <f t="shared" si="1"/>
        <v>0</v>
      </c>
      <c r="D8">
        <v>0</v>
      </c>
      <c r="E8">
        <v>580</v>
      </c>
      <c r="F8">
        <v>6</v>
      </c>
      <c r="G8">
        <f t="shared" si="0"/>
        <v>0</v>
      </c>
      <c r="I8" s="5" t="s">
        <v>154</v>
      </c>
      <c r="J8" s="5">
        <v>90</v>
      </c>
    </row>
    <row r="9" spans="1:17" x14ac:dyDescent="0.3">
      <c r="A9" t="s">
        <v>89</v>
      </c>
      <c r="B9" t="s">
        <v>90</v>
      </c>
      <c r="C9">
        <f t="shared" si="1"/>
        <v>1</v>
      </c>
      <c r="D9">
        <v>100</v>
      </c>
      <c r="E9">
        <v>520</v>
      </c>
      <c r="F9">
        <v>8</v>
      </c>
      <c r="G9">
        <f t="shared" si="0"/>
        <v>1</v>
      </c>
    </row>
    <row r="10" spans="1:17" ht="15" thickBot="1" x14ac:dyDescent="0.35">
      <c r="A10" t="s">
        <v>89</v>
      </c>
      <c r="B10" t="s">
        <v>90</v>
      </c>
      <c r="C10">
        <f t="shared" si="1"/>
        <v>1</v>
      </c>
      <c r="D10">
        <v>100</v>
      </c>
      <c r="E10">
        <v>500</v>
      </c>
      <c r="F10">
        <v>9</v>
      </c>
      <c r="G10">
        <f t="shared" si="0"/>
        <v>1</v>
      </c>
      <c r="I10" t="s">
        <v>155</v>
      </c>
    </row>
    <row r="11" spans="1:17" x14ac:dyDescent="0.3">
      <c r="A11" t="s">
        <v>60</v>
      </c>
      <c r="B11" t="s">
        <v>61</v>
      </c>
      <c r="C11">
        <f t="shared" si="1"/>
        <v>0</v>
      </c>
      <c r="D11">
        <v>0</v>
      </c>
      <c r="E11">
        <v>800</v>
      </c>
      <c r="F11">
        <v>3</v>
      </c>
      <c r="G11">
        <f t="shared" si="0"/>
        <v>0</v>
      </c>
      <c r="I11" s="6"/>
      <c r="J11" s="6" t="s">
        <v>160</v>
      </c>
      <c r="K11" s="6" t="s">
        <v>161</v>
      </c>
      <c r="L11" s="6" t="s">
        <v>162</v>
      </c>
      <c r="M11" s="6" t="s">
        <v>163</v>
      </c>
      <c r="N11" s="6" t="s">
        <v>164</v>
      </c>
    </row>
    <row r="12" spans="1:17" x14ac:dyDescent="0.3">
      <c r="A12" t="s">
        <v>89</v>
      </c>
      <c r="B12" t="s">
        <v>90</v>
      </c>
      <c r="C12">
        <f t="shared" si="1"/>
        <v>1</v>
      </c>
      <c r="D12">
        <v>100</v>
      </c>
      <c r="E12">
        <v>430</v>
      </c>
      <c r="F12">
        <v>9</v>
      </c>
      <c r="G12">
        <f t="shared" si="0"/>
        <v>1</v>
      </c>
      <c r="I12" t="s">
        <v>156</v>
      </c>
      <c r="J12">
        <v>3</v>
      </c>
      <c r="K12" s="22">
        <v>18.950186129231263</v>
      </c>
      <c r="L12" s="22">
        <v>6.3167287097437539</v>
      </c>
      <c r="M12" s="22">
        <v>191.36863385565582</v>
      </c>
      <c r="N12" s="22">
        <v>6.073264491316125E-38</v>
      </c>
    </row>
    <row r="13" spans="1:17" x14ac:dyDescent="0.3">
      <c r="A13" t="s">
        <v>89</v>
      </c>
      <c r="B13" t="s">
        <v>90</v>
      </c>
      <c r="C13">
        <f t="shared" si="1"/>
        <v>1</v>
      </c>
      <c r="D13">
        <v>150</v>
      </c>
      <c r="E13">
        <v>540</v>
      </c>
      <c r="F13">
        <v>7</v>
      </c>
      <c r="G13">
        <f t="shared" si="0"/>
        <v>1</v>
      </c>
      <c r="I13" t="s">
        <v>157</v>
      </c>
      <c r="J13">
        <v>86</v>
      </c>
      <c r="K13" s="22">
        <v>2.8387027596576413</v>
      </c>
      <c r="L13" s="22">
        <v>3.3008171623926059E-2</v>
      </c>
      <c r="M13" s="22"/>
      <c r="N13" s="22"/>
    </row>
    <row r="14" spans="1:17" ht="15" thickBot="1" x14ac:dyDescent="0.35">
      <c r="A14" t="s">
        <v>89</v>
      </c>
      <c r="B14" t="s">
        <v>90</v>
      </c>
      <c r="C14">
        <f t="shared" si="1"/>
        <v>1</v>
      </c>
      <c r="D14">
        <v>100</v>
      </c>
      <c r="E14">
        <v>730</v>
      </c>
      <c r="F14">
        <v>6</v>
      </c>
      <c r="G14">
        <f t="shared" si="0"/>
        <v>1</v>
      </c>
      <c r="I14" s="5" t="s">
        <v>158</v>
      </c>
      <c r="J14" s="5">
        <v>89</v>
      </c>
      <c r="K14" s="26">
        <v>21.788888888888906</v>
      </c>
      <c r="L14" s="26"/>
      <c r="M14" s="26"/>
      <c r="N14" s="26"/>
    </row>
    <row r="15" spans="1:17" ht="15" thickBot="1" x14ac:dyDescent="0.35">
      <c r="A15" t="s">
        <v>60</v>
      </c>
      <c r="B15" t="s">
        <v>90</v>
      </c>
      <c r="C15">
        <f t="shared" si="1"/>
        <v>1</v>
      </c>
      <c r="D15">
        <v>50</v>
      </c>
      <c r="E15">
        <v>1000</v>
      </c>
      <c r="F15">
        <v>9</v>
      </c>
      <c r="G15">
        <f t="shared" si="0"/>
        <v>0</v>
      </c>
    </row>
    <row r="16" spans="1:17" x14ac:dyDescent="0.3">
      <c r="A16" t="s">
        <v>60</v>
      </c>
      <c r="B16" t="s">
        <v>61</v>
      </c>
      <c r="C16">
        <f t="shared" si="1"/>
        <v>0</v>
      </c>
      <c r="D16">
        <v>0</v>
      </c>
      <c r="E16">
        <v>1420</v>
      </c>
      <c r="F16">
        <v>3</v>
      </c>
      <c r="G16">
        <f t="shared" si="0"/>
        <v>0</v>
      </c>
      <c r="I16" s="6"/>
      <c r="J16" s="6" t="s">
        <v>165</v>
      </c>
      <c r="K16" s="6" t="s">
        <v>153</v>
      </c>
      <c r="L16" s="6" t="s">
        <v>166</v>
      </c>
      <c r="M16" s="6" t="s">
        <v>167</v>
      </c>
      <c r="N16" s="6" t="s">
        <v>168</v>
      </c>
      <c r="O16" s="6" t="s">
        <v>169</v>
      </c>
      <c r="P16" s="6" t="s">
        <v>170</v>
      </c>
      <c r="Q16" s="6" t="s">
        <v>171</v>
      </c>
    </row>
    <row r="17" spans="1:17" x14ac:dyDescent="0.3">
      <c r="A17" t="s">
        <v>60</v>
      </c>
      <c r="B17" t="s">
        <v>61</v>
      </c>
      <c r="C17">
        <f t="shared" si="1"/>
        <v>0</v>
      </c>
      <c r="D17">
        <v>0</v>
      </c>
      <c r="E17">
        <v>-90</v>
      </c>
      <c r="F17">
        <v>12</v>
      </c>
      <c r="G17">
        <f t="shared" si="0"/>
        <v>0</v>
      </c>
      <c r="I17" t="s">
        <v>159</v>
      </c>
      <c r="J17" s="22">
        <v>-0.1639616043653116</v>
      </c>
      <c r="K17" s="22">
        <v>4.3498543914305791E-2</v>
      </c>
      <c r="L17" s="22">
        <v>-3.7693584568790115</v>
      </c>
      <c r="M17" s="22">
        <v>2.9938090048943917E-4</v>
      </c>
      <c r="N17" s="22">
        <v>-0.25043384773415012</v>
      </c>
      <c r="O17" s="22">
        <v>-7.748936099647305E-2</v>
      </c>
      <c r="P17" s="22">
        <v>-0.25043384773415012</v>
      </c>
      <c r="Q17" s="22">
        <v>-7.748936099647305E-2</v>
      </c>
    </row>
    <row r="18" spans="1:17" x14ac:dyDescent="0.3">
      <c r="A18" t="s">
        <v>60</v>
      </c>
      <c r="B18" t="s">
        <v>61</v>
      </c>
      <c r="C18">
        <f t="shared" si="1"/>
        <v>0</v>
      </c>
      <c r="D18">
        <v>0</v>
      </c>
      <c r="E18">
        <v>-240</v>
      </c>
      <c r="F18">
        <v>6</v>
      </c>
      <c r="G18">
        <f t="shared" si="0"/>
        <v>0</v>
      </c>
      <c r="I18" t="s">
        <v>106</v>
      </c>
      <c r="J18" s="22">
        <v>2.744288507277838E-4</v>
      </c>
      <c r="K18" s="22">
        <v>6.6420576689517596E-5</v>
      </c>
      <c r="L18" s="22">
        <v>4.131684252164793</v>
      </c>
      <c r="M18" s="28">
        <v>8.3249410808752063E-5</v>
      </c>
      <c r="N18" s="22">
        <v>1.4238911432856981E-4</v>
      </c>
      <c r="O18" s="22">
        <v>4.0646858712699779E-4</v>
      </c>
      <c r="P18" s="22">
        <v>1.4238911432856981E-4</v>
      </c>
      <c r="Q18" s="22">
        <v>4.0646858712699779E-4</v>
      </c>
    </row>
    <row r="19" spans="1:17" x14ac:dyDescent="0.3">
      <c r="A19" t="s">
        <v>60</v>
      </c>
      <c r="B19" t="s">
        <v>61</v>
      </c>
      <c r="C19">
        <f t="shared" si="1"/>
        <v>0</v>
      </c>
      <c r="D19">
        <v>0</v>
      </c>
      <c r="E19">
        <v>-260</v>
      </c>
      <c r="F19">
        <v>4</v>
      </c>
      <c r="G19">
        <f t="shared" si="0"/>
        <v>0</v>
      </c>
      <c r="I19" t="s">
        <v>135</v>
      </c>
      <c r="J19" s="22">
        <v>1.2548888457582456E-2</v>
      </c>
      <c r="K19" s="22">
        <v>3.66678394361148E-3</v>
      </c>
      <c r="L19" s="22">
        <v>3.4223146633566945</v>
      </c>
      <c r="M19" s="28">
        <v>9.526192494826325E-4</v>
      </c>
      <c r="N19" s="22">
        <v>5.259563229189192E-3</v>
      </c>
      <c r="O19" s="22">
        <v>1.9838213685975721E-2</v>
      </c>
      <c r="P19" s="22">
        <v>5.259563229189192E-3</v>
      </c>
      <c r="Q19" s="22">
        <v>1.9838213685975721E-2</v>
      </c>
    </row>
    <row r="20" spans="1:17" ht="15" thickBot="1" x14ac:dyDescent="0.35">
      <c r="A20" t="s">
        <v>89</v>
      </c>
      <c r="B20" t="s">
        <v>61</v>
      </c>
      <c r="C20">
        <f t="shared" si="1"/>
        <v>0</v>
      </c>
      <c r="D20">
        <v>0</v>
      </c>
      <c r="E20">
        <v>-290</v>
      </c>
      <c r="F20">
        <v>5</v>
      </c>
      <c r="G20">
        <f t="shared" si="0"/>
        <v>1</v>
      </c>
      <c r="I20" s="5" t="s">
        <v>182</v>
      </c>
      <c r="J20" s="26">
        <v>0.82635855928942437</v>
      </c>
      <c r="K20" s="26">
        <v>4.6795964223221478E-2</v>
      </c>
      <c r="L20" s="26">
        <v>17.658756967750691</v>
      </c>
      <c r="M20" s="29">
        <v>2.4061740440355984E-30</v>
      </c>
      <c r="N20" s="26">
        <v>0.73333126129614512</v>
      </c>
      <c r="O20" s="26">
        <v>0.91938585728270361</v>
      </c>
      <c r="P20" s="26">
        <v>0.73333126129614512</v>
      </c>
      <c r="Q20" s="26">
        <v>0.91938585728270361</v>
      </c>
    </row>
    <row r="21" spans="1:17" x14ac:dyDescent="0.3">
      <c r="A21" t="s">
        <v>60</v>
      </c>
      <c r="B21" t="s">
        <v>61</v>
      </c>
      <c r="C21">
        <f t="shared" si="1"/>
        <v>0</v>
      </c>
      <c r="D21">
        <v>0</v>
      </c>
      <c r="E21">
        <v>320</v>
      </c>
      <c r="F21">
        <v>5</v>
      </c>
      <c r="G21">
        <f t="shared" si="0"/>
        <v>0</v>
      </c>
    </row>
    <row r="22" spans="1:17" x14ac:dyDescent="0.3">
      <c r="A22" t="s">
        <v>60</v>
      </c>
      <c r="B22" t="s">
        <v>61</v>
      </c>
      <c r="C22">
        <f t="shared" si="1"/>
        <v>0</v>
      </c>
      <c r="D22">
        <v>0</v>
      </c>
      <c r="E22">
        <v>390</v>
      </c>
      <c r="F22">
        <v>4</v>
      </c>
      <c r="G22">
        <f t="shared" si="0"/>
        <v>0</v>
      </c>
    </row>
    <row r="23" spans="1:17" x14ac:dyDescent="0.3">
      <c r="A23" t="s">
        <v>60</v>
      </c>
      <c r="B23" t="s">
        <v>61</v>
      </c>
      <c r="C23">
        <f t="shared" si="1"/>
        <v>0</v>
      </c>
      <c r="D23">
        <v>0</v>
      </c>
      <c r="E23">
        <v>390</v>
      </c>
      <c r="F23">
        <v>3</v>
      </c>
      <c r="G23">
        <f t="shared" si="0"/>
        <v>0</v>
      </c>
    </row>
    <row r="24" spans="1:17" x14ac:dyDescent="0.3">
      <c r="A24" t="s">
        <v>60</v>
      </c>
      <c r="B24" t="s">
        <v>61</v>
      </c>
      <c r="C24">
        <f t="shared" si="1"/>
        <v>0</v>
      </c>
      <c r="D24">
        <v>0</v>
      </c>
      <c r="E24">
        <v>600</v>
      </c>
      <c r="F24">
        <v>3</v>
      </c>
      <c r="G24">
        <f t="shared" si="0"/>
        <v>0</v>
      </c>
      <c r="I24" t="s">
        <v>172</v>
      </c>
    </row>
    <row r="25" spans="1:17" ht="15" thickBot="1" x14ac:dyDescent="0.35">
      <c r="A25" t="s">
        <v>60</v>
      </c>
      <c r="B25" t="s">
        <v>61</v>
      </c>
      <c r="C25">
        <f t="shared" si="1"/>
        <v>0</v>
      </c>
      <c r="D25">
        <v>0</v>
      </c>
      <c r="E25">
        <v>510</v>
      </c>
      <c r="F25">
        <v>4</v>
      </c>
      <c r="G25">
        <f t="shared" si="0"/>
        <v>0</v>
      </c>
    </row>
    <row r="26" spans="1:17" x14ac:dyDescent="0.3">
      <c r="A26" t="s">
        <v>60</v>
      </c>
      <c r="B26" t="s">
        <v>61</v>
      </c>
      <c r="C26">
        <f t="shared" si="1"/>
        <v>0</v>
      </c>
      <c r="D26">
        <v>0</v>
      </c>
      <c r="E26">
        <v>490</v>
      </c>
      <c r="F26">
        <v>5</v>
      </c>
      <c r="G26">
        <f t="shared" si="0"/>
        <v>0</v>
      </c>
      <c r="I26" s="6" t="s">
        <v>173</v>
      </c>
      <c r="J26" s="6" t="s">
        <v>184</v>
      </c>
      <c r="K26" s="6" t="s">
        <v>174</v>
      </c>
    </row>
    <row r="27" spans="1:17" x14ac:dyDescent="0.3">
      <c r="A27" t="s">
        <v>60</v>
      </c>
      <c r="B27" t="s">
        <v>61</v>
      </c>
      <c r="C27">
        <f t="shared" si="1"/>
        <v>0</v>
      </c>
      <c r="D27">
        <v>0</v>
      </c>
      <c r="E27">
        <v>400</v>
      </c>
      <c r="F27">
        <v>4</v>
      </c>
      <c r="G27">
        <f t="shared" si="0"/>
        <v>0</v>
      </c>
      <c r="I27">
        <v>1</v>
      </c>
      <c r="J27" s="22">
        <v>-3.4181683823924475E-2</v>
      </c>
      <c r="K27" s="22">
        <v>3.4181683823924475E-2</v>
      </c>
    </row>
    <row r="28" spans="1:17" x14ac:dyDescent="0.3">
      <c r="A28" t="s">
        <v>89</v>
      </c>
      <c r="B28" t="s">
        <v>90</v>
      </c>
      <c r="C28">
        <f t="shared" si="1"/>
        <v>1</v>
      </c>
      <c r="D28">
        <v>50</v>
      </c>
      <c r="E28">
        <v>210</v>
      </c>
      <c r="F28">
        <v>30</v>
      </c>
      <c r="G28">
        <f t="shared" si="0"/>
        <v>1</v>
      </c>
      <c r="I28">
        <v>2</v>
      </c>
      <c r="J28" s="22">
        <v>-1.4572483923315227E-2</v>
      </c>
      <c r="K28" s="22">
        <v>1.4572483923315227E-2</v>
      </c>
    </row>
    <row r="29" spans="1:17" x14ac:dyDescent="0.3">
      <c r="A29" t="s">
        <v>60</v>
      </c>
      <c r="B29" t="s">
        <v>61</v>
      </c>
      <c r="C29">
        <f t="shared" si="1"/>
        <v>0</v>
      </c>
      <c r="D29">
        <v>0</v>
      </c>
      <c r="E29">
        <v>20</v>
      </c>
      <c r="F29">
        <v>7</v>
      </c>
      <c r="G29">
        <f t="shared" si="0"/>
        <v>0</v>
      </c>
      <c r="I29">
        <v>3</v>
      </c>
      <c r="J29" s="22">
        <v>-4.6730572281506927E-2</v>
      </c>
      <c r="K29" s="22">
        <v>4.6730572281506927E-2</v>
      </c>
    </row>
    <row r="30" spans="1:17" x14ac:dyDescent="0.3">
      <c r="A30" t="s">
        <v>89</v>
      </c>
      <c r="B30" t="s">
        <v>90</v>
      </c>
      <c r="C30">
        <f t="shared" si="1"/>
        <v>1</v>
      </c>
      <c r="D30">
        <v>30</v>
      </c>
      <c r="E30">
        <v>230</v>
      </c>
      <c r="F30">
        <v>36</v>
      </c>
      <c r="G30">
        <f t="shared" si="0"/>
        <v>1</v>
      </c>
      <c r="I30">
        <v>4</v>
      </c>
      <c r="J30" s="22">
        <v>0.93844751402074045</v>
      </c>
      <c r="K30" s="22">
        <v>6.1552485979259552E-2</v>
      </c>
    </row>
    <row r="31" spans="1:17" x14ac:dyDescent="0.3">
      <c r="A31" t="s">
        <v>89</v>
      </c>
      <c r="B31" t="s">
        <v>90</v>
      </c>
      <c r="C31">
        <f t="shared" si="1"/>
        <v>1</v>
      </c>
      <c r="D31">
        <v>30</v>
      </c>
      <c r="E31">
        <v>100</v>
      </c>
      <c r="F31">
        <v>21</v>
      </c>
      <c r="G31">
        <f t="shared" si="0"/>
        <v>1</v>
      </c>
      <c r="I31">
        <v>5</v>
      </c>
      <c r="J31" s="22">
        <v>0.87844736024010595</v>
      </c>
      <c r="K31" s="22">
        <v>0.12155263975989405</v>
      </c>
    </row>
    <row r="32" spans="1:17" x14ac:dyDescent="0.3">
      <c r="A32" t="s">
        <v>60</v>
      </c>
      <c r="B32" t="s">
        <v>61</v>
      </c>
      <c r="C32">
        <f t="shared" si="1"/>
        <v>0</v>
      </c>
      <c r="D32">
        <v>0</v>
      </c>
      <c r="E32">
        <v>170</v>
      </c>
      <c r="F32">
        <v>7</v>
      </c>
      <c r="G32">
        <f t="shared" si="0"/>
        <v>0</v>
      </c>
      <c r="I32">
        <v>6</v>
      </c>
      <c r="J32" s="22">
        <v>0.82865098675944049</v>
      </c>
      <c r="K32" s="22">
        <v>0.17134901324055951</v>
      </c>
    </row>
    <row r="33" spans="1:11" x14ac:dyDescent="0.3">
      <c r="A33" t="s">
        <v>60</v>
      </c>
      <c r="B33" t="s">
        <v>61</v>
      </c>
      <c r="C33">
        <f t="shared" si="1"/>
        <v>0</v>
      </c>
      <c r="D33">
        <v>0</v>
      </c>
      <c r="E33">
        <v>210</v>
      </c>
      <c r="F33">
        <v>6</v>
      </c>
      <c r="G33">
        <f t="shared" si="0"/>
        <v>0</v>
      </c>
      <c r="I33">
        <v>7</v>
      </c>
      <c r="J33" s="22">
        <v>7.0500459802297744E-2</v>
      </c>
      <c r="K33" s="22">
        <v>-7.0500459802297744E-2</v>
      </c>
    </row>
    <row r="34" spans="1:11" x14ac:dyDescent="0.3">
      <c r="A34" t="s">
        <v>89</v>
      </c>
      <c r="B34" t="s">
        <v>90</v>
      </c>
      <c r="C34">
        <f t="shared" si="1"/>
        <v>1</v>
      </c>
      <c r="D34">
        <v>50</v>
      </c>
      <c r="E34">
        <v>240</v>
      </c>
      <c r="F34">
        <v>14</v>
      </c>
      <c r="G34">
        <f t="shared" ref="G34:G65" si="2">IF(A34=$A$2,0,1)</f>
        <v>1</v>
      </c>
      <c r="I34">
        <v>8</v>
      </c>
      <c r="J34" s="22">
        <v>0.90549106496321996</v>
      </c>
      <c r="K34" s="22">
        <v>9.450893503678004E-2</v>
      </c>
    </row>
    <row r="35" spans="1:11" x14ac:dyDescent="0.3">
      <c r="A35" t="s">
        <v>89</v>
      </c>
      <c r="B35" t="s">
        <v>90</v>
      </c>
      <c r="C35">
        <f t="shared" si="1"/>
        <v>1</v>
      </c>
      <c r="D35">
        <v>50</v>
      </c>
      <c r="E35">
        <v>240</v>
      </c>
      <c r="F35">
        <v>14</v>
      </c>
      <c r="G35">
        <f t="shared" si="2"/>
        <v>1</v>
      </c>
      <c r="I35">
        <v>9</v>
      </c>
      <c r="J35" s="22">
        <v>0.91255137640624673</v>
      </c>
      <c r="K35" s="22">
        <v>8.7448623593753272E-2</v>
      </c>
    </row>
    <row r="36" spans="1:11" x14ac:dyDescent="0.3">
      <c r="A36" t="s">
        <v>89</v>
      </c>
      <c r="B36" t="s">
        <v>90</v>
      </c>
      <c r="C36">
        <f t="shared" si="1"/>
        <v>1</v>
      </c>
      <c r="D36">
        <v>50</v>
      </c>
      <c r="E36">
        <v>220</v>
      </c>
      <c r="F36">
        <v>10</v>
      </c>
      <c r="G36">
        <f t="shared" si="2"/>
        <v>1</v>
      </c>
      <c r="I36">
        <v>10</v>
      </c>
      <c r="J36" s="22">
        <v>9.3228141589662819E-2</v>
      </c>
      <c r="K36" s="22">
        <v>-9.3228141589662819E-2</v>
      </c>
    </row>
    <row r="37" spans="1:11" x14ac:dyDescent="0.3">
      <c r="A37" t="s">
        <v>60</v>
      </c>
      <c r="B37" t="s">
        <v>61</v>
      </c>
      <c r="C37">
        <f t="shared" si="1"/>
        <v>0</v>
      </c>
      <c r="D37">
        <v>0</v>
      </c>
      <c r="E37">
        <v>250</v>
      </c>
      <c r="F37">
        <v>6</v>
      </c>
      <c r="G37">
        <f t="shared" si="2"/>
        <v>0</v>
      </c>
      <c r="I37">
        <v>11</v>
      </c>
      <c r="J37" s="22">
        <v>0.89334135685530192</v>
      </c>
      <c r="K37" s="22">
        <v>0.10665864314469808</v>
      </c>
    </row>
    <row r="38" spans="1:11" x14ac:dyDescent="0.3">
      <c r="A38" t="s">
        <v>60</v>
      </c>
      <c r="B38" t="s">
        <v>61</v>
      </c>
      <c r="C38">
        <f t="shared" si="1"/>
        <v>0</v>
      </c>
      <c r="D38">
        <v>0</v>
      </c>
      <c r="E38">
        <v>760</v>
      </c>
      <c r="F38">
        <v>5</v>
      </c>
      <c r="G38">
        <f t="shared" si="2"/>
        <v>0</v>
      </c>
      <c r="I38">
        <v>12</v>
      </c>
      <c r="J38" s="22">
        <v>0.89843075352019319</v>
      </c>
      <c r="K38" s="22">
        <v>0.10156924647980681</v>
      </c>
    </row>
    <row r="39" spans="1:11" x14ac:dyDescent="0.3">
      <c r="A39" t="s">
        <v>60</v>
      </c>
      <c r="B39" t="s">
        <v>61</v>
      </c>
      <c r="C39">
        <f t="shared" si="1"/>
        <v>0</v>
      </c>
      <c r="D39">
        <v>0</v>
      </c>
      <c r="E39">
        <v>770</v>
      </c>
      <c r="F39">
        <v>4</v>
      </c>
      <c r="G39">
        <f t="shared" si="2"/>
        <v>0</v>
      </c>
      <c r="I39">
        <v>13</v>
      </c>
      <c r="J39" s="22">
        <v>0.93802334670088972</v>
      </c>
      <c r="K39" s="22">
        <v>6.1976653299110285E-2</v>
      </c>
    </row>
    <row r="40" spans="1:11" x14ac:dyDescent="0.3">
      <c r="A40" t="s">
        <v>60</v>
      </c>
      <c r="B40" t="s">
        <v>61</v>
      </c>
      <c r="C40">
        <f t="shared" si="1"/>
        <v>0</v>
      </c>
      <c r="D40">
        <v>0</v>
      </c>
      <c r="E40">
        <v>760</v>
      </c>
      <c r="F40">
        <v>5</v>
      </c>
      <c r="G40">
        <f t="shared" si="2"/>
        <v>0</v>
      </c>
      <c r="I40">
        <v>14</v>
      </c>
      <c r="J40" s="22">
        <v>0.22340724248071428</v>
      </c>
      <c r="K40" s="22">
        <v>0.77659275751928569</v>
      </c>
    </row>
    <row r="41" spans="1:11" x14ac:dyDescent="0.3">
      <c r="A41" t="s">
        <v>60</v>
      </c>
      <c r="B41" t="s">
        <v>61</v>
      </c>
      <c r="C41">
        <f t="shared" si="1"/>
        <v>0</v>
      </c>
      <c r="D41">
        <v>0</v>
      </c>
      <c r="E41">
        <v>750</v>
      </c>
      <c r="F41">
        <v>5</v>
      </c>
      <c r="G41">
        <f t="shared" si="2"/>
        <v>0</v>
      </c>
      <c r="I41">
        <v>15</v>
      </c>
      <c r="J41" s="22">
        <v>0.26337402904088875</v>
      </c>
      <c r="K41" s="22">
        <v>-0.26337402904088875</v>
      </c>
    </row>
    <row r="42" spans="1:11" x14ac:dyDescent="0.3">
      <c r="A42" t="s">
        <v>89</v>
      </c>
      <c r="B42" t="s">
        <v>90</v>
      </c>
      <c r="C42">
        <f t="shared" si="1"/>
        <v>1</v>
      </c>
      <c r="D42">
        <v>100</v>
      </c>
      <c r="E42">
        <v>560</v>
      </c>
      <c r="F42">
        <v>14</v>
      </c>
      <c r="G42">
        <f t="shared" si="2"/>
        <v>1</v>
      </c>
      <c r="I42">
        <v>16</v>
      </c>
      <c r="J42" s="22">
        <v>-3.8073539439822668E-2</v>
      </c>
      <c r="K42" s="22">
        <v>3.8073539439822668E-2</v>
      </c>
    </row>
    <row r="43" spans="1:11" x14ac:dyDescent="0.3">
      <c r="A43" t="s">
        <v>60</v>
      </c>
      <c r="B43" t="s">
        <v>61</v>
      </c>
      <c r="C43">
        <f t="shared" si="1"/>
        <v>0</v>
      </c>
      <c r="D43">
        <v>0</v>
      </c>
      <c r="E43">
        <v>690</v>
      </c>
      <c r="F43">
        <v>6</v>
      </c>
      <c r="G43">
        <f t="shared" si="2"/>
        <v>0</v>
      </c>
      <c r="I43">
        <v>17</v>
      </c>
      <c r="J43" s="22">
        <v>-0.15453119779448496</v>
      </c>
      <c r="K43" s="22">
        <v>0.15453119779448496</v>
      </c>
    </row>
    <row r="44" spans="1:11" x14ac:dyDescent="0.3">
      <c r="A44" t="s">
        <v>60</v>
      </c>
      <c r="B44" t="s">
        <v>61</v>
      </c>
      <c r="C44">
        <f t="shared" si="1"/>
        <v>0</v>
      </c>
      <c r="D44">
        <v>0</v>
      </c>
      <c r="E44">
        <v>690</v>
      </c>
      <c r="F44">
        <v>1</v>
      </c>
      <c r="G44">
        <f t="shared" si="2"/>
        <v>0</v>
      </c>
      <c r="I44">
        <v>18</v>
      </c>
      <c r="J44" s="22">
        <v>-0.18511755172420558</v>
      </c>
      <c r="K44" s="22">
        <v>0.18511755172420558</v>
      </c>
    </row>
    <row r="45" spans="1:11" x14ac:dyDescent="0.3">
      <c r="A45" t="s">
        <v>89</v>
      </c>
      <c r="B45" t="s">
        <v>90</v>
      </c>
      <c r="C45">
        <f t="shared" si="1"/>
        <v>1</v>
      </c>
      <c r="D45">
        <v>100</v>
      </c>
      <c r="E45">
        <v>790</v>
      </c>
      <c r="F45">
        <v>11</v>
      </c>
      <c r="G45">
        <f t="shared" si="2"/>
        <v>1</v>
      </c>
      <c r="I45">
        <v>19</v>
      </c>
      <c r="J45" s="22">
        <v>0.64555703050096769</v>
      </c>
      <c r="K45" s="22">
        <v>-0.64555703050096769</v>
      </c>
    </row>
    <row r="46" spans="1:11" x14ac:dyDescent="0.3">
      <c r="A46" t="s">
        <v>60</v>
      </c>
      <c r="B46" t="s">
        <v>61</v>
      </c>
      <c r="C46">
        <f t="shared" si="1"/>
        <v>0</v>
      </c>
      <c r="D46">
        <v>0</v>
      </c>
      <c r="E46">
        <v>770</v>
      </c>
      <c r="F46">
        <v>7</v>
      </c>
      <c r="G46">
        <f t="shared" si="2"/>
        <v>0</v>
      </c>
      <c r="I46">
        <v>20</v>
      </c>
      <c r="J46" s="22">
        <v>-1.339992984450851E-2</v>
      </c>
      <c r="K46" s="22">
        <v>1.339992984450851E-2</v>
      </c>
    </row>
    <row r="47" spans="1:11" x14ac:dyDescent="0.3">
      <c r="A47" t="s">
        <v>89</v>
      </c>
      <c r="B47" t="s">
        <v>90</v>
      </c>
      <c r="C47">
        <f t="shared" si="1"/>
        <v>1</v>
      </c>
      <c r="D47">
        <v>100</v>
      </c>
      <c r="E47">
        <v>620</v>
      </c>
      <c r="F47">
        <v>10</v>
      </c>
      <c r="G47">
        <f t="shared" si="2"/>
        <v>1</v>
      </c>
      <c r="I47">
        <v>21</v>
      </c>
      <c r="J47" s="22">
        <v>-6.7387987511460939E-3</v>
      </c>
      <c r="K47" s="22">
        <v>6.7387987511460939E-3</v>
      </c>
    </row>
    <row r="48" spans="1:11" x14ac:dyDescent="0.3">
      <c r="A48" t="s">
        <v>60</v>
      </c>
      <c r="B48" t="s">
        <v>61</v>
      </c>
      <c r="C48">
        <f t="shared" si="1"/>
        <v>0</v>
      </c>
      <c r="D48">
        <v>0</v>
      </c>
      <c r="E48">
        <v>490</v>
      </c>
      <c r="F48">
        <v>5</v>
      </c>
      <c r="G48">
        <f t="shared" si="2"/>
        <v>0</v>
      </c>
      <c r="I48">
        <v>22</v>
      </c>
      <c r="J48" s="22">
        <v>-1.9287687208728546E-2</v>
      </c>
      <c r="K48" s="22">
        <v>1.9287687208728546E-2</v>
      </c>
    </row>
    <row r="49" spans="1:11" x14ac:dyDescent="0.3">
      <c r="A49" t="s">
        <v>89</v>
      </c>
      <c r="B49" t="s">
        <v>90</v>
      </c>
      <c r="C49">
        <f t="shared" si="1"/>
        <v>1</v>
      </c>
      <c r="D49">
        <v>30</v>
      </c>
      <c r="E49">
        <v>260</v>
      </c>
      <c r="F49">
        <v>26</v>
      </c>
      <c r="G49">
        <f t="shared" si="2"/>
        <v>1</v>
      </c>
      <c r="I49">
        <v>23</v>
      </c>
      <c r="J49" s="22">
        <v>3.8342371444106058E-2</v>
      </c>
      <c r="K49" s="22">
        <v>-3.8342371444106058E-2</v>
      </c>
    </row>
    <row r="50" spans="1:11" x14ac:dyDescent="0.3">
      <c r="A50" t="s">
        <v>60</v>
      </c>
      <c r="B50" t="s">
        <v>61</v>
      </c>
      <c r="C50">
        <f t="shared" si="1"/>
        <v>0</v>
      </c>
      <c r="D50">
        <v>0</v>
      </c>
      <c r="E50">
        <v>520</v>
      </c>
      <c r="F50">
        <v>8</v>
      </c>
      <c r="G50">
        <f t="shared" si="2"/>
        <v>0</v>
      </c>
      <c r="I50">
        <v>24</v>
      </c>
      <c r="J50" s="22">
        <v>2.6192663336187957E-2</v>
      </c>
      <c r="K50" s="22">
        <v>-2.6192663336187957E-2</v>
      </c>
    </row>
    <row r="51" spans="1:11" x14ac:dyDescent="0.3">
      <c r="A51" t="s">
        <v>89</v>
      </c>
      <c r="B51" t="s">
        <v>90</v>
      </c>
      <c r="C51">
        <f t="shared" si="1"/>
        <v>1</v>
      </c>
      <c r="D51">
        <v>100</v>
      </c>
      <c r="E51">
        <v>600</v>
      </c>
      <c r="F51">
        <v>34</v>
      </c>
      <c r="G51">
        <f t="shared" si="2"/>
        <v>1</v>
      </c>
      <c r="I51">
        <v>25</v>
      </c>
      <c r="J51" s="22">
        <v>3.3252974779214753E-2</v>
      </c>
      <c r="K51" s="22">
        <v>-3.3252974779214753E-2</v>
      </c>
    </row>
    <row r="52" spans="1:11" x14ac:dyDescent="0.3">
      <c r="A52" t="s">
        <v>89</v>
      </c>
      <c r="B52" t="s">
        <v>90</v>
      </c>
      <c r="C52">
        <f t="shared" si="1"/>
        <v>1</v>
      </c>
      <c r="D52">
        <v>50</v>
      </c>
      <c r="E52">
        <v>450</v>
      </c>
      <c r="F52">
        <v>16</v>
      </c>
      <c r="G52">
        <f t="shared" si="2"/>
        <v>1</v>
      </c>
      <c r="I52">
        <v>26</v>
      </c>
      <c r="J52" s="22">
        <v>-3.9945102438682517E-3</v>
      </c>
      <c r="K52" s="22">
        <v>3.9945102438682517E-3</v>
      </c>
    </row>
    <row r="53" spans="1:11" x14ac:dyDescent="0.3">
      <c r="A53" t="s">
        <v>60</v>
      </c>
      <c r="B53" t="s">
        <v>61</v>
      </c>
      <c r="C53">
        <f t="shared" si="1"/>
        <v>0</v>
      </c>
      <c r="D53">
        <v>0</v>
      </c>
      <c r="E53">
        <v>790</v>
      </c>
      <c r="F53">
        <v>5</v>
      </c>
      <c r="G53">
        <f t="shared" si="2"/>
        <v>0</v>
      </c>
      <c r="I53">
        <v>27</v>
      </c>
      <c r="J53" s="22">
        <v>1.096493667304421</v>
      </c>
      <c r="K53" s="22">
        <v>-9.6493667304420994E-2</v>
      </c>
    </row>
    <row r="54" spans="1:11" x14ac:dyDescent="0.3">
      <c r="A54" t="s">
        <v>60</v>
      </c>
      <c r="B54" t="s">
        <v>61</v>
      </c>
      <c r="C54">
        <f t="shared" si="1"/>
        <v>0</v>
      </c>
      <c r="D54">
        <v>0</v>
      </c>
      <c r="E54">
        <v>370</v>
      </c>
      <c r="F54">
        <v>5</v>
      </c>
      <c r="G54">
        <f t="shared" si="2"/>
        <v>0</v>
      </c>
      <c r="I54">
        <v>28</v>
      </c>
      <c r="J54" s="22">
        <v>-7.063080814767872E-2</v>
      </c>
      <c r="K54" s="22">
        <v>7.063080814767872E-2</v>
      </c>
    </row>
    <row r="55" spans="1:11" x14ac:dyDescent="0.3">
      <c r="A55" t="s">
        <v>89</v>
      </c>
      <c r="B55" t="s">
        <v>61</v>
      </c>
      <c r="C55">
        <f t="shared" si="1"/>
        <v>0</v>
      </c>
      <c r="D55">
        <v>0</v>
      </c>
      <c r="E55">
        <v>30</v>
      </c>
      <c r="F55">
        <v>4</v>
      </c>
      <c r="G55">
        <f t="shared" si="2"/>
        <v>1</v>
      </c>
      <c r="I55">
        <v>29</v>
      </c>
      <c r="J55" s="22">
        <v>1.1772755750644714</v>
      </c>
      <c r="K55" s="22">
        <v>-0.17727557506447145</v>
      </c>
    </row>
    <row r="56" spans="1:11" x14ac:dyDescent="0.3">
      <c r="A56" t="s">
        <v>89</v>
      </c>
      <c r="B56" t="s">
        <v>61</v>
      </c>
      <c r="C56">
        <f t="shared" si="1"/>
        <v>0</v>
      </c>
      <c r="D56">
        <v>0</v>
      </c>
      <c r="E56">
        <v>30</v>
      </c>
      <c r="F56">
        <v>2</v>
      </c>
      <c r="G56">
        <f t="shared" si="2"/>
        <v>1</v>
      </c>
      <c r="I56">
        <v>30</v>
      </c>
      <c r="J56" s="22">
        <v>0.95336649760612269</v>
      </c>
      <c r="K56" s="22">
        <v>4.6633502393877313E-2</v>
      </c>
    </row>
    <row r="57" spans="1:11" x14ac:dyDescent="0.3">
      <c r="A57" t="s">
        <v>60</v>
      </c>
      <c r="B57" t="s">
        <v>61</v>
      </c>
      <c r="C57">
        <f t="shared" si="1"/>
        <v>0</v>
      </c>
      <c r="D57">
        <v>0</v>
      </c>
      <c r="E57">
        <v>270</v>
      </c>
      <c r="F57">
        <v>3</v>
      </c>
      <c r="G57">
        <f t="shared" si="2"/>
        <v>0</v>
      </c>
      <c r="I57">
        <v>31</v>
      </c>
      <c r="J57" s="22">
        <v>-2.9466480538511156E-2</v>
      </c>
      <c r="K57" s="22" t="s">
        <v>185</v>
      </c>
    </row>
    <row r="58" spans="1:11" x14ac:dyDescent="0.3">
      <c r="A58" t="s">
        <v>60</v>
      </c>
      <c r="B58" t="s">
        <v>61</v>
      </c>
      <c r="C58">
        <f t="shared" si="1"/>
        <v>0</v>
      </c>
      <c r="D58">
        <v>0</v>
      </c>
      <c r="E58">
        <v>580</v>
      </c>
      <c r="F58">
        <v>4</v>
      </c>
      <c r="G58">
        <f t="shared" si="2"/>
        <v>0</v>
      </c>
      <c r="I58">
        <v>32</v>
      </c>
      <c r="J58" s="22">
        <v>-3.1038214966982253E-2</v>
      </c>
      <c r="K58" s="22">
        <v>3.1038214966982253E-2</v>
      </c>
    </row>
    <row r="59" spans="1:11" x14ac:dyDescent="0.3">
      <c r="A59" t="s">
        <v>89</v>
      </c>
      <c r="B59" t="s">
        <v>90</v>
      </c>
      <c r="C59">
        <f t="shared" si="1"/>
        <v>1</v>
      </c>
      <c r="D59">
        <v>50</v>
      </c>
      <c r="E59">
        <v>810</v>
      </c>
      <c r="F59">
        <v>13</v>
      </c>
      <c r="G59">
        <f t="shared" si="2"/>
        <v>1</v>
      </c>
      <c r="I59">
        <v>33</v>
      </c>
      <c r="J59" s="22">
        <v>0.90394431750493531</v>
      </c>
      <c r="K59" s="22">
        <v>9.6055682495064687E-2</v>
      </c>
    </row>
    <row r="60" spans="1:11" x14ac:dyDescent="0.3">
      <c r="A60" t="s">
        <v>60</v>
      </c>
      <c r="B60" t="s">
        <v>61</v>
      </c>
      <c r="C60">
        <f t="shared" si="1"/>
        <v>0</v>
      </c>
      <c r="D60">
        <v>0</v>
      </c>
      <c r="E60">
        <v>570</v>
      </c>
      <c r="F60">
        <v>4</v>
      </c>
      <c r="G60">
        <f t="shared" si="2"/>
        <v>0</v>
      </c>
      <c r="I60">
        <v>34</v>
      </c>
      <c r="J60" s="22">
        <v>0.90394431750493531</v>
      </c>
      <c r="K60" s="22">
        <v>9.6055682495064687E-2</v>
      </c>
    </row>
    <row r="61" spans="1:11" x14ac:dyDescent="0.3">
      <c r="A61" t="s">
        <v>60</v>
      </c>
      <c r="B61" t="s">
        <v>61</v>
      </c>
      <c r="C61">
        <f t="shared" si="1"/>
        <v>0</v>
      </c>
      <c r="D61">
        <v>0</v>
      </c>
      <c r="E61">
        <v>340</v>
      </c>
      <c r="F61">
        <v>3</v>
      </c>
      <c r="G61">
        <f t="shared" si="2"/>
        <v>0</v>
      </c>
      <c r="I61">
        <v>35</v>
      </c>
      <c r="J61" s="22">
        <v>0.84826018666004976</v>
      </c>
      <c r="K61" s="22">
        <v>0.15173981333995024</v>
      </c>
    </row>
    <row r="62" spans="1:11" x14ac:dyDescent="0.3">
      <c r="A62" t="s">
        <v>60</v>
      </c>
      <c r="B62" t="s">
        <v>61</v>
      </c>
      <c r="C62">
        <f t="shared" si="1"/>
        <v>0</v>
      </c>
      <c r="D62">
        <v>0</v>
      </c>
      <c r="E62">
        <v>730</v>
      </c>
      <c r="F62">
        <v>4</v>
      </c>
      <c r="G62">
        <f t="shared" si="2"/>
        <v>0</v>
      </c>
      <c r="I62">
        <v>36</v>
      </c>
      <c r="J62" s="22">
        <v>-2.0061060937870911E-2</v>
      </c>
      <c r="K62" s="22">
        <v>2.0061060937870911E-2</v>
      </c>
    </row>
    <row r="63" spans="1:11" x14ac:dyDescent="0.3">
      <c r="A63" t="s">
        <v>60</v>
      </c>
      <c r="B63" t="s">
        <v>61</v>
      </c>
      <c r="C63">
        <f t="shared" si="1"/>
        <v>0</v>
      </c>
      <c r="D63">
        <v>0</v>
      </c>
      <c r="E63">
        <v>40</v>
      </c>
      <c r="F63">
        <v>8</v>
      </c>
      <c r="G63">
        <f t="shared" si="2"/>
        <v>0</v>
      </c>
      <c r="I63">
        <v>37</v>
      </c>
      <c r="J63" s="22">
        <v>0.10734876447571635</v>
      </c>
      <c r="K63" s="22">
        <v>-0.10734876447571635</v>
      </c>
    </row>
    <row r="64" spans="1:11" x14ac:dyDescent="0.3">
      <c r="A64" t="s">
        <v>60</v>
      </c>
      <c r="B64" t="s">
        <v>61</v>
      </c>
      <c r="C64">
        <f t="shared" si="1"/>
        <v>0</v>
      </c>
      <c r="D64">
        <v>0</v>
      </c>
      <c r="E64">
        <v>360</v>
      </c>
      <c r="F64">
        <v>5</v>
      </c>
      <c r="G64">
        <f t="shared" si="2"/>
        <v>0</v>
      </c>
      <c r="I64">
        <v>38</v>
      </c>
      <c r="J64" s="22">
        <v>9.7544164525411745E-2</v>
      </c>
      <c r="K64" s="22">
        <v>-9.7544164525411745E-2</v>
      </c>
    </row>
    <row r="65" spans="1:11" x14ac:dyDescent="0.3">
      <c r="A65" t="s">
        <v>89</v>
      </c>
      <c r="B65" t="s">
        <v>90</v>
      </c>
      <c r="C65">
        <f t="shared" si="1"/>
        <v>1</v>
      </c>
      <c r="D65">
        <v>20</v>
      </c>
      <c r="E65">
        <v>350</v>
      </c>
      <c r="F65">
        <v>14</v>
      </c>
      <c r="G65">
        <f t="shared" si="2"/>
        <v>1</v>
      </c>
      <c r="I65">
        <v>39</v>
      </c>
      <c r="J65" s="22">
        <v>0.10734876447571635</v>
      </c>
      <c r="K65" s="22">
        <v>-0.10734876447571635</v>
      </c>
    </row>
    <row r="66" spans="1:11" x14ac:dyDescent="0.3">
      <c r="A66" t="s">
        <v>60</v>
      </c>
      <c r="B66" t="s">
        <v>61</v>
      </c>
      <c r="C66">
        <f t="shared" si="1"/>
        <v>0</v>
      </c>
      <c r="D66">
        <v>0</v>
      </c>
      <c r="E66">
        <v>560</v>
      </c>
      <c r="F66">
        <v>5</v>
      </c>
      <c r="G66">
        <f t="shared" ref="G66:G91" si="3">IF(A66=$A$2,0,1)</f>
        <v>0</v>
      </c>
      <c r="I66">
        <v>40</v>
      </c>
      <c r="J66" s="22">
        <v>0.10460447596843854</v>
      </c>
      <c r="K66" s="22">
        <v>-0.10460447596843854</v>
      </c>
    </row>
    <row r="67" spans="1:11" x14ac:dyDescent="0.3">
      <c r="A67" t="s">
        <v>60</v>
      </c>
      <c r="B67" t="s">
        <v>61</v>
      </c>
      <c r="C67">
        <f t="shared" ref="C67:C91" si="4">IF(B67=$B$2,0,1)</f>
        <v>0</v>
      </c>
      <c r="D67">
        <v>0</v>
      </c>
      <c r="E67">
        <v>280</v>
      </c>
      <c r="F67">
        <v>4</v>
      </c>
      <c r="G67">
        <f t="shared" si="3"/>
        <v>0</v>
      </c>
      <c r="I67">
        <v>41</v>
      </c>
      <c r="J67" s="22">
        <v>0.99176154973782604</v>
      </c>
      <c r="K67" s="22">
        <v>8.2384502621739575E-3</v>
      </c>
    </row>
    <row r="68" spans="1:11" x14ac:dyDescent="0.3">
      <c r="A68" t="s">
        <v>89</v>
      </c>
      <c r="B68" t="s">
        <v>90</v>
      </c>
      <c r="C68">
        <f t="shared" si="4"/>
        <v>1</v>
      </c>
      <c r="D68">
        <v>30</v>
      </c>
      <c r="E68">
        <v>420</v>
      </c>
      <c r="F68">
        <v>11</v>
      </c>
      <c r="G68">
        <f t="shared" si="3"/>
        <v>1</v>
      </c>
      <c r="I68">
        <v>42</v>
      </c>
      <c r="J68" s="22">
        <v>0.10068763338235395</v>
      </c>
      <c r="K68" s="22">
        <v>-0.10068763338235395</v>
      </c>
    </row>
    <row r="69" spans="1:11" x14ac:dyDescent="0.3">
      <c r="A69" t="s">
        <v>89</v>
      </c>
      <c r="B69" t="s">
        <v>90</v>
      </c>
      <c r="C69">
        <f t="shared" si="4"/>
        <v>1</v>
      </c>
      <c r="D69">
        <v>50</v>
      </c>
      <c r="E69">
        <v>460</v>
      </c>
      <c r="F69">
        <v>10</v>
      </c>
      <c r="G69">
        <f t="shared" si="3"/>
        <v>1</v>
      </c>
      <c r="I69">
        <v>43</v>
      </c>
      <c r="J69" s="22">
        <v>3.7943191094441664E-2</v>
      </c>
      <c r="K69" s="22">
        <v>-3.7943191094441664E-2</v>
      </c>
    </row>
    <row r="70" spans="1:11" x14ac:dyDescent="0.3">
      <c r="A70" t="s">
        <v>60</v>
      </c>
      <c r="B70" t="s">
        <v>61</v>
      </c>
      <c r="C70">
        <f t="shared" si="4"/>
        <v>0</v>
      </c>
      <c r="D70">
        <v>0</v>
      </c>
      <c r="E70">
        <v>760</v>
      </c>
      <c r="F70">
        <v>3</v>
      </c>
      <c r="G70">
        <f t="shared" si="3"/>
        <v>0</v>
      </c>
      <c r="I70">
        <v>44</v>
      </c>
      <c r="J70" s="22">
        <v>1.0172335200324689</v>
      </c>
      <c r="K70" s="22">
        <v>-1.7233520032468919E-2</v>
      </c>
    </row>
    <row r="71" spans="1:11" x14ac:dyDescent="0.3">
      <c r="A71" t="s">
        <v>89</v>
      </c>
      <c r="B71" t="s">
        <v>90</v>
      </c>
      <c r="C71">
        <f t="shared" si="4"/>
        <v>1</v>
      </c>
      <c r="D71">
        <v>50</v>
      </c>
      <c r="E71">
        <v>720</v>
      </c>
      <c r="F71">
        <v>10</v>
      </c>
      <c r="G71">
        <f t="shared" si="3"/>
        <v>1</v>
      </c>
      <c r="I71">
        <v>45</v>
      </c>
      <c r="J71" s="22">
        <v>0.13519082989815911</v>
      </c>
      <c r="K71" s="22">
        <v>-0.13519082989815911</v>
      </c>
    </row>
    <row r="72" spans="1:11" x14ac:dyDescent="0.3">
      <c r="A72" t="s">
        <v>89</v>
      </c>
      <c r="B72" t="s">
        <v>90</v>
      </c>
      <c r="C72">
        <f t="shared" si="4"/>
        <v>1</v>
      </c>
      <c r="D72">
        <v>50</v>
      </c>
      <c r="E72">
        <v>430</v>
      </c>
      <c r="F72">
        <v>9</v>
      </c>
      <c r="G72">
        <f t="shared" si="3"/>
        <v>1</v>
      </c>
      <c r="I72">
        <v>46</v>
      </c>
      <c r="J72" s="22">
        <v>0.95803172695116334</v>
      </c>
      <c r="K72" s="22">
        <v>4.1968273048836657E-2</v>
      </c>
    </row>
    <row r="73" spans="1:11" x14ac:dyDescent="0.3">
      <c r="A73" t="s">
        <v>89</v>
      </c>
      <c r="B73" t="s">
        <v>90</v>
      </c>
      <c r="C73">
        <f t="shared" si="4"/>
        <v>1</v>
      </c>
      <c r="D73">
        <v>60</v>
      </c>
      <c r="E73">
        <v>670</v>
      </c>
      <c r="F73">
        <v>15</v>
      </c>
      <c r="G73">
        <f t="shared" si="3"/>
        <v>1</v>
      </c>
      <c r="I73">
        <v>47</v>
      </c>
      <c r="J73" s="22">
        <v>3.3252974779214753E-2</v>
      </c>
      <c r="K73" s="22">
        <v>-3.3252974779214753E-2</v>
      </c>
    </row>
    <row r="74" spans="1:11" x14ac:dyDescent="0.3">
      <c r="A74" t="s">
        <v>89</v>
      </c>
      <c r="B74" t="s">
        <v>90</v>
      </c>
      <c r="C74">
        <f t="shared" si="4"/>
        <v>1</v>
      </c>
      <c r="D74">
        <v>100</v>
      </c>
      <c r="E74">
        <v>780</v>
      </c>
      <c r="F74">
        <v>9</v>
      </c>
      <c r="G74">
        <f t="shared" si="3"/>
        <v>1</v>
      </c>
      <c r="I74">
        <v>48</v>
      </c>
      <c r="J74" s="22">
        <v>1.0600195560104804</v>
      </c>
      <c r="K74" s="22">
        <v>-6.0019556010480368E-2</v>
      </c>
    </row>
    <row r="75" spans="1:11" x14ac:dyDescent="0.3">
      <c r="A75" t="s">
        <v>89</v>
      </c>
      <c r="B75" t="s">
        <v>90</v>
      </c>
      <c r="C75">
        <f t="shared" si="4"/>
        <v>1</v>
      </c>
      <c r="D75">
        <v>100</v>
      </c>
      <c r="E75">
        <v>800</v>
      </c>
      <c r="F75">
        <v>10</v>
      </c>
      <c r="G75">
        <f t="shared" si="3"/>
        <v>1</v>
      </c>
      <c r="I75">
        <v>49</v>
      </c>
      <c r="J75" s="22">
        <v>7.9132505673795622E-2</v>
      </c>
      <c r="K75" s="22">
        <v>-7.9132505673795622E-2</v>
      </c>
    </row>
    <row r="76" spans="1:11" x14ac:dyDescent="0.3">
      <c r="A76" t="s">
        <v>60</v>
      </c>
      <c r="B76" t="s">
        <v>61</v>
      </c>
      <c r="C76">
        <f t="shared" si="4"/>
        <v>0</v>
      </c>
      <c r="D76">
        <v>0</v>
      </c>
      <c r="E76">
        <v>1150</v>
      </c>
      <c r="F76">
        <v>5</v>
      </c>
      <c r="G76">
        <f t="shared" si="3"/>
        <v>0</v>
      </c>
      <c r="I76">
        <v>50</v>
      </c>
      <c r="J76" s="22">
        <v>1.2537164729185866</v>
      </c>
      <c r="K76" s="22">
        <v>-0.25371647291858657</v>
      </c>
    </row>
    <row r="77" spans="1:11" x14ac:dyDescent="0.3">
      <c r="A77" t="s">
        <v>60</v>
      </c>
      <c r="B77" t="s">
        <v>61</v>
      </c>
      <c r="C77">
        <f t="shared" si="4"/>
        <v>0</v>
      </c>
      <c r="D77">
        <v>0</v>
      </c>
      <c r="E77">
        <v>110</v>
      </c>
      <c r="F77">
        <v>6</v>
      </c>
      <c r="G77">
        <f t="shared" si="3"/>
        <v>0</v>
      </c>
      <c r="I77">
        <v>51</v>
      </c>
      <c r="J77" s="22">
        <v>0.98667215307293477</v>
      </c>
      <c r="K77" s="22">
        <v>1.3327846927065234E-2</v>
      </c>
    </row>
    <row r="78" spans="1:11" x14ac:dyDescent="0.3">
      <c r="A78" t="s">
        <v>60</v>
      </c>
      <c r="B78" t="s">
        <v>61</v>
      </c>
      <c r="C78">
        <f t="shared" si="4"/>
        <v>0</v>
      </c>
      <c r="D78">
        <v>0</v>
      </c>
      <c r="E78">
        <v>110</v>
      </c>
      <c r="F78">
        <v>4</v>
      </c>
      <c r="G78">
        <f t="shared" si="3"/>
        <v>0</v>
      </c>
      <c r="I78">
        <v>52</v>
      </c>
      <c r="J78" s="22">
        <v>0.11558162999754988</v>
      </c>
      <c r="K78" s="22">
        <v>-0.11558162999754988</v>
      </c>
    </row>
    <row r="79" spans="1:11" x14ac:dyDescent="0.3">
      <c r="A79" t="s">
        <v>60</v>
      </c>
      <c r="B79" t="s">
        <v>61</v>
      </c>
      <c r="C79">
        <f t="shared" si="4"/>
        <v>0</v>
      </c>
      <c r="D79">
        <v>0</v>
      </c>
      <c r="E79">
        <v>130</v>
      </c>
      <c r="F79">
        <v>4</v>
      </c>
      <c r="G79">
        <f t="shared" si="3"/>
        <v>0</v>
      </c>
      <c r="I79">
        <v>53</v>
      </c>
      <c r="J79" s="22">
        <v>3.2151269188068765E-4</v>
      </c>
      <c r="K79" s="22">
        <v>-3.2151269188068765E-4</v>
      </c>
    </row>
    <row r="80" spans="1:11" x14ac:dyDescent="0.3">
      <c r="A80" t="s">
        <v>60</v>
      </c>
      <c r="B80" t="s">
        <v>61</v>
      </c>
      <c r="C80">
        <f t="shared" si="4"/>
        <v>0</v>
      </c>
      <c r="D80">
        <v>0</v>
      </c>
      <c r="E80">
        <v>230</v>
      </c>
      <c r="F80">
        <v>8</v>
      </c>
      <c r="G80">
        <f t="shared" si="3"/>
        <v>0</v>
      </c>
      <c r="I80">
        <v>54</v>
      </c>
      <c r="J80" s="22">
        <v>0.72082537427627613</v>
      </c>
      <c r="K80" s="22">
        <v>-0.72082537427627613</v>
      </c>
    </row>
    <row r="81" spans="1:11" x14ac:dyDescent="0.3">
      <c r="A81" t="s">
        <v>89</v>
      </c>
      <c r="B81" t="s">
        <v>90</v>
      </c>
      <c r="C81">
        <f t="shared" si="4"/>
        <v>1</v>
      </c>
      <c r="D81">
        <v>50</v>
      </c>
      <c r="E81">
        <v>330</v>
      </c>
      <c r="F81">
        <v>10</v>
      </c>
      <c r="G81">
        <f t="shared" si="3"/>
        <v>1</v>
      </c>
      <c r="I81">
        <v>55</v>
      </c>
      <c r="J81" s="22">
        <v>0.69572759736111123</v>
      </c>
      <c r="K81" s="22">
        <v>-0.69572759736111123</v>
      </c>
    </row>
    <row r="82" spans="1:11" x14ac:dyDescent="0.3">
      <c r="A82" t="s">
        <v>60</v>
      </c>
      <c r="B82" t="s">
        <v>61</v>
      </c>
      <c r="C82">
        <f t="shared" si="4"/>
        <v>0</v>
      </c>
      <c r="D82">
        <v>0</v>
      </c>
      <c r="E82">
        <v>300</v>
      </c>
      <c r="F82">
        <v>2</v>
      </c>
      <c r="G82">
        <f t="shared" si="3"/>
        <v>0</v>
      </c>
      <c r="I82">
        <v>56</v>
      </c>
      <c r="J82" s="22">
        <v>-5.2219149296062597E-2</v>
      </c>
      <c r="K82" s="22">
        <v>5.2219149296062597E-2</v>
      </c>
    </row>
    <row r="83" spans="1:11" x14ac:dyDescent="0.3">
      <c r="A83" t="s">
        <v>89</v>
      </c>
      <c r="B83" t="s">
        <v>90</v>
      </c>
      <c r="C83">
        <f t="shared" si="4"/>
        <v>1</v>
      </c>
      <c r="D83">
        <v>50</v>
      </c>
      <c r="E83">
        <v>250</v>
      </c>
      <c r="F83">
        <v>7</v>
      </c>
      <c r="G83">
        <f t="shared" si="3"/>
        <v>1</v>
      </c>
      <c r="I83">
        <v>57</v>
      </c>
      <c r="J83" s="22">
        <v>4.5402682887132825E-2</v>
      </c>
      <c r="K83" s="22">
        <v>-4.5402682887132825E-2</v>
      </c>
    </row>
    <row r="84" spans="1:11" x14ac:dyDescent="0.3">
      <c r="A84" t="s">
        <v>89</v>
      </c>
      <c r="B84" t="s">
        <v>90</v>
      </c>
      <c r="C84">
        <f t="shared" si="4"/>
        <v>1</v>
      </c>
      <c r="D84">
        <v>50</v>
      </c>
      <c r="E84">
        <v>170</v>
      </c>
      <c r="F84">
        <v>6</v>
      </c>
      <c r="G84">
        <f t="shared" si="3"/>
        <v>1</v>
      </c>
      <c r="I84">
        <v>58</v>
      </c>
      <c r="J84" s="22">
        <v>1.0478198739621896</v>
      </c>
      <c r="K84" s="22">
        <v>-4.7819873962189563E-2</v>
      </c>
    </row>
    <row r="85" spans="1:11" x14ac:dyDescent="0.3">
      <c r="A85" t="s">
        <v>60</v>
      </c>
      <c r="B85" t="s">
        <v>61</v>
      </c>
      <c r="C85">
        <f t="shared" si="4"/>
        <v>0</v>
      </c>
      <c r="D85">
        <v>0</v>
      </c>
      <c r="E85">
        <v>270</v>
      </c>
      <c r="F85">
        <v>4</v>
      </c>
      <c r="G85">
        <f t="shared" si="3"/>
        <v>0</v>
      </c>
      <c r="I85">
        <v>59</v>
      </c>
      <c r="J85" s="22">
        <v>4.2658394379854983E-2</v>
      </c>
      <c r="K85" s="22">
        <v>-4.2658394379854983E-2</v>
      </c>
    </row>
    <row r="86" spans="1:11" x14ac:dyDescent="0.3">
      <c r="A86" t="s">
        <v>89</v>
      </c>
      <c r="B86" t="s">
        <v>90</v>
      </c>
      <c r="C86">
        <f t="shared" si="4"/>
        <v>1</v>
      </c>
      <c r="D86">
        <v>20</v>
      </c>
      <c r="E86">
        <v>290</v>
      </c>
      <c r="F86">
        <v>6</v>
      </c>
      <c r="G86">
        <f t="shared" si="3"/>
        <v>1</v>
      </c>
      <c r="I86">
        <v>60</v>
      </c>
      <c r="J86" s="22">
        <v>-3.300912974511773E-2</v>
      </c>
      <c r="K86" s="22">
        <v>3.300912974511773E-2</v>
      </c>
    </row>
    <row r="87" spans="1:11" x14ac:dyDescent="0.3">
      <c r="A87" t="s">
        <v>60</v>
      </c>
      <c r="B87" t="s">
        <v>61</v>
      </c>
      <c r="C87">
        <f t="shared" si="4"/>
        <v>0</v>
      </c>
      <c r="D87">
        <v>0</v>
      </c>
      <c r="E87">
        <v>440</v>
      </c>
      <c r="F87">
        <v>3</v>
      </c>
      <c r="G87">
        <f t="shared" si="3"/>
        <v>0</v>
      </c>
      <c r="I87">
        <v>61</v>
      </c>
      <c r="J87" s="22">
        <v>8.6567010496300403E-2</v>
      </c>
      <c r="K87" s="22">
        <v>-8.6567010496300403E-2</v>
      </c>
    </row>
    <row r="88" spans="1:11" x14ac:dyDescent="0.3">
      <c r="A88" t="s">
        <v>89</v>
      </c>
      <c r="B88" t="s">
        <v>90</v>
      </c>
      <c r="C88">
        <f t="shared" si="4"/>
        <v>1</v>
      </c>
      <c r="D88">
        <v>50</v>
      </c>
      <c r="E88">
        <v>370</v>
      </c>
      <c r="F88">
        <v>7</v>
      </c>
      <c r="G88">
        <f t="shared" si="3"/>
        <v>1</v>
      </c>
      <c r="I88">
        <v>62</v>
      </c>
      <c r="J88" s="22">
        <v>-5.2593342675540611E-2</v>
      </c>
      <c r="K88" s="22">
        <v>5.2593342675540611E-2</v>
      </c>
    </row>
    <row r="89" spans="1:11" x14ac:dyDescent="0.3">
      <c r="A89" t="s">
        <v>89</v>
      </c>
      <c r="B89" t="s">
        <v>90</v>
      </c>
      <c r="C89">
        <f t="shared" si="4"/>
        <v>1</v>
      </c>
      <c r="D89">
        <v>50</v>
      </c>
      <c r="E89">
        <v>420</v>
      </c>
      <c r="F89">
        <v>6</v>
      </c>
      <c r="G89">
        <f t="shared" si="3"/>
        <v>1</v>
      </c>
      <c r="I89">
        <v>63</v>
      </c>
      <c r="J89" s="22">
        <v>-2.4227758153971546E-3</v>
      </c>
      <c r="K89" s="22">
        <v>2.4227758153971546E-3</v>
      </c>
    </row>
    <row r="90" spans="1:11" x14ac:dyDescent="0.3">
      <c r="A90" t="s">
        <v>89</v>
      </c>
      <c r="B90" t="s">
        <v>90</v>
      </c>
      <c r="C90">
        <f t="shared" si="4"/>
        <v>1</v>
      </c>
      <c r="D90">
        <v>20</v>
      </c>
      <c r="E90">
        <v>430</v>
      </c>
      <c r="F90">
        <v>7</v>
      </c>
      <c r="G90">
        <f t="shared" si="3"/>
        <v>1</v>
      </c>
      <c r="I90">
        <v>64</v>
      </c>
      <c r="J90" s="22">
        <v>0.93413149108499149</v>
      </c>
      <c r="K90" s="22">
        <v>6.5868508915008506E-2</v>
      </c>
    </row>
    <row r="91" spans="1:11" x14ac:dyDescent="0.3">
      <c r="A91" t="s">
        <v>60</v>
      </c>
      <c r="B91" t="s">
        <v>61</v>
      </c>
      <c r="C91">
        <f t="shared" si="4"/>
        <v>0</v>
      </c>
      <c r="D91">
        <v>0</v>
      </c>
      <c r="E91">
        <v>420</v>
      </c>
      <c r="F91">
        <v>2</v>
      </c>
      <c r="G91">
        <f t="shared" si="3"/>
        <v>0</v>
      </c>
      <c r="I91">
        <v>65</v>
      </c>
      <c r="J91" s="22">
        <v>5.2462994330159593E-2</v>
      </c>
      <c r="K91" s="22">
        <v>-5.2462994330159593E-2</v>
      </c>
    </row>
    <row r="92" spans="1:11" x14ac:dyDescent="0.3">
      <c r="I92">
        <v>66</v>
      </c>
      <c r="J92" s="22">
        <v>-3.6925972331202317E-2</v>
      </c>
      <c r="K92" s="22">
        <v>3.6925972331202317E-2</v>
      </c>
    </row>
    <row r="93" spans="1:11" x14ac:dyDescent="0.3">
      <c r="I93">
        <v>67</v>
      </c>
      <c r="J93" s="22">
        <v>0.91569484526318901</v>
      </c>
      <c r="K93" s="22">
        <v>8.4305154736810994E-2</v>
      </c>
    </row>
    <row r="94" spans="1:11" x14ac:dyDescent="0.3">
      <c r="I94">
        <v>68</v>
      </c>
      <c r="J94" s="22">
        <v>0.91412311083471787</v>
      </c>
      <c r="K94" s="22">
        <v>8.5876889165282133E-2</v>
      </c>
    </row>
    <row r="95" spans="1:11" x14ac:dyDescent="0.3">
      <c r="I95">
        <v>69</v>
      </c>
      <c r="J95" s="22">
        <v>8.225098756055145E-2</v>
      </c>
      <c r="K95" s="22">
        <v>-8.225098756055145E-2</v>
      </c>
    </row>
    <row r="96" spans="1:11" x14ac:dyDescent="0.3">
      <c r="I96">
        <v>70</v>
      </c>
      <c r="J96" s="22">
        <v>0.98547461202394171</v>
      </c>
      <c r="K96" s="22">
        <v>1.452538797605829E-2</v>
      </c>
    </row>
    <row r="97" spans="9:11" x14ac:dyDescent="0.3">
      <c r="I97">
        <v>71</v>
      </c>
      <c r="J97" s="22">
        <v>0.89334135685530192</v>
      </c>
      <c r="K97" s="22">
        <v>0.10665864314469808</v>
      </c>
    </row>
    <row r="98" spans="9:11" x14ac:dyDescent="0.3">
      <c r="I98">
        <v>72</v>
      </c>
      <c r="J98" s="22">
        <v>1.0344976117754647</v>
      </c>
      <c r="K98" s="22">
        <v>-3.4497611775464732E-2</v>
      </c>
    </row>
    <row r="99" spans="9:11" x14ac:dyDescent="0.3">
      <c r="I99">
        <v>73</v>
      </c>
      <c r="J99" s="22">
        <v>0.9893914546100262</v>
      </c>
      <c r="K99" s="22">
        <v>1.06085453899738E-2</v>
      </c>
    </row>
    <row r="100" spans="9:11" x14ac:dyDescent="0.3">
      <c r="I100">
        <v>74</v>
      </c>
      <c r="J100" s="22">
        <v>1.0074289200821644</v>
      </c>
      <c r="K100" s="22">
        <v>-7.4289200821644474E-3</v>
      </c>
    </row>
    <row r="101" spans="9:11" x14ac:dyDescent="0.3">
      <c r="I101">
        <v>75</v>
      </c>
      <c r="J101" s="22">
        <v>0.21437601625955205</v>
      </c>
      <c r="K101" s="22">
        <v>-0.21437601625955205</v>
      </c>
    </row>
    <row r="102" spans="9:11" x14ac:dyDescent="0.3">
      <c r="I102">
        <v>76</v>
      </c>
      <c r="J102" s="22">
        <v>-5.8481100039760647E-2</v>
      </c>
      <c r="K102" s="22">
        <v>5.8481100039760647E-2</v>
      </c>
    </row>
    <row r="103" spans="9:11" x14ac:dyDescent="0.3">
      <c r="I103">
        <v>77</v>
      </c>
      <c r="J103" s="22">
        <v>-8.3578876954925566E-2</v>
      </c>
      <c r="K103" s="22">
        <v>8.3578876954925566E-2</v>
      </c>
    </row>
    <row r="104" spans="9:11" x14ac:dyDescent="0.3">
      <c r="I104">
        <v>78</v>
      </c>
      <c r="J104" s="22">
        <v>-7.8090299940369881E-2</v>
      </c>
      <c r="K104" s="22">
        <v>7.8090299940369881E-2</v>
      </c>
    </row>
    <row r="105" spans="9:11" x14ac:dyDescent="0.3">
      <c r="I105">
        <v>79</v>
      </c>
      <c r="J105" s="22">
        <v>-4.518610372616777E-4</v>
      </c>
      <c r="K105" s="22">
        <v>4.518610372616777E-4</v>
      </c>
    </row>
    <row r="106" spans="9:11" x14ac:dyDescent="0.3">
      <c r="I106">
        <v>80</v>
      </c>
      <c r="J106" s="22">
        <v>0.87844736024010595</v>
      </c>
      <c r="K106" s="22">
        <v>0.12155263975989405</v>
      </c>
    </row>
    <row r="107" spans="9:11" x14ac:dyDescent="0.3">
      <c r="I107">
        <v>81</v>
      </c>
      <c r="J107" s="22">
        <v>-5.6535172231811544E-2</v>
      </c>
      <c r="K107" s="22">
        <v>5.6535172231811544E-2</v>
      </c>
    </row>
    <row r="108" spans="9:11" x14ac:dyDescent="0.3">
      <c r="I108">
        <v>82</v>
      </c>
      <c r="J108" s="22">
        <v>0.81884638680913591</v>
      </c>
      <c r="K108" s="22">
        <v>0.18115361319086409</v>
      </c>
    </row>
    <row r="109" spans="9:11" x14ac:dyDescent="0.3">
      <c r="I109">
        <v>83</v>
      </c>
      <c r="J109" s="22">
        <v>0.78434319029333077</v>
      </c>
      <c r="K109" s="22">
        <v>0.21565680970666923</v>
      </c>
    </row>
    <row r="110" spans="9:11" x14ac:dyDescent="0.3">
      <c r="I110">
        <v>84</v>
      </c>
      <c r="J110" s="22">
        <v>-3.9670260838480145E-2</v>
      </c>
      <c r="K110" s="22">
        <v>3.9670260838480145E-2</v>
      </c>
    </row>
    <row r="111" spans="9:11" x14ac:dyDescent="0.3">
      <c r="I111">
        <v>85</v>
      </c>
      <c r="J111" s="22">
        <v>0.81727465238066477</v>
      </c>
      <c r="K111" s="22">
        <v>0.18272534761933523</v>
      </c>
    </row>
    <row r="112" spans="9:11" x14ac:dyDescent="0.3">
      <c r="I112">
        <v>86</v>
      </c>
      <c r="J112" s="22">
        <v>-5.5662446723393488E-3</v>
      </c>
      <c r="K112" s="22">
        <v>5.5662446723393488E-3</v>
      </c>
    </row>
    <row r="113" spans="9:11" x14ac:dyDescent="0.3">
      <c r="I113">
        <v>87</v>
      </c>
      <c r="J113" s="22">
        <v>0.85177784889647001</v>
      </c>
      <c r="K113" s="22">
        <v>0.14822215110352999</v>
      </c>
    </row>
    <row r="114" spans="9:11" x14ac:dyDescent="0.3">
      <c r="I114">
        <v>88</v>
      </c>
      <c r="J114" s="22">
        <v>0.85295040297527669</v>
      </c>
      <c r="K114" s="22">
        <v>0.14704959702472331</v>
      </c>
    </row>
    <row r="115" spans="9:11" x14ac:dyDescent="0.3">
      <c r="I115">
        <v>89</v>
      </c>
      <c r="J115" s="22">
        <v>0.86824357994013701</v>
      </c>
      <c r="K115" s="22">
        <v>0.13175642005986299</v>
      </c>
    </row>
    <row r="116" spans="9:11" ht="15" thickBot="1" x14ac:dyDescent="0.35">
      <c r="I116" s="5">
        <v>90</v>
      </c>
      <c r="J116" s="26">
        <v>-2.3603710144477492E-2</v>
      </c>
      <c r="K116" s="26">
        <v>2.3603710144477492E-2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1C04-D8C0-4929-B6C8-BE9DEE007C9C}">
  <dimension ref="A1:Z63"/>
  <sheetViews>
    <sheetView topLeftCell="A15" workbookViewId="0">
      <selection activeCell="B46" sqref="B46"/>
    </sheetView>
  </sheetViews>
  <sheetFormatPr defaultRowHeight="14.4" x14ac:dyDescent="0.3"/>
  <cols>
    <col min="1" max="1" width="12.5546875" style="22" bestFit="1" customWidth="1"/>
    <col min="2" max="2" width="29.21875" style="22" bestFit="1" customWidth="1"/>
    <col min="3" max="4" width="21" style="22" customWidth="1"/>
    <col min="5" max="6" width="9.44140625" style="22" customWidth="1"/>
    <col min="7" max="7" width="8.88671875" style="22"/>
    <col min="8" max="8" width="11.5546875" style="22" bestFit="1" customWidth="1"/>
    <col min="9" max="9" width="12.21875" style="22" bestFit="1" customWidth="1"/>
    <col min="10" max="10" width="11.5546875" style="22" bestFit="1" customWidth="1"/>
    <col min="11" max="11" width="11.21875" style="22" bestFit="1" customWidth="1"/>
    <col min="12" max="12" width="11.5546875" style="22" bestFit="1" customWidth="1"/>
    <col min="13" max="16" width="11.21875" style="22" bestFit="1" customWidth="1"/>
    <col min="17" max="17" width="8.88671875" style="22"/>
    <col min="18" max="18" width="11.5546875" style="22" bestFit="1" customWidth="1"/>
    <col min="19" max="19" width="12.5546875" style="22" bestFit="1" customWidth="1"/>
    <col min="20" max="20" width="14.6640625" style="22" bestFit="1" customWidth="1"/>
    <col min="21" max="21" width="13.6640625" style="22" bestFit="1" customWidth="1"/>
    <col min="22" max="22" width="11.5546875" style="22" bestFit="1" customWidth="1"/>
    <col min="23" max="23" width="10.5546875" style="22" bestFit="1" customWidth="1"/>
    <col min="24" max="24" width="11.5546875" style="22" bestFit="1" customWidth="1"/>
    <col min="25" max="25" width="10.5546875" style="22" bestFit="1" customWidth="1"/>
    <col min="26" max="26" width="11.5546875" style="22" bestFit="1" customWidth="1"/>
    <col min="27" max="16384" width="8.88671875" style="22"/>
  </cols>
  <sheetData>
    <row r="1" spans="1:26" x14ac:dyDescent="0.3">
      <c r="A1" s="22" t="s">
        <v>42</v>
      </c>
      <c r="B1" s="22" t="s">
        <v>176</v>
      </c>
      <c r="C1" s="22" t="s">
        <v>232</v>
      </c>
      <c r="D1" s="22" t="s">
        <v>175</v>
      </c>
      <c r="E1" s="22" t="s">
        <v>106</v>
      </c>
      <c r="F1" s="22" t="s">
        <v>235</v>
      </c>
      <c r="H1" t="s">
        <v>148</v>
      </c>
      <c r="I1"/>
      <c r="J1"/>
      <c r="K1"/>
      <c r="L1"/>
      <c r="M1"/>
      <c r="N1"/>
      <c r="O1"/>
      <c r="P1"/>
      <c r="R1" s="22" t="s">
        <v>148</v>
      </c>
    </row>
    <row r="2" spans="1:26" ht="15" thickBot="1" x14ac:dyDescent="0.35">
      <c r="A2" s="23" t="s">
        <v>43</v>
      </c>
      <c r="B2" s="2">
        <v>50</v>
      </c>
      <c r="C2" s="22">
        <f>B2/E2</f>
        <v>0.15625</v>
      </c>
      <c r="D2" s="22">
        <f>EXP(Table2[[#This Row],[% of Donation]])</f>
        <v>1.1691184461695043</v>
      </c>
      <c r="E2" s="22">
        <v>320</v>
      </c>
      <c r="F2" s="34">
        <v>15</v>
      </c>
      <c r="H2"/>
      <c r="I2"/>
      <c r="J2"/>
      <c r="K2"/>
      <c r="L2"/>
      <c r="M2"/>
      <c r="N2"/>
      <c r="O2"/>
      <c r="P2"/>
    </row>
    <row r="3" spans="1:26" x14ac:dyDescent="0.3">
      <c r="A3" s="24" t="s">
        <v>43</v>
      </c>
      <c r="B3" s="2">
        <v>50</v>
      </c>
      <c r="C3" s="22">
        <f t="shared" ref="C3:C38" si="0">B3/E3</f>
        <v>0.15151515151515152</v>
      </c>
      <c r="D3" s="22">
        <f>EXP(Table2[[#This Row],[% of Donation]])</f>
        <v>1.1635959319175064</v>
      </c>
      <c r="E3" s="22">
        <v>330</v>
      </c>
      <c r="F3" s="22">
        <v>10</v>
      </c>
      <c r="H3" s="7" t="s">
        <v>149</v>
      </c>
      <c r="I3" s="7"/>
      <c r="J3"/>
      <c r="K3"/>
      <c r="L3"/>
      <c r="M3"/>
      <c r="N3"/>
      <c r="O3"/>
      <c r="P3"/>
      <c r="R3" s="25" t="s">
        <v>149</v>
      </c>
      <c r="S3" s="25"/>
    </row>
    <row r="4" spans="1:26" x14ac:dyDescent="0.3">
      <c r="A4" s="23" t="s">
        <v>43</v>
      </c>
      <c r="B4" s="2">
        <v>50</v>
      </c>
      <c r="C4" s="22">
        <f t="shared" si="0"/>
        <v>0.20833333333333334</v>
      </c>
      <c r="D4" s="22">
        <f>EXP(Table2[[#This Row],[% of Donation]])</f>
        <v>1.2316236423470497</v>
      </c>
      <c r="E4" s="22">
        <v>240</v>
      </c>
      <c r="F4" s="22">
        <v>8</v>
      </c>
      <c r="H4" t="s">
        <v>150</v>
      </c>
      <c r="I4">
        <v>0.49888042614866313</v>
      </c>
      <c r="J4"/>
      <c r="K4"/>
      <c r="L4"/>
      <c r="M4"/>
      <c r="N4"/>
      <c r="O4"/>
      <c r="P4"/>
      <c r="R4" s="22" t="s">
        <v>150</v>
      </c>
      <c r="S4" s="22">
        <v>0.51524927354238204</v>
      </c>
    </row>
    <row r="5" spans="1:26" x14ac:dyDescent="0.3">
      <c r="A5" s="24" t="s">
        <v>43</v>
      </c>
      <c r="B5" s="2">
        <v>100</v>
      </c>
      <c r="C5" s="22">
        <f t="shared" si="0"/>
        <v>0.19230769230769232</v>
      </c>
      <c r="D5" s="22">
        <f>EXP(Table2[[#This Row],[% of Donation]])</f>
        <v>1.2120433960254957</v>
      </c>
      <c r="E5" s="22">
        <v>520</v>
      </c>
      <c r="F5" s="22">
        <v>8</v>
      </c>
      <c r="H5" t="s">
        <v>151</v>
      </c>
      <c r="I5">
        <v>0.24888167959427171</v>
      </c>
      <c r="J5"/>
      <c r="K5"/>
      <c r="L5"/>
      <c r="M5"/>
      <c r="N5"/>
      <c r="O5"/>
      <c r="P5"/>
      <c r="R5" s="22" t="s">
        <v>151</v>
      </c>
      <c r="S5" s="22">
        <v>0.26548181388595238</v>
      </c>
    </row>
    <row r="6" spans="1:26" x14ac:dyDescent="0.3">
      <c r="A6" s="23" t="s">
        <v>43</v>
      </c>
      <c r="B6" s="2">
        <v>100</v>
      </c>
      <c r="C6" s="22">
        <f t="shared" si="0"/>
        <v>0.2</v>
      </c>
      <c r="D6" s="22">
        <f>EXP(Table2[[#This Row],[% of Donation]])</f>
        <v>1.2214027581601699</v>
      </c>
      <c r="E6" s="22">
        <v>500</v>
      </c>
      <c r="F6" s="22">
        <v>9</v>
      </c>
      <c r="H6" t="s">
        <v>152</v>
      </c>
      <c r="I6">
        <v>0.22742115615410807</v>
      </c>
      <c r="J6"/>
      <c r="K6"/>
      <c r="L6"/>
      <c r="M6"/>
      <c r="N6"/>
      <c r="O6"/>
      <c r="P6"/>
      <c r="R6" s="22" t="s">
        <v>152</v>
      </c>
      <c r="S6" s="22">
        <v>0.24449557999697957</v>
      </c>
    </row>
    <row r="7" spans="1:26" x14ac:dyDescent="0.3">
      <c r="A7" s="24" t="s">
        <v>43</v>
      </c>
      <c r="B7" s="2">
        <v>100</v>
      </c>
      <c r="C7" s="22">
        <f t="shared" si="0"/>
        <v>0.23255813953488372</v>
      </c>
      <c r="D7" s="22">
        <f>EXP(Table2[[#This Row],[% of Donation]])</f>
        <v>1.2618238060756062</v>
      </c>
      <c r="E7" s="22">
        <v>430</v>
      </c>
      <c r="F7" s="22">
        <v>9</v>
      </c>
      <c r="H7" t="s">
        <v>153</v>
      </c>
      <c r="I7">
        <v>7.0855036358059606E-2</v>
      </c>
      <c r="J7"/>
      <c r="K7"/>
      <c r="L7"/>
      <c r="M7"/>
      <c r="N7"/>
      <c r="O7"/>
      <c r="P7"/>
      <c r="R7" s="22" t="s">
        <v>153</v>
      </c>
      <c r="S7" s="22">
        <v>26.77776249783118</v>
      </c>
    </row>
    <row r="8" spans="1:26" ht="15" thickBot="1" x14ac:dyDescent="0.35">
      <c r="A8" s="23" t="s">
        <v>43</v>
      </c>
      <c r="B8" s="2">
        <v>150</v>
      </c>
      <c r="C8" s="22">
        <f t="shared" si="0"/>
        <v>0.27777777777777779</v>
      </c>
      <c r="D8" s="22">
        <f>EXP(Table2[[#This Row],[% of Donation]])</f>
        <v>1.3201927884341202</v>
      </c>
      <c r="E8" s="22">
        <v>540</v>
      </c>
      <c r="F8" s="22">
        <v>7</v>
      </c>
      <c r="H8" s="5" t="s">
        <v>154</v>
      </c>
      <c r="I8" s="5">
        <v>37</v>
      </c>
      <c r="J8"/>
      <c r="K8"/>
      <c r="L8"/>
      <c r="M8"/>
      <c r="N8"/>
      <c r="O8"/>
      <c r="P8"/>
      <c r="R8" s="26" t="s">
        <v>154</v>
      </c>
      <c r="S8" s="26">
        <v>37</v>
      </c>
    </row>
    <row r="9" spans="1:26" x14ac:dyDescent="0.3">
      <c r="A9" s="24" t="s">
        <v>43</v>
      </c>
      <c r="B9" s="2">
        <v>100</v>
      </c>
      <c r="C9" s="22">
        <f t="shared" si="0"/>
        <v>0.13698630136986301</v>
      </c>
      <c r="D9" s="22">
        <f>EXP(Table2[[#This Row],[% of Donation]])</f>
        <v>1.1468124386533629</v>
      </c>
      <c r="E9" s="22">
        <v>730</v>
      </c>
      <c r="F9" s="22">
        <v>6</v>
      </c>
      <c r="H9"/>
      <c r="I9"/>
      <c r="J9"/>
      <c r="K9"/>
      <c r="L9"/>
      <c r="M9"/>
      <c r="N9"/>
      <c r="O9"/>
      <c r="P9"/>
    </row>
    <row r="10" spans="1:26" ht="15" thickBot="1" x14ac:dyDescent="0.35">
      <c r="A10" s="23" t="s">
        <v>43</v>
      </c>
      <c r="B10" s="2">
        <v>50</v>
      </c>
      <c r="C10" s="22">
        <f t="shared" si="0"/>
        <v>0.05</v>
      </c>
      <c r="D10" s="22">
        <f>EXP(Table2[[#This Row],[% of Donation]])</f>
        <v>1.0512710963760241</v>
      </c>
      <c r="E10" s="22">
        <v>1000</v>
      </c>
      <c r="F10" s="22">
        <v>9</v>
      </c>
      <c r="H10" t="s">
        <v>155</v>
      </c>
      <c r="I10"/>
      <c r="J10"/>
      <c r="K10"/>
      <c r="L10"/>
      <c r="M10"/>
      <c r="N10"/>
      <c r="O10"/>
      <c r="P10"/>
      <c r="R10" s="22" t="s">
        <v>155</v>
      </c>
    </row>
    <row r="11" spans="1:26" x14ac:dyDescent="0.3">
      <c r="A11" s="24" t="s">
        <v>44</v>
      </c>
      <c r="B11" s="2">
        <v>50</v>
      </c>
      <c r="C11" s="22">
        <f t="shared" si="0"/>
        <v>0.23809523809523808</v>
      </c>
      <c r="D11" s="22">
        <f>EXP(Table2[[#This Row],[% of Donation]])</f>
        <v>1.2688300280258125</v>
      </c>
      <c r="E11" s="22">
        <v>210</v>
      </c>
      <c r="F11" s="22">
        <v>30</v>
      </c>
      <c r="H11" s="6"/>
      <c r="I11" s="6" t="s">
        <v>160</v>
      </c>
      <c r="J11" s="6" t="s">
        <v>161</v>
      </c>
      <c r="K11" s="6" t="s">
        <v>162</v>
      </c>
      <c r="L11" s="6" t="s">
        <v>163</v>
      </c>
      <c r="M11" s="6" t="s">
        <v>164</v>
      </c>
      <c r="N11"/>
      <c r="O11"/>
      <c r="P11"/>
      <c r="R11" s="27"/>
      <c r="S11" s="27" t="s">
        <v>160</v>
      </c>
      <c r="T11" s="27" t="s">
        <v>161</v>
      </c>
      <c r="U11" s="27" t="s">
        <v>162</v>
      </c>
      <c r="V11" s="27" t="s">
        <v>163</v>
      </c>
      <c r="W11" s="27" t="s">
        <v>164</v>
      </c>
    </row>
    <row r="12" spans="1:26" x14ac:dyDescent="0.3">
      <c r="A12" s="23" t="s">
        <v>45</v>
      </c>
      <c r="B12" s="2">
        <v>30</v>
      </c>
      <c r="C12" s="22">
        <f t="shared" si="0"/>
        <v>0.13043478260869565</v>
      </c>
      <c r="D12" s="22">
        <f>EXP(Table2[[#This Row],[% of Donation]])</f>
        <v>1.1393236337553159</v>
      </c>
      <c r="E12" s="22">
        <v>230</v>
      </c>
      <c r="F12" s="22">
        <v>36</v>
      </c>
      <c r="H12" t="s">
        <v>156</v>
      </c>
      <c r="I12">
        <v>1</v>
      </c>
      <c r="J12">
        <v>5.8222931588160026E-2</v>
      </c>
      <c r="K12">
        <v>5.8222931588160026E-2</v>
      </c>
      <c r="L12">
        <v>11.597185888228907</v>
      </c>
      <c r="M12">
        <v>1.6726019385886058E-3</v>
      </c>
      <c r="N12"/>
      <c r="O12"/>
      <c r="P12"/>
      <c r="R12" s="22" t="s">
        <v>156</v>
      </c>
      <c r="S12" s="22">
        <v>1</v>
      </c>
      <c r="T12" s="22">
        <v>9070.8678139086733</v>
      </c>
      <c r="U12" s="22">
        <v>9070.8678139086733</v>
      </c>
      <c r="V12" s="22">
        <v>12.650283766514663</v>
      </c>
      <c r="W12" s="22">
        <v>1.1008725288016372E-3</v>
      </c>
    </row>
    <row r="13" spans="1:26" x14ac:dyDescent="0.3">
      <c r="A13" s="24" t="s">
        <v>45</v>
      </c>
      <c r="B13" s="2">
        <v>30</v>
      </c>
      <c r="C13" s="22">
        <f t="shared" si="0"/>
        <v>0.3</v>
      </c>
      <c r="D13" s="22">
        <f>EXP(Table2[[#This Row],[% of Donation]])</f>
        <v>1.3498588075760032</v>
      </c>
      <c r="E13" s="22">
        <v>100</v>
      </c>
      <c r="F13" s="22">
        <v>21</v>
      </c>
      <c r="H13" t="s">
        <v>157</v>
      </c>
      <c r="I13">
        <v>35</v>
      </c>
      <c r="J13">
        <v>0.17571526620556818</v>
      </c>
      <c r="K13">
        <v>5.0204361773019479E-3</v>
      </c>
      <c r="L13"/>
      <c r="M13"/>
      <c r="N13"/>
      <c r="O13"/>
      <c r="P13"/>
      <c r="R13" s="22" t="s">
        <v>157</v>
      </c>
      <c r="S13" s="22">
        <v>35</v>
      </c>
      <c r="T13" s="22">
        <v>25096.699753658886</v>
      </c>
      <c r="U13" s="22">
        <v>717.04856439025389</v>
      </c>
    </row>
    <row r="14" spans="1:26" ht="15" thickBot="1" x14ac:dyDescent="0.35">
      <c r="A14" s="23" t="s">
        <v>45</v>
      </c>
      <c r="B14" s="2">
        <v>50</v>
      </c>
      <c r="C14" s="22">
        <f t="shared" si="0"/>
        <v>0.20833333333333334</v>
      </c>
      <c r="D14" s="22">
        <f>EXP(Table2[[#This Row],[% of Donation]])</f>
        <v>1.2316236423470497</v>
      </c>
      <c r="E14" s="22">
        <v>240</v>
      </c>
      <c r="F14" s="22">
        <v>14</v>
      </c>
      <c r="H14" s="5" t="s">
        <v>158</v>
      </c>
      <c r="I14" s="5">
        <v>36</v>
      </c>
      <c r="J14" s="5">
        <v>0.23393819779372821</v>
      </c>
      <c r="K14" s="5"/>
      <c r="L14" s="5"/>
      <c r="M14" s="5"/>
      <c r="N14"/>
      <c r="O14"/>
      <c r="P14"/>
      <c r="R14" s="26" t="s">
        <v>158</v>
      </c>
      <c r="S14" s="26">
        <v>36</v>
      </c>
      <c r="T14" s="26">
        <v>34167.567567567559</v>
      </c>
      <c r="U14" s="26"/>
      <c r="V14" s="26"/>
      <c r="W14" s="26"/>
    </row>
    <row r="15" spans="1:26" ht="15" thickBot="1" x14ac:dyDescent="0.35">
      <c r="A15" s="24" t="s">
        <v>45</v>
      </c>
      <c r="B15" s="2">
        <v>50</v>
      </c>
      <c r="C15" s="22">
        <f t="shared" si="0"/>
        <v>0.20833333333333334</v>
      </c>
      <c r="D15" s="22">
        <f>EXP(Table2[[#This Row],[% of Donation]])</f>
        <v>1.2316236423470497</v>
      </c>
      <c r="E15" s="22">
        <v>240</v>
      </c>
      <c r="F15" s="22">
        <v>14</v>
      </c>
      <c r="H15"/>
      <c r="I15"/>
      <c r="J15"/>
      <c r="K15"/>
      <c r="L15"/>
      <c r="M15"/>
      <c r="N15"/>
      <c r="O15"/>
      <c r="P15"/>
    </row>
    <row r="16" spans="1:26" x14ac:dyDescent="0.3">
      <c r="A16" s="23" t="s">
        <v>45</v>
      </c>
      <c r="B16" s="2">
        <v>50</v>
      </c>
      <c r="C16" s="22">
        <f t="shared" si="0"/>
        <v>0.22727272727272727</v>
      </c>
      <c r="D16" s="22">
        <f>EXP(Table2[[#This Row],[% of Donation]])</f>
        <v>1.2551721409393686</v>
      </c>
      <c r="E16" s="22">
        <v>220</v>
      </c>
      <c r="F16" s="22">
        <v>10</v>
      </c>
      <c r="H16" s="6"/>
      <c r="I16" s="6" t="s">
        <v>165</v>
      </c>
      <c r="J16" s="6" t="s">
        <v>153</v>
      </c>
      <c r="K16" s="6" t="s">
        <v>166</v>
      </c>
      <c r="L16" s="6" t="s">
        <v>167</v>
      </c>
      <c r="M16" s="6" t="s">
        <v>168</v>
      </c>
      <c r="N16" s="6" t="s">
        <v>169</v>
      </c>
      <c r="O16" s="6" t="s">
        <v>170</v>
      </c>
      <c r="P16" s="6" t="s">
        <v>171</v>
      </c>
      <c r="R16" s="27"/>
      <c r="S16" s="27" t="s">
        <v>165</v>
      </c>
      <c r="T16" s="27" t="s">
        <v>153</v>
      </c>
      <c r="U16" s="27" t="s">
        <v>166</v>
      </c>
      <c r="V16" s="27" t="s">
        <v>167</v>
      </c>
      <c r="W16" s="27" t="s">
        <v>168</v>
      </c>
      <c r="X16" s="27" t="s">
        <v>169</v>
      </c>
      <c r="Y16" s="27" t="s">
        <v>170</v>
      </c>
      <c r="Z16" s="27" t="s">
        <v>171</v>
      </c>
    </row>
    <row r="17" spans="1:26" x14ac:dyDescent="0.3">
      <c r="A17" s="24" t="s">
        <v>45</v>
      </c>
      <c r="B17" s="2">
        <v>100</v>
      </c>
      <c r="C17" s="22">
        <f t="shared" si="0"/>
        <v>0.17857142857142858</v>
      </c>
      <c r="D17" s="22">
        <f>EXP(Table2[[#This Row],[% of Donation]])</f>
        <v>1.1955082736719047</v>
      </c>
      <c r="E17" s="22">
        <v>560</v>
      </c>
      <c r="F17" s="22">
        <v>14</v>
      </c>
      <c r="H17" t="s">
        <v>159</v>
      </c>
      <c r="I17">
        <v>1.2504966002704554</v>
      </c>
      <c r="J17">
        <v>2.7222043168616393E-2</v>
      </c>
      <c r="K17">
        <v>45.936911954945444</v>
      </c>
      <c r="L17">
        <v>7.0906634181271538E-33</v>
      </c>
      <c r="M17">
        <v>1.1952329146106742</v>
      </c>
      <c r="N17">
        <v>1.3057602859302366</v>
      </c>
      <c r="O17">
        <v>1.1952329146106742</v>
      </c>
      <c r="P17">
        <v>1.3057602859302366</v>
      </c>
      <c r="R17" s="22" t="s">
        <v>159</v>
      </c>
      <c r="S17" s="22">
        <v>28.820098536444</v>
      </c>
      <c r="T17" s="22">
        <v>10.287841826673505</v>
      </c>
      <c r="U17" s="22">
        <v>2.8013745761255313</v>
      </c>
      <c r="V17" s="28">
        <v>8.2337204072234528E-3</v>
      </c>
      <c r="W17" s="22">
        <v>7.9346692795286167</v>
      </c>
      <c r="X17" s="22">
        <v>49.70552779335938</v>
      </c>
      <c r="Y17" s="22">
        <v>7.9346692795286167</v>
      </c>
      <c r="Z17" s="22">
        <v>49.70552779335938</v>
      </c>
    </row>
    <row r="18" spans="1:26" ht="15" thickBot="1" x14ac:dyDescent="0.35">
      <c r="A18" s="23" t="s">
        <v>45</v>
      </c>
      <c r="B18" s="2">
        <v>100</v>
      </c>
      <c r="C18" s="22">
        <f t="shared" si="0"/>
        <v>0.12658227848101267</v>
      </c>
      <c r="D18" s="22">
        <f>EXP(Table2[[#This Row],[% of Donation]])</f>
        <v>1.1349428287065202</v>
      </c>
      <c r="E18" s="22">
        <v>790</v>
      </c>
      <c r="F18" s="22">
        <v>11</v>
      </c>
      <c r="H18" s="5" t="s">
        <v>106</v>
      </c>
      <c r="I18" s="5">
        <v>-1.8420353869716971E-4</v>
      </c>
      <c r="J18" s="5">
        <v>5.4090582687774047E-5</v>
      </c>
      <c r="K18" s="5">
        <v>-3.4054641222935977</v>
      </c>
      <c r="L18" s="5">
        <v>1.6726019385886058E-3</v>
      </c>
      <c r="M18" s="5">
        <v>-2.9401325945530059E-4</v>
      </c>
      <c r="N18" s="5">
        <v>-7.4393817939038837E-5</v>
      </c>
      <c r="O18" s="5">
        <v>-2.9401325945530059E-4</v>
      </c>
      <c r="P18" s="5">
        <v>-7.4393817939038837E-5</v>
      </c>
      <c r="R18" s="26" t="s">
        <v>106</v>
      </c>
      <c r="S18" s="26">
        <v>7.2706854079118963E-2</v>
      </c>
      <c r="T18" s="26">
        <v>2.0442086420830088E-2</v>
      </c>
      <c r="U18" s="26">
        <v>3.5567237405391308</v>
      </c>
      <c r="V18" s="29">
        <v>1.1008725288016341E-3</v>
      </c>
      <c r="W18" s="26">
        <v>3.1207212366213107E-2</v>
      </c>
      <c r="X18" s="26">
        <v>0.11420649579202483</v>
      </c>
      <c r="Y18" s="26">
        <v>3.1207212366213107E-2</v>
      </c>
      <c r="Z18" s="26">
        <v>0.11420649579202483</v>
      </c>
    </row>
    <row r="19" spans="1:26" x14ac:dyDescent="0.3">
      <c r="A19" s="24" t="s">
        <v>45</v>
      </c>
      <c r="B19" s="2">
        <v>100</v>
      </c>
      <c r="C19" s="22">
        <f t="shared" si="0"/>
        <v>0.16129032258064516</v>
      </c>
      <c r="D19" s="22">
        <f>EXP(Table2[[#This Row],[% of Donation]])</f>
        <v>1.1750260558957077</v>
      </c>
      <c r="E19" s="22">
        <v>620</v>
      </c>
      <c r="F19" s="22">
        <v>10</v>
      </c>
      <c r="H19"/>
      <c r="I19"/>
      <c r="J19"/>
      <c r="K19"/>
      <c r="L19"/>
      <c r="M19"/>
      <c r="N19"/>
      <c r="O19"/>
      <c r="P19"/>
    </row>
    <row r="20" spans="1:26" x14ac:dyDescent="0.3">
      <c r="A20" s="23" t="s">
        <v>46</v>
      </c>
      <c r="B20" s="2">
        <v>30</v>
      </c>
      <c r="C20" s="22">
        <f t="shared" si="0"/>
        <v>0.11538461538461539</v>
      </c>
      <c r="D20" s="22">
        <f>EXP(Table2[[#This Row],[% of Donation]])</f>
        <v>1.1223050103450638</v>
      </c>
      <c r="E20" s="22">
        <v>260</v>
      </c>
      <c r="F20" s="22">
        <v>26</v>
      </c>
      <c r="H20"/>
      <c r="I20"/>
      <c r="J20"/>
      <c r="K20"/>
      <c r="L20"/>
      <c r="M20"/>
      <c r="N20"/>
      <c r="O20"/>
      <c r="P20"/>
    </row>
    <row r="21" spans="1:26" x14ac:dyDescent="0.3">
      <c r="A21" s="24" t="s">
        <v>46</v>
      </c>
      <c r="B21" s="2">
        <v>100</v>
      </c>
      <c r="C21" s="22">
        <f t="shared" si="0"/>
        <v>0.16666666666666666</v>
      </c>
      <c r="D21" s="22">
        <f>EXP(Table2[[#This Row],[% of Donation]])</f>
        <v>1.1813604128656459</v>
      </c>
      <c r="E21" s="22">
        <v>600</v>
      </c>
      <c r="F21" s="22">
        <v>34</v>
      </c>
      <c r="H21"/>
      <c r="I21"/>
      <c r="J21"/>
      <c r="K21"/>
      <c r="L21"/>
      <c r="M21"/>
      <c r="N21"/>
      <c r="O21"/>
      <c r="P21"/>
    </row>
    <row r="22" spans="1:26" x14ac:dyDescent="0.3">
      <c r="A22" s="23" t="s">
        <v>46</v>
      </c>
      <c r="B22" s="2">
        <v>50</v>
      </c>
      <c r="C22" s="22">
        <f t="shared" si="0"/>
        <v>0.1111111111111111</v>
      </c>
      <c r="D22" s="22">
        <f>EXP(Table2[[#This Row],[% of Donation]])</f>
        <v>1.1175190687418637</v>
      </c>
      <c r="E22" s="22">
        <v>450</v>
      </c>
      <c r="F22" s="22">
        <v>16</v>
      </c>
      <c r="H22" t="s">
        <v>172</v>
      </c>
      <c r="I22"/>
      <c r="J22"/>
      <c r="K22"/>
      <c r="L22"/>
      <c r="M22"/>
      <c r="N22"/>
      <c r="O22"/>
      <c r="P22"/>
      <c r="R22" s="22" t="s">
        <v>172</v>
      </c>
    </row>
    <row r="23" spans="1:26" ht="15" thickBot="1" x14ac:dyDescent="0.35">
      <c r="A23" s="24" t="s">
        <v>46</v>
      </c>
      <c r="B23" s="2">
        <v>50</v>
      </c>
      <c r="C23" s="22">
        <f t="shared" si="0"/>
        <v>6.1728395061728392E-2</v>
      </c>
      <c r="D23" s="22">
        <f>EXP(Table2[[#This Row],[% of Donation]])</f>
        <v>1.063673406541366</v>
      </c>
      <c r="E23" s="22">
        <v>810</v>
      </c>
      <c r="F23" s="22">
        <v>13</v>
      </c>
      <c r="H23"/>
      <c r="I23"/>
      <c r="J23"/>
      <c r="K23"/>
      <c r="L23"/>
      <c r="M23"/>
      <c r="N23"/>
      <c r="O23"/>
      <c r="P23"/>
    </row>
    <row r="24" spans="1:26" x14ac:dyDescent="0.3">
      <c r="A24" s="23" t="s">
        <v>47</v>
      </c>
      <c r="B24" s="2">
        <v>20</v>
      </c>
      <c r="C24" s="22">
        <f t="shared" si="0"/>
        <v>5.7142857142857141E-2</v>
      </c>
      <c r="D24" s="22">
        <f>EXP(Table2[[#This Row],[% of Donation]])</f>
        <v>1.0588070577429671</v>
      </c>
      <c r="E24" s="22">
        <v>350</v>
      </c>
      <c r="F24" s="22">
        <v>14</v>
      </c>
      <c r="H24" s="6" t="s">
        <v>173</v>
      </c>
      <c r="I24" s="6" t="s">
        <v>177</v>
      </c>
      <c r="J24" s="6" t="s">
        <v>174</v>
      </c>
      <c r="K24"/>
      <c r="L24"/>
      <c r="M24"/>
      <c r="N24"/>
      <c r="O24"/>
      <c r="P24"/>
      <c r="R24" s="27" t="s">
        <v>173</v>
      </c>
      <c r="S24" s="27" t="s">
        <v>178</v>
      </c>
      <c r="T24" s="27" t="s">
        <v>174</v>
      </c>
    </row>
    <row r="25" spans="1:26" x14ac:dyDescent="0.3">
      <c r="A25" s="24" t="s">
        <v>47</v>
      </c>
      <c r="B25" s="2">
        <v>30</v>
      </c>
      <c r="C25" s="22">
        <f t="shared" si="0"/>
        <v>7.1428571428571425E-2</v>
      </c>
      <c r="D25" s="22">
        <f>EXP(Table2[[#This Row],[% of Donation]])</f>
        <v>1.0740414307162958</v>
      </c>
      <c r="E25" s="22">
        <v>420</v>
      </c>
      <c r="F25" s="22">
        <v>11</v>
      </c>
      <c r="H25">
        <v>1</v>
      </c>
      <c r="I25">
        <v>1.1915514678873611</v>
      </c>
      <c r="J25">
        <v>-2.2433021717856771E-2</v>
      </c>
      <c r="K25"/>
      <c r="L25"/>
      <c r="M25"/>
      <c r="N25"/>
      <c r="O25"/>
      <c r="P25"/>
      <c r="R25" s="22">
        <v>1</v>
      </c>
      <c r="S25" s="22">
        <v>52.086291841762069</v>
      </c>
      <c r="T25" s="22">
        <v>-2.0862918417620691</v>
      </c>
    </row>
    <row r="26" spans="1:26" x14ac:dyDescent="0.3">
      <c r="A26" s="23" t="s">
        <v>47</v>
      </c>
      <c r="B26" s="2">
        <v>50</v>
      </c>
      <c r="C26" s="22">
        <f t="shared" si="0"/>
        <v>0.10869565217391304</v>
      </c>
      <c r="D26" s="22">
        <f>EXP(Table2[[#This Row],[% of Donation]])</f>
        <v>1.1148230047465537</v>
      </c>
      <c r="E26" s="22">
        <v>460</v>
      </c>
      <c r="F26" s="22">
        <v>10</v>
      </c>
      <c r="H26">
        <v>2</v>
      </c>
      <c r="I26">
        <v>1.1897094325003894</v>
      </c>
      <c r="J26">
        <v>-2.6113500582882976E-2</v>
      </c>
      <c r="K26"/>
      <c r="L26"/>
      <c r="M26"/>
      <c r="N26"/>
      <c r="O26"/>
      <c r="P26"/>
      <c r="R26" s="22">
        <v>2</v>
      </c>
      <c r="S26" s="22">
        <v>52.813360382553256</v>
      </c>
      <c r="T26" s="22">
        <v>-2.813360382553256</v>
      </c>
    </row>
    <row r="27" spans="1:26" x14ac:dyDescent="0.3">
      <c r="A27" s="24" t="s">
        <v>47</v>
      </c>
      <c r="B27" s="2">
        <v>50</v>
      </c>
      <c r="C27" s="22">
        <f t="shared" si="0"/>
        <v>6.9444444444444448E-2</v>
      </c>
      <c r="D27" s="22">
        <f>EXP(Table2[[#This Row],[% of Donation]])</f>
        <v>1.0719125088556178</v>
      </c>
      <c r="E27" s="22">
        <v>720</v>
      </c>
      <c r="F27" s="22">
        <v>10</v>
      </c>
      <c r="H27">
        <v>3</v>
      </c>
      <c r="I27">
        <v>1.2062877509831347</v>
      </c>
      <c r="J27">
        <v>2.5335891363915009E-2</v>
      </c>
      <c r="K27"/>
      <c r="L27"/>
      <c r="M27"/>
      <c r="N27"/>
      <c r="O27"/>
      <c r="P27"/>
      <c r="R27" s="22">
        <v>3</v>
      </c>
      <c r="S27" s="22">
        <v>46.269743515432552</v>
      </c>
      <c r="T27" s="22">
        <v>3.7302564845674482</v>
      </c>
    </row>
    <row r="28" spans="1:26" x14ac:dyDescent="0.3">
      <c r="A28" s="23" t="s">
        <v>47</v>
      </c>
      <c r="B28" s="2">
        <v>50</v>
      </c>
      <c r="C28" s="22">
        <f t="shared" si="0"/>
        <v>0.11627906976744186</v>
      </c>
      <c r="D28" s="22">
        <f>EXP(Table2[[#This Row],[% of Donation]])</f>
        <v>1.12330931006362</v>
      </c>
      <c r="E28" s="22">
        <v>430</v>
      </c>
      <c r="F28" s="22">
        <v>9</v>
      </c>
      <c r="H28">
        <v>4</v>
      </c>
      <c r="I28">
        <v>1.1547107601479272</v>
      </c>
      <c r="J28">
        <v>5.7332635877568539E-2</v>
      </c>
      <c r="K28"/>
      <c r="L28"/>
      <c r="M28"/>
      <c r="N28"/>
      <c r="O28"/>
      <c r="P28"/>
      <c r="R28" s="22">
        <v>4</v>
      </c>
      <c r="S28" s="22">
        <v>66.627662657585859</v>
      </c>
      <c r="T28" s="22">
        <v>33.372337342414141</v>
      </c>
    </row>
    <row r="29" spans="1:26" x14ac:dyDescent="0.3">
      <c r="A29" s="24" t="s">
        <v>47</v>
      </c>
      <c r="B29" s="2">
        <v>60</v>
      </c>
      <c r="C29" s="22">
        <f t="shared" si="0"/>
        <v>8.9552238805970144E-2</v>
      </c>
      <c r="D29" s="22">
        <f>EXP(Table2[[#This Row],[% of Donation]])</f>
        <v>1.0936844645906412</v>
      </c>
      <c r="E29" s="22">
        <v>670</v>
      </c>
      <c r="F29" s="22">
        <v>15</v>
      </c>
      <c r="H29">
        <v>5</v>
      </c>
      <c r="I29">
        <v>1.1583948309218706</v>
      </c>
      <c r="J29">
        <v>6.3007927238299288E-2</v>
      </c>
      <c r="K29"/>
      <c r="L29"/>
      <c r="M29"/>
      <c r="N29"/>
      <c r="O29"/>
      <c r="P29"/>
      <c r="R29" s="22">
        <v>5</v>
      </c>
      <c r="S29" s="22">
        <v>65.173525576003485</v>
      </c>
      <c r="T29" s="22">
        <v>34.826474423996515</v>
      </c>
    </row>
    <row r="30" spans="1:26" x14ac:dyDescent="0.3">
      <c r="A30" s="23" t="s">
        <v>47</v>
      </c>
      <c r="B30" s="2">
        <v>100</v>
      </c>
      <c r="C30" s="22">
        <f t="shared" si="0"/>
        <v>0.12820512820512819</v>
      </c>
      <c r="D30" s="22">
        <f>EXP(Table2[[#This Row],[% of Donation]])</f>
        <v>1.1367861656878719</v>
      </c>
      <c r="E30" s="22">
        <v>780</v>
      </c>
      <c r="F30" s="22">
        <v>9</v>
      </c>
      <c r="H30">
        <v>6</v>
      </c>
      <c r="I30">
        <v>1.1712890786306724</v>
      </c>
      <c r="J30">
        <v>9.0534727444933738E-2</v>
      </c>
      <c r="K30"/>
      <c r="L30"/>
      <c r="M30"/>
      <c r="N30"/>
      <c r="O30"/>
      <c r="P30"/>
      <c r="R30" s="22">
        <v>6</v>
      </c>
      <c r="S30" s="22">
        <v>60.084045790465154</v>
      </c>
      <c r="T30" s="22">
        <v>39.915954209534846</v>
      </c>
    </row>
    <row r="31" spans="1:26" x14ac:dyDescent="0.3">
      <c r="A31" s="24" t="s">
        <v>47</v>
      </c>
      <c r="B31" s="2">
        <v>100</v>
      </c>
      <c r="C31" s="22">
        <f t="shared" si="0"/>
        <v>0.125</v>
      </c>
      <c r="D31" s="22">
        <f>EXP(Table2[[#This Row],[% of Donation]])</f>
        <v>1.1331484530668263</v>
      </c>
      <c r="E31" s="22">
        <v>800</v>
      </c>
      <c r="F31" s="22">
        <v>10</v>
      </c>
      <c r="H31">
        <v>7</v>
      </c>
      <c r="I31">
        <v>1.1510266893739838</v>
      </c>
      <c r="J31">
        <v>0.16916609906013647</v>
      </c>
      <c r="K31"/>
      <c r="L31"/>
      <c r="M31"/>
      <c r="N31"/>
      <c r="O31"/>
      <c r="P31"/>
      <c r="R31" s="22">
        <v>7</v>
      </c>
      <c r="S31" s="22">
        <v>68.081799739168247</v>
      </c>
      <c r="T31" s="22">
        <v>81.918200260831753</v>
      </c>
    </row>
    <row r="32" spans="1:26" x14ac:dyDescent="0.3">
      <c r="A32" s="23" t="s">
        <v>48</v>
      </c>
      <c r="B32" s="2">
        <v>50</v>
      </c>
      <c r="C32" s="22">
        <f t="shared" si="0"/>
        <v>0.15151515151515152</v>
      </c>
      <c r="D32" s="22">
        <f>EXP(Table2[[#This Row],[% of Donation]])</f>
        <v>1.1635959319175064</v>
      </c>
      <c r="E32" s="22">
        <v>330</v>
      </c>
      <c r="F32" s="22">
        <v>10</v>
      </c>
      <c r="H32">
        <v>8</v>
      </c>
      <c r="I32">
        <v>1.1160280170215215</v>
      </c>
      <c r="J32">
        <v>3.0784421631841363E-2</v>
      </c>
      <c r="K32"/>
      <c r="L32"/>
      <c r="M32"/>
      <c r="N32"/>
      <c r="O32"/>
      <c r="P32"/>
      <c r="R32" s="22">
        <v>8</v>
      </c>
      <c r="S32" s="22">
        <v>81.896102014200835</v>
      </c>
      <c r="T32" s="22">
        <v>18.103897985799165</v>
      </c>
    </row>
    <row r="33" spans="1:20" x14ac:dyDescent="0.3">
      <c r="A33" s="24" t="s">
        <v>48</v>
      </c>
      <c r="B33" s="2">
        <v>50</v>
      </c>
      <c r="C33" s="22">
        <f t="shared" si="0"/>
        <v>0.2</v>
      </c>
      <c r="D33" s="22">
        <f>EXP(Table2[[#This Row],[% of Donation]])</f>
        <v>1.2214027581601699</v>
      </c>
      <c r="E33" s="22">
        <v>250</v>
      </c>
      <c r="F33" s="22">
        <v>7</v>
      </c>
      <c r="H33">
        <v>9</v>
      </c>
      <c r="I33">
        <v>1.0662930615732857</v>
      </c>
      <c r="J33">
        <v>-1.5021965197261622E-2</v>
      </c>
      <c r="K33"/>
      <c r="L33"/>
      <c r="M33"/>
      <c r="N33"/>
      <c r="O33"/>
      <c r="P33"/>
      <c r="R33" s="22">
        <v>9</v>
      </c>
      <c r="S33" s="22">
        <v>101.52695261556298</v>
      </c>
      <c r="T33" s="22">
        <v>-51.526952615562976</v>
      </c>
    </row>
    <row r="34" spans="1:20" x14ac:dyDescent="0.3">
      <c r="A34" s="23" t="s">
        <v>48</v>
      </c>
      <c r="B34" s="2">
        <v>50</v>
      </c>
      <c r="C34" s="22">
        <f t="shared" si="0"/>
        <v>0.29411764705882354</v>
      </c>
      <c r="D34" s="22">
        <f>EXP(Table2[[#This Row],[% of Donation]])</f>
        <v>1.3419417698828804</v>
      </c>
      <c r="E34" s="22">
        <v>170</v>
      </c>
      <c r="F34" s="22">
        <v>6</v>
      </c>
      <c r="H34">
        <v>10</v>
      </c>
      <c r="I34">
        <v>1.2118138571440498</v>
      </c>
      <c r="J34">
        <v>5.7016170881762696E-2</v>
      </c>
      <c r="K34"/>
      <c r="L34"/>
      <c r="M34"/>
      <c r="N34"/>
      <c r="O34"/>
      <c r="P34"/>
      <c r="R34" s="22">
        <v>10</v>
      </c>
      <c r="S34" s="22">
        <v>44.088537893058984</v>
      </c>
      <c r="T34" s="22">
        <v>5.9114621069410163</v>
      </c>
    </row>
    <row r="35" spans="1:20" x14ac:dyDescent="0.3">
      <c r="A35" s="24" t="s">
        <v>48</v>
      </c>
      <c r="B35" s="2">
        <v>20</v>
      </c>
      <c r="C35" s="22">
        <f t="shared" si="0"/>
        <v>6.8965517241379309E-2</v>
      </c>
      <c r="D35" s="22">
        <f>EXP(Table2[[#This Row],[% of Donation]])</f>
        <v>1.0713992637091627</v>
      </c>
      <c r="E35" s="22">
        <v>290</v>
      </c>
      <c r="F35" s="22">
        <v>6</v>
      </c>
      <c r="H35">
        <v>11</v>
      </c>
      <c r="I35">
        <v>1.2081297863701064</v>
      </c>
      <c r="J35">
        <v>-6.8806152614790506E-2</v>
      </c>
      <c r="K35"/>
      <c r="L35"/>
      <c r="M35"/>
      <c r="N35"/>
      <c r="O35"/>
      <c r="P35"/>
      <c r="R35" s="22">
        <v>11</v>
      </c>
      <c r="S35" s="22">
        <v>45.542674974641358</v>
      </c>
      <c r="T35" s="22">
        <v>-15.542674974641358</v>
      </c>
    </row>
    <row r="36" spans="1:20" x14ac:dyDescent="0.3">
      <c r="A36" s="23" t="s">
        <v>48</v>
      </c>
      <c r="B36" s="2">
        <v>50</v>
      </c>
      <c r="C36" s="22">
        <f t="shared" si="0"/>
        <v>0.13513513513513514</v>
      </c>
      <c r="D36" s="22">
        <f>EXP(Table2[[#This Row],[% of Donation]])</f>
        <v>1.1446914619352877</v>
      </c>
      <c r="E36" s="22">
        <v>370</v>
      </c>
      <c r="F36" s="22">
        <v>7</v>
      </c>
      <c r="H36">
        <v>12</v>
      </c>
      <c r="I36">
        <v>1.2320762464007384</v>
      </c>
      <c r="J36">
        <v>0.11778256117526475</v>
      </c>
      <c r="K36"/>
      <c r="L36"/>
      <c r="M36"/>
      <c r="N36"/>
      <c r="O36"/>
      <c r="P36"/>
      <c r="R36" s="22">
        <v>12</v>
      </c>
      <c r="S36" s="22">
        <v>36.090783944355898</v>
      </c>
      <c r="T36" s="22">
        <v>-6.0907839443558984</v>
      </c>
    </row>
    <row r="37" spans="1:20" x14ac:dyDescent="0.3">
      <c r="A37" s="24" t="s">
        <v>48</v>
      </c>
      <c r="B37" s="2">
        <v>50</v>
      </c>
      <c r="C37" s="22">
        <f t="shared" si="0"/>
        <v>0.11904761904761904</v>
      </c>
      <c r="D37" s="22">
        <f>EXP(Table2[[#This Row],[% of Donation]])</f>
        <v>1.1264235562282121</v>
      </c>
      <c r="E37" s="22">
        <v>420</v>
      </c>
      <c r="F37" s="22">
        <v>6</v>
      </c>
      <c r="H37">
        <v>13</v>
      </c>
      <c r="I37">
        <v>1.2062877509831347</v>
      </c>
      <c r="J37">
        <v>2.5335891363915009E-2</v>
      </c>
      <c r="K37"/>
      <c r="L37"/>
      <c r="M37"/>
      <c r="N37"/>
      <c r="O37"/>
      <c r="P37"/>
      <c r="R37" s="22">
        <v>13</v>
      </c>
      <c r="S37" s="22">
        <v>46.269743515432552</v>
      </c>
      <c r="T37" s="22">
        <v>3.7302564845674482</v>
      </c>
    </row>
    <row r="38" spans="1:20" x14ac:dyDescent="0.3">
      <c r="A38" s="23" t="s">
        <v>48</v>
      </c>
      <c r="B38" s="2">
        <v>20</v>
      </c>
      <c r="C38" s="22">
        <f t="shared" si="0"/>
        <v>4.6511627906976744E-2</v>
      </c>
      <c r="D38" s="22">
        <f>EXP(Table2[[#This Row],[% of Donation]])</f>
        <v>1.0476102605123685</v>
      </c>
      <c r="E38" s="22">
        <v>430</v>
      </c>
      <c r="F38">
        <v>7</v>
      </c>
      <c r="H38">
        <v>14</v>
      </c>
      <c r="I38">
        <v>1.2062877509831347</v>
      </c>
      <c r="J38">
        <v>2.5335891363915009E-2</v>
      </c>
      <c r="K38"/>
      <c r="L38"/>
      <c r="M38"/>
      <c r="N38"/>
      <c r="O38"/>
      <c r="P38"/>
      <c r="R38" s="22">
        <v>14</v>
      </c>
      <c r="S38" s="22">
        <v>46.269743515432552</v>
      </c>
      <c r="T38" s="22">
        <v>3.7302564845674482</v>
      </c>
    </row>
    <row r="39" spans="1:20" x14ac:dyDescent="0.3">
      <c r="H39">
        <v>15</v>
      </c>
      <c r="I39">
        <v>1.2099718217570781</v>
      </c>
      <c r="J39">
        <v>4.5200319182290505E-2</v>
      </c>
      <c r="K39"/>
      <c r="L39"/>
      <c r="M39"/>
      <c r="N39"/>
      <c r="O39"/>
      <c r="P39"/>
      <c r="R39" s="22">
        <v>15</v>
      </c>
      <c r="S39" s="22">
        <v>44.815606433850171</v>
      </c>
      <c r="T39" s="22">
        <v>5.1843935661498293</v>
      </c>
    </row>
    <row r="40" spans="1:20" x14ac:dyDescent="0.3">
      <c r="A40" s="30" t="s">
        <v>141</v>
      </c>
      <c r="B40" s="22" t="s">
        <v>228</v>
      </c>
      <c r="C40" s="22" t="s">
        <v>229</v>
      </c>
      <c r="H40">
        <v>16</v>
      </c>
      <c r="I40">
        <v>1.1473426186000404</v>
      </c>
      <c r="J40">
        <v>4.8165655071864322E-2</v>
      </c>
      <c r="K40"/>
      <c r="L40"/>
      <c r="M40"/>
      <c r="N40"/>
      <c r="O40"/>
      <c r="P40"/>
      <c r="R40" s="22">
        <v>16</v>
      </c>
      <c r="S40" s="22">
        <v>69.535936820750621</v>
      </c>
      <c r="T40" s="22">
        <v>30.464063179249379</v>
      </c>
    </row>
    <row r="41" spans="1:20" x14ac:dyDescent="0.3">
      <c r="A41" s="31" t="s">
        <v>43</v>
      </c>
      <c r="B41" s="22">
        <v>0.17841426620430018</v>
      </c>
      <c r="C41" s="22">
        <f>EXP(B41)</f>
        <v>1.1953203995254522</v>
      </c>
      <c r="H41">
        <v>17</v>
      </c>
      <c r="I41">
        <v>1.1049758046996914</v>
      </c>
      <c r="J41">
        <v>2.9967024006828824E-2</v>
      </c>
      <c r="K41"/>
      <c r="L41"/>
      <c r="M41"/>
      <c r="N41"/>
      <c r="O41"/>
      <c r="P41"/>
      <c r="R41" s="22">
        <v>17</v>
      </c>
      <c r="S41" s="22">
        <v>86.258513258947971</v>
      </c>
      <c r="T41" s="22">
        <v>13.741486741052029</v>
      </c>
    </row>
    <row r="42" spans="1:20" x14ac:dyDescent="0.3">
      <c r="A42" s="31" t="s">
        <v>44</v>
      </c>
      <c r="B42" s="22">
        <v>0.23809523809523808</v>
      </c>
      <c r="C42" s="22">
        <f t="shared" ref="C42:C46" si="1">EXP(B42)</f>
        <v>1.2688300280258125</v>
      </c>
      <c r="H42">
        <v>18</v>
      </c>
      <c r="I42">
        <v>1.1362904062782102</v>
      </c>
      <c r="J42">
        <v>3.8735649617497536E-2</v>
      </c>
      <c r="K42"/>
      <c r="L42"/>
      <c r="M42"/>
      <c r="N42"/>
      <c r="O42"/>
      <c r="P42"/>
      <c r="R42" s="22">
        <v>18</v>
      </c>
      <c r="S42" s="22">
        <v>73.898348065497757</v>
      </c>
      <c r="T42" s="22">
        <v>26.101651934502243</v>
      </c>
    </row>
    <row r="43" spans="1:20" x14ac:dyDescent="0.3">
      <c r="A43" s="31" t="s">
        <v>45</v>
      </c>
      <c r="B43" s="22">
        <v>0.19260227577264702</v>
      </c>
      <c r="C43" s="22">
        <f t="shared" si="1"/>
        <v>1.2124004965641471</v>
      </c>
      <c r="H43">
        <v>19</v>
      </c>
      <c r="I43">
        <v>1.2026036802091913</v>
      </c>
      <c r="J43">
        <v>-8.0298669864127481E-2</v>
      </c>
      <c r="K43"/>
      <c r="L43"/>
      <c r="M43"/>
      <c r="N43"/>
      <c r="O43"/>
      <c r="P43"/>
      <c r="R43" s="22">
        <v>19</v>
      </c>
      <c r="S43" s="22">
        <v>47.723880597014926</v>
      </c>
      <c r="T43" s="22">
        <v>-17.723880597014926</v>
      </c>
    </row>
    <row r="44" spans="1:20" x14ac:dyDescent="0.3">
      <c r="A44" s="31" t="s">
        <v>46</v>
      </c>
      <c r="B44" s="22">
        <v>0.11372269705603039</v>
      </c>
      <c r="C44" s="22">
        <f t="shared" si="1"/>
        <v>1.1204413801076745</v>
      </c>
      <c r="H44">
        <v>20</v>
      </c>
      <c r="I44">
        <v>1.1399744770521536</v>
      </c>
      <c r="J44">
        <v>4.1385935813492258E-2</v>
      </c>
      <c r="K44"/>
      <c r="L44"/>
      <c r="M44"/>
      <c r="N44"/>
      <c r="O44"/>
      <c r="P44"/>
      <c r="R44" s="22">
        <v>20</v>
      </c>
      <c r="S44" s="22">
        <v>72.444210983915383</v>
      </c>
      <c r="T44" s="22">
        <v>27.555789016084617</v>
      </c>
    </row>
    <row r="45" spans="1:20" x14ac:dyDescent="0.3">
      <c r="A45" s="31" t="s">
        <v>47</v>
      </c>
      <c r="B45" s="22">
        <v>9.5718495246040786E-2</v>
      </c>
      <c r="C45" s="22">
        <f t="shared" si="1"/>
        <v>1.1004492386951941</v>
      </c>
      <c r="H45">
        <v>21</v>
      </c>
      <c r="I45">
        <v>1.167605007856729</v>
      </c>
      <c r="J45">
        <v>-5.0085939114865363E-2</v>
      </c>
      <c r="K45"/>
      <c r="L45"/>
      <c r="M45"/>
      <c r="N45"/>
      <c r="O45"/>
      <c r="P45"/>
      <c r="R45" s="22">
        <v>21</v>
      </c>
      <c r="S45" s="22">
        <v>61.538182872047535</v>
      </c>
      <c r="T45" s="22">
        <v>-11.538182872047535</v>
      </c>
    </row>
    <row r="46" spans="1:20" x14ac:dyDescent="0.3">
      <c r="A46" s="31" t="s">
        <v>48</v>
      </c>
      <c r="B46" s="22">
        <v>0.14504181398644081</v>
      </c>
      <c r="C46" s="22">
        <f t="shared" si="1"/>
        <v>1.1560879099015673</v>
      </c>
      <c r="H46">
        <v>22</v>
      </c>
      <c r="I46">
        <v>1.101291733925748</v>
      </c>
      <c r="J46">
        <v>-3.7618327384381978E-2</v>
      </c>
      <c r="K46"/>
      <c r="L46"/>
      <c r="M46"/>
      <c r="N46"/>
      <c r="O46"/>
      <c r="P46"/>
      <c r="R46" s="22">
        <v>22</v>
      </c>
      <c r="S46" s="22">
        <v>87.712650340530359</v>
      </c>
      <c r="T46" s="22">
        <v>-37.712650340530359</v>
      </c>
    </row>
    <row r="47" spans="1:20" x14ac:dyDescent="0.3">
      <c r="A47" s="31" t="s">
        <v>142</v>
      </c>
      <c r="B47" s="22">
        <v>0.15190738616790939</v>
      </c>
      <c r="H47">
        <v>23</v>
      </c>
      <c r="I47">
        <v>1.186025361726446</v>
      </c>
      <c r="J47">
        <v>-0.12721830398347889</v>
      </c>
      <c r="K47"/>
      <c r="L47"/>
      <c r="M47"/>
      <c r="N47"/>
      <c r="O47"/>
      <c r="P47"/>
      <c r="R47" s="22">
        <v>23</v>
      </c>
      <c r="S47" s="22">
        <v>54.267497464135637</v>
      </c>
      <c r="T47" s="22">
        <v>-34.267497464135637</v>
      </c>
    </row>
    <row r="48" spans="1:20" x14ac:dyDescent="0.3">
      <c r="B48" s="22">
        <f>_xlfn.STDEV.S(B41:B46)</f>
        <v>5.2907757465998927E-2</v>
      </c>
      <c r="H48">
        <v>24</v>
      </c>
      <c r="I48">
        <v>1.1731311140176441</v>
      </c>
      <c r="J48">
        <v>-9.9089683301348375E-2</v>
      </c>
      <c r="K48"/>
      <c r="L48"/>
      <c r="M48"/>
      <c r="N48"/>
      <c r="O48"/>
      <c r="P48"/>
      <c r="R48" s="22">
        <v>24</v>
      </c>
      <c r="S48" s="22">
        <v>59.35697724967396</v>
      </c>
      <c r="T48" s="22">
        <v>-29.35697724967396</v>
      </c>
    </row>
    <row r="49" spans="8:20" x14ac:dyDescent="0.3">
      <c r="H49">
        <v>25</v>
      </c>
      <c r="I49">
        <v>1.1657629724697574</v>
      </c>
      <c r="J49">
        <v>-5.0939967723203639E-2</v>
      </c>
      <c r="K49"/>
      <c r="L49"/>
      <c r="M49"/>
      <c r="N49"/>
      <c r="O49"/>
      <c r="P49"/>
      <c r="R49" s="22">
        <v>25</v>
      </c>
      <c r="S49" s="22">
        <v>62.265251412838722</v>
      </c>
      <c r="T49" s="22">
        <v>-12.265251412838722</v>
      </c>
    </row>
    <row r="50" spans="8:20" x14ac:dyDescent="0.3">
      <c r="H50">
        <v>26</v>
      </c>
      <c r="I50">
        <v>1.1178700524084932</v>
      </c>
      <c r="J50">
        <v>-4.5957543552875402E-2</v>
      </c>
      <c r="K50"/>
      <c r="L50"/>
      <c r="M50"/>
      <c r="N50"/>
      <c r="O50"/>
      <c r="P50"/>
      <c r="R50" s="22">
        <v>26</v>
      </c>
      <c r="S50" s="22">
        <v>81.169033473409655</v>
      </c>
      <c r="T50" s="22">
        <v>-31.169033473409655</v>
      </c>
    </row>
    <row r="51" spans="8:20" x14ac:dyDescent="0.3">
      <c r="H51">
        <v>27</v>
      </c>
      <c r="I51">
        <v>1.1712890786306724</v>
      </c>
      <c r="J51">
        <v>-4.7979768567052439E-2</v>
      </c>
      <c r="K51"/>
      <c r="L51"/>
      <c r="M51"/>
      <c r="N51"/>
      <c r="O51"/>
      <c r="P51"/>
      <c r="R51" s="22">
        <v>27</v>
      </c>
      <c r="S51" s="22">
        <v>60.084045790465154</v>
      </c>
      <c r="T51" s="22">
        <v>-10.084045790465154</v>
      </c>
    </row>
    <row r="52" spans="8:20" x14ac:dyDescent="0.3">
      <c r="H52">
        <v>28</v>
      </c>
      <c r="I52">
        <v>1.1270802293433517</v>
      </c>
      <c r="J52">
        <v>-3.3395764752710555E-2</v>
      </c>
      <c r="K52"/>
      <c r="L52"/>
      <c r="M52"/>
      <c r="N52"/>
      <c r="O52"/>
      <c r="P52"/>
      <c r="R52" s="22">
        <v>28</v>
      </c>
      <c r="S52" s="22">
        <v>77.533690769453699</v>
      </c>
      <c r="T52" s="22">
        <v>-17.533690769453699</v>
      </c>
    </row>
    <row r="53" spans="8:20" x14ac:dyDescent="0.3">
      <c r="H53">
        <v>29</v>
      </c>
      <c r="I53">
        <v>1.1068178400866631</v>
      </c>
      <c r="J53">
        <v>2.9968325601208878E-2</v>
      </c>
      <c r="K53"/>
      <c r="L53"/>
      <c r="M53"/>
      <c r="N53"/>
      <c r="O53"/>
      <c r="P53"/>
      <c r="R53" s="22">
        <v>29</v>
      </c>
      <c r="S53" s="22">
        <v>85.531444718156791</v>
      </c>
      <c r="T53" s="22">
        <v>14.468555281843209</v>
      </c>
    </row>
    <row r="54" spans="8:20" x14ac:dyDescent="0.3">
      <c r="H54">
        <v>30</v>
      </c>
      <c r="I54">
        <v>1.1031337693127197</v>
      </c>
      <c r="J54">
        <v>3.0014683754106652E-2</v>
      </c>
      <c r="K54"/>
      <c r="L54"/>
      <c r="M54"/>
      <c r="N54"/>
      <c r="O54"/>
      <c r="P54"/>
      <c r="R54" s="22">
        <v>30</v>
      </c>
      <c r="S54" s="22">
        <v>86.98558179973918</v>
      </c>
      <c r="T54" s="22">
        <v>13.01441820026082</v>
      </c>
    </row>
    <row r="55" spans="8:20" x14ac:dyDescent="0.3">
      <c r="H55">
        <v>31</v>
      </c>
      <c r="I55">
        <v>1.1897094325003894</v>
      </c>
      <c r="J55">
        <v>-2.6113500582882976E-2</v>
      </c>
      <c r="K55"/>
      <c r="L55"/>
      <c r="M55"/>
      <c r="N55"/>
      <c r="O55"/>
      <c r="P55"/>
      <c r="R55" s="22">
        <v>31</v>
      </c>
      <c r="S55" s="22">
        <v>52.813360382553256</v>
      </c>
      <c r="T55" s="22">
        <v>-2.813360382553256</v>
      </c>
    </row>
    <row r="56" spans="8:20" x14ac:dyDescent="0.3">
      <c r="H56">
        <v>32</v>
      </c>
      <c r="I56">
        <v>1.204445715596163</v>
      </c>
      <c r="J56">
        <v>1.6957042564006874E-2</v>
      </c>
      <c r="K56"/>
      <c r="L56"/>
      <c r="M56"/>
      <c r="N56"/>
      <c r="O56"/>
      <c r="P56"/>
      <c r="R56" s="22">
        <v>32</v>
      </c>
      <c r="S56" s="22">
        <v>46.996812056223746</v>
      </c>
      <c r="T56" s="22">
        <v>3.0031879437762541</v>
      </c>
    </row>
    <row r="57" spans="8:20" x14ac:dyDescent="0.3">
      <c r="H57">
        <v>33</v>
      </c>
      <c r="I57">
        <v>1.2191819986919366</v>
      </c>
      <c r="J57">
        <v>0.12275977119094383</v>
      </c>
      <c r="K57"/>
      <c r="L57"/>
      <c r="M57"/>
      <c r="N57"/>
      <c r="O57"/>
      <c r="P57"/>
      <c r="R57" s="22">
        <v>33</v>
      </c>
      <c r="S57" s="22">
        <v>41.180263729894222</v>
      </c>
      <c r="T57" s="22">
        <v>8.8197362701057784</v>
      </c>
    </row>
    <row r="58" spans="8:20" x14ac:dyDescent="0.3">
      <c r="H58">
        <v>34</v>
      </c>
      <c r="I58">
        <v>1.1970775740482762</v>
      </c>
      <c r="J58">
        <v>-0.12567831033911347</v>
      </c>
      <c r="K58"/>
      <c r="L58"/>
      <c r="M58"/>
      <c r="N58"/>
      <c r="O58"/>
      <c r="P58"/>
      <c r="R58" s="22">
        <v>34</v>
      </c>
      <c r="S58" s="22">
        <v>49.905086219388501</v>
      </c>
      <c r="T58" s="22">
        <v>-29.905086219388501</v>
      </c>
    </row>
    <row r="59" spans="8:20" x14ac:dyDescent="0.3">
      <c r="H59">
        <v>35</v>
      </c>
      <c r="I59">
        <v>1.1823412909525026</v>
      </c>
      <c r="J59">
        <v>-3.764982901721492E-2</v>
      </c>
      <c r="K59"/>
      <c r="L59"/>
      <c r="M59"/>
      <c r="N59"/>
      <c r="O59"/>
      <c r="P59"/>
      <c r="R59" s="22">
        <v>35</v>
      </c>
      <c r="S59" s="22">
        <v>55.721634545718018</v>
      </c>
      <c r="T59" s="22">
        <v>-5.7216345457180182</v>
      </c>
    </row>
    <row r="60" spans="8:20" x14ac:dyDescent="0.3">
      <c r="H60">
        <v>36</v>
      </c>
      <c r="I60">
        <v>1.1731311140176441</v>
      </c>
      <c r="J60">
        <v>-4.670755778943203E-2</v>
      </c>
      <c r="K60"/>
      <c r="L60"/>
      <c r="M60"/>
      <c r="N60"/>
      <c r="O60"/>
      <c r="P60"/>
      <c r="R60" s="22">
        <v>36</v>
      </c>
      <c r="S60" s="22">
        <v>59.35697724967396</v>
      </c>
      <c r="T60" s="22">
        <v>-9.3569772496739603</v>
      </c>
    </row>
    <row r="61" spans="8:20" ht="15" thickBot="1" x14ac:dyDescent="0.35">
      <c r="H61" s="5">
        <v>37</v>
      </c>
      <c r="I61" s="5">
        <v>1.1712890786306724</v>
      </c>
      <c r="J61" s="5">
        <v>-0.12367881811830395</v>
      </c>
      <c r="K61"/>
      <c r="L61"/>
      <c r="M61"/>
      <c r="N61"/>
      <c r="O61"/>
      <c r="P61"/>
      <c r="R61" s="26">
        <v>37</v>
      </c>
      <c r="S61" s="26">
        <v>60.084045790465154</v>
      </c>
      <c r="T61" s="26">
        <v>-40.084045790465154</v>
      </c>
    </row>
    <row r="62" spans="8:20" x14ac:dyDescent="0.3">
      <c r="H62" s="22">
        <v>36</v>
      </c>
      <c r="I62" s="22">
        <v>-67.230074104059725</v>
      </c>
      <c r="J62" s="22">
        <v>17.230074104059725</v>
      </c>
    </row>
    <row r="63" spans="8:20" ht="15" thickBot="1" x14ac:dyDescent="0.35">
      <c r="H63" s="26">
        <v>37</v>
      </c>
      <c r="I63" s="26">
        <v>-64.905510284328585</v>
      </c>
      <c r="J63" s="26">
        <v>44.905510284328585</v>
      </c>
    </row>
  </sheetData>
  <sortState xmlns:xlrd2="http://schemas.microsoft.com/office/spreadsheetml/2017/richdata2" ref="M26:M62">
    <sortCondition ref="M26"/>
  </sortState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0EC2-6EC4-4E90-84C2-827C8FD108CD}">
  <dimension ref="A1:BJ974"/>
  <sheetViews>
    <sheetView topLeftCell="AY1" workbookViewId="0">
      <selection activeCell="L19" sqref="L17:BF19"/>
    </sheetView>
  </sheetViews>
  <sheetFormatPr defaultRowHeight="14.4" x14ac:dyDescent="0.3"/>
  <cols>
    <col min="1" max="1" width="10.44140625" customWidth="1"/>
    <col min="2" max="2" width="9.21875" customWidth="1"/>
    <col min="5" max="5" width="13.44140625" customWidth="1"/>
    <col min="6" max="6" width="10.33203125" customWidth="1"/>
    <col min="7" max="11" width="9.33203125" customWidth="1"/>
    <col min="12" max="12" width="8.88671875" customWidth="1"/>
    <col min="13" max="13" width="9.88671875" customWidth="1"/>
    <col min="14" max="14" width="9.77734375" customWidth="1"/>
    <col min="15" max="16" width="8.88671875" customWidth="1"/>
    <col min="17" max="17" width="9.44140625" customWidth="1"/>
    <col min="18" max="18" width="8.88671875" customWidth="1"/>
    <col min="19" max="19" width="9.5546875" customWidth="1"/>
    <col min="20" max="26" width="8.88671875" customWidth="1"/>
    <col min="27" max="27" width="10" customWidth="1"/>
    <col min="28" max="30" width="8.88671875" customWidth="1"/>
    <col min="31" max="31" width="12.109375" customWidth="1"/>
    <col min="32" max="37" width="8.88671875" customWidth="1"/>
    <col min="38" max="38" width="11" customWidth="1"/>
    <col min="39" max="39" width="8.88671875" customWidth="1"/>
    <col min="40" max="40" width="13.77734375" customWidth="1"/>
    <col min="41" max="41" width="10" customWidth="1"/>
    <col min="42" max="42" width="9.5546875" customWidth="1"/>
    <col min="43" max="43" width="10.44140625" customWidth="1"/>
    <col min="44" max="44" width="9.88671875" customWidth="1"/>
    <col min="45" max="45" width="8.88671875" customWidth="1"/>
    <col min="46" max="46" width="18.33203125" customWidth="1"/>
    <col min="47" max="47" width="12.88671875" customWidth="1"/>
    <col min="48" max="48" width="12.33203125" customWidth="1"/>
    <col min="49" max="49" width="10.21875" customWidth="1"/>
    <col min="50" max="58" width="19.33203125" customWidth="1"/>
    <col min="59" max="60" width="11.5546875" customWidth="1"/>
  </cols>
  <sheetData>
    <row r="1" spans="1:62" x14ac:dyDescent="0.3">
      <c r="A1" t="s">
        <v>137</v>
      </c>
      <c r="B1" t="s">
        <v>42</v>
      </c>
      <c r="C1" t="s">
        <v>188</v>
      </c>
      <c r="D1" t="s">
        <v>189</v>
      </c>
      <c r="E1" t="s">
        <v>248</v>
      </c>
      <c r="F1" t="s">
        <v>253</v>
      </c>
      <c r="G1" t="s">
        <v>252</v>
      </c>
      <c r="H1" t="s">
        <v>262</v>
      </c>
      <c r="I1" t="s">
        <v>264</v>
      </c>
      <c r="J1" t="s">
        <v>265</v>
      </c>
      <c r="K1" t="s">
        <v>263</v>
      </c>
      <c r="L1" t="s">
        <v>41</v>
      </c>
      <c r="M1" t="s">
        <v>0</v>
      </c>
      <c r="N1" t="s">
        <v>1</v>
      </c>
      <c r="O1" t="s">
        <v>236</v>
      </c>
      <c r="P1" t="s">
        <v>2</v>
      </c>
      <c r="Q1" t="s">
        <v>106</v>
      </c>
      <c r="R1" t="s">
        <v>3</v>
      </c>
      <c r="S1" t="s">
        <v>135</v>
      </c>
      <c r="T1" t="s">
        <v>119</v>
      </c>
      <c r="U1" t="s">
        <v>237</v>
      </c>
      <c r="V1" t="s">
        <v>115</v>
      </c>
      <c r="W1" t="s">
        <v>120</v>
      </c>
      <c r="X1" t="s">
        <v>116</v>
      </c>
      <c r="Y1" t="s">
        <v>121</v>
      </c>
      <c r="Z1" t="s">
        <v>122</v>
      </c>
      <c r="AA1" t="s">
        <v>123</v>
      </c>
      <c r="AB1" t="s">
        <v>124</v>
      </c>
      <c r="AC1" t="s">
        <v>125</v>
      </c>
      <c r="AD1" t="s">
        <v>126</v>
      </c>
      <c r="AE1" t="s">
        <v>127</v>
      </c>
      <c r="AF1" t="s">
        <v>138</v>
      </c>
      <c r="AG1" t="s">
        <v>128</v>
      </c>
      <c r="AH1" t="s">
        <v>129</v>
      </c>
      <c r="AI1" t="s">
        <v>130</v>
      </c>
      <c r="AJ1" t="s">
        <v>131</v>
      </c>
      <c r="AK1" t="s">
        <v>132</v>
      </c>
      <c r="AL1" t="s">
        <v>139</v>
      </c>
      <c r="AM1" t="s">
        <v>140</v>
      </c>
      <c r="AN1" t="s">
        <v>186</v>
      </c>
      <c r="AO1" t="s">
        <v>242</v>
      </c>
      <c r="AP1" t="s">
        <v>243</v>
      </c>
      <c r="AQ1" t="s">
        <v>238</v>
      </c>
      <c r="AR1" t="s">
        <v>239</v>
      </c>
      <c r="AS1" t="s">
        <v>240</v>
      </c>
      <c r="AT1" t="s">
        <v>254</v>
      </c>
      <c r="AU1" t="s">
        <v>249</v>
      </c>
      <c r="AV1" t="s">
        <v>244</v>
      </c>
      <c r="AW1" t="s">
        <v>245</v>
      </c>
      <c r="AX1" t="s">
        <v>255</v>
      </c>
      <c r="AY1" t="s">
        <v>258</v>
      </c>
      <c r="AZ1" t="s">
        <v>266</v>
      </c>
      <c r="BA1" t="s">
        <v>267</v>
      </c>
      <c r="BB1" t="s">
        <v>256</v>
      </c>
      <c r="BC1" t="s">
        <v>268</v>
      </c>
      <c r="BD1" t="s">
        <v>259</v>
      </c>
      <c r="BE1" t="s">
        <v>269</v>
      </c>
      <c r="BF1" t="s">
        <v>257</v>
      </c>
      <c r="BG1" t="s">
        <v>246</v>
      </c>
      <c r="BH1" t="s">
        <v>247</v>
      </c>
      <c r="BI1" t="s">
        <v>260</v>
      </c>
      <c r="BJ1" t="s">
        <v>261</v>
      </c>
    </row>
    <row r="2" spans="1:62" x14ac:dyDescent="0.3">
      <c r="A2">
        <v>0</v>
      </c>
      <c r="B2" t="s">
        <v>43</v>
      </c>
      <c r="C2">
        <v>1.1960207441678836</v>
      </c>
      <c r="D2">
        <v>-1.6</v>
      </c>
      <c r="E2" s="22">
        <f>IF(Table4[[#This Row],[Trial]]="G1",Table4[[#This Row],[Balance]]/100,IF(Table4[[#This Row],[Trial]]="G2",Table4[[#This Row],[Balance]]/200,Table4[[#This Row],[Balance]]/500))</f>
        <v>2.8</v>
      </c>
      <c r="F2" s="22">
        <f>IF(Table4[[#This Row],[Net_Balance]]&gt;1,1+(Table4[[#This Row],[Net_Balance]]-1)/$F$974,1)</f>
        <v>1.0257142857142858</v>
      </c>
      <c r="G2" s="22">
        <f>IF(Table4[[#This Row],[Net_Balance]]&lt;1,1-(1-Table4[[#This Row],[Net_Balance]])/$F$974,1)</f>
        <v>1</v>
      </c>
      <c r="H2" s="22">
        <f>IF(Table4[[#This Row],[Net_Balance]]&gt;1,1+(Table4[[#This Row],[Net_Balance]]-1)/$H$974,1)</f>
        <v>1.018</v>
      </c>
      <c r="I2" s="22">
        <f>IF(Table4[[#This Row],[Net_Balance]]&lt;1,1-(1-Table4[[#This Row],[Net_Balance]])/$H$974,1)</f>
        <v>1</v>
      </c>
      <c r="J2" s="22">
        <f>IF(Table4[[#This Row],[Net_Balance]]&gt;1,(Table4[[#This Row],[Net_Balance]]-1)/$J$974,0)</f>
        <v>3.5999999999999997E-2</v>
      </c>
      <c r="K2" s="22">
        <f>IF(Table4[[#This Row],[Net_Balance]]&lt;1,-(1-Table4[[#This Row],[Net_Balance]])/$J$974,0)</f>
        <v>0</v>
      </c>
      <c r="L2" t="s">
        <v>108</v>
      </c>
      <c r="M2" t="s">
        <v>50</v>
      </c>
      <c r="N2" t="s">
        <v>7</v>
      </c>
      <c r="O2">
        <v>1</v>
      </c>
      <c r="P2">
        <v>180</v>
      </c>
      <c r="Q2">
        <v>280</v>
      </c>
      <c r="R2">
        <v>1664285585</v>
      </c>
      <c r="S2" t="s">
        <v>136</v>
      </c>
      <c r="T2" t="s">
        <v>117</v>
      </c>
      <c r="U2">
        <v>0</v>
      </c>
      <c r="V2">
        <v>-90</v>
      </c>
      <c r="W2">
        <v>0.5</v>
      </c>
      <c r="X2">
        <v>180</v>
      </c>
      <c r="Y2">
        <v>0.5</v>
      </c>
      <c r="Z2">
        <v>45</v>
      </c>
      <c r="AA2">
        <v>18225</v>
      </c>
      <c r="AB2">
        <v>135</v>
      </c>
      <c r="AC2">
        <v>4</v>
      </c>
      <c r="AD2">
        <v>0.75</v>
      </c>
      <c r="AE2">
        <v>0.25</v>
      </c>
      <c r="AF2">
        <v>2</v>
      </c>
      <c r="AG2">
        <v>0.05</v>
      </c>
      <c r="AH2">
        <v>0.2</v>
      </c>
      <c r="AI2">
        <v>0.42499999999999999</v>
      </c>
      <c r="AJ2">
        <v>0.57499999999999996</v>
      </c>
      <c r="AK2">
        <v>65.249999999999986</v>
      </c>
      <c r="AL2">
        <v>17814.9375</v>
      </c>
      <c r="AM2">
        <v>133.47260954967501</v>
      </c>
      <c r="AN2">
        <v>0.9</v>
      </c>
      <c r="AO2">
        <v>0.56330583577691229</v>
      </c>
      <c r="AP2">
        <v>0.43669416422308771</v>
      </c>
      <c r="AQ2" s="2">
        <f>Table4[[#This Row],[Gain]]^Table4[[#This Row],[θ]]</f>
        <v>498.1414721148987</v>
      </c>
      <c r="AR2" s="2">
        <f>-Table4[[#This Row],[λ]]*-Table4[[#This Row],[Loss]]^Table4[[#This Row],[θ]]</f>
        <v>347.88408658650894</v>
      </c>
      <c r="AS2" s="2">
        <f>Table4[[#This Row],[pie_gain]]*Table4[[#This Row],[v_n_w_g]]-Table4[[#This Row],[pie_loss]]*Table4[[#This Row],[v_n_w_l]]</f>
        <v>128.68704784641668</v>
      </c>
      <c r="AT2" s="2">
        <f>IF(Table4[[#This Row],[diff_v]]&gt;=1,1,0)</f>
        <v>1</v>
      </c>
      <c r="AU2" s="2">
        <f>Table4[[#This Row],[Gain]]^(Table4[[#This Row],[θ]]*Table4[[#This Row],[ω_p]])</f>
        <v>584.40402424235845</v>
      </c>
      <c r="AV2" s="2">
        <f>-Table4[[#This Row],[λ]]*-Table4[[#This Row],[Loss]]^(Table4[[#This Row],[θ]]*Table4[[#This Row],[ω_n]])</f>
        <v>347.88408658650894</v>
      </c>
      <c r="AW2" s="2">
        <f>Table4[[#This Row],[v_n_w_g_w]]*Table4[[#This Row],[pie_gain]]-Table4[[#This Row],[v_n_w_l_w]]*Table4[[#This Row],[pie_loss]]</f>
        <v>177.27924686882486</v>
      </c>
      <c r="AX2" s="2">
        <f>IF(Table4[[#This Row],[diff_v_w]]&gt;=1,1,0)</f>
        <v>1</v>
      </c>
      <c r="AY2" s="2">
        <f>Table4[[#This Row],[Gain]]^(Table4[[#This Row],[θ]])*Table4[[#This Row],[ω_p2]]</f>
        <v>507.10801861296687</v>
      </c>
      <c r="AZ2" s="2">
        <f>-Table4[[#This Row],[λ]]*-Table4[[#This Row],[Loss]]^(Table4[[#This Row],[θ]])*Table4[[#This Row],[ω_n2]]</f>
        <v>347.88408658650894</v>
      </c>
      <c r="BA2" s="2">
        <f>Table4[[#This Row],[v_n_w_g_w2]]*Table4[[#This Row],[pie_gain]]-Table4[[#This Row],[v_n_w_l_w2]]*Table4[[#This Row],[pie_loss]]</f>
        <v>133.73795581554353</v>
      </c>
      <c r="BB2" s="2">
        <f>IF(Table4[[#This Row],[diff_v_w2]]&gt;=1,1,0)</f>
        <v>1</v>
      </c>
      <c r="BC2" s="2">
        <f>Table4[[#This Row],[Gain]]^(Table4[[#This Row],[θ]]+Table4[[#This Row],[ω_p3]])</f>
        <v>600.54078875364769</v>
      </c>
      <c r="BD2" s="2">
        <f>-Table4[[#This Row],[λ]]*-Table4[[#This Row],[Loss]]^(Table4[[#This Row],[θ]]+Table4[[#This Row],[ω_n3]])</f>
        <v>347.88408658650894</v>
      </c>
      <c r="BE2" s="2">
        <f>Table4[[#This Row],[v_n_w_g_w3]]*Table4[[#This Row],[pie_gain]]-Table4[[#This Row],[v_n_w_l_w3]]*Table4[[#This Row],[pie_loss]]</f>
        <v>186.36918048859187</v>
      </c>
      <c r="BF2" s="2">
        <f>IF(Table4[[#This Row],[diff_v_w3]]&gt;=1,1,0)</f>
        <v>1</v>
      </c>
      <c r="BG2" s="2">
        <f>(Table4[[#This Row],[Accept]]-Table4[[#This Row],[projected_M1]])</f>
        <v>0</v>
      </c>
      <c r="BH2" s="2">
        <f>(Table4[[#This Row],[Accept]]-Table4[[#This Row],[projected_M2]])</f>
        <v>0</v>
      </c>
      <c r="BI2" s="2">
        <f>(Table4[[#This Row],[Accept]]-Table4[[#This Row],[projected_M3]])</f>
        <v>0</v>
      </c>
      <c r="BJ2" s="2">
        <f>(Table4[[#This Row],[Accept]]-Table4[[#This Row],[projected_M4]])</f>
        <v>0</v>
      </c>
    </row>
    <row r="3" spans="1:62" x14ac:dyDescent="0.3">
      <c r="A3">
        <v>1</v>
      </c>
      <c r="B3" t="s">
        <v>43</v>
      </c>
      <c r="C3">
        <v>1.1960207441678836</v>
      </c>
      <c r="D3">
        <v>-1.6</v>
      </c>
      <c r="E3" s="22">
        <f>IF(Table4[[#This Row],[Trial]]="G1",Table4[[#This Row],[Balance]]/100,IF(Table4[[#This Row],[Trial]]="G2",Table4[[#This Row],[Balance]]/200,Table4[[#This Row],[Balance]]/500))</f>
        <v>2.8</v>
      </c>
      <c r="F3" s="22">
        <f>IF(Table4[[#This Row],[Net_Balance]]&gt;1,1+(Table4[[#This Row],[Net_Balance]]-1)/$F$974,1)</f>
        <v>1.0257142857142858</v>
      </c>
      <c r="G3" s="22">
        <f>IF(Table4[[#This Row],[Net_Balance]]&lt;1,1-(1-Table4[[#This Row],[Net_Balance]])/$F$974,1)</f>
        <v>1</v>
      </c>
      <c r="H3" s="22">
        <f>IF(Table4[[#This Row],[Net_Balance]]&gt;1,1+(Table4[[#This Row],[Net_Balance]]-1)/$H$974,1)</f>
        <v>1.018</v>
      </c>
      <c r="I3" s="22">
        <f>IF(Table4[[#This Row],[Net_Balance]]&lt;1,1-(1-Table4[[#This Row],[Net_Balance]])/$H$974,1)</f>
        <v>1</v>
      </c>
      <c r="J3" s="22">
        <f>IF(Table4[[#This Row],[Net_Balance]]&gt;1,(Table4[[#This Row],[Net_Balance]]-1)/$J$974,0)</f>
        <v>3.5999999999999997E-2</v>
      </c>
      <c r="K3" s="22">
        <f>IF(Table4[[#This Row],[Net_Balance]]&lt;1,-(1-Table4[[#This Row],[Net_Balance]])/$J$974,0)</f>
        <v>0</v>
      </c>
      <c r="L3" t="s">
        <v>108</v>
      </c>
      <c r="M3" t="s">
        <v>51</v>
      </c>
      <c r="N3" t="s">
        <v>5</v>
      </c>
      <c r="O3">
        <v>0</v>
      </c>
      <c r="P3">
        <v>0</v>
      </c>
      <c r="Q3">
        <v>280</v>
      </c>
      <c r="R3">
        <v>1664285593</v>
      </c>
      <c r="S3">
        <v>8</v>
      </c>
      <c r="T3" t="s">
        <v>117</v>
      </c>
      <c r="U3">
        <v>0</v>
      </c>
      <c r="V3">
        <v>-90</v>
      </c>
      <c r="W3">
        <v>0.5</v>
      </c>
      <c r="X3">
        <v>80</v>
      </c>
      <c r="Y3">
        <v>0.5</v>
      </c>
      <c r="Z3">
        <v>-5</v>
      </c>
      <c r="AA3">
        <v>7225</v>
      </c>
      <c r="AB3">
        <v>85</v>
      </c>
      <c r="AC3">
        <v>4</v>
      </c>
      <c r="AD3">
        <v>0.25</v>
      </c>
      <c r="AE3">
        <v>0.75</v>
      </c>
      <c r="AF3">
        <v>1</v>
      </c>
      <c r="AG3">
        <v>0.25</v>
      </c>
      <c r="AH3">
        <v>0.5</v>
      </c>
      <c r="AI3">
        <v>0.375</v>
      </c>
      <c r="AJ3">
        <v>0.625</v>
      </c>
      <c r="AK3">
        <v>16.25</v>
      </c>
      <c r="AL3">
        <v>6773.4375</v>
      </c>
      <c r="AM3">
        <v>82.300896106907615</v>
      </c>
      <c r="AN3">
        <v>0.9</v>
      </c>
      <c r="AO3">
        <v>0.60844334427391233</v>
      </c>
      <c r="AP3">
        <v>0.39155665572608767</v>
      </c>
      <c r="AQ3" s="2">
        <f>Table4[[#This Row],[Gain]]^Table4[[#This Row],[θ]]</f>
        <v>188.85787660819494</v>
      </c>
      <c r="AR3" s="2">
        <f>-Table4[[#This Row],[λ]]*-Table4[[#This Row],[Loss]]^Table4[[#This Row],[θ]]</f>
        <v>347.88408658650894</v>
      </c>
      <c r="AS3" s="2">
        <f>Table4[[#This Row],[pie_gain]]*Table4[[#This Row],[v_n_w_g]]-Table4[[#This Row],[pie_loss]]*Table4[[#This Row],[v_n_w_l]]</f>
        <v>-21.307011488178148</v>
      </c>
      <c r="AT3" s="2">
        <f>IF(Table4[[#This Row],[diff_v]]&gt;=1,1,0)</f>
        <v>0</v>
      </c>
      <c r="AU3" s="2">
        <f>Table4[[#This Row],[Gain]]^(Table4[[#This Row],[θ]]*Table4[[#This Row],[ω_p]])</f>
        <v>216.10473904948259</v>
      </c>
      <c r="AV3" s="2">
        <f>-Table4[[#This Row],[λ]]*-Table4[[#This Row],[Loss]]^(Table4[[#This Row],[θ]]*Table4[[#This Row],[ω_n]])</f>
        <v>347.88408658650894</v>
      </c>
      <c r="AW3" s="2">
        <f>Table4[[#This Row],[v_n_w_g_w]]*Table4[[#This Row],[pie_gain]]-Table4[[#This Row],[v_n_w_l_w]]*Table4[[#This Row],[pie_loss]]</f>
        <v>-4.728839383429829</v>
      </c>
      <c r="AX3" s="2">
        <f>IF(Table4[[#This Row],[diff_v_w]]&gt;=1,1,0)</f>
        <v>0</v>
      </c>
      <c r="AY3" s="2">
        <f>Table4[[#This Row],[Gain]]^(Table4[[#This Row],[θ]])*Table4[[#This Row],[ω_p2]]</f>
        <v>192.25731838714245</v>
      </c>
      <c r="AZ3" s="2">
        <f>-Table4[[#This Row],[λ]]*-Table4[[#This Row],[Loss]]^(Table4[[#This Row],[θ]])*Table4[[#This Row],[ω_n2]]</f>
        <v>347.88408658650894</v>
      </c>
      <c r="BA3" s="2">
        <f>Table4[[#This Row],[v_n_w_g_w2]]*Table4[[#This Row],[pie_gain]]-Table4[[#This Row],[v_n_w_l_w2]]*Table4[[#This Row],[pie_loss]]</f>
        <v>-19.238643763530874</v>
      </c>
      <c r="BB3" s="2">
        <f>IF(Table4[[#This Row],[diff_v_w2]]&gt;=1,1,0)</f>
        <v>0</v>
      </c>
      <c r="BC3" s="2">
        <f>Table4[[#This Row],[Gain]]^(Table4[[#This Row],[θ]]+Table4[[#This Row],[ω_p3]])</f>
        <v>221.12932589619425</v>
      </c>
      <c r="BD3" s="2">
        <f>-Table4[[#This Row],[λ]]*-Table4[[#This Row],[Loss]]^(Table4[[#This Row],[θ]]+Table4[[#This Row],[ω_n3]])</f>
        <v>347.88408658650894</v>
      </c>
      <c r="BE3" s="2">
        <f>Table4[[#This Row],[v_n_w_g_w3]]*Table4[[#This Row],[pie_gain]]-Table4[[#This Row],[v_n_w_l_w3]]*Table4[[#This Row],[pie_loss]]</f>
        <v>-1.6716629588218836</v>
      </c>
      <c r="BF3" s="2">
        <f>IF(Table4[[#This Row],[diff_v_w3]]&gt;=1,1,0)</f>
        <v>0</v>
      </c>
      <c r="BG3" s="2">
        <f>(Table4[[#This Row],[Accept]]-Table4[[#This Row],[projected_M1]])</f>
        <v>0</v>
      </c>
      <c r="BH3" s="2">
        <f>(Table4[[#This Row],[Accept]]-Table4[[#This Row],[projected_M2]])</f>
        <v>0</v>
      </c>
      <c r="BI3" s="2">
        <f>(Table4[[#This Row],[Accept]]-Table4[[#This Row],[projected_M3]])</f>
        <v>0</v>
      </c>
      <c r="BJ3" s="2">
        <f>(Table4[[#This Row],[Accept]]-Table4[[#This Row],[projected_M4]])</f>
        <v>0</v>
      </c>
    </row>
    <row r="4" spans="1:62" x14ac:dyDescent="0.3">
      <c r="A4">
        <v>2</v>
      </c>
      <c r="B4" t="s">
        <v>43</v>
      </c>
      <c r="C4">
        <v>1.1960207441678836</v>
      </c>
      <c r="D4">
        <v>-1.6</v>
      </c>
      <c r="E4" s="22">
        <f>IF(Table4[[#This Row],[Trial]]="G1",Table4[[#This Row],[Balance]]/100,IF(Table4[[#This Row],[Trial]]="G2",Table4[[#This Row],[Balance]]/200,Table4[[#This Row],[Balance]]/500))</f>
        <v>2.8</v>
      </c>
      <c r="F4" s="22">
        <f>IF(Table4[[#This Row],[Net_Balance]]&gt;1,1+(Table4[[#This Row],[Net_Balance]]-1)/$F$974,1)</f>
        <v>1.0257142857142858</v>
      </c>
      <c r="G4" s="22">
        <f>IF(Table4[[#This Row],[Net_Balance]]&lt;1,1-(1-Table4[[#This Row],[Net_Balance]])/$F$974,1)</f>
        <v>1</v>
      </c>
      <c r="H4" s="22">
        <f>IF(Table4[[#This Row],[Net_Balance]]&gt;1,1+(Table4[[#This Row],[Net_Balance]]-1)/$H$974,1)</f>
        <v>1.018</v>
      </c>
      <c r="I4" s="22">
        <f>IF(Table4[[#This Row],[Net_Balance]]&lt;1,1-(1-Table4[[#This Row],[Net_Balance]])/$H$974,1)</f>
        <v>1</v>
      </c>
      <c r="J4" s="22">
        <f>IF(Table4[[#This Row],[Net_Balance]]&gt;1,(Table4[[#This Row],[Net_Balance]]-1)/$J$974,0)</f>
        <v>3.5999999999999997E-2</v>
      </c>
      <c r="K4" s="22">
        <f>IF(Table4[[#This Row],[Net_Balance]]&lt;1,-(1-Table4[[#This Row],[Net_Balance]])/$J$974,0)</f>
        <v>0</v>
      </c>
      <c r="L4" t="s">
        <v>108</v>
      </c>
      <c r="M4" t="s">
        <v>52</v>
      </c>
      <c r="N4" t="s">
        <v>5</v>
      </c>
      <c r="O4">
        <v>0</v>
      </c>
      <c r="P4">
        <v>0</v>
      </c>
      <c r="Q4">
        <v>280</v>
      </c>
      <c r="R4">
        <v>1664285603</v>
      </c>
      <c r="S4">
        <v>10</v>
      </c>
      <c r="T4" t="s">
        <v>117</v>
      </c>
      <c r="U4">
        <v>0</v>
      </c>
      <c r="V4">
        <v>-10</v>
      </c>
      <c r="W4">
        <v>0.5</v>
      </c>
      <c r="X4">
        <v>10</v>
      </c>
      <c r="Y4">
        <v>0.5</v>
      </c>
      <c r="Z4">
        <v>0</v>
      </c>
      <c r="AA4">
        <v>100</v>
      </c>
      <c r="AB4">
        <v>10</v>
      </c>
      <c r="AC4">
        <v>4</v>
      </c>
      <c r="AD4">
        <v>0.25</v>
      </c>
      <c r="AE4">
        <v>0.75</v>
      </c>
      <c r="AF4">
        <v>1</v>
      </c>
      <c r="AG4">
        <v>0.25</v>
      </c>
      <c r="AH4">
        <v>0.5</v>
      </c>
      <c r="AI4">
        <v>0.375</v>
      </c>
      <c r="AJ4">
        <v>0.625</v>
      </c>
      <c r="AK4">
        <v>2.5</v>
      </c>
      <c r="AL4">
        <v>93.75</v>
      </c>
      <c r="AM4">
        <v>9.6824583655185421</v>
      </c>
      <c r="AN4">
        <v>0.9</v>
      </c>
      <c r="AO4">
        <v>0.60844334427391233</v>
      </c>
      <c r="AP4">
        <v>0.39155665572608767</v>
      </c>
      <c r="AQ4" s="2">
        <f>Table4[[#This Row],[Gain]]^Table4[[#This Row],[θ]]</f>
        <v>15.704378148368352</v>
      </c>
      <c r="AR4" s="2">
        <f>-Table4[[#This Row],[λ]]*-Table4[[#This Row],[Loss]]^Table4[[#This Row],[θ]]</f>
        <v>25.127005037389367</v>
      </c>
      <c r="AS4" s="2">
        <f>Table4[[#This Row],[pie_gain]]*Table4[[#This Row],[v_n_w_g]]-Table4[[#This Row],[pie_loss]]*Table4[[#This Row],[v_n_w_l]]</f>
        <v>-0.28342170051734783</v>
      </c>
      <c r="AT4" s="2">
        <f>IF(Table4[[#This Row],[diff_v]]&gt;=1,1,0)</f>
        <v>0</v>
      </c>
      <c r="AU4" s="2">
        <f>Table4[[#This Row],[Gain]]^(Table4[[#This Row],[θ]]*Table4[[#This Row],[ω_p]])</f>
        <v>16.856816659446284</v>
      </c>
      <c r="AV4" s="2">
        <f>-Table4[[#This Row],[λ]]*-Table4[[#This Row],[Loss]]^(Table4[[#This Row],[θ]]*Table4[[#This Row],[ω_n]])</f>
        <v>25.127005037389367</v>
      </c>
      <c r="AW4" s="2">
        <f>Table4[[#This Row],[v_n_w_g_w]]*Table4[[#This Row],[pie_gain]]-Table4[[#This Row],[v_n_w_l_w]]*Table4[[#This Row],[pie_loss]]</f>
        <v>0.41777184123295719</v>
      </c>
      <c r="AX4" s="2">
        <f>IF(Table4[[#This Row],[diff_v_w]]&gt;=1,1,0)</f>
        <v>0</v>
      </c>
      <c r="AY4" s="2">
        <f>Table4[[#This Row],[Gain]]^(Table4[[#This Row],[θ]])*Table4[[#This Row],[ω_p2]]</f>
        <v>15.987056955038984</v>
      </c>
      <c r="AZ4" s="2">
        <f>-Table4[[#This Row],[λ]]*-Table4[[#This Row],[Loss]]^(Table4[[#This Row],[θ]])*Table4[[#This Row],[ω_n2]]</f>
        <v>25.127005037389367</v>
      </c>
      <c r="BA4" s="2">
        <f>Table4[[#This Row],[v_n_w_g_w2]]*Table4[[#This Row],[pie_gain]]-Table4[[#This Row],[v_n_w_l_w2]]*Table4[[#This Row],[pie_loss]]</f>
        <v>-0.11142766203130883</v>
      </c>
      <c r="BB4" s="2">
        <f>IF(Table4[[#This Row],[diff_v_w2]]&gt;=1,1,0)</f>
        <v>0</v>
      </c>
      <c r="BC4" s="2">
        <f>Table4[[#This Row],[Gain]]^(Table4[[#This Row],[θ]]+Table4[[#This Row],[ω_p3]])</f>
        <v>17.061638823359303</v>
      </c>
      <c r="BD4" s="2">
        <f>-Table4[[#This Row],[λ]]*-Table4[[#This Row],[Loss]]^(Table4[[#This Row],[θ]]+Table4[[#This Row],[ω_n3]])</f>
        <v>25.127005037389367</v>
      </c>
      <c r="BE4" s="2">
        <f>Table4[[#This Row],[v_n_w_g_w3]]*Table4[[#This Row],[pie_gain]]-Table4[[#This Row],[v_n_w_l_w3]]*Table4[[#This Row],[pie_loss]]</f>
        <v>0.5423945236256138</v>
      </c>
      <c r="BF4" s="2">
        <f>IF(Table4[[#This Row],[diff_v_w3]]&gt;=1,1,0)</f>
        <v>0</v>
      </c>
      <c r="BG4" s="2">
        <f>(Table4[[#This Row],[Accept]]-Table4[[#This Row],[projected_M1]])</f>
        <v>0</v>
      </c>
      <c r="BH4" s="2">
        <f>(Table4[[#This Row],[Accept]]-Table4[[#This Row],[projected_M2]])</f>
        <v>0</v>
      </c>
      <c r="BI4" s="2">
        <f>(Table4[[#This Row],[Accept]]-Table4[[#This Row],[projected_M3]])</f>
        <v>0</v>
      </c>
      <c r="BJ4" s="2">
        <f>(Table4[[#This Row],[Accept]]-Table4[[#This Row],[projected_M4]])</f>
        <v>0</v>
      </c>
    </row>
    <row r="5" spans="1:62" x14ac:dyDescent="0.3">
      <c r="A5">
        <v>3</v>
      </c>
      <c r="B5" t="s">
        <v>43</v>
      </c>
      <c r="C5">
        <v>1.1960207441678836</v>
      </c>
      <c r="D5">
        <v>-1.6</v>
      </c>
      <c r="E5" s="22">
        <f>IF(Table4[[#This Row],[Trial]]="G1",Table4[[#This Row],[Balance]]/100,IF(Table4[[#This Row],[Trial]]="G2",Table4[[#This Row],[Balance]]/200,Table4[[#This Row],[Balance]]/500))</f>
        <v>2.8</v>
      </c>
      <c r="F5" s="22">
        <f>IF(Table4[[#This Row],[Net_Balance]]&gt;1,1+(Table4[[#This Row],[Net_Balance]]-1)/$F$974,1)</f>
        <v>1.0257142857142858</v>
      </c>
      <c r="G5" s="22">
        <f>IF(Table4[[#This Row],[Net_Balance]]&lt;1,1-(1-Table4[[#This Row],[Net_Balance]])/$F$974,1)</f>
        <v>1</v>
      </c>
      <c r="H5" s="22">
        <f>IF(Table4[[#This Row],[Net_Balance]]&gt;1,1+(Table4[[#This Row],[Net_Balance]]-1)/$H$974,1)</f>
        <v>1.018</v>
      </c>
      <c r="I5" s="22">
        <f>IF(Table4[[#This Row],[Net_Balance]]&lt;1,1-(1-Table4[[#This Row],[Net_Balance]])/$H$974,1)</f>
        <v>1</v>
      </c>
      <c r="J5" s="22">
        <f>IF(Table4[[#This Row],[Net_Balance]]&gt;1,(Table4[[#This Row],[Net_Balance]]-1)/$J$974,0)</f>
        <v>3.5999999999999997E-2</v>
      </c>
      <c r="K5" s="22">
        <f>IF(Table4[[#This Row],[Net_Balance]]&lt;1,-(1-Table4[[#This Row],[Net_Balance]])/$J$974,0)</f>
        <v>0</v>
      </c>
      <c r="L5" t="s">
        <v>108</v>
      </c>
      <c r="M5" t="s">
        <v>53</v>
      </c>
      <c r="N5" t="s">
        <v>5</v>
      </c>
      <c r="O5">
        <v>0</v>
      </c>
      <c r="P5">
        <v>0</v>
      </c>
      <c r="Q5">
        <v>280</v>
      </c>
      <c r="R5">
        <v>1664285607</v>
      </c>
      <c r="S5">
        <v>4</v>
      </c>
      <c r="T5" t="s">
        <v>118</v>
      </c>
      <c r="U5">
        <v>1</v>
      </c>
      <c r="V5">
        <v>-10</v>
      </c>
      <c r="W5">
        <v>0.5</v>
      </c>
      <c r="X5">
        <v>0</v>
      </c>
      <c r="Y5">
        <v>0.5</v>
      </c>
      <c r="Z5">
        <v>-5</v>
      </c>
      <c r="AA5">
        <v>25</v>
      </c>
      <c r="AB5">
        <v>5</v>
      </c>
      <c r="AC5">
        <v>4</v>
      </c>
      <c r="AD5">
        <v>0.25</v>
      </c>
      <c r="AE5">
        <v>0.75</v>
      </c>
      <c r="AF5">
        <v>2</v>
      </c>
      <c r="AG5">
        <v>0.5</v>
      </c>
      <c r="AH5">
        <v>0.25</v>
      </c>
      <c r="AI5">
        <v>0.625</v>
      </c>
      <c r="AJ5">
        <v>0.375</v>
      </c>
      <c r="AK5">
        <v>-6.25</v>
      </c>
      <c r="AL5">
        <v>23.4375</v>
      </c>
      <c r="AM5">
        <v>4.8412291827592711</v>
      </c>
      <c r="AN5">
        <v>0.9</v>
      </c>
      <c r="AO5">
        <v>0.38419903534316502</v>
      </c>
      <c r="AP5">
        <v>0.61580096465683498</v>
      </c>
      <c r="AQ5" s="2">
        <f>Table4[[#This Row],[Gain]]^Table4[[#This Row],[θ]]</f>
        <v>0</v>
      </c>
      <c r="AR5" s="2">
        <f>-Table4[[#This Row],[λ]]*-Table4[[#This Row],[Loss]]^Table4[[#This Row],[θ]]</f>
        <v>25.127005037389367</v>
      </c>
      <c r="AS5" s="2">
        <f>Table4[[#This Row],[pie_gain]]*Table4[[#This Row],[v_n_w_g]]-Table4[[#This Row],[pie_loss]]*Table4[[#This Row],[v_n_w_l]]</f>
        <v>-15.473233940961524</v>
      </c>
      <c r="AT5" s="2">
        <f>IF(Table4[[#This Row],[diff_v]]&gt;=1,1,0)</f>
        <v>0</v>
      </c>
      <c r="AU5" s="2">
        <f>Table4[[#This Row],[Gain]]^(Table4[[#This Row],[θ]]*Table4[[#This Row],[ω_p]])</f>
        <v>0</v>
      </c>
      <c r="AV5" s="2">
        <f>-Table4[[#This Row],[λ]]*-Table4[[#This Row],[Loss]]^(Table4[[#This Row],[θ]]*Table4[[#This Row],[ω_n]])</f>
        <v>25.127005037389367</v>
      </c>
      <c r="AW5" s="2">
        <f>Table4[[#This Row],[v_n_w_g_w]]*Table4[[#This Row],[pie_gain]]-Table4[[#This Row],[v_n_w_l_w]]*Table4[[#This Row],[pie_loss]]</f>
        <v>-15.473233940961524</v>
      </c>
      <c r="AX5" s="2">
        <f>IF(Table4[[#This Row],[diff_v_w]]&gt;=1,1,0)</f>
        <v>0</v>
      </c>
      <c r="AY5" s="2">
        <f>Table4[[#This Row],[Gain]]^(Table4[[#This Row],[θ]])*Table4[[#This Row],[ω_p2]]</f>
        <v>0</v>
      </c>
      <c r="AZ5" s="2">
        <f>-Table4[[#This Row],[λ]]*-Table4[[#This Row],[Loss]]^(Table4[[#This Row],[θ]])*Table4[[#This Row],[ω_n2]]</f>
        <v>25.127005037389367</v>
      </c>
      <c r="BA5" s="2">
        <f>Table4[[#This Row],[v_n_w_g_w2]]*Table4[[#This Row],[pie_gain]]-Table4[[#This Row],[v_n_w_l_w2]]*Table4[[#This Row],[pie_loss]]</f>
        <v>-15.473233940961524</v>
      </c>
      <c r="BB5" s="2">
        <f>IF(Table4[[#This Row],[diff_v_w2]]&gt;=1,1,0)</f>
        <v>0</v>
      </c>
      <c r="BC5" s="2">
        <f>Table4[[#This Row],[Gain]]^(Table4[[#This Row],[θ]]+Table4[[#This Row],[ω_p3]])</f>
        <v>0</v>
      </c>
      <c r="BD5" s="2">
        <f>-Table4[[#This Row],[λ]]*-Table4[[#This Row],[Loss]]^(Table4[[#This Row],[θ]]+Table4[[#This Row],[ω_n3]])</f>
        <v>25.127005037389367</v>
      </c>
      <c r="BE5" s="2">
        <f>Table4[[#This Row],[v_n_w_g_w3]]*Table4[[#This Row],[pie_gain]]-Table4[[#This Row],[v_n_w_l_w3]]*Table4[[#This Row],[pie_loss]]</f>
        <v>-15.473233940961524</v>
      </c>
      <c r="BF5" s="2">
        <f>IF(Table4[[#This Row],[diff_v_w3]]&gt;=1,1,0)</f>
        <v>0</v>
      </c>
      <c r="BG5" s="2">
        <f>(Table4[[#This Row],[Accept]]-Table4[[#This Row],[projected_M1]])</f>
        <v>0</v>
      </c>
      <c r="BH5" s="2">
        <f>(Table4[[#This Row],[Accept]]-Table4[[#This Row],[projected_M2]])</f>
        <v>0</v>
      </c>
      <c r="BI5" s="2">
        <f>(Table4[[#This Row],[Accept]]-Table4[[#This Row],[projected_M3]])</f>
        <v>0</v>
      </c>
      <c r="BJ5" s="2">
        <f>(Table4[[#This Row],[Accept]]-Table4[[#This Row],[projected_M4]])</f>
        <v>0</v>
      </c>
    </row>
    <row r="6" spans="1:62" x14ac:dyDescent="0.3">
      <c r="A6">
        <v>4</v>
      </c>
      <c r="B6" t="s">
        <v>43</v>
      </c>
      <c r="C6">
        <v>1.1960207441678836</v>
      </c>
      <c r="D6">
        <v>-1.6</v>
      </c>
      <c r="E6" s="22">
        <f>IF(Table4[[#This Row],[Trial]]="G1",Table4[[#This Row],[Balance]]/100,IF(Table4[[#This Row],[Trial]]="G2",Table4[[#This Row],[Balance]]/200,Table4[[#This Row],[Balance]]/500))</f>
        <v>2.8</v>
      </c>
      <c r="F6" s="22">
        <f>IF(Table4[[#This Row],[Net_Balance]]&gt;1,1+(Table4[[#This Row],[Net_Balance]]-1)/$F$974,1)</f>
        <v>1.0257142857142858</v>
      </c>
      <c r="G6" s="22">
        <f>IF(Table4[[#This Row],[Net_Balance]]&lt;1,1-(1-Table4[[#This Row],[Net_Balance]])/$F$974,1)</f>
        <v>1</v>
      </c>
      <c r="H6" s="22">
        <f>IF(Table4[[#This Row],[Net_Balance]]&gt;1,1+(Table4[[#This Row],[Net_Balance]]-1)/$H$974,1)</f>
        <v>1.018</v>
      </c>
      <c r="I6" s="22">
        <f>IF(Table4[[#This Row],[Net_Balance]]&lt;1,1-(1-Table4[[#This Row],[Net_Balance]])/$H$974,1)</f>
        <v>1</v>
      </c>
      <c r="J6" s="22">
        <f>IF(Table4[[#This Row],[Net_Balance]]&gt;1,(Table4[[#This Row],[Net_Balance]]-1)/$J$974,0)</f>
        <v>3.5999999999999997E-2</v>
      </c>
      <c r="K6" s="22">
        <f>IF(Table4[[#This Row],[Net_Balance]]&lt;1,-(1-Table4[[#This Row],[Net_Balance]])/$J$974,0)</f>
        <v>0</v>
      </c>
      <c r="L6" t="s">
        <v>108</v>
      </c>
      <c r="M6" t="s">
        <v>54</v>
      </c>
      <c r="N6" t="s">
        <v>5</v>
      </c>
      <c r="O6">
        <v>0</v>
      </c>
      <c r="P6">
        <v>0</v>
      </c>
      <c r="Q6">
        <v>280</v>
      </c>
      <c r="R6">
        <v>1664285616</v>
      </c>
      <c r="S6">
        <v>9</v>
      </c>
      <c r="T6" t="s">
        <v>117</v>
      </c>
      <c r="U6">
        <v>0</v>
      </c>
      <c r="V6">
        <v>-50</v>
      </c>
      <c r="W6">
        <v>0.5</v>
      </c>
      <c r="X6">
        <v>40</v>
      </c>
      <c r="Y6">
        <v>0.5</v>
      </c>
      <c r="Z6">
        <v>-5</v>
      </c>
      <c r="AA6">
        <v>2025</v>
      </c>
      <c r="AB6">
        <v>45</v>
      </c>
      <c r="AC6">
        <v>4</v>
      </c>
      <c r="AD6">
        <v>0.25</v>
      </c>
      <c r="AE6">
        <v>0.75</v>
      </c>
      <c r="AF6">
        <v>1</v>
      </c>
      <c r="AG6">
        <v>0.25</v>
      </c>
      <c r="AH6">
        <v>0.5</v>
      </c>
      <c r="AI6">
        <v>0.375</v>
      </c>
      <c r="AJ6">
        <v>0.625</v>
      </c>
      <c r="AK6">
        <v>6.25</v>
      </c>
      <c r="AL6">
        <v>1898.4375</v>
      </c>
      <c r="AM6">
        <v>43.571062644833439</v>
      </c>
      <c r="AN6">
        <v>0.9</v>
      </c>
      <c r="AO6">
        <v>0.60844334427391233</v>
      </c>
      <c r="AP6">
        <v>0.39155665572608767</v>
      </c>
      <c r="AQ6" s="2">
        <f>Table4[[#This Row],[Gain]]^Table4[[#This Row],[θ]]</f>
        <v>82.432217522931154</v>
      </c>
      <c r="AR6" s="2">
        <f>-Table4[[#This Row],[λ]]*-Table4[[#This Row],[Loss]]^Table4[[#This Row],[θ]]</f>
        <v>172.23577024121218</v>
      </c>
      <c r="AS6" s="2">
        <f>Table4[[#This Row],[pie_gain]]*Table4[[#This Row],[v_n_w_g]]-Table4[[#This Row],[pie_loss]]*Table4[[#This Row],[v_n_w_l]]</f>
        <v>-17.284728086489018</v>
      </c>
      <c r="AT6" s="2">
        <f>IF(Table4[[#This Row],[diff_v]]&gt;=1,1,0)</f>
        <v>0</v>
      </c>
      <c r="AU6" s="2">
        <f>Table4[[#This Row],[Gain]]^(Table4[[#This Row],[θ]]*Table4[[#This Row],[ω_p]])</f>
        <v>92.33536032714251</v>
      </c>
      <c r="AV6" s="2">
        <f>-Table4[[#This Row],[λ]]*-Table4[[#This Row],[Loss]]^(Table4[[#This Row],[θ]]*Table4[[#This Row],[ω_n]])</f>
        <v>172.23577024121218</v>
      </c>
      <c r="AW6" s="2">
        <f>Table4[[#This Row],[v_n_w_g_w]]*Table4[[#This Row],[pie_gain]]-Table4[[#This Row],[v_n_w_l_w]]*Table4[[#This Row],[pie_loss]]</f>
        <v>-11.259226759872533</v>
      </c>
      <c r="AX6" s="2">
        <f>IF(Table4[[#This Row],[diff_v_w]]&gt;=1,1,0)</f>
        <v>0</v>
      </c>
      <c r="AY6" s="2">
        <f>Table4[[#This Row],[Gain]]^(Table4[[#This Row],[θ]])*Table4[[#This Row],[ω_p2]]</f>
        <v>83.915997438343922</v>
      </c>
      <c r="AZ6" s="2">
        <f>-Table4[[#This Row],[λ]]*-Table4[[#This Row],[Loss]]^(Table4[[#This Row],[θ]])*Table4[[#This Row],[ω_n2]]</f>
        <v>172.23577024121218</v>
      </c>
      <c r="BA6" s="2">
        <f>Table4[[#This Row],[v_n_w_g_w2]]*Table4[[#This Row],[pie_gain]]-Table4[[#This Row],[v_n_w_l_w2]]*Table4[[#This Row],[pie_loss]]</f>
        <v>-16.38193207258881</v>
      </c>
      <c r="BB6" s="2">
        <f>IF(Table4[[#This Row],[diff_v_w2]]&gt;=1,1,0)</f>
        <v>0</v>
      </c>
      <c r="BC6" s="2">
        <f>Table4[[#This Row],[Gain]]^(Table4[[#This Row],[θ]]+Table4[[#This Row],[ω_p3]])</f>
        <v>94.139338596342427</v>
      </c>
      <c r="BD6" s="2">
        <f>-Table4[[#This Row],[λ]]*-Table4[[#This Row],[Loss]]^(Table4[[#This Row],[θ]]+Table4[[#This Row],[ω_n3]])</f>
        <v>172.23577024121218</v>
      </c>
      <c r="BE6" s="2">
        <f>Table4[[#This Row],[v_n_w_g_w3]]*Table4[[#This Row],[pie_gain]]-Table4[[#This Row],[v_n_w_l_w3]]*Table4[[#This Row],[pie_loss]]</f>
        <v>-10.161608188763068</v>
      </c>
      <c r="BF6" s="2">
        <f>IF(Table4[[#This Row],[diff_v_w3]]&gt;=1,1,0)</f>
        <v>0</v>
      </c>
      <c r="BG6" s="2">
        <f>(Table4[[#This Row],[Accept]]-Table4[[#This Row],[projected_M1]])</f>
        <v>0</v>
      </c>
      <c r="BH6" s="2">
        <f>(Table4[[#This Row],[Accept]]-Table4[[#This Row],[projected_M2]])</f>
        <v>0</v>
      </c>
      <c r="BI6" s="2">
        <f>(Table4[[#This Row],[Accept]]-Table4[[#This Row],[projected_M3]])</f>
        <v>0</v>
      </c>
      <c r="BJ6" s="2">
        <f>(Table4[[#This Row],[Accept]]-Table4[[#This Row],[projected_M4]])</f>
        <v>0</v>
      </c>
    </row>
    <row r="7" spans="1:62" x14ac:dyDescent="0.3">
      <c r="A7">
        <v>6</v>
      </c>
      <c r="B7" t="s">
        <v>43</v>
      </c>
      <c r="C7">
        <v>1.1960207441678836</v>
      </c>
      <c r="D7">
        <v>-1.6</v>
      </c>
      <c r="E7" s="22">
        <f>IF(Table4[[#This Row],[Trial]]="G1",Table4[[#This Row],[Balance]]/100,IF(Table4[[#This Row],[Trial]]="G2",Table4[[#This Row],[Balance]]/200,Table4[[#This Row],[Balance]]/500))</f>
        <v>2.8</v>
      </c>
      <c r="F7" s="22">
        <f>IF(Table4[[#This Row],[Net_Balance]]&gt;1,1+(Table4[[#This Row],[Net_Balance]]-1)/$F$974,1)</f>
        <v>1.0257142857142858</v>
      </c>
      <c r="G7" s="22">
        <f>IF(Table4[[#This Row],[Net_Balance]]&lt;1,1-(1-Table4[[#This Row],[Net_Balance]])/$F$974,1)</f>
        <v>1</v>
      </c>
      <c r="H7" s="22">
        <f>IF(Table4[[#This Row],[Net_Balance]]&gt;1,1+(Table4[[#This Row],[Net_Balance]]-1)/$H$974,1)</f>
        <v>1.018</v>
      </c>
      <c r="I7" s="22">
        <f>IF(Table4[[#This Row],[Net_Balance]]&lt;1,1-(1-Table4[[#This Row],[Net_Balance]])/$H$974,1)</f>
        <v>1</v>
      </c>
      <c r="J7" s="22">
        <f>IF(Table4[[#This Row],[Net_Balance]]&gt;1,(Table4[[#This Row],[Net_Balance]]-1)/$J$974,0)</f>
        <v>3.5999999999999997E-2</v>
      </c>
      <c r="K7" s="22">
        <f>IF(Table4[[#This Row],[Net_Balance]]&lt;1,-(1-Table4[[#This Row],[Net_Balance]])/$J$974,0)</f>
        <v>0</v>
      </c>
      <c r="L7" t="s">
        <v>108</v>
      </c>
      <c r="M7" t="s">
        <v>57</v>
      </c>
      <c r="N7" t="s">
        <v>5</v>
      </c>
      <c r="O7">
        <v>0</v>
      </c>
      <c r="P7">
        <v>0</v>
      </c>
      <c r="Q7">
        <v>280</v>
      </c>
      <c r="R7">
        <v>1664285647</v>
      </c>
      <c r="S7">
        <v>6</v>
      </c>
      <c r="T7" t="s">
        <v>117</v>
      </c>
      <c r="U7">
        <v>0</v>
      </c>
      <c r="V7">
        <v>-90</v>
      </c>
      <c r="W7">
        <v>0.5</v>
      </c>
      <c r="X7">
        <v>100</v>
      </c>
      <c r="Y7">
        <v>0.5</v>
      </c>
      <c r="Z7">
        <v>5</v>
      </c>
      <c r="AA7">
        <v>9025</v>
      </c>
      <c r="AB7">
        <v>95</v>
      </c>
      <c r="AC7">
        <v>2</v>
      </c>
      <c r="AD7">
        <v>0.25</v>
      </c>
      <c r="AE7">
        <v>0.75</v>
      </c>
      <c r="AF7">
        <v>2</v>
      </c>
      <c r="AG7">
        <v>0.5</v>
      </c>
      <c r="AH7">
        <v>0.25</v>
      </c>
      <c r="AI7">
        <v>0.625</v>
      </c>
      <c r="AJ7">
        <v>0.375</v>
      </c>
      <c r="AK7">
        <v>-18.75</v>
      </c>
      <c r="AL7">
        <v>8460.9375</v>
      </c>
      <c r="AM7">
        <v>91.983354472426157</v>
      </c>
      <c r="AN7">
        <v>0.9</v>
      </c>
      <c r="AO7">
        <v>0.38419903534316502</v>
      </c>
      <c r="AP7">
        <v>0.61580096465683498</v>
      </c>
      <c r="AQ7" s="2">
        <f>Table4[[#This Row],[Gain]]^Table4[[#This Row],[θ]]</f>
        <v>246.6274930269494</v>
      </c>
      <c r="AR7" s="2">
        <f>-Table4[[#This Row],[λ]]*-Table4[[#This Row],[Loss]]^Table4[[#This Row],[θ]]</f>
        <v>347.88408658650894</v>
      </c>
      <c r="AS7" s="2">
        <f>Table4[[#This Row],[pie_gain]]*Table4[[#This Row],[v_n_w_g]]-Table4[[#This Row],[pie_loss]]*Table4[[#This Row],[v_n_w_l]]</f>
        <v>-119.473311198677</v>
      </c>
      <c r="AT7" s="2">
        <f>IF(Table4[[#This Row],[diff_v]]&gt;=1,1,0)</f>
        <v>0</v>
      </c>
      <c r="AU7" s="2">
        <f>Table4[[#This Row],[Gain]]^(Table4[[#This Row],[θ]]*Table4[[#This Row],[ω_p]])</f>
        <v>284.15226789018578</v>
      </c>
      <c r="AV7" s="2">
        <f>-Table4[[#This Row],[λ]]*-Table4[[#This Row],[Loss]]^(Table4[[#This Row],[θ]]*Table4[[#This Row],[ω_n]])</f>
        <v>347.88408658650894</v>
      </c>
      <c r="AW7" s="2">
        <f>Table4[[#This Row],[v_n_w_g_w]]*Table4[[#This Row],[pie_gain]]-Table4[[#This Row],[v_n_w_l_w]]*Table4[[#This Row],[pie_loss]]</f>
        <v>-105.05632889475213</v>
      </c>
      <c r="AX7" s="2">
        <f>IF(Table4[[#This Row],[diff_v_w]]&gt;=1,1,0)</f>
        <v>0</v>
      </c>
      <c r="AY7" s="2">
        <f>Table4[[#This Row],[Gain]]^(Table4[[#This Row],[θ]])*Table4[[#This Row],[ω_p2]]</f>
        <v>251.06678790143448</v>
      </c>
      <c r="AZ7" s="2">
        <f>-Table4[[#This Row],[λ]]*-Table4[[#This Row],[Loss]]^(Table4[[#This Row],[θ]])*Table4[[#This Row],[ω_n2]]</f>
        <v>347.88408658650894</v>
      </c>
      <c r="BA7" s="2">
        <f>Table4[[#This Row],[v_n_w_g_w2]]*Table4[[#This Row],[pie_gain]]-Table4[[#This Row],[v_n_w_l_w2]]*Table4[[#This Row],[pie_loss]]</f>
        <v>-117.76773839029597</v>
      </c>
      <c r="BB7" s="2">
        <f>IF(Table4[[#This Row],[diff_v_w2]]&gt;=1,1,0)</f>
        <v>0</v>
      </c>
      <c r="BC7" s="2">
        <f>Table4[[#This Row],[Gain]]^(Table4[[#This Row],[θ]]+Table4[[#This Row],[ω_p3]])</f>
        <v>291.09951933876135</v>
      </c>
      <c r="BD7" s="2">
        <f>-Table4[[#This Row],[λ]]*-Table4[[#This Row],[Loss]]^(Table4[[#This Row],[θ]]+Table4[[#This Row],[ω_n3]])</f>
        <v>347.88408658650894</v>
      </c>
      <c r="BE7" s="2">
        <f>Table4[[#This Row],[v_n_w_g_w3]]*Table4[[#This Row],[pie_gain]]-Table4[[#This Row],[v_n_w_l_w3]]*Table4[[#This Row],[pie_loss]]</f>
        <v>-102.387201589923</v>
      </c>
      <c r="BF7" s="2">
        <f>IF(Table4[[#This Row],[diff_v_w3]]&gt;=1,1,0)</f>
        <v>0</v>
      </c>
      <c r="BG7" s="2">
        <f>(Table4[[#This Row],[Accept]]-Table4[[#This Row],[projected_M1]])</f>
        <v>0</v>
      </c>
      <c r="BH7" s="2">
        <f>(Table4[[#This Row],[Accept]]-Table4[[#This Row],[projected_M2]])</f>
        <v>0</v>
      </c>
      <c r="BI7" s="2">
        <f>(Table4[[#This Row],[Accept]]-Table4[[#This Row],[projected_M3]])</f>
        <v>0</v>
      </c>
      <c r="BJ7" s="2">
        <f>(Table4[[#This Row],[Accept]]-Table4[[#This Row],[projected_M4]])</f>
        <v>0</v>
      </c>
    </row>
    <row r="8" spans="1:62" x14ac:dyDescent="0.3">
      <c r="A8">
        <v>7</v>
      </c>
      <c r="B8" t="s">
        <v>43</v>
      </c>
      <c r="C8">
        <v>1.1960207441678836</v>
      </c>
      <c r="D8">
        <v>-1.6</v>
      </c>
      <c r="E8" s="22">
        <f>IF(Table4[[#This Row],[Trial]]="G1",Table4[[#This Row],[Balance]]/100,IF(Table4[[#This Row],[Trial]]="G2",Table4[[#This Row],[Balance]]/200,Table4[[#This Row],[Balance]]/500))</f>
        <v>2.8</v>
      </c>
      <c r="F8" s="22">
        <f>IF(Table4[[#This Row],[Net_Balance]]&gt;1,1+(Table4[[#This Row],[Net_Balance]]-1)/$F$974,1)</f>
        <v>1.0257142857142858</v>
      </c>
      <c r="G8" s="22">
        <f>IF(Table4[[#This Row],[Net_Balance]]&lt;1,1-(1-Table4[[#This Row],[Net_Balance]])/$F$974,1)</f>
        <v>1</v>
      </c>
      <c r="H8" s="22">
        <f>IF(Table4[[#This Row],[Net_Balance]]&gt;1,1+(Table4[[#This Row],[Net_Balance]]-1)/$H$974,1)</f>
        <v>1.018</v>
      </c>
      <c r="I8" s="22">
        <f>IF(Table4[[#This Row],[Net_Balance]]&lt;1,1-(1-Table4[[#This Row],[Net_Balance]])/$H$974,1)</f>
        <v>1</v>
      </c>
      <c r="J8" s="22">
        <f>IF(Table4[[#This Row],[Net_Balance]]&gt;1,(Table4[[#This Row],[Net_Balance]]-1)/$J$974,0)</f>
        <v>3.5999999999999997E-2</v>
      </c>
      <c r="K8" s="22">
        <f>IF(Table4[[#This Row],[Net_Balance]]&lt;1,-(1-Table4[[#This Row],[Net_Balance]])/$J$974,0)</f>
        <v>0</v>
      </c>
      <c r="L8" t="s">
        <v>108</v>
      </c>
      <c r="M8" t="s">
        <v>58</v>
      </c>
      <c r="N8" t="s">
        <v>5</v>
      </c>
      <c r="O8">
        <v>0</v>
      </c>
      <c r="P8">
        <v>0</v>
      </c>
      <c r="Q8">
        <v>280</v>
      </c>
      <c r="R8">
        <v>1664285652</v>
      </c>
      <c r="S8">
        <v>5</v>
      </c>
      <c r="T8" t="s">
        <v>118</v>
      </c>
      <c r="U8">
        <v>1</v>
      </c>
      <c r="V8">
        <v>-50</v>
      </c>
      <c r="W8">
        <v>0.5</v>
      </c>
      <c r="X8">
        <v>50</v>
      </c>
      <c r="Y8">
        <v>0.5</v>
      </c>
      <c r="Z8">
        <v>0</v>
      </c>
      <c r="AA8">
        <v>2500</v>
      </c>
      <c r="AB8">
        <v>50</v>
      </c>
      <c r="AC8">
        <v>2</v>
      </c>
      <c r="AD8">
        <v>0.25</v>
      </c>
      <c r="AE8">
        <v>0.75</v>
      </c>
      <c r="AF8">
        <v>2</v>
      </c>
      <c r="AG8">
        <v>0.5</v>
      </c>
      <c r="AH8">
        <v>0.25</v>
      </c>
      <c r="AI8">
        <v>0.625</v>
      </c>
      <c r="AJ8">
        <v>0.375</v>
      </c>
      <c r="AK8">
        <v>-12.5</v>
      </c>
      <c r="AL8">
        <v>2343.75</v>
      </c>
      <c r="AM8">
        <v>48.412291827592711</v>
      </c>
      <c r="AN8">
        <v>0.9</v>
      </c>
      <c r="AO8">
        <v>0.38419903534316502</v>
      </c>
      <c r="AP8">
        <v>0.61580096465683498</v>
      </c>
      <c r="AQ8" s="2">
        <f>Table4[[#This Row],[Gain]]^Table4[[#This Row],[θ]]</f>
        <v>107.6473564007576</v>
      </c>
      <c r="AR8" s="2">
        <f>-Table4[[#This Row],[λ]]*-Table4[[#This Row],[Loss]]^Table4[[#This Row],[θ]]</f>
        <v>172.23577024121218</v>
      </c>
      <c r="AS8" s="2">
        <f>Table4[[#This Row],[pie_gain]]*Table4[[#This Row],[v_n_w_g]]-Table4[[#This Row],[pie_loss]]*Table4[[#This Row],[v_n_w_l]]</f>
        <v>-64.704942976538504</v>
      </c>
      <c r="AT8" s="2">
        <f>IF(Table4[[#This Row],[diff_v]]&gt;=1,1,0)</f>
        <v>0</v>
      </c>
      <c r="AU8" s="2">
        <f>Table4[[#This Row],[Gain]]^(Table4[[#This Row],[θ]]*Table4[[#This Row],[ω_p]])</f>
        <v>121.41011881006133</v>
      </c>
      <c r="AV8" s="2">
        <f>-Table4[[#This Row],[λ]]*-Table4[[#This Row],[Loss]]^(Table4[[#This Row],[θ]]*Table4[[#This Row],[ω_n]])</f>
        <v>172.23577024121218</v>
      </c>
      <c r="AW8" s="2">
        <f>Table4[[#This Row],[v_n_w_g_w]]*Table4[[#This Row],[pie_gain]]-Table4[[#This Row],[v_n_w_l_w]]*Table4[[#This Row],[pie_loss]]</f>
        <v>-59.417302935226836</v>
      </c>
      <c r="AX8" s="2">
        <f>IF(Table4[[#This Row],[diff_v_w]]&gt;=1,1,0)</f>
        <v>0</v>
      </c>
      <c r="AY8" s="2">
        <f>Table4[[#This Row],[Gain]]^(Table4[[#This Row],[θ]])*Table4[[#This Row],[ω_p2]]</f>
        <v>109.58500881597124</v>
      </c>
      <c r="AZ8" s="2">
        <f>-Table4[[#This Row],[λ]]*-Table4[[#This Row],[Loss]]^(Table4[[#This Row],[θ]])*Table4[[#This Row],[ω_n2]]</f>
        <v>172.23577024121218</v>
      </c>
      <c r="BA8" s="2">
        <f>Table4[[#This Row],[v_n_w_g_w2]]*Table4[[#This Row],[pie_gain]]-Table4[[#This Row],[v_n_w_l_w2]]*Table4[[#This Row],[pie_loss]]</f>
        <v>-63.960498787783074</v>
      </c>
      <c r="BB8" s="2">
        <f>IF(Table4[[#This Row],[diff_v_w2]]&gt;=1,1,0)</f>
        <v>0</v>
      </c>
      <c r="BC8" s="2">
        <f>Table4[[#This Row],[Gain]]^(Table4[[#This Row],[θ]]+Table4[[#This Row],[ω_p3]])</f>
        <v>123.92710060143044</v>
      </c>
      <c r="BD8" s="2">
        <f>-Table4[[#This Row],[λ]]*-Table4[[#This Row],[Loss]]^(Table4[[#This Row],[θ]]+Table4[[#This Row],[ω_n3]])</f>
        <v>172.23577024121218</v>
      </c>
      <c r="BE8" s="2">
        <f>Table4[[#This Row],[v_n_w_g_w3]]*Table4[[#This Row],[pie_gain]]-Table4[[#This Row],[v_n_w_l_w3]]*Table4[[#This Row],[pie_loss]]</f>
        <v>-58.450280959006513</v>
      </c>
      <c r="BF8" s="2">
        <f>IF(Table4[[#This Row],[diff_v_w3]]&gt;=1,1,0)</f>
        <v>0</v>
      </c>
      <c r="BG8" s="2">
        <f>(Table4[[#This Row],[Accept]]-Table4[[#This Row],[projected_M1]])</f>
        <v>0</v>
      </c>
      <c r="BH8" s="2">
        <f>(Table4[[#This Row],[Accept]]-Table4[[#This Row],[projected_M2]])</f>
        <v>0</v>
      </c>
      <c r="BI8" s="2">
        <f>(Table4[[#This Row],[Accept]]-Table4[[#This Row],[projected_M3]])</f>
        <v>0</v>
      </c>
      <c r="BJ8" s="2">
        <f>(Table4[[#This Row],[Accept]]-Table4[[#This Row],[projected_M4]])</f>
        <v>0</v>
      </c>
    </row>
    <row r="9" spans="1:62" x14ac:dyDescent="0.3">
      <c r="A9">
        <v>8</v>
      </c>
      <c r="B9" t="s">
        <v>43</v>
      </c>
      <c r="C9">
        <v>1.1960207441678836</v>
      </c>
      <c r="D9">
        <v>-1.6</v>
      </c>
      <c r="E9" s="22">
        <f>IF(Table4[[#This Row],[Trial]]="G1",Table4[[#This Row],[Balance]]/100,IF(Table4[[#This Row],[Trial]]="G2",Table4[[#This Row],[Balance]]/200,Table4[[#This Row],[Balance]]/500))</f>
        <v>2.9</v>
      </c>
      <c r="F9" s="22">
        <f>IF(Table4[[#This Row],[Net_Balance]]&gt;1,1+(Table4[[#This Row],[Net_Balance]]-1)/$F$974,1)</f>
        <v>1.0271428571428571</v>
      </c>
      <c r="G9" s="22">
        <f>IF(Table4[[#This Row],[Net_Balance]]&lt;1,1-(1-Table4[[#This Row],[Net_Balance]])/$F$974,1)</f>
        <v>1</v>
      </c>
      <c r="H9" s="22">
        <f>IF(Table4[[#This Row],[Net_Balance]]&gt;1,1+(Table4[[#This Row],[Net_Balance]]-1)/$H$974,1)</f>
        <v>1.0189999999999999</v>
      </c>
      <c r="I9" s="22">
        <f>IF(Table4[[#This Row],[Net_Balance]]&lt;1,1-(1-Table4[[#This Row],[Net_Balance]])/$H$974,1)</f>
        <v>1</v>
      </c>
      <c r="J9" s="22">
        <f>IF(Table4[[#This Row],[Net_Balance]]&gt;1,(Table4[[#This Row],[Net_Balance]]-1)/$J$974,0)</f>
        <v>3.7999999999999999E-2</v>
      </c>
      <c r="K9" s="22">
        <f>IF(Table4[[#This Row],[Net_Balance]]&lt;1,-(1-Table4[[#This Row],[Net_Balance]])/$J$974,0)</f>
        <v>0</v>
      </c>
      <c r="L9" t="s">
        <v>108</v>
      </c>
      <c r="M9" t="s">
        <v>59</v>
      </c>
      <c r="N9" t="s">
        <v>7</v>
      </c>
      <c r="O9">
        <v>1</v>
      </c>
      <c r="P9">
        <v>10</v>
      </c>
      <c r="Q9">
        <v>290</v>
      </c>
      <c r="R9">
        <v>1664285660</v>
      </c>
      <c r="S9">
        <v>8</v>
      </c>
      <c r="T9" t="s">
        <v>118</v>
      </c>
      <c r="U9">
        <v>1</v>
      </c>
      <c r="V9">
        <v>0</v>
      </c>
      <c r="W9">
        <v>0.5</v>
      </c>
      <c r="X9">
        <v>10</v>
      </c>
      <c r="Y9">
        <v>0.5</v>
      </c>
      <c r="Z9">
        <v>5</v>
      </c>
      <c r="AA9">
        <v>25</v>
      </c>
      <c r="AB9">
        <v>5</v>
      </c>
      <c r="AC9">
        <v>4</v>
      </c>
      <c r="AD9">
        <v>0.75</v>
      </c>
      <c r="AE9">
        <v>0.25</v>
      </c>
      <c r="AF9">
        <v>1</v>
      </c>
      <c r="AG9">
        <v>0.2</v>
      </c>
      <c r="AH9">
        <v>4.9999999999999989E-2</v>
      </c>
      <c r="AI9">
        <v>0.57499999999999996</v>
      </c>
      <c r="AJ9">
        <v>0.42500000000000004</v>
      </c>
      <c r="AK9">
        <v>4.25</v>
      </c>
      <c r="AL9">
        <v>24.4375</v>
      </c>
      <c r="AM9">
        <v>4.9434299833212973</v>
      </c>
      <c r="AN9">
        <v>0.9</v>
      </c>
      <c r="AO9">
        <v>0.42913429896650213</v>
      </c>
      <c r="AP9">
        <v>0.57086570103349787</v>
      </c>
      <c r="AQ9" s="2">
        <f>Table4[[#This Row],[Gain]]^Table4[[#This Row],[θ]]</f>
        <v>15.704378148368352</v>
      </c>
      <c r="AR9" s="2">
        <f>-Table4[[#This Row],[λ]]*-Table4[[#This Row],[Loss]]^Table4[[#This Row],[θ]]</f>
        <v>0</v>
      </c>
      <c r="AS9" s="2">
        <f>Table4[[#This Row],[pie_gain]]*Table4[[#This Row],[v_n_w_g]]-Table4[[#This Row],[pie_loss]]*Table4[[#This Row],[v_n_w_l]]</f>
        <v>6.7392873074049078</v>
      </c>
      <c r="AT9" s="2">
        <f>IF(Table4[[#This Row],[diff_v]]&gt;=1,1,0)</f>
        <v>1</v>
      </c>
      <c r="AU9" s="2">
        <f>Table4[[#This Row],[Gain]]^(Table4[[#This Row],[θ]]*Table4[[#This Row],[ω_p]])</f>
        <v>16.923265361897908</v>
      </c>
      <c r="AV9" s="2">
        <f>-Table4[[#This Row],[λ]]*-Table4[[#This Row],[Loss]]^(Table4[[#This Row],[θ]]*Table4[[#This Row],[ω_n]])</f>
        <v>0</v>
      </c>
      <c r="AW9" s="2">
        <f>Table4[[#This Row],[v_n_w_g_w]]*Table4[[#This Row],[pie_gain]]-Table4[[#This Row],[v_n_w_l_w]]*Table4[[#This Row],[pie_loss]]</f>
        <v>7.2623536173021463</v>
      </c>
      <c r="AX9" s="2">
        <f>IF(Table4[[#This Row],[diff_v_w]]&gt;=1,1,0)</f>
        <v>1</v>
      </c>
      <c r="AY9" s="2">
        <f>Table4[[#This Row],[Gain]]^(Table4[[#This Row],[θ]])*Table4[[#This Row],[ω_p2]]</f>
        <v>16.002761333187351</v>
      </c>
      <c r="AZ9" s="2">
        <f>-Table4[[#This Row],[λ]]*-Table4[[#This Row],[Loss]]^(Table4[[#This Row],[θ]])*Table4[[#This Row],[ω_n2]]</f>
        <v>0</v>
      </c>
      <c r="BA9" s="2">
        <f>Table4[[#This Row],[v_n_w_g_w2]]*Table4[[#This Row],[pie_gain]]-Table4[[#This Row],[v_n_w_l_w2]]*Table4[[#This Row],[pie_loss]]</f>
        <v>6.8673337662456007</v>
      </c>
      <c r="BB9" s="2">
        <f>IF(Table4[[#This Row],[diff_v_w2]]&gt;=1,1,0)</f>
        <v>1</v>
      </c>
      <c r="BC9" s="2">
        <f>Table4[[#This Row],[Gain]]^(Table4[[#This Row],[θ]]+Table4[[#This Row],[ω_p3]])</f>
        <v>17.140391769973654</v>
      </c>
      <c r="BD9" s="2">
        <f>-Table4[[#This Row],[λ]]*-Table4[[#This Row],[Loss]]^(Table4[[#This Row],[θ]]+Table4[[#This Row],[ω_n3]])</f>
        <v>0</v>
      </c>
      <c r="BE9" s="2">
        <f>Table4[[#This Row],[v_n_w_g_w3]]*Table4[[#This Row],[pie_gain]]-Table4[[#This Row],[v_n_w_l_w3]]*Table4[[#This Row],[pie_loss]]</f>
        <v>7.3555300062188467</v>
      </c>
      <c r="BF9" s="2">
        <f>IF(Table4[[#This Row],[diff_v_w3]]&gt;=1,1,0)</f>
        <v>1</v>
      </c>
      <c r="BG9" s="2">
        <f>(Table4[[#This Row],[Accept]]-Table4[[#This Row],[projected_M1]])</f>
        <v>0</v>
      </c>
      <c r="BH9" s="2">
        <f>(Table4[[#This Row],[Accept]]-Table4[[#This Row],[projected_M2]])</f>
        <v>0</v>
      </c>
      <c r="BI9" s="2">
        <f>(Table4[[#This Row],[Accept]]-Table4[[#This Row],[projected_M3]])</f>
        <v>0</v>
      </c>
      <c r="BJ9" s="2">
        <f>(Table4[[#This Row],[Accept]]-Table4[[#This Row],[projected_M4]])</f>
        <v>0</v>
      </c>
    </row>
    <row r="10" spans="1:62" x14ac:dyDescent="0.3">
      <c r="A10">
        <v>10</v>
      </c>
      <c r="B10" t="s">
        <v>43</v>
      </c>
      <c r="C10">
        <v>1.1960207441678836</v>
      </c>
      <c r="D10">
        <v>-1.6</v>
      </c>
      <c r="E10" s="22">
        <f>IF(Table4[[#This Row],[Trial]]="G1",Table4[[#This Row],[Balance]]/100,IF(Table4[[#This Row],[Trial]]="G2",Table4[[#This Row],[Balance]]/200,Table4[[#This Row],[Balance]]/500))</f>
        <v>2.8</v>
      </c>
      <c r="F10" s="22">
        <f>IF(Table4[[#This Row],[Net_Balance]]&gt;1,1+(Table4[[#This Row],[Net_Balance]]-1)/$F$974,1)</f>
        <v>1.0257142857142858</v>
      </c>
      <c r="G10" s="22">
        <f>IF(Table4[[#This Row],[Net_Balance]]&lt;1,1-(1-Table4[[#This Row],[Net_Balance]])/$F$974,1)</f>
        <v>1</v>
      </c>
      <c r="H10" s="22">
        <f>IF(Table4[[#This Row],[Net_Balance]]&gt;1,1+(Table4[[#This Row],[Net_Balance]]-1)/$H$974,1)</f>
        <v>1.018</v>
      </c>
      <c r="I10" s="22">
        <f>IF(Table4[[#This Row],[Net_Balance]]&lt;1,1-(1-Table4[[#This Row],[Net_Balance]])/$H$974,1)</f>
        <v>1</v>
      </c>
      <c r="J10" s="22">
        <f>IF(Table4[[#This Row],[Net_Balance]]&gt;1,(Table4[[#This Row],[Net_Balance]]-1)/$J$974,0)</f>
        <v>3.5999999999999997E-2</v>
      </c>
      <c r="K10" s="22">
        <f>IF(Table4[[#This Row],[Net_Balance]]&lt;1,-(1-Table4[[#This Row],[Net_Balance]])/$J$974,0)</f>
        <v>0</v>
      </c>
      <c r="L10" t="s">
        <v>108</v>
      </c>
      <c r="M10" t="s">
        <v>62</v>
      </c>
      <c r="N10" t="s">
        <v>7</v>
      </c>
      <c r="O10">
        <v>1</v>
      </c>
      <c r="P10">
        <v>-10</v>
      </c>
      <c r="Q10">
        <v>280</v>
      </c>
      <c r="R10">
        <v>1664285669</v>
      </c>
      <c r="S10">
        <v>5</v>
      </c>
      <c r="T10" t="s">
        <v>118</v>
      </c>
      <c r="U10">
        <v>1</v>
      </c>
      <c r="V10">
        <v>-10</v>
      </c>
      <c r="W10">
        <v>0.5</v>
      </c>
      <c r="X10">
        <v>20</v>
      </c>
      <c r="Y10">
        <v>0.5</v>
      </c>
      <c r="Z10">
        <v>5</v>
      </c>
      <c r="AA10">
        <v>225</v>
      </c>
      <c r="AB10">
        <v>15</v>
      </c>
      <c r="AC10">
        <v>4</v>
      </c>
      <c r="AD10">
        <v>0.25</v>
      </c>
      <c r="AE10">
        <v>0.75</v>
      </c>
      <c r="AF10">
        <v>2</v>
      </c>
      <c r="AG10">
        <v>0.5</v>
      </c>
      <c r="AH10">
        <v>0.25</v>
      </c>
      <c r="AI10">
        <v>0.625</v>
      </c>
      <c r="AJ10">
        <v>0.375</v>
      </c>
      <c r="AK10">
        <v>1.25</v>
      </c>
      <c r="AL10">
        <v>210.9375</v>
      </c>
      <c r="AM10">
        <v>14.523687548277813</v>
      </c>
      <c r="AN10">
        <v>0.9</v>
      </c>
      <c r="AO10">
        <v>0.38419903534316502</v>
      </c>
      <c r="AP10">
        <v>0.61580096465683498</v>
      </c>
      <c r="AQ10" s="2">
        <f>Table4[[#This Row],[Gain]]^Table4[[#This Row],[θ]]</f>
        <v>35.979809832580635</v>
      </c>
      <c r="AR10" s="2">
        <f>-Table4[[#This Row],[λ]]*-Table4[[#This Row],[Loss]]^Table4[[#This Row],[θ]]</f>
        <v>25.127005037389367</v>
      </c>
      <c r="AS10" s="2">
        <f>Table4[[#This Row],[pie_gain]]*Table4[[#This Row],[v_n_w_g]]-Table4[[#This Row],[pie_loss]]*Table4[[#This Row],[v_n_w_l]]</f>
        <v>-1.64982571145352</v>
      </c>
      <c r="AT10" s="2">
        <f>IF(Table4[[#This Row],[diff_v]]&gt;=1,1,0)</f>
        <v>0</v>
      </c>
      <c r="AU10" s="2">
        <f>Table4[[#This Row],[Gain]]^(Table4[[#This Row],[θ]]*Table4[[#This Row],[ω_p]])</f>
        <v>39.452252663422783</v>
      </c>
      <c r="AV10" s="2">
        <f>-Table4[[#This Row],[λ]]*-Table4[[#This Row],[Loss]]^(Table4[[#This Row],[θ]]*Table4[[#This Row],[ω_n]])</f>
        <v>25.127005037389367</v>
      </c>
      <c r="AW10" s="2">
        <f>Table4[[#This Row],[v_n_w_g_w]]*Table4[[#This Row],[pie_gain]]-Table4[[#This Row],[v_n_w_l_w]]*Table4[[#This Row],[pie_loss]]</f>
        <v>-0.31571652555967766</v>
      </c>
      <c r="AX10" s="2">
        <f>IF(Table4[[#This Row],[diff_v_w]]&gt;=1,1,0)</f>
        <v>0</v>
      </c>
      <c r="AY10" s="2">
        <f>Table4[[#This Row],[Gain]]^(Table4[[#This Row],[θ]])*Table4[[#This Row],[ω_p2]]</f>
        <v>36.627446409567085</v>
      </c>
      <c r="AZ10" s="2">
        <f>-Table4[[#This Row],[λ]]*-Table4[[#This Row],[Loss]]^(Table4[[#This Row],[θ]])*Table4[[#This Row],[ω_n2]]</f>
        <v>25.127005037389367</v>
      </c>
      <c r="BA10" s="2">
        <f>Table4[[#This Row],[v_n_w_g_w2]]*Table4[[#This Row],[pie_gain]]-Table4[[#This Row],[v_n_w_l_w2]]*Table4[[#This Row],[pie_loss]]</f>
        <v>-1.401004363322377</v>
      </c>
      <c r="BB10" s="2">
        <f>IF(Table4[[#This Row],[diff_v_w2]]&gt;=1,1,0)</f>
        <v>0</v>
      </c>
      <c r="BC10" s="2">
        <f>Table4[[#This Row],[Gain]]^(Table4[[#This Row],[θ]]+Table4[[#This Row],[ω_p3]])</f>
        <v>40.077068183697286</v>
      </c>
      <c r="BD10" s="2">
        <f>-Table4[[#This Row],[λ]]*-Table4[[#This Row],[Loss]]^(Table4[[#This Row],[θ]]+Table4[[#This Row],[ω_n3]])</f>
        <v>25.127005037389367</v>
      </c>
      <c r="BE10" s="2">
        <f>Table4[[#This Row],[v_n_w_g_w3]]*Table4[[#This Row],[pie_gain]]-Table4[[#This Row],[v_n_w_l_w3]]*Table4[[#This Row],[pie_loss]]</f>
        <v>-7.5663005402777372E-2</v>
      </c>
      <c r="BF10" s="2">
        <f>IF(Table4[[#This Row],[diff_v_w3]]&gt;=1,1,0)</f>
        <v>0</v>
      </c>
      <c r="BG10" s="2">
        <f>(Table4[[#This Row],[Accept]]-Table4[[#This Row],[projected_M1]])</f>
        <v>1</v>
      </c>
      <c r="BH10" s="2">
        <f>(Table4[[#This Row],[Accept]]-Table4[[#This Row],[projected_M2]])</f>
        <v>1</v>
      </c>
      <c r="BI10" s="2">
        <f>(Table4[[#This Row],[Accept]]-Table4[[#This Row],[projected_M3]])</f>
        <v>1</v>
      </c>
      <c r="BJ10" s="2">
        <f>(Table4[[#This Row],[Accept]]-Table4[[#This Row],[projected_M4]])</f>
        <v>1</v>
      </c>
    </row>
    <row r="11" spans="1:62" x14ac:dyDescent="0.3">
      <c r="A11">
        <v>11</v>
      </c>
      <c r="B11" t="s">
        <v>43</v>
      </c>
      <c r="C11">
        <v>1.1960207441678836</v>
      </c>
      <c r="D11">
        <v>-1.6</v>
      </c>
      <c r="E11" s="22">
        <f>IF(Table4[[#This Row],[Trial]]="G1",Table4[[#This Row],[Balance]]/100,IF(Table4[[#This Row],[Trial]]="G2",Table4[[#This Row],[Balance]]/200,Table4[[#This Row],[Balance]]/500))</f>
        <v>2.2999999999999998</v>
      </c>
      <c r="F11" s="22">
        <f>IF(Table4[[#This Row],[Net_Balance]]&gt;1,1+(Table4[[#This Row],[Net_Balance]]-1)/$F$974,1)</f>
        <v>1.0185714285714285</v>
      </c>
      <c r="G11" s="22">
        <f>IF(Table4[[#This Row],[Net_Balance]]&lt;1,1-(1-Table4[[#This Row],[Net_Balance]])/$F$974,1)</f>
        <v>1</v>
      </c>
      <c r="H11" s="22">
        <f>IF(Table4[[#This Row],[Net_Balance]]&gt;1,1+(Table4[[#This Row],[Net_Balance]]-1)/$H$974,1)</f>
        <v>1.0129999999999999</v>
      </c>
      <c r="I11" s="22">
        <f>IF(Table4[[#This Row],[Net_Balance]]&lt;1,1-(1-Table4[[#This Row],[Net_Balance]])/$H$974,1)</f>
        <v>1</v>
      </c>
      <c r="J11" s="22">
        <f>IF(Table4[[#This Row],[Net_Balance]]&gt;1,(Table4[[#This Row],[Net_Balance]]-1)/$J$974,0)</f>
        <v>2.5999999999999995E-2</v>
      </c>
      <c r="K11" s="22">
        <f>IF(Table4[[#This Row],[Net_Balance]]&lt;1,-(1-Table4[[#This Row],[Net_Balance]])/$J$974,0)</f>
        <v>0</v>
      </c>
      <c r="L11" t="s">
        <v>108</v>
      </c>
      <c r="M11" t="s">
        <v>63</v>
      </c>
      <c r="N11" t="s">
        <v>7</v>
      </c>
      <c r="O11">
        <v>1</v>
      </c>
      <c r="P11">
        <v>-50</v>
      </c>
      <c r="Q11">
        <v>230</v>
      </c>
      <c r="R11">
        <v>1664285676</v>
      </c>
      <c r="S11">
        <v>7</v>
      </c>
      <c r="T11" t="s">
        <v>117</v>
      </c>
      <c r="U11">
        <v>0</v>
      </c>
      <c r="V11">
        <v>-50</v>
      </c>
      <c r="W11">
        <v>0.5</v>
      </c>
      <c r="X11">
        <v>60</v>
      </c>
      <c r="Y11">
        <v>0.5</v>
      </c>
      <c r="Z11">
        <v>5</v>
      </c>
      <c r="AA11">
        <v>3025</v>
      </c>
      <c r="AB11">
        <v>55</v>
      </c>
      <c r="AC11">
        <v>4</v>
      </c>
      <c r="AD11">
        <v>0.25</v>
      </c>
      <c r="AE11">
        <v>0.75</v>
      </c>
      <c r="AF11">
        <v>2</v>
      </c>
      <c r="AG11">
        <v>0.5</v>
      </c>
      <c r="AH11">
        <v>0.25</v>
      </c>
      <c r="AI11">
        <v>0.625</v>
      </c>
      <c r="AJ11">
        <v>0.375</v>
      </c>
      <c r="AK11">
        <v>-8.75</v>
      </c>
      <c r="AL11">
        <v>2835.9375</v>
      </c>
      <c r="AM11">
        <v>53.253521010351982</v>
      </c>
      <c r="AN11">
        <v>0.9</v>
      </c>
      <c r="AO11">
        <v>0.38419903534316502</v>
      </c>
      <c r="AP11">
        <v>0.61580096465683498</v>
      </c>
      <c r="AQ11" s="2">
        <f>Table4[[#This Row],[Gain]]^Table4[[#This Row],[θ]]</f>
        <v>133.87694139177151</v>
      </c>
      <c r="AR11" s="2">
        <f>-Table4[[#This Row],[λ]]*-Table4[[#This Row],[Loss]]^Table4[[#This Row],[θ]]</f>
        <v>172.23577024121218</v>
      </c>
      <c r="AS11" s="2">
        <f>Table4[[#This Row],[pie_gain]]*Table4[[#This Row],[v_n_w_g]]-Table4[[#This Row],[pie_loss]]*Table4[[#This Row],[v_n_w_l]]</f>
        <v>-54.627561725539401</v>
      </c>
      <c r="AT11" s="2">
        <f>IF(Table4[[#This Row],[diff_v]]&gt;=1,1,0)</f>
        <v>0</v>
      </c>
      <c r="AU11" s="2">
        <f>Table4[[#This Row],[Gain]]^(Table4[[#This Row],[θ]]*Table4[[#This Row],[ω_p]])</f>
        <v>146.62288016195845</v>
      </c>
      <c r="AV11" s="2">
        <f>-Table4[[#This Row],[λ]]*-Table4[[#This Row],[Loss]]^(Table4[[#This Row],[θ]]*Table4[[#This Row],[ω_n]])</f>
        <v>172.23577024121218</v>
      </c>
      <c r="AW11" s="2">
        <f>Table4[[#This Row],[v_n_w_g_w]]*Table4[[#This Row],[pie_gain]]-Table4[[#This Row],[v_n_w_l_w]]*Table4[[#This Row],[pie_loss]]</f>
        <v>-49.730584345490534</v>
      </c>
      <c r="AX11" s="2">
        <f>IF(Table4[[#This Row],[diff_v_w]]&gt;=1,1,0)</f>
        <v>0</v>
      </c>
      <c r="AY11" s="2">
        <f>Table4[[#This Row],[Gain]]^(Table4[[#This Row],[θ]])*Table4[[#This Row],[ω_p2]]</f>
        <v>135.61734162986451</v>
      </c>
      <c r="AZ11" s="2">
        <f>-Table4[[#This Row],[λ]]*-Table4[[#This Row],[Loss]]^(Table4[[#This Row],[θ]])*Table4[[#This Row],[ω_n2]]</f>
        <v>172.23577024121218</v>
      </c>
      <c r="BA11" s="2">
        <f>Table4[[#This Row],[v_n_w_g_w2]]*Table4[[#This Row],[pie_gain]]-Table4[[#This Row],[v_n_w_l_w2]]*Table4[[#This Row],[pie_loss]]</f>
        <v>-53.958901632953058</v>
      </c>
      <c r="BB11" s="2">
        <f>IF(Table4[[#This Row],[diff_v_w2]]&gt;=1,1,0)</f>
        <v>0</v>
      </c>
      <c r="BC11" s="2">
        <f>Table4[[#This Row],[Gain]]^(Table4[[#This Row],[θ]]+Table4[[#This Row],[ω_p3]])</f>
        <v>148.91474914386706</v>
      </c>
      <c r="BD11" s="2">
        <f>-Table4[[#This Row],[λ]]*-Table4[[#This Row],[Loss]]^(Table4[[#This Row],[θ]]+Table4[[#This Row],[ω_n3]])</f>
        <v>172.23577024121218</v>
      </c>
      <c r="BE11" s="2">
        <f>Table4[[#This Row],[v_n_w_g_w3]]*Table4[[#This Row],[pie_gain]]-Table4[[#This Row],[v_n_w_l_w3]]*Table4[[#This Row],[pie_loss]]</f>
        <v>-48.850050493508327</v>
      </c>
      <c r="BF11" s="2">
        <f>IF(Table4[[#This Row],[diff_v_w3]]&gt;=1,1,0)</f>
        <v>0</v>
      </c>
      <c r="BG11" s="2">
        <f>(Table4[[#This Row],[Accept]]-Table4[[#This Row],[projected_M1]])</f>
        <v>1</v>
      </c>
      <c r="BH11" s="2">
        <f>(Table4[[#This Row],[Accept]]-Table4[[#This Row],[projected_M2]])</f>
        <v>1</v>
      </c>
      <c r="BI11" s="2">
        <f>(Table4[[#This Row],[Accept]]-Table4[[#This Row],[projected_M3]])</f>
        <v>1</v>
      </c>
      <c r="BJ11" s="2">
        <f>(Table4[[#This Row],[Accept]]-Table4[[#This Row],[projected_M4]])</f>
        <v>1</v>
      </c>
    </row>
    <row r="12" spans="1:62" x14ac:dyDescent="0.3">
      <c r="A12">
        <v>13</v>
      </c>
      <c r="B12" t="s">
        <v>43</v>
      </c>
      <c r="C12">
        <v>1.1960207441678836</v>
      </c>
      <c r="D12">
        <v>-1.6</v>
      </c>
      <c r="E12" s="22">
        <f>IF(Table4[[#This Row],[Trial]]="G1",Table4[[#This Row],[Balance]]/100,IF(Table4[[#This Row],[Trial]]="G2",Table4[[#This Row],[Balance]]/200,Table4[[#This Row],[Balance]]/500))</f>
        <v>2.9</v>
      </c>
      <c r="F12" s="22">
        <f>IF(Table4[[#This Row],[Net_Balance]]&gt;1,1+(Table4[[#This Row],[Net_Balance]]-1)/$F$974,1)</f>
        <v>1.0271428571428571</v>
      </c>
      <c r="G12" s="22">
        <f>IF(Table4[[#This Row],[Net_Balance]]&lt;1,1-(1-Table4[[#This Row],[Net_Balance]])/$F$974,1)</f>
        <v>1</v>
      </c>
      <c r="H12" s="22">
        <f>IF(Table4[[#This Row],[Net_Balance]]&gt;1,1+(Table4[[#This Row],[Net_Balance]]-1)/$H$974,1)</f>
        <v>1.0189999999999999</v>
      </c>
      <c r="I12" s="22">
        <f>IF(Table4[[#This Row],[Net_Balance]]&lt;1,1-(1-Table4[[#This Row],[Net_Balance]])/$H$974,1)</f>
        <v>1</v>
      </c>
      <c r="J12" s="22">
        <f>IF(Table4[[#This Row],[Net_Balance]]&gt;1,(Table4[[#This Row],[Net_Balance]]-1)/$J$974,0)</f>
        <v>3.7999999999999999E-2</v>
      </c>
      <c r="K12" s="22">
        <f>IF(Table4[[#This Row],[Net_Balance]]&lt;1,-(1-Table4[[#This Row],[Net_Balance]])/$J$974,0)</f>
        <v>0</v>
      </c>
      <c r="L12" t="s">
        <v>108</v>
      </c>
      <c r="M12" t="s">
        <v>64</v>
      </c>
      <c r="N12" t="s">
        <v>7</v>
      </c>
      <c r="O12">
        <v>1</v>
      </c>
      <c r="P12">
        <v>60</v>
      </c>
      <c r="Q12">
        <v>290</v>
      </c>
      <c r="R12">
        <v>1664285703</v>
      </c>
      <c r="S12">
        <v>17</v>
      </c>
      <c r="T12" t="s">
        <v>118</v>
      </c>
      <c r="U12">
        <v>1</v>
      </c>
      <c r="V12">
        <v>-50</v>
      </c>
      <c r="W12">
        <v>0.5</v>
      </c>
      <c r="X12">
        <v>60</v>
      </c>
      <c r="Y12">
        <v>0.5</v>
      </c>
      <c r="Z12">
        <v>5</v>
      </c>
      <c r="AA12">
        <v>3025</v>
      </c>
      <c r="AB12">
        <v>55</v>
      </c>
      <c r="AC12">
        <v>4</v>
      </c>
      <c r="AD12">
        <v>0.25</v>
      </c>
      <c r="AE12">
        <v>0.75</v>
      </c>
      <c r="AF12">
        <v>2</v>
      </c>
      <c r="AG12">
        <v>0.5</v>
      </c>
      <c r="AH12">
        <v>0.25</v>
      </c>
      <c r="AI12">
        <v>0.625</v>
      </c>
      <c r="AJ12">
        <v>0.375</v>
      </c>
      <c r="AK12">
        <v>-8.75</v>
      </c>
      <c r="AL12">
        <v>2835.9375</v>
      </c>
      <c r="AM12">
        <v>53.253521010351982</v>
      </c>
      <c r="AN12">
        <v>0.9</v>
      </c>
      <c r="AO12">
        <v>0.38419903534316502</v>
      </c>
      <c r="AP12">
        <v>0.61580096465683498</v>
      </c>
      <c r="AQ12" s="2">
        <f>Table4[[#This Row],[Gain]]^Table4[[#This Row],[θ]]</f>
        <v>133.87694139177151</v>
      </c>
      <c r="AR12" s="2">
        <f>-Table4[[#This Row],[λ]]*-Table4[[#This Row],[Loss]]^Table4[[#This Row],[θ]]</f>
        <v>172.23577024121218</v>
      </c>
      <c r="AS12" s="2">
        <f>Table4[[#This Row],[pie_gain]]*Table4[[#This Row],[v_n_w_g]]-Table4[[#This Row],[pie_loss]]*Table4[[#This Row],[v_n_w_l]]</f>
        <v>-54.627561725539401</v>
      </c>
      <c r="AT12" s="2">
        <f>IF(Table4[[#This Row],[diff_v]]&gt;=1,1,0)</f>
        <v>0</v>
      </c>
      <c r="AU12" s="2">
        <f>Table4[[#This Row],[Gain]]^(Table4[[#This Row],[θ]]*Table4[[#This Row],[ω_p]])</f>
        <v>152.90815670106196</v>
      </c>
      <c r="AV12" s="2">
        <f>-Table4[[#This Row],[λ]]*-Table4[[#This Row],[Loss]]^(Table4[[#This Row],[θ]]*Table4[[#This Row],[ω_n]])</f>
        <v>172.23577024121218</v>
      </c>
      <c r="AW12" s="2">
        <f>Table4[[#This Row],[v_n_w_g_w]]*Table4[[#This Row],[pie_gain]]-Table4[[#This Row],[v_n_w_l_w]]*Table4[[#This Row],[pie_loss]]</f>
        <v>-47.315787162301937</v>
      </c>
      <c r="AX12" s="2">
        <f>IF(Table4[[#This Row],[diff_v_w]]&gt;=1,1,0)</f>
        <v>0</v>
      </c>
      <c r="AY12" s="2">
        <f>Table4[[#This Row],[Gain]]^(Table4[[#This Row],[θ]])*Table4[[#This Row],[ω_p2]]</f>
        <v>136.42060327821517</v>
      </c>
      <c r="AZ12" s="2">
        <f>-Table4[[#This Row],[λ]]*-Table4[[#This Row],[Loss]]^(Table4[[#This Row],[θ]])*Table4[[#This Row],[ω_n2]]</f>
        <v>172.23577024121218</v>
      </c>
      <c r="BA12" s="2">
        <f>Table4[[#This Row],[v_n_w_g_w2]]*Table4[[#This Row],[pie_gain]]-Table4[[#This Row],[v_n_w_l_w2]]*Table4[[#This Row],[pie_loss]]</f>
        <v>-53.650289282528576</v>
      </c>
      <c r="BB12" s="2">
        <f>IF(Table4[[#This Row],[diff_v_w2]]&gt;=1,1,0)</f>
        <v>0</v>
      </c>
      <c r="BC12" s="2">
        <f>Table4[[#This Row],[Gain]]^(Table4[[#This Row],[θ]]+Table4[[#This Row],[ω_p3]])</f>
        <v>156.41396643066281</v>
      </c>
      <c r="BD12" s="2">
        <f>-Table4[[#This Row],[λ]]*-Table4[[#This Row],[Loss]]^(Table4[[#This Row],[θ]]+Table4[[#This Row],[ω_n3]])</f>
        <v>172.23577024121218</v>
      </c>
      <c r="BE12" s="2">
        <f>Table4[[#This Row],[v_n_w_g_w3]]*Table4[[#This Row],[pie_gain]]-Table4[[#This Row],[v_n_w_l_w3]]*Table4[[#This Row],[pie_loss]]</f>
        <v>-45.968858446092604</v>
      </c>
      <c r="BF12" s="2">
        <f>IF(Table4[[#This Row],[diff_v_w3]]&gt;=1,1,0)</f>
        <v>0</v>
      </c>
      <c r="BG12" s="2">
        <f>(Table4[[#This Row],[Accept]]-Table4[[#This Row],[projected_M1]])</f>
        <v>1</v>
      </c>
      <c r="BH12" s="2">
        <f>(Table4[[#This Row],[Accept]]-Table4[[#This Row],[projected_M2]])</f>
        <v>1</v>
      </c>
      <c r="BI12" s="2">
        <f>(Table4[[#This Row],[Accept]]-Table4[[#This Row],[projected_M3]])</f>
        <v>1</v>
      </c>
      <c r="BJ12" s="2">
        <f>(Table4[[#This Row],[Accept]]-Table4[[#This Row],[projected_M4]])</f>
        <v>1</v>
      </c>
    </row>
    <row r="13" spans="1:62" x14ac:dyDescent="0.3">
      <c r="A13">
        <v>14</v>
      </c>
      <c r="B13" t="s">
        <v>43</v>
      </c>
      <c r="C13">
        <v>1.1960207441678836</v>
      </c>
      <c r="D13">
        <v>-1.6</v>
      </c>
      <c r="E13" s="22">
        <f>IF(Table4[[#This Row],[Trial]]="G1",Table4[[#This Row],[Balance]]/100,IF(Table4[[#This Row],[Trial]]="G2",Table4[[#This Row],[Balance]]/200,Table4[[#This Row],[Balance]]/500))</f>
        <v>2.8</v>
      </c>
      <c r="F13" s="22">
        <f>IF(Table4[[#This Row],[Net_Balance]]&gt;1,1+(Table4[[#This Row],[Net_Balance]]-1)/$F$974,1)</f>
        <v>1.0257142857142858</v>
      </c>
      <c r="G13" s="22">
        <f>IF(Table4[[#This Row],[Net_Balance]]&lt;1,1-(1-Table4[[#This Row],[Net_Balance]])/$F$974,1)</f>
        <v>1</v>
      </c>
      <c r="H13" s="22">
        <f>IF(Table4[[#This Row],[Net_Balance]]&gt;1,1+(Table4[[#This Row],[Net_Balance]]-1)/$H$974,1)</f>
        <v>1.018</v>
      </c>
      <c r="I13" s="22">
        <f>IF(Table4[[#This Row],[Net_Balance]]&lt;1,1-(1-Table4[[#This Row],[Net_Balance]])/$H$974,1)</f>
        <v>1</v>
      </c>
      <c r="J13" s="22">
        <f>IF(Table4[[#This Row],[Net_Balance]]&gt;1,(Table4[[#This Row],[Net_Balance]]-1)/$J$974,0)</f>
        <v>3.5999999999999997E-2</v>
      </c>
      <c r="K13" s="22">
        <f>IF(Table4[[#This Row],[Net_Balance]]&lt;1,-(1-Table4[[#This Row],[Net_Balance]])/$J$974,0)</f>
        <v>0</v>
      </c>
      <c r="L13" t="s">
        <v>108</v>
      </c>
      <c r="M13" t="s">
        <v>65</v>
      </c>
      <c r="N13" t="s">
        <v>7</v>
      </c>
      <c r="O13">
        <v>1</v>
      </c>
      <c r="P13">
        <v>-10</v>
      </c>
      <c r="Q13">
        <v>280</v>
      </c>
      <c r="R13">
        <v>1664285712</v>
      </c>
      <c r="S13">
        <v>9</v>
      </c>
      <c r="T13" t="s">
        <v>118</v>
      </c>
      <c r="U13">
        <v>1</v>
      </c>
      <c r="V13">
        <v>-10</v>
      </c>
      <c r="W13">
        <v>0.5</v>
      </c>
      <c r="X13">
        <v>10</v>
      </c>
      <c r="Y13">
        <v>0.5</v>
      </c>
      <c r="Z13">
        <v>0</v>
      </c>
      <c r="AA13">
        <v>100</v>
      </c>
      <c r="AB13">
        <v>10</v>
      </c>
      <c r="AC13">
        <v>2</v>
      </c>
      <c r="AD13">
        <v>0.25</v>
      </c>
      <c r="AE13">
        <v>0.75</v>
      </c>
      <c r="AF13">
        <v>1</v>
      </c>
      <c r="AG13">
        <v>0.25</v>
      </c>
      <c r="AH13">
        <v>0.5</v>
      </c>
      <c r="AI13">
        <v>0.375</v>
      </c>
      <c r="AJ13">
        <v>0.625</v>
      </c>
      <c r="AK13">
        <v>2.5</v>
      </c>
      <c r="AL13">
        <v>93.75</v>
      </c>
      <c r="AM13">
        <v>9.6824583655185421</v>
      </c>
      <c r="AN13">
        <v>0.9</v>
      </c>
      <c r="AO13">
        <v>0.60844334427391233</v>
      </c>
      <c r="AP13">
        <v>0.39155665572608767</v>
      </c>
      <c r="AQ13" s="2">
        <f>Table4[[#This Row],[Gain]]^Table4[[#This Row],[θ]]</f>
        <v>15.704378148368352</v>
      </c>
      <c r="AR13" s="2">
        <f>-Table4[[#This Row],[λ]]*-Table4[[#This Row],[Loss]]^Table4[[#This Row],[θ]]</f>
        <v>25.127005037389367</v>
      </c>
      <c r="AS13" s="2">
        <f>Table4[[#This Row],[pie_gain]]*Table4[[#This Row],[v_n_w_g]]-Table4[[#This Row],[pie_loss]]*Table4[[#This Row],[v_n_w_l]]</f>
        <v>-0.28342170051734783</v>
      </c>
      <c r="AT13" s="2">
        <f>IF(Table4[[#This Row],[diff_v]]&gt;=1,1,0)</f>
        <v>0</v>
      </c>
      <c r="AU13" s="2">
        <f>Table4[[#This Row],[Gain]]^(Table4[[#This Row],[θ]]*Table4[[#This Row],[ω_p]])</f>
        <v>16.856816659446284</v>
      </c>
      <c r="AV13" s="2">
        <f>-Table4[[#This Row],[λ]]*-Table4[[#This Row],[Loss]]^(Table4[[#This Row],[θ]]*Table4[[#This Row],[ω_n]])</f>
        <v>25.127005037389367</v>
      </c>
      <c r="AW13" s="2">
        <f>Table4[[#This Row],[v_n_w_g_w]]*Table4[[#This Row],[pie_gain]]-Table4[[#This Row],[v_n_w_l_w]]*Table4[[#This Row],[pie_loss]]</f>
        <v>0.41777184123295719</v>
      </c>
      <c r="AX13" s="2">
        <f>IF(Table4[[#This Row],[diff_v_w]]&gt;=1,1,0)</f>
        <v>0</v>
      </c>
      <c r="AY13" s="2">
        <f>Table4[[#This Row],[Gain]]^(Table4[[#This Row],[θ]])*Table4[[#This Row],[ω_p2]]</f>
        <v>15.987056955038984</v>
      </c>
      <c r="AZ13" s="2">
        <f>-Table4[[#This Row],[λ]]*-Table4[[#This Row],[Loss]]^(Table4[[#This Row],[θ]])*Table4[[#This Row],[ω_n2]]</f>
        <v>25.127005037389367</v>
      </c>
      <c r="BA13" s="2">
        <f>Table4[[#This Row],[v_n_w_g_w2]]*Table4[[#This Row],[pie_gain]]-Table4[[#This Row],[v_n_w_l_w2]]*Table4[[#This Row],[pie_loss]]</f>
        <v>-0.11142766203130883</v>
      </c>
      <c r="BB13" s="2">
        <f>IF(Table4[[#This Row],[diff_v_w2]]&gt;=1,1,0)</f>
        <v>0</v>
      </c>
      <c r="BC13" s="2">
        <f>Table4[[#This Row],[Gain]]^(Table4[[#This Row],[θ]]+Table4[[#This Row],[ω_p3]])</f>
        <v>17.061638823359303</v>
      </c>
      <c r="BD13" s="2">
        <f>-Table4[[#This Row],[λ]]*-Table4[[#This Row],[Loss]]^(Table4[[#This Row],[θ]]+Table4[[#This Row],[ω_n3]])</f>
        <v>25.127005037389367</v>
      </c>
      <c r="BE13" s="2">
        <f>Table4[[#This Row],[v_n_w_g_w3]]*Table4[[#This Row],[pie_gain]]-Table4[[#This Row],[v_n_w_l_w3]]*Table4[[#This Row],[pie_loss]]</f>
        <v>0.5423945236256138</v>
      </c>
      <c r="BF13" s="2">
        <f>IF(Table4[[#This Row],[diff_v_w3]]&gt;=1,1,0)</f>
        <v>0</v>
      </c>
      <c r="BG13" s="2">
        <f>(Table4[[#This Row],[Accept]]-Table4[[#This Row],[projected_M1]])</f>
        <v>1</v>
      </c>
      <c r="BH13" s="2">
        <f>(Table4[[#This Row],[Accept]]-Table4[[#This Row],[projected_M2]])</f>
        <v>1</v>
      </c>
      <c r="BI13" s="2">
        <f>(Table4[[#This Row],[Accept]]-Table4[[#This Row],[projected_M3]])</f>
        <v>1</v>
      </c>
      <c r="BJ13" s="2">
        <f>(Table4[[#This Row],[Accept]]-Table4[[#This Row],[projected_M4]])</f>
        <v>1</v>
      </c>
    </row>
    <row r="14" spans="1:62" x14ac:dyDescent="0.3">
      <c r="A14">
        <v>15</v>
      </c>
      <c r="B14" t="s">
        <v>43</v>
      </c>
      <c r="C14">
        <v>1.1960207441678836</v>
      </c>
      <c r="D14">
        <v>-1.6</v>
      </c>
      <c r="E14" s="22">
        <f>IF(Table4[[#This Row],[Trial]]="G1",Table4[[#This Row],[Balance]]/100,IF(Table4[[#This Row],[Trial]]="G2",Table4[[#This Row],[Balance]]/200,Table4[[#This Row],[Balance]]/500))</f>
        <v>2.8</v>
      </c>
      <c r="F14" s="22">
        <f>IF(Table4[[#This Row],[Net_Balance]]&gt;1,1+(Table4[[#This Row],[Net_Balance]]-1)/$F$974,1)</f>
        <v>1.0257142857142858</v>
      </c>
      <c r="G14" s="22">
        <f>IF(Table4[[#This Row],[Net_Balance]]&lt;1,1-(1-Table4[[#This Row],[Net_Balance]])/$F$974,1)</f>
        <v>1</v>
      </c>
      <c r="H14" s="22">
        <f>IF(Table4[[#This Row],[Net_Balance]]&gt;1,1+(Table4[[#This Row],[Net_Balance]]-1)/$H$974,1)</f>
        <v>1.018</v>
      </c>
      <c r="I14" s="22">
        <f>IF(Table4[[#This Row],[Net_Balance]]&lt;1,1-(1-Table4[[#This Row],[Net_Balance]])/$H$974,1)</f>
        <v>1</v>
      </c>
      <c r="J14" s="22">
        <f>IF(Table4[[#This Row],[Net_Balance]]&gt;1,(Table4[[#This Row],[Net_Balance]]-1)/$J$974,0)</f>
        <v>3.5999999999999997E-2</v>
      </c>
      <c r="K14" s="22">
        <f>IF(Table4[[#This Row],[Net_Balance]]&lt;1,-(1-Table4[[#This Row],[Net_Balance]])/$J$974,0)</f>
        <v>0</v>
      </c>
      <c r="L14" t="s">
        <v>108</v>
      </c>
      <c r="M14" t="s">
        <v>66</v>
      </c>
      <c r="N14" t="s">
        <v>5</v>
      </c>
      <c r="O14">
        <v>0</v>
      </c>
      <c r="P14">
        <v>0</v>
      </c>
      <c r="Q14">
        <v>280</v>
      </c>
      <c r="R14">
        <v>1664285719</v>
      </c>
      <c r="S14">
        <v>7</v>
      </c>
      <c r="T14" t="s">
        <v>118</v>
      </c>
      <c r="U14">
        <v>1</v>
      </c>
      <c r="V14">
        <v>-10</v>
      </c>
      <c r="W14">
        <v>0.5</v>
      </c>
      <c r="X14">
        <v>20</v>
      </c>
      <c r="Y14">
        <v>0.5</v>
      </c>
      <c r="Z14">
        <v>5</v>
      </c>
      <c r="AA14">
        <v>225</v>
      </c>
      <c r="AB14">
        <v>15</v>
      </c>
      <c r="AC14">
        <v>2</v>
      </c>
      <c r="AD14">
        <v>0.25</v>
      </c>
      <c r="AE14">
        <v>0.75</v>
      </c>
      <c r="AF14">
        <v>2</v>
      </c>
      <c r="AG14">
        <v>0.5</v>
      </c>
      <c r="AH14">
        <v>0.25</v>
      </c>
      <c r="AI14">
        <v>0.625</v>
      </c>
      <c r="AJ14">
        <v>0.375</v>
      </c>
      <c r="AK14">
        <v>1.25</v>
      </c>
      <c r="AL14">
        <v>210.9375</v>
      </c>
      <c r="AM14">
        <v>14.523687548277813</v>
      </c>
      <c r="AN14">
        <v>0.9</v>
      </c>
      <c r="AO14">
        <v>0.38419903534316502</v>
      </c>
      <c r="AP14">
        <v>0.61580096465683498</v>
      </c>
      <c r="AQ14" s="2">
        <f>Table4[[#This Row],[Gain]]^Table4[[#This Row],[θ]]</f>
        <v>35.979809832580635</v>
      </c>
      <c r="AR14" s="2">
        <f>-Table4[[#This Row],[λ]]*-Table4[[#This Row],[Loss]]^Table4[[#This Row],[θ]]</f>
        <v>25.127005037389367</v>
      </c>
      <c r="AS14" s="2">
        <f>Table4[[#This Row],[pie_gain]]*Table4[[#This Row],[v_n_w_g]]-Table4[[#This Row],[pie_loss]]*Table4[[#This Row],[v_n_w_l]]</f>
        <v>-1.64982571145352</v>
      </c>
      <c r="AT14" s="2">
        <f>IF(Table4[[#This Row],[diff_v]]&gt;=1,1,0)</f>
        <v>0</v>
      </c>
      <c r="AU14" s="2">
        <f>Table4[[#This Row],[Gain]]^(Table4[[#This Row],[θ]]*Table4[[#This Row],[ω_p]])</f>
        <v>39.452252663422783</v>
      </c>
      <c r="AV14" s="2">
        <f>-Table4[[#This Row],[λ]]*-Table4[[#This Row],[Loss]]^(Table4[[#This Row],[θ]]*Table4[[#This Row],[ω_n]])</f>
        <v>25.127005037389367</v>
      </c>
      <c r="AW14" s="2">
        <f>Table4[[#This Row],[v_n_w_g_w]]*Table4[[#This Row],[pie_gain]]-Table4[[#This Row],[v_n_w_l_w]]*Table4[[#This Row],[pie_loss]]</f>
        <v>-0.31571652555967766</v>
      </c>
      <c r="AX14" s="2">
        <f>IF(Table4[[#This Row],[diff_v_w]]&gt;=1,1,0)</f>
        <v>0</v>
      </c>
      <c r="AY14" s="2">
        <f>Table4[[#This Row],[Gain]]^(Table4[[#This Row],[θ]])*Table4[[#This Row],[ω_p2]]</f>
        <v>36.627446409567085</v>
      </c>
      <c r="AZ14" s="2">
        <f>-Table4[[#This Row],[λ]]*-Table4[[#This Row],[Loss]]^(Table4[[#This Row],[θ]])*Table4[[#This Row],[ω_n2]]</f>
        <v>25.127005037389367</v>
      </c>
      <c r="BA14" s="2">
        <f>Table4[[#This Row],[v_n_w_g_w2]]*Table4[[#This Row],[pie_gain]]-Table4[[#This Row],[v_n_w_l_w2]]*Table4[[#This Row],[pie_loss]]</f>
        <v>-1.401004363322377</v>
      </c>
      <c r="BB14" s="2">
        <f>IF(Table4[[#This Row],[diff_v_w2]]&gt;=1,1,0)</f>
        <v>0</v>
      </c>
      <c r="BC14" s="2">
        <f>Table4[[#This Row],[Gain]]^(Table4[[#This Row],[θ]]+Table4[[#This Row],[ω_p3]])</f>
        <v>40.077068183697286</v>
      </c>
      <c r="BD14" s="2">
        <f>-Table4[[#This Row],[λ]]*-Table4[[#This Row],[Loss]]^(Table4[[#This Row],[θ]]+Table4[[#This Row],[ω_n3]])</f>
        <v>25.127005037389367</v>
      </c>
      <c r="BE14" s="2">
        <f>Table4[[#This Row],[v_n_w_g_w3]]*Table4[[#This Row],[pie_gain]]-Table4[[#This Row],[v_n_w_l_w3]]*Table4[[#This Row],[pie_loss]]</f>
        <v>-7.5663005402777372E-2</v>
      </c>
      <c r="BF14" s="2">
        <f>IF(Table4[[#This Row],[diff_v_w3]]&gt;=1,1,0)</f>
        <v>0</v>
      </c>
      <c r="BG14" s="2">
        <f>(Table4[[#This Row],[Accept]]-Table4[[#This Row],[projected_M1]])</f>
        <v>0</v>
      </c>
      <c r="BH14" s="2">
        <f>(Table4[[#This Row],[Accept]]-Table4[[#This Row],[projected_M2]])</f>
        <v>0</v>
      </c>
      <c r="BI14" s="2">
        <f>(Table4[[#This Row],[Accept]]-Table4[[#This Row],[projected_M3]])</f>
        <v>0</v>
      </c>
      <c r="BJ14" s="2">
        <f>(Table4[[#This Row],[Accept]]-Table4[[#This Row],[projected_M4]])</f>
        <v>0</v>
      </c>
    </row>
    <row r="15" spans="1:62" x14ac:dyDescent="0.3">
      <c r="A15">
        <v>16</v>
      </c>
      <c r="B15" t="s">
        <v>43</v>
      </c>
      <c r="C15">
        <v>1.1960207441678836</v>
      </c>
      <c r="D15">
        <v>-1.6</v>
      </c>
      <c r="E15" s="22">
        <f>IF(Table4[[#This Row],[Trial]]="G1",Table4[[#This Row],[Balance]]/100,IF(Table4[[#This Row],[Trial]]="G2",Table4[[#This Row],[Balance]]/200,Table4[[#This Row],[Balance]]/500))</f>
        <v>2.7</v>
      </c>
      <c r="F15" s="22">
        <f>IF(Table4[[#This Row],[Net_Balance]]&gt;1,1+(Table4[[#This Row],[Net_Balance]]-1)/$F$974,1)</f>
        <v>1.0242857142857142</v>
      </c>
      <c r="G15" s="22">
        <f>IF(Table4[[#This Row],[Net_Balance]]&lt;1,1-(1-Table4[[#This Row],[Net_Balance]])/$F$974,1)</f>
        <v>1</v>
      </c>
      <c r="H15" s="22">
        <f>IF(Table4[[#This Row],[Net_Balance]]&gt;1,1+(Table4[[#This Row],[Net_Balance]]-1)/$H$974,1)</f>
        <v>1.0169999999999999</v>
      </c>
      <c r="I15" s="22">
        <f>IF(Table4[[#This Row],[Net_Balance]]&lt;1,1-(1-Table4[[#This Row],[Net_Balance]])/$H$974,1)</f>
        <v>1</v>
      </c>
      <c r="J15" s="22">
        <f>IF(Table4[[#This Row],[Net_Balance]]&gt;1,(Table4[[#This Row],[Net_Balance]]-1)/$J$974,0)</f>
        <v>3.4000000000000002E-2</v>
      </c>
      <c r="K15" s="22">
        <f>IF(Table4[[#This Row],[Net_Balance]]&lt;1,-(1-Table4[[#This Row],[Net_Balance]])/$J$974,0)</f>
        <v>0</v>
      </c>
      <c r="L15" t="s">
        <v>108</v>
      </c>
      <c r="M15" t="s">
        <v>67</v>
      </c>
      <c r="N15" t="s">
        <v>7</v>
      </c>
      <c r="O15">
        <v>1</v>
      </c>
      <c r="P15">
        <v>-10</v>
      </c>
      <c r="Q15">
        <v>270</v>
      </c>
      <c r="R15">
        <v>1664285726</v>
      </c>
      <c r="S15">
        <v>7</v>
      </c>
      <c r="T15" t="s">
        <v>117</v>
      </c>
      <c r="U15">
        <v>0</v>
      </c>
      <c r="V15">
        <v>-10</v>
      </c>
      <c r="W15">
        <v>0.5</v>
      </c>
      <c r="X15">
        <v>20</v>
      </c>
      <c r="Y15">
        <v>0.5</v>
      </c>
      <c r="Z15">
        <v>5</v>
      </c>
      <c r="AA15">
        <v>225</v>
      </c>
      <c r="AB15">
        <v>15</v>
      </c>
      <c r="AC15">
        <v>4</v>
      </c>
      <c r="AD15">
        <v>0.25</v>
      </c>
      <c r="AE15">
        <v>0.75</v>
      </c>
      <c r="AF15">
        <v>2</v>
      </c>
      <c r="AG15">
        <v>0.5</v>
      </c>
      <c r="AH15">
        <v>0.25</v>
      </c>
      <c r="AI15">
        <v>0.625</v>
      </c>
      <c r="AJ15">
        <v>0.375</v>
      </c>
      <c r="AK15">
        <v>1.25</v>
      </c>
      <c r="AL15">
        <v>210.9375</v>
      </c>
      <c r="AM15">
        <v>14.523687548277813</v>
      </c>
      <c r="AN15">
        <v>0.9</v>
      </c>
      <c r="AO15">
        <v>0.38419903534316502</v>
      </c>
      <c r="AP15">
        <v>0.61580096465683498</v>
      </c>
      <c r="AQ15" s="2">
        <f>Table4[[#This Row],[Gain]]^Table4[[#This Row],[θ]]</f>
        <v>35.979809832580635</v>
      </c>
      <c r="AR15" s="2">
        <f>-Table4[[#This Row],[λ]]*-Table4[[#This Row],[Loss]]^Table4[[#This Row],[θ]]</f>
        <v>25.127005037389367</v>
      </c>
      <c r="AS15" s="2">
        <f>Table4[[#This Row],[pie_gain]]*Table4[[#This Row],[v_n_w_g]]-Table4[[#This Row],[pie_loss]]*Table4[[#This Row],[v_n_w_l]]</f>
        <v>-1.64982571145352</v>
      </c>
      <c r="AT15" s="2">
        <f>IF(Table4[[#This Row],[diff_v]]&gt;=1,1,0)</f>
        <v>0</v>
      </c>
      <c r="AU15" s="2">
        <f>Table4[[#This Row],[Gain]]^(Table4[[#This Row],[θ]]*Table4[[#This Row],[ω_p]])</f>
        <v>39.250831787760021</v>
      </c>
      <c r="AV15" s="2">
        <f>-Table4[[#This Row],[λ]]*-Table4[[#This Row],[Loss]]^(Table4[[#This Row],[θ]]*Table4[[#This Row],[ω_n]])</f>
        <v>25.127005037389367</v>
      </c>
      <c r="AW15" s="2">
        <f>Table4[[#This Row],[v_n_w_g_w]]*Table4[[#This Row],[pie_gain]]-Table4[[#This Row],[v_n_w_l_w]]*Table4[[#This Row],[pie_loss]]</f>
        <v>-0.39310223168728697</v>
      </c>
      <c r="AX15" s="2">
        <f>IF(Table4[[#This Row],[diff_v_w]]&gt;=1,1,0)</f>
        <v>0</v>
      </c>
      <c r="AY15" s="2">
        <f>Table4[[#This Row],[Gain]]^(Table4[[#This Row],[θ]])*Table4[[#This Row],[ω_p2]]</f>
        <v>36.591466599734503</v>
      </c>
      <c r="AZ15" s="2">
        <f>-Table4[[#This Row],[λ]]*-Table4[[#This Row],[Loss]]^(Table4[[#This Row],[θ]])*Table4[[#This Row],[ω_n2]]</f>
        <v>25.127005037389367</v>
      </c>
      <c r="BA15" s="2">
        <f>Table4[[#This Row],[v_n_w_g_w2]]*Table4[[#This Row],[pie_gain]]-Table4[[#This Row],[v_n_w_l_w2]]*Table4[[#This Row],[pie_loss]]</f>
        <v>-1.4148277715518862</v>
      </c>
      <c r="BB15" s="2">
        <f>IF(Table4[[#This Row],[diff_v_w2]]&gt;=1,1,0)</f>
        <v>0</v>
      </c>
      <c r="BC15" s="2">
        <f>Table4[[#This Row],[Gain]]^(Table4[[#This Row],[θ]]+Table4[[#This Row],[ω_p3]])</f>
        <v>39.837665752277722</v>
      </c>
      <c r="BD15" s="2">
        <f>-Table4[[#This Row],[λ]]*-Table4[[#This Row],[Loss]]^(Table4[[#This Row],[θ]]+Table4[[#This Row],[ω_n3]])</f>
        <v>25.127005037389367</v>
      </c>
      <c r="BE15" s="2">
        <f>Table4[[#This Row],[v_n_w_g_w3]]*Table4[[#This Row],[pie_gain]]-Table4[[#This Row],[v_n_w_l_w3]]*Table4[[#This Row],[pie_loss]]</f>
        <v>-0.16764118861298094</v>
      </c>
      <c r="BF15" s="2">
        <f>IF(Table4[[#This Row],[diff_v_w3]]&gt;=1,1,0)</f>
        <v>0</v>
      </c>
      <c r="BG15" s="2">
        <f>(Table4[[#This Row],[Accept]]-Table4[[#This Row],[projected_M1]])</f>
        <v>1</v>
      </c>
      <c r="BH15" s="2">
        <f>(Table4[[#This Row],[Accept]]-Table4[[#This Row],[projected_M2]])</f>
        <v>1</v>
      </c>
      <c r="BI15" s="2">
        <f>(Table4[[#This Row],[Accept]]-Table4[[#This Row],[projected_M3]])</f>
        <v>1</v>
      </c>
      <c r="BJ15" s="2">
        <f>(Table4[[#This Row],[Accept]]-Table4[[#This Row],[projected_M4]])</f>
        <v>1</v>
      </c>
    </row>
    <row r="16" spans="1:62" x14ac:dyDescent="0.3">
      <c r="A16">
        <v>17</v>
      </c>
      <c r="B16" t="s">
        <v>43</v>
      </c>
      <c r="C16">
        <v>1.1960207441678836</v>
      </c>
      <c r="D16">
        <v>-1.6</v>
      </c>
      <c r="E16" s="22">
        <f>IF(Table4[[#This Row],[Trial]]="G1",Table4[[#This Row],[Balance]]/100,IF(Table4[[#This Row],[Trial]]="G2",Table4[[#This Row],[Balance]]/200,Table4[[#This Row],[Balance]]/500))</f>
        <v>2.7</v>
      </c>
      <c r="F16" s="22">
        <f>IF(Table4[[#This Row],[Net_Balance]]&gt;1,1+(Table4[[#This Row],[Net_Balance]]-1)/$F$974,1)</f>
        <v>1.0242857142857142</v>
      </c>
      <c r="G16" s="22">
        <f>IF(Table4[[#This Row],[Net_Balance]]&lt;1,1-(1-Table4[[#This Row],[Net_Balance]])/$F$974,1)</f>
        <v>1</v>
      </c>
      <c r="H16" s="22">
        <f>IF(Table4[[#This Row],[Net_Balance]]&gt;1,1+(Table4[[#This Row],[Net_Balance]]-1)/$H$974,1)</f>
        <v>1.0169999999999999</v>
      </c>
      <c r="I16" s="22">
        <f>IF(Table4[[#This Row],[Net_Balance]]&lt;1,1-(1-Table4[[#This Row],[Net_Balance]])/$H$974,1)</f>
        <v>1</v>
      </c>
      <c r="J16" s="22">
        <f>IF(Table4[[#This Row],[Net_Balance]]&gt;1,(Table4[[#This Row],[Net_Balance]]-1)/$J$974,0)</f>
        <v>3.4000000000000002E-2</v>
      </c>
      <c r="K16" s="22">
        <f>IF(Table4[[#This Row],[Net_Balance]]&lt;1,-(1-Table4[[#This Row],[Net_Balance]])/$J$974,0)</f>
        <v>0</v>
      </c>
      <c r="L16" t="s">
        <v>108</v>
      </c>
      <c r="M16" t="s">
        <v>68</v>
      </c>
      <c r="N16" t="s">
        <v>5</v>
      </c>
      <c r="O16">
        <v>0</v>
      </c>
      <c r="P16">
        <v>0</v>
      </c>
      <c r="Q16">
        <v>270</v>
      </c>
      <c r="R16">
        <v>1664285735</v>
      </c>
      <c r="S16">
        <v>9</v>
      </c>
      <c r="T16" t="s">
        <v>118</v>
      </c>
      <c r="U16">
        <v>1</v>
      </c>
      <c r="V16">
        <v>-50</v>
      </c>
      <c r="W16">
        <v>0.5</v>
      </c>
      <c r="X16">
        <v>60</v>
      </c>
      <c r="Y16">
        <v>0.5</v>
      </c>
      <c r="Z16">
        <v>5</v>
      </c>
      <c r="AA16">
        <v>3025</v>
      </c>
      <c r="AB16">
        <v>55</v>
      </c>
      <c r="AC16">
        <v>2</v>
      </c>
      <c r="AD16">
        <v>0.25</v>
      </c>
      <c r="AE16">
        <v>0.75</v>
      </c>
      <c r="AF16">
        <v>2</v>
      </c>
      <c r="AG16">
        <v>0.5</v>
      </c>
      <c r="AH16">
        <v>0.25</v>
      </c>
      <c r="AI16">
        <v>0.625</v>
      </c>
      <c r="AJ16">
        <v>0.375</v>
      </c>
      <c r="AK16">
        <v>-8.75</v>
      </c>
      <c r="AL16">
        <v>2835.9375</v>
      </c>
      <c r="AM16">
        <v>53.253521010351982</v>
      </c>
      <c r="AN16">
        <v>0.9</v>
      </c>
      <c r="AO16">
        <v>0.38419903534316502</v>
      </c>
      <c r="AP16">
        <v>0.61580096465683498</v>
      </c>
      <c r="AQ16" s="2">
        <f>Table4[[#This Row],[Gain]]^Table4[[#This Row],[θ]]</f>
        <v>133.87694139177151</v>
      </c>
      <c r="AR16" s="2">
        <f>-Table4[[#This Row],[λ]]*-Table4[[#This Row],[Loss]]^Table4[[#This Row],[θ]]</f>
        <v>172.23577024121218</v>
      </c>
      <c r="AS16" s="2">
        <f>Table4[[#This Row],[pie_gain]]*Table4[[#This Row],[v_n_w_g]]-Table4[[#This Row],[pie_loss]]*Table4[[#This Row],[v_n_w_l]]</f>
        <v>-54.627561725539401</v>
      </c>
      <c r="AT16" s="2">
        <f>IF(Table4[[#This Row],[diff_v]]&gt;=1,1,0)</f>
        <v>0</v>
      </c>
      <c r="AU16" s="2">
        <f>Table4[[#This Row],[Gain]]^(Table4[[#This Row],[θ]]*Table4[[#This Row],[ω_p]])</f>
        <v>150.78368426744908</v>
      </c>
      <c r="AV16" s="2">
        <f>-Table4[[#This Row],[λ]]*-Table4[[#This Row],[Loss]]^(Table4[[#This Row],[θ]]*Table4[[#This Row],[ω_n]])</f>
        <v>172.23577024121218</v>
      </c>
      <c r="AW16" s="2">
        <f>Table4[[#This Row],[v_n_w_g_w]]*Table4[[#This Row],[pie_gain]]-Table4[[#This Row],[v_n_w_l_w]]*Table4[[#This Row],[pie_loss]]</f>
        <v>-48.132007421909151</v>
      </c>
      <c r="AX16" s="2">
        <f>IF(Table4[[#This Row],[diff_v_w]]&gt;=1,1,0)</f>
        <v>0</v>
      </c>
      <c r="AY16" s="2">
        <f>Table4[[#This Row],[Gain]]^(Table4[[#This Row],[θ]])*Table4[[#This Row],[ω_p2]]</f>
        <v>136.15284939543162</v>
      </c>
      <c r="AZ16" s="2">
        <f>-Table4[[#This Row],[λ]]*-Table4[[#This Row],[Loss]]^(Table4[[#This Row],[θ]])*Table4[[#This Row],[ω_n2]]</f>
        <v>172.23577024121218</v>
      </c>
      <c r="BA16" s="2">
        <f>Table4[[#This Row],[v_n_w_g_w2]]*Table4[[#This Row],[pie_gain]]-Table4[[#This Row],[v_n_w_l_w2]]*Table4[[#This Row],[pie_loss]]</f>
        <v>-53.753160066003403</v>
      </c>
      <c r="BB16" s="2">
        <f>IF(Table4[[#This Row],[diff_v_w2]]&gt;=1,1,0)</f>
        <v>0</v>
      </c>
      <c r="BC16" s="2">
        <f>Table4[[#This Row],[Gain]]^(Table4[[#This Row],[θ]]+Table4[[#This Row],[ω_p3]])</f>
        <v>153.87317825381299</v>
      </c>
      <c r="BD16" s="2">
        <f>-Table4[[#This Row],[λ]]*-Table4[[#This Row],[Loss]]^(Table4[[#This Row],[θ]]+Table4[[#This Row],[ω_n3]])</f>
        <v>172.23577024121218</v>
      </c>
      <c r="BE16" s="2">
        <f>Table4[[#This Row],[v_n_w_g_w3]]*Table4[[#This Row],[pie_gain]]-Table4[[#This Row],[v_n_w_l_w3]]*Table4[[#This Row],[pie_loss]]</f>
        <v>-46.945026812649623</v>
      </c>
      <c r="BF16" s="2">
        <f>IF(Table4[[#This Row],[diff_v_w3]]&gt;=1,1,0)</f>
        <v>0</v>
      </c>
      <c r="BG16" s="2">
        <f>(Table4[[#This Row],[Accept]]-Table4[[#This Row],[projected_M1]])</f>
        <v>0</v>
      </c>
      <c r="BH16" s="2">
        <f>(Table4[[#This Row],[Accept]]-Table4[[#This Row],[projected_M2]])</f>
        <v>0</v>
      </c>
      <c r="BI16" s="2">
        <f>(Table4[[#This Row],[Accept]]-Table4[[#This Row],[projected_M3]])</f>
        <v>0</v>
      </c>
      <c r="BJ16" s="2">
        <f>(Table4[[#This Row],[Accept]]-Table4[[#This Row],[projected_M4]])</f>
        <v>0</v>
      </c>
    </row>
    <row r="17" spans="1:62" x14ac:dyDescent="0.3">
      <c r="A17">
        <v>19</v>
      </c>
      <c r="B17" t="s">
        <v>43</v>
      </c>
      <c r="C17">
        <v>1.1960207441678836</v>
      </c>
      <c r="D17">
        <v>-1.6</v>
      </c>
      <c r="E17" s="22">
        <f>IF(Table4[[#This Row],[Trial]]="G1",Table4[[#This Row],[Balance]]/100,IF(Table4[[#This Row],[Trial]]="G2",Table4[[#This Row],[Balance]]/200,Table4[[#This Row],[Balance]]/500))</f>
        <v>2.7</v>
      </c>
      <c r="F17" s="22">
        <f>IF(Table4[[#This Row],[Net_Balance]]&gt;1,1+(Table4[[#This Row],[Net_Balance]]-1)/$F$974,1)</f>
        <v>1.0242857142857142</v>
      </c>
      <c r="G17" s="22">
        <f>IF(Table4[[#This Row],[Net_Balance]]&lt;1,1-(1-Table4[[#This Row],[Net_Balance]])/$F$974,1)</f>
        <v>1</v>
      </c>
      <c r="H17" s="22">
        <f>IF(Table4[[#This Row],[Net_Balance]]&gt;1,1+(Table4[[#This Row],[Net_Balance]]-1)/$H$974,1)</f>
        <v>1.0169999999999999</v>
      </c>
      <c r="I17" s="22">
        <f>IF(Table4[[#This Row],[Net_Balance]]&lt;1,1-(1-Table4[[#This Row],[Net_Balance]])/$H$974,1)</f>
        <v>1</v>
      </c>
      <c r="J17" s="22">
        <f>IF(Table4[[#This Row],[Net_Balance]]&gt;1,(Table4[[#This Row],[Net_Balance]]-1)/$J$974,0)</f>
        <v>3.4000000000000002E-2</v>
      </c>
      <c r="K17" s="22">
        <f>IF(Table4[[#This Row],[Net_Balance]]&lt;1,-(1-Table4[[#This Row],[Net_Balance]])/$J$974,0)</f>
        <v>0</v>
      </c>
      <c r="L17" t="s">
        <v>108</v>
      </c>
      <c r="M17" t="s">
        <v>69</v>
      </c>
      <c r="N17" t="s">
        <v>5</v>
      </c>
      <c r="O17">
        <v>0</v>
      </c>
      <c r="P17">
        <v>0</v>
      </c>
      <c r="Q17">
        <v>270</v>
      </c>
      <c r="R17">
        <v>1664285754</v>
      </c>
      <c r="S17">
        <v>11</v>
      </c>
      <c r="T17" t="s">
        <v>117</v>
      </c>
      <c r="U17">
        <v>0</v>
      </c>
      <c r="V17">
        <v>-50</v>
      </c>
      <c r="W17">
        <v>0.5</v>
      </c>
      <c r="X17">
        <v>50</v>
      </c>
      <c r="Y17">
        <v>0.5</v>
      </c>
      <c r="Z17">
        <v>0</v>
      </c>
      <c r="AA17">
        <v>2500</v>
      </c>
      <c r="AB17">
        <v>50</v>
      </c>
      <c r="AC17">
        <v>4</v>
      </c>
      <c r="AD17">
        <v>0.25</v>
      </c>
      <c r="AE17">
        <v>0.75</v>
      </c>
      <c r="AF17">
        <v>1</v>
      </c>
      <c r="AG17">
        <v>0.25</v>
      </c>
      <c r="AH17">
        <v>0.5</v>
      </c>
      <c r="AI17">
        <v>0.375</v>
      </c>
      <c r="AJ17">
        <v>0.625</v>
      </c>
      <c r="AK17">
        <v>12.5</v>
      </c>
      <c r="AL17">
        <v>2343.75</v>
      </c>
      <c r="AM17">
        <v>48.412291827592711</v>
      </c>
      <c r="AN17">
        <v>0.9</v>
      </c>
      <c r="AO17">
        <v>0.60844334427391233</v>
      </c>
      <c r="AP17">
        <v>0.39155665572608767</v>
      </c>
      <c r="AQ17" s="2">
        <f>Table4[[#This Row],[Gain]]^Table4[[#This Row],[θ]]</f>
        <v>107.6473564007576</v>
      </c>
      <c r="AR17" s="2">
        <f>-Table4[[#This Row],[λ]]*-Table4[[#This Row],[Loss]]^Table4[[#This Row],[θ]]</f>
        <v>172.23577024121218</v>
      </c>
      <c r="AS17" s="2">
        <f>Table4[[#This Row],[pie_gain]]*Table4[[#This Row],[v_n_w_g]]-Table4[[#This Row],[pie_loss]]*Table4[[#This Row],[v_n_w_l]]</f>
        <v>-1.9427446613331512</v>
      </c>
      <c r="AT17" s="2">
        <f>IF(Table4[[#This Row],[diff_v]]&gt;=1,1,0)</f>
        <v>0</v>
      </c>
      <c r="AU17" s="2">
        <f>Table4[[#This Row],[Gain]]^(Table4[[#This Row],[θ]]*Table4[[#This Row],[ω_p]])</f>
        <v>120.60130914203664</v>
      </c>
      <c r="AV17" s="2">
        <f>-Table4[[#This Row],[λ]]*-Table4[[#This Row],[Loss]]^(Table4[[#This Row],[θ]]*Table4[[#This Row],[ω_n]])</f>
        <v>172.23577024121218</v>
      </c>
      <c r="AW17" s="2">
        <f>Table4[[#This Row],[v_n_w_g_w]]*Table4[[#This Row],[pie_gain]]-Table4[[#This Row],[v_n_w_l_w]]*Table4[[#This Row],[pie_loss]]</f>
        <v>5.939001666136889</v>
      </c>
      <c r="AX17" s="2">
        <f>IF(Table4[[#This Row],[diff_v_w]]&gt;=1,1,0)</f>
        <v>1</v>
      </c>
      <c r="AY17" s="2">
        <f>Table4[[#This Row],[Gain]]^(Table4[[#This Row],[θ]])*Table4[[#This Row],[ω_p2]]</f>
        <v>109.47736145957047</v>
      </c>
      <c r="AZ17" s="2">
        <f>-Table4[[#This Row],[λ]]*-Table4[[#This Row],[Loss]]^(Table4[[#This Row],[θ]])*Table4[[#This Row],[ω_n2]]</f>
        <v>172.23577024121218</v>
      </c>
      <c r="BA17" s="2">
        <f>Table4[[#This Row],[v_n_w_g_w2]]*Table4[[#This Row],[pie_gain]]-Table4[[#This Row],[v_n_w_l_w2]]*Table4[[#This Row],[pie_loss]]</f>
        <v>-0.82929026331086675</v>
      </c>
      <c r="BB17" s="2">
        <f>IF(Table4[[#This Row],[diff_v_w2]]&gt;=1,1,0)</f>
        <v>0</v>
      </c>
      <c r="BC17" s="2">
        <f>Table4[[#This Row],[Gain]]^(Table4[[#This Row],[θ]]+Table4[[#This Row],[ω_p3]])</f>
        <v>122.96127253293744</v>
      </c>
      <c r="BD17" s="2">
        <f>-Table4[[#This Row],[λ]]*-Table4[[#This Row],[Loss]]^(Table4[[#This Row],[θ]]+Table4[[#This Row],[ω_n3]])</f>
        <v>172.23577024121218</v>
      </c>
      <c r="BE17" s="2">
        <f>Table4[[#This Row],[v_n_w_g_w3]]*Table4[[#This Row],[pie_gain]]-Table4[[#This Row],[v_n_w_l_w3]]*Table4[[#This Row],[pie_loss]]</f>
        <v>7.3749056840605647</v>
      </c>
      <c r="BF17" s="2">
        <f>IF(Table4[[#This Row],[diff_v_w3]]&gt;=1,1,0)</f>
        <v>1</v>
      </c>
      <c r="BG17" s="2">
        <f>(Table4[[#This Row],[Accept]]-Table4[[#This Row],[projected_M1]])</f>
        <v>0</v>
      </c>
      <c r="BH17" s="2">
        <f>(Table4[[#This Row],[Accept]]-Table4[[#This Row],[projected_M2]])</f>
        <v>-1</v>
      </c>
      <c r="BI17" s="2">
        <f>(Table4[[#This Row],[Accept]]-Table4[[#This Row],[projected_M3]])</f>
        <v>0</v>
      </c>
      <c r="BJ17" s="2">
        <f>(Table4[[#This Row],[Accept]]-Table4[[#This Row],[projected_M4]])</f>
        <v>-1</v>
      </c>
    </row>
    <row r="18" spans="1:62" x14ac:dyDescent="0.3">
      <c r="A18">
        <v>20</v>
      </c>
      <c r="B18" t="s">
        <v>43</v>
      </c>
      <c r="C18">
        <v>1.1960207441678836</v>
      </c>
      <c r="D18">
        <v>-1.6</v>
      </c>
      <c r="E18" s="22">
        <f>IF(Table4[[#This Row],[Trial]]="G1",Table4[[#This Row],[Balance]]/100,IF(Table4[[#This Row],[Trial]]="G2",Table4[[#This Row],[Balance]]/200,Table4[[#This Row],[Balance]]/500))</f>
        <v>2.7</v>
      </c>
      <c r="F18" s="22">
        <f>IF(Table4[[#This Row],[Net_Balance]]&gt;1,1+(Table4[[#This Row],[Net_Balance]]-1)/$F$974,1)</f>
        <v>1.0242857142857142</v>
      </c>
      <c r="G18" s="22">
        <f>IF(Table4[[#This Row],[Net_Balance]]&lt;1,1-(1-Table4[[#This Row],[Net_Balance]])/$F$974,1)</f>
        <v>1</v>
      </c>
      <c r="H18" s="22">
        <f>IF(Table4[[#This Row],[Net_Balance]]&gt;1,1+(Table4[[#This Row],[Net_Balance]]-1)/$H$974,1)</f>
        <v>1.0169999999999999</v>
      </c>
      <c r="I18" s="22">
        <f>IF(Table4[[#This Row],[Net_Balance]]&lt;1,1-(1-Table4[[#This Row],[Net_Balance]])/$H$974,1)</f>
        <v>1</v>
      </c>
      <c r="J18" s="22">
        <f>IF(Table4[[#This Row],[Net_Balance]]&gt;1,(Table4[[#This Row],[Net_Balance]]-1)/$J$974,0)</f>
        <v>3.4000000000000002E-2</v>
      </c>
      <c r="K18" s="22">
        <f>IF(Table4[[#This Row],[Net_Balance]]&lt;1,-(1-Table4[[#This Row],[Net_Balance]])/$J$974,0)</f>
        <v>0</v>
      </c>
      <c r="L18" t="s">
        <v>108</v>
      </c>
      <c r="M18" t="s">
        <v>70</v>
      </c>
      <c r="N18" t="s">
        <v>5</v>
      </c>
      <c r="O18">
        <v>0</v>
      </c>
      <c r="P18">
        <v>0</v>
      </c>
      <c r="Q18">
        <v>270</v>
      </c>
      <c r="R18">
        <v>1664285762</v>
      </c>
      <c r="S18">
        <v>8</v>
      </c>
      <c r="T18" t="s">
        <v>118</v>
      </c>
      <c r="U18">
        <v>1</v>
      </c>
      <c r="V18">
        <v>-90</v>
      </c>
      <c r="W18">
        <v>0.5</v>
      </c>
      <c r="X18">
        <v>180</v>
      </c>
      <c r="Y18">
        <v>0.5</v>
      </c>
      <c r="Z18">
        <v>45</v>
      </c>
      <c r="AA18">
        <v>18225</v>
      </c>
      <c r="AB18">
        <v>135</v>
      </c>
      <c r="AC18">
        <v>4</v>
      </c>
      <c r="AD18">
        <v>0.75</v>
      </c>
      <c r="AE18">
        <v>0.25</v>
      </c>
      <c r="AF18">
        <v>2</v>
      </c>
      <c r="AG18">
        <v>0.05</v>
      </c>
      <c r="AH18">
        <v>0.2</v>
      </c>
      <c r="AI18">
        <v>0.42499999999999999</v>
      </c>
      <c r="AJ18">
        <v>0.57499999999999996</v>
      </c>
      <c r="AK18">
        <v>65.249999999999986</v>
      </c>
      <c r="AL18">
        <v>17814.9375</v>
      </c>
      <c r="AM18">
        <v>133.47260954967501</v>
      </c>
      <c r="AN18">
        <v>0.9</v>
      </c>
      <c r="AO18">
        <v>0.56330583577691229</v>
      </c>
      <c r="AP18">
        <v>0.43669416422308771</v>
      </c>
      <c r="AQ18" s="2">
        <f>Table4[[#This Row],[Gain]]^Table4[[#This Row],[θ]]</f>
        <v>498.1414721148987</v>
      </c>
      <c r="AR18" s="2">
        <f>-Table4[[#This Row],[λ]]*-Table4[[#This Row],[Loss]]^Table4[[#This Row],[θ]]</f>
        <v>347.88408658650894</v>
      </c>
      <c r="AS18" s="2">
        <f>Table4[[#This Row],[pie_gain]]*Table4[[#This Row],[v_n_w_g]]-Table4[[#This Row],[pie_loss]]*Table4[[#This Row],[v_n_w_l]]</f>
        <v>128.68704784641668</v>
      </c>
      <c r="AT18" s="2">
        <f>IF(Table4[[#This Row],[diff_v]]&gt;=1,1,0)</f>
        <v>1</v>
      </c>
      <c r="AU18" s="2">
        <f>Table4[[#This Row],[Gain]]^(Table4[[#This Row],[θ]]*Table4[[#This Row],[ω_p]])</f>
        <v>579.24172318701505</v>
      </c>
      <c r="AV18" s="2">
        <f>-Table4[[#This Row],[λ]]*-Table4[[#This Row],[Loss]]^(Table4[[#This Row],[θ]]*Table4[[#This Row],[ω_n]])</f>
        <v>347.88408658650894</v>
      </c>
      <c r="AW18" s="2">
        <f>Table4[[#This Row],[v_n_w_g_w]]*Table4[[#This Row],[pie_gain]]-Table4[[#This Row],[v_n_w_l_w]]*Table4[[#This Row],[pie_loss]]</f>
        <v>174.3712925583126</v>
      </c>
      <c r="AX18" s="2">
        <f>IF(Table4[[#This Row],[diff_v_w]]&gt;=1,1,0)</f>
        <v>1</v>
      </c>
      <c r="AY18" s="2">
        <f>Table4[[#This Row],[Gain]]^(Table4[[#This Row],[θ]])*Table4[[#This Row],[ω_p2]]</f>
        <v>506.60987714085195</v>
      </c>
      <c r="AZ18" s="2">
        <f>-Table4[[#This Row],[λ]]*-Table4[[#This Row],[Loss]]^(Table4[[#This Row],[θ]])*Table4[[#This Row],[ω_n2]]</f>
        <v>347.88408658650894</v>
      </c>
      <c r="BA18" s="2">
        <f>Table4[[#This Row],[v_n_w_g_w2]]*Table4[[#This Row],[pie_gain]]-Table4[[#This Row],[v_n_w_l_w2]]*Table4[[#This Row],[pie_loss]]</f>
        <v>133.45734981725869</v>
      </c>
      <c r="BB18" s="2">
        <f>IF(Table4[[#This Row],[diff_v_w2]]&gt;=1,1,0)</f>
        <v>1</v>
      </c>
      <c r="BC18" s="2">
        <f>Table4[[#This Row],[Gain]]^(Table4[[#This Row],[θ]]+Table4[[#This Row],[ω_p3]])</f>
        <v>594.33590143458571</v>
      </c>
      <c r="BD18" s="2">
        <f>-Table4[[#This Row],[λ]]*-Table4[[#This Row],[Loss]]^(Table4[[#This Row],[θ]]+Table4[[#This Row],[ω_n3]])</f>
        <v>347.88408658650894</v>
      </c>
      <c r="BE18" s="2">
        <f>Table4[[#This Row],[v_n_w_g_w3]]*Table4[[#This Row],[pie_gain]]-Table4[[#This Row],[v_n_w_l_w3]]*Table4[[#This Row],[pie_loss]]</f>
        <v>182.87393125142606</v>
      </c>
      <c r="BF18" s="2">
        <f>IF(Table4[[#This Row],[diff_v_w3]]&gt;=1,1,0)</f>
        <v>1</v>
      </c>
      <c r="BG18" s="2">
        <f>(Table4[[#This Row],[Accept]]-Table4[[#This Row],[projected_M1]])</f>
        <v>-1</v>
      </c>
      <c r="BH18" s="2">
        <f>(Table4[[#This Row],[Accept]]-Table4[[#This Row],[projected_M2]])</f>
        <v>-1</v>
      </c>
      <c r="BI18" s="2">
        <f>(Table4[[#This Row],[Accept]]-Table4[[#This Row],[projected_M3]])</f>
        <v>-1</v>
      </c>
      <c r="BJ18" s="2">
        <f>(Table4[[#This Row],[Accept]]-Table4[[#This Row],[projected_M4]])</f>
        <v>-1</v>
      </c>
    </row>
    <row r="19" spans="1:62" x14ac:dyDescent="0.3">
      <c r="A19">
        <v>22</v>
      </c>
      <c r="B19" t="s">
        <v>43</v>
      </c>
      <c r="C19">
        <v>1.1960207441678836</v>
      </c>
      <c r="D19">
        <v>-1.6</v>
      </c>
      <c r="E19" s="22">
        <f>IF(Table4[[#This Row],[Trial]]="G1",Table4[[#This Row],[Balance]]/100,IF(Table4[[#This Row],[Trial]]="G2",Table4[[#This Row],[Balance]]/200,Table4[[#This Row],[Balance]]/500))</f>
        <v>2.7</v>
      </c>
      <c r="F19" s="22">
        <f>IF(Table4[[#This Row],[Net_Balance]]&gt;1,1+(Table4[[#This Row],[Net_Balance]]-1)/$F$974,1)</f>
        <v>1.0242857142857142</v>
      </c>
      <c r="G19" s="22">
        <f>IF(Table4[[#This Row],[Net_Balance]]&lt;1,1-(1-Table4[[#This Row],[Net_Balance]])/$F$974,1)</f>
        <v>1</v>
      </c>
      <c r="H19" s="22">
        <f>IF(Table4[[#This Row],[Net_Balance]]&gt;1,1+(Table4[[#This Row],[Net_Balance]]-1)/$H$974,1)</f>
        <v>1.0169999999999999</v>
      </c>
      <c r="I19" s="22">
        <f>IF(Table4[[#This Row],[Net_Balance]]&lt;1,1-(1-Table4[[#This Row],[Net_Balance]])/$H$974,1)</f>
        <v>1</v>
      </c>
      <c r="J19" s="22">
        <f>IF(Table4[[#This Row],[Net_Balance]]&gt;1,(Table4[[#This Row],[Net_Balance]]-1)/$J$974,0)</f>
        <v>3.4000000000000002E-2</v>
      </c>
      <c r="K19" s="22">
        <f>IF(Table4[[#This Row],[Net_Balance]]&lt;1,-(1-Table4[[#This Row],[Net_Balance]])/$J$974,0)</f>
        <v>0</v>
      </c>
      <c r="L19" t="s">
        <v>108</v>
      </c>
      <c r="M19" t="s">
        <v>71</v>
      </c>
      <c r="N19" t="s">
        <v>5</v>
      </c>
      <c r="O19">
        <v>0</v>
      </c>
      <c r="P19">
        <v>0</v>
      </c>
      <c r="Q19">
        <v>270</v>
      </c>
      <c r="R19">
        <v>1664285775</v>
      </c>
      <c r="S19">
        <v>7</v>
      </c>
      <c r="T19" t="s">
        <v>117</v>
      </c>
      <c r="U19">
        <v>0</v>
      </c>
      <c r="V19">
        <v>-10</v>
      </c>
      <c r="W19">
        <v>0.5</v>
      </c>
      <c r="X19">
        <v>30</v>
      </c>
      <c r="Y19">
        <v>0.5</v>
      </c>
      <c r="Z19">
        <v>10</v>
      </c>
      <c r="AA19">
        <v>400</v>
      </c>
      <c r="AB19">
        <v>20</v>
      </c>
      <c r="AC19">
        <v>2</v>
      </c>
      <c r="AD19">
        <v>0.25</v>
      </c>
      <c r="AE19">
        <v>0.75</v>
      </c>
      <c r="AF19">
        <v>2</v>
      </c>
      <c r="AG19">
        <v>0.5</v>
      </c>
      <c r="AH19">
        <v>0.25</v>
      </c>
      <c r="AI19">
        <v>0.625</v>
      </c>
      <c r="AJ19">
        <v>0.375</v>
      </c>
      <c r="AK19">
        <v>5</v>
      </c>
      <c r="AL19">
        <v>375</v>
      </c>
      <c r="AM19">
        <v>19.364916731037084</v>
      </c>
      <c r="AN19">
        <v>0.9</v>
      </c>
      <c r="AO19">
        <v>0.38419903534316502</v>
      </c>
      <c r="AP19">
        <v>0.61580096465683498</v>
      </c>
      <c r="AQ19" s="2">
        <f>Table4[[#This Row],[Gain]]^Table4[[#This Row],[θ]]</f>
        <v>58.434275299017848</v>
      </c>
      <c r="AR19" s="2">
        <f>-Table4[[#This Row],[λ]]*-Table4[[#This Row],[Loss]]^Table4[[#This Row],[θ]]</f>
        <v>25.127005037389367</v>
      </c>
      <c r="AS19" s="2">
        <f>Table4[[#This Row],[pie_gain]]*Table4[[#This Row],[v_n_w_g]]-Table4[[#This Row],[pie_loss]]*Table4[[#This Row],[v_n_w_l]]</f>
        <v>6.9771582598980686</v>
      </c>
      <c r="AT19" s="2">
        <f>IF(Table4[[#This Row],[diff_v]]&gt;=1,1,0)</f>
        <v>1</v>
      </c>
      <c r="AU19" s="2">
        <f>Table4[[#This Row],[Gain]]^(Table4[[#This Row],[θ]]*Table4[[#This Row],[ω_p]])</f>
        <v>64.50189120201243</v>
      </c>
      <c r="AV19" s="2">
        <f>-Table4[[#This Row],[λ]]*-Table4[[#This Row],[Loss]]^(Table4[[#This Row],[θ]]*Table4[[#This Row],[ω_n]])</f>
        <v>25.127005037389367</v>
      </c>
      <c r="AW19" s="2">
        <f>Table4[[#This Row],[v_n_w_g_w]]*Table4[[#This Row],[pie_gain]]-Table4[[#This Row],[v_n_w_l_w]]*Table4[[#This Row],[pie_loss]]</f>
        <v>9.3083304366614357</v>
      </c>
      <c r="AX19" s="2">
        <f>IF(Table4[[#This Row],[diff_v_w]]&gt;=1,1,0)</f>
        <v>1</v>
      </c>
      <c r="AY19" s="2">
        <f>Table4[[#This Row],[Gain]]^(Table4[[#This Row],[θ]])*Table4[[#This Row],[ω_p2]]</f>
        <v>59.427657979101149</v>
      </c>
      <c r="AZ19" s="2">
        <f>-Table4[[#This Row],[λ]]*-Table4[[#This Row],[Loss]]^(Table4[[#This Row],[θ]])*Table4[[#This Row],[ω_n2]]</f>
        <v>25.127005037389367</v>
      </c>
      <c r="BA19" s="2">
        <f>Table4[[#This Row],[v_n_w_g_w2]]*Table4[[#This Row],[pie_gain]]-Table4[[#This Row],[v_n_w_l_w2]]*Table4[[#This Row],[pie_loss]]</f>
        <v>7.3588149273126788</v>
      </c>
      <c r="BB19" s="2">
        <f>IF(Table4[[#This Row],[diff_v_w2]]&gt;=1,1,0)</f>
        <v>1</v>
      </c>
      <c r="BC19" s="2">
        <f>Table4[[#This Row],[Gain]]^(Table4[[#This Row],[θ]]+Table4[[#This Row],[ω_p3]])</f>
        <v>65.597877120205723</v>
      </c>
      <c r="BD19" s="2">
        <f>-Table4[[#This Row],[λ]]*-Table4[[#This Row],[Loss]]^(Table4[[#This Row],[θ]]+Table4[[#This Row],[ω_n3]])</f>
        <v>25.127005037389367</v>
      </c>
      <c r="BE19" s="2">
        <f>Table4[[#This Row],[v_n_w_g_w3]]*Table4[[#This Row],[pie_gain]]-Table4[[#This Row],[v_n_w_l_w3]]*Table4[[#This Row],[pie_loss]]</f>
        <v>9.7294071691809911</v>
      </c>
      <c r="BF19" s="2">
        <f>IF(Table4[[#This Row],[diff_v_w3]]&gt;=1,1,0)</f>
        <v>1</v>
      </c>
      <c r="BG19" s="2">
        <f>(Table4[[#This Row],[Accept]]-Table4[[#This Row],[projected_M1]])</f>
        <v>-1</v>
      </c>
      <c r="BH19" s="2">
        <f>(Table4[[#This Row],[Accept]]-Table4[[#This Row],[projected_M2]])</f>
        <v>-1</v>
      </c>
      <c r="BI19" s="2">
        <f>(Table4[[#This Row],[Accept]]-Table4[[#This Row],[projected_M3]])</f>
        <v>-1</v>
      </c>
      <c r="BJ19" s="2">
        <f>(Table4[[#This Row],[Accept]]-Table4[[#This Row],[projected_M4]])</f>
        <v>-1</v>
      </c>
    </row>
    <row r="20" spans="1:62" x14ac:dyDescent="0.3">
      <c r="A20">
        <v>23</v>
      </c>
      <c r="B20" t="s">
        <v>43</v>
      </c>
      <c r="C20">
        <v>1.1960207441678836</v>
      </c>
      <c r="D20">
        <v>-1.6</v>
      </c>
      <c r="E20" s="22">
        <f>IF(Table4[[#This Row],[Trial]]="G1",Table4[[#This Row],[Balance]]/100,IF(Table4[[#This Row],[Trial]]="G2",Table4[[#This Row],[Balance]]/200,Table4[[#This Row],[Balance]]/500))</f>
        <v>2.7</v>
      </c>
      <c r="F20" s="22">
        <f>IF(Table4[[#This Row],[Net_Balance]]&gt;1,1+(Table4[[#This Row],[Net_Balance]]-1)/$F$974,1)</f>
        <v>1.0242857142857142</v>
      </c>
      <c r="G20" s="22">
        <f>IF(Table4[[#This Row],[Net_Balance]]&lt;1,1-(1-Table4[[#This Row],[Net_Balance]])/$F$974,1)</f>
        <v>1</v>
      </c>
      <c r="H20" s="22">
        <f>IF(Table4[[#This Row],[Net_Balance]]&gt;1,1+(Table4[[#This Row],[Net_Balance]]-1)/$H$974,1)</f>
        <v>1.0169999999999999</v>
      </c>
      <c r="I20" s="22">
        <f>IF(Table4[[#This Row],[Net_Balance]]&lt;1,1-(1-Table4[[#This Row],[Net_Balance]])/$H$974,1)</f>
        <v>1</v>
      </c>
      <c r="J20" s="22">
        <f>IF(Table4[[#This Row],[Net_Balance]]&gt;1,(Table4[[#This Row],[Net_Balance]]-1)/$J$974,0)</f>
        <v>3.4000000000000002E-2</v>
      </c>
      <c r="K20" s="22">
        <f>IF(Table4[[#This Row],[Net_Balance]]&lt;1,-(1-Table4[[#This Row],[Net_Balance]])/$J$974,0)</f>
        <v>0</v>
      </c>
      <c r="L20" t="s">
        <v>108</v>
      </c>
      <c r="M20" t="s">
        <v>72</v>
      </c>
      <c r="N20" t="s">
        <v>5</v>
      </c>
      <c r="O20">
        <v>0</v>
      </c>
      <c r="P20">
        <v>0</v>
      </c>
      <c r="Q20">
        <v>270</v>
      </c>
      <c r="R20">
        <v>1664285780</v>
      </c>
      <c r="S20">
        <v>5</v>
      </c>
      <c r="T20" t="s">
        <v>118</v>
      </c>
      <c r="U20">
        <v>1</v>
      </c>
      <c r="V20">
        <v>-90</v>
      </c>
      <c r="W20">
        <v>0.5</v>
      </c>
      <c r="X20">
        <v>90</v>
      </c>
      <c r="Y20">
        <v>0.5</v>
      </c>
      <c r="Z20">
        <v>0</v>
      </c>
      <c r="AA20">
        <v>8100</v>
      </c>
      <c r="AB20">
        <v>90</v>
      </c>
      <c r="AC20">
        <v>4</v>
      </c>
      <c r="AD20">
        <v>0.25</v>
      </c>
      <c r="AE20">
        <v>0.75</v>
      </c>
      <c r="AF20">
        <v>1</v>
      </c>
      <c r="AG20">
        <v>0.25</v>
      </c>
      <c r="AH20">
        <v>0.5</v>
      </c>
      <c r="AI20">
        <v>0.375</v>
      </c>
      <c r="AJ20">
        <v>0.625</v>
      </c>
      <c r="AK20">
        <v>22.5</v>
      </c>
      <c r="AL20">
        <v>7593.75</v>
      </c>
      <c r="AM20">
        <v>87.142125289666879</v>
      </c>
      <c r="AN20">
        <v>0.9</v>
      </c>
      <c r="AO20">
        <v>0.60844334427391233</v>
      </c>
      <c r="AP20">
        <v>0.39155665572608767</v>
      </c>
      <c r="AQ20" s="2">
        <f>Table4[[#This Row],[Gain]]^Table4[[#This Row],[θ]]</f>
        <v>217.42755411656807</v>
      </c>
      <c r="AR20" s="2">
        <f>-Table4[[#This Row],[λ]]*-Table4[[#This Row],[Loss]]^Table4[[#This Row],[θ]]</f>
        <v>347.88408658650894</v>
      </c>
      <c r="AS20" s="2">
        <f>Table4[[#This Row],[pie_gain]]*Table4[[#This Row],[v_n_w_g]]-Table4[[#This Row],[pie_loss]]*Table4[[#This Row],[v_n_w_l]]</f>
        <v>-3.9239813601564322</v>
      </c>
      <c r="AT20" s="2">
        <f>IF(Table4[[#This Row],[diff_v]]&gt;=1,1,0)</f>
        <v>0</v>
      </c>
      <c r="AU20" s="2">
        <f>Table4[[#This Row],[Gain]]^(Table4[[#This Row],[θ]]*Table4[[#This Row],[ω_p]])</f>
        <v>247.78666730549369</v>
      </c>
      <c r="AV20" s="2">
        <f>-Table4[[#This Row],[λ]]*-Table4[[#This Row],[Loss]]^(Table4[[#This Row],[θ]]*Table4[[#This Row],[ω_n]])</f>
        <v>347.88408658650894</v>
      </c>
      <c r="AW20" s="2">
        <f>Table4[[#This Row],[v_n_w_g_w]]*Table4[[#This Row],[pie_gain]]-Table4[[#This Row],[v_n_w_l_w]]*Table4[[#This Row],[pie_loss]]</f>
        <v>14.547818997703729</v>
      </c>
      <c r="AX20" s="2">
        <f>IF(Table4[[#This Row],[diff_v_w]]&gt;=1,1,0)</f>
        <v>1</v>
      </c>
      <c r="AY20" s="2">
        <f>Table4[[#This Row],[Gain]]^(Table4[[#This Row],[θ]])*Table4[[#This Row],[ω_p2]]</f>
        <v>221.12382253654971</v>
      </c>
      <c r="AZ20" s="2">
        <f>-Table4[[#This Row],[λ]]*-Table4[[#This Row],[Loss]]^(Table4[[#This Row],[θ]])*Table4[[#This Row],[ω_n2]]</f>
        <v>347.88408658650894</v>
      </c>
      <c r="BA20" s="2">
        <f>Table4[[#This Row],[v_n_w_g_w2]]*Table4[[#This Row],[pie_gain]]-Table4[[#This Row],[v_n_w_l_w2]]*Table4[[#This Row],[pie_loss]]</f>
        <v>-1.6750114413687527</v>
      </c>
      <c r="BB20" s="2">
        <f>IF(Table4[[#This Row],[diff_v_w2]]&gt;=1,1,0)</f>
        <v>0</v>
      </c>
      <c r="BC20" s="2">
        <f>Table4[[#This Row],[Gain]]^(Table4[[#This Row],[θ]]+Table4[[#This Row],[ω_p3]])</f>
        <v>253.37212029326855</v>
      </c>
      <c r="BD20" s="2">
        <f>-Table4[[#This Row],[λ]]*-Table4[[#This Row],[Loss]]^(Table4[[#This Row],[θ]]+Table4[[#This Row],[ω_n3]])</f>
        <v>347.88408658650894</v>
      </c>
      <c r="BE20" s="2">
        <f>Table4[[#This Row],[v_n_w_g_w3]]*Table4[[#This Row],[pie_gain]]-Table4[[#This Row],[v_n_w_l_w3]]*Table4[[#This Row],[pie_loss]]</f>
        <v>17.946250692870166</v>
      </c>
      <c r="BF20" s="2">
        <f>IF(Table4[[#This Row],[diff_v_w3]]&gt;=1,1,0)</f>
        <v>1</v>
      </c>
      <c r="BG20" s="2">
        <f>(Table4[[#This Row],[Accept]]-Table4[[#This Row],[projected_M1]])</f>
        <v>0</v>
      </c>
      <c r="BH20" s="2">
        <f>(Table4[[#This Row],[Accept]]-Table4[[#This Row],[projected_M2]])</f>
        <v>-1</v>
      </c>
      <c r="BI20" s="2">
        <f>(Table4[[#This Row],[Accept]]-Table4[[#This Row],[projected_M3]])</f>
        <v>0</v>
      </c>
      <c r="BJ20" s="2">
        <f>(Table4[[#This Row],[Accept]]-Table4[[#This Row],[projected_M4]])</f>
        <v>-1</v>
      </c>
    </row>
    <row r="21" spans="1:62" x14ac:dyDescent="0.3">
      <c r="A21">
        <v>24</v>
      </c>
      <c r="B21" t="s">
        <v>43</v>
      </c>
      <c r="C21">
        <v>1.1960207441678836</v>
      </c>
      <c r="D21">
        <v>-1.6</v>
      </c>
      <c r="E21" s="22">
        <f>IF(Table4[[#This Row],[Trial]]="G1",Table4[[#This Row],[Balance]]/100,IF(Table4[[#This Row],[Trial]]="G2",Table4[[#This Row],[Balance]]/200,Table4[[#This Row],[Balance]]/500))</f>
        <v>2.7</v>
      </c>
      <c r="F21" s="22">
        <f>IF(Table4[[#This Row],[Net_Balance]]&gt;1,1+(Table4[[#This Row],[Net_Balance]]-1)/$F$974,1)</f>
        <v>1.0242857142857142</v>
      </c>
      <c r="G21" s="22">
        <f>IF(Table4[[#This Row],[Net_Balance]]&lt;1,1-(1-Table4[[#This Row],[Net_Balance]])/$F$974,1)</f>
        <v>1</v>
      </c>
      <c r="H21" s="22">
        <f>IF(Table4[[#This Row],[Net_Balance]]&gt;1,1+(Table4[[#This Row],[Net_Balance]]-1)/$H$974,1)</f>
        <v>1.0169999999999999</v>
      </c>
      <c r="I21" s="22">
        <f>IF(Table4[[#This Row],[Net_Balance]]&lt;1,1-(1-Table4[[#This Row],[Net_Balance]])/$H$974,1)</f>
        <v>1</v>
      </c>
      <c r="J21" s="22">
        <f>IF(Table4[[#This Row],[Net_Balance]]&gt;1,(Table4[[#This Row],[Net_Balance]]-1)/$J$974,0)</f>
        <v>3.4000000000000002E-2</v>
      </c>
      <c r="K21" s="22">
        <f>IF(Table4[[#This Row],[Net_Balance]]&lt;1,-(1-Table4[[#This Row],[Net_Balance]])/$J$974,0)</f>
        <v>0</v>
      </c>
      <c r="L21" t="s">
        <v>108</v>
      </c>
      <c r="M21" t="s">
        <v>73</v>
      </c>
      <c r="N21" t="s">
        <v>5</v>
      </c>
      <c r="O21">
        <v>0</v>
      </c>
      <c r="P21">
        <v>0</v>
      </c>
      <c r="Q21">
        <v>270</v>
      </c>
      <c r="R21">
        <v>1664285785</v>
      </c>
      <c r="S21">
        <v>5</v>
      </c>
      <c r="T21" t="s">
        <v>118</v>
      </c>
      <c r="U21">
        <v>1</v>
      </c>
      <c r="V21">
        <v>-50</v>
      </c>
      <c r="W21">
        <v>0.5</v>
      </c>
      <c r="X21">
        <v>50</v>
      </c>
      <c r="Y21">
        <v>0.5</v>
      </c>
      <c r="Z21">
        <v>0</v>
      </c>
      <c r="AA21">
        <v>2500</v>
      </c>
      <c r="AB21">
        <v>50</v>
      </c>
      <c r="AC21">
        <v>4</v>
      </c>
      <c r="AD21">
        <v>0.25</v>
      </c>
      <c r="AE21">
        <v>0.75</v>
      </c>
      <c r="AF21">
        <v>1</v>
      </c>
      <c r="AG21">
        <v>0.25</v>
      </c>
      <c r="AH21">
        <v>0.5</v>
      </c>
      <c r="AI21">
        <v>0.375</v>
      </c>
      <c r="AJ21">
        <v>0.625</v>
      </c>
      <c r="AK21">
        <v>12.5</v>
      </c>
      <c r="AL21">
        <v>2343.75</v>
      </c>
      <c r="AM21">
        <v>48.412291827592711</v>
      </c>
      <c r="AN21">
        <v>0.9</v>
      </c>
      <c r="AO21">
        <v>0.60844334427391233</v>
      </c>
      <c r="AP21">
        <v>0.39155665572608767</v>
      </c>
      <c r="AQ21" s="2">
        <f>Table4[[#This Row],[Gain]]^Table4[[#This Row],[θ]]</f>
        <v>107.6473564007576</v>
      </c>
      <c r="AR21" s="2">
        <f>-Table4[[#This Row],[λ]]*-Table4[[#This Row],[Loss]]^Table4[[#This Row],[θ]]</f>
        <v>172.23577024121218</v>
      </c>
      <c r="AS21" s="2">
        <f>Table4[[#This Row],[pie_gain]]*Table4[[#This Row],[v_n_w_g]]-Table4[[#This Row],[pie_loss]]*Table4[[#This Row],[v_n_w_l]]</f>
        <v>-1.9427446613331512</v>
      </c>
      <c r="AT21" s="2">
        <f>IF(Table4[[#This Row],[diff_v]]&gt;=1,1,0)</f>
        <v>0</v>
      </c>
      <c r="AU21" s="2">
        <f>Table4[[#This Row],[Gain]]^(Table4[[#This Row],[θ]]*Table4[[#This Row],[ω_p]])</f>
        <v>120.60130914203664</v>
      </c>
      <c r="AV21" s="2">
        <f>-Table4[[#This Row],[λ]]*-Table4[[#This Row],[Loss]]^(Table4[[#This Row],[θ]]*Table4[[#This Row],[ω_n]])</f>
        <v>172.23577024121218</v>
      </c>
      <c r="AW21" s="2">
        <f>Table4[[#This Row],[v_n_w_g_w]]*Table4[[#This Row],[pie_gain]]-Table4[[#This Row],[v_n_w_l_w]]*Table4[[#This Row],[pie_loss]]</f>
        <v>5.939001666136889</v>
      </c>
      <c r="AX21" s="2">
        <f>IF(Table4[[#This Row],[diff_v_w]]&gt;=1,1,0)</f>
        <v>1</v>
      </c>
      <c r="AY21" s="2">
        <f>Table4[[#This Row],[Gain]]^(Table4[[#This Row],[θ]])*Table4[[#This Row],[ω_p2]]</f>
        <v>109.47736145957047</v>
      </c>
      <c r="AZ21" s="2">
        <f>-Table4[[#This Row],[λ]]*-Table4[[#This Row],[Loss]]^(Table4[[#This Row],[θ]])*Table4[[#This Row],[ω_n2]]</f>
        <v>172.23577024121218</v>
      </c>
      <c r="BA21" s="2">
        <f>Table4[[#This Row],[v_n_w_g_w2]]*Table4[[#This Row],[pie_gain]]-Table4[[#This Row],[v_n_w_l_w2]]*Table4[[#This Row],[pie_loss]]</f>
        <v>-0.82929026331086675</v>
      </c>
      <c r="BB21" s="2">
        <f>IF(Table4[[#This Row],[diff_v_w2]]&gt;=1,1,0)</f>
        <v>0</v>
      </c>
      <c r="BC21" s="2">
        <f>Table4[[#This Row],[Gain]]^(Table4[[#This Row],[θ]]+Table4[[#This Row],[ω_p3]])</f>
        <v>122.96127253293744</v>
      </c>
      <c r="BD21" s="2">
        <f>-Table4[[#This Row],[λ]]*-Table4[[#This Row],[Loss]]^(Table4[[#This Row],[θ]]+Table4[[#This Row],[ω_n3]])</f>
        <v>172.23577024121218</v>
      </c>
      <c r="BE21" s="2">
        <f>Table4[[#This Row],[v_n_w_g_w3]]*Table4[[#This Row],[pie_gain]]-Table4[[#This Row],[v_n_w_l_w3]]*Table4[[#This Row],[pie_loss]]</f>
        <v>7.3749056840605647</v>
      </c>
      <c r="BF21" s="2">
        <f>IF(Table4[[#This Row],[diff_v_w3]]&gt;=1,1,0)</f>
        <v>1</v>
      </c>
      <c r="BG21" s="2">
        <f>(Table4[[#This Row],[Accept]]-Table4[[#This Row],[projected_M1]])</f>
        <v>0</v>
      </c>
      <c r="BH21" s="2">
        <f>(Table4[[#This Row],[Accept]]-Table4[[#This Row],[projected_M2]])</f>
        <v>-1</v>
      </c>
      <c r="BI21" s="2">
        <f>(Table4[[#This Row],[Accept]]-Table4[[#This Row],[projected_M3]])</f>
        <v>0</v>
      </c>
      <c r="BJ21" s="2">
        <f>(Table4[[#This Row],[Accept]]-Table4[[#This Row],[projected_M4]])</f>
        <v>-1</v>
      </c>
    </row>
    <row r="22" spans="1:62" x14ac:dyDescent="0.3">
      <c r="A22">
        <v>26</v>
      </c>
      <c r="B22" t="s">
        <v>43</v>
      </c>
      <c r="C22">
        <v>1.1960207441678836</v>
      </c>
      <c r="D22">
        <v>-1.6</v>
      </c>
      <c r="E22" s="22">
        <f>IF(Table4[[#This Row],[Trial]]="G1",Table4[[#This Row],[Balance]]/100,IF(Table4[[#This Row],[Trial]]="G2",Table4[[#This Row],[Balance]]/200,Table4[[#This Row],[Balance]]/500))</f>
        <v>2.7</v>
      </c>
      <c r="F22" s="22">
        <f>IF(Table4[[#This Row],[Net_Balance]]&gt;1,1+(Table4[[#This Row],[Net_Balance]]-1)/$F$974,1)</f>
        <v>1.0242857142857142</v>
      </c>
      <c r="G22" s="22">
        <f>IF(Table4[[#This Row],[Net_Balance]]&lt;1,1-(1-Table4[[#This Row],[Net_Balance]])/$F$974,1)</f>
        <v>1</v>
      </c>
      <c r="H22" s="22">
        <f>IF(Table4[[#This Row],[Net_Balance]]&gt;1,1+(Table4[[#This Row],[Net_Balance]]-1)/$H$974,1)</f>
        <v>1.0169999999999999</v>
      </c>
      <c r="I22" s="22">
        <f>IF(Table4[[#This Row],[Net_Balance]]&lt;1,1-(1-Table4[[#This Row],[Net_Balance]])/$H$974,1)</f>
        <v>1</v>
      </c>
      <c r="J22" s="22">
        <f>IF(Table4[[#This Row],[Net_Balance]]&gt;1,(Table4[[#This Row],[Net_Balance]]-1)/$J$974,0)</f>
        <v>3.4000000000000002E-2</v>
      </c>
      <c r="K22" s="22">
        <f>IF(Table4[[#This Row],[Net_Balance]]&lt;1,-(1-Table4[[#This Row],[Net_Balance]])/$J$974,0)</f>
        <v>0</v>
      </c>
      <c r="L22" t="s">
        <v>108</v>
      </c>
      <c r="M22" t="s">
        <v>74</v>
      </c>
      <c r="N22" t="s">
        <v>5</v>
      </c>
      <c r="O22">
        <v>0</v>
      </c>
      <c r="P22">
        <v>0</v>
      </c>
      <c r="Q22">
        <v>270</v>
      </c>
      <c r="R22">
        <v>1664285796</v>
      </c>
      <c r="S22">
        <v>5</v>
      </c>
      <c r="T22" t="s">
        <v>118</v>
      </c>
      <c r="U22">
        <v>1</v>
      </c>
      <c r="V22">
        <v>-10</v>
      </c>
      <c r="W22">
        <v>0.5</v>
      </c>
      <c r="X22">
        <v>30</v>
      </c>
      <c r="Y22">
        <v>0.5</v>
      </c>
      <c r="Z22">
        <v>10</v>
      </c>
      <c r="AA22">
        <v>400</v>
      </c>
      <c r="AB22">
        <v>20</v>
      </c>
      <c r="AC22">
        <v>2</v>
      </c>
      <c r="AD22">
        <v>0.25</v>
      </c>
      <c r="AE22">
        <v>0.75</v>
      </c>
      <c r="AF22">
        <v>2</v>
      </c>
      <c r="AG22">
        <v>0.5</v>
      </c>
      <c r="AH22">
        <v>0.25</v>
      </c>
      <c r="AI22">
        <v>0.625</v>
      </c>
      <c r="AJ22">
        <v>0.375</v>
      </c>
      <c r="AK22">
        <v>5</v>
      </c>
      <c r="AL22">
        <v>375</v>
      </c>
      <c r="AM22">
        <v>19.364916731037084</v>
      </c>
      <c r="AN22">
        <v>0.9</v>
      </c>
      <c r="AO22">
        <v>0.38419903534316502</v>
      </c>
      <c r="AP22">
        <v>0.61580096465683498</v>
      </c>
      <c r="AQ22" s="2">
        <f>Table4[[#This Row],[Gain]]^Table4[[#This Row],[θ]]</f>
        <v>58.434275299017848</v>
      </c>
      <c r="AR22" s="2">
        <f>-Table4[[#This Row],[λ]]*-Table4[[#This Row],[Loss]]^Table4[[#This Row],[θ]]</f>
        <v>25.127005037389367</v>
      </c>
      <c r="AS22" s="2">
        <f>Table4[[#This Row],[pie_gain]]*Table4[[#This Row],[v_n_w_g]]-Table4[[#This Row],[pie_loss]]*Table4[[#This Row],[v_n_w_l]]</f>
        <v>6.9771582598980686</v>
      </c>
      <c r="AT22" s="2">
        <f>IF(Table4[[#This Row],[diff_v]]&gt;=1,1,0)</f>
        <v>1</v>
      </c>
      <c r="AU22" s="2">
        <f>Table4[[#This Row],[Gain]]^(Table4[[#This Row],[θ]]*Table4[[#This Row],[ω_p]])</f>
        <v>64.50189120201243</v>
      </c>
      <c r="AV22" s="2">
        <f>-Table4[[#This Row],[λ]]*-Table4[[#This Row],[Loss]]^(Table4[[#This Row],[θ]]*Table4[[#This Row],[ω_n]])</f>
        <v>25.127005037389367</v>
      </c>
      <c r="AW22" s="2">
        <f>Table4[[#This Row],[v_n_w_g_w]]*Table4[[#This Row],[pie_gain]]-Table4[[#This Row],[v_n_w_l_w]]*Table4[[#This Row],[pie_loss]]</f>
        <v>9.3083304366614357</v>
      </c>
      <c r="AX22" s="2">
        <f>IF(Table4[[#This Row],[diff_v_w]]&gt;=1,1,0)</f>
        <v>1</v>
      </c>
      <c r="AY22" s="2">
        <f>Table4[[#This Row],[Gain]]^(Table4[[#This Row],[θ]])*Table4[[#This Row],[ω_p2]]</f>
        <v>59.427657979101149</v>
      </c>
      <c r="AZ22" s="2">
        <f>-Table4[[#This Row],[λ]]*-Table4[[#This Row],[Loss]]^(Table4[[#This Row],[θ]])*Table4[[#This Row],[ω_n2]]</f>
        <v>25.127005037389367</v>
      </c>
      <c r="BA22" s="2">
        <f>Table4[[#This Row],[v_n_w_g_w2]]*Table4[[#This Row],[pie_gain]]-Table4[[#This Row],[v_n_w_l_w2]]*Table4[[#This Row],[pie_loss]]</f>
        <v>7.3588149273126788</v>
      </c>
      <c r="BB22" s="2">
        <f>IF(Table4[[#This Row],[diff_v_w2]]&gt;=1,1,0)</f>
        <v>1</v>
      </c>
      <c r="BC22" s="2">
        <f>Table4[[#This Row],[Gain]]^(Table4[[#This Row],[θ]]+Table4[[#This Row],[ω_p3]])</f>
        <v>65.597877120205723</v>
      </c>
      <c r="BD22" s="2">
        <f>-Table4[[#This Row],[λ]]*-Table4[[#This Row],[Loss]]^(Table4[[#This Row],[θ]]+Table4[[#This Row],[ω_n3]])</f>
        <v>25.127005037389367</v>
      </c>
      <c r="BE22" s="2">
        <f>Table4[[#This Row],[v_n_w_g_w3]]*Table4[[#This Row],[pie_gain]]-Table4[[#This Row],[v_n_w_l_w3]]*Table4[[#This Row],[pie_loss]]</f>
        <v>9.7294071691809911</v>
      </c>
      <c r="BF22" s="2">
        <f>IF(Table4[[#This Row],[diff_v_w3]]&gt;=1,1,0)</f>
        <v>1</v>
      </c>
      <c r="BG22" s="2">
        <f>(Table4[[#This Row],[Accept]]-Table4[[#This Row],[projected_M1]])</f>
        <v>-1</v>
      </c>
      <c r="BH22" s="2">
        <f>(Table4[[#This Row],[Accept]]-Table4[[#This Row],[projected_M2]])</f>
        <v>-1</v>
      </c>
      <c r="BI22" s="2">
        <f>(Table4[[#This Row],[Accept]]-Table4[[#This Row],[projected_M3]])</f>
        <v>-1</v>
      </c>
      <c r="BJ22" s="2">
        <f>(Table4[[#This Row],[Accept]]-Table4[[#This Row],[projected_M4]])</f>
        <v>-1</v>
      </c>
    </row>
    <row r="23" spans="1:62" x14ac:dyDescent="0.3">
      <c r="A23">
        <v>27</v>
      </c>
      <c r="B23" t="s">
        <v>43</v>
      </c>
      <c r="C23">
        <v>1.1960207441678836</v>
      </c>
      <c r="D23">
        <v>-1.6</v>
      </c>
      <c r="E23" s="22">
        <f>IF(Table4[[#This Row],[Trial]]="G1",Table4[[#This Row],[Balance]]/100,IF(Table4[[#This Row],[Trial]]="G2",Table4[[#This Row],[Balance]]/200,Table4[[#This Row],[Balance]]/500))</f>
        <v>3.4</v>
      </c>
      <c r="F23" s="22">
        <f>IF(Table4[[#This Row],[Net_Balance]]&gt;1,1+(Table4[[#This Row],[Net_Balance]]-1)/$F$974,1)</f>
        <v>1.0342857142857143</v>
      </c>
      <c r="G23" s="22">
        <f>IF(Table4[[#This Row],[Net_Balance]]&lt;1,1-(1-Table4[[#This Row],[Net_Balance]])/$F$974,1)</f>
        <v>1</v>
      </c>
      <c r="H23" s="22">
        <f>IF(Table4[[#This Row],[Net_Balance]]&gt;1,1+(Table4[[#This Row],[Net_Balance]]-1)/$H$974,1)</f>
        <v>1.024</v>
      </c>
      <c r="I23" s="22">
        <f>IF(Table4[[#This Row],[Net_Balance]]&lt;1,1-(1-Table4[[#This Row],[Net_Balance]])/$H$974,1)</f>
        <v>1</v>
      </c>
      <c r="J23" s="22">
        <f>IF(Table4[[#This Row],[Net_Balance]]&gt;1,(Table4[[#This Row],[Net_Balance]]-1)/$J$974,0)</f>
        <v>4.8000000000000001E-2</v>
      </c>
      <c r="K23" s="22">
        <f>IF(Table4[[#This Row],[Net_Balance]]&lt;1,-(1-Table4[[#This Row],[Net_Balance]])/$J$974,0)</f>
        <v>0</v>
      </c>
      <c r="L23" t="s">
        <v>108</v>
      </c>
      <c r="M23" t="s">
        <v>75</v>
      </c>
      <c r="N23" t="s">
        <v>7</v>
      </c>
      <c r="O23">
        <v>1</v>
      </c>
      <c r="P23">
        <v>70</v>
      </c>
      <c r="Q23">
        <v>340</v>
      </c>
      <c r="R23">
        <v>1664285802</v>
      </c>
      <c r="S23">
        <v>6</v>
      </c>
      <c r="T23" t="s">
        <v>117</v>
      </c>
      <c r="U23">
        <v>0</v>
      </c>
      <c r="V23">
        <v>-50</v>
      </c>
      <c r="W23">
        <v>0.5</v>
      </c>
      <c r="X23">
        <v>70</v>
      </c>
      <c r="Y23">
        <v>0.5</v>
      </c>
      <c r="Z23">
        <v>10</v>
      </c>
      <c r="AA23">
        <v>3600</v>
      </c>
      <c r="AB23">
        <v>60</v>
      </c>
      <c r="AC23">
        <v>2</v>
      </c>
      <c r="AD23">
        <v>0.25</v>
      </c>
      <c r="AE23">
        <v>0.75</v>
      </c>
      <c r="AF23">
        <v>1</v>
      </c>
      <c r="AG23">
        <v>0.25</v>
      </c>
      <c r="AH23">
        <v>0.5</v>
      </c>
      <c r="AI23">
        <v>0.375</v>
      </c>
      <c r="AJ23">
        <v>0.625</v>
      </c>
      <c r="AK23">
        <v>25</v>
      </c>
      <c r="AL23">
        <v>3375</v>
      </c>
      <c r="AM23">
        <v>58.094750193111253</v>
      </c>
      <c r="AN23">
        <v>0.9</v>
      </c>
      <c r="AO23">
        <v>0.60844334427391233</v>
      </c>
      <c r="AP23">
        <v>0.39155665572608767</v>
      </c>
      <c r="AQ23" s="2">
        <f>Table4[[#This Row],[Gain]]^Table4[[#This Row],[θ]]</f>
        <v>160.98133731857229</v>
      </c>
      <c r="AR23" s="2">
        <f>-Table4[[#This Row],[λ]]*-Table4[[#This Row],[Loss]]^Table4[[#This Row],[θ]]</f>
        <v>172.23577024121218</v>
      </c>
      <c r="AS23" s="2">
        <f>Table4[[#This Row],[pie_gain]]*Table4[[#This Row],[v_n_w_g]]-Table4[[#This Row],[pie_loss]]*Table4[[#This Row],[v_n_w_l]]</f>
        <v>30.507961051743038</v>
      </c>
      <c r="AT23" s="2">
        <f>IF(Table4[[#This Row],[diff_v]]&gt;=1,1,0)</f>
        <v>1</v>
      </c>
      <c r="AU23" s="2">
        <f>Table4[[#This Row],[Gain]]^(Table4[[#This Row],[θ]]*Table4[[#This Row],[ω_p]])</f>
        <v>191.61804557371607</v>
      </c>
      <c r="AV23" s="2">
        <f>-Table4[[#This Row],[λ]]*-Table4[[#This Row],[Loss]]^(Table4[[#This Row],[θ]]*Table4[[#This Row],[ω_n]])</f>
        <v>172.23577024121218</v>
      </c>
      <c r="AW23" s="2">
        <f>Table4[[#This Row],[v_n_w_g_w]]*Table4[[#This Row],[pie_gain]]-Table4[[#This Row],[v_n_w_l_w]]*Table4[[#This Row],[pie_loss]]</f>
        <v>49.148662280046906</v>
      </c>
      <c r="AX23" s="2">
        <f>IF(Table4[[#This Row],[diff_v_w]]&gt;=1,1,0)</f>
        <v>1</v>
      </c>
      <c r="AY23" s="2">
        <f>Table4[[#This Row],[Gain]]^(Table4[[#This Row],[θ]])*Table4[[#This Row],[ω_p2]]</f>
        <v>164.84488941421802</v>
      </c>
      <c r="AZ23" s="2">
        <f>-Table4[[#This Row],[λ]]*-Table4[[#This Row],[Loss]]^(Table4[[#This Row],[θ]])*Table4[[#This Row],[ω_n2]]</f>
        <v>172.23577024121218</v>
      </c>
      <c r="BA23" s="2">
        <f>Table4[[#This Row],[v_n_w_g_w2]]*Table4[[#This Row],[pie_gain]]-Table4[[#This Row],[v_n_w_l_w2]]*Table4[[#This Row],[pie_loss]]</f>
        <v>32.858713609594218</v>
      </c>
      <c r="BB23" s="2">
        <f>IF(Table4[[#This Row],[diff_v_w2]]&gt;=1,1,0)</f>
        <v>1</v>
      </c>
      <c r="BC23" s="2">
        <f>Table4[[#This Row],[Gain]]^(Table4[[#This Row],[θ]]+Table4[[#This Row],[ω_p3]])</f>
        <v>197.39685852413029</v>
      </c>
      <c r="BD23" s="2">
        <f>-Table4[[#This Row],[λ]]*-Table4[[#This Row],[Loss]]^(Table4[[#This Row],[θ]]+Table4[[#This Row],[ω_n3]])</f>
        <v>172.23577024121218</v>
      </c>
      <c r="BE23" s="2">
        <f>Table4[[#This Row],[v_n_w_g_w3]]*Table4[[#This Row],[pie_gain]]-Table4[[#This Row],[v_n_w_l_w3]]*Table4[[#This Row],[pie_loss]]</f>
        <v>52.664742557530332</v>
      </c>
      <c r="BF23" s="2">
        <f>IF(Table4[[#This Row],[diff_v_w3]]&gt;=1,1,0)</f>
        <v>1</v>
      </c>
      <c r="BG23" s="2">
        <f>(Table4[[#This Row],[Accept]]-Table4[[#This Row],[projected_M1]])</f>
        <v>0</v>
      </c>
      <c r="BH23" s="2">
        <f>(Table4[[#This Row],[Accept]]-Table4[[#This Row],[projected_M2]])</f>
        <v>0</v>
      </c>
      <c r="BI23" s="2">
        <f>(Table4[[#This Row],[Accept]]-Table4[[#This Row],[projected_M3]])</f>
        <v>0</v>
      </c>
      <c r="BJ23" s="2">
        <f>(Table4[[#This Row],[Accept]]-Table4[[#This Row],[projected_M4]])</f>
        <v>0</v>
      </c>
    </row>
    <row r="24" spans="1:62" x14ac:dyDescent="0.3">
      <c r="A24">
        <v>28</v>
      </c>
      <c r="B24" t="s">
        <v>43</v>
      </c>
      <c r="C24">
        <v>1.1960207441678836</v>
      </c>
      <c r="D24">
        <v>-1.6</v>
      </c>
      <c r="E24" s="22">
        <f>IF(Table4[[#This Row],[Trial]]="G1",Table4[[#This Row],[Balance]]/100,IF(Table4[[#This Row],[Trial]]="G2",Table4[[#This Row],[Balance]]/200,Table4[[#This Row],[Balance]]/500))</f>
        <v>3.4</v>
      </c>
      <c r="F24" s="22">
        <f>IF(Table4[[#This Row],[Net_Balance]]&gt;1,1+(Table4[[#This Row],[Net_Balance]]-1)/$F$974,1)</f>
        <v>1.0342857142857143</v>
      </c>
      <c r="G24" s="22">
        <f>IF(Table4[[#This Row],[Net_Balance]]&lt;1,1-(1-Table4[[#This Row],[Net_Balance]])/$F$974,1)</f>
        <v>1</v>
      </c>
      <c r="H24" s="22">
        <f>IF(Table4[[#This Row],[Net_Balance]]&gt;1,1+(Table4[[#This Row],[Net_Balance]]-1)/$H$974,1)</f>
        <v>1.024</v>
      </c>
      <c r="I24" s="22">
        <f>IF(Table4[[#This Row],[Net_Balance]]&lt;1,1-(1-Table4[[#This Row],[Net_Balance]])/$H$974,1)</f>
        <v>1</v>
      </c>
      <c r="J24" s="22">
        <f>IF(Table4[[#This Row],[Net_Balance]]&gt;1,(Table4[[#This Row],[Net_Balance]]-1)/$J$974,0)</f>
        <v>4.8000000000000001E-2</v>
      </c>
      <c r="K24" s="22">
        <f>IF(Table4[[#This Row],[Net_Balance]]&lt;1,-(1-Table4[[#This Row],[Net_Balance]])/$J$974,0)</f>
        <v>0</v>
      </c>
      <c r="L24" t="s">
        <v>108</v>
      </c>
      <c r="M24" t="s">
        <v>76</v>
      </c>
      <c r="N24" t="s">
        <v>5</v>
      </c>
      <c r="O24">
        <v>0</v>
      </c>
      <c r="P24">
        <v>0</v>
      </c>
      <c r="Q24">
        <v>340</v>
      </c>
      <c r="R24">
        <v>1664285809</v>
      </c>
      <c r="S24">
        <v>7</v>
      </c>
      <c r="T24" t="s">
        <v>118</v>
      </c>
      <c r="U24">
        <v>1</v>
      </c>
      <c r="V24">
        <v>-90</v>
      </c>
      <c r="W24">
        <v>0.5</v>
      </c>
      <c r="X24">
        <v>180</v>
      </c>
      <c r="Y24">
        <v>0.5</v>
      </c>
      <c r="Z24">
        <v>45</v>
      </c>
      <c r="AA24">
        <v>18225</v>
      </c>
      <c r="AB24">
        <v>135</v>
      </c>
      <c r="AC24">
        <v>2</v>
      </c>
      <c r="AD24">
        <v>0.25</v>
      </c>
      <c r="AE24">
        <v>0.75</v>
      </c>
      <c r="AF24">
        <v>2</v>
      </c>
      <c r="AG24">
        <v>0.5</v>
      </c>
      <c r="AH24">
        <v>0.25</v>
      </c>
      <c r="AI24">
        <v>0.625</v>
      </c>
      <c r="AJ24">
        <v>0.375</v>
      </c>
      <c r="AK24">
        <v>11.25</v>
      </c>
      <c r="AL24">
        <v>17085.9375</v>
      </c>
      <c r="AM24">
        <v>130.71318793450033</v>
      </c>
      <c r="AN24">
        <v>0.9</v>
      </c>
      <c r="AO24">
        <v>0.38419903534316502</v>
      </c>
      <c r="AP24">
        <v>0.61580096465683498</v>
      </c>
      <c r="AQ24" s="2">
        <f>Table4[[#This Row],[Gain]]^Table4[[#This Row],[θ]]</f>
        <v>498.1414721148987</v>
      </c>
      <c r="AR24" s="2">
        <f>-Table4[[#This Row],[λ]]*-Table4[[#This Row],[Loss]]^Table4[[#This Row],[θ]]</f>
        <v>347.88408658650894</v>
      </c>
      <c r="AS24" s="2">
        <f>Table4[[#This Row],[pie_gain]]*Table4[[#This Row],[v_n_w_g]]-Table4[[#This Row],[pie_loss]]*Table4[[#This Row],[v_n_w_l]]</f>
        <v>-22.841883057765898</v>
      </c>
      <c r="AT24" s="2">
        <f>IF(Table4[[#This Row],[diff_v]]&gt;=1,1,0)</f>
        <v>0</v>
      </c>
      <c r="AU24" s="2">
        <f>Table4[[#This Row],[Gain]]^(Table4[[#This Row],[θ]]*Table4[[#This Row],[ω_p]])</f>
        <v>616.35846349342592</v>
      </c>
      <c r="AV24" s="2">
        <f>-Table4[[#This Row],[λ]]*-Table4[[#This Row],[Loss]]^(Table4[[#This Row],[θ]]*Table4[[#This Row],[ω_n]])</f>
        <v>347.88408658650894</v>
      </c>
      <c r="AW24" s="2">
        <f>Table4[[#This Row],[v_n_w_g_w]]*Table4[[#This Row],[pie_gain]]-Table4[[#This Row],[v_n_w_l_w]]*Table4[[#This Row],[pie_loss]]</f>
        <v>22.576970991035523</v>
      </c>
      <c r="AX24" s="2">
        <f>IF(Table4[[#This Row],[diff_v_w]]&gt;=1,1,0)</f>
        <v>1</v>
      </c>
      <c r="AY24" s="2">
        <f>Table4[[#This Row],[Gain]]^(Table4[[#This Row],[θ]])*Table4[[#This Row],[ω_p2]]</f>
        <v>510.0968674456563</v>
      </c>
      <c r="AZ24" s="2">
        <f>-Table4[[#This Row],[λ]]*-Table4[[#This Row],[Loss]]^(Table4[[#This Row],[θ]])*Table4[[#This Row],[ω_n2]]</f>
        <v>347.88408658650894</v>
      </c>
      <c r="BA24" s="2">
        <f>Table4[[#This Row],[v_n_w_g_w2]]*Table4[[#This Row],[pie_gain]]-Table4[[#This Row],[v_n_w_l_w2]]*Table4[[#This Row],[pie_loss]]</f>
        <v>-18.248631704542646</v>
      </c>
      <c r="BB24" s="2">
        <f>IF(Table4[[#This Row],[diff_v_w2]]&gt;=1,1,0)</f>
        <v>0</v>
      </c>
      <c r="BC24" s="2">
        <f>Table4[[#This Row],[Gain]]^(Table4[[#This Row],[θ]]+Table4[[#This Row],[ω_p3]])</f>
        <v>639.15439574502875</v>
      </c>
      <c r="BD24" s="2">
        <f>-Table4[[#This Row],[λ]]*-Table4[[#This Row],[Loss]]^(Table4[[#This Row],[θ]]+Table4[[#This Row],[ω_n3]])</f>
        <v>347.88408658650894</v>
      </c>
      <c r="BE24" s="2">
        <f>Table4[[#This Row],[v_n_w_g_w3]]*Table4[[#This Row],[pie_gain]]-Table4[[#This Row],[v_n_w_l_w3]]*Table4[[#This Row],[pie_loss]]</f>
        <v>31.335146171849459</v>
      </c>
      <c r="BF24" s="2">
        <f>IF(Table4[[#This Row],[diff_v_w3]]&gt;=1,1,0)</f>
        <v>1</v>
      </c>
      <c r="BG24" s="2">
        <f>(Table4[[#This Row],[Accept]]-Table4[[#This Row],[projected_M1]])</f>
        <v>0</v>
      </c>
      <c r="BH24" s="2">
        <f>(Table4[[#This Row],[Accept]]-Table4[[#This Row],[projected_M2]])</f>
        <v>-1</v>
      </c>
      <c r="BI24" s="2">
        <f>(Table4[[#This Row],[Accept]]-Table4[[#This Row],[projected_M3]])</f>
        <v>0</v>
      </c>
      <c r="BJ24" s="2">
        <f>(Table4[[#This Row],[Accept]]-Table4[[#This Row],[projected_M4]])</f>
        <v>-1</v>
      </c>
    </row>
    <row r="25" spans="1:62" x14ac:dyDescent="0.3">
      <c r="A25">
        <v>29</v>
      </c>
      <c r="B25" t="s">
        <v>43</v>
      </c>
      <c r="C25">
        <v>1.1960207441678836</v>
      </c>
      <c r="D25">
        <v>-1.6</v>
      </c>
      <c r="E25" s="22">
        <f>IF(Table4[[#This Row],[Trial]]="G1",Table4[[#This Row],[Balance]]/100,IF(Table4[[#This Row],[Trial]]="G2",Table4[[#This Row],[Balance]]/200,Table4[[#This Row],[Balance]]/500))</f>
        <v>2.9</v>
      </c>
      <c r="F25" s="22">
        <f>IF(Table4[[#This Row],[Net_Balance]]&gt;1,1+(Table4[[#This Row],[Net_Balance]]-1)/$F$974,1)</f>
        <v>1.0271428571428571</v>
      </c>
      <c r="G25" s="22">
        <f>IF(Table4[[#This Row],[Net_Balance]]&lt;1,1-(1-Table4[[#This Row],[Net_Balance]])/$F$974,1)</f>
        <v>1</v>
      </c>
      <c r="H25" s="22">
        <f>IF(Table4[[#This Row],[Net_Balance]]&gt;1,1+(Table4[[#This Row],[Net_Balance]]-1)/$H$974,1)</f>
        <v>1.0189999999999999</v>
      </c>
      <c r="I25" s="22">
        <f>IF(Table4[[#This Row],[Net_Balance]]&lt;1,1-(1-Table4[[#This Row],[Net_Balance]])/$H$974,1)</f>
        <v>1</v>
      </c>
      <c r="J25" s="22">
        <f>IF(Table4[[#This Row],[Net_Balance]]&gt;1,(Table4[[#This Row],[Net_Balance]]-1)/$J$974,0)</f>
        <v>3.7999999999999999E-2</v>
      </c>
      <c r="K25" s="22">
        <f>IF(Table4[[#This Row],[Net_Balance]]&lt;1,-(1-Table4[[#This Row],[Net_Balance]])/$J$974,0)</f>
        <v>0</v>
      </c>
      <c r="L25" t="s">
        <v>108</v>
      </c>
      <c r="M25" t="s">
        <v>77</v>
      </c>
      <c r="N25" t="s">
        <v>7</v>
      </c>
      <c r="O25">
        <v>1</v>
      </c>
      <c r="P25">
        <v>-50</v>
      </c>
      <c r="Q25">
        <v>290</v>
      </c>
      <c r="R25">
        <v>1664285814</v>
      </c>
      <c r="S25">
        <v>5</v>
      </c>
      <c r="T25" t="s">
        <v>118</v>
      </c>
      <c r="U25">
        <v>1</v>
      </c>
      <c r="V25">
        <v>-50</v>
      </c>
      <c r="W25">
        <v>0.5</v>
      </c>
      <c r="X25">
        <v>70</v>
      </c>
      <c r="Y25">
        <v>0.5</v>
      </c>
      <c r="Z25">
        <v>10</v>
      </c>
      <c r="AA25">
        <v>3600</v>
      </c>
      <c r="AB25">
        <v>60</v>
      </c>
      <c r="AC25">
        <v>4</v>
      </c>
      <c r="AD25">
        <v>0.25</v>
      </c>
      <c r="AE25">
        <v>0.75</v>
      </c>
      <c r="AF25">
        <v>2</v>
      </c>
      <c r="AG25">
        <v>0.5</v>
      </c>
      <c r="AH25">
        <v>0.25</v>
      </c>
      <c r="AI25">
        <v>0.625</v>
      </c>
      <c r="AJ25">
        <v>0.375</v>
      </c>
      <c r="AK25">
        <v>-5</v>
      </c>
      <c r="AL25">
        <v>3375</v>
      </c>
      <c r="AM25">
        <v>58.094750193111253</v>
      </c>
      <c r="AN25">
        <v>0.9</v>
      </c>
      <c r="AO25">
        <v>0.38419903534316502</v>
      </c>
      <c r="AP25">
        <v>0.61580096465683498</v>
      </c>
      <c r="AQ25" s="2">
        <f>Table4[[#This Row],[Gain]]^Table4[[#This Row],[θ]]</f>
        <v>160.98133731857229</v>
      </c>
      <c r="AR25" s="2">
        <f>-Table4[[#This Row],[λ]]*-Table4[[#This Row],[Loss]]^Table4[[#This Row],[θ]]</f>
        <v>172.23577024121218</v>
      </c>
      <c r="AS25" s="2">
        <f>Table4[[#This Row],[pie_gain]]*Table4[[#This Row],[v_n_w_g]]-Table4[[#This Row],[pie_loss]]*Table4[[#This Row],[v_n_w_l]]</f>
        <v>-44.214078956903329</v>
      </c>
      <c r="AT25" s="2">
        <f>IF(Table4[[#This Row],[diff_v]]&gt;=1,1,0)</f>
        <v>0</v>
      </c>
      <c r="AU25" s="2">
        <f>Table4[[#This Row],[Gain]]^(Table4[[#This Row],[θ]]*Table4[[#This Row],[ω_p]])</f>
        <v>184.78798248408361</v>
      </c>
      <c r="AV25" s="2">
        <f>-Table4[[#This Row],[λ]]*-Table4[[#This Row],[Loss]]^(Table4[[#This Row],[θ]]*Table4[[#This Row],[ω_n]])</f>
        <v>172.23577024121218</v>
      </c>
      <c r="AW25" s="2">
        <f>Table4[[#This Row],[v_n_w_g_w]]*Table4[[#This Row],[pie_gain]]-Table4[[#This Row],[v_n_w_l_w]]*Table4[[#This Row],[pie_loss]]</f>
        <v>-35.067588849556856</v>
      </c>
      <c r="AX25" s="2">
        <f>IF(Table4[[#This Row],[diff_v_w]]&gt;=1,1,0)</f>
        <v>0</v>
      </c>
      <c r="AY25" s="2">
        <f>Table4[[#This Row],[Gain]]^(Table4[[#This Row],[θ]])*Table4[[#This Row],[ω_p2]]</f>
        <v>164.03998272762516</v>
      </c>
      <c r="AZ25" s="2">
        <f>-Table4[[#This Row],[λ]]*-Table4[[#This Row],[Loss]]^(Table4[[#This Row],[θ]])*Table4[[#This Row],[ω_n2]]</f>
        <v>172.23577024121218</v>
      </c>
      <c r="BA25" s="2">
        <f>Table4[[#This Row],[v_n_w_g_w2]]*Table4[[#This Row],[pie_gain]]-Table4[[#This Row],[v_n_w_l_w2]]*Table4[[#This Row],[pie_loss]]</f>
        <v>-43.03895034128842</v>
      </c>
      <c r="BB25" s="2">
        <f>IF(Table4[[#This Row],[diff_v_w2]]&gt;=1,1,0)</f>
        <v>0</v>
      </c>
      <c r="BC25" s="2">
        <f>Table4[[#This Row],[Gain]]^(Table4[[#This Row],[θ]]+Table4[[#This Row],[ω_p3]])</f>
        <v>189.18611390498566</v>
      </c>
      <c r="BD25" s="2">
        <f>-Table4[[#This Row],[λ]]*-Table4[[#This Row],[Loss]]^(Table4[[#This Row],[θ]]+Table4[[#This Row],[ω_n3]])</f>
        <v>172.23577024121218</v>
      </c>
      <c r="BE25" s="2">
        <f>Table4[[#This Row],[v_n_w_g_w3]]*Table4[[#This Row],[pie_gain]]-Table4[[#This Row],[v_n_w_l_w3]]*Table4[[#This Row],[pie_loss]]</f>
        <v>-33.377831000333828</v>
      </c>
      <c r="BF25" s="2">
        <f>IF(Table4[[#This Row],[diff_v_w3]]&gt;=1,1,0)</f>
        <v>0</v>
      </c>
      <c r="BG25" s="2">
        <f>(Table4[[#This Row],[Accept]]-Table4[[#This Row],[projected_M1]])</f>
        <v>1</v>
      </c>
      <c r="BH25" s="2">
        <f>(Table4[[#This Row],[Accept]]-Table4[[#This Row],[projected_M2]])</f>
        <v>1</v>
      </c>
      <c r="BI25" s="2">
        <f>(Table4[[#This Row],[Accept]]-Table4[[#This Row],[projected_M3]])</f>
        <v>1</v>
      </c>
      <c r="BJ25" s="2">
        <f>(Table4[[#This Row],[Accept]]-Table4[[#This Row],[projected_M4]])</f>
        <v>1</v>
      </c>
    </row>
    <row r="26" spans="1:62" x14ac:dyDescent="0.3">
      <c r="A26">
        <v>30</v>
      </c>
      <c r="B26" t="s">
        <v>43</v>
      </c>
      <c r="C26">
        <v>1.1960207441678836</v>
      </c>
      <c r="D26">
        <v>-1.6</v>
      </c>
      <c r="E26" s="22">
        <f>IF(Table4[[#This Row],[Trial]]="G1",Table4[[#This Row],[Balance]]/100,IF(Table4[[#This Row],[Trial]]="G2",Table4[[#This Row],[Balance]]/200,Table4[[#This Row],[Balance]]/500))</f>
        <v>2.9</v>
      </c>
      <c r="F26" s="22">
        <f>IF(Table4[[#This Row],[Net_Balance]]&gt;1,1+(Table4[[#This Row],[Net_Balance]]-1)/$F$974,1)</f>
        <v>1.0271428571428571</v>
      </c>
      <c r="G26" s="22">
        <f>IF(Table4[[#This Row],[Net_Balance]]&lt;1,1-(1-Table4[[#This Row],[Net_Balance]])/$F$974,1)</f>
        <v>1</v>
      </c>
      <c r="H26" s="22">
        <f>IF(Table4[[#This Row],[Net_Balance]]&gt;1,1+(Table4[[#This Row],[Net_Balance]]-1)/$H$974,1)</f>
        <v>1.0189999999999999</v>
      </c>
      <c r="I26" s="22">
        <f>IF(Table4[[#This Row],[Net_Balance]]&lt;1,1-(1-Table4[[#This Row],[Net_Balance]])/$H$974,1)</f>
        <v>1</v>
      </c>
      <c r="J26" s="22">
        <f>IF(Table4[[#This Row],[Net_Balance]]&gt;1,(Table4[[#This Row],[Net_Balance]]-1)/$J$974,0)</f>
        <v>3.7999999999999999E-2</v>
      </c>
      <c r="K26" s="22">
        <f>IF(Table4[[#This Row],[Net_Balance]]&lt;1,-(1-Table4[[#This Row],[Net_Balance]])/$J$974,0)</f>
        <v>0</v>
      </c>
      <c r="L26" t="s">
        <v>108</v>
      </c>
      <c r="M26" t="s">
        <v>78</v>
      </c>
      <c r="N26" t="s">
        <v>5</v>
      </c>
      <c r="O26">
        <v>0</v>
      </c>
      <c r="P26">
        <v>0</v>
      </c>
      <c r="Q26">
        <v>290</v>
      </c>
      <c r="R26">
        <v>1664285821</v>
      </c>
      <c r="S26">
        <v>7</v>
      </c>
      <c r="T26" t="s">
        <v>118</v>
      </c>
      <c r="U26">
        <v>1</v>
      </c>
      <c r="V26">
        <v>-90</v>
      </c>
      <c r="W26">
        <v>0.5</v>
      </c>
      <c r="X26">
        <v>80</v>
      </c>
      <c r="Y26">
        <v>0.5</v>
      </c>
      <c r="Z26">
        <v>-5</v>
      </c>
      <c r="AA26">
        <v>7225</v>
      </c>
      <c r="AB26">
        <v>85</v>
      </c>
      <c r="AC26">
        <v>2</v>
      </c>
      <c r="AD26">
        <v>0.25</v>
      </c>
      <c r="AE26">
        <v>0.75</v>
      </c>
      <c r="AF26">
        <v>2</v>
      </c>
      <c r="AG26">
        <v>0.5</v>
      </c>
      <c r="AH26">
        <v>0.25</v>
      </c>
      <c r="AI26">
        <v>0.625</v>
      </c>
      <c r="AJ26">
        <v>0.375</v>
      </c>
      <c r="AK26">
        <v>-26.25</v>
      </c>
      <c r="AL26">
        <v>6773.4375</v>
      </c>
      <c r="AM26">
        <v>82.300896106907615</v>
      </c>
      <c r="AN26">
        <v>0.9</v>
      </c>
      <c r="AO26">
        <v>0.38419903534316502</v>
      </c>
      <c r="AP26">
        <v>0.61580096465683498</v>
      </c>
      <c r="AQ26" s="2">
        <f>Table4[[#This Row],[Gain]]^Table4[[#This Row],[θ]]</f>
        <v>188.85787660819494</v>
      </c>
      <c r="AR26" s="2">
        <f>-Table4[[#This Row],[λ]]*-Table4[[#This Row],[Loss]]^Table4[[#This Row],[θ]]</f>
        <v>347.88408658650894</v>
      </c>
      <c r="AS26" s="2">
        <f>Table4[[#This Row],[pie_gain]]*Table4[[#This Row],[v_n_w_g]]-Table4[[#This Row],[pie_loss]]*Table4[[#This Row],[v_n_w_l]]</f>
        <v>-141.66834209890715</v>
      </c>
      <c r="AT26" s="2">
        <f>IF(Table4[[#This Row],[diff_v]]&gt;=1,1,0)</f>
        <v>0</v>
      </c>
      <c r="AU26" s="2">
        <f>Table4[[#This Row],[Gain]]^(Table4[[#This Row],[θ]]*Table4[[#This Row],[ω_p]])</f>
        <v>217.72881674209526</v>
      </c>
      <c r="AV26" s="2">
        <f>-Table4[[#This Row],[λ]]*-Table4[[#This Row],[Loss]]^(Table4[[#This Row],[θ]]*Table4[[#This Row],[ω_n]])</f>
        <v>347.88408658650894</v>
      </c>
      <c r="AW26" s="2">
        <f>Table4[[#This Row],[v_n_w_g_w]]*Table4[[#This Row],[pie_gain]]-Table4[[#This Row],[v_n_w_l_w]]*Table4[[#This Row],[pie_loss]]</f>
        <v>-130.57615475001234</v>
      </c>
      <c r="AX26" s="2">
        <f>IF(Table4[[#This Row],[diff_v_w]]&gt;=1,1,0)</f>
        <v>0</v>
      </c>
      <c r="AY26" s="2">
        <f>Table4[[#This Row],[Gain]]^(Table4[[#This Row],[θ]])*Table4[[#This Row],[ω_p2]]</f>
        <v>192.44617626375063</v>
      </c>
      <c r="AZ26" s="2">
        <f>-Table4[[#This Row],[λ]]*-Table4[[#This Row],[Loss]]^(Table4[[#This Row],[θ]])*Table4[[#This Row],[ω_n2]]</f>
        <v>347.88408658650894</v>
      </c>
      <c r="BA26" s="2">
        <f>Table4[[#This Row],[v_n_w_g_w2]]*Table4[[#This Row],[pie_gain]]-Table4[[#This Row],[v_n_w_l_w2]]*Table4[[#This Row],[pie_loss]]</f>
        <v>-140.28972083272043</v>
      </c>
      <c r="BB26" s="2">
        <f>IF(Table4[[#This Row],[diff_v_w2]]&gt;=1,1,0)</f>
        <v>0</v>
      </c>
      <c r="BC26" s="2">
        <f>Table4[[#This Row],[Gain]]^(Table4[[#This Row],[θ]]+Table4[[#This Row],[ω_p3]])</f>
        <v>223.07583227152014</v>
      </c>
      <c r="BD26" s="2">
        <f>-Table4[[#This Row],[λ]]*-Table4[[#This Row],[Loss]]^(Table4[[#This Row],[θ]]+Table4[[#This Row],[ω_n3]])</f>
        <v>347.88408658650894</v>
      </c>
      <c r="BE26" s="2">
        <f>Table4[[#This Row],[v_n_w_g_w3]]*Table4[[#This Row],[pie_gain]]-Table4[[#This Row],[v_n_w_l_w3]]*Table4[[#This Row],[pie_loss]]</f>
        <v>-128.52183654164241</v>
      </c>
      <c r="BF26" s="2">
        <f>IF(Table4[[#This Row],[diff_v_w3]]&gt;=1,1,0)</f>
        <v>0</v>
      </c>
      <c r="BG26" s="2">
        <f>(Table4[[#This Row],[Accept]]-Table4[[#This Row],[projected_M1]])</f>
        <v>0</v>
      </c>
      <c r="BH26" s="2">
        <f>(Table4[[#This Row],[Accept]]-Table4[[#This Row],[projected_M2]])</f>
        <v>0</v>
      </c>
      <c r="BI26" s="2">
        <f>(Table4[[#This Row],[Accept]]-Table4[[#This Row],[projected_M3]])</f>
        <v>0</v>
      </c>
      <c r="BJ26" s="2">
        <f>(Table4[[#This Row],[Accept]]-Table4[[#This Row],[projected_M4]])</f>
        <v>0</v>
      </c>
    </row>
    <row r="27" spans="1:62" x14ac:dyDescent="0.3">
      <c r="A27">
        <v>32</v>
      </c>
      <c r="B27" t="s">
        <v>43</v>
      </c>
      <c r="C27">
        <v>1.1960207441678836</v>
      </c>
      <c r="D27">
        <v>-1.6</v>
      </c>
      <c r="E27" s="22">
        <f>IF(Table4[[#This Row],[Trial]]="G1",Table4[[#This Row],[Balance]]/100,IF(Table4[[#This Row],[Trial]]="G2",Table4[[#This Row],[Balance]]/200,Table4[[#This Row],[Balance]]/500))</f>
        <v>2.9</v>
      </c>
      <c r="F27" s="22">
        <f>IF(Table4[[#This Row],[Net_Balance]]&gt;1,1+(Table4[[#This Row],[Net_Balance]]-1)/$F$974,1)</f>
        <v>1.0271428571428571</v>
      </c>
      <c r="G27" s="22">
        <f>IF(Table4[[#This Row],[Net_Balance]]&lt;1,1-(1-Table4[[#This Row],[Net_Balance]])/$F$974,1)</f>
        <v>1</v>
      </c>
      <c r="H27" s="22">
        <f>IF(Table4[[#This Row],[Net_Balance]]&gt;1,1+(Table4[[#This Row],[Net_Balance]]-1)/$H$974,1)</f>
        <v>1.0189999999999999</v>
      </c>
      <c r="I27" s="22">
        <f>IF(Table4[[#This Row],[Net_Balance]]&lt;1,1-(1-Table4[[#This Row],[Net_Balance]])/$H$974,1)</f>
        <v>1</v>
      </c>
      <c r="J27" s="22">
        <f>IF(Table4[[#This Row],[Net_Balance]]&gt;1,(Table4[[#This Row],[Net_Balance]]-1)/$J$974,0)</f>
        <v>3.7999999999999999E-2</v>
      </c>
      <c r="K27" s="22">
        <f>IF(Table4[[#This Row],[Net_Balance]]&lt;1,-(1-Table4[[#This Row],[Net_Balance]])/$J$974,0)</f>
        <v>0</v>
      </c>
      <c r="L27" t="s">
        <v>108</v>
      </c>
      <c r="M27" t="s">
        <v>79</v>
      </c>
      <c r="N27" t="s">
        <v>5</v>
      </c>
      <c r="O27">
        <v>0</v>
      </c>
      <c r="P27">
        <v>0</v>
      </c>
      <c r="Q27">
        <v>290</v>
      </c>
      <c r="R27">
        <v>1664285832</v>
      </c>
      <c r="S27">
        <v>6</v>
      </c>
      <c r="T27" t="s">
        <v>117</v>
      </c>
      <c r="U27">
        <v>0</v>
      </c>
      <c r="V27">
        <v>-10</v>
      </c>
      <c r="W27">
        <v>0.5</v>
      </c>
      <c r="X27">
        <v>0</v>
      </c>
      <c r="Y27">
        <v>0.5</v>
      </c>
      <c r="Z27">
        <v>-5</v>
      </c>
      <c r="AA27">
        <v>25</v>
      </c>
      <c r="AB27">
        <v>5</v>
      </c>
      <c r="AC27">
        <v>4</v>
      </c>
      <c r="AD27">
        <v>0.25</v>
      </c>
      <c r="AE27">
        <v>0.75</v>
      </c>
      <c r="AF27">
        <v>2</v>
      </c>
      <c r="AG27">
        <v>0.5</v>
      </c>
      <c r="AH27">
        <v>0.25</v>
      </c>
      <c r="AI27">
        <v>0.625</v>
      </c>
      <c r="AJ27">
        <v>0.375</v>
      </c>
      <c r="AK27">
        <v>-6.25</v>
      </c>
      <c r="AL27">
        <v>23.4375</v>
      </c>
      <c r="AM27">
        <v>4.8412291827592711</v>
      </c>
      <c r="AN27">
        <v>0.9</v>
      </c>
      <c r="AO27">
        <v>0.38419903534316502</v>
      </c>
      <c r="AP27">
        <v>0.61580096465683498</v>
      </c>
      <c r="AQ27" s="2">
        <f>Table4[[#This Row],[Gain]]^Table4[[#This Row],[θ]]</f>
        <v>0</v>
      </c>
      <c r="AR27" s="2">
        <f>-Table4[[#This Row],[λ]]*-Table4[[#This Row],[Loss]]^Table4[[#This Row],[θ]]</f>
        <v>25.127005037389367</v>
      </c>
      <c r="AS27" s="2">
        <f>Table4[[#This Row],[pie_gain]]*Table4[[#This Row],[v_n_w_g]]-Table4[[#This Row],[pie_loss]]*Table4[[#This Row],[v_n_w_l]]</f>
        <v>-15.473233940961524</v>
      </c>
      <c r="AT27" s="2">
        <f>IF(Table4[[#This Row],[diff_v]]&gt;=1,1,0)</f>
        <v>0</v>
      </c>
      <c r="AU27" s="2">
        <f>Table4[[#This Row],[Gain]]^(Table4[[#This Row],[θ]]*Table4[[#This Row],[ω_p]])</f>
        <v>0</v>
      </c>
      <c r="AV27" s="2">
        <f>-Table4[[#This Row],[λ]]*-Table4[[#This Row],[Loss]]^(Table4[[#This Row],[θ]]*Table4[[#This Row],[ω_n]])</f>
        <v>25.127005037389367</v>
      </c>
      <c r="AW27" s="2">
        <f>Table4[[#This Row],[v_n_w_g_w]]*Table4[[#This Row],[pie_gain]]-Table4[[#This Row],[v_n_w_l_w]]*Table4[[#This Row],[pie_loss]]</f>
        <v>-15.473233940961524</v>
      </c>
      <c r="AX27" s="2">
        <f>IF(Table4[[#This Row],[diff_v_w]]&gt;=1,1,0)</f>
        <v>0</v>
      </c>
      <c r="AY27" s="2">
        <f>Table4[[#This Row],[Gain]]^(Table4[[#This Row],[θ]])*Table4[[#This Row],[ω_p2]]</f>
        <v>0</v>
      </c>
      <c r="AZ27" s="2">
        <f>-Table4[[#This Row],[λ]]*-Table4[[#This Row],[Loss]]^(Table4[[#This Row],[θ]])*Table4[[#This Row],[ω_n2]]</f>
        <v>25.127005037389367</v>
      </c>
      <c r="BA27" s="2">
        <f>Table4[[#This Row],[v_n_w_g_w2]]*Table4[[#This Row],[pie_gain]]-Table4[[#This Row],[v_n_w_l_w2]]*Table4[[#This Row],[pie_loss]]</f>
        <v>-15.473233940961524</v>
      </c>
      <c r="BB27" s="2">
        <f>IF(Table4[[#This Row],[diff_v_w2]]&gt;=1,1,0)</f>
        <v>0</v>
      </c>
      <c r="BC27" s="2">
        <f>Table4[[#This Row],[Gain]]^(Table4[[#This Row],[θ]]+Table4[[#This Row],[ω_p3]])</f>
        <v>0</v>
      </c>
      <c r="BD27" s="2">
        <f>-Table4[[#This Row],[λ]]*-Table4[[#This Row],[Loss]]^(Table4[[#This Row],[θ]]+Table4[[#This Row],[ω_n3]])</f>
        <v>25.127005037389367</v>
      </c>
      <c r="BE27" s="2">
        <f>Table4[[#This Row],[v_n_w_g_w3]]*Table4[[#This Row],[pie_gain]]-Table4[[#This Row],[v_n_w_l_w3]]*Table4[[#This Row],[pie_loss]]</f>
        <v>-15.473233940961524</v>
      </c>
      <c r="BF27" s="2">
        <f>IF(Table4[[#This Row],[diff_v_w3]]&gt;=1,1,0)</f>
        <v>0</v>
      </c>
      <c r="BG27" s="2">
        <f>(Table4[[#This Row],[Accept]]-Table4[[#This Row],[projected_M1]])</f>
        <v>0</v>
      </c>
      <c r="BH27" s="2">
        <f>(Table4[[#This Row],[Accept]]-Table4[[#This Row],[projected_M2]])</f>
        <v>0</v>
      </c>
      <c r="BI27" s="2">
        <f>(Table4[[#This Row],[Accept]]-Table4[[#This Row],[projected_M3]])</f>
        <v>0</v>
      </c>
      <c r="BJ27" s="2">
        <f>(Table4[[#This Row],[Accept]]-Table4[[#This Row],[projected_M4]])</f>
        <v>0</v>
      </c>
    </row>
    <row r="28" spans="1:62" x14ac:dyDescent="0.3">
      <c r="A28">
        <v>34</v>
      </c>
      <c r="B28" t="s">
        <v>43</v>
      </c>
      <c r="C28">
        <v>1.1960207441678836</v>
      </c>
      <c r="D28">
        <v>-1.6</v>
      </c>
      <c r="E28" s="22">
        <f>IF(Table4[[#This Row],[Trial]]="G1",Table4[[#This Row],[Balance]]/100,IF(Table4[[#This Row],[Trial]]="G2",Table4[[#This Row],[Balance]]/200,Table4[[#This Row],[Balance]]/500))</f>
        <v>2.9</v>
      </c>
      <c r="F28" s="22">
        <f>IF(Table4[[#This Row],[Net_Balance]]&gt;1,1+(Table4[[#This Row],[Net_Balance]]-1)/$F$974,1)</f>
        <v>1.0271428571428571</v>
      </c>
      <c r="G28" s="22">
        <f>IF(Table4[[#This Row],[Net_Balance]]&lt;1,1-(1-Table4[[#This Row],[Net_Balance]])/$F$974,1)</f>
        <v>1</v>
      </c>
      <c r="H28" s="22">
        <f>IF(Table4[[#This Row],[Net_Balance]]&gt;1,1+(Table4[[#This Row],[Net_Balance]]-1)/$H$974,1)</f>
        <v>1.0189999999999999</v>
      </c>
      <c r="I28" s="22">
        <f>IF(Table4[[#This Row],[Net_Balance]]&lt;1,1-(1-Table4[[#This Row],[Net_Balance]])/$H$974,1)</f>
        <v>1</v>
      </c>
      <c r="J28" s="22">
        <f>IF(Table4[[#This Row],[Net_Balance]]&gt;1,(Table4[[#This Row],[Net_Balance]]-1)/$J$974,0)</f>
        <v>3.7999999999999999E-2</v>
      </c>
      <c r="K28" s="22">
        <f>IF(Table4[[#This Row],[Net_Balance]]&lt;1,-(1-Table4[[#This Row],[Net_Balance]])/$J$974,0)</f>
        <v>0</v>
      </c>
      <c r="L28" t="s">
        <v>108</v>
      </c>
      <c r="M28" t="s">
        <v>80</v>
      </c>
      <c r="N28" t="s">
        <v>5</v>
      </c>
      <c r="O28">
        <v>0</v>
      </c>
      <c r="P28">
        <v>0</v>
      </c>
      <c r="Q28">
        <v>290</v>
      </c>
      <c r="R28">
        <v>1664285842</v>
      </c>
      <c r="S28">
        <v>7</v>
      </c>
      <c r="T28" t="s">
        <v>118</v>
      </c>
      <c r="U28">
        <v>1</v>
      </c>
      <c r="V28">
        <v>-90</v>
      </c>
      <c r="W28">
        <v>0.5</v>
      </c>
      <c r="X28">
        <v>80</v>
      </c>
      <c r="Y28">
        <v>0.5</v>
      </c>
      <c r="Z28">
        <v>-5</v>
      </c>
      <c r="AA28">
        <v>7225</v>
      </c>
      <c r="AB28">
        <v>85</v>
      </c>
      <c r="AC28">
        <v>4</v>
      </c>
      <c r="AD28">
        <v>0.25</v>
      </c>
      <c r="AE28">
        <v>0.75</v>
      </c>
      <c r="AF28">
        <v>1</v>
      </c>
      <c r="AG28">
        <v>0.25</v>
      </c>
      <c r="AH28">
        <v>0.5</v>
      </c>
      <c r="AI28">
        <v>0.375</v>
      </c>
      <c r="AJ28">
        <v>0.625</v>
      </c>
      <c r="AK28">
        <v>16.25</v>
      </c>
      <c r="AL28">
        <v>6773.4375</v>
      </c>
      <c r="AM28">
        <v>82.300896106907615</v>
      </c>
      <c r="AN28">
        <v>0.9</v>
      </c>
      <c r="AO28">
        <v>0.60844334427391233</v>
      </c>
      <c r="AP28">
        <v>0.39155665572608767</v>
      </c>
      <c r="AQ28" s="2">
        <f>Table4[[#This Row],[Gain]]^Table4[[#This Row],[θ]]</f>
        <v>188.85787660819494</v>
      </c>
      <c r="AR28" s="2">
        <f>-Table4[[#This Row],[λ]]*-Table4[[#This Row],[Loss]]^Table4[[#This Row],[θ]]</f>
        <v>347.88408658650894</v>
      </c>
      <c r="AS28" s="2">
        <f>Table4[[#This Row],[pie_gain]]*Table4[[#This Row],[v_n_w_g]]-Table4[[#This Row],[pie_loss]]*Table4[[#This Row],[v_n_w_l]]</f>
        <v>-21.307011488178148</v>
      </c>
      <c r="AT28" s="2">
        <f>IF(Table4[[#This Row],[diff_v]]&gt;=1,1,0)</f>
        <v>0</v>
      </c>
      <c r="AU28" s="2">
        <f>Table4[[#This Row],[Gain]]^(Table4[[#This Row],[θ]]*Table4[[#This Row],[ω_p]])</f>
        <v>217.72881674209526</v>
      </c>
      <c r="AV28" s="2">
        <f>-Table4[[#This Row],[λ]]*-Table4[[#This Row],[Loss]]^(Table4[[#This Row],[θ]]*Table4[[#This Row],[ω_n]])</f>
        <v>347.88408658650894</v>
      </c>
      <c r="AW28" s="2">
        <f>Table4[[#This Row],[v_n_w_g_w]]*Table4[[#This Row],[pie_gain]]-Table4[[#This Row],[v_n_w_l_w]]*Table4[[#This Row],[pie_loss]]</f>
        <v>-3.7406801207759202</v>
      </c>
      <c r="AX28" s="2">
        <f>IF(Table4[[#This Row],[diff_v_w]]&gt;=1,1,0)</f>
        <v>0</v>
      </c>
      <c r="AY28" s="2">
        <f>Table4[[#This Row],[Gain]]^(Table4[[#This Row],[θ]])*Table4[[#This Row],[ω_p2]]</f>
        <v>192.44617626375063</v>
      </c>
      <c r="AZ28" s="2">
        <f>-Table4[[#This Row],[λ]]*-Table4[[#This Row],[Loss]]^(Table4[[#This Row],[θ]])*Table4[[#This Row],[ω_n2]]</f>
        <v>347.88408658650894</v>
      </c>
      <c r="BA28" s="2">
        <f>Table4[[#This Row],[v_n_w_g_w2]]*Table4[[#This Row],[pie_gain]]-Table4[[#This Row],[v_n_w_l_w2]]*Table4[[#This Row],[pie_loss]]</f>
        <v>-19.123734445494918</v>
      </c>
      <c r="BB28" s="2">
        <f>IF(Table4[[#This Row],[diff_v_w2]]&gt;=1,1,0)</f>
        <v>0</v>
      </c>
      <c r="BC28" s="2">
        <f>Table4[[#This Row],[Gain]]^(Table4[[#This Row],[θ]]+Table4[[#This Row],[ω_p3]])</f>
        <v>223.07583227152014</v>
      </c>
      <c r="BD28" s="2">
        <f>-Table4[[#This Row],[λ]]*-Table4[[#This Row],[Loss]]^(Table4[[#This Row],[θ]]+Table4[[#This Row],[ω_n3]])</f>
        <v>347.88408658650894</v>
      </c>
      <c r="BE28" s="2">
        <f>Table4[[#This Row],[v_n_w_g_w3]]*Table4[[#This Row],[pie_gain]]-Table4[[#This Row],[v_n_w_l_w3]]*Table4[[#This Row],[pie_loss]]</f>
        <v>-0.48732411016811739</v>
      </c>
      <c r="BF28" s="2">
        <f>IF(Table4[[#This Row],[diff_v_w3]]&gt;=1,1,0)</f>
        <v>0</v>
      </c>
      <c r="BG28" s="2">
        <f>(Table4[[#This Row],[Accept]]-Table4[[#This Row],[projected_M1]])</f>
        <v>0</v>
      </c>
      <c r="BH28" s="2">
        <f>(Table4[[#This Row],[Accept]]-Table4[[#This Row],[projected_M2]])</f>
        <v>0</v>
      </c>
      <c r="BI28" s="2">
        <f>(Table4[[#This Row],[Accept]]-Table4[[#This Row],[projected_M3]])</f>
        <v>0</v>
      </c>
      <c r="BJ28" s="2">
        <f>(Table4[[#This Row],[Accept]]-Table4[[#This Row],[projected_M4]])</f>
        <v>0</v>
      </c>
    </row>
    <row r="29" spans="1:62" x14ac:dyDescent="0.3">
      <c r="A29">
        <v>35</v>
      </c>
      <c r="B29" t="s">
        <v>43</v>
      </c>
      <c r="C29">
        <v>1.1960207441678836</v>
      </c>
      <c r="D29">
        <v>-1.6</v>
      </c>
      <c r="E29" s="22">
        <f>IF(Table4[[#This Row],[Trial]]="G1",Table4[[#This Row],[Balance]]/100,IF(Table4[[#This Row],[Trial]]="G2",Table4[[#This Row],[Balance]]/200,Table4[[#This Row],[Balance]]/500))</f>
        <v>3.6</v>
      </c>
      <c r="F29" s="22">
        <f>IF(Table4[[#This Row],[Net_Balance]]&gt;1,1+(Table4[[#This Row],[Net_Balance]]-1)/$F$974,1)</f>
        <v>1.0371428571428571</v>
      </c>
      <c r="G29" s="22">
        <f>IF(Table4[[#This Row],[Net_Balance]]&lt;1,1-(1-Table4[[#This Row],[Net_Balance]])/$F$974,1)</f>
        <v>1</v>
      </c>
      <c r="H29" s="22">
        <f>IF(Table4[[#This Row],[Net_Balance]]&gt;1,1+(Table4[[#This Row],[Net_Balance]]-1)/$H$974,1)</f>
        <v>1.026</v>
      </c>
      <c r="I29" s="22">
        <f>IF(Table4[[#This Row],[Net_Balance]]&lt;1,1-(1-Table4[[#This Row],[Net_Balance]])/$H$974,1)</f>
        <v>1</v>
      </c>
      <c r="J29" s="22">
        <f>IF(Table4[[#This Row],[Net_Balance]]&gt;1,(Table4[[#This Row],[Net_Balance]]-1)/$J$974,0)</f>
        <v>5.2000000000000005E-2</v>
      </c>
      <c r="K29" s="22">
        <f>IF(Table4[[#This Row],[Net_Balance]]&lt;1,-(1-Table4[[#This Row],[Net_Balance]])/$J$974,0)</f>
        <v>0</v>
      </c>
      <c r="L29" t="s">
        <v>108</v>
      </c>
      <c r="M29" t="s">
        <v>81</v>
      </c>
      <c r="N29" t="s">
        <v>7</v>
      </c>
      <c r="O29">
        <v>1</v>
      </c>
      <c r="P29">
        <v>70</v>
      </c>
      <c r="Q29">
        <v>360</v>
      </c>
      <c r="R29">
        <v>1664285854</v>
      </c>
      <c r="S29">
        <v>12</v>
      </c>
      <c r="T29" t="s">
        <v>118</v>
      </c>
      <c r="U29">
        <v>1</v>
      </c>
      <c r="V29">
        <v>-50</v>
      </c>
      <c r="W29">
        <v>0.5</v>
      </c>
      <c r="X29">
        <v>70</v>
      </c>
      <c r="Y29">
        <v>0.5</v>
      </c>
      <c r="Z29">
        <v>10</v>
      </c>
      <c r="AA29">
        <v>3600</v>
      </c>
      <c r="AB29">
        <v>60</v>
      </c>
      <c r="AC29">
        <v>2</v>
      </c>
      <c r="AD29">
        <v>0.25</v>
      </c>
      <c r="AE29">
        <v>0.75</v>
      </c>
      <c r="AF29">
        <v>1</v>
      </c>
      <c r="AG29">
        <v>0.25</v>
      </c>
      <c r="AH29">
        <v>0.5</v>
      </c>
      <c r="AI29">
        <v>0.375</v>
      </c>
      <c r="AJ29">
        <v>0.625</v>
      </c>
      <c r="AK29">
        <v>25</v>
      </c>
      <c r="AL29">
        <v>3375</v>
      </c>
      <c r="AM29">
        <v>58.094750193111253</v>
      </c>
      <c r="AN29">
        <v>0.9</v>
      </c>
      <c r="AO29">
        <v>0.60844334427391233</v>
      </c>
      <c r="AP29">
        <v>0.39155665572608767</v>
      </c>
      <c r="AQ29" s="2">
        <f>Table4[[#This Row],[Gain]]^Table4[[#This Row],[θ]]</f>
        <v>160.98133731857229</v>
      </c>
      <c r="AR29" s="2">
        <f>-Table4[[#This Row],[λ]]*-Table4[[#This Row],[Loss]]^Table4[[#This Row],[θ]]</f>
        <v>172.23577024121218</v>
      </c>
      <c r="AS29" s="2">
        <f>Table4[[#This Row],[pie_gain]]*Table4[[#This Row],[v_n_w_g]]-Table4[[#This Row],[pie_loss]]*Table4[[#This Row],[v_n_w_l]]</f>
        <v>30.507961051743038</v>
      </c>
      <c r="AT29" s="2">
        <f>IF(Table4[[#This Row],[diff_v]]&gt;=1,1,0)</f>
        <v>1</v>
      </c>
      <c r="AU29" s="2">
        <f>Table4[[#This Row],[Gain]]^(Table4[[#This Row],[θ]]*Table4[[#This Row],[ω_p]])</f>
        <v>194.42024190956704</v>
      </c>
      <c r="AV29" s="2">
        <f>-Table4[[#This Row],[λ]]*-Table4[[#This Row],[Loss]]^(Table4[[#This Row],[θ]]*Table4[[#This Row],[ω_n]])</f>
        <v>172.23577024121218</v>
      </c>
      <c r="AW29" s="2">
        <f>Table4[[#This Row],[v_n_w_g_w]]*Table4[[#This Row],[pie_gain]]-Table4[[#This Row],[v_n_w_l_w]]*Table4[[#This Row],[pie_loss]]</f>
        <v>50.85363998994417</v>
      </c>
      <c r="AX29" s="2">
        <f>IF(Table4[[#This Row],[diff_v_w]]&gt;=1,1,0)</f>
        <v>1</v>
      </c>
      <c r="AY29" s="2">
        <f>Table4[[#This Row],[Gain]]^(Table4[[#This Row],[θ]])*Table4[[#This Row],[ω_p2]]</f>
        <v>165.16685208885517</v>
      </c>
      <c r="AZ29" s="2">
        <f>-Table4[[#This Row],[λ]]*-Table4[[#This Row],[Loss]]^(Table4[[#This Row],[θ]])*Table4[[#This Row],[ω_n2]]</f>
        <v>172.23577024121218</v>
      </c>
      <c r="BA29" s="2">
        <f>Table4[[#This Row],[v_n_w_g_w2]]*Table4[[#This Row],[pie_gain]]-Table4[[#This Row],[v_n_w_l_w2]]*Table4[[#This Row],[pie_loss]]</f>
        <v>33.054609656081809</v>
      </c>
      <c r="BB29" s="2">
        <f>IF(Table4[[#This Row],[diff_v_w2]]&gt;=1,1,0)</f>
        <v>1</v>
      </c>
      <c r="BC29" s="2">
        <f>Table4[[#This Row],[Gain]]^(Table4[[#This Row],[θ]]+Table4[[#This Row],[ω_p3]])</f>
        <v>200.78008278417587</v>
      </c>
      <c r="BD29" s="2">
        <f>-Table4[[#This Row],[λ]]*-Table4[[#This Row],[Loss]]^(Table4[[#This Row],[θ]]+Table4[[#This Row],[ω_n3]])</f>
        <v>172.23577024121218</v>
      </c>
      <c r="BE29" s="2">
        <f>Table4[[#This Row],[v_n_w_g_w3]]*Table4[[#This Row],[pie_gain]]-Table4[[#This Row],[v_n_w_l_w3]]*Table4[[#This Row],[pie_loss]]</f>
        <v>54.723242840741094</v>
      </c>
      <c r="BF29" s="2">
        <f>IF(Table4[[#This Row],[diff_v_w3]]&gt;=1,1,0)</f>
        <v>1</v>
      </c>
      <c r="BG29" s="2">
        <f>(Table4[[#This Row],[Accept]]-Table4[[#This Row],[projected_M1]])</f>
        <v>0</v>
      </c>
      <c r="BH29" s="2">
        <f>(Table4[[#This Row],[Accept]]-Table4[[#This Row],[projected_M2]])</f>
        <v>0</v>
      </c>
      <c r="BI29" s="2">
        <f>(Table4[[#This Row],[Accept]]-Table4[[#This Row],[projected_M3]])</f>
        <v>0</v>
      </c>
      <c r="BJ29" s="2">
        <f>(Table4[[#This Row],[Accept]]-Table4[[#This Row],[projected_M4]])</f>
        <v>0</v>
      </c>
    </row>
    <row r="30" spans="1:62" x14ac:dyDescent="0.3">
      <c r="A30">
        <v>36</v>
      </c>
      <c r="B30" t="s">
        <v>43</v>
      </c>
      <c r="C30">
        <v>1.1960207441678836</v>
      </c>
      <c r="D30">
        <v>-1.6</v>
      </c>
      <c r="E30" s="22">
        <f>IF(Table4[[#This Row],[Trial]]="G1",Table4[[#This Row],[Balance]]/100,IF(Table4[[#This Row],[Trial]]="G2",Table4[[#This Row],[Balance]]/200,Table4[[#This Row],[Balance]]/500))</f>
        <v>3.6</v>
      </c>
      <c r="F30" s="22">
        <f>IF(Table4[[#This Row],[Net_Balance]]&gt;1,1+(Table4[[#This Row],[Net_Balance]]-1)/$F$974,1)</f>
        <v>1.0371428571428571</v>
      </c>
      <c r="G30" s="22">
        <f>IF(Table4[[#This Row],[Net_Balance]]&lt;1,1-(1-Table4[[#This Row],[Net_Balance]])/$F$974,1)</f>
        <v>1</v>
      </c>
      <c r="H30" s="22">
        <f>IF(Table4[[#This Row],[Net_Balance]]&gt;1,1+(Table4[[#This Row],[Net_Balance]]-1)/$H$974,1)</f>
        <v>1.026</v>
      </c>
      <c r="I30" s="22">
        <f>IF(Table4[[#This Row],[Net_Balance]]&lt;1,1-(1-Table4[[#This Row],[Net_Balance]])/$H$974,1)</f>
        <v>1</v>
      </c>
      <c r="J30" s="22">
        <f>IF(Table4[[#This Row],[Net_Balance]]&gt;1,(Table4[[#This Row],[Net_Balance]]-1)/$J$974,0)</f>
        <v>5.2000000000000005E-2</v>
      </c>
      <c r="K30" s="22">
        <f>IF(Table4[[#This Row],[Net_Balance]]&lt;1,-(1-Table4[[#This Row],[Net_Balance]])/$J$974,0)</f>
        <v>0</v>
      </c>
      <c r="L30" t="s">
        <v>108</v>
      </c>
      <c r="M30" t="s">
        <v>82</v>
      </c>
      <c r="N30" t="s">
        <v>5</v>
      </c>
      <c r="O30">
        <v>0</v>
      </c>
      <c r="P30">
        <v>0</v>
      </c>
      <c r="Q30">
        <v>360</v>
      </c>
      <c r="R30">
        <v>1664285858</v>
      </c>
      <c r="S30">
        <v>4</v>
      </c>
      <c r="T30" t="s">
        <v>118</v>
      </c>
      <c r="U30">
        <v>1</v>
      </c>
      <c r="V30">
        <v>-10</v>
      </c>
      <c r="W30">
        <v>0.5</v>
      </c>
      <c r="X30">
        <v>0</v>
      </c>
      <c r="Y30">
        <v>0.5</v>
      </c>
      <c r="Z30">
        <v>-5</v>
      </c>
      <c r="AA30">
        <v>25</v>
      </c>
      <c r="AB30">
        <v>5</v>
      </c>
      <c r="AC30">
        <v>2</v>
      </c>
      <c r="AD30">
        <v>0.25</v>
      </c>
      <c r="AE30">
        <v>0.75</v>
      </c>
      <c r="AF30">
        <v>2</v>
      </c>
      <c r="AG30">
        <v>0.5</v>
      </c>
      <c r="AH30">
        <v>0.25</v>
      </c>
      <c r="AI30">
        <v>0.625</v>
      </c>
      <c r="AJ30">
        <v>0.375</v>
      </c>
      <c r="AK30">
        <v>-6.25</v>
      </c>
      <c r="AL30">
        <v>23.4375</v>
      </c>
      <c r="AM30">
        <v>4.8412291827592711</v>
      </c>
      <c r="AN30">
        <v>0.9</v>
      </c>
      <c r="AO30">
        <v>0.38419903534316502</v>
      </c>
      <c r="AP30">
        <v>0.61580096465683498</v>
      </c>
      <c r="AQ30" s="2">
        <f>Table4[[#This Row],[Gain]]^Table4[[#This Row],[θ]]</f>
        <v>0</v>
      </c>
      <c r="AR30" s="2">
        <f>-Table4[[#This Row],[λ]]*-Table4[[#This Row],[Loss]]^Table4[[#This Row],[θ]]</f>
        <v>25.127005037389367</v>
      </c>
      <c r="AS30" s="2">
        <f>Table4[[#This Row],[pie_gain]]*Table4[[#This Row],[v_n_w_g]]-Table4[[#This Row],[pie_loss]]*Table4[[#This Row],[v_n_w_l]]</f>
        <v>-15.473233940961524</v>
      </c>
      <c r="AT30" s="2">
        <f>IF(Table4[[#This Row],[diff_v]]&gt;=1,1,0)</f>
        <v>0</v>
      </c>
      <c r="AU30" s="2">
        <f>Table4[[#This Row],[Gain]]^(Table4[[#This Row],[θ]]*Table4[[#This Row],[ω_p]])</f>
        <v>0</v>
      </c>
      <c r="AV30" s="2">
        <f>-Table4[[#This Row],[λ]]*-Table4[[#This Row],[Loss]]^(Table4[[#This Row],[θ]]*Table4[[#This Row],[ω_n]])</f>
        <v>25.127005037389367</v>
      </c>
      <c r="AW30" s="2">
        <f>Table4[[#This Row],[v_n_w_g_w]]*Table4[[#This Row],[pie_gain]]-Table4[[#This Row],[v_n_w_l_w]]*Table4[[#This Row],[pie_loss]]</f>
        <v>-15.473233940961524</v>
      </c>
      <c r="AX30" s="2">
        <f>IF(Table4[[#This Row],[diff_v_w]]&gt;=1,1,0)</f>
        <v>0</v>
      </c>
      <c r="AY30" s="2">
        <f>Table4[[#This Row],[Gain]]^(Table4[[#This Row],[θ]])*Table4[[#This Row],[ω_p2]]</f>
        <v>0</v>
      </c>
      <c r="AZ30" s="2">
        <f>-Table4[[#This Row],[λ]]*-Table4[[#This Row],[Loss]]^(Table4[[#This Row],[θ]])*Table4[[#This Row],[ω_n2]]</f>
        <v>25.127005037389367</v>
      </c>
      <c r="BA30" s="2">
        <f>Table4[[#This Row],[v_n_w_g_w2]]*Table4[[#This Row],[pie_gain]]-Table4[[#This Row],[v_n_w_l_w2]]*Table4[[#This Row],[pie_loss]]</f>
        <v>-15.473233940961524</v>
      </c>
      <c r="BB30" s="2">
        <f>IF(Table4[[#This Row],[diff_v_w2]]&gt;=1,1,0)</f>
        <v>0</v>
      </c>
      <c r="BC30" s="2">
        <f>Table4[[#This Row],[Gain]]^(Table4[[#This Row],[θ]]+Table4[[#This Row],[ω_p3]])</f>
        <v>0</v>
      </c>
      <c r="BD30" s="2">
        <f>-Table4[[#This Row],[λ]]*-Table4[[#This Row],[Loss]]^(Table4[[#This Row],[θ]]+Table4[[#This Row],[ω_n3]])</f>
        <v>25.127005037389367</v>
      </c>
      <c r="BE30" s="2">
        <f>Table4[[#This Row],[v_n_w_g_w3]]*Table4[[#This Row],[pie_gain]]-Table4[[#This Row],[v_n_w_l_w3]]*Table4[[#This Row],[pie_loss]]</f>
        <v>-15.473233940961524</v>
      </c>
      <c r="BF30" s="2">
        <f>IF(Table4[[#This Row],[diff_v_w3]]&gt;=1,1,0)</f>
        <v>0</v>
      </c>
      <c r="BG30" s="2">
        <f>(Table4[[#This Row],[Accept]]-Table4[[#This Row],[projected_M1]])</f>
        <v>0</v>
      </c>
      <c r="BH30" s="2">
        <f>(Table4[[#This Row],[Accept]]-Table4[[#This Row],[projected_M2]])</f>
        <v>0</v>
      </c>
      <c r="BI30" s="2">
        <f>(Table4[[#This Row],[Accept]]-Table4[[#This Row],[projected_M3]])</f>
        <v>0</v>
      </c>
      <c r="BJ30" s="2">
        <f>(Table4[[#This Row],[Accept]]-Table4[[#This Row],[projected_M4]])</f>
        <v>0</v>
      </c>
    </row>
    <row r="31" spans="1:62" x14ac:dyDescent="0.3">
      <c r="A31">
        <v>37</v>
      </c>
      <c r="B31" t="s">
        <v>43</v>
      </c>
      <c r="C31">
        <v>1.1960207441678836</v>
      </c>
      <c r="D31">
        <v>-1.6</v>
      </c>
      <c r="E31" s="22">
        <f>IF(Table4[[#This Row],[Trial]]="G1",Table4[[#This Row],[Balance]]/100,IF(Table4[[#This Row],[Trial]]="G2",Table4[[#This Row],[Balance]]/200,Table4[[#This Row],[Balance]]/500))</f>
        <v>3.6</v>
      </c>
      <c r="F31" s="22">
        <f>IF(Table4[[#This Row],[Net_Balance]]&gt;1,1+(Table4[[#This Row],[Net_Balance]]-1)/$F$974,1)</f>
        <v>1.0371428571428571</v>
      </c>
      <c r="G31" s="22">
        <f>IF(Table4[[#This Row],[Net_Balance]]&lt;1,1-(1-Table4[[#This Row],[Net_Balance]])/$F$974,1)</f>
        <v>1</v>
      </c>
      <c r="H31" s="22">
        <f>IF(Table4[[#This Row],[Net_Balance]]&gt;1,1+(Table4[[#This Row],[Net_Balance]]-1)/$H$974,1)</f>
        <v>1.026</v>
      </c>
      <c r="I31" s="22">
        <f>IF(Table4[[#This Row],[Net_Balance]]&lt;1,1-(1-Table4[[#This Row],[Net_Balance]])/$H$974,1)</f>
        <v>1</v>
      </c>
      <c r="J31" s="22">
        <f>IF(Table4[[#This Row],[Net_Balance]]&gt;1,(Table4[[#This Row],[Net_Balance]]-1)/$J$974,0)</f>
        <v>5.2000000000000005E-2</v>
      </c>
      <c r="K31" s="22">
        <f>IF(Table4[[#This Row],[Net_Balance]]&lt;1,-(1-Table4[[#This Row],[Net_Balance]])/$J$974,0)</f>
        <v>0</v>
      </c>
      <c r="L31" t="s">
        <v>108</v>
      </c>
      <c r="M31" t="s">
        <v>83</v>
      </c>
      <c r="N31" t="s">
        <v>5</v>
      </c>
      <c r="O31">
        <v>0</v>
      </c>
      <c r="P31">
        <v>0</v>
      </c>
      <c r="Q31">
        <v>360</v>
      </c>
      <c r="R31">
        <v>1664285865</v>
      </c>
      <c r="S31">
        <v>7</v>
      </c>
      <c r="T31" t="s">
        <v>117</v>
      </c>
      <c r="U31">
        <v>0</v>
      </c>
      <c r="V31">
        <v>-50</v>
      </c>
      <c r="W31">
        <v>0.5</v>
      </c>
      <c r="X31">
        <v>40</v>
      </c>
      <c r="Y31">
        <v>0.5</v>
      </c>
      <c r="Z31">
        <v>-5</v>
      </c>
      <c r="AA31">
        <v>2025</v>
      </c>
      <c r="AB31">
        <v>45</v>
      </c>
      <c r="AC31">
        <v>2</v>
      </c>
      <c r="AD31">
        <v>0.25</v>
      </c>
      <c r="AE31">
        <v>0.75</v>
      </c>
      <c r="AF31">
        <v>2</v>
      </c>
      <c r="AG31">
        <v>0.5</v>
      </c>
      <c r="AH31">
        <v>0.25</v>
      </c>
      <c r="AI31">
        <v>0.625</v>
      </c>
      <c r="AJ31">
        <v>0.375</v>
      </c>
      <c r="AK31">
        <v>-16.25</v>
      </c>
      <c r="AL31">
        <v>1898.4375</v>
      </c>
      <c r="AM31">
        <v>43.571062644833439</v>
      </c>
      <c r="AN31">
        <v>0.9</v>
      </c>
      <c r="AO31">
        <v>0.38419903534316502</v>
      </c>
      <c r="AP31">
        <v>0.61580096465683498</v>
      </c>
      <c r="AQ31" s="2">
        <f>Table4[[#This Row],[Gain]]^Table4[[#This Row],[θ]]</f>
        <v>82.432217522931154</v>
      </c>
      <c r="AR31" s="2">
        <f>-Table4[[#This Row],[λ]]*-Table4[[#This Row],[Loss]]^Table4[[#This Row],[θ]]</f>
        <v>172.23577024121218</v>
      </c>
      <c r="AS31" s="2">
        <f>Table4[[#This Row],[pie_gain]]*Table4[[#This Row],[v_n_w_g]]-Table4[[#This Row],[pie_loss]]*Table4[[#This Row],[v_n_w_l]]</f>
        <v>-74.392575009443362</v>
      </c>
      <c r="AT31" s="2">
        <f>IF(Table4[[#This Row],[diff_v]]&gt;=1,1,0)</f>
        <v>0</v>
      </c>
      <c r="AU31" s="2">
        <f>Table4[[#This Row],[Gain]]^(Table4[[#This Row],[θ]]*Table4[[#This Row],[ω_p]])</f>
        <v>97.110524446790365</v>
      </c>
      <c r="AV31" s="2">
        <f>-Table4[[#This Row],[λ]]*-Table4[[#This Row],[Loss]]^(Table4[[#This Row],[θ]]*Table4[[#This Row],[ω_n]])</f>
        <v>172.23577024121218</v>
      </c>
      <c r="AW31" s="2">
        <f>Table4[[#This Row],[v_n_w_g_w]]*Table4[[#This Row],[pie_gain]]-Table4[[#This Row],[v_n_w_l_w]]*Table4[[#This Row],[pie_loss]]</f>
        <v>-68.753183648825754</v>
      </c>
      <c r="AX31" s="2">
        <f>IF(Table4[[#This Row],[diff_v_w]]&gt;=1,1,0)</f>
        <v>0</v>
      </c>
      <c r="AY31" s="2">
        <f>Table4[[#This Row],[Gain]]^(Table4[[#This Row],[θ]])*Table4[[#This Row],[ω_p2]]</f>
        <v>84.575455178527363</v>
      </c>
      <c r="AZ31" s="2">
        <f>-Table4[[#This Row],[λ]]*-Table4[[#This Row],[Loss]]^(Table4[[#This Row],[θ]])*Table4[[#This Row],[ω_n2]]</f>
        <v>172.23577024121218</v>
      </c>
      <c r="BA31" s="2">
        <f>Table4[[#This Row],[v_n_w_g_w2]]*Table4[[#This Row],[pie_gain]]-Table4[[#This Row],[v_n_w_l_w2]]*Table4[[#This Row],[pie_loss]]</f>
        <v>-73.56914516965216</v>
      </c>
      <c r="BB31" s="2">
        <f>IF(Table4[[#This Row],[diff_v_w2]]&gt;=1,1,0)</f>
        <v>0</v>
      </c>
      <c r="BC31" s="2">
        <f>Table4[[#This Row],[Gain]]^(Table4[[#This Row],[θ]]+Table4[[#This Row],[ω_p3]])</f>
        <v>99.862883638581664</v>
      </c>
      <c r="BD31" s="2">
        <f>-Table4[[#This Row],[λ]]*-Table4[[#This Row],[Loss]]^(Table4[[#This Row],[θ]]+Table4[[#This Row],[ω_n3]])</f>
        <v>172.23577024121218</v>
      </c>
      <c r="BE31" s="2">
        <f>Table4[[#This Row],[v_n_w_g_w3]]*Table4[[#This Row],[pie_gain]]-Table4[[#This Row],[v_n_w_l_w3]]*Table4[[#This Row],[pie_loss]]</f>
        <v>-67.695729902421647</v>
      </c>
      <c r="BF31" s="2">
        <f>IF(Table4[[#This Row],[diff_v_w3]]&gt;=1,1,0)</f>
        <v>0</v>
      </c>
      <c r="BG31" s="2">
        <f>(Table4[[#This Row],[Accept]]-Table4[[#This Row],[projected_M1]])</f>
        <v>0</v>
      </c>
      <c r="BH31" s="2">
        <f>(Table4[[#This Row],[Accept]]-Table4[[#This Row],[projected_M2]])</f>
        <v>0</v>
      </c>
      <c r="BI31" s="2">
        <f>(Table4[[#This Row],[Accept]]-Table4[[#This Row],[projected_M3]])</f>
        <v>0</v>
      </c>
      <c r="BJ31" s="2">
        <f>(Table4[[#This Row],[Accept]]-Table4[[#This Row],[projected_M4]])</f>
        <v>0</v>
      </c>
    </row>
    <row r="32" spans="1:62" x14ac:dyDescent="0.3">
      <c r="A32">
        <v>39</v>
      </c>
      <c r="B32" t="s">
        <v>43</v>
      </c>
      <c r="C32">
        <v>1.1960207441678836</v>
      </c>
      <c r="D32">
        <v>-1.6</v>
      </c>
      <c r="E32" s="22">
        <f>IF(Table4[[#This Row],[Trial]]="G1",Table4[[#This Row],[Balance]]/100,IF(Table4[[#This Row],[Trial]]="G2",Table4[[#This Row],[Balance]]/200,Table4[[#This Row],[Balance]]/500))</f>
        <v>3.5</v>
      </c>
      <c r="F32" s="22">
        <f>IF(Table4[[#This Row],[Net_Balance]]&gt;1,1+(Table4[[#This Row],[Net_Balance]]-1)/$F$974,1)</f>
        <v>1.0357142857142858</v>
      </c>
      <c r="G32" s="22">
        <f>IF(Table4[[#This Row],[Net_Balance]]&lt;1,1-(1-Table4[[#This Row],[Net_Balance]])/$F$974,1)</f>
        <v>1</v>
      </c>
      <c r="H32" s="22">
        <f>IF(Table4[[#This Row],[Net_Balance]]&gt;1,1+(Table4[[#This Row],[Net_Balance]]-1)/$H$974,1)</f>
        <v>1.0249999999999999</v>
      </c>
      <c r="I32" s="22">
        <f>IF(Table4[[#This Row],[Net_Balance]]&lt;1,1-(1-Table4[[#This Row],[Net_Balance]])/$H$974,1)</f>
        <v>1</v>
      </c>
      <c r="J32" s="22">
        <f>IF(Table4[[#This Row],[Net_Balance]]&gt;1,(Table4[[#This Row],[Net_Balance]]-1)/$J$974,0)</f>
        <v>0.05</v>
      </c>
      <c r="K32" s="22">
        <f>IF(Table4[[#This Row],[Net_Balance]]&lt;1,-(1-Table4[[#This Row],[Net_Balance]])/$J$974,0)</f>
        <v>0</v>
      </c>
      <c r="L32" t="s">
        <v>108</v>
      </c>
      <c r="M32" t="s">
        <v>84</v>
      </c>
      <c r="N32" t="s">
        <v>7</v>
      </c>
      <c r="O32">
        <v>1</v>
      </c>
      <c r="P32">
        <v>-10</v>
      </c>
      <c r="Q32">
        <v>350</v>
      </c>
      <c r="R32">
        <v>1664285877</v>
      </c>
      <c r="S32">
        <v>5</v>
      </c>
      <c r="T32" t="s">
        <v>118</v>
      </c>
      <c r="U32">
        <v>1</v>
      </c>
      <c r="V32">
        <v>-10</v>
      </c>
      <c r="W32">
        <v>0.5</v>
      </c>
      <c r="X32">
        <v>30</v>
      </c>
      <c r="Y32">
        <v>0.5</v>
      </c>
      <c r="Z32">
        <v>10</v>
      </c>
      <c r="AA32">
        <v>400</v>
      </c>
      <c r="AB32">
        <v>20</v>
      </c>
      <c r="AC32">
        <v>4</v>
      </c>
      <c r="AD32">
        <v>0.25</v>
      </c>
      <c r="AE32">
        <v>0.75</v>
      </c>
      <c r="AF32">
        <v>2</v>
      </c>
      <c r="AG32">
        <v>0.5</v>
      </c>
      <c r="AH32">
        <v>0.25</v>
      </c>
      <c r="AI32">
        <v>0.625</v>
      </c>
      <c r="AJ32">
        <v>0.375</v>
      </c>
      <c r="AK32">
        <v>5</v>
      </c>
      <c r="AL32">
        <v>375</v>
      </c>
      <c r="AM32">
        <v>19.364916731037084</v>
      </c>
      <c r="AN32">
        <v>0.9</v>
      </c>
      <c r="AO32">
        <v>0.38419903534316502</v>
      </c>
      <c r="AP32">
        <v>0.61580096465683498</v>
      </c>
      <c r="AQ32" s="2">
        <f>Table4[[#This Row],[Gain]]^Table4[[#This Row],[θ]]</f>
        <v>58.434275299017848</v>
      </c>
      <c r="AR32" s="2">
        <f>-Table4[[#This Row],[λ]]*-Table4[[#This Row],[Loss]]^Table4[[#This Row],[θ]]</f>
        <v>25.127005037389367</v>
      </c>
      <c r="AS32" s="2">
        <f>Table4[[#This Row],[pie_gain]]*Table4[[#This Row],[v_n_w_g]]-Table4[[#This Row],[pie_loss]]*Table4[[#This Row],[v_n_w_l]]</f>
        <v>6.9771582598980686</v>
      </c>
      <c r="AT32" s="2">
        <f>IF(Table4[[#This Row],[diff_v]]&gt;=1,1,0)</f>
        <v>1</v>
      </c>
      <c r="AU32" s="2">
        <f>Table4[[#This Row],[Gain]]^(Table4[[#This Row],[θ]]*Table4[[#This Row],[ω_p]])</f>
        <v>67.571402934399231</v>
      </c>
      <c r="AV32" s="2">
        <f>-Table4[[#This Row],[λ]]*-Table4[[#This Row],[Loss]]^(Table4[[#This Row],[θ]]*Table4[[#This Row],[ω_n]])</f>
        <v>25.127005037389367</v>
      </c>
      <c r="AW32" s="2">
        <f>Table4[[#This Row],[v_n_w_g_w]]*Table4[[#This Row],[pie_gain]]-Table4[[#This Row],[v_n_w_l_w]]*Table4[[#This Row],[pie_loss]]</f>
        <v>10.487633883218969</v>
      </c>
      <c r="AX32" s="2">
        <f>IF(Table4[[#This Row],[diff_v_w]]&gt;=1,1,0)</f>
        <v>1</v>
      </c>
      <c r="AY32" s="2">
        <f>Table4[[#This Row],[Gain]]^(Table4[[#This Row],[θ]])*Table4[[#This Row],[ω_p2]]</f>
        <v>59.895132181493288</v>
      </c>
      <c r="AZ32" s="2">
        <f>-Table4[[#This Row],[λ]]*-Table4[[#This Row],[Loss]]^(Table4[[#This Row],[θ]])*Table4[[#This Row],[ω_n2]]</f>
        <v>25.127005037389367</v>
      </c>
      <c r="BA32" s="2">
        <f>Table4[[#This Row],[v_n_w_g_w2]]*Table4[[#This Row],[pie_gain]]-Table4[[#This Row],[v_n_w_l_w2]]*Table4[[#This Row],[pie_loss]]</f>
        <v>7.5384180649195578</v>
      </c>
      <c r="BB32" s="2">
        <f>IF(Table4[[#This Row],[diff_v_w2]]&gt;=1,1,0)</f>
        <v>1</v>
      </c>
      <c r="BC32" s="2">
        <f>Table4[[#This Row],[Gain]]^(Table4[[#This Row],[θ]]+Table4[[#This Row],[ω_p3]])</f>
        <v>69.266576797624751</v>
      </c>
      <c r="BD32" s="2">
        <f>-Table4[[#This Row],[λ]]*-Table4[[#This Row],[Loss]]^(Table4[[#This Row],[θ]]+Table4[[#This Row],[ω_n3]])</f>
        <v>25.127005037389367</v>
      </c>
      <c r="BE32" s="2">
        <f>Table4[[#This Row],[v_n_w_g_w3]]*Table4[[#This Row],[pie_gain]]-Table4[[#This Row],[v_n_w_l_w3]]*Table4[[#This Row],[pie_loss]]</f>
        <v>11.138918046209163</v>
      </c>
      <c r="BF32" s="2">
        <f>IF(Table4[[#This Row],[diff_v_w3]]&gt;=1,1,0)</f>
        <v>1</v>
      </c>
      <c r="BG32" s="2">
        <f>(Table4[[#This Row],[Accept]]-Table4[[#This Row],[projected_M1]])</f>
        <v>0</v>
      </c>
      <c r="BH32" s="2">
        <f>(Table4[[#This Row],[Accept]]-Table4[[#This Row],[projected_M2]])</f>
        <v>0</v>
      </c>
      <c r="BI32" s="2">
        <f>(Table4[[#This Row],[Accept]]-Table4[[#This Row],[projected_M3]])</f>
        <v>0</v>
      </c>
      <c r="BJ32" s="2">
        <f>(Table4[[#This Row],[Accept]]-Table4[[#This Row],[projected_M4]])</f>
        <v>0</v>
      </c>
    </row>
    <row r="33" spans="1:62" x14ac:dyDescent="0.3">
      <c r="A33">
        <v>40</v>
      </c>
      <c r="B33" t="s">
        <v>43</v>
      </c>
      <c r="C33">
        <v>1.1960207441678836</v>
      </c>
      <c r="D33">
        <v>-1.6</v>
      </c>
      <c r="E33" s="22">
        <f>IF(Table4[[#This Row],[Trial]]="G1",Table4[[#This Row],[Balance]]/100,IF(Table4[[#This Row],[Trial]]="G2",Table4[[#This Row],[Balance]]/200,Table4[[#This Row],[Balance]]/500))</f>
        <v>3.5</v>
      </c>
      <c r="F33" s="22">
        <f>IF(Table4[[#This Row],[Net_Balance]]&gt;1,1+(Table4[[#This Row],[Net_Balance]]-1)/$F$974,1)</f>
        <v>1.0357142857142858</v>
      </c>
      <c r="G33" s="22">
        <f>IF(Table4[[#This Row],[Net_Balance]]&lt;1,1-(1-Table4[[#This Row],[Net_Balance]])/$F$974,1)</f>
        <v>1</v>
      </c>
      <c r="H33" s="22">
        <f>IF(Table4[[#This Row],[Net_Balance]]&gt;1,1+(Table4[[#This Row],[Net_Balance]]-1)/$H$974,1)</f>
        <v>1.0249999999999999</v>
      </c>
      <c r="I33" s="22">
        <f>IF(Table4[[#This Row],[Net_Balance]]&lt;1,1-(1-Table4[[#This Row],[Net_Balance]])/$H$974,1)</f>
        <v>1</v>
      </c>
      <c r="J33" s="22">
        <f>IF(Table4[[#This Row],[Net_Balance]]&gt;1,(Table4[[#This Row],[Net_Balance]]-1)/$J$974,0)</f>
        <v>0.05</v>
      </c>
      <c r="K33" s="22">
        <f>IF(Table4[[#This Row],[Net_Balance]]&lt;1,-(1-Table4[[#This Row],[Net_Balance]])/$J$974,0)</f>
        <v>0</v>
      </c>
      <c r="L33" t="s">
        <v>108</v>
      </c>
      <c r="M33" t="s">
        <v>85</v>
      </c>
      <c r="N33" t="s">
        <v>5</v>
      </c>
      <c r="O33">
        <v>0</v>
      </c>
      <c r="P33">
        <v>0</v>
      </c>
      <c r="Q33">
        <v>350</v>
      </c>
      <c r="R33">
        <v>1664285885</v>
      </c>
      <c r="S33">
        <v>8</v>
      </c>
      <c r="T33" t="s">
        <v>117</v>
      </c>
      <c r="U33">
        <v>0</v>
      </c>
      <c r="V33">
        <v>-90</v>
      </c>
      <c r="W33">
        <v>0.5</v>
      </c>
      <c r="X33">
        <v>80</v>
      </c>
      <c r="Y33">
        <v>0.5</v>
      </c>
      <c r="Z33">
        <v>-5</v>
      </c>
      <c r="AA33">
        <v>7225</v>
      </c>
      <c r="AB33">
        <v>85</v>
      </c>
      <c r="AC33">
        <v>2</v>
      </c>
      <c r="AD33">
        <v>0.25</v>
      </c>
      <c r="AE33">
        <v>0.75</v>
      </c>
      <c r="AF33">
        <v>2</v>
      </c>
      <c r="AG33">
        <v>0.5</v>
      </c>
      <c r="AH33">
        <v>0.25</v>
      </c>
      <c r="AI33">
        <v>0.625</v>
      </c>
      <c r="AJ33">
        <v>0.375</v>
      </c>
      <c r="AK33">
        <v>-26.25</v>
      </c>
      <c r="AL33">
        <v>6773.4375</v>
      </c>
      <c r="AM33">
        <v>82.300896106907615</v>
      </c>
      <c r="AN33">
        <v>0.9</v>
      </c>
      <c r="AO33">
        <v>0.38419903534316502</v>
      </c>
      <c r="AP33">
        <v>0.61580096465683498</v>
      </c>
      <c r="AQ33" s="2">
        <f>Table4[[#This Row],[Gain]]^Table4[[#This Row],[θ]]</f>
        <v>188.85787660819494</v>
      </c>
      <c r="AR33" s="2">
        <f>-Table4[[#This Row],[λ]]*-Table4[[#This Row],[Loss]]^Table4[[#This Row],[θ]]</f>
        <v>347.88408658650894</v>
      </c>
      <c r="AS33" s="2">
        <f>Table4[[#This Row],[pie_gain]]*Table4[[#This Row],[v_n_w_g]]-Table4[[#This Row],[pie_loss]]*Table4[[#This Row],[v_n_w_l]]</f>
        <v>-141.66834209890715</v>
      </c>
      <c r="AT33" s="2">
        <f>IF(Table4[[#This Row],[diff_v]]&gt;=1,1,0)</f>
        <v>0</v>
      </c>
      <c r="AU33" s="2">
        <f>Table4[[#This Row],[Gain]]^(Table4[[#This Row],[θ]]*Table4[[#This Row],[ω_p]])</f>
        <v>227.73282934248186</v>
      </c>
      <c r="AV33" s="2">
        <f>-Table4[[#This Row],[λ]]*-Table4[[#This Row],[Loss]]^(Table4[[#This Row],[θ]]*Table4[[#This Row],[ω_n]])</f>
        <v>347.88408658650894</v>
      </c>
      <c r="AW33" s="2">
        <f>Table4[[#This Row],[v_n_w_g_w]]*Table4[[#This Row],[pie_gain]]-Table4[[#This Row],[v_n_w_l_w]]*Table4[[#This Row],[pie_loss]]</f>
        <v>-126.73262275938296</v>
      </c>
      <c r="AX33" s="2">
        <f>IF(Table4[[#This Row],[diff_v_w]]&gt;=1,1,0)</f>
        <v>0</v>
      </c>
      <c r="AY33" s="2">
        <f>Table4[[#This Row],[Gain]]^(Table4[[#This Row],[θ]])*Table4[[#This Row],[ω_p2]]</f>
        <v>193.57932352339981</v>
      </c>
      <c r="AZ33" s="2">
        <f>-Table4[[#This Row],[λ]]*-Table4[[#This Row],[Loss]]^(Table4[[#This Row],[θ]])*Table4[[#This Row],[ω_n2]]</f>
        <v>347.88408658650894</v>
      </c>
      <c r="BA33" s="2">
        <f>Table4[[#This Row],[v_n_w_g_w2]]*Table4[[#This Row],[pie_gain]]-Table4[[#This Row],[v_n_w_l_w2]]*Table4[[#This Row],[pie_loss]]</f>
        <v>-139.85436674866145</v>
      </c>
      <c r="BB33" s="2">
        <f>IF(Table4[[#This Row],[diff_v_w2]]&gt;=1,1,0)</f>
        <v>0</v>
      </c>
      <c r="BC33" s="2">
        <f>Table4[[#This Row],[Gain]]^(Table4[[#This Row],[θ]]+Table4[[#This Row],[ω_p3]])</f>
        <v>235.12001556239912</v>
      </c>
      <c r="BD33" s="2">
        <f>-Table4[[#This Row],[λ]]*-Table4[[#This Row],[Loss]]^(Table4[[#This Row],[θ]]+Table4[[#This Row],[ω_n3]])</f>
        <v>347.88408658650894</v>
      </c>
      <c r="BE33" s="2">
        <f>Table4[[#This Row],[v_n_w_g_w3]]*Table4[[#This Row],[pie_gain]]-Table4[[#This Row],[v_n_w_l_w3]]*Table4[[#This Row],[pie_loss]]</f>
        <v>-123.89447293979043</v>
      </c>
      <c r="BF33" s="2">
        <f>IF(Table4[[#This Row],[diff_v_w3]]&gt;=1,1,0)</f>
        <v>0</v>
      </c>
      <c r="BG33" s="2">
        <f>(Table4[[#This Row],[Accept]]-Table4[[#This Row],[projected_M1]])</f>
        <v>0</v>
      </c>
      <c r="BH33" s="2">
        <f>(Table4[[#This Row],[Accept]]-Table4[[#This Row],[projected_M2]])</f>
        <v>0</v>
      </c>
      <c r="BI33" s="2">
        <f>(Table4[[#This Row],[Accept]]-Table4[[#This Row],[projected_M3]])</f>
        <v>0</v>
      </c>
      <c r="BJ33" s="2">
        <f>(Table4[[#This Row],[Accept]]-Table4[[#This Row],[projected_M4]])</f>
        <v>0</v>
      </c>
    </row>
    <row r="34" spans="1:62" x14ac:dyDescent="0.3">
      <c r="A34">
        <v>41</v>
      </c>
      <c r="B34" t="s">
        <v>43</v>
      </c>
      <c r="C34">
        <v>1.1960207441678836</v>
      </c>
      <c r="D34">
        <v>-1.6</v>
      </c>
      <c r="E34" s="22">
        <f>IF(Table4[[#This Row],[Trial]]="G1",Table4[[#This Row],[Balance]]/100,IF(Table4[[#This Row],[Trial]]="G2",Table4[[#This Row],[Balance]]/200,Table4[[#This Row],[Balance]]/500))</f>
        <v>4.2</v>
      </c>
      <c r="F34" s="22">
        <f>IF(Table4[[#This Row],[Net_Balance]]&gt;1,1+(Table4[[#This Row],[Net_Balance]]-1)/$F$974,1)</f>
        <v>1.0457142857142858</v>
      </c>
      <c r="G34" s="22">
        <f>IF(Table4[[#This Row],[Net_Balance]]&lt;1,1-(1-Table4[[#This Row],[Net_Balance]])/$F$974,1)</f>
        <v>1</v>
      </c>
      <c r="H34" s="22">
        <f>IF(Table4[[#This Row],[Net_Balance]]&gt;1,1+(Table4[[#This Row],[Net_Balance]]-1)/$H$974,1)</f>
        <v>1.032</v>
      </c>
      <c r="I34" s="22">
        <f>IF(Table4[[#This Row],[Net_Balance]]&lt;1,1-(1-Table4[[#This Row],[Net_Balance]])/$H$974,1)</f>
        <v>1</v>
      </c>
      <c r="J34" s="22">
        <f>IF(Table4[[#This Row],[Net_Balance]]&gt;1,(Table4[[#This Row],[Net_Balance]]-1)/$J$974,0)</f>
        <v>6.4000000000000001E-2</v>
      </c>
      <c r="K34" s="22">
        <f>IF(Table4[[#This Row],[Net_Balance]]&lt;1,-(1-Table4[[#This Row],[Net_Balance]])/$J$974,0)</f>
        <v>0</v>
      </c>
      <c r="L34" t="s">
        <v>108</v>
      </c>
      <c r="M34" t="s">
        <v>86</v>
      </c>
      <c r="N34" t="s">
        <v>7</v>
      </c>
      <c r="O34">
        <v>1</v>
      </c>
      <c r="P34">
        <v>70</v>
      </c>
      <c r="Q34">
        <v>420</v>
      </c>
      <c r="R34">
        <v>1664285902</v>
      </c>
      <c r="S34">
        <v>17</v>
      </c>
      <c r="T34" t="s">
        <v>117</v>
      </c>
      <c r="U34">
        <v>0</v>
      </c>
      <c r="V34">
        <v>-50</v>
      </c>
      <c r="W34">
        <v>0.5</v>
      </c>
      <c r="X34">
        <v>70</v>
      </c>
      <c r="Y34">
        <v>0.5</v>
      </c>
      <c r="Z34">
        <v>10</v>
      </c>
      <c r="AA34">
        <v>3600</v>
      </c>
      <c r="AB34">
        <v>60</v>
      </c>
      <c r="AC34">
        <v>4</v>
      </c>
      <c r="AD34">
        <v>0.25</v>
      </c>
      <c r="AE34">
        <v>0.75</v>
      </c>
      <c r="AF34">
        <v>2</v>
      </c>
      <c r="AG34">
        <v>0.5</v>
      </c>
      <c r="AH34">
        <v>0.25</v>
      </c>
      <c r="AI34">
        <v>0.625</v>
      </c>
      <c r="AJ34">
        <v>0.375</v>
      </c>
      <c r="AK34">
        <v>-5</v>
      </c>
      <c r="AL34">
        <v>3375</v>
      </c>
      <c r="AM34">
        <v>58.094750193111253</v>
      </c>
      <c r="AN34">
        <v>0.9</v>
      </c>
      <c r="AO34">
        <v>0.38419903534316502</v>
      </c>
      <c r="AP34">
        <v>0.61580096465683498</v>
      </c>
      <c r="AQ34" s="2">
        <f>Table4[[#This Row],[Gain]]^Table4[[#This Row],[θ]]</f>
        <v>160.98133731857229</v>
      </c>
      <c r="AR34" s="2">
        <f>-Table4[[#This Row],[λ]]*-Table4[[#This Row],[Loss]]^Table4[[#This Row],[θ]]</f>
        <v>172.23577024121218</v>
      </c>
      <c r="AS34" s="2">
        <f>Table4[[#This Row],[pie_gain]]*Table4[[#This Row],[v_n_w_g]]-Table4[[#This Row],[pie_loss]]*Table4[[#This Row],[v_n_w_l]]</f>
        <v>-44.214078956903329</v>
      </c>
      <c r="AT34" s="2">
        <f>IF(Table4[[#This Row],[diff_v]]&gt;=1,1,0)</f>
        <v>0</v>
      </c>
      <c r="AU34" s="2">
        <f>Table4[[#This Row],[Gain]]^(Table4[[#This Row],[θ]]*Table4[[#This Row],[ω_p]])</f>
        <v>203.07511039985832</v>
      </c>
      <c r="AV34" s="2">
        <f>-Table4[[#This Row],[λ]]*-Table4[[#This Row],[Loss]]^(Table4[[#This Row],[θ]]*Table4[[#This Row],[ω_n]])</f>
        <v>172.23577024121218</v>
      </c>
      <c r="AW34" s="2">
        <f>Table4[[#This Row],[v_n_w_g_w]]*Table4[[#This Row],[pie_gain]]-Table4[[#This Row],[v_n_w_l_w]]*Table4[[#This Row],[pie_loss]]</f>
        <v>-28.041691945119155</v>
      </c>
      <c r="AX34" s="2">
        <f>IF(Table4[[#This Row],[diff_v_w]]&gt;=1,1,0)</f>
        <v>0</v>
      </c>
      <c r="AY34" s="2">
        <f>Table4[[#This Row],[Gain]]^(Table4[[#This Row],[θ]])*Table4[[#This Row],[ω_p2]]</f>
        <v>166.13274011276661</v>
      </c>
      <c r="AZ34" s="2">
        <f>-Table4[[#This Row],[λ]]*-Table4[[#This Row],[Loss]]^(Table4[[#This Row],[θ]])*Table4[[#This Row],[ω_n2]]</f>
        <v>172.23577024121218</v>
      </c>
      <c r="BA34" s="2">
        <f>Table4[[#This Row],[v_n_w_g_w2]]*Table4[[#This Row],[pie_gain]]-Table4[[#This Row],[v_n_w_l_w2]]*Table4[[#This Row],[pie_loss]]</f>
        <v>-42.234914972709788</v>
      </c>
      <c r="BB34" s="2">
        <f>IF(Table4[[#This Row],[diff_v_w2]]&gt;=1,1,0)</f>
        <v>0</v>
      </c>
      <c r="BC34" s="2">
        <f>Table4[[#This Row],[Gain]]^(Table4[[#This Row],[θ]]+Table4[[#This Row],[ω_p3]])</f>
        <v>211.2816624615028</v>
      </c>
      <c r="BD34" s="2">
        <f>-Table4[[#This Row],[λ]]*-Table4[[#This Row],[Loss]]^(Table4[[#This Row],[θ]]+Table4[[#This Row],[ω_n3]])</f>
        <v>172.23577024121218</v>
      </c>
      <c r="BE34" s="2">
        <f>Table4[[#This Row],[v_n_w_g_w3]]*Table4[[#This Row],[pie_gain]]-Table4[[#This Row],[v_n_w_l_w3]]*Table4[[#This Row],[pie_loss]]</f>
        <v>-24.888742559541882</v>
      </c>
      <c r="BF34" s="2">
        <f>IF(Table4[[#This Row],[diff_v_w3]]&gt;=1,1,0)</f>
        <v>0</v>
      </c>
      <c r="BG34" s="2">
        <f>(Table4[[#This Row],[Accept]]-Table4[[#This Row],[projected_M1]])</f>
        <v>1</v>
      </c>
      <c r="BH34" s="2">
        <f>(Table4[[#This Row],[Accept]]-Table4[[#This Row],[projected_M2]])</f>
        <v>1</v>
      </c>
      <c r="BI34" s="2">
        <f>(Table4[[#This Row],[Accept]]-Table4[[#This Row],[projected_M3]])</f>
        <v>1</v>
      </c>
      <c r="BJ34" s="2">
        <f>(Table4[[#This Row],[Accept]]-Table4[[#This Row],[projected_M4]])</f>
        <v>1</v>
      </c>
    </row>
    <row r="35" spans="1:62" x14ac:dyDescent="0.3">
      <c r="A35">
        <v>42</v>
      </c>
      <c r="B35" t="s">
        <v>43</v>
      </c>
      <c r="C35">
        <v>1.1960207441678836</v>
      </c>
      <c r="D35">
        <v>-1.6</v>
      </c>
      <c r="E35" s="22">
        <f>IF(Table4[[#This Row],[Trial]]="G1",Table4[[#This Row],[Balance]]/100,IF(Table4[[#This Row],[Trial]]="G2",Table4[[#This Row],[Balance]]/200,Table4[[#This Row],[Balance]]/500))</f>
        <v>4.2</v>
      </c>
      <c r="F35" s="22">
        <f>IF(Table4[[#This Row],[Net_Balance]]&gt;1,1+(Table4[[#This Row],[Net_Balance]]-1)/$F$974,1)</f>
        <v>1.0457142857142858</v>
      </c>
      <c r="G35" s="22">
        <f>IF(Table4[[#This Row],[Net_Balance]]&lt;1,1-(1-Table4[[#This Row],[Net_Balance]])/$F$974,1)</f>
        <v>1</v>
      </c>
      <c r="H35" s="22">
        <f>IF(Table4[[#This Row],[Net_Balance]]&gt;1,1+(Table4[[#This Row],[Net_Balance]]-1)/$H$974,1)</f>
        <v>1.032</v>
      </c>
      <c r="I35" s="22">
        <f>IF(Table4[[#This Row],[Net_Balance]]&lt;1,1-(1-Table4[[#This Row],[Net_Balance]])/$H$974,1)</f>
        <v>1</v>
      </c>
      <c r="J35" s="22">
        <f>IF(Table4[[#This Row],[Net_Balance]]&gt;1,(Table4[[#This Row],[Net_Balance]]-1)/$J$974,0)</f>
        <v>6.4000000000000001E-2</v>
      </c>
      <c r="K35" s="22">
        <f>IF(Table4[[#This Row],[Net_Balance]]&lt;1,-(1-Table4[[#This Row],[Net_Balance]])/$J$974,0)</f>
        <v>0</v>
      </c>
      <c r="L35" t="s">
        <v>108</v>
      </c>
      <c r="M35" t="s">
        <v>87</v>
      </c>
      <c r="N35" t="s">
        <v>5</v>
      </c>
      <c r="O35">
        <v>0</v>
      </c>
      <c r="P35">
        <v>0</v>
      </c>
      <c r="Q35">
        <v>420</v>
      </c>
      <c r="R35">
        <v>1664285916</v>
      </c>
      <c r="S35">
        <v>14</v>
      </c>
      <c r="T35" t="s">
        <v>118</v>
      </c>
      <c r="U35">
        <v>1</v>
      </c>
      <c r="V35">
        <v>-90</v>
      </c>
      <c r="W35">
        <v>0.5</v>
      </c>
      <c r="X35">
        <v>90</v>
      </c>
      <c r="Y35">
        <v>0.5</v>
      </c>
      <c r="Z35">
        <v>0</v>
      </c>
      <c r="AA35">
        <v>8100</v>
      </c>
      <c r="AB35">
        <v>90</v>
      </c>
      <c r="AC35">
        <v>2</v>
      </c>
      <c r="AD35">
        <v>0.25</v>
      </c>
      <c r="AE35">
        <v>0.75</v>
      </c>
      <c r="AF35">
        <v>2</v>
      </c>
      <c r="AG35">
        <v>0.5</v>
      </c>
      <c r="AH35">
        <v>0.25</v>
      </c>
      <c r="AI35">
        <v>0.625</v>
      </c>
      <c r="AJ35">
        <v>0.375</v>
      </c>
      <c r="AK35">
        <v>-22.5</v>
      </c>
      <c r="AL35">
        <v>7593.75</v>
      </c>
      <c r="AM35">
        <v>87.142125289666879</v>
      </c>
      <c r="AN35">
        <v>0.9</v>
      </c>
      <c r="AO35">
        <v>0.38419903534316502</v>
      </c>
      <c r="AP35">
        <v>0.61580096465683498</v>
      </c>
      <c r="AQ35" s="2">
        <f>Table4[[#This Row],[Gain]]^Table4[[#This Row],[θ]]</f>
        <v>217.42755411656807</v>
      </c>
      <c r="AR35" s="2">
        <f>-Table4[[#This Row],[λ]]*-Table4[[#This Row],[Loss]]^Table4[[#This Row],[θ]]</f>
        <v>347.88408658650894</v>
      </c>
      <c r="AS35" s="2">
        <f>Table4[[#This Row],[pie_gain]]*Table4[[#This Row],[v_n_w_g]]-Table4[[#This Row],[pie_loss]]*Table4[[#This Row],[v_n_w_l]]</f>
        <v>-130.69189956012485</v>
      </c>
      <c r="AT35" s="2">
        <f>IF(Table4[[#This Row],[diff_v]]&gt;=1,1,0)</f>
        <v>0</v>
      </c>
      <c r="AU35" s="2">
        <f>Table4[[#This Row],[Gain]]^(Table4[[#This Row],[θ]]*Table4[[#This Row],[ω_p]])</f>
        <v>278.07583306135865</v>
      </c>
      <c r="AV35" s="2">
        <f>-Table4[[#This Row],[λ]]*-Table4[[#This Row],[Loss]]^(Table4[[#This Row],[θ]]*Table4[[#This Row],[ω_n]])</f>
        <v>347.88408658650894</v>
      </c>
      <c r="AW35" s="2">
        <f>Table4[[#This Row],[v_n_w_g_w]]*Table4[[#This Row],[pie_gain]]-Table4[[#This Row],[v_n_w_l_w]]*Table4[[#This Row],[pie_loss]]</f>
        <v>-107.39088929431313</v>
      </c>
      <c r="AX35" s="2">
        <f>IF(Table4[[#This Row],[diff_v_w]]&gt;=1,1,0)</f>
        <v>0</v>
      </c>
      <c r="AY35" s="2">
        <f>Table4[[#This Row],[Gain]]^(Table4[[#This Row],[θ]])*Table4[[#This Row],[ω_p2]]</f>
        <v>224.38523584829827</v>
      </c>
      <c r="AZ35" s="2">
        <f>-Table4[[#This Row],[λ]]*-Table4[[#This Row],[Loss]]^(Table4[[#This Row],[θ]])*Table4[[#This Row],[ω_n2]]</f>
        <v>347.88408658650894</v>
      </c>
      <c r="BA35" s="2">
        <f>Table4[[#This Row],[v_n_w_g_w2]]*Table4[[#This Row],[pie_gain]]-Table4[[#This Row],[v_n_w_l_w2]]*Table4[[#This Row],[pie_loss]]</f>
        <v>-128.01876495056933</v>
      </c>
      <c r="BB35" s="2">
        <f>IF(Table4[[#This Row],[diff_v_w2]]&gt;=1,1,0)</f>
        <v>0</v>
      </c>
      <c r="BC35" s="2">
        <f>Table4[[#This Row],[Gain]]^(Table4[[#This Row],[θ]]+Table4[[#This Row],[ω_p3]])</f>
        <v>289.99205597723738</v>
      </c>
      <c r="BD35" s="2">
        <f>-Table4[[#This Row],[λ]]*-Table4[[#This Row],[Loss]]^(Table4[[#This Row],[θ]]+Table4[[#This Row],[ω_n3]])</f>
        <v>347.88408658650894</v>
      </c>
      <c r="BE35" s="2">
        <f>Table4[[#This Row],[v_n_w_g_w3]]*Table4[[#This Row],[pie_gain]]-Table4[[#This Row],[v_n_w_l_w3]]*Table4[[#This Row],[pie_loss]]</f>
        <v>-102.8126879450984</v>
      </c>
      <c r="BF35" s="2">
        <f>IF(Table4[[#This Row],[diff_v_w3]]&gt;=1,1,0)</f>
        <v>0</v>
      </c>
      <c r="BG35" s="2">
        <f>(Table4[[#This Row],[Accept]]-Table4[[#This Row],[projected_M1]])</f>
        <v>0</v>
      </c>
      <c r="BH35" s="2">
        <f>(Table4[[#This Row],[Accept]]-Table4[[#This Row],[projected_M2]])</f>
        <v>0</v>
      </c>
      <c r="BI35" s="2">
        <f>(Table4[[#This Row],[Accept]]-Table4[[#This Row],[projected_M3]])</f>
        <v>0</v>
      </c>
      <c r="BJ35" s="2">
        <f>(Table4[[#This Row],[Accept]]-Table4[[#This Row],[projected_M4]])</f>
        <v>0</v>
      </c>
    </row>
    <row r="36" spans="1:62" x14ac:dyDescent="0.3">
      <c r="A36">
        <v>43</v>
      </c>
      <c r="B36" t="s">
        <v>43</v>
      </c>
      <c r="C36">
        <v>1.1960207441678836</v>
      </c>
      <c r="D36">
        <v>-1.6</v>
      </c>
      <c r="E36" s="22">
        <f>IF(Table4[[#This Row],[Trial]]="G1",Table4[[#This Row],[Balance]]/100,IF(Table4[[#This Row],[Trial]]="G2",Table4[[#This Row],[Balance]]/200,Table4[[#This Row],[Balance]]/500))</f>
        <v>3.7</v>
      </c>
      <c r="F36" s="22">
        <f>IF(Table4[[#This Row],[Net_Balance]]&gt;1,1+(Table4[[#This Row],[Net_Balance]]-1)/$F$974,1)</f>
        <v>1.0385714285714285</v>
      </c>
      <c r="G36" s="22">
        <f>IF(Table4[[#This Row],[Net_Balance]]&lt;1,1-(1-Table4[[#This Row],[Net_Balance]])/$F$974,1)</f>
        <v>1</v>
      </c>
      <c r="H36" s="22">
        <f>IF(Table4[[#This Row],[Net_Balance]]&gt;1,1+(Table4[[#This Row],[Net_Balance]]-1)/$H$974,1)</f>
        <v>1.0269999999999999</v>
      </c>
      <c r="I36" s="22">
        <f>IF(Table4[[#This Row],[Net_Balance]]&lt;1,1-(1-Table4[[#This Row],[Net_Balance]])/$H$974,1)</f>
        <v>1</v>
      </c>
      <c r="J36" s="22">
        <f>IF(Table4[[#This Row],[Net_Balance]]&gt;1,(Table4[[#This Row],[Net_Balance]]-1)/$J$974,0)</f>
        <v>5.4000000000000006E-2</v>
      </c>
      <c r="K36" s="22">
        <f>IF(Table4[[#This Row],[Net_Balance]]&lt;1,-(1-Table4[[#This Row],[Net_Balance]])/$J$974,0)</f>
        <v>0</v>
      </c>
      <c r="L36" t="s">
        <v>108</v>
      </c>
      <c r="M36" t="s">
        <v>88</v>
      </c>
      <c r="N36" t="s">
        <v>7</v>
      </c>
      <c r="O36">
        <v>1</v>
      </c>
      <c r="P36">
        <v>-50</v>
      </c>
      <c r="Q36">
        <v>370</v>
      </c>
      <c r="R36">
        <v>1664285921</v>
      </c>
      <c r="S36">
        <v>5</v>
      </c>
      <c r="T36" t="s">
        <v>117</v>
      </c>
      <c r="U36">
        <v>0</v>
      </c>
      <c r="V36">
        <v>-50</v>
      </c>
      <c r="W36">
        <v>0.5</v>
      </c>
      <c r="X36">
        <v>60</v>
      </c>
      <c r="Y36">
        <v>0.5</v>
      </c>
      <c r="Z36">
        <v>5</v>
      </c>
      <c r="AA36">
        <v>3025</v>
      </c>
      <c r="AB36">
        <v>55</v>
      </c>
      <c r="AC36">
        <v>2</v>
      </c>
      <c r="AD36">
        <v>0.25</v>
      </c>
      <c r="AE36">
        <v>0.75</v>
      </c>
      <c r="AF36">
        <v>2</v>
      </c>
      <c r="AG36">
        <v>0.5</v>
      </c>
      <c r="AH36">
        <v>0.25</v>
      </c>
      <c r="AI36">
        <v>0.625</v>
      </c>
      <c r="AJ36">
        <v>0.375</v>
      </c>
      <c r="AK36">
        <v>-8.75</v>
      </c>
      <c r="AL36">
        <v>2835.9375</v>
      </c>
      <c r="AM36">
        <v>53.253521010351982</v>
      </c>
      <c r="AN36">
        <v>0.9</v>
      </c>
      <c r="AO36">
        <v>0.38419903534316502</v>
      </c>
      <c r="AP36">
        <v>0.61580096465683498</v>
      </c>
      <c r="AQ36" s="2">
        <f>Table4[[#This Row],[Gain]]^Table4[[#This Row],[θ]]</f>
        <v>133.87694139177151</v>
      </c>
      <c r="AR36" s="2">
        <f>-Table4[[#This Row],[λ]]*-Table4[[#This Row],[Loss]]^Table4[[#This Row],[θ]]</f>
        <v>172.23577024121218</v>
      </c>
      <c r="AS36" s="2">
        <f>Table4[[#This Row],[pie_gain]]*Table4[[#This Row],[v_n_w_g]]-Table4[[#This Row],[pie_loss]]*Table4[[#This Row],[v_n_w_l]]</f>
        <v>-54.627561725539401</v>
      </c>
      <c r="AT36" s="2">
        <f>IF(Table4[[#This Row],[diff_v]]&gt;=1,1,0)</f>
        <v>0</v>
      </c>
      <c r="AU36" s="2">
        <f>Table4[[#This Row],[Gain]]^(Table4[[#This Row],[θ]]*Table4[[#This Row],[ω_p]])</f>
        <v>161.70962197656962</v>
      </c>
      <c r="AV36" s="2">
        <f>-Table4[[#This Row],[λ]]*-Table4[[#This Row],[Loss]]^(Table4[[#This Row],[θ]]*Table4[[#This Row],[ω_n]])</f>
        <v>172.23577024121218</v>
      </c>
      <c r="AW36" s="2">
        <f>Table4[[#This Row],[v_n_w_g_w]]*Table4[[#This Row],[pie_gain]]-Table4[[#This Row],[v_n_w_l_w]]*Table4[[#This Row],[pie_loss]]</f>
        <v>-43.934272693845529</v>
      </c>
      <c r="AX36" s="2">
        <f>IF(Table4[[#This Row],[diff_v_w]]&gt;=1,1,0)</f>
        <v>0</v>
      </c>
      <c r="AY36" s="2">
        <f>Table4[[#This Row],[Gain]]^(Table4[[#This Row],[θ]])*Table4[[#This Row],[ω_p2]]</f>
        <v>137.49161880934932</v>
      </c>
      <c r="AZ36" s="2">
        <f>-Table4[[#This Row],[λ]]*-Table4[[#This Row],[Loss]]^(Table4[[#This Row],[θ]])*Table4[[#This Row],[ω_n2]]</f>
        <v>172.23577024121218</v>
      </c>
      <c r="BA36" s="2">
        <f>Table4[[#This Row],[v_n_w_g_w2]]*Table4[[#This Row],[pie_gain]]-Table4[[#This Row],[v_n_w_l_w2]]*Table4[[#This Row],[pie_loss]]</f>
        <v>-53.238806148629287</v>
      </c>
      <c r="BB36" s="2">
        <f>IF(Table4[[#This Row],[diff_v_w2]]&gt;=1,1,0)</f>
        <v>0</v>
      </c>
      <c r="BC36" s="2">
        <f>Table4[[#This Row],[Gain]]^(Table4[[#This Row],[θ]]+Table4[[#This Row],[ω_p3]])</f>
        <v>167.00364466978843</v>
      </c>
      <c r="BD36" s="2">
        <f>-Table4[[#This Row],[λ]]*-Table4[[#This Row],[Loss]]^(Table4[[#This Row],[θ]]+Table4[[#This Row],[ω_n3]])</f>
        <v>172.23577024121218</v>
      </c>
      <c r="BE36" s="2">
        <f>Table4[[#This Row],[v_n_w_g_w3]]*Table4[[#This Row],[pie_gain]]-Table4[[#This Row],[v_n_w_l_w3]]*Table4[[#This Row],[pie_loss]]</f>
        <v>-41.900314282026045</v>
      </c>
      <c r="BF36" s="2">
        <f>IF(Table4[[#This Row],[diff_v_w3]]&gt;=1,1,0)</f>
        <v>0</v>
      </c>
      <c r="BG36" s="2">
        <f>(Table4[[#This Row],[Accept]]-Table4[[#This Row],[projected_M1]])</f>
        <v>1</v>
      </c>
      <c r="BH36" s="2">
        <f>(Table4[[#This Row],[Accept]]-Table4[[#This Row],[projected_M2]])</f>
        <v>1</v>
      </c>
      <c r="BI36" s="2">
        <f>(Table4[[#This Row],[Accept]]-Table4[[#This Row],[projected_M3]])</f>
        <v>1</v>
      </c>
      <c r="BJ36" s="2">
        <f>(Table4[[#This Row],[Accept]]-Table4[[#This Row],[projected_M4]])</f>
        <v>1</v>
      </c>
    </row>
    <row r="37" spans="1:62" x14ac:dyDescent="0.3">
      <c r="A37">
        <v>46</v>
      </c>
      <c r="B37" t="s">
        <v>43</v>
      </c>
      <c r="C37">
        <v>1.1960207441678836</v>
      </c>
      <c r="D37">
        <v>-1.6</v>
      </c>
      <c r="E37" s="22">
        <f>IF(Table4[[#This Row],[Trial]]="G1",Table4[[#This Row],[Balance]]/100,IF(Table4[[#This Row],[Trial]]="G2",Table4[[#This Row],[Balance]]/200,Table4[[#This Row],[Balance]]/500))</f>
        <v>3.7</v>
      </c>
      <c r="F37" s="22">
        <f>IF(Table4[[#This Row],[Net_Balance]]&gt;1,1+(Table4[[#This Row],[Net_Balance]]-1)/$F$974,1)</f>
        <v>1.0385714285714285</v>
      </c>
      <c r="G37" s="22">
        <f>IF(Table4[[#This Row],[Net_Balance]]&lt;1,1-(1-Table4[[#This Row],[Net_Balance]])/$F$974,1)</f>
        <v>1</v>
      </c>
      <c r="H37" s="22">
        <f>IF(Table4[[#This Row],[Net_Balance]]&gt;1,1+(Table4[[#This Row],[Net_Balance]]-1)/$H$974,1)</f>
        <v>1.0269999999999999</v>
      </c>
      <c r="I37" s="22">
        <f>IF(Table4[[#This Row],[Net_Balance]]&lt;1,1-(1-Table4[[#This Row],[Net_Balance]])/$H$974,1)</f>
        <v>1</v>
      </c>
      <c r="J37" s="22">
        <f>IF(Table4[[#This Row],[Net_Balance]]&gt;1,(Table4[[#This Row],[Net_Balance]]-1)/$J$974,0)</f>
        <v>5.4000000000000006E-2</v>
      </c>
      <c r="K37" s="22">
        <f>IF(Table4[[#This Row],[Net_Balance]]&lt;1,-(1-Table4[[#This Row],[Net_Balance]])/$J$974,0)</f>
        <v>0</v>
      </c>
      <c r="L37" t="s">
        <v>108</v>
      </c>
      <c r="M37" t="s">
        <v>91</v>
      </c>
      <c r="N37" t="s">
        <v>5</v>
      </c>
      <c r="O37">
        <v>0</v>
      </c>
      <c r="P37">
        <v>0</v>
      </c>
      <c r="Q37">
        <v>370</v>
      </c>
      <c r="R37">
        <v>1664285953</v>
      </c>
      <c r="S37">
        <v>11</v>
      </c>
      <c r="T37" t="s">
        <v>118</v>
      </c>
      <c r="U37">
        <v>1</v>
      </c>
      <c r="V37">
        <v>-90</v>
      </c>
      <c r="W37">
        <v>0.5</v>
      </c>
      <c r="X37">
        <v>100</v>
      </c>
      <c r="Y37">
        <v>0.5</v>
      </c>
      <c r="Z37">
        <v>5</v>
      </c>
      <c r="AA37">
        <v>9025</v>
      </c>
      <c r="AB37">
        <v>95</v>
      </c>
      <c r="AC37">
        <v>4</v>
      </c>
      <c r="AD37">
        <v>0.25</v>
      </c>
      <c r="AE37">
        <v>0.75</v>
      </c>
      <c r="AF37">
        <v>1</v>
      </c>
      <c r="AG37">
        <v>0.25</v>
      </c>
      <c r="AH37">
        <v>0.5</v>
      </c>
      <c r="AI37">
        <v>0.375</v>
      </c>
      <c r="AJ37">
        <v>0.625</v>
      </c>
      <c r="AK37">
        <v>28.75</v>
      </c>
      <c r="AL37">
        <v>8460.9375</v>
      </c>
      <c r="AM37">
        <v>91.983354472426157</v>
      </c>
      <c r="AN37">
        <v>0.9</v>
      </c>
      <c r="AO37">
        <v>0.60844334427391233</v>
      </c>
      <c r="AP37">
        <v>0.39155665572608767</v>
      </c>
      <c r="AQ37" s="2">
        <f>Table4[[#This Row],[Gain]]^Table4[[#This Row],[θ]]</f>
        <v>246.6274930269494</v>
      </c>
      <c r="AR37" s="2">
        <f>-Table4[[#This Row],[λ]]*-Table4[[#This Row],[Loss]]^Table4[[#This Row],[θ]]</f>
        <v>347.88408658650894</v>
      </c>
      <c r="AS37" s="2">
        <f>Table4[[#This Row],[pie_gain]]*Table4[[#This Row],[v_n_w_g]]-Table4[[#This Row],[pie_loss]]*Table4[[#This Row],[v_n_w_l]]</f>
        <v>13.842527123069914</v>
      </c>
      <c r="AT37" s="2">
        <f>IF(Table4[[#This Row],[diff_v]]&gt;=1,1,0)</f>
        <v>1</v>
      </c>
      <c r="AU37" s="2">
        <f>Table4[[#This Row],[Gain]]^(Table4[[#This Row],[θ]]*Table4[[#This Row],[ω_p]])</f>
        <v>305.00428848170469</v>
      </c>
      <c r="AV37" s="2">
        <f>-Table4[[#This Row],[λ]]*-Table4[[#This Row],[Loss]]^(Table4[[#This Row],[θ]]*Table4[[#This Row],[ω_n]])</f>
        <v>347.88408658650894</v>
      </c>
      <c r="AW37" s="2">
        <f>Table4[[#This Row],[v_n_w_g_w]]*Table4[[#This Row],[pie_gain]]-Table4[[#This Row],[v_n_w_l_w]]*Table4[[#This Row],[pie_loss]]</f>
        <v>49.361499777555366</v>
      </c>
      <c r="AX37" s="2">
        <f>IF(Table4[[#This Row],[diff_v_w]]&gt;=1,1,0)</f>
        <v>1</v>
      </c>
      <c r="AY37" s="2">
        <f>Table4[[#This Row],[Gain]]^(Table4[[#This Row],[θ]])*Table4[[#This Row],[ω_p2]]</f>
        <v>253.28643533867699</v>
      </c>
      <c r="AZ37" s="2">
        <f>-Table4[[#This Row],[λ]]*-Table4[[#This Row],[Loss]]^(Table4[[#This Row],[θ]])*Table4[[#This Row],[ω_n2]]</f>
        <v>347.88408658650894</v>
      </c>
      <c r="BA37" s="2">
        <f>Table4[[#This Row],[v_n_w_g_w2]]*Table4[[#This Row],[pie_gain]]-Table4[[#This Row],[v_n_w_l_w2]]*Table4[[#This Row],[pie_loss]]</f>
        <v>17.894116252544535</v>
      </c>
      <c r="BB37" s="2">
        <f>IF(Table4[[#This Row],[diff_v_w2]]&gt;=1,1,0)</f>
        <v>1</v>
      </c>
      <c r="BC37" s="2">
        <f>Table4[[#This Row],[Gain]]^(Table4[[#This Row],[θ]]+Table4[[#This Row],[ω_p3]])</f>
        <v>316.25797683224198</v>
      </c>
      <c r="BD37" s="2">
        <f>-Table4[[#This Row],[λ]]*-Table4[[#This Row],[Loss]]^(Table4[[#This Row],[θ]]+Table4[[#This Row],[ω_n3]])</f>
        <v>347.88408658650894</v>
      </c>
      <c r="BE37" s="2">
        <f>Table4[[#This Row],[v_n_w_g_w3]]*Table4[[#This Row],[pie_gain]]-Table4[[#This Row],[v_n_w_l_w3]]*Table4[[#This Row],[pie_loss]]</f>
        <v>56.208731552972637</v>
      </c>
      <c r="BF37" s="2">
        <f>IF(Table4[[#This Row],[diff_v_w3]]&gt;=1,1,0)</f>
        <v>1</v>
      </c>
      <c r="BG37" s="2">
        <f>(Table4[[#This Row],[Accept]]-Table4[[#This Row],[projected_M1]])</f>
        <v>-1</v>
      </c>
      <c r="BH37" s="2">
        <f>(Table4[[#This Row],[Accept]]-Table4[[#This Row],[projected_M2]])</f>
        <v>-1</v>
      </c>
      <c r="BI37" s="2">
        <f>(Table4[[#This Row],[Accept]]-Table4[[#This Row],[projected_M3]])</f>
        <v>-1</v>
      </c>
      <c r="BJ37" s="2">
        <f>(Table4[[#This Row],[Accept]]-Table4[[#This Row],[projected_M4]])</f>
        <v>-1</v>
      </c>
    </row>
    <row r="38" spans="1:62" x14ac:dyDescent="0.3">
      <c r="A38">
        <v>47</v>
      </c>
      <c r="B38" t="s">
        <v>43</v>
      </c>
      <c r="C38">
        <v>1.1960207441678836</v>
      </c>
      <c r="D38">
        <v>-1.6</v>
      </c>
      <c r="E38" s="22">
        <f>IF(Table4[[#This Row],[Trial]]="G1",Table4[[#This Row],[Balance]]/100,IF(Table4[[#This Row],[Trial]]="G2",Table4[[#This Row],[Balance]]/200,Table4[[#This Row],[Balance]]/500))</f>
        <v>3.6</v>
      </c>
      <c r="F38" s="22">
        <f>IF(Table4[[#This Row],[Net_Balance]]&gt;1,1+(Table4[[#This Row],[Net_Balance]]-1)/$F$974,1)</f>
        <v>1.0371428571428571</v>
      </c>
      <c r="G38" s="22">
        <f>IF(Table4[[#This Row],[Net_Balance]]&lt;1,1-(1-Table4[[#This Row],[Net_Balance]])/$F$974,1)</f>
        <v>1</v>
      </c>
      <c r="H38" s="22">
        <f>IF(Table4[[#This Row],[Net_Balance]]&gt;1,1+(Table4[[#This Row],[Net_Balance]]-1)/$H$974,1)</f>
        <v>1.026</v>
      </c>
      <c r="I38" s="22">
        <f>IF(Table4[[#This Row],[Net_Balance]]&lt;1,1-(1-Table4[[#This Row],[Net_Balance]])/$H$974,1)</f>
        <v>1</v>
      </c>
      <c r="J38" s="22">
        <f>IF(Table4[[#This Row],[Net_Balance]]&gt;1,(Table4[[#This Row],[Net_Balance]]-1)/$J$974,0)</f>
        <v>5.2000000000000005E-2</v>
      </c>
      <c r="K38" s="22">
        <f>IF(Table4[[#This Row],[Net_Balance]]&lt;1,-(1-Table4[[#This Row],[Net_Balance]])/$J$974,0)</f>
        <v>0</v>
      </c>
      <c r="L38" t="s">
        <v>108</v>
      </c>
      <c r="M38" t="s">
        <v>92</v>
      </c>
      <c r="N38" t="s">
        <v>7</v>
      </c>
      <c r="O38">
        <v>1</v>
      </c>
      <c r="P38">
        <v>-10</v>
      </c>
      <c r="Q38">
        <v>360</v>
      </c>
      <c r="R38">
        <v>1664285958</v>
      </c>
      <c r="S38">
        <v>5</v>
      </c>
      <c r="T38" t="s">
        <v>117</v>
      </c>
      <c r="U38">
        <v>0</v>
      </c>
      <c r="V38">
        <v>-10</v>
      </c>
      <c r="W38">
        <v>0.5</v>
      </c>
      <c r="X38">
        <v>30</v>
      </c>
      <c r="Y38">
        <v>0.5</v>
      </c>
      <c r="Z38">
        <v>10</v>
      </c>
      <c r="AA38">
        <v>400</v>
      </c>
      <c r="AB38">
        <v>20</v>
      </c>
      <c r="AC38">
        <v>4</v>
      </c>
      <c r="AD38">
        <v>0.25</v>
      </c>
      <c r="AE38">
        <v>0.75</v>
      </c>
      <c r="AF38">
        <v>2</v>
      </c>
      <c r="AG38">
        <v>0.5</v>
      </c>
      <c r="AH38">
        <v>0.25</v>
      </c>
      <c r="AI38">
        <v>0.625</v>
      </c>
      <c r="AJ38">
        <v>0.375</v>
      </c>
      <c r="AK38">
        <v>5</v>
      </c>
      <c r="AL38">
        <v>375</v>
      </c>
      <c r="AM38">
        <v>19.364916731037084</v>
      </c>
      <c r="AN38">
        <v>0.9</v>
      </c>
      <c r="AO38">
        <v>0.38419903534316502</v>
      </c>
      <c r="AP38">
        <v>0.61580096465683498</v>
      </c>
      <c r="AQ38" s="2">
        <f>Table4[[#This Row],[Gain]]^Table4[[#This Row],[θ]]</f>
        <v>58.434275299017848</v>
      </c>
      <c r="AR38" s="2">
        <f>-Table4[[#This Row],[λ]]*-Table4[[#This Row],[Loss]]^Table4[[#This Row],[θ]]</f>
        <v>25.127005037389367</v>
      </c>
      <c r="AS38" s="2">
        <f>Table4[[#This Row],[pie_gain]]*Table4[[#This Row],[v_n_w_g]]-Table4[[#This Row],[pie_loss]]*Table4[[#This Row],[v_n_w_l]]</f>
        <v>6.9771582598980686</v>
      </c>
      <c r="AT38" s="2">
        <f>IF(Table4[[#This Row],[diff_v]]&gt;=1,1,0)</f>
        <v>1</v>
      </c>
      <c r="AU38" s="2">
        <f>Table4[[#This Row],[Gain]]^(Table4[[#This Row],[θ]]*Table4[[#This Row],[ω_p]])</f>
        <v>67.965223109417863</v>
      </c>
      <c r="AV38" s="2">
        <f>-Table4[[#This Row],[λ]]*-Table4[[#This Row],[Loss]]^(Table4[[#This Row],[θ]]*Table4[[#This Row],[ω_n]])</f>
        <v>25.127005037389367</v>
      </c>
      <c r="AW38" s="2">
        <f>Table4[[#This Row],[v_n_w_g_w]]*Table4[[#This Row],[pie_gain]]-Table4[[#This Row],[v_n_w_l_w]]*Table4[[#This Row],[pie_loss]]</f>
        <v>10.638939214559805</v>
      </c>
      <c r="AX38" s="2">
        <f>IF(Table4[[#This Row],[diff_v_w]]&gt;=1,1,0)</f>
        <v>1</v>
      </c>
      <c r="AY38" s="2">
        <f>Table4[[#This Row],[Gain]]^(Table4[[#This Row],[θ]])*Table4[[#This Row],[ω_p2]]</f>
        <v>59.953566456792316</v>
      </c>
      <c r="AZ38" s="2">
        <f>-Table4[[#This Row],[λ]]*-Table4[[#This Row],[Loss]]^(Table4[[#This Row],[θ]])*Table4[[#This Row],[ω_n2]]</f>
        <v>25.127005037389367</v>
      </c>
      <c r="BA38" s="2">
        <f>Table4[[#This Row],[v_n_w_g_w2]]*Table4[[#This Row],[pie_gain]]-Table4[[#This Row],[v_n_w_l_w2]]*Table4[[#This Row],[pie_loss]]</f>
        <v>7.5608684571204208</v>
      </c>
      <c r="BB38" s="2">
        <f>IF(Table4[[#This Row],[diff_v_w2]]&gt;=1,1,0)</f>
        <v>1</v>
      </c>
      <c r="BC38" s="2">
        <f>Table4[[#This Row],[Gain]]^(Table4[[#This Row],[θ]]+Table4[[#This Row],[ω_p3]])</f>
        <v>69.739361608286927</v>
      </c>
      <c r="BD38" s="2">
        <f>-Table4[[#This Row],[λ]]*-Table4[[#This Row],[Loss]]^(Table4[[#This Row],[θ]]+Table4[[#This Row],[ω_n3]])</f>
        <v>25.127005037389367</v>
      </c>
      <c r="BE38" s="2">
        <f>Table4[[#This Row],[v_n_w_g_w3]]*Table4[[#This Row],[pie_gain]]-Table4[[#This Row],[v_n_w_l_w3]]*Table4[[#This Row],[pie_loss]]</f>
        <v>11.320561514390469</v>
      </c>
      <c r="BF38" s="2">
        <f>IF(Table4[[#This Row],[diff_v_w3]]&gt;=1,1,0)</f>
        <v>1</v>
      </c>
      <c r="BG38" s="2">
        <f>(Table4[[#This Row],[Accept]]-Table4[[#This Row],[projected_M1]])</f>
        <v>0</v>
      </c>
      <c r="BH38" s="2">
        <f>(Table4[[#This Row],[Accept]]-Table4[[#This Row],[projected_M2]])</f>
        <v>0</v>
      </c>
      <c r="BI38" s="2">
        <f>(Table4[[#This Row],[Accept]]-Table4[[#This Row],[projected_M3]])</f>
        <v>0</v>
      </c>
      <c r="BJ38" s="2">
        <f>(Table4[[#This Row],[Accept]]-Table4[[#This Row],[projected_M4]])</f>
        <v>0</v>
      </c>
    </row>
    <row r="39" spans="1:62" x14ac:dyDescent="0.3">
      <c r="A39">
        <v>48</v>
      </c>
      <c r="B39" t="s">
        <v>43</v>
      </c>
      <c r="C39">
        <v>1.1960207441678836</v>
      </c>
      <c r="D39">
        <v>-1.6</v>
      </c>
      <c r="E39" s="22">
        <f>IF(Table4[[#This Row],[Trial]]="G1",Table4[[#This Row],[Balance]]/100,IF(Table4[[#This Row],[Trial]]="G2",Table4[[#This Row],[Balance]]/200,Table4[[#This Row],[Balance]]/500))</f>
        <v>3.6</v>
      </c>
      <c r="F39" s="22">
        <f>IF(Table4[[#This Row],[Net_Balance]]&gt;1,1+(Table4[[#This Row],[Net_Balance]]-1)/$F$974,1)</f>
        <v>1.0371428571428571</v>
      </c>
      <c r="G39" s="22">
        <f>IF(Table4[[#This Row],[Net_Balance]]&lt;1,1-(1-Table4[[#This Row],[Net_Balance]])/$F$974,1)</f>
        <v>1</v>
      </c>
      <c r="H39" s="22">
        <f>IF(Table4[[#This Row],[Net_Balance]]&gt;1,1+(Table4[[#This Row],[Net_Balance]]-1)/$H$974,1)</f>
        <v>1.026</v>
      </c>
      <c r="I39" s="22">
        <f>IF(Table4[[#This Row],[Net_Balance]]&lt;1,1-(1-Table4[[#This Row],[Net_Balance]])/$H$974,1)</f>
        <v>1</v>
      </c>
      <c r="J39" s="22">
        <f>IF(Table4[[#This Row],[Net_Balance]]&gt;1,(Table4[[#This Row],[Net_Balance]]-1)/$J$974,0)</f>
        <v>5.2000000000000005E-2</v>
      </c>
      <c r="K39" s="22">
        <f>IF(Table4[[#This Row],[Net_Balance]]&lt;1,-(1-Table4[[#This Row],[Net_Balance]])/$J$974,0)</f>
        <v>0</v>
      </c>
      <c r="L39" t="s">
        <v>108</v>
      </c>
      <c r="M39" t="s">
        <v>93</v>
      </c>
      <c r="N39" t="s">
        <v>5</v>
      </c>
      <c r="O39">
        <v>0</v>
      </c>
      <c r="P39">
        <v>0</v>
      </c>
      <c r="Q39">
        <v>360</v>
      </c>
      <c r="R39">
        <v>1664285971</v>
      </c>
      <c r="S39">
        <v>13</v>
      </c>
      <c r="T39" t="s">
        <v>117</v>
      </c>
      <c r="U39">
        <v>0</v>
      </c>
      <c r="V39">
        <v>-90</v>
      </c>
      <c r="W39">
        <v>0.5</v>
      </c>
      <c r="X39">
        <v>100</v>
      </c>
      <c r="Y39">
        <v>0.5</v>
      </c>
      <c r="Z39">
        <v>5</v>
      </c>
      <c r="AA39">
        <v>9025</v>
      </c>
      <c r="AB39">
        <v>95</v>
      </c>
      <c r="AC39">
        <v>4</v>
      </c>
      <c r="AD39">
        <v>0.25</v>
      </c>
      <c r="AE39">
        <v>0.75</v>
      </c>
      <c r="AF39">
        <v>1</v>
      </c>
      <c r="AG39">
        <v>0.25</v>
      </c>
      <c r="AH39">
        <v>0.5</v>
      </c>
      <c r="AI39">
        <v>0.375</v>
      </c>
      <c r="AJ39">
        <v>0.625</v>
      </c>
      <c r="AK39">
        <v>28.75</v>
      </c>
      <c r="AL39">
        <v>8460.9375</v>
      </c>
      <c r="AM39">
        <v>91.983354472426157</v>
      </c>
      <c r="AN39">
        <v>0.9</v>
      </c>
      <c r="AO39">
        <v>0.60844334427391233</v>
      </c>
      <c r="AP39">
        <v>0.39155665572608767</v>
      </c>
      <c r="AQ39" s="2">
        <f>Table4[[#This Row],[Gain]]^Table4[[#This Row],[θ]]</f>
        <v>246.6274930269494</v>
      </c>
      <c r="AR39" s="2">
        <f>-Table4[[#This Row],[λ]]*-Table4[[#This Row],[Loss]]^Table4[[#This Row],[θ]]</f>
        <v>347.88408658650894</v>
      </c>
      <c r="AS39" s="2">
        <f>Table4[[#This Row],[pie_gain]]*Table4[[#This Row],[v_n_w_g]]-Table4[[#This Row],[pie_loss]]*Table4[[#This Row],[v_n_w_l]]</f>
        <v>13.842527123069914</v>
      </c>
      <c r="AT39" s="2">
        <f>IF(Table4[[#This Row],[diff_v]]&gt;=1,1,0)</f>
        <v>1</v>
      </c>
      <c r="AU39" s="2">
        <f>Table4[[#This Row],[Gain]]^(Table4[[#This Row],[θ]]*Table4[[#This Row],[ω_p]])</f>
        <v>302.61381009387918</v>
      </c>
      <c r="AV39" s="2">
        <f>-Table4[[#This Row],[λ]]*-Table4[[#This Row],[Loss]]^(Table4[[#This Row],[θ]]*Table4[[#This Row],[ω_n]])</f>
        <v>347.88408658650894</v>
      </c>
      <c r="AW39" s="2">
        <f>Table4[[#This Row],[v_n_w_g_w]]*Table4[[#This Row],[pie_gain]]-Table4[[#This Row],[v_n_w_l_w]]*Table4[[#This Row],[pie_loss]]</f>
        <v>47.907029112852285</v>
      </c>
      <c r="AX39" s="2">
        <f>IF(Table4[[#This Row],[diff_v_w]]&gt;=1,1,0)</f>
        <v>1</v>
      </c>
      <c r="AY39" s="2">
        <f>Table4[[#This Row],[Gain]]^(Table4[[#This Row],[θ]])*Table4[[#This Row],[ω_p2]]</f>
        <v>253.03980784565007</v>
      </c>
      <c r="AZ39" s="2">
        <f>-Table4[[#This Row],[λ]]*-Table4[[#This Row],[Loss]]^(Table4[[#This Row],[θ]])*Table4[[#This Row],[ω_n2]]</f>
        <v>347.88408658650894</v>
      </c>
      <c r="BA39" s="2">
        <f>Table4[[#This Row],[v_n_w_g_w2]]*Table4[[#This Row],[pie_gain]]-Table4[[#This Row],[v_n_w_l_w2]]*Table4[[#This Row],[pie_loss]]</f>
        <v>17.744057395897329</v>
      </c>
      <c r="BB39" s="2">
        <f>IF(Table4[[#This Row],[diff_v_w2]]&gt;=1,1,0)</f>
        <v>1</v>
      </c>
      <c r="BC39" s="2">
        <f>Table4[[#This Row],[Gain]]^(Table4[[#This Row],[θ]]+Table4[[#This Row],[ω_p3]])</f>
        <v>313.35850627254212</v>
      </c>
      <c r="BD39" s="2">
        <f>-Table4[[#This Row],[λ]]*-Table4[[#This Row],[Loss]]^(Table4[[#This Row],[θ]]+Table4[[#This Row],[ω_n3]])</f>
        <v>347.88408658650894</v>
      </c>
      <c r="BE39" s="2">
        <f>Table4[[#This Row],[v_n_w_g_w3]]*Table4[[#This Row],[pie_gain]]-Table4[[#This Row],[v_n_w_l_w3]]*Table4[[#This Row],[pie_loss]]</f>
        <v>54.444567989005094</v>
      </c>
      <c r="BF39" s="2">
        <f>IF(Table4[[#This Row],[diff_v_w3]]&gt;=1,1,0)</f>
        <v>1</v>
      </c>
      <c r="BG39" s="2">
        <f>(Table4[[#This Row],[Accept]]-Table4[[#This Row],[projected_M1]])</f>
        <v>-1</v>
      </c>
      <c r="BH39" s="2">
        <f>(Table4[[#This Row],[Accept]]-Table4[[#This Row],[projected_M2]])</f>
        <v>-1</v>
      </c>
      <c r="BI39" s="2">
        <f>(Table4[[#This Row],[Accept]]-Table4[[#This Row],[projected_M3]])</f>
        <v>-1</v>
      </c>
      <c r="BJ39" s="2">
        <f>(Table4[[#This Row],[Accept]]-Table4[[#This Row],[projected_M4]])</f>
        <v>-1</v>
      </c>
    </row>
    <row r="40" spans="1:62" x14ac:dyDescent="0.3">
      <c r="A40">
        <v>49</v>
      </c>
      <c r="B40" t="s">
        <v>43</v>
      </c>
      <c r="C40">
        <v>1.1960207441678836</v>
      </c>
      <c r="D40">
        <v>-1.6</v>
      </c>
      <c r="E40" s="22">
        <f>IF(Table4[[#This Row],[Trial]]="G1",Table4[[#This Row],[Balance]]/100,IF(Table4[[#This Row],[Trial]]="G2",Table4[[#This Row],[Balance]]/200,Table4[[#This Row],[Balance]]/500))</f>
        <v>3.6</v>
      </c>
      <c r="F40" s="22">
        <f>IF(Table4[[#This Row],[Net_Balance]]&gt;1,1+(Table4[[#This Row],[Net_Balance]]-1)/$F$974,1)</f>
        <v>1.0371428571428571</v>
      </c>
      <c r="G40" s="22">
        <f>IF(Table4[[#This Row],[Net_Balance]]&lt;1,1-(1-Table4[[#This Row],[Net_Balance]])/$F$974,1)</f>
        <v>1</v>
      </c>
      <c r="H40" s="22">
        <f>IF(Table4[[#This Row],[Net_Balance]]&gt;1,1+(Table4[[#This Row],[Net_Balance]]-1)/$H$974,1)</f>
        <v>1.026</v>
      </c>
      <c r="I40" s="22">
        <f>IF(Table4[[#This Row],[Net_Balance]]&lt;1,1-(1-Table4[[#This Row],[Net_Balance]])/$H$974,1)</f>
        <v>1</v>
      </c>
      <c r="J40" s="22">
        <f>IF(Table4[[#This Row],[Net_Balance]]&gt;1,(Table4[[#This Row],[Net_Balance]]-1)/$J$974,0)</f>
        <v>5.2000000000000005E-2</v>
      </c>
      <c r="K40" s="22">
        <f>IF(Table4[[#This Row],[Net_Balance]]&lt;1,-(1-Table4[[#This Row],[Net_Balance]])/$J$974,0)</f>
        <v>0</v>
      </c>
      <c r="L40" t="s">
        <v>108</v>
      </c>
      <c r="M40" t="s">
        <v>94</v>
      </c>
      <c r="N40" t="s">
        <v>5</v>
      </c>
      <c r="O40">
        <v>0</v>
      </c>
      <c r="P40">
        <v>0</v>
      </c>
      <c r="Q40">
        <v>360</v>
      </c>
      <c r="R40">
        <v>1664285986</v>
      </c>
      <c r="S40">
        <v>15</v>
      </c>
      <c r="T40" t="s">
        <v>117</v>
      </c>
      <c r="U40">
        <v>0</v>
      </c>
      <c r="V40">
        <v>-90</v>
      </c>
      <c r="W40">
        <v>0.5</v>
      </c>
      <c r="X40">
        <v>90</v>
      </c>
      <c r="Y40">
        <v>0.5</v>
      </c>
      <c r="Z40">
        <v>0</v>
      </c>
      <c r="AA40">
        <v>8100</v>
      </c>
      <c r="AB40">
        <v>90</v>
      </c>
      <c r="AC40">
        <v>2</v>
      </c>
      <c r="AD40">
        <v>0.25</v>
      </c>
      <c r="AE40">
        <v>0.75</v>
      </c>
      <c r="AF40">
        <v>2</v>
      </c>
      <c r="AG40">
        <v>0.5</v>
      </c>
      <c r="AH40">
        <v>0.25</v>
      </c>
      <c r="AI40">
        <v>0.625</v>
      </c>
      <c r="AJ40">
        <v>0.375</v>
      </c>
      <c r="AK40">
        <v>-22.5</v>
      </c>
      <c r="AL40">
        <v>7593.75</v>
      </c>
      <c r="AM40">
        <v>87.142125289666879</v>
      </c>
      <c r="AN40">
        <v>0.9</v>
      </c>
      <c r="AO40">
        <v>0.38419903534316502</v>
      </c>
      <c r="AP40">
        <v>0.61580096465683498</v>
      </c>
      <c r="AQ40" s="2">
        <f>Table4[[#This Row],[Gain]]^Table4[[#This Row],[θ]]</f>
        <v>217.42755411656807</v>
      </c>
      <c r="AR40" s="2">
        <f>-Table4[[#This Row],[λ]]*-Table4[[#This Row],[Loss]]^Table4[[#This Row],[θ]]</f>
        <v>347.88408658650894</v>
      </c>
      <c r="AS40" s="2">
        <f>Table4[[#This Row],[pie_gain]]*Table4[[#This Row],[v_n_w_g]]-Table4[[#This Row],[pie_loss]]*Table4[[#This Row],[v_n_w_l]]</f>
        <v>-130.69189956012485</v>
      </c>
      <c r="AT40" s="2">
        <f>IF(Table4[[#This Row],[diff_v]]&gt;=1,1,0)</f>
        <v>0</v>
      </c>
      <c r="AU40" s="2">
        <f>Table4[[#This Row],[Gain]]^(Table4[[#This Row],[θ]]*Table4[[#This Row],[ω_p]])</f>
        <v>265.53949316493782</v>
      </c>
      <c r="AV40" s="2">
        <f>-Table4[[#This Row],[λ]]*-Table4[[#This Row],[Loss]]^(Table4[[#This Row],[θ]]*Table4[[#This Row],[ω_n]])</f>
        <v>347.88408658650894</v>
      </c>
      <c r="AW40" s="2">
        <f>Table4[[#This Row],[v_n_w_g_w]]*Table4[[#This Row],[pie_gain]]-Table4[[#This Row],[v_n_w_l_w]]*Table4[[#This Row],[pie_loss]]</f>
        <v>-112.20733898925204</v>
      </c>
      <c r="AX40" s="2">
        <f>IF(Table4[[#This Row],[diff_v_w]]&gt;=1,1,0)</f>
        <v>0</v>
      </c>
      <c r="AY40" s="2">
        <f>Table4[[#This Row],[Gain]]^(Table4[[#This Row],[θ]])*Table4[[#This Row],[ω_p2]]</f>
        <v>223.08067052359885</v>
      </c>
      <c r="AZ40" s="2">
        <f>-Table4[[#This Row],[λ]]*-Table4[[#This Row],[Loss]]^(Table4[[#This Row],[θ]])*Table4[[#This Row],[ω_n2]]</f>
        <v>347.88408658650894</v>
      </c>
      <c r="BA40" s="2">
        <f>Table4[[#This Row],[v_n_w_g_w2]]*Table4[[#This Row],[pie_gain]]-Table4[[#This Row],[v_n_w_l_w2]]*Table4[[#This Row],[pie_loss]]</f>
        <v>-128.51997768986101</v>
      </c>
      <c r="BB40" s="2">
        <f>IF(Table4[[#This Row],[diff_v_w2]]&gt;=1,1,0)</f>
        <v>0</v>
      </c>
      <c r="BC40" s="2">
        <f>Table4[[#This Row],[Gain]]^(Table4[[#This Row],[θ]]+Table4[[#This Row],[ω_p3]])</f>
        <v>274.74841197587909</v>
      </c>
      <c r="BD40" s="2">
        <f>-Table4[[#This Row],[λ]]*-Table4[[#This Row],[Loss]]^(Table4[[#This Row],[θ]]+Table4[[#This Row],[ω_n3]])</f>
        <v>347.88408658650894</v>
      </c>
      <c r="BE40" s="2">
        <f>Table4[[#This Row],[v_n_w_g_w3]]*Table4[[#This Row],[pie_gain]]-Table4[[#This Row],[v_n_w_l_w3]]*Table4[[#This Row],[pie_loss]]</f>
        <v>-108.66928126553488</v>
      </c>
      <c r="BF40" s="2">
        <f>IF(Table4[[#This Row],[diff_v_w3]]&gt;=1,1,0)</f>
        <v>0</v>
      </c>
      <c r="BG40" s="2">
        <f>(Table4[[#This Row],[Accept]]-Table4[[#This Row],[projected_M1]])</f>
        <v>0</v>
      </c>
      <c r="BH40" s="2">
        <f>(Table4[[#This Row],[Accept]]-Table4[[#This Row],[projected_M2]])</f>
        <v>0</v>
      </c>
      <c r="BI40" s="2">
        <f>(Table4[[#This Row],[Accept]]-Table4[[#This Row],[projected_M3]])</f>
        <v>0</v>
      </c>
      <c r="BJ40" s="2">
        <f>(Table4[[#This Row],[Accept]]-Table4[[#This Row],[projected_M4]])</f>
        <v>0</v>
      </c>
    </row>
    <row r="41" spans="1:62" x14ac:dyDescent="0.3">
      <c r="A41">
        <v>50</v>
      </c>
      <c r="B41" t="s">
        <v>43</v>
      </c>
      <c r="C41">
        <v>1.1960207441678836</v>
      </c>
      <c r="D41">
        <v>-1.6</v>
      </c>
      <c r="E41" s="22">
        <f>IF(Table4[[#This Row],[Trial]]="G1",Table4[[#This Row],[Balance]]/100,IF(Table4[[#This Row],[Trial]]="G2",Table4[[#This Row],[Balance]]/200,Table4[[#This Row],[Balance]]/500))</f>
        <v>3.6</v>
      </c>
      <c r="F41" s="22">
        <f>IF(Table4[[#This Row],[Net_Balance]]&gt;1,1+(Table4[[#This Row],[Net_Balance]]-1)/$F$974,1)</f>
        <v>1.0371428571428571</v>
      </c>
      <c r="G41" s="22">
        <f>IF(Table4[[#This Row],[Net_Balance]]&lt;1,1-(1-Table4[[#This Row],[Net_Balance]])/$F$974,1)</f>
        <v>1</v>
      </c>
      <c r="H41" s="22">
        <f>IF(Table4[[#This Row],[Net_Balance]]&gt;1,1+(Table4[[#This Row],[Net_Balance]]-1)/$H$974,1)</f>
        <v>1.026</v>
      </c>
      <c r="I41" s="22">
        <f>IF(Table4[[#This Row],[Net_Balance]]&lt;1,1-(1-Table4[[#This Row],[Net_Balance]])/$H$974,1)</f>
        <v>1</v>
      </c>
      <c r="J41" s="22">
        <f>IF(Table4[[#This Row],[Net_Balance]]&gt;1,(Table4[[#This Row],[Net_Balance]]-1)/$J$974,0)</f>
        <v>5.2000000000000005E-2</v>
      </c>
      <c r="K41" s="22">
        <f>IF(Table4[[#This Row],[Net_Balance]]&lt;1,-(1-Table4[[#This Row],[Net_Balance]])/$J$974,0)</f>
        <v>0</v>
      </c>
      <c r="L41" t="s">
        <v>108</v>
      </c>
      <c r="M41" t="s">
        <v>95</v>
      </c>
      <c r="N41" t="s">
        <v>5</v>
      </c>
      <c r="O41">
        <v>0</v>
      </c>
      <c r="P41">
        <v>0</v>
      </c>
      <c r="Q41">
        <v>360</v>
      </c>
      <c r="R41">
        <v>1664285998</v>
      </c>
      <c r="S41">
        <v>12</v>
      </c>
      <c r="T41" t="s">
        <v>117</v>
      </c>
      <c r="U41">
        <v>0</v>
      </c>
      <c r="V41">
        <v>-90</v>
      </c>
      <c r="W41">
        <v>0.5</v>
      </c>
      <c r="X41">
        <v>90</v>
      </c>
      <c r="Y41">
        <v>0.5</v>
      </c>
      <c r="Z41">
        <v>0</v>
      </c>
      <c r="AA41">
        <v>8100</v>
      </c>
      <c r="AB41">
        <v>90</v>
      </c>
      <c r="AC41">
        <v>4</v>
      </c>
      <c r="AD41">
        <v>0.25</v>
      </c>
      <c r="AE41">
        <v>0.75</v>
      </c>
      <c r="AF41">
        <v>1</v>
      </c>
      <c r="AG41">
        <v>0.25</v>
      </c>
      <c r="AH41">
        <v>0.5</v>
      </c>
      <c r="AI41">
        <v>0.375</v>
      </c>
      <c r="AJ41">
        <v>0.625</v>
      </c>
      <c r="AK41">
        <v>22.5</v>
      </c>
      <c r="AL41">
        <v>7593.75</v>
      </c>
      <c r="AM41">
        <v>87.142125289666879</v>
      </c>
      <c r="AN41">
        <v>0.9</v>
      </c>
      <c r="AO41">
        <v>0.60844334427391233</v>
      </c>
      <c r="AP41">
        <v>0.39155665572608767</v>
      </c>
      <c r="AQ41" s="2">
        <f>Table4[[#This Row],[Gain]]^Table4[[#This Row],[θ]]</f>
        <v>217.42755411656807</v>
      </c>
      <c r="AR41" s="2">
        <f>-Table4[[#This Row],[λ]]*-Table4[[#This Row],[Loss]]^Table4[[#This Row],[θ]]</f>
        <v>347.88408658650894</v>
      </c>
      <c r="AS41" s="2">
        <f>Table4[[#This Row],[pie_gain]]*Table4[[#This Row],[v_n_w_g]]-Table4[[#This Row],[pie_loss]]*Table4[[#This Row],[v_n_w_l]]</f>
        <v>-3.9239813601564322</v>
      </c>
      <c r="AT41" s="2">
        <f>IF(Table4[[#This Row],[diff_v]]&gt;=1,1,0)</f>
        <v>0</v>
      </c>
      <c r="AU41" s="2">
        <f>Table4[[#This Row],[Gain]]^(Table4[[#This Row],[θ]]*Table4[[#This Row],[ω_p]])</f>
        <v>265.53949316493782</v>
      </c>
      <c r="AV41" s="2">
        <f>-Table4[[#This Row],[λ]]*-Table4[[#This Row],[Loss]]^(Table4[[#This Row],[θ]]*Table4[[#This Row],[ω_n]])</f>
        <v>347.88408658650894</v>
      </c>
      <c r="AW41" s="2">
        <f>Table4[[#This Row],[v_n_w_g_w]]*Table4[[#This Row],[pie_gain]]-Table4[[#This Row],[v_n_w_l_w]]*Table4[[#This Row],[pie_loss]]</f>
        <v>25.349407733936289</v>
      </c>
      <c r="AX41" s="2">
        <f>IF(Table4[[#This Row],[diff_v_w]]&gt;=1,1,0)</f>
        <v>1</v>
      </c>
      <c r="AY41" s="2">
        <f>Table4[[#This Row],[Gain]]^(Table4[[#This Row],[θ]])*Table4[[#This Row],[ω_p2]]</f>
        <v>223.08067052359885</v>
      </c>
      <c r="AZ41" s="2">
        <f>-Table4[[#This Row],[λ]]*-Table4[[#This Row],[Loss]]^(Table4[[#This Row],[θ]])*Table4[[#This Row],[ω_n2]]</f>
        <v>347.88408658650894</v>
      </c>
      <c r="BA41" s="2">
        <f>Table4[[#This Row],[v_n_w_g_w2]]*Table4[[#This Row],[pie_gain]]-Table4[[#This Row],[v_n_w_l_w2]]*Table4[[#This Row],[pie_loss]]</f>
        <v>-0.48438030789290565</v>
      </c>
      <c r="BB41" s="2">
        <f>IF(Table4[[#This Row],[diff_v_w2]]&gt;=1,1,0)</f>
        <v>0</v>
      </c>
      <c r="BC41" s="2">
        <f>Table4[[#This Row],[Gain]]^(Table4[[#This Row],[θ]]+Table4[[#This Row],[ω_p3]])</f>
        <v>274.74841197587909</v>
      </c>
      <c r="BD41" s="2">
        <f>-Table4[[#This Row],[λ]]*-Table4[[#This Row],[Loss]]^(Table4[[#This Row],[θ]]+Table4[[#This Row],[ω_n3]])</f>
        <v>347.88408658650894</v>
      </c>
      <c r="BE41" s="2">
        <f>Table4[[#This Row],[v_n_w_g_w3]]*Table4[[#This Row],[pie_gain]]-Table4[[#This Row],[v_n_w_l_w3]]*Table4[[#This Row],[pie_loss]]</f>
        <v>30.952513092412346</v>
      </c>
      <c r="BF41" s="2">
        <f>IF(Table4[[#This Row],[diff_v_w3]]&gt;=1,1,0)</f>
        <v>1</v>
      </c>
      <c r="BG41" s="2">
        <f>(Table4[[#This Row],[Accept]]-Table4[[#This Row],[projected_M1]])</f>
        <v>0</v>
      </c>
      <c r="BH41" s="2">
        <f>(Table4[[#This Row],[Accept]]-Table4[[#This Row],[projected_M2]])</f>
        <v>-1</v>
      </c>
      <c r="BI41" s="2">
        <f>(Table4[[#This Row],[Accept]]-Table4[[#This Row],[projected_M3]])</f>
        <v>0</v>
      </c>
      <c r="BJ41" s="2">
        <f>(Table4[[#This Row],[Accept]]-Table4[[#This Row],[projected_M4]])</f>
        <v>-1</v>
      </c>
    </row>
    <row r="42" spans="1:62" x14ac:dyDescent="0.3">
      <c r="A42">
        <v>52</v>
      </c>
      <c r="B42" t="s">
        <v>43</v>
      </c>
      <c r="C42">
        <v>1.1960207441678836</v>
      </c>
      <c r="D42">
        <v>-1.6</v>
      </c>
      <c r="E42" s="22">
        <f>IF(Table4[[#This Row],[Trial]]="G1",Table4[[#This Row],[Balance]]/100,IF(Table4[[#This Row],[Trial]]="G2",Table4[[#This Row],[Balance]]/200,Table4[[#This Row],[Balance]]/500))</f>
        <v>3.6</v>
      </c>
      <c r="F42" s="22">
        <f>IF(Table4[[#This Row],[Net_Balance]]&gt;1,1+(Table4[[#This Row],[Net_Balance]]-1)/$F$974,1)</f>
        <v>1.0371428571428571</v>
      </c>
      <c r="G42" s="22">
        <f>IF(Table4[[#This Row],[Net_Balance]]&lt;1,1-(1-Table4[[#This Row],[Net_Balance]])/$F$974,1)</f>
        <v>1</v>
      </c>
      <c r="H42" s="22">
        <f>IF(Table4[[#This Row],[Net_Balance]]&gt;1,1+(Table4[[#This Row],[Net_Balance]]-1)/$H$974,1)</f>
        <v>1.026</v>
      </c>
      <c r="I42" s="22">
        <f>IF(Table4[[#This Row],[Net_Balance]]&lt;1,1-(1-Table4[[#This Row],[Net_Balance]])/$H$974,1)</f>
        <v>1</v>
      </c>
      <c r="J42" s="22">
        <f>IF(Table4[[#This Row],[Net_Balance]]&gt;1,(Table4[[#This Row],[Net_Balance]]-1)/$J$974,0)</f>
        <v>5.2000000000000005E-2</v>
      </c>
      <c r="K42" s="22">
        <f>IF(Table4[[#This Row],[Net_Balance]]&lt;1,-(1-Table4[[#This Row],[Net_Balance]])/$J$974,0)</f>
        <v>0</v>
      </c>
      <c r="L42" t="s">
        <v>108</v>
      </c>
      <c r="M42" t="s">
        <v>96</v>
      </c>
      <c r="N42" t="s">
        <v>5</v>
      </c>
      <c r="O42">
        <v>0</v>
      </c>
      <c r="P42">
        <v>0</v>
      </c>
      <c r="Q42">
        <v>360</v>
      </c>
      <c r="R42">
        <v>1664286015</v>
      </c>
      <c r="S42">
        <v>11</v>
      </c>
      <c r="T42" t="s">
        <v>118</v>
      </c>
      <c r="U42">
        <v>1</v>
      </c>
      <c r="V42">
        <v>-50</v>
      </c>
      <c r="W42">
        <v>0.5</v>
      </c>
      <c r="X42">
        <v>40</v>
      </c>
      <c r="Y42">
        <v>0.5</v>
      </c>
      <c r="Z42">
        <v>-5</v>
      </c>
      <c r="AA42">
        <v>2025</v>
      </c>
      <c r="AB42">
        <v>45</v>
      </c>
      <c r="AC42">
        <v>2</v>
      </c>
      <c r="AD42">
        <v>0.25</v>
      </c>
      <c r="AE42">
        <v>0.75</v>
      </c>
      <c r="AF42">
        <v>2</v>
      </c>
      <c r="AG42">
        <v>0.5</v>
      </c>
      <c r="AH42">
        <v>0.25</v>
      </c>
      <c r="AI42">
        <v>0.625</v>
      </c>
      <c r="AJ42">
        <v>0.375</v>
      </c>
      <c r="AK42">
        <v>-16.25</v>
      </c>
      <c r="AL42">
        <v>1898.4375</v>
      </c>
      <c r="AM42">
        <v>43.571062644833439</v>
      </c>
      <c r="AN42">
        <v>0.9</v>
      </c>
      <c r="AO42">
        <v>0.38419903534316502</v>
      </c>
      <c r="AP42">
        <v>0.61580096465683498</v>
      </c>
      <c r="AQ42" s="2">
        <f>Table4[[#This Row],[Gain]]^Table4[[#This Row],[θ]]</f>
        <v>82.432217522931154</v>
      </c>
      <c r="AR42" s="2">
        <f>-Table4[[#This Row],[λ]]*-Table4[[#This Row],[Loss]]^Table4[[#This Row],[θ]]</f>
        <v>172.23577024121218</v>
      </c>
      <c r="AS42" s="2">
        <f>Table4[[#This Row],[pie_gain]]*Table4[[#This Row],[v_n_w_g]]-Table4[[#This Row],[pie_loss]]*Table4[[#This Row],[v_n_w_l]]</f>
        <v>-74.392575009443362</v>
      </c>
      <c r="AT42" s="2">
        <f>IF(Table4[[#This Row],[diff_v]]&gt;=1,1,0)</f>
        <v>0</v>
      </c>
      <c r="AU42" s="2">
        <f>Table4[[#This Row],[Gain]]^(Table4[[#This Row],[θ]]*Table4[[#This Row],[ω_p]])</f>
        <v>97.110524446790365</v>
      </c>
      <c r="AV42" s="2">
        <f>-Table4[[#This Row],[λ]]*-Table4[[#This Row],[Loss]]^(Table4[[#This Row],[θ]]*Table4[[#This Row],[ω_n]])</f>
        <v>172.23577024121218</v>
      </c>
      <c r="AW42" s="2">
        <f>Table4[[#This Row],[v_n_w_g_w]]*Table4[[#This Row],[pie_gain]]-Table4[[#This Row],[v_n_w_l_w]]*Table4[[#This Row],[pie_loss]]</f>
        <v>-68.753183648825754</v>
      </c>
      <c r="AX42" s="2">
        <f>IF(Table4[[#This Row],[diff_v_w]]&gt;=1,1,0)</f>
        <v>0</v>
      </c>
      <c r="AY42" s="2">
        <f>Table4[[#This Row],[Gain]]^(Table4[[#This Row],[θ]])*Table4[[#This Row],[ω_p2]]</f>
        <v>84.575455178527363</v>
      </c>
      <c r="AZ42" s="2">
        <f>-Table4[[#This Row],[λ]]*-Table4[[#This Row],[Loss]]^(Table4[[#This Row],[θ]])*Table4[[#This Row],[ω_n2]]</f>
        <v>172.23577024121218</v>
      </c>
      <c r="BA42" s="2">
        <f>Table4[[#This Row],[v_n_w_g_w2]]*Table4[[#This Row],[pie_gain]]-Table4[[#This Row],[v_n_w_l_w2]]*Table4[[#This Row],[pie_loss]]</f>
        <v>-73.56914516965216</v>
      </c>
      <c r="BB42" s="2">
        <f>IF(Table4[[#This Row],[diff_v_w2]]&gt;=1,1,0)</f>
        <v>0</v>
      </c>
      <c r="BC42" s="2">
        <f>Table4[[#This Row],[Gain]]^(Table4[[#This Row],[θ]]+Table4[[#This Row],[ω_p3]])</f>
        <v>99.862883638581664</v>
      </c>
      <c r="BD42" s="2">
        <f>-Table4[[#This Row],[λ]]*-Table4[[#This Row],[Loss]]^(Table4[[#This Row],[θ]]+Table4[[#This Row],[ω_n3]])</f>
        <v>172.23577024121218</v>
      </c>
      <c r="BE42" s="2">
        <f>Table4[[#This Row],[v_n_w_g_w3]]*Table4[[#This Row],[pie_gain]]-Table4[[#This Row],[v_n_w_l_w3]]*Table4[[#This Row],[pie_loss]]</f>
        <v>-67.695729902421647</v>
      </c>
      <c r="BF42" s="2">
        <f>IF(Table4[[#This Row],[diff_v_w3]]&gt;=1,1,0)</f>
        <v>0</v>
      </c>
      <c r="BG42" s="2">
        <f>(Table4[[#This Row],[Accept]]-Table4[[#This Row],[projected_M1]])</f>
        <v>0</v>
      </c>
      <c r="BH42" s="2">
        <f>(Table4[[#This Row],[Accept]]-Table4[[#This Row],[projected_M2]])</f>
        <v>0</v>
      </c>
      <c r="BI42" s="2">
        <f>(Table4[[#This Row],[Accept]]-Table4[[#This Row],[projected_M3]])</f>
        <v>0</v>
      </c>
      <c r="BJ42" s="2">
        <f>(Table4[[#This Row],[Accept]]-Table4[[#This Row],[projected_M4]])</f>
        <v>0</v>
      </c>
    </row>
    <row r="43" spans="1:62" x14ac:dyDescent="0.3">
      <c r="A43">
        <v>53</v>
      </c>
      <c r="B43" t="s">
        <v>43</v>
      </c>
      <c r="C43">
        <v>1.1960207441678836</v>
      </c>
      <c r="D43">
        <v>-1.6</v>
      </c>
      <c r="E43" s="22">
        <f>IF(Table4[[#This Row],[Trial]]="G1",Table4[[#This Row],[Balance]]/100,IF(Table4[[#This Row],[Trial]]="G2",Table4[[#This Row],[Balance]]/200,Table4[[#This Row],[Balance]]/500))</f>
        <v>3.7</v>
      </c>
      <c r="F43" s="22">
        <f>IF(Table4[[#This Row],[Net_Balance]]&gt;1,1+(Table4[[#This Row],[Net_Balance]]-1)/$F$974,1)</f>
        <v>1.0385714285714285</v>
      </c>
      <c r="G43" s="22">
        <f>IF(Table4[[#This Row],[Net_Balance]]&lt;1,1-(1-Table4[[#This Row],[Net_Balance]])/$F$974,1)</f>
        <v>1</v>
      </c>
      <c r="H43" s="22">
        <f>IF(Table4[[#This Row],[Net_Balance]]&gt;1,1+(Table4[[#This Row],[Net_Balance]]-1)/$H$974,1)</f>
        <v>1.0269999999999999</v>
      </c>
      <c r="I43" s="22">
        <f>IF(Table4[[#This Row],[Net_Balance]]&lt;1,1-(1-Table4[[#This Row],[Net_Balance]])/$H$974,1)</f>
        <v>1</v>
      </c>
      <c r="J43" s="22">
        <f>IF(Table4[[#This Row],[Net_Balance]]&gt;1,(Table4[[#This Row],[Net_Balance]]-1)/$J$974,0)</f>
        <v>5.4000000000000006E-2</v>
      </c>
      <c r="K43" s="22">
        <f>IF(Table4[[#This Row],[Net_Balance]]&lt;1,-(1-Table4[[#This Row],[Net_Balance]])/$J$974,0)</f>
        <v>0</v>
      </c>
      <c r="L43" t="s">
        <v>108</v>
      </c>
      <c r="M43" t="s">
        <v>97</v>
      </c>
      <c r="N43" t="s">
        <v>7</v>
      </c>
      <c r="O43">
        <v>1</v>
      </c>
      <c r="P43">
        <v>10</v>
      </c>
      <c r="Q43">
        <v>370</v>
      </c>
      <c r="R43">
        <v>1664286034</v>
      </c>
      <c r="S43">
        <v>19</v>
      </c>
      <c r="T43" t="s">
        <v>118</v>
      </c>
      <c r="U43">
        <v>1</v>
      </c>
      <c r="V43">
        <v>-10</v>
      </c>
      <c r="W43">
        <v>0.5</v>
      </c>
      <c r="X43">
        <v>10</v>
      </c>
      <c r="Y43">
        <v>0.5</v>
      </c>
      <c r="Z43">
        <v>0</v>
      </c>
      <c r="AA43">
        <v>100</v>
      </c>
      <c r="AB43">
        <v>10</v>
      </c>
      <c r="AC43">
        <v>4</v>
      </c>
      <c r="AD43">
        <v>0.25</v>
      </c>
      <c r="AE43">
        <v>0.75</v>
      </c>
      <c r="AF43">
        <v>1</v>
      </c>
      <c r="AG43">
        <v>0.25</v>
      </c>
      <c r="AH43">
        <v>0.5</v>
      </c>
      <c r="AI43">
        <v>0.375</v>
      </c>
      <c r="AJ43">
        <v>0.625</v>
      </c>
      <c r="AK43">
        <v>2.5</v>
      </c>
      <c r="AL43">
        <v>93.75</v>
      </c>
      <c r="AM43">
        <v>9.6824583655185421</v>
      </c>
      <c r="AN43">
        <v>0.9</v>
      </c>
      <c r="AO43">
        <v>0.60844334427391233</v>
      </c>
      <c r="AP43">
        <v>0.39155665572608767</v>
      </c>
      <c r="AQ43" s="2">
        <f>Table4[[#This Row],[Gain]]^Table4[[#This Row],[θ]]</f>
        <v>15.704378148368352</v>
      </c>
      <c r="AR43" s="2">
        <f>-Table4[[#This Row],[λ]]*-Table4[[#This Row],[Loss]]^Table4[[#This Row],[θ]]</f>
        <v>25.127005037389367</v>
      </c>
      <c r="AS43" s="2">
        <f>Table4[[#This Row],[pie_gain]]*Table4[[#This Row],[v_n_w_g]]-Table4[[#This Row],[pie_loss]]*Table4[[#This Row],[v_n_w_l]]</f>
        <v>-0.28342170051734783</v>
      </c>
      <c r="AT43" s="2">
        <f>IF(Table4[[#This Row],[diff_v]]&gt;=1,1,0)</f>
        <v>0</v>
      </c>
      <c r="AU43" s="2">
        <f>Table4[[#This Row],[Gain]]^(Table4[[#This Row],[θ]]*Table4[[#This Row],[ω_p]])</f>
        <v>17.464371975015439</v>
      </c>
      <c r="AV43" s="2">
        <f>-Table4[[#This Row],[λ]]*-Table4[[#This Row],[Loss]]^(Table4[[#This Row],[θ]]*Table4[[#This Row],[ω_n]])</f>
        <v>25.127005037389367</v>
      </c>
      <c r="AW43" s="2">
        <f>Table4[[#This Row],[v_n_w_g_w]]*Table4[[#This Row],[pie_gain]]-Table4[[#This Row],[v_n_w_l_w]]*Table4[[#This Row],[pie_loss]]</f>
        <v>0.78743482926924635</v>
      </c>
      <c r="AX43" s="2">
        <f>IF(Table4[[#This Row],[diff_v_w]]&gt;=1,1,0)</f>
        <v>0</v>
      </c>
      <c r="AY43" s="2">
        <f>Table4[[#This Row],[Gain]]^(Table4[[#This Row],[θ]])*Table4[[#This Row],[ω_p2]]</f>
        <v>16.128396358374296</v>
      </c>
      <c r="AZ43" s="2">
        <f>-Table4[[#This Row],[λ]]*-Table4[[#This Row],[Loss]]^(Table4[[#This Row],[θ]])*Table4[[#This Row],[ω_n2]]</f>
        <v>25.127005037389367</v>
      </c>
      <c r="BA43" s="2">
        <f>Table4[[#This Row],[v_n_w_g_w2]]*Table4[[#This Row],[pie_gain]]-Table4[[#This Row],[v_n_w_l_w2]]*Table4[[#This Row],[pie_loss]]</f>
        <v>-2.5430642788293767E-2</v>
      </c>
      <c r="BB43" s="2">
        <f>IF(Table4[[#This Row],[diff_v_w2]]&gt;=1,1,0)</f>
        <v>0</v>
      </c>
      <c r="BC43" s="2">
        <f>Table4[[#This Row],[Gain]]^(Table4[[#This Row],[θ]]+Table4[[#This Row],[ω_p3]])</f>
        <v>17.783643519600869</v>
      </c>
      <c r="BD43" s="2">
        <f>-Table4[[#This Row],[λ]]*-Table4[[#This Row],[Loss]]^(Table4[[#This Row],[θ]]+Table4[[#This Row],[ω_n3]])</f>
        <v>25.127005037389367</v>
      </c>
      <c r="BE43" s="2">
        <f>Table4[[#This Row],[v_n_w_g_w3]]*Table4[[#This Row],[pie_gain]]-Table4[[#This Row],[v_n_w_l_w3]]*Table4[[#This Row],[pie_loss]]</f>
        <v>0.98169347558830289</v>
      </c>
      <c r="BF43" s="2">
        <f>IF(Table4[[#This Row],[diff_v_w3]]&gt;=1,1,0)</f>
        <v>0</v>
      </c>
      <c r="BG43" s="2">
        <f>(Table4[[#This Row],[Accept]]-Table4[[#This Row],[projected_M1]])</f>
        <v>1</v>
      </c>
      <c r="BH43" s="2">
        <f>(Table4[[#This Row],[Accept]]-Table4[[#This Row],[projected_M2]])</f>
        <v>1</v>
      </c>
      <c r="BI43" s="2">
        <f>(Table4[[#This Row],[Accept]]-Table4[[#This Row],[projected_M3]])</f>
        <v>1</v>
      </c>
      <c r="BJ43" s="2">
        <f>(Table4[[#This Row],[Accept]]-Table4[[#This Row],[projected_M4]])</f>
        <v>1</v>
      </c>
    </row>
    <row r="44" spans="1:62" x14ac:dyDescent="0.3">
      <c r="A44">
        <v>54</v>
      </c>
      <c r="B44" t="s">
        <v>43</v>
      </c>
      <c r="C44">
        <v>1.1960207441678836</v>
      </c>
      <c r="D44">
        <v>-1.6</v>
      </c>
      <c r="E44" s="22">
        <f>IF(Table4[[#This Row],[Trial]]="G1",Table4[[#This Row],[Balance]]/100,IF(Table4[[#This Row],[Trial]]="G2",Table4[[#This Row],[Balance]]/200,Table4[[#This Row],[Balance]]/500))</f>
        <v>3.7</v>
      </c>
      <c r="F44" s="22">
        <f>IF(Table4[[#This Row],[Net_Balance]]&gt;1,1+(Table4[[#This Row],[Net_Balance]]-1)/$F$974,1)</f>
        <v>1.0385714285714285</v>
      </c>
      <c r="G44" s="22">
        <f>IF(Table4[[#This Row],[Net_Balance]]&lt;1,1-(1-Table4[[#This Row],[Net_Balance]])/$F$974,1)</f>
        <v>1</v>
      </c>
      <c r="H44" s="22">
        <f>IF(Table4[[#This Row],[Net_Balance]]&gt;1,1+(Table4[[#This Row],[Net_Balance]]-1)/$H$974,1)</f>
        <v>1.0269999999999999</v>
      </c>
      <c r="I44" s="22">
        <f>IF(Table4[[#This Row],[Net_Balance]]&lt;1,1-(1-Table4[[#This Row],[Net_Balance]])/$H$974,1)</f>
        <v>1</v>
      </c>
      <c r="J44" s="22">
        <f>IF(Table4[[#This Row],[Net_Balance]]&gt;1,(Table4[[#This Row],[Net_Balance]]-1)/$J$974,0)</f>
        <v>5.4000000000000006E-2</v>
      </c>
      <c r="K44" s="22">
        <f>IF(Table4[[#This Row],[Net_Balance]]&lt;1,-(1-Table4[[#This Row],[Net_Balance]])/$J$974,0)</f>
        <v>0</v>
      </c>
      <c r="L44" t="s">
        <v>108</v>
      </c>
      <c r="M44" t="s">
        <v>98</v>
      </c>
      <c r="N44" t="s">
        <v>5</v>
      </c>
      <c r="O44">
        <v>0</v>
      </c>
      <c r="P44">
        <v>0</v>
      </c>
      <c r="Q44">
        <v>370</v>
      </c>
      <c r="R44">
        <v>1664286053</v>
      </c>
      <c r="S44">
        <v>19</v>
      </c>
      <c r="T44" t="s">
        <v>117</v>
      </c>
      <c r="U44">
        <v>0</v>
      </c>
      <c r="V44">
        <v>-10</v>
      </c>
      <c r="W44">
        <v>0.5</v>
      </c>
      <c r="X44">
        <v>0</v>
      </c>
      <c r="Y44">
        <v>0.5</v>
      </c>
      <c r="Z44">
        <v>-5</v>
      </c>
      <c r="AA44">
        <v>25</v>
      </c>
      <c r="AB44">
        <v>5</v>
      </c>
      <c r="AC44">
        <v>2</v>
      </c>
      <c r="AD44">
        <v>0.25</v>
      </c>
      <c r="AE44">
        <v>0.75</v>
      </c>
      <c r="AF44">
        <v>2</v>
      </c>
      <c r="AG44">
        <v>0.5</v>
      </c>
      <c r="AH44">
        <v>0.25</v>
      </c>
      <c r="AI44">
        <v>0.625</v>
      </c>
      <c r="AJ44">
        <v>0.375</v>
      </c>
      <c r="AK44">
        <v>-6.25</v>
      </c>
      <c r="AL44">
        <v>23.4375</v>
      </c>
      <c r="AM44">
        <v>4.8412291827592711</v>
      </c>
      <c r="AN44">
        <v>0.9</v>
      </c>
      <c r="AO44">
        <v>0.38419903534316502</v>
      </c>
      <c r="AP44">
        <v>0.61580096465683498</v>
      </c>
      <c r="AQ44" s="2">
        <f>Table4[[#This Row],[Gain]]^Table4[[#This Row],[θ]]</f>
        <v>0</v>
      </c>
      <c r="AR44" s="2">
        <f>-Table4[[#This Row],[λ]]*-Table4[[#This Row],[Loss]]^Table4[[#This Row],[θ]]</f>
        <v>25.127005037389367</v>
      </c>
      <c r="AS44" s="2">
        <f>Table4[[#This Row],[pie_gain]]*Table4[[#This Row],[v_n_w_g]]-Table4[[#This Row],[pie_loss]]*Table4[[#This Row],[v_n_w_l]]</f>
        <v>-15.473233940961524</v>
      </c>
      <c r="AT44" s="2">
        <f>IF(Table4[[#This Row],[diff_v]]&gt;=1,1,0)</f>
        <v>0</v>
      </c>
      <c r="AU44" s="2">
        <f>Table4[[#This Row],[Gain]]^(Table4[[#This Row],[θ]]*Table4[[#This Row],[ω_p]])</f>
        <v>0</v>
      </c>
      <c r="AV44" s="2">
        <f>-Table4[[#This Row],[λ]]*-Table4[[#This Row],[Loss]]^(Table4[[#This Row],[θ]]*Table4[[#This Row],[ω_n]])</f>
        <v>25.127005037389367</v>
      </c>
      <c r="AW44" s="2">
        <f>Table4[[#This Row],[v_n_w_g_w]]*Table4[[#This Row],[pie_gain]]-Table4[[#This Row],[v_n_w_l_w]]*Table4[[#This Row],[pie_loss]]</f>
        <v>-15.473233940961524</v>
      </c>
      <c r="AX44" s="2">
        <f>IF(Table4[[#This Row],[diff_v_w]]&gt;=1,1,0)</f>
        <v>0</v>
      </c>
      <c r="AY44" s="2">
        <f>Table4[[#This Row],[Gain]]^(Table4[[#This Row],[θ]])*Table4[[#This Row],[ω_p2]]</f>
        <v>0</v>
      </c>
      <c r="AZ44" s="2">
        <f>-Table4[[#This Row],[λ]]*-Table4[[#This Row],[Loss]]^(Table4[[#This Row],[θ]])*Table4[[#This Row],[ω_n2]]</f>
        <v>25.127005037389367</v>
      </c>
      <c r="BA44" s="2">
        <f>Table4[[#This Row],[v_n_w_g_w2]]*Table4[[#This Row],[pie_gain]]-Table4[[#This Row],[v_n_w_l_w2]]*Table4[[#This Row],[pie_loss]]</f>
        <v>-15.473233940961524</v>
      </c>
      <c r="BB44" s="2">
        <f>IF(Table4[[#This Row],[diff_v_w2]]&gt;=1,1,0)</f>
        <v>0</v>
      </c>
      <c r="BC44" s="2">
        <f>Table4[[#This Row],[Gain]]^(Table4[[#This Row],[θ]]+Table4[[#This Row],[ω_p3]])</f>
        <v>0</v>
      </c>
      <c r="BD44" s="2">
        <f>-Table4[[#This Row],[λ]]*-Table4[[#This Row],[Loss]]^(Table4[[#This Row],[θ]]+Table4[[#This Row],[ω_n3]])</f>
        <v>25.127005037389367</v>
      </c>
      <c r="BE44" s="2">
        <f>Table4[[#This Row],[v_n_w_g_w3]]*Table4[[#This Row],[pie_gain]]-Table4[[#This Row],[v_n_w_l_w3]]*Table4[[#This Row],[pie_loss]]</f>
        <v>-15.473233940961524</v>
      </c>
      <c r="BF44" s="2">
        <f>IF(Table4[[#This Row],[diff_v_w3]]&gt;=1,1,0)</f>
        <v>0</v>
      </c>
      <c r="BG44" s="2">
        <f>(Table4[[#This Row],[Accept]]-Table4[[#This Row],[projected_M1]])</f>
        <v>0</v>
      </c>
      <c r="BH44" s="2">
        <f>(Table4[[#This Row],[Accept]]-Table4[[#This Row],[projected_M2]])</f>
        <v>0</v>
      </c>
      <c r="BI44" s="2">
        <f>(Table4[[#This Row],[Accept]]-Table4[[#This Row],[projected_M3]])</f>
        <v>0</v>
      </c>
      <c r="BJ44" s="2">
        <f>(Table4[[#This Row],[Accept]]-Table4[[#This Row],[projected_M4]])</f>
        <v>0</v>
      </c>
    </row>
    <row r="45" spans="1:62" x14ac:dyDescent="0.3">
      <c r="A45">
        <v>55</v>
      </c>
      <c r="B45" t="s">
        <v>43</v>
      </c>
      <c r="C45">
        <v>1.1960207441678836</v>
      </c>
      <c r="D45">
        <v>-1.6</v>
      </c>
      <c r="E45" s="22">
        <f>IF(Table4[[#This Row],[Trial]]="G1",Table4[[#This Row],[Balance]]/100,IF(Table4[[#This Row],[Trial]]="G2",Table4[[#This Row],[Balance]]/200,Table4[[#This Row],[Balance]]/500))</f>
        <v>3.8</v>
      </c>
      <c r="F45" s="22">
        <f>IF(Table4[[#This Row],[Net_Balance]]&gt;1,1+(Table4[[#This Row],[Net_Balance]]-1)/$F$974,1)</f>
        <v>1.04</v>
      </c>
      <c r="G45" s="22">
        <f>IF(Table4[[#This Row],[Net_Balance]]&lt;1,1-(1-Table4[[#This Row],[Net_Balance]])/$F$974,1)</f>
        <v>1</v>
      </c>
      <c r="H45" s="22">
        <f>IF(Table4[[#This Row],[Net_Balance]]&gt;1,1+(Table4[[#This Row],[Net_Balance]]-1)/$H$974,1)</f>
        <v>1.028</v>
      </c>
      <c r="I45" s="22">
        <f>IF(Table4[[#This Row],[Net_Balance]]&lt;1,1-(1-Table4[[#This Row],[Net_Balance]])/$H$974,1)</f>
        <v>1</v>
      </c>
      <c r="J45" s="22">
        <f>IF(Table4[[#This Row],[Net_Balance]]&gt;1,(Table4[[#This Row],[Net_Balance]]-1)/$J$974,0)</f>
        <v>5.5999999999999994E-2</v>
      </c>
      <c r="K45" s="22">
        <f>IF(Table4[[#This Row],[Net_Balance]]&lt;1,-(1-Table4[[#This Row],[Net_Balance]])/$J$974,0)</f>
        <v>0</v>
      </c>
      <c r="L45" t="s">
        <v>108</v>
      </c>
      <c r="M45" t="s">
        <v>99</v>
      </c>
      <c r="N45" t="s">
        <v>7</v>
      </c>
      <c r="O45">
        <v>1</v>
      </c>
      <c r="P45">
        <v>10</v>
      </c>
      <c r="Q45">
        <v>380</v>
      </c>
      <c r="R45">
        <v>1664286059</v>
      </c>
      <c r="S45">
        <v>6</v>
      </c>
      <c r="T45" t="s">
        <v>118</v>
      </c>
      <c r="U45">
        <v>1</v>
      </c>
      <c r="V45">
        <v>0</v>
      </c>
      <c r="W45">
        <v>0.5</v>
      </c>
      <c r="X45">
        <v>10</v>
      </c>
      <c r="Y45">
        <v>0.5</v>
      </c>
      <c r="Z45">
        <v>5</v>
      </c>
      <c r="AA45">
        <v>25</v>
      </c>
      <c r="AB45">
        <v>5</v>
      </c>
      <c r="AC45">
        <v>2</v>
      </c>
      <c r="AD45">
        <v>0.25</v>
      </c>
      <c r="AE45">
        <v>0.75</v>
      </c>
      <c r="AF45">
        <v>2</v>
      </c>
      <c r="AG45">
        <v>0.5</v>
      </c>
      <c r="AH45">
        <v>0.25</v>
      </c>
      <c r="AI45">
        <v>0.625</v>
      </c>
      <c r="AJ45">
        <v>0.375</v>
      </c>
      <c r="AK45">
        <v>3.75</v>
      </c>
      <c r="AL45">
        <v>23.4375</v>
      </c>
      <c r="AM45">
        <v>4.8412291827592711</v>
      </c>
      <c r="AN45">
        <v>0.9</v>
      </c>
      <c r="AO45">
        <v>0.38419903534316502</v>
      </c>
      <c r="AP45">
        <v>0.61580096465683498</v>
      </c>
      <c r="AQ45" s="2">
        <f>Table4[[#This Row],[Gain]]^Table4[[#This Row],[θ]]</f>
        <v>15.704378148368352</v>
      </c>
      <c r="AR45" s="2">
        <f>-Table4[[#This Row],[λ]]*-Table4[[#This Row],[Loss]]^Table4[[#This Row],[θ]]</f>
        <v>0</v>
      </c>
      <c r="AS45" s="2">
        <f>Table4[[#This Row],[pie_gain]]*Table4[[#This Row],[v_n_w_g]]-Table4[[#This Row],[pie_loss]]*Table4[[#This Row],[v_n_w_l]]</f>
        <v>6.0336069352674011</v>
      </c>
      <c r="AT45" s="2">
        <f>IF(Table4[[#This Row],[diff_v]]&gt;=1,1,0)</f>
        <v>1</v>
      </c>
      <c r="AU45" s="2">
        <f>Table4[[#This Row],[Gain]]^(Table4[[#This Row],[θ]]*Table4[[#This Row],[ω_p]])</f>
        <v>17.533215629206946</v>
      </c>
      <c r="AV45" s="2">
        <f>-Table4[[#This Row],[λ]]*-Table4[[#This Row],[Loss]]^(Table4[[#This Row],[θ]]*Table4[[#This Row],[ω_n]])</f>
        <v>0</v>
      </c>
      <c r="AW45" s="2">
        <f>Table4[[#This Row],[v_n_w_g_w]]*Table4[[#This Row],[pie_gain]]-Table4[[#This Row],[v_n_w_l_w]]*Table4[[#This Row],[pie_loss]]</f>
        <v>6.7362445312050125</v>
      </c>
      <c r="AX45" s="2">
        <f>IF(Table4[[#This Row],[diff_v_w]]&gt;=1,1,0)</f>
        <v>1</v>
      </c>
      <c r="AY45" s="2">
        <f>Table4[[#This Row],[Gain]]^(Table4[[#This Row],[θ]])*Table4[[#This Row],[ω_p2]]</f>
        <v>16.144100736522667</v>
      </c>
      <c r="AZ45" s="2">
        <f>-Table4[[#This Row],[λ]]*-Table4[[#This Row],[Loss]]^(Table4[[#This Row],[θ]])*Table4[[#This Row],[ω_n2]]</f>
        <v>0</v>
      </c>
      <c r="BA45" s="2">
        <f>Table4[[#This Row],[v_n_w_g_w2]]*Table4[[#This Row],[pie_gain]]-Table4[[#This Row],[v_n_w_l_w2]]*Table4[[#This Row],[pie_loss]]</f>
        <v>6.2025479294548882</v>
      </c>
      <c r="BB45" s="2">
        <f>IF(Table4[[#This Row],[diff_v_w2]]&gt;=1,1,0)</f>
        <v>1</v>
      </c>
      <c r="BC45" s="2">
        <f>Table4[[#This Row],[Gain]]^(Table4[[#This Row],[θ]]+Table4[[#This Row],[ω_p3]])</f>
        <v>17.865729088473088</v>
      </c>
      <c r="BD45" s="2">
        <f>-Table4[[#This Row],[λ]]*-Table4[[#This Row],[Loss]]^(Table4[[#This Row],[θ]]+Table4[[#This Row],[ω_n3]])</f>
        <v>0</v>
      </c>
      <c r="BE45" s="2">
        <f>Table4[[#This Row],[v_n_w_g_w3]]*Table4[[#This Row],[pie_gain]]-Table4[[#This Row],[v_n_w_l_w3]]*Table4[[#This Row],[pie_loss]]</f>
        <v>6.8639958814936834</v>
      </c>
      <c r="BF45" s="2">
        <f>IF(Table4[[#This Row],[diff_v_w3]]&gt;=1,1,0)</f>
        <v>1</v>
      </c>
      <c r="BG45" s="2">
        <f>(Table4[[#This Row],[Accept]]-Table4[[#This Row],[projected_M1]])</f>
        <v>0</v>
      </c>
      <c r="BH45" s="2">
        <f>(Table4[[#This Row],[Accept]]-Table4[[#This Row],[projected_M2]])</f>
        <v>0</v>
      </c>
      <c r="BI45" s="2">
        <f>(Table4[[#This Row],[Accept]]-Table4[[#This Row],[projected_M3]])</f>
        <v>0</v>
      </c>
      <c r="BJ45" s="2">
        <f>(Table4[[#This Row],[Accept]]-Table4[[#This Row],[projected_M4]])</f>
        <v>0</v>
      </c>
    </row>
    <row r="46" spans="1:62" x14ac:dyDescent="0.3">
      <c r="A46">
        <v>57</v>
      </c>
      <c r="B46" t="s">
        <v>43</v>
      </c>
      <c r="C46">
        <v>1.1960207441678836</v>
      </c>
      <c r="D46">
        <v>-1.6</v>
      </c>
      <c r="E46" s="22">
        <f>IF(Table4[[#This Row],[Trial]]="G1",Table4[[#This Row],[Balance]]/100,IF(Table4[[#This Row],[Trial]]="G2",Table4[[#This Row],[Balance]]/200,Table4[[#This Row],[Balance]]/500))</f>
        <v>3.8</v>
      </c>
      <c r="F46" s="22">
        <f>IF(Table4[[#This Row],[Net_Balance]]&gt;1,1+(Table4[[#This Row],[Net_Balance]]-1)/$F$974,1)</f>
        <v>1.04</v>
      </c>
      <c r="G46" s="22">
        <f>IF(Table4[[#This Row],[Net_Balance]]&lt;1,1-(1-Table4[[#This Row],[Net_Balance]])/$F$974,1)</f>
        <v>1</v>
      </c>
      <c r="H46" s="22">
        <f>IF(Table4[[#This Row],[Net_Balance]]&gt;1,1+(Table4[[#This Row],[Net_Balance]]-1)/$H$974,1)</f>
        <v>1.028</v>
      </c>
      <c r="I46" s="22">
        <f>IF(Table4[[#This Row],[Net_Balance]]&lt;1,1-(1-Table4[[#This Row],[Net_Balance]])/$H$974,1)</f>
        <v>1</v>
      </c>
      <c r="J46" s="22">
        <f>IF(Table4[[#This Row],[Net_Balance]]&gt;1,(Table4[[#This Row],[Net_Balance]]-1)/$J$974,0)</f>
        <v>5.5999999999999994E-2</v>
      </c>
      <c r="K46" s="22">
        <f>IF(Table4[[#This Row],[Net_Balance]]&lt;1,-(1-Table4[[#This Row],[Net_Balance]])/$J$974,0)</f>
        <v>0</v>
      </c>
      <c r="L46" t="s">
        <v>108</v>
      </c>
      <c r="M46" t="s">
        <v>100</v>
      </c>
      <c r="N46" t="s">
        <v>5</v>
      </c>
      <c r="O46">
        <v>0</v>
      </c>
      <c r="P46">
        <v>0</v>
      </c>
      <c r="Q46">
        <v>380</v>
      </c>
      <c r="R46">
        <v>1664286077</v>
      </c>
      <c r="S46">
        <v>8</v>
      </c>
      <c r="T46" t="s">
        <v>117</v>
      </c>
      <c r="U46">
        <v>0</v>
      </c>
      <c r="V46">
        <v>-50</v>
      </c>
      <c r="W46">
        <v>0.5</v>
      </c>
      <c r="X46">
        <v>50</v>
      </c>
      <c r="Y46">
        <v>0.5</v>
      </c>
      <c r="Z46">
        <v>0</v>
      </c>
      <c r="AA46">
        <v>2500</v>
      </c>
      <c r="AB46">
        <v>50</v>
      </c>
      <c r="AC46">
        <v>2</v>
      </c>
      <c r="AD46">
        <v>0.25</v>
      </c>
      <c r="AE46">
        <v>0.75</v>
      </c>
      <c r="AF46">
        <v>2</v>
      </c>
      <c r="AG46">
        <v>0.5</v>
      </c>
      <c r="AH46">
        <v>0.25</v>
      </c>
      <c r="AI46">
        <v>0.625</v>
      </c>
      <c r="AJ46">
        <v>0.375</v>
      </c>
      <c r="AK46">
        <v>-12.5</v>
      </c>
      <c r="AL46">
        <v>2343.75</v>
      </c>
      <c r="AM46">
        <v>48.412291827592711</v>
      </c>
      <c r="AN46">
        <v>0.9</v>
      </c>
      <c r="AO46">
        <v>0.38419903534316502</v>
      </c>
      <c r="AP46">
        <v>0.61580096465683498</v>
      </c>
      <c r="AQ46" s="2">
        <f>Table4[[#This Row],[Gain]]^Table4[[#This Row],[θ]]</f>
        <v>107.6473564007576</v>
      </c>
      <c r="AR46" s="2">
        <f>-Table4[[#This Row],[λ]]*-Table4[[#This Row],[Loss]]^Table4[[#This Row],[θ]]</f>
        <v>172.23577024121218</v>
      </c>
      <c r="AS46" s="2">
        <f>Table4[[#This Row],[pie_gain]]*Table4[[#This Row],[v_n_w_g]]-Table4[[#This Row],[pie_loss]]*Table4[[#This Row],[v_n_w_l]]</f>
        <v>-64.704942976538504</v>
      </c>
      <c r="AT46" s="2">
        <f>IF(Table4[[#This Row],[diff_v]]&gt;=1,1,0)</f>
        <v>0</v>
      </c>
      <c r="AU46" s="2">
        <f>Table4[[#This Row],[Gain]]^(Table4[[#This Row],[θ]]*Table4[[#This Row],[ω_p]])</f>
        <v>129.8026334779378</v>
      </c>
      <c r="AV46" s="2">
        <f>-Table4[[#This Row],[λ]]*-Table4[[#This Row],[Loss]]^(Table4[[#This Row],[θ]]*Table4[[#This Row],[ω_n]])</f>
        <v>172.23577024121218</v>
      </c>
      <c r="AW46" s="2">
        <f>Table4[[#This Row],[v_n_w_g_w]]*Table4[[#This Row],[pie_gain]]-Table4[[#This Row],[v_n_w_l_w]]*Table4[[#This Row],[pie_loss]]</f>
        <v>-56.192906895725336</v>
      </c>
      <c r="AX46" s="2">
        <f>IF(Table4[[#This Row],[diff_v_w]]&gt;=1,1,0)</f>
        <v>0</v>
      </c>
      <c r="AY46" s="2">
        <f>Table4[[#This Row],[Gain]]^(Table4[[#This Row],[θ]])*Table4[[#This Row],[ω_p2]]</f>
        <v>110.66148237997882</v>
      </c>
      <c r="AZ46" s="2">
        <f>-Table4[[#This Row],[λ]]*-Table4[[#This Row],[Loss]]^(Table4[[#This Row],[θ]])*Table4[[#This Row],[ω_n2]]</f>
        <v>172.23577024121218</v>
      </c>
      <c r="BA46" s="2">
        <f>Table4[[#This Row],[v_n_w_g_w2]]*Table4[[#This Row],[pie_gain]]-Table4[[#This Row],[v_n_w_l_w2]]*Table4[[#This Row],[pie_loss]]</f>
        <v>-63.546918682918943</v>
      </c>
      <c r="BB46" s="2">
        <f>IF(Table4[[#This Row],[diff_v_w2]]&gt;=1,1,0)</f>
        <v>0</v>
      </c>
      <c r="BC46" s="2">
        <f>Table4[[#This Row],[Gain]]^(Table4[[#This Row],[θ]]+Table4[[#This Row],[ω_p3]])</f>
        <v>134.01261729793208</v>
      </c>
      <c r="BD46" s="2">
        <f>-Table4[[#This Row],[λ]]*-Table4[[#This Row],[Loss]]^(Table4[[#This Row],[θ]]+Table4[[#This Row],[ω_n3]])</f>
        <v>172.23577024121218</v>
      </c>
      <c r="BE46" s="2">
        <f>Table4[[#This Row],[v_n_w_g_w3]]*Table4[[#This Row],[pie_gain]]-Table4[[#This Row],[v_n_w_l_w3]]*Table4[[#This Row],[pie_loss]]</f>
        <v>-54.575435173273199</v>
      </c>
      <c r="BF46" s="2">
        <f>IF(Table4[[#This Row],[diff_v_w3]]&gt;=1,1,0)</f>
        <v>0</v>
      </c>
      <c r="BG46" s="2">
        <f>(Table4[[#This Row],[Accept]]-Table4[[#This Row],[projected_M1]])</f>
        <v>0</v>
      </c>
      <c r="BH46" s="2">
        <f>(Table4[[#This Row],[Accept]]-Table4[[#This Row],[projected_M2]])</f>
        <v>0</v>
      </c>
      <c r="BI46" s="2">
        <f>(Table4[[#This Row],[Accept]]-Table4[[#This Row],[projected_M3]])</f>
        <v>0</v>
      </c>
      <c r="BJ46" s="2">
        <f>(Table4[[#This Row],[Accept]]-Table4[[#This Row],[projected_M4]])</f>
        <v>0</v>
      </c>
    </row>
    <row r="47" spans="1:62" x14ac:dyDescent="0.3">
      <c r="A47">
        <v>59</v>
      </c>
      <c r="B47" t="s">
        <v>43</v>
      </c>
      <c r="C47">
        <v>1.1960207441678836</v>
      </c>
      <c r="D47">
        <v>-1.6</v>
      </c>
      <c r="E47" s="22">
        <f>IF(Table4[[#This Row],[Trial]]="G1",Table4[[#This Row],[Balance]]/100,IF(Table4[[#This Row],[Trial]]="G2",Table4[[#This Row],[Balance]]/200,Table4[[#This Row],[Balance]]/500))</f>
        <v>3.8</v>
      </c>
      <c r="F47" s="22">
        <f>IF(Table4[[#This Row],[Net_Balance]]&gt;1,1+(Table4[[#This Row],[Net_Balance]]-1)/$F$974,1)</f>
        <v>1.04</v>
      </c>
      <c r="G47" s="22">
        <f>IF(Table4[[#This Row],[Net_Balance]]&lt;1,1-(1-Table4[[#This Row],[Net_Balance]])/$F$974,1)</f>
        <v>1</v>
      </c>
      <c r="H47" s="22">
        <f>IF(Table4[[#This Row],[Net_Balance]]&gt;1,1+(Table4[[#This Row],[Net_Balance]]-1)/$H$974,1)</f>
        <v>1.028</v>
      </c>
      <c r="I47" s="22">
        <f>IF(Table4[[#This Row],[Net_Balance]]&lt;1,1-(1-Table4[[#This Row],[Net_Balance]])/$H$974,1)</f>
        <v>1</v>
      </c>
      <c r="J47" s="22">
        <f>IF(Table4[[#This Row],[Net_Balance]]&gt;1,(Table4[[#This Row],[Net_Balance]]-1)/$J$974,0)</f>
        <v>5.5999999999999994E-2</v>
      </c>
      <c r="K47" s="22">
        <f>IF(Table4[[#This Row],[Net_Balance]]&lt;1,-(1-Table4[[#This Row],[Net_Balance]])/$J$974,0)</f>
        <v>0</v>
      </c>
      <c r="L47" t="s">
        <v>108</v>
      </c>
      <c r="M47" t="s">
        <v>101</v>
      </c>
      <c r="N47" t="s">
        <v>5</v>
      </c>
      <c r="O47">
        <v>0</v>
      </c>
      <c r="P47">
        <v>0</v>
      </c>
      <c r="Q47">
        <v>380</v>
      </c>
      <c r="R47">
        <v>1664286106</v>
      </c>
      <c r="S47">
        <v>17</v>
      </c>
      <c r="T47" t="s">
        <v>118</v>
      </c>
      <c r="U47">
        <v>1</v>
      </c>
      <c r="V47">
        <v>-90</v>
      </c>
      <c r="W47">
        <v>0.5</v>
      </c>
      <c r="X47">
        <v>100</v>
      </c>
      <c r="Y47">
        <v>0.5</v>
      </c>
      <c r="Z47">
        <v>5</v>
      </c>
      <c r="AA47">
        <v>9025</v>
      </c>
      <c r="AB47">
        <v>95</v>
      </c>
      <c r="AC47">
        <v>2</v>
      </c>
      <c r="AD47">
        <v>0.25</v>
      </c>
      <c r="AE47">
        <v>0.75</v>
      </c>
      <c r="AF47">
        <v>2</v>
      </c>
      <c r="AG47">
        <v>0.5</v>
      </c>
      <c r="AH47">
        <v>0.25</v>
      </c>
      <c r="AI47">
        <v>0.625</v>
      </c>
      <c r="AJ47">
        <v>0.375</v>
      </c>
      <c r="AK47">
        <v>-18.75</v>
      </c>
      <c r="AL47">
        <v>8460.9375</v>
      </c>
      <c r="AM47">
        <v>91.983354472426157</v>
      </c>
      <c r="AN47">
        <v>0.9</v>
      </c>
      <c r="AO47">
        <v>0.38419903534316502</v>
      </c>
      <c r="AP47">
        <v>0.61580096465683498</v>
      </c>
      <c r="AQ47" s="2">
        <f>Table4[[#This Row],[Gain]]^Table4[[#This Row],[θ]]</f>
        <v>246.6274930269494</v>
      </c>
      <c r="AR47" s="2">
        <f>-Table4[[#This Row],[λ]]*-Table4[[#This Row],[Loss]]^Table4[[#This Row],[θ]]</f>
        <v>347.88408658650894</v>
      </c>
      <c r="AS47" s="2">
        <f>Table4[[#This Row],[pie_gain]]*Table4[[#This Row],[v_n_w_g]]-Table4[[#This Row],[pie_loss]]*Table4[[#This Row],[v_n_w_l]]</f>
        <v>-119.473311198677</v>
      </c>
      <c r="AT47" s="2">
        <f>IF(Table4[[#This Row],[diff_v]]&gt;=1,1,0)</f>
        <v>0</v>
      </c>
      <c r="AU47" s="2">
        <f>Table4[[#This Row],[Gain]]^(Table4[[#This Row],[θ]]*Table4[[#This Row],[ω_p]])</f>
        <v>307.4136503002668</v>
      </c>
      <c r="AV47" s="2">
        <f>-Table4[[#This Row],[λ]]*-Table4[[#This Row],[Loss]]^(Table4[[#This Row],[θ]]*Table4[[#This Row],[ω_n]])</f>
        <v>347.88408658650894</v>
      </c>
      <c r="AW47" s="2">
        <f>Table4[[#This Row],[v_n_w_g_w]]*Table4[[#This Row],[pie_gain]]-Table4[[#This Row],[v_n_w_l_w]]*Table4[[#This Row],[pie_loss]]</f>
        <v>-96.119328212050533</v>
      </c>
      <c r="AX47" s="2">
        <f>IF(Table4[[#This Row],[diff_v_w]]&gt;=1,1,0)</f>
        <v>0</v>
      </c>
      <c r="AY47" s="2">
        <f>Table4[[#This Row],[Gain]]^(Table4[[#This Row],[θ]])*Table4[[#This Row],[ω_p2]]</f>
        <v>253.53306283170397</v>
      </c>
      <c r="AZ47" s="2">
        <f>-Table4[[#This Row],[λ]]*-Table4[[#This Row],[Loss]]^(Table4[[#This Row],[θ]])*Table4[[#This Row],[ω_n2]]</f>
        <v>347.88408658650894</v>
      </c>
      <c r="BA47" s="2">
        <f>Table4[[#This Row],[v_n_w_g_w2]]*Table4[[#This Row],[pie_gain]]-Table4[[#This Row],[v_n_w_l_w2]]*Table4[[#This Row],[pie_loss]]</f>
        <v>-116.8201979411954</v>
      </c>
      <c r="BB47" s="2">
        <f>IF(Table4[[#This Row],[diff_v_w2]]&gt;=1,1,0)</f>
        <v>0</v>
      </c>
      <c r="BC47" s="2">
        <f>Table4[[#This Row],[Gain]]^(Table4[[#This Row],[θ]]+Table4[[#This Row],[ω_p3]])</f>
        <v>319.18427586271343</v>
      </c>
      <c r="BD47" s="2">
        <f>-Table4[[#This Row],[λ]]*-Table4[[#This Row],[Loss]]^(Table4[[#This Row],[θ]]+Table4[[#This Row],[ω_n3]])</f>
        <v>347.88408658650894</v>
      </c>
      <c r="BE47" s="2">
        <f>Table4[[#This Row],[v_n_w_g_w3]]*Table4[[#This Row],[pie_gain]]-Table4[[#This Row],[v_n_w_l_w3]]*Table4[[#This Row],[pie_loss]]</f>
        <v>-91.597065225572948</v>
      </c>
      <c r="BF47" s="2">
        <f>IF(Table4[[#This Row],[diff_v_w3]]&gt;=1,1,0)</f>
        <v>0</v>
      </c>
      <c r="BG47" s="2">
        <f>(Table4[[#This Row],[Accept]]-Table4[[#This Row],[projected_M1]])</f>
        <v>0</v>
      </c>
      <c r="BH47" s="2">
        <f>(Table4[[#This Row],[Accept]]-Table4[[#This Row],[projected_M2]])</f>
        <v>0</v>
      </c>
      <c r="BI47" s="2">
        <f>(Table4[[#This Row],[Accept]]-Table4[[#This Row],[projected_M3]])</f>
        <v>0</v>
      </c>
      <c r="BJ47" s="2">
        <f>(Table4[[#This Row],[Accept]]-Table4[[#This Row],[projected_M4]])</f>
        <v>0</v>
      </c>
    </row>
    <row r="48" spans="1:62" x14ac:dyDescent="0.3">
      <c r="A48">
        <v>60</v>
      </c>
      <c r="B48" t="s">
        <v>43</v>
      </c>
      <c r="C48">
        <v>1.1960207441678836</v>
      </c>
      <c r="D48">
        <v>-1.6</v>
      </c>
      <c r="E48" s="22">
        <f>IF(Table4[[#This Row],[Trial]]="G1",Table4[[#This Row],[Balance]]/100,IF(Table4[[#This Row],[Trial]]="G2",Table4[[#This Row],[Balance]]/200,Table4[[#This Row],[Balance]]/500))</f>
        <v>3.8</v>
      </c>
      <c r="F48" s="22">
        <f>IF(Table4[[#This Row],[Net_Balance]]&gt;1,1+(Table4[[#This Row],[Net_Balance]]-1)/$F$974,1)</f>
        <v>1.04</v>
      </c>
      <c r="G48" s="22">
        <f>IF(Table4[[#This Row],[Net_Balance]]&lt;1,1-(1-Table4[[#This Row],[Net_Balance]])/$F$974,1)</f>
        <v>1</v>
      </c>
      <c r="H48" s="22">
        <f>IF(Table4[[#This Row],[Net_Balance]]&gt;1,1+(Table4[[#This Row],[Net_Balance]]-1)/$H$974,1)</f>
        <v>1.028</v>
      </c>
      <c r="I48" s="22">
        <f>IF(Table4[[#This Row],[Net_Balance]]&lt;1,1-(1-Table4[[#This Row],[Net_Balance]])/$H$974,1)</f>
        <v>1</v>
      </c>
      <c r="J48" s="22">
        <f>IF(Table4[[#This Row],[Net_Balance]]&gt;1,(Table4[[#This Row],[Net_Balance]]-1)/$J$974,0)</f>
        <v>5.5999999999999994E-2</v>
      </c>
      <c r="K48" s="22">
        <f>IF(Table4[[#This Row],[Net_Balance]]&lt;1,-(1-Table4[[#This Row],[Net_Balance]])/$J$974,0)</f>
        <v>0</v>
      </c>
      <c r="L48" t="s">
        <v>108</v>
      </c>
      <c r="M48" t="s">
        <v>102</v>
      </c>
      <c r="N48" t="s">
        <v>5</v>
      </c>
      <c r="O48">
        <v>0</v>
      </c>
      <c r="P48">
        <v>0</v>
      </c>
      <c r="Q48">
        <v>380</v>
      </c>
      <c r="R48">
        <v>1664286114</v>
      </c>
      <c r="S48">
        <v>8</v>
      </c>
      <c r="T48" t="s">
        <v>117</v>
      </c>
      <c r="U48">
        <v>0</v>
      </c>
      <c r="V48">
        <v>-10</v>
      </c>
      <c r="W48">
        <v>0.5</v>
      </c>
      <c r="X48">
        <v>20</v>
      </c>
      <c r="Y48">
        <v>0.5</v>
      </c>
      <c r="Z48">
        <v>5</v>
      </c>
      <c r="AA48">
        <v>225</v>
      </c>
      <c r="AB48">
        <v>15</v>
      </c>
      <c r="AC48">
        <v>2</v>
      </c>
      <c r="AD48">
        <v>0.25</v>
      </c>
      <c r="AE48">
        <v>0.75</v>
      </c>
      <c r="AF48">
        <v>2</v>
      </c>
      <c r="AG48">
        <v>0.5</v>
      </c>
      <c r="AH48">
        <v>0.25</v>
      </c>
      <c r="AI48">
        <v>0.625</v>
      </c>
      <c r="AJ48">
        <v>0.375</v>
      </c>
      <c r="AK48">
        <v>1.25</v>
      </c>
      <c r="AL48">
        <v>210.9375</v>
      </c>
      <c r="AM48">
        <v>14.523687548277813</v>
      </c>
      <c r="AN48">
        <v>0.9</v>
      </c>
      <c r="AO48">
        <v>0.38419903534316502</v>
      </c>
      <c r="AP48">
        <v>0.61580096465683498</v>
      </c>
      <c r="AQ48" s="2">
        <f>Table4[[#This Row],[Gain]]^Table4[[#This Row],[θ]]</f>
        <v>35.979809832580635</v>
      </c>
      <c r="AR48" s="2">
        <f>-Table4[[#This Row],[λ]]*-Table4[[#This Row],[Loss]]^Table4[[#This Row],[θ]]</f>
        <v>25.127005037389367</v>
      </c>
      <c r="AS48" s="2">
        <f>Table4[[#This Row],[pie_gain]]*Table4[[#This Row],[v_n_w_g]]-Table4[[#This Row],[pie_loss]]*Table4[[#This Row],[v_n_w_l]]</f>
        <v>-1.64982571145352</v>
      </c>
      <c r="AT48" s="2">
        <f>IF(Table4[[#This Row],[diff_v]]&gt;=1,1,0)</f>
        <v>0</v>
      </c>
      <c r="AU48" s="2">
        <f>Table4[[#This Row],[Gain]]^(Table4[[#This Row],[θ]]*Table4[[#This Row],[ω_p]])</f>
        <v>41.524194645806659</v>
      </c>
      <c r="AV48" s="2">
        <f>-Table4[[#This Row],[λ]]*-Table4[[#This Row],[Loss]]^(Table4[[#This Row],[θ]]*Table4[[#This Row],[ω_n]])</f>
        <v>25.127005037389367</v>
      </c>
      <c r="AW48" s="2">
        <f>Table4[[#This Row],[v_n_w_g_w]]*Table4[[#This Row],[pie_gain]]-Table4[[#This Row],[v_n_w_l_w]]*Table4[[#This Row],[pie_loss]]</f>
        <v>0.48032158535921177</v>
      </c>
      <c r="AX48" s="2">
        <f>IF(Table4[[#This Row],[diff_v_w]]&gt;=1,1,0)</f>
        <v>0</v>
      </c>
      <c r="AY48" s="2">
        <f>Table4[[#This Row],[Gain]]^(Table4[[#This Row],[θ]])*Table4[[#This Row],[ω_p2]]</f>
        <v>36.987244507892896</v>
      </c>
      <c r="AZ48" s="2">
        <f>-Table4[[#This Row],[λ]]*-Table4[[#This Row],[Loss]]^(Table4[[#This Row],[θ]])*Table4[[#This Row],[ω_n2]]</f>
        <v>25.127005037389367</v>
      </c>
      <c r="BA48" s="2">
        <f>Table4[[#This Row],[v_n_w_g_w2]]*Table4[[#This Row],[pie_gain]]-Table4[[#This Row],[v_n_w_l_w2]]*Table4[[#This Row],[pie_loss]]</f>
        <v>-1.2627702810272954</v>
      </c>
      <c r="BB48" s="2">
        <f>IF(Table4[[#This Row],[diff_v_w2]]&gt;=1,1,0)</f>
        <v>0</v>
      </c>
      <c r="BC48" s="2">
        <f>Table4[[#This Row],[Gain]]^(Table4[[#This Row],[θ]]+Table4[[#This Row],[ω_p3]])</f>
        <v>42.551663543636252</v>
      </c>
      <c r="BD48" s="2">
        <f>-Table4[[#This Row],[λ]]*-Table4[[#This Row],[Loss]]^(Table4[[#This Row],[θ]]+Table4[[#This Row],[ω_n3]])</f>
        <v>25.127005037389367</v>
      </c>
      <c r="BE48" s="2">
        <f>Table4[[#This Row],[v_n_w_g_w3]]*Table4[[#This Row],[pie_gain]]-Table4[[#This Row],[v_n_w_l_w3]]*Table4[[#This Row],[pie_loss]]</f>
        <v>0.87507414475044598</v>
      </c>
      <c r="BF48" s="2">
        <f>IF(Table4[[#This Row],[diff_v_w3]]&gt;=1,1,0)</f>
        <v>0</v>
      </c>
      <c r="BG48" s="2">
        <f>(Table4[[#This Row],[Accept]]-Table4[[#This Row],[projected_M1]])</f>
        <v>0</v>
      </c>
      <c r="BH48" s="2">
        <f>(Table4[[#This Row],[Accept]]-Table4[[#This Row],[projected_M2]])</f>
        <v>0</v>
      </c>
      <c r="BI48" s="2">
        <f>(Table4[[#This Row],[Accept]]-Table4[[#This Row],[projected_M3]])</f>
        <v>0</v>
      </c>
      <c r="BJ48" s="2">
        <f>(Table4[[#This Row],[Accept]]-Table4[[#This Row],[projected_M4]])</f>
        <v>0</v>
      </c>
    </row>
    <row r="49" spans="1:62" x14ac:dyDescent="0.3">
      <c r="A49">
        <v>61</v>
      </c>
      <c r="B49" t="s">
        <v>43</v>
      </c>
      <c r="C49">
        <v>1.1960207441678836</v>
      </c>
      <c r="D49">
        <v>-1.6</v>
      </c>
      <c r="E49" s="22">
        <f>IF(Table4[[#This Row],[Trial]]="G1",Table4[[#This Row],[Balance]]/100,IF(Table4[[#This Row],[Trial]]="G2",Table4[[#This Row],[Balance]]/200,Table4[[#This Row],[Balance]]/500))</f>
        <v>3.8</v>
      </c>
      <c r="F49" s="22">
        <f>IF(Table4[[#This Row],[Net_Balance]]&gt;1,1+(Table4[[#This Row],[Net_Balance]]-1)/$F$974,1)</f>
        <v>1.04</v>
      </c>
      <c r="G49" s="22">
        <f>IF(Table4[[#This Row],[Net_Balance]]&lt;1,1-(1-Table4[[#This Row],[Net_Balance]])/$F$974,1)</f>
        <v>1</v>
      </c>
      <c r="H49" s="22">
        <f>IF(Table4[[#This Row],[Net_Balance]]&gt;1,1+(Table4[[#This Row],[Net_Balance]]-1)/$H$974,1)</f>
        <v>1.028</v>
      </c>
      <c r="I49" s="22">
        <f>IF(Table4[[#This Row],[Net_Balance]]&lt;1,1-(1-Table4[[#This Row],[Net_Balance]])/$H$974,1)</f>
        <v>1</v>
      </c>
      <c r="J49" s="22">
        <f>IF(Table4[[#This Row],[Net_Balance]]&gt;1,(Table4[[#This Row],[Net_Balance]]-1)/$J$974,0)</f>
        <v>5.5999999999999994E-2</v>
      </c>
      <c r="K49" s="22">
        <f>IF(Table4[[#This Row],[Net_Balance]]&lt;1,-(1-Table4[[#This Row],[Net_Balance]])/$J$974,0)</f>
        <v>0</v>
      </c>
      <c r="L49" t="s">
        <v>108</v>
      </c>
      <c r="M49" t="s">
        <v>103</v>
      </c>
      <c r="N49" t="s">
        <v>5</v>
      </c>
      <c r="O49">
        <v>0</v>
      </c>
      <c r="P49">
        <v>0</v>
      </c>
      <c r="Q49">
        <v>380</v>
      </c>
      <c r="R49">
        <v>1664286118</v>
      </c>
      <c r="S49">
        <v>4</v>
      </c>
      <c r="T49" t="s">
        <v>117</v>
      </c>
      <c r="U49">
        <v>0</v>
      </c>
      <c r="V49">
        <v>-90</v>
      </c>
      <c r="W49">
        <v>0.5</v>
      </c>
      <c r="X49">
        <v>180</v>
      </c>
      <c r="Y49">
        <v>0.5</v>
      </c>
      <c r="Z49">
        <v>45</v>
      </c>
      <c r="AA49">
        <v>18225</v>
      </c>
      <c r="AB49">
        <v>135</v>
      </c>
      <c r="AC49">
        <v>2</v>
      </c>
      <c r="AD49">
        <v>0.25</v>
      </c>
      <c r="AE49">
        <v>0.75</v>
      </c>
      <c r="AF49">
        <v>2</v>
      </c>
      <c r="AG49">
        <v>0.5</v>
      </c>
      <c r="AH49">
        <v>0.25</v>
      </c>
      <c r="AI49">
        <v>0.625</v>
      </c>
      <c r="AJ49">
        <v>0.375</v>
      </c>
      <c r="AK49">
        <v>11.25</v>
      </c>
      <c r="AL49">
        <v>17085.9375</v>
      </c>
      <c r="AM49">
        <v>130.71318793450033</v>
      </c>
      <c r="AN49">
        <v>0.9</v>
      </c>
      <c r="AO49">
        <v>0.38419903534316502</v>
      </c>
      <c r="AP49">
        <v>0.61580096465683498</v>
      </c>
      <c r="AQ49" s="2">
        <f>Table4[[#This Row],[Gain]]^Table4[[#This Row],[θ]]</f>
        <v>498.1414721148987</v>
      </c>
      <c r="AR49" s="2">
        <f>-Table4[[#This Row],[λ]]*-Table4[[#This Row],[Loss]]^Table4[[#This Row],[θ]]</f>
        <v>347.88408658650894</v>
      </c>
      <c r="AS49" s="2">
        <f>Table4[[#This Row],[pie_gain]]*Table4[[#This Row],[v_n_w_g]]-Table4[[#This Row],[pie_loss]]*Table4[[#This Row],[v_n_w_l]]</f>
        <v>-22.841883057765898</v>
      </c>
      <c r="AT49" s="2">
        <f>IF(Table4[[#This Row],[diff_v]]&gt;=1,1,0)</f>
        <v>0</v>
      </c>
      <c r="AU49" s="2">
        <f>Table4[[#This Row],[Gain]]^(Table4[[#This Row],[θ]]*Table4[[#This Row],[ω_p]])</f>
        <v>638.62631191067237</v>
      </c>
      <c r="AV49" s="2">
        <f>-Table4[[#This Row],[λ]]*-Table4[[#This Row],[Loss]]^(Table4[[#This Row],[θ]]*Table4[[#This Row],[ω_n]])</f>
        <v>347.88408658650894</v>
      </c>
      <c r="AW49" s="2">
        <f>Table4[[#This Row],[v_n_w_g_w]]*Table4[[#This Row],[pie_gain]]-Table4[[#This Row],[v_n_w_l_w]]*Table4[[#This Row],[pie_loss]]</f>
        <v>31.132256872109423</v>
      </c>
      <c r="AX49" s="2">
        <f>IF(Table4[[#This Row],[diff_v_w]]&gt;=1,1,0)</f>
        <v>1</v>
      </c>
      <c r="AY49" s="2">
        <f>Table4[[#This Row],[Gain]]^(Table4[[#This Row],[θ]])*Table4[[#This Row],[ω_p2]]</f>
        <v>512.08943333411582</v>
      </c>
      <c r="AZ49" s="2">
        <f>-Table4[[#This Row],[λ]]*-Table4[[#This Row],[Loss]]^(Table4[[#This Row],[θ]])*Table4[[#This Row],[ω_n2]]</f>
        <v>347.88408658650894</v>
      </c>
      <c r="BA49" s="2">
        <f>Table4[[#This Row],[v_n_w_g_w2]]*Table4[[#This Row],[pie_gain]]-Table4[[#This Row],[v_n_w_l_w2]]*Table4[[#This Row],[pie_loss]]</f>
        <v>-17.48308981233879</v>
      </c>
      <c r="BB49" s="2">
        <f>IF(Table4[[#This Row],[diff_v_w2]]&gt;=1,1,0)</f>
        <v>0</v>
      </c>
      <c r="BC49" s="2">
        <f>Table4[[#This Row],[Gain]]^(Table4[[#This Row],[θ]]+Table4[[#This Row],[ω_p3]])</f>
        <v>666.26647350354949</v>
      </c>
      <c r="BD49" s="2">
        <f>-Table4[[#This Row],[λ]]*-Table4[[#This Row],[Loss]]^(Table4[[#This Row],[θ]]+Table4[[#This Row],[ω_n3]])</f>
        <v>347.88408658650894</v>
      </c>
      <c r="BE49" s="2">
        <f>Table4[[#This Row],[v_n_w_g_w3]]*Table4[[#This Row],[pie_gain]]-Table4[[#This Row],[v_n_w_l_w3]]*Table4[[#This Row],[pie_loss]]</f>
        <v>41.751580292822013</v>
      </c>
      <c r="BF49" s="2">
        <f>IF(Table4[[#This Row],[diff_v_w3]]&gt;=1,1,0)</f>
        <v>1</v>
      </c>
      <c r="BG49" s="2">
        <f>(Table4[[#This Row],[Accept]]-Table4[[#This Row],[projected_M1]])</f>
        <v>0</v>
      </c>
      <c r="BH49" s="2">
        <f>(Table4[[#This Row],[Accept]]-Table4[[#This Row],[projected_M2]])</f>
        <v>-1</v>
      </c>
      <c r="BI49" s="2">
        <f>(Table4[[#This Row],[Accept]]-Table4[[#This Row],[projected_M3]])</f>
        <v>0</v>
      </c>
      <c r="BJ49" s="2">
        <f>(Table4[[#This Row],[Accept]]-Table4[[#This Row],[projected_M4]])</f>
        <v>-1</v>
      </c>
    </row>
    <row r="50" spans="1:62" x14ac:dyDescent="0.3">
      <c r="A50">
        <v>62</v>
      </c>
      <c r="B50" t="s">
        <v>43</v>
      </c>
      <c r="C50">
        <v>1.1960207441678836</v>
      </c>
      <c r="D50">
        <v>-1.6</v>
      </c>
      <c r="E50" s="22">
        <f>IF(Table4[[#This Row],[Trial]]="G1",Table4[[#This Row],[Balance]]/100,IF(Table4[[#This Row],[Trial]]="G2",Table4[[#This Row],[Balance]]/200,Table4[[#This Row],[Balance]]/500))</f>
        <v>3.9</v>
      </c>
      <c r="F50" s="22">
        <f>IF(Table4[[#This Row],[Net_Balance]]&gt;1,1+(Table4[[#This Row],[Net_Balance]]-1)/$F$974,1)</f>
        <v>1.0414285714285714</v>
      </c>
      <c r="G50" s="22">
        <f>IF(Table4[[#This Row],[Net_Balance]]&lt;1,1-(1-Table4[[#This Row],[Net_Balance]])/$F$974,1)</f>
        <v>1</v>
      </c>
      <c r="H50" s="22">
        <f>IF(Table4[[#This Row],[Net_Balance]]&gt;1,1+(Table4[[#This Row],[Net_Balance]]-1)/$H$974,1)</f>
        <v>1.0289999999999999</v>
      </c>
      <c r="I50" s="22">
        <f>IF(Table4[[#This Row],[Net_Balance]]&lt;1,1-(1-Table4[[#This Row],[Net_Balance]])/$H$974,1)</f>
        <v>1</v>
      </c>
      <c r="J50" s="22">
        <f>IF(Table4[[#This Row],[Net_Balance]]&gt;1,(Table4[[#This Row],[Net_Balance]]-1)/$J$974,0)</f>
        <v>5.7999999999999996E-2</v>
      </c>
      <c r="K50" s="22">
        <f>IF(Table4[[#This Row],[Net_Balance]]&lt;1,-(1-Table4[[#This Row],[Net_Balance]])/$J$974,0)</f>
        <v>0</v>
      </c>
      <c r="L50" t="s">
        <v>108</v>
      </c>
      <c r="M50" t="s">
        <v>104</v>
      </c>
      <c r="N50" t="s">
        <v>7</v>
      </c>
      <c r="O50">
        <v>1</v>
      </c>
      <c r="P50">
        <v>10</v>
      </c>
      <c r="Q50">
        <v>390</v>
      </c>
      <c r="R50">
        <v>1664286124</v>
      </c>
      <c r="S50">
        <v>6</v>
      </c>
      <c r="T50" t="s">
        <v>117</v>
      </c>
      <c r="U50">
        <v>0</v>
      </c>
      <c r="V50">
        <v>-10</v>
      </c>
      <c r="W50">
        <v>0.5</v>
      </c>
      <c r="X50">
        <v>10</v>
      </c>
      <c r="Y50">
        <v>0.5</v>
      </c>
      <c r="Z50">
        <v>0</v>
      </c>
      <c r="AA50">
        <v>100</v>
      </c>
      <c r="AB50">
        <v>10</v>
      </c>
      <c r="AC50">
        <v>2</v>
      </c>
      <c r="AD50">
        <v>0.25</v>
      </c>
      <c r="AE50">
        <v>0.75</v>
      </c>
      <c r="AF50">
        <v>1</v>
      </c>
      <c r="AG50">
        <v>0.25</v>
      </c>
      <c r="AH50">
        <v>0.5</v>
      </c>
      <c r="AI50">
        <v>0.375</v>
      </c>
      <c r="AJ50">
        <v>0.625</v>
      </c>
      <c r="AK50">
        <v>2.5</v>
      </c>
      <c r="AL50">
        <v>93.75</v>
      </c>
      <c r="AM50">
        <v>9.6824583655185421</v>
      </c>
      <c r="AN50">
        <v>0.9</v>
      </c>
      <c r="AO50">
        <v>0.60844334427391233</v>
      </c>
      <c r="AP50">
        <v>0.39155665572608767</v>
      </c>
      <c r="AQ50" s="2">
        <f>Table4[[#This Row],[Gain]]^Table4[[#This Row],[θ]]</f>
        <v>15.704378148368352</v>
      </c>
      <c r="AR50" s="2">
        <f>-Table4[[#This Row],[λ]]*-Table4[[#This Row],[Loss]]^Table4[[#This Row],[θ]]</f>
        <v>25.127005037389367</v>
      </c>
      <c r="AS50" s="2">
        <f>Table4[[#This Row],[pie_gain]]*Table4[[#This Row],[v_n_w_g]]-Table4[[#This Row],[pie_loss]]*Table4[[#This Row],[v_n_w_l]]</f>
        <v>-0.28342170051734783</v>
      </c>
      <c r="AT50" s="2">
        <f>IF(Table4[[#This Row],[diff_v]]&gt;=1,1,0)</f>
        <v>0</v>
      </c>
      <c r="AU50" s="2">
        <f>Table4[[#This Row],[Gain]]^(Table4[[#This Row],[θ]]*Table4[[#This Row],[ω_p]])</f>
        <v>17.602330661534982</v>
      </c>
      <c r="AV50" s="2">
        <f>-Table4[[#This Row],[λ]]*-Table4[[#This Row],[Loss]]^(Table4[[#This Row],[θ]]*Table4[[#This Row],[ω_n]])</f>
        <v>25.127005037389367</v>
      </c>
      <c r="AW50" s="2">
        <f>Table4[[#This Row],[v_n_w_g_w]]*Table4[[#This Row],[pie_gain]]-Table4[[#This Row],[v_n_w_l_w]]*Table4[[#This Row],[pie_loss]]</f>
        <v>0.87137487386683254</v>
      </c>
      <c r="AX50" s="2">
        <f>IF(Table4[[#This Row],[diff_v_w]]&gt;=1,1,0)</f>
        <v>0</v>
      </c>
      <c r="AY50" s="2">
        <f>Table4[[#This Row],[Gain]]^(Table4[[#This Row],[θ]])*Table4[[#This Row],[ω_p2]]</f>
        <v>16.159805114671034</v>
      </c>
      <c r="AZ50" s="2">
        <f>-Table4[[#This Row],[λ]]*-Table4[[#This Row],[Loss]]^(Table4[[#This Row],[θ]])*Table4[[#This Row],[ω_n2]]</f>
        <v>25.127005037389367</v>
      </c>
      <c r="BA50" s="2">
        <f>Table4[[#This Row],[v_n_w_g_w2]]*Table4[[#This Row],[pie_gain]]-Table4[[#This Row],[v_n_w_l_w2]]*Table4[[#This Row],[pie_loss]]</f>
        <v>-6.3201940676211876E-3</v>
      </c>
      <c r="BB50" s="2">
        <f>IF(Table4[[#This Row],[diff_v_w2]]&gt;=1,1,0)</f>
        <v>0</v>
      </c>
      <c r="BC50" s="2">
        <f>Table4[[#This Row],[Gain]]^(Table4[[#This Row],[θ]]+Table4[[#This Row],[ω_p3]])</f>
        <v>17.948193547116105</v>
      </c>
      <c r="BD50" s="2">
        <f>-Table4[[#This Row],[λ]]*-Table4[[#This Row],[Loss]]^(Table4[[#This Row],[θ]]+Table4[[#This Row],[ω_n3]])</f>
        <v>25.127005037389367</v>
      </c>
      <c r="BE50" s="2">
        <f>Table4[[#This Row],[v_n_w_g_w3]]*Table4[[#This Row],[pie_gain]]-Table4[[#This Row],[v_n_w_l_w3]]*Table4[[#This Row],[pie_loss]]</f>
        <v>1.0818128446300381</v>
      </c>
      <c r="BF50" s="2">
        <f>IF(Table4[[#This Row],[diff_v_w3]]&gt;=1,1,0)</f>
        <v>1</v>
      </c>
      <c r="BG50" s="2">
        <f>(Table4[[#This Row],[Accept]]-Table4[[#This Row],[projected_M1]])</f>
        <v>1</v>
      </c>
      <c r="BH50" s="2">
        <f>(Table4[[#This Row],[Accept]]-Table4[[#This Row],[projected_M2]])</f>
        <v>1</v>
      </c>
      <c r="BI50" s="2">
        <f>(Table4[[#This Row],[Accept]]-Table4[[#This Row],[projected_M3]])</f>
        <v>1</v>
      </c>
      <c r="BJ50" s="2">
        <f>(Table4[[#This Row],[Accept]]-Table4[[#This Row],[projected_M4]])</f>
        <v>0</v>
      </c>
    </row>
    <row r="51" spans="1:62" x14ac:dyDescent="0.3">
      <c r="A51">
        <v>63</v>
      </c>
      <c r="B51" t="s">
        <v>43</v>
      </c>
      <c r="C51">
        <v>1.1960207441678836</v>
      </c>
      <c r="D51">
        <v>-1.6</v>
      </c>
      <c r="E51" s="22">
        <f>IF(Table4[[#This Row],[Trial]]="G1",Table4[[#This Row],[Balance]]/100,IF(Table4[[#This Row],[Trial]]="G2",Table4[[#This Row],[Balance]]/200,Table4[[#This Row],[Balance]]/500))</f>
        <v>3.9</v>
      </c>
      <c r="F51" s="22">
        <f>IF(Table4[[#This Row],[Net_Balance]]&gt;1,1+(Table4[[#This Row],[Net_Balance]]-1)/$F$974,1)</f>
        <v>1.0414285714285714</v>
      </c>
      <c r="G51" s="22">
        <f>IF(Table4[[#This Row],[Net_Balance]]&lt;1,1-(1-Table4[[#This Row],[Net_Balance]])/$F$974,1)</f>
        <v>1</v>
      </c>
      <c r="H51" s="22">
        <f>IF(Table4[[#This Row],[Net_Balance]]&gt;1,1+(Table4[[#This Row],[Net_Balance]]-1)/$H$974,1)</f>
        <v>1.0289999999999999</v>
      </c>
      <c r="I51" s="22">
        <f>IF(Table4[[#This Row],[Net_Balance]]&lt;1,1-(1-Table4[[#This Row],[Net_Balance]])/$H$974,1)</f>
        <v>1</v>
      </c>
      <c r="J51" s="22">
        <f>IF(Table4[[#This Row],[Net_Balance]]&gt;1,(Table4[[#This Row],[Net_Balance]]-1)/$J$974,0)</f>
        <v>5.7999999999999996E-2</v>
      </c>
      <c r="K51" s="22">
        <f>IF(Table4[[#This Row],[Net_Balance]]&lt;1,-(1-Table4[[#This Row],[Net_Balance]])/$J$974,0)</f>
        <v>0</v>
      </c>
      <c r="L51" t="s">
        <v>108</v>
      </c>
      <c r="M51" t="s">
        <v>105</v>
      </c>
      <c r="N51" t="s">
        <v>5</v>
      </c>
      <c r="O51">
        <v>0</v>
      </c>
      <c r="P51">
        <v>0</v>
      </c>
      <c r="Q51">
        <v>390</v>
      </c>
      <c r="R51">
        <v>1664286145</v>
      </c>
      <c r="S51">
        <v>21</v>
      </c>
      <c r="T51" t="s">
        <v>118</v>
      </c>
      <c r="U51">
        <v>1</v>
      </c>
      <c r="V51">
        <v>-50</v>
      </c>
      <c r="W51">
        <v>0.5</v>
      </c>
      <c r="X51">
        <v>40</v>
      </c>
      <c r="Y51">
        <v>0.5</v>
      </c>
      <c r="Z51">
        <v>-5</v>
      </c>
      <c r="AA51">
        <v>2025</v>
      </c>
      <c r="AB51">
        <v>45</v>
      </c>
      <c r="AC51">
        <v>4</v>
      </c>
      <c r="AD51">
        <v>0.25</v>
      </c>
      <c r="AE51">
        <v>0.75</v>
      </c>
      <c r="AF51">
        <v>1</v>
      </c>
      <c r="AG51">
        <v>0.25</v>
      </c>
      <c r="AH51">
        <v>0.5</v>
      </c>
      <c r="AI51">
        <v>0.375</v>
      </c>
      <c r="AJ51">
        <v>0.625</v>
      </c>
      <c r="AK51">
        <v>6.25</v>
      </c>
      <c r="AL51">
        <v>1898.4375</v>
      </c>
      <c r="AM51">
        <v>43.571062644833439</v>
      </c>
      <c r="AN51">
        <v>0.9</v>
      </c>
      <c r="AO51">
        <v>0.60844334427391233</v>
      </c>
      <c r="AP51">
        <v>0.39155665572608767</v>
      </c>
      <c r="AQ51" s="2">
        <f>Table4[[#This Row],[Gain]]^Table4[[#This Row],[θ]]</f>
        <v>82.432217522931154</v>
      </c>
      <c r="AR51" s="2">
        <f>-Table4[[#This Row],[λ]]*-Table4[[#This Row],[Loss]]^Table4[[#This Row],[θ]]</f>
        <v>172.23577024121218</v>
      </c>
      <c r="AS51" s="2">
        <f>Table4[[#This Row],[pie_gain]]*Table4[[#This Row],[v_n_w_g]]-Table4[[#This Row],[pie_loss]]*Table4[[#This Row],[v_n_w_l]]</f>
        <v>-17.284728086489018</v>
      </c>
      <c r="AT51" s="2">
        <f>IF(Table4[[#This Row],[diff_v]]&gt;=1,1,0)</f>
        <v>0</v>
      </c>
      <c r="AU51" s="2">
        <f>Table4[[#This Row],[Gain]]^(Table4[[#This Row],[θ]]*Table4[[#This Row],[ω_p]])</f>
        <v>98.9642058024709</v>
      </c>
      <c r="AV51" s="2">
        <f>-Table4[[#This Row],[λ]]*-Table4[[#This Row],[Loss]]^(Table4[[#This Row],[θ]]*Table4[[#This Row],[ω_n]])</f>
        <v>172.23577024121218</v>
      </c>
      <c r="AW51" s="2">
        <f>Table4[[#This Row],[v_n_w_g_w]]*Table4[[#This Row],[pie_gain]]-Table4[[#This Row],[v_n_w_l_w]]*Table4[[#This Row],[pie_loss]]</f>
        <v>-7.2259498501887336</v>
      </c>
      <c r="AX51" s="2">
        <f>IF(Table4[[#This Row],[diff_v_w]]&gt;=1,1,0)</f>
        <v>0</v>
      </c>
      <c r="AY51" s="2">
        <f>Table4[[#This Row],[Gain]]^(Table4[[#This Row],[θ]])*Table4[[#This Row],[ω_p2]]</f>
        <v>84.822751831096156</v>
      </c>
      <c r="AZ51" s="2">
        <f>-Table4[[#This Row],[λ]]*-Table4[[#This Row],[Loss]]^(Table4[[#This Row],[θ]])*Table4[[#This Row],[ω_n2]]</f>
        <v>172.23577024121218</v>
      </c>
      <c r="BA51" s="2">
        <f>Table4[[#This Row],[v_n_w_g_w2]]*Table4[[#This Row],[pie_gain]]-Table4[[#This Row],[v_n_w_l_w2]]*Table4[[#This Row],[pie_loss]]</f>
        <v>-15.830223397427581</v>
      </c>
      <c r="BB51" s="2">
        <f>IF(Table4[[#This Row],[diff_v_w2]]&gt;=1,1,0)</f>
        <v>0</v>
      </c>
      <c r="BC51" s="2">
        <f>Table4[[#This Row],[Gain]]^(Table4[[#This Row],[θ]]+Table4[[#This Row],[ω_p3]])</f>
        <v>102.0978184549503</v>
      </c>
      <c r="BD51" s="2">
        <f>-Table4[[#This Row],[λ]]*-Table4[[#This Row],[Loss]]^(Table4[[#This Row],[θ]]+Table4[[#This Row],[ω_n3]])</f>
        <v>172.23577024121218</v>
      </c>
      <c r="BE51" s="2">
        <f>Table4[[#This Row],[v_n_w_g_w3]]*Table4[[#This Row],[pie_gain]]-Table4[[#This Row],[v_n_w_l_w3]]*Table4[[#This Row],[pie_loss]]</f>
        <v>-5.3193240882551223</v>
      </c>
      <c r="BF51" s="2">
        <f>IF(Table4[[#This Row],[diff_v_w3]]&gt;=1,1,0)</f>
        <v>0</v>
      </c>
      <c r="BG51" s="2">
        <f>(Table4[[#This Row],[Accept]]-Table4[[#This Row],[projected_M1]])</f>
        <v>0</v>
      </c>
      <c r="BH51" s="2">
        <f>(Table4[[#This Row],[Accept]]-Table4[[#This Row],[projected_M2]])</f>
        <v>0</v>
      </c>
      <c r="BI51" s="2">
        <f>(Table4[[#This Row],[Accept]]-Table4[[#This Row],[projected_M3]])</f>
        <v>0</v>
      </c>
      <c r="BJ51" s="2">
        <f>(Table4[[#This Row],[Accept]]-Table4[[#This Row],[projected_M4]])</f>
        <v>0</v>
      </c>
    </row>
    <row r="52" spans="1:62" x14ac:dyDescent="0.3">
      <c r="A52">
        <v>0</v>
      </c>
      <c r="B52" t="s">
        <v>43</v>
      </c>
      <c r="C52">
        <v>1.1960207441678836</v>
      </c>
      <c r="D52">
        <v>-1.6</v>
      </c>
      <c r="E52" s="22">
        <f>IF(Table4[[#This Row],[Trial]]="G1",Table4[[#This Row],[Balance]]/100,IF(Table4[[#This Row],[Trial]]="G2",Table4[[#This Row],[Balance]]/200,Table4[[#This Row],[Balance]]/500))</f>
        <v>1</v>
      </c>
      <c r="F52" s="22">
        <f>IF(Table4[[#This Row],[Net_Balance]]&gt;1,1+(Table4[[#This Row],[Net_Balance]]-1)/$F$974,1)</f>
        <v>1</v>
      </c>
      <c r="G52" s="22">
        <f>IF(Table4[[#This Row],[Net_Balance]]&lt;1,1-(1-Table4[[#This Row],[Net_Balance]])/$F$974,1)</f>
        <v>1</v>
      </c>
      <c r="H52" s="22">
        <f>IF(Table4[[#This Row],[Net_Balance]]&gt;1,1+(Table4[[#This Row],[Net_Balance]]-1)/$H$974,1)</f>
        <v>1</v>
      </c>
      <c r="I52" s="22">
        <f>IF(Table4[[#This Row],[Net_Balance]]&lt;1,1-(1-Table4[[#This Row],[Net_Balance]])/$H$974,1)</f>
        <v>1</v>
      </c>
      <c r="J52" s="22">
        <f>IF(Table4[[#This Row],[Net_Balance]]&gt;1,(Table4[[#This Row],[Net_Balance]]-1)/$J$974,0)</f>
        <v>0</v>
      </c>
      <c r="K52" s="22">
        <f>IF(Table4[[#This Row],[Net_Balance]]&lt;1,-(1-Table4[[#This Row],[Net_Balance]])/$J$974,0)</f>
        <v>0</v>
      </c>
      <c r="L52" t="s">
        <v>109</v>
      </c>
      <c r="M52" t="s">
        <v>68</v>
      </c>
      <c r="N52" t="s">
        <v>5</v>
      </c>
      <c r="O52">
        <v>0</v>
      </c>
      <c r="P52">
        <v>0</v>
      </c>
      <c r="Q52">
        <v>200</v>
      </c>
      <c r="R52">
        <v>1664287532</v>
      </c>
      <c r="S52" t="s">
        <v>136</v>
      </c>
      <c r="T52" t="s">
        <v>118</v>
      </c>
      <c r="U52">
        <v>1</v>
      </c>
      <c r="V52">
        <v>-50</v>
      </c>
      <c r="W52">
        <v>0.5</v>
      </c>
      <c r="X52">
        <v>60</v>
      </c>
      <c r="Y52">
        <v>0.5</v>
      </c>
      <c r="Z52">
        <v>5</v>
      </c>
      <c r="AA52">
        <v>3025</v>
      </c>
      <c r="AB52">
        <v>55</v>
      </c>
      <c r="AC52">
        <v>2</v>
      </c>
      <c r="AD52">
        <v>0.25</v>
      </c>
      <c r="AE52">
        <v>0.75</v>
      </c>
      <c r="AF52">
        <v>2</v>
      </c>
      <c r="AG52">
        <v>0.5</v>
      </c>
      <c r="AH52">
        <v>0.25</v>
      </c>
      <c r="AI52">
        <v>0.625</v>
      </c>
      <c r="AJ52">
        <v>0.375</v>
      </c>
      <c r="AK52">
        <v>-8.75</v>
      </c>
      <c r="AL52">
        <v>2835.9375</v>
      </c>
      <c r="AM52">
        <v>53.253521010351982</v>
      </c>
      <c r="AN52">
        <v>0.9</v>
      </c>
      <c r="AO52">
        <v>0.38419903534316502</v>
      </c>
      <c r="AP52">
        <v>0.61580096465683498</v>
      </c>
      <c r="AQ52" s="2">
        <f>Table4[[#This Row],[Gain]]^Table4[[#This Row],[θ]]</f>
        <v>133.87694139177151</v>
      </c>
      <c r="AR52" s="2">
        <f>-Table4[[#This Row],[λ]]*-Table4[[#This Row],[Loss]]^Table4[[#This Row],[θ]]</f>
        <v>172.23577024121218</v>
      </c>
      <c r="AS52" s="2">
        <f>Table4[[#This Row],[pie_gain]]*Table4[[#This Row],[v_n_w_g]]-Table4[[#This Row],[pie_loss]]*Table4[[#This Row],[v_n_w_l]]</f>
        <v>-54.627561725539401</v>
      </c>
      <c r="AT52" s="2">
        <f>IF(Table4[[#This Row],[diff_v]]&gt;=1,1,0)</f>
        <v>0</v>
      </c>
      <c r="AU52" s="2">
        <f>Table4[[#This Row],[Gain]]^(Table4[[#This Row],[θ]]*Table4[[#This Row],[ω_p]])</f>
        <v>133.87694139177151</v>
      </c>
      <c r="AV52" s="2">
        <f>-Table4[[#This Row],[λ]]*-Table4[[#This Row],[Loss]]^(Table4[[#This Row],[θ]]*Table4[[#This Row],[ω_n]])</f>
        <v>172.23577024121218</v>
      </c>
      <c r="AW52" s="2">
        <f>Table4[[#This Row],[v_n_w_g_w]]*Table4[[#This Row],[pie_gain]]-Table4[[#This Row],[v_n_w_l_w]]*Table4[[#This Row],[pie_loss]]</f>
        <v>-54.627561725539401</v>
      </c>
      <c r="AX52" s="2">
        <f>IF(Table4[[#This Row],[diff_v_w]]&gt;=1,1,0)</f>
        <v>0</v>
      </c>
      <c r="AY52" s="2">
        <f>Table4[[#This Row],[Gain]]^(Table4[[#This Row],[θ]])*Table4[[#This Row],[ω_p2]]</f>
        <v>133.87694139177151</v>
      </c>
      <c r="AZ52" s="2">
        <f>-Table4[[#This Row],[λ]]*-Table4[[#This Row],[Loss]]^(Table4[[#This Row],[θ]])*Table4[[#This Row],[ω_n2]]</f>
        <v>172.23577024121218</v>
      </c>
      <c r="BA52" s="2">
        <f>Table4[[#This Row],[v_n_w_g_w2]]*Table4[[#This Row],[pie_gain]]-Table4[[#This Row],[v_n_w_l_w2]]*Table4[[#This Row],[pie_loss]]</f>
        <v>-54.627561725539401</v>
      </c>
      <c r="BB52" s="2">
        <f>IF(Table4[[#This Row],[diff_v_w2]]&gt;=1,1,0)</f>
        <v>0</v>
      </c>
      <c r="BC52" s="2">
        <f>Table4[[#This Row],[Gain]]^(Table4[[#This Row],[θ]]+Table4[[#This Row],[ω_p3]])</f>
        <v>133.87694139177151</v>
      </c>
      <c r="BD52" s="2">
        <f>-Table4[[#This Row],[λ]]*-Table4[[#This Row],[Loss]]^(Table4[[#This Row],[θ]]+Table4[[#This Row],[ω_n3]])</f>
        <v>172.23577024121218</v>
      </c>
      <c r="BE52" s="2">
        <f>Table4[[#This Row],[v_n_w_g_w3]]*Table4[[#This Row],[pie_gain]]-Table4[[#This Row],[v_n_w_l_w3]]*Table4[[#This Row],[pie_loss]]</f>
        <v>-54.627561725539401</v>
      </c>
      <c r="BF52" s="2">
        <f>IF(Table4[[#This Row],[diff_v_w3]]&gt;=1,1,0)</f>
        <v>0</v>
      </c>
      <c r="BG52" s="2">
        <f>(Table4[[#This Row],[Accept]]-Table4[[#This Row],[projected_M1]])</f>
        <v>0</v>
      </c>
      <c r="BH52" s="2">
        <f>(Table4[[#This Row],[Accept]]-Table4[[#This Row],[projected_M2]])</f>
        <v>0</v>
      </c>
      <c r="BI52" s="2">
        <f>(Table4[[#This Row],[Accept]]-Table4[[#This Row],[projected_M3]])</f>
        <v>0</v>
      </c>
      <c r="BJ52" s="2">
        <f>(Table4[[#This Row],[Accept]]-Table4[[#This Row],[projected_M4]])</f>
        <v>0</v>
      </c>
    </row>
    <row r="53" spans="1:62" x14ac:dyDescent="0.3">
      <c r="A53">
        <v>1</v>
      </c>
      <c r="B53" t="s">
        <v>43</v>
      </c>
      <c r="C53">
        <v>1.1960207441678836</v>
      </c>
      <c r="D53">
        <v>-1.6</v>
      </c>
      <c r="E53" s="22">
        <f>IF(Table4[[#This Row],[Trial]]="G1",Table4[[#This Row],[Balance]]/100,IF(Table4[[#This Row],[Trial]]="G2",Table4[[#This Row],[Balance]]/200,Table4[[#This Row],[Balance]]/500))</f>
        <v>1</v>
      </c>
      <c r="F53" s="22">
        <f>IF(Table4[[#This Row],[Net_Balance]]&gt;1,1+(Table4[[#This Row],[Net_Balance]]-1)/$F$974,1)</f>
        <v>1</v>
      </c>
      <c r="G53" s="22">
        <f>IF(Table4[[#This Row],[Net_Balance]]&lt;1,1-(1-Table4[[#This Row],[Net_Balance]])/$F$974,1)</f>
        <v>1</v>
      </c>
      <c r="H53" s="22">
        <f>IF(Table4[[#This Row],[Net_Balance]]&gt;1,1+(Table4[[#This Row],[Net_Balance]]-1)/$H$974,1)</f>
        <v>1</v>
      </c>
      <c r="I53" s="22">
        <f>IF(Table4[[#This Row],[Net_Balance]]&lt;1,1-(1-Table4[[#This Row],[Net_Balance]])/$H$974,1)</f>
        <v>1</v>
      </c>
      <c r="J53" s="22">
        <f>IF(Table4[[#This Row],[Net_Balance]]&gt;1,(Table4[[#This Row],[Net_Balance]]-1)/$J$974,0)</f>
        <v>0</v>
      </c>
      <c r="K53" s="22">
        <f>IF(Table4[[#This Row],[Net_Balance]]&lt;1,-(1-Table4[[#This Row],[Net_Balance]])/$J$974,0)</f>
        <v>0</v>
      </c>
      <c r="L53" t="s">
        <v>109</v>
      </c>
      <c r="M53" t="s">
        <v>87</v>
      </c>
      <c r="N53" t="s">
        <v>5</v>
      </c>
      <c r="O53">
        <v>0</v>
      </c>
      <c r="P53">
        <v>0</v>
      </c>
      <c r="Q53">
        <v>200</v>
      </c>
      <c r="R53">
        <v>1664287545</v>
      </c>
      <c r="S53">
        <v>13</v>
      </c>
      <c r="T53" t="s">
        <v>118</v>
      </c>
      <c r="U53">
        <v>1</v>
      </c>
      <c r="V53">
        <v>-90</v>
      </c>
      <c r="W53">
        <v>0.5</v>
      </c>
      <c r="X53">
        <v>90</v>
      </c>
      <c r="Y53">
        <v>0.5</v>
      </c>
      <c r="Z53">
        <v>0</v>
      </c>
      <c r="AA53">
        <v>8100</v>
      </c>
      <c r="AB53">
        <v>90</v>
      </c>
      <c r="AC53">
        <v>2</v>
      </c>
      <c r="AD53">
        <v>0.25</v>
      </c>
      <c r="AE53">
        <v>0.75</v>
      </c>
      <c r="AF53">
        <v>2</v>
      </c>
      <c r="AG53">
        <v>0.5</v>
      </c>
      <c r="AH53">
        <v>0.25</v>
      </c>
      <c r="AI53">
        <v>0.625</v>
      </c>
      <c r="AJ53">
        <v>0.375</v>
      </c>
      <c r="AK53">
        <v>-22.5</v>
      </c>
      <c r="AL53">
        <v>7593.75</v>
      </c>
      <c r="AM53">
        <v>87.142125289666879</v>
      </c>
      <c r="AN53">
        <v>0.9</v>
      </c>
      <c r="AO53">
        <v>0.38419903534316502</v>
      </c>
      <c r="AP53">
        <v>0.61580096465683498</v>
      </c>
      <c r="AQ53" s="2">
        <f>Table4[[#This Row],[Gain]]^Table4[[#This Row],[θ]]</f>
        <v>217.42755411656807</v>
      </c>
      <c r="AR53" s="2">
        <f>-Table4[[#This Row],[λ]]*-Table4[[#This Row],[Loss]]^Table4[[#This Row],[θ]]</f>
        <v>347.88408658650894</v>
      </c>
      <c r="AS53" s="2">
        <f>Table4[[#This Row],[pie_gain]]*Table4[[#This Row],[v_n_w_g]]-Table4[[#This Row],[pie_loss]]*Table4[[#This Row],[v_n_w_l]]</f>
        <v>-130.69189956012485</v>
      </c>
      <c r="AT53" s="2">
        <f>IF(Table4[[#This Row],[diff_v]]&gt;=1,1,0)</f>
        <v>0</v>
      </c>
      <c r="AU53" s="2">
        <f>Table4[[#This Row],[Gain]]^(Table4[[#This Row],[θ]]*Table4[[#This Row],[ω_p]])</f>
        <v>217.42755411656807</v>
      </c>
      <c r="AV53" s="2">
        <f>-Table4[[#This Row],[λ]]*-Table4[[#This Row],[Loss]]^(Table4[[#This Row],[θ]]*Table4[[#This Row],[ω_n]])</f>
        <v>347.88408658650894</v>
      </c>
      <c r="AW53" s="2">
        <f>Table4[[#This Row],[v_n_w_g_w]]*Table4[[#This Row],[pie_gain]]-Table4[[#This Row],[v_n_w_l_w]]*Table4[[#This Row],[pie_loss]]</f>
        <v>-130.69189956012485</v>
      </c>
      <c r="AX53" s="2">
        <f>IF(Table4[[#This Row],[diff_v_w]]&gt;=1,1,0)</f>
        <v>0</v>
      </c>
      <c r="AY53" s="2">
        <f>Table4[[#This Row],[Gain]]^(Table4[[#This Row],[θ]])*Table4[[#This Row],[ω_p2]]</f>
        <v>217.42755411656807</v>
      </c>
      <c r="AZ53" s="2">
        <f>-Table4[[#This Row],[λ]]*-Table4[[#This Row],[Loss]]^(Table4[[#This Row],[θ]])*Table4[[#This Row],[ω_n2]]</f>
        <v>347.88408658650894</v>
      </c>
      <c r="BA53" s="2">
        <f>Table4[[#This Row],[v_n_w_g_w2]]*Table4[[#This Row],[pie_gain]]-Table4[[#This Row],[v_n_w_l_w2]]*Table4[[#This Row],[pie_loss]]</f>
        <v>-130.69189956012485</v>
      </c>
      <c r="BB53" s="2">
        <f>IF(Table4[[#This Row],[diff_v_w2]]&gt;=1,1,0)</f>
        <v>0</v>
      </c>
      <c r="BC53" s="2">
        <f>Table4[[#This Row],[Gain]]^(Table4[[#This Row],[θ]]+Table4[[#This Row],[ω_p3]])</f>
        <v>217.42755411656807</v>
      </c>
      <c r="BD53" s="2">
        <f>-Table4[[#This Row],[λ]]*-Table4[[#This Row],[Loss]]^(Table4[[#This Row],[θ]]+Table4[[#This Row],[ω_n3]])</f>
        <v>347.88408658650894</v>
      </c>
      <c r="BE53" s="2">
        <f>Table4[[#This Row],[v_n_w_g_w3]]*Table4[[#This Row],[pie_gain]]-Table4[[#This Row],[v_n_w_l_w3]]*Table4[[#This Row],[pie_loss]]</f>
        <v>-130.69189956012485</v>
      </c>
      <c r="BF53" s="2">
        <f>IF(Table4[[#This Row],[diff_v_w3]]&gt;=1,1,0)</f>
        <v>0</v>
      </c>
      <c r="BG53" s="2">
        <f>(Table4[[#This Row],[Accept]]-Table4[[#This Row],[projected_M1]])</f>
        <v>0</v>
      </c>
      <c r="BH53" s="2">
        <f>(Table4[[#This Row],[Accept]]-Table4[[#This Row],[projected_M2]])</f>
        <v>0</v>
      </c>
      <c r="BI53" s="2">
        <f>(Table4[[#This Row],[Accept]]-Table4[[#This Row],[projected_M3]])</f>
        <v>0</v>
      </c>
      <c r="BJ53" s="2">
        <f>(Table4[[#This Row],[Accept]]-Table4[[#This Row],[projected_M4]])</f>
        <v>0</v>
      </c>
    </row>
    <row r="54" spans="1:62" x14ac:dyDescent="0.3">
      <c r="A54">
        <v>2</v>
      </c>
      <c r="B54" t="s">
        <v>43</v>
      </c>
      <c r="C54">
        <v>1.1960207441678836</v>
      </c>
      <c r="D54">
        <v>-1.6</v>
      </c>
      <c r="E54" s="22">
        <f>IF(Table4[[#This Row],[Trial]]="G1",Table4[[#This Row],[Balance]]/100,IF(Table4[[#This Row],[Trial]]="G2",Table4[[#This Row],[Balance]]/200,Table4[[#This Row],[Balance]]/500))</f>
        <v>1</v>
      </c>
      <c r="F54" s="22">
        <f>IF(Table4[[#This Row],[Net_Balance]]&gt;1,1+(Table4[[#This Row],[Net_Balance]]-1)/$F$974,1)</f>
        <v>1</v>
      </c>
      <c r="G54" s="22">
        <f>IF(Table4[[#This Row],[Net_Balance]]&lt;1,1-(1-Table4[[#This Row],[Net_Balance]])/$F$974,1)</f>
        <v>1</v>
      </c>
      <c r="H54" s="22">
        <f>IF(Table4[[#This Row],[Net_Balance]]&gt;1,1+(Table4[[#This Row],[Net_Balance]]-1)/$H$974,1)</f>
        <v>1</v>
      </c>
      <c r="I54" s="22">
        <f>IF(Table4[[#This Row],[Net_Balance]]&lt;1,1-(1-Table4[[#This Row],[Net_Balance]])/$H$974,1)</f>
        <v>1</v>
      </c>
      <c r="J54" s="22">
        <f>IF(Table4[[#This Row],[Net_Balance]]&gt;1,(Table4[[#This Row],[Net_Balance]]-1)/$J$974,0)</f>
        <v>0</v>
      </c>
      <c r="K54" s="22">
        <f>IF(Table4[[#This Row],[Net_Balance]]&lt;1,-(1-Table4[[#This Row],[Net_Balance]])/$J$974,0)</f>
        <v>0</v>
      </c>
      <c r="L54" t="s">
        <v>109</v>
      </c>
      <c r="M54" t="s">
        <v>51</v>
      </c>
      <c r="N54" t="s">
        <v>5</v>
      </c>
      <c r="O54">
        <v>0</v>
      </c>
      <c r="P54">
        <v>0</v>
      </c>
      <c r="Q54">
        <v>200</v>
      </c>
      <c r="R54">
        <v>1664287549</v>
      </c>
      <c r="S54">
        <v>4</v>
      </c>
      <c r="T54" t="s">
        <v>117</v>
      </c>
      <c r="U54">
        <v>0</v>
      </c>
      <c r="V54">
        <v>-90</v>
      </c>
      <c r="W54">
        <v>0.5</v>
      </c>
      <c r="X54">
        <v>80</v>
      </c>
      <c r="Y54">
        <v>0.5</v>
      </c>
      <c r="Z54">
        <v>-5</v>
      </c>
      <c r="AA54">
        <v>7225</v>
      </c>
      <c r="AB54">
        <v>85</v>
      </c>
      <c r="AC54">
        <v>4</v>
      </c>
      <c r="AD54">
        <v>0.25</v>
      </c>
      <c r="AE54">
        <v>0.75</v>
      </c>
      <c r="AF54">
        <v>1</v>
      </c>
      <c r="AG54">
        <v>0.25</v>
      </c>
      <c r="AH54">
        <v>0.5</v>
      </c>
      <c r="AI54">
        <v>0.375</v>
      </c>
      <c r="AJ54">
        <v>0.625</v>
      </c>
      <c r="AK54">
        <v>16.25</v>
      </c>
      <c r="AL54">
        <v>6773.4375</v>
      </c>
      <c r="AM54">
        <v>82.300896106907615</v>
      </c>
      <c r="AN54">
        <v>0.9</v>
      </c>
      <c r="AO54">
        <v>0.60844334427391233</v>
      </c>
      <c r="AP54">
        <v>0.39155665572608767</v>
      </c>
      <c r="AQ54" s="2">
        <f>Table4[[#This Row],[Gain]]^Table4[[#This Row],[θ]]</f>
        <v>188.85787660819494</v>
      </c>
      <c r="AR54" s="2">
        <f>-Table4[[#This Row],[λ]]*-Table4[[#This Row],[Loss]]^Table4[[#This Row],[θ]]</f>
        <v>347.88408658650894</v>
      </c>
      <c r="AS54" s="2">
        <f>Table4[[#This Row],[pie_gain]]*Table4[[#This Row],[v_n_w_g]]-Table4[[#This Row],[pie_loss]]*Table4[[#This Row],[v_n_w_l]]</f>
        <v>-21.307011488178148</v>
      </c>
      <c r="AT54" s="2">
        <f>IF(Table4[[#This Row],[diff_v]]&gt;=1,1,0)</f>
        <v>0</v>
      </c>
      <c r="AU54" s="2">
        <f>Table4[[#This Row],[Gain]]^(Table4[[#This Row],[θ]]*Table4[[#This Row],[ω_p]])</f>
        <v>188.85787660819494</v>
      </c>
      <c r="AV54" s="2">
        <f>-Table4[[#This Row],[λ]]*-Table4[[#This Row],[Loss]]^(Table4[[#This Row],[θ]]*Table4[[#This Row],[ω_n]])</f>
        <v>347.88408658650894</v>
      </c>
      <c r="AW54" s="2">
        <f>Table4[[#This Row],[v_n_w_g_w]]*Table4[[#This Row],[pie_gain]]-Table4[[#This Row],[v_n_w_l_w]]*Table4[[#This Row],[pie_loss]]</f>
        <v>-21.307011488178148</v>
      </c>
      <c r="AX54" s="2">
        <f>IF(Table4[[#This Row],[diff_v_w]]&gt;=1,1,0)</f>
        <v>0</v>
      </c>
      <c r="AY54" s="2">
        <f>Table4[[#This Row],[Gain]]^(Table4[[#This Row],[θ]])*Table4[[#This Row],[ω_p2]]</f>
        <v>188.85787660819494</v>
      </c>
      <c r="AZ54" s="2">
        <f>-Table4[[#This Row],[λ]]*-Table4[[#This Row],[Loss]]^(Table4[[#This Row],[θ]])*Table4[[#This Row],[ω_n2]]</f>
        <v>347.88408658650894</v>
      </c>
      <c r="BA54" s="2">
        <f>Table4[[#This Row],[v_n_w_g_w2]]*Table4[[#This Row],[pie_gain]]-Table4[[#This Row],[v_n_w_l_w2]]*Table4[[#This Row],[pie_loss]]</f>
        <v>-21.307011488178148</v>
      </c>
      <c r="BB54" s="2">
        <f>IF(Table4[[#This Row],[diff_v_w2]]&gt;=1,1,0)</f>
        <v>0</v>
      </c>
      <c r="BC54" s="2">
        <f>Table4[[#This Row],[Gain]]^(Table4[[#This Row],[θ]]+Table4[[#This Row],[ω_p3]])</f>
        <v>188.85787660819494</v>
      </c>
      <c r="BD54" s="2">
        <f>-Table4[[#This Row],[λ]]*-Table4[[#This Row],[Loss]]^(Table4[[#This Row],[θ]]+Table4[[#This Row],[ω_n3]])</f>
        <v>347.88408658650894</v>
      </c>
      <c r="BE54" s="2">
        <f>Table4[[#This Row],[v_n_w_g_w3]]*Table4[[#This Row],[pie_gain]]-Table4[[#This Row],[v_n_w_l_w3]]*Table4[[#This Row],[pie_loss]]</f>
        <v>-21.307011488178148</v>
      </c>
      <c r="BF54" s="2">
        <f>IF(Table4[[#This Row],[diff_v_w3]]&gt;=1,1,0)</f>
        <v>0</v>
      </c>
      <c r="BG54" s="2">
        <f>(Table4[[#This Row],[Accept]]-Table4[[#This Row],[projected_M1]])</f>
        <v>0</v>
      </c>
      <c r="BH54" s="2">
        <f>(Table4[[#This Row],[Accept]]-Table4[[#This Row],[projected_M2]])</f>
        <v>0</v>
      </c>
      <c r="BI54" s="2">
        <f>(Table4[[#This Row],[Accept]]-Table4[[#This Row],[projected_M3]])</f>
        <v>0</v>
      </c>
      <c r="BJ54" s="2">
        <f>(Table4[[#This Row],[Accept]]-Table4[[#This Row],[projected_M4]])</f>
        <v>0</v>
      </c>
    </row>
    <row r="55" spans="1:62" x14ac:dyDescent="0.3">
      <c r="A55">
        <v>3</v>
      </c>
      <c r="B55" t="s">
        <v>43</v>
      </c>
      <c r="C55">
        <v>1.1960207441678836</v>
      </c>
      <c r="D55">
        <v>-1.6</v>
      </c>
      <c r="E55" s="22">
        <f>IF(Table4[[#This Row],[Trial]]="G1",Table4[[#This Row],[Balance]]/100,IF(Table4[[#This Row],[Trial]]="G2",Table4[[#This Row],[Balance]]/200,Table4[[#This Row],[Balance]]/500))</f>
        <v>0.95</v>
      </c>
      <c r="F55" s="22">
        <f>IF(Table4[[#This Row],[Net_Balance]]&gt;1,1+(Table4[[#This Row],[Net_Balance]]-1)/$F$974,1)</f>
        <v>1</v>
      </c>
      <c r="G55" s="22">
        <f>IF(Table4[[#This Row],[Net_Balance]]&lt;1,1-(1-Table4[[#This Row],[Net_Balance]])/$F$974,1)</f>
        <v>0.99928571428571433</v>
      </c>
      <c r="H55" s="22">
        <f>IF(Table4[[#This Row],[Net_Balance]]&gt;1,1+(Table4[[#This Row],[Net_Balance]]-1)/$H$974,1)</f>
        <v>1</v>
      </c>
      <c r="I55" s="22">
        <f>IF(Table4[[#This Row],[Net_Balance]]&lt;1,1-(1-Table4[[#This Row],[Net_Balance]])/$H$974,1)</f>
        <v>0.99950000000000006</v>
      </c>
      <c r="J55" s="22">
        <f>IF(Table4[[#This Row],[Net_Balance]]&gt;1,(Table4[[#This Row],[Net_Balance]]-1)/$J$974,0)</f>
        <v>0</v>
      </c>
      <c r="K55" s="22">
        <f>IF(Table4[[#This Row],[Net_Balance]]&lt;1,-(1-Table4[[#This Row],[Net_Balance]])/$J$974,0)</f>
        <v>-1.0000000000000009E-3</v>
      </c>
      <c r="L55" t="s">
        <v>109</v>
      </c>
      <c r="M55" t="s">
        <v>84</v>
      </c>
      <c r="N55" t="s">
        <v>7</v>
      </c>
      <c r="O55">
        <v>1</v>
      </c>
      <c r="P55">
        <v>-10</v>
      </c>
      <c r="Q55">
        <v>190</v>
      </c>
      <c r="R55">
        <v>1664287552</v>
      </c>
      <c r="S55">
        <v>3</v>
      </c>
      <c r="T55" t="s">
        <v>118</v>
      </c>
      <c r="U55">
        <v>1</v>
      </c>
      <c r="V55">
        <v>-10</v>
      </c>
      <c r="W55">
        <v>0.5</v>
      </c>
      <c r="X55">
        <v>30</v>
      </c>
      <c r="Y55">
        <v>0.5</v>
      </c>
      <c r="Z55">
        <v>10</v>
      </c>
      <c r="AA55">
        <v>400</v>
      </c>
      <c r="AB55">
        <v>20</v>
      </c>
      <c r="AC55">
        <v>4</v>
      </c>
      <c r="AD55">
        <v>0.25</v>
      </c>
      <c r="AE55">
        <v>0.75</v>
      </c>
      <c r="AF55">
        <v>2</v>
      </c>
      <c r="AG55">
        <v>0.5</v>
      </c>
      <c r="AH55">
        <v>0.25</v>
      </c>
      <c r="AI55">
        <v>0.625</v>
      </c>
      <c r="AJ55">
        <v>0.375</v>
      </c>
      <c r="AK55">
        <v>5</v>
      </c>
      <c r="AL55">
        <v>375</v>
      </c>
      <c r="AM55">
        <v>19.364916731037084</v>
      </c>
      <c r="AN55">
        <v>0.9</v>
      </c>
      <c r="AO55">
        <v>0.38419903534316502</v>
      </c>
      <c r="AP55">
        <v>0.61580096465683498</v>
      </c>
      <c r="AQ55" s="2">
        <f>Table4[[#This Row],[Gain]]^Table4[[#This Row],[θ]]</f>
        <v>58.434275299017848</v>
      </c>
      <c r="AR55" s="2">
        <f>-Table4[[#This Row],[λ]]*-Table4[[#This Row],[Loss]]^Table4[[#This Row],[θ]]</f>
        <v>25.127005037389367</v>
      </c>
      <c r="AS55" s="2">
        <f>Table4[[#This Row],[pie_gain]]*Table4[[#This Row],[v_n_w_g]]-Table4[[#This Row],[pie_loss]]*Table4[[#This Row],[v_n_w_l]]</f>
        <v>6.9771582598980686</v>
      </c>
      <c r="AT55" s="2">
        <f>IF(Table4[[#This Row],[diff_v]]&gt;=1,1,0)</f>
        <v>1</v>
      </c>
      <c r="AU55" s="2">
        <f>Table4[[#This Row],[Gain]]^(Table4[[#This Row],[θ]]*Table4[[#This Row],[ω_p]])</f>
        <v>58.434275299017848</v>
      </c>
      <c r="AV55" s="2">
        <f>-Table4[[#This Row],[λ]]*-Table4[[#This Row],[Loss]]^(Table4[[#This Row],[θ]]*Table4[[#This Row],[ω_n]])</f>
        <v>25.077626296475319</v>
      </c>
      <c r="AW55" s="2">
        <f>Table4[[#This Row],[v_n_w_g_w]]*Table4[[#This Row],[pie_gain]]-Table4[[#This Row],[v_n_w_l_w]]*Table4[[#This Row],[pie_loss]]</f>
        <v>7.0075657361864785</v>
      </c>
      <c r="AX55" s="2">
        <f>IF(Table4[[#This Row],[diff_v_w]]&gt;=1,1,0)</f>
        <v>1</v>
      </c>
      <c r="AY55" s="2">
        <f>Table4[[#This Row],[Gain]]^(Table4[[#This Row],[θ]])*Table4[[#This Row],[ω_p2]]</f>
        <v>58.434275299017848</v>
      </c>
      <c r="AZ55" s="2">
        <f>-Table4[[#This Row],[λ]]*-Table4[[#This Row],[Loss]]^(Table4[[#This Row],[θ]])*Table4[[#This Row],[ω_n2]]</f>
        <v>25.114441534870675</v>
      </c>
      <c r="BA55" s="2">
        <f>Table4[[#This Row],[v_n_w_g_w2]]*Table4[[#This Row],[pie_gain]]-Table4[[#This Row],[v_n_w_l_w2]]*Table4[[#This Row],[pie_loss]]</f>
        <v>6.9848948768685482</v>
      </c>
      <c r="BB55" s="2">
        <f>IF(Table4[[#This Row],[diff_v_w2]]&gt;=1,1,0)</f>
        <v>1</v>
      </c>
      <c r="BC55" s="2">
        <f>Table4[[#This Row],[Gain]]^(Table4[[#This Row],[θ]]+Table4[[#This Row],[ω_p3]])</f>
        <v>58.434275299017848</v>
      </c>
      <c r="BD55" s="2">
        <f>-Table4[[#This Row],[λ]]*-Table4[[#This Row],[Loss]]^(Table4[[#This Row],[θ]]+Table4[[#This Row],[ω_n3]])</f>
        <v>25.06921452947299</v>
      </c>
      <c r="BE55" s="2">
        <f>Table4[[#This Row],[v_n_w_g_w3]]*Table4[[#This Row],[pie_gain]]-Table4[[#This Row],[v_n_w_l_w3]]*Table4[[#This Row],[pie_loss]]</f>
        <v>7.0127457104209814</v>
      </c>
      <c r="BF55" s="2">
        <f>IF(Table4[[#This Row],[diff_v_w3]]&gt;=1,1,0)</f>
        <v>1</v>
      </c>
      <c r="BG55" s="2">
        <f>(Table4[[#This Row],[Accept]]-Table4[[#This Row],[projected_M1]])</f>
        <v>0</v>
      </c>
      <c r="BH55" s="2">
        <f>(Table4[[#This Row],[Accept]]-Table4[[#This Row],[projected_M2]])</f>
        <v>0</v>
      </c>
      <c r="BI55" s="2">
        <f>(Table4[[#This Row],[Accept]]-Table4[[#This Row],[projected_M3]])</f>
        <v>0</v>
      </c>
      <c r="BJ55" s="2">
        <f>(Table4[[#This Row],[Accept]]-Table4[[#This Row],[projected_M4]])</f>
        <v>0</v>
      </c>
    </row>
    <row r="56" spans="1:62" x14ac:dyDescent="0.3">
      <c r="A56">
        <v>4</v>
      </c>
      <c r="B56" t="s">
        <v>43</v>
      </c>
      <c r="C56">
        <v>1.1960207441678836</v>
      </c>
      <c r="D56">
        <v>-1.6</v>
      </c>
      <c r="E56" s="22">
        <f>IF(Table4[[#This Row],[Trial]]="G1",Table4[[#This Row],[Balance]]/100,IF(Table4[[#This Row],[Trial]]="G2",Table4[[#This Row],[Balance]]/200,Table4[[#This Row],[Balance]]/500))</f>
        <v>1.3</v>
      </c>
      <c r="F56" s="22">
        <f>IF(Table4[[#This Row],[Net_Balance]]&gt;1,1+(Table4[[#This Row],[Net_Balance]]-1)/$F$974,1)</f>
        <v>1.0042857142857142</v>
      </c>
      <c r="G56" s="22">
        <f>IF(Table4[[#This Row],[Net_Balance]]&lt;1,1-(1-Table4[[#This Row],[Net_Balance]])/$F$974,1)</f>
        <v>1</v>
      </c>
      <c r="H56" s="22">
        <f>IF(Table4[[#This Row],[Net_Balance]]&gt;1,1+(Table4[[#This Row],[Net_Balance]]-1)/$H$974,1)</f>
        <v>1.0029999999999999</v>
      </c>
      <c r="I56" s="22">
        <f>IF(Table4[[#This Row],[Net_Balance]]&lt;1,1-(1-Table4[[#This Row],[Net_Balance]])/$H$974,1)</f>
        <v>1</v>
      </c>
      <c r="J56" s="22">
        <f>IF(Table4[[#This Row],[Net_Balance]]&gt;1,(Table4[[#This Row],[Net_Balance]]-1)/$J$974,0)</f>
        <v>6.000000000000001E-3</v>
      </c>
      <c r="K56" s="22">
        <f>IF(Table4[[#This Row],[Net_Balance]]&lt;1,-(1-Table4[[#This Row],[Net_Balance]])/$J$974,0)</f>
        <v>0</v>
      </c>
      <c r="L56" t="s">
        <v>109</v>
      </c>
      <c r="M56" t="s">
        <v>77</v>
      </c>
      <c r="N56" t="s">
        <v>7</v>
      </c>
      <c r="O56">
        <v>1</v>
      </c>
      <c r="P56">
        <v>70</v>
      </c>
      <c r="Q56">
        <v>260</v>
      </c>
      <c r="R56">
        <v>1664287561</v>
      </c>
      <c r="S56">
        <v>9</v>
      </c>
      <c r="T56" t="s">
        <v>118</v>
      </c>
      <c r="U56">
        <v>1</v>
      </c>
      <c r="V56">
        <v>-50</v>
      </c>
      <c r="W56">
        <v>0.5</v>
      </c>
      <c r="X56">
        <v>70</v>
      </c>
      <c r="Y56">
        <v>0.5</v>
      </c>
      <c r="Z56">
        <v>10</v>
      </c>
      <c r="AA56">
        <v>3600</v>
      </c>
      <c r="AB56">
        <v>60</v>
      </c>
      <c r="AC56">
        <v>4</v>
      </c>
      <c r="AD56">
        <v>0.25</v>
      </c>
      <c r="AE56">
        <v>0.75</v>
      </c>
      <c r="AF56">
        <v>2</v>
      </c>
      <c r="AG56">
        <v>0.5</v>
      </c>
      <c r="AH56">
        <v>0.25</v>
      </c>
      <c r="AI56">
        <v>0.625</v>
      </c>
      <c r="AJ56">
        <v>0.375</v>
      </c>
      <c r="AK56">
        <v>-5</v>
      </c>
      <c r="AL56">
        <v>3375</v>
      </c>
      <c r="AM56">
        <v>58.094750193111253</v>
      </c>
      <c r="AN56">
        <v>0.9</v>
      </c>
      <c r="AO56">
        <v>0.38419903534316502</v>
      </c>
      <c r="AP56">
        <v>0.61580096465683498</v>
      </c>
      <c r="AQ56" s="2">
        <f>Table4[[#This Row],[Gain]]^Table4[[#This Row],[θ]]</f>
        <v>160.98133731857229</v>
      </c>
      <c r="AR56" s="2">
        <f>-Table4[[#This Row],[λ]]*-Table4[[#This Row],[Loss]]^Table4[[#This Row],[θ]]</f>
        <v>172.23577024121218</v>
      </c>
      <c r="AS56" s="2">
        <f>Table4[[#This Row],[pie_gain]]*Table4[[#This Row],[v_n_w_g]]-Table4[[#This Row],[pie_loss]]*Table4[[#This Row],[v_n_w_l]]</f>
        <v>-44.214078956903329</v>
      </c>
      <c r="AT56" s="2">
        <f>IF(Table4[[#This Row],[diff_v]]&gt;=1,1,0)</f>
        <v>0</v>
      </c>
      <c r="AU56" s="2">
        <f>Table4[[#This Row],[Gain]]^(Table4[[#This Row],[θ]]*Table4[[#This Row],[ω_p]])</f>
        <v>164.5254700664949</v>
      </c>
      <c r="AV56" s="2">
        <f>-Table4[[#This Row],[λ]]*-Table4[[#This Row],[Loss]]^(Table4[[#This Row],[θ]]*Table4[[#This Row],[ω_n]])</f>
        <v>172.23577024121218</v>
      </c>
      <c r="AW56" s="2">
        <f>Table4[[#This Row],[v_n_w_g_w]]*Table4[[#This Row],[pie_gain]]-Table4[[#This Row],[v_n_w_l_w]]*Table4[[#This Row],[pie_loss]]</f>
        <v>-42.85242657402334</v>
      </c>
      <c r="AX56" s="2">
        <f>IF(Table4[[#This Row],[diff_v_w]]&gt;=1,1,0)</f>
        <v>0</v>
      </c>
      <c r="AY56" s="2">
        <f>Table4[[#This Row],[Gain]]^(Table4[[#This Row],[θ]])*Table4[[#This Row],[ω_p2]]</f>
        <v>161.464281330528</v>
      </c>
      <c r="AZ56" s="2">
        <f>-Table4[[#This Row],[λ]]*-Table4[[#This Row],[Loss]]^(Table4[[#This Row],[θ]])*Table4[[#This Row],[ω_n2]]</f>
        <v>172.23577024121218</v>
      </c>
      <c r="BA56" s="2">
        <f>Table4[[#This Row],[v_n_w_g_w2]]*Table4[[#This Row],[pie_gain]]-Table4[[#This Row],[v_n_w_l_w2]]*Table4[[#This Row],[pie_loss]]</f>
        <v>-44.028532333385193</v>
      </c>
      <c r="BB56" s="2">
        <f>IF(Table4[[#This Row],[diff_v_w2]]&gt;=1,1,0)</f>
        <v>0</v>
      </c>
      <c r="BC56" s="2">
        <f>Table4[[#This Row],[Gain]]^(Table4[[#This Row],[θ]]+Table4[[#This Row],[ω_p3]])</f>
        <v>165.13765725018038</v>
      </c>
      <c r="BD56" s="2">
        <f>-Table4[[#This Row],[λ]]*-Table4[[#This Row],[Loss]]^(Table4[[#This Row],[θ]]+Table4[[#This Row],[ω_n3]])</f>
        <v>172.23577024121218</v>
      </c>
      <c r="BE56" s="2">
        <f>Table4[[#This Row],[v_n_w_g_w3]]*Table4[[#This Row],[pie_gain]]-Table4[[#This Row],[v_n_w_l_w3]]*Table4[[#This Row],[pie_loss]]</f>
        <v>-42.617224848601928</v>
      </c>
      <c r="BF56" s="2">
        <f>IF(Table4[[#This Row],[diff_v_w3]]&gt;=1,1,0)</f>
        <v>0</v>
      </c>
      <c r="BG56" s="2">
        <f>(Table4[[#This Row],[Accept]]-Table4[[#This Row],[projected_M1]])</f>
        <v>1</v>
      </c>
      <c r="BH56" s="2">
        <f>(Table4[[#This Row],[Accept]]-Table4[[#This Row],[projected_M2]])</f>
        <v>1</v>
      </c>
      <c r="BI56" s="2">
        <f>(Table4[[#This Row],[Accept]]-Table4[[#This Row],[projected_M3]])</f>
        <v>1</v>
      </c>
      <c r="BJ56" s="2">
        <f>(Table4[[#This Row],[Accept]]-Table4[[#This Row],[projected_M4]])</f>
        <v>1</v>
      </c>
    </row>
    <row r="57" spans="1:62" x14ac:dyDescent="0.3">
      <c r="A57">
        <v>6</v>
      </c>
      <c r="B57" t="s">
        <v>43</v>
      </c>
      <c r="C57">
        <v>1.1960207441678836</v>
      </c>
      <c r="D57">
        <v>-1.6</v>
      </c>
      <c r="E57" s="22">
        <f>IF(Table4[[#This Row],[Trial]]="G1",Table4[[#This Row],[Balance]]/100,IF(Table4[[#This Row],[Trial]]="G2",Table4[[#This Row],[Balance]]/200,Table4[[#This Row],[Balance]]/500))</f>
        <v>1.3</v>
      </c>
      <c r="F57" s="22">
        <f>IF(Table4[[#This Row],[Net_Balance]]&gt;1,1+(Table4[[#This Row],[Net_Balance]]-1)/$F$974,1)</f>
        <v>1.0042857142857142</v>
      </c>
      <c r="G57" s="22">
        <f>IF(Table4[[#This Row],[Net_Balance]]&lt;1,1-(1-Table4[[#This Row],[Net_Balance]])/$F$974,1)</f>
        <v>1</v>
      </c>
      <c r="H57" s="22">
        <f>IF(Table4[[#This Row],[Net_Balance]]&gt;1,1+(Table4[[#This Row],[Net_Balance]]-1)/$H$974,1)</f>
        <v>1.0029999999999999</v>
      </c>
      <c r="I57" s="22">
        <f>IF(Table4[[#This Row],[Net_Balance]]&lt;1,1-(1-Table4[[#This Row],[Net_Balance]])/$H$974,1)</f>
        <v>1</v>
      </c>
      <c r="J57" s="22">
        <f>IF(Table4[[#This Row],[Net_Balance]]&gt;1,(Table4[[#This Row],[Net_Balance]]-1)/$J$974,0)</f>
        <v>6.000000000000001E-3</v>
      </c>
      <c r="K57" s="22">
        <f>IF(Table4[[#This Row],[Net_Balance]]&lt;1,-(1-Table4[[#This Row],[Net_Balance]])/$J$974,0)</f>
        <v>0</v>
      </c>
      <c r="L57" t="s">
        <v>109</v>
      </c>
      <c r="M57" t="s">
        <v>66</v>
      </c>
      <c r="N57" t="s">
        <v>5</v>
      </c>
      <c r="O57">
        <v>0</v>
      </c>
      <c r="P57">
        <v>0</v>
      </c>
      <c r="Q57">
        <v>260</v>
      </c>
      <c r="R57">
        <v>1664287572</v>
      </c>
      <c r="S57">
        <v>4</v>
      </c>
      <c r="T57" t="s">
        <v>118</v>
      </c>
      <c r="U57">
        <v>1</v>
      </c>
      <c r="V57">
        <v>-10</v>
      </c>
      <c r="W57">
        <v>0.5</v>
      </c>
      <c r="X57">
        <v>20</v>
      </c>
      <c r="Y57">
        <v>0.5</v>
      </c>
      <c r="Z57">
        <v>5</v>
      </c>
      <c r="AA57">
        <v>225</v>
      </c>
      <c r="AB57">
        <v>15</v>
      </c>
      <c r="AC57">
        <v>2</v>
      </c>
      <c r="AD57">
        <v>0.25</v>
      </c>
      <c r="AE57">
        <v>0.75</v>
      </c>
      <c r="AF57">
        <v>2</v>
      </c>
      <c r="AG57">
        <v>0.5</v>
      </c>
      <c r="AH57">
        <v>0.25</v>
      </c>
      <c r="AI57">
        <v>0.625</v>
      </c>
      <c r="AJ57">
        <v>0.375</v>
      </c>
      <c r="AK57">
        <v>1.25</v>
      </c>
      <c r="AL57">
        <v>210.9375</v>
      </c>
      <c r="AM57">
        <v>14.523687548277813</v>
      </c>
      <c r="AN57">
        <v>0.9</v>
      </c>
      <c r="AO57">
        <v>0.38419903534316502</v>
      </c>
      <c r="AP57">
        <v>0.61580096465683498</v>
      </c>
      <c r="AQ57" s="2">
        <f>Table4[[#This Row],[Gain]]^Table4[[#This Row],[θ]]</f>
        <v>35.979809832580635</v>
      </c>
      <c r="AR57" s="2">
        <f>-Table4[[#This Row],[λ]]*-Table4[[#This Row],[Loss]]^Table4[[#This Row],[θ]]</f>
        <v>25.127005037389367</v>
      </c>
      <c r="AS57" s="2">
        <f>Table4[[#This Row],[pie_gain]]*Table4[[#This Row],[v_n_w_g]]-Table4[[#This Row],[pie_loss]]*Table4[[#This Row],[v_n_w_l]]</f>
        <v>-1.64982571145352</v>
      </c>
      <c r="AT57" s="2">
        <f>IF(Table4[[#This Row],[diff_v]]&gt;=1,1,0)</f>
        <v>0</v>
      </c>
      <c r="AU57" s="2">
        <f>Table4[[#This Row],[Gain]]^(Table4[[#This Row],[θ]]*Table4[[#This Row],[ω_p]])</f>
        <v>36.536562706344611</v>
      </c>
      <c r="AV57" s="2">
        <f>-Table4[[#This Row],[λ]]*-Table4[[#This Row],[Loss]]^(Table4[[#This Row],[θ]]*Table4[[#This Row],[ω_n]])</f>
        <v>25.127005037389367</v>
      </c>
      <c r="AW57" s="2">
        <f>Table4[[#This Row],[v_n_w_g_w]]*Table4[[#This Row],[pie_gain]]-Table4[[#This Row],[v_n_w_l_w]]*Table4[[#This Row],[pie_loss]]</f>
        <v>-1.4359217944288662</v>
      </c>
      <c r="AX57" s="2">
        <f>IF(Table4[[#This Row],[diff_v_w]]&gt;=1,1,0)</f>
        <v>0</v>
      </c>
      <c r="AY57" s="2">
        <f>Table4[[#This Row],[Gain]]^(Table4[[#This Row],[θ]])*Table4[[#This Row],[ω_p2]]</f>
        <v>36.087749262078376</v>
      </c>
      <c r="AZ57" s="2">
        <f>-Table4[[#This Row],[λ]]*-Table4[[#This Row],[Loss]]^(Table4[[#This Row],[θ]])*Table4[[#This Row],[ω_n2]]</f>
        <v>25.127005037389367</v>
      </c>
      <c r="BA57" s="2">
        <f>Table4[[#This Row],[v_n_w_g_w2]]*Table4[[#This Row],[pie_gain]]-Table4[[#This Row],[v_n_w_l_w2]]*Table4[[#This Row],[pie_loss]]</f>
        <v>-1.6083554867649976</v>
      </c>
      <c r="BB57" s="2">
        <f>IF(Table4[[#This Row],[diff_v_w2]]&gt;=1,1,0)</f>
        <v>0</v>
      </c>
      <c r="BC57" s="2">
        <f>Table4[[#This Row],[Gain]]^(Table4[[#This Row],[θ]]+Table4[[#This Row],[ω_p3]])</f>
        <v>36.632372235406685</v>
      </c>
      <c r="BD57" s="2">
        <f>-Table4[[#This Row],[λ]]*-Table4[[#This Row],[Loss]]^(Table4[[#This Row],[θ]]+Table4[[#This Row],[ω_n3]])</f>
        <v>25.127005037389367</v>
      </c>
      <c r="BE57" s="2">
        <f>Table4[[#This Row],[v_n_w_g_w3]]*Table4[[#This Row],[pie_gain]]-Table4[[#This Row],[v_n_w_l_w3]]*Table4[[#This Row],[pie_loss]]</f>
        <v>-1.3991118657865353</v>
      </c>
      <c r="BF57" s="2">
        <f>IF(Table4[[#This Row],[diff_v_w3]]&gt;=1,1,0)</f>
        <v>0</v>
      </c>
      <c r="BG57" s="2">
        <f>(Table4[[#This Row],[Accept]]-Table4[[#This Row],[projected_M1]])</f>
        <v>0</v>
      </c>
      <c r="BH57" s="2">
        <f>(Table4[[#This Row],[Accept]]-Table4[[#This Row],[projected_M2]])</f>
        <v>0</v>
      </c>
      <c r="BI57" s="2">
        <f>(Table4[[#This Row],[Accept]]-Table4[[#This Row],[projected_M3]])</f>
        <v>0</v>
      </c>
      <c r="BJ57" s="2">
        <f>(Table4[[#This Row],[Accept]]-Table4[[#This Row],[projected_M4]])</f>
        <v>0</v>
      </c>
    </row>
    <row r="58" spans="1:62" x14ac:dyDescent="0.3">
      <c r="A58">
        <v>7</v>
      </c>
      <c r="B58" t="s">
        <v>43</v>
      </c>
      <c r="C58">
        <v>1.1960207441678836</v>
      </c>
      <c r="D58">
        <v>-1.6</v>
      </c>
      <c r="E58" s="22">
        <f>IF(Table4[[#This Row],[Trial]]="G1",Table4[[#This Row],[Balance]]/100,IF(Table4[[#This Row],[Trial]]="G2",Table4[[#This Row],[Balance]]/200,Table4[[#This Row],[Balance]]/500))</f>
        <v>1.45</v>
      </c>
      <c r="F58" s="22">
        <f>IF(Table4[[#This Row],[Net_Balance]]&gt;1,1+(Table4[[#This Row],[Net_Balance]]-1)/$F$974,1)</f>
        <v>1.0064285714285715</v>
      </c>
      <c r="G58" s="22">
        <f>IF(Table4[[#This Row],[Net_Balance]]&lt;1,1-(1-Table4[[#This Row],[Net_Balance]])/$F$974,1)</f>
        <v>1</v>
      </c>
      <c r="H58" s="22">
        <f>IF(Table4[[#This Row],[Net_Balance]]&gt;1,1+(Table4[[#This Row],[Net_Balance]]-1)/$H$974,1)</f>
        <v>1.0044999999999999</v>
      </c>
      <c r="I58" s="22">
        <f>IF(Table4[[#This Row],[Net_Balance]]&lt;1,1-(1-Table4[[#This Row],[Net_Balance]])/$H$974,1)</f>
        <v>1</v>
      </c>
      <c r="J58" s="22">
        <f>IF(Table4[[#This Row],[Net_Balance]]&gt;1,(Table4[[#This Row],[Net_Balance]]-1)/$J$974,0)</f>
        <v>8.9999999999999993E-3</v>
      </c>
      <c r="K58" s="22">
        <f>IF(Table4[[#This Row],[Net_Balance]]&lt;1,-(1-Table4[[#This Row],[Net_Balance]])/$J$974,0)</f>
        <v>0</v>
      </c>
      <c r="L58" t="s">
        <v>109</v>
      </c>
      <c r="M58" t="s">
        <v>92</v>
      </c>
      <c r="N58" t="s">
        <v>7</v>
      </c>
      <c r="O58">
        <v>1</v>
      </c>
      <c r="P58">
        <v>30</v>
      </c>
      <c r="Q58">
        <v>290</v>
      </c>
      <c r="R58">
        <v>1664287575</v>
      </c>
      <c r="S58">
        <v>3</v>
      </c>
      <c r="T58" t="s">
        <v>117</v>
      </c>
      <c r="U58">
        <v>0</v>
      </c>
      <c r="V58">
        <v>-10</v>
      </c>
      <c r="W58">
        <v>0.5</v>
      </c>
      <c r="X58">
        <v>30</v>
      </c>
      <c r="Y58">
        <v>0.5</v>
      </c>
      <c r="Z58">
        <v>10</v>
      </c>
      <c r="AA58">
        <v>400</v>
      </c>
      <c r="AB58">
        <v>20</v>
      </c>
      <c r="AC58">
        <v>4</v>
      </c>
      <c r="AD58">
        <v>0.25</v>
      </c>
      <c r="AE58">
        <v>0.75</v>
      </c>
      <c r="AF58">
        <v>2</v>
      </c>
      <c r="AG58">
        <v>0.5</v>
      </c>
      <c r="AH58">
        <v>0.25</v>
      </c>
      <c r="AI58">
        <v>0.625</v>
      </c>
      <c r="AJ58">
        <v>0.375</v>
      </c>
      <c r="AK58">
        <v>5</v>
      </c>
      <c r="AL58">
        <v>375</v>
      </c>
      <c r="AM58">
        <v>19.364916731037084</v>
      </c>
      <c r="AN58">
        <v>0.9</v>
      </c>
      <c r="AO58">
        <v>0.38419903534316502</v>
      </c>
      <c r="AP58">
        <v>0.61580096465683498</v>
      </c>
      <c r="AQ58" s="2">
        <f>Table4[[#This Row],[Gain]]^Table4[[#This Row],[θ]]</f>
        <v>58.434275299017848</v>
      </c>
      <c r="AR58" s="2">
        <f>-Table4[[#This Row],[λ]]*-Table4[[#This Row],[Loss]]^Table4[[#This Row],[θ]]</f>
        <v>25.127005037389367</v>
      </c>
      <c r="AS58" s="2">
        <f>Table4[[#This Row],[pie_gain]]*Table4[[#This Row],[v_n_w_g]]-Table4[[#This Row],[pie_loss]]*Table4[[#This Row],[v_n_w_l]]</f>
        <v>6.9771582598980686</v>
      </c>
      <c r="AT58" s="2">
        <f>IF(Table4[[#This Row],[diff_v]]&gt;=1,1,0)</f>
        <v>1</v>
      </c>
      <c r="AU58" s="2">
        <f>Table4[[#This Row],[Gain]]^(Table4[[#This Row],[θ]]*Table4[[#This Row],[ω_p]])</f>
        <v>59.98253437265079</v>
      </c>
      <c r="AV58" s="2">
        <f>-Table4[[#This Row],[λ]]*-Table4[[#This Row],[Loss]]^(Table4[[#This Row],[θ]]*Table4[[#This Row],[ω_n]])</f>
        <v>25.127005037389367</v>
      </c>
      <c r="AW58" s="2">
        <f>Table4[[#This Row],[v_n_w_g_w]]*Table4[[#This Row],[pie_gain]]-Table4[[#This Row],[v_n_w_l_w]]*Table4[[#This Row],[pie_loss]]</f>
        <v>7.5719979024491479</v>
      </c>
      <c r="AX58" s="2">
        <f>IF(Table4[[#This Row],[diff_v_w]]&gt;=1,1,0)</f>
        <v>1</v>
      </c>
      <c r="AY58" s="2">
        <f>Table4[[#This Row],[Gain]]^(Table4[[#This Row],[θ]])*Table4[[#This Row],[ω_p2]]</f>
        <v>58.697229537863429</v>
      </c>
      <c r="AZ58" s="2">
        <f>-Table4[[#This Row],[λ]]*-Table4[[#This Row],[Loss]]^(Table4[[#This Row],[θ]])*Table4[[#This Row],[ω_n2]]</f>
        <v>25.127005037389367</v>
      </c>
      <c r="BA58" s="2">
        <f>Table4[[#This Row],[v_n_w_g_w2]]*Table4[[#This Row],[pie_gain]]-Table4[[#This Row],[v_n_w_l_w2]]*Table4[[#This Row],[pie_loss]]</f>
        <v>7.078185024801936</v>
      </c>
      <c r="BB58" s="2">
        <f>IF(Table4[[#This Row],[diff_v_w2]]&gt;=1,1,0)</f>
        <v>1</v>
      </c>
      <c r="BC58" s="2">
        <f>Table4[[#This Row],[Gain]]^(Table4[[#This Row],[θ]]+Table4[[#This Row],[ω_p3]])</f>
        <v>60.250652362914515</v>
      </c>
      <c r="BD58" s="2">
        <f>-Table4[[#This Row],[λ]]*-Table4[[#This Row],[Loss]]^(Table4[[#This Row],[θ]]+Table4[[#This Row],[ω_n3]])</f>
        <v>25.127005037389367</v>
      </c>
      <c r="BE58" s="2">
        <f>Table4[[#This Row],[v_n_w_g_w3]]*Table4[[#This Row],[pie_gain]]-Table4[[#This Row],[v_n_w_l_w3]]*Table4[[#This Row],[pie_loss]]</f>
        <v>7.6750085756666167</v>
      </c>
      <c r="BF58" s="2">
        <f>IF(Table4[[#This Row],[diff_v_w3]]&gt;=1,1,0)</f>
        <v>1</v>
      </c>
      <c r="BG58" s="2">
        <f>(Table4[[#This Row],[Accept]]-Table4[[#This Row],[projected_M1]])</f>
        <v>0</v>
      </c>
      <c r="BH58" s="2">
        <f>(Table4[[#This Row],[Accept]]-Table4[[#This Row],[projected_M2]])</f>
        <v>0</v>
      </c>
      <c r="BI58" s="2">
        <f>(Table4[[#This Row],[Accept]]-Table4[[#This Row],[projected_M3]])</f>
        <v>0</v>
      </c>
      <c r="BJ58" s="2">
        <f>(Table4[[#This Row],[Accept]]-Table4[[#This Row],[projected_M4]])</f>
        <v>0</v>
      </c>
    </row>
    <row r="59" spans="1:62" x14ac:dyDescent="0.3">
      <c r="A59">
        <v>8</v>
      </c>
      <c r="B59" t="s">
        <v>43</v>
      </c>
      <c r="C59">
        <v>1.1960207441678836</v>
      </c>
      <c r="D59">
        <v>-1.6</v>
      </c>
      <c r="E59" s="22">
        <f>IF(Table4[[#This Row],[Trial]]="G1",Table4[[#This Row],[Balance]]/100,IF(Table4[[#This Row],[Trial]]="G2",Table4[[#This Row],[Balance]]/200,Table4[[#This Row],[Balance]]/500))</f>
        <v>1.45</v>
      </c>
      <c r="F59" s="22">
        <f>IF(Table4[[#This Row],[Net_Balance]]&gt;1,1+(Table4[[#This Row],[Net_Balance]]-1)/$F$974,1)</f>
        <v>1.0064285714285715</v>
      </c>
      <c r="G59" s="22">
        <f>IF(Table4[[#This Row],[Net_Balance]]&lt;1,1-(1-Table4[[#This Row],[Net_Balance]])/$F$974,1)</f>
        <v>1</v>
      </c>
      <c r="H59" s="22">
        <f>IF(Table4[[#This Row],[Net_Balance]]&gt;1,1+(Table4[[#This Row],[Net_Balance]]-1)/$H$974,1)</f>
        <v>1.0044999999999999</v>
      </c>
      <c r="I59" s="22">
        <f>IF(Table4[[#This Row],[Net_Balance]]&lt;1,1-(1-Table4[[#This Row],[Net_Balance]])/$H$974,1)</f>
        <v>1</v>
      </c>
      <c r="J59" s="22">
        <f>IF(Table4[[#This Row],[Net_Balance]]&gt;1,(Table4[[#This Row],[Net_Balance]]-1)/$J$974,0)</f>
        <v>8.9999999999999993E-3</v>
      </c>
      <c r="K59" s="22">
        <f>IF(Table4[[#This Row],[Net_Balance]]&lt;1,-(1-Table4[[#This Row],[Net_Balance]])/$J$974,0)</f>
        <v>0</v>
      </c>
      <c r="L59" t="s">
        <v>109</v>
      </c>
      <c r="M59" t="s">
        <v>101</v>
      </c>
      <c r="N59" t="s">
        <v>5</v>
      </c>
      <c r="O59">
        <v>0</v>
      </c>
      <c r="P59">
        <v>0</v>
      </c>
      <c r="Q59">
        <v>290</v>
      </c>
      <c r="R59">
        <v>1664287581</v>
      </c>
      <c r="S59">
        <v>6</v>
      </c>
      <c r="T59" t="s">
        <v>118</v>
      </c>
      <c r="U59">
        <v>1</v>
      </c>
      <c r="V59">
        <v>-90</v>
      </c>
      <c r="W59">
        <v>0.5</v>
      </c>
      <c r="X59">
        <v>100</v>
      </c>
      <c r="Y59">
        <v>0.5</v>
      </c>
      <c r="Z59">
        <v>5</v>
      </c>
      <c r="AA59">
        <v>9025</v>
      </c>
      <c r="AB59">
        <v>95</v>
      </c>
      <c r="AC59">
        <v>2</v>
      </c>
      <c r="AD59">
        <v>0.25</v>
      </c>
      <c r="AE59">
        <v>0.75</v>
      </c>
      <c r="AF59">
        <v>2</v>
      </c>
      <c r="AG59">
        <v>0.5</v>
      </c>
      <c r="AH59">
        <v>0.25</v>
      </c>
      <c r="AI59">
        <v>0.625</v>
      </c>
      <c r="AJ59">
        <v>0.375</v>
      </c>
      <c r="AK59">
        <v>-18.75</v>
      </c>
      <c r="AL59">
        <v>8460.9375</v>
      </c>
      <c r="AM59">
        <v>91.983354472426157</v>
      </c>
      <c r="AN59">
        <v>0.9</v>
      </c>
      <c r="AO59">
        <v>0.38419903534316502</v>
      </c>
      <c r="AP59">
        <v>0.61580096465683498</v>
      </c>
      <c r="AQ59" s="2">
        <f>Table4[[#This Row],[Gain]]^Table4[[#This Row],[θ]]</f>
        <v>246.6274930269494</v>
      </c>
      <c r="AR59" s="2">
        <f>-Table4[[#This Row],[λ]]*-Table4[[#This Row],[Loss]]^Table4[[#This Row],[θ]]</f>
        <v>347.88408658650894</v>
      </c>
      <c r="AS59" s="2">
        <f>Table4[[#This Row],[pie_gain]]*Table4[[#This Row],[v_n_w_g]]-Table4[[#This Row],[pie_loss]]*Table4[[#This Row],[v_n_w_l]]</f>
        <v>-119.473311198677</v>
      </c>
      <c r="AT59" s="2">
        <f>IF(Table4[[#This Row],[diff_v]]&gt;=1,1,0)</f>
        <v>0</v>
      </c>
      <c r="AU59" s="2">
        <f>Table4[[#This Row],[Gain]]^(Table4[[#This Row],[θ]]*Table4[[#This Row],[ω_p]])</f>
        <v>255.51646936104592</v>
      </c>
      <c r="AV59" s="2">
        <f>-Table4[[#This Row],[λ]]*-Table4[[#This Row],[Loss]]^(Table4[[#This Row],[θ]]*Table4[[#This Row],[ω_n]])</f>
        <v>347.88408658650894</v>
      </c>
      <c r="AW59" s="2">
        <f>Table4[[#This Row],[v_n_w_g_w]]*Table4[[#This Row],[pie_gain]]-Table4[[#This Row],[v_n_w_l_w]]*Table4[[#This Row],[pie_loss]]</f>
        <v>-116.05817506592889</v>
      </c>
      <c r="AX59" s="2">
        <f>IF(Table4[[#This Row],[diff_v_w]]&gt;=1,1,0)</f>
        <v>0</v>
      </c>
      <c r="AY59" s="2">
        <f>Table4[[#This Row],[Gain]]^(Table4[[#This Row],[θ]])*Table4[[#This Row],[ω_p2]]</f>
        <v>247.73731674557067</v>
      </c>
      <c r="AZ59" s="2">
        <f>-Table4[[#This Row],[λ]]*-Table4[[#This Row],[Loss]]^(Table4[[#This Row],[θ]])*Table4[[#This Row],[ω_n2]]</f>
        <v>347.88408658650894</v>
      </c>
      <c r="BA59" s="2">
        <f>Table4[[#This Row],[v_n_w_g_w2]]*Table4[[#This Row],[pie_gain]]-Table4[[#This Row],[v_n_w_l_w2]]*Table4[[#This Row],[pie_loss]]</f>
        <v>-119.04691799658174</v>
      </c>
      <c r="BB59" s="2">
        <f>IF(Table4[[#This Row],[diff_v_w2]]&gt;=1,1,0)</f>
        <v>0</v>
      </c>
      <c r="BC59" s="2">
        <f>Table4[[#This Row],[Gain]]^(Table4[[#This Row],[θ]]+Table4[[#This Row],[ω_p3]])</f>
        <v>257.06413454956476</v>
      </c>
      <c r="BD59" s="2">
        <f>-Table4[[#This Row],[λ]]*-Table4[[#This Row],[Loss]]^(Table4[[#This Row],[θ]]+Table4[[#This Row],[ω_n3]])</f>
        <v>347.88408658650894</v>
      </c>
      <c r="BE59" s="2">
        <f>Table4[[#This Row],[v_n_w_g_w3]]*Table4[[#This Row],[pie_gain]]-Table4[[#This Row],[v_n_w_l_w3]]*Table4[[#This Row],[pie_loss]]</f>
        <v>-115.46356359346575</v>
      </c>
      <c r="BF59" s="2">
        <f>IF(Table4[[#This Row],[diff_v_w3]]&gt;=1,1,0)</f>
        <v>0</v>
      </c>
      <c r="BG59" s="2">
        <f>(Table4[[#This Row],[Accept]]-Table4[[#This Row],[projected_M1]])</f>
        <v>0</v>
      </c>
      <c r="BH59" s="2">
        <f>(Table4[[#This Row],[Accept]]-Table4[[#This Row],[projected_M2]])</f>
        <v>0</v>
      </c>
      <c r="BI59" s="2">
        <f>(Table4[[#This Row],[Accept]]-Table4[[#This Row],[projected_M3]])</f>
        <v>0</v>
      </c>
      <c r="BJ59" s="2">
        <f>(Table4[[#This Row],[Accept]]-Table4[[#This Row],[projected_M4]])</f>
        <v>0</v>
      </c>
    </row>
    <row r="60" spans="1:62" x14ac:dyDescent="0.3">
      <c r="A60">
        <v>10</v>
      </c>
      <c r="B60" t="s">
        <v>43</v>
      </c>
      <c r="C60">
        <v>1.1960207441678836</v>
      </c>
      <c r="D60">
        <v>-1.6</v>
      </c>
      <c r="E60" s="22">
        <f>IF(Table4[[#This Row],[Trial]]="G1",Table4[[#This Row],[Balance]]/100,IF(Table4[[#This Row],[Trial]]="G2",Table4[[#This Row],[Balance]]/200,Table4[[#This Row],[Balance]]/500))</f>
        <v>1.45</v>
      </c>
      <c r="F60" s="22">
        <f>IF(Table4[[#This Row],[Net_Balance]]&gt;1,1+(Table4[[#This Row],[Net_Balance]]-1)/$F$974,1)</f>
        <v>1.0064285714285715</v>
      </c>
      <c r="G60" s="22">
        <f>IF(Table4[[#This Row],[Net_Balance]]&lt;1,1-(1-Table4[[#This Row],[Net_Balance]])/$F$974,1)</f>
        <v>1</v>
      </c>
      <c r="H60" s="22">
        <f>IF(Table4[[#This Row],[Net_Balance]]&gt;1,1+(Table4[[#This Row],[Net_Balance]]-1)/$H$974,1)</f>
        <v>1.0044999999999999</v>
      </c>
      <c r="I60" s="22">
        <f>IF(Table4[[#This Row],[Net_Balance]]&lt;1,1-(1-Table4[[#This Row],[Net_Balance]])/$H$974,1)</f>
        <v>1</v>
      </c>
      <c r="J60" s="22">
        <f>IF(Table4[[#This Row],[Net_Balance]]&gt;1,(Table4[[#This Row],[Net_Balance]]-1)/$J$974,0)</f>
        <v>8.9999999999999993E-3</v>
      </c>
      <c r="K60" s="22">
        <f>IF(Table4[[#This Row],[Net_Balance]]&lt;1,-(1-Table4[[#This Row],[Net_Balance]])/$J$974,0)</f>
        <v>0</v>
      </c>
      <c r="L60" t="s">
        <v>109</v>
      </c>
      <c r="M60" t="s">
        <v>58</v>
      </c>
      <c r="N60" t="s">
        <v>5</v>
      </c>
      <c r="O60">
        <v>0</v>
      </c>
      <c r="P60">
        <v>0</v>
      </c>
      <c r="Q60">
        <v>290</v>
      </c>
      <c r="R60">
        <v>1664287601</v>
      </c>
      <c r="S60">
        <v>12</v>
      </c>
      <c r="T60" t="s">
        <v>118</v>
      </c>
      <c r="U60">
        <v>1</v>
      </c>
      <c r="V60">
        <v>-50</v>
      </c>
      <c r="W60">
        <v>0.5</v>
      </c>
      <c r="X60">
        <v>50</v>
      </c>
      <c r="Y60">
        <v>0.5</v>
      </c>
      <c r="Z60">
        <v>0</v>
      </c>
      <c r="AA60">
        <v>2500</v>
      </c>
      <c r="AB60">
        <v>50</v>
      </c>
      <c r="AC60">
        <v>2</v>
      </c>
      <c r="AD60">
        <v>0.25</v>
      </c>
      <c r="AE60">
        <v>0.75</v>
      </c>
      <c r="AF60">
        <v>2</v>
      </c>
      <c r="AG60">
        <v>0.5</v>
      </c>
      <c r="AH60">
        <v>0.25</v>
      </c>
      <c r="AI60">
        <v>0.625</v>
      </c>
      <c r="AJ60">
        <v>0.375</v>
      </c>
      <c r="AK60">
        <v>-12.5</v>
      </c>
      <c r="AL60">
        <v>2343.75</v>
      </c>
      <c r="AM60">
        <v>48.412291827592711</v>
      </c>
      <c r="AN60">
        <v>0.9</v>
      </c>
      <c r="AO60">
        <v>0.38419903534316502</v>
      </c>
      <c r="AP60">
        <v>0.61580096465683498</v>
      </c>
      <c r="AQ60" s="2">
        <f>Table4[[#This Row],[Gain]]^Table4[[#This Row],[θ]]</f>
        <v>107.6473564007576</v>
      </c>
      <c r="AR60" s="2">
        <f>-Table4[[#This Row],[λ]]*-Table4[[#This Row],[Loss]]^Table4[[#This Row],[θ]]</f>
        <v>172.23577024121218</v>
      </c>
      <c r="AS60" s="2">
        <f>Table4[[#This Row],[pie_gain]]*Table4[[#This Row],[v_n_w_g]]-Table4[[#This Row],[pie_loss]]*Table4[[#This Row],[v_n_w_l]]</f>
        <v>-64.704942976538504</v>
      </c>
      <c r="AT60" s="2">
        <f>IF(Table4[[#This Row],[diff_v]]&gt;=1,1,0)</f>
        <v>0</v>
      </c>
      <c r="AU60" s="2">
        <f>Table4[[#This Row],[Gain]]^(Table4[[#This Row],[θ]]*Table4[[#This Row],[ω_p]])</f>
        <v>110.93440227786323</v>
      </c>
      <c r="AV60" s="2">
        <f>-Table4[[#This Row],[λ]]*-Table4[[#This Row],[Loss]]^(Table4[[#This Row],[θ]]*Table4[[#This Row],[ω_n]])</f>
        <v>172.23577024121218</v>
      </c>
      <c r="AW60" s="2">
        <f>Table4[[#This Row],[v_n_w_g_w]]*Table4[[#This Row],[pie_gain]]-Table4[[#This Row],[v_n_w_l_w]]*Table4[[#This Row],[pie_loss]]</f>
        <v>-63.442063121425797</v>
      </c>
      <c r="AX60" s="2">
        <f>IF(Table4[[#This Row],[diff_v_w]]&gt;=1,1,0)</f>
        <v>0</v>
      </c>
      <c r="AY60" s="2">
        <f>Table4[[#This Row],[Gain]]^(Table4[[#This Row],[θ]])*Table4[[#This Row],[ω_p2]]</f>
        <v>108.13176950456101</v>
      </c>
      <c r="AZ60" s="2">
        <f>-Table4[[#This Row],[λ]]*-Table4[[#This Row],[Loss]]^(Table4[[#This Row],[θ]])*Table4[[#This Row],[ω_n2]]</f>
        <v>172.23577024121218</v>
      </c>
      <c r="BA60" s="2">
        <f>Table4[[#This Row],[v_n_w_g_w2]]*Table4[[#This Row],[pie_gain]]-Table4[[#This Row],[v_n_w_l_w2]]*Table4[[#This Row],[pie_loss]]</f>
        <v>-64.518831929349645</v>
      </c>
      <c r="BB60" s="2">
        <f>IF(Table4[[#This Row],[diff_v_w2]]&gt;=1,1,0)</f>
        <v>0</v>
      </c>
      <c r="BC60" s="2">
        <f>Table4[[#This Row],[Gain]]^(Table4[[#This Row],[θ]]+Table4[[#This Row],[ω_p3]])</f>
        <v>111.50493758607757</v>
      </c>
      <c r="BD60" s="2">
        <f>-Table4[[#This Row],[λ]]*-Table4[[#This Row],[Loss]]^(Table4[[#This Row],[θ]]+Table4[[#This Row],[ω_n3]])</f>
        <v>172.23577024121218</v>
      </c>
      <c r="BE60" s="2">
        <f>Table4[[#This Row],[v_n_w_g_w3]]*Table4[[#This Row],[pie_gain]]-Table4[[#This Row],[v_n_w_l_w3]]*Table4[[#This Row],[pie_loss]]</f>
        <v>-63.222864006380625</v>
      </c>
      <c r="BF60" s="2">
        <f>IF(Table4[[#This Row],[diff_v_w3]]&gt;=1,1,0)</f>
        <v>0</v>
      </c>
      <c r="BG60" s="2">
        <f>(Table4[[#This Row],[Accept]]-Table4[[#This Row],[projected_M1]])</f>
        <v>0</v>
      </c>
      <c r="BH60" s="2">
        <f>(Table4[[#This Row],[Accept]]-Table4[[#This Row],[projected_M2]])</f>
        <v>0</v>
      </c>
      <c r="BI60" s="2">
        <f>(Table4[[#This Row],[Accept]]-Table4[[#This Row],[projected_M3]])</f>
        <v>0</v>
      </c>
      <c r="BJ60" s="2">
        <f>(Table4[[#This Row],[Accept]]-Table4[[#This Row],[projected_M4]])</f>
        <v>0</v>
      </c>
    </row>
    <row r="61" spans="1:62" x14ac:dyDescent="0.3">
      <c r="A61">
        <v>11</v>
      </c>
      <c r="B61" t="s">
        <v>43</v>
      </c>
      <c r="C61">
        <v>1.1960207441678836</v>
      </c>
      <c r="D61">
        <v>-1.6</v>
      </c>
      <c r="E61" s="22">
        <f>IF(Table4[[#This Row],[Trial]]="G1",Table4[[#This Row],[Balance]]/100,IF(Table4[[#This Row],[Trial]]="G2",Table4[[#This Row],[Balance]]/200,Table4[[#This Row],[Balance]]/500))</f>
        <v>1.45</v>
      </c>
      <c r="F61" s="22">
        <f>IF(Table4[[#This Row],[Net_Balance]]&gt;1,1+(Table4[[#This Row],[Net_Balance]]-1)/$F$974,1)</f>
        <v>1.0064285714285715</v>
      </c>
      <c r="G61" s="22">
        <f>IF(Table4[[#This Row],[Net_Balance]]&lt;1,1-(1-Table4[[#This Row],[Net_Balance]])/$F$974,1)</f>
        <v>1</v>
      </c>
      <c r="H61" s="22">
        <f>IF(Table4[[#This Row],[Net_Balance]]&gt;1,1+(Table4[[#This Row],[Net_Balance]]-1)/$H$974,1)</f>
        <v>1.0044999999999999</v>
      </c>
      <c r="I61" s="22">
        <f>IF(Table4[[#This Row],[Net_Balance]]&lt;1,1-(1-Table4[[#This Row],[Net_Balance]])/$H$974,1)</f>
        <v>1</v>
      </c>
      <c r="J61" s="22">
        <f>IF(Table4[[#This Row],[Net_Balance]]&gt;1,(Table4[[#This Row],[Net_Balance]]-1)/$J$974,0)</f>
        <v>8.9999999999999993E-3</v>
      </c>
      <c r="K61" s="22">
        <f>IF(Table4[[#This Row],[Net_Balance]]&lt;1,-(1-Table4[[#This Row],[Net_Balance]])/$J$974,0)</f>
        <v>0</v>
      </c>
      <c r="L61" t="s">
        <v>109</v>
      </c>
      <c r="M61" t="s">
        <v>80</v>
      </c>
      <c r="N61" t="s">
        <v>5</v>
      </c>
      <c r="O61">
        <v>0</v>
      </c>
      <c r="P61">
        <v>0</v>
      </c>
      <c r="Q61">
        <v>290</v>
      </c>
      <c r="R61">
        <v>1664287605</v>
      </c>
      <c r="S61">
        <v>4</v>
      </c>
      <c r="T61" t="s">
        <v>118</v>
      </c>
      <c r="U61">
        <v>1</v>
      </c>
      <c r="V61">
        <v>-90</v>
      </c>
      <c r="W61">
        <v>0.5</v>
      </c>
      <c r="X61">
        <v>80</v>
      </c>
      <c r="Y61">
        <v>0.5</v>
      </c>
      <c r="Z61">
        <v>-5</v>
      </c>
      <c r="AA61">
        <v>7225</v>
      </c>
      <c r="AB61">
        <v>85</v>
      </c>
      <c r="AC61">
        <v>4</v>
      </c>
      <c r="AD61">
        <v>0.25</v>
      </c>
      <c r="AE61">
        <v>0.75</v>
      </c>
      <c r="AF61">
        <v>1</v>
      </c>
      <c r="AG61">
        <v>0.25</v>
      </c>
      <c r="AH61">
        <v>0.5</v>
      </c>
      <c r="AI61">
        <v>0.375</v>
      </c>
      <c r="AJ61">
        <v>0.625</v>
      </c>
      <c r="AK61">
        <v>16.25</v>
      </c>
      <c r="AL61">
        <v>6773.4375</v>
      </c>
      <c r="AM61">
        <v>82.300896106907615</v>
      </c>
      <c r="AN61">
        <v>0.9</v>
      </c>
      <c r="AO61">
        <v>0.60844334427391233</v>
      </c>
      <c r="AP61">
        <v>0.39155665572608767</v>
      </c>
      <c r="AQ61" s="2">
        <f>Table4[[#This Row],[Gain]]^Table4[[#This Row],[θ]]</f>
        <v>188.85787660819494</v>
      </c>
      <c r="AR61" s="2">
        <f>-Table4[[#This Row],[λ]]*-Table4[[#This Row],[Loss]]^Table4[[#This Row],[θ]]</f>
        <v>347.88408658650894</v>
      </c>
      <c r="AS61" s="2">
        <f>Table4[[#This Row],[pie_gain]]*Table4[[#This Row],[v_n_w_g]]-Table4[[#This Row],[pie_loss]]*Table4[[#This Row],[v_n_w_l]]</f>
        <v>-21.307011488178148</v>
      </c>
      <c r="AT61" s="2">
        <f>IF(Table4[[#This Row],[diff_v]]&gt;=1,1,0)</f>
        <v>0</v>
      </c>
      <c r="AU61" s="2">
        <f>Table4[[#This Row],[Gain]]^(Table4[[#This Row],[θ]]*Table4[[#This Row],[ω_p]])</f>
        <v>195.3293026338084</v>
      </c>
      <c r="AV61" s="2">
        <f>-Table4[[#This Row],[λ]]*-Table4[[#This Row],[Loss]]^(Table4[[#This Row],[θ]]*Table4[[#This Row],[ω_n]])</f>
        <v>347.88408658650894</v>
      </c>
      <c r="AW61" s="2">
        <f>Table4[[#This Row],[v_n_w_g_w]]*Table4[[#This Row],[pie_gain]]-Table4[[#This Row],[v_n_w_l_w]]*Table4[[#This Row],[pie_loss]]</f>
        <v>-17.369515394932662</v>
      </c>
      <c r="AX61" s="2">
        <f>IF(Table4[[#This Row],[diff_v_w]]&gt;=1,1,0)</f>
        <v>0</v>
      </c>
      <c r="AY61" s="2">
        <f>Table4[[#This Row],[Gain]]^(Table4[[#This Row],[θ]])*Table4[[#This Row],[ω_p2]]</f>
        <v>189.7077370529318</v>
      </c>
      <c r="AZ61" s="2">
        <f>-Table4[[#This Row],[λ]]*-Table4[[#This Row],[Loss]]^(Table4[[#This Row],[θ]])*Table4[[#This Row],[ω_n2]]</f>
        <v>347.88408658650894</v>
      </c>
      <c r="BA61" s="2">
        <f>Table4[[#This Row],[v_n_w_g_w2]]*Table4[[#This Row],[pie_gain]]-Table4[[#This Row],[v_n_w_l_w2]]*Table4[[#This Row],[pie_loss]]</f>
        <v>-20.789919557016333</v>
      </c>
      <c r="BB61" s="2">
        <f>IF(Table4[[#This Row],[diff_v_w2]]&gt;=1,1,0)</f>
        <v>0</v>
      </c>
      <c r="BC61" s="2">
        <f>Table4[[#This Row],[Gain]]^(Table4[[#This Row],[θ]]+Table4[[#This Row],[ω_p3]])</f>
        <v>196.45492118791412</v>
      </c>
      <c r="BD61" s="2">
        <f>-Table4[[#This Row],[λ]]*-Table4[[#This Row],[Loss]]^(Table4[[#This Row],[θ]]+Table4[[#This Row],[ω_n3]])</f>
        <v>347.88408658650894</v>
      </c>
      <c r="BE61" s="2">
        <f>Table4[[#This Row],[v_n_w_g_w3]]*Table4[[#This Row],[pie_gain]]-Table4[[#This Row],[v_n_w_l_w3]]*Table4[[#This Row],[pie_loss]]</f>
        <v>-16.684640277495816</v>
      </c>
      <c r="BF61" s="2">
        <f>IF(Table4[[#This Row],[diff_v_w3]]&gt;=1,1,0)</f>
        <v>0</v>
      </c>
      <c r="BG61" s="2">
        <f>(Table4[[#This Row],[Accept]]-Table4[[#This Row],[projected_M1]])</f>
        <v>0</v>
      </c>
      <c r="BH61" s="2">
        <f>(Table4[[#This Row],[Accept]]-Table4[[#This Row],[projected_M2]])</f>
        <v>0</v>
      </c>
      <c r="BI61" s="2">
        <f>(Table4[[#This Row],[Accept]]-Table4[[#This Row],[projected_M3]])</f>
        <v>0</v>
      </c>
      <c r="BJ61" s="2">
        <f>(Table4[[#This Row],[Accept]]-Table4[[#This Row],[projected_M4]])</f>
        <v>0</v>
      </c>
    </row>
    <row r="62" spans="1:62" x14ac:dyDescent="0.3">
      <c r="A62">
        <v>13</v>
      </c>
      <c r="B62" t="s">
        <v>43</v>
      </c>
      <c r="C62">
        <v>1.1960207441678836</v>
      </c>
      <c r="D62">
        <v>-1.6</v>
      </c>
      <c r="E62" s="22">
        <f>IF(Table4[[#This Row],[Trial]]="G1",Table4[[#This Row],[Balance]]/100,IF(Table4[[#This Row],[Trial]]="G2",Table4[[#This Row],[Balance]]/200,Table4[[#This Row],[Balance]]/500))</f>
        <v>1.4</v>
      </c>
      <c r="F62" s="22">
        <f>IF(Table4[[#This Row],[Net_Balance]]&gt;1,1+(Table4[[#This Row],[Net_Balance]]-1)/$F$974,1)</f>
        <v>1.0057142857142858</v>
      </c>
      <c r="G62" s="22">
        <f>IF(Table4[[#This Row],[Net_Balance]]&lt;1,1-(1-Table4[[#This Row],[Net_Balance]])/$F$974,1)</f>
        <v>1</v>
      </c>
      <c r="H62" s="22">
        <f>IF(Table4[[#This Row],[Net_Balance]]&gt;1,1+(Table4[[#This Row],[Net_Balance]]-1)/$H$974,1)</f>
        <v>1.004</v>
      </c>
      <c r="I62" s="22">
        <f>IF(Table4[[#This Row],[Net_Balance]]&lt;1,1-(1-Table4[[#This Row],[Net_Balance]])/$H$974,1)</f>
        <v>1</v>
      </c>
      <c r="J62" s="22">
        <f>IF(Table4[[#This Row],[Net_Balance]]&gt;1,(Table4[[#This Row],[Net_Balance]]-1)/$J$974,0)</f>
        <v>7.9999999999999984E-3</v>
      </c>
      <c r="K62" s="22">
        <f>IF(Table4[[#This Row],[Net_Balance]]&lt;1,-(1-Table4[[#This Row],[Net_Balance]])/$J$974,0)</f>
        <v>0</v>
      </c>
      <c r="L62" t="s">
        <v>109</v>
      </c>
      <c r="M62" t="s">
        <v>104</v>
      </c>
      <c r="N62" t="s">
        <v>7</v>
      </c>
      <c r="O62">
        <v>1</v>
      </c>
      <c r="P62">
        <v>-10</v>
      </c>
      <c r="Q62">
        <v>280</v>
      </c>
      <c r="R62">
        <v>1664287618</v>
      </c>
      <c r="S62">
        <v>5</v>
      </c>
      <c r="T62" t="s">
        <v>117</v>
      </c>
      <c r="U62">
        <v>0</v>
      </c>
      <c r="V62">
        <v>-10</v>
      </c>
      <c r="W62">
        <v>0.5</v>
      </c>
      <c r="X62">
        <v>10</v>
      </c>
      <c r="Y62">
        <v>0.5</v>
      </c>
      <c r="Z62">
        <v>0</v>
      </c>
      <c r="AA62">
        <v>100</v>
      </c>
      <c r="AB62">
        <v>10</v>
      </c>
      <c r="AC62">
        <v>2</v>
      </c>
      <c r="AD62">
        <v>0.25</v>
      </c>
      <c r="AE62">
        <v>0.75</v>
      </c>
      <c r="AF62">
        <v>1</v>
      </c>
      <c r="AG62">
        <v>0.25</v>
      </c>
      <c r="AH62">
        <v>0.5</v>
      </c>
      <c r="AI62">
        <v>0.375</v>
      </c>
      <c r="AJ62">
        <v>0.625</v>
      </c>
      <c r="AK62">
        <v>2.5</v>
      </c>
      <c r="AL62">
        <v>93.75</v>
      </c>
      <c r="AM62">
        <v>9.6824583655185421</v>
      </c>
      <c r="AN62">
        <v>0.9</v>
      </c>
      <c r="AO62">
        <v>0.60844334427391233</v>
      </c>
      <c r="AP62">
        <v>0.39155665572608767</v>
      </c>
      <c r="AQ62" s="2">
        <f>Table4[[#This Row],[Gain]]^Table4[[#This Row],[θ]]</f>
        <v>15.704378148368352</v>
      </c>
      <c r="AR62" s="2">
        <f>-Table4[[#This Row],[λ]]*-Table4[[#This Row],[Loss]]^Table4[[#This Row],[θ]]</f>
        <v>25.127005037389367</v>
      </c>
      <c r="AS62" s="2">
        <f>Table4[[#This Row],[pie_gain]]*Table4[[#This Row],[v_n_w_g]]-Table4[[#This Row],[pie_loss]]*Table4[[#This Row],[v_n_w_l]]</f>
        <v>-0.28342170051734783</v>
      </c>
      <c r="AT62" s="2">
        <f>IF(Table4[[#This Row],[diff_v]]&gt;=1,1,0)</f>
        <v>0</v>
      </c>
      <c r="AU62" s="2">
        <f>Table4[[#This Row],[Gain]]^(Table4[[#This Row],[θ]]*Table4[[#This Row],[ω_p]])</f>
        <v>15.953469574927725</v>
      </c>
      <c r="AV62" s="2">
        <f>-Table4[[#This Row],[λ]]*-Table4[[#This Row],[Loss]]^(Table4[[#This Row],[θ]]*Table4[[#This Row],[ω_n]])</f>
        <v>25.127005037389367</v>
      </c>
      <c r="AW62" s="2">
        <f>Table4[[#This Row],[v_n_w_g_w]]*Table4[[#This Row],[pie_gain]]-Table4[[#This Row],[v_n_w_l_w]]*Table4[[#This Row],[pie_loss]]</f>
        <v>-0.13186367991160353</v>
      </c>
      <c r="AX62" s="2">
        <f>IF(Table4[[#This Row],[diff_v_w]]&gt;=1,1,0)</f>
        <v>0</v>
      </c>
      <c r="AY62" s="2">
        <f>Table4[[#This Row],[Gain]]^(Table4[[#This Row],[θ]])*Table4[[#This Row],[ω_p2]]</f>
        <v>15.767195660961827</v>
      </c>
      <c r="AZ62" s="2">
        <f>-Table4[[#This Row],[λ]]*-Table4[[#This Row],[Loss]]^(Table4[[#This Row],[θ]])*Table4[[#This Row],[ω_n2]]</f>
        <v>25.127005037389367</v>
      </c>
      <c r="BA62" s="2">
        <f>Table4[[#This Row],[v_n_w_g_w2]]*Table4[[#This Row],[pie_gain]]-Table4[[#This Row],[v_n_w_l_w2]]*Table4[[#This Row],[pie_loss]]</f>
        <v>-0.24520080307600445</v>
      </c>
      <c r="BB62" s="2">
        <f>IF(Table4[[#This Row],[diff_v_w2]]&gt;=1,1,0)</f>
        <v>0</v>
      </c>
      <c r="BC62" s="2">
        <f>Table4[[#This Row],[Gain]]^(Table4[[#This Row],[θ]]+Table4[[#This Row],[ω_p3]])</f>
        <v>15.996344336673268</v>
      </c>
      <c r="BD62" s="2">
        <f>-Table4[[#This Row],[λ]]*-Table4[[#This Row],[Loss]]^(Table4[[#This Row],[θ]]+Table4[[#This Row],[ω_n3]])</f>
        <v>25.127005037389367</v>
      </c>
      <c r="BE62" s="2">
        <f>Table4[[#This Row],[v_n_w_g_w3]]*Table4[[#This Row],[pie_gain]]-Table4[[#This Row],[v_n_w_l_w3]]*Table4[[#This Row],[pie_loss]]</f>
        <v>-0.10577681649019866</v>
      </c>
      <c r="BF62" s="2">
        <f>IF(Table4[[#This Row],[diff_v_w3]]&gt;=1,1,0)</f>
        <v>0</v>
      </c>
      <c r="BG62" s="2">
        <f>(Table4[[#This Row],[Accept]]-Table4[[#This Row],[projected_M1]])</f>
        <v>1</v>
      </c>
      <c r="BH62" s="2">
        <f>(Table4[[#This Row],[Accept]]-Table4[[#This Row],[projected_M2]])</f>
        <v>1</v>
      </c>
      <c r="BI62" s="2">
        <f>(Table4[[#This Row],[Accept]]-Table4[[#This Row],[projected_M3]])</f>
        <v>1</v>
      </c>
      <c r="BJ62" s="2">
        <f>(Table4[[#This Row],[Accept]]-Table4[[#This Row],[projected_M4]])</f>
        <v>1</v>
      </c>
    </row>
    <row r="63" spans="1:62" x14ac:dyDescent="0.3">
      <c r="A63">
        <v>14</v>
      </c>
      <c r="B63" t="s">
        <v>43</v>
      </c>
      <c r="C63">
        <v>1.1960207441678836</v>
      </c>
      <c r="D63">
        <v>-1.6</v>
      </c>
      <c r="E63" s="22">
        <f>IF(Table4[[#This Row],[Trial]]="G1",Table4[[#This Row],[Balance]]/100,IF(Table4[[#This Row],[Trial]]="G2",Table4[[#This Row],[Balance]]/200,Table4[[#This Row],[Balance]]/500))</f>
        <v>1.7</v>
      </c>
      <c r="F63" s="22">
        <f>IF(Table4[[#This Row],[Net_Balance]]&gt;1,1+(Table4[[#This Row],[Net_Balance]]-1)/$F$974,1)</f>
        <v>1.01</v>
      </c>
      <c r="G63" s="22">
        <f>IF(Table4[[#This Row],[Net_Balance]]&lt;1,1-(1-Table4[[#This Row],[Net_Balance]])/$F$974,1)</f>
        <v>1</v>
      </c>
      <c r="H63" s="22">
        <f>IF(Table4[[#This Row],[Net_Balance]]&gt;1,1+(Table4[[#This Row],[Net_Balance]]-1)/$H$974,1)</f>
        <v>1.0069999999999999</v>
      </c>
      <c r="I63" s="22">
        <f>IF(Table4[[#This Row],[Net_Balance]]&lt;1,1-(1-Table4[[#This Row],[Net_Balance]])/$H$974,1)</f>
        <v>1</v>
      </c>
      <c r="J63" s="22">
        <f>IF(Table4[[#This Row],[Net_Balance]]&gt;1,(Table4[[#This Row],[Net_Balance]]-1)/$J$974,0)</f>
        <v>1.3999999999999999E-2</v>
      </c>
      <c r="K63" s="22">
        <f>IF(Table4[[#This Row],[Net_Balance]]&lt;1,-(1-Table4[[#This Row],[Net_Balance]])/$J$974,0)</f>
        <v>0</v>
      </c>
      <c r="L63" t="s">
        <v>109</v>
      </c>
      <c r="M63" t="s">
        <v>63</v>
      </c>
      <c r="N63" t="s">
        <v>7</v>
      </c>
      <c r="O63">
        <v>1</v>
      </c>
      <c r="P63">
        <v>60</v>
      </c>
      <c r="Q63">
        <v>340</v>
      </c>
      <c r="R63">
        <v>1664287622</v>
      </c>
      <c r="S63">
        <v>4</v>
      </c>
      <c r="T63" t="s">
        <v>117</v>
      </c>
      <c r="U63">
        <v>0</v>
      </c>
      <c r="V63">
        <v>-50</v>
      </c>
      <c r="W63">
        <v>0.5</v>
      </c>
      <c r="X63">
        <v>60</v>
      </c>
      <c r="Y63">
        <v>0.5</v>
      </c>
      <c r="Z63">
        <v>5</v>
      </c>
      <c r="AA63">
        <v>3025</v>
      </c>
      <c r="AB63">
        <v>55</v>
      </c>
      <c r="AC63">
        <v>4</v>
      </c>
      <c r="AD63">
        <v>0.25</v>
      </c>
      <c r="AE63">
        <v>0.75</v>
      </c>
      <c r="AF63">
        <v>2</v>
      </c>
      <c r="AG63">
        <v>0.5</v>
      </c>
      <c r="AH63">
        <v>0.25</v>
      </c>
      <c r="AI63">
        <v>0.625</v>
      </c>
      <c r="AJ63">
        <v>0.375</v>
      </c>
      <c r="AK63">
        <v>-8.75</v>
      </c>
      <c r="AL63">
        <v>2835.9375</v>
      </c>
      <c r="AM63">
        <v>53.253521010351982</v>
      </c>
      <c r="AN63">
        <v>0.9</v>
      </c>
      <c r="AO63">
        <v>0.38419903534316502</v>
      </c>
      <c r="AP63">
        <v>0.61580096465683498</v>
      </c>
      <c r="AQ63" s="2">
        <f>Table4[[#This Row],[Gain]]^Table4[[#This Row],[θ]]</f>
        <v>133.87694139177151</v>
      </c>
      <c r="AR63" s="2">
        <f>-Table4[[#This Row],[λ]]*-Table4[[#This Row],[Loss]]^Table4[[#This Row],[θ]]</f>
        <v>172.23577024121218</v>
      </c>
      <c r="AS63" s="2">
        <f>Table4[[#This Row],[pie_gain]]*Table4[[#This Row],[v_n_w_g]]-Table4[[#This Row],[pie_loss]]*Table4[[#This Row],[v_n_w_l]]</f>
        <v>-54.627561725539401</v>
      </c>
      <c r="AT63" s="2">
        <f>IF(Table4[[#This Row],[diff_v]]&gt;=1,1,0)</f>
        <v>0</v>
      </c>
      <c r="AU63" s="2">
        <f>Table4[[#This Row],[Gain]]^(Table4[[#This Row],[θ]]*Table4[[#This Row],[ω_p]])</f>
        <v>140.59595937067994</v>
      </c>
      <c r="AV63" s="2">
        <f>-Table4[[#This Row],[λ]]*-Table4[[#This Row],[Loss]]^(Table4[[#This Row],[θ]]*Table4[[#This Row],[ω_n]])</f>
        <v>172.23577024121218</v>
      </c>
      <c r="AW63" s="2">
        <f>Table4[[#This Row],[v_n_w_g_w]]*Table4[[#This Row],[pie_gain]]-Table4[[#This Row],[v_n_w_l_w]]*Table4[[#This Row],[pie_loss]]</f>
        <v>-52.046121499589404</v>
      </c>
      <c r="AX63" s="2">
        <f>IF(Table4[[#This Row],[diff_v_w]]&gt;=1,1,0)</f>
        <v>0</v>
      </c>
      <c r="AY63" s="2">
        <f>Table4[[#This Row],[Gain]]^(Table4[[#This Row],[θ]])*Table4[[#This Row],[ω_p2]]</f>
        <v>134.81407998151388</v>
      </c>
      <c r="AZ63" s="2">
        <f>-Table4[[#This Row],[λ]]*-Table4[[#This Row],[Loss]]^(Table4[[#This Row],[θ]])*Table4[[#This Row],[ω_n2]]</f>
        <v>172.23577024121218</v>
      </c>
      <c r="BA63" s="2">
        <f>Table4[[#This Row],[v_n_w_g_w2]]*Table4[[#This Row],[pie_gain]]-Table4[[#This Row],[v_n_w_l_w2]]*Table4[[#This Row],[pie_loss]]</f>
        <v>-54.267513983377526</v>
      </c>
      <c r="BB63" s="2">
        <f>IF(Table4[[#This Row],[diff_v_w2]]&gt;=1,1,0)</f>
        <v>0</v>
      </c>
      <c r="BC63" s="2">
        <f>Table4[[#This Row],[Gain]]^(Table4[[#This Row],[θ]]+Table4[[#This Row],[ω_p3]])</f>
        <v>141.7750794166526</v>
      </c>
      <c r="BD63" s="2">
        <f>-Table4[[#This Row],[λ]]*-Table4[[#This Row],[Loss]]^(Table4[[#This Row],[θ]]+Table4[[#This Row],[ω_n3]])</f>
        <v>172.23577024121218</v>
      </c>
      <c r="BE63" s="2">
        <f>Table4[[#This Row],[v_n_w_g_w3]]*Table4[[#This Row],[pie_gain]]-Table4[[#This Row],[v_n_w_l_w3]]*Table4[[#This Row],[pie_loss]]</f>
        <v>-51.593104715372917</v>
      </c>
      <c r="BF63" s="2">
        <f>IF(Table4[[#This Row],[diff_v_w3]]&gt;=1,1,0)</f>
        <v>0</v>
      </c>
      <c r="BG63" s="2">
        <f>(Table4[[#This Row],[Accept]]-Table4[[#This Row],[projected_M1]])</f>
        <v>1</v>
      </c>
      <c r="BH63" s="2">
        <f>(Table4[[#This Row],[Accept]]-Table4[[#This Row],[projected_M2]])</f>
        <v>1</v>
      </c>
      <c r="BI63" s="2">
        <f>(Table4[[#This Row],[Accept]]-Table4[[#This Row],[projected_M3]])</f>
        <v>1</v>
      </c>
      <c r="BJ63" s="2">
        <f>(Table4[[#This Row],[Accept]]-Table4[[#This Row],[projected_M4]])</f>
        <v>1</v>
      </c>
    </row>
    <row r="64" spans="1:62" x14ac:dyDescent="0.3">
      <c r="A64">
        <v>15</v>
      </c>
      <c r="B64" t="s">
        <v>43</v>
      </c>
      <c r="C64">
        <v>1.1960207441678836</v>
      </c>
      <c r="D64">
        <v>-1.6</v>
      </c>
      <c r="E64" s="22">
        <f>IF(Table4[[#This Row],[Trial]]="G1",Table4[[#This Row],[Balance]]/100,IF(Table4[[#This Row],[Trial]]="G2",Table4[[#This Row],[Balance]]/200,Table4[[#This Row],[Balance]]/500))</f>
        <v>2.0499999999999998</v>
      </c>
      <c r="F64" s="22">
        <f>IF(Table4[[#This Row],[Net_Balance]]&gt;1,1+(Table4[[#This Row],[Net_Balance]]-1)/$F$974,1)</f>
        <v>1.0149999999999999</v>
      </c>
      <c r="G64" s="22">
        <f>IF(Table4[[#This Row],[Net_Balance]]&lt;1,1-(1-Table4[[#This Row],[Net_Balance]])/$F$974,1)</f>
        <v>1</v>
      </c>
      <c r="H64" s="22">
        <f>IF(Table4[[#This Row],[Net_Balance]]&gt;1,1+(Table4[[#This Row],[Net_Balance]]-1)/$H$974,1)</f>
        <v>1.0105</v>
      </c>
      <c r="I64" s="22">
        <f>IF(Table4[[#This Row],[Net_Balance]]&lt;1,1-(1-Table4[[#This Row],[Net_Balance]])/$H$974,1)</f>
        <v>1</v>
      </c>
      <c r="J64" s="22">
        <f>IF(Table4[[#This Row],[Net_Balance]]&gt;1,(Table4[[#This Row],[Net_Balance]]-1)/$J$974,0)</f>
        <v>2.0999999999999998E-2</v>
      </c>
      <c r="K64" s="22">
        <f>IF(Table4[[#This Row],[Net_Balance]]&lt;1,-(1-Table4[[#This Row],[Net_Balance]])/$J$974,0)</f>
        <v>0</v>
      </c>
      <c r="L64" t="s">
        <v>109</v>
      </c>
      <c r="M64" t="s">
        <v>86</v>
      </c>
      <c r="N64" t="s">
        <v>7</v>
      </c>
      <c r="O64">
        <v>1</v>
      </c>
      <c r="P64">
        <v>70</v>
      </c>
      <c r="Q64">
        <v>410</v>
      </c>
      <c r="R64">
        <v>1664287626</v>
      </c>
      <c r="S64">
        <v>4</v>
      </c>
      <c r="T64" t="s">
        <v>117</v>
      </c>
      <c r="U64">
        <v>0</v>
      </c>
      <c r="V64">
        <v>-50</v>
      </c>
      <c r="W64">
        <v>0.5</v>
      </c>
      <c r="X64">
        <v>70</v>
      </c>
      <c r="Y64">
        <v>0.5</v>
      </c>
      <c r="Z64">
        <v>10</v>
      </c>
      <c r="AA64">
        <v>3600</v>
      </c>
      <c r="AB64">
        <v>60</v>
      </c>
      <c r="AC64">
        <v>4</v>
      </c>
      <c r="AD64">
        <v>0.25</v>
      </c>
      <c r="AE64">
        <v>0.75</v>
      </c>
      <c r="AF64">
        <v>2</v>
      </c>
      <c r="AG64">
        <v>0.5</v>
      </c>
      <c r="AH64">
        <v>0.25</v>
      </c>
      <c r="AI64">
        <v>0.625</v>
      </c>
      <c r="AJ64">
        <v>0.375</v>
      </c>
      <c r="AK64">
        <v>-5</v>
      </c>
      <c r="AL64">
        <v>3375</v>
      </c>
      <c r="AM64">
        <v>58.094750193111253</v>
      </c>
      <c r="AN64">
        <v>0.9</v>
      </c>
      <c r="AO64">
        <v>0.38419903534316502</v>
      </c>
      <c r="AP64">
        <v>0.61580096465683498</v>
      </c>
      <c r="AQ64" s="2">
        <f>Table4[[#This Row],[Gain]]^Table4[[#This Row],[θ]]</f>
        <v>160.98133731857229</v>
      </c>
      <c r="AR64" s="2">
        <f>-Table4[[#This Row],[λ]]*-Table4[[#This Row],[Loss]]^Table4[[#This Row],[θ]]</f>
        <v>172.23577024121218</v>
      </c>
      <c r="AS64" s="2">
        <f>Table4[[#This Row],[pie_gain]]*Table4[[#This Row],[v_n_w_g]]-Table4[[#This Row],[pie_loss]]*Table4[[#This Row],[v_n_w_l]]</f>
        <v>-44.214078956903329</v>
      </c>
      <c r="AT64" s="2">
        <f>IF(Table4[[#This Row],[diff_v]]&gt;=1,1,0)</f>
        <v>0</v>
      </c>
      <c r="AU64" s="2">
        <f>Table4[[#This Row],[Gain]]^(Table4[[#This Row],[θ]]*Table4[[#This Row],[ω_p]])</f>
        <v>173.73093774471249</v>
      </c>
      <c r="AV64" s="2">
        <f>-Table4[[#This Row],[λ]]*-Table4[[#This Row],[Loss]]^(Table4[[#This Row],[θ]]*Table4[[#This Row],[ω_n]])</f>
        <v>172.23577024121218</v>
      </c>
      <c r="AW64" s="2">
        <f>Table4[[#This Row],[v_n_w_g_w]]*Table4[[#This Row],[pie_gain]]-Table4[[#This Row],[v_n_w_l_w]]*Table4[[#This Row],[pie_loss]]</f>
        <v>-39.315694772169465</v>
      </c>
      <c r="AX64" s="2">
        <f>IF(Table4[[#This Row],[diff_v_w]]&gt;=1,1,0)</f>
        <v>0</v>
      </c>
      <c r="AY64" s="2">
        <f>Table4[[#This Row],[Gain]]^(Table4[[#This Row],[θ]])*Table4[[#This Row],[ω_p2]]</f>
        <v>162.67164136041728</v>
      </c>
      <c r="AZ64" s="2">
        <f>-Table4[[#This Row],[λ]]*-Table4[[#This Row],[Loss]]^(Table4[[#This Row],[θ]])*Table4[[#This Row],[ω_n2]]</f>
        <v>172.23577024121218</v>
      </c>
      <c r="BA64" s="2">
        <f>Table4[[#This Row],[v_n_w_g_w2]]*Table4[[#This Row],[pie_gain]]-Table4[[#This Row],[v_n_w_l_w2]]*Table4[[#This Row],[pie_loss]]</f>
        <v>-43.564665774589834</v>
      </c>
      <c r="BB64" s="2">
        <f>IF(Table4[[#This Row],[diff_v_w2]]&gt;=1,1,0)</f>
        <v>0</v>
      </c>
      <c r="BC64" s="2">
        <f>Table4[[#This Row],[Gain]]^(Table4[[#This Row],[θ]]+Table4[[#This Row],[ω_p3]])</f>
        <v>176.00402094799821</v>
      </c>
      <c r="BD64" s="2">
        <f>-Table4[[#This Row],[λ]]*-Table4[[#This Row],[Loss]]^(Table4[[#This Row],[θ]]+Table4[[#This Row],[ω_n3]])</f>
        <v>172.23577024121218</v>
      </c>
      <c r="BE64" s="2">
        <f>Table4[[#This Row],[v_n_w_g_w3]]*Table4[[#This Row],[pie_gain]]-Table4[[#This Row],[v_n_w_l_w3]]*Table4[[#This Row],[pie_loss]]</f>
        <v>-38.442378398212327</v>
      </c>
      <c r="BF64" s="2">
        <f>IF(Table4[[#This Row],[diff_v_w3]]&gt;=1,1,0)</f>
        <v>0</v>
      </c>
      <c r="BG64" s="2">
        <f>(Table4[[#This Row],[Accept]]-Table4[[#This Row],[projected_M1]])</f>
        <v>1</v>
      </c>
      <c r="BH64" s="2">
        <f>(Table4[[#This Row],[Accept]]-Table4[[#This Row],[projected_M2]])</f>
        <v>1</v>
      </c>
      <c r="BI64" s="2">
        <f>(Table4[[#This Row],[Accept]]-Table4[[#This Row],[projected_M3]])</f>
        <v>1</v>
      </c>
      <c r="BJ64" s="2">
        <f>(Table4[[#This Row],[Accept]]-Table4[[#This Row],[projected_M4]])</f>
        <v>1</v>
      </c>
    </row>
    <row r="65" spans="1:62" x14ac:dyDescent="0.3">
      <c r="A65">
        <v>16</v>
      </c>
      <c r="B65" t="s">
        <v>43</v>
      </c>
      <c r="C65">
        <v>1.1960207441678836</v>
      </c>
      <c r="D65">
        <v>-1.6</v>
      </c>
      <c r="E65" s="22">
        <f>IF(Table4[[#This Row],[Trial]]="G1",Table4[[#This Row],[Balance]]/100,IF(Table4[[#This Row],[Trial]]="G2",Table4[[#This Row],[Balance]]/200,Table4[[#This Row],[Balance]]/500))</f>
        <v>2.0499999999999998</v>
      </c>
      <c r="F65" s="22">
        <f>IF(Table4[[#This Row],[Net_Balance]]&gt;1,1+(Table4[[#This Row],[Net_Balance]]-1)/$F$974,1)</f>
        <v>1.0149999999999999</v>
      </c>
      <c r="G65" s="22">
        <f>IF(Table4[[#This Row],[Net_Balance]]&lt;1,1-(1-Table4[[#This Row],[Net_Balance]])/$F$974,1)</f>
        <v>1</v>
      </c>
      <c r="H65" s="22">
        <f>IF(Table4[[#This Row],[Net_Balance]]&gt;1,1+(Table4[[#This Row],[Net_Balance]]-1)/$H$974,1)</f>
        <v>1.0105</v>
      </c>
      <c r="I65" s="22">
        <f>IF(Table4[[#This Row],[Net_Balance]]&lt;1,1-(1-Table4[[#This Row],[Net_Balance]])/$H$974,1)</f>
        <v>1</v>
      </c>
      <c r="J65" s="22">
        <f>IF(Table4[[#This Row],[Net_Balance]]&gt;1,(Table4[[#This Row],[Net_Balance]]-1)/$J$974,0)</f>
        <v>2.0999999999999998E-2</v>
      </c>
      <c r="K65" s="22">
        <f>IF(Table4[[#This Row],[Net_Balance]]&lt;1,-(1-Table4[[#This Row],[Net_Balance]])/$J$974,0)</f>
        <v>0</v>
      </c>
      <c r="L65" t="s">
        <v>109</v>
      </c>
      <c r="M65" t="s">
        <v>82</v>
      </c>
      <c r="N65" t="s">
        <v>5</v>
      </c>
      <c r="O65">
        <v>0</v>
      </c>
      <c r="P65">
        <v>0</v>
      </c>
      <c r="Q65">
        <v>410</v>
      </c>
      <c r="R65">
        <v>1664287631</v>
      </c>
      <c r="S65">
        <v>5</v>
      </c>
      <c r="T65" t="s">
        <v>118</v>
      </c>
      <c r="U65">
        <v>1</v>
      </c>
      <c r="V65">
        <v>-10</v>
      </c>
      <c r="W65">
        <v>0.5</v>
      </c>
      <c r="X65">
        <v>0</v>
      </c>
      <c r="Y65">
        <v>0.5</v>
      </c>
      <c r="Z65">
        <v>-5</v>
      </c>
      <c r="AA65">
        <v>25</v>
      </c>
      <c r="AB65">
        <v>5</v>
      </c>
      <c r="AC65">
        <v>2</v>
      </c>
      <c r="AD65">
        <v>0.25</v>
      </c>
      <c r="AE65">
        <v>0.75</v>
      </c>
      <c r="AF65">
        <v>2</v>
      </c>
      <c r="AG65">
        <v>0.5</v>
      </c>
      <c r="AH65">
        <v>0.25</v>
      </c>
      <c r="AI65">
        <v>0.625</v>
      </c>
      <c r="AJ65">
        <v>0.375</v>
      </c>
      <c r="AK65">
        <v>-6.25</v>
      </c>
      <c r="AL65">
        <v>23.4375</v>
      </c>
      <c r="AM65">
        <v>4.8412291827592711</v>
      </c>
      <c r="AN65">
        <v>0.9</v>
      </c>
      <c r="AO65">
        <v>0.38419903534316502</v>
      </c>
      <c r="AP65">
        <v>0.61580096465683498</v>
      </c>
      <c r="AQ65" s="2">
        <f>Table4[[#This Row],[Gain]]^Table4[[#This Row],[θ]]</f>
        <v>0</v>
      </c>
      <c r="AR65" s="2">
        <f>-Table4[[#This Row],[λ]]*-Table4[[#This Row],[Loss]]^Table4[[#This Row],[θ]]</f>
        <v>25.127005037389367</v>
      </c>
      <c r="AS65" s="2">
        <f>Table4[[#This Row],[pie_gain]]*Table4[[#This Row],[v_n_w_g]]-Table4[[#This Row],[pie_loss]]*Table4[[#This Row],[v_n_w_l]]</f>
        <v>-15.473233940961524</v>
      </c>
      <c r="AT65" s="2">
        <f>IF(Table4[[#This Row],[diff_v]]&gt;=1,1,0)</f>
        <v>0</v>
      </c>
      <c r="AU65" s="2">
        <f>Table4[[#This Row],[Gain]]^(Table4[[#This Row],[θ]]*Table4[[#This Row],[ω_p]])</f>
        <v>0</v>
      </c>
      <c r="AV65" s="2">
        <f>-Table4[[#This Row],[λ]]*-Table4[[#This Row],[Loss]]^(Table4[[#This Row],[θ]]*Table4[[#This Row],[ω_n]])</f>
        <v>25.127005037389367</v>
      </c>
      <c r="AW65" s="2">
        <f>Table4[[#This Row],[v_n_w_g_w]]*Table4[[#This Row],[pie_gain]]-Table4[[#This Row],[v_n_w_l_w]]*Table4[[#This Row],[pie_loss]]</f>
        <v>-15.473233940961524</v>
      </c>
      <c r="AX65" s="2">
        <f>IF(Table4[[#This Row],[diff_v_w]]&gt;=1,1,0)</f>
        <v>0</v>
      </c>
      <c r="AY65" s="2">
        <f>Table4[[#This Row],[Gain]]^(Table4[[#This Row],[θ]])*Table4[[#This Row],[ω_p2]]</f>
        <v>0</v>
      </c>
      <c r="AZ65" s="2">
        <f>-Table4[[#This Row],[λ]]*-Table4[[#This Row],[Loss]]^(Table4[[#This Row],[θ]])*Table4[[#This Row],[ω_n2]]</f>
        <v>25.127005037389367</v>
      </c>
      <c r="BA65" s="2">
        <f>Table4[[#This Row],[v_n_w_g_w2]]*Table4[[#This Row],[pie_gain]]-Table4[[#This Row],[v_n_w_l_w2]]*Table4[[#This Row],[pie_loss]]</f>
        <v>-15.473233940961524</v>
      </c>
      <c r="BB65" s="2">
        <f>IF(Table4[[#This Row],[diff_v_w2]]&gt;=1,1,0)</f>
        <v>0</v>
      </c>
      <c r="BC65" s="2">
        <f>Table4[[#This Row],[Gain]]^(Table4[[#This Row],[θ]]+Table4[[#This Row],[ω_p3]])</f>
        <v>0</v>
      </c>
      <c r="BD65" s="2">
        <f>-Table4[[#This Row],[λ]]*-Table4[[#This Row],[Loss]]^(Table4[[#This Row],[θ]]+Table4[[#This Row],[ω_n3]])</f>
        <v>25.127005037389367</v>
      </c>
      <c r="BE65" s="2">
        <f>Table4[[#This Row],[v_n_w_g_w3]]*Table4[[#This Row],[pie_gain]]-Table4[[#This Row],[v_n_w_l_w3]]*Table4[[#This Row],[pie_loss]]</f>
        <v>-15.473233940961524</v>
      </c>
      <c r="BF65" s="2">
        <f>IF(Table4[[#This Row],[diff_v_w3]]&gt;=1,1,0)</f>
        <v>0</v>
      </c>
      <c r="BG65" s="2">
        <f>(Table4[[#This Row],[Accept]]-Table4[[#This Row],[projected_M1]])</f>
        <v>0</v>
      </c>
      <c r="BH65" s="2">
        <f>(Table4[[#This Row],[Accept]]-Table4[[#This Row],[projected_M2]])</f>
        <v>0</v>
      </c>
      <c r="BI65" s="2">
        <f>(Table4[[#This Row],[Accept]]-Table4[[#This Row],[projected_M3]])</f>
        <v>0</v>
      </c>
      <c r="BJ65" s="2">
        <f>(Table4[[#This Row],[Accept]]-Table4[[#This Row],[projected_M4]])</f>
        <v>0</v>
      </c>
    </row>
    <row r="66" spans="1:62" x14ac:dyDescent="0.3">
      <c r="A66">
        <v>17</v>
      </c>
      <c r="B66" t="s">
        <v>43</v>
      </c>
      <c r="C66">
        <v>1.1960207441678836</v>
      </c>
      <c r="D66">
        <v>-1.6</v>
      </c>
      <c r="E66" s="22">
        <f>IF(Table4[[#This Row],[Trial]]="G1",Table4[[#This Row],[Balance]]/100,IF(Table4[[#This Row],[Trial]]="G2",Table4[[#This Row],[Balance]]/200,Table4[[#This Row],[Balance]]/500))</f>
        <v>2</v>
      </c>
      <c r="F66" s="22">
        <f>IF(Table4[[#This Row],[Net_Balance]]&gt;1,1+(Table4[[#This Row],[Net_Balance]]-1)/$F$974,1)</f>
        <v>1.0142857142857142</v>
      </c>
      <c r="G66" s="22">
        <f>IF(Table4[[#This Row],[Net_Balance]]&lt;1,1-(1-Table4[[#This Row],[Net_Balance]])/$F$974,1)</f>
        <v>1</v>
      </c>
      <c r="H66" s="22">
        <f>IF(Table4[[#This Row],[Net_Balance]]&gt;1,1+(Table4[[#This Row],[Net_Balance]]-1)/$H$974,1)</f>
        <v>1.01</v>
      </c>
      <c r="I66" s="22">
        <f>IF(Table4[[#This Row],[Net_Balance]]&lt;1,1-(1-Table4[[#This Row],[Net_Balance]])/$H$974,1)</f>
        <v>1</v>
      </c>
      <c r="J66" s="22">
        <f>IF(Table4[[#This Row],[Net_Balance]]&gt;1,(Table4[[#This Row],[Net_Balance]]-1)/$J$974,0)</f>
        <v>0.02</v>
      </c>
      <c r="K66" s="22">
        <f>IF(Table4[[#This Row],[Net_Balance]]&lt;1,-(1-Table4[[#This Row],[Net_Balance]])/$J$974,0)</f>
        <v>0</v>
      </c>
      <c r="L66" t="s">
        <v>109</v>
      </c>
      <c r="M66" t="s">
        <v>67</v>
      </c>
      <c r="N66" t="s">
        <v>7</v>
      </c>
      <c r="O66">
        <v>1</v>
      </c>
      <c r="P66">
        <v>-10</v>
      </c>
      <c r="Q66">
        <v>400</v>
      </c>
      <c r="R66">
        <v>1664287634</v>
      </c>
      <c r="S66">
        <v>3</v>
      </c>
      <c r="T66" t="s">
        <v>117</v>
      </c>
      <c r="U66">
        <v>0</v>
      </c>
      <c r="V66">
        <v>-10</v>
      </c>
      <c r="W66">
        <v>0.5</v>
      </c>
      <c r="X66">
        <v>20</v>
      </c>
      <c r="Y66">
        <v>0.5</v>
      </c>
      <c r="Z66">
        <v>5</v>
      </c>
      <c r="AA66">
        <v>225</v>
      </c>
      <c r="AB66">
        <v>15</v>
      </c>
      <c r="AC66">
        <v>4</v>
      </c>
      <c r="AD66">
        <v>0.25</v>
      </c>
      <c r="AE66">
        <v>0.75</v>
      </c>
      <c r="AF66">
        <v>2</v>
      </c>
      <c r="AG66">
        <v>0.5</v>
      </c>
      <c r="AH66">
        <v>0.25</v>
      </c>
      <c r="AI66">
        <v>0.625</v>
      </c>
      <c r="AJ66">
        <v>0.375</v>
      </c>
      <c r="AK66">
        <v>1.25</v>
      </c>
      <c r="AL66">
        <v>210.9375</v>
      </c>
      <c r="AM66">
        <v>14.523687548277813</v>
      </c>
      <c r="AN66">
        <v>0.9</v>
      </c>
      <c r="AO66">
        <v>0.38419903534316502</v>
      </c>
      <c r="AP66">
        <v>0.61580096465683498</v>
      </c>
      <c r="AQ66" s="2">
        <f>Table4[[#This Row],[Gain]]^Table4[[#This Row],[θ]]</f>
        <v>35.979809832580635</v>
      </c>
      <c r="AR66" s="2">
        <f>-Table4[[#This Row],[λ]]*-Table4[[#This Row],[Loss]]^Table4[[#This Row],[θ]]</f>
        <v>25.127005037389367</v>
      </c>
      <c r="AS66" s="2">
        <f>Table4[[#This Row],[pie_gain]]*Table4[[#This Row],[v_n_w_g]]-Table4[[#This Row],[pie_loss]]*Table4[[#This Row],[v_n_w_l]]</f>
        <v>-1.64982571145352</v>
      </c>
      <c r="AT66" s="2">
        <f>IF(Table4[[#This Row],[diff_v]]&gt;=1,1,0)</f>
        <v>0</v>
      </c>
      <c r="AU66" s="2">
        <f>Table4[[#This Row],[Gain]]^(Table4[[#This Row],[θ]]*Table4[[#This Row],[ω_p]])</f>
        <v>37.869387067784402</v>
      </c>
      <c r="AV66" s="2">
        <f>-Table4[[#This Row],[λ]]*-Table4[[#This Row],[Loss]]^(Table4[[#This Row],[θ]]*Table4[[#This Row],[ω_n]])</f>
        <v>25.127005037389367</v>
      </c>
      <c r="AW66" s="2">
        <f>Table4[[#This Row],[v_n_w_g_w]]*Table4[[#This Row],[pie_gain]]-Table4[[#This Row],[v_n_w_l_w]]*Table4[[#This Row],[pie_loss]]</f>
        <v>-0.92385196048182827</v>
      </c>
      <c r="AX66" s="2">
        <f>IF(Table4[[#This Row],[diff_v_w]]&gt;=1,1,0)</f>
        <v>0</v>
      </c>
      <c r="AY66" s="2">
        <f>Table4[[#This Row],[Gain]]^(Table4[[#This Row],[θ]])*Table4[[#This Row],[ω_p2]]</f>
        <v>36.339607930906439</v>
      </c>
      <c r="AZ66" s="2">
        <f>-Table4[[#This Row],[λ]]*-Table4[[#This Row],[Loss]]^(Table4[[#This Row],[θ]])*Table4[[#This Row],[ω_n2]]</f>
        <v>25.127005037389367</v>
      </c>
      <c r="BA66" s="2">
        <f>Table4[[#This Row],[v_n_w_g_w2]]*Table4[[#This Row],[pie_gain]]-Table4[[#This Row],[v_n_w_l_w2]]*Table4[[#This Row],[pie_loss]]</f>
        <v>-1.5115916291584419</v>
      </c>
      <c r="BB66" s="2">
        <f>IF(Table4[[#This Row],[diff_v_w2]]&gt;=1,1,0)</f>
        <v>0</v>
      </c>
      <c r="BC66" s="2">
        <f>Table4[[#This Row],[Gain]]^(Table4[[#This Row],[θ]]+Table4[[#This Row],[ω_p3]])</f>
        <v>38.201416214940906</v>
      </c>
      <c r="BD66" s="2">
        <f>-Table4[[#This Row],[λ]]*-Table4[[#This Row],[Loss]]^(Table4[[#This Row],[θ]]+Table4[[#This Row],[ω_n3]])</f>
        <v>25.127005037389367</v>
      </c>
      <c r="BE66" s="2">
        <f>Table4[[#This Row],[v_n_w_g_w3]]*Table4[[#This Row],[pie_gain]]-Table4[[#This Row],[v_n_w_l_w3]]*Table4[[#This Row],[pie_loss]]</f>
        <v>-0.79628668243848644</v>
      </c>
      <c r="BF66" s="2">
        <f>IF(Table4[[#This Row],[diff_v_w3]]&gt;=1,1,0)</f>
        <v>0</v>
      </c>
      <c r="BG66" s="2">
        <f>(Table4[[#This Row],[Accept]]-Table4[[#This Row],[projected_M1]])</f>
        <v>1</v>
      </c>
      <c r="BH66" s="2">
        <f>(Table4[[#This Row],[Accept]]-Table4[[#This Row],[projected_M2]])</f>
        <v>1</v>
      </c>
      <c r="BI66" s="2">
        <f>(Table4[[#This Row],[Accept]]-Table4[[#This Row],[projected_M3]])</f>
        <v>1</v>
      </c>
      <c r="BJ66" s="2">
        <f>(Table4[[#This Row],[Accept]]-Table4[[#This Row],[projected_M4]])</f>
        <v>1</v>
      </c>
    </row>
    <row r="67" spans="1:62" x14ac:dyDescent="0.3">
      <c r="A67">
        <v>19</v>
      </c>
      <c r="B67" t="s">
        <v>43</v>
      </c>
      <c r="C67">
        <v>1.1960207441678836</v>
      </c>
      <c r="D67">
        <v>-1.6</v>
      </c>
      <c r="E67" s="22">
        <f>IF(Table4[[#This Row],[Trial]]="G1",Table4[[#This Row],[Balance]]/100,IF(Table4[[#This Row],[Trial]]="G2",Table4[[#This Row],[Balance]]/200,Table4[[#This Row],[Balance]]/500))</f>
        <v>2</v>
      </c>
      <c r="F67" s="22">
        <f>IF(Table4[[#This Row],[Net_Balance]]&gt;1,1+(Table4[[#This Row],[Net_Balance]]-1)/$F$974,1)</f>
        <v>1.0142857142857142</v>
      </c>
      <c r="G67" s="22">
        <f>IF(Table4[[#This Row],[Net_Balance]]&lt;1,1-(1-Table4[[#This Row],[Net_Balance]])/$F$974,1)</f>
        <v>1</v>
      </c>
      <c r="H67" s="22">
        <f>IF(Table4[[#This Row],[Net_Balance]]&gt;1,1+(Table4[[#This Row],[Net_Balance]]-1)/$H$974,1)</f>
        <v>1.01</v>
      </c>
      <c r="I67" s="22">
        <f>IF(Table4[[#This Row],[Net_Balance]]&lt;1,1-(1-Table4[[#This Row],[Net_Balance]])/$H$974,1)</f>
        <v>1</v>
      </c>
      <c r="J67" s="22">
        <f>IF(Table4[[#This Row],[Net_Balance]]&gt;1,(Table4[[#This Row],[Net_Balance]]-1)/$J$974,0)</f>
        <v>0.02</v>
      </c>
      <c r="K67" s="22">
        <f>IF(Table4[[#This Row],[Net_Balance]]&lt;1,-(1-Table4[[#This Row],[Net_Balance]])/$J$974,0)</f>
        <v>0</v>
      </c>
      <c r="L67" t="s">
        <v>109</v>
      </c>
      <c r="M67" t="s">
        <v>94</v>
      </c>
      <c r="N67" t="s">
        <v>5</v>
      </c>
      <c r="O67">
        <v>0</v>
      </c>
      <c r="P67">
        <v>0</v>
      </c>
      <c r="Q67">
        <v>400</v>
      </c>
      <c r="R67">
        <v>1664287650</v>
      </c>
      <c r="S67">
        <v>6</v>
      </c>
      <c r="T67" t="s">
        <v>117</v>
      </c>
      <c r="U67">
        <v>0</v>
      </c>
      <c r="V67">
        <v>-90</v>
      </c>
      <c r="W67">
        <v>0.5</v>
      </c>
      <c r="X67">
        <v>90</v>
      </c>
      <c r="Y67">
        <v>0.5</v>
      </c>
      <c r="Z67">
        <v>0</v>
      </c>
      <c r="AA67">
        <v>8100</v>
      </c>
      <c r="AB67">
        <v>90</v>
      </c>
      <c r="AC67">
        <v>2</v>
      </c>
      <c r="AD67">
        <v>0.25</v>
      </c>
      <c r="AE67">
        <v>0.75</v>
      </c>
      <c r="AF67">
        <v>2</v>
      </c>
      <c r="AG67">
        <v>0.5</v>
      </c>
      <c r="AH67">
        <v>0.25</v>
      </c>
      <c r="AI67">
        <v>0.625</v>
      </c>
      <c r="AJ67">
        <v>0.375</v>
      </c>
      <c r="AK67">
        <v>-22.5</v>
      </c>
      <c r="AL67">
        <v>7593.75</v>
      </c>
      <c r="AM67">
        <v>87.142125289666879</v>
      </c>
      <c r="AN67">
        <v>0.9</v>
      </c>
      <c r="AO67">
        <v>0.38419903534316502</v>
      </c>
      <c r="AP67">
        <v>0.61580096465683498</v>
      </c>
      <c r="AQ67" s="2">
        <f>Table4[[#This Row],[Gain]]^Table4[[#This Row],[θ]]</f>
        <v>217.42755411656807</v>
      </c>
      <c r="AR67" s="2">
        <f>-Table4[[#This Row],[λ]]*-Table4[[#This Row],[Loss]]^Table4[[#This Row],[θ]]</f>
        <v>347.88408658650894</v>
      </c>
      <c r="AS67" s="2">
        <f>Table4[[#This Row],[pie_gain]]*Table4[[#This Row],[v_n_w_g]]-Table4[[#This Row],[pie_loss]]*Table4[[#This Row],[v_n_w_l]]</f>
        <v>-130.69189956012485</v>
      </c>
      <c r="AT67" s="2">
        <f>IF(Table4[[#This Row],[diff_v]]&gt;=1,1,0)</f>
        <v>0</v>
      </c>
      <c r="AU67" s="2">
        <f>Table4[[#This Row],[Gain]]^(Table4[[#This Row],[θ]]*Table4[[#This Row],[ω_p]])</f>
        <v>234.8036202759553</v>
      </c>
      <c r="AV67" s="2">
        <f>-Table4[[#This Row],[λ]]*-Table4[[#This Row],[Loss]]^(Table4[[#This Row],[θ]]*Table4[[#This Row],[ω_n]])</f>
        <v>347.88408658650894</v>
      </c>
      <c r="AW67" s="2">
        <f>Table4[[#This Row],[v_n_w_g_w]]*Table4[[#This Row],[pie_gain]]-Table4[[#This Row],[v_n_w_l_w]]*Table4[[#This Row],[pie_loss]]</f>
        <v>-124.01603170362927</v>
      </c>
      <c r="AX67" s="2">
        <f>IF(Table4[[#This Row],[diff_v_w]]&gt;=1,1,0)</f>
        <v>0</v>
      </c>
      <c r="AY67" s="2">
        <f>Table4[[#This Row],[Gain]]^(Table4[[#This Row],[θ]])*Table4[[#This Row],[ω_p2]]</f>
        <v>219.60182965773376</v>
      </c>
      <c r="AZ67" s="2">
        <f>-Table4[[#This Row],[λ]]*-Table4[[#This Row],[Loss]]^(Table4[[#This Row],[θ]])*Table4[[#This Row],[ω_n2]]</f>
        <v>347.88408658650894</v>
      </c>
      <c r="BA67" s="2">
        <f>Table4[[#This Row],[v_n_w_g_w2]]*Table4[[#This Row],[pie_gain]]-Table4[[#This Row],[v_n_w_l_w2]]*Table4[[#This Row],[pie_loss]]</f>
        <v>-129.85654499463874</v>
      </c>
      <c r="BB67" s="2">
        <f>IF(Table4[[#This Row],[diff_v_w2]]&gt;=1,1,0)</f>
        <v>0</v>
      </c>
      <c r="BC67" s="2">
        <f>Table4[[#This Row],[Gain]]^(Table4[[#This Row],[θ]]+Table4[[#This Row],[ω_p3]])</f>
        <v>237.90273268257735</v>
      </c>
      <c r="BD67" s="2">
        <f>-Table4[[#This Row],[λ]]*-Table4[[#This Row],[Loss]]^(Table4[[#This Row],[θ]]+Table4[[#This Row],[ω_n3]])</f>
        <v>347.88408658650894</v>
      </c>
      <c r="BE67" s="2">
        <f>Table4[[#This Row],[v_n_w_g_w3]]*Table4[[#This Row],[pie_gain]]-Table4[[#This Row],[v_n_w_l_w3]]*Table4[[#This Row],[pie_loss]]</f>
        <v>-122.82535570658504</v>
      </c>
      <c r="BF67" s="2">
        <f>IF(Table4[[#This Row],[diff_v_w3]]&gt;=1,1,0)</f>
        <v>0</v>
      </c>
      <c r="BG67" s="2">
        <f>(Table4[[#This Row],[Accept]]-Table4[[#This Row],[projected_M1]])</f>
        <v>0</v>
      </c>
      <c r="BH67" s="2">
        <f>(Table4[[#This Row],[Accept]]-Table4[[#This Row],[projected_M2]])</f>
        <v>0</v>
      </c>
      <c r="BI67" s="2">
        <f>(Table4[[#This Row],[Accept]]-Table4[[#This Row],[projected_M3]])</f>
        <v>0</v>
      </c>
      <c r="BJ67" s="2">
        <f>(Table4[[#This Row],[Accept]]-Table4[[#This Row],[projected_M4]])</f>
        <v>0</v>
      </c>
    </row>
    <row r="68" spans="1:62" x14ac:dyDescent="0.3">
      <c r="A68">
        <v>20</v>
      </c>
      <c r="B68" t="s">
        <v>43</v>
      </c>
      <c r="C68">
        <v>1.1960207441678836</v>
      </c>
      <c r="D68">
        <v>-1.6</v>
      </c>
      <c r="E68" s="22">
        <f>IF(Table4[[#This Row],[Trial]]="G1",Table4[[#This Row],[Balance]]/100,IF(Table4[[#This Row],[Trial]]="G2",Table4[[#This Row],[Balance]]/200,Table4[[#This Row],[Balance]]/500))</f>
        <v>2.9</v>
      </c>
      <c r="F68" s="22">
        <f>IF(Table4[[#This Row],[Net_Balance]]&gt;1,1+(Table4[[#This Row],[Net_Balance]]-1)/$F$974,1)</f>
        <v>1.0271428571428571</v>
      </c>
      <c r="G68" s="22">
        <f>IF(Table4[[#This Row],[Net_Balance]]&lt;1,1-(1-Table4[[#This Row],[Net_Balance]])/$F$974,1)</f>
        <v>1</v>
      </c>
      <c r="H68" s="22">
        <f>IF(Table4[[#This Row],[Net_Balance]]&gt;1,1+(Table4[[#This Row],[Net_Balance]]-1)/$H$974,1)</f>
        <v>1.0189999999999999</v>
      </c>
      <c r="I68" s="22">
        <f>IF(Table4[[#This Row],[Net_Balance]]&lt;1,1-(1-Table4[[#This Row],[Net_Balance]])/$H$974,1)</f>
        <v>1</v>
      </c>
      <c r="J68" s="22">
        <f>IF(Table4[[#This Row],[Net_Balance]]&gt;1,(Table4[[#This Row],[Net_Balance]]-1)/$J$974,0)</f>
        <v>3.7999999999999999E-2</v>
      </c>
      <c r="K68" s="22">
        <f>IF(Table4[[#This Row],[Net_Balance]]&lt;1,-(1-Table4[[#This Row],[Net_Balance]])/$J$974,0)</f>
        <v>0</v>
      </c>
      <c r="L68" t="s">
        <v>109</v>
      </c>
      <c r="M68" t="s">
        <v>70</v>
      </c>
      <c r="N68" t="s">
        <v>7</v>
      </c>
      <c r="O68">
        <v>1</v>
      </c>
      <c r="P68">
        <v>180</v>
      </c>
      <c r="Q68">
        <v>580</v>
      </c>
      <c r="R68">
        <v>1664287653</v>
      </c>
      <c r="S68">
        <v>3</v>
      </c>
      <c r="T68" t="s">
        <v>118</v>
      </c>
      <c r="U68">
        <v>1</v>
      </c>
      <c r="V68">
        <v>-90</v>
      </c>
      <c r="W68">
        <v>0.5</v>
      </c>
      <c r="X68">
        <v>180</v>
      </c>
      <c r="Y68">
        <v>0.5</v>
      </c>
      <c r="Z68">
        <v>45</v>
      </c>
      <c r="AA68">
        <v>18225</v>
      </c>
      <c r="AB68">
        <v>135</v>
      </c>
      <c r="AC68">
        <v>4</v>
      </c>
      <c r="AD68">
        <v>0.75</v>
      </c>
      <c r="AE68">
        <v>0.25</v>
      </c>
      <c r="AF68">
        <v>2</v>
      </c>
      <c r="AG68">
        <v>0.05</v>
      </c>
      <c r="AH68">
        <v>0.2</v>
      </c>
      <c r="AI68">
        <v>0.42499999999999999</v>
      </c>
      <c r="AJ68">
        <v>0.57499999999999996</v>
      </c>
      <c r="AK68">
        <v>65.249999999999986</v>
      </c>
      <c r="AL68">
        <v>17814.9375</v>
      </c>
      <c r="AM68">
        <v>133.47260954967501</v>
      </c>
      <c r="AN68">
        <v>0.9</v>
      </c>
      <c r="AO68">
        <v>0.56330583577691229</v>
      </c>
      <c r="AP68">
        <v>0.43669416422308771</v>
      </c>
      <c r="AQ68" s="2">
        <f>Table4[[#This Row],[Gain]]^Table4[[#This Row],[θ]]</f>
        <v>498.1414721148987</v>
      </c>
      <c r="AR68" s="2">
        <f>-Table4[[#This Row],[λ]]*-Table4[[#This Row],[Loss]]^Table4[[#This Row],[θ]]</f>
        <v>347.88408658650894</v>
      </c>
      <c r="AS68" s="2">
        <f>Table4[[#This Row],[pie_gain]]*Table4[[#This Row],[v_n_w_g]]-Table4[[#This Row],[pie_loss]]*Table4[[#This Row],[v_n_w_l]]</f>
        <v>128.68704784641668</v>
      </c>
      <c r="AT68" s="2">
        <f>IF(Table4[[#This Row],[diff_v]]&gt;=1,1,0)</f>
        <v>1</v>
      </c>
      <c r="AU68" s="2">
        <f>Table4[[#This Row],[Gain]]^(Table4[[#This Row],[θ]]*Table4[[#This Row],[ω_p]])</f>
        <v>589.61233260539211</v>
      </c>
      <c r="AV68" s="2">
        <f>-Table4[[#This Row],[λ]]*-Table4[[#This Row],[Loss]]^(Table4[[#This Row],[θ]]*Table4[[#This Row],[ω_n]])</f>
        <v>347.88408658650894</v>
      </c>
      <c r="AW68" s="2">
        <f>Table4[[#This Row],[v_n_w_g_w]]*Table4[[#This Row],[pie_gain]]-Table4[[#This Row],[v_n_w_l_w]]*Table4[[#This Row],[pie_loss]]</f>
        <v>180.21311736424738</v>
      </c>
      <c r="AX68" s="2">
        <f>IF(Table4[[#This Row],[diff_v_w]]&gt;=1,1,0)</f>
        <v>1</v>
      </c>
      <c r="AY68" s="2">
        <f>Table4[[#This Row],[Gain]]^(Table4[[#This Row],[θ]])*Table4[[#This Row],[ω_p2]]</f>
        <v>507.60616008508174</v>
      </c>
      <c r="AZ68" s="2">
        <f>-Table4[[#This Row],[λ]]*-Table4[[#This Row],[Loss]]^(Table4[[#This Row],[θ]])*Table4[[#This Row],[ω_n2]]</f>
        <v>347.88408658650894</v>
      </c>
      <c r="BA68" s="2">
        <f>Table4[[#This Row],[v_n_w_g_w2]]*Table4[[#This Row],[pie_gain]]-Table4[[#This Row],[v_n_w_l_w2]]*Table4[[#This Row],[pie_loss]]</f>
        <v>134.01856181382831</v>
      </c>
      <c r="BB68" s="2">
        <f>IF(Table4[[#This Row],[diff_v_w2]]&gt;=1,1,0)</f>
        <v>1</v>
      </c>
      <c r="BC68" s="2">
        <f>Table4[[#This Row],[Gain]]^(Table4[[#This Row],[θ]]+Table4[[#This Row],[ω_p3]])</f>
        <v>606.81045531042639</v>
      </c>
      <c r="BD68" s="2">
        <f>-Table4[[#This Row],[λ]]*-Table4[[#This Row],[Loss]]^(Table4[[#This Row],[θ]]+Table4[[#This Row],[ω_n3]])</f>
        <v>347.88408658650894</v>
      </c>
      <c r="BE68" s="2">
        <f>Table4[[#This Row],[v_n_w_g_w3]]*Table4[[#This Row],[pie_gain]]-Table4[[#This Row],[v_n_w_l_w3]]*Table4[[#This Row],[pie_loss]]</f>
        <v>189.90092024840064</v>
      </c>
      <c r="BF68" s="2">
        <f>IF(Table4[[#This Row],[diff_v_w3]]&gt;=1,1,0)</f>
        <v>1</v>
      </c>
      <c r="BG68" s="2">
        <f>(Table4[[#This Row],[Accept]]-Table4[[#This Row],[projected_M1]])</f>
        <v>0</v>
      </c>
      <c r="BH68" s="2">
        <f>(Table4[[#This Row],[Accept]]-Table4[[#This Row],[projected_M2]])</f>
        <v>0</v>
      </c>
      <c r="BI68" s="2">
        <f>(Table4[[#This Row],[Accept]]-Table4[[#This Row],[projected_M3]])</f>
        <v>0</v>
      </c>
      <c r="BJ68" s="2">
        <f>(Table4[[#This Row],[Accept]]-Table4[[#This Row],[projected_M4]])</f>
        <v>0</v>
      </c>
    </row>
    <row r="69" spans="1:62" x14ac:dyDescent="0.3">
      <c r="A69">
        <v>22</v>
      </c>
      <c r="B69" t="s">
        <v>43</v>
      </c>
      <c r="C69">
        <v>1.1960207441678836</v>
      </c>
      <c r="D69">
        <v>-1.6</v>
      </c>
      <c r="E69" s="22">
        <f>IF(Table4[[#This Row],[Trial]]="G1",Table4[[#This Row],[Balance]]/100,IF(Table4[[#This Row],[Trial]]="G2",Table4[[#This Row],[Balance]]/200,Table4[[#This Row],[Balance]]/500))</f>
        <v>2.85</v>
      </c>
      <c r="F69" s="22">
        <f>IF(Table4[[#This Row],[Net_Balance]]&gt;1,1+(Table4[[#This Row],[Net_Balance]]-1)/$F$974,1)</f>
        <v>1.0264285714285715</v>
      </c>
      <c r="G69" s="22">
        <f>IF(Table4[[#This Row],[Net_Balance]]&lt;1,1-(1-Table4[[#This Row],[Net_Balance]])/$F$974,1)</f>
        <v>1</v>
      </c>
      <c r="H69" s="22">
        <f>IF(Table4[[#This Row],[Net_Balance]]&gt;1,1+(Table4[[#This Row],[Net_Balance]]-1)/$H$974,1)</f>
        <v>1.0185</v>
      </c>
      <c r="I69" s="22">
        <f>IF(Table4[[#This Row],[Net_Balance]]&lt;1,1-(1-Table4[[#This Row],[Net_Balance]])/$H$974,1)</f>
        <v>1</v>
      </c>
      <c r="J69" s="22">
        <f>IF(Table4[[#This Row],[Net_Balance]]&gt;1,(Table4[[#This Row],[Net_Balance]]-1)/$J$974,0)</f>
        <v>3.7000000000000005E-2</v>
      </c>
      <c r="K69" s="22">
        <f>IF(Table4[[#This Row],[Net_Balance]]&lt;1,-(1-Table4[[#This Row],[Net_Balance]])/$J$974,0)</f>
        <v>0</v>
      </c>
      <c r="L69" t="s">
        <v>109</v>
      </c>
      <c r="M69" t="s">
        <v>65</v>
      </c>
      <c r="N69" t="s">
        <v>7</v>
      </c>
      <c r="O69">
        <v>1</v>
      </c>
      <c r="P69">
        <v>-10</v>
      </c>
      <c r="Q69">
        <v>570</v>
      </c>
      <c r="R69">
        <v>1664287668</v>
      </c>
      <c r="S69">
        <v>9</v>
      </c>
      <c r="T69" t="s">
        <v>118</v>
      </c>
      <c r="U69">
        <v>1</v>
      </c>
      <c r="V69">
        <v>-10</v>
      </c>
      <c r="W69">
        <v>0.5</v>
      </c>
      <c r="X69">
        <v>10</v>
      </c>
      <c r="Y69">
        <v>0.5</v>
      </c>
      <c r="Z69">
        <v>0</v>
      </c>
      <c r="AA69">
        <v>100</v>
      </c>
      <c r="AB69">
        <v>10</v>
      </c>
      <c r="AC69">
        <v>2</v>
      </c>
      <c r="AD69">
        <v>0.25</v>
      </c>
      <c r="AE69">
        <v>0.75</v>
      </c>
      <c r="AF69">
        <v>1</v>
      </c>
      <c r="AG69">
        <v>0.25</v>
      </c>
      <c r="AH69">
        <v>0.5</v>
      </c>
      <c r="AI69">
        <v>0.375</v>
      </c>
      <c r="AJ69">
        <v>0.625</v>
      </c>
      <c r="AK69">
        <v>2.5</v>
      </c>
      <c r="AL69">
        <v>93.75</v>
      </c>
      <c r="AM69">
        <v>9.6824583655185421</v>
      </c>
      <c r="AN69">
        <v>0.9</v>
      </c>
      <c r="AO69">
        <v>0.60844334427391233</v>
      </c>
      <c r="AP69">
        <v>0.39155665572608767</v>
      </c>
      <c r="AQ69" s="2">
        <f>Table4[[#This Row],[Gain]]^Table4[[#This Row],[θ]]</f>
        <v>15.704378148368352</v>
      </c>
      <c r="AR69" s="2">
        <f>-Table4[[#This Row],[λ]]*-Table4[[#This Row],[Loss]]^Table4[[#This Row],[θ]]</f>
        <v>25.127005037389367</v>
      </c>
      <c r="AS69" s="2">
        <f>Table4[[#This Row],[pie_gain]]*Table4[[#This Row],[v_n_w_g]]-Table4[[#This Row],[pie_loss]]*Table4[[#This Row],[v_n_w_l]]</f>
        <v>-0.28342170051734783</v>
      </c>
      <c r="AT69" s="2">
        <f>IF(Table4[[#This Row],[diff_v]]&gt;=1,1,0)</f>
        <v>0</v>
      </c>
      <c r="AU69" s="2">
        <f>Table4[[#This Row],[Gain]]^(Table4[[#This Row],[θ]]*Table4[[#This Row],[ω_p]])</f>
        <v>16.890008332877485</v>
      </c>
      <c r="AV69" s="2">
        <f>-Table4[[#This Row],[λ]]*-Table4[[#This Row],[Loss]]^(Table4[[#This Row],[θ]]*Table4[[#This Row],[ω_n]])</f>
        <v>25.127005037389367</v>
      </c>
      <c r="AW69" s="2">
        <f>Table4[[#This Row],[v_n_w_g_w]]*Table4[[#This Row],[pie_gain]]-Table4[[#This Row],[v_n_w_l_w]]*Table4[[#This Row],[pie_loss]]</f>
        <v>0.43796709401748579</v>
      </c>
      <c r="AX69" s="2">
        <f>IF(Table4[[#This Row],[diff_v_w]]&gt;=1,1,0)</f>
        <v>0</v>
      </c>
      <c r="AY69" s="2">
        <f>Table4[[#This Row],[Gain]]^(Table4[[#This Row],[θ]])*Table4[[#This Row],[ω_p2]]</f>
        <v>15.994909144113166</v>
      </c>
      <c r="AZ69" s="2">
        <f>-Table4[[#This Row],[λ]]*-Table4[[#This Row],[Loss]]^(Table4[[#This Row],[θ]])*Table4[[#This Row],[ω_n2]]</f>
        <v>25.127005037389367</v>
      </c>
      <c r="BA69" s="2">
        <f>Table4[[#This Row],[v_n_w_g_w2]]*Table4[[#This Row],[pie_gain]]-Table4[[#This Row],[v_n_w_l_w2]]*Table4[[#This Row],[pie_loss]]</f>
        <v>-0.10665004985114379</v>
      </c>
      <c r="BB69" s="2">
        <f>IF(Table4[[#This Row],[diff_v_w2]]&gt;=1,1,0)</f>
        <v>0</v>
      </c>
      <c r="BC69" s="2">
        <f>Table4[[#This Row],[Gain]]^(Table4[[#This Row],[θ]]+Table4[[#This Row],[ω_p3]])</f>
        <v>17.100969962846278</v>
      </c>
      <c r="BD69" s="2">
        <f>-Table4[[#This Row],[λ]]*-Table4[[#This Row],[Loss]]^(Table4[[#This Row],[θ]]+Table4[[#This Row],[ω_n3]])</f>
        <v>25.127005037389367</v>
      </c>
      <c r="BE69" s="2">
        <f>Table4[[#This Row],[v_n_w_g_w3]]*Table4[[#This Row],[pie_gain]]-Table4[[#This Row],[v_n_w_l_w3]]*Table4[[#This Row],[pie_loss]]</f>
        <v>0.56632529366917339</v>
      </c>
      <c r="BF69" s="2">
        <f>IF(Table4[[#This Row],[diff_v_w3]]&gt;=1,1,0)</f>
        <v>0</v>
      </c>
      <c r="BG69" s="2">
        <f>(Table4[[#This Row],[Accept]]-Table4[[#This Row],[projected_M1]])</f>
        <v>1</v>
      </c>
      <c r="BH69" s="2">
        <f>(Table4[[#This Row],[Accept]]-Table4[[#This Row],[projected_M2]])</f>
        <v>1</v>
      </c>
      <c r="BI69" s="2">
        <f>(Table4[[#This Row],[Accept]]-Table4[[#This Row],[projected_M3]])</f>
        <v>1</v>
      </c>
      <c r="BJ69" s="2">
        <f>(Table4[[#This Row],[Accept]]-Table4[[#This Row],[projected_M4]])</f>
        <v>1</v>
      </c>
    </row>
    <row r="70" spans="1:62" x14ac:dyDescent="0.3">
      <c r="A70">
        <v>23</v>
      </c>
      <c r="B70" t="s">
        <v>43</v>
      </c>
      <c r="C70">
        <v>1.1960207441678836</v>
      </c>
      <c r="D70">
        <v>-1.6</v>
      </c>
      <c r="E70" s="22">
        <f>IF(Table4[[#This Row],[Trial]]="G1",Table4[[#This Row],[Balance]]/100,IF(Table4[[#This Row],[Trial]]="G2",Table4[[#This Row],[Balance]]/200,Table4[[#This Row],[Balance]]/500))</f>
        <v>2.85</v>
      </c>
      <c r="F70" s="22">
        <f>IF(Table4[[#This Row],[Net_Balance]]&gt;1,1+(Table4[[#This Row],[Net_Balance]]-1)/$F$974,1)</f>
        <v>1.0264285714285715</v>
      </c>
      <c r="G70" s="22">
        <f>IF(Table4[[#This Row],[Net_Balance]]&lt;1,1-(1-Table4[[#This Row],[Net_Balance]])/$F$974,1)</f>
        <v>1</v>
      </c>
      <c r="H70" s="22">
        <f>IF(Table4[[#This Row],[Net_Balance]]&gt;1,1+(Table4[[#This Row],[Net_Balance]]-1)/$H$974,1)</f>
        <v>1.0185</v>
      </c>
      <c r="I70" s="22">
        <f>IF(Table4[[#This Row],[Net_Balance]]&lt;1,1-(1-Table4[[#This Row],[Net_Balance]])/$H$974,1)</f>
        <v>1</v>
      </c>
      <c r="J70" s="22">
        <f>IF(Table4[[#This Row],[Net_Balance]]&gt;1,(Table4[[#This Row],[Net_Balance]]-1)/$J$974,0)</f>
        <v>3.7000000000000005E-2</v>
      </c>
      <c r="K70" s="22">
        <f>IF(Table4[[#This Row],[Net_Balance]]&lt;1,-(1-Table4[[#This Row],[Net_Balance]])/$J$974,0)</f>
        <v>0</v>
      </c>
      <c r="L70" t="s">
        <v>109</v>
      </c>
      <c r="M70" t="s">
        <v>98</v>
      </c>
      <c r="N70" t="s">
        <v>5</v>
      </c>
      <c r="O70">
        <v>0</v>
      </c>
      <c r="P70">
        <v>0</v>
      </c>
      <c r="Q70">
        <v>570</v>
      </c>
      <c r="R70">
        <v>1664287672</v>
      </c>
      <c r="S70">
        <v>4</v>
      </c>
      <c r="T70" t="s">
        <v>117</v>
      </c>
      <c r="U70">
        <v>0</v>
      </c>
      <c r="V70">
        <v>-10</v>
      </c>
      <c r="W70">
        <v>0.5</v>
      </c>
      <c r="X70">
        <v>0</v>
      </c>
      <c r="Y70">
        <v>0.5</v>
      </c>
      <c r="Z70">
        <v>-5</v>
      </c>
      <c r="AA70">
        <v>25</v>
      </c>
      <c r="AB70">
        <v>5</v>
      </c>
      <c r="AC70">
        <v>2</v>
      </c>
      <c r="AD70">
        <v>0.25</v>
      </c>
      <c r="AE70">
        <v>0.75</v>
      </c>
      <c r="AF70">
        <v>2</v>
      </c>
      <c r="AG70">
        <v>0.5</v>
      </c>
      <c r="AH70">
        <v>0.25</v>
      </c>
      <c r="AI70">
        <v>0.625</v>
      </c>
      <c r="AJ70">
        <v>0.375</v>
      </c>
      <c r="AK70">
        <v>-6.25</v>
      </c>
      <c r="AL70">
        <v>23.4375</v>
      </c>
      <c r="AM70">
        <v>4.8412291827592711</v>
      </c>
      <c r="AN70">
        <v>0.9</v>
      </c>
      <c r="AO70">
        <v>0.38419903534316502</v>
      </c>
      <c r="AP70">
        <v>0.61580096465683498</v>
      </c>
      <c r="AQ70" s="2">
        <f>Table4[[#This Row],[Gain]]^Table4[[#This Row],[θ]]</f>
        <v>0</v>
      </c>
      <c r="AR70" s="2">
        <f>-Table4[[#This Row],[λ]]*-Table4[[#This Row],[Loss]]^Table4[[#This Row],[θ]]</f>
        <v>25.127005037389367</v>
      </c>
      <c r="AS70" s="2">
        <f>Table4[[#This Row],[pie_gain]]*Table4[[#This Row],[v_n_w_g]]-Table4[[#This Row],[pie_loss]]*Table4[[#This Row],[v_n_w_l]]</f>
        <v>-15.473233940961524</v>
      </c>
      <c r="AT70" s="2">
        <f>IF(Table4[[#This Row],[diff_v]]&gt;=1,1,0)</f>
        <v>0</v>
      </c>
      <c r="AU70" s="2">
        <f>Table4[[#This Row],[Gain]]^(Table4[[#This Row],[θ]]*Table4[[#This Row],[ω_p]])</f>
        <v>0</v>
      </c>
      <c r="AV70" s="2">
        <f>-Table4[[#This Row],[λ]]*-Table4[[#This Row],[Loss]]^(Table4[[#This Row],[θ]]*Table4[[#This Row],[ω_n]])</f>
        <v>25.127005037389367</v>
      </c>
      <c r="AW70" s="2">
        <f>Table4[[#This Row],[v_n_w_g_w]]*Table4[[#This Row],[pie_gain]]-Table4[[#This Row],[v_n_w_l_w]]*Table4[[#This Row],[pie_loss]]</f>
        <v>-15.473233940961524</v>
      </c>
      <c r="AX70" s="2">
        <f>IF(Table4[[#This Row],[diff_v_w]]&gt;=1,1,0)</f>
        <v>0</v>
      </c>
      <c r="AY70" s="2">
        <f>Table4[[#This Row],[Gain]]^(Table4[[#This Row],[θ]])*Table4[[#This Row],[ω_p2]]</f>
        <v>0</v>
      </c>
      <c r="AZ70" s="2">
        <f>-Table4[[#This Row],[λ]]*-Table4[[#This Row],[Loss]]^(Table4[[#This Row],[θ]])*Table4[[#This Row],[ω_n2]]</f>
        <v>25.127005037389367</v>
      </c>
      <c r="BA70" s="2">
        <f>Table4[[#This Row],[v_n_w_g_w2]]*Table4[[#This Row],[pie_gain]]-Table4[[#This Row],[v_n_w_l_w2]]*Table4[[#This Row],[pie_loss]]</f>
        <v>-15.473233940961524</v>
      </c>
      <c r="BB70" s="2">
        <f>IF(Table4[[#This Row],[diff_v_w2]]&gt;=1,1,0)</f>
        <v>0</v>
      </c>
      <c r="BC70" s="2">
        <f>Table4[[#This Row],[Gain]]^(Table4[[#This Row],[θ]]+Table4[[#This Row],[ω_p3]])</f>
        <v>0</v>
      </c>
      <c r="BD70" s="2">
        <f>-Table4[[#This Row],[λ]]*-Table4[[#This Row],[Loss]]^(Table4[[#This Row],[θ]]+Table4[[#This Row],[ω_n3]])</f>
        <v>25.127005037389367</v>
      </c>
      <c r="BE70" s="2">
        <f>Table4[[#This Row],[v_n_w_g_w3]]*Table4[[#This Row],[pie_gain]]-Table4[[#This Row],[v_n_w_l_w3]]*Table4[[#This Row],[pie_loss]]</f>
        <v>-15.473233940961524</v>
      </c>
      <c r="BF70" s="2">
        <f>IF(Table4[[#This Row],[diff_v_w3]]&gt;=1,1,0)</f>
        <v>0</v>
      </c>
      <c r="BG70" s="2">
        <f>(Table4[[#This Row],[Accept]]-Table4[[#This Row],[projected_M1]])</f>
        <v>0</v>
      </c>
      <c r="BH70" s="2">
        <f>(Table4[[#This Row],[Accept]]-Table4[[#This Row],[projected_M2]])</f>
        <v>0</v>
      </c>
      <c r="BI70" s="2">
        <f>(Table4[[#This Row],[Accept]]-Table4[[#This Row],[projected_M3]])</f>
        <v>0</v>
      </c>
      <c r="BJ70" s="2">
        <f>(Table4[[#This Row],[Accept]]-Table4[[#This Row],[projected_M4]])</f>
        <v>0</v>
      </c>
    </row>
    <row r="71" spans="1:62" x14ac:dyDescent="0.3">
      <c r="A71">
        <v>24</v>
      </c>
      <c r="B71" t="s">
        <v>43</v>
      </c>
      <c r="C71">
        <v>1.1960207441678836</v>
      </c>
      <c r="D71">
        <v>-1.6</v>
      </c>
      <c r="E71" s="22">
        <f>IF(Table4[[#This Row],[Trial]]="G1",Table4[[#This Row],[Balance]]/100,IF(Table4[[#This Row],[Trial]]="G2",Table4[[#This Row],[Balance]]/200,Table4[[#This Row],[Balance]]/500))</f>
        <v>2.85</v>
      </c>
      <c r="F71" s="22">
        <f>IF(Table4[[#This Row],[Net_Balance]]&gt;1,1+(Table4[[#This Row],[Net_Balance]]-1)/$F$974,1)</f>
        <v>1.0264285714285715</v>
      </c>
      <c r="G71" s="22">
        <f>IF(Table4[[#This Row],[Net_Balance]]&lt;1,1-(1-Table4[[#This Row],[Net_Balance]])/$F$974,1)</f>
        <v>1</v>
      </c>
      <c r="H71" s="22">
        <f>IF(Table4[[#This Row],[Net_Balance]]&gt;1,1+(Table4[[#This Row],[Net_Balance]]-1)/$H$974,1)</f>
        <v>1.0185</v>
      </c>
      <c r="I71" s="22">
        <f>IF(Table4[[#This Row],[Net_Balance]]&lt;1,1-(1-Table4[[#This Row],[Net_Balance]])/$H$974,1)</f>
        <v>1</v>
      </c>
      <c r="J71" s="22">
        <f>IF(Table4[[#This Row],[Net_Balance]]&gt;1,(Table4[[#This Row],[Net_Balance]]-1)/$J$974,0)</f>
        <v>3.7000000000000005E-2</v>
      </c>
      <c r="K71" s="22">
        <f>IF(Table4[[#This Row],[Net_Balance]]&lt;1,-(1-Table4[[#This Row],[Net_Balance]])/$J$974,0)</f>
        <v>0</v>
      </c>
      <c r="L71" t="s">
        <v>109</v>
      </c>
      <c r="M71" t="s">
        <v>76</v>
      </c>
      <c r="N71" t="s">
        <v>5</v>
      </c>
      <c r="O71">
        <v>0</v>
      </c>
      <c r="P71">
        <v>0</v>
      </c>
      <c r="Q71">
        <v>570</v>
      </c>
      <c r="R71">
        <v>1664287678</v>
      </c>
      <c r="S71">
        <v>6</v>
      </c>
      <c r="T71" t="s">
        <v>118</v>
      </c>
      <c r="U71">
        <v>1</v>
      </c>
      <c r="V71">
        <v>-90</v>
      </c>
      <c r="W71">
        <v>0.5</v>
      </c>
      <c r="X71">
        <v>180</v>
      </c>
      <c r="Y71">
        <v>0.5</v>
      </c>
      <c r="Z71">
        <v>45</v>
      </c>
      <c r="AA71">
        <v>18225</v>
      </c>
      <c r="AB71">
        <v>135</v>
      </c>
      <c r="AC71">
        <v>2</v>
      </c>
      <c r="AD71">
        <v>0.25</v>
      </c>
      <c r="AE71">
        <v>0.75</v>
      </c>
      <c r="AF71">
        <v>2</v>
      </c>
      <c r="AG71">
        <v>0.5</v>
      </c>
      <c r="AH71">
        <v>0.25</v>
      </c>
      <c r="AI71">
        <v>0.625</v>
      </c>
      <c r="AJ71">
        <v>0.375</v>
      </c>
      <c r="AK71">
        <v>11.25</v>
      </c>
      <c r="AL71">
        <v>17085.9375</v>
      </c>
      <c r="AM71">
        <v>130.71318793450033</v>
      </c>
      <c r="AN71">
        <v>0.9</v>
      </c>
      <c r="AO71">
        <v>0.38419903534316502</v>
      </c>
      <c r="AP71">
        <v>0.61580096465683498</v>
      </c>
      <c r="AQ71" s="2">
        <f>Table4[[#This Row],[Gain]]^Table4[[#This Row],[θ]]</f>
        <v>498.1414721148987</v>
      </c>
      <c r="AR71" s="2">
        <f>-Table4[[#This Row],[λ]]*-Table4[[#This Row],[Loss]]^Table4[[#This Row],[θ]]</f>
        <v>347.88408658650894</v>
      </c>
      <c r="AS71" s="2">
        <f>Table4[[#This Row],[pie_gain]]*Table4[[#This Row],[v_n_w_g]]-Table4[[#This Row],[pie_loss]]*Table4[[#This Row],[v_n_w_l]]</f>
        <v>-22.841883057765898</v>
      </c>
      <c r="AT71" s="2">
        <f>IF(Table4[[#This Row],[diff_v]]&gt;=1,1,0)</f>
        <v>0</v>
      </c>
      <c r="AU71" s="2">
        <f>Table4[[#This Row],[Gain]]^(Table4[[#This Row],[θ]]*Table4[[#This Row],[ω_p]])</f>
        <v>587.00240196911921</v>
      </c>
      <c r="AV71" s="2">
        <f>-Table4[[#This Row],[λ]]*-Table4[[#This Row],[Loss]]^(Table4[[#This Row],[θ]]*Table4[[#This Row],[ω_n]])</f>
        <v>347.88408658650894</v>
      </c>
      <c r="AW71" s="2">
        <f>Table4[[#This Row],[v_n_w_g_w]]*Table4[[#This Row],[pie_gain]]-Table4[[#This Row],[v_n_w_l_w]]*Table4[[#This Row],[pie_loss]]</f>
        <v>11.298400471922264</v>
      </c>
      <c r="AX71" s="2">
        <f>IF(Table4[[#This Row],[diff_v_w]]&gt;=1,1,0)</f>
        <v>1</v>
      </c>
      <c r="AY71" s="2">
        <f>Table4[[#This Row],[Gain]]^(Table4[[#This Row],[θ]])*Table4[[#This Row],[ω_p2]]</f>
        <v>507.35708934902431</v>
      </c>
      <c r="AZ71" s="2">
        <f>-Table4[[#This Row],[λ]]*-Table4[[#This Row],[Loss]]^(Table4[[#This Row],[θ]])*Table4[[#This Row],[ω_n2]]</f>
        <v>347.88408658650894</v>
      </c>
      <c r="BA71" s="2">
        <f>Table4[[#This Row],[v_n_w_g_w2]]*Table4[[#This Row],[pie_gain]]-Table4[[#This Row],[v_n_w_l_w2]]*Table4[[#This Row],[pie_loss]]</f>
        <v>-19.301251806322995</v>
      </c>
      <c r="BB71" s="2">
        <f>IF(Table4[[#This Row],[diff_v_w2]]&gt;=1,1,0)</f>
        <v>0</v>
      </c>
      <c r="BC71" s="2">
        <f>Table4[[#This Row],[Gain]]^(Table4[[#This Row],[θ]]+Table4[[#This Row],[ω_p3]])</f>
        <v>603.66748252335344</v>
      </c>
      <c r="BD71" s="2">
        <f>-Table4[[#This Row],[λ]]*-Table4[[#This Row],[Loss]]^(Table4[[#This Row],[θ]]+Table4[[#This Row],[ω_n3]])</f>
        <v>347.88408658650894</v>
      </c>
      <c r="BE71" s="2">
        <f>Table4[[#This Row],[v_n_w_g_w3]]*Table4[[#This Row],[pie_gain]]-Table4[[#This Row],[v_n_w_l_w3]]*Table4[[#This Row],[pie_loss]]</f>
        <v>17.701108344775207</v>
      </c>
      <c r="BF71" s="2">
        <f>IF(Table4[[#This Row],[diff_v_w3]]&gt;=1,1,0)</f>
        <v>1</v>
      </c>
      <c r="BG71" s="2">
        <f>(Table4[[#This Row],[Accept]]-Table4[[#This Row],[projected_M1]])</f>
        <v>0</v>
      </c>
      <c r="BH71" s="2">
        <f>(Table4[[#This Row],[Accept]]-Table4[[#This Row],[projected_M2]])</f>
        <v>-1</v>
      </c>
      <c r="BI71" s="2">
        <f>(Table4[[#This Row],[Accept]]-Table4[[#This Row],[projected_M3]])</f>
        <v>0</v>
      </c>
      <c r="BJ71" s="2">
        <f>(Table4[[#This Row],[Accept]]-Table4[[#This Row],[projected_M4]])</f>
        <v>-1</v>
      </c>
    </row>
    <row r="72" spans="1:62" x14ac:dyDescent="0.3">
      <c r="A72">
        <v>26</v>
      </c>
      <c r="B72" t="s">
        <v>43</v>
      </c>
      <c r="C72">
        <v>1.1960207441678836</v>
      </c>
      <c r="D72">
        <v>-1.6</v>
      </c>
      <c r="E72" s="22">
        <f>IF(Table4[[#This Row],[Trial]]="G1",Table4[[#This Row],[Balance]]/100,IF(Table4[[#This Row],[Trial]]="G2",Table4[[#This Row],[Balance]]/200,Table4[[#This Row],[Balance]]/500))</f>
        <v>2.8</v>
      </c>
      <c r="F72" s="22">
        <f>IF(Table4[[#This Row],[Net_Balance]]&gt;1,1+(Table4[[#This Row],[Net_Balance]]-1)/$F$974,1)</f>
        <v>1.0257142857142858</v>
      </c>
      <c r="G72" s="22">
        <f>IF(Table4[[#This Row],[Net_Balance]]&lt;1,1-(1-Table4[[#This Row],[Net_Balance]])/$F$974,1)</f>
        <v>1</v>
      </c>
      <c r="H72" s="22">
        <f>IF(Table4[[#This Row],[Net_Balance]]&gt;1,1+(Table4[[#This Row],[Net_Balance]]-1)/$H$974,1)</f>
        <v>1.018</v>
      </c>
      <c r="I72" s="22">
        <f>IF(Table4[[#This Row],[Net_Balance]]&lt;1,1-(1-Table4[[#This Row],[Net_Balance]])/$H$974,1)</f>
        <v>1</v>
      </c>
      <c r="J72" s="22">
        <f>IF(Table4[[#This Row],[Net_Balance]]&gt;1,(Table4[[#This Row],[Net_Balance]]-1)/$J$974,0)</f>
        <v>3.5999999999999997E-2</v>
      </c>
      <c r="K72" s="22">
        <f>IF(Table4[[#This Row],[Net_Balance]]&lt;1,-(1-Table4[[#This Row],[Net_Balance]])/$J$974,0)</f>
        <v>0</v>
      </c>
      <c r="L72" t="s">
        <v>109</v>
      </c>
      <c r="M72" t="s">
        <v>71</v>
      </c>
      <c r="N72" t="s">
        <v>7</v>
      </c>
      <c r="O72">
        <v>1</v>
      </c>
      <c r="P72">
        <v>-10</v>
      </c>
      <c r="Q72">
        <v>560</v>
      </c>
      <c r="R72">
        <v>1664287692</v>
      </c>
      <c r="S72">
        <v>5</v>
      </c>
      <c r="T72" t="s">
        <v>117</v>
      </c>
      <c r="U72">
        <v>0</v>
      </c>
      <c r="V72">
        <v>-10</v>
      </c>
      <c r="W72">
        <v>0.5</v>
      </c>
      <c r="X72">
        <v>30</v>
      </c>
      <c r="Y72">
        <v>0.5</v>
      </c>
      <c r="Z72">
        <v>10</v>
      </c>
      <c r="AA72">
        <v>400</v>
      </c>
      <c r="AB72">
        <v>20</v>
      </c>
      <c r="AC72">
        <v>2</v>
      </c>
      <c r="AD72">
        <v>0.25</v>
      </c>
      <c r="AE72">
        <v>0.75</v>
      </c>
      <c r="AF72">
        <v>2</v>
      </c>
      <c r="AG72">
        <v>0.5</v>
      </c>
      <c r="AH72">
        <v>0.25</v>
      </c>
      <c r="AI72">
        <v>0.625</v>
      </c>
      <c r="AJ72">
        <v>0.375</v>
      </c>
      <c r="AK72">
        <v>5</v>
      </c>
      <c r="AL72">
        <v>375</v>
      </c>
      <c r="AM72">
        <v>19.364916731037084</v>
      </c>
      <c r="AN72">
        <v>0.9</v>
      </c>
      <c r="AO72">
        <v>0.38419903534316502</v>
      </c>
      <c r="AP72">
        <v>0.61580096465683498</v>
      </c>
      <c r="AQ72" s="2">
        <f>Table4[[#This Row],[Gain]]^Table4[[#This Row],[θ]]</f>
        <v>58.434275299017848</v>
      </c>
      <c r="AR72" s="2">
        <f>-Table4[[#This Row],[λ]]*-Table4[[#This Row],[Loss]]^Table4[[#This Row],[θ]]</f>
        <v>25.127005037389367</v>
      </c>
      <c r="AS72" s="2">
        <f>Table4[[#This Row],[pie_gain]]*Table4[[#This Row],[v_n_w_g]]-Table4[[#This Row],[pie_loss]]*Table4[[#This Row],[v_n_w_l]]</f>
        <v>6.9771582598980686</v>
      </c>
      <c r="AT72" s="2">
        <f>IF(Table4[[#This Row],[diff_v]]&gt;=1,1,0)</f>
        <v>1</v>
      </c>
      <c r="AU72" s="2">
        <f>Table4[[#This Row],[Gain]]^(Table4[[#This Row],[θ]]*Table4[[#This Row],[ω_p]])</f>
        <v>64.877821624929211</v>
      </c>
      <c r="AV72" s="2">
        <f>-Table4[[#This Row],[λ]]*-Table4[[#This Row],[Loss]]^(Table4[[#This Row],[θ]]*Table4[[#This Row],[ω_n]])</f>
        <v>25.127005037389367</v>
      </c>
      <c r="AW72" s="2">
        <f>Table4[[#This Row],[v_n_w_g_w]]*Table4[[#This Row],[pie_gain]]-Table4[[#This Row],[v_n_w_l_w]]*Table4[[#This Row],[pie_loss]]</f>
        <v>9.4527625425022102</v>
      </c>
      <c r="AX72" s="2">
        <f>IF(Table4[[#This Row],[diff_v_w]]&gt;=1,1,0)</f>
        <v>1</v>
      </c>
      <c r="AY72" s="2">
        <f>Table4[[#This Row],[Gain]]^(Table4[[#This Row],[θ]])*Table4[[#This Row],[ω_p2]]</f>
        <v>59.48609225440017</v>
      </c>
      <c r="AZ72" s="2">
        <f>-Table4[[#This Row],[λ]]*-Table4[[#This Row],[Loss]]^(Table4[[#This Row],[θ]])*Table4[[#This Row],[ω_n2]]</f>
        <v>25.127005037389367</v>
      </c>
      <c r="BA72" s="2">
        <f>Table4[[#This Row],[v_n_w_g_w2]]*Table4[[#This Row],[pie_gain]]-Table4[[#This Row],[v_n_w_l_w2]]*Table4[[#This Row],[pie_loss]]</f>
        <v>7.3812653195135418</v>
      </c>
      <c r="BB72" s="2">
        <f>IF(Table4[[#This Row],[diff_v_w2]]&gt;=1,1,0)</f>
        <v>1</v>
      </c>
      <c r="BC72" s="2">
        <f>Table4[[#This Row],[Gain]]^(Table4[[#This Row],[θ]]+Table4[[#This Row],[ω_p3]])</f>
        <v>66.045620914514046</v>
      </c>
      <c r="BD72" s="2">
        <f>-Table4[[#This Row],[λ]]*-Table4[[#This Row],[Loss]]^(Table4[[#This Row],[θ]]+Table4[[#This Row],[ω_n3]])</f>
        <v>25.127005037389367</v>
      </c>
      <c r="BE72" s="2">
        <f>Table4[[#This Row],[v_n_w_g_w3]]*Table4[[#This Row],[pie_gain]]-Table4[[#This Row],[v_n_w_l_w3]]*Table4[[#This Row],[pie_loss]]</f>
        <v>9.9014299030351367</v>
      </c>
      <c r="BF72" s="2">
        <f>IF(Table4[[#This Row],[diff_v_w3]]&gt;=1,1,0)</f>
        <v>1</v>
      </c>
      <c r="BG72" s="2">
        <f>(Table4[[#This Row],[Accept]]-Table4[[#This Row],[projected_M1]])</f>
        <v>0</v>
      </c>
      <c r="BH72" s="2">
        <f>(Table4[[#This Row],[Accept]]-Table4[[#This Row],[projected_M2]])</f>
        <v>0</v>
      </c>
      <c r="BI72" s="2">
        <f>(Table4[[#This Row],[Accept]]-Table4[[#This Row],[projected_M3]])</f>
        <v>0</v>
      </c>
      <c r="BJ72" s="2">
        <f>(Table4[[#This Row],[Accept]]-Table4[[#This Row],[projected_M4]])</f>
        <v>0</v>
      </c>
    </row>
    <row r="73" spans="1:62" x14ac:dyDescent="0.3">
      <c r="A73">
        <v>27</v>
      </c>
      <c r="B73" t="s">
        <v>43</v>
      </c>
      <c r="C73">
        <v>1.1960207441678836</v>
      </c>
      <c r="D73">
        <v>-1.6</v>
      </c>
      <c r="E73" s="22">
        <f>IF(Table4[[#This Row],[Trial]]="G1",Table4[[#This Row],[Balance]]/100,IF(Table4[[#This Row],[Trial]]="G2",Table4[[#This Row],[Balance]]/200,Table4[[#This Row],[Balance]]/500))</f>
        <v>2.8</v>
      </c>
      <c r="F73" s="22">
        <f>IF(Table4[[#This Row],[Net_Balance]]&gt;1,1+(Table4[[#This Row],[Net_Balance]]-1)/$F$974,1)</f>
        <v>1.0257142857142858</v>
      </c>
      <c r="G73" s="22">
        <f>IF(Table4[[#This Row],[Net_Balance]]&lt;1,1-(1-Table4[[#This Row],[Net_Balance]])/$F$974,1)</f>
        <v>1</v>
      </c>
      <c r="H73" s="22">
        <f>IF(Table4[[#This Row],[Net_Balance]]&gt;1,1+(Table4[[#This Row],[Net_Balance]]-1)/$H$974,1)</f>
        <v>1.018</v>
      </c>
      <c r="I73" s="22">
        <f>IF(Table4[[#This Row],[Net_Balance]]&lt;1,1-(1-Table4[[#This Row],[Net_Balance]])/$H$974,1)</f>
        <v>1</v>
      </c>
      <c r="J73" s="22">
        <f>IF(Table4[[#This Row],[Net_Balance]]&gt;1,(Table4[[#This Row],[Net_Balance]]-1)/$J$974,0)</f>
        <v>3.5999999999999997E-2</v>
      </c>
      <c r="K73" s="22">
        <f>IF(Table4[[#This Row],[Net_Balance]]&lt;1,-(1-Table4[[#This Row],[Net_Balance]])/$J$974,0)</f>
        <v>0</v>
      </c>
      <c r="L73" t="s">
        <v>109</v>
      </c>
      <c r="M73" t="s">
        <v>96</v>
      </c>
      <c r="N73" t="s">
        <v>5</v>
      </c>
      <c r="O73">
        <v>0</v>
      </c>
      <c r="P73">
        <v>0</v>
      </c>
      <c r="Q73">
        <v>560</v>
      </c>
      <c r="R73">
        <v>1664287695</v>
      </c>
      <c r="S73">
        <v>3</v>
      </c>
      <c r="T73" t="s">
        <v>118</v>
      </c>
      <c r="U73">
        <v>1</v>
      </c>
      <c r="V73">
        <v>-50</v>
      </c>
      <c r="W73">
        <v>0.5</v>
      </c>
      <c r="X73">
        <v>40</v>
      </c>
      <c r="Y73">
        <v>0.5</v>
      </c>
      <c r="Z73">
        <v>-5</v>
      </c>
      <c r="AA73">
        <v>2025</v>
      </c>
      <c r="AB73">
        <v>45</v>
      </c>
      <c r="AC73">
        <v>2</v>
      </c>
      <c r="AD73">
        <v>0.25</v>
      </c>
      <c r="AE73">
        <v>0.75</v>
      </c>
      <c r="AF73">
        <v>2</v>
      </c>
      <c r="AG73">
        <v>0.5</v>
      </c>
      <c r="AH73">
        <v>0.25</v>
      </c>
      <c r="AI73">
        <v>0.625</v>
      </c>
      <c r="AJ73">
        <v>0.375</v>
      </c>
      <c r="AK73">
        <v>-16.25</v>
      </c>
      <c r="AL73">
        <v>1898.4375</v>
      </c>
      <c r="AM73">
        <v>43.571062644833439</v>
      </c>
      <c r="AN73">
        <v>0.9</v>
      </c>
      <c r="AO73">
        <v>0.38419903534316502</v>
      </c>
      <c r="AP73">
        <v>0.61580096465683498</v>
      </c>
      <c r="AQ73" s="2">
        <f>Table4[[#This Row],[Gain]]^Table4[[#This Row],[θ]]</f>
        <v>82.432217522931154</v>
      </c>
      <c r="AR73" s="2">
        <f>-Table4[[#This Row],[λ]]*-Table4[[#This Row],[Loss]]^Table4[[#This Row],[θ]]</f>
        <v>172.23577024121218</v>
      </c>
      <c r="AS73" s="2">
        <f>Table4[[#This Row],[pie_gain]]*Table4[[#This Row],[v_n_w_g]]-Table4[[#This Row],[pie_loss]]*Table4[[#This Row],[v_n_w_l]]</f>
        <v>-74.392575009443362</v>
      </c>
      <c r="AT73" s="2">
        <f>IF(Table4[[#This Row],[diff_v]]&gt;=1,1,0)</f>
        <v>0</v>
      </c>
      <c r="AU73" s="2">
        <f>Table4[[#This Row],[Gain]]^(Table4[[#This Row],[θ]]*Table4[[#This Row],[ω_p]])</f>
        <v>92.33536032714251</v>
      </c>
      <c r="AV73" s="2">
        <f>-Table4[[#This Row],[λ]]*-Table4[[#This Row],[Loss]]^(Table4[[#This Row],[θ]]*Table4[[#This Row],[ω_n]])</f>
        <v>172.23577024121218</v>
      </c>
      <c r="AW73" s="2">
        <f>Table4[[#This Row],[v_n_w_g_w]]*Table4[[#This Row],[pie_gain]]-Table4[[#This Row],[v_n_w_l_w]]*Table4[[#This Row],[pie_loss]]</f>
        <v>-70.587797097199754</v>
      </c>
      <c r="AX73" s="2">
        <f>IF(Table4[[#This Row],[diff_v_w]]&gt;=1,1,0)</f>
        <v>0</v>
      </c>
      <c r="AY73" s="2">
        <f>Table4[[#This Row],[Gain]]^(Table4[[#This Row],[θ]])*Table4[[#This Row],[ω_p2]]</f>
        <v>83.915997438343922</v>
      </c>
      <c r="AZ73" s="2">
        <f>-Table4[[#This Row],[λ]]*-Table4[[#This Row],[Loss]]^(Table4[[#This Row],[θ]])*Table4[[#This Row],[ω_n2]]</f>
        <v>172.23577024121218</v>
      </c>
      <c r="BA73" s="2">
        <f>Table4[[#This Row],[v_n_w_g_w2]]*Table4[[#This Row],[pie_gain]]-Table4[[#This Row],[v_n_w_l_w2]]*Table4[[#This Row],[pie_loss]]</f>
        <v>-73.822508197280214</v>
      </c>
      <c r="BB73" s="2">
        <f>IF(Table4[[#This Row],[diff_v_w2]]&gt;=1,1,0)</f>
        <v>0</v>
      </c>
      <c r="BC73" s="2">
        <f>Table4[[#This Row],[Gain]]^(Table4[[#This Row],[θ]]+Table4[[#This Row],[ω_p3]])</f>
        <v>94.139338596342427</v>
      </c>
      <c r="BD73" s="2">
        <f>-Table4[[#This Row],[λ]]*-Table4[[#This Row],[Loss]]^(Table4[[#This Row],[θ]]+Table4[[#This Row],[ω_n3]])</f>
        <v>172.23577024121218</v>
      </c>
      <c r="BE73" s="2">
        <f>Table4[[#This Row],[v_n_w_g_w3]]*Table4[[#This Row],[pie_gain]]-Table4[[#This Row],[v_n_w_l_w3]]*Table4[[#This Row],[pie_loss]]</f>
        <v>-69.894710386393115</v>
      </c>
      <c r="BF73" s="2">
        <f>IF(Table4[[#This Row],[diff_v_w3]]&gt;=1,1,0)</f>
        <v>0</v>
      </c>
      <c r="BG73" s="2">
        <f>(Table4[[#This Row],[Accept]]-Table4[[#This Row],[projected_M1]])</f>
        <v>0</v>
      </c>
      <c r="BH73" s="2">
        <f>(Table4[[#This Row],[Accept]]-Table4[[#This Row],[projected_M2]])</f>
        <v>0</v>
      </c>
      <c r="BI73" s="2">
        <f>(Table4[[#This Row],[Accept]]-Table4[[#This Row],[projected_M3]])</f>
        <v>0</v>
      </c>
      <c r="BJ73" s="2">
        <f>(Table4[[#This Row],[Accept]]-Table4[[#This Row],[projected_M4]])</f>
        <v>0</v>
      </c>
    </row>
    <row r="74" spans="1:62" x14ac:dyDescent="0.3">
      <c r="A74">
        <v>28</v>
      </c>
      <c r="B74" t="s">
        <v>43</v>
      </c>
      <c r="C74">
        <v>1.1960207441678836</v>
      </c>
      <c r="D74">
        <v>-1.6</v>
      </c>
      <c r="E74" s="22">
        <f>IF(Table4[[#This Row],[Trial]]="G1",Table4[[#This Row],[Balance]]/100,IF(Table4[[#This Row],[Trial]]="G2",Table4[[#This Row],[Balance]]/200,Table4[[#This Row],[Balance]]/500))</f>
        <v>2.8</v>
      </c>
      <c r="F74" s="22">
        <f>IF(Table4[[#This Row],[Net_Balance]]&gt;1,1+(Table4[[#This Row],[Net_Balance]]-1)/$F$974,1)</f>
        <v>1.0257142857142858</v>
      </c>
      <c r="G74" s="22">
        <f>IF(Table4[[#This Row],[Net_Balance]]&lt;1,1-(1-Table4[[#This Row],[Net_Balance]])/$F$974,1)</f>
        <v>1</v>
      </c>
      <c r="H74" s="22">
        <f>IF(Table4[[#This Row],[Net_Balance]]&gt;1,1+(Table4[[#This Row],[Net_Balance]]-1)/$H$974,1)</f>
        <v>1.018</v>
      </c>
      <c r="I74" s="22">
        <f>IF(Table4[[#This Row],[Net_Balance]]&lt;1,1-(1-Table4[[#This Row],[Net_Balance]])/$H$974,1)</f>
        <v>1</v>
      </c>
      <c r="J74" s="22">
        <f>IF(Table4[[#This Row],[Net_Balance]]&gt;1,(Table4[[#This Row],[Net_Balance]]-1)/$J$974,0)</f>
        <v>3.5999999999999997E-2</v>
      </c>
      <c r="K74" s="22">
        <f>IF(Table4[[#This Row],[Net_Balance]]&lt;1,-(1-Table4[[#This Row],[Net_Balance]])/$J$974,0)</f>
        <v>0</v>
      </c>
      <c r="L74" t="s">
        <v>109</v>
      </c>
      <c r="M74" t="s">
        <v>72</v>
      </c>
      <c r="N74" t="s">
        <v>5</v>
      </c>
      <c r="O74">
        <v>0</v>
      </c>
      <c r="P74">
        <v>0</v>
      </c>
      <c r="Q74">
        <v>560</v>
      </c>
      <c r="R74">
        <v>1664287698</v>
      </c>
      <c r="S74">
        <v>3</v>
      </c>
      <c r="T74" t="s">
        <v>118</v>
      </c>
      <c r="U74">
        <v>1</v>
      </c>
      <c r="V74">
        <v>-90</v>
      </c>
      <c r="W74">
        <v>0.5</v>
      </c>
      <c r="X74">
        <v>90</v>
      </c>
      <c r="Y74">
        <v>0.5</v>
      </c>
      <c r="Z74">
        <v>0</v>
      </c>
      <c r="AA74">
        <v>8100</v>
      </c>
      <c r="AB74">
        <v>90</v>
      </c>
      <c r="AC74">
        <v>4</v>
      </c>
      <c r="AD74">
        <v>0.25</v>
      </c>
      <c r="AE74">
        <v>0.75</v>
      </c>
      <c r="AF74">
        <v>1</v>
      </c>
      <c r="AG74">
        <v>0.25</v>
      </c>
      <c r="AH74">
        <v>0.5</v>
      </c>
      <c r="AI74">
        <v>0.375</v>
      </c>
      <c r="AJ74">
        <v>0.625</v>
      </c>
      <c r="AK74">
        <v>22.5</v>
      </c>
      <c r="AL74">
        <v>7593.75</v>
      </c>
      <c r="AM74">
        <v>87.142125289666879</v>
      </c>
      <c r="AN74">
        <v>0.9</v>
      </c>
      <c r="AO74">
        <v>0.60844334427391233</v>
      </c>
      <c r="AP74">
        <v>0.39155665572608767</v>
      </c>
      <c r="AQ74" s="2">
        <f>Table4[[#This Row],[Gain]]^Table4[[#This Row],[θ]]</f>
        <v>217.42755411656807</v>
      </c>
      <c r="AR74" s="2">
        <f>-Table4[[#This Row],[λ]]*-Table4[[#This Row],[Loss]]^Table4[[#This Row],[θ]]</f>
        <v>347.88408658650894</v>
      </c>
      <c r="AS74" s="2">
        <f>Table4[[#This Row],[pie_gain]]*Table4[[#This Row],[v_n_w_g]]-Table4[[#This Row],[pie_loss]]*Table4[[#This Row],[v_n_w_l]]</f>
        <v>-3.9239813601564322</v>
      </c>
      <c r="AT74" s="2">
        <f>IF(Table4[[#This Row],[diff_v]]&gt;=1,1,0)</f>
        <v>0</v>
      </c>
      <c r="AU74" s="2">
        <f>Table4[[#This Row],[Gain]]^(Table4[[#This Row],[θ]]*Table4[[#This Row],[ω_p]])</f>
        <v>249.69908754612959</v>
      </c>
      <c r="AV74" s="2">
        <f>-Table4[[#This Row],[λ]]*-Table4[[#This Row],[Loss]]^(Table4[[#This Row],[θ]]*Table4[[#This Row],[ω_n]])</f>
        <v>347.88408658650894</v>
      </c>
      <c r="AW74" s="2">
        <f>Table4[[#This Row],[v_n_w_g_w]]*Table4[[#This Row],[pie_gain]]-Table4[[#This Row],[v_n_w_l_w]]*Table4[[#This Row],[pie_loss]]</f>
        <v>15.711418364573348</v>
      </c>
      <c r="AX74" s="2">
        <f>IF(Table4[[#This Row],[diff_v_w]]&gt;=1,1,0)</f>
        <v>1</v>
      </c>
      <c r="AY74" s="2">
        <f>Table4[[#This Row],[Gain]]^(Table4[[#This Row],[θ]])*Table4[[#This Row],[ω_p2]]</f>
        <v>221.34125009066631</v>
      </c>
      <c r="AZ74" s="2">
        <f>-Table4[[#This Row],[λ]]*-Table4[[#This Row],[Loss]]^(Table4[[#This Row],[θ]])*Table4[[#This Row],[ω_n2]]</f>
        <v>347.88408658650894</v>
      </c>
      <c r="BA74" s="2">
        <f>Table4[[#This Row],[v_n_w_g_w2]]*Table4[[#This Row],[pie_gain]]-Table4[[#This Row],[v_n_w_l_w2]]*Table4[[#This Row],[pie_loss]]</f>
        <v>-1.5427190932047381</v>
      </c>
      <c r="BB74" s="2">
        <f>IF(Table4[[#This Row],[diff_v_w2]]&gt;=1,1,0)</f>
        <v>0</v>
      </c>
      <c r="BC74" s="2">
        <f>Table4[[#This Row],[Gain]]^(Table4[[#This Row],[θ]]+Table4[[#This Row],[ω_p3]])</f>
        <v>255.66266448048324</v>
      </c>
      <c r="BD74" s="2">
        <f>-Table4[[#This Row],[λ]]*-Table4[[#This Row],[Loss]]^(Table4[[#This Row],[θ]]+Table4[[#This Row],[ω_n3]])</f>
        <v>347.88408658650894</v>
      </c>
      <c r="BE74" s="2">
        <f>Table4[[#This Row],[v_n_w_g_w3]]*Table4[[#This Row],[pie_gain]]-Table4[[#This Row],[v_n_w_l_w3]]*Table4[[#This Row],[pie_loss]]</f>
        <v>19.339917058346231</v>
      </c>
      <c r="BF74" s="2">
        <f>IF(Table4[[#This Row],[diff_v_w3]]&gt;=1,1,0)</f>
        <v>1</v>
      </c>
      <c r="BG74" s="2">
        <f>(Table4[[#This Row],[Accept]]-Table4[[#This Row],[projected_M1]])</f>
        <v>0</v>
      </c>
      <c r="BH74" s="2">
        <f>(Table4[[#This Row],[Accept]]-Table4[[#This Row],[projected_M2]])</f>
        <v>-1</v>
      </c>
      <c r="BI74" s="2">
        <f>(Table4[[#This Row],[Accept]]-Table4[[#This Row],[projected_M3]])</f>
        <v>0</v>
      </c>
      <c r="BJ74" s="2">
        <f>(Table4[[#This Row],[Accept]]-Table4[[#This Row],[projected_M4]])</f>
        <v>-1</v>
      </c>
    </row>
    <row r="75" spans="1:62" x14ac:dyDescent="0.3">
      <c r="A75">
        <v>29</v>
      </c>
      <c r="B75" t="s">
        <v>43</v>
      </c>
      <c r="C75">
        <v>1.1960207441678836</v>
      </c>
      <c r="D75">
        <v>-1.6</v>
      </c>
      <c r="E75" s="22">
        <f>IF(Table4[[#This Row],[Trial]]="G1",Table4[[#This Row],[Balance]]/100,IF(Table4[[#This Row],[Trial]]="G2",Table4[[#This Row],[Balance]]/200,Table4[[#This Row],[Balance]]/500))</f>
        <v>2.8</v>
      </c>
      <c r="F75" s="22">
        <f>IF(Table4[[#This Row],[Net_Balance]]&gt;1,1+(Table4[[#This Row],[Net_Balance]]-1)/$F$974,1)</f>
        <v>1.0257142857142858</v>
      </c>
      <c r="G75" s="22">
        <f>IF(Table4[[#This Row],[Net_Balance]]&lt;1,1-(1-Table4[[#This Row],[Net_Balance]])/$F$974,1)</f>
        <v>1</v>
      </c>
      <c r="H75" s="22">
        <f>IF(Table4[[#This Row],[Net_Balance]]&gt;1,1+(Table4[[#This Row],[Net_Balance]]-1)/$H$974,1)</f>
        <v>1.018</v>
      </c>
      <c r="I75" s="22">
        <f>IF(Table4[[#This Row],[Net_Balance]]&lt;1,1-(1-Table4[[#This Row],[Net_Balance]])/$H$974,1)</f>
        <v>1</v>
      </c>
      <c r="J75" s="22">
        <f>IF(Table4[[#This Row],[Net_Balance]]&gt;1,(Table4[[#This Row],[Net_Balance]]-1)/$J$974,0)</f>
        <v>3.5999999999999997E-2</v>
      </c>
      <c r="K75" s="22">
        <f>IF(Table4[[#This Row],[Net_Balance]]&lt;1,-(1-Table4[[#This Row],[Net_Balance]])/$J$974,0)</f>
        <v>0</v>
      </c>
      <c r="L75" t="s">
        <v>109</v>
      </c>
      <c r="M75" t="s">
        <v>105</v>
      </c>
      <c r="N75" t="s">
        <v>5</v>
      </c>
      <c r="O75">
        <v>0</v>
      </c>
      <c r="P75">
        <v>0</v>
      </c>
      <c r="Q75">
        <v>560</v>
      </c>
      <c r="R75">
        <v>1664287702</v>
      </c>
      <c r="S75">
        <v>4</v>
      </c>
      <c r="T75" t="s">
        <v>118</v>
      </c>
      <c r="U75">
        <v>1</v>
      </c>
      <c r="V75">
        <v>-50</v>
      </c>
      <c r="W75">
        <v>0.5</v>
      </c>
      <c r="X75">
        <v>40</v>
      </c>
      <c r="Y75">
        <v>0.5</v>
      </c>
      <c r="Z75">
        <v>-5</v>
      </c>
      <c r="AA75">
        <v>2025</v>
      </c>
      <c r="AB75">
        <v>45</v>
      </c>
      <c r="AC75">
        <v>4</v>
      </c>
      <c r="AD75">
        <v>0.25</v>
      </c>
      <c r="AE75">
        <v>0.75</v>
      </c>
      <c r="AF75">
        <v>1</v>
      </c>
      <c r="AG75">
        <v>0.25</v>
      </c>
      <c r="AH75">
        <v>0.5</v>
      </c>
      <c r="AI75">
        <v>0.375</v>
      </c>
      <c r="AJ75">
        <v>0.625</v>
      </c>
      <c r="AK75">
        <v>6.25</v>
      </c>
      <c r="AL75">
        <v>1898.4375</v>
      </c>
      <c r="AM75">
        <v>43.571062644833439</v>
      </c>
      <c r="AN75">
        <v>0.9</v>
      </c>
      <c r="AO75">
        <v>0.60844334427391233</v>
      </c>
      <c r="AP75">
        <v>0.39155665572608767</v>
      </c>
      <c r="AQ75" s="2">
        <f>Table4[[#This Row],[Gain]]^Table4[[#This Row],[θ]]</f>
        <v>82.432217522931154</v>
      </c>
      <c r="AR75" s="2">
        <f>-Table4[[#This Row],[λ]]*-Table4[[#This Row],[Loss]]^Table4[[#This Row],[θ]]</f>
        <v>172.23577024121218</v>
      </c>
      <c r="AS75" s="2">
        <f>Table4[[#This Row],[pie_gain]]*Table4[[#This Row],[v_n_w_g]]-Table4[[#This Row],[pie_loss]]*Table4[[#This Row],[v_n_w_l]]</f>
        <v>-17.284728086489018</v>
      </c>
      <c r="AT75" s="2">
        <f>IF(Table4[[#This Row],[diff_v]]&gt;=1,1,0)</f>
        <v>0</v>
      </c>
      <c r="AU75" s="2">
        <f>Table4[[#This Row],[Gain]]^(Table4[[#This Row],[θ]]*Table4[[#This Row],[ω_p]])</f>
        <v>92.33536032714251</v>
      </c>
      <c r="AV75" s="2">
        <f>-Table4[[#This Row],[λ]]*-Table4[[#This Row],[Loss]]^(Table4[[#This Row],[θ]]*Table4[[#This Row],[ω_n]])</f>
        <v>172.23577024121218</v>
      </c>
      <c r="AW75" s="2">
        <f>Table4[[#This Row],[v_n_w_g_w]]*Table4[[#This Row],[pie_gain]]-Table4[[#This Row],[v_n_w_l_w]]*Table4[[#This Row],[pie_loss]]</f>
        <v>-11.259226759872533</v>
      </c>
      <c r="AX75" s="2">
        <f>IF(Table4[[#This Row],[diff_v_w]]&gt;=1,1,0)</f>
        <v>0</v>
      </c>
      <c r="AY75" s="2">
        <f>Table4[[#This Row],[Gain]]^(Table4[[#This Row],[θ]])*Table4[[#This Row],[ω_p2]]</f>
        <v>83.915997438343922</v>
      </c>
      <c r="AZ75" s="2">
        <f>-Table4[[#This Row],[λ]]*-Table4[[#This Row],[Loss]]^(Table4[[#This Row],[θ]])*Table4[[#This Row],[ω_n2]]</f>
        <v>172.23577024121218</v>
      </c>
      <c r="BA75" s="2">
        <f>Table4[[#This Row],[v_n_w_g_w2]]*Table4[[#This Row],[pie_gain]]-Table4[[#This Row],[v_n_w_l_w2]]*Table4[[#This Row],[pie_loss]]</f>
        <v>-16.38193207258881</v>
      </c>
      <c r="BB75" s="2">
        <f>IF(Table4[[#This Row],[diff_v_w2]]&gt;=1,1,0)</f>
        <v>0</v>
      </c>
      <c r="BC75" s="2">
        <f>Table4[[#This Row],[Gain]]^(Table4[[#This Row],[θ]]+Table4[[#This Row],[ω_p3]])</f>
        <v>94.139338596342427</v>
      </c>
      <c r="BD75" s="2">
        <f>-Table4[[#This Row],[λ]]*-Table4[[#This Row],[Loss]]^(Table4[[#This Row],[θ]]+Table4[[#This Row],[ω_n3]])</f>
        <v>172.23577024121218</v>
      </c>
      <c r="BE75" s="2">
        <f>Table4[[#This Row],[v_n_w_g_w3]]*Table4[[#This Row],[pie_gain]]-Table4[[#This Row],[v_n_w_l_w3]]*Table4[[#This Row],[pie_loss]]</f>
        <v>-10.161608188763068</v>
      </c>
      <c r="BF75" s="2">
        <f>IF(Table4[[#This Row],[diff_v_w3]]&gt;=1,1,0)</f>
        <v>0</v>
      </c>
      <c r="BG75" s="2">
        <f>(Table4[[#This Row],[Accept]]-Table4[[#This Row],[projected_M1]])</f>
        <v>0</v>
      </c>
      <c r="BH75" s="2">
        <f>(Table4[[#This Row],[Accept]]-Table4[[#This Row],[projected_M2]])</f>
        <v>0</v>
      </c>
      <c r="BI75" s="2">
        <f>(Table4[[#This Row],[Accept]]-Table4[[#This Row],[projected_M3]])</f>
        <v>0</v>
      </c>
      <c r="BJ75" s="2">
        <f>(Table4[[#This Row],[Accept]]-Table4[[#This Row],[projected_M4]])</f>
        <v>0</v>
      </c>
    </row>
    <row r="76" spans="1:62" x14ac:dyDescent="0.3">
      <c r="A76">
        <v>30</v>
      </c>
      <c r="B76" t="s">
        <v>43</v>
      </c>
      <c r="C76">
        <v>1.1960207441678836</v>
      </c>
      <c r="D76">
        <v>-1.6</v>
      </c>
      <c r="E76" s="22">
        <f>IF(Table4[[#This Row],[Trial]]="G1",Table4[[#This Row],[Balance]]/100,IF(Table4[[#This Row],[Trial]]="G2",Table4[[#This Row],[Balance]]/200,Table4[[#This Row],[Balance]]/500))</f>
        <v>2.8</v>
      </c>
      <c r="F76" s="22">
        <f>IF(Table4[[#This Row],[Net_Balance]]&gt;1,1+(Table4[[#This Row],[Net_Balance]]-1)/$F$974,1)</f>
        <v>1.0257142857142858</v>
      </c>
      <c r="G76" s="22">
        <f>IF(Table4[[#This Row],[Net_Balance]]&lt;1,1-(1-Table4[[#This Row],[Net_Balance]])/$F$974,1)</f>
        <v>1</v>
      </c>
      <c r="H76" s="22">
        <f>IF(Table4[[#This Row],[Net_Balance]]&gt;1,1+(Table4[[#This Row],[Net_Balance]]-1)/$H$974,1)</f>
        <v>1.018</v>
      </c>
      <c r="I76" s="22">
        <f>IF(Table4[[#This Row],[Net_Balance]]&lt;1,1-(1-Table4[[#This Row],[Net_Balance]])/$H$974,1)</f>
        <v>1</v>
      </c>
      <c r="J76" s="22">
        <f>IF(Table4[[#This Row],[Net_Balance]]&gt;1,(Table4[[#This Row],[Net_Balance]]-1)/$J$974,0)</f>
        <v>3.5999999999999997E-2</v>
      </c>
      <c r="K76" s="22">
        <f>IF(Table4[[#This Row],[Net_Balance]]&lt;1,-(1-Table4[[#This Row],[Net_Balance]])/$J$974,0)</f>
        <v>0</v>
      </c>
      <c r="L76" t="s">
        <v>109</v>
      </c>
      <c r="M76" t="s">
        <v>54</v>
      </c>
      <c r="N76" t="s">
        <v>5</v>
      </c>
      <c r="O76">
        <v>0</v>
      </c>
      <c r="P76">
        <v>0</v>
      </c>
      <c r="Q76">
        <v>560</v>
      </c>
      <c r="R76">
        <v>1664287706</v>
      </c>
      <c r="S76">
        <v>4</v>
      </c>
      <c r="T76" t="s">
        <v>117</v>
      </c>
      <c r="U76">
        <v>0</v>
      </c>
      <c r="V76">
        <v>-50</v>
      </c>
      <c r="W76">
        <v>0.5</v>
      </c>
      <c r="X76">
        <v>40</v>
      </c>
      <c r="Y76">
        <v>0.5</v>
      </c>
      <c r="Z76">
        <v>-5</v>
      </c>
      <c r="AA76">
        <v>2025</v>
      </c>
      <c r="AB76">
        <v>45</v>
      </c>
      <c r="AC76">
        <v>4</v>
      </c>
      <c r="AD76">
        <v>0.25</v>
      </c>
      <c r="AE76">
        <v>0.75</v>
      </c>
      <c r="AF76">
        <v>1</v>
      </c>
      <c r="AG76">
        <v>0.25</v>
      </c>
      <c r="AH76">
        <v>0.5</v>
      </c>
      <c r="AI76">
        <v>0.375</v>
      </c>
      <c r="AJ76">
        <v>0.625</v>
      </c>
      <c r="AK76">
        <v>6.25</v>
      </c>
      <c r="AL76">
        <v>1898.4375</v>
      </c>
      <c r="AM76">
        <v>43.571062644833439</v>
      </c>
      <c r="AN76">
        <v>0.9</v>
      </c>
      <c r="AO76">
        <v>0.60844334427391233</v>
      </c>
      <c r="AP76">
        <v>0.39155665572608767</v>
      </c>
      <c r="AQ76" s="2">
        <f>Table4[[#This Row],[Gain]]^Table4[[#This Row],[θ]]</f>
        <v>82.432217522931154</v>
      </c>
      <c r="AR76" s="2">
        <f>-Table4[[#This Row],[λ]]*-Table4[[#This Row],[Loss]]^Table4[[#This Row],[θ]]</f>
        <v>172.23577024121218</v>
      </c>
      <c r="AS76" s="2">
        <f>Table4[[#This Row],[pie_gain]]*Table4[[#This Row],[v_n_w_g]]-Table4[[#This Row],[pie_loss]]*Table4[[#This Row],[v_n_w_l]]</f>
        <v>-17.284728086489018</v>
      </c>
      <c r="AT76" s="2">
        <f>IF(Table4[[#This Row],[diff_v]]&gt;=1,1,0)</f>
        <v>0</v>
      </c>
      <c r="AU76" s="2">
        <f>Table4[[#This Row],[Gain]]^(Table4[[#This Row],[θ]]*Table4[[#This Row],[ω_p]])</f>
        <v>92.33536032714251</v>
      </c>
      <c r="AV76" s="2">
        <f>-Table4[[#This Row],[λ]]*-Table4[[#This Row],[Loss]]^(Table4[[#This Row],[θ]]*Table4[[#This Row],[ω_n]])</f>
        <v>172.23577024121218</v>
      </c>
      <c r="AW76" s="2">
        <f>Table4[[#This Row],[v_n_w_g_w]]*Table4[[#This Row],[pie_gain]]-Table4[[#This Row],[v_n_w_l_w]]*Table4[[#This Row],[pie_loss]]</f>
        <v>-11.259226759872533</v>
      </c>
      <c r="AX76" s="2">
        <f>IF(Table4[[#This Row],[diff_v_w]]&gt;=1,1,0)</f>
        <v>0</v>
      </c>
      <c r="AY76" s="2">
        <f>Table4[[#This Row],[Gain]]^(Table4[[#This Row],[θ]])*Table4[[#This Row],[ω_p2]]</f>
        <v>83.915997438343922</v>
      </c>
      <c r="AZ76" s="2">
        <f>-Table4[[#This Row],[λ]]*-Table4[[#This Row],[Loss]]^(Table4[[#This Row],[θ]])*Table4[[#This Row],[ω_n2]]</f>
        <v>172.23577024121218</v>
      </c>
      <c r="BA76" s="2">
        <f>Table4[[#This Row],[v_n_w_g_w2]]*Table4[[#This Row],[pie_gain]]-Table4[[#This Row],[v_n_w_l_w2]]*Table4[[#This Row],[pie_loss]]</f>
        <v>-16.38193207258881</v>
      </c>
      <c r="BB76" s="2">
        <f>IF(Table4[[#This Row],[diff_v_w2]]&gt;=1,1,0)</f>
        <v>0</v>
      </c>
      <c r="BC76" s="2">
        <f>Table4[[#This Row],[Gain]]^(Table4[[#This Row],[θ]]+Table4[[#This Row],[ω_p3]])</f>
        <v>94.139338596342427</v>
      </c>
      <c r="BD76" s="2">
        <f>-Table4[[#This Row],[λ]]*-Table4[[#This Row],[Loss]]^(Table4[[#This Row],[θ]]+Table4[[#This Row],[ω_n3]])</f>
        <v>172.23577024121218</v>
      </c>
      <c r="BE76" s="2">
        <f>Table4[[#This Row],[v_n_w_g_w3]]*Table4[[#This Row],[pie_gain]]-Table4[[#This Row],[v_n_w_l_w3]]*Table4[[#This Row],[pie_loss]]</f>
        <v>-10.161608188763068</v>
      </c>
      <c r="BF76" s="2">
        <f>IF(Table4[[#This Row],[diff_v_w3]]&gt;=1,1,0)</f>
        <v>0</v>
      </c>
      <c r="BG76" s="2">
        <f>(Table4[[#This Row],[Accept]]-Table4[[#This Row],[projected_M1]])</f>
        <v>0</v>
      </c>
      <c r="BH76" s="2">
        <f>(Table4[[#This Row],[Accept]]-Table4[[#This Row],[projected_M2]])</f>
        <v>0</v>
      </c>
      <c r="BI76" s="2">
        <f>(Table4[[#This Row],[Accept]]-Table4[[#This Row],[projected_M3]])</f>
        <v>0</v>
      </c>
      <c r="BJ76" s="2">
        <f>(Table4[[#This Row],[Accept]]-Table4[[#This Row],[projected_M4]])</f>
        <v>0</v>
      </c>
    </row>
    <row r="77" spans="1:62" x14ac:dyDescent="0.3">
      <c r="A77">
        <v>32</v>
      </c>
      <c r="B77" t="s">
        <v>43</v>
      </c>
      <c r="C77">
        <v>1.1960207441678836</v>
      </c>
      <c r="D77">
        <v>-1.6</v>
      </c>
      <c r="E77" s="22">
        <f>IF(Table4[[#This Row],[Trial]]="G1",Table4[[#This Row],[Balance]]/100,IF(Table4[[#This Row],[Trial]]="G2",Table4[[#This Row],[Balance]]/200,Table4[[#This Row],[Balance]]/500))</f>
        <v>3.1</v>
      </c>
      <c r="F77" s="22">
        <f>IF(Table4[[#This Row],[Net_Balance]]&gt;1,1+(Table4[[#This Row],[Net_Balance]]-1)/$F$974,1)</f>
        <v>1.03</v>
      </c>
      <c r="G77" s="22">
        <f>IF(Table4[[#This Row],[Net_Balance]]&lt;1,1-(1-Table4[[#This Row],[Net_Balance]])/$F$974,1)</f>
        <v>1</v>
      </c>
      <c r="H77" s="22">
        <f>IF(Table4[[#This Row],[Net_Balance]]&gt;1,1+(Table4[[#This Row],[Net_Balance]]-1)/$H$974,1)</f>
        <v>1.0209999999999999</v>
      </c>
      <c r="I77" s="22">
        <f>IF(Table4[[#This Row],[Net_Balance]]&lt;1,1-(1-Table4[[#This Row],[Net_Balance]])/$H$974,1)</f>
        <v>1</v>
      </c>
      <c r="J77" s="22">
        <f>IF(Table4[[#This Row],[Net_Balance]]&gt;1,(Table4[[#This Row],[Net_Balance]]-1)/$J$974,0)</f>
        <v>4.2000000000000003E-2</v>
      </c>
      <c r="K77" s="22">
        <f>IF(Table4[[#This Row],[Net_Balance]]&lt;1,-(1-Table4[[#This Row],[Net_Balance]])/$J$974,0)</f>
        <v>0</v>
      </c>
      <c r="L77" t="s">
        <v>109</v>
      </c>
      <c r="M77" t="s">
        <v>64</v>
      </c>
      <c r="N77" t="s">
        <v>7</v>
      </c>
      <c r="O77">
        <v>1</v>
      </c>
      <c r="P77">
        <v>60</v>
      </c>
      <c r="Q77">
        <v>620</v>
      </c>
      <c r="R77">
        <v>1664287715</v>
      </c>
      <c r="S77">
        <v>4</v>
      </c>
      <c r="T77" t="s">
        <v>118</v>
      </c>
      <c r="U77">
        <v>1</v>
      </c>
      <c r="V77">
        <v>-50</v>
      </c>
      <c r="W77">
        <v>0.5</v>
      </c>
      <c r="X77">
        <v>60</v>
      </c>
      <c r="Y77">
        <v>0.5</v>
      </c>
      <c r="Z77">
        <v>5</v>
      </c>
      <c r="AA77">
        <v>3025</v>
      </c>
      <c r="AB77">
        <v>55</v>
      </c>
      <c r="AC77">
        <v>4</v>
      </c>
      <c r="AD77">
        <v>0.25</v>
      </c>
      <c r="AE77">
        <v>0.75</v>
      </c>
      <c r="AF77">
        <v>2</v>
      </c>
      <c r="AG77">
        <v>0.5</v>
      </c>
      <c r="AH77">
        <v>0.25</v>
      </c>
      <c r="AI77">
        <v>0.625</v>
      </c>
      <c r="AJ77">
        <v>0.375</v>
      </c>
      <c r="AK77">
        <v>-8.75</v>
      </c>
      <c r="AL77">
        <v>2835.9375</v>
      </c>
      <c r="AM77">
        <v>53.253521010351982</v>
      </c>
      <c r="AN77">
        <v>0.9</v>
      </c>
      <c r="AO77">
        <v>0.38419903534316502</v>
      </c>
      <c r="AP77">
        <v>0.61580096465683498</v>
      </c>
      <c r="AQ77" s="2">
        <f>Table4[[#This Row],[Gain]]^Table4[[#This Row],[θ]]</f>
        <v>133.87694139177151</v>
      </c>
      <c r="AR77" s="2">
        <f>-Table4[[#This Row],[λ]]*-Table4[[#This Row],[Loss]]^Table4[[#This Row],[θ]]</f>
        <v>172.23577024121218</v>
      </c>
      <c r="AS77" s="2">
        <f>Table4[[#This Row],[pie_gain]]*Table4[[#This Row],[v_n_w_g]]-Table4[[#This Row],[pie_loss]]*Table4[[#This Row],[v_n_w_l]]</f>
        <v>-54.627561725539401</v>
      </c>
      <c r="AT77" s="2">
        <f>IF(Table4[[#This Row],[diff_v]]&gt;=1,1,0)</f>
        <v>0</v>
      </c>
      <c r="AU77" s="2">
        <f>Table4[[#This Row],[Gain]]^(Table4[[#This Row],[θ]]*Table4[[#This Row],[ω_p]])</f>
        <v>155.06256196953763</v>
      </c>
      <c r="AV77" s="2">
        <f>-Table4[[#This Row],[λ]]*-Table4[[#This Row],[Loss]]^(Table4[[#This Row],[θ]]*Table4[[#This Row],[ω_n]])</f>
        <v>172.23577024121218</v>
      </c>
      <c r="AW77" s="2">
        <f>Table4[[#This Row],[v_n_w_g_w]]*Table4[[#This Row],[pie_gain]]-Table4[[#This Row],[v_n_w_l_w]]*Table4[[#This Row],[pie_loss]]</f>
        <v>-46.488066736415355</v>
      </c>
      <c r="AX77" s="2">
        <f>IF(Table4[[#This Row],[diff_v_w]]&gt;=1,1,0)</f>
        <v>0</v>
      </c>
      <c r="AY77" s="2">
        <f>Table4[[#This Row],[Gain]]^(Table4[[#This Row],[θ]])*Table4[[#This Row],[ω_p2]]</f>
        <v>136.68835716099869</v>
      </c>
      <c r="AZ77" s="2">
        <f>-Table4[[#This Row],[λ]]*-Table4[[#This Row],[Loss]]^(Table4[[#This Row],[θ]])*Table4[[#This Row],[ω_n2]]</f>
        <v>172.23577024121218</v>
      </c>
      <c r="BA77" s="2">
        <f>Table4[[#This Row],[v_n_w_g_w2]]*Table4[[#This Row],[pie_gain]]-Table4[[#This Row],[v_n_w_l_w2]]*Table4[[#This Row],[pie_loss]]</f>
        <v>-53.547418499053755</v>
      </c>
      <c r="BB77" s="2">
        <f>IF(Table4[[#This Row],[diff_v_w2]]&gt;=1,1,0)</f>
        <v>0</v>
      </c>
      <c r="BC77" s="2">
        <f>Table4[[#This Row],[Gain]]^(Table4[[#This Row],[θ]]+Table4[[#This Row],[ω_p3]])</f>
        <v>158.99670866755662</v>
      </c>
      <c r="BD77" s="2">
        <f>-Table4[[#This Row],[λ]]*-Table4[[#This Row],[Loss]]^(Table4[[#This Row],[θ]]+Table4[[#This Row],[ω_n3]])</f>
        <v>172.23577024121218</v>
      </c>
      <c r="BE77" s="2">
        <f>Table4[[#This Row],[v_n_w_g_w3]]*Table4[[#This Row],[pie_gain]]-Table4[[#This Row],[v_n_w_l_w3]]*Table4[[#This Row],[pie_loss]]</f>
        <v>-44.976571370137961</v>
      </c>
      <c r="BF77" s="2">
        <f>IF(Table4[[#This Row],[diff_v_w3]]&gt;=1,1,0)</f>
        <v>0</v>
      </c>
      <c r="BG77" s="2">
        <f>(Table4[[#This Row],[Accept]]-Table4[[#This Row],[projected_M1]])</f>
        <v>1</v>
      </c>
      <c r="BH77" s="2">
        <f>(Table4[[#This Row],[Accept]]-Table4[[#This Row],[projected_M2]])</f>
        <v>1</v>
      </c>
      <c r="BI77" s="2">
        <f>(Table4[[#This Row],[Accept]]-Table4[[#This Row],[projected_M3]])</f>
        <v>1</v>
      </c>
      <c r="BJ77" s="2">
        <f>(Table4[[#This Row],[Accept]]-Table4[[#This Row],[projected_M4]])</f>
        <v>1</v>
      </c>
    </row>
    <row r="78" spans="1:62" x14ac:dyDescent="0.3">
      <c r="A78">
        <v>34</v>
      </c>
      <c r="B78" t="s">
        <v>43</v>
      </c>
      <c r="C78">
        <v>1.1960207441678836</v>
      </c>
      <c r="D78">
        <v>-1.6</v>
      </c>
      <c r="E78" s="22">
        <f>IF(Table4[[#This Row],[Trial]]="G1",Table4[[#This Row],[Balance]]/100,IF(Table4[[#This Row],[Trial]]="G2",Table4[[#This Row],[Balance]]/200,Table4[[#This Row],[Balance]]/500))</f>
        <v>3.05</v>
      </c>
      <c r="F78" s="22">
        <f>IF(Table4[[#This Row],[Net_Balance]]&gt;1,1+(Table4[[#This Row],[Net_Balance]]-1)/$F$974,1)</f>
        <v>1.0292857142857144</v>
      </c>
      <c r="G78" s="22">
        <f>IF(Table4[[#This Row],[Net_Balance]]&lt;1,1-(1-Table4[[#This Row],[Net_Balance]])/$F$974,1)</f>
        <v>1</v>
      </c>
      <c r="H78" s="22">
        <f>IF(Table4[[#This Row],[Net_Balance]]&gt;1,1+(Table4[[#This Row],[Net_Balance]]-1)/$H$974,1)</f>
        <v>1.0205</v>
      </c>
      <c r="I78" s="22">
        <f>IF(Table4[[#This Row],[Net_Balance]]&lt;1,1-(1-Table4[[#This Row],[Net_Balance]])/$H$974,1)</f>
        <v>1</v>
      </c>
      <c r="J78" s="22">
        <f>IF(Table4[[#This Row],[Net_Balance]]&gt;1,(Table4[[#This Row],[Net_Balance]]-1)/$J$974,0)</f>
        <v>4.0999999999999995E-2</v>
      </c>
      <c r="K78" s="22">
        <f>IF(Table4[[#This Row],[Net_Balance]]&lt;1,-(1-Table4[[#This Row],[Net_Balance]])/$J$974,0)</f>
        <v>0</v>
      </c>
      <c r="L78" t="s">
        <v>109</v>
      </c>
      <c r="M78" t="s">
        <v>62</v>
      </c>
      <c r="N78" t="s">
        <v>7</v>
      </c>
      <c r="O78">
        <v>1</v>
      </c>
      <c r="P78">
        <v>-10</v>
      </c>
      <c r="Q78">
        <v>610</v>
      </c>
      <c r="R78">
        <v>1664287728</v>
      </c>
      <c r="S78">
        <v>5</v>
      </c>
      <c r="T78" t="s">
        <v>118</v>
      </c>
      <c r="U78">
        <v>1</v>
      </c>
      <c r="V78">
        <v>-10</v>
      </c>
      <c r="W78">
        <v>0.5</v>
      </c>
      <c r="X78">
        <v>20</v>
      </c>
      <c r="Y78">
        <v>0.5</v>
      </c>
      <c r="Z78">
        <v>5</v>
      </c>
      <c r="AA78">
        <v>225</v>
      </c>
      <c r="AB78">
        <v>15</v>
      </c>
      <c r="AC78">
        <v>4</v>
      </c>
      <c r="AD78">
        <v>0.25</v>
      </c>
      <c r="AE78">
        <v>0.75</v>
      </c>
      <c r="AF78">
        <v>2</v>
      </c>
      <c r="AG78">
        <v>0.5</v>
      </c>
      <c r="AH78">
        <v>0.25</v>
      </c>
      <c r="AI78">
        <v>0.625</v>
      </c>
      <c r="AJ78">
        <v>0.375</v>
      </c>
      <c r="AK78">
        <v>1.25</v>
      </c>
      <c r="AL78">
        <v>210.9375</v>
      </c>
      <c r="AM78">
        <v>14.523687548277813</v>
      </c>
      <c r="AN78">
        <v>0.9</v>
      </c>
      <c r="AO78">
        <v>0.38419903534316502</v>
      </c>
      <c r="AP78">
        <v>0.61580096465683498</v>
      </c>
      <c r="AQ78" s="2">
        <f>Table4[[#This Row],[Gain]]^Table4[[#This Row],[θ]]</f>
        <v>35.979809832580635</v>
      </c>
      <c r="AR78" s="2">
        <f>-Table4[[#This Row],[λ]]*-Table4[[#This Row],[Loss]]^Table4[[#This Row],[θ]]</f>
        <v>25.127005037389367</v>
      </c>
      <c r="AS78" s="2">
        <f>Table4[[#This Row],[pie_gain]]*Table4[[#This Row],[v_n_w_g]]-Table4[[#This Row],[pie_loss]]*Table4[[#This Row],[v_n_w_l]]</f>
        <v>-1.64982571145352</v>
      </c>
      <c r="AT78" s="2">
        <f>IF(Table4[[#This Row],[diff_v]]&gt;=1,1,0)</f>
        <v>0</v>
      </c>
      <c r="AU78" s="2">
        <f>Table4[[#This Row],[Gain]]^(Table4[[#This Row],[θ]]*Table4[[#This Row],[ω_p]])</f>
        <v>39.960338541917778</v>
      </c>
      <c r="AV78" s="2">
        <f>-Table4[[#This Row],[λ]]*-Table4[[#This Row],[Loss]]^(Table4[[#This Row],[θ]]*Table4[[#This Row],[ω_n]])</f>
        <v>25.127005037389367</v>
      </c>
      <c r="AW78" s="2">
        <f>Table4[[#This Row],[v_n_w_g_w]]*Table4[[#This Row],[pie_gain]]-Table4[[#This Row],[v_n_w_l_w]]*Table4[[#This Row],[pie_loss]]</f>
        <v>-0.1205104211704171</v>
      </c>
      <c r="AX78" s="2">
        <f>IF(Table4[[#This Row],[diff_v_w]]&gt;=1,1,0)</f>
        <v>0</v>
      </c>
      <c r="AY78" s="2">
        <f>Table4[[#This Row],[Gain]]^(Table4[[#This Row],[θ]])*Table4[[#This Row],[ω_p2]]</f>
        <v>36.717395934148534</v>
      </c>
      <c r="AZ78" s="2">
        <f>-Table4[[#This Row],[λ]]*-Table4[[#This Row],[Loss]]^(Table4[[#This Row],[θ]])*Table4[[#This Row],[ω_n2]]</f>
        <v>25.127005037389367</v>
      </c>
      <c r="BA78" s="2">
        <f>Table4[[#This Row],[v_n_w_g_w2]]*Table4[[#This Row],[pie_gain]]-Table4[[#This Row],[v_n_w_l_w2]]*Table4[[#This Row],[pie_loss]]</f>
        <v>-1.3664458427486075</v>
      </c>
      <c r="BB78" s="2">
        <f>IF(Table4[[#This Row],[diff_v_w2]]&gt;=1,1,0)</f>
        <v>0</v>
      </c>
      <c r="BC78" s="2">
        <f>Table4[[#This Row],[Gain]]^(Table4[[#This Row],[θ]]+Table4[[#This Row],[ω_p3]])</f>
        <v>40.68188739967038</v>
      </c>
      <c r="BD78" s="2">
        <f>-Table4[[#This Row],[λ]]*-Table4[[#This Row],[Loss]]^(Table4[[#This Row],[θ]]+Table4[[#This Row],[ω_n3]])</f>
        <v>25.127005037389367</v>
      </c>
      <c r="BE78" s="2">
        <f>Table4[[#This Row],[v_n_w_g_w3]]*Table4[[#This Row],[pie_gain]]-Table4[[#This Row],[v_n_w_l_w3]]*Table4[[#This Row],[pie_loss]]</f>
        <v>0.15670795393109493</v>
      </c>
      <c r="BF78" s="2">
        <f>IF(Table4[[#This Row],[diff_v_w3]]&gt;=1,1,0)</f>
        <v>0</v>
      </c>
      <c r="BG78" s="2">
        <f>(Table4[[#This Row],[Accept]]-Table4[[#This Row],[projected_M1]])</f>
        <v>1</v>
      </c>
      <c r="BH78" s="2">
        <f>(Table4[[#This Row],[Accept]]-Table4[[#This Row],[projected_M2]])</f>
        <v>1</v>
      </c>
      <c r="BI78" s="2">
        <f>(Table4[[#This Row],[Accept]]-Table4[[#This Row],[projected_M3]])</f>
        <v>1</v>
      </c>
      <c r="BJ78" s="2">
        <f>(Table4[[#This Row],[Accept]]-Table4[[#This Row],[projected_M4]])</f>
        <v>1</v>
      </c>
    </row>
    <row r="79" spans="1:62" x14ac:dyDescent="0.3">
      <c r="A79">
        <v>35</v>
      </c>
      <c r="B79" t="s">
        <v>43</v>
      </c>
      <c r="C79">
        <v>1.1960207441678836</v>
      </c>
      <c r="D79">
        <v>-1.6</v>
      </c>
      <c r="E79" s="22">
        <f>IF(Table4[[#This Row],[Trial]]="G1",Table4[[#This Row],[Balance]]/100,IF(Table4[[#This Row],[Trial]]="G2",Table4[[#This Row],[Balance]]/200,Table4[[#This Row],[Balance]]/500))</f>
        <v>3.05</v>
      </c>
      <c r="F79" s="22">
        <f>IF(Table4[[#This Row],[Net_Balance]]&gt;1,1+(Table4[[#This Row],[Net_Balance]]-1)/$F$974,1)</f>
        <v>1.0292857142857144</v>
      </c>
      <c r="G79" s="22">
        <f>IF(Table4[[#This Row],[Net_Balance]]&lt;1,1-(1-Table4[[#This Row],[Net_Balance]])/$F$974,1)</f>
        <v>1</v>
      </c>
      <c r="H79" s="22">
        <f>IF(Table4[[#This Row],[Net_Balance]]&gt;1,1+(Table4[[#This Row],[Net_Balance]]-1)/$H$974,1)</f>
        <v>1.0205</v>
      </c>
      <c r="I79" s="22">
        <f>IF(Table4[[#This Row],[Net_Balance]]&lt;1,1-(1-Table4[[#This Row],[Net_Balance]])/$H$974,1)</f>
        <v>1</v>
      </c>
      <c r="J79" s="22">
        <f>IF(Table4[[#This Row],[Net_Balance]]&gt;1,(Table4[[#This Row],[Net_Balance]]-1)/$J$974,0)</f>
        <v>4.0999999999999995E-2</v>
      </c>
      <c r="K79" s="22">
        <f>IF(Table4[[#This Row],[Net_Balance]]&lt;1,-(1-Table4[[#This Row],[Net_Balance]])/$J$974,0)</f>
        <v>0</v>
      </c>
      <c r="L79" t="s">
        <v>109</v>
      </c>
      <c r="M79" t="s">
        <v>88</v>
      </c>
      <c r="N79" t="s">
        <v>5</v>
      </c>
      <c r="O79">
        <v>0</v>
      </c>
      <c r="P79">
        <v>0</v>
      </c>
      <c r="Q79">
        <v>610</v>
      </c>
      <c r="R79">
        <v>1664287734</v>
      </c>
      <c r="S79">
        <v>6</v>
      </c>
      <c r="T79" t="s">
        <v>117</v>
      </c>
      <c r="U79">
        <v>0</v>
      </c>
      <c r="V79">
        <v>-50</v>
      </c>
      <c r="W79">
        <v>0.5</v>
      </c>
      <c r="X79">
        <v>60</v>
      </c>
      <c r="Y79">
        <v>0.5</v>
      </c>
      <c r="Z79">
        <v>5</v>
      </c>
      <c r="AA79">
        <v>3025</v>
      </c>
      <c r="AB79">
        <v>55</v>
      </c>
      <c r="AC79">
        <v>2</v>
      </c>
      <c r="AD79">
        <v>0.25</v>
      </c>
      <c r="AE79">
        <v>0.75</v>
      </c>
      <c r="AF79">
        <v>2</v>
      </c>
      <c r="AG79">
        <v>0.5</v>
      </c>
      <c r="AH79">
        <v>0.25</v>
      </c>
      <c r="AI79">
        <v>0.625</v>
      </c>
      <c r="AJ79">
        <v>0.375</v>
      </c>
      <c r="AK79">
        <v>-8.75</v>
      </c>
      <c r="AL79">
        <v>2835.9375</v>
      </c>
      <c r="AM79">
        <v>53.253521010351982</v>
      </c>
      <c r="AN79">
        <v>0.9</v>
      </c>
      <c r="AO79">
        <v>0.38419903534316502</v>
      </c>
      <c r="AP79">
        <v>0.61580096465683498</v>
      </c>
      <c r="AQ79" s="2">
        <f>Table4[[#This Row],[Gain]]^Table4[[#This Row],[θ]]</f>
        <v>133.87694139177151</v>
      </c>
      <c r="AR79" s="2">
        <f>-Table4[[#This Row],[λ]]*-Table4[[#This Row],[Loss]]^Table4[[#This Row],[θ]]</f>
        <v>172.23577024121218</v>
      </c>
      <c r="AS79" s="2">
        <f>Table4[[#This Row],[pie_gain]]*Table4[[#This Row],[v_n_w_g]]-Table4[[#This Row],[pie_loss]]*Table4[[#This Row],[v_n_w_l]]</f>
        <v>-54.627561725539401</v>
      </c>
      <c r="AT79" s="2">
        <f>IF(Table4[[#This Row],[diff_v]]&gt;=1,1,0)</f>
        <v>0</v>
      </c>
      <c r="AU79" s="2">
        <f>Table4[[#This Row],[Gain]]^(Table4[[#This Row],[θ]]*Table4[[#This Row],[ω_p]])</f>
        <v>154.52113148616539</v>
      </c>
      <c r="AV79" s="2">
        <f>-Table4[[#This Row],[λ]]*-Table4[[#This Row],[Loss]]^(Table4[[#This Row],[θ]]*Table4[[#This Row],[ω_n]])</f>
        <v>172.23577024121218</v>
      </c>
      <c r="AW79" s="2">
        <f>Table4[[#This Row],[v_n_w_g_w]]*Table4[[#This Row],[pie_gain]]-Table4[[#This Row],[v_n_w_l_w]]*Table4[[#This Row],[pie_loss]]</f>
        <v>-46.696083805832352</v>
      </c>
      <c r="AX79" s="2">
        <f>IF(Table4[[#This Row],[diff_v_w]]&gt;=1,1,0)</f>
        <v>0</v>
      </c>
      <c r="AY79" s="2">
        <f>Table4[[#This Row],[Gain]]^(Table4[[#This Row],[θ]])*Table4[[#This Row],[ω_p2]]</f>
        <v>136.62141869030282</v>
      </c>
      <c r="AZ79" s="2">
        <f>-Table4[[#This Row],[λ]]*-Table4[[#This Row],[Loss]]^(Table4[[#This Row],[θ]])*Table4[[#This Row],[ω_n2]]</f>
        <v>172.23577024121218</v>
      </c>
      <c r="BA79" s="2">
        <f>Table4[[#This Row],[v_n_w_g_w2]]*Table4[[#This Row],[pie_gain]]-Table4[[#This Row],[v_n_w_l_w2]]*Table4[[#This Row],[pie_loss]]</f>
        <v>-53.573136194922455</v>
      </c>
      <c r="BB79" s="2">
        <f>IF(Table4[[#This Row],[diff_v_w2]]&gt;=1,1,0)</f>
        <v>0</v>
      </c>
      <c r="BC79" s="2">
        <f>Table4[[#This Row],[Gain]]^(Table4[[#This Row],[θ]]+Table4[[#This Row],[ω_p3]])</f>
        <v>158.34705222422662</v>
      </c>
      <c r="BD79" s="2">
        <f>-Table4[[#This Row],[λ]]*-Table4[[#This Row],[Loss]]^(Table4[[#This Row],[θ]]+Table4[[#This Row],[ω_n3]])</f>
        <v>172.23577024121218</v>
      </c>
      <c r="BE79" s="2">
        <f>Table4[[#This Row],[v_n_w_g_w3]]*Table4[[#This Row],[pie_gain]]-Table4[[#This Row],[v_n_w_l_w3]]*Table4[[#This Row],[pie_loss]]</f>
        <v>-45.226168748969819</v>
      </c>
      <c r="BF79" s="2">
        <f>IF(Table4[[#This Row],[diff_v_w3]]&gt;=1,1,0)</f>
        <v>0</v>
      </c>
      <c r="BG79" s="2">
        <f>(Table4[[#This Row],[Accept]]-Table4[[#This Row],[projected_M1]])</f>
        <v>0</v>
      </c>
      <c r="BH79" s="2">
        <f>(Table4[[#This Row],[Accept]]-Table4[[#This Row],[projected_M2]])</f>
        <v>0</v>
      </c>
      <c r="BI79" s="2">
        <f>(Table4[[#This Row],[Accept]]-Table4[[#This Row],[projected_M3]])</f>
        <v>0</v>
      </c>
      <c r="BJ79" s="2">
        <f>(Table4[[#This Row],[Accept]]-Table4[[#This Row],[projected_M4]])</f>
        <v>0</v>
      </c>
    </row>
    <row r="80" spans="1:62" x14ac:dyDescent="0.3">
      <c r="A80">
        <v>36</v>
      </c>
      <c r="B80" t="s">
        <v>43</v>
      </c>
      <c r="C80">
        <v>1.1960207441678836</v>
      </c>
      <c r="D80">
        <v>-1.6</v>
      </c>
      <c r="E80" s="22">
        <f>IF(Table4[[#This Row],[Trial]]="G1",Table4[[#This Row],[Balance]]/100,IF(Table4[[#This Row],[Trial]]="G2",Table4[[#This Row],[Balance]]/200,Table4[[#This Row],[Balance]]/500))</f>
        <v>3.05</v>
      </c>
      <c r="F80" s="22">
        <f>IF(Table4[[#This Row],[Net_Balance]]&gt;1,1+(Table4[[#This Row],[Net_Balance]]-1)/$F$974,1)</f>
        <v>1.0292857142857144</v>
      </c>
      <c r="G80" s="22">
        <f>IF(Table4[[#This Row],[Net_Balance]]&lt;1,1-(1-Table4[[#This Row],[Net_Balance]])/$F$974,1)</f>
        <v>1</v>
      </c>
      <c r="H80" s="22">
        <f>IF(Table4[[#This Row],[Net_Balance]]&gt;1,1+(Table4[[#This Row],[Net_Balance]]-1)/$H$974,1)</f>
        <v>1.0205</v>
      </c>
      <c r="I80" s="22">
        <f>IF(Table4[[#This Row],[Net_Balance]]&lt;1,1-(1-Table4[[#This Row],[Net_Balance]])/$H$974,1)</f>
        <v>1</v>
      </c>
      <c r="J80" s="22">
        <f>IF(Table4[[#This Row],[Net_Balance]]&gt;1,(Table4[[#This Row],[Net_Balance]]-1)/$J$974,0)</f>
        <v>4.0999999999999995E-2</v>
      </c>
      <c r="K80" s="22">
        <f>IF(Table4[[#This Row],[Net_Balance]]&lt;1,-(1-Table4[[#This Row],[Net_Balance]])/$J$974,0)</f>
        <v>0</v>
      </c>
      <c r="L80" t="s">
        <v>109</v>
      </c>
      <c r="M80" t="s">
        <v>103</v>
      </c>
      <c r="N80" t="s">
        <v>5</v>
      </c>
      <c r="O80">
        <v>0</v>
      </c>
      <c r="P80">
        <v>0</v>
      </c>
      <c r="Q80">
        <v>610</v>
      </c>
      <c r="R80">
        <v>1664287737</v>
      </c>
      <c r="S80">
        <v>3</v>
      </c>
      <c r="T80" t="s">
        <v>117</v>
      </c>
      <c r="U80">
        <v>0</v>
      </c>
      <c r="V80">
        <v>-90</v>
      </c>
      <c r="W80">
        <v>0.5</v>
      </c>
      <c r="X80">
        <v>180</v>
      </c>
      <c r="Y80">
        <v>0.5</v>
      </c>
      <c r="Z80">
        <v>45</v>
      </c>
      <c r="AA80">
        <v>18225</v>
      </c>
      <c r="AB80">
        <v>135</v>
      </c>
      <c r="AC80">
        <v>2</v>
      </c>
      <c r="AD80">
        <v>0.25</v>
      </c>
      <c r="AE80">
        <v>0.75</v>
      </c>
      <c r="AF80">
        <v>2</v>
      </c>
      <c r="AG80">
        <v>0.5</v>
      </c>
      <c r="AH80">
        <v>0.25</v>
      </c>
      <c r="AI80">
        <v>0.625</v>
      </c>
      <c r="AJ80">
        <v>0.375</v>
      </c>
      <c r="AK80">
        <v>11.25</v>
      </c>
      <c r="AL80">
        <v>17085.9375</v>
      </c>
      <c r="AM80">
        <v>130.71318793450033</v>
      </c>
      <c r="AN80">
        <v>0.9</v>
      </c>
      <c r="AO80">
        <v>0.38419903534316502</v>
      </c>
      <c r="AP80">
        <v>0.61580096465683498</v>
      </c>
      <c r="AQ80" s="2">
        <f>Table4[[#This Row],[Gain]]^Table4[[#This Row],[θ]]</f>
        <v>498.1414721148987</v>
      </c>
      <c r="AR80" s="2">
        <f>-Table4[[#This Row],[λ]]*-Table4[[#This Row],[Loss]]^Table4[[#This Row],[θ]]</f>
        <v>347.88408658650894</v>
      </c>
      <c r="AS80" s="2">
        <f>Table4[[#This Row],[pie_gain]]*Table4[[#This Row],[v_n_w_g]]-Table4[[#This Row],[pie_loss]]*Table4[[#This Row],[v_n_w_l]]</f>
        <v>-22.841883057765898</v>
      </c>
      <c r="AT80" s="2">
        <f>IF(Table4[[#This Row],[diff_v]]&gt;=1,1,0)</f>
        <v>0</v>
      </c>
      <c r="AU80" s="2">
        <f>Table4[[#This Row],[Gain]]^(Table4[[#This Row],[θ]]*Table4[[#This Row],[ω_p]])</f>
        <v>597.5119567798065</v>
      </c>
      <c r="AV80" s="2">
        <f>-Table4[[#This Row],[λ]]*-Table4[[#This Row],[Loss]]^(Table4[[#This Row],[θ]]*Table4[[#This Row],[ω_n]])</f>
        <v>347.88408658650894</v>
      </c>
      <c r="AW80" s="2">
        <f>Table4[[#This Row],[v_n_w_g_w]]*Table4[[#This Row],[pie_gain]]-Table4[[#This Row],[v_n_w_l_w]]*Table4[[#This Row],[pie_loss]]</f>
        <v>15.336161292074451</v>
      </c>
      <c r="AX80" s="2">
        <f>IF(Table4[[#This Row],[diff_v_w]]&gt;=1,1,0)</f>
        <v>1</v>
      </c>
      <c r="AY80" s="2">
        <f>Table4[[#This Row],[Gain]]^(Table4[[#This Row],[θ]])*Table4[[#This Row],[ω_p2]]</f>
        <v>508.3533722932541</v>
      </c>
      <c r="AZ80" s="2">
        <f>-Table4[[#This Row],[λ]]*-Table4[[#This Row],[Loss]]^(Table4[[#This Row],[θ]])*Table4[[#This Row],[ω_n2]]</f>
        <v>347.88408658650894</v>
      </c>
      <c r="BA80" s="2">
        <f>Table4[[#This Row],[v_n_w_g_w2]]*Table4[[#This Row],[pie_gain]]-Table4[[#This Row],[v_n_w_l_w2]]*Table4[[#This Row],[pie_loss]]</f>
        <v>-18.918480860221052</v>
      </c>
      <c r="BB80" s="2">
        <f>IF(Table4[[#This Row],[diff_v_w2]]&gt;=1,1,0)</f>
        <v>0</v>
      </c>
      <c r="BC80" s="2">
        <f>Table4[[#This Row],[Gain]]^(Table4[[#This Row],[θ]]+Table4[[#This Row],[ω_p3]])</f>
        <v>616.33789754565578</v>
      </c>
      <c r="BD80" s="2">
        <f>-Table4[[#This Row],[λ]]*-Table4[[#This Row],[Loss]]^(Table4[[#This Row],[θ]]+Table4[[#This Row],[ω_n3]])</f>
        <v>347.88408658650894</v>
      </c>
      <c r="BE80" s="2">
        <f>Table4[[#This Row],[v_n_w_g_w3]]*Table4[[#This Row],[pie_gain]]-Table4[[#This Row],[v_n_w_l_w3]]*Table4[[#This Row],[pie_loss]]</f>
        <v>22.569069573741302</v>
      </c>
      <c r="BF80" s="2">
        <f>IF(Table4[[#This Row],[diff_v_w3]]&gt;=1,1,0)</f>
        <v>1</v>
      </c>
      <c r="BG80" s="2">
        <f>(Table4[[#This Row],[Accept]]-Table4[[#This Row],[projected_M1]])</f>
        <v>0</v>
      </c>
      <c r="BH80" s="2">
        <f>(Table4[[#This Row],[Accept]]-Table4[[#This Row],[projected_M2]])</f>
        <v>-1</v>
      </c>
      <c r="BI80" s="2">
        <f>(Table4[[#This Row],[Accept]]-Table4[[#This Row],[projected_M3]])</f>
        <v>0</v>
      </c>
      <c r="BJ80" s="2">
        <f>(Table4[[#This Row],[Accept]]-Table4[[#This Row],[projected_M4]])</f>
        <v>-1</v>
      </c>
    </row>
    <row r="81" spans="1:62" x14ac:dyDescent="0.3">
      <c r="A81">
        <v>37</v>
      </c>
      <c r="B81" t="s">
        <v>43</v>
      </c>
      <c r="C81">
        <v>1.1960207441678836</v>
      </c>
      <c r="D81">
        <v>-1.6</v>
      </c>
      <c r="E81" s="22">
        <f>IF(Table4[[#This Row],[Trial]]="G1",Table4[[#This Row],[Balance]]/100,IF(Table4[[#This Row],[Trial]]="G2",Table4[[#This Row],[Balance]]/200,Table4[[#This Row],[Balance]]/500))</f>
        <v>3.05</v>
      </c>
      <c r="F81" s="22">
        <f>IF(Table4[[#This Row],[Net_Balance]]&gt;1,1+(Table4[[#This Row],[Net_Balance]]-1)/$F$974,1)</f>
        <v>1.0292857142857144</v>
      </c>
      <c r="G81" s="22">
        <f>IF(Table4[[#This Row],[Net_Balance]]&lt;1,1-(1-Table4[[#This Row],[Net_Balance]])/$F$974,1)</f>
        <v>1</v>
      </c>
      <c r="H81" s="22">
        <f>IF(Table4[[#This Row],[Net_Balance]]&gt;1,1+(Table4[[#This Row],[Net_Balance]]-1)/$H$974,1)</f>
        <v>1.0205</v>
      </c>
      <c r="I81" s="22">
        <f>IF(Table4[[#This Row],[Net_Balance]]&lt;1,1-(1-Table4[[#This Row],[Net_Balance]])/$H$974,1)</f>
        <v>1</v>
      </c>
      <c r="J81" s="22">
        <f>IF(Table4[[#This Row],[Net_Balance]]&gt;1,(Table4[[#This Row],[Net_Balance]]-1)/$J$974,0)</f>
        <v>4.0999999999999995E-2</v>
      </c>
      <c r="K81" s="22">
        <f>IF(Table4[[#This Row],[Net_Balance]]&lt;1,-(1-Table4[[#This Row],[Net_Balance]])/$J$974,0)</f>
        <v>0</v>
      </c>
      <c r="L81" t="s">
        <v>109</v>
      </c>
      <c r="M81" t="s">
        <v>85</v>
      </c>
      <c r="N81" t="s">
        <v>5</v>
      </c>
      <c r="O81">
        <v>0</v>
      </c>
      <c r="P81">
        <v>0</v>
      </c>
      <c r="Q81">
        <v>610</v>
      </c>
      <c r="R81">
        <v>1664287742</v>
      </c>
      <c r="S81">
        <v>5</v>
      </c>
      <c r="T81" t="s">
        <v>117</v>
      </c>
      <c r="U81">
        <v>0</v>
      </c>
      <c r="V81">
        <v>-90</v>
      </c>
      <c r="W81">
        <v>0.5</v>
      </c>
      <c r="X81">
        <v>80</v>
      </c>
      <c r="Y81">
        <v>0.5</v>
      </c>
      <c r="Z81">
        <v>-5</v>
      </c>
      <c r="AA81">
        <v>7225</v>
      </c>
      <c r="AB81">
        <v>85</v>
      </c>
      <c r="AC81">
        <v>2</v>
      </c>
      <c r="AD81">
        <v>0.25</v>
      </c>
      <c r="AE81">
        <v>0.75</v>
      </c>
      <c r="AF81">
        <v>2</v>
      </c>
      <c r="AG81">
        <v>0.5</v>
      </c>
      <c r="AH81">
        <v>0.25</v>
      </c>
      <c r="AI81">
        <v>0.625</v>
      </c>
      <c r="AJ81">
        <v>0.375</v>
      </c>
      <c r="AK81">
        <v>-26.25</v>
      </c>
      <c r="AL81">
        <v>6773.4375</v>
      </c>
      <c r="AM81">
        <v>82.300896106907615</v>
      </c>
      <c r="AN81">
        <v>0.9</v>
      </c>
      <c r="AO81">
        <v>0.38419903534316502</v>
      </c>
      <c r="AP81">
        <v>0.61580096465683498</v>
      </c>
      <c r="AQ81" s="2">
        <f>Table4[[#This Row],[Gain]]^Table4[[#This Row],[θ]]</f>
        <v>188.85787660819494</v>
      </c>
      <c r="AR81" s="2">
        <f>-Table4[[#This Row],[λ]]*-Table4[[#This Row],[Loss]]^Table4[[#This Row],[θ]]</f>
        <v>347.88408658650894</v>
      </c>
      <c r="AS81" s="2">
        <f>Table4[[#This Row],[pie_gain]]*Table4[[#This Row],[v_n_w_g]]-Table4[[#This Row],[pie_loss]]*Table4[[#This Row],[v_n_w_l]]</f>
        <v>-141.66834209890715</v>
      </c>
      <c r="AT81" s="2">
        <f>IF(Table4[[#This Row],[diff_v]]&gt;=1,1,0)</f>
        <v>0</v>
      </c>
      <c r="AU81" s="2">
        <f>Table4[[#This Row],[Gain]]^(Table4[[#This Row],[θ]]*Table4[[#This Row],[ω_p]])</f>
        <v>220.18784690092531</v>
      </c>
      <c r="AV81" s="2">
        <f>-Table4[[#This Row],[λ]]*-Table4[[#This Row],[Loss]]^(Table4[[#This Row],[θ]]*Table4[[#This Row],[ω_n]])</f>
        <v>347.88408658650894</v>
      </c>
      <c r="AW81" s="2">
        <f>Table4[[#This Row],[v_n_w_g_w]]*Table4[[#This Row],[pie_gain]]-Table4[[#This Row],[v_n_w_l_w]]*Table4[[#This Row],[pie_loss]]</f>
        <v>-129.63139773511011</v>
      </c>
      <c r="AX81" s="2">
        <f>IF(Table4[[#This Row],[diff_v_w]]&gt;=1,1,0)</f>
        <v>0</v>
      </c>
      <c r="AY81" s="2">
        <f>Table4[[#This Row],[Gain]]^(Table4[[#This Row],[θ]])*Table4[[#This Row],[ω_p2]]</f>
        <v>192.72946307866295</v>
      </c>
      <c r="AZ81" s="2">
        <f>-Table4[[#This Row],[λ]]*-Table4[[#This Row],[Loss]]^(Table4[[#This Row],[θ]])*Table4[[#This Row],[ω_n2]]</f>
        <v>347.88408658650894</v>
      </c>
      <c r="BA81" s="2">
        <f>Table4[[#This Row],[v_n_w_g_w2]]*Table4[[#This Row],[pie_gain]]-Table4[[#This Row],[v_n_w_l_w2]]*Table4[[#This Row],[pie_loss]]</f>
        <v>-140.18088231170566</v>
      </c>
      <c r="BB81" s="2">
        <f>IF(Table4[[#This Row],[diff_v_w2]]&gt;=1,1,0)</f>
        <v>0</v>
      </c>
      <c r="BC81" s="2">
        <f>Table4[[#This Row],[Gain]]^(Table4[[#This Row],[θ]]+Table4[[#This Row],[ω_p3]])</f>
        <v>226.0277656507603</v>
      </c>
      <c r="BD81" s="2">
        <f>-Table4[[#This Row],[λ]]*-Table4[[#This Row],[Loss]]^(Table4[[#This Row],[θ]]+Table4[[#This Row],[ω_n3]])</f>
        <v>347.88408658650894</v>
      </c>
      <c r="BE81" s="2">
        <f>Table4[[#This Row],[v_n_w_g_w3]]*Table4[[#This Row],[pie_gain]]-Table4[[#This Row],[v_n_w_l_w3]]*Table4[[#This Row],[pie_loss]]</f>
        <v>-127.38770658494104</v>
      </c>
      <c r="BF81" s="2">
        <f>IF(Table4[[#This Row],[diff_v_w3]]&gt;=1,1,0)</f>
        <v>0</v>
      </c>
      <c r="BG81" s="2">
        <f>(Table4[[#This Row],[Accept]]-Table4[[#This Row],[projected_M1]])</f>
        <v>0</v>
      </c>
      <c r="BH81" s="2">
        <f>(Table4[[#This Row],[Accept]]-Table4[[#This Row],[projected_M2]])</f>
        <v>0</v>
      </c>
      <c r="BI81" s="2">
        <f>(Table4[[#This Row],[Accept]]-Table4[[#This Row],[projected_M3]])</f>
        <v>0</v>
      </c>
      <c r="BJ81" s="2">
        <f>(Table4[[#This Row],[Accept]]-Table4[[#This Row],[projected_M4]])</f>
        <v>0</v>
      </c>
    </row>
    <row r="82" spans="1:62" x14ac:dyDescent="0.3">
      <c r="A82">
        <v>39</v>
      </c>
      <c r="B82" t="s">
        <v>43</v>
      </c>
      <c r="C82">
        <v>1.1960207441678836</v>
      </c>
      <c r="D82">
        <v>-1.6</v>
      </c>
      <c r="E82" s="22">
        <f>IF(Table4[[#This Row],[Trial]]="G1",Table4[[#This Row],[Balance]]/100,IF(Table4[[#This Row],[Trial]]="G2",Table4[[#This Row],[Balance]]/200,Table4[[#This Row],[Balance]]/500))</f>
        <v>3.05</v>
      </c>
      <c r="F82" s="22">
        <f>IF(Table4[[#This Row],[Net_Balance]]&gt;1,1+(Table4[[#This Row],[Net_Balance]]-1)/$F$974,1)</f>
        <v>1.0292857142857144</v>
      </c>
      <c r="G82" s="22">
        <f>IF(Table4[[#This Row],[Net_Balance]]&lt;1,1-(1-Table4[[#This Row],[Net_Balance]])/$F$974,1)</f>
        <v>1</v>
      </c>
      <c r="H82" s="22">
        <f>IF(Table4[[#This Row],[Net_Balance]]&gt;1,1+(Table4[[#This Row],[Net_Balance]]-1)/$H$974,1)</f>
        <v>1.0205</v>
      </c>
      <c r="I82" s="22">
        <f>IF(Table4[[#This Row],[Net_Balance]]&lt;1,1-(1-Table4[[#This Row],[Net_Balance]])/$H$974,1)</f>
        <v>1</v>
      </c>
      <c r="J82" s="22">
        <f>IF(Table4[[#This Row],[Net_Balance]]&gt;1,(Table4[[#This Row],[Net_Balance]]-1)/$J$974,0)</f>
        <v>4.0999999999999995E-2</v>
      </c>
      <c r="K82" s="22">
        <f>IF(Table4[[#This Row],[Net_Balance]]&lt;1,-(1-Table4[[#This Row],[Net_Balance]])/$J$974,0)</f>
        <v>0</v>
      </c>
      <c r="L82" t="s">
        <v>109</v>
      </c>
      <c r="M82" t="s">
        <v>95</v>
      </c>
      <c r="N82" t="s">
        <v>5</v>
      </c>
      <c r="O82">
        <v>0</v>
      </c>
      <c r="P82">
        <v>0</v>
      </c>
      <c r="Q82">
        <v>610</v>
      </c>
      <c r="R82">
        <v>1664287753</v>
      </c>
      <c r="S82">
        <v>6</v>
      </c>
      <c r="T82" t="s">
        <v>117</v>
      </c>
      <c r="U82">
        <v>0</v>
      </c>
      <c r="V82">
        <v>-90</v>
      </c>
      <c r="W82">
        <v>0.5</v>
      </c>
      <c r="X82">
        <v>90</v>
      </c>
      <c r="Y82">
        <v>0.5</v>
      </c>
      <c r="Z82">
        <v>0</v>
      </c>
      <c r="AA82">
        <v>8100</v>
      </c>
      <c r="AB82">
        <v>90</v>
      </c>
      <c r="AC82">
        <v>4</v>
      </c>
      <c r="AD82">
        <v>0.25</v>
      </c>
      <c r="AE82">
        <v>0.75</v>
      </c>
      <c r="AF82">
        <v>1</v>
      </c>
      <c r="AG82">
        <v>0.25</v>
      </c>
      <c r="AH82">
        <v>0.5</v>
      </c>
      <c r="AI82">
        <v>0.375</v>
      </c>
      <c r="AJ82">
        <v>0.625</v>
      </c>
      <c r="AK82">
        <v>22.5</v>
      </c>
      <c r="AL82">
        <v>7593.75</v>
      </c>
      <c r="AM82">
        <v>87.142125289666879</v>
      </c>
      <c r="AN82">
        <v>0.9</v>
      </c>
      <c r="AO82">
        <v>0.60844334427391233</v>
      </c>
      <c r="AP82">
        <v>0.39155665572608767</v>
      </c>
      <c r="AQ82" s="2">
        <f>Table4[[#This Row],[Gain]]^Table4[[#This Row],[θ]]</f>
        <v>217.42755411656807</v>
      </c>
      <c r="AR82" s="2">
        <f>-Table4[[#This Row],[λ]]*-Table4[[#This Row],[Loss]]^Table4[[#This Row],[θ]]</f>
        <v>347.88408658650894</v>
      </c>
      <c r="AS82" s="2">
        <f>Table4[[#This Row],[pie_gain]]*Table4[[#This Row],[v_n_w_g]]-Table4[[#This Row],[pie_loss]]*Table4[[#This Row],[v_n_w_l]]</f>
        <v>-3.9239813601564322</v>
      </c>
      <c r="AT82" s="2">
        <f>IF(Table4[[#This Row],[diff_v]]&gt;=1,1,0)</f>
        <v>0</v>
      </c>
      <c r="AU82" s="2">
        <f>Table4[[#This Row],[Gain]]^(Table4[[#This Row],[θ]]*Table4[[#This Row],[ω_p]])</f>
        <v>254.54496293713979</v>
      </c>
      <c r="AV82" s="2">
        <f>-Table4[[#This Row],[λ]]*-Table4[[#This Row],[Loss]]^(Table4[[#This Row],[θ]]*Table4[[#This Row],[ω_n]])</f>
        <v>347.88408658650894</v>
      </c>
      <c r="AW82" s="2">
        <f>Table4[[#This Row],[v_n_w_g_w]]*Table4[[#This Row],[pie_gain]]-Table4[[#This Row],[v_n_w_l_w]]*Table4[[#This Row],[pie_loss]]</f>
        <v>18.659858993414247</v>
      </c>
      <c r="AX82" s="2">
        <f>IF(Table4[[#This Row],[diff_v_w]]&gt;=1,1,0)</f>
        <v>1</v>
      </c>
      <c r="AY82" s="2">
        <f>Table4[[#This Row],[Gain]]^(Table4[[#This Row],[θ]])*Table4[[#This Row],[ω_p2]]</f>
        <v>221.8848189759577</v>
      </c>
      <c r="AZ82" s="2">
        <f>-Table4[[#This Row],[λ]]*-Table4[[#This Row],[Loss]]^(Table4[[#This Row],[θ]])*Table4[[#This Row],[ω_n2]]</f>
        <v>347.88408658650894</v>
      </c>
      <c r="BA82" s="2">
        <f>Table4[[#This Row],[v_n_w_g_w2]]*Table4[[#This Row],[pie_gain]]-Table4[[#This Row],[v_n_w_l_w2]]*Table4[[#This Row],[pie_loss]]</f>
        <v>-1.2119882227948153</v>
      </c>
      <c r="BB82" s="2">
        <f>IF(Table4[[#This Row],[diff_v_w2]]&gt;=1,1,0)</f>
        <v>0</v>
      </c>
      <c r="BC82" s="2">
        <f>Table4[[#This Row],[Gain]]^(Table4[[#This Row],[θ]]+Table4[[#This Row],[ω_p3]])</f>
        <v>261.48002830815437</v>
      </c>
      <c r="BD82" s="2">
        <f>-Table4[[#This Row],[λ]]*-Table4[[#This Row],[Loss]]^(Table4[[#This Row],[θ]]+Table4[[#This Row],[ω_n3]])</f>
        <v>347.88408658650894</v>
      </c>
      <c r="BE82" s="2">
        <f>Table4[[#This Row],[v_n_w_g_w3]]*Table4[[#This Row],[pie_gain]]-Table4[[#This Row],[v_n_w_l_w3]]*Table4[[#This Row],[pie_loss]]</f>
        <v>22.879453360512542</v>
      </c>
      <c r="BF82" s="2">
        <f>IF(Table4[[#This Row],[diff_v_w3]]&gt;=1,1,0)</f>
        <v>1</v>
      </c>
      <c r="BG82" s="2">
        <f>(Table4[[#This Row],[Accept]]-Table4[[#This Row],[projected_M1]])</f>
        <v>0</v>
      </c>
      <c r="BH82" s="2">
        <f>(Table4[[#This Row],[Accept]]-Table4[[#This Row],[projected_M2]])</f>
        <v>-1</v>
      </c>
      <c r="BI82" s="2">
        <f>(Table4[[#This Row],[Accept]]-Table4[[#This Row],[projected_M3]])</f>
        <v>0</v>
      </c>
      <c r="BJ82" s="2">
        <f>(Table4[[#This Row],[Accept]]-Table4[[#This Row],[projected_M4]])</f>
        <v>-1</v>
      </c>
    </row>
    <row r="83" spans="1:62" x14ac:dyDescent="0.3">
      <c r="A83">
        <v>40</v>
      </c>
      <c r="B83" t="s">
        <v>43</v>
      </c>
      <c r="C83">
        <v>1.1960207441678836</v>
      </c>
      <c r="D83">
        <v>-1.6</v>
      </c>
      <c r="E83" s="22">
        <f>IF(Table4[[#This Row],[Trial]]="G1",Table4[[#This Row],[Balance]]/100,IF(Table4[[#This Row],[Trial]]="G2",Table4[[#This Row],[Balance]]/200,Table4[[#This Row],[Balance]]/500))</f>
        <v>3.05</v>
      </c>
      <c r="F83" s="22">
        <f>IF(Table4[[#This Row],[Net_Balance]]&gt;1,1+(Table4[[#This Row],[Net_Balance]]-1)/$F$974,1)</f>
        <v>1.0292857142857144</v>
      </c>
      <c r="G83" s="22">
        <f>IF(Table4[[#This Row],[Net_Balance]]&lt;1,1-(1-Table4[[#This Row],[Net_Balance]])/$F$974,1)</f>
        <v>1</v>
      </c>
      <c r="H83" s="22">
        <f>IF(Table4[[#This Row],[Net_Balance]]&gt;1,1+(Table4[[#This Row],[Net_Balance]]-1)/$H$974,1)</f>
        <v>1.0205</v>
      </c>
      <c r="I83" s="22">
        <f>IF(Table4[[#This Row],[Net_Balance]]&lt;1,1-(1-Table4[[#This Row],[Net_Balance]])/$H$974,1)</f>
        <v>1</v>
      </c>
      <c r="J83" s="22">
        <f>IF(Table4[[#This Row],[Net_Balance]]&gt;1,(Table4[[#This Row],[Net_Balance]]-1)/$J$974,0)</f>
        <v>4.0999999999999995E-2</v>
      </c>
      <c r="K83" s="22">
        <f>IF(Table4[[#This Row],[Net_Balance]]&lt;1,-(1-Table4[[#This Row],[Net_Balance]])/$J$974,0)</f>
        <v>0</v>
      </c>
      <c r="L83" t="s">
        <v>109</v>
      </c>
      <c r="M83" t="s">
        <v>73</v>
      </c>
      <c r="N83" t="s">
        <v>5</v>
      </c>
      <c r="O83">
        <v>0</v>
      </c>
      <c r="P83">
        <v>0</v>
      </c>
      <c r="Q83">
        <v>610</v>
      </c>
      <c r="R83">
        <v>1664287756</v>
      </c>
      <c r="S83">
        <v>3</v>
      </c>
      <c r="T83" t="s">
        <v>118</v>
      </c>
      <c r="U83">
        <v>1</v>
      </c>
      <c r="V83">
        <v>-50</v>
      </c>
      <c r="W83">
        <v>0.5</v>
      </c>
      <c r="X83">
        <v>50</v>
      </c>
      <c r="Y83">
        <v>0.5</v>
      </c>
      <c r="Z83">
        <v>0</v>
      </c>
      <c r="AA83">
        <v>2500</v>
      </c>
      <c r="AB83">
        <v>50</v>
      </c>
      <c r="AC83">
        <v>4</v>
      </c>
      <c r="AD83">
        <v>0.25</v>
      </c>
      <c r="AE83">
        <v>0.75</v>
      </c>
      <c r="AF83">
        <v>1</v>
      </c>
      <c r="AG83">
        <v>0.25</v>
      </c>
      <c r="AH83">
        <v>0.5</v>
      </c>
      <c r="AI83">
        <v>0.375</v>
      </c>
      <c r="AJ83">
        <v>0.625</v>
      </c>
      <c r="AK83">
        <v>12.5</v>
      </c>
      <c r="AL83">
        <v>2343.75</v>
      </c>
      <c r="AM83">
        <v>48.412291827592711</v>
      </c>
      <c r="AN83">
        <v>0.9</v>
      </c>
      <c r="AO83">
        <v>0.60844334427391233</v>
      </c>
      <c r="AP83">
        <v>0.39155665572608767</v>
      </c>
      <c r="AQ83" s="2">
        <f>Table4[[#This Row],[Gain]]^Table4[[#This Row],[θ]]</f>
        <v>107.6473564007576</v>
      </c>
      <c r="AR83" s="2">
        <f>-Table4[[#This Row],[λ]]*-Table4[[#This Row],[Loss]]^Table4[[#This Row],[θ]]</f>
        <v>172.23577024121218</v>
      </c>
      <c r="AS83" s="2">
        <f>Table4[[#This Row],[pie_gain]]*Table4[[#This Row],[v_n_w_g]]-Table4[[#This Row],[pie_loss]]*Table4[[#This Row],[v_n_w_l]]</f>
        <v>-1.9427446613331512</v>
      </c>
      <c r="AT83" s="2">
        <f>IF(Table4[[#This Row],[diff_v]]&gt;=1,1,0)</f>
        <v>0</v>
      </c>
      <c r="AU83" s="2">
        <f>Table4[[#This Row],[Gain]]^(Table4[[#This Row],[θ]]*Table4[[#This Row],[ω_p]])</f>
        <v>123.45595376850731</v>
      </c>
      <c r="AV83" s="2">
        <f>-Table4[[#This Row],[λ]]*-Table4[[#This Row],[Loss]]^(Table4[[#This Row],[θ]]*Table4[[#This Row],[ω_n]])</f>
        <v>172.23577024121218</v>
      </c>
      <c r="AW83" s="2">
        <f>Table4[[#This Row],[v_n_w_g_w]]*Table4[[#This Row],[pie_gain]]-Table4[[#This Row],[v_n_w_l_w]]*Table4[[#This Row],[pie_loss]]</f>
        <v>7.6758911893802519</v>
      </c>
      <c r="AX83" s="2">
        <f>IF(Table4[[#This Row],[diff_v_w]]&gt;=1,1,0)</f>
        <v>1</v>
      </c>
      <c r="AY83" s="2">
        <f>Table4[[#This Row],[Gain]]^(Table4[[#This Row],[θ]])*Table4[[#This Row],[ω_p2]]</f>
        <v>109.85412720697313</v>
      </c>
      <c r="AZ83" s="2">
        <f>-Table4[[#This Row],[λ]]*-Table4[[#This Row],[Loss]]^(Table4[[#This Row],[θ]])*Table4[[#This Row],[ω_n2]]</f>
        <v>172.23577024121218</v>
      </c>
      <c r="BA83" s="2">
        <f>Table4[[#This Row],[v_n_w_g_w2]]*Table4[[#This Row],[pie_gain]]-Table4[[#This Row],[v_n_w_l_w2]]*Table4[[#This Row],[pie_loss]]</f>
        <v>-0.60004965195334137</v>
      </c>
      <c r="BB83" s="2">
        <f>IF(Table4[[#This Row],[diff_v_w2]]&gt;=1,1,0)</f>
        <v>0</v>
      </c>
      <c r="BC83" s="2">
        <f>Table4[[#This Row],[Gain]]^(Table4[[#This Row],[θ]]+Table4[[#This Row],[ω_p3]])</f>
        <v>126.374991411046</v>
      </c>
      <c r="BD83" s="2">
        <f>-Table4[[#This Row],[λ]]*-Table4[[#This Row],[Loss]]^(Table4[[#This Row],[θ]]+Table4[[#This Row],[ω_n3]])</f>
        <v>172.23577024121218</v>
      </c>
      <c r="BE83" s="2">
        <f>Table4[[#This Row],[v_n_w_g_w3]]*Table4[[#This Row],[pie_gain]]-Table4[[#This Row],[v_n_w_l_w3]]*Table4[[#This Row],[pie_loss]]</f>
        <v>9.4519602146679205</v>
      </c>
      <c r="BF83" s="2">
        <f>IF(Table4[[#This Row],[diff_v_w3]]&gt;=1,1,0)</f>
        <v>1</v>
      </c>
      <c r="BG83" s="2">
        <f>(Table4[[#This Row],[Accept]]-Table4[[#This Row],[projected_M1]])</f>
        <v>0</v>
      </c>
      <c r="BH83" s="2">
        <f>(Table4[[#This Row],[Accept]]-Table4[[#This Row],[projected_M2]])</f>
        <v>-1</v>
      </c>
      <c r="BI83" s="2">
        <f>(Table4[[#This Row],[Accept]]-Table4[[#This Row],[projected_M3]])</f>
        <v>0</v>
      </c>
      <c r="BJ83" s="2">
        <f>(Table4[[#This Row],[Accept]]-Table4[[#This Row],[projected_M4]])</f>
        <v>-1</v>
      </c>
    </row>
    <row r="84" spans="1:62" x14ac:dyDescent="0.3">
      <c r="A84">
        <v>41</v>
      </c>
      <c r="B84" t="s">
        <v>43</v>
      </c>
      <c r="C84">
        <v>1.1960207441678836</v>
      </c>
      <c r="D84">
        <v>-1.6</v>
      </c>
      <c r="E84" s="22">
        <f>IF(Table4[[#This Row],[Trial]]="G1",Table4[[#This Row],[Balance]]/100,IF(Table4[[#This Row],[Trial]]="G2",Table4[[#This Row],[Balance]]/200,Table4[[#This Row],[Balance]]/500))</f>
        <v>3.05</v>
      </c>
      <c r="F84" s="22">
        <f>IF(Table4[[#This Row],[Net_Balance]]&gt;1,1+(Table4[[#This Row],[Net_Balance]]-1)/$F$974,1)</f>
        <v>1.0292857142857144</v>
      </c>
      <c r="G84" s="22">
        <f>IF(Table4[[#This Row],[Net_Balance]]&lt;1,1-(1-Table4[[#This Row],[Net_Balance]])/$F$974,1)</f>
        <v>1</v>
      </c>
      <c r="H84" s="22">
        <f>IF(Table4[[#This Row],[Net_Balance]]&gt;1,1+(Table4[[#This Row],[Net_Balance]]-1)/$H$974,1)</f>
        <v>1.0205</v>
      </c>
      <c r="I84" s="22">
        <f>IF(Table4[[#This Row],[Net_Balance]]&lt;1,1-(1-Table4[[#This Row],[Net_Balance]])/$H$974,1)</f>
        <v>1</v>
      </c>
      <c r="J84" s="22">
        <f>IF(Table4[[#This Row],[Net_Balance]]&gt;1,(Table4[[#This Row],[Net_Balance]]-1)/$J$974,0)</f>
        <v>4.0999999999999995E-2</v>
      </c>
      <c r="K84" s="22">
        <f>IF(Table4[[#This Row],[Net_Balance]]&lt;1,-(1-Table4[[#This Row],[Net_Balance]])/$J$974,0)</f>
        <v>0</v>
      </c>
      <c r="L84" t="s">
        <v>109</v>
      </c>
      <c r="M84" t="s">
        <v>100</v>
      </c>
      <c r="N84" t="s">
        <v>5</v>
      </c>
      <c r="O84">
        <v>0</v>
      </c>
      <c r="P84">
        <v>0</v>
      </c>
      <c r="Q84">
        <v>610</v>
      </c>
      <c r="R84">
        <v>1664287762</v>
      </c>
      <c r="S84">
        <v>6</v>
      </c>
      <c r="T84" t="s">
        <v>117</v>
      </c>
      <c r="U84">
        <v>0</v>
      </c>
      <c r="V84">
        <v>-50</v>
      </c>
      <c r="W84">
        <v>0.5</v>
      </c>
      <c r="X84">
        <v>50</v>
      </c>
      <c r="Y84">
        <v>0.5</v>
      </c>
      <c r="Z84">
        <v>0</v>
      </c>
      <c r="AA84">
        <v>2500</v>
      </c>
      <c r="AB84">
        <v>50</v>
      </c>
      <c r="AC84">
        <v>2</v>
      </c>
      <c r="AD84">
        <v>0.25</v>
      </c>
      <c r="AE84">
        <v>0.75</v>
      </c>
      <c r="AF84">
        <v>2</v>
      </c>
      <c r="AG84">
        <v>0.5</v>
      </c>
      <c r="AH84">
        <v>0.25</v>
      </c>
      <c r="AI84">
        <v>0.625</v>
      </c>
      <c r="AJ84">
        <v>0.375</v>
      </c>
      <c r="AK84">
        <v>-12.5</v>
      </c>
      <c r="AL84">
        <v>2343.75</v>
      </c>
      <c r="AM84">
        <v>48.412291827592711</v>
      </c>
      <c r="AN84">
        <v>0.9</v>
      </c>
      <c r="AO84">
        <v>0.38419903534316502</v>
      </c>
      <c r="AP84">
        <v>0.61580096465683498</v>
      </c>
      <c r="AQ84" s="2">
        <f>Table4[[#This Row],[Gain]]^Table4[[#This Row],[θ]]</f>
        <v>107.6473564007576</v>
      </c>
      <c r="AR84" s="2">
        <f>-Table4[[#This Row],[λ]]*-Table4[[#This Row],[Loss]]^Table4[[#This Row],[θ]]</f>
        <v>172.23577024121218</v>
      </c>
      <c r="AS84" s="2">
        <f>Table4[[#This Row],[pie_gain]]*Table4[[#This Row],[v_n_w_g]]-Table4[[#This Row],[pie_loss]]*Table4[[#This Row],[v_n_w_l]]</f>
        <v>-64.704942976538504</v>
      </c>
      <c r="AT84" s="2">
        <f>IF(Table4[[#This Row],[diff_v]]&gt;=1,1,0)</f>
        <v>0</v>
      </c>
      <c r="AU84" s="2">
        <f>Table4[[#This Row],[Gain]]^(Table4[[#This Row],[θ]]*Table4[[#This Row],[ω_p]])</f>
        <v>123.45595376850731</v>
      </c>
      <c r="AV84" s="2">
        <f>-Table4[[#This Row],[λ]]*-Table4[[#This Row],[Loss]]^(Table4[[#This Row],[θ]]*Table4[[#This Row],[ω_n]])</f>
        <v>172.23577024121218</v>
      </c>
      <c r="AW84" s="2">
        <f>Table4[[#This Row],[v_n_w_g_w]]*Table4[[#This Row],[pie_gain]]-Table4[[#This Row],[v_n_w_l_w]]*Table4[[#This Row],[pie_loss]]</f>
        <v>-58.631295117720569</v>
      </c>
      <c r="AX84" s="2">
        <f>IF(Table4[[#This Row],[diff_v_w]]&gt;=1,1,0)</f>
        <v>0</v>
      </c>
      <c r="AY84" s="2">
        <f>Table4[[#This Row],[Gain]]^(Table4[[#This Row],[θ]])*Table4[[#This Row],[ω_p2]]</f>
        <v>109.85412720697313</v>
      </c>
      <c r="AZ84" s="2">
        <f>-Table4[[#This Row],[λ]]*-Table4[[#This Row],[Loss]]^(Table4[[#This Row],[θ]])*Table4[[#This Row],[ω_n2]]</f>
        <v>172.23577024121218</v>
      </c>
      <c r="BA84" s="2">
        <f>Table4[[#This Row],[v_n_w_g_w2]]*Table4[[#This Row],[pie_gain]]-Table4[[#This Row],[v_n_w_l_w2]]*Table4[[#This Row],[pie_loss]]</f>
        <v>-63.857103761567039</v>
      </c>
      <c r="BB84" s="2">
        <f>IF(Table4[[#This Row],[diff_v_w2]]&gt;=1,1,0)</f>
        <v>0</v>
      </c>
      <c r="BC84" s="2">
        <f>Table4[[#This Row],[Gain]]^(Table4[[#This Row],[θ]]+Table4[[#This Row],[ω_p3]])</f>
        <v>126.374991411046</v>
      </c>
      <c r="BD84" s="2">
        <f>-Table4[[#This Row],[λ]]*-Table4[[#This Row],[Loss]]^(Table4[[#This Row],[θ]]+Table4[[#This Row],[ω_n3]])</f>
        <v>172.23577024121218</v>
      </c>
      <c r="BE84" s="2">
        <f>Table4[[#This Row],[v_n_w_g_w3]]*Table4[[#This Row],[pie_gain]]-Table4[[#This Row],[v_n_w_l_w3]]*Table4[[#This Row],[pie_loss]]</f>
        <v>-57.509803671326821</v>
      </c>
      <c r="BF84" s="2">
        <f>IF(Table4[[#This Row],[diff_v_w3]]&gt;=1,1,0)</f>
        <v>0</v>
      </c>
      <c r="BG84" s="2">
        <f>(Table4[[#This Row],[Accept]]-Table4[[#This Row],[projected_M1]])</f>
        <v>0</v>
      </c>
      <c r="BH84" s="2">
        <f>(Table4[[#This Row],[Accept]]-Table4[[#This Row],[projected_M2]])</f>
        <v>0</v>
      </c>
      <c r="BI84" s="2">
        <f>(Table4[[#This Row],[Accept]]-Table4[[#This Row],[projected_M3]])</f>
        <v>0</v>
      </c>
      <c r="BJ84" s="2">
        <f>(Table4[[#This Row],[Accept]]-Table4[[#This Row],[projected_M4]])</f>
        <v>0</v>
      </c>
    </row>
    <row r="85" spans="1:62" x14ac:dyDescent="0.3">
      <c r="A85">
        <v>42</v>
      </c>
      <c r="B85" t="s">
        <v>43</v>
      </c>
      <c r="C85">
        <v>1.1960207441678836</v>
      </c>
      <c r="D85">
        <v>-1.6</v>
      </c>
      <c r="E85" s="22">
        <f>IF(Table4[[#This Row],[Trial]]="G1",Table4[[#This Row],[Balance]]/100,IF(Table4[[#This Row],[Trial]]="G2",Table4[[#This Row],[Balance]]/200,Table4[[#This Row],[Balance]]/500))</f>
        <v>3</v>
      </c>
      <c r="F85" s="22">
        <f>IF(Table4[[#This Row],[Net_Balance]]&gt;1,1+(Table4[[#This Row],[Net_Balance]]-1)/$F$974,1)</f>
        <v>1.0285714285714285</v>
      </c>
      <c r="G85" s="22">
        <f>IF(Table4[[#This Row],[Net_Balance]]&lt;1,1-(1-Table4[[#This Row],[Net_Balance]])/$F$974,1)</f>
        <v>1</v>
      </c>
      <c r="H85" s="22">
        <f>IF(Table4[[#This Row],[Net_Balance]]&gt;1,1+(Table4[[#This Row],[Net_Balance]]-1)/$H$974,1)</f>
        <v>1.02</v>
      </c>
      <c r="I85" s="22">
        <f>IF(Table4[[#This Row],[Net_Balance]]&lt;1,1-(1-Table4[[#This Row],[Net_Balance]])/$H$974,1)</f>
        <v>1</v>
      </c>
      <c r="J85" s="22">
        <f>IF(Table4[[#This Row],[Net_Balance]]&gt;1,(Table4[[#This Row],[Net_Balance]]-1)/$J$974,0)</f>
        <v>0.04</v>
      </c>
      <c r="K85" s="22">
        <f>IF(Table4[[#This Row],[Net_Balance]]&lt;1,-(1-Table4[[#This Row],[Net_Balance]])/$J$974,0)</f>
        <v>0</v>
      </c>
      <c r="L85" t="s">
        <v>109</v>
      </c>
      <c r="M85" t="s">
        <v>97</v>
      </c>
      <c r="N85" t="s">
        <v>7</v>
      </c>
      <c r="O85">
        <v>1</v>
      </c>
      <c r="P85">
        <v>-10</v>
      </c>
      <c r="Q85">
        <v>600</v>
      </c>
      <c r="R85">
        <v>1664287765</v>
      </c>
      <c r="S85">
        <v>3</v>
      </c>
      <c r="T85" t="s">
        <v>118</v>
      </c>
      <c r="U85">
        <v>1</v>
      </c>
      <c r="V85">
        <v>-10</v>
      </c>
      <c r="W85">
        <v>0.5</v>
      </c>
      <c r="X85">
        <v>10</v>
      </c>
      <c r="Y85">
        <v>0.5</v>
      </c>
      <c r="Z85">
        <v>0</v>
      </c>
      <c r="AA85">
        <v>100</v>
      </c>
      <c r="AB85">
        <v>10</v>
      </c>
      <c r="AC85">
        <v>4</v>
      </c>
      <c r="AD85">
        <v>0.25</v>
      </c>
      <c r="AE85">
        <v>0.75</v>
      </c>
      <c r="AF85">
        <v>1</v>
      </c>
      <c r="AG85">
        <v>0.25</v>
      </c>
      <c r="AH85">
        <v>0.5</v>
      </c>
      <c r="AI85">
        <v>0.375</v>
      </c>
      <c r="AJ85">
        <v>0.625</v>
      </c>
      <c r="AK85">
        <v>2.5</v>
      </c>
      <c r="AL85">
        <v>93.75</v>
      </c>
      <c r="AM85">
        <v>9.6824583655185421</v>
      </c>
      <c r="AN85">
        <v>0.9</v>
      </c>
      <c r="AO85">
        <v>0.60844334427391233</v>
      </c>
      <c r="AP85">
        <v>0.39155665572608767</v>
      </c>
      <c r="AQ85" s="2">
        <f>Table4[[#This Row],[Gain]]^Table4[[#This Row],[θ]]</f>
        <v>15.704378148368352</v>
      </c>
      <c r="AR85" s="2">
        <f>-Table4[[#This Row],[λ]]*-Table4[[#This Row],[Loss]]^Table4[[#This Row],[θ]]</f>
        <v>25.127005037389367</v>
      </c>
      <c r="AS85" s="2">
        <f>Table4[[#This Row],[pie_gain]]*Table4[[#This Row],[v_n_w_g]]-Table4[[#This Row],[pie_loss]]*Table4[[#This Row],[v_n_w_l]]</f>
        <v>-0.28342170051734783</v>
      </c>
      <c r="AT85" s="2">
        <f>IF(Table4[[#This Row],[diff_v]]&gt;=1,1,0)</f>
        <v>0</v>
      </c>
      <c r="AU85" s="2">
        <f>Table4[[#This Row],[Gain]]^(Table4[[#This Row],[θ]]*Table4[[#This Row],[ω_p]])</f>
        <v>16.989976001709756</v>
      </c>
      <c r="AV85" s="2">
        <f>-Table4[[#This Row],[λ]]*-Table4[[#This Row],[Loss]]^(Table4[[#This Row],[θ]]*Table4[[#This Row],[ω_n]])</f>
        <v>25.127005037389367</v>
      </c>
      <c r="AW85" s="2">
        <f>Table4[[#This Row],[v_n_w_g_w]]*Table4[[#This Row],[pie_gain]]-Table4[[#This Row],[v_n_w_l_w]]*Table4[[#This Row],[pie_loss]]</f>
        <v>0.4987917567610598</v>
      </c>
      <c r="AX85" s="2">
        <f>IF(Table4[[#This Row],[diff_v_w]]&gt;=1,1,0)</f>
        <v>0</v>
      </c>
      <c r="AY85" s="2">
        <f>Table4[[#This Row],[Gain]]^(Table4[[#This Row],[θ]])*Table4[[#This Row],[ω_p2]]</f>
        <v>16.018465711335718</v>
      </c>
      <c r="AZ85" s="2">
        <f>-Table4[[#This Row],[λ]]*-Table4[[#This Row],[Loss]]^(Table4[[#This Row],[θ]])*Table4[[#This Row],[ω_n2]]</f>
        <v>25.127005037389367</v>
      </c>
      <c r="BA85" s="2">
        <f>Table4[[#This Row],[v_n_w_g_w2]]*Table4[[#This Row],[pie_gain]]-Table4[[#This Row],[v_n_w_l_w2]]*Table4[[#This Row],[pie_loss]]</f>
        <v>-9.2317213310639801E-2</v>
      </c>
      <c r="BB85" s="2">
        <f>IF(Table4[[#This Row],[diff_v_w2]]&gt;=1,1,0)</f>
        <v>0</v>
      </c>
      <c r="BC85" s="2">
        <f>Table4[[#This Row],[Gain]]^(Table4[[#This Row],[θ]]+Table4[[#This Row],[ω_p3]])</f>
        <v>17.219508223673383</v>
      </c>
      <c r="BD85" s="2">
        <f>-Table4[[#This Row],[λ]]*-Table4[[#This Row],[Loss]]^(Table4[[#This Row],[θ]]+Table4[[#This Row],[ω_n3]])</f>
        <v>25.127005037389367</v>
      </c>
      <c r="BE85" s="2">
        <f>Table4[[#This Row],[v_n_w_g_w3]]*Table4[[#This Row],[pie_gain]]-Table4[[#This Row],[v_n_w_l_w3]]*Table4[[#This Row],[pie_loss]]</f>
        <v>0.63844910951122991</v>
      </c>
      <c r="BF85" s="2">
        <f>IF(Table4[[#This Row],[diff_v_w3]]&gt;=1,1,0)</f>
        <v>0</v>
      </c>
      <c r="BG85" s="2">
        <f>(Table4[[#This Row],[Accept]]-Table4[[#This Row],[projected_M1]])</f>
        <v>1</v>
      </c>
      <c r="BH85" s="2">
        <f>(Table4[[#This Row],[Accept]]-Table4[[#This Row],[projected_M2]])</f>
        <v>1</v>
      </c>
      <c r="BI85" s="2">
        <f>(Table4[[#This Row],[Accept]]-Table4[[#This Row],[projected_M3]])</f>
        <v>1</v>
      </c>
      <c r="BJ85" s="2">
        <f>(Table4[[#This Row],[Accept]]-Table4[[#This Row],[projected_M4]])</f>
        <v>1</v>
      </c>
    </row>
    <row r="86" spans="1:62" x14ac:dyDescent="0.3">
      <c r="A86">
        <v>43</v>
      </c>
      <c r="B86" t="s">
        <v>43</v>
      </c>
      <c r="C86">
        <v>1.1960207441678836</v>
      </c>
      <c r="D86">
        <v>-1.6</v>
      </c>
      <c r="E86" s="22">
        <f>IF(Table4[[#This Row],[Trial]]="G1",Table4[[#This Row],[Balance]]/100,IF(Table4[[#This Row],[Trial]]="G2",Table4[[#This Row],[Balance]]/200,Table4[[#This Row],[Balance]]/500))</f>
        <v>3</v>
      </c>
      <c r="F86" s="22">
        <f>IF(Table4[[#This Row],[Net_Balance]]&gt;1,1+(Table4[[#This Row],[Net_Balance]]-1)/$F$974,1)</f>
        <v>1.0285714285714285</v>
      </c>
      <c r="G86" s="22">
        <f>IF(Table4[[#This Row],[Net_Balance]]&lt;1,1-(1-Table4[[#This Row],[Net_Balance]])/$F$974,1)</f>
        <v>1</v>
      </c>
      <c r="H86" s="22">
        <f>IF(Table4[[#This Row],[Net_Balance]]&gt;1,1+(Table4[[#This Row],[Net_Balance]]-1)/$H$974,1)</f>
        <v>1.02</v>
      </c>
      <c r="I86" s="22">
        <f>IF(Table4[[#This Row],[Net_Balance]]&lt;1,1-(1-Table4[[#This Row],[Net_Balance]])/$H$974,1)</f>
        <v>1</v>
      </c>
      <c r="J86" s="22">
        <f>IF(Table4[[#This Row],[Net_Balance]]&gt;1,(Table4[[#This Row],[Net_Balance]]-1)/$J$974,0)</f>
        <v>0.04</v>
      </c>
      <c r="K86" s="22">
        <f>IF(Table4[[#This Row],[Net_Balance]]&lt;1,-(1-Table4[[#This Row],[Net_Balance]])/$J$974,0)</f>
        <v>0</v>
      </c>
      <c r="L86" t="s">
        <v>109</v>
      </c>
      <c r="M86" t="s">
        <v>78</v>
      </c>
      <c r="N86" t="s">
        <v>5</v>
      </c>
      <c r="O86">
        <v>0</v>
      </c>
      <c r="P86">
        <v>0</v>
      </c>
      <c r="Q86">
        <v>600</v>
      </c>
      <c r="R86">
        <v>1664287768</v>
      </c>
      <c r="S86">
        <v>3</v>
      </c>
      <c r="T86" t="s">
        <v>118</v>
      </c>
      <c r="U86">
        <v>1</v>
      </c>
      <c r="V86">
        <v>-90</v>
      </c>
      <c r="W86">
        <v>0.5</v>
      </c>
      <c r="X86">
        <v>80</v>
      </c>
      <c r="Y86">
        <v>0.5</v>
      </c>
      <c r="Z86">
        <v>-5</v>
      </c>
      <c r="AA86">
        <v>7225</v>
      </c>
      <c r="AB86">
        <v>85</v>
      </c>
      <c r="AC86">
        <v>2</v>
      </c>
      <c r="AD86">
        <v>0.25</v>
      </c>
      <c r="AE86">
        <v>0.75</v>
      </c>
      <c r="AF86">
        <v>2</v>
      </c>
      <c r="AG86">
        <v>0.5</v>
      </c>
      <c r="AH86">
        <v>0.25</v>
      </c>
      <c r="AI86">
        <v>0.625</v>
      </c>
      <c r="AJ86">
        <v>0.375</v>
      </c>
      <c r="AK86">
        <v>-26.25</v>
      </c>
      <c r="AL86">
        <v>6773.4375</v>
      </c>
      <c r="AM86">
        <v>82.300896106907615</v>
      </c>
      <c r="AN86">
        <v>0.9</v>
      </c>
      <c r="AO86">
        <v>0.38419903534316502</v>
      </c>
      <c r="AP86">
        <v>0.61580096465683498</v>
      </c>
      <c r="AQ86" s="2">
        <f>Table4[[#This Row],[Gain]]^Table4[[#This Row],[θ]]</f>
        <v>188.85787660819494</v>
      </c>
      <c r="AR86" s="2">
        <f>-Table4[[#This Row],[λ]]*-Table4[[#This Row],[Loss]]^Table4[[#This Row],[θ]]</f>
        <v>347.88408658650894</v>
      </c>
      <c r="AS86" s="2">
        <f>Table4[[#This Row],[pie_gain]]*Table4[[#This Row],[v_n_w_g]]-Table4[[#This Row],[pie_loss]]*Table4[[#This Row],[v_n_w_l]]</f>
        <v>-141.66834209890715</v>
      </c>
      <c r="AT86" s="2">
        <f>IF(Table4[[#This Row],[diff_v]]&gt;=1,1,0)</f>
        <v>0</v>
      </c>
      <c r="AU86" s="2">
        <f>Table4[[#This Row],[Gain]]^(Table4[[#This Row],[θ]]*Table4[[#This Row],[ω_p]])</f>
        <v>219.36509975867835</v>
      </c>
      <c r="AV86" s="2">
        <f>-Table4[[#This Row],[λ]]*-Table4[[#This Row],[Loss]]^(Table4[[#This Row],[θ]]*Table4[[#This Row],[ω_n]])</f>
        <v>347.88408658650894</v>
      </c>
      <c r="AW86" s="2">
        <f>Table4[[#This Row],[v_n_w_g_w]]*Table4[[#This Row],[pie_gain]]-Table4[[#This Row],[v_n_w_l_w]]*Table4[[#This Row],[pie_loss]]</f>
        <v>-129.94749639349271</v>
      </c>
      <c r="AX86" s="2">
        <f>IF(Table4[[#This Row],[diff_v_w]]&gt;=1,1,0)</f>
        <v>0</v>
      </c>
      <c r="AY86" s="2">
        <f>Table4[[#This Row],[Gain]]^(Table4[[#This Row],[θ]])*Table4[[#This Row],[ω_p2]]</f>
        <v>192.63503414035884</v>
      </c>
      <c r="AZ86" s="2">
        <f>-Table4[[#This Row],[λ]]*-Table4[[#This Row],[Loss]]^(Table4[[#This Row],[θ]])*Table4[[#This Row],[ω_n2]]</f>
        <v>347.88408658650894</v>
      </c>
      <c r="BA86" s="2">
        <f>Table4[[#This Row],[v_n_w_g_w2]]*Table4[[#This Row],[pie_gain]]-Table4[[#This Row],[v_n_w_l_w2]]*Table4[[#This Row],[pie_loss]]</f>
        <v>-140.21716181871059</v>
      </c>
      <c r="BB86" s="2">
        <f>IF(Table4[[#This Row],[diff_v_w2]]&gt;=1,1,0)</f>
        <v>0</v>
      </c>
      <c r="BC86" s="2">
        <f>Table4[[#This Row],[Gain]]^(Table4[[#This Row],[θ]]+Table4[[#This Row],[ω_p3]])</f>
        <v>225.03947290551471</v>
      </c>
      <c r="BD86" s="2">
        <f>-Table4[[#This Row],[λ]]*-Table4[[#This Row],[Loss]]^(Table4[[#This Row],[θ]]+Table4[[#This Row],[ω_n3]])</f>
        <v>347.88408658650894</v>
      </c>
      <c r="BE86" s="2">
        <f>Table4[[#This Row],[v_n_w_g_w3]]*Table4[[#This Row],[pie_gain]]-Table4[[#This Row],[v_n_w_l_w3]]*Table4[[#This Row],[pie_loss]]</f>
        <v>-127.76740770430104</v>
      </c>
      <c r="BF86" s="2">
        <f>IF(Table4[[#This Row],[diff_v_w3]]&gt;=1,1,0)</f>
        <v>0</v>
      </c>
      <c r="BG86" s="2">
        <f>(Table4[[#This Row],[Accept]]-Table4[[#This Row],[projected_M1]])</f>
        <v>0</v>
      </c>
      <c r="BH86" s="2">
        <f>(Table4[[#This Row],[Accept]]-Table4[[#This Row],[projected_M2]])</f>
        <v>0</v>
      </c>
      <c r="BI86" s="2">
        <f>(Table4[[#This Row],[Accept]]-Table4[[#This Row],[projected_M3]])</f>
        <v>0</v>
      </c>
      <c r="BJ86" s="2">
        <f>(Table4[[#This Row],[Accept]]-Table4[[#This Row],[projected_M4]])</f>
        <v>0</v>
      </c>
    </row>
    <row r="87" spans="1:62" x14ac:dyDescent="0.3">
      <c r="A87">
        <v>46</v>
      </c>
      <c r="B87" t="s">
        <v>43</v>
      </c>
      <c r="C87">
        <v>1.1960207441678836</v>
      </c>
      <c r="D87">
        <v>-1.6</v>
      </c>
      <c r="E87" s="22">
        <f>IF(Table4[[#This Row],[Trial]]="G1",Table4[[#This Row],[Balance]]/100,IF(Table4[[#This Row],[Trial]]="G2",Table4[[#This Row],[Balance]]/200,Table4[[#This Row],[Balance]]/500))</f>
        <v>3</v>
      </c>
      <c r="F87" s="22">
        <f>IF(Table4[[#This Row],[Net_Balance]]&gt;1,1+(Table4[[#This Row],[Net_Balance]]-1)/$F$974,1)</f>
        <v>1.0285714285714285</v>
      </c>
      <c r="G87" s="22">
        <f>IF(Table4[[#This Row],[Net_Balance]]&lt;1,1-(1-Table4[[#This Row],[Net_Balance]])/$F$974,1)</f>
        <v>1</v>
      </c>
      <c r="H87" s="22">
        <f>IF(Table4[[#This Row],[Net_Balance]]&gt;1,1+(Table4[[#This Row],[Net_Balance]]-1)/$H$974,1)</f>
        <v>1.02</v>
      </c>
      <c r="I87" s="22">
        <f>IF(Table4[[#This Row],[Net_Balance]]&lt;1,1-(1-Table4[[#This Row],[Net_Balance]])/$H$974,1)</f>
        <v>1</v>
      </c>
      <c r="J87" s="22">
        <f>IF(Table4[[#This Row],[Net_Balance]]&gt;1,(Table4[[#This Row],[Net_Balance]]-1)/$J$974,0)</f>
        <v>0.04</v>
      </c>
      <c r="K87" s="22">
        <f>IF(Table4[[#This Row],[Net_Balance]]&lt;1,-(1-Table4[[#This Row],[Net_Balance]])/$J$974,0)</f>
        <v>0</v>
      </c>
      <c r="L87" t="s">
        <v>109</v>
      </c>
      <c r="M87" t="s">
        <v>69</v>
      </c>
      <c r="N87" t="s">
        <v>5</v>
      </c>
      <c r="O87">
        <v>0</v>
      </c>
      <c r="P87">
        <v>0</v>
      </c>
      <c r="Q87">
        <v>600</v>
      </c>
      <c r="R87">
        <v>1664287790</v>
      </c>
      <c r="S87">
        <v>7</v>
      </c>
      <c r="T87" t="s">
        <v>117</v>
      </c>
      <c r="U87">
        <v>0</v>
      </c>
      <c r="V87">
        <v>-50</v>
      </c>
      <c r="W87">
        <v>0.5</v>
      </c>
      <c r="X87">
        <v>50</v>
      </c>
      <c r="Y87">
        <v>0.5</v>
      </c>
      <c r="Z87">
        <v>0</v>
      </c>
      <c r="AA87">
        <v>2500</v>
      </c>
      <c r="AB87">
        <v>50</v>
      </c>
      <c r="AC87">
        <v>4</v>
      </c>
      <c r="AD87">
        <v>0.25</v>
      </c>
      <c r="AE87">
        <v>0.75</v>
      </c>
      <c r="AF87">
        <v>1</v>
      </c>
      <c r="AG87">
        <v>0.25</v>
      </c>
      <c r="AH87">
        <v>0.5</v>
      </c>
      <c r="AI87">
        <v>0.375</v>
      </c>
      <c r="AJ87">
        <v>0.625</v>
      </c>
      <c r="AK87">
        <v>12.5</v>
      </c>
      <c r="AL87">
        <v>2343.75</v>
      </c>
      <c r="AM87">
        <v>48.412291827592711</v>
      </c>
      <c r="AN87">
        <v>0.9</v>
      </c>
      <c r="AO87">
        <v>0.60844334427391233</v>
      </c>
      <c r="AP87">
        <v>0.39155665572608767</v>
      </c>
      <c r="AQ87" s="2">
        <f>Table4[[#This Row],[Gain]]^Table4[[#This Row],[θ]]</f>
        <v>107.6473564007576</v>
      </c>
      <c r="AR87" s="2">
        <f>-Table4[[#This Row],[λ]]*-Table4[[#This Row],[Loss]]^Table4[[#This Row],[θ]]</f>
        <v>172.23577024121218</v>
      </c>
      <c r="AS87" s="2">
        <f>Table4[[#This Row],[pie_gain]]*Table4[[#This Row],[v_n_w_g]]-Table4[[#This Row],[pie_loss]]*Table4[[#This Row],[v_n_w_l]]</f>
        <v>-1.9427446613331512</v>
      </c>
      <c r="AT87" s="2">
        <f>IF(Table4[[#This Row],[diff_v]]&gt;=1,1,0)</f>
        <v>0</v>
      </c>
      <c r="AU87" s="2">
        <f>Table4[[#This Row],[Gain]]^(Table4[[#This Row],[θ]]*Table4[[#This Row],[ω_p]])</f>
        <v>123.0440473093085</v>
      </c>
      <c r="AV87" s="2">
        <f>-Table4[[#This Row],[λ]]*-Table4[[#This Row],[Loss]]^(Table4[[#This Row],[θ]]*Table4[[#This Row],[ω_n]])</f>
        <v>172.23577024121218</v>
      </c>
      <c r="AW87" s="2">
        <f>Table4[[#This Row],[v_n_w_g_w]]*Table4[[#This Row],[pie_gain]]-Table4[[#This Row],[v_n_w_l_w]]*Table4[[#This Row],[pie_loss]]</f>
        <v>7.4252694458172925</v>
      </c>
      <c r="AX87" s="2">
        <f>IF(Table4[[#This Row],[diff_v_w]]&gt;=1,1,0)</f>
        <v>1</v>
      </c>
      <c r="AY87" s="2">
        <f>Table4[[#This Row],[Gain]]^(Table4[[#This Row],[θ]])*Table4[[#This Row],[ω_p2]]</f>
        <v>109.80030352877276</v>
      </c>
      <c r="AZ87" s="2">
        <f>-Table4[[#This Row],[λ]]*-Table4[[#This Row],[Loss]]^(Table4[[#This Row],[θ]])*Table4[[#This Row],[ω_n2]]</f>
        <v>172.23577024121218</v>
      </c>
      <c r="BA87" s="2">
        <f>Table4[[#This Row],[v_n_w_g_w2]]*Table4[[#This Row],[pie_gain]]-Table4[[#This Row],[v_n_w_l_w2]]*Table4[[#This Row],[pie_loss]]</f>
        <v>-0.63279831071869808</v>
      </c>
      <c r="BB87" s="2">
        <f>IF(Table4[[#This Row],[diff_v_w2]]&gt;=1,1,0)</f>
        <v>0</v>
      </c>
      <c r="BC87" s="2">
        <f>Table4[[#This Row],[Gain]]^(Table4[[#This Row],[θ]]+Table4[[#This Row],[ω_p3]])</f>
        <v>125.88157529420219</v>
      </c>
      <c r="BD87" s="2">
        <f>-Table4[[#This Row],[λ]]*-Table4[[#This Row],[Loss]]^(Table4[[#This Row],[θ]]+Table4[[#This Row],[ω_n3]])</f>
        <v>172.23577024121218</v>
      </c>
      <c r="BE87" s="2">
        <f>Table4[[#This Row],[v_n_w_g_w3]]*Table4[[#This Row],[pie_gain]]-Table4[[#This Row],[v_n_w_l_w3]]*Table4[[#This Row],[pie_loss]]</f>
        <v>9.1517444624168292</v>
      </c>
      <c r="BF87" s="2">
        <f>IF(Table4[[#This Row],[diff_v_w3]]&gt;=1,1,0)</f>
        <v>1</v>
      </c>
      <c r="BG87" s="2">
        <f>(Table4[[#This Row],[Accept]]-Table4[[#This Row],[projected_M1]])</f>
        <v>0</v>
      </c>
      <c r="BH87" s="2">
        <f>(Table4[[#This Row],[Accept]]-Table4[[#This Row],[projected_M2]])</f>
        <v>-1</v>
      </c>
      <c r="BI87" s="2">
        <f>(Table4[[#This Row],[Accept]]-Table4[[#This Row],[projected_M3]])</f>
        <v>0</v>
      </c>
      <c r="BJ87" s="2">
        <f>(Table4[[#This Row],[Accept]]-Table4[[#This Row],[projected_M4]])</f>
        <v>-1</v>
      </c>
    </row>
    <row r="88" spans="1:62" x14ac:dyDescent="0.3">
      <c r="A88">
        <v>47</v>
      </c>
      <c r="B88" t="s">
        <v>43</v>
      </c>
      <c r="C88">
        <v>1.1960207441678836</v>
      </c>
      <c r="D88">
        <v>-1.6</v>
      </c>
      <c r="E88" s="22">
        <f>IF(Table4[[#This Row],[Trial]]="G1",Table4[[#This Row],[Balance]]/100,IF(Table4[[#This Row],[Trial]]="G2",Table4[[#This Row],[Balance]]/200,Table4[[#This Row],[Balance]]/500))</f>
        <v>3</v>
      </c>
      <c r="F88" s="22">
        <f>IF(Table4[[#This Row],[Net_Balance]]&gt;1,1+(Table4[[#This Row],[Net_Balance]]-1)/$F$974,1)</f>
        <v>1.0285714285714285</v>
      </c>
      <c r="G88" s="22">
        <f>IF(Table4[[#This Row],[Net_Balance]]&lt;1,1-(1-Table4[[#This Row],[Net_Balance]])/$F$974,1)</f>
        <v>1</v>
      </c>
      <c r="H88" s="22">
        <f>IF(Table4[[#This Row],[Net_Balance]]&gt;1,1+(Table4[[#This Row],[Net_Balance]]-1)/$H$974,1)</f>
        <v>1.02</v>
      </c>
      <c r="I88" s="22">
        <f>IF(Table4[[#This Row],[Net_Balance]]&lt;1,1-(1-Table4[[#This Row],[Net_Balance]])/$H$974,1)</f>
        <v>1</v>
      </c>
      <c r="J88" s="22">
        <f>IF(Table4[[#This Row],[Net_Balance]]&gt;1,(Table4[[#This Row],[Net_Balance]]-1)/$J$974,0)</f>
        <v>0.04</v>
      </c>
      <c r="K88" s="22">
        <f>IF(Table4[[#This Row],[Net_Balance]]&lt;1,-(1-Table4[[#This Row],[Net_Balance]])/$J$974,0)</f>
        <v>0</v>
      </c>
      <c r="L88" t="s">
        <v>109</v>
      </c>
      <c r="M88" t="s">
        <v>57</v>
      </c>
      <c r="N88" t="s">
        <v>5</v>
      </c>
      <c r="O88">
        <v>0</v>
      </c>
      <c r="P88">
        <v>0</v>
      </c>
      <c r="Q88">
        <v>600</v>
      </c>
      <c r="R88">
        <v>1664287800</v>
      </c>
      <c r="S88">
        <v>10</v>
      </c>
      <c r="T88" t="s">
        <v>117</v>
      </c>
      <c r="U88">
        <v>0</v>
      </c>
      <c r="V88">
        <v>-90</v>
      </c>
      <c r="W88">
        <v>0.5</v>
      </c>
      <c r="X88">
        <v>100</v>
      </c>
      <c r="Y88">
        <v>0.5</v>
      </c>
      <c r="Z88">
        <v>5</v>
      </c>
      <c r="AA88">
        <v>9025</v>
      </c>
      <c r="AB88">
        <v>95</v>
      </c>
      <c r="AC88">
        <v>2</v>
      </c>
      <c r="AD88">
        <v>0.25</v>
      </c>
      <c r="AE88">
        <v>0.75</v>
      </c>
      <c r="AF88">
        <v>2</v>
      </c>
      <c r="AG88">
        <v>0.5</v>
      </c>
      <c r="AH88">
        <v>0.25</v>
      </c>
      <c r="AI88">
        <v>0.625</v>
      </c>
      <c r="AJ88">
        <v>0.375</v>
      </c>
      <c r="AK88">
        <v>-18.75</v>
      </c>
      <c r="AL88">
        <v>8460.9375</v>
      </c>
      <c r="AM88">
        <v>91.983354472426157</v>
      </c>
      <c r="AN88">
        <v>0.9</v>
      </c>
      <c r="AO88">
        <v>0.38419903534316502</v>
      </c>
      <c r="AP88">
        <v>0.61580096465683498</v>
      </c>
      <c r="AQ88" s="2">
        <f>Table4[[#This Row],[Gain]]^Table4[[#This Row],[θ]]</f>
        <v>246.6274930269494</v>
      </c>
      <c r="AR88" s="2">
        <f>-Table4[[#This Row],[λ]]*-Table4[[#This Row],[Loss]]^Table4[[#This Row],[θ]]</f>
        <v>347.88408658650894</v>
      </c>
      <c r="AS88" s="2">
        <f>Table4[[#This Row],[pie_gain]]*Table4[[#This Row],[v_n_w_g]]-Table4[[#This Row],[pie_loss]]*Table4[[#This Row],[v_n_w_l]]</f>
        <v>-119.473311198677</v>
      </c>
      <c r="AT88" s="2">
        <f>IF(Table4[[#This Row],[diff_v]]&gt;=1,1,0)</f>
        <v>0</v>
      </c>
      <c r="AU88" s="2">
        <f>Table4[[#This Row],[Gain]]^(Table4[[#This Row],[θ]]*Table4[[#This Row],[ω_p]])</f>
        <v>288.65928453867338</v>
      </c>
      <c r="AV88" s="2">
        <f>-Table4[[#This Row],[λ]]*-Table4[[#This Row],[Loss]]^(Table4[[#This Row],[θ]]*Table4[[#This Row],[ω_n]])</f>
        <v>347.88408658650894</v>
      </c>
      <c r="AW88" s="2">
        <f>Table4[[#This Row],[v_n_w_g_w]]*Table4[[#This Row],[pie_gain]]-Table4[[#This Row],[v_n_w_l_w]]*Table4[[#This Row],[pie_loss]]</f>
        <v>-103.32473744612761</v>
      </c>
      <c r="AX88" s="2">
        <f>IF(Table4[[#This Row],[diff_v_w]]&gt;=1,1,0)</f>
        <v>0</v>
      </c>
      <c r="AY88" s="2">
        <f>Table4[[#This Row],[Gain]]^(Table4[[#This Row],[θ]])*Table4[[#This Row],[ω_p2]]</f>
        <v>251.56004288748838</v>
      </c>
      <c r="AZ88" s="2">
        <f>-Table4[[#This Row],[λ]]*-Table4[[#This Row],[Loss]]^(Table4[[#This Row],[θ]])*Table4[[#This Row],[ω_n2]]</f>
        <v>347.88408658650894</v>
      </c>
      <c r="BA88" s="2">
        <f>Table4[[#This Row],[v_n_w_g_w2]]*Table4[[#This Row],[pie_gain]]-Table4[[#This Row],[v_n_w_l_w2]]*Table4[[#This Row],[pie_loss]]</f>
        <v>-117.57823030047585</v>
      </c>
      <c r="BB88" s="2">
        <f>IF(Table4[[#This Row],[diff_v_w2]]&gt;=1,1,0)</f>
        <v>0</v>
      </c>
      <c r="BC88" s="2">
        <f>Table4[[#This Row],[Gain]]^(Table4[[#This Row],[θ]]+Table4[[#This Row],[ω_p3]])</f>
        <v>296.51146346515532</v>
      </c>
      <c r="BD88" s="2">
        <f>-Table4[[#This Row],[λ]]*-Table4[[#This Row],[Loss]]^(Table4[[#This Row],[θ]]+Table4[[#This Row],[ω_n3]])</f>
        <v>347.88408658650894</v>
      </c>
      <c r="BE88" s="2">
        <f>Table4[[#This Row],[v_n_w_g_w3]]*Table4[[#This Row],[pie_gain]]-Table4[[#This Row],[v_n_w_l_w3]]*Table4[[#This Row],[pie_loss]]</f>
        <v>-100.30793787723132</v>
      </c>
      <c r="BF88" s="2">
        <f>IF(Table4[[#This Row],[diff_v_w3]]&gt;=1,1,0)</f>
        <v>0</v>
      </c>
      <c r="BG88" s="2">
        <f>(Table4[[#This Row],[Accept]]-Table4[[#This Row],[projected_M1]])</f>
        <v>0</v>
      </c>
      <c r="BH88" s="2">
        <f>(Table4[[#This Row],[Accept]]-Table4[[#This Row],[projected_M2]])</f>
        <v>0</v>
      </c>
      <c r="BI88" s="2">
        <f>(Table4[[#This Row],[Accept]]-Table4[[#This Row],[projected_M3]])</f>
        <v>0</v>
      </c>
      <c r="BJ88" s="2">
        <f>(Table4[[#This Row],[Accept]]-Table4[[#This Row],[projected_M4]])</f>
        <v>0</v>
      </c>
    </row>
    <row r="89" spans="1:62" x14ac:dyDescent="0.3">
      <c r="A89">
        <v>48</v>
      </c>
      <c r="B89" t="s">
        <v>43</v>
      </c>
      <c r="C89">
        <v>1.1960207441678836</v>
      </c>
      <c r="D89">
        <v>-1.6</v>
      </c>
      <c r="E89" s="22">
        <f>IF(Table4[[#This Row],[Trial]]="G1",Table4[[#This Row],[Balance]]/100,IF(Table4[[#This Row],[Trial]]="G2",Table4[[#This Row],[Balance]]/200,Table4[[#This Row],[Balance]]/500))</f>
        <v>2.75</v>
      </c>
      <c r="F89" s="22">
        <f>IF(Table4[[#This Row],[Net_Balance]]&gt;1,1+(Table4[[#This Row],[Net_Balance]]-1)/$F$974,1)</f>
        <v>1.0249999999999999</v>
      </c>
      <c r="G89" s="22">
        <f>IF(Table4[[#This Row],[Net_Balance]]&lt;1,1-(1-Table4[[#This Row],[Net_Balance]])/$F$974,1)</f>
        <v>1</v>
      </c>
      <c r="H89" s="22">
        <f>IF(Table4[[#This Row],[Net_Balance]]&gt;1,1+(Table4[[#This Row],[Net_Balance]]-1)/$H$974,1)</f>
        <v>1.0175000000000001</v>
      </c>
      <c r="I89" s="22">
        <f>IF(Table4[[#This Row],[Net_Balance]]&lt;1,1-(1-Table4[[#This Row],[Net_Balance]])/$H$974,1)</f>
        <v>1</v>
      </c>
      <c r="J89" s="22">
        <f>IF(Table4[[#This Row],[Net_Balance]]&gt;1,(Table4[[#This Row],[Net_Balance]]-1)/$J$974,0)</f>
        <v>3.5000000000000003E-2</v>
      </c>
      <c r="K89" s="22">
        <f>IF(Table4[[#This Row],[Net_Balance]]&lt;1,-(1-Table4[[#This Row],[Net_Balance]])/$J$974,0)</f>
        <v>0</v>
      </c>
      <c r="L89" t="s">
        <v>109</v>
      </c>
      <c r="M89" t="s">
        <v>81</v>
      </c>
      <c r="N89" t="s">
        <v>7</v>
      </c>
      <c r="O89">
        <v>1</v>
      </c>
      <c r="P89">
        <v>-50</v>
      </c>
      <c r="Q89">
        <v>550</v>
      </c>
      <c r="R89">
        <v>1664287803</v>
      </c>
      <c r="S89">
        <v>3</v>
      </c>
      <c r="T89" t="s">
        <v>118</v>
      </c>
      <c r="U89">
        <v>1</v>
      </c>
      <c r="V89">
        <v>-50</v>
      </c>
      <c r="W89">
        <v>0.5</v>
      </c>
      <c r="X89">
        <v>70</v>
      </c>
      <c r="Y89">
        <v>0.5</v>
      </c>
      <c r="Z89">
        <v>10</v>
      </c>
      <c r="AA89">
        <v>3600</v>
      </c>
      <c r="AB89">
        <v>60</v>
      </c>
      <c r="AC89">
        <v>2</v>
      </c>
      <c r="AD89">
        <v>0.25</v>
      </c>
      <c r="AE89">
        <v>0.75</v>
      </c>
      <c r="AF89">
        <v>1</v>
      </c>
      <c r="AG89">
        <v>0.25</v>
      </c>
      <c r="AH89">
        <v>0.5</v>
      </c>
      <c r="AI89">
        <v>0.375</v>
      </c>
      <c r="AJ89">
        <v>0.625</v>
      </c>
      <c r="AK89">
        <v>25</v>
      </c>
      <c r="AL89">
        <v>3375</v>
      </c>
      <c r="AM89">
        <v>58.094750193111253</v>
      </c>
      <c r="AN89">
        <v>0.9</v>
      </c>
      <c r="AO89">
        <v>0.60844334427391233</v>
      </c>
      <c r="AP89">
        <v>0.39155665572608767</v>
      </c>
      <c r="AQ89" s="2">
        <f>Table4[[#This Row],[Gain]]^Table4[[#This Row],[θ]]</f>
        <v>160.98133731857229</v>
      </c>
      <c r="AR89" s="2">
        <f>-Table4[[#This Row],[λ]]*-Table4[[#This Row],[Loss]]^Table4[[#This Row],[θ]]</f>
        <v>172.23577024121218</v>
      </c>
      <c r="AS89" s="2">
        <f>Table4[[#This Row],[pie_gain]]*Table4[[#This Row],[v_n_w_g]]-Table4[[#This Row],[pie_loss]]*Table4[[#This Row],[v_n_w_l]]</f>
        <v>30.507961051743038</v>
      </c>
      <c r="AT89" s="2">
        <f>IF(Table4[[#This Row],[diff_v]]&gt;=1,1,0)</f>
        <v>1</v>
      </c>
      <c r="AU89" s="2">
        <f>Table4[[#This Row],[Gain]]^(Table4[[#This Row],[θ]]*Table4[[#This Row],[ω_p]])</f>
        <v>182.78683759325227</v>
      </c>
      <c r="AV89" s="2">
        <f>-Table4[[#This Row],[λ]]*-Table4[[#This Row],[Loss]]^(Table4[[#This Row],[θ]]*Table4[[#This Row],[ω_n]])</f>
        <v>172.23577024121218</v>
      </c>
      <c r="AW89" s="2">
        <f>Table4[[#This Row],[v_n_w_g_w]]*Table4[[#This Row],[pie_gain]]-Table4[[#This Row],[v_n_w_l_w]]*Table4[[#This Row],[pie_loss]]</f>
        <v>43.775372562435052</v>
      </c>
      <c r="AX89" s="2">
        <f>IF(Table4[[#This Row],[diff_v_w]]&gt;=1,1,0)</f>
        <v>1</v>
      </c>
      <c r="AY89" s="2">
        <f>Table4[[#This Row],[Gain]]^(Table4[[#This Row],[θ]])*Table4[[#This Row],[ω_p2]]</f>
        <v>163.79851072164732</v>
      </c>
      <c r="AZ89" s="2">
        <f>-Table4[[#This Row],[λ]]*-Table4[[#This Row],[Loss]]^(Table4[[#This Row],[θ]])*Table4[[#This Row],[ω_n2]]</f>
        <v>172.23577024121218</v>
      </c>
      <c r="BA89" s="2">
        <f>Table4[[#This Row],[v_n_w_g_w2]]*Table4[[#This Row],[pie_gain]]-Table4[[#This Row],[v_n_w_l_w2]]*Table4[[#This Row],[pie_loss]]</f>
        <v>32.222051458509526</v>
      </c>
      <c r="BB89" s="2">
        <f>IF(Table4[[#This Row],[diff_v_w2]]&gt;=1,1,0)</f>
        <v>1</v>
      </c>
      <c r="BC89" s="2">
        <f>Table4[[#This Row],[Gain]]^(Table4[[#This Row],[θ]]+Table4[[#This Row],[ω_p3]])</f>
        <v>186.79014631081566</v>
      </c>
      <c r="BD89" s="2">
        <f>-Table4[[#This Row],[λ]]*-Table4[[#This Row],[Loss]]^(Table4[[#This Row],[θ]]+Table4[[#This Row],[ω_n3]])</f>
        <v>172.23577024121218</v>
      </c>
      <c r="BE89" s="2">
        <f>Table4[[#This Row],[v_n_w_g_w3]]*Table4[[#This Row],[pie_gain]]-Table4[[#This Row],[v_n_w_l_w3]]*Table4[[#This Row],[pie_loss]]</f>
        <v>46.211159106710213</v>
      </c>
      <c r="BF89" s="2">
        <f>IF(Table4[[#This Row],[diff_v_w3]]&gt;=1,1,0)</f>
        <v>1</v>
      </c>
      <c r="BG89" s="2">
        <f>(Table4[[#This Row],[Accept]]-Table4[[#This Row],[projected_M1]])</f>
        <v>0</v>
      </c>
      <c r="BH89" s="2">
        <f>(Table4[[#This Row],[Accept]]-Table4[[#This Row],[projected_M2]])</f>
        <v>0</v>
      </c>
      <c r="BI89" s="2">
        <f>(Table4[[#This Row],[Accept]]-Table4[[#This Row],[projected_M3]])</f>
        <v>0</v>
      </c>
      <c r="BJ89" s="2">
        <f>(Table4[[#This Row],[Accept]]-Table4[[#This Row],[projected_M4]])</f>
        <v>0</v>
      </c>
    </row>
    <row r="90" spans="1:62" x14ac:dyDescent="0.3">
      <c r="A90">
        <v>49</v>
      </c>
      <c r="B90" t="s">
        <v>43</v>
      </c>
      <c r="C90">
        <v>1.1960207441678836</v>
      </c>
      <c r="D90">
        <v>-1.6</v>
      </c>
      <c r="E90" s="22">
        <f>IF(Table4[[#This Row],[Trial]]="G1",Table4[[#This Row],[Balance]]/100,IF(Table4[[#This Row],[Trial]]="G2",Table4[[#This Row],[Balance]]/200,Table4[[#This Row],[Balance]]/500))</f>
        <v>2.75</v>
      </c>
      <c r="F90" s="22">
        <f>IF(Table4[[#This Row],[Net_Balance]]&gt;1,1+(Table4[[#This Row],[Net_Balance]]-1)/$F$974,1)</f>
        <v>1.0249999999999999</v>
      </c>
      <c r="G90" s="22">
        <f>IF(Table4[[#This Row],[Net_Balance]]&lt;1,1-(1-Table4[[#This Row],[Net_Balance]])/$F$974,1)</f>
        <v>1</v>
      </c>
      <c r="H90" s="22">
        <f>IF(Table4[[#This Row],[Net_Balance]]&gt;1,1+(Table4[[#This Row],[Net_Balance]]-1)/$H$974,1)</f>
        <v>1.0175000000000001</v>
      </c>
      <c r="I90" s="22">
        <f>IF(Table4[[#This Row],[Net_Balance]]&lt;1,1-(1-Table4[[#This Row],[Net_Balance]])/$H$974,1)</f>
        <v>1</v>
      </c>
      <c r="J90" s="22">
        <f>IF(Table4[[#This Row],[Net_Balance]]&gt;1,(Table4[[#This Row],[Net_Balance]]-1)/$J$974,0)</f>
        <v>3.5000000000000003E-2</v>
      </c>
      <c r="K90" s="22">
        <f>IF(Table4[[#This Row],[Net_Balance]]&lt;1,-(1-Table4[[#This Row],[Net_Balance]])/$J$974,0)</f>
        <v>0</v>
      </c>
      <c r="L90" t="s">
        <v>109</v>
      </c>
      <c r="M90" t="s">
        <v>93</v>
      </c>
      <c r="N90" t="s">
        <v>5</v>
      </c>
      <c r="O90">
        <v>0</v>
      </c>
      <c r="P90">
        <v>0</v>
      </c>
      <c r="Q90">
        <v>550</v>
      </c>
      <c r="R90">
        <v>1664287807</v>
      </c>
      <c r="S90">
        <v>4</v>
      </c>
      <c r="T90" t="s">
        <v>117</v>
      </c>
      <c r="U90">
        <v>0</v>
      </c>
      <c r="V90">
        <v>-90</v>
      </c>
      <c r="W90">
        <v>0.5</v>
      </c>
      <c r="X90">
        <v>100</v>
      </c>
      <c r="Y90">
        <v>0.5</v>
      </c>
      <c r="Z90">
        <v>5</v>
      </c>
      <c r="AA90">
        <v>9025</v>
      </c>
      <c r="AB90">
        <v>95</v>
      </c>
      <c r="AC90">
        <v>4</v>
      </c>
      <c r="AD90">
        <v>0.25</v>
      </c>
      <c r="AE90">
        <v>0.75</v>
      </c>
      <c r="AF90">
        <v>1</v>
      </c>
      <c r="AG90">
        <v>0.25</v>
      </c>
      <c r="AH90">
        <v>0.5</v>
      </c>
      <c r="AI90">
        <v>0.375</v>
      </c>
      <c r="AJ90">
        <v>0.625</v>
      </c>
      <c r="AK90">
        <v>28.75</v>
      </c>
      <c r="AL90">
        <v>8460.9375</v>
      </c>
      <c r="AM90">
        <v>91.983354472426157</v>
      </c>
      <c r="AN90">
        <v>0.9</v>
      </c>
      <c r="AO90">
        <v>0.60844334427391233</v>
      </c>
      <c r="AP90">
        <v>0.39155665572608767</v>
      </c>
      <c r="AQ90" s="2">
        <f>Table4[[#This Row],[Gain]]^Table4[[#This Row],[θ]]</f>
        <v>246.6274930269494</v>
      </c>
      <c r="AR90" s="2">
        <f>-Table4[[#This Row],[λ]]*-Table4[[#This Row],[Loss]]^Table4[[#This Row],[θ]]</f>
        <v>347.88408658650894</v>
      </c>
      <c r="AS90" s="2">
        <f>Table4[[#This Row],[pie_gain]]*Table4[[#This Row],[v_n_w_g]]-Table4[[#This Row],[pie_loss]]*Table4[[#This Row],[v_n_w_l]]</f>
        <v>13.842527123069914</v>
      </c>
      <c r="AT90" s="2">
        <f>IF(Table4[[#This Row],[diff_v]]&gt;=1,1,0)</f>
        <v>1</v>
      </c>
      <c r="AU90" s="2">
        <f>Table4[[#This Row],[Gain]]^(Table4[[#This Row],[θ]]*Table4[[#This Row],[ω_p]])</f>
        <v>283.03655238870169</v>
      </c>
      <c r="AV90" s="2">
        <f>-Table4[[#This Row],[λ]]*-Table4[[#This Row],[Loss]]^(Table4[[#This Row],[θ]]*Table4[[#This Row],[ω_n]])</f>
        <v>347.88408658650894</v>
      </c>
      <c r="AW90" s="2">
        <f>Table4[[#This Row],[v_n_w_g_w]]*Table4[[#This Row],[pie_gain]]-Table4[[#This Row],[v_n_w_l_w]]*Table4[[#This Row],[pie_loss]]</f>
        <v>35.995376963001888</v>
      </c>
      <c r="AX90" s="2">
        <f>IF(Table4[[#This Row],[diff_v_w]]&gt;=1,1,0)</f>
        <v>1</v>
      </c>
      <c r="AY90" s="2">
        <f>Table4[[#This Row],[Gain]]^(Table4[[#This Row],[θ]])*Table4[[#This Row],[ω_p2]]</f>
        <v>250.94347415492103</v>
      </c>
      <c r="AZ90" s="2">
        <f>-Table4[[#This Row],[λ]]*-Table4[[#This Row],[Loss]]^(Table4[[#This Row],[θ]])*Table4[[#This Row],[ω_n2]]</f>
        <v>347.88408658650894</v>
      </c>
      <c r="BA90" s="2">
        <f>Table4[[#This Row],[v_n_w_g_w2]]*Table4[[#This Row],[pie_gain]]-Table4[[#This Row],[v_n_w_l_w2]]*Table4[[#This Row],[pie_loss]]</f>
        <v>16.468557114396077</v>
      </c>
      <c r="BB90" s="2">
        <f>IF(Table4[[#This Row],[diff_v_w2]]&gt;=1,1,0)</f>
        <v>1</v>
      </c>
      <c r="BC90" s="2">
        <f>Table4[[#This Row],[Gain]]^(Table4[[#This Row],[θ]]+Table4[[#This Row],[ω_p3]])</f>
        <v>289.76203853822852</v>
      </c>
      <c r="BD90" s="2">
        <f>-Table4[[#This Row],[λ]]*-Table4[[#This Row],[Loss]]^(Table4[[#This Row],[θ]]+Table4[[#This Row],[ω_n3]])</f>
        <v>347.88408658650894</v>
      </c>
      <c r="BE90" s="2">
        <f>Table4[[#This Row],[v_n_w_g_w3]]*Table4[[#This Row],[pie_gain]]-Table4[[#This Row],[v_n_w_l_w3]]*Table4[[#This Row],[pie_loss]]</f>
        <v>40.087454247687873</v>
      </c>
      <c r="BF90" s="2">
        <f>IF(Table4[[#This Row],[diff_v_w3]]&gt;=1,1,0)</f>
        <v>1</v>
      </c>
      <c r="BG90" s="2">
        <f>(Table4[[#This Row],[Accept]]-Table4[[#This Row],[projected_M1]])</f>
        <v>-1</v>
      </c>
      <c r="BH90" s="2">
        <f>(Table4[[#This Row],[Accept]]-Table4[[#This Row],[projected_M2]])</f>
        <v>-1</v>
      </c>
      <c r="BI90" s="2">
        <f>(Table4[[#This Row],[Accept]]-Table4[[#This Row],[projected_M3]])</f>
        <v>-1</v>
      </c>
      <c r="BJ90" s="2">
        <f>(Table4[[#This Row],[Accept]]-Table4[[#This Row],[projected_M4]])</f>
        <v>-1</v>
      </c>
    </row>
    <row r="91" spans="1:62" x14ac:dyDescent="0.3">
      <c r="A91">
        <v>50</v>
      </c>
      <c r="B91" t="s">
        <v>43</v>
      </c>
      <c r="C91">
        <v>1.1960207441678836</v>
      </c>
      <c r="D91">
        <v>-1.6</v>
      </c>
      <c r="E91" s="22">
        <f>IF(Table4[[#This Row],[Trial]]="G1",Table4[[#This Row],[Balance]]/100,IF(Table4[[#This Row],[Trial]]="G2",Table4[[#This Row],[Balance]]/200,Table4[[#This Row],[Balance]]/500))</f>
        <v>2.75</v>
      </c>
      <c r="F91" s="22">
        <f>IF(Table4[[#This Row],[Net_Balance]]&gt;1,1+(Table4[[#This Row],[Net_Balance]]-1)/$F$974,1)</f>
        <v>1.0249999999999999</v>
      </c>
      <c r="G91" s="22">
        <f>IF(Table4[[#This Row],[Net_Balance]]&lt;1,1-(1-Table4[[#This Row],[Net_Balance]])/$F$974,1)</f>
        <v>1</v>
      </c>
      <c r="H91" s="22">
        <f>IF(Table4[[#This Row],[Net_Balance]]&gt;1,1+(Table4[[#This Row],[Net_Balance]]-1)/$H$974,1)</f>
        <v>1.0175000000000001</v>
      </c>
      <c r="I91" s="22">
        <f>IF(Table4[[#This Row],[Net_Balance]]&lt;1,1-(1-Table4[[#This Row],[Net_Balance]])/$H$974,1)</f>
        <v>1</v>
      </c>
      <c r="J91" s="22">
        <f>IF(Table4[[#This Row],[Net_Balance]]&gt;1,(Table4[[#This Row],[Net_Balance]]-1)/$J$974,0)</f>
        <v>3.5000000000000003E-2</v>
      </c>
      <c r="K91" s="22">
        <f>IF(Table4[[#This Row],[Net_Balance]]&lt;1,-(1-Table4[[#This Row],[Net_Balance]])/$J$974,0)</f>
        <v>0</v>
      </c>
      <c r="L91" t="s">
        <v>109</v>
      </c>
      <c r="M91" t="s">
        <v>53</v>
      </c>
      <c r="N91" t="s">
        <v>5</v>
      </c>
      <c r="O91">
        <v>0</v>
      </c>
      <c r="P91">
        <v>0</v>
      </c>
      <c r="Q91">
        <v>550</v>
      </c>
      <c r="R91">
        <v>1664287811</v>
      </c>
      <c r="S91">
        <v>4</v>
      </c>
      <c r="T91" t="s">
        <v>118</v>
      </c>
      <c r="U91">
        <v>1</v>
      </c>
      <c r="V91">
        <v>-10</v>
      </c>
      <c r="W91">
        <v>0.5</v>
      </c>
      <c r="X91">
        <v>0</v>
      </c>
      <c r="Y91">
        <v>0.5</v>
      </c>
      <c r="Z91">
        <v>-5</v>
      </c>
      <c r="AA91">
        <v>25</v>
      </c>
      <c r="AB91">
        <v>5</v>
      </c>
      <c r="AC91">
        <v>4</v>
      </c>
      <c r="AD91">
        <v>0.25</v>
      </c>
      <c r="AE91">
        <v>0.75</v>
      </c>
      <c r="AF91">
        <v>2</v>
      </c>
      <c r="AG91">
        <v>0.5</v>
      </c>
      <c r="AH91">
        <v>0.25</v>
      </c>
      <c r="AI91">
        <v>0.625</v>
      </c>
      <c r="AJ91">
        <v>0.375</v>
      </c>
      <c r="AK91">
        <v>-6.25</v>
      </c>
      <c r="AL91">
        <v>23.4375</v>
      </c>
      <c r="AM91">
        <v>4.8412291827592711</v>
      </c>
      <c r="AN91">
        <v>0.9</v>
      </c>
      <c r="AO91">
        <v>0.38419903534316502</v>
      </c>
      <c r="AP91">
        <v>0.61580096465683498</v>
      </c>
      <c r="AQ91" s="2">
        <f>Table4[[#This Row],[Gain]]^Table4[[#This Row],[θ]]</f>
        <v>0</v>
      </c>
      <c r="AR91" s="2">
        <f>-Table4[[#This Row],[λ]]*-Table4[[#This Row],[Loss]]^Table4[[#This Row],[θ]]</f>
        <v>25.127005037389367</v>
      </c>
      <c r="AS91" s="2">
        <f>Table4[[#This Row],[pie_gain]]*Table4[[#This Row],[v_n_w_g]]-Table4[[#This Row],[pie_loss]]*Table4[[#This Row],[v_n_w_l]]</f>
        <v>-15.473233940961524</v>
      </c>
      <c r="AT91" s="2">
        <f>IF(Table4[[#This Row],[diff_v]]&gt;=1,1,0)</f>
        <v>0</v>
      </c>
      <c r="AU91" s="2">
        <f>Table4[[#This Row],[Gain]]^(Table4[[#This Row],[θ]]*Table4[[#This Row],[ω_p]])</f>
        <v>0</v>
      </c>
      <c r="AV91" s="2">
        <f>-Table4[[#This Row],[λ]]*-Table4[[#This Row],[Loss]]^(Table4[[#This Row],[θ]]*Table4[[#This Row],[ω_n]])</f>
        <v>25.127005037389367</v>
      </c>
      <c r="AW91" s="2">
        <f>Table4[[#This Row],[v_n_w_g_w]]*Table4[[#This Row],[pie_gain]]-Table4[[#This Row],[v_n_w_l_w]]*Table4[[#This Row],[pie_loss]]</f>
        <v>-15.473233940961524</v>
      </c>
      <c r="AX91" s="2">
        <f>IF(Table4[[#This Row],[diff_v_w]]&gt;=1,1,0)</f>
        <v>0</v>
      </c>
      <c r="AY91" s="2">
        <f>Table4[[#This Row],[Gain]]^(Table4[[#This Row],[θ]])*Table4[[#This Row],[ω_p2]]</f>
        <v>0</v>
      </c>
      <c r="AZ91" s="2">
        <f>-Table4[[#This Row],[λ]]*-Table4[[#This Row],[Loss]]^(Table4[[#This Row],[θ]])*Table4[[#This Row],[ω_n2]]</f>
        <v>25.127005037389367</v>
      </c>
      <c r="BA91" s="2">
        <f>Table4[[#This Row],[v_n_w_g_w2]]*Table4[[#This Row],[pie_gain]]-Table4[[#This Row],[v_n_w_l_w2]]*Table4[[#This Row],[pie_loss]]</f>
        <v>-15.473233940961524</v>
      </c>
      <c r="BB91" s="2">
        <f>IF(Table4[[#This Row],[diff_v_w2]]&gt;=1,1,0)</f>
        <v>0</v>
      </c>
      <c r="BC91" s="2">
        <f>Table4[[#This Row],[Gain]]^(Table4[[#This Row],[θ]]+Table4[[#This Row],[ω_p3]])</f>
        <v>0</v>
      </c>
      <c r="BD91" s="2">
        <f>-Table4[[#This Row],[λ]]*-Table4[[#This Row],[Loss]]^(Table4[[#This Row],[θ]]+Table4[[#This Row],[ω_n3]])</f>
        <v>25.127005037389367</v>
      </c>
      <c r="BE91" s="2">
        <f>Table4[[#This Row],[v_n_w_g_w3]]*Table4[[#This Row],[pie_gain]]-Table4[[#This Row],[v_n_w_l_w3]]*Table4[[#This Row],[pie_loss]]</f>
        <v>-15.473233940961524</v>
      </c>
      <c r="BF91" s="2">
        <f>IF(Table4[[#This Row],[diff_v_w3]]&gt;=1,1,0)</f>
        <v>0</v>
      </c>
      <c r="BG91" s="2">
        <f>(Table4[[#This Row],[Accept]]-Table4[[#This Row],[projected_M1]])</f>
        <v>0</v>
      </c>
      <c r="BH91" s="2">
        <f>(Table4[[#This Row],[Accept]]-Table4[[#This Row],[projected_M2]])</f>
        <v>0</v>
      </c>
      <c r="BI91" s="2">
        <f>(Table4[[#This Row],[Accept]]-Table4[[#This Row],[projected_M3]])</f>
        <v>0</v>
      </c>
      <c r="BJ91" s="2">
        <f>(Table4[[#This Row],[Accept]]-Table4[[#This Row],[projected_M4]])</f>
        <v>0</v>
      </c>
    </row>
    <row r="92" spans="1:62" x14ac:dyDescent="0.3">
      <c r="A92">
        <v>52</v>
      </c>
      <c r="B92" t="s">
        <v>43</v>
      </c>
      <c r="C92">
        <v>1.1960207441678836</v>
      </c>
      <c r="D92">
        <v>-1.6</v>
      </c>
      <c r="E92" s="22">
        <f>IF(Table4[[#This Row],[Trial]]="G1",Table4[[#This Row],[Balance]]/100,IF(Table4[[#This Row],[Trial]]="G2",Table4[[#This Row],[Balance]]/200,Table4[[#This Row],[Balance]]/500))</f>
        <v>2.75</v>
      </c>
      <c r="F92" s="22">
        <f>IF(Table4[[#This Row],[Net_Balance]]&gt;1,1+(Table4[[#This Row],[Net_Balance]]-1)/$F$974,1)</f>
        <v>1.0249999999999999</v>
      </c>
      <c r="G92" s="22">
        <f>IF(Table4[[#This Row],[Net_Balance]]&lt;1,1-(1-Table4[[#This Row],[Net_Balance]])/$F$974,1)</f>
        <v>1</v>
      </c>
      <c r="H92" s="22">
        <f>IF(Table4[[#This Row],[Net_Balance]]&gt;1,1+(Table4[[#This Row],[Net_Balance]]-1)/$H$974,1)</f>
        <v>1.0175000000000001</v>
      </c>
      <c r="I92" s="22">
        <f>IF(Table4[[#This Row],[Net_Balance]]&lt;1,1-(1-Table4[[#This Row],[Net_Balance]])/$H$974,1)</f>
        <v>1</v>
      </c>
      <c r="J92" s="22">
        <f>IF(Table4[[#This Row],[Net_Balance]]&gt;1,(Table4[[#This Row],[Net_Balance]]-1)/$J$974,0)</f>
        <v>3.5000000000000003E-2</v>
      </c>
      <c r="K92" s="22">
        <f>IF(Table4[[#This Row],[Net_Balance]]&lt;1,-(1-Table4[[#This Row],[Net_Balance]])/$J$974,0)</f>
        <v>0</v>
      </c>
      <c r="L92" t="s">
        <v>109</v>
      </c>
      <c r="M92" t="s">
        <v>99</v>
      </c>
      <c r="N92" t="s">
        <v>7</v>
      </c>
      <c r="O92">
        <v>1</v>
      </c>
      <c r="P92">
        <v>0</v>
      </c>
      <c r="Q92">
        <v>550</v>
      </c>
      <c r="R92">
        <v>1664287821</v>
      </c>
      <c r="S92">
        <v>5</v>
      </c>
      <c r="T92" t="s">
        <v>118</v>
      </c>
      <c r="U92">
        <v>1</v>
      </c>
      <c r="V92">
        <v>0</v>
      </c>
      <c r="W92">
        <v>0.5</v>
      </c>
      <c r="X92">
        <v>10</v>
      </c>
      <c r="Y92">
        <v>0.5</v>
      </c>
      <c r="Z92">
        <v>5</v>
      </c>
      <c r="AA92">
        <v>25</v>
      </c>
      <c r="AB92">
        <v>5</v>
      </c>
      <c r="AC92">
        <v>2</v>
      </c>
      <c r="AD92">
        <v>0.25</v>
      </c>
      <c r="AE92">
        <v>0.75</v>
      </c>
      <c r="AF92">
        <v>2</v>
      </c>
      <c r="AG92">
        <v>0.5</v>
      </c>
      <c r="AH92">
        <v>0.25</v>
      </c>
      <c r="AI92">
        <v>0.625</v>
      </c>
      <c r="AJ92">
        <v>0.375</v>
      </c>
      <c r="AK92">
        <v>3.75</v>
      </c>
      <c r="AL92">
        <v>23.4375</v>
      </c>
      <c r="AM92">
        <v>4.8412291827592711</v>
      </c>
      <c r="AN92">
        <v>0.9</v>
      </c>
      <c r="AO92">
        <v>0.38419903534316502</v>
      </c>
      <c r="AP92">
        <v>0.61580096465683498</v>
      </c>
      <c r="AQ92" s="2">
        <f>Table4[[#This Row],[Gain]]^Table4[[#This Row],[θ]]</f>
        <v>15.704378148368352</v>
      </c>
      <c r="AR92" s="2">
        <f>-Table4[[#This Row],[λ]]*-Table4[[#This Row],[Loss]]^Table4[[#This Row],[θ]]</f>
        <v>0</v>
      </c>
      <c r="AS92" s="2">
        <f>Table4[[#This Row],[pie_gain]]*Table4[[#This Row],[v_n_w_g]]-Table4[[#This Row],[pie_loss]]*Table4[[#This Row],[v_n_w_l]]</f>
        <v>6.0336069352674011</v>
      </c>
      <c r="AT92" s="2">
        <f>IF(Table4[[#This Row],[diff_v]]&gt;=1,1,0)</f>
        <v>1</v>
      </c>
      <c r="AU92" s="2">
        <f>Table4[[#This Row],[Gain]]^(Table4[[#This Row],[θ]]*Table4[[#This Row],[ω_p]])</f>
        <v>16.823690213169694</v>
      </c>
      <c r="AV92" s="2">
        <f>-Table4[[#This Row],[λ]]*-Table4[[#This Row],[Loss]]^(Table4[[#This Row],[θ]]*Table4[[#This Row],[ω_n]])</f>
        <v>0</v>
      </c>
      <c r="AW92" s="2">
        <f>Table4[[#This Row],[v_n_w_g_w]]*Table4[[#This Row],[pie_gain]]-Table4[[#This Row],[v_n_w_l_w]]*Table4[[#This Row],[pie_loss]]</f>
        <v>6.4636455508120427</v>
      </c>
      <c r="AX92" s="2">
        <f>IF(Table4[[#This Row],[diff_v_w]]&gt;=1,1,0)</f>
        <v>1</v>
      </c>
      <c r="AY92" s="2">
        <f>Table4[[#This Row],[Gain]]^(Table4[[#This Row],[θ]])*Table4[[#This Row],[ω_p2]]</f>
        <v>15.9792047659648</v>
      </c>
      <c r="AZ92" s="2">
        <f>-Table4[[#This Row],[λ]]*-Table4[[#This Row],[Loss]]^(Table4[[#This Row],[θ]])*Table4[[#This Row],[ω_n2]]</f>
        <v>0</v>
      </c>
      <c r="BA92" s="2">
        <f>Table4[[#This Row],[v_n_w_g_w2]]*Table4[[#This Row],[pie_gain]]-Table4[[#This Row],[v_n_w_l_w2]]*Table4[[#This Row],[pie_loss]]</f>
        <v>6.1391950566345814</v>
      </c>
      <c r="BB92" s="2">
        <f>IF(Table4[[#This Row],[diff_v_w2]]&gt;=1,1,0)</f>
        <v>1</v>
      </c>
      <c r="BC92" s="2">
        <f>Table4[[#This Row],[Gain]]^(Table4[[#This Row],[θ]]+Table4[[#This Row],[ω_p3]])</f>
        <v>17.022398142982926</v>
      </c>
      <c r="BD92" s="2">
        <f>-Table4[[#This Row],[λ]]*-Table4[[#This Row],[Loss]]^(Table4[[#This Row],[θ]]+Table4[[#This Row],[ω_n3]])</f>
        <v>0</v>
      </c>
      <c r="BE92" s="2">
        <f>Table4[[#This Row],[v_n_w_g_w3]]*Table4[[#This Row],[pie_gain]]-Table4[[#This Row],[v_n_w_l_w3]]*Table4[[#This Row],[pie_loss]]</f>
        <v>6.5399889457613236</v>
      </c>
      <c r="BF92" s="2">
        <f>IF(Table4[[#This Row],[diff_v_w3]]&gt;=1,1,0)</f>
        <v>1</v>
      </c>
      <c r="BG92" s="2">
        <f>(Table4[[#This Row],[Accept]]-Table4[[#This Row],[projected_M1]])</f>
        <v>0</v>
      </c>
      <c r="BH92" s="2">
        <f>(Table4[[#This Row],[Accept]]-Table4[[#This Row],[projected_M2]])</f>
        <v>0</v>
      </c>
      <c r="BI92" s="2">
        <f>(Table4[[#This Row],[Accept]]-Table4[[#This Row],[projected_M3]])</f>
        <v>0</v>
      </c>
      <c r="BJ92" s="2">
        <f>(Table4[[#This Row],[Accept]]-Table4[[#This Row],[projected_M4]])</f>
        <v>0</v>
      </c>
    </row>
    <row r="93" spans="1:62" x14ac:dyDescent="0.3">
      <c r="A93">
        <v>53</v>
      </c>
      <c r="B93" t="s">
        <v>43</v>
      </c>
      <c r="C93">
        <v>1.1960207441678836</v>
      </c>
      <c r="D93">
        <v>-1.6</v>
      </c>
      <c r="E93" s="22">
        <f>IF(Table4[[#This Row],[Trial]]="G1",Table4[[#This Row],[Balance]]/100,IF(Table4[[#This Row],[Trial]]="G2",Table4[[#This Row],[Balance]]/200,Table4[[#This Row],[Balance]]/500))</f>
        <v>3.1</v>
      </c>
      <c r="F93" s="22">
        <f>IF(Table4[[#This Row],[Net_Balance]]&gt;1,1+(Table4[[#This Row],[Net_Balance]]-1)/$F$974,1)</f>
        <v>1.03</v>
      </c>
      <c r="G93" s="22">
        <f>IF(Table4[[#This Row],[Net_Balance]]&lt;1,1-(1-Table4[[#This Row],[Net_Balance]])/$F$974,1)</f>
        <v>1</v>
      </c>
      <c r="H93" s="22">
        <f>IF(Table4[[#This Row],[Net_Balance]]&gt;1,1+(Table4[[#This Row],[Net_Balance]]-1)/$H$974,1)</f>
        <v>1.0209999999999999</v>
      </c>
      <c r="I93" s="22">
        <f>IF(Table4[[#This Row],[Net_Balance]]&lt;1,1-(1-Table4[[#This Row],[Net_Balance]])/$H$974,1)</f>
        <v>1</v>
      </c>
      <c r="J93" s="22">
        <f>IF(Table4[[#This Row],[Net_Balance]]&gt;1,(Table4[[#This Row],[Net_Balance]]-1)/$J$974,0)</f>
        <v>4.2000000000000003E-2</v>
      </c>
      <c r="K93" s="22">
        <f>IF(Table4[[#This Row],[Net_Balance]]&lt;1,-(1-Table4[[#This Row],[Net_Balance]])/$J$974,0)</f>
        <v>0</v>
      </c>
      <c r="L93" t="s">
        <v>109</v>
      </c>
      <c r="M93" t="s">
        <v>75</v>
      </c>
      <c r="N93" t="s">
        <v>7</v>
      </c>
      <c r="O93">
        <v>1</v>
      </c>
      <c r="P93">
        <v>70</v>
      </c>
      <c r="Q93">
        <v>620</v>
      </c>
      <c r="R93">
        <v>1664287825</v>
      </c>
      <c r="S93">
        <v>4</v>
      </c>
      <c r="T93" t="s">
        <v>117</v>
      </c>
      <c r="U93">
        <v>0</v>
      </c>
      <c r="V93">
        <v>-50</v>
      </c>
      <c r="W93">
        <v>0.5</v>
      </c>
      <c r="X93">
        <v>70</v>
      </c>
      <c r="Y93">
        <v>0.5</v>
      </c>
      <c r="Z93">
        <v>10</v>
      </c>
      <c r="AA93">
        <v>3600</v>
      </c>
      <c r="AB93">
        <v>60</v>
      </c>
      <c r="AC93">
        <v>2</v>
      </c>
      <c r="AD93">
        <v>0.25</v>
      </c>
      <c r="AE93">
        <v>0.75</v>
      </c>
      <c r="AF93">
        <v>1</v>
      </c>
      <c r="AG93">
        <v>0.25</v>
      </c>
      <c r="AH93">
        <v>0.5</v>
      </c>
      <c r="AI93">
        <v>0.375</v>
      </c>
      <c r="AJ93">
        <v>0.625</v>
      </c>
      <c r="AK93">
        <v>25</v>
      </c>
      <c r="AL93">
        <v>3375</v>
      </c>
      <c r="AM93">
        <v>58.094750193111253</v>
      </c>
      <c r="AN93">
        <v>0.9</v>
      </c>
      <c r="AO93">
        <v>0.60844334427391233</v>
      </c>
      <c r="AP93">
        <v>0.39155665572608767</v>
      </c>
      <c r="AQ93" s="2">
        <f>Table4[[#This Row],[Gain]]^Table4[[#This Row],[θ]]</f>
        <v>160.98133731857229</v>
      </c>
      <c r="AR93" s="2">
        <f>-Table4[[#This Row],[λ]]*-Table4[[#This Row],[Loss]]^Table4[[#This Row],[θ]]</f>
        <v>172.23577024121218</v>
      </c>
      <c r="AS93" s="2">
        <f>Table4[[#This Row],[pie_gain]]*Table4[[#This Row],[v_n_w_g]]-Table4[[#This Row],[pie_loss]]*Table4[[#This Row],[v_n_w_l]]</f>
        <v>30.507961051743038</v>
      </c>
      <c r="AT93" s="2">
        <f>IF(Table4[[#This Row],[diff_v]]&gt;=1,1,0)</f>
        <v>1</v>
      </c>
      <c r="AU93" s="2">
        <f>Table4[[#This Row],[Gain]]^(Table4[[#This Row],[θ]]*Table4[[#This Row],[ω_p]])</f>
        <v>187.49029690272738</v>
      </c>
      <c r="AV93" s="2">
        <f>-Table4[[#This Row],[λ]]*-Table4[[#This Row],[Loss]]^(Table4[[#This Row],[θ]]*Table4[[#This Row],[ω_n]])</f>
        <v>172.23577024121218</v>
      </c>
      <c r="AW93" s="2">
        <f>Table4[[#This Row],[v_n_w_g_w]]*Table4[[#This Row],[pie_gain]]-Table4[[#This Row],[v_n_w_l_w]]*Table4[[#This Row],[pie_loss]]</f>
        <v>46.637161074348342</v>
      </c>
      <c r="AX93" s="2">
        <f>IF(Table4[[#This Row],[diff_v_w]]&gt;=1,1,0)</f>
        <v>1</v>
      </c>
      <c r="AY93" s="2">
        <f>Table4[[#This Row],[Gain]]^(Table4[[#This Row],[θ]])*Table4[[#This Row],[ω_p2]]</f>
        <v>164.36194540226228</v>
      </c>
      <c r="AZ93" s="2">
        <f>-Table4[[#This Row],[λ]]*-Table4[[#This Row],[Loss]]^(Table4[[#This Row],[θ]])*Table4[[#This Row],[ω_n2]]</f>
        <v>172.23577024121218</v>
      </c>
      <c r="BA93" s="2">
        <f>Table4[[#This Row],[v_n_w_g_w2]]*Table4[[#This Row],[pie_gain]]-Table4[[#This Row],[v_n_w_l_w2]]*Table4[[#This Row],[pie_loss]]</f>
        <v>32.564869539862798</v>
      </c>
      <c r="BB93" s="2">
        <f>IF(Table4[[#This Row],[diff_v_w2]]&gt;=1,1,0)</f>
        <v>1</v>
      </c>
      <c r="BC93" s="2">
        <f>Table4[[#This Row],[Gain]]^(Table4[[#This Row],[θ]]+Table4[[#This Row],[ω_p3]])</f>
        <v>192.42861256992188</v>
      </c>
      <c r="BD93" s="2">
        <f>-Table4[[#This Row],[λ]]*-Table4[[#This Row],[Loss]]^(Table4[[#This Row],[θ]]+Table4[[#This Row],[ω_n3]])</f>
        <v>172.23577024121218</v>
      </c>
      <c r="BE93" s="2">
        <f>Table4[[#This Row],[v_n_w_g_w3]]*Table4[[#This Row],[pie_gain]]-Table4[[#This Row],[v_n_w_l_w3]]*Table4[[#This Row],[pie_loss]]</f>
        <v>49.641846373976421</v>
      </c>
      <c r="BF93" s="2">
        <f>IF(Table4[[#This Row],[diff_v_w3]]&gt;=1,1,0)</f>
        <v>1</v>
      </c>
      <c r="BG93" s="2">
        <f>(Table4[[#This Row],[Accept]]-Table4[[#This Row],[projected_M1]])</f>
        <v>0</v>
      </c>
      <c r="BH93" s="2">
        <f>(Table4[[#This Row],[Accept]]-Table4[[#This Row],[projected_M2]])</f>
        <v>0</v>
      </c>
      <c r="BI93" s="2">
        <f>(Table4[[#This Row],[Accept]]-Table4[[#This Row],[projected_M3]])</f>
        <v>0</v>
      </c>
      <c r="BJ93" s="2">
        <f>(Table4[[#This Row],[Accept]]-Table4[[#This Row],[projected_M4]])</f>
        <v>0</v>
      </c>
    </row>
    <row r="94" spans="1:62" x14ac:dyDescent="0.3">
      <c r="A94">
        <v>54</v>
      </c>
      <c r="B94" t="s">
        <v>43</v>
      </c>
      <c r="C94">
        <v>1.1960207441678836</v>
      </c>
      <c r="D94">
        <v>-1.6</v>
      </c>
      <c r="E94" s="22">
        <f>IF(Table4[[#This Row],[Trial]]="G1",Table4[[#This Row],[Balance]]/100,IF(Table4[[#This Row],[Trial]]="G2",Table4[[#This Row],[Balance]]/200,Table4[[#This Row],[Balance]]/500))</f>
        <v>3.1</v>
      </c>
      <c r="F94" s="22">
        <f>IF(Table4[[#This Row],[Net_Balance]]&gt;1,1+(Table4[[#This Row],[Net_Balance]]-1)/$F$974,1)</f>
        <v>1.03</v>
      </c>
      <c r="G94" s="22">
        <f>IF(Table4[[#This Row],[Net_Balance]]&lt;1,1-(1-Table4[[#This Row],[Net_Balance]])/$F$974,1)</f>
        <v>1</v>
      </c>
      <c r="H94" s="22">
        <f>IF(Table4[[#This Row],[Net_Balance]]&gt;1,1+(Table4[[#This Row],[Net_Balance]]-1)/$H$974,1)</f>
        <v>1.0209999999999999</v>
      </c>
      <c r="I94" s="22">
        <f>IF(Table4[[#This Row],[Net_Balance]]&lt;1,1-(1-Table4[[#This Row],[Net_Balance]])/$H$974,1)</f>
        <v>1</v>
      </c>
      <c r="J94" s="22">
        <f>IF(Table4[[#This Row],[Net_Balance]]&gt;1,(Table4[[#This Row],[Net_Balance]]-1)/$J$974,0)</f>
        <v>4.2000000000000003E-2</v>
      </c>
      <c r="K94" s="22">
        <f>IF(Table4[[#This Row],[Net_Balance]]&lt;1,-(1-Table4[[#This Row],[Net_Balance]])/$J$974,0)</f>
        <v>0</v>
      </c>
      <c r="L94" t="s">
        <v>109</v>
      </c>
      <c r="M94" t="s">
        <v>52</v>
      </c>
      <c r="N94" t="s">
        <v>5</v>
      </c>
      <c r="O94">
        <v>0</v>
      </c>
      <c r="P94">
        <v>0</v>
      </c>
      <c r="Q94">
        <v>620</v>
      </c>
      <c r="R94">
        <v>1664287828</v>
      </c>
      <c r="S94">
        <v>3</v>
      </c>
      <c r="T94" t="s">
        <v>117</v>
      </c>
      <c r="U94">
        <v>0</v>
      </c>
      <c r="V94">
        <v>-10</v>
      </c>
      <c r="W94">
        <v>0.5</v>
      </c>
      <c r="X94">
        <v>10</v>
      </c>
      <c r="Y94">
        <v>0.5</v>
      </c>
      <c r="Z94">
        <v>0</v>
      </c>
      <c r="AA94">
        <v>100</v>
      </c>
      <c r="AB94">
        <v>10</v>
      </c>
      <c r="AC94">
        <v>4</v>
      </c>
      <c r="AD94">
        <v>0.25</v>
      </c>
      <c r="AE94">
        <v>0.75</v>
      </c>
      <c r="AF94">
        <v>1</v>
      </c>
      <c r="AG94">
        <v>0.25</v>
      </c>
      <c r="AH94">
        <v>0.5</v>
      </c>
      <c r="AI94">
        <v>0.375</v>
      </c>
      <c r="AJ94">
        <v>0.625</v>
      </c>
      <c r="AK94">
        <v>2.5</v>
      </c>
      <c r="AL94">
        <v>93.75</v>
      </c>
      <c r="AM94">
        <v>9.6824583655185421</v>
      </c>
      <c r="AN94">
        <v>0.9</v>
      </c>
      <c r="AO94">
        <v>0.60844334427391233</v>
      </c>
      <c r="AP94">
        <v>0.39155665572608767</v>
      </c>
      <c r="AQ94" s="2">
        <f>Table4[[#This Row],[Gain]]^Table4[[#This Row],[θ]]</f>
        <v>15.704378148368352</v>
      </c>
      <c r="AR94" s="2">
        <f>-Table4[[#This Row],[λ]]*-Table4[[#This Row],[Loss]]^Table4[[#This Row],[θ]]</f>
        <v>25.127005037389367</v>
      </c>
      <c r="AS94" s="2">
        <f>Table4[[#This Row],[pie_gain]]*Table4[[#This Row],[v_n_w_g]]-Table4[[#This Row],[pie_loss]]*Table4[[#This Row],[v_n_w_l]]</f>
        <v>-0.28342170051734783</v>
      </c>
      <c r="AT94" s="2">
        <f>IF(Table4[[#This Row],[diff_v]]&gt;=1,1,0)</f>
        <v>0</v>
      </c>
      <c r="AU94" s="2">
        <f>Table4[[#This Row],[Gain]]^(Table4[[#This Row],[θ]]*Table4[[#This Row],[ω_p]])</f>
        <v>17.056949611425402</v>
      </c>
      <c r="AV94" s="2">
        <f>-Table4[[#This Row],[λ]]*-Table4[[#This Row],[Loss]]^(Table4[[#This Row],[θ]]*Table4[[#This Row],[ω_n]])</f>
        <v>25.127005037389367</v>
      </c>
      <c r="AW94" s="2">
        <f>Table4[[#This Row],[v_n_w_g_w]]*Table4[[#This Row],[pie_gain]]-Table4[[#This Row],[v_n_w_l_w]]*Table4[[#This Row],[pie_loss]]</f>
        <v>0.53954140383454252</v>
      </c>
      <c r="AX94" s="2">
        <f>IF(Table4[[#This Row],[diff_v_w]]&gt;=1,1,0)</f>
        <v>0</v>
      </c>
      <c r="AY94" s="2">
        <f>Table4[[#This Row],[Gain]]^(Table4[[#This Row],[θ]])*Table4[[#This Row],[ω_p2]]</f>
        <v>16.034170089484086</v>
      </c>
      <c r="AZ94" s="2">
        <f>-Table4[[#This Row],[λ]]*-Table4[[#This Row],[Loss]]^(Table4[[#This Row],[θ]])*Table4[[#This Row],[ω_n2]]</f>
        <v>25.127005037389367</v>
      </c>
      <c r="BA94" s="2">
        <f>Table4[[#This Row],[v_n_w_g_w2]]*Table4[[#This Row],[pie_gain]]-Table4[[#This Row],[v_n_w_l_w2]]*Table4[[#This Row],[pie_loss]]</f>
        <v>-8.2761988950306176E-2</v>
      </c>
      <c r="BB94" s="2">
        <f>IF(Table4[[#This Row],[diff_v_w2]]&gt;=1,1,0)</f>
        <v>0</v>
      </c>
      <c r="BC94" s="2">
        <f>Table4[[#This Row],[Gain]]^(Table4[[#This Row],[θ]]+Table4[[#This Row],[ω_p3]])</f>
        <v>17.298989862330963</v>
      </c>
      <c r="BD94" s="2">
        <f>-Table4[[#This Row],[λ]]*-Table4[[#This Row],[Loss]]^(Table4[[#This Row],[θ]]+Table4[[#This Row],[ω_n3]])</f>
        <v>25.127005037389367</v>
      </c>
      <c r="BE94" s="2">
        <f>Table4[[#This Row],[v_n_w_g_w3]]*Table4[[#This Row],[pie_gain]]-Table4[[#This Row],[v_n_w_l_w3]]*Table4[[#This Row],[pie_loss]]</f>
        <v>0.686809183544419</v>
      </c>
      <c r="BF94" s="2">
        <f>IF(Table4[[#This Row],[diff_v_w3]]&gt;=1,1,0)</f>
        <v>0</v>
      </c>
      <c r="BG94" s="2">
        <f>(Table4[[#This Row],[Accept]]-Table4[[#This Row],[projected_M1]])</f>
        <v>0</v>
      </c>
      <c r="BH94" s="2">
        <f>(Table4[[#This Row],[Accept]]-Table4[[#This Row],[projected_M2]])</f>
        <v>0</v>
      </c>
      <c r="BI94" s="2">
        <f>(Table4[[#This Row],[Accept]]-Table4[[#This Row],[projected_M3]])</f>
        <v>0</v>
      </c>
      <c r="BJ94" s="2">
        <f>(Table4[[#This Row],[Accept]]-Table4[[#This Row],[projected_M4]])</f>
        <v>0</v>
      </c>
    </row>
    <row r="95" spans="1:62" x14ac:dyDescent="0.3">
      <c r="A95">
        <v>55</v>
      </c>
      <c r="B95" t="s">
        <v>43</v>
      </c>
      <c r="C95">
        <v>1.1960207441678836</v>
      </c>
      <c r="D95">
        <v>-1.6</v>
      </c>
      <c r="E95" s="22">
        <f>IF(Table4[[#This Row],[Trial]]="G1",Table4[[#This Row],[Balance]]/100,IF(Table4[[#This Row],[Trial]]="G2",Table4[[#This Row],[Balance]]/200,Table4[[#This Row],[Balance]]/500))</f>
        <v>4</v>
      </c>
      <c r="F95" s="22">
        <f>IF(Table4[[#This Row],[Net_Balance]]&gt;1,1+(Table4[[#This Row],[Net_Balance]]-1)/$F$974,1)</f>
        <v>1.0428571428571429</v>
      </c>
      <c r="G95" s="22">
        <f>IF(Table4[[#This Row],[Net_Balance]]&lt;1,1-(1-Table4[[#This Row],[Net_Balance]])/$F$974,1)</f>
        <v>1</v>
      </c>
      <c r="H95" s="22">
        <f>IF(Table4[[#This Row],[Net_Balance]]&gt;1,1+(Table4[[#This Row],[Net_Balance]]-1)/$H$974,1)</f>
        <v>1.03</v>
      </c>
      <c r="I95" s="22">
        <f>IF(Table4[[#This Row],[Net_Balance]]&lt;1,1-(1-Table4[[#This Row],[Net_Balance]])/$H$974,1)</f>
        <v>1</v>
      </c>
      <c r="J95" s="22">
        <f>IF(Table4[[#This Row],[Net_Balance]]&gt;1,(Table4[[#This Row],[Net_Balance]]-1)/$J$974,0)</f>
        <v>0.06</v>
      </c>
      <c r="K95" s="22">
        <f>IF(Table4[[#This Row],[Net_Balance]]&lt;1,-(1-Table4[[#This Row],[Net_Balance]])/$J$974,0)</f>
        <v>0</v>
      </c>
      <c r="L95" t="s">
        <v>109</v>
      </c>
      <c r="M95" t="s">
        <v>50</v>
      </c>
      <c r="N95" t="s">
        <v>7</v>
      </c>
      <c r="O95">
        <v>1</v>
      </c>
      <c r="P95">
        <v>180</v>
      </c>
      <c r="Q95">
        <v>800</v>
      </c>
      <c r="R95">
        <v>1664287832</v>
      </c>
      <c r="S95">
        <v>4</v>
      </c>
      <c r="T95" t="s">
        <v>117</v>
      </c>
      <c r="U95">
        <v>0</v>
      </c>
      <c r="V95">
        <v>-90</v>
      </c>
      <c r="W95">
        <v>0.5</v>
      </c>
      <c r="X95">
        <v>180</v>
      </c>
      <c r="Y95">
        <v>0.5</v>
      </c>
      <c r="Z95">
        <v>45</v>
      </c>
      <c r="AA95">
        <v>18225</v>
      </c>
      <c r="AB95">
        <v>135</v>
      </c>
      <c r="AC95">
        <v>4</v>
      </c>
      <c r="AD95">
        <v>0.75</v>
      </c>
      <c r="AE95">
        <v>0.25</v>
      </c>
      <c r="AF95">
        <v>2</v>
      </c>
      <c r="AG95">
        <v>0.05</v>
      </c>
      <c r="AH95">
        <v>0.2</v>
      </c>
      <c r="AI95">
        <v>0.42499999999999999</v>
      </c>
      <c r="AJ95">
        <v>0.57499999999999996</v>
      </c>
      <c r="AK95">
        <v>65.249999999999986</v>
      </c>
      <c r="AL95">
        <v>17814.9375</v>
      </c>
      <c r="AM95">
        <v>133.47260954967501</v>
      </c>
      <c r="AN95">
        <v>0.9</v>
      </c>
      <c r="AO95">
        <v>0.56330583577691229</v>
      </c>
      <c r="AP95">
        <v>0.43669416422308771</v>
      </c>
      <c r="AQ95" s="2">
        <f>Table4[[#This Row],[Gain]]^Table4[[#This Row],[θ]]</f>
        <v>498.1414721148987</v>
      </c>
      <c r="AR95" s="2">
        <f>-Table4[[#This Row],[λ]]*-Table4[[#This Row],[Loss]]^Table4[[#This Row],[θ]]</f>
        <v>347.88408658650894</v>
      </c>
      <c r="AS95" s="2">
        <f>Table4[[#This Row],[pie_gain]]*Table4[[#This Row],[v_n_w_g]]-Table4[[#This Row],[pie_loss]]*Table4[[#This Row],[v_n_w_l]]</f>
        <v>128.68704784641668</v>
      </c>
      <c r="AT95" s="2">
        <f>IF(Table4[[#This Row],[diff_v]]&gt;=1,1,0)</f>
        <v>1</v>
      </c>
      <c r="AU95" s="2">
        <f>Table4[[#This Row],[Gain]]^(Table4[[#This Row],[θ]]*Table4[[#This Row],[ω_p]])</f>
        <v>650.0601292273609</v>
      </c>
      <c r="AV95" s="2">
        <f>-Table4[[#This Row],[λ]]*-Table4[[#This Row],[Loss]]^(Table4[[#This Row],[θ]]*Table4[[#This Row],[ω_n]])</f>
        <v>347.88408658650894</v>
      </c>
      <c r="AW95" s="2">
        <f>Table4[[#This Row],[v_n_w_g_w]]*Table4[[#This Row],[pie_gain]]-Table4[[#This Row],[v_n_w_l_w]]*Table4[[#This Row],[pie_loss]]</f>
        <v>214.26371396125833</v>
      </c>
      <c r="AX95" s="2">
        <f>IF(Table4[[#This Row],[diff_v_w]]&gt;=1,1,0)</f>
        <v>1</v>
      </c>
      <c r="AY95" s="2">
        <f>Table4[[#This Row],[Gain]]^(Table4[[#This Row],[θ]])*Table4[[#This Row],[ω_p2]]</f>
        <v>513.08571627834567</v>
      </c>
      <c r="AZ95" s="2">
        <f>-Table4[[#This Row],[λ]]*-Table4[[#This Row],[Loss]]^(Table4[[#This Row],[θ]])*Table4[[#This Row],[ω_n2]]</f>
        <v>347.88408658650894</v>
      </c>
      <c r="BA95" s="2">
        <f>Table4[[#This Row],[v_n_w_g_w2]]*Table4[[#This Row],[pie_gain]]-Table4[[#This Row],[v_n_w_l_w2]]*Table4[[#This Row],[pie_loss]]</f>
        <v>137.10522779496139</v>
      </c>
      <c r="BB95" s="2">
        <f>IF(Table4[[#This Row],[diff_v_w2]]&gt;=1,1,0)</f>
        <v>1</v>
      </c>
      <c r="BC95" s="2">
        <f>Table4[[#This Row],[Gain]]^(Table4[[#This Row],[θ]]+Table4[[#This Row],[ω_p3]])</f>
        <v>680.25078271206996</v>
      </c>
      <c r="BD95" s="2">
        <f>-Table4[[#This Row],[λ]]*-Table4[[#This Row],[Loss]]^(Table4[[#This Row],[θ]]+Table4[[#This Row],[ω_n3]])</f>
        <v>347.88408658650894</v>
      </c>
      <c r="BE95" s="2">
        <f>Table4[[#This Row],[v_n_w_g_w3]]*Table4[[#This Row],[pie_gain]]-Table4[[#This Row],[v_n_w_l_w3]]*Table4[[#This Row],[pie_loss]]</f>
        <v>231.27028525511352</v>
      </c>
      <c r="BF95" s="2">
        <f>IF(Table4[[#This Row],[diff_v_w3]]&gt;=1,1,0)</f>
        <v>1</v>
      </c>
      <c r="BG95" s="2">
        <f>(Table4[[#This Row],[Accept]]-Table4[[#This Row],[projected_M1]])</f>
        <v>0</v>
      </c>
      <c r="BH95" s="2">
        <f>(Table4[[#This Row],[Accept]]-Table4[[#This Row],[projected_M2]])</f>
        <v>0</v>
      </c>
      <c r="BI95" s="2">
        <f>(Table4[[#This Row],[Accept]]-Table4[[#This Row],[projected_M3]])</f>
        <v>0</v>
      </c>
      <c r="BJ95" s="2">
        <f>(Table4[[#This Row],[Accept]]-Table4[[#This Row],[projected_M4]])</f>
        <v>0</v>
      </c>
    </row>
    <row r="96" spans="1:62" x14ac:dyDescent="0.3">
      <c r="A96">
        <v>57</v>
      </c>
      <c r="B96" t="s">
        <v>43</v>
      </c>
      <c r="C96">
        <v>1.1960207441678836</v>
      </c>
      <c r="D96">
        <v>-1.6</v>
      </c>
      <c r="E96" s="22">
        <f>IF(Table4[[#This Row],[Trial]]="G1",Table4[[#This Row],[Balance]]/100,IF(Table4[[#This Row],[Trial]]="G2",Table4[[#This Row],[Balance]]/200,Table4[[#This Row],[Balance]]/500))</f>
        <v>4</v>
      </c>
      <c r="F96" s="22">
        <f>IF(Table4[[#This Row],[Net_Balance]]&gt;1,1+(Table4[[#This Row],[Net_Balance]]-1)/$F$974,1)</f>
        <v>1.0428571428571429</v>
      </c>
      <c r="G96" s="22">
        <f>IF(Table4[[#This Row],[Net_Balance]]&lt;1,1-(1-Table4[[#This Row],[Net_Balance]])/$F$974,1)</f>
        <v>1</v>
      </c>
      <c r="H96" s="22">
        <f>IF(Table4[[#This Row],[Net_Balance]]&gt;1,1+(Table4[[#This Row],[Net_Balance]]-1)/$H$974,1)</f>
        <v>1.03</v>
      </c>
      <c r="I96" s="22">
        <f>IF(Table4[[#This Row],[Net_Balance]]&lt;1,1-(1-Table4[[#This Row],[Net_Balance]])/$H$974,1)</f>
        <v>1</v>
      </c>
      <c r="J96" s="22">
        <f>IF(Table4[[#This Row],[Net_Balance]]&gt;1,(Table4[[#This Row],[Net_Balance]]-1)/$J$974,0)</f>
        <v>0.06</v>
      </c>
      <c r="K96" s="22">
        <f>IF(Table4[[#This Row],[Net_Balance]]&lt;1,-(1-Table4[[#This Row],[Net_Balance]])/$J$974,0)</f>
        <v>0</v>
      </c>
      <c r="L96" t="s">
        <v>109</v>
      </c>
      <c r="M96" t="s">
        <v>83</v>
      </c>
      <c r="N96" t="s">
        <v>5</v>
      </c>
      <c r="O96">
        <v>0</v>
      </c>
      <c r="P96">
        <v>0</v>
      </c>
      <c r="Q96">
        <v>800</v>
      </c>
      <c r="R96">
        <v>1664287839</v>
      </c>
      <c r="S96">
        <v>4</v>
      </c>
      <c r="T96" t="s">
        <v>117</v>
      </c>
      <c r="U96">
        <v>0</v>
      </c>
      <c r="V96">
        <v>-50</v>
      </c>
      <c r="W96">
        <v>0.5</v>
      </c>
      <c r="X96">
        <v>40</v>
      </c>
      <c r="Y96">
        <v>0.5</v>
      </c>
      <c r="Z96">
        <v>-5</v>
      </c>
      <c r="AA96">
        <v>2025</v>
      </c>
      <c r="AB96">
        <v>45</v>
      </c>
      <c r="AC96">
        <v>2</v>
      </c>
      <c r="AD96">
        <v>0.25</v>
      </c>
      <c r="AE96">
        <v>0.75</v>
      </c>
      <c r="AF96">
        <v>2</v>
      </c>
      <c r="AG96">
        <v>0.5</v>
      </c>
      <c r="AH96">
        <v>0.25</v>
      </c>
      <c r="AI96">
        <v>0.625</v>
      </c>
      <c r="AJ96">
        <v>0.375</v>
      </c>
      <c r="AK96">
        <v>-16.25</v>
      </c>
      <c r="AL96">
        <v>1898.4375</v>
      </c>
      <c r="AM96">
        <v>43.571062644833439</v>
      </c>
      <c r="AN96">
        <v>0.9</v>
      </c>
      <c r="AO96">
        <v>0.38419903534316502</v>
      </c>
      <c r="AP96">
        <v>0.61580096465683498</v>
      </c>
      <c r="AQ96" s="2">
        <f>Table4[[#This Row],[Gain]]^Table4[[#This Row],[θ]]</f>
        <v>82.432217522931154</v>
      </c>
      <c r="AR96" s="2">
        <f>-Table4[[#This Row],[λ]]*-Table4[[#This Row],[Loss]]^Table4[[#This Row],[θ]]</f>
        <v>172.23577024121218</v>
      </c>
      <c r="AS96" s="2">
        <f>Table4[[#This Row],[pie_gain]]*Table4[[#This Row],[v_n_w_g]]-Table4[[#This Row],[pie_loss]]*Table4[[#This Row],[v_n_w_l]]</f>
        <v>-74.392575009443362</v>
      </c>
      <c r="AT96" s="2">
        <f>IF(Table4[[#This Row],[diff_v]]&gt;=1,1,0)</f>
        <v>0</v>
      </c>
      <c r="AU96" s="2">
        <f>Table4[[#This Row],[Gain]]^(Table4[[#This Row],[θ]]*Table4[[#This Row],[ω_p]])</f>
        <v>99.589929551999802</v>
      </c>
      <c r="AV96" s="2">
        <f>-Table4[[#This Row],[λ]]*-Table4[[#This Row],[Loss]]^(Table4[[#This Row],[θ]]*Table4[[#This Row],[ω_n]])</f>
        <v>172.23577024121218</v>
      </c>
      <c r="AW96" s="2">
        <f>Table4[[#This Row],[v_n_w_g_w]]*Table4[[#This Row],[pie_gain]]-Table4[[#This Row],[v_n_w_l_w]]*Table4[[#This Row],[pie_loss]]</f>
        <v>-67.800598599179366</v>
      </c>
      <c r="AX96" s="2">
        <f>IF(Table4[[#This Row],[diff_v_w]]&gt;=1,1,0)</f>
        <v>0</v>
      </c>
      <c r="AY96" s="2">
        <f>Table4[[#This Row],[Gain]]^(Table4[[#This Row],[θ]])*Table4[[#This Row],[ω_p2]]</f>
        <v>84.905184048619091</v>
      </c>
      <c r="AZ96" s="2">
        <f>-Table4[[#This Row],[λ]]*-Table4[[#This Row],[Loss]]^(Table4[[#This Row],[θ]])*Table4[[#This Row],[ω_n2]]</f>
        <v>172.23577024121218</v>
      </c>
      <c r="BA96" s="2">
        <f>Table4[[#This Row],[v_n_w_g_w2]]*Table4[[#This Row],[pie_gain]]-Table4[[#This Row],[v_n_w_l_w2]]*Table4[[#This Row],[pie_loss]]</f>
        <v>-73.442463655838111</v>
      </c>
      <c r="BB96" s="2">
        <f>IF(Table4[[#This Row],[diff_v_w2]]&gt;=1,1,0)</f>
        <v>0</v>
      </c>
      <c r="BC96" s="2">
        <f>Table4[[#This Row],[Gain]]^(Table4[[#This Row],[θ]]+Table4[[#This Row],[ω_p3]])</f>
        <v>102.85385705046291</v>
      </c>
      <c r="BD96" s="2">
        <f>-Table4[[#This Row],[λ]]*-Table4[[#This Row],[Loss]]^(Table4[[#This Row],[θ]]+Table4[[#This Row],[ω_n3]])</f>
        <v>172.23577024121218</v>
      </c>
      <c r="BE96" s="2">
        <f>Table4[[#This Row],[v_n_w_g_w3]]*Table4[[#This Row],[pie_gain]]-Table4[[#This Row],[v_n_w_l_w3]]*Table4[[#This Row],[pie_loss]]</f>
        <v>-66.546600802839805</v>
      </c>
      <c r="BF96" s="2">
        <f>IF(Table4[[#This Row],[diff_v_w3]]&gt;=1,1,0)</f>
        <v>0</v>
      </c>
      <c r="BG96" s="2">
        <f>(Table4[[#This Row],[Accept]]-Table4[[#This Row],[projected_M1]])</f>
        <v>0</v>
      </c>
      <c r="BH96" s="2">
        <f>(Table4[[#This Row],[Accept]]-Table4[[#This Row],[projected_M2]])</f>
        <v>0</v>
      </c>
      <c r="BI96" s="2">
        <f>(Table4[[#This Row],[Accept]]-Table4[[#This Row],[projected_M3]])</f>
        <v>0</v>
      </c>
      <c r="BJ96" s="2">
        <f>(Table4[[#This Row],[Accept]]-Table4[[#This Row],[projected_M4]])</f>
        <v>0</v>
      </c>
    </row>
    <row r="97" spans="1:62" x14ac:dyDescent="0.3">
      <c r="A97">
        <v>59</v>
      </c>
      <c r="B97" t="s">
        <v>43</v>
      </c>
      <c r="C97">
        <v>1.1960207441678836</v>
      </c>
      <c r="D97">
        <v>-1.6</v>
      </c>
      <c r="E97" s="22">
        <f>IF(Table4[[#This Row],[Trial]]="G1",Table4[[#This Row],[Balance]]/100,IF(Table4[[#This Row],[Trial]]="G2",Table4[[#This Row],[Balance]]/200,Table4[[#This Row],[Balance]]/500))</f>
        <v>4.0999999999999996</v>
      </c>
      <c r="F97" s="22">
        <f>IF(Table4[[#This Row],[Net_Balance]]&gt;1,1+(Table4[[#This Row],[Net_Balance]]-1)/$F$974,1)</f>
        <v>1.0442857142857143</v>
      </c>
      <c r="G97" s="22">
        <f>IF(Table4[[#This Row],[Net_Balance]]&lt;1,1-(1-Table4[[#This Row],[Net_Balance]])/$F$974,1)</f>
        <v>1</v>
      </c>
      <c r="H97" s="22">
        <f>IF(Table4[[#This Row],[Net_Balance]]&gt;1,1+(Table4[[#This Row],[Net_Balance]]-1)/$H$974,1)</f>
        <v>1.0309999999999999</v>
      </c>
      <c r="I97" s="22">
        <f>IF(Table4[[#This Row],[Net_Balance]]&lt;1,1-(1-Table4[[#This Row],[Net_Balance]])/$H$974,1)</f>
        <v>1</v>
      </c>
      <c r="J97" s="22">
        <f>IF(Table4[[#This Row],[Net_Balance]]&gt;1,(Table4[[#This Row],[Net_Balance]]-1)/$J$974,0)</f>
        <v>6.1999999999999993E-2</v>
      </c>
      <c r="K97" s="22">
        <f>IF(Table4[[#This Row],[Net_Balance]]&lt;1,-(1-Table4[[#This Row],[Net_Balance]])/$J$974,0)</f>
        <v>0</v>
      </c>
      <c r="L97" t="s">
        <v>109</v>
      </c>
      <c r="M97" t="s">
        <v>102</v>
      </c>
      <c r="N97" t="s">
        <v>7</v>
      </c>
      <c r="O97">
        <v>1</v>
      </c>
      <c r="P97">
        <v>20</v>
      </c>
      <c r="Q97">
        <v>820</v>
      </c>
      <c r="R97">
        <v>1664287853</v>
      </c>
      <c r="S97">
        <v>8</v>
      </c>
      <c r="T97" t="s">
        <v>117</v>
      </c>
      <c r="U97">
        <v>0</v>
      </c>
      <c r="V97">
        <v>-10</v>
      </c>
      <c r="W97">
        <v>0.5</v>
      </c>
      <c r="X97">
        <v>20</v>
      </c>
      <c r="Y97">
        <v>0.5</v>
      </c>
      <c r="Z97">
        <v>5</v>
      </c>
      <c r="AA97">
        <v>225</v>
      </c>
      <c r="AB97">
        <v>15</v>
      </c>
      <c r="AC97">
        <v>2</v>
      </c>
      <c r="AD97">
        <v>0.25</v>
      </c>
      <c r="AE97">
        <v>0.75</v>
      </c>
      <c r="AF97">
        <v>2</v>
      </c>
      <c r="AG97">
        <v>0.5</v>
      </c>
      <c r="AH97">
        <v>0.25</v>
      </c>
      <c r="AI97">
        <v>0.625</v>
      </c>
      <c r="AJ97">
        <v>0.375</v>
      </c>
      <c r="AK97">
        <v>1.25</v>
      </c>
      <c r="AL97">
        <v>210.9375</v>
      </c>
      <c r="AM97">
        <v>14.523687548277813</v>
      </c>
      <c r="AN97">
        <v>0.9</v>
      </c>
      <c r="AO97">
        <v>0.38419903534316502</v>
      </c>
      <c r="AP97">
        <v>0.61580096465683498</v>
      </c>
      <c r="AQ97" s="2">
        <f>Table4[[#This Row],[Gain]]^Table4[[#This Row],[θ]]</f>
        <v>35.979809832580635</v>
      </c>
      <c r="AR97" s="2">
        <f>-Table4[[#This Row],[λ]]*-Table4[[#This Row],[Loss]]^Table4[[#This Row],[θ]]</f>
        <v>25.127005037389367</v>
      </c>
      <c r="AS97" s="2">
        <f>Table4[[#This Row],[pie_gain]]*Table4[[#This Row],[v_n_w_g]]-Table4[[#This Row],[pie_loss]]*Table4[[#This Row],[v_n_w_l]]</f>
        <v>-1.64982571145352</v>
      </c>
      <c r="AT97" s="2">
        <f>IF(Table4[[#This Row],[diff_v]]&gt;=1,1,0)</f>
        <v>0</v>
      </c>
      <c r="AU97" s="2">
        <f>Table4[[#This Row],[Gain]]^(Table4[[#This Row],[θ]]*Table4[[#This Row],[ω_p]])</f>
        <v>42.166741529944247</v>
      </c>
      <c r="AV97" s="2">
        <f>-Table4[[#This Row],[λ]]*-Table4[[#This Row],[Loss]]^(Table4[[#This Row],[θ]]*Table4[[#This Row],[ω_n]])</f>
        <v>25.127005037389367</v>
      </c>
      <c r="AW97" s="2">
        <f>Table4[[#This Row],[v_n_w_g_w]]*Table4[[#This Row],[pie_gain]]-Table4[[#This Row],[v_n_w_l_w]]*Table4[[#This Row],[pie_loss]]</f>
        <v>0.72718747840762887</v>
      </c>
      <c r="AX97" s="2">
        <f>IF(Table4[[#This Row],[diff_v_w]]&gt;=1,1,0)</f>
        <v>0</v>
      </c>
      <c r="AY97" s="2">
        <f>Table4[[#This Row],[Gain]]^(Table4[[#This Row],[θ]])*Table4[[#This Row],[ω_p2]]</f>
        <v>37.09518393739063</v>
      </c>
      <c r="AZ97" s="2">
        <f>-Table4[[#This Row],[λ]]*-Table4[[#This Row],[Loss]]^(Table4[[#This Row],[θ]])*Table4[[#This Row],[ω_n2]]</f>
        <v>25.127005037389367</v>
      </c>
      <c r="BA97" s="2">
        <f>Table4[[#This Row],[v_n_w_g_w2]]*Table4[[#This Row],[pie_gain]]-Table4[[#This Row],[v_n_w_l_w2]]*Table4[[#This Row],[pie_loss]]</f>
        <v>-1.2213000563387748</v>
      </c>
      <c r="BB97" s="2">
        <f>IF(Table4[[#This Row],[diff_v_w2]]&gt;=1,1,0)</f>
        <v>0</v>
      </c>
      <c r="BC97" s="2">
        <f>Table4[[#This Row],[Gain]]^(Table4[[#This Row],[θ]]+Table4[[#This Row],[ω_p3]])</f>
        <v>43.323419034715485</v>
      </c>
      <c r="BD97" s="2">
        <f>-Table4[[#This Row],[λ]]*-Table4[[#This Row],[Loss]]^(Table4[[#This Row],[θ]]+Table4[[#This Row],[ω_n3]])</f>
        <v>25.127005037389367</v>
      </c>
      <c r="BE97" s="2">
        <f>Table4[[#This Row],[v_n_w_g_w3]]*Table4[[#This Row],[pie_gain]]-Table4[[#This Row],[v_n_w_l_w3]]*Table4[[#This Row],[pie_loss]]</f>
        <v>1.1715818599438776</v>
      </c>
      <c r="BF97" s="2">
        <f>IF(Table4[[#This Row],[diff_v_w3]]&gt;=1,1,0)</f>
        <v>1</v>
      </c>
      <c r="BG97" s="2">
        <f>(Table4[[#This Row],[Accept]]-Table4[[#This Row],[projected_M1]])</f>
        <v>1</v>
      </c>
      <c r="BH97" s="2">
        <f>(Table4[[#This Row],[Accept]]-Table4[[#This Row],[projected_M2]])</f>
        <v>1</v>
      </c>
      <c r="BI97" s="2">
        <f>(Table4[[#This Row],[Accept]]-Table4[[#This Row],[projected_M3]])</f>
        <v>1</v>
      </c>
      <c r="BJ97" s="2">
        <f>(Table4[[#This Row],[Accept]]-Table4[[#This Row],[projected_M4]])</f>
        <v>0</v>
      </c>
    </row>
    <row r="98" spans="1:62" x14ac:dyDescent="0.3">
      <c r="A98">
        <v>60</v>
      </c>
      <c r="B98" t="s">
        <v>43</v>
      </c>
      <c r="C98">
        <v>1.1960207441678836</v>
      </c>
      <c r="D98">
        <v>-1.6</v>
      </c>
      <c r="E98" s="22">
        <f>IF(Table4[[#This Row],[Trial]]="G1",Table4[[#This Row],[Balance]]/100,IF(Table4[[#This Row],[Trial]]="G2",Table4[[#This Row],[Balance]]/200,Table4[[#This Row],[Balance]]/500))</f>
        <v>4.1500000000000004</v>
      </c>
      <c r="F98" s="22">
        <f>IF(Table4[[#This Row],[Net_Balance]]&gt;1,1+(Table4[[#This Row],[Net_Balance]]-1)/$F$974,1)</f>
        <v>1.0449999999999999</v>
      </c>
      <c r="G98" s="22">
        <f>IF(Table4[[#This Row],[Net_Balance]]&lt;1,1-(1-Table4[[#This Row],[Net_Balance]])/$F$974,1)</f>
        <v>1</v>
      </c>
      <c r="H98" s="22">
        <f>IF(Table4[[#This Row],[Net_Balance]]&gt;1,1+(Table4[[#This Row],[Net_Balance]]-1)/$H$974,1)</f>
        <v>1.0315000000000001</v>
      </c>
      <c r="I98" s="22">
        <f>IF(Table4[[#This Row],[Net_Balance]]&lt;1,1-(1-Table4[[#This Row],[Net_Balance]])/$H$974,1)</f>
        <v>1</v>
      </c>
      <c r="J98" s="22">
        <f>IF(Table4[[#This Row],[Net_Balance]]&gt;1,(Table4[[#This Row],[Net_Balance]]-1)/$J$974,0)</f>
        <v>6.3E-2</v>
      </c>
      <c r="K98" s="22">
        <f>IF(Table4[[#This Row],[Net_Balance]]&lt;1,-(1-Table4[[#This Row],[Net_Balance]])/$J$974,0)</f>
        <v>0</v>
      </c>
      <c r="L98" t="s">
        <v>109</v>
      </c>
      <c r="M98" t="s">
        <v>59</v>
      </c>
      <c r="N98" t="s">
        <v>7</v>
      </c>
      <c r="O98">
        <v>1</v>
      </c>
      <c r="P98">
        <v>10</v>
      </c>
      <c r="Q98">
        <v>830</v>
      </c>
      <c r="R98">
        <v>1664287857</v>
      </c>
      <c r="S98">
        <v>4</v>
      </c>
      <c r="T98" t="s">
        <v>118</v>
      </c>
      <c r="U98">
        <v>1</v>
      </c>
      <c r="V98">
        <v>0</v>
      </c>
      <c r="W98">
        <v>0.5</v>
      </c>
      <c r="X98">
        <v>10</v>
      </c>
      <c r="Y98">
        <v>0.5</v>
      </c>
      <c r="Z98">
        <v>5</v>
      </c>
      <c r="AA98">
        <v>25</v>
      </c>
      <c r="AB98">
        <v>5</v>
      </c>
      <c r="AC98">
        <v>4</v>
      </c>
      <c r="AD98">
        <v>0.75</v>
      </c>
      <c r="AE98">
        <v>0.25</v>
      </c>
      <c r="AF98">
        <v>1</v>
      </c>
      <c r="AG98">
        <v>0.2</v>
      </c>
      <c r="AH98">
        <v>4.9999999999999989E-2</v>
      </c>
      <c r="AI98">
        <v>0.57499999999999996</v>
      </c>
      <c r="AJ98">
        <v>0.42500000000000004</v>
      </c>
      <c r="AK98">
        <v>4.25</v>
      </c>
      <c r="AL98">
        <v>24.4375</v>
      </c>
      <c r="AM98">
        <v>4.9434299833212973</v>
      </c>
      <c r="AN98">
        <v>0.9</v>
      </c>
      <c r="AO98">
        <v>0.42913429896650213</v>
      </c>
      <c r="AP98">
        <v>0.57086570103349787</v>
      </c>
      <c r="AQ98" s="2">
        <f>Table4[[#This Row],[Gain]]^Table4[[#This Row],[θ]]</f>
        <v>15.704378148368352</v>
      </c>
      <c r="AR98" s="2">
        <f>-Table4[[#This Row],[λ]]*-Table4[[#This Row],[Loss]]^Table4[[#This Row],[θ]]</f>
        <v>0</v>
      </c>
      <c r="AS98" s="2">
        <f>Table4[[#This Row],[pie_gain]]*Table4[[#This Row],[v_n_w_g]]-Table4[[#This Row],[pie_loss]]*Table4[[#This Row],[v_n_w_l]]</f>
        <v>6.7392873074049078</v>
      </c>
      <c r="AT98" s="2">
        <f>IF(Table4[[#This Row],[diff_v]]&gt;=1,1,0)</f>
        <v>1</v>
      </c>
      <c r="AU98" s="2">
        <f>Table4[[#This Row],[Gain]]^(Table4[[#This Row],[θ]]*Table4[[#This Row],[ω_p]])</f>
        <v>17.776312552375121</v>
      </c>
      <c r="AV98" s="2">
        <f>-Table4[[#This Row],[λ]]*-Table4[[#This Row],[Loss]]^(Table4[[#This Row],[θ]]*Table4[[#This Row],[ω_n]])</f>
        <v>0</v>
      </c>
      <c r="AW98" s="2">
        <f>Table4[[#This Row],[v_n_w_g_w]]*Table4[[#This Row],[pie_gain]]-Table4[[#This Row],[v_n_w_l_w]]*Table4[[#This Row],[pie_loss]]</f>
        <v>7.6284254253729298</v>
      </c>
      <c r="AX98" s="2">
        <f>IF(Table4[[#This Row],[diff_v_w]]&gt;=1,1,0)</f>
        <v>1</v>
      </c>
      <c r="AY98" s="2">
        <f>Table4[[#This Row],[Gain]]^(Table4[[#This Row],[θ]])*Table4[[#This Row],[ω_p2]]</f>
        <v>16.199066060041957</v>
      </c>
      <c r="AZ98" s="2">
        <f>-Table4[[#This Row],[λ]]*-Table4[[#This Row],[Loss]]^(Table4[[#This Row],[θ]])*Table4[[#This Row],[ω_n2]]</f>
        <v>0</v>
      </c>
      <c r="BA98" s="2">
        <f>Table4[[#This Row],[v_n_w_g_w2]]*Table4[[#This Row],[pie_gain]]-Table4[[#This Row],[v_n_w_l_w2]]*Table4[[#This Row],[pie_loss]]</f>
        <v>6.9515748575881631</v>
      </c>
      <c r="BB98" s="2">
        <f>IF(Table4[[#This Row],[diff_v_w2]]&gt;=1,1,0)</f>
        <v>1</v>
      </c>
      <c r="BC98" s="2">
        <f>Table4[[#This Row],[Gain]]^(Table4[[#This Row],[θ]]+Table4[[#This Row],[ω_p3]])</f>
        <v>18.156023833342733</v>
      </c>
      <c r="BD98" s="2">
        <f>-Table4[[#This Row],[λ]]*-Table4[[#This Row],[Loss]]^(Table4[[#This Row],[θ]]+Table4[[#This Row],[ω_n3]])</f>
        <v>0</v>
      </c>
      <c r="BE98" s="2">
        <f>Table4[[#This Row],[v_n_w_g_w3]]*Table4[[#This Row],[pie_gain]]-Table4[[#This Row],[v_n_w_l_w3]]*Table4[[#This Row],[pie_loss]]</f>
        <v>7.7913725597406387</v>
      </c>
      <c r="BF98" s="2">
        <f>IF(Table4[[#This Row],[diff_v_w3]]&gt;=1,1,0)</f>
        <v>1</v>
      </c>
      <c r="BG98" s="2">
        <f>(Table4[[#This Row],[Accept]]-Table4[[#This Row],[projected_M1]])</f>
        <v>0</v>
      </c>
      <c r="BH98" s="2">
        <f>(Table4[[#This Row],[Accept]]-Table4[[#This Row],[projected_M2]])</f>
        <v>0</v>
      </c>
      <c r="BI98" s="2">
        <f>(Table4[[#This Row],[Accept]]-Table4[[#This Row],[projected_M3]])</f>
        <v>0</v>
      </c>
      <c r="BJ98" s="2">
        <f>(Table4[[#This Row],[Accept]]-Table4[[#This Row],[projected_M4]])</f>
        <v>0</v>
      </c>
    </row>
    <row r="99" spans="1:62" x14ac:dyDescent="0.3">
      <c r="A99">
        <v>61</v>
      </c>
      <c r="B99" t="s">
        <v>43</v>
      </c>
      <c r="C99">
        <v>1.1960207441678836</v>
      </c>
      <c r="D99">
        <v>-1.6</v>
      </c>
      <c r="E99" s="22">
        <f>IF(Table4[[#This Row],[Trial]]="G1",Table4[[#This Row],[Balance]]/100,IF(Table4[[#This Row],[Trial]]="G2",Table4[[#This Row],[Balance]]/200,Table4[[#This Row],[Balance]]/500))</f>
        <v>4.0999999999999996</v>
      </c>
      <c r="F99" s="22">
        <f>IF(Table4[[#This Row],[Net_Balance]]&gt;1,1+(Table4[[#This Row],[Net_Balance]]-1)/$F$974,1)</f>
        <v>1.0442857142857143</v>
      </c>
      <c r="G99" s="22">
        <f>IF(Table4[[#This Row],[Net_Balance]]&lt;1,1-(1-Table4[[#This Row],[Net_Balance]])/$F$974,1)</f>
        <v>1</v>
      </c>
      <c r="H99" s="22">
        <f>IF(Table4[[#This Row],[Net_Balance]]&gt;1,1+(Table4[[#This Row],[Net_Balance]]-1)/$H$974,1)</f>
        <v>1.0309999999999999</v>
      </c>
      <c r="I99" s="22">
        <f>IF(Table4[[#This Row],[Net_Balance]]&lt;1,1-(1-Table4[[#This Row],[Net_Balance]])/$H$974,1)</f>
        <v>1</v>
      </c>
      <c r="J99" s="22">
        <f>IF(Table4[[#This Row],[Net_Balance]]&gt;1,(Table4[[#This Row],[Net_Balance]]-1)/$J$974,0)</f>
        <v>6.1999999999999993E-2</v>
      </c>
      <c r="K99" s="22">
        <f>IF(Table4[[#This Row],[Net_Balance]]&lt;1,-(1-Table4[[#This Row],[Net_Balance]])/$J$974,0)</f>
        <v>0</v>
      </c>
      <c r="L99" t="s">
        <v>109</v>
      </c>
      <c r="M99" t="s">
        <v>74</v>
      </c>
      <c r="N99" t="s">
        <v>7</v>
      </c>
      <c r="O99">
        <v>1</v>
      </c>
      <c r="P99">
        <v>-10</v>
      </c>
      <c r="Q99">
        <v>820</v>
      </c>
      <c r="R99">
        <v>1664287860</v>
      </c>
      <c r="S99">
        <v>3</v>
      </c>
      <c r="T99" t="s">
        <v>118</v>
      </c>
      <c r="U99">
        <v>1</v>
      </c>
      <c r="V99">
        <v>-10</v>
      </c>
      <c r="W99">
        <v>0.5</v>
      </c>
      <c r="X99">
        <v>30</v>
      </c>
      <c r="Y99">
        <v>0.5</v>
      </c>
      <c r="Z99">
        <v>10</v>
      </c>
      <c r="AA99">
        <v>400</v>
      </c>
      <c r="AB99">
        <v>20</v>
      </c>
      <c r="AC99">
        <v>2</v>
      </c>
      <c r="AD99">
        <v>0.25</v>
      </c>
      <c r="AE99">
        <v>0.75</v>
      </c>
      <c r="AF99">
        <v>2</v>
      </c>
      <c r="AG99">
        <v>0.5</v>
      </c>
      <c r="AH99">
        <v>0.25</v>
      </c>
      <c r="AI99">
        <v>0.625</v>
      </c>
      <c r="AJ99">
        <v>0.375</v>
      </c>
      <c r="AK99">
        <v>5</v>
      </c>
      <c r="AL99">
        <v>375</v>
      </c>
      <c r="AM99">
        <v>19.364916731037084</v>
      </c>
      <c r="AN99">
        <v>0.9</v>
      </c>
      <c r="AO99">
        <v>0.38419903534316502</v>
      </c>
      <c r="AP99">
        <v>0.61580096465683498</v>
      </c>
      <c r="AQ99" s="2">
        <f>Table4[[#This Row],[Gain]]^Table4[[#This Row],[θ]]</f>
        <v>58.434275299017848</v>
      </c>
      <c r="AR99" s="2">
        <f>-Table4[[#This Row],[λ]]*-Table4[[#This Row],[Loss]]^Table4[[#This Row],[θ]]</f>
        <v>25.127005037389367</v>
      </c>
      <c r="AS99" s="2">
        <f>Table4[[#This Row],[pie_gain]]*Table4[[#This Row],[v_n_w_g]]-Table4[[#This Row],[pie_loss]]*Table4[[#This Row],[v_n_w_l]]</f>
        <v>6.9771582598980686</v>
      </c>
      <c r="AT99" s="2">
        <f>IF(Table4[[#This Row],[diff_v]]&gt;=1,1,0)</f>
        <v>1</v>
      </c>
      <c r="AU99" s="2">
        <f>Table4[[#This Row],[Gain]]^(Table4[[#This Row],[θ]]*Table4[[#This Row],[ω_p]])</f>
        <v>69.969021689451651</v>
      </c>
      <c r="AV99" s="2">
        <f>-Table4[[#This Row],[λ]]*-Table4[[#This Row],[Loss]]^(Table4[[#This Row],[θ]]*Table4[[#This Row],[ω_n]])</f>
        <v>25.127005037389367</v>
      </c>
      <c r="AW99" s="2">
        <f>Table4[[#This Row],[v_n_w_g_w]]*Table4[[#This Row],[pie_gain]]-Table4[[#This Row],[v_n_w_l_w]]*Table4[[#This Row],[pie_loss]]</f>
        <v>11.408796696030791</v>
      </c>
      <c r="AX99" s="2">
        <f>IF(Table4[[#This Row],[diff_v_w]]&gt;=1,1,0)</f>
        <v>1</v>
      </c>
      <c r="AY99" s="2">
        <f>Table4[[#This Row],[Gain]]^(Table4[[#This Row],[θ]])*Table4[[#This Row],[ω_p2]]</f>
        <v>60.2457378332874</v>
      </c>
      <c r="AZ99" s="2">
        <f>-Table4[[#This Row],[λ]]*-Table4[[#This Row],[Loss]]^(Table4[[#This Row],[θ]])*Table4[[#This Row],[ω_n2]]</f>
        <v>25.127005037389367</v>
      </c>
      <c r="BA99" s="2">
        <f>Table4[[#This Row],[v_n_w_g_w2]]*Table4[[#This Row],[pie_gain]]-Table4[[#This Row],[v_n_w_l_w2]]*Table4[[#This Row],[pie_loss]]</f>
        <v>7.6731204181247143</v>
      </c>
      <c r="BB99" s="2">
        <f>IF(Table4[[#This Row],[diff_v_w2]]&gt;=1,1,0)</f>
        <v>1</v>
      </c>
      <c r="BC99" s="2">
        <f>Table4[[#This Row],[Gain]]^(Table4[[#This Row],[θ]]+Table4[[#This Row],[ω_p3]])</f>
        <v>72.152133934227834</v>
      </c>
      <c r="BD99" s="2">
        <f>-Table4[[#This Row],[λ]]*-Table4[[#This Row],[Loss]]^(Table4[[#This Row],[θ]]+Table4[[#This Row],[ω_n3]])</f>
        <v>25.127005037389367</v>
      </c>
      <c r="BE99" s="2">
        <f>Table4[[#This Row],[v_n_w_g_w3]]*Table4[[#This Row],[pie_gain]]-Table4[[#This Row],[v_n_w_l_w3]]*Table4[[#This Row],[pie_loss]]</f>
        <v>12.247546314519653</v>
      </c>
      <c r="BF99" s="2">
        <f>IF(Table4[[#This Row],[diff_v_w3]]&gt;=1,1,0)</f>
        <v>1</v>
      </c>
      <c r="BG99" s="2">
        <f>(Table4[[#This Row],[Accept]]-Table4[[#This Row],[projected_M1]])</f>
        <v>0</v>
      </c>
      <c r="BH99" s="2">
        <f>(Table4[[#This Row],[Accept]]-Table4[[#This Row],[projected_M2]])</f>
        <v>0</v>
      </c>
      <c r="BI99" s="2">
        <f>(Table4[[#This Row],[Accept]]-Table4[[#This Row],[projected_M3]])</f>
        <v>0</v>
      </c>
      <c r="BJ99" s="2">
        <f>(Table4[[#This Row],[Accept]]-Table4[[#This Row],[projected_M4]])</f>
        <v>0</v>
      </c>
    </row>
    <row r="100" spans="1:62" x14ac:dyDescent="0.3">
      <c r="A100">
        <v>62</v>
      </c>
      <c r="B100" t="s">
        <v>43</v>
      </c>
      <c r="C100">
        <v>1.1960207441678836</v>
      </c>
      <c r="D100">
        <v>-1.6</v>
      </c>
      <c r="E100" s="22">
        <f>IF(Table4[[#This Row],[Trial]]="G1",Table4[[#This Row],[Balance]]/100,IF(Table4[[#This Row],[Trial]]="G2",Table4[[#This Row],[Balance]]/200,Table4[[#This Row],[Balance]]/500))</f>
        <v>4.0999999999999996</v>
      </c>
      <c r="F100" s="22">
        <f>IF(Table4[[#This Row],[Net_Balance]]&gt;1,1+(Table4[[#This Row],[Net_Balance]]-1)/$F$974,1)</f>
        <v>1.0442857142857143</v>
      </c>
      <c r="G100" s="22">
        <f>IF(Table4[[#This Row],[Net_Balance]]&lt;1,1-(1-Table4[[#This Row],[Net_Balance]])/$F$974,1)</f>
        <v>1</v>
      </c>
      <c r="H100" s="22">
        <f>IF(Table4[[#This Row],[Net_Balance]]&gt;1,1+(Table4[[#This Row],[Net_Balance]]-1)/$H$974,1)</f>
        <v>1.0309999999999999</v>
      </c>
      <c r="I100" s="22">
        <f>IF(Table4[[#This Row],[Net_Balance]]&lt;1,1-(1-Table4[[#This Row],[Net_Balance]])/$H$974,1)</f>
        <v>1</v>
      </c>
      <c r="J100" s="22">
        <f>IF(Table4[[#This Row],[Net_Balance]]&gt;1,(Table4[[#This Row],[Net_Balance]]-1)/$J$974,0)</f>
        <v>6.1999999999999993E-2</v>
      </c>
      <c r="K100" s="22">
        <f>IF(Table4[[#This Row],[Net_Balance]]&lt;1,-(1-Table4[[#This Row],[Net_Balance]])/$J$974,0)</f>
        <v>0</v>
      </c>
      <c r="L100" t="s">
        <v>109</v>
      </c>
      <c r="M100" t="s">
        <v>79</v>
      </c>
      <c r="N100" t="s">
        <v>5</v>
      </c>
      <c r="O100">
        <v>0</v>
      </c>
      <c r="P100">
        <v>0</v>
      </c>
      <c r="Q100">
        <v>820</v>
      </c>
      <c r="R100">
        <v>1664287863</v>
      </c>
      <c r="S100">
        <v>3</v>
      </c>
      <c r="T100" t="s">
        <v>117</v>
      </c>
      <c r="U100">
        <v>0</v>
      </c>
      <c r="V100">
        <v>-10</v>
      </c>
      <c r="W100">
        <v>0.5</v>
      </c>
      <c r="X100">
        <v>0</v>
      </c>
      <c r="Y100">
        <v>0.5</v>
      </c>
      <c r="Z100">
        <v>-5</v>
      </c>
      <c r="AA100">
        <v>25</v>
      </c>
      <c r="AB100">
        <v>5</v>
      </c>
      <c r="AC100">
        <v>4</v>
      </c>
      <c r="AD100">
        <v>0.25</v>
      </c>
      <c r="AE100">
        <v>0.75</v>
      </c>
      <c r="AF100">
        <v>2</v>
      </c>
      <c r="AG100">
        <v>0.5</v>
      </c>
      <c r="AH100">
        <v>0.25</v>
      </c>
      <c r="AI100">
        <v>0.625</v>
      </c>
      <c r="AJ100">
        <v>0.375</v>
      </c>
      <c r="AK100">
        <v>-6.25</v>
      </c>
      <c r="AL100">
        <v>23.4375</v>
      </c>
      <c r="AM100">
        <v>4.8412291827592711</v>
      </c>
      <c r="AN100">
        <v>0.9</v>
      </c>
      <c r="AO100">
        <v>0.38419903534316502</v>
      </c>
      <c r="AP100">
        <v>0.61580096465683498</v>
      </c>
      <c r="AQ100" s="2">
        <f>Table4[[#This Row],[Gain]]^Table4[[#This Row],[θ]]</f>
        <v>0</v>
      </c>
      <c r="AR100" s="2">
        <f>-Table4[[#This Row],[λ]]*-Table4[[#This Row],[Loss]]^Table4[[#This Row],[θ]]</f>
        <v>25.127005037389367</v>
      </c>
      <c r="AS100" s="2">
        <f>Table4[[#This Row],[pie_gain]]*Table4[[#This Row],[v_n_w_g]]-Table4[[#This Row],[pie_loss]]*Table4[[#This Row],[v_n_w_l]]</f>
        <v>-15.473233940961524</v>
      </c>
      <c r="AT100" s="2">
        <f>IF(Table4[[#This Row],[diff_v]]&gt;=1,1,0)</f>
        <v>0</v>
      </c>
      <c r="AU100" s="2">
        <f>Table4[[#This Row],[Gain]]^(Table4[[#This Row],[θ]]*Table4[[#This Row],[ω_p]])</f>
        <v>0</v>
      </c>
      <c r="AV100" s="2">
        <f>-Table4[[#This Row],[λ]]*-Table4[[#This Row],[Loss]]^(Table4[[#This Row],[θ]]*Table4[[#This Row],[ω_n]])</f>
        <v>25.127005037389367</v>
      </c>
      <c r="AW100" s="2">
        <f>Table4[[#This Row],[v_n_w_g_w]]*Table4[[#This Row],[pie_gain]]-Table4[[#This Row],[v_n_w_l_w]]*Table4[[#This Row],[pie_loss]]</f>
        <v>-15.473233940961524</v>
      </c>
      <c r="AX100" s="2">
        <f>IF(Table4[[#This Row],[diff_v_w]]&gt;=1,1,0)</f>
        <v>0</v>
      </c>
      <c r="AY100" s="2">
        <f>Table4[[#This Row],[Gain]]^(Table4[[#This Row],[θ]])*Table4[[#This Row],[ω_p2]]</f>
        <v>0</v>
      </c>
      <c r="AZ100" s="2">
        <f>-Table4[[#This Row],[λ]]*-Table4[[#This Row],[Loss]]^(Table4[[#This Row],[θ]])*Table4[[#This Row],[ω_n2]]</f>
        <v>25.127005037389367</v>
      </c>
      <c r="BA100" s="2">
        <f>Table4[[#This Row],[v_n_w_g_w2]]*Table4[[#This Row],[pie_gain]]-Table4[[#This Row],[v_n_w_l_w2]]*Table4[[#This Row],[pie_loss]]</f>
        <v>-15.473233940961524</v>
      </c>
      <c r="BB100" s="2">
        <f>IF(Table4[[#This Row],[diff_v_w2]]&gt;=1,1,0)</f>
        <v>0</v>
      </c>
      <c r="BC100" s="2">
        <f>Table4[[#This Row],[Gain]]^(Table4[[#This Row],[θ]]+Table4[[#This Row],[ω_p3]])</f>
        <v>0</v>
      </c>
      <c r="BD100" s="2">
        <f>-Table4[[#This Row],[λ]]*-Table4[[#This Row],[Loss]]^(Table4[[#This Row],[θ]]+Table4[[#This Row],[ω_n3]])</f>
        <v>25.127005037389367</v>
      </c>
      <c r="BE100" s="2">
        <f>Table4[[#This Row],[v_n_w_g_w3]]*Table4[[#This Row],[pie_gain]]-Table4[[#This Row],[v_n_w_l_w3]]*Table4[[#This Row],[pie_loss]]</f>
        <v>-15.473233940961524</v>
      </c>
      <c r="BF100" s="2">
        <f>IF(Table4[[#This Row],[diff_v_w3]]&gt;=1,1,0)</f>
        <v>0</v>
      </c>
      <c r="BG100" s="2">
        <f>(Table4[[#This Row],[Accept]]-Table4[[#This Row],[projected_M1]])</f>
        <v>0</v>
      </c>
      <c r="BH100" s="2">
        <f>(Table4[[#This Row],[Accept]]-Table4[[#This Row],[projected_M2]])</f>
        <v>0</v>
      </c>
      <c r="BI100" s="2">
        <f>(Table4[[#This Row],[Accept]]-Table4[[#This Row],[projected_M3]])</f>
        <v>0</v>
      </c>
      <c r="BJ100" s="2">
        <f>(Table4[[#This Row],[Accept]]-Table4[[#This Row],[projected_M4]])</f>
        <v>0</v>
      </c>
    </row>
    <row r="101" spans="1:62" x14ac:dyDescent="0.3">
      <c r="A101">
        <v>63</v>
      </c>
      <c r="B101" t="s">
        <v>43</v>
      </c>
      <c r="C101">
        <v>1.1960207441678836</v>
      </c>
      <c r="D101">
        <v>-1.6</v>
      </c>
      <c r="E101" s="22">
        <f>IF(Table4[[#This Row],[Trial]]="G1",Table4[[#This Row],[Balance]]/100,IF(Table4[[#This Row],[Trial]]="G2",Table4[[#This Row],[Balance]]/200,Table4[[#This Row],[Balance]]/500))</f>
        <v>4.0999999999999996</v>
      </c>
      <c r="F101" s="22">
        <f>IF(Table4[[#This Row],[Net_Balance]]&gt;1,1+(Table4[[#This Row],[Net_Balance]]-1)/$F$974,1)</f>
        <v>1.0442857142857143</v>
      </c>
      <c r="G101" s="22">
        <f>IF(Table4[[#This Row],[Net_Balance]]&lt;1,1-(1-Table4[[#This Row],[Net_Balance]])/$F$974,1)</f>
        <v>1</v>
      </c>
      <c r="H101" s="22">
        <f>IF(Table4[[#This Row],[Net_Balance]]&gt;1,1+(Table4[[#This Row],[Net_Balance]]-1)/$H$974,1)</f>
        <v>1.0309999999999999</v>
      </c>
      <c r="I101" s="22">
        <f>IF(Table4[[#This Row],[Net_Balance]]&lt;1,1-(1-Table4[[#This Row],[Net_Balance]])/$H$974,1)</f>
        <v>1</v>
      </c>
      <c r="J101" s="22">
        <f>IF(Table4[[#This Row],[Net_Balance]]&gt;1,(Table4[[#This Row],[Net_Balance]]-1)/$J$974,0)</f>
        <v>6.1999999999999993E-2</v>
      </c>
      <c r="K101" s="22">
        <f>IF(Table4[[#This Row],[Net_Balance]]&lt;1,-(1-Table4[[#This Row],[Net_Balance]])/$J$974,0)</f>
        <v>0</v>
      </c>
      <c r="L101" t="s">
        <v>109</v>
      </c>
      <c r="M101" t="s">
        <v>91</v>
      </c>
      <c r="N101" t="s">
        <v>5</v>
      </c>
      <c r="O101">
        <v>0</v>
      </c>
      <c r="P101">
        <v>0</v>
      </c>
      <c r="Q101">
        <v>820</v>
      </c>
      <c r="R101">
        <v>1664287872</v>
      </c>
      <c r="S101">
        <v>9</v>
      </c>
      <c r="T101" t="s">
        <v>118</v>
      </c>
      <c r="U101">
        <v>1</v>
      </c>
      <c r="V101">
        <v>-90</v>
      </c>
      <c r="W101">
        <v>0.5</v>
      </c>
      <c r="X101">
        <v>100</v>
      </c>
      <c r="Y101">
        <v>0.5</v>
      </c>
      <c r="Z101">
        <v>5</v>
      </c>
      <c r="AA101">
        <v>9025</v>
      </c>
      <c r="AB101">
        <v>95</v>
      </c>
      <c r="AC101">
        <v>4</v>
      </c>
      <c r="AD101">
        <v>0.25</v>
      </c>
      <c r="AE101">
        <v>0.75</v>
      </c>
      <c r="AF101">
        <v>1</v>
      </c>
      <c r="AG101">
        <v>0.25</v>
      </c>
      <c r="AH101">
        <v>0.5</v>
      </c>
      <c r="AI101">
        <v>0.375</v>
      </c>
      <c r="AJ101">
        <v>0.625</v>
      </c>
      <c r="AK101">
        <v>28.75</v>
      </c>
      <c r="AL101">
        <v>8460.9375</v>
      </c>
      <c r="AM101">
        <v>91.983354472426157</v>
      </c>
      <c r="AN101">
        <v>0.9</v>
      </c>
      <c r="AO101">
        <v>0.60844334427391233</v>
      </c>
      <c r="AP101">
        <v>0.39155665572608767</v>
      </c>
      <c r="AQ101" s="2">
        <f>Table4[[#This Row],[Gain]]^Table4[[#This Row],[θ]]</f>
        <v>246.6274930269494</v>
      </c>
      <c r="AR101" s="2">
        <f>-Table4[[#This Row],[λ]]*-Table4[[#This Row],[Loss]]^Table4[[#This Row],[θ]]</f>
        <v>347.88408658650894</v>
      </c>
      <c r="AS101" s="2">
        <f>Table4[[#This Row],[pie_gain]]*Table4[[#This Row],[v_n_w_g]]-Table4[[#This Row],[pie_loss]]*Table4[[#This Row],[v_n_w_l]]</f>
        <v>13.842527123069914</v>
      </c>
      <c r="AT101" s="2">
        <f>IF(Table4[[#This Row],[diff_v]]&gt;=1,1,0)</f>
        <v>1</v>
      </c>
      <c r="AU101" s="2">
        <f>Table4[[#This Row],[Gain]]^(Table4[[#This Row],[θ]]*Table4[[#This Row],[ω_p]])</f>
        <v>314.75653392591096</v>
      </c>
      <c r="AV101" s="2">
        <f>-Table4[[#This Row],[λ]]*-Table4[[#This Row],[Loss]]^(Table4[[#This Row],[θ]]*Table4[[#This Row],[ω_n]])</f>
        <v>347.88408658650894</v>
      </c>
      <c r="AW101" s="2">
        <f>Table4[[#This Row],[v_n_w_g_w]]*Table4[[#This Row],[pie_gain]]-Table4[[#This Row],[v_n_w_l_w]]*Table4[[#This Row],[pie_loss]]</f>
        <v>55.295188609808235</v>
      </c>
      <c r="AX101" s="2">
        <f>IF(Table4[[#This Row],[diff_v_w]]&gt;=1,1,0)</f>
        <v>1</v>
      </c>
      <c r="AY101" s="2">
        <f>Table4[[#This Row],[Gain]]^(Table4[[#This Row],[θ]])*Table4[[#This Row],[ω_p2]]</f>
        <v>254.27294531078479</v>
      </c>
      <c r="AZ101" s="2">
        <f>-Table4[[#This Row],[λ]]*-Table4[[#This Row],[Loss]]^(Table4[[#This Row],[θ]])*Table4[[#This Row],[ω_n2]]</f>
        <v>347.88408658650894</v>
      </c>
      <c r="BA101" s="2">
        <f>Table4[[#This Row],[v_n_w_g_w2]]*Table4[[#This Row],[pie_gain]]-Table4[[#This Row],[v_n_w_l_w2]]*Table4[[#This Row],[pie_loss]]</f>
        <v>18.494351679133359</v>
      </c>
      <c r="BB101" s="2">
        <f>IF(Table4[[#This Row],[diff_v_w2]]&gt;=1,1,0)</f>
        <v>1</v>
      </c>
      <c r="BC101" s="2">
        <f>Table4[[#This Row],[Gain]]^(Table4[[#This Row],[θ]]+Table4[[#This Row],[ω_p3]])</f>
        <v>328.12663769256591</v>
      </c>
      <c r="BD101" s="2">
        <f>-Table4[[#This Row],[λ]]*-Table4[[#This Row],[Loss]]^(Table4[[#This Row],[θ]]+Table4[[#This Row],[ω_n3]])</f>
        <v>347.88408658650894</v>
      </c>
      <c r="BE101" s="2">
        <f>Table4[[#This Row],[v_n_w_g_w3]]*Table4[[#This Row],[pie_gain]]-Table4[[#This Row],[v_n_w_l_w3]]*Table4[[#This Row],[pie_loss]]</f>
        <v>63.430139258881013</v>
      </c>
      <c r="BF101" s="2">
        <f>IF(Table4[[#This Row],[diff_v_w3]]&gt;=1,1,0)</f>
        <v>1</v>
      </c>
      <c r="BG101" s="2">
        <f>(Table4[[#This Row],[Accept]]-Table4[[#This Row],[projected_M1]])</f>
        <v>-1</v>
      </c>
      <c r="BH101" s="2">
        <f>(Table4[[#This Row],[Accept]]-Table4[[#This Row],[projected_M2]])</f>
        <v>-1</v>
      </c>
      <c r="BI101" s="2">
        <f>(Table4[[#This Row],[Accept]]-Table4[[#This Row],[projected_M3]])</f>
        <v>-1</v>
      </c>
      <c r="BJ101" s="2">
        <f>(Table4[[#This Row],[Accept]]-Table4[[#This Row],[projected_M4]])</f>
        <v>-1</v>
      </c>
    </row>
    <row r="102" spans="1:62" x14ac:dyDescent="0.3">
      <c r="A102">
        <v>0</v>
      </c>
      <c r="B102" t="s">
        <v>43</v>
      </c>
      <c r="C102">
        <v>1.1960207441678836</v>
      </c>
      <c r="D102">
        <v>-1.6</v>
      </c>
      <c r="E102" s="22">
        <f>IF(Table4[[#This Row],[Trial]]="G1",Table4[[#This Row],[Balance]]/100,IF(Table4[[#This Row],[Trial]]="G2",Table4[[#This Row],[Balance]]/200,Table4[[#This Row],[Balance]]/500))</f>
        <v>1</v>
      </c>
      <c r="F102" s="22">
        <f>IF(Table4[[#This Row],[Net_Balance]]&gt;1,1+(Table4[[#This Row],[Net_Balance]]-1)/$F$974,1)</f>
        <v>1</v>
      </c>
      <c r="G102" s="22">
        <f>IF(Table4[[#This Row],[Net_Balance]]&lt;1,1-(1-Table4[[#This Row],[Net_Balance]])/$F$974,1)</f>
        <v>1</v>
      </c>
      <c r="H102" s="22">
        <f>IF(Table4[[#This Row],[Net_Balance]]&gt;1,1+(Table4[[#This Row],[Net_Balance]]-1)/$H$974,1)</f>
        <v>1</v>
      </c>
      <c r="I102" s="22">
        <f>IF(Table4[[#This Row],[Net_Balance]]&lt;1,1-(1-Table4[[#This Row],[Net_Balance]])/$H$974,1)</f>
        <v>1</v>
      </c>
      <c r="J102" s="22">
        <f>IF(Table4[[#This Row],[Net_Balance]]&gt;1,(Table4[[#This Row],[Net_Balance]]-1)/$J$974,0)</f>
        <v>0</v>
      </c>
      <c r="K102" s="22">
        <f>IF(Table4[[#This Row],[Net_Balance]]&lt;1,-(1-Table4[[#This Row],[Net_Balance]])/$J$974,0)</f>
        <v>0</v>
      </c>
      <c r="L102" t="s">
        <v>110</v>
      </c>
      <c r="M102" t="s">
        <v>105</v>
      </c>
      <c r="N102" t="s">
        <v>5</v>
      </c>
      <c r="O102">
        <v>0</v>
      </c>
      <c r="P102">
        <v>0</v>
      </c>
      <c r="Q102">
        <v>500</v>
      </c>
      <c r="R102">
        <v>1664288122</v>
      </c>
      <c r="S102" t="s">
        <v>136</v>
      </c>
      <c r="T102" t="s">
        <v>118</v>
      </c>
      <c r="U102">
        <v>1</v>
      </c>
      <c r="V102">
        <v>-50</v>
      </c>
      <c r="W102">
        <v>0.5</v>
      </c>
      <c r="X102">
        <v>40</v>
      </c>
      <c r="Y102">
        <v>0.5</v>
      </c>
      <c r="Z102">
        <v>-5</v>
      </c>
      <c r="AA102">
        <v>2025</v>
      </c>
      <c r="AB102">
        <v>45</v>
      </c>
      <c r="AC102">
        <v>4</v>
      </c>
      <c r="AD102">
        <v>0.25</v>
      </c>
      <c r="AE102">
        <v>0.75</v>
      </c>
      <c r="AF102">
        <v>1</v>
      </c>
      <c r="AG102">
        <v>0.25</v>
      </c>
      <c r="AH102">
        <v>0.5</v>
      </c>
      <c r="AI102">
        <v>0.375</v>
      </c>
      <c r="AJ102">
        <v>0.625</v>
      </c>
      <c r="AK102">
        <v>6.25</v>
      </c>
      <c r="AL102">
        <v>1898.4375</v>
      </c>
      <c r="AM102">
        <v>43.571062644833439</v>
      </c>
      <c r="AN102">
        <v>0.9</v>
      </c>
      <c r="AO102">
        <v>0.60844334427391233</v>
      </c>
      <c r="AP102">
        <v>0.39155665572608767</v>
      </c>
      <c r="AQ102" s="2">
        <f>Table4[[#This Row],[Gain]]^Table4[[#This Row],[θ]]</f>
        <v>82.432217522931154</v>
      </c>
      <c r="AR102" s="2">
        <f>-Table4[[#This Row],[λ]]*-Table4[[#This Row],[Loss]]^Table4[[#This Row],[θ]]</f>
        <v>172.23577024121218</v>
      </c>
      <c r="AS102" s="2">
        <f>Table4[[#This Row],[pie_gain]]*Table4[[#This Row],[v_n_w_g]]-Table4[[#This Row],[pie_loss]]*Table4[[#This Row],[v_n_w_l]]</f>
        <v>-17.284728086489018</v>
      </c>
      <c r="AT102" s="2">
        <f>IF(Table4[[#This Row],[diff_v]]&gt;=1,1,0)</f>
        <v>0</v>
      </c>
      <c r="AU102" s="2">
        <f>Table4[[#This Row],[Gain]]^(Table4[[#This Row],[θ]]*Table4[[#This Row],[ω_p]])</f>
        <v>82.432217522931154</v>
      </c>
      <c r="AV102" s="2">
        <f>-Table4[[#This Row],[λ]]*-Table4[[#This Row],[Loss]]^(Table4[[#This Row],[θ]]*Table4[[#This Row],[ω_n]])</f>
        <v>172.23577024121218</v>
      </c>
      <c r="AW102" s="2">
        <f>Table4[[#This Row],[v_n_w_g_w]]*Table4[[#This Row],[pie_gain]]-Table4[[#This Row],[v_n_w_l_w]]*Table4[[#This Row],[pie_loss]]</f>
        <v>-17.284728086489018</v>
      </c>
      <c r="AX102" s="2">
        <f>IF(Table4[[#This Row],[diff_v_w]]&gt;=1,1,0)</f>
        <v>0</v>
      </c>
      <c r="AY102" s="2">
        <f>Table4[[#This Row],[Gain]]^(Table4[[#This Row],[θ]])*Table4[[#This Row],[ω_p2]]</f>
        <v>82.432217522931154</v>
      </c>
      <c r="AZ102" s="2">
        <f>-Table4[[#This Row],[λ]]*-Table4[[#This Row],[Loss]]^(Table4[[#This Row],[θ]])*Table4[[#This Row],[ω_n2]]</f>
        <v>172.23577024121218</v>
      </c>
      <c r="BA102" s="2">
        <f>Table4[[#This Row],[v_n_w_g_w2]]*Table4[[#This Row],[pie_gain]]-Table4[[#This Row],[v_n_w_l_w2]]*Table4[[#This Row],[pie_loss]]</f>
        <v>-17.284728086489018</v>
      </c>
      <c r="BB102" s="2">
        <f>IF(Table4[[#This Row],[diff_v_w2]]&gt;=1,1,0)</f>
        <v>0</v>
      </c>
      <c r="BC102" s="2">
        <f>Table4[[#This Row],[Gain]]^(Table4[[#This Row],[θ]]+Table4[[#This Row],[ω_p3]])</f>
        <v>82.432217522931154</v>
      </c>
      <c r="BD102" s="2">
        <f>-Table4[[#This Row],[λ]]*-Table4[[#This Row],[Loss]]^(Table4[[#This Row],[θ]]+Table4[[#This Row],[ω_n3]])</f>
        <v>172.23577024121218</v>
      </c>
      <c r="BE102" s="2">
        <f>Table4[[#This Row],[v_n_w_g_w3]]*Table4[[#This Row],[pie_gain]]-Table4[[#This Row],[v_n_w_l_w3]]*Table4[[#This Row],[pie_loss]]</f>
        <v>-17.284728086489018</v>
      </c>
      <c r="BF102" s="2">
        <f>IF(Table4[[#This Row],[diff_v_w3]]&gt;=1,1,0)</f>
        <v>0</v>
      </c>
      <c r="BG102" s="2">
        <f>(Table4[[#This Row],[Accept]]-Table4[[#This Row],[projected_M1]])</f>
        <v>0</v>
      </c>
      <c r="BH102" s="2">
        <f>(Table4[[#This Row],[Accept]]-Table4[[#This Row],[projected_M2]])</f>
        <v>0</v>
      </c>
      <c r="BI102" s="2">
        <f>(Table4[[#This Row],[Accept]]-Table4[[#This Row],[projected_M3]])</f>
        <v>0</v>
      </c>
      <c r="BJ102" s="2">
        <f>(Table4[[#This Row],[Accept]]-Table4[[#This Row],[projected_M4]])</f>
        <v>0</v>
      </c>
    </row>
    <row r="103" spans="1:62" x14ac:dyDescent="0.3">
      <c r="A103">
        <v>1</v>
      </c>
      <c r="B103" t="s">
        <v>43</v>
      </c>
      <c r="C103">
        <v>1.1960207441678836</v>
      </c>
      <c r="D103">
        <v>-1.6</v>
      </c>
      <c r="E103" s="22">
        <f>IF(Table4[[#This Row],[Trial]]="G1",Table4[[#This Row],[Balance]]/100,IF(Table4[[#This Row],[Trial]]="G2",Table4[[#This Row],[Balance]]/200,Table4[[#This Row],[Balance]]/500))</f>
        <v>0.98</v>
      </c>
      <c r="F103" s="22">
        <f>IF(Table4[[#This Row],[Net_Balance]]&gt;1,1+(Table4[[#This Row],[Net_Balance]]-1)/$F$974,1)</f>
        <v>1</v>
      </c>
      <c r="G103" s="22">
        <f>IF(Table4[[#This Row],[Net_Balance]]&lt;1,1-(1-Table4[[#This Row],[Net_Balance]])/$F$974,1)</f>
        <v>0.99971428571428567</v>
      </c>
      <c r="H103" s="22">
        <f>IF(Table4[[#This Row],[Net_Balance]]&gt;1,1+(Table4[[#This Row],[Net_Balance]]-1)/$H$974,1)</f>
        <v>1</v>
      </c>
      <c r="I103" s="22">
        <f>IF(Table4[[#This Row],[Net_Balance]]&lt;1,1-(1-Table4[[#This Row],[Net_Balance]])/$H$974,1)</f>
        <v>0.99980000000000002</v>
      </c>
      <c r="J103" s="22">
        <f>IF(Table4[[#This Row],[Net_Balance]]&gt;1,(Table4[[#This Row],[Net_Balance]]-1)/$J$974,0)</f>
        <v>0</v>
      </c>
      <c r="K103" s="22">
        <f>IF(Table4[[#This Row],[Net_Balance]]&lt;1,-(1-Table4[[#This Row],[Net_Balance]])/$J$974,0)</f>
        <v>-4.0000000000000034E-4</v>
      </c>
      <c r="L103" t="s">
        <v>110</v>
      </c>
      <c r="M103" t="s">
        <v>97</v>
      </c>
      <c r="N103" t="s">
        <v>7</v>
      </c>
      <c r="O103">
        <v>1</v>
      </c>
      <c r="P103">
        <v>-10</v>
      </c>
      <c r="Q103">
        <v>490</v>
      </c>
      <c r="R103">
        <v>1664288132</v>
      </c>
      <c r="S103">
        <v>10</v>
      </c>
      <c r="T103" t="s">
        <v>118</v>
      </c>
      <c r="U103">
        <v>1</v>
      </c>
      <c r="V103">
        <v>-10</v>
      </c>
      <c r="W103">
        <v>0.5</v>
      </c>
      <c r="X103">
        <v>10</v>
      </c>
      <c r="Y103">
        <v>0.5</v>
      </c>
      <c r="Z103">
        <v>0</v>
      </c>
      <c r="AA103">
        <v>100</v>
      </c>
      <c r="AB103">
        <v>10</v>
      </c>
      <c r="AC103">
        <v>4</v>
      </c>
      <c r="AD103">
        <v>0.25</v>
      </c>
      <c r="AE103">
        <v>0.75</v>
      </c>
      <c r="AF103">
        <v>1</v>
      </c>
      <c r="AG103">
        <v>0.25</v>
      </c>
      <c r="AH103">
        <v>0.5</v>
      </c>
      <c r="AI103">
        <v>0.375</v>
      </c>
      <c r="AJ103">
        <v>0.625</v>
      </c>
      <c r="AK103">
        <v>2.5</v>
      </c>
      <c r="AL103">
        <v>93.75</v>
      </c>
      <c r="AM103">
        <v>9.6824583655185421</v>
      </c>
      <c r="AN103">
        <v>0.9</v>
      </c>
      <c r="AO103">
        <v>0.60844334427391233</v>
      </c>
      <c r="AP103">
        <v>0.39155665572608767</v>
      </c>
      <c r="AQ103" s="2">
        <f>Table4[[#This Row],[Gain]]^Table4[[#This Row],[θ]]</f>
        <v>15.704378148368352</v>
      </c>
      <c r="AR103" s="2">
        <f>-Table4[[#This Row],[λ]]*-Table4[[#This Row],[Loss]]^Table4[[#This Row],[θ]]</f>
        <v>25.127005037389367</v>
      </c>
      <c r="AS103" s="2">
        <f>Table4[[#This Row],[pie_gain]]*Table4[[#This Row],[v_n_w_g]]-Table4[[#This Row],[pie_loss]]*Table4[[#This Row],[v_n_w_l]]</f>
        <v>-0.28342170051734783</v>
      </c>
      <c r="AT103" s="2">
        <f>IF(Table4[[#This Row],[diff_v]]&gt;=1,1,0)</f>
        <v>0</v>
      </c>
      <c r="AU103" s="2">
        <f>Table4[[#This Row],[Gain]]^(Table4[[#This Row],[θ]]*Table4[[#This Row],[ω_p]])</f>
        <v>15.704378148368352</v>
      </c>
      <c r="AV103" s="2">
        <f>-Table4[[#This Row],[λ]]*-Table4[[#This Row],[Loss]]^(Table4[[#This Row],[θ]]*Table4[[#This Row],[ω_n]])</f>
        <v>25.10724188431178</v>
      </c>
      <c r="AW103" s="2">
        <f>Table4[[#This Row],[v_n_w_g_w]]*Table4[[#This Row],[pie_gain]]-Table4[[#This Row],[v_n_w_l_w]]*Table4[[#This Row],[pie_loss]]</f>
        <v>-0.27568330639168437</v>
      </c>
      <c r="AX103" s="2">
        <f>IF(Table4[[#This Row],[diff_v_w]]&gt;=1,1,0)</f>
        <v>0</v>
      </c>
      <c r="AY103" s="2">
        <f>Table4[[#This Row],[Gain]]^(Table4[[#This Row],[θ]])*Table4[[#This Row],[ω_p2]]</f>
        <v>15.704378148368352</v>
      </c>
      <c r="AZ103" s="2">
        <f>-Table4[[#This Row],[λ]]*-Table4[[#This Row],[Loss]]^(Table4[[#This Row],[θ]])*Table4[[#This Row],[ω_n2]]</f>
        <v>25.121979636381891</v>
      </c>
      <c r="BA103" s="2">
        <f>Table4[[#This Row],[v_n_w_g_w2]]*Table4[[#This Row],[pie_gain]]-Table4[[#This Row],[v_n_w_l_w2]]*Table4[[#This Row],[pie_loss]]</f>
        <v>-0.28145397130517757</v>
      </c>
      <c r="BB103" s="2">
        <f>IF(Table4[[#This Row],[diff_v_w2]]&gt;=1,1,0)</f>
        <v>0</v>
      </c>
      <c r="BC103" s="2">
        <f>Table4[[#This Row],[Gain]]^(Table4[[#This Row],[θ]]+Table4[[#This Row],[ω_p3]])</f>
        <v>15.704378148368352</v>
      </c>
      <c r="BD103" s="2">
        <f>-Table4[[#This Row],[λ]]*-Table4[[#This Row],[Loss]]^(Table4[[#This Row],[θ]]+Table4[[#This Row],[ω_n3]])</f>
        <v>25.103872864891471</v>
      </c>
      <c r="BE103" s="2">
        <f>Table4[[#This Row],[v_n_w_g_w3]]*Table4[[#This Row],[pie_gain]]-Table4[[#This Row],[v_n_w_l_w3]]*Table4[[#This Row],[pie_loss]]</f>
        <v>-0.27436414441439361</v>
      </c>
      <c r="BF103" s="2">
        <f>IF(Table4[[#This Row],[diff_v_w3]]&gt;=1,1,0)</f>
        <v>0</v>
      </c>
      <c r="BG103" s="2">
        <f>(Table4[[#This Row],[Accept]]-Table4[[#This Row],[projected_M1]])</f>
        <v>1</v>
      </c>
      <c r="BH103" s="2">
        <f>(Table4[[#This Row],[Accept]]-Table4[[#This Row],[projected_M2]])</f>
        <v>1</v>
      </c>
      <c r="BI103" s="2">
        <f>(Table4[[#This Row],[Accept]]-Table4[[#This Row],[projected_M3]])</f>
        <v>1</v>
      </c>
      <c r="BJ103" s="2">
        <f>(Table4[[#This Row],[Accept]]-Table4[[#This Row],[projected_M4]])</f>
        <v>1</v>
      </c>
    </row>
    <row r="104" spans="1:62" x14ac:dyDescent="0.3">
      <c r="A104">
        <v>2</v>
      </c>
      <c r="B104" t="s">
        <v>43</v>
      </c>
      <c r="C104">
        <v>1.1960207441678836</v>
      </c>
      <c r="D104">
        <v>-1.6</v>
      </c>
      <c r="E104" s="22">
        <f>IF(Table4[[#This Row],[Trial]]="G1",Table4[[#This Row],[Balance]]/100,IF(Table4[[#This Row],[Trial]]="G2",Table4[[#This Row],[Balance]]/200,Table4[[#This Row],[Balance]]/500))</f>
        <v>1.34</v>
      </c>
      <c r="F104" s="22">
        <f>IF(Table4[[#This Row],[Net_Balance]]&gt;1,1+(Table4[[#This Row],[Net_Balance]]-1)/$F$974,1)</f>
        <v>1.0048571428571429</v>
      </c>
      <c r="G104" s="22">
        <f>IF(Table4[[#This Row],[Net_Balance]]&lt;1,1-(1-Table4[[#This Row],[Net_Balance]])/$F$974,1)</f>
        <v>1</v>
      </c>
      <c r="H104" s="22">
        <f>IF(Table4[[#This Row],[Net_Balance]]&gt;1,1+(Table4[[#This Row],[Net_Balance]]-1)/$H$974,1)</f>
        <v>1.0034000000000001</v>
      </c>
      <c r="I104" s="22">
        <f>IF(Table4[[#This Row],[Net_Balance]]&lt;1,1-(1-Table4[[#This Row],[Net_Balance]])/$H$974,1)</f>
        <v>1</v>
      </c>
      <c r="J104" s="22">
        <f>IF(Table4[[#This Row],[Net_Balance]]&gt;1,(Table4[[#This Row],[Net_Balance]]-1)/$J$974,0)</f>
        <v>6.8000000000000014E-3</v>
      </c>
      <c r="K104" s="22">
        <f>IF(Table4[[#This Row],[Net_Balance]]&lt;1,-(1-Table4[[#This Row],[Net_Balance]])/$J$974,0)</f>
        <v>0</v>
      </c>
      <c r="L104" t="s">
        <v>110</v>
      </c>
      <c r="M104" t="s">
        <v>50</v>
      </c>
      <c r="N104" t="s">
        <v>7</v>
      </c>
      <c r="O104">
        <v>1</v>
      </c>
      <c r="P104">
        <v>180</v>
      </c>
      <c r="Q104">
        <v>670</v>
      </c>
      <c r="R104">
        <v>1664288136</v>
      </c>
      <c r="S104">
        <v>4</v>
      </c>
      <c r="T104" t="s">
        <v>117</v>
      </c>
      <c r="U104">
        <v>0</v>
      </c>
      <c r="V104">
        <v>-90</v>
      </c>
      <c r="W104">
        <v>0.5</v>
      </c>
      <c r="X104">
        <v>180</v>
      </c>
      <c r="Y104">
        <v>0.5</v>
      </c>
      <c r="Z104">
        <v>45</v>
      </c>
      <c r="AA104">
        <v>18225</v>
      </c>
      <c r="AB104">
        <v>135</v>
      </c>
      <c r="AC104">
        <v>4</v>
      </c>
      <c r="AD104">
        <v>0.75</v>
      </c>
      <c r="AE104">
        <v>0.25</v>
      </c>
      <c r="AF104">
        <v>2</v>
      </c>
      <c r="AG104">
        <v>0.05</v>
      </c>
      <c r="AH104">
        <v>0.2</v>
      </c>
      <c r="AI104">
        <v>0.42499999999999999</v>
      </c>
      <c r="AJ104">
        <v>0.57499999999999996</v>
      </c>
      <c r="AK104">
        <v>65.249999999999986</v>
      </c>
      <c r="AL104">
        <v>17814.9375</v>
      </c>
      <c r="AM104">
        <v>133.47260954967501</v>
      </c>
      <c r="AN104">
        <v>0.9</v>
      </c>
      <c r="AO104">
        <v>0.56330583577691229</v>
      </c>
      <c r="AP104">
        <v>0.43669416422308771</v>
      </c>
      <c r="AQ104" s="2">
        <f>Table4[[#This Row],[Gain]]^Table4[[#This Row],[θ]]</f>
        <v>498.1414721148987</v>
      </c>
      <c r="AR104" s="2">
        <f>-Table4[[#This Row],[λ]]*-Table4[[#This Row],[Loss]]^Table4[[#This Row],[θ]]</f>
        <v>347.88408658650894</v>
      </c>
      <c r="AS104" s="2">
        <f>Table4[[#This Row],[pie_gain]]*Table4[[#This Row],[v_n_w_g]]-Table4[[#This Row],[pie_loss]]*Table4[[#This Row],[v_n_w_l]]</f>
        <v>128.68704784641668</v>
      </c>
      <c r="AT104" s="2">
        <f>IF(Table4[[#This Row],[diff_v]]&gt;=1,1,0)</f>
        <v>1</v>
      </c>
      <c r="AU104" s="2">
        <f>Table4[[#This Row],[Gain]]^(Table4[[#This Row],[θ]]*Table4[[#This Row],[ω_p]])</f>
        <v>513.39794651856516</v>
      </c>
      <c r="AV104" s="2">
        <f>-Table4[[#This Row],[λ]]*-Table4[[#This Row],[Loss]]^(Table4[[#This Row],[θ]]*Table4[[#This Row],[ω_n]])</f>
        <v>347.88408658650894</v>
      </c>
      <c r="AW104" s="2">
        <f>Table4[[#This Row],[v_n_w_g_w]]*Table4[[#This Row],[pie_gain]]-Table4[[#This Row],[v_n_w_l_w]]*Table4[[#This Row],[pie_loss]]</f>
        <v>137.28110891138309</v>
      </c>
      <c r="AX104" s="2">
        <f>IF(Table4[[#This Row],[diff_v_w]]&gt;=1,1,0)</f>
        <v>1</v>
      </c>
      <c r="AY104" s="2">
        <f>Table4[[#This Row],[Gain]]^(Table4[[#This Row],[θ]])*Table4[[#This Row],[ω_p2]]</f>
        <v>499.83515312008939</v>
      </c>
      <c r="AZ104" s="2">
        <f>-Table4[[#This Row],[λ]]*-Table4[[#This Row],[Loss]]^(Table4[[#This Row],[θ]])*Table4[[#This Row],[ω_n2]]</f>
        <v>347.88408658650894</v>
      </c>
      <c r="BA104" s="2">
        <f>Table4[[#This Row],[v_n_w_g_w2]]*Table4[[#This Row],[pie_gain]]-Table4[[#This Row],[v_n_w_l_w2]]*Table4[[#This Row],[pie_loss]]</f>
        <v>129.64110824058511</v>
      </c>
      <c r="BB104" s="2">
        <f>IF(Table4[[#This Row],[diff_v_w2]]&gt;=1,1,0)</f>
        <v>1</v>
      </c>
      <c r="BC104" s="2">
        <f>Table4[[#This Row],[Gain]]^(Table4[[#This Row],[θ]]+Table4[[#This Row],[ω_p3]])</f>
        <v>516.04616256714348</v>
      </c>
      <c r="BD104" s="2">
        <f>-Table4[[#This Row],[λ]]*-Table4[[#This Row],[Loss]]^(Table4[[#This Row],[θ]]+Table4[[#This Row],[ω_n3]])</f>
        <v>347.88408658650894</v>
      </c>
      <c r="BE104" s="2">
        <f>Table4[[#This Row],[v_n_w_g_w3]]*Table4[[#This Row],[pie_gain]]-Table4[[#This Row],[v_n_w_l_w3]]*Table4[[#This Row],[pie_loss]]</f>
        <v>138.77286446594533</v>
      </c>
      <c r="BF104" s="2">
        <f>IF(Table4[[#This Row],[diff_v_w3]]&gt;=1,1,0)</f>
        <v>1</v>
      </c>
      <c r="BG104" s="2">
        <f>(Table4[[#This Row],[Accept]]-Table4[[#This Row],[projected_M1]])</f>
        <v>0</v>
      </c>
      <c r="BH104" s="2">
        <f>(Table4[[#This Row],[Accept]]-Table4[[#This Row],[projected_M2]])</f>
        <v>0</v>
      </c>
      <c r="BI104" s="2">
        <f>(Table4[[#This Row],[Accept]]-Table4[[#This Row],[projected_M3]])</f>
        <v>0</v>
      </c>
      <c r="BJ104" s="2">
        <f>(Table4[[#This Row],[Accept]]-Table4[[#This Row],[projected_M4]])</f>
        <v>0</v>
      </c>
    </row>
    <row r="105" spans="1:62" x14ac:dyDescent="0.3">
      <c r="A105">
        <v>3</v>
      </c>
      <c r="B105" t="s">
        <v>43</v>
      </c>
      <c r="C105">
        <v>1.1960207441678836</v>
      </c>
      <c r="D105">
        <v>-1.6</v>
      </c>
      <c r="E105" s="22">
        <f>IF(Table4[[#This Row],[Trial]]="G1",Table4[[#This Row],[Balance]]/100,IF(Table4[[#This Row],[Trial]]="G2",Table4[[#This Row],[Balance]]/200,Table4[[#This Row],[Balance]]/500))</f>
        <v>1.24</v>
      </c>
      <c r="F105" s="22">
        <f>IF(Table4[[#This Row],[Net_Balance]]&gt;1,1+(Table4[[#This Row],[Net_Balance]]-1)/$F$974,1)</f>
        <v>1.0034285714285713</v>
      </c>
      <c r="G105" s="22">
        <f>IF(Table4[[#This Row],[Net_Balance]]&lt;1,1-(1-Table4[[#This Row],[Net_Balance]])/$F$974,1)</f>
        <v>1</v>
      </c>
      <c r="H105" s="22">
        <f>IF(Table4[[#This Row],[Net_Balance]]&gt;1,1+(Table4[[#This Row],[Net_Balance]]-1)/$H$974,1)</f>
        <v>1.0024</v>
      </c>
      <c r="I105" s="22">
        <f>IF(Table4[[#This Row],[Net_Balance]]&lt;1,1-(1-Table4[[#This Row],[Net_Balance]])/$H$974,1)</f>
        <v>1</v>
      </c>
      <c r="J105" s="22">
        <f>IF(Table4[[#This Row],[Net_Balance]]&gt;1,(Table4[[#This Row],[Net_Balance]]-1)/$J$974,0)</f>
        <v>4.7999999999999996E-3</v>
      </c>
      <c r="K105" s="22">
        <f>IF(Table4[[#This Row],[Net_Balance]]&lt;1,-(1-Table4[[#This Row],[Net_Balance]])/$J$974,0)</f>
        <v>0</v>
      </c>
      <c r="L105" t="s">
        <v>110</v>
      </c>
      <c r="M105" t="s">
        <v>86</v>
      </c>
      <c r="N105" t="s">
        <v>7</v>
      </c>
      <c r="O105">
        <v>1</v>
      </c>
      <c r="P105">
        <v>-50</v>
      </c>
      <c r="Q105">
        <v>620</v>
      </c>
      <c r="R105">
        <v>1664288138</v>
      </c>
      <c r="S105">
        <v>2</v>
      </c>
      <c r="T105" t="s">
        <v>117</v>
      </c>
      <c r="U105">
        <v>0</v>
      </c>
      <c r="V105">
        <v>-50</v>
      </c>
      <c r="W105">
        <v>0.5</v>
      </c>
      <c r="X105">
        <v>70</v>
      </c>
      <c r="Y105">
        <v>0.5</v>
      </c>
      <c r="Z105">
        <v>10</v>
      </c>
      <c r="AA105">
        <v>3600</v>
      </c>
      <c r="AB105">
        <v>60</v>
      </c>
      <c r="AC105">
        <v>4</v>
      </c>
      <c r="AD105">
        <v>0.25</v>
      </c>
      <c r="AE105">
        <v>0.75</v>
      </c>
      <c r="AF105">
        <v>2</v>
      </c>
      <c r="AG105">
        <v>0.5</v>
      </c>
      <c r="AH105">
        <v>0.25</v>
      </c>
      <c r="AI105">
        <v>0.625</v>
      </c>
      <c r="AJ105">
        <v>0.375</v>
      </c>
      <c r="AK105">
        <v>-5</v>
      </c>
      <c r="AL105">
        <v>3375</v>
      </c>
      <c r="AM105">
        <v>58.094750193111253</v>
      </c>
      <c r="AN105">
        <v>0.9</v>
      </c>
      <c r="AO105">
        <v>0.38419903534316502</v>
      </c>
      <c r="AP105">
        <v>0.61580096465683498</v>
      </c>
      <c r="AQ105" s="2">
        <f>Table4[[#This Row],[Gain]]^Table4[[#This Row],[θ]]</f>
        <v>160.98133731857229</v>
      </c>
      <c r="AR105" s="2">
        <f>-Table4[[#This Row],[λ]]*-Table4[[#This Row],[Loss]]^Table4[[#This Row],[θ]]</f>
        <v>172.23577024121218</v>
      </c>
      <c r="AS105" s="2">
        <f>Table4[[#This Row],[pie_gain]]*Table4[[#This Row],[v_n_w_g]]-Table4[[#This Row],[pie_loss]]*Table4[[#This Row],[v_n_w_l]]</f>
        <v>-44.214078956903329</v>
      </c>
      <c r="AT105" s="2">
        <f>IF(Table4[[#This Row],[diff_v]]&gt;=1,1,0)</f>
        <v>0</v>
      </c>
      <c r="AU105" s="2">
        <f>Table4[[#This Row],[Gain]]^(Table4[[#This Row],[θ]]*Table4[[#This Row],[ω_p]])</f>
        <v>163.81045567781621</v>
      </c>
      <c r="AV105" s="2">
        <f>-Table4[[#This Row],[λ]]*-Table4[[#This Row],[Loss]]^(Table4[[#This Row],[θ]]*Table4[[#This Row],[ω_n]])</f>
        <v>172.23577024121218</v>
      </c>
      <c r="AW105" s="2">
        <f>Table4[[#This Row],[v_n_w_g_w]]*Table4[[#This Row],[pie_gain]]-Table4[[#This Row],[v_n_w_l_w]]*Table4[[#This Row],[pie_loss]]</f>
        <v>-43.127134412410179</v>
      </c>
      <c r="AX105" s="2">
        <f>IF(Table4[[#This Row],[diff_v_w]]&gt;=1,1,0)</f>
        <v>0</v>
      </c>
      <c r="AY105" s="2">
        <f>Table4[[#This Row],[Gain]]^(Table4[[#This Row],[θ]])*Table4[[#This Row],[ω_p2]]</f>
        <v>161.36769252813684</v>
      </c>
      <c r="AZ105" s="2">
        <f>-Table4[[#This Row],[λ]]*-Table4[[#This Row],[Loss]]^(Table4[[#This Row],[θ]])*Table4[[#This Row],[ω_n2]]</f>
        <v>172.23577024121218</v>
      </c>
      <c r="BA105" s="2">
        <f>Table4[[#This Row],[v_n_w_g_w2]]*Table4[[#This Row],[pie_gain]]-Table4[[#This Row],[v_n_w_l_w2]]*Table4[[#This Row],[pie_loss]]</f>
        <v>-44.065641658088822</v>
      </c>
      <c r="BB105" s="2">
        <f>IF(Table4[[#This Row],[diff_v_w2]]&gt;=1,1,0)</f>
        <v>0</v>
      </c>
      <c r="BC105" s="2">
        <f>Table4[[#This Row],[Gain]]^(Table4[[#This Row],[θ]]+Table4[[#This Row],[ω_p3]])</f>
        <v>164.29789584115144</v>
      </c>
      <c r="BD105" s="2">
        <f>-Table4[[#This Row],[λ]]*-Table4[[#This Row],[Loss]]^(Table4[[#This Row],[θ]]+Table4[[#This Row],[ω_n3]])</f>
        <v>172.23577024121218</v>
      </c>
      <c r="BE105" s="2">
        <f>Table4[[#This Row],[v_n_w_g_w3]]*Table4[[#This Row],[pie_gain]]-Table4[[#This Row],[v_n_w_l_w3]]*Table4[[#This Row],[pie_loss]]</f>
        <v>-42.939860371869266</v>
      </c>
      <c r="BF105" s="2">
        <f>IF(Table4[[#This Row],[diff_v_w3]]&gt;=1,1,0)</f>
        <v>0</v>
      </c>
      <c r="BG105" s="2">
        <f>(Table4[[#This Row],[Accept]]-Table4[[#This Row],[projected_M1]])</f>
        <v>1</v>
      </c>
      <c r="BH105" s="2">
        <f>(Table4[[#This Row],[Accept]]-Table4[[#This Row],[projected_M2]])</f>
        <v>1</v>
      </c>
      <c r="BI105" s="2">
        <f>(Table4[[#This Row],[Accept]]-Table4[[#This Row],[projected_M3]])</f>
        <v>1</v>
      </c>
      <c r="BJ105" s="2">
        <f>(Table4[[#This Row],[Accept]]-Table4[[#This Row],[projected_M4]])</f>
        <v>1</v>
      </c>
    </row>
    <row r="106" spans="1:62" x14ac:dyDescent="0.3">
      <c r="A106">
        <v>4</v>
      </c>
      <c r="B106" t="s">
        <v>43</v>
      </c>
      <c r="C106">
        <v>1.1960207441678836</v>
      </c>
      <c r="D106">
        <v>-1.6</v>
      </c>
      <c r="E106" s="22">
        <f>IF(Table4[[#This Row],[Trial]]="G1",Table4[[#This Row],[Balance]]/100,IF(Table4[[#This Row],[Trial]]="G2",Table4[[#This Row],[Balance]]/200,Table4[[#This Row],[Balance]]/500))</f>
        <v>1.24</v>
      </c>
      <c r="F106" s="22">
        <f>IF(Table4[[#This Row],[Net_Balance]]&gt;1,1+(Table4[[#This Row],[Net_Balance]]-1)/$F$974,1)</f>
        <v>1.0034285714285713</v>
      </c>
      <c r="G106" s="22">
        <f>IF(Table4[[#This Row],[Net_Balance]]&lt;1,1-(1-Table4[[#This Row],[Net_Balance]])/$F$974,1)</f>
        <v>1</v>
      </c>
      <c r="H106" s="22">
        <f>IF(Table4[[#This Row],[Net_Balance]]&gt;1,1+(Table4[[#This Row],[Net_Balance]]-1)/$H$974,1)</f>
        <v>1.0024</v>
      </c>
      <c r="I106" s="22">
        <f>IF(Table4[[#This Row],[Net_Balance]]&lt;1,1-(1-Table4[[#This Row],[Net_Balance]])/$H$974,1)</f>
        <v>1</v>
      </c>
      <c r="J106" s="22">
        <f>IF(Table4[[#This Row],[Net_Balance]]&gt;1,(Table4[[#This Row],[Net_Balance]]-1)/$J$974,0)</f>
        <v>4.7999999999999996E-3</v>
      </c>
      <c r="K106" s="22">
        <f>IF(Table4[[#This Row],[Net_Balance]]&lt;1,-(1-Table4[[#This Row],[Net_Balance]])/$J$974,0)</f>
        <v>0</v>
      </c>
      <c r="L106" t="s">
        <v>110</v>
      </c>
      <c r="M106" t="s">
        <v>53</v>
      </c>
      <c r="N106" t="s">
        <v>5</v>
      </c>
      <c r="O106">
        <v>0</v>
      </c>
      <c r="P106">
        <v>0</v>
      </c>
      <c r="Q106">
        <v>620</v>
      </c>
      <c r="R106">
        <v>1664288141</v>
      </c>
      <c r="S106">
        <v>3</v>
      </c>
      <c r="T106" t="s">
        <v>118</v>
      </c>
      <c r="U106">
        <v>1</v>
      </c>
      <c r="V106">
        <v>-10</v>
      </c>
      <c r="W106">
        <v>0.5</v>
      </c>
      <c r="X106">
        <v>0</v>
      </c>
      <c r="Y106">
        <v>0.5</v>
      </c>
      <c r="Z106">
        <v>-5</v>
      </c>
      <c r="AA106">
        <v>25</v>
      </c>
      <c r="AB106">
        <v>5</v>
      </c>
      <c r="AC106">
        <v>4</v>
      </c>
      <c r="AD106">
        <v>0.25</v>
      </c>
      <c r="AE106">
        <v>0.75</v>
      </c>
      <c r="AF106">
        <v>2</v>
      </c>
      <c r="AG106">
        <v>0.5</v>
      </c>
      <c r="AH106">
        <v>0.25</v>
      </c>
      <c r="AI106">
        <v>0.625</v>
      </c>
      <c r="AJ106">
        <v>0.375</v>
      </c>
      <c r="AK106">
        <v>-6.25</v>
      </c>
      <c r="AL106">
        <v>23.4375</v>
      </c>
      <c r="AM106">
        <v>4.8412291827592711</v>
      </c>
      <c r="AN106">
        <v>0.9</v>
      </c>
      <c r="AO106">
        <v>0.38419903534316502</v>
      </c>
      <c r="AP106">
        <v>0.61580096465683498</v>
      </c>
      <c r="AQ106" s="2">
        <f>Table4[[#This Row],[Gain]]^Table4[[#This Row],[θ]]</f>
        <v>0</v>
      </c>
      <c r="AR106" s="2">
        <f>-Table4[[#This Row],[λ]]*-Table4[[#This Row],[Loss]]^Table4[[#This Row],[θ]]</f>
        <v>25.127005037389367</v>
      </c>
      <c r="AS106" s="2">
        <f>Table4[[#This Row],[pie_gain]]*Table4[[#This Row],[v_n_w_g]]-Table4[[#This Row],[pie_loss]]*Table4[[#This Row],[v_n_w_l]]</f>
        <v>-15.473233940961524</v>
      </c>
      <c r="AT106" s="2">
        <f>IF(Table4[[#This Row],[diff_v]]&gt;=1,1,0)</f>
        <v>0</v>
      </c>
      <c r="AU106" s="2">
        <f>Table4[[#This Row],[Gain]]^(Table4[[#This Row],[θ]]*Table4[[#This Row],[ω_p]])</f>
        <v>0</v>
      </c>
      <c r="AV106" s="2">
        <f>-Table4[[#This Row],[λ]]*-Table4[[#This Row],[Loss]]^(Table4[[#This Row],[θ]]*Table4[[#This Row],[ω_n]])</f>
        <v>25.127005037389367</v>
      </c>
      <c r="AW106" s="2">
        <f>Table4[[#This Row],[v_n_w_g_w]]*Table4[[#This Row],[pie_gain]]-Table4[[#This Row],[v_n_w_l_w]]*Table4[[#This Row],[pie_loss]]</f>
        <v>-15.473233940961524</v>
      </c>
      <c r="AX106" s="2">
        <f>IF(Table4[[#This Row],[diff_v_w]]&gt;=1,1,0)</f>
        <v>0</v>
      </c>
      <c r="AY106" s="2">
        <f>Table4[[#This Row],[Gain]]^(Table4[[#This Row],[θ]])*Table4[[#This Row],[ω_p2]]</f>
        <v>0</v>
      </c>
      <c r="AZ106" s="2">
        <f>-Table4[[#This Row],[λ]]*-Table4[[#This Row],[Loss]]^(Table4[[#This Row],[θ]])*Table4[[#This Row],[ω_n2]]</f>
        <v>25.127005037389367</v>
      </c>
      <c r="BA106" s="2">
        <f>Table4[[#This Row],[v_n_w_g_w2]]*Table4[[#This Row],[pie_gain]]-Table4[[#This Row],[v_n_w_l_w2]]*Table4[[#This Row],[pie_loss]]</f>
        <v>-15.473233940961524</v>
      </c>
      <c r="BB106" s="2">
        <f>IF(Table4[[#This Row],[diff_v_w2]]&gt;=1,1,0)</f>
        <v>0</v>
      </c>
      <c r="BC106" s="2">
        <f>Table4[[#This Row],[Gain]]^(Table4[[#This Row],[θ]]+Table4[[#This Row],[ω_p3]])</f>
        <v>0</v>
      </c>
      <c r="BD106" s="2">
        <f>-Table4[[#This Row],[λ]]*-Table4[[#This Row],[Loss]]^(Table4[[#This Row],[θ]]+Table4[[#This Row],[ω_n3]])</f>
        <v>25.127005037389367</v>
      </c>
      <c r="BE106" s="2">
        <f>Table4[[#This Row],[v_n_w_g_w3]]*Table4[[#This Row],[pie_gain]]-Table4[[#This Row],[v_n_w_l_w3]]*Table4[[#This Row],[pie_loss]]</f>
        <v>-15.473233940961524</v>
      </c>
      <c r="BF106" s="2">
        <f>IF(Table4[[#This Row],[diff_v_w3]]&gt;=1,1,0)</f>
        <v>0</v>
      </c>
      <c r="BG106" s="2">
        <f>(Table4[[#This Row],[Accept]]-Table4[[#This Row],[projected_M1]])</f>
        <v>0</v>
      </c>
      <c r="BH106" s="2">
        <f>(Table4[[#This Row],[Accept]]-Table4[[#This Row],[projected_M2]])</f>
        <v>0</v>
      </c>
      <c r="BI106" s="2">
        <f>(Table4[[#This Row],[Accept]]-Table4[[#This Row],[projected_M3]])</f>
        <v>0</v>
      </c>
      <c r="BJ106" s="2">
        <f>(Table4[[#This Row],[Accept]]-Table4[[#This Row],[projected_M4]])</f>
        <v>0</v>
      </c>
    </row>
    <row r="107" spans="1:62" x14ac:dyDescent="0.3">
      <c r="A107">
        <v>6</v>
      </c>
      <c r="B107" t="s">
        <v>43</v>
      </c>
      <c r="C107">
        <v>1.1960207441678836</v>
      </c>
      <c r="D107">
        <v>-1.6</v>
      </c>
      <c r="E107" s="22">
        <f>IF(Table4[[#This Row],[Trial]]="G1",Table4[[#This Row],[Balance]]/100,IF(Table4[[#This Row],[Trial]]="G2",Table4[[#This Row],[Balance]]/200,Table4[[#This Row],[Balance]]/500))</f>
        <v>1.24</v>
      </c>
      <c r="F107" s="22">
        <f>IF(Table4[[#This Row],[Net_Balance]]&gt;1,1+(Table4[[#This Row],[Net_Balance]]-1)/$F$974,1)</f>
        <v>1.0034285714285713</v>
      </c>
      <c r="G107" s="22">
        <f>IF(Table4[[#This Row],[Net_Balance]]&lt;1,1-(1-Table4[[#This Row],[Net_Balance]])/$F$974,1)</f>
        <v>1</v>
      </c>
      <c r="H107" s="22">
        <f>IF(Table4[[#This Row],[Net_Balance]]&gt;1,1+(Table4[[#This Row],[Net_Balance]]-1)/$H$974,1)</f>
        <v>1.0024</v>
      </c>
      <c r="I107" s="22">
        <f>IF(Table4[[#This Row],[Net_Balance]]&lt;1,1-(1-Table4[[#This Row],[Net_Balance]])/$H$974,1)</f>
        <v>1</v>
      </c>
      <c r="J107" s="22">
        <f>IF(Table4[[#This Row],[Net_Balance]]&gt;1,(Table4[[#This Row],[Net_Balance]]-1)/$J$974,0)</f>
        <v>4.7999999999999996E-3</v>
      </c>
      <c r="K107" s="22">
        <f>IF(Table4[[#This Row],[Net_Balance]]&lt;1,-(1-Table4[[#This Row],[Net_Balance]])/$J$974,0)</f>
        <v>0</v>
      </c>
      <c r="L107" t="s">
        <v>110</v>
      </c>
      <c r="M107" t="s">
        <v>100</v>
      </c>
      <c r="N107" t="s">
        <v>5</v>
      </c>
      <c r="O107">
        <v>0</v>
      </c>
      <c r="P107">
        <v>0</v>
      </c>
      <c r="Q107">
        <v>620</v>
      </c>
      <c r="R107">
        <v>1664288183</v>
      </c>
      <c r="S107">
        <v>2</v>
      </c>
      <c r="T107" t="s">
        <v>117</v>
      </c>
      <c r="U107">
        <v>0</v>
      </c>
      <c r="V107">
        <v>-50</v>
      </c>
      <c r="W107">
        <v>0.5</v>
      </c>
      <c r="X107">
        <v>50</v>
      </c>
      <c r="Y107">
        <v>0.5</v>
      </c>
      <c r="Z107">
        <v>0</v>
      </c>
      <c r="AA107">
        <v>2500</v>
      </c>
      <c r="AB107">
        <v>50</v>
      </c>
      <c r="AC107">
        <v>2</v>
      </c>
      <c r="AD107">
        <v>0.25</v>
      </c>
      <c r="AE107">
        <v>0.75</v>
      </c>
      <c r="AF107">
        <v>2</v>
      </c>
      <c r="AG107">
        <v>0.5</v>
      </c>
      <c r="AH107">
        <v>0.25</v>
      </c>
      <c r="AI107">
        <v>0.625</v>
      </c>
      <c r="AJ107">
        <v>0.375</v>
      </c>
      <c r="AK107">
        <v>-12.5</v>
      </c>
      <c r="AL107">
        <v>2343.75</v>
      </c>
      <c r="AM107">
        <v>48.412291827592711</v>
      </c>
      <c r="AN107">
        <v>0.9</v>
      </c>
      <c r="AO107">
        <v>0.38419903534316502</v>
      </c>
      <c r="AP107">
        <v>0.61580096465683498</v>
      </c>
      <c r="AQ107" s="2">
        <f>Table4[[#This Row],[Gain]]^Table4[[#This Row],[θ]]</f>
        <v>107.6473564007576</v>
      </c>
      <c r="AR107" s="2">
        <f>-Table4[[#This Row],[λ]]*-Table4[[#This Row],[Loss]]^Table4[[#This Row],[θ]]</f>
        <v>172.23577024121218</v>
      </c>
      <c r="AS107" s="2">
        <f>Table4[[#This Row],[pie_gain]]*Table4[[#This Row],[v_n_w_g]]-Table4[[#This Row],[pie_loss]]*Table4[[#This Row],[v_n_w_l]]</f>
        <v>-64.704942976538504</v>
      </c>
      <c r="AT107" s="2">
        <f>IF(Table4[[#This Row],[diff_v]]&gt;=1,1,0)</f>
        <v>0</v>
      </c>
      <c r="AU107" s="2">
        <f>Table4[[#This Row],[Gain]]^(Table4[[#This Row],[θ]]*Table4[[#This Row],[ω_p]])</f>
        <v>109.38813995050702</v>
      </c>
      <c r="AV107" s="2">
        <f>-Table4[[#This Row],[λ]]*-Table4[[#This Row],[Loss]]^(Table4[[#This Row],[θ]]*Table4[[#This Row],[ω_n]])</f>
        <v>172.23577024121218</v>
      </c>
      <c r="AW107" s="2">
        <f>Table4[[#This Row],[v_n_w_g_w]]*Table4[[#This Row],[pie_gain]]-Table4[[#This Row],[v_n_w_l_w]]*Table4[[#This Row],[pie_loss]]</f>
        <v>-64.036135615983525</v>
      </c>
      <c r="AX107" s="2">
        <f>IF(Table4[[#This Row],[diff_v_w]]&gt;=1,1,0)</f>
        <v>0</v>
      </c>
      <c r="AY107" s="2">
        <f>Table4[[#This Row],[Gain]]^(Table4[[#This Row],[θ]])*Table4[[#This Row],[ω_p2]]</f>
        <v>107.90571005611942</v>
      </c>
      <c r="AZ107" s="2">
        <f>-Table4[[#This Row],[λ]]*-Table4[[#This Row],[Loss]]^(Table4[[#This Row],[θ]])*Table4[[#This Row],[ω_n2]]</f>
        <v>172.23577024121218</v>
      </c>
      <c r="BA107" s="2">
        <f>Table4[[#This Row],[v_n_w_g_w2]]*Table4[[#This Row],[pie_gain]]-Table4[[#This Row],[v_n_w_l_w2]]*Table4[[#This Row],[pie_loss]]</f>
        <v>-64.605683751371117</v>
      </c>
      <c r="BB107" s="2">
        <f>IF(Table4[[#This Row],[diff_v_w2]]&gt;=1,1,0)</f>
        <v>0</v>
      </c>
      <c r="BC107" s="2">
        <f>Table4[[#This Row],[Gain]]^(Table4[[#This Row],[θ]]+Table4[[#This Row],[ω_p3]])</f>
        <v>109.68782499576032</v>
      </c>
      <c r="BD107" s="2">
        <f>-Table4[[#This Row],[λ]]*-Table4[[#This Row],[Loss]]^(Table4[[#This Row],[θ]]+Table4[[#This Row],[ω_n3]])</f>
        <v>172.23577024121218</v>
      </c>
      <c r="BE107" s="2">
        <f>Table4[[#This Row],[v_n_w_g_w3]]*Table4[[#This Row],[pie_gain]]-Table4[[#This Row],[v_n_w_l_w3]]*Table4[[#This Row],[pie_loss]]</f>
        <v>-63.920996910690434</v>
      </c>
      <c r="BF107" s="2">
        <f>IF(Table4[[#This Row],[diff_v_w3]]&gt;=1,1,0)</f>
        <v>0</v>
      </c>
      <c r="BG107" s="2">
        <f>(Table4[[#This Row],[Accept]]-Table4[[#This Row],[projected_M1]])</f>
        <v>0</v>
      </c>
      <c r="BH107" s="2">
        <f>(Table4[[#This Row],[Accept]]-Table4[[#This Row],[projected_M2]])</f>
        <v>0</v>
      </c>
      <c r="BI107" s="2">
        <f>(Table4[[#This Row],[Accept]]-Table4[[#This Row],[projected_M3]])</f>
        <v>0</v>
      </c>
      <c r="BJ107" s="2">
        <f>(Table4[[#This Row],[Accept]]-Table4[[#This Row],[projected_M4]])</f>
        <v>0</v>
      </c>
    </row>
    <row r="108" spans="1:62" x14ac:dyDescent="0.3">
      <c r="A108">
        <v>7</v>
      </c>
      <c r="B108" t="s">
        <v>43</v>
      </c>
      <c r="C108">
        <v>1.1960207441678836</v>
      </c>
      <c r="D108">
        <v>-1.6</v>
      </c>
      <c r="E108" s="22">
        <f>IF(Table4[[#This Row],[Trial]]="G1",Table4[[#This Row],[Balance]]/100,IF(Table4[[#This Row],[Trial]]="G2",Table4[[#This Row],[Balance]]/200,Table4[[#This Row],[Balance]]/500))</f>
        <v>1.06</v>
      </c>
      <c r="F108" s="22">
        <f>IF(Table4[[#This Row],[Net_Balance]]&gt;1,1+(Table4[[#This Row],[Net_Balance]]-1)/$F$974,1)</f>
        <v>1.0008571428571429</v>
      </c>
      <c r="G108" s="22">
        <f>IF(Table4[[#This Row],[Net_Balance]]&lt;1,1-(1-Table4[[#This Row],[Net_Balance]])/$F$974,1)</f>
        <v>1</v>
      </c>
      <c r="H108" s="22">
        <f>IF(Table4[[#This Row],[Net_Balance]]&gt;1,1+(Table4[[#This Row],[Net_Balance]]-1)/$H$974,1)</f>
        <v>1.0005999999999999</v>
      </c>
      <c r="I108" s="22">
        <f>IF(Table4[[#This Row],[Net_Balance]]&lt;1,1-(1-Table4[[#This Row],[Net_Balance]])/$H$974,1)</f>
        <v>1</v>
      </c>
      <c r="J108" s="22">
        <f>IF(Table4[[#This Row],[Net_Balance]]&gt;1,(Table4[[#This Row],[Net_Balance]]-1)/$J$974,0)</f>
        <v>1.200000000000001E-3</v>
      </c>
      <c r="K108" s="22">
        <f>IF(Table4[[#This Row],[Net_Balance]]&lt;1,-(1-Table4[[#This Row],[Net_Balance]])/$J$974,0)</f>
        <v>0</v>
      </c>
      <c r="L108" t="s">
        <v>110</v>
      </c>
      <c r="M108" t="s">
        <v>70</v>
      </c>
      <c r="N108" t="s">
        <v>7</v>
      </c>
      <c r="O108">
        <v>1</v>
      </c>
      <c r="P108">
        <v>-90</v>
      </c>
      <c r="Q108">
        <v>530</v>
      </c>
      <c r="R108">
        <v>1664288187</v>
      </c>
      <c r="S108">
        <v>4</v>
      </c>
      <c r="T108" t="s">
        <v>118</v>
      </c>
      <c r="U108">
        <v>1</v>
      </c>
      <c r="V108">
        <v>-90</v>
      </c>
      <c r="W108">
        <v>0.5</v>
      </c>
      <c r="X108">
        <v>180</v>
      </c>
      <c r="Y108">
        <v>0.5</v>
      </c>
      <c r="Z108">
        <v>45</v>
      </c>
      <c r="AA108">
        <v>18225</v>
      </c>
      <c r="AB108">
        <v>135</v>
      </c>
      <c r="AC108">
        <v>4</v>
      </c>
      <c r="AD108">
        <v>0.75</v>
      </c>
      <c r="AE108">
        <v>0.25</v>
      </c>
      <c r="AF108">
        <v>2</v>
      </c>
      <c r="AG108">
        <v>0.05</v>
      </c>
      <c r="AH108">
        <v>0.2</v>
      </c>
      <c r="AI108">
        <v>0.42499999999999999</v>
      </c>
      <c r="AJ108">
        <v>0.57499999999999996</v>
      </c>
      <c r="AK108">
        <v>65.249999999999986</v>
      </c>
      <c r="AL108">
        <v>17814.9375</v>
      </c>
      <c r="AM108">
        <v>133.47260954967501</v>
      </c>
      <c r="AN108">
        <v>0.9</v>
      </c>
      <c r="AO108">
        <v>0.56330583577691229</v>
      </c>
      <c r="AP108">
        <v>0.43669416422308771</v>
      </c>
      <c r="AQ108" s="2">
        <f>Table4[[#This Row],[Gain]]^Table4[[#This Row],[θ]]</f>
        <v>498.1414721148987</v>
      </c>
      <c r="AR108" s="2">
        <f>-Table4[[#This Row],[λ]]*-Table4[[#This Row],[Loss]]^Table4[[#This Row],[θ]]</f>
        <v>347.88408658650894</v>
      </c>
      <c r="AS108" s="2">
        <f>Table4[[#This Row],[pie_gain]]*Table4[[#This Row],[v_n_w_g]]-Table4[[#This Row],[pie_loss]]*Table4[[#This Row],[v_n_w_l]]</f>
        <v>128.68704784641668</v>
      </c>
      <c r="AT108" s="2">
        <f>IF(Table4[[#This Row],[diff_v]]&gt;=1,1,0)</f>
        <v>1</v>
      </c>
      <c r="AU108" s="2">
        <f>Table4[[#This Row],[Gain]]^(Table4[[#This Row],[θ]]*Table4[[#This Row],[ω_p]])</f>
        <v>500.80045693271177</v>
      </c>
      <c r="AV108" s="2">
        <f>-Table4[[#This Row],[λ]]*-Table4[[#This Row],[Loss]]^(Table4[[#This Row],[θ]]*Table4[[#This Row],[ω_n]])</f>
        <v>347.88408658650894</v>
      </c>
      <c r="AW108" s="2">
        <f>Table4[[#This Row],[v_n_w_g_w]]*Table4[[#This Row],[pie_gain]]-Table4[[#This Row],[v_n_w_l_w]]*Table4[[#This Row],[pie_loss]]</f>
        <v>130.18486951153298</v>
      </c>
      <c r="AX108" s="2">
        <f>IF(Table4[[#This Row],[diff_v_w]]&gt;=1,1,0)</f>
        <v>1</v>
      </c>
      <c r="AY108" s="2">
        <f>Table4[[#This Row],[Gain]]^(Table4[[#This Row],[θ]])*Table4[[#This Row],[ω_p2]]</f>
        <v>498.4403569981676</v>
      </c>
      <c r="AZ108" s="2">
        <f>-Table4[[#This Row],[λ]]*-Table4[[#This Row],[Loss]]^(Table4[[#This Row],[θ]])*Table4[[#This Row],[ω_n2]]</f>
        <v>347.88408658650894</v>
      </c>
      <c r="BA108" s="2">
        <f>Table4[[#This Row],[v_n_w_g_w2]]*Table4[[#This Row],[pie_gain]]-Table4[[#This Row],[v_n_w_l_w2]]*Table4[[#This Row],[pie_loss]]</f>
        <v>128.85541144538755</v>
      </c>
      <c r="BB108" s="2">
        <f>IF(Table4[[#This Row],[diff_v_w2]]&gt;=1,1,0)</f>
        <v>1</v>
      </c>
      <c r="BC108" s="2">
        <f>Table4[[#This Row],[Gain]]^(Table4[[#This Row],[θ]]+Table4[[#This Row],[ω_p3]])</f>
        <v>501.2553568040201</v>
      </c>
      <c r="BD108" s="2">
        <f>-Table4[[#This Row],[λ]]*-Table4[[#This Row],[Loss]]^(Table4[[#This Row],[θ]]+Table4[[#This Row],[ω_n3]])</f>
        <v>347.88408658650894</v>
      </c>
      <c r="BE108" s="2">
        <f>Table4[[#This Row],[v_n_w_g_w3]]*Table4[[#This Row],[pie_gain]]-Table4[[#This Row],[v_n_w_l_w3]]*Table4[[#This Row],[pie_loss]]</f>
        <v>130.44111726373515</v>
      </c>
      <c r="BF108" s="2">
        <f>IF(Table4[[#This Row],[diff_v_w3]]&gt;=1,1,0)</f>
        <v>1</v>
      </c>
      <c r="BG108" s="2">
        <f>(Table4[[#This Row],[Accept]]-Table4[[#This Row],[projected_M1]])</f>
        <v>0</v>
      </c>
      <c r="BH108" s="2">
        <f>(Table4[[#This Row],[Accept]]-Table4[[#This Row],[projected_M2]])</f>
        <v>0</v>
      </c>
      <c r="BI108" s="2">
        <f>(Table4[[#This Row],[Accept]]-Table4[[#This Row],[projected_M3]])</f>
        <v>0</v>
      </c>
      <c r="BJ108" s="2">
        <f>(Table4[[#This Row],[Accept]]-Table4[[#This Row],[projected_M4]])</f>
        <v>0</v>
      </c>
    </row>
    <row r="109" spans="1:62" x14ac:dyDescent="0.3">
      <c r="A109">
        <v>8</v>
      </c>
      <c r="B109" t="s">
        <v>43</v>
      </c>
      <c r="C109">
        <v>1.1960207441678836</v>
      </c>
      <c r="D109">
        <v>-1.6</v>
      </c>
      <c r="E109" s="22">
        <f>IF(Table4[[#This Row],[Trial]]="G1",Table4[[#This Row],[Balance]]/100,IF(Table4[[#This Row],[Trial]]="G2",Table4[[#This Row],[Balance]]/200,Table4[[#This Row],[Balance]]/500))</f>
        <v>1.06</v>
      </c>
      <c r="F109" s="22">
        <f>IF(Table4[[#This Row],[Net_Balance]]&gt;1,1+(Table4[[#This Row],[Net_Balance]]-1)/$F$974,1)</f>
        <v>1.0008571428571429</v>
      </c>
      <c r="G109" s="22">
        <f>IF(Table4[[#This Row],[Net_Balance]]&lt;1,1-(1-Table4[[#This Row],[Net_Balance]])/$F$974,1)</f>
        <v>1</v>
      </c>
      <c r="H109" s="22">
        <f>IF(Table4[[#This Row],[Net_Balance]]&gt;1,1+(Table4[[#This Row],[Net_Balance]]-1)/$H$974,1)</f>
        <v>1.0005999999999999</v>
      </c>
      <c r="I109" s="22">
        <f>IF(Table4[[#This Row],[Net_Balance]]&lt;1,1-(1-Table4[[#This Row],[Net_Balance]])/$H$974,1)</f>
        <v>1</v>
      </c>
      <c r="J109" s="22">
        <f>IF(Table4[[#This Row],[Net_Balance]]&gt;1,(Table4[[#This Row],[Net_Balance]]-1)/$J$974,0)</f>
        <v>1.200000000000001E-3</v>
      </c>
      <c r="K109" s="22">
        <f>IF(Table4[[#This Row],[Net_Balance]]&lt;1,-(1-Table4[[#This Row],[Net_Balance]])/$J$974,0)</f>
        <v>0</v>
      </c>
      <c r="L109" t="s">
        <v>110</v>
      </c>
      <c r="M109" t="s">
        <v>99</v>
      </c>
      <c r="N109" t="s">
        <v>7</v>
      </c>
      <c r="O109">
        <v>1</v>
      </c>
      <c r="P109">
        <v>0</v>
      </c>
      <c r="Q109">
        <v>530</v>
      </c>
      <c r="R109">
        <v>1664288190</v>
      </c>
      <c r="S109">
        <v>3</v>
      </c>
      <c r="T109" t="s">
        <v>118</v>
      </c>
      <c r="U109">
        <v>1</v>
      </c>
      <c r="V109">
        <v>0</v>
      </c>
      <c r="W109">
        <v>0.5</v>
      </c>
      <c r="X109">
        <v>10</v>
      </c>
      <c r="Y109">
        <v>0.5</v>
      </c>
      <c r="Z109">
        <v>5</v>
      </c>
      <c r="AA109">
        <v>25</v>
      </c>
      <c r="AB109">
        <v>5</v>
      </c>
      <c r="AC109">
        <v>2</v>
      </c>
      <c r="AD109">
        <v>0.25</v>
      </c>
      <c r="AE109">
        <v>0.75</v>
      </c>
      <c r="AF109">
        <v>2</v>
      </c>
      <c r="AG109">
        <v>0.5</v>
      </c>
      <c r="AH109">
        <v>0.25</v>
      </c>
      <c r="AI109">
        <v>0.625</v>
      </c>
      <c r="AJ109">
        <v>0.375</v>
      </c>
      <c r="AK109">
        <v>3.75</v>
      </c>
      <c r="AL109">
        <v>23.4375</v>
      </c>
      <c r="AM109">
        <v>4.8412291827592711</v>
      </c>
      <c r="AN109">
        <v>0.9</v>
      </c>
      <c r="AO109">
        <v>0.38419903534316502</v>
      </c>
      <c r="AP109">
        <v>0.61580096465683498</v>
      </c>
      <c r="AQ109" s="2">
        <f>Table4[[#This Row],[Gain]]^Table4[[#This Row],[θ]]</f>
        <v>15.704378148368352</v>
      </c>
      <c r="AR109" s="2">
        <f>-Table4[[#This Row],[λ]]*-Table4[[#This Row],[Loss]]^Table4[[#This Row],[θ]]</f>
        <v>0</v>
      </c>
      <c r="AS109" s="2">
        <f>Table4[[#This Row],[pie_gain]]*Table4[[#This Row],[v_n_w_g]]-Table4[[#This Row],[pie_loss]]*Table4[[#This Row],[v_n_w_l]]</f>
        <v>6.0336069352674011</v>
      </c>
      <c r="AT109" s="2">
        <f>IF(Table4[[#This Row],[diff_v]]&gt;=1,1,0)</f>
        <v>1</v>
      </c>
      <c r="AU109" s="2">
        <f>Table4[[#This Row],[Gain]]^(Table4[[#This Row],[θ]]*Table4[[#This Row],[ω_p]])</f>
        <v>15.741492428093961</v>
      </c>
      <c r="AV109" s="2">
        <f>-Table4[[#This Row],[λ]]*-Table4[[#This Row],[Loss]]^(Table4[[#This Row],[θ]]*Table4[[#This Row],[ω_n]])</f>
        <v>0</v>
      </c>
      <c r="AW109" s="2">
        <f>Table4[[#This Row],[v_n_w_g_w]]*Table4[[#This Row],[pie_gain]]-Table4[[#This Row],[v_n_w_l_w]]*Table4[[#This Row],[pie_loss]]</f>
        <v>6.0478662057354367</v>
      </c>
      <c r="AX109" s="2">
        <f>IF(Table4[[#This Row],[diff_v_w]]&gt;=1,1,0)</f>
        <v>1</v>
      </c>
      <c r="AY109" s="2">
        <f>Table4[[#This Row],[Gain]]^(Table4[[#This Row],[θ]])*Table4[[#This Row],[ω_p2]]</f>
        <v>15.713800775257372</v>
      </c>
      <c r="AZ109" s="2">
        <f>-Table4[[#This Row],[λ]]*-Table4[[#This Row],[Loss]]^(Table4[[#This Row],[θ]])*Table4[[#This Row],[ω_n2]]</f>
        <v>0</v>
      </c>
      <c r="BA109" s="2">
        <f>Table4[[#This Row],[v_n_w_g_w2]]*Table4[[#This Row],[pie_gain]]-Table4[[#This Row],[v_n_w_l_w2]]*Table4[[#This Row],[pie_loss]]</f>
        <v>6.0372270994285611</v>
      </c>
      <c r="BB109" s="2">
        <f>IF(Table4[[#This Row],[diff_v_w2]]&gt;=1,1,0)</f>
        <v>1</v>
      </c>
      <c r="BC109" s="2">
        <f>Table4[[#This Row],[Gain]]^(Table4[[#This Row],[θ]]+Table4[[#This Row],[ω_p3]])</f>
        <v>15.747830953414178</v>
      </c>
      <c r="BD109" s="2">
        <f>-Table4[[#This Row],[λ]]*-Table4[[#This Row],[Loss]]^(Table4[[#This Row],[θ]]+Table4[[#This Row],[ω_n3]])</f>
        <v>0</v>
      </c>
      <c r="BE109" s="2">
        <f>Table4[[#This Row],[v_n_w_g_w3]]*Table4[[#This Row],[pie_gain]]-Table4[[#This Row],[v_n_w_l_w3]]*Table4[[#This Row],[pie_loss]]</f>
        <v>6.0503014610489618</v>
      </c>
      <c r="BF109" s="2">
        <f>IF(Table4[[#This Row],[diff_v_w3]]&gt;=1,1,0)</f>
        <v>1</v>
      </c>
      <c r="BG109" s="2">
        <f>(Table4[[#This Row],[Accept]]-Table4[[#This Row],[projected_M1]])</f>
        <v>0</v>
      </c>
      <c r="BH109" s="2">
        <f>(Table4[[#This Row],[Accept]]-Table4[[#This Row],[projected_M2]])</f>
        <v>0</v>
      </c>
      <c r="BI109" s="2">
        <f>(Table4[[#This Row],[Accept]]-Table4[[#This Row],[projected_M3]])</f>
        <v>0</v>
      </c>
      <c r="BJ109" s="2">
        <f>(Table4[[#This Row],[Accept]]-Table4[[#This Row],[projected_M4]])</f>
        <v>0</v>
      </c>
    </row>
    <row r="110" spans="1:62" x14ac:dyDescent="0.3">
      <c r="A110">
        <v>10</v>
      </c>
      <c r="B110" t="s">
        <v>43</v>
      </c>
      <c r="C110">
        <v>1.1960207441678836</v>
      </c>
      <c r="D110">
        <v>-1.6</v>
      </c>
      <c r="E110" s="22">
        <f>IF(Table4[[#This Row],[Trial]]="G1",Table4[[#This Row],[Balance]]/100,IF(Table4[[#This Row],[Trial]]="G2",Table4[[#This Row],[Balance]]/200,Table4[[#This Row],[Balance]]/500))</f>
        <v>1.06</v>
      </c>
      <c r="F110" s="22">
        <f>IF(Table4[[#This Row],[Net_Balance]]&gt;1,1+(Table4[[#This Row],[Net_Balance]]-1)/$F$974,1)</f>
        <v>1.0008571428571429</v>
      </c>
      <c r="G110" s="22">
        <f>IF(Table4[[#This Row],[Net_Balance]]&lt;1,1-(1-Table4[[#This Row],[Net_Balance]])/$F$974,1)</f>
        <v>1</v>
      </c>
      <c r="H110" s="22">
        <f>IF(Table4[[#This Row],[Net_Balance]]&gt;1,1+(Table4[[#This Row],[Net_Balance]]-1)/$H$974,1)</f>
        <v>1.0005999999999999</v>
      </c>
      <c r="I110" s="22">
        <f>IF(Table4[[#This Row],[Net_Balance]]&lt;1,1-(1-Table4[[#This Row],[Net_Balance]])/$H$974,1)</f>
        <v>1</v>
      </c>
      <c r="J110" s="22">
        <f>IF(Table4[[#This Row],[Net_Balance]]&gt;1,(Table4[[#This Row],[Net_Balance]]-1)/$J$974,0)</f>
        <v>1.200000000000001E-3</v>
      </c>
      <c r="K110" s="22">
        <f>IF(Table4[[#This Row],[Net_Balance]]&lt;1,-(1-Table4[[#This Row],[Net_Balance]])/$J$974,0)</f>
        <v>0</v>
      </c>
      <c r="L110" t="s">
        <v>110</v>
      </c>
      <c r="M110" t="s">
        <v>52</v>
      </c>
      <c r="N110" t="s">
        <v>5</v>
      </c>
      <c r="O110">
        <v>0</v>
      </c>
      <c r="P110">
        <v>0</v>
      </c>
      <c r="Q110">
        <v>530</v>
      </c>
      <c r="R110">
        <v>1664288204</v>
      </c>
      <c r="S110">
        <v>5</v>
      </c>
      <c r="T110" t="s">
        <v>117</v>
      </c>
      <c r="U110">
        <v>0</v>
      </c>
      <c r="V110">
        <v>-10</v>
      </c>
      <c r="W110">
        <v>0.5</v>
      </c>
      <c r="X110">
        <v>10</v>
      </c>
      <c r="Y110">
        <v>0.5</v>
      </c>
      <c r="Z110">
        <v>0</v>
      </c>
      <c r="AA110">
        <v>100</v>
      </c>
      <c r="AB110">
        <v>10</v>
      </c>
      <c r="AC110">
        <v>4</v>
      </c>
      <c r="AD110">
        <v>0.25</v>
      </c>
      <c r="AE110">
        <v>0.75</v>
      </c>
      <c r="AF110">
        <v>1</v>
      </c>
      <c r="AG110">
        <v>0.25</v>
      </c>
      <c r="AH110">
        <v>0.5</v>
      </c>
      <c r="AI110">
        <v>0.375</v>
      </c>
      <c r="AJ110">
        <v>0.625</v>
      </c>
      <c r="AK110">
        <v>2.5</v>
      </c>
      <c r="AL110">
        <v>93.75</v>
      </c>
      <c r="AM110">
        <v>9.6824583655185421</v>
      </c>
      <c r="AN110">
        <v>0.9</v>
      </c>
      <c r="AO110">
        <v>0.60844334427391233</v>
      </c>
      <c r="AP110">
        <v>0.39155665572608767</v>
      </c>
      <c r="AQ110" s="2">
        <f>Table4[[#This Row],[Gain]]^Table4[[#This Row],[θ]]</f>
        <v>15.704378148368352</v>
      </c>
      <c r="AR110" s="2">
        <f>-Table4[[#This Row],[λ]]*-Table4[[#This Row],[Loss]]^Table4[[#This Row],[θ]]</f>
        <v>25.127005037389367</v>
      </c>
      <c r="AS110" s="2">
        <f>Table4[[#This Row],[pie_gain]]*Table4[[#This Row],[v_n_w_g]]-Table4[[#This Row],[pie_loss]]*Table4[[#This Row],[v_n_w_l]]</f>
        <v>-0.28342170051734783</v>
      </c>
      <c r="AT110" s="2">
        <f>IF(Table4[[#This Row],[diff_v]]&gt;=1,1,0)</f>
        <v>0</v>
      </c>
      <c r="AU110" s="2">
        <f>Table4[[#This Row],[Gain]]^(Table4[[#This Row],[θ]]*Table4[[#This Row],[ω_p]])</f>
        <v>15.741492428093961</v>
      </c>
      <c r="AV110" s="2">
        <f>-Table4[[#This Row],[λ]]*-Table4[[#This Row],[Loss]]^(Table4[[#This Row],[θ]]*Table4[[#This Row],[ω_n]])</f>
        <v>25.127005037389367</v>
      </c>
      <c r="AW110" s="2">
        <f>Table4[[#This Row],[v_n_w_g_w]]*Table4[[#This Row],[pie_gain]]-Table4[[#This Row],[v_n_w_l_w]]*Table4[[#This Row],[pie_loss]]</f>
        <v>-0.2608397640407798</v>
      </c>
      <c r="AX110" s="2">
        <f>IF(Table4[[#This Row],[diff_v_w]]&gt;=1,1,0)</f>
        <v>0</v>
      </c>
      <c r="AY110" s="2">
        <f>Table4[[#This Row],[Gain]]^(Table4[[#This Row],[θ]])*Table4[[#This Row],[ω_p2]]</f>
        <v>15.713800775257372</v>
      </c>
      <c r="AZ110" s="2">
        <f>-Table4[[#This Row],[λ]]*-Table4[[#This Row],[Loss]]^(Table4[[#This Row],[θ]])*Table4[[#This Row],[ω_n2]]</f>
        <v>25.127005037389367</v>
      </c>
      <c r="BA110" s="2">
        <f>Table4[[#This Row],[v_n_w_g_w2]]*Table4[[#This Row],[pie_gain]]-Table4[[#This Row],[v_n_w_l_w2]]*Table4[[#This Row],[pie_loss]]</f>
        <v>-0.27768856590114765</v>
      </c>
      <c r="BB110" s="2">
        <f>IF(Table4[[#This Row],[diff_v_w2]]&gt;=1,1,0)</f>
        <v>0</v>
      </c>
      <c r="BC110" s="2">
        <f>Table4[[#This Row],[Gain]]^(Table4[[#This Row],[θ]]+Table4[[#This Row],[ω_p3]])</f>
        <v>15.747830953414178</v>
      </c>
      <c r="BD110" s="2">
        <f>-Table4[[#This Row],[λ]]*-Table4[[#This Row],[Loss]]^(Table4[[#This Row],[θ]]+Table4[[#This Row],[ω_n3]])</f>
        <v>25.127005037389367</v>
      </c>
      <c r="BE110" s="2">
        <f>Table4[[#This Row],[v_n_w_g_w3]]*Table4[[#This Row],[pie_gain]]-Table4[[#This Row],[v_n_w_l_w3]]*Table4[[#This Row],[pie_loss]]</f>
        <v>-0.2569831304971828</v>
      </c>
      <c r="BF110" s="2">
        <f>IF(Table4[[#This Row],[diff_v_w3]]&gt;=1,1,0)</f>
        <v>0</v>
      </c>
      <c r="BG110" s="2">
        <f>(Table4[[#This Row],[Accept]]-Table4[[#This Row],[projected_M1]])</f>
        <v>0</v>
      </c>
      <c r="BH110" s="2">
        <f>(Table4[[#This Row],[Accept]]-Table4[[#This Row],[projected_M2]])</f>
        <v>0</v>
      </c>
      <c r="BI110" s="2">
        <f>(Table4[[#This Row],[Accept]]-Table4[[#This Row],[projected_M3]])</f>
        <v>0</v>
      </c>
      <c r="BJ110" s="2">
        <f>(Table4[[#This Row],[Accept]]-Table4[[#This Row],[projected_M4]])</f>
        <v>0</v>
      </c>
    </row>
    <row r="111" spans="1:62" x14ac:dyDescent="0.3">
      <c r="A111">
        <v>11</v>
      </c>
      <c r="B111" t="s">
        <v>43</v>
      </c>
      <c r="C111">
        <v>1.1960207441678836</v>
      </c>
      <c r="D111">
        <v>-1.6</v>
      </c>
      <c r="E111" s="22">
        <f>IF(Table4[[#This Row],[Trial]]="G1",Table4[[#This Row],[Balance]]/100,IF(Table4[[#This Row],[Trial]]="G2",Table4[[#This Row],[Balance]]/200,Table4[[#This Row],[Balance]]/500))</f>
        <v>1.06</v>
      </c>
      <c r="F111" s="22">
        <f>IF(Table4[[#This Row],[Net_Balance]]&gt;1,1+(Table4[[#This Row],[Net_Balance]]-1)/$F$974,1)</f>
        <v>1.0008571428571429</v>
      </c>
      <c r="G111" s="22">
        <f>IF(Table4[[#This Row],[Net_Balance]]&lt;1,1-(1-Table4[[#This Row],[Net_Balance]])/$F$974,1)</f>
        <v>1</v>
      </c>
      <c r="H111" s="22">
        <f>IF(Table4[[#This Row],[Net_Balance]]&gt;1,1+(Table4[[#This Row],[Net_Balance]]-1)/$H$974,1)</f>
        <v>1.0005999999999999</v>
      </c>
      <c r="I111" s="22">
        <f>IF(Table4[[#This Row],[Net_Balance]]&lt;1,1-(1-Table4[[#This Row],[Net_Balance]])/$H$974,1)</f>
        <v>1</v>
      </c>
      <c r="J111" s="22">
        <f>IF(Table4[[#This Row],[Net_Balance]]&gt;1,(Table4[[#This Row],[Net_Balance]]-1)/$J$974,0)</f>
        <v>1.200000000000001E-3</v>
      </c>
      <c r="K111" s="22">
        <f>IF(Table4[[#This Row],[Net_Balance]]&lt;1,-(1-Table4[[#This Row],[Net_Balance]])/$J$974,0)</f>
        <v>0</v>
      </c>
      <c r="L111" t="s">
        <v>110</v>
      </c>
      <c r="M111" t="s">
        <v>87</v>
      </c>
      <c r="N111" t="s">
        <v>5</v>
      </c>
      <c r="O111">
        <v>0</v>
      </c>
      <c r="P111">
        <v>0</v>
      </c>
      <c r="Q111">
        <v>530</v>
      </c>
      <c r="R111">
        <v>1664288207</v>
      </c>
      <c r="S111">
        <v>3</v>
      </c>
      <c r="T111" t="s">
        <v>118</v>
      </c>
      <c r="U111">
        <v>1</v>
      </c>
      <c r="V111">
        <v>-90</v>
      </c>
      <c r="W111">
        <v>0.5</v>
      </c>
      <c r="X111">
        <v>90</v>
      </c>
      <c r="Y111">
        <v>0.5</v>
      </c>
      <c r="Z111">
        <v>0</v>
      </c>
      <c r="AA111">
        <v>8100</v>
      </c>
      <c r="AB111">
        <v>90</v>
      </c>
      <c r="AC111">
        <v>2</v>
      </c>
      <c r="AD111">
        <v>0.25</v>
      </c>
      <c r="AE111">
        <v>0.75</v>
      </c>
      <c r="AF111">
        <v>2</v>
      </c>
      <c r="AG111">
        <v>0.5</v>
      </c>
      <c r="AH111">
        <v>0.25</v>
      </c>
      <c r="AI111">
        <v>0.625</v>
      </c>
      <c r="AJ111">
        <v>0.375</v>
      </c>
      <c r="AK111">
        <v>-22.5</v>
      </c>
      <c r="AL111">
        <v>7593.75</v>
      </c>
      <c r="AM111">
        <v>87.142125289666879</v>
      </c>
      <c r="AN111">
        <v>0.9</v>
      </c>
      <c r="AO111">
        <v>0.38419903534316502</v>
      </c>
      <c r="AP111">
        <v>0.61580096465683498</v>
      </c>
      <c r="AQ111" s="2">
        <f>Table4[[#This Row],[Gain]]^Table4[[#This Row],[θ]]</f>
        <v>217.42755411656807</v>
      </c>
      <c r="AR111" s="2">
        <f>-Table4[[#This Row],[λ]]*-Table4[[#This Row],[Loss]]^Table4[[#This Row],[θ]]</f>
        <v>347.88408658650894</v>
      </c>
      <c r="AS111" s="2">
        <f>Table4[[#This Row],[pie_gain]]*Table4[[#This Row],[v_n_w_g]]-Table4[[#This Row],[pie_loss]]*Table4[[#This Row],[v_n_w_l]]</f>
        <v>-130.69189956012485</v>
      </c>
      <c r="AT111" s="2">
        <f>IF(Table4[[#This Row],[diff_v]]&gt;=1,1,0)</f>
        <v>0</v>
      </c>
      <c r="AU111" s="2">
        <f>Table4[[#This Row],[Gain]]^(Table4[[#This Row],[θ]]*Table4[[#This Row],[ω_p]])</f>
        <v>218.43287045104313</v>
      </c>
      <c r="AV111" s="2">
        <f>-Table4[[#This Row],[λ]]*-Table4[[#This Row],[Loss]]^(Table4[[#This Row],[θ]]*Table4[[#This Row],[ω_n]])</f>
        <v>347.88408658650894</v>
      </c>
      <c r="AW111" s="2">
        <f>Table4[[#This Row],[v_n_w_g_w]]*Table4[[#This Row],[pie_gain]]-Table4[[#This Row],[v_n_w_l_w]]*Table4[[#This Row],[pie_loss]]</f>
        <v>-130.30565799420481</v>
      </c>
      <c r="AX111" s="2">
        <f>IF(Table4[[#This Row],[diff_v_w]]&gt;=1,1,0)</f>
        <v>0</v>
      </c>
      <c r="AY111" s="2">
        <f>Table4[[#This Row],[Gain]]^(Table4[[#This Row],[θ]])*Table4[[#This Row],[ω_p2]]</f>
        <v>217.55801064903801</v>
      </c>
      <c r="AZ111" s="2">
        <f>-Table4[[#This Row],[λ]]*-Table4[[#This Row],[Loss]]^(Table4[[#This Row],[θ]])*Table4[[#This Row],[ω_n2]]</f>
        <v>347.88408658650894</v>
      </c>
      <c r="BA111" s="2">
        <f>Table4[[#This Row],[v_n_w_g_w2]]*Table4[[#This Row],[pie_gain]]-Table4[[#This Row],[v_n_w_l_w2]]*Table4[[#This Row],[pie_loss]]</f>
        <v>-130.64177828619569</v>
      </c>
      <c r="BB111" s="2">
        <f>IF(Table4[[#This Row],[diff_v_w2]]&gt;=1,1,0)</f>
        <v>0</v>
      </c>
      <c r="BC111" s="2">
        <f>Table4[[#This Row],[Gain]]^(Table4[[#This Row],[θ]]+Table4[[#This Row],[ω_p3]])</f>
        <v>218.60478878803869</v>
      </c>
      <c r="BD111" s="2">
        <f>-Table4[[#This Row],[λ]]*-Table4[[#This Row],[Loss]]^(Table4[[#This Row],[θ]]+Table4[[#This Row],[ω_n3]])</f>
        <v>347.88408658650894</v>
      </c>
      <c r="BE111" s="2">
        <f>Table4[[#This Row],[v_n_w_g_w3]]*Table4[[#This Row],[pie_gain]]-Table4[[#This Row],[v_n_w_l_w3]]*Table4[[#This Row],[pie_loss]]</f>
        <v>-130.23960713497331</v>
      </c>
      <c r="BF111" s="2">
        <f>IF(Table4[[#This Row],[diff_v_w3]]&gt;=1,1,0)</f>
        <v>0</v>
      </c>
      <c r="BG111" s="2">
        <f>(Table4[[#This Row],[Accept]]-Table4[[#This Row],[projected_M1]])</f>
        <v>0</v>
      </c>
      <c r="BH111" s="2">
        <f>(Table4[[#This Row],[Accept]]-Table4[[#This Row],[projected_M2]])</f>
        <v>0</v>
      </c>
      <c r="BI111" s="2">
        <f>(Table4[[#This Row],[Accept]]-Table4[[#This Row],[projected_M3]])</f>
        <v>0</v>
      </c>
      <c r="BJ111" s="2">
        <f>(Table4[[#This Row],[Accept]]-Table4[[#This Row],[projected_M4]])</f>
        <v>0</v>
      </c>
    </row>
    <row r="112" spans="1:62" x14ac:dyDescent="0.3">
      <c r="A112">
        <v>13</v>
      </c>
      <c r="B112" t="s">
        <v>43</v>
      </c>
      <c r="C112">
        <v>1.1960207441678836</v>
      </c>
      <c r="D112">
        <v>-1.6</v>
      </c>
      <c r="E112" s="22">
        <f>IF(Table4[[#This Row],[Trial]]="G1",Table4[[#This Row],[Balance]]/100,IF(Table4[[#This Row],[Trial]]="G2",Table4[[#This Row],[Balance]]/200,Table4[[#This Row],[Balance]]/500))</f>
        <v>1.2</v>
      </c>
      <c r="F112" s="22">
        <f>IF(Table4[[#This Row],[Net_Balance]]&gt;1,1+(Table4[[#This Row],[Net_Balance]]-1)/$F$974,1)</f>
        <v>1.0028571428571429</v>
      </c>
      <c r="G112" s="22">
        <f>IF(Table4[[#This Row],[Net_Balance]]&lt;1,1-(1-Table4[[#This Row],[Net_Balance]])/$F$974,1)</f>
        <v>1</v>
      </c>
      <c r="H112" s="22">
        <f>IF(Table4[[#This Row],[Net_Balance]]&gt;1,1+(Table4[[#This Row],[Net_Balance]]-1)/$H$974,1)</f>
        <v>1.002</v>
      </c>
      <c r="I112" s="22">
        <f>IF(Table4[[#This Row],[Net_Balance]]&lt;1,1-(1-Table4[[#This Row],[Net_Balance]])/$H$974,1)</f>
        <v>1</v>
      </c>
      <c r="J112" s="22">
        <f>IF(Table4[[#This Row],[Net_Balance]]&gt;1,(Table4[[#This Row],[Net_Balance]]-1)/$J$974,0)</f>
        <v>3.9999999999999992E-3</v>
      </c>
      <c r="K112" s="22">
        <f>IF(Table4[[#This Row],[Net_Balance]]&lt;1,-(1-Table4[[#This Row],[Net_Balance]])/$J$974,0)</f>
        <v>0</v>
      </c>
      <c r="L112" t="s">
        <v>110</v>
      </c>
      <c r="M112" t="s">
        <v>77</v>
      </c>
      <c r="N112" t="s">
        <v>7</v>
      </c>
      <c r="O112">
        <v>1</v>
      </c>
      <c r="P112">
        <v>70</v>
      </c>
      <c r="Q112">
        <v>600</v>
      </c>
      <c r="R112">
        <v>1664288221</v>
      </c>
      <c r="S112">
        <v>3</v>
      </c>
      <c r="T112" t="s">
        <v>118</v>
      </c>
      <c r="U112">
        <v>1</v>
      </c>
      <c r="V112">
        <v>-50</v>
      </c>
      <c r="W112">
        <v>0.5</v>
      </c>
      <c r="X112">
        <v>70</v>
      </c>
      <c r="Y112">
        <v>0.5</v>
      </c>
      <c r="Z112">
        <v>10</v>
      </c>
      <c r="AA112">
        <v>3600</v>
      </c>
      <c r="AB112">
        <v>60</v>
      </c>
      <c r="AC112">
        <v>4</v>
      </c>
      <c r="AD112">
        <v>0.25</v>
      </c>
      <c r="AE112">
        <v>0.75</v>
      </c>
      <c r="AF112">
        <v>2</v>
      </c>
      <c r="AG112">
        <v>0.5</v>
      </c>
      <c r="AH112">
        <v>0.25</v>
      </c>
      <c r="AI112">
        <v>0.625</v>
      </c>
      <c r="AJ112">
        <v>0.375</v>
      </c>
      <c r="AK112">
        <v>-5</v>
      </c>
      <c r="AL112">
        <v>3375</v>
      </c>
      <c r="AM112">
        <v>58.094750193111253</v>
      </c>
      <c r="AN112">
        <v>0.9</v>
      </c>
      <c r="AO112">
        <v>0.38419903534316502</v>
      </c>
      <c r="AP112">
        <v>0.61580096465683498</v>
      </c>
      <c r="AQ112" s="2">
        <f>Table4[[#This Row],[Gain]]^Table4[[#This Row],[θ]]</f>
        <v>160.98133731857229</v>
      </c>
      <c r="AR112" s="2">
        <f>-Table4[[#This Row],[λ]]*-Table4[[#This Row],[Loss]]^Table4[[#This Row],[θ]]</f>
        <v>172.23577024121218</v>
      </c>
      <c r="AS112" s="2">
        <f>Table4[[#This Row],[pie_gain]]*Table4[[#This Row],[v_n_w_g]]-Table4[[#This Row],[pie_loss]]*Table4[[#This Row],[v_n_w_l]]</f>
        <v>-44.214078956903329</v>
      </c>
      <c r="AT112" s="2">
        <f>IF(Table4[[#This Row],[diff_v]]&gt;=1,1,0)</f>
        <v>0</v>
      </c>
      <c r="AU112" s="2">
        <f>Table4[[#This Row],[Gain]]^(Table4[[#This Row],[θ]]*Table4[[#This Row],[ω_p]])</f>
        <v>163.335506583914</v>
      </c>
      <c r="AV112" s="2">
        <f>-Table4[[#This Row],[λ]]*-Table4[[#This Row],[Loss]]^(Table4[[#This Row],[θ]]*Table4[[#This Row],[ω_n]])</f>
        <v>172.23577024121218</v>
      </c>
      <c r="AW112" s="2">
        <f>Table4[[#This Row],[v_n_w_g_w]]*Table4[[#This Row],[pie_gain]]-Table4[[#This Row],[v_n_w_l_w]]*Table4[[#This Row],[pie_loss]]</f>
        <v>-43.309609396124522</v>
      </c>
      <c r="AX112" s="2">
        <f>IF(Table4[[#This Row],[diff_v_w]]&gt;=1,1,0)</f>
        <v>0</v>
      </c>
      <c r="AY112" s="2">
        <f>Table4[[#This Row],[Gain]]^(Table4[[#This Row],[θ]])*Table4[[#This Row],[ω_p2]]</f>
        <v>161.30329999320944</v>
      </c>
      <c r="AZ112" s="2">
        <f>-Table4[[#This Row],[λ]]*-Table4[[#This Row],[Loss]]^(Table4[[#This Row],[θ]])*Table4[[#This Row],[ω_n2]]</f>
        <v>172.23577024121218</v>
      </c>
      <c r="BA112" s="2">
        <f>Table4[[#This Row],[v_n_w_g_w2]]*Table4[[#This Row],[pie_gain]]-Table4[[#This Row],[v_n_w_l_w2]]*Table4[[#This Row],[pie_loss]]</f>
        <v>-44.090381207891234</v>
      </c>
      <c r="BB112" s="2">
        <f>IF(Table4[[#This Row],[diff_v_w2]]&gt;=1,1,0)</f>
        <v>0</v>
      </c>
      <c r="BC112" s="2">
        <f>Table4[[#This Row],[Gain]]^(Table4[[#This Row],[θ]]+Table4[[#This Row],[ω_p3]])</f>
        <v>163.74042867343391</v>
      </c>
      <c r="BD112" s="2">
        <f>-Table4[[#This Row],[λ]]*-Table4[[#This Row],[Loss]]^(Table4[[#This Row],[θ]]+Table4[[#This Row],[ω_n3]])</f>
        <v>172.23577024121218</v>
      </c>
      <c r="BE112" s="2">
        <f>Table4[[#This Row],[v_n_w_g_w3]]*Table4[[#This Row],[pie_gain]]-Table4[[#This Row],[v_n_w_l_w3]]*Table4[[#This Row],[pie_loss]]</f>
        <v>-43.15403871994183</v>
      </c>
      <c r="BF112" s="2">
        <f>IF(Table4[[#This Row],[diff_v_w3]]&gt;=1,1,0)</f>
        <v>0</v>
      </c>
      <c r="BG112" s="2">
        <f>(Table4[[#This Row],[Accept]]-Table4[[#This Row],[projected_M1]])</f>
        <v>1</v>
      </c>
      <c r="BH112" s="2">
        <f>(Table4[[#This Row],[Accept]]-Table4[[#This Row],[projected_M2]])</f>
        <v>1</v>
      </c>
      <c r="BI112" s="2">
        <f>(Table4[[#This Row],[Accept]]-Table4[[#This Row],[projected_M3]])</f>
        <v>1</v>
      </c>
      <c r="BJ112" s="2">
        <f>(Table4[[#This Row],[Accept]]-Table4[[#This Row],[projected_M4]])</f>
        <v>1</v>
      </c>
    </row>
    <row r="113" spans="1:62" x14ac:dyDescent="0.3">
      <c r="A113">
        <v>14</v>
      </c>
      <c r="B113" t="s">
        <v>43</v>
      </c>
      <c r="C113">
        <v>1.1960207441678836</v>
      </c>
      <c r="D113">
        <v>-1.6</v>
      </c>
      <c r="E113" s="22">
        <f>IF(Table4[[#This Row],[Trial]]="G1",Table4[[#This Row],[Balance]]/100,IF(Table4[[#This Row],[Trial]]="G2",Table4[[#This Row],[Balance]]/200,Table4[[#This Row],[Balance]]/500))</f>
        <v>1.2</v>
      </c>
      <c r="F113" s="22">
        <f>IF(Table4[[#This Row],[Net_Balance]]&gt;1,1+(Table4[[#This Row],[Net_Balance]]-1)/$F$974,1)</f>
        <v>1.0028571428571429</v>
      </c>
      <c r="G113" s="22">
        <f>IF(Table4[[#This Row],[Net_Balance]]&lt;1,1-(1-Table4[[#This Row],[Net_Balance]])/$F$974,1)</f>
        <v>1</v>
      </c>
      <c r="H113" s="22">
        <f>IF(Table4[[#This Row],[Net_Balance]]&gt;1,1+(Table4[[#This Row],[Net_Balance]]-1)/$H$974,1)</f>
        <v>1.002</v>
      </c>
      <c r="I113" s="22">
        <f>IF(Table4[[#This Row],[Net_Balance]]&lt;1,1-(1-Table4[[#This Row],[Net_Balance]])/$H$974,1)</f>
        <v>1</v>
      </c>
      <c r="J113" s="22">
        <f>IF(Table4[[#This Row],[Net_Balance]]&gt;1,(Table4[[#This Row],[Net_Balance]]-1)/$J$974,0)</f>
        <v>3.9999999999999992E-3</v>
      </c>
      <c r="K113" s="22">
        <f>IF(Table4[[#This Row],[Net_Balance]]&lt;1,-(1-Table4[[#This Row],[Net_Balance]])/$J$974,0)</f>
        <v>0</v>
      </c>
      <c r="L113" t="s">
        <v>110</v>
      </c>
      <c r="M113" t="s">
        <v>83</v>
      </c>
      <c r="N113" t="s">
        <v>5</v>
      </c>
      <c r="O113">
        <v>0</v>
      </c>
      <c r="P113">
        <v>0</v>
      </c>
      <c r="Q113">
        <v>600</v>
      </c>
      <c r="R113">
        <v>1664288226</v>
      </c>
      <c r="S113">
        <v>5</v>
      </c>
      <c r="T113" t="s">
        <v>117</v>
      </c>
      <c r="U113">
        <v>0</v>
      </c>
      <c r="V113">
        <v>-50</v>
      </c>
      <c r="W113">
        <v>0.5</v>
      </c>
      <c r="X113">
        <v>40</v>
      </c>
      <c r="Y113">
        <v>0.5</v>
      </c>
      <c r="Z113">
        <v>-5</v>
      </c>
      <c r="AA113">
        <v>2025</v>
      </c>
      <c r="AB113">
        <v>45</v>
      </c>
      <c r="AC113">
        <v>2</v>
      </c>
      <c r="AD113">
        <v>0.25</v>
      </c>
      <c r="AE113">
        <v>0.75</v>
      </c>
      <c r="AF113">
        <v>2</v>
      </c>
      <c r="AG113">
        <v>0.5</v>
      </c>
      <c r="AH113">
        <v>0.25</v>
      </c>
      <c r="AI113">
        <v>0.625</v>
      </c>
      <c r="AJ113">
        <v>0.375</v>
      </c>
      <c r="AK113">
        <v>-16.25</v>
      </c>
      <c r="AL113">
        <v>1898.4375</v>
      </c>
      <c r="AM113">
        <v>43.571062644833439</v>
      </c>
      <c r="AN113">
        <v>0.9</v>
      </c>
      <c r="AO113">
        <v>0.38419903534316502</v>
      </c>
      <c r="AP113">
        <v>0.61580096465683498</v>
      </c>
      <c r="AQ113" s="2">
        <f>Table4[[#This Row],[Gain]]^Table4[[#This Row],[θ]]</f>
        <v>82.432217522931154</v>
      </c>
      <c r="AR113" s="2">
        <f>-Table4[[#This Row],[λ]]*-Table4[[#This Row],[Loss]]^Table4[[#This Row],[θ]]</f>
        <v>172.23577024121218</v>
      </c>
      <c r="AS113" s="2">
        <f>Table4[[#This Row],[pie_gain]]*Table4[[#This Row],[v_n_w_g]]-Table4[[#This Row],[pie_loss]]*Table4[[#This Row],[v_n_w_l]]</f>
        <v>-74.392575009443362</v>
      </c>
      <c r="AT113" s="2">
        <f>IF(Table4[[#This Row],[diff_v]]&gt;=1,1,0)</f>
        <v>0</v>
      </c>
      <c r="AU113" s="2">
        <f>Table4[[#This Row],[Gain]]^(Table4[[#This Row],[θ]]*Table4[[#This Row],[ω_p]])</f>
        <v>83.477905877025592</v>
      </c>
      <c r="AV113" s="2">
        <f>-Table4[[#This Row],[λ]]*-Table4[[#This Row],[Loss]]^(Table4[[#This Row],[θ]]*Table4[[#This Row],[ω_n]])</f>
        <v>172.23577024121218</v>
      </c>
      <c r="AW113" s="2">
        <f>Table4[[#This Row],[v_n_w_g_w]]*Table4[[#This Row],[pie_gain]]-Table4[[#This Row],[v_n_w_l_w]]*Table4[[#This Row],[pie_loss]]</f>
        <v>-73.990822552530688</v>
      </c>
      <c r="AX113" s="2">
        <f>IF(Table4[[#This Row],[diff_v_w]]&gt;=1,1,0)</f>
        <v>0</v>
      </c>
      <c r="AY113" s="2">
        <f>Table4[[#This Row],[Gain]]^(Table4[[#This Row],[θ]])*Table4[[#This Row],[ω_p2]]</f>
        <v>82.597081957977011</v>
      </c>
      <c r="AZ113" s="2">
        <f>-Table4[[#This Row],[λ]]*-Table4[[#This Row],[Loss]]^(Table4[[#This Row],[θ]])*Table4[[#This Row],[ω_n2]]</f>
        <v>172.23577024121218</v>
      </c>
      <c r="BA113" s="2">
        <f>Table4[[#This Row],[v_n_w_g_w2]]*Table4[[#This Row],[pie_gain]]-Table4[[#This Row],[v_n_w_l_w2]]*Table4[[#This Row],[pie_loss]]</f>
        <v>-74.329234252536352</v>
      </c>
      <c r="BB113" s="2">
        <f>IF(Table4[[#This Row],[diff_v_w2]]&gt;=1,1,0)</f>
        <v>0</v>
      </c>
      <c r="BC113" s="2">
        <f>Table4[[#This Row],[Gain]]^(Table4[[#This Row],[θ]]+Table4[[#This Row],[ω_p3]])</f>
        <v>83.657565668073232</v>
      </c>
      <c r="BD113" s="2">
        <f>-Table4[[#This Row],[λ]]*-Table4[[#This Row],[Loss]]^(Table4[[#This Row],[θ]]+Table4[[#This Row],[ω_n3]])</f>
        <v>172.23577024121218</v>
      </c>
      <c r="BE113" s="2">
        <f>Table4[[#This Row],[v_n_w_g_w3]]*Table4[[#This Row],[pie_gain]]-Table4[[#This Row],[v_n_w_l_w3]]*Table4[[#This Row],[pie_loss]]</f>
        <v>-73.921797434120236</v>
      </c>
      <c r="BF113" s="2">
        <f>IF(Table4[[#This Row],[diff_v_w3]]&gt;=1,1,0)</f>
        <v>0</v>
      </c>
      <c r="BG113" s="2">
        <f>(Table4[[#This Row],[Accept]]-Table4[[#This Row],[projected_M1]])</f>
        <v>0</v>
      </c>
      <c r="BH113" s="2">
        <f>(Table4[[#This Row],[Accept]]-Table4[[#This Row],[projected_M2]])</f>
        <v>0</v>
      </c>
      <c r="BI113" s="2">
        <f>(Table4[[#This Row],[Accept]]-Table4[[#This Row],[projected_M3]])</f>
        <v>0</v>
      </c>
      <c r="BJ113" s="2">
        <f>(Table4[[#This Row],[Accept]]-Table4[[#This Row],[projected_M4]])</f>
        <v>0</v>
      </c>
    </row>
    <row r="114" spans="1:62" x14ac:dyDescent="0.3">
      <c r="A114">
        <v>15</v>
      </c>
      <c r="B114" t="s">
        <v>43</v>
      </c>
      <c r="C114">
        <v>1.1960207441678836</v>
      </c>
      <c r="D114">
        <v>-1.6</v>
      </c>
      <c r="E114" s="22">
        <f>IF(Table4[[#This Row],[Trial]]="G1",Table4[[#This Row],[Balance]]/100,IF(Table4[[#This Row],[Trial]]="G2",Table4[[#This Row],[Balance]]/200,Table4[[#This Row],[Balance]]/500))</f>
        <v>1.26</v>
      </c>
      <c r="F114" s="22">
        <f>IF(Table4[[#This Row],[Net_Balance]]&gt;1,1+(Table4[[#This Row],[Net_Balance]]-1)/$F$974,1)</f>
        <v>1.0037142857142858</v>
      </c>
      <c r="G114" s="22">
        <f>IF(Table4[[#This Row],[Net_Balance]]&lt;1,1-(1-Table4[[#This Row],[Net_Balance]])/$F$974,1)</f>
        <v>1</v>
      </c>
      <c r="H114" s="22">
        <f>IF(Table4[[#This Row],[Net_Balance]]&gt;1,1+(Table4[[#This Row],[Net_Balance]]-1)/$H$974,1)</f>
        <v>1.0025999999999999</v>
      </c>
      <c r="I114" s="22">
        <f>IF(Table4[[#This Row],[Net_Balance]]&lt;1,1-(1-Table4[[#This Row],[Net_Balance]])/$H$974,1)</f>
        <v>1</v>
      </c>
      <c r="J114" s="22">
        <f>IF(Table4[[#This Row],[Net_Balance]]&gt;1,(Table4[[#This Row],[Net_Balance]]-1)/$J$974,0)</f>
        <v>5.1999999999999998E-3</v>
      </c>
      <c r="K114" s="22">
        <f>IF(Table4[[#This Row],[Net_Balance]]&lt;1,-(1-Table4[[#This Row],[Net_Balance]])/$J$974,0)</f>
        <v>0</v>
      </c>
      <c r="L114" t="s">
        <v>110</v>
      </c>
      <c r="M114" t="s">
        <v>74</v>
      </c>
      <c r="N114" t="s">
        <v>7</v>
      </c>
      <c r="O114">
        <v>1</v>
      </c>
      <c r="P114">
        <v>30</v>
      </c>
      <c r="Q114">
        <v>630</v>
      </c>
      <c r="R114">
        <v>1664288231</v>
      </c>
      <c r="S114">
        <v>5</v>
      </c>
      <c r="T114" t="s">
        <v>118</v>
      </c>
      <c r="U114">
        <v>1</v>
      </c>
      <c r="V114">
        <v>-10</v>
      </c>
      <c r="W114">
        <v>0.5</v>
      </c>
      <c r="X114">
        <v>30</v>
      </c>
      <c r="Y114">
        <v>0.5</v>
      </c>
      <c r="Z114">
        <v>10</v>
      </c>
      <c r="AA114">
        <v>400</v>
      </c>
      <c r="AB114">
        <v>20</v>
      </c>
      <c r="AC114">
        <v>2</v>
      </c>
      <c r="AD114">
        <v>0.25</v>
      </c>
      <c r="AE114">
        <v>0.75</v>
      </c>
      <c r="AF114">
        <v>2</v>
      </c>
      <c r="AG114">
        <v>0.5</v>
      </c>
      <c r="AH114">
        <v>0.25</v>
      </c>
      <c r="AI114">
        <v>0.625</v>
      </c>
      <c r="AJ114">
        <v>0.375</v>
      </c>
      <c r="AK114">
        <v>5</v>
      </c>
      <c r="AL114">
        <v>375</v>
      </c>
      <c r="AM114">
        <v>19.364916731037084</v>
      </c>
      <c r="AN114">
        <v>0.9</v>
      </c>
      <c r="AO114">
        <v>0.38419903534316502</v>
      </c>
      <c r="AP114">
        <v>0.61580096465683498</v>
      </c>
      <c r="AQ114" s="2">
        <f>Table4[[#This Row],[Gain]]^Table4[[#This Row],[θ]]</f>
        <v>58.434275299017848</v>
      </c>
      <c r="AR114" s="2">
        <f>-Table4[[#This Row],[λ]]*-Table4[[#This Row],[Loss]]^Table4[[#This Row],[θ]]</f>
        <v>25.127005037389367</v>
      </c>
      <c r="AS114" s="2">
        <f>Table4[[#This Row],[pie_gain]]*Table4[[#This Row],[v_n_w_g]]-Table4[[#This Row],[pie_loss]]*Table4[[#This Row],[v_n_w_l]]</f>
        <v>6.9771582598980686</v>
      </c>
      <c r="AT114" s="2">
        <f>IF(Table4[[#This Row],[diff_v]]&gt;=1,1,0)</f>
        <v>1</v>
      </c>
      <c r="AU114" s="2">
        <f>Table4[[#This Row],[Gain]]^(Table4[[#This Row],[θ]]*Table4[[#This Row],[ω_p]])</f>
        <v>59.323883143652445</v>
      </c>
      <c r="AV114" s="2">
        <f>-Table4[[#This Row],[λ]]*-Table4[[#This Row],[Loss]]^(Table4[[#This Row],[θ]]*Table4[[#This Row],[ω_n]])</f>
        <v>25.127005037389367</v>
      </c>
      <c r="AW114" s="2">
        <f>Table4[[#This Row],[v_n_w_g_w]]*Table4[[#This Row],[pie_gain]]-Table4[[#This Row],[v_n_w_l_w]]*Table4[[#This Row],[pie_loss]]</f>
        <v>7.3189447356403932</v>
      </c>
      <c r="AX114" s="2">
        <f>IF(Table4[[#This Row],[diff_v_w]]&gt;=1,1,0)</f>
        <v>1</v>
      </c>
      <c r="AY114" s="2">
        <f>Table4[[#This Row],[Gain]]^(Table4[[#This Row],[θ]])*Table4[[#This Row],[ω_p2]]</f>
        <v>58.58620441479529</v>
      </c>
      <c r="AZ114" s="2">
        <f>-Table4[[#This Row],[λ]]*-Table4[[#This Row],[Loss]]^(Table4[[#This Row],[θ]])*Table4[[#This Row],[ω_n2]]</f>
        <v>25.127005037389367</v>
      </c>
      <c r="BA114" s="2">
        <f>Table4[[#This Row],[v_n_w_g_w2]]*Table4[[#This Row],[pie_gain]]-Table4[[#This Row],[v_n_w_l_w2]]*Table4[[#This Row],[pie_loss]]</f>
        <v>7.0355292796203024</v>
      </c>
      <c r="BB114" s="2">
        <f>IF(Table4[[#This Row],[diff_v_w2]]&gt;=1,1,0)</f>
        <v>1</v>
      </c>
      <c r="BC114" s="2">
        <f>Table4[[#This Row],[Gain]]^(Table4[[#This Row],[θ]]+Table4[[#This Row],[ω_p3]])</f>
        <v>59.476950435685474</v>
      </c>
      <c r="BD114" s="2">
        <f>-Table4[[#This Row],[λ]]*-Table4[[#This Row],[Loss]]^(Table4[[#This Row],[θ]]+Table4[[#This Row],[ω_n3]])</f>
        <v>25.127005037389367</v>
      </c>
      <c r="BE114" s="2">
        <f>Table4[[#This Row],[v_n_w_g_w3]]*Table4[[#This Row],[pie_gain]]-Table4[[#This Row],[v_n_w_l_w3]]*Table4[[#This Row],[pie_loss]]</f>
        <v>7.3777530415820749</v>
      </c>
      <c r="BF114" s="2">
        <f>IF(Table4[[#This Row],[diff_v_w3]]&gt;=1,1,0)</f>
        <v>1</v>
      </c>
      <c r="BG114" s="2">
        <f>(Table4[[#This Row],[Accept]]-Table4[[#This Row],[projected_M1]])</f>
        <v>0</v>
      </c>
      <c r="BH114" s="2">
        <f>(Table4[[#This Row],[Accept]]-Table4[[#This Row],[projected_M2]])</f>
        <v>0</v>
      </c>
      <c r="BI114" s="2">
        <f>(Table4[[#This Row],[Accept]]-Table4[[#This Row],[projected_M3]])</f>
        <v>0</v>
      </c>
      <c r="BJ114" s="2">
        <f>(Table4[[#This Row],[Accept]]-Table4[[#This Row],[projected_M4]])</f>
        <v>0</v>
      </c>
    </row>
    <row r="115" spans="1:62" x14ac:dyDescent="0.3">
      <c r="A115">
        <v>16</v>
      </c>
      <c r="B115" t="s">
        <v>43</v>
      </c>
      <c r="C115">
        <v>1.1960207441678836</v>
      </c>
      <c r="D115">
        <v>-1.6</v>
      </c>
      <c r="E115" s="22">
        <f>IF(Table4[[#This Row],[Trial]]="G1",Table4[[#This Row],[Balance]]/100,IF(Table4[[#This Row],[Trial]]="G2",Table4[[#This Row],[Balance]]/200,Table4[[#This Row],[Balance]]/500))</f>
        <v>1.4</v>
      </c>
      <c r="F115" s="22">
        <f>IF(Table4[[#This Row],[Net_Balance]]&gt;1,1+(Table4[[#This Row],[Net_Balance]]-1)/$F$974,1)</f>
        <v>1.0057142857142858</v>
      </c>
      <c r="G115" s="22">
        <f>IF(Table4[[#This Row],[Net_Balance]]&lt;1,1-(1-Table4[[#This Row],[Net_Balance]])/$F$974,1)</f>
        <v>1</v>
      </c>
      <c r="H115" s="22">
        <f>IF(Table4[[#This Row],[Net_Balance]]&gt;1,1+(Table4[[#This Row],[Net_Balance]]-1)/$H$974,1)</f>
        <v>1.004</v>
      </c>
      <c r="I115" s="22">
        <f>IF(Table4[[#This Row],[Net_Balance]]&lt;1,1-(1-Table4[[#This Row],[Net_Balance]])/$H$974,1)</f>
        <v>1</v>
      </c>
      <c r="J115" s="22">
        <f>IF(Table4[[#This Row],[Net_Balance]]&gt;1,(Table4[[#This Row],[Net_Balance]]-1)/$J$974,0)</f>
        <v>7.9999999999999984E-3</v>
      </c>
      <c r="K115" s="22">
        <f>IF(Table4[[#This Row],[Net_Balance]]&lt;1,-(1-Table4[[#This Row],[Net_Balance]])/$J$974,0)</f>
        <v>0</v>
      </c>
      <c r="L115" t="s">
        <v>110</v>
      </c>
      <c r="M115" t="s">
        <v>75</v>
      </c>
      <c r="N115" t="s">
        <v>7</v>
      </c>
      <c r="O115">
        <v>1</v>
      </c>
      <c r="P115">
        <v>70</v>
      </c>
      <c r="Q115">
        <v>700</v>
      </c>
      <c r="R115">
        <v>1664288233</v>
      </c>
      <c r="S115">
        <v>2</v>
      </c>
      <c r="T115" t="s">
        <v>117</v>
      </c>
      <c r="U115">
        <v>0</v>
      </c>
      <c r="V115">
        <v>-50</v>
      </c>
      <c r="W115">
        <v>0.5</v>
      </c>
      <c r="X115">
        <v>70</v>
      </c>
      <c r="Y115">
        <v>0.5</v>
      </c>
      <c r="Z115">
        <v>10</v>
      </c>
      <c r="AA115">
        <v>3600</v>
      </c>
      <c r="AB115">
        <v>60</v>
      </c>
      <c r="AC115">
        <v>2</v>
      </c>
      <c r="AD115">
        <v>0.25</v>
      </c>
      <c r="AE115">
        <v>0.75</v>
      </c>
      <c r="AF115">
        <v>1</v>
      </c>
      <c r="AG115">
        <v>0.25</v>
      </c>
      <c r="AH115">
        <v>0.5</v>
      </c>
      <c r="AI115">
        <v>0.375</v>
      </c>
      <c r="AJ115">
        <v>0.625</v>
      </c>
      <c r="AK115">
        <v>25</v>
      </c>
      <c r="AL115">
        <v>3375</v>
      </c>
      <c r="AM115">
        <v>58.094750193111253</v>
      </c>
      <c r="AN115">
        <v>0.9</v>
      </c>
      <c r="AO115">
        <v>0.60844334427391233</v>
      </c>
      <c r="AP115">
        <v>0.39155665572608767</v>
      </c>
      <c r="AQ115" s="2">
        <f>Table4[[#This Row],[Gain]]^Table4[[#This Row],[θ]]</f>
        <v>160.98133731857229</v>
      </c>
      <c r="AR115" s="2">
        <f>-Table4[[#This Row],[λ]]*-Table4[[#This Row],[Loss]]^Table4[[#This Row],[θ]]</f>
        <v>172.23577024121218</v>
      </c>
      <c r="AS115" s="2">
        <f>Table4[[#This Row],[pie_gain]]*Table4[[#This Row],[v_n_w_g]]-Table4[[#This Row],[pie_loss]]*Table4[[#This Row],[v_n_w_l]]</f>
        <v>30.507961051743038</v>
      </c>
      <c r="AT115" s="2">
        <f>IF(Table4[[#This Row],[diff_v]]&gt;=1,1,0)</f>
        <v>1</v>
      </c>
      <c r="AU115" s="2">
        <f>Table4[[#This Row],[Gain]]^(Table4[[#This Row],[θ]]*Table4[[#This Row],[ω_p]])</f>
        <v>165.72410290162225</v>
      </c>
      <c r="AV115" s="2">
        <f>-Table4[[#This Row],[λ]]*-Table4[[#This Row],[Loss]]^(Table4[[#This Row],[θ]]*Table4[[#This Row],[ω_n]])</f>
        <v>172.23577024121218</v>
      </c>
      <c r="AW115" s="2">
        <f>Table4[[#This Row],[v_n_w_g_w]]*Table4[[#This Row],[pie_gain]]-Table4[[#This Row],[v_n_w_l_w]]*Table4[[#This Row],[pie_loss]]</f>
        <v>33.39366520420117</v>
      </c>
      <c r="AX115" s="2">
        <f>IF(Table4[[#This Row],[diff_v_w]]&gt;=1,1,0)</f>
        <v>1</v>
      </c>
      <c r="AY115" s="2">
        <f>Table4[[#This Row],[Gain]]^(Table4[[#This Row],[θ]])*Table4[[#This Row],[ω_p2]]</f>
        <v>161.62526266784658</v>
      </c>
      <c r="AZ115" s="2">
        <f>-Table4[[#This Row],[λ]]*-Table4[[#This Row],[Loss]]^(Table4[[#This Row],[θ]])*Table4[[#This Row],[ω_n2]]</f>
        <v>172.23577024121218</v>
      </c>
      <c r="BA115" s="2">
        <f>Table4[[#This Row],[v_n_w_g_w2]]*Table4[[#This Row],[pie_gain]]-Table4[[#This Row],[v_n_w_l_w2]]*Table4[[#This Row],[pie_loss]]</f>
        <v>30.899753144718247</v>
      </c>
      <c r="BB115" s="2">
        <f>IF(Table4[[#This Row],[diff_v_w2]]&gt;=1,1,0)</f>
        <v>1</v>
      </c>
      <c r="BC115" s="2">
        <f>Table4[[#This Row],[Gain]]^(Table4[[#This Row],[θ]]+Table4[[#This Row],[ω_p3]])</f>
        <v>166.54680864715831</v>
      </c>
      <c r="BD115" s="2">
        <f>-Table4[[#This Row],[λ]]*-Table4[[#This Row],[Loss]]^(Table4[[#This Row],[θ]]+Table4[[#This Row],[ω_n3]])</f>
        <v>172.23577024121218</v>
      </c>
      <c r="BE115" s="2">
        <f>Table4[[#This Row],[v_n_w_g_w3]]*Table4[[#This Row],[pie_gain]]-Table4[[#This Row],[v_n_w_l_w3]]*Table4[[#This Row],[pie_loss]]</f>
        <v>33.894235039368496</v>
      </c>
      <c r="BF115" s="2">
        <f>IF(Table4[[#This Row],[diff_v_w3]]&gt;=1,1,0)</f>
        <v>1</v>
      </c>
      <c r="BG115" s="2">
        <f>(Table4[[#This Row],[Accept]]-Table4[[#This Row],[projected_M1]])</f>
        <v>0</v>
      </c>
      <c r="BH115" s="2">
        <f>(Table4[[#This Row],[Accept]]-Table4[[#This Row],[projected_M2]])</f>
        <v>0</v>
      </c>
      <c r="BI115" s="2">
        <f>(Table4[[#This Row],[Accept]]-Table4[[#This Row],[projected_M3]])</f>
        <v>0</v>
      </c>
      <c r="BJ115" s="2">
        <f>(Table4[[#This Row],[Accept]]-Table4[[#This Row],[projected_M4]])</f>
        <v>0</v>
      </c>
    </row>
    <row r="116" spans="1:62" x14ac:dyDescent="0.3">
      <c r="A116">
        <v>17</v>
      </c>
      <c r="B116" t="s">
        <v>43</v>
      </c>
      <c r="C116">
        <v>1.1960207441678836</v>
      </c>
      <c r="D116">
        <v>-1.6</v>
      </c>
      <c r="E116" s="22">
        <f>IF(Table4[[#This Row],[Trial]]="G1",Table4[[#This Row],[Balance]]/100,IF(Table4[[#This Row],[Trial]]="G2",Table4[[#This Row],[Balance]]/200,Table4[[#This Row],[Balance]]/500))</f>
        <v>1.4</v>
      </c>
      <c r="F116" s="22">
        <f>IF(Table4[[#This Row],[Net_Balance]]&gt;1,1+(Table4[[#This Row],[Net_Balance]]-1)/$F$974,1)</f>
        <v>1.0057142857142858</v>
      </c>
      <c r="G116" s="22">
        <f>IF(Table4[[#This Row],[Net_Balance]]&lt;1,1-(1-Table4[[#This Row],[Net_Balance]])/$F$974,1)</f>
        <v>1</v>
      </c>
      <c r="H116" s="22">
        <f>IF(Table4[[#This Row],[Net_Balance]]&gt;1,1+(Table4[[#This Row],[Net_Balance]]-1)/$H$974,1)</f>
        <v>1.004</v>
      </c>
      <c r="I116" s="22">
        <f>IF(Table4[[#This Row],[Net_Balance]]&lt;1,1-(1-Table4[[#This Row],[Net_Balance]])/$H$974,1)</f>
        <v>1</v>
      </c>
      <c r="J116" s="22">
        <f>IF(Table4[[#This Row],[Net_Balance]]&gt;1,(Table4[[#This Row],[Net_Balance]]-1)/$J$974,0)</f>
        <v>7.9999999999999984E-3</v>
      </c>
      <c r="K116" s="22">
        <f>IF(Table4[[#This Row],[Net_Balance]]&lt;1,-(1-Table4[[#This Row],[Net_Balance]])/$J$974,0)</f>
        <v>0</v>
      </c>
      <c r="L116" t="s">
        <v>110</v>
      </c>
      <c r="M116" t="s">
        <v>85</v>
      </c>
      <c r="N116" t="s">
        <v>5</v>
      </c>
      <c r="O116">
        <v>0</v>
      </c>
      <c r="P116">
        <v>0</v>
      </c>
      <c r="Q116">
        <v>700</v>
      </c>
      <c r="R116">
        <v>1664288238</v>
      </c>
      <c r="S116">
        <v>5</v>
      </c>
      <c r="T116" t="s">
        <v>117</v>
      </c>
      <c r="U116">
        <v>0</v>
      </c>
      <c r="V116">
        <v>-90</v>
      </c>
      <c r="W116">
        <v>0.5</v>
      </c>
      <c r="X116">
        <v>80</v>
      </c>
      <c r="Y116">
        <v>0.5</v>
      </c>
      <c r="Z116">
        <v>-5</v>
      </c>
      <c r="AA116">
        <v>7225</v>
      </c>
      <c r="AB116">
        <v>85</v>
      </c>
      <c r="AC116">
        <v>2</v>
      </c>
      <c r="AD116">
        <v>0.25</v>
      </c>
      <c r="AE116">
        <v>0.75</v>
      </c>
      <c r="AF116">
        <v>2</v>
      </c>
      <c r="AG116">
        <v>0.5</v>
      </c>
      <c r="AH116">
        <v>0.25</v>
      </c>
      <c r="AI116">
        <v>0.625</v>
      </c>
      <c r="AJ116">
        <v>0.375</v>
      </c>
      <c r="AK116">
        <v>-26.25</v>
      </c>
      <c r="AL116">
        <v>6773.4375</v>
      </c>
      <c r="AM116">
        <v>82.300896106907615</v>
      </c>
      <c r="AN116">
        <v>0.9</v>
      </c>
      <c r="AO116">
        <v>0.38419903534316502</v>
      </c>
      <c r="AP116">
        <v>0.61580096465683498</v>
      </c>
      <c r="AQ116" s="2">
        <f>Table4[[#This Row],[Gain]]^Table4[[#This Row],[θ]]</f>
        <v>188.85787660819494</v>
      </c>
      <c r="AR116" s="2">
        <f>-Table4[[#This Row],[λ]]*-Table4[[#This Row],[Loss]]^Table4[[#This Row],[θ]]</f>
        <v>347.88408658650894</v>
      </c>
      <c r="AS116" s="2">
        <f>Table4[[#This Row],[pie_gain]]*Table4[[#This Row],[v_n_w_g]]-Table4[[#This Row],[pie_loss]]*Table4[[#This Row],[v_n_w_l]]</f>
        <v>-141.66834209890715</v>
      </c>
      <c r="AT116" s="2">
        <f>IF(Table4[[#This Row],[diff_v]]&gt;=1,1,0)</f>
        <v>0</v>
      </c>
      <c r="AU116" s="2">
        <f>Table4[[#This Row],[Gain]]^(Table4[[#This Row],[θ]]*Table4[[#This Row],[ω_p]])</f>
        <v>194.59944116415457</v>
      </c>
      <c r="AV116" s="2">
        <f>-Table4[[#This Row],[λ]]*-Table4[[#This Row],[Loss]]^(Table4[[#This Row],[θ]]*Table4[[#This Row],[ω_n]])</f>
        <v>347.88408658650894</v>
      </c>
      <c r="AW116" s="2">
        <f>Table4[[#This Row],[v_n_w_g_w]]*Table4[[#This Row],[pie_gain]]-Table4[[#This Row],[v_n_w_l_w]]*Table4[[#This Row],[pie_loss]]</f>
        <v>-139.46243853514693</v>
      </c>
      <c r="AX116" s="2">
        <f>IF(Table4[[#This Row],[diff_v_w]]&gt;=1,1,0)</f>
        <v>0</v>
      </c>
      <c r="AY116" s="2">
        <f>Table4[[#This Row],[Gain]]^(Table4[[#This Row],[θ]])*Table4[[#This Row],[ω_p2]]</f>
        <v>189.61330811462773</v>
      </c>
      <c r="AZ116" s="2">
        <f>-Table4[[#This Row],[λ]]*-Table4[[#This Row],[Loss]]^(Table4[[#This Row],[θ]])*Table4[[#This Row],[ω_n2]]</f>
        <v>347.88408658650894</v>
      </c>
      <c r="BA116" s="2">
        <f>Table4[[#This Row],[v_n_w_g_w2]]*Table4[[#This Row],[pie_gain]]-Table4[[#This Row],[v_n_w_l_w2]]*Table4[[#This Row],[pie_loss]]</f>
        <v>-141.37810604286781</v>
      </c>
      <c r="BB116" s="2">
        <f>IF(Table4[[#This Row],[diff_v_w2]]&gt;=1,1,0)</f>
        <v>0</v>
      </c>
      <c r="BC116" s="2">
        <f>Table4[[#This Row],[Gain]]^(Table4[[#This Row],[θ]]+Table4[[#This Row],[ω_p3]])</f>
        <v>195.59593391783775</v>
      </c>
      <c r="BD116" s="2">
        <f>-Table4[[#This Row],[λ]]*-Table4[[#This Row],[Loss]]^(Table4[[#This Row],[θ]]+Table4[[#This Row],[ω_n3]])</f>
        <v>347.88408658650894</v>
      </c>
      <c r="BE116" s="2">
        <f>Table4[[#This Row],[v_n_w_g_w3]]*Table4[[#This Row],[pie_gain]]-Table4[[#This Row],[v_n_w_l_w3]]*Table4[[#This Row],[pie_loss]]</f>
        <v>-139.07958698045542</v>
      </c>
      <c r="BF116" s="2">
        <f>IF(Table4[[#This Row],[diff_v_w3]]&gt;=1,1,0)</f>
        <v>0</v>
      </c>
      <c r="BG116" s="2">
        <f>(Table4[[#This Row],[Accept]]-Table4[[#This Row],[projected_M1]])</f>
        <v>0</v>
      </c>
      <c r="BH116" s="2">
        <f>(Table4[[#This Row],[Accept]]-Table4[[#This Row],[projected_M2]])</f>
        <v>0</v>
      </c>
      <c r="BI116" s="2">
        <f>(Table4[[#This Row],[Accept]]-Table4[[#This Row],[projected_M3]])</f>
        <v>0</v>
      </c>
      <c r="BJ116" s="2">
        <f>(Table4[[#This Row],[Accept]]-Table4[[#This Row],[projected_M4]])</f>
        <v>0</v>
      </c>
    </row>
    <row r="117" spans="1:62" x14ac:dyDescent="0.3">
      <c r="A117">
        <v>19</v>
      </c>
      <c r="B117" t="s">
        <v>43</v>
      </c>
      <c r="C117">
        <v>1.1960207441678836</v>
      </c>
      <c r="D117">
        <v>-1.6</v>
      </c>
      <c r="E117" s="22">
        <f>IF(Table4[[#This Row],[Trial]]="G1",Table4[[#This Row],[Balance]]/100,IF(Table4[[#This Row],[Trial]]="G2",Table4[[#This Row],[Balance]]/200,Table4[[#This Row],[Balance]]/500))</f>
        <v>1.4</v>
      </c>
      <c r="F117" s="22">
        <f>IF(Table4[[#This Row],[Net_Balance]]&gt;1,1+(Table4[[#This Row],[Net_Balance]]-1)/$F$974,1)</f>
        <v>1.0057142857142858</v>
      </c>
      <c r="G117" s="22">
        <f>IF(Table4[[#This Row],[Net_Balance]]&lt;1,1-(1-Table4[[#This Row],[Net_Balance]])/$F$974,1)</f>
        <v>1</v>
      </c>
      <c r="H117" s="22">
        <f>IF(Table4[[#This Row],[Net_Balance]]&gt;1,1+(Table4[[#This Row],[Net_Balance]]-1)/$H$974,1)</f>
        <v>1.004</v>
      </c>
      <c r="I117" s="22">
        <f>IF(Table4[[#This Row],[Net_Balance]]&lt;1,1-(1-Table4[[#This Row],[Net_Balance]])/$H$974,1)</f>
        <v>1</v>
      </c>
      <c r="J117" s="22">
        <f>IF(Table4[[#This Row],[Net_Balance]]&gt;1,(Table4[[#This Row],[Net_Balance]]-1)/$J$974,0)</f>
        <v>7.9999999999999984E-3</v>
      </c>
      <c r="K117" s="22">
        <f>IF(Table4[[#This Row],[Net_Balance]]&lt;1,-(1-Table4[[#This Row],[Net_Balance]])/$J$974,0)</f>
        <v>0</v>
      </c>
      <c r="L117" t="s">
        <v>110</v>
      </c>
      <c r="M117" t="s">
        <v>69</v>
      </c>
      <c r="N117" t="s">
        <v>5</v>
      </c>
      <c r="O117">
        <v>0</v>
      </c>
      <c r="P117">
        <v>0</v>
      </c>
      <c r="Q117">
        <v>700</v>
      </c>
      <c r="R117">
        <v>1664288245</v>
      </c>
      <c r="S117">
        <v>2</v>
      </c>
      <c r="T117" t="s">
        <v>117</v>
      </c>
      <c r="U117">
        <v>0</v>
      </c>
      <c r="V117">
        <v>-50</v>
      </c>
      <c r="W117">
        <v>0.5</v>
      </c>
      <c r="X117">
        <v>50</v>
      </c>
      <c r="Y117">
        <v>0.5</v>
      </c>
      <c r="Z117">
        <v>0</v>
      </c>
      <c r="AA117">
        <v>2500</v>
      </c>
      <c r="AB117">
        <v>50</v>
      </c>
      <c r="AC117">
        <v>4</v>
      </c>
      <c r="AD117">
        <v>0.25</v>
      </c>
      <c r="AE117">
        <v>0.75</v>
      </c>
      <c r="AF117">
        <v>1</v>
      </c>
      <c r="AG117">
        <v>0.25</v>
      </c>
      <c r="AH117">
        <v>0.5</v>
      </c>
      <c r="AI117">
        <v>0.375</v>
      </c>
      <c r="AJ117">
        <v>0.625</v>
      </c>
      <c r="AK117">
        <v>12.5</v>
      </c>
      <c r="AL117">
        <v>2343.75</v>
      </c>
      <c r="AM117">
        <v>48.412291827592711</v>
      </c>
      <c r="AN117">
        <v>0.9</v>
      </c>
      <c r="AO117">
        <v>0.60844334427391233</v>
      </c>
      <c r="AP117">
        <v>0.39155665572608767</v>
      </c>
      <c r="AQ117" s="2">
        <f>Table4[[#This Row],[Gain]]^Table4[[#This Row],[θ]]</f>
        <v>107.6473564007576</v>
      </c>
      <c r="AR117" s="2">
        <f>-Table4[[#This Row],[λ]]*-Table4[[#This Row],[Loss]]^Table4[[#This Row],[θ]]</f>
        <v>172.23577024121218</v>
      </c>
      <c r="AS117" s="2">
        <f>Table4[[#This Row],[pie_gain]]*Table4[[#This Row],[v_n_w_g]]-Table4[[#This Row],[pie_loss]]*Table4[[#This Row],[v_n_w_l]]</f>
        <v>-1.9427446613331512</v>
      </c>
      <c r="AT117" s="2">
        <f>IF(Table4[[#This Row],[diff_v]]&gt;=1,1,0)</f>
        <v>0</v>
      </c>
      <c r="AU117" s="2">
        <f>Table4[[#This Row],[Gain]]^(Table4[[#This Row],[θ]]*Table4[[#This Row],[ω_p]])</f>
        <v>110.56427353598592</v>
      </c>
      <c r="AV117" s="2">
        <f>-Table4[[#This Row],[λ]]*-Table4[[#This Row],[Loss]]^(Table4[[#This Row],[θ]]*Table4[[#This Row],[ω_n]])</f>
        <v>172.23577024121218</v>
      </c>
      <c r="AW117" s="2">
        <f>Table4[[#This Row],[v_n_w_g_w]]*Table4[[#This Row],[pie_gain]]-Table4[[#This Row],[v_n_w_l_w]]*Table4[[#This Row],[pie_loss]]</f>
        <v>-0.16796584460495012</v>
      </c>
      <c r="AX117" s="2">
        <f>IF(Table4[[#This Row],[diff_v_w]]&gt;=1,1,0)</f>
        <v>0</v>
      </c>
      <c r="AY117" s="2">
        <f>Table4[[#This Row],[Gain]]^(Table4[[#This Row],[θ]])*Table4[[#This Row],[ω_p2]]</f>
        <v>108.07794582636063</v>
      </c>
      <c r="AZ117" s="2">
        <f>-Table4[[#This Row],[λ]]*-Table4[[#This Row],[Loss]]^(Table4[[#This Row],[θ]])*Table4[[#This Row],[ω_n2]]</f>
        <v>172.23577024121218</v>
      </c>
      <c r="BA117" s="2">
        <f>Table4[[#This Row],[v_n_w_g_w2]]*Table4[[#This Row],[pie_gain]]-Table4[[#This Row],[v_n_w_l_w2]]*Table4[[#This Row],[pie_loss]]</f>
        <v>-1.6807553912102549</v>
      </c>
      <c r="BB117" s="2">
        <f>IF(Table4[[#This Row],[diff_v_w2]]&gt;=1,1,0)</f>
        <v>0</v>
      </c>
      <c r="BC117" s="2">
        <f>Table4[[#This Row],[Gain]]^(Table4[[#This Row],[θ]]+Table4[[#This Row],[ω_p3]])</f>
        <v>111.06957982503386</v>
      </c>
      <c r="BD117" s="2">
        <f>-Table4[[#This Row],[λ]]*-Table4[[#This Row],[Loss]]^(Table4[[#This Row],[θ]]+Table4[[#This Row],[ω_n3]])</f>
        <v>172.23577024121218</v>
      </c>
      <c r="BE117" s="2">
        <f>Table4[[#This Row],[v_n_w_g_w3]]*Table4[[#This Row],[pie_gain]]-Table4[[#This Row],[v_n_w_l_w3]]*Table4[[#This Row],[pie_loss]]</f>
        <v>0.1394844037860139</v>
      </c>
      <c r="BF117" s="2">
        <f>IF(Table4[[#This Row],[diff_v_w3]]&gt;=1,1,0)</f>
        <v>0</v>
      </c>
      <c r="BG117" s="2">
        <f>(Table4[[#This Row],[Accept]]-Table4[[#This Row],[projected_M1]])</f>
        <v>0</v>
      </c>
      <c r="BH117" s="2">
        <f>(Table4[[#This Row],[Accept]]-Table4[[#This Row],[projected_M2]])</f>
        <v>0</v>
      </c>
      <c r="BI117" s="2">
        <f>(Table4[[#This Row],[Accept]]-Table4[[#This Row],[projected_M3]])</f>
        <v>0</v>
      </c>
      <c r="BJ117" s="2">
        <f>(Table4[[#This Row],[Accept]]-Table4[[#This Row],[projected_M4]])</f>
        <v>0</v>
      </c>
    </row>
    <row r="118" spans="1:62" x14ac:dyDescent="0.3">
      <c r="A118">
        <v>20</v>
      </c>
      <c r="B118" t="s">
        <v>43</v>
      </c>
      <c r="C118">
        <v>1.1960207441678836</v>
      </c>
      <c r="D118">
        <v>-1.6</v>
      </c>
      <c r="E118" s="22">
        <f>IF(Table4[[#This Row],[Trial]]="G1",Table4[[#This Row],[Balance]]/100,IF(Table4[[#This Row],[Trial]]="G2",Table4[[#This Row],[Balance]]/200,Table4[[#This Row],[Balance]]/500))</f>
        <v>1.38</v>
      </c>
      <c r="F118" s="22">
        <f>IF(Table4[[#This Row],[Net_Balance]]&gt;1,1+(Table4[[#This Row],[Net_Balance]]-1)/$F$974,1)</f>
        <v>1.0054285714285713</v>
      </c>
      <c r="G118" s="22">
        <f>IF(Table4[[#This Row],[Net_Balance]]&lt;1,1-(1-Table4[[#This Row],[Net_Balance]])/$F$974,1)</f>
        <v>1</v>
      </c>
      <c r="H118" s="22">
        <f>IF(Table4[[#This Row],[Net_Balance]]&gt;1,1+(Table4[[#This Row],[Net_Balance]]-1)/$H$974,1)</f>
        <v>1.0038</v>
      </c>
      <c r="I118" s="22">
        <f>IF(Table4[[#This Row],[Net_Balance]]&lt;1,1-(1-Table4[[#This Row],[Net_Balance]])/$H$974,1)</f>
        <v>1</v>
      </c>
      <c r="J118" s="22">
        <f>IF(Table4[[#This Row],[Net_Balance]]&gt;1,(Table4[[#This Row],[Net_Balance]]-1)/$J$974,0)</f>
        <v>7.5999999999999983E-3</v>
      </c>
      <c r="K118" s="22">
        <f>IF(Table4[[#This Row],[Net_Balance]]&lt;1,-(1-Table4[[#This Row],[Net_Balance]])/$J$974,0)</f>
        <v>0</v>
      </c>
      <c r="L118" t="s">
        <v>110</v>
      </c>
      <c r="M118" t="s">
        <v>84</v>
      </c>
      <c r="N118" t="s">
        <v>7</v>
      </c>
      <c r="O118">
        <v>1</v>
      </c>
      <c r="P118">
        <v>-10</v>
      </c>
      <c r="Q118">
        <v>690</v>
      </c>
      <c r="R118">
        <v>1664288248</v>
      </c>
      <c r="S118">
        <v>3</v>
      </c>
      <c r="T118" t="s">
        <v>118</v>
      </c>
      <c r="U118">
        <v>1</v>
      </c>
      <c r="V118">
        <v>-10</v>
      </c>
      <c r="W118">
        <v>0.5</v>
      </c>
      <c r="X118">
        <v>30</v>
      </c>
      <c r="Y118">
        <v>0.5</v>
      </c>
      <c r="Z118">
        <v>10</v>
      </c>
      <c r="AA118">
        <v>400</v>
      </c>
      <c r="AB118">
        <v>20</v>
      </c>
      <c r="AC118">
        <v>4</v>
      </c>
      <c r="AD118">
        <v>0.25</v>
      </c>
      <c r="AE118">
        <v>0.75</v>
      </c>
      <c r="AF118">
        <v>2</v>
      </c>
      <c r="AG118">
        <v>0.5</v>
      </c>
      <c r="AH118">
        <v>0.25</v>
      </c>
      <c r="AI118">
        <v>0.625</v>
      </c>
      <c r="AJ118">
        <v>0.375</v>
      </c>
      <c r="AK118">
        <v>5</v>
      </c>
      <c r="AL118">
        <v>375</v>
      </c>
      <c r="AM118">
        <v>19.364916731037084</v>
      </c>
      <c r="AN118">
        <v>0.9</v>
      </c>
      <c r="AO118">
        <v>0.38419903534316502</v>
      </c>
      <c r="AP118">
        <v>0.61580096465683498</v>
      </c>
      <c r="AQ118" s="2">
        <f>Table4[[#This Row],[Gain]]^Table4[[#This Row],[θ]]</f>
        <v>58.434275299017848</v>
      </c>
      <c r="AR118" s="2">
        <f>-Table4[[#This Row],[λ]]*-Table4[[#This Row],[Loss]]^Table4[[#This Row],[θ]]</f>
        <v>25.127005037389367</v>
      </c>
      <c r="AS118" s="2">
        <f>Table4[[#This Row],[pie_gain]]*Table4[[#This Row],[v_n_w_g]]-Table4[[#This Row],[pie_loss]]*Table4[[#This Row],[v_n_w_l]]</f>
        <v>6.9771582598980686</v>
      </c>
      <c r="AT118" s="2">
        <f>IF(Table4[[#This Row],[diff_v]]&gt;=1,1,0)</f>
        <v>1</v>
      </c>
      <c r="AU118" s="2">
        <f>Table4[[#This Row],[Gain]]^(Table4[[#This Row],[θ]]*Table4[[#This Row],[ω_p]])</f>
        <v>59.739026881886993</v>
      </c>
      <c r="AV118" s="2">
        <f>-Table4[[#This Row],[λ]]*-Table4[[#This Row],[Loss]]^(Table4[[#This Row],[θ]]*Table4[[#This Row],[ω_n]])</f>
        <v>25.127005037389367</v>
      </c>
      <c r="AW118" s="2">
        <f>Table4[[#This Row],[v_n_w_g_w]]*Table4[[#This Row],[pie_gain]]-Table4[[#This Row],[v_n_w_l_w]]*Table4[[#This Row],[pie_loss]]</f>
        <v>7.4784425593988608</v>
      </c>
      <c r="AX118" s="2">
        <f>IF(Table4[[#This Row],[diff_v_w]]&gt;=1,1,0)</f>
        <v>1</v>
      </c>
      <c r="AY118" s="2">
        <f>Table4[[#This Row],[Gain]]^(Table4[[#This Row],[θ]])*Table4[[#This Row],[ω_p2]]</f>
        <v>58.656325545154118</v>
      </c>
      <c r="AZ118" s="2">
        <f>-Table4[[#This Row],[λ]]*-Table4[[#This Row],[Loss]]^(Table4[[#This Row],[θ]])*Table4[[#This Row],[ω_n2]]</f>
        <v>25.127005037389367</v>
      </c>
      <c r="BA118" s="2">
        <f>Table4[[#This Row],[v_n_w_g_w2]]*Table4[[#This Row],[pie_gain]]-Table4[[#This Row],[v_n_w_l_w2]]*Table4[[#This Row],[pie_loss]]</f>
        <v>7.0624697502613358</v>
      </c>
      <c r="BB118" s="2">
        <f>IF(Table4[[#This Row],[diff_v_w2]]&gt;=1,1,0)</f>
        <v>1</v>
      </c>
      <c r="BC118" s="2">
        <f>Table4[[#This Row],[Gain]]^(Table4[[#This Row],[θ]]+Table4[[#This Row],[ω_p3]])</f>
        <v>59.964440223004068</v>
      </c>
      <c r="BD118" s="2">
        <f>-Table4[[#This Row],[λ]]*-Table4[[#This Row],[Loss]]^(Table4[[#This Row],[θ]]+Table4[[#This Row],[ω_n3]])</f>
        <v>25.127005037389367</v>
      </c>
      <c r="BE118" s="2">
        <f>Table4[[#This Row],[v_n_w_g_w3]]*Table4[[#This Row],[pie_gain]]-Table4[[#This Row],[v_n_w_l_w3]]*Table4[[#This Row],[pie_loss]]</f>
        <v>7.5650461476095217</v>
      </c>
      <c r="BF118" s="2">
        <f>IF(Table4[[#This Row],[diff_v_w3]]&gt;=1,1,0)</f>
        <v>1</v>
      </c>
      <c r="BG118" s="2">
        <f>(Table4[[#This Row],[Accept]]-Table4[[#This Row],[projected_M1]])</f>
        <v>0</v>
      </c>
      <c r="BH118" s="2">
        <f>(Table4[[#This Row],[Accept]]-Table4[[#This Row],[projected_M2]])</f>
        <v>0</v>
      </c>
      <c r="BI118" s="2">
        <f>(Table4[[#This Row],[Accept]]-Table4[[#This Row],[projected_M3]])</f>
        <v>0</v>
      </c>
      <c r="BJ118" s="2">
        <f>(Table4[[#This Row],[Accept]]-Table4[[#This Row],[projected_M4]])</f>
        <v>0</v>
      </c>
    </row>
    <row r="119" spans="1:62" x14ac:dyDescent="0.3">
      <c r="A119">
        <v>22</v>
      </c>
      <c r="B119" t="s">
        <v>43</v>
      </c>
      <c r="C119">
        <v>1.1960207441678836</v>
      </c>
      <c r="D119">
        <v>-1.6</v>
      </c>
      <c r="E119" s="22">
        <f>IF(Table4[[#This Row],[Trial]]="G1",Table4[[#This Row],[Balance]]/100,IF(Table4[[#This Row],[Trial]]="G2",Table4[[#This Row],[Balance]]/200,Table4[[#This Row],[Balance]]/500))</f>
        <v>1.58</v>
      </c>
      <c r="F119" s="22">
        <f>IF(Table4[[#This Row],[Net_Balance]]&gt;1,1+(Table4[[#This Row],[Net_Balance]]-1)/$F$974,1)</f>
        <v>1.0082857142857142</v>
      </c>
      <c r="G119" s="22">
        <f>IF(Table4[[#This Row],[Net_Balance]]&lt;1,1-(1-Table4[[#This Row],[Net_Balance]])/$F$974,1)</f>
        <v>1</v>
      </c>
      <c r="H119" s="22">
        <f>IF(Table4[[#This Row],[Net_Balance]]&gt;1,1+(Table4[[#This Row],[Net_Balance]]-1)/$H$974,1)</f>
        <v>1.0058</v>
      </c>
      <c r="I119" s="22">
        <f>IF(Table4[[#This Row],[Net_Balance]]&lt;1,1-(1-Table4[[#This Row],[Net_Balance]])/$H$974,1)</f>
        <v>1</v>
      </c>
      <c r="J119" s="22">
        <f>IF(Table4[[#This Row],[Net_Balance]]&gt;1,(Table4[[#This Row],[Net_Balance]]-1)/$J$974,0)</f>
        <v>1.1600000000000001E-2</v>
      </c>
      <c r="K119" s="22">
        <f>IF(Table4[[#This Row],[Net_Balance]]&lt;1,-(1-Table4[[#This Row],[Net_Balance]])/$J$974,0)</f>
        <v>0</v>
      </c>
      <c r="L119" t="s">
        <v>110</v>
      </c>
      <c r="M119" t="s">
        <v>93</v>
      </c>
      <c r="N119" t="s">
        <v>7</v>
      </c>
      <c r="O119">
        <v>1</v>
      </c>
      <c r="P119">
        <v>100</v>
      </c>
      <c r="Q119">
        <v>790</v>
      </c>
      <c r="R119">
        <v>1664288262</v>
      </c>
      <c r="S119">
        <v>7</v>
      </c>
      <c r="T119" t="s">
        <v>117</v>
      </c>
      <c r="U119">
        <v>0</v>
      </c>
      <c r="V119">
        <v>-90</v>
      </c>
      <c r="W119">
        <v>0.5</v>
      </c>
      <c r="X119">
        <v>100</v>
      </c>
      <c r="Y119">
        <v>0.5</v>
      </c>
      <c r="Z119">
        <v>5</v>
      </c>
      <c r="AA119">
        <v>9025</v>
      </c>
      <c r="AB119">
        <v>95</v>
      </c>
      <c r="AC119">
        <v>4</v>
      </c>
      <c r="AD119">
        <v>0.25</v>
      </c>
      <c r="AE119">
        <v>0.75</v>
      </c>
      <c r="AF119">
        <v>1</v>
      </c>
      <c r="AG119">
        <v>0.25</v>
      </c>
      <c r="AH119">
        <v>0.5</v>
      </c>
      <c r="AI119">
        <v>0.375</v>
      </c>
      <c r="AJ119">
        <v>0.625</v>
      </c>
      <c r="AK119">
        <v>28.75</v>
      </c>
      <c r="AL119">
        <v>8460.9375</v>
      </c>
      <c r="AM119">
        <v>91.983354472426157</v>
      </c>
      <c r="AN119">
        <v>0.9</v>
      </c>
      <c r="AO119">
        <v>0.60844334427391233</v>
      </c>
      <c r="AP119">
        <v>0.39155665572608767</v>
      </c>
      <c r="AQ119" s="2">
        <f>Table4[[#This Row],[Gain]]^Table4[[#This Row],[θ]]</f>
        <v>246.6274930269494</v>
      </c>
      <c r="AR119" s="2">
        <f>-Table4[[#This Row],[λ]]*-Table4[[#This Row],[Loss]]^Table4[[#This Row],[θ]]</f>
        <v>347.88408658650894</v>
      </c>
      <c r="AS119" s="2">
        <f>Table4[[#This Row],[pie_gain]]*Table4[[#This Row],[v_n_w_g]]-Table4[[#This Row],[pie_loss]]*Table4[[#This Row],[v_n_w_l]]</f>
        <v>13.842527123069914</v>
      </c>
      <c r="AT119" s="2">
        <f>IF(Table4[[#This Row],[diff_v]]&gt;=1,1,0)</f>
        <v>1</v>
      </c>
      <c r="AU119" s="2">
        <f>Table4[[#This Row],[Gain]]^(Table4[[#This Row],[θ]]*Table4[[#This Row],[ω_p]])</f>
        <v>258.14353958217851</v>
      </c>
      <c r="AV119" s="2">
        <f>-Table4[[#This Row],[λ]]*-Table4[[#This Row],[Loss]]^(Table4[[#This Row],[θ]]*Table4[[#This Row],[ω_n]])</f>
        <v>347.88408658650894</v>
      </c>
      <c r="AW119" s="2">
        <f>Table4[[#This Row],[v_n_w_g_w]]*Table4[[#This Row],[pie_gain]]-Table4[[#This Row],[v_n_w_l_w]]*Table4[[#This Row],[pie_loss]]</f>
        <v>20.8493890019476</v>
      </c>
      <c r="AX119" s="2">
        <f>IF(Table4[[#This Row],[diff_v_w]]&gt;=1,1,0)</f>
        <v>1</v>
      </c>
      <c r="AY119" s="2">
        <f>Table4[[#This Row],[Gain]]^(Table4[[#This Row],[θ]])*Table4[[#This Row],[ω_p2]]</f>
        <v>248.05793248650571</v>
      </c>
      <c r="AZ119" s="2">
        <f>-Table4[[#This Row],[λ]]*-Table4[[#This Row],[Loss]]^(Table4[[#This Row],[θ]])*Table4[[#This Row],[ω_n2]]</f>
        <v>347.88408658650894</v>
      </c>
      <c r="BA119" s="2">
        <f>Table4[[#This Row],[v_n_w_g_w2]]*Table4[[#This Row],[pie_gain]]-Table4[[#This Row],[v_n_w_l_w2]]*Table4[[#This Row],[pie_loss]]</f>
        <v>14.712868491623738</v>
      </c>
      <c r="BB119" s="2">
        <f>IF(Table4[[#This Row],[diff_v_w2]]&gt;=1,1,0)</f>
        <v>1</v>
      </c>
      <c r="BC119" s="2">
        <f>Table4[[#This Row],[Gain]]^(Table4[[#This Row],[θ]]+Table4[[#This Row],[ω_p3]])</f>
        <v>260.16057772839127</v>
      </c>
      <c r="BD119" s="2">
        <f>-Table4[[#This Row],[λ]]*-Table4[[#This Row],[Loss]]^(Table4[[#This Row],[θ]]+Table4[[#This Row],[ω_n3]])</f>
        <v>347.88408658650894</v>
      </c>
      <c r="BE119" s="2">
        <f>Table4[[#This Row],[v_n_w_g_w3]]*Table4[[#This Row],[pie_gain]]-Table4[[#This Row],[v_n_w_l_w3]]*Table4[[#This Row],[pie_loss]]</f>
        <v>22.076642437157346</v>
      </c>
      <c r="BF119" s="2">
        <f>IF(Table4[[#This Row],[diff_v_w3]]&gt;=1,1,0)</f>
        <v>1</v>
      </c>
      <c r="BG119" s="2">
        <f>(Table4[[#This Row],[Accept]]-Table4[[#This Row],[projected_M1]])</f>
        <v>0</v>
      </c>
      <c r="BH119" s="2">
        <f>(Table4[[#This Row],[Accept]]-Table4[[#This Row],[projected_M2]])</f>
        <v>0</v>
      </c>
      <c r="BI119" s="2">
        <f>(Table4[[#This Row],[Accept]]-Table4[[#This Row],[projected_M3]])</f>
        <v>0</v>
      </c>
      <c r="BJ119" s="2">
        <f>(Table4[[#This Row],[Accept]]-Table4[[#This Row],[projected_M4]])</f>
        <v>0</v>
      </c>
    </row>
    <row r="120" spans="1:62" x14ac:dyDescent="0.3">
      <c r="A120">
        <v>23</v>
      </c>
      <c r="B120" t="s">
        <v>43</v>
      </c>
      <c r="C120">
        <v>1.1960207441678836</v>
      </c>
      <c r="D120">
        <v>-1.6</v>
      </c>
      <c r="E120" s="22">
        <f>IF(Table4[[#This Row],[Trial]]="G1",Table4[[#This Row],[Balance]]/100,IF(Table4[[#This Row],[Trial]]="G2",Table4[[#This Row],[Balance]]/200,Table4[[#This Row],[Balance]]/500))</f>
        <v>1.62</v>
      </c>
      <c r="F120" s="22">
        <f>IF(Table4[[#This Row],[Net_Balance]]&gt;1,1+(Table4[[#This Row],[Net_Balance]]-1)/$F$974,1)</f>
        <v>1.0088571428571429</v>
      </c>
      <c r="G120" s="22">
        <f>IF(Table4[[#This Row],[Net_Balance]]&lt;1,1-(1-Table4[[#This Row],[Net_Balance]])/$F$974,1)</f>
        <v>1</v>
      </c>
      <c r="H120" s="22">
        <f>IF(Table4[[#This Row],[Net_Balance]]&gt;1,1+(Table4[[#This Row],[Net_Balance]]-1)/$H$974,1)</f>
        <v>1.0062</v>
      </c>
      <c r="I120" s="22">
        <f>IF(Table4[[#This Row],[Net_Balance]]&lt;1,1-(1-Table4[[#This Row],[Net_Balance]])/$H$974,1)</f>
        <v>1</v>
      </c>
      <c r="J120" s="22">
        <f>IF(Table4[[#This Row],[Net_Balance]]&gt;1,(Table4[[#This Row],[Net_Balance]]-1)/$J$974,0)</f>
        <v>1.2400000000000001E-2</v>
      </c>
      <c r="K120" s="22">
        <f>IF(Table4[[#This Row],[Net_Balance]]&lt;1,-(1-Table4[[#This Row],[Net_Balance]])/$J$974,0)</f>
        <v>0</v>
      </c>
      <c r="L120" t="s">
        <v>110</v>
      </c>
      <c r="M120" t="s">
        <v>62</v>
      </c>
      <c r="N120" t="s">
        <v>7</v>
      </c>
      <c r="O120">
        <v>1</v>
      </c>
      <c r="P120">
        <v>20</v>
      </c>
      <c r="Q120">
        <v>810</v>
      </c>
      <c r="R120">
        <v>1664288265</v>
      </c>
      <c r="S120">
        <v>3</v>
      </c>
      <c r="T120" t="s">
        <v>118</v>
      </c>
      <c r="U120">
        <v>1</v>
      </c>
      <c r="V120">
        <v>-10</v>
      </c>
      <c r="W120">
        <v>0.5</v>
      </c>
      <c r="X120">
        <v>20</v>
      </c>
      <c r="Y120">
        <v>0.5</v>
      </c>
      <c r="Z120">
        <v>5</v>
      </c>
      <c r="AA120">
        <v>225</v>
      </c>
      <c r="AB120">
        <v>15</v>
      </c>
      <c r="AC120">
        <v>4</v>
      </c>
      <c r="AD120">
        <v>0.25</v>
      </c>
      <c r="AE120">
        <v>0.75</v>
      </c>
      <c r="AF120">
        <v>2</v>
      </c>
      <c r="AG120">
        <v>0.5</v>
      </c>
      <c r="AH120">
        <v>0.25</v>
      </c>
      <c r="AI120">
        <v>0.625</v>
      </c>
      <c r="AJ120">
        <v>0.375</v>
      </c>
      <c r="AK120">
        <v>1.25</v>
      </c>
      <c r="AL120">
        <v>210.9375</v>
      </c>
      <c r="AM120">
        <v>14.523687548277813</v>
      </c>
      <c r="AN120">
        <v>0.9</v>
      </c>
      <c r="AO120">
        <v>0.38419903534316502</v>
      </c>
      <c r="AP120">
        <v>0.61580096465683498</v>
      </c>
      <c r="AQ120" s="2">
        <f>Table4[[#This Row],[Gain]]^Table4[[#This Row],[θ]]</f>
        <v>35.979809832580635</v>
      </c>
      <c r="AR120" s="2">
        <f>-Table4[[#This Row],[λ]]*-Table4[[#This Row],[Loss]]^Table4[[#This Row],[θ]]</f>
        <v>25.127005037389367</v>
      </c>
      <c r="AS120" s="2">
        <f>Table4[[#This Row],[pie_gain]]*Table4[[#This Row],[v_n_w_g]]-Table4[[#This Row],[pie_loss]]*Table4[[#This Row],[v_n_w_l]]</f>
        <v>-1.64982571145352</v>
      </c>
      <c r="AT120" s="2">
        <f>IF(Table4[[#This Row],[diff_v]]&gt;=1,1,0)</f>
        <v>0</v>
      </c>
      <c r="AU120" s="2">
        <f>Table4[[#This Row],[Gain]]^(Table4[[#This Row],[θ]]*Table4[[#This Row],[ω_p]])</f>
        <v>37.139931572316449</v>
      </c>
      <c r="AV120" s="2">
        <f>-Table4[[#This Row],[λ]]*-Table4[[#This Row],[Loss]]^(Table4[[#This Row],[θ]]*Table4[[#This Row],[ω_n]])</f>
        <v>25.127005037389367</v>
      </c>
      <c r="AW120" s="2">
        <f>Table4[[#This Row],[v_n_w_g_w]]*Table4[[#This Row],[pie_gain]]-Table4[[#This Row],[v_n_w_l_w]]*Table4[[#This Row],[pie_loss]]</f>
        <v>-1.204108058166387</v>
      </c>
      <c r="AX120" s="2">
        <f>IF(Table4[[#This Row],[diff_v_w]]&gt;=1,1,0)</f>
        <v>0</v>
      </c>
      <c r="AY120" s="2">
        <f>Table4[[#This Row],[Gain]]^(Table4[[#This Row],[θ]])*Table4[[#This Row],[ω_p2]]</f>
        <v>36.202884653542633</v>
      </c>
      <c r="AZ120" s="2">
        <f>-Table4[[#This Row],[λ]]*-Table4[[#This Row],[Loss]]^(Table4[[#This Row],[θ]])*Table4[[#This Row],[ω_n2]]</f>
        <v>25.127005037389367</v>
      </c>
      <c r="BA120" s="2">
        <f>Table4[[#This Row],[v_n_w_g_w2]]*Table4[[#This Row],[pie_gain]]-Table4[[#This Row],[v_n_w_l_w2]]*Table4[[#This Row],[pie_loss]]</f>
        <v>-1.564120580430572</v>
      </c>
      <c r="BB120" s="2">
        <f>IF(Table4[[#This Row],[diff_v_w2]]&gt;=1,1,0)</f>
        <v>0</v>
      </c>
      <c r="BC120" s="2">
        <f>Table4[[#This Row],[Gain]]^(Table4[[#This Row],[θ]]+Table4[[#This Row],[ω_p3]])</f>
        <v>37.341489343901259</v>
      </c>
      <c r="BD120" s="2">
        <f>-Table4[[#This Row],[λ]]*-Table4[[#This Row],[Loss]]^(Table4[[#This Row],[θ]]+Table4[[#This Row],[ω_n3]])</f>
        <v>25.127005037389367</v>
      </c>
      <c r="BE120" s="2">
        <f>Table4[[#This Row],[v_n_w_g_w3]]*Table4[[#This Row],[pie_gain]]-Table4[[#This Row],[v_n_w_l_w3]]*Table4[[#This Row],[pie_loss]]</f>
        <v>-1.1266697567575843</v>
      </c>
      <c r="BF120" s="2">
        <f>IF(Table4[[#This Row],[diff_v_w3]]&gt;=1,1,0)</f>
        <v>0</v>
      </c>
      <c r="BG120" s="2">
        <f>(Table4[[#This Row],[Accept]]-Table4[[#This Row],[projected_M1]])</f>
        <v>1</v>
      </c>
      <c r="BH120" s="2">
        <f>(Table4[[#This Row],[Accept]]-Table4[[#This Row],[projected_M2]])</f>
        <v>1</v>
      </c>
      <c r="BI120" s="2">
        <f>(Table4[[#This Row],[Accept]]-Table4[[#This Row],[projected_M3]])</f>
        <v>1</v>
      </c>
      <c r="BJ120" s="2">
        <f>(Table4[[#This Row],[Accept]]-Table4[[#This Row],[projected_M4]])</f>
        <v>1</v>
      </c>
    </row>
    <row r="121" spans="1:62" x14ac:dyDescent="0.3">
      <c r="A121">
        <v>24</v>
      </c>
      <c r="B121" t="s">
        <v>43</v>
      </c>
      <c r="C121">
        <v>1.1960207441678836</v>
      </c>
      <c r="D121">
        <v>-1.6</v>
      </c>
      <c r="E121" s="22">
        <f>IF(Table4[[#This Row],[Trial]]="G1",Table4[[#This Row],[Balance]]/100,IF(Table4[[#This Row],[Trial]]="G2",Table4[[#This Row],[Balance]]/200,Table4[[#This Row],[Balance]]/500))</f>
        <v>1.62</v>
      </c>
      <c r="F121" s="22">
        <f>IF(Table4[[#This Row],[Net_Balance]]&gt;1,1+(Table4[[#This Row],[Net_Balance]]-1)/$F$974,1)</f>
        <v>1.0088571428571429</v>
      </c>
      <c r="G121" s="22">
        <f>IF(Table4[[#This Row],[Net_Balance]]&lt;1,1-(1-Table4[[#This Row],[Net_Balance]])/$F$974,1)</f>
        <v>1</v>
      </c>
      <c r="H121" s="22">
        <f>IF(Table4[[#This Row],[Net_Balance]]&gt;1,1+(Table4[[#This Row],[Net_Balance]]-1)/$H$974,1)</f>
        <v>1.0062</v>
      </c>
      <c r="I121" s="22">
        <f>IF(Table4[[#This Row],[Net_Balance]]&lt;1,1-(1-Table4[[#This Row],[Net_Balance]])/$H$974,1)</f>
        <v>1</v>
      </c>
      <c r="J121" s="22">
        <f>IF(Table4[[#This Row],[Net_Balance]]&gt;1,(Table4[[#This Row],[Net_Balance]]-1)/$J$974,0)</f>
        <v>1.2400000000000001E-2</v>
      </c>
      <c r="K121" s="22">
        <f>IF(Table4[[#This Row],[Net_Balance]]&lt;1,-(1-Table4[[#This Row],[Net_Balance]])/$J$974,0)</f>
        <v>0</v>
      </c>
      <c r="L121" t="s">
        <v>110</v>
      </c>
      <c r="M121" t="s">
        <v>66</v>
      </c>
      <c r="N121" t="s">
        <v>5</v>
      </c>
      <c r="O121">
        <v>0</v>
      </c>
      <c r="P121">
        <v>0</v>
      </c>
      <c r="Q121">
        <v>810</v>
      </c>
      <c r="R121">
        <v>1664288269</v>
      </c>
      <c r="S121">
        <v>4</v>
      </c>
      <c r="T121" t="s">
        <v>118</v>
      </c>
      <c r="U121">
        <v>1</v>
      </c>
      <c r="V121">
        <v>-10</v>
      </c>
      <c r="W121">
        <v>0.5</v>
      </c>
      <c r="X121">
        <v>20</v>
      </c>
      <c r="Y121">
        <v>0.5</v>
      </c>
      <c r="Z121">
        <v>5</v>
      </c>
      <c r="AA121">
        <v>225</v>
      </c>
      <c r="AB121">
        <v>15</v>
      </c>
      <c r="AC121">
        <v>2</v>
      </c>
      <c r="AD121">
        <v>0.25</v>
      </c>
      <c r="AE121">
        <v>0.75</v>
      </c>
      <c r="AF121">
        <v>2</v>
      </c>
      <c r="AG121">
        <v>0.5</v>
      </c>
      <c r="AH121">
        <v>0.25</v>
      </c>
      <c r="AI121">
        <v>0.625</v>
      </c>
      <c r="AJ121">
        <v>0.375</v>
      </c>
      <c r="AK121">
        <v>1.25</v>
      </c>
      <c r="AL121">
        <v>210.9375</v>
      </c>
      <c r="AM121">
        <v>14.523687548277813</v>
      </c>
      <c r="AN121">
        <v>0.9</v>
      </c>
      <c r="AO121">
        <v>0.38419903534316502</v>
      </c>
      <c r="AP121">
        <v>0.61580096465683498</v>
      </c>
      <c r="AQ121" s="2">
        <f>Table4[[#This Row],[Gain]]^Table4[[#This Row],[θ]]</f>
        <v>35.979809832580635</v>
      </c>
      <c r="AR121" s="2">
        <f>-Table4[[#This Row],[λ]]*-Table4[[#This Row],[Loss]]^Table4[[#This Row],[θ]]</f>
        <v>25.127005037389367</v>
      </c>
      <c r="AS121" s="2">
        <f>Table4[[#This Row],[pie_gain]]*Table4[[#This Row],[v_n_w_g]]-Table4[[#This Row],[pie_loss]]*Table4[[#This Row],[v_n_w_l]]</f>
        <v>-1.64982571145352</v>
      </c>
      <c r="AT121" s="2">
        <f>IF(Table4[[#This Row],[diff_v]]&gt;=1,1,0)</f>
        <v>0</v>
      </c>
      <c r="AU121" s="2">
        <f>Table4[[#This Row],[Gain]]^(Table4[[#This Row],[θ]]*Table4[[#This Row],[ω_p]])</f>
        <v>37.139931572316449</v>
      </c>
      <c r="AV121" s="2">
        <f>-Table4[[#This Row],[λ]]*-Table4[[#This Row],[Loss]]^(Table4[[#This Row],[θ]]*Table4[[#This Row],[ω_n]])</f>
        <v>25.127005037389367</v>
      </c>
      <c r="AW121" s="2">
        <f>Table4[[#This Row],[v_n_w_g_w]]*Table4[[#This Row],[pie_gain]]-Table4[[#This Row],[v_n_w_l_w]]*Table4[[#This Row],[pie_loss]]</f>
        <v>-1.204108058166387</v>
      </c>
      <c r="AX121" s="2">
        <f>IF(Table4[[#This Row],[diff_v_w]]&gt;=1,1,0)</f>
        <v>0</v>
      </c>
      <c r="AY121" s="2">
        <f>Table4[[#This Row],[Gain]]^(Table4[[#This Row],[θ]])*Table4[[#This Row],[ω_p2]]</f>
        <v>36.202884653542633</v>
      </c>
      <c r="AZ121" s="2">
        <f>-Table4[[#This Row],[λ]]*-Table4[[#This Row],[Loss]]^(Table4[[#This Row],[θ]])*Table4[[#This Row],[ω_n2]]</f>
        <v>25.127005037389367</v>
      </c>
      <c r="BA121" s="2">
        <f>Table4[[#This Row],[v_n_w_g_w2]]*Table4[[#This Row],[pie_gain]]-Table4[[#This Row],[v_n_w_l_w2]]*Table4[[#This Row],[pie_loss]]</f>
        <v>-1.564120580430572</v>
      </c>
      <c r="BB121" s="2">
        <f>IF(Table4[[#This Row],[diff_v_w2]]&gt;=1,1,0)</f>
        <v>0</v>
      </c>
      <c r="BC121" s="2">
        <f>Table4[[#This Row],[Gain]]^(Table4[[#This Row],[θ]]+Table4[[#This Row],[ω_p3]])</f>
        <v>37.341489343901259</v>
      </c>
      <c r="BD121" s="2">
        <f>-Table4[[#This Row],[λ]]*-Table4[[#This Row],[Loss]]^(Table4[[#This Row],[θ]]+Table4[[#This Row],[ω_n3]])</f>
        <v>25.127005037389367</v>
      </c>
      <c r="BE121" s="2">
        <f>Table4[[#This Row],[v_n_w_g_w3]]*Table4[[#This Row],[pie_gain]]-Table4[[#This Row],[v_n_w_l_w3]]*Table4[[#This Row],[pie_loss]]</f>
        <v>-1.1266697567575843</v>
      </c>
      <c r="BF121" s="2">
        <f>IF(Table4[[#This Row],[diff_v_w3]]&gt;=1,1,0)</f>
        <v>0</v>
      </c>
      <c r="BG121" s="2">
        <f>(Table4[[#This Row],[Accept]]-Table4[[#This Row],[projected_M1]])</f>
        <v>0</v>
      </c>
      <c r="BH121" s="2">
        <f>(Table4[[#This Row],[Accept]]-Table4[[#This Row],[projected_M2]])</f>
        <v>0</v>
      </c>
      <c r="BI121" s="2">
        <f>(Table4[[#This Row],[Accept]]-Table4[[#This Row],[projected_M3]])</f>
        <v>0</v>
      </c>
      <c r="BJ121" s="2">
        <f>(Table4[[#This Row],[Accept]]-Table4[[#This Row],[projected_M4]])</f>
        <v>0</v>
      </c>
    </row>
    <row r="122" spans="1:62" x14ac:dyDescent="0.3">
      <c r="A122">
        <v>26</v>
      </c>
      <c r="B122" t="s">
        <v>43</v>
      </c>
      <c r="C122">
        <v>1.1960207441678836</v>
      </c>
      <c r="D122">
        <v>-1.6</v>
      </c>
      <c r="E122" s="22">
        <f>IF(Table4[[#This Row],[Trial]]="G1",Table4[[#This Row],[Balance]]/100,IF(Table4[[#This Row],[Trial]]="G2",Table4[[#This Row],[Balance]]/200,Table4[[#This Row],[Balance]]/500))</f>
        <v>1.62</v>
      </c>
      <c r="F122" s="22">
        <f>IF(Table4[[#This Row],[Net_Balance]]&gt;1,1+(Table4[[#This Row],[Net_Balance]]-1)/$F$974,1)</f>
        <v>1.0088571428571429</v>
      </c>
      <c r="G122" s="22">
        <f>IF(Table4[[#This Row],[Net_Balance]]&lt;1,1-(1-Table4[[#This Row],[Net_Balance]])/$F$974,1)</f>
        <v>1</v>
      </c>
      <c r="H122" s="22">
        <f>IF(Table4[[#This Row],[Net_Balance]]&gt;1,1+(Table4[[#This Row],[Net_Balance]]-1)/$H$974,1)</f>
        <v>1.0062</v>
      </c>
      <c r="I122" s="22">
        <f>IF(Table4[[#This Row],[Net_Balance]]&lt;1,1-(1-Table4[[#This Row],[Net_Balance]])/$H$974,1)</f>
        <v>1</v>
      </c>
      <c r="J122" s="22">
        <f>IF(Table4[[#This Row],[Net_Balance]]&gt;1,(Table4[[#This Row],[Net_Balance]]-1)/$J$974,0)</f>
        <v>1.2400000000000001E-2</v>
      </c>
      <c r="K122" s="22">
        <f>IF(Table4[[#This Row],[Net_Balance]]&lt;1,-(1-Table4[[#This Row],[Net_Balance]])/$J$974,0)</f>
        <v>0</v>
      </c>
      <c r="L122" t="s">
        <v>110</v>
      </c>
      <c r="M122" t="s">
        <v>95</v>
      </c>
      <c r="N122" t="s">
        <v>5</v>
      </c>
      <c r="O122">
        <v>0</v>
      </c>
      <c r="P122">
        <v>0</v>
      </c>
      <c r="Q122">
        <v>810</v>
      </c>
      <c r="R122">
        <v>1664288280</v>
      </c>
      <c r="S122">
        <v>4</v>
      </c>
      <c r="T122" t="s">
        <v>117</v>
      </c>
      <c r="U122">
        <v>0</v>
      </c>
      <c r="V122">
        <v>-90</v>
      </c>
      <c r="W122">
        <v>0.5</v>
      </c>
      <c r="X122">
        <v>90</v>
      </c>
      <c r="Y122">
        <v>0.5</v>
      </c>
      <c r="Z122">
        <v>0</v>
      </c>
      <c r="AA122">
        <v>8100</v>
      </c>
      <c r="AB122">
        <v>90</v>
      </c>
      <c r="AC122">
        <v>4</v>
      </c>
      <c r="AD122">
        <v>0.25</v>
      </c>
      <c r="AE122">
        <v>0.75</v>
      </c>
      <c r="AF122">
        <v>1</v>
      </c>
      <c r="AG122">
        <v>0.25</v>
      </c>
      <c r="AH122">
        <v>0.5</v>
      </c>
      <c r="AI122">
        <v>0.375</v>
      </c>
      <c r="AJ122">
        <v>0.625</v>
      </c>
      <c r="AK122">
        <v>22.5</v>
      </c>
      <c r="AL122">
        <v>7593.75</v>
      </c>
      <c r="AM122">
        <v>87.142125289666879</v>
      </c>
      <c r="AN122">
        <v>0.9</v>
      </c>
      <c r="AO122">
        <v>0.60844334427391233</v>
      </c>
      <c r="AP122">
        <v>0.39155665572608767</v>
      </c>
      <c r="AQ122" s="2">
        <f>Table4[[#This Row],[Gain]]^Table4[[#This Row],[θ]]</f>
        <v>217.42755411656807</v>
      </c>
      <c r="AR122" s="2">
        <f>-Table4[[#This Row],[λ]]*-Table4[[#This Row],[Loss]]^Table4[[#This Row],[θ]]</f>
        <v>347.88408658650894</v>
      </c>
      <c r="AS122" s="2">
        <f>Table4[[#This Row],[pie_gain]]*Table4[[#This Row],[v_n_w_g]]-Table4[[#This Row],[pie_loss]]*Table4[[#This Row],[v_n_w_l]]</f>
        <v>-3.9239813601564322</v>
      </c>
      <c r="AT122" s="2">
        <f>IF(Table4[[#This Row],[diff_v]]&gt;=1,1,0)</f>
        <v>0</v>
      </c>
      <c r="AU122" s="2">
        <f>Table4[[#This Row],[Gain]]^(Table4[[#This Row],[θ]]*Table4[[#This Row],[ω_p]])</f>
        <v>228.04287601184831</v>
      </c>
      <c r="AV122" s="2">
        <f>-Table4[[#This Row],[λ]]*-Table4[[#This Row],[Loss]]^(Table4[[#This Row],[θ]]*Table4[[#This Row],[ω_n]])</f>
        <v>347.88408658650894</v>
      </c>
      <c r="AW122" s="2">
        <f>Table4[[#This Row],[v_n_w_g_w]]*Table4[[#This Row],[pie_gain]]-Table4[[#This Row],[v_n_w_l_w]]*Table4[[#This Row],[pie_loss]]</f>
        <v>2.5348405943519765</v>
      </c>
      <c r="AX122" s="2">
        <f>IF(Table4[[#This Row],[diff_v_w]]&gt;=1,1,0)</f>
        <v>1</v>
      </c>
      <c r="AY122" s="2">
        <f>Table4[[#This Row],[Gain]]^(Table4[[#This Row],[θ]])*Table4[[#This Row],[ω_p2]]</f>
        <v>218.77560495209079</v>
      </c>
      <c r="AZ122" s="2">
        <f>-Table4[[#This Row],[λ]]*-Table4[[#This Row],[Loss]]^(Table4[[#This Row],[θ]])*Table4[[#This Row],[ω_n2]]</f>
        <v>347.88408658650894</v>
      </c>
      <c r="BA122" s="2">
        <f>Table4[[#This Row],[v_n_w_g_w2]]*Table4[[#This Row],[pie_gain]]-Table4[[#This Row],[v_n_w_l_w2]]*Table4[[#This Row],[pie_loss]]</f>
        <v>-3.1037688015397578</v>
      </c>
      <c r="BB122" s="2">
        <f>IF(Table4[[#This Row],[diff_v_w2]]&gt;=1,1,0)</f>
        <v>0</v>
      </c>
      <c r="BC122" s="2">
        <f>Table4[[#This Row],[Gain]]^(Table4[[#This Row],[θ]]+Table4[[#This Row],[ω_p3]])</f>
        <v>229.90434944227269</v>
      </c>
      <c r="BD122" s="2">
        <f>-Table4[[#This Row],[λ]]*-Table4[[#This Row],[Loss]]^(Table4[[#This Row],[θ]]+Table4[[#This Row],[ω_n3]])</f>
        <v>347.88408658650894</v>
      </c>
      <c r="BE122" s="2">
        <f>Table4[[#This Row],[v_n_w_g_w3]]*Table4[[#This Row],[pie_gain]]-Table4[[#This Row],[v_n_w_l_w3]]*Table4[[#This Row],[pie_loss]]</f>
        <v>3.667441713636407</v>
      </c>
      <c r="BF122" s="2">
        <f>IF(Table4[[#This Row],[diff_v_w3]]&gt;=1,1,0)</f>
        <v>1</v>
      </c>
      <c r="BG122" s="2">
        <f>(Table4[[#This Row],[Accept]]-Table4[[#This Row],[projected_M1]])</f>
        <v>0</v>
      </c>
      <c r="BH122" s="2">
        <f>(Table4[[#This Row],[Accept]]-Table4[[#This Row],[projected_M2]])</f>
        <v>-1</v>
      </c>
      <c r="BI122" s="2">
        <f>(Table4[[#This Row],[Accept]]-Table4[[#This Row],[projected_M3]])</f>
        <v>0</v>
      </c>
      <c r="BJ122" s="2">
        <f>(Table4[[#This Row],[Accept]]-Table4[[#This Row],[projected_M4]])</f>
        <v>-1</v>
      </c>
    </row>
    <row r="123" spans="1:62" x14ac:dyDescent="0.3">
      <c r="A123">
        <v>27</v>
      </c>
      <c r="B123" t="s">
        <v>43</v>
      </c>
      <c r="C123">
        <v>1.1960207441678836</v>
      </c>
      <c r="D123">
        <v>-1.6</v>
      </c>
      <c r="E123" s="22">
        <f>IF(Table4[[#This Row],[Trial]]="G1",Table4[[#This Row],[Balance]]/100,IF(Table4[[#This Row],[Trial]]="G2",Table4[[#This Row],[Balance]]/200,Table4[[#This Row],[Balance]]/500))</f>
        <v>1.6</v>
      </c>
      <c r="F123" s="22">
        <f>IF(Table4[[#This Row],[Net_Balance]]&gt;1,1+(Table4[[#This Row],[Net_Balance]]-1)/$F$974,1)</f>
        <v>1.0085714285714287</v>
      </c>
      <c r="G123" s="22">
        <f>IF(Table4[[#This Row],[Net_Balance]]&lt;1,1-(1-Table4[[#This Row],[Net_Balance]])/$F$974,1)</f>
        <v>1</v>
      </c>
      <c r="H123" s="22">
        <f>IF(Table4[[#This Row],[Net_Balance]]&gt;1,1+(Table4[[#This Row],[Net_Balance]]-1)/$H$974,1)</f>
        <v>1.006</v>
      </c>
      <c r="I123" s="22">
        <f>IF(Table4[[#This Row],[Net_Balance]]&lt;1,1-(1-Table4[[#This Row],[Net_Balance]])/$H$974,1)</f>
        <v>1</v>
      </c>
      <c r="J123" s="22">
        <f>IF(Table4[[#This Row],[Net_Balance]]&gt;1,(Table4[[#This Row],[Net_Balance]]-1)/$J$974,0)</f>
        <v>1.2000000000000002E-2</v>
      </c>
      <c r="K123" s="22">
        <f>IF(Table4[[#This Row],[Net_Balance]]&lt;1,-(1-Table4[[#This Row],[Net_Balance]])/$J$974,0)</f>
        <v>0</v>
      </c>
      <c r="L123" t="s">
        <v>110</v>
      </c>
      <c r="M123" t="s">
        <v>92</v>
      </c>
      <c r="N123" t="s">
        <v>7</v>
      </c>
      <c r="O123">
        <v>1</v>
      </c>
      <c r="P123">
        <v>-10</v>
      </c>
      <c r="Q123">
        <v>800</v>
      </c>
      <c r="R123">
        <v>1664288284</v>
      </c>
      <c r="S123">
        <v>4</v>
      </c>
      <c r="T123" t="s">
        <v>117</v>
      </c>
      <c r="U123">
        <v>0</v>
      </c>
      <c r="V123">
        <v>-10</v>
      </c>
      <c r="W123">
        <v>0.5</v>
      </c>
      <c r="X123">
        <v>30</v>
      </c>
      <c r="Y123">
        <v>0.5</v>
      </c>
      <c r="Z123">
        <v>10</v>
      </c>
      <c r="AA123">
        <v>400</v>
      </c>
      <c r="AB123">
        <v>20</v>
      </c>
      <c r="AC123">
        <v>4</v>
      </c>
      <c r="AD123">
        <v>0.25</v>
      </c>
      <c r="AE123">
        <v>0.75</v>
      </c>
      <c r="AF123">
        <v>2</v>
      </c>
      <c r="AG123">
        <v>0.5</v>
      </c>
      <c r="AH123">
        <v>0.25</v>
      </c>
      <c r="AI123">
        <v>0.625</v>
      </c>
      <c r="AJ123">
        <v>0.375</v>
      </c>
      <c r="AK123">
        <v>5</v>
      </c>
      <c r="AL123">
        <v>375</v>
      </c>
      <c r="AM123">
        <v>19.364916731037084</v>
      </c>
      <c r="AN123">
        <v>0.9</v>
      </c>
      <c r="AO123">
        <v>0.38419903534316502</v>
      </c>
      <c r="AP123">
        <v>0.61580096465683498</v>
      </c>
      <c r="AQ123" s="2">
        <f>Table4[[#This Row],[Gain]]^Table4[[#This Row],[θ]]</f>
        <v>58.434275299017848</v>
      </c>
      <c r="AR123" s="2">
        <f>-Table4[[#This Row],[λ]]*-Table4[[#This Row],[Loss]]^Table4[[#This Row],[θ]]</f>
        <v>25.127005037389367</v>
      </c>
      <c r="AS123" s="2">
        <f>Table4[[#This Row],[pie_gain]]*Table4[[#This Row],[v_n_w_g]]-Table4[[#This Row],[pie_loss]]*Table4[[#This Row],[v_n_w_l]]</f>
        <v>6.9771582598980686</v>
      </c>
      <c r="AT123" s="2">
        <f>IF(Table4[[#This Row],[diff_v]]&gt;=1,1,0)</f>
        <v>1</v>
      </c>
      <c r="AU123" s="2">
        <f>Table4[[#This Row],[Gain]]^(Table4[[#This Row],[θ]]*Table4[[#This Row],[ω_p]])</f>
        <v>60.50768369829057</v>
      </c>
      <c r="AV123" s="2">
        <f>-Table4[[#This Row],[λ]]*-Table4[[#This Row],[Loss]]^(Table4[[#This Row],[θ]]*Table4[[#This Row],[ω_n]])</f>
        <v>25.127005037389367</v>
      </c>
      <c r="AW123" s="2">
        <f>Table4[[#This Row],[v_n_w_g_w]]*Table4[[#This Row],[pie_gain]]-Table4[[#This Row],[v_n_w_l_w]]*Table4[[#This Row],[pie_loss]]</f>
        <v>7.7737597667710645</v>
      </c>
      <c r="AX123" s="2">
        <f>IF(Table4[[#This Row],[diff_v_w]]&gt;=1,1,0)</f>
        <v>1</v>
      </c>
      <c r="AY123" s="2">
        <f>Table4[[#This Row],[Gain]]^(Table4[[#This Row],[θ]])*Table4[[#This Row],[ω_p2]]</f>
        <v>58.784880950811953</v>
      </c>
      <c r="AZ123" s="2">
        <f>-Table4[[#This Row],[λ]]*-Table4[[#This Row],[Loss]]^(Table4[[#This Row],[θ]])*Table4[[#This Row],[ω_n2]]</f>
        <v>25.127005037389367</v>
      </c>
      <c r="BA123" s="2">
        <f>Table4[[#This Row],[v_n_w_g_w2]]*Table4[[#This Row],[pie_gain]]-Table4[[#This Row],[v_n_w_l_w2]]*Table4[[#This Row],[pie_loss]]</f>
        <v>7.1118606131032251</v>
      </c>
      <c r="BB123" s="2">
        <f>IF(Table4[[#This Row],[diff_v_w2]]&gt;=1,1,0)</f>
        <v>1</v>
      </c>
      <c r="BC123" s="2">
        <f>Table4[[#This Row],[Gain]]^(Table4[[#This Row],[θ]]+Table4[[#This Row],[ω_p3]])</f>
        <v>60.868572587939106</v>
      </c>
      <c r="BD123" s="2">
        <f>-Table4[[#This Row],[λ]]*-Table4[[#This Row],[Loss]]^(Table4[[#This Row],[θ]]+Table4[[#This Row],[ω_n3]])</f>
        <v>25.127005037389367</v>
      </c>
      <c r="BE123" s="2">
        <f>Table4[[#This Row],[v_n_w_g_w3]]*Table4[[#This Row],[pie_gain]]-Table4[[#This Row],[v_n_w_l_w3]]*Table4[[#This Row],[pie_loss]]</f>
        <v>7.912412930040098</v>
      </c>
      <c r="BF123" s="2">
        <f>IF(Table4[[#This Row],[diff_v_w3]]&gt;=1,1,0)</f>
        <v>1</v>
      </c>
      <c r="BG123" s="2">
        <f>(Table4[[#This Row],[Accept]]-Table4[[#This Row],[projected_M1]])</f>
        <v>0</v>
      </c>
      <c r="BH123" s="2">
        <f>(Table4[[#This Row],[Accept]]-Table4[[#This Row],[projected_M2]])</f>
        <v>0</v>
      </c>
      <c r="BI123" s="2">
        <f>(Table4[[#This Row],[Accept]]-Table4[[#This Row],[projected_M3]])</f>
        <v>0</v>
      </c>
      <c r="BJ123" s="2">
        <f>(Table4[[#This Row],[Accept]]-Table4[[#This Row],[projected_M4]])</f>
        <v>0</v>
      </c>
    </row>
    <row r="124" spans="1:62" x14ac:dyDescent="0.3">
      <c r="A124">
        <v>28</v>
      </c>
      <c r="B124" t="s">
        <v>43</v>
      </c>
      <c r="C124">
        <v>1.1960207441678836</v>
      </c>
      <c r="D124">
        <v>-1.6</v>
      </c>
      <c r="E124" s="22">
        <f>IF(Table4[[#This Row],[Trial]]="G1",Table4[[#This Row],[Balance]]/100,IF(Table4[[#This Row],[Trial]]="G2",Table4[[#This Row],[Balance]]/200,Table4[[#This Row],[Balance]]/500))</f>
        <v>1.5</v>
      </c>
      <c r="F124" s="22">
        <f>IF(Table4[[#This Row],[Net_Balance]]&gt;1,1+(Table4[[#This Row],[Net_Balance]]-1)/$F$974,1)</f>
        <v>1.0071428571428571</v>
      </c>
      <c r="G124" s="22">
        <f>IF(Table4[[#This Row],[Net_Balance]]&lt;1,1-(1-Table4[[#This Row],[Net_Balance]])/$F$974,1)</f>
        <v>1</v>
      </c>
      <c r="H124" s="22">
        <f>IF(Table4[[#This Row],[Net_Balance]]&gt;1,1+(Table4[[#This Row],[Net_Balance]]-1)/$H$974,1)</f>
        <v>1.0049999999999999</v>
      </c>
      <c r="I124" s="22">
        <f>IF(Table4[[#This Row],[Net_Balance]]&lt;1,1-(1-Table4[[#This Row],[Net_Balance]])/$H$974,1)</f>
        <v>1</v>
      </c>
      <c r="J124" s="22">
        <f>IF(Table4[[#This Row],[Net_Balance]]&gt;1,(Table4[[#This Row],[Net_Balance]]-1)/$J$974,0)</f>
        <v>0.01</v>
      </c>
      <c r="K124" s="22">
        <f>IF(Table4[[#This Row],[Net_Balance]]&lt;1,-(1-Table4[[#This Row],[Net_Balance]])/$J$974,0)</f>
        <v>0</v>
      </c>
      <c r="L124" t="s">
        <v>110</v>
      </c>
      <c r="M124" t="s">
        <v>68</v>
      </c>
      <c r="N124" t="s">
        <v>7</v>
      </c>
      <c r="O124">
        <v>1</v>
      </c>
      <c r="P124">
        <v>-50</v>
      </c>
      <c r="Q124">
        <v>750</v>
      </c>
      <c r="R124">
        <v>1664288289</v>
      </c>
      <c r="S124">
        <v>5</v>
      </c>
      <c r="T124" t="s">
        <v>118</v>
      </c>
      <c r="U124">
        <v>1</v>
      </c>
      <c r="V124">
        <v>-50</v>
      </c>
      <c r="W124">
        <v>0.5</v>
      </c>
      <c r="X124">
        <v>60</v>
      </c>
      <c r="Y124">
        <v>0.5</v>
      </c>
      <c r="Z124">
        <v>5</v>
      </c>
      <c r="AA124">
        <v>3025</v>
      </c>
      <c r="AB124">
        <v>55</v>
      </c>
      <c r="AC124">
        <v>2</v>
      </c>
      <c r="AD124">
        <v>0.25</v>
      </c>
      <c r="AE124">
        <v>0.75</v>
      </c>
      <c r="AF124">
        <v>2</v>
      </c>
      <c r="AG124">
        <v>0.5</v>
      </c>
      <c r="AH124">
        <v>0.25</v>
      </c>
      <c r="AI124">
        <v>0.625</v>
      </c>
      <c r="AJ124">
        <v>0.375</v>
      </c>
      <c r="AK124">
        <v>-8.75</v>
      </c>
      <c r="AL124">
        <v>2835.9375</v>
      </c>
      <c r="AM124">
        <v>53.253521010351982</v>
      </c>
      <c r="AN124">
        <v>0.9</v>
      </c>
      <c r="AO124">
        <v>0.38419903534316502</v>
      </c>
      <c r="AP124">
        <v>0.61580096465683498</v>
      </c>
      <c r="AQ124" s="2">
        <f>Table4[[#This Row],[Gain]]^Table4[[#This Row],[θ]]</f>
        <v>133.87694139177151</v>
      </c>
      <c r="AR124" s="2">
        <f>-Table4[[#This Row],[λ]]*-Table4[[#This Row],[Loss]]^Table4[[#This Row],[θ]]</f>
        <v>172.23577024121218</v>
      </c>
      <c r="AS124" s="2">
        <f>Table4[[#This Row],[pie_gain]]*Table4[[#This Row],[v_n_w_g]]-Table4[[#This Row],[pie_loss]]*Table4[[#This Row],[v_n_w_l]]</f>
        <v>-54.627561725539401</v>
      </c>
      <c r="AT124" s="2">
        <f>IF(Table4[[#This Row],[diff_v]]&gt;=1,1,0)</f>
        <v>0</v>
      </c>
      <c r="AU124" s="2">
        <f>Table4[[#This Row],[Gain]]^(Table4[[#This Row],[θ]]*Table4[[#This Row],[ω_p]])</f>
        <v>138.64254990970309</v>
      </c>
      <c r="AV124" s="2">
        <f>-Table4[[#This Row],[λ]]*-Table4[[#This Row],[Loss]]^(Table4[[#This Row],[θ]]*Table4[[#This Row],[ω_n]])</f>
        <v>172.23577024121218</v>
      </c>
      <c r="AW124" s="2">
        <f>Table4[[#This Row],[v_n_w_g_w]]*Table4[[#This Row],[pie_gain]]-Table4[[#This Row],[v_n_w_l_w]]*Table4[[#This Row],[pie_loss]]</f>
        <v>-52.796619530126918</v>
      </c>
      <c r="AX124" s="2">
        <f>IF(Table4[[#This Row],[diff_v_w]]&gt;=1,1,0)</f>
        <v>0</v>
      </c>
      <c r="AY124" s="2">
        <f>Table4[[#This Row],[Gain]]^(Table4[[#This Row],[θ]])*Table4[[#This Row],[ω_p2]]</f>
        <v>134.54632609873036</v>
      </c>
      <c r="AZ124" s="2">
        <f>-Table4[[#This Row],[λ]]*-Table4[[#This Row],[Loss]]^(Table4[[#This Row],[θ]])*Table4[[#This Row],[ω_n2]]</f>
        <v>172.23577024121218</v>
      </c>
      <c r="BA124" s="2">
        <f>Table4[[#This Row],[v_n_w_g_w2]]*Table4[[#This Row],[pie_gain]]-Table4[[#This Row],[v_n_w_l_w2]]*Table4[[#This Row],[pie_loss]]</f>
        <v>-54.370384766852347</v>
      </c>
      <c r="BB124" s="2">
        <f>IF(Table4[[#This Row],[diff_v_w2]]&gt;=1,1,0)</f>
        <v>0</v>
      </c>
      <c r="BC124" s="2">
        <f>Table4[[#This Row],[Gain]]^(Table4[[#This Row],[θ]]+Table4[[#This Row],[ω_p3]])</f>
        <v>139.47208529295688</v>
      </c>
      <c r="BD124" s="2">
        <f>-Table4[[#This Row],[λ]]*-Table4[[#This Row],[Loss]]^(Table4[[#This Row],[θ]]+Table4[[#This Row],[ω_n3]])</f>
        <v>172.23577024121218</v>
      </c>
      <c r="BE124" s="2">
        <f>Table4[[#This Row],[v_n_w_g_w3]]*Table4[[#This Row],[pie_gain]]-Table4[[#This Row],[v_n_w_l_w3]]*Table4[[#This Row],[pie_loss]]</f>
        <v>-52.477912836097794</v>
      </c>
      <c r="BF124" s="2">
        <f>IF(Table4[[#This Row],[diff_v_w3]]&gt;=1,1,0)</f>
        <v>0</v>
      </c>
      <c r="BG124" s="2">
        <f>(Table4[[#This Row],[Accept]]-Table4[[#This Row],[projected_M1]])</f>
        <v>1</v>
      </c>
      <c r="BH124" s="2">
        <f>(Table4[[#This Row],[Accept]]-Table4[[#This Row],[projected_M2]])</f>
        <v>1</v>
      </c>
      <c r="BI124" s="2">
        <f>(Table4[[#This Row],[Accept]]-Table4[[#This Row],[projected_M3]])</f>
        <v>1</v>
      </c>
      <c r="BJ124" s="2">
        <f>(Table4[[#This Row],[Accept]]-Table4[[#This Row],[projected_M4]])</f>
        <v>1</v>
      </c>
    </row>
    <row r="125" spans="1:62" x14ac:dyDescent="0.3">
      <c r="A125">
        <v>29</v>
      </c>
      <c r="B125" t="s">
        <v>43</v>
      </c>
      <c r="C125">
        <v>1.1960207441678836</v>
      </c>
      <c r="D125">
        <v>-1.6</v>
      </c>
      <c r="E125" s="22">
        <f>IF(Table4[[#This Row],[Trial]]="G1",Table4[[#This Row],[Balance]]/100,IF(Table4[[#This Row],[Trial]]="G2",Table4[[#This Row],[Balance]]/200,Table4[[#This Row],[Balance]]/500))</f>
        <v>1.54</v>
      </c>
      <c r="F125" s="22">
        <f>IF(Table4[[#This Row],[Net_Balance]]&gt;1,1+(Table4[[#This Row],[Net_Balance]]-1)/$F$974,1)</f>
        <v>1.0077142857142858</v>
      </c>
      <c r="G125" s="22">
        <f>IF(Table4[[#This Row],[Net_Balance]]&lt;1,1-(1-Table4[[#This Row],[Net_Balance]])/$F$974,1)</f>
        <v>1</v>
      </c>
      <c r="H125" s="22">
        <f>IF(Table4[[#This Row],[Net_Balance]]&gt;1,1+(Table4[[#This Row],[Net_Balance]]-1)/$H$974,1)</f>
        <v>1.0054000000000001</v>
      </c>
      <c r="I125" s="22">
        <f>IF(Table4[[#This Row],[Net_Balance]]&lt;1,1-(1-Table4[[#This Row],[Net_Balance]])/$H$974,1)</f>
        <v>1</v>
      </c>
      <c r="J125" s="22">
        <f>IF(Table4[[#This Row],[Net_Balance]]&gt;1,(Table4[[#This Row],[Net_Balance]]-1)/$J$974,0)</f>
        <v>1.0800000000000001E-2</v>
      </c>
      <c r="K125" s="22">
        <f>IF(Table4[[#This Row],[Net_Balance]]&lt;1,-(1-Table4[[#This Row],[Net_Balance]])/$J$974,0)</f>
        <v>0</v>
      </c>
      <c r="L125" t="s">
        <v>110</v>
      </c>
      <c r="M125" t="s">
        <v>102</v>
      </c>
      <c r="N125" t="s">
        <v>7</v>
      </c>
      <c r="O125">
        <v>1</v>
      </c>
      <c r="P125">
        <v>20</v>
      </c>
      <c r="Q125">
        <v>770</v>
      </c>
      <c r="R125">
        <v>1664288305</v>
      </c>
      <c r="S125">
        <v>16</v>
      </c>
      <c r="T125" t="s">
        <v>117</v>
      </c>
      <c r="U125">
        <v>0</v>
      </c>
      <c r="V125">
        <v>-10</v>
      </c>
      <c r="W125">
        <v>0.5</v>
      </c>
      <c r="X125">
        <v>20</v>
      </c>
      <c r="Y125">
        <v>0.5</v>
      </c>
      <c r="Z125">
        <v>5</v>
      </c>
      <c r="AA125">
        <v>225</v>
      </c>
      <c r="AB125">
        <v>15</v>
      </c>
      <c r="AC125">
        <v>2</v>
      </c>
      <c r="AD125">
        <v>0.25</v>
      </c>
      <c r="AE125">
        <v>0.75</v>
      </c>
      <c r="AF125">
        <v>2</v>
      </c>
      <c r="AG125">
        <v>0.5</v>
      </c>
      <c r="AH125">
        <v>0.25</v>
      </c>
      <c r="AI125">
        <v>0.625</v>
      </c>
      <c r="AJ125">
        <v>0.375</v>
      </c>
      <c r="AK125">
        <v>1.25</v>
      </c>
      <c r="AL125">
        <v>210.9375</v>
      </c>
      <c r="AM125">
        <v>14.523687548277813</v>
      </c>
      <c r="AN125">
        <v>0.9</v>
      </c>
      <c r="AO125">
        <v>0.38419903534316502</v>
      </c>
      <c r="AP125">
        <v>0.61580096465683498</v>
      </c>
      <c r="AQ125" s="2">
        <f>Table4[[#This Row],[Gain]]^Table4[[#This Row],[θ]]</f>
        <v>35.979809832580635</v>
      </c>
      <c r="AR125" s="2">
        <f>-Table4[[#This Row],[λ]]*-Table4[[#This Row],[Loss]]^Table4[[#This Row],[θ]]</f>
        <v>25.127005037389367</v>
      </c>
      <c r="AS125" s="2">
        <f>Table4[[#This Row],[pie_gain]]*Table4[[#This Row],[v_n_w_g]]-Table4[[#This Row],[pie_loss]]*Table4[[#This Row],[v_n_w_l]]</f>
        <v>-1.64982571145352</v>
      </c>
      <c r="AT125" s="2">
        <f>IF(Table4[[#This Row],[diff_v]]&gt;=1,1,0)</f>
        <v>0</v>
      </c>
      <c r="AU125" s="2">
        <f>Table4[[#This Row],[Gain]]^(Table4[[#This Row],[θ]]*Table4[[#This Row],[ω_p]])</f>
        <v>36.988161589979441</v>
      </c>
      <c r="AV125" s="2">
        <f>-Table4[[#This Row],[λ]]*-Table4[[#This Row],[Loss]]^(Table4[[#This Row],[θ]]*Table4[[#This Row],[ω_n]])</f>
        <v>25.127005037389367</v>
      </c>
      <c r="AW125" s="2">
        <f>Table4[[#This Row],[v_n_w_g_w]]*Table4[[#This Row],[pie_gain]]-Table4[[#This Row],[v_n_w_l_w]]*Table4[[#This Row],[pie_loss]]</f>
        <v>-1.2624179389743144</v>
      </c>
      <c r="AX125" s="2">
        <f>IF(Table4[[#This Row],[diff_v_w]]&gt;=1,1,0)</f>
        <v>0</v>
      </c>
      <c r="AY125" s="2">
        <f>Table4[[#This Row],[Gain]]^(Table4[[#This Row],[θ]])*Table4[[#This Row],[ω_p2]]</f>
        <v>36.174100805676574</v>
      </c>
      <c r="AZ125" s="2">
        <f>-Table4[[#This Row],[λ]]*-Table4[[#This Row],[Loss]]^(Table4[[#This Row],[θ]])*Table4[[#This Row],[ω_n2]]</f>
        <v>25.127005037389367</v>
      </c>
      <c r="BA125" s="2">
        <f>Table4[[#This Row],[v_n_w_g_w2]]*Table4[[#This Row],[pie_gain]]-Table4[[#This Row],[v_n_w_l_w2]]*Table4[[#This Row],[pie_loss]]</f>
        <v>-1.5751793070141762</v>
      </c>
      <c r="BB125" s="2">
        <f>IF(Table4[[#This Row],[diff_v_w2]]&gt;=1,1,0)</f>
        <v>0</v>
      </c>
      <c r="BC125" s="2">
        <f>Table4[[#This Row],[Gain]]^(Table4[[#This Row],[θ]]+Table4[[#This Row],[ω_p3]])</f>
        <v>37.162933442662371</v>
      </c>
      <c r="BD125" s="2">
        <f>-Table4[[#This Row],[λ]]*-Table4[[#This Row],[Loss]]^(Table4[[#This Row],[θ]]+Table4[[#This Row],[ω_n3]])</f>
        <v>25.127005037389367</v>
      </c>
      <c r="BE125" s="2">
        <f>Table4[[#This Row],[v_n_w_g_w3]]*Table4[[#This Row],[pie_gain]]-Table4[[#This Row],[v_n_w_l_w3]]*Table4[[#This Row],[pie_loss]]</f>
        <v>-1.1952707617683949</v>
      </c>
      <c r="BF125" s="2">
        <f>IF(Table4[[#This Row],[diff_v_w3]]&gt;=1,1,0)</f>
        <v>0</v>
      </c>
      <c r="BG125" s="2">
        <f>(Table4[[#This Row],[Accept]]-Table4[[#This Row],[projected_M1]])</f>
        <v>1</v>
      </c>
      <c r="BH125" s="2">
        <f>(Table4[[#This Row],[Accept]]-Table4[[#This Row],[projected_M2]])</f>
        <v>1</v>
      </c>
      <c r="BI125" s="2">
        <f>(Table4[[#This Row],[Accept]]-Table4[[#This Row],[projected_M3]])</f>
        <v>1</v>
      </c>
      <c r="BJ125" s="2">
        <f>(Table4[[#This Row],[Accept]]-Table4[[#This Row],[projected_M4]])</f>
        <v>1</v>
      </c>
    </row>
    <row r="126" spans="1:62" x14ac:dyDescent="0.3">
      <c r="A126">
        <v>30</v>
      </c>
      <c r="B126" t="s">
        <v>43</v>
      </c>
      <c r="C126">
        <v>1.1960207441678836</v>
      </c>
      <c r="D126">
        <v>-1.6</v>
      </c>
      <c r="E126" s="22">
        <f>IF(Table4[[#This Row],[Trial]]="G1",Table4[[#This Row],[Balance]]/100,IF(Table4[[#This Row],[Trial]]="G2",Table4[[#This Row],[Balance]]/200,Table4[[#This Row],[Balance]]/500))</f>
        <v>1.54</v>
      </c>
      <c r="F126" s="22">
        <f>IF(Table4[[#This Row],[Net_Balance]]&gt;1,1+(Table4[[#This Row],[Net_Balance]]-1)/$F$974,1)</f>
        <v>1.0077142857142858</v>
      </c>
      <c r="G126" s="22">
        <f>IF(Table4[[#This Row],[Net_Balance]]&lt;1,1-(1-Table4[[#This Row],[Net_Balance]])/$F$974,1)</f>
        <v>1</v>
      </c>
      <c r="H126" s="22">
        <f>IF(Table4[[#This Row],[Net_Balance]]&gt;1,1+(Table4[[#This Row],[Net_Balance]]-1)/$H$974,1)</f>
        <v>1.0054000000000001</v>
      </c>
      <c r="I126" s="22">
        <f>IF(Table4[[#This Row],[Net_Balance]]&lt;1,1-(1-Table4[[#This Row],[Net_Balance]])/$H$974,1)</f>
        <v>1</v>
      </c>
      <c r="J126" s="22">
        <f>IF(Table4[[#This Row],[Net_Balance]]&gt;1,(Table4[[#This Row],[Net_Balance]]-1)/$J$974,0)</f>
        <v>1.0800000000000001E-2</v>
      </c>
      <c r="K126" s="22">
        <f>IF(Table4[[#This Row],[Net_Balance]]&lt;1,-(1-Table4[[#This Row],[Net_Balance]])/$J$974,0)</f>
        <v>0</v>
      </c>
      <c r="L126" t="s">
        <v>110</v>
      </c>
      <c r="M126" t="s">
        <v>78</v>
      </c>
      <c r="N126" t="s">
        <v>5</v>
      </c>
      <c r="O126">
        <v>0</v>
      </c>
      <c r="P126">
        <v>0</v>
      </c>
      <c r="Q126">
        <v>770</v>
      </c>
      <c r="R126">
        <v>1664288313</v>
      </c>
      <c r="S126">
        <v>8</v>
      </c>
      <c r="T126" t="s">
        <v>118</v>
      </c>
      <c r="U126">
        <v>1</v>
      </c>
      <c r="V126">
        <v>-90</v>
      </c>
      <c r="W126">
        <v>0.5</v>
      </c>
      <c r="X126">
        <v>80</v>
      </c>
      <c r="Y126">
        <v>0.5</v>
      </c>
      <c r="Z126">
        <v>-5</v>
      </c>
      <c r="AA126">
        <v>7225</v>
      </c>
      <c r="AB126">
        <v>85</v>
      </c>
      <c r="AC126">
        <v>2</v>
      </c>
      <c r="AD126">
        <v>0.25</v>
      </c>
      <c r="AE126">
        <v>0.75</v>
      </c>
      <c r="AF126">
        <v>2</v>
      </c>
      <c r="AG126">
        <v>0.5</v>
      </c>
      <c r="AH126">
        <v>0.25</v>
      </c>
      <c r="AI126">
        <v>0.625</v>
      </c>
      <c r="AJ126">
        <v>0.375</v>
      </c>
      <c r="AK126">
        <v>-26.25</v>
      </c>
      <c r="AL126">
        <v>6773.4375</v>
      </c>
      <c r="AM126">
        <v>82.300896106907615</v>
      </c>
      <c r="AN126">
        <v>0.9</v>
      </c>
      <c r="AO126">
        <v>0.38419903534316502</v>
      </c>
      <c r="AP126">
        <v>0.61580096465683498</v>
      </c>
      <c r="AQ126" s="2">
        <f>Table4[[#This Row],[Gain]]^Table4[[#This Row],[θ]]</f>
        <v>188.85787660819494</v>
      </c>
      <c r="AR126" s="2">
        <f>-Table4[[#This Row],[λ]]*-Table4[[#This Row],[Loss]]^Table4[[#This Row],[θ]]</f>
        <v>347.88408658650894</v>
      </c>
      <c r="AS126" s="2">
        <f>Table4[[#This Row],[pie_gain]]*Table4[[#This Row],[v_n_w_g]]-Table4[[#This Row],[pie_loss]]*Table4[[#This Row],[v_n_w_l]]</f>
        <v>-141.66834209890715</v>
      </c>
      <c r="AT126" s="2">
        <f>IF(Table4[[#This Row],[diff_v]]&gt;=1,1,0)</f>
        <v>0</v>
      </c>
      <c r="AU126" s="2">
        <f>Table4[[#This Row],[Gain]]^(Table4[[#This Row],[θ]]*Table4[[#This Row],[ω_p]])</f>
        <v>196.64995844147791</v>
      </c>
      <c r="AV126" s="2">
        <f>-Table4[[#This Row],[λ]]*-Table4[[#This Row],[Loss]]^(Table4[[#This Row],[θ]]*Table4[[#This Row],[ω_n]])</f>
        <v>347.88408658650894</v>
      </c>
      <c r="AW126" s="2">
        <f>Table4[[#This Row],[v_n_w_g_w]]*Table4[[#This Row],[pie_gain]]-Table4[[#This Row],[v_n_w_l_w]]*Table4[[#This Row],[pie_loss]]</f>
        <v>-138.67463177524479</v>
      </c>
      <c r="AX126" s="2">
        <f>IF(Table4[[#This Row],[diff_v_w]]&gt;=1,1,0)</f>
        <v>0</v>
      </c>
      <c r="AY126" s="2">
        <f>Table4[[#This Row],[Gain]]^(Table4[[#This Row],[θ]])*Table4[[#This Row],[ω_p2]]</f>
        <v>189.87770914187922</v>
      </c>
      <c r="AZ126" s="2">
        <f>-Table4[[#This Row],[λ]]*-Table4[[#This Row],[Loss]]^(Table4[[#This Row],[θ]])*Table4[[#This Row],[ω_n2]]</f>
        <v>347.88408658650894</v>
      </c>
      <c r="BA126" s="2">
        <f>Table4[[#This Row],[v_n_w_g_w2]]*Table4[[#This Row],[pie_gain]]-Table4[[#This Row],[v_n_w_l_w2]]*Table4[[#This Row],[pie_loss]]</f>
        <v>-141.27652342325405</v>
      </c>
      <c r="BB126" s="2">
        <f>IF(Table4[[#This Row],[diff_v_w2]]&gt;=1,1,0)</f>
        <v>0</v>
      </c>
      <c r="BC126" s="2">
        <f>Table4[[#This Row],[Gain]]^(Table4[[#This Row],[θ]]+Table4[[#This Row],[ω_p3]])</f>
        <v>198.01061576273642</v>
      </c>
      <c r="BD126" s="2">
        <f>-Table4[[#This Row],[λ]]*-Table4[[#This Row],[Loss]]^(Table4[[#This Row],[θ]]+Table4[[#This Row],[ω_n3]])</f>
        <v>347.88408658650894</v>
      </c>
      <c r="BE126" s="2">
        <f>Table4[[#This Row],[v_n_w_g_w3]]*Table4[[#This Row],[pie_gain]]-Table4[[#This Row],[v_n_w_l_w3]]*Table4[[#This Row],[pie_loss]]</f>
        <v>-138.15186854498467</v>
      </c>
      <c r="BF126" s="2">
        <f>IF(Table4[[#This Row],[diff_v_w3]]&gt;=1,1,0)</f>
        <v>0</v>
      </c>
      <c r="BG126" s="2">
        <f>(Table4[[#This Row],[Accept]]-Table4[[#This Row],[projected_M1]])</f>
        <v>0</v>
      </c>
      <c r="BH126" s="2">
        <f>(Table4[[#This Row],[Accept]]-Table4[[#This Row],[projected_M2]])</f>
        <v>0</v>
      </c>
      <c r="BI126" s="2">
        <f>(Table4[[#This Row],[Accept]]-Table4[[#This Row],[projected_M3]])</f>
        <v>0</v>
      </c>
      <c r="BJ126" s="2">
        <f>(Table4[[#This Row],[Accept]]-Table4[[#This Row],[projected_M4]])</f>
        <v>0</v>
      </c>
    </row>
    <row r="127" spans="1:62" x14ac:dyDescent="0.3">
      <c r="A127">
        <v>32</v>
      </c>
      <c r="B127" t="s">
        <v>43</v>
      </c>
      <c r="C127">
        <v>1.1960207441678836</v>
      </c>
      <c r="D127">
        <v>-1.6</v>
      </c>
      <c r="E127" s="22">
        <f>IF(Table4[[#This Row],[Trial]]="G1",Table4[[#This Row],[Balance]]/100,IF(Table4[[#This Row],[Trial]]="G2",Table4[[#This Row],[Balance]]/200,Table4[[#This Row],[Balance]]/500))</f>
        <v>1.66</v>
      </c>
      <c r="F127" s="22">
        <f>IF(Table4[[#This Row],[Net_Balance]]&gt;1,1+(Table4[[#This Row],[Net_Balance]]-1)/$F$974,1)</f>
        <v>1.0094285714285713</v>
      </c>
      <c r="G127" s="22">
        <f>IF(Table4[[#This Row],[Net_Balance]]&lt;1,1-(1-Table4[[#This Row],[Net_Balance]])/$F$974,1)</f>
        <v>1</v>
      </c>
      <c r="H127" s="22">
        <f>IF(Table4[[#This Row],[Net_Balance]]&gt;1,1+(Table4[[#This Row],[Net_Balance]]-1)/$H$974,1)</f>
        <v>1.0065999999999999</v>
      </c>
      <c r="I127" s="22">
        <f>IF(Table4[[#This Row],[Net_Balance]]&lt;1,1-(1-Table4[[#This Row],[Net_Balance]])/$H$974,1)</f>
        <v>1</v>
      </c>
      <c r="J127" s="22">
        <f>IF(Table4[[#This Row],[Net_Balance]]&gt;1,(Table4[[#This Row],[Net_Balance]]-1)/$J$974,0)</f>
        <v>1.3199999999999998E-2</v>
      </c>
      <c r="K127" s="22">
        <f>IF(Table4[[#This Row],[Net_Balance]]&lt;1,-(1-Table4[[#This Row],[Net_Balance]])/$J$974,0)</f>
        <v>0</v>
      </c>
      <c r="L127" t="s">
        <v>110</v>
      </c>
      <c r="M127" t="s">
        <v>63</v>
      </c>
      <c r="N127" t="s">
        <v>7</v>
      </c>
      <c r="O127">
        <v>1</v>
      </c>
      <c r="P127">
        <v>60</v>
      </c>
      <c r="Q127">
        <v>830</v>
      </c>
      <c r="R127">
        <v>1664288322</v>
      </c>
      <c r="S127">
        <v>4</v>
      </c>
      <c r="T127" t="s">
        <v>117</v>
      </c>
      <c r="U127">
        <v>0</v>
      </c>
      <c r="V127">
        <v>-50</v>
      </c>
      <c r="W127">
        <v>0.5</v>
      </c>
      <c r="X127">
        <v>60</v>
      </c>
      <c r="Y127">
        <v>0.5</v>
      </c>
      <c r="Z127">
        <v>5</v>
      </c>
      <c r="AA127">
        <v>3025</v>
      </c>
      <c r="AB127">
        <v>55</v>
      </c>
      <c r="AC127">
        <v>4</v>
      </c>
      <c r="AD127">
        <v>0.25</v>
      </c>
      <c r="AE127">
        <v>0.75</v>
      </c>
      <c r="AF127">
        <v>2</v>
      </c>
      <c r="AG127">
        <v>0.5</v>
      </c>
      <c r="AH127">
        <v>0.25</v>
      </c>
      <c r="AI127">
        <v>0.625</v>
      </c>
      <c r="AJ127">
        <v>0.375</v>
      </c>
      <c r="AK127">
        <v>-8.75</v>
      </c>
      <c r="AL127">
        <v>2835.9375</v>
      </c>
      <c r="AM127">
        <v>53.253521010351982</v>
      </c>
      <c r="AN127">
        <v>0.9</v>
      </c>
      <c r="AO127">
        <v>0.38419903534316502</v>
      </c>
      <c r="AP127">
        <v>0.61580096465683498</v>
      </c>
      <c r="AQ127" s="2">
        <f>Table4[[#This Row],[Gain]]^Table4[[#This Row],[θ]]</f>
        <v>133.87694139177151</v>
      </c>
      <c r="AR127" s="2">
        <f>-Table4[[#This Row],[λ]]*-Table4[[#This Row],[Loss]]^Table4[[#This Row],[θ]]</f>
        <v>172.23577024121218</v>
      </c>
      <c r="AS127" s="2">
        <f>Table4[[#This Row],[pie_gain]]*Table4[[#This Row],[v_n_w_g]]-Table4[[#This Row],[pie_loss]]*Table4[[#This Row],[v_n_w_l]]</f>
        <v>-54.627561725539401</v>
      </c>
      <c r="AT127" s="2">
        <f>IF(Table4[[#This Row],[diff_v]]&gt;=1,1,0)</f>
        <v>0</v>
      </c>
      <c r="AU127" s="2">
        <f>Table4[[#This Row],[Gain]]^(Table4[[#This Row],[θ]]*Table4[[#This Row],[ω_p]])</f>
        <v>140.20308798125197</v>
      </c>
      <c r="AV127" s="2">
        <f>-Table4[[#This Row],[λ]]*-Table4[[#This Row],[Loss]]^(Table4[[#This Row],[θ]]*Table4[[#This Row],[ω_n]])</f>
        <v>172.23577024121218</v>
      </c>
      <c r="AW127" s="2">
        <f>Table4[[#This Row],[v_n_w_g_w]]*Table4[[#This Row],[pie_gain]]-Table4[[#This Row],[v_n_w_l_w]]*Table4[[#This Row],[pie_loss]]</f>
        <v>-52.197062308421557</v>
      </c>
      <c r="AX127" s="2">
        <f>IF(Table4[[#This Row],[diff_v_w]]&gt;=1,1,0)</f>
        <v>0</v>
      </c>
      <c r="AY127" s="2">
        <f>Table4[[#This Row],[Gain]]^(Table4[[#This Row],[θ]])*Table4[[#This Row],[ω_p2]]</f>
        <v>134.76052920495718</v>
      </c>
      <c r="AZ127" s="2">
        <f>-Table4[[#This Row],[λ]]*-Table4[[#This Row],[Loss]]^(Table4[[#This Row],[θ]])*Table4[[#This Row],[ω_n2]]</f>
        <v>172.23577024121218</v>
      </c>
      <c r="BA127" s="2">
        <f>Table4[[#This Row],[v_n_w_g_w2]]*Table4[[#This Row],[pie_gain]]-Table4[[#This Row],[v_n_w_l_w2]]*Table4[[#This Row],[pie_loss]]</f>
        <v>-54.288088140072489</v>
      </c>
      <c r="BB127" s="2">
        <f>IF(Table4[[#This Row],[diff_v_w2]]&gt;=1,1,0)</f>
        <v>0</v>
      </c>
      <c r="BC127" s="2">
        <f>Table4[[#This Row],[Gain]]^(Table4[[#This Row],[θ]]+Table4[[#This Row],[ω_p3]])</f>
        <v>141.31145830062215</v>
      </c>
      <c r="BD127" s="2">
        <f>-Table4[[#This Row],[λ]]*-Table4[[#This Row],[Loss]]^(Table4[[#This Row],[θ]]+Table4[[#This Row],[ω_n3]])</f>
        <v>172.23577024121218</v>
      </c>
      <c r="BE127" s="2">
        <f>Table4[[#This Row],[v_n_w_g_w3]]*Table4[[#This Row],[pie_gain]]-Table4[[#This Row],[v_n_w_l_w3]]*Table4[[#This Row],[pie_loss]]</f>
        <v>-51.771227500916538</v>
      </c>
      <c r="BF127" s="2">
        <f>IF(Table4[[#This Row],[diff_v_w3]]&gt;=1,1,0)</f>
        <v>0</v>
      </c>
      <c r="BG127" s="2">
        <f>(Table4[[#This Row],[Accept]]-Table4[[#This Row],[projected_M1]])</f>
        <v>1</v>
      </c>
      <c r="BH127" s="2">
        <f>(Table4[[#This Row],[Accept]]-Table4[[#This Row],[projected_M2]])</f>
        <v>1</v>
      </c>
      <c r="BI127" s="2">
        <f>(Table4[[#This Row],[Accept]]-Table4[[#This Row],[projected_M3]])</f>
        <v>1</v>
      </c>
      <c r="BJ127" s="2">
        <f>(Table4[[#This Row],[Accept]]-Table4[[#This Row],[projected_M4]])</f>
        <v>1</v>
      </c>
    </row>
    <row r="128" spans="1:62" x14ac:dyDescent="0.3">
      <c r="A128">
        <v>34</v>
      </c>
      <c r="B128" t="s">
        <v>43</v>
      </c>
      <c r="C128">
        <v>1.1960207441678836</v>
      </c>
      <c r="D128">
        <v>-1.6</v>
      </c>
      <c r="E128" s="22">
        <f>IF(Table4[[#This Row],[Trial]]="G1",Table4[[#This Row],[Balance]]/100,IF(Table4[[#This Row],[Trial]]="G2",Table4[[#This Row],[Balance]]/200,Table4[[#This Row],[Balance]]/500))</f>
        <v>1.8</v>
      </c>
      <c r="F128" s="22">
        <f>IF(Table4[[#This Row],[Net_Balance]]&gt;1,1+(Table4[[#This Row],[Net_Balance]]-1)/$F$974,1)</f>
        <v>1.0114285714285713</v>
      </c>
      <c r="G128" s="22">
        <f>IF(Table4[[#This Row],[Net_Balance]]&lt;1,1-(1-Table4[[#This Row],[Net_Balance]])/$F$974,1)</f>
        <v>1</v>
      </c>
      <c r="H128" s="22">
        <f>IF(Table4[[#This Row],[Net_Balance]]&gt;1,1+(Table4[[#This Row],[Net_Balance]]-1)/$H$974,1)</f>
        <v>1.008</v>
      </c>
      <c r="I128" s="22">
        <f>IF(Table4[[#This Row],[Net_Balance]]&lt;1,1-(1-Table4[[#This Row],[Net_Balance]])/$H$974,1)</f>
        <v>1</v>
      </c>
      <c r="J128" s="22">
        <f>IF(Table4[[#This Row],[Net_Balance]]&gt;1,(Table4[[#This Row],[Net_Balance]]-1)/$J$974,0)</f>
        <v>1.6E-2</v>
      </c>
      <c r="K128" s="22">
        <f>IF(Table4[[#This Row],[Net_Balance]]&lt;1,-(1-Table4[[#This Row],[Net_Balance]])/$J$974,0)</f>
        <v>0</v>
      </c>
      <c r="L128" t="s">
        <v>110</v>
      </c>
      <c r="M128" t="s">
        <v>81</v>
      </c>
      <c r="N128" t="s">
        <v>7</v>
      </c>
      <c r="O128">
        <v>1</v>
      </c>
      <c r="P128">
        <v>70</v>
      </c>
      <c r="Q128">
        <v>900</v>
      </c>
      <c r="R128">
        <v>1664288334</v>
      </c>
      <c r="S128">
        <v>6</v>
      </c>
      <c r="T128" t="s">
        <v>118</v>
      </c>
      <c r="U128">
        <v>1</v>
      </c>
      <c r="V128">
        <v>-50</v>
      </c>
      <c r="W128">
        <v>0.5</v>
      </c>
      <c r="X128">
        <v>70</v>
      </c>
      <c r="Y128">
        <v>0.5</v>
      </c>
      <c r="Z128">
        <v>10</v>
      </c>
      <c r="AA128">
        <v>3600</v>
      </c>
      <c r="AB128">
        <v>60</v>
      </c>
      <c r="AC128">
        <v>2</v>
      </c>
      <c r="AD128">
        <v>0.25</v>
      </c>
      <c r="AE128">
        <v>0.75</v>
      </c>
      <c r="AF128">
        <v>1</v>
      </c>
      <c r="AG128">
        <v>0.25</v>
      </c>
      <c r="AH128">
        <v>0.5</v>
      </c>
      <c r="AI128">
        <v>0.375</v>
      </c>
      <c r="AJ128">
        <v>0.625</v>
      </c>
      <c r="AK128">
        <v>25</v>
      </c>
      <c r="AL128">
        <v>3375</v>
      </c>
      <c r="AM128">
        <v>58.094750193111253</v>
      </c>
      <c r="AN128">
        <v>0.9</v>
      </c>
      <c r="AO128">
        <v>0.60844334427391233</v>
      </c>
      <c r="AP128">
        <v>0.39155665572608767</v>
      </c>
      <c r="AQ128" s="2">
        <f>Table4[[#This Row],[Gain]]^Table4[[#This Row],[θ]]</f>
        <v>160.98133731857229</v>
      </c>
      <c r="AR128" s="2">
        <f>-Table4[[#This Row],[λ]]*-Table4[[#This Row],[Loss]]^Table4[[#This Row],[θ]]</f>
        <v>172.23577024121218</v>
      </c>
      <c r="AS128" s="2">
        <f>Table4[[#This Row],[pie_gain]]*Table4[[#This Row],[v_n_w_g]]-Table4[[#This Row],[pie_loss]]*Table4[[#This Row],[v_n_w_l]]</f>
        <v>30.507961051743038</v>
      </c>
      <c r="AT128" s="2">
        <f>IF(Table4[[#This Row],[diff_v]]&gt;=1,1,0)</f>
        <v>1</v>
      </c>
      <c r="AU128" s="2">
        <f>Table4[[#This Row],[Gain]]^(Table4[[#This Row],[θ]]*Table4[[#This Row],[ω_p]])</f>
        <v>170.60659788281484</v>
      </c>
      <c r="AV128" s="2">
        <f>-Table4[[#This Row],[λ]]*-Table4[[#This Row],[Loss]]^(Table4[[#This Row],[θ]]*Table4[[#This Row],[ω_n]])</f>
        <v>172.23577024121218</v>
      </c>
      <c r="AW128" s="2">
        <f>Table4[[#This Row],[v_n_w_g_w]]*Table4[[#This Row],[pie_gain]]-Table4[[#This Row],[v_n_w_l_w]]*Table4[[#This Row],[pie_loss]]</f>
        <v>36.36438677895859</v>
      </c>
      <c r="AX128" s="2">
        <f>IF(Table4[[#This Row],[diff_v_w]]&gt;=1,1,0)</f>
        <v>1</v>
      </c>
      <c r="AY128" s="2">
        <f>Table4[[#This Row],[Gain]]^(Table4[[#This Row],[θ]])*Table4[[#This Row],[ω_p2]]</f>
        <v>162.26918801712085</v>
      </c>
      <c r="AZ128" s="2">
        <f>-Table4[[#This Row],[λ]]*-Table4[[#This Row],[Loss]]^(Table4[[#This Row],[θ]])*Table4[[#This Row],[ω_n2]]</f>
        <v>172.23577024121218</v>
      </c>
      <c r="BA128" s="2">
        <f>Table4[[#This Row],[v_n_w_g_w2]]*Table4[[#This Row],[pie_gain]]-Table4[[#This Row],[v_n_w_l_w2]]*Table4[[#This Row],[pie_loss]]</f>
        <v>31.291545237693427</v>
      </c>
      <c r="BB128" s="2">
        <f>IF(Table4[[#This Row],[diff_v_w2]]&gt;=1,1,0)</f>
        <v>1</v>
      </c>
      <c r="BC128" s="2">
        <f>Table4[[#This Row],[Gain]]^(Table4[[#This Row],[θ]]+Table4[[#This Row],[ω_p3]])</f>
        <v>172.3046902987372</v>
      </c>
      <c r="BD128" s="2">
        <f>-Table4[[#This Row],[λ]]*-Table4[[#This Row],[Loss]]^(Table4[[#This Row],[θ]]+Table4[[#This Row],[ω_n3]])</f>
        <v>172.23577024121218</v>
      </c>
      <c r="BE128" s="2">
        <f>Table4[[#This Row],[v_n_w_g_w3]]*Table4[[#This Row],[pie_gain]]-Table4[[#This Row],[v_n_w_l_w3]]*Table4[[#This Row],[pie_loss]]</f>
        <v>37.397579807388553</v>
      </c>
      <c r="BF128" s="2">
        <f>IF(Table4[[#This Row],[diff_v_w3]]&gt;=1,1,0)</f>
        <v>1</v>
      </c>
      <c r="BG128" s="2">
        <f>(Table4[[#This Row],[Accept]]-Table4[[#This Row],[projected_M1]])</f>
        <v>0</v>
      </c>
      <c r="BH128" s="2">
        <f>(Table4[[#This Row],[Accept]]-Table4[[#This Row],[projected_M2]])</f>
        <v>0</v>
      </c>
      <c r="BI128" s="2">
        <f>(Table4[[#This Row],[Accept]]-Table4[[#This Row],[projected_M3]])</f>
        <v>0</v>
      </c>
      <c r="BJ128" s="2">
        <f>(Table4[[#This Row],[Accept]]-Table4[[#This Row],[projected_M4]])</f>
        <v>0</v>
      </c>
    </row>
    <row r="129" spans="1:62" x14ac:dyDescent="0.3">
      <c r="A129">
        <v>35</v>
      </c>
      <c r="B129" t="s">
        <v>43</v>
      </c>
      <c r="C129">
        <v>1.1960207441678836</v>
      </c>
      <c r="D129">
        <v>-1.6</v>
      </c>
      <c r="E129" s="22">
        <f>IF(Table4[[#This Row],[Trial]]="G1",Table4[[#This Row],[Balance]]/100,IF(Table4[[#This Row],[Trial]]="G2",Table4[[#This Row],[Balance]]/200,Table4[[#This Row],[Balance]]/500))</f>
        <v>1.92</v>
      </c>
      <c r="F129" s="22">
        <f>IF(Table4[[#This Row],[Net_Balance]]&gt;1,1+(Table4[[#This Row],[Net_Balance]]-1)/$F$974,1)</f>
        <v>1.0131428571428571</v>
      </c>
      <c r="G129" s="22">
        <f>IF(Table4[[#This Row],[Net_Balance]]&lt;1,1-(1-Table4[[#This Row],[Net_Balance]])/$F$974,1)</f>
        <v>1</v>
      </c>
      <c r="H129" s="22">
        <f>IF(Table4[[#This Row],[Net_Balance]]&gt;1,1+(Table4[[#This Row],[Net_Balance]]-1)/$H$974,1)</f>
        <v>1.0092000000000001</v>
      </c>
      <c r="I129" s="22">
        <f>IF(Table4[[#This Row],[Net_Balance]]&lt;1,1-(1-Table4[[#This Row],[Net_Balance]])/$H$974,1)</f>
        <v>1</v>
      </c>
      <c r="J129" s="22">
        <f>IF(Table4[[#This Row],[Net_Balance]]&gt;1,(Table4[[#This Row],[Net_Balance]]-1)/$J$974,0)</f>
        <v>1.84E-2</v>
      </c>
      <c r="K129" s="22">
        <f>IF(Table4[[#This Row],[Net_Balance]]&lt;1,-(1-Table4[[#This Row],[Net_Balance]])/$J$974,0)</f>
        <v>0</v>
      </c>
      <c r="L129" t="s">
        <v>110</v>
      </c>
      <c r="M129" t="s">
        <v>64</v>
      </c>
      <c r="N129" t="s">
        <v>7</v>
      </c>
      <c r="O129">
        <v>1</v>
      </c>
      <c r="P129">
        <v>60</v>
      </c>
      <c r="Q129">
        <v>960</v>
      </c>
      <c r="R129">
        <v>1664288337</v>
      </c>
      <c r="S129">
        <v>3</v>
      </c>
      <c r="T129" t="s">
        <v>118</v>
      </c>
      <c r="U129">
        <v>1</v>
      </c>
      <c r="V129">
        <v>-50</v>
      </c>
      <c r="W129">
        <v>0.5</v>
      </c>
      <c r="X129">
        <v>60</v>
      </c>
      <c r="Y129">
        <v>0.5</v>
      </c>
      <c r="Z129">
        <v>5</v>
      </c>
      <c r="AA129">
        <v>3025</v>
      </c>
      <c r="AB129">
        <v>55</v>
      </c>
      <c r="AC129">
        <v>4</v>
      </c>
      <c r="AD129">
        <v>0.25</v>
      </c>
      <c r="AE129">
        <v>0.75</v>
      </c>
      <c r="AF129">
        <v>2</v>
      </c>
      <c r="AG129">
        <v>0.5</v>
      </c>
      <c r="AH129">
        <v>0.25</v>
      </c>
      <c r="AI129">
        <v>0.625</v>
      </c>
      <c r="AJ129">
        <v>0.375</v>
      </c>
      <c r="AK129">
        <v>-8.75</v>
      </c>
      <c r="AL129">
        <v>2835.9375</v>
      </c>
      <c r="AM129">
        <v>53.253521010351982</v>
      </c>
      <c r="AN129">
        <v>0.9</v>
      </c>
      <c r="AO129">
        <v>0.38419903534316502</v>
      </c>
      <c r="AP129">
        <v>0.61580096465683498</v>
      </c>
      <c r="AQ129" s="2">
        <f>Table4[[#This Row],[Gain]]^Table4[[#This Row],[θ]]</f>
        <v>133.87694139177151</v>
      </c>
      <c r="AR129" s="2">
        <f>-Table4[[#This Row],[λ]]*-Table4[[#This Row],[Loss]]^Table4[[#This Row],[θ]]</f>
        <v>172.23577024121218</v>
      </c>
      <c r="AS129" s="2">
        <f>Table4[[#This Row],[pie_gain]]*Table4[[#This Row],[v_n_w_g]]-Table4[[#This Row],[pie_loss]]*Table4[[#This Row],[v_n_w_l]]</f>
        <v>-54.627561725539401</v>
      </c>
      <c r="AT129" s="2">
        <f>IF(Table4[[#This Row],[diff_v]]&gt;=1,1,0)</f>
        <v>0</v>
      </c>
      <c r="AU129" s="2">
        <f>Table4[[#This Row],[Gain]]^(Table4[[#This Row],[θ]]*Table4[[#This Row],[ω_p]])</f>
        <v>142.77651330555884</v>
      </c>
      <c r="AV129" s="2">
        <f>-Table4[[#This Row],[λ]]*-Table4[[#This Row],[Loss]]^(Table4[[#This Row],[θ]]*Table4[[#This Row],[ω_n]])</f>
        <v>172.23577024121218</v>
      </c>
      <c r="AW129" s="2">
        <f>Table4[[#This Row],[v_n_w_g_w]]*Table4[[#This Row],[pie_gain]]-Table4[[#This Row],[v_n_w_l_w]]*Table4[[#This Row],[pie_loss]]</f>
        <v>-51.208354781295185</v>
      </c>
      <c r="AX129" s="2">
        <f>IF(Table4[[#This Row],[diff_v_w]]&gt;=1,1,0)</f>
        <v>0</v>
      </c>
      <c r="AY129" s="2">
        <f>Table4[[#This Row],[Gain]]^(Table4[[#This Row],[θ]])*Table4[[#This Row],[ω_p2]]</f>
        <v>135.10860925257583</v>
      </c>
      <c r="AZ129" s="2">
        <f>-Table4[[#This Row],[λ]]*-Table4[[#This Row],[Loss]]^(Table4[[#This Row],[θ]])*Table4[[#This Row],[ω_n2]]</f>
        <v>172.23577024121218</v>
      </c>
      <c r="BA129" s="2">
        <f>Table4[[#This Row],[v_n_w_g_w2]]*Table4[[#This Row],[pie_gain]]-Table4[[#This Row],[v_n_w_l_w2]]*Table4[[#This Row],[pie_loss]]</f>
        <v>-54.154356121555203</v>
      </c>
      <c r="BB129" s="2">
        <f>IF(Table4[[#This Row],[diff_v_w2]]&gt;=1,1,0)</f>
        <v>0</v>
      </c>
      <c r="BC129" s="2">
        <f>Table4[[#This Row],[Gain]]^(Table4[[#This Row],[θ]]+Table4[[#This Row],[ω_p3]])</f>
        <v>144.35231886056837</v>
      </c>
      <c r="BD129" s="2">
        <f>-Table4[[#This Row],[λ]]*-Table4[[#This Row],[Loss]]^(Table4[[#This Row],[θ]]+Table4[[#This Row],[ω_n3]])</f>
        <v>172.23577024121218</v>
      </c>
      <c r="BE129" s="2">
        <f>Table4[[#This Row],[v_n_w_g_w3]]*Table4[[#This Row],[pie_gain]]-Table4[[#This Row],[v_n_w_l_w3]]*Table4[[#This Row],[pie_loss]]</f>
        <v>-50.602931807172119</v>
      </c>
      <c r="BF129" s="2">
        <f>IF(Table4[[#This Row],[diff_v_w3]]&gt;=1,1,0)</f>
        <v>0</v>
      </c>
      <c r="BG129" s="2">
        <f>(Table4[[#This Row],[Accept]]-Table4[[#This Row],[projected_M1]])</f>
        <v>1</v>
      </c>
      <c r="BH129" s="2">
        <f>(Table4[[#This Row],[Accept]]-Table4[[#This Row],[projected_M2]])</f>
        <v>1</v>
      </c>
      <c r="BI129" s="2">
        <f>(Table4[[#This Row],[Accept]]-Table4[[#This Row],[projected_M3]])</f>
        <v>1</v>
      </c>
      <c r="BJ129" s="2">
        <f>(Table4[[#This Row],[Accept]]-Table4[[#This Row],[projected_M4]])</f>
        <v>1</v>
      </c>
    </row>
    <row r="130" spans="1:62" x14ac:dyDescent="0.3">
      <c r="A130">
        <v>36</v>
      </c>
      <c r="B130" t="s">
        <v>43</v>
      </c>
      <c r="C130">
        <v>1.1960207441678836</v>
      </c>
      <c r="D130">
        <v>-1.6</v>
      </c>
      <c r="E130" s="22">
        <f>IF(Table4[[#This Row],[Trial]]="G1",Table4[[#This Row],[Balance]]/100,IF(Table4[[#This Row],[Trial]]="G2",Table4[[#This Row],[Balance]]/200,Table4[[#This Row],[Balance]]/500))</f>
        <v>2.12</v>
      </c>
      <c r="F130" s="22">
        <f>IF(Table4[[#This Row],[Net_Balance]]&gt;1,1+(Table4[[#This Row],[Net_Balance]]-1)/$F$974,1)</f>
        <v>1.016</v>
      </c>
      <c r="G130" s="22">
        <f>IF(Table4[[#This Row],[Net_Balance]]&lt;1,1-(1-Table4[[#This Row],[Net_Balance]])/$F$974,1)</f>
        <v>1</v>
      </c>
      <c r="H130" s="22">
        <f>IF(Table4[[#This Row],[Net_Balance]]&gt;1,1+(Table4[[#This Row],[Net_Balance]]-1)/$H$974,1)</f>
        <v>1.0112000000000001</v>
      </c>
      <c r="I130" s="22">
        <f>IF(Table4[[#This Row],[Net_Balance]]&lt;1,1-(1-Table4[[#This Row],[Net_Balance]])/$H$974,1)</f>
        <v>1</v>
      </c>
      <c r="J130" s="22">
        <f>IF(Table4[[#This Row],[Net_Balance]]&gt;1,(Table4[[#This Row],[Net_Balance]]-1)/$J$974,0)</f>
        <v>2.2400000000000003E-2</v>
      </c>
      <c r="K130" s="22">
        <f>IF(Table4[[#This Row],[Net_Balance]]&lt;1,-(1-Table4[[#This Row],[Net_Balance]])/$J$974,0)</f>
        <v>0</v>
      </c>
      <c r="L130" t="s">
        <v>110</v>
      </c>
      <c r="M130" t="s">
        <v>91</v>
      </c>
      <c r="N130" t="s">
        <v>7</v>
      </c>
      <c r="O130">
        <v>1</v>
      </c>
      <c r="P130">
        <v>100</v>
      </c>
      <c r="Q130">
        <v>1060</v>
      </c>
      <c r="R130">
        <v>1664288340</v>
      </c>
      <c r="S130">
        <v>3</v>
      </c>
      <c r="T130" t="s">
        <v>118</v>
      </c>
      <c r="U130">
        <v>1</v>
      </c>
      <c r="V130">
        <v>-90</v>
      </c>
      <c r="W130">
        <v>0.5</v>
      </c>
      <c r="X130">
        <v>100</v>
      </c>
      <c r="Y130">
        <v>0.5</v>
      </c>
      <c r="Z130">
        <v>5</v>
      </c>
      <c r="AA130">
        <v>9025</v>
      </c>
      <c r="AB130">
        <v>95</v>
      </c>
      <c r="AC130">
        <v>4</v>
      </c>
      <c r="AD130">
        <v>0.25</v>
      </c>
      <c r="AE130">
        <v>0.75</v>
      </c>
      <c r="AF130">
        <v>1</v>
      </c>
      <c r="AG130">
        <v>0.25</v>
      </c>
      <c r="AH130">
        <v>0.5</v>
      </c>
      <c r="AI130">
        <v>0.375</v>
      </c>
      <c r="AJ130">
        <v>0.625</v>
      </c>
      <c r="AK130">
        <v>28.75</v>
      </c>
      <c r="AL130">
        <v>8460.9375</v>
      </c>
      <c r="AM130">
        <v>91.983354472426157</v>
      </c>
      <c r="AN130">
        <v>0.9</v>
      </c>
      <c r="AO130">
        <v>0.60844334427391233</v>
      </c>
      <c r="AP130">
        <v>0.39155665572608767</v>
      </c>
      <c r="AQ130" s="2">
        <f>Table4[[#This Row],[Gain]]^Table4[[#This Row],[θ]]</f>
        <v>246.6274930269494</v>
      </c>
      <c r="AR130" s="2">
        <f>-Table4[[#This Row],[λ]]*-Table4[[#This Row],[Loss]]^Table4[[#This Row],[θ]]</f>
        <v>347.88408658650894</v>
      </c>
      <c r="AS130" s="2">
        <f>Table4[[#This Row],[pie_gain]]*Table4[[#This Row],[v_n_w_g]]-Table4[[#This Row],[pie_loss]]*Table4[[#This Row],[v_n_w_l]]</f>
        <v>13.842527123069914</v>
      </c>
      <c r="AT130" s="2">
        <f>IF(Table4[[#This Row],[diff_v]]&gt;=1,1,0)</f>
        <v>1</v>
      </c>
      <c r="AU130" s="2">
        <f>Table4[[#This Row],[Gain]]^(Table4[[#This Row],[θ]]*Table4[[#This Row],[ω_p]])</f>
        <v>269.34824624214457</v>
      </c>
      <c r="AV130" s="2">
        <f>-Table4[[#This Row],[λ]]*-Table4[[#This Row],[Loss]]^(Table4[[#This Row],[θ]]*Table4[[#This Row],[ω_n]])</f>
        <v>347.88408658650894</v>
      </c>
      <c r="AW130" s="2">
        <f>Table4[[#This Row],[v_n_w_g_w]]*Table4[[#This Row],[pie_gain]]-Table4[[#This Row],[v_n_w_l_w]]*Table4[[#This Row],[pie_loss]]</f>
        <v>27.666818193745513</v>
      </c>
      <c r="AX130" s="2">
        <f>IF(Table4[[#This Row],[diff_v_w]]&gt;=1,1,0)</f>
        <v>1</v>
      </c>
      <c r="AY130" s="2">
        <f>Table4[[#This Row],[Gain]]^(Table4[[#This Row],[θ]])*Table4[[#This Row],[ω_p2]]</f>
        <v>249.38972094885125</v>
      </c>
      <c r="AZ130" s="2">
        <f>-Table4[[#This Row],[λ]]*-Table4[[#This Row],[Loss]]^(Table4[[#This Row],[θ]])*Table4[[#This Row],[ω_n2]]</f>
        <v>347.88408658650894</v>
      </c>
      <c r="BA130" s="2">
        <f>Table4[[#This Row],[v_n_w_g_w2]]*Table4[[#This Row],[pie_gain]]-Table4[[#This Row],[v_n_w_l_w2]]*Table4[[#This Row],[pie_loss]]</f>
        <v>15.523186317518679</v>
      </c>
      <c r="BB130" s="2">
        <f>IF(Table4[[#This Row],[diff_v_w2]]&gt;=1,1,0)</f>
        <v>1</v>
      </c>
      <c r="BC130" s="2">
        <f>Table4[[#This Row],[Gain]]^(Table4[[#This Row],[θ]]+Table4[[#This Row],[ω_p3]])</f>
        <v>273.42705720550811</v>
      </c>
      <c r="BD130" s="2">
        <f>-Table4[[#This Row],[λ]]*-Table4[[#This Row],[Loss]]^(Table4[[#This Row],[θ]]+Table4[[#This Row],[ω_n3]])</f>
        <v>347.88408658650894</v>
      </c>
      <c r="BE130" s="2">
        <f>Table4[[#This Row],[v_n_w_g_w3]]*Table4[[#This Row],[pie_gain]]-Table4[[#This Row],[v_n_w_l_w3]]*Table4[[#This Row],[pie_loss]]</f>
        <v>30.148543576955518</v>
      </c>
      <c r="BF130" s="2">
        <f>IF(Table4[[#This Row],[diff_v_w3]]&gt;=1,1,0)</f>
        <v>1</v>
      </c>
      <c r="BG130" s="2">
        <f>(Table4[[#This Row],[Accept]]-Table4[[#This Row],[projected_M1]])</f>
        <v>0</v>
      </c>
      <c r="BH130" s="2">
        <f>(Table4[[#This Row],[Accept]]-Table4[[#This Row],[projected_M2]])</f>
        <v>0</v>
      </c>
      <c r="BI130" s="2">
        <f>(Table4[[#This Row],[Accept]]-Table4[[#This Row],[projected_M3]])</f>
        <v>0</v>
      </c>
      <c r="BJ130" s="2">
        <f>(Table4[[#This Row],[Accept]]-Table4[[#This Row],[projected_M4]])</f>
        <v>0</v>
      </c>
    </row>
    <row r="131" spans="1:62" x14ac:dyDescent="0.3">
      <c r="A131">
        <v>37</v>
      </c>
      <c r="B131" t="s">
        <v>43</v>
      </c>
      <c r="C131">
        <v>1.1960207441678836</v>
      </c>
      <c r="D131">
        <v>-1.6</v>
      </c>
      <c r="E131" s="22">
        <f>IF(Table4[[#This Row],[Trial]]="G1",Table4[[#This Row],[Balance]]/100,IF(Table4[[#This Row],[Trial]]="G2",Table4[[#This Row],[Balance]]/200,Table4[[#This Row],[Balance]]/500))</f>
        <v>2.12</v>
      </c>
      <c r="F131" s="22">
        <f>IF(Table4[[#This Row],[Net_Balance]]&gt;1,1+(Table4[[#This Row],[Net_Balance]]-1)/$F$974,1)</f>
        <v>1.016</v>
      </c>
      <c r="G131" s="22">
        <f>IF(Table4[[#This Row],[Net_Balance]]&lt;1,1-(1-Table4[[#This Row],[Net_Balance]])/$F$974,1)</f>
        <v>1</v>
      </c>
      <c r="H131" s="22">
        <f>IF(Table4[[#This Row],[Net_Balance]]&gt;1,1+(Table4[[#This Row],[Net_Balance]]-1)/$H$974,1)</f>
        <v>1.0112000000000001</v>
      </c>
      <c r="I131" s="22">
        <f>IF(Table4[[#This Row],[Net_Balance]]&lt;1,1-(1-Table4[[#This Row],[Net_Balance]])/$H$974,1)</f>
        <v>1</v>
      </c>
      <c r="J131" s="22">
        <f>IF(Table4[[#This Row],[Net_Balance]]&gt;1,(Table4[[#This Row],[Net_Balance]]-1)/$J$974,0)</f>
        <v>2.2400000000000003E-2</v>
      </c>
      <c r="K131" s="22">
        <f>IF(Table4[[#This Row],[Net_Balance]]&lt;1,-(1-Table4[[#This Row],[Net_Balance]])/$J$974,0)</f>
        <v>0</v>
      </c>
      <c r="L131" t="s">
        <v>110</v>
      </c>
      <c r="M131" t="s">
        <v>82</v>
      </c>
      <c r="N131" t="s">
        <v>5</v>
      </c>
      <c r="O131">
        <v>0</v>
      </c>
      <c r="P131">
        <v>0</v>
      </c>
      <c r="Q131">
        <v>1060</v>
      </c>
      <c r="R131">
        <v>1664288343</v>
      </c>
      <c r="S131">
        <v>3</v>
      </c>
      <c r="T131" t="s">
        <v>118</v>
      </c>
      <c r="U131">
        <v>1</v>
      </c>
      <c r="V131">
        <v>-10</v>
      </c>
      <c r="W131">
        <v>0.5</v>
      </c>
      <c r="X131">
        <v>0</v>
      </c>
      <c r="Y131">
        <v>0.5</v>
      </c>
      <c r="Z131">
        <v>-5</v>
      </c>
      <c r="AA131">
        <v>25</v>
      </c>
      <c r="AB131">
        <v>5</v>
      </c>
      <c r="AC131">
        <v>2</v>
      </c>
      <c r="AD131">
        <v>0.25</v>
      </c>
      <c r="AE131">
        <v>0.75</v>
      </c>
      <c r="AF131">
        <v>2</v>
      </c>
      <c r="AG131">
        <v>0.5</v>
      </c>
      <c r="AH131">
        <v>0.25</v>
      </c>
      <c r="AI131">
        <v>0.625</v>
      </c>
      <c r="AJ131">
        <v>0.375</v>
      </c>
      <c r="AK131">
        <v>-6.25</v>
      </c>
      <c r="AL131">
        <v>23.4375</v>
      </c>
      <c r="AM131">
        <v>4.8412291827592711</v>
      </c>
      <c r="AN131">
        <v>0.9</v>
      </c>
      <c r="AO131">
        <v>0.38419903534316502</v>
      </c>
      <c r="AP131">
        <v>0.61580096465683498</v>
      </c>
      <c r="AQ131" s="2">
        <f>Table4[[#This Row],[Gain]]^Table4[[#This Row],[θ]]</f>
        <v>0</v>
      </c>
      <c r="AR131" s="2">
        <f>-Table4[[#This Row],[λ]]*-Table4[[#This Row],[Loss]]^Table4[[#This Row],[θ]]</f>
        <v>25.127005037389367</v>
      </c>
      <c r="AS131" s="2">
        <f>Table4[[#This Row],[pie_gain]]*Table4[[#This Row],[v_n_w_g]]-Table4[[#This Row],[pie_loss]]*Table4[[#This Row],[v_n_w_l]]</f>
        <v>-15.473233940961524</v>
      </c>
      <c r="AT131" s="2">
        <f>IF(Table4[[#This Row],[diff_v]]&gt;=1,1,0)</f>
        <v>0</v>
      </c>
      <c r="AU131" s="2">
        <f>Table4[[#This Row],[Gain]]^(Table4[[#This Row],[θ]]*Table4[[#This Row],[ω_p]])</f>
        <v>0</v>
      </c>
      <c r="AV131" s="2">
        <f>-Table4[[#This Row],[λ]]*-Table4[[#This Row],[Loss]]^(Table4[[#This Row],[θ]]*Table4[[#This Row],[ω_n]])</f>
        <v>25.127005037389367</v>
      </c>
      <c r="AW131" s="2">
        <f>Table4[[#This Row],[v_n_w_g_w]]*Table4[[#This Row],[pie_gain]]-Table4[[#This Row],[v_n_w_l_w]]*Table4[[#This Row],[pie_loss]]</f>
        <v>-15.473233940961524</v>
      </c>
      <c r="AX131" s="2">
        <f>IF(Table4[[#This Row],[diff_v_w]]&gt;=1,1,0)</f>
        <v>0</v>
      </c>
      <c r="AY131" s="2">
        <f>Table4[[#This Row],[Gain]]^(Table4[[#This Row],[θ]])*Table4[[#This Row],[ω_p2]]</f>
        <v>0</v>
      </c>
      <c r="AZ131" s="2">
        <f>-Table4[[#This Row],[λ]]*-Table4[[#This Row],[Loss]]^(Table4[[#This Row],[θ]])*Table4[[#This Row],[ω_n2]]</f>
        <v>25.127005037389367</v>
      </c>
      <c r="BA131" s="2">
        <f>Table4[[#This Row],[v_n_w_g_w2]]*Table4[[#This Row],[pie_gain]]-Table4[[#This Row],[v_n_w_l_w2]]*Table4[[#This Row],[pie_loss]]</f>
        <v>-15.473233940961524</v>
      </c>
      <c r="BB131" s="2">
        <f>IF(Table4[[#This Row],[diff_v_w2]]&gt;=1,1,0)</f>
        <v>0</v>
      </c>
      <c r="BC131" s="2">
        <f>Table4[[#This Row],[Gain]]^(Table4[[#This Row],[θ]]+Table4[[#This Row],[ω_p3]])</f>
        <v>0</v>
      </c>
      <c r="BD131" s="2">
        <f>-Table4[[#This Row],[λ]]*-Table4[[#This Row],[Loss]]^(Table4[[#This Row],[θ]]+Table4[[#This Row],[ω_n3]])</f>
        <v>25.127005037389367</v>
      </c>
      <c r="BE131" s="2">
        <f>Table4[[#This Row],[v_n_w_g_w3]]*Table4[[#This Row],[pie_gain]]-Table4[[#This Row],[v_n_w_l_w3]]*Table4[[#This Row],[pie_loss]]</f>
        <v>-15.473233940961524</v>
      </c>
      <c r="BF131" s="2">
        <f>IF(Table4[[#This Row],[diff_v_w3]]&gt;=1,1,0)</f>
        <v>0</v>
      </c>
      <c r="BG131" s="2">
        <f>(Table4[[#This Row],[Accept]]-Table4[[#This Row],[projected_M1]])</f>
        <v>0</v>
      </c>
      <c r="BH131" s="2">
        <f>(Table4[[#This Row],[Accept]]-Table4[[#This Row],[projected_M2]])</f>
        <v>0</v>
      </c>
      <c r="BI131" s="2">
        <f>(Table4[[#This Row],[Accept]]-Table4[[#This Row],[projected_M3]])</f>
        <v>0</v>
      </c>
      <c r="BJ131" s="2">
        <f>(Table4[[#This Row],[Accept]]-Table4[[#This Row],[projected_M4]])</f>
        <v>0</v>
      </c>
    </row>
    <row r="132" spans="1:62" x14ac:dyDescent="0.3">
      <c r="A132">
        <v>39</v>
      </c>
      <c r="B132" t="s">
        <v>43</v>
      </c>
      <c r="C132">
        <v>1.1960207441678836</v>
      </c>
      <c r="D132">
        <v>-1.6</v>
      </c>
      <c r="E132" s="22">
        <f>IF(Table4[[#This Row],[Trial]]="G1",Table4[[#This Row],[Balance]]/100,IF(Table4[[#This Row],[Trial]]="G2",Table4[[#This Row],[Balance]]/200,Table4[[#This Row],[Balance]]/500))</f>
        <v>2.12</v>
      </c>
      <c r="F132" s="22">
        <f>IF(Table4[[#This Row],[Net_Balance]]&gt;1,1+(Table4[[#This Row],[Net_Balance]]-1)/$F$974,1)</f>
        <v>1.016</v>
      </c>
      <c r="G132" s="22">
        <f>IF(Table4[[#This Row],[Net_Balance]]&lt;1,1-(1-Table4[[#This Row],[Net_Balance]])/$F$974,1)</f>
        <v>1</v>
      </c>
      <c r="H132" s="22">
        <f>IF(Table4[[#This Row],[Net_Balance]]&gt;1,1+(Table4[[#This Row],[Net_Balance]]-1)/$H$974,1)</f>
        <v>1.0112000000000001</v>
      </c>
      <c r="I132" s="22">
        <f>IF(Table4[[#This Row],[Net_Balance]]&lt;1,1-(1-Table4[[#This Row],[Net_Balance]])/$H$974,1)</f>
        <v>1</v>
      </c>
      <c r="J132" s="22">
        <f>IF(Table4[[#This Row],[Net_Balance]]&gt;1,(Table4[[#This Row],[Net_Balance]]-1)/$J$974,0)</f>
        <v>2.2400000000000003E-2</v>
      </c>
      <c r="K132" s="22">
        <f>IF(Table4[[#This Row],[Net_Balance]]&lt;1,-(1-Table4[[#This Row],[Net_Balance]])/$J$974,0)</f>
        <v>0</v>
      </c>
      <c r="L132" t="s">
        <v>110</v>
      </c>
      <c r="M132" t="s">
        <v>54</v>
      </c>
      <c r="N132" t="s">
        <v>5</v>
      </c>
      <c r="O132">
        <v>0</v>
      </c>
      <c r="P132">
        <v>0</v>
      </c>
      <c r="Q132">
        <v>1060</v>
      </c>
      <c r="R132">
        <v>1664288362</v>
      </c>
      <c r="S132">
        <v>6</v>
      </c>
      <c r="T132" t="s">
        <v>117</v>
      </c>
      <c r="U132">
        <v>0</v>
      </c>
      <c r="V132">
        <v>-50</v>
      </c>
      <c r="W132">
        <v>0.5</v>
      </c>
      <c r="X132">
        <v>40</v>
      </c>
      <c r="Y132">
        <v>0.5</v>
      </c>
      <c r="Z132">
        <v>-5</v>
      </c>
      <c r="AA132">
        <v>2025</v>
      </c>
      <c r="AB132">
        <v>45</v>
      </c>
      <c r="AC132">
        <v>4</v>
      </c>
      <c r="AD132">
        <v>0.25</v>
      </c>
      <c r="AE132">
        <v>0.75</v>
      </c>
      <c r="AF132">
        <v>1</v>
      </c>
      <c r="AG132">
        <v>0.25</v>
      </c>
      <c r="AH132">
        <v>0.5</v>
      </c>
      <c r="AI132">
        <v>0.375</v>
      </c>
      <c r="AJ132">
        <v>0.625</v>
      </c>
      <c r="AK132">
        <v>6.25</v>
      </c>
      <c r="AL132">
        <v>1898.4375</v>
      </c>
      <c r="AM132">
        <v>43.571062644833439</v>
      </c>
      <c r="AN132">
        <v>0.9</v>
      </c>
      <c r="AO132">
        <v>0.60844334427391233</v>
      </c>
      <c r="AP132">
        <v>0.39155665572608767</v>
      </c>
      <c r="AQ132" s="2">
        <f>Table4[[#This Row],[Gain]]^Table4[[#This Row],[θ]]</f>
        <v>82.432217522931154</v>
      </c>
      <c r="AR132" s="2">
        <f>-Table4[[#This Row],[λ]]*-Table4[[#This Row],[Loss]]^Table4[[#This Row],[θ]]</f>
        <v>172.23577024121218</v>
      </c>
      <c r="AS132" s="2">
        <f>Table4[[#This Row],[pie_gain]]*Table4[[#This Row],[v_n_w_g]]-Table4[[#This Row],[pie_loss]]*Table4[[#This Row],[v_n_w_l]]</f>
        <v>-17.284728086489018</v>
      </c>
      <c r="AT132" s="2">
        <f>IF(Table4[[#This Row],[diff_v]]&gt;=1,1,0)</f>
        <v>0</v>
      </c>
      <c r="AU132" s="2">
        <f>Table4[[#This Row],[Gain]]^(Table4[[#This Row],[θ]]*Table4[[#This Row],[ω_p]])</f>
        <v>88.461547976186651</v>
      </c>
      <c r="AV132" s="2">
        <f>-Table4[[#This Row],[λ]]*-Table4[[#This Row],[Loss]]^(Table4[[#This Row],[θ]]*Table4[[#This Row],[ω_n]])</f>
        <v>172.23577024121218</v>
      </c>
      <c r="AW132" s="2">
        <f>Table4[[#This Row],[v_n_w_g_w]]*Table4[[#This Row],[pie_gain]]-Table4[[#This Row],[v_n_w_l_w]]*Table4[[#This Row],[pie_loss]]</f>
        <v>-13.616222101777701</v>
      </c>
      <c r="AX132" s="2">
        <f>IF(Table4[[#This Row],[diff_v_w]]&gt;=1,1,0)</f>
        <v>0</v>
      </c>
      <c r="AY132" s="2">
        <f>Table4[[#This Row],[Gain]]^(Table4[[#This Row],[θ]])*Table4[[#This Row],[ω_p2]]</f>
        <v>83.355458359187992</v>
      </c>
      <c r="AZ132" s="2">
        <f>-Table4[[#This Row],[λ]]*-Table4[[#This Row],[Loss]]^(Table4[[#This Row],[θ]])*Table4[[#This Row],[ω_n2]]</f>
        <v>172.23577024121218</v>
      </c>
      <c r="BA132" s="2">
        <f>Table4[[#This Row],[v_n_w_g_w2]]*Table4[[#This Row],[pie_gain]]-Table4[[#This Row],[v_n_w_l_w2]]*Table4[[#This Row],[pie_loss]]</f>
        <v>-16.722988344506668</v>
      </c>
      <c r="BB132" s="2">
        <f>IF(Table4[[#This Row],[diff_v_w2]]&gt;=1,1,0)</f>
        <v>0</v>
      </c>
      <c r="BC132" s="2">
        <f>Table4[[#This Row],[Gain]]^(Table4[[#This Row],[θ]]+Table4[[#This Row],[ω_p3]])</f>
        <v>89.53299796054678</v>
      </c>
      <c r="BD132" s="2">
        <f>-Table4[[#This Row],[λ]]*-Table4[[#This Row],[Loss]]^(Table4[[#This Row],[θ]]+Table4[[#This Row],[ω_n3]])</f>
        <v>172.23577024121218</v>
      </c>
      <c r="BE132" s="2">
        <f>Table4[[#This Row],[v_n_w_g_w3]]*Table4[[#This Row],[pie_gain]]-Table4[[#This Row],[v_n_w_l_w3]]*Table4[[#This Row],[pie_loss]]</f>
        <v>-12.964305490071389</v>
      </c>
      <c r="BF132" s="2">
        <f>IF(Table4[[#This Row],[diff_v_w3]]&gt;=1,1,0)</f>
        <v>0</v>
      </c>
      <c r="BG132" s="2">
        <f>(Table4[[#This Row],[Accept]]-Table4[[#This Row],[projected_M1]])</f>
        <v>0</v>
      </c>
      <c r="BH132" s="2">
        <f>(Table4[[#This Row],[Accept]]-Table4[[#This Row],[projected_M2]])</f>
        <v>0</v>
      </c>
      <c r="BI132" s="2">
        <f>(Table4[[#This Row],[Accept]]-Table4[[#This Row],[projected_M3]])</f>
        <v>0</v>
      </c>
      <c r="BJ132" s="2">
        <f>(Table4[[#This Row],[Accept]]-Table4[[#This Row],[projected_M4]])</f>
        <v>0</v>
      </c>
    </row>
    <row r="133" spans="1:62" x14ac:dyDescent="0.3">
      <c r="A133">
        <v>40</v>
      </c>
      <c r="B133" t="s">
        <v>43</v>
      </c>
      <c r="C133">
        <v>1.1960207441678836</v>
      </c>
      <c r="D133">
        <v>-1.6</v>
      </c>
      <c r="E133" s="22">
        <f>IF(Table4[[#This Row],[Trial]]="G1",Table4[[#This Row],[Balance]]/100,IF(Table4[[#This Row],[Trial]]="G2",Table4[[#This Row],[Balance]]/200,Table4[[#This Row],[Balance]]/500))</f>
        <v>2.12</v>
      </c>
      <c r="F133" s="22">
        <f>IF(Table4[[#This Row],[Net_Balance]]&gt;1,1+(Table4[[#This Row],[Net_Balance]]-1)/$F$974,1)</f>
        <v>1.016</v>
      </c>
      <c r="G133" s="22">
        <f>IF(Table4[[#This Row],[Net_Balance]]&lt;1,1-(1-Table4[[#This Row],[Net_Balance]])/$F$974,1)</f>
        <v>1</v>
      </c>
      <c r="H133" s="22">
        <f>IF(Table4[[#This Row],[Net_Balance]]&gt;1,1+(Table4[[#This Row],[Net_Balance]]-1)/$H$974,1)</f>
        <v>1.0112000000000001</v>
      </c>
      <c r="I133" s="22">
        <f>IF(Table4[[#This Row],[Net_Balance]]&lt;1,1-(1-Table4[[#This Row],[Net_Balance]])/$H$974,1)</f>
        <v>1</v>
      </c>
      <c r="J133" s="22">
        <f>IF(Table4[[#This Row],[Net_Balance]]&gt;1,(Table4[[#This Row],[Net_Balance]]-1)/$J$974,0)</f>
        <v>2.2400000000000003E-2</v>
      </c>
      <c r="K133" s="22">
        <f>IF(Table4[[#This Row],[Net_Balance]]&lt;1,-(1-Table4[[#This Row],[Net_Balance]])/$J$974,0)</f>
        <v>0</v>
      </c>
      <c r="L133" t="s">
        <v>110</v>
      </c>
      <c r="M133" t="s">
        <v>51</v>
      </c>
      <c r="N133" t="s">
        <v>5</v>
      </c>
      <c r="O133">
        <v>0</v>
      </c>
      <c r="P133">
        <v>0</v>
      </c>
      <c r="Q133">
        <v>1060</v>
      </c>
      <c r="R133">
        <v>1664288365</v>
      </c>
      <c r="S133">
        <v>3</v>
      </c>
      <c r="T133" t="s">
        <v>117</v>
      </c>
      <c r="U133">
        <v>0</v>
      </c>
      <c r="V133">
        <v>-90</v>
      </c>
      <c r="W133">
        <v>0.5</v>
      </c>
      <c r="X133">
        <v>80</v>
      </c>
      <c r="Y133">
        <v>0.5</v>
      </c>
      <c r="Z133">
        <v>-5</v>
      </c>
      <c r="AA133">
        <v>7225</v>
      </c>
      <c r="AB133">
        <v>85</v>
      </c>
      <c r="AC133">
        <v>4</v>
      </c>
      <c r="AD133">
        <v>0.25</v>
      </c>
      <c r="AE133">
        <v>0.75</v>
      </c>
      <c r="AF133">
        <v>1</v>
      </c>
      <c r="AG133">
        <v>0.25</v>
      </c>
      <c r="AH133">
        <v>0.5</v>
      </c>
      <c r="AI133">
        <v>0.375</v>
      </c>
      <c r="AJ133">
        <v>0.625</v>
      </c>
      <c r="AK133">
        <v>16.25</v>
      </c>
      <c r="AL133">
        <v>6773.4375</v>
      </c>
      <c r="AM133">
        <v>82.300896106907615</v>
      </c>
      <c r="AN133">
        <v>0.9</v>
      </c>
      <c r="AO133">
        <v>0.60844334427391233</v>
      </c>
      <c r="AP133">
        <v>0.39155665572608767</v>
      </c>
      <c r="AQ133" s="2">
        <f>Table4[[#This Row],[Gain]]^Table4[[#This Row],[θ]]</f>
        <v>188.85787660819494</v>
      </c>
      <c r="AR133" s="2">
        <f>-Table4[[#This Row],[λ]]*-Table4[[#This Row],[Loss]]^Table4[[#This Row],[θ]]</f>
        <v>347.88408658650894</v>
      </c>
      <c r="AS133" s="2">
        <f>Table4[[#This Row],[pie_gain]]*Table4[[#This Row],[v_n_w_g]]-Table4[[#This Row],[pie_loss]]*Table4[[#This Row],[v_n_w_l]]</f>
        <v>-21.307011488178148</v>
      </c>
      <c r="AT133" s="2">
        <f>IF(Table4[[#This Row],[diff_v]]&gt;=1,1,0)</f>
        <v>0</v>
      </c>
      <c r="AU133" s="2">
        <f>Table4[[#This Row],[Gain]]^(Table4[[#This Row],[θ]]*Table4[[#This Row],[ω_p]])</f>
        <v>205.37768967305246</v>
      </c>
      <c r="AV133" s="2">
        <f>-Table4[[#This Row],[λ]]*-Table4[[#This Row],[Loss]]^(Table4[[#This Row],[θ]]*Table4[[#This Row],[ω_n]])</f>
        <v>347.88408658650894</v>
      </c>
      <c r="AW133" s="2">
        <f>Table4[[#This Row],[v_n_w_g_w]]*Table4[[#This Row],[pie_gain]]-Table4[[#This Row],[v_n_w_l_w]]*Table4[[#This Row],[pie_loss]]</f>
        <v>-11.255641180216372</v>
      </c>
      <c r="AX133" s="2">
        <f>IF(Table4[[#This Row],[diff_v_w]]&gt;=1,1,0)</f>
        <v>0</v>
      </c>
      <c r="AY133" s="2">
        <f>Table4[[#This Row],[Gain]]^(Table4[[#This Row],[θ]])*Table4[[#This Row],[ω_p2]]</f>
        <v>190.97308482620676</v>
      </c>
      <c r="AZ133" s="2">
        <f>-Table4[[#This Row],[λ]]*-Table4[[#This Row],[Loss]]^(Table4[[#This Row],[θ]])*Table4[[#This Row],[ω_n2]]</f>
        <v>347.88408658650894</v>
      </c>
      <c r="BA133" s="2">
        <f>Table4[[#This Row],[v_n_w_g_w2]]*Table4[[#This Row],[pie_gain]]-Table4[[#This Row],[v_n_w_l_w2]]*Table4[[#This Row],[pie_loss]]</f>
        <v>-20.020027126175378</v>
      </c>
      <c r="BB133" s="2">
        <f>IF(Table4[[#This Row],[diff_v_w2]]&gt;=1,1,0)</f>
        <v>0</v>
      </c>
      <c r="BC133" s="2">
        <f>Table4[[#This Row],[Gain]]^(Table4[[#This Row],[θ]]+Table4[[#This Row],[ω_p3]])</f>
        <v>208.33599837424254</v>
      </c>
      <c r="BD133" s="2">
        <f>-Table4[[#This Row],[λ]]*-Table4[[#This Row],[Loss]]^(Table4[[#This Row],[θ]]+Table4[[#This Row],[ω_n3]])</f>
        <v>347.88408658650894</v>
      </c>
      <c r="BE133" s="2">
        <f>Table4[[#This Row],[v_n_w_g_w3]]*Table4[[#This Row],[pie_gain]]-Table4[[#This Row],[v_n_w_l_w3]]*Table4[[#This Row],[pie_loss]]</f>
        <v>-9.4556779406696734</v>
      </c>
      <c r="BF133" s="2">
        <f>IF(Table4[[#This Row],[diff_v_w3]]&gt;=1,1,0)</f>
        <v>0</v>
      </c>
      <c r="BG133" s="2">
        <f>(Table4[[#This Row],[Accept]]-Table4[[#This Row],[projected_M1]])</f>
        <v>0</v>
      </c>
      <c r="BH133" s="2">
        <f>(Table4[[#This Row],[Accept]]-Table4[[#This Row],[projected_M2]])</f>
        <v>0</v>
      </c>
      <c r="BI133" s="2">
        <f>(Table4[[#This Row],[Accept]]-Table4[[#This Row],[projected_M3]])</f>
        <v>0</v>
      </c>
      <c r="BJ133" s="2">
        <f>(Table4[[#This Row],[Accept]]-Table4[[#This Row],[projected_M4]])</f>
        <v>0</v>
      </c>
    </row>
    <row r="134" spans="1:62" x14ac:dyDescent="0.3">
      <c r="A134">
        <v>41</v>
      </c>
      <c r="B134" t="s">
        <v>43</v>
      </c>
      <c r="C134">
        <v>1.1960207441678836</v>
      </c>
      <c r="D134">
        <v>-1.6</v>
      </c>
      <c r="E134" s="22">
        <f>IF(Table4[[#This Row],[Trial]]="G1",Table4[[#This Row],[Balance]]/100,IF(Table4[[#This Row],[Trial]]="G2",Table4[[#This Row],[Balance]]/200,Table4[[#This Row],[Balance]]/500))</f>
        <v>2.12</v>
      </c>
      <c r="F134" s="22">
        <f>IF(Table4[[#This Row],[Net_Balance]]&gt;1,1+(Table4[[#This Row],[Net_Balance]]-1)/$F$974,1)</f>
        <v>1.016</v>
      </c>
      <c r="G134" s="22">
        <f>IF(Table4[[#This Row],[Net_Balance]]&lt;1,1-(1-Table4[[#This Row],[Net_Balance]])/$F$974,1)</f>
        <v>1</v>
      </c>
      <c r="H134" s="22">
        <f>IF(Table4[[#This Row],[Net_Balance]]&gt;1,1+(Table4[[#This Row],[Net_Balance]]-1)/$H$974,1)</f>
        <v>1.0112000000000001</v>
      </c>
      <c r="I134" s="22">
        <f>IF(Table4[[#This Row],[Net_Balance]]&lt;1,1-(1-Table4[[#This Row],[Net_Balance]])/$H$974,1)</f>
        <v>1</v>
      </c>
      <c r="J134" s="22">
        <f>IF(Table4[[#This Row],[Net_Balance]]&gt;1,(Table4[[#This Row],[Net_Balance]]-1)/$J$974,0)</f>
        <v>2.2400000000000003E-2</v>
      </c>
      <c r="K134" s="22">
        <f>IF(Table4[[#This Row],[Net_Balance]]&lt;1,-(1-Table4[[#This Row],[Net_Balance]])/$J$974,0)</f>
        <v>0</v>
      </c>
      <c r="L134" t="s">
        <v>110</v>
      </c>
      <c r="M134" t="s">
        <v>88</v>
      </c>
      <c r="N134" t="s">
        <v>5</v>
      </c>
      <c r="O134">
        <v>0</v>
      </c>
      <c r="P134">
        <v>0</v>
      </c>
      <c r="Q134">
        <v>1060</v>
      </c>
      <c r="R134">
        <v>1664288368</v>
      </c>
      <c r="S134">
        <v>3</v>
      </c>
      <c r="T134" t="s">
        <v>117</v>
      </c>
      <c r="U134">
        <v>0</v>
      </c>
      <c r="V134">
        <v>-50</v>
      </c>
      <c r="W134">
        <v>0.5</v>
      </c>
      <c r="X134">
        <v>60</v>
      </c>
      <c r="Y134">
        <v>0.5</v>
      </c>
      <c r="Z134">
        <v>5</v>
      </c>
      <c r="AA134">
        <v>3025</v>
      </c>
      <c r="AB134">
        <v>55</v>
      </c>
      <c r="AC134">
        <v>2</v>
      </c>
      <c r="AD134">
        <v>0.25</v>
      </c>
      <c r="AE134">
        <v>0.75</v>
      </c>
      <c r="AF134">
        <v>2</v>
      </c>
      <c r="AG134">
        <v>0.5</v>
      </c>
      <c r="AH134">
        <v>0.25</v>
      </c>
      <c r="AI134">
        <v>0.625</v>
      </c>
      <c r="AJ134">
        <v>0.375</v>
      </c>
      <c r="AK134">
        <v>-8.75</v>
      </c>
      <c r="AL134">
        <v>2835.9375</v>
      </c>
      <c r="AM134">
        <v>53.253521010351982</v>
      </c>
      <c r="AN134">
        <v>0.9</v>
      </c>
      <c r="AO134">
        <v>0.38419903534316502</v>
      </c>
      <c r="AP134">
        <v>0.61580096465683498</v>
      </c>
      <c r="AQ134" s="2">
        <f>Table4[[#This Row],[Gain]]^Table4[[#This Row],[θ]]</f>
        <v>133.87694139177151</v>
      </c>
      <c r="AR134" s="2">
        <f>-Table4[[#This Row],[λ]]*-Table4[[#This Row],[Loss]]^Table4[[#This Row],[θ]]</f>
        <v>172.23577024121218</v>
      </c>
      <c r="AS134" s="2">
        <f>Table4[[#This Row],[pie_gain]]*Table4[[#This Row],[v_n_w_g]]-Table4[[#This Row],[pie_loss]]*Table4[[#This Row],[v_n_w_l]]</f>
        <v>-54.627561725539401</v>
      </c>
      <c r="AT134" s="2">
        <f>IF(Table4[[#This Row],[diff_v]]&gt;=1,1,0)</f>
        <v>0</v>
      </c>
      <c r="AU134" s="2">
        <f>Table4[[#This Row],[Gain]]^(Table4[[#This Row],[θ]]*Table4[[#This Row],[ω_p]])</f>
        <v>144.78816840046292</v>
      </c>
      <c r="AV134" s="2">
        <f>-Table4[[#This Row],[λ]]*-Table4[[#This Row],[Loss]]^(Table4[[#This Row],[θ]]*Table4[[#This Row],[ω_n]])</f>
        <v>172.23577024121218</v>
      </c>
      <c r="AW134" s="2">
        <f>Table4[[#This Row],[v_n_w_g_w]]*Table4[[#This Row],[pie_gain]]-Table4[[#This Row],[v_n_w_l_w]]*Table4[[#This Row],[pie_loss]]</f>
        <v>-50.435478834389869</v>
      </c>
      <c r="AX134" s="2">
        <f>IF(Table4[[#This Row],[diff_v_w]]&gt;=1,1,0)</f>
        <v>0</v>
      </c>
      <c r="AY134" s="2">
        <f>Table4[[#This Row],[Gain]]^(Table4[[#This Row],[θ]])*Table4[[#This Row],[ω_p2]]</f>
        <v>135.37636313535936</v>
      </c>
      <c r="AZ134" s="2">
        <f>-Table4[[#This Row],[λ]]*-Table4[[#This Row],[Loss]]^(Table4[[#This Row],[θ]])*Table4[[#This Row],[ω_n2]]</f>
        <v>172.23577024121218</v>
      </c>
      <c r="BA134" s="2">
        <f>Table4[[#This Row],[v_n_w_g_w2]]*Table4[[#This Row],[pie_gain]]-Table4[[#This Row],[v_n_w_l_w2]]*Table4[[#This Row],[pie_loss]]</f>
        <v>-54.051485338080383</v>
      </c>
      <c r="BB134" s="2">
        <f>IF(Table4[[#This Row],[diff_v_w2]]&gt;=1,1,0)</f>
        <v>0</v>
      </c>
      <c r="BC134" s="2">
        <f>Table4[[#This Row],[Gain]]^(Table4[[#This Row],[θ]]+Table4[[#This Row],[ω_p3]])</f>
        <v>146.7358964874424</v>
      </c>
      <c r="BD134" s="2">
        <f>-Table4[[#This Row],[λ]]*-Table4[[#This Row],[Loss]]^(Table4[[#This Row],[θ]]+Table4[[#This Row],[ω_n3]])</f>
        <v>172.23577024121218</v>
      </c>
      <c r="BE134" s="2">
        <f>Table4[[#This Row],[v_n_w_g_w3]]*Table4[[#This Row],[pie_gain]]-Table4[[#This Row],[v_n_w_l_w3]]*Table4[[#This Row],[pie_loss]]</f>
        <v>-49.687163582261569</v>
      </c>
      <c r="BF134" s="2">
        <f>IF(Table4[[#This Row],[diff_v_w3]]&gt;=1,1,0)</f>
        <v>0</v>
      </c>
      <c r="BG134" s="2">
        <f>(Table4[[#This Row],[Accept]]-Table4[[#This Row],[projected_M1]])</f>
        <v>0</v>
      </c>
      <c r="BH134" s="2">
        <f>(Table4[[#This Row],[Accept]]-Table4[[#This Row],[projected_M2]])</f>
        <v>0</v>
      </c>
      <c r="BI134" s="2">
        <f>(Table4[[#This Row],[Accept]]-Table4[[#This Row],[projected_M3]])</f>
        <v>0</v>
      </c>
      <c r="BJ134" s="2">
        <f>(Table4[[#This Row],[Accept]]-Table4[[#This Row],[projected_M4]])</f>
        <v>0</v>
      </c>
    </row>
    <row r="135" spans="1:62" x14ac:dyDescent="0.3">
      <c r="A135">
        <v>42</v>
      </c>
      <c r="B135" t="s">
        <v>43</v>
      </c>
      <c r="C135">
        <v>1.1960207441678836</v>
      </c>
      <c r="D135">
        <v>-1.6</v>
      </c>
      <c r="E135" s="22">
        <f>IF(Table4[[#This Row],[Trial]]="G1",Table4[[#This Row],[Balance]]/100,IF(Table4[[#This Row],[Trial]]="G2",Table4[[#This Row],[Balance]]/200,Table4[[#This Row],[Balance]]/500))</f>
        <v>2.1</v>
      </c>
      <c r="F135" s="22">
        <f>IF(Table4[[#This Row],[Net_Balance]]&gt;1,1+(Table4[[#This Row],[Net_Balance]]-1)/$F$974,1)</f>
        <v>1.0157142857142858</v>
      </c>
      <c r="G135" s="22">
        <f>IF(Table4[[#This Row],[Net_Balance]]&lt;1,1-(1-Table4[[#This Row],[Net_Balance]])/$F$974,1)</f>
        <v>1</v>
      </c>
      <c r="H135" s="22">
        <f>IF(Table4[[#This Row],[Net_Balance]]&gt;1,1+(Table4[[#This Row],[Net_Balance]]-1)/$H$974,1)</f>
        <v>1.0109999999999999</v>
      </c>
      <c r="I135" s="22">
        <f>IF(Table4[[#This Row],[Net_Balance]]&lt;1,1-(1-Table4[[#This Row],[Net_Balance]])/$H$974,1)</f>
        <v>1</v>
      </c>
      <c r="J135" s="22">
        <f>IF(Table4[[#This Row],[Net_Balance]]&gt;1,(Table4[[#This Row],[Net_Balance]]-1)/$J$974,0)</f>
        <v>2.2000000000000002E-2</v>
      </c>
      <c r="K135" s="22">
        <f>IF(Table4[[#This Row],[Net_Balance]]&lt;1,-(1-Table4[[#This Row],[Net_Balance]])/$J$974,0)</f>
        <v>0</v>
      </c>
      <c r="L135" t="s">
        <v>110</v>
      </c>
      <c r="M135" t="s">
        <v>71</v>
      </c>
      <c r="N135" t="s">
        <v>7</v>
      </c>
      <c r="O135">
        <v>1</v>
      </c>
      <c r="P135">
        <v>-10</v>
      </c>
      <c r="Q135">
        <v>1050</v>
      </c>
      <c r="R135">
        <v>1664288372</v>
      </c>
      <c r="S135">
        <v>4</v>
      </c>
      <c r="T135" t="s">
        <v>117</v>
      </c>
      <c r="U135">
        <v>0</v>
      </c>
      <c r="V135">
        <v>-10</v>
      </c>
      <c r="W135">
        <v>0.5</v>
      </c>
      <c r="X135">
        <v>30</v>
      </c>
      <c r="Y135">
        <v>0.5</v>
      </c>
      <c r="Z135">
        <v>10</v>
      </c>
      <c r="AA135">
        <v>400</v>
      </c>
      <c r="AB135">
        <v>20</v>
      </c>
      <c r="AC135">
        <v>2</v>
      </c>
      <c r="AD135">
        <v>0.25</v>
      </c>
      <c r="AE135">
        <v>0.75</v>
      </c>
      <c r="AF135">
        <v>2</v>
      </c>
      <c r="AG135">
        <v>0.5</v>
      </c>
      <c r="AH135">
        <v>0.25</v>
      </c>
      <c r="AI135">
        <v>0.625</v>
      </c>
      <c r="AJ135">
        <v>0.375</v>
      </c>
      <c r="AK135">
        <v>5</v>
      </c>
      <c r="AL135">
        <v>375</v>
      </c>
      <c r="AM135">
        <v>19.364916731037084</v>
      </c>
      <c r="AN135">
        <v>0.9</v>
      </c>
      <c r="AO135">
        <v>0.38419903534316502</v>
      </c>
      <c r="AP135">
        <v>0.61580096465683498</v>
      </c>
      <c r="AQ135" s="2">
        <f>Table4[[#This Row],[Gain]]^Table4[[#This Row],[θ]]</f>
        <v>58.434275299017848</v>
      </c>
      <c r="AR135" s="2">
        <f>-Table4[[#This Row],[λ]]*-Table4[[#This Row],[Loss]]^Table4[[#This Row],[θ]]</f>
        <v>25.127005037389367</v>
      </c>
      <c r="AS135" s="2">
        <f>Table4[[#This Row],[pie_gain]]*Table4[[#This Row],[v_n_w_g]]-Table4[[#This Row],[pie_loss]]*Table4[[#This Row],[v_n_w_l]]</f>
        <v>6.9771582598980686</v>
      </c>
      <c r="AT135" s="2">
        <f>IF(Table4[[#This Row],[diff_v]]&gt;=1,1,0)</f>
        <v>1</v>
      </c>
      <c r="AU135" s="2">
        <f>Table4[[#This Row],[Gain]]^(Table4[[#This Row],[θ]]*Table4[[#This Row],[ω_p]])</f>
        <v>62.291613848576077</v>
      </c>
      <c r="AV135" s="2">
        <f>-Table4[[#This Row],[λ]]*-Table4[[#This Row],[Loss]]^(Table4[[#This Row],[θ]]*Table4[[#This Row],[ω_n]])</f>
        <v>25.127005037389367</v>
      </c>
      <c r="AW135" s="2">
        <f>Table4[[#This Row],[v_n_w_g_w]]*Table4[[#This Row],[pie_gain]]-Table4[[#This Row],[v_n_w_l_w]]*Table4[[#This Row],[pie_loss]]</f>
        <v>8.459144009630343</v>
      </c>
      <c r="AX135" s="2">
        <f>IF(Table4[[#This Row],[diff_v_w]]&gt;=1,1,0)</f>
        <v>1</v>
      </c>
      <c r="AY135" s="2">
        <f>Table4[[#This Row],[Gain]]^(Table4[[#This Row],[θ]])*Table4[[#This Row],[ω_p2]]</f>
        <v>59.077052327307037</v>
      </c>
      <c r="AZ135" s="2">
        <f>-Table4[[#This Row],[λ]]*-Table4[[#This Row],[Loss]]^(Table4[[#This Row],[θ]])*Table4[[#This Row],[ω_n2]]</f>
        <v>25.127005037389367</v>
      </c>
      <c r="BA135" s="2">
        <f>Table4[[#This Row],[v_n_w_g_w2]]*Table4[[#This Row],[pie_gain]]-Table4[[#This Row],[v_n_w_l_w2]]*Table4[[#This Row],[pie_loss]]</f>
        <v>7.2241125741075223</v>
      </c>
      <c r="BB135" s="2">
        <f>IF(Table4[[#This Row],[diff_v_w2]]&gt;=1,1,0)</f>
        <v>1</v>
      </c>
      <c r="BC135" s="2">
        <f>Table4[[#This Row],[Gain]]^(Table4[[#This Row],[θ]]+Table4[[#This Row],[ω_p3]])</f>
        <v>62.97444227290412</v>
      </c>
      <c r="BD135" s="2">
        <f>-Table4[[#This Row],[λ]]*-Table4[[#This Row],[Loss]]^(Table4[[#This Row],[θ]]+Table4[[#This Row],[ω_n3]])</f>
        <v>25.127005037389367</v>
      </c>
      <c r="BE135" s="2">
        <f>Table4[[#This Row],[v_n_w_g_w3]]*Table4[[#This Row],[pie_gain]]-Table4[[#This Row],[v_n_w_l_w3]]*Table4[[#This Row],[pie_loss]]</f>
        <v>8.7214860315620726</v>
      </c>
      <c r="BF135" s="2">
        <f>IF(Table4[[#This Row],[diff_v_w3]]&gt;=1,1,0)</f>
        <v>1</v>
      </c>
      <c r="BG135" s="2">
        <f>(Table4[[#This Row],[Accept]]-Table4[[#This Row],[projected_M1]])</f>
        <v>0</v>
      </c>
      <c r="BH135" s="2">
        <f>(Table4[[#This Row],[Accept]]-Table4[[#This Row],[projected_M2]])</f>
        <v>0</v>
      </c>
      <c r="BI135" s="2">
        <f>(Table4[[#This Row],[Accept]]-Table4[[#This Row],[projected_M3]])</f>
        <v>0</v>
      </c>
      <c r="BJ135" s="2">
        <f>(Table4[[#This Row],[Accept]]-Table4[[#This Row],[projected_M4]])</f>
        <v>0</v>
      </c>
    </row>
    <row r="136" spans="1:62" x14ac:dyDescent="0.3">
      <c r="A136">
        <v>43</v>
      </c>
      <c r="B136" t="s">
        <v>43</v>
      </c>
      <c r="C136">
        <v>1.1960207441678836</v>
      </c>
      <c r="D136">
        <v>-1.6</v>
      </c>
      <c r="E136" s="22">
        <f>IF(Table4[[#This Row],[Trial]]="G1",Table4[[#This Row],[Balance]]/100,IF(Table4[[#This Row],[Trial]]="G2",Table4[[#This Row],[Balance]]/200,Table4[[#This Row],[Balance]]/500))</f>
        <v>2.1</v>
      </c>
      <c r="F136" s="22">
        <f>IF(Table4[[#This Row],[Net_Balance]]&gt;1,1+(Table4[[#This Row],[Net_Balance]]-1)/$F$974,1)</f>
        <v>1.0157142857142858</v>
      </c>
      <c r="G136" s="22">
        <f>IF(Table4[[#This Row],[Net_Balance]]&lt;1,1-(1-Table4[[#This Row],[Net_Balance]])/$F$974,1)</f>
        <v>1</v>
      </c>
      <c r="H136" s="22">
        <f>IF(Table4[[#This Row],[Net_Balance]]&gt;1,1+(Table4[[#This Row],[Net_Balance]]-1)/$H$974,1)</f>
        <v>1.0109999999999999</v>
      </c>
      <c r="I136" s="22">
        <f>IF(Table4[[#This Row],[Net_Balance]]&lt;1,1-(1-Table4[[#This Row],[Net_Balance]])/$H$974,1)</f>
        <v>1</v>
      </c>
      <c r="J136" s="22">
        <f>IF(Table4[[#This Row],[Net_Balance]]&gt;1,(Table4[[#This Row],[Net_Balance]]-1)/$J$974,0)</f>
        <v>2.2000000000000002E-2</v>
      </c>
      <c r="K136" s="22">
        <f>IF(Table4[[#This Row],[Net_Balance]]&lt;1,-(1-Table4[[#This Row],[Net_Balance]])/$J$974,0)</f>
        <v>0</v>
      </c>
      <c r="L136" t="s">
        <v>110</v>
      </c>
      <c r="M136" t="s">
        <v>59</v>
      </c>
      <c r="N136" t="s">
        <v>7</v>
      </c>
      <c r="O136">
        <v>1</v>
      </c>
      <c r="P136">
        <v>0</v>
      </c>
      <c r="Q136">
        <v>1050</v>
      </c>
      <c r="R136">
        <v>1664288375</v>
      </c>
      <c r="S136">
        <v>3</v>
      </c>
      <c r="T136" t="s">
        <v>118</v>
      </c>
      <c r="U136">
        <v>1</v>
      </c>
      <c r="V136">
        <v>0</v>
      </c>
      <c r="W136">
        <v>0.5</v>
      </c>
      <c r="X136">
        <v>10</v>
      </c>
      <c r="Y136">
        <v>0.5</v>
      </c>
      <c r="Z136">
        <v>5</v>
      </c>
      <c r="AA136">
        <v>25</v>
      </c>
      <c r="AB136">
        <v>5</v>
      </c>
      <c r="AC136">
        <v>4</v>
      </c>
      <c r="AD136">
        <v>0.75</v>
      </c>
      <c r="AE136">
        <v>0.25</v>
      </c>
      <c r="AF136">
        <v>1</v>
      </c>
      <c r="AG136">
        <v>0.2</v>
      </c>
      <c r="AH136">
        <v>4.9999999999999989E-2</v>
      </c>
      <c r="AI136">
        <v>0.57499999999999996</v>
      </c>
      <c r="AJ136">
        <v>0.42500000000000004</v>
      </c>
      <c r="AK136">
        <v>4.25</v>
      </c>
      <c r="AL136">
        <v>24.4375</v>
      </c>
      <c r="AM136">
        <v>4.9434299833212973</v>
      </c>
      <c r="AN136">
        <v>0.9</v>
      </c>
      <c r="AO136">
        <v>0.42913429896650213</v>
      </c>
      <c r="AP136">
        <v>0.57086570103349787</v>
      </c>
      <c r="AQ136" s="2">
        <f>Table4[[#This Row],[Gain]]^Table4[[#This Row],[θ]]</f>
        <v>15.704378148368352</v>
      </c>
      <c r="AR136" s="2">
        <f>-Table4[[#This Row],[λ]]*-Table4[[#This Row],[Loss]]^Table4[[#This Row],[θ]]</f>
        <v>0</v>
      </c>
      <c r="AS136" s="2">
        <f>Table4[[#This Row],[pie_gain]]*Table4[[#This Row],[v_n_w_g]]-Table4[[#This Row],[pie_loss]]*Table4[[#This Row],[v_n_w_l]]</f>
        <v>6.7392873074049078</v>
      </c>
      <c r="AT136" s="2">
        <f>IF(Table4[[#This Row],[diff_v]]&gt;=1,1,0)</f>
        <v>1</v>
      </c>
      <c r="AU136" s="2">
        <f>Table4[[#This Row],[Gain]]^(Table4[[#This Row],[θ]]*Table4[[#This Row],[ω_p]])</f>
        <v>16.39892410210533</v>
      </c>
      <c r="AV136" s="2">
        <f>-Table4[[#This Row],[λ]]*-Table4[[#This Row],[Loss]]^(Table4[[#This Row],[θ]]*Table4[[#This Row],[ω_n]])</f>
        <v>0</v>
      </c>
      <c r="AW136" s="2">
        <f>Table4[[#This Row],[v_n_w_g_w]]*Table4[[#This Row],[pie_gain]]-Table4[[#This Row],[v_n_w_l_w]]*Table4[[#This Row],[pie_loss]]</f>
        <v>7.0373407983618463</v>
      </c>
      <c r="AX136" s="2">
        <f>IF(Table4[[#This Row],[diff_v_w]]&gt;=1,1,0)</f>
        <v>1</v>
      </c>
      <c r="AY136" s="2">
        <f>Table4[[#This Row],[Gain]]^(Table4[[#This Row],[θ]])*Table4[[#This Row],[ω_p2]]</f>
        <v>15.877126308000403</v>
      </c>
      <c r="AZ136" s="2">
        <f>-Table4[[#This Row],[λ]]*-Table4[[#This Row],[Loss]]^(Table4[[#This Row],[θ]])*Table4[[#This Row],[ω_n2]]</f>
        <v>0</v>
      </c>
      <c r="BA136" s="2">
        <f>Table4[[#This Row],[v_n_w_g_w2]]*Table4[[#This Row],[pie_gain]]-Table4[[#This Row],[v_n_w_l_w2]]*Table4[[#This Row],[pie_loss]]</f>
        <v>6.8134194677863613</v>
      </c>
      <c r="BB136" s="2">
        <f>IF(Table4[[#This Row],[diff_v_w2]]&gt;=1,1,0)</f>
        <v>1</v>
      </c>
      <c r="BC136" s="2">
        <f>Table4[[#This Row],[Gain]]^(Table4[[#This Row],[θ]]+Table4[[#This Row],[ω_p3]])</f>
        <v>16.520407064186045</v>
      </c>
      <c r="BD136" s="2">
        <f>-Table4[[#This Row],[λ]]*-Table4[[#This Row],[Loss]]^(Table4[[#This Row],[θ]]+Table4[[#This Row],[ω_n3]])</f>
        <v>0</v>
      </c>
      <c r="BE136" s="2">
        <f>Table4[[#This Row],[v_n_w_g_w3]]*Table4[[#This Row],[pie_gain]]-Table4[[#This Row],[v_n_w_l_w3]]*Table4[[#This Row],[pie_loss]]</f>
        <v>7.0894733041307285</v>
      </c>
      <c r="BF136" s="2">
        <f>IF(Table4[[#This Row],[diff_v_w3]]&gt;=1,1,0)</f>
        <v>1</v>
      </c>
      <c r="BG136" s="2">
        <f>(Table4[[#This Row],[Accept]]-Table4[[#This Row],[projected_M1]])</f>
        <v>0</v>
      </c>
      <c r="BH136" s="2">
        <f>(Table4[[#This Row],[Accept]]-Table4[[#This Row],[projected_M2]])</f>
        <v>0</v>
      </c>
      <c r="BI136" s="2">
        <f>(Table4[[#This Row],[Accept]]-Table4[[#This Row],[projected_M3]])</f>
        <v>0</v>
      </c>
      <c r="BJ136" s="2">
        <f>(Table4[[#This Row],[Accept]]-Table4[[#This Row],[projected_M4]])</f>
        <v>0</v>
      </c>
    </row>
    <row r="137" spans="1:62" x14ac:dyDescent="0.3">
      <c r="A137">
        <v>46</v>
      </c>
      <c r="B137" t="s">
        <v>43</v>
      </c>
      <c r="C137">
        <v>1.1960207441678836</v>
      </c>
      <c r="D137">
        <v>-1.6</v>
      </c>
      <c r="E137" s="22">
        <f>IF(Table4[[#This Row],[Trial]]="G1",Table4[[#This Row],[Balance]]/100,IF(Table4[[#This Row],[Trial]]="G2",Table4[[#This Row],[Balance]]/200,Table4[[#This Row],[Balance]]/500))</f>
        <v>2.12</v>
      </c>
      <c r="F137" s="22">
        <f>IF(Table4[[#This Row],[Net_Balance]]&gt;1,1+(Table4[[#This Row],[Net_Balance]]-1)/$F$974,1)</f>
        <v>1.016</v>
      </c>
      <c r="G137" s="22">
        <f>IF(Table4[[#This Row],[Net_Balance]]&lt;1,1-(1-Table4[[#This Row],[Net_Balance]])/$F$974,1)</f>
        <v>1</v>
      </c>
      <c r="H137" s="22">
        <f>IF(Table4[[#This Row],[Net_Balance]]&gt;1,1+(Table4[[#This Row],[Net_Balance]]-1)/$H$974,1)</f>
        <v>1.0112000000000001</v>
      </c>
      <c r="I137" s="22">
        <f>IF(Table4[[#This Row],[Net_Balance]]&lt;1,1-(1-Table4[[#This Row],[Net_Balance]])/$H$974,1)</f>
        <v>1</v>
      </c>
      <c r="J137" s="22">
        <f>IF(Table4[[#This Row],[Net_Balance]]&gt;1,(Table4[[#This Row],[Net_Balance]]-1)/$J$974,0)</f>
        <v>2.2400000000000003E-2</v>
      </c>
      <c r="K137" s="22">
        <f>IF(Table4[[#This Row],[Net_Balance]]&lt;1,-(1-Table4[[#This Row],[Net_Balance]])/$J$974,0)</f>
        <v>0</v>
      </c>
      <c r="L137" t="s">
        <v>110</v>
      </c>
      <c r="M137" t="s">
        <v>65</v>
      </c>
      <c r="N137" t="s">
        <v>7</v>
      </c>
      <c r="O137">
        <v>1</v>
      </c>
      <c r="P137">
        <v>10</v>
      </c>
      <c r="Q137">
        <v>1060</v>
      </c>
      <c r="R137">
        <v>1664288399</v>
      </c>
      <c r="S137">
        <v>10</v>
      </c>
      <c r="T137" t="s">
        <v>118</v>
      </c>
      <c r="U137">
        <v>1</v>
      </c>
      <c r="V137">
        <v>-10</v>
      </c>
      <c r="W137">
        <v>0.5</v>
      </c>
      <c r="X137">
        <v>10</v>
      </c>
      <c r="Y137">
        <v>0.5</v>
      </c>
      <c r="Z137">
        <v>0</v>
      </c>
      <c r="AA137">
        <v>100</v>
      </c>
      <c r="AB137">
        <v>10</v>
      </c>
      <c r="AC137">
        <v>2</v>
      </c>
      <c r="AD137">
        <v>0.25</v>
      </c>
      <c r="AE137">
        <v>0.75</v>
      </c>
      <c r="AF137">
        <v>1</v>
      </c>
      <c r="AG137">
        <v>0.25</v>
      </c>
      <c r="AH137">
        <v>0.5</v>
      </c>
      <c r="AI137">
        <v>0.375</v>
      </c>
      <c r="AJ137">
        <v>0.625</v>
      </c>
      <c r="AK137">
        <v>2.5</v>
      </c>
      <c r="AL137">
        <v>93.75</v>
      </c>
      <c r="AM137">
        <v>9.6824583655185421</v>
      </c>
      <c r="AN137">
        <v>0.9</v>
      </c>
      <c r="AO137">
        <v>0.60844334427391233</v>
      </c>
      <c r="AP137">
        <v>0.39155665572608767</v>
      </c>
      <c r="AQ137" s="2">
        <f>Table4[[#This Row],[Gain]]^Table4[[#This Row],[θ]]</f>
        <v>15.704378148368352</v>
      </c>
      <c r="AR137" s="2">
        <f>-Table4[[#This Row],[λ]]*-Table4[[#This Row],[Loss]]^Table4[[#This Row],[θ]]</f>
        <v>25.127005037389367</v>
      </c>
      <c r="AS137" s="2">
        <f>Table4[[#This Row],[pie_gain]]*Table4[[#This Row],[v_n_w_g]]-Table4[[#This Row],[pie_loss]]*Table4[[#This Row],[v_n_w_l]]</f>
        <v>-0.28342170051734783</v>
      </c>
      <c r="AT137" s="2">
        <f>IF(Table4[[#This Row],[diff_v]]&gt;=1,1,0)</f>
        <v>0</v>
      </c>
      <c r="AU137" s="2">
        <f>Table4[[#This Row],[Gain]]^(Table4[[#This Row],[θ]]*Table4[[#This Row],[ω_p]])</f>
        <v>16.411832507131695</v>
      </c>
      <c r="AV137" s="2">
        <f>-Table4[[#This Row],[λ]]*-Table4[[#This Row],[Loss]]^(Table4[[#This Row],[θ]]*Table4[[#This Row],[ω_n]])</f>
        <v>25.127005037389367</v>
      </c>
      <c r="AW137" s="2">
        <f>Table4[[#This Row],[v_n_w_g_w]]*Table4[[#This Row],[pie_gain]]-Table4[[#This Row],[v_n_w_l_w]]*Table4[[#This Row],[pie_loss]]</f>
        <v>0.1470241954497773</v>
      </c>
      <c r="AX137" s="2">
        <f>IF(Table4[[#This Row],[diff_v_w]]&gt;=1,1,0)</f>
        <v>0</v>
      </c>
      <c r="AY137" s="2">
        <f>Table4[[#This Row],[Gain]]^(Table4[[#This Row],[θ]])*Table4[[#This Row],[ω_p2]]</f>
        <v>15.88026718363008</v>
      </c>
      <c r="AZ137" s="2">
        <f>-Table4[[#This Row],[λ]]*-Table4[[#This Row],[Loss]]^(Table4[[#This Row],[θ]])*Table4[[#This Row],[ω_n2]]</f>
        <v>25.127005037389367</v>
      </c>
      <c r="BA137" s="2">
        <f>Table4[[#This Row],[v_n_w_g_w2]]*Table4[[#This Row],[pie_gain]]-Table4[[#This Row],[v_n_w_l_w2]]*Table4[[#This Row],[pie_loss]]</f>
        <v>-0.17640318768158991</v>
      </c>
      <c r="BB137" s="2">
        <f>IF(Table4[[#This Row],[diff_v_w2]]&gt;=1,1,0)</f>
        <v>0</v>
      </c>
      <c r="BC137" s="2">
        <f>Table4[[#This Row],[Gain]]^(Table4[[#This Row],[θ]]+Table4[[#This Row],[ω_p3]])</f>
        <v>16.535629930713498</v>
      </c>
      <c r="BD137" s="2">
        <f>-Table4[[#This Row],[λ]]*-Table4[[#This Row],[Loss]]^(Table4[[#This Row],[θ]]+Table4[[#This Row],[ω_n3]])</f>
        <v>25.127005037389367</v>
      </c>
      <c r="BE137" s="2">
        <f>Table4[[#This Row],[v_n_w_g_w3]]*Table4[[#This Row],[pie_gain]]-Table4[[#This Row],[v_n_w_l_w3]]*Table4[[#This Row],[pie_loss]]</f>
        <v>0.22234791386638264</v>
      </c>
      <c r="BF137" s="2">
        <f>IF(Table4[[#This Row],[diff_v_w3]]&gt;=1,1,0)</f>
        <v>0</v>
      </c>
      <c r="BG137" s="2">
        <f>(Table4[[#This Row],[Accept]]-Table4[[#This Row],[projected_M1]])</f>
        <v>1</v>
      </c>
      <c r="BH137" s="2">
        <f>(Table4[[#This Row],[Accept]]-Table4[[#This Row],[projected_M2]])</f>
        <v>1</v>
      </c>
      <c r="BI137" s="2">
        <f>(Table4[[#This Row],[Accept]]-Table4[[#This Row],[projected_M3]])</f>
        <v>1</v>
      </c>
      <c r="BJ137" s="2">
        <f>(Table4[[#This Row],[Accept]]-Table4[[#This Row],[projected_M4]])</f>
        <v>1</v>
      </c>
    </row>
    <row r="138" spans="1:62" x14ac:dyDescent="0.3">
      <c r="A138">
        <v>47</v>
      </c>
      <c r="B138" t="s">
        <v>43</v>
      </c>
      <c r="C138">
        <v>1.1960207441678836</v>
      </c>
      <c r="D138">
        <v>-1.6</v>
      </c>
      <c r="E138" s="22">
        <f>IF(Table4[[#This Row],[Trial]]="G1",Table4[[#This Row],[Balance]]/100,IF(Table4[[#This Row],[Trial]]="G2",Table4[[#This Row],[Balance]]/200,Table4[[#This Row],[Balance]]/500))</f>
        <v>2.12</v>
      </c>
      <c r="F138" s="22">
        <f>IF(Table4[[#This Row],[Net_Balance]]&gt;1,1+(Table4[[#This Row],[Net_Balance]]-1)/$F$974,1)</f>
        <v>1.016</v>
      </c>
      <c r="G138" s="22">
        <f>IF(Table4[[#This Row],[Net_Balance]]&lt;1,1-(1-Table4[[#This Row],[Net_Balance]])/$F$974,1)</f>
        <v>1</v>
      </c>
      <c r="H138" s="22">
        <f>IF(Table4[[#This Row],[Net_Balance]]&gt;1,1+(Table4[[#This Row],[Net_Balance]]-1)/$H$974,1)</f>
        <v>1.0112000000000001</v>
      </c>
      <c r="I138" s="22">
        <f>IF(Table4[[#This Row],[Net_Balance]]&lt;1,1-(1-Table4[[#This Row],[Net_Balance]])/$H$974,1)</f>
        <v>1</v>
      </c>
      <c r="J138" s="22">
        <f>IF(Table4[[#This Row],[Net_Balance]]&gt;1,(Table4[[#This Row],[Net_Balance]]-1)/$J$974,0)</f>
        <v>2.2400000000000003E-2</v>
      </c>
      <c r="K138" s="22">
        <f>IF(Table4[[#This Row],[Net_Balance]]&lt;1,-(1-Table4[[#This Row],[Net_Balance]])/$J$974,0)</f>
        <v>0</v>
      </c>
      <c r="L138" t="s">
        <v>110</v>
      </c>
      <c r="M138" t="s">
        <v>80</v>
      </c>
      <c r="N138" t="s">
        <v>5</v>
      </c>
      <c r="O138">
        <v>0</v>
      </c>
      <c r="P138">
        <v>0</v>
      </c>
      <c r="Q138">
        <v>1060</v>
      </c>
      <c r="R138">
        <v>1664288402</v>
      </c>
      <c r="S138">
        <v>3</v>
      </c>
      <c r="T138" t="s">
        <v>118</v>
      </c>
      <c r="U138">
        <v>1</v>
      </c>
      <c r="V138">
        <v>-90</v>
      </c>
      <c r="W138">
        <v>0.5</v>
      </c>
      <c r="X138">
        <v>80</v>
      </c>
      <c r="Y138">
        <v>0.5</v>
      </c>
      <c r="Z138">
        <v>-5</v>
      </c>
      <c r="AA138">
        <v>7225</v>
      </c>
      <c r="AB138">
        <v>85</v>
      </c>
      <c r="AC138">
        <v>4</v>
      </c>
      <c r="AD138">
        <v>0.25</v>
      </c>
      <c r="AE138">
        <v>0.75</v>
      </c>
      <c r="AF138">
        <v>1</v>
      </c>
      <c r="AG138">
        <v>0.25</v>
      </c>
      <c r="AH138">
        <v>0.5</v>
      </c>
      <c r="AI138">
        <v>0.375</v>
      </c>
      <c r="AJ138">
        <v>0.625</v>
      </c>
      <c r="AK138">
        <v>16.25</v>
      </c>
      <c r="AL138">
        <v>6773.4375</v>
      </c>
      <c r="AM138">
        <v>82.300896106907615</v>
      </c>
      <c r="AN138">
        <v>0.9</v>
      </c>
      <c r="AO138">
        <v>0.60844334427391233</v>
      </c>
      <c r="AP138">
        <v>0.39155665572608767</v>
      </c>
      <c r="AQ138" s="2">
        <f>Table4[[#This Row],[Gain]]^Table4[[#This Row],[θ]]</f>
        <v>188.85787660819494</v>
      </c>
      <c r="AR138" s="2">
        <f>-Table4[[#This Row],[λ]]*-Table4[[#This Row],[Loss]]^Table4[[#This Row],[θ]]</f>
        <v>347.88408658650894</v>
      </c>
      <c r="AS138" s="2">
        <f>Table4[[#This Row],[pie_gain]]*Table4[[#This Row],[v_n_w_g]]-Table4[[#This Row],[pie_loss]]*Table4[[#This Row],[v_n_w_l]]</f>
        <v>-21.307011488178148</v>
      </c>
      <c r="AT138" s="2">
        <f>IF(Table4[[#This Row],[diff_v]]&gt;=1,1,0)</f>
        <v>0</v>
      </c>
      <c r="AU138" s="2">
        <f>Table4[[#This Row],[Gain]]^(Table4[[#This Row],[θ]]*Table4[[#This Row],[ω_p]])</f>
        <v>205.37768967305246</v>
      </c>
      <c r="AV138" s="2">
        <f>-Table4[[#This Row],[λ]]*-Table4[[#This Row],[Loss]]^(Table4[[#This Row],[θ]]*Table4[[#This Row],[ω_n]])</f>
        <v>347.88408658650894</v>
      </c>
      <c r="AW138" s="2">
        <f>Table4[[#This Row],[v_n_w_g_w]]*Table4[[#This Row],[pie_gain]]-Table4[[#This Row],[v_n_w_l_w]]*Table4[[#This Row],[pie_loss]]</f>
        <v>-11.255641180216372</v>
      </c>
      <c r="AX138" s="2">
        <f>IF(Table4[[#This Row],[diff_v_w]]&gt;=1,1,0)</f>
        <v>0</v>
      </c>
      <c r="AY138" s="2">
        <f>Table4[[#This Row],[Gain]]^(Table4[[#This Row],[θ]])*Table4[[#This Row],[ω_p2]]</f>
        <v>190.97308482620676</v>
      </c>
      <c r="AZ138" s="2">
        <f>-Table4[[#This Row],[λ]]*-Table4[[#This Row],[Loss]]^(Table4[[#This Row],[θ]])*Table4[[#This Row],[ω_n2]]</f>
        <v>347.88408658650894</v>
      </c>
      <c r="BA138" s="2">
        <f>Table4[[#This Row],[v_n_w_g_w2]]*Table4[[#This Row],[pie_gain]]-Table4[[#This Row],[v_n_w_l_w2]]*Table4[[#This Row],[pie_loss]]</f>
        <v>-20.020027126175378</v>
      </c>
      <c r="BB138" s="2">
        <f>IF(Table4[[#This Row],[diff_v_w2]]&gt;=1,1,0)</f>
        <v>0</v>
      </c>
      <c r="BC138" s="2">
        <f>Table4[[#This Row],[Gain]]^(Table4[[#This Row],[θ]]+Table4[[#This Row],[ω_p3]])</f>
        <v>208.33599837424254</v>
      </c>
      <c r="BD138" s="2">
        <f>-Table4[[#This Row],[λ]]*-Table4[[#This Row],[Loss]]^(Table4[[#This Row],[θ]]+Table4[[#This Row],[ω_n3]])</f>
        <v>347.88408658650894</v>
      </c>
      <c r="BE138" s="2">
        <f>Table4[[#This Row],[v_n_w_g_w3]]*Table4[[#This Row],[pie_gain]]-Table4[[#This Row],[v_n_w_l_w3]]*Table4[[#This Row],[pie_loss]]</f>
        <v>-9.4556779406696734</v>
      </c>
      <c r="BF138" s="2">
        <f>IF(Table4[[#This Row],[diff_v_w3]]&gt;=1,1,0)</f>
        <v>0</v>
      </c>
      <c r="BG138" s="2">
        <f>(Table4[[#This Row],[Accept]]-Table4[[#This Row],[projected_M1]])</f>
        <v>0</v>
      </c>
      <c r="BH138" s="2">
        <f>(Table4[[#This Row],[Accept]]-Table4[[#This Row],[projected_M2]])</f>
        <v>0</v>
      </c>
      <c r="BI138" s="2">
        <f>(Table4[[#This Row],[Accept]]-Table4[[#This Row],[projected_M3]])</f>
        <v>0</v>
      </c>
      <c r="BJ138" s="2">
        <f>(Table4[[#This Row],[Accept]]-Table4[[#This Row],[projected_M4]])</f>
        <v>0</v>
      </c>
    </row>
    <row r="139" spans="1:62" x14ac:dyDescent="0.3">
      <c r="A139">
        <v>48</v>
      </c>
      <c r="B139" t="s">
        <v>43</v>
      </c>
      <c r="C139">
        <v>1.1960207441678836</v>
      </c>
      <c r="D139">
        <v>-1.6</v>
      </c>
      <c r="E139" s="22">
        <f>IF(Table4[[#This Row],[Trial]]="G1",Table4[[#This Row],[Balance]]/100,IF(Table4[[#This Row],[Trial]]="G2",Table4[[#This Row],[Balance]]/200,Table4[[#This Row],[Balance]]/500))</f>
        <v>2.1</v>
      </c>
      <c r="F139" s="22">
        <f>IF(Table4[[#This Row],[Net_Balance]]&gt;1,1+(Table4[[#This Row],[Net_Balance]]-1)/$F$974,1)</f>
        <v>1.0157142857142858</v>
      </c>
      <c r="G139" s="22">
        <f>IF(Table4[[#This Row],[Net_Balance]]&lt;1,1-(1-Table4[[#This Row],[Net_Balance]])/$F$974,1)</f>
        <v>1</v>
      </c>
      <c r="H139" s="22">
        <f>IF(Table4[[#This Row],[Net_Balance]]&gt;1,1+(Table4[[#This Row],[Net_Balance]]-1)/$H$974,1)</f>
        <v>1.0109999999999999</v>
      </c>
      <c r="I139" s="22">
        <f>IF(Table4[[#This Row],[Net_Balance]]&lt;1,1-(1-Table4[[#This Row],[Net_Balance]])/$H$974,1)</f>
        <v>1</v>
      </c>
      <c r="J139" s="22">
        <f>IF(Table4[[#This Row],[Net_Balance]]&gt;1,(Table4[[#This Row],[Net_Balance]]-1)/$J$974,0)</f>
        <v>2.2000000000000002E-2</v>
      </c>
      <c r="K139" s="22">
        <f>IF(Table4[[#This Row],[Net_Balance]]&lt;1,-(1-Table4[[#This Row],[Net_Balance]])/$J$974,0)</f>
        <v>0</v>
      </c>
      <c r="L139" t="s">
        <v>110</v>
      </c>
      <c r="M139" t="s">
        <v>104</v>
      </c>
      <c r="N139" t="s">
        <v>7</v>
      </c>
      <c r="O139">
        <v>1</v>
      </c>
      <c r="P139">
        <v>-10</v>
      </c>
      <c r="Q139">
        <v>1050</v>
      </c>
      <c r="R139">
        <v>1664288404</v>
      </c>
      <c r="S139">
        <v>2</v>
      </c>
      <c r="T139" t="s">
        <v>117</v>
      </c>
      <c r="U139">
        <v>0</v>
      </c>
      <c r="V139">
        <v>-10</v>
      </c>
      <c r="W139">
        <v>0.5</v>
      </c>
      <c r="X139">
        <v>10</v>
      </c>
      <c r="Y139">
        <v>0.5</v>
      </c>
      <c r="Z139">
        <v>0</v>
      </c>
      <c r="AA139">
        <v>100</v>
      </c>
      <c r="AB139">
        <v>10</v>
      </c>
      <c r="AC139">
        <v>2</v>
      </c>
      <c r="AD139">
        <v>0.25</v>
      </c>
      <c r="AE139">
        <v>0.75</v>
      </c>
      <c r="AF139">
        <v>1</v>
      </c>
      <c r="AG139">
        <v>0.25</v>
      </c>
      <c r="AH139">
        <v>0.5</v>
      </c>
      <c r="AI139">
        <v>0.375</v>
      </c>
      <c r="AJ139">
        <v>0.625</v>
      </c>
      <c r="AK139">
        <v>2.5</v>
      </c>
      <c r="AL139">
        <v>93.75</v>
      </c>
      <c r="AM139">
        <v>9.6824583655185421</v>
      </c>
      <c r="AN139">
        <v>0.9</v>
      </c>
      <c r="AO139">
        <v>0.60844334427391233</v>
      </c>
      <c r="AP139">
        <v>0.39155665572608767</v>
      </c>
      <c r="AQ139" s="2">
        <f>Table4[[#This Row],[Gain]]^Table4[[#This Row],[θ]]</f>
        <v>15.704378148368352</v>
      </c>
      <c r="AR139" s="2">
        <f>-Table4[[#This Row],[λ]]*-Table4[[#This Row],[Loss]]^Table4[[#This Row],[θ]]</f>
        <v>25.127005037389367</v>
      </c>
      <c r="AS139" s="2">
        <f>Table4[[#This Row],[pie_gain]]*Table4[[#This Row],[v_n_w_g]]-Table4[[#This Row],[pie_loss]]*Table4[[#This Row],[v_n_w_l]]</f>
        <v>-0.28342170051734783</v>
      </c>
      <c r="AT139" s="2">
        <f>IF(Table4[[#This Row],[diff_v]]&gt;=1,1,0)</f>
        <v>0</v>
      </c>
      <c r="AU139" s="2">
        <f>Table4[[#This Row],[Gain]]^(Table4[[#This Row],[θ]]*Table4[[#This Row],[ω_p]])</f>
        <v>16.39892410210533</v>
      </c>
      <c r="AV139" s="2">
        <f>-Table4[[#This Row],[λ]]*-Table4[[#This Row],[Loss]]^(Table4[[#This Row],[θ]]*Table4[[#This Row],[ω_n]])</f>
        <v>25.127005037389367</v>
      </c>
      <c r="AW139" s="2">
        <f>Table4[[#This Row],[v_n_w_g_w]]*Table4[[#This Row],[pie_gain]]-Table4[[#This Row],[v_n_w_l_w]]*Table4[[#This Row],[pie_loss]]</f>
        <v>0.13917016232629287</v>
      </c>
      <c r="AX139" s="2">
        <f>IF(Table4[[#This Row],[diff_v_w]]&gt;=1,1,0)</f>
        <v>0</v>
      </c>
      <c r="AY139" s="2">
        <f>Table4[[#This Row],[Gain]]^(Table4[[#This Row],[θ]])*Table4[[#This Row],[ω_p2]]</f>
        <v>15.877126308000403</v>
      </c>
      <c r="AZ139" s="2">
        <f>-Table4[[#This Row],[λ]]*-Table4[[#This Row],[Loss]]^(Table4[[#This Row],[θ]])*Table4[[#This Row],[ω_n2]]</f>
        <v>25.127005037389367</v>
      </c>
      <c r="BA139" s="2">
        <f>Table4[[#This Row],[v_n_w_g_w2]]*Table4[[#This Row],[pie_gain]]-Table4[[#This Row],[v_n_w_l_w2]]*Table4[[#This Row],[pie_loss]]</f>
        <v>-0.17831423255365841</v>
      </c>
      <c r="BB139" s="2">
        <f>IF(Table4[[#This Row],[diff_v_w2]]&gt;=1,1,0)</f>
        <v>0</v>
      </c>
      <c r="BC139" s="2">
        <f>Table4[[#This Row],[Gain]]^(Table4[[#This Row],[θ]]+Table4[[#This Row],[ω_p3]])</f>
        <v>16.520407064186045</v>
      </c>
      <c r="BD139" s="2">
        <f>-Table4[[#This Row],[λ]]*-Table4[[#This Row],[Loss]]^(Table4[[#This Row],[θ]]+Table4[[#This Row],[ω_n3]])</f>
        <v>25.127005037389367</v>
      </c>
      <c r="BE139" s="2">
        <f>Table4[[#This Row],[v_n_w_g_w3]]*Table4[[#This Row],[pie_gain]]-Table4[[#This Row],[v_n_w_l_w3]]*Table4[[#This Row],[pie_loss]]</f>
        <v>0.21308566204698387</v>
      </c>
      <c r="BF139" s="2">
        <f>IF(Table4[[#This Row],[diff_v_w3]]&gt;=1,1,0)</f>
        <v>0</v>
      </c>
      <c r="BG139" s="2">
        <f>(Table4[[#This Row],[Accept]]-Table4[[#This Row],[projected_M1]])</f>
        <v>1</v>
      </c>
      <c r="BH139" s="2">
        <f>(Table4[[#This Row],[Accept]]-Table4[[#This Row],[projected_M2]])</f>
        <v>1</v>
      </c>
      <c r="BI139" s="2">
        <f>(Table4[[#This Row],[Accept]]-Table4[[#This Row],[projected_M3]])</f>
        <v>1</v>
      </c>
      <c r="BJ139" s="2">
        <f>(Table4[[#This Row],[Accept]]-Table4[[#This Row],[projected_M4]])</f>
        <v>1</v>
      </c>
    </row>
    <row r="140" spans="1:62" x14ac:dyDescent="0.3">
      <c r="A140">
        <v>49</v>
      </c>
      <c r="B140" t="s">
        <v>43</v>
      </c>
      <c r="C140">
        <v>1.1960207441678836</v>
      </c>
      <c r="D140">
        <v>-1.6</v>
      </c>
      <c r="E140" s="22">
        <f>IF(Table4[[#This Row],[Trial]]="G1",Table4[[#This Row],[Balance]]/100,IF(Table4[[#This Row],[Trial]]="G2",Table4[[#This Row],[Balance]]/200,Table4[[#This Row],[Balance]]/500))</f>
        <v>2.46</v>
      </c>
      <c r="F140" s="22">
        <f>IF(Table4[[#This Row],[Net_Balance]]&gt;1,1+(Table4[[#This Row],[Net_Balance]]-1)/$F$974,1)</f>
        <v>1.0208571428571429</v>
      </c>
      <c r="G140" s="22">
        <f>IF(Table4[[#This Row],[Net_Balance]]&lt;1,1-(1-Table4[[#This Row],[Net_Balance]])/$F$974,1)</f>
        <v>1</v>
      </c>
      <c r="H140" s="22">
        <f>IF(Table4[[#This Row],[Net_Balance]]&gt;1,1+(Table4[[#This Row],[Net_Balance]]-1)/$H$974,1)</f>
        <v>1.0145999999999999</v>
      </c>
      <c r="I140" s="22">
        <f>IF(Table4[[#This Row],[Net_Balance]]&lt;1,1-(1-Table4[[#This Row],[Net_Balance]])/$H$974,1)</f>
        <v>1</v>
      </c>
      <c r="J140" s="22">
        <f>IF(Table4[[#This Row],[Net_Balance]]&gt;1,(Table4[[#This Row],[Net_Balance]]-1)/$J$974,0)</f>
        <v>2.92E-2</v>
      </c>
      <c r="K140" s="22">
        <f>IF(Table4[[#This Row],[Net_Balance]]&lt;1,-(1-Table4[[#This Row],[Net_Balance]])/$J$974,0)</f>
        <v>0</v>
      </c>
      <c r="L140" t="s">
        <v>110</v>
      </c>
      <c r="M140" t="s">
        <v>103</v>
      </c>
      <c r="N140" t="s">
        <v>7</v>
      </c>
      <c r="O140">
        <v>1</v>
      </c>
      <c r="P140">
        <v>180</v>
      </c>
      <c r="Q140">
        <v>1230</v>
      </c>
      <c r="R140">
        <v>1664288408</v>
      </c>
      <c r="S140">
        <v>4</v>
      </c>
      <c r="T140" t="s">
        <v>117</v>
      </c>
      <c r="U140">
        <v>0</v>
      </c>
      <c r="V140">
        <v>-90</v>
      </c>
      <c r="W140">
        <v>0.5</v>
      </c>
      <c r="X140">
        <v>180</v>
      </c>
      <c r="Y140">
        <v>0.5</v>
      </c>
      <c r="Z140">
        <v>45</v>
      </c>
      <c r="AA140">
        <v>18225</v>
      </c>
      <c r="AB140">
        <v>135</v>
      </c>
      <c r="AC140">
        <v>2</v>
      </c>
      <c r="AD140">
        <v>0.25</v>
      </c>
      <c r="AE140">
        <v>0.75</v>
      </c>
      <c r="AF140">
        <v>2</v>
      </c>
      <c r="AG140">
        <v>0.5</v>
      </c>
      <c r="AH140">
        <v>0.25</v>
      </c>
      <c r="AI140">
        <v>0.625</v>
      </c>
      <c r="AJ140">
        <v>0.375</v>
      </c>
      <c r="AK140">
        <v>11.25</v>
      </c>
      <c r="AL140">
        <v>17085.9375</v>
      </c>
      <c r="AM140">
        <v>130.71318793450033</v>
      </c>
      <c r="AN140">
        <v>0.9</v>
      </c>
      <c r="AO140">
        <v>0.38419903534316502</v>
      </c>
      <c r="AP140">
        <v>0.61580096465683498</v>
      </c>
      <c r="AQ140" s="2">
        <f>Table4[[#This Row],[Gain]]^Table4[[#This Row],[θ]]</f>
        <v>498.1414721148987</v>
      </c>
      <c r="AR140" s="2">
        <f>-Table4[[#This Row],[λ]]*-Table4[[#This Row],[Loss]]^Table4[[#This Row],[θ]]</f>
        <v>347.88408658650894</v>
      </c>
      <c r="AS140" s="2">
        <f>Table4[[#This Row],[pie_gain]]*Table4[[#This Row],[v_n_w_g]]-Table4[[#This Row],[pie_loss]]*Table4[[#This Row],[v_n_w_l]]</f>
        <v>-22.841883057765898</v>
      </c>
      <c r="AT140" s="2">
        <f>IF(Table4[[#This Row],[diff_v]]&gt;=1,1,0)</f>
        <v>0</v>
      </c>
      <c r="AU140" s="2">
        <f>Table4[[#This Row],[Gain]]^(Table4[[#This Row],[θ]]*Table4[[#This Row],[ω_p]])</f>
        <v>567.03748606721933</v>
      </c>
      <c r="AV140" s="2">
        <f>-Table4[[#This Row],[λ]]*-Table4[[#This Row],[Loss]]^(Table4[[#This Row],[θ]]*Table4[[#This Row],[ω_n]])</f>
        <v>347.88408658650894</v>
      </c>
      <c r="AW140" s="2">
        <f>Table4[[#This Row],[v_n_w_g_w]]*Table4[[#This Row],[pie_gain]]-Table4[[#This Row],[v_n_w_l_w]]*Table4[[#This Row],[pie_loss]]</f>
        <v>3.6278990417049215</v>
      </c>
      <c r="AX140" s="2">
        <f>IF(Table4[[#This Row],[diff_v_w]]&gt;=1,1,0)</f>
        <v>1</v>
      </c>
      <c r="AY140" s="2">
        <f>Table4[[#This Row],[Gain]]^(Table4[[#This Row],[θ]])*Table4[[#This Row],[ω_p2]]</f>
        <v>505.41433760777619</v>
      </c>
      <c r="AZ140" s="2">
        <f>-Table4[[#This Row],[λ]]*-Table4[[#This Row],[Loss]]^(Table4[[#This Row],[θ]])*Table4[[#This Row],[ω_n2]]</f>
        <v>347.88408658650894</v>
      </c>
      <c r="BA140" s="2">
        <f>Table4[[#This Row],[v_n_w_g_w2]]*Table4[[#This Row],[pie_gain]]-Table4[[#This Row],[v_n_w_l_w2]]*Table4[[#This Row],[pie_loss]]</f>
        <v>-20.047655151221761</v>
      </c>
      <c r="BB140" s="2">
        <f>IF(Table4[[#This Row],[diff_v_w2]]&gt;=1,1,0)</f>
        <v>0</v>
      </c>
      <c r="BC140" s="2">
        <f>Table4[[#This Row],[Gain]]^(Table4[[#This Row],[θ]]+Table4[[#This Row],[ω_p3]])</f>
        <v>579.704480480195</v>
      </c>
      <c r="BD140" s="2">
        <f>-Table4[[#This Row],[λ]]*-Table4[[#This Row],[Loss]]^(Table4[[#This Row],[θ]]+Table4[[#This Row],[ω_n3]])</f>
        <v>347.88408658650894</v>
      </c>
      <c r="BE140" s="2">
        <f>Table4[[#This Row],[v_n_w_g_w3]]*Table4[[#This Row],[pie_gain]]-Table4[[#This Row],[v_n_w_l_w3]]*Table4[[#This Row],[pie_loss]]</f>
        <v>8.4945460758674471</v>
      </c>
      <c r="BF140" s="2">
        <f>IF(Table4[[#This Row],[diff_v_w3]]&gt;=1,1,0)</f>
        <v>1</v>
      </c>
      <c r="BG140" s="2">
        <f>(Table4[[#This Row],[Accept]]-Table4[[#This Row],[projected_M1]])</f>
        <v>1</v>
      </c>
      <c r="BH140" s="2">
        <f>(Table4[[#This Row],[Accept]]-Table4[[#This Row],[projected_M2]])</f>
        <v>0</v>
      </c>
      <c r="BI140" s="2">
        <f>(Table4[[#This Row],[Accept]]-Table4[[#This Row],[projected_M3]])</f>
        <v>1</v>
      </c>
      <c r="BJ140" s="2">
        <f>(Table4[[#This Row],[Accept]]-Table4[[#This Row],[projected_M4]])</f>
        <v>0</v>
      </c>
    </row>
    <row r="141" spans="1:62" x14ac:dyDescent="0.3">
      <c r="A141">
        <v>50</v>
      </c>
      <c r="B141" t="s">
        <v>43</v>
      </c>
      <c r="C141">
        <v>1.1960207441678836</v>
      </c>
      <c r="D141">
        <v>-1.6</v>
      </c>
      <c r="E141" s="22">
        <f>IF(Table4[[#This Row],[Trial]]="G1",Table4[[#This Row],[Balance]]/100,IF(Table4[[#This Row],[Trial]]="G2",Table4[[#This Row],[Balance]]/200,Table4[[#This Row],[Balance]]/500))</f>
        <v>2.66</v>
      </c>
      <c r="F141" s="22">
        <f>IF(Table4[[#This Row],[Net_Balance]]&gt;1,1+(Table4[[#This Row],[Net_Balance]]-1)/$F$974,1)</f>
        <v>1.0237142857142858</v>
      </c>
      <c r="G141" s="22">
        <f>IF(Table4[[#This Row],[Net_Balance]]&lt;1,1-(1-Table4[[#This Row],[Net_Balance]])/$F$974,1)</f>
        <v>1</v>
      </c>
      <c r="H141" s="22">
        <f>IF(Table4[[#This Row],[Net_Balance]]&gt;1,1+(Table4[[#This Row],[Net_Balance]]-1)/$H$974,1)</f>
        <v>1.0165999999999999</v>
      </c>
      <c r="I141" s="22">
        <f>IF(Table4[[#This Row],[Net_Balance]]&lt;1,1-(1-Table4[[#This Row],[Net_Balance]])/$H$974,1)</f>
        <v>1</v>
      </c>
      <c r="J141" s="22">
        <f>IF(Table4[[#This Row],[Net_Balance]]&gt;1,(Table4[[#This Row],[Net_Balance]]-1)/$J$974,0)</f>
        <v>3.32E-2</v>
      </c>
      <c r="K141" s="22">
        <f>IF(Table4[[#This Row],[Net_Balance]]&lt;1,-(1-Table4[[#This Row],[Net_Balance]])/$J$974,0)</f>
        <v>0</v>
      </c>
      <c r="L141" t="s">
        <v>110</v>
      </c>
      <c r="M141" t="s">
        <v>57</v>
      </c>
      <c r="N141" t="s">
        <v>7</v>
      </c>
      <c r="O141">
        <v>1</v>
      </c>
      <c r="P141">
        <v>100</v>
      </c>
      <c r="Q141">
        <v>1330</v>
      </c>
      <c r="R141">
        <v>1664288412</v>
      </c>
      <c r="S141">
        <v>4</v>
      </c>
      <c r="T141" t="s">
        <v>117</v>
      </c>
      <c r="U141">
        <v>0</v>
      </c>
      <c r="V141">
        <v>-90</v>
      </c>
      <c r="W141">
        <v>0.5</v>
      </c>
      <c r="X141">
        <v>100</v>
      </c>
      <c r="Y141">
        <v>0.5</v>
      </c>
      <c r="Z141">
        <v>5</v>
      </c>
      <c r="AA141">
        <v>9025</v>
      </c>
      <c r="AB141">
        <v>95</v>
      </c>
      <c r="AC141">
        <v>2</v>
      </c>
      <c r="AD141">
        <v>0.25</v>
      </c>
      <c r="AE141">
        <v>0.75</v>
      </c>
      <c r="AF141">
        <v>2</v>
      </c>
      <c r="AG141">
        <v>0.5</v>
      </c>
      <c r="AH141">
        <v>0.25</v>
      </c>
      <c r="AI141">
        <v>0.625</v>
      </c>
      <c r="AJ141">
        <v>0.375</v>
      </c>
      <c r="AK141">
        <v>-18.75</v>
      </c>
      <c r="AL141">
        <v>8460.9375</v>
      </c>
      <c r="AM141">
        <v>91.983354472426157</v>
      </c>
      <c r="AN141">
        <v>0.9</v>
      </c>
      <c r="AO141">
        <v>0.38419903534316502</v>
      </c>
      <c r="AP141">
        <v>0.61580096465683498</v>
      </c>
      <c r="AQ141" s="2">
        <f>Table4[[#This Row],[Gain]]^Table4[[#This Row],[θ]]</f>
        <v>246.6274930269494</v>
      </c>
      <c r="AR141" s="2">
        <f>-Table4[[#This Row],[λ]]*-Table4[[#This Row],[Loss]]^Table4[[#This Row],[θ]]</f>
        <v>347.88408658650894</v>
      </c>
      <c r="AS141" s="2">
        <f>Table4[[#This Row],[pie_gain]]*Table4[[#This Row],[v_n_w_g]]-Table4[[#This Row],[pie_loss]]*Table4[[#This Row],[v_n_w_l]]</f>
        <v>-119.473311198677</v>
      </c>
      <c r="AT141" s="2">
        <f>IF(Table4[[#This Row],[diff_v]]&gt;=1,1,0)</f>
        <v>0</v>
      </c>
      <c r="AU141" s="2">
        <f>Table4[[#This Row],[Gain]]^(Table4[[#This Row],[θ]]*Table4[[#This Row],[ω_p]])</f>
        <v>281.03929260109788</v>
      </c>
      <c r="AV141" s="2">
        <f>-Table4[[#This Row],[λ]]*-Table4[[#This Row],[Loss]]^(Table4[[#This Row],[θ]]*Table4[[#This Row],[ω_n]])</f>
        <v>347.88408658650894</v>
      </c>
      <c r="AW141" s="2">
        <f>Table4[[#This Row],[v_n_w_g_w]]*Table4[[#This Row],[pie_gain]]-Table4[[#This Row],[v_n_w_l_w]]*Table4[[#This Row],[pie_loss]]</f>
        <v>-106.25233099786681</v>
      </c>
      <c r="AX141" s="2">
        <f>IF(Table4[[#This Row],[diff_v_w]]&gt;=1,1,0)</f>
        <v>0</v>
      </c>
      <c r="AY141" s="2">
        <f>Table4[[#This Row],[Gain]]^(Table4[[#This Row],[θ]])*Table4[[#This Row],[ω_p2]]</f>
        <v>250.72150941119673</v>
      </c>
      <c r="AZ141" s="2">
        <f>-Table4[[#This Row],[λ]]*-Table4[[#This Row],[Loss]]^(Table4[[#This Row],[θ]])*Table4[[#This Row],[ω_n2]]</f>
        <v>347.88408658650894</v>
      </c>
      <c r="BA141" s="2">
        <f>Table4[[#This Row],[v_n_w_g_w2]]*Table4[[#This Row],[pie_gain]]-Table4[[#This Row],[v_n_w_l_w2]]*Table4[[#This Row],[pie_loss]]</f>
        <v>-117.90039405317006</v>
      </c>
      <c r="BB141" s="2">
        <f>IF(Table4[[#This Row],[diff_v_w2]]&gt;=1,1,0)</f>
        <v>0</v>
      </c>
      <c r="BC141" s="2">
        <f>Table4[[#This Row],[Gain]]^(Table4[[#This Row],[θ]]+Table4[[#This Row],[ω_p3]])</f>
        <v>287.37003993785851</v>
      </c>
      <c r="BD141" s="2">
        <f>-Table4[[#This Row],[λ]]*-Table4[[#This Row],[Loss]]^(Table4[[#This Row],[θ]]+Table4[[#This Row],[ω_n3]])</f>
        <v>347.88408658650894</v>
      </c>
      <c r="BE141" s="2">
        <f>Table4[[#This Row],[v_n_w_g_w3]]*Table4[[#This Row],[pie_gain]]-Table4[[#This Row],[v_n_w_l_w3]]*Table4[[#This Row],[pie_loss]]</f>
        <v>-103.82006397808208</v>
      </c>
      <c r="BF141" s="2">
        <f>IF(Table4[[#This Row],[diff_v_w3]]&gt;=1,1,0)</f>
        <v>0</v>
      </c>
      <c r="BG141" s="2">
        <f>(Table4[[#This Row],[Accept]]-Table4[[#This Row],[projected_M1]])</f>
        <v>1</v>
      </c>
      <c r="BH141" s="2">
        <f>(Table4[[#This Row],[Accept]]-Table4[[#This Row],[projected_M2]])</f>
        <v>1</v>
      </c>
      <c r="BI141" s="2">
        <f>(Table4[[#This Row],[Accept]]-Table4[[#This Row],[projected_M3]])</f>
        <v>1</v>
      </c>
      <c r="BJ141" s="2">
        <f>(Table4[[#This Row],[Accept]]-Table4[[#This Row],[projected_M4]])</f>
        <v>1</v>
      </c>
    </row>
    <row r="142" spans="1:62" x14ac:dyDescent="0.3">
      <c r="A142">
        <v>52</v>
      </c>
      <c r="B142" t="s">
        <v>43</v>
      </c>
      <c r="C142">
        <v>1.1960207441678836</v>
      </c>
      <c r="D142">
        <v>-1.6</v>
      </c>
      <c r="E142" s="22">
        <f>IF(Table4[[#This Row],[Trial]]="G1",Table4[[#This Row],[Balance]]/100,IF(Table4[[#This Row],[Trial]]="G2",Table4[[#This Row],[Balance]]/200,Table4[[#This Row],[Balance]]/500))</f>
        <v>2.66</v>
      </c>
      <c r="F142" s="22">
        <f>IF(Table4[[#This Row],[Net_Balance]]&gt;1,1+(Table4[[#This Row],[Net_Balance]]-1)/$F$974,1)</f>
        <v>1.0237142857142858</v>
      </c>
      <c r="G142" s="22">
        <f>IF(Table4[[#This Row],[Net_Balance]]&lt;1,1-(1-Table4[[#This Row],[Net_Balance]])/$F$974,1)</f>
        <v>1</v>
      </c>
      <c r="H142" s="22">
        <f>IF(Table4[[#This Row],[Net_Balance]]&gt;1,1+(Table4[[#This Row],[Net_Balance]]-1)/$H$974,1)</f>
        <v>1.0165999999999999</v>
      </c>
      <c r="I142" s="22">
        <f>IF(Table4[[#This Row],[Net_Balance]]&lt;1,1-(1-Table4[[#This Row],[Net_Balance]])/$H$974,1)</f>
        <v>1</v>
      </c>
      <c r="J142" s="22">
        <f>IF(Table4[[#This Row],[Net_Balance]]&gt;1,(Table4[[#This Row],[Net_Balance]]-1)/$J$974,0)</f>
        <v>3.32E-2</v>
      </c>
      <c r="K142" s="22">
        <f>IF(Table4[[#This Row],[Net_Balance]]&lt;1,-(1-Table4[[#This Row],[Net_Balance]])/$J$974,0)</f>
        <v>0</v>
      </c>
      <c r="L142" t="s">
        <v>110</v>
      </c>
      <c r="M142" t="s">
        <v>98</v>
      </c>
      <c r="N142" t="s">
        <v>5</v>
      </c>
      <c r="O142">
        <v>0</v>
      </c>
      <c r="P142">
        <v>0</v>
      </c>
      <c r="Q142">
        <v>1330</v>
      </c>
      <c r="R142">
        <v>1664288422</v>
      </c>
      <c r="S142">
        <v>4</v>
      </c>
      <c r="T142" t="s">
        <v>117</v>
      </c>
      <c r="U142">
        <v>0</v>
      </c>
      <c r="V142">
        <v>-10</v>
      </c>
      <c r="W142">
        <v>0.5</v>
      </c>
      <c r="X142">
        <v>0</v>
      </c>
      <c r="Y142">
        <v>0.5</v>
      </c>
      <c r="Z142">
        <v>-5</v>
      </c>
      <c r="AA142">
        <v>25</v>
      </c>
      <c r="AB142">
        <v>5</v>
      </c>
      <c r="AC142">
        <v>2</v>
      </c>
      <c r="AD142">
        <v>0.25</v>
      </c>
      <c r="AE142">
        <v>0.75</v>
      </c>
      <c r="AF142">
        <v>2</v>
      </c>
      <c r="AG142">
        <v>0.5</v>
      </c>
      <c r="AH142">
        <v>0.25</v>
      </c>
      <c r="AI142">
        <v>0.625</v>
      </c>
      <c r="AJ142">
        <v>0.375</v>
      </c>
      <c r="AK142">
        <v>-6.25</v>
      </c>
      <c r="AL142">
        <v>23.4375</v>
      </c>
      <c r="AM142">
        <v>4.8412291827592711</v>
      </c>
      <c r="AN142">
        <v>0.9</v>
      </c>
      <c r="AO142">
        <v>0.38419903534316502</v>
      </c>
      <c r="AP142">
        <v>0.61580096465683498</v>
      </c>
      <c r="AQ142" s="2">
        <f>Table4[[#This Row],[Gain]]^Table4[[#This Row],[θ]]</f>
        <v>0</v>
      </c>
      <c r="AR142" s="2">
        <f>-Table4[[#This Row],[λ]]*-Table4[[#This Row],[Loss]]^Table4[[#This Row],[θ]]</f>
        <v>25.127005037389367</v>
      </c>
      <c r="AS142" s="2">
        <f>Table4[[#This Row],[pie_gain]]*Table4[[#This Row],[v_n_w_g]]-Table4[[#This Row],[pie_loss]]*Table4[[#This Row],[v_n_w_l]]</f>
        <v>-15.473233940961524</v>
      </c>
      <c r="AT142" s="2">
        <f>IF(Table4[[#This Row],[diff_v]]&gt;=1,1,0)</f>
        <v>0</v>
      </c>
      <c r="AU142" s="2">
        <f>Table4[[#This Row],[Gain]]^(Table4[[#This Row],[θ]]*Table4[[#This Row],[ω_p]])</f>
        <v>0</v>
      </c>
      <c r="AV142" s="2">
        <f>-Table4[[#This Row],[λ]]*-Table4[[#This Row],[Loss]]^(Table4[[#This Row],[θ]]*Table4[[#This Row],[ω_n]])</f>
        <v>25.127005037389367</v>
      </c>
      <c r="AW142" s="2">
        <f>Table4[[#This Row],[v_n_w_g_w]]*Table4[[#This Row],[pie_gain]]-Table4[[#This Row],[v_n_w_l_w]]*Table4[[#This Row],[pie_loss]]</f>
        <v>-15.473233940961524</v>
      </c>
      <c r="AX142" s="2">
        <f>IF(Table4[[#This Row],[diff_v_w]]&gt;=1,1,0)</f>
        <v>0</v>
      </c>
      <c r="AY142" s="2">
        <f>Table4[[#This Row],[Gain]]^(Table4[[#This Row],[θ]])*Table4[[#This Row],[ω_p2]]</f>
        <v>0</v>
      </c>
      <c r="AZ142" s="2">
        <f>-Table4[[#This Row],[λ]]*-Table4[[#This Row],[Loss]]^(Table4[[#This Row],[θ]])*Table4[[#This Row],[ω_n2]]</f>
        <v>25.127005037389367</v>
      </c>
      <c r="BA142" s="2">
        <f>Table4[[#This Row],[v_n_w_g_w2]]*Table4[[#This Row],[pie_gain]]-Table4[[#This Row],[v_n_w_l_w2]]*Table4[[#This Row],[pie_loss]]</f>
        <v>-15.473233940961524</v>
      </c>
      <c r="BB142" s="2">
        <f>IF(Table4[[#This Row],[diff_v_w2]]&gt;=1,1,0)</f>
        <v>0</v>
      </c>
      <c r="BC142" s="2">
        <f>Table4[[#This Row],[Gain]]^(Table4[[#This Row],[θ]]+Table4[[#This Row],[ω_p3]])</f>
        <v>0</v>
      </c>
      <c r="BD142" s="2">
        <f>-Table4[[#This Row],[λ]]*-Table4[[#This Row],[Loss]]^(Table4[[#This Row],[θ]]+Table4[[#This Row],[ω_n3]])</f>
        <v>25.127005037389367</v>
      </c>
      <c r="BE142" s="2">
        <f>Table4[[#This Row],[v_n_w_g_w3]]*Table4[[#This Row],[pie_gain]]-Table4[[#This Row],[v_n_w_l_w3]]*Table4[[#This Row],[pie_loss]]</f>
        <v>-15.473233940961524</v>
      </c>
      <c r="BF142" s="2">
        <f>IF(Table4[[#This Row],[diff_v_w3]]&gt;=1,1,0)</f>
        <v>0</v>
      </c>
      <c r="BG142" s="2">
        <f>(Table4[[#This Row],[Accept]]-Table4[[#This Row],[projected_M1]])</f>
        <v>0</v>
      </c>
      <c r="BH142" s="2">
        <f>(Table4[[#This Row],[Accept]]-Table4[[#This Row],[projected_M2]])</f>
        <v>0</v>
      </c>
      <c r="BI142" s="2">
        <f>(Table4[[#This Row],[Accept]]-Table4[[#This Row],[projected_M3]])</f>
        <v>0</v>
      </c>
      <c r="BJ142" s="2">
        <f>(Table4[[#This Row],[Accept]]-Table4[[#This Row],[projected_M4]])</f>
        <v>0</v>
      </c>
    </row>
    <row r="143" spans="1:62" x14ac:dyDescent="0.3">
      <c r="A143">
        <v>53</v>
      </c>
      <c r="B143" t="s">
        <v>43</v>
      </c>
      <c r="C143">
        <v>1.1960207441678836</v>
      </c>
      <c r="D143">
        <v>-1.6</v>
      </c>
      <c r="E143" s="22">
        <f>IF(Table4[[#This Row],[Trial]]="G1",Table4[[#This Row],[Balance]]/100,IF(Table4[[#This Row],[Trial]]="G2",Table4[[#This Row],[Balance]]/200,Table4[[#This Row],[Balance]]/500))</f>
        <v>2.66</v>
      </c>
      <c r="F143" s="22">
        <f>IF(Table4[[#This Row],[Net_Balance]]&gt;1,1+(Table4[[#This Row],[Net_Balance]]-1)/$F$974,1)</f>
        <v>1.0237142857142858</v>
      </c>
      <c r="G143" s="22">
        <f>IF(Table4[[#This Row],[Net_Balance]]&lt;1,1-(1-Table4[[#This Row],[Net_Balance]])/$F$974,1)</f>
        <v>1</v>
      </c>
      <c r="H143" s="22">
        <f>IF(Table4[[#This Row],[Net_Balance]]&gt;1,1+(Table4[[#This Row],[Net_Balance]]-1)/$H$974,1)</f>
        <v>1.0165999999999999</v>
      </c>
      <c r="I143" s="22">
        <f>IF(Table4[[#This Row],[Net_Balance]]&lt;1,1-(1-Table4[[#This Row],[Net_Balance]])/$H$974,1)</f>
        <v>1</v>
      </c>
      <c r="J143" s="22">
        <f>IF(Table4[[#This Row],[Net_Balance]]&gt;1,(Table4[[#This Row],[Net_Balance]]-1)/$J$974,0)</f>
        <v>3.32E-2</v>
      </c>
      <c r="K143" s="22">
        <f>IF(Table4[[#This Row],[Net_Balance]]&lt;1,-(1-Table4[[#This Row],[Net_Balance]])/$J$974,0)</f>
        <v>0</v>
      </c>
      <c r="L143" t="s">
        <v>110</v>
      </c>
      <c r="M143" t="s">
        <v>76</v>
      </c>
      <c r="N143" t="s">
        <v>5</v>
      </c>
      <c r="O143">
        <v>0</v>
      </c>
      <c r="P143">
        <v>0</v>
      </c>
      <c r="Q143">
        <v>1330</v>
      </c>
      <c r="R143">
        <v>1664288432</v>
      </c>
      <c r="S143">
        <v>10</v>
      </c>
      <c r="T143" t="s">
        <v>118</v>
      </c>
      <c r="U143">
        <v>1</v>
      </c>
      <c r="V143">
        <v>-90</v>
      </c>
      <c r="W143">
        <v>0.5</v>
      </c>
      <c r="X143">
        <v>180</v>
      </c>
      <c r="Y143">
        <v>0.5</v>
      </c>
      <c r="Z143">
        <v>45</v>
      </c>
      <c r="AA143">
        <v>18225</v>
      </c>
      <c r="AB143">
        <v>135</v>
      </c>
      <c r="AC143">
        <v>2</v>
      </c>
      <c r="AD143">
        <v>0.25</v>
      </c>
      <c r="AE143">
        <v>0.75</v>
      </c>
      <c r="AF143">
        <v>2</v>
      </c>
      <c r="AG143">
        <v>0.5</v>
      </c>
      <c r="AH143">
        <v>0.25</v>
      </c>
      <c r="AI143">
        <v>0.625</v>
      </c>
      <c r="AJ143">
        <v>0.375</v>
      </c>
      <c r="AK143">
        <v>11.25</v>
      </c>
      <c r="AL143">
        <v>17085.9375</v>
      </c>
      <c r="AM143">
        <v>130.71318793450033</v>
      </c>
      <c r="AN143">
        <v>0.9</v>
      </c>
      <c r="AO143">
        <v>0.38419903534316502</v>
      </c>
      <c r="AP143">
        <v>0.61580096465683498</v>
      </c>
      <c r="AQ143" s="2">
        <f>Table4[[#This Row],[Gain]]^Table4[[#This Row],[θ]]</f>
        <v>498.1414721148987</v>
      </c>
      <c r="AR143" s="2">
        <f>-Table4[[#This Row],[λ]]*-Table4[[#This Row],[Loss]]^Table4[[#This Row],[θ]]</f>
        <v>347.88408658650894</v>
      </c>
      <c r="AS143" s="2">
        <f>Table4[[#This Row],[pie_gain]]*Table4[[#This Row],[v_n_w_g]]-Table4[[#This Row],[pie_loss]]*Table4[[#This Row],[v_n_w_l]]</f>
        <v>-22.841883057765898</v>
      </c>
      <c r="AT143" s="2">
        <f>IF(Table4[[#This Row],[diff_v]]&gt;=1,1,0)</f>
        <v>0</v>
      </c>
      <c r="AU143" s="2">
        <f>Table4[[#This Row],[Gain]]^(Table4[[#This Row],[θ]]*Table4[[#This Row],[ω_p]])</f>
        <v>577.18959365578633</v>
      </c>
      <c r="AV143" s="2">
        <f>-Table4[[#This Row],[λ]]*-Table4[[#This Row],[Loss]]^(Table4[[#This Row],[θ]]*Table4[[#This Row],[ω_n]])</f>
        <v>347.88408658650894</v>
      </c>
      <c r="AW143" s="2">
        <f>Table4[[#This Row],[v_n_w_g_w]]*Table4[[#This Row],[pie_gain]]-Table4[[#This Row],[v_n_w_l_w]]*Table4[[#This Row],[pie_loss]]</f>
        <v>7.528328983932397</v>
      </c>
      <c r="AX143" s="2">
        <f>IF(Table4[[#This Row],[diff_v_w]]&gt;=1,1,0)</f>
        <v>1</v>
      </c>
      <c r="AY143" s="2">
        <f>Table4[[#This Row],[Gain]]^(Table4[[#This Row],[θ]])*Table4[[#This Row],[ω_p2]]</f>
        <v>506.41062055200598</v>
      </c>
      <c r="AZ143" s="2">
        <f>-Table4[[#This Row],[λ]]*-Table4[[#This Row],[Loss]]^(Table4[[#This Row],[θ]])*Table4[[#This Row],[ω_n2]]</f>
        <v>347.88408658650894</v>
      </c>
      <c r="BA143" s="2">
        <f>Table4[[#This Row],[v_n_w_g_w2]]*Table4[[#This Row],[pie_gain]]-Table4[[#This Row],[v_n_w_l_w2]]*Table4[[#This Row],[pie_loss]]</f>
        <v>-19.664884205119847</v>
      </c>
      <c r="BB143" s="2">
        <f>IF(Table4[[#This Row],[diff_v_w2]]&gt;=1,1,0)</f>
        <v>0</v>
      </c>
      <c r="BC143" s="2">
        <f>Table4[[#This Row],[Gain]]^(Table4[[#This Row],[θ]]+Table4[[#This Row],[ω_p3]])</f>
        <v>591.87193453498321</v>
      </c>
      <c r="BD143" s="2">
        <f>-Table4[[#This Row],[λ]]*-Table4[[#This Row],[Loss]]^(Table4[[#This Row],[θ]]+Table4[[#This Row],[ω_n3]])</f>
        <v>347.88408658650894</v>
      </c>
      <c r="BE143" s="2">
        <f>Table4[[#This Row],[v_n_w_g_w3]]*Table4[[#This Row],[pie_gain]]-Table4[[#This Row],[v_n_w_l_w3]]*Table4[[#This Row],[pie_loss]]</f>
        <v>13.169270186299343</v>
      </c>
      <c r="BF143" s="2">
        <f>IF(Table4[[#This Row],[diff_v_w3]]&gt;=1,1,0)</f>
        <v>1</v>
      </c>
      <c r="BG143" s="2">
        <f>(Table4[[#This Row],[Accept]]-Table4[[#This Row],[projected_M1]])</f>
        <v>0</v>
      </c>
      <c r="BH143" s="2">
        <f>(Table4[[#This Row],[Accept]]-Table4[[#This Row],[projected_M2]])</f>
        <v>-1</v>
      </c>
      <c r="BI143" s="2">
        <f>(Table4[[#This Row],[Accept]]-Table4[[#This Row],[projected_M3]])</f>
        <v>0</v>
      </c>
      <c r="BJ143" s="2">
        <f>(Table4[[#This Row],[Accept]]-Table4[[#This Row],[projected_M4]])</f>
        <v>-1</v>
      </c>
    </row>
    <row r="144" spans="1:62" x14ac:dyDescent="0.3">
      <c r="A144">
        <v>54</v>
      </c>
      <c r="B144" t="s">
        <v>43</v>
      </c>
      <c r="C144">
        <v>1.1960207441678836</v>
      </c>
      <c r="D144">
        <v>-1.6</v>
      </c>
      <c r="E144" s="22">
        <f>IF(Table4[[#This Row],[Trial]]="G1",Table4[[#This Row],[Balance]]/100,IF(Table4[[#This Row],[Trial]]="G2",Table4[[#This Row],[Balance]]/200,Table4[[#This Row],[Balance]]/500))</f>
        <v>2.84</v>
      </c>
      <c r="F144" s="22">
        <f>IF(Table4[[#This Row],[Net_Balance]]&gt;1,1+(Table4[[#This Row],[Net_Balance]]-1)/$F$974,1)</f>
        <v>1.0262857142857142</v>
      </c>
      <c r="G144" s="22">
        <f>IF(Table4[[#This Row],[Net_Balance]]&lt;1,1-(1-Table4[[#This Row],[Net_Balance]])/$F$974,1)</f>
        <v>1</v>
      </c>
      <c r="H144" s="22">
        <f>IF(Table4[[#This Row],[Net_Balance]]&gt;1,1+(Table4[[#This Row],[Net_Balance]]-1)/$H$974,1)</f>
        <v>1.0184</v>
      </c>
      <c r="I144" s="22">
        <f>IF(Table4[[#This Row],[Net_Balance]]&lt;1,1-(1-Table4[[#This Row],[Net_Balance]])/$H$974,1)</f>
        <v>1</v>
      </c>
      <c r="J144" s="22">
        <f>IF(Table4[[#This Row],[Net_Balance]]&gt;1,(Table4[[#This Row],[Net_Balance]]-1)/$J$974,0)</f>
        <v>3.6799999999999999E-2</v>
      </c>
      <c r="K144" s="22">
        <f>IF(Table4[[#This Row],[Net_Balance]]&lt;1,-(1-Table4[[#This Row],[Net_Balance]])/$J$974,0)</f>
        <v>0</v>
      </c>
      <c r="L144" t="s">
        <v>110</v>
      </c>
      <c r="M144" t="s">
        <v>94</v>
      </c>
      <c r="N144" t="s">
        <v>7</v>
      </c>
      <c r="O144">
        <v>1</v>
      </c>
      <c r="P144">
        <v>90</v>
      </c>
      <c r="Q144">
        <v>1420</v>
      </c>
      <c r="R144">
        <v>1664288436</v>
      </c>
      <c r="S144">
        <v>4</v>
      </c>
      <c r="T144" t="s">
        <v>117</v>
      </c>
      <c r="U144">
        <v>0</v>
      </c>
      <c r="V144">
        <v>-90</v>
      </c>
      <c r="W144">
        <v>0.5</v>
      </c>
      <c r="X144">
        <v>90</v>
      </c>
      <c r="Y144">
        <v>0.5</v>
      </c>
      <c r="Z144">
        <v>0</v>
      </c>
      <c r="AA144">
        <v>8100</v>
      </c>
      <c r="AB144">
        <v>90</v>
      </c>
      <c r="AC144">
        <v>2</v>
      </c>
      <c r="AD144">
        <v>0.25</v>
      </c>
      <c r="AE144">
        <v>0.75</v>
      </c>
      <c r="AF144">
        <v>2</v>
      </c>
      <c r="AG144">
        <v>0.5</v>
      </c>
      <c r="AH144">
        <v>0.25</v>
      </c>
      <c r="AI144">
        <v>0.625</v>
      </c>
      <c r="AJ144">
        <v>0.375</v>
      </c>
      <c r="AK144">
        <v>-22.5</v>
      </c>
      <c r="AL144">
        <v>7593.75</v>
      </c>
      <c r="AM144">
        <v>87.142125289666879</v>
      </c>
      <c r="AN144">
        <v>0.9</v>
      </c>
      <c r="AO144">
        <v>0.38419903534316502</v>
      </c>
      <c r="AP144">
        <v>0.61580096465683498</v>
      </c>
      <c r="AQ144" s="2">
        <f>Table4[[#This Row],[Gain]]^Table4[[#This Row],[θ]]</f>
        <v>217.42755411656807</v>
      </c>
      <c r="AR144" s="2">
        <f>-Table4[[#This Row],[λ]]*-Table4[[#This Row],[Loss]]^Table4[[#This Row],[θ]]</f>
        <v>347.88408658650894</v>
      </c>
      <c r="AS144" s="2">
        <f>Table4[[#This Row],[pie_gain]]*Table4[[#This Row],[v_n_w_g]]-Table4[[#This Row],[pie_loss]]*Table4[[#This Row],[v_n_w_l]]</f>
        <v>-130.69189956012485</v>
      </c>
      <c r="AT144" s="2">
        <f>IF(Table4[[#This Row],[diff_v]]&gt;=1,1,0)</f>
        <v>0</v>
      </c>
      <c r="AU144" s="2">
        <f>Table4[[#This Row],[Gain]]^(Table4[[#This Row],[θ]]*Table4[[#This Row],[ω_p]])</f>
        <v>250.46818210512907</v>
      </c>
      <c r="AV144" s="2">
        <f>-Table4[[#This Row],[λ]]*-Table4[[#This Row],[Loss]]^(Table4[[#This Row],[θ]]*Table4[[#This Row],[ω_n]])</f>
        <v>347.88408658650894</v>
      </c>
      <c r="AW144" s="2">
        <f>Table4[[#This Row],[v_n_w_g_w]]*Table4[[#This Row],[pie_gain]]-Table4[[#This Row],[v_n_w_l_w]]*Table4[[#This Row],[pie_loss]]</f>
        <v>-117.99772215978733</v>
      </c>
      <c r="AX144" s="2">
        <f>IF(Table4[[#This Row],[diff_v_w]]&gt;=1,1,0)</f>
        <v>0</v>
      </c>
      <c r="AY144" s="2">
        <f>Table4[[#This Row],[Gain]]^(Table4[[#This Row],[θ]])*Table4[[#This Row],[ω_p2]]</f>
        <v>221.42822111231291</v>
      </c>
      <c r="AZ144" s="2">
        <f>-Table4[[#This Row],[λ]]*-Table4[[#This Row],[Loss]]^(Table4[[#This Row],[θ]])*Table4[[#This Row],[ω_n2]]</f>
        <v>347.88408658650894</v>
      </c>
      <c r="BA144" s="2">
        <f>Table4[[#This Row],[v_n_w_g_w2]]*Table4[[#This Row],[pie_gain]]-Table4[[#This Row],[v_n_w_l_w2]]*Table4[[#This Row],[pie_loss]]</f>
        <v>-129.15484715963044</v>
      </c>
      <c r="BB144" s="2">
        <f>IF(Table4[[#This Row],[diff_v_w2]]&gt;=1,1,0)</f>
        <v>0</v>
      </c>
      <c r="BC144" s="2">
        <f>Table4[[#This Row],[Gain]]^(Table4[[#This Row],[θ]]+Table4[[#This Row],[ω_p3]])</f>
        <v>256.58466968795875</v>
      </c>
      <c r="BD144" s="2">
        <f>-Table4[[#This Row],[λ]]*-Table4[[#This Row],[Loss]]^(Table4[[#This Row],[θ]]+Table4[[#This Row],[ω_n3]])</f>
        <v>347.88408658650894</v>
      </c>
      <c r="BE144" s="2">
        <f>Table4[[#This Row],[v_n_w_g_w3]]*Table4[[#This Row],[pie_gain]]-Table4[[#This Row],[v_n_w_l_w3]]*Table4[[#This Row],[pie_loss]]</f>
        <v>-115.64777353077572</v>
      </c>
      <c r="BF144" s="2">
        <f>IF(Table4[[#This Row],[diff_v_w3]]&gt;=1,1,0)</f>
        <v>0</v>
      </c>
      <c r="BG144" s="2">
        <f>(Table4[[#This Row],[Accept]]-Table4[[#This Row],[projected_M1]])</f>
        <v>1</v>
      </c>
      <c r="BH144" s="2">
        <f>(Table4[[#This Row],[Accept]]-Table4[[#This Row],[projected_M2]])</f>
        <v>1</v>
      </c>
      <c r="BI144" s="2">
        <f>(Table4[[#This Row],[Accept]]-Table4[[#This Row],[projected_M3]])</f>
        <v>1</v>
      </c>
      <c r="BJ144" s="2">
        <f>(Table4[[#This Row],[Accept]]-Table4[[#This Row],[projected_M4]])</f>
        <v>1</v>
      </c>
    </row>
    <row r="145" spans="1:62" x14ac:dyDescent="0.3">
      <c r="A145">
        <v>55</v>
      </c>
      <c r="B145" t="s">
        <v>43</v>
      </c>
      <c r="C145">
        <v>1.1960207441678836</v>
      </c>
      <c r="D145">
        <v>-1.6</v>
      </c>
      <c r="E145" s="22">
        <f>IF(Table4[[#This Row],[Trial]]="G1",Table4[[#This Row],[Balance]]/100,IF(Table4[[#This Row],[Trial]]="G2",Table4[[#This Row],[Balance]]/200,Table4[[#This Row],[Balance]]/500))</f>
        <v>2.84</v>
      </c>
      <c r="F145" s="22">
        <f>IF(Table4[[#This Row],[Net_Balance]]&gt;1,1+(Table4[[#This Row],[Net_Balance]]-1)/$F$974,1)</f>
        <v>1.0262857142857142</v>
      </c>
      <c r="G145" s="22">
        <f>IF(Table4[[#This Row],[Net_Balance]]&lt;1,1-(1-Table4[[#This Row],[Net_Balance]])/$F$974,1)</f>
        <v>1</v>
      </c>
      <c r="H145" s="22">
        <f>IF(Table4[[#This Row],[Net_Balance]]&gt;1,1+(Table4[[#This Row],[Net_Balance]]-1)/$H$974,1)</f>
        <v>1.0184</v>
      </c>
      <c r="I145" s="22">
        <f>IF(Table4[[#This Row],[Net_Balance]]&lt;1,1-(1-Table4[[#This Row],[Net_Balance]])/$H$974,1)</f>
        <v>1</v>
      </c>
      <c r="J145" s="22">
        <f>IF(Table4[[#This Row],[Net_Balance]]&gt;1,(Table4[[#This Row],[Net_Balance]]-1)/$J$974,0)</f>
        <v>3.6799999999999999E-2</v>
      </c>
      <c r="K145" s="22">
        <f>IF(Table4[[#This Row],[Net_Balance]]&lt;1,-(1-Table4[[#This Row],[Net_Balance]])/$J$974,0)</f>
        <v>0</v>
      </c>
      <c r="L145" t="s">
        <v>110</v>
      </c>
      <c r="M145" t="s">
        <v>96</v>
      </c>
      <c r="N145" t="s">
        <v>5</v>
      </c>
      <c r="O145">
        <v>0</v>
      </c>
      <c r="P145">
        <v>0</v>
      </c>
      <c r="Q145">
        <v>1420</v>
      </c>
      <c r="R145">
        <v>1664288450</v>
      </c>
      <c r="S145">
        <v>14</v>
      </c>
      <c r="T145" t="s">
        <v>118</v>
      </c>
      <c r="U145">
        <v>1</v>
      </c>
      <c r="V145">
        <v>-50</v>
      </c>
      <c r="W145">
        <v>0.5</v>
      </c>
      <c r="X145">
        <v>40</v>
      </c>
      <c r="Y145">
        <v>0.5</v>
      </c>
      <c r="Z145">
        <v>-5</v>
      </c>
      <c r="AA145">
        <v>2025</v>
      </c>
      <c r="AB145">
        <v>45</v>
      </c>
      <c r="AC145">
        <v>2</v>
      </c>
      <c r="AD145">
        <v>0.25</v>
      </c>
      <c r="AE145">
        <v>0.75</v>
      </c>
      <c r="AF145">
        <v>2</v>
      </c>
      <c r="AG145">
        <v>0.5</v>
      </c>
      <c r="AH145">
        <v>0.25</v>
      </c>
      <c r="AI145">
        <v>0.625</v>
      </c>
      <c r="AJ145">
        <v>0.375</v>
      </c>
      <c r="AK145">
        <v>-16.25</v>
      </c>
      <c r="AL145">
        <v>1898.4375</v>
      </c>
      <c r="AM145">
        <v>43.571062644833439</v>
      </c>
      <c r="AN145">
        <v>0.9</v>
      </c>
      <c r="AO145">
        <v>0.38419903534316502</v>
      </c>
      <c r="AP145">
        <v>0.61580096465683498</v>
      </c>
      <c r="AQ145" s="2">
        <f>Table4[[#This Row],[Gain]]^Table4[[#This Row],[θ]]</f>
        <v>82.432217522931154</v>
      </c>
      <c r="AR145" s="2">
        <f>-Table4[[#This Row],[λ]]*-Table4[[#This Row],[Loss]]^Table4[[#This Row],[θ]]</f>
        <v>172.23577024121218</v>
      </c>
      <c r="AS145" s="2">
        <f>Table4[[#This Row],[pie_gain]]*Table4[[#This Row],[v_n_w_g]]-Table4[[#This Row],[pie_loss]]*Table4[[#This Row],[v_n_w_l]]</f>
        <v>-74.392575009443362</v>
      </c>
      <c r="AT145" s="2">
        <f>IF(Table4[[#This Row],[diff_v]]&gt;=1,1,0)</f>
        <v>0</v>
      </c>
      <c r="AU145" s="2">
        <f>Table4[[#This Row],[Gain]]^(Table4[[#This Row],[θ]]*Table4[[#This Row],[ω_p]])</f>
        <v>92.568443406275762</v>
      </c>
      <c r="AV145" s="2">
        <f>-Table4[[#This Row],[λ]]*-Table4[[#This Row],[Loss]]^(Table4[[#This Row],[θ]]*Table4[[#This Row],[ω_n]])</f>
        <v>172.23577024121218</v>
      </c>
      <c r="AW145" s="2">
        <f>Table4[[#This Row],[v_n_w_g_w]]*Table4[[#This Row],[pie_gain]]-Table4[[#This Row],[v_n_w_l_w]]*Table4[[#This Row],[pie_loss]]</f>
        <v>-70.498246803041951</v>
      </c>
      <c r="AX145" s="2">
        <f>IF(Table4[[#This Row],[diff_v_w]]&gt;=1,1,0)</f>
        <v>0</v>
      </c>
      <c r="AY145" s="2">
        <f>Table4[[#This Row],[Gain]]^(Table4[[#This Row],[θ]])*Table4[[#This Row],[ω_p2]]</f>
        <v>83.948970325353088</v>
      </c>
      <c r="AZ145" s="2">
        <f>-Table4[[#This Row],[λ]]*-Table4[[#This Row],[Loss]]^(Table4[[#This Row],[θ]])*Table4[[#This Row],[ω_n2]]</f>
        <v>172.23577024121218</v>
      </c>
      <c r="BA145" s="2">
        <f>Table4[[#This Row],[v_n_w_g_w2]]*Table4[[#This Row],[pie_gain]]-Table4[[#This Row],[v_n_w_l_w2]]*Table4[[#This Row],[pie_loss]]</f>
        <v>-73.80984004589881</v>
      </c>
      <c r="BB145" s="2">
        <f>IF(Table4[[#This Row],[diff_v_w2]]&gt;=1,1,0)</f>
        <v>0</v>
      </c>
      <c r="BC145" s="2">
        <f>Table4[[#This Row],[Gain]]^(Table4[[#This Row],[θ]]+Table4[[#This Row],[ω_p3]])</f>
        <v>94.417563867792666</v>
      </c>
      <c r="BD145" s="2">
        <f>-Table4[[#This Row],[λ]]*-Table4[[#This Row],[Loss]]^(Table4[[#This Row],[θ]]+Table4[[#This Row],[ω_n3]])</f>
        <v>172.23577024121218</v>
      </c>
      <c r="BE145" s="2">
        <f>Table4[[#This Row],[v_n_w_g_w3]]*Table4[[#This Row],[pie_gain]]-Table4[[#This Row],[v_n_w_l_w3]]*Table4[[#This Row],[pie_loss]]</f>
        <v>-69.787816505493851</v>
      </c>
      <c r="BF145" s="2">
        <f>IF(Table4[[#This Row],[diff_v_w3]]&gt;=1,1,0)</f>
        <v>0</v>
      </c>
      <c r="BG145" s="2">
        <f>(Table4[[#This Row],[Accept]]-Table4[[#This Row],[projected_M1]])</f>
        <v>0</v>
      </c>
      <c r="BH145" s="2">
        <f>(Table4[[#This Row],[Accept]]-Table4[[#This Row],[projected_M2]])</f>
        <v>0</v>
      </c>
      <c r="BI145" s="2">
        <f>(Table4[[#This Row],[Accept]]-Table4[[#This Row],[projected_M3]])</f>
        <v>0</v>
      </c>
      <c r="BJ145" s="2">
        <f>(Table4[[#This Row],[Accept]]-Table4[[#This Row],[projected_M4]])</f>
        <v>0</v>
      </c>
    </row>
    <row r="146" spans="1:62" x14ac:dyDescent="0.3">
      <c r="A146">
        <v>57</v>
      </c>
      <c r="B146" t="s">
        <v>43</v>
      </c>
      <c r="C146">
        <v>1.1960207441678836</v>
      </c>
      <c r="D146">
        <v>-1.6</v>
      </c>
      <c r="E146" s="22">
        <f>IF(Table4[[#This Row],[Trial]]="G1",Table4[[#This Row],[Balance]]/100,IF(Table4[[#This Row],[Trial]]="G2",Table4[[#This Row],[Balance]]/200,Table4[[#This Row],[Balance]]/500))</f>
        <v>2.84</v>
      </c>
      <c r="F146" s="22">
        <f>IF(Table4[[#This Row],[Net_Balance]]&gt;1,1+(Table4[[#This Row],[Net_Balance]]-1)/$F$974,1)</f>
        <v>1.0262857142857142</v>
      </c>
      <c r="G146" s="22">
        <f>IF(Table4[[#This Row],[Net_Balance]]&lt;1,1-(1-Table4[[#This Row],[Net_Balance]])/$F$974,1)</f>
        <v>1</v>
      </c>
      <c r="H146" s="22">
        <f>IF(Table4[[#This Row],[Net_Balance]]&gt;1,1+(Table4[[#This Row],[Net_Balance]]-1)/$H$974,1)</f>
        <v>1.0184</v>
      </c>
      <c r="I146" s="22">
        <f>IF(Table4[[#This Row],[Net_Balance]]&lt;1,1-(1-Table4[[#This Row],[Net_Balance]])/$H$974,1)</f>
        <v>1</v>
      </c>
      <c r="J146" s="22">
        <f>IF(Table4[[#This Row],[Net_Balance]]&gt;1,(Table4[[#This Row],[Net_Balance]]-1)/$J$974,0)</f>
        <v>3.6799999999999999E-2</v>
      </c>
      <c r="K146" s="22">
        <f>IF(Table4[[#This Row],[Net_Balance]]&lt;1,-(1-Table4[[#This Row],[Net_Balance]])/$J$974,0)</f>
        <v>0</v>
      </c>
      <c r="L146" t="s">
        <v>110</v>
      </c>
      <c r="M146" t="s">
        <v>58</v>
      </c>
      <c r="N146" t="s">
        <v>5</v>
      </c>
      <c r="O146">
        <v>0</v>
      </c>
      <c r="P146">
        <v>0</v>
      </c>
      <c r="Q146">
        <v>1420</v>
      </c>
      <c r="R146">
        <v>1664288470</v>
      </c>
      <c r="S146">
        <v>17</v>
      </c>
      <c r="T146" t="s">
        <v>118</v>
      </c>
      <c r="U146">
        <v>1</v>
      </c>
      <c r="V146">
        <v>-50</v>
      </c>
      <c r="W146">
        <v>0.5</v>
      </c>
      <c r="X146">
        <v>50</v>
      </c>
      <c r="Y146">
        <v>0.5</v>
      </c>
      <c r="Z146">
        <v>0</v>
      </c>
      <c r="AA146">
        <v>2500</v>
      </c>
      <c r="AB146">
        <v>50</v>
      </c>
      <c r="AC146">
        <v>2</v>
      </c>
      <c r="AD146">
        <v>0.25</v>
      </c>
      <c r="AE146">
        <v>0.75</v>
      </c>
      <c r="AF146">
        <v>2</v>
      </c>
      <c r="AG146">
        <v>0.5</v>
      </c>
      <c r="AH146">
        <v>0.25</v>
      </c>
      <c r="AI146">
        <v>0.625</v>
      </c>
      <c r="AJ146">
        <v>0.375</v>
      </c>
      <c r="AK146">
        <v>-12.5</v>
      </c>
      <c r="AL146">
        <v>2343.75</v>
      </c>
      <c r="AM146">
        <v>48.412291827592711</v>
      </c>
      <c r="AN146">
        <v>0.9</v>
      </c>
      <c r="AO146">
        <v>0.38419903534316502</v>
      </c>
      <c r="AP146">
        <v>0.61580096465683498</v>
      </c>
      <c r="AQ146" s="2">
        <f>Table4[[#This Row],[Gain]]^Table4[[#This Row],[θ]]</f>
        <v>107.6473564007576</v>
      </c>
      <c r="AR146" s="2">
        <f>-Table4[[#This Row],[λ]]*-Table4[[#This Row],[Loss]]^Table4[[#This Row],[θ]]</f>
        <v>172.23577024121218</v>
      </c>
      <c r="AS146" s="2">
        <f>Table4[[#This Row],[pie_gain]]*Table4[[#This Row],[v_n_w_g]]-Table4[[#This Row],[pie_loss]]*Table4[[#This Row],[v_n_w_l]]</f>
        <v>-64.704942976538504</v>
      </c>
      <c r="AT146" s="2">
        <f>IF(Table4[[#This Row],[diff_v]]&gt;=1,1,0)</f>
        <v>0</v>
      </c>
      <c r="AU146" s="2">
        <f>Table4[[#This Row],[Gain]]^(Table4[[#This Row],[θ]]*Table4[[#This Row],[ω_p]])</f>
        <v>121.73515943888245</v>
      </c>
      <c r="AV146" s="2">
        <f>-Table4[[#This Row],[λ]]*-Table4[[#This Row],[Loss]]^(Table4[[#This Row],[θ]]*Table4[[#This Row],[ω_n]])</f>
        <v>172.23577024121218</v>
      </c>
      <c r="AW146" s="2">
        <f>Table4[[#This Row],[v_n_w_g_w]]*Table4[[#This Row],[pie_gain]]-Table4[[#This Row],[v_n_w_l_w]]*Table4[[#This Row],[pie_loss]]</f>
        <v>-59.292422639186427</v>
      </c>
      <c r="AX146" s="2">
        <f>IF(Table4[[#This Row],[diff_v_w]]&gt;=1,1,0)</f>
        <v>0</v>
      </c>
      <c r="AY146" s="2">
        <f>Table4[[#This Row],[Gain]]^(Table4[[#This Row],[θ]])*Table4[[#This Row],[ω_p2]]</f>
        <v>109.62806775853154</v>
      </c>
      <c r="AZ146" s="2">
        <f>-Table4[[#This Row],[λ]]*-Table4[[#This Row],[Loss]]^(Table4[[#This Row],[θ]])*Table4[[#This Row],[ω_n2]]</f>
        <v>172.23577024121218</v>
      </c>
      <c r="BA146" s="2">
        <f>Table4[[#This Row],[v_n_w_g_w2]]*Table4[[#This Row],[pie_gain]]-Table4[[#This Row],[v_n_w_l_w2]]*Table4[[#This Row],[pie_loss]]</f>
        <v>-63.943955583588505</v>
      </c>
      <c r="BB146" s="2">
        <f>IF(Table4[[#This Row],[diff_v_w2]]&gt;=1,1,0)</f>
        <v>0</v>
      </c>
      <c r="BC146" s="2">
        <f>Table4[[#This Row],[Gain]]^(Table4[[#This Row],[θ]]+Table4[[#This Row],[ω_p3]])</f>
        <v>124.31555267258688</v>
      </c>
      <c r="BD146" s="2">
        <f>-Table4[[#This Row],[λ]]*-Table4[[#This Row],[Loss]]^(Table4[[#This Row],[θ]]+Table4[[#This Row],[ω_n3]])</f>
        <v>172.23577024121218</v>
      </c>
      <c r="BE146" s="2">
        <f>Table4[[#This Row],[v_n_w_g_w3]]*Table4[[#This Row],[pie_gain]]-Table4[[#This Row],[v_n_w_l_w3]]*Table4[[#This Row],[pie_loss]]</f>
        <v>-58.301038047991156</v>
      </c>
      <c r="BF146" s="2">
        <f>IF(Table4[[#This Row],[diff_v_w3]]&gt;=1,1,0)</f>
        <v>0</v>
      </c>
      <c r="BG146" s="2">
        <f>(Table4[[#This Row],[Accept]]-Table4[[#This Row],[projected_M1]])</f>
        <v>0</v>
      </c>
      <c r="BH146" s="2">
        <f>(Table4[[#This Row],[Accept]]-Table4[[#This Row],[projected_M2]])</f>
        <v>0</v>
      </c>
      <c r="BI146" s="2">
        <f>(Table4[[#This Row],[Accept]]-Table4[[#This Row],[projected_M3]])</f>
        <v>0</v>
      </c>
      <c r="BJ146" s="2">
        <f>(Table4[[#This Row],[Accept]]-Table4[[#This Row],[projected_M4]])</f>
        <v>0</v>
      </c>
    </row>
    <row r="147" spans="1:62" x14ac:dyDescent="0.3">
      <c r="A147">
        <v>59</v>
      </c>
      <c r="B147" t="s">
        <v>43</v>
      </c>
      <c r="C147">
        <v>1.1960207441678836</v>
      </c>
      <c r="D147">
        <v>-1.6</v>
      </c>
      <c r="E147" s="22">
        <f>IF(Table4[[#This Row],[Trial]]="G1",Table4[[#This Row],[Balance]]/100,IF(Table4[[#This Row],[Trial]]="G2",Table4[[#This Row],[Balance]]/200,Table4[[#This Row],[Balance]]/500))</f>
        <v>2.84</v>
      </c>
      <c r="F147" s="22">
        <f>IF(Table4[[#This Row],[Net_Balance]]&gt;1,1+(Table4[[#This Row],[Net_Balance]]-1)/$F$974,1)</f>
        <v>1.0262857142857142</v>
      </c>
      <c r="G147" s="22">
        <f>IF(Table4[[#This Row],[Net_Balance]]&lt;1,1-(1-Table4[[#This Row],[Net_Balance]])/$F$974,1)</f>
        <v>1</v>
      </c>
      <c r="H147" s="22">
        <f>IF(Table4[[#This Row],[Net_Balance]]&gt;1,1+(Table4[[#This Row],[Net_Balance]]-1)/$H$974,1)</f>
        <v>1.0184</v>
      </c>
      <c r="I147" s="22">
        <f>IF(Table4[[#This Row],[Net_Balance]]&lt;1,1-(1-Table4[[#This Row],[Net_Balance]])/$H$974,1)</f>
        <v>1</v>
      </c>
      <c r="J147" s="22">
        <f>IF(Table4[[#This Row],[Net_Balance]]&gt;1,(Table4[[#This Row],[Net_Balance]]-1)/$J$974,0)</f>
        <v>3.6799999999999999E-2</v>
      </c>
      <c r="K147" s="22">
        <f>IF(Table4[[#This Row],[Net_Balance]]&lt;1,-(1-Table4[[#This Row],[Net_Balance]])/$J$974,0)</f>
        <v>0</v>
      </c>
      <c r="L147" t="s">
        <v>110</v>
      </c>
      <c r="M147" t="s">
        <v>72</v>
      </c>
      <c r="N147" t="s">
        <v>5</v>
      </c>
      <c r="O147">
        <v>0</v>
      </c>
      <c r="P147">
        <v>0</v>
      </c>
      <c r="Q147">
        <v>1420</v>
      </c>
      <c r="R147">
        <v>1664288482</v>
      </c>
      <c r="S147">
        <v>5</v>
      </c>
      <c r="T147" t="s">
        <v>118</v>
      </c>
      <c r="U147">
        <v>1</v>
      </c>
      <c r="V147">
        <v>-90</v>
      </c>
      <c r="W147">
        <v>0.5</v>
      </c>
      <c r="X147">
        <v>90</v>
      </c>
      <c r="Y147">
        <v>0.5</v>
      </c>
      <c r="Z147">
        <v>0</v>
      </c>
      <c r="AA147">
        <v>8100</v>
      </c>
      <c r="AB147">
        <v>90</v>
      </c>
      <c r="AC147">
        <v>4</v>
      </c>
      <c r="AD147">
        <v>0.25</v>
      </c>
      <c r="AE147">
        <v>0.75</v>
      </c>
      <c r="AF147">
        <v>1</v>
      </c>
      <c r="AG147">
        <v>0.25</v>
      </c>
      <c r="AH147">
        <v>0.5</v>
      </c>
      <c r="AI147">
        <v>0.375</v>
      </c>
      <c r="AJ147">
        <v>0.625</v>
      </c>
      <c r="AK147">
        <v>22.5</v>
      </c>
      <c r="AL147">
        <v>7593.75</v>
      </c>
      <c r="AM147">
        <v>87.142125289666879</v>
      </c>
      <c r="AN147">
        <v>0.9</v>
      </c>
      <c r="AO147">
        <v>0.60844334427391233</v>
      </c>
      <c r="AP147">
        <v>0.39155665572608767</v>
      </c>
      <c r="AQ147" s="2">
        <f>Table4[[#This Row],[Gain]]^Table4[[#This Row],[θ]]</f>
        <v>217.42755411656807</v>
      </c>
      <c r="AR147" s="2">
        <f>-Table4[[#This Row],[λ]]*-Table4[[#This Row],[Loss]]^Table4[[#This Row],[θ]]</f>
        <v>347.88408658650894</v>
      </c>
      <c r="AS147" s="2">
        <f>Table4[[#This Row],[pie_gain]]*Table4[[#This Row],[v_n_w_g]]-Table4[[#This Row],[pie_loss]]*Table4[[#This Row],[v_n_w_l]]</f>
        <v>-3.9239813601564322</v>
      </c>
      <c r="AT147" s="2">
        <f>IF(Table4[[#This Row],[diff_v]]&gt;=1,1,0)</f>
        <v>0</v>
      </c>
      <c r="AU147" s="2">
        <f>Table4[[#This Row],[Gain]]^(Table4[[#This Row],[θ]]*Table4[[#This Row],[ω_p]])</f>
        <v>250.46818210512907</v>
      </c>
      <c r="AV147" s="2">
        <f>-Table4[[#This Row],[λ]]*-Table4[[#This Row],[Loss]]^(Table4[[#This Row],[θ]]*Table4[[#This Row],[ω_n]])</f>
        <v>347.88408658650894</v>
      </c>
      <c r="AW147" s="2">
        <f>Table4[[#This Row],[v_n_w_g_w]]*Table4[[#This Row],[pie_gain]]-Table4[[#This Row],[v_n_w_l_w]]*Table4[[#This Row],[pie_loss]]</f>
        <v>16.179368830113845</v>
      </c>
      <c r="AX147" s="2">
        <f>IF(Table4[[#This Row],[diff_v_w]]&gt;=1,1,0)</f>
        <v>1</v>
      </c>
      <c r="AY147" s="2">
        <f>Table4[[#This Row],[Gain]]^(Table4[[#This Row],[θ]])*Table4[[#This Row],[ω_p2]]</f>
        <v>221.42822111231291</v>
      </c>
      <c r="AZ147" s="2">
        <f>-Table4[[#This Row],[λ]]*-Table4[[#This Row],[Loss]]^(Table4[[#This Row],[θ]])*Table4[[#This Row],[ω_n2]]</f>
        <v>347.88408658650894</v>
      </c>
      <c r="BA147" s="2">
        <f>Table4[[#This Row],[v_n_w_g_w2]]*Table4[[#This Row],[pie_gain]]-Table4[[#This Row],[v_n_w_l_w2]]*Table4[[#This Row],[pie_loss]]</f>
        <v>-1.4898021539391664</v>
      </c>
      <c r="BB147" s="2">
        <f>IF(Table4[[#This Row],[diff_v_w2]]&gt;=1,1,0)</f>
        <v>0</v>
      </c>
      <c r="BC147" s="2">
        <f>Table4[[#This Row],[Gain]]^(Table4[[#This Row],[θ]]+Table4[[#This Row],[ω_p3]])</f>
        <v>256.58466968795875</v>
      </c>
      <c r="BD147" s="2">
        <f>-Table4[[#This Row],[λ]]*-Table4[[#This Row],[Loss]]^(Table4[[#This Row],[θ]]+Table4[[#This Row],[ω_n3]])</f>
        <v>347.88408658650894</v>
      </c>
      <c r="BE147" s="2">
        <f>Table4[[#This Row],[v_n_w_g_w3]]*Table4[[#This Row],[pie_gain]]-Table4[[#This Row],[v_n_w_l_w3]]*Table4[[#This Row],[pie_loss]]</f>
        <v>19.900904990220596</v>
      </c>
      <c r="BF147" s="2">
        <f>IF(Table4[[#This Row],[diff_v_w3]]&gt;=1,1,0)</f>
        <v>1</v>
      </c>
      <c r="BG147" s="2">
        <f>(Table4[[#This Row],[Accept]]-Table4[[#This Row],[projected_M1]])</f>
        <v>0</v>
      </c>
      <c r="BH147" s="2">
        <f>(Table4[[#This Row],[Accept]]-Table4[[#This Row],[projected_M2]])</f>
        <v>-1</v>
      </c>
      <c r="BI147" s="2">
        <f>(Table4[[#This Row],[Accept]]-Table4[[#This Row],[projected_M3]])</f>
        <v>0</v>
      </c>
      <c r="BJ147" s="2">
        <f>(Table4[[#This Row],[Accept]]-Table4[[#This Row],[projected_M4]])</f>
        <v>-1</v>
      </c>
    </row>
    <row r="148" spans="1:62" x14ac:dyDescent="0.3">
      <c r="A148">
        <v>60</v>
      </c>
      <c r="B148" t="s">
        <v>43</v>
      </c>
      <c r="C148">
        <v>1.1960207441678836</v>
      </c>
      <c r="D148">
        <v>-1.6</v>
      </c>
      <c r="E148" s="22">
        <f>IF(Table4[[#This Row],[Trial]]="G1",Table4[[#This Row],[Balance]]/100,IF(Table4[[#This Row],[Trial]]="G2",Table4[[#This Row],[Balance]]/200,Table4[[#This Row],[Balance]]/500))</f>
        <v>2.84</v>
      </c>
      <c r="F148" s="22">
        <f>IF(Table4[[#This Row],[Net_Balance]]&gt;1,1+(Table4[[#This Row],[Net_Balance]]-1)/$F$974,1)</f>
        <v>1.0262857142857142</v>
      </c>
      <c r="G148" s="22">
        <f>IF(Table4[[#This Row],[Net_Balance]]&lt;1,1-(1-Table4[[#This Row],[Net_Balance]])/$F$974,1)</f>
        <v>1</v>
      </c>
      <c r="H148" s="22">
        <f>IF(Table4[[#This Row],[Net_Balance]]&gt;1,1+(Table4[[#This Row],[Net_Balance]]-1)/$H$974,1)</f>
        <v>1.0184</v>
      </c>
      <c r="I148" s="22">
        <f>IF(Table4[[#This Row],[Net_Balance]]&lt;1,1-(1-Table4[[#This Row],[Net_Balance]])/$H$974,1)</f>
        <v>1</v>
      </c>
      <c r="J148" s="22">
        <f>IF(Table4[[#This Row],[Net_Balance]]&gt;1,(Table4[[#This Row],[Net_Balance]]-1)/$J$974,0)</f>
        <v>3.6799999999999999E-2</v>
      </c>
      <c r="K148" s="22">
        <f>IF(Table4[[#This Row],[Net_Balance]]&lt;1,-(1-Table4[[#This Row],[Net_Balance]])/$J$974,0)</f>
        <v>0</v>
      </c>
      <c r="L148" t="s">
        <v>110</v>
      </c>
      <c r="M148" t="s">
        <v>101</v>
      </c>
      <c r="N148" t="s">
        <v>5</v>
      </c>
      <c r="O148">
        <v>0</v>
      </c>
      <c r="P148">
        <v>0</v>
      </c>
      <c r="Q148">
        <v>1420</v>
      </c>
      <c r="R148">
        <v>1664288485</v>
      </c>
      <c r="S148">
        <v>3</v>
      </c>
      <c r="T148" t="s">
        <v>118</v>
      </c>
      <c r="U148">
        <v>1</v>
      </c>
      <c r="V148">
        <v>-90</v>
      </c>
      <c r="W148">
        <v>0.5</v>
      </c>
      <c r="X148">
        <v>100</v>
      </c>
      <c r="Y148">
        <v>0.5</v>
      </c>
      <c r="Z148">
        <v>5</v>
      </c>
      <c r="AA148">
        <v>9025</v>
      </c>
      <c r="AB148">
        <v>95</v>
      </c>
      <c r="AC148">
        <v>2</v>
      </c>
      <c r="AD148">
        <v>0.25</v>
      </c>
      <c r="AE148">
        <v>0.75</v>
      </c>
      <c r="AF148">
        <v>2</v>
      </c>
      <c r="AG148">
        <v>0.5</v>
      </c>
      <c r="AH148">
        <v>0.25</v>
      </c>
      <c r="AI148">
        <v>0.625</v>
      </c>
      <c r="AJ148">
        <v>0.375</v>
      </c>
      <c r="AK148">
        <v>-18.75</v>
      </c>
      <c r="AL148">
        <v>8460.9375</v>
      </c>
      <c r="AM148">
        <v>91.983354472426157</v>
      </c>
      <c r="AN148">
        <v>0.9</v>
      </c>
      <c r="AO148">
        <v>0.38419903534316502</v>
      </c>
      <c r="AP148">
        <v>0.61580096465683498</v>
      </c>
      <c r="AQ148" s="2">
        <f>Table4[[#This Row],[Gain]]^Table4[[#This Row],[θ]]</f>
        <v>246.6274930269494</v>
      </c>
      <c r="AR148" s="2">
        <f>-Table4[[#This Row],[λ]]*-Table4[[#This Row],[Loss]]^Table4[[#This Row],[θ]]</f>
        <v>347.88408658650894</v>
      </c>
      <c r="AS148" s="2">
        <f>Table4[[#This Row],[pie_gain]]*Table4[[#This Row],[v_n_w_g]]-Table4[[#This Row],[pie_loss]]*Table4[[#This Row],[v_n_w_l]]</f>
        <v>-119.473311198677</v>
      </c>
      <c r="AT148" s="2">
        <f>IF(Table4[[#This Row],[diff_v]]&gt;=1,1,0)</f>
        <v>0</v>
      </c>
      <c r="AU148" s="2">
        <f>Table4[[#This Row],[Gain]]^(Table4[[#This Row],[θ]]*Table4[[#This Row],[ω_p]])</f>
        <v>285.04800608713725</v>
      </c>
      <c r="AV148" s="2">
        <f>-Table4[[#This Row],[λ]]*-Table4[[#This Row],[Loss]]^(Table4[[#This Row],[θ]]*Table4[[#This Row],[ω_n]])</f>
        <v>347.88408658650894</v>
      </c>
      <c r="AW148" s="2">
        <f>Table4[[#This Row],[v_n_w_g_w]]*Table4[[#This Row],[pie_gain]]-Table4[[#This Row],[v_n_w_l_w]]*Table4[[#This Row],[pie_loss]]</f>
        <v>-104.71218714356336</v>
      </c>
      <c r="AX148" s="2">
        <f>IF(Table4[[#This Row],[diff_v_w]]&gt;=1,1,0)</f>
        <v>0</v>
      </c>
      <c r="AY148" s="2">
        <f>Table4[[#This Row],[Gain]]^(Table4[[#This Row],[θ]])*Table4[[#This Row],[ω_p2]]</f>
        <v>251.16543889864525</v>
      </c>
      <c r="AZ148" s="2">
        <f>-Table4[[#This Row],[λ]]*-Table4[[#This Row],[Loss]]^(Table4[[#This Row],[θ]])*Table4[[#This Row],[ω_n2]]</f>
        <v>347.88408658650894</v>
      </c>
      <c r="BA148" s="2">
        <f>Table4[[#This Row],[v_n_w_g_w2]]*Table4[[#This Row],[pie_gain]]-Table4[[#This Row],[v_n_w_l_w2]]*Table4[[#This Row],[pie_loss]]</f>
        <v>-117.72983677233195</v>
      </c>
      <c r="BB148" s="2">
        <f>IF(Table4[[#This Row],[diff_v_w2]]&gt;=1,1,0)</f>
        <v>0</v>
      </c>
      <c r="BC148" s="2">
        <f>Table4[[#This Row],[Gain]]^(Table4[[#This Row],[θ]]+Table4[[#This Row],[ω_p3]])</f>
        <v>292.17394755551425</v>
      </c>
      <c r="BD148" s="2">
        <f>-Table4[[#This Row],[λ]]*-Table4[[#This Row],[Loss]]^(Table4[[#This Row],[θ]]+Table4[[#This Row],[ω_n3]])</f>
        <v>347.88408658650894</v>
      </c>
      <c r="BE148" s="2">
        <f>Table4[[#This Row],[v_n_w_g_w3]]*Table4[[#This Row],[pie_gain]]-Table4[[#This Row],[v_n_w_l_w3]]*Table4[[#This Row],[pie_loss]]</f>
        <v>-101.97440730550106</v>
      </c>
      <c r="BF148" s="2">
        <f>IF(Table4[[#This Row],[diff_v_w3]]&gt;=1,1,0)</f>
        <v>0</v>
      </c>
      <c r="BG148" s="2">
        <f>(Table4[[#This Row],[Accept]]-Table4[[#This Row],[projected_M1]])</f>
        <v>0</v>
      </c>
      <c r="BH148" s="2">
        <f>(Table4[[#This Row],[Accept]]-Table4[[#This Row],[projected_M2]])</f>
        <v>0</v>
      </c>
      <c r="BI148" s="2">
        <f>(Table4[[#This Row],[Accept]]-Table4[[#This Row],[projected_M3]])</f>
        <v>0</v>
      </c>
      <c r="BJ148" s="2">
        <f>(Table4[[#This Row],[Accept]]-Table4[[#This Row],[projected_M4]])</f>
        <v>0</v>
      </c>
    </row>
    <row r="149" spans="1:62" x14ac:dyDescent="0.3">
      <c r="A149">
        <v>61</v>
      </c>
      <c r="B149" t="s">
        <v>43</v>
      </c>
      <c r="C149">
        <v>1.1960207441678836</v>
      </c>
      <c r="D149">
        <v>-1.6</v>
      </c>
      <c r="E149" s="22">
        <f>IF(Table4[[#This Row],[Trial]]="G1",Table4[[#This Row],[Balance]]/100,IF(Table4[[#This Row],[Trial]]="G2",Table4[[#This Row],[Balance]]/200,Table4[[#This Row],[Balance]]/500))</f>
        <v>2.82</v>
      </c>
      <c r="F149" s="22">
        <f>IF(Table4[[#This Row],[Net_Balance]]&gt;1,1+(Table4[[#This Row],[Net_Balance]]-1)/$F$974,1)</f>
        <v>1.026</v>
      </c>
      <c r="G149" s="22">
        <f>IF(Table4[[#This Row],[Net_Balance]]&lt;1,1-(1-Table4[[#This Row],[Net_Balance]])/$F$974,1)</f>
        <v>1</v>
      </c>
      <c r="H149" s="22">
        <f>IF(Table4[[#This Row],[Net_Balance]]&gt;1,1+(Table4[[#This Row],[Net_Balance]]-1)/$H$974,1)</f>
        <v>1.0182</v>
      </c>
      <c r="I149" s="22">
        <f>IF(Table4[[#This Row],[Net_Balance]]&lt;1,1-(1-Table4[[#This Row],[Net_Balance]])/$H$974,1)</f>
        <v>1</v>
      </c>
      <c r="J149" s="22">
        <f>IF(Table4[[#This Row],[Net_Balance]]&gt;1,(Table4[[#This Row],[Net_Balance]]-1)/$J$974,0)</f>
        <v>3.6399999999999995E-2</v>
      </c>
      <c r="K149" s="22">
        <f>IF(Table4[[#This Row],[Net_Balance]]&lt;1,-(1-Table4[[#This Row],[Net_Balance]])/$J$974,0)</f>
        <v>0</v>
      </c>
      <c r="L149" t="s">
        <v>110</v>
      </c>
      <c r="M149" t="s">
        <v>67</v>
      </c>
      <c r="N149" t="s">
        <v>7</v>
      </c>
      <c r="O149">
        <v>1</v>
      </c>
      <c r="P149">
        <v>-10</v>
      </c>
      <c r="Q149">
        <v>1410</v>
      </c>
      <c r="R149">
        <v>1664288489</v>
      </c>
      <c r="S149">
        <v>4</v>
      </c>
      <c r="T149" t="s">
        <v>117</v>
      </c>
      <c r="U149">
        <v>0</v>
      </c>
      <c r="V149">
        <v>-10</v>
      </c>
      <c r="W149">
        <v>0.5</v>
      </c>
      <c r="X149">
        <v>20</v>
      </c>
      <c r="Y149">
        <v>0.5</v>
      </c>
      <c r="Z149">
        <v>5</v>
      </c>
      <c r="AA149">
        <v>225</v>
      </c>
      <c r="AB149">
        <v>15</v>
      </c>
      <c r="AC149">
        <v>4</v>
      </c>
      <c r="AD149">
        <v>0.25</v>
      </c>
      <c r="AE149">
        <v>0.75</v>
      </c>
      <c r="AF149">
        <v>2</v>
      </c>
      <c r="AG149">
        <v>0.5</v>
      </c>
      <c r="AH149">
        <v>0.25</v>
      </c>
      <c r="AI149">
        <v>0.625</v>
      </c>
      <c r="AJ149">
        <v>0.375</v>
      </c>
      <c r="AK149">
        <v>1.25</v>
      </c>
      <c r="AL149">
        <v>210.9375</v>
      </c>
      <c r="AM149">
        <v>14.523687548277813</v>
      </c>
      <c r="AN149">
        <v>0.9</v>
      </c>
      <c r="AO149">
        <v>0.38419903534316502</v>
      </c>
      <c r="AP149">
        <v>0.61580096465683498</v>
      </c>
      <c r="AQ149" s="2">
        <f>Table4[[#This Row],[Gain]]^Table4[[#This Row],[θ]]</f>
        <v>35.979809832580635</v>
      </c>
      <c r="AR149" s="2">
        <f>-Table4[[#This Row],[λ]]*-Table4[[#This Row],[Loss]]^Table4[[#This Row],[θ]]</f>
        <v>25.127005037389367</v>
      </c>
      <c r="AS149" s="2">
        <f>Table4[[#This Row],[pie_gain]]*Table4[[#This Row],[v_n_w_g]]-Table4[[#This Row],[pie_loss]]*Table4[[#This Row],[v_n_w_l]]</f>
        <v>-1.64982571145352</v>
      </c>
      <c r="AT149" s="2">
        <f>IF(Table4[[#This Row],[diff_v]]&gt;=1,1,0)</f>
        <v>0</v>
      </c>
      <c r="AU149" s="2">
        <f>Table4[[#This Row],[Gain]]^(Table4[[#This Row],[θ]]*Table4[[#This Row],[ω_p]])</f>
        <v>39.492660703382285</v>
      </c>
      <c r="AV149" s="2">
        <f>-Table4[[#This Row],[λ]]*-Table4[[#This Row],[Loss]]^(Table4[[#This Row],[θ]]*Table4[[#This Row],[ω_n]])</f>
        <v>25.127005037389367</v>
      </c>
      <c r="AW149" s="2">
        <f>Table4[[#This Row],[v_n_w_g_w]]*Table4[[#This Row],[pie_gain]]-Table4[[#This Row],[v_n_w_l_w]]*Table4[[#This Row],[pie_loss]]</f>
        <v>-0.30019179558713027</v>
      </c>
      <c r="AX149" s="2">
        <f>IF(Table4[[#This Row],[diff_v_w]]&gt;=1,1,0)</f>
        <v>0</v>
      </c>
      <c r="AY149" s="2">
        <f>Table4[[#This Row],[Gain]]^(Table4[[#This Row],[θ]])*Table4[[#This Row],[ω_p2]]</f>
        <v>36.634642371533602</v>
      </c>
      <c r="AZ149" s="2">
        <f>-Table4[[#This Row],[λ]]*-Table4[[#This Row],[Loss]]^(Table4[[#This Row],[θ]])*Table4[[#This Row],[ω_n2]]</f>
        <v>25.127005037389367</v>
      </c>
      <c r="BA149" s="2">
        <f>Table4[[#This Row],[v_n_w_g_w2]]*Table4[[#This Row],[pie_gain]]-Table4[[#This Row],[v_n_w_l_w2]]*Table4[[#This Row],[pie_loss]]</f>
        <v>-1.3982396816764755</v>
      </c>
      <c r="BB149" s="2">
        <f>IF(Table4[[#This Row],[diff_v_w2]]&gt;=1,1,0)</f>
        <v>0</v>
      </c>
      <c r="BC149" s="2">
        <f>Table4[[#This Row],[Gain]]^(Table4[[#This Row],[θ]]+Table4[[#This Row],[ω_p3]])</f>
        <v>40.125121035277935</v>
      </c>
      <c r="BD149" s="2">
        <f>-Table4[[#This Row],[λ]]*-Table4[[#This Row],[Loss]]^(Table4[[#This Row],[θ]]+Table4[[#This Row],[ω_n3]])</f>
        <v>25.127005037389367</v>
      </c>
      <c r="BE149" s="2">
        <f>Table4[[#This Row],[v_n_w_g_w3]]*Table4[[#This Row],[pie_gain]]-Table4[[#This Row],[v_n_w_l_w3]]*Table4[[#This Row],[pie_loss]]</f>
        <v>-5.7201146180002382E-2</v>
      </c>
      <c r="BF149" s="2">
        <f>IF(Table4[[#This Row],[diff_v_w3]]&gt;=1,1,0)</f>
        <v>0</v>
      </c>
      <c r="BG149" s="2">
        <f>(Table4[[#This Row],[Accept]]-Table4[[#This Row],[projected_M1]])</f>
        <v>1</v>
      </c>
      <c r="BH149" s="2">
        <f>(Table4[[#This Row],[Accept]]-Table4[[#This Row],[projected_M2]])</f>
        <v>1</v>
      </c>
      <c r="BI149" s="2">
        <f>(Table4[[#This Row],[Accept]]-Table4[[#This Row],[projected_M3]])</f>
        <v>1</v>
      </c>
      <c r="BJ149" s="2">
        <f>(Table4[[#This Row],[Accept]]-Table4[[#This Row],[projected_M4]])</f>
        <v>1</v>
      </c>
    </row>
    <row r="150" spans="1:62" x14ac:dyDescent="0.3">
      <c r="A150">
        <v>62</v>
      </c>
      <c r="B150" t="s">
        <v>43</v>
      </c>
      <c r="C150">
        <v>1.1960207441678836</v>
      </c>
      <c r="D150">
        <v>-1.6</v>
      </c>
      <c r="E150" s="22">
        <f>IF(Table4[[#This Row],[Trial]]="G1",Table4[[#This Row],[Balance]]/100,IF(Table4[[#This Row],[Trial]]="G2",Table4[[#This Row],[Balance]]/200,Table4[[#This Row],[Balance]]/500))</f>
        <v>2.82</v>
      </c>
      <c r="F150" s="22">
        <f>IF(Table4[[#This Row],[Net_Balance]]&gt;1,1+(Table4[[#This Row],[Net_Balance]]-1)/$F$974,1)</f>
        <v>1.026</v>
      </c>
      <c r="G150" s="22">
        <f>IF(Table4[[#This Row],[Net_Balance]]&lt;1,1-(1-Table4[[#This Row],[Net_Balance]])/$F$974,1)</f>
        <v>1</v>
      </c>
      <c r="H150" s="22">
        <f>IF(Table4[[#This Row],[Net_Balance]]&gt;1,1+(Table4[[#This Row],[Net_Balance]]-1)/$H$974,1)</f>
        <v>1.0182</v>
      </c>
      <c r="I150" s="22">
        <f>IF(Table4[[#This Row],[Net_Balance]]&lt;1,1-(1-Table4[[#This Row],[Net_Balance]])/$H$974,1)</f>
        <v>1</v>
      </c>
      <c r="J150" s="22">
        <f>IF(Table4[[#This Row],[Net_Balance]]&gt;1,(Table4[[#This Row],[Net_Balance]]-1)/$J$974,0)</f>
        <v>3.6399999999999995E-2</v>
      </c>
      <c r="K150" s="22">
        <f>IF(Table4[[#This Row],[Net_Balance]]&lt;1,-(1-Table4[[#This Row],[Net_Balance]])/$J$974,0)</f>
        <v>0</v>
      </c>
      <c r="L150" t="s">
        <v>110</v>
      </c>
      <c r="M150" t="s">
        <v>73</v>
      </c>
      <c r="N150" t="s">
        <v>5</v>
      </c>
      <c r="O150">
        <v>0</v>
      </c>
      <c r="P150">
        <v>0</v>
      </c>
      <c r="Q150">
        <v>1410</v>
      </c>
      <c r="R150">
        <v>1664288492</v>
      </c>
      <c r="S150">
        <v>3</v>
      </c>
      <c r="T150" t="s">
        <v>118</v>
      </c>
      <c r="U150">
        <v>1</v>
      </c>
      <c r="V150">
        <v>-50</v>
      </c>
      <c r="W150">
        <v>0.5</v>
      </c>
      <c r="X150">
        <v>50</v>
      </c>
      <c r="Y150">
        <v>0.5</v>
      </c>
      <c r="Z150">
        <v>0</v>
      </c>
      <c r="AA150">
        <v>2500</v>
      </c>
      <c r="AB150">
        <v>50</v>
      </c>
      <c r="AC150">
        <v>4</v>
      </c>
      <c r="AD150">
        <v>0.25</v>
      </c>
      <c r="AE150">
        <v>0.75</v>
      </c>
      <c r="AF150">
        <v>1</v>
      </c>
      <c r="AG150">
        <v>0.25</v>
      </c>
      <c r="AH150">
        <v>0.5</v>
      </c>
      <c r="AI150">
        <v>0.375</v>
      </c>
      <c r="AJ150">
        <v>0.625</v>
      </c>
      <c r="AK150">
        <v>12.5</v>
      </c>
      <c r="AL150">
        <v>2343.75</v>
      </c>
      <c r="AM150">
        <v>48.412291827592711</v>
      </c>
      <c r="AN150">
        <v>0.9</v>
      </c>
      <c r="AO150">
        <v>0.60844334427391233</v>
      </c>
      <c r="AP150">
        <v>0.39155665572608767</v>
      </c>
      <c r="AQ150" s="2">
        <f>Table4[[#This Row],[Gain]]^Table4[[#This Row],[θ]]</f>
        <v>107.6473564007576</v>
      </c>
      <c r="AR150" s="2">
        <f>-Table4[[#This Row],[λ]]*-Table4[[#This Row],[Loss]]^Table4[[#This Row],[θ]]</f>
        <v>172.23577024121218</v>
      </c>
      <c r="AS150" s="2">
        <f>Table4[[#This Row],[pie_gain]]*Table4[[#This Row],[v_n_w_g]]-Table4[[#This Row],[pie_loss]]*Table4[[#This Row],[v_n_w_l]]</f>
        <v>-1.9427446613331512</v>
      </c>
      <c r="AT150" s="2">
        <f>IF(Table4[[#This Row],[diff_v]]&gt;=1,1,0)</f>
        <v>0</v>
      </c>
      <c r="AU150" s="2">
        <f>Table4[[#This Row],[Gain]]^(Table4[[#This Row],[θ]]*Table4[[#This Row],[ω_p]])</f>
        <v>121.57253049450146</v>
      </c>
      <c r="AV150" s="2">
        <f>-Table4[[#This Row],[λ]]*-Table4[[#This Row],[Loss]]^(Table4[[#This Row],[θ]]*Table4[[#This Row],[ω_n]])</f>
        <v>172.23577024121218</v>
      </c>
      <c r="AW150" s="2">
        <f>Table4[[#This Row],[v_n_w_g_w]]*Table4[[#This Row],[pie_gain]]-Table4[[#This Row],[v_n_w_l_w]]*Table4[[#This Row],[pie_loss]]</f>
        <v>6.529934833860807</v>
      </c>
      <c r="AX150" s="2">
        <f>IF(Table4[[#This Row],[diff_v_w]]&gt;=1,1,0)</f>
        <v>1</v>
      </c>
      <c r="AY150" s="2">
        <f>Table4[[#This Row],[Gain]]^(Table4[[#This Row],[θ]])*Table4[[#This Row],[ω_p2]]</f>
        <v>109.60653828725138</v>
      </c>
      <c r="AZ150" s="2">
        <f>-Table4[[#This Row],[λ]]*-Table4[[#This Row],[Loss]]^(Table4[[#This Row],[θ]])*Table4[[#This Row],[ω_n2]]</f>
        <v>172.23577024121218</v>
      </c>
      <c r="BA150" s="2">
        <f>Table4[[#This Row],[v_n_w_g_w2]]*Table4[[#This Row],[pie_gain]]-Table4[[#This Row],[v_n_w_l_w2]]*Table4[[#This Row],[pie_loss]]</f>
        <v>-0.75069348227400212</v>
      </c>
      <c r="BB150" s="2">
        <f>IF(Table4[[#This Row],[diff_v_w2]]&gt;=1,1,0)</f>
        <v>0</v>
      </c>
      <c r="BC150" s="2">
        <f>Table4[[#This Row],[Gain]]^(Table4[[#This Row],[θ]]+Table4[[#This Row],[ω_p3]])</f>
        <v>124.12117467369579</v>
      </c>
      <c r="BD150" s="2">
        <f>-Table4[[#This Row],[λ]]*-Table4[[#This Row],[Loss]]^(Table4[[#This Row],[θ]]+Table4[[#This Row],[ω_n3]])</f>
        <v>172.23577024121218</v>
      </c>
      <c r="BE150" s="2">
        <f>Table4[[#This Row],[v_n_w_g_w3]]*Table4[[#This Row],[pie_gain]]-Table4[[#This Row],[v_n_w_l_w3]]*Table4[[#This Row],[pie_loss]]</f>
        <v>8.0806404216140493</v>
      </c>
      <c r="BF150" s="2">
        <f>IF(Table4[[#This Row],[diff_v_w3]]&gt;=1,1,0)</f>
        <v>1</v>
      </c>
      <c r="BG150" s="2">
        <f>(Table4[[#This Row],[Accept]]-Table4[[#This Row],[projected_M1]])</f>
        <v>0</v>
      </c>
      <c r="BH150" s="2">
        <f>(Table4[[#This Row],[Accept]]-Table4[[#This Row],[projected_M2]])</f>
        <v>-1</v>
      </c>
      <c r="BI150" s="2">
        <f>(Table4[[#This Row],[Accept]]-Table4[[#This Row],[projected_M3]])</f>
        <v>0</v>
      </c>
      <c r="BJ150" s="2">
        <f>(Table4[[#This Row],[Accept]]-Table4[[#This Row],[projected_M4]])</f>
        <v>-1</v>
      </c>
    </row>
    <row r="151" spans="1:62" x14ac:dyDescent="0.3">
      <c r="A151">
        <v>63</v>
      </c>
      <c r="B151" t="s">
        <v>43</v>
      </c>
      <c r="C151">
        <v>1.1960207441678836</v>
      </c>
      <c r="D151">
        <v>-1.6</v>
      </c>
      <c r="E151" s="22">
        <f>IF(Table4[[#This Row],[Trial]]="G1",Table4[[#This Row],[Balance]]/100,IF(Table4[[#This Row],[Trial]]="G2",Table4[[#This Row],[Balance]]/200,Table4[[#This Row],[Balance]]/500))</f>
        <v>2.82</v>
      </c>
      <c r="F151" s="22">
        <f>IF(Table4[[#This Row],[Net_Balance]]&gt;1,1+(Table4[[#This Row],[Net_Balance]]-1)/$F$974,1)</f>
        <v>1.026</v>
      </c>
      <c r="G151" s="22">
        <f>IF(Table4[[#This Row],[Net_Balance]]&lt;1,1-(1-Table4[[#This Row],[Net_Balance]])/$F$974,1)</f>
        <v>1</v>
      </c>
      <c r="H151" s="22">
        <f>IF(Table4[[#This Row],[Net_Balance]]&gt;1,1+(Table4[[#This Row],[Net_Balance]]-1)/$H$974,1)</f>
        <v>1.0182</v>
      </c>
      <c r="I151" s="22">
        <f>IF(Table4[[#This Row],[Net_Balance]]&lt;1,1-(1-Table4[[#This Row],[Net_Balance]])/$H$974,1)</f>
        <v>1</v>
      </c>
      <c r="J151" s="22">
        <f>IF(Table4[[#This Row],[Net_Balance]]&gt;1,(Table4[[#This Row],[Net_Balance]]-1)/$J$974,0)</f>
        <v>3.6399999999999995E-2</v>
      </c>
      <c r="K151" s="22">
        <f>IF(Table4[[#This Row],[Net_Balance]]&lt;1,-(1-Table4[[#This Row],[Net_Balance]])/$J$974,0)</f>
        <v>0</v>
      </c>
      <c r="L151" t="s">
        <v>110</v>
      </c>
      <c r="M151" t="s">
        <v>79</v>
      </c>
      <c r="N151" t="s">
        <v>5</v>
      </c>
      <c r="O151">
        <v>0</v>
      </c>
      <c r="P151">
        <v>0</v>
      </c>
      <c r="Q151">
        <v>1410</v>
      </c>
      <c r="R151">
        <v>1664288495</v>
      </c>
      <c r="S151">
        <v>3</v>
      </c>
      <c r="T151" t="s">
        <v>117</v>
      </c>
      <c r="U151">
        <v>0</v>
      </c>
      <c r="V151">
        <v>-10</v>
      </c>
      <c r="W151">
        <v>0.5</v>
      </c>
      <c r="X151">
        <v>0</v>
      </c>
      <c r="Y151">
        <v>0.5</v>
      </c>
      <c r="Z151">
        <v>-5</v>
      </c>
      <c r="AA151">
        <v>25</v>
      </c>
      <c r="AB151">
        <v>5</v>
      </c>
      <c r="AC151">
        <v>4</v>
      </c>
      <c r="AD151">
        <v>0.25</v>
      </c>
      <c r="AE151">
        <v>0.75</v>
      </c>
      <c r="AF151">
        <v>2</v>
      </c>
      <c r="AG151">
        <v>0.5</v>
      </c>
      <c r="AH151">
        <v>0.25</v>
      </c>
      <c r="AI151">
        <v>0.625</v>
      </c>
      <c r="AJ151">
        <v>0.375</v>
      </c>
      <c r="AK151">
        <v>-6.25</v>
      </c>
      <c r="AL151">
        <v>23.4375</v>
      </c>
      <c r="AM151">
        <v>4.8412291827592711</v>
      </c>
      <c r="AN151">
        <v>0.9</v>
      </c>
      <c r="AO151">
        <v>0.38419903534316502</v>
      </c>
      <c r="AP151">
        <v>0.61580096465683498</v>
      </c>
      <c r="AQ151" s="2">
        <f>Table4[[#This Row],[Gain]]^Table4[[#This Row],[θ]]</f>
        <v>0</v>
      </c>
      <c r="AR151" s="2">
        <f>-Table4[[#This Row],[λ]]*-Table4[[#This Row],[Loss]]^Table4[[#This Row],[θ]]</f>
        <v>25.127005037389367</v>
      </c>
      <c r="AS151" s="2">
        <f>Table4[[#This Row],[pie_gain]]*Table4[[#This Row],[v_n_w_g]]-Table4[[#This Row],[pie_loss]]*Table4[[#This Row],[v_n_w_l]]</f>
        <v>-15.473233940961524</v>
      </c>
      <c r="AT151" s="2">
        <f>IF(Table4[[#This Row],[diff_v]]&gt;=1,1,0)</f>
        <v>0</v>
      </c>
      <c r="AU151" s="2">
        <f>Table4[[#This Row],[Gain]]^(Table4[[#This Row],[θ]]*Table4[[#This Row],[ω_p]])</f>
        <v>0</v>
      </c>
      <c r="AV151" s="2">
        <f>-Table4[[#This Row],[λ]]*-Table4[[#This Row],[Loss]]^(Table4[[#This Row],[θ]]*Table4[[#This Row],[ω_n]])</f>
        <v>25.127005037389367</v>
      </c>
      <c r="AW151" s="2">
        <f>Table4[[#This Row],[v_n_w_g_w]]*Table4[[#This Row],[pie_gain]]-Table4[[#This Row],[v_n_w_l_w]]*Table4[[#This Row],[pie_loss]]</f>
        <v>-15.473233940961524</v>
      </c>
      <c r="AX151" s="2">
        <f>IF(Table4[[#This Row],[diff_v_w]]&gt;=1,1,0)</f>
        <v>0</v>
      </c>
      <c r="AY151" s="2">
        <f>Table4[[#This Row],[Gain]]^(Table4[[#This Row],[θ]])*Table4[[#This Row],[ω_p2]]</f>
        <v>0</v>
      </c>
      <c r="AZ151" s="2">
        <f>-Table4[[#This Row],[λ]]*-Table4[[#This Row],[Loss]]^(Table4[[#This Row],[θ]])*Table4[[#This Row],[ω_n2]]</f>
        <v>25.127005037389367</v>
      </c>
      <c r="BA151" s="2">
        <f>Table4[[#This Row],[v_n_w_g_w2]]*Table4[[#This Row],[pie_gain]]-Table4[[#This Row],[v_n_w_l_w2]]*Table4[[#This Row],[pie_loss]]</f>
        <v>-15.473233940961524</v>
      </c>
      <c r="BB151" s="2">
        <f>IF(Table4[[#This Row],[diff_v_w2]]&gt;=1,1,0)</f>
        <v>0</v>
      </c>
      <c r="BC151" s="2">
        <f>Table4[[#This Row],[Gain]]^(Table4[[#This Row],[θ]]+Table4[[#This Row],[ω_p3]])</f>
        <v>0</v>
      </c>
      <c r="BD151" s="2">
        <f>-Table4[[#This Row],[λ]]*-Table4[[#This Row],[Loss]]^(Table4[[#This Row],[θ]]+Table4[[#This Row],[ω_n3]])</f>
        <v>25.127005037389367</v>
      </c>
      <c r="BE151" s="2">
        <f>Table4[[#This Row],[v_n_w_g_w3]]*Table4[[#This Row],[pie_gain]]-Table4[[#This Row],[v_n_w_l_w3]]*Table4[[#This Row],[pie_loss]]</f>
        <v>-15.473233940961524</v>
      </c>
      <c r="BF151" s="2">
        <f>IF(Table4[[#This Row],[diff_v_w3]]&gt;=1,1,0)</f>
        <v>0</v>
      </c>
      <c r="BG151" s="2">
        <f>(Table4[[#This Row],[Accept]]-Table4[[#This Row],[projected_M1]])</f>
        <v>0</v>
      </c>
      <c r="BH151" s="2">
        <f>(Table4[[#This Row],[Accept]]-Table4[[#This Row],[projected_M2]])</f>
        <v>0</v>
      </c>
      <c r="BI151" s="2">
        <f>(Table4[[#This Row],[Accept]]-Table4[[#This Row],[projected_M3]])</f>
        <v>0</v>
      </c>
      <c r="BJ151" s="2">
        <f>(Table4[[#This Row],[Accept]]-Table4[[#This Row],[projected_M4]])</f>
        <v>0</v>
      </c>
    </row>
    <row r="152" spans="1:62" x14ac:dyDescent="0.3">
      <c r="A152">
        <v>0</v>
      </c>
      <c r="B152" t="s">
        <v>44</v>
      </c>
      <c r="C152">
        <v>1</v>
      </c>
      <c r="D152">
        <v>-2</v>
      </c>
      <c r="E152" s="22">
        <f>IF(Table4[[#This Row],[Trial]]="G1",Table4[[#This Row],[Balance]]/100,IF(Table4[[#This Row],[Trial]]="G2",Table4[[#This Row],[Balance]]/200,Table4[[#This Row],[Balance]]/500))</f>
        <v>1</v>
      </c>
      <c r="F152" s="22">
        <f>IF(Table4[[#This Row],[Net_Balance]]&gt;1,1+(Table4[[#This Row],[Net_Balance]]-1)/$F$974,1)</f>
        <v>1</v>
      </c>
      <c r="G152" s="22">
        <f>IF(Table4[[#This Row],[Net_Balance]]&lt;1,1-(1-Table4[[#This Row],[Net_Balance]])/$F$974,1)</f>
        <v>1</v>
      </c>
      <c r="H152" s="22">
        <f>IF(Table4[[#This Row],[Net_Balance]]&gt;1,1+(Table4[[#This Row],[Net_Balance]]-1)/$H$974,1)</f>
        <v>1</v>
      </c>
      <c r="I152" s="22">
        <f>IF(Table4[[#This Row],[Net_Balance]]&lt;1,1-(1-Table4[[#This Row],[Net_Balance]])/$H$974,1)</f>
        <v>1</v>
      </c>
      <c r="J152" s="22">
        <f>IF(Table4[[#This Row],[Net_Balance]]&gt;1,(Table4[[#This Row],[Net_Balance]]-1)/$J$974,0)</f>
        <v>0</v>
      </c>
      <c r="K152" s="22">
        <f>IF(Table4[[#This Row],[Net_Balance]]&lt;1,-(1-Table4[[#This Row],[Net_Balance]])/$J$974,0)</f>
        <v>0</v>
      </c>
      <c r="L152" t="s">
        <v>108</v>
      </c>
      <c r="M152" t="s">
        <v>54</v>
      </c>
      <c r="N152" t="s">
        <v>5</v>
      </c>
      <c r="O152">
        <v>0</v>
      </c>
      <c r="P152">
        <v>0</v>
      </c>
      <c r="Q152">
        <v>100</v>
      </c>
      <c r="R152">
        <v>1664339056</v>
      </c>
      <c r="S152" t="s">
        <v>136</v>
      </c>
      <c r="T152" t="s">
        <v>117</v>
      </c>
      <c r="U152">
        <v>0</v>
      </c>
      <c r="V152">
        <v>-50</v>
      </c>
      <c r="W152">
        <v>0.5</v>
      </c>
      <c r="X152">
        <v>40</v>
      </c>
      <c r="Y152">
        <v>0.5</v>
      </c>
      <c r="Z152">
        <v>-5</v>
      </c>
      <c r="AA152">
        <v>2025</v>
      </c>
      <c r="AB152">
        <v>45</v>
      </c>
      <c r="AC152">
        <v>4</v>
      </c>
      <c r="AD152">
        <v>0.25</v>
      </c>
      <c r="AE152">
        <v>0.75</v>
      </c>
      <c r="AF152">
        <v>1</v>
      </c>
      <c r="AG152">
        <v>0.25</v>
      </c>
      <c r="AH152">
        <v>0.5</v>
      </c>
      <c r="AI152">
        <v>0.375</v>
      </c>
      <c r="AJ152">
        <v>0.625</v>
      </c>
      <c r="AK152">
        <v>6.25</v>
      </c>
      <c r="AL152">
        <v>1898.4375</v>
      </c>
      <c r="AM152">
        <v>43.571062644833439</v>
      </c>
      <c r="AN152">
        <v>0.9</v>
      </c>
      <c r="AO152">
        <v>0.60844334427391233</v>
      </c>
      <c r="AP152">
        <v>0.39155665572608767</v>
      </c>
      <c r="AQ152" s="2">
        <f>Table4[[#This Row],[Gain]]^Table4[[#This Row],[θ]]</f>
        <v>40</v>
      </c>
      <c r="AR152" s="2">
        <f>-Table4[[#This Row],[λ]]*-Table4[[#This Row],[Loss]]^Table4[[#This Row],[θ]]</f>
        <v>100</v>
      </c>
      <c r="AS152" s="2">
        <f>Table4[[#This Row],[pie_gain]]*Table4[[#This Row],[v_n_w_g]]-Table4[[#This Row],[pie_loss]]*Table4[[#This Row],[v_n_w_l]]</f>
        <v>-14.817931801652275</v>
      </c>
      <c r="AT152" s="2">
        <f>IF(Table4[[#This Row],[diff_v]]&gt;=1,1,0)</f>
        <v>0</v>
      </c>
      <c r="AU152" s="2">
        <f>Table4[[#This Row],[Gain]]^(Table4[[#This Row],[θ]]*Table4[[#This Row],[ω_p]])</f>
        <v>40</v>
      </c>
      <c r="AV152" s="2">
        <f>-Table4[[#This Row],[λ]]*-Table4[[#This Row],[Loss]]^(Table4[[#This Row],[θ]]*Table4[[#This Row],[ω_n]])</f>
        <v>100</v>
      </c>
      <c r="AW152" s="2">
        <f>Table4[[#This Row],[v_n_w_g_w]]*Table4[[#This Row],[pie_gain]]-Table4[[#This Row],[v_n_w_l_w]]*Table4[[#This Row],[pie_loss]]</f>
        <v>-14.817931801652275</v>
      </c>
      <c r="AX152" s="2">
        <f>IF(Table4[[#This Row],[diff_v_w]]&gt;=1,1,0)</f>
        <v>0</v>
      </c>
      <c r="AY152" s="2">
        <f>Table4[[#This Row],[Gain]]^(Table4[[#This Row],[θ]])*Table4[[#This Row],[ω_p2]]</f>
        <v>40</v>
      </c>
      <c r="AZ152" s="2">
        <f>-Table4[[#This Row],[λ]]*-Table4[[#This Row],[Loss]]^(Table4[[#This Row],[θ]])*Table4[[#This Row],[ω_n2]]</f>
        <v>100</v>
      </c>
      <c r="BA152" s="2">
        <f>Table4[[#This Row],[v_n_w_g_w2]]*Table4[[#This Row],[pie_gain]]-Table4[[#This Row],[v_n_w_l_w2]]*Table4[[#This Row],[pie_loss]]</f>
        <v>-14.817931801652275</v>
      </c>
      <c r="BB152" s="2">
        <f>IF(Table4[[#This Row],[diff_v_w2]]&gt;=1,1,0)</f>
        <v>0</v>
      </c>
      <c r="BC152" s="2">
        <f>Table4[[#This Row],[Gain]]^(Table4[[#This Row],[θ]]+Table4[[#This Row],[ω_p3]])</f>
        <v>40</v>
      </c>
      <c r="BD152" s="2">
        <f>-Table4[[#This Row],[λ]]*-Table4[[#This Row],[Loss]]^(Table4[[#This Row],[θ]]+Table4[[#This Row],[ω_n3]])</f>
        <v>100</v>
      </c>
      <c r="BE152" s="2">
        <f>Table4[[#This Row],[v_n_w_g_w3]]*Table4[[#This Row],[pie_gain]]-Table4[[#This Row],[v_n_w_l_w3]]*Table4[[#This Row],[pie_loss]]</f>
        <v>-14.817931801652275</v>
      </c>
      <c r="BF152" s="2">
        <f>IF(Table4[[#This Row],[diff_v_w3]]&gt;=1,1,0)</f>
        <v>0</v>
      </c>
      <c r="BG152" s="2">
        <f>(Table4[[#This Row],[Accept]]-Table4[[#This Row],[projected_M1]])</f>
        <v>0</v>
      </c>
      <c r="BH152" s="2">
        <f>(Table4[[#This Row],[Accept]]-Table4[[#This Row],[projected_M2]])</f>
        <v>0</v>
      </c>
      <c r="BI152" s="2">
        <f>(Table4[[#This Row],[Accept]]-Table4[[#This Row],[projected_M3]])</f>
        <v>0</v>
      </c>
      <c r="BJ152" s="2">
        <f>(Table4[[#This Row],[Accept]]-Table4[[#This Row],[projected_M4]])</f>
        <v>0</v>
      </c>
    </row>
    <row r="153" spans="1:62" x14ac:dyDescent="0.3">
      <c r="A153">
        <v>1</v>
      </c>
      <c r="B153" t="s">
        <v>44</v>
      </c>
      <c r="C153">
        <v>1</v>
      </c>
      <c r="D153">
        <v>-2</v>
      </c>
      <c r="E153" s="22">
        <f>IF(Table4[[#This Row],[Trial]]="G1",Table4[[#This Row],[Balance]]/100,IF(Table4[[#This Row],[Trial]]="G2",Table4[[#This Row],[Balance]]/200,Table4[[#This Row],[Balance]]/500))</f>
        <v>1</v>
      </c>
      <c r="F153" s="22">
        <f>IF(Table4[[#This Row],[Net_Balance]]&gt;1,1+(Table4[[#This Row],[Net_Balance]]-1)/$F$974,1)</f>
        <v>1</v>
      </c>
      <c r="G153" s="22">
        <f>IF(Table4[[#This Row],[Net_Balance]]&lt;1,1-(1-Table4[[#This Row],[Net_Balance]])/$F$974,1)</f>
        <v>1</v>
      </c>
      <c r="H153" s="22">
        <f>IF(Table4[[#This Row],[Net_Balance]]&gt;1,1+(Table4[[#This Row],[Net_Balance]]-1)/$H$974,1)</f>
        <v>1</v>
      </c>
      <c r="I153" s="22">
        <f>IF(Table4[[#This Row],[Net_Balance]]&lt;1,1-(1-Table4[[#This Row],[Net_Balance]])/$H$974,1)</f>
        <v>1</v>
      </c>
      <c r="J153" s="22">
        <f>IF(Table4[[#This Row],[Net_Balance]]&gt;1,(Table4[[#This Row],[Net_Balance]]-1)/$J$974,0)</f>
        <v>0</v>
      </c>
      <c r="K153" s="22">
        <f>IF(Table4[[#This Row],[Net_Balance]]&lt;1,-(1-Table4[[#This Row],[Net_Balance]])/$J$974,0)</f>
        <v>0</v>
      </c>
      <c r="L153" t="s">
        <v>108</v>
      </c>
      <c r="M153" t="s">
        <v>78</v>
      </c>
      <c r="N153" t="s">
        <v>5</v>
      </c>
      <c r="O153">
        <v>0</v>
      </c>
      <c r="P153">
        <v>0</v>
      </c>
      <c r="Q153">
        <v>100</v>
      </c>
      <c r="R153">
        <v>1664339068</v>
      </c>
      <c r="S153">
        <v>12</v>
      </c>
      <c r="T153" t="s">
        <v>118</v>
      </c>
      <c r="U153">
        <v>1</v>
      </c>
      <c r="V153">
        <v>-90</v>
      </c>
      <c r="W153">
        <v>0.5</v>
      </c>
      <c r="X153">
        <v>80</v>
      </c>
      <c r="Y153">
        <v>0.5</v>
      </c>
      <c r="Z153">
        <v>-5</v>
      </c>
      <c r="AA153">
        <v>7225</v>
      </c>
      <c r="AB153">
        <v>85</v>
      </c>
      <c r="AC153">
        <v>2</v>
      </c>
      <c r="AD153">
        <v>0.25</v>
      </c>
      <c r="AE153">
        <v>0.75</v>
      </c>
      <c r="AF153">
        <v>2</v>
      </c>
      <c r="AG153">
        <v>0.5</v>
      </c>
      <c r="AH153">
        <v>0.25</v>
      </c>
      <c r="AI153">
        <v>0.625</v>
      </c>
      <c r="AJ153">
        <v>0.375</v>
      </c>
      <c r="AK153">
        <v>-26.25</v>
      </c>
      <c r="AL153">
        <v>6773.4375</v>
      </c>
      <c r="AM153">
        <v>82.300896106907615</v>
      </c>
      <c r="AN153">
        <v>0.9</v>
      </c>
      <c r="AO153">
        <v>0.38419903534316502</v>
      </c>
      <c r="AP153">
        <v>0.61580096465683498</v>
      </c>
      <c r="AQ153" s="2">
        <f>Table4[[#This Row],[Gain]]^Table4[[#This Row],[θ]]</f>
        <v>80</v>
      </c>
      <c r="AR153" s="2">
        <f>-Table4[[#This Row],[λ]]*-Table4[[#This Row],[Loss]]^Table4[[#This Row],[θ]]</f>
        <v>180</v>
      </c>
      <c r="AS153" s="2">
        <f>Table4[[#This Row],[pie_gain]]*Table4[[#This Row],[v_n_w_g]]-Table4[[#This Row],[pie_loss]]*Table4[[#This Row],[v_n_w_l]]</f>
        <v>-80.108250810777093</v>
      </c>
      <c r="AT153" s="2">
        <f>IF(Table4[[#This Row],[diff_v]]&gt;=1,1,0)</f>
        <v>0</v>
      </c>
      <c r="AU153" s="2">
        <f>Table4[[#This Row],[Gain]]^(Table4[[#This Row],[θ]]*Table4[[#This Row],[ω_p]])</f>
        <v>80</v>
      </c>
      <c r="AV153" s="2">
        <f>-Table4[[#This Row],[λ]]*-Table4[[#This Row],[Loss]]^(Table4[[#This Row],[θ]]*Table4[[#This Row],[ω_n]])</f>
        <v>180</v>
      </c>
      <c r="AW153" s="2">
        <f>Table4[[#This Row],[v_n_w_g_w]]*Table4[[#This Row],[pie_gain]]-Table4[[#This Row],[v_n_w_l_w]]*Table4[[#This Row],[pie_loss]]</f>
        <v>-80.108250810777093</v>
      </c>
      <c r="AX153" s="2">
        <f>IF(Table4[[#This Row],[diff_v_w]]&gt;=1,1,0)</f>
        <v>0</v>
      </c>
      <c r="AY153" s="2">
        <f>Table4[[#This Row],[Gain]]^(Table4[[#This Row],[θ]])*Table4[[#This Row],[ω_p2]]</f>
        <v>80</v>
      </c>
      <c r="AZ153" s="2">
        <f>-Table4[[#This Row],[λ]]*-Table4[[#This Row],[Loss]]^(Table4[[#This Row],[θ]])*Table4[[#This Row],[ω_n2]]</f>
        <v>180</v>
      </c>
      <c r="BA153" s="2">
        <f>Table4[[#This Row],[v_n_w_g_w2]]*Table4[[#This Row],[pie_gain]]-Table4[[#This Row],[v_n_w_l_w2]]*Table4[[#This Row],[pie_loss]]</f>
        <v>-80.108250810777093</v>
      </c>
      <c r="BB153" s="2">
        <f>IF(Table4[[#This Row],[diff_v_w2]]&gt;=1,1,0)</f>
        <v>0</v>
      </c>
      <c r="BC153" s="2">
        <f>Table4[[#This Row],[Gain]]^(Table4[[#This Row],[θ]]+Table4[[#This Row],[ω_p3]])</f>
        <v>80</v>
      </c>
      <c r="BD153" s="2">
        <f>-Table4[[#This Row],[λ]]*-Table4[[#This Row],[Loss]]^(Table4[[#This Row],[θ]]+Table4[[#This Row],[ω_n3]])</f>
        <v>180</v>
      </c>
      <c r="BE153" s="2">
        <f>Table4[[#This Row],[v_n_w_g_w3]]*Table4[[#This Row],[pie_gain]]-Table4[[#This Row],[v_n_w_l_w3]]*Table4[[#This Row],[pie_loss]]</f>
        <v>-80.108250810777093</v>
      </c>
      <c r="BF153" s="2">
        <f>IF(Table4[[#This Row],[diff_v_w3]]&gt;=1,1,0)</f>
        <v>0</v>
      </c>
      <c r="BG153" s="2">
        <f>(Table4[[#This Row],[Accept]]-Table4[[#This Row],[projected_M1]])</f>
        <v>0</v>
      </c>
      <c r="BH153" s="2">
        <f>(Table4[[#This Row],[Accept]]-Table4[[#This Row],[projected_M2]])</f>
        <v>0</v>
      </c>
      <c r="BI153" s="2">
        <f>(Table4[[#This Row],[Accept]]-Table4[[#This Row],[projected_M3]])</f>
        <v>0</v>
      </c>
      <c r="BJ153" s="2">
        <f>(Table4[[#This Row],[Accept]]-Table4[[#This Row],[projected_M4]])</f>
        <v>0</v>
      </c>
    </row>
    <row r="154" spans="1:62" x14ac:dyDescent="0.3">
      <c r="A154">
        <v>2</v>
      </c>
      <c r="B154" t="s">
        <v>44</v>
      </c>
      <c r="C154">
        <v>1</v>
      </c>
      <c r="D154">
        <v>-2</v>
      </c>
      <c r="E154" s="22">
        <f>IF(Table4[[#This Row],[Trial]]="G1",Table4[[#This Row],[Balance]]/100,IF(Table4[[#This Row],[Trial]]="G2",Table4[[#This Row],[Balance]]/200,Table4[[#This Row],[Balance]]/500))</f>
        <v>1</v>
      </c>
      <c r="F154" s="22">
        <f>IF(Table4[[#This Row],[Net_Balance]]&gt;1,1+(Table4[[#This Row],[Net_Balance]]-1)/$F$974,1)</f>
        <v>1</v>
      </c>
      <c r="G154" s="22">
        <f>IF(Table4[[#This Row],[Net_Balance]]&lt;1,1-(1-Table4[[#This Row],[Net_Balance]])/$F$974,1)</f>
        <v>1</v>
      </c>
      <c r="H154" s="22">
        <f>IF(Table4[[#This Row],[Net_Balance]]&gt;1,1+(Table4[[#This Row],[Net_Balance]]-1)/$H$974,1)</f>
        <v>1</v>
      </c>
      <c r="I154" s="22">
        <f>IF(Table4[[#This Row],[Net_Balance]]&lt;1,1-(1-Table4[[#This Row],[Net_Balance]])/$H$974,1)</f>
        <v>1</v>
      </c>
      <c r="J154" s="22">
        <f>IF(Table4[[#This Row],[Net_Balance]]&gt;1,(Table4[[#This Row],[Net_Balance]]-1)/$J$974,0)</f>
        <v>0</v>
      </c>
      <c r="K154" s="22">
        <f>IF(Table4[[#This Row],[Net_Balance]]&lt;1,-(1-Table4[[#This Row],[Net_Balance]])/$J$974,0)</f>
        <v>0</v>
      </c>
      <c r="L154" t="s">
        <v>108</v>
      </c>
      <c r="M154" t="s">
        <v>88</v>
      </c>
      <c r="N154" t="s">
        <v>5</v>
      </c>
      <c r="O154">
        <v>0</v>
      </c>
      <c r="P154">
        <v>0</v>
      </c>
      <c r="Q154">
        <v>100</v>
      </c>
      <c r="R154">
        <v>1664339082</v>
      </c>
      <c r="S154">
        <v>14</v>
      </c>
      <c r="T154" t="s">
        <v>117</v>
      </c>
      <c r="U154">
        <v>0</v>
      </c>
      <c r="V154">
        <v>-50</v>
      </c>
      <c r="W154">
        <v>0.5</v>
      </c>
      <c r="X154">
        <v>60</v>
      </c>
      <c r="Y154">
        <v>0.5</v>
      </c>
      <c r="Z154">
        <v>5</v>
      </c>
      <c r="AA154">
        <v>3025</v>
      </c>
      <c r="AB154">
        <v>55</v>
      </c>
      <c r="AC154">
        <v>2</v>
      </c>
      <c r="AD154">
        <v>0.25</v>
      </c>
      <c r="AE154">
        <v>0.75</v>
      </c>
      <c r="AF154">
        <v>2</v>
      </c>
      <c r="AG154">
        <v>0.5</v>
      </c>
      <c r="AH154">
        <v>0.25</v>
      </c>
      <c r="AI154">
        <v>0.625</v>
      </c>
      <c r="AJ154">
        <v>0.375</v>
      </c>
      <c r="AK154">
        <v>-8.75</v>
      </c>
      <c r="AL154">
        <v>2835.9375</v>
      </c>
      <c r="AM154">
        <v>53.253521010351982</v>
      </c>
      <c r="AN154">
        <v>0.9</v>
      </c>
      <c r="AO154">
        <v>0.38419903534316502</v>
      </c>
      <c r="AP154">
        <v>0.61580096465683498</v>
      </c>
      <c r="AQ154" s="2">
        <f>Table4[[#This Row],[Gain]]^Table4[[#This Row],[θ]]</f>
        <v>60</v>
      </c>
      <c r="AR154" s="2">
        <f>-Table4[[#This Row],[λ]]*-Table4[[#This Row],[Loss]]^Table4[[#This Row],[θ]]</f>
        <v>100</v>
      </c>
      <c r="AS154" s="2">
        <f>Table4[[#This Row],[pie_gain]]*Table4[[#This Row],[v_n_w_g]]-Table4[[#This Row],[pie_loss]]*Table4[[#This Row],[v_n_w_l]]</f>
        <v>-38.528154345093597</v>
      </c>
      <c r="AT154" s="2">
        <f>IF(Table4[[#This Row],[diff_v]]&gt;=1,1,0)</f>
        <v>0</v>
      </c>
      <c r="AU154" s="2">
        <f>Table4[[#This Row],[Gain]]^(Table4[[#This Row],[θ]]*Table4[[#This Row],[ω_p]])</f>
        <v>60</v>
      </c>
      <c r="AV154" s="2">
        <f>-Table4[[#This Row],[λ]]*-Table4[[#This Row],[Loss]]^(Table4[[#This Row],[θ]]*Table4[[#This Row],[ω_n]])</f>
        <v>100</v>
      </c>
      <c r="AW154" s="2">
        <f>Table4[[#This Row],[v_n_w_g_w]]*Table4[[#This Row],[pie_gain]]-Table4[[#This Row],[v_n_w_l_w]]*Table4[[#This Row],[pie_loss]]</f>
        <v>-38.528154345093597</v>
      </c>
      <c r="AX154" s="2">
        <f>IF(Table4[[#This Row],[diff_v_w]]&gt;=1,1,0)</f>
        <v>0</v>
      </c>
      <c r="AY154" s="2">
        <f>Table4[[#This Row],[Gain]]^(Table4[[#This Row],[θ]])*Table4[[#This Row],[ω_p2]]</f>
        <v>60</v>
      </c>
      <c r="AZ154" s="2">
        <f>-Table4[[#This Row],[λ]]*-Table4[[#This Row],[Loss]]^(Table4[[#This Row],[θ]])*Table4[[#This Row],[ω_n2]]</f>
        <v>100</v>
      </c>
      <c r="BA154" s="2">
        <f>Table4[[#This Row],[v_n_w_g_w2]]*Table4[[#This Row],[pie_gain]]-Table4[[#This Row],[v_n_w_l_w2]]*Table4[[#This Row],[pie_loss]]</f>
        <v>-38.528154345093597</v>
      </c>
      <c r="BB154" s="2">
        <f>IF(Table4[[#This Row],[diff_v_w2]]&gt;=1,1,0)</f>
        <v>0</v>
      </c>
      <c r="BC154" s="2">
        <f>Table4[[#This Row],[Gain]]^(Table4[[#This Row],[θ]]+Table4[[#This Row],[ω_p3]])</f>
        <v>60</v>
      </c>
      <c r="BD154" s="2">
        <f>-Table4[[#This Row],[λ]]*-Table4[[#This Row],[Loss]]^(Table4[[#This Row],[θ]]+Table4[[#This Row],[ω_n3]])</f>
        <v>100</v>
      </c>
      <c r="BE154" s="2">
        <f>Table4[[#This Row],[v_n_w_g_w3]]*Table4[[#This Row],[pie_gain]]-Table4[[#This Row],[v_n_w_l_w3]]*Table4[[#This Row],[pie_loss]]</f>
        <v>-38.528154345093597</v>
      </c>
      <c r="BF154" s="2">
        <f>IF(Table4[[#This Row],[diff_v_w3]]&gt;=1,1,0)</f>
        <v>0</v>
      </c>
      <c r="BG154" s="2">
        <f>(Table4[[#This Row],[Accept]]-Table4[[#This Row],[projected_M1]])</f>
        <v>0</v>
      </c>
      <c r="BH154" s="2">
        <f>(Table4[[#This Row],[Accept]]-Table4[[#This Row],[projected_M2]])</f>
        <v>0</v>
      </c>
      <c r="BI154" s="2">
        <f>(Table4[[#This Row],[Accept]]-Table4[[#This Row],[projected_M3]])</f>
        <v>0</v>
      </c>
      <c r="BJ154" s="2">
        <f>(Table4[[#This Row],[Accept]]-Table4[[#This Row],[projected_M4]])</f>
        <v>0</v>
      </c>
    </row>
    <row r="155" spans="1:62" x14ac:dyDescent="0.3">
      <c r="A155">
        <v>3</v>
      </c>
      <c r="B155" t="s">
        <v>44</v>
      </c>
      <c r="C155">
        <v>1</v>
      </c>
      <c r="D155">
        <v>-2</v>
      </c>
      <c r="E155" s="22">
        <f>IF(Table4[[#This Row],[Trial]]="G1",Table4[[#This Row],[Balance]]/100,IF(Table4[[#This Row],[Trial]]="G2",Table4[[#This Row],[Balance]]/200,Table4[[#This Row],[Balance]]/500))</f>
        <v>0.9</v>
      </c>
      <c r="F155" s="22">
        <f>IF(Table4[[#This Row],[Net_Balance]]&gt;1,1+(Table4[[#This Row],[Net_Balance]]-1)/$F$974,1)</f>
        <v>1</v>
      </c>
      <c r="G155" s="22">
        <f>IF(Table4[[#This Row],[Net_Balance]]&lt;1,1-(1-Table4[[#This Row],[Net_Balance]])/$F$974,1)</f>
        <v>0.99857142857142855</v>
      </c>
      <c r="H155" s="22">
        <f>IF(Table4[[#This Row],[Net_Balance]]&gt;1,1+(Table4[[#This Row],[Net_Balance]]-1)/$H$974,1)</f>
        <v>1</v>
      </c>
      <c r="I155" s="22">
        <f>IF(Table4[[#This Row],[Net_Balance]]&lt;1,1-(1-Table4[[#This Row],[Net_Balance]])/$H$974,1)</f>
        <v>0.999</v>
      </c>
      <c r="J155" s="22">
        <f>IF(Table4[[#This Row],[Net_Balance]]&gt;1,(Table4[[#This Row],[Net_Balance]]-1)/$J$974,0)</f>
        <v>0</v>
      </c>
      <c r="K155" s="22">
        <f>IF(Table4[[#This Row],[Net_Balance]]&lt;1,-(1-Table4[[#This Row],[Net_Balance]])/$J$974,0)</f>
        <v>-1.9999999999999996E-3</v>
      </c>
      <c r="L155" t="s">
        <v>108</v>
      </c>
      <c r="M155" t="s">
        <v>97</v>
      </c>
      <c r="N155" t="s">
        <v>7</v>
      </c>
      <c r="O155">
        <v>1</v>
      </c>
      <c r="P155">
        <v>-10</v>
      </c>
      <c r="Q155">
        <v>90</v>
      </c>
      <c r="R155">
        <v>1664339089</v>
      </c>
      <c r="S155">
        <v>7</v>
      </c>
      <c r="T155" t="s">
        <v>118</v>
      </c>
      <c r="U155">
        <v>1</v>
      </c>
      <c r="V155">
        <v>-10</v>
      </c>
      <c r="W155">
        <v>0.5</v>
      </c>
      <c r="X155">
        <v>10</v>
      </c>
      <c r="Y155">
        <v>0.5</v>
      </c>
      <c r="Z155">
        <v>0</v>
      </c>
      <c r="AA155">
        <v>100</v>
      </c>
      <c r="AB155">
        <v>10</v>
      </c>
      <c r="AC155">
        <v>4</v>
      </c>
      <c r="AD155">
        <v>0.25</v>
      </c>
      <c r="AE155">
        <v>0.75</v>
      </c>
      <c r="AF155">
        <v>1</v>
      </c>
      <c r="AG155">
        <v>0.25</v>
      </c>
      <c r="AH155">
        <v>0.5</v>
      </c>
      <c r="AI155">
        <v>0.375</v>
      </c>
      <c r="AJ155">
        <v>0.625</v>
      </c>
      <c r="AK155">
        <v>2.5</v>
      </c>
      <c r="AL155">
        <v>93.75</v>
      </c>
      <c r="AM155">
        <v>9.6824583655185421</v>
      </c>
      <c r="AN155">
        <v>0.9</v>
      </c>
      <c r="AO155">
        <v>0.60844334427391233</v>
      </c>
      <c r="AP155">
        <v>0.39155665572608767</v>
      </c>
      <c r="AQ155" s="2">
        <f>Table4[[#This Row],[Gain]]^Table4[[#This Row],[θ]]</f>
        <v>10</v>
      </c>
      <c r="AR155" s="2">
        <f>-Table4[[#This Row],[λ]]*-Table4[[#This Row],[Loss]]^Table4[[#This Row],[θ]]</f>
        <v>20</v>
      </c>
      <c r="AS155" s="2">
        <f>Table4[[#This Row],[pie_gain]]*Table4[[#This Row],[v_n_w_g]]-Table4[[#This Row],[pie_loss]]*Table4[[#This Row],[v_n_w_l]]</f>
        <v>-1.74669967178263</v>
      </c>
      <c r="AT155" s="2">
        <f>IF(Table4[[#This Row],[diff_v]]&gt;=1,1,0)</f>
        <v>0</v>
      </c>
      <c r="AU155" s="2">
        <f>Table4[[#This Row],[Gain]]^(Table4[[#This Row],[θ]]*Table4[[#This Row],[ω_p]])</f>
        <v>10</v>
      </c>
      <c r="AV155" s="2">
        <f>-Table4[[#This Row],[λ]]*-Table4[[#This Row],[Loss]]^(Table4[[#This Row],[θ]]*Table4[[#This Row],[ω_n]])</f>
        <v>19.934319937945492</v>
      </c>
      <c r="AW155" s="2">
        <f>Table4[[#This Row],[v_n_w_g_w]]*Table4[[#This Row],[pie_gain]]-Table4[[#This Row],[v_n_w_l_w]]*Table4[[#This Row],[pie_loss]]</f>
        <v>-1.7209822063366849</v>
      </c>
      <c r="AX155" s="2">
        <f>IF(Table4[[#This Row],[diff_v_w]]&gt;=1,1,0)</f>
        <v>0</v>
      </c>
      <c r="AY155" s="2">
        <f>Table4[[#This Row],[Gain]]^(Table4[[#This Row],[θ]])*Table4[[#This Row],[ω_p2]]</f>
        <v>10</v>
      </c>
      <c r="AZ155" s="2">
        <f>-Table4[[#This Row],[λ]]*-Table4[[#This Row],[Loss]]^(Table4[[#This Row],[θ]])*Table4[[#This Row],[ω_n2]]</f>
        <v>19.98</v>
      </c>
      <c r="BA155" s="2">
        <f>Table4[[#This Row],[v_n_w_g_w2]]*Table4[[#This Row],[pie_gain]]-Table4[[#This Row],[v_n_w_l_w2]]*Table4[[#This Row],[pie_loss]]</f>
        <v>-1.7388685386681084</v>
      </c>
      <c r="BB155" s="2">
        <f>IF(Table4[[#This Row],[diff_v_w2]]&gt;=1,1,0)</f>
        <v>0</v>
      </c>
      <c r="BC155" s="2">
        <f>Table4[[#This Row],[Gain]]^(Table4[[#This Row],[θ]]+Table4[[#This Row],[ω_p3]])</f>
        <v>10</v>
      </c>
      <c r="BD155" s="2">
        <f>-Table4[[#This Row],[λ]]*-Table4[[#This Row],[Loss]]^(Table4[[#This Row],[θ]]+Table4[[#This Row],[ω_n3]])</f>
        <v>19.908108347030542</v>
      </c>
      <c r="BE155" s="2">
        <f>Table4[[#This Row],[v_n_w_g_w3]]*Table4[[#This Row],[pie_gain]]-Table4[[#This Row],[v_n_w_l_w3]]*Table4[[#This Row],[pie_loss]]</f>
        <v>-1.7107188834567664</v>
      </c>
      <c r="BF155" s="2">
        <f>IF(Table4[[#This Row],[diff_v_w3]]&gt;=1,1,0)</f>
        <v>0</v>
      </c>
      <c r="BG155" s="2">
        <f>(Table4[[#This Row],[Accept]]-Table4[[#This Row],[projected_M1]])</f>
        <v>1</v>
      </c>
      <c r="BH155" s="2">
        <f>(Table4[[#This Row],[Accept]]-Table4[[#This Row],[projected_M2]])</f>
        <v>1</v>
      </c>
      <c r="BI155" s="2">
        <f>(Table4[[#This Row],[Accept]]-Table4[[#This Row],[projected_M3]])</f>
        <v>1</v>
      </c>
      <c r="BJ155" s="2">
        <f>(Table4[[#This Row],[Accept]]-Table4[[#This Row],[projected_M4]])</f>
        <v>1</v>
      </c>
    </row>
    <row r="156" spans="1:62" x14ac:dyDescent="0.3">
      <c r="A156">
        <v>4</v>
      </c>
      <c r="B156" t="s">
        <v>44</v>
      </c>
      <c r="C156">
        <v>1</v>
      </c>
      <c r="D156">
        <v>-2</v>
      </c>
      <c r="E156" s="22">
        <f>IF(Table4[[#This Row],[Trial]]="G1",Table4[[#This Row],[Balance]]/100,IF(Table4[[#This Row],[Trial]]="G2",Table4[[#This Row],[Balance]]/200,Table4[[#This Row],[Balance]]/500))</f>
        <v>0.9</v>
      </c>
      <c r="F156" s="22">
        <f>IF(Table4[[#This Row],[Net_Balance]]&gt;1,1+(Table4[[#This Row],[Net_Balance]]-1)/$F$974,1)</f>
        <v>1</v>
      </c>
      <c r="G156" s="22">
        <f>IF(Table4[[#This Row],[Net_Balance]]&lt;1,1-(1-Table4[[#This Row],[Net_Balance]])/$F$974,1)</f>
        <v>0.99857142857142855</v>
      </c>
      <c r="H156" s="22">
        <f>IF(Table4[[#This Row],[Net_Balance]]&gt;1,1+(Table4[[#This Row],[Net_Balance]]-1)/$H$974,1)</f>
        <v>1</v>
      </c>
      <c r="I156" s="22">
        <f>IF(Table4[[#This Row],[Net_Balance]]&lt;1,1-(1-Table4[[#This Row],[Net_Balance]])/$H$974,1)</f>
        <v>0.999</v>
      </c>
      <c r="J156" s="22">
        <f>IF(Table4[[#This Row],[Net_Balance]]&gt;1,(Table4[[#This Row],[Net_Balance]]-1)/$J$974,0)</f>
        <v>0</v>
      </c>
      <c r="K156" s="22">
        <f>IF(Table4[[#This Row],[Net_Balance]]&lt;1,-(1-Table4[[#This Row],[Net_Balance]])/$J$974,0)</f>
        <v>-1.9999999999999996E-3</v>
      </c>
      <c r="L156" t="s">
        <v>108</v>
      </c>
      <c r="M156" t="s">
        <v>58</v>
      </c>
      <c r="N156" t="s">
        <v>5</v>
      </c>
      <c r="O156">
        <v>0</v>
      </c>
      <c r="P156">
        <v>0</v>
      </c>
      <c r="Q156">
        <v>90</v>
      </c>
      <c r="R156">
        <v>1664339097</v>
      </c>
      <c r="S156">
        <v>8</v>
      </c>
      <c r="T156" t="s">
        <v>118</v>
      </c>
      <c r="U156">
        <v>1</v>
      </c>
      <c r="V156">
        <v>-50</v>
      </c>
      <c r="W156">
        <v>0.5</v>
      </c>
      <c r="X156">
        <v>50</v>
      </c>
      <c r="Y156">
        <v>0.5</v>
      </c>
      <c r="Z156">
        <v>0</v>
      </c>
      <c r="AA156">
        <v>2500</v>
      </c>
      <c r="AB156">
        <v>50</v>
      </c>
      <c r="AC156">
        <v>2</v>
      </c>
      <c r="AD156">
        <v>0.25</v>
      </c>
      <c r="AE156">
        <v>0.75</v>
      </c>
      <c r="AF156">
        <v>2</v>
      </c>
      <c r="AG156">
        <v>0.5</v>
      </c>
      <c r="AH156">
        <v>0.25</v>
      </c>
      <c r="AI156">
        <v>0.625</v>
      </c>
      <c r="AJ156">
        <v>0.375</v>
      </c>
      <c r="AK156">
        <v>-12.5</v>
      </c>
      <c r="AL156">
        <v>2343.75</v>
      </c>
      <c r="AM156">
        <v>48.412291827592711</v>
      </c>
      <c r="AN156">
        <v>0.9</v>
      </c>
      <c r="AO156">
        <v>0.38419903534316502</v>
      </c>
      <c r="AP156">
        <v>0.61580096465683498</v>
      </c>
      <c r="AQ156" s="2">
        <f>Table4[[#This Row],[Gain]]^Table4[[#This Row],[θ]]</f>
        <v>50</v>
      </c>
      <c r="AR156" s="2">
        <f>-Table4[[#This Row],[λ]]*-Table4[[#This Row],[Loss]]^Table4[[#This Row],[θ]]</f>
        <v>100</v>
      </c>
      <c r="AS156" s="2">
        <f>Table4[[#This Row],[pie_gain]]*Table4[[#This Row],[v_n_w_g]]-Table4[[#This Row],[pie_loss]]*Table4[[#This Row],[v_n_w_l]]</f>
        <v>-42.370144698525245</v>
      </c>
      <c r="AT156" s="2">
        <f>IF(Table4[[#This Row],[diff_v]]&gt;=1,1,0)</f>
        <v>0</v>
      </c>
      <c r="AU156" s="2">
        <f>Table4[[#This Row],[Gain]]^(Table4[[#This Row],[θ]]*Table4[[#This Row],[ω_p]])</f>
        <v>50</v>
      </c>
      <c r="AV156" s="2">
        <f>-Table4[[#This Row],[λ]]*-Table4[[#This Row],[Loss]]^(Table4[[#This Row],[θ]]*Table4[[#This Row],[ω_n]])</f>
        <v>99.442698290509256</v>
      </c>
      <c r="AW156" s="2">
        <f>Table4[[#This Row],[v_n_w_g_w]]*Table4[[#This Row],[pie_gain]]-Table4[[#This Row],[v_n_w_l_w]]*Table4[[#This Row],[pie_loss]]</f>
        <v>-42.026957768215944</v>
      </c>
      <c r="AX156" s="2">
        <f>IF(Table4[[#This Row],[diff_v_w]]&gt;=1,1,0)</f>
        <v>0</v>
      </c>
      <c r="AY156" s="2">
        <f>Table4[[#This Row],[Gain]]^(Table4[[#This Row],[θ]])*Table4[[#This Row],[ω_p2]]</f>
        <v>50</v>
      </c>
      <c r="AZ156" s="2">
        <f>-Table4[[#This Row],[λ]]*-Table4[[#This Row],[Loss]]^(Table4[[#This Row],[θ]])*Table4[[#This Row],[ω_n2]]</f>
        <v>99.9</v>
      </c>
      <c r="BA156" s="2">
        <f>Table4[[#This Row],[v_n_w_g_w2]]*Table4[[#This Row],[pie_gain]]-Table4[[#This Row],[v_n_w_l_w2]]*Table4[[#This Row],[pie_loss]]</f>
        <v>-42.308564602059569</v>
      </c>
      <c r="BB156" s="2">
        <f>IF(Table4[[#This Row],[diff_v_w2]]&gt;=1,1,0)</f>
        <v>0</v>
      </c>
      <c r="BC156" s="2">
        <f>Table4[[#This Row],[Gain]]^(Table4[[#This Row],[θ]]+Table4[[#This Row],[ω_p3]])</f>
        <v>50</v>
      </c>
      <c r="BD156" s="2">
        <f>-Table4[[#This Row],[λ]]*-Table4[[#This Row],[Loss]]^(Table4[[#This Row],[θ]]+Table4[[#This Row],[ω_n3]])</f>
        <v>99.220648216729273</v>
      </c>
      <c r="BE156" s="2">
        <f>Table4[[#This Row],[v_n_w_g_w3]]*Table4[[#This Row],[pie_gain]]-Table4[[#This Row],[v_n_w_l_w3]]*Table4[[#This Row],[pie_loss]]</f>
        <v>-41.890219118580106</v>
      </c>
      <c r="BF156" s="2">
        <f>IF(Table4[[#This Row],[diff_v_w3]]&gt;=1,1,0)</f>
        <v>0</v>
      </c>
      <c r="BG156" s="2">
        <f>(Table4[[#This Row],[Accept]]-Table4[[#This Row],[projected_M1]])</f>
        <v>0</v>
      </c>
      <c r="BH156" s="2">
        <f>(Table4[[#This Row],[Accept]]-Table4[[#This Row],[projected_M2]])</f>
        <v>0</v>
      </c>
      <c r="BI156" s="2">
        <f>(Table4[[#This Row],[Accept]]-Table4[[#This Row],[projected_M3]])</f>
        <v>0</v>
      </c>
      <c r="BJ156" s="2">
        <f>(Table4[[#This Row],[Accept]]-Table4[[#This Row],[projected_M4]])</f>
        <v>0</v>
      </c>
    </row>
    <row r="157" spans="1:62" x14ac:dyDescent="0.3">
      <c r="A157">
        <v>6</v>
      </c>
      <c r="B157" t="s">
        <v>44</v>
      </c>
      <c r="C157">
        <v>1</v>
      </c>
      <c r="D157">
        <v>-2</v>
      </c>
      <c r="E157" s="22">
        <f>IF(Table4[[#This Row],[Trial]]="G1",Table4[[#This Row],[Balance]]/100,IF(Table4[[#This Row],[Trial]]="G2",Table4[[#This Row],[Balance]]/200,Table4[[#This Row],[Balance]]/500))</f>
        <v>0.9</v>
      </c>
      <c r="F157" s="22">
        <f>IF(Table4[[#This Row],[Net_Balance]]&gt;1,1+(Table4[[#This Row],[Net_Balance]]-1)/$F$974,1)</f>
        <v>1</v>
      </c>
      <c r="G157" s="22">
        <f>IF(Table4[[#This Row],[Net_Balance]]&lt;1,1-(1-Table4[[#This Row],[Net_Balance]])/$F$974,1)</f>
        <v>0.99857142857142855</v>
      </c>
      <c r="H157" s="22">
        <f>IF(Table4[[#This Row],[Net_Balance]]&gt;1,1+(Table4[[#This Row],[Net_Balance]]-1)/$H$974,1)</f>
        <v>1</v>
      </c>
      <c r="I157" s="22">
        <f>IF(Table4[[#This Row],[Net_Balance]]&lt;1,1-(1-Table4[[#This Row],[Net_Balance]])/$H$974,1)</f>
        <v>0.999</v>
      </c>
      <c r="J157" s="22">
        <f>IF(Table4[[#This Row],[Net_Balance]]&gt;1,(Table4[[#This Row],[Net_Balance]]-1)/$J$974,0)</f>
        <v>0</v>
      </c>
      <c r="K157" s="22">
        <f>IF(Table4[[#This Row],[Net_Balance]]&lt;1,-(1-Table4[[#This Row],[Net_Balance]])/$J$974,0)</f>
        <v>-1.9999999999999996E-3</v>
      </c>
      <c r="L157" t="s">
        <v>108</v>
      </c>
      <c r="M157" t="s">
        <v>94</v>
      </c>
      <c r="N157" t="s">
        <v>5</v>
      </c>
      <c r="O157">
        <v>0</v>
      </c>
      <c r="P157">
        <v>0</v>
      </c>
      <c r="Q157">
        <v>90</v>
      </c>
      <c r="R157">
        <v>1664339147</v>
      </c>
      <c r="S157">
        <v>8</v>
      </c>
      <c r="T157" t="s">
        <v>117</v>
      </c>
      <c r="U157">
        <v>0</v>
      </c>
      <c r="V157">
        <v>-90</v>
      </c>
      <c r="W157">
        <v>0.5</v>
      </c>
      <c r="X157">
        <v>90</v>
      </c>
      <c r="Y157">
        <v>0.5</v>
      </c>
      <c r="Z157">
        <v>0</v>
      </c>
      <c r="AA157">
        <v>8100</v>
      </c>
      <c r="AB157">
        <v>90</v>
      </c>
      <c r="AC157">
        <v>2</v>
      </c>
      <c r="AD157">
        <v>0.25</v>
      </c>
      <c r="AE157">
        <v>0.75</v>
      </c>
      <c r="AF157">
        <v>2</v>
      </c>
      <c r="AG157">
        <v>0.5</v>
      </c>
      <c r="AH157">
        <v>0.25</v>
      </c>
      <c r="AI157">
        <v>0.625</v>
      </c>
      <c r="AJ157">
        <v>0.375</v>
      </c>
      <c r="AK157">
        <v>-22.5</v>
      </c>
      <c r="AL157">
        <v>7593.75</v>
      </c>
      <c r="AM157">
        <v>87.142125289666879</v>
      </c>
      <c r="AN157">
        <v>0.9</v>
      </c>
      <c r="AO157">
        <v>0.38419903534316502</v>
      </c>
      <c r="AP157">
        <v>0.61580096465683498</v>
      </c>
      <c r="AQ157" s="2">
        <f>Table4[[#This Row],[Gain]]^Table4[[#This Row],[θ]]</f>
        <v>90</v>
      </c>
      <c r="AR157" s="2">
        <f>-Table4[[#This Row],[λ]]*-Table4[[#This Row],[Loss]]^Table4[[#This Row],[θ]]</f>
        <v>180</v>
      </c>
      <c r="AS157" s="2">
        <f>Table4[[#This Row],[pie_gain]]*Table4[[#This Row],[v_n_w_g]]-Table4[[#This Row],[pie_loss]]*Table4[[#This Row],[v_n_w_l]]</f>
        <v>-76.266260457345453</v>
      </c>
      <c r="AT157" s="2">
        <f>IF(Table4[[#This Row],[diff_v]]&gt;=1,1,0)</f>
        <v>0</v>
      </c>
      <c r="AU157" s="2">
        <f>Table4[[#This Row],[Gain]]^(Table4[[#This Row],[θ]]*Table4[[#This Row],[ω_p]])</f>
        <v>90</v>
      </c>
      <c r="AV157" s="2">
        <f>-Table4[[#This Row],[λ]]*-Table4[[#This Row],[Loss]]^(Table4[[#This Row],[θ]]*Table4[[#This Row],[ω_n]])</f>
        <v>178.84661720159255</v>
      </c>
      <c r="AW157" s="2">
        <f>Table4[[#This Row],[v_n_w_g_w]]*Table4[[#This Row],[pie_gain]]-Table4[[#This Row],[v_n_w_l_w]]*Table4[[#This Row],[pie_loss]]</f>
        <v>-75.556006217467541</v>
      </c>
      <c r="AX157" s="2">
        <f>IF(Table4[[#This Row],[diff_v_w]]&gt;=1,1,0)</f>
        <v>0</v>
      </c>
      <c r="AY157" s="2">
        <f>Table4[[#This Row],[Gain]]^(Table4[[#This Row],[θ]])*Table4[[#This Row],[ω_p2]]</f>
        <v>90</v>
      </c>
      <c r="AZ157" s="2">
        <f>-Table4[[#This Row],[λ]]*-Table4[[#This Row],[Loss]]^(Table4[[#This Row],[θ]])*Table4[[#This Row],[ω_n2]]</f>
        <v>179.82</v>
      </c>
      <c r="BA157" s="2">
        <f>Table4[[#This Row],[v_n_w_g_w2]]*Table4[[#This Row],[pie_gain]]-Table4[[#This Row],[v_n_w_l_w2]]*Table4[[#This Row],[pie_loss]]</f>
        <v>-76.155416283707211</v>
      </c>
      <c r="BB157" s="2">
        <f>IF(Table4[[#This Row],[diff_v_w2]]&gt;=1,1,0)</f>
        <v>0</v>
      </c>
      <c r="BC157" s="2">
        <f>Table4[[#This Row],[Gain]]^(Table4[[#This Row],[θ]]+Table4[[#This Row],[ω_p3]])</f>
        <v>90</v>
      </c>
      <c r="BD157" s="2">
        <f>-Table4[[#This Row],[λ]]*-Table4[[#This Row],[Loss]]^(Table4[[#This Row],[θ]]+Table4[[#This Row],[ω_n3]])</f>
        <v>178.38733608391161</v>
      </c>
      <c r="BE157" s="2">
        <f>Table4[[#This Row],[v_n_w_g_w3]]*Table4[[#This Row],[pie_gain]]-Table4[[#This Row],[v_n_w_l_w3]]*Table4[[#This Row],[pie_loss]]</f>
        <v>-75.273180462150947</v>
      </c>
      <c r="BF157" s="2">
        <f>IF(Table4[[#This Row],[diff_v_w3]]&gt;=1,1,0)</f>
        <v>0</v>
      </c>
      <c r="BG157" s="2">
        <f>(Table4[[#This Row],[Accept]]-Table4[[#This Row],[projected_M1]])</f>
        <v>0</v>
      </c>
      <c r="BH157" s="2">
        <f>(Table4[[#This Row],[Accept]]-Table4[[#This Row],[projected_M2]])</f>
        <v>0</v>
      </c>
      <c r="BI157" s="2">
        <f>(Table4[[#This Row],[Accept]]-Table4[[#This Row],[projected_M3]])</f>
        <v>0</v>
      </c>
      <c r="BJ157" s="2">
        <f>(Table4[[#This Row],[Accept]]-Table4[[#This Row],[projected_M4]])</f>
        <v>0</v>
      </c>
    </row>
    <row r="158" spans="1:62" x14ac:dyDescent="0.3">
      <c r="A158">
        <v>7</v>
      </c>
      <c r="B158" t="s">
        <v>44</v>
      </c>
      <c r="C158">
        <v>1</v>
      </c>
      <c r="D158">
        <v>-2</v>
      </c>
      <c r="E158" s="22">
        <f>IF(Table4[[#This Row],[Trial]]="G1",Table4[[#This Row],[Balance]]/100,IF(Table4[[#This Row],[Trial]]="G2",Table4[[#This Row],[Balance]]/200,Table4[[#This Row],[Balance]]/500))</f>
        <v>0</v>
      </c>
      <c r="F158" s="22">
        <f>IF(Table4[[#This Row],[Net_Balance]]&gt;1,1+(Table4[[#This Row],[Net_Balance]]-1)/$F$974,1)</f>
        <v>1</v>
      </c>
      <c r="G158" s="22">
        <f>IF(Table4[[#This Row],[Net_Balance]]&lt;1,1-(1-Table4[[#This Row],[Net_Balance]])/$F$974,1)</f>
        <v>0.98571428571428577</v>
      </c>
      <c r="H158" s="22">
        <f>IF(Table4[[#This Row],[Net_Balance]]&gt;1,1+(Table4[[#This Row],[Net_Balance]]-1)/$H$974,1)</f>
        <v>1</v>
      </c>
      <c r="I158" s="22">
        <f>IF(Table4[[#This Row],[Net_Balance]]&lt;1,1-(1-Table4[[#This Row],[Net_Balance]])/$H$974,1)</f>
        <v>0.99</v>
      </c>
      <c r="J158" s="22">
        <f>IF(Table4[[#This Row],[Net_Balance]]&gt;1,(Table4[[#This Row],[Net_Balance]]-1)/$J$974,0)</f>
        <v>0</v>
      </c>
      <c r="K158" s="22">
        <f>IF(Table4[[#This Row],[Net_Balance]]&lt;1,-(1-Table4[[#This Row],[Net_Balance]])/$J$974,0)</f>
        <v>-0.02</v>
      </c>
      <c r="L158" t="s">
        <v>108</v>
      </c>
      <c r="M158" t="s">
        <v>101</v>
      </c>
      <c r="N158" t="s">
        <v>7</v>
      </c>
      <c r="O158">
        <v>1</v>
      </c>
      <c r="P158">
        <v>-90</v>
      </c>
      <c r="Q158">
        <v>0</v>
      </c>
      <c r="R158">
        <v>1664339154</v>
      </c>
      <c r="S158">
        <v>7</v>
      </c>
      <c r="T158" t="s">
        <v>118</v>
      </c>
      <c r="U158">
        <v>1</v>
      </c>
      <c r="V158">
        <v>-90</v>
      </c>
      <c r="W158">
        <v>0.5</v>
      </c>
      <c r="X158">
        <v>100</v>
      </c>
      <c r="Y158">
        <v>0.5</v>
      </c>
      <c r="Z158">
        <v>5</v>
      </c>
      <c r="AA158">
        <v>9025</v>
      </c>
      <c r="AB158">
        <v>95</v>
      </c>
      <c r="AC158">
        <v>2</v>
      </c>
      <c r="AD158">
        <v>0.25</v>
      </c>
      <c r="AE158">
        <v>0.75</v>
      </c>
      <c r="AF158">
        <v>2</v>
      </c>
      <c r="AG158">
        <v>0.5</v>
      </c>
      <c r="AH158">
        <v>0.25</v>
      </c>
      <c r="AI158">
        <v>0.625</v>
      </c>
      <c r="AJ158">
        <v>0.375</v>
      </c>
      <c r="AK158">
        <v>-18.75</v>
      </c>
      <c r="AL158">
        <v>8460.9375</v>
      </c>
      <c r="AM158">
        <v>91.983354472426157</v>
      </c>
      <c r="AN158">
        <v>0.9</v>
      </c>
      <c r="AO158">
        <v>0.38419903534316502</v>
      </c>
      <c r="AP158">
        <v>0.61580096465683498</v>
      </c>
      <c r="AQ158" s="2">
        <f>Table4[[#This Row],[Gain]]^Table4[[#This Row],[θ]]</f>
        <v>100</v>
      </c>
      <c r="AR158" s="2">
        <f>-Table4[[#This Row],[λ]]*-Table4[[#This Row],[Loss]]^Table4[[#This Row],[θ]]</f>
        <v>180</v>
      </c>
      <c r="AS158" s="2">
        <f>Table4[[#This Row],[pie_gain]]*Table4[[#This Row],[v_n_w_g]]-Table4[[#This Row],[pie_loss]]*Table4[[#This Row],[v_n_w_l]]</f>
        <v>-72.424270103913798</v>
      </c>
      <c r="AT158" s="2">
        <f>IF(Table4[[#This Row],[diff_v]]&gt;=1,1,0)</f>
        <v>0</v>
      </c>
      <c r="AU158" s="2">
        <f>Table4[[#This Row],[Gain]]^(Table4[[#This Row],[θ]]*Table4[[#This Row],[ω_p]])</f>
        <v>100</v>
      </c>
      <c r="AV158" s="2">
        <f>-Table4[[#This Row],[λ]]*-Table4[[#This Row],[Loss]]^(Table4[[#This Row],[θ]]*Table4[[#This Row],[ω_n]])</f>
        <v>168.79312549630959</v>
      </c>
      <c r="AW158" s="2">
        <f>Table4[[#This Row],[v_n_w_g_w]]*Table4[[#This Row],[pie_gain]]-Table4[[#This Row],[v_n_w_l_w]]*Table4[[#This Row],[pie_loss]]</f>
        <v>-65.523065973753148</v>
      </c>
      <c r="AX158" s="2">
        <f>IF(Table4[[#This Row],[diff_v_w]]&gt;=1,1,0)</f>
        <v>0</v>
      </c>
      <c r="AY158" s="2">
        <f>Table4[[#This Row],[Gain]]^(Table4[[#This Row],[θ]])*Table4[[#This Row],[ω_p2]]</f>
        <v>100</v>
      </c>
      <c r="AZ158" s="2">
        <f>-Table4[[#This Row],[λ]]*-Table4[[#This Row],[Loss]]^(Table4[[#This Row],[θ]])*Table4[[#This Row],[ω_n2]]</f>
        <v>178.2</v>
      </c>
      <c r="BA158" s="2">
        <f>Table4[[#This Row],[v_n_w_g_w2]]*Table4[[#This Row],[pie_gain]]-Table4[[#This Row],[v_n_w_l_w2]]*Table4[[#This Row],[pie_loss]]</f>
        <v>-71.315828367531481</v>
      </c>
      <c r="BB158" s="2">
        <f>IF(Table4[[#This Row],[diff_v_w2]]&gt;=1,1,0)</f>
        <v>0</v>
      </c>
      <c r="BC158" s="2">
        <f>Table4[[#This Row],[Gain]]^(Table4[[#This Row],[θ]]+Table4[[#This Row],[ω_p3]])</f>
        <v>100</v>
      </c>
      <c r="BD158" s="2">
        <f>-Table4[[#This Row],[λ]]*-Table4[[#This Row],[Loss]]^(Table4[[#This Row],[θ]]+Table4[[#This Row],[ω_n3]])</f>
        <v>164.50823956360725</v>
      </c>
      <c r="BE158" s="2">
        <f>Table4[[#This Row],[v_n_w_g_w3]]*Table4[[#This Row],[pie_gain]]-Table4[[#This Row],[v_n_w_l_w3]]*Table4[[#This Row],[pie_loss]]</f>
        <v>-62.884429082950547</v>
      </c>
      <c r="BF158" s="2">
        <f>IF(Table4[[#This Row],[diff_v_w3]]&gt;=1,1,0)</f>
        <v>0</v>
      </c>
      <c r="BG158" s="2">
        <f>(Table4[[#This Row],[Accept]]-Table4[[#This Row],[projected_M1]])</f>
        <v>1</v>
      </c>
      <c r="BH158" s="2">
        <f>(Table4[[#This Row],[Accept]]-Table4[[#This Row],[projected_M2]])</f>
        <v>1</v>
      </c>
      <c r="BI158" s="2">
        <f>(Table4[[#This Row],[Accept]]-Table4[[#This Row],[projected_M3]])</f>
        <v>1</v>
      </c>
      <c r="BJ158" s="2">
        <f>(Table4[[#This Row],[Accept]]-Table4[[#This Row],[projected_M4]])</f>
        <v>1</v>
      </c>
    </row>
    <row r="159" spans="1:62" x14ac:dyDescent="0.3">
      <c r="A159">
        <v>8</v>
      </c>
      <c r="B159" t="s">
        <v>44</v>
      </c>
      <c r="C159">
        <v>1</v>
      </c>
      <c r="D159">
        <v>-2</v>
      </c>
      <c r="E159" s="22">
        <f>IF(Table4[[#This Row],[Trial]]="G1",Table4[[#This Row],[Balance]]/100,IF(Table4[[#This Row],[Trial]]="G2",Table4[[#This Row],[Balance]]/200,Table4[[#This Row],[Balance]]/500))</f>
        <v>-0.9</v>
      </c>
      <c r="F159" s="22">
        <f>IF(Table4[[#This Row],[Net_Balance]]&gt;1,1+(Table4[[#This Row],[Net_Balance]]-1)/$F$974,1)</f>
        <v>1</v>
      </c>
      <c r="G159" s="22">
        <f>IF(Table4[[#This Row],[Net_Balance]]&lt;1,1-(1-Table4[[#This Row],[Net_Balance]])/$F$974,1)</f>
        <v>0.97285714285714286</v>
      </c>
      <c r="H159" s="22">
        <f>IF(Table4[[#This Row],[Net_Balance]]&gt;1,1+(Table4[[#This Row],[Net_Balance]]-1)/$H$974,1)</f>
        <v>1</v>
      </c>
      <c r="I159" s="22">
        <f>IF(Table4[[#This Row],[Net_Balance]]&lt;1,1-(1-Table4[[#This Row],[Net_Balance]])/$H$974,1)</f>
        <v>0.98099999999999998</v>
      </c>
      <c r="J159" s="22">
        <f>IF(Table4[[#This Row],[Net_Balance]]&gt;1,(Table4[[#This Row],[Net_Balance]]-1)/$J$974,0)</f>
        <v>0</v>
      </c>
      <c r="K159" s="22">
        <f>IF(Table4[[#This Row],[Net_Balance]]&lt;1,-(1-Table4[[#This Row],[Net_Balance]])/$J$974,0)</f>
        <v>-3.7999999999999999E-2</v>
      </c>
      <c r="L159" t="s">
        <v>108</v>
      </c>
      <c r="M159" t="s">
        <v>76</v>
      </c>
      <c r="N159" t="s">
        <v>7</v>
      </c>
      <c r="O159">
        <v>1</v>
      </c>
      <c r="P159">
        <v>-90</v>
      </c>
      <c r="Q159">
        <v>-90</v>
      </c>
      <c r="R159">
        <v>1664339160</v>
      </c>
      <c r="S159">
        <v>6</v>
      </c>
      <c r="T159" t="s">
        <v>118</v>
      </c>
      <c r="U159">
        <v>1</v>
      </c>
      <c r="V159">
        <v>-90</v>
      </c>
      <c r="W159">
        <v>0.5</v>
      </c>
      <c r="X159">
        <v>180</v>
      </c>
      <c r="Y159">
        <v>0.5</v>
      </c>
      <c r="Z159">
        <v>45</v>
      </c>
      <c r="AA159">
        <v>18225</v>
      </c>
      <c r="AB159">
        <v>135</v>
      </c>
      <c r="AC159">
        <v>2</v>
      </c>
      <c r="AD159">
        <v>0.25</v>
      </c>
      <c r="AE159">
        <v>0.75</v>
      </c>
      <c r="AF159">
        <v>2</v>
      </c>
      <c r="AG159">
        <v>0.5</v>
      </c>
      <c r="AH159">
        <v>0.25</v>
      </c>
      <c r="AI159">
        <v>0.625</v>
      </c>
      <c r="AJ159">
        <v>0.375</v>
      </c>
      <c r="AK159">
        <v>11.25</v>
      </c>
      <c r="AL159">
        <v>17085.9375</v>
      </c>
      <c r="AM159">
        <v>130.71318793450033</v>
      </c>
      <c r="AN159">
        <v>0.9</v>
      </c>
      <c r="AO159">
        <v>0.38419903534316502</v>
      </c>
      <c r="AP159">
        <v>0.61580096465683498</v>
      </c>
      <c r="AQ159" s="2">
        <f>Table4[[#This Row],[Gain]]^Table4[[#This Row],[θ]]</f>
        <v>180</v>
      </c>
      <c r="AR159" s="2">
        <f>-Table4[[#This Row],[λ]]*-Table4[[#This Row],[Loss]]^Table4[[#This Row],[θ]]</f>
        <v>180</v>
      </c>
      <c r="AS159" s="2">
        <f>Table4[[#This Row],[pie_gain]]*Table4[[#This Row],[v_n_w_g]]-Table4[[#This Row],[pie_loss]]*Table4[[#This Row],[v_n_w_l]]</f>
        <v>-41.688347276460604</v>
      </c>
      <c r="AT159" s="2">
        <f>IF(Table4[[#This Row],[diff_v]]&gt;=1,1,0)</f>
        <v>0</v>
      </c>
      <c r="AU159" s="2">
        <f>Table4[[#This Row],[Gain]]^(Table4[[#This Row],[θ]]*Table4[[#This Row],[ω_p]])</f>
        <v>180</v>
      </c>
      <c r="AV159" s="2">
        <f>-Table4[[#This Row],[λ]]*-Table4[[#This Row],[Loss]]^(Table4[[#This Row],[θ]]*Table4[[#This Row],[ω_n]])</f>
        <v>159.30476997894928</v>
      </c>
      <c r="AW159" s="2">
        <f>Table4[[#This Row],[v_n_w_g_w]]*Table4[[#This Row],[pie_gain]]-Table4[[#This Row],[v_n_w_l_w]]*Table4[[#This Row],[pie_loss]]</f>
        <v>-28.944204665702472</v>
      </c>
      <c r="AX159" s="2">
        <f>IF(Table4[[#This Row],[diff_v_w]]&gt;=1,1,0)</f>
        <v>0</v>
      </c>
      <c r="AY159" s="2">
        <f>Table4[[#This Row],[Gain]]^(Table4[[#This Row],[θ]])*Table4[[#This Row],[ω_p2]]</f>
        <v>180</v>
      </c>
      <c r="AZ159" s="2">
        <f>-Table4[[#This Row],[λ]]*-Table4[[#This Row],[Loss]]^(Table4[[#This Row],[θ]])*Table4[[#This Row],[ω_n2]]</f>
        <v>176.57999999999998</v>
      </c>
      <c r="BA159" s="2">
        <f>Table4[[#This Row],[v_n_w_g_w2]]*Table4[[#This Row],[pie_gain]]-Table4[[#This Row],[v_n_w_l_w2]]*Table4[[#This Row],[pie_loss]]</f>
        <v>-39.58230797733421</v>
      </c>
      <c r="BB159" s="2">
        <f>IF(Table4[[#This Row],[diff_v_w2]]&gt;=1,1,0)</f>
        <v>0</v>
      </c>
      <c r="BC159" s="2">
        <f>Table4[[#This Row],[Gain]]^(Table4[[#This Row],[θ]]+Table4[[#This Row],[ω_p3]])</f>
        <v>180</v>
      </c>
      <c r="BD159" s="2">
        <f>-Table4[[#This Row],[λ]]*-Table4[[#This Row],[Loss]]^(Table4[[#This Row],[θ]]+Table4[[#This Row],[ω_n3]])</f>
        <v>151.70898046028921</v>
      </c>
      <c r="BE159" s="2">
        <f>Table4[[#This Row],[v_n_w_g_w3]]*Table4[[#This Row],[pie_gain]]-Table4[[#This Row],[v_n_w_l_w3]]*Table4[[#This Row],[pie_loss]]</f>
        <v>-24.266710152781329</v>
      </c>
      <c r="BF159" s="2">
        <f>IF(Table4[[#This Row],[diff_v_w3]]&gt;=1,1,0)</f>
        <v>0</v>
      </c>
      <c r="BG159" s="2">
        <f>(Table4[[#This Row],[Accept]]-Table4[[#This Row],[projected_M1]])</f>
        <v>1</v>
      </c>
      <c r="BH159" s="2">
        <f>(Table4[[#This Row],[Accept]]-Table4[[#This Row],[projected_M2]])</f>
        <v>1</v>
      </c>
      <c r="BI159" s="2">
        <f>(Table4[[#This Row],[Accept]]-Table4[[#This Row],[projected_M3]])</f>
        <v>1</v>
      </c>
      <c r="BJ159" s="2">
        <f>(Table4[[#This Row],[Accept]]-Table4[[#This Row],[projected_M4]])</f>
        <v>1</v>
      </c>
    </row>
    <row r="160" spans="1:62" x14ac:dyDescent="0.3">
      <c r="A160">
        <v>10</v>
      </c>
      <c r="B160" t="s">
        <v>44</v>
      </c>
      <c r="C160">
        <v>1</v>
      </c>
      <c r="D160">
        <v>-2</v>
      </c>
      <c r="E160" s="22">
        <f>IF(Table4[[#This Row],[Trial]]="G1",Table4[[#This Row],[Balance]]/100,IF(Table4[[#This Row],[Trial]]="G2",Table4[[#This Row],[Balance]]/200,Table4[[#This Row],[Balance]]/500))</f>
        <v>-1.8</v>
      </c>
      <c r="F160" s="22">
        <f>IF(Table4[[#This Row],[Net_Balance]]&gt;1,1+(Table4[[#This Row],[Net_Balance]]-1)/$F$974,1)</f>
        <v>1</v>
      </c>
      <c r="G160" s="22">
        <f>IF(Table4[[#This Row],[Net_Balance]]&lt;1,1-(1-Table4[[#This Row],[Net_Balance]])/$F$974,1)</f>
        <v>0.96</v>
      </c>
      <c r="H160" s="22">
        <f>IF(Table4[[#This Row],[Net_Balance]]&gt;1,1+(Table4[[#This Row],[Net_Balance]]-1)/$H$974,1)</f>
        <v>1</v>
      </c>
      <c r="I160" s="22">
        <f>IF(Table4[[#This Row],[Net_Balance]]&lt;1,1-(1-Table4[[#This Row],[Net_Balance]])/$H$974,1)</f>
        <v>0.97199999999999998</v>
      </c>
      <c r="J160" s="22">
        <f>IF(Table4[[#This Row],[Net_Balance]]&gt;1,(Table4[[#This Row],[Net_Balance]]-1)/$J$974,0)</f>
        <v>0</v>
      </c>
      <c r="K160" s="22">
        <f>IF(Table4[[#This Row],[Net_Balance]]&lt;1,-(1-Table4[[#This Row],[Net_Balance]])/$J$974,0)</f>
        <v>-5.5999999999999994E-2</v>
      </c>
      <c r="L160" t="s">
        <v>108</v>
      </c>
      <c r="M160" t="s">
        <v>50</v>
      </c>
      <c r="N160" t="s">
        <v>7</v>
      </c>
      <c r="O160">
        <v>1</v>
      </c>
      <c r="P160">
        <v>-90</v>
      </c>
      <c r="Q160">
        <v>-180</v>
      </c>
      <c r="R160">
        <v>1664339179</v>
      </c>
      <c r="S160">
        <v>7</v>
      </c>
      <c r="T160" t="s">
        <v>117</v>
      </c>
      <c r="U160">
        <v>0</v>
      </c>
      <c r="V160">
        <v>-90</v>
      </c>
      <c r="W160">
        <v>0.5</v>
      </c>
      <c r="X160">
        <v>180</v>
      </c>
      <c r="Y160">
        <v>0.5</v>
      </c>
      <c r="Z160">
        <v>45</v>
      </c>
      <c r="AA160">
        <v>18225</v>
      </c>
      <c r="AB160">
        <v>135</v>
      </c>
      <c r="AC160">
        <v>4</v>
      </c>
      <c r="AD160">
        <v>0.75</v>
      </c>
      <c r="AE160">
        <v>0.25</v>
      </c>
      <c r="AF160">
        <v>2</v>
      </c>
      <c r="AG160">
        <v>0.05</v>
      </c>
      <c r="AH160">
        <v>0.2</v>
      </c>
      <c r="AI160">
        <v>0.42499999999999999</v>
      </c>
      <c r="AJ160">
        <v>0.57499999999999996</v>
      </c>
      <c r="AK160">
        <v>65.249999999999986</v>
      </c>
      <c r="AL160">
        <v>17814.9375</v>
      </c>
      <c r="AM160">
        <v>133.47260954967501</v>
      </c>
      <c r="AN160">
        <v>0.9</v>
      </c>
      <c r="AO160">
        <v>0.56330583577691229</v>
      </c>
      <c r="AP160">
        <v>0.43669416422308771</v>
      </c>
      <c r="AQ160" s="2">
        <f>Table4[[#This Row],[Gain]]^Table4[[#This Row],[θ]]</f>
        <v>180</v>
      </c>
      <c r="AR160" s="2">
        <f>-Table4[[#This Row],[λ]]*-Table4[[#This Row],[Loss]]^Table4[[#This Row],[θ]]</f>
        <v>180</v>
      </c>
      <c r="AS160" s="2">
        <f>Table4[[#This Row],[pie_gain]]*Table4[[#This Row],[v_n_w_g]]-Table4[[#This Row],[pie_loss]]*Table4[[#This Row],[v_n_w_l]]</f>
        <v>22.790100879688424</v>
      </c>
      <c r="AT160" s="2">
        <f>IF(Table4[[#This Row],[diff_v]]&gt;=1,1,0)</f>
        <v>1</v>
      </c>
      <c r="AU160" s="2">
        <f>Table4[[#This Row],[Gain]]^(Table4[[#This Row],[θ]]*Table4[[#This Row],[ω_p]])</f>
        <v>180</v>
      </c>
      <c r="AV160" s="2">
        <f>-Table4[[#This Row],[λ]]*-Table4[[#This Row],[Loss]]^(Table4[[#This Row],[θ]]*Table4[[#This Row],[ω_n]])</f>
        <v>150.34978269065107</v>
      </c>
      <c r="AW160" s="2">
        <f>Table4[[#This Row],[v_n_w_g_w]]*Table4[[#This Row],[pie_gain]]-Table4[[#This Row],[v_n_w_l_w]]*Table4[[#This Row],[pie_loss]]</f>
        <v>35.738177746627485</v>
      </c>
      <c r="AX160" s="2">
        <f>IF(Table4[[#This Row],[diff_v_w]]&gt;=1,1,0)</f>
        <v>1</v>
      </c>
      <c r="AY160" s="2">
        <f>Table4[[#This Row],[Gain]]^(Table4[[#This Row],[θ]])*Table4[[#This Row],[ω_p2]]</f>
        <v>180</v>
      </c>
      <c r="AZ160" s="2">
        <f>-Table4[[#This Row],[λ]]*-Table4[[#This Row],[Loss]]^(Table4[[#This Row],[θ]])*Table4[[#This Row],[ω_n2]]</f>
        <v>174.96</v>
      </c>
      <c r="BA160" s="2">
        <f>Table4[[#This Row],[v_n_w_g_w2]]*Table4[[#This Row],[pie_gain]]-Table4[[#This Row],[v_n_w_l_w2]]*Table4[[#This Row],[pie_loss]]</f>
        <v>24.991039467372786</v>
      </c>
      <c r="BB160" s="2">
        <f>IF(Table4[[#This Row],[diff_v_w2]]&gt;=1,1,0)</f>
        <v>1</v>
      </c>
      <c r="BC160" s="2">
        <f>Table4[[#This Row],[Gain]]^(Table4[[#This Row],[θ]]+Table4[[#This Row],[ω_p3]])</f>
        <v>180</v>
      </c>
      <c r="BD160" s="2">
        <f>-Table4[[#This Row],[λ]]*-Table4[[#This Row],[Loss]]^(Table4[[#This Row],[θ]]+Table4[[#This Row],[ω_n3]])</f>
        <v>139.90554402231876</v>
      </c>
      <c r="BE160" s="2">
        <f>Table4[[#This Row],[v_n_w_g_w3]]*Table4[[#This Row],[pie_gain]]-Table4[[#This Row],[v_n_w_l_w3]]*Table4[[#This Row],[pie_loss]]</f>
        <v>40.299115822841316</v>
      </c>
      <c r="BF160" s="2">
        <f>IF(Table4[[#This Row],[diff_v_w3]]&gt;=1,1,0)</f>
        <v>1</v>
      </c>
      <c r="BG160" s="2">
        <f>(Table4[[#This Row],[Accept]]-Table4[[#This Row],[projected_M1]])</f>
        <v>0</v>
      </c>
      <c r="BH160" s="2">
        <f>(Table4[[#This Row],[Accept]]-Table4[[#This Row],[projected_M2]])</f>
        <v>0</v>
      </c>
      <c r="BI160" s="2">
        <f>(Table4[[#This Row],[Accept]]-Table4[[#This Row],[projected_M3]])</f>
        <v>0</v>
      </c>
      <c r="BJ160" s="2">
        <f>(Table4[[#This Row],[Accept]]-Table4[[#This Row],[projected_M4]])</f>
        <v>0</v>
      </c>
    </row>
    <row r="161" spans="1:62" x14ac:dyDescent="0.3">
      <c r="A161">
        <v>11</v>
      </c>
      <c r="B161" t="s">
        <v>44</v>
      </c>
      <c r="C161">
        <v>1</v>
      </c>
      <c r="D161">
        <v>-2</v>
      </c>
      <c r="E161" s="22">
        <f>IF(Table4[[#This Row],[Trial]]="G1",Table4[[#This Row],[Balance]]/100,IF(Table4[[#This Row],[Trial]]="G2",Table4[[#This Row],[Balance]]/200,Table4[[#This Row],[Balance]]/500))</f>
        <v>-1.9</v>
      </c>
      <c r="F161" s="22">
        <f>IF(Table4[[#This Row],[Net_Balance]]&gt;1,1+(Table4[[#This Row],[Net_Balance]]-1)/$F$974,1)</f>
        <v>1</v>
      </c>
      <c r="G161" s="22">
        <f>IF(Table4[[#This Row],[Net_Balance]]&lt;1,1-(1-Table4[[#This Row],[Net_Balance]])/$F$974,1)</f>
        <v>0.95857142857142863</v>
      </c>
      <c r="H161" s="22">
        <f>IF(Table4[[#This Row],[Net_Balance]]&gt;1,1+(Table4[[#This Row],[Net_Balance]]-1)/$H$974,1)</f>
        <v>1</v>
      </c>
      <c r="I161" s="22">
        <f>IF(Table4[[#This Row],[Net_Balance]]&lt;1,1-(1-Table4[[#This Row],[Net_Balance]])/$H$974,1)</f>
        <v>0.97099999999999997</v>
      </c>
      <c r="J161" s="22">
        <f>IF(Table4[[#This Row],[Net_Balance]]&gt;1,(Table4[[#This Row],[Net_Balance]]-1)/$J$974,0)</f>
        <v>0</v>
      </c>
      <c r="K161" s="22">
        <f>IF(Table4[[#This Row],[Net_Balance]]&lt;1,-(1-Table4[[#This Row],[Net_Balance]])/$J$974,0)</f>
        <v>-5.7999999999999996E-2</v>
      </c>
      <c r="L161" t="s">
        <v>108</v>
      </c>
      <c r="M161" t="s">
        <v>66</v>
      </c>
      <c r="N161" t="s">
        <v>7</v>
      </c>
      <c r="O161">
        <v>1</v>
      </c>
      <c r="P161">
        <v>-10</v>
      </c>
      <c r="Q161">
        <v>-190</v>
      </c>
      <c r="R161">
        <v>1664339195</v>
      </c>
      <c r="S161">
        <v>16</v>
      </c>
      <c r="T161" t="s">
        <v>118</v>
      </c>
      <c r="U161">
        <v>1</v>
      </c>
      <c r="V161">
        <v>-10</v>
      </c>
      <c r="W161">
        <v>0.5</v>
      </c>
      <c r="X161">
        <v>20</v>
      </c>
      <c r="Y161">
        <v>0.5</v>
      </c>
      <c r="Z161">
        <v>5</v>
      </c>
      <c r="AA161">
        <v>225</v>
      </c>
      <c r="AB161">
        <v>15</v>
      </c>
      <c r="AC161">
        <v>2</v>
      </c>
      <c r="AD161">
        <v>0.25</v>
      </c>
      <c r="AE161">
        <v>0.75</v>
      </c>
      <c r="AF161">
        <v>2</v>
      </c>
      <c r="AG161">
        <v>0.5</v>
      </c>
      <c r="AH161">
        <v>0.25</v>
      </c>
      <c r="AI161">
        <v>0.625</v>
      </c>
      <c r="AJ161">
        <v>0.375</v>
      </c>
      <c r="AK161">
        <v>1.25</v>
      </c>
      <c r="AL161">
        <v>210.9375</v>
      </c>
      <c r="AM161">
        <v>14.523687548277813</v>
      </c>
      <c r="AN161">
        <v>0.9</v>
      </c>
      <c r="AO161">
        <v>0.38419903534316502</v>
      </c>
      <c r="AP161">
        <v>0.61580096465683498</v>
      </c>
      <c r="AQ161" s="2">
        <f>Table4[[#This Row],[Gain]]^Table4[[#This Row],[θ]]</f>
        <v>20</v>
      </c>
      <c r="AR161" s="2">
        <f>-Table4[[#This Row],[λ]]*-Table4[[#This Row],[Loss]]^Table4[[#This Row],[θ]]</f>
        <v>20</v>
      </c>
      <c r="AS161" s="2">
        <f>Table4[[#This Row],[pie_gain]]*Table4[[#This Row],[v_n_w_g]]-Table4[[#This Row],[pie_loss]]*Table4[[#This Row],[v_n_w_l]]</f>
        <v>-4.6320385862733993</v>
      </c>
      <c r="AT161" s="2">
        <f>IF(Table4[[#This Row],[diff_v]]&gt;=1,1,0)</f>
        <v>0</v>
      </c>
      <c r="AU161" s="2">
        <f>Table4[[#This Row],[Gain]]^(Table4[[#This Row],[θ]]*Table4[[#This Row],[ω_p]])</f>
        <v>20</v>
      </c>
      <c r="AV161" s="2">
        <f>-Table4[[#This Row],[λ]]*-Table4[[#This Row],[Loss]]^(Table4[[#This Row],[θ]]*Table4[[#This Row],[ω_n]])</f>
        <v>18.180315858594916</v>
      </c>
      <c r="AW161" s="2">
        <f>Table4[[#This Row],[v_n_w_g_w]]*Table4[[#This Row],[pie_gain]]-Table4[[#This Row],[v_n_w_l_w]]*Table4[[#This Row],[pie_loss]]</f>
        <v>-3.5114753366254039</v>
      </c>
      <c r="AX161" s="2">
        <f>IF(Table4[[#This Row],[diff_v_w]]&gt;=1,1,0)</f>
        <v>0</v>
      </c>
      <c r="AY161" s="2">
        <f>Table4[[#This Row],[Gain]]^(Table4[[#This Row],[θ]])*Table4[[#This Row],[ω_p2]]</f>
        <v>20</v>
      </c>
      <c r="AZ161" s="2">
        <f>-Table4[[#This Row],[λ]]*-Table4[[#This Row],[Loss]]^(Table4[[#This Row],[θ]])*Table4[[#This Row],[ω_n2]]</f>
        <v>19.419999999999998</v>
      </c>
      <c r="BA161" s="2">
        <f>Table4[[#This Row],[v_n_w_g_w2]]*Table4[[#This Row],[pie_gain]]-Table4[[#This Row],[v_n_w_l_w2]]*Table4[[#This Row],[pie_loss]]</f>
        <v>-4.2748740267724337</v>
      </c>
      <c r="BB161" s="2">
        <f>IF(Table4[[#This Row],[diff_v_w2]]&gt;=1,1,0)</f>
        <v>0</v>
      </c>
      <c r="BC161" s="2">
        <f>Table4[[#This Row],[Gain]]^(Table4[[#This Row],[θ]]+Table4[[#This Row],[ω_p3]])</f>
        <v>20</v>
      </c>
      <c r="BD161" s="2">
        <f>-Table4[[#This Row],[λ]]*-Table4[[#This Row],[Loss]]^(Table4[[#This Row],[θ]]+Table4[[#This Row],[ω_n3]])</f>
        <v>17.499675504548719</v>
      </c>
      <c r="BE161" s="2">
        <f>Table4[[#This Row],[v_n_w_g_w3]]*Table4[[#This Row],[pie_gain]]-Table4[[#This Row],[v_n_w_l_w3]]*Table4[[#This Row],[pie_loss]]</f>
        <v>-3.0923363500193854</v>
      </c>
      <c r="BF161" s="2">
        <f>IF(Table4[[#This Row],[diff_v_w3]]&gt;=1,1,0)</f>
        <v>0</v>
      </c>
      <c r="BG161" s="2">
        <f>(Table4[[#This Row],[Accept]]-Table4[[#This Row],[projected_M1]])</f>
        <v>1</v>
      </c>
      <c r="BH161" s="2">
        <f>(Table4[[#This Row],[Accept]]-Table4[[#This Row],[projected_M2]])</f>
        <v>1</v>
      </c>
      <c r="BI161" s="2">
        <f>(Table4[[#This Row],[Accept]]-Table4[[#This Row],[projected_M3]])</f>
        <v>1</v>
      </c>
      <c r="BJ161" s="2">
        <f>(Table4[[#This Row],[Accept]]-Table4[[#This Row],[projected_M4]])</f>
        <v>1</v>
      </c>
    </row>
    <row r="162" spans="1:62" x14ac:dyDescent="0.3">
      <c r="A162">
        <v>13</v>
      </c>
      <c r="B162" t="s">
        <v>44</v>
      </c>
      <c r="C162">
        <v>1</v>
      </c>
      <c r="D162">
        <v>-2</v>
      </c>
      <c r="E162" s="22">
        <f>IF(Table4[[#This Row],[Trial]]="G1",Table4[[#This Row],[Balance]]/100,IF(Table4[[#This Row],[Trial]]="G2",Table4[[#This Row],[Balance]]/200,Table4[[#This Row],[Balance]]/500))</f>
        <v>-1.9</v>
      </c>
      <c r="F162" s="22">
        <f>IF(Table4[[#This Row],[Net_Balance]]&gt;1,1+(Table4[[#This Row],[Net_Balance]]-1)/$F$974,1)</f>
        <v>1</v>
      </c>
      <c r="G162" s="22">
        <f>IF(Table4[[#This Row],[Net_Balance]]&lt;1,1-(1-Table4[[#This Row],[Net_Balance]])/$F$974,1)</f>
        <v>0.95857142857142863</v>
      </c>
      <c r="H162" s="22">
        <f>IF(Table4[[#This Row],[Net_Balance]]&gt;1,1+(Table4[[#This Row],[Net_Balance]]-1)/$H$974,1)</f>
        <v>1</v>
      </c>
      <c r="I162" s="22">
        <f>IF(Table4[[#This Row],[Net_Balance]]&lt;1,1-(1-Table4[[#This Row],[Net_Balance]])/$H$974,1)</f>
        <v>0.97099999999999997</v>
      </c>
      <c r="J162" s="22">
        <f>IF(Table4[[#This Row],[Net_Balance]]&gt;1,(Table4[[#This Row],[Net_Balance]]-1)/$J$974,0)</f>
        <v>0</v>
      </c>
      <c r="K162" s="22">
        <f>IF(Table4[[#This Row],[Net_Balance]]&lt;1,-(1-Table4[[#This Row],[Net_Balance]])/$J$974,0)</f>
        <v>-5.7999999999999996E-2</v>
      </c>
      <c r="L162" t="s">
        <v>108</v>
      </c>
      <c r="M162" t="s">
        <v>102</v>
      </c>
      <c r="N162" t="s">
        <v>5</v>
      </c>
      <c r="O162">
        <v>0</v>
      </c>
      <c r="P162">
        <v>0</v>
      </c>
      <c r="Q162">
        <v>-190</v>
      </c>
      <c r="R162">
        <v>1664339242</v>
      </c>
      <c r="S162">
        <v>30</v>
      </c>
      <c r="T162" t="s">
        <v>117</v>
      </c>
      <c r="U162">
        <v>0</v>
      </c>
      <c r="V162">
        <v>-10</v>
      </c>
      <c r="W162">
        <v>0.5</v>
      </c>
      <c r="X162">
        <v>20</v>
      </c>
      <c r="Y162">
        <v>0.5</v>
      </c>
      <c r="Z162">
        <v>5</v>
      </c>
      <c r="AA162">
        <v>225</v>
      </c>
      <c r="AB162">
        <v>15</v>
      </c>
      <c r="AC162">
        <v>2</v>
      </c>
      <c r="AD162">
        <v>0.25</v>
      </c>
      <c r="AE162">
        <v>0.75</v>
      </c>
      <c r="AF162">
        <v>2</v>
      </c>
      <c r="AG162">
        <v>0.5</v>
      </c>
      <c r="AH162">
        <v>0.25</v>
      </c>
      <c r="AI162">
        <v>0.625</v>
      </c>
      <c r="AJ162">
        <v>0.375</v>
      </c>
      <c r="AK162">
        <v>1.25</v>
      </c>
      <c r="AL162">
        <v>210.9375</v>
      </c>
      <c r="AM162">
        <v>14.523687548277813</v>
      </c>
      <c r="AN162">
        <v>0.9</v>
      </c>
      <c r="AO162">
        <v>0.38419903534316502</v>
      </c>
      <c r="AP162">
        <v>0.61580096465683498</v>
      </c>
      <c r="AQ162" s="2">
        <f>Table4[[#This Row],[Gain]]^Table4[[#This Row],[θ]]</f>
        <v>20</v>
      </c>
      <c r="AR162" s="2">
        <f>-Table4[[#This Row],[λ]]*-Table4[[#This Row],[Loss]]^Table4[[#This Row],[θ]]</f>
        <v>20</v>
      </c>
      <c r="AS162" s="2">
        <f>Table4[[#This Row],[pie_gain]]*Table4[[#This Row],[v_n_w_g]]-Table4[[#This Row],[pie_loss]]*Table4[[#This Row],[v_n_w_l]]</f>
        <v>-4.6320385862733993</v>
      </c>
      <c r="AT162" s="2">
        <f>IF(Table4[[#This Row],[diff_v]]&gt;=1,1,0)</f>
        <v>0</v>
      </c>
      <c r="AU162" s="2">
        <f>Table4[[#This Row],[Gain]]^(Table4[[#This Row],[θ]]*Table4[[#This Row],[ω_p]])</f>
        <v>20</v>
      </c>
      <c r="AV162" s="2">
        <f>-Table4[[#This Row],[λ]]*-Table4[[#This Row],[Loss]]^(Table4[[#This Row],[θ]]*Table4[[#This Row],[ω_n]])</f>
        <v>18.180315858594916</v>
      </c>
      <c r="AW162" s="2">
        <f>Table4[[#This Row],[v_n_w_g_w]]*Table4[[#This Row],[pie_gain]]-Table4[[#This Row],[v_n_w_l_w]]*Table4[[#This Row],[pie_loss]]</f>
        <v>-3.5114753366254039</v>
      </c>
      <c r="AX162" s="2">
        <f>IF(Table4[[#This Row],[diff_v_w]]&gt;=1,1,0)</f>
        <v>0</v>
      </c>
      <c r="AY162" s="2">
        <f>Table4[[#This Row],[Gain]]^(Table4[[#This Row],[θ]])*Table4[[#This Row],[ω_p2]]</f>
        <v>20</v>
      </c>
      <c r="AZ162" s="2">
        <f>-Table4[[#This Row],[λ]]*-Table4[[#This Row],[Loss]]^(Table4[[#This Row],[θ]])*Table4[[#This Row],[ω_n2]]</f>
        <v>19.419999999999998</v>
      </c>
      <c r="BA162" s="2">
        <f>Table4[[#This Row],[v_n_w_g_w2]]*Table4[[#This Row],[pie_gain]]-Table4[[#This Row],[v_n_w_l_w2]]*Table4[[#This Row],[pie_loss]]</f>
        <v>-4.2748740267724337</v>
      </c>
      <c r="BB162" s="2">
        <f>IF(Table4[[#This Row],[diff_v_w2]]&gt;=1,1,0)</f>
        <v>0</v>
      </c>
      <c r="BC162" s="2">
        <f>Table4[[#This Row],[Gain]]^(Table4[[#This Row],[θ]]+Table4[[#This Row],[ω_p3]])</f>
        <v>20</v>
      </c>
      <c r="BD162" s="2">
        <f>-Table4[[#This Row],[λ]]*-Table4[[#This Row],[Loss]]^(Table4[[#This Row],[θ]]+Table4[[#This Row],[ω_n3]])</f>
        <v>17.499675504548719</v>
      </c>
      <c r="BE162" s="2">
        <f>Table4[[#This Row],[v_n_w_g_w3]]*Table4[[#This Row],[pie_gain]]-Table4[[#This Row],[v_n_w_l_w3]]*Table4[[#This Row],[pie_loss]]</f>
        <v>-3.0923363500193854</v>
      </c>
      <c r="BF162" s="2">
        <f>IF(Table4[[#This Row],[diff_v_w3]]&gt;=1,1,0)</f>
        <v>0</v>
      </c>
      <c r="BG162" s="2">
        <f>(Table4[[#This Row],[Accept]]-Table4[[#This Row],[projected_M1]])</f>
        <v>0</v>
      </c>
      <c r="BH162" s="2">
        <f>(Table4[[#This Row],[Accept]]-Table4[[#This Row],[projected_M2]])</f>
        <v>0</v>
      </c>
      <c r="BI162" s="2">
        <f>(Table4[[#This Row],[Accept]]-Table4[[#This Row],[projected_M3]])</f>
        <v>0</v>
      </c>
      <c r="BJ162" s="2">
        <f>(Table4[[#This Row],[Accept]]-Table4[[#This Row],[projected_M4]])</f>
        <v>0</v>
      </c>
    </row>
    <row r="163" spans="1:62" x14ac:dyDescent="0.3">
      <c r="A163">
        <v>14</v>
      </c>
      <c r="B163" t="s">
        <v>44</v>
      </c>
      <c r="C163">
        <v>1</v>
      </c>
      <c r="D163">
        <v>-2</v>
      </c>
      <c r="E163" s="22">
        <f>IF(Table4[[#This Row],[Trial]]="G1",Table4[[#This Row],[Balance]]/100,IF(Table4[[#This Row],[Trial]]="G2",Table4[[#This Row],[Balance]]/200,Table4[[#This Row],[Balance]]/500))</f>
        <v>-1.8</v>
      </c>
      <c r="F163" s="22">
        <f>IF(Table4[[#This Row],[Net_Balance]]&gt;1,1+(Table4[[#This Row],[Net_Balance]]-1)/$F$974,1)</f>
        <v>1</v>
      </c>
      <c r="G163" s="22">
        <f>IF(Table4[[#This Row],[Net_Balance]]&lt;1,1-(1-Table4[[#This Row],[Net_Balance]])/$F$974,1)</f>
        <v>0.96</v>
      </c>
      <c r="H163" s="22">
        <f>IF(Table4[[#This Row],[Net_Balance]]&gt;1,1+(Table4[[#This Row],[Net_Balance]]-1)/$H$974,1)</f>
        <v>1</v>
      </c>
      <c r="I163" s="22">
        <f>IF(Table4[[#This Row],[Net_Balance]]&lt;1,1-(1-Table4[[#This Row],[Net_Balance]])/$H$974,1)</f>
        <v>0.97199999999999998</v>
      </c>
      <c r="J163" s="22">
        <f>IF(Table4[[#This Row],[Net_Balance]]&gt;1,(Table4[[#This Row],[Net_Balance]]-1)/$J$974,0)</f>
        <v>0</v>
      </c>
      <c r="K163" s="22">
        <f>IF(Table4[[#This Row],[Net_Balance]]&lt;1,-(1-Table4[[#This Row],[Net_Balance]])/$J$974,0)</f>
        <v>-5.5999999999999994E-2</v>
      </c>
      <c r="L163" t="s">
        <v>108</v>
      </c>
      <c r="M163" t="s">
        <v>65</v>
      </c>
      <c r="N163" t="s">
        <v>7</v>
      </c>
      <c r="O163">
        <v>1</v>
      </c>
      <c r="P163">
        <v>10</v>
      </c>
      <c r="Q163">
        <v>-180</v>
      </c>
      <c r="R163">
        <v>1664339251</v>
      </c>
      <c r="S163">
        <v>9</v>
      </c>
      <c r="T163" t="s">
        <v>118</v>
      </c>
      <c r="U163">
        <v>1</v>
      </c>
      <c r="V163">
        <v>-10</v>
      </c>
      <c r="W163">
        <v>0.5</v>
      </c>
      <c r="X163">
        <v>10</v>
      </c>
      <c r="Y163">
        <v>0.5</v>
      </c>
      <c r="Z163">
        <v>0</v>
      </c>
      <c r="AA163">
        <v>100</v>
      </c>
      <c r="AB163">
        <v>10</v>
      </c>
      <c r="AC163">
        <v>2</v>
      </c>
      <c r="AD163">
        <v>0.25</v>
      </c>
      <c r="AE163">
        <v>0.75</v>
      </c>
      <c r="AF163">
        <v>1</v>
      </c>
      <c r="AG163">
        <v>0.25</v>
      </c>
      <c r="AH163">
        <v>0.5</v>
      </c>
      <c r="AI163">
        <v>0.375</v>
      </c>
      <c r="AJ163">
        <v>0.625</v>
      </c>
      <c r="AK163">
        <v>2.5</v>
      </c>
      <c r="AL163">
        <v>93.75</v>
      </c>
      <c r="AM163">
        <v>9.6824583655185421</v>
      </c>
      <c r="AN163">
        <v>0.9</v>
      </c>
      <c r="AO163">
        <v>0.60844334427391233</v>
      </c>
      <c r="AP163">
        <v>0.39155665572608767</v>
      </c>
      <c r="AQ163" s="2">
        <f>Table4[[#This Row],[Gain]]^Table4[[#This Row],[θ]]</f>
        <v>10</v>
      </c>
      <c r="AR163" s="2">
        <f>-Table4[[#This Row],[λ]]*-Table4[[#This Row],[Loss]]^Table4[[#This Row],[θ]]</f>
        <v>20</v>
      </c>
      <c r="AS163" s="2">
        <f>Table4[[#This Row],[pie_gain]]*Table4[[#This Row],[v_n_w_g]]-Table4[[#This Row],[pie_loss]]*Table4[[#This Row],[v_n_w_l]]</f>
        <v>-1.74669967178263</v>
      </c>
      <c r="AT163" s="2">
        <f>IF(Table4[[#This Row],[diff_v]]&gt;=1,1,0)</f>
        <v>0</v>
      </c>
      <c r="AU163" s="2">
        <f>Table4[[#This Row],[Gain]]^(Table4[[#This Row],[θ]]*Table4[[#This Row],[ω_p]])</f>
        <v>10</v>
      </c>
      <c r="AV163" s="2">
        <f>-Table4[[#This Row],[λ]]*-Table4[[#This Row],[Loss]]^(Table4[[#This Row],[θ]]*Table4[[#This Row],[ω_n]])</f>
        <v>18.240216787118197</v>
      </c>
      <c r="AW163" s="2">
        <f>Table4[[#This Row],[v_n_w_g_w]]*Table4[[#This Row],[pie_gain]]-Table4[[#This Row],[v_n_w_l_w]]*Table4[[#This Row],[pie_loss]]</f>
        <v>-1.0576448421437217</v>
      </c>
      <c r="AX163" s="2">
        <f>IF(Table4[[#This Row],[diff_v_w]]&gt;=1,1,0)</f>
        <v>0</v>
      </c>
      <c r="AY163" s="2">
        <f>Table4[[#This Row],[Gain]]^(Table4[[#This Row],[θ]])*Table4[[#This Row],[ω_p2]]</f>
        <v>10</v>
      </c>
      <c r="AZ163" s="2">
        <f>-Table4[[#This Row],[λ]]*-Table4[[#This Row],[Loss]]^(Table4[[#This Row],[θ]])*Table4[[#This Row],[ω_n2]]</f>
        <v>19.439999999999998</v>
      </c>
      <c r="BA163" s="2">
        <f>Table4[[#This Row],[v_n_w_g_w2]]*Table4[[#This Row],[pie_gain]]-Table4[[#This Row],[v_n_w_l_w2]]*Table4[[#This Row],[pie_loss]]</f>
        <v>-1.5274279445760204</v>
      </c>
      <c r="BB163" s="2">
        <f>IF(Table4[[#This Row],[diff_v_w2]]&gt;=1,1,0)</f>
        <v>0</v>
      </c>
      <c r="BC163" s="2">
        <f>Table4[[#This Row],[Gain]]^(Table4[[#This Row],[θ]]+Table4[[#This Row],[ω_p3]])</f>
        <v>10</v>
      </c>
      <c r="BD163" s="2">
        <f>-Table4[[#This Row],[λ]]*-Table4[[#This Row],[Loss]]^(Table4[[#This Row],[θ]]+Table4[[#This Row],[ω_n3]])</f>
        <v>17.580450336617687</v>
      </c>
      <c r="BE163" s="2">
        <f>Table4[[#This Row],[v_n_w_g_w3]]*Table4[[#This Row],[pie_gain]]-Table4[[#This Row],[v_n_w_l_w3]]*Table4[[#This Row],[pie_loss]]</f>
        <v>-0.79930889722547072</v>
      </c>
      <c r="BF163" s="2">
        <f>IF(Table4[[#This Row],[diff_v_w3]]&gt;=1,1,0)</f>
        <v>0</v>
      </c>
      <c r="BG163" s="2">
        <f>(Table4[[#This Row],[Accept]]-Table4[[#This Row],[projected_M1]])</f>
        <v>1</v>
      </c>
      <c r="BH163" s="2">
        <f>(Table4[[#This Row],[Accept]]-Table4[[#This Row],[projected_M2]])</f>
        <v>1</v>
      </c>
      <c r="BI163" s="2">
        <f>(Table4[[#This Row],[Accept]]-Table4[[#This Row],[projected_M3]])</f>
        <v>1</v>
      </c>
      <c r="BJ163" s="2">
        <f>(Table4[[#This Row],[Accept]]-Table4[[#This Row],[projected_M4]])</f>
        <v>1</v>
      </c>
    </row>
    <row r="164" spans="1:62" x14ac:dyDescent="0.3">
      <c r="A164">
        <v>15</v>
      </c>
      <c r="B164" t="s">
        <v>44</v>
      </c>
      <c r="C164">
        <v>1</v>
      </c>
      <c r="D164">
        <v>-2</v>
      </c>
      <c r="E164" s="22">
        <f>IF(Table4[[#This Row],[Trial]]="G1",Table4[[#This Row],[Balance]]/100,IF(Table4[[#This Row],[Trial]]="G2",Table4[[#This Row],[Balance]]/200,Table4[[#This Row],[Balance]]/500))</f>
        <v>-2.2999999999999998</v>
      </c>
      <c r="F164" s="22">
        <f>IF(Table4[[#This Row],[Net_Balance]]&gt;1,1+(Table4[[#This Row],[Net_Balance]]-1)/$F$974,1)</f>
        <v>1</v>
      </c>
      <c r="G164" s="22">
        <f>IF(Table4[[#This Row],[Net_Balance]]&lt;1,1-(1-Table4[[#This Row],[Net_Balance]])/$F$974,1)</f>
        <v>0.95285714285714285</v>
      </c>
      <c r="H164" s="22">
        <f>IF(Table4[[#This Row],[Net_Balance]]&gt;1,1+(Table4[[#This Row],[Net_Balance]]-1)/$H$974,1)</f>
        <v>1</v>
      </c>
      <c r="I164" s="22">
        <f>IF(Table4[[#This Row],[Net_Balance]]&lt;1,1-(1-Table4[[#This Row],[Net_Balance]])/$H$974,1)</f>
        <v>0.96699999999999997</v>
      </c>
      <c r="J164" s="22">
        <f>IF(Table4[[#This Row],[Net_Balance]]&gt;1,(Table4[[#This Row],[Net_Balance]]-1)/$J$974,0)</f>
        <v>0</v>
      </c>
      <c r="K164" s="22">
        <f>IF(Table4[[#This Row],[Net_Balance]]&lt;1,-(1-Table4[[#This Row],[Net_Balance]])/$J$974,0)</f>
        <v>-6.6000000000000003E-2</v>
      </c>
      <c r="L164" t="s">
        <v>108</v>
      </c>
      <c r="M164" t="s">
        <v>77</v>
      </c>
      <c r="N164" t="s">
        <v>7</v>
      </c>
      <c r="O164">
        <v>1</v>
      </c>
      <c r="P164">
        <v>-50</v>
      </c>
      <c r="Q164">
        <v>-230</v>
      </c>
      <c r="R164">
        <v>1664339263</v>
      </c>
      <c r="S164">
        <v>12</v>
      </c>
      <c r="T164" t="s">
        <v>118</v>
      </c>
      <c r="U164">
        <v>1</v>
      </c>
      <c r="V164">
        <v>-50</v>
      </c>
      <c r="W164">
        <v>0.5</v>
      </c>
      <c r="X164">
        <v>70</v>
      </c>
      <c r="Y164">
        <v>0.5</v>
      </c>
      <c r="Z164">
        <v>10</v>
      </c>
      <c r="AA164">
        <v>3600</v>
      </c>
      <c r="AB164">
        <v>60</v>
      </c>
      <c r="AC164">
        <v>4</v>
      </c>
      <c r="AD164">
        <v>0.25</v>
      </c>
      <c r="AE164">
        <v>0.75</v>
      </c>
      <c r="AF164">
        <v>2</v>
      </c>
      <c r="AG164">
        <v>0.5</v>
      </c>
      <c r="AH164">
        <v>0.25</v>
      </c>
      <c r="AI164">
        <v>0.625</v>
      </c>
      <c r="AJ164">
        <v>0.375</v>
      </c>
      <c r="AK164">
        <v>-5</v>
      </c>
      <c r="AL164">
        <v>3375</v>
      </c>
      <c r="AM164">
        <v>58.094750193111253</v>
      </c>
      <c r="AN164">
        <v>0.9</v>
      </c>
      <c r="AO164">
        <v>0.38419903534316502</v>
      </c>
      <c r="AP164">
        <v>0.61580096465683498</v>
      </c>
      <c r="AQ164" s="2">
        <f>Table4[[#This Row],[Gain]]^Table4[[#This Row],[θ]]</f>
        <v>70</v>
      </c>
      <c r="AR164" s="2">
        <f>-Table4[[#This Row],[λ]]*-Table4[[#This Row],[Loss]]^Table4[[#This Row],[θ]]</f>
        <v>100</v>
      </c>
      <c r="AS164" s="2">
        <f>Table4[[#This Row],[pie_gain]]*Table4[[#This Row],[v_n_w_g]]-Table4[[#This Row],[pie_loss]]*Table4[[#This Row],[v_n_w_l]]</f>
        <v>-34.686163991661942</v>
      </c>
      <c r="AT164" s="2">
        <f>IF(Table4[[#This Row],[diff_v]]&gt;=1,1,0)</f>
        <v>0</v>
      </c>
      <c r="AU164" s="2">
        <f>Table4[[#This Row],[Gain]]^(Table4[[#This Row],[θ]]*Table4[[#This Row],[ω_p]])</f>
        <v>70</v>
      </c>
      <c r="AV164" s="2">
        <f>-Table4[[#This Row],[λ]]*-Table4[[#This Row],[Loss]]^(Table4[[#This Row],[θ]]*Table4[[#This Row],[ω_n]])</f>
        <v>83.158318631053973</v>
      </c>
      <c r="AW164" s="2">
        <f>Table4[[#This Row],[v_n_w_g_w]]*Table4[[#This Row],[pie_gain]]-Table4[[#This Row],[v_n_w_l_w]]*Table4[[#This Row],[pie_loss]]</f>
        <v>-24.315040358221939</v>
      </c>
      <c r="AX164" s="2">
        <f>IF(Table4[[#This Row],[diff_v_w]]&gt;=1,1,0)</f>
        <v>0</v>
      </c>
      <c r="AY164" s="2">
        <f>Table4[[#This Row],[Gain]]^(Table4[[#This Row],[θ]])*Table4[[#This Row],[ω_p2]]</f>
        <v>70</v>
      </c>
      <c r="AZ164" s="2">
        <f>-Table4[[#This Row],[λ]]*-Table4[[#This Row],[Loss]]^(Table4[[#This Row],[θ]])*Table4[[#This Row],[ω_n2]]</f>
        <v>96.7</v>
      </c>
      <c r="BA164" s="2">
        <f>Table4[[#This Row],[v_n_w_g_w2]]*Table4[[#This Row],[pie_gain]]-Table4[[#This Row],[v_n_w_l_w2]]*Table4[[#This Row],[pie_loss]]</f>
        <v>-32.654020808294391</v>
      </c>
      <c r="BB164" s="2">
        <f>IF(Table4[[#This Row],[diff_v_w2]]&gt;=1,1,0)</f>
        <v>0</v>
      </c>
      <c r="BC164" s="2">
        <f>Table4[[#This Row],[Gain]]^(Table4[[#This Row],[θ]]+Table4[[#This Row],[ω_p3]])</f>
        <v>70</v>
      </c>
      <c r="BD164" s="2">
        <f>-Table4[[#This Row],[λ]]*-Table4[[#This Row],[Loss]]^(Table4[[#This Row],[θ]]+Table4[[#This Row],[ω_n3]])</f>
        <v>77.244573521167609</v>
      </c>
      <c r="BE164" s="2">
        <f>Table4[[#This Row],[v_n_w_g_w3]]*Table4[[#This Row],[pie_gain]]-Table4[[#This Row],[v_n_w_l_w3]]*Table4[[#This Row],[pie_loss]]</f>
        <v>-20.673350414819279</v>
      </c>
      <c r="BF164" s="2">
        <f>IF(Table4[[#This Row],[diff_v_w3]]&gt;=1,1,0)</f>
        <v>0</v>
      </c>
      <c r="BG164" s="2">
        <f>(Table4[[#This Row],[Accept]]-Table4[[#This Row],[projected_M1]])</f>
        <v>1</v>
      </c>
      <c r="BH164" s="2">
        <f>(Table4[[#This Row],[Accept]]-Table4[[#This Row],[projected_M2]])</f>
        <v>1</v>
      </c>
      <c r="BI164" s="2">
        <f>(Table4[[#This Row],[Accept]]-Table4[[#This Row],[projected_M3]])</f>
        <v>1</v>
      </c>
      <c r="BJ164" s="2">
        <f>(Table4[[#This Row],[Accept]]-Table4[[#This Row],[projected_M4]])</f>
        <v>1</v>
      </c>
    </row>
    <row r="165" spans="1:62" x14ac:dyDescent="0.3">
      <c r="A165">
        <v>16</v>
      </c>
      <c r="B165" t="s">
        <v>44</v>
      </c>
      <c r="C165">
        <v>1</v>
      </c>
      <c r="D165">
        <v>-2</v>
      </c>
      <c r="E165" s="22">
        <f>IF(Table4[[#This Row],[Trial]]="G1",Table4[[#This Row],[Balance]]/100,IF(Table4[[#This Row],[Trial]]="G2",Table4[[#This Row],[Balance]]/200,Table4[[#This Row],[Balance]]/500))</f>
        <v>-2.2999999999999998</v>
      </c>
      <c r="F165" s="22">
        <f>IF(Table4[[#This Row],[Net_Balance]]&gt;1,1+(Table4[[#This Row],[Net_Balance]]-1)/$F$974,1)</f>
        <v>1</v>
      </c>
      <c r="G165" s="22">
        <f>IF(Table4[[#This Row],[Net_Balance]]&lt;1,1-(1-Table4[[#This Row],[Net_Balance]])/$F$974,1)</f>
        <v>0.95285714285714285</v>
      </c>
      <c r="H165" s="22">
        <f>IF(Table4[[#This Row],[Net_Balance]]&gt;1,1+(Table4[[#This Row],[Net_Balance]]-1)/$H$974,1)</f>
        <v>1</v>
      </c>
      <c r="I165" s="22">
        <f>IF(Table4[[#This Row],[Net_Balance]]&lt;1,1-(1-Table4[[#This Row],[Net_Balance]])/$H$974,1)</f>
        <v>0.96699999999999997</v>
      </c>
      <c r="J165" s="22">
        <f>IF(Table4[[#This Row],[Net_Balance]]&gt;1,(Table4[[#This Row],[Net_Balance]]-1)/$J$974,0)</f>
        <v>0</v>
      </c>
      <c r="K165" s="22">
        <f>IF(Table4[[#This Row],[Net_Balance]]&lt;1,-(1-Table4[[#This Row],[Net_Balance]])/$J$974,0)</f>
        <v>-6.6000000000000003E-2</v>
      </c>
      <c r="L165" t="s">
        <v>108</v>
      </c>
      <c r="M165" t="s">
        <v>72</v>
      </c>
      <c r="N165" t="s">
        <v>5</v>
      </c>
      <c r="O165">
        <v>0</v>
      </c>
      <c r="P165">
        <v>0</v>
      </c>
      <c r="Q165">
        <v>-230</v>
      </c>
      <c r="R165">
        <v>1664339273</v>
      </c>
      <c r="S165">
        <v>10</v>
      </c>
      <c r="T165" t="s">
        <v>118</v>
      </c>
      <c r="U165">
        <v>1</v>
      </c>
      <c r="V165">
        <v>-90</v>
      </c>
      <c r="W165">
        <v>0.5</v>
      </c>
      <c r="X165">
        <v>90</v>
      </c>
      <c r="Y165">
        <v>0.5</v>
      </c>
      <c r="Z165">
        <v>0</v>
      </c>
      <c r="AA165">
        <v>8100</v>
      </c>
      <c r="AB165">
        <v>90</v>
      </c>
      <c r="AC165">
        <v>4</v>
      </c>
      <c r="AD165">
        <v>0.25</v>
      </c>
      <c r="AE165">
        <v>0.75</v>
      </c>
      <c r="AF165">
        <v>1</v>
      </c>
      <c r="AG165">
        <v>0.25</v>
      </c>
      <c r="AH165">
        <v>0.5</v>
      </c>
      <c r="AI165">
        <v>0.375</v>
      </c>
      <c r="AJ165">
        <v>0.625</v>
      </c>
      <c r="AK165">
        <v>22.5</v>
      </c>
      <c r="AL165">
        <v>7593.75</v>
      </c>
      <c r="AM165">
        <v>87.142125289666879</v>
      </c>
      <c r="AN165">
        <v>0.9</v>
      </c>
      <c r="AO165">
        <v>0.60844334427391233</v>
      </c>
      <c r="AP165">
        <v>0.39155665572608767</v>
      </c>
      <c r="AQ165" s="2">
        <f>Table4[[#This Row],[Gain]]^Table4[[#This Row],[θ]]</f>
        <v>90</v>
      </c>
      <c r="AR165" s="2">
        <f>-Table4[[#This Row],[λ]]*-Table4[[#This Row],[Loss]]^Table4[[#This Row],[θ]]</f>
        <v>180</v>
      </c>
      <c r="AS165" s="2">
        <f>Table4[[#This Row],[pie_gain]]*Table4[[#This Row],[v_n_w_g]]-Table4[[#This Row],[pie_loss]]*Table4[[#This Row],[v_n_w_l]]</f>
        <v>-15.720297046043662</v>
      </c>
      <c r="AT165" s="2">
        <f>IF(Table4[[#This Row],[diff_v]]&gt;=1,1,0)</f>
        <v>0</v>
      </c>
      <c r="AU165" s="2">
        <f>Table4[[#This Row],[Gain]]^(Table4[[#This Row],[θ]]*Table4[[#This Row],[ω_p]])</f>
        <v>90</v>
      </c>
      <c r="AV165" s="2">
        <f>-Table4[[#This Row],[λ]]*-Table4[[#This Row],[Loss]]^(Table4[[#This Row],[θ]]*Table4[[#This Row],[ω_n]])</f>
        <v>145.59415146290189</v>
      </c>
      <c r="AW165" s="2">
        <f>Table4[[#This Row],[v_n_w_g_w]]*Table4[[#This Row],[pie_gain]]-Table4[[#This Row],[v_n_w_l_w]]*Table4[[#This Row],[pie_loss]]</f>
        <v>-2.2484580554392224</v>
      </c>
      <c r="AX165" s="2">
        <f>IF(Table4[[#This Row],[diff_v_w]]&gt;=1,1,0)</f>
        <v>0</v>
      </c>
      <c r="AY165" s="2">
        <f>Table4[[#This Row],[Gain]]^(Table4[[#This Row],[θ]])*Table4[[#This Row],[ω_p2]]</f>
        <v>90</v>
      </c>
      <c r="AZ165" s="2">
        <f>-Table4[[#This Row],[λ]]*-Table4[[#This Row],[Loss]]^(Table4[[#This Row],[θ]])*Table4[[#This Row],[ω_n2]]</f>
        <v>174.06</v>
      </c>
      <c r="BA165" s="2">
        <f>Table4[[#This Row],[v_n_w_g_w2]]*Table4[[#This Row],[pie_gain]]-Table4[[#This Row],[v_n_w_l_w2]]*Table4[[#This Row],[pie_loss]]</f>
        <v>-13.394450511030705</v>
      </c>
      <c r="BB165" s="2">
        <f>IF(Table4[[#This Row],[diff_v_w2]]&gt;=1,1,0)</f>
        <v>0</v>
      </c>
      <c r="BC165" s="2">
        <f>Table4[[#This Row],[Gain]]^(Table4[[#This Row],[θ]]+Table4[[#This Row],[ω_p3]])</f>
        <v>90</v>
      </c>
      <c r="BD165" s="2">
        <f>-Table4[[#This Row],[λ]]*-Table4[[#This Row],[Loss]]^(Table4[[#This Row],[θ]]+Table4[[#This Row],[ω_n3]])</f>
        <v>133.74960234476077</v>
      </c>
      <c r="BE165" s="2">
        <f>Table4[[#This Row],[v_n_w_g_w3]]*Table4[[#This Row],[pie_gain]]-Table4[[#This Row],[v_n_w_l_w3]]*Table4[[#This Row],[pie_loss]]</f>
        <v>2.389353985843492</v>
      </c>
      <c r="BF165" s="2">
        <f>IF(Table4[[#This Row],[diff_v_w3]]&gt;=1,1,0)</f>
        <v>1</v>
      </c>
      <c r="BG165" s="2">
        <f>(Table4[[#This Row],[Accept]]-Table4[[#This Row],[projected_M1]])</f>
        <v>0</v>
      </c>
      <c r="BH165" s="2">
        <f>(Table4[[#This Row],[Accept]]-Table4[[#This Row],[projected_M2]])</f>
        <v>0</v>
      </c>
      <c r="BI165" s="2">
        <f>(Table4[[#This Row],[Accept]]-Table4[[#This Row],[projected_M3]])</f>
        <v>0</v>
      </c>
      <c r="BJ165" s="2">
        <f>(Table4[[#This Row],[Accept]]-Table4[[#This Row],[projected_M4]])</f>
        <v>-1</v>
      </c>
    </row>
    <row r="166" spans="1:62" x14ac:dyDescent="0.3">
      <c r="A166">
        <v>17</v>
      </c>
      <c r="B166" t="s">
        <v>44</v>
      </c>
      <c r="C166">
        <v>1</v>
      </c>
      <c r="D166">
        <v>-2</v>
      </c>
      <c r="E166" s="22">
        <f>IF(Table4[[#This Row],[Trial]]="G1",Table4[[#This Row],[Balance]]/100,IF(Table4[[#This Row],[Trial]]="G2",Table4[[#This Row],[Balance]]/200,Table4[[#This Row],[Balance]]/500))</f>
        <v>-2.4</v>
      </c>
      <c r="F166" s="22">
        <f>IF(Table4[[#This Row],[Net_Balance]]&gt;1,1+(Table4[[#This Row],[Net_Balance]]-1)/$F$974,1)</f>
        <v>1</v>
      </c>
      <c r="G166" s="22">
        <f>IF(Table4[[#This Row],[Net_Balance]]&lt;1,1-(1-Table4[[#This Row],[Net_Balance]])/$F$974,1)</f>
        <v>0.9514285714285714</v>
      </c>
      <c r="H166" s="22">
        <f>IF(Table4[[#This Row],[Net_Balance]]&gt;1,1+(Table4[[#This Row],[Net_Balance]]-1)/$H$974,1)</f>
        <v>1</v>
      </c>
      <c r="I166" s="22">
        <f>IF(Table4[[#This Row],[Net_Balance]]&lt;1,1-(1-Table4[[#This Row],[Net_Balance]])/$H$974,1)</f>
        <v>0.96599999999999997</v>
      </c>
      <c r="J166" s="22">
        <f>IF(Table4[[#This Row],[Net_Balance]]&gt;1,(Table4[[#This Row],[Net_Balance]]-1)/$J$974,0)</f>
        <v>0</v>
      </c>
      <c r="K166" s="22">
        <f>IF(Table4[[#This Row],[Net_Balance]]&lt;1,-(1-Table4[[#This Row],[Net_Balance]])/$J$974,0)</f>
        <v>-6.8000000000000005E-2</v>
      </c>
      <c r="L166" t="s">
        <v>108</v>
      </c>
      <c r="M166" t="s">
        <v>92</v>
      </c>
      <c r="N166" t="s">
        <v>7</v>
      </c>
      <c r="O166">
        <v>1</v>
      </c>
      <c r="P166">
        <v>-10</v>
      </c>
      <c r="Q166">
        <v>-240</v>
      </c>
      <c r="R166">
        <v>1664339281</v>
      </c>
      <c r="S166">
        <v>8</v>
      </c>
      <c r="T166" t="s">
        <v>117</v>
      </c>
      <c r="U166">
        <v>0</v>
      </c>
      <c r="V166">
        <v>-10</v>
      </c>
      <c r="W166">
        <v>0.5</v>
      </c>
      <c r="X166">
        <v>30</v>
      </c>
      <c r="Y166">
        <v>0.5</v>
      </c>
      <c r="Z166">
        <v>10</v>
      </c>
      <c r="AA166">
        <v>400</v>
      </c>
      <c r="AB166">
        <v>20</v>
      </c>
      <c r="AC166">
        <v>4</v>
      </c>
      <c r="AD166">
        <v>0.25</v>
      </c>
      <c r="AE166">
        <v>0.75</v>
      </c>
      <c r="AF166">
        <v>2</v>
      </c>
      <c r="AG166">
        <v>0.5</v>
      </c>
      <c r="AH166">
        <v>0.25</v>
      </c>
      <c r="AI166">
        <v>0.625</v>
      </c>
      <c r="AJ166">
        <v>0.375</v>
      </c>
      <c r="AK166">
        <v>5</v>
      </c>
      <c r="AL166">
        <v>375</v>
      </c>
      <c r="AM166">
        <v>19.364916731037084</v>
      </c>
      <c r="AN166">
        <v>0.9</v>
      </c>
      <c r="AO166">
        <v>0.38419903534316502</v>
      </c>
      <c r="AP166">
        <v>0.61580096465683498</v>
      </c>
      <c r="AQ166" s="2">
        <f>Table4[[#This Row],[Gain]]^Table4[[#This Row],[θ]]</f>
        <v>30</v>
      </c>
      <c r="AR166" s="2">
        <f>-Table4[[#This Row],[λ]]*-Table4[[#This Row],[Loss]]^Table4[[#This Row],[θ]]</f>
        <v>20</v>
      </c>
      <c r="AS166" s="2">
        <f>Table4[[#This Row],[pie_gain]]*Table4[[#This Row],[v_n_w_g]]-Table4[[#This Row],[pie_loss]]*Table4[[#This Row],[v_n_w_l]]</f>
        <v>-0.79004823284174996</v>
      </c>
      <c r="AT166" s="2">
        <f>IF(Table4[[#This Row],[diff_v]]&gt;=1,1,0)</f>
        <v>0</v>
      </c>
      <c r="AU166" s="2">
        <f>Table4[[#This Row],[Gain]]^(Table4[[#This Row],[θ]]*Table4[[#This Row],[ω_p]])</f>
        <v>30</v>
      </c>
      <c r="AV166" s="2">
        <f>-Table4[[#This Row],[λ]]*-Table4[[#This Row],[Loss]]^(Table4[[#This Row],[θ]]*Table4[[#This Row],[ω_n]])</f>
        <v>17.883749050043622</v>
      </c>
      <c r="AW166" s="2">
        <f>Table4[[#This Row],[v_n_w_g_w]]*Table4[[#This Row],[pie_gain]]-Table4[[#This Row],[v_n_w_l_w]]*Table4[[#This Row],[pie_loss]]</f>
        <v>0.51314114359733054</v>
      </c>
      <c r="AX166" s="2">
        <f>IF(Table4[[#This Row],[diff_v_w]]&gt;=1,1,0)</f>
        <v>0</v>
      </c>
      <c r="AY166" s="2">
        <f>Table4[[#This Row],[Gain]]^(Table4[[#This Row],[θ]])*Table4[[#This Row],[ω_p2]]</f>
        <v>30</v>
      </c>
      <c r="AZ166" s="2">
        <f>-Table4[[#This Row],[λ]]*-Table4[[#This Row],[Loss]]^(Table4[[#This Row],[θ]])*Table4[[#This Row],[ω_n2]]</f>
        <v>19.32</v>
      </c>
      <c r="BA166" s="2">
        <f>Table4[[#This Row],[v_n_w_g_w2]]*Table4[[#This Row],[pie_gain]]-Table4[[#This Row],[v_n_w_l_w2]]*Table4[[#This Row],[pie_loss]]</f>
        <v>-0.37130357687510163</v>
      </c>
      <c r="BB166" s="2">
        <f>IF(Table4[[#This Row],[diff_v_w2]]&gt;=1,1,0)</f>
        <v>0</v>
      </c>
      <c r="BC166" s="2">
        <f>Table4[[#This Row],[Gain]]^(Table4[[#This Row],[θ]]+Table4[[#This Row],[ω_p3]])</f>
        <v>30</v>
      </c>
      <c r="BD166" s="2">
        <f>-Table4[[#This Row],[λ]]*-Table4[[#This Row],[Loss]]^(Table4[[#This Row],[θ]]+Table4[[#This Row],[ω_n3]])</f>
        <v>17.101334257693669</v>
      </c>
      <c r="BE166" s="2">
        <f>Table4[[#This Row],[v_n_w_g_w3]]*Table4[[#This Row],[pie_gain]]-Table4[[#This Row],[v_n_w_l_w3]]*Table4[[#This Row],[pie_loss]]</f>
        <v>0.99495292748821029</v>
      </c>
      <c r="BF166" s="2">
        <f>IF(Table4[[#This Row],[diff_v_w3]]&gt;=1,1,0)</f>
        <v>0</v>
      </c>
      <c r="BG166" s="2">
        <f>(Table4[[#This Row],[Accept]]-Table4[[#This Row],[projected_M1]])</f>
        <v>1</v>
      </c>
      <c r="BH166" s="2">
        <f>(Table4[[#This Row],[Accept]]-Table4[[#This Row],[projected_M2]])</f>
        <v>1</v>
      </c>
      <c r="BI166" s="2">
        <f>(Table4[[#This Row],[Accept]]-Table4[[#This Row],[projected_M3]])</f>
        <v>1</v>
      </c>
      <c r="BJ166" s="2">
        <f>(Table4[[#This Row],[Accept]]-Table4[[#This Row],[projected_M4]])</f>
        <v>1</v>
      </c>
    </row>
    <row r="167" spans="1:62" x14ac:dyDescent="0.3">
      <c r="A167">
        <v>19</v>
      </c>
      <c r="B167" t="s">
        <v>44</v>
      </c>
      <c r="C167">
        <v>1</v>
      </c>
      <c r="D167">
        <v>-2</v>
      </c>
      <c r="E167" s="22">
        <f>IF(Table4[[#This Row],[Trial]]="G1",Table4[[#This Row],[Balance]]/100,IF(Table4[[#This Row],[Trial]]="G2",Table4[[#This Row],[Balance]]/200,Table4[[#This Row],[Balance]]/500))</f>
        <v>-2.4</v>
      </c>
      <c r="F167" s="22">
        <f>IF(Table4[[#This Row],[Net_Balance]]&gt;1,1+(Table4[[#This Row],[Net_Balance]]-1)/$F$974,1)</f>
        <v>1</v>
      </c>
      <c r="G167" s="22">
        <f>IF(Table4[[#This Row],[Net_Balance]]&lt;1,1-(1-Table4[[#This Row],[Net_Balance]])/$F$974,1)</f>
        <v>0.9514285714285714</v>
      </c>
      <c r="H167" s="22">
        <f>IF(Table4[[#This Row],[Net_Balance]]&gt;1,1+(Table4[[#This Row],[Net_Balance]]-1)/$H$974,1)</f>
        <v>1</v>
      </c>
      <c r="I167" s="22">
        <f>IF(Table4[[#This Row],[Net_Balance]]&lt;1,1-(1-Table4[[#This Row],[Net_Balance]])/$H$974,1)</f>
        <v>0.96599999999999997</v>
      </c>
      <c r="J167" s="22">
        <f>IF(Table4[[#This Row],[Net_Balance]]&gt;1,(Table4[[#This Row],[Net_Balance]]-1)/$J$974,0)</f>
        <v>0</v>
      </c>
      <c r="K167" s="22">
        <f>IF(Table4[[#This Row],[Net_Balance]]&lt;1,-(1-Table4[[#This Row],[Net_Balance]])/$J$974,0)</f>
        <v>-6.8000000000000005E-2</v>
      </c>
      <c r="L167" t="s">
        <v>108</v>
      </c>
      <c r="M167" t="s">
        <v>53</v>
      </c>
      <c r="N167" t="s">
        <v>5</v>
      </c>
      <c r="O167">
        <v>0</v>
      </c>
      <c r="P167">
        <v>0</v>
      </c>
      <c r="Q167">
        <v>-240</v>
      </c>
      <c r="R167">
        <v>1664339308</v>
      </c>
      <c r="S167">
        <v>8</v>
      </c>
      <c r="T167" t="s">
        <v>118</v>
      </c>
      <c r="U167">
        <v>1</v>
      </c>
      <c r="V167">
        <v>-10</v>
      </c>
      <c r="W167">
        <v>0.5</v>
      </c>
      <c r="X167">
        <v>0</v>
      </c>
      <c r="Y167">
        <v>0.5</v>
      </c>
      <c r="Z167">
        <v>-5</v>
      </c>
      <c r="AA167">
        <v>25</v>
      </c>
      <c r="AB167">
        <v>5</v>
      </c>
      <c r="AC167">
        <v>4</v>
      </c>
      <c r="AD167">
        <v>0.25</v>
      </c>
      <c r="AE167">
        <v>0.75</v>
      </c>
      <c r="AF167">
        <v>2</v>
      </c>
      <c r="AG167">
        <v>0.5</v>
      </c>
      <c r="AH167">
        <v>0.25</v>
      </c>
      <c r="AI167">
        <v>0.625</v>
      </c>
      <c r="AJ167">
        <v>0.375</v>
      </c>
      <c r="AK167">
        <v>-6.25</v>
      </c>
      <c r="AL167">
        <v>23.4375</v>
      </c>
      <c r="AM167">
        <v>4.8412291827592711</v>
      </c>
      <c r="AN167">
        <v>0.9</v>
      </c>
      <c r="AO167">
        <v>0.38419903534316502</v>
      </c>
      <c r="AP167">
        <v>0.61580096465683498</v>
      </c>
      <c r="AQ167" s="2">
        <f>Table4[[#This Row],[Gain]]^Table4[[#This Row],[θ]]</f>
        <v>0</v>
      </c>
      <c r="AR167" s="2">
        <f>-Table4[[#This Row],[λ]]*-Table4[[#This Row],[Loss]]^Table4[[#This Row],[θ]]</f>
        <v>20</v>
      </c>
      <c r="AS167" s="2">
        <f>Table4[[#This Row],[pie_gain]]*Table4[[#This Row],[v_n_w_g]]-Table4[[#This Row],[pie_loss]]*Table4[[#This Row],[v_n_w_l]]</f>
        <v>-12.3160192931367</v>
      </c>
      <c r="AT167" s="2">
        <f>IF(Table4[[#This Row],[diff_v]]&gt;=1,1,0)</f>
        <v>0</v>
      </c>
      <c r="AU167" s="2">
        <f>Table4[[#This Row],[Gain]]^(Table4[[#This Row],[θ]]*Table4[[#This Row],[ω_p]])</f>
        <v>0</v>
      </c>
      <c r="AV167" s="2">
        <f>-Table4[[#This Row],[λ]]*-Table4[[#This Row],[Loss]]^(Table4[[#This Row],[θ]]*Table4[[#This Row],[ω_n]])</f>
        <v>17.883749050043622</v>
      </c>
      <c r="AW167" s="2">
        <f>Table4[[#This Row],[v_n_w_g_w]]*Table4[[#This Row],[pie_gain]]-Table4[[#This Row],[v_n_w_l_w]]*Table4[[#This Row],[pie_loss]]</f>
        <v>-11.012829916697619</v>
      </c>
      <c r="AX167" s="2">
        <f>IF(Table4[[#This Row],[diff_v_w]]&gt;=1,1,0)</f>
        <v>0</v>
      </c>
      <c r="AY167" s="2">
        <f>Table4[[#This Row],[Gain]]^(Table4[[#This Row],[θ]])*Table4[[#This Row],[ω_p2]]</f>
        <v>0</v>
      </c>
      <c r="AZ167" s="2">
        <f>-Table4[[#This Row],[λ]]*-Table4[[#This Row],[Loss]]^(Table4[[#This Row],[θ]])*Table4[[#This Row],[ω_n2]]</f>
        <v>19.32</v>
      </c>
      <c r="BA167" s="2">
        <f>Table4[[#This Row],[v_n_w_g_w2]]*Table4[[#This Row],[pie_gain]]-Table4[[#This Row],[v_n_w_l_w2]]*Table4[[#This Row],[pie_loss]]</f>
        <v>-11.897274637170051</v>
      </c>
      <c r="BB167" s="2">
        <f>IF(Table4[[#This Row],[diff_v_w2]]&gt;=1,1,0)</f>
        <v>0</v>
      </c>
      <c r="BC167" s="2">
        <f>Table4[[#This Row],[Gain]]^(Table4[[#This Row],[θ]]+Table4[[#This Row],[ω_p3]])</f>
        <v>0</v>
      </c>
      <c r="BD167" s="2">
        <f>-Table4[[#This Row],[λ]]*-Table4[[#This Row],[Loss]]^(Table4[[#This Row],[θ]]+Table4[[#This Row],[ω_n3]])</f>
        <v>17.101334257693669</v>
      </c>
      <c r="BE167" s="2">
        <f>Table4[[#This Row],[v_n_w_g_w3]]*Table4[[#This Row],[pie_gain]]-Table4[[#This Row],[v_n_w_l_w3]]*Table4[[#This Row],[pie_loss]]</f>
        <v>-10.531018132806739</v>
      </c>
      <c r="BF167" s="2">
        <f>IF(Table4[[#This Row],[diff_v_w3]]&gt;=1,1,0)</f>
        <v>0</v>
      </c>
      <c r="BG167" s="2">
        <f>(Table4[[#This Row],[Accept]]-Table4[[#This Row],[projected_M1]])</f>
        <v>0</v>
      </c>
      <c r="BH167" s="2">
        <f>(Table4[[#This Row],[Accept]]-Table4[[#This Row],[projected_M2]])</f>
        <v>0</v>
      </c>
      <c r="BI167" s="2">
        <f>(Table4[[#This Row],[Accept]]-Table4[[#This Row],[projected_M3]])</f>
        <v>0</v>
      </c>
      <c r="BJ167" s="2">
        <f>(Table4[[#This Row],[Accept]]-Table4[[#This Row],[projected_M4]])</f>
        <v>0</v>
      </c>
    </row>
    <row r="168" spans="1:62" x14ac:dyDescent="0.3">
      <c r="A168">
        <v>20</v>
      </c>
      <c r="B168" t="s">
        <v>44</v>
      </c>
      <c r="C168">
        <v>1</v>
      </c>
      <c r="D168">
        <v>-2</v>
      </c>
      <c r="E168" s="22">
        <f>IF(Table4[[#This Row],[Trial]]="G1",Table4[[#This Row],[Balance]]/100,IF(Table4[[#This Row],[Trial]]="G2",Table4[[#This Row],[Balance]]/200,Table4[[#This Row],[Balance]]/500))</f>
        <v>-2.4</v>
      </c>
      <c r="F168" s="22">
        <f>IF(Table4[[#This Row],[Net_Balance]]&gt;1,1+(Table4[[#This Row],[Net_Balance]]-1)/$F$974,1)</f>
        <v>1</v>
      </c>
      <c r="G168" s="22">
        <f>IF(Table4[[#This Row],[Net_Balance]]&lt;1,1-(1-Table4[[#This Row],[Net_Balance]])/$F$974,1)</f>
        <v>0.9514285714285714</v>
      </c>
      <c r="H168" s="22">
        <f>IF(Table4[[#This Row],[Net_Balance]]&gt;1,1+(Table4[[#This Row],[Net_Balance]]-1)/$H$974,1)</f>
        <v>1</v>
      </c>
      <c r="I168" s="22">
        <f>IF(Table4[[#This Row],[Net_Balance]]&lt;1,1-(1-Table4[[#This Row],[Net_Balance]])/$H$974,1)</f>
        <v>0.96599999999999997</v>
      </c>
      <c r="J168" s="22">
        <f>IF(Table4[[#This Row],[Net_Balance]]&gt;1,(Table4[[#This Row],[Net_Balance]]-1)/$J$974,0)</f>
        <v>0</v>
      </c>
      <c r="K168" s="22">
        <f>IF(Table4[[#This Row],[Net_Balance]]&lt;1,-(1-Table4[[#This Row],[Net_Balance]])/$J$974,0)</f>
        <v>-6.8000000000000005E-2</v>
      </c>
      <c r="L168" t="s">
        <v>108</v>
      </c>
      <c r="M168" t="s">
        <v>52</v>
      </c>
      <c r="N168" t="s">
        <v>5</v>
      </c>
      <c r="O168">
        <v>0</v>
      </c>
      <c r="P168">
        <v>0</v>
      </c>
      <c r="Q168">
        <v>-240</v>
      </c>
      <c r="R168">
        <v>1664339318</v>
      </c>
      <c r="S168">
        <v>10</v>
      </c>
      <c r="T168" t="s">
        <v>117</v>
      </c>
      <c r="U168">
        <v>0</v>
      </c>
      <c r="V168">
        <v>-10</v>
      </c>
      <c r="W168">
        <v>0.5</v>
      </c>
      <c r="X168">
        <v>10</v>
      </c>
      <c r="Y168">
        <v>0.5</v>
      </c>
      <c r="Z168">
        <v>0</v>
      </c>
      <c r="AA168">
        <v>100</v>
      </c>
      <c r="AB168">
        <v>10</v>
      </c>
      <c r="AC168">
        <v>4</v>
      </c>
      <c r="AD168">
        <v>0.25</v>
      </c>
      <c r="AE168">
        <v>0.75</v>
      </c>
      <c r="AF168">
        <v>1</v>
      </c>
      <c r="AG168">
        <v>0.25</v>
      </c>
      <c r="AH168">
        <v>0.5</v>
      </c>
      <c r="AI168">
        <v>0.375</v>
      </c>
      <c r="AJ168">
        <v>0.625</v>
      </c>
      <c r="AK168">
        <v>2.5</v>
      </c>
      <c r="AL168">
        <v>93.75</v>
      </c>
      <c r="AM168">
        <v>9.6824583655185421</v>
      </c>
      <c r="AN168">
        <v>0.9</v>
      </c>
      <c r="AO168">
        <v>0.60844334427391233</v>
      </c>
      <c r="AP168">
        <v>0.39155665572608767</v>
      </c>
      <c r="AQ168" s="2">
        <f>Table4[[#This Row],[Gain]]^Table4[[#This Row],[θ]]</f>
        <v>10</v>
      </c>
      <c r="AR168" s="2">
        <f>-Table4[[#This Row],[λ]]*-Table4[[#This Row],[Loss]]^Table4[[#This Row],[θ]]</f>
        <v>20</v>
      </c>
      <c r="AS168" s="2">
        <f>Table4[[#This Row],[pie_gain]]*Table4[[#This Row],[v_n_w_g]]-Table4[[#This Row],[pie_loss]]*Table4[[#This Row],[v_n_w_l]]</f>
        <v>-1.74669967178263</v>
      </c>
      <c r="AT168" s="2">
        <f>IF(Table4[[#This Row],[diff_v]]&gt;=1,1,0)</f>
        <v>0</v>
      </c>
      <c r="AU168" s="2">
        <f>Table4[[#This Row],[Gain]]^(Table4[[#This Row],[θ]]*Table4[[#This Row],[ω_p]])</f>
        <v>10</v>
      </c>
      <c r="AV168" s="2">
        <f>-Table4[[#This Row],[λ]]*-Table4[[#This Row],[Loss]]^(Table4[[#This Row],[θ]]*Table4[[#This Row],[ω_n]])</f>
        <v>17.883749050043622</v>
      </c>
      <c r="AW168" s="2">
        <f>Table4[[#This Row],[v_n_w_g_w]]*Table4[[#This Row],[pie_gain]]-Table4[[#This Row],[v_n_w_l_w]]*Table4[[#This Row],[pie_loss]]</f>
        <v>-0.91806752714055495</v>
      </c>
      <c r="AX168" s="2">
        <f>IF(Table4[[#This Row],[diff_v_w]]&gt;=1,1,0)</f>
        <v>0</v>
      </c>
      <c r="AY168" s="2">
        <f>Table4[[#This Row],[Gain]]^(Table4[[#This Row],[θ]])*Table4[[#This Row],[ω_p2]]</f>
        <v>10</v>
      </c>
      <c r="AZ168" s="2">
        <f>-Table4[[#This Row],[λ]]*-Table4[[#This Row],[Loss]]^(Table4[[#This Row],[θ]])*Table4[[#This Row],[ω_n2]]</f>
        <v>19.32</v>
      </c>
      <c r="BA168" s="2">
        <f>Table4[[#This Row],[v_n_w_g_w2]]*Table4[[#This Row],[pie_gain]]-Table4[[#This Row],[v_n_w_l_w2]]*Table4[[#This Row],[pie_loss]]</f>
        <v>-1.4804411458888902</v>
      </c>
      <c r="BB168" s="2">
        <f>IF(Table4[[#This Row],[diff_v_w2]]&gt;=1,1,0)</f>
        <v>0</v>
      </c>
      <c r="BC168" s="2">
        <f>Table4[[#This Row],[Gain]]^(Table4[[#This Row],[θ]]+Table4[[#This Row],[ω_p3]])</f>
        <v>10</v>
      </c>
      <c r="BD168" s="2">
        <f>-Table4[[#This Row],[λ]]*-Table4[[#This Row],[Loss]]^(Table4[[#This Row],[θ]]+Table4[[#This Row],[ω_n3]])</f>
        <v>17.101334257693669</v>
      </c>
      <c r="BE168" s="2">
        <f>Table4[[#This Row],[v_n_w_g_w3]]*Table4[[#This Row],[pie_gain]]-Table4[[#This Row],[v_n_w_l_w3]]*Table4[[#This Row],[pie_loss]]</f>
        <v>-0.61170780765738542</v>
      </c>
      <c r="BF168" s="2">
        <f>IF(Table4[[#This Row],[diff_v_w3]]&gt;=1,1,0)</f>
        <v>0</v>
      </c>
      <c r="BG168" s="2">
        <f>(Table4[[#This Row],[Accept]]-Table4[[#This Row],[projected_M1]])</f>
        <v>0</v>
      </c>
      <c r="BH168" s="2">
        <f>(Table4[[#This Row],[Accept]]-Table4[[#This Row],[projected_M2]])</f>
        <v>0</v>
      </c>
      <c r="BI168" s="2">
        <f>(Table4[[#This Row],[Accept]]-Table4[[#This Row],[projected_M3]])</f>
        <v>0</v>
      </c>
      <c r="BJ168" s="2">
        <f>(Table4[[#This Row],[Accept]]-Table4[[#This Row],[projected_M4]])</f>
        <v>0</v>
      </c>
    </row>
    <row r="169" spans="1:62" x14ac:dyDescent="0.3">
      <c r="A169">
        <v>22</v>
      </c>
      <c r="B169" t="s">
        <v>44</v>
      </c>
      <c r="C169">
        <v>1</v>
      </c>
      <c r="D169">
        <v>-2</v>
      </c>
      <c r="E169" s="22">
        <f>IF(Table4[[#This Row],[Trial]]="G1",Table4[[#This Row],[Balance]]/100,IF(Table4[[#This Row],[Trial]]="G2",Table4[[#This Row],[Balance]]/200,Table4[[#This Row],[Balance]]/500))</f>
        <v>-2.9</v>
      </c>
      <c r="F169" s="22">
        <f>IF(Table4[[#This Row],[Net_Balance]]&gt;1,1+(Table4[[#This Row],[Net_Balance]]-1)/$F$974,1)</f>
        <v>1</v>
      </c>
      <c r="G169" s="22">
        <f>IF(Table4[[#This Row],[Net_Balance]]&lt;1,1-(1-Table4[[#This Row],[Net_Balance]])/$F$974,1)</f>
        <v>0.94428571428571428</v>
      </c>
      <c r="H169" s="22">
        <f>IF(Table4[[#This Row],[Net_Balance]]&gt;1,1+(Table4[[#This Row],[Net_Balance]]-1)/$H$974,1)</f>
        <v>1</v>
      </c>
      <c r="I169" s="22">
        <f>IF(Table4[[#This Row],[Net_Balance]]&lt;1,1-(1-Table4[[#This Row],[Net_Balance]])/$H$974,1)</f>
        <v>0.96099999999999997</v>
      </c>
      <c r="J169" s="22">
        <f>IF(Table4[[#This Row],[Net_Balance]]&gt;1,(Table4[[#This Row],[Net_Balance]]-1)/$J$974,0)</f>
        <v>0</v>
      </c>
      <c r="K169" s="22">
        <f>IF(Table4[[#This Row],[Net_Balance]]&lt;1,-(1-Table4[[#This Row],[Net_Balance]])/$J$974,0)</f>
        <v>-7.8E-2</v>
      </c>
      <c r="L169" t="s">
        <v>108</v>
      </c>
      <c r="M169" t="s">
        <v>81</v>
      </c>
      <c r="N169" t="s">
        <v>7</v>
      </c>
      <c r="O169">
        <v>1</v>
      </c>
      <c r="P169">
        <v>-50</v>
      </c>
      <c r="Q169">
        <v>-290</v>
      </c>
      <c r="R169">
        <v>1664339333</v>
      </c>
      <c r="S169">
        <v>9</v>
      </c>
      <c r="T169" t="s">
        <v>118</v>
      </c>
      <c r="U169">
        <v>1</v>
      </c>
      <c r="V169">
        <v>-50</v>
      </c>
      <c r="W169">
        <v>0.5</v>
      </c>
      <c r="X169">
        <v>70</v>
      </c>
      <c r="Y169">
        <v>0.5</v>
      </c>
      <c r="Z169">
        <v>10</v>
      </c>
      <c r="AA169">
        <v>3600</v>
      </c>
      <c r="AB169">
        <v>60</v>
      </c>
      <c r="AC169">
        <v>2</v>
      </c>
      <c r="AD169">
        <v>0.25</v>
      </c>
      <c r="AE169">
        <v>0.75</v>
      </c>
      <c r="AF169">
        <v>1</v>
      </c>
      <c r="AG169">
        <v>0.25</v>
      </c>
      <c r="AH169">
        <v>0.5</v>
      </c>
      <c r="AI169">
        <v>0.375</v>
      </c>
      <c r="AJ169">
        <v>0.625</v>
      </c>
      <c r="AK169">
        <v>25</v>
      </c>
      <c r="AL169">
        <v>3375</v>
      </c>
      <c r="AM169">
        <v>58.094750193111253</v>
      </c>
      <c r="AN169">
        <v>0.9</v>
      </c>
      <c r="AO169">
        <v>0.60844334427391233</v>
      </c>
      <c r="AP169">
        <v>0.39155665572608767</v>
      </c>
      <c r="AQ169" s="2">
        <f>Table4[[#This Row],[Gain]]^Table4[[#This Row],[θ]]</f>
        <v>70</v>
      </c>
      <c r="AR169" s="2">
        <f>-Table4[[#This Row],[λ]]*-Table4[[#This Row],[Loss]]^Table4[[#This Row],[θ]]</f>
        <v>100</v>
      </c>
      <c r="AS169" s="2">
        <f>Table4[[#This Row],[pie_gain]]*Table4[[#This Row],[v_n_w_g]]-Table4[[#This Row],[pie_loss]]*Table4[[#This Row],[v_n_w_l]]</f>
        <v>3.4353685265650924</v>
      </c>
      <c r="AT169" s="2">
        <f>IF(Table4[[#This Row],[diff_v]]&gt;=1,1,0)</f>
        <v>1</v>
      </c>
      <c r="AU169" s="2">
        <f>Table4[[#This Row],[Gain]]^(Table4[[#This Row],[θ]]*Table4[[#This Row],[ω_p]])</f>
        <v>70</v>
      </c>
      <c r="AV169" s="2">
        <f>-Table4[[#This Row],[λ]]*-Table4[[#This Row],[Loss]]^(Table4[[#This Row],[θ]]*Table4[[#This Row],[ω_n]])</f>
        <v>80.416117180803127</v>
      </c>
      <c r="AW169" s="2">
        <f>Table4[[#This Row],[v_n_w_g_w]]*Table4[[#This Row],[pie_gain]]-Table4[[#This Row],[v_n_w_l_w]]*Table4[[#This Row],[pie_loss]]</f>
        <v>11.103568189381406</v>
      </c>
      <c r="AX169" s="2">
        <f>IF(Table4[[#This Row],[diff_v_w]]&gt;=1,1,0)</f>
        <v>1</v>
      </c>
      <c r="AY169" s="2">
        <f>Table4[[#This Row],[Gain]]^(Table4[[#This Row],[θ]])*Table4[[#This Row],[ω_p2]]</f>
        <v>70</v>
      </c>
      <c r="AZ169" s="2">
        <f>-Table4[[#This Row],[λ]]*-Table4[[#This Row],[Loss]]^(Table4[[#This Row],[θ]])*Table4[[#This Row],[ω_n2]]</f>
        <v>96.1</v>
      </c>
      <c r="BA169" s="2">
        <f>Table4[[#This Row],[v_n_w_g_w2]]*Table4[[#This Row],[pie_gain]]-Table4[[#This Row],[v_n_w_l_w2]]*Table4[[#This Row],[pie_loss]]</f>
        <v>4.9624394838968371</v>
      </c>
      <c r="BB169" s="2">
        <f>IF(Table4[[#This Row],[diff_v_w2]]&gt;=1,1,0)</f>
        <v>1</v>
      </c>
      <c r="BC169" s="2">
        <f>Table4[[#This Row],[Gain]]^(Table4[[#This Row],[θ]]+Table4[[#This Row],[ω_p3]])</f>
        <v>70</v>
      </c>
      <c r="BD169" s="2">
        <f>-Table4[[#This Row],[λ]]*-Table4[[#This Row],[Loss]]^(Table4[[#This Row],[θ]]+Table4[[#This Row],[ω_n3]])</f>
        <v>73.702180989895325</v>
      </c>
      <c r="BE169" s="2">
        <f>Table4[[#This Row],[v_n_w_g_w3]]*Table4[[#This Row],[pie_gain]]-Table4[[#This Row],[v_n_w_l_w3]]*Table4[[#This Row],[pie_loss]]</f>
        <v>13.732454591051614</v>
      </c>
      <c r="BF169" s="2">
        <f>IF(Table4[[#This Row],[diff_v_w3]]&gt;=1,1,0)</f>
        <v>1</v>
      </c>
      <c r="BG169" s="2">
        <f>(Table4[[#This Row],[Accept]]-Table4[[#This Row],[projected_M1]])</f>
        <v>0</v>
      </c>
      <c r="BH169" s="2">
        <f>(Table4[[#This Row],[Accept]]-Table4[[#This Row],[projected_M2]])</f>
        <v>0</v>
      </c>
      <c r="BI169" s="2">
        <f>(Table4[[#This Row],[Accept]]-Table4[[#This Row],[projected_M3]])</f>
        <v>0</v>
      </c>
      <c r="BJ169" s="2">
        <f>(Table4[[#This Row],[Accept]]-Table4[[#This Row],[projected_M4]])</f>
        <v>0</v>
      </c>
    </row>
    <row r="170" spans="1:62" x14ac:dyDescent="0.3">
      <c r="A170">
        <v>23</v>
      </c>
      <c r="B170" t="s">
        <v>44</v>
      </c>
      <c r="C170">
        <v>1</v>
      </c>
      <c r="D170">
        <v>-2</v>
      </c>
      <c r="E170" s="22">
        <f>IF(Table4[[#This Row],[Trial]]="G1",Table4[[#This Row],[Balance]]/100,IF(Table4[[#This Row],[Trial]]="G2",Table4[[#This Row],[Balance]]/200,Table4[[#This Row],[Balance]]/500))</f>
        <v>-2.8</v>
      </c>
      <c r="F170" s="22">
        <f>IF(Table4[[#This Row],[Net_Balance]]&gt;1,1+(Table4[[#This Row],[Net_Balance]]-1)/$F$974,1)</f>
        <v>1</v>
      </c>
      <c r="G170" s="22">
        <f>IF(Table4[[#This Row],[Net_Balance]]&lt;1,1-(1-Table4[[#This Row],[Net_Balance]])/$F$974,1)</f>
        <v>0.94571428571428573</v>
      </c>
      <c r="H170" s="22">
        <f>IF(Table4[[#This Row],[Net_Balance]]&gt;1,1+(Table4[[#This Row],[Net_Balance]]-1)/$H$974,1)</f>
        <v>1</v>
      </c>
      <c r="I170" s="22">
        <f>IF(Table4[[#This Row],[Net_Balance]]&lt;1,1-(1-Table4[[#This Row],[Net_Balance]])/$H$974,1)</f>
        <v>0.96199999999999997</v>
      </c>
      <c r="J170" s="22">
        <f>IF(Table4[[#This Row],[Net_Balance]]&gt;1,(Table4[[#This Row],[Net_Balance]]-1)/$J$974,0)</f>
        <v>0</v>
      </c>
      <c r="K170" s="22">
        <f>IF(Table4[[#This Row],[Net_Balance]]&lt;1,-(1-Table4[[#This Row],[Net_Balance]])/$J$974,0)</f>
        <v>-7.5999999999999998E-2</v>
      </c>
      <c r="L170" t="s">
        <v>108</v>
      </c>
      <c r="M170" t="s">
        <v>59</v>
      </c>
      <c r="N170" t="s">
        <v>7</v>
      </c>
      <c r="O170">
        <v>1</v>
      </c>
      <c r="P170">
        <v>10</v>
      </c>
      <c r="Q170">
        <v>-280</v>
      </c>
      <c r="R170">
        <v>1664339341</v>
      </c>
      <c r="S170">
        <v>8</v>
      </c>
      <c r="T170" t="s">
        <v>118</v>
      </c>
      <c r="U170">
        <v>1</v>
      </c>
      <c r="V170">
        <v>0</v>
      </c>
      <c r="W170">
        <v>0.5</v>
      </c>
      <c r="X170">
        <v>10</v>
      </c>
      <c r="Y170">
        <v>0.5</v>
      </c>
      <c r="Z170">
        <v>5</v>
      </c>
      <c r="AA170">
        <v>25</v>
      </c>
      <c r="AB170">
        <v>5</v>
      </c>
      <c r="AC170">
        <v>4</v>
      </c>
      <c r="AD170">
        <v>0.75</v>
      </c>
      <c r="AE170">
        <v>0.25</v>
      </c>
      <c r="AF170">
        <v>1</v>
      </c>
      <c r="AG170">
        <v>0.2</v>
      </c>
      <c r="AH170">
        <v>4.9999999999999989E-2</v>
      </c>
      <c r="AI170">
        <v>0.57499999999999996</v>
      </c>
      <c r="AJ170">
        <v>0.42500000000000004</v>
      </c>
      <c r="AK170">
        <v>4.25</v>
      </c>
      <c r="AL170">
        <v>24.4375</v>
      </c>
      <c r="AM170">
        <v>4.9434299833212973</v>
      </c>
      <c r="AN170">
        <v>0.9</v>
      </c>
      <c r="AO170">
        <v>0.42913429896650213</v>
      </c>
      <c r="AP170">
        <v>0.57086570103349787</v>
      </c>
      <c r="AQ170" s="2">
        <f>Table4[[#This Row],[Gain]]^Table4[[#This Row],[θ]]</f>
        <v>10</v>
      </c>
      <c r="AR170" s="2">
        <f>-Table4[[#This Row],[λ]]*-Table4[[#This Row],[Loss]]^Table4[[#This Row],[θ]]</f>
        <v>0</v>
      </c>
      <c r="AS170" s="2">
        <f>Table4[[#This Row],[pie_gain]]*Table4[[#This Row],[v_n_w_g]]-Table4[[#This Row],[pie_loss]]*Table4[[#This Row],[v_n_w_l]]</f>
        <v>4.2913429896650213</v>
      </c>
      <c r="AT170" s="2">
        <f>IF(Table4[[#This Row],[diff_v]]&gt;=1,1,0)</f>
        <v>1</v>
      </c>
      <c r="AU170" s="2">
        <f>Table4[[#This Row],[Gain]]^(Table4[[#This Row],[θ]]*Table4[[#This Row],[ω_p]])</f>
        <v>10</v>
      </c>
      <c r="AV170" s="2">
        <f>-Table4[[#This Row],[λ]]*-Table4[[#This Row],[Loss]]^(Table4[[#This Row],[θ]]*Table4[[#This Row],[ω_n]])</f>
        <v>0</v>
      </c>
      <c r="AW170" s="2">
        <f>Table4[[#This Row],[v_n_w_g_w]]*Table4[[#This Row],[pie_gain]]-Table4[[#This Row],[v_n_w_l_w]]*Table4[[#This Row],[pie_loss]]</f>
        <v>4.2913429896650213</v>
      </c>
      <c r="AX170" s="2">
        <f>IF(Table4[[#This Row],[diff_v_w]]&gt;=1,1,0)</f>
        <v>1</v>
      </c>
      <c r="AY170" s="2">
        <f>Table4[[#This Row],[Gain]]^(Table4[[#This Row],[θ]])*Table4[[#This Row],[ω_p2]]</f>
        <v>10</v>
      </c>
      <c r="AZ170" s="2">
        <f>-Table4[[#This Row],[λ]]*-Table4[[#This Row],[Loss]]^(Table4[[#This Row],[θ]])*Table4[[#This Row],[ω_n2]]</f>
        <v>0</v>
      </c>
      <c r="BA170" s="2">
        <f>Table4[[#This Row],[v_n_w_g_w2]]*Table4[[#This Row],[pie_gain]]-Table4[[#This Row],[v_n_w_l_w2]]*Table4[[#This Row],[pie_loss]]</f>
        <v>4.2913429896650213</v>
      </c>
      <c r="BB170" s="2">
        <f>IF(Table4[[#This Row],[diff_v_w2]]&gt;=1,1,0)</f>
        <v>1</v>
      </c>
      <c r="BC170" s="2">
        <f>Table4[[#This Row],[Gain]]^(Table4[[#This Row],[θ]]+Table4[[#This Row],[ω_p3]])</f>
        <v>10</v>
      </c>
      <c r="BD170" s="2">
        <f>-Table4[[#This Row],[λ]]*-Table4[[#This Row],[Loss]]^(Table4[[#This Row],[θ]]+Table4[[#This Row],[ω_n3]])</f>
        <v>0</v>
      </c>
      <c r="BE170" s="2">
        <f>Table4[[#This Row],[v_n_w_g_w3]]*Table4[[#This Row],[pie_gain]]-Table4[[#This Row],[v_n_w_l_w3]]*Table4[[#This Row],[pie_loss]]</f>
        <v>4.2913429896650213</v>
      </c>
      <c r="BF170" s="2">
        <f>IF(Table4[[#This Row],[diff_v_w3]]&gt;=1,1,0)</f>
        <v>1</v>
      </c>
      <c r="BG170" s="2">
        <f>(Table4[[#This Row],[Accept]]-Table4[[#This Row],[projected_M1]])</f>
        <v>0</v>
      </c>
      <c r="BH170" s="2">
        <f>(Table4[[#This Row],[Accept]]-Table4[[#This Row],[projected_M2]])</f>
        <v>0</v>
      </c>
      <c r="BI170" s="2">
        <f>(Table4[[#This Row],[Accept]]-Table4[[#This Row],[projected_M3]])</f>
        <v>0</v>
      </c>
      <c r="BJ170" s="2">
        <f>(Table4[[#This Row],[Accept]]-Table4[[#This Row],[projected_M4]])</f>
        <v>0</v>
      </c>
    </row>
    <row r="171" spans="1:62" x14ac:dyDescent="0.3">
      <c r="A171">
        <v>24</v>
      </c>
      <c r="B171" t="s">
        <v>44</v>
      </c>
      <c r="C171">
        <v>1</v>
      </c>
      <c r="D171">
        <v>-2</v>
      </c>
      <c r="E171" s="22">
        <f>IF(Table4[[#This Row],[Trial]]="G1",Table4[[#This Row],[Balance]]/100,IF(Table4[[#This Row],[Trial]]="G2",Table4[[#This Row],[Balance]]/200,Table4[[#This Row],[Balance]]/500))</f>
        <v>-2.8</v>
      </c>
      <c r="F171" s="22">
        <f>IF(Table4[[#This Row],[Net_Balance]]&gt;1,1+(Table4[[#This Row],[Net_Balance]]-1)/$F$974,1)</f>
        <v>1</v>
      </c>
      <c r="G171" s="22">
        <f>IF(Table4[[#This Row],[Net_Balance]]&lt;1,1-(1-Table4[[#This Row],[Net_Balance]])/$F$974,1)</f>
        <v>0.94571428571428573</v>
      </c>
      <c r="H171" s="22">
        <f>IF(Table4[[#This Row],[Net_Balance]]&gt;1,1+(Table4[[#This Row],[Net_Balance]]-1)/$H$974,1)</f>
        <v>1</v>
      </c>
      <c r="I171" s="22">
        <f>IF(Table4[[#This Row],[Net_Balance]]&lt;1,1-(1-Table4[[#This Row],[Net_Balance]])/$H$974,1)</f>
        <v>0.96199999999999997</v>
      </c>
      <c r="J171" s="22">
        <f>IF(Table4[[#This Row],[Net_Balance]]&gt;1,(Table4[[#This Row],[Net_Balance]]-1)/$J$974,0)</f>
        <v>0</v>
      </c>
      <c r="K171" s="22">
        <f>IF(Table4[[#This Row],[Net_Balance]]&lt;1,-(1-Table4[[#This Row],[Net_Balance]])/$J$974,0)</f>
        <v>-7.5999999999999998E-2</v>
      </c>
      <c r="L171" t="s">
        <v>108</v>
      </c>
      <c r="M171" t="s">
        <v>85</v>
      </c>
      <c r="N171" t="s">
        <v>5</v>
      </c>
      <c r="O171">
        <v>0</v>
      </c>
      <c r="P171">
        <v>0</v>
      </c>
      <c r="Q171">
        <v>-280</v>
      </c>
      <c r="R171">
        <v>1664339360</v>
      </c>
      <c r="S171">
        <v>19</v>
      </c>
      <c r="T171" t="s">
        <v>117</v>
      </c>
      <c r="U171">
        <v>0</v>
      </c>
      <c r="V171">
        <v>-90</v>
      </c>
      <c r="W171">
        <v>0.5</v>
      </c>
      <c r="X171">
        <v>80</v>
      </c>
      <c r="Y171">
        <v>0.5</v>
      </c>
      <c r="Z171">
        <v>-5</v>
      </c>
      <c r="AA171">
        <v>7225</v>
      </c>
      <c r="AB171">
        <v>85</v>
      </c>
      <c r="AC171">
        <v>2</v>
      </c>
      <c r="AD171">
        <v>0.25</v>
      </c>
      <c r="AE171">
        <v>0.75</v>
      </c>
      <c r="AF171">
        <v>2</v>
      </c>
      <c r="AG171">
        <v>0.5</v>
      </c>
      <c r="AH171">
        <v>0.25</v>
      </c>
      <c r="AI171">
        <v>0.625</v>
      </c>
      <c r="AJ171">
        <v>0.375</v>
      </c>
      <c r="AK171">
        <v>-26.25</v>
      </c>
      <c r="AL171">
        <v>6773.4375</v>
      </c>
      <c r="AM171">
        <v>82.300896106907615</v>
      </c>
      <c r="AN171">
        <v>0.9</v>
      </c>
      <c r="AO171">
        <v>0.38419903534316502</v>
      </c>
      <c r="AP171">
        <v>0.61580096465683498</v>
      </c>
      <c r="AQ171" s="2">
        <f>Table4[[#This Row],[Gain]]^Table4[[#This Row],[θ]]</f>
        <v>80</v>
      </c>
      <c r="AR171" s="2">
        <f>-Table4[[#This Row],[λ]]*-Table4[[#This Row],[Loss]]^Table4[[#This Row],[θ]]</f>
        <v>180</v>
      </c>
      <c r="AS171" s="2">
        <f>Table4[[#This Row],[pie_gain]]*Table4[[#This Row],[v_n_w_g]]-Table4[[#This Row],[pie_loss]]*Table4[[#This Row],[v_n_w_l]]</f>
        <v>-80.108250810777093</v>
      </c>
      <c r="AT171" s="2">
        <f>IF(Table4[[#This Row],[diff_v]]&gt;=1,1,0)</f>
        <v>0</v>
      </c>
      <c r="AU171" s="2">
        <f>Table4[[#This Row],[Gain]]^(Table4[[#This Row],[θ]]*Table4[[#This Row],[ω_p]])</f>
        <v>80</v>
      </c>
      <c r="AV171" s="2">
        <f>-Table4[[#This Row],[λ]]*-Table4[[#This Row],[Loss]]^(Table4[[#This Row],[θ]]*Table4[[#This Row],[ω_n]])</f>
        <v>140.98894298914414</v>
      </c>
      <c r="AW171" s="2">
        <f>Table4[[#This Row],[v_n_w_g_w]]*Table4[[#This Row],[pie_gain]]-Table4[[#This Row],[v_n_w_l_w]]*Table4[[#This Row],[pie_loss]]</f>
        <v>-56.085204271209271</v>
      </c>
      <c r="AX171" s="2">
        <f>IF(Table4[[#This Row],[diff_v_w]]&gt;=1,1,0)</f>
        <v>0</v>
      </c>
      <c r="AY171" s="2">
        <f>Table4[[#This Row],[Gain]]^(Table4[[#This Row],[θ]])*Table4[[#This Row],[ω_p2]]</f>
        <v>80</v>
      </c>
      <c r="AZ171" s="2">
        <f>-Table4[[#This Row],[λ]]*-Table4[[#This Row],[Loss]]^(Table4[[#This Row],[θ]])*Table4[[#This Row],[ω_n2]]</f>
        <v>173.16</v>
      </c>
      <c r="BA171" s="2">
        <f>Table4[[#This Row],[v_n_w_g_w2]]*Table4[[#This Row],[pie_gain]]-Table4[[#This Row],[v_n_w_l_w2]]*Table4[[#This Row],[pie_loss]]</f>
        <v>-75.896172212524334</v>
      </c>
      <c r="BB171" s="2">
        <f>IF(Table4[[#This Row],[diff_v_w2]]&gt;=1,1,0)</f>
        <v>0</v>
      </c>
      <c r="BC171" s="2">
        <f>Table4[[#This Row],[Gain]]^(Table4[[#This Row],[θ]]+Table4[[#This Row],[ω_p3]])</f>
        <v>80</v>
      </c>
      <c r="BD171" s="2">
        <f>-Table4[[#This Row],[λ]]*-Table4[[#This Row],[Loss]]^(Table4[[#This Row],[θ]]+Table4[[#This Row],[ω_n3]])</f>
        <v>127.86452640166908</v>
      </c>
      <c r="BE171" s="2">
        <f>Table4[[#This Row],[v_n_w_g_w3]]*Table4[[#This Row],[pie_gain]]-Table4[[#This Row],[v_n_w_l_w3]]*Table4[[#This Row],[pie_loss]]</f>
        <v>-48.003175876083965</v>
      </c>
      <c r="BF171" s="2">
        <f>IF(Table4[[#This Row],[diff_v_w3]]&gt;=1,1,0)</f>
        <v>0</v>
      </c>
      <c r="BG171" s="2">
        <f>(Table4[[#This Row],[Accept]]-Table4[[#This Row],[projected_M1]])</f>
        <v>0</v>
      </c>
      <c r="BH171" s="2">
        <f>(Table4[[#This Row],[Accept]]-Table4[[#This Row],[projected_M2]])</f>
        <v>0</v>
      </c>
      <c r="BI171" s="2">
        <f>(Table4[[#This Row],[Accept]]-Table4[[#This Row],[projected_M3]])</f>
        <v>0</v>
      </c>
      <c r="BJ171" s="2">
        <f>(Table4[[#This Row],[Accept]]-Table4[[#This Row],[projected_M4]])</f>
        <v>0</v>
      </c>
    </row>
    <row r="172" spans="1:62" x14ac:dyDescent="0.3">
      <c r="A172">
        <v>26</v>
      </c>
      <c r="B172" t="s">
        <v>44</v>
      </c>
      <c r="C172">
        <v>1</v>
      </c>
      <c r="D172">
        <v>-2</v>
      </c>
      <c r="E172" s="22">
        <f>IF(Table4[[#This Row],[Trial]]="G1",Table4[[#This Row],[Balance]]/100,IF(Table4[[#This Row],[Trial]]="G2",Table4[[#This Row],[Balance]]/200,Table4[[#This Row],[Balance]]/500))</f>
        <v>-2.8</v>
      </c>
      <c r="F172" s="22">
        <f>IF(Table4[[#This Row],[Net_Balance]]&gt;1,1+(Table4[[#This Row],[Net_Balance]]-1)/$F$974,1)</f>
        <v>1</v>
      </c>
      <c r="G172" s="22">
        <f>IF(Table4[[#This Row],[Net_Balance]]&lt;1,1-(1-Table4[[#This Row],[Net_Balance]])/$F$974,1)</f>
        <v>0.94571428571428573</v>
      </c>
      <c r="H172" s="22">
        <f>IF(Table4[[#This Row],[Net_Balance]]&gt;1,1+(Table4[[#This Row],[Net_Balance]]-1)/$H$974,1)</f>
        <v>1</v>
      </c>
      <c r="I172" s="22">
        <f>IF(Table4[[#This Row],[Net_Balance]]&lt;1,1-(1-Table4[[#This Row],[Net_Balance]])/$H$974,1)</f>
        <v>0.96199999999999997</v>
      </c>
      <c r="J172" s="22">
        <f>IF(Table4[[#This Row],[Net_Balance]]&gt;1,(Table4[[#This Row],[Net_Balance]]-1)/$J$974,0)</f>
        <v>0</v>
      </c>
      <c r="K172" s="22">
        <f>IF(Table4[[#This Row],[Net_Balance]]&lt;1,-(1-Table4[[#This Row],[Net_Balance]])/$J$974,0)</f>
        <v>-7.5999999999999998E-2</v>
      </c>
      <c r="L172" t="s">
        <v>108</v>
      </c>
      <c r="M172" t="s">
        <v>100</v>
      </c>
      <c r="N172" t="s">
        <v>5</v>
      </c>
      <c r="O172">
        <v>0</v>
      </c>
      <c r="P172">
        <v>0</v>
      </c>
      <c r="Q172">
        <v>-280</v>
      </c>
      <c r="R172">
        <v>1664339377</v>
      </c>
      <c r="S172">
        <v>8</v>
      </c>
      <c r="T172" t="s">
        <v>117</v>
      </c>
      <c r="U172">
        <v>0</v>
      </c>
      <c r="V172">
        <v>-50</v>
      </c>
      <c r="W172">
        <v>0.5</v>
      </c>
      <c r="X172">
        <v>50</v>
      </c>
      <c r="Y172">
        <v>0.5</v>
      </c>
      <c r="Z172">
        <v>0</v>
      </c>
      <c r="AA172">
        <v>2500</v>
      </c>
      <c r="AB172">
        <v>50</v>
      </c>
      <c r="AC172">
        <v>2</v>
      </c>
      <c r="AD172">
        <v>0.25</v>
      </c>
      <c r="AE172">
        <v>0.75</v>
      </c>
      <c r="AF172">
        <v>2</v>
      </c>
      <c r="AG172">
        <v>0.5</v>
      </c>
      <c r="AH172">
        <v>0.25</v>
      </c>
      <c r="AI172">
        <v>0.625</v>
      </c>
      <c r="AJ172">
        <v>0.375</v>
      </c>
      <c r="AK172">
        <v>-12.5</v>
      </c>
      <c r="AL172">
        <v>2343.75</v>
      </c>
      <c r="AM172">
        <v>48.412291827592711</v>
      </c>
      <c r="AN172">
        <v>0.9</v>
      </c>
      <c r="AO172">
        <v>0.38419903534316502</v>
      </c>
      <c r="AP172">
        <v>0.61580096465683498</v>
      </c>
      <c r="AQ172" s="2">
        <f>Table4[[#This Row],[Gain]]^Table4[[#This Row],[θ]]</f>
        <v>50</v>
      </c>
      <c r="AR172" s="2">
        <f>-Table4[[#This Row],[λ]]*-Table4[[#This Row],[Loss]]^Table4[[#This Row],[θ]]</f>
        <v>100</v>
      </c>
      <c r="AS172" s="2">
        <f>Table4[[#This Row],[pie_gain]]*Table4[[#This Row],[v_n_w_g]]-Table4[[#This Row],[pie_loss]]*Table4[[#This Row],[v_n_w_l]]</f>
        <v>-42.370144698525245</v>
      </c>
      <c r="AT172" s="2">
        <f>IF(Table4[[#This Row],[diff_v]]&gt;=1,1,0)</f>
        <v>0</v>
      </c>
      <c r="AU172" s="2">
        <f>Table4[[#This Row],[Gain]]^(Table4[[#This Row],[θ]]*Table4[[#This Row],[ω_p]])</f>
        <v>50</v>
      </c>
      <c r="AV172" s="2">
        <f>-Table4[[#This Row],[λ]]*-Table4[[#This Row],[Loss]]^(Table4[[#This Row],[θ]]*Table4[[#This Row],[ω_n]])</f>
        <v>80.866789179309649</v>
      </c>
      <c r="AW172" s="2">
        <f>Table4[[#This Row],[v_n_w_g_w]]*Table4[[#This Row],[pie_gain]]-Table4[[#This Row],[v_n_w_l_w]]*Table4[[#This Row],[pie_loss]]</f>
        <v>-30.587895018161532</v>
      </c>
      <c r="AX172" s="2">
        <f>IF(Table4[[#This Row],[diff_v_w]]&gt;=1,1,0)</f>
        <v>0</v>
      </c>
      <c r="AY172" s="2">
        <f>Table4[[#This Row],[Gain]]^(Table4[[#This Row],[θ]])*Table4[[#This Row],[ω_p2]]</f>
        <v>50</v>
      </c>
      <c r="AZ172" s="2">
        <f>-Table4[[#This Row],[λ]]*-Table4[[#This Row],[Loss]]^(Table4[[#This Row],[θ]])*Table4[[#This Row],[ω_n2]]</f>
        <v>96.2</v>
      </c>
      <c r="BA172" s="2">
        <f>Table4[[#This Row],[v_n_w_g_w2]]*Table4[[#This Row],[pie_gain]]-Table4[[#This Row],[v_n_w_l_w2]]*Table4[[#This Row],[pie_loss]]</f>
        <v>-40.030101032829272</v>
      </c>
      <c r="BB172" s="2">
        <f>IF(Table4[[#This Row],[diff_v_w2]]&gt;=1,1,0)</f>
        <v>0</v>
      </c>
      <c r="BC172" s="2">
        <f>Table4[[#This Row],[Gain]]^(Table4[[#This Row],[θ]]+Table4[[#This Row],[ω_p3]])</f>
        <v>50</v>
      </c>
      <c r="BD172" s="2">
        <f>-Table4[[#This Row],[λ]]*-Table4[[#This Row],[Loss]]^(Table4[[#This Row],[θ]]+Table4[[#This Row],[ω_n3]])</f>
        <v>74.281092005069809</v>
      </c>
      <c r="BE172" s="2">
        <f>Table4[[#This Row],[v_n_w_g_w3]]*Table4[[#This Row],[pie_gain]]-Table4[[#This Row],[v_n_w_l_w3]]*Table4[[#This Row],[pie_loss]]</f>
        <v>-26.532416345326851</v>
      </c>
      <c r="BF172" s="2">
        <f>IF(Table4[[#This Row],[diff_v_w3]]&gt;=1,1,0)</f>
        <v>0</v>
      </c>
      <c r="BG172" s="2">
        <f>(Table4[[#This Row],[Accept]]-Table4[[#This Row],[projected_M1]])</f>
        <v>0</v>
      </c>
      <c r="BH172" s="2">
        <f>(Table4[[#This Row],[Accept]]-Table4[[#This Row],[projected_M2]])</f>
        <v>0</v>
      </c>
      <c r="BI172" s="2">
        <f>(Table4[[#This Row],[Accept]]-Table4[[#This Row],[projected_M3]])</f>
        <v>0</v>
      </c>
      <c r="BJ172" s="2">
        <f>(Table4[[#This Row],[Accept]]-Table4[[#This Row],[projected_M4]])</f>
        <v>0</v>
      </c>
    </row>
    <row r="173" spans="1:62" x14ac:dyDescent="0.3">
      <c r="A173">
        <v>27</v>
      </c>
      <c r="B173" t="s">
        <v>44</v>
      </c>
      <c r="C173">
        <v>1</v>
      </c>
      <c r="D173">
        <v>-2</v>
      </c>
      <c r="E173" s="22">
        <f>IF(Table4[[#This Row],[Trial]]="G1",Table4[[#This Row],[Balance]]/100,IF(Table4[[#This Row],[Trial]]="G2",Table4[[#This Row],[Balance]]/200,Table4[[#This Row],[Balance]]/500))</f>
        <v>-2.8</v>
      </c>
      <c r="F173" s="22">
        <f>IF(Table4[[#This Row],[Net_Balance]]&gt;1,1+(Table4[[#This Row],[Net_Balance]]-1)/$F$974,1)</f>
        <v>1</v>
      </c>
      <c r="G173" s="22">
        <f>IF(Table4[[#This Row],[Net_Balance]]&lt;1,1-(1-Table4[[#This Row],[Net_Balance]])/$F$974,1)</f>
        <v>0.94571428571428573</v>
      </c>
      <c r="H173" s="22">
        <f>IF(Table4[[#This Row],[Net_Balance]]&gt;1,1+(Table4[[#This Row],[Net_Balance]]-1)/$H$974,1)</f>
        <v>1</v>
      </c>
      <c r="I173" s="22">
        <f>IF(Table4[[#This Row],[Net_Balance]]&lt;1,1-(1-Table4[[#This Row],[Net_Balance]])/$H$974,1)</f>
        <v>0.96199999999999997</v>
      </c>
      <c r="J173" s="22">
        <f>IF(Table4[[#This Row],[Net_Balance]]&gt;1,(Table4[[#This Row],[Net_Balance]]-1)/$J$974,0)</f>
        <v>0</v>
      </c>
      <c r="K173" s="22">
        <f>IF(Table4[[#This Row],[Net_Balance]]&lt;1,-(1-Table4[[#This Row],[Net_Balance]])/$J$974,0)</f>
        <v>-7.5999999999999998E-2</v>
      </c>
      <c r="L173" t="s">
        <v>108</v>
      </c>
      <c r="M173" t="s">
        <v>73</v>
      </c>
      <c r="N173" t="s">
        <v>5</v>
      </c>
      <c r="O173">
        <v>0</v>
      </c>
      <c r="P173">
        <v>0</v>
      </c>
      <c r="Q173">
        <v>-280</v>
      </c>
      <c r="R173">
        <v>1664339384</v>
      </c>
      <c r="S173">
        <v>7</v>
      </c>
      <c r="T173" t="s">
        <v>118</v>
      </c>
      <c r="U173">
        <v>1</v>
      </c>
      <c r="V173">
        <v>-50</v>
      </c>
      <c r="W173">
        <v>0.5</v>
      </c>
      <c r="X173">
        <v>50</v>
      </c>
      <c r="Y173">
        <v>0.5</v>
      </c>
      <c r="Z173">
        <v>0</v>
      </c>
      <c r="AA173">
        <v>2500</v>
      </c>
      <c r="AB173">
        <v>50</v>
      </c>
      <c r="AC173">
        <v>4</v>
      </c>
      <c r="AD173">
        <v>0.25</v>
      </c>
      <c r="AE173">
        <v>0.75</v>
      </c>
      <c r="AF173">
        <v>1</v>
      </c>
      <c r="AG173">
        <v>0.25</v>
      </c>
      <c r="AH173">
        <v>0.5</v>
      </c>
      <c r="AI173">
        <v>0.375</v>
      </c>
      <c r="AJ173">
        <v>0.625</v>
      </c>
      <c r="AK173">
        <v>12.5</v>
      </c>
      <c r="AL173">
        <v>2343.75</v>
      </c>
      <c r="AM173">
        <v>48.412291827592711</v>
      </c>
      <c r="AN173">
        <v>0.9</v>
      </c>
      <c r="AO173">
        <v>0.60844334427391233</v>
      </c>
      <c r="AP173">
        <v>0.39155665572608767</v>
      </c>
      <c r="AQ173" s="2">
        <f>Table4[[#This Row],[Gain]]^Table4[[#This Row],[θ]]</f>
        <v>50</v>
      </c>
      <c r="AR173" s="2">
        <f>-Table4[[#This Row],[λ]]*-Table4[[#This Row],[Loss]]^Table4[[#This Row],[θ]]</f>
        <v>100</v>
      </c>
      <c r="AS173" s="2">
        <f>Table4[[#This Row],[pie_gain]]*Table4[[#This Row],[v_n_w_g]]-Table4[[#This Row],[pie_loss]]*Table4[[#This Row],[v_n_w_l]]</f>
        <v>-8.7334983589131525</v>
      </c>
      <c r="AT173" s="2">
        <f>IF(Table4[[#This Row],[diff_v]]&gt;=1,1,0)</f>
        <v>0</v>
      </c>
      <c r="AU173" s="2">
        <f>Table4[[#This Row],[Gain]]^(Table4[[#This Row],[θ]]*Table4[[#This Row],[ω_p]])</f>
        <v>50</v>
      </c>
      <c r="AV173" s="2">
        <f>-Table4[[#This Row],[λ]]*-Table4[[#This Row],[Loss]]^(Table4[[#This Row],[θ]]*Table4[[#This Row],[ω_n]])</f>
        <v>80.866789179309649</v>
      </c>
      <c r="AW173" s="2">
        <f>Table4[[#This Row],[v_n_w_g_w]]*Table4[[#This Row],[pie_gain]]-Table4[[#This Row],[v_n_w_l_w]]*Table4[[#This Row],[pie_loss]]</f>
        <v>-1.2417623166614433</v>
      </c>
      <c r="AX173" s="2">
        <f>IF(Table4[[#This Row],[diff_v_w]]&gt;=1,1,0)</f>
        <v>0</v>
      </c>
      <c r="AY173" s="2">
        <f>Table4[[#This Row],[Gain]]^(Table4[[#This Row],[θ]])*Table4[[#This Row],[ω_p2]]</f>
        <v>50</v>
      </c>
      <c r="AZ173" s="2">
        <f>-Table4[[#This Row],[λ]]*-Table4[[#This Row],[Loss]]^(Table4[[#This Row],[θ]])*Table4[[#This Row],[ω_n2]]</f>
        <v>96.2</v>
      </c>
      <c r="BA173" s="2">
        <f>Table4[[#This Row],[v_n_w_g_w2]]*Table4[[#This Row],[pie_gain]]-Table4[[#This Row],[v_n_w_l_w2]]*Table4[[#This Row],[pie_loss]]</f>
        <v>-7.2455830671540156</v>
      </c>
      <c r="BB173" s="2">
        <f>IF(Table4[[#This Row],[diff_v_w2]]&gt;=1,1,0)</f>
        <v>0</v>
      </c>
      <c r="BC173" s="2">
        <f>Table4[[#This Row],[Gain]]^(Table4[[#This Row],[θ]]+Table4[[#This Row],[ω_p3]])</f>
        <v>50</v>
      </c>
      <c r="BD173" s="2">
        <f>-Table4[[#This Row],[λ]]*-Table4[[#This Row],[Loss]]^(Table4[[#This Row],[θ]]+Table4[[#This Row],[ω_n3]])</f>
        <v>74.281092005069809</v>
      </c>
      <c r="BE173" s="2">
        <f>Table4[[#This Row],[v_n_w_g_w3]]*Table4[[#This Row],[pie_gain]]-Table4[[#This Row],[v_n_w_l_w3]]*Table4[[#This Row],[pie_loss]]</f>
        <v>1.3369112445086522</v>
      </c>
      <c r="BF173" s="2">
        <f>IF(Table4[[#This Row],[diff_v_w3]]&gt;=1,1,0)</f>
        <v>1</v>
      </c>
      <c r="BG173" s="2">
        <f>(Table4[[#This Row],[Accept]]-Table4[[#This Row],[projected_M1]])</f>
        <v>0</v>
      </c>
      <c r="BH173" s="2">
        <f>(Table4[[#This Row],[Accept]]-Table4[[#This Row],[projected_M2]])</f>
        <v>0</v>
      </c>
      <c r="BI173" s="2">
        <f>(Table4[[#This Row],[Accept]]-Table4[[#This Row],[projected_M3]])</f>
        <v>0</v>
      </c>
      <c r="BJ173" s="2">
        <f>(Table4[[#This Row],[Accept]]-Table4[[#This Row],[projected_M4]])</f>
        <v>-1</v>
      </c>
    </row>
    <row r="174" spans="1:62" x14ac:dyDescent="0.3">
      <c r="A174">
        <v>28</v>
      </c>
      <c r="B174" t="s">
        <v>44</v>
      </c>
      <c r="C174">
        <v>1</v>
      </c>
      <c r="D174">
        <v>-2</v>
      </c>
      <c r="E174" s="22">
        <f>IF(Table4[[#This Row],[Trial]]="G1",Table4[[#This Row],[Balance]]/100,IF(Table4[[#This Row],[Trial]]="G2",Table4[[#This Row],[Balance]]/200,Table4[[#This Row],[Balance]]/500))</f>
        <v>-2.8</v>
      </c>
      <c r="F174" s="22">
        <f>IF(Table4[[#This Row],[Net_Balance]]&gt;1,1+(Table4[[#This Row],[Net_Balance]]-1)/$F$974,1)</f>
        <v>1</v>
      </c>
      <c r="G174" s="22">
        <f>IF(Table4[[#This Row],[Net_Balance]]&lt;1,1-(1-Table4[[#This Row],[Net_Balance]])/$F$974,1)</f>
        <v>0.94571428571428573</v>
      </c>
      <c r="H174" s="22">
        <f>IF(Table4[[#This Row],[Net_Balance]]&gt;1,1+(Table4[[#This Row],[Net_Balance]]-1)/$H$974,1)</f>
        <v>1</v>
      </c>
      <c r="I174" s="22">
        <f>IF(Table4[[#This Row],[Net_Balance]]&lt;1,1-(1-Table4[[#This Row],[Net_Balance]])/$H$974,1)</f>
        <v>0.96199999999999997</v>
      </c>
      <c r="J174" s="22">
        <f>IF(Table4[[#This Row],[Net_Balance]]&gt;1,(Table4[[#This Row],[Net_Balance]]-1)/$J$974,0)</f>
        <v>0</v>
      </c>
      <c r="K174" s="22">
        <f>IF(Table4[[#This Row],[Net_Balance]]&lt;1,-(1-Table4[[#This Row],[Net_Balance]])/$J$974,0)</f>
        <v>-7.5999999999999998E-2</v>
      </c>
      <c r="L174" t="s">
        <v>108</v>
      </c>
      <c r="M174" t="s">
        <v>79</v>
      </c>
      <c r="N174" t="s">
        <v>5</v>
      </c>
      <c r="O174">
        <v>0</v>
      </c>
      <c r="P174">
        <v>0</v>
      </c>
      <c r="Q174">
        <v>-280</v>
      </c>
      <c r="R174">
        <v>1664339389</v>
      </c>
      <c r="S174">
        <v>5</v>
      </c>
      <c r="T174" t="s">
        <v>117</v>
      </c>
      <c r="U174">
        <v>0</v>
      </c>
      <c r="V174">
        <v>-10</v>
      </c>
      <c r="W174">
        <v>0.5</v>
      </c>
      <c r="X174">
        <v>0</v>
      </c>
      <c r="Y174">
        <v>0.5</v>
      </c>
      <c r="Z174">
        <v>-5</v>
      </c>
      <c r="AA174">
        <v>25</v>
      </c>
      <c r="AB174">
        <v>5</v>
      </c>
      <c r="AC174">
        <v>4</v>
      </c>
      <c r="AD174">
        <v>0.25</v>
      </c>
      <c r="AE174">
        <v>0.75</v>
      </c>
      <c r="AF174">
        <v>2</v>
      </c>
      <c r="AG174">
        <v>0.5</v>
      </c>
      <c r="AH174">
        <v>0.25</v>
      </c>
      <c r="AI174">
        <v>0.625</v>
      </c>
      <c r="AJ174">
        <v>0.375</v>
      </c>
      <c r="AK174">
        <v>-6.25</v>
      </c>
      <c r="AL174">
        <v>23.4375</v>
      </c>
      <c r="AM174">
        <v>4.8412291827592711</v>
      </c>
      <c r="AN174">
        <v>0.9</v>
      </c>
      <c r="AO174">
        <v>0.38419903534316502</v>
      </c>
      <c r="AP174">
        <v>0.61580096465683498</v>
      </c>
      <c r="AQ174" s="2">
        <f>Table4[[#This Row],[Gain]]^Table4[[#This Row],[θ]]</f>
        <v>0</v>
      </c>
      <c r="AR174" s="2">
        <f>-Table4[[#This Row],[λ]]*-Table4[[#This Row],[Loss]]^Table4[[#This Row],[θ]]</f>
        <v>20</v>
      </c>
      <c r="AS174" s="2">
        <f>Table4[[#This Row],[pie_gain]]*Table4[[#This Row],[v_n_w_g]]-Table4[[#This Row],[pie_loss]]*Table4[[#This Row],[v_n_w_l]]</f>
        <v>-12.3160192931367</v>
      </c>
      <c r="AT174" s="2">
        <f>IF(Table4[[#This Row],[diff_v]]&gt;=1,1,0)</f>
        <v>0</v>
      </c>
      <c r="AU174" s="2">
        <f>Table4[[#This Row],[Gain]]^(Table4[[#This Row],[θ]]*Table4[[#This Row],[ω_p]])</f>
        <v>0</v>
      </c>
      <c r="AV174" s="2">
        <f>-Table4[[#This Row],[λ]]*-Table4[[#This Row],[Loss]]^(Table4[[#This Row],[θ]]*Table4[[#This Row],[ω_n]])</f>
        <v>17.649982591775913</v>
      </c>
      <c r="AW174" s="2">
        <f>Table4[[#This Row],[v_n_w_g_w]]*Table4[[#This Row],[pie_gain]]-Table4[[#This Row],[v_n_w_l_w]]*Table4[[#This Row],[pie_loss]]</f>
        <v>-10.868876306191952</v>
      </c>
      <c r="AX174" s="2">
        <f>IF(Table4[[#This Row],[diff_v_w]]&gt;=1,1,0)</f>
        <v>0</v>
      </c>
      <c r="AY174" s="2">
        <f>Table4[[#This Row],[Gain]]^(Table4[[#This Row],[θ]])*Table4[[#This Row],[ω_p2]]</f>
        <v>0</v>
      </c>
      <c r="AZ174" s="2">
        <f>-Table4[[#This Row],[λ]]*-Table4[[#This Row],[Loss]]^(Table4[[#This Row],[θ]])*Table4[[#This Row],[ω_n2]]</f>
        <v>19.239999999999998</v>
      </c>
      <c r="BA174" s="2">
        <f>Table4[[#This Row],[v_n_w_g_w2]]*Table4[[#This Row],[pie_gain]]-Table4[[#This Row],[v_n_w_l_w2]]*Table4[[#This Row],[pie_loss]]</f>
        <v>-11.848010559997505</v>
      </c>
      <c r="BB174" s="2">
        <f>IF(Table4[[#This Row],[diff_v_w2]]&gt;=1,1,0)</f>
        <v>0</v>
      </c>
      <c r="BC174" s="2">
        <f>Table4[[#This Row],[Gain]]^(Table4[[#This Row],[θ]]+Table4[[#This Row],[ω_p3]])</f>
        <v>0</v>
      </c>
      <c r="BD174" s="2">
        <f>-Table4[[#This Row],[λ]]*-Table4[[#This Row],[Loss]]^(Table4[[#This Row],[θ]]+Table4[[#This Row],[ω_n3]])</f>
        <v>16.789199730387953</v>
      </c>
      <c r="BE174" s="2">
        <f>Table4[[#This Row],[v_n_w_g_w3]]*Table4[[#This Row],[pie_gain]]-Table4[[#This Row],[v_n_w_l_w3]]*Table4[[#This Row],[pie_loss]]</f>
        <v>-10.338805389789176</v>
      </c>
      <c r="BF174" s="2">
        <f>IF(Table4[[#This Row],[diff_v_w3]]&gt;=1,1,0)</f>
        <v>0</v>
      </c>
      <c r="BG174" s="2">
        <f>(Table4[[#This Row],[Accept]]-Table4[[#This Row],[projected_M1]])</f>
        <v>0</v>
      </c>
      <c r="BH174" s="2">
        <f>(Table4[[#This Row],[Accept]]-Table4[[#This Row],[projected_M2]])</f>
        <v>0</v>
      </c>
      <c r="BI174" s="2">
        <f>(Table4[[#This Row],[Accept]]-Table4[[#This Row],[projected_M3]])</f>
        <v>0</v>
      </c>
      <c r="BJ174" s="2">
        <f>(Table4[[#This Row],[Accept]]-Table4[[#This Row],[projected_M4]])</f>
        <v>0</v>
      </c>
    </row>
    <row r="175" spans="1:62" x14ac:dyDescent="0.3">
      <c r="A175">
        <v>29</v>
      </c>
      <c r="B175" t="s">
        <v>44</v>
      </c>
      <c r="C175">
        <v>1</v>
      </c>
      <c r="D175">
        <v>-2</v>
      </c>
      <c r="E175" s="22">
        <f>IF(Table4[[#This Row],[Trial]]="G1",Table4[[#This Row],[Balance]]/100,IF(Table4[[#This Row],[Trial]]="G2",Table4[[#This Row],[Balance]]/200,Table4[[#This Row],[Balance]]/500))</f>
        <v>-2.8</v>
      </c>
      <c r="F175" s="22">
        <f>IF(Table4[[#This Row],[Net_Balance]]&gt;1,1+(Table4[[#This Row],[Net_Balance]]-1)/$F$974,1)</f>
        <v>1</v>
      </c>
      <c r="G175" s="22">
        <f>IF(Table4[[#This Row],[Net_Balance]]&lt;1,1-(1-Table4[[#This Row],[Net_Balance]])/$F$974,1)</f>
        <v>0.94571428571428573</v>
      </c>
      <c r="H175" s="22">
        <f>IF(Table4[[#This Row],[Net_Balance]]&gt;1,1+(Table4[[#This Row],[Net_Balance]]-1)/$H$974,1)</f>
        <v>1</v>
      </c>
      <c r="I175" s="22">
        <f>IF(Table4[[#This Row],[Net_Balance]]&lt;1,1-(1-Table4[[#This Row],[Net_Balance]])/$H$974,1)</f>
        <v>0.96199999999999997</v>
      </c>
      <c r="J175" s="22">
        <f>IF(Table4[[#This Row],[Net_Balance]]&gt;1,(Table4[[#This Row],[Net_Balance]]-1)/$J$974,0)</f>
        <v>0</v>
      </c>
      <c r="K175" s="22">
        <f>IF(Table4[[#This Row],[Net_Balance]]&lt;1,-(1-Table4[[#This Row],[Net_Balance]])/$J$974,0)</f>
        <v>-7.5999999999999998E-2</v>
      </c>
      <c r="L175" t="s">
        <v>108</v>
      </c>
      <c r="M175" t="s">
        <v>69</v>
      </c>
      <c r="N175" t="s">
        <v>5</v>
      </c>
      <c r="O175">
        <v>0</v>
      </c>
      <c r="P175">
        <v>0</v>
      </c>
      <c r="Q175">
        <v>-280</v>
      </c>
      <c r="R175">
        <v>1664339396</v>
      </c>
      <c r="S175">
        <v>7</v>
      </c>
      <c r="T175" t="s">
        <v>117</v>
      </c>
      <c r="U175">
        <v>0</v>
      </c>
      <c r="V175">
        <v>-50</v>
      </c>
      <c r="W175">
        <v>0.5</v>
      </c>
      <c r="X175">
        <v>50</v>
      </c>
      <c r="Y175">
        <v>0.5</v>
      </c>
      <c r="Z175">
        <v>0</v>
      </c>
      <c r="AA175">
        <v>2500</v>
      </c>
      <c r="AB175">
        <v>50</v>
      </c>
      <c r="AC175">
        <v>4</v>
      </c>
      <c r="AD175">
        <v>0.25</v>
      </c>
      <c r="AE175">
        <v>0.75</v>
      </c>
      <c r="AF175">
        <v>1</v>
      </c>
      <c r="AG175">
        <v>0.25</v>
      </c>
      <c r="AH175">
        <v>0.5</v>
      </c>
      <c r="AI175">
        <v>0.375</v>
      </c>
      <c r="AJ175">
        <v>0.625</v>
      </c>
      <c r="AK175">
        <v>12.5</v>
      </c>
      <c r="AL175">
        <v>2343.75</v>
      </c>
      <c r="AM175">
        <v>48.412291827592711</v>
      </c>
      <c r="AN175">
        <v>0.9</v>
      </c>
      <c r="AO175">
        <v>0.60844334427391233</v>
      </c>
      <c r="AP175">
        <v>0.39155665572608767</v>
      </c>
      <c r="AQ175" s="2">
        <f>Table4[[#This Row],[Gain]]^Table4[[#This Row],[θ]]</f>
        <v>50</v>
      </c>
      <c r="AR175" s="2">
        <f>-Table4[[#This Row],[λ]]*-Table4[[#This Row],[Loss]]^Table4[[#This Row],[θ]]</f>
        <v>100</v>
      </c>
      <c r="AS175" s="2">
        <f>Table4[[#This Row],[pie_gain]]*Table4[[#This Row],[v_n_w_g]]-Table4[[#This Row],[pie_loss]]*Table4[[#This Row],[v_n_w_l]]</f>
        <v>-8.7334983589131525</v>
      </c>
      <c r="AT175" s="2">
        <f>IF(Table4[[#This Row],[diff_v]]&gt;=1,1,0)</f>
        <v>0</v>
      </c>
      <c r="AU175" s="2">
        <f>Table4[[#This Row],[Gain]]^(Table4[[#This Row],[θ]]*Table4[[#This Row],[ω_p]])</f>
        <v>50</v>
      </c>
      <c r="AV175" s="2">
        <f>-Table4[[#This Row],[λ]]*-Table4[[#This Row],[Loss]]^(Table4[[#This Row],[θ]]*Table4[[#This Row],[ω_n]])</f>
        <v>80.866789179309649</v>
      </c>
      <c r="AW175" s="2">
        <f>Table4[[#This Row],[v_n_w_g_w]]*Table4[[#This Row],[pie_gain]]-Table4[[#This Row],[v_n_w_l_w]]*Table4[[#This Row],[pie_loss]]</f>
        <v>-1.2417623166614433</v>
      </c>
      <c r="AX175" s="2">
        <f>IF(Table4[[#This Row],[diff_v_w]]&gt;=1,1,0)</f>
        <v>0</v>
      </c>
      <c r="AY175" s="2">
        <f>Table4[[#This Row],[Gain]]^(Table4[[#This Row],[θ]])*Table4[[#This Row],[ω_p2]]</f>
        <v>50</v>
      </c>
      <c r="AZ175" s="2">
        <f>-Table4[[#This Row],[λ]]*-Table4[[#This Row],[Loss]]^(Table4[[#This Row],[θ]])*Table4[[#This Row],[ω_n2]]</f>
        <v>96.2</v>
      </c>
      <c r="BA175" s="2">
        <f>Table4[[#This Row],[v_n_w_g_w2]]*Table4[[#This Row],[pie_gain]]-Table4[[#This Row],[v_n_w_l_w2]]*Table4[[#This Row],[pie_loss]]</f>
        <v>-7.2455830671540156</v>
      </c>
      <c r="BB175" s="2">
        <f>IF(Table4[[#This Row],[diff_v_w2]]&gt;=1,1,0)</f>
        <v>0</v>
      </c>
      <c r="BC175" s="2">
        <f>Table4[[#This Row],[Gain]]^(Table4[[#This Row],[θ]]+Table4[[#This Row],[ω_p3]])</f>
        <v>50</v>
      </c>
      <c r="BD175" s="2">
        <f>-Table4[[#This Row],[λ]]*-Table4[[#This Row],[Loss]]^(Table4[[#This Row],[θ]]+Table4[[#This Row],[ω_n3]])</f>
        <v>74.281092005069809</v>
      </c>
      <c r="BE175" s="2">
        <f>Table4[[#This Row],[v_n_w_g_w3]]*Table4[[#This Row],[pie_gain]]-Table4[[#This Row],[v_n_w_l_w3]]*Table4[[#This Row],[pie_loss]]</f>
        <v>1.3369112445086522</v>
      </c>
      <c r="BF175" s="2">
        <f>IF(Table4[[#This Row],[diff_v_w3]]&gt;=1,1,0)</f>
        <v>1</v>
      </c>
      <c r="BG175" s="2">
        <f>(Table4[[#This Row],[Accept]]-Table4[[#This Row],[projected_M1]])</f>
        <v>0</v>
      </c>
      <c r="BH175" s="2">
        <f>(Table4[[#This Row],[Accept]]-Table4[[#This Row],[projected_M2]])</f>
        <v>0</v>
      </c>
      <c r="BI175" s="2">
        <f>(Table4[[#This Row],[Accept]]-Table4[[#This Row],[projected_M3]])</f>
        <v>0</v>
      </c>
      <c r="BJ175" s="2">
        <f>(Table4[[#This Row],[Accept]]-Table4[[#This Row],[projected_M4]])</f>
        <v>-1</v>
      </c>
    </row>
    <row r="176" spans="1:62" x14ac:dyDescent="0.3">
      <c r="A176">
        <v>30</v>
      </c>
      <c r="B176" t="s">
        <v>44</v>
      </c>
      <c r="C176">
        <v>1</v>
      </c>
      <c r="D176">
        <v>-2</v>
      </c>
      <c r="E176" s="22">
        <f>IF(Table4[[#This Row],[Trial]]="G1",Table4[[#This Row],[Balance]]/100,IF(Table4[[#This Row],[Trial]]="G2",Table4[[#This Row],[Balance]]/200,Table4[[#This Row],[Balance]]/500))</f>
        <v>-2.6</v>
      </c>
      <c r="F176" s="22">
        <f>IF(Table4[[#This Row],[Net_Balance]]&gt;1,1+(Table4[[#This Row],[Net_Balance]]-1)/$F$974,1)</f>
        <v>1</v>
      </c>
      <c r="G176" s="22">
        <f>IF(Table4[[#This Row],[Net_Balance]]&lt;1,1-(1-Table4[[#This Row],[Net_Balance]])/$F$974,1)</f>
        <v>0.94857142857142862</v>
      </c>
      <c r="H176" s="22">
        <f>IF(Table4[[#This Row],[Net_Balance]]&gt;1,1+(Table4[[#This Row],[Net_Balance]]-1)/$H$974,1)</f>
        <v>1</v>
      </c>
      <c r="I176" s="22">
        <f>IF(Table4[[#This Row],[Net_Balance]]&lt;1,1-(1-Table4[[#This Row],[Net_Balance]])/$H$974,1)</f>
        <v>0.96399999999999997</v>
      </c>
      <c r="J176" s="22">
        <f>IF(Table4[[#This Row],[Net_Balance]]&gt;1,(Table4[[#This Row],[Net_Balance]]-1)/$J$974,0)</f>
        <v>0</v>
      </c>
      <c r="K176" s="22">
        <f>IF(Table4[[#This Row],[Net_Balance]]&lt;1,-(1-Table4[[#This Row],[Net_Balance]])/$J$974,0)</f>
        <v>-7.2000000000000008E-2</v>
      </c>
      <c r="L176" t="s">
        <v>108</v>
      </c>
      <c r="M176" t="s">
        <v>67</v>
      </c>
      <c r="N176" t="s">
        <v>7</v>
      </c>
      <c r="O176">
        <v>1</v>
      </c>
      <c r="P176">
        <v>20</v>
      </c>
      <c r="Q176">
        <v>-260</v>
      </c>
      <c r="R176">
        <v>1664339409</v>
      </c>
      <c r="S176">
        <v>13</v>
      </c>
      <c r="T176" t="s">
        <v>117</v>
      </c>
      <c r="U176">
        <v>0</v>
      </c>
      <c r="V176">
        <v>-10</v>
      </c>
      <c r="W176">
        <v>0.5</v>
      </c>
      <c r="X176">
        <v>20</v>
      </c>
      <c r="Y176">
        <v>0.5</v>
      </c>
      <c r="Z176">
        <v>5</v>
      </c>
      <c r="AA176">
        <v>225</v>
      </c>
      <c r="AB176">
        <v>15</v>
      </c>
      <c r="AC176">
        <v>4</v>
      </c>
      <c r="AD176">
        <v>0.25</v>
      </c>
      <c r="AE176">
        <v>0.75</v>
      </c>
      <c r="AF176">
        <v>2</v>
      </c>
      <c r="AG176">
        <v>0.5</v>
      </c>
      <c r="AH176">
        <v>0.25</v>
      </c>
      <c r="AI176">
        <v>0.625</v>
      </c>
      <c r="AJ176">
        <v>0.375</v>
      </c>
      <c r="AK176">
        <v>1.25</v>
      </c>
      <c r="AL176">
        <v>210.9375</v>
      </c>
      <c r="AM176">
        <v>14.523687548277813</v>
      </c>
      <c r="AN176">
        <v>0.9</v>
      </c>
      <c r="AO176">
        <v>0.38419903534316502</v>
      </c>
      <c r="AP176">
        <v>0.61580096465683498</v>
      </c>
      <c r="AQ176" s="2">
        <f>Table4[[#This Row],[Gain]]^Table4[[#This Row],[θ]]</f>
        <v>20</v>
      </c>
      <c r="AR176" s="2">
        <f>-Table4[[#This Row],[λ]]*-Table4[[#This Row],[Loss]]^Table4[[#This Row],[θ]]</f>
        <v>20</v>
      </c>
      <c r="AS176" s="2">
        <f>Table4[[#This Row],[pie_gain]]*Table4[[#This Row],[v_n_w_g]]-Table4[[#This Row],[pie_loss]]*Table4[[#This Row],[v_n_w_l]]</f>
        <v>-4.6320385862733993</v>
      </c>
      <c r="AT176" s="2">
        <f>IF(Table4[[#This Row],[diff_v]]&gt;=1,1,0)</f>
        <v>0</v>
      </c>
      <c r="AU176" s="2">
        <f>Table4[[#This Row],[Gain]]^(Table4[[#This Row],[θ]]*Table4[[#This Row],[ω_p]])</f>
        <v>20</v>
      </c>
      <c r="AV176" s="2">
        <f>-Table4[[#This Row],[λ]]*-Table4[[#This Row],[Loss]]^(Table4[[#This Row],[θ]]*Table4[[#This Row],[ω_n]])</f>
        <v>17.766481345752151</v>
      </c>
      <c r="AW176" s="2">
        <f>Table4[[#This Row],[v_n_w_g_w]]*Table4[[#This Row],[pie_gain]]-Table4[[#This Row],[v_n_w_l_w]]*Table4[[#This Row],[pie_loss]]</f>
        <v>-3.2566356444085383</v>
      </c>
      <c r="AX176" s="2">
        <f>IF(Table4[[#This Row],[diff_v_w]]&gt;=1,1,0)</f>
        <v>0</v>
      </c>
      <c r="AY176" s="2">
        <f>Table4[[#This Row],[Gain]]^(Table4[[#This Row],[θ]])*Table4[[#This Row],[ω_p2]]</f>
        <v>20</v>
      </c>
      <c r="AZ176" s="2">
        <f>-Table4[[#This Row],[λ]]*-Table4[[#This Row],[Loss]]^(Table4[[#This Row],[θ]])*Table4[[#This Row],[ω_n2]]</f>
        <v>19.28</v>
      </c>
      <c r="BA176" s="2">
        <f>Table4[[#This Row],[v_n_w_g_w2]]*Table4[[#This Row],[pie_gain]]-Table4[[#This Row],[v_n_w_l_w2]]*Table4[[#This Row],[pie_loss]]</f>
        <v>-4.1886618917204785</v>
      </c>
      <c r="BB176" s="2">
        <f>IF(Table4[[#This Row],[diff_v_w2]]&gt;=1,1,0)</f>
        <v>0</v>
      </c>
      <c r="BC176" s="2">
        <f>Table4[[#This Row],[Gain]]^(Table4[[#This Row],[θ]]+Table4[[#This Row],[ω_p3]])</f>
        <v>20</v>
      </c>
      <c r="BD176" s="2">
        <f>-Table4[[#This Row],[λ]]*-Table4[[#This Row],[Loss]]^(Table4[[#This Row],[θ]]+Table4[[#This Row],[ω_n3]])</f>
        <v>16.944548282811926</v>
      </c>
      <c r="BE176" s="2">
        <f>Table4[[#This Row],[v_n_w_g_w3]]*Table4[[#This Row],[pie_gain]]-Table4[[#This Row],[v_n_w_l_w3]]*Table4[[#This Row],[pie_loss]]</f>
        <v>-2.7504884713665998</v>
      </c>
      <c r="BF176" s="2">
        <f>IF(Table4[[#This Row],[diff_v_w3]]&gt;=1,1,0)</f>
        <v>0</v>
      </c>
      <c r="BG176" s="2">
        <f>(Table4[[#This Row],[Accept]]-Table4[[#This Row],[projected_M1]])</f>
        <v>1</v>
      </c>
      <c r="BH176" s="2">
        <f>(Table4[[#This Row],[Accept]]-Table4[[#This Row],[projected_M2]])</f>
        <v>1</v>
      </c>
      <c r="BI176" s="2">
        <f>(Table4[[#This Row],[Accept]]-Table4[[#This Row],[projected_M3]])</f>
        <v>1</v>
      </c>
      <c r="BJ176" s="2">
        <f>(Table4[[#This Row],[Accept]]-Table4[[#This Row],[projected_M4]])</f>
        <v>1</v>
      </c>
    </row>
    <row r="177" spans="1:62" x14ac:dyDescent="0.3">
      <c r="A177">
        <v>32</v>
      </c>
      <c r="B177" t="s">
        <v>44</v>
      </c>
      <c r="C177">
        <v>1</v>
      </c>
      <c r="D177">
        <v>-2</v>
      </c>
      <c r="E177" s="22">
        <f>IF(Table4[[#This Row],[Trial]]="G1",Table4[[#This Row],[Balance]]/100,IF(Table4[[#This Row],[Trial]]="G2",Table4[[#This Row],[Balance]]/200,Table4[[#This Row],[Balance]]/500))</f>
        <v>-2.6</v>
      </c>
      <c r="F177" s="22">
        <f>IF(Table4[[#This Row],[Net_Balance]]&gt;1,1+(Table4[[#This Row],[Net_Balance]]-1)/$F$974,1)</f>
        <v>1</v>
      </c>
      <c r="G177" s="22">
        <f>IF(Table4[[#This Row],[Net_Balance]]&lt;1,1-(1-Table4[[#This Row],[Net_Balance]])/$F$974,1)</f>
        <v>0.94857142857142862</v>
      </c>
      <c r="H177" s="22">
        <f>IF(Table4[[#This Row],[Net_Balance]]&gt;1,1+(Table4[[#This Row],[Net_Balance]]-1)/$H$974,1)</f>
        <v>1</v>
      </c>
      <c r="I177" s="22">
        <f>IF(Table4[[#This Row],[Net_Balance]]&lt;1,1-(1-Table4[[#This Row],[Net_Balance]])/$H$974,1)</f>
        <v>0.96399999999999997</v>
      </c>
      <c r="J177" s="22">
        <f>IF(Table4[[#This Row],[Net_Balance]]&gt;1,(Table4[[#This Row],[Net_Balance]]-1)/$J$974,0)</f>
        <v>0</v>
      </c>
      <c r="K177" s="22">
        <f>IF(Table4[[#This Row],[Net_Balance]]&lt;1,-(1-Table4[[#This Row],[Net_Balance]])/$J$974,0)</f>
        <v>-7.2000000000000008E-2</v>
      </c>
      <c r="L177" t="s">
        <v>108</v>
      </c>
      <c r="M177" t="s">
        <v>96</v>
      </c>
      <c r="N177" t="s">
        <v>5</v>
      </c>
      <c r="O177">
        <v>0</v>
      </c>
      <c r="P177">
        <v>0</v>
      </c>
      <c r="Q177">
        <v>-260</v>
      </c>
      <c r="R177">
        <v>1664339424</v>
      </c>
      <c r="S177">
        <v>7</v>
      </c>
      <c r="T177" t="s">
        <v>118</v>
      </c>
      <c r="U177">
        <v>1</v>
      </c>
      <c r="V177">
        <v>-50</v>
      </c>
      <c r="W177">
        <v>0.5</v>
      </c>
      <c r="X177">
        <v>40</v>
      </c>
      <c r="Y177">
        <v>0.5</v>
      </c>
      <c r="Z177">
        <v>-5</v>
      </c>
      <c r="AA177">
        <v>2025</v>
      </c>
      <c r="AB177">
        <v>45</v>
      </c>
      <c r="AC177">
        <v>2</v>
      </c>
      <c r="AD177">
        <v>0.25</v>
      </c>
      <c r="AE177">
        <v>0.75</v>
      </c>
      <c r="AF177">
        <v>2</v>
      </c>
      <c r="AG177">
        <v>0.5</v>
      </c>
      <c r="AH177">
        <v>0.25</v>
      </c>
      <c r="AI177">
        <v>0.625</v>
      </c>
      <c r="AJ177">
        <v>0.375</v>
      </c>
      <c r="AK177">
        <v>-16.25</v>
      </c>
      <c r="AL177">
        <v>1898.4375</v>
      </c>
      <c r="AM177">
        <v>43.571062644833439</v>
      </c>
      <c r="AN177">
        <v>0.9</v>
      </c>
      <c r="AO177">
        <v>0.38419903534316502</v>
      </c>
      <c r="AP177">
        <v>0.61580096465683498</v>
      </c>
      <c r="AQ177" s="2">
        <f>Table4[[#This Row],[Gain]]^Table4[[#This Row],[θ]]</f>
        <v>40</v>
      </c>
      <c r="AR177" s="2">
        <f>-Table4[[#This Row],[λ]]*-Table4[[#This Row],[Loss]]^Table4[[#This Row],[θ]]</f>
        <v>100</v>
      </c>
      <c r="AS177" s="2">
        <f>Table4[[#This Row],[pie_gain]]*Table4[[#This Row],[v_n_w_g]]-Table4[[#This Row],[pie_loss]]*Table4[[#This Row],[v_n_w_l]]</f>
        <v>-46.212135051956892</v>
      </c>
      <c r="AT177" s="2">
        <f>IF(Table4[[#This Row],[diff_v]]&gt;=1,1,0)</f>
        <v>0</v>
      </c>
      <c r="AU177" s="2">
        <f>Table4[[#This Row],[Gain]]^(Table4[[#This Row],[θ]]*Table4[[#This Row],[ω_p]])</f>
        <v>40</v>
      </c>
      <c r="AV177" s="2">
        <f>-Table4[[#This Row],[λ]]*-Table4[[#This Row],[Loss]]^(Table4[[#This Row],[θ]]*Table4[[#This Row],[ω_n]])</f>
        <v>81.77572436605746</v>
      </c>
      <c r="AW177" s="2">
        <f>Table4[[#This Row],[v_n_w_g_w]]*Table4[[#This Row],[pie_gain]]-Table4[[#This Row],[v_n_w_l_w]]*Table4[[#This Row],[pie_loss]]</f>
        <v>-34.989608536403026</v>
      </c>
      <c r="AX177" s="2">
        <f>IF(Table4[[#This Row],[diff_v_w]]&gt;=1,1,0)</f>
        <v>0</v>
      </c>
      <c r="AY177" s="2">
        <f>Table4[[#This Row],[Gain]]^(Table4[[#This Row],[θ]])*Table4[[#This Row],[ω_p2]]</f>
        <v>40</v>
      </c>
      <c r="AZ177" s="2">
        <f>-Table4[[#This Row],[λ]]*-Table4[[#This Row],[Loss]]^(Table4[[#This Row],[θ]])*Table4[[#This Row],[ω_n2]]</f>
        <v>96.399999999999991</v>
      </c>
      <c r="BA177" s="2">
        <f>Table4[[#This Row],[v_n_w_g_w2]]*Table4[[#This Row],[pie_gain]]-Table4[[#This Row],[v_n_w_l_w2]]*Table4[[#This Row],[pie_loss]]</f>
        <v>-43.995251579192285</v>
      </c>
      <c r="BB177" s="2">
        <f>IF(Table4[[#This Row],[diff_v_w2]]&gt;=1,1,0)</f>
        <v>0</v>
      </c>
      <c r="BC177" s="2">
        <f>Table4[[#This Row],[Gain]]^(Table4[[#This Row],[θ]]+Table4[[#This Row],[ω_p3]])</f>
        <v>40</v>
      </c>
      <c r="BD177" s="2">
        <f>-Table4[[#This Row],[λ]]*-Table4[[#This Row],[Loss]]^(Table4[[#This Row],[θ]]+Table4[[#This Row],[ω_n3]])</f>
        <v>75.452591328226546</v>
      </c>
      <c r="BE177" s="2">
        <f>Table4[[#This Row],[v_n_w_g_w3]]*Table4[[#This Row],[pie_gain]]-Table4[[#This Row],[v_n_w_l_w3]]*Table4[[#This Row],[pie_loss]]</f>
        <v>-31.09581711205325</v>
      </c>
      <c r="BF177" s="2">
        <f>IF(Table4[[#This Row],[diff_v_w3]]&gt;=1,1,0)</f>
        <v>0</v>
      </c>
      <c r="BG177" s="2">
        <f>(Table4[[#This Row],[Accept]]-Table4[[#This Row],[projected_M1]])</f>
        <v>0</v>
      </c>
      <c r="BH177" s="2">
        <f>(Table4[[#This Row],[Accept]]-Table4[[#This Row],[projected_M2]])</f>
        <v>0</v>
      </c>
      <c r="BI177" s="2">
        <f>(Table4[[#This Row],[Accept]]-Table4[[#This Row],[projected_M3]])</f>
        <v>0</v>
      </c>
      <c r="BJ177" s="2">
        <f>(Table4[[#This Row],[Accept]]-Table4[[#This Row],[projected_M4]])</f>
        <v>0</v>
      </c>
    </row>
    <row r="178" spans="1:62" x14ac:dyDescent="0.3">
      <c r="A178">
        <v>34</v>
      </c>
      <c r="B178" t="s">
        <v>44</v>
      </c>
      <c r="C178">
        <v>1</v>
      </c>
      <c r="D178">
        <v>-2</v>
      </c>
      <c r="E178" s="22">
        <f>IF(Table4[[#This Row],[Trial]]="G1",Table4[[#This Row],[Balance]]/100,IF(Table4[[#This Row],[Trial]]="G2",Table4[[#This Row],[Balance]]/200,Table4[[#This Row],[Balance]]/500))</f>
        <v>-3.1</v>
      </c>
      <c r="F178" s="22">
        <f>IF(Table4[[#This Row],[Net_Balance]]&gt;1,1+(Table4[[#This Row],[Net_Balance]]-1)/$F$974,1)</f>
        <v>1</v>
      </c>
      <c r="G178" s="22">
        <f>IF(Table4[[#This Row],[Net_Balance]]&lt;1,1-(1-Table4[[#This Row],[Net_Balance]])/$F$974,1)</f>
        <v>0.94142857142857139</v>
      </c>
      <c r="H178" s="22">
        <f>IF(Table4[[#This Row],[Net_Balance]]&gt;1,1+(Table4[[#This Row],[Net_Balance]]-1)/$H$974,1)</f>
        <v>1</v>
      </c>
      <c r="I178" s="22">
        <f>IF(Table4[[#This Row],[Net_Balance]]&lt;1,1-(1-Table4[[#This Row],[Net_Balance]])/$H$974,1)</f>
        <v>0.95899999999999996</v>
      </c>
      <c r="J178" s="22">
        <f>IF(Table4[[#This Row],[Net_Balance]]&gt;1,(Table4[[#This Row],[Net_Balance]]-1)/$J$974,0)</f>
        <v>0</v>
      </c>
      <c r="K178" s="22">
        <f>IF(Table4[[#This Row],[Net_Balance]]&lt;1,-(1-Table4[[#This Row],[Net_Balance]])/$J$974,0)</f>
        <v>-8.199999999999999E-2</v>
      </c>
      <c r="L178" t="s">
        <v>108</v>
      </c>
      <c r="M178" t="s">
        <v>68</v>
      </c>
      <c r="N178" t="s">
        <v>7</v>
      </c>
      <c r="O178">
        <v>1</v>
      </c>
      <c r="P178">
        <v>-50</v>
      </c>
      <c r="Q178">
        <v>-310</v>
      </c>
      <c r="R178">
        <v>1664339438</v>
      </c>
      <c r="S178">
        <v>10</v>
      </c>
      <c r="T178" t="s">
        <v>118</v>
      </c>
      <c r="U178">
        <v>1</v>
      </c>
      <c r="V178">
        <v>-50</v>
      </c>
      <c r="W178">
        <v>0.5</v>
      </c>
      <c r="X178">
        <v>60</v>
      </c>
      <c r="Y178">
        <v>0.5</v>
      </c>
      <c r="Z178">
        <v>5</v>
      </c>
      <c r="AA178">
        <v>3025</v>
      </c>
      <c r="AB178">
        <v>55</v>
      </c>
      <c r="AC178">
        <v>2</v>
      </c>
      <c r="AD178">
        <v>0.25</v>
      </c>
      <c r="AE178">
        <v>0.75</v>
      </c>
      <c r="AF178">
        <v>2</v>
      </c>
      <c r="AG178">
        <v>0.5</v>
      </c>
      <c r="AH178">
        <v>0.25</v>
      </c>
      <c r="AI178">
        <v>0.625</v>
      </c>
      <c r="AJ178">
        <v>0.375</v>
      </c>
      <c r="AK178">
        <v>-8.75</v>
      </c>
      <c r="AL178">
        <v>2835.9375</v>
      </c>
      <c r="AM178">
        <v>53.253521010351982</v>
      </c>
      <c r="AN178">
        <v>0.9</v>
      </c>
      <c r="AO178">
        <v>0.38419903534316502</v>
      </c>
      <c r="AP178">
        <v>0.61580096465683498</v>
      </c>
      <c r="AQ178" s="2">
        <f>Table4[[#This Row],[Gain]]^Table4[[#This Row],[θ]]</f>
        <v>60</v>
      </c>
      <c r="AR178" s="2">
        <f>-Table4[[#This Row],[λ]]*-Table4[[#This Row],[Loss]]^Table4[[#This Row],[θ]]</f>
        <v>100</v>
      </c>
      <c r="AS178" s="2">
        <f>Table4[[#This Row],[pie_gain]]*Table4[[#This Row],[v_n_w_g]]-Table4[[#This Row],[pie_loss]]*Table4[[#This Row],[v_n_w_l]]</f>
        <v>-38.528154345093597</v>
      </c>
      <c r="AT178" s="2">
        <f>IF(Table4[[#This Row],[diff_v]]&gt;=1,1,0)</f>
        <v>0</v>
      </c>
      <c r="AU178" s="2">
        <f>Table4[[#This Row],[Gain]]^(Table4[[#This Row],[θ]]*Table4[[#This Row],[ω_p]])</f>
        <v>60</v>
      </c>
      <c r="AV178" s="2">
        <f>-Table4[[#This Row],[λ]]*-Table4[[#This Row],[Loss]]^(Table4[[#This Row],[θ]]*Table4[[#This Row],[ω_n]])</f>
        <v>79.522293994840553</v>
      </c>
      <c r="AW178" s="2">
        <f>Table4[[#This Row],[v_n_w_g_w]]*Table4[[#This Row],[pie_gain]]-Table4[[#This Row],[v_n_w_l_w]]*Table4[[#This Row],[pie_loss]]</f>
        <v>-25.917963233157352</v>
      </c>
      <c r="AX178" s="2">
        <f>IF(Table4[[#This Row],[diff_v_w]]&gt;=1,1,0)</f>
        <v>0</v>
      </c>
      <c r="AY178" s="2">
        <f>Table4[[#This Row],[Gain]]^(Table4[[#This Row],[θ]])*Table4[[#This Row],[ω_p2]]</f>
        <v>60</v>
      </c>
      <c r="AZ178" s="2">
        <f>-Table4[[#This Row],[λ]]*-Table4[[#This Row],[Loss]]^(Table4[[#This Row],[θ]])*Table4[[#This Row],[ω_n2]]</f>
        <v>95.899999999999991</v>
      </c>
      <c r="BA178" s="2">
        <f>Table4[[#This Row],[v_n_w_g_w2]]*Table4[[#This Row],[pie_gain]]-Table4[[#This Row],[v_n_w_l_w2]]*Table4[[#This Row],[pie_loss]]</f>
        <v>-36.003370390000569</v>
      </c>
      <c r="BB178" s="2">
        <f>IF(Table4[[#This Row],[diff_v_w2]]&gt;=1,1,0)</f>
        <v>0</v>
      </c>
      <c r="BC178" s="2">
        <f>Table4[[#This Row],[Gain]]^(Table4[[#This Row],[θ]]+Table4[[#This Row],[ω_p3]])</f>
        <v>60</v>
      </c>
      <c r="BD178" s="2">
        <f>-Table4[[#This Row],[λ]]*-Table4[[#This Row],[Loss]]^(Table4[[#This Row],[θ]]+Table4[[#This Row],[ω_n3]])</f>
        <v>72.557859057077351</v>
      </c>
      <c r="BE178" s="2">
        <f>Table4[[#This Row],[v_n_w_g_w3]]*Table4[[#This Row],[pie_gain]]-Table4[[#This Row],[v_n_w_l_w3]]*Table4[[#This Row],[pie_loss]]</f>
        <v>-21.629257480193004</v>
      </c>
      <c r="BF178" s="2">
        <f>IF(Table4[[#This Row],[diff_v_w3]]&gt;=1,1,0)</f>
        <v>0</v>
      </c>
      <c r="BG178" s="2">
        <f>(Table4[[#This Row],[Accept]]-Table4[[#This Row],[projected_M1]])</f>
        <v>1</v>
      </c>
      <c r="BH178" s="2">
        <f>(Table4[[#This Row],[Accept]]-Table4[[#This Row],[projected_M2]])</f>
        <v>1</v>
      </c>
      <c r="BI178" s="2">
        <f>(Table4[[#This Row],[Accept]]-Table4[[#This Row],[projected_M3]])</f>
        <v>1</v>
      </c>
      <c r="BJ178" s="2">
        <f>(Table4[[#This Row],[Accept]]-Table4[[#This Row],[projected_M4]])</f>
        <v>1</v>
      </c>
    </row>
    <row r="179" spans="1:62" x14ac:dyDescent="0.3">
      <c r="A179">
        <v>35</v>
      </c>
      <c r="B179" t="s">
        <v>44</v>
      </c>
      <c r="C179">
        <v>1</v>
      </c>
      <c r="D179">
        <v>-2</v>
      </c>
      <c r="E179" s="22">
        <f>IF(Table4[[#This Row],[Trial]]="G1",Table4[[#This Row],[Balance]]/100,IF(Table4[[#This Row],[Trial]]="G2",Table4[[#This Row],[Balance]]/200,Table4[[#This Row],[Balance]]/500))</f>
        <v>-3.2</v>
      </c>
      <c r="F179" s="22">
        <f>IF(Table4[[#This Row],[Net_Balance]]&gt;1,1+(Table4[[#This Row],[Net_Balance]]-1)/$F$974,1)</f>
        <v>1</v>
      </c>
      <c r="G179" s="22">
        <f>IF(Table4[[#This Row],[Net_Balance]]&lt;1,1-(1-Table4[[#This Row],[Net_Balance]])/$F$974,1)</f>
        <v>0.94</v>
      </c>
      <c r="H179" s="22">
        <f>IF(Table4[[#This Row],[Net_Balance]]&gt;1,1+(Table4[[#This Row],[Net_Balance]]-1)/$H$974,1)</f>
        <v>1</v>
      </c>
      <c r="I179" s="22">
        <f>IF(Table4[[#This Row],[Net_Balance]]&lt;1,1-(1-Table4[[#This Row],[Net_Balance]])/$H$974,1)</f>
        <v>0.95799999999999996</v>
      </c>
      <c r="J179" s="22">
        <f>IF(Table4[[#This Row],[Net_Balance]]&gt;1,(Table4[[#This Row],[Net_Balance]]-1)/$J$974,0)</f>
        <v>0</v>
      </c>
      <c r="K179" s="22">
        <f>IF(Table4[[#This Row],[Net_Balance]]&lt;1,-(1-Table4[[#This Row],[Net_Balance]])/$J$974,0)</f>
        <v>-8.4000000000000005E-2</v>
      </c>
      <c r="L179" t="s">
        <v>108</v>
      </c>
      <c r="M179" t="s">
        <v>74</v>
      </c>
      <c r="N179" t="s">
        <v>7</v>
      </c>
      <c r="O179">
        <v>1</v>
      </c>
      <c r="P179">
        <v>-10</v>
      </c>
      <c r="Q179">
        <v>-320</v>
      </c>
      <c r="R179">
        <v>1664339447</v>
      </c>
      <c r="S179">
        <v>9</v>
      </c>
      <c r="T179" t="s">
        <v>118</v>
      </c>
      <c r="U179">
        <v>1</v>
      </c>
      <c r="V179">
        <v>-10</v>
      </c>
      <c r="W179">
        <v>0.5</v>
      </c>
      <c r="X179">
        <v>30</v>
      </c>
      <c r="Y179">
        <v>0.5</v>
      </c>
      <c r="Z179">
        <v>10</v>
      </c>
      <c r="AA179">
        <v>400</v>
      </c>
      <c r="AB179">
        <v>20</v>
      </c>
      <c r="AC179">
        <v>2</v>
      </c>
      <c r="AD179">
        <v>0.25</v>
      </c>
      <c r="AE179">
        <v>0.75</v>
      </c>
      <c r="AF179">
        <v>2</v>
      </c>
      <c r="AG179">
        <v>0.5</v>
      </c>
      <c r="AH179">
        <v>0.25</v>
      </c>
      <c r="AI179">
        <v>0.625</v>
      </c>
      <c r="AJ179">
        <v>0.375</v>
      </c>
      <c r="AK179">
        <v>5</v>
      </c>
      <c r="AL179">
        <v>375</v>
      </c>
      <c r="AM179">
        <v>19.364916731037084</v>
      </c>
      <c r="AN179">
        <v>0.9</v>
      </c>
      <c r="AO179">
        <v>0.38419903534316502</v>
      </c>
      <c r="AP179">
        <v>0.61580096465683498</v>
      </c>
      <c r="AQ179" s="2">
        <f>Table4[[#This Row],[Gain]]^Table4[[#This Row],[θ]]</f>
        <v>30</v>
      </c>
      <c r="AR179" s="2">
        <f>-Table4[[#This Row],[λ]]*-Table4[[#This Row],[Loss]]^Table4[[#This Row],[θ]]</f>
        <v>20</v>
      </c>
      <c r="AS179" s="2">
        <f>Table4[[#This Row],[pie_gain]]*Table4[[#This Row],[v_n_w_g]]-Table4[[#This Row],[pie_loss]]*Table4[[#This Row],[v_n_w_l]]</f>
        <v>-0.79004823284174996</v>
      </c>
      <c r="AT179" s="2">
        <f>IF(Table4[[#This Row],[diff_v]]&gt;=1,1,0)</f>
        <v>0</v>
      </c>
      <c r="AU179" s="2">
        <f>Table4[[#This Row],[Gain]]^(Table4[[#This Row],[θ]]*Table4[[#This Row],[ω_p]])</f>
        <v>30</v>
      </c>
      <c r="AV179" s="2">
        <f>-Table4[[#This Row],[λ]]*-Table4[[#This Row],[Loss]]^(Table4[[#This Row],[θ]]*Table4[[#This Row],[ω_n]])</f>
        <v>17.41927179912161</v>
      </c>
      <c r="AW179" s="2">
        <f>Table4[[#This Row],[v_n_w_g_w]]*Table4[[#This Row],[pie_gain]]-Table4[[#This Row],[v_n_w_l_w]]*Table4[[#This Row],[pie_loss]]</f>
        <v>0.79916668277626002</v>
      </c>
      <c r="AX179" s="2">
        <f>IF(Table4[[#This Row],[diff_v_w]]&gt;=1,1,0)</f>
        <v>0</v>
      </c>
      <c r="AY179" s="2">
        <f>Table4[[#This Row],[Gain]]^(Table4[[#This Row],[θ]])*Table4[[#This Row],[ω_p2]]</f>
        <v>30</v>
      </c>
      <c r="AZ179" s="2">
        <f>-Table4[[#This Row],[λ]]*-Table4[[#This Row],[Loss]]^(Table4[[#This Row],[θ]])*Table4[[#This Row],[ω_n2]]</f>
        <v>19.16</v>
      </c>
      <c r="BA179" s="2">
        <f>Table4[[#This Row],[v_n_w_g_w2]]*Table4[[#This Row],[pie_gain]]-Table4[[#This Row],[v_n_w_l_w2]]*Table4[[#This Row],[pie_loss]]</f>
        <v>-0.27277542253000853</v>
      </c>
      <c r="BB179" s="2">
        <f>IF(Table4[[#This Row],[diff_v_w2]]&gt;=1,1,0)</f>
        <v>0</v>
      </c>
      <c r="BC179" s="2">
        <f>Table4[[#This Row],[Gain]]^(Table4[[#This Row],[θ]]+Table4[[#This Row],[ω_p3]])</f>
        <v>30</v>
      </c>
      <c r="BD179" s="2">
        <f>-Table4[[#This Row],[λ]]*-Table4[[#This Row],[Loss]]^(Table4[[#This Row],[θ]]+Table4[[#This Row],[ω_n3]])</f>
        <v>16.482762300260053</v>
      </c>
      <c r="BE179" s="2">
        <f>Table4[[#This Row],[v_n_w_g_w3]]*Table4[[#This Row],[pie_gain]]-Table4[[#This Row],[v_n_w_l_w3]]*Table4[[#This Row],[pie_loss]]</f>
        <v>1.3758701355854974</v>
      </c>
      <c r="BF179" s="2">
        <f>IF(Table4[[#This Row],[diff_v_w3]]&gt;=1,1,0)</f>
        <v>1</v>
      </c>
      <c r="BG179" s="2">
        <f>(Table4[[#This Row],[Accept]]-Table4[[#This Row],[projected_M1]])</f>
        <v>1</v>
      </c>
      <c r="BH179" s="2">
        <f>(Table4[[#This Row],[Accept]]-Table4[[#This Row],[projected_M2]])</f>
        <v>1</v>
      </c>
      <c r="BI179" s="2">
        <f>(Table4[[#This Row],[Accept]]-Table4[[#This Row],[projected_M3]])</f>
        <v>1</v>
      </c>
      <c r="BJ179" s="2">
        <f>(Table4[[#This Row],[Accept]]-Table4[[#This Row],[projected_M4]])</f>
        <v>0</v>
      </c>
    </row>
    <row r="180" spans="1:62" x14ac:dyDescent="0.3">
      <c r="A180">
        <v>36</v>
      </c>
      <c r="B180" t="s">
        <v>44</v>
      </c>
      <c r="C180">
        <v>1</v>
      </c>
      <c r="D180">
        <v>-2</v>
      </c>
      <c r="E180" s="22">
        <f>IF(Table4[[#This Row],[Trial]]="G1",Table4[[#This Row],[Balance]]/100,IF(Table4[[#This Row],[Trial]]="G2",Table4[[#This Row],[Balance]]/200,Table4[[#This Row],[Balance]]/500))</f>
        <v>-3.2</v>
      </c>
      <c r="F180" s="22">
        <f>IF(Table4[[#This Row],[Net_Balance]]&gt;1,1+(Table4[[#This Row],[Net_Balance]]-1)/$F$974,1)</f>
        <v>1</v>
      </c>
      <c r="G180" s="22">
        <f>IF(Table4[[#This Row],[Net_Balance]]&lt;1,1-(1-Table4[[#This Row],[Net_Balance]])/$F$974,1)</f>
        <v>0.94</v>
      </c>
      <c r="H180" s="22">
        <f>IF(Table4[[#This Row],[Net_Balance]]&gt;1,1+(Table4[[#This Row],[Net_Balance]]-1)/$H$974,1)</f>
        <v>1</v>
      </c>
      <c r="I180" s="22">
        <f>IF(Table4[[#This Row],[Net_Balance]]&lt;1,1-(1-Table4[[#This Row],[Net_Balance]])/$H$974,1)</f>
        <v>0.95799999999999996</v>
      </c>
      <c r="J180" s="22">
        <f>IF(Table4[[#This Row],[Net_Balance]]&gt;1,(Table4[[#This Row],[Net_Balance]]-1)/$J$974,0)</f>
        <v>0</v>
      </c>
      <c r="K180" s="22">
        <f>IF(Table4[[#This Row],[Net_Balance]]&lt;1,-(1-Table4[[#This Row],[Net_Balance]])/$J$974,0)</f>
        <v>-8.4000000000000005E-2</v>
      </c>
      <c r="L180" t="s">
        <v>108</v>
      </c>
      <c r="M180" t="s">
        <v>93</v>
      </c>
      <c r="N180" t="s">
        <v>5</v>
      </c>
      <c r="O180">
        <v>0</v>
      </c>
      <c r="P180">
        <v>0</v>
      </c>
      <c r="Q180">
        <v>-320</v>
      </c>
      <c r="R180">
        <v>1664339452</v>
      </c>
      <c r="S180">
        <v>5</v>
      </c>
      <c r="T180" t="s">
        <v>117</v>
      </c>
      <c r="U180">
        <v>0</v>
      </c>
      <c r="V180">
        <v>-90</v>
      </c>
      <c r="W180">
        <v>0.5</v>
      </c>
      <c r="X180">
        <v>100</v>
      </c>
      <c r="Y180">
        <v>0.5</v>
      </c>
      <c r="Z180">
        <v>5</v>
      </c>
      <c r="AA180">
        <v>9025</v>
      </c>
      <c r="AB180">
        <v>95</v>
      </c>
      <c r="AC180">
        <v>4</v>
      </c>
      <c r="AD180">
        <v>0.25</v>
      </c>
      <c r="AE180">
        <v>0.75</v>
      </c>
      <c r="AF180">
        <v>1</v>
      </c>
      <c r="AG180">
        <v>0.25</v>
      </c>
      <c r="AH180">
        <v>0.5</v>
      </c>
      <c r="AI180">
        <v>0.375</v>
      </c>
      <c r="AJ180">
        <v>0.625</v>
      </c>
      <c r="AK180">
        <v>28.75</v>
      </c>
      <c r="AL180">
        <v>8460.9375</v>
      </c>
      <c r="AM180">
        <v>91.983354472426157</v>
      </c>
      <c r="AN180">
        <v>0.9</v>
      </c>
      <c r="AO180">
        <v>0.60844334427391233</v>
      </c>
      <c r="AP180">
        <v>0.39155665572608767</v>
      </c>
      <c r="AQ180" s="2">
        <f>Table4[[#This Row],[Gain]]^Table4[[#This Row],[θ]]</f>
        <v>100</v>
      </c>
      <c r="AR180" s="2">
        <f>-Table4[[#This Row],[λ]]*-Table4[[#This Row],[Loss]]^Table4[[#This Row],[θ]]</f>
        <v>180</v>
      </c>
      <c r="AS180" s="2">
        <f>Table4[[#This Row],[pie_gain]]*Table4[[#This Row],[v_n_w_g]]-Table4[[#This Row],[pie_loss]]*Table4[[#This Row],[v_n_w_l]]</f>
        <v>-9.6358636033045428</v>
      </c>
      <c r="AT180" s="2">
        <f>IF(Table4[[#This Row],[diff_v]]&gt;=1,1,0)</f>
        <v>0</v>
      </c>
      <c r="AU180" s="2">
        <f>Table4[[#This Row],[Gain]]^(Table4[[#This Row],[θ]]*Table4[[#This Row],[ω_p]])</f>
        <v>100</v>
      </c>
      <c r="AV180" s="2">
        <f>-Table4[[#This Row],[λ]]*-Table4[[#This Row],[Loss]]^(Table4[[#This Row],[θ]]*Table4[[#This Row],[ω_n]])</f>
        <v>137.40987816227744</v>
      </c>
      <c r="AW180" s="2">
        <f>Table4[[#This Row],[v_n_w_g_w]]*Table4[[#This Row],[pie_gain]]-Table4[[#This Row],[v_n_w_l_w]]*Table4[[#This Row],[pie_loss]]</f>
        <v>7.0405820704407134</v>
      </c>
      <c r="AX180" s="2">
        <f>IF(Table4[[#This Row],[diff_v_w]]&gt;=1,1,0)</f>
        <v>1</v>
      </c>
      <c r="AY180" s="2">
        <f>Table4[[#This Row],[Gain]]^(Table4[[#This Row],[θ]])*Table4[[#This Row],[ω_p2]]</f>
        <v>100</v>
      </c>
      <c r="AZ180" s="2">
        <f>-Table4[[#This Row],[λ]]*-Table4[[#This Row],[Loss]]^(Table4[[#This Row],[θ]])*Table4[[#This Row],[ω_n2]]</f>
        <v>172.44</v>
      </c>
      <c r="BA180" s="2">
        <f>Table4[[#This Row],[v_n_w_g_w2]]*Table4[[#This Row],[pie_gain]]-Table4[[#This Row],[v_n_w_l_w2]]*Table4[[#This Row],[pie_loss]]</f>
        <v>-6.6756952860153262</v>
      </c>
      <c r="BB180" s="2">
        <f>IF(Table4[[#This Row],[diff_v_w2]]&gt;=1,1,0)</f>
        <v>0</v>
      </c>
      <c r="BC180" s="2">
        <f>Table4[[#This Row],[Gain]]^(Table4[[#This Row],[θ]]+Table4[[#This Row],[ω_p3]])</f>
        <v>100</v>
      </c>
      <c r="BD180" s="2">
        <f>-Table4[[#This Row],[λ]]*-Table4[[#This Row],[Loss]]^(Table4[[#This Row],[θ]]+Table4[[#This Row],[ω_n3]])</f>
        <v>123.34346208140684</v>
      </c>
      <c r="BE180" s="2">
        <f>Table4[[#This Row],[v_n_w_g_w3]]*Table4[[#This Row],[pie_gain]]-Table4[[#This Row],[v_n_w_l_w3]]*Table4[[#This Row],[pie_loss]]</f>
        <v>12.548380909118066</v>
      </c>
      <c r="BF180" s="2">
        <f>IF(Table4[[#This Row],[diff_v_w3]]&gt;=1,1,0)</f>
        <v>1</v>
      </c>
      <c r="BG180" s="2">
        <f>(Table4[[#This Row],[Accept]]-Table4[[#This Row],[projected_M1]])</f>
        <v>0</v>
      </c>
      <c r="BH180" s="2">
        <f>(Table4[[#This Row],[Accept]]-Table4[[#This Row],[projected_M2]])</f>
        <v>-1</v>
      </c>
      <c r="BI180" s="2">
        <f>(Table4[[#This Row],[Accept]]-Table4[[#This Row],[projected_M3]])</f>
        <v>0</v>
      </c>
      <c r="BJ180" s="2">
        <f>(Table4[[#This Row],[Accept]]-Table4[[#This Row],[projected_M4]])</f>
        <v>-1</v>
      </c>
    </row>
    <row r="181" spans="1:62" x14ac:dyDescent="0.3">
      <c r="A181">
        <v>37</v>
      </c>
      <c r="B181" t="s">
        <v>44</v>
      </c>
      <c r="C181">
        <v>1</v>
      </c>
      <c r="D181">
        <v>-2</v>
      </c>
      <c r="E181" s="22">
        <f>IF(Table4[[#This Row],[Trial]]="G1",Table4[[#This Row],[Balance]]/100,IF(Table4[[#This Row],[Trial]]="G2",Table4[[#This Row],[Balance]]/200,Table4[[#This Row],[Balance]]/500))</f>
        <v>-3.2</v>
      </c>
      <c r="F181" s="22">
        <f>IF(Table4[[#This Row],[Net_Balance]]&gt;1,1+(Table4[[#This Row],[Net_Balance]]-1)/$F$974,1)</f>
        <v>1</v>
      </c>
      <c r="G181" s="22">
        <f>IF(Table4[[#This Row],[Net_Balance]]&lt;1,1-(1-Table4[[#This Row],[Net_Balance]])/$F$974,1)</f>
        <v>0.94</v>
      </c>
      <c r="H181" s="22">
        <f>IF(Table4[[#This Row],[Net_Balance]]&gt;1,1+(Table4[[#This Row],[Net_Balance]]-1)/$H$974,1)</f>
        <v>1</v>
      </c>
      <c r="I181" s="22">
        <f>IF(Table4[[#This Row],[Net_Balance]]&lt;1,1-(1-Table4[[#This Row],[Net_Balance]])/$H$974,1)</f>
        <v>0.95799999999999996</v>
      </c>
      <c r="J181" s="22">
        <f>IF(Table4[[#This Row],[Net_Balance]]&gt;1,(Table4[[#This Row],[Net_Balance]]-1)/$J$974,0)</f>
        <v>0</v>
      </c>
      <c r="K181" s="22">
        <f>IF(Table4[[#This Row],[Net_Balance]]&lt;1,-(1-Table4[[#This Row],[Net_Balance]])/$J$974,0)</f>
        <v>-8.4000000000000005E-2</v>
      </c>
      <c r="L181" t="s">
        <v>108</v>
      </c>
      <c r="M181" t="s">
        <v>82</v>
      </c>
      <c r="N181" t="s">
        <v>5</v>
      </c>
      <c r="O181">
        <v>0</v>
      </c>
      <c r="P181">
        <v>0</v>
      </c>
      <c r="Q181">
        <v>-320</v>
      </c>
      <c r="R181">
        <v>1664339462</v>
      </c>
      <c r="S181">
        <v>10</v>
      </c>
      <c r="T181" t="s">
        <v>118</v>
      </c>
      <c r="U181">
        <v>1</v>
      </c>
      <c r="V181">
        <v>-10</v>
      </c>
      <c r="W181">
        <v>0.5</v>
      </c>
      <c r="X181">
        <v>0</v>
      </c>
      <c r="Y181">
        <v>0.5</v>
      </c>
      <c r="Z181">
        <v>-5</v>
      </c>
      <c r="AA181">
        <v>25</v>
      </c>
      <c r="AB181">
        <v>5</v>
      </c>
      <c r="AC181">
        <v>2</v>
      </c>
      <c r="AD181">
        <v>0.25</v>
      </c>
      <c r="AE181">
        <v>0.75</v>
      </c>
      <c r="AF181">
        <v>2</v>
      </c>
      <c r="AG181">
        <v>0.5</v>
      </c>
      <c r="AH181">
        <v>0.25</v>
      </c>
      <c r="AI181">
        <v>0.625</v>
      </c>
      <c r="AJ181">
        <v>0.375</v>
      </c>
      <c r="AK181">
        <v>-6.25</v>
      </c>
      <c r="AL181">
        <v>23.4375</v>
      </c>
      <c r="AM181">
        <v>4.8412291827592711</v>
      </c>
      <c r="AN181">
        <v>0.9</v>
      </c>
      <c r="AO181">
        <v>0.38419903534316502</v>
      </c>
      <c r="AP181">
        <v>0.61580096465683498</v>
      </c>
      <c r="AQ181" s="2">
        <f>Table4[[#This Row],[Gain]]^Table4[[#This Row],[θ]]</f>
        <v>0</v>
      </c>
      <c r="AR181" s="2">
        <f>-Table4[[#This Row],[λ]]*-Table4[[#This Row],[Loss]]^Table4[[#This Row],[θ]]</f>
        <v>20</v>
      </c>
      <c r="AS181" s="2">
        <f>Table4[[#This Row],[pie_gain]]*Table4[[#This Row],[v_n_w_g]]-Table4[[#This Row],[pie_loss]]*Table4[[#This Row],[v_n_w_l]]</f>
        <v>-12.3160192931367</v>
      </c>
      <c r="AT181" s="2">
        <f>IF(Table4[[#This Row],[diff_v]]&gt;=1,1,0)</f>
        <v>0</v>
      </c>
      <c r="AU181" s="2">
        <f>Table4[[#This Row],[Gain]]^(Table4[[#This Row],[θ]]*Table4[[#This Row],[ω_p]])</f>
        <v>0</v>
      </c>
      <c r="AV181" s="2">
        <f>-Table4[[#This Row],[λ]]*-Table4[[#This Row],[Loss]]^(Table4[[#This Row],[θ]]*Table4[[#This Row],[ω_n]])</f>
        <v>17.41927179912161</v>
      </c>
      <c r="AW181" s="2">
        <f>Table4[[#This Row],[v_n_w_g_w]]*Table4[[#This Row],[pie_gain]]-Table4[[#This Row],[v_n_w_l_w]]*Table4[[#This Row],[pie_loss]]</f>
        <v>-10.72680437751869</v>
      </c>
      <c r="AX181" s="2">
        <f>IF(Table4[[#This Row],[diff_v_w]]&gt;=1,1,0)</f>
        <v>0</v>
      </c>
      <c r="AY181" s="2">
        <f>Table4[[#This Row],[Gain]]^(Table4[[#This Row],[θ]])*Table4[[#This Row],[ω_p2]]</f>
        <v>0</v>
      </c>
      <c r="AZ181" s="2">
        <f>-Table4[[#This Row],[λ]]*-Table4[[#This Row],[Loss]]^(Table4[[#This Row],[θ]])*Table4[[#This Row],[ω_n2]]</f>
        <v>19.16</v>
      </c>
      <c r="BA181" s="2">
        <f>Table4[[#This Row],[v_n_w_g_w2]]*Table4[[#This Row],[pie_gain]]-Table4[[#This Row],[v_n_w_l_w2]]*Table4[[#This Row],[pie_loss]]</f>
        <v>-11.798746482824958</v>
      </c>
      <c r="BB181" s="2">
        <f>IF(Table4[[#This Row],[diff_v_w2]]&gt;=1,1,0)</f>
        <v>0</v>
      </c>
      <c r="BC181" s="2">
        <f>Table4[[#This Row],[Gain]]^(Table4[[#This Row],[θ]]+Table4[[#This Row],[ω_p3]])</f>
        <v>0</v>
      </c>
      <c r="BD181" s="2">
        <f>-Table4[[#This Row],[λ]]*-Table4[[#This Row],[Loss]]^(Table4[[#This Row],[θ]]+Table4[[#This Row],[ω_n3]])</f>
        <v>16.482762300260053</v>
      </c>
      <c r="BE181" s="2">
        <f>Table4[[#This Row],[v_n_w_g_w3]]*Table4[[#This Row],[pie_gain]]-Table4[[#This Row],[v_n_w_l_w3]]*Table4[[#This Row],[pie_loss]]</f>
        <v>-10.150100924709452</v>
      </c>
      <c r="BF181" s="2">
        <f>IF(Table4[[#This Row],[diff_v_w3]]&gt;=1,1,0)</f>
        <v>0</v>
      </c>
      <c r="BG181" s="2">
        <f>(Table4[[#This Row],[Accept]]-Table4[[#This Row],[projected_M1]])</f>
        <v>0</v>
      </c>
      <c r="BH181" s="2">
        <f>(Table4[[#This Row],[Accept]]-Table4[[#This Row],[projected_M2]])</f>
        <v>0</v>
      </c>
      <c r="BI181" s="2">
        <f>(Table4[[#This Row],[Accept]]-Table4[[#This Row],[projected_M3]])</f>
        <v>0</v>
      </c>
      <c r="BJ181" s="2">
        <f>(Table4[[#This Row],[Accept]]-Table4[[#This Row],[projected_M4]])</f>
        <v>0</v>
      </c>
    </row>
    <row r="182" spans="1:62" x14ac:dyDescent="0.3">
      <c r="A182">
        <v>39</v>
      </c>
      <c r="B182" t="s">
        <v>44</v>
      </c>
      <c r="C182">
        <v>1</v>
      </c>
      <c r="D182">
        <v>-2</v>
      </c>
      <c r="E182" s="22">
        <f>IF(Table4[[#This Row],[Trial]]="G1",Table4[[#This Row],[Balance]]/100,IF(Table4[[#This Row],[Trial]]="G2",Table4[[#This Row],[Balance]]/200,Table4[[#This Row],[Balance]]/500))</f>
        <v>-2.9</v>
      </c>
      <c r="F182" s="22">
        <f>IF(Table4[[#This Row],[Net_Balance]]&gt;1,1+(Table4[[#This Row],[Net_Balance]]-1)/$F$974,1)</f>
        <v>1</v>
      </c>
      <c r="G182" s="22">
        <f>IF(Table4[[#This Row],[Net_Balance]]&lt;1,1-(1-Table4[[#This Row],[Net_Balance]])/$F$974,1)</f>
        <v>0.94428571428571428</v>
      </c>
      <c r="H182" s="22">
        <f>IF(Table4[[#This Row],[Net_Balance]]&gt;1,1+(Table4[[#This Row],[Net_Balance]]-1)/$H$974,1)</f>
        <v>1</v>
      </c>
      <c r="I182" s="22">
        <f>IF(Table4[[#This Row],[Net_Balance]]&lt;1,1-(1-Table4[[#This Row],[Net_Balance]])/$H$974,1)</f>
        <v>0.96099999999999997</v>
      </c>
      <c r="J182" s="22">
        <f>IF(Table4[[#This Row],[Net_Balance]]&gt;1,(Table4[[#This Row],[Net_Balance]]-1)/$J$974,0)</f>
        <v>0</v>
      </c>
      <c r="K182" s="22">
        <f>IF(Table4[[#This Row],[Net_Balance]]&lt;1,-(1-Table4[[#This Row],[Net_Balance]])/$J$974,0)</f>
        <v>-7.8E-2</v>
      </c>
      <c r="L182" t="s">
        <v>108</v>
      </c>
      <c r="M182" t="s">
        <v>84</v>
      </c>
      <c r="N182" t="s">
        <v>7</v>
      </c>
      <c r="O182">
        <v>1</v>
      </c>
      <c r="P182">
        <v>30</v>
      </c>
      <c r="Q182">
        <v>-290</v>
      </c>
      <c r="R182">
        <v>1664339479</v>
      </c>
      <c r="S182">
        <v>8</v>
      </c>
      <c r="T182" t="s">
        <v>118</v>
      </c>
      <c r="U182">
        <v>1</v>
      </c>
      <c r="V182">
        <v>-10</v>
      </c>
      <c r="W182">
        <v>0.5</v>
      </c>
      <c r="X182">
        <v>30</v>
      </c>
      <c r="Y182">
        <v>0.5</v>
      </c>
      <c r="Z182">
        <v>10</v>
      </c>
      <c r="AA182">
        <v>400</v>
      </c>
      <c r="AB182">
        <v>20</v>
      </c>
      <c r="AC182">
        <v>4</v>
      </c>
      <c r="AD182">
        <v>0.25</v>
      </c>
      <c r="AE182">
        <v>0.75</v>
      </c>
      <c r="AF182">
        <v>2</v>
      </c>
      <c r="AG182">
        <v>0.5</v>
      </c>
      <c r="AH182">
        <v>0.25</v>
      </c>
      <c r="AI182">
        <v>0.625</v>
      </c>
      <c r="AJ182">
        <v>0.375</v>
      </c>
      <c r="AK182">
        <v>5</v>
      </c>
      <c r="AL182">
        <v>375</v>
      </c>
      <c r="AM182">
        <v>19.364916731037084</v>
      </c>
      <c r="AN182">
        <v>0.9</v>
      </c>
      <c r="AO182">
        <v>0.38419903534316502</v>
      </c>
      <c r="AP182">
        <v>0.61580096465683498</v>
      </c>
      <c r="AQ182" s="2">
        <f>Table4[[#This Row],[Gain]]^Table4[[#This Row],[θ]]</f>
        <v>30</v>
      </c>
      <c r="AR182" s="2">
        <f>-Table4[[#This Row],[λ]]*-Table4[[#This Row],[Loss]]^Table4[[#This Row],[θ]]</f>
        <v>20</v>
      </c>
      <c r="AS182" s="2">
        <f>Table4[[#This Row],[pie_gain]]*Table4[[#This Row],[v_n_w_g]]-Table4[[#This Row],[pie_loss]]*Table4[[#This Row],[v_n_w_l]]</f>
        <v>-0.79004823284174996</v>
      </c>
      <c r="AT182" s="2">
        <f>IF(Table4[[#This Row],[diff_v]]&gt;=1,1,0)</f>
        <v>0</v>
      </c>
      <c r="AU182" s="2">
        <f>Table4[[#This Row],[Gain]]^(Table4[[#This Row],[θ]]*Table4[[#This Row],[ω_p]])</f>
        <v>30</v>
      </c>
      <c r="AV182" s="2">
        <f>-Table4[[#This Row],[λ]]*-Table4[[#This Row],[Loss]]^(Table4[[#This Row],[θ]]*Table4[[#This Row],[ω_n]])</f>
        <v>17.59201999418147</v>
      </c>
      <c r="AW182" s="2">
        <f>Table4[[#This Row],[v_n_w_g_w]]*Table4[[#This Row],[pie_gain]]-Table4[[#This Row],[v_n_w_l_w]]*Table4[[#This Row],[pie_loss]]</f>
        <v>0.69278817761567169</v>
      </c>
      <c r="AX182" s="2">
        <f>IF(Table4[[#This Row],[diff_v_w]]&gt;=1,1,0)</f>
        <v>0</v>
      </c>
      <c r="AY182" s="2">
        <f>Table4[[#This Row],[Gain]]^(Table4[[#This Row],[θ]])*Table4[[#This Row],[ω_p2]]</f>
        <v>30</v>
      </c>
      <c r="AZ182" s="2">
        <f>-Table4[[#This Row],[λ]]*-Table4[[#This Row],[Loss]]^(Table4[[#This Row],[θ]])*Table4[[#This Row],[ω_n2]]</f>
        <v>19.22</v>
      </c>
      <c r="BA182" s="2">
        <f>Table4[[#This Row],[v_n_w_g_w2]]*Table4[[#This Row],[pie_gain]]-Table4[[#This Row],[v_n_w_l_w2]]*Table4[[#This Row],[pie_loss]]</f>
        <v>-0.30972348040941711</v>
      </c>
      <c r="BB182" s="2">
        <f>IF(Table4[[#This Row],[diff_v_w2]]&gt;=1,1,0)</f>
        <v>0</v>
      </c>
      <c r="BC182" s="2">
        <f>Table4[[#This Row],[Gain]]^(Table4[[#This Row],[θ]]+Table4[[#This Row],[ω_p3]])</f>
        <v>30</v>
      </c>
      <c r="BD182" s="2">
        <f>-Table4[[#This Row],[λ]]*-Table4[[#This Row],[Loss]]^(Table4[[#This Row],[θ]]+Table4[[#This Row],[ω_n3]])</f>
        <v>16.712060364624964</v>
      </c>
      <c r="BE182" s="2">
        <f>Table4[[#This Row],[v_n_w_g_w3]]*Table4[[#This Row],[pie_gain]]-Table4[[#This Row],[v_n_w_l_w3]]*Table4[[#This Row],[pie_loss]]</f>
        <v>1.2346681663556396</v>
      </c>
      <c r="BF182" s="2">
        <f>IF(Table4[[#This Row],[diff_v_w3]]&gt;=1,1,0)</f>
        <v>1</v>
      </c>
      <c r="BG182" s="2">
        <f>(Table4[[#This Row],[Accept]]-Table4[[#This Row],[projected_M1]])</f>
        <v>1</v>
      </c>
      <c r="BH182" s="2">
        <f>(Table4[[#This Row],[Accept]]-Table4[[#This Row],[projected_M2]])</f>
        <v>1</v>
      </c>
      <c r="BI182" s="2">
        <f>(Table4[[#This Row],[Accept]]-Table4[[#This Row],[projected_M3]])</f>
        <v>1</v>
      </c>
      <c r="BJ182" s="2">
        <f>(Table4[[#This Row],[Accept]]-Table4[[#This Row],[projected_M4]])</f>
        <v>0</v>
      </c>
    </row>
    <row r="183" spans="1:62" x14ac:dyDescent="0.3">
      <c r="A183">
        <v>40</v>
      </c>
      <c r="B183" t="s">
        <v>44</v>
      </c>
      <c r="C183">
        <v>1</v>
      </c>
      <c r="D183">
        <v>-2</v>
      </c>
      <c r="E183" s="22">
        <f>IF(Table4[[#This Row],[Trial]]="G1",Table4[[#This Row],[Balance]]/100,IF(Table4[[#This Row],[Trial]]="G2",Table4[[#This Row],[Balance]]/200,Table4[[#This Row],[Balance]]/500))</f>
        <v>-2.9</v>
      </c>
      <c r="F183" s="22">
        <f>IF(Table4[[#This Row],[Net_Balance]]&gt;1,1+(Table4[[#This Row],[Net_Balance]]-1)/$F$974,1)</f>
        <v>1</v>
      </c>
      <c r="G183" s="22">
        <f>IF(Table4[[#This Row],[Net_Balance]]&lt;1,1-(1-Table4[[#This Row],[Net_Balance]])/$F$974,1)</f>
        <v>0.94428571428571428</v>
      </c>
      <c r="H183" s="22">
        <f>IF(Table4[[#This Row],[Net_Balance]]&gt;1,1+(Table4[[#This Row],[Net_Balance]]-1)/$H$974,1)</f>
        <v>1</v>
      </c>
      <c r="I183" s="22">
        <f>IF(Table4[[#This Row],[Net_Balance]]&lt;1,1-(1-Table4[[#This Row],[Net_Balance]])/$H$974,1)</f>
        <v>0.96099999999999997</v>
      </c>
      <c r="J183" s="22">
        <f>IF(Table4[[#This Row],[Net_Balance]]&gt;1,(Table4[[#This Row],[Net_Balance]]-1)/$J$974,0)</f>
        <v>0</v>
      </c>
      <c r="K183" s="22">
        <f>IF(Table4[[#This Row],[Net_Balance]]&lt;1,-(1-Table4[[#This Row],[Net_Balance]])/$J$974,0)</f>
        <v>-7.8E-2</v>
      </c>
      <c r="L183" t="s">
        <v>108</v>
      </c>
      <c r="M183" t="s">
        <v>95</v>
      </c>
      <c r="N183" t="s">
        <v>5</v>
      </c>
      <c r="O183">
        <v>0</v>
      </c>
      <c r="P183">
        <v>0</v>
      </c>
      <c r="Q183">
        <v>-290</v>
      </c>
      <c r="R183">
        <v>1664339486</v>
      </c>
      <c r="S183">
        <v>7</v>
      </c>
      <c r="T183" t="s">
        <v>117</v>
      </c>
      <c r="U183">
        <v>0</v>
      </c>
      <c r="V183">
        <v>-90</v>
      </c>
      <c r="W183">
        <v>0.5</v>
      </c>
      <c r="X183">
        <v>90</v>
      </c>
      <c r="Y183">
        <v>0.5</v>
      </c>
      <c r="Z183">
        <v>0</v>
      </c>
      <c r="AA183">
        <v>8100</v>
      </c>
      <c r="AB183">
        <v>90</v>
      </c>
      <c r="AC183">
        <v>4</v>
      </c>
      <c r="AD183">
        <v>0.25</v>
      </c>
      <c r="AE183">
        <v>0.75</v>
      </c>
      <c r="AF183">
        <v>1</v>
      </c>
      <c r="AG183">
        <v>0.25</v>
      </c>
      <c r="AH183">
        <v>0.5</v>
      </c>
      <c r="AI183">
        <v>0.375</v>
      </c>
      <c r="AJ183">
        <v>0.625</v>
      </c>
      <c r="AK183">
        <v>22.5</v>
      </c>
      <c r="AL183">
        <v>7593.75</v>
      </c>
      <c r="AM183">
        <v>87.142125289666879</v>
      </c>
      <c r="AN183">
        <v>0.9</v>
      </c>
      <c r="AO183">
        <v>0.60844334427391233</v>
      </c>
      <c r="AP183">
        <v>0.39155665572608767</v>
      </c>
      <c r="AQ183" s="2">
        <f>Table4[[#This Row],[Gain]]^Table4[[#This Row],[θ]]</f>
        <v>90</v>
      </c>
      <c r="AR183" s="2">
        <f>-Table4[[#This Row],[λ]]*-Table4[[#This Row],[Loss]]^Table4[[#This Row],[θ]]</f>
        <v>180</v>
      </c>
      <c r="AS183" s="2">
        <f>Table4[[#This Row],[pie_gain]]*Table4[[#This Row],[v_n_w_g]]-Table4[[#This Row],[pie_loss]]*Table4[[#This Row],[v_n_w_l]]</f>
        <v>-15.720297046043662</v>
      </c>
      <c r="AT183" s="2">
        <f>IF(Table4[[#This Row],[diff_v]]&gt;=1,1,0)</f>
        <v>0</v>
      </c>
      <c r="AU183" s="2">
        <f>Table4[[#This Row],[Gain]]^(Table4[[#This Row],[θ]]*Table4[[#This Row],[ω_p]])</f>
        <v>90</v>
      </c>
      <c r="AV183" s="2">
        <f>-Table4[[#This Row],[λ]]*-Table4[[#This Row],[Loss]]^(Table4[[#This Row],[θ]]*Table4[[#This Row],[ω_n]])</f>
        <v>140.0855306468701</v>
      </c>
      <c r="AW183" s="2">
        <f>Table4[[#This Row],[v_n_w_g_w]]*Table4[[#This Row],[pie_gain]]-Table4[[#This Row],[v_n_w_l_w]]*Table4[[#This Row],[pie_loss]]</f>
        <v>-9.1520911050707809E-2</v>
      </c>
      <c r="AX183" s="2">
        <f>IF(Table4[[#This Row],[diff_v_w]]&gt;=1,1,0)</f>
        <v>0</v>
      </c>
      <c r="AY183" s="2">
        <f>Table4[[#This Row],[Gain]]^(Table4[[#This Row],[θ]])*Table4[[#This Row],[ω_p2]]</f>
        <v>90</v>
      </c>
      <c r="AZ183" s="2">
        <f>-Table4[[#This Row],[λ]]*-Table4[[#This Row],[Loss]]^(Table4[[#This Row],[θ]])*Table4[[#This Row],[ω_n2]]</f>
        <v>172.98</v>
      </c>
      <c r="BA183" s="2">
        <f>Table4[[#This Row],[v_n_w_g_w2]]*Table4[[#This Row],[pie_gain]]-Table4[[#This Row],[v_n_w_l_w2]]*Table4[[#This Row],[pie_loss]]</f>
        <v>-12.971569322846527</v>
      </c>
      <c r="BB183" s="2">
        <f>IF(Table4[[#This Row],[diff_v_w2]]&gt;=1,1,0)</f>
        <v>0</v>
      </c>
      <c r="BC183" s="2">
        <f>Table4[[#This Row],[Gain]]^(Table4[[#This Row],[θ]]+Table4[[#This Row],[ω_p3]])</f>
        <v>90</v>
      </c>
      <c r="BD183" s="2">
        <f>-Table4[[#This Row],[λ]]*-Table4[[#This Row],[Loss]]^(Table4[[#This Row],[θ]]+Table4[[#This Row],[ω_n3]])</f>
        <v>126.71895691347073</v>
      </c>
      <c r="BE183" s="2">
        <f>Table4[[#This Row],[v_n_w_g_w3]]*Table4[[#This Row],[pie_gain]]-Table4[[#This Row],[v_n_w_l_w3]]*Table4[[#This Row],[pie_loss]]</f>
        <v>5.1422499985153181</v>
      </c>
      <c r="BF183" s="2">
        <f>IF(Table4[[#This Row],[diff_v_w3]]&gt;=1,1,0)</f>
        <v>1</v>
      </c>
      <c r="BG183" s="2">
        <f>(Table4[[#This Row],[Accept]]-Table4[[#This Row],[projected_M1]])</f>
        <v>0</v>
      </c>
      <c r="BH183" s="2">
        <f>(Table4[[#This Row],[Accept]]-Table4[[#This Row],[projected_M2]])</f>
        <v>0</v>
      </c>
      <c r="BI183" s="2">
        <f>(Table4[[#This Row],[Accept]]-Table4[[#This Row],[projected_M3]])</f>
        <v>0</v>
      </c>
      <c r="BJ183" s="2">
        <f>(Table4[[#This Row],[Accept]]-Table4[[#This Row],[projected_M4]])</f>
        <v>-1</v>
      </c>
    </row>
    <row r="184" spans="1:62" x14ac:dyDescent="0.3">
      <c r="A184">
        <v>41</v>
      </c>
      <c r="B184" t="s">
        <v>44</v>
      </c>
      <c r="C184">
        <v>1</v>
      </c>
      <c r="D184">
        <v>-2</v>
      </c>
      <c r="E184" s="22">
        <f>IF(Table4[[#This Row],[Trial]]="G1",Table4[[#This Row],[Balance]]/100,IF(Table4[[#This Row],[Trial]]="G2",Table4[[#This Row],[Balance]]/200,Table4[[#This Row],[Balance]]/500))</f>
        <v>-2.9</v>
      </c>
      <c r="F184" s="22">
        <f>IF(Table4[[#This Row],[Net_Balance]]&gt;1,1+(Table4[[#This Row],[Net_Balance]]-1)/$F$974,1)</f>
        <v>1</v>
      </c>
      <c r="G184" s="22">
        <f>IF(Table4[[#This Row],[Net_Balance]]&lt;1,1-(1-Table4[[#This Row],[Net_Balance]])/$F$974,1)</f>
        <v>0.94428571428571428</v>
      </c>
      <c r="H184" s="22">
        <f>IF(Table4[[#This Row],[Net_Balance]]&gt;1,1+(Table4[[#This Row],[Net_Balance]]-1)/$H$974,1)</f>
        <v>1</v>
      </c>
      <c r="I184" s="22">
        <f>IF(Table4[[#This Row],[Net_Balance]]&lt;1,1-(1-Table4[[#This Row],[Net_Balance]])/$H$974,1)</f>
        <v>0.96099999999999997</v>
      </c>
      <c r="J184" s="22">
        <f>IF(Table4[[#This Row],[Net_Balance]]&gt;1,(Table4[[#This Row],[Net_Balance]]-1)/$J$974,0)</f>
        <v>0</v>
      </c>
      <c r="K184" s="22">
        <f>IF(Table4[[#This Row],[Net_Balance]]&lt;1,-(1-Table4[[#This Row],[Net_Balance]])/$J$974,0)</f>
        <v>-7.8E-2</v>
      </c>
      <c r="L184" t="s">
        <v>108</v>
      </c>
      <c r="M184" t="s">
        <v>87</v>
      </c>
      <c r="N184" t="s">
        <v>5</v>
      </c>
      <c r="O184">
        <v>0</v>
      </c>
      <c r="P184">
        <v>0</v>
      </c>
      <c r="Q184">
        <v>-290</v>
      </c>
      <c r="R184">
        <v>1664339493</v>
      </c>
      <c r="S184">
        <v>7</v>
      </c>
      <c r="T184" t="s">
        <v>118</v>
      </c>
      <c r="U184">
        <v>1</v>
      </c>
      <c r="V184">
        <v>-90</v>
      </c>
      <c r="W184">
        <v>0.5</v>
      </c>
      <c r="X184">
        <v>90</v>
      </c>
      <c r="Y184">
        <v>0.5</v>
      </c>
      <c r="Z184">
        <v>0</v>
      </c>
      <c r="AA184">
        <v>8100</v>
      </c>
      <c r="AB184">
        <v>90</v>
      </c>
      <c r="AC184">
        <v>2</v>
      </c>
      <c r="AD184">
        <v>0.25</v>
      </c>
      <c r="AE184">
        <v>0.75</v>
      </c>
      <c r="AF184">
        <v>2</v>
      </c>
      <c r="AG184">
        <v>0.5</v>
      </c>
      <c r="AH184">
        <v>0.25</v>
      </c>
      <c r="AI184">
        <v>0.625</v>
      </c>
      <c r="AJ184">
        <v>0.375</v>
      </c>
      <c r="AK184">
        <v>-22.5</v>
      </c>
      <c r="AL184">
        <v>7593.75</v>
      </c>
      <c r="AM184">
        <v>87.142125289666879</v>
      </c>
      <c r="AN184">
        <v>0.9</v>
      </c>
      <c r="AO184">
        <v>0.38419903534316502</v>
      </c>
      <c r="AP184">
        <v>0.61580096465683498</v>
      </c>
      <c r="AQ184" s="2">
        <f>Table4[[#This Row],[Gain]]^Table4[[#This Row],[θ]]</f>
        <v>90</v>
      </c>
      <c r="AR184" s="2">
        <f>-Table4[[#This Row],[λ]]*-Table4[[#This Row],[Loss]]^Table4[[#This Row],[θ]]</f>
        <v>180</v>
      </c>
      <c r="AS184" s="2">
        <f>Table4[[#This Row],[pie_gain]]*Table4[[#This Row],[v_n_w_g]]-Table4[[#This Row],[pie_loss]]*Table4[[#This Row],[v_n_w_l]]</f>
        <v>-76.266260457345453</v>
      </c>
      <c r="AT184" s="2">
        <f>IF(Table4[[#This Row],[diff_v]]&gt;=1,1,0)</f>
        <v>0</v>
      </c>
      <c r="AU184" s="2">
        <f>Table4[[#This Row],[Gain]]^(Table4[[#This Row],[θ]]*Table4[[#This Row],[ω_p]])</f>
        <v>90</v>
      </c>
      <c r="AV184" s="2">
        <f>-Table4[[#This Row],[λ]]*-Table4[[#This Row],[Loss]]^(Table4[[#This Row],[θ]]*Table4[[#This Row],[ω_n]])</f>
        <v>140.0855306468701</v>
      </c>
      <c r="AW184" s="2">
        <f>Table4[[#This Row],[v_n_w_g_w]]*Table4[[#This Row],[pie_gain]]-Table4[[#This Row],[v_n_w_l_w]]*Table4[[#This Row],[pie_loss]]</f>
        <v>-51.686891725922379</v>
      </c>
      <c r="AX184" s="2">
        <f>IF(Table4[[#This Row],[diff_v_w]]&gt;=1,1,0)</f>
        <v>0</v>
      </c>
      <c r="AY184" s="2">
        <f>Table4[[#This Row],[Gain]]^(Table4[[#This Row],[θ]])*Table4[[#This Row],[ω_p2]]</f>
        <v>90</v>
      </c>
      <c r="AZ184" s="2">
        <f>-Table4[[#This Row],[λ]]*-Table4[[#This Row],[Loss]]^(Table4[[#This Row],[θ]])*Table4[[#This Row],[ω_n2]]</f>
        <v>172.98</v>
      </c>
      <c r="BA184" s="2">
        <f>Table4[[#This Row],[v_n_w_g_w2]]*Table4[[#This Row],[pie_gain]]-Table4[[#This Row],[v_n_w_l_w2]]*Table4[[#This Row],[pie_loss]]</f>
        <v>-71.943337685454466</v>
      </c>
      <c r="BB184" s="2">
        <f>IF(Table4[[#This Row],[diff_v_w2]]&gt;=1,1,0)</f>
        <v>0</v>
      </c>
      <c r="BC184" s="2">
        <f>Table4[[#This Row],[Gain]]^(Table4[[#This Row],[θ]]+Table4[[#This Row],[ω_p3]])</f>
        <v>90</v>
      </c>
      <c r="BD184" s="2">
        <f>-Table4[[#This Row],[λ]]*-Table4[[#This Row],[Loss]]^(Table4[[#This Row],[θ]]+Table4[[#This Row],[ω_n3]])</f>
        <v>126.71895691347073</v>
      </c>
      <c r="BE184" s="2">
        <f>Table4[[#This Row],[v_n_w_g_w3]]*Table4[[#This Row],[pie_gain]]-Table4[[#This Row],[v_n_w_l_w3]]*Table4[[#This Row],[pie_loss]]</f>
        <v>-43.455742726738336</v>
      </c>
      <c r="BF184" s="2">
        <f>IF(Table4[[#This Row],[diff_v_w3]]&gt;=1,1,0)</f>
        <v>0</v>
      </c>
      <c r="BG184" s="2">
        <f>(Table4[[#This Row],[Accept]]-Table4[[#This Row],[projected_M1]])</f>
        <v>0</v>
      </c>
      <c r="BH184" s="2">
        <f>(Table4[[#This Row],[Accept]]-Table4[[#This Row],[projected_M2]])</f>
        <v>0</v>
      </c>
      <c r="BI184" s="2">
        <f>(Table4[[#This Row],[Accept]]-Table4[[#This Row],[projected_M3]])</f>
        <v>0</v>
      </c>
      <c r="BJ184" s="2">
        <f>(Table4[[#This Row],[Accept]]-Table4[[#This Row],[projected_M4]])</f>
        <v>0</v>
      </c>
    </row>
    <row r="185" spans="1:62" x14ac:dyDescent="0.3">
      <c r="A185">
        <v>42</v>
      </c>
      <c r="B185" t="s">
        <v>44</v>
      </c>
      <c r="C185">
        <v>1</v>
      </c>
      <c r="D185">
        <v>-2</v>
      </c>
      <c r="E185" s="22">
        <f>IF(Table4[[#This Row],[Trial]]="G1",Table4[[#This Row],[Balance]]/100,IF(Table4[[#This Row],[Trial]]="G2",Table4[[#This Row],[Balance]]/200,Table4[[#This Row],[Balance]]/500))</f>
        <v>-2.9</v>
      </c>
      <c r="F185" s="22">
        <f>IF(Table4[[#This Row],[Net_Balance]]&gt;1,1+(Table4[[#This Row],[Net_Balance]]-1)/$F$974,1)</f>
        <v>1</v>
      </c>
      <c r="G185" s="22">
        <f>IF(Table4[[#This Row],[Net_Balance]]&lt;1,1-(1-Table4[[#This Row],[Net_Balance]])/$F$974,1)</f>
        <v>0.94428571428571428</v>
      </c>
      <c r="H185" s="22">
        <f>IF(Table4[[#This Row],[Net_Balance]]&gt;1,1+(Table4[[#This Row],[Net_Balance]]-1)/$H$974,1)</f>
        <v>1</v>
      </c>
      <c r="I185" s="22">
        <f>IF(Table4[[#This Row],[Net_Balance]]&lt;1,1-(1-Table4[[#This Row],[Net_Balance]])/$H$974,1)</f>
        <v>0.96099999999999997</v>
      </c>
      <c r="J185" s="22">
        <f>IF(Table4[[#This Row],[Net_Balance]]&gt;1,(Table4[[#This Row],[Net_Balance]]-1)/$J$974,0)</f>
        <v>0</v>
      </c>
      <c r="K185" s="22">
        <f>IF(Table4[[#This Row],[Net_Balance]]&lt;1,-(1-Table4[[#This Row],[Net_Balance]])/$J$974,0)</f>
        <v>-7.8E-2</v>
      </c>
      <c r="L185" t="s">
        <v>108</v>
      </c>
      <c r="M185" t="s">
        <v>57</v>
      </c>
      <c r="N185" t="s">
        <v>5</v>
      </c>
      <c r="O185">
        <v>0</v>
      </c>
      <c r="P185">
        <v>0</v>
      </c>
      <c r="Q185">
        <v>-290</v>
      </c>
      <c r="R185">
        <v>1664339515</v>
      </c>
      <c r="S185">
        <v>22</v>
      </c>
      <c r="T185" t="s">
        <v>117</v>
      </c>
      <c r="U185">
        <v>0</v>
      </c>
      <c r="V185">
        <v>-90</v>
      </c>
      <c r="W185">
        <v>0.5</v>
      </c>
      <c r="X185">
        <v>100</v>
      </c>
      <c r="Y185">
        <v>0.5</v>
      </c>
      <c r="Z185">
        <v>5</v>
      </c>
      <c r="AA185">
        <v>9025</v>
      </c>
      <c r="AB185">
        <v>95</v>
      </c>
      <c r="AC185">
        <v>2</v>
      </c>
      <c r="AD185">
        <v>0.25</v>
      </c>
      <c r="AE185">
        <v>0.75</v>
      </c>
      <c r="AF185">
        <v>2</v>
      </c>
      <c r="AG185">
        <v>0.5</v>
      </c>
      <c r="AH185">
        <v>0.25</v>
      </c>
      <c r="AI185">
        <v>0.625</v>
      </c>
      <c r="AJ185">
        <v>0.375</v>
      </c>
      <c r="AK185">
        <v>-18.75</v>
      </c>
      <c r="AL185">
        <v>8460.9375</v>
      </c>
      <c r="AM185">
        <v>91.983354472426157</v>
      </c>
      <c r="AN185">
        <v>0.9</v>
      </c>
      <c r="AO185">
        <v>0.38419903534316502</v>
      </c>
      <c r="AP185">
        <v>0.61580096465683498</v>
      </c>
      <c r="AQ185" s="2">
        <f>Table4[[#This Row],[Gain]]^Table4[[#This Row],[θ]]</f>
        <v>100</v>
      </c>
      <c r="AR185" s="2">
        <f>-Table4[[#This Row],[λ]]*-Table4[[#This Row],[Loss]]^Table4[[#This Row],[θ]]</f>
        <v>180</v>
      </c>
      <c r="AS185" s="2">
        <f>Table4[[#This Row],[pie_gain]]*Table4[[#This Row],[v_n_w_g]]-Table4[[#This Row],[pie_loss]]*Table4[[#This Row],[v_n_w_l]]</f>
        <v>-72.424270103913798</v>
      </c>
      <c r="AT185" s="2">
        <f>IF(Table4[[#This Row],[diff_v]]&gt;=1,1,0)</f>
        <v>0</v>
      </c>
      <c r="AU185" s="2">
        <f>Table4[[#This Row],[Gain]]^(Table4[[#This Row],[θ]]*Table4[[#This Row],[ω_p]])</f>
        <v>100</v>
      </c>
      <c r="AV185" s="2">
        <f>-Table4[[#This Row],[λ]]*-Table4[[#This Row],[Loss]]^(Table4[[#This Row],[θ]]*Table4[[#This Row],[ω_n]])</f>
        <v>140.0855306468701</v>
      </c>
      <c r="AW185" s="2">
        <f>Table4[[#This Row],[v_n_w_g_w]]*Table4[[#This Row],[pie_gain]]-Table4[[#This Row],[v_n_w_l_w]]*Table4[[#This Row],[pie_loss]]</f>
        <v>-47.844901372490725</v>
      </c>
      <c r="AX185" s="2">
        <f>IF(Table4[[#This Row],[diff_v_w]]&gt;=1,1,0)</f>
        <v>0</v>
      </c>
      <c r="AY185" s="2">
        <f>Table4[[#This Row],[Gain]]^(Table4[[#This Row],[θ]])*Table4[[#This Row],[ω_p2]]</f>
        <v>100</v>
      </c>
      <c r="AZ185" s="2">
        <f>-Table4[[#This Row],[λ]]*-Table4[[#This Row],[Loss]]^(Table4[[#This Row],[θ]])*Table4[[#This Row],[ω_n2]]</f>
        <v>172.98</v>
      </c>
      <c r="BA185" s="2">
        <f>Table4[[#This Row],[v_n_w_g_w2]]*Table4[[#This Row],[pie_gain]]-Table4[[#This Row],[v_n_w_l_w2]]*Table4[[#This Row],[pie_loss]]</f>
        <v>-68.101347332022812</v>
      </c>
      <c r="BB185" s="2">
        <f>IF(Table4[[#This Row],[diff_v_w2]]&gt;=1,1,0)</f>
        <v>0</v>
      </c>
      <c r="BC185" s="2">
        <f>Table4[[#This Row],[Gain]]^(Table4[[#This Row],[θ]]+Table4[[#This Row],[ω_p3]])</f>
        <v>100</v>
      </c>
      <c r="BD185" s="2">
        <f>-Table4[[#This Row],[λ]]*-Table4[[#This Row],[Loss]]^(Table4[[#This Row],[θ]]+Table4[[#This Row],[ω_n3]])</f>
        <v>126.71895691347073</v>
      </c>
      <c r="BE185" s="2">
        <f>Table4[[#This Row],[v_n_w_g_w3]]*Table4[[#This Row],[pie_gain]]-Table4[[#This Row],[v_n_w_l_w3]]*Table4[[#This Row],[pie_loss]]</f>
        <v>-39.613752373306681</v>
      </c>
      <c r="BF185" s="2">
        <f>IF(Table4[[#This Row],[diff_v_w3]]&gt;=1,1,0)</f>
        <v>0</v>
      </c>
      <c r="BG185" s="2">
        <f>(Table4[[#This Row],[Accept]]-Table4[[#This Row],[projected_M1]])</f>
        <v>0</v>
      </c>
      <c r="BH185" s="2">
        <f>(Table4[[#This Row],[Accept]]-Table4[[#This Row],[projected_M2]])</f>
        <v>0</v>
      </c>
      <c r="BI185" s="2">
        <f>(Table4[[#This Row],[Accept]]-Table4[[#This Row],[projected_M3]])</f>
        <v>0</v>
      </c>
      <c r="BJ185" s="2">
        <f>(Table4[[#This Row],[Accept]]-Table4[[#This Row],[projected_M4]])</f>
        <v>0</v>
      </c>
    </row>
    <row r="186" spans="1:62" x14ac:dyDescent="0.3">
      <c r="A186">
        <v>43</v>
      </c>
      <c r="B186" t="s">
        <v>44</v>
      </c>
      <c r="C186">
        <v>1</v>
      </c>
      <c r="D186">
        <v>-2</v>
      </c>
      <c r="E186" s="22">
        <f>IF(Table4[[#This Row],[Trial]]="G1",Table4[[#This Row],[Balance]]/100,IF(Table4[[#This Row],[Trial]]="G2",Table4[[#This Row],[Balance]]/200,Table4[[#This Row],[Balance]]/500))</f>
        <v>-2.9</v>
      </c>
      <c r="F186" s="22">
        <f>IF(Table4[[#This Row],[Net_Balance]]&gt;1,1+(Table4[[#This Row],[Net_Balance]]-1)/$F$974,1)</f>
        <v>1</v>
      </c>
      <c r="G186" s="22">
        <f>IF(Table4[[#This Row],[Net_Balance]]&lt;1,1-(1-Table4[[#This Row],[Net_Balance]])/$F$974,1)</f>
        <v>0.94428571428571428</v>
      </c>
      <c r="H186" s="22">
        <f>IF(Table4[[#This Row],[Net_Balance]]&gt;1,1+(Table4[[#This Row],[Net_Balance]]-1)/$H$974,1)</f>
        <v>1</v>
      </c>
      <c r="I186" s="22">
        <f>IF(Table4[[#This Row],[Net_Balance]]&lt;1,1-(1-Table4[[#This Row],[Net_Balance]])/$H$974,1)</f>
        <v>0.96099999999999997</v>
      </c>
      <c r="J186" s="22">
        <f>IF(Table4[[#This Row],[Net_Balance]]&gt;1,(Table4[[#This Row],[Net_Balance]]-1)/$J$974,0)</f>
        <v>0</v>
      </c>
      <c r="K186" s="22">
        <f>IF(Table4[[#This Row],[Net_Balance]]&lt;1,-(1-Table4[[#This Row],[Net_Balance]])/$J$974,0)</f>
        <v>-7.8E-2</v>
      </c>
      <c r="L186" t="s">
        <v>108</v>
      </c>
      <c r="M186" t="s">
        <v>62</v>
      </c>
      <c r="N186" t="s">
        <v>5</v>
      </c>
      <c r="O186">
        <v>0</v>
      </c>
      <c r="P186">
        <v>0</v>
      </c>
      <c r="Q186">
        <v>-290</v>
      </c>
      <c r="R186">
        <v>1664339522</v>
      </c>
      <c r="S186">
        <v>7</v>
      </c>
      <c r="T186" t="s">
        <v>118</v>
      </c>
      <c r="U186">
        <v>1</v>
      </c>
      <c r="V186">
        <v>-10</v>
      </c>
      <c r="W186">
        <v>0.5</v>
      </c>
      <c r="X186">
        <v>20</v>
      </c>
      <c r="Y186">
        <v>0.5</v>
      </c>
      <c r="Z186">
        <v>5</v>
      </c>
      <c r="AA186">
        <v>225</v>
      </c>
      <c r="AB186">
        <v>15</v>
      </c>
      <c r="AC186">
        <v>4</v>
      </c>
      <c r="AD186">
        <v>0.25</v>
      </c>
      <c r="AE186">
        <v>0.75</v>
      </c>
      <c r="AF186">
        <v>2</v>
      </c>
      <c r="AG186">
        <v>0.5</v>
      </c>
      <c r="AH186">
        <v>0.25</v>
      </c>
      <c r="AI186">
        <v>0.625</v>
      </c>
      <c r="AJ186">
        <v>0.375</v>
      </c>
      <c r="AK186">
        <v>1.25</v>
      </c>
      <c r="AL186">
        <v>210.9375</v>
      </c>
      <c r="AM186">
        <v>14.523687548277813</v>
      </c>
      <c r="AN186">
        <v>0.9</v>
      </c>
      <c r="AO186">
        <v>0.38419903534316502</v>
      </c>
      <c r="AP186">
        <v>0.61580096465683498</v>
      </c>
      <c r="AQ186" s="2">
        <f>Table4[[#This Row],[Gain]]^Table4[[#This Row],[θ]]</f>
        <v>20</v>
      </c>
      <c r="AR186" s="2">
        <f>-Table4[[#This Row],[λ]]*-Table4[[#This Row],[Loss]]^Table4[[#This Row],[θ]]</f>
        <v>20</v>
      </c>
      <c r="AS186" s="2">
        <f>Table4[[#This Row],[pie_gain]]*Table4[[#This Row],[v_n_w_g]]-Table4[[#This Row],[pie_loss]]*Table4[[#This Row],[v_n_w_l]]</f>
        <v>-4.6320385862733993</v>
      </c>
      <c r="AT186" s="2">
        <f>IF(Table4[[#This Row],[diff_v]]&gt;=1,1,0)</f>
        <v>0</v>
      </c>
      <c r="AU186" s="2">
        <f>Table4[[#This Row],[Gain]]^(Table4[[#This Row],[θ]]*Table4[[#This Row],[ω_p]])</f>
        <v>20</v>
      </c>
      <c r="AV186" s="2">
        <f>-Table4[[#This Row],[λ]]*-Table4[[#This Row],[Loss]]^(Table4[[#This Row],[θ]]*Table4[[#This Row],[ω_n]])</f>
        <v>17.59201999418147</v>
      </c>
      <c r="AW186" s="2">
        <f>Table4[[#This Row],[v_n_w_g_w]]*Table4[[#This Row],[pie_gain]]-Table4[[#This Row],[v_n_w_l_w]]*Table4[[#This Row],[pie_loss]]</f>
        <v>-3.1492021758159776</v>
      </c>
      <c r="AX186" s="2">
        <f>IF(Table4[[#This Row],[diff_v_w]]&gt;=1,1,0)</f>
        <v>0</v>
      </c>
      <c r="AY186" s="2">
        <f>Table4[[#This Row],[Gain]]^(Table4[[#This Row],[θ]])*Table4[[#This Row],[ω_p2]]</f>
        <v>20</v>
      </c>
      <c r="AZ186" s="2">
        <f>-Table4[[#This Row],[λ]]*-Table4[[#This Row],[Loss]]^(Table4[[#This Row],[θ]])*Table4[[#This Row],[ω_n2]]</f>
        <v>19.22</v>
      </c>
      <c r="BA186" s="2">
        <f>Table4[[#This Row],[v_n_w_g_w2]]*Table4[[#This Row],[pie_gain]]-Table4[[#This Row],[v_n_w_l_w2]]*Table4[[#This Row],[pie_loss]]</f>
        <v>-4.1517138338410664</v>
      </c>
      <c r="BB186" s="2">
        <f>IF(Table4[[#This Row],[diff_v_w2]]&gt;=1,1,0)</f>
        <v>0</v>
      </c>
      <c r="BC186" s="2">
        <f>Table4[[#This Row],[Gain]]^(Table4[[#This Row],[θ]]+Table4[[#This Row],[ω_p3]])</f>
        <v>20</v>
      </c>
      <c r="BD186" s="2">
        <f>-Table4[[#This Row],[λ]]*-Table4[[#This Row],[Loss]]^(Table4[[#This Row],[θ]]+Table4[[#This Row],[ω_n3]])</f>
        <v>16.712060364624964</v>
      </c>
      <c r="BE186" s="2">
        <f>Table4[[#This Row],[v_n_w_g_w3]]*Table4[[#This Row],[pie_gain]]-Table4[[#This Row],[v_n_w_l_w3]]*Table4[[#This Row],[pie_loss]]</f>
        <v>-2.6073221870760097</v>
      </c>
      <c r="BF186" s="2">
        <f>IF(Table4[[#This Row],[diff_v_w3]]&gt;=1,1,0)</f>
        <v>0</v>
      </c>
      <c r="BG186" s="2">
        <f>(Table4[[#This Row],[Accept]]-Table4[[#This Row],[projected_M1]])</f>
        <v>0</v>
      </c>
      <c r="BH186" s="2">
        <f>(Table4[[#This Row],[Accept]]-Table4[[#This Row],[projected_M2]])</f>
        <v>0</v>
      </c>
      <c r="BI186" s="2">
        <f>(Table4[[#This Row],[Accept]]-Table4[[#This Row],[projected_M3]])</f>
        <v>0</v>
      </c>
      <c r="BJ186" s="2">
        <f>(Table4[[#This Row],[Accept]]-Table4[[#This Row],[projected_M4]])</f>
        <v>0</v>
      </c>
    </row>
    <row r="187" spans="1:62" x14ac:dyDescent="0.3">
      <c r="A187">
        <v>46</v>
      </c>
      <c r="B187" t="s">
        <v>44</v>
      </c>
      <c r="C187">
        <v>1</v>
      </c>
      <c r="D187">
        <v>-2</v>
      </c>
      <c r="E187" s="22">
        <f>IF(Table4[[#This Row],[Trial]]="G1",Table4[[#This Row],[Balance]]/100,IF(Table4[[#This Row],[Trial]]="G2",Table4[[#This Row],[Balance]]/200,Table4[[#This Row],[Balance]]/500))</f>
        <v>-2.9</v>
      </c>
      <c r="F187" s="22">
        <f>IF(Table4[[#This Row],[Net_Balance]]&gt;1,1+(Table4[[#This Row],[Net_Balance]]-1)/$F$974,1)</f>
        <v>1</v>
      </c>
      <c r="G187" s="22">
        <f>IF(Table4[[#This Row],[Net_Balance]]&lt;1,1-(1-Table4[[#This Row],[Net_Balance]])/$F$974,1)</f>
        <v>0.94428571428571428</v>
      </c>
      <c r="H187" s="22">
        <f>IF(Table4[[#This Row],[Net_Balance]]&gt;1,1+(Table4[[#This Row],[Net_Balance]]-1)/$H$974,1)</f>
        <v>1</v>
      </c>
      <c r="I187" s="22">
        <f>IF(Table4[[#This Row],[Net_Balance]]&lt;1,1-(1-Table4[[#This Row],[Net_Balance]])/$H$974,1)</f>
        <v>0.96099999999999997</v>
      </c>
      <c r="J187" s="22">
        <f>IF(Table4[[#This Row],[Net_Balance]]&gt;1,(Table4[[#This Row],[Net_Balance]]-1)/$J$974,0)</f>
        <v>0</v>
      </c>
      <c r="K187" s="22">
        <f>IF(Table4[[#This Row],[Net_Balance]]&lt;1,-(1-Table4[[#This Row],[Net_Balance]])/$J$974,0)</f>
        <v>-7.8E-2</v>
      </c>
      <c r="L187" t="s">
        <v>108</v>
      </c>
      <c r="M187" t="s">
        <v>71</v>
      </c>
      <c r="N187" t="s">
        <v>5</v>
      </c>
      <c r="O187">
        <v>0</v>
      </c>
      <c r="P187">
        <v>0</v>
      </c>
      <c r="Q187">
        <v>-290</v>
      </c>
      <c r="R187">
        <v>1664339550</v>
      </c>
      <c r="S187">
        <v>13</v>
      </c>
      <c r="T187" t="s">
        <v>117</v>
      </c>
      <c r="U187">
        <v>0</v>
      </c>
      <c r="V187">
        <v>-10</v>
      </c>
      <c r="W187">
        <v>0.5</v>
      </c>
      <c r="X187">
        <v>30</v>
      </c>
      <c r="Y187">
        <v>0.5</v>
      </c>
      <c r="Z187">
        <v>10</v>
      </c>
      <c r="AA187">
        <v>400</v>
      </c>
      <c r="AB187">
        <v>20</v>
      </c>
      <c r="AC187">
        <v>2</v>
      </c>
      <c r="AD187">
        <v>0.25</v>
      </c>
      <c r="AE187">
        <v>0.75</v>
      </c>
      <c r="AF187">
        <v>2</v>
      </c>
      <c r="AG187">
        <v>0.5</v>
      </c>
      <c r="AH187">
        <v>0.25</v>
      </c>
      <c r="AI187">
        <v>0.625</v>
      </c>
      <c r="AJ187">
        <v>0.375</v>
      </c>
      <c r="AK187">
        <v>5</v>
      </c>
      <c r="AL187">
        <v>375</v>
      </c>
      <c r="AM187">
        <v>19.364916731037084</v>
      </c>
      <c r="AN187">
        <v>0.9</v>
      </c>
      <c r="AO187">
        <v>0.38419903534316502</v>
      </c>
      <c r="AP187">
        <v>0.61580096465683498</v>
      </c>
      <c r="AQ187" s="2">
        <f>Table4[[#This Row],[Gain]]^Table4[[#This Row],[θ]]</f>
        <v>30</v>
      </c>
      <c r="AR187" s="2">
        <f>-Table4[[#This Row],[λ]]*-Table4[[#This Row],[Loss]]^Table4[[#This Row],[θ]]</f>
        <v>20</v>
      </c>
      <c r="AS187" s="2">
        <f>Table4[[#This Row],[pie_gain]]*Table4[[#This Row],[v_n_w_g]]-Table4[[#This Row],[pie_loss]]*Table4[[#This Row],[v_n_w_l]]</f>
        <v>-0.79004823284174996</v>
      </c>
      <c r="AT187" s="2">
        <f>IF(Table4[[#This Row],[diff_v]]&gt;=1,1,0)</f>
        <v>0</v>
      </c>
      <c r="AU187" s="2">
        <f>Table4[[#This Row],[Gain]]^(Table4[[#This Row],[θ]]*Table4[[#This Row],[ω_p]])</f>
        <v>30</v>
      </c>
      <c r="AV187" s="2">
        <f>-Table4[[#This Row],[λ]]*-Table4[[#This Row],[Loss]]^(Table4[[#This Row],[θ]]*Table4[[#This Row],[ω_n]])</f>
        <v>17.59201999418147</v>
      </c>
      <c r="AW187" s="2">
        <f>Table4[[#This Row],[v_n_w_g_w]]*Table4[[#This Row],[pie_gain]]-Table4[[#This Row],[v_n_w_l_w]]*Table4[[#This Row],[pie_loss]]</f>
        <v>0.69278817761567169</v>
      </c>
      <c r="AX187" s="2">
        <f>IF(Table4[[#This Row],[diff_v_w]]&gt;=1,1,0)</f>
        <v>0</v>
      </c>
      <c r="AY187" s="2">
        <f>Table4[[#This Row],[Gain]]^(Table4[[#This Row],[θ]])*Table4[[#This Row],[ω_p2]]</f>
        <v>30</v>
      </c>
      <c r="AZ187" s="2">
        <f>-Table4[[#This Row],[λ]]*-Table4[[#This Row],[Loss]]^(Table4[[#This Row],[θ]])*Table4[[#This Row],[ω_n2]]</f>
        <v>19.22</v>
      </c>
      <c r="BA187" s="2">
        <f>Table4[[#This Row],[v_n_w_g_w2]]*Table4[[#This Row],[pie_gain]]-Table4[[#This Row],[v_n_w_l_w2]]*Table4[[#This Row],[pie_loss]]</f>
        <v>-0.30972348040941711</v>
      </c>
      <c r="BB187" s="2">
        <f>IF(Table4[[#This Row],[diff_v_w2]]&gt;=1,1,0)</f>
        <v>0</v>
      </c>
      <c r="BC187" s="2">
        <f>Table4[[#This Row],[Gain]]^(Table4[[#This Row],[θ]]+Table4[[#This Row],[ω_p3]])</f>
        <v>30</v>
      </c>
      <c r="BD187" s="2">
        <f>-Table4[[#This Row],[λ]]*-Table4[[#This Row],[Loss]]^(Table4[[#This Row],[θ]]+Table4[[#This Row],[ω_n3]])</f>
        <v>16.712060364624964</v>
      </c>
      <c r="BE187" s="2">
        <f>Table4[[#This Row],[v_n_w_g_w3]]*Table4[[#This Row],[pie_gain]]-Table4[[#This Row],[v_n_w_l_w3]]*Table4[[#This Row],[pie_loss]]</f>
        <v>1.2346681663556396</v>
      </c>
      <c r="BF187" s="2">
        <f>IF(Table4[[#This Row],[diff_v_w3]]&gt;=1,1,0)</f>
        <v>1</v>
      </c>
      <c r="BG187" s="2">
        <f>(Table4[[#This Row],[Accept]]-Table4[[#This Row],[projected_M1]])</f>
        <v>0</v>
      </c>
      <c r="BH187" s="2">
        <f>(Table4[[#This Row],[Accept]]-Table4[[#This Row],[projected_M2]])</f>
        <v>0</v>
      </c>
      <c r="BI187" s="2">
        <f>(Table4[[#This Row],[Accept]]-Table4[[#This Row],[projected_M3]])</f>
        <v>0</v>
      </c>
      <c r="BJ187" s="2">
        <f>(Table4[[#This Row],[Accept]]-Table4[[#This Row],[projected_M4]])</f>
        <v>-1</v>
      </c>
    </row>
    <row r="188" spans="1:62" x14ac:dyDescent="0.3">
      <c r="A188">
        <v>47</v>
      </c>
      <c r="B188" t="s">
        <v>44</v>
      </c>
      <c r="C188">
        <v>1</v>
      </c>
      <c r="D188">
        <v>-2</v>
      </c>
      <c r="E188" s="22">
        <f>IF(Table4[[#This Row],[Trial]]="G1",Table4[[#This Row],[Balance]]/100,IF(Table4[[#This Row],[Trial]]="G2",Table4[[#This Row],[Balance]]/200,Table4[[#This Row],[Balance]]/500))</f>
        <v>-2.9</v>
      </c>
      <c r="F188" s="22">
        <f>IF(Table4[[#This Row],[Net_Balance]]&gt;1,1+(Table4[[#This Row],[Net_Balance]]-1)/$F$974,1)</f>
        <v>1</v>
      </c>
      <c r="G188" s="22">
        <f>IF(Table4[[#This Row],[Net_Balance]]&lt;1,1-(1-Table4[[#This Row],[Net_Balance]])/$F$974,1)</f>
        <v>0.94428571428571428</v>
      </c>
      <c r="H188" s="22">
        <f>IF(Table4[[#This Row],[Net_Balance]]&gt;1,1+(Table4[[#This Row],[Net_Balance]]-1)/$H$974,1)</f>
        <v>1</v>
      </c>
      <c r="I188" s="22">
        <f>IF(Table4[[#This Row],[Net_Balance]]&lt;1,1-(1-Table4[[#This Row],[Net_Balance]])/$H$974,1)</f>
        <v>0.96099999999999997</v>
      </c>
      <c r="J188" s="22">
        <f>IF(Table4[[#This Row],[Net_Balance]]&gt;1,(Table4[[#This Row],[Net_Balance]]-1)/$J$974,0)</f>
        <v>0</v>
      </c>
      <c r="K188" s="22">
        <f>IF(Table4[[#This Row],[Net_Balance]]&lt;1,-(1-Table4[[#This Row],[Net_Balance]])/$J$974,0)</f>
        <v>-7.8E-2</v>
      </c>
      <c r="L188" t="s">
        <v>108</v>
      </c>
      <c r="M188" t="s">
        <v>51</v>
      </c>
      <c r="N188" t="s">
        <v>5</v>
      </c>
      <c r="O188">
        <v>0</v>
      </c>
      <c r="P188">
        <v>0</v>
      </c>
      <c r="Q188">
        <v>-290</v>
      </c>
      <c r="R188">
        <v>1664339563</v>
      </c>
      <c r="S188">
        <v>13</v>
      </c>
      <c r="T188" t="s">
        <v>117</v>
      </c>
      <c r="U188">
        <v>0</v>
      </c>
      <c r="V188">
        <v>-90</v>
      </c>
      <c r="W188">
        <v>0.5</v>
      </c>
      <c r="X188">
        <v>80</v>
      </c>
      <c r="Y188">
        <v>0.5</v>
      </c>
      <c r="Z188">
        <v>-5</v>
      </c>
      <c r="AA188">
        <v>7225</v>
      </c>
      <c r="AB188">
        <v>85</v>
      </c>
      <c r="AC188">
        <v>4</v>
      </c>
      <c r="AD188">
        <v>0.25</v>
      </c>
      <c r="AE188">
        <v>0.75</v>
      </c>
      <c r="AF188">
        <v>1</v>
      </c>
      <c r="AG188">
        <v>0.25</v>
      </c>
      <c r="AH188">
        <v>0.5</v>
      </c>
      <c r="AI188">
        <v>0.375</v>
      </c>
      <c r="AJ188">
        <v>0.625</v>
      </c>
      <c r="AK188">
        <v>16.25</v>
      </c>
      <c r="AL188">
        <v>6773.4375</v>
      </c>
      <c r="AM188">
        <v>82.300896106907615</v>
      </c>
      <c r="AN188">
        <v>0.9</v>
      </c>
      <c r="AO188">
        <v>0.60844334427391233</v>
      </c>
      <c r="AP188">
        <v>0.39155665572608767</v>
      </c>
      <c r="AQ188" s="2">
        <f>Table4[[#This Row],[Gain]]^Table4[[#This Row],[θ]]</f>
        <v>80</v>
      </c>
      <c r="AR188" s="2">
        <f>-Table4[[#This Row],[λ]]*-Table4[[#This Row],[Loss]]^Table4[[#This Row],[θ]]</f>
        <v>180</v>
      </c>
      <c r="AS188" s="2">
        <f>Table4[[#This Row],[pie_gain]]*Table4[[#This Row],[v_n_w_g]]-Table4[[#This Row],[pie_loss]]*Table4[[#This Row],[v_n_w_l]]</f>
        <v>-21.804730488782788</v>
      </c>
      <c r="AT188" s="2">
        <f>IF(Table4[[#This Row],[diff_v]]&gt;=1,1,0)</f>
        <v>0</v>
      </c>
      <c r="AU188" s="2">
        <f>Table4[[#This Row],[Gain]]^(Table4[[#This Row],[θ]]*Table4[[#This Row],[ω_p]])</f>
        <v>80</v>
      </c>
      <c r="AV188" s="2">
        <f>-Table4[[#This Row],[λ]]*-Table4[[#This Row],[Loss]]^(Table4[[#This Row],[θ]]*Table4[[#This Row],[ω_n]])</f>
        <v>140.0855306468701</v>
      </c>
      <c r="AW188" s="2">
        <f>Table4[[#This Row],[v_n_w_g_w]]*Table4[[#This Row],[pie_gain]]-Table4[[#This Row],[v_n_w_l_w]]*Table4[[#This Row],[pie_loss]]</f>
        <v>-6.1759543537898338</v>
      </c>
      <c r="AX188" s="2">
        <f>IF(Table4[[#This Row],[diff_v_w]]&gt;=1,1,0)</f>
        <v>0</v>
      </c>
      <c r="AY188" s="2">
        <f>Table4[[#This Row],[Gain]]^(Table4[[#This Row],[θ]])*Table4[[#This Row],[ω_p2]]</f>
        <v>80</v>
      </c>
      <c r="AZ188" s="2">
        <f>-Table4[[#This Row],[λ]]*-Table4[[#This Row],[Loss]]^(Table4[[#This Row],[θ]])*Table4[[#This Row],[ω_n2]]</f>
        <v>172.98</v>
      </c>
      <c r="BA188" s="2">
        <f>Table4[[#This Row],[v_n_w_g_w2]]*Table4[[#This Row],[pie_gain]]-Table4[[#This Row],[v_n_w_l_w2]]*Table4[[#This Row],[pie_loss]]</f>
        <v>-19.056002765585653</v>
      </c>
      <c r="BB188" s="2">
        <f>IF(Table4[[#This Row],[diff_v_w2]]&gt;=1,1,0)</f>
        <v>0</v>
      </c>
      <c r="BC188" s="2">
        <f>Table4[[#This Row],[Gain]]^(Table4[[#This Row],[θ]]+Table4[[#This Row],[ω_p3]])</f>
        <v>80</v>
      </c>
      <c r="BD188" s="2">
        <f>-Table4[[#This Row],[λ]]*-Table4[[#This Row],[Loss]]^(Table4[[#This Row],[θ]]+Table4[[#This Row],[ω_n3]])</f>
        <v>126.71895691347073</v>
      </c>
      <c r="BE188" s="2">
        <f>Table4[[#This Row],[v_n_w_g_w3]]*Table4[[#This Row],[pie_gain]]-Table4[[#This Row],[v_n_w_l_w3]]*Table4[[#This Row],[pie_loss]]</f>
        <v>-0.94218344422380795</v>
      </c>
      <c r="BF188" s="2">
        <f>IF(Table4[[#This Row],[diff_v_w3]]&gt;=1,1,0)</f>
        <v>0</v>
      </c>
      <c r="BG188" s="2">
        <f>(Table4[[#This Row],[Accept]]-Table4[[#This Row],[projected_M1]])</f>
        <v>0</v>
      </c>
      <c r="BH188" s="2">
        <f>(Table4[[#This Row],[Accept]]-Table4[[#This Row],[projected_M2]])</f>
        <v>0</v>
      </c>
      <c r="BI188" s="2">
        <f>(Table4[[#This Row],[Accept]]-Table4[[#This Row],[projected_M3]])</f>
        <v>0</v>
      </c>
      <c r="BJ188" s="2">
        <f>(Table4[[#This Row],[Accept]]-Table4[[#This Row],[projected_M4]])</f>
        <v>0</v>
      </c>
    </row>
    <row r="189" spans="1:62" x14ac:dyDescent="0.3">
      <c r="A189">
        <v>48</v>
      </c>
      <c r="B189" t="s">
        <v>44</v>
      </c>
      <c r="C189">
        <v>1</v>
      </c>
      <c r="D189">
        <v>-2</v>
      </c>
      <c r="E189" s="22">
        <f>IF(Table4[[#This Row],[Trial]]="G1",Table4[[#This Row],[Balance]]/100,IF(Table4[[#This Row],[Trial]]="G2",Table4[[#This Row],[Balance]]/200,Table4[[#This Row],[Balance]]/500))</f>
        <v>-2.8</v>
      </c>
      <c r="F189" s="22">
        <f>IF(Table4[[#This Row],[Net_Balance]]&gt;1,1+(Table4[[#This Row],[Net_Balance]]-1)/$F$974,1)</f>
        <v>1</v>
      </c>
      <c r="G189" s="22">
        <f>IF(Table4[[#This Row],[Net_Balance]]&lt;1,1-(1-Table4[[#This Row],[Net_Balance]])/$F$974,1)</f>
        <v>0.94571428571428573</v>
      </c>
      <c r="H189" s="22">
        <f>IF(Table4[[#This Row],[Net_Balance]]&gt;1,1+(Table4[[#This Row],[Net_Balance]]-1)/$H$974,1)</f>
        <v>1</v>
      </c>
      <c r="I189" s="22">
        <f>IF(Table4[[#This Row],[Net_Balance]]&lt;1,1-(1-Table4[[#This Row],[Net_Balance]])/$H$974,1)</f>
        <v>0.96199999999999997</v>
      </c>
      <c r="J189" s="22">
        <f>IF(Table4[[#This Row],[Net_Balance]]&gt;1,(Table4[[#This Row],[Net_Balance]]-1)/$J$974,0)</f>
        <v>0</v>
      </c>
      <c r="K189" s="22">
        <f>IF(Table4[[#This Row],[Net_Balance]]&lt;1,-(1-Table4[[#This Row],[Net_Balance]])/$J$974,0)</f>
        <v>-7.5999999999999998E-2</v>
      </c>
      <c r="L189" t="s">
        <v>108</v>
      </c>
      <c r="M189" t="s">
        <v>99</v>
      </c>
      <c r="N189" t="s">
        <v>7</v>
      </c>
      <c r="O189">
        <v>1</v>
      </c>
      <c r="P189">
        <v>10</v>
      </c>
      <c r="Q189">
        <v>-280</v>
      </c>
      <c r="R189">
        <v>1664339571</v>
      </c>
      <c r="S189">
        <v>8</v>
      </c>
      <c r="T189" t="s">
        <v>118</v>
      </c>
      <c r="U189">
        <v>1</v>
      </c>
      <c r="V189">
        <v>0</v>
      </c>
      <c r="W189">
        <v>0.5</v>
      </c>
      <c r="X189">
        <v>10</v>
      </c>
      <c r="Y189">
        <v>0.5</v>
      </c>
      <c r="Z189">
        <v>5</v>
      </c>
      <c r="AA189">
        <v>25</v>
      </c>
      <c r="AB189">
        <v>5</v>
      </c>
      <c r="AC189">
        <v>2</v>
      </c>
      <c r="AD189">
        <v>0.25</v>
      </c>
      <c r="AE189">
        <v>0.75</v>
      </c>
      <c r="AF189">
        <v>2</v>
      </c>
      <c r="AG189">
        <v>0.5</v>
      </c>
      <c r="AH189">
        <v>0.25</v>
      </c>
      <c r="AI189">
        <v>0.625</v>
      </c>
      <c r="AJ189">
        <v>0.375</v>
      </c>
      <c r="AK189">
        <v>3.75</v>
      </c>
      <c r="AL189">
        <v>23.4375</v>
      </c>
      <c r="AM189">
        <v>4.8412291827592711</v>
      </c>
      <c r="AN189">
        <v>0.9</v>
      </c>
      <c r="AO189">
        <v>0.38419903534316502</v>
      </c>
      <c r="AP189">
        <v>0.61580096465683498</v>
      </c>
      <c r="AQ189" s="2">
        <f>Table4[[#This Row],[Gain]]^Table4[[#This Row],[θ]]</f>
        <v>10</v>
      </c>
      <c r="AR189" s="2">
        <f>-Table4[[#This Row],[λ]]*-Table4[[#This Row],[Loss]]^Table4[[#This Row],[θ]]</f>
        <v>0</v>
      </c>
      <c r="AS189" s="2">
        <f>Table4[[#This Row],[pie_gain]]*Table4[[#This Row],[v_n_w_g]]-Table4[[#This Row],[pie_loss]]*Table4[[#This Row],[v_n_w_l]]</f>
        <v>3.8419903534316502</v>
      </c>
      <c r="AT189" s="2">
        <f>IF(Table4[[#This Row],[diff_v]]&gt;=1,1,0)</f>
        <v>1</v>
      </c>
      <c r="AU189" s="2">
        <f>Table4[[#This Row],[Gain]]^(Table4[[#This Row],[θ]]*Table4[[#This Row],[ω_p]])</f>
        <v>10</v>
      </c>
      <c r="AV189" s="2">
        <f>-Table4[[#This Row],[λ]]*-Table4[[#This Row],[Loss]]^(Table4[[#This Row],[θ]]*Table4[[#This Row],[ω_n]])</f>
        <v>0</v>
      </c>
      <c r="AW189" s="2">
        <f>Table4[[#This Row],[v_n_w_g_w]]*Table4[[#This Row],[pie_gain]]-Table4[[#This Row],[v_n_w_l_w]]*Table4[[#This Row],[pie_loss]]</f>
        <v>3.8419903534316502</v>
      </c>
      <c r="AX189" s="2">
        <f>IF(Table4[[#This Row],[diff_v_w]]&gt;=1,1,0)</f>
        <v>1</v>
      </c>
      <c r="AY189" s="2">
        <f>Table4[[#This Row],[Gain]]^(Table4[[#This Row],[θ]])*Table4[[#This Row],[ω_p2]]</f>
        <v>10</v>
      </c>
      <c r="AZ189" s="2">
        <f>-Table4[[#This Row],[λ]]*-Table4[[#This Row],[Loss]]^(Table4[[#This Row],[θ]])*Table4[[#This Row],[ω_n2]]</f>
        <v>0</v>
      </c>
      <c r="BA189" s="2">
        <f>Table4[[#This Row],[v_n_w_g_w2]]*Table4[[#This Row],[pie_gain]]-Table4[[#This Row],[v_n_w_l_w2]]*Table4[[#This Row],[pie_loss]]</f>
        <v>3.8419903534316502</v>
      </c>
      <c r="BB189" s="2">
        <f>IF(Table4[[#This Row],[diff_v_w2]]&gt;=1,1,0)</f>
        <v>1</v>
      </c>
      <c r="BC189" s="2">
        <f>Table4[[#This Row],[Gain]]^(Table4[[#This Row],[θ]]+Table4[[#This Row],[ω_p3]])</f>
        <v>10</v>
      </c>
      <c r="BD189" s="2">
        <f>-Table4[[#This Row],[λ]]*-Table4[[#This Row],[Loss]]^(Table4[[#This Row],[θ]]+Table4[[#This Row],[ω_n3]])</f>
        <v>0</v>
      </c>
      <c r="BE189" s="2">
        <f>Table4[[#This Row],[v_n_w_g_w3]]*Table4[[#This Row],[pie_gain]]-Table4[[#This Row],[v_n_w_l_w3]]*Table4[[#This Row],[pie_loss]]</f>
        <v>3.8419903534316502</v>
      </c>
      <c r="BF189" s="2">
        <f>IF(Table4[[#This Row],[diff_v_w3]]&gt;=1,1,0)</f>
        <v>1</v>
      </c>
      <c r="BG189" s="2">
        <f>(Table4[[#This Row],[Accept]]-Table4[[#This Row],[projected_M1]])</f>
        <v>0</v>
      </c>
      <c r="BH189" s="2">
        <f>(Table4[[#This Row],[Accept]]-Table4[[#This Row],[projected_M2]])</f>
        <v>0</v>
      </c>
      <c r="BI189" s="2">
        <f>(Table4[[#This Row],[Accept]]-Table4[[#This Row],[projected_M3]])</f>
        <v>0</v>
      </c>
      <c r="BJ189" s="2">
        <f>(Table4[[#This Row],[Accept]]-Table4[[#This Row],[projected_M4]])</f>
        <v>0</v>
      </c>
    </row>
    <row r="190" spans="1:62" x14ac:dyDescent="0.3">
      <c r="A190">
        <v>49</v>
      </c>
      <c r="B190" t="s">
        <v>44</v>
      </c>
      <c r="C190">
        <v>1</v>
      </c>
      <c r="D190">
        <v>-2</v>
      </c>
      <c r="E190" s="22">
        <f>IF(Table4[[#This Row],[Trial]]="G1",Table4[[#This Row],[Balance]]/100,IF(Table4[[#This Row],[Trial]]="G2",Table4[[#This Row],[Balance]]/200,Table4[[#This Row],[Balance]]/500))</f>
        <v>-2.8</v>
      </c>
      <c r="F190" s="22">
        <f>IF(Table4[[#This Row],[Net_Balance]]&gt;1,1+(Table4[[#This Row],[Net_Balance]]-1)/$F$974,1)</f>
        <v>1</v>
      </c>
      <c r="G190" s="22">
        <f>IF(Table4[[#This Row],[Net_Balance]]&lt;1,1-(1-Table4[[#This Row],[Net_Balance]])/$F$974,1)</f>
        <v>0.94571428571428573</v>
      </c>
      <c r="H190" s="22">
        <f>IF(Table4[[#This Row],[Net_Balance]]&gt;1,1+(Table4[[#This Row],[Net_Balance]]-1)/$H$974,1)</f>
        <v>1</v>
      </c>
      <c r="I190" s="22">
        <f>IF(Table4[[#This Row],[Net_Balance]]&lt;1,1-(1-Table4[[#This Row],[Net_Balance]])/$H$974,1)</f>
        <v>0.96199999999999997</v>
      </c>
      <c r="J190" s="22">
        <f>IF(Table4[[#This Row],[Net_Balance]]&gt;1,(Table4[[#This Row],[Net_Balance]]-1)/$J$974,0)</f>
        <v>0</v>
      </c>
      <c r="K190" s="22">
        <f>IF(Table4[[#This Row],[Net_Balance]]&lt;1,-(1-Table4[[#This Row],[Net_Balance]])/$J$974,0)</f>
        <v>-7.5999999999999998E-2</v>
      </c>
      <c r="L190" t="s">
        <v>108</v>
      </c>
      <c r="M190" t="s">
        <v>98</v>
      </c>
      <c r="N190" t="s">
        <v>5</v>
      </c>
      <c r="O190">
        <v>0</v>
      </c>
      <c r="P190">
        <v>0</v>
      </c>
      <c r="Q190">
        <v>-280</v>
      </c>
      <c r="R190">
        <v>1664339577</v>
      </c>
      <c r="S190">
        <v>6</v>
      </c>
      <c r="T190" t="s">
        <v>117</v>
      </c>
      <c r="U190">
        <v>0</v>
      </c>
      <c r="V190">
        <v>-10</v>
      </c>
      <c r="W190">
        <v>0.5</v>
      </c>
      <c r="X190">
        <v>0</v>
      </c>
      <c r="Y190">
        <v>0.5</v>
      </c>
      <c r="Z190">
        <v>-5</v>
      </c>
      <c r="AA190">
        <v>25</v>
      </c>
      <c r="AB190">
        <v>5</v>
      </c>
      <c r="AC190">
        <v>2</v>
      </c>
      <c r="AD190">
        <v>0.25</v>
      </c>
      <c r="AE190">
        <v>0.75</v>
      </c>
      <c r="AF190">
        <v>2</v>
      </c>
      <c r="AG190">
        <v>0.5</v>
      </c>
      <c r="AH190">
        <v>0.25</v>
      </c>
      <c r="AI190">
        <v>0.625</v>
      </c>
      <c r="AJ190">
        <v>0.375</v>
      </c>
      <c r="AK190">
        <v>-6.25</v>
      </c>
      <c r="AL190">
        <v>23.4375</v>
      </c>
      <c r="AM190">
        <v>4.8412291827592711</v>
      </c>
      <c r="AN190">
        <v>0.9</v>
      </c>
      <c r="AO190">
        <v>0.38419903534316502</v>
      </c>
      <c r="AP190">
        <v>0.61580096465683498</v>
      </c>
      <c r="AQ190" s="2">
        <f>Table4[[#This Row],[Gain]]^Table4[[#This Row],[θ]]</f>
        <v>0</v>
      </c>
      <c r="AR190" s="2">
        <f>-Table4[[#This Row],[λ]]*-Table4[[#This Row],[Loss]]^Table4[[#This Row],[θ]]</f>
        <v>20</v>
      </c>
      <c r="AS190" s="2">
        <f>Table4[[#This Row],[pie_gain]]*Table4[[#This Row],[v_n_w_g]]-Table4[[#This Row],[pie_loss]]*Table4[[#This Row],[v_n_w_l]]</f>
        <v>-12.3160192931367</v>
      </c>
      <c r="AT190" s="2">
        <f>IF(Table4[[#This Row],[diff_v]]&gt;=1,1,0)</f>
        <v>0</v>
      </c>
      <c r="AU190" s="2">
        <f>Table4[[#This Row],[Gain]]^(Table4[[#This Row],[θ]]*Table4[[#This Row],[ω_p]])</f>
        <v>0</v>
      </c>
      <c r="AV190" s="2">
        <f>-Table4[[#This Row],[λ]]*-Table4[[#This Row],[Loss]]^(Table4[[#This Row],[θ]]*Table4[[#This Row],[ω_n]])</f>
        <v>17.649982591775913</v>
      </c>
      <c r="AW190" s="2">
        <f>Table4[[#This Row],[v_n_w_g_w]]*Table4[[#This Row],[pie_gain]]-Table4[[#This Row],[v_n_w_l_w]]*Table4[[#This Row],[pie_loss]]</f>
        <v>-10.868876306191952</v>
      </c>
      <c r="AX190" s="2">
        <f>IF(Table4[[#This Row],[diff_v_w]]&gt;=1,1,0)</f>
        <v>0</v>
      </c>
      <c r="AY190" s="2">
        <f>Table4[[#This Row],[Gain]]^(Table4[[#This Row],[θ]])*Table4[[#This Row],[ω_p2]]</f>
        <v>0</v>
      </c>
      <c r="AZ190" s="2">
        <f>-Table4[[#This Row],[λ]]*-Table4[[#This Row],[Loss]]^(Table4[[#This Row],[θ]])*Table4[[#This Row],[ω_n2]]</f>
        <v>19.239999999999998</v>
      </c>
      <c r="BA190" s="2">
        <f>Table4[[#This Row],[v_n_w_g_w2]]*Table4[[#This Row],[pie_gain]]-Table4[[#This Row],[v_n_w_l_w2]]*Table4[[#This Row],[pie_loss]]</f>
        <v>-11.848010559997505</v>
      </c>
      <c r="BB190" s="2">
        <f>IF(Table4[[#This Row],[diff_v_w2]]&gt;=1,1,0)</f>
        <v>0</v>
      </c>
      <c r="BC190" s="2">
        <f>Table4[[#This Row],[Gain]]^(Table4[[#This Row],[θ]]+Table4[[#This Row],[ω_p3]])</f>
        <v>0</v>
      </c>
      <c r="BD190" s="2">
        <f>-Table4[[#This Row],[λ]]*-Table4[[#This Row],[Loss]]^(Table4[[#This Row],[θ]]+Table4[[#This Row],[ω_n3]])</f>
        <v>16.789199730387953</v>
      </c>
      <c r="BE190" s="2">
        <f>Table4[[#This Row],[v_n_w_g_w3]]*Table4[[#This Row],[pie_gain]]-Table4[[#This Row],[v_n_w_l_w3]]*Table4[[#This Row],[pie_loss]]</f>
        <v>-10.338805389789176</v>
      </c>
      <c r="BF190" s="2">
        <f>IF(Table4[[#This Row],[diff_v_w3]]&gt;=1,1,0)</f>
        <v>0</v>
      </c>
      <c r="BG190" s="2">
        <f>(Table4[[#This Row],[Accept]]-Table4[[#This Row],[projected_M1]])</f>
        <v>0</v>
      </c>
      <c r="BH190" s="2">
        <f>(Table4[[#This Row],[Accept]]-Table4[[#This Row],[projected_M2]])</f>
        <v>0</v>
      </c>
      <c r="BI190" s="2">
        <f>(Table4[[#This Row],[Accept]]-Table4[[#This Row],[projected_M3]])</f>
        <v>0</v>
      </c>
      <c r="BJ190" s="2">
        <f>(Table4[[#This Row],[Accept]]-Table4[[#This Row],[projected_M4]])</f>
        <v>0</v>
      </c>
    </row>
    <row r="191" spans="1:62" x14ac:dyDescent="0.3">
      <c r="A191">
        <v>50</v>
      </c>
      <c r="B191" t="s">
        <v>44</v>
      </c>
      <c r="C191">
        <v>1</v>
      </c>
      <c r="D191">
        <v>-2</v>
      </c>
      <c r="E191" s="22">
        <f>IF(Table4[[#This Row],[Trial]]="G1",Table4[[#This Row],[Balance]]/100,IF(Table4[[#This Row],[Trial]]="G2",Table4[[#This Row],[Balance]]/200,Table4[[#This Row],[Balance]]/500))</f>
        <v>-2.8</v>
      </c>
      <c r="F191" s="22">
        <f>IF(Table4[[#This Row],[Net_Balance]]&gt;1,1+(Table4[[#This Row],[Net_Balance]]-1)/$F$974,1)</f>
        <v>1</v>
      </c>
      <c r="G191" s="22">
        <f>IF(Table4[[#This Row],[Net_Balance]]&lt;1,1-(1-Table4[[#This Row],[Net_Balance]])/$F$974,1)</f>
        <v>0.94571428571428573</v>
      </c>
      <c r="H191" s="22">
        <f>IF(Table4[[#This Row],[Net_Balance]]&gt;1,1+(Table4[[#This Row],[Net_Balance]]-1)/$H$974,1)</f>
        <v>1</v>
      </c>
      <c r="I191" s="22">
        <f>IF(Table4[[#This Row],[Net_Balance]]&lt;1,1-(1-Table4[[#This Row],[Net_Balance]])/$H$974,1)</f>
        <v>0.96199999999999997</v>
      </c>
      <c r="J191" s="22">
        <f>IF(Table4[[#This Row],[Net_Balance]]&gt;1,(Table4[[#This Row],[Net_Balance]]-1)/$J$974,0)</f>
        <v>0</v>
      </c>
      <c r="K191" s="22">
        <f>IF(Table4[[#This Row],[Net_Balance]]&lt;1,-(1-Table4[[#This Row],[Net_Balance]])/$J$974,0)</f>
        <v>-7.5999999999999998E-2</v>
      </c>
      <c r="L191" t="s">
        <v>108</v>
      </c>
      <c r="M191" t="s">
        <v>63</v>
      </c>
      <c r="N191" t="s">
        <v>5</v>
      </c>
      <c r="O191">
        <v>0</v>
      </c>
      <c r="P191">
        <v>0</v>
      </c>
      <c r="Q191">
        <v>-280</v>
      </c>
      <c r="R191">
        <v>1664339587</v>
      </c>
      <c r="S191">
        <v>10</v>
      </c>
      <c r="T191" t="s">
        <v>117</v>
      </c>
      <c r="U191">
        <v>0</v>
      </c>
      <c r="V191">
        <v>-50</v>
      </c>
      <c r="W191">
        <v>0.5</v>
      </c>
      <c r="X191">
        <v>60</v>
      </c>
      <c r="Y191">
        <v>0.5</v>
      </c>
      <c r="Z191">
        <v>5</v>
      </c>
      <c r="AA191">
        <v>3025</v>
      </c>
      <c r="AB191">
        <v>55</v>
      </c>
      <c r="AC191">
        <v>4</v>
      </c>
      <c r="AD191">
        <v>0.25</v>
      </c>
      <c r="AE191">
        <v>0.75</v>
      </c>
      <c r="AF191">
        <v>2</v>
      </c>
      <c r="AG191">
        <v>0.5</v>
      </c>
      <c r="AH191">
        <v>0.25</v>
      </c>
      <c r="AI191">
        <v>0.625</v>
      </c>
      <c r="AJ191">
        <v>0.375</v>
      </c>
      <c r="AK191">
        <v>-8.75</v>
      </c>
      <c r="AL191">
        <v>2835.9375</v>
      </c>
      <c r="AM191">
        <v>53.253521010351982</v>
      </c>
      <c r="AN191">
        <v>0.9</v>
      </c>
      <c r="AO191">
        <v>0.38419903534316502</v>
      </c>
      <c r="AP191">
        <v>0.61580096465683498</v>
      </c>
      <c r="AQ191" s="2">
        <f>Table4[[#This Row],[Gain]]^Table4[[#This Row],[θ]]</f>
        <v>60</v>
      </c>
      <c r="AR191" s="2">
        <f>-Table4[[#This Row],[λ]]*-Table4[[#This Row],[Loss]]^Table4[[#This Row],[θ]]</f>
        <v>100</v>
      </c>
      <c r="AS191" s="2">
        <f>Table4[[#This Row],[pie_gain]]*Table4[[#This Row],[v_n_w_g]]-Table4[[#This Row],[pie_loss]]*Table4[[#This Row],[v_n_w_l]]</f>
        <v>-38.528154345093597</v>
      </c>
      <c r="AT191" s="2">
        <f>IF(Table4[[#This Row],[diff_v]]&gt;=1,1,0)</f>
        <v>0</v>
      </c>
      <c r="AU191" s="2">
        <f>Table4[[#This Row],[Gain]]^(Table4[[#This Row],[θ]]*Table4[[#This Row],[ω_p]])</f>
        <v>60</v>
      </c>
      <c r="AV191" s="2">
        <f>-Table4[[#This Row],[λ]]*-Table4[[#This Row],[Loss]]^(Table4[[#This Row],[θ]]*Table4[[#This Row],[ω_n]])</f>
        <v>80.866789179309649</v>
      </c>
      <c r="AW191" s="2">
        <f>Table4[[#This Row],[v_n_w_g_w]]*Table4[[#This Row],[pie_gain]]-Table4[[#This Row],[v_n_w_l_w]]*Table4[[#This Row],[pie_loss]]</f>
        <v>-26.745904664729885</v>
      </c>
      <c r="AX191" s="2">
        <f>IF(Table4[[#This Row],[diff_v_w]]&gt;=1,1,0)</f>
        <v>0</v>
      </c>
      <c r="AY191" s="2">
        <f>Table4[[#This Row],[Gain]]^(Table4[[#This Row],[θ]])*Table4[[#This Row],[ω_p2]]</f>
        <v>60</v>
      </c>
      <c r="AZ191" s="2">
        <f>-Table4[[#This Row],[λ]]*-Table4[[#This Row],[Loss]]^(Table4[[#This Row],[θ]])*Table4[[#This Row],[ω_n2]]</f>
        <v>96.2</v>
      </c>
      <c r="BA191" s="2">
        <f>Table4[[#This Row],[v_n_w_g_w2]]*Table4[[#This Row],[pie_gain]]-Table4[[#This Row],[v_n_w_l_w2]]*Table4[[#This Row],[pie_loss]]</f>
        <v>-36.188110679397624</v>
      </c>
      <c r="BB191" s="2">
        <f>IF(Table4[[#This Row],[diff_v_w2]]&gt;=1,1,0)</f>
        <v>0</v>
      </c>
      <c r="BC191" s="2">
        <f>Table4[[#This Row],[Gain]]^(Table4[[#This Row],[θ]]+Table4[[#This Row],[ω_p3]])</f>
        <v>60</v>
      </c>
      <c r="BD191" s="2">
        <f>-Table4[[#This Row],[λ]]*-Table4[[#This Row],[Loss]]^(Table4[[#This Row],[θ]]+Table4[[#This Row],[ω_n3]])</f>
        <v>74.281092005069809</v>
      </c>
      <c r="BE191" s="2">
        <f>Table4[[#This Row],[v_n_w_g_w3]]*Table4[[#This Row],[pie_gain]]-Table4[[#This Row],[v_n_w_l_w3]]*Table4[[#This Row],[pie_loss]]</f>
        <v>-22.690425991895204</v>
      </c>
      <c r="BF191" s="2">
        <f>IF(Table4[[#This Row],[diff_v_w3]]&gt;=1,1,0)</f>
        <v>0</v>
      </c>
      <c r="BG191" s="2">
        <f>(Table4[[#This Row],[Accept]]-Table4[[#This Row],[projected_M1]])</f>
        <v>0</v>
      </c>
      <c r="BH191" s="2">
        <f>(Table4[[#This Row],[Accept]]-Table4[[#This Row],[projected_M2]])</f>
        <v>0</v>
      </c>
      <c r="BI191" s="2">
        <f>(Table4[[#This Row],[Accept]]-Table4[[#This Row],[projected_M3]])</f>
        <v>0</v>
      </c>
      <c r="BJ191" s="2">
        <f>(Table4[[#This Row],[Accept]]-Table4[[#This Row],[projected_M4]])</f>
        <v>0</v>
      </c>
    </row>
    <row r="192" spans="1:62" x14ac:dyDescent="0.3">
      <c r="A192">
        <v>52</v>
      </c>
      <c r="B192" t="s">
        <v>44</v>
      </c>
      <c r="C192">
        <v>1</v>
      </c>
      <c r="D192">
        <v>-2</v>
      </c>
      <c r="E192" s="22">
        <f>IF(Table4[[#This Row],[Trial]]="G1",Table4[[#This Row],[Balance]]/100,IF(Table4[[#This Row],[Trial]]="G2",Table4[[#This Row],[Balance]]/200,Table4[[#This Row],[Balance]]/500))</f>
        <v>-2.7</v>
      </c>
      <c r="F192" s="22">
        <f>IF(Table4[[#This Row],[Net_Balance]]&gt;1,1+(Table4[[#This Row],[Net_Balance]]-1)/$F$974,1)</f>
        <v>1</v>
      </c>
      <c r="G192" s="22">
        <f>IF(Table4[[#This Row],[Net_Balance]]&lt;1,1-(1-Table4[[#This Row],[Net_Balance]])/$F$974,1)</f>
        <v>0.94714285714285718</v>
      </c>
      <c r="H192" s="22">
        <f>IF(Table4[[#This Row],[Net_Balance]]&gt;1,1+(Table4[[#This Row],[Net_Balance]]-1)/$H$974,1)</f>
        <v>1</v>
      </c>
      <c r="I192" s="22">
        <f>IF(Table4[[#This Row],[Net_Balance]]&lt;1,1-(1-Table4[[#This Row],[Net_Balance]])/$H$974,1)</f>
        <v>0.96299999999999997</v>
      </c>
      <c r="J192" s="22">
        <f>IF(Table4[[#This Row],[Net_Balance]]&gt;1,(Table4[[#This Row],[Net_Balance]]-1)/$J$974,0)</f>
        <v>0</v>
      </c>
      <c r="K192" s="22">
        <f>IF(Table4[[#This Row],[Net_Balance]]&lt;1,-(1-Table4[[#This Row],[Net_Balance]])/$J$974,0)</f>
        <v>-7.400000000000001E-2</v>
      </c>
      <c r="L192" t="s">
        <v>108</v>
      </c>
      <c r="M192" t="s">
        <v>104</v>
      </c>
      <c r="N192" t="s">
        <v>7</v>
      </c>
      <c r="O192">
        <v>1</v>
      </c>
      <c r="P192">
        <v>10</v>
      </c>
      <c r="Q192">
        <v>-270</v>
      </c>
      <c r="R192">
        <v>1664339603</v>
      </c>
      <c r="S192">
        <v>8</v>
      </c>
      <c r="T192" t="s">
        <v>117</v>
      </c>
      <c r="U192">
        <v>0</v>
      </c>
      <c r="V192">
        <v>-10</v>
      </c>
      <c r="W192">
        <v>0.5</v>
      </c>
      <c r="X192">
        <v>10</v>
      </c>
      <c r="Y192">
        <v>0.5</v>
      </c>
      <c r="Z192">
        <v>0</v>
      </c>
      <c r="AA192">
        <v>100</v>
      </c>
      <c r="AB192">
        <v>10</v>
      </c>
      <c r="AC192">
        <v>2</v>
      </c>
      <c r="AD192">
        <v>0.25</v>
      </c>
      <c r="AE192">
        <v>0.75</v>
      </c>
      <c r="AF192">
        <v>1</v>
      </c>
      <c r="AG192">
        <v>0.25</v>
      </c>
      <c r="AH192">
        <v>0.5</v>
      </c>
      <c r="AI192">
        <v>0.375</v>
      </c>
      <c r="AJ192">
        <v>0.625</v>
      </c>
      <c r="AK192">
        <v>2.5</v>
      </c>
      <c r="AL192">
        <v>93.75</v>
      </c>
      <c r="AM192">
        <v>9.6824583655185421</v>
      </c>
      <c r="AN192">
        <v>0.9</v>
      </c>
      <c r="AO192">
        <v>0.60844334427391233</v>
      </c>
      <c r="AP192">
        <v>0.39155665572608767</v>
      </c>
      <c r="AQ192" s="2">
        <f>Table4[[#This Row],[Gain]]^Table4[[#This Row],[θ]]</f>
        <v>10</v>
      </c>
      <c r="AR192" s="2">
        <f>-Table4[[#This Row],[λ]]*-Table4[[#This Row],[Loss]]^Table4[[#This Row],[θ]]</f>
        <v>20</v>
      </c>
      <c r="AS192" s="2">
        <f>Table4[[#This Row],[pie_gain]]*Table4[[#This Row],[v_n_w_g]]-Table4[[#This Row],[pie_loss]]*Table4[[#This Row],[v_n_w_l]]</f>
        <v>-1.74669967178263</v>
      </c>
      <c r="AT192" s="2">
        <f>IF(Table4[[#This Row],[diff_v]]&gt;=1,1,0)</f>
        <v>0</v>
      </c>
      <c r="AU192" s="2">
        <f>Table4[[#This Row],[Gain]]^(Table4[[#This Row],[θ]]*Table4[[#This Row],[ω_p]])</f>
        <v>10</v>
      </c>
      <c r="AV192" s="2">
        <f>-Table4[[#This Row],[λ]]*-Table4[[#This Row],[Loss]]^(Table4[[#This Row],[θ]]*Table4[[#This Row],[ω_n]])</f>
        <v>17.708136165888185</v>
      </c>
      <c r="AW192" s="2">
        <f>Table4[[#This Row],[v_n_w_g_w]]*Table4[[#This Row],[pie_gain]]-Table4[[#This Row],[v_n_w_l_w]]*Table4[[#This Row],[pie_loss]]</f>
        <v>-0.84930513351823844</v>
      </c>
      <c r="AX192" s="2">
        <f>IF(Table4[[#This Row],[diff_v_w]]&gt;=1,1,0)</f>
        <v>0</v>
      </c>
      <c r="AY192" s="2">
        <f>Table4[[#This Row],[Gain]]^(Table4[[#This Row],[θ]])*Table4[[#This Row],[ω_p2]]</f>
        <v>10</v>
      </c>
      <c r="AZ192" s="2">
        <f>-Table4[[#This Row],[λ]]*-Table4[[#This Row],[Loss]]^(Table4[[#This Row],[θ]])*Table4[[#This Row],[ω_n2]]</f>
        <v>19.259999999999998</v>
      </c>
      <c r="BA192" s="2">
        <f>Table4[[#This Row],[v_n_w_g_w2]]*Table4[[#This Row],[pie_gain]]-Table4[[#This Row],[v_n_w_l_w2]]*Table4[[#This Row],[pie_loss]]</f>
        <v>-1.4569477465453247</v>
      </c>
      <c r="BB192" s="2">
        <f>IF(Table4[[#This Row],[diff_v_w2]]&gt;=1,1,0)</f>
        <v>0</v>
      </c>
      <c r="BC192" s="2">
        <f>Table4[[#This Row],[Gain]]^(Table4[[#This Row],[θ]]+Table4[[#This Row],[ω_p3]])</f>
        <v>10</v>
      </c>
      <c r="BD192" s="2">
        <f>-Table4[[#This Row],[λ]]*-Table4[[#This Row],[Loss]]^(Table4[[#This Row],[θ]]+Table4[[#This Row],[ω_n3]])</f>
        <v>16.866695155285505</v>
      </c>
      <c r="BE192" s="2">
        <f>Table4[[#This Row],[v_n_w_g_w3]]*Table4[[#This Row],[pie_gain]]-Table4[[#This Row],[v_n_w_l_w3]]*Table4[[#This Row],[pie_loss]]</f>
        <v>-0.51983330541587414</v>
      </c>
      <c r="BF192" s="2">
        <f>IF(Table4[[#This Row],[diff_v_w3]]&gt;=1,1,0)</f>
        <v>0</v>
      </c>
      <c r="BG192" s="2">
        <f>(Table4[[#This Row],[Accept]]-Table4[[#This Row],[projected_M1]])</f>
        <v>1</v>
      </c>
      <c r="BH192" s="2">
        <f>(Table4[[#This Row],[Accept]]-Table4[[#This Row],[projected_M2]])</f>
        <v>1</v>
      </c>
      <c r="BI192" s="2">
        <f>(Table4[[#This Row],[Accept]]-Table4[[#This Row],[projected_M3]])</f>
        <v>1</v>
      </c>
      <c r="BJ192" s="2">
        <f>(Table4[[#This Row],[Accept]]-Table4[[#This Row],[projected_M4]])</f>
        <v>1</v>
      </c>
    </row>
    <row r="193" spans="1:62" x14ac:dyDescent="0.3">
      <c r="A193">
        <v>53</v>
      </c>
      <c r="B193" t="s">
        <v>44</v>
      </c>
      <c r="C193">
        <v>1</v>
      </c>
      <c r="D193">
        <v>-2</v>
      </c>
      <c r="E193" s="22">
        <f>IF(Table4[[#This Row],[Trial]]="G1",Table4[[#This Row],[Balance]]/100,IF(Table4[[#This Row],[Trial]]="G2",Table4[[#This Row],[Balance]]/200,Table4[[#This Row],[Balance]]/500))</f>
        <v>-2</v>
      </c>
      <c r="F193" s="22">
        <f>IF(Table4[[#This Row],[Net_Balance]]&gt;1,1+(Table4[[#This Row],[Net_Balance]]-1)/$F$974,1)</f>
        <v>1</v>
      </c>
      <c r="G193" s="22">
        <f>IF(Table4[[#This Row],[Net_Balance]]&lt;1,1-(1-Table4[[#This Row],[Net_Balance]])/$F$974,1)</f>
        <v>0.95714285714285718</v>
      </c>
      <c r="H193" s="22">
        <f>IF(Table4[[#This Row],[Net_Balance]]&gt;1,1+(Table4[[#This Row],[Net_Balance]]-1)/$H$974,1)</f>
        <v>1</v>
      </c>
      <c r="I193" s="22">
        <f>IF(Table4[[#This Row],[Net_Balance]]&lt;1,1-(1-Table4[[#This Row],[Net_Balance]])/$H$974,1)</f>
        <v>0.97</v>
      </c>
      <c r="J193" s="22">
        <f>IF(Table4[[#This Row],[Net_Balance]]&gt;1,(Table4[[#This Row],[Net_Balance]]-1)/$J$974,0)</f>
        <v>0</v>
      </c>
      <c r="K193" s="22">
        <f>IF(Table4[[#This Row],[Net_Balance]]&lt;1,-(1-Table4[[#This Row],[Net_Balance]])/$J$974,0)</f>
        <v>-0.06</v>
      </c>
      <c r="L193" t="s">
        <v>108</v>
      </c>
      <c r="M193" t="s">
        <v>75</v>
      </c>
      <c r="N193" t="s">
        <v>7</v>
      </c>
      <c r="O193">
        <v>1</v>
      </c>
      <c r="P193">
        <v>70</v>
      </c>
      <c r="Q193">
        <v>-200</v>
      </c>
      <c r="R193">
        <v>1664339613</v>
      </c>
      <c r="S193">
        <v>10</v>
      </c>
      <c r="T193" t="s">
        <v>117</v>
      </c>
      <c r="U193">
        <v>0</v>
      </c>
      <c r="V193">
        <v>-50</v>
      </c>
      <c r="W193">
        <v>0.5</v>
      </c>
      <c r="X193">
        <v>70</v>
      </c>
      <c r="Y193">
        <v>0.5</v>
      </c>
      <c r="Z193">
        <v>10</v>
      </c>
      <c r="AA193">
        <v>3600</v>
      </c>
      <c r="AB193">
        <v>60</v>
      </c>
      <c r="AC193">
        <v>2</v>
      </c>
      <c r="AD193">
        <v>0.25</v>
      </c>
      <c r="AE193">
        <v>0.75</v>
      </c>
      <c r="AF193">
        <v>1</v>
      </c>
      <c r="AG193">
        <v>0.25</v>
      </c>
      <c r="AH193">
        <v>0.5</v>
      </c>
      <c r="AI193">
        <v>0.375</v>
      </c>
      <c r="AJ193">
        <v>0.625</v>
      </c>
      <c r="AK193">
        <v>25</v>
      </c>
      <c r="AL193">
        <v>3375</v>
      </c>
      <c r="AM193">
        <v>58.094750193111253</v>
      </c>
      <c r="AN193">
        <v>0.9</v>
      </c>
      <c r="AO193">
        <v>0.60844334427391233</v>
      </c>
      <c r="AP193">
        <v>0.39155665572608767</v>
      </c>
      <c r="AQ193" s="2">
        <f>Table4[[#This Row],[Gain]]^Table4[[#This Row],[θ]]</f>
        <v>70</v>
      </c>
      <c r="AR193" s="2">
        <f>-Table4[[#This Row],[λ]]*-Table4[[#This Row],[Loss]]^Table4[[#This Row],[θ]]</f>
        <v>100</v>
      </c>
      <c r="AS193" s="2">
        <f>Table4[[#This Row],[pie_gain]]*Table4[[#This Row],[v_n_w_g]]-Table4[[#This Row],[pie_loss]]*Table4[[#This Row],[v_n_w_l]]</f>
        <v>3.4353685265650924</v>
      </c>
      <c r="AT193" s="2">
        <f>IF(Table4[[#This Row],[diff_v]]&gt;=1,1,0)</f>
        <v>1</v>
      </c>
      <c r="AU193" s="2">
        <f>Table4[[#This Row],[Gain]]^(Table4[[#This Row],[θ]]*Table4[[#This Row],[ω_p]])</f>
        <v>70</v>
      </c>
      <c r="AV193" s="2">
        <f>-Table4[[#This Row],[λ]]*-Table4[[#This Row],[Loss]]^(Table4[[#This Row],[θ]]*Table4[[#This Row],[ω_n]])</f>
        <v>84.564288621749327</v>
      </c>
      <c r="AW193" s="2">
        <f>Table4[[#This Row],[v_n_w_g_w]]*Table4[[#This Row],[pie_gain]]-Table4[[#This Row],[v_n_w_l_w]]*Table4[[#This Row],[pie_loss]]</f>
        <v>9.479324052586044</v>
      </c>
      <c r="AX193" s="2">
        <f>IF(Table4[[#This Row],[diff_v_w]]&gt;=1,1,0)</f>
        <v>1</v>
      </c>
      <c r="AY193" s="2">
        <f>Table4[[#This Row],[Gain]]^(Table4[[#This Row],[θ]])*Table4[[#This Row],[ω_p2]]</f>
        <v>70</v>
      </c>
      <c r="AZ193" s="2">
        <f>-Table4[[#This Row],[λ]]*-Table4[[#This Row],[Loss]]^(Table4[[#This Row],[θ]])*Table4[[#This Row],[ω_n2]]</f>
        <v>97</v>
      </c>
      <c r="BA193" s="2">
        <f>Table4[[#This Row],[v_n_w_g_w2]]*Table4[[#This Row],[pie_gain]]-Table4[[#This Row],[v_n_w_l_w2]]*Table4[[#This Row],[pie_loss]]</f>
        <v>4.6100384937433603</v>
      </c>
      <c r="BB193" s="2">
        <f>IF(Table4[[#This Row],[diff_v_w2]]&gt;=1,1,0)</f>
        <v>1</v>
      </c>
      <c r="BC193" s="2">
        <f>Table4[[#This Row],[Gain]]^(Table4[[#This Row],[θ]]+Table4[[#This Row],[ω_p3]])</f>
        <v>70</v>
      </c>
      <c r="BD193" s="2">
        <f>-Table4[[#This Row],[λ]]*-Table4[[#This Row],[Loss]]^(Table4[[#This Row],[θ]]+Table4[[#This Row],[ω_n3]])</f>
        <v>79.07911489098106</v>
      </c>
      <c r="BE193" s="2">
        <f>Table4[[#This Row],[v_n_w_g_w3]]*Table4[[#This Row],[pie_gain]]-Table4[[#This Row],[v_n_w_l_w3]]*Table4[[#This Row],[pie_loss]]</f>
        <v>11.627080334682258</v>
      </c>
      <c r="BF193" s="2">
        <f>IF(Table4[[#This Row],[diff_v_w3]]&gt;=1,1,0)</f>
        <v>1</v>
      </c>
      <c r="BG193" s="2">
        <f>(Table4[[#This Row],[Accept]]-Table4[[#This Row],[projected_M1]])</f>
        <v>0</v>
      </c>
      <c r="BH193" s="2">
        <f>(Table4[[#This Row],[Accept]]-Table4[[#This Row],[projected_M2]])</f>
        <v>0</v>
      </c>
      <c r="BI193" s="2">
        <f>(Table4[[#This Row],[Accept]]-Table4[[#This Row],[projected_M3]])</f>
        <v>0</v>
      </c>
      <c r="BJ193" s="2">
        <f>(Table4[[#This Row],[Accept]]-Table4[[#This Row],[projected_M4]])</f>
        <v>0</v>
      </c>
    </row>
    <row r="194" spans="1:62" x14ac:dyDescent="0.3">
      <c r="A194">
        <v>54</v>
      </c>
      <c r="B194" t="s">
        <v>44</v>
      </c>
      <c r="C194">
        <v>1</v>
      </c>
      <c r="D194">
        <v>-2</v>
      </c>
      <c r="E194" s="22">
        <f>IF(Table4[[#This Row],[Trial]]="G1",Table4[[#This Row],[Balance]]/100,IF(Table4[[#This Row],[Trial]]="G2",Table4[[#This Row],[Balance]]/200,Table4[[#This Row],[Balance]]/500))</f>
        <v>-2</v>
      </c>
      <c r="F194" s="22">
        <f>IF(Table4[[#This Row],[Net_Balance]]&gt;1,1+(Table4[[#This Row],[Net_Balance]]-1)/$F$974,1)</f>
        <v>1</v>
      </c>
      <c r="G194" s="22">
        <f>IF(Table4[[#This Row],[Net_Balance]]&lt;1,1-(1-Table4[[#This Row],[Net_Balance]])/$F$974,1)</f>
        <v>0.95714285714285718</v>
      </c>
      <c r="H194" s="22">
        <f>IF(Table4[[#This Row],[Net_Balance]]&gt;1,1+(Table4[[#This Row],[Net_Balance]]-1)/$H$974,1)</f>
        <v>1</v>
      </c>
      <c r="I194" s="22">
        <f>IF(Table4[[#This Row],[Net_Balance]]&lt;1,1-(1-Table4[[#This Row],[Net_Balance]])/$H$974,1)</f>
        <v>0.97</v>
      </c>
      <c r="J194" s="22">
        <f>IF(Table4[[#This Row],[Net_Balance]]&gt;1,(Table4[[#This Row],[Net_Balance]]-1)/$J$974,0)</f>
        <v>0</v>
      </c>
      <c r="K194" s="22">
        <f>IF(Table4[[#This Row],[Net_Balance]]&lt;1,-(1-Table4[[#This Row],[Net_Balance]])/$J$974,0)</f>
        <v>-0.06</v>
      </c>
      <c r="L194" t="s">
        <v>108</v>
      </c>
      <c r="M194" t="s">
        <v>91</v>
      </c>
      <c r="N194" t="s">
        <v>5</v>
      </c>
      <c r="O194">
        <v>0</v>
      </c>
      <c r="P194">
        <v>0</v>
      </c>
      <c r="Q194">
        <v>-200</v>
      </c>
      <c r="R194">
        <v>1664339618</v>
      </c>
      <c r="S194">
        <v>5</v>
      </c>
      <c r="T194" t="s">
        <v>118</v>
      </c>
      <c r="U194">
        <v>1</v>
      </c>
      <c r="V194">
        <v>-90</v>
      </c>
      <c r="W194">
        <v>0.5</v>
      </c>
      <c r="X194">
        <v>100</v>
      </c>
      <c r="Y194">
        <v>0.5</v>
      </c>
      <c r="Z194">
        <v>5</v>
      </c>
      <c r="AA194">
        <v>9025</v>
      </c>
      <c r="AB194">
        <v>95</v>
      </c>
      <c r="AC194">
        <v>4</v>
      </c>
      <c r="AD194">
        <v>0.25</v>
      </c>
      <c r="AE194">
        <v>0.75</v>
      </c>
      <c r="AF194">
        <v>1</v>
      </c>
      <c r="AG194">
        <v>0.25</v>
      </c>
      <c r="AH194">
        <v>0.5</v>
      </c>
      <c r="AI194">
        <v>0.375</v>
      </c>
      <c r="AJ194">
        <v>0.625</v>
      </c>
      <c r="AK194">
        <v>28.75</v>
      </c>
      <c r="AL194">
        <v>8460.9375</v>
      </c>
      <c r="AM194">
        <v>91.983354472426157</v>
      </c>
      <c r="AN194">
        <v>0.9</v>
      </c>
      <c r="AO194">
        <v>0.60844334427391233</v>
      </c>
      <c r="AP194">
        <v>0.39155665572608767</v>
      </c>
      <c r="AQ194" s="2">
        <f>Table4[[#This Row],[Gain]]^Table4[[#This Row],[θ]]</f>
        <v>100</v>
      </c>
      <c r="AR194" s="2">
        <f>-Table4[[#This Row],[λ]]*-Table4[[#This Row],[Loss]]^Table4[[#This Row],[θ]]</f>
        <v>180</v>
      </c>
      <c r="AS194" s="2">
        <f>Table4[[#This Row],[pie_gain]]*Table4[[#This Row],[v_n_w_g]]-Table4[[#This Row],[pie_loss]]*Table4[[#This Row],[v_n_w_l]]</f>
        <v>-9.6358636033045428</v>
      </c>
      <c r="AT194" s="2">
        <f>IF(Table4[[#This Row],[diff_v]]&gt;=1,1,0)</f>
        <v>0</v>
      </c>
      <c r="AU194" s="2">
        <f>Table4[[#This Row],[Gain]]^(Table4[[#This Row],[θ]]*Table4[[#This Row],[ω_p]])</f>
        <v>100</v>
      </c>
      <c r="AV194" s="2">
        <f>-Table4[[#This Row],[λ]]*-Table4[[#This Row],[Loss]]^(Table4[[#This Row],[θ]]*Table4[[#This Row],[ω_n]])</f>
        <v>148.42916855420455</v>
      </c>
      <c r="AW194" s="2">
        <f>Table4[[#This Row],[v_n_w_g_w]]*Table4[[#This Row],[pie_gain]]-Table4[[#This Row],[v_n_w_l_w]]*Table4[[#This Row],[pie_loss]]</f>
        <v>2.7259055761031235</v>
      </c>
      <c r="AX194" s="2">
        <f>IF(Table4[[#This Row],[diff_v_w]]&gt;=1,1,0)</f>
        <v>1</v>
      </c>
      <c r="AY194" s="2">
        <f>Table4[[#This Row],[Gain]]^(Table4[[#This Row],[θ]])*Table4[[#This Row],[ω_p2]]</f>
        <v>100</v>
      </c>
      <c r="AZ194" s="2">
        <f>-Table4[[#This Row],[λ]]*-Table4[[#This Row],[Loss]]^(Table4[[#This Row],[θ]])*Table4[[#This Row],[ω_n2]]</f>
        <v>174.6</v>
      </c>
      <c r="BA194" s="2">
        <f>Table4[[#This Row],[v_n_w_g_w2]]*Table4[[#This Row],[pie_gain]]-Table4[[#This Row],[v_n_w_l_w2]]*Table4[[#This Row],[pie_loss]]</f>
        <v>-7.5214576623836678</v>
      </c>
      <c r="BB194" s="2">
        <f>IF(Table4[[#This Row],[diff_v_w2]]&gt;=1,1,0)</f>
        <v>0</v>
      </c>
      <c r="BC194" s="2">
        <f>Table4[[#This Row],[Gain]]^(Table4[[#This Row],[θ]]+Table4[[#This Row],[ω_p3]])</f>
        <v>100</v>
      </c>
      <c r="BD194" s="2">
        <f>-Table4[[#This Row],[λ]]*-Table4[[#This Row],[Loss]]^(Table4[[#This Row],[θ]]+Table4[[#This Row],[ω_n3]])</f>
        <v>137.40987816227744</v>
      </c>
      <c r="BE194" s="2">
        <f>Table4[[#This Row],[v_n_w_g_w3]]*Table4[[#This Row],[pie_gain]]-Table4[[#This Row],[v_n_w_l_w3]]*Table4[[#This Row],[pie_loss]]</f>
        <v>7.0405820704407134</v>
      </c>
      <c r="BF194" s="2">
        <f>IF(Table4[[#This Row],[diff_v_w3]]&gt;=1,1,0)</f>
        <v>1</v>
      </c>
      <c r="BG194" s="2">
        <f>(Table4[[#This Row],[Accept]]-Table4[[#This Row],[projected_M1]])</f>
        <v>0</v>
      </c>
      <c r="BH194" s="2">
        <f>(Table4[[#This Row],[Accept]]-Table4[[#This Row],[projected_M2]])</f>
        <v>-1</v>
      </c>
      <c r="BI194" s="2">
        <f>(Table4[[#This Row],[Accept]]-Table4[[#This Row],[projected_M3]])</f>
        <v>0</v>
      </c>
      <c r="BJ194" s="2">
        <f>(Table4[[#This Row],[Accept]]-Table4[[#This Row],[projected_M4]])</f>
        <v>-1</v>
      </c>
    </row>
    <row r="195" spans="1:62" x14ac:dyDescent="0.3">
      <c r="A195">
        <v>55</v>
      </c>
      <c r="B195" t="s">
        <v>44</v>
      </c>
      <c r="C195">
        <v>1</v>
      </c>
      <c r="D195">
        <v>-2</v>
      </c>
      <c r="E195" s="22">
        <f>IF(Table4[[#This Row],[Trial]]="G1",Table4[[#This Row],[Balance]]/100,IF(Table4[[#This Row],[Trial]]="G2",Table4[[#This Row],[Balance]]/200,Table4[[#This Row],[Balance]]/500))</f>
        <v>-2.9</v>
      </c>
      <c r="F195" s="22">
        <f>IF(Table4[[#This Row],[Net_Balance]]&gt;1,1+(Table4[[#This Row],[Net_Balance]]-1)/$F$974,1)</f>
        <v>1</v>
      </c>
      <c r="G195" s="22">
        <f>IF(Table4[[#This Row],[Net_Balance]]&lt;1,1-(1-Table4[[#This Row],[Net_Balance]])/$F$974,1)</f>
        <v>0.94428571428571428</v>
      </c>
      <c r="H195" s="22">
        <f>IF(Table4[[#This Row],[Net_Balance]]&gt;1,1+(Table4[[#This Row],[Net_Balance]]-1)/$H$974,1)</f>
        <v>1</v>
      </c>
      <c r="I195" s="22">
        <f>IF(Table4[[#This Row],[Net_Balance]]&lt;1,1-(1-Table4[[#This Row],[Net_Balance]])/$H$974,1)</f>
        <v>0.96099999999999997</v>
      </c>
      <c r="J195" s="22">
        <f>IF(Table4[[#This Row],[Net_Balance]]&gt;1,(Table4[[#This Row],[Net_Balance]]-1)/$J$974,0)</f>
        <v>0</v>
      </c>
      <c r="K195" s="22">
        <f>IF(Table4[[#This Row],[Net_Balance]]&lt;1,-(1-Table4[[#This Row],[Net_Balance]])/$J$974,0)</f>
        <v>-7.8E-2</v>
      </c>
      <c r="L195" t="s">
        <v>108</v>
      </c>
      <c r="M195" t="s">
        <v>103</v>
      </c>
      <c r="N195" t="s">
        <v>7</v>
      </c>
      <c r="O195">
        <v>1</v>
      </c>
      <c r="P195">
        <v>-90</v>
      </c>
      <c r="Q195">
        <v>-290</v>
      </c>
      <c r="R195">
        <v>1664339629</v>
      </c>
      <c r="S195">
        <v>11</v>
      </c>
      <c r="T195" t="s">
        <v>117</v>
      </c>
      <c r="U195">
        <v>0</v>
      </c>
      <c r="V195">
        <v>-90</v>
      </c>
      <c r="W195">
        <v>0.5</v>
      </c>
      <c r="X195">
        <v>180</v>
      </c>
      <c r="Y195">
        <v>0.5</v>
      </c>
      <c r="Z195">
        <v>45</v>
      </c>
      <c r="AA195">
        <v>18225</v>
      </c>
      <c r="AB195">
        <v>135</v>
      </c>
      <c r="AC195">
        <v>2</v>
      </c>
      <c r="AD195">
        <v>0.25</v>
      </c>
      <c r="AE195">
        <v>0.75</v>
      </c>
      <c r="AF195">
        <v>2</v>
      </c>
      <c r="AG195">
        <v>0.5</v>
      </c>
      <c r="AH195">
        <v>0.25</v>
      </c>
      <c r="AI195">
        <v>0.625</v>
      </c>
      <c r="AJ195">
        <v>0.375</v>
      </c>
      <c r="AK195">
        <v>11.25</v>
      </c>
      <c r="AL195">
        <v>17085.9375</v>
      </c>
      <c r="AM195">
        <v>130.71318793450033</v>
      </c>
      <c r="AN195">
        <v>0.9</v>
      </c>
      <c r="AO195">
        <v>0.38419903534316502</v>
      </c>
      <c r="AP195">
        <v>0.61580096465683498</v>
      </c>
      <c r="AQ195" s="2">
        <f>Table4[[#This Row],[Gain]]^Table4[[#This Row],[θ]]</f>
        <v>180</v>
      </c>
      <c r="AR195" s="2">
        <f>-Table4[[#This Row],[λ]]*-Table4[[#This Row],[Loss]]^Table4[[#This Row],[θ]]</f>
        <v>180</v>
      </c>
      <c r="AS195" s="2">
        <f>Table4[[#This Row],[pie_gain]]*Table4[[#This Row],[v_n_w_g]]-Table4[[#This Row],[pie_loss]]*Table4[[#This Row],[v_n_w_l]]</f>
        <v>-41.688347276460604</v>
      </c>
      <c r="AT195" s="2">
        <f>IF(Table4[[#This Row],[diff_v]]&gt;=1,1,0)</f>
        <v>0</v>
      </c>
      <c r="AU195" s="2">
        <f>Table4[[#This Row],[Gain]]^(Table4[[#This Row],[θ]]*Table4[[#This Row],[ω_p]])</f>
        <v>180</v>
      </c>
      <c r="AV195" s="2">
        <f>-Table4[[#This Row],[λ]]*-Table4[[#This Row],[Loss]]^(Table4[[#This Row],[θ]]*Table4[[#This Row],[ω_n]])</f>
        <v>140.0855306468701</v>
      </c>
      <c r="AW195" s="2">
        <f>Table4[[#This Row],[v_n_w_g_w]]*Table4[[#This Row],[pie_gain]]-Table4[[#This Row],[v_n_w_l_w]]*Table4[[#This Row],[pie_loss]]</f>
        <v>-17.10897854503753</v>
      </c>
      <c r="AX195" s="2">
        <f>IF(Table4[[#This Row],[diff_v_w]]&gt;=1,1,0)</f>
        <v>0</v>
      </c>
      <c r="AY195" s="2">
        <f>Table4[[#This Row],[Gain]]^(Table4[[#This Row],[θ]])*Table4[[#This Row],[ω_p2]]</f>
        <v>180</v>
      </c>
      <c r="AZ195" s="2">
        <f>-Table4[[#This Row],[λ]]*-Table4[[#This Row],[Loss]]^(Table4[[#This Row],[θ]])*Table4[[#This Row],[ω_n2]]</f>
        <v>172.98</v>
      </c>
      <c r="BA195" s="2">
        <f>Table4[[#This Row],[v_n_w_g_w2]]*Table4[[#This Row],[pie_gain]]-Table4[[#This Row],[v_n_w_l_w2]]*Table4[[#This Row],[pie_loss]]</f>
        <v>-37.365424504569617</v>
      </c>
      <c r="BB195" s="2">
        <f>IF(Table4[[#This Row],[diff_v_w2]]&gt;=1,1,0)</f>
        <v>0</v>
      </c>
      <c r="BC195" s="2">
        <f>Table4[[#This Row],[Gain]]^(Table4[[#This Row],[θ]]+Table4[[#This Row],[ω_p3]])</f>
        <v>180</v>
      </c>
      <c r="BD195" s="2">
        <f>-Table4[[#This Row],[λ]]*-Table4[[#This Row],[Loss]]^(Table4[[#This Row],[θ]]+Table4[[#This Row],[ω_n3]])</f>
        <v>126.71895691347073</v>
      </c>
      <c r="BE195" s="2">
        <f>Table4[[#This Row],[v_n_w_g_w3]]*Table4[[#This Row],[pie_gain]]-Table4[[#This Row],[v_n_w_l_w3]]*Table4[[#This Row],[pie_loss]]</f>
        <v>-8.877829545853487</v>
      </c>
      <c r="BF195" s="2">
        <f>IF(Table4[[#This Row],[diff_v_w3]]&gt;=1,1,0)</f>
        <v>0</v>
      </c>
      <c r="BG195" s="2">
        <f>(Table4[[#This Row],[Accept]]-Table4[[#This Row],[projected_M1]])</f>
        <v>1</v>
      </c>
      <c r="BH195" s="2">
        <f>(Table4[[#This Row],[Accept]]-Table4[[#This Row],[projected_M2]])</f>
        <v>1</v>
      </c>
      <c r="BI195" s="2">
        <f>(Table4[[#This Row],[Accept]]-Table4[[#This Row],[projected_M3]])</f>
        <v>1</v>
      </c>
      <c r="BJ195" s="2">
        <f>(Table4[[#This Row],[Accept]]-Table4[[#This Row],[projected_M4]])</f>
        <v>1</v>
      </c>
    </row>
    <row r="196" spans="1:62" x14ac:dyDescent="0.3">
      <c r="A196">
        <v>57</v>
      </c>
      <c r="B196" t="s">
        <v>44</v>
      </c>
      <c r="C196">
        <v>1</v>
      </c>
      <c r="D196">
        <v>-2</v>
      </c>
      <c r="E196" s="22">
        <f>IF(Table4[[#This Row],[Trial]]="G1",Table4[[#This Row],[Balance]]/100,IF(Table4[[#This Row],[Trial]]="G2",Table4[[#This Row],[Balance]]/200,Table4[[#This Row],[Balance]]/500))</f>
        <v>-2.9</v>
      </c>
      <c r="F196" s="22">
        <f>IF(Table4[[#This Row],[Net_Balance]]&gt;1,1+(Table4[[#This Row],[Net_Balance]]-1)/$F$974,1)</f>
        <v>1</v>
      </c>
      <c r="G196" s="22">
        <f>IF(Table4[[#This Row],[Net_Balance]]&lt;1,1-(1-Table4[[#This Row],[Net_Balance]])/$F$974,1)</f>
        <v>0.94428571428571428</v>
      </c>
      <c r="H196" s="22">
        <f>IF(Table4[[#This Row],[Net_Balance]]&gt;1,1+(Table4[[#This Row],[Net_Balance]]-1)/$H$974,1)</f>
        <v>1</v>
      </c>
      <c r="I196" s="22">
        <f>IF(Table4[[#This Row],[Net_Balance]]&lt;1,1-(1-Table4[[#This Row],[Net_Balance]])/$H$974,1)</f>
        <v>0.96099999999999997</v>
      </c>
      <c r="J196" s="22">
        <f>IF(Table4[[#This Row],[Net_Balance]]&gt;1,(Table4[[#This Row],[Net_Balance]]-1)/$J$974,0)</f>
        <v>0</v>
      </c>
      <c r="K196" s="22">
        <f>IF(Table4[[#This Row],[Net_Balance]]&lt;1,-(1-Table4[[#This Row],[Net_Balance]])/$J$974,0)</f>
        <v>-7.8E-2</v>
      </c>
      <c r="L196" t="s">
        <v>108</v>
      </c>
      <c r="M196" t="s">
        <v>64</v>
      </c>
      <c r="N196" t="s">
        <v>5</v>
      </c>
      <c r="O196">
        <v>0</v>
      </c>
      <c r="P196">
        <v>0</v>
      </c>
      <c r="Q196">
        <v>-290</v>
      </c>
      <c r="R196">
        <v>1664339641</v>
      </c>
      <c r="S196">
        <v>8</v>
      </c>
      <c r="T196" t="s">
        <v>118</v>
      </c>
      <c r="U196">
        <v>1</v>
      </c>
      <c r="V196">
        <v>-50</v>
      </c>
      <c r="W196">
        <v>0.5</v>
      </c>
      <c r="X196">
        <v>60</v>
      </c>
      <c r="Y196">
        <v>0.5</v>
      </c>
      <c r="Z196">
        <v>5</v>
      </c>
      <c r="AA196">
        <v>3025</v>
      </c>
      <c r="AB196">
        <v>55</v>
      </c>
      <c r="AC196">
        <v>4</v>
      </c>
      <c r="AD196">
        <v>0.25</v>
      </c>
      <c r="AE196">
        <v>0.75</v>
      </c>
      <c r="AF196">
        <v>2</v>
      </c>
      <c r="AG196">
        <v>0.5</v>
      </c>
      <c r="AH196">
        <v>0.25</v>
      </c>
      <c r="AI196">
        <v>0.625</v>
      </c>
      <c r="AJ196">
        <v>0.375</v>
      </c>
      <c r="AK196">
        <v>-8.75</v>
      </c>
      <c r="AL196">
        <v>2835.9375</v>
      </c>
      <c r="AM196">
        <v>53.253521010351982</v>
      </c>
      <c r="AN196">
        <v>0.9</v>
      </c>
      <c r="AO196">
        <v>0.38419903534316502</v>
      </c>
      <c r="AP196">
        <v>0.61580096465683498</v>
      </c>
      <c r="AQ196" s="2">
        <f>Table4[[#This Row],[Gain]]^Table4[[#This Row],[θ]]</f>
        <v>60</v>
      </c>
      <c r="AR196" s="2">
        <f>-Table4[[#This Row],[λ]]*-Table4[[#This Row],[Loss]]^Table4[[#This Row],[θ]]</f>
        <v>100</v>
      </c>
      <c r="AS196" s="2">
        <f>Table4[[#This Row],[pie_gain]]*Table4[[#This Row],[v_n_w_g]]-Table4[[#This Row],[pie_loss]]*Table4[[#This Row],[v_n_w_l]]</f>
        <v>-38.528154345093597</v>
      </c>
      <c r="AT196" s="2">
        <f>IF(Table4[[#This Row],[diff_v]]&gt;=1,1,0)</f>
        <v>0</v>
      </c>
      <c r="AU196" s="2">
        <f>Table4[[#This Row],[Gain]]^(Table4[[#This Row],[θ]]*Table4[[#This Row],[ω_p]])</f>
        <v>60</v>
      </c>
      <c r="AV196" s="2">
        <f>-Table4[[#This Row],[λ]]*-Table4[[#This Row],[Loss]]^(Table4[[#This Row],[θ]]*Table4[[#This Row],[ω_n]])</f>
        <v>80.416117180803127</v>
      </c>
      <c r="AW196" s="2">
        <f>Table4[[#This Row],[v_n_w_g_w]]*Table4[[#This Row],[pie_gain]]-Table4[[#This Row],[v_n_w_l_w]]*Table4[[#This Row],[pie_loss]]</f>
        <v>-26.468380413305745</v>
      </c>
      <c r="AX196" s="2">
        <f>IF(Table4[[#This Row],[diff_v_w]]&gt;=1,1,0)</f>
        <v>0</v>
      </c>
      <c r="AY196" s="2">
        <f>Table4[[#This Row],[Gain]]^(Table4[[#This Row],[θ]])*Table4[[#This Row],[ω_p2]]</f>
        <v>60</v>
      </c>
      <c r="AZ196" s="2">
        <f>-Table4[[#This Row],[λ]]*-Table4[[#This Row],[Loss]]^(Table4[[#This Row],[θ]])*Table4[[#This Row],[ω_n2]]</f>
        <v>96.1</v>
      </c>
      <c r="BA196" s="2">
        <f>Table4[[#This Row],[v_n_w_g_w2]]*Table4[[#This Row],[pie_gain]]-Table4[[#This Row],[v_n_w_l_w2]]*Table4[[#This Row],[pie_loss]]</f>
        <v>-36.126530582931942</v>
      </c>
      <c r="BB196" s="2">
        <f>IF(Table4[[#This Row],[diff_v_w2]]&gt;=1,1,0)</f>
        <v>0</v>
      </c>
      <c r="BC196" s="2">
        <f>Table4[[#This Row],[Gain]]^(Table4[[#This Row],[θ]]+Table4[[#This Row],[ω_p3]])</f>
        <v>60</v>
      </c>
      <c r="BD196" s="2">
        <f>-Table4[[#This Row],[λ]]*-Table4[[#This Row],[Loss]]^(Table4[[#This Row],[θ]]+Table4[[#This Row],[ω_n3]])</f>
        <v>73.702180989895325</v>
      </c>
      <c r="BE196" s="2">
        <f>Table4[[#This Row],[v_n_w_g_w3]]*Table4[[#This Row],[pie_gain]]-Table4[[#This Row],[v_n_w_l_w3]]*Table4[[#This Row],[pie_loss]]</f>
        <v>-22.333932030300289</v>
      </c>
      <c r="BF196" s="2">
        <f>IF(Table4[[#This Row],[diff_v_w3]]&gt;=1,1,0)</f>
        <v>0</v>
      </c>
      <c r="BG196" s="2">
        <f>(Table4[[#This Row],[Accept]]-Table4[[#This Row],[projected_M1]])</f>
        <v>0</v>
      </c>
      <c r="BH196" s="2">
        <f>(Table4[[#This Row],[Accept]]-Table4[[#This Row],[projected_M2]])</f>
        <v>0</v>
      </c>
      <c r="BI196" s="2">
        <f>(Table4[[#This Row],[Accept]]-Table4[[#This Row],[projected_M3]])</f>
        <v>0</v>
      </c>
      <c r="BJ196" s="2">
        <f>(Table4[[#This Row],[Accept]]-Table4[[#This Row],[projected_M4]])</f>
        <v>0</v>
      </c>
    </row>
    <row r="197" spans="1:62" x14ac:dyDescent="0.3">
      <c r="A197">
        <v>59</v>
      </c>
      <c r="B197" t="s">
        <v>44</v>
      </c>
      <c r="C197">
        <v>1</v>
      </c>
      <c r="D197">
        <v>-2</v>
      </c>
      <c r="E197" s="22">
        <f>IF(Table4[[#This Row],[Trial]]="G1",Table4[[#This Row],[Balance]]/100,IF(Table4[[#This Row],[Trial]]="G2",Table4[[#This Row],[Balance]]/200,Table4[[#This Row],[Balance]]/500))</f>
        <v>-2.9</v>
      </c>
      <c r="F197" s="22">
        <f>IF(Table4[[#This Row],[Net_Balance]]&gt;1,1+(Table4[[#This Row],[Net_Balance]]-1)/$F$974,1)</f>
        <v>1</v>
      </c>
      <c r="G197" s="22">
        <f>IF(Table4[[#This Row],[Net_Balance]]&lt;1,1-(1-Table4[[#This Row],[Net_Balance]])/$F$974,1)</f>
        <v>0.94428571428571428</v>
      </c>
      <c r="H197" s="22">
        <f>IF(Table4[[#This Row],[Net_Balance]]&gt;1,1+(Table4[[#This Row],[Net_Balance]]-1)/$H$974,1)</f>
        <v>1</v>
      </c>
      <c r="I197" s="22">
        <f>IF(Table4[[#This Row],[Net_Balance]]&lt;1,1-(1-Table4[[#This Row],[Net_Balance]])/$H$974,1)</f>
        <v>0.96099999999999997</v>
      </c>
      <c r="J197" s="22">
        <f>IF(Table4[[#This Row],[Net_Balance]]&gt;1,(Table4[[#This Row],[Net_Balance]]-1)/$J$974,0)</f>
        <v>0</v>
      </c>
      <c r="K197" s="22">
        <f>IF(Table4[[#This Row],[Net_Balance]]&lt;1,-(1-Table4[[#This Row],[Net_Balance]])/$J$974,0)</f>
        <v>-7.8E-2</v>
      </c>
      <c r="L197" t="s">
        <v>108</v>
      </c>
      <c r="M197" t="s">
        <v>70</v>
      </c>
      <c r="N197" t="s">
        <v>5</v>
      </c>
      <c r="O197">
        <v>0</v>
      </c>
      <c r="P197">
        <v>0</v>
      </c>
      <c r="Q197">
        <v>-290</v>
      </c>
      <c r="R197">
        <v>1664339655</v>
      </c>
      <c r="S197">
        <v>7</v>
      </c>
      <c r="T197" t="s">
        <v>118</v>
      </c>
      <c r="U197">
        <v>1</v>
      </c>
      <c r="V197">
        <v>-90</v>
      </c>
      <c r="W197">
        <v>0.5</v>
      </c>
      <c r="X197">
        <v>180</v>
      </c>
      <c r="Y197">
        <v>0.5</v>
      </c>
      <c r="Z197">
        <v>45</v>
      </c>
      <c r="AA197">
        <v>18225</v>
      </c>
      <c r="AB197">
        <v>135</v>
      </c>
      <c r="AC197">
        <v>4</v>
      </c>
      <c r="AD197">
        <v>0.75</v>
      </c>
      <c r="AE197">
        <v>0.25</v>
      </c>
      <c r="AF197">
        <v>2</v>
      </c>
      <c r="AG197">
        <v>0.05</v>
      </c>
      <c r="AH197">
        <v>0.2</v>
      </c>
      <c r="AI197">
        <v>0.42499999999999999</v>
      </c>
      <c r="AJ197">
        <v>0.57499999999999996</v>
      </c>
      <c r="AK197">
        <v>65.249999999999986</v>
      </c>
      <c r="AL197">
        <v>17814.9375</v>
      </c>
      <c r="AM197">
        <v>133.47260954967501</v>
      </c>
      <c r="AN197">
        <v>0.9</v>
      </c>
      <c r="AO197">
        <v>0.56330583577691229</v>
      </c>
      <c r="AP197">
        <v>0.43669416422308771</v>
      </c>
      <c r="AQ197" s="2">
        <f>Table4[[#This Row],[Gain]]^Table4[[#This Row],[θ]]</f>
        <v>180</v>
      </c>
      <c r="AR197" s="2">
        <f>-Table4[[#This Row],[λ]]*-Table4[[#This Row],[Loss]]^Table4[[#This Row],[θ]]</f>
        <v>180</v>
      </c>
      <c r="AS197" s="2">
        <f>Table4[[#This Row],[pie_gain]]*Table4[[#This Row],[v_n_w_g]]-Table4[[#This Row],[pie_loss]]*Table4[[#This Row],[v_n_w_l]]</f>
        <v>22.790100879688424</v>
      </c>
      <c r="AT197" s="2">
        <f>IF(Table4[[#This Row],[diff_v]]&gt;=1,1,0)</f>
        <v>1</v>
      </c>
      <c r="AU197" s="2">
        <f>Table4[[#This Row],[Gain]]^(Table4[[#This Row],[θ]]*Table4[[#This Row],[ω_p]])</f>
        <v>180</v>
      </c>
      <c r="AV197" s="2">
        <f>-Table4[[#This Row],[λ]]*-Table4[[#This Row],[Loss]]^(Table4[[#This Row],[θ]]*Table4[[#This Row],[ω_n]])</f>
        <v>140.0855306468701</v>
      </c>
      <c r="AW197" s="2">
        <f>Table4[[#This Row],[v_n_w_g_w]]*Table4[[#This Row],[pie_gain]]-Table4[[#This Row],[v_n_w_l_w]]*Table4[[#This Row],[pie_loss]]</f>
        <v>40.220516714261535</v>
      </c>
      <c r="AX197" s="2">
        <f>IF(Table4[[#This Row],[diff_v_w]]&gt;=1,1,0)</f>
        <v>1</v>
      </c>
      <c r="AY197" s="2">
        <f>Table4[[#This Row],[Gain]]^(Table4[[#This Row],[θ]])*Table4[[#This Row],[ω_p2]]</f>
        <v>180</v>
      </c>
      <c r="AZ197" s="2">
        <f>-Table4[[#This Row],[λ]]*-Table4[[#This Row],[Loss]]^(Table4[[#This Row],[θ]])*Table4[[#This Row],[ω_n2]]</f>
        <v>172.98</v>
      </c>
      <c r="BA197" s="2">
        <f>Table4[[#This Row],[v_n_w_g_w2]]*Table4[[#This Row],[pie_gain]]-Table4[[#This Row],[v_n_w_l_w2]]*Table4[[#This Row],[pie_loss]]</f>
        <v>25.855693912534505</v>
      </c>
      <c r="BB197" s="2">
        <f>IF(Table4[[#This Row],[diff_v_w2]]&gt;=1,1,0)</f>
        <v>1</v>
      </c>
      <c r="BC197" s="2">
        <f>Table4[[#This Row],[Gain]]^(Table4[[#This Row],[θ]]+Table4[[#This Row],[ω_p3]])</f>
        <v>180</v>
      </c>
      <c r="BD197" s="2">
        <f>-Table4[[#This Row],[λ]]*-Table4[[#This Row],[Loss]]^(Table4[[#This Row],[θ]]+Table4[[#This Row],[ω_n3]])</f>
        <v>126.71895691347073</v>
      </c>
      <c r="BE197" s="2">
        <f>Table4[[#This Row],[v_n_w_g_w3]]*Table4[[#This Row],[pie_gain]]-Table4[[#This Row],[v_n_w_l_w3]]*Table4[[#This Row],[pie_loss]]</f>
        <v>46.057621459294644</v>
      </c>
      <c r="BF197" s="2">
        <f>IF(Table4[[#This Row],[diff_v_w3]]&gt;=1,1,0)</f>
        <v>1</v>
      </c>
      <c r="BG197" s="2">
        <f>(Table4[[#This Row],[Accept]]-Table4[[#This Row],[projected_M1]])</f>
        <v>-1</v>
      </c>
      <c r="BH197" s="2">
        <f>(Table4[[#This Row],[Accept]]-Table4[[#This Row],[projected_M2]])</f>
        <v>-1</v>
      </c>
      <c r="BI197" s="2">
        <f>(Table4[[#This Row],[Accept]]-Table4[[#This Row],[projected_M3]])</f>
        <v>-1</v>
      </c>
      <c r="BJ197" s="2">
        <f>(Table4[[#This Row],[Accept]]-Table4[[#This Row],[projected_M4]])</f>
        <v>-1</v>
      </c>
    </row>
    <row r="198" spans="1:62" x14ac:dyDescent="0.3">
      <c r="A198">
        <v>60</v>
      </c>
      <c r="B198" t="s">
        <v>44</v>
      </c>
      <c r="C198">
        <v>1</v>
      </c>
      <c r="D198">
        <v>-2</v>
      </c>
      <c r="E198" s="22">
        <f>IF(Table4[[#This Row],[Trial]]="G1",Table4[[#This Row],[Balance]]/100,IF(Table4[[#This Row],[Trial]]="G2",Table4[[#This Row],[Balance]]/200,Table4[[#This Row],[Balance]]/500))</f>
        <v>-2.9</v>
      </c>
      <c r="F198" s="22">
        <f>IF(Table4[[#This Row],[Net_Balance]]&gt;1,1+(Table4[[#This Row],[Net_Balance]]-1)/$F$974,1)</f>
        <v>1</v>
      </c>
      <c r="G198" s="22">
        <f>IF(Table4[[#This Row],[Net_Balance]]&lt;1,1-(1-Table4[[#This Row],[Net_Balance]])/$F$974,1)</f>
        <v>0.94428571428571428</v>
      </c>
      <c r="H198" s="22">
        <f>IF(Table4[[#This Row],[Net_Balance]]&gt;1,1+(Table4[[#This Row],[Net_Balance]]-1)/$H$974,1)</f>
        <v>1</v>
      </c>
      <c r="I198" s="22">
        <f>IF(Table4[[#This Row],[Net_Balance]]&lt;1,1-(1-Table4[[#This Row],[Net_Balance]])/$H$974,1)</f>
        <v>0.96099999999999997</v>
      </c>
      <c r="J198" s="22">
        <f>IF(Table4[[#This Row],[Net_Balance]]&gt;1,(Table4[[#This Row],[Net_Balance]]-1)/$J$974,0)</f>
        <v>0</v>
      </c>
      <c r="K198" s="22">
        <f>IF(Table4[[#This Row],[Net_Balance]]&lt;1,-(1-Table4[[#This Row],[Net_Balance]])/$J$974,0)</f>
        <v>-7.8E-2</v>
      </c>
      <c r="L198" t="s">
        <v>108</v>
      </c>
      <c r="M198" t="s">
        <v>80</v>
      </c>
      <c r="N198" t="s">
        <v>5</v>
      </c>
      <c r="O198">
        <v>0</v>
      </c>
      <c r="P198">
        <v>0</v>
      </c>
      <c r="Q198">
        <v>-290</v>
      </c>
      <c r="R198">
        <v>1664339663</v>
      </c>
      <c r="S198">
        <v>8</v>
      </c>
      <c r="T198" t="s">
        <v>118</v>
      </c>
      <c r="U198">
        <v>1</v>
      </c>
      <c r="V198">
        <v>-90</v>
      </c>
      <c r="W198">
        <v>0.5</v>
      </c>
      <c r="X198">
        <v>80</v>
      </c>
      <c r="Y198">
        <v>0.5</v>
      </c>
      <c r="Z198">
        <v>-5</v>
      </c>
      <c r="AA198">
        <v>7225</v>
      </c>
      <c r="AB198">
        <v>85</v>
      </c>
      <c r="AC198">
        <v>4</v>
      </c>
      <c r="AD198">
        <v>0.25</v>
      </c>
      <c r="AE198">
        <v>0.75</v>
      </c>
      <c r="AF198">
        <v>1</v>
      </c>
      <c r="AG198">
        <v>0.25</v>
      </c>
      <c r="AH198">
        <v>0.5</v>
      </c>
      <c r="AI198">
        <v>0.375</v>
      </c>
      <c r="AJ198">
        <v>0.625</v>
      </c>
      <c r="AK198">
        <v>16.25</v>
      </c>
      <c r="AL198">
        <v>6773.4375</v>
      </c>
      <c r="AM198">
        <v>82.300896106907615</v>
      </c>
      <c r="AN198">
        <v>0.9</v>
      </c>
      <c r="AO198">
        <v>0.60844334427391233</v>
      </c>
      <c r="AP198">
        <v>0.39155665572608767</v>
      </c>
      <c r="AQ198" s="2">
        <f>Table4[[#This Row],[Gain]]^Table4[[#This Row],[θ]]</f>
        <v>80</v>
      </c>
      <c r="AR198" s="2">
        <f>-Table4[[#This Row],[λ]]*-Table4[[#This Row],[Loss]]^Table4[[#This Row],[θ]]</f>
        <v>180</v>
      </c>
      <c r="AS198" s="2">
        <f>Table4[[#This Row],[pie_gain]]*Table4[[#This Row],[v_n_w_g]]-Table4[[#This Row],[pie_loss]]*Table4[[#This Row],[v_n_w_l]]</f>
        <v>-21.804730488782788</v>
      </c>
      <c r="AT198" s="2">
        <f>IF(Table4[[#This Row],[diff_v]]&gt;=1,1,0)</f>
        <v>0</v>
      </c>
      <c r="AU198" s="2">
        <f>Table4[[#This Row],[Gain]]^(Table4[[#This Row],[θ]]*Table4[[#This Row],[ω_p]])</f>
        <v>80</v>
      </c>
      <c r="AV198" s="2">
        <f>-Table4[[#This Row],[λ]]*-Table4[[#This Row],[Loss]]^(Table4[[#This Row],[θ]]*Table4[[#This Row],[ω_n]])</f>
        <v>140.0855306468701</v>
      </c>
      <c r="AW198" s="2">
        <f>Table4[[#This Row],[v_n_w_g_w]]*Table4[[#This Row],[pie_gain]]-Table4[[#This Row],[v_n_w_l_w]]*Table4[[#This Row],[pie_loss]]</f>
        <v>-6.1759543537898338</v>
      </c>
      <c r="AX198" s="2">
        <f>IF(Table4[[#This Row],[diff_v_w]]&gt;=1,1,0)</f>
        <v>0</v>
      </c>
      <c r="AY198" s="2">
        <f>Table4[[#This Row],[Gain]]^(Table4[[#This Row],[θ]])*Table4[[#This Row],[ω_p2]]</f>
        <v>80</v>
      </c>
      <c r="AZ198" s="2">
        <f>-Table4[[#This Row],[λ]]*-Table4[[#This Row],[Loss]]^(Table4[[#This Row],[θ]])*Table4[[#This Row],[ω_n2]]</f>
        <v>172.98</v>
      </c>
      <c r="BA198" s="2">
        <f>Table4[[#This Row],[v_n_w_g_w2]]*Table4[[#This Row],[pie_gain]]-Table4[[#This Row],[v_n_w_l_w2]]*Table4[[#This Row],[pie_loss]]</f>
        <v>-19.056002765585653</v>
      </c>
      <c r="BB198" s="2">
        <f>IF(Table4[[#This Row],[diff_v_w2]]&gt;=1,1,0)</f>
        <v>0</v>
      </c>
      <c r="BC198" s="2">
        <f>Table4[[#This Row],[Gain]]^(Table4[[#This Row],[θ]]+Table4[[#This Row],[ω_p3]])</f>
        <v>80</v>
      </c>
      <c r="BD198" s="2">
        <f>-Table4[[#This Row],[λ]]*-Table4[[#This Row],[Loss]]^(Table4[[#This Row],[θ]]+Table4[[#This Row],[ω_n3]])</f>
        <v>126.71895691347073</v>
      </c>
      <c r="BE198" s="2">
        <f>Table4[[#This Row],[v_n_w_g_w3]]*Table4[[#This Row],[pie_gain]]-Table4[[#This Row],[v_n_w_l_w3]]*Table4[[#This Row],[pie_loss]]</f>
        <v>-0.94218344422380795</v>
      </c>
      <c r="BF198" s="2">
        <f>IF(Table4[[#This Row],[diff_v_w3]]&gt;=1,1,0)</f>
        <v>0</v>
      </c>
      <c r="BG198" s="2">
        <f>(Table4[[#This Row],[Accept]]-Table4[[#This Row],[projected_M1]])</f>
        <v>0</v>
      </c>
      <c r="BH198" s="2">
        <f>(Table4[[#This Row],[Accept]]-Table4[[#This Row],[projected_M2]])</f>
        <v>0</v>
      </c>
      <c r="BI198" s="2">
        <f>(Table4[[#This Row],[Accept]]-Table4[[#This Row],[projected_M3]])</f>
        <v>0</v>
      </c>
      <c r="BJ198" s="2">
        <f>(Table4[[#This Row],[Accept]]-Table4[[#This Row],[projected_M4]])</f>
        <v>0</v>
      </c>
    </row>
    <row r="199" spans="1:62" x14ac:dyDescent="0.3">
      <c r="A199">
        <v>61</v>
      </c>
      <c r="B199" t="s">
        <v>44</v>
      </c>
      <c r="C199">
        <v>1</v>
      </c>
      <c r="D199">
        <v>-2</v>
      </c>
      <c r="E199" s="22">
        <f>IF(Table4[[#This Row],[Trial]]="G1",Table4[[#This Row],[Balance]]/100,IF(Table4[[#This Row],[Trial]]="G2",Table4[[#This Row],[Balance]]/200,Table4[[#This Row],[Balance]]/500))</f>
        <v>-2.9</v>
      </c>
      <c r="F199" s="22">
        <f>IF(Table4[[#This Row],[Net_Balance]]&gt;1,1+(Table4[[#This Row],[Net_Balance]]-1)/$F$974,1)</f>
        <v>1</v>
      </c>
      <c r="G199" s="22">
        <f>IF(Table4[[#This Row],[Net_Balance]]&lt;1,1-(1-Table4[[#This Row],[Net_Balance]])/$F$974,1)</f>
        <v>0.94428571428571428</v>
      </c>
      <c r="H199" s="22">
        <f>IF(Table4[[#This Row],[Net_Balance]]&gt;1,1+(Table4[[#This Row],[Net_Balance]]-1)/$H$974,1)</f>
        <v>1</v>
      </c>
      <c r="I199" s="22">
        <f>IF(Table4[[#This Row],[Net_Balance]]&lt;1,1-(1-Table4[[#This Row],[Net_Balance]])/$H$974,1)</f>
        <v>0.96099999999999997</v>
      </c>
      <c r="J199" s="22">
        <f>IF(Table4[[#This Row],[Net_Balance]]&gt;1,(Table4[[#This Row],[Net_Balance]]-1)/$J$974,0)</f>
        <v>0</v>
      </c>
      <c r="K199" s="22">
        <f>IF(Table4[[#This Row],[Net_Balance]]&lt;1,-(1-Table4[[#This Row],[Net_Balance]])/$J$974,0)</f>
        <v>-7.8E-2</v>
      </c>
      <c r="L199" t="s">
        <v>108</v>
      </c>
      <c r="M199" t="s">
        <v>83</v>
      </c>
      <c r="N199" t="s">
        <v>5</v>
      </c>
      <c r="O199">
        <v>0</v>
      </c>
      <c r="P199">
        <v>0</v>
      </c>
      <c r="Q199">
        <v>-290</v>
      </c>
      <c r="R199">
        <v>1664339685</v>
      </c>
      <c r="S199">
        <v>22</v>
      </c>
      <c r="T199" t="s">
        <v>117</v>
      </c>
      <c r="U199">
        <v>0</v>
      </c>
      <c r="V199">
        <v>-50</v>
      </c>
      <c r="W199">
        <v>0.5</v>
      </c>
      <c r="X199">
        <v>40</v>
      </c>
      <c r="Y199">
        <v>0.5</v>
      </c>
      <c r="Z199">
        <v>-5</v>
      </c>
      <c r="AA199">
        <v>2025</v>
      </c>
      <c r="AB199">
        <v>45</v>
      </c>
      <c r="AC199">
        <v>2</v>
      </c>
      <c r="AD199">
        <v>0.25</v>
      </c>
      <c r="AE199">
        <v>0.75</v>
      </c>
      <c r="AF199">
        <v>2</v>
      </c>
      <c r="AG199">
        <v>0.5</v>
      </c>
      <c r="AH199">
        <v>0.25</v>
      </c>
      <c r="AI199">
        <v>0.625</v>
      </c>
      <c r="AJ199">
        <v>0.375</v>
      </c>
      <c r="AK199">
        <v>-16.25</v>
      </c>
      <c r="AL199">
        <v>1898.4375</v>
      </c>
      <c r="AM199">
        <v>43.571062644833439</v>
      </c>
      <c r="AN199">
        <v>0.9</v>
      </c>
      <c r="AO199">
        <v>0.38419903534316502</v>
      </c>
      <c r="AP199">
        <v>0.61580096465683498</v>
      </c>
      <c r="AQ199" s="2">
        <f>Table4[[#This Row],[Gain]]^Table4[[#This Row],[θ]]</f>
        <v>40</v>
      </c>
      <c r="AR199" s="2">
        <f>-Table4[[#This Row],[λ]]*-Table4[[#This Row],[Loss]]^Table4[[#This Row],[θ]]</f>
        <v>100</v>
      </c>
      <c r="AS199" s="2">
        <f>Table4[[#This Row],[pie_gain]]*Table4[[#This Row],[v_n_w_g]]-Table4[[#This Row],[pie_loss]]*Table4[[#This Row],[v_n_w_l]]</f>
        <v>-46.212135051956892</v>
      </c>
      <c r="AT199" s="2">
        <f>IF(Table4[[#This Row],[diff_v]]&gt;=1,1,0)</f>
        <v>0</v>
      </c>
      <c r="AU199" s="2">
        <f>Table4[[#This Row],[Gain]]^(Table4[[#This Row],[θ]]*Table4[[#This Row],[ω_p]])</f>
        <v>40</v>
      </c>
      <c r="AV199" s="2">
        <f>-Table4[[#This Row],[λ]]*-Table4[[#This Row],[Loss]]^(Table4[[#This Row],[θ]]*Table4[[#This Row],[ω_n]])</f>
        <v>80.416117180803127</v>
      </c>
      <c r="AW199" s="2">
        <f>Table4[[#This Row],[v_n_w_g_w]]*Table4[[#This Row],[pie_gain]]-Table4[[#This Row],[v_n_w_l_w]]*Table4[[#This Row],[pie_loss]]</f>
        <v>-34.152361120169047</v>
      </c>
      <c r="AX199" s="2">
        <f>IF(Table4[[#This Row],[diff_v_w]]&gt;=1,1,0)</f>
        <v>0</v>
      </c>
      <c r="AY199" s="2">
        <f>Table4[[#This Row],[Gain]]^(Table4[[#This Row],[θ]])*Table4[[#This Row],[ω_p2]]</f>
        <v>40</v>
      </c>
      <c r="AZ199" s="2">
        <f>-Table4[[#This Row],[λ]]*-Table4[[#This Row],[Loss]]^(Table4[[#This Row],[θ]])*Table4[[#This Row],[ω_n2]]</f>
        <v>96.1</v>
      </c>
      <c r="BA199" s="2">
        <f>Table4[[#This Row],[v_n_w_g_w2]]*Table4[[#This Row],[pie_gain]]-Table4[[#This Row],[v_n_w_l_w2]]*Table4[[#This Row],[pie_loss]]</f>
        <v>-43.810511289795244</v>
      </c>
      <c r="BB199" s="2">
        <f>IF(Table4[[#This Row],[diff_v_w2]]&gt;=1,1,0)</f>
        <v>0</v>
      </c>
      <c r="BC199" s="2">
        <f>Table4[[#This Row],[Gain]]^(Table4[[#This Row],[θ]]+Table4[[#This Row],[ω_p3]])</f>
        <v>40</v>
      </c>
      <c r="BD199" s="2">
        <f>-Table4[[#This Row],[λ]]*-Table4[[#This Row],[Loss]]^(Table4[[#This Row],[θ]]+Table4[[#This Row],[ω_n3]])</f>
        <v>73.702180989895325</v>
      </c>
      <c r="BE199" s="2">
        <f>Table4[[#This Row],[v_n_w_g_w3]]*Table4[[#This Row],[pie_gain]]-Table4[[#This Row],[v_n_w_l_w3]]*Table4[[#This Row],[pie_loss]]</f>
        <v>-30.017912737163588</v>
      </c>
      <c r="BF199" s="2">
        <f>IF(Table4[[#This Row],[diff_v_w3]]&gt;=1,1,0)</f>
        <v>0</v>
      </c>
      <c r="BG199" s="2">
        <f>(Table4[[#This Row],[Accept]]-Table4[[#This Row],[projected_M1]])</f>
        <v>0</v>
      </c>
      <c r="BH199" s="2">
        <f>(Table4[[#This Row],[Accept]]-Table4[[#This Row],[projected_M2]])</f>
        <v>0</v>
      </c>
      <c r="BI199" s="2">
        <f>(Table4[[#This Row],[Accept]]-Table4[[#This Row],[projected_M3]])</f>
        <v>0</v>
      </c>
      <c r="BJ199" s="2">
        <f>(Table4[[#This Row],[Accept]]-Table4[[#This Row],[projected_M4]])</f>
        <v>0</v>
      </c>
    </row>
    <row r="200" spans="1:62" x14ac:dyDescent="0.3">
      <c r="A200">
        <v>62</v>
      </c>
      <c r="B200" t="s">
        <v>44</v>
      </c>
      <c r="C200">
        <v>1</v>
      </c>
      <c r="D200">
        <v>-2</v>
      </c>
      <c r="E200" s="22">
        <f>IF(Table4[[#This Row],[Trial]]="G1",Table4[[#This Row],[Balance]]/100,IF(Table4[[#This Row],[Trial]]="G2",Table4[[#This Row],[Balance]]/200,Table4[[#This Row],[Balance]]/500))</f>
        <v>-2.9</v>
      </c>
      <c r="F200" s="22">
        <f>IF(Table4[[#This Row],[Net_Balance]]&gt;1,1+(Table4[[#This Row],[Net_Balance]]-1)/$F$974,1)</f>
        <v>1</v>
      </c>
      <c r="G200" s="22">
        <f>IF(Table4[[#This Row],[Net_Balance]]&lt;1,1-(1-Table4[[#This Row],[Net_Balance]])/$F$974,1)</f>
        <v>0.94428571428571428</v>
      </c>
      <c r="H200" s="22">
        <f>IF(Table4[[#This Row],[Net_Balance]]&gt;1,1+(Table4[[#This Row],[Net_Balance]]-1)/$H$974,1)</f>
        <v>1</v>
      </c>
      <c r="I200" s="22">
        <f>IF(Table4[[#This Row],[Net_Balance]]&lt;1,1-(1-Table4[[#This Row],[Net_Balance]])/$H$974,1)</f>
        <v>0.96099999999999997</v>
      </c>
      <c r="J200" s="22">
        <f>IF(Table4[[#This Row],[Net_Balance]]&gt;1,(Table4[[#This Row],[Net_Balance]]-1)/$J$974,0)</f>
        <v>0</v>
      </c>
      <c r="K200" s="22">
        <f>IF(Table4[[#This Row],[Net_Balance]]&lt;1,-(1-Table4[[#This Row],[Net_Balance]])/$J$974,0)</f>
        <v>-7.8E-2</v>
      </c>
      <c r="L200" t="s">
        <v>108</v>
      </c>
      <c r="M200" t="s">
        <v>105</v>
      </c>
      <c r="N200" t="s">
        <v>5</v>
      </c>
      <c r="O200">
        <v>0</v>
      </c>
      <c r="P200">
        <v>0</v>
      </c>
      <c r="Q200">
        <v>-290</v>
      </c>
      <c r="R200">
        <v>1664339692</v>
      </c>
      <c r="S200">
        <v>7</v>
      </c>
      <c r="T200" t="s">
        <v>118</v>
      </c>
      <c r="U200">
        <v>1</v>
      </c>
      <c r="V200">
        <v>-50</v>
      </c>
      <c r="W200">
        <v>0.5</v>
      </c>
      <c r="X200">
        <v>40</v>
      </c>
      <c r="Y200">
        <v>0.5</v>
      </c>
      <c r="Z200">
        <v>-5</v>
      </c>
      <c r="AA200">
        <v>2025</v>
      </c>
      <c r="AB200">
        <v>45</v>
      </c>
      <c r="AC200">
        <v>4</v>
      </c>
      <c r="AD200">
        <v>0.25</v>
      </c>
      <c r="AE200">
        <v>0.75</v>
      </c>
      <c r="AF200">
        <v>1</v>
      </c>
      <c r="AG200">
        <v>0.25</v>
      </c>
      <c r="AH200">
        <v>0.5</v>
      </c>
      <c r="AI200">
        <v>0.375</v>
      </c>
      <c r="AJ200">
        <v>0.625</v>
      </c>
      <c r="AK200">
        <v>6.25</v>
      </c>
      <c r="AL200">
        <v>1898.4375</v>
      </c>
      <c r="AM200">
        <v>43.571062644833439</v>
      </c>
      <c r="AN200">
        <v>0.9</v>
      </c>
      <c r="AO200">
        <v>0.60844334427391233</v>
      </c>
      <c r="AP200">
        <v>0.39155665572608767</v>
      </c>
      <c r="AQ200" s="2">
        <f>Table4[[#This Row],[Gain]]^Table4[[#This Row],[θ]]</f>
        <v>40</v>
      </c>
      <c r="AR200" s="2">
        <f>-Table4[[#This Row],[λ]]*-Table4[[#This Row],[Loss]]^Table4[[#This Row],[θ]]</f>
        <v>100</v>
      </c>
      <c r="AS200" s="2">
        <f>Table4[[#This Row],[pie_gain]]*Table4[[#This Row],[v_n_w_g]]-Table4[[#This Row],[pie_loss]]*Table4[[#This Row],[v_n_w_l]]</f>
        <v>-14.817931801652275</v>
      </c>
      <c r="AT200" s="2">
        <f>IF(Table4[[#This Row],[diff_v]]&gt;=1,1,0)</f>
        <v>0</v>
      </c>
      <c r="AU200" s="2">
        <f>Table4[[#This Row],[Gain]]^(Table4[[#This Row],[θ]]*Table4[[#This Row],[ω_p]])</f>
        <v>40</v>
      </c>
      <c r="AV200" s="2">
        <f>-Table4[[#This Row],[λ]]*-Table4[[#This Row],[Loss]]^(Table4[[#This Row],[θ]]*Table4[[#This Row],[ω_n]])</f>
        <v>80.416117180803127</v>
      </c>
      <c r="AW200" s="2">
        <f>Table4[[#This Row],[v_n_w_g_w]]*Table4[[#This Row],[pie_gain]]-Table4[[#This Row],[v_n_w_l_w]]*Table4[[#This Row],[pie_loss]]</f>
        <v>-7.1497321388359616</v>
      </c>
      <c r="AX200" s="2">
        <f>IF(Table4[[#This Row],[diff_v_w]]&gt;=1,1,0)</f>
        <v>0</v>
      </c>
      <c r="AY200" s="2">
        <f>Table4[[#This Row],[Gain]]^(Table4[[#This Row],[θ]])*Table4[[#This Row],[ω_p2]]</f>
        <v>40</v>
      </c>
      <c r="AZ200" s="2">
        <f>-Table4[[#This Row],[λ]]*-Table4[[#This Row],[Loss]]^(Table4[[#This Row],[θ]])*Table4[[#This Row],[ω_n2]]</f>
        <v>96.1</v>
      </c>
      <c r="BA200" s="2">
        <f>Table4[[#This Row],[v_n_w_g_w2]]*Table4[[#This Row],[pie_gain]]-Table4[[#This Row],[v_n_w_l_w2]]*Table4[[#This Row],[pie_loss]]</f>
        <v>-13.29086084432053</v>
      </c>
      <c r="BB200" s="2">
        <f>IF(Table4[[#This Row],[diff_v_w2]]&gt;=1,1,0)</f>
        <v>0</v>
      </c>
      <c r="BC200" s="2">
        <f>Table4[[#This Row],[Gain]]^(Table4[[#This Row],[θ]]+Table4[[#This Row],[ω_p3]])</f>
        <v>40</v>
      </c>
      <c r="BD200" s="2">
        <f>-Table4[[#This Row],[λ]]*-Table4[[#This Row],[Loss]]^(Table4[[#This Row],[θ]]+Table4[[#This Row],[ω_n3]])</f>
        <v>73.702180989895325</v>
      </c>
      <c r="BE200" s="2">
        <f>Table4[[#This Row],[v_n_w_g_w3]]*Table4[[#This Row],[pie_gain]]-Table4[[#This Row],[v_n_w_l_w3]]*Table4[[#This Row],[pie_loss]]</f>
        <v>-4.5208457371657538</v>
      </c>
      <c r="BF200" s="2">
        <f>IF(Table4[[#This Row],[diff_v_w3]]&gt;=1,1,0)</f>
        <v>0</v>
      </c>
      <c r="BG200" s="2">
        <f>(Table4[[#This Row],[Accept]]-Table4[[#This Row],[projected_M1]])</f>
        <v>0</v>
      </c>
      <c r="BH200" s="2">
        <f>(Table4[[#This Row],[Accept]]-Table4[[#This Row],[projected_M2]])</f>
        <v>0</v>
      </c>
      <c r="BI200" s="2">
        <f>(Table4[[#This Row],[Accept]]-Table4[[#This Row],[projected_M3]])</f>
        <v>0</v>
      </c>
      <c r="BJ200" s="2">
        <f>(Table4[[#This Row],[Accept]]-Table4[[#This Row],[projected_M4]])</f>
        <v>0</v>
      </c>
    </row>
    <row r="201" spans="1:62" x14ac:dyDescent="0.3">
      <c r="A201">
        <v>63</v>
      </c>
      <c r="B201" t="s">
        <v>44</v>
      </c>
      <c r="C201">
        <v>1</v>
      </c>
      <c r="D201">
        <v>-2</v>
      </c>
      <c r="E201" s="22">
        <f>IF(Table4[[#This Row],[Trial]]="G1",Table4[[#This Row],[Balance]]/100,IF(Table4[[#This Row],[Trial]]="G2",Table4[[#This Row],[Balance]]/200,Table4[[#This Row],[Balance]]/500))</f>
        <v>-3.4</v>
      </c>
      <c r="F201" s="22">
        <f>IF(Table4[[#This Row],[Net_Balance]]&gt;1,1+(Table4[[#This Row],[Net_Balance]]-1)/$F$974,1)</f>
        <v>1</v>
      </c>
      <c r="G201" s="22">
        <f>IF(Table4[[#This Row],[Net_Balance]]&lt;1,1-(1-Table4[[#This Row],[Net_Balance]])/$F$974,1)</f>
        <v>0.93714285714285717</v>
      </c>
      <c r="H201" s="22">
        <f>IF(Table4[[#This Row],[Net_Balance]]&gt;1,1+(Table4[[#This Row],[Net_Balance]]-1)/$H$974,1)</f>
        <v>1</v>
      </c>
      <c r="I201" s="22">
        <f>IF(Table4[[#This Row],[Net_Balance]]&lt;1,1-(1-Table4[[#This Row],[Net_Balance]])/$H$974,1)</f>
        <v>0.95599999999999996</v>
      </c>
      <c r="J201" s="22">
        <f>IF(Table4[[#This Row],[Net_Balance]]&gt;1,(Table4[[#This Row],[Net_Balance]]-1)/$J$974,0)</f>
        <v>0</v>
      </c>
      <c r="K201" s="22">
        <f>IF(Table4[[#This Row],[Net_Balance]]&lt;1,-(1-Table4[[#This Row],[Net_Balance]])/$J$974,0)</f>
        <v>-8.8000000000000009E-2</v>
      </c>
      <c r="L201" t="s">
        <v>108</v>
      </c>
      <c r="M201" t="s">
        <v>86</v>
      </c>
      <c r="N201" t="s">
        <v>7</v>
      </c>
      <c r="O201">
        <v>1</v>
      </c>
      <c r="P201">
        <v>-50</v>
      </c>
      <c r="Q201">
        <v>-340</v>
      </c>
      <c r="R201">
        <v>1664339704</v>
      </c>
      <c r="S201">
        <v>12</v>
      </c>
      <c r="T201" t="s">
        <v>117</v>
      </c>
      <c r="U201">
        <v>0</v>
      </c>
      <c r="V201">
        <v>-50</v>
      </c>
      <c r="W201">
        <v>0.5</v>
      </c>
      <c r="X201">
        <v>70</v>
      </c>
      <c r="Y201">
        <v>0.5</v>
      </c>
      <c r="Z201">
        <v>10</v>
      </c>
      <c r="AA201">
        <v>3600</v>
      </c>
      <c r="AB201">
        <v>60</v>
      </c>
      <c r="AC201">
        <v>4</v>
      </c>
      <c r="AD201">
        <v>0.25</v>
      </c>
      <c r="AE201">
        <v>0.75</v>
      </c>
      <c r="AF201">
        <v>2</v>
      </c>
      <c r="AG201">
        <v>0.5</v>
      </c>
      <c r="AH201">
        <v>0.25</v>
      </c>
      <c r="AI201">
        <v>0.625</v>
      </c>
      <c r="AJ201">
        <v>0.375</v>
      </c>
      <c r="AK201">
        <v>-5</v>
      </c>
      <c r="AL201">
        <v>3375</v>
      </c>
      <c r="AM201">
        <v>58.094750193111253</v>
      </c>
      <c r="AN201">
        <v>0.9</v>
      </c>
      <c r="AO201">
        <v>0.38419903534316502</v>
      </c>
      <c r="AP201">
        <v>0.61580096465683498</v>
      </c>
      <c r="AQ201" s="2">
        <f>Table4[[#This Row],[Gain]]^Table4[[#This Row],[θ]]</f>
        <v>70</v>
      </c>
      <c r="AR201" s="2">
        <f>-Table4[[#This Row],[λ]]*-Table4[[#This Row],[Loss]]^Table4[[#This Row],[θ]]</f>
        <v>100</v>
      </c>
      <c r="AS201" s="2">
        <f>Table4[[#This Row],[pie_gain]]*Table4[[#This Row],[v_n_w_g]]-Table4[[#This Row],[pie_loss]]*Table4[[#This Row],[v_n_w_l]]</f>
        <v>-34.686163991661942</v>
      </c>
      <c r="AT201" s="2">
        <f>IF(Table4[[#This Row],[diff_v]]&gt;=1,1,0)</f>
        <v>0</v>
      </c>
      <c r="AU201" s="2">
        <f>Table4[[#This Row],[Gain]]^(Table4[[#This Row],[θ]]*Table4[[#This Row],[ω_p]])</f>
        <v>70</v>
      </c>
      <c r="AV201" s="2">
        <f>-Table4[[#This Row],[λ]]*-Table4[[#This Row],[Loss]]^(Table4[[#This Row],[θ]]*Table4[[#This Row],[ω_n]])</f>
        <v>78.200152452941026</v>
      </c>
      <c r="AW201" s="2">
        <f>Table4[[#This Row],[v_n_w_g_w]]*Table4[[#This Row],[pie_gain]]-Table4[[#This Row],[v_n_w_l_w]]*Table4[[#This Row],[pie_loss]]</f>
        <v>-21.261796842811091</v>
      </c>
      <c r="AX201" s="2">
        <f>IF(Table4[[#This Row],[diff_v_w]]&gt;=1,1,0)</f>
        <v>0</v>
      </c>
      <c r="AY201" s="2">
        <f>Table4[[#This Row],[Gain]]^(Table4[[#This Row],[θ]])*Table4[[#This Row],[ω_p2]]</f>
        <v>70</v>
      </c>
      <c r="AZ201" s="2">
        <f>-Table4[[#This Row],[λ]]*-Table4[[#This Row],[Loss]]^(Table4[[#This Row],[θ]])*Table4[[#This Row],[ω_n2]]</f>
        <v>95.6</v>
      </c>
      <c r="BA201" s="2">
        <f>Table4[[#This Row],[v_n_w_g_w2]]*Table4[[#This Row],[pie_gain]]-Table4[[#This Row],[v_n_w_l_w2]]*Table4[[#This Row],[pie_loss]]</f>
        <v>-31.97663974717187</v>
      </c>
      <c r="BB201" s="2">
        <f>IF(Table4[[#This Row],[diff_v_w2]]&gt;=1,1,0)</f>
        <v>0</v>
      </c>
      <c r="BC201" s="2">
        <f>Table4[[#This Row],[Gain]]^(Table4[[#This Row],[θ]]+Table4[[#This Row],[ω_p3]])</f>
        <v>70</v>
      </c>
      <c r="BD201" s="2">
        <f>-Table4[[#This Row],[λ]]*-Table4[[#This Row],[Loss]]^(Table4[[#This Row],[θ]]+Table4[[#This Row],[ω_n3]])</f>
        <v>70.87460306301611</v>
      </c>
      <c r="BE201" s="2">
        <f>Table4[[#This Row],[v_n_w_g_w3]]*Table4[[#This Row],[pie_gain]]-Table4[[#This Row],[v_n_w_l_w3]]*Table4[[#This Row],[pie_loss]]</f>
        <v>-16.750716461854044</v>
      </c>
      <c r="BF201" s="2">
        <f>IF(Table4[[#This Row],[diff_v_w3]]&gt;=1,1,0)</f>
        <v>0</v>
      </c>
      <c r="BG201" s="2">
        <f>(Table4[[#This Row],[Accept]]-Table4[[#This Row],[projected_M1]])</f>
        <v>1</v>
      </c>
      <c r="BH201" s="2">
        <f>(Table4[[#This Row],[Accept]]-Table4[[#This Row],[projected_M2]])</f>
        <v>1</v>
      </c>
      <c r="BI201" s="2">
        <f>(Table4[[#This Row],[Accept]]-Table4[[#This Row],[projected_M3]])</f>
        <v>1</v>
      </c>
      <c r="BJ201" s="2">
        <f>(Table4[[#This Row],[Accept]]-Table4[[#This Row],[projected_M4]])</f>
        <v>1</v>
      </c>
    </row>
    <row r="202" spans="1:62" x14ac:dyDescent="0.3">
      <c r="A202">
        <v>0</v>
      </c>
      <c r="B202" t="s">
        <v>44</v>
      </c>
      <c r="C202">
        <v>1</v>
      </c>
      <c r="D202">
        <v>-2</v>
      </c>
      <c r="E202" s="22">
        <f>IF(Table4[[#This Row],[Trial]]="G1",Table4[[#This Row],[Balance]]/100,IF(Table4[[#This Row],[Trial]]="G2",Table4[[#This Row],[Balance]]/200,Table4[[#This Row],[Balance]]/500))</f>
        <v>1</v>
      </c>
      <c r="F202" s="22">
        <f>IF(Table4[[#This Row],[Net_Balance]]&gt;1,1+(Table4[[#This Row],[Net_Balance]]-1)/$F$974,1)</f>
        <v>1</v>
      </c>
      <c r="G202" s="22">
        <f>IF(Table4[[#This Row],[Net_Balance]]&lt;1,1-(1-Table4[[#This Row],[Net_Balance]])/$F$974,1)</f>
        <v>1</v>
      </c>
      <c r="H202" s="22">
        <f>IF(Table4[[#This Row],[Net_Balance]]&gt;1,1+(Table4[[#This Row],[Net_Balance]]-1)/$H$974,1)</f>
        <v>1</v>
      </c>
      <c r="I202" s="22">
        <f>IF(Table4[[#This Row],[Net_Balance]]&lt;1,1-(1-Table4[[#This Row],[Net_Balance]])/$H$974,1)</f>
        <v>1</v>
      </c>
      <c r="J202" s="22">
        <f>IF(Table4[[#This Row],[Net_Balance]]&gt;1,(Table4[[#This Row],[Net_Balance]]-1)/$J$974,0)</f>
        <v>0</v>
      </c>
      <c r="K202" s="22">
        <f>IF(Table4[[#This Row],[Net_Balance]]&lt;1,-(1-Table4[[#This Row],[Net_Balance]])/$J$974,0)</f>
        <v>0</v>
      </c>
      <c r="L202" t="s">
        <v>109</v>
      </c>
      <c r="M202" t="s">
        <v>101</v>
      </c>
      <c r="N202" t="s">
        <v>5</v>
      </c>
      <c r="O202">
        <v>0</v>
      </c>
      <c r="P202">
        <v>0</v>
      </c>
      <c r="Q202">
        <v>200</v>
      </c>
      <c r="R202">
        <v>1664339817</v>
      </c>
      <c r="S202" t="s">
        <v>136</v>
      </c>
      <c r="T202" t="s">
        <v>118</v>
      </c>
      <c r="U202">
        <v>1</v>
      </c>
      <c r="V202">
        <v>-90</v>
      </c>
      <c r="W202">
        <v>0.5</v>
      </c>
      <c r="X202">
        <v>100</v>
      </c>
      <c r="Y202">
        <v>0.5</v>
      </c>
      <c r="Z202">
        <v>5</v>
      </c>
      <c r="AA202">
        <v>9025</v>
      </c>
      <c r="AB202">
        <v>95</v>
      </c>
      <c r="AC202">
        <v>2</v>
      </c>
      <c r="AD202">
        <v>0.25</v>
      </c>
      <c r="AE202">
        <v>0.75</v>
      </c>
      <c r="AF202">
        <v>2</v>
      </c>
      <c r="AG202">
        <v>0.5</v>
      </c>
      <c r="AH202">
        <v>0.25</v>
      </c>
      <c r="AI202">
        <v>0.625</v>
      </c>
      <c r="AJ202">
        <v>0.375</v>
      </c>
      <c r="AK202">
        <v>-18.75</v>
      </c>
      <c r="AL202">
        <v>8460.9375</v>
      </c>
      <c r="AM202">
        <v>91.983354472426157</v>
      </c>
      <c r="AN202">
        <v>0.9</v>
      </c>
      <c r="AO202">
        <v>0.38419903534316502</v>
      </c>
      <c r="AP202">
        <v>0.61580096465683498</v>
      </c>
      <c r="AQ202" s="2">
        <f>Table4[[#This Row],[Gain]]^Table4[[#This Row],[θ]]</f>
        <v>100</v>
      </c>
      <c r="AR202" s="2">
        <f>-Table4[[#This Row],[λ]]*-Table4[[#This Row],[Loss]]^Table4[[#This Row],[θ]]</f>
        <v>180</v>
      </c>
      <c r="AS202" s="2">
        <f>Table4[[#This Row],[pie_gain]]*Table4[[#This Row],[v_n_w_g]]-Table4[[#This Row],[pie_loss]]*Table4[[#This Row],[v_n_w_l]]</f>
        <v>-72.424270103913798</v>
      </c>
      <c r="AT202" s="2">
        <f>IF(Table4[[#This Row],[diff_v]]&gt;=1,1,0)</f>
        <v>0</v>
      </c>
      <c r="AU202" s="2">
        <f>Table4[[#This Row],[Gain]]^(Table4[[#This Row],[θ]]*Table4[[#This Row],[ω_p]])</f>
        <v>100</v>
      </c>
      <c r="AV202" s="2">
        <f>-Table4[[#This Row],[λ]]*-Table4[[#This Row],[Loss]]^(Table4[[#This Row],[θ]]*Table4[[#This Row],[ω_n]])</f>
        <v>180</v>
      </c>
      <c r="AW202" s="2">
        <f>Table4[[#This Row],[v_n_w_g_w]]*Table4[[#This Row],[pie_gain]]-Table4[[#This Row],[v_n_w_l_w]]*Table4[[#This Row],[pie_loss]]</f>
        <v>-72.424270103913798</v>
      </c>
      <c r="AX202" s="2">
        <f>IF(Table4[[#This Row],[diff_v_w]]&gt;=1,1,0)</f>
        <v>0</v>
      </c>
      <c r="AY202" s="2">
        <f>Table4[[#This Row],[Gain]]^(Table4[[#This Row],[θ]])*Table4[[#This Row],[ω_p2]]</f>
        <v>100</v>
      </c>
      <c r="AZ202" s="2">
        <f>-Table4[[#This Row],[λ]]*-Table4[[#This Row],[Loss]]^(Table4[[#This Row],[θ]])*Table4[[#This Row],[ω_n2]]</f>
        <v>180</v>
      </c>
      <c r="BA202" s="2">
        <f>Table4[[#This Row],[v_n_w_g_w2]]*Table4[[#This Row],[pie_gain]]-Table4[[#This Row],[v_n_w_l_w2]]*Table4[[#This Row],[pie_loss]]</f>
        <v>-72.424270103913798</v>
      </c>
      <c r="BB202" s="2">
        <f>IF(Table4[[#This Row],[diff_v_w2]]&gt;=1,1,0)</f>
        <v>0</v>
      </c>
      <c r="BC202" s="2">
        <f>Table4[[#This Row],[Gain]]^(Table4[[#This Row],[θ]]+Table4[[#This Row],[ω_p3]])</f>
        <v>100</v>
      </c>
      <c r="BD202" s="2">
        <f>-Table4[[#This Row],[λ]]*-Table4[[#This Row],[Loss]]^(Table4[[#This Row],[θ]]+Table4[[#This Row],[ω_n3]])</f>
        <v>180</v>
      </c>
      <c r="BE202" s="2">
        <f>Table4[[#This Row],[v_n_w_g_w3]]*Table4[[#This Row],[pie_gain]]-Table4[[#This Row],[v_n_w_l_w3]]*Table4[[#This Row],[pie_loss]]</f>
        <v>-72.424270103913798</v>
      </c>
      <c r="BF202" s="2">
        <f>IF(Table4[[#This Row],[diff_v_w3]]&gt;=1,1,0)</f>
        <v>0</v>
      </c>
      <c r="BG202" s="2">
        <f>(Table4[[#This Row],[Accept]]-Table4[[#This Row],[projected_M1]])</f>
        <v>0</v>
      </c>
      <c r="BH202" s="2">
        <f>(Table4[[#This Row],[Accept]]-Table4[[#This Row],[projected_M2]])</f>
        <v>0</v>
      </c>
      <c r="BI202" s="2">
        <f>(Table4[[#This Row],[Accept]]-Table4[[#This Row],[projected_M3]])</f>
        <v>0</v>
      </c>
      <c r="BJ202" s="2">
        <f>(Table4[[#This Row],[Accept]]-Table4[[#This Row],[projected_M4]])</f>
        <v>0</v>
      </c>
    </row>
    <row r="203" spans="1:62" x14ac:dyDescent="0.3">
      <c r="A203">
        <v>1</v>
      </c>
      <c r="B203" t="s">
        <v>44</v>
      </c>
      <c r="C203">
        <v>1</v>
      </c>
      <c r="D203">
        <v>-2</v>
      </c>
      <c r="E203" s="22">
        <f>IF(Table4[[#This Row],[Trial]]="G1",Table4[[#This Row],[Balance]]/100,IF(Table4[[#This Row],[Trial]]="G2",Table4[[#This Row],[Balance]]/200,Table4[[#This Row],[Balance]]/500))</f>
        <v>1.05</v>
      </c>
      <c r="F203" s="22">
        <f>IF(Table4[[#This Row],[Net_Balance]]&gt;1,1+(Table4[[#This Row],[Net_Balance]]-1)/$F$974,1)</f>
        <v>1.0007142857142857</v>
      </c>
      <c r="G203" s="22">
        <f>IF(Table4[[#This Row],[Net_Balance]]&lt;1,1-(1-Table4[[#This Row],[Net_Balance]])/$F$974,1)</f>
        <v>1</v>
      </c>
      <c r="H203" s="22">
        <f>IF(Table4[[#This Row],[Net_Balance]]&gt;1,1+(Table4[[#This Row],[Net_Balance]]-1)/$H$974,1)</f>
        <v>1.0004999999999999</v>
      </c>
      <c r="I203" s="22">
        <f>IF(Table4[[#This Row],[Net_Balance]]&lt;1,1-(1-Table4[[#This Row],[Net_Balance]])/$H$974,1)</f>
        <v>1</v>
      </c>
      <c r="J203" s="22">
        <f>IF(Table4[[#This Row],[Net_Balance]]&gt;1,(Table4[[#This Row],[Net_Balance]]-1)/$J$974,0)</f>
        <v>1.0000000000000009E-3</v>
      </c>
      <c r="K203" s="22">
        <f>IF(Table4[[#This Row],[Net_Balance]]&lt;1,-(1-Table4[[#This Row],[Net_Balance]])/$J$974,0)</f>
        <v>0</v>
      </c>
      <c r="L203" t="s">
        <v>109</v>
      </c>
      <c r="M203" t="s">
        <v>59</v>
      </c>
      <c r="N203" t="s">
        <v>7</v>
      </c>
      <c r="O203">
        <v>1</v>
      </c>
      <c r="P203">
        <v>10</v>
      </c>
      <c r="Q203">
        <v>210</v>
      </c>
      <c r="R203">
        <v>1664339826</v>
      </c>
      <c r="S203">
        <v>9</v>
      </c>
      <c r="T203" t="s">
        <v>118</v>
      </c>
      <c r="U203">
        <v>1</v>
      </c>
      <c r="V203">
        <v>0</v>
      </c>
      <c r="W203">
        <v>0.5</v>
      </c>
      <c r="X203">
        <v>10</v>
      </c>
      <c r="Y203">
        <v>0.5</v>
      </c>
      <c r="Z203">
        <v>5</v>
      </c>
      <c r="AA203">
        <v>25</v>
      </c>
      <c r="AB203">
        <v>5</v>
      </c>
      <c r="AC203">
        <v>4</v>
      </c>
      <c r="AD203">
        <v>0.75</v>
      </c>
      <c r="AE203">
        <v>0.25</v>
      </c>
      <c r="AF203">
        <v>1</v>
      </c>
      <c r="AG203">
        <v>0.2</v>
      </c>
      <c r="AH203">
        <v>4.9999999999999989E-2</v>
      </c>
      <c r="AI203">
        <v>0.57499999999999996</v>
      </c>
      <c r="AJ203">
        <v>0.42500000000000004</v>
      </c>
      <c r="AK203">
        <v>4.25</v>
      </c>
      <c r="AL203">
        <v>24.4375</v>
      </c>
      <c r="AM203">
        <v>4.9434299833212973</v>
      </c>
      <c r="AN203">
        <v>0.9</v>
      </c>
      <c r="AO203">
        <v>0.42913429896650213</v>
      </c>
      <c r="AP203">
        <v>0.57086570103349787</v>
      </c>
      <c r="AQ203" s="2">
        <f>Table4[[#This Row],[Gain]]^Table4[[#This Row],[θ]]</f>
        <v>10</v>
      </c>
      <c r="AR203" s="2">
        <f>-Table4[[#This Row],[λ]]*-Table4[[#This Row],[Loss]]^Table4[[#This Row],[θ]]</f>
        <v>0</v>
      </c>
      <c r="AS203" s="2">
        <f>Table4[[#This Row],[pie_gain]]*Table4[[#This Row],[v_n_w_g]]-Table4[[#This Row],[pie_loss]]*Table4[[#This Row],[v_n_w_l]]</f>
        <v>4.2913429896650213</v>
      </c>
      <c r="AT203" s="2">
        <f>IF(Table4[[#This Row],[diff_v]]&gt;=1,1,0)</f>
        <v>1</v>
      </c>
      <c r="AU203" s="2">
        <f>Table4[[#This Row],[Gain]]^(Table4[[#This Row],[θ]]*Table4[[#This Row],[ω_p]])</f>
        <v>10.01646056904687</v>
      </c>
      <c r="AV203" s="2">
        <f>-Table4[[#This Row],[λ]]*-Table4[[#This Row],[Loss]]^(Table4[[#This Row],[θ]]*Table4[[#This Row],[ω_n]])</f>
        <v>0</v>
      </c>
      <c r="AW203" s="2">
        <f>Table4[[#This Row],[v_n_w_g_w]]*Table4[[#This Row],[pie_gain]]-Table4[[#This Row],[v_n_w_l_w]]*Table4[[#This Row],[pie_loss]]</f>
        <v>4.2984067844235394</v>
      </c>
      <c r="AX203" s="2">
        <f>IF(Table4[[#This Row],[diff_v_w]]&gt;=1,1,0)</f>
        <v>1</v>
      </c>
      <c r="AY203" s="2">
        <f>Table4[[#This Row],[Gain]]^(Table4[[#This Row],[θ]])*Table4[[#This Row],[ω_p2]]</f>
        <v>10.004999999999999</v>
      </c>
      <c r="AZ203" s="2">
        <f>-Table4[[#This Row],[λ]]*-Table4[[#This Row],[Loss]]^(Table4[[#This Row],[θ]])*Table4[[#This Row],[ω_n2]]</f>
        <v>0</v>
      </c>
      <c r="BA203" s="2">
        <f>Table4[[#This Row],[v_n_w_g_w2]]*Table4[[#This Row],[pie_gain]]-Table4[[#This Row],[v_n_w_l_w2]]*Table4[[#This Row],[pie_loss]]</f>
        <v>4.2934886611598531</v>
      </c>
      <c r="BB203" s="2">
        <f>IF(Table4[[#This Row],[diff_v_w2]]&gt;=1,1,0)</f>
        <v>1</v>
      </c>
      <c r="BC203" s="2">
        <f>Table4[[#This Row],[Gain]]^(Table4[[#This Row],[θ]]+Table4[[#This Row],[ω_p3]])</f>
        <v>10.023052380778998</v>
      </c>
      <c r="BD203" s="2">
        <f>-Table4[[#This Row],[λ]]*-Table4[[#This Row],[Loss]]^(Table4[[#This Row],[θ]]+Table4[[#This Row],[ω_n3]])</f>
        <v>0</v>
      </c>
      <c r="BE203" s="2">
        <f>Table4[[#This Row],[v_n_w_g_w3]]*Table4[[#This Row],[pie_gain]]-Table4[[#This Row],[v_n_w_l_w3]]*Table4[[#This Row],[pie_loss]]</f>
        <v>4.3012355569301253</v>
      </c>
      <c r="BF203" s="2">
        <f>IF(Table4[[#This Row],[diff_v_w3]]&gt;=1,1,0)</f>
        <v>1</v>
      </c>
      <c r="BG203" s="2">
        <f>(Table4[[#This Row],[Accept]]-Table4[[#This Row],[projected_M1]])</f>
        <v>0</v>
      </c>
      <c r="BH203" s="2">
        <f>(Table4[[#This Row],[Accept]]-Table4[[#This Row],[projected_M2]])</f>
        <v>0</v>
      </c>
      <c r="BI203" s="2">
        <f>(Table4[[#This Row],[Accept]]-Table4[[#This Row],[projected_M3]])</f>
        <v>0</v>
      </c>
      <c r="BJ203" s="2">
        <f>(Table4[[#This Row],[Accept]]-Table4[[#This Row],[projected_M4]])</f>
        <v>0</v>
      </c>
    </row>
    <row r="204" spans="1:62" x14ac:dyDescent="0.3">
      <c r="A204">
        <v>2</v>
      </c>
      <c r="B204" t="s">
        <v>44</v>
      </c>
      <c r="C204">
        <v>1</v>
      </c>
      <c r="D204">
        <v>-2</v>
      </c>
      <c r="E204" s="22">
        <f>IF(Table4[[#This Row],[Trial]]="G1",Table4[[#This Row],[Balance]]/100,IF(Table4[[#This Row],[Trial]]="G2",Table4[[#This Row],[Balance]]/200,Table4[[#This Row],[Balance]]/500))</f>
        <v>1.95</v>
      </c>
      <c r="F204" s="22">
        <f>IF(Table4[[#This Row],[Net_Balance]]&gt;1,1+(Table4[[#This Row],[Net_Balance]]-1)/$F$974,1)</f>
        <v>1.0135714285714286</v>
      </c>
      <c r="G204" s="22">
        <f>IF(Table4[[#This Row],[Net_Balance]]&lt;1,1-(1-Table4[[#This Row],[Net_Balance]])/$F$974,1)</f>
        <v>1</v>
      </c>
      <c r="H204" s="22">
        <f>IF(Table4[[#This Row],[Net_Balance]]&gt;1,1+(Table4[[#This Row],[Net_Balance]]-1)/$H$974,1)</f>
        <v>1.0095000000000001</v>
      </c>
      <c r="I204" s="22">
        <f>IF(Table4[[#This Row],[Net_Balance]]&lt;1,1-(1-Table4[[#This Row],[Net_Balance]])/$H$974,1)</f>
        <v>1</v>
      </c>
      <c r="J204" s="22">
        <f>IF(Table4[[#This Row],[Net_Balance]]&gt;1,(Table4[[#This Row],[Net_Balance]]-1)/$J$974,0)</f>
        <v>1.9E-2</v>
      </c>
      <c r="K204" s="22">
        <f>IF(Table4[[#This Row],[Net_Balance]]&lt;1,-(1-Table4[[#This Row],[Net_Balance]])/$J$974,0)</f>
        <v>0</v>
      </c>
      <c r="L204" t="s">
        <v>109</v>
      </c>
      <c r="M204" t="s">
        <v>76</v>
      </c>
      <c r="N204" t="s">
        <v>7</v>
      </c>
      <c r="O204">
        <v>1</v>
      </c>
      <c r="P204">
        <v>180</v>
      </c>
      <c r="Q204">
        <v>390</v>
      </c>
      <c r="R204">
        <v>1664339844</v>
      </c>
      <c r="S204">
        <v>18</v>
      </c>
      <c r="T204" t="s">
        <v>118</v>
      </c>
      <c r="U204">
        <v>1</v>
      </c>
      <c r="V204">
        <v>-90</v>
      </c>
      <c r="W204">
        <v>0.5</v>
      </c>
      <c r="X204">
        <v>180</v>
      </c>
      <c r="Y204">
        <v>0.5</v>
      </c>
      <c r="Z204">
        <v>45</v>
      </c>
      <c r="AA204">
        <v>18225</v>
      </c>
      <c r="AB204">
        <v>135</v>
      </c>
      <c r="AC204">
        <v>2</v>
      </c>
      <c r="AD204">
        <v>0.25</v>
      </c>
      <c r="AE204">
        <v>0.75</v>
      </c>
      <c r="AF204">
        <v>2</v>
      </c>
      <c r="AG204">
        <v>0.5</v>
      </c>
      <c r="AH204">
        <v>0.25</v>
      </c>
      <c r="AI204">
        <v>0.625</v>
      </c>
      <c r="AJ204">
        <v>0.375</v>
      </c>
      <c r="AK204">
        <v>11.25</v>
      </c>
      <c r="AL204">
        <v>17085.9375</v>
      </c>
      <c r="AM204">
        <v>130.71318793450033</v>
      </c>
      <c r="AN204">
        <v>0.9</v>
      </c>
      <c r="AO204">
        <v>0.38419903534316502</v>
      </c>
      <c r="AP204">
        <v>0.61580096465683498</v>
      </c>
      <c r="AQ204" s="2">
        <f>Table4[[#This Row],[Gain]]^Table4[[#This Row],[θ]]</f>
        <v>180</v>
      </c>
      <c r="AR204" s="2">
        <f>-Table4[[#This Row],[λ]]*-Table4[[#This Row],[Loss]]^Table4[[#This Row],[θ]]</f>
        <v>180</v>
      </c>
      <c r="AS204" s="2">
        <f>Table4[[#This Row],[pie_gain]]*Table4[[#This Row],[v_n_w_g]]-Table4[[#This Row],[pie_loss]]*Table4[[#This Row],[v_n_w_l]]</f>
        <v>-41.688347276460604</v>
      </c>
      <c r="AT204" s="2">
        <f>IF(Table4[[#This Row],[diff_v]]&gt;=1,1,0)</f>
        <v>0</v>
      </c>
      <c r="AU204" s="2">
        <f>Table4[[#This Row],[Gain]]^(Table4[[#This Row],[θ]]*Table4[[#This Row],[ω_p]])</f>
        <v>193.14335667254065</v>
      </c>
      <c r="AV204" s="2">
        <f>-Table4[[#This Row],[λ]]*-Table4[[#This Row],[Loss]]^(Table4[[#This Row],[θ]]*Table4[[#This Row],[ω_n]])</f>
        <v>180</v>
      </c>
      <c r="AW204" s="2">
        <f>Table4[[#This Row],[v_n_w_g_w]]*Table4[[#This Row],[pie_gain]]-Table4[[#This Row],[v_n_w_l_w]]*Table4[[#This Row],[pie_loss]]</f>
        <v>-36.638682321699335</v>
      </c>
      <c r="AX204" s="2">
        <f>IF(Table4[[#This Row],[diff_v_w]]&gt;=1,1,0)</f>
        <v>0</v>
      </c>
      <c r="AY204" s="2">
        <f>Table4[[#This Row],[Gain]]^(Table4[[#This Row],[θ]])*Table4[[#This Row],[ω_p2]]</f>
        <v>181.71</v>
      </c>
      <c r="AZ204" s="2">
        <f>-Table4[[#This Row],[λ]]*-Table4[[#This Row],[Loss]]^(Table4[[#This Row],[θ]])*Table4[[#This Row],[ω_n2]]</f>
        <v>180</v>
      </c>
      <c r="BA204" s="2">
        <f>Table4[[#This Row],[v_n_w_g_w2]]*Table4[[#This Row],[pie_gain]]-Table4[[#This Row],[v_n_w_l_w2]]*Table4[[#This Row],[pie_loss]]</f>
        <v>-41.031366926023779</v>
      </c>
      <c r="BB204" s="2">
        <f>IF(Table4[[#This Row],[diff_v_w2]]&gt;=1,1,0)</f>
        <v>0</v>
      </c>
      <c r="BC204" s="2">
        <f>Table4[[#This Row],[Gain]]^(Table4[[#This Row],[θ]]+Table4[[#This Row],[ω_p3]])</f>
        <v>198.66560433127052</v>
      </c>
      <c r="BD204" s="2">
        <f>-Table4[[#This Row],[λ]]*-Table4[[#This Row],[Loss]]^(Table4[[#This Row],[θ]]+Table4[[#This Row],[ω_n3]])</f>
        <v>180</v>
      </c>
      <c r="BE204" s="2">
        <f>Table4[[#This Row],[v_n_w_g_w3]]*Table4[[#This Row],[pie_gain]]-Table4[[#This Row],[v_n_w_l_w3]]*Table4[[#This Row],[pie_loss]]</f>
        <v>-34.517040098289257</v>
      </c>
      <c r="BF204" s="2">
        <f>IF(Table4[[#This Row],[diff_v_w3]]&gt;=1,1,0)</f>
        <v>0</v>
      </c>
      <c r="BG204" s="2">
        <f>(Table4[[#This Row],[Accept]]-Table4[[#This Row],[projected_M1]])</f>
        <v>1</v>
      </c>
      <c r="BH204" s="2">
        <f>(Table4[[#This Row],[Accept]]-Table4[[#This Row],[projected_M2]])</f>
        <v>1</v>
      </c>
      <c r="BI204" s="2">
        <f>(Table4[[#This Row],[Accept]]-Table4[[#This Row],[projected_M3]])</f>
        <v>1</v>
      </c>
      <c r="BJ204" s="2">
        <f>(Table4[[#This Row],[Accept]]-Table4[[#This Row],[projected_M4]])</f>
        <v>1</v>
      </c>
    </row>
    <row r="205" spans="1:62" x14ac:dyDescent="0.3">
      <c r="A205">
        <v>3</v>
      </c>
      <c r="B205" t="s">
        <v>44</v>
      </c>
      <c r="C205">
        <v>1</v>
      </c>
      <c r="D205">
        <v>-2</v>
      </c>
      <c r="E205" s="22">
        <f>IF(Table4[[#This Row],[Trial]]="G1",Table4[[#This Row],[Balance]]/100,IF(Table4[[#This Row],[Trial]]="G2",Table4[[#This Row],[Balance]]/200,Table4[[#This Row],[Balance]]/500))</f>
        <v>1.95</v>
      </c>
      <c r="F205" s="22">
        <f>IF(Table4[[#This Row],[Net_Balance]]&gt;1,1+(Table4[[#This Row],[Net_Balance]]-1)/$F$974,1)</f>
        <v>1.0135714285714286</v>
      </c>
      <c r="G205" s="22">
        <f>IF(Table4[[#This Row],[Net_Balance]]&lt;1,1-(1-Table4[[#This Row],[Net_Balance]])/$F$974,1)</f>
        <v>1</v>
      </c>
      <c r="H205" s="22">
        <f>IF(Table4[[#This Row],[Net_Balance]]&gt;1,1+(Table4[[#This Row],[Net_Balance]]-1)/$H$974,1)</f>
        <v>1.0095000000000001</v>
      </c>
      <c r="I205" s="22">
        <f>IF(Table4[[#This Row],[Net_Balance]]&lt;1,1-(1-Table4[[#This Row],[Net_Balance]])/$H$974,1)</f>
        <v>1</v>
      </c>
      <c r="J205" s="22">
        <f>IF(Table4[[#This Row],[Net_Balance]]&gt;1,(Table4[[#This Row],[Net_Balance]]-1)/$J$974,0)</f>
        <v>1.9E-2</v>
      </c>
      <c r="K205" s="22">
        <f>IF(Table4[[#This Row],[Net_Balance]]&lt;1,-(1-Table4[[#This Row],[Net_Balance]])/$J$974,0)</f>
        <v>0</v>
      </c>
      <c r="L205" t="s">
        <v>109</v>
      </c>
      <c r="M205" t="s">
        <v>85</v>
      </c>
      <c r="N205" t="s">
        <v>5</v>
      </c>
      <c r="O205">
        <v>0</v>
      </c>
      <c r="P205">
        <v>0</v>
      </c>
      <c r="Q205">
        <v>390</v>
      </c>
      <c r="R205">
        <v>1664339854</v>
      </c>
      <c r="S205">
        <v>10</v>
      </c>
      <c r="T205" t="s">
        <v>117</v>
      </c>
      <c r="U205">
        <v>0</v>
      </c>
      <c r="V205">
        <v>-90</v>
      </c>
      <c r="W205">
        <v>0.5</v>
      </c>
      <c r="X205">
        <v>80</v>
      </c>
      <c r="Y205">
        <v>0.5</v>
      </c>
      <c r="Z205">
        <v>-5</v>
      </c>
      <c r="AA205">
        <v>7225</v>
      </c>
      <c r="AB205">
        <v>85</v>
      </c>
      <c r="AC205">
        <v>2</v>
      </c>
      <c r="AD205">
        <v>0.25</v>
      </c>
      <c r="AE205">
        <v>0.75</v>
      </c>
      <c r="AF205">
        <v>2</v>
      </c>
      <c r="AG205">
        <v>0.5</v>
      </c>
      <c r="AH205">
        <v>0.25</v>
      </c>
      <c r="AI205">
        <v>0.625</v>
      </c>
      <c r="AJ205">
        <v>0.375</v>
      </c>
      <c r="AK205">
        <v>-26.25</v>
      </c>
      <c r="AL205">
        <v>6773.4375</v>
      </c>
      <c r="AM205">
        <v>82.300896106907615</v>
      </c>
      <c r="AN205">
        <v>0.9</v>
      </c>
      <c r="AO205">
        <v>0.38419903534316502</v>
      </c>
      <c r="AP205">
        <v>0.61580096465683498</v>
      </c>
      <c r="AQ205" s="2">
        <f>Table4[[#This Row],[Gain]]^Table4[[#This Row],[θ]]</f>
        <v>80</v>
      </c>
      <c r="AR205" s="2">
        <f>-Table4[[#This Row],[λ]]*-Table4[[#This Row],[Loss]]^Table4[[#This Row],[θ]]</f>
        <v>180</v>
      </c>
      <c r="AS205" s="2">
        <f>Table4[[#This Row],[pie_gain]]*Table4[[#This Row],[v_n_w_g]]-Table4[[#This Row],[pie_loss]]*Table4[[#This Row],[v_n_w_l]]</f>
        <v>-80.108250810777093</v>
      </c>
      <c r="AT205" s="2">
        <f>IF(Table4[[#This Row],[diff_v]]&gt;=1,1,0)</f>
        <v>0</v>
      </c>
      <c r="AU205" s="2">
        <f>Table4[[#This Row],[Gain]]^(Table4[[#This Row],[θ]]*Table4[[#This Row],[ω_p]])</f>
        <v>84.901944472292257</v>
      </c>
      <c r="AV205" s="2">
        <f>-Table4[[#This Row],[λ]]*-Table4[[#This Row],[Loss]]^(Table4[[#This Row],[θ]]*Table4[[#This Row],[ω_n]])</f>
        <v>180</v>
      </c>
      <c r="AW205" s="2">
        <f>Table4[[#This Row],[v_n_w_g_w]]*Table4[[#This Row],[pie_gain]]-Table4[[#This Row],[v_n_w_l_w]]*Table4[[#This Row],[pie_loss]]</f>
        <v>-78.224928473216664</v>
      </c>
      <c r="AX205" s="2">
        <f>IF(Table4[[#This Row],[diff_v_w]]&gt;=1,1,0)</f>
        <v>0</v>
      </c>
      <c r="AY205" s="2">
        <f>Table4[[#This Row],[Gain]]^(Table4[[#This Row],[θ]])*Table4[[#This Row],[ω_p2]]</f>
        <v>80.760000000000005</v>
      </c>
      <c r="AZ205" s="2">
        <f>-Table4[[#This Row],[λ]]*-Table4[[#This Row],[Loss]]^(Table4[[#This Row],[θ]])*Table4[[#This Row],[ω_n2]]</f>
        <v>180</v>
      </c>
      <c r="BA205" s="2">
        <f>Table4[[#This Row],[v_n_w_g_w2]]*Table4[[#This Row],[pie_gain]]-Table4[[#This Row],[v_n_w_l_w2]]*Table4[[#This Row],[pie_loss]]</f>
        <v>-79.816259543916289</v>
      </c>
      <c r="BB205" s="2">
        <f>IF(Table4[[#This Row],[diff_v_w2]]&gt;=1,1,0)</f>
        <v>0</v>
      </c>
      <c r="BC205" s="2">
        <f>Table4[[#This Row],[Gain]]^(Table4[[#This Row],[θ]]+Table4[[#This Row],[ω_p3]])</f>
        <v>86.945817799704415</v>
      </c>
      <c r="BD205" s="2">
        <f>-Table4[[#This Row],[λ]]*-Table4[[#This Row],[Loss]]^(Table4[[#This Row],[θ]]+Table4[[#This Row],[ω_n3]])</f>
        <v>180</v>
      </c>
      <c r="BE205" s="2">
        <f>Table4[[#This Row],[v_n_w_g_w3]]*Table4[[#This Row],[pie_gain]]-Table4[[#This Row],[v_n_w_l_w3]]*Table4[[#This Row],[pie_loss]]</f>
        <v>-77.439674312461278</v>
      </c>
      <c r="BF205" s="2">
        <f>IF(Table4[[#This Row],[diff_v_w3]]&gt;=1,1,0)</f>
        <v>0</v>
      </c>
      <c r="BG205" s="2">
        <f>(Table4[[#This Row],[Accept]]-Table4[[#This Row],[projected_M1]])</f>
        <v>0</v>
      </c>
      <c r="BH205" s="2">
        <f>(Table4[[#This Row],[Accept]]-Table4[[#This Row],[projected_M2]])</f>
        <v>0</v>
      </c>
      <c r="BI205" s="2">
        <f>(Table4[[#This Row],[Accept]]-Table4[[#This Row],[projected_M3]])</f>
        <v>0</v>
      </c>
      <c r="BJ205" s="2">
        <f>(Table4[[#This Row],[Accept]]-Table4[[#This Row],[projected_M4]])</f>
        <v>0</v>
      </c>
    </row>
    <row r="206" spans="1:62" x14ac:dyDescent="0.3">
      <c r="A206">
        <v>4</v>
      </c>
      <c r="B206" t="s">
        <v>44</v>
      </c>
      <c r="C206">
        <v>1</v>
      </c>
      <c r="D206">
        <v>-2</v>
      </c>
      <c r="E206" s="22">
        <f>IF(Table4[[#This Row],[Trial]]="G1",Table4[[#This Row],[Balance]]/100,IF(Table4[[#This Row],[Trial]]="G2",Table4[[#This Row],[Balance]]/200,Table4[[#This Row],[Balance]]/500))</f>
        <v>1.95</v>
      </c>
      <c r="F206" s="22">
        <f>IF(Table4[[#This Row],[Net_Balance]]&gt;1,1+(Table4[[#This Row],[Net_Balance]]-1)/$F$974,1)</f>
        <v>1.0135714285714286</v>
      </c>
      <c r="G206" s="22">
        <f>IF(Table4[[#This Row],[Net_Balance]]&lt;1,1-(1-Table4[[#This Row],[Net_Balance]])/$F$974,1)</f>
        <v>1</v>
      </c>
      <c r="H206" s="22">
        <f>IF(Table4[[#This Row],[Net_Balance]]&gt;1,1+(Table4[[#This Row],[Net_Balance]]-1)/$H$974,1)</f>
        <v>1.0095000000000001</v>
      </c>
      <c r="I206" s="22">
        <f>IF(Table4[[#This Row],[Net_Balance]]&lt;1,1-(1-Table4[[#This Row],[Net_Balance]])/$H$974,1)</f>
        <v>1</v>
      </c>
      <c r="J206" s="22">
        <f>IF(Table4[[#This Row],[Net_Balance]]&gt;1,(Table4[[#This Row],[Net_Balance]]-1)/$J$974,0)</f>
        <v>1.9E-2</v>
      </c>
      <c r="K206" s="22">
        <f>IF(Table4[[#This Row],[Net_Balance]]&lt;1,-(1-Table4[[#This Row],[Net_Balance]])/$J$974,0)</f>
        <v>0</v>
      </c>
      <c r="L206" t="s">
        <v>109</v>
      </c>
      <c r="M206" t="s">
        <v>69</v>
      </c>
      <c r="N206" t="s">
        <v>5</v>
      </c>
      <c r="O206">
        <v>0</v>
      </c>
      <c r="P206">
        <v>0</v>
      </c>
      <c r="Q206">
        <v>390</v>
      </c>
      <c r="R206">
        <v>1664339862</v>
      </c>
      <c r="S206">
        <v>8</v>
      </c>
      <c r="T206" t="s">
        <v>117</v>
      </c>
      <c r="U206">
        <v>0</v>
      </c>
      <c r="V206">
        <v>-50</v>
      </c>
      <c r="W206">
        <v>0.5</v>
      </c>
      <c r="X206">
        <v>50</v>
      </c>
      <c r="Y206">
        <v>0.5</v>
      </c>
      <c r="Z206">
        <v>0</v>
      </c>
      <c r="AA206">
        <v>2500</v>
      </c>
      <c r="AB206">
        <v>50</v>
      </c>
      <c r="AC206">
        <v>4</v>
      </c>
      <c r="AD206">
        <v>0.25</v>
      </c>
      <c r="AE206">
        <v>0.75</v>
      </c>
      <c r="AF206">
        <v>1</v>
      </c>
      <c r="AG206">
        <v>0.25</v>
      </c>
      <c r="AH206">
        <v>0.5</v>
      </c>
      <c r="AI206">
        <v>0.375</v>
      </c>
      <c r="AJ206">
        <v>0.625</v>
      </c>
      <c r="AK206">
        <v>12.5</v>
      </c>
      <c r="AL206">
        <v>2343.75</v>
      </c>
      <c r="AM206">
        <v>48.412291827592711</v>
      </c>
      <c r="AN206">
        <v>0.9</v>
      </c>
      <c r="AO206">
        <v>0.60844334427391233</v>
      </c>
      <c r="AP206">
        <v>0.39155665572608767</v>
      </c>
      <c r="AQ206" s="2">
        <f>Table4[[#This Row],[Gain]]^Table4[[#This Row],[θ]]</f>
        <v>50</v>
      </c>
      <c r="AR206" s="2">
        <f>-Table4[[#This Row],[λ]]*-Table4[[#This Row],[Loss]]^Table4[[#This Row],[θ]]</f>
        <v>100</v>
      </c>
      <c r="AS206" s="2">
        <f>Table4[[#This Row],[pie_gain]]*Table4[[#This Row],[v_n_w_g]]-Table4[[#This Row],[pie_loss]]*Table4[[#This Row],[v_n_w_l]]</f>
        <v>-8.7334983589131525</v>
      </c>
      <c r="AT206" s="2">
        <f>IF(Table4[[#This Row],[diff_v]]&gt;=1,1,0)</f>
        <v>0</v>
      </c>
      <c r="AU206" s="2">
        <f>Table4[[#This Row],[Gain]]^(Table4[[#This Row],[θ]]*Table4[[#This Row],[ω_p]])</f>
        <v>52.726319188160616</v>
      </c>
      <c r="AV206" s="2">
        <f>-Table4[[#This Row],[λ]]*-Table4[[#This Row],[Loss]]^(Table4[[#This Row],[θ]]*Table4[[#This Row],[ω_n]])</f>
        <v>100</v>
      </c>
      <c r="AW206" s="2">
        <f>Table4[[#This Row],[v_n_w_g_w]]*Table4[[#This Row],[pie_gain]]-Table4[[#This Row],[v_n_w_l_w]]*Table4[[#This Row],[pie_loss]]</f>
        <v>-7.0746875945105714</v>
      </c>
      <c r="AX206" s="2">
        <f>IF(Table4[[#This Row],[diff_v_w]]&gt;=1,1,0)</f>
        <v>0</v>
      </c>
      <c r="AY206" s="2">
        <f>Table4[[#This Row],[Gain]]^(Table4[[#This Row],[θ]])*Table4[[#This Row],[ω_p2]]</f>
        <v>50.475000000000001</v>
      </c>
      <c r="AZ206" s="2">
        <f>-Table4[[#This Row],[λ]]*-Table4[[#This Row],[Loss]]^(Table4[[#This Row],[θ]])*Table4[[#This Row],[ω_n2]]</f>
        <v>100</v>
      </c>
      <c r="BA206" s="2">
        <f>Table4[[#This Row],[v_n_w_g_w2]]*Table4[[#This Row],[pie_gain]]-Table4[[#This Row],[v_n_w_l_w2]]*Table4[[#This Row],[pie_loss]]</f>
        <v>-8.4444877703830414</v>
      </c>
      <c r="BB206" s="2">
        <f>IF(Table4[[#This Row],[diff_v_w2]]&gt;=1,1,0)</f>
        <v>0</v>
      </c>
      <c r="BC206" s="2">
        <f>Table4[[#This Row],[Gain]]^(Table4[[#This Row],[θ]]+Table4[[#This Row],[ω_p3]])</f>
        <v>53.858026344424374</v>
      </c>
      <c r="BD206" s="2">
        <f>-Table4[[#This Row],[λ]]*-Table4[[#This Row],[Loss]]^(Table4[[#This Row],[θ]]+Table4[[#This Row],[ω_n3]])</f>
        <v>100</v>
      </c>
      <c r="BE206" s="2">
        <f>Table4[[#This Row],[v_n_w_g_w3]]*Table4[[#This Row],[pie_gain]]-Table4[[#This Row],[v_n_w_l_w3]]*Table4[[#This Row],[pie_loss]]</f>
        <v>-6.3861079076147291</v>
      </c>
      <c r="BF206" s="2">
        <f>IF(Table4[[#This Row],[diff_v_w3]]&gt;=1,1,0)</f>
        <v>0</v>
      </c>
      <c r="BG206" s="2">
        <f>(Table4[[#This Row],[Accept]]-Table4[[#This Row],[projected_M1]])</f>
        <v>0</v>
      </c>
      <c r="BH206" s="2">
        <f>(Table4[[#This Row],[Accept]]-Table4[[#This Row],[projected_M2]])</f>
        <v>0</v>
      </c>
      <c r="BI206" s="2">
        <f>(Table4[[#This Row],[Accept]]-Table4[[#This Row],[projected_M3]])</f>
        <v>0</v>
      </c>
      <c r="BJ206" s="2">
        <f>(Table4[[#This Row],[Accept]]-Table4[[#This Row],[projected_M4]])</f>
        <v>0</v>
      </c>
    </row>
    <row r="207" spans="1:62" x14ac:dyDescent="0.3">
      <c r="A207">
        <v>6</v>
      </c>
      <c r="B207" t="s">
        <v>44</v>
      </c>
      <c r="C207">
        <v>1</v>
      </c>
      <c r="D207">
        <v>-2</v>
      </c>
      <c r="E207" s="22">
        <f>IF(Table4[[#This Row],[Trial]]="G1",Table4[[#This Row],[Balance]]/100,IF(Table4[[#This Row],[Trial]]="G2",Table4[[#This Row],[Balance]]/200,Table4[[#This Row],[Balance]]/500))</f>
        <v>1.95</v>
      </c>
      <c r="F207" s="22">
        <f>IF(Table4[[#This Row],[Net_Balance]]&gt;1,1+(Table4[[#This Row],[Net_Balance]]-1)/$F$974,1)</f>
        <v>1.0135714285714286</v>
      </c>
      <c r="G207" s="22">
        <f>IF(Table4[[#This Row],[Net_Balance]]&lt;1,1-(1-Table4[[#This Row],[Net_Balance]])/$F$974,1)</f>
        <v>1</v>
      </c>
      <c r="H207" s="22">
        <f>IF(Table4[[#This Row],[Net_Balance]]&gt;1,1+(Table4[[#This Row],[Net_Balance]]-1)/$H$974,1)</f>
        <v>1.0095000000000001</v>
      </c>
      <c r="I207" s="22">
        <f>IF(Table4[[#This Row],[Net_Balance]]&lt;1,1-(1-Table4[[#This Row],[Net_Balance]])/$H$974,1)</f>
        <v>1</v>
      </c>
      <c r="J207" s="22">
        <f>IF(Table4[[#This Row],[Net_Balance]]&gt;1,(Table4[[#This Row],[Net_Balance]]-1)/$J$974,0)</f>
        <v>1.9E-2</v>
      </c>
      <c r="K207" s="22">
        <f>IF(Table4[[#This Row],[Net_Balance]]&lt;1,-(1-Table4[[#This Row],[Net_Balance]])/$J$974,0)</f>
        <v>0</v>
      </c>
      <c r="L207" t="s">
        <v>109</v>
      </c>
      <c r="M207" t="s">
        <v>82</v>
      </c>
      <c r="N207" t="s">
        <v>5</v>
      </c>
      <c r="O207">
        <v>0</v>
      </c>
      <c r="P207">
        <v>0</v>
      </c>
      <c r="Q207">
        <v>390</v>
      </c>
      <c r="R207">
        <v>1664339875</v>
      </c>
      <c r="S207">
        <v>5</v>
      </c>
      <c r="T207" t="s">
        <v>118</v>
      </c>
      <c r="U207">
        <v>1</v>
      </c>
      <c r="V207">
        <v>-10</v>
      </c>
      <c r="W207">
        <v>0.5</v>
      </c>
      <c r="X207">
        <v>0</v>
      </c>
      <c r="Y207">
        <v>0.5</v>
      </c>
      <c r="Z207">
        <v>-5</v>
      </c>
      <c r="AA207">
        <v>25</v>
      </c>
      <c r="AB207">
        <v>5</v>
      </c>
      <c r="AC207">
        <v>2</v>
      </c>
      <c r="AD207">
        <v>0.25</v>
      </c>
      <c r="AE207">
        <v>0.75</v>
      </c>
      <c r="AF207">
        <v>2</v>
      </c>
      <c r="AG207">
        <v>0.5</v>
      </c>
      <c r="AH207">
        <v>0.25</v>
      </c>
      <c r="AI207">
        <v>0.625</v>
      </c>
      <c r="AJ207">
        <v>0.375</v>
      </c>
      <c r="AK207">
        <v>-6.25</v>
      </c>
      <c r="AL207">
        <v>23.4375</v>
      </c>
      <c r="AM207">
        <v>4.8412291827592711</v>
      </c>
      <c r="AN207">
        <v>0.9</v>
      </c>
      <c r="AO207">
        <v>0.38419903534316502</v>
      </c>
      <c r="AP207">
        <v>0.61580096465683498</v>
      </c>
      <c r="AQ207" s="2">
        <f>Table4[[#This Row],[Gain]]^Table4[[#This Row],[θ]]</f>
        <v>0</v>
      </c>
      <c r="AR207" s="2">
        <f>-Table4[[#This Row],[λ]]*-Table4[[#This Row],[Loss]]^Table4[[#This Row],[θ]]</f>
        <v>20</v>
      </c>
      <c r="AS207" s="2">
        <f>Table4[[#This Row],[pie_gain]]*Table4[[#This Row],[v_n_w_g]]-Table4[[#This Row],[pie_loss]]*Table4[[#This Row],[v_n_w_l]]</f>
        <v>-12.3160192931367</v>
      </c>
      <c r="AT207" s="2">
        <f>IF(Table4[[#This Row],[diff_v]]&gt;=1,1,0)</f>
        <v>0</v>
      </c>
      <c r="AU207" s="2">
        <f>Table4[[#This Row],[Gain]]^(Table4[[#This Row],[θ]]*Table4[[#This Row],[ω_p]])</f>
        <v>0</v>
      </c>
      <c r="AV207" s="2">
        <f>-Table4[[#This Row],[λ]]*-Table4[[#This Row],[Loss]]^(Table4[[#This Row],[θ]]*Table4[[#This Row],[ω_n]])</f>
        <v>20</v>
      </c>
      <c r="AW207" s="2">
        <f>Table4[[#This Row],[v_n_w_g_w]]*Table4[[#This Row],[pie_gain]]-Table4[[#This Row],[v_n_w_l_w]]*Table4[[#This Row],[pie_loss]]</f>
        <v>-12.3160192931367</v>
      </c>
      <c r="AX207" s="2">
        <f>IF(Table4[[#This Row],[diff_v_w]]&gt;=1,1,0)</f>
        <v>0</v>
      </c>
      <c r="AY207" s="2">
        <f>Table4[[#This Row],[Gain]]^(Table4[[#This Row],[θ]])*Table4[[#This Row],[ω_p2]]</f>
        <v>0</v>
      </c>
      <c r="AZ207" s="2">
        <f>-Table4[[#This Row],[λ]]*-Table4[[#This Row],[Loss]]^(Table4[[#This Row],[θ]])*Table4[[#This Row],[ω_n2]]</f>
        <v>20</v>
      </c>
      <c r="BA207" s="2">
        <f>Table4[[#This Row],[v_n_w_g_w2]]*Table4[[#This Row],[pie_gain]]-Table4[[#This Row],[v_n_w_l_w2]]*Table4[[#This Row],[pie_loss]]</f>
        <v>-12.3160192931367</v>
      </c>
      <c r="BB207" s="2">
        <f>IF(Table4[[#This Row],[diff_v_w2]]&gt;=1,1,0)</f>
        <v>0</v>
      </c>
      <c r="BC207" s="2">
        <f>Table4[[#This Row],[Gain]]^(Table4[[#This Row],[θ]]+Table4[[#This Row],[ω_p3]])</f>
        <v>0</v>
      </c>
      <c r="BD207" s="2">
        <f>-Table4[[#This Row],[λ]]*-Table4[[#This Row],[Loss]]^(Table4[[#This Row],[θ]]+Table4[[#This Row],[ω_n3]])</f>
        <v>20</v>
      </c>
      <c r="BE207" s="2">
        <f>Table4[[#This Row],[v_n_w_g_w3]]*Table4[[#This Row],[pie_gain]]-Table4[[#This Row],[v_n_w_l_w3]]*Table4[[#This Row],[pie_loss]]</f>
        <v>-12.3160192931367</v>
      </c>
      <c r="BF207" s="2">
        <f>IF(Table4[[#This Row],[diff_v_w3]]&gt;=1,1,0)</f>
        <v>0</v>
      </c>
      <c r="BG207" s="2">
        <f>(Table4[[#This Row],[Accept]]-Table4[[#This Row],[projected_M1]])</f>
        <v>0</v>
      </c>
      <c r="BH207" s="2">
        <f>(Table4[[#This Row],[Accept]]-Table4[[#This Row],[projected_M2]])</f>
        <v>0</v>
      </c>
      <c r="BI207" s="2">
        <f>(Table4[[#This Row],[Accept]]-Table4[[#This Row],[projected_M3]])</f>
        <v>0</v>
      </c>
      <c r="BJ207" s="2">
        <f>(Table4[[#This Row],[Accept]]-Table4[[#This Row],[projected_M4]])</f>
        <v>0</v>
      </c>
    </row>
    <row r="208" spans="1:62" x14ac:dyDescent="0.3">
      <c r="A208">
        <v>7</v>
      </c>
      <c r="B208" t="s">
        <v>44</v>
      </c>
      <c r="C208">
        <v>1</v>
      </c>
      <c r="D208">
        <v>-2</v>
      </c>
      <c r="E208" s="22">
        <f>IF(Table4[[#This Row],[Trial]]="G1",Table4[[#This Row],[Balance]]/100,IF(Table4[[#This Row],[Trial]]="G2",Table4[[#This Row],[Balance]]/200,Table4[[#This Row],[Balance]]/500))</f>
        <v>1.95</v>
      </c>
      <c r="F208" s="22">
        <f>IF(Table4[[#This Row],[Net_Balance]]&gt;1,1+(Table4[[#This Row],[Net_Balance]]-1)/$F$974,1)</f>
        <v>1.0135714285714286</v>
      </c>
      <c r="G208" s="22">
        <f>IF(Table4[[#This Row],[Net_Balance]]&lt;1,1-(1-Table4[[#This Row],[Net_Balance]])/$F$974,1)</f>
        <v>1</v>
      </c>
      <c r="H208" s="22">
        <f>IF(Table4[[#This Row],[Net_Balance]]&gt;1,1+(Table4[[#This Row],[Net_Balance]]-1)/$H$974,1)</f>
        <v>1.0095000000000001</v>
      </c>
      <c r="I208" s="22">
        <f>IF(Table4[[#This Row],[Net_Balance]]&lt;1,1-(1-Table4[[#This Row],[Net_Balance]])/$H$974,1)</f>
        <v>1</v>
      </c>
      <c r="J208" s="22">
        <f>IF(Table4[[#This Row],[Net_Balance]]&gt;1,(Table4[[#This Row],[Net_Balance]]-1)/$J$974,0)</f>
        <v>1.9E-2</v>
      </c>
      <c r="K208" s="22">
        <f>IF(Table4[[#This Row],[Net_Balance]]&lt;1,-(1-Table4[[#This Row],[Net_Balance]])/$J$974,0)</f>
        <v>0</v>
      </c>
      <c r="L208" t="s">
        <v>109</v>
      </c>
      <c r="M208" t="s">
        <v>67</v>
      </c>
      <c r="N208" t="s">
        <v>5</v>
      </c>
      <c r="O208">
        <v>0</v>
      </c>
      <c r="P208">
        <v>0</v>
      </c>
      <c r="Q208">
        <v>390</v>
      </c>
      <c r="R208">
        <v>1664339891</v>
      </c>
      <c r="S208">
        <v>16</v>
      </c>
      <c r="T208" t="s">
        <v>117</v>
      </c>
      <c r="U208">
        <v>0</v>
      </c>
      <c r="V208">
        <v>-10</v>
      </c>
      <c r="W208">
        <v>0.5</v>
      </c>
      <c r="X208">
        <v>20</v>
      </c>
      <c r="Y208">
        <v>0.5</v>
      </c>
      <c r="Z208">
        <v>5</v>
      </c>
      <c r="AA208">
        <v>225</v>
      </c>
      <c r="AB208">
        <v>15</v>
      </c>
      <c r="AC208">
        <v>4</v>
      </c>
      <c r="AD208">
        <v>0.25</v>
      </c>
      <c r="AE208">
        <v>0.75</v>
      </c>
      <c r="AF208">
        <v>2</v>
      </c>
      <c r="AG208">
        <v>0.5</v>
      </c>
      <c r="AH208">
        <v>0.25</v>
      </c>
      <c r="AI208">
        <v>0.625</v>
      </c>
      <c r="AJ208">
        <v>0.375</v>
      </c>
      <c r="AK208">
        <v>1.25</v>
      </c>
      <c r="AL208">
        <v>210.9375</v>
      </c>
      <c r="AM208">
        <v>14.523687548277813</v>
      </c>
      <c r="AN208">
        <v>0.9</v>
      </c>
      <c r="AO208">
        <v>0.38419903534316502</v>
      </c>
      <c r="AP208">
        <v>0.61580096465683498</v>
      </c>
      <c r="AQ208" s="2">
        <f>Table4[[#This Row],[Gain]]^Table4[[#This Row],[θ]]</f>
        <v>20</v>
      </c>
      <c r="AR208" s="2">
        <f>-Table4[[#This Row],[λ]]*-Table4[[#This Row],[Loss]]^Table4[[#This Row],[θ]]</f>
        <v>20</v>
      </c>
      <c r="AS208" s="2">
        <f>Table4[[#This Row],[pie_gain]]*Table4[[#This Row],[v_n_w_g]]-Table4[[#This Row],[pie_loss]]*Table4[[#This Row],[v_n_w_l]]</f>
        <v>-4.6320385862733993</v>
      </c>
      <c r="AT208" s="2">
        <f>IF(Table4[[#This Row],[diff_v]]&gt;=1,1,0)</f>
        <v>0</v>
      </c>
      <c r="AU208" s="2">
        <f>Table4[[#This Row],[Gain]]^(Table4[[#This Row],[θ]]*Table4[[#This Row],[ω_p]])</f>
        <v>20.829883036769949</v>
      </c>
      <c r="AV208" s="2">
        <f>-Table4[[#This Row],[λ]]*-Table4[[#This Row],[Loss]]^(Table4[[#This Row],[θ]]*Table4[[#This Row],[ω_n]])</f>
        <v>20</v>
      </c>
      <c r="AW208" s="2">
        <f>Table4[[#This Row],[v_n_w_g_w]]*Table4[[#This Row],[pie_gain]]-Table4[[#This Row],[v_n_w_l_w]]*Table4[[#This Row],[pie_loss]]</f>
        <v>-4.3131983240987282</v>
      </c>
      <c r="AX208" s="2">
        <f>IF(Table4[[#This Row],[diff_v_w]]&gt;=1,1,0)</f>
        <v>0</v>
      </c>
      <c r="AY208" s="2">
        <f>Table4[[#This Row],[Gain]]^(Table4[[#This Row],[θ]])*Table4[[#This Row],[ω_p2]]</f>
        <v>20.190000000000001</v>
      </c>
      <c r="AZ208" s="2">
        <f>-Table4[[#This Row],[λ]]*-Table4[[#This Row],[Loss]]^(Table4[[#This Row],[θ]])*Table4[[#This Row],[ω_n2]]</f>
        <v>20</v>
      </c>
      <c r="BA208" s="2">
        <f>Table4[[#This Row],[v_n_w_g_w2]]*Table4[[#This Row],[pie_gain]]-Table4[[#This Row],[v_n_w_l_w2]]*Table4[[#This Row],[pie_loss]]</f>
        <v>-4.5590407695581971</v>
      </c>
      <c r="BB208" s="2">
        <f>IF(Table4[[#This Row],[diff_v_w2]]&gt;=1,1,0)</f>
        <v>0</v>
      </c>
      <c r="BC208" s="2">
        <f>Table4[[#This Row],[Gain]]^(Table4[[#This Row],[θ]]+Table4[[#This Row],[ω_p3]])</f>
        <v>21.171399417223757</v>
      </c>
      <c r="BD208" s="2">
        <f>-Table4[[#This Row],[λ]]*-Table4[[#This Row],[Loss]]^(Table4[[#This Row],[θ]]+Table4[[#This Row],[ω_n3]])</f>
        <v>20</v>
      </c>
      <c r="BE208" s="2">
        <f>Table4[[#This Row],[v_n_w_g_w3]]*Table4[[#This Row],[pie_gain]]-Table4[[#This Row],[v_n_w_l_w3]]*Table4[[#This Row],[pie_loss]]</f>
        <v>-4.1819880601744863</v>
      </c>
      <c r="BF208" s="2">
        <f>IF(Table4[[#This Row],[diff_v_w3]]&gt;=1,1,0)</f>
        <v>0</v>
      </c>
      <c r="BG208" s="2">
        <f>(Table4[[#This Row],[Accept]]-Table4[[#This Row],[projected_M1]])</f>
        <v>0</v>
      </c>
      <c r="BH208" s="2">
        <f>(Table4[[#This Row],[Accept]]-Table4[[#This Row],[projected_M2]])</f>
        <v>0</v>
      </c>
      <c r="BI208" s="2">
        <f>(Table4[[#This Row],[Accept]]-Table4[[#This Row],[projected_M3]])</f>
        <v>0</v>
      </c>
      <c r="BJ208" s="2">
        <f>(Table4[[#This Row],[Accept]]-Table4[[#This Row],[projected_M4]])</f>
        <v>0</v>
      </c>
    </row>
    <row r="209" spans="1:62" x14ac:dyDescent="0.3">
      <c r="A209">
        <v>8</v>
      </c>
      <c r="B209" t="s">
        <v>44</v>
      </c>
      <c r="C209">
        <v>1</v>
      </c>
      <c r="D209">
        <v>-2</v>
      </c>
      <c r="E209" s="22">
        <f>IF(Table4[[#This Row],[Trial]]="G1",Table4[[#This Row],[Balance]]/100,IF(Table4[[#This Row],[Trial]]="G2",Table4[[#This Row],[Balance]]/200,Table4[[#This Row],[Balance]]/500))</f>
        <v>1.9</v>
      </c>
      <c r="F209" s="22">
        <f>IF(Table4[[#This Row],[Net_Balance]]&gt;1,1+(Table4[[#This Row],[Net_Balance]]-1)/$F$974,1)</f>
        <v>1.0128571428571429</v>
      </c>
      <c r="G209" s="22">
        <f>IF(Table4[[#This Row],[Net_Balance]]&lt;1,1-(1-Table4[[#This Row],[Net_Balance]])/$F$974,1)</f>
        <v>1</v>
      </c>
      <c r="H209" s="22">
        <f>IF(Table4[[#This Row],[Net_Balance]]&gt;1,1+(Table4[[#This Row],[Net_Balance]]-1)/$H$974,1)</f>
        <v>1.0089999999999999</v>
      </c>
      <c r="I209" s="22">
        <f>IF(Table4[[#This Row],[Net_Balance]]&lt;1,1-(1-Table4[[#This Row],[Net_Balance]])/$H$974,1)</f>
        <v>1</v>
      </c>
      <c r="J209" s="22">
        <f>IF(Table4[[#This Row],[Net_Balance]]&gt;1,(Table4[[#This Row],[Net_Balance]]-1)/$J$974,0)</f>
        <v>1.7999999999999999E-2</v>
      </c>
      <c r="K209" s="22">
        <f>IF(Table4[[#This Row],[Net_Balance]]&lt;1,-(1-Table4[[#This Row],[Net_Balance]])/$J$974,0)</f>
        <v>0</v>
      </c>
      <c r="L209" t="s">
        <v>109</v>
      </c>
      <c r="M209" t="s">
        <v>97</v>
      </c>
      <c r="N209" t="s">
        <v>7</v>
      </c>
      <c r="O209">
        <v>1</v>
      </c>
      <c r="P209">
        <v>-10</v>
      </c>
      <c r="Q209">
        <v>380</v>
      </c>
      <c r="R209">
        <v>1664339905</v>
      </c>
      <c r="S209">
        <v>14</v>
      </c>
      <c r="T209" t="s">
        <v>118</v>
      </c>
      <c r="U209">
        <v>1</v>
      </c>
      <c r="V209">
        <v>-10</v>
      </c>
      <c r="W209">
        <v>0.5</v>
      </c>
      <c r="X209">
        <v>10</v>
      </c>
      <c r="Y209">
        <v>0.5</v>
      </c>
      <c r="Z209">
        <v>0</v>
      </c>
      <c r="AA209">
        <v>100</v>
      </c>
      <c r="AB209">
        <v>10</v>
      </c>
      <c r="AC209">
        <v>4</v>
      </c>
      <c r="AD209">
        <v>0.25</v>
      </c>
      <c r="AE209">
        <v>0.75</v>
      </c>
      <c r="AF209">
        <v>1</v>
      </c>
      <c r="AG209">
        <v>0.25</v>
      </c>
      <c r="AH209">
        <v>0.5</v>
      </c>
      <c r="AI209">
        <v>0.375</v>
      </c>
      <c r="AJ209">
        <v>0.625</v>
      </c>
      <c r="AK209">
        <v>2.5</v>
      </c>
      <c r="AL209">
        <v>93.75</v>
      </c>
      <c r="AM209">
        <v>9.6824583655185421</v>
      </c>
      <c r="AN209">
        <v>0.9</v>
      </c>
      <c r="AO209">
        <v>0.60844334427391233</v>
      </c>
      <c r="AP209">
        <v>0.39155665572608767</v>
      </c>
      <c r="AQ209" s="2">
        <f>Table4[[#This Row],[Gain]]^Table4[[#This Row],[θ]]</f>
        <v>10</v>
      </c>
      <c r="AR209" s="2">
        <f>-Table4[[#This Row],[λ]]*-Table4[[#This Row],[Loss]]^Table4[[#This Row],[θ]]</f>
        <v>20</v>
      </c>
      <c r="AS209" s="2">
        <f>Table4[[#This Row],[pie_gain]]*Table4[[#This Row],[v_n_w_g]]-Table4[[#This Row],[pie_loss]]*Table4[[#This Row],[v_n_w_l]]</f>
        <v>-1.74669967178263</v>
      </c>
      <c r="AT209" s="2">
        <f>IF(Table4[[#This Row],[diff_v]]&gt;=1,1,0)</f>
        <v>0</v>
      </c>
      <c r="AU209" s="2">
        <f>Table4[[#This Row],[Gain]]^(Table4[[#This Row],[θ]]*Table4[[#This Row],[ω_p]])</f>
        <v>10.300472402202887</v>
      </c>
      <c r="AV209" s="2">
        <f>-Table4[[#This Row],[λ]]*-Table4[[#This Row],[Loss]]^(Table4[[#This Row],[θ]]*Table4[[#This Row],[ω_n]])</f>
        <v>20</v>
      </c>
      <c r="AW209" s="2">
        <f>Table4[[#This Row],[v_n_w_g_w]]*Table4[[#This Row],[pie_gain]]-Table4[[#This Row],[v_n_w_l_w]]*Table4[[#This Row],[pie_loss]]</f>
        <v>-1.5638792385242892</v>
      </c>
      <c r="AX209" s="2">
        <f>IF(Table4[[#This Row],[diff_v_w]]&gt;=1,1,0)</f>
        <v>0</v>
      </c>
      <c r="AY209" s="2">
        <f>Table4[[#This Row],[Gain]]^(Table4[[#This Row],[θ]])*Table4[[#This Row],[ω_p2]]</f>
        <v>10.09</v>
      </c>
      <c r="AZ209" s="2">
        <f>-Table4[[#This Row],[λ]]*-Table4[[#This Row],[Loss]]^(Table4[[#This Row],[θ]])*Table4[[#This Row],[ω_n2]]</f>
        <v>20</v>
      </c>
      <c r="BA209" s="2">
        <f>Table4[[#This Row],[v_n_w_g_w2]]*Table4[[#This Row],[pie_gain]]-Table4[[#This Row],[v_n_w_l_w2]]*Table4[[#This Row],[pie_loss]]</f>
        <v>-1.691939770797978</v>
      </c>
      <c r="BB209" s="2">
        <f>IF(Table4[[#This Row],[diff_v_w2]]&gt;=1,1,0)</f>
        <v>0</v>
      </c>
      <c r="BC209" s="2">
        <f>Table4[[#This Row],[Gain]]^(Table4[[#This Row],[θ]]+Table4[[#This Row],[ω_p3]])</f>
        <v>10.423174293933045</v>
      </c>
      <c r="BD209" s="2">
        <f>-Table4[[#This Row],[λ]]*-Table4[[#This Row],[Loss]]^(Table4[[#This Row],[θ]]+Table4[[#This Row],[ω_n3]])</f>
        <v>20</v>
      </c>
      <c r="BE209" s="2">
        <f>Table4[[#This Row],[v_n_w_g_w3]]*Table4[[#This Row],[pie_gain]]-Table4[[#This Row],[v_n_w_l_w3]]*Table4[[#This Row],[pie_loss]]</f>
        <v>-1.4892220891712569</v>
      </c>
      <c r="BF209" s="2">
        <f>IF(Table4[[#This Row],[diff_v_w3]]&gt;=1,1,0)</f>
        <v>0</v>
      </c>
      <c r="BG209" s="2">
        <f>(Table4[[#This Row],[Accept]]-Table4[[#This Row],[projected_M1]])</f>
        <v>1</v>
      </c>
      <c r="BH209" s="2">
        <f>(Table4[[#This Row],[Accept]]-Table4[[#This Row],[projected_M2]])</f>
        <v>1</v>
      </c>
      <c r="BI209" s="2">
        <f>(Table4[[#This Row],[Accept]]-Table4[[#This Row],[projected_M3]])</f>
        <v>1</v>
      </c>
      <c r="BJ209" s="2">
        <f>(Table4[[#This Row],[Accept]]-Table4[[#This Row],[projected_M4]])</f>
        <v>1</v>
      </c>
    </row>
    <row r="210" spans="1:62" x14ac:dyDescent="0.3">
      <c r="A210">
        <v>10</v>
      </c>
      <c r="B210" t="s">
        <v>44</v>
      </c>
      <c r="C210">
        <v>1</v>
      </c>
      <c r="D210">
        <v>-2</v>
      </c>
      <c r="E210" s="22">
        <f>IF(Table4[[#This Row],[Trial]]="G1",Table4[[#This Row],[Balance]]/100,IF(Table4[[#This Row],[Trial]]="G2",Table4[[#This Row],[Balance]]/200,Table4[[#This Row],[Balance]]/500))</f>
        <v>1.9</v>
      </c>
      <c r="F210" s="22">
        <f>IF(Table4[[#This Row],[Net_Balance]]&gt;1,1+(Table4[[#This Row],[Net_Balance]]-1)/$F$974,1)</f>
        <v>1.0128571428571429</v>
      </c>
      <c r="G210" s="22">
        <f>IF(Table4[[#This Row],[Net_Balance]]&lt;1,1-(1-Table4[[#This Row],[Net_Balance]])/$F$974,1)</f>
        <v>1</v>
      </c>
      <c r="H210" s="22">
        <f>IF(Table4[[#This Row],[Net_Balance]]&gt;1,1+(Table4[[#This Row],[Net_Balance]]-1)/$H$974,1)</f>
        <v>1.0089999999999999</v>
      </c>
      <c r="I210" s="22">
        <f>IF(Table4[[#This Row],[Net_Balance]]&lt;1,1-(1-Table4[[#This Row],[Net_Balance]])/$H$974,1)</f>
        <v>1</v>
      </c>
      <c r="J210" s="22">
        <f>IF(Table4[[#This Row],[Net_Balance]]&gt;1,(Table4[[#This Row],[Net_Balance]]-1)/$J$974,0)</f>
        <v>1.7999999999999999E-2</v>
      </c>
      <c r="K210" s="22">
        <f>IF(Table4[[#This Row],[Net_Balance]]&lt;1,-(1-Table4[[#This Row],[Net_Balance]])/$J$974,0)</f>
        <v>0</v>
      </c>
      <c r="L210" t="s">
        <v>109</v>
      </c>
      <c r="M210" t="s">
        <v>51</v>
      </c>
      <c r="N210" t="s">
        <v>5</v>
      </c>
      <c r="O210">
        <v>0</v>
      </c>
      <c r="P210">
        <v>0</v>
      </c>
      <c r="Q210">
        <v>380</v>
      </c>
      <c r="R210">
        <v>1664339917</v>
      </c>
      <c r="S210">
        <v>8</v>
      </c>
      <c r="T210" t="s">
        <v>117</v>
      </c>
      <c r="U210">
        <v>0</v>
      </c>
      <c r="V210">
        <v>-90</v>
      </c>
      <c r="W210">
        <v>0.5</v>
      </c>
      <c r="X210">
        <v>80</v>
      </c>
      <c r="Y210">
        <v>0.5</v>
      </c>
      <c r="Z210">
        <v>-5</v>
      </c>
      <c r="AA210">
        <v>7225</v>
      </c>
      <c r="AB210">
        <v>85</v>
      </c>
      <c r="AC210">
        <v>4</v>
      </c>
      <c r="AD210">
        <v>0.25</v>
      </c>
      <c r="AE210">
        <v>0.75</v>
      </c>
      <c r="AF210">
        <v>1</v>
      </c>
      <c r="AG210">
        <v>0.25</v>
      </c>
      <c r="AH210">
        <v>0.5</v>
      </c>
      <c r="AI210">
        <v>0.375</v>
      </c>
      <c r="AJ210">
        <v>0.625</v>
      </c>
      <c r="AK210">
        <v>16.25</v>
      </c>
      <c r="AL210">
        <v>6773.4375</v>
      </c>
      <c r="AM210">
        <v>82.300896106907615</v>
      </c>
      <c r="AN210">
        <v>0.9</v>
      </c>
      <c r="AO210">
        <v>0.60844334427391233</v>
      </c>
      <c r="AP210">
        <v>0.39155665572608767</v>
      </c>
      <c r="AQ210" s="2">
        <f>Table4[[#This Row],[Gain]]^Table4[[#This Row],[θ]]</f>
        <v>80</v>
      </c>
      <c r="AR210" s="2">
        <f>-Table4[[#This Row],[λ]]*-Table4[[#This Row],[Loss]]^Table4[[#This Row],[θ]]</f>
        <v>180</v>
      </c>
      <c r="AS210" s="2">
        <f>Table4[[#This Row],[pie_gain]]*Table4[[#This Row],[v_n_w_g]]-Table4[[#This Row],[pie_loss]]*Table4[[#This Row],[v_n_w_l]]</f>
        <v>-21.804730488782788</v>
      </c>
      <c r="AT210" s="2">
        <f>IF(Table4[[#This Row],[diff_v]]&gt;=1,1,0)</f>
        <v>0</v>
      </c>
      <c r="AU210" s="2">
        <f>Table4[[#This Row],[Gain]]^(Table4[[#This Row],[θ]]*Table4[[#This Row],[ω_p]])</f>
        <v>84.63661523026154</v>
      </c>
      <c r="AV210" s="2">
        <f>-Table4[[#This Row],[λ]]*-Table4[[#This Row],[Loss]]^(Table4[[#This Row],[θ]]*Table4[[#This Row],[ω_n]])</f>
        <v>180</v>
      </c>
      <c r="AW210" s="2">
        <f>Table4[[#This Row],[v_n_w_g_w]]*Table4[[#This Row],[pie_gain]]-Table4[[#This Row],[v_n_w_l_w]]*Table4[[#This Row],[pie_loss]]</f>
        <v>-18.983612811971099</v>
      </c>
      <c r="AX210" s="2">
        <f>IF(Table4[[#This Row],[diff_v_w]]&gt;=1,1,0)</f>
        <v>0</v>
      </c>
      <c r="AY210" s="2">
        <f>Table4[[#This Row],[Gain]]^(Table4[[#This Row],[θ]])*Table4[[#This Row],[ω_p2]]</f>
        <v>80.72</v>
      </c>
      <c r="AZ210" s="2">
        <f>-Table4[[#This Row],[λ]]*-Table4[[#This Row],[Loss]]^(Table4[[#This Row],[θ]])*Table4[[#This Row],[ω_n2]]</f>
        <v>180</v>
      </c>
      <c r="BA210" s="2">
        <f>Table4[[#This Row],[v_n_w_g_w2]]*Table4[[#This Row],[pie_gain]]-Table4[[#This Row],[v_n_w_l_w2]]*Table4[[#This Row],[pie_loss]]</f>
        <v>-21.366651280905572</v>
      </c>
      <c r="BB210" s="2">
        <f>IF(Table4[[#This Row],[diff_v_w2]]&gt;=1,1,0)</f>
        <v>0</v>
      </c>
      <c r="BC210" s="2">
        <f>Table4[[#This Row],[Gain]]^(Table4[[#This Row],[θ]]+Table4[[#This Row],[ω_p3]])</f>
        <v>86.56565246597431</v>
      </c>
      <c r="BD210" s="2">
        <f>-Table4[[#This Row],[λ]]*-Table4[[#This Row],[Loss]]^(Table4[[#This Row],[θ]]+Table4[[#This Row],[ω_n3]])</f>
        <v>180</v>
      </c>
      <c r="BE210" s="2">
        <f>Table4[[#This Row],[v_n_w_g_w3]]*Table4[[#This Row],[pie_gain]]-Table4[[#This Row],[v_n_w_l_w3]]*Table4[[#This Row],[pie_loss]]</f>
        <v>-17.809902945045117</v>
      </c>
      <c r="BF210" s="2">
        <f>IF(Table4[[#This Row],[diff_v_w3]]&gt;=1,1,0)</f>
        <v>0</v>
      </c>
      <c r="BG210" s="2">
        <f>(Table4[[#This Row],[Accept]]-Table4[[#This Row],[projected_M1]])</f>
        <v>0</v>
      </c>
      <c r="BH210" s="2">
        <f>(Table4[[#This Row],[Accept]]-Table4[[#This Row],[projected_M2]])</f>
        <v>0</v>
      </c>
      <c r="BI210" s="2">
        <f>(Table4[[#This Row],[Accept]]-Table4[[#This Row],[projected_M3]])</f>
        <v>0</v>
      </c>
      <c r="BJ210" s="2">
        <f>(Table4[[#This Row],[Accept]]-Table4[[#This Row],[projected_M4]])</f>
        <v>0</v>
      </c>
    </row>
    <row r="211" spans="1:62" x14ac:dyDescent="0.3">
      <c r="A211">
        <v>11</v>
      </c>
      <c r="B211" t="s">
        <v>44</v>
      </c>
      <c r="C211">
        <v>1</v>
      </c>
      <c r="D211">
        <v>-2</v>
      </c>
      <c r="E211" s="22">
        <f>IF(Table4[[#This Row],[Trial]]="G1",Table4[[#This Row],[Balance]]/100,IF(Table4[[#This Row],[Trial]]="G2",Table4[[#This Row],[Balance]]/200,Table4[[#This Row],[Balance]]/500))</f>
        <v>1.9</v>
      </c>
      <c r="F211" s="22">
        <f>IF(Table4[[#This Row],[Net_Balance]]&gt;1,1+(Table4[[#This Row],[Net_Balance]]-1)/$F$974,1)</f>
        <v>1.0128571428571429</v>
      </c>
      <c r="G211" s="22">
        <f>IF(Table4[[#This Row],[Net_Balance]]&lt;1,1-(1-Table4[[#This Row],[Net_Balance]])/$F$974,1)</f>
        <v>1</v>
      </c>
      <c r="H211" s="22">
        <f>IF(Table4[[#This Row],[Net_Balance]]&gt;1,1+(Table4[[#This Row],[Net_Balance]]-1)/$H$974,1)</f>
        <v>1.0089999999999999</v>
      </c>
      <c r="I211" s="22">
        <f>IF(Table4[[#This Row],[Net_Balance]]&lt;1,1-(1-Table4[[#This Row],[Net_Balance]])/$H$974,1)</f>
        <v>1</v>
      </c>
      <c r="J211" s="22">
        <f>IF(Table4[[#This Row],[Net_Balance]]&gt;1,(Table4[[#This Row],[Net_Balance]]-1)/$J$974,0)</f>
        <v>1.7999999999999999E-2</v>
      </c>
      <c r="K211" s="22">
        <f>IF(Table4[[#This Row],[Net_Balance]]&lt;1,-(1-Table4[[#This Row],[Net_Balance]])/$J$974,0)</f>
        <v>0</v>
      </c>
      <c r="L211" t="s">
        <v>109</v>
      </c>
      <c r="M211" t="s">
        <v>100</v>
      </c>
      <c r="N211" t="s">
        <v>5</v>
      </c>
      <c r="O211">
        <v>0</v>
      </c>
      <c r="P211">
        <v>0</v>
      </c>
      <c r="Q211">
        <v>380</v>
      </c>
      <c r="R211">
        <v>1664339929</v>
      </c>
      <c r="S211">
        <v>12</v>
      </c>
      <c r="T211" t="s">
        <v>117</v>
      </c>
      <c r="U211">
        <v>0</v>
      </c>
      <c r="V211">
        <v>-50</v>
      </c>
      <c r="W211">
        <v>0.5</v>
      </c>
      <c r="X211">
        <v>50</v>
      </c>
      <c r="Y211">
        <v>0.5</v>
      </c>
      <c r="Z211">
        <v>0</v>
      </c>
      <c r="AA211">
        <v>2500</v>
      </c>
      <c r="AB211">
        <v>50</v>
      </c>
      <c r="AC211">
        <v>2</v>
      </c>
      <c r="AD211">
        <v>0.25</v>
      </c>
      <c r="AE211">
        <v>0.75</v>
      </c>
      <c r="AF211">
        <v>2</v>
      </c>
      <c r="AG211">
        <v>0.5</v>
      </c>
      <c r="AH211">
        <v>0.25</v>
      </c>
      <c r="AI211">
        <v>0.625</v>
      </c>
      <c r="AJ211">
        <v>0.375</v>
      </c>
      <c r="AK211">
        <v>-12.5</v>
      </c>
      <c r="AL211">
        <v>2343.75</v>
      </c>
      <c r="AM211">
        <v>48.412291827592711</v>
      </c>
      <c r="AN211">
        <v>0.9</v>
      </c>
      <c r="AO211">
        <v>0.38419903534316502</v>
      </c>
      <c r="AP211">
        <v>0.61580096465683498</v>
      </c>
      <c r="AQ211" s="2">
        <f>Table4[[#This Row],[Gain]]^Table4[[#This Row],[θ]]</f>
        <v>50</v>
      </c>
      <c r="AR211" s="2">
        <f>-Table4[[#This Row],[λ]]*-Table4[[#This Row],[Loss]]^Table4[[#This Row],[θ]]</f>
        <v>100</v>
      </c>
      <c r="AS211" s="2">
        <f>Table4[[#This Row],[pie_gain]]*Table4[[#This Row],[v_n_w_g]]-Table4[[#This Row],[pie_loss]]*Table4[[#This Row],[v_n_w_l]]</f>
        <v>-42.370144698525245</v>
      </c>
      <c r="AT211" s="2">
        <f>IF(Table4[[#This Row],[diff_v]]&gt;=1,1,0)</f>
        <v>0</v>
      </c>
      <c r="AU211" s="2">
        <f>Table4[[#This Row],[Gain]]^(Table4[[#This Row],[θ]]*Table4[[#This Row],[ω_p]])</f>
        <v>52.579191576496861</v>
      </c>
      <c r="AV211" s="2">
        <f>-Table4[[#This Row],[λ]]*-Table4[[#This Row],[Loss]]^(Table4[[#This Row],[θ]]*Table4[[#This Row],[ω_n]])</f>
        <v>100</v>
      </c>
      <c r="AW211" s="2">
        <f>Table4[[#This Row],[v_n_w_g_w]]*Table4[[#This Row],[pie_gain]]-Table4[[#This Row],[v_n_w_l_w]]*Table4[[#This Row],[pie_loss]]</f>
        <v>-41.379221782869934</v>
      </c>
      <c r="AX211" s="2">
        <f>IF(Table4[[#This Row],[diff_v_w]]&gt;=1,1,0)</f>
        <v>0</v>
      </c>
      <c r="AY211" s="2">
        <f>Table4[[#This Row],[Gain]]^(Table4[[#This Row],[θ]])*Table4[[#This Row],[ω_p2]]</f>
        <v>50.449999999999996</v>
      </c>
      <c r="AZ211" s="2">
        <f>-Table4[[#This Row],[λ]]*-Table4[[#This Row],[Loss]]^(Table4[[#This Row],[θ]])*Table4[[#This Row],[ω_n2]]</f>
        <v>100</v>
      </c>
      <c r="BA211" s="2">
        <f>Table4[[#This Row],[v_n_w_g_w2]]*Table4[[#This Row],[pie_gain]]-Table4[[#This Row],[v_n_w_l_w2]]*Table4[[#This Row],[pie_loss]]</f>
        <v>-42.197255132620825</v>
      </c>
      <c r="BB211" s="2">
        <f>IF(Table4[[#This Row],[diff_v_w2]]&gt;=1,1,0)</f>
        <v>0</v>
      </c>
      <c r="BC211" s="2">
        <f>Table4[[#This Row],[Gain]]^(Table4[[#This Row],[θ]]+Table4[[#This Row],[ω_p3]])</f>
        <v>53.647744089026986</v>
      </c>
      <c r="BD211" s="2">
        <f>-Table4[[#This Row],[λ]]*-Table4[[#This Row],[Loss]]^(Table4[[#This Row],[θ]]+Table4[[#This Row],[ω_n3]])</f>
        <v>100</v>
      </c>
      <c r="BE211" s="2">
        <f>Table4[[#This Row],[v_n_w_g_w3]]*Table4[[#This Row],[pie_gain]]-Table4[[#This Row],[v_n_w_l_w3]]*Table4[[#This Row],[pie_loss]]</f>
        <v>-40.968684938342349</v>
      </c>
      <c r="BF211" s="2">
        <f>IF(Table4[[#This Row],[diff_v_w3]]&gt;=1,1,0)</f>
        <v>0</v>
      </c>
      <c r="BG211" s="2">
        <f>(Table4[[#This Row],[Accept]]-Table4[[#This Row],[projected_M1]])</f>
        <v>0</v>
      </c>
      <c r="BH211" s="2">
        <f>(Table4[[#This Row],[Accept]]-Table4[[#This Row],[projected_M2]])</f>
        <v>0</v>
      </c>
      <c r="BI211" s="2">
        <f>(Table4[[#This Row],[Accept]]-Table4[[#This Row],[projected_M3]])</f>
        <v>0</v>
      </c>
      <c r="BJ211" s="2">
        <f>(Table4[[#This Row],[Accept]]-Table4[[#This Row],[projected_M4]])</f>
        <v>0</v>
      </c>
    </row>
    <row r="212" spans="1:62" x14ac:dyDescent="0.3">
      <c r="A212">
        <v>13</v>
      </c>
      <c r="B212" t="s">
        <v>44</v>
      </c>
      <c r="C212">
        <v>1</v>
      </c>
      <c r="D212">
        <v>-2</v>
      </c>
      <c r="E212" s="22">
        <f>IF(Table4[[#This Row],[Trial]]="G1",Table4[[#This Row],[Balance]]/100,IF(Table4[[#This Row],[Trial]]="G2",Table4[[#This Row],[Balance]]/200,Table4[[#This Row],[Balance]]/500))</f>
        <v>1.9</v>
      </c>
      <c r="F212" s="22">
        <f>IF(Table4[[#This Row],[Net_Balance]]&gt;1,1+(Table4[[#This Row],[Net_Balance]]-1)/$F$974,1)</f>
        <v>1.0128571428571429</v>
      </c>
      <c r="G212" s="22">
        <f>IF(Table4[[#This Row],[Net_Balance]]&lt;1,1-(1-Table4[[#This Row],[Net_Balance]])/$F$974,1)</f>
        <v>1</v>
      </c>
      <c r="H212" s="22">
        <f>IF(Table4[[#This Row],[Net_Balance]]&gt;1,1+(Table4[[#This Row],[Net_Balance]]-1)/$H$974,1)</f>
        <v>1.0089999999999999</v>
      </c>
      <c r="I212" s="22">
        <f>IF(Table4[[#This Row],[Net_Balance]]&lt;1,1-(1-Table4[[#This Row],[Net_Balance]])/$H$974,1)</f>
        <v>1</v>
      </c>
      <c r="J212" s="22">
        <f>IF(Table4[[#This Row],[Net_Balance]]&gt;1,(Table4[[#This Row],[Net_Balance]]-1)/$J$974,0)</f>
        <v>1.7999999999999999E-2</v>
      </c>
      <c r="K212" s="22">
        <f>IF(Table4[[#This Row],[Net_Balance]]&lt;1,-(1-Table4[[#This Row],[Net_Balance]])/$J$974,0)</f>
        <v>0</v>
      </c>
      <c r="L212" t="s">
        <v>109</v>
      </c>
      <c r="M212" t="s">
        <v>95</v>
      </c>
      <c r="N212" t="s">
        <v>5</v>
      </c>
      <c r="O212">
        <v>0</v>
      </c>
      <c r="P212">
        <v>0</v>
      </c>
      <c r="Q212">
        <v>380</v>
      </c>
      <c r="R212">
        <v>1664339943</v>
      </c>
      <c r="S212">
        <v>7</v>
      </c>
      <c r="T212" t="s">
        <v>117</v>
      </c>
      <c r="U212">
        <v>0</v>
      </c>
      <c r="V212">
        <v>-90</v>
      </c>
      <c r="W212">
        <v>0.5</v>
      </c>
      <c r="X212">
        <v>90</v>
      </c>
      <c r="Y212">
        <v>0.5</v>
      </c>
      <c r="Z212">
        <v>0</v>
      </c>
      <c r="AA212">
        <v>8100</v>
      </c>
      <c r="AB212">
        <v>90</v>
      </c>
      <c r="AC212">
        <v>4</v>
      </c>
      <c r="AD212">
        <v>0.25</v>
      </c>
      <c r="AE212">
        <v>0.75</v>
      </c>
      <c r="AF212">
        <v>1</v>
      </c>
      <c r="AG212">
        <v>0.25</v>
      </c>
      <c r="AH212">
        <v>0.5</v>
      </c>
      <c r="AI212">
        <v>0.375</v>
      </c>
      <c r="AJ212">
        <v>0.625</v>
      </c>
      <c r="AK212">
        <v>22.5</v>
      </c>
      <c r="AL212">
        <v>7593.75</v>
      </c>
      <c r="AM212">
        <v>87.142125289666879</v>
      </c>
      <c r="AN212">
        <v>0.9</v>
      </c>
      <c r="AO212">
        <v>0.60844334427391233</v>
      </c>
      <c r="AP212">
        <v>0.39155665572608767</v>
      </c>
      <c r="AQ212" s="2">
        <f>Table4[[#This Row],[Gain]]^Table4[[#This Row],[θ]]</f>
        <v>90</v>
      </c>
      <c r="AR212" s="2">
        <f>-Table4[[#This Row],[λ]]*-Table4[[#This Row],[Loss]]^Table4[[#This Row],[θ]]</f>
        <v>180</v>
      </c>
      <c r="AS212" s="2">
        <f>Table4[[#This Row],[pie_gain]]*Table4[[#This Row],[v_n_w_g]]-Table4[[#This Row],[pie_loss]]*Table4[[#This Row],[v_n_w_l]]</f>
        <v>-15.720297046043662</v>
      </c>
      <c r="AT212" s="2">
        <f>IF(Table4[[#This Row],[diff_v]]&gt;=1,1,0)</f>
        <v>0</v>
      </c>
      <c r="AU212" s="2">
        <f>Table4[[#This Row],[Gain]]^(Table4[[#This Row],[θ]]*Table4[[#This Row],[ω_p]])</f>
        <v>95.360492323458175</v>
      </c>
      <c r="AV212" s="2">
        <f>-Table4[[#This Row],[λ]]*-Table4[[#This Row],[Loss]]^(Table4[[#This Row],[θ]]*Table4[[#This Row],[ω_n]])</f>
        <v>180</v>
      </c>
      <c r="AW212" s="2">
        <f>Table4[[#This Row],[v_n_w_g_w]]*Table4[[#This Row],[pie_gain]]-Table4[[#This Row],[v_n_w_l_w]]*Table4[[#This Row],[pie_loss]]</f>
        <v>-12.458741169804135</v>
      </c>
      <c r="AX212" s="2">
        <f>IF(Table4[[#This Row],[diff_v_w]]&gt;=1,1,0)</f>
        <v>0</v>
      </c>
      <c r="AY212" s="2">
        <f>Table4[[#This Row],[Gain]]^(Table4[[#This Row],[θ]])*Table4[[#This Row],[ω_p2]]</f>
        <v>90.809999999999988</v>
      </c>
      <c r="AZ212" s="2">
        <f>-Table4[[#This Row],[λ]]*-Table4[[#This Row],[Loss]]^(Table4[[#This Row],[θ]])*Table4[[#This Row],[ω_n2]]</f>
        <v>180</v>
      </c>
      <c r="BA212" s="2">
        <f>Table4[[#This Row],[v_n_w_g_w2]]*Table4[[#This Row],[pie_gain]]-Table4[[#This Row],[v_n_w_l_w2]]*Table4[[#This Row],[pie_loss]]</f>
        <v>-15.227457937181804</v>
      </c>
      <c r="BB212" s="2">
        <f>IF(Table4[[#This Row],[diff_v_w2]]&gt;=1,1,0)</f>
        <v>0</v>
      </c>
      <c r="BC212" s="2">
        <f>Table4[[#This Row],[Gain]]^(Table4[[#This Row],[θ]]+Table4[[#This Row],[ω_p3]])</f>
        <v>97.593046343094684</v>
      </c>
      <c r="BD212" s="2">
        <f>-Table4[[#This Row],[λ]]*-Table4[[#This Row],[Loss]]^(Table4[[#This Row],[θ]]+Table4[[#This Row],[ω_n3]])</f>
        <v>180</v>
      </c>
      <c r="BE212" s="2">
        <f>Table4[[#This Row],[v_n_w_g_w3]]*Table4[[#This Row],[pie_gain]]-Table4[[#This Row],[v_n_w_l_w3]]*Table4[[#This Row],[pie_loss]]</f>
        <v>-11.100358535824334</v>
      </c>
      <c r="BF212" s="2">
        <f>IF(Table4[[#This Row],[diff_v_w3]]&gt;=1,1,0)</f>
        <v>0</v>
      </c>
      <c r="BG212" s="2">
        <f>(Table4[[#This Row],[Accept]]-Table4[[#This Row],[projected_M1]])</f>
        <v>0</v>
      </c>
      <c r="BH212" s="2">
        <f>(Table4[[#This Row],[Accept]]-Table4[[#This Row],[projected_M2]])</f>
        <v>0</v>
      </c>
      <c r="BI212" s="2">
        <f>(Table4[[#This Row],[Accept]]-Table4[[#This Row],[projected_M3]])</f>
        <v>0</v>
      </c>
      <c r="BJ212" s="2">
        <f>(Table4[[#This Row],[Accept]]-Table4[[#This Row],[projected_M4]])</f>
        <v>0</v>
      </c>
    </row>
    <row r="213" spans="1:62" x14ac:dyDescent="0.3">
      <c r="A213">
        <v>14</v>
      </c>
      <c r="B213" t="s">
        <v>44</v>
      </c>
      <c r="C213">
        <v>1</v>
      </c>
      <c r="D213">
        <v>-2</v>
      </c>
      <c r="E213" s="22">
        <f>IF(Table4[[#This Row],[Trial]]="G1",Table4[[#This Row],[Balance]]/100,IF(Table4[[#This Row],[Trial]]="G2",Table4[[#This Row],[Balance]]/200,Table4[[#This Row],[Balance]]/500))</f>
        <v>1.85</v>
      </c>
      <c r="F213" s="22">
        <f>IF(Table4[[#This Row],[Net_Balance]]&gt;1,1+(Table4[[#This Row],[Net_Balance]]-1)/$F$974,1)</f>
        <v>1.0121428571428572</v>
      </c>
      <c r="G213" s="22">
        <f>IF(Table4[[#This Row],[Net_Balance]]&lt;1,1-(1-Table4[[#This Row],[Net_Balance]])/$F$974,1)</f>
        <v>1</v>
      </c>
      <c r="H213" s="22">
        <f>IF(Table4[[#This Row],[Net_Balance]]&gt;1,1+(Table4[[#This Row],[Net_Balance]]-1)/$H$974,1)</f>
        <v>1.0085</v>
      </c>
      <c r="I213" s="22">
        <f>IF(Table4[[#This Row],[Net_Balance]]&lt;1,1-(1-Table4[[#This Row],[Net_Balance]])/$H$974,1)</f>
        <v>1</v>
      </c>
      <c r="J213" s="22">
        <f>IF(Table4[[#This Row],[Net_Balance]]&gt;1,(Table4[[#This Row],[Net_Balance]]-1)/$J$974,0)</f>
        <v>1.7000000000000001E-2</v>
      </c>
      <c r="K213" s="22">
        <f>IF(Table4[[#This Row],[Net_Balance]]&lt;1,-(1-Table4[[#This Row],[Net_Balance]])/$J$974,0)</f>
        <v>0</v>
      </c>
      <c r="L213" t="s">
        <v>109</v>
      </c>
      <c r="M213" t="s">
        <v>65</v>
      </c>
      <c r="N213" t="s">
        <v>7</v>
      </c>
      <c r="O213">
        <v>1</v>
      </c>
      <c r="P213">
        <v>-10</v>
      </c>
      <c r="Q213">
        <v>370</v>
      </c>
      <c r="R213">
        <v>1664339951</v>
      </c>
      <c r="S213">
        <v>8</v>
      </c>
      <c r="T213" t="s">
        <v>118</v>
      </c>
      <c r="U213">
        <v>1</v>
      </c>
      <c r="V213">
        <v>-10</v>
      </c>
      <c r="W213">
        <v>0.5</v>
      </c>
      <c r="X213">
        <v>10</v>
      </c>
      <c r="Y213">
        <v>0.5</v>
      </c>
      <c r="Z213">
        <v>0</v>
      </c>
      <c r="AA213">
        <v>100</v>
      </c>
      <c r="AB213">
        <v>10</v>
      </c>
      <c r="AC213">
        <v>2</v>
      </c>
      <c r="AD213">
        <v>0.25</v>
      </c>
      <c r="AE213">
        <v>0.75</v>
      </c>
      <c r="AF213">
        <v>1</v>
      </c>
      <c r="AG213">
        <v>0.25</v>
      </c>
      <c r="AH213">
        <v>0.5</v>
      </c>
      <c r="AI213">
        <v>0.375</v>
      </c>
      <c r="AJ213">
        <v>0.625</v>
      </c>
      <c r="AK213">
        <v>2.5</v>
      </c>
      <c r="AL213">
        <v>93.75</v>
      </c>
      <c r="AM213">
        <v>9.6824583655185421</v>
      </c>
      <c r="AN213">
        <v>0.9</v>
      </c>
      <c r="AO213">
        <v>0.60844334427391233</v>
      </c>
      <c r="AP213">
        <v>0.39155665572608767</v>
      </c>
      <c r="AQ213" s="2">
        <f>Table4[[#This Row],[Gain]]^Table4[[#This Row],[θ]]</f>
        <v>10</v>
      </c>
      <c r="AR213" s="2">
        <f>-Table4[[#This Row],[λ]]*-Table4[[#This Row],[Loss]]^Table4[[#This Row],[θ]]</f>
        <v>20</v>
      </c>
      <c r="AS213" s="2">
        <f>Table4[[#This Row],[pie_gain]]*Table4[[#This Row],[v_n_w_g]]-Table4[[#This Row],[pie_loss]]*Table4[[#This Row],[v_n_w_l]]</f>
        <v>-1.74669967178263</v>
      </c>
      <c r="AT213" s="2">
        <f>IF(Table4[[#This Row],[diff_v]]&gt;=1,1,0)</f>
        <v>0</v>
      </c>
      <c r="AU213" s="2">
        <f>Table4[[#This Row],[Gain]]^(Table4[[#This Row],[θ]]*Table4[[#This Row],[ω_p]])</f>
        <v>10.283545101783435</v>
      </c>
      <c r="AV213" s="2">
        <f>-Table4[[#This Row],[λ]]*-Table4[[#This Row],[Loss]]^(Table4[[#This Row],[θ]]*Table4[[#This Row],[ω_n]])</f>
        <v>20</v>
      </c>
      <c r="AW213" s="2">
        <f>Table4[[#This Row],[v_n_w_g_w]]*Table4[[#This Row],[pie_gain]]-Table4[[#This Row],[v_n_w_l_w]]*Table4[[#This Row],[pie_loss]]</f>
        <v>-1.5741785418010297</v>
      </c>
      <c r="AX213" s="2">
        <f>IF(Table4[[#This Row],[diff_v_w]]&gt;=1,1,0)</f>
        <v>0</v>
      </c>
      <c r="AY213" s="2">
        <f>Table4[[#This Row],[Gain]]^(Table4[[#This Row],[θ]])*Table4[[#This Row],[ω_p2]]</f>
        <v>10.084999999999999</v>
      </c>
      <c r="AZ213" s="2">
        <f>-Table4[[#This Row],[λ]]*-Table4[[#This Row],[Loss]]^(Table4[[#This Row],[θ]])*Table4[[#This Row],[ω_n2]]</f>
        <v>20</v>
      </c>
      <c r="BA213" s="2">
        <f>Table4[[#This Row],[v_n_w_g_w2]]*Table4[[#This Row],[pie_gain]]-Table4[[#This Row],[v_n_w_l_w2]]*Table4[[#This Row],[pie_loss]]</f>
        <v>-1.6949819875193484</v>
      </c>
      <c r="BB213" s="2">
        <f>IF(Table4[[#This Row],[diff_v_w2]]&gt;=1,1,0)</f>
        <v>0</v>
      </c>
      <c r="BC213" s="2">
        <f>Table4[[#This Row],[Gain]]^(Table4[[#This Row],[θ]]+Table4[[#This Row],[ω_p3]])</f>
        <v>10.399201658290593</v>
      </c>
      <c r="BD213" s="2">
        <f>-Table4[[#This Row],[λ]]*-Table4[[#This Row],[Loss]]^(Table4[[#This Row],[θ]]+Table4[[#This Row],[ω_n3]])</f>
        <v>20</v>
      </c>
      <c r="BE213" s="2">
        <f>Table4[[#This Row],[v_n_w_g_w3]]*Table4[[#This Row],[pie_gain]]-Table4[[#This Row],[v_n_w_l_w3]]*Table4[[#This Row],[pie_loss]]</f>
        <v>-1.5038080797726101</v>
      </c>
      <c r="BF213" s="2">
        <f>IF(Table4[[#This Row],[diff_v_w3]]&gt;=1,1,0)</f>
        <v>0</v>
      </c>
      <c r="BG213" s="2">
        <f>(Table4[[#This Row],[Accept]]-Table4[[#This Row],[projected_M1]])</f>
        <v>1</v>
      </c>
      <c r="BH213" s="2">
        <f>(Table4[[#This Row],[Accept]]-Table4[[#This Row],[projected_M2]])</f>
        <v>1</v>
      </c>
      <c r="BI213" s="2">
        <f>(Table4[[#This Row],[Accept]]-Table4[[#This Row],[projected_M3]])</f>
        <v>1</v>
      </c>
      <c r="BJ213" s="2">
        <f>(Table4[[#This Row],[Accept]]-Table4[[#This Row],[projected_M4]])</f>
        <v>1</v>
      </c>
    </row>
    <row r="214" spans="1:62" x14ac:dyDescent="0.3">
      <c r="A214">
        <v>15</v>
      </c>
      <c r="B214" t="s">
        <v>44</v>
      </c>
      <c r="C214">
        <v>1</v>
      </c>
      <c r="D214">
        <v>-2</v>
      </c>
      <c r="E214" s="22">
        <f>IF(Table4[[#This Row],[Trial]]="G1",Table4[[#This Row],[Balance]]/100,IF(Table4[[#This Row],[Trial]]="G2",Table4[[#This Row],[Balance]]/200,Table4[[#This Row],[Balance]]/500))</f>
        <v>1.85</v>
      </c>
      <c r="F214" s="22">
        <f>IF(Table4[[#This Row],[Net_Balance]]&gt;1,1+(Table4[[#This Row],[Net_Balance]]-1)/$F$974,1)</f>
        <v>1.0121428571428572</v>
      </c>
      <c r="G214" s="22">
        <f>IF(Table4[[#This Row],[Net_Balance]]&lt;1,1-(1-Table4[[#This Row],[Net_Balance]])/$F$974,1)</f>
        <v>1</v>
      </c>
      <c r="H214" s="22">
        <f>IF(Table4[[#This Row],[Net_Balance]]&gt;1,1+(Table4[[#This Row],[Net_Balance]]-1)/$H$974,1)</f>
        <v>1.0085</v>
      </c>
      <c r="I214" s="22">
        <f>IF(Table4[[#This Row],[Net_Balance]]&lt;1,1-(1-Table4[[#This Row],[Net_Balance]])/$H$974,1)</f>
        <v>1</v>
      </c>
      <c r="J214" s="22">
        <f>IF(Table4[[#This Row],[Net_Balance]]&gt;1,(Table4[[#This Row],[Net_Balance]]-1)/$J$974,0)</f>
        <v>1.7000000000000001E-2</v>
      </c>
      <c r="K214" s="22">
        <f>IF(Table4[[#This Row],[Net_Balance]]&lt;1,-(1-Table4[[#This Row],[Net_Balance]])/$J$974,0)</f>
        <v>0</v>
      </c>
      <c r="L214" t="s">
        <v>109</v>
      </c>
      <c r="M214" t="s">
        <v>68</v>
      </c>
      <c r="N214" t="s">
        <v>5</v>
      </c>
      <c r="O214">
        <v>0</v>
      </c>
      <c r="P214">
        <v>0</v>
      </c>
      <c r="Q214">
        <v>370</v>
      </c>
      <c r="R214">
        <v>1664339961</v>
      </c>
      <c r="S214">
        <v>10</v>
      </c>
      <c r="T214" t="s">
        <v>118</v>
      </c>
      <c r="U214">
        <v>1</v>
      </c>
      <c r="V214">
        <v>-50</v>
      </c>
      <c r="W214">
        <v>0.5</v>
      </c>
      <c r="X214">
        <v>60</v>
      </c>
      <c r="Y214">
        <v>0.5</v>
      </c>
      <c r="Z214">
        <v>5</v>
      </c>
      <c r="AA214">
        <v>3025</v>
      </c>
      <c r="AB214">
        <v>55</v>
      </c>
      <c r="AC214">
        <v>2</v>
      </c>
      <c r="AD214">
        <v>0.25</v>
      </c>
      <c r="AE214">
        <v>0.75</v>
      </c>
      <c r="AF214">
        <v>2</v>
      </c>
      <c r="AG214">
        <v>0.5</v>
      </c>
      <c r="AH214">
        <v>0.25</v>
      </c>
      <c r="AI214">
        <v>0.625</v>
      </c>
      <c r="AJ214">
        <v>0.375</v>
      </c>
      <c r="AK214">
        <v>-8.75</v>
      </c>
      <c r="AL214">
        <v>2835.9375</v>
      </c>
      <c r="AM214">
        <v>53.253521010351982</v>
      </c>
      <c r="AN214">
        <v>0.9</v>
      </c>
      <c r="AO214">
        <v>0.38419903534316502</v>
      </c>
      <c r="AP214">
        <v>0.61580096465683498</v>
      </c>
      <c r="AQ214" s="2">
        <f>Table4[[#This Row],[Gain]]^Table4[[#This Row],[θ]]</f>
        <v>60</v>
      </c>
      <c r="AR214" s="2">
        <f>-Table4[[#This Row],[λ]]*-Table4[[#This Row],[Loss]]^Table4[[#This Row],[θ]]</f>
        <v>100</v>
      </c>
      <c r="AS214" s="2">
        <f>Table4[[#This Row],[pie_gain]]*Table4[[#This Row],[v_n_w_g]]-Table4[[#This Row],[pie_loss]]*Table4[[#This Row],[v_n_w_l]]</f>
        <v>-38.528154345093597</v>
      </c>
      <c r="AT214" s="2">
        <f>IF(Table4[[#This Row],[diff_v]]&gt;=1,1,0)</f>
        <v>0</v>
      </c>
      <c r="AU214" s="2">
        <f>Table4[[#This Row],[Gain]]^(Table4[[#This Row],[θ]]*Table4[[#This Row],[ω_p]])</f>
        <v>63.058420317465938</v>
      </c>
      <c r="AV214" s="2">
        <f>-Table4[[#This Row],[λ]]*-Table4[[#This Row],[Loss]]^(Table4[[#This Row],[θ]]*Table4[[#This Row],[ω_n]])</f>
        <v>100</v>
      </c>
      <c r="AW214" s="2">
        <f>Table4[[#This Row],[v_n_w_g_w]]*Table4[[#This Row],[pie_gain]]-Table4[[#This Row],[v_n_w_l_w]]*Table4[[#This Row],[pie_loss]]</f>
        <v>-37.35311220944925</v>
      </c>
      <c r="AX214" s="2">
        <f>IF(Table4[[#This Row],[diff_v_w]]&gt;=1,1,0)</f>
        <v>0</v>
      </c>
      <c r="AY214" s="2">
        <f>Table4[[#This Row],[Gain]]^(Table4[[#This Row],[θ]])*Table4[[#This Row],[ω_p2]]</f>
        <v>60.51</v>
      </c>
      <c r="AZ214" s="2">
        <f>-Table4[[#This Row],[λ]]*-Table4[[#This Row],[Loss]]^(Table4[[#This Row],[θ]])*Table4[[#This Row],[ω_n2]]</f>
        <v>100</v>
      </c>
      <c r="BA214" s="2">
        <f>Table4[[#This Row],[v_n_w_g_w2]]*Table4[[#This Row],[pie_gain]]-Table4[[#This Row],[v_n_w_l_w2]]*Table4[[#This Row],[pie_loss]]</f>
        <v>-38.332212837068582</v>
      </c>
      <c r="BB214" s="2">
        <f>IF(Table4[[#This Row],[diff_v_w2]]&gt;=1,1,0)</f>
        <v>0</v>
      </c>
      <c r="BC214" s="2">
        <f>Table4[[#This Row],[Gain]]^(Table4[[#This Row],[θ]]+Table4[[#This Row],[ω_p3]])</f>
        <v>64.325003963196366</v>
      </c>
      <c r="BD214" s="2">
        <f>-Table4[[#This Row],[λ]]*-Table4[[#This Row],[Loss]]^(Table4[[#This Row],[θ]]+Table4[[#This Row],[ω_n3]])</f>
        <v>100</v>
      </c>
      <c r="BE214" s="2">
        <f>Table4[[#This Row],[v_n_w_g_w3]]*Table4[[#This Row],[pie_gain]]-Table4[[#This Row],[v_n_w_l_w3]]*Table4[[#This Row],[pie_loss]]</f>
        <v>-36.866491994578183</v>
      </c>
      <c r="BF214" s="2">
        <f>IF(Table4[[#This Row],[diff_v_w3]]&gt;=1,1,0)</f>
        <v>0</v>
      </c>
      <c r="BG214" s="2">
        <f>(Table4[[#This Row],[Accept]]-Table4[[#This Row],[projected_M1]])</f>
        <v>0</v>
      </c>
      <c r="BH214" s="2">
        <f>(Table4[[#This Row],[Accept]]-Table4[[#This Row],[projected_M2]])</f>
        <v>0</v>
      </c>
      <c r="BI214" s="2">
        <f>(Table4[[#This Row],[Accept]]-Table4[[#This Row],[projected_M3]])</f>
        <v>0</v>
      </c>
      <c r="BJ214" s="2">
        <f>(Table4[[#This Row],[Accept]]-Table4[[#This Row],[projected_M4]])</f>
        <v>0</v>
      </c>
    </row>
    <row r="215" spans="1:62" x14ac:dyDescent="0.3">
      <c r="A215">
        <v>16</v>
      </c>
      <c r="B215" t="s">
        <v>44</v>
      </c>
      <c r="C215">
        <v>1</v>
      </c>
      <c r="D215">
        <v>-2</v>
      </c>
      <c r="E215" s="22">
        <f>IF(Table4[[#This Row],[Trial]]="G1",Table4[[#This Row],[Balance]]/100,IF(Table4[[#This Row],[Trial]]="G2",Table4[[#This Row],[Balance]]/200,Table4[[#This Row],[Balance]]/500))</f>
        <v>1.6</v>
      </c>
      <c r="F215" s="22">
        <f>IF(Table4[[#This Row],[Net_Balance]]&gt;1,1+(Table4[[#This Row],[Net_Balance]]-1)/$F$974,1)</f>
        <v>1.0085714285714287</v>
      </c>
      <c r="G215" s="22">
        <f>IF(Table4[[#This Row],[Net_Balance]]&lt;1,1-(1-Table4[[#This Row],[Net_Balance]])/$F$974,1)</f>
        <v>1</v>
      </c>
      <c r="H215" s="22">
        <f>IF(Table4[[#This Row],[Net_Balance]]&gt;1,1+(Table4[[#This Row],[Net_Balance]]-1)/$H$974,1)</f>
        <v>1.006</v>
      </c>
      <c r="I215" s="22">
        <f>IF(Table4[[#This Row],[Net_Balance]]&lt;1,1-(1-Table4[[#This Row],[Net_Balance]])/$H$974,1)</f>
        <v>1</v>
      </c>
      <c r="J215" s="22">
        <f>IF(Table4[[#This Row],[Net_Balance]]&gt;1,(Table4[[#This Row],[Net_Balance]]-1)/$J$974,0)</f>
        <v>1.2000000000000002E-2</v>
      </c>
      <c r="K215" s="22">
        <f>IF(Table4[[#This Row],[Net_Balance]]&lt;1,-(1-Table4[[#This Row],[Net_Balance]])/$J$974,0)</f>
        <v>0</v>
      </c>
      <c r="L215" t="s">
        <v>109</v>
      </c>
      <c r="M215" t="s">
        <v>75</v>
      </c>
      <c r="N215" t="s">
        <v>7</v>
      </c>
      <c r="O215">
        <v>1</v>
      </c>
      <c r="P215">
        <v>-50</v>
      </c>
      <c r="Q215">
        <v>320</v>
      </c>
      <c r="R215">
        <v>1664339970</v>
      </c>
      <c r="S215">
        <v>9</v>
      </c>
      <c r="T215" t="s">
        <v>117</v>
      </c>
      <c r="U215">
        <v>0</v>
      </c>
      <c r="V215">
        <v>-50</v>
      </c>
      <c r="W215">
        <v>0.5</v>
      </c>
      <c r="X215">
        <v>70</v>
      </c>
      <c r="Y215">
        <v>0.5</v>
      </c>
      <c r="Z215">
        <v>10</v>
      </c>
      <c r="AA215">
        <v>3600</v>
      </c>
      <c r="AB215">
        <v>60</v>
      </c>
      <c r="AC215">
        <v>2</v>
      </c>
      <c r="AD215">
        <v>0.25</v>
      </c>
      <c r="AE215">
        <v>0.75</v>
      </c>
      <c r="AF215">
        <v>1</v>
      </c>
      <c r="AG215">
        <v>0.25</v>
      </c>
      <c r="AH215">
        <v>0.5</v>
      </c>
      <c r="AI215">
        <v>0.375</v>
      </c>
      <c r="AJ215">
        <v>0.625</v>
      </c>
      <c r="AK215">
        <v>25</v>
      </c>
      <c r="AL215">
        <v>3375</v>
      </c>
      <c r="AM215">
        <v>58.094750193111253</v>
      </c>
      <c r="AN215">
        <v>0.9</v>
      </c>
      <c r="AO215">
        <v>0.60844334427391233</v>
      </c>
      <c r="AP215">
        <v>0.39155665572608767</v>
      </c>
      <c r="AQ215" s="2">
        <f>Table4[[#This Row],[Gain]]^Table4[[#This Row],[θ]]</f>
        <v>70</v>
      </c>
      <c r="AR215" s="2">
        <f>-Table4[[#This Row],[λ]]*-Table4[[#This Row],[Loss]]^Table4[[#This Row],[θ]]</f>
        <v>100</v>
      </c>
      <c r="AS215" s="2">
        <f>Table4[[#This Row],[pie_gain]]*Table4[[#This Row],[v_n_w_g]]-Table4[[#This Row],[pie_loss]]*Table4[[#This Row],[v_n_w_l]]</f>
        <v>3.4353685265650924</v>
      </c>
      <c r="AT215" s="2">
        <f>IF(Table4[[#This Row],[diff_v]]&gt;=1,1,0)</f>
        <v>1</v>
      </c>
      <c r="AU215" s="2">
        <f>Table4[[#This Row],[Gain]]^(Table4[[#This Row],[θ]]*Table4[[#This Row],[ω_p]])</f>
        <v>72.596079250082681</v>
      </c>
      <c r="AV215" s="2">
        <f>-Table4[[#This Row],[λ]]*-Table4[[#This Row],[Loss]]^(Table4[[#This Row],[θ]]*Table4[[#This Row],[ω_n]])</f>
        <v>100</v>
      </c>
      <c r="AW215" s="2">
        <f>Table4[[#This Row],[v_n_w_g_w]]*Table4[[#This Row],[pie_gain]]-Table4[[#This Row],[v_n_w_l_w]]*Table4[[#This Row],[pie_loss]]</f>
        <v>5.0149356674855099</v>
      </c>
      <c r="AX215" s="2">
        <f>IF(Table4[[#This Row],[diff_v_w]]&gt;=1,1,0)</f>
        <v>1</v>
      </c>
      <c r="AY215" s="2">
        <f>Table4[[#This Row],[Gain]]^(Table4[[#This Row],[θ]])*Table4[[#This Row],[ω_p2]]</f>
        <v>70.42</v>
      </c>
      <c r="AZ215" s="2">
        <f>-Table4[[#This Row],[λ]]*-Table4[[#This Row],[Loss]]^(Table4[[#This Row],[θ]])*Table4[[#This Row],[ω_n2]]</f>
        <v>100</v>
      </c>
      <c r="BA215" s="2">
        <f>Table4[[#This Row],[v_n_w_g_w2]]*Table4[[#This Row],[pie_gain]]-Table4[[#This Row],[v_n_w_l_w2]]*Table4[[#This Row],[pie_loss]]</f>
        <v>3.6909147311601416</v>
      </c>
      <c r="BB215" s="2">
        <f>IF(Table4[[#This Row],[diff_v_w2]]&gt;=1,1,0)</f>
        <v>1</v>
      </c>
      <c r="BC215" s="2">
        <f>Table4[[#This Row],[Gain]]^(Table4[[#This Row],[θ]]+Table4[[#This Row],[ω_p3]])</f>
        <v>73.661272409191568</v>
      </c>
      <c r="BD215" s="2">
        <f>-Table4[[#This Row],[λ]]*-Table4[[#This Row],[Loss]]^(Table4[[#This Row],[θ]]+Table4[[#This Row],[ω_n3]])</f>
        <v>100</v>
      </c>
      <c r="BE215" s="2">
        <f>Table4[[#This Row],[v_n_w_g_w3]]*Table4[[#This Row],[pie_gain]]-Table4[[#This Row],[v_n_w_l_w3]]*Table4[[#This Row],[pie_loss]]</f>
        <v>5.6630453555114144</v>
      </c>
      <c r="BF215" s="2">
        <f>IF(Table4[[#This Row],[diff_v_w3]]&gt;=1,1,0)</f>
        <v>1</v>
      </c>
      <c r="BG215" s="2">
        <f>(Table4[[#This Row],[Accept]]-Table4[[#This Row],[projected_M1]])</f>
        <v>0</v>
      </c>
      <c r="BH215" s="2">
        <f>(Table4[[#This Row],[Accept]]-Table4[[#This Row],[projected_M2]])</f>
        <v>0</v>
      </c>
      <c r="BI215" s="2">
        <f>(Table4[[#This Row],[Accept]]-Table4[[#This Row],[projected_M3]])</f>
        <v>0</v>
      </c>
      <c r="BJ215" s="2">
        <f>(Table4[[#This Row],[Accept]]-Table4[[#This Row],[projected_M4]])</f>
        <v>0</v>
      </c>
    </row>
    <row r="216" spans="1:62" x14ac:dyDescent="0.3">
      <c r="A216">
        <v>17</v>
      </c>
      <c r="B216" t="s">
        <v>44</v>
      </c>
      <c r="C216">
        <v>1</v>
      </c>
      <c r="D216">
        <v>-2</v>
      </c>
      <c r="E216" s="22">
        <f>IF(Table4[[#This Row],[Trial]]="G1",Table4[[#This Row],[Balance]]/100,IF(Table4[[#This Row],[Trial]]="G2",Table4[[#This Row],[Balance]]/200,Table4[[#This Row],[Balance]]/500))</f>
        <v>1.6</v>
      </c>
      <c r="F216" s="22">
        <f>IF(Table4[[#This Row],[Net_Balance]]&gt;1,1+(Table4[[#This Row],[Net_Balance]]-1)/$F$974,1)</f>
        <v>1.0085714285714287</v>
      </c>
      <c r="G216" s="22">
        <f>IF(Table4[[#This Row],[Net_Balance]]&lt;1,1-(1-Table4[[#This Row],[Net_Balance]])/$F$974,1)</f>
        <v>1</v>
      </c>
      <c r="H216" s="22">
        <f>IF(Table4[[#This Row],[Net_Balance]]&gt;1,1+(Table4[[#This Row],[Net_Balance]]-1)/$H$974,1)</f>
        <v>1.006</v>
      </c>
      <c r="I216" s="22">
        <f>IF(Table4[[#This Row],[Net_Balance]]&lt;1,1-(1-Table4[[#This Row],[Net_Balance]])/$H$974,1)</f>
        <v>1</v>
      </c>
      <c r="J216" s="22">
        <f>IF(Table4[[#This Row],[Net_Balance]]&gt;1,(Table4[[#This Row],[Net_Balance]]-1)/$J$974,0)</f>
        <v>1.2000000000000002E-2</v>
      </c>
      <c r="K216" s="22">
        <f>IF(Table4[[#This Row],[Net_Balance]]&lt;1,-(1-Table4[[#This Row],[Net_Balance]])/$J$974,0)</f>
        <v>0</v>
      </c>
      <c r="L216" t="s">
        <v>109</v>
      </c>
      <c r="M216" t="s">
        <v>88</v>
      </c>
      <c r="N216" t="s">
        <v>5</v>
      </c>
      <c r="O216">
        <v>0</v>
      </c>
      <c r="P216">
        <v>0</v>
      </c>
      <c r="Q216">
        <v>320</v>
      </c>
      <c r="R216">
        <v>1664339976</v>
      </c>
      <c r="S216">
        <v>6</v>
      </c>
      <c r="T216" t="s">
        <v>117</v>
      </c>
      <c r="U216">
        <v>0</v>
      </c>
      <c r="V216">
        <v>-50</v>
      </c>
      <c r="W216">
        <v>0.5</v>
      </c>
      <c r="X216">
        <v>60</v>
      </c>
      <c r="Y216">
        <v>0.5</v>
      </c>
      <c r="Z216">
        <v>5</v>
      </c>
      <c r="AA216">
        <v>3025</v>
      </c>
      <c r="AB216">
        <v>55</v>
      </c>
      <c r="AC216">
        <v>2</v>
      </c>
      <c r="AD216">
        <v>0.25</v>
      </c>
      <c r="AE216">
        <v>0.75</v>
      </c>
      <c r="AF216">
        <v>2</v>
      </c>
      <c r="AG216">
        <v>0.5</v>
      </c>
      <c r="AH216">
        <v>0.25</v>
      </c>
      <c r="AI216">
        <v>0.625</v>
      </c>
      <c r="AJ216">
        <v>0.375</v>
      </c>
      <c r="AK216">
        <v>-8.75</v>
      </c>
      <c r="AL216">
        <v>2835.9375</v>
      </c>
      <c r="AM216">
        <v>53.253521010351982</v>
      </c>
      <c r="AN216">
        <v>0.9</v>
      </c>
      <c r="AO216">
        <v>0.38419903534316502</v>
      </c>
      <c r="AP216">
        <v>0.61580096465683498</v>
      </c>
      <c r="AQ216" s="2">
        <f>Table4[[#This Row],[Gain]]^Table4[[#This Row],[θ]]</f>
        <v>60</v>
      </c>
      <c r="AR216" s="2">
        <f>-Table4[[#This Row],[λ]]*-Table4[[#This Row],[Loss]]^Table4[[#This Row],[θ]]</f>
        <v>100</v>
      </c>
      <c r="AS216" s="2">
        <f>Table4[[#This Row],[pie_gain]]*Table4[[#This Row],[v_n_w_g]]-Table4[[#This Row],[pie_loss]]*Table4[[#This Row],[v_n_w_l]]</f>
        <v>-38.528154345093597</v>
      </c>
      <c r="AT216" s="2">
        <f>IF(Table4[[#This Row],[diff_v]]&gt;=1,1,0)</f>
        <v>0</v>
      </c>
      <c r="AU216" s="2">
        <f>Table4[[#This Row],[Gain]]^(Table4[[#This Row],[θ]]*Table4[[#This Row],[ω_p]])</f>
        <v>62.143047433937859</v>
      </c>
      <c r="AV216" s="2">
        <f>-Table4[[#This Row],[λ]]*-Table4[[#This Row],[Loss]]^(Table4[[#This Row],[θ]]*Table4[[#This Row],[ω_n]])</f>
        <v>100</v>
      </c>
      <c r="AW216" s="2">
        <f>Table4[[#This Row],[v_n_w_g_w]]*Table4[[#This Row],[pie_gain]]-Table4[[#This Row],[v_n_w_l_w]]*Table4[[#This Row],[pie_loss]]</f>
        <v>-37.704797588280023</v>
      </c>
      <c r="AX216" s="2">
        <f>IF(Table4[[#This Row],[diff_v_w]]&gt;=1,1,0)</f>
        <v>0</v>
      </c>
      <c r="AY216" s="2">
        <f>Table4[[#This Row],[Gain]]^(Table4[[#This Row],[θ]])*Table4[[#This Row],[ω_p2]]</f>
        <v>60.36</v>
      </c>
      <c r="AZ216" s="2">
        <f>-Table4[[#This Row],[λ]]*-Table4[[#This Row],[Loss]]^(Table4[[#This Row],[θ]])*Table4[[#This Row],[ω_n2]]</f>
        <v>100</v>
      </c>
      <c r="BA216" s="2">
        <f>Table4[[#This Row],[v_n_w_g_w2]]*Table4[[#This Row],[pie_gain]]-Table4[[#This Row],[v_n_w_l_w2]]*Table4[[#This Row],[pie_loss]]</f>
        <v>-38.389842692370053</v>
      </c>
      <c r="BB216" s="2">
        <f>IF(Table4[[#This Row],[diff_v_w2]]&gt;=1,1,0)</f>
        <v>0</v>
      </c>
      <c r="BC216" s="2">
        <f>Table4[[#This Row],[Gain]]^(Table4[[#This Row],[θ]]+Table4[[#This Row],[ω_p3]])</f>
        <v>63.021547830517726</v>
      </c>
      <c r="BD216" s="2">
        <f>-Table4[[#This Row],[λ]]*-Table4[[#This Row],[Loss]]^(Table4[[#This Row],[θ]]+Table4[[#This Row],[ω_n3]])</f>
        <v>100</v>
      </c>
      <c r="BE216" s="2">
        <f>Table4[[#This Row],[v_n_w_g_w3]]*Table4[[#This Row],[pie_gain]]-Table4[[#This Row],[v_n_w_l_w3]]*Table4[[#This Row],[pie_loss]]</f>
        <v>-37.367278583365447</v>
      </c>
      <c r="BF216" s="2">
        <f>IF(Table4[[#This Row],[diff_v_w3]]&gt;=1,1,0)</f>
        <v>0</v>
      </c>
      <c r="BG216" s="2">
        <f>(Table4[[#This Row],[Accept]]-Table4[[#This Row],[projected_M1]])</f>
        <v>0</v>
      </c>
      <c r="BH216" s="2">
        <f>(Table4[[#This Row],[Accept]]-Table4[[#This Row],[projected_M2]])</f>
        <v>0</v>
      </c>
      <c r="BI216" s="2">
        <f>(Table4[[#This Row],[Accept]]-Table4[[#This Row],[projected_M3]])</f>
        <v>0</v>
      </c>
      <c r="BJ216" s="2">
        <f>(Table4[[#This Row],[Accept]]-Table4[[#This Row],[projected_M4]])</f>
        <v>0</v>
      </c>
    </row>
    <row r="217" spans="1:62" x14ac:dyDescent="0.3">
      <c r="A217">
        <v>19</v>
      </c>
      <c r="B217" t="s">
        <v>44</v>
      </c>
      <c r="C217">
        <v>1</v>
      </c>
      <c r="D217">
        <v>-2</v>
      </c>
      <c r="E217" s="22">
        <f>IF(Table4[[#This Row],[Trial]]="G1",Table4[[#This Row],[Balance]]/100,IF(Table4[[#This Row],[Trial]]="G2",Table4[[#This Row],[Balance]]/200,Table4[[#This Row],[Balance]]/500))</f>
        <v>1.6</v>
      </c>
      <c r="F217" s="22">
        <f>IF(Table4[[#This Row],[Net_Balance]]&gt;1,1+(Table4[[#This Row],[Net_Balance]]-1)/$F$974,1)</f>
        <v>1.0085714285714287</v>
      </c>
      <c r="G217" s="22">
        <f>IF(Table4[[#This Row],[Net_Balance]]&lt;1,1-(1-Table4[[#This Row],[Net_Balance]])/$F$974,1)</f>
        <v>1</v>
      </c>
      <c r="H217" s="22">
        <f>IF(Table4[[#This Row],[Net_Balance]]&gt;1,1+(Table4[[#This Row],[Net_Balance]]-1)/$H$974,1)</f>
        <v>1.006</v>
      </c>
      <c r="I217" s="22">
        <f>IF(Table4[[#This Row],[Net_Balance]]&lt;1,1-(1-Table4[[#This Row],[Net_Balance]])/$H$974,1)</f>
        <v>1</v>
      </c>
      <c r="J217" s="22">
        <f>IF(Table4[[#This Row],[Net_Balance]]&gt;1,(Table4[[#This Row],[Net_Balance]]-1)/$J$974,0)</f>
        <v>1.2000000000000002E-2</v>
      </c>
      <c r="K217" s="22">
        <f>IF(Table4[[#This Row],[Net_Balance]]&lt;1,-(1-Table4[[#This Row],[Net_Balance]])/$J$974,0)</f>
        <v>0</v>
      </c>
      <c r="L217" t="s">
        <v>109</v>
      </c>
      <c r="M217" t="s">
        <v>80</v>
      </c>
      <c r="N217" t="s">
        <v>5</v>
      </c>
      <c r="O217">
        <v>0</v>
      </c>
      <c r="P217">
        <v>0</v>
      </c>
      <c r="Q217">
        <v>320</v>
      </c>
      <c r="R217">
        <v>1664339993</v>
      </c>
      <c r="S217">
        <v>9</v>
      </c>
      <c r="T217" t="s">
        <v>118</v>
      </c>
      <c r="U217">
        <v>1</v>
      </c>
      <c r="V217">
        <v>-90</v>
      </c>
      <c r="W217">
        <v>0.5</v>
      </c>
      <c r="X217">
        <v>80</v>
      </c>
      <c r="Y217">
        <v>0.5</v>
      </c>
      <c r="Z217">
        <v>-5</v>
      </c>
      <c r="AA217">
        <v>7225</v>
      </c>
      <c r="AB217">
        <v>85</v>
      </c>
      <c r="AC217">
        <v>4</v>
      </c>
      <c r="AD217">
        <v>0.25</v>
      </c>
      <c r="AE217">
        <v>0.75</v>
      </c>
      <c r="AF217">
        <v>1</v>
      </c>
      <c r="AG217">
        <v>0.25</v>
      </c>
      <c r="AH217">
        <v>0.5</v>
      </c>
      <c r="AI217">
        <v>0.375</v>
      </c>
      <c r="AJ217">
        <v>0.625</v>
      </c>
      <c r="AK217">
        <v>16.25</v>
      </c>
      <c r="AL217">
        <v>6773.4375</v>
      </c>
      <c r="AM217">
        <v>82.300896106907615</v>
      </c>
      <c r="AN217">
        <v>0.9</v>
      </c>
      <c r="AO217">
        <v>0.60844334427391233</v>
      </c>
      <c r="AP217">
        <v>0.39155665572608767</v>
      </c>
      <c r="AQ217" s="2">
        <f>Table4[[#This Row],[Gain]]^Table4[[#This Row],[θ]]</f>
        <v>80</v>
      </c>
      <c r="AR217" s="2">
        <f>-Table4[[#This Row],[λ]]*-Table4[[#This Row],[Loss]]^Table4[[#This Row],[θ]]</f>
        <v>180</v>
      </c>
      <c r="AS217" s="2">
        <f>Table4[[#This Row],[pie_gain]]*Table4[[#This Row],[v_n_w_g]]-Table4[[#This Row],[pie_loss]]*Table4[[#This Row],[v_n_w_l]]</f>
        <v>-21.804730488782788</v>
      </c>
      <c r="AT217" s="2">
        <f>IF(Table4[[#This Row],[diff_v]]&gt;=1,1,0)</f>
        <v>0</v>
      </c>
      <c r="AU217" s="2">
        <f>Table4[[#This Row],[Gain]]^(Table4[[#This Row],[θ]]*Table4[[#This Row],[ω_p]])</f>
        <v>83.061962296449167</v>
      </c>
      <c r="AV217" s="2">
        <f>-Table4[[#This Row],[λ]]*-Table4[[#This Row],[Loss]]^(Table4[[#This Row],[θ]]*Table4[[#This Row],[ω_n]])</f>
        <v>180</v>
      </c>
      <c r="AW217" s="2">
        <f>Table4[[#This Row],[v_n_w_g_w]]*Table4[[#This Row],[pie_gain]]-Table4[[#This Row],[v_n_w_l_w]]*Table4[[#This Row],[pie_loss]]</f>
        <v>-19.94169990909063</v>
      </c>
      <c r="AX217" s="2">
        <f>IF(Table4[[#This Row],[diff_v_w]]&gt;=1,1,0)</f>
        <v>0</v>
      </c>
      <c r="AY217" s="2">
        <f>Table4[[#This Row],[Gain]]^(Table4[[#This Row],[θ]])*Table4[[#This Row],[ω_p2]]</f>
        <v>80.48</v>
      </c>
      <c r="AZ217" s="2">
        <f>-Table4[[#This Row],[λ]]*-Table4[[#This Row],[Loss]]^(Table4[[#This Row],[θ]])*Table4[[#This Row],[ω_n2]]</f>
        <v>180</v>
      </c>
      <c r="BA217" s="2">
        <f>Table4[[#This Row],[v_n_w_g_w2]]*Table4[[#This Row],[pie_gain]]-Table4[[#This Row],[v_n_w_l_w2]]*Table4[[#This Row],[pie_loss]]</f>
        <v>-21.512677683531308</v>
      </c>
      <c r="BB217" s="2">
        <f>IF(Table4[[#This Row],[diff_v_w2]]&gt;=1,1,0)</f>
        <v>0</v>
      </c>
      <c r="BC217" s="2">
        <f>Table4[[#This Row],[Gain]]^(Table4[[#This Row],[θ]]+Table4[[#This Row],[ω_p3]])</f>
        <v>84.319314438766938</v>
      </c>
      <c r="BD217" s="2">
        <f>-Table4[[#This Row],[λ]]*-Table4[[#This Row],[Loss]]^(Table4[[#This Row],[θ]]+Table4[[#This Row],[ω_n3]])</f>
        <v>180</v>
      </c>
      <c r="BE217" s="2">
        <f>Table4[[#This Row],[v_n_w_g_w3]]*Table4[[#This Row],[pie_gain]]-Table4[[#This Row],[v_n_w_l_w3]]*Table4[[#This Row],[pie_loss]]</f>
        <v>-19.176672366688834</v>
      </c>
      <c r="BF217" s="2">
        <f>IF(Table4[[#This Row],[diff_v_w3]]&gt;=1,1,0)</f>
        <v>0</v>
      </c>
      <c r="BG217" s="2">
        <f>(Table4[[#This Row],[Accept]]-Table4[[#This Row],[projected_M1]])</f>
        <v>0</v>
      </c>
      <c r="BH217" s="2">
        <f>(Table4[[#This Row],[Accept]]-Table4[[#This Row],[projected_M2]])</f>
        <v>0</v>
      </c>
      <c r="BI217" s="2">
        <f>(Table4[[#This Row],[Accept]]-Table4[[#This Row],[projected_M3]])</f>
        <v>0</v>
      </c>
      <c r="BJ217" s="2">
        <f>(Table4[[#This Row],[Accept]]-Table4[[#This Row],[projected_M4]])</f>
        <v>0</v>
      </c>
    </row>
    <row r="218" spans="1:62" x14ac:dyDescent="0.3">
      <c r="A218">
        <v>20</v>
      </c>
      <c r="B218" t="s">
        <v>44</v>
      </c>
      <c r="C218">
        <v>1</v>
      </c>
      <c r="D218">
        <v>-2</v>
      </c>
      <c r="E218" s="22">
        <f>IF(Table4[[#This Row],[Trial]]="G1",Table4[[#This Row],[Balance]]/100,IF(Table4[[#This Row],[Trial]]="G2",Table4[[#This Row],[Balance]]/200,Table4[[#This Row],[Balance]]/500))</f>
        <v>1.6</v>
      </c>
      <c r="F218" s="22">
        <f>IF(Table4[[#This Row],[Net_Balance]]&gt;1,1+(Table4[[#This Row],[Net_Balance]]-1)/$F$974,1)</f>
        <v>1.0085714285714287</v>
      </c>
      <c r="G218" s="22">
        <f>IF(Table4[[#This Row],[Net_Balance]]&lt;1,1-(1-Table4[[#This Row],[Net_Balance]])/$F$974,1)</f>
        <v>1</v>
      </c>
      <c r="H218" s="22">
        <f>IF(Table4[[#This Row],[Net_Balance]]&gt;1,1+(Table4[[#This Row],[Net_Balance]]-1)/$H$974,1)</f>
        <v>1.006</v>
      </c>
      <c r="I218" s="22">
        <f>IF(Table4[[#This Row],[Net_Balance]]&lt;1,1-(1-Table4[[#This Row],[Net_Balance]])/$H$974,1)</f>
        <v>1</v>
      </c>
      <c r="J218" s="22">
        <f>IF(Table4[[#This Row],[Net_Balance]]&gt;1,(Table4[[#This Row],[Net_Balance]]-1)/$J$974,0)</f>
        <v>1.2000000000000002E-2</v>
      </c>
      <c r="K218" s="22">
        <f>IF(Table4[[#This Row],[Net_Balance]]&lt;1,-(1-Table4[[#This Row],[Net_Balance]])/$J$974,0)</f>
        <v>0</v>
      </c>
      <c r="L218" t="s">
        <v>109</v>
      </c>
      <c r="M218" t="s">
        <v>71</v>
      </c>
      <c r="N218" t="s">
        <v>5</v>
      </c>
      <c r="O218">
        <v>0</v>
      </c>
      <c r="P218">
        <v>0</v>
      </c>
      <c r="Q218">
        <v>320</v>
      </c>
      <c r="R218">
        <v>1664339998</v>
      </c>
      <c r="S218">
        <v>5</v>
      </c>
      <c r="T218" t="s">
        <v>117</v>
      </c>
      <c r="U218">
        <v>0</v>
      </c>
      <c r="V218">
        <v>-10</v>
      </c>
      <c r="W218">
        <v>0.5</v>
      </c>
      <c r="X218">
        <v>30</v>
      </c>
      <c r="Y218">
        <v>0.5</v>
      </c>
      <c r="Z218">
        <v>10</v>
      </c>
      <c r="AA218">
        <v>400</v>
      </c>
      <c r="AB218">
        <v>20</v>
      </c>
      <c r="AC218">
        <v>2</v>
      </c>
      <c r="AD218">
        <v>0.25</v>
      </c>
      <c r="AE218">
        <v>0.75</v>
      </c>
      <c r="AF218">
        <v>2</v>
      </c>
      <c r="AG218">
        <v>0.5</v>
      </c>
      <c r="AH218">
        <v>0.25</v>
      </c>
      <c r="AI218">
        <v>0.625</v>
      </c>
      <c r="AJ218">
        <v>0.375</v>
      </c>
      <c r="AK218">
        <v>5</v>
      </c>
      <c r="AL218">
        <v>375</v>
      </c>
      <c r="AM218">
        <v>19.364916731037084</v>
      </c>
      <c r="AN218">
        <v>0.9</v>
      </c>
      <c r="AO218">
        <v>0.38419903534316502</v>
      </c>
      <c r="AP218">
        <v>0.61580096465683498</v>
      </c>
      <c r="AQ218" s="2">
        <f>Table4[[#This Row],[Gain]]^Table4[[#This Row],[θ]]</f>
        <v>30</v>
      </c>
      <c r="AR218" s="2">
        <f>-Table4[[#This Row],[λ]]*-Table4[[#This Row],[Loss]]^Table4[[#This Row],[θ]]</f>
        <v>20</v>
      </c>
      <c r="AS218" s="2">
        <f>Table4[[#This Row],[pie_gain]]*Table4[[#This Row],[v_n_w_g]]-Table4[[#This Row],[pie_loss]]*Table4[[#This Row],[v_n_w_l]]</f>
        <v>-0.79004823284174996</v>
      </c>
      <c r="AT218" s="2">
        <f>IF(Table4[[#This Row],[diff_v]]&gt;=1,1,0)</f>
        <v>0</v>
      </c>
      <c r="AU218" s="2">
        <f>Table4[[#This Row],[Gain]]^(Table4[[#This Row],[θ]]*Table4[[#This Row],[ω_p]])</f>
        <v>30.887466973918876</v>
      </c>
      <c r="AV218" s="2">
        <f>-Table4[[#This Row],[λ]]*-Table4[[#This Row],[Loss]]^(Table4[[#This Row],[θ]]*Table4[[#This Row],[ω_n]])</f>
        <v>20</v>
      </c>
      <c r="AW218" s="2">
        <f>Table4[[#This Row],[v_n_w_g_w]]*Table4[[#This Row],[pie_gain]]-Table4[[#This Row],[v_n_w_l_w]]*Table4[[#This Row],[pie_loss]]</f>
        <v>-0.44908427756319824</v>
      </c>
      <c r="AX218" s="2">
        <f>IF(Table4[[#This Row],[diff_v_w]]&gt;=1,1,0)</f>
        <v>0</v>
      </c>
      <c r="AY218" s="2">
        <f>Table4[[#This Row],[Gain]]^(Table4[[#This Row],[θ]])*Table4[[#This Row],[ω_p2]]</f>
        <v>30.18</v>
      </c>
      <c r="AZ218" s="2">
        <f>-Table4[[#This Row],[λ]]*-Table4[[#This Row],[Loss]]^(Table4[[#This Row],[θ]])*Table4[[#This Row],[ω_n2]]</f>
        <v>20</v>
      </c>
      <c r="BA218" s="2">
        <f>Table4[[#This Row],[v_n_w_g_w2]]*Table4[[#This Row],[pie_gain]]-Table4[[#This Row],[v_n_w_l_w2]]*Table4[[#This Row],[pie_loss]]</f>
        <v>-0.72089240647997954</v>
      </c>
      <c r="BB218" s="2">
        <f>IF(Table4[[#This Row],[diff_v_w2]]&gt;=1,1,0)</f>
        <v>0</v>
      </c>
      <c r="BC218" s="2">
        <f>Table4[[#This Row],[Gain]]^(Table4[[#This Row],[θ]]+Table4[[#This Row],[ω_p3]])</f>
        <v>31.249761690274006</v>
      </c>
      <c r="BD218" s="2">
        <f>-Table4[[#This Row],[λ]]*-Table4[[#This Row],[Loss]]^(Table4[[#This Row],[θ]]+Table4[[#This Row],[ω_n3]])</f>
        <v>20</v>
      </c>
      <c r="BE218" s="2">
        <f>Table4[[#This Row],[v_n_w_g_w3]]*Table4[[#This Row],[pie_gain]]-Table4[[#This Row],[v_n_w_l_w3]]*Table4[[#This Row],[pie_loss]]</f>
        <v>-0.3098909970296333</v>
      </c>
      <c r="BF218" s="2">
        <f>IF(Table4[[#This Row],[diff_v_w3]]&gt;=1,1,0)</f>
        <v>0</v>
      </c>
      <c r="BG218" s="2">
        <f>(Table4[[#This Row],[Accept]]-Table4[[#This Row],[projected_M1]])</f>
        <v>0</v>
      </c>
      <c r="BH218" s="2">
        <f>(Table4[[#This Row],[Accept]]-Table4[[#This Row],[projected_M2]])</f>
        <v>0</v>
      </c>
      <c r="BI218" s="2">
        <f>(Table4[[#This Row],[Accept]]-Table4[[#This Row],[projected_M3]])</f>
        <v>0</v>
      </c>
      <c r="BJ218" s="2">
        <f>(Table4[[#This Row],[Accept]]-Table4[[#This Row],[projected_M4]])</f>
        <v>0</v>
      </c>
    </row>
    <row r="219" spans="1:62" x14ac:dyDescent="0.3">
      <c r="A219">
        <v>22</v>
      </c>
      <c r="B219" t="s">
        <v>44</v>
      </c>
      <c r="C219">
        <v>1</v>
      </c>
      <c r="D219">
        <v>-2</v>
      </c>
      <c r="E219" s="22">
        <f>IF(Table4[[#This Row],[Trial]]="G1",Table4[[#This Row],[Balance]]/100,IF(Table4[[#This Row],[Trial]]="G2",Table4[[#This Row],[Balance]]/200,Table4[[#This Row],[Balance]]/500))</f>
        <v>1.95</v>
      </c>
      <c r="F219" s="22">
        <f>IF(Table4[[#This Row],[Net_Balance]]&gt;1,1+(Table4[[#This Row],[Net_Balance]]-1)/$F$974,1)</f>
        <v>1.0135714285714286</v>
      </c>
      <c r="G219" s="22">
        <f>IF(Table4[[#This Row],[Net_Balance]]&lt;1,1-(1-Table4[[#This Row],[Net_Balance]])/$F$974,1)</f>
        <v>1</v>
      </c>
      <c r="H219" s="22">
        <f>IF(Table4[[#This Row],[Net_Balance]]&gt;1,1+(Table4[[#This Row],[Net_Balance]]-1)/$H$974,1)</f>
        <v>1.0095000000000001</v>
      </c>
      <c r="I219" s="22">
        <f>IF(Table4[[#This Row],[Net_Balance]]&lt;1,1-(1-Table4[[#This Row],[Net_Balance]])/$H$974,1)</f>
        <v>1</v>
      </c>
      <c r="J219" s="22">
        <f>IF(Table4[[#This Row],[Net_Balance]]&gt;1,(Table4[[#This Row],[Net_Balance]]-1)/$J$974,0)</f>
        <v>1.9E-2</v>
      </c>
      <c r="K219" s="22">
        <f>IF(Table4[[#This Row],[Net_Balance]]&lt;1,-(1-Table4[[#This Row],[Net_Balance]])/$J$974,0)</f>
        <v>0</v>
      </c>
      <c r="L219" t="s">
        <v>109</v>
      </c>
      <c r="M219" t="s">
        <v>86</v>
      </c>
      <c r="N219" t="s">
        <v>7</v>
      </c>
      <c r="O219">
        <v>1</v>
      </c>
      <c r="P219">
        <v>70</v>
      </c>
      <c r="Q219">
        <v>390</v>
      </c>
      <c r="R219">
        <v>1664340014</v>
      </c>
      <c r="S219">
        <v>11</v>
      </c>
      <c r="T219" t="s">
        <v>117</v>
      </c>
      <c r="U219">
        <v>0</v>
      </c>
      <c r="V219">
        <v>-50</v>
      </c>
      <c r="W219">
        <v>0.5</v>
      </c>
      <c r="X219">
        <v>70</v>
      </c>
      <c r="Y219">
        <v>0.5</v>
      </c>
      <c r="Z219">
        <v>10</v>
      </c>
      <c r="AA219">
        <v>3600</v>
      </c>
      <c r="AB219">
        <v>60</v>
      </c>
      <c r="AC219">
        <v>4</v>
      </c>
      <c r="AD219">
        <v>0.25</v>
      </c>
      <c r="AE219">
        <v>0.75</v>
      </c>
      <c r="AF219">
        <v>2</v>
      </c>
      <c r="AG219">
        <v>0.5</v>
      </c>
      <c r="AH219">
        <v>0.25</v>
      </c>
      <c r="AI219">
        <v>0.625</v>
      </c>
      <c r="AJ219">
        <v>0.375</v>
      </c>
      <c r="AK219">
        <v>-5</v>
      </c>
      <c r="AL219">
        <v>3375</v>
      </c>
      <c r="AM219">
        <v>58.094750193111253</v>
      </c>
      <c r="AN219">
        <v>0.9</v>
      </c>
      <c r="AO219">
        <v>0.38419903534316502</v>
      </c>
      <c r="AP219">
        <v>0.61580096465683498</v>
      </c>
      <c r="AQ219" s="2">
        <f>Table4[[#This Row],[Gain]]^Table4[[#This Row],[θ]]</f>
        <v>70</v>
      </c>
      <c r="AR219" s="2">
        <f>-Table4[[#This Row],[λ]]*-Table4[[#This Row],[Loss]]^Table4[[#This Row],[θ]]</f>
        <v>100</v>
      </c>
      <c r="AS219" s="2">
        <f>Table4[[#This Row],[pie_gain]]*Table4[[#This Row],[v_n_w_g]]-Table4[[#This Row],[pie_loss]]*Table4[[#This Row],[v_n_w_l]]</f>
        <v>-34.686163991661942</v>
      </c>
      <c r="AT219" s="2">
        <f>IF(Table4[[#This Row],[diff_v]]&gt;=1,1,0)</f>
        <v>0</v>
      </c>
      <c r="AU219" s="2">
        <f>Table4[[#This Row],[Gain]]^(Table4[[#This Row],[θ]]*Table4[[#This Row],[ω_p]])</f>
        <v>74.154695562386181</v>
      </c>
      <c r="AV219" s="2">
        <f>-Table4[[#This Row],[λ]]*-Table4[[#This Row],[Loss]]^(Table4[[#This Row],[θ]]*Table4[[#This Row],[ω_n]])</f>
        <v>100</v>
      </c>
      <c r="AW219" s="2">
        <f>Table4[[#This Row],[v_n_w_g_w]]*Table4[[#This Row],[pie_gain]]-Table4[[#This Row],[v_n_w_l_w]]*Table4[[#This Row],[pie_loss]]</f>
        <v>-33.089933964448647</v>
      </c>
      <c r="AX219" s="2">
        <f>IF(Table4[[#This Row],[diff_v_w]]&gt;=1,1,0)</f>
        <v>0</v>
      </c>
      <c r="AY219" s="2">
        <f>Table4[[#This Row],[Gain]]^(Table4[[#This Row],[θ]])*Table4[[#This Row],[ω_p2]]</f>
        <v>70.665000000000006</v>
      </c>
      <c r="AZ219" s="2">
        <f>-Table4[[#This Row],[λ]]*-Table4[[#This Row],[Loss]]^(Table4[[#This Row],[θ]])*Table4[[#This Row],[ω_n2]]</f>
        <v>100</v>
      </c>
      <c r="BA219" s="2">
        <f>Table4[[#This Row],[v_n_w_g_w2]]*Table4[[#This Row],[pie_gain]]-Table4[[#This Row],[v_n_w_l_w2]]*Table4[[#This Row],[pie_loss]]</f>
        <v>-34.430671633158738</v>
      </c>
      <c r="BB219" s="2">
        <f>IF(Table4[[#This Row],[diff_v_w2]]&gt;=1,1,0)</f>
        <v>0</v>
      </c>
      <c r="BC219" s="2">
        <f>Table4[[#This Row],[Gain]]^(Table4[[#This Row],[θ]]+Table4[[#This Row],[ω_p3]])</f>
        <v>75.884819032421476</v>
      </c>
      <c r="BD219" s="2">
        <f>-Table4[[#This Row],[λ]]*-Table4[[#This Row],[Loss]]^(Table4[[#This Row],[θ]]+Table4[[#This Row],[ω_n3]])</f>
        <v>100</v>
      </c>
      <c r="BE219" s="2">
        <f>Table4[[#This Row],[v_n_w_g_w3]]*Table4[[#This Row],[pie_gain]]-Table4[[#This Row],[v_n_w_l_w3]]*Table4[[#This Row],[pie_loss]]</f>
        <v>-32.425222196236518</v>
      </c>
      <c r="BF219" s="2">
        <f>IF(Table4[[#This Row],[diff_v_w3]]&gt;=1,1,0)</f>
        <v>0</v>
      </c>
      <c r="BG219" s="2">
        <f>(Table4[[#This Row],[Accept]]-Table4[[#This Row],[projected_M1]])</f>
        <v>1</v>
      </c>
      <c r="BH219" s="2">
        <f>(Table4[[#This Row],[Accept]]-Table4[[#This Row],[projected_M2]])</f>
        <v>1</v>
      </c>
      <c r="BI219" s="2">
        <f>(Table4[[#This Row],[Accept]]-Table4[[#This Row],[projected_M3]])</f>
        <v>1</v>
      </c>
      <c r="BJ219" s="2">
        <f>(Table4[[#This Row],[Accept]]-Table4[[#This Row],[projected_M4]])</f>
        <v>1</v>
      </c>
    </row>
    <row r="220" spans="1:62" x14ac:dyDescent="0.3">
      <c r="A220">
        <v>23</v>
      </c>
      <c r="B220" t="s">
        <v>44</v>
      </c>
      <c r="C220">
        <v>1</v>
      </c>
      <c r="D220">
        <v>-2</v>
      </c>
      <c r="E220" s="22">
        <f>IF(Table4[[#This Row],[Trial]]="G1",Table4[[#This Row],[Balance]]/100,IF(Table4[[#This Row],[Trial]]="G2",Table4[[#This Row],[Balance]]/200,Table4[[#This Row],[Balance]]/500))</f>
        <v>1.95</v>
      </c>
      <c r="F220" s="22">
        <f>IF(Table4[[#This Row],[Net_Balance]]&gt;1,1+(Table4[[#This Row],[Net_Balance]]-1)/$F$974,1)</f>
        <v>1.0135714285714286</v>
      </c>
      <c r="G220" s="22">
        <f>IF(Table4[[#This Row],[Net_Balance]]&lt;1,1-(1-Table4[[#This Row],[Net_Balance]])/$F$974,1)</f>
        <v>1</v>
      </c>
      <c r="H220" s="22">
        <f>IF(Table4[[#This Row],[Net_Balance]]&gt;1,1+(Table4[[#This Row],[Net_Balance]]-1)/$H$974,1)</f>
        <v>1.0095000000000001</v>
      </c>
      <c r="I220" s="22">
        <f>IF(Table4[[#This Row],[Net_Balance]]&lt;1,1-(1-Table4[[#This Row],[Net_Balance]])/$H$974,1)</f>
        <v>1</v>
      </c>
      <c r="J220" s="22">
        <f>IF(Table4[[#This Row],[Net_Balance]]&gt;1,(Table4[[#This Row],[Net_Balance]]-1)/$J$974,0)</f>
        <v>1.9E-2</v>
      </c>
      <c r="K220" s="22">
        <f>IF(Table4[[#This Row],[Net_Balance]]&lt;1,-(1-Table4[[#This Row],[Net_Balance]])/$J$974,0)</f>
        <v>0</v>
      </c>
      <c r="L220" t="s">
        <v>109</v>
      </c>
      <c r="M220" t="s">
        <v>96</v>
      </c>
      <c r="N220" t="s">
        <v>5</v>
      </c>
      <c r="O220">
        <v>0</v>
      </c>
      <c r="P220">
        <v>0</v>
      </c>
      <c r="Q220">
        <v>390</v>
      </c>
      <c r="R220">
        <v>1664340020</v>
      </c>
      <c r="S220">
        <v>6</v>
      </c>
      <c r="T220" t="s">
        <v>118</v>
      </c>
      <c r="U220">
        <v>1</v>
      </c>
      <c r="V220">
        <v>-50</v>
      </c>
      <c r="W220">
        <v>0.5</v>
      </c>
      <c r="X220">
        <v>40</v>
      </c>
      <c r="Y220">
        <v>0.5</v>
      </c>
      <c r="Z220">
        <v>-5</v>
      </c>
      <c r="AA220">
        <v>2025</v>
      </c>
      <c r="AB220">
        <v>45</v>
      </c>
      <c r="AC220">
        <v>2</v>
      </c>
      <c r="AD220">
        <v>0.25</v>
      </c>
      <c r="AE220">
        <v>0.75</v>
      </c>
      <c r="AF220">
        <v>2</v>
      </c>
      <c r="AG220">
        <v>0.5</v>
      </c>
      <c r="AH220">
        <v>0.25</v>
      </c>
      <c r="AI220">
        <v>0.625</v>
      </c>
      <c r="AJ220">
        <v>0.375</v>
      </c>
      <c r="AK220">
        <v>-16.25</v>
      </c>
      <c r="AL220">
        <v>1898.4375</v>
      </c>
      <c r="AM220">
        <v>43.571062644833439</v>
      </c>
      <c r="AN220">
        <v>0.9</v>
      </c>
      <c r="AO220">
        <v>0.38419903534316502</v>
      </c>
      <c r="AP220">
        <v>0.61580096465683498</v>
      </c>
      <c r="AQ220" s="2">
        <f>Table4[[#This Row],[Gain]]^Table4[[#This Row],[θ]]</f>
        <v>40</v>
      </c>
      <c r="AR220" s="2">
        <f>-Table4[[#This Row],[λ]]*-Table4[[#This Row],[Loss]]^Table4[[#This Row],[θ]]</f>
        <v>100</v>
      </c>
      <c r="AS220" s="2">
        <f>Table4[[#This Row],[pie_gain]]*Table4[[#This Row],[v_n_w_g]]-Table4[[#This Row],[pie_loss]]*Table4[[#This Row],[v_n_w_l]]</f>
        <v>-46.212135051956892</v>
      </c>
      <c r="AT220" s="2">
        <f>IF(Table4[[#This Row],[diff_v]]&gt;=1,1,0)</f>
        <v>0</v>
      </c>
      <c r="AU220" s="2">
        <f>Table4[[#This Row],[Gain]]^(Table4[[#This Row],[θ]]*Table4[[#This Row],[ω_p]])</f>
        <v>42.053508449975794</v>
      </c>
      <c r="AV220" s="2">
        <f>-Table4[[#This Row],[λ]]*-Table4[[#This Row],[Loss]]^(Table4[[#This Row],[θ]]*Table4[[#This Row],[ω_n]])</f>
        <v>100</v>
      </c>
      <c r="AW220" s="2">
        <f>Table4[[#This Row],[v_n_w_g_w]]*Table4[[#This Row],[pie_gain]]-Table4[[#This Row],[v_n_w_l_w]]*Table4[[#This Row],[pie_loss]]</f>
        <v>-45.42317908640716</v>
      </c>
      <c r="AX220" s="2">
        <f>IF(Table4[[#This Row],[diff_v_w]]&gt;=1,1,0)</f>
        <v>0</v>
      </c>
      <c r="AY220" s="2">
        <f>Table4[[#This Row],[Gain]]^(Table4[[#This Row],[θ]])*Table4[[#This Row],[ω_p2]]</f>
        <v>40.380000000000003</v>
      </c>
      <c r="AZ220" s="2">
        <f>-Table4[[#This Row],[λ]]*-Table4[[#This Row],[Loss]]^(Table4[[#This Row],[θ]])*Table4[[#This Row],[ω_n2]]</f>
        <v>100</v>
      </c>
      <c r="BA220" s="2">
        <f>Table4[[#This Row],[v_n_w_g_w2]]*Table4[[#This Row],[pie_gain]]-Table4[[#This Row],[v_n_w_l_w2]]*Table4[[#This Row],[pie_loss]]</f>
        <v>-46.06613941852649</v>
      </c>
      <c r="BB220" s="2">
        <f>IF(Table4[[#This Row],[diff_v_w2]]&gt;=1,1,0)</f>
        <v>0</v>
      </c>
      <c r="BC220" s="2">
        <f>Table4[[#This Row],[Gain]]^(Table4[[#This Row],[θ]]+Table4[[#This Row],[ω_p3]])</f>
        <v>42.904133091052017</v>
      </c>
      <c r="BD220" s="2">
        <f>-Table4[[#This Row],[λ]]*-Table4[[#This Row],[Loss]]^(Table4[[#This Row],[θ]]+Table4[[#This Row],[ω_n3]])</f>
        <v>100</v>
      </c>
      <c r="BE220" s="2">
        <f>Table4[[#This Row],[v_n_w_g_w3]]*Table4[[#This Row],[pie_gain]]-Table4[[#This Row],[v_n_w_l_w3]]*Table4[[#This Row],[pie_loss]]</f>
        <v>-45.096369919866547</v>
      </c>
      <c r="BF220" s="2">
        <f>IF(Table4[[#This Row],[diff_v_w3]]&gt;=1,1,0)</f>
        <v>0</v>
      </c>
      <c r="BG220" s="2">
        <f>(Table4[[#This Row],[Accept]]-Table4[[#This Row],[projected_M1]])</f>
        <v>0</v>
      </c>
      <c r="BH220" s="2">
        <f>(Table4[[#This Row],[Accept]]-Table4[[#This Row],[projected_M2]])</f>
        <v>0</v>
      </c>
      <c r="BI220" s="2">
        <f>(Table4[[#This Row],[Accept]]-Table4[[#This Row],[projected_M3]])</f>
        <v>0</v>
      </c>
      <c r="BJ220" s="2">
        <f>(Table4[[#This Row],[Accept]]-Table4[[#This Row],[projected_M4]])</f>
        <v>0</v>
      </c>
    </row>
    <row r="221" spans="1:62" x14ac:dyDescent="0.3">
      <c r="A221">
        <v>24</v>
      </c>
      <c r="B221" t="s">
        <v>44</v>
      </c>
      <c r="C221">
        <v>1</v>
      </c>
      <c r="D221">
        <v>-2</v>
      </c>
      <c r="E221" s="22">
        <f>IF(Table4[[#This Row],[Trial]]="G1",Table4[[#This Row],[Balance]]/100,IF(Table4[[#This Row],[Trial]]="G2",Table4[[#This Row],[Balance]]/200,Table4[[#This Row],[Balance]]/500))</f>
        <v>1.95</v>
      </c>
      <c r="F221" s="22">
        <f>IF(Table4[[#This Row],[Net_Balance]]&gt;1,1+(Table4[[#This Row],[Net_Balance]]-1)/$F$974,1)</f>
        <v>1.0135714285714286</v>
      </c>
      <c r="G221" s="22">
        <f>IF(Table4[[#This Row],[Net_Balance]]&lt;1,1-(1-Table4[[#This Row],[Net_Balance]])/$F$974,1)</f>
        <v>1</v>
      </c>
      <c r="H221" s="22">
        <f>IF(Table4[[#This Row],[Net_Balance]]&gt;1,1+(Table4[[#This Row],[Net_Balance]]-1)/$H$974,1)</f>
        <v>1.0095000000000001</v>
      </c>
      <c r="I221" s="22">
        <f>IF(Table4[[#This Row],[Net_Balance]]&lt;1,1-(1-Table4[[#This Row],[Net_Balance]])/$H$974,1)</f>
        <v>1</v>
      </c>
      <c r="J221" s="22">
        <f>IF(Table4[[#This Row],[Net_Balance]]&gt;1,(Table4[[#This Row],[Net_Balance]]-1)/$J$974,0)</f>
        <v>1.9E-2</v>
      </c>
      <c r="K221" s="22">
        <f>IF(Table4[[#This Row],[Net_Balance]]&lt;1,-(1-Table4[[#This Row],[Net_Balance]])/$J$974,0)</f>
        <v>0</v>
      </c>
      <c r="L221" t="s">
        <v>109</v>
      </c>
      <c r="M221" t="s">
        <v>57</v>
      </c>
      <c r="N221" t="s">
        <v>5</v>
      </c>
      <c r="O221">
        <v>0</v>
      </c>
      <c r="P221">
        <v>0</v>
      </c>
      <c r="Q221">
        <v>390</v>
      </c>
      <c r="R221">
        <v>1664340025</v>
      </c>
      <c r="S221">
        <v>5</v>
      </c>
      <c r="T221" t="s">
        <v>117</v>
      </c>
      <c r="U221">
        <v>0</v>
      </c>
      <c r="V221">
        <v>-90</v>
      </c>
      <c r="W221">
        <v>0.5</v>
      </c>
      <c r="X221">
        <v>100</v>
      </c>
      <c r="Y221">
        <v>0.5</v>
      </c>
      <c r="Z221">
        <v>5</v>
      </c>
      <c r="AA221">
        <v>9025</v>
      </c>
      <c r="AB221">
        <v>95</v>
      </c>
      <c r="AC221">
        <v>2</v>
      </c>
      <c r="AD221">
        <v>0.25</v>
      </c>
      <c r="AE221">
        <v>0.75</v>
      </c>
      <c r="AF221">
        <v>2</v>
      </c>
      <c r="AG221">
        <v>0.5</v>
      </c>
      <c r="AH221">
        <v>0.25</v>
      </c>
      <c r="AI221">
        <v>0.625</v>
      </c>
      <c r="AJ221">
        <v>0.375</v>
      </c>
      <c r="AK221">
        <v>-18.75</v>
      </c>
      <c r="AL221">
        <v>8460.9375</v>
      </c>
      <c r="AM221">
        <v>91.983354472426157</v>
      </c>
      <c r="AN221">
        <v>0.9</v>
      </c>
      <c r="AO221">
        <v>0.38419903534316502</v>
      </c>
      <c r="AP221">
        <v>0.61580096465683498</v>
      </c>
      <c r="AQ221" s="2">
        <f>Table4[[#This Row],[Gain]]^Table4[[#This Row],[θ]]</f>
        <v>100</v>
      </c>
      <c r="AR221" s="2">
        <f>-Table4[[#This Row],[λ]]*-Table4[[#This Row],[Loss]]^Table4[[#This Row],[θ]]</f>
        <v>180</v>
      </c>
      <c r="AS221" s="2">
        <f>Table4[[#This Row],[pie_gain]]*Table4[[#This Row],[v_n_w_g]]-Table4[[#This Row],[pie_loss]]*Table4[[#This Row],[v_n_w_l]]</f>
        <v>-72.424270103913798</v>
      </c>
      <c r="AT221" s="2">
        <f>IF(Table4[[#This Row],[diff_v]]&gt;=1,1,0)</f>
        <v>0</v>
      </c>
      <c r="AU221" s="2">
        <f>Table4[[#This Row],[Gain]]^(Table4[[#This Row],[θ]]*Table4[[#This Row],[ω_p]])</f>
        <v>106.44931157804859</v>
      </c>
      <c r="AV221" s="2">
        <f>-Table4[[#This Row],[λ]]*-Table4[[#This Row],[Loss]]^(Table4[[#This Row],[θ]]*Table4[[#This Row],[ω_n]])</f>
        <v>180</v>
      </c>
      <c r="AW221" s="2">
        <f>Table4[[#This Row],[v_n_w_g_w]]*Table4[[#This Row],[pie_gain]]-Table4[[#This Row],[v_n_w_l_w]]*Table4[[#This Row],[pie_loss]]</f>
        <v>-69.946450817000027</v>
      </c>
      <c r="AX221" s="2">
        <f>IF(Table4[[#This Row],[diff_v_w]]&gt;=1,1,0)</f>
        <v>0</v>
      </c>
      <c r="AY221" s="2">
        <f>Table4[[#This Row],[Gain]]^(Table4[[#This Row],[θ]])*Table4[[#This Row],[ω_p2]]</f>
        <v>100.95</v>
      </c>
      <c r="AZ221" s="2">
        <f>-Table4[[#This Row],[λ]]*-Table4[[#This Row],[Loss]]^(Table4[[#This Row],[θ]])*Table4[[#This Row],[ω_n2]]</f>
        <v>180</v>
      </c>
      <c r="BA221" s="2">
        <f>Table4[[#This Row],[v_n_w_g_w2]]*Table4[[#This Row],[pie_gain]]-Table4[[#This Row],[v_n_w_l_w2]]*Table4[[#This Row],[pie_loss]]</f>
        <v>-72.059281020337792</v>
      </c>
      <c r="BB221" s="2">
        <f>IF(Table4[[#This Row],[diff_v_w2]]&gt;=1,1,0)</f>
        <v>0</v>
      </c>
      <c r="BC221" s="2">
        <f>Table4[[#This Row],[Gain]]^(Table4[[#This Row],[θ]]+Table4[[#This Row],[ω_p3]])</f>
        <v>109.14403364487571</v>
      </c>
      <c r="BD221" s="2">
        <f>-Table4[[#This Row],[λ]]*-Table4[[#This Row],[Loss]]^(Table4[[#This Row],[θ]]+Table4[[#This Row],[ω_n3]])</f>
        <v>180</v>
      </c>
      <c r="BE221" s="2">
        <f>Table4[[#This Row],[v_n_w_g_w3]]*Table4[[#This Row],[pie_gain]]-Table4[[#This Row],[v_n_w_l_w3]]*Table4[[#This Row],[pie_loss]]</f>
        <v>-68.911141198407108</v>
      </c>
      <c r="BF221" s="2">
        <f>IF(Table4[[#This Row],[diff_v_w3]]&gt;=1,1,0)</f>
        <v>0</v>
      </c>
      <c r="BG221" s="2">
        <f>(Table4[[#This Row],[Accept]]-Table4[[#This Row],[projected_M1]])</f>
        <v>0</v>
      </c>
      <c r="BH221" s="2">
        <f>(Table4[[#This Row],[Accept]]-Table4[[#This Row],[projected_M2]])</f>
        <v>0</v>
      </c>
      <c r="BI221" s="2">
        <f>(Table4[[#This Row],[Accept]]-Table4[[#This Row],[projected_M3]])</f>
        <v>0</v>
      </c>
      <c r="BJ221" s="2">
        <f>(Table4[[#This Row],[Accept]]-Table4[[#This Row],[projected_M4]])</f>
        <v>0</v>
      </c>
    </row>
    <row r="222" spans="1:62" x14ac:dyDescent="0.3">
      <c r="A222">
        <v>26</v>
      </c>
      <c r="B222" t="s">
        <v>44</v>
      </c>
      <c r="C222">
        <v>1</v>
      </c>
      <c r="D222">
        <v>-2</v>
      </c>
      <c r="E222" s="22">
        <f>IF(Table4[[#This Row],[Trial]]="G1",Table4[[#This Row],[Balance]]/100,IF(Table4[[#This Row],[Trial]]="G2",Table4[[#This Row],[Balance]]/200,Table4[[#This Row],[Balance]]/500))</f>
        <v>1.95</v>
      </c>
      <c r="F222" s="22">
        <f>IF(Table4[[#This Row],[Net_Balance]]&gt;1,1+(Table4[[#This Row],[Net_Balance]]-1)/$F$974,1)</f>
        <v>1.0135714285714286</v>
      </c>
      <c r="G222" s="22">
        <f>IF(Table4[[#This Row],[Net_Balance]]&lt;1,1-(1-Table4[[#This Row],[Net_Balance]])/$F$974,1)</f>
        <v>1</v>
      </c>
      <c r="H222" s="22">
        <f>IF(Table4[[#This Row],[Net_Balance]]&gt;1,1+(Table4[[#This Row],[Net_Balance]]-1)/$H$974,1)</f>
        <v>1.0095000000000001</v>
      </c>
      <c r="I222" s="22">
        <f>IF(Table4[[#This Row],[Net_Balance]]&lt;1,1-(1-Table4[[#This Row],[Net_Balance]])/$H$974,1)</f>
        <v>1</v>
      </c>
      <c r="J222" s="22">
        <f>IF(Table4[[#This Row],[Net_Balance]]&gt;1,(Table4[[#This Row],[Net_Balance]]-1)/$J$974,0)</f>
        <v>1.9E-2</v>
      </c>
      <c r="K222" s="22">
        <f>IF(Table4[[#This Row],[Net_Balance]]&lt;1,-(1-Table4[[#This Row],[Net_Balance]])/$J$974,0)</f>
        <v>0</v>
      </c>
      <c r="L222" t="s">
        <v>109</v>
      </c>
      <c r="M222" t="s">
        <v>73</v>
      </c>
      <c r="N222" t="s">
        <v>5</v>
      </c>
      <c r="O222">
        <v>0</v>
      </c>
      <c r="P222">
        <v>0</v>
      </c>
      <c r="Q222">
        <v>390</v>
      </c>
      <c r="R222">
        <v>1664340039</v>
      </c>
      <c r="S222">
        <v>6</v>
      </c>
      <c r="T222" t="s">
        <v>118</v>
      </c>
      <c r="U222">
        <v>1</v>
      </c>
      <c r="V222">
        <v>-50</v>
      </c>
      <c r="W222">
        <v>0.5</v>
      </c>
      <c r="X222">
        <v>50</v>
      </c>
      <c r="Y222">
        <v>0.5</v>
      </c>
      <c r="Z222">
        <v>0</v>
      </c>
      <c r="AA222">
        <v>2500</v>
      </c>
      <c r="AB222">
        <v>50</v>
      </c>
      <c r="AC222">
        <v>4</v>
      </c>
      <c r="AD222">
        <v>0.25</v>
      </c>
      <c r="AE222">
        <v>0.75</v>
      </c>
      <c r="AF222">
        <v>1</v>
      </c>
      <c r="AG222">
        <v>0.25</v>
      </c>
      <c r="AH222">
        <v>0.5</v>
      </c>
      <c r="AI222">
        <v>0.375</v>
      </c>
      <c r="AJ222">
        <v>0.625</v>
      </c>
      <c r="AK222">
        <v>12.5</v>
      </c>
      <c r="AL222">
        <v>2343.75</v>
      </c>
      <c r="AM222">
        <v>48.412291827592711</v>
      </c>
      <c r="AN222">
        <v>0.9</v>
      </c>
      <c r="AO222">
        <v>0.60844334427391233</v>
      </c>
      <c r="AP222">
        <v>0.39155665572608767</v>
      </c>
      <c r="AQ222" s="2">
        <f>Table4[[#This Row],[Gain]]^Table4[[#This Row],[θ]]</f>
        <v>50</v>
      </c>
      <c r="AR222" s="2">
        <f>-Table4[[#This Row],[λ]]*-Table4[[#This Row],[Loss]]^Table4[[#This Row],[θ]]</f>
        <v>100</v>
      </c>
      <c r="AS222" s="2">
        <f>Table4[[#This Row],[pie_gain]]*Table4[[#This Row],[v_n_w_g]]-Table4[[#This Row],[pie_loss]]*Table4[[#This Row],[v_n_w_l]]</f>
        <v>-8.7334983589131525</v>
      </c>
      <c r="AT222" s="2">
        <f>IF(Table4[[#This Row],[diff_v]]&gt;=1,1,0)</f>
        <v>0</v>
      </c>
      <c r="AU222" s="2">
        <f>Table4[[#This Row],[Gain]]^(Table4[[#This Row],[θ]]*Table4[[#This Row],[ω_p]])</f>
        <v>52.726319188160616</v>
      </c>
      <c r="AV222" s="2">
        <f>-Table4[[#This Row],[λ]]*-Table4[[#This Row],[Loss]]^(Table4[[#This Row],[θ]]*Table4[[#This Row],[ω_n]])</f>
        <v>100</v>
      </c>
      <c r="AW222" s="2">
        <f>Table4[[#This Row],[v_n_w_g_w]]*Table4[[#This Row],[pie_gain]]-Table4[[#This Row],[v_n_w_l_w]]*Table4[[#This Row],[pie_loss]]</f>
        <v>-7.0746875945105714</v>
      </c>
      <c r="AX222" s="2">
        <f>IF(Table4[[#This Row],[diff_v_w]]&gt;=1,1,0)</f>
        <v>0</v>
      </c>
      <c r="AY222" s="2">
        <f>Table4[[#This Row],[Gain]]^(Table4[[#This Row],[θ]])*Table4[[#This Row],[ω_p2]]</f>
        <v>50.475000000000001</v>
      </c>
      <c r="AZ222" s="2">
        <f>-Table4[[#This Row],[λ]]*-Table4[[#This Row],[Loss]]^(Table4[[#This Row],[θ]])*Table4[[#This Row],[ω_n2]]</f>
        <v>100</v>
      </c>
      <c r="BA222" s="2">
        <f>Table4[[#This Row],[v_n_w_g_w2]]*Table4[[#This Row],[pie_gain]]-Table4[[#This Row],[v_n_w_l_w2]]*Table4[[#This Row],[pie_loss]]</f>
        <v>-8.4444877703830414</v>
      </c>
      <c r="BB222" s="2">
        <f>IF(Table4[[#This Row],[diff_v_w2]]&gt;=1,1,0)</f>
        <v>0</v>
      </c>
      <c r="BC222" s="2">
        <f>Table4[[#This Row],[Gain]]^(Table4[[#This Row],[θ]]+Table4[[#This Row],[ω_p3]])</f>
        <v>53.858026344424374</v>
      </c>
      <c r="BD222" s="2">
        <f>-Table4[[#This Row],[λ]]*-Table4[[#This Row],[Loss]]^(Table4[[#This Row],[θ]]+Table4[[#This Row],[ω_n3]])</f>
        <v>100</v>
      </c>
      <c r="BE222" s="2">
        <f>Table4[[#This Row],[v_n_w_g_w3]]*Table4[[#This Row],[pie_gain]]-Table4[[#This Row],[v_n_w_l_w3]]*Table4[[#This Row],[pie_loss]]</f>
        <v>-6.3861079076147291</v>
      </c>
      <c r="BF222" s="2">
        <f>IF(Table4[[#This Row],[diff_v_w3]]&gt;=1,1,0)</f>
        <v>0</v>
      </c>
      <c r="BG222" s="2">
        <f>(Table4[[#This Row],[Accept]]-Table4[[#This Row],[projected_M1]])</f>
        <v>0</v>
      </c>
      <c r="BH222" s="2">
        <f>(Table4[[#This Row],[Accept]]-Table4[[#This Row],[projected_M2]])</f>
        <v>0</v>
      </c>
      <c r="BI222" s="2">
        <f>(Table4[[#This Row],[Accept]]-Table4[[#This Row],[projected_M3]])</f>
        <v>0</v>
      </c>
      <c r="BJ222" s="2">
        <f>(Table4[[#This Row],[Accept]]-Table4[[#This Row],[projected_M4]])</f>
        <v>0</v>
      </c>
    </row>
    <row r="223" spans="1:62" x14ac:dyDescent="0.3">
      <c r="A223">
        <v>27</v>
      </c>
      <c r="B223" t="s">
        <v>44</v>
      </c>
      <c r="C223">
        <v>1</v>
      </c>
      <c r="D223">
        <v>-2</v>
      </c>
      <c r="E223" s="22">
        <f>IF(Table4[[#This Row],[Trial]]="G1",Table4[[#This Row],[Balance]]/100,IF(Table4[[#This Row],[Trial]]="G2",Table4[[#This Row],[Balance]]/200,Table4[[#This Row],[Balance]]/500))</f>
        <v>1.95</v>
      </c>
      <c r="F223" s="22">
        <f>IF(Table4[[#This Row],[Net_Balance]]&gt;1,1+(Table4[[#This Row],[Net_Balance]]-1)/$F$974,1)</f>
        <v>1.0135714285714286</v>
      </c>
      <c r="G223" s="22">
        <f>IF(Table4[[#This Row],[Net_Balance]]&lt;1,1-(1-Table4[[#This Row],[Net_Balance]])/$F$974,1)</f>
        <v>1</v>
      </c>
      <c r="H223" s="22">
        <f>IF(Table4[[#This Row],[Net_Balance]]&gt;1,1+(Table4[[#This Row],[Net_Balance]]-1)/$H$974,1)</f>
        <v>1.0095000000000001</v>
      </c>
      <c r="I223" s="22">
        <f>IF(Table4[[#This Row],[Net_Balance]]&lt;1,1-(1-Table4[[#This Row],[Net_Balance]])/$H$974,1)</f>
        <v>1</v>
      </c>
      <c r="J223" s="22">
        <f>IF(Table4[[#This Row],[Net_Balance]]&gt;1,(Table4[[#This Row],[Net_Balance]]-1)/$J$974,0)</f>
        <v>1.9E-2</v>
      </c>
      <c r="K223" s="22">
        <f>IF(Table4[[#This Row],[Net_Balance]]&lt;1,-(1-Table4[[#This Row],[Net_Balance]])/$J$974,0)</f>
        <v>0</v>
      </c>
      <c r="L223" t="s">
        <v>109</v>
      </c>
      <c r="M223" t="s">
        <v>66</v>
      </c>
      <c r="N223" t="s">
        <v>5</v>
      </c>
      <c r="O223">
        <v>0</v>
      </c>
      <c r="P223">
        <v>0</v>
      </c>
      <c r="Q223">
        <v>390</v>
      </c>
      <c r="R223">
        <v>1664340048</v>
      </c>
      <c r="S223">
        <v>9</v>
      </c>
      <c r="T223" t="s">
        <v>118</v>
      </c>
      <c r="U223">
        <v>1</v>
      </c>
      <c r="V223">
        <v>-10</v>
      </c>
      <c r="W223">
        <v>0.5</v>
      </c>
      <c r="X223">
        <v>20</v>
      </c>
      <c r="Y223">
        <v>0.5</v>
      </c>
      <c r="Z223">
        <v>5</v>
      </c>
      <c r="AA223">
        <v>225</v>
      </c>
      <c r="AB223">
        <v>15</v>
      </c>
      <c r="AC223">
        <v>2</v>
      </c>
      <c r="AD223">
        <v>0.25</v>
      </c>
      <c r="AE223">
        <v>0.75</v>
      </c>
      <c r="AF223">
        <v>2</v>
      </c>
      <c r="AG223">
        <v>0.5</v>
      </c>
      <c r="AH223">
        <v>0.25</v>
      </c>
      <c r="AI223">
        <v>0.625</v>
      </c>
      <c r="AJ223">
        <v>0.375</v>
      </c>
      <c r="AK223">
        <v>1.25</v>
      </c>
      <c r="AL223">
        <v>210.9375</v>
      </c>
      <c r="AM223">
        <v>14.523687548277813</v>
      </c>
      <c r="AN223">
        <v>0.9</v>
      </c>
      <c r="AO223">
        <v>0.38419903534316502</v>
      </c>
      <c r="AP223">
        <v>0.61580096465683498</v>
      </c>
      <c r="AQ223" s="2">
        <f>Table4[[#This Row],[Gain]]^Table4[[#This Row],[θ]]</f>
        <v>20</v>
      </c>
      <c r="AR223" s="2">
        <f>-Table4[[#This Row],[λ]]*-Table4[[#This Row],[Loss]]^Table4[[#This Row],[θ]]</f>
        <v>20</v>
      </c>
      <c r="AS223" s="2">
        <f>Table4[[#This Row],[pie_gain]]*Table4[[#This Row],[v_n_w_g]]-Table4[[#This Row],[pie_loss]]*Table4[[#This Row],[v_n_w_l]]</f>
        <v>-4.6320385862733993</v>
      </c>
      <c r="AT223" s="2">
        <f>IF(Table4[[#This Row],[diff_v]]&gt;=1,1,0)</f>
        <v>0</v>
      </c>
      <c r="AU223" s="2">
        <f>Table4[[#This Row],[Gain]]^(Table4[[#This Row],[θ]]*Table4[[#This Row],[ω_p]])</f>
        <v>20.829883036769949</v>
      </c>
      <c r="AV223" s="2">
        <f>-Table4[[#This Row],[λ]]*-Table4[[#This Row],[Loss]]^(Table4[[#This Row],[θ]]*Table4[[#This Row],[ω_n]])</f>
        <v>20</v>
      </c>
      <c r="AW223" s="2">
        <f>Table4[[#This Row],[v_n_w_g_w]]*Table4[[#This Row],[pie_gain]]-Table4[[#This Row],[v_n_w_l_w]]*Table4[[#This Row],[pie_loss]]</f>
        <v>-4.3131983240987282</v>
      </c>
      <c r="AX223" s="2">
        <f>IF(Table4[[#This Row],[diff_v_w]]&gt;=1,1,0)</f>
        <v>0</v>
      </c>
      <c r="AY223" s="2">
        <f>Table4[[#This Row],[Gain]]^(Table4[[#This Row],[θ]])*Table4[[#This Row],[ω_p2]]</f>
        <v>20.190000000000001</v>
      </c>
      <c r="AZ223" s="2">
        <f>-Table4[[#This Row],[λ]]*-Table4[[#This Row],[Loss]]^(Table4[[#This Row],[θ]])*Table4[[#This Row],[ω_n2]]</f>
        <v>20</v>
      </c>
      <c r="BA223" s="2">
        <f>Table4[[#This Row],[v_n_w_g_w2]]*Table4[[#This Row],[pie_gain]]-Table4[[#This Row],[v_n_w_l_w2]]*Table4[[#This Row],[pie_loss]]</f>
        <v>-4.5590407695581971</v>
      </c>
      <c r="BB223" s="2">
        <f>IF(Table4[[#This Row],[diff_v_w2]]&gt;=1,1,0)</f>
        <v>0</v>
      </c>
      <c r="BC223" s="2">
        <f>Table4[[#This Row],[Gain]]^(Table4[[#This Row],[θ]]+Table4[[#This Row],[ω_p3]])</f>
        <v>21.171399417223757</v>
      </c>
      <c r="BD223" s="2">
        <f>-Table4[[#This Row],[λ]]*-Table4[[#This Row],[Loss]]^(Table4[[#This Row],[θ]]+Table4[[#This Row],[ω_n3]])</f>
        <v>20</v>
      </c>
      <c r="BE223" s="2">
        <f>Table4[[#This Row],[v_n_w_g_w3]]*Table4[[#This Row],[pie_gain]]-Table4[[#This Row],[v_n_w_l_w3]]*Table4[[#This Row],[pie_loss]]</f>
        <v>-4.1819880601744863</v>
      </c>
      <c r="BF223" s="2">
        <f>IF(Table4[[#This Row],[diff_v_w3]]&gt;=1,1,0)</f>
        <v>0</v>
      </c>
      <c r="BG223" s="2">
        <f>(Table4[[#This Row],[Accept]]-Table4[[#This Row],[projected_M1]])</f>
        <v>0</v>
      </c>
      <c r="BH223" s="2">
        <f>(Table4[[#This Row],[Accept]]-Table4[[#This Row],[projected_M2]])</f>
        <v>0</v>
      </c>
      <c r="BI223" s="2">
        <f>(Table4[[#This Row],[Accept]]-Table4[[#This Row],[projected_M3]])</f>
        <v>0</v>
      </c>
      <c r="BJ223" s="2">
        <f>(Table4[[#This Row],[Accept]]-Table4[[#This Row],[projected_M4]])</f>
        <v>0</v>
      </c>
    </row>
    <row r="224" spans="1:62" x14ac:dyDescent="0.3">
      <c r="A224">
        <v>28</v>
      </c>
      <c r="B224" t="s">
        <v>44</v>
      </c>
      <c r="C224">
        <v>1</v>
      </c>
      <c r="D224">
        <v>-2</v>
      </c>
      <c r="E224" s="22">
        <f>IF(Table4[[#This Row],[Trial]]="G1",Table4[[#This Row],[Balance]]/100,IF(Table4[[#This Row],[Trial]]="G2",Table4[[#This Row],[Balance]]/200,Table4[[#This Row],[Balance]]/500))</f>
        <v>1.95</v>
      </c>
      <c r="F224" s="22">
        <f>IF(Table4[[#This Row],[Net_Balance]]&gt;1,1+(Table4[[#This Row],[Net_Balance]]-1)/$F$974,1)</f>
        <v>1.0135714285714286</v>
      </c>
      <c r="G224" s="22">
        <f>IF(Table4[[#This Row],[Net_Balance]]&lt;1,1-(1-Table4[[#This Row],[Net_Balance]])/$F$974,1)</f>
        <v>1</v>
      </c>
      <c r="H224" s="22">
        <f>IF(Table4[[#This Row],[Net_Balance]]&gt;1,1+(Table4[[#This Row],[Net_Balance]]-1)/$H$974,1)</f>
        <v>1.0095000000000001</v>
      </c>
      <c r="I224" s="22">
        <f>IF(Table4[[#This Row],[Net_Balance]]&lt;1,1-(1-Table4[[#This Row],[Net_Balance]])/$H$974,1)</f>
        <v>1</v>
      </c>
      <c r="J224" s="22">
        <f>IF(Table4[[#This Row],[Net_Balance]]&gt;1,(Table4[[#This Row],[Net_Balance]]-1)/$J$974,0)</f>
        <v>1.9E-2</v>
      </c>
      <c r="K224" s="22">
        <f>IF(Table4[[#This Row],[Net_Balance]]&lt;1,-(1-Table4[[#This Row],[Net_Balance]])/$J$974,0)</f>
        <v>0</v>
      </c>
      <c r="L224" t="s">
        <v>109</v>
      </c>
      <c r="M224" t="s">
        <v>93</v>
      </c>
      <c r="N224" t="s">
        <v>5</v>
      </c>
      <c r="O224">
        <v>0</v>
      </c>
      <c r="P224">
        <v>0</v>
      </c>
      <c r="Q224">
        <v>390</v>
      </c>
      <c r="R224">
        <v>1664340053</v>
      </c>
      <c r="S224">
        <v>5</v>
      </c>
      <c r="T224" t="s">
        <v>117</v>
      </c>
      <c r="U224">
        <v>0</v>
      </c>
      <c r="V224">
        <v>-90</v>
      </c>
      <c r="W224">
        <v>0.5</v>
      </c>
      <c r="X224">
        <v>100</v>
      </c>
      <c r="Y224">
        <v>0.5</v>
      </c>
      <c r="Z224">
        <v>5</v>
      </c>
      <c r="AA224">
        <v>9025</v>
      </c>
      <c r="AB224">
        <v>95</v>
      </c>
      <c r="AC224">
        <v>4</v>
      </c>
      <c r="AD224">
        <v>0.25</v>
      </c>
      <c r="AE224">
        <v>0.75</v>
      </c>
      <c r="AF224">
        <v>1</v>
      </c>
      <c r="AG224">
        <v>0.25</v>
      </c>
      <c r="AH224">
        <v>0.5</v>
      </c>
      <c r="AI224">
        <v>0.375</v>
      </c>
      <c r="AJ224">
        <v>0.625</v>
      </c>
      <c r="AK224">
        <v>28.75</v>
      </c>
      <c r="AL224">
        <v>8460.9375</v>
      </c>
      <c r="AM224">
        <v>91.983354472426157</v>
      </c>
      <c r="AN224">
        <v>0.9</v>
      </c>
      <c r="AO224">
        <v>0.60844334427391233</v>
      </c>
      <c r="AP224">
        <v>0.39155665572608767</v>
      </c>
      <c r="AQ224" s="2">
        <f>Table4[[#This Row],[Gain]]^Table4[[#This Row],[θ]]</f>
        <v>100</v>
      </c>
      <c r="AR224" s="2">
        <f>-Table4[[#This Row],[λ]]*-Table4[[#This Row],[Loss]]^Table4[[#This Row],[θ]]</f>
        <v>180</v>
      </c>
      <c r="AS224" s="2">
        <f>Table4[[#This Row],[pie_gain]]*Table4[[#This Row],[v_n_w_g]]-Table4[[#This Row],[pie_loss]]*Table4[[#This Row],[v_n_w_l]]</f>
        <v>-9.6358636033045428</v>
      </c>
      <c r="AT224" s="2">
        <f>IF(Table4[[#This Row],[diff_v]]&gt;=1,1,0)</f>
        <v>0</v>
      </c>
      <c r="AU224" s="2">
        <f>Table4[[#This Row],[Gain]]^(Table4[[#This Row],[θ]]*Table4[[#This Row],[ω_p]])</f>
        <v>106.44931157804859</v>
      </c>
      <c r="AV224" s="2">
        <f>-Table4[[#This Row],[λ]]*-Table4[[#This Row],[Loss]]^(Table4[[#This Row],[θ]]*Table4[[#This Row],[ω_n]])</f>
        <v>180</v>
      </c>
      <c r="AW224" s="2">
        <f>Table4[[#This Row],[v_n_w_g_w]]*Table4[[#This Row],[pie_gain]]-Table4[[#This Row],[v_n_w_l_w]]*Table4[[#This Row],[pie_loss]]</f>
        <v>-5.7118228984921871</v>
      </c>
      <c r="AX224" s="2">
        <f>IF(Table4[[#This Row],[diff_v_w]]&gt;=1,1,0)</f>
        <v>0</v>
      </c>
      <c r="AY224" s="2">
        <f>Table4[[#This Row],[Gain]]^(Table4[[#This Row],[θ]])*Table4[[#This Row],[ω_p2]]</f>
        <v>100.95</v>
      </c>
      <c r="AZ224" s="2">
        <f>-Table4[[#This Row],[λ]]*-Table4[[#This Row],[Loss]]^(Table4[[#This Row],[θ]])*Table4[[#This Row],[ω_n2]]</f>
        <v>180</v>
      </c>
      <c r="BA224" s="2">
        <f>Table4[[#This Row],[v_n_w_g_w2]]*Table4[[#This Row],[pie_gain]]-Table4[[#This Row],[v_n_w_l_w2]]*Table4[[#This Row],[pie_loss]]</f>
        <v>-9.0578424262443207</v>
      </c>
      <c r="BB224" s="2">
        <f>IF(Table4[[#This Row],[diff_v_w2]]&gt;=1,1,0)</f>
        <v>0</v>
      </c>
      <c r="BC224" s="2">
        <f>Table4[[#This Row],[Gain]]^(Table4[[#This Row],[θ]]+Table4[[#This Row],[ω_p3]])</f>
        <v>109.14403364487571</v>
      </c>
      <c r="BD224" s="2">
        <f>-Table4[[#This Row],[λ]]*-Table4[[#This Row],[Loss]]^(Table4[[#This Row],[θ]]+Table4[[#This Row],[ω_n3]])</f>
        <v>180</v>
      </c>
      <c r="BE224" s="2">
        <f>Table4[[#This Row],[v_n_w_g_w3]]*Table4[[#This Row],[pie_gain]]-Table4[[#This Row],[v_n_w_l_w3]]*Table4[[#This Row],[pie_loss]]</f>
        <v>-4.0722371922631879</v>
      </c>
      <c r="BF224" s="2">
        <f>IF(Table4[[#This Row],[diff_v_w3]]&gt;=1,1,0)</f>
        <v>0</v>
      </c>
      <c r="BG224" s="2">
        <f>(Table4[[#This Row],[Accept]]-Table4[[#This Row],[projected_M1]])</f>
        <v>0</v>
      </c>
      <c r="BH224" s="2">
        <f>(Table4[[#This Row],[Accept]]-Table4[[#This Row],[projected_M2]])</f>
        <v>0</v>
      </c>
      <c r="BI224" s="2">
        <f>(Table4[[#This Row],[Accept]]-Table4[[#This Row],[projected_M3]])</f>
        <v>0</v>
      </c>
      <c r="BJ224" s="2">
        <f>(Table4[[#This Row],[Accept]]-Table4[[#This Row],[projected_M4]])</f>
        <v>0</v>
      </c>
    </row>
    <row r="225" spans="1:62" x14ac:dyDescent="0.3">
      <c r="A225">
        <v>29</v>
      </c>
      <c r="B225" t="s">
        <v>44</v>
      </c>
      <c r="C225">
        <v>1</v>
      </c>
      <c r="D225">
        <v>-2</v>
      </c>
      <c r="E225" s="22">
        <f>IF(Table4[[#This Row],[Trial]]="G1",Table4[[#This Row],[Balance]]/100,IF(Table4[[#This Row],[Trial]]="G2",Table4[[#This Row],[Balance]]/200,Table4[[#This Row],[Balance]]/500))</f>
        <v>1.95</v>
      </c>
      <c r="F225" s="22">
        <f>IF(Table4[[#This Row],[Net_Balance]]&gt;1,1+(Table4[[#This Row],[Net_Balance]]-1)/$F$974,1)</f>
        <v>1.0135714285714286</v>
      </c>
      <c r="G225" s="22">
        <f>IF(Table4[[#This Row],[Net_Balance]]&lt;1,1-(1-Table4[[#This Row],[Net_Balance]])/$F$974,1)</f>
        <v>1</v>
      </c>
      <c r="H225" s="22">
        <f>IF(Table4[[#This Row],[Net_Balance]]&gt;1,1+(Table4[[#This Row],[Net_Balance]]-1)/$H$974,1)</f>
        <v>1.0095000000000001</v>
      </c>
      <c r="I225" s="22">
        <f>IF(Table4[[#This Row],[Net_Balance]]&lt;1,1-(1-Table4[[#This Row],[Net_Balance]])/$H$974,1)</f>
        <v>1</v>
      </c>
      <c r="J225" s="22">
        <f>IF(Table4[[#This Row],[Net_Balance]]&gt;1,(Table4[[#This Row],[Net_Balance]]-1)/$J$974,0)</f>
        <v>1.9E-2</v>
      </c>
      <c r="K225" s="22">
        <f>IF(Table4[[#This Row],[Net_Balance]]&lt;1,-(1-Table4[[#This Row],[Net_Balance]])/$J$974,0)</f>
        <v>0</v>
      </c>
      <c r="L225" t="s">
        <v>109</v>
      </c>
      <c r="M225" t="s">
        <v>91</v>
      </c>
      <c r="N225" t="s">
        <v>5</v>
      </c>
      <c r="O225">
        <v>0</v>
      </c>
      <c r="P225">
        <v>0</v>
      </c>
      <c r="Q225">
        <v>390</v>
      </c>
      <c r="R225">
        <v>1664340059</v>
      </c>
      <c r="S225">
        <v>6</v>
      </c>
      <c r="T225" t="s">
        <v>118</v>
      </c>
      <c r="U225">
        <v>1</v>
      </c>
      <c r="V225">
        <v>-90</v>
      </c>
      <c r="W225">
        <v>0.5</v>
      </c>
      <c r="X225">
        <v>100</v>
      </c>
      <c r="Y225">
        <v>0.5</v>
      </c>
      <c r="Z225">
        <v>5</v>
      </c>
      <c r="AA225">
        <v>9025</v>
      </c>
      <c r="AB225">
        <v>95</v>
      </c>
      <c r="AC225">
        <v>4</v>
      </c>
      <c r="AD225">
        <v>0.25</v>
      </c>
      <c r="AE225">
        <v>0.75</v>
      </c>
      <c r="AF225">
        <v>1</v>
      </c>
      <c r="AG225">
        <v>0.25</v>
      </c>
      <c r="AH225">
        <v>0.5</v>
      </c>
      <c r="AI225">
        <v>0.375</v>
      </c>
      <c r="AJ225">
        <v>0.625</v>
      </c>
      <c r="AK225">
        <v>28.75</v>
      </c>
      <c r="AL225">
        <v>8460.9375</v>
      </c>
      <c r="AM225">
        <v>91.983354472426157</v>
      </c>
      <c r="AN225">
        <v>0.9</v>
      </c>
      <c r="AO225">
        <v>0.60844334427391233</v>
      </c>
      <c r="AP225">
        <v>0.39155665572608767</v>
      </c>
      <c r="AQ225" s="2">
        <f>Table4[[#This Row],[Gain]]^Table4[[#This Row],[θ]]</f>
        <v>100</v>
      </c>
      <c r="AR225" s="2">
        <f>-Table4[[#This Row],[λ]]*-Table4[[#This Row],[Loss]]^Table4[[#This Row],[θ]]</f>
        <v>180</v>
      </c>
      <c r="AS225" s="2">
        <f>Table4[[#This Row],[pie_gain]]*Table4[[#This Row],[v_n_w_g]]-Table4[[#This Row],[pie_loss]]*Table4[[#This Row],[v_n_w_l]]</f>
        <v>-9.6358636033045428</v>
      </c>
      <c r="AT225" s="2">
        <f>IF(Table4[[#This Row],[diff_v]]&gt;=1,1,0)</f>
        <v>0</v>
      </c>
      <c r="AU225" s="2">
        <f>Table4[[#This Row],[Gain]]^(Table4[[#This Row],[θ]]*Table4[[#This Row],[ω_p]])</f>
        <v>106.44931157804859</v>
      </c>
      <c r="AV225" s="2">
        <f>-Table4[[#This Row],[λ]]*-Table4[[#This Row],[Loss]]^(Table4[[#This Row],[θ]]*Table4[[#This Row],[ω_n]])</f>
        <v>180</v>
      </c>
      <c r="AW225" s="2">
        <f>Table4[[#This Row],[v_n_w_g_w]]*Table4[[#This Row],[pie_gain]]-Table4[[#This Row],[v_n_w_l_w]]*Table4[[#This Row],[pie_loss]]</f>
        <v>-5.7118228984921871</v>
      </c>
      <c r="AX225" s="2">
        <f>IF(Table4[[#This Row],[diff_v_w]]&gt;=1,1,0)</f>
        <v>0</v>
      </c>
      <c r="AY225" s="2">
        <f>Table4[[#This Row],[Gain]]^(Table4[[#This Row],[θ]])*Table4[[#This Row],[ω_p2]]</f>
        <v>100.95</v>
      </c>
      <c r="AZ225" s="2">
        <f>-Table4[[#This Row],[λ]]*-Table4[[#This Row],[Loss]]^(Table4[[#This Row],[θ]])*Table4[[#This Row],[ω_n2]]</f>
        <v>180</v>
      </c>
      <c r="BA225" s="2">
        <f>Table4[[#This Row],[v_n_w_g_w2]]*Table4[[#This Row],[pie_gain]]-Table4[[#This Row],[v_n_w_l_w2]]*Table4[[#This Row],[pie_loss]]</f>
        <v>-9.0578424262443207</v>
      </c>
      <c r="BB225" s="2">
        <f>IF(Table4[[#This Row],[diff_v_w2]]&gt;=1,1,0)</f>
        <v>0</v>
      </c>
      <c r="BC225" s="2">
        <f>Table4[[#This Row],[Gain]]^(Table4[[#This Row],[θ]]+Table4[[#This Row],[ω_p3]])</f>
        <v>109.14403364487571</v>
      </c>
      <c r="BD225" s="2">
        <f>-Table4[[#This Row],[λ]]*-Table4[[#This Row],[Loss]]^(Table4[[#This Row],[θ]]+Table4[[#This Row],[ω_n3]])</f>
        <v>180</v>
      </c>
      <c r="BE225" s="2">
        <f>Table4[[#This Row],[v_n_w_g_w3]]*Table4[[#This Row],[pie_gain]]-Table4[[#This Row],[v_n_w_l_w3]]*Table4[[#This Row],[pie_loss]]</f>
        <v>-4.0722371922631879</v>
      </c>
      <c r="BF225" s="2">
        <f>IF(Table4[[#This Row],[diff_v_w3]]&gt;=1,1,0)</f>
        <v>0</v>
      </c>
      <c r="BG225" s="2">
        <f>(Table4[[#This Row],[Accept]]-Table4[[#This Row],[projected_M1]])</f>
        <v>0</v>
      </c>
      <c r="BH225" s="2">
        <f>(Table4[[#This Row],[Accept]]-Table4[[#This Row],[projected_M2]])</f>
        <v>0</v>
      </c>
      <c r="BI225" s="2">
        <f>(Table4[[#This Row],[Accept]]-Table4[[#This Row],[projected_M3]])</f>
        <v>0</v>
      </c>
      <c r="BJ225" s="2">
        <f>(Table4[[#This Row],[Accept]]-Table4[[#This Row],[projected_M4]])</f>
        <v>0</v>
      </c>
    </row>
    <row r="226" spans="1:62" x14ac:dyDescent="0.3">
      <c r="A226">
        <v>30</v>
      </c>
      <c r="B226" t="s">
        <v>44</v>
      </c>
      <c r="C226">
        <v>1</v>
      </c>
      <c r="D226">
        <v>-2</v>
      </c>
      <c r="E226" s="22">
        <f>IF(Table4[[#This Row],[Trial]]="G1",Table4[[#This Row],[Balance]]/100,IF(Table4[[#This Row],[Trial]]="G2",Table4[[#This Row],[Balance]]/200,Table4[[#This Row],[Balance]]/500))</f>
        <v>1.95</v>
      </c>
      <c r="F226" s="22">
        <f>IF(Table4[[#This Row],[Net_Balance]]&gt;1,1+(Table4[[#This Row],[Net_Balance]]-1)/$F$974,1)</f>
        <v>1.0135714285714286</v>
      </c>
      <c r="G226" s="22">
        <f>IF(Table4[[#This Row],[Net_Balance]]&lt;1,1-(1-Table4[[#This Row],[Net_Balance]])/$F$974,1)</f>
        <v>1</v>
      </c>
      <c r="H226" s="22">
        <f>IF(Table4[[#This Row],[Net_Balance]]&gt;1,1+(Table4[[#This Row],[Net_Balance]]-1)/$H$974,1)</f>
        <v>1.0095000000000001</v>
      </c>
      <c r="I226" s="22">
        <f>IF(Table4[[#This Row],[Net_Balance]]&lt;1,1-(1-Table4[[#This Row],[Net_Balance]])/$H$974,1)</f>
        <v>1</v>
      </c>
      <c r="J226" s="22">
        <f>IF(Table4[[#This Row],[Net_Balance]]&gt;1,(Table4[[#This Row],[Net_Balance]]-1)/$J$974,0)</f>
        <v>1.9E-2</v>
      </c>
      <c r="K226" s="22">
        <f>IF(Table4[[#This Row],[Net_Balance]]&lt;1,-(1-Table4[[#This Row],[Net_Balance]])/$J$974,0)</f>
        <v>0</v>
      </c>
      <c r="L226" t="s">
        <v>109</v>
      </c>
      <c r="M226" t="s">
        <v>105</v>
      </c>
      <c r="N226" t="s">
        <v>5</v>
      </c>
      <c r="O226">
        <v>0</v>
      </c>
      <c r="P226">
        <v>0</v>
      </c>
      <c r="Q226">
        <v>390</v>
      </c>
      <c r="R226">
        <v>1664340063</v>
      </c>
      <c r="S226">
        <v>4</v>
      </c>
      <c r="T226" t="s">
        <v>118</v>
      </c>
      <c r="U226">
        <v>1</v>
      </c>
      <c r="V226">
        <v>-50</v>
      </c>
      <c r="W226">
        <v>0.5</v>
      </c>
      <c r="X226">
        <v>40</v>
      </c>
      <c r="Y226">
        <v>0.5</v>
      </c>
      <c r="Z226">
        <v>-5</v>
      </c>
      <c r="AA226">
        <v>2025</v>
      </c>
      <c r="AB226">
        <v>45</v>
      </c>
      <c r="AC226">
        <v>4</v>
      </c>
      <c r="AD226">
        <v>0.25</v>
      </c>
      <c r="AE226">
        <v>0.75</v>
      </c>
      <c r="AF226">
        <v>1</v>
      </c>
      <c r="AG226">
        <v>0.25</v>
      </c>
      <c r="AH226">
        <v>0.5</v>
      </c>
      <c r="AI226">
        <v>0.375</v>
      </c>
      <c r="AJ226">
        <v>0.625</v>
      </c>
      <c r="AK226">
        <v>6.25</v>
      </c>
      <c r="AL226">
        <v>1898.4375</v>
      </c>
      <c r="AM226">
        <v>43.571062644833439</v>
      </c>
      <c r="AN226">
        <v>0.9</v>
      </c>
      <c r="AO226">
        <v>0.60844334427391233</v>
      </c>
      <c r="AP226">
        <v>0.39155665572608767</v>
      </c>
      <c r="AQ226" s="2">
        <f>Table4[[#This Row],[Gain]]^Table4[[#This Row],[θ]]</f>
        <v>40</v>
      </c>
      <c r="AR226" s="2">
        <f>-Table4[[#This Row],[λ]]*-Table4[[#This Row],[Loss]]^Table4[[#This Row],[θ]]</f>
        <v>100</v>
      </c>
      <c r="AS226" s="2">
        <f>Table4[[#This Row],[pie_gain]]*Table4[[#This Row],[v_n_w_g]]-Table4[[#This Row],[pie_loss]]*Table4[[#This Row],[v_n_w_l]]</f>
        <v>-14.817931801652275</v>
      </c>
      <c r="AT226" s="2">
        <f>IF(Table4[[#This Row],[diff_v]]&gt;=1,1,0)</f>
        <v>0</v>
      </c>
      <c r="AU226" s="2">
        <f>Table4[[#This Row],[Gain]]^(Table4[[#This Row],[θ]]*Table4[[#This Row],[ω_p]])</f>
        <v>42.053508449975794</v>
      </c>
      <c r="AV226" s="2">
        <f>-Table4[[#This Row],[λ]]*-Table4[[#This Row],[Loss]]^(Table4[[#This Row],[θ]]*Table4[[#This Row],[ω_n]])</f>
        <v>100</v>
      </c>
      <c r="AW226" s="2">
        <f>Table4[[#This Row],[v_n_w_g_w]]*Table4[[#This Row],[pie_gain]]-Table4[[#This Row],[v_n_w_l_w]]*Table4[[#This Row],[pie_loss]]</f>
        <v>-13.568488252854266</v>
      </c>
      <c r="AX226" s="2">
        <f>IF(Table4[[#This Row],[diff_v_w]]&gt;=1,1,0)</f>
        <v>0</v>
      </c>
      <c r="AY226" s="2">
        <f>Table4[[#This Row],[Gain]]^(Table4[[#This Row],[θ]])*Table4[[#This Row],[ω_p2]]</f>
        <v>40.380000000000003</v>
      </c>
      <c r="AZ226" s="2">
        <f>-Table4[[#This Row],[λ]]*-Table4[[#This Row],[Loss]]^(Table4[[#This Row],[θ]])*Table4[[#This Row],[ω_n2]]</f>
        <v>100</v>
      </c>
      <c r="BA226" s="2">
        <f>Table4[[#This Row],[v_n_w_g_w2]]*Table4[[#This Row],[pie_gain]]-Table4[[#This Row],[v_n_w_l_w2]]*Table4[[#This Row],[pie_loss]]</f>
        <v>-14.586723330828185</v>
      </c>
      <c r="BB226" s="2">
        <f>IF(Table4[[#This Row],[diff_v_w2]]&gt;=1,1,0)</f>
        <v>0</v>
      </c>
      <c r="BC226" s="2">
        <f>Table4[[#This Row],[Gain]]^(Table4[[#This Row],[θ]]+Table4[[#This Row],[ω_p3]])</f>
        <v>42.904133091052017</v>
      </c>
      <c r="BD226" s="2">
        <f>-Table4[[#This Row],[λ]]*-Table4[[#This Row],[Loss]]^(Table4[[#This Row],[θ]]+Table4[[#This Row],[ω_n3]])</f>
        <v>100</v>
      </c>
      <c r="BE226" s="2">
        <f>Table4[[#This Row],[v_n_w_g_w3]]*Table4[[#This Row],[pie_gain]]-Table4[[#This Row],[v_n_w_l_w3]]*Table4[[#This Row],[pie_loss]]</f>
        <v>-13.050931351516052</v>
      </c>
      <c r="BF226" s="2">
        <f>IF(Table4[[#This Row],[diff_v_w3]]&gt;=1,1,0)</f>
        <v>0</v>
      </c>
      <c r="BG226" s="2">
        <f>(Table4[[#This Row],[Accept]]-Table4[[#This Row],[projected_M1]])</f>
        <v>0</v>
      </c>
      <c r="BH226" s="2">
        <f>(Table4[[#This Row],[Accept]]-Table4[[#This Row],[projected_M2]])</f>
        <v>0</v>
      </c>
      <c r="BI226" s="2">
        <f>(Table4[[#This Row],[Accept]]-Table4[[#This Row],[projected_M3]])</f>
        <v>0</v>
      </c>
      <c r="BJ226" s="2">
        <f>(Table4[[#This Row],[Accept]]-Table4[[#This Row],[projected_M4]])</f>
        <v>0</v>
      </c>
    </row>
    <row r="227" spans="1:62" x14ac:dyDescent="0.3">
      <c r="A227">
        <v>32</v>
      </c>
      <c r="B227" t="s">
        <v>44</v>
      </c>
      <c r="C227">
        <v>1</v>
      </c>
      <c r="D227">
        <v>-2</v>
      </c>
      <c r="E227" s="22">
        <f>IF(Table4[[#This Row],[Trial]]="G1",Table4[[#This Row],[Balance]]/100,IF(Table4[[#This Row],[Trial]]="G2",Table4[[#This Row],[Balance]]/200,Table4[[#This Row],[Balance]]/500))</f>
        <v>1.95</v>
      </c>
      <c r="F227" s="22">
        <f>IF(Table4[[#This Row],[Net_Balance]]&gt;1,1+(Table4[[#This Row],[Net_Balance]]-1)/$F$974,1)</f>
        <v>1.0135714285714286</v>
      </c>
      <c r="G227" s="22">
        <f>IF(Table4[[#This Row],[Net_Balance]]&lt;1,1-(1-Table4[[#This Row],[Net_Balance]])/$F$974,1)</f>
        <v>1</v>
      </c>
      <c r="H227" s="22">
        <f>IF(Table4[[#This Row],[Net_Balance]]&gt;1,1+(Table4[[#This Row],[Net_Balance]]-1)/$H$974,1)</f>
        <v>1.0095000000000001</v>
      </c>
      <c r="I227" s="22">
        <f>IF(Table4[[#This Row],[Net_Balance]]&lt;1,1-(1-Table4[[#This Row],[Net_Balance]])/$H$974,1)</f>
        <v>1</v>
      </c>
      <c r="J227" s="22">
        <f>IF(Table4[[#This Row],[Net_Balance]]&gt;1,(Table4[[#This Row],[Net_Balance]]-1)/$J$974,0)</f>
        <v>1.9E-2</v>
      </c>
      <c r="K227" s="22">
        <f>IF(Table4[[#This Row],[Net_Balance]]&lt;1,-(1-Table4[[#This Row],[Net_Balance]])/$J$974,0)</f>
        <v>0</v>
      </c>
      <c r="L227" t="s">
        <v>109</v>
      </c>
      <c r="M227" t="s">
        <v>94</v>
      </c>
      <c r="N227" t="s">
        <v>5</v>
      </c>
      <c r="O227">
        <v>0</v>
      </c>
      <c r="P227">
        <v>0</v>
      </c>
      <c r="Q227">
        <v>390</v>
      </c>
      <c r="R227">
        <v>1664340086</v>
      </c>
      <c r="S227">
        <v>15</v>
      </c>
      <c r="T227" t="s">
        <v>117</v>
      </c>
      <c r="U227">
        <v>0</v>
      </c>
      <c r="V227">
        <v>-90</v>
      </c>
      <c r="W227">
        <v>0.5</v>
      </c>
      <c r="X227">
        <v>90</v>
      </c>
      <c r="Y227">
        <v>0.5</v>
      </c>
      <c r="Z227">
        <v>0</v>
      </c>
      <c r="AA227">
        <v>8100</v>
      </c>
      <c r="AB227">
        <v>90</v>
      </c>
      <c r="AC227">
        <v>2</v>
      </c>
      <c r="AD227">
        <v>0.25</v>
      </c>
      <c r="AE227">
        <v>0.75</v>
      </c>
      <c r="AF227">
        <v>2</v>
      </c>
      <c r="AG227">
        <v>0.5</v>
      </c>
      <c r="AH227">
        <v>0.25</v>
      </c>
      <c r="AI227">
        <v>0.625</v>
      </c>
      <c r="AJ227">
        <v>0.375</v>
      </c>
      <c r="AK227">
        <v>-22.5</v>
      </c>
      <c r="AL227">
        <v>7593.75</v>
      </c>
      <c r="AM227">
        <v>87.142125289666879</v>
      </c>
      <c r="AN227">
        <v>0.9</v>
      </c>
      <c r="AO227">
        <v>0.38419903534316502</v>
      </c>
      <c r="AP227">
        <v>0.61580096465683498</v>
      </c>
      <c r="AQ227" s="2">
        <f>Table4[[#This Row],[Gain]]^Table4[[#This Row],[θ]]</f>
        <v>90</v>
      </c>
      <c r="AR227" s="2">
        <f>-Table4[[#This Row],[λ]]*-Table4[[#This Row],[Loss]]^Table4[[#This Row],[θ]]</f>
        <v>180</v>
      </c>
      <c r="AS227" s="2">
        <f>Table4[[#This Row],[pie_gain]]*Table4[[#This Row],[v_n_w_g]]-Table4[[#This Row],[pie_loss]]*Table4[[#This Row],[v_n_w_l]]</f>
        <v>-76.266260457345453</v>
      </c>
      <c r="AT227" s="2">
        <f>IF(Table4[[#This Row],[diff_v]]&gt;=1,1,0)</f>
        <v>0</v>
      </c>
      <c r="AU227" s="2">
        <f>Table4[[#This Row],[Gain]]^(Table4[[#This Row],[θ]]*Table4[[#This Row],[ω_p]])</f>
        <v>95.667488328681372</v>
      </c>
      <c r="AV227" s="2">
        <f>-Table4[[#This Row],[λ]]*-Table4[[#This Row],[Loss]]^(Table4[[#This Row],[θ]]*Table4[[#This Row],[ω_n]])</f>
        <v>180</v>
      </c>
      <c r="AW227" s="2">
        <f>Table4[[#This Row],[v_n_w_g_w]]*Table4[[#This Row],[pie_gain]]-Table4[[#This Row],[v_n_w_l_w]]*Table4[[#This Row],[pie_loss]]</f>
        <v>-74.088816908647431</v>
      </c>
      <c r="AX227" s="2">
        <f>IF(Table4[[#This Row],[diff_v_w]]&gt;=1,1,0)</f>
        <v>0</v>
      </c>
      <c r="AY227" s="2">
        <f>Table4[[#This Row],[Gain]]^(Table4[[#This Row],[θ]])*Table4[[#This Row],[ω_p2]]</f>
        <v>90.855000000000004</v>
      </c>
      <c r="AZ227" s="2">
        <f>-Table4[[#This Row],[λ]]*-Table4[[#This Row],[Loss]]^(Table4[[#This Row],[θ]])*Table4[[#This Row],[ω_n2]]</f>
        <v>180</v>
      </c>
      <c r="BA227" s="2">
        <f>Table4[[#This Row],[v_n_w_g_w2]]*Table4[[#This Row],[pie_gain]]-Table4[[#This Row],[v_n_w_l_w2]]*Table4[[#This Row],[pie_loss]]</f>
        <v>-75.937770282127047</v>
      </c>
      <c r="BB227" s="2">
        <f>IF(Table4[[#This Row],[diff_v_w2]]&gt;=1,1,0)</f>
        <v>0</v>
      </c>
      <c r="BC227" s="2">
        <f>Table4[[#This Row],[Gain]]^(Table4[[#This Row],[θ]]+Table4[[#This Row],[ω_p3]])</f>
        <v>98.033186006470473</v>
      </c>
      <c r="BD227" s="2">
        <f>-Table4[[#This Row],[λ]]*-Table4[[#This Row],[Loss]]^(Table4[[#This Row],[θ]]+Table4[[#This Row],[ω_n3]])</f>
        <v>180</v>
      </c>
      <c r="BE227" s="2">
        <f>Table4[[#This Row],[v_n_w_g_w3]]*Table4[[#This Row],[pie_gain]]-Table4[[#This Row],[v_n_w_l_w3]]*Table4[[#This Row],[pie_loss]]</f>
        <v>-73.179918142927278</v>
      </c>
      <c r="BF227" s="2">
        <f>IF(Table4[[#This Row],[diff_v_w3]]&gt;=1,1,0)</f>
        <v>0</v>
      </c>
      <c r="BG227" s="2">
        <f>(Table4[[#This Row],[Accept]]-Table4[[#This Row],[projected_M1]])</f>
        <v>0</v>
      </c>
      <c r="BH227" s="2">
        <f>(Table4[[#This Row],[Accept]]-Table4[[#This Row],[projected_M2]])</f>
        <v>0</v>
      </c>
      <c r="BI227" s="2">
        <f>(Table4[[#This Row],[Accept]]-Table4[[#This Row],[projected_M3]])</f>
        <v>0</v>
      </c>
      <c r="BJ227" s="2">
        <f>(Table4[[#This Row],[Accept]]-Table4[[#This Row],[projected_M4]])</f>
        <v>0</v>
      </c>
    </row>
    <row r="228" spans="1:62" x14ac:dyDescent="0.3">
      <c r="A228">
        <v>34</v>
      </c>
      <c r="B228" t="s">
        <v>44</v>
      </c>
      <c r="C228">
        <v>1</v>
      </c>
      <c r="D228">
        <v>-2</v>
      </c>
      <c r="E228" s="22">
        <f>IF(Table4[[#This Row],[Trial]]="G1",Table4[[#This Row],[Balance]]/100,IF(Table4[[#This Row],[Trial]]="G2",Table4[[#This Row],[Balance]]/200,Table4[[#This Row],[Balance]]/500))</f>
        <v>1.9</v>
      </c>
      <c r="F228" s="22">
        <f>IF(Table4[[#This Row],[Net_Balance]]&gt;1,1+(Table4[[#This Row],[Net_Balance]]-1)/$F$974,1)</f>
        <v>1.0128571428571429</v>
      </c>
      <c r="G228" s="22">
        <f>IF(Table4[[#This Row],[Net_Balance]]&lt;1,1-(1-Table4[[#This Row],[Net_Balance]])/$F$974,1)</f>
        <v>1</v>
      </c>
      <c r="H228" s="22">
        <f>IF(Table4[[#This Row],[Net_Balance]]&gt;1,1+(Table4[[#This Row],[Net_Balance]]-1)/$H$974,1)</f>
        <v>1.0089999999999999</v>
      </c>
      <c r="I228" s="22">
        <f>IF(Table4[[#This Row],[Net_Balance]]&lt;1,1-(1-Table4[[#This Row],[Net_Balance]])/$H$974,1)</f>
        <v>1</v>
      </c>
      <c r="J228" s="22">
        <f>IF(Table4[[#This Row],[Net_Balance]]&gt;1,(Table4[[#This Row],[Net_Balance]]-1)/$J$974,0)</f>
        <v>1.7999999999999999E-2</v>
      </c>
      <c r="K228" s="22">
        <f>IF(Table4[[#This Row],[Net_Balance]]&lt;1,-(1-Table4[[#This Row],[Net_Balance]])/$J$974,0)</f>
        <v>0</v>
      </c>
      <c r="L228" t="s">
        <v>109</v>
      </c>
      <c r="M228" t="s">
        <v>102</v>
      </c>
      <c r="N228" t="s">
        <v>7</v>
      </c>
      <c r="O228">
        <v>1</v>
      </c>
      <c r="P228">
        <v>-10</v>
      </c>
      <c r="Q228">
        <v>380</v>
      </c>
      <c r="R228">
        <v>1664340103</v>
      </c>
      <c r="S228">
        <v>13</v>
      </c>
      <c r="T228" t="s">
        <v>117</v>
      </c>
      <c r="U228">
        <v>0</v>
      </c>
      <c r="V228">
        <v>-10</v>
      </c>
      <c r="W228">
        <v>0.5</v>
      </c>
      <c r="X228">
        <v>20</v>
      </c>
      <c r="Y228">
        <v>0.5</v>
      </c>
      <c r="Z228">
        <v>5</v>
      </c>
      <c r="AA228">
        <v>225</v>
      </c>
      <c r="AB228">
        <v>15</v>
      </c>
      <c r="AC228">
        <v>2</v>
      </c>
      <c r="AD228">
        <v>0.25</v>
      </c>
      <c r="AE228">
        <v>0.75</v>
      </c>
      <c r="AF228">
        <v>2</v>
      </c>
      <c r="AG228">
        <v>0.5</v>
      </c>
      <c r="AH228">
        <v>0.25</v>
      </c>
      <c r="AI228">
        <v>0.625</v>
      </c>
      <c r="AJ228">
        <v>0.375</v>
      </c>
      <c r="AK228">
        <v>1.25</v>
      </c>
      <c r="AL228">
        <v>210.9375</v>
      </c>
      <c r="AM228">
        <v>14.523687548277813</v>
      </c>
      <c r="AN228">
        <v>0.9</v>
      </c>
      <c r="AO228">
        <v>0.38419903534316502</v>
      </c>
      <c r="AP228">
        <v>0.61580096465683498</v>
      </c>
      <c r="AQ228" s="2">
        <f>Table4[[#This Row],[Gain]]^Table4[[#This Row],[θ]]</f>
        <v>20</v>
      </c>
      <c r="AR228" s="2">
        <f>-Table4[[#This Row],[λ]]*-Table4[[#This Row],[Loss]]^Table4[[#This Row],[θ]]</f>
        <v>20</v>
      </c>
      <c r="AS228" s="2">
        <f>Table4[[#This Row],[pie_gain]]*Table4[[#This Row],[v_n_w_g]]-Table4[[#This Row],[pie_loss]]*Table4[[#This Row],[v_n_w_l]]</f>
        <v>-4.6320385862733993</v>
      </c>
      <c r="AT228" s="2">
        <f>IF(Table4[[#This Row],[diff_v]]&gt;=1,1,0)</f>
        <v>0</v>
      </c>
      <c r="AU228" s="2">
        <f>Table4[[#This Row],[Gain]]^(Table4[[#This Row],[θ]]*Table4[[#This Row],[ω_p]])</f>
        <v>20.785358724182085</v>
      </c>
      <c r="AV228" s="2">
        <f>-Table4[[#This Row],[λ]]*-Table4[[#This Row],[Loss]]^(Table4[[#This Row],[θ]]*Table4[[#This Row],[ω_n]])</f>
        <v>20</v>
      </c>
      <c r="AW228" s="2">
        <f>Table4[[#This Row],[v_n_w_g_w]]*Table4[[#This Row],[pie_gain]]-Table4[[#This Row],[v_n_w_l_w]]*Table4[[#This Row],[pie_loss]]</f>
        <v>-4.3303045220443028</v>
      </c>
      <c r="AX228" s="2">
        <f>IF(Table4[[#This Row],[diff_v_w]]&gt;=1,1,0)</f>
        <v>0</v>
      </c>
      <c r="AY228" s="2">
        <f>Table4[[#This Row],[Gain]]^(Table4[[#This Row],[θ]])*Table4[[#This Row],[ω_p2]]</f>
        <v>20.18</v>
      </c>
      <c r="AZ228" s="2">
        <f>-Table4[[#This Row],[λ]]*-Table4[[#This Row],[Loss]]^(Table4[[#This Row],[θ]])*Table4[[#This Row],[ω_n2]]</f>
        <v>20</v>
      </c>
      <c r="BA228" s="2">
        <f>Table4[[#This Row],[v_n_w_g_w2]]*Table4[[#This Row],[pie_gain]]-Table4[[#This Row],[v_n_w_l_w2]]*Table4[[#This Row],[pie_loss]]</f>
        <v>-4.5628827599116297</v>
      </c>
      <c r="BB228" s="2">
        <f>IF(Table4[[#This Row],[diff_v_w2]]&gt;=1,1,0)</f>
        <v>0</v>
      </c>
      <c r="BC228" s="2">
        <f>Table4[[#This Row],[Gain]]^(Table4[[#This Row],[θ]]+Table4[[#This Row],[ω_p3]])</f>
        <v>21.108070478347962</v>
      </c>
      <c r="BD228" s="2">
        <f>-Table4[[#This Row],[λ]]*-Table4[[#This Row],[Loss]]^(Table4[[#This Row],[θ]]+Table4[[#This Row],[ω_n3]])</f>
        <v>20</v>
      </c>
      <c r="BE228" s="2">
        <f>Table4[[#This Row],[v_n_w_g_w3]]*Table4[[#This Row],[pie_gain]]-Table4[[#This Row],[v_n_w_l_w3]]*Table4[[#This Row],[pie_loss]]</f>
        <v>-4.2063189773998726</v>
      </c>
      <c r="BF228" s="2">
        <f>IF(Table4[[#This Row],[diff_v_w3]]&gt;=1,1,0)</f>
        <v>0</v>
      </c>
      <c r="BG228" s="2">
        <f>(Table4[[#This Row],[Accept]]-Table4[[#This Row],[projected_M1]])</f>
        <v>1</v>
      </c>
      <c r="BH228" s="2">
        <f>(Table4[[#This Row],[Accept]]-Table4[[#This Row],[projected_M2]])</f>
        <v>1</v>
      </c>
      <c r="BI228" s="2">
        <f>(Table4[[#This Row],[Accept]]-Table4[[#This Row],[projected_M3]])</f>
        <v>1</v>
      </c>
      <c r="BJ228" s="2">
        <f>(Table4[[#This Row],[Accept]]-Table4[[#This Row],[projected_M4]])</f>
        <v>1</v>
      </c>
    </row>
    <row r="229" spans="1:62" x14ac:dyDescent="0.3">
      <c r="A229">
        <v>35</v>
      </c>
      <c r="B229" t="s">
        <v>44</v>
      </c>
      <c r="C229">
        <v>1</v>
      </c>
      <c r="D229">
        <v>-2</v>
      </c>
      <c r="E229" s="22">
        <f>IF(Table4[[#This Row],[Trial]]="G1",Table4[[#This Row],[Balance]]/100,IF(Table4[[#This Row],[Trial]]="G2",Table4[[#This Row],[Balance]]/200,Table4[[#This Row],[Balance]]/500))</f>
        <v>1.9</v>
      </c>
      <c r="F229" s="22">
        <f>IF(Table4[[#This Row],[Net_Balance]]&gt;1,1+(Table4[[#This Row],[Net_Balance]]-1)/$F$974,1)</f>
        <v>1.0128571428571429</v>
      </c>
      <c r="G229" s="22">
        <f>IF(Table4[[#This Row],[Net_Balance]]&lt;1,1-(1-Table4[[#This Row],[Net_Balance]])/$F$974,1)</f>
        <v>1</v>
      </c>
      <c r="H229" s="22">
        <f>IF(Table4[[#This Row],[Net_Balance]]&gt;1,1+(Table4[[#This Row],[Net_Balance]]-1)/$H$974,1)</f>
        <v>1.0089999999999999</v>
      </c>
      <c r="I229" s="22">
        <f>IF(Table4[[#This Row],[Net_Balance]]&lt;1,1-(1-Table4[[#This Row],[Net_Balance]])/$H$974,1)</f>
        <v>1</v>
      </c>
      <c r="J229" s="22">
        <f>IF(Table4[[#This Row],[Net_Balance]]&gt;1,(Table4[[#This Row],[Net_Balance]]-1)/$J$974,0)</f>
        <v>1.7999999999999999E-2</v>
      </c>
      <c r="K229" s="22">
        <f>IF(Table4[[#This Row],[Net_Balance]]&lt;1,-(1-Table4[[#This Row],[Net_Balance]])/$J$974,0)</f>
        <v>0</v>
      </c>
      <c r="L229" t="s">
        <v>109</v>
      </c>
      <c r="M229" t="s">
        <v>79</v>
      </c>
      <c r="N229" t="s">
        <v>5</v>
      </c>
      <c r="O229">
        <v>0</v>
      </c>
      <c r="P229">
        <v>0</v>
      </c>
      <c r="Q229">
        <v>380</v>
      </c>
      <c r="R229">
        <v>1664340108</v>
      </c>
      <c r="S229">
        <v>5</v>
      </c>
      <c r="T229" t="s">
        <v>117</v>
      </c>
      <c r="U229">
        <v>0</v>
      </c>
      <c r="V229">
        <v>-10</v>
      </c>
      <c r="W229">
        <v>0.5</v>
      </c>
      <c r="X229">
        <v>0</v>
      </c>
      <c r="Y229">
        <v>0.5</v>
      </c>
      <c r="Z229">
        <v>-5</v>
      </c>
      <c r="AA229">
        <v>25</v>
      </c>
      <c r="AB229">
        <v>5</v>
      </c>
      <c r="AC229">
        <v>4</v>
      </c>
      <c r="AD229">
        <v>0.25</v>
      </c>
      <c r="AE229">
        <v>0.75</v>
      </c>
      <c r="AF229">
        <v>2</v>
      </c>
      <c r="AG229">
        <v>0.5</v>
      </c>
      <c r="AH229">
        <v>0.25</v>
      </c>
      <c r="AI229">
        <v>0.625</v>
      </c>
      <c r="AJ229">
        <v>0.375</v>
      </c>
      <c r="AK229">
        <v>-6.25</v>
      </c>
      <c r="AL229">
        <v>23.4375</v>
      </c>
      <c r="AM229">
        <v>4.8412291827592711</v>
      </c>
      <c r="AN229">
        <v>0.9</v>
      </c>
      <c r="AO229">
        <v>0.38419903534316502</v>
      </c>
      <c r="AP229">
        <v>0.61580096465683498</v>
      </c>
      <c r="AQ229" s="2">
        <f>Table4[[#This Row],[Gain]]^Table4[[#This Row],[θ]]</f>
        <v>0</v>
      </c>
      <c r="AR229" s="2">
        <f>-Table4[[#This Row],[λ]]*-Table4[[#This Row],[Loss]]^Table4[[#This Row],[θ]]</f>
        <v>20</v>
      </c>
      <c r="AS229" s="2">
        <f>Table4[[#This Row],[pie_gain]]*Table4[[#This Row],[v_n_w_g]]-Table4[[#This Row],[pie_loss]]*Table4[[#This Row],[v_n_w_l]]</f>
        <v>-12.3160192931367</v>
      </c>
      <c r="AT229" s="2">
        <f>IF(Table4[[#This Row],[diff_v]]&gt;=1,1,0)</f>
        <v>0</v>
      </c>
      <c r="AU229" s="2">
        <f>Table4[[#This Row],[Gain]]^(Table4[[#This Row],[θ]]*Table4[[#This Row],[ω_p]])</f>
        <v>0</v>
      </c>
      <c r="AV229" s="2">
        <f>-Table4[[#This Row],[λ]]*-Table4[[#This Row],[Loss]]^(Table4[[#This Row],[θ]]*Table4[[#This Row],[ω_n]])</f>
        <v>20</v>
      </c>
      <c r="AW229" s="2">
        <f>Table4[[#This Row],[v_n_w_g_w]]*Table4[[#This Row],[pie_gain]]-Table4[[#This Row],[v_n_w_l_w]]*Table4[[#This Row],[pie_loss]]</f>
        <v>-12.3160192931367</v>
      </c>
      <c r="AX229" s="2">
        <f>IF(Table4[[#This Row],[diff_v_w]]&gt;=1,1,0)</f>
        <v>0</v>
      </c>
      <c r="AY229" s="2">
        <f>Table4[[#This Row],[Gain]]^(Table4[[#This Row],[θ]])*Table4[[#This Row],[ω_p2]]</f>
        <v>0</v>
      </c>
      <c r="AZ229" s="2">
        <f>-Table4[[#This Row],[λ]]*-Table4[[#This Row],[Loss]]^(Table4[[#This Row],[θ]])*Table4[[#This Row],[ω_n2]]</f>
        <v>20</v>
      </c>
      <c r="BA229" s="2">
        <f>Table4[[#This Row],[v_n_w_g_w2]]*Table4[[#This Row],[pie_gain]]-Table4[[#This Row],[v_n_w_l_w2]]*Table4[[#This Row],[pie_loss]]</f>
        <v>-12.3160192931367</v>
      </c>
      <c r="BB229" s="2">
        <f>IF(Table4[[#This Row],[diff_v_w2]]&gt;=1,1,0)</f>
        <v>0</v>
      </c>
      <c r="BC229" s="2">
        <f>Table4[[#This Row],[Gain]]^(Table4[[#This Row],[θ]]+Table4[[#This Row],[ω_p3]])</f>
        <v>0</v>
      </c>
      <c r="BD229" s="2">
        <f>-Table4[[#This Row],[λ]]*-Table4[[#This Row],[Loss]]^(Table4[[#This Row],[θ]]+Table4[[#This Row],[ω_n3]])</f>
        <v>20</v>
      </c>
      <c r="BE229" s="2">
        <f>Table4[[#This Row],[v_n_w_g_w3]]*Table4[[#This Row],[pie_gain]]-Table4[[#This Row],[v_n_w_l_w3]]*Table4[[#This Row],[pie_loss]]</f>
        <v>-12.3160192931367</v>
      </c>
      <c r="BF229" s="2">
        <f>IF(Table4[[#This Row],[diff_v_w3]]&gt;=1,1,0)</f>
        <v>0</v>
      </c>
      <c r="BG229" s="2">
        <f>(Table4[[#This Row],[Accept]]-Table4[[#This Row],[projected_M1]])</f>
        <v>0</v>
      </c>
      <c r="BH229" s="2">
        <f>(Table4[[#This Row],[Accept]]-Table4[[#This Row],[projected_M2]])</f>
        <v>0</v>
      </c>
      <c r="BI229" s="2">
        <f>(Table4[[#This Row],[Accept]]-Table4[[#This Row],[projected_M3]])</f>
        <v>0</v>
      </c>
      <c r="BJ229" s="2">
        <f>(Table4[[#This Row],[Accept]]-Table4[[#This Row],[projected_M4]])</f>
        <v>0</v>
      </c>
    </row>
    <row r="230" spans="1:62" x14ac:dyDescent="0.3">
      <c r="A230">
        <v>36</v>
      </c>
      <c r="B230" t="s">
        <v>44</v>
      </c>
      <c r="C230">
        <v>1</v>
      </c>
      <c r="D230">
        <v>-2</v>
      </c>
      <c r="E230" s="22">
        <f>IF(Table4[[#This Row],[Trial]]="G1",Table4[[#This Row],[Balance]]/100,IF(Table4[[#This Row],[Trial]]="G2",Table4[[#This Row],[Balance]]/200,Table4[[#This Row],[Balance]]/500))</f>
        <v>1.9</v>
      </c>
      <c r="F230" s="22">
        <f>IF(Table4[[#This Row],[Net_Balance]]&gt;1,1+(Table4[[#This Row],[Net_Balance]]-1)/$F$974,1)</f>
        <v>1.0128571428571429</v>
      </c>
      <c r="G230" s="22">
        <f>IF(Table4[[#This Row],[Net_Balance]]&lt;1,1-(1-Table4[[#This Row],[Net_Balance]])/$F$974,1)</f>
        <v>1</v>
      </c>
      <c r="H230" s="22">
        <f>IF(Table4[[#This Row],[Net_Balance]]&gt;1,1+(Table4[[#This Row],[Net_Balance]]-1)/$H$974,1)</f>
        <v>1.0089999999999999</v>
      </c>
      <c r="I230" s="22">
        <f>IF(Table4[[#This Row],[Net_Balance]]&lt;1,1-(1-Table4[[#This Row],[Net_Balance]])/$H$974,1)</f>
        <v>1</v>
      </c>
      <c r="J230" s="22">
        <f>IF(Table4[[#This Row],[Net_Balance]]&gt;1,(Table4[[#This Row],[Net_Balance]]-1)/$J$974,0)</f>
        <v>1.7999999999999999E-2</v>
      </c>
      <c r="K230" s="22">
        <f>IF(Table4[[#This Row],[Net_Balance]]&lt;1,-(1-Table4[[#This Row],[Net_Balance]])/$J$974,0)</f>
        <v>0</v>
      </c>
      <c r="L230" t="s">
        <v>109</v>
      </c>
      <c r="M230" t="s">
        <v>54</v>
      </c>
      <c r="N230" t="s">
        <v>5</v>
      </c>
      <c r="O230">
        <v>0</v>
      </c>
      <c r="P230">
        <v>0</v>
      </c>
      <c r="Q230">
        <v>380</v>
      </c>
      <c r="R230">
        <v>1664340114</v>
      </c>
      <c r="S230">
        <v>6</v>
      </c>
      <c r="T230" t="s">
        <v>117</v>
      </c>
      <c r="U230">
        <v>0</v>
      </c>
      <c r="V230">
        <v>-50</v>
      </c>
      <c r="W230">
        <v>0.5</v>
      </c>
      <c r="X230">
        <v>40</v>
      </c>
      <c r="Y230">
        <v>0.5</v>
      </c>
      <c r="Z230">
        <v>-5</v>
      </c>
      <c r="AA230">
        <v>2025</v>
      </c>
      <c r="AB230">
        <v>45</v>
      </c>
      <c r="AC230">
        <v>4</v>
      </c>
      <c r="AD230">
        <v>0.25</v>
      </c>
      <c r="AE230">
        <v>0.75</v>
      </c>
      <c r="AF230">
        <v>1</v>
      </c>
      <c r="AG230">
        <v>0.25</v>
      </c>
      <c r="AH230">
        <v>0.5</v>
      </c>
      <c r="AI230">
        <v>0.375</v>
      </c>
      <c r="AJ230">
        <v>0.625</v>
      </c>
      <c r="AK230">
        <v>6.25</v>
      </c>
      <c r="AL230">
        <v>1898.4375</v>
      </c>
      <c r="AM230">
        <v>43.571062644833439</v>
      </c>
      <c r="AN230">
        <v>0.9</v>
      </c>
      <c r="AO230">
        <v>0.60844334427391233</v>
      </c>
      <c r="AP230">
        <v>0.39155665572608767</v>
      </c>
      <c r="AQ230" s="2">
        <f>Table4[[#This Row],[Gain]]^Table4[[#This Row],[θ]]</f>
        <v>40</v>
      </c>
      <c r="AR230" s="2">
        <f>-Table4[[#This Row],[λ]]*-Table4[[#This Row],[Loss]]^Table4[[#This Row],[θ]]</f>
        <v>100</v>
      </c>
      <c r="AS230" s="2">
        <f>Table4[[#This Row],[pie_gain]]*Table4[[#This Row],[v_n_w_g]]-Table4[[#This Row],[pie_loss]]*Table4[[#This Row],[v_n_w_l]]</f>
        <v>-14.817931801652275</v>
      </c>
      <c r="AT230" s="2">
        <f>IF(Table4[[#This Row],[diff_v]]&gt;=1,1,0)</f>
        <v>0</v>
      </c>
      <c r="AU230" s="2">
        <f>Table4[[#This Row],[Gain]]^(Table4[[#This Row],[θ]]*Table4[[#This Row],[ω_p]])</f>
        <v>41.942846932004507</v>
      </c>
      <c r="AV230" s="2">
        <f>-Table4[[#This Row],[λ]]*-Table4[[#This Row],[Loss]]^(Table4[[#This Row],[θ]]*Table4[[#This Row],[ω_n]])</f>
        <v>100</v>
      </c>
      <c r="AW230" s="2">
        <f>Table4[[#This Row],[v_n_w_g_w]]*Table4[[#This Row],[pie_gain]]-Table4[[#This Row],[v_n_w_l_w]]*Table4[[#This Row],[pie_loss]]</f>
        <v>-13.635819516931143</v>
      </c>
      <c r="AX230" s="2">
        <f>IF(Table4[[#This Row],[diff_v_w]]&gt;=1,1,0)</f>
        <v>0</v>
      </c>
      <c r="AY230" s="2">
        <f>Table4[[#This Row],[Gain]]^(Table4[[#This Row],[θ]])*Table4[[#This Row],[ω_p2]]</f>
        <v>40.36</v>
      </c>
      <c r="AZ230" s="2">
        <f>-Table4[[#This Row],[λ]]*-Table4[[#This Row],[Loss]]^(Table4[[#This Row],[θ]])*Table4[[#This Row],[ω_n2]]</f>
        <v>100</v>
      </c>
      <c r="BA230" s="2">
        <f>Table4[[#This Row],[v_n_w_g_w2]]*Table4[[#This Row],[pie_gain]]-Table4[[#This Row],[v_n_w_l_w2]]*Table4[[#This Row],[pie_loss]]</f>
        <v>-14.598892197713667</v>
      </c>
      <c r="BB230" s="2">
        <f>IF(Table4[[#This Row],[diff_v_w2]]&gt;=1,1,0)</f>
        <v>0</v>
      </c>
      <c r="BC230" s="2">
        <f>Table4[[#This Row],[Gain]]^(Table4[[#This Row],[θ]]+Table4[[#This Row],[ω_p3]])</f>
        <v>42.746156473488497</v>
      </c>
      <c r="BD230" s="2">
        <f>-Table4[[#This Row],[λ]]*-Table4[[#This Row],[Loss]]^(Table4[[#This Row],[θ]]+Table4[[#This Row],[ω_n3]])</f>
        <v>100</v>
      </c>
      <c r="BE230" s="2">
        <f>Table4[[#This Row],[v_n_w_g_w3]]*Table4[[#This Row],[pie_gain]]-Table4[[#This Row],[v_n_w_l_w3]]*Table4[[#This Row],[pie_loss]]</f>
        <v>-13.147051173023481</v>
      </c>
      <c r="BF230" s="2">
        <f>IF(Table4[[#This Row],[diff_v_w3]]&gt;=1,1,0)</f>
        <v>0</v>
      </c>
      <c r="BG230" s="2">
        <f>(Table4[[#This Row],[Accept]]-Table4[[#This Row],[projected_M1]])</f>
        <v>0</v>
      </c>
      <c r="BH230" s="2">
        <f>(Table4[[#This Row],[Accept]]-Table4[[#This Row],[projected_M2]])</f>
        <v>0</v>
      </c>
      <c r="BI230" s="2">
        <f>(Table4[[#This Row],[Accept]]-Table4[[#This Row],[projected_M3]])</f>
        <v>0</v>
      </c>
      <c r="BJ230" s="2">
        <f>(Table4[[#This Row],[Accept]]-Table4[[#This Row],[projected_M4]])</f>
        <v>0</v>
      </c>
    </row>
    <row r="231" spans="1:62" x14ac:dyDescent="0.3">
      <c r="A231">
        <v>37</v>
      </c>
      <c r="B231" t="s">
        <v>44</v>
      </c>
      <c r="C231">
        <v>1</v>
      </c>
      <c r="D231">
        <v>-2</v>
      </c>
      <c r="E231" s="22">
        <f>IF(Table4[[#This Row],[Trial]]="G1",Table4[[#This Row],[Balance]]/100,IF(Table4[[#This Row],[Trial]]="G2",Table4[[#This Row],[Balance]]/200,Table4[[#This Row],[Balance]]/500))</f>
        <v>1.9</v>
      </c>
      <c r="F231" s="22">
        <f>IF(Table4[[#This Row],[Net_Balance]]&gt;1,1+(Table4[[#This Row],[Net_Balance]]-1)/$F$974,1)</f>
        <v>1.0128571428571429</v>
      </c>
      <c r="G231" s="22">
        <f>IF(Table4[[#This Row],[Net_Balance]]&lt;1,1-(1-Table4[[#This Row],[Net_Balance]])/$F$974,1)</f>
        <v>1</v>
      </c>
      <c r="H231" s="22">
        <f>IF(Table4[[#This Row],[Net_Balance]]&gt;1,1+(Table4[[#This Row],[Net_Balance]]-1)/$H$974,1)</f>
        <v>1.0089999999999999</v>
      </c>
      <c r="I231" s="22">
        <f>IF(Table4[[#This Row],[Net_Balance]]&lt;1,1-(1-Table4[[#This Row],[Net_Balance]])/$H$974,1)</f>
        <v>1</v>
      </c>
      <c r="J231" s="22">
        <f>IF(Table4[[#This Row],[Net_Balance]]&gt;1,(Table4[[#This Row],[Net_Balance]]-1)/$J$974,0)</f>
        <v>1.7999999999999999E-2</v>
      </c>
      <c r="K231" s="22">
        <f>IF(Table4[[#This Row],[Net_Balance]]&lt;1,-(1-Table4[[#This Row],[Net_Balance]])/$J$974,0)</f>
        <v>0</v>
      </c>
      <c r="L231" t="s">
        <v>109</v>
      </c>
      <c r="M231" t="s">
        <v>99</v>
      </c>
      <c r="N231" t="s">
        <v>7</v>
      </c>
      <c r="O231">
        <v>1</v>
      </c>
      <c r="P231">
        <v>0</v>
      </c>
      <c r="Q231">
        <v>380</v>
      </c>
      <c r="R231">
        <v>1664340120</v>
      </c>
      <c r="S231">
        <v>6</v>
      </c>
      <c r="T231" t="s">
        <v>118</v>
      </c>
      <c r="U231">
        <v>1</v>
      </c>
      <c r="V231">
        <v>0</v>
      </c>
      <c r="W231">
        <v>0.5</v>
      </c>
      <c r="X231">
        <v>10</v>
      </c>
      <c r="Y231">
        <v>0.5</v>
      </c>
      <c r="Z231">
        <v>5</v>
      </c>
      <c r="AA231">
        <v>25</v>
      </c>
      <c r="AB231">
        <v>5</v>
      </c>
      <c r="AC231">
        <v>2</v>
      </c>
      <c r="AD231">
        <v>0.25</v>
      </c>
      <c r="AE231">
        <v>0.75</v>
      </c>
      <c r="AF231">
        <v>2</v>
      </c>
      <c r="AG231">
        <v>0.5</v>
      </c>
      <c r="AH231">
        <v>0.25</v>
      </c>
      <c r="AI231">
        <v>0.625</v>
      </c>
      <c r="AJ231">
        <v>0.375</v>
      </c>
      <c r="AK231">
        <v>3.75</v>
      </c>
      <c r="AL231">
        <v>23.4375</v>
      </c>
      <c r="AM231">
        <v>4.8412291827592711</v>
      </c>
      <c r="AN231">
        <v>0.9</v>
      </c>
      <c r="AO231">
        <v>0.38419903534316502</v>
      </c>
      <c r="AP231">
        <v>0.61580096465683498</v>
      </c>
      <c r="AQ231" s="2">
        <f>Table4[[#This Row],[Gain]]^Table4[[#This Row],[θ]]</f>
        <v>10</v>
      </c>
      <c r="AR231" s="2">
        <f>-Table4[[#This Row],[λ]]*-Table4[[#This Row],[Loss]]^Table4[[#This Row],[θ]]</f>
        <v>0</v>
      </c>
      <c r="AS231" s="2">
        <f>Table4[[#This Row],[pie_gain]]*Table4[[#This Row],[v_n_w_g]]-Table4[[#This Row],[pie_loss]]*Table4[[#This Row],[v_n_w_l]]</f>
        <v>3.8419903534316502</v>
      </c>
      <c r="AT231" s="2">
        <f>IF(Table4[[#This Row],[diff_v]]&gt;=1,1,0)</f>
        <v>1</v>
      </c>
      <c r="AU231" s="2">
        <f>Table4[[#This Row],[Gain]]^(Table4[[#This Row],[θ]]*Table4[[#This Row],[ω_p]])</f>
        <v>10.300472402202887</v>
      </c>
      <c r="AV231" s="2">
        <f>-Table4[[#This Row],[λ]]*-Table4[[#This Row],[Loss]]^(Table4[[#This Row],[θ]]*Table4[[#This Row],[ω_n]])</f>
        <v>0</v>
      </c>
      <c r="AW231" s="2">
        <f>Table4[[#This Row],[v_n_w_g_w]]*Table4[[#This Row],[pie_gain]]-Table4[[#This Row],[v_n_w_l_w]]*Table4[[#This Row],[pie_loss]]</f>
        <v>3.9574315605052428</v>
      </c>
      <c r="AX231" s="2">
        <f>IF(Table4[[#This Row],[diff_v_w]]&gt;=1,1,0)</f>
        <v>1</v>
      </c>
      <c r="AY231" s="2">
        <f>Table4[[#This Row],[Gain]]^(Table4[[#This Row],[θ]])*Table4[[#This Row],[ω_p2]]</f>
        <v>10.09</v>
      </c>
      <c r="AZ231" s="2">
        <f>-Table4[[#This Row],[λ]]*-Table4[[#This Row],[Loss]]^(Table4[[#This Row],[θ]])*Table4[[#This Row],[ω_n2]]</f>
        <v>0</v>
      </c>
      <c r="BA231" s="2">
        <f>Table4[[#This Row],[v_n_w_g_w2]]*Table4[[#This Row],[pie_gain]]-Table4[[#This Row],[v_n_w_l_w2]]*Table4[[#This Row],[pie_loss]]</f>
        <v>3.876568266612535</v>
      </c>
      <c r="BB231" s="2">
        <f>IF(Table4[[#This Row],[diff_v_w2]]&gt;=1,1,0)</f>
        <v>1</v>
      </c>
      <c r="BC231" s="2">
        <f>Table4[[#This Row],[Gain]]^(Table4[[#This Row],[θ]]+Table4[[#This Row],[ω_p3]])</f>
        <v>10.423174293933045</v>
      </c>
      <c r="BD231" s="2">
        <f>-Table4[[#This Row],[λ]]*-Table4[[#This Row],[Loss]]^(Table4[[#This Row],[θ]]+Table4[[#This Row],[ω_n3]])</f>
        <v>0</v>
      </c>
      <c r="BE231" s="2">
        <f>Table4[[#This Row],[v_n_w_g_w3]]*Table4[[#This Row],[pie_gain]]-Table4[[#This Row],[v_n_w_l_w3]]*Table4[[#This Row],[pie_loss]]</f>
        <v>4.0045735089427508</v>
      </c>
      <c r="BF231" s="2">
        <f>IF(Table4[[#This Row],[diff_v_w3]]&gt;=1,1,0)</f>
        <v>1</v>
      </c>
      <c r="BG231" s="2">
        <f>(Table4[[#This Row],[Accept]]-Table4[[#This Row],[projected_M1]])</f>
        <v>0</v>
      </c>
      <c r="BH231" s="2">
        <f>(Table4[[#This Row],[Accept]]-Table4[[#This Row],[projected_M2]])</f>
        <v>0</v>
      </c>
      <c r="BI231" s="2">
        <f>(Table4[[#This Row],[Accept]]-Table4[[#This Row],[projected_M3]])</f>
        <v>0</v>
      </c>
      <c r="BJ231" s="2">
        <f>(Table4[[#This Row],[Accept]]-Table4[[#This Row],[projected_M4]])</f>
        <v>0</v>
      </c>
    </row>
    <row r="232" spans="1:62" x14ac:dyDescent="0.3">
      <c r="A232">
        <v>39</v>
      </c>
      <c r="B232" t="s">
        <v>44</v>
      </c>
      <c r="C232">
        <v>1</v>
      </c>
      <c r="D232">
        <v>-2</v>
      </c>
      <c r="E232" s="22">
        <f>IF(Table4[[#This Row],[Trial]]="G1",Table4[[#This Row],[Balance]]/100,IF(Table4[[#This Row],[Trial]]="G2",Table4[[#This Row],[Balance]]/200,Table4[[#This Row],[Balance]]/500))</f>
        <v>1.9</v>
      </c>
      <c r="F232" s="22">
        <f>IF(Table4[[#This Row],[Net_Balance]]&gt;1,1+(Table4[[#This Row],[Net_Balance]]-1)/$F$974,1)</f>
        <v>1.0128571428571429</v>
      </c>
      <c r="G232" s="22">
        <f>IF(Table4[[#This Row],[Net_Balance]]&lt;1,1-(1-Table4[[#This Row],[Net_Balance]])/$F$974,1)</f>
        <v>1</v>
      </c>
      <c r="H232" s="22">
        <f>IF(Table4[[#This Row],[Net_Balance]]&gt;1,1+(Table4[[#This Row],[Net_Balance]]-1)/$H$974,1)</f>
        <v>1.0089999999999999</v>
      </c>
      <c r="I232" s="22">
        <f>IF(Table4[[#This Row],[Net_Balance]]&lt;1,1-(1-Table4[[#This Row],[Net_Balance]])/$H$974,1)</f>
        <v>1</v>
      </c>
      <c r="J232" s="22">
        <f>IF(Table4[[#This Row],[Net_Balance]]&gt;1,(Table4[[#This Row],[Net_Balance]]-1)/$J$974,0)</f>
        <v>1.7999999999999999E-2</v>
      </c>
      <c r="K232" s="22">
        <f>IF(Table4[[#This Row],[Net_Balance]]&lt;1,-(1-Table4[[#This Row],[Net_Balance]])/$J$974,0)</f>
        <v>0</v>
      </c>
      <c r="L232" t="s">
        <v>109</v>
      </c>
      <c r="M232" t="s">
        <v>92</v>
      </c>
      <c r="N232" t="s">
        <v>5</v>
      </c>
      <c r="O232">
        <v>0</v>
      </c>
      <c r="P232">
        <v>0</v>
      </c>
      <c r="Q232">
        <v>380</v>
      </c>
      <c r="R232">
        <v>1664340134</v>
      </c>
      <c r="S232">
        <v>7</v>
      </c>
      <c r="T232" t="s">
        <v>117</v>
      </c>
      <c r="U232">
        <v>0</v>
      </c>
      <c r="V232">
        <v>-10</v>
      </c>
      <c r="W232">
        <v>0.5</v>
      </c>
      <c r="X232">
        <v>30</v>
      </c>
      <c r="Y232">
        <v>0.5</v>
      </c>
      <c r="Z232">
        <v>10</v>
      </c>
      <c r="AA232">
        <v>400</v>
      </c>
      <c r="AB232">
        <v>20</v>
      </c>
      <c r="AC232">
        <v>4</v>
      </c>
      <c r="AD232">
        <v>0.25</v>
      </c>
      <c r="AE232">
        <v>0.75</v>
      </c>
      <c r="AF232">
        <v>2</v>
      </c>
      <c r="AG232">
        <v>0.5</v>
      </c>
      <c r="AH232">
        <v>0.25</v>
      </c>
      <c r="AI232">
        <v>0.625</v>
      </c>
      <c r="AJ232">
        <v>0.375</v>
      </c>
      <c r="AK232">
        <v>5</v>
      </c>
      <c r="AL232">
        <v>375</v>
      </c>
      <c r="AM232">
        <v>19.364916731037084</v>
      </c>
      <c r="AN232">
        <v>0.9</v>
      </c>
      <c r="AO232">
        <v>0.38419903534316502</v>
      </c>
      <c r="AP232">
        <v>0.61580096465683498</v>
      </c>
      <c r="AQ232" s="2">
        <f>Table4[[#This Row],[Gain]]^Table4[[#This Row],[θ]]</f>
        <v>30</v>
      </c>
      <c r="AR232" s="2">
        <f>-Table4[[#This Row],[λ]]*-Table4[[#This Row],[Loss]]^Table4[[#This Row],[θ]]</f>
        <v>20</v>
      </c>
      <c r="AS232" s="2">
        <f>Table4[[#This Row],[pie_gain]]*Table4[[#This Row],[v_n_w_g]]-Table4[[#This Row],[pie_loss]]*Table4[[#This Row],[v_n_w_l]]</f>
        <v>-0.79004823284174996</v>
      </c>
      <c r="AT232" s="2">
        <f>IF(Table4[[#This Row],[diff_v]]&gt;=1,1,0)</f>
        <v>0</v>
      </c>
      <c r="AU232" s="2">
        <f>Table4[[#This Row],[Gain]]^(Table4[[#This Row],[θ]]*Table4[[#This Row],[ω_p]])</f>
        <v>31.340997422517695</v>
      </c>
      <c r="AV232" s="2">
        <f>-Table4[[#This Row],[λ]]*-Table4[[#This Row],[Loss]]^(Table4[[#This Row],[θ]]*Table4[[#This Row],[ω_n]])</f>
        <v>20</v>
      </c>
      <c r="AW232" s="2">
        <f>Table4[[#This Row],[v_n_w_g_w]]*Table4[[#This Row],[pie_gain]]-Table4[[#This Row],[v_n_w_l_w]]*Table4[[#This Row],[pie_loss]]</f>
        <v>-0.27483831671277947</v>
      </c>
      <c r="AX232" s="2">
        <f>IF(Table4[[#This Row],[diff_v_w]]&gt;=1,1,0)</f>
        <v>0</v>
      </c>
      <c r="AY232" s="2">
        <f>Table4[[#This Row],[Gain]]^(Table4[[#This Row],[θ]])*Table4[[#This Row],[ω_p2]]</f>
        <v>30.269999999999996</v>
      </c>
      <c r="AZ232" s="2">
        <f>-Table4[[#This Row],[λ]]*-Table4[[#This Row],[Loss]]^(Table4[[#This Row],[θ]])*Table4[[#This Row],[ω_n2]]</f>
        <v>20</v>
      </c>
      <c r="BA232" s="2">
        <f>Table4[[#This Row],[v_n_w_g_w2]]*Table4[[#This Row],[pie_gain]]-Table4[[#This Row],[v_n_w_l_w2]]*Table4[[#This Row],[pie_loss]]</f>
        <v>-0.68631449329909522</v>
      </c>
      <c r="BB232" s="2">
        <f>IF(Table4[[#This Row],[diff_v_w2]]&gt;=1,1,0)</f>
        <v>0</v>
      </c>
      <c r="BC232" s="2">
        <f>Table4[[#This Row],[Gain]]^(Table4[[#This Row],[θ]]+Table4[[#This Row],[ω_p3]])</f>
        <v>31.894032857416462</v>
      </c>
      <c r="BD232" s="2">
        <f>-Table4[[#This Row],[λ]]*-Table4[[#This Row],[Loss]]^(Table4[[#This Row],[θ]]+Table4[[#This Row],[ω_n3]])</f>
        <v>20</v>
      </c>
      <c r="BE232" s="2">
        <f>Table4[[#This Row],[v_n_w_g_w3]]*Table4[[#This Row],[pie_gain]]-Table4[[#This Row],[v_n_w_l_w3]]*Table4[[#This Row],[pie_loss]]</f>
        <v>-6.2362636114086101E-2</v>
      </c>
      <c r="BF232" s="2">
        <f>IF(Table4[[#This Row],[diff_v_w3]]&gt;=1,1,0)</f>
        <v>0</v>
      </c>
      <c r="BG232" s="2">
        <f>(Table4[[#This Row],[Accept]]-Table4[[#This Row],[projected_M1]])</f>
        <v>0</v>
      </c>
      <c r="BH232" s="2">
        <f>(Table4[[#This Row],[Accept]]-Table4[[#This Row],[projected_M2]])</f>
        <v>0</v>
      </c>
      <c r="BI232" s="2">
        <f>(Table4[[#This Row],[Accept]]-Table4[[#This Row],[projected_M3]])</f>
        <v>0</v>
      </c>
      <c r="BJ232" s="2">
        <f>(Table4[[#This Row],[Accept]]-Table4[[#This Row],[projected_M4]])</f>
        <v>0</v>
      </c>
    </row>
    <row r="233" spans="1:62" x14ac:dyDescent="0.3">
      <c r="A233">
        <v>40</v>
      </c>
      <c r="B233" t="s">
        <v>44</v>
      </c>
      <c r="C233">
        <v>1</v>
      </c>
      <c r="D233">
        <v>-2</v>
      </c>
      <c r="E233" s="22">
        <f>IF(Table4[[#This Row],[Trial]]="G1",Table4[[#This Row],[Balance]]/100,IF(Table4[[#This Row],[Trial]]="G2",Table4[[#This Row],[Balance]]/200,Table4[[#This Row],[Balance]]/500))</f>
        <v>1.95</v>
      </c>
      <c r="F233" s="22">
        <f>IF(Table4[[#This Row],[Net_Balance]]&gt;1,1+(Table4[[#This Row],[Net_Balance]]-1)/$F$974,1)</f>
        <v>1.0135714285714286</v>
      </c>
      <c r="G233" s="22">
        <f>IF(Table4[[#This Row],[Net_Balance]]&lt;1,1-(1-Table4[[#This Row],[Net_Balance]])/$F$974,1)</f>
        <v>1</v>
      </c>
      <c r="H233" s="22">
        <f>IF(Table4[[#This Row],[Net_Balance]]&gt;1,1+(Table4[[#This Row],[Net_Balance]]-1)/$H$974,1)</f>
        <v>1.0095000000000001</v>
      </c>
      <c r="I233" s="22">
        <f>IF(Table4[[#This Row],[Net_Balance]]&lt;1,1-(1-Table4[[#This Row],[Net_Balance]])/$H$974,1)</f>
        <v>1</v>
      </c>
      <c r="J233" s="22">
        <f>IF(Table4[[#This Row],[Net_Balance]]&gt;1,(Table4[[#This Row],[Net_Balance]]-1)/$J$974,0)</f>
        <v>1.9E-2</v>
      </c>
      <c r="K233" s="22">
        <f>IF(Table4[[#This Row],[Net_Balance]]&lt;1,-(1-Table4[[#This Row],[Net_Balance]])/$J$974,0)</f>
        <v>0</v>
      </c>
      <c r="L233" t="s">
        <v>109</v>
      </c>
      <c r="M233" t="s">
        <v>104</v>
      </c>
      <c r="N233" t="s">
        <v>7</v>
      </c>
      <c r="O233">
        <v>1</v>
      </c>
      <c r="P233">
        <v>10</v>
      </c>
      <c r="Q233">
        <v>390</v>
      </c>
      <c r="R233">
        <v>1664340145</v>
      </c>
      <c r="S233">
        <v>11</v>
      </c>
      <c r="T233" t="s">
        <v>117</v>
      </c>
      <c r="U233">
        <v>0</v>
      </c>
      <c r="V233">
        <v>-10</v>
      </c>
      <c r="W233">
        <v>0.5</v>
      </c>
      <c r="X233">
        <v>10</v>
      </c>
      <c r="Y233">
        <v>0.5</v>
      </c>
      <c r="Z233">
        <v>0</v>
      </c>
      <c r="AA233">
        <v>100</v>
      </c>
      <c r="AB233">
        <v>10</v>
      </c>
      <c r="AC233">
        <v>2</v>
      </c>
      <c r="AD233">
        <v>0.25</v>
      </c>
      <c r="AE233">
        <v>0.75</v>
      </c>
      <c r="AF233">
        <v>1</v>
      </c>
      <c r="AG233">
        <v>0.25</v>
      </c>
      <c r="AH233">
        <v>0.5</v>
      </c>
      <c r="AI233">
        <v>0.375</v>
      </c>
      <c r="AJ233">
        <v>0.625</v>
      </c>
      <c r="AK233">
        <v>2.5</v>
      </c>
      <c r="AL233">
        <v>93.75</v>
      </c>
      <c r="AM233">
        <v>9.6824583655185421</v>
      </c>
      <c r="AN233">
        <v>0.9</v>
      </c>
      <c r="AO233">
        <v>0.60844334427391233</v>
      </c>
      <c r="AP233">
        <v>0.39155665572608767</v>
      </c>
      <c r="AQ233" s="2">
        <f>Table4[[#This Row],[Gain]]^Table4[[#This Row],[θ]]</f>
        <v>10</v>
      </c>
      <c r="AR233" s="2">
        <f>-Table4[[#This Row],[λ]]*-Table4[[#This Row],[Loss]]^Table4[[#This Row],[θ]]</f>
        <v>20</v>
      </c>
      <c r="AS233" s="2">
        <f>Table4[[#This Row],[pie_gain]]*Table4[[#This Row],[v_n_w_g]]-Table4[[#This Row],[pie_loss]]*Table4[[#This Row],[v_n_w_l]]</f>
        <v>-1.74669967178263</v>
      </c>
      <c r="AT233" s="2">
        <f>IF(Table4[[#This Row],[diff_v]]&gt;=1,1,0)</f>
        <v>0</v>
      </c>
      <c r="AU233" s="2">
        <f>Table4[[#This Row],[Gain]]^(Table4[[#This Row],[θ]]*Table4[[#This Row],[ω_p]])</f>
        <v>10.317427565922069</v>
      </c>
      <c r="AV233" s="2">
        <f>-Table4[[#This Row],[λ]]*-Table4[[#This Row],[Loss]]^(Table4[[#This Row],[θ]]*Table4[[#This Row],[ω_n]])</f>
        <v>20</v>
      </c>
      <c r="AW233" s="2">
        <f>Table4[[#This Row],[v_n_w_g_w]]*Table4[[#This Row],[pie_gain]]-Table4[[#This Row],[v_n_w_l_w]]*Table4[[#This Row],[pie_loss]]</f>
        <v>-1.5535629820082786</v>
      </c>
      <c r="AX233" s="2">
        <f>IF(Table4[[#This Row],[diff_v_w]]&gt;=1,1,0)</f>
        <v>0</v>
      </c>
      <c r="AY233" s="2">
        <f>Table4[[#This Row],[Gain]]^(Table4[[#This Row],[θ]])*Table4[[#This Row],[ω_p2]]</f>
        <v>10.095000000000001</v>
      </c>
      <c r="AZ233" s="2">
        <f>-Table4[[#This Row],[λ]]*-Table4[[#This Row],[Loss]]^(Table4[[#This Row],[θ]])*Table4[[#This Row],[ω_n2]]</f>
        <v>20</v>
      </c>
      <c r="BA233" s="2">
        <f>Table4[[#This Row],[v_n_w_g_w2]]*Table4[[#This Row],[pie_gain]]-Table4[[#This Row],[v_n_w_l_w2]]*Table4[[#This Row],[pie_loss]]</f>
        <v>-1.6888975540766076</v>
      </c>
      <c r="BB233" s="2">
        <f>IF(Table4[[#This Row],[diff_v_w2]]&gt;=1,1,0)</f>
        <v>0</v>
      </c>
      <c r="BC233" s="2">
        <f>Table4[[#This Row],[Gain]]^(Table4[[#This Row],[θ]]+Table4[[#This Row],[ω_p3]])</f>
        <v>10.447202192208003</v>
      </c>
      <c r="BD233" s="2">
        <f>-Table4[[#This Row],[λ]]*-Table4[[#This Row],[Loss]]^(Table4[[#This Row],[θ]]+Table4[[#This Row],[ω_n3]])</f>
        <v>20</v>
      </c>
      <c r="BE233" s="2">
        <f>Table4[[#This Row],[v_n_w_g_w3]]*Table4[[#This Row],[pie_gain]]-Table4[[#This Row],[v_n_w_l_w3]]*Table4[[#This Row],[pie_loss]]</f>
        <v>-1.4746024743889672</v>
      </c>
      <c r="BF233" s="2">
        <f>IF(Table4[[#This Row],[diff_v_w3]]&gt;=1,1,0)</f>
        <v>0</v>
      </c>
      <c r="BG233" s="2">
        <f>(Table4[[#This Row],[Accept]]-Table4[[#This Row],[projected_M1]])</f>
        <v>1</v>
      </c>
      <c r="BH233" s="2">
        <f>(Table4[[#This Row],[Accept]]-Table4[[#This Row],[projected_M2]])</f>
        <v>1</v>
      </c>
      <c r="BI233" s="2">
        <f>(Table4[[#This Row],[Accept]]-Table4[[#This Row],[projected_M3]])</f>
        <v>1</v>
      </c>
      <c r="BJ233" s="2">
        <f>(Table4[[#This Row],[Accept]]-Table4[[#This Row],[projected_M4]])</f>
        <v>1</v>
      </c>
    </row>
    <row r="234" spans="1:62" x14ac:dyDescent="0.3">
      <c r="A234">
        <v>41</v>
      </c>
      <c r="B234" t="s">
        <v>44</v>
      </c>
      <c r="C234">
        <v>1</v>
      </c>
      <c r="D234">
        <v>-2</v>
      </c>
      <c r="E234" s="22">
        <f>IF(Table4[[#This Row],[Trial]]="G1",Table4[[#This Row],[Balance]]/100,IF(Table4[[#This Row],[Trial]]="G2",Table4[[#This Row],[Balance]]/200,Table4[[#This Row],[Balance]]/500))</f>
        <v>1.95</v>
      </c>
      <c r="F234" s="22">
        <f>IF(Table4[[#This Row],[Net_Balance]]&gt;1,1+(Table4[[#This Row],[Net_Balance]]-1)/$F$974,1)</f>
        <v>1.0135714285714286</v>
      </c>
      <c r="G234" s="22">
        <f>IF(Table4[[#This Row],[Net_Balance]]&lt;1,1-(1-Table4[[#This Row],[Net_Balance]])/$F$974,1)</f>
        <v>1</v>
      </c>
      <c r="H234" s="22">
        <f>IF(Table4[[#This Row],[Net_Balance]]&gt;1,1+(Table4[[#This Row],[Net_Balance]]-1)/$H$974,1)</f>
        <v>1.0095000000000001</v>
      </c>
      <c r="I234" s="22">
        <f>IF(Table4[[#This Row],[Net_Balance]]&lt;1,1-(1-Table4[[#This Row],[Net_Balance]])/$H$974,1)</f>
        <v>1</v>
      </c>
      <c r="J234" s="22">
        <f>IF(Table4[[#This Row],[Net_Balance]]&gt;1,(Table4[[#This Row],[Net_Balance]]-1)/$J$974,0)</f>
        <v>1.9E-2</v>
      </c>
      <c r="K234" s="22">
        <f>IF(Table4[[#This Row],[Net_Balance]]&lt;1,-(1-Table4[[#This Row],[Net_Balance]])/$J$974,0)</f>
        <v>0</v>
      </c>
      <c r="L234" t="s">
        <v>109</v>
      </c>
      <c r="M234" t="s">
        <v>62</v>
      </c>
      <c r="N234" t="s">
        <v>5</v>
      </c>
      <c r="O234">
        <v>0</v>
      </c>
      <c r="P234">
        <v>0</v>
      </c>
      <c r="Q234">
        <v>390</v>
      </c>
      <c r="R234">
        <v>1664340156</v>
      </c>
      <c r="S234">
        <v>11</v>
      </c>
      <c r="T234" t="s">
        <v>118</v>
      </c>
      <c r="U234">
        <v>1</v>
      </c>
      <c r="V234">
        <v>-10</v>
      </c>
      <c r="W234">
        <v>0.5</v>
      </c>
      <c r="X234">
        <v>20</v>
      </c>
      <c r="Y234">
        <v>0.5</v>
      </c>
      <c r="Z234">
        <v>5</v>
      </c>
      <c r="AA234">
        <v>225</v>
      </c>
      <c r="AB234">
        <v>15</v>
      </c>
      <c r="AC234">
        <v>4</v>
      </c>
      <c r="AD234">
        <v>0.25</v>
      </c>
      <c r="AE234">
        <v>0.75</v>
      </c>
      <c r="AF234">
        <v>2</v>
      </c>
      <c r="AG234">
        <v>0.5</v>
      </c>
      <c r="AH234">
        <v>0.25</v>
      </c>
      <c r="AI234">
        <v>0.625</v>
      </c>
      <c r="AJ234">
        <v>0.375</v>
      </c>
      <c r="AK234">
        <v>1.25</v>
      </c>
      <c r="AL234">
        <v>210.9375</v>
      </c>
      <c r="AM234">
        <v>14.523687548277813</v>
      </c>
      <c r="AN234">
        <v>0.9</v>
      </c>
      <c r="AO234">
        <v>0.38419903534316502</v>
      </c>
      <c r="AP234">
        <v>0.61580096465683498</v>
      </c>
      <c r="AQ234" s="2">
        <f>Table4[[#This Row],[Gain]]^Table4[[#This Row],[θ]]</f>
        <v>20</v>
      </c>
      <c r="AR234" s="2">
        <f>-Table4[[#This Row],[λ]]*-Table4[[#This Row],[Loss]]^Table4[[#This Row],[θ]]</f>
        <v>20</v>
      </c>
      <c r="AS234" s="2">
        <f>Table4[[#This Row],[pie_gain]]*Table4[[#This Row],[v_n_w_g]]-Table4[[#This Row],[pie_loss]]*Table4[[#This Row],[v_n_w_l]]</f>
        <v>-4.6320385862733993</v>
      </c>
      <c r="AT234" s="2">
        <f>IF(Table4[[#This Row],[diff_v]]&gt;=1,1,0)</f>
        <v>0</v>
      </c>
      <c r="AU234" s="2">
        <f>Table4[[#This Row],[Gain]]^(Table4[[#This Row],[θ]]*Table4[[#This Row],[ω_p]])</f>
        <v>20.829883036769949</v>
      </c>
      <c r="AV234" s="2">
        <f>-Table4[[#This Row],[λ]]*-Table4[[#This Row],[Loss]]^(Table4[[#This Row],[θ]]*Table4[[#This Row],[ω_n]])</f>
        <v>20</v>
      </c>
      <c r="AW234" s="2">
        <f>Table4[[#This Row],[v_n_w_g_w]]*Table4[[#This Row],[pie_gain]]-Table4[[#This Row],[v_n_w_l_w]]*Table4[[#This Row],[pie_loss]]</f>
        <v>-4.3131983240987282</v>
      </c>
      <c r="AX234" s="2">
        <f>IF(Table4[[#This Row],[diff_v_w]]&gt;=1,1,0)</f>
        <v>0</v>
      </c>
      <c r="AY234" s="2">
        <f>Table4[[#This Row],[Gain]]^(Table4[[#This Row],[θ]])*Table4[[#This Row],[ω_p2]]</f>
        <v>20.190000000000001</v>
      </c>
      <c r="AZ234" s="2">
        <f>-Table4[[#This Row],[λ]]*-Table4[[#This Row],[Loss]]^(Table4[[#This Row],[θ]])*Table4[[#This Row],[ω_n2]]</f>
        <v>20</v>
      </c>
      <c r="BA234" s="2">
        <f>Table4[[#This Row],[v_n_w_g_w2]]*Table4[[#This Row],[pie_gain]]-Table4[[#This Row],[v_n_w_l_w2]]*Table4[[#This Row],[pie_loss]]</f>
        <v>-4.5590407695581971</v>
      </c>
      <c r="BB234" s="2">
        <f>IF(Table4[[#This Row],[diff_v_w2]]&gt;=1,1,0)</f>
        <v>0</v>
      </c>
      <c r="BC234" s="2">
        <f>Table4[[#This Row],[Gain]]^(Table4[[#This Row],[θ]]+Table4[[#This Row],[ω_p3]])</f>
        <v>21.171399417223757</v>
      </c>
      <c r="BD234" s="2">
        <f>-Table4[[#This Row],[λ]]*-Table4[[#This Row],[Loss]]^(Table4[[#This Row],[θ]]+Table4[[#This Row],[ω_n3]])</f>
        <v>20</v>
      </c>
      <c r="BE234" s="2">
        <f>Table4[[#This Row],[v_n_w_g_w3]]*Table4[[#This Row],[pie_gain]]-Table4[[#This Row],[v_n_w_l_w3]]*Table4[[#This Row],[pie_loss]]</f>
        <v>-4.1819880601744863</v>
      </c>
      <c r="BF234" s="2">
        <f>IF(Table4[[#This Row],[diff_v_w3]]&gt;=1,1,0)</f>
        <v>0</v>
      </c>
      <c r="BG234" s="2">
        <f>(Table4[[#This Row],[Accept]]-Table4[[#This Row],[projected_M1]])</f>
        <v>0</v>
      </c>
      <c r="BH234" s="2">
        <f>(Table4[[#This Row],[Accept]]-Table4[[#This Row],[projected_M2]])</f>
        <v>0</v>
      </c>
      <c r="BI234" s="2">
        <f>(Table4[[#This Row],[Accept]]-Table4[[#This Row],[projected_M3]])</f>
        <v>0</v>
      </c>
      <c r="BJ234" s="2">
        <f>(Table4[[#This Row],[Accept]]-Table4[[#This Row],[projected_M4]])</f>
        <v>0</v>
      </c>
    </row>
    <row r="235" spans="1:62" x14ac:dyDescent="0.3">
      <c r="A235">
        <v>42</v>
      </c>
      <c r="B235" t="s">
        <v>44</v>
      </c>
      <c r="C235">
        <v>1</v>
      </c>
      <c r="D235">
        <v>-2</v>
      </c>
      <c r="E235" s="22">
        <f>IF(Table4[[#This Row],[Trial]]="G1",Table4[[#This Row],[Balance]]/100,IF(Table4[[#This Row],[Trial]]="G2",Table4[[#This Row],[Balance]]/200,Table4[[#This Row],[Balance]]/500))</f>
        <v>1.95</v>
      </c>
      <c r="F235" s="22">
        <f>IF(Table4[[#This Row],[Net_Balance]]&gt;1,1+(Table4[[#This Row],[Net_Balance]]-1)/$F$974,1)</f>
        <v>1.0135714285714286</v>
      </c>
      <c r="G235" s="22">
        <f>IF(Table4[[#This Row],[Net_Balance]]&lt;1,1-(1-Table4[[#This Row],[Net_Balance]])/$F$974,1)</f>
        <v>1</v>
      </c>
      <c r="H235" s="22">
        <f>IF(Table4[[#This Row],[Net_Balance]]&gt;1,1+(Table4[[#This Row],[Net_Balance]]-1)/$H$974,1)</f>
        <v>1.0095000000000001</v>
      </c>
      <c r="I235" s="22">
        <f>IF(Table4[[#This Row],[Net_Balance]]&lt;1,1-(1-Table4[[#This Row],[Net_Balance]])/$H$974,1)</f>
        <v>1</v>
      </c>
      <c r="J235" s="22">
        <f>IF(Table4[[#This Row],[Net_Balance]]&gt;1,(Table4[[#This Row],[Net_Balance]]-1)/$J$974,0)</f>
        <v>1.9E-2</v>
      </c>
      <c r="K235" s="22">
        <f>IF(Table4[[#This Row],[Net_Balance]]&lt;1,-(1-Table4[[#This Row],[Net_Balance]])/$J$974,0)</f>
        <v>0</v>
      </c>
      <c r="L235" t="s">
        <v>109</v>
      </c>
      <c r="M235" t="s">
        <v>58</v>
      </c>
      <c r="N235" t="s">
        <v>5</v>
      </c>
      <c r="O235">
        <v>0</v>
      </c>
      <c r="P235">
        <v>0</v>
      </c>
      <c r="Q235">
        <v>390</v>
      </c>
      <c r="R235">
        <v>1664340163</v>
      </c>
      <c r="S235">
        <v>7</v>
      </c>
      <c r="T235" t="s">
        <v>118</v>
      </c>
      <c r="U235">
        <v>1</v>
      </c>
      <c r="V235">
        <v>-50</v>
      </c>
      <c r="W235">
        <v>0.5</v>
      </c>
      <c r="X235">
        <v>50</v>
      </c>
      <c r="Y235">
        <v>0.5</v>
      </c>
      <c r="Z235">
        <v>0</v>
      </c>
      <c r="AA235">
        <v>2500</v>
      </c>
      <c r="AB235">
        <v>50</v>
      </c>
      <c r="AC235">
        <v>2</v>
      </c>
      <c r="AD235">
        <v>0.25</v>
      </c>
      <c r="AE235">
        <v>0.75</v>
      </c>
      <c r="AF235">
        <v>2</v>
      </c>
      <c r="AG235">
        <v>0.5</v>
      </c>
      <c r="AH235">
        <v>0.25</v>
      </c>
      <c r="AI235">
        <v>0.625</v>
      </c>
      <c r="AJ235">
        <v>0.375</v>
      </c>
      <c r="AK235">
        <v>-12.5</v>
      </c>
      <c r="AL235">
        <v>2343.75</v>
      </c>
      <c r="AM235">
        <v>48.412291827592711</v>
      </c>
      <c r="AN235">
        <v>0.9</v>
      </c>
      <c r="AO235">
        <v>0.38419903534316502</v>
      </c>
      <c r="AP235">
        <v>0.61580096465683498</v>
      </c>
      <c r="AQ235" s="2">
        <f>Table4[[#This Row],[Gain]]^Table4[[#This Row],[θ]]</f>
        <v>50</v>
      </c>
      <c r="AR235" s="2">
        <f>-Table4[[#This Row],[λ]]*-Table4[[#This Row],[Loss]]^Table4[[#This Row],[θ]]</f>
        <v>100</v>
      </c>
      <c r="AS235" s="2">
        <f>Table4[[#This Row],[pie_gain]]*Table4[[#This Row],[v_n_w_g]]-Table4[[#This Row],[pie_loss]]*Table4[[#This Row],[v_n_w_l]]</f>
        <v>-42.370144698525245</v>
      </c>
      <c r="AT235" s="2">
        <f>IF(Table4[[#This Row],[diff_v]]&gt;=1,1,0)</f>
        <v>0</v>
      </c>
      <c r="AU235" s="2">
        <f>Table4[[#This Row],[Gain]]^(Table4[[#This Row],[θ]]*Table4[[#This Row],[ω_p]])</f>
        <v>52.726319188160616</v>
      </c>
      <c r="AV235" s="2">
        <f>-Table4[[#This Row],[λ]]*-Table4[[#This Row],[Loss]]^(Table4[[#This Row],[θ]]*Table4[[#This Row],[ω_n]])</f>
        <v>100</v>
      </c>
      <c r="AW235" s="2">
        <f>Table4[[#This Row],[v_n_w_g_w]]*Table4[[#This Row],[pie_gain]]-Table4[[#This Row],[v_n_w_l_w]]*Table4[[#This Row],[pie_loss]]</f>
        <v>-41.322695496396378</v>
      </c>
      <c r="AX235" s="2">
        <f>IF(Table4[[#This Row],[diff_v_w]]&gt;=1,1,0)</f>
        <v>0</v>
      </c>
      <c r="AY235" s="2">
        <f>Table4[[#This Row],[Gain]]^(Table4[[#This Row],[θ]])*Table4[[#This Row],[ω_p2]]</f>
        <v>50.475000000000001</v>
      </c>
      <c r="AZ235" s="2">
        <f>-Table4[[#This Row],[λ]]*-Table4[[#This Row],[Loss]]^(Table4[[#This Row],[θ]])*Table4[[#This Row],[ω_n2]]</f>
        <v>100</v>
      </c>
      <c r="BA235" s="2">
        <f>Table4[[#This Row],[v_n_w_g_w2]]*Table4[[#This Row],[pie_gain]]-Table4[[#This Row],[v_n_w_l_w2]]*Table4[[#This Row],[pie_loss]]</f>
        <v>-42.187650156737242</v>
      </c>
      <c r="BB235" s="2">
        <f>IF(Table4[[#This Row],[diff_v_w2]]&gt;=1,1,0)</f>
        <v>0</v>
      </c>
      <c r="BC235" s="2">
        <f>Table4[[#This Row],[Gain]]^(Table4[[#This Row],[θ]]+Table4[[#This Row],[ω_p3]])</f>
        <v>53.858026344424374</v>
      </c>
      <c r="BD235" s="2">
        <f>-Table4[[#This Row],[λ]]*-Table4[[#This Row],[Loss]]^(Table4[[#This Row],[θ]]+Table4[[#This Row],[ω_n3]])</f>
        <v>100</v>
      </c>
      <c r="BE235" s="2">
        <f>Table4[[#This Row],[v_n_w_g_w3]]*Table4[[#This Row],[pie_gain]]-Table4[[#This Row],[v_n_w_l_w3]]*Table4[[#This Row],[pie_loss]]</f>
        <v>-40.887894698668887</v>
      </c>
      <c r="BF235" s="2">
        <f>IF(Table4[[#This Row],[diff_v_w3]]&gt;=1,1,0)</f>
        <v>0</v>
      </c>
      <c r="BG235" s="2">
        <f>(Table4[[#This Row],[Accept]]-Table4[[#This Row],[projected_M1]])</f>
        <v>0</v>
      </c>
      <c r="BH235" s="2">
        <f>(Table4[[#This Row],[Accept]]-Table4[[#This Row],[projected_M2]])</f>
        <v>0</v>
      </c>
      <c r="BI235" s="2">
        <f>(Table4[[#This Row],[Accept]]-Table4[[#This Row],[projected_M3]])</f>
        <v>0</v>
      </c>
      <c r="BJ235" s="2">
        <f>(Table4[[#This Row],[Accept]]-Table4[[#This Row],[projected_M4]])</f>
        <v>0</v>
      </c>
    </row>
    <row r="236" spans="1:62" x14ac:dyDescent="0.3">
      <c r="A236">
        <v>43</v>
      </c>
      <c r="B236" t="s">
        <v>44</v>
      </c>
      <c r="C236">
        <v>1</v>
      </c>
      <c r="D236">
        <v>-2</v>
      </c>
      <c r="E236" s="22">
        <f>IF(Table4[[#This Row],[Trial]]="G1",Table4[[#This Row],[Balance]]/100,IF(Table4[[#This Row],[Trial]]="G2",Table4[[#This Row],[Balance]]/200,Table4[[#This Row],[Balance]]/500))</f>
        <v>1.95</v>
      </c>
      <c r="F236" s="22">
        <f>IF(Table4[[#This Row],[Net_Balance]]&gt;1,1+(Table4[[#This Row],[Net_Balance]]-1)/$F$974,1)</f>
        <v>1.0135714285714286</v>
      </c>
      <c r="G236" s="22">
        <f>IF(Table4[[#This Row],[Net_Balance]]&lt;1,1-(1-Table4[[#This Row],[Net_Balance]])/$F$974,1)</f>
        <v>1</v>
      </c>
      <c r="H236" s="22">
        <f>IF(Table4[[#This Row],[Net_Balance]]&gt;1,1+(Table4[[#This Row],[Net_Balance]]-1)/$H$974,1)</f>
        <v>1.0095000000000001</v>
      </c>
      <c r="I236" s="22">
        <f>IF(Table4[[#This Row],[Net_Balance]]&lt;1,1-(1-Table4[[#This Row],[Net_Balance]])/$H$974,1)</f>
        <v>1</v>
      </c>
      <c r="J236" s="22">
        <f>IF(Table4[[#This Row],[Net_Balance]]&gt;1,(Table4[[#This Row],[Net_Balance]]-1)/$J$974,0)</f>
        <v>1.9E-2</v>
      </c>
      <c r="K236" s="22">
        <f>IF(Table4[[#This Row],[Net_Balance]]&lt;1,-(1-Table4[[#This Row],[Net_Balance]])/$J$974,0)</f>
        <v>0</v>
      </c>
      <c r="L236" t="s">
        <v>109</v>
      </c>
      <c r="M236" t="s">
        <v>63</v>
      </c>
      <c r="N236" t="s">
        <v>5</v>
      </c>
      <c r="O236">
        <v>0</v>
      </c>
      <c r="P236">
        <v>0</v>
      </c>
      <c r="Q236">
        <v>390</v>
      </c>
      <c r="R236">
        <v>1664340170</v>
      </c>
      <c r="S236">
        <v>7</v>
      </c>
      <c r="T236" t="s">
        <v>117</v>
      </c>
      <c r="U236">
        <v>0</v>
      </c>
      <c r="V236">
        <v>-50</v>
      </c>
      <c r="W236">
        <v>0.5</v>
      </c>
      <c r="X236">
        <v>60</v>
      </c>
      <c r="Y236">
        <v>0.5</v>
      </c>
      <c r="Z236">
        <v>5</v>
      </c>
      <c r="AA236">
        <v>3025</v>
      </c>
      <c r="AB236">
        <v>55</v>
      </c>
      <c r="AC236">
        <v>4</v>
      </c>
      <c r="AD236">
        <v>0.25</v>
      </c>
      <c r="AE236">
        <v>0.75</v>
      </c>
      <c r="AF236">
        <v>2</v>
      </c>
      <c r="AG236">
        <v>0.5</v>
      </c>
      <c r="AH236">
        <v>0.25</v>
      </c>
      <c r="AI236">
        <v>0.625</v>
      </c>
      <c r="AJ236">
        <v>0.375</v>
      </c>
      <c r="AK236">
        <v>-8.75</v>
      </c>
      <c r="AL236">
        <v>2835.9375</v>
      </c>
      <c r="AM236">
        <v>53.253521010351982</v>
      </c>
      <c r="AN236">
        <v>0.9</v>
      </c>
      <c r="AO236">
        <v>0.38419903534316502</v>
      </c>
      <c r="AP236">
        <v>0.61580096465683498</v>
      </c>
      <c r="AQ236" s="2">
        <f>Table4[[#This Row],[Gain]]^Table4[[#This Row],[θ]]</f>
        <v>60</v>
      </c>
      <c r="AR236" s="2">
        <f>-Table4[[#This Row],[λ]]*-Table4[[#This Row],[Loss]]^Table4[[#This Row],[θ]]</f>
        <v>100</v>
      </c>
      <c r="AS236" s="2">
        <f>Table4[[#This Row],[pie_gain]]*Table4[[#This Row],[v_n_w_g]]-Table4[[#This Row],[pie_loss]]*Table4[[#This Row],[v_n_w_l]]</f>
        <v>-38.528154345093597</v>
      </c>
      <c r="AT236" s="2">
        <f>IF(Table4[[#This Row],[diff_v]]&gt;=1,1,0)</f>
        <v>0</v>
      </c>
      <c r="AU236" s="2">
        <f>Table4[[#This Row],[Gain]]^(Table4[[#This Row],[θ]]*Table4[[#This Row],[ω_p]])</f>
        <v>63.428333801371139</v>
      </c>
      <c r="AV236" s="2">
        <f>-Table4[[#This Row],[λ]]*-Table4[[#This Row],[Loss]]^(Table4[[#This Row],[θ]]*Table4[[#This Row],[ω_n]])</f>
        <v>100</v>
      </c>
      <c r="AW236" s="2">
        <f>Table4[[#This Row],[v_n_w_g_w]]*Table4[[#This Row],[pie_gain]]-Table4[[#This Row],[v_n_w_l_w]]*Table4[[#This Row],[pie_loss]]</f>
        <v>-37.210991805772437</v>
      </c>
      <c r="AX236" s="2">
        <f>IF(Table4[[#This Row],[diff_v_w]]&gt;=1,1,0)</f>
        <v>0</v>
      </c>
      <c r="AY236" s="2">
        <f>Table4[[#This Row],[Gain]]^(Table4[[#This Row],[θ]])*Table4[[#This Row],[ω_p2]]</f>
        <v>60.570000000000007</v>
      </c>
      <c r="AZ236" s="2">
        <f>-Table4[[#This Row],[λ]]*-Table4[[#This Row],[Loss]]^(Table4[[#This Row],[θ]])*Table4[[#This Row],[ω_n2]]</f>
        <v>100</v>
      </c>
      <c r="BA236" s="2">
        <f>Table4[[#This Row],[v_n_w_g_w2]]*Table4[[#This Row],[pie_gain]]-Table4[[#This Row],[v_n_w_l_w2]]*Table4[[#This Row],[pie_loss]]</f>
        <v>-38.309160894947993</v>
      </c>
      <c r="BB236" s="2">
        <f>IF(Table4[[#This Row],[diff_v_w2]]&gt;=1,1,0)</f>
        <v>0</v>
      </c>
      <c r="BC236" s="2">
        <f>Table4[[#This Row],[Gain]]^(Table4[[#This Row],[θ]]+Table4[[#This Row],[ω_p3]])</f>
        <v>64.853903967004655</v>
      </c>
      <c r="BD236" s="2">
        <f>-Table4[[#This Row],[λ]]*-Table4[[#This Row],[Loss]]^(Table4[[#This Row],[θ]]+Table4[[#This Row],[ω_n3]])</f>
        <v>100</v>
      </c>
      <c r="BE236" s="2">
        <f>Table4[[#This Row],[v_n_w_g_w3]]*Table4[[#This Row],[pie_gain]]-Table4[[#This Row],[v_n_w_l_w3]]*Table4[[#This Row],[pie_loss]]</f>
        <v>-36.663289123322045</v>
      </c>
      <c r="BF236" s="2">
        <f>IF(Table4[[#This Row],[diff_v_w3]]&gt;=1,1,0)</f>
        <v>0</v>
      </c>
      <c r="BG236" s="2">
        <f>(Table4[[#This Row],[Accept]]-Table4[[#This Row],[projected_M1]])</f>
        <v>0</v>
      </c>
      <c r="BH236" s="2">
        <f>(Table4[[#This Row],[Accept]]-Table4[[#This Row],[projected_M2]])</f>
        <v>0</v>
      </c>
      <c r="BI236" s="2">
        <f>(Table4[[#This Row],[Accept]]-Table4[[#This Row],[projected_M3]])</f>
        <v>0</v>
      </c>
      <c r="BJ236" s="2">
        <f>(Table4[[#This Row],[Accept]]-Table4[[#This Row],[projected_M4]])</f>
        <v>0</v>
      </c>
    </row>
    <row r="237" spans="1:62" x14ac:dyDescent="0.3">
      <c r="A237">
        <v>46</v>
      </c>
      <c r="B237" t="s">
        <v>44</v>
      </c>
      <c r="C237">
        <v>1</v>
      </c>
      <c r="D237">
        <v>-2</v>
      </c>
      <c r="E237" s="22">
        <f>IF(Table4[[#This Row],[Trial]]="G1",Table4[[#This Row],[Balance]]/100,IF(Table4[[#This Row],[Trial]]="G2",Table4[[#This Row],[Balance]]/200,Table4[[#This Row],[Balance]]/500))</f>
        <v>1.95</v>
      </c>
      <c r="F237" s="22">
        <f>IF(Table4[[#This Row],[Net_Balance]]&gt;1,1+(Table4[[#This Row],[Net_Balance]]-1)/$F$974,1)</f>
        <v>1.0135714285714286</v>
      </c>
      <c r="G237" s="22">
        <f>IF(Table4[[#This Row],[Net_Balance]]&lt;1,1-(1-Table4[[#This Row],[Net_Balance]])/$F$974,1)</f>
        <v>1</v>
      </c>
      <c r="H237" s="22">
        <f>IF(Table4[[#This Row],[Net_Balance]]&gt;1,1+(Table4[[#This Row],[Net_Balance]]-1)/$H$974,1)</f>
        <v>1.0095000000000001</v>
      </c>
      <c r="I237" s="22">
        <f>IF(Table4[[#This Row],[Net_Balance]]&lt;1,1-(1-Table4[[#This Row],[Net_Balance]])/$H$974,1)</f>
        <v>1</v>
      </c>
      <c r="J237" s="22">
        <f>IF(Table4[[#This Row],[Net_Balance]]&gt;1,(Table4[[#This Row],[Net_Balance]]-1)/$J$974,0)</f>
        <v>1.9E-2</v>
      </c>
      <c r="K237" s="22">
        <f>IF(Table4[[#This Row],[Net_Balance]]&lt;1,-(1-Table4[[#This Row],[Net_Balance]])/$J$974,0)</f>
        <v>0</v>
      </c>
      <c r="L237" t="s">
        <v>109</v>
      </c>
      <c r="M237" t="s">
        <v>53</v>
      </c>
      <c r="N237" t="s">
        <v>5</v>
      </c>
      <c r="O237">
        <v>0</v>
      </c>
      <c r="P237">
        <v>0</v>
      </c>
      <c r="Q237">
        <v>390</v>
      </c>
      <c r="R237">
        <v>1664340186</v>
      </c>
      <c r="S237">
        <v>4</v>
      </c>
      <c r="T237" t="s">
        <v>118</v>
      </c>
      <c r="U237">
        <v>1</v>
      </c>
      <c r="V237">
        <v>-10</v>
      </c>
      <c r="W237">
        <v>0.5</v>
      </c>
      <c r="X237">
        <v>0</v>
      </c>
      <c r="Y237">
        <v>0.5</v>
      </c>
      <c r="Z237">
        <v>-5</v>
      </c>
      <c r="AA237">
        <v>25</v>
      </c>
      <c r="AB237">
        <v>5</v>
      </c>
      <c r="AC237">
        <v>4</v>
      </c>
      <c r="AD237">
        <v>0.25</v>
      </c>
      <c r="AE237">
        <v>0.75</v>
      </c>
      <c r="AF237">
        <v>2</v>
      </c>
      <c r="AG237">
        <v>0.5</v>
      </c>
      <c r="AH237">
        <v>0.25</v>
      </c>
      <c r="AI237">
        <v>0.625</v>
      </c>
      <c r="AJ237">
        <v>0.375</v>
      </c>
      <c r="AK237">
        <v>-6.25</v>
      </c>
      <c r="AL237">
        <v>23.4375</v>
      </c>
      <c r="AM237">
        <v>4.8412291827592711</v>
      </c>
      <c r="AN237">
        <v>0.9</v>
      </c>
      <c r="AO237">
        <v>0.38419903534316502</v>
      </c>
      <c r="AP237">
        <v>0.61580096465683498</v>
      </c>
      <c r="AQ237" s="2">
        <f>Table4[[#This Row],[Gain]]^Table4[[#This Row],[θ]]</f>
        <v>0</v>
      </c>
      <c r="AR237" s="2">
        <f>-Table4[[#This Row],[λ]]*-Table4[[#This Row],[Loss]]^Table4[[#This Row],[θ]]</f>
        <v>20</v>
      </c>
      <c r="AS237" s="2">
        <f>Table4[[#This Row],[pie_gain]]*Table4[[#This Row],[v_n_w_g]]-Table4[[#This Row],[pie_loss]]*Table4[[#This Row],[v_n_w_l]]</f>
        <v>-12.3160192931367</v>
      </c>
      <c r="AT237" s="2">
        <f>IF(Table4[[#This Row],[diff_v]]&gt;=1,1,0)</f>
        <v>0</v>
      </c>
      <c r="AU237" s="2">
        <f>Table4[[#This Row],[Gain]]^(Table4[[#This Row],[θ]]*Table4[[#This Row],[ω_p]])</f>
        <v>0</v>
      </c>
      <c r="AV237" s="2">
        <f>-Table4[[#This Row],[λ]]*-Table4[[#This Row],[Loss]]^(Table4[[#This Row],[θ]]*Table4[[#This Row],[ω_n]])</f>
        <v>20</v>
      </c>
      <c r="AW237" s="2">
        <f>Table4[[#This Row],[v_n_w_g_w]]*Table4[[#This Row],[pie_gain]]-Table4[[#This Row],[v_n_w_l_w]]*Table4[[#This Row],[pie_loss]]</f>
        <v>-12.3160192931367</v>
      </c>
      <c r="AX237" s="2">
        <f>IF(Table4[[#This Row],[diff_v_w]]&gt;=1,1,0)</f>
        <v>0</v>
      </c>
      <c r="AY237" s="2">
        <f>Table4[[#This Row],[Gain]]^(Table4[[#This Row],[θ]])*Table4[[#This Row],[ω_p2]]</f>
        <v>0</v>
      </c>
      <c r="AZ237" s="2">
        <f>-Table4[[#This Row],[λ]]*-Table4[[#This Row],[Loss]]^(Table4[[#This Row],[θ]])*Table4[[#This Row],[ω_n2]]</f>
        <v>20</v>
      </c>
      <c r="BA237" s="2">
        <f>Table4[[#This Row],[v_n_w_g_w2]]*Table4[[#This Row],[pie_gain]]-Table4[[#This Row],[v_n_w_l_w2]]*Table4[[#This Row],[pie_loss]]</f>
        <v>-12.3160192931367</v>
      </c>
      <c r="BB237" s="2">
        <f>IF(Table4[[#This Row],[diff_v_w2]]&gt;=1,1,0)</f>
        <v>0</v>
      </c>
      <c r="BC237" s="2">
        <f>Table4[[#This Row],[Gain]]^(Table4[[#This Row],[θ]]+Table4[[#This Row],[ω_p3]])</f>
        <v>0</v>
      </c>
      <c r="BD237" s="2">
        <f>-Table4[[#This Row],[λ]]*-Table4[[#This Row],[Loss]]^(Table4[[#This Row],[θ]]+Table4[[#This Row],[ω_n3]])</f>
        <v>20</v>
      </c>
      <c r="BE237" s="2">
        <f>Table4[[#This Row],[v_n_w_g_w3]]*Table4[[#This Row],[pie_gain]]-Table4[[#This Row],[v_n_w_l_w3]]*Table4[[#This Row],[pie_loss]]</f>
        <v>-12.3160192931367</v>
      </c>
      <c r="BF237" s="2">
        <f>IF(Table4[[#This Row],[diff_v_w3]]&gt;=1,1,0)</f>
        <v>0</v>
      </c>
      <c r="BG237" s="2">
        <f>(Table4[[#This Row],[Accept]]-Table4[[#This Row],[projected_M1]])</f>
        <v>0</v>
      </c>
      <c r="BH237" s="2">
        <f>(Table4[[#This Row],[Accept]]-Table4[[#This Row],[projected_M2]])</f>
        <v>0</v>
      </c>
      <c r="BI237" s="2">
        <f>(Table4[[#This Row],[Accept]]-Table4[[#This Row],[projected_M3]])</f>
        <v>0</v>
      </c>
      <c r="BJ237" s="2">
        <f>(Table4[[#This Row],[Accept]]-Table4[[#This Row],[projected_M4]])</f>
        <v>0</v>
      </c>
    </row>
    <row r="238" spans="1:62" x14ac:dyDescent="0.3">
      <c r="A238">
        <v>47</v>
      </c>
      <c r="B238" t="s">
        <v>44</v>
      </c>
      <c r="C238">
        <v>1</v>
      </c>
      <c r="D238">
        <v>-2</v>
      </c>
      <c r="E238" s="22">
        <f>IF(Table4[[#This Row],[Trial]]="G1",Table4[[#This Row],[Balance]]/100,IF(Table4[[#This Row],[Trial]]="G2",Table4[[#This Row],[Balance]]/200,Table4[[#This Row],[Balance]]/500))</f>
        <v>1.95</v>
      </c>
      <c r="F238" s="22">
        <f>IF(Table4[[#This Row],[Net_Balance]]&gt;1,1+(Table4[[#This Row],[Net_Balance]]-1)/$F$974,1)</f>
        <v>1.0135714285714286</v>
      </c>
      <c r="G238" s="22">
        <f>IF(Table4[[#This Row],[Net_Balance]]&lt;1,1-(1-Table4[[#This Row],[Net_Balance]])/$F$974,1)</f>
        <v>1</v>
      </c>
      <c r="H238" s="22">
        <f>IF(Table4[[#This Row],[Net_Balance]]&gt;1,1+(Table4[[#This Row],[Net_Balance]]-1)/$H$974,1)</f>
        <v>1.0095000000000001</v>
      </c>
      <c r="I238" s="22">
        <f>IF(Table4[[#This Row],[Net_Balance]]&lt;1,1-(1-Table4[[#This Row],[Net_Balance]])/$H$974,1)</f>
        <v>1</v>
      </c>
      <c r="J238" s="22">
        <f>IF(Table4[[#This Row],[Net_Balance]]&gt;1,(Table4[[#This Row],[Net_Balance]]-1)/$J$974,0)</f>
        <v>1.9E-2</v>
      </c>
      <c r="K238" s="22">
        <f>IF(Table4[[#This Row],[Net_Balance]]&lt;1,-(1-Table4[[#This Row],[Net_Balance]])/$J$974,0)</f>
        <v>0</v>
      </c>
      <c r="L238" t="s">
        <v>109</v>
      </c>
      <c r="M238" t="s">
        <v>83</v>
      </c>
      <c r="N238" t="s">
        <v>5</v>
      </c>
      <c r="O238">
        <v>0</v>
      </c>
      <c r="P238">
        <v>0</v>
      </c>
      <c r="Q238">
        <v>390</v>
      </c>
      <c r="R238">
        <v>1664340192</v>
      </c>
      <c r="S238">
        <v>6</v>
      </c>
      <c r="T238" t="s">
        <v>117</v>
      </c>
      <c r="U238">
        <v>0</v>
      </c>
      <c r="V238">
        <v>-50</v>
      </c>
      <c r="W238">
        <v>0.5</v>
      </c>
      <c r="X238">
        <v>40</v>
      </c>
      <c r="Y238">
        <v>0.5</v>
      </c>
      <c r="Z238">
        <v>-5</v>
      </c>
      <c r="AA238">
        <v>2025</v>
      </c>
      <c r="AB238">
        <v>45</v>
      </c>
      <c r="AC238">
        <v>2</v>
      </c>
      <c r="AD238">
        <v>0.25</v>
      </c>
      <c r="AE238">
        <v>0.75</v>
      </c>
      <c r="AF238">
        <v>2</v>
      </c>
      <c r="AG238">
        <v>0.5</v>
      </c>
      <c r="AH238">
        <v>0.25</v>
      </c>
      <c r="AI238">
        <v>0.625</v>
      </c>
      <c r="AJ238">
        <v>0.375</v>
      </c>
      <c r="AK238">
        <v>-16.25</v>
      </c>
      <c r="AL238">
        <v>1898.4375</v>
      </c>
      <c r="AM238">
        <v>43.571062644833439</v>
      </c>
      <c r="AN238">
        <v>0.9</v>
      </c>
      <c r="AO238">
        <v>0.38419903534316502</v>
      </c>
      <c r="AP238">
        <v>0.61580096465683498</v>
      </c>
      <c r="AQ238" s="2">
        <f>Table4[[#This Row],[Gain]]^Table4[[#This Row],[θ]]</f>
        <v>40</v>
      </c>
      <c r="AR238" s="2">
        <f>-Table4[[#This Row],[λ]]*-Table4[[#This Row],[Loss]]^Table4[[#This Row],[θ]]</f>
        <v>100</v>
      </c>
      <c r="AS238" s="2">
        <f>Table4[[#This Row],[pie_gain]]*Table4[[#This Row],[v_n_w_g]]-Table4[[#This Row],[pie_loss]]*Table4[[#This Row],[v_n_w_l]]</f>
        <v>-46.212135051956892</v>
      </c>
      <c r="AT238" s="2">
        <f>IF(Table4[[#This Row],[diff_v]]&gt;=1,1,0)</f>
        <v>0</v>
      </c>
      <c r="AU238" s="2">
        <f>Table4[[#This Row],[Gain]]^(Table4[[#This Row],[θ]]*Table4[[#This Row],[ω_p]])</f>
        <v>42.053508449975794</v>
      </c>
      <c r="AV238" s="2">
        <f>-Table4[[#This Row],[λ]]*-Table4[[#This Row],[Loss]]^(Table4[[#This Row],[θ]]*Table4[[#This Row],[ω_n]])</f>
        <v>100</v>
      </c>
      <c r="AW238" s="2">
        <f>Table4[[#This Row],[v_n_w_g_w]]*Table4[[#This Row],[pie_gain]]-Table4[[#This Row],[v_n_w_l_w]]*Table4[[#This Row],[pie_loss]]</f>
        <v>-45.42317908640716</v>
      </c>
      <c r="AX238" s="2">
        <f>IF(Table4[[#This Row],[diff_v_w]]&gt;=1,1,0)</f>
        <v>0</v>
      </c>
      <c r="AY238" s="2">
        <f>Table4[[#This Row],[Gain]]^(Table4[[#This Row],[θ]])*Table4[[#This Row],[ω_p2]]</f>
        <v>40.380000000000003</v>
      </c>
      <c r="AZ238" s="2">
        <f>-Table4[[#This Row],[λ]]*-Table4[[#This Row],[Loss]]^(Table4[[#This Row],[θ]])*Table4[[#This Row],[ω_n2]]</f>
        <v>100</v>
      </c>
      <c r="BA238" s="2">
        <f>Table4[[#This Row],[v_n_w_g_w2]]*Table4[[#This Row],[pie_gain]]-Table4[[#This Row],[v_n_w_l_w2]]*Table4[[#This Row],[pie_loss]]</f>
        <v>-46.06613941852649</v>
      </c>
      <c r="BB238" s="2">
        <f>IF(Table4[[#This Row],[diff_v_w2]]&gt;=1,1,0)</f>
        <v>0</v>
      </c>
      <c r="BC238" s="2">
        <f>Table4[[#This Row],[Gain]]^(Table4[[#This Row],[θ]]+Table4[[#This Row],[ω_p3]])</f>
        <v>42.904133091052017</v>
      </c>
      <c r="BD238" s="2">
        <f>-Table4[[#This Row],[λ]]*-Table4[[#This Row],[Loss]]^(Table4[[#This Row],[θ]]+Table4[[#This Row],[ω_n3]])</f>
        <v>100</v>
      </c>
      <c r="BE238" s="2">
        <f>Table4[[#This Row],[v_n_w_g_w3]]*Table4[[#This Row],[pie_gain]]-Table4[[#This Row],[v_n_w_l_w3]]*Table4[[#This Row],[pie_loss]]</f>
        <v>-45.096369919866547</v>
      </c>
      <c r="BF238" s="2">
        <f>IF(Table4[[#This Row],[diff_v_w3]]&gt;=1,1,0)</f>
        <v>0</v>
      </c>
      <c r="BG238" s="2">
        <f>(Table4[[#This Row],[Accept]]-Table4[[#This Row],[projected_M1]])</f>
        <v>0</v>
      </c>
      <c r="BH238" s="2">
        <f>(Table4[[#This Row],[Accept]]-Table4[[#This Row],[projected_M2]])</f>
        <v>0</v>
      </c>
      <c r="BI238" s="2">
        <f>(Table4[[#This Row],[Accept]]-Table4[[#This Row],[projected_M3]])</f>
        <v>0</v>
      </c>
      <c r="BJ238" s="2">
        <f>(Table4[[#This Row],[Accept]]-Table4[[#This Row],[projected_M4]])</f>
        <v>0</v>
      </c>
    </row>
    <row r="239" spans="1:62" x14ac:dyDescent="0.3">
      <c r="A239">
        <v>48</v>
      </c>
      <c r="B239" t="s">
        <v>44</v>
      </c>
      <c r="C239">
        <v>1</v>
      </c>
      <c r="D239">
        <v>-2</v>
      </c>
      <c r="E239" s="22">
        <f>IF(Table4[[#This Row],[Trial]]="G1",Table4[[#This Row],[Balance]]/100,IF(Table4[[#This Row],[Trial]]="G2",Table4[[#This Row],[Balance]]/200,Table4[[#This Row],[Balance]]/500))</f>
        <v>1.95</v>
      </c>
      <c r="F239" s="22">
        <f>IF(Table4[[#This Row],[Net_Balance]]&gt;1,1+(Table4[[#This Row],[Net_Balance]]-1)/$F$974,1)</f>
        <v>1.0135714285714286</v>
      </c>
      <c r="G239" s="22">
        <f>IF(Table4[[#This Row],[Net_Balance]]&lt;1,1-(1-Table4[[#This Row],[Net_Balance]])/$F$974,1)</f>
        <v>1</v>
      </c>
      <c r="H239" s="22">
        <f>IF(Table4[[#This Row],[Net_Balance]]&gt;1,1+(Table4[[#This Row],[Net_Balance]]-1)/$H$974,1)</f>
        <v>1.0095000000000001</v>
      </c>
      <c r="I239" s="22">
        <f>IF(Table4[[#This Row],[Net_Balance]]&lt;1,1-(1-Table4[[#This Row],[Net_Balance]])/$H$974,1)</f>
        <v>1</v>
      </c>
      <c r="J239" s="22">
        <f>IF(Table4[[#This Row],[Net_Balance]]&gt;1,(Table4[[#This Row],[Net_Balance]]-1)/$J$974,0)</f>
        <v>1.9E-2</v>
      </c>
      <c r="K239" s="22">
        <f>IF(Table4[[#This Row],[Net_Balance]]&lt;1,-(1-Table4[[#This Row],[Net_Balance]])/$J$974,0)</f>
        <v>0</v>
      </c>
      <c r="L239" t="s">
        <v>109</v>
      </c>
      <c r="M239" t="s">
        <v>98</v>
      </c>
      <c r="N239" t="s">
        <v>5</v>
      </c>
      <c r="O239">
        <v>0</v>
      </c>
      <c r="P239">
        <v>0</v>
      </c>
      <c r="Q239">
        <v>390</v>
      </c>
      <c r="R239">
        <v>1664340197</v>
      </c>
      <c r="S239">
        <v>5</v>
      </c>
      <c r="T239" t="s">
        <v>117</v>
      </c>
      <c r="U239">
        <v>0</v>
      </c>
      <c r="V239">
        <v>-10</v>
      </c>
      <c r="W239">
        <v>0.5</v>
      </c>
      <c r="X239">
        <v>0</v>
      </c>
      <c r="Y239">
        <v>0.5</v>
      </c>
      <c r="Z239">
        <v>-5</v>
      </c>
      <c r="AA239">
        <v>25</v>
      </c>
      <c r="AB239">
        <v>5</v>
      </c>
      <c r="AC239">
        <v>2</v>
      </c>
      <c r="AD239">
        <v>0.25</v>
      </c>
      <c r="AE239">
        <v>0.75</v>
      </c>
      <c r="AF239">
        <v>2</v>
      </c>
      <c r="AG239">
        <v>0.5</v>
      </c>
      <c r="AH239">
        <v>0.25</v>
      </c>
      <c r="AI239">
        <v>0.625</v>
      </c>
      <c r="AJ239">
        <v>0.375</v>
      </c>
      <c r="AK239">
        <v>-6.25</v>
      </c>
      <c r="AL239">
        <v>23.4375</v>
      </c>
      <c r="AM239">
        <v>4.8412291827592711</v>
      </c>
      <c r="AN239">
        <v>0.9</v>
      </c>
      <c r="AO239">
        <v>0.38419903534316502</v>
      </c>
      <c r="AP239">
        <v>0.61580096465683498</v>
      </c>
      <c r="AQ239" s="2">
        <f>Table4[[#This Row],[Gain]]^Table4[[#This Row],[θ]]</f>
        <v>0</v>
      </c>
      <c r="AR239" s="2">
        <f>-Table4[[#This Row],[λ]]*-Table4[[#This Row],[Loss]]^Table4[[#This Row],[θ]]</f>
        <v>20</v>
      </c>
      <c r="AS239" s="2">
        <f>Table4[[#This Row],[pie_gain]]*Table4[[#This Row],[v_n_w_g]]-Table4[[#This Row],[pie_loss]]*Table4[[#This Row],[v_n_w_l]]</f>
        <v>-12.3160192931367</v>
      </c>
      <c r="AT239" s="2">
        <f>IF(Table4[[#This Row],[diff_v]]&gt;=1,1,0)</f>
        <v>0</v>
      </c>
      <c r="AU239" s="2">
        <f>Table4[[#This Row],[Gain]]^(Table4[[#This Row],[θ]]*Table4[[#This Row],[ω_p]])</f>
        <v>0</v>
      </c>
      <c r="AV239" s="2">
        <f>-Table4[[#This Row],[λ]]*-Table4[[#This Row],[Loss]]^(Table4[[#This Row],[θ]]*Table4[[#This Row],[ω_n]])</f>
        <v>20</v>
      </c>
      <c r="AW239" s="2">
        <f>Table4[[#This Row],[v_n_w_g_w]]*Table4[[#This Row],[pie_gain]]-Table4[[#This Row],[v_n_w_l_w]]*Table4[[#This Row],[pie_loss]]</f>
        <v>-12.3160192931367</v>
      </c>
      <c r="AX239" s="2">
        <f>IF(Table4[[#This Row],[diff_v_w]]&gt;=1,1,0)</f>
        <v>0</v>
      </c>
      <c r="AY239" s="2">
        <f>Table4[[#This Row],[Gain]]^(Table4[[#This Row],[θ]])*Table4[[#This Row],[ω_p2]]</f>
        <v>0</v>
      </c>
      <c r="AZ239" s="2">
        <f>-Table4[[#This Row],[λ]]*-Table4[[#This Row],[Loss]]^(Table4[[#This Row],[θ]])*Table4[[#This Row],[ω_n2]]</f>
        <v>20</v>
      </c>
      <c r="BA239" s="2">
        <f>Table4[[#This Row],[v_n_w_g_w2]]*Table4[[#This Row],[pie_gain]]-Table4[[#This Row],[v_n_w_l_w2]]*Table4[[#This Row],[pie_loss]]</f>
        <v>-12.3160192931367</v>
      </c>
      <c r="BB239" s="2">
        <f>IF(Table4[[#This Row],[diff_v_w2]]&gt;=1,1,0)</f>
        <v>0</v>
      </c>
      <c r="BC239" s="2">
        <f>Table4[[#This Row],[Gain]]^(Table4[[#This Row],[θ]]+Table4[[#This Row],[ω_p3]])</f>
        <v>0</v>
      </c>
      <c r="BD239" s="2">
        <f>-Table4[[#This Row],[λ]]*-Table4[[#This Row],[Loss]]^(Table4[[#This Row],[θ]]+Table4[[#This Row],[ω_n3]])</f>
        <v>20</v>
      </c>
      <c r="BE239" s="2">
        <f>Table4[[#This Row],[v_n_w_g_w3]]*Table4[[#This Row],[pie_gain]]-Table4[[#This Row],[v_n_w_l_w3]]*Table4[[#This Row],[pie_loss]]</f>
        <v>-12.3160192931367</v>
      </c>
      <c r="BF239" s="2">
        <f>IF(Table4[[#This Row],[diff_v_w3]]&gt;=1,1,0)</f>
        <v>0</v>
      </c>
      <c r="BG239" s="2">
        <f>(Table4[[#This Row],[Accept]]-Table4[[#This Row],[projected_M1]])</f>
        <v>0</v>
      </c>
      <c r="BH239" s="2">
        <f>(Table4[[#This Row],[Accept]]-Table4[[#This Row],[projected_M2]])</f>
        <v>0</v>
      </c>
      <c r="BI239" s="2">
        <f>(Table4[[#This Row],[Accept]]-Table4[[#This Row],[projected_M3]])</f>
        <v>0</v>
      </c>
      <c r="BJ239" s="2">
        <f>(Table4[[#This Row],[Accept]]-Table4[[#This Row],[projected_M4]])</f>
        <v>0</v>
      </c>
    </row>
    <row r="240" spans="1:62" x14ac:dyDescent="0.3">
      <c r="A240">
        <v>49</v>
      </c>
      <c r="B240" t="s">
        <v>44</v>
      </c>
      <c r="C240">
        <v>1</v>
      </c>
      <c r="D240">
        <v>-2</v>
      </c>
      <c r="E240" s="22">
        <f>IF(Table4[[#This Row],[Trial]]="G1",Table4[[#This Row],[Balance]]/100,IF(Table4[[#This Row],[Trial]]="G2",Table4[[#This Row],[Balance]]/200,Table4[[#This Row],[Balance]]/500))</f>
        <v>1.95</v>
      </c>
      <c r="F240" s="22">
        <f>IF(Table4[[#This Row],[Net_Balance]]&gt;1,1+(Table4[[#This Row],[Net_Balance]]-1)/$F$974,1)</f>
        <v>1.0135714285714286</v>
      </c>
      <c r="G240" s="22">
        <f>IF(Table4[[#This Row],[Net_Balance]]&lt;1,1-(1-Table4[[#This Row],[Net_Balance]])/$F$974,1)</f>
        <v>1</v>
      </c>
      <c r="H240" s="22">
        <f>IF(Table4[[#This Row],[Net_Balance]]&gt;1,1+(Table4[[#This Row],[Net_Balance]]-1)/$H$974,1)</f>
        <v>1.0095000000000001</v>
      </c>
      <c r="I240" s="22">
        <f>IF(Table4[[#This Row],[Net_Balance]]&lt;1,1-(1-Table4[[#This Row],[Net_Balance]])/$H$974,1)</f>
        <v>1</v>
      </c>
      <c r="J240" s="22">
        <f>IF(Table4[[#This Row],[Net_Balance]]&gt;1,(Table4[[#This Row],[Net_Balance]]-1)/$J$974,0)</f>
        <v>1.9E-2</v>
      </c>
      <c r="K240" s="22">
        <f>IF(Table4[[#This Row],[Net_Balance]]&lt;1,-(1-Table4[[#This Row],[Net_Balance]])/$J$974,0)</f>
        <v>0</v>
      </c>
      <c r="L240" t="s">
        <v>109</v>
      </c>
      <c r="M240" t="s">
        <v>70</v>
      </c>
      <c r="N240" t="s">
        <v>5</v>
      </c>
      <c r="O240">
        <v>0</v>
      </c>
      <c r="P240">
        <v>0</v>
      </c>
      <c r="Q240">
        <v>390</v>
      </c>
      <c r="R240">
        <v>1664340204</v>
      </c>
      <c r="S240">
        <v>7</v>
      </c>
      <c r="T240" t="s">
        <v>118</v>
      </c>
      <c r="U240">
        <v>1</v>
      </c>
      <c r="V240">
        <v>-90</v>
      </c>
      <c r="W240">
        <v>0.5</v>
      </c>
      <c r="X240">
        <v>180</v>
      </c>
      <c r="Y240">
        <v>0.5</v>
      </c>
      <c r="Z240">
        <v>45</v>
      </c>
      <c r="AA240">
        <v>18225</v>
      </c>
      <c r="AB240">
        <v>135</v>
      </c>
      <c r="AC240">
        <v>4</v>
      </c>
      <c r="AD240">
        <v>0.75</v>
      </c>
      <c r="AE240">
        <v>0.25</v>
      </c>
      <c r="AF240">
        <v>2</v>
      </c>
      <c r="AG240">
        <v>0.05</v>
      </c>
      <c r="AH240">
        <v>0.2</v>
      </c>
      <c r="AI240">
        <v>0.42499999999999999</v>
      </c>
      <c r="AJ240">
        <v>0.57499999999999996</v>
      </c>
      <c r="AK240">
        <v>65.249999999999986</v>
      </c>
      <c r="AL240">
        <v>17814.9375</v>
      </c>
      <c r="AM240">
        <v>133.47260954967501</v>
      </c>
      <c r="AN240">
        <v>0.9</v>
      </c>
      <c r="AO240">
        <v>0.56330583577691229</v>
      </c>
      <c r="AP240">
        <v>0.43669416422308771</v>
      </c>
      <c r="AQ240" s="2">
        <f>Table4[[#This Row],[Gain]]^Table4[[#This Row],[θ]]</f>
        <v>180</v>
      </c>
      <c r="AR240" s="2">
        <f>-Table4[[#This Row],[λ]]*-Table4[[#This Row],[Loss]]^Table4[[#This Row],[θ]]</f>
        <v>180</v>
      </c>
      <c r="AS240" s="2">
        <f>Table4[[#This Row],[pie_gain]]*Table4[[#This Row],[v_n_w_g]]-Table4[[#This Row],[pie_loss]]*Table4[[#This Row],[v_n_w_l]]</f>
        <v>22.790100879688424</v>
      </c>
      <c r="AT240" s="2">
        <f>IF(Table4[[#This Row],[diff_v]]&gt;=1,1,0)</f>
        <v>1</v>
      </c>
      <c r="AU240" s="2">
        <f>Table4[[#This Row],[Gain]]^(Table4[[#This Row],[θ]]*Table4[[#This Row],[ω_p]])</f>
        <v>193.14335667254065</v>
      </c>
      <c r="AV240" s="2">
        <f>-Table4[[#This Row],[λ]]*-Table4[[#This Row],[Loss]]^(Table4[[#This Row],[θ]]*Table4[[#This Row],[ω_n]])</f>
        <v>180</v>
      </c>
      <c r="AW240" s="2">
        <f>Table4[[#This Row],[v_n_w_g_w]]*Table4[[#This Row],[pie_gain]]-Table4[[#This Row],[v_n_w_l_w]]*Table4[[#This Row],[pie_loss]]</f>
        <v>30.193830395027987</v>
      </c>
      <c r="AX240" s="2">
        <f>IF(Table4[[#This Row],[diff_v_w]]&gt;=1,1,0)</f>
        <v>1</v>
      </c>
      <c r="AY240" s="2">
        <f>Table4[[#This Row],[Gain]]^(Table4[[#This Row],[θ]])*Table4[[#This Row],[ω_p2]]</f>
        <v>181.71</v>
      </c>
      <c r="AZ240" s="2">
        <f>-Table4[[#This Row],[λ]]*-Table4[[#This Row],[Loss]]^(Table4[[#This Row],[θ]])*Table4[[#This Row],[ω_n2]]</f>
        <v>180</v>
      </c>
      <c r="BA240" s="2">
        <f>Table4[[#This Row],[v_n_w_g_w2]]*Table4[[#This Row],[pie_gain]]-Table4[[#This Row],[v_n_w_l_w2]]*Table4[[#This Row],[pie_loss]]</f>
        <v>23.753353858866944</v>
      </c>
      <c r="BB240" s="2">
        <f>IF(Table4[[#This Row],[diff_v_w2]]&gt;=1,1,0)</f>
        <v>1</v>
      </c>
      <c r="BC240" s="2">
        <f>Table4[[#This Row],[Gain]]^(Table4[[#This Row],[θ]]+Table4[[#This Row],[ω_p3]])</f>
        <v>198.66560433127052</v>
      </c>
      <c r="BD240" s="2">
        <f>-Table4[[#This Row],[λ]]*-Table4[[#This Row],[Loss]]^(Table4[[#This Row],[θ]]+Table4[[#This Row],[ω_n3]])</f>
        <v>180</v>
      </c>
      <c r="BE240" s="2">
        <f>Table4[[#This Row],[v_n_w_g_w3]]*Table4[[#This Row],[pie_gain]]-Table4[[#This Row],[v_n_w_l_w3]]*Table4[[#This Row],[pie_loss]]</f>
        <v>33.304544727795914</v>
      </c>
      <c r="BF240" s="2">
        <f>IF(Table4[[#This Row],[diff_v_w3]]&gt;=1,1,0)</f>
        <v>1</v>
      </c>
      <c r="BG240" s="2">
        <f>(Table4[[#This Row],[Accept]]-Table4[[#This Row],[projected_M1]])</f>
        <v>-1</v>
      </c>
      <c r="BH240" s="2">
        <f>(Table4[[#This Row],[Accept]]-Table4[[#This Row],[projected_M2]])</f>
        <v>-1</v>
      </c>
      <c r="BI240" s="2">
        <f>(Table4[[#This Row],[Accept]]-Table4[[#This Row],[projected_M3]])</f>
        <v>-1</v>
      </c>
      <c r="BJ240" s="2">
        <f>(Table4[[#This Row],[Accept]]-Table4[[#This Row],[projected_M4]])</f>
        <v>-1</v>
      </c>
    </row>
    <row r="241" spans="1:62" x14ac:dyDescent="0.3">
      <c r="A241">
        <v>50</v>
      </c>
      <c r="B241" t="s">
        <v>44</v>
      </c>
      <c r="C241">
        <v>1</v>
      </c>
      <c r="D241">
        <v>-2</v>
      </c>
      <c r="E241" s="22">
        <f>IF(Table4[[#This Row],[Trial]]="G1",Table4[[#This Row],[Balance]]/100,IF(Table4[[#This Row],[Trial]]="G2",Table4[[#This Row],[Balance]]/200,Table4[[#This Row],[Balance]]/500))</f>
        <v>2.1</v>
      </c>
      <c r="F241" s="22">
        <f>IF(Table4[[#This Row],[Net_Balance]]&gt;1,1+(Table4[[#This Row],[Net_Balance]]-1)/$F$974,1)</f>
        <v>1.0157142857142858</v>
      </c>
      <c r="G241" s="22">
        <f>IF(Table4[[#This Row],[Net_Balance]]&lt;1,1-(1-Table4[[#This Row],[Net_Balance]])/$F$974,1)</f>
        <v>1</v>
      </c>
      <c r="H241" s="22">
        <f>IF(Table4[[#This Row],[Net_Balance]]&gt;1,1+(Table4[[#This Row],[Net_Balance]]-1)/$H$974,1)</f>
        <v>1.0109999999999999</v>
      </c>
      <c r="I241" s="22">
        <f>IF(Table4[[#This Row],[Net_Balance]]&lt;1,1-(1-Table4[[#This Row],[Net_Balance]])/$H$974,1)</f>
        <v>1</v>
      </c>
      <c r="J241" s="22">
        <f>IF(Table4[[#This Row],[Net_Balance]]&gt;1,(Table4[[#This Row],[Net_Balance]]-1)/$J$974,0)</f>
        <v>2.2000000000000002E-2</v>
      </c>
      <c r="K241" s="22">
        <f>IF(Table4[[#This Row],[Net_Balance]]&lt;1,-(1-Table4[[#This Row],[Net_Balance]])/$J$974,0)</f>
        <v>0</v>
      </c>
      <c r="L241" t="s">
        <v>109</v>
      </c>
      <c r="M241" t="s">
        <v>84</v>
      </c>
      <c r="N241" t="s">
        <v>7</v>
      </c>
      <c r="O241">
        <v>1</v>
      </c>
      <c r="P241">
        <v>30</v>
      </c>
      <c r="Q241">
        <v>420</v>
      </c>
      <c r="R241">
        <v>1664340214</v>
      </c>
      <c r="S241">
        <v>10</v>
      </c>
      <c r="T241" t="s">
        <v>118</v>
      </c>
      <c r="U241">
        <v>1</v>
      </c>
      <c r="V241">
        <v>-10</v>
      </c>
      <c r="W241">
        <v>0.5</v>
      </c>
      <c r="X241">
        <v>30</v>
      </c>
      <c r="Y241">
        <v>0.5</v>
      </c>
      <c r="Z241">
        <v>10</v>
      </c>
      <c r="AA241">
        <v>400</v>
      </c>
      <c r="AB241">
        <v>20</v>
      </c>
      <c r="AC241">
        <v>4</v>
      </c>
      <c r="AD241">
        <v>0.25</v>
      </c>
      <c r="AE241">
        <v>0.75</v>
      </c>
      <c r="AF241">
        <v>2</v>
      </c>
      <c r="AG241">
        <v>0.5</v>
      </c>
      <c r="AH241">
        <v>0.25</v>
      </c>
      <c r="AI241">
        <v>0.625</v>
      </c>
      <c r="AJ241">
        <v>0.375</v>
      </c>
      <c r="AK241">
        <v>5</v>
      </c>
      <c r="AL241">
        <v>375</v>
      </c>
      <c r="AM241">
        <v>19.364916731037084</v>
      </c>
      <c r="AN241">
        <v>0.9</v>
      </c>
      <c r="AO241">
        <v>0.38419903534316502</v>
      </c>
      <c r="AP241">
        <v>0.61580096465683498</v>
      </c>
      <c r="AQ241" s="2">
        <f>Table4[[#This Row],[Gain]]^Table4[[#This Row],[θ]]</f>
        <v>30</v>
      </c>
      <c r="AR241" s="2">
        <f>-Table4[[#This Row],[λ]]*-Table4[[#This Row],[Loss]]^Table4[[#This Row],[θ]]</f>
        <v>20</v>
      </c>
      <c r="AS241" s="2">
        <f>Table4[[#This Row],[pie_gain]]*Table4[[#This Row],[v_n_w_g]]-Table4[[#This Row],[pie_loss]]*Table4[[#This Row],[v_n_w_l]]</f>
        <v>-0.79004823284174996</v>
      </c>
      <c r="AT241" s="2">
        <f>IF(Table4[[#This Row],[diff_v]]&gt;=1,1,0)</f>
        <v>0</v>
      </c>
      <c r="AU241" s="2">
        <f>Table4[[#This Row],[Gain]]^(Table4[[#This Row],[θ]]*Table4[[#This Row],[ω_p]])</f>
        <v>31.647044676750006</v>
      </c>
      <c r="AV241" s="2">
        <f>-Table4[[#This Row],[λ]]*-Table4[[#This Row],[Loss]]^(Table4[[#This Row],[θ]]*Table4[[#This Row],[ω_n]])</f>
        <v>20</v>
      </c>
      <c r="AW241" s="2">
        <f>Table4[[#This Row],[v_n_w_g_w]]*Table4[[#This Row],[pie_gain]]-Table4[[#This Row],[v_n_w_l_w]]*Table4[[#This Row],[pie_loss]]</f>
        <v>-0.1572552568673018</v>
      </c>
      <c r="AX241" s="2">
        <f>IF(Table4[[#This Row],[diff_v_w]]&gt;=1,1,0)</f>
        <v>0</v>
      </c>
      <c r="AY241" s="2">
        <f>Table4[[#This Row],[Gain]]^(Table4[[#This Row],[θ]])*Table4[[#This Row],[ω_p2]]</f>
        <v>30.33</v>
      </c>
      <c r="AZ241" s="2">
        <f>-Table4[[#This Row],[λ]]*-Table4[[#This Row],[Loss]]^(Table4[[#This Row],[θ]])*Table4[[#This Row],[ω_n2]]</f>
        <v>20</v>
      </c>
      <c r="BA241" s="2">
        <f>Table4[[#This Row],[v_n_w_g_w2]]*Table4[[#This Row],[pie_gain]]-Table4[[#This Row],[v_n_w_l_w2]]*Table4[[#This Row],[pie_loss]]</f>
        <v>-0.66326255117850508</v>
      </c>
      <c r="BB241" s="2">
        <f>IF(Table4[[#This Row],[diff_v_w2]]&gt;=1,1,0)</f>
        <v>0</v>
      </c>
      <c r="BC241" s="2">
        <f>Table4[[#This Row],[Gain]]^(Table4[[#This Row],[θ]]+Table4[[#This Row],[ω_p3]])</f>
        <v>32.330909530743796</v>
      </c>
      <c r="BD241" s="2">
        <f>-Table4[[#This Row],[λ]]*-Table4[[#This Row],[Loss]]^(Table4[[#This Row],[θ]]+Table4[[#This Row],[ω_n3]])</f>
        <v>20</v>
      </c>
      <c r="BE241" s="2">
        <f>Table4[[#This Row],[v_n_w_g_w3]]*Table4[[#This Row],[pie_gain]]-Table4[[#This Row],[v_n_w_l_w3]]*Table4[[#This Row],[pie_loss]]</f>
        <v>0.10548496034220634</v>
      </c>
      <c r="BF241" s="2">
        <f>IF(Table4[[#This Row],[diff_v_w3]]&gt;=1,1,0)</f>
        <v>0</v>
      </c>
      <c r="BG241" s="2">
        <f>(Table4[[#This Row],[Accept]]-Table4[[#This Row],[projected_M1]])</f>
        <v>1</v>
      </c>
      <c r="BH241" s="2">
        <f>(Table4[[#This Row],[Accept]]-Table4[[#This Row],[projected_M2]])</f>
        <v>1</v>
      </c>
      <c r="BI241" s="2">
        <f>(Table4[[#This Row],[Accept]]-Table4[[#This Row],[projected_M3]])</f>
        <v>1</v>
      </c>
      <c r="BJ241" s="2">
        <f>(Table4[[#This Row],[Accept]]-Table4[[#This Row],[projected_M4]])</f>
        <v>1</v>
      </c>
    </row>
    <row r="242" spans="1:62" x14ac:dyDescent="0.3">
      <c r="A242">
        <v>52</v>
      </c>
      <c r="B242" t="s">
        <v>44</v>
      </c>
      <c r="C242">
        <v>1</v>
      </c>
      <c r="D242">
        <v>-2</v>
      </c>
      <c r="E242" s="22">
        <f>IF(Table4[[#This Row],[Trial]]="G1",Table4[[#This Row],[Balance]]/100,IF(Table4[[#This Row],[Trial]]="G2",Table4[[#This Row],[Balance]]/200,Table4[[#This Row],[Balance]]/500))</f>
        <v>3</v>
      </c>
      <c r="F242" s="22">
        <f>IF(Table4[[#This Row],[Net_Balance]]&gt;1,1+(Table4[[#This Row],[Net_Balance]]-1)/$F$974,1)</f>
        <v>1.0285714285714285</v>
      </c>
      <c r="G242" s="22">
        <f>IF(Table4[[#This Row],[Net_Balance]]&lt;1,1-(1-Table4[[#This Row],[Net_Balance]])/$F$974,1)</f>
        <v>1</v>
      </c>
      <c r="H242" s="22">
        <f>IF(Table4[[#This Row],[Net_Balance]]&gt;1,1+(Table4[[#This Row],[Net_Balance]]-1)/$H$974,1)</f>
        <v>1.02</v>
      </c>
      <c r="I242" s="22">
        <f>IF(Table4[[#This Row],[Net_Balance]]&lt;1,1-(1-Table4[[#This Row],[Net_Balance]])/$H$974,1)</f>
        <v>1</v>
      </c>
      <c r="J242" s="22">
        <f>IF(Table4[[#This Row],[Net_Balance]]&gt;1,(Table4[[#This Row],[Net_Balance]]-1)/$J$974,0)</f>
        <v>0.04</v>
      </c>
      <c r="K242" s="22">
        <f>IF(Table4[[#This Row],[Net_Balance]]&lt;1,-(1-Table4[[#This Row],[Net_Balance]])/$J$974,0)</f>
        <v>0</v>
      </c>
      <c r="L242" t="s">
        <v>109</v>
      </c>
      <c r="M242" t="s">
        <v>103</v>
      </c>
      <c r="N242" t="s">
        <v>7</v>
      </c>
      <c r="O242">
        <v>1</v>
      </c>
      <c r="P242">
        <v>180</v>
      </c>
      <c r="Q242">
        <v>600</v>
      </c>
      <c r="R242">
        <v>1664340233</v>
      </c>
      <c r="S242">
        <v>12</v>
      </c>
      <c r="T242" t="s">
        <v>117</v>
      </c>
      <c r="U242">
        <v>0</v>
      </c>
      <c r="V242">
        <v>-90</v>
      </c>
      <c r="W242">
        <v>0.5</v>
      </c>
      <c r="X242">
        <v>180</v>
      </c>
      <c r="Y242">
        <v>0.5</v>
      </c>
      <c r="Z242">
        <v>45</v>
      </c>
      <c r="AA242">
        <v>18225</v>
      </c>
      <c r="AB242">
        <v>135</v>
      </c>
      <c r="AC242">
        <v>2</v>
      </c>
      <c r="AD242">
        <v>0.25</v>
      </c>
      <c r="AE242">
        <v>0.75</v>
      </c>
      <c r="AF242">
        <v>2</v>
      </c>
      <c r="AG242">
        <v>0.5</v>
      </c>
      <c r="AH242">
        <v>0.25</v>
      </c>
      <c r="AI242">
        <v>0.625</v>
      </c>
      <c r="AJ242">
        <v>0.375</v>
      </c>
      <c r="AK242">
        <v>11.25</v>
      </c>
      <c r="AL242">
        <v>17085.9375</v>
      </c>
      <c r="AM242">
        <v>130.71318793450033</v>
      </c>
      <c r="AN242">
        <v>0.9</v>
      </c>
      <c r="AO242">
        <v>0.38419903534316502</v>
      </c>
      <c r="AP242">
        <v>0.61580096465683498</v>
      </c>
      <c r="AQ242" s="2">
        <f>Table4[[#This Row],[Gain]]^Table4[[#This Row],[θ]]</f>
        <v>180</v>
      </c>
      <c r="AR242" s="2">
        <f>-Table4[[#This Row],[λ]]*-Table4[[#This Row],[Loss]]^Table4[[#This Row],[θ]]</f>
        <v>180</v>
      </c>
      <c r="AS242" s="2">
        <f>Table4[[#This Row],[pie_gain]]*Table4[[#This Row],[v_n_w_g]]-Table4[[#This Row],[pie_loss]]*Table4[[#This Row],[v_n_w_l]]</f>
        <v>-41.688347276460604</v>
      </c>
      <c r="AT242" s="2">
        <f>IF(Table4[[#This Row],[diff_v]]&gt;=1,1,0)</f>
        <v>0</v>
      </c>
      <c r="AU242" s="2">
        <f>Table4[[#This Row],[Gain]]^(Table4[[#This Row],[θ]]*Table4[[#This Row],[ω_p]])</f>
        <v>208.78960006076738</v>
      </c>
      <c r="AV242" s="2">
        <f>-Table4[[#This Row],[λ]]*-Table4[[#This Row],[Loss]]^(Table4[[#This Row],[θ]]*Table4[[#This Row],[ω_n]])</f>
        <v>180</v>
      </c>
      <c r="AW242" s="2">
        <f>Table4[[#This Row],[v_n_w_g_w]]*Table4[[#This Row],[pie_gain]]-Table4[[#This Row],[v_n_w_l_w]]*Table4[[#This Row],[pie_loss]]</f>
        <v>-30.627410705198244</v>
      </c>
      <c r="AX242" s="2">
        <f>IF(Table4[[#This Row],[diff_v_w]]&gt;=1,1,0)</f>
        <v>0</v>
      </c>
      <c r="AY242" s="2">
        <f>Table4[[#This Row],[Gain]]^(Table4[[#This Row],[θ]])*Table4[[#This Row],[ω_p2]]</f>
        <v>183.6</v>
      </c>
      <c r="AZ242" s="2">
        <f>-Table4[[#This Row],[λ]]*-Table4[[#This Row],[Loss]]^(Table4[[#This Row],[θ]])*Table4[[#This Row],[ω_n2]]</f>
        <v>180</v>
      </c>
      <c r="BA242" s="2">
        <f>Table4[[#This Row],[v_n_w_g_w2]]*Table4[[#This Row],[pie_gain]]-Table4[[#This Row],[v_n_w_l_w2]]*Table4[[#This Row],[pie_loss]]</f>
        <v>-40.305230749225203</v>
      </c>
      <c r="BB242" s="2">
        <f>IF(Table4[[#This Row],[diff_v_w2]]&gt;=1,1,0)</f>
        <v>0</v>
      </c>
      <c r="BC242" s="2">
        <f>Table4[[#This Row],[Gain]]^(Table4[[#This Row],[θ]]+Table4[[#This Row],[ω_p3]])</f>
        <v>221.55594366368075</v>
      </c>
      <c r="BD242" s="2">
        <f>-Table4[[#This Row],[λ]]*-Table4[[#This Row],[Loss]]^(Table4[[#This Row],[θ]]+Table4[[#This Row],[ω_n3]])</f>
        <v>180</v>
      </c>
      <c r="BE242" s="2">
        <f>Table4[[#This Row],[v_n_w_g_w3]]*Table4[[#This Row],[pie_gain]]-Table4[[#This Row],[v_n_w_l_w3]]*Table4[[#This Row],[pie_loss]]</f>
        <v>-25.722593808099546</v>
      </c>
      <c r="BF242" s="2">
        <f>IF(Table4[[#This Row],[diff_v_w3]]&gt;=1,1,0)</f>
        <v>0</v>
      </c>
      <c r="BG242" s="2">
        <f>(Table4[[#This Row],[Accept]]-Table4[[#This Row],[projected_M1]])</f>
        <v>1</v>
      </c>
      <c r="BH242" s="2">
        <f>(Table4[[#This Row],[Accept]]-Table4[[#This Row],[projected_M2]])</f>
        <v>1</v>
      </c>
      <c r="BI242" s="2">
        <f>(Table4[[#This Row],[Accept]]-Table4[[#This Row],[projected_M3]])</f>
        <v>1</v>
      </c>
      <c r="BJ242" s="2">
        <f>(Table4[[#This Row],[Accept]]-Table4[[#This Row],[projected_M4]])</f>
        <v>1</v>
      </c>
    </row>
    <row r="243" spans="1:62" x14ac:dyDescent="0.3">
      <c r="A243">
        <v>53</v>
      </c>
      <c r="B243" t="s">
        <v>44</v>
      </c>
      <c r="C243">
        <v>1</v>
      </c>
      <c r="D243">
        <v>-2</v>
      </c>
      <c r="E243" s="22">
        <f>IF(Table4[[#This Row],[Trial]]="G1",Table4[[#This Row],[Balance]]/100,IF(Table4[[#This Row],[Trial]]="G2",Table4[[#This Row],[Balance]]/200,Table4[[#This Row],[Balance]]/500))</f>
        <v>3</v>
      </c>
      <c r="F243" s="22">
        <f>IF(Table4[[#This Row],[Net_Balance]]&gt;1,1+(Table4[[#This Row],[Net_Balance]]-1)/$F$974,1)</f>
        <v>1.0285714285714285</v>
      </c>
      <c r="G243" s="22">
        <f>IF(Table4[[#This Row],[Net_Balance]]&lt;1,1-(1-Table4[[#This Row],[Net_Balance]])/$F$974,1)</f>
        <v>1</v>
      </c>
      <c r="H243" s="22">
        <f>IF(Table4[[#This Row],[Net_Balance]]&gt;1,1+(Table4[[#This Row],[Net_Balance]]-1)/$H$974,1)</f>
        <v>1.02</v>
      </c>
      <c r="I243" s="22">
        <f>IF(Table4[[#This Row],[Net_Balance]]&lt;1,1-(1-Table4[[#This Row],[Net_Balance]])/$H$974,1)</f>
        <v>1</v>
      </c>
      <c r="J243" s="22">
        <f>IF(Table4[[#This Row],[Net_Balance]]&gt;1,(Table4[[#This Row],[Net_Balance]]-1)/$J$974,0)</f>
        <v>0.04</v>
      </c>
      <c r="K243" s="22">
        <f>IF(Table4[[#This Row],[Net_Balance]]&lt;1,-(1-Table4[[#This Row],[Net_Balance]])/$J$974,0)</f>
        <v>0</v>
      </c>
      <c r="L243" t="s">
        <v>109</v>
      </c>
      <c r="M243" t="s">
        <v>78</v>
      </c>
      <c r="N243" t="s">
        <v>5</v>
      </c>
      <c r="O243">
        <v>0</v>
      </c>
      <c r="P243">
        <v>0</v>
      </c>
      <c r="Q243">
        <v>600</v>
      </c>
      <c r="R243">
        <v>1664340238</v>
      </c>
      <c r="S243">
        <v>5</v>
      </c>
      <c r="T243" t="s">
        <v>118</v>
      </c>
      <c r="U243">
        <v>1</v>
      </c>
      <c r="V243">
        <v>-90</v>
      </c>
      <c r="W243">
        <v>0.5</v>
      </c>
      <c r="X243">
        <v>80</v>
      </c>
      <c r="Y243">
        <v>0.5</v>
      </c>
      <c r="Z243">
        <v>-5</v>
      </c>
      <c r="AA243">
        <v>7225</v>
      </c>
      <c r="AB243">
        <v>85</v>
      </c>
      <c r="AC243">
        <v>2</v>
      </c>
      <c r="AD243">
        <v>0.25</v>
      </c>
      <c r="AE243">
        <v>0.75</v>
      </c>
      <c r="AF243">
        <v>2</v>
      </c>
      <c r="AG243">
        <v>0.5</v>
      </c>
      <c r="AH243">
        <v>0.25</v>
      </c>
      <c r="AI243">
        <v>0.625</v>
      </c>
      <c r="AJ243">
        <v>0.375</v>
      </c>
      <c r="AK243">
        <v>-26.25</v>
      </c>
      <c r="AL243">
        <v>6773.4375</v>
      </c>
      <c r="AM243">
        <v>82.300896106907615</v>
      </c>
      <c r="AN243">
        <v>0.9</v>
      </c>
      <c r="AO243">
        <v>0.38419903534316502</v>
      </c>
      <c r="AP243">
        <v>0.61580096465683498</v>
      </c>
      <c r="AQ243" s="2">
        <f>Table4[[#This Row],[Gain]]^Table4[[#This Row],[θ]]</f>
        <v>80</v>
      </c>
      <c r="AR243" s="2">
        <f>-Table4[[#This Row],[λ]]*-Table4[[#This Row],[Loss]]^Table4[[#This Row],[θ]]</f>
        <v>180</v>
      </c>
      <c r="AS243" s="2">
        <f>Table4[[#This Row],[pie_gain]]*Table4[[#This Row],[v_n_w_g]]-Table4[[#This Row],[pie_loss]]*Table4[[#This Row],[v_n_w_l]]</f>
        <v>-80.108250810777093</v>
      </c>
      <c r="AT243" s="2">
        <f>IF(Table4[[#This Row],[diff_v]]&gt;=1,1,0)</f>
        <v>0</v>
      </c>
      <c r="AU243" s="2">
        <f>Table4[[#This Row],[Gain]]^(Table4[[#This Row],[θ]]*Table4[[#This Row],[ω_p]])</f>
        <v>90.670077432811311</v>
      </c>
      <c r="AV243" s="2">
        <f>-Table4[[#This Row],[λ]]*-Table4[[#This Row],[Loss]]^(Table4[[#This Row],[θ]]*Table4[[#This Row],[ω_n]])</f>
        <v>180</v>
      </c>
      <c r="AW243" s="2">
        <f>Table4[[#This Row],[v_n_w_g_w]]*Table4[[#This Row],[pie_gain]]-Table4[[#This Row],[v_n_w_l_w]]*Table4[[#This Row],[pie_loss]]</f>
        <v>-76.008817354054116</v>
      </c>
      <c r="AX243" s="2">
        <f>IF(Table4[[#This Row],[diff_v_w]]&gt;=1,1,0)</f>
        <v>0</v>
      </c>
      <c r="AY243" s="2">
        <f>Table4[[#This Row],[Gain]]^(Table4[[#This Row],[θ]])*Table4[[#This Row],[ω_p2]]</f>
        <v>81.599999999999994</v>
      </c>
      <c r="AZ243" s="2">
        <f>-Table4[[#This Row],[λ]]*-Table4[[#This Row],[Loss]]^(Table4[[#This Row],[θ]])*Table4[[#This Row],[ω_n2]]</f>
        <v>180</v>
      </c>
      <c r="BA243" s="2">
        <f>Table4[[#This Row],[v_n_w_g_w2]]*Table4[[#This Row],[pie_gain]]-Table4[[#This Row],[v_n_w_l_w2]]*Table4[[#This Row],[pie_loss]]</f>
        <v>-79.493532354228037</v>
      </c>
      <c r="BB243" s="2">
        <f>IF(Table4[[#This Row],[diff_v_w2]]&gt;=1,1,0)</f>
        <v>0</v>
      </c>
      <c r="BC243" s="2">
        <f>Table4[[#This Row],[Gain]]^(Table4[[#This Row],[θ]]+Table4[[#This Row],[ω_p3]])</f>
        <v>95.326486539878729</v>
      </c>
      <c r="BD243" s="2">
        <f>-Table4[[#This Row],[λ]]*-Table4[[#This Row],[Loss]]^(Table4[[#This Row],[θ]]+Table4[[#This Row],[ω_n3]])</f>
        <v>180</v>
      </c>
      <c r="BE243" s="2">
        <f>Table4[[#This Row],[v_n_w_g_w3]]*Table4[[#This Row],[pie_gain]]-Table4[[#This Row],[v_n_w_l_w3]]*Table4[[#This Row],[pie_loss]]</f>
        <v>-74.219829466955687</v>
      </c>
      <c r="BF243" s="2">
        <f>IF(Table4[[#This Row],[diff_v_w3]]&gt;=1,1,0)</f>
        <v>0</v>
      </c>
      <c r="BG243" s="2">
        <f>(Table4[[#This Row],[Accept]]-Table4[[#This Row],[projected_M1]])</f>
        <v>0</v>
      </c>
      <c r="BH243" s="2">
        <f>(Table4[[#This Row],[Accept]]-Table4[[#This Row],[projected_M2]])</f>
        <v>0</v>
      </c>
      <c r="BI243" s="2">
        <f>(Table4[[#This Row],[Accept]]-Table4[[#This Row],[projected_M3]])</f>
        <v>0</v>
      </c>
      <c r="BJ243" s="2">
        <f>(Table4[[#This Row],[Accept]]-Table4[[#This Row],[projected_M4]])</f>
        <v>0</v>
      </c>
    </row>
    <row r="244" spans="1:62" x14ac:dyDescent="0.3">
      <c r="A244">
        <v>54</v>
      </c>
      <c r="B244" t="s">
        <v>44</v>
      </c>
      <c r="C244">
        <v>1</v>
      </c>
      <c r="D244">
        <v>-2</v>
      </c>
      <c r="E244" s="22">
        <f>IF(Table4[[#This Row],[Trial]]="G1",Table4[[#This Row],[Balance]]/100,IF(Table4[[#This Row],[Trial]]="G2",Table4[[#This Row],[Balance]]/200,Table4[[#This Row],[Balance]]/500))</f>
        <v>3</v>
      </c>
      <c r="F244" s="22">
        <f>IF(Table4[[#This Row],[Net_Balance]]&gt;1,1+(Table4[[#This Row],[Net_Balance]]-1)/$F$974,1)</f>
        <v>1.0285714285714285</v>
      </c>
      <c r="G244" s="22">
        <f>IF(Table4[[#This Row],[Net_Balance]]&lt;1,1-(1-Table4[[#This Row],[Net_Balance]])/$F$974,1)</f>
        <v>1</v>
      </c>
      <c r="H244" s="22">
        <f>IF(Table4[[#This Row],[Net_Balance]]&gt;1,1+(Table4[[#This Row],[Net_Balance]]-1)/$H$974,1)</f>
        <v>1.02</v>
      </c>
      <c r="I244" s="22">
        <f>IF(Table4[[#This Row],[Net_Balance]]&lt;1,1-(1-Table4[[#This Row],[Net_Balance]])/$H$974,1)</f>
        <v>1</v>
      </c>
      <c r="J244" s="22">
        <f>IF(Table4[[#This Row],[Net_Balance]]&gt;1,(Table4[[#This Row],[Net_Balance]]-1)/$J$974,0)</f>
        <v>0.04</v>
      </c>
      <c r="K244" s="22">
        <f>IF(Table4[[#This Row],[Net_Balance]]&lt;1,-(1-Table4[[#This Row],[Net_Balance]])/$J$974,0)</f>
        <v>0</v>
      </c>
      <c r="L244" t="s">
        <v>109</v>
      </c>
      <c r="M244" t="s">
        <v>52</v>
      </c>
      <c r="N244" t="s">
        <v>5</v>
      </c>
      <c r="O244">
        <v>0</v>
      </c>
      <c r="P244">
        <v>0</v>
      </c>
      <c r="Q244">
        <v>600</v>
      </c>
      <c r="R244">
        <v>1664340242</v>
      </c>
      <c r="S244">
        <v>4</v>
      </c>
      <c r="T244" t="s">
        <v>117</v>
      </c>
      <c r="U244">
        <v>0</v>
      </c>
      <c r="V244">
        <v>-10</v>
      </c>
      <c r="W244">
        <v>0.5</v>
      </c>
      <c r="X244">
        <v>10</v>
      </c>
      <c r="Y244">
        <v>0.5</v>
      </c>
      <c r="Z244">
        <v>0</v>
      </c>
      <c r="AA244">
        <v>100</v>
      </c>
      <c r="AB244">
        <v>10</v>
      </c>
      <c r="AC244">
        <v>4</v>
      </c>
      <c r="AD244">
        <v>0.25</v>
      </c>
      <c r="AE244">
        <v>0.75</v>
      </c>
      <c r="AF244">
        <v>1</v>
      </c>
      <c r="AG244">
        <v>0.25</v>
      </c>
      <c r="AH244">
        <v>0.5</v>
      </c>
      <c r="AI244">
        <v>0.375</v>
      </c>
      <c r="AJ244">
        <v>0.625</v>
      </c>
      <c r="AK244">
        <v>2.5</v>
      </c>
      <c r="AL244">
        <v>93.75</v>
      </c>
      <c r="AM244">
        <v>9.6824583655185421</v>
      </c>
      <c r="AN244">
        <v>0.9</v>
      </c>
      <c r="AO244">
        <v>0.60844334427391233</v>
      </c>
      <c r="AP244">
        <v>0.39155665572608767</v>
      </c>
      <c r="AQ244" s="2">
        <f>Table4[[#This Row],[Gain]]^Table4[[#This Row],[θ]]</f>
        <v>10</v>
      </c>
      <c r="AR244" s="2">
        <f>-Table4[[#This Row],[λ]]*-Table4[[#This Row],[Loss]]^Table4[[#This Row],[θ]]</f>
        <v>20</v>
      </c>
      <c r="AS244" s="2">
        <f>Table4[[#This Row],[pie_gain]]*Table4[[#This Row],[v_n_w_g]]-Table4[[#This Row],[pie_loss]]*Table4[[#This Row],[v_n_w_l]]</f>
        <v>-1.74669967178263</v>
      </c>
      <c r="AT244" s="2">
        <f>IF(Table4[[#This Row],[diff_v]]&gt;=1,1,0)</f>
        <v>0</v>
      </c>
      <c r="AU244" s="2">
        <f>Table4[[#This Row],[Gain]]^(Table4[[#This Row],[θ]]*Table4[[#This Row],[ω_p]])</f>
        <v>10.680004325145758</v>
      </c>
      <c r="AV244" s="2">
        <f>-Table4[[#This Row],[λ]]*-Table4[[#This Row],[Loss]]^(Table4[[#This Row],[θ]]*Table4[[#This Row],[ω_n]])</f>
        <v>20</v>
      </c>
      <c r="AW244" s="2">
        <f>Table4[[#This Row],[v_n_w_g_w]]*Table4[[#This Row],[pie_gain]]-Table4[[#This Row],[v_n_w_l_w]]*Table4[[#This Row],[pie_loss]]</f>
        <v>-1.3329555660702201</v>
      </c>
      <c r="AX244" s="2">
        <f>IF(Table4[[#This Row],[diff_v_w]]&gt;=1,1,0)</f>
        <v>0</v>
      </c>
      <c r="AY244" s="2">
        <f>Table4[[#This Row],[Gain]]^(Table4[[#This Row],[θ]])*Table4[[#This Row],[ω_p2]]</f>
        <v>10.199999999999999</v>
      </c>
      <c r="AZ244" s="2">
        <f>-Table4[[#This Row],[λ]]*-Table4[[#This Row],[Loss]]^(Table4[[#This Row],[θ]])*Table4[[#This Row],[ω_n2]]</f>
        <v>20</v>
      </c>
      <c r="BA244" s="2">
        <f>Table4[[#This Row],[v_n_w_g_w2]]*Table4[[#This Row],[pie_gain]]-Table4[[#This Row],[v_n_w_l_w2]]*Table4[[#This Row],[pie_loss]]</f>
        <v>-1.6250110029278479</v>
      </c>
      <c r="BB244" s="2">
        <f>IF(Table4[[#This Row],[diff_v_w2]]&gt;=1,1,0)</f>
        <v>0</v>
      </c>
      <c r="BC244" s="2">
        <f>Table4[[#This Row],[Gain]]^(Table4[[#This Row],[θ]]+Table4[[#This Row],[ω_p3]])</f>
        <v>10.964781961431854</v>
      </c>
      <c r="BD244" s="2">
        <f>-Table4[[#This Row],[λ]]*-Table4[[#This Row],[Loss]]^(Table4[[#This Row],[θ]]+Table4[[#This Row],[ω_n3]])</f>
        <v>20</v>
      </c>
      <c r="BE244" s="2">
        <f>Table4[[#This Row],[v_n_w_g_w3]]*Table4[[#This Row],[pie_gain]]-Table4[[#This Row],[v_n_w_l_w3]]*Table4[[#This Row],[pie_loss]]</f>
        <v>-1.1596845086738883</v>
      </c>
      <c r="BF244" s="2">
        <f>IF(Table4[[#This Row],[diff_v_w3]]&gt;=1,1,0)</f>
        <v>0</v>
      </c>
      <c r="BG244" s="2">
        <f>(Table4[[#This Row],[Accept]]-Table4[[#This Row],[projected_M1]])</f>
        <v>0</v>
      </c>
      <c r="BH244" s="2">
        <f>(Table4[[#This Row],[Accept]]-Table4[[#This Row],[projected_M2]])</f>
        <v>0</v>
      </c>
      <c r="BI244" s="2">
        <f>(Table4[[#This Row],[Accept]]-Table4[[#This Row],[projected_M3]])</f>
        <v>0</v>
      </c>
      <c r="BJ244" s="2">
        <f>(Table4[[#This Row],[Accept]]-Table4[[#This Row],[projected_M4]])</f>
        <v>0</v>
      </c>
    </row>
    <row r="245" spans="1:62" x14ac:dyDescent="0.3">
      <c r="A245">
        <v>55</v>
      </c>
      <c r="B245" t="s">
        <v>44</v>
      </c>
      <c r="C245">
        <v>1</v>
      </c>
      <c r="D245">
        <v>-2</v>
      </c>
      <c r="E245" s="22">
        <f>IF(Table4[[#This Row],[Trial]]="G1",Table4[[#This Row],[Balance]]/100,IF(Table4[[#This Row],[Trial]]="G2",Table4[[#This Row],[Balance]]/200,Table4[[#This Row],[Balance]]/500))</f>
        <v>3</v>
      </c>
      <c r="F245" s="22">
        <f>IF(Table4[[#This Row],[Net_Balance]]&gt;1,1+(Table4[[#This Row],[Net_Balance]]-1)/$F$974,1)</f>
        <v>1.0285714285714285</v>
      </c>
      <c r="G245" s="22">
        <f>IF(Table4[[#This Row],[Net_Balance]]&lt;1,1-(1-Table4[[#This Row],[Net_Balance]])/$F$974,1)</f>
        <v>1</v>
      </c>
      <c r="H245" s="22">
        <f>IF(Table4[[#This Row],[Net_Balance]]&gt;1,1+(Table4[[#This Row],[Net_Balance]]-1)/$H$974,1)</f>
        <v>1.02</v>
      </c>
      <c r="I245" s="22">
        <f>IF(Table4[[#This Row],[Net_Balance]]&lt;1,1-(1-Table4[[#This Row],[Net_Balance]])/$H$974,1)</f>
        <v>1</v>
      </c>
      <c r="J245" s="22">
        <f>IF(Table4[[#This Row],[Net_Balance]]&gt;1,(Table4[[#This Row],[Net_Balance]]-1)/$J$974,0)</f>
        <v>0.04</v>
      </c>
      <c r="K245" s="22">
        <f>IF(Table4[[#This Row],[Net_Balance]]&lt;1,-(1-Table4[[#This Row],[Net_Balance]])/$J$974,0)</f>
        <v>0</v>
      </c>
      <c r="L245" t="s">
        <v>109</v>
      </c>
      <c r="M245" t="s">
        <v>74</v>
      </c>
      <c r="N245" t="s">
        <v>5</v>
      </c>
      <c r="O245">
        <v>0</v>
      </c>
      <c r="P245">
        <v>0</v>
      </c>
      <c r="Q245">
        <v>600</v>
      </c>
      <c r="R245">
        <v>1664340247</v>
      </c>
      <c r="S245">
        <v>5</v>
      </c>
      <c r="T245" t="s">
        <v>118</v>
      </c>
      <c r="U245">
        <v>1</v>
      </c>
      <c r="V245">
        <v>-10</v>
      </c>
      <c r="W245">
        <v>0.5</v>
      </c>
      <c r="X245">
        <v>30</v>
      </c>
      <c r="Y245">
        <v>0.5</v>
      </c>
      <c r="Z245">
        <v>10</v>
      </c>
      <c r="AA245">
        <v>400</v>
      </c>
      <c r="AB245">
        <v>20</v>
      </c>
      <c r="AC245">
        <v>2</v>
      </c>
      <c r="AD245">
        <v>0.25</v>
      </c>
      <c r="AE245">
        <v>0.75</v>
      </c>
      <c r="AF245">
        <v>2</v>
      </c>
      <c r="AG245">
        <v>0.5</v>
      </c>
      <c r="AH245">
        <v>0.25</v>
      </c>
      <c r="AI245">
        <v>0.625</v>
      </c>
      <c r="AJ245">
        <v>0.375</v>
      </c>
      <c r="AK245">
        <v>5</v>
      </c>
      <c r="AL245">
        <v>375</v>
      </c>
      <c r="AM245">
        <v>19.364916731037084</v>
      </c>
      <c r="AN245">
        <v>0.9</v>
      </c>
      <c r="AO245">
        <v>0.38419903534316502</v>
      </c>
      <c r="AP245">
        <v>0.61580096465683498</v>
      </c>
      <c r="AQ245" s="2">
        <f>Table4[[#This Row],[Gain]]^Table4[[#This Row],[θ]]</f>
        <v>30</v>
      </c>
      <c r="AR245" s="2">
        <f>-Table4[[#This Row],[λ]]*-Table4[[#This Row],[Loss]]^Table4[[#This Row],[θ]]</f>
        <v>20</v>
      </c>
      <c r="AS245" s="2">
        <f>Table4[[#This Row],[pie_gain]]*Table4[[#This Row],[v_n_w_g]]-Table4[[#This Row],[pie_loss]]*Table4[[#This Row],[v_n_w_l]]</f>
        <v>-0.79004823284174996</v>
      </c>
      <c r="AT245" s="2">
        <f>IF(Table4[[#This Row],[diff_v]]&gt;=1,1,0)</f>
        <v>0</v>
      </c>
      <c r="AU245" s="2">
        <f>Table4[[#This Row],[Gain]]^(Table4[[#This Row],[θ]]*Table4[[#This Row],[ω_p]])</f>
        <v>33.061664854810779</v>
      </c>
      <c r="AV245" s="2">
        <f>-Table4[[#This Row],[λ]]*-Table4[[#This Row],[Loss]]^(Table4[[#This Row],[θ]]*Table4[[#This Row],[ω_n]])</f>
        <v>20</v>
      </c>
      <c r="AW245" s="2">
        <f>Table4[[#This Row],[v_n_w_g_w]]*Table4[[#This Row],[pie_gain]]-Table4[[#This Row],[v_n_w_l_w]]*Table4[[#This Row],[pie_loss]]</f>
        <v>0.38624045092062431</v>
      </c>
      <c r="AX245" s="2">
        <f>IF(Table4[[#This Row],[diff_v_w]]&gt;=1,1,0)</f>
        <v>0</v>
      </c>
      <c r="AY245" s="2">
        <f>Table4[[#This Row],[Gain]]^(Table4[[#This Row],[θ]])*Table4[[#This Row],[ω_p2]]</f>
        <v>30.6</v>
      </c>
      <c r="AZ245" s="2">
        <f>-Table4[[#This Row],[λ]]*-Table4[[#This Row],[Loss]]^(Table4[[#This Row],[θ]])*Table4[[#This Row],[ω_n2]]</f>
        <v>20</v>
      </c>
      <c r="BA245" s="2">
        <f>Table4[[#This Row],[v_n_w_g_w2]]*Table4[[#This Row],[pie_gain]]-Table4[[#This Row],[v_n_w_l_w2]]*Table4[[#This Row],[pie_loss]]</f>
        <v>-0.55952881163585033</v>
      </c>
      <c r="BB245" s="2">
        <f>IF(Table4[[#This Row],[diff_v_w2]]&gt;=1,1,0)</f>
        <v>0</v>
      </c>
      <c r="BC245" s="2">
        <f>Table4[[#This Row],[Gain]]^(Table4[[#This Row],[θ]]+Table4[[#This Row],[ω_p3]])</f>
        <v>34.372103029456724</v>
      </c>
      <c r="BD245" s="2">
        <f>-Table4[[#This Row],[λ]]*-Table4[[#This Row],[Loss]]^(Table4[[#This Row],[θ]]+Table4[[#This Row],[ω_n3]])</f>
        <v>20</v>
      </c>
      <c r="BE245" s="2">
        <f>Table4[[#This Row],[v_n_w_g_w3]]*Table4[[#This Row],[pie_gain]]-Table4[[#This Row],[v_n_w_l_w3]]*Table4[[#This Row],[pie_loss]]</f>
        <v>0.88970953349645399</v>
      </c>
      <c r="BF245" s="2">
        <f>IF(Table4[[#This Row],[diff_v_w3]]&gt;=1,1,0)</f>
        <v>0</v>
      </c>
      <c r="BG245" s="2">
        <f>(Table4[[#This Row],[Accept]]-Table4[[#This Row],[projected_M1]])</f>
        <v>0</v>
      </c>
      <c r="BH245" s="2">
        <f>(Table4[[#This Row],[Accept]]-Table4[[#This Row],[projected_M2]])</f>
        <v>0</v>
      </c>
      <c r="BI245" s="2">
        <f>(Table4[[#This Row],[Accept]]-Table4[[#This Row],[projected_M3]])</f>
        <v>0</v>
      </c>
      <c r="BJ245" s="2">
        <f>(Table4[[#This Row],[Accept]]-Table4[[#This Row],[projected_M4]])</f>
        <v>0</v>
      </c>
    </row>
    <row r="246" spans="1:62" x14ac:dyDescent="0.3">
      <c r="A246">
        <v>57</v>
      </c>
      <c r="B246" t="s">
        <v>44</v>
      </c>
      <c r="C246">
        <v>1</v>
      </c>
      <c r="D246">
        <v>-2</v>
      </c>
      <c r="E246" s="22">
        <f>IF(Table4[[#This Row],[Trial]]="G1",Table4[[#This Row],[Balance]]/100,IF(Table4[[#This Row],[Trial]]="G2",Table4[[#This Row],[Balance]]/200,Table4[[#This Row],[Balance]]/500))</f>
        <v>3</v>
      </c>
      <c r="F246" s="22">
        <f>IF(Table4[[#This Row],[Net_Balance]]&gt;1,1+(Table4[[#This Row],[Net_Balance]]-1)/$F$974,1)</f>
        <v>1.0285714285714285</v>
      </c>
      <c r="G246" s="22">
        <f>IF(Table4[[#This Row],[Net_Balance]]&lt;1,1-(1-Table4[[#This Row],[Net_Balance]])/$F$974,1)</f>
        <v>1</v>
      </c>
      <c r="H246" s="22">
        <f>IF(Table4[[#This Row],[Net_Balance]]&gt;1,1+(Table4[[#This Row],[Net_Balance]]-1)/$H$974,1)</f>
        <v>1.02</v>
      </c>
      <c r="I246" s="22">
        <f>IF(Table4[[#This Row],[Net_Balance]]&lt;1,1-(1-Table4[[#This Row],[Net_Balance]])/$H$974,1)</f>
        <v>1</v>
      </c>
      <c r="J246" s="22">
        <f>IF(Table4[[#This Row],[Net_Balance]]&gt;1,(Table4[[#This Row],[Net_Balance]]-1)/$J$974,0)</f>
        <v>0.04</v>
      </c>
      <c r="K246" s="22">
        <f>IF(Table4[[#This Row],[Net_Balance]]&lt;1,-(1-Table4[[#This Row],[Net_Balance]])/$J$974,0)</f>
        <v>0</v>
      </c>
      <c r="L246" t="s">
        <v>109</v>
      </c>
      <c r="M246" t="s">
        <v>64</v>
      </c>
      <c r="N246" t="s">
        <v>5</v>
      </c>
      <c r="O246">
        <v>0</v>
      </c>
      <c r="P246">
        <v>0</v>
      </c>
      <c r="Q246">
        <v>600</v>
      </c>
      <c r="R246">
        <v>1664340256</v>
      </c>
      <c r="S246">
        <v>6</v>
      </c>
      <c r="T246" t="s">
        <v>118</v>
      </c>
      <c r="U246">
        <v>1</v>
      </c>
      <c r="V246">
        <v>-50</v>
      </c>
      <c r="W246">
        <v>0.5</v>
      </c>
      <c r="X246">
        <v>60</v>
      </c>
      <c r="Y246">
        <v>0.5</v>
      </c>
      <c r="Z246">
        <v>5</v>
      </c>
      <c r="AA246">
        <v>3025</v>
      </c>
      <c r="AB246">
        <v>55</v>
      </c>
      <c r="AC246">
        <v>4</v>
      </c>
      <c r="AD246">
        <v>0.25</v>
      </c>
      <c r="AE246">
        <v>0.75</v>
      </c>
      <c r="AF246">
        <v>2</v>
      </c>
      <c r="AG246">
        <v>0.5</v>
      </c>
      <c r="AH246">
        <v>0.25</v>
      </c>
      <c r="AI246">
        <v>0.625</v>
      </c>
      <c r="AJ246">
        <v>0.375</v>
      </c>
      <c r="AK246">
        <v>-8.75</v>
      </c>
      <c r="AL246">
        <v>2835.9375</v>
      </c>
      <c r="AM246">
        <v>53.253521010351982</v>
      </c>
      <c r="AN246">
        <v>0.9</v>
      </c>
      <c r="AO246">
        <v>0.38419903534316502</v>
      </c>
      <c r="AP246">
        <v>0.61580096465683498</v>
      </c>
      <c r="AQ246" s="2">
        <f>Table4[[#This Row],[Gain]]^Table4[[#This Row],[θ]]</f>
        <v>60</v>
      </c>
      <c r="AR246" s="2">
        <f>-Table4[[#This Row],[λ]]*-Table4[[#This Row],[Loss]]^Table4[[#This Row],[θ]]</f>
        <v>100</v>
      </c>
      <c r="AS246" s="2">
        <f>Table4[[#This Row],[pie_gain]]*Table4[[#This Row],[v_n_w_g]]-Table4[[#This Row],[pie_loss]]*Table4[[#This Row],[v_n_w_l]]</f>
        <v>-38.528154345093597</v>
      </c>
      <c r="AT246" s="2">
        <f>IF(Table4[[#This Row],[diff_v]]&gt;=1,1,0)</f>
        <v>0</v>
      </c>
      <c r="AU246" s="2">
        <f>Table4[[#This Row],[Gain]]^(Table4[[#This Row],[θ]]*Table4[[#This Row],[ω_p]])</f>
        <v>67.445902724102567</v>
      </c>
      <c r="AV246" s="2">
        <f>-Table4[[#This Row],[λ]]*-Table4[[#This Row],[Loss]]^(Table4[[#This Row],[θ]]*Table4[[#This Row],[ω_n]])</f>
        <v>100</v>
      </c>
      <c r="AW246" s="2">
        <f>Table4[[#This Row],[v_n_w_g_w]]*Table4[[#This Row],[pie_gain]]-Table4[[#This Row],[v_n_w_l_w]]*Table4[[#This Row],[pie_loss]]</f>
        <v>-35.667445701234342</v>
      </c>
      <c r="AX246" s="2">
        <f>IF(Table4[[#This Row],[diff_v_w]]&gt;=1,1,0)</f>
        <v>0</v>
      </c>
      <c r="AY246" s="2">
        <f>Table4[[#This Row],[Gain]]^(Table4[[#This Row],[θ]])*Table4[[#This Row],[ω_p2]]</f>
        <v>61.2</v>
      </c>
      <c r="AZ246" s="2">
        <f>-Table4[[#This Row],[λ]]*-Table4[[#This Row],[Loss]]^(Table4[[#This Row],[θ]])*Table4[[#This Row],[ω_n2]]</f>
        <v>100</v>
      </c>
      <c r="BA246" s="2">
        <f>Table4[[#This Row],[v_n_w_g_w2]]*Table4[[#This Row],[pie_gain]]-Table4[[#This Row],[v_n_w_l_w2]]*Table4[[#This Row],[pie_loss]]</f>
        <v>-38.067115502681801</v>
      </c>
      <c r="BB246" s="2">
        <f>IF(Table4[[#This Row],[diff_v_w2]]&gt;=1,1,0)</f>
        <v>0</v>
      </c>
      <c r="BC246" s="2">
        <f>Table4[[#This Row],[Gain]]^(Table4[[#This Row],[θ]]+Table4[[#This Row],[ω_p3]])</f>
        <v>70.676868751662639</v>
      </c>
      <c r="BD246" s="2">
        <f>-Table4[[#This Row],[λ]]*-Table4[[#This Row],[Loss]]^(Table4[[#This Row],[θ]]+Table4[[#This Row],[ω_n3]])</f>
        <v>100</v>
      </c>
      <c r="BE246" s="2">
        <f>Table4[[#This Row],[v_n_w_g_w3]]*Table4[[#This Row],[pie_gain]]-Table4[[#This Row],[v_n_w_l_w3]]*Table4[[#This Row],[pie_loss]]</f>
        <v>-34.426111670219228</v>
      </c>
      <c r="BF246" s="2">
        <f>IF(Table4[[#This Row],[diff_v_w3]]&gt;=1,1,0)</f>
        <v>0</v>
      </c>
      <c r="BG246" s="2">
        <f>(Table4[[#This Row],[Accept]]-Table4[[#This Row],[projected_M1]])</f>
        <v>0</v>
      </c>
      <c r="BH246" s="2">
        <f>(Table4[[#This Row],[Accept]]-Table4[[#This Row],[projected_M2]])</f>
        <v>0</v>
      </c>
      <c r="BI246" s="2">
        <f>(Table4[[#This Row],[Accept]]-Table4[[#This Row],[projected_M3]])</f>
        <v>0</v>
      </c>
      <c r="BJ246" s="2">
        <f>(Table4[[#This Row],[Accept]]-Table4[[#This Row],[projected_M4]])</f>
        <v>0</v>
      </c>
    </row>
    <row r="247" spans="1:62" x14ac:dyDescent="0.3">
      <c r="A247">
        <v>59</v>
      </c>
      <c r="B247" t="s">
        <v>44</v>
      </c>
      <c r="C247">
        <v>1</v>
      </c>
      <c r="D247">
        <v>-2</v>
      </c>
      <c r="E247" s="22">
        <f>IF(Table4[[#This Row],[Trial]]="G1",Table4[[#This Row],[Balance]]/100,IF(Table4[[#This Row],[Trial]]="G2",Table4[[#This Row],[Balance]]/200,Table4[[#This Row],[Balance]]/500))</f>
        <v>3</v>
      </c>
      <c r="F247" s="22">
        <f>IF(Table4[[#This Row],[Net_Balance]]&gt;1,1+(Table4[[#This Row],[Net_Balance]]-1)/$F$974,1)</f>
        <v>1.0285714285714285</v>
      </c>
      <c r="G247" s="22">
        <f>IF(Table4[[#This Row],[Net_Balance]]&lt;1,1-(1-Table4[[#This Row],[Net_Balance]])/$F$974,1)</f>
        <v>1</v>
      </c>
      <c r="H247" s="22">
        <f>IF(Table4[[#This Row],[Net_Balance]]&gt;1,1+(Table4[[#This Row],[Net_Balance]]-1)/$H$974,1)</f>
        <v>1.02</v>
      </c>
      <c r="I247" s="22">
        <f>IF(Table4[[#This Row],[Net_Balance]]&lt;1,1-(1-Table4[[#This Row],[Net_Balance]])/$H$974,1)</f>
        <v>1</v>
      </c>
      <c r="J247" s="22">
        <f>IF(Table4[[#This Row],[Net_Balance]]&gt;1,(Table4[[#This Row],[Net_Balance]]-1)/$J$974,0)</f>
        <v>0.04</v>
      </c>
      <c r="K247" s="22">
        <f>IF(Table4[[#This Row],[Net_Balance]]&lt;1,-(1-Table4[[#This Row],[Net_Balance]])/$J$974,0)</f>
        <v>0</v>
      </c>
      <c r="L247" t="s">
        <v>109</v>
      </c>
      <c r="M247" t="s">
        <v>72</v>
      </c>
      <c r="N247" t="s">
        <v>5</v>
      </c>
      <c r="O247">
        <v>0</v>
      </c>
      <c r="P247">
        <v>0</v>
      </c>
      <c r="Q247">
        <v>600</v>
      </c>
      <c r="R247">
        <v>1664340280</v>
      </c>
      <c r="S247">
        <v>11</v>
      </c>
      <c r="T247" t="s">
        <v>118</v>
      </c>
      <c r="U247">
        <v>1</v>
      </c>
      <c r="V247">
        <v>-90</v>
      </c>
      <c r="W247">
        <v>0.5</v>
      </c>
      <c r="X247">
        <v>90</v>
      </c>
      <c r="Y247">
        <v>0.5</v>
      </c>
      <c r="Z247">
        <v>0</v>
      </c>
      <c r="AA247">
        <v>8100</v>
      </c>
      <c r="AB247">
        <v>90</v>
      </c>
      <c r="AC247">
        <v>4</v>
      </c>
      <c r="AD247">
        <v>0.25</v>
      </c>
      <c r="AE247">
        <v>0.75</v>
      </c>
      <c r="AF247">
        <v>1</v>
      </c>
      <c r="AG247">
        <v>0.25</v>
      </c>
      <c r="AH247">
        <v>0.5</v>
      </c>
      <c r="AI247">
        <v>0.375</v>
      </c>
      <c r="AJ247">
        <v>0.625</v>
      </c>
      <c r="AK247">
        <v>22.5</v>
      </c>
      <c r="AL247">
        <v>7593.75</v>
      </c>
      <c r="AM247">
        <v>87.142125289666879</v>
      </c>
      <c r="AN247">
        <v>0.9</v>
      </c>
      <c r="AO247">
        <v>0.60844334427391233</v>
      </c>
      <c r="AP247">
        <v>0.39155665572608767</v>
      </c>
      <c r="AQ247" s="2">
        <f>Table4[[#This Row],[Gain]]^Table4[[#This Row],[θ]]</f>
        <v>90</v>
      </c>
      <c r="AR247" s="2">
        <f>-Table4[[#This Row],[λ]]*-Table4[[#This Row],[Loss]]^Table4[[#This Row],[θ]]</f>
        <v>180</v>
      </c>
      <c r="AS247" s="2">
        <f>Table4[[#This Row],[pie_gain]]*Table4[[#This Row],[v_n_w_g]]-Table4[[#This Row],[pie_loss]]*Table4[[#This Row],[v_n_w_l]]</f>
        <v>-15.720297046043662</v>
      </c>
      <c r="AT247" s="2">
        <f>IF(Table4[[#This Row],[diff_v]]&gt;=1,1,0)</f>
        <v>0</v>
      </c>
      <c r="AU247" s="2">
        <f>Table4[[#This Row],[Gain]]^(Table4[[#This Row],[θ]]*Table4[[#This Row],[ω_p]])</f>
        <v>102.34768167632861</v>
      </c>
      <c r="AV247" s="2">
        <f>-Table4[[#This Row],[λ]]*-Table4[[#This Row],[Loss]]^(Table4[[#This Row],[θ]]*Table4[[#This Row],[ω_n]])</f>
        <v>180</v>
      </c>
      <c r="AW247" s="2">
        <f>Table4[[#This Row],[v_n_w_g_w]]*Table4[[#This Row],[pie_gain]]-Table4[[#This Row],[v_n_w_l_w]]*Table4[[#This Row],[pie_loss]]</f>
        <v>-8.2074323128685833</v>
      </c>
      <c r="AX247" s="2">
        <f>IF(Table4[[#This Row],[diff_v_w]]&gt;=1,1,0)</f>
        <v>0</v>
      </c>
      <c r="AY247" s="2">
        <f>Table4[[#This Row],[Gain]]^(Table4[[#This Row],[θ]])*Table4[[#This Row],[ω_p2]]</f>
        <v>91.8</v>
      </c>
      <c r="AZ247" s="2">
        <f>-Table4[[#This Row],[λ]]*-Table4[[#This Row],[Loss]]^(Table4[[#This Row],[θ]])*Table4[[#This Row],[ω_n2]]</f>
        <v>180</v>
      </c>
      <c r="BA247" s="2">
        <f>Table4[[#This Row],[v_n_w_g_w2]]*Table4[[#This Row],[pie_gain]]-Table4[[#This Row],[v_n_w_l_w2]]*Table4[[#This Row],[pie_loss]]</f>
        <v>-14.625099026350625</v>
      </c>
      <c r="BB247" s="2">
        <f>IF(Table4[[#This Row],[diff_v_w2]]&gt;=1,1,0)</f>
        <v>0</v>
      </c>
      <c r="BC247" s="2">
        <f>Table4[[#This Row],[Gain]]^(Table4[[#This Row],[θ]]+Table4[[#This Row],[ω_p3]])</f>
        <v>107.74874236653841</v>
      </c>
      <c r="BD247" s="2">
        <f>-Table4[[#This Row],[λ]]*-Table4[[#This Row],[Loss]]^(Table4[[#This Row],[θ]]+Table4[[#This Row],[ω_n3]])</f>
        <v>180</v>
      </c>
      <c r="BE247" s="2">
        <f>Table4[[#This Row],[v_n_w_g_w3]]*Table4[[#This Row],[pie_gain]]-Table4[[#This Row],[v_n_w_l_w3]]*Table4[[#This Row],[pie_loss]]</f>
        <v>-4.9211928838909671</v>
      </c>
      <c r="BF247" s="2">
        <f>IF(Table4[[#This Row],[diff_v_w3]]&gt;=1,1,0)</f>
        <v>0</v>
      </c>
      <c r="BG247" s="2">
        <f>(Table4[[#This Row],[Accept]]-Table4[[#This Row],[projected_M1]])</f>
        <v>0</v>
      </c>
      <c r="BH247" s="2">
        <f>(Table4[[#This Row],[Accept]]-Table4[[#This Row],[projected_M2]])</f>
        <v>0</v>
      </c>
      <c r="BI247" s="2">
        <f>(Table4[[#This Row],[Accept]]-Table4[[#This Row],[projected_M3]])</f>
        <v>0</v>
      </c>
      <c r="BJ247" s="2">
        <f>(Table4[[#This Row],[Accept]]-Table4[[#This Row],[projected_M4]])</f>
        <v>0</v>
      </c>
    </row>
    <row r="248" spans="1:62" x14ac:dyDescent="0.3">
      <c r="A248">
        <v>60</v>
      </c>
      <c r="B248" t="s">
        <v>44</v>
      </c>
      <c r="C248">
        <v>1</v>
      </c>
      <c r="D248">
        <v>-2</v>
      </c>
      <c r="E248" s="22">
        <f>IF(Table4[[#This Row],[Trial]]="G1",Table4[[#This Row],[Balance]]/100,IF(Table4[[#This Row],[Trial]]="G2",Table4[[#This Row],[Balance]]/200,Table4[[#This Row],[Balance]]/500))</f>
        <v>3</v>
      </c>
      <c r="F248" s="22">
        <f>IF(Table4[[#This Row],[Net_Balance]]&gt;1,1+(Table4[[#This Row],[Net_Balance]]-1)/$F$974,1)</f>
        <v>1.0285714285714285</v>
      </c>
      <c r="G248" s="22">
        <f>IF(Table4[[#This Row],[Net_Balance]]&lt;1,1-(1-Table4[[#This Row],[Net_Balance]])/$F$974,1)</f>
        <v>1</v>
      </c>
      <c r="H248" s="22">
        <f>IF(Table4[[#This Row],[Net_Balance]]&gt;1,1+(Table4[[#This Row],[Net_Balance]]-1)/$H$974,1)</f>
        <v>1.02</v>
      </c>
      <c r="I248" s="22">
        <f>IF(Table4[[#This Row],[Net_Balance]]&lt;1,1-(1-Table4[[#This Row],[Net_Balance]])/$H$974,1)</f>
        <v>1</v>
      </c>
      <c r="J248" s="22">
        <f>IF(Table4[[#This Row],[Net_Balance]]&gt;1,(Table4[[#This Row],[Net_Balance]]-1)/$J$974,0)</f>
        <v>0.04</v>
      </c>
      <c r="K248" s="22">
        <f>IF(Table4[[#This Row],[Net_Balance]]&lt;1,-(1-Table4[[#This Row],[Net_Balance]])/$J$974,0)</f>
        <v>0</v>
      </c>
      <c r="L248" t="s">
        <v>109</v>
      </c>
      <c r="M248" t="s">
        <v>87</v>
      </c>
      <c r="N248" t="s">
        <v>5</v>
      </c>
      <c r="O248">
        <v>0</v>
      </c>
      <c r="P248">
        <v>0</v>
      </c>
      <c r="Q248">
        <v>600</v>
      </c>
      <c r="R248">
        <v>1664340289</v>
      </c>
      <c r="S248">
        <v>9</v>
      </c>
      <c r="T248" t="s">
        <v>118</v>
      </c>
      <c r="U248">
        <v>1</v>
      </c>
      <c r="V248">
        <v>-90</v>
      </c>
      <c r="W248">
        <v>0.5</v>
      </c>
      <c r="X248">
        <v>90</v>
      </c>
      <c r="Y248">
        <v>0.5</v>
      </c>
      <c r="Z248">
        <v>0</v>
      </c>
      <c r="AA248">
        <v>8100</v>
      </c>
      <c r="AB248">
        <v>90</v>
      </c>
      <c r="AC248">
        <v>2</v>
      </c>
      <c r="AD248">
        <v>0.25</v>
      </c>
      <c r="AE248">
        <v>0.75</v>
      </c>
      <c r="AF248">
        <v>2</v>
      </c>
      <c r="AG248">
        <v>0.5</v>
      </c>
      <c r="AH248">
        <v>0.25</v>
      </c>
      <c r="AI248">
        <v>0.625</v>
      </c>
      <c r="AJ248">
        <v>0.375</v>
      </c>
      <c r="AK248">
        <v>-22.5</v>
      </c>
      <c r="AL248">
        <v>7593.75</v>
      </c>
      <c r="AM248">
        <v>87.142125289666879</v>
      </c>
      <c r="AN248">
        <v>0.9</v>
      </c>
      <c r="AO248">
        <v>0.38419903534316502</v>
      </c>
      <c r="AP248">
        <v>0.61580096465683498</v>
      </c>
      <c r="AQ248" s="2">
        <f>Table4[[#This Row],[Gain]]^Table4[[#This Row],[θ]]</f>
        <v>90</v>
      </c>
      <c r="AR248" s="2">
        <f>-Table4[[#This Row],[λ]]*-Table4[[#This Row],[Loss]]^Table4[[#This Row],[θ]]</f>
        <v>180</v>
      </c>
      <c r="AS248" s="2">
        <f>Table4[[#This Row],[pie_gain]]*Table4[[#This Row],[v_n_w_g]]-Table4[[#This Row],[pie_loss]]*Table4[[#This Row],[v_n_w_l]]</f>
        <v>-76.266260457345453</v>
      </c>
      <c r="AT248" s="2">
        <f>IF(Table4[[#This Row],[diff_v]]&gt;=1,1,0)</f>
        <v>0</v>
      </c>
      <c r="AU248" s="2">
        <f>Table4[[#This Row],[Gain]]^(Table4[[#This Row],[θ]]*Table4[[#This Row],[ω_p]])</f>
        <v>102.34768167632861</v>
      </c>
      <c r="AV248" s="2">
        <f>-Table4[[#This Row],[λ]]*-Table4[[#This Row],[Loss]]^(Table4[[#This Row],[θ]]*Table4[[#This Row],[ω_n]])</f>
        <v>180</v>
      </c>
      <c r="AW248" s="2">
        <f>Table4[[#This Row],[v_n_w_g_w]]*Table4[[#This Row],[pie_gain]]-Table4[[#This Row],[v_n_w_l_w]]*Table4[[#This Row],[pie_loss]]</f>
        <v>-71.522293068575522</v>
      </c>
      <c r="AX248" s="2">
        <f>IF(Table4[[#This Row],[diff_v_w]]&gt;=1,1,0)</f>
        <v>0</v>
      </c>
      <c r="AY248" s="2">
        <f>Table4[[#This Row],[Gain]]^(Table4[[#This Row],[θ]])*Table4[[#This Row],[ω_p2]]</f>
        <v>91.8</v>
      </c>
      <c r="AZ248" s="2">
        <f>-Table4[[#This Row],[λ]]*-Table4[[#This Row],[Loss]]^(Table4[[#This Row],[θ]])*Table4[[#This Row],[ω_n2]]</f>
        <v>180</v>
      </c>
      <c r="BA248" s="2">
        <f>Table4[[#This Row],[v_n_w_g_w2]]*Table4[[#This Row],[pie_gain]]-Table4[[#This Row],[v_n_w_l_w2]]*Table4[[#This Row],[pie_loss]]</f>
        <v>-75.574702193727745</v>
      </c>
      <c r="BB248" s="2">
        <f>IF(Table4[[#This Row],[diff_v_w2]]&gt;=1,1,0)</f>
        <v>0</v>
      </c>
      <c r="BC248" s="2">
        <f>Table4[[#This Row],[Gain]]^(Table4[[#This Row],[θ]]+Table4[[#This Row],[ω_p3]])</f>
        <v>107.74874236653841</v>
      </c>
      <c r="BD248" s="2">
        <f>-Table4[[#This Row],[λ]]*-Table4[[#This Row],[Loss]]^(Table4[[#This Row],[θ]]+Table4[[#This Row],[ω_n3]])</f>
        <v>180</v>
      </c>
      <c r="BE248" s="2">
        <f>Table4[[#This Row],[v_n_w_g_w3]]*Table4[[#This Row],[pie_gain]]-Table4[[#This Row],[v_n_w_l_w3]]*Table4[[#This Row],[pie_loss]]</f>
        <v>-69.447210761567021</v>
      </c>
      <c r="BF248" s="2">
        <f>IF(Table4[[#This Row],[diff_v_w3]]&gt;=1,1,0)</f>
        <v>0</v>
      </c>
      <c r="BG248" s="2">
        <f>(Table4[[#This Row],[Accept]]-Table4[[#This Row],[projected_M1]])</f>
        <v>0</v>
      </c>
      <c r="BH248" s="2">
        <f>(Table4[[#This Row],[Accept]]-Table4[[#This Row],[projected_M2]])</f>
        <v>0</v>
      </c>
      <c r="BI248" s="2">
        <f>(Table4[[#This Row],[Accept]]-Table4[[#This Row],[projected_M3]])</f>
        <v>0</v>
      </c>
      <c r="BJ248" s="2">
        <f>(Table4[[#This Row],[Accept]]-Table4[[#This Row],[projected_M4]])</f>
        <v>0</v>
      </c>
    </row>
    <row r="249" spans="1:62" x14ac:dyDescent="0.3">
      <c r="A249">
        <v>61</v>
      </c>
      <c r="B249" t="s">
        <v>44</v>
      </c>
      <c r="C249">
        <v>1</v>
      </c>
      <c r="D249">
        <v>-2</v>
      </c>
      <c r="E249" s="22">
        <f>IF(Table4[[#This Row],[Trial]]="G1",Table4[[#This Row],[Balance]]/100,IF(Table4[[#This Row],[Trial]]="G2",Table4[[#This Row],[Balance]]/200,Table4[[#This Row],[Balance]]/500))</f>
        <v>2.75</v>
      </c>
      <c r="F249" s="22">
        <f>IF(Table4[[#This Row],[Net_Balance]]&gt;1,1+(Table4[[#This Row],[Net_Balance]]-1)/$F$974,1)</f>
        <v>1.0249999999999999</v>
      </c>
      <c r="G249" s="22">
        <f>IF(Table4[[#This Row],[Net_Balance]]&lt;1,1-(1-Table4[[#This Row],[Net_Balance]])/$F$974,1)</f>
        <v>1</v>
      </c>
      <c r="H249" s="22">
        <f>IF(Table4[[#This Row],[Net_Balance]]&gt;1,1+(Table4[[#This Row],[Net_Balance]]-1)/$H$974,1)</f>
        <v>1.0175000000000001</v>
      </c>
      <c r="I249" s="22">
        <f>IF(Table4[[#This Row],[Net_Balance]]&lt;1,1-(1-Table4[[#This Row],[Net_Balance]])/$H$974,1)</f>
        <v>1</v>
      </c>
      <c r="J249" s="22">
        <f>IF(Table4[[#This Row],[Net_Balance]]&gt;1,(Table4[[#This Row],[Net_Balance]]-1)/$J$974,0)</f>
        <v>3.5000000000000003E-2</v>
      </c>
      <c r="K249" s="22">
        <f>IF(Table4[[#This Row],[Net_Balance]]&lt;1,-(1-Table4[[#This Row],[Net_Balance]])/$J$974,0)</f>
        <v>0</v>
      </c>
      <c r="L249" t="s">
        <v>109</v>
      </c>
      <c r="M249" t="s">
        <v>81</v>
      </c>
      <c r="N249" t="s">
        <v>7</v>
      </c>
      <c r="O249">
        <v>1</v>
      </c>
      <c r="P249">
        <v>-50</v>
      </c>
      <c r="Q249">
        <v>550</v>
      </c>
      <c r="R249">
        <v>1664340297</v>
      </c>
      <c r="S249">
        <v>8</v>
      </c>
      <c r="T249" t="s">
        <v>118</v>
      </c>
      <c r="U249">
        <v>1</v>
      </c>
      <c r="V249">
        <v>-50</v>
      </c>
      <c r="W249">
        <v>0.5</v>
      </c>
      <c r="X249">
        <v>70</v>
      </c>
      <c r="Y249">
        <v>0.5</v>
      </c>
      <c r="Z249">
        <v>10</v>
      </c>
      <c r="AA249">
        <v>3600</v>
      </c>
      <c r="AB249">
        <v>60</v>
      </c>
      <c r="AC249">
        <v>2</v>
      </c>
      <c r="AD249">
        <v>0.25</v>
      </c>
      <c r="AE249">
        <v>0.75</v>
      </c>
      <c r="AF249">
        <v>1</v>
      </c>
      <c r="AG249">
        <v>0.25</v>
      </c>
      <c r="AH249">
        <v>0.5</v>
      </c>
      <c r="AI249">
        <v>0.375</v>
      </c>
      <c r="AJ249">
        <v>0.625</v>
      </c>
      <c r="AK249">
        <v>25</v>
      </c>
      <c r="AL249">
        <v>3375</v>
      </c>
      <c r="AM249">
        <v>58.094750193111253</v>
      </c>
      <c r="AN249">
        <v>0.9</v>
      </c>
      <c r="AO249">
        <v>0.60844334427391233</v>
      </c>
      <c r="AP249">
        <v>0.39155665572608767</v>
      </c>
      <c r="AQ249" s="2">
        <f>Table4[[#This Row],[Gain]]^Table4[[#This Row],[θ]]</f>
        <v>70</v>
      </c>
      <c r="AR249" s="2">
        <f>-Table4[[#This Row],[λ]]*-Table4[[#This Row],[Loss]]^Table4[[#This Row],[θ]]</f>
        <v>100</v>
      </c>
      <c r="AS249" s="2">
        <f>Table4[[#This Row],[pie_gain]]*Table4[[#This Row],[v_n_w_g]]-Table4[[#This Row],[pie_loss]]*Table4[[#This Row],[v_n_w_l]]</f>
        <v>3.4353685265650924</v>
      </c>
      <c r="AT249" s="2">
        <f>IF(Table4[[#This Row],[diff_v]]&gt;=1,1,0)</f>
        <v>1</v>
      </c>
      <c r="AU249" s="2">
        <f>Table4[[#This Row],[Gain]]^(Table4[[#This Row],[θ]]*Table4[[#This Row],[ω_p]])</f>
        <v>77.844062203738687</v>
      </c>
      <c r="AV249" s="2">
        <f>-Table4[[#This Row],[λ]]*-Table4[[#This Row],[Loss]]^(Table4[[#This Row],[θ]]*Table4[[#This Row],[ω_n]])</f>
        <v>100</v>
      </c>
      <c r="AW249" s="2">
        <f>Table4[[#This Row],[v_n_w_g_w]]*Table4[[#This Row],[pie_gain]]-Table4[[#This Row],[v_n_w_l_w]]*Table4[[#This Row],[pie_loss]]</f>
        <v>8.2080359665004536</v>
      </c>
      <c r="AX249" s="2">
        <f>IF(Table4[[#This Row],[diff_v_w]]&gt;=1,1,0)</f>
        <v>1</v>
      </c>
      <c r="AY249" s="2">
        <f>Table4[[#This Row],[Gain]]^(Table4[[#This Row],[θ]])*Table4[[#This Row],[ω_p2]]</f>
        <v>71.225000000000009</v>
      </c>
      <c r="AZ249" s="2">
        <f>-Table4[[#This Row],[λ]]*-Table4[[#This Row],[Loss]]^(Table4[[#This Row],[θ]])*Table4[[#This Row],[ω_n2]]</f>
        <v>100</v>
      </c>
      <c r="BA249" s="2">
        <f>Table4[[#This Row],[v_n_w_g_w2]]*Table4[[#This Row],[pie_gain]]-Table4[[#This Row],[v_n_w_l_w2]]*Table4[[#This Row],[pie_loss]]</f>
        <v>4.1807116233006454</v>
      </c>
      <c r="BB249" s="2">
        <f>IF(Table4[[#This Row],[diff_v_w2]]&gt;=1,1,0)</f>
        <v>1</v>
      </c>
      <c r="BC249" s="2">
        <f>Table4[[#This Row],[Gain]]^(Table4[[#This Row],[θ]]+Table4[[#This Row],[ω_p3]])</f>
        <v>81.222522185176388</v>
      </c>
      <c r="BD249" s="2">
        <f>-Table4[[#This Row],[λ]]*-Table4[[#This Row],[Loss]]^(Table4[[#This Row],[θ]]+Table4[[#This Row],[ω_n3]])</f>
        <v>100</v>
      </c>
      <c r="BE249" s="2">
        <f>Table4[[#This Row],[v_n_w_g_w3]]*Table4[[#This Row],[pie_gain]]-Table4[[#This Row],[v_n_w_l_w3]]*Table4[[#This Row],[pie_loss]]</f>
        <v>10.263637456101989</v>
      </c>
      <c r="BF249" s="2">
        <f>IF(Table4[[#This Row],[diff_v_w3]]&gt;=1,1,0)</f>
        <v>1</v>
      </c>
      <c r="BG249" s="2">
        <f>(Table4[[#This Row],[Accept]]-Table4[[#This Row],[projected_M1]])</f>
        <v>0</v>
      </c>
      <c r="BH249" s="2">
        <f>(Table4[[#This Row],[Accept]]-Table4[[#This Row],[projected_M2]])</f>
        <v>0</v>
      </c>
      <c r="BI249" s="2">
        <f>(Table4[[#This Row],[Accept]]-Table4[[#This Row],[projected_M3]])</f>
        <v>0</v>
      </c>
      <c r="BJ249" s="2">
        <f>(Table4[[#This Row],[Accept]]-Table4[[#This Row],[projected_M4]])</f>
        <v>0</v>
      </c>
    </row>
    <row r="250" spans="1:62" x14ac:dyDescent="0.3">
      <c r="A250">
        <v>62</v>
      </c>
      <c r="B250" t="s">
        <v>44</v>
      </c>
      <c r="C250">
        <v>1</v>
      </c>
      <c r="D250">
        <v>-2</v>
      </c>
      <c r="E250" s="22">
        <f>IF(Table4[[#This Row],[Trial]]="G1",Table4[[#This Row],[Balance]]/100,IF(Table4[[#This Row],[Trial]]="G2",Table4[[#This Row],[Balance]]/200,Table4[[#This Row],[Balance]]/500))</f>
        <v>2.75</v>
      </c>
      <c r="F250" s="22">
        <f>IF(Table4[[#This Row],[Net_Balance]]&gt;1,1+(Table4[[#This Row],[Net_Balance]]-1)/$F$974,1)</f>
        <v>1.0249999999999999</v>
      </c>
      <c r="G250" s="22">
        <f>IF(Table4[[#This Row],[Net_Balance]]&lt;1,1-(1-Table4[[#This Row],[Net_Balance]])/$F$974,1)</f>
        <v>1</v>
      </c>
      <c r="H250" s="22">
        <f>IF(Table4[[#This Row],[Net_Balance]]&gt;1,1+(Table4[[#This Row],[Net_Balance]]-1)/$H$974,1)</f>
        <v>1.0175000000000001</v>
      </c>
      <c r="I250" s="22">
        <f>IF(Table4[[#This Row],[Net_Balance]]&lt;1,1-(1-Table4[[#This Row],[Net_Balance]])/$H$974,1)</f>
        <v>1</v>
      </c>
      <c r="J250" s="22">
        <f>IF(Table4[[#This Row],[Net_Balance]]&gt;1,(Table4[[#This Row],[Net_Balance]]-1)/$J$974,0)</f>
        <v>3.5000000000000003E-2</v>
      </c>
      <c r="K250" s="22">
        <f>IF(Table4[[#This Row],[Net_Balance]]&lt;1,-(1-Table4[[#This Row],[Net_Balance]])/$J$974,0)</f>
        <v>0</v>
      </c>
      <c r="L250" t="s">
        <v>109</v>
      </c>
      <c r="M250" t="s">
        <v>77</v>
      </c>
      <c r="N250" t="s">
        <v>5</v>
      </c>
      <c r="O250">
        <v>0</v>
      </c>
      <c r="P250">
        <v>0</v>
      </c>
      <c r="Q250">
        <v>550</v>
      </c>
      <c r="R250">
        <v>1664340307</v>
      </c>
      <c r="S250">
        <v>10</v>
      </c>
      <c r="T250" t="s">
        <v>118</v>
      </c>
      <c r="U250">
        <v>1</v>
      </c>
      <c r="V250">
        <v>-50</v>
      </c>
      <c r="W250">
        <v>0.5</v>
      </c>
      <c r="X250">
        <v>70</v>
      </c>
      <c r="Y250">
        <v>0.5</v>
      </c>
      <c r="Z250">
        <v>10</v>
      </c>
      <c r="AA250">
        <v>3600</v>
      </c>
      <c r="AB250">
        <v>60</v>
      </c>
      <c r="AC250">
        <v>4</v>
      </c>
      <c r="AD250">
        <v>0.25</v>
      </c>
      <c r="AE250">
        <v>0.75</v>
      </c>
      <c r="AF250">
        <v>2</v>
      </c>
      <c r="AG250">
        <v>0.5</v>
      </c>
      <c r="AH250">
        <v>0.25</v>
      </c>
      <c r="AI250">
        <v>0.625</v>
      </c>
      <c r="AJ250">
        <v>0.375</v>
      </c>
      <c r="AK250">
        <v>-5</v>
      </c>
      <c r="AL250">
        <v>3375</v>
      </c>
      <c r="AM250">
        <v>58.094750193111253</v>
      </c>
      <c r="AN250">
        <v>0.9</v>
      </c>
      <c r="AO250">
        <v>0.38419903534316502</v>
      </c>
      <c r="AP250">
        <v>0.61580096465683498</v>
      </c>
      <c r="AQ250" s="2">
        <f>Table4[[#This Row],[Gain]]^Table4[[#This Row],[θ]]</f>
        <v>70</v>
      </c>
      <c r="AR250" s="2">
        <f>-Table4[[#This Row],[λ]]*-Table4[[#This Row],[Loss]]^Table4[[#This Row],[θ]]</f>
        <v>100</v>
      </c>
      <c r="AS250" s="2">
        <f>Table4[[#This Row],[pie_gain]]*Table4[[#This Row],[v_n_w_g]]-Table4[[#This Row],[pie_loss]]*Table4[[#This Row],[v_n_w_l]]</f>
        <v>-34.686163991661942</v>
      </c>
      <c r="AT250" s="2">
        <f>IF(Table4[[#This Row],[diff_v]]&gt;=1,1,0)</f>
        <v>0</v>
      </c>
      <c r="AU250" s="2">
        <f>Table4[[#This Row],[Gain]]^(Table4[[#This Row],[θ]]*Table4[[#This Row],[ω_p]])</f>
        <v>77.844062203738687</v>
      </c>
      <c r="AV250" s="2">
        <f>-Table4[[#This Row],[λ]]*-Table4[[#This Row],[Loss]]^(Table4[[#This Row],[θ]]*Table4[[#This Row],[ω_n]])</f>
        <v>100</v>
      </c>
      <c r="AW250" s="2">
        <f>Table4[[#This Row],[v_n_w_g_w]]*Table4[[#This Row],[pie_gain]]-Table4[[#This Row],[v_n_w_l_w]]*Table4[[#This Row],[pie_loss]]</f>
        <v>-31.672482859813762</v>
      </c>
      <c r="AX250" s="2">
        <f>IF(Table4[[#This Row],[diff_v_w]]&gt;=1,1,0)</f>
        <v>0</v>
      </c>
      <c r="AY250" s="2">
        <f>Table4[[#This Row],[Gain]]^(Table4[[#This Row],[θ]])*Table4[[#This Row],[ω_p2]]</f>
        <v>71.225000000000009</v>
      </c>
      <c r="AZ250" s="2">
        <f>-Table4[[#This Row],[λ]]*-Table4[[#This Row],[Loss]]^(Table4[[#This Row],[θ]])*Table4[[#This Row],[ω_n2]]</f>
        <v>100</v>
      </c>
      <c r="BA250" s="2">
        <f>Table4[[#This Row],[v_n_w_g_w2]]*Table4[[#This Row],[pie_gain]]-Table4[[#This Row],[v_n_w_l_w2]]*Table4[[#This Row],[pie_loss]]</f>
        <v>-34.215520173366563</v>
      </c>
      <c r="BB250" s="2">
        <f>IF(Table4[[#This Row],[diff_v_w2]]&gt;=1,1,0)</f>
        <v>0</v>
      </c>
      <c r="BC250" s="2">
        <f>Table4[[#This Row],[Gain]]^(Table4[[#This Row],[θ]]+Table4[[#This Row],[ω_p3]])</f>
        <v>81.222522185176388</v>
      </c>
      <c r="BD250" s="2">
        <f>-Table4[[#This Row],[λ]]*-Table4[[#This Row],[Loss]]^(Table4[[#This Row],[θ]]+Table4[[#This Row],[ω_n3]])</f>
        <v>100</v>
      </c>
      <c r="BE250" s="2">
        <f>Table4[[#This Row],[v_n_w_g_w3]]*Table4[[#This Row],[pie_gain]]-Table4[[#This Row],[v_n_w_l_w3]]*Table4[[#This Row],[pie_loss]]</f>
        <v>-30.374481793999909</v>
      </c>
      <c r="BF250" s="2">
        <f>IF(Table4[[#This Row],[diff_v_w3]]&gt;=1,1,0)</f>
        <v>0</v>
      </c>
      <c r="BG250" s="2">
        <f>(Table4[[#This Row],[Accept]]-Table4[[#This Row],[projected_M1]])</f>
        <v>0</v>
      </c>
      <c r="BH250" s="2">
        <f>(Table4[[#This Row],[Accept]]-Table4[[#This Row],[projected_M2]])</f>
        <v>0</v>
      </c>
      <c r="BI250" s="2">
        <f>(Table4[[#This Row],[Accept]]-Table4[[#This Row],[projected_M3]])</f>
        <v>0</v>
      </c>
      <c r="BJ250" s="2">
        <f>(Table4[[#This Row],[Accept]]-Table4[[#This Row],[projected_M4]])</f>
        <v>0</v>
      </c>
    </row>
    <row r="251" spans="1:62" x14ac:dyDescent="0.3">
      <c r="A251">
        <v>63</v>
      </c>
      <c r="B251" t="s">
        <v>44</v>
      </c>
      <c r="C251">
        <v>1</v>
      </c>
      <c r="D251">
        <v>-2</v>
      </c>
      <c r="E251" s="22">
        <f>IF(Table4[[#This Row],[Trial]]="G1",Table4[[#This Row],[Balance]]/100,IF(Table4[[#This Row],[Trial]]="G2",Table4[[#This Row],[Balance]]/200,Table4[[#This Row],[Balance]]/500))</f>
        <v>2.2999999999999998</v>
      </c>
      <c r="F251" s="22">
        <f>IF(Table4[[#This Row],[Net_Balance]]&gt;1,1+(Table4[[#This Row],[Net_Balance]]-1)/$F$974,1)</f>
        <v>1.0185714285714285</v>
      </c>
      <c r="G251" s="22">
        <f>IF(Table4[[#This Row],[Net_Balance]]&lt;1,1-(1-Table4[[#This Row],[Net_Balance]])/$F$974,1)</f>
        <v>1</v>
      </c>
      <c r="H251" s="22">
        <f>IF(Table4[[#This Row],[Net_Balance]]&gt;1,1+(Table4[[#This Row],[Net_Balance]]-1)/$H$974,1)</f>
        <v>1.0129999999999999</v>
      </c>
      <c r="I251" s="22">
        <f>IF(Table4[[#This Row],[Net_Balance]]&lt;1,1-(1-Table4[[#This Row],[Net_Balance]])/$H$974,1)</f>
        <v>1</v>
      </c>
      <c r="J251" s="22">
        <f>IF(Table4[[#This Row],[Net_Balance]]&gt;1,(Table4[[#This Row],[Net_Balance]]-1)/$J$974,0)</f>
        <v>2.5999999999999995E-2</v>
      </c>
      <c r="K251" s="22">
        <f>IF(Table4[[#This Row],[Net_Balance]]&lt;1,-(1-Table4[[#This Row],[Net_Balance]])/$J$974,0)</f>
        <v>0</v>
      </c>
      <c r="L251" t="s">
        <v>109</v>
      </c>
      <c r="M251" t="s">
        <v>50</v>
      </c>
      <c r="N251" t="s">
        <v>7</v>
      </c>
      <c r="O251">
        <v>1</v>
      </c>
      <c r="P251">
        <v>-90</v>
      </c>
      <c r="Q251">
        <v>460</v>
      </c>
      <c r="R251">
        <v>1664340316</v>
      </c>
      <c r="S251">
        <v>9</v>
      </c>
      <c r="T251" t="s">
        <v>117</v>
      </c>
      <c r="U251">
        <v>0</v>
      </c>
      <c r="V251">
        <v>-90</v>
      </c>
      <c r="W251">
        <v>0.5</v>
      </c>
      <c r="X251">
        <v>180</v>
      </c>
      <c r="Y251">
        <v>0.5</v>
      </c>
      <c r="Z251">
        <v>45</v>
      </c>
      <c r="AA251">
        <v>18225</v>
      </c>
      <c r="AB251">
        <v>135</v>
      </c>
      <c r="AC251">
        <v>4</v>
      </c>
      <c r="AD251">
        <v>0.75</v>
      </c>
      <c r="AE251">
        <v>0.25</v>
      </c>
      <c r="AF251">
        <v>2</v>
      </c>
      <c r="AG251">
        <v>0.05</v>
      </c>
      <c r="AH251">
        <v>0.2</v>
      </c>
      <c r="AI251">
        <v>0.42499999999999999</v>
      </c>
      <c r="AJ251">
        <v>0.57499999999999996</v>
      </c>
      <c r="AK251">
        <v>65.249999999999986</v>
      </c>
      <c r="AL251">
        <v>17814.9375</v>
      </c>
      <c r="AM251">
        <v>133.47260954967501</v>
      </c>
      <c r="AN251">
        <v>0.9</v>
      </c>
      <c r="AO251">
        <v>0.56330583577691229</v>
      </c>
      <c r="AP251">
        <v>0.43669416422308771</v>
      </c>
      <c r="AQ251" s="2">
        <f>Table4[[#This Row],[Gain]]^Table4[[#This Row],[θ]]</f>
        <v>180</v>
      </c>
      <c r="AR251" s="2">
        <f>-Table4[[#This Row],[λ]]*-Table4[[#This Row],[Loss]]^Table4[[#This Row],[θ]]</f>
        <v>180</v>
      </c>
      <c r="AS251" s="2">
        <f>Table4[[#This Row],[pie_gain]]*Table4[[#This Row],[v_n_w_g]]-Table4[[#This Row],[pie_loss]]*Table4[[#This Row],[v_n_w_l]]</f>
        <v>22.790100879688424</v>
      </c>
      <c r="AT251" s="2">
        <f>IF(Table4[[#This Row],[diff_v]]&gt;=1,1,0)</f>
        <v>1</v>
      </c>
      <c r="AU251" s="2">
        <f>Table4[[#This Row],[Gain]]^(Table4[[#This Row],[θ]]*Table4[[#This Row],[ω_p]])</f>
        <v>198.2239551513583</v>
      </c>
      <c r="AV251" s="2">
        <f>-Table4[[#This Row],[λ]]*-Table4[[#This Row],[Loss]]^(Table4[[#This Row],[θ]]*Table4[[#This Row],[ω_n]])</f>
        <v>180</v>
      </c>
      <c r="AW251" s="2">
        <f>Table4[[#This Row],[v_n_w_g_w]]*Table4[[#This Row],[pie_gain]]-Table4[[#This Row],[v_n_w_l_w]]*Table4[[#This Row],[pie_loss]]</f>
        <v>33.05576116738527</v>
      </c>
      <c r="AX251" s="2">
        <f>IF(Table4[[#This Row],[diff_v_w]]&gt;=1,1,0)</f>
        <v>1</v>
      </c>
      <c r="AY251" s="2">
        <f>Table4[[#This Row],[Gain]]^(Table4[[#This Row],[θ]])*Table4[[#This Row],[ω_p2]]</f>
        <v>182.33999999999997</v>
      </c>
      <c r="AZ251" s="2">
        <f>-Table4[[#This Row],[λ]]*-Table4[[#This Row],[Loss]]^(Table4[[#This Row],[θ]])*Table4[[#This Row],[ω_n2]]</f>
        <v>180</v>
      </c>
      <c r="BA251" s="2">
        <f>Table4[[#This Row],[v_n_w_g_w2]]*Table4[[#This Row],[pie_gain]]-Table4[[#This Row],[v_n_w_l_w2]]*Table4[[#This Row],[pie_loss]]</f>
        <v>24.108236535406391</v>
      </c>
      <c r="BB251" s="2">
        <f>IF(Table4[[#This Row],[diff_v_w2]]&gt;=1,1,0)</f>
        <v>1</v>
      </c>
      <c r="BC251" s="2">
        <f>Table4[[#This Row],[Gain]]^(Table4[[#This Row],[θ]]+Table4[[#This Row],[ω_p3]])</f>
        <v>206.02009838648331</v>
      </c>
      <c r="BD251" s="2">
        <f>-Table4[[#This Row],[λ]]*-Table4[[#This Row],[Loss]]^(Table4[[#This Row],[θ]]+Table4[[#This Row],[ω_n3]])</f>
        <v>180</v>
      </c>
      <c r="BE251" s="2">
        <f>Table4[[#This Row],[v_n_w_g_w3]]*Table4[[#This Row],[pie_gain]]-Table4[[#This Row],[v_n_w_l_w3]]*Table4[[#This Row],[pie_loss]]</f>
        <v>37.447374148283899</v>
      </c>
      <c r="BF251" s="2">
        <f>IF(Table4[[#This Row],[diff_v_w3]]&gt;=1,1,0)</f>
        <v>1</v>
      </c>
      <c r="BG251" s="2">
        <f>(Table4[[#This Row],[Accept]]-Table4[[#This Row],[projected_M1]])</f>
        <v>0</v>
      </c>
      <c r="BH251" s="2">
        <f>(Table4[[#This Row],[Accept]]-Table4[[#This Row],[projected_M2]])</f>
        <v>0</v>
      </c>
      <c r="BI251" s="2">
        <f>(Table4[[#This Row],[Accept]]-Table4[[#This Row],[projected_M3]])</f>
        <v>0</v>
      </c>
      <c r="BJ251" s="2">
        <f>(Table4[[#This Row],[Accept]]-Table4[[#This Row],[projected_M4]])</f>
        <v>0</v>
      </c>
    </row>
    <row r="252" spans="1:62" x14ac:dyDescent="0.3">
      <c r="A252">
        <v>0</v>
      </c>
      <c r="B252" t="s">
        <v>44</v>
      </c>
      <c r="C252">
        <v>1</v>
      </c>
      <c r="D252">
        <v>-2</v>
      </c>
      <c r="E252" s="22">
        <f>IF(Table4[[#This Row],[Trial]]="G1",Table4[[#This Row],[Balance]]/100,IF(Table4[[#This Row],[Trial]]="G2",Table4[[#This Row],[Balance]]/200,Table4[[#This Row],[Balance]]/500))</f>
        <v>1</v>
      </c>
      <c r="F252" s="22">
        <f>IF(Table4[[#This Row],[Net_Balance]]&gt;1,1+(Table4[[#This Row],[Net_Balance]]-1)/$F$974,1)</f>
        <v>1</v>
      </c>
      <c r="G252" s="22">
        <f>IF(Table4[[#This Row],[Net_Balance]]&lt;1,1-(1-Table4[[#This Row],[Net_Balance]])/$F$974,1)</f>
        <v>1</v>
      </c>
      <c r="H252" s="22">
        <f>IF(Table4[[#This Row],[Net_Balance]]&gt;1,1+(Table4[[#This Row],[Net_Balance]]-1)/$H$974,1)</f>
        <v>1</v>
      </c>
      <c r="I252" s="22">
        <f>IF(Table4[[#This Row],[Net_Balance]]&lt;1,1-(1-Table4[[#This Row],[Net_Balance]])/$H$974,1)</f>
        <v>1</v>
      </c>
      <c r="J252" s="22">
        <f>IF(Table4[[#This Row],[Net_Balance]]&gt;1,(Table4[[#This Row],[Net_Balance]]-1)/$J$974,0)</f>
        <v>0</v>
      </c>
      <c r="K252" s="22">
        <f>IF(Table4[[#This Row],[Net_Balance]]&lt;1,-(1-Table4[[#This Row],[Net_Balance]])/$J$974,0)</f>
        <v>0</v>
      </c>
      <c r="L252" t="s">
        <v>110</v>
      </c>
      <c r="M252" t="s">
        <v>77</v>
      </c>
      <c r="N252" t="s">
        <v>5</v>
      </c>
      <c r="O252">
        <v>0</v>
      </c>
      <c r="P252">
        <v>0</v>
      </c>
      <c r="Q252">
        <v>500</v>
      </c>
      <c r="R252">
        <v>1664340783</v>
      </c>
      <c r="S252" t="s">
        <v>136</v>
      </c>
      <c r="T252" t="s">
        <v>118</v>
      </c>
      <c r="U252">
        <v>1</v>
      </c>
      <c r="V252">
        <v>-50</v>
      </c>
      <c r="W252">
        <v>0.5</v>
      </c>
      <c r="X252">
        <v>70</v>
      </c>
      <c r="Y252">
        <v>0.5</v>
      </c>
      <c r="Z252">
        <v>10</v>
      </c>
      <c r="AA252">
        <v>3600</v>
      </c>
      <c r="AB252">
        <v>60</v>
      </c>
      <c r="AC252">
        <v>4</v>
      </c>
      <c r="AD252">
        <v>0.25</v>
      </c>
      <c r="AE252">
        <v>0.75</v>
      </c>
      <c r="AF252">
        <v>2</v>
      </c>
      <c r="AG252">
        <v>0.5</v>
      </c>
      <c r="AH252">
        <v>0.25</v>
      </c>
      <c r="AI252">
        <v>0.625</v>
      </c>
      <c r="AJ252">
        <v>0.375</v>
      </c>
      <c r="AK252">
        <v>-5</v>
      </c>
      <c r="AL252">
        <v>3375</v>
      </c>
      <c r="AM252">
        <v>58.094750193111253</v>
      </c>
      <c r="AN252">
        <v>0.9</v>
      </c>
      <c r="AO252">
        <v>0.38419903534316502</v>
      </c>
      <c r="AP252">
        <v>0.61580096465683498</v>
      </c>
      <c r="AQ252" s="2">
        <f>Table4[[#This Row],[Gain]]^Table4[[#This Row],[θ]]</f>
        <v>70</v>
      </c>
      <c r="AR252" s="2">
        <f>-Table4[[#This Row],[λ]]*-Table4[[#This Row],[Loss]]^Table4[[#This Row],[θ]]</f>
        <v>100</v>
      </c>
      <c r="AS252" s="2">
        <f>Table4[[#This Row],[pie_gain]]*Table4[[#This Row],[v_n_w_g]]-Table4[[#This Row],[pie_loss]]*Table4[[#This Row],[v_n_w_l]]</f>
        <v>-34.686163991661942</v>
      </c>
      <c r="AT252" s="2">
        <f>IF(Table4[[#This Row],[diff_v]]&gt;=1,1,0)</f>
        <v>0</v>
      </c>
      <c r="AU252" s="2">
        <f>Table4[[#This Row],[Gain]]^(Table4[[#This Row],[θ]]*Table4[[#This Row],[ω_p]])</f>
        <v>70</v>
      </c>
      <c r="AV252" s="2">
        <f>-Table4[[#This Row],[λ]]*-Table4[[#This Row],[Loss]]^(Table4[[#This Row],[θ]]*Table4[[#This Row],[ω_n]])</f>
        <v>100</v>
      </c>
      <c r="AW252" s="2">
        <f>Table4[[#This Row],[v_n_w_g_w]]*Table4[[#This Row],[pie_gain]]-Table4[[#This Row],[v_n_w_l_w]]*Table4[[#This Row],[pie_loss]]</f>
        <v>-34.686163991661942</v>
      </c>
      <c r="AX252" s="2">
        <f>IF(Table4[[#This Row],[diff_v_w]]&gt;=1,1,0)</f>
        <v>0</v>
      </c>
      <c r="AY252" s="2">
        <f>Table4[[#This Row],[Gain]]^(Table4[[#This Row],[θ]])*Table4[[#This Row],[ω_p2]]</f>
        <v>70</v>
      </c>
      <c r="AZ252" s="2">
        <f>-Table4[[#This Row],[λ]]*-Table4[[#This Row],[Loss]]^(Table4[[#This Row],[θ]])*Table4[[#This Row],[ω_n2]]</f>
        <v>100</v>
      </c>
      <c r="BA252" s="2">
        <f>Table4[[#This Row],[v_n_w_g_w2]]*Table4[[#This Row],[pie_gain]]-Table4[[#This Row],[v_n_w_l_w2]]*Table4[[#This Row],[pie_loss]]</f>
        <v>-34.686163991661942</v>
      </c>
      <c r="BB252" s="2">
        <f>IF(Table4[[#This Row],[diff_v_w2]]&gt;=1,1,0)</f>
        <v>0</v>
      </c>
      <c r="BC252" s="2">
        <f>Table4[[#This Row],[Gain]]^(Table4[[#This Row],[θ]]+Table4[[#This Row],[ω_p3]])</f>
        <v>70</v>
      </c>
      <c r="BD252" s="2">
        <f>-Table4[[#This Row],[λ]]*-Table4[[#This Row],[Loss]]^(Table4[[#This Row],[θ]]+Table4[[#This Row],[ω_n3]])</f>
        <v>100</v>
      </c>
      <c r="BE252" s="2">
        <f>Table4[[#This Row],[v_n_w_g_w3]]*Table4[[#This Row],[pie_gain]]-Table4[[#This Row],[v_n_w_l_w3]]*Table4[[#This Row],[pie_loss]]</f>
        <v>-34.686163991661942</v>
      </c>
      <c r="BF252" s="2">
        <f>IF(Table4[[#This Row],[diff_v_w3]]&gt;=1,1,0)</f>
        <v>0</v>
      </c>
      <c r="BG252" s="2">
        <f>(Table4[[#This Row],[Accept]]-Table4[[#This Row],[projected_M1]])</f>
        <v>0</v>
      </c>
      <c r="BH252" s="2">
        <f>(Table4[[#This Row],[Accept]]-Table4[[#This Row],[projected_M2]])</f>
        <v>0</v>
      </c>
      <c r="BI252" s="2">
        <f>(Table4[[#This Row],[Accept]]-Table4[[#This Row],[projected_M3]])</f>
        <v>0</v>
      </c>
      <c r="BJ252" s="2">
        <f>(Table4[[#This Row],[Accept]]-Table4[[#This Row],[projected_M4]])</f>
        <v>0</v>
      </c>
    </row>
    <row r="253" spans="1:62" x14ac:dyDescent="0.3">
      <c r="A253">
        <v>1</v>
      </c>
      <c r="B253" t="s">
        <v>44</v>
      </c>
      <c r="C253">
        <v>1</v>
      </c>
      <c r="D253">
        <v>-2</v>
      </c>
      <c r="E253" s="22">
        <f>IF(Table4[[#This Row],[Trial]]="G1",Table4[[#This Row],[Balance]]/100,IF(Table4[[#This Row],[Trial]]="G2",Table4[[#This Row],[Balance]]/200,Table4[[#This Row],[Balance]]/500))</f>
        <v>1</v>
      </c>
      <c r="F253" s="22">
        <f>IF(Table4[[#This Row],[Net_Balance]]&gt;1,1+(Table4[[#This Row],[Net_Balance]]-1)/$F$974,1)</f>
        <v>1</v>
      </c>
      <c r="G253" s="22">
        <f>IF(Table4[[#This Row],[Net_Balance]]&lt;1,1-(1-Table4[[#This Row],[Net_Balance]])/$F$974,1)</f>
        <v>1</v>
      </c>
      <c r="H253" s="22">
        <f>IF(Table4[[#This Row],[Net_Balance]]&gt;1,1+(Table4[[#This Row],[Net_Balance]]-1)/$H$974,1)</f>
        <v>1</v>
      </c>
      <c r="I253" s="22">
        <f>IF(Table4[[#This Row],[Net_Balance]]&lt;1,1-(1-Table4[[#This Row],[Net_Balance]])/$H$974,1)</f>
        <v>1</v>
      </c>
      <c r="J253" s="22">
        <f>IF(Table4[[#This Row],[Net_Balance]]&gt;1,(Table4[[#This Row],[Net_Balance]]-1)/$J$974,0)</f>
        <v>0</v>
      </c>
      <c r="K253" s="22">
        <f>IF(Table4[[#This Row],[Net_Balance]]&lt;1,-(1-Table4[[#This Row],[Net_Balance]])/$J$974,0)</f>
        <v>0</v>
      </c>
      <c r="L253" t="s">
        <v>110</v>
      </c>
      <c r="M253" t="s">
        <v>73</v>
      </c>
      <c r="N253" t="s">
        <v>5</v>
      </c>
      <c r="O253">
        <v>0</v>
      </c>
      <c r="P253">
        <v>0</v>
      </c>
      <c r="Q253">
        <v>500</v>
      </c>
      <c r="R253">
        <v>1664340790</v>
      </c>
      <c r="S253">
        <v>7</v>
      </c>
      <c r="T253" t="s">
        <v>118</v>
      </c>
      <c r="U253">
        <v>1</v>
      </c>
      <c r="V253">
        <v>-50</v>
      </c>
      <c r="W253">
        <v>0.5</v>
      </c>
      <c r="X253">
        <v>50</v>
      </c>
      <c r="Y253">
        <v>0.5</v>
      </c>
      <c r="Z253">
        <v>0</v>
      </c>
      <c r="AA253">
        <v>2500</v>
      </c>
      <c r="AB253">
        <v>50</v>
      </c>
      <c r="AC253">
        <v>4</v>
      </c>
      <c r="AD253">
        <v>0.25</v>
      </c>
      <c r="AE253">
        <v>0.75</v>
      </c>
      <c r="AF253">
        <v>1</v>
      </c>
      <c r="AG253">
        <v>0.25</v>
      </c>
      <c r="AH253">
        <v>0.5</v>
      </c>
      <c r="AI253">
        <v>0.375</v>
      </c>
      <c r="AJ253">
        <v>0.625</v>
      </c>
      <c r="AK253">
        <v>12.5</v>
      </c>
      <c r="AL253">
        <v>2343.75</v>
      </c>
      <c r="AM253">
        <v>48.412291827592711</v>
      </c>
      <c r="AN253">
        <v>0.9</v>
      </c>
      <c r="AO253">
        <v>0.60844334427391233</v>
      </c>
      <c r="AP253">
        <v>0.39155665572608767</v>
      </c>
      <c r="AQ253" s="2">
        <f>Table4[[#This Row],[Gain]]^Table4[[#This Row],[θ]]</f>
        <v>50</v>
      </c>
      <c r="AR253" s="2">
        <f>-Table4[[#This Row],[λ]]*-Table4[[#This Row],[Loss]]^Table4[[#This Row],[θ]]</f>
        <v>100</v>
      </c>
      <c r="AS253" s="2">
        <f>Table4[[#This Row],[pie_gain]]*Table4[[#This Row],[v_n_w_g]]-Table4[[#This Row],[pie_loss]]*Table4[[#This Row],[v_n_w_l]]</f>
        <v>-8.7334983589131525</v>
      </c>
      <c r="AT253" s="2">
        <f>IF(Table4[[#This Row],[diff_v]]&gt;=1,1,0)</f>
        <v>0</v>
      </c>
      <c r="AU253" s="2">
        <f>Table4[[#This Row],[Gain]]^(Table4[[#This Row],[θ]]*Table4[[#This Row],[ω_p]])</f>
        <v>50</v>
      </c>
      <c r="AV253" s="2">
        <f>-Table4[[#This Row],[λ]]*-Table4[[#This Row],[Loss]]^(Table4[[#This Row],[θ]]*Table4[[#This Row],[ω_n]])</f>
        <v>100</v>
      </c>
      <c r="AW253" s="2">
        <f>Table4[[#This Row],[v_n_w_g_w]]*Table4[[#This Row],[pie_gain]]-Table4[[#This Row],[v_n_w_l_w]]*Table4[[#This Row],[pie_loss]]</f>
        <v>-8.7334983589131525</v>
      </c>
      <c r="AX253" s="2">
        <f>IF(Table4[[#This Row],[diff_v_w]]&gt;=1,1,0)</f>
        <v>0</v>
      </c>
      <c r="AY253" s="2">
        <f>Table4[[#This Row],[Gain]]^(Table4[[#This Row],[θ]])*Table4[[#This Row],[ω_p2]]</f>
        <v>50</v>
      </c>
      <c r="AZ253" s="2">
        <f>-Table4[[#This Row],[λ]]*-Table4[[#This Row],[Loss]]^(Table4[[#This Row],[θ]])*Table4[[#This Row],[ω_n2]]</f>
        <v>100</v>
      </c>
      <c r="BA253" s="2">
        <f>Table4[[#This Row],[v_n_w_g_w2]]*Table4[[#This Row],[pie_gain]]-Table4[[#This Row],[v_n_w_l_w2]]*Table4[[#This Row],[pie_loss]]</f>
        <v>-8.7334983589131525</v>
      </c>
      <c r="BB253" s="2">
        <f>IF(Table4[[#This Row],[diff_v_w2]]&gt;=1,1,0)</f>
        <v>0</v>
      </c>
      <c r="BC253" s="2">
        <f>Table4[[#This Row],[Gain]]^(Table4[[#This Row],[θ]]+Table4[[#This Row],[ω_p3]])</f>
        <v>50</v>
      </c>
      <c r="BD253" s="2">
        <f>-Table4[[#This Row],[λ]]*-Table4[[#This Row],[Loss]]^(Table4[[#This Row],[θ]]+Table4[[#This Row],[ω_n3]])</f>
        <v>100</v>
      </c>
      <c r="BE253" s="2">
        <f>Table4[[#This Row],[v_n_w_g_w3]]*Table4[[#This Row],[pie_gain]]-Table4[[#This Row],[v_n_w_l_w3]]*Table4[[#This Row],[pie_loss]]</f>
        <v>-8.7334983589131525</v>
      </c>
      <c r="BF253" s="2">
        <f>IF(Table4[[#This Row],[diff_v_w3]]&gt;=1,1,0)</f>
        <v>0</v>
      </c>
      <c r="BG253" s="2">
        <f>(Table4[[#This Row],[Accept]]-Table4[[#This Row],[projected_M1]])</f>
        <v>0</v>
      </c>
      <c r="BH253" s="2">
        <f>(Table4[[#This Row],[Accept]]-Table4[[#This Row],[projected_M2]])</f>
        <v>0</v>
      </c>
      <c r="BI253" s="2">
        <f>(Table4[[#This Row],[Accept]]-Table4[[#This Row],[projected_M3]])</f>
        <v>0</v>
      </c>
      <c r="BJ253" s="2">
        <f>(Table4[[#This Row],[Accept]]-Table4[[#This Row],[projected_M4]])</f>
        <v>0</v>
      </c>
    </row>
    <row r="254" spans="1:62" x14ac:dyDescent="0.3">
      <c r="A254">
        <v>2</v>
      </c>
      <c r="B254" t="s">
        <v>44</v>
      </c>
      <c r="C254">
        <v>1</v>
      </c>
      <c r="D254">
        <v>-2</v>
      </c>
      <c r="E254" s="22">
        <f>IF(Table4[[#This Row],[Trial]]="G1",Table4[[#This Row],[Balance]]/100,IF(Table4[[#This Row],[Trial]]="G2",Table4[[#This Row],[Balance]]/200,Table4[[#This Row],[Balance]]/500))</f>
        <v>1</v>
      </c>
      <c r="F254" s="22">
        <f>IF(Table4[[#This Row],[Net_Balance]]&gt;1,1+(Table4[[#This Row],[Net_Balance]]-1)/$F$974,1)</f>
        <v>1</v>
      </c>
      <c r="G254" s="22">
        <f>IF(Table4[[#This Row],[Net_Balance]]&lt;1,1-(1-Table4[[#This Row],[Net_Balance]])/$F$974,1)</f>
        <v>1</v>
      </c>
      <c r="H254" s="22">
        <f>IF(Table4[[#This Row],[Net_Balance]]&gt;1,1+(Table4[[#This Row],[Net_Balance]]-1)/$H$974,1)</f>
        <v>1</v>
      </c>
      <c r="I254" s="22">
        <f>IF(Table4[[#This Row],[Net_Balance]]&lt;1,1-(1-Table4[[#This Row],[Net_Balance]])/$H$974,1)</f>
        <v>1</v>
      </c>
      <c r="J254" s="22">
        <f>IF(Table4[[#This Row],[Net_Balance]]&gt;1,(Table4[[#This Row],[Net_Balance]]-1)/$J$974,0)</f>
        <v>0</v>
      </c>
      <c r="K254" s="22">
        <f>IF(Table4[[#This Row],[Net_Balance]]&lt;1,-(1-Table4[[#This Row],[Net_Balance]])/$J$974,0)</f>
        <v>0</v>
      </c>
      <c r="L254" t="s">
        <v>110</v>
      </c>
      <c r="M254" t="s">
        <v>94</v>
      </c>
      <c r="N254" t="s">
        <v>5</v>
      </c>
      <c r="O254">
        <v>0</v>
      </c>
      <c r="P254">
        <v>0</v>
      </c>
      <c r="Q254">
        <v>500</v>
      </c>
      <c r="R254">
        <v>1664340800</v>
      </c>
      <c r="S254">
        <v>10</v>
      </c>
      <c r="T254" t="s">
        <v>117</v>
      </c>
      <c r="U254">
        <v>0</v>
      </c>
      <c r="V254">
        <v>-90</v>
      </c>
      <c r="W254">
        <v>0.5</v>
      </c>
      <c r="X254">
        <v>90</v>
      </c>
      <c r="Y254">
        <v>0.5</v>
      </c>
      <c r="Z254">
        <v>0</v>
      </c>
      <c r="AA254">
        <v>8100</v>
      </c>
      <c r="AB254">
        <v>90</v>
      </c>
      <c r="AC254">
        <v>2</v>
      </c>
      <c r="AD254">
        <v>0.25</v>
      </c>
      <c r="AE254">
        <v>0.75</v>
      </c>
      <c r="AF254">
        <v>2</v>
      </c>
      <c r="AG254">
        <v>0.5</v>
      </c>
      <c r="AH254">
        <v>0.25</v>
      </c>
      <c r="AI254">
        <v>0.625</v>
      </c>
      <c r="AJ254">
        <v>0.375</v>
      </c>
      <c r="AK254">
        <v>-22.5</v>
      </c>
      <c r="AL254">
        <v>7593.75</v>
      </c>
      <c r="AM254">
        <v>87.142125289666879</v>
      </c>
      <c r="AN254">
        <v>0.9</v>
      </c>
      <c r="AO254">
        <v>0.38419903534316502</v>
      </c>
      <c r="AP254">
        <v>0.61580096465683498</v>
      </c>
      <c r="AQ254" s="2">
        <f>Table4[[#This Row],[Gain]]^Table4[[#This Row],[θ]]</f>
        <v>90</v>
      </c>
      <c r="AR254" s="2">
        <f>-Table4[[#This Row],[λ]]*-Table4[[#This Row],[Loss]]^Table4[[#This Row],[θ]]</f>
        <v>180</v>
      </c>
      <c r="AS254" s="2">
        <f>Table4[[#This Row],[pie_gain]]*Table4[[#This Row],[v_n_w_g]]-Table4[[#This Row],[pie_loss]]*Table4[[#This Row],[v_n_w_l]]</f>
        <v>-76.266260457345453</v>
      </c>
      <c r="AT254" s="2">
        <f>IF(Table4[[#This Row],[diff_v]]&gt;=1,1,0)</f>
        <v>0</v>
      </c>
      <c r="AU254" s="2">
        <f>Table4[[#This Row],[Gain]]^(Table4[[#This Row],[θ]]*Table4[[#This Row],[ω_p]])</f>
        <v>90</v>
      </c>
      <c r="AV254" s="2">
        <f>-Table4[[#This Row],[λ]]*-Table4[[#This Row],[Loss]]^(Table4[[#This Row],[θ]]*Table4[[#This Row],[ω_n]])</f>
        <v>180</v>
      </c>
      <c r="AW254" s="2">
        <f>Table4[[#This Row],[v_n_w_g_w]]*Table4[[#This Row],[pie_gain]]-Table4[[#This Row],[v_n_w_l_w]]*Table4[[#This Row],[pie_loss]]</f>
        <v>-76.266260457345453</v>
      </c>
      <c r="AX254" s="2">
        <f>IF(Table4[[#This Row],[diff_v_w]]&gt;=1,1,0)</f>
        <v>0</v>
      </c>
      <c r="AY254" s="2">
        <f>Table4[[#This Row],[Gain]]^(Table4[[#This Row],[θ]])*Table4[[#This Row],[ω_p2]]</f>
        <v>90</v>
      </c>
      <c r="AZ254" s="2">
        <f>-Table4[[#This Row],[λ]]*-Table4[[#This Row],[Loss]]^(Table4[[#This Row],[θ]])*Table4[[#This Row],[ω_n2]]</f>
        <v>180</v>
      </c>
      <c r="BA254" s="2">
        <f>Table4[[#This Row],[v_n_w_g_w2]]*Table4[[#This Row],[pie_gain]]-Table4[[#This Row],[v_n_w_l_w2]]*Table4[[#This Row],[pie_loss]]</f>
        <v>-76.266260457345453</v>
      </c>
      <c r="BB254" s="2">
        <f>IF(Table4[[#This Row],[diff_v_w2]]&gt;=1,1,0)</f>
        <v>0</v>
      </c>
      <c r="BC254" s="2">
        <f>Table4[[#This Row],[Gain]]^(Table4[[#This Row],[θ]]+Table4[[#This Row],[ω_p3]])</f>
        <v>90</v>
      </c>
      <c r="BD254" s="2">
        <f>-Table4[[#This Row],[λ]]*-Table4[[#This Row],[Loss]]^(Table4[[#This Row],[θ]]+Table4[[#This Row],[ω_n3]])</f>
        <v>180</v>
      </c>
      <c r="BE254" s="2">
        <f>Table4[[#This Row],[v_n_w_g_w3]]*Table4[[#This Row],[pie_gain]]-Table4[[#This Row],[v_n_w_l_w3]]*Table4[[#This Row],[pie_loss]]</f>
        <v>-76.266260457345453</v>
      </c>
      <c r="BF254" s="2">
        <f>IF(Table4[[#This Row],[diff_v_w3]]&gt;=1,1,0)</f>
        <v>0</v>
      </c>
      <c r="BG254" s="2">
        <f>(Table4[[#This Row],[Accept]]-Table4[[#This Row],[projected_M1]])</f>
        <v>0</v>
      </c>
      <c r="BH254" s="2">
        <f>(Table4[[#This Row],[Accept]]-Table4[[#This Row],[projected_M2]])</f>
        <v>0</v>
      </c>
      <c r="BI254" s="2">
        <f>(Table4[[#This Row],[Accept]]-Table4[[#This Row],[projected_M3]])</f>
        <v>0</v>
      </c>
      <c r="BJ254" s="2">
        <f>(Table4[[#This Row],[Accept]]-Table4[[#This Row],[projected_M4]])</f>
        <v>0</v>
      </c>
    </row>
    <row r="255" spans="1:62" x14ac:dyDescent="0.3">
      <c r="A255">
        <v>3</v>
      </c>
      <c r="B255" t="s">
        <v>44</v>
      </c>
      <c r="C255">
        <v>1</v>
      </c>
      <c r="D255">
        <v>-2</v>
      </c>
      <c r="E255" s="22">
        <f>IF(Table4[[#This Row],[Trial]]="G1",Table4[[#This Row],[Balance]]/100,IF(Table4[[#This Row],[Trial]]="G2",Table4[[#This Row],[Balance]]/200,Table4[[#This Row],[Balance]]/500))</f>
        <v>1</v>
      </c>
      <c r="F255" s="22">
        <f>IF(Table4[[#This Row],[Net_Balance]]&gt;1,1+(Table4[[#This Row],[Net_Balance]]-1)/$F$974,1)</f>
        <v>1</v>
      </c>
      <c r="G255" s="22">
        <f>IF(Table4[[#This Row],[Net_Balance]]&lt;1,1-(1-Table4[[#This Row],[Net_Balance]])/$F$974,1)</f>
        <v>1</v>
      </c>
      <c r="H255" s="22">
        <f>IF(Table4[[#This Row],[Net_Balance]]&gt;1,1+(Table4[[#This Row],[Net_Balance]]-1)/$H$974,1)</f>
        <v>1</v>
      </c>
      <c r="I255" s="22">
        <f>IF(Table4[[#This Row],[Net_Balance]]&lt;1,1-(1-Table4[[#This Row],[Net_Balance]])/$H$974,1)</f>
        <v>1</v>
      </c>
      <c r="J255" s="22">
        <f>IF(Table4[[#This Row],[Net_Balance]]&gt;1,(Table4[[#This Row],[Net_Balance]]-1)/$J$974,0)</f>
        <v>0</v>
      </c>
      <c r="K255" s="22">
        <f>IF(Table4[[#This Row],[Net_Balance]]&lt;1,-(1-Table4[[#This Row],[Net_Balance]])/$J$974,0)</f>
        <v>0</v>
      </c>
      <c r="L255" t="s">
        <v>110</v>
      </c>
      <c r="M255" t="s">
        <v>80</v>
      </c>
      <c r="N255" t="s">
        <v>5</v>
      </c>
      <c r="O255">
        <v>0</v>
      </c>
      <c r="P255">
        <v>0</v>
      </c>
      <c r="Q255">
        <v>500</v>
      </c>
      <c r="R255">
        <v>1664340811</v>
      </c>
      <c r="S255">
        <v>11</v>
      </c>
      <c r="T255" t="s">
        <v>118</v>
      </c>
      <c r="U255">
        <v>1</v>
      </c>
      <c r="V255">
        <v>-90</v>
      </c>
      <c r="W255">
        <v>0.5</v>
      </c>
      <c r="X255">
        <v>80</v>
      </c>
      <c r="Y255">
        <v>0.5</v>
      </c>
      <c r="Z255">
        <v>-5</v>
      </c>
      <c r="AA255">
        <v>7225</v>
      </c>
      <c r="AB255">
        <v>85</v>
      </c>
      <c r="AC255">
        <v>4</v>
      </c>
      <c r="AD255">
        <v>0.25</v>
      </c>
      <c r="AE255">
        <v>0.75</v>
      </c>
      <c r="AF255">
        <v>1</v>
      </c>
      <c r="AG255">
        <v>0.25</v>
      </c>
      <c r="AH255">
        <v>0.5</v>
      </c>
      <c r="AI255">
        <v>0.375</v>
      </c>
      <c r="AJ255">
        <v>0.625</v>
      </c>
      <c r="AK255">
        <v>16.25</v>
      </c>
      <c r="AL255">
        <v>6773.4375</v>
      </c>
      <c r="AM255">
        <v>82.300896106907615</v>
      </c>
      <c r="AN255">
        <v>0.9</v>
      </c>
      <c r="AO255">
        <v>0.60844334427391233</v>
      </c>
      <c r="AP255">
        <v>0.39155665572608767</v>
      </c>
      <c r="AQ255" s="2">
        <f>Table4[[#This Row],[Gain]]^Table4[[#This Row],[θ]]</f>
        <v>80</v>
      </c>
      <c r="AR255" s="2">
        <f>-Table4[[#This Row],[λ]]*-Table4[[#This Row],[Loss]]^Table4[[#This Row],[θ]]</f>
        <v>180</v>
      </c>
      <c r="AS255" s="2">
        <f>Table4[[#This Row],[pie_gain]]*Table4[[#This Row],[v_n_w_g]]-Table4[[#This Row],[pie_loss]]*Table4[[#This Row],[v_n_w_l]]</f>
        <v>-21.804730488782788</v>
      </c>
      <c r="AT255" s="2">
        <f>IF(Table4[[#This Row],[diff_v]]&gt;=1,1,0)</f>
        <v>0</v>
      </c>
      <c r="AU255" s="2">
        <f>Table4[[#This Row],[Gain]]^(Table4[[#This Row],[θ]]*Table4[[#This Row],[ω_p]])</f>
        <v>80</v>
      </c>
      <c r="AV255" s="2">
        <f>-Table4[[#This Row],[λ]]*-Table4[[#This Row],[Loss]]^(Table4[[#This Row],[θ]]*Table4[[#This Row],[ω_n]])</f>
        <v>180</v>
      </c>
      <c r="AW255" s="2">
        <f>Table4[[#This Row],[v_n_w_g_w]]*Table4[[#This Row],[pie_gain]]-Table4[[#This Row],[v_n_w_l_w]]*Table4[[#This Row],[pie_loss]]</f>
        <v>-21.804730488782788</v>
      </c>
      <c r="AX255" s="2">
        <f>IF(Table4[[#This Row],[diff_v_w]]&gt;=1,1,0)</f>
        <v>0</v>
      </c>
      <c r="AY255" s="2">
        <f>Table4[[#This Row],[Gain]]^(Table4[[#This Row],[θ]])*Table4[[#This Row],[ω_p2]]</f>
        <v>80</v>
      </c>
      <c r="AZ255" s="2">
        <f>-Table4[[#This Row],[λ]]*-Table4[[#This Row],[Loss]]^(Table4[[#This Row],[θ]])*Table4[[#This Row],[ω_n2]]</f>
        <v>180</v>
      </c>
      <c r="BA255" s="2">
        <f>Table4[[#This Row],[v_n_w_g_w2]]*Table4[[#This Row],[pie_gain]]-Table4[[#This Row],[v_n_w_l_w2]]*Table4[[#This Row],[pie_loss]]</f>
        <v>-21.804730488782788</v>
      </c>
      <c r="BB255" s="2">
        <f>IF(Table4[[#This Row],[diff_v_w2]]&gt;=1,1,0)</f>
        <v>0</v>
      </c>
      <c r="BC255" s="2">
        <f>Table4[[#This Row],[Gain]]^(Table4[[#This Row],[θ]]+Table4[[#This Row],[ω_p3]])</f>
        <v>80</v>
      </c>
      <c r="BD255" s="2">
        <f>-Table4[[#This Row],[λ]]*-Table4[[#This Row],[Loss]]^(Table4[[#This Row],[θ]]+Table4[[#This Row],[ω_n3]])</f>
        <v>180</v>
      </c>
      <c r="BE255" s="2">
        <f>Table4[[#This Row],[v_n_w_g_w3]]*Table4[[#This Row],[pie_gain]]-Table4[[#This Row],[v_n_w_l_w3]]*Table4[[#This Row],[pie_loss]]</f>
        <v>-21.804730488782788</v>
      </c>
      <c r="BF255" s="2">
        <f>IF(Table4[[#This Row],[diff_v_w3]]&gt;=1,1,0)</f>
        <v>0</v>
      </c>
      <c r="BG255" s="2">
        <f>(Table4[[#This Row],[Accept]]-Table4[[#This Row],[projected_M1]])</f>
        <v>0</v>
      </c>
      <c r="BH255" s="2">
        <f>(Table4[[#This Row],[Accept]]-Table4[[#This Row],[projected_M2]])</f>
        <v>0</v>
      </c>
      <c r="BI255" s="2">
        <f>(Table4[[#This Row],[Accept]]-Table4[[#This Row],[projected_M3]])</f>
        <v>0</v>
      </c>
      <c r="BJ255" s="2">
        <f>(Table4[[#This Row],[Accept]]-Table4[[#This Row],[projected_M4]])</f>
        <v>0</v>
      </c>
    </row>
    <row r="256" spans="1:62" x14ac:dyDescent="0.3">
      <c r="A256">
        <v>4</v>
      </c>
      <c r="B256" t="s">
        <v>44</v>
      </c>
      <c r="C256">
        <v>1</v>
      </c>
      <c r="D256">
        <v>-2</v>
      </c>
      <c r="E256" s="22">
        <f>IF(Table4[[#This Row],[Trial]]="G1",Table4[[#This Row],[Balance]]/100,IF(Table4[[#This Row],[Trial]]="G2",Table4[[#This Row],[Balance]]/200,Table4[[#This Row],[Balance]]/500))</f>
        <v>1.02</v>
      </c>
      <c r="F256" s="22">
        <f>IF(Table4[[#This Row],[Net_Balance]]&gt;1,1+(Table4[[#This Row],[Net_Balance]]-1)/$F$974,1)</f>
        <v>1.0002857142857142</v>
      </c>
      <c r="G256" s="22">
        <f>IF(Table4[[#This Row],[Net_Balance]]&lt;1,1-(1-Table4[[#This Row],[Net_Balance]])/$F$974,1)</f>
        <v>1</v>
      </c>
      <c r="H256" s="22">
        <f>IF(Table4[[#This Row],[Net_Balance]]&gt;1,1+(Table4[[#This Row],[Net_Balance]]-1)/$H$974,1)</f>
        <v>1.0002</v>
      </c>
      <c r="I256" s="22">
        <f>IF(Table4[[#This Row],[Net_Balance]]&lt;1,1-(1-Table4[[#This Row],[Net_Balance]])/$H$974,1)</f>
        <v>1</v>
      </c>
      <c r="J256" s="22">
        <f>IF(Table4[[#This Row],[Net_Balance]]&gt;1,(Table4[[#This Row],[Net_Balance]]-1)/$J$974,0)</f>
        <v>4.0000000000000034E-4</v>
      </c>
      <c r="K256" s="22">
        <f>IF(Table4[[#This Row],[Net_Balance]]&lt;1,-(1-Table4[[#This Row],[Net_Balance]])/$J$974,0)</f>
        <v>0</v>
      </c>
      <c r="L256" t="s">
        <v>110</v>
      </c>
      <c r="M256" t="s">
        <v>99</v>
      </c>
      <c r="N256" t="s">
        <v>7</v>
      </c>
      <c r="O256">
        <v>1</v>
      </c>
      <c r="P256">
        <v>10</v>
      </c>
      <c r="Q256">
        <v>510</v>
      </c>
      <c r="R256">
        <v>1664340816</v>
      </c>
      <c r="S256">
        <v>5</v>
      </c>
      <c r="T256" t="s">
        <v>118</v>
      </c>
      <c r="U256">
        <v>1</v>
      </c>
      <c r="V256">
        <v>0</v>
      </c>
      <c r="W256">
        <v>0.5</v>
      </c>
      <c r="X256">
        <v>10</v>
      </c>
      <c r="Y256">
        <v>0.5</v>
      </c>
      <c r="Z256">
        <v>5</v>
      </c>
      <c r="AA256">
        <v>25</v>
      </c>
      <c r="AB256">
        <v>5</v>
      </c>
      <c r="AC256">
        <v>2</v>
      </c>
      <c r="AD256">
        <v>0.25</v>
      </c>
      <c r="AE256">
        <v>0.75</v>
      </c>
      <c r="AF256">
        <v>2</v>
      </c>
      <c r="AG256">
        <v>0.5</v>
      </c>
      <c r="AH256">
        <v>0.25</v>
      </c>
      <c r="AI256">
        <v>0.625</v>
      </c>
      <c r="AJ256">
        <v>0.375</v>
      </c>
      <c r="AK256">
        <v>3.75</v>
      </c>
      <c r="AL256">
        <v>23.4375</v>
      </c>
      <c r="AM256">
        <v>4.8412291827592711</v>
      </c>
      <c r="AN256">
        <v>0.9</v>
      </c>
      <c r="AO256">
        <v>0.38419903534316502</v>
      </c>
      <c r="AP256">
        <v>0.61580096465683498</v>
      </c>
      <c r="AQ256" s="2">
        <f>Table4[[#This Row],[Gain]]^Table4[[#This Row],[θ]]</f>
        <v>10</v>
      </c>
      <c r="AR256" s="2">
        <f>-Table4[[#This Row],[λ]]*-Table4[[#This Row],[Loss]]^Table4[[#This Row],[θ]]</f>
        <v>0</v>
      </c>
      <c r="AS256" s="2">
        <f>Table4[[#This Row],[pie_gain]]*Table4[[#This Row],[v_n_w_g]]-Table4[[#This Row],[pie_loss]]*Table4[[#This Row],[v_n_w_l]]</f>
        <v>3.8419903534316502</v>
      </c>
      <c r="AT256" s="2">
        <f>IF(Table4[[#This Row],[diff_v]]&gt;=1,1,0)</f>
        <v>1</v>
      </c>
      <c r="AU256" s="2">
        <f>Table4[[#This Row],[Gain]]^(Table4[[#This Row],[θ]]*Table4[[#This Row],[ω_p]])</f>
        <v>10.006580979066099</v>
      </c>
      <c r="AV256" s="2">
        <f>-Table4[[#This Row],[λ]]*-Table4[[#This Row],[Loss]]^(Table4[[#This Row],[θ]]*Table4[[#This Row],[ω_n]])</f>
        <v>0</v>
      </c>
      <c r="AW256" s="2">
        <f>Table4[[#This Row],[v_n_w_g_w]]*Table4[[#This Row],[pie_gain]]-Table4[[#This Row],[v_n_w_l_w]]*Table4[[#This Row],[pie_loss]]</f>
        <v>3.8445187592404588</v>
      </c>
      <c r="AX256" s="2">
        <f>IF(Table4[[#This Row],[diff_v_w]]&gt;=1,1,0)</f>
        <v>1</v>
      </c>
      <c r="AY256" s="2">
        <f>Table4[[#This Row],[Gain]]^(Table4[[#This Row],[θ]])*Table4[[#This Row],[ω_p2]]</f>
        <v>10.001999999999999</v>
      </c>
      <c r="AZ256" s="2">
        <f>-Table4[[#This Row],[λ]]*-Table4[[#This Row],[Loss]]^(Table4[[#This Row],[θ]])*Table4[[#This Row],[ω_n2]]</f>
        <v>0</v>
      </c>
      <c r="BA256" s="2">
        <f>Table4[[#This Row],[v_n_w_g_w2]]*Table4[[#This Row],[pie_gain]]-Table4[[#This Row],[v_n_w_l_w2]]*Table4[[#This Row],[pie_loss]]</f>
        <v>3.8427587515023363</v>
      </c>
      <c r="BB256" s="2">
        <f>IF(Table4[[#This Row],[diff_v_w2]]&gt;=1,1,0)</f>
        <v>1</v>
      </c>
      <c r="BC256" s="2">
        <f>Table4[[#This Row],[Gain]]^(Table4[[#This Row],[θ]]+Table4[[#This Row],[ω_p3]])</f>
        <v>10.009214583192959</v>
      </c>
      <c r="BD256" s="2">
        <f>-Table4[[#This Row],[λ]]*-Table4[[#This Row],[Loss]]^(Table4[[#This Row],[θ]]+Table4[[#This Row],[ω_n3]])</f>
        <v>0</v>
      </c>
      <c r="BE256" s="2">
        <f>Table4[[#This Row],[v_n_w_g_w3]]*Table4[[#This Row],[pie_gain]]-Table4[[#This Row],[v_n_w_l_w3]]*Table4[[#This Row],[pie_loss]]</f>
        <v>3.8455305874054742</v>
      </c>
      <c r="BF256" s="2">
        <f>IF(Table4[[#This Row],[diff_v_w3]]&gt;=1,1,0)</f>
        <v>1</v>
      </c>
      <c r="BG256" s="2">
        <f>(Table4[[#This Row],[Accept]]-Table4[[#This Row],[projected_M1]])</f>
        <v>0</v>
      </c>
      <c r="BH256" s="2">
        <f>(Table4[[#This Row],[Accept]]-Table4[[#This Row],[projected_M2]])</f>
        <v>0</v>
      </c>
      <c r="BI256" s="2">
        <f>(Table4[[#This Row],[Accept]]-Table4[[#This Row],[projected_M3]])</f>
        <v>0</v>
      </c>
      <c r="BJ256" s="2">
        <f>(Table4[[#This Row],[Accept]]-Table4[[#This Row],[projected_M4]])</f>
        <v>0</v>
      </c>
    </row>
    <row r="257" spans="1:62" x14ac:dyDescent="0.3">
      <c r="A257">
        <v>6</v>
      </c>
      <c r="B257" t="s">
        <v>44</v>
      </c>
      <c r="C257">
        <v>1</v>
      </c>
      <c r="D257">
        <v>-2</v>
      </c>
      <c r="E257" s="22">
        <f>IF(Table4[[#This Row],[Trial]]="G1",Table4[[#This Row],[Balance]]/100,IF(Table4[[#This Row],[Trial]]="G2",Table4[[#This Row],[Balance]]/200,Table4[[#This Row],[Balance]]/500))</f>
        <v>1.02</v>
      </c>
      <c r="F257" s="22">
        <f>IF(Table4[[#This Row],[Net_Balance]]&gt;1,1+(Table4[[#This Row],[Net_Balance]]-1)/$F$974,1)</f>
        <v>1.0002857142857142</v>
      </c>
      <c r="G257" s="22">
        <f>IF(Table4[[#This Row],[Net_Balance]]&lt;1,1-(1-Table4[[#This Row],[Net_Balance]])/$F$974,1)</f>
        <v>1</v>
      </c>
      <c r="H257" s="22">
        <f>IF(Table4[[#This Row],[Net_Balance]]&gt;1,1+(Table4[[#This Row],[Net_Balance]]-1)/$H$974,1)</f>
        <v>1.0002</v>
      </c>
      <c r="I257" s="22">
        <f>IF(Table4[[#This Row],[Net_Balance]]&lt;1,1-(1-Table4[[#This Row],[Net_Balance]])/$H$974,1)</f>
        <v>1</v>
      </c>
      <c r="J257" s="22">
        <f>IF(Table4[[#This Row],[Net_Balance]]&gt;1,(Table4[[#This Row],[Net_Balance]]-1)/$J$974,0)</f>
        <v>4.0000000000000034E-4</v>
      </c>
      <c r="K257" s="22">
        <f>IF(Table4[[#This Row],[Net_Balance]]&lt;1,-(1-Table4[[#This Row],[Net_Balance]])/$J$974,0)</f>
        <v>0</v>
      </c>
      <c r="L257" t="s">
        <v>110</v>
      </c>
      <c r="M257" t="s">
        <v>69</v>
      </c>
      <c r="N257" t="s">
        <v>5</v>
      </c>
      <c r="O257">
        <v>0</v>
      </c>
      <c r="P257">
        <v>0</v>
      </c>
      <c r="Q257">
        <v>510</v>
      </c>
      <c r="R257">
        <v>1664340831</v>
      </c>
      <c r="S257">
        <v>8</v>
      </c>
      <c r="T257" t="s">
        <v>117</v>
      </c>
      <c r="U257">
        <v>0</v>
      </c>
      <c r="V257">
        <v>-50</v>
      </c>
      <c r="W257">
        <v>0.5</v>
      </c>
      <c r="X257">
        <v>50</v>
      </c>
      <c r="Y257">
        <v>0.5</v>
      </c>
      <c r="Z257">
        <v>0</v>
      </c>
      <c r="AA257">
        <v>2500</v>
      </c>
      <c r="AB257">
        <v>50</v>
      </c>
      <c r="AC257">
        <v>4</v>
      </c>
      <c r="AD257">
        <v>0.25</v>
      </c>
      <c r="AE257">
        <v>0.75</v>
      </c>
      <c r="AF257">
        <v>1</v>
      </c>
      <c r="AG257">
        <v>0.25</v>
      </c>
      <c r="AH257">
        <v>0.5</v>
      </c>
      <c r="AI257">
        <v>0.375</v>
      </c>
      <c r="AJ257">
        <v>0.625</v>
      </c>
      <c r="AK257">
        <v>12.5</v>
      </c>
      <c r="AL257">
        <v>2343.75</v>
      </c>
      <c r="AM257">
        <v>48.412291827592711</v>
      </c>
      <c r="AN257">
        <v>0.9</v>
      </c>
      <c r="AO257">
        <v>0.60844334427391233</v>
      </c>
      <c r="AP257">
        <v>0.39155665572608767</v>
      </c>
      <c r="AQ257" s="2">
        <f>Table4[[#This Row],[Gain]]^Table4[[#This Row],[θ]]</f>
        <v>50</v>
      </c>
      <c r="AR257" s="2">
        <f>-Table4[[#This Row],[λ]]*-Table4[[#This Row],[Loss]]^Table4[[#This Row],[θ]]</f>
        <v>100</v>
      </c>
      <c r="AS257" s="2">
        <f>Table4[[#This Row],[pie_gain]]*Table4[[#This Row],[v_n_w_g]]-Table4[[#This Row],[pie_loss]]*Table4[[#This Row],[v_n_w_l]]</f>
        <v>-8.7334983589131525</v>
      </c>
      <c r="AT257" s="2">
        <f>IF(Table4[[#This Row],[diff_v]]&gt;=1,1,0)</f>
        <v>0</v>
      </c>
      <c r="AU257" s="2">
        <f>Table4[[#This Row],[Gain]]^(Table4[[#This Row],[θ]]*Table4[[#This Row],[ω_p]])</f>
        <v>50.055917287072276</v>
      </c>
      <c r="AV257" s="2">
        <f>-Table4[[#This Row],[λ]]*-Table4[[#This Row],[Loss]]^(Table4[[#This Row],[θ]]*Table4[[#This Row],[ω_n]])</f>
        <v>100</v>
      </c>
      <c r="AW257" s="2">
        <f>Table4[[#This Row],[v_n_w_g_w]]*Table4[[#This Row],[pie_gain]]-Table4[[#This Row],[v_n_w_l_w]]*Table4[[#This Row],[pie_loss]]</f>
        <v>-8.6994758577641704</v>
      </c>
      <c r="AX257" s="2">
        <f>IF(Table4[[#This Row],[diff_v_w]]&gt;=1,1,0)</f>
        <v>0</v>
      </c>
      <c r="AY257" s="2">
        <f>Table4[[#This Row],[Gain]]^(Table4[[#This Row],[θ]])*Table4[[#This Row],[ω_p2]]</f>
        <v>50.01</v>
      </c>
      <c r="AZ257" s="2">
        <f>-Table4[[#This Row],[λ]]*-Table4[[#This Row],[Loss]]^(Table4[[#This Row],[θ]])*Table4[[#This Row],[ω_n2]]</f>
        <v>100</v>
      </c>
      <c r="BA257" s="2">
        <f>Table4[[#This Row],[v_n_w_g_w2]]*Table4[[#This Row],[pie_gain]]-Table4[[#This Row],[v_n_w_l_w2]]*Table4[[#This Row],[pie_loss]]</f>
        <v>-8.7274139254704153</v>
      </c>
      <c r="BB257" s="2">
        <f>IF(Table4[[#This Row],[diff_v_w2]]&gt;=1,1,0)</f>
        <v>0</v>
      </c>
      <c r="BC257" s="2">
        <f>Table4[[#This Row],[Gain]]^(Table4[[#This Row],[θ]]+Table4[[#This Row],[ω_p3]])</f>
        <v>50.078301707747322</v>
      </c>
      <c r="BD257" s="2">
        <f>-Table4[[#This Row],[λ]]*-Table4[[#This Row],[Loss]]^(Table4[[#This Row],[θ]]+Table4[[#This Row],[ω_n3]])</f>
        <v>100</v>
      </c>
      <c r="BE257" s="2">
        <f>Table4[[#This Row],[v_n_w_g_w3]]*Table4[[#This Row],[pie_gain]]-Table4[[#This Row],[v_n_w_l_w3]]*Table4[[#This Row],[pie_loss]]</f>
        <v>-8.6858562059890119</v>
      </c>
      <c r="BF257" s="2">
        <f>IF(Table4[[#This Row],[diff_v_w3]]&gt;=1,1,0)</f>
        <v>0</v>
      </c>
      <c r="BG257" s="2">
        <f>(Table4[[#This Row],[Accept]]-Table4[[#This Row],[projected_M1]])</f>
        <v>0</v>
      </c>
      <c r="BH257" s="2">
        <f>(Table4[[#This Row],[Accept]]-Table4[[#This Row],[projected_M2]])</f>
        <v>0</v>
      </c>
      <c r="BI257" s="2">
        <f>(Table4[[#This Row],[Accept]]-Table4[[#This Row],[projected_M3]])</f>
        <v>0</v>
      </c>
      <c r="BJ257" s="2">
        <f>(Table4[[#This Row],[Accept]]-Table4[[#This Row],[projected_M4]])</f>
        <v>0</v>
      </c>
    </row>
    <row r="258" spans="1:62" x14ac:dyDescent="0.3">
      <c r="A258">
        <v>7</v>
      </c>
      <c r="B258" t="s">
        <v>44</v>
      </c>
      <c r="C258">
        <v>1</v>
      </c>
      <c r="D258">
        <v>-2</v>
      </c>
      <c r="E258" s="22">
        <f>IF(Table4[[#This Row],[Trial]]="G1",Table4[[#This Row],[Balance]]/100,IF(Table4[[#This Row],[Trial]]="G2",Table4[[#This Row],[Balance]]/200,Table4[[#This Row],[Balance]]/500))</f>
        <v>1.02</v>
      </c>
      <c r="F258" s="22">
        <f>IF(Table4[[#This Row],[Net_Balance]]&gt;1,1+(Table4[[#This Row],[Net_Balance]]-1)/$F$974,1)</f>
        <v>1.0002857142857142</v>
      </c>
      <c r="G258" s="22">
        <f>IF(Table4[[#This Row],[Net_Balance]]&lt;1,1-(1-Table4[[#This Row],[Net_Balance]])/$F$974,1)</f>
        <v>1</v>
      </c>
      <c r="H258" s="22">
        <f>IF(Table4[[#This Row],[Net_Balance]]&gt;1,1+(Table4[[#This Row],[Net_Balance]]-1)/$H$974,1)</f>
        <v>1.0002</v>
      </c>
      <c r="I258" s="22">
        <f>IF(Table4[[#This Row],[Net_Balance]]&lt;1,1-(1-Table4[[#This Row],[Net_Balance]])/$H$974,1)</f>
        <v>1</v>
      </c>
      <c r="J258" s="22">
        <f>IF(Table4[[#This Row],[Net_Balance]]&gt;1,(Table4[[#This Row],[Net_Balance]]-1)/$J$974,0)</f>
        <v>4.0000000000000034E-4</v>
      </c>
      <c r="K258" s="22">
        <f>IF(Table4[[#This Row],[Net_Balance]]&lt;1,-(1-Table4[[#This Row],[Net_Balance]])/$J$974,0)</f>
        <v>0</v>
      </c>
      <c r="L258" t="s">
        <v>110</v>
      </c>
      <c r="M258" t="s">
        <v>66</v>
      </c>
      <c r="N258" t="s">
        <v>5</v>
      </c>
      <c r="O258">
        <v>0</v>
      </c>
      <c r="P258">
        <v>0</v>
      </c>
      <c r="Q258">
        <v>510</v>
      </c>
      <c r="R258">
        <v>1664340838</v>
      </c>
      <c r="S258">
        <v>7</v>
      </c>
      <c r="T258" t="s">
        <v>118</v>
      </c>
      <c r="U258">
        <v>1</v>
      </c>
      <c r="V258">
        <v>-10</v>
      </c>
      <c r="W258">
        <v>0.5</v>
      </c>
      <c r="X258">
        <v>20</v>
      </c>
      <c r="Y258">
        <v>0.5</v>
      </c>
      <c r="Z258">
        <v>5</v>
      </c>
      <c r="AA258">
        <v>225</v>
      </c>
      <c r="AB258">
        <v>15</v>
      </c>
      <c r="AC258">
        <v>2</v>
      </c>
      <c r="AD258">
        <v>0.25</v>
      </c>
      <c r="AE258">
        <v>0.75</v>
      </c>
      <c r="AF258">
        <v>2</v>
      </c>
      <c r="AG258">
        <v>0.5</v>
      </c>
      <c r="AH258">
        <v>0.25</v>
      </c>
      <c r="AI258">
        <v>0.625</v>
      </c>
      <c r="AJ258">
        <v>0.375</v>
      </c>
      <c r="AK258">
        <v>1.25</v>
      </c>
      <c r="AL258">
        <v>210.9375</v>
      </c>
      <c r="AM258">
        <v>14.523687548277813</v>
      </c>
      <c r="AN258">
        <v>0.9</v>
      </c>
      <c r="AO258">
        <v>0.38419903534316502</v>
      </c>
      <c r="AP258">
        <v>0.61580096465683498</v>
      </c>
      <c r="AQ258" s="2">
        <f>Table4[[#This Row],[Gain]]^Table4[[#This Row],[θ]]</f>
        <v>20</v>
      </c>
      <c r="AR258" s="2">
        <f>-Table4[[#This Row],[λ]]*-Table4[[#This Row],[Loss]]^Table4[[#This Row],[θ]]</f>
        <v>20</v>
      </c>
      <c r="AS258" s="2">
        <f>Table4[[#This Row],[pie_gain]]*Table4[[#This Row],[v_n_w_g]]-Table4[[#This Row],[pie_loss]]*Table4[[#This Row],[v_n_w_l]]</f>
        <v>-4.6320385862733993</v>
      </c>
      <c r="AT258" s="2">
        <f>IF(Table4[[#This Row],[diff_v]]&gt;=1,1,0)</f>
        <v>0</v>
      </c>
      <c r="AU258" s="2">
        <f>Table4[[#This Row],[Gain]]^(Table4[[#This Row],[θ]]*Table4[[#This Row],[ω_p]])</f>
        <v>20.017125798275703</v>
      </c>
      <c r="AV258" s="2">
        <f>-Table4[[#This Row],[λ]]*-Table4[[#This Row],[Loss]]^(Table4[[#This Row],[θ]]*Table4[[#This Row],[ω_n]])</f>
        <v>20</v>
      </c>
      <c r="AW258" s="2">
        <f>Table4[[#This Row],[v_n_w_g_w]]*Table4[[#This Row],[pie_gain]]-Table4[[#This Row],[v_n_w_l_w]]*Table4[[#This Row],[pie_loss]]</f>
        <v>-4.6254588710963924</v>
      </c>
      <c r="AX258" s="2">
        <f>IF(Table4[[#This Row],[diff_v_w]]&gt;=1,1,0)</f>
        <v>0</v>
      </c>
      <c r="AY258" s="2">
        <f>Table4[[#This Row],[Gain]]^(Table4[[#This Row],[θ]])*Table4[[#This Row],[ω_p2]]</f>
        <v>20.003999999999998</v>
      </c>
      <c r="AZ258" s="2">
        <f>-Table4[[#This Row],[λ]]*-Table4[[#This Row],[Loss]]^(Table4[[#This Row],[θ]])*Table4[[#This Row],[ω_n2]]</f>
        <v>20</v>
      </c>
      <c r="BA258" s="2">
        <f>Table4[[#This Row],[v_n_w_g_w2]]*Table4[[#This Row],[pie_gain]]-Table4[[#This Row],[v_n_w_l_w2]]*Table4[[#This Row],[pie_loss]]</f>
        <v>-4.6305017901320271</v>
      </c>
      <c r="BB258" s="2">
        <f>IF(Table4[[#This Row],[diff_v_w2]]&gt;=1,1,0)</f>
        <v>0</v>
      </c>
      <c r="BC258" s="2">
        <f>Table4[[#This Row],[Gain]]^(Table4[[#This Row],[θ]]+Table4[[#This Row],[ω_p3]])</f>
        <v>20.023980222984569</v>
      </c>
      <c r="BD258" s="2">
        <f>-Table4[[#This Row],[λ]]*-Table4[[#This Row],[Loss]]^(Table4[[#This Row],[θ]]+Table4[[#This Row],[ω_n3]])</f>
        <v>20</v>
      </c>
      <c r="BE258" s="2">
        <f>Table4[[#This Row],[v_n_w_g_w3]]*Table4[[#This Row],[pie_gain]]-Table4[[#This Row],[v_n_w_l_w3]]*Table4[[#This Row],[pie_loss]]</f>
        <v>-4.6228254077354141</v>
      </c>
      <c r="BF258" s="2">
        <f>IF(Table4[[#This Row],[diff_v_w3]]&gt;=1,1,0)</f>
        <v>0</v>
      </c>
      <c r="BG258" s="2">
        <f>(Table4[[#This Row],[Accept]]-Table4[[#This Row],[projected_M1]])</f>
        <v>0</v>
      </c>
      <c r="BH258" s="2">
        <f>(Table4[[#This Row],[Accept]]-Table4[[#This Row],[projected_M2]])</f>
        <v>0</v>
      </c>
      <c r="BI258" s="2">
        <f>(Table4[[#This Row],[Accept]]-Table4[[#This Row],[projected_M3]])</f>
        <v>0</v>
      </c>
      <c r="BJ258" s="2">
        <f>(Table4[[#This Row],[Accept]]-Table4[[#This Row],[projected_M4]])</f>
        <v>0</v>
      </c>
    </row>
    <row r="259" spans="1:62" x14ac:dyDescent="0.3">
      <c r="A259">
        <v>8</v>
      </c>
      <c r="B259" t="s">
        <v>44</v>
      </c>
      <c r="C259">
        <v>1</v>
      </c>
      <c r="D259">
        <v>-2</v>
      </c>
      <c r="E259" s="22">
        <f>IF(Table4[[#This Row],[Trial]]="G1",Table4[[#This Row],[Balance]]/100,IF(Table4[[#This Row],[Trial]]="G2",Table4[[#This Row],[Balance]]/200,Table4[[#This Row],[Balance]]/500))</f>
        <v>1.02</v>
      </c>
      <c r="F259" s="22">
        <f>IF(Table4[[#This Row],[Net_Balance]]&gt;1,1+(Table4[[#This Row],[Net_Balance]]-1)/$F$974,1)</f>
        <v>1.0002857142857142</v>
      </c>
      <c r="G259" s="22">
        <f>IF(Table4[[#This Row],[Net_Balance]]&lt;1,1-(1-Table4[[#This Row],[Net_Balance]])/$F$974,1)</f>
        <v>1</v>
      </c>
      <c r="H259" s="22">
        <f>IF(Table4[[#This Row],[Net_Balance]]&gt;1,1+(Table4[[#This Row],[Net_Balance]]-1)/$H$974,1)</f>
        <v>1.0002</v>
      </c>
      <c r="I259" s="22">
        <f>IF(Table4[[#This Row],[Net_Balance]]&lt;1,1-(1-Table4[[#This Row],[Net_Balance]])/$H$974,1)</f>
        <v>1</v>
      </c>
      <c r="J259" s="22">
        <f>IF(Table4[[#This Row],[Net_Balance]]&gt;1,(Table4[[#This Row],[Net_Balance]]-1)/$J$974,0)</f>
        <v>4.0000000000000034E-4</v>
      </c>
      <c r="K259" s="22">
        <f>IF(Table4[[#This Row],[Net_Balance]]&lt;1,-(1-Table4[[#This Row],[Net_Balance]])/$J$974,0)</f>
        <v>0</v>
      </c>
      <c r="L259" t="s">
        <v>110</v>
      </c>
      <c r="M259" t="s">
        <v>86</v>
      </c>
      <c r="N259" t="s">
        <v>5</v>
      </c>
      <c r="O259">
        <v>0</v>
      </c>
      <c r="P259">
        <v>0</v>
      </c>
      <c r="Q259">
        <v>510</v>
      </c>
      <c r="R259">
        <v>1664340848</v>
      </c>
      <c r="S259">
        <v>10</v>
      </c>
      <c r="T259" t="s">
        <v>117</v>
      </c>
      <c r="U259">
        <v>0</v>
      </c>
      <c r="V259">
        <v>-50</v>
      </c>
      <c r="W259">
        <v>0.5</v>
      </c>
      <c r="X259">
        <v>70</v>
      </c>
      <c r="Y259">
        <v>0.5</v>
      </c>
      <c r="Z259">
        <v>10</v>
      </c>
      <c r="AA259">
        <v>3600</v>
      </c>
      <c r="AB259">
        <v>60</v>
      </c>
      <c r="AC259">
        <v>4</v>
      </c>
      <c r="AD259">
        <v>0.25</v>
      </c>
      <c r="AE259">
        <v>0.75</v>
      </c>
      <c r="AF259">
        <v>2</v>
      </c>
      <c r="AG259">
        <v>0.5</v>
      </c>
      <c r="AH259">
        <v>0.25</v>
      </c>
      <c r="AI259">
        <v>0.625</v>
      </c>
      <c r="AJ259">
        <v>0.375</v>
      </c>
      <c r="AK259">
        <v>-5</v>
      </c>
      <c r="AL259">
        <v>3375</v>
      </c>
      <c r="AM259">
        <v>58.094750193111253</v>
      </c>
      <c r="AN259">
        <v>0.9</v>
      </c>
      <c r="AO259">
        <v>0.38419903534316502</v>
      </c>
      <c r="AP259">
        <v>0.61580096465683498</v>
      </c>
      <c r="AQ259" s="2">
        <f>Table4[[#This Row],[Gain]]^Table4[[#This Row],[θ]]</f>
        <v>70</v>
      </c>
      <c r="AR259" s="2">
        <f>-Table4[[#This Row],[λ]]*-Table4[[#This Row],[Loss]]^Table4[[#This Row],[θ]]</f>
        <v>100</v>
      </c>
      <c r="AS259" s="2">
        <f>Table4[[#This Row],[pie_gain]]*Table4[[#This Row],[v_n_w_g]]-Table4[[#This Row],[pie_loss]]*Table4[[#This Row],[v_n_w_l]]</f>
        <v>-34.686163991661942</v>
      </c>
      <c r="AT259" s="2">
        <f>IF(Table4[[#This Row],[diff_v]]&gt;=1,1,0)</f>
        <v>0</v>
      </c>
      <c r="AU259" s="2">
        <f>Table4[[#This Row],[Gain]]^(Table4[[#This Row],[θ]]*Table4[[#This Row],[ω_p]])</f>
        <v>70.085021496318944</v>
      </c>
      <c r="AV259" s="2">
        <f>-Table4[[#This Row],[λ]]*-Table4[[#This Row],[Loss]]^(Table4[[#This Row],[θ]]*Table4[[#This Row],[ω_n]])</f>
        <v>100</v>
      </c>
      <c r="AW259" s="2">
        <f>Table4[[#This Row],[v_n_w_g_w]]*Table4[[#This Row],[pie_gain]]-Table4[[#This Row],[v_n_w_l_w]]*Table4[[#This Row],[pie_loss]]</f>
        <v>-34.653498814792769</v>
      </c>
      <c r="AX259" s="2">
        <f>IF(Table4[[#This Row],[diff_v_w]]&gt;=1,1,0)</f>
        <v>0</v>
      </c>
      <c r="AY259" s="2">
        <f>Table4[[#This Row],[Gain]]^(Table4[[#This Row],[θ]])*Table4[[#This Row],[ω_p2]]</f>
        <v>70.013999999999996</v>
      </c>
      <c r="AZ259" s="2">
        <f>-Table4[[#This Row],[λ]]*-Table4[[#This Row],[Loss]]^(Table4[[#This Row],[θ]])*Table4[[#This Row],[ω_n2]]</f>
        <v>100</v>
      </c>
      <c r="BA259" s="2">
        <f>Table4[[#This Row],[v_n_w_g_w2]]*Table4[[#This Row],[pie_gain]]-Table4[[#This Row],[v_n_w_l_w2]]*Table4[[#This Row],[pie_loss]]</f>
        <v>-34.68078520516714</v>
      </c>
      <c r="BB259" s="2">
        <f>IF(Table4[[#This Row],[diff_v_w2]]&gt;=1,1,0)</f>
        <v>0</v>
      </c>
      <c r="BC259" s="2">
        <f>Table4[[#This Row],[Gain]]^(Table4[[#This Row],[θ]]+Table4[[#This Row],[ω_p3]])</f>
        <v>70.119059002445425</v>
      </c>
      <c r="BD259" s="2">
        <f>-Table4[[#This Row],[λ]]*-Table4[[#This Row],[Loss]]^(Table4[[#This Row],[θ]]+Table4[[#This Row],[ω_n3]])</f>
        <v>100</v>
      </c>
      <c r="BE259" s="2">
        <f>Table4[[#This Row],[v_n_w_g_w3]]*Table4[[#This Row],[pie_gain]]-Table4[[#This Row],[v_n_w_l_w3]]*Table4[[#This Row],[pie_loss]]</f>
        <v>-34.640421637773493</v>
      </c>
      <c r="BF259" s="2">
        <f>IF(Table4[[#This Row],[diff_v_w3]]&gt;=1,1,0)</f>
        <v>0</v>
      </c>
      <c r="BG259" s="2">
        <f>(Table4[[#This Row],[Accept]]-Table4[[#This Row],[projected_M1]])</f>
        <v>0</v>
      </c>
      <c r="BH259" s="2">
        <f>(Table4[[#This Row],[Accept]]-Table4[[#This Row],[projected_M2]])</f>
        <v>0</v>
      </c>
      <c r="BI259" s="2">
        <f>(Table4[[#This Row],[Accept]]-Table4[[#This Row],[projected_M3]])</f>
        <v>0</v>
      </c>
      <c r="BJ259" s="2">
        <f>(Table4[[#This Row],[Accept]]-Table4[[#This Row],[projected_M4]])</f>
        <v>0</v>
      </c>
    </row>
    <row r="260" spans="1:62" x14ac:dyDescent="0.3">
      <c r="A260">
        <v>10</v>
      </c>
      <c r="B260" t="s">
        <v>44</v>
      </c>
      <c r="C260">
        <v>1</v>
      </c>
      <c r="D260">
        <v>-2</v>
      </c>
      <c r="E260" s="22">
        <f>IF(Table4[[#This Row],[Trial]]="G1",Table4[[#This Row],[Balance]]/100,IF(Table4[[#This Row],[Trial]]="G2",Table4[[#This Row],[Balance]]/200,Table4[[#This Row],[Balance]]/500))</f>
        <v>1.02</v>
      </c>
      <c r="F260" s="22">
        <f>IF(Table4[[#This Row],[Net_Balance]]&gt;1,1+(Table4[[#This Row],[Net_Balance]]-1)/$F$974,1)</f>
        <v>1.0002857142857142</v>
      </c>
      <c r="G260" s="22">
        <f>IF(Table4[[#This Row],[Net_Balance]]&lt;1,1-(1-Table4[[#This Row],[Net_Balance]])/$F$974,1)</f>
        <v>1</v>
      </c>
      <c r="H260" s="22">
        <f>IF(Table4[[#This Row],[Net_Balance]]&gt;1,1+(Table4[[#This Row],[Net_Balance]]-1)/$H$974,1)</f>
        <v>1.0002</v>
      </c>
      <c r="I260" s="22">
        <f>IF(Table4[[#This Row],[Net_Balance]]&lt;1,1-(1-Table4[[#This Row],[Net_Balance]])/$H$974,1)</f>
        <v>1</v>
      </c>
      <c r="J260" s="22">
        <f>IF(Table4[[#This Row],[Net_Balance]]&gt;1,(Table4[[#This Row],[Net_Balance]]-1)/$J$974,0)</f>
        <v>4.0000000000000034E-4</v>
      </c>
      <c r="K260" s="22">
        <f>IF(Table4[[#This Row],[Net_Balance]]&lt;1,-(1-Table4[[#This Row],[Net_Balance]])/$J$974,0)</f>
        <v>0</v>
      </c>
      <c r="L260" t="s">
        <v>110</v>
      </c>
      <c r="M260" t="s">
        <v>88</v>
      </c>
      <c r="N260" t="s">
        <v>5</v>
      </c>
      <c r="O260">
        <v>0</v>
      </c>
      <c r="P260">
        <v>0</v>
      </c>
      <c r="Q260">
        <v>510</v>
      </c>
      <c r="R260">
        <v>1664340856</v>
      </c>
      <c r="S260">
        <v>4</v>
      </c>
      <c r="T260" t="s">
        <v>117</v>
      </c>
      <c r="U260">
        <v>0</v>
      </c>
      <c r="V260">
        <v>-50</v>
      </c>
      <c r="W260">
        <v>0.5</v>
      </c>
      <c r="X260">
        <v>60</v>
      </c>
      <c r="Y260">
        <v>0.5</v>
      </c>
      <c r="Z260">
        <v>5</v>
      </c>
      <c r="AA260">
        <v>3025</v>
      </c>
      <c r="AB260">
        <v>55</v>
      </c>
      <c r="AC260">
        <v>2</v>
      </c>
      <c r="AD260">
        <v>0.25</v>
      </c>
      <c r="AE260">
        <v>0.75</v>
      </c>
      <c r="AF260">
        <v>2</v>
      </c>
      <c r="AG260">
        <v>0.5</v>
      </c>
      <c r="AH260">
        <v>0.25</v>
      </c>
      <c r="AI260">
        <v>0.625</v>
      </c>
      <c r="AJ260">
        <v>0.375</v>
      </c>
      <c r="AK260">
        <v>-8.75</v>
      </c>
      <c r="AL260">
        <v>2835.9375</v>
      </c>
      <c r="AM260">
        <v>53.253521010351982</v>
      </c>
      <c r="AN260">
        <v>0.9</v>
      </c>
      <c r="AO260">
        <v>0.38419903534316502</v>
      </c>
      <c r="AP260">
        <v>0.61580096465683498</v>
      </c>
      <c r="AQ260" s="2">
        <f>Table4[[#This Row],[Gain]]^Table4[[#This Row],[θ]]</f>
        <v>60</v>
      </c>
      <c r="AR260" s="2">
        <f>-Table4[[#This Row],[λ]]*-Table4[[#This Row],[Loss]]^Table4[[#This Row],[θ]]</f>
        <v>100</v>
      </c>
      <c r="AS260" s="2">
        <f>Table4[[#This Row],[pie_gain]]*Table4[[#This Row],[v_n_w_g]]-Table4[[#This Row],[pie_loss]]*Table4[[#This Row],[v_n_w_l]]</f>
        <v>-38.528154345093597</v>
      </c>
      <c r="AT260" s="2">
        <f>IF(Table4[[#This Row],[diff_v]]&gt;=1,1,0)</f>
        <v>0</v>
      </c>
      <c r="AU260" s="2">
        <f>Table4[[#This Row],[Gain]]^(Table4[[#This Row],[θ]]*Table4[[#This Row],[ω_p]])</f>
        <v>60.070229833791728</v>
      </c>
      <c r="AV260" s="2">
        <f>-Table4[[#This Row],[λ]]*-Table4[[#This Row],[Loss]]^(Table4[[#This Row],[θ]]*Table4[[#This Row],[ω_n]])</f>
        <v>100</v>
      </c>
      <c r="AW260" s="2">
        <f>Table4[[#This Row],[v_n_w_g_w]]*Table4[[#This Row],[pie_gain]]-Table4[[#This Row],[v_n_w_l_w]]*Table4[[#This Row],[pie_loss]]</f>
        <v>-38.501172110698505</v>
      </c>
      <c r="AX260" s="2">
        <f>IF(Table4[[#This Row],[diff_v_w]]&gt;=1,1,0)</f>
        <v>0</v>
      </c>
      <c r="AY260" s="2">
        <f>Table4[[#This Row],[Gain]]^(Table4[[#This Row],[θ]])*Table4[[#This Row],[ω_p2]]</f>
        <v>60.012</v>
      </c>
      <c r="AZ260" s="2">
        <f>-Table4[[#This Row],[λ]]*-Table4[[#This Row],[Loss]]^(Table4[[#This Row],[θ]])*Table4[[#This Row],[ω_n2]]</f>
        <v>100</v>
      </c>
      <c r="BA260" s="2">
        <f>Table4[[#This Row],[v_n_w_g_w2]]*Table4[[#This Row],[pie_gain]]-Table4[[#This Row],[v_n_w_l_w2]]*Table4[[#This Row],[pie_loss]]</f>
        <v>-38.523543956669478</v>
      </c>
      <c r="BB260" s="2">
        <f>IF(Table4[[#This Row],[diff_v_w2]]&gt;=1,1,0)</f>
        <v>0</v>
      </c>
      <c r="BC260" s="2">
        <f>Table4[[#This Row],[Gain]]^(Table4[[#This Row],[θ]]+Table4[[#This Row],[ω_p3]])</f>
        <v>60.098344778993962</v>
      </c>
      <c r="BD260" s="2">
        <f>-Table4[[#This Row],[λ]]*-Table4[[#This Row],[Loss]]^(Table4[[#This Row],[θ]]+Table4[[#This Row],[ω_n3]])</f>
        <v>100</v>
      </c>
      <c r="BE260" s="2">
        <f>Table4[[#This Row],[v_n_w_g_w3]]*Table4[[#This Row],[pie_gain]]-Table4[[#This Row],[v_n_w_l_w3]]*Table4[[#This Row],[pie_loss]]</f>
        <v>-38.490370375873077</v>
      </c>
      <c r="BF260" s="2">
        <f>IF(Table4[[#This Row],[diff_v_w3]]&gt;=1,1,0)</f>
        <v>0</v>
      </c>
      <c r="BG260" s="2">
        <f>(Table4[[#This Row],[Accept]]-Table4[[#This Row],[projected_M1]])</f>
        <v>0</v>
      </c>
      <c r="BH260" s="2">
        <f>(Table4[[#This Row],[Accept]]-Table4[[#This Row],[projected_M2]])</f>
        <v>0</v>
      </c>
      <c r="BI260" s="2">
        <f>(Table4[[#This Row],[Accept]]-Table4[[#This Row],[projected_M3]])</f>
        <v>0</v>
      </c>
      <c r="BJ260" s="2">
        <f>(Table4[[#This Row],[Accept]]-Table4[[#This Row],[projected_M4]])</f>
        <v>0</v>
      </c>
    </row>
    <row r="261" spans="1:62" x14ac:dyDescent="0.3">
      <c r="A261">
        <v>11</v>
      </c>
      <c r="B261" t="s">
        <v>44</v>
      </c>
      <c r="C261">
        <v>1</v>
      </c>
      <c r="D261">
        <v>-2</v>
      </c>
      <c r="E261" s="22">
        <f>IF(Table4[[#This Row],[Trial]]="G1",Table4[[#This Row],[Balance]]/100,IF(Table4[[#This Row],[Trial]]="G2",Table4[[#This Row],[Balance]]/200,Table4[[#This Row],[Balance]]/500))</f>
        <v>1.02</v>
      </c>
      <c r="F261" s="22">
        <f>IF(Table4[[#This Row],[Net_Balance]]&gt;1,1+(Table4[[#This Row],[Net_Balance]]-1)/$F$974,1)</f>
        <v>1.0002857142857142</v>
      </c>
      <c r="G261" s="22">
        <f>IF(Table4[[#This Row],[Net_Balance]]&lt;1,1-(1-Table4[[#This Row],[Net_Balance]])/$F$974,1)</f>
        <v>1</v>
      </c>
      <c r="H261" s="22">
        <f>IF(Table4[[#This Row],[Net_Balance]]&gt;1,1+(Table4[[#This Row],[Net_Balance]]-1)/$H$974,1)</f>
        <v>1.0002</v>
      </c>
      <c r="I261" s="22">
        <f>IF(Table4[[#This Row],[Net_Balance]]&lt;1,1-(1-Table4[[#This Row],[Net_Balance]])/$H$974,1)</f>
        <v>1</v>
      </c>
      <c r="J261" s="22">
        <f>IF(Table4[[#This Row],[Net_Balance]]&gt;1,(Table4[[#This Row],[Net_Balance]]-1)/$J$974,0)</f>
        <v>4.0000000000000034E-4</v>
      </c>
      <c r="K261" s="22">
        <f>IF(Table4[[#This Row],[Net_Balance]]&lt;1,-(1-Table4[[#This Row],[Net_Balance]])/$J$974,0)</f>
        <v>0</v>
      </c>
      <c r="L261" t="s">
        <v>110</v>
      </c>
      <c r="M261" t="s">
        <v>82</v>
      </c>
      <c r="N261" t="s">
        <v>5</v>
      </c>
      <c r="O261">
        <v>0</v>
      </c>
      <c r="P261">
        <v>0</v>
      </c>
      <c r="Q261">
        <v>510</v>
      </c>
      <c r="R261">
        <v>1664340861</v>
      </c>
      <c r="S261">
        <v>5</v>
      </c>
      <c r="T261" t="s">
        <v>118</v>
      </c>
      <c r="U261">
        <v>1</v>
      </c>
      <c r="V261">
        <v>-10</v>
      </c>
      <c r="W261">
        <v>0.5</v>
      </c>
      <c r="X261">
        <v>0</v>
      </c>
      <c r="Y261">
        <v>0.5</v>
      </c>
      <c r="Z261">
        <v>-5</v>
      </c>
      <c r="AA261">
        <v>25</v>
      </c>
      <c r="AB261">
        <v>5</v>
      </c>
      <c r="AC261">
        <v>2</v>
      </c>
      <c r="AD261">
        <v>0.25</v>
      </c>
      <c r="AE261">
        <v>0.75</v>
      </c>
      <c r="AF261">
        <v>2</v>
      </c>
      <c r="AG261">
        <v>0.5</v>
      </c>
      <c r="AH261">
        <v>0.25</v>
      </c>
      <c r="AI261">
        <v>0.625</v>
      </c>
      <c r="AJ261">
        <v>0.375</v>
      </c>
      <c r="AK261">
        <v>-6.25</v>
      </c>
      <c r="AL261">
        <v>23.4375</v>
      </c>
      <c r="AM261">
        <v>4.8412291827592711</v>
      </c>
      <c r="AN261">
        <v>0.9</v>
      </c>
      <c r="AO261">
        <v>0.38419903534316502</v>
      </c>
      <c r="AP261">
        <v>0.61580096465683498</v>
      </c>
      <c r="AQ261" s="2">
        <f>Table4[[#This Row],[Gain]]^Table4[[#This Row],[θ]]</f>
        <v>0</v>
      </c>
      <c r="AR261" s="2">
        <f>-Table4[[#This Row],[λ]]*-Table4[[#This Row],[Loss]]^Table4[[#This Row],[θ]]</f>
        <v>20</v>
      </c>
      <c r="AS261" s="2">
        <f>Table4[[#This Row],[pie_gain]]*Table4[[#This Row],[v_n_w_g]]-Table4[[#This Row],[pie_loss]]*Table4[[#This Row],[v_n_w_l]]</f>
        <v>-12.3160192931367</v>
      </c>
      <c r="AT261" s="2">
        <f>IF(Table4[[#This Row],[diff_v]]&gt;=1,1,0)</f>
        <v>0</v>
      </c>
      <c r="AU261" s="2">
        <f>Table4[[#This Row],[Gain]]^(Table4[[#This Row],[θ]]*Table4[[#This Row],[ω_p]])</f>
        <v>0</v>
      </c>
      <c r="AV261" s="2">
        <f>-Table4[[#This Row],[λ]]*-Table4[[#This Row],[Loss]]^(Table4[[#This Row],[θ]]*Table4[[#This Row],[ω_n]])</f>
        <v>20</v>
      </c>
      <c r="AW261" s="2">
        <f>Table4[[#This Row],[v_n_w_g_w]]*Table4[[#This Row],[pie_gain]]-Table4[[#This Row],[v_n_w_l_w]]*Table4[[#This Row],[pie_loss]]</f>
        <v>-12.3160192931367</v>
      </c>
      <c r="AX261" s="2">
        <f>IF(Table4[[#This Row],[diff_v_w]]&gt;=1,1,0)</f>
        <v>0</v>
      </c>
      <c r="AY261" s="2">
        <f>Table4[[#This Row],[Gain]]^(Table4[[#This Row],[θ]])*Table4[[#This Row],[ω_p2]]</f>
        <v>0</v>
      </c>
      <c r="AZ261" s="2">
        <f>-Table4[[#This Row],[λ]]*-Table4[[#This Row],[Loss]]^(Table4[[#This Row],[θ]])*Table4[[#This Row],[ω_n2]]</f>
        <v>20</v>
      </c>
      <c r="BA261" s="2">
        <f>Table4[[#This Row],[v_n_w_g_w2]]*Table4[[#This Row],[pie_gain]]-Table4[[#This Row],[v_n_w_l_w2]]*Table4[[#This Row],[pie_loss]]</f>
        <v>-12.3160192931367</v>
      </c>
      <c r="BB261" s="2">
        <f>IF(Table4[[#This Row],[diff_v_w2]]&gt;=1,1,0)</f>
        <v>0</v>
      </c>
      <c r="BC261" s="2">
        <f>Table4[[#This Row],[Gain]]^(Table4[[#This Row],[θ]]+Table4[[#This Row],[ω_p3]])</f>
        <v>0</v>
      </c>
      <c r="BD261" s="2">
        <f>-Table4[[#This Row],[λ]]*-Table4[[#This Row],[Loss]]^(Table4[[#This Row],[θ]]+Table4[[#This Row],[ω_n3]])</f>
        <v>20</v>
      </c>
      <c r="BE261" s="2">
        <f>Table4[[#This Row],[v_n_w_g_w3]]*Table4[[#This Row],[pie_gain]]-Table4[[#This Row],[v_n_w_l_w3]]*Table4[[#This Row],[pie_loss]]</f>
        <v>-12.3160192931367</v>
      </c>
      <c r="BF261" s="2">
        <f>IF(Table4[[#This Row],[diff_v_w3]]&gt;=1,1,0)</f>
        <v>0</v>
      </c>
      <c r="BG261" s="2">
        <f>(Table4[[#This Row],[Accept]]-Table4[[#This Row],[projected_M1]])</f>
        <v>0</v>
      </c>
      <c r="BH261" s="2">
        <f>(Table4[[#This Row],[Accept]]-Table4[[#This Row],[projected_M2]])</f>
        <v>0</v>
      </c>
      <c r="BI261" s="2">
        <f>(Table4[[#This Row],[Accept]]-Table4[[#This Row],[projected_M3]])</f>
        <v>0</v>
      </c>
      <c r="BJ261" s="2">
        <f>(Table4[[#This Row],[Accept]]-Table4[[#This Row],[projected_M4]])</f>
        <v>0</v>
      </c>
    </row>
    <row r="262" spans="1:62" x14ac:dyDescent="0.3">
      <c r="A262">
        <v>13</v>
      </c>
      <c r="B262" t="s">
        <v>44</v>
      </c>
      <c r="C262">
        <v>1</v>
      </c>
      <c r="D262">
        <v>-2</v>
      </c>
      <c r="E262" s="22">
        <f>IF(Table4[[#This Row],[Trial]]="G1",Table4[[#This Row],[Balance]]/100,IF(Table4[[#This Row],[Trial]]="G2",Table4[[#This Row],[Balance]]/200,Table4[[#This Row],[Balance]]/500))</f>
        <v>1</v>
      </c>
      <c r="F262" s="22">
        <f>IF(Table4[[#This Row],[Net_Balance]]&gt;1,1+(Table4[[#This Row],[Net_Balance]]-1)/$F$974,1)</f>
        <v>1</v>
      </c>
      <c r="G262" s="22">
        <f>IF(Table4[[#This Row],[Net_Balance]]&lt;1,1-(1-Table4[[#This Row],[Net_Balance]])/$F$974,1)</f>
        <v>1</v>
      </c>
      <c r="H262" s="22">
        <f>IF(Table4[[#This Row],[Net_Balance]]&gt;1,1+(Table4[[#This Row],[Net_Balance]]-1)/$H$974,1)</f>
        <v>1</v>
      </c>
      <c r="I262" s="22">
        <f>IF(Table4[[#This Row],[Net_Balance]]&lt;1,1-(1-Table4[[#This Row],[Net_Balance]])/$H$974,1)</f>
        <v>1</v>
      </c>
      <c r="J262" s="22">
        <f>IF(Table4[[#This Row],[Net_Balance]]&gt;1,(Table4[[#This Row],[Net_Balance]]-1)/$J$974,0)</f>
        <v>0</v>
      </c>
      <c r="K262" s="22">
        <f>IF(Table4[[#This Row],[Net_Balance]]&lt;1,-(1-Table4[[#This Row],[Net_Balance]])/$J$974,0)</f>
        <v>0</v>
      </c>
      <c r="L262" t="s">
        <v>110</v>
      </c>
      <c r="M262" t="s">
        <v>67</v>
      </c>
      <c r="N262" t="s">
        <v>7</v>
      </c>
      <c r="O262">
        <v>1</v>
      </c>
      <c r="P262">
        <v>-10</v>
      </c>
      <c r="Q262">
        <v>500</v>
      </c>
      <c r="R262">
        <v>1664340874</v>
      </c>
      <c r="S262">
        <v>6</v>
      </c>
      <c r="T262" t="s">
        <v>117</v>
      </c>
      <c r="U262">
        <v>0</v>
      </c>
      <c r="V262">
        <v>-10</v>
      </c>
      <c r="W262">
        <v>0.5</v>
      </c>
      <c r="X262">
        <v>20</v>
      </c>
      <c r="Y262">
        <v>0.5</v>
      </c>
      <c r="Z262">
        <v>5</v>
      </c>
      <c r="AA262">
        <v>225</v>
      </c>
      <c r="AB262">
        <v>15</v>
      </c>
      <c r="AC262">
        <v>4</v>
      </c>
      <c r="AD262">
        <v>0.25</v>
      </c>
      <c r="AE262">
        <v>0.75</v>
      </c>
      <c r="AF262">
        <v>2</v>
      </c>
      <c r="AG262">
        <v>0.5</v>
      </c>
      <c r="AH262">
        <v>0.25</v>
      </c>
      <c r="AI262">
        <v>0.625</v>
      </c>
      <c r="AJ262">
        <v>0.375</v>
      </c>
      <c r="AK262">
        <v>1.25</v>
      </c>
      <c r="AL262">
        <v>210.9375</v>
      </c>
      <c r="AM262">
        <v>14.523687548277813</v>
      </c>
      <c r="AN262">
        <v>0.9</v>
      </c>
      <c r="AO262">
        <v>0.38419903534316502</v>
      </c>
      <c r="AP262">
        <v>0.61580096465683498</v>
      </c>
      <c r="AQ262" s="2">
        <f>Table4[[#This Row],[Gain]]^Table4[[#This Row],[θ]]</f>
        <v>20</v>
      </c>
      <c r="AR262" s="2">
        <f>-Table4[[#This Row],[λ]]*-Table4[[#This Row],[Loss]]^Table4[[#This Row],[θ]]</f>
        <v>20</v>
      </c>
      <c r="AS262" s="2">
        <f>Table4[[#This Row],[pie_gain]]*Table4[[#This Row],[v_n_w_g]]-Table4[[#This Row],[pie_loss]]*Table4[[#This Row],[v_n_w_l]]</f>
        <v>-4.6320385862733993</v>
      </c>
      <c r="AT262" s="2">
        <f>IF(Table4[[#This Row],[diff_v]]&gt;=1,1,0)</f>
        <v>0</v>
      </c>
      <c r="AU262" s="2">
        <f>Table4[[#This Row],[Gain]]^(Table4[[#This Row],[θ]]*Table4[[#This Row],[ω_p]])</f>
        <v>20</v>
      </c>
      <c r="AV262" s="2">
        <f>-Table4[[#This Row],[λ]]*-Table4[[#This Row],[Loss]]^(Table4[[#This Row],[θ]]*Table4[[#This Row],[ω_n]])</f>
        <v>20</v>
      </c>
      <c r="AW262" s="2">
        <f>Table4[[#This Row],[v_n_w_g_w]]*Table4[[#This Row],[pie_gain]]-Table4[[#This Row],[v_n_w_l_w]]*Table4[[#This Row],[pie_loss]]</f>
        <v>-4.6320385862733993</v>
      </c>
      <c r="AX262" s="2">
        <f>IF(Table4[[#This Row],[diff_v_w]]&gt;=1,1,0)</f>
        <v>0</v>
      </c>
      <c r="AY262" s="2">
        <f>Table4[[#This Row],[Gain]]^(Table4[[#This Row],[θ]])*Table4[[#This Row],[ω_p2]]</f>
        <v>20</v>
      </c>
      <c r="AZ262" s="2">
        <f>-Table4[[#This Row],[λ]]*-Table4[[#This Row],[Loss]]^(Table4[[#This Row],[θ]])*Table4[[#This Row],[ω_n2]]</f>
        <v>20</v>
      </c>
      <c r="BA262" s="2">
        <f>Table4[[#This Row],[v_n_w_g_w2]]*Table4[[#This Row],[pie_gain]]-Table4[[#This Row],[v_n_w_l_w2]]*Table4[[#This Row],[pie_loss]]</f>
        <v>-4.6320385862733993</v>
      </c>
      <c r="BB262" s="2">
        <f>IF(Table4[[#This Row],[diff_v_w2]]&gt;=1,1,0)</f>
        <v>0</v>
      </c>
      <c r="BC262" s="2">
        <f>Table4[[#This Row],[Gain]]^(Table4[[#This Row],[θ]]+Table4[[#This Row],[ω_p3]])</f>
        <v>20</v>
      </c>
      <c r="BD262" s="2">
        <f>-Table4[[#This Row],[λ]]*-Table4[[#This Row],[Loss]]^(Table4[[#This Row],[θ]]+Table4[[#This Row],[ω_n3]])</f>
        <v>20</v>
      </c>
      <c r="BE262" s="2">
        <f>Table4[[#This Row],[v_n_w_g_w3]]*Table4[[#This Row],[pie_gain]]-Table4[[#This Row],[v_n_w_l_w3]]*Table4[[#This Row],[pie_loss]]</f>
        <v>-4.6320385862733993</v>
      </c>
      <c r="BF262" s="2">
        <f>IF(Table4[[#This Row],[diff_v_w3]]&gt;=1,1,0)</f>
        <v>0</v>
      </c>
      <c r="BG262" s="2">
        <f>(Table4[[#This Row],[Accept]]-Table4[[#This Row],[projected_M1]])</f>
        <v>1</v>
      </c>
      <c r="BH262" s="2">
        <f>(Table4[[#This Row],[Accept]]-Table4[[#This Row],[projected_M2]])</f>
        <v>1</v>
      </c>
      <c r="BI262" s="2">
        <f>(Table4[[#This Row],[Accept]]-Table4[[#This Row],[projected_M3]])</f>
        <v>1</v>
      </c>
      <c r="BJ262" s="2">
        <f>(Table4[[#This Row],[Accept]]-Table4[[#This Row],[projected_M4]])</f>
        <v>1</v>
      </c>
    </row>
    <row r="263" spans="1:62" x14ac:dyDescent="0.3">
      <c r="A263">
        <v>14</v>
      </c>
      <c r="B263" t="s">
        <v>44</v>
      </c>
      <c r="C263">
        <v>1</v>
      </c>
      <c r="D263">
        <v>-2</v>
      </c>
      <c r="E263" s="22">
        <f>IF(Table4[[#This Row],[Trial]]="G1",Table4[[#This Row],[Balance]]/100,IF(Table4[[#This Row],[Trial]]="G2",Table4[[#This Row],[Balance]]/200,Table4[[#This Row],[Balance]]/500))</f>
        <v>1</v>
      </c>
      <c r="F263" s="22">
        <f>IF(Table4[[#This Row],[Net_Balance]]&gt;1,1+(Table4[[#This Row],[Net_Balance]]-1)/$F$974,1)</f>
        <v>1</v>
      </c>
      <c r="G263" s="22">
        <f>IF(Table4[[#This Row],[Net_Balance]]&lt;1,1-(1-Table4[[#This Row],[Net_Balance]])/$F$974,1)</f>
        <v>1</v>
      </c>
      <c r="H263" s="22">
        <f>IF(Table4[[#This Row],[Net_Balance]]&gt;1,1+(Table4[[#This Row],[Net_Balance]]-1)/$H$974,1)</f>
        <v>1</v>
      </c>
      <c r="I263" s="22">
        <f>IF(Table4[[#This Row],[Net_Balance]]&lt;1,1-(1-Table4[[#This Row],[Net_Balance]])/$H$974,1)</f>
        <v>1</v>
      </c>
      <c r="J263" s="22">
        <f>IF(Table4[[#This Row],[Net_Balance]]&gt;1,(Table4[[#This Row],[Net_Balance]]-1)/$J$974,0)</f>
        <v>0</v>
      </c>
      <c r="K263" s="22">
        <f>IF(Table4[[#This Row],[Net_Balance]]&lt;1,-(1-Table4[[#This Row],[Net_Balance]])/$J$974,0)</f>
        <v>0</v>
      </c>
      <c r="L263" t="s">
        <v>110</v>
      </c>
      <c r="M263" t="s">
        <v>58</v>
      </c>
      <c r="N263" t="s">
        <v>5</v>
      </c>
      <c r="O263">
        <v>0</v>
      </c>
      <c r="P263">
        <v>0</v>
      </c>
      <c r="Q263">
        <v>500</v>
      </c>
      <c r="R263">
        <v>1664340879</v>
      </c>
      <c r="S263">
        <v>5</v>
      </c>
      <c r="T263" t="s">
        <v>118</v>
      </c>
      <c r="U263">
        <v>1</v>
      </c>
      <c r="V263">
        <v>-50</v>
      </c>
      <c r="W263">
        <v>0.5</v>
      </c>
      <c r="X263">
        <v>50</v>
      </c>
      <c r="Y263">
        <v>0.5</v>
      </c>
      <c r="Z263">
        <v>0</v>
      </c>
      <c r="AA263">
        <v>2500</v>
      </c>
      <c r="AB263">
        <v>50</v>
      </c>
      <c r="AC263">
        <v>2</v>
      </c>
      <c r="AD263">
        <v>0.25</v>
      </c>
      <c r="AE263">
        <v>0.75</v>
      </c>
      <c r="AF263">
        <v>2</v>
      </c>
      <c r="AG263">
        <v>0.5</v>
      </c>
      <c r="AH263">
        <v>0.25</v>
      </c>
      <c r="AI263">
        <v>0.625</v>
      </c>
      <c r="AJ263">
        <v>0.375</v>
      </c>
      <c r="AK263">
        <v>-12.5</v>
      </c>
      <c r="AL263">
        <v>2343.75</v>
      </c>
      <c r="AM263">
        <v>48.412291827592711</v>
      </c>
      <c r="AN263">
        <v>0.9</v>
      </c>
      <c r="AO263">
        <v>0.38419903534316502</v>
      </c>
      <c r="AP263">
        <v>0.61580096465683498</v>
      </c>
      <c r="AQ263" s="2">
        <f>Table4[[#This Row],[Gain]]^Table4[[#This Row],[θ]]</f>
        <v>50</v>
      </c>
      <c r="AR263" s="2">
        <f>-Table4[[#This Row],[λ]]*-Table4[[#This Row],[Loss]]^Table4[[#This Row],[θ]]</f>
        <v>100</v>
      </c>
      <c r="AS263" s="2">
        <f>Table4[[#This Row],[pie_gain]]*Table4[[#This Row],[v_n_w_g]]-Table4[[#This Row],[pie_loss]]*Table4[[#This Row],[v_n_w_l]]</f>
        <v>-42.370144698525245</v>
      </c>
      <c r="AT263" s="2">
        <f>IF(Table4[[#This Row],[diff_v]]&gt;=1,1,0)</f>
        <v>0</v>
      </c>
      <c r="AU263" s="2">
        <f>Table4[[#This Row],[Gain]]^(Table4[[#This Row],[θ]]*Table4[[#This Row],[ω_p]])</f>
        <v>50</v>
      </c>
      <c r="AV263" s="2">
        <f>-Table4[[#This Row],[λ]]*-Table4[[#This Row],[Loss]]^(Table4[[#This Row],[θ]]*Table4[[#This Row],[ω_n]])</f>
        <v>100</v>
      </c>
      <c r="AW263" s="2">
        <f>Table4[[#This Row],[v_n_w_g_w]]*Table4[[#This Row],[pie_gain]]-Table4[[#This Row],[v_n_w_l_w]]*Table4[[#This Row],[pie_loss]]</f>
        <v>-42.370144698525245</v>
      </c>
      <c r="AX263" s="2">
        <f>IF(Table4[[#This Row],[diff_v_w]]&gt;=1,1,0)</f>
        <v>0</v>
      </c>
      <c r="AY263" s="2">
        <f>Table4[[#This Row],[Gain]]^(Table4[[#This Row],[θ]])*Table4[[#This Row],[ω_p2]]</f>
        <v>50</v>
      </c>
      <c r="AZ263" s="2">
        <f>-Table4[[#This Row],[λ]]*-Table4[[#This Row],[Loss]]^(Table4[[#This Row],[θ]])*Table4[[#This Row],[ω_n2]]</f>
        <v>100</v>
      </c>
      <c r="BA263" s="2">
        <f>Table4[[#This Row],[v_n_w_g_w2]]*Table4[[#This Row],[pie_gain]]-Table4[[#This Row],[v_n_w_l_w2]]*Table4[[#This Row],[pie_loss]]</f>
        <v>-42.370144698525245</v>
      </c>
      <c r="BB263" s="2">
        <f>IF(Table4[[#This Row],[diff_v_w2]]&gt;=1,1,0)</f>
        <v>0</v>
      </c>
      <c r="BC263" s="2">
        <f>Table4[[#This Row],[Gain]]^(Table4[[#This Row],[θ]]+Table4[[#This Row],[ω_p3]])</f>
        <v>50</v>
      </c>
      <c r="BD263" s="2">
        <f>-Table4[[#This Row],[λ]]*-Table4[[#This Row],[Loss]]^(Table4[[#This Row],[θ]]+Table4[[#This Row],[ω_n3]])</f>
        <v>100</v>
      </c>
      <c r="BE263" s="2">
        <f>Table4[[#This Row],[v_n_w_g_w3]]*Table4[[#This Row],[pie_gain]]-Table4[[#This Row],[v_n_w_l_w3]]*Table4[[#This Row],[pie_loss]]</f>
        <v>-42.370144698525245</v>
      </c>
      <c r="BF263" s="2">
        <f>IF(Table4[[#This Row],[diff_v_w3]]&gt;=1,1,0)</f>
        <v>0</v>
      </c>
      <c r="BG263" s="2">
        <f>(Table4[[#This Row],[Accept]]-Table4[[#This Row],[projected_M1]])</f>
        <v>0</v>
      </c>
      <c r="BH263" s="2">
        <f>(Table4[[#This Row],[Accept]]-Table4[[#This Row],[projected_M2]])</f>
        <v>0</v>
      </c>
      <c r="BI263" s="2">
        <f>(Table4[[#This Row],[Accept]]-Table4[[#This Row],[projected_M3]])</f>
        <v>0</v>
      </c>
      <c r="BJ263" s="2">
        <f>(Table4[[#This Row],[Accept]]-Table4[[#This Row],[projected_M4]])</f>
        <v>0</v>
      </c>
    </row>
    <row r="264" spans="1:62" x14ac:dyDescent="0.3">
      <c r="A264">
        <v>15</v>
      </c>
      <c r="B264" t="s">
        <v>44</v>
      </c>
      <c r="C264">
        <v>1</v>
      </c>
      <c r="D264">
        <v>-2</v>
      </c>
      <c r="E264" s="22">
        <f>IF(Table4[[#This Row],[Trial]]="G1",Table4[[#This Row],[Balance]]/100,IF(Table4[[#This Row],[Trial]]="G2",Table4[[#This Row],[Balance]]/200,Table4[[#This Row],[Balance]]/500))</f>
        <v>1</v>
      </c>
      <c r="F264" s="22">
        <f>IF(Table4[[#This Row],[Net_Balance]]&gt;1,1+(Table4[[#This Row],[Net_Balance]]-1)/$F$974,1)</f>
        <v>1</v>
      </c>
      <c r="G264" s="22">
        <f>IF(Table4[[#This Row],[Net_Balance]]&lt;1,1-(1-Table4[[#This Row],[Net_Balance]])/$F$974,1)</f>
        <v>1</v>
      </c>
      <c r="H264" s="22">
        <f>IF(Table4[[#This Row],[Net_Balance]]&gt;1,1+(Table4[[#This Row],[Net_Balance]]-1)/$H$974,1)</f>
        <v>1</v>
      </c>
      <c r="I264" s="22">
        <f>IF(Table4[[#This Row],[Net_Balance]]&lt;1,1-(1-Table4[[#This Row],[Net_Balance]])/$H$974,1)</f>
        <v>1</v>
      </c>
      <c r="J264" s="22">
        <f>IF(Table4[[#This Row],[Net_Balance]]&gt;1,(Table4[[#This Row],[Net_Balance]]-1)/$J$974,0)</f>
        <v>0</v>
      </c>
      <c r="K264" s="22">
        <f>IF(Table4[[#This Row],[Net_Balance]]&lt;1,-(1-Table4[[#This Row],[Net_Balance]])/$J$974,0)</f>
        <v>0</v>
      </c>
      <c r="L264" t="s">
        <v>110</v>
      </c>
      <c r="M264" t="s">
        <v>84</v>
      </c>
      <c r="N264" t="s">
        <v>5</v>
      </c>
      <c r="O264">
        <v>0</v>
      </c>
      <c r="P264">
        <v>0</v>
      </c>
      <c r="Q264">
        <v>500</v>
      </c>
      <c r="R264">
        <v>1664340894</v>
      </c>
      <c r="S264">
        <v>15</v>
      </c>
      <c r="T264" t="s">
        <v>118</v>
      </c>
      <c r="U264">
        <v>1</v>
      </c>
      <c r="V264">
        <v>-10</v>
      </c>
      <c r="W264">
        <v>0.5</v>
      </c>
      <c r="X264">
        <v>30</v>
      </c>
      <c r="Y264">
        <v>0.5</v>
      </c>
      <c r="Z264">
        <v>10</v>
      </c>
      <c r="AA264">
        <v>400</v>
      </c>
      <c r="AB264">
        <v>20</v>
      </c>
      <c r="AC264">
        <v>4</v>
      </c>
      <c r="AD264">
        <v>0.25</v>
      </c>
      <c r="AE264">
        <v>0.75</v>
      </c>
      <c r="AF264">
        <v>2</v>
      </c>
      <c r="AG264">
        <v>0.5</v>
      </c>
      <c r="AH264">
        <v>0.25</v>
      </c>
      <c r="AI264">
        <v>0.625</v>
      </c>
      <c r="AJ264">
        <v>0.375</v>
      </c>
      <c r="AK264">
        <v>5</v>
      </c>
      <c r="AL264">
        <v>375</v>
      </c>
      <c r="AM264">
        <v>19.364916731037084</v>
      </c>
      <c r="AN264">
        <v>0.9</v>
      </c>
      <c r="AO264">
        <v>0.38419903534316502</v>
      </c>
      <c r="AP264">
        <v>0.61580096465683498</v>
      </c>
      <c r="AQ264" s="2">
        <f>Table4[[#This Row],[Gain]]^Table4[[#This Row],[θ]]</f>
        <v>30</v>
      </c>
      <c r="AR264" s="2">
        <f>-Table4[[#This Row],[λ]]*-Table4[[#This Row],[Loss]]^Table4[[#This Row],[θ]]</f>
        <v>20</v>
      </c>
      <c r="AS264" s="2">
        <f>Table4[[#This Row],[pie_gain]]*Table4[[#This Row],[v_n_w_g]]-Table4[[#This Row],[pie_loss]]*Table4[[#This Row],[v_n_w_l]]</f>
        <v>-0.79004823284174996</v>
      </c>
      <c r="AT264" s="2">
        <f>IF(Table4[[#This Row],[diff_v]]&gt;=1,1,0)</f>
        <v>0</v>
      </c>
      <c r="AU264" s="2">
        <f>Table4[[#This Row],[Gain]]^(Table4[[#This Row],[θ]]*Table4[[#This Row],[ω_p]])</f>
        <v>30</v>
      </c>
      <c r="AV264" s="2">
        <f>-Table4[[#This Row],[λ]]*-Table4[[#This Row],[Loss]]^(Table4[[#This Row],[θ]]*Table4[[#This Row],[ω_n]])</f>
        <v>20</v>
      </c>
      <c r="AW264" s="2">
        <f>Table4[[#This Row],[v_n_w_g_w]]*Table4[[#This Row],[pie_gain]]-Table4[[#This Row],[v_n_w_l_w]]*Table4[[#This Row],[pie_loss]]</f>
        <v>-0.79004823284174996</v>
      </c>
      <c r="AX264" s="2">
        <f>IF(Table4[[#This Row],[diff_v_w]]&gt;=1,1,0)</f>
        <v>0</v>
      </c>
      <c r="AY264" s="2">
        <f>Table4[[#This Row],[Gain]]^(Table4[[#This Row],[θ]])*Table4[[#This Row],[ω_p2]]</f>
        <v>30</v>
      </c>
      <c r="AZ264" s="2">
        <f>-Table4[[#This Row],[λ]]*-Table4[[#This Row],[Loss]]^(Table4[[#This Row],[θ]])*Table4[[#This Row],[ω_n2]]</f>
        <v>20</v>
      </c>
      <c r="BA264" s="2">
        <f>Table4[[#This Row],[v_n_w_g_w2]]*Table4[[#This Row],[pie_gain]]-Table4[[#This Row],[v_n_w_l_w2]]*Table4[[#This Row],[pie_loss]]</f>
        <v>-0.79004823284174996</v>
      </c>
      <c r="BB264" s="2">
        <f>IF(Table4[[#This Row],[diff_v_w2]]&gt;=1,1,0)</f>
        <v>0</v>
      </c>
      <c r="BC264" s="2">
        <f>Table4[[#This Row],[Gain]]^(Table4[[#This Row],[θ]]+Table4[[#This Row],[ω_p3]])</f>
        <v>30</v>
      </c>
      <c r="BD264" s="2">
        <f>-Table4[[#This Row],[λ]]*-Table4[[#This Row],[Loss]]^(Table4[[#This Row],[θ]]+Table4[[#This Row],[ω_n3]])</f>
        <v>20</v>
      </c>
      <c r="BE264" s="2">
        <f>Table4[[#This Row],[v_n_w_g_w3]]*Table4[[#This Row],[pie_gain]]-Table4[[#This Row],[v_n_w_l_w3]]*Table4[[#This Row],[pie_loss]]</f>
        <v>-0.79004823284174996</v>
      </c>
      <c r="BF264" s="2">
        <f>IF(Table4[[#This Row],[diff_v_w3]]&gt;=1,1,0)</f>
        <v>0</v>
      </c>
      <c r="BG264" s="2">
        <f>(Table4[[#This Row],[Accept]]-Table4[[#This Row],[projected_M1]])</f>
        <v>0</v>
      </c>
      <c r="BH264" s="2">
        <f>(Table4[[#This Row],[Accept]]-Table4[[#This Row],[projected_M2]])</f>
        <v>0</v>
      </c>
      <c r="BI264" s="2">
        <f>(Table4[[#This Row],[Accept]]-Table4[[#This Row],[projected_M3]])</f>
        <v>0</v>
      </c>
      <c r="BJ264" s="2">
        <f>(Table4[[#This Row],[Accept]]-Table4[[#This Row],[projected_M4]])</f>
        <v>0</v>
      </c>
    </row>
    <row r="265" spans="1:62" x14ac:dyDescent="0.3">
      <c r="A265">
        <v>16</v>
      </c>
      <c r="B265" t="s">
        <v>44</v>
      </c>
      <c r="C265">
        <v>1</v>
      </c>
      <c r="D265">
        <v>-2</v>
      </c>
      <c r="E265" s="22">
        <f>IF(Table4[[#This Row],[Trial]]="G1",Table4[[#This Row],[Balance]]/100,IF(Table4[[#This Row],[Trial]]="G2",Table4[[#This Row],[Balance]]/200,Table4[[#This Row],[Balance]]/500))</f>
        <v>1</v>
      </c>
      <c r="F265" s="22">
        <f>IF(Table4[[#This Row],[Net_Balance]]&gt;1,1+(Table4[[#This Row],[Net_Balance]]-1)/$F$974,1)</f>
        <v>1</v>
      </c>
      <c r="G265" s="22">
        <f>IF(Table4[[#This Row],[Net_Balance]]&lt;1,1-(1-Table4[[#This Row],[Net_Balance]])/$F$974,1)</f>
        <v>1</v>
      </c>
      <c r="H265" s="22">
        <f>IF(Table4[[#This Row],[Net_Balance]]&gt;1,1+(Table4[[#This Row],[Net_Balance]]-1)/$H$974,1)</f>
        <v>1</v>
      </c>
      <c r="I265" s="22">
        <f>IF(Table4[[#This Row],[Net_Balance]]&lt;1,1-(1-Table4[[#This Row],[Net_Balance]])/$H$974,1)</f>
        <v>1</v>
      </c>
      <c r="J265" s="22">
        <f>IF(Table4[[#This Row],[Net_Balance]]&gt;1,(Table4[[#This Row],[Net_Balance]]-1)/$J$974,0)</f>
        <v>0</v>
      </c>
      <c r="K265" s="22">
        <f>IF(Table4[[#This Row],[Net_Balance]]&lt;1,-(1-Table4[[#This Row],[Net_Balance]])/$J$974,0)</f>
        <v>0</v>
      </c>
      <c r="L265" t="s">
        <v>110</v>
      </c>
      <c r="M265" t="s">
        <v>97</v>
      </c>
      <c r="N265" t="s">
        <v>5</v>
      </c>
      <c r="O265">
        <v>0</v>
      </c>
      <c r="P265">
        <v>0</v>
      </c>
      <c r="Q265">
        <v>500</v>
      </c>
      <c r="R265">
        <v>1664340898</v>
      </c>
      <c r="S265">
        <v>4</v>
      </c>
      <c r="T265" t="s">
        <v>118</v>
      </c>
      <c r="U265">
        <v>1</v>
      </c>
      <c r="V265">
        <v>-10</v>
      </c>
      <c r="W265">
        <v>0.5</v>
      </c>
      <c r="X265">
        <v>10</v>
      </c>
      <c r="Y265">
        <v>0.5</v>
      </c>
      <c r="Z265">
        <v>0</v>
      </c>
      <c r="AA265">
        <v>100</v>
      </c>
      <c r="AB265">
        <v>10</v>
      </c>
      <c r="AC265">
        <v>4</v>
      </c>
      <c r="AD265">
        <v>0.25</v>
      </c>
      <c r="AE265">
        <v>0.75</v>
      </c>
      <c r="AF265">
        <v>1</v>
      </c>
      <c r="AG265">
        <v>0.25</v>
      </c>
      <c r="AH265">
        <v>0.5</v>
      </c>
      <c r="AI265">
        <v>0.375</v>
      </c>
      <c r="AJ265">
        <v>0.625</v>
      </c>
      <c r="AK265">
        <v>2.5</v>
      </c>
      <c r="AL265">
        <v>93.75</v>
      </c>
      <c r="AM265">
        <v>9.6824583655185421</v>
      </c>
      <c r="AN265">
        <v>0.9</v>
      </c>
      <c r="AO265">
        <v>0.60844334427391233</v>
      </c>
      <c r="AP265">
        <v>0.39155665572608767</v>
      </c>
      <c r="AQ265" s="2">
        <f>Table4[[#This Row],[Gain]]^Table4[[#This Row],[θ]]</f>
        <v>10</v>
      </c>
      <c r="AR265" s="2">
        <f>-Table4[[#This Row],[λ]]*-Table4[[#This Row],[Loss]]^Table4[[#This Row],[θ]]</f>
        <v>20</v>
      </c>
      <c r="AS265" s="2">
        <f>Table4[[#This Row],[pie_gain]]*Table4[[#This Row],[v_n_w_g]]-Table4[[#This Row],[pie_loss]]*Table4[[#This Row],[v_n_w_l]]</f>
        <v>-1.74669967178263</v>
      </c>
      <c r="AT265" s="2">
        <f>IF(Table4[[#This Row],[diff_v]]&gt;=1,1,0)</f>
        <v>0</v>
      </c>
      <c r="AU265" s="2">
        <f>Table4[[#This Row],[Gain]]^(Table4[[#This Row],[θ]]*Table4[[#This Row],[ω_p]])</f>
        <v>10</v>
      </c>
      <c r="AV265" s="2">
        <f>-Table4[[#This Row],[λ]]*-Table4[[#This Row],[Loss]]^(Table4[[#This Row],[θ]]*Table4[[#This Row],[ω_n]])</f>
        <v>20</v>
      </c>
      <c r="AW265" s="2">
        <f>Table4[[#This Row],[v_n_w_g_w]]*Table4[[#This Row],[pie_gain]]-Table4[[#This Row],[v_n_w_l_w]]*Table4[[#This Row],[pie_loss]]</f>
        <v>-1.74669967178263</v>
      </c>
      <c r="AX265" s="2">
        <f>IF(Table4[[#This Row],[diff_v_w]]&gt;=1,1,0)</f>
        <v>0</v>
      </c>
      <c r="AY265" s="2">
        <f>Table4[[#This Row],[Gain]]^(Table4[[#This Row],[θ]])*Table4[[#This Row],[ω_p2]]</f>
        <v>10</v>
      </c>
      <c r="AZ265" s="2">
        <f>-Table4[[#This Row],[λ]]*-Table4[[#This Row],[Loss]]^(Table4[[#This Row],[θ]])*Table4[[#This Row],[ω_n2]]</f>
        <v>20</v>
      </c>
      <c r="BA265" s="2">
        <f>Table4[[#This Row],[v_n_w_g_w2]]*Table4[[#This Row],[pie_gain]]-Table4[[#This Row],[v_n_w_l_w2]]*Table4[[#This Row],[pie_loss]]</f>
        <v>-1.74669967178263</v>
      </c>
      <c r="BB265" s="2">
        <f>IF(Table4[[#This Row],[diff_v_w2]]&gt;=1,1,0)</f>
        <v>0</v>
      </c>
      <c r="BC265" s="2">
        <f>Table4[[#This Row],[Gain]]^(Table4[[#This Row],[θ]]+Table4[[#This Row],[ω_p3]])</f>
        <v>10</v>
      </c>
      <c r="BD265" s="2">
        <f>-Table4[[#This Row],[λ]]*-Table4[[#This Row],[Loss]]^(Table4[[#This Row],[θ]]+Table4[[#This Row],[ω_n3]])</f>
        <v>20</v>
      </c>
      <c r="BE265" s="2">
        <f>Table4[[#This Row],[v_n_w_g_w3]]*Table4[[#This Row],[pie_gain]]-Table4[[#This Row],[v_n_w_l_w3]]*Table4[[#This Row],[pie_loss]]</f>
        <v>-1.74669967178263</v>
      </c>
      <c r="BF265" s="2">
        <f>IF(Table4[[#This Row],[diff_v_w3]]&gt;=1,1,0)</f>
        <v>0</v>
      </c>
      <c r="BG265" s="2">
        <f>(Table4[[#This Row],[Accept]]-Table4[[#This Row],[projected_M1]])</f>
        <v>0</v>
      </c>
      <c r="BH265" s="2">
        <f>(Table4[[#This Row],[Accept]]-Table4[[#This Row],[projected_M2]])</f>
        <v>0</v>
      </c>
      <c r="BI265" s="2">
        <f>(Table4[[#This Row],[Accept]]-Table4[[#This Row],[projected_M3]])</f>
        <v>0</v>
      </c>
      <c r="BJ265" s="2">
        <f>(Table4[[#This Row],[Accept]]-Table4[[#This Row],[projected_M4]])</f>
        <v>0</v>
      </c>
    </row>
    <row r="266" spans="1:62" x14ac:dyDescent="0.3">
      <c r="A266">
        <v>17</v>
      </c>
      <c r="B266" t="s">
        <v>44</v>
      </c>
      <c r="C266">
        <v>1</v>
      </c>
      <c r="D266">
        <v>-2</v>
      </c>
      <c r="E266" s="22">
        <f>IF(Table4[[#This Row],[Trial]]="G1",Table4[[#This Row],[Balance]]/100,IF(Table4[[#This Row],[Trial]]="G2",Table4[[#This Row],[Balance]]/200,Table4[[#This Row],[Balance]]/500))</f>
        <v>0.98</v>
      </c>
      <c r="F266" s="22">
        <f>IF(Table4[[#This Row],[Net_Balance]]&gt;1,1+(Table4[[#This Row],[Net_Balance]]-1)/$F$974,1)</f>
        <v>1</v>
      </c>
      <c r="G266" s="22">
        <f>IF(Table4[[#This Row],[Net_Balance]]&lt;1,1-(1-Table4[[#This Row],[Net_Balance]])/$F$974,1)</f>
        <v>0.99971428571428567</v>
      </c>
      <c r="H266" s="22">
        <f>IF(Table4[[#This Row],[Net_Balance]]&gt;1,1+(Table4[[#This Row],[Net_Balance]]-1)/$H$974,1)</f>
        <v>1</v>
      </c>
      <c r="I266" s="22">
        <f>IF(Table4[[#This Row],[Net_Balance]]&lt;1,1-(1-Table4[[#This Row],[Net_Balance]])/$H$974,1)</f>
        <v>0.99980000000000002</v>
      </c>
      <c r="J266" s="22">
        <f>IF(Table4[[#This Row],[Net_Balance]]&gt;1,(Table4[[#This Row],[Net_Balance]]-1)/$J$974,0)</f>
        <v>0</v>
      </c>
      <c r="K266" s="22">
        <f>IF(Table4[[#This Row],[Net_Balance]]&lt;1,-(1-Table4[[#This Row],[Net_Balance]])/$J$974,0)</f>
        <v>-4.0000000000000034E-4</v>
      </c>
      <c r="L266" t="s">
        <v>110</v>
      </c>
      <c r="M266" t="s">
        <v>65</v>
      </c>
      <c r="N266" t="s">
        <v>7</v>
      </c>
      <c r="O266">
        <v>1</v>
      </c>
      <c r="P266">
        <v>-10</v>
      </c>
      <c r="Q266">
        <v>490</v>
      </c>
      <c r="R266">
        <v>1664340910</v>
      </c>
      <c r="S266">
        <v>12</v>
      </c>
      <c r="T266" t="s">
        <v>118</v>
      </c>
      <c r="U266">
        <v>1</v>
      </c>
      <c r="V266">
        <v>-10</v>
      </c>
      <c r="W266">
        <v>0.5</v>
      </c>
      <c r="X266">
        <v>10</v>
      </c>
      <c r="Y266">
        <v>0.5</v>
      </c>
      <c r="Z266">
        <v>0</v>
      </c>
      <c r="AA266">
        <v>100</v>
      </c>
      <c r="AB266">
        <v>10</v>
      </c>
      <c r="AC266">
        <v>2</v>
      </c>
      <c r="AD266">
        <v>0.25</v>
      </c>
      <c r="AE266">
        <v>0.75</v>
      </c>
      <c r="AF266">
        <v>1</v>
      </c>
      <c r="AG266">
        <v>0.25</v>
      </c>
      <c r="AH266">
        <v>0.5</v>
      </c>
      <c r="AI266">
        <v>0.375</v>
      </c>
      <c r="AJ266">
        <v>0.625</v>
      </c>
      <c r="AK266">
        <v>2.5</v>
      </c>
      <c r="AL266">
        <v>93.75</v>
      </c>
      <c r="AM266">
        <v>9.6824583655185421</v>
      </c>
      <c r="AN266">
        <v>0.9</v>
      </c>
      <c r="AO266">
        <v>0.60844334427391233</v>
      </c>
      <c r="AP266">
        <v>0.39155665572608767</v>
      </c>
      <c r="AQ266" s="2">
        <f>Table4[[#This Row],[Gain]]^Table4[[#This Row],[θ]]</f>
        <v>10</v>
      </c>
      <c r="AR266" s="2">
        <f>-Table4[[#This Row],[λ]]*-Table4[[#This Row],[Loss]]^Table4[[#This Row],[θ]]</f>
        <v>20</v>
      </c>
      <c r="AS266" s="2">
        <f>Table4[[#This Row],[pie_gain]]*Table4[[#This Row],[v_n_w_g]]-Table4[[#This Row],[pie_loss]]*Table4[[#This Row],[v_n_w_l]]</f>
        <v>-1.74669967178263</v>
      </c>
      <c r="AT266" s="2">
        <f>IF(Table4[[#This Row],[diff_v]]&gt;=1,1,0)</f>
        <v>0</v>
      </c>
      <c r="AU266" s="2">
        <f>Table4[[#This Row],[Gain]]^(Table4[[#This Row],[θ]]*Table4[[#This Row],[ω_p]])</f>
        <v>10</v>
      </c>
      <c r="AV266" s="2">
        <f>-Table4[[#This Row],[λ]]*-Table4[[#This Row],[Loss]]^(Table4[[#This Row],[θ]]*Table4[[#This Row],[ω_n]])</f>
        <v>19.986846698028305</v>
      </c>
      <c r="AW266" s="2">
        <f>Table4[[#This Row],[v_n_w_g_w]]*Table4[[#This Row],[pie_gain]]-Table4[[#This Row],[v_n_w_l_w]]*Table4[[#This Row],[pie_loss]]</f>
        <v>-1.7415494088508376</v>
      </c>
      <c r="AX266" s="2">
        <f>IF(Table4[[#This Row],[diff_v_w]]&gt;=1,1,0)</f>
        <v>0</v>
      </c>
      <c r="AY266" s="2">
        <f>Table4[[#This Row],[Gain]]^(Table4[[#This Row],[θ]])*Table4[[#This Row],[ω_p2]]</f>
        <v>10</v>
      </c>
      <c r="AZ266" s="2">
        <f>-Table4[[#This Row],[λ]]*-Table4[[#This Row],[Loss]]^(Table4[[#This Row],[θ]])*Table4[[#This Row],[ω_n2]]</f>
        <v>19.996000000000002</v>
      </c>
      <c r="BA266" s="2">
        <f>Table4[[#This Row],[v_n_w_g_w2]]*Table4[[#This Row],[pie_gain]]-Table4[[#This Row],[v_n_w_l_w2]]*Table4[[#This Row],[pie_loss]]</f>
        <v>-1.7451334451597269</v>
      </c>
      <c r="BB266" s="2">
        <f>IF(Table4[[#This Row],[diff_v_w2]]&gt;=1,1,0)</f>
        <v>0</v>
      </c>
      <c r="BC266" s="2">
        <f>Table4[[#This Row],[Gain]]^(Table4[[#This Row],[θ]]+Table4[[#This Row],[ω_p3]])</f>
        <v>10</v>
      </c>
      <c r="BD266" s="2">
        <f>-Table4[[#This Row],[λ]]*-Table4[[#This Row],[Loss]]^(Table4[[#This Row],[θ]]+Table4[[#This Row],[ω_n3]])</f>
        <v>19.981587799689244</v>
      </c>
      <c r="BE266" s="2">
        <f>Table4[[#This Row],[v_n_w_g_w3]]*Table4[[#This Row],[pie_gain]]-Table4[[#This Row],[v_n_w_l_w3]]*Table4[[#This Row],[pie_loss]]</f>
        <v>-1.7394902522043916</v>
      </c>
      <c r="BF266" s="2">
        <f>IF(Table4[[#This Row],[diff_v_w3]]&gt;=1,1,0)</f>
        <v>0</v>
      </c>
      <c r="BG266" s="2">
        <f>(Table4[[#This Row],[Accept]]-Table4[[#This Row],[projected_M1]])</f>
        <v>1</v>
      </c>
      <c r="BH266" s="2">
        <f>(Table4[[#This Row],[Accept]]-Table4[[#This Row],[projected_M2]])</f>
        <v>1</v>
      </c>
      <c r="BI266" s="2">
        <f>(Table4[[#This Row],[Accept]]-Table4[[#This Row],[projected_M3]])</f>
        <v>1</v>
      </c>
      <c r="BJ266" s="2">
        <f>(Table4[[#This Row],[Accept]]-Table4[[#This Row],[projected_M4]])</f>
        <v>1</v>
      </c>
    </row>
    <row r="267" spans="1:62" x14ac:dyDescent="0.3">
      <c r="A267">
        <v>19</v>
      </c>
      <c r="B267" t="s">
        <v>44</v>
      </c>
      <c r="C267">
        <v>1</v>
      </c>
      <c r="D267">
        <v>-2</v>
      </c>
      <c r="E267" s="22">
        <f>IF(Table4[[#This Row],[Trial]]="G1",Table4[[#This Row],[Balance]]/100,IF(Table4[[#This Row],[Trial]]="G2",Table4[[#This Row],[Balance]]/200,Table4[[#This Row],[Balance]]/500))</f>
        <v>0.98</v>
      </c>
      <c r="F267" s="22">
        <f>IF(Table4[[#This Row],[Net_Balance]]&gt;1,1+(Table4[[#This Row],[Net_Balance]]-1)/$F$974,1)</f>
        <v>1</v>
      </c>
      <c r="G267" s="22">
        <f>IF(Table4[[#This Row],[Net_Balance]]&lt;1,1-(1-Table4[[#This Row],[Net_Balance]])/$F$974,1)</f>
        <v>0.99971428571428567</v>
      </c>
      <c r="H267" s="22">
        <f>IF(Table4[[#This Row],[Net_Balance]]&gt;1,1+(Table4[[#This Row],[Net_Balance]]-1)/$H$974,1)</f>
        <v>1</v>
      </c>
      <c r="I267" s="22">
        <f>IF(Table4[[#This Row],[Net_Balance]]&lt;1,1-(1-Table4[[#This Row],[Net_Balance]])/$H$974,1)</f>
        <v>0.99980000000000002</v>
      </c>
      <c r="J267" s="22">
        <f>IF(Table4[[#This Row],[Net_Balance]]&gt;1,(Table4[[#This Row],[Net_Balance]]-1)/$J$974,0)</f>
        <v>0</v>
      </c>
      <c r="K267" s="22">
        <f>IF(Table4[[#This Row],[Net_Balance]]&lt;1,-(1-Table4[[#This Row],[Net_Balance]])/$J$974,0)</f>
        <v>-4.0000000000000034E-4</v>
      </c>
      <c r="L267" t="s">
        <v>110</v>
      </c>
      <c r="M267" t="s">
        <v>79</v>
      </c>
      <c r="N267" t="s">
        <v>5</v>
      </c>
      <c r="O267">
        <v>0</v>
      </c>
      <c r="P267">
        <v>0</v>
      </c>
      <c r="Q267">
        <v>490</v>
      </c>
      <c r="R267">
        <v>1664340922</v>
      </c>
      <c r="S267">
        <v>6</v>
      </c>
      <c r="T267" t="s">
        <v>117</v>
      </c>
      <c r="U267">
        <v>0</v>
      </c>
      <c r="V267">
        <v>-10</v>
      </c>
      <c r="W267">
        <v>0.5</v>
      </c>
      <c r="X267">
        <v>0</v>
      </c>
      <c r="Y267">
        <v>0.5</v>
      </c>
      <c r="Z267">
        <v>-5</v>
      </c>
      <c r="AA267">
        <v>25</v>
      </c>
      <c r="AB267">
        <v>5</v>
      </c>
      <c r="AC267">
        <v>4</v>
      </c>
      <c r="AD267">
        <v>0.25</v>
      </c>
      <c r="AE267">
        <v>0.75</v>
      </c>
      <c r="AF267">
        <v>2</v>
      </c>
      <c r="AG267">
        <v>0.5</v>
      </c>
      <c r="AH267">
        <v>0.25</v>
      </c>
      <c r="AI267">
        <v>0.625</v>
      </c>
      <c r="AJ267">
        <v>0.375</v>
      </c>
      <c r="AK267">
        <v>-6.25</v>
      </c>
      <c r="AL267">
        <v>23.4375</v>
      </c>
      <c r="AM267">
        <v>4.8412291827592711</v>
      </c>
      <c r="AN267">
        <v>0.9</v>
      </c>
      <c r="AO267">
        <v>0.38419903534316502</v>
      </c>
      <c r="AP267">
        <v>0.61580096465683498</v>
      </c>
      <c r="AQ267" s="2">
        <f>Table4[[#This Row],[Gain]]^Table4[[#This Row],[θ]]</f>
        <v>0</v>
      </c>
      <c r="AR267" s="2">
        <f>-Table4[[#This Row],[λ]]*-Table4[[#This Row],[Loss]]^Table4[[#This Row],[θ]]</f>
        <v>20</v>
      </c>
      <c r="AS267" s="2">
        <f>Table4[[#This Row],[pie_gain]]*Table4[[#This Row],[v_n_w_g]]-Table4[[#This Row],[pie_loss]]*Table4[[#This Row],[v_n_w_l]]</f>
        <v>-12.3160192931367</v>
      </c>
      <c r="AT267" s="2">
        <f>IF(Table4[[#This Row],[diff_v]]&gt;=1,1,0)</f>
        <v>0</v>
      </c>
      <c r="AU267" s="2">
        <f>Table4[[#This Row],[Gain]]^(Table4[[#This Row],[θ]]*Table4[[#This Row],[ω_p]])</f>
        <v>0</v>
      </c>
      <c r="AV267" s="2">
        <f>-Table4[[#This Row],[λ]]*-Table4[[#This Row],[Loss]]^(Table4[[#This Row],[θ]]*Table4[[#This Row],[ω_n]])</f>
        <v>19.986846698028305</v>
      </c>
      <c r="AW267" s="2">
        <f>Table4[[#This Row],[v_n_w_g_w]]*Table4[[#This Row],[pie_gain]]-Table4[[#This Row],[v_n_w_l_w]]*Table4[[#This Row],[pie_loss]]</f>
        <v>-12.307919477094106</v>
      </c>
      <c r="AX267" s="2">
        <f>IF(Table4[[#This Row],[diff_v_w]]&gt;=1,1,0)</f>
        <v>0</v>
      </c>
      <c r="AY267" s="2">
        <f>Table4[[#This Row],[Gain]]^(Table4[[#This Row],[θ]])*Table4[[#This Row],[ω_p2]]</f>
        <v>0</v>
      </c>
      <c r="AZ267" s="2">
        <f>-Table4[[#This Row],[λ]]*-Table4[[#This Row],[Loss]]^(Table4[[#This Row],[θ]])*Table4[[#This Row],[ω_n2]]</f>
        <v>19.996000000000002</v>
      </c>
      <c r="BA267" s="2">
        <f>Table4[[#This Row],[v_n_w_g_w2]]*Table4[[#This Row],[pie_gain]]-Table4[[#This Row],[v_n_w_l_w2]]*Table4[[#This Row],[pie_loss]]</f>
        <v>-12.313556089278073</v>
      </c>
      <c r="BB267" s="2">
        <f>IF(Table4[[#This Row],[diff_v_w2]]&gt;=1,1,0)</f>
        <v>0</v>
      </c>
      <c r="BC267" s="2">
        <f>Table4[[#This Row],[Gain]]^(Table4[[#This Row],[θ]]+Table4[[#This Row],[ω_p3]])</f>
        <v>0</v>
      </c>
      <c r="BD267" s="2">
        <f>-Table4[[#This Row],[λ]]*-Table4[[#This Row],[Loss]]^(Table4[[#This Row],[θ]]+Table4[[#This Row],[ω_n3]])</f>
        <v>19.981587799689244</v>
      </c>
      <c r="BE267" s="2">
        <f>Table4[[#This Row],[v_n_w_g_w3]]*Table4[[#This Row],[pie_gain]]-Table4[[#This Row],[v_n_w_l_w3]]*Table4[[#This Row],[pie_loss]]</f>
        <v>-12.304681042423882</v>
      </c>
      <c r="BF267" s="2">
        <f>IF(Table4[[#This Row],[diff_v_w3]]&gt;=1,1,0)</f>
        <v>0</v>
      </c>
      <c r="BG267" s="2">
        <f>(Table4[[#This Row],[Accept]]-Table4[[#This Row],[projected_M1]])</f>
        <v>0</v>
      </c>
      <c r="BH267" s="2">
        <f>(Table4[[#This Row],[Accept]]-Table4[[#This Row],[projected_M2]])</f>
        <v>0</v>
      </c>
      <c r="BI267" s="2">
        <f>(Table4[[#This Row],[Accept]]-Table4[[#This Row],[projected_M3]])</f>
        <v>0</v>
      </c>
      <c r="BJ267" s="2">
        <f>(Table4[[#This Row],[Accept]]-Table4[[#This Row],[projected_M4]])</f>
        <v>0</v>
      </c>
    </row>
    <row r="268" spans="1:62" x14ac:dyDescent="0.3">
      <c r="A268">
        <v>20</v>
      </c>
      <c r="B268" t="s">
        <v>44</v>
      </c>
      <c r="C268">
        <v>1</v>
      </c>
      <c r="D268">
        <v>-2</v>
      </c>
      <c r="E268" s="22">
        <f>IF(Table4[[#This Row],[Trial]]="G1",Table4[[#This Row],[Balance]]/100,IF(Table4[[#This Row],[Trial]]="G2",Table4[[#This Row],[Balance]]/200,Table4[[#This Row],[Balance]]/500))</f>
        <v>0.98</v>
      </c>
      <c r="F268" s="22">
        <f>IF(Table4[[#This Row],[Net_Balance]]&gt;1,1+(Table4[[#This Row],[Net_Balance]]-1)/$F$974,1)</f>
        <v>1</v>
      </c>
      <c r="G268" s="22">
        <f>IF(Table4[[#This Row],[Net_Balance]]&lt;1,1-(1-Table4[[#This Row],[Net_Balance]])/$F$974,1)</f>
        <v>0.99971428571428567</v>
      </c>
      <c r="H268" s="22">
        <f>IF(Table4[[#This Row],[Net_Balance]]&gt;1,1+(Table4[[#This Row],[Net_Balance]]-1)/$H$974,1)</f>
        <v>1</v>
      </c>
      <c r="I268" s="22">
        <f>IF(Table4[[#This Row],[Net_Balance]]&lt;1,1-(1-Table4[[#This Row],[Net_Balance]])/$H$974,1)</f>
        <v>0.99980000000000002</v>
      </c>
      <c r="J268" s="22">
        <f>IF(Table4[[#This Row],[Net_Balance]]&gt;1,(Table4[[#This Row],[Net_Balance]]-1)/$J$974,0)</f>
        <v>0</v>
      </c>
      <c r="K268" s="22">
        <f>IF(Table4[[#This Row],[Net_Balance]]&lt;1,-(1-Table4[[#This Row],[Net_Balance]])/$J$974,0)</f>
        <v>-4.0000000000000034E-4</v>
      </c>
      <c r="L268" t="s">
        <v>110</v>
      </c>
      <c r="M268" t="s">
        <v>62</v>
      </c>
      <c r="N268" t="s">
        <v>5</v>
      </c>
      <c r="O268">
        <v>0</v>
      </c>
      <c r="P268">
        <v>0</v>
      </c>
      <c r="Q268">
        <v>490</v>
      </c>
      <c r="R268">
        <v>1664340928</v>
      </c>
      <c r="S268">
        <v>6</v>
      </c>
      <c r="T268" t="s">
        <v>118</v>
      </c>
      <c r="U268">
        <v>1</v>
      </c>
      <c r="V268">
        <v>-10</v>
      </c>
      <c r="W268">
        <v>0.5</v>
      </c>
      <c r="X268">
        <v>20</v>
      </c>
      <c r="Y268">
        <v>0.5</v>
      </c>
      <c r="Z268">
        <v>5</v>
      </c>
      <c r="AA268">
        <v>225</v>
      </c>
      <c r="AB268">
        <v>15</v>
      </c>
      <c r="AC268">
        <v>4</v>
      </c>
      <c r="AD268">
        <v>0.25</v>
      </c>
      <c r="AE268">
        <v>0.75</v>
      </c>
      <c r="AF268">
        <v>2</v>
      </c>
      <c r="AG268">
        <v>0.5</v>
      </c>
      <c r="AH268">
        <v>0.25</v>
      </c>
      <c r="AI268">
        <v>0.625</v>
      </c>
      <c r="AJ268">
        <v>0.375</v>
      </c>
      <c r="AK268">
        <v>1.25</v>
      </c>
      <c r="AL268">
        <v>210.9375</v>
      </c>
      <c r="AM268">
        <v>14.523687548277813</v>
      </c>
      <c r="AN268">
        <v>0.9</v>
      </c>
      <c r="AO268">
        <v>0.38419903534316502</v>
      </c>
      <c r="AP268">
        <v>0.61580096465683498</v>
      </c>
      <c r="AQ268" s="2">
        <f>Table4[[#This Row],[Gain]]^Table4[[#This Row],[θ]]</f>
        <v>20</v>
      </c>
      <c r="AR268" s="2">
        <f>-Table4[[#This Row],[λ]]*-Table4[[#This Row],[Loss]]^Table4[[#This Row],[θ]]</f>
        <v>20</v>
      </c>
      <c r="AS268" s="2">
        <f>Table4[[#This Row],[pie_gain]]*Table4[[#This Row],[v_n_w_g]]-Table4[[#This Row],[pie_loss]]*Table4[[#This Row],[v_n_w_l]]</f>
        <v>-4.6320385862733993</v>
      </c>
      <c r="AT268" s="2">
        <f>IF(Table4[[#This Row],[diff_v]]&gt;=1,1,0)</f>
        <v>0</v>
      </c>
      <c r="AU268" s="2">
        <f>Table4[[#This Row],[Gain]]^(Table4[[#This Row],[θ]]*Table4[[#This Row],[ω_p]])</f>
        <v>20</v>
      </c>
      <c r="AV268" s="2">
        <f>-Table4[[#This Row],[λ]]*-Table4[[#This Row],[Loss]]^(Table4[[#This Row],[θ]]*Table4[[#This Row],[ω_n]])</f>
        <v>19.986846698028305</v>
      </c>
      <c r="AW268" s="2">
        <f>Table4[[#This Row],[v_n_w_g_w]]*Table4[[#This Row],[pie_gain]]-Table4[[#This Row],[v_n_w_l_w]]*Table4[[#This Row],[pie_loss]]</f>
        <v>-4.6239387702308061</v>
      </c>
      <c r="AX268" s="2">
        <f>IF(Table4[[#This Row],[diff_v_w]]&gt;=1,1,0)</f>
        <v>0</v>
      </c>
      <c r="AY268" s="2">
        <f>Table4[[#This Row],[Gain]]^(Table4[[#This Row],[θ]])*Table4[[#This Row],[ω_p2]]</f>
        <v>20</v>
      </c>
      <c r="AZ268" s="2">
        <f>-Table4[[#This Row],[λ]]*-Table4[[#This Row],[Loss]]^(Table4[[#This Row],[θ]])*Table4[[#This Row],[ω_n2]]</f>
        <v>19.996000000000002</v>
      </c>
      <c r="BA268" s="2">
        <f>Table4[[#This Row],[v_n_w_g_w2]]*Table4[[#This Row],[pie_gain]]-Table4[[#This Row],[v_n_w_l_w2]]*Table4[[#This Row],[pie_loss]]</f>
        <v>-4.6295753824147727</v>
      </c>
      <c r="BB268" s="2">
        <f>IF(Table4[[#This Row],[diff_v_w2]]&gt;=1,1,0)</f>
        <v>0</v>
      </c>
      <c r="BC268" s="2">
        <f>Table4[[#This Row],[Gain]]^(Table4[[#This Row],[θ]]+Table4[[#This Row],[ω_p3]])</f>
        <v>20</v>
      </c>
      <c r="BD268" s="2">
        <f>-Table4[[#This Row],[λ]]*-Table4[[#This Row],[Loss]]^(Table4[[#This Row],[θ]]+Table4[[#This Row],[ω_n3]])</f>
        <v>19.981587799689244</v>
      </c>
      <c r="BE268" s="2">
        <f>Table4[[#This Row],[v_n_w_g_w3]]*Table4[[#This Row],[pie_gain]]-Table4[[#This Row],[v_n_w_l_w3]]*Table4[[#This Row],[pie_loss]]</f>
        <v>-4.6207003355605814</v>
      </c>
      <c r="BF268" s="2">
        <f>IF(Table4[[#This Row],[diff_v_w3]]&gt;=1,1,0)</f>
        <v>0</v>
      </c>
      <c r="BG268" s="2">
        <f>(Table4[[#This Row],[Accept]]-Table4[[#This Row],[projected_M1]])</f>
        <v>0</v>
      </c>
      <c r="BH268" s="2">
        <f>(Table4[[#This Row],[Accept]]-Table4[[#This Row],[projected_M2]])</f>
        <v>0</v>
      </c>
      <c r="BI268" s="2">
        <f>(Table4[[#This Row],[Accept]]-Table4[[#This Row],[projected_M3]])</f>
        <v>0</v>
      </c>
      <c r="BJ268" s="2">
        <f>(Table4[[#This Row],[Accept]]-Table4[[#This Row],[projected_M4]])</f>
        <v>0</v>
      </c>
    </row>
    <row r="269" spans="1:62" x14ac:dyDescent="0.3">
      <c r="A269">
        <v>22</v>
      </c>
      <c r="B269" t="s">
        <v>44</v>
      </c>
      <c r="C269">
        <v>1</v>
      </c>
      <c r="D269">
        <v>-2</v>
      </c>
      <c r="E269" s="22">
        <f>IF(Table4[[#This Row],[Trial]]="G1",Table4[[#This Row],[Balance]]/100,IF(Table4[[#This Row],[Trial]]="G2",Table4[[#This Row],[Balance]]/200,Table4[[#This Row],[Balance]]/500))</f>
        <v>0.98</v>
      </c>
      <c r="F269" s="22">
        <f>IF(Table4[[#This Row],[Net_Balance]]&gt;1,1+(Table4[[#This Row],[Net_Balance]]-1)/$F$974,1)</f>
        <v>1</v>
      </c>
      <c r="G269" s="22">
        <f>IF(Table4[[#This Row],[Net_Balance]]&lt;1,1-(1-Table4[[#This Row],[Net_Balance]])/$F$974,1)</f>
        <v>0.99971428571428567</v>
      </c>
      <c r="H269" s="22">
        <f>IF(Table4[[#This Row],[Net_Balance]]&gt;1,1+(Table4[[#This Row],[Net_Balance]]-1)/$H$974,1)</f>
        <v>1</v>
      </c>
      <c r="I269" s="22">
        <f>IF(Table4[[#This Row],[Net_Balance]]&lt;1,1-(1-Table4[[#This Row],[Net_Balance]])/$H$974,1)</f>
        <v>0.99980000000000002</v>
      </c>
      <c r="J269" s="22">
        <f>IF(Table4[[#This Row],[Net_Balance]]&gt;1,(Table4[[#This Row],[Net_Balance]]-1)/$J$974,0)</f>
        <v>0</v>
      </c>
      <c r="K269" s="22">
        <f>IF(Table4[[#This Row],[Net_Balance]]&lt;1,-(1-Table4[[#This Row],[Net_Balance]])/$J$974,0)</f>
        <v>-4.0000000000000034E-4</v>
      </c>
      <c r="L269" t="s">
        <v>110</v>
      </c>
      <c r="M269" t="s">
        <v>64</v>
      </c>
      <c r="N269" t="s">
        <v>5</v>
      </c>
      <c r="O269">
        <v>0</v>
      </c>
      <c r="P269">
        <v>0</v>
      </c>
      <c r="Q269">
        <v>490</v>
      </c>
      <c r="R269">
        <v>1664340938</v>
      </c>
      <c r="S269">
        <v>5</v>
      </c>
      <c r="T269" t="s">
        <v>118</v>
      </c>
      <c r="U269">
        <v>1</v>
      </c>
      <c r="V269">
        <v>-50</v>
      </c>
      <c r="W269">
        <v>0.5</v>
      </c>
      <c r="X269">
        <v>60</v>
      </c>
      <c r="Y269">
        <v>0.5</v>
      </c>
      <c r="Z269">
        <v>5</v>
      </c>
      <c r="AA269">
        <v>3025</v>
      </c>
      <c r="AB269">
        <v>55</v>
      </c>
      <c r="AC269">
        <v>4</v>
      </c>
      <c r="AD269">
        <v>0.25</v>
      </c>
      <c r="AE269">
        <v>0.75</v>
      </c>
      <c r="AF269">
        <v>2</v>
      </c>
      <c r="AG269">
        <v>0.5</v>
      </c>
      <c r="AH269">
        <v>0.25</v>
      </c>
      <c r="AI269">
        <v>0.625</v>
      </c>
      <c r="AJ269">
        <v>0.375</v>
      </c>
      <c r="AK269">
        <v>-8.75</v>
      </c>
      <c r="AL269">
        <v>2835.9375</v>
      </c>
      <c r="AM269">
        <v>53.253521010351982</v>
      </c>
      <c r="AN269">
        <v>0.9</v>
      </c>
      <c r="AO269">
        <v>0.38419903534316502</v>
      </c>
      <c r="AP269">
        <v>0.61580096465683498</v>
      </c>
      <c r="AQ269" s="2">
        <f>Table4[[#This Row],[Gain]]^Table4[[#This Row],[θ]]</f>
        <v>60</v>
      </c>
      <c r="AR269" s="2">
        <f>-Table4[[#This Row],[λ]]*-Table4[[#This Row],[Loss]]^Table4[[#This Row],[θ]]</f>
        <v>100</v>
      </c>
      <c r="AS269" s="2">
        <f>Table4[[#This Row],[pie_gain]]*Table4[[#This Row],[v_n_w_g]]-Table4[[#This Row],[pie_loss]]*Table4[[#This Row],[v_n_w_l]]</f>
        <v>-38.528154345093597</v>
      </c>
      <c r="AT269" s="2">
        <f>IF(Table4[[#This Row],[diff_v]]&gt;=1,1,0)</f>
        <v>0</v>
      </c>
      <c r="AU269" s="2">
        <f>Table4[[#This Row],[Gain]]^(Table4[[#This Row],[θ]]*Table4[[#This Row],[ω_p]])</f>
        <v>60</v>
      </c>
      <c r="AV269" s="2">
        <f>-Table4[[#This Row],[λ]]*-Table4[[#This Row],[Loss]]^(Table4[[#This Row],[θ]]*Table4[[#This Row],[ω_n]])</f>
        <v>99.888290355860192</v>
      </c>
      <c r="AW269" s="2">
        <f>Table4[[#This Row],[v_n_w_g_w]]*Table4[[#This Row],[pie_gain]]-Table4[[#This Row],[v_n_w_l_w]]*Table4[[#This Row],[pie_loss]]</f>
        <v>-38.459363438470831</v>
      </c>
      <c r="AX269" s="2">
        <f>IF(Table4[[#This Row],[diff_v_w]]&gt;=1,1,0)</f>
        <v>0</v>
      </c>
      <c r="AY269" s="2">
        <f>Table4[[#This Row],[Gain]]^(Table4[[#This Row],[θ]])*Table4[[#This Row],[ω_p2]]</f>
        <v>60</v>
      </c>
      <c r="AZ269" s="2">
        <f>-Table4[[#This Row],[λ]]*-Table4[[#This Row],[Loss]]^(Table4[[#This Row],[θ]])*Table4[[#This Row],[ω_n2]]</f>
        <v>99.98</v>
      </c>
      <c r="BA269" s="2">
        <f>Table4[[#This Row],[v_n_w_g_w2]]*Table4[[#This Row],[pie_gain]]-Table4[[#This Row],[v_n_w_l_w2]]*Table4[[#This Row],[pie_loss]]</f>
        <v>-38.515838325800466</v>
      </c>
      <c r="BB269" s="2">
        <f>IF(Table4[[#This Row],[diff_v_w2]]&gt;=1,1,0)</f>
        <v>0</v>
      </c>
      <c r="BC269" s="2">
        <f>Table4[[#This Row],[Gain]]^(Table4[[#This Row],[θ]]+Table4[[#This Row],[ω_p3]])</f>
        <v>60</v>
      </c>
      <c r="BD269" s="2">
        <f>-Table4[[#This Row],[λ]]*-Table4[[#This Row],[Loss]]^(Table4[[#This Row],[θ]]+Table4[[#This Row],[ω_n3]])</f>
        <v>99.843641447339223</v>
      </c>
      <c r="BE269" s="2">
        <f>Table4[[#This Row],[v_n_w_g_w3]]*Table4[[#This Row],[pie_gain]]-Table4[[#This Row],[v_n_w_l_w3]]*Table4[[#This Row],[pie_loss]]</f>
        <v>-38.431868597532748</v>
      </c>
      <c r="BF269" s="2">
        <f>IF(Table4[[#This Row],[diff_v_w3]]&gt;=1,1,0)</f>
        <v>0</v>
      </c>
      <c r="BG269" s="2">
        <f>(Table4[[#This Row],[Accept]]-Table4[[#This Row],[projected_M1]])</f>
        <v>0</v>
      </c>
      <c r="BH269" s="2">
        <f>(Table4[[#This Row],[Accept]]-Table4[[#This Row],[projected_M2]])</f>
        <v>0</v>
      </c>
      <c r="BI269" s="2">
        <f>(Table4[[#This Row],[Accept]]-Table4[[#This Row],[projected_M3]])</f>
        <v>0</v>
      </c>
      <c r="BJ269" s="2">
        <f>(Table4[[#This Row],[Accept]]-Table4[[#This Row],[projected_M4]])</f>
        <v>0</v>
      </c>
    </row>
    <row r="270" spans="1:62" x14ac:dyDescent="0.3">
      <c r="A270">
        <v>23</v>
      </c>
      <c r="B270" t="s">
        <v>44</v>
      </c>
      <c r="C270">
        <v>1</v>
      </c>
      <c r="D270">
        <v>-2</v>
      </c>
      <c r="E270" s="22">
        <f>IF(Table4[[#This Row],[Trial]]="G1",Table4[[#This Row],[Balance]]/100,IF(Table4[[#This Row],[Trial]]="G2",Table4[[#This Row],[Balance]]/200,Table4[[#This Row],[Balance]]/500))</f>
        <v>0.8</v>
      </c>
      <c r="F270" s="22">
        <f>IF(Table4[[#This Row],[Net_Balance]]&gt;1,1+(Table4[[#This Row],[Net_Balance]]-1)/$F$974,1)</f>
        <v>1</v>
      </c>
      <c r="G270" s="22">
        <f>IF(Table4[[#This Row],[Net_Balance]]&lt;1,1-(1-Table4[[#This Row],[Net_Balance]])/$F$974,1)</f>
        <v>0.99714285714285711</v>
      </c>
      <c r="H270" s="22">
        <f>IF(Table4[[#This Row],[Net_Balance]]&gt;1,1+(Table4[[#This Row],[Net_Balance]]-1)/$H$974,1)</f>
        <v>1</v>
      </c>
      <c r="I270" s="22">
        <f>IF(Table4[[#This Row],[Net_Balance]]&lt;1,1-(1-Table4[[#This Row],[Net_Balance]])/$H$974,1)</f>
        <v>0.998</v>
      </c>
      <c r="J270" s="22">
        <f>IF(Table4[[#This Row],[Net_Balance]]&gt;1,(Table4[[#This Row],[Net_Balance]]-1)/$J$974,0)</f>
        <v>0</v>
      </c>
      <c r="K270" s="22">
        <f>IF(Table4[[#This Row],[Net_Balance]]&lt;1,-(1-Table4[[#This Row],[Net_Balance]])/$J$974,0)</f>
        <v>-3.9999999999999992E-3</v>
      </c>
      <c r="L270" t="s">
        <v>110</v>
      </c>
      <c r="M270" t="s">
        <v>103</v>
      </c>
      <c r="N270" t="s">
        <v>7</v>
      </c>
      <c r="O270">
        <v>1</v>
      </c>
      <c r="P270">
        <v>-90</v>
      </c>
      <c r="Q270">
        <v>400</v>
      </c>
      <c r="R270">
        <v>1664340945</v>
      </c>
      <c r="S270">
        <v>7</v>
      </c>
      <c r="T270" t="s">
        <v>117</v>
      </c>
      <c r="U270">
        <v>0</v>
      </c>
      <c r="V270">
        <v>-90</v>
      </c>
      <c r="W270">
        <v>0.5</v>
      </c>
      <c r="X270">
        <v>180</v>
      </c>
      <c r="Y270">
        <v>0.5</v>
      </c>
      <c r="Z270">
        <v>45</v>
      </c>
      <c r="AA270">
        <v>18225</v>
      </c>
      <c r="AB270">
        <v>135</v>
      </c>
      <c r="AC270">
        <v>2</v>
      </c>
      <c r="AD270">
        <v>0.25</v>
      </c>
      <c r="AE270">
        <v>0.75</v>
      </c>
      <c r="AF270">
        <v>2</v>
      </c>
      <c r="AG270">
        <v>0.5</v>
      </c>
      <c r="AH270">
        <v>0.25</v>
      </c>
      <c r="AI270">
        <v>0.625</v>
      </c>
      <c r="AJ270">
        <v>0.375</v>
      </c>
      <c r="AK270">
        <v>11.25</v>
      </c>
      <c r="AL270">
        <v>17085.9375</v>
      </c>
      <c r="AM270">
        <v>130.71318793450033</v>
      </c>
      <c r="AN270">
        <v>0.9</v>
      </c>
      <c r="AO270">
        <v>0.38419903534316502</v>
      </c>
      <c r="AP270">
        <v>0.61580096465683498</v>
      </c>
      <c r="AQ270" s="2">
        <f>Table4[[#This Row],[Gain]]^Table4[[#This Row],[θ]]</f>
        <v>180</v>
      </c>
      <c r="AR270" s="2">
        <f>-Table4[[#This Row],[λ]]*-Table4[[#This Row],[Loss]]^Table4[[#This Row],[θ]]</f>
        <v>180</v>
      </c>
      <c r="AS270" s="2">
        <f>Table4[[#This Row],[pie_gain]]*Table4[[#This Row],[v_n_w_g]]-Table4[[#This Row],[pie_loss]]*Table4[[#This Row],[v_n_w_l]]</f>
        <v>-41.688347276460604</v>
      </c>
      <c r="AT270" s="2">
        <f>IF(Table4[[#This Row],[diff_v]]&gt;=1,1,0)</f>
        <v>0</v>
      </c>
      <c r="AU270" s="2">
        <f>Table4[[#This Row],[Gain]]^(Table4[[#This Row],[θ]]*Table4[[#This Row],[ω_p]])</f>
        <v>180</v>
      </c>
      <c r="AV270" s="2">
        <f>-Table4[[#This Row],[λ]]*-Table4[[#This Row],[Loss]]^(Table4[[#This Row],[θ]]*Table4[[#This Row],[ω_n]])</f>
        <v>177.70062491362751</v>
      </c>
      <c r="AW270" s="2">
        <f>Table4[[#This Row],[v_n_w_g_w]]*Table4[[#This Row],[pie_gain]]-Table4[[#This Row],[v_n_w_l_w]]*Table4[[#This Row],[pie_loss]]</f>
        <v>-40.272389880164525</v>
      </c>
      <c r="AX270" s="2">
        <f>IF(Table4[[#This Row],[diff_v_w]]&gt;=1,1,0)</f>
        <v>0</v>
      </c>
      <c r="AY270" s="2">
        <f>Table4[[#This Row],[Gain]]^(Table4[[#This Row],[θ]])*Table4[[#This Row],[ω_p2]]</f>
        <v>180</v>
      </c>
      <c r="AZ270" s="2">
        <f>-Table4[[#This Row],[λ]]*-Table4[[#This Row],[Loss]]^(Table4[[#This Row],[θ]])*Table4[[#This Row],[ω_n2]]</f>
        <v>179.64</v>
      </c>
      <c r="BA270" s="2">
        <f>Table4[[#This Row],[v_n_w_g_w2]]*Table4[[#This Row],[pie_gain]]-Table4[[#This Row],[v_n_w_l_w2]]*Table4[[#This Row],[pie_loss]]</f>
        <v>-41.466658929184135</v>
      </c>
      <c r="BB270" s="2">
        <f>IF(Table4[[#This Row],[diff_v_w2]]&gt;=1,1,0)</f>
        <v>0</v>
      </c>
      <c r="BC270" s="2">
        <f>Table4[[#This Row],[Gain]]^(Table4[[#This Row],[θ]]+Table4[[#This Row],[ω_p3]])</f>
        <v>180</v>
      </c>
      <c r="BD270" s="2">
        <f>-Table4[[#This Row],[λ]]*-Table4[[#This Row],[Loss]]^(Table4[[#This Row],[θ]]+Table4[[#This Row],[ω_n3]])</f>
        <v>176.78912041730243</v>
      </c>
      <c r="BE270" s="2">
        <f>Table4[[#This Row],[v_n_w_g_w3]]*Table4[[#This Row],[pie_gain]]-Table4[[#This Row],[v_n_w_l_w3]]*Table4[[#This Row],[pie_loss]]</f>
        <v>-39.711084532038498</v>
      </c>
      <c r="BF270" s="2">
        <f>IF(Table4[[#This Row],[diff_v_w3]]&gt;=1,1,0)</f>
        <v>0</v>
      </c>
      <c r="BG270" s="2">
        <f>(Table4[[#This Row],[Accept]]-Table4[[#This Row],[projected_M1]])</f>
        <v>1</v>
      </c>
      <c r="BH270" s="2">
        <f>(Table4[[#This Row],[Accept]]-Table4[[#This Row],[projected_M2]])</f>
        <v>1</v>
      </c>
      <c r="BI270" s="2">
        <f>(Table4[[#This Row],[Accept]]-Table4[[#This Row],[projected_M3]])</f>
        <v>1</v>
      </c>
      <c r="BJ270" s="2">
        <f>(Table4[[#This Row],[Accept]]-Table4[[#This Row],[projected_M4]])</f>
        <v>1</v>
      </c>
    </row>
    <row r="271" spans="1:62" x14ac:dyDescent="0.3">
      <c r="A271">
        <v>24</v>
      </c>
      <c r="B271" t="s">
        <v>44</v>
      </c>
      <c r="C271">
        <v>1</v>
      </c>
      <c r="D271">
        <v>-2</v>
      </c>
      <c r="E271" s="22">
        <f>IF(Table4[[#This Row],[Trial]]="G1",Table4[[#This Row],[Balance]]/100,IF(Table4[[#This Row],[Trial]]="G2",Table4[[#This Row],[Balance]]/200,Table4[[#This Row],[Balance]]/500))</f>
        <v>0.78</v>
      </c>
      <c r="F271" s="22">
        <f>IF(Table4[[#This Row],[Net_Balance]]&gt;1,1+(Table4[[#This Row],[Net_Balance]]-1)/$F$974,1)</f>
        <v>1</v>
      </c>
      <c r="G271" s="22">
        <f>IF(Table4[[#This Row],[Net_Balance]]&lt;1,1-(1-Table4[[#This Row],[Net_Balance]])/$F$974,1)</f>
        <v>0.99685714285714289</v>
      </c>
      <c r="H271" s="22">
        <f>IF(Table4[[#This Row],[Net_Balance]]&gt;1,1+(Table4[[#This Row],[Net_Balance]]-1)/$H$974,1)</f>
        <v>1</v>
      </c>
      <c r="I271" s="22">
        <f>IF(Table4[[#This Row],[Net_Balance]]&lt;1,1-(1-Table4[[#This Row],[Net_Balance]])/$H$974,1)</f>
        <v>0.99780000000000002</v>
      </c>
      <c r="J271" s="22">
        <f>IF(Table4[[#This Row],[Net_Balance]]&gt;1,(Table4[[#This Row],[Net_Balance]]-1)/$J$974,0)</f>
        <v>0</v>
      </c>
      <c r="K271" s="22">
        <f>IF(Table4[[#This Row],[Net_Balance]]&lt;1,-(1-Table4[[#This Row],[Net_Balance]])/$J$974,0)</f>
        <v>-4.3999999999999994E-3</v>
      </c>
      <c r="L271" t="s">
        <v>110</v>
      </c>
      <c r="M271" t="s">
        <v>74</v>
      </c>
      <c r="N271" t="s">
        <v>7</v>
      </c>
      <c r="O271">
        <v>1</v>
      </c>
      <c r="P271">
        <v>-10</v>
      </c>
      <c r="Q271">
        <v>390</v>
      </c>
      <c r="R271">
        <v>1664340953</v>
      </c>
      <c r="S271">
        <v>8</v>
      </c>
      <c r="T271" t="s">
        <v>118</v>
      </c>
      <c r="U271">
        <v>1</v>
      </c>
      <c r="V271">
        <v>-10</v>
      </c>
      <c r="W271">
        <v>0.5</v>
      </c>
      <c r="X271">
        <v>30</v>
      </c>
      <c r="Y271">
        <v>0.5</v>
      </c>
      <c r="Z271">
        <v>10</v>
      </c>
      <c r="AA271">
        <v>400</v>
      </c>
      <c r="AB271">
        <v>20</v>
      </c>
      <c r="AC271">
        <v>2</v>
      </c>
      <c r="AD271">
        <v>0.25</v>
      </c>
      <c r="AE271">
        <v>0.75</v>
      </c>
      <c r="AF271">
        <v>2</v>
      </c>
      <c r="AG271">
        <v>0.5</v>
      </c>
      <c r="AH271">
        <v>0.25</v>
      </c>
      <c r="AI271">
        <v>0.625</v>
      </c>
      <c r="AJ271">
        <v>0.375</v>
      </c>
      <c r="AK271">
        <v>5</v>
      </c>
      <c r="AL271">
        <v>375</v>
      </c>
      <c r="AM271">
        <v>19.364916731037084</v>
      </c>
      <c r="AN271">
        <v>0.9</v>
      </c>
      <c r="AO271">
        <v>0.38419903534316502</v>
      </c>
      <c r="AP271">
        <v>0.61580096465683498</v>
      </c>
      <c r="AQ271" s="2">
        <f>Table4[[#This Row],[Gain]]^Table4[[#This Row],[θ]]</f>
        <v>30</v>
      </c>
      <c r="AR271" s="2">
        <f>-Table4[[#This Row],[λ]]*-Table4[[#This Row],[Loss]]^Table4[[#This Row],[θ]]</f>
        <v>20</v>
      </c>
      <c r="AS271" s="2">
        <f>Table4[[#This Row],[pie_gain]]*Table4[[#This Row],[v_n_w_g]]-Table4[[#This Row],[pie_loss]]*Table4[[#This Row],[v_n_w_l]]</f>
        <v>-0.79004823284174996</v>
      </c>
      <c r="AT271" s="2">
        <f>IF(Table4[[#This Row],[diff_v]]&gt;=1,1,0)</f>
        <v>0</v>
      </c>
      <c r="AU271" s="2">
        <f>Table4[[#This Row],[Gain]]^(Table4[[#This Row],[θ]]*Table4[[#This Row],[ω_p]])</f>
        <v>30</v>
      </c>
      <c r="AV271" s="2">
        <f>-Table4[[#This Row],[λ]]*-Table4[[#This Row],[Loss]]^(Table4[[#This Row],[θ]]*Table4[[#This Row],[ω_n]])</f>
        <v>19.855788516561724</v>
      </c>
      <c r="AW271" s="2">
        <f>Table4[[#This Row],[v_n_w_g_w]]*Table4[[#This Row],[pie_gain]]-Table4[[#This Row],[v_n_w_l_w]]*Table4[[#This Row],[pie_loss]]</f>
        <v>-0.70124266222586584</v>
      </c>
      <c r="AX271" s="2">
        <f>IF(Table4[[#This Row],[diff_v_w]]&gt;=1,1,0)</f>
        <v>0</v>
      </c>
      <c r="AY271" s="2">
        <f>Table4[[#This Row],[Gain]]^(Table4[[#This Row],[θ]])*Table4[[#This Row],[ω_p2]]</f>
        <v>30</v>
      </c>
      <c r="AZ271" s="2">
        <f>-Table4[[#This Row],[λ]]*-Table4[[#This Row],[Loss]]^(Table4[[#This Row],[θ]])*Table4[[#This Row],[ω_n2]]</f>
        <v>19.956</v>
      </c>
      <c r="BA271" s="2">
        <f>Table4[[#This Row],[v_n_w_g_w2]]*Table4[[#This Row],[pie_gain]]-Table4[[#This Row],[v_n_w_l_w2]]*Table4[[#This Row],[pie_loss]]</f>
        <v>-0.76295299039684927</v>
      </c>
      <c r="BB271" s="2">
        <f>IF(Table4[[#This Row],[diff_v_w2]]&gt;=1,1,0)</f>
        <v>0</v>
      </c>
      <c r="BC271" s="2">
        <f>Table4[[#This Row],[Gain]]^(Table4[[#This Row],[θ]]+Table4[[#This Row],[ω_p3]])</f>
        <v>30</v>
      </c>
      <c r="BD271" s="2">
        <f>-Table4[[#This Row],[λ]]*-Table4[[#This Row],[Loss]]^(Table4[[#This Row],[θ]]+Table4[[#This Row],[ω_n3]])</f>
        <v>19.798395501611687</v>
      </c>
      <c r="BE271" s="2">
        <f>Table4[[#This Row],[v_n_w_g_w3]]*Table4[[#This Row],[pie_gain]]-Table4[[#This Row],[v_n_w_l_w3]]*Table4[[#This Row],[pie_loss]]</f>
        <v>-0.66589998825506846</v>
      </c>
      <c r="BF271" s="2">
        <f>IF(Table4[[#This Row],[diff_v_w3]]&gt;=1,1,0)</f>
        <v>0</v>
      </c>
      <c r="BG271" s="2">
        <f>(Table4[[#This Row],[Accept]]-Table4[[#This Row],[projected_M1]])</f>
        <v>1</v>
      </c>
      <c r="BH271" s="2">
        <f>(Table4[[#This Row],[Accept]]-Table4[[#This Row],[projected_M2]])</f>
        <v>1</v>
      </c>
      <c r="BI271" s="2">
        <f>(Table4[[#This Row],[Accept]]-Table4[[#This Row],[projected_M3]])</f>
        <v>1</v>
      </c>
      <c r="BJ271" s="2">
        <f>(Table4[[#This Row],[Accept]]-Table4[[#This Row],[projected_M4]])</f>
        <v>1</v>
      </c>
    </row>
    <row r="272" spans="1:62" x14ac:dyDescent="0.3">
      <c r="A272">
        <v>26</v>
      </c>
      <c r="B272" t="s">
        <v>44</v>
      </c>
      <c r="C272">
        <v>1</v>
      </c>
      <c r="D272">
        <v>-2</v>
      </c>
      <c r="E272" s="22">
        <f>IF(Table4[[#This Row],[Trial]]="G1",Table4[[#This Row],[Balance]]/100,IF(Table4[[#This Row],[Trial]]="G2",Table4[[#This Row],[Balance]]/200,Table4[[#This Row],[Balance]]/500))</f>
        <v>0.78</v>
      </c>
      <c r="F272" s="22">
        <f>IF(Table4[[#This Row],[Net_Balance]]&gt;1,1+(Table4[[#This Row],[Net_Balance]]-1)/$F$974,1)</f>
        <v>1</v>
      </c>
      <c r="G272" s="22">
        <f>IF(Table4[[#This Row],[Net_Balance]]&lt;1,1-(1-Table4[[#This Row],[Net_Balance]])/$F$974,1)</f>
        <v>0.99685714285714289</v>
      </c>
      <c r="H272" s="22">
        <f>IF(Table4[[#This Row],[Net_Balance]]&gt;1,1+(Table4[[#This Row],[Net_Balance]]-1)/$H$974,1)</f>
        <v>1</v>
      </c>
      <c r="I272" s="22">
        <f>IF(Table4[[#This Row],[Net_Balance]]&lt;1,1-(1-Table4[[#This Row],[Net_Balance]])/$H$974,1)</f>
        <v>0.99780000000000002</v>
      </c>
      <c r="J272" s="22">
        <f>IF(Table4[[#This Row],[Net_Balance]]&gt;1,(Table4[[#This Row],[Net_Balance]]-1)/$J$974,0)</f>
        <v>0</v>
      </c>
      <c r="K272" s="22">
        <f>IF(Table4[[#This Row],[Net_Balance]]&lt;1,-(1-Table4[[#This Row],[Net_Balance]])/$J$974,0)</f>
        <v>-4.3999999999999994E-3</v>
      </c>
      <c r="L272" t="s">
        <v>110</v>
      </c>
      <c r="M272" t="s">
        <v>70</v>
      </c>
      <c r="N272" t="s">
        <v>5</v>
      </c>
      <c r="O272">
        <v>0</v>
      </c>
      <c r="P272">
        <v>0</v>
      </c>
      <c r="Q272">
        <v>390</v>
      </c>
      <c r="R272">
        <v>1664340967</v>
      </c>
      <c r="S272">
        <v>6</v>
      </c>
      <c r="T272" t="s">
        <v>118</v>
      </c>
      <c r="U272">
        <v>1</v>
      </c>
      <c r="V272">
        <v>-90</v>
      </c>
      <c r="W272">
        <v>0.5</v>
      </c>
      <c r="X272">
        <v>180</v>
      </c>
      <c r="Y272">
        <v>0.5</v>
      </c>
      <c r="Z272">
        <v>45</v>
      </c>
      <c r="AA272">
        <v>18225</v>
      </c>
      <c r="AB272">
        <v>135</v>
      </c>
      <c r="AC272">
        <v>4</v>
      </c>
      <c r="AD272">
        <v>0.75</v>
      </c>
      <c r="AE272">
        <v>0.25</v>
      </c>
      <c r="AF272">
        <v>2</v>
      </c>
      <c r="AG272">
        <v>0.05</v>
      </c>
      <c r="AH272">
        <v>0.2</v>
      </c>
      <c r="AI272">
        <v>0.42499999999999999</v>
      </c>
      <c r="AJ272">
        <v>0.57499999999999996</v>
      </c>
      <c r="AK272">
        <v>65.249999999999986</v>
      </c>
      <c r="AL272">
        <v>17814.9375</v>
      </c>
      <c r="AM272">
        <v>133.47260954967501</v>
      </c>
      <c r="AN272">
        <v>0.9</v>
      </c>
      <c r="AO272">
        <v>0.56330583577691229</v>
      </c>
      <c r="AP272">
        <v>0.43669416422308771</v>
      </c>
      <c r="AQ272" s="2">
        <f>Table4[[#This Row],[Gain]]^Table4[[#This Row],[θ]]</f>
        <v>180</v>
      </c>
      <c r="AR272" s="2">
        <f>-Table4[[#This Row],[λ]]*-Table4[[#This Row],[Loss]]^Table4[[#This Row],[θ]]</f>
        <v>180</v>
      </c>
      <c r="AS272" s="2">
        <f>Table4[[#This Row],[pie_gain]]*Table4[[#This Row],[v_n_w_g]]-Table4[[#This Row],[pie_loss]]*Table4[[#This Row],[v_n_w_l]]</f>
        <v>22.790100879688424</v>
      </c>
      <c r="AT272" s="2">
        <f>IF(Table4[[#This Row],[diff_v]]&gt;=1,1,0)</f>
        <v>1</v>
      </c>
      <c r="AU272" s="2">
        <f>Table4[[#This Row],[Gain]]^(Table4[[#This Row],[θ]]*Table4[[#This Row],[ω_p]])</f>
        <v>180</v>
      </c>
      <c r="AV272" s="2">
        <f>-Table4[[#This Row],[λ]]*-Table4[[#This Row],[Loss]]^(Table4[[#This Row],[θ]]*Table4[[#This Row],[ω_n]])</f>
        <v>177.472309144603</v>
      </c>
      <c r="AW272" s="2">
        <f>Table4[[#This Row],[v_n_w_g_w]]*Table4[[#This Row],[pie_gain]]-Table4[[#This Row],[v_n_w_l_w]]*Table4[[#This Row],[pie_loss]]</f>
        <v>23.893928725200354</v>
      </c>
      <c r="AX272" s="2">
        <f>IF(Table4[[#This Row],[diff_v_w]]&gt;=1,1,0)</f>
        <v>1</v>
      </c>
      <c r="AY272" s="2">
        <f>Table4[[#This Row],[Gain]]^(Table4[[#This Row],[θ]])*Table4[[#This Row],[ω_p2]]</f>
        <v>180</v>
      </c>
      <c r="AZ272" s="2">
        <f>-Table4[[#This Row],[λ]]*-Table4[[#This Row],[Loss]]^(Table4[[#This Row],[θ]])*Table4[[#This Row],[ω_n2]]</f>
        <v>179.60400000000001</v>
      </c>
      <c r="BA272" s="2">
        <f>Table4[[#This Row],[v_n_w_g_w2]]*Table4[[#This Row],[pie_gain]]-Table4[[#This Row],[v_n_w_l_w2]]*Table4[[#This Row],[pie_loss]]</f>
        <v>22.963031768720768</v>
      </c>
      <c r="BB272" s="2">
        <f>IF(Table4[[#This Row],[diff_v_w2]]&gt;=1,1,0)</f>
        <v>1</v>
      </c>
      <c r="BC272" s="2">
        <f>Table4[[#This Row],[Gain]]^(Table4[[#This Row],[θ]]+Table4[[#This Row],[ω_p3]])</f>
        <v>180</v>
      </c>
      <c r="BD272" s="2">
        <f>-Table4[[#This Row],[λ]]*-Table4[[#This Row],[Loss]]^(Table4[[#This Row],[θ]]+Table4[[#This Row],[ω_n3]])</f>
        <v>176.47119966224631</v>
      </c>
      <c r="BE272" s="2">
        <f>Table4[[#This Row],[v_n_w_g_w3]]*Table4[[#This Row],[pie_gain]]-Table4[[#This Row],[v_n_w_l_w3]]*Table4[[#This Row],[pie_loss]]</f>
        <v>24.33110739389393</v>
      </c>
      <c r="BF272" s="2">
        <f>IF(Table4[[#This Row],[diff_v_w3]]&gt;=1,1,0)</f>
        <v>1</v>
      </c>
      <c r="BG272" s="2">
        <f>(Table4[[#This Row],[Accept]]-Table4[[#This Row],[projected_M1]])</f>
        <v>-1</v>
      </c>
      <c r="BH272" s="2">
        <f>(Table4[[#This Row],[Accept]]-Table4[[#This Row],[projected_M2]])</f>
        <v>-1</v>
      </c>
      <c r="BI272" s="2">
        <f>(Table4[[#This Row],[Accept]]-Table4[[#This Row],[projected_M3]])</f>
        <v>-1</v>
      </c>
      <c r="BJ272" s="2">
        <f>(Table4[[#This Row],[Accept]]-Table4[[#This Row],[projected_M4]])</f>
        <v>-1</v>
      </c>
    </row>
    <row r="273" spans="1:62" x14ac:dyDescent="0.3">
      <c r="A273">
        <v>27</v>
      </c>
      <c r="B273" t="s">
        <v>44</v>
      </c>
      <c r="C273">
        <v>1</v>
      </c>
      <c r="D273">
        <v>-2</v>
      </c>
      <c r="E273" s="22">
        <f>IF(Table4[[#This Row],[Trial]]="G1",Table4[[#This Row],[Balance]]/100,IF(Table4[[#This Row],[Trial]]="G2",Table4[[#This Row],[Balance]]/200,Table4[[#This Row],[Balance]]/500))</f>
        <v>0.78</v>
      </c>
      <c r="F273" s="22">
        <f>IF(Table4[[#This Row],[Net_Balance]]&gt;1,1+(Table4[[#This Row],[Net_Balance]]-1)/$F$974,1)</f>
        <v>1</v>
      </c>
      <c r="G273" s="22">
        <f>IF(Table4[[#This Row],[Net_Balance]]&lt;1,1-(1-Table4[[#This Row],[Net_Balance]])/$F$974,1)</f>
        <v>0.99685714285714289</v>
      </c>
      <c r="H273" s="22">
        <f>IF(Table4[[#This Row],[Net_Balance]]&gt;1,1+(Table4[[#This Row],[Net_Balance]]-1)/$H$974,1)</f>
        <v>1</v>
      </c>
      <c r="I273" s="22">
        <f>IF(Table4[[#This Row],[Net_Balance]]&lt;1,1-(1-Table4[[#This Row],[Net_Balance]])/$H$974,1)</f>
        <v>0.99780000000000002</v>
      </c>
      <c r="J273" s="22">
        <f>IF(Table4[[#This Row],[Net_Balance]]&gt;1,(Table4[[#This Row],[Net_Balance]]-1)/$J$974,0)</f>
        <v>0</v>
      </c>
      <c r="K273" s="22">
        <f>IF(Table4[[#This Row],[Net_Balance]]&lt;1,-(1-Table4[[#This Row],[Net_Balance]])/$J$974,0)</f>
        <v>-4.3999999999999994E-3</v>
      </c>
      <c r="L273" t="s">
        <v>110</v>
      </c>
      <c r="M273" t="s">
        <v>92</v>
      </c>
      <c r="N273" t="s">
        <v>5</v>
      </c>
      <c r="O273">
        <v>0</v>
      </c>
      <c r="P273">
        <v>0</v>
      </c>
      <c r="Q273">
        <v>390</v>
      </c>
      <c r="R273">
        <v>1664340982</v>
      </c>
      <c r="S273">
        <v>15</v>
      </c>
      <c r="T273" t="s">
        <v>117</v>
      </c>
      <c r="U273">
        <v>0</v>
      </c>
      <c r="V273">
        <v>-10</v>
      </c>
      <c r="W273">
        <v>0.5</v>
      </c>
      <c r="X273">
        <v>30</v>
      </c>
      <c r="Y273">
        <v>0.5</v>
      </c>
      <c r="Z273">
        <v>10</v>
      </c>
      <c r="AA273">
        <v>400</v>
      </c>
      <c r="AB273">
        <v>20</v>
      </c>
      <c r="AC273">
        <v>4</v>
      </c>
      <c r="AD273">
        <v>0.25</v>
      </c>
      <c r="AE273">
        <v>0.75</v>
      </c>
      <c r="AF273">
        <v>2</v>
      </c>
      <c r="AG273">
        <v>0.5</v>
      </c>
      <c r="AH273">
        <v>0.25</v>
      </c>
      <c r="AI273">
        <v>0.625</v>
      </c>
      <c r="AJ273">
        <v>0.375</v>
      </c>
      <c r="AK273">
        <v>5</v>
      </c>
      <c r="AL273">
        <v>375</v>
      </c>
      <c r="AM273">
        <v>19.364916731037084</v>
      </c>
      <c r="AN273">
        <v>0.9</v>
      </c>
      <c r="AO273">
        <v>0.38419903534316502</v>
      </c>
      <c r="AP273">
        <v>0.61580096465683498</v>
      </c>
      <c r="AQ273" s="2">
        <f>Table4[[#This Row],[Gain]]^Table4[[#This Row],[θ]]</f>
        <v>30</v>
      </c>
      <c r="AR273" s="2">
        <f>-Table4[[#This Row],[λ]]*-Table4[[#This Row],[Loss]]^Table4[[#This Row],[θ]]</f>
        <v>20</v>
      </c>
      <c r="AS273" s="2">
        <f>Table4[[#This Row],[pie_gain]]*Table4[[#This Row],[v_n_w_g]]-Table4[[#This Row],[pie_loss]]*Table4[[#This Row],[v_n_w_l]]</f>
        <v>-0.79004823284174996</v>
      </c>
      <c r="AT273" s="2">
        <f>IF(Table4[[#This Row],[diff_v]]&gt;=1,1,0)</f>
        <v>0</v>
      </c>
      <c r="AU273" s="2">
        <f>Table4[[#This Row],[Gain]]^(Table4[[#This Row],[θ]]*Table4[[#This Row],[ω_p]])</f>
        <v>30</v>
      </c>
      <c r="AV273" s="2">
        <f>-Table4[[#This Row],[λ]]*-Table4[[#This Row],[Loss]]^(Table4[[#This Row],[θ]]*Table4[[#This Row],[ω_n]])</f>
        <v>19.855788516561724</v>
      </c>
      <c r="AW273" s="2">
        <f>Table4[[#This Row],[v_n_w_g_w]]*Table4[[#This Row],[pie_gain]]-Table4[[#This Row],[v_n_w_l_w]]*Table4[[#This Row],[pie_loss]]</f>
        <v>-0.70124266222586584</v>
      </c>
      <c r="AX273" s="2">
        <f>IF(Table4[[#This Row],[diff_v_w]]&gt;=1,1,0)</f>
        <v>0</v>
      </c>
      <c r="AY273" s="2">
        <f>Table4[[#This Row],[Gain]]^(Table4[[#This Row],[θ]])*Table4[[#This Row],[ω_p2]]</f>
        <v>30</v>
      </c>
      <c r="AZ273" s="2">
        <f>-Table4[[#This Row],[λ]]*-Table4[[#This Row],[Loss]]^(Table4[[#This Row],[θ]])*Table4[[#This Row],[ω_n2]]</f>
        <v>19.956</v>
      </c>
      <c r="BA273" s="2">
        <f>Table4[[#This Row],[v_n_w_g_w2]]*Table4[[#This Row],[pie_gain]]-Table4[[#This Row],[v_n_w_l_w2]]*Table4[[#This Row],[pie_loss]]</f>
        <v>-0.76295299039684927</v>
      </c>
      <c r="BB273" s="2">
        <f>IF(Table4[[#This Row],[diff_v_w2]]&gt;=1,1,0)</f>
        <v>0</v>
      </c>
      <c r="BC273" s="2">
        <f>Table4[[#This Row],[Gain]]^(Table4[[#This Row],[θ]]+Table4[[#This Row],[ω_p3]])</f>
        <v>30</v>
      </c>
      <c r="BD273" s="2">
        <f>-Table4[[#This Row],[λ]]*-Table4[[#This Row],[Loss]]^(Table4[[#This Row],[θ]]+Table4[[#This Row],[ω_n3]])</f>
        <v>19.798395501611687</v>
      </c>
      <c r="BE273" s="2">
        <f>Table4[[#This Row],[v_n_w_g_w3]]*Table4[[#This Row],[pie_gain]]-Table4[[#This Row],[v_n_w_l_w3]]*Table4[[#This Row],[pie_loss]]</f>
        <v>-0.66589998825506846</v>
      </c>
      <c r="BF273" s="2">
        <f>IF(Table4[[#This Row],[diff_v_w3]]&gt;=1,1,0)</f>
        <v>0</v>
      </c>
      <c r="BG273" s="2">
        <f>(Table4[[#This Row],[Accept]]-Table4[[#This Row],[projected_M1]])</f>
        <v>0</v>
      </c>
      <c r="BH273" s="2">
        <f>(Table4[[#This Row],[Accept]]-Table4[[#This Row],[projected_M2]])</f>
        <v>0</v>
      </c>
      <c r="BI273" s="2">
        <f>(Table4[[#This Row],[Accept]]-Table4[[#This Row],[projected_M3]])</f>
        <v>0</v>
      </c>
      <c r="BJ273" s="2">
        <f>(Table4[[#This Row],[Accept]]-Table4[[#This Row],[projected_M4]])</f>
        <v>0</v>
      </c>
    </row>
    <row r="274" spans="1:62" x14ac:dyDescent="0.3">
      <c r="A274">
        <v>28</v>
      </c>
      <c r="B274" t="s">
        <v>44</v>
      </c>
      <c r="C274">
        <v>1</v>
      </c>
      <c r="D274">
        <v>-2</v>
      </c>
      <c r="E274" s="22">
        <f>IF(Table4[[#This Row],[Trial]]="G1",Table4[[#This Row],[Balance]]/100,IF(Table4[[#This Row],[Trial]]="G2",Table4[[#This Row],[Balance]]/200,Table4[[#This Row],[Balance]]/500))</f>
        <v>0.78</v>
      </c>
      <c r="F274" s="22">
        <f>IF(Table4[[#This Row],[Net_Balance]]&gt;1,1+(Table4[[#This Row],[Net_Balance]]-1)/$F$974,1)</f>
        <v>1</v>
      </c>
      <c r="G274" s="22">
        <f>IF(Table4[[#This Row],[Net_Balance]]&lt;1,1-(1-Table4[[#This Row],[Net_Balance]])/$F$974,1)</f>
        <v>0.99685714285714289</v>
      </c>
      <c r="H274" s="22">
        <f>IF(Table4[[#This Row],[Net_Balance]]&gt;1,1+(Table4[[#This Row],[Net_Balance]]-1)/$H$974,1)</f>
        <v>1</v>
      </c>
      <c r="I274" s="22">
        <f>IF(Table4[[#This Row],[Net_Balance]]&lt;1,1-(1-Table4[[#This Row],[Net_Balance]])/$H$974,1)</f>
        <v>0.99780000000000002</v>
      </c>
      <c r="J274" s="22">
        <f>IF(Table4[[#This Row],[Net_Balance]]&gt;1,(Table4[[#This Row],[Net_Balance]]-1)/$J$974,0)</f>
        <v>0</v>
      </c>
      <c r="K274" s="22">
        <f>IF(Table4[[#This Row],[Net_Balance]]&lt;1,-(1-Table4[[#This Row],[Net_Balance]])/$J$974,0)</f>
        <v>-4.3999999999999994E-3</v>
      </c>
      <c r="L274" t="s">
        <v>110</v>
      </c>
      <c r="M274" t="s">
        <v>51</v>
      </c>
      <c r="N274" t="s">
        <v>5</v>
      </c>
      <c r="O274">
        <v>0</v>
      </c>
      <c r="P274">
        <v>0</v>
      </c>
      <c r="Q274">
        <v>390</v>
      </c>
      <c r="R274">
        <v>1664340987</v>
      </c>
      <c r="S274">
        <v>5</v>
      </c>
      <c r="T274" t="s">
        <v>117</v>
      </c>
      <c r="U274">
        <v>0</v>
      </c>
      <c r="V274">
        <v>-90</v>
      </c>
      <c r="W274">
        <v>0.5</v>
      </c>
      <c r="X274">
        <v>80</v>
      </c>
      <c r="Y274">
        <v>0.5</v>
      </c>
      <c r="Z274">
        <v>-5</v>
      </c>
      <c r="AA274">
        <v>7225</v>
      </c>
      <c r="AB274">
        <v>85</v>
      </c>
      <c r="AC274">
        <v>4</v>
      </c>
      <c r="AD274">
        <v>0.25</v>
      </c>
      <c r="AE274">
        <v>0.75</v>
      </c>
      <c r="AF274">
        <v>1</v>
      </c>
      <c r="AG274">
        <v>0.25</v>
      </c>
      <c r="AH274">
        <v>0.5</v>
      </c>
      <c r="AI274">
        <v>0.375</v>
      </c>
      <c r="AJ274">
        <v>0.625</v>
      </c>
      <c r="AK274">
        <v>16.25</v>
      </c>
      <c r="AL274">
        <v>6773.4375</v>
      </c>
      <c r="AM274">
        <v>82.300896106907615</v>
      </c>
      <c r="AN274">
        <v>0.9</v>
      </c>
      <c r="AO274">
        <v>0.60844334427391233</v>
      </c>
      <c r="AP274">
        <v>0.39155665572608767</v>
      </c>
      <c r="AQ274" s="2">
        <f>Table4[[#This Row],[Gain]]^Table4[[#This Row],[θ]]</f>
        <v>80</v>
      </c>
      <c r="AR274" s="2">
        <f>-Table4[[#This Row],[λ]]*-Table4[[#This Row],[Loss]]^Table4[[#This Row],[θ]]</f>
        <v>180</v>
      </c>
      <c r="AS274" s="2">
        <f>Table4[[#This Row],[pie_gain]]*Table4[[#This Row],[v_n_w_g]]-Table4[[#This Row],[pie_loss]]*Table4[[#This Row],[v_n_w_l]]</f>
        <v>-21.804730488782788</v>
      </c>
      <c r="AT274" s="2">
        <f>IF(Table4[[#This Row],[diff_v]]&gt;=1,1,0)</f>
        <v>0</v>
      </c>
      <c r="AU274" s="2">
        <f>Table4[[#This Row],[Gain]]^(Table4[[#This Row],[θ]]*Table4[[#This Row],[ω_p]])</f>
        <v>80</v>
      </c>
      <c r="AV274" s="2">
        <f>-Table4[[#This Row],[λ]]*-Table4[[#This Row],[Loss]]^(Table4[[#This Row],[θ]]*Table4[[#This Row],[ω_n]])</f>
        <v>177.472309144603</v>
      </c>
      <c r="AW274" s="2">
        <f>Table4[[#This Row],[v_n_w_g_w]]*Table4[[#This Row],[pie_gain]]-Table4[[#This Row],[v_n_w_l_w]]*Table4[[#This Row],[pie_loss]]</f>
        <v>-20.814996310734138</v>
      </c>
      <c r="AX274" s="2">
        <f>IF(Table4[[#This Row],[diff_v_w]]&gt;=1,1,0)</f>
        <v>0</v>
      </c>
      <c r="AY274" s="2">
        <f>Table4[[#This Row],[Gain]]^(Table4[[#This Row],[θ]])*Table4[[#This Row],[ω_p2]]</f>
        <v>80</v>
      </c>
      <c r="AZ274" s="2">
        <f>-Table4[[#This Row],[λ]]*-Table4[[#This Row],[Loss]]^(Table4[[#This Row],[θ]])*Table4[[#This Row],[ω_n2]]</f>
        <v>179.60400000000001</v>
      </c>
      <c r="BA274" s="2">
        <f>Table4[[#This Row],[v_n_w_g_w2]]*Table4[[#This Row],[pie_gain]]-Table4[[#This Row],[v_n_w_l_w2]]*Table4[[#This Row],[pie_loss]]</f>
        <v>-21.64967405311527</v>
      </c>
      <c r="BB274" s="2">
        <f>IF(Table4[[#This Row],[diff_v_w2]]&gt;=1,1,0)</f>
        <v>0</v>
      </c>
      <c r="BC274" s="2">
        <f>Table4[[#This Row],[Gain]]^(Table4[[#This Row],[θ]]+Table4[[#This Row],[ω_p3]])</f>
        <v>80</v>
      </c>
      <c r="BD274" s="2">
        <f>-Table4[[#This Row],[λ]]*-Table4[[#This Row],[Loss]]^(Table4[[#This Row],[θ]]+Table4[[#This Row],[ω_n3]])</f>
        <v>176.47119966224631</v>
      </c>
      <c r="BE274" s="2">
        <f>Table4[[#This Row],[v_n_w_g_w3]]*Table4[[#This Row],[pie_gain]]-Table4[[#This Row],[v_n_w_l_w3]]*Table4[[#This Row],[pie_loss]]</f>
        <v>-20.423005229806868</v>
      </c>
      <c r="BF274" s="2">
        <f>IF(Table4[[#This Row],[diff_v_w3]]&gt;=1,1,0)</f>
        <v>0</v>
      </c>
      <c r="BG274" s="2">
        <f>(Table4[[#This Row],[Accept]]-Table4[[#This Row],[projected_M1]])</f>
        <v>0</v>
      </c>
      <c r="BH274" s="2">
        <f>(Table4[[#This Row],[Accept]]-Table4[[#This Row],[projected_M2]])</f>
        <v>0</v>
      </c>
      <c r="BI274" s="2">
        <f>(Table4[[#This Row],[Accept]]-Table4[[#This Row],[projected_M3]])</f>
        <v>0</v>
      </c>
      <c r="BJ274" s="2">
        <f>(Table4[[#This Row],[Accept]]-Table4[[#This Row],[projected_M4]])</f>
        <v>0</v>
      </c>
    </row>
    <row r="275" spans="1:62" x14ac:dyDescent="0.3">
      <c r="A275">
        <v>29</v>
      </c>
      <c r="B275" t="s">
        <v>44</v>
      </c>
      <c r="C275">
        <v>1</v>
      </c>
      <c r="D275">
        <v>-2</v>
      </c>
      <c r="E275" s="22">
        <f>IF(Table4[[#This Row],[Trial]]="G1",Table4[[#This Row],[Balance]]/100,IF(Table4[[#This Row],[Trial]]="G2",Table4[[#This Row],[Balance]]/200,Table4[[#This Row],[Balance]]/500))</f>
        <v>0.78</v>
      </c>
      <c r="F275" s="22">
        <f>IF(Table4[[#This Row],[Net_Balance]]&gt;1,1+(Table4[[#This Row],[Net_Balance]]-1)/$F$974,1)</f>
        <v>1</v>
      </c>
      <c r="G275" s="22">
        <f>IF(Table4[[#This Row],[Net_Balance]]&lt;1,1-(1-Table4[[#This Row],[Net_Balance]])/$F$974,1)</f>
        <v>0.99685714285714289</v>
      </c>
      <c r="H275" s="22">
        <f>IF(Table4[[#This Row],[Net_Balance]]&gt;1,1+(Table4[[#This Row],[Net_Balance]]-1)/$H$974,1)</f>
        <v>1</v>
      </c>
      <c r="I275" s="22">
        <f>IF(Table4[[#This Row],[Net_Balance]]&lt;1,1-(1-Table4[[#This Row],[Net_Balance]])/$H$974,1)</f>
        <v>0.99780000000000002</v>
      </c>
      <c r="J275" s="22">
        <f>IF(Table4[[#This Row],[Net_Balance]]&gt;1,(Table4[[#This Row],[Net_Balance]]-1)/$J$974,0)</f>
        <v>0</v>
      </c>
      <c r="K275" s="22">
        <f>IF(Table4[[#This Row],[Net_Balance]]&lt;1,-(1-Table4[[#This Row],[Net_Balance]])/$J$974,0)</f>
        <v>-4.3999999999999994E-3</v>
      </c>
      <c r="L275" t="s">
        <v>110</v>
      </c>
      <c r="M275" t="s">
        <v>72</v>
      </c>
      <c r="N275" t="s">
        <v>5</v>
      </c>
      <c r="O275">
        <v>0</v>
      </c>
      <c r="P275">
        <v>0</v>
      </c>
      <c r="Q275">
        <v>390</v>
      </c>
      <c r="R275">
        <v>1664340992</v>
      </c>
      <c r="S275">
        <v>5</v>
      </c>
      <c r="T275" t="s">
        <v>118</v>
      </c>
      <c r="U275">
        <v>1</v>
      </c>
      <c r="V275">
        <v>-90</v>
      </c>
      <c r="W275">
        <v>0.5</v>
      </c>
      <c r="X275">
        <v>90</v>
      </c>
      <c r="Y275">
        <v>0.5</v>
      </c>
      <c r="Z275">
        <v>0</v>
      </c>
      <c r="AA275">
        <v>8100</v>
      </c>
      <c r="AB275">
        <v>90</v>
      </c>
      <c r="AC275">
        <v>4</v>
      </c>
      <c r="AD275">
        <v>0.25</v>
      </c>
      <c r="AE275">
        <v>0.75</v>
      </c>
      <c r="AF275">
        <v>1</v>
      </c>
      <c r="AG275">
        <v>0.25</v>
      </c>
      <c r="AH275">
        <v>0.5</v>
      </c>
      <c r="AI275">
        <v>0.375</v>
      </c>
      <c r="AJ275">
        <v>0.625</v>
      </c>
      <c r="AK275">
        <v>22.5</v>
      </c>
      <c r="AL275">
        <v>7593.75</v>
      </c>
      <c r="AM275">
        <v>87.142125289666879</v>
      </c>
      <c r="AN275">
        <v>0.9</v>
      </c>
      <c r="AO275">
        <v>0.60844334427391233</v>
      </c>
      <c r="AP275">
        <v>0.39155665572608767</v>
      </c>
      <c r="AQ275" s="2">
        <f>Table4[[#This Row],[Gain]]^Table4[[#This Row],[θ]]</f>
        <v>90</v>
      </c>
      <c r="AR275" s="2">
        <f>-Table4[[#This Row],[λ]]*-Table4[[#This Row],[Loss]]^Table4[[#This Row],[θ]]</f>
        <v>180</v>
      </c>
      <c r="AS275" s="2">
        <f>Table4[[#This Row],[pie_gain]]*Table4[[#This Row],[v_n_w_g]]-Table4[[#This Row],[pie_loss]]*Table4[[#This Row],[v_n_w_l]]</f>
        <v>-15.720297046043662</v>
      </c>
      <c r="AT275" s="2">
        <f>IF(Table4[[#This Row],[diff_v]]&gt;=1,1,0)</f>
        <v>0</v>
      </c>
      <c r="AU275" s="2">
        <f>Table4[[#This Row],[Gain]]^(Table4[[#This Row],[θ]]*Table4[[#This Row],[ω_p]])</f>
        <v>90</v>
      </c>
      <c r="AV275" s="2">
        <f>-Table4[[#This Row],[λ]]*-Table4[[#This Row],[Loss]]^(Table4[[#This Row],[θ]]*Table4[[#This Row],[ω_n]])</f>
        <v>177.472309144603</v>
      </c>
      <c r="AW275" s="2">
        <f>Table4[[#This Row],[v_n_w_g_w]]*Table4[[#This Row],[pie_gain]]-Table4[[#This Row],[v_n_w_l_w]]*Table4[[#This Row],[pie_loss]]</f>
        <v>-14.730562867995012</v>
      </c>
      <c r="AX275" s="2">
        <f>IF(Table4[[#This Row],[diff_v_w]]&gt;=1,1,0)</f>
        <v>0</v>
      </c>
      <c r="AY275" s="2">
        <f>Table4[[#This Row],[Gain]]^(Table4[[#This Row],[θ]])*Table4[[#This Row],[ω_p2]]</f>
        <v>90</v>
      </c>
      <c r="AZ275" s="2">
        <f>-Table4[[#This Row],[λ]]*-Table4[[#This Row],[Loss]]^(Table4[[#This Row],[θ]])*Table4[[#This Row],[ω_n2]]</f>
        <v>179.60400000000001</v>
      </c>
      <c r="BA275" s="2">
        <f>Table4[[#This Row],[v_n_w_g_w2]]*Table4[[#This Row],[pie_gain]]-Table4[[#This Row],[v_n_w_l_w2]]*Table4[[#This Row],[pie_loss]]</f>
        <v>-15.565240610376144</v>
      </c>
      <c r="BB275" s="2">
        <f>IF(Table4[[#This Row],[diff_v_w2]]&gt;=1,1,0)</f>
        <v>0</v>
      </c>
      <c r="BC275" s="2">
        <f>Table4[[#This Row],[Gain]]^(Table4[[#This Row],[θ]]+Table4[[#This Row],[ω_p3]])</f>
        <v>90</v>
      </c>
      <c r="BD275" s="2">
        <f>-Table4[[#This Row],[λ]]*-Table4[[#This Row],[Loss]]^(Table4[[#This Row],[θ]]+Table4[[#This Row],[ω_n3]])</f>
        <v>176.47119966224631</v>
      </c>
      <c r="BE275" s="2">
        <f>Table4[[#This Row],[v_n_w_g_w3]]*Table4[[#This Row],[pie_gain]]-Table4[[#This Row],[v_n_w_l_w3]]*Table4[[#This Row],[pie_loss]]</f>
        <v>-14.338571787067742</v>
      </c>
      <c r="BF275" s="2">
        <f>IF(Table4[[#This Row],[diff_v_w3]]&gt;=1,1,0)</f>
        <v>0</v>
      </c>
      <c r="BG275" s="2">
        <f>(Table4[[#This Row],[Accept]]-Table4[[#This Row],[projected_M1]])</f>
        <v>0</v>
      </c>
      <c r="BH275" s="2">
        <f>(Table4[[#This Row],[Accept]]-Table4[[#This Row],[projected_M2]])</f>
        <v>0</v>
      </c>
      <c r="BI275" s="2">
        <f>(Table4[[#This Row],[Accept]]-Table4[[#This Row],[projected_M3]])</f>
        <v>0</v>
      </c>
      <c r="BJ275" s="2">
        <f>(Table4[[#This Row],[Accept]]-Table4[[#This Row],[projected_M4]])</f>
        <v>0</v>
      </c>
    </row>
    <row r="276" spans="1:62" x14ac:dyDescent="0.3">
      <c r="A276">
        <v>30</v>
      </c>
      <c r="B276" t="s">
        <v>44</v>
      </c>
      <c r="C276">
        <v>1</v>
      </c>
      <c r="D276">
        <v>-2</v>
      </c>
      <c r="E276" s="22">
        <f>IF(Table4[[#This Row],[Trial]]="G1",Table4[[#This Row],[Balance]]/100,IF(Table4[[#This Row],[Trial]]="G2",Table4[[#This Row],[Balance]]/200,Table4[[#This Row],[Balance]]/500))</f>
        <v>0.78</v>
      </c>
      <c r="F276" s="22">
        <f>IF(Table4[[#This Row],[Net_Balance]]&gt;1,1+(Table4[[#This Row],[Net_Balance]]-1)/$F$974,1)</f>
        <v>1</v>
      </c>
      <c r="G276" s="22">
        <f>IF(Table4[[#This Row],[Net_Balance]]&lt;1,1-(1-Table4[[#This Row],[Net_Balance]])/$F$974,1)</f>
        <v>0.99685714285714289</v>
      </c>
      <c r="H276" s="22">
        <f>IF(Table4[[#This Row],[Net_Balance]]&gt;1,1+(Table4[[#This Row],[Net_Balance]]-1)/$H$974,1)</f>
        <v>1</v>
      </c>
      <c r="I276" s="22">
        <f>IF(Table4[[#This Row],[Net_Balance]]&lt;1,1-(1-Table4[[#This Row],[Net_Balance]])/$H$974,1)</f>
        <v>0.99780000000000002</v>
      </c>
      <c r="J276" s="22">
        <f>IF(Table4[[#This Row],[Net_Balance]]&gt;1,(Table4[[#This Row],[Net_Balance]]-1)/$J$974,0)</f>
        <v>0</v>
      </c>
      <c r="K276" s="22">
        <f>IF(Table4[[#This Row],[Net_Balance]]&lt;1,-(1-Table4[[#This Row],[Net_Balance]])/$J$974,0)</f>
        <v>-4.3999999999999994E-3</v>
      </c>
      <c r="L276" t="s">
        <v>110</v>
      </c>
      <c r="M276" t="s">
        <v>102</v>
      </c>
      <c r="N276" t="s">
        <v>5</v>
      </c>
      <c r="O276">
        <v>0</v>
      </c>
      <c r="P276">
        <v>0</v>
      </c>
      <c r="Q276">
        <v>390</v>
      </c>
      <c r="R276">
        <v>1664340997</v>
      </c>
      <c r="S276">
        <v>5</v>
      </c>
      <c r="T276" t="s">
        <v>117</v>
      </c>
      <c r="U276">
        <v>0</v>
      </c>
      <c r="V276">
        <v>-10</v>
      </c>
      <c r="W276">
        <v>0.5</v>
      </c>
      <c r="X276">
        <v>20</v>
      </c>
      <c r="Y276">
        <v>0.5</v>
      </c>
      <c r="Z276">
        <v>5</v>
      </c>
      <c r="AA276">
        <v>225</v>
      </c>
      <c r="AB276">
        <v>15</v>
      </c>
      <c r="AC276">
        <v>2</v>
      </c>
      <c r="AD276">
        <v>0.25</v>
      </c>
      <c r="AE276">
        <v>0.75</v>
      </c>
      <c r="AF276">
        <v>2</v>
      </c>
      <c r="AG276">
        <v>0.5</v>
      </c>
      <c r="AH276">
        <v>0.25</v>
      </c>
      <c r="AI276">
        <v>0.625</v>
      </c>
      <c r="AJ276">
        <v>0.375</v>
      </c>
      <c r="AK276">
        <v>1.25</v>
      </c>
      <c r="AL276">
        <v>210.9375</v>
      </c>
      <c r="AM276">
        <v>14.523687548277813</v>
      </c>
      <c r="AN276">
        <v>0.9</v>
      </c>
      <c r="AO276">
        <v>0.38419903534316502</v>
      </c>
      <c r="AP276">
        <v>0.61580096465683498</v>
      </c>
      <c r="AQ276" s="2">
        <f>Table4[[#This Row],[Gain]]^Table4[[#This Row],[θ]]</f>
        <v>20</v>
      </c>
      <c r="AR276" s="2">
        <f>-Table4[[#This Row],[λ]]*-Table4[[#This Row],[Loss]]^Table4[[#This Row],[θ]]</f>
        <v>20</v>
      </c>
      <c r="AS276" s="2">
        <f>Table4[[#This Row],[pie_gain]]*Table4[[#This Row],[v_n_w_g]]-Table4[[#This Row],[pie_loss]]*Table4[[#This Row],[v_n_w_l]]</f>
        <v>-4.6320385862733993</v>
      </c>
      <c r="AT276" s="2">
        <f>IF(Table4[[#This Row],[diff_v]]&gt;=1,1,0)</f>
        <v>0</v>
      </c>
      <c r="AU276" s="2">
        <f>Table4[[#This Row],[Gain]]^(Table4[[#This Row],[θ]]*Table4[[#This Row],[ω_p]])</f>
        <v>20</v>
      </c>
      <c r="AV276" s="2">
        <f>-Table4[[#This Row],[λ]]*-Table4[[#This Row],[Loss]]^(Table4[[#This Row],[θ]]*Table4[[#This Row],[ω_n]])</f>
        <v>19.855788516561724</v>
      </c>
      <c r="AW276" s="2">
        <f>Table4[[#This Row],[v_n_w_g_w]]*Table4[[#This Row],[pie_gain]]-Table4[[#This Row],[v_n_w_l_w]]*Table4[[#This Row],[pie_loss]]</f>
        <v>-4.5432330156575151</v>
      </c>
      <c r="AX276" s="2">
        <f>IF(Table4[[#This Row],[diff_v_w]]&gt;=1,1,0)</f>
        <v>0</v>
      </c>
      <c r="AY276" s="2">
        <f>Table4[[#This Row],[Gain]]^(Table4[[#This Row],[θ]])*Table4[[#This Row],[ω_p2]]</f>
        <v>20</v>
      </c>
      <c r="AZ276" s="2">
        <f>-Table4[[#This Row],[λ]]*-Table4[[#This Row],[Loss]]^(Table4[[#This Row],[θ]])*Table4[[#This Row],[ω_n2]]</f>
        <v>19.956</v>
      </c>
      <c r="BA276" s="2">
        <f>Table4[[#This Row],[v_n_w_g_w2]]*Table4[[#This Row],[pie_gain]]-Table4[[#This Row],[v_n_w_l_w2]]*Table4[[#This Row],[pie_loss]]</f>
        <v>-4.6049433438284986</v>
      </c>
      <c r="BB276" s="2">
        <f>IF(Table4[[#This Row],[diff_v_w2]]&gt;=1,1,0)</f>
        <v>0</v>
      </c>
      <c r="BC276" s="2">
        <f>Table4[[#This Row],[Gain]]^(Table4[[#This Row],[θ]]+Table4[[#This Row],[ω_p3]])</f>
        <v>20</v>
      </c>
      <c r="BD276" s="2">
        <f>-Table4[[#This Row],[λ]]*-Table4[[#This Row],[Loss]]^(Table4[[#This Row],[θ]]+Table4[[#This Row],[ω_n3]])</f>
        <v>19.798395501611687</v>
      </c>
      <c r="BE276" s="2">
        <f>Table4[[#This Row],[v_n_w_g_w3]]*Table4[[#This Row],[pie_gain]]-Table4[[#This Row],[v_n_w_l_w3]]*Table4[[#This Row],[pie_loss]]</f>
        <v>-4.5078903416867178</v>
      </c>
      <c r="BF276" s="2">
        <f>IF(Table4[[#This Row],[diff_v_w3]]&gt;=1,1,0)</f>
        <v>0</v>
      </c>
      <c r="BG276" s="2">
        <f>(Table4[[#This Row],[Accept]]-Table4[[#This Row],[projected_M1]])</f>
        <v>0</v>
      </c>
      <c r="BH276" s="2">
        <f>(Table4[[#This Row],[Accept]]-Table4[[#This Row],[projected_M2]])</f>
        <v>0</v>
      </c>
      <c r="BI276" s="2">
        <f>(Table4[[#This Row],[Accept]]-Table4[[#This Row],[projected_M3]])</f>
        <v>0</v>
      </c>
      <c r="BJ276" s="2">
        <f>(Table4[[#This Row],[Accept]]-Table4[[#This Row],[projected_M4]])</f>
        <v>0</v>
      </c>
    </row>
    <row r="277" spans="1:62" x14ac:dyDescent="0.3">
      <c r="A277">
        <v>32</v>
      </c>
      <c r="B277" t="s">
        <v>44</v>
      </c>
      <c r="C277">
        <v>1</v>
      </c>
      <c r="D277">
        <v>-2</v>
      </c>
      <c r="E277" s="22">
        <f>IF(Table4[[#This Row],[Trial]]="G1",Table4[[#This Row],[Balance]]/100,IF(Table4[[#This Row],[Trial]]="G2",Table4[[#This Row],[Balance]]/200,Table4[[#This Row],[Balance]]/500))</f>
        <v>0.8</v>
      </c>
      <c r="F277" s="22">
        <f>IF(Table4[[#This Row],[Net_Balance]]&gt;1,1+(Table4[[#This Row],[Net_Balance]]-1)/$F$974,1)</f>
        <v>1</v>
      </c>
      <c r="G277" s="22">
        <f>IF(Table4[[#This Row],[Net_Balance]]&lt;1,1-(1-Table4[[#This Row],[Net_Balance]])/$F$974,1)</f>
        <v>0.99714285714285711</v>
      </c>
      <c r="H277" s="22">
        <f>IF(Table4[[#This Row],[Net_Balance]]&gt;1,1+(Table4[[#This Row],[Net_Balance]]-1)/$H$974,1)</f>
        <v>1</v>
      </c>
      <c r="I277" s="22">
        <f>IF(Table4[[#This Row],[Net_Balance]]&lt;1,1-(1-Table4[[#This Row],[Net_Balance]])/$H$974,1)</f>
        <v>0.998</v>
      </c>
      <c r="J277" s="22">
        <f>IF(Table4[[#This Row],[Net_Balance]]&gt;1,(Table4[[#This Row],[Net_Balance]]-1)/$J$974,0)</f>
        <v>0</v>
      </c>
      <c r="K277" s="22">
        <f>IF(Table4[[#This Row],[Net_Balance]]&lt;1,-(1-Table4[[#This Row],[Net_Balance]])/$J$974,0)</f>
        <v>-3.9999999999999992E-3</v>
      </c>
      <c r="L277" t="s">
        <v>110</v>
      </c>
      <c r="M277" t="s">
        <v>59</v>
      </c>
      <c r="N277" t="s">
        <v>7</v>
      </c>
      <c r="O277">
        <v>1</v>
      </c>
      <c r="P277">
        <v>10</v>
      </c>
      <c r="Q277">
        <v>400</v>
      </c>
      <c r="R277">
        <v>1664341008</v>
      </c>
      <c r="S277">
        <v>5</v>
      </c>
      <c r="T277" t="s">
        <v>118</v>
      </c>
      <c r="U277">
        <v>1</v>
      </c>
      <c r="V277">
        <v>0</v>
      </c>
      <c r="W277">
        <v>0.5</v>
      </c>
      <c r="X277">
        <v>10</v>
      </c>
      <c r="Y277">
        <v>0.5</v>
      </c>
      <c r="Z277">
        <v>5</v>
      </c>
      <c r="AA277">
        <v>25</v>
      </c>
      <c r="AB277">
        <v>5</v>
      </c>
      <c r="AC277">
        <v>4</v>
      </c>
      <c r="AD277">
        <v>0.75</v>
      </c>
      <c r="AE277">
        <v>0.25</v>
      </c>
      <c r="AF277">
        <v>1</v>
      </c>
      <c r="AG277">
        <v>0.2</v>
      </c>
      <c r="AH277">
        <v>4.9999999999999989E-2</v>
      </c>
      <c r="AI277">
        <v>0.57499999999999996</v>
      </c>
      <c r="AJ277">
        <v>0.42500000000000004</v>
      </c>
      <c r="AK277">
        <v>4.25</v>
      </c>
      <c r="AL277">
        <v>24.4375</v>
      </c>
      <c r="AM277">
        <v>4.9434299833212973</v>
      </c>
      <c r="AN277">
        <v>0.9</v>
      </c>
      <c r="AO277">
        <v>0.42913429896650213</v>
      </c>
      <c r="AP277">
        <v>0.57086570103349787</v>
      </c>
      <c r="AQ277" s="2">
        <f>Table4[[#This Row],[Gain]]^Table4[[#This Row],[θ]]</f>
        <v>10</v>
      </c>
      <c r="AR277" s="2">
        <f>-Table4[[#This Row],[λ]]*-Table4[[#This Row],[Loss]]^Table4[[#This Row],[θ]]</f>
        <v>0</v>
      </c>
      <c r="AS277" s="2">
        <f>Table4[[#This Row],[pie_gain]]*Table4[[#This Row],[v_n_w_g]]-Table4[[#This Row],[pie_loss]]*Table4[[#This Row],[v_n_w_l]]</f>
        <v>4.2913429896650213</v>
      </c>
      <c r="AT277" s="2">
        <f>IF(Table4[[#This Row],[diff_v]]&gt;=1,1,0)</f>
        <v>1</v>
      </c>
      <c r="AU277" s="2">
        <f>Table4[[#This Row],[Gain]]^(Table4[[#This Row],[θ]]*Table4[[#This Row],[ω_p]])</f>
        <v>10</v>
      </c>
      <c r="AV277" s="2">
        <f>-Table4[[#This Row],[λ]]*-Table4[[#This Row],[Loss]]^(Table4[[#This Row],[θ]]*Table4[[#This Row],[ω_n]])</f>
        <v>0</v>
      </c>
      <c r="AW277" s="2">
        <f>Table4[[#This Row],[v_n_w_g_w]]*Table4[[#This Row],[pie_gain]]-Table4[[#This Row],[v_n_w_l_w]]*Table4[[#This Row],[pie_loss]]</f>
        <v>4.2913429896650213</v>
      </c>
      <c r="AX277" s="2">
        <f>IF(Table4[[#This Row],[diff_v_w]]&gt;=1,1,0)</f>
        <v>1</v>
      </c>
      <c r="AY277" s="2">
        <f>Table4[[#This Row],[Gain]]^(Table4[[#This Row],[θ]])*Table4[[#This Row],[ω_p2]]</f>
        <v>10</v>
      </c>
      <c r="AZ277" s="2">
        <f>-Table4[[#This Row],[λ]]*-Table4[[#This Row],[Loss]]^(Table4[[#This Row],[θ]])*Table4[[#This Row],[ω_n2]]</f>
        <v>0</v>
      </c>
      <c r="BA277" s="2">
        <f>Table4[[#This Row],[v_n_w_g_w2]]*Table4[[#This Row],[pie_gain]]-Table4[[#This Row],[v_n_w_l_w2]]*Table4[[#This Row],[pie_loss]]</f>
        <v>4.2913429896650213</v>
      </c>
      <c r="BB277" s="2">
        <f>IF(Table4[[#This Row],[diff_v_w2]]&gt;=1,1,0)</f>
        <v>1</v>
      </c>
      <c r="BC277" s="2">
        <f>Table4[[#This Row],[Gain]]^(Table4[[#This Row],[θ]]+Table4[[#This Row],[ω_p3]])</f>
        <v>10</v>
      </c>
      <c r="BD277" s="2">
        <f>-Table4[[#This Row],[λ]]*-Table4[[#This Row],[Loss]]^(Table4[[#This Row],[θ]]+Table4[[#This Row],[ω_n3]])</f>
        <v>0</v>
      </c>
      <c r="BE277" s="2">
        <f>Table4[[#This Row],[v_n_w_g_w3]]*Table4[[#This Row],[pie_gain]]-Table4[[#This Row],[v_n_w_l_w3]]*Table4[[#This Row],[pie_loss]]</f>
        <v>4.2913429896650213</v>
      </c>
      <c r="BF277" s="2">
        <f>IF(Table4[[#This Row],[diff_v_w3]]&gt;=1,1,0)</f>
        <v>1</v>
      </c>
      <c r="BG277" s="2">
        <f>(Table4[[#This Row],[Accept]]-Table4[[#This Row],[projected_M1]])</f>
        <v>0</v>
      </c>
      <c r="BH277" s="2">
        <f>(Table4[[#This Row],[Accept]]-Table4[[#This Row],[projected_M2]])</f>
        <v>0</v>
      </c>
      <c r="BI277" s="2">
        <f>(Table4[[#This Row],[Accept]]-Table4[[#This Row],[projected_M3]])</f>
        <v>0</v>
      </c>
      <c r="BJ277" s="2">
        <f>(Table4[[#This Row],[Accept]]-Table4[[#This Row],[projected_M4]])</f>
        <v>0</v>
      </c>
    </row>
    <row r="278" spans="1:62" x14ac:dyDescent="0.3">
      <c r="A278">
        <v>34</v>
      </c>
      <c r="B278" t="s">
        <v>44</v>
      </c>
      <c r="C278">
        <v>1</v>
      </c>
      <c r="D278">
        <v>-2</v>
      </c>
      <c r="E278" s="22">
        <f>IF(Table4[[#This Row],[Trial]]="G1",Table4[[#This Row],[Balance]]/100,IF(Table4[[#This Row],[Trial]]="G2",Table4[[#This Row],[Balance]]/200,Table4[[#This Row],[Balance]]/500))</f>
        <v>0.8</v>
      </c>
      <c r="F278" s="22">
        <f>IF(Table4[[#This Row],[Net_Balance]]&gt;1,1+(Table4[[#This Row],[Net_Balance]]-1)/$F$974,1)</f>
        <v>1</v>
      </c>
      <c r="G278" s="22">
        <f>IF(Table4[[#This Row],[Net_Balance]]&lt;1,1-(1-Table4[[#This Row],[Net_Balance]])/$F$974,1)</f>
        <v>0.99714285714285711</v>
      </c>
      <c r="H278" s="22">
        <f>IF(Table4[[#This Row],[Net_Balance]]&gt;1,1+(Table4[[#This Row],[Net_Balance]]-1)/$H$974,1)</f>
        <v>1</v>
      </c>
      <c r="I278" s="22">
        <f>IF(Table4[[#This Row],[Net_Balance]]&lt;1,1-(1-Table4[[#This Row],[Net_Balance]])/$H$974,1)</f>
        <v>0.998</v>
      </c>
      <c r="J278" s="22">
        <f>IF(Table4[[#This Row],[Net_Balance]]&gt;1,(Table4[[#This Row],[Net_Balance]]-1)/$J$974,0)</f>
        <v>0</v>
      </c>
      <c r="K278" s="22">
        <f>IF(Table4[[#This Row],[Net_Balance]]&lt;1,-(1-Table4[[#This Row],[Net_Balance]])/$J$974,0)</f>
        <v>-3.9999999999999992E-3</v>
      </c>
      <c r="L278" t="s">
        <v>110</v>
      </c>
      <c r="M278" t="s">
        <v>78</v>
      </c>
      <c r="N278" t="s">
        <v>5</v>
      </c>
      <c r="O278">
        <v>0</v>
      </c>
      <c r="P278">
        <v>0</v>
      </c>
      <c r="Q278">
        <v>400</v>
      </c>
      <c r="R278">
        <v>1664341017</v>
      </c>
      <c r="S278">
        <v>5</v>
      </c>
      <c r="T278" t="s">
        <v>118</v>
      </c>
      <c r="U278">
        <v>1</v>
      </c>
      <c r="V278">
        <v>-90</v>
      </c>
      <c r="W278">
        <v>0.5</v>
      </c>
      <c r="X278">
        <v>80</v>
      </c>
      <c r="Y278">
        <v>0.5</v>
      </c>
      <c r="Z278">
        <v>-5</v>
      </c>
      <c r="AA278">
        <v>7225</v>
      </c>
      <c r="AB278">
        <v>85</v>
      </c>
      <c r="AC278">
        <v>2</v>
      </c>
      <c r="AD278">
        <v>0.25</v>
      </c>
      <c r="AE278">
        <v>0.75</v>
      </c>
      <c r="AF278">
        <v>2</v>
      </c>
      <c r="AG278">
        <v>0.5</v>
      </c>
      <c r="AH278">
        <v>0.25</v>
      </c>
      <c r="AI278">
        <v>0.625</v>
      </c>
      <c r="AJ278">
        <v>0.375</v>
      </c>
      <c r="AK278">
        <v>-26.25</v>
      </c>
      <c r="AL278">
        <v>6773.4375</v>
      </c>
      <c r="AM278">
        <v>82.300896106907615</v>
      </c>
      <c r="AN278">
        <v>0.9</v>
      </c>
      <c r="AO278">
        <v>0.38419903534316502</v>
      </c>
      <c r="AP278">
        <v>0.61580096465683498</v>
      </c>
      <c r="AQ278" s="2">
        <f>Table4[[#This Row],[Gain]]^Table4[[#This Row],[θ]]</f>
        <v>80</v>
      </c>
      <c r="AR278" s="2">
        <f>-Table4[[#This Row],[λ]]*-Table4[[#This Row],[Loss]]^Table4[[#This Row],[θ]]</f>
        <v>180</v>
      </c>
      <c r="AS278" s="2">
        <f>Table4[[#This Row],[pie_gain]]*Table4[[#This Row],[v_n_w_g]]-Table4[[#This Row],[pie_loss]]*Table4[[#This Row],[v_n_w_l]]</f>
        <v>-80.108250810777093</v>
      </c>
      <c r="AT278" s="2">
        <f>IF(Table4[[#This Row],[diff_v]]&gt;=1,1,0)</f>
        <v>0</v>
      </c>
      <c r="AU278" s="2">
        <f>Table4[[#This Row],[Gain]]^(Table4[[#This Row],[θ]]*Table4[[#This Row],[ω_p]])</f>
        <v>80</v>
      </c>
      <c r="AV278" s="2">
        <f>-Table4[[#This Row],[λ]]*-Table4[[#This Row],[Loss]]^(Table4[[#This Row],[θ]]*Table4[[#This Row],[ω_n]])</f>
        <v>177.70062491362751</v>
      </c>
      <c r="AW278" s="2">
        <f>Table4[[#This Row],[v_n_w_g_w]]*Table4[[#This Row],[pie_gain]]-Table4[[#This Row],[v_n_w_l_w]]*Table4[[#This Row],[pie_loss]]</f>
        <v>-78.692293414481014</v>
      </c>
      <c r="AX278" s="2">
        <f>IF(Table4[[#This Row],[diff_v_w]]&gt;=1,1,0)</f>
        <v>0</v>
      </c>
      <c r="AY278" s="2">
        <f>Table4[[#This Row],[Gain]]^(Table4[[#This Row],[θ]])*Table4[[#This Row],[ω_p2]]</f>
        <v>80</v>
      </c>
      <c r="AZ278" s="2">
        <f>-Table4[[#This Row],[λ]]*-Table4[[#This Row],[Loss]]^(Table4[[#This Row],[θ]])*Table4[[#This Row],[ω_n2]]</f>
        <v>179.64</v>
      </c>
      <c r="BA278" s="2">
        <f>Table4[[#This Row],[v_n_w_g_w2]]*Table4[[#This Row],[pie_gain]]-Table4[[#This Row],[v_n_w_l_w2]]*Table4[[#This Row],[pie_loss]]</f>
        <v>-79.886562463500638</v>
      </c>
      <c r="BB278" s="2">
        <f>IF(Table4[[#This Row],[diff_v_w2]]&gt;=1,1,0)</f>
        <v>0</v>
      </c>
      <c r="BC278" s="2">
        <f>Table4[[#This Row],[Gain]]^(Table4[[#This Row],[θ]]+Table4[[#This Row],[ω_p3]])</f>
        <v>80</v>
      </c>
      <c r="BD278" s="2">
        <f>-Table4[[#This Row],[λ]]*-Table4[[#This Row],[Loss]]^(Table4[[#This Row],[θ]]+Table4[[#This Row],[ω_n3]])</f>
        <v>176.78912041730243</v>
      </c>
      <c r="BE278" s="2">
        <f>Table4[[#This Row],[v_n_w_g_w3]]*Table4[[#This Row],[pie_gain]]-Table4[[#This Row],[v_n_w_l_w3]]*Table4[[#This Row],[pie_loss]]</f>
        <v>-78.130988066355002</v>
      </c>
      <c r="BF278" s="2">
        <f>IF(Table4[[#This Row],[diff_v_w3]]&gt;=1,1,0)</f>
        <v>0</v>
      </c>
      <c r="BG278" s="2">
        <f>(Table4[[#This Row],[Accept]]-Table4[[#This Row],[projected_M1]])</f>
        <v>0</v>
      </c>
      <c r="BH278" s="2">
        <f>(Table4[[#This Row],[Accept]]-Table4[[#This Row],[projected_M2]])</f>
        <v>0</v>
      </c>
      <c r="BI278" s="2">
        <f>(Table4[[#This Row],[Accept]]-Table4[[#This Row],[projected_M3]])</f>
        <v>0</v>
      </c>
      <c r="BJ278" s="2">
        <f>(Table4[[#This Row],[Accept]]-Table4[[#This Row],[projected_M4]])</f>
        <v>0</v>
      </c>
    </row>
    <row r="279" spans="1:62" x14ac:dyDescent="0.3">
      <c r="A279">
        <v>35</v>
      </c>
      <c r="B279" t="s">
        <v>44</v>
      </c>
      <c r="C279">
        <v>1</v>
      </c>
      <c r="D279">
        <v>-2</v>
      </c>
      <c r="E279" s="22">
        <f>IF(Table4[[#This Row],[Trial]]="G1",Table4[[#This Row],[Balance]]/100,IF(Table4[[#This Row],[Trial]]="G2",Table4[[#This Row],[Balance]]/200,Table4[[#This Row],[Balance]]/500))</f>
        <v>0.62</v>
      </c>
      <c r="F279" s="22">
        <f>IF(Table4[[#This Row],[Net_Balance]]&gt;1,1+(Table4[[#This Row],[Net_Balance]]-1)/$F$974,1)</f>
        <v>1</v>
      </c>
      <c r="G279" s="22">
        <f>IF(Table4[[#This Row],[Net_Balance]]&lt;1,1-(1-Table4[[#This Row],[Net_Balance]])/$F$974,1)</f>
        <v>0.99457142857142855</v>
      </c>
      <c r="H279" s="22">
        <f>IF(Table4[[#This Row],[Net_Balance]]&gt;1,1+(Table4[[#This Row],[Net_Balance]]-1)/$H$974,1)</f>
        <v>1</v>
      </c>
      <c r="I279" s="22">
        <f>IF(Table4[[#This Row],[Net_Balance]]&lt;1,1-(1-Table4[[#This Row],[Net_Balance]])/$H$974,1)</f>
        <v>0.99619999999999997</v>
      </c>
      <c r="J279" s="22">
        <f>IF(Table4[[#This Row],[Net_Balance]]&gt;1,(Table4[[#This Row],[Net_Balance]]-1)/$J$974,0)</f>
        <v>0</v>
      </c>
      <c r="K279" s="22">
        <f>IF(Table4[[#This Row],[Net_Balance]]&lt;1,-(1-Table4[[#This Row],[Net_Balance]])/$J$974,0)</f>
        <v>-7.6E-3</v>
      </c>
      <c r="L279" t="s">
        <v>110</v>
      </c>
      <c r="M279" t="s">
        <v>50</v>
      </c>
      <c r="N279" t="s">
        <v>7</v>
      </c>
      <c r="O279">
        <v>1</v>
      </c>
      <c r="P279">
        <v>-90</v>
      </c>
      <c r="Q279">
        <v>310</v>
      </c>
      <c r="R279">
        <v>1664341022</v>
      </c>
      <c r="S279">
        <v>5</v>
      </c>
      <c r="T279" t="s">
        <v>117</v>
      </c>
      <c r="U279">
        <v>0</v>
      </c>
      <c r="V279">
        <v>-90</v>
      </c>
      <c r="W279">
        <v>0.5</v>
      </c>
      <c r="X279">
        <v>180</v>
      </c>
      <c r="Y279">
        <v>0.5</v>
      </c>
      <c r="Z279">
        <v>45</v>
      </c>
      <c r="AA279">
        <v>18225</v>
      </c>
      <c r="AB279">
        <v>135</v>
      </c>
      <c r="AC279">
        <v>4</v>
      </c>
      <c r="AD279">
        <v>0.75</v>
      </c>
      <c r="AE279">
        <v>0.25</v>
      </c>
      <c r="AF279">
        <v>2</v>
      </c>
      <c r="AG279">
        <v>0.05</v>
      </c>
      <c r="AH279">
        <v>0.2</v>
      </c>
      <c r="AI279">
        <v>0.42499999999999999</v>
      </c>
      <c r="AJ279">
        <v>0.57499999999999996</v>
      </c>
      <c r="AK279">
        <v>65.249999999999986</v>
      </c>
      <c r="AL279">
        <v>17814.9375</v>
      </c>
      <c r="AM279">
        <v>133.47260954967501</v>
      </c>
      <c r="AN279">
        <v>0.9</v>
      </c>
      <c r="AO279">
        <v>0.56330583577691229</v>
      </c>
      <c r="AP279">
        <v>0.43669416422308771</v>
      </c>
      <c r="AQ279" s="2">
        <f>Table4[[#This Row],[Gain]]^Table4[[#This Row],[θ]]</f>
        <v>180</v>
      </c>
      <c r="AR279" s="2">
        <f>-Table4[[#This Row],[λ]]*-Table4[[#This Row],[Loss]]^Table4[[#This Row],[θ]]</f>
        <v>180</v>
      </c>
      <c r="AS279" s="2">
        <f>Table4[[#This Row],[pie_gain]]*Table4[[#This Row],[v_n_w_g]]-Table4[[#This Row],[pie_loss]]*Table4[[#This Row],[v_n_w_l]]</f>
        <v>22.790100879688424</v>
      </c>
      <c r="AT279" s="2">
        <f>IF(Table4[[#This Row],[diff_v]]&gt;=1,1,0)</f>
        <v>1</v>
      </c>
      <c r="AU279" s="2">
        <f>Table4[[#This Row],[Gain]]^(Table4[[#This Row],[θ]]*Table4[[#This Row],[ω_p]])</f>
        <v>180</v>
      </c>
      <c r="AV279" s="2">
        <f>-Table4[[#This Row],[λ]]*-Table4[[#This Row],[Loss]]^(Table4[[#This Row],[θ]]*Table4[[#This Row],[ω_n]])</f>
        <v>175.65631191488632</v>
      </c>
      <c r="AW279" s="2">
        <f>Table4[[#This Row],[v_n_w_g_w]]*Table4[[#This Row],[pie_gain]]-Table4[[#This Row],[v_n_w_l_w]]*Table4[[#This Row],[pie_loss]]</f>
        <v>24.686964117662924</v>
      </c>
      <c r="AX279" s="2">
        <f>IF(Table4[[#This Row],[diff_v_w]]&gt;=1,1,0)</f>
        <v>1</v>
      </c>
      <c r="AY279" s="2">
        <f>Table4[[#This Row],[Gain]]^(Table4[[#This Row],[θ]])*Table4[[#This Row],[ω_p2]]</f>
        <v>180</v>
      </c>
      <c r="AZ279" s="2">
        <f>-Table4[[#This Row],[λ]]*-Table4[[#This Row],[Loss]]^(Table4[[#This Row],[θ]])*Table4[[#This Row],[ω_n2]]</f>
        <v>179.316</v>
      </c>
      <c r="BA279" s="2">
        <f>Table4[[#This Row],[v_n_w_g_w2]]*Table4[[#This Row],[pie_gain]]-Table4[[#This Row],[v_n_w_l_w2]]*Table4[[#This Row],[pie_loss]]</f>
        <v>23.088799688017019</v>
      </c>
      <c r="BB279" s="2">
        <f>IF(Table4[[#This Row],[diff_v_w2]]&gt;=1,1,0)</f>
        <v>1</v>
      </c>
      <c r="BC279" s="2">
        <f>Table4[[#This Row],[Gain]]^(Table4[[#This Row],[θ]]+Table4[[#This Row],[ω_p3]])</f>
        <v>180</v>
      </c>
      <c r="BD279" s="2">
        <f>-Table4[[#This Row],[λ]]*-Table4[[#This Row],[Loss]]^(Table4[[#This Row],[θ]]+Table4[[#This Row],[ω_n3]])</f>
        <v>173.94832935704099</v>
      </c>
      <c r="BE279" s="2">
        <f>Table4[[#This Row],[v_n_w_g_w3]]*Table4[[#This Row],[pie_gain]]-Table4[[#This Row],[v_n_w_l_w3]]*Table4[[#This Row],[pie_loss]]</f>
        <v>25.432830133268808</v>
      </c>
      <c r="BF279" s="2">
        <f>IF(Table4[[#This Row],[diff_v_w3]]&gt;=1,1,0)</f>
        <v>1</v>
      </c>
      <c r="BG279" s="2">
        <f>(Table4[[#This Row],[Accept]]-Table4[[#This Row],[projected_M1]])</f>
        <v>0</v>
      </c>
      <c r="BH279" s="2">
        <f>(Table4[[#This Row],[Accept]]-Table4[[#This Row],[projected_M2]])</f>
        <v>0</v>
      </c>
      <c r="BI279" s="2">
        <f>(Table4[[#This Row],[Accept]]-Table4[[#This Row],[projected_M3]])</f>
        <v>0</v>
      </c>
      <c r="BJ279" s="2">
        <f>(Table4[[#This Row],[Accept]]-Table4[[#This Row],[projected_M4]])</f>
        <v>0</v>
      </c>
    </row>
    <row r="280" spans="1:62" x14ac:dyDescent="0.3">
      <c r="A280">
        <v>36</v>
      </c>
      <c r="B280" t="s">
        <v>44</v>
      </c>
      <c r="C280">
        <v>1</v>
      </c>
      <c r="D280">
        <v>-2</v>
      </c>
      <c r="E280" s="22">
        <f>IF(Table4[[#This Row],[Trial]]="G1",Table4[[#This Row],[Balance]]/100,IF(Table4[[#This Row],[Trial]]="G2",Table4[[#This Row],[Balance]]/200,Table4[[#This Row],[Balance]]/500))</f>
        <v>0.62</v>
      </c>
      <c r="F280" s="22">
        <f>IF(Table4[[#This Row],[Net_Balance]]&gt;1,1+(Table4[[#This Row],[Net_Balance]]-1)/$F$974,1)</f>
        <v>1</v>
      </c>
      <c r="G280" s="22">
        <f>IF(Table4[[#This Row],[Net_Balance]]&lt;1,1-(1-Table4[[#This Row],[Net_Balance]])/$F$974,1)</f>
        <v>0.99457142857142855</v>
      </c>
      <c r="H280" s="22">
        <f>IF(Table4[[#This Row],[Net_Balance]]&gt;1,1+(Table4[[#This Row],[Net_Balance]]-1)/$H$974,1)</f>
        <v>1</v>
      </c>
      <c r="I280" s="22">
        <f>IF(Table4[[#This Row],[Net_Balance]]&lt;1,1-(1-Table4[[#This Row],[Net_Balance]])/$H$974,1)</f>
        <v>0.99619999999999997</v>
      </c>
      <c r="J280" s="22">
        <f>IF(Table4[[#This Row],[Net_Balance]]&gt;1,(Table4[[#This Row],[Net_Balance]]-1)/$J$974,0)</f>
        <v>0</v>
      </c>
      <c r="K280" s="22">
        <f>IF(Table4[[#This Row],[Net_Balance]]&lt;1,-(1-Table4[[#This Row],[Net_Balance]])/$J$974,0)</f>
        <v>-7.6E-3</v>
      </c>
      <c r="L280" t="s">
        <v>110</v>
      </c>
      <c r="M280" t="s">
        <v>98</v>
      </c>
      <c r="N280" t="s">
        <v>5</v>
      </c>
      <c r="O280">
        <v>0</v>
      </c>
      <c r="P280">
        <v>0</v>
      </c>
      <c r="Q280">
        <v>310</v>
      </c>
      <c r="R280">
        <v>1664341027</v>
      </c>
      <c r="S280">
        <v>5</v>
      </c>
      <c r="T280" t="s">
        <v>117</v>
      </c>
      <c r="U280">
        <v>0</v>
      </c>
      <c r="V280">
        <v>-10</v>
      </c>
      <c r="W280">
        <v>0.5</v>
      </c>
      <c r="X280">
        <v>0</v>
      </c>
      <c r="Y280">
        <v>0.5</v>
      </c>
      <c r="Z280">
        <v>-5</v>
      </c>
      <c r="AA280">
        <v>25</v>
      </c>
      <c r="AB280">
        <v>5</v>
      </c>
      <c r="AC280">
        <v>2</v>
      </c>
      <c r="AD280">
        <v>0.25</v>
      </c>
      <c r="AE280">
        <v>0.75</v>
      </c>
      <c r="AF280">
        <v>2</v>
      </c>
      <c r="AG280">
        <v>0.5</v>
      </c>
      <c r="AH280">
        <v>0.25</v>
      </c>
      <c r="AI280">
        <v>0.625</v>
      </c>
      <c r="AJ280">
        <v>0.375</v>
      </c>
      <c r="AK280">
        <v>-6.25</v>
      </c>
      <c r="AL280">
        <v>23.4375</v>
      </c>
      <c r="AM280">
        <v>4.8412291827592711</v>
      </c>
      <c r="AN280">
        <v>0.9</v>
      </c>
      <c r="AO280">
        <v>0.38419903534316502</v>
      </c>
      <c r="AP280">
        <v>0.61580096465683498</v>
      </c>
      <c r="AQ280" s="2">
        <f>Table4[[#This Row],[Gain]]^Table4[[#This Row],[θ]]</f>
        <v>0</v>
      </c>
      <c r="AR280" s="2">
        <f>-Table4[[#This Row],[λ]]*-Table4[[#This Row],[Loss]]^Table4[[#This Row],[θ]]</f>
        <v>20</v>
      </c>
      <c r="AS280" s="2">
        <f>Table4[[#This Row],[pie_gain]]*Table4[[#This Row],[v_n_w_g]]-Table4[[#This Row],[pie_loss]]*Table4[[#This Row],[v_n_w_l]]</f>
        <v>-12.3160192931367</v>
      </c>
      <c r="AT280" s="2">
        <f>IF(Table4[[#This Row],[diff_v]]&gt;=1,1,0)</f>
        <v>0</v>
      </c>
      <c r="AU280" s="2">
        <f>Table4[[#This Row],[Gain]]^(Table4[[#This Row],[θ]]*Table4[[#This Row],[ω_p]])</f>
        <v>0</v>
      </c>
      <c r="AV280" s="2">
        <f>-Table4[[#This Row],[λ]]*-Table4[[#This Row],[Loss]]^(Table4[[#This Row],[θ]]*Table4[[#This Row],[ω_n]])</f>
        <v>19.751560994229205</v>
      </c>
      <c r="AW280" s="2">
        <f>Table4[[#This Row],[v_n_w_g_w]]*Table4[[#This Row],[pie_gain]]-Table4[[#This Row],[v_n_w_l_w]]*Table4[[#This Row],[pie_loss]]</f>
        <v>-12.16303031372466</v>
      </c>
      <c r="AX280" s="2">
        <f>IF(Table4[[#This Row],[diff_v_w]]&gt;=1,1,0)</f>
        <v>0</v>
      </c>
      <c r="AY280" s="2">
        <f>Table4[[#This Row],[Gain]]^(Table4[[#This Row],[θ]])*Table4[[#This Row],[ω_p2]]</f>
        <v>0</v>
      </c>
      <c r="AZ280" s="2">
        <f>-Table4[[#This Row],[λ]]*-Table4[[#This Row],[Loss]]^(Table4[[#This Row],[θ]])*Table4[[#This Row],[ω_n2]]</f>
        <v>19.923999999999999</v>
      </c>
      <c r="BA280" s="2">
        <f>Table4[[#This Row],[v_n_w_g_w2]]*Table4[[#This Row],[pie_gain]]-Table4[[#This Row],[v_n_w_l_w2]]*Table4[[#This Row],[pie_loss]]</f>
        <v>-12.26921841982278</v>
      </c>
      <c r="BB280" s="2">
        <f>IF(Table4[[#This Row],[diff_v_w2]]&gt;=1,1,0)</f>
        <v>0</v>
      </c>
      <c r="BC280" s="2">
        <f>Table4[[#This Row],[Gain]]^(Table4[[#This Row],[θ]]+Table4[[#This Row],[ω_p3]])</f>
        <v>0</v>
      </c>
      <c r="BD280" s="2">
        <f>-Table4[[#This Row],[λ]]*-Table4[[#This Row],[Loss]]^(Table4[[#This Row],[θ]]+Table4[[#This Row],[ω_n3]])</f>
        <v>19.653051656590641</v>
      </c>
      <c r="BE280" s="2">
        <f>Table4[[#This Row],[v_n_w_g_w3]]*Table4[[#This Row],[pie_gain]]-Table4[[#This Row],[v_n_w_l_w3]]*Table4[[#This Row],[pie_loss]]</f>
        <v>-12.102368168579126</v>
      </c>
      <c r="BF280" s="2">
        <f>IF(Table4[[#This Row],[diff_v_w3]]&gt;=1,1,0)</f>
        <v>0</v>
      </c>
      <c r="BG280" s="2">
        <f>(Table4[[#This Row],[Accept]]-Table4[[#This Row],[projected_M1]])</f>
        <v>0</v>
      </c>
      <c r="BH280" s="2">
        <f>(Table4[[#This Row],[Accept]]-Table4[[#This Row],[projected_M2]])</f>
        <v>0</v>
      </c>
      <c r="BI280" s="2">
        <f>(Table4[[#This Row],[Accept]]-Table4[[#This Row],[projected_M3]])</f>
        <v>0</v>
      </c>
      <c r="BJ280" s="2">
        <f>(Table4[[#This Row],[Accept]]-Table4[[#This Row],[projected_M4]])</f>
        <v>0</v>
      </c>
    </row>
    <row r="281" spans="1:62" x14ac:dyDescent="0.3">
      <c r="A281">
        <v>37</v>
      </c>
      <c r="B281" t="s">
        <v>44</v>
      </c>
      <c r="C281">
        <v>1</v>
      </c>
      <c r="D281">
        <v>-2</v>
      </c>
      <c r="E281" s="22">
        <f>IF(Table4[[#This Row],[Trial]]="G1",Table4[[#This Row],[Balance]]/100,IF(Table4[[#This Row],[Trial]]="G2",Table4[[#This Row],[Balance]]/200,Table4[[#This Row],[Balance]]/500))</f>
        <v>0.52</v>
      </c>
      <c r="F281" s="22">
        <f>IF(Table4[[#This Row],[Net_Balance]]&gt;1,1+(Table4[[#This Row],[Net_Balance]]-1)/$F$974,1)</f>
        <v>1</v>
      </c>
      <c r="G281" s="22">
        <f>IF(Table4[[#This Row],[Net_Balance]]&lt;1,1-(1-Table4[[#This Row],[Net_Balance]])/$F$974,1)</f>
        <v>0.99314285714285711</v>
      </c>
      <c r="H281" s="22">
        <f>IF(Table4[[#This Row],[Net_Balance]]&gt;1,1+(Table4[[#This Row],[Net_Balance]]-1)/$H$974,1)</f>
        <v>1</v>
      </c>
      <c r="I281" s="22">
        <f>IF(Table4[[#This Row],[Net_Balance]]&lt;1,1-(1-Table4[[#This Row],[Net_Balance]])/$H$974,1)</f>
        <v>0.99519999999999997</v>
      </c>
      <c r="J281" s="22">
        <f>IF(Table4[[#This Row],[Net_Balance]]&gt;1,(Table4[[#This Row],[Net_Balance]]-1)/$J$974,0)</f>
        <v>0</v>
      </c>
      <c r="K281" s="22">
        <f>IF(Table4[[#This Row],[Net_Balance]]&lt;1,-(1-Table4[[#This Row],[Net_Balance]])/$J$974,0)</f>
        <v>-9.5999999999999992E-3</v>
      </c>
      <c r="L281" t="s">
        <v>110</v>
      </c>
      <c r="M281" t="s">
        <v>81</v>
      </c>
      <c r="N281" t="s">
        <v>7</v>
      </c>
      <c r="O281">
        <v>1</v>
      </c>
      <c r="P281">
        <v>-50</v>
      </c>
      <c r="Q281">
        <v>260</v>
      </c>
      <c r="R281">
        <v>1664341040</v>
      </c>
      <c r="S281">
        <v>13</v>
      </c>
      <c r="T281" t="s">
        <v>118</v>
      </c>
      <c r="U281">
        <v>1</v>
      </c>
      <c r="V281">
        <v>-50</v>
      </c>
      <c r="W281">
        <v>0.5</v>
      </c>
      <c r="X281">
        <v>70</v>
      </c>
      <c r="Y281">
        <v>0.5</v>
      </c>
      <c r="Z281">
        <v>10</v>
      </c>
      <c r="AA281">
        <v>3600</v>
      </c>
      <c r="AB281">
        <v>60</v>
      </c>
      <c r="AC281">
        <v>2</v>
      </c>
      <c r="AD281">
        <v>0.25</v>
      </c>
      <c r="AE281">
        <v>0.75</v>
      </c>
      <c r="AF281">
        <v>1</v>
      </c>
      <c r="AG281">
        <v>0.25</v>
      </c>
      <c r="AH281">
        <v>0.5</v>
      </c>
      <c r="AI281">
        <v>0.375</v>
      </c>
      <c r="AJ281">
        <v>0.625</v>
      </c>
      <c r="AK281">
        <v>25</v>
      </c>
      <c r="AL281">
        <v>3375</v>
      </c>
      <c r="AM281">
        <v>58.094750193111253</v>
      </c>
      <c r="AN281">
        <v>0.9</v>
      </c>
      <c r="AO281">
        <v>0.60844334427391233</v>
      </c>
      <c r="AP281">
        <v>0.39155665572608767</v>
      </c>
      <c r="AQ281" s="2">
        <f>Table4[[#This Row],[Gain]]^Table4[[#This Row],[θ]]</f>
        <v>70</v>
      </c>
      <c r="AR281" s="2">
        <f>-Table4[[#This Row],[λ]]*-Table4[[#This Row],[Loss]]^Table4[[#This Row],[θ]]</f>
        <v>100</v>
      </c>
      <c r="AS281" s="2">
        <f>Table4[[#This Row],[pie_gain]]*Table4[[#This Row],[v_n_w_g]]-Table4[[#This Row],[pie_loss]]*Table4[[#This Row],[v_n_w_l]]</f>
        <v>3.4353685265650924</v>
      </c>
      <c r="AT281" s="2">
        <f>IF(Table4[[#This Row],[diff_v]]&gt;=1,1,0)</f>
        <v>1</v>
      </c>
      <c r="AU281" s="2">
        <f>Table4[[#This Row],[Gain]]^(Table4[[#This Row],[θ]]*Table4[[#This Row],[ω_p]])</f>
        <v>70</v>
      </c>
      <c r="AV281" s="2">
        <f>-Table4[[#This Row],[λ]]*-Table4[[#This Row],[Loss]]^(Table4[[#This Row],[θ]]*Table4[[#This Row],[ω_n]])</f>
        <v>97.353130199509252</v>
      </c>
      <c r="AW281" s="2">
        <f>Table4[[#This Row],[v_n_w_g_w]]*Table4[[#This Row],[pie_gain]]-Table4[[#This Row],[v_n_w_l_w]]*Table4[[#This Row],[pie_loss]]</f>
        <v>4.4717680137876314</v>
      </c>
      <c r="AX281" s="2">
        <f>IF(Table4[[#This Row],[diff_v_w]]&gt;=1,1,0)</f>
        <v>1</v>
      </c>
      <c r="AY281" s="2">
        <f>Table4[[#This Row],[Gain]]^(Table4[[#This Row],[θ]])*Table4[[#This Row],[ω_p2]]</f>
        <v>70</v>
      </c>
      <c r="AZ281" s="2">
        <f>-Table4[[#This Row],[λ]]*-Table4[[#This Row],[Loss]]^(Table4[[#This Row],[θ]])*Table4[[#This Row],[ω_n2]]</f>
        <v>99.52</v>
      </c>
      <c r="BA281" s="2">
        <f>Table4[[#This Row],[v_n_w_g_w2]]*Table4[[#This Row],[pie_gain]]-Table4[[#This Row],[v_n_w_l_w2]]*Table4[[#This Row],[pie_loss]]</f>
        <v>3.6233157213136167</v>
      </c>
      <c r="BB281" s="2">
        <f>IF(Table4[[#This Row],[diff_v_w2]]&gt;=1,1,0)</f>
        <v>1</v>
      </c>
      <c r="BC281" s="2">
        <f>Table4[[#This Row],[Gain]]^(Table4[[#This Row],[θ]]+Table4[[#This Row],[ω_p3]])</f>
        <v>70</v>
      </c>
      <c r="BD281" s="2">
        <f>-Table4[[#This Row],[λ]]*-Table4[[#This Row],[Loss]]^(Table4[[#This Row],[θ]]+Table4[[#This Row],[ω_n3]])</f>
        <v>96.314103814462825</v>
      </c>
      <c r="BE281" s="2">
        <f>Table4[[#This Row],[v_n_w_g_w3]]*Table4[[#This Row],[pie_gain]]-Table4[[#This Row],[v_n_w_l_w3]]*Table4[[#This Row],[pie_loss]]</f>
        <v>4.8786057103275766</v>
      </c>
      <c r="BF281" s="2">
        <f>IF(Table4[[#This Row],[diff_v_w3]]&gt;=1,1,0)</f>
        <v>1</v>
      </c>
      <c r="BG281" s="2">
        <f>(Table4[[#This Row],[Accept]]-Table4[[#This Row],[projected_M1]])</f>
        <v>0</v>
      </c>
      <c r="BH281" s="2">
        <f>(Table4[[#This Row],[Accept]]-Table4[[#This Row],[projected_M2]])</f>
        <v>0</v>
      </c>
      <c r="BI281" s="2">
        <f>(Table4[[#This Row],[Accept]]-Table4[[#This Row],[projected_M3]])</f>
        <v>0</v>
      </c>
      <c r="BJ281" s="2">
        <f>(Table4[[#This Row],[Accept]]-Table4[[#This Row],[projected_M4]])</f>
        <v>0</v>
      </c>
    </row>
    <row r="282" spans="1:62" x14ac:dyDescent="0.3">
      <c r="A282">
        <v>39</v>
      </c>
      <c r="B282" t="s">
        <v>44</v>
      </c>
      <c r="C282">
        <v>1</v>
      </c>
      <c r="D282">
        <v>-2</v>
      </c>
      <c r="E282" s="22">
        <f>IF(Table4[[#This Row],[Trial]]="G1",Table4[[#This Row],[Balance]]/100,IF(Table4[[#This Row],[Trial]]="G2",Table4[[#This Row],[Balance]]/200,Table4[[#This Row],[Balance]]/500))</f>
        <v>0.52</v>
      </c>
      <c r="F282" s="22">
        <f>IF(Table4[[#This Row],[Net_Balance]]&gt;1,1+(Table4[[#This Row],[Net_Balance]]-1)/$F$974,1)</f>
        <v>1</v>
      </c>
      <c r="G282" s="22">
        <f>IF(Table4[[#This Row],[Net_Balance]]&lt;1,1-(1-Table4[[#This Row],[Net_Balance]])/$F$974,1)</f>
        <v>0.99314285714285711</v>
      </c>
      <c r="H282" s="22">
        <f>IF(Table4[[#This Row],[Net_Balance]]&gt;1,1+(Table4[[#This Row],[Net_Balance]]-1)/$H$974,1)</f>
        <v>1</v>
      </c>
      <c r="I282" s="22">
        <f>IF(Table4[[#This Row],[Net_Balance]]&lt;1,1-(1-Table4[[#This Row],[Net_Balance]])/$H$974,1)</f>
        <v>0.99519999999999997</v>
      </c>
      <c r="J282" s="22">
        <f>IF(Table4[[#This Row],[Net_Balance]]&gt;1,(Table4[[#This Row],[Net_Balance]]-1)/$J$974,0)</f>
        <v>0</v>
      </c>
      <c r="K282" s="22">
        <f>IF(Table4[[#This Row],[Net_Balance]]&lt;1,-(1-Table4[[#This Row],[Net_Balance]])/$J$974,0)</f>
        <v>-9.5999999999999992E-3</v>
      </c>
      <c r="L282" t="s">
        <v>110</v>
      </c>
      <c r="M282" t="s">
        <v>63</v>
      </c>
      <c r="N282" t="s">
        <v>5</v>
      </c>
      <c r="O282">
        <v>0</v>
      </c>
      <c r="P282">
        <v>0</v>
      </c>
      <c r="Q282">
        <v>260</v>
      </c>
      <c r="R282">
        <v>1664341051</v>
      </c>
      <c r="S282">
        <v>5</v>
      </c>
      <c r="T282" t="s">
        <v>117</v>
      </c>
      <c r="U282">
        <v>0</v>
      </c>
      <c r="V282">
        <v>-50</v>
      </c>
      <c r="W282">
        <v>0.5</v>
      </c>
      <c r="X282">
        <v>60</v>
      </c>
      <c r="Y282">
        <v>0.5</v>
      </c>
      <c r="Z282">
        <v>5</v>
      </c>
      <c r="AA282">
        <v>3025</v>
      </c>
      <c r="AB282">
        <v>55</v>
      </c>
      <c r="AC282">
        <v>4</v>
      </c>
      <c r="AD282">
        <v>0.25</v>
      </c>
      <c r="AE282">
        <v>0.75</v>
      </c>
      <c r="AF282">
        <v>2</v>
      </c>
      <c r="AG282">
        <v>0.5</v>
      </c>
      <c r="AH282">
        <v>0.25</v>
      </c>
      <c r="AI282">
        <v>0.625</v>
      </c>
      <c r="AJ282">
        <v>0.375</v>
      </c>
      <c r="AK282">
        <v>-8.75</v>
      </c>
      <c r="AL282">
        <v>2835.9375</v>
      </c>
      <c r="AM282">
        <v>53.253521010351982</v>
      </c>
      <c r="AN282">
        <v>0.9</v>
      </c>
      <c r="AO282">
        <v>0.38419903534316502</v>
      </c>
      <c r="AP282">
        <v>0.61580096465683498</v>
      </c>
      <c r="AQ282" s="2">
        <f>Table4[[#This Row],[Gain]]^Table4[[#This Row],[θ]]</f>
        <v>60</v>
      </c>
      <c r="AR282" s="2">
        <f>-Table4[[#This Row],[λ]]*-Table4[[#This Row],[Loss]]^Table4[[#This Row],[θ]]</f>
        <v>100</v>
      </c>
      <c r="AS282" s="2">
        <f>Table4[[#This Row],[pie_gain]]*Table4[[#This Row],[v_n_w_g]]-Table4[[#This Row],[pie_loss]]*Table4[[#This Row],[v_n_w_l]]</f>
        <v>-38.528154345093597</v>
      </c>
      <c r="AT282" s="2">
        <f>IF(Table4[[#This Row],[diff_v]]&gt;=1,1,0)</f>
        <v>0</v>
      </c>
      <c r="AU282" s="2">
        <f>Table4[[#This Row],[Gain]]^(Table4[[#This Row],[θ]]*Table4[[#This Row],[ω_p]])</f>
        <v>60</v>
      </c>
      <c r="AV282" s="2">
        <f>-Table4[[#This Row],[λ]]*-Table4[[#This Row],[Loss]]^(Table4[[#This Row],[θ]]*Table4[[#This Row],[ω_n]])</f>
        <v>97.353130199509252</v>
      </c>
      <c r="AW282" s="2">
        <f>Table4[[#This Row],[v_n_w_g_w]]*Table4[[#This Row],[pie_gain]]-Table4[[#This Row],[v_n_w_l_w]]*Table4[[#This Row],[pie_loss]]</f>
        <v>-36.898209368630354</v>
      </c>
      <c r="AX282" s="2">
        <f>IF(Table4[[#This Row],[diff_v_w]]&gt;=1,1,0)</f>
        <v>0</v>
      </c>
      <c r="AY282" s="2">
        <f>Table4[[#This Row],[Gain]]^(Table4[[#This Row],[θ]])*Table4[[#This Row],[ω_p2]]</f>
        <v>60</v>
      </c>
      <c r="AZ282" s="2">
        <f>-Table4[[#This Row],[λ]]*-Table4[[#This Row],[Loss]]^(Table4[[#This Row],[θ]])*Table4[[#This Row],[ω_n2]]</f>
        <v>99.52</v>
      </c>
      <c r="BA282" s="2">
        <f>Table4[[#This Row],[v_n_w_g_w2]]*Table4[[#This Row],[pie_gain]]-Table4[[#This Row],[v_n_w_l_w2]]*Table4[[#This Row],[pie_loss]]</f>
        <v>-38.232569882058314</v>
      </c>
      <c r="BB282" s="2">
        <f>IF(Table4[[#This Row],[diff_v_w2]]&gt;=1,1,0)</f>
        <v>0</v>
      </c>
      <c r="BC282" s="2">
        <f>Table4[[#This Row],[Gain]]^(Table4[[#This Row],[θ]]+Table4[[#This Row],[ω_p3]])</f>
        <v>60</v>
      </c>
      <c r="BD282" s="2">
        <f>-Table4[[#This Row],[λ]]*-Table4[[#This Row],[Loss]]^(Table4[[#This Row],[θ]]+Table4[[#This Row],[ω_n3]])</f>
        <v>96.314103814462825</v>
      </c>
      <c r="BE282" s="2">
        <f>Table4[[#This Row],[v_n_w_g_w3]]*Table4[[#This Row],[pie_gain]]-Table4[[#This Row],[v_n_w_l_w3]]*Table4[[#This Row],[pie_loss]]</f>
        <v>-36.258375918414856</v>
      </c>
      <c r="BF282" s="2">
        <f>IF(Table4[[#This Row],[diff_v_w3]]&gt;=1,1,0)</f>
        <v>0</v>
      </c>
      <c r="BG282" s="2">
        <f>(Table4[[#This Row],[Accept]]-Table4[[#This Row],[projected_M1]])</f>
        <v>0</v>
      </c>
      <c r="BH282" s="2">
        <f>(Table4[[#This Row],[Accept]]-Table4[[#This Row],[projected_M2]])</f>
        <v>0</v>
      </c>
      <c r="BI282" s="2">
        <f>(Table4[[#This Row],[Accept]]-Table4[[#This Row],[projected_M3]])</f>
        <v>0</v>
      </c>
      <c r="BJ282" s="2">
        <f>(Table4[[#This Row],[Accept]]-Table4[[#This Row],[projected_M4]])</f>
        <v>0</v>
      </c>
    </row>
    <row r="283" spans="1:62" x14ac:dyDescent="0.3">
      <c r="A283">
        <v>40</v>
      </c>
      <c r="B283" t="s">
        <v>44</v>
      </c>
      <c r="C283">
        <v>1</v>
      </c>
      <c r="D283">
        <v>-2</v>
      </c>
      <c r="E283" s="22">
        <f>IF(Table4[[#This Row],[Trial]]="G1",Table4[[#This Row],[Balance]]/100,IF(Table4[[#This Row],[Trial]]="G2",Table4[[#This Row],[Balance]]/200,Table4[[#This Row],[Balance]]/500))</f>
        <v>0.52</v>
      </c>
      <c r="F283" s="22">
        <f>IF(Table4[[#This Row],[Net_Balance]]&gt;1,1+(Table4[[#This Row],[Net_Balance]]-1)/$F$974,1)</f>
        <v>1</v>
      </c>
      <c r="G283" s="22">
        <f>IF(Table4[[#This Row],[Net_Balance]]&lt;1,1-(1-Table4[[#This Row],[Net_Balance]])/$F$974,1)</f>
        <v>0.99314285714285711</v>
      </c>
      <c r="H283" s="22">
        <f>IF(Table4[[#This Row],[Net_Balance]]&gt;1,1+(Table4[[#This Row],[Net_Balance]]-1)/$H$974,1)</f>
        <v>1</v>
      </c>
      <c r="I283" s="22">
        <f>IF(Table4[[#This Row],[Net_Balance]]&lt;1,1-(1-Table4[[#This Row],[Net_Balance]])/$H$974,1)</f>
        <v>0.99519999999999997</v>
      </c>
      <c r="J283" s="22">
        <f>IF(Table4[[#This Row],[Net_Balance]]&gt;1,(Table4[[#This Row],[Net_Balance]]-1)/$J$974,0)</f>
        <v>0</v>
      </c>
      <c r="K283" s="22">
        <f>IF(Table4[[#This Row],[Net_Balance]]&lt;1,-(1-Table4[[#This Row],[Net_Balance]])/$J$974,0)</f>
        <v>-9.5999999999999992E-3</v>
      </c>
      <c r="L283" t="s">
        <v>110</v>
      </c>
      <c r="M283" t="s">
        <v>101</v>
      </c>
      <c r="N283" t="s">
        <v>5</v>
      </c>
      <c r="O283">
        <v>0</v>
      </c>
      <c r="P283">
        <v>0</v>
      </c>
      <c r="Q283">
        <v>260</v>
      </c>
      <c r="R283">
        <v>1664341057</v>
      </c>
      <c r="S283">
        <v>6</v>
      </c>
      <c r="T283" t="s">
        <v>118</v>
      </c>
      <c r="U283">
        <v>1</v>
      </c>
      <c r="V283">
        <v>-90</v>
      </c>
      <c r="W283">
        <v>0.5</v>
      </c>
      <c r="X283">
        <v>100</v>
      </c>
      <c r="Y283">
        <v>0.5</v>
      </c>
      <c r="Z283">
        <v>5</v>
      </c>
      <c r="AA283">
        <v>9025</v>
      </c>
      <c r="AB283">
        <v>95</v>
      </c>
      <c r="AC283">
        <v>2</v>
      </c>
      <c r="AD283">
        <v>0.25</v>
      </c>
      <c r="AE283">
        <v>0.75</v>
      </c>
      <c r="AF283">
        <v>2</v>
      </c>
      <c r="AG283">
        <v>0.5</v>
      </c>
      <c r="AH283">
        <v>0.25</v>
      </c>
      <c r="AI283">
        <v>0.625</v>
      </c>
      <c r="AJ283">
        <v>0.375</v>
      </c>
      <c r="AK283">
        <v>-18.75</v>
      </c>
      <c r="AL283">
        <v>8460.9375</v>
      </c>
      <c r="AM283">
        <v>91.983354472426157</v>
      </c>
      <c r="AN283">
        <v>0.9</v>
      </c>
      <c r="AO283">
        <v>0.38419903534316502</v>
      </c>
      <c r="AP283">
        <v>0.61580096465683498</v>
      </c>
      <c r="AQ283" s="2">
        <f>Table4[[#This Row],[Gain]]^Table4[[#This Row],[θ]]</f>
        <v>100</v>
      </c>
      <c r="AR283" s="2">
        <f>-Table4[[#This Row],[λ]]*-Table4[[#This Row],[Loss]]^Table4[[#This Row],[θ]]</f>
        <v>180</v>
      </c>
      <c r="AS283" s="2">
        <f>Table4[[#This Row],[pie_gain]]*Table4[[#This Row],[v_n_w_g]]-Table4[[#This Row],[pie_loss]]*Table4[[#This Row],[v_n_w_l]]</f>
        <v>-72.424270103913798</v>
      </c>
      <c r="AT283" s="2">
        <f>IF(Table4[[#This Row],[diff_v]]&gt;=1,1,0)</f>
        <v>0</v>
      </c>
      <c r="AU283" s="2">
        <f>Table4[[#This Row],[Gain]]^(Table4[[#This Row],[θ]]*Table4[[#This Row],[ω_p]])</f>
        <v>100</v>
      </c>
      <c r="AV283" s="2">
        <f>-Table4[[#This Row],[λ]]*-Table4[[#This Row],[Loss]]^(Table4[[#This Row],[θ]]*Table4[[#This Row],[ω_n]])</f>
        <v>174.5307620893623</v>
      </c>
      <c r="AW283" s="2">
        <f>Table4[[#This Row],[v_n_w_g_w]]*Table4[[#This Row],[pie_gain]]-Table4[[#This Row],[v_n_w_l_w]]*Table4[[#This Row],[pie_loss]]</f>
        <v>-69.056308122605358</v>
      </c>
      <c r="AX283" s="2">
        <f>IF(Table4[[#This Row],[diff_v_w]]&gt;=1,1,0)</f>
        <v>0</v>
      </c>
      <c r="AY283" s="2">
        <f>Table4[[#This Row],[Gain]]^(Table4[[#This Row],[θ]])*Table4[[#This Row],[ω_p2]]</f>
        <v>100</v>
      </c>
      <c r="AZ283" s="2">
        <f>-Table4[[#This Row],[λ]]*-Table4[[#This Row],[Loss]]^(Table4[[#This Row],[θ]])*Table4[[#This Row],[ω_n2]]</f>
        <v>179.136</v>
      </c>
      <c r="BA283" s="2">
        <f>Table4[[#This Row],[v_n_w_g_w2]]*Table4[[#This Row],[pie_gain]]-Table4[[#This Row],[v_n_w_l_w2]]*Table4[[#This Row],[pie_loss]]</f>
        <v>-71.892218070450284</v>
      </c>
      <c r="BB283" s="2">
        <f>IF(Table4[[#This Row],[diff_v_w2]]&gt;=1,1,0)</f>
        <v>0</v>
      </c>
      <c r="BC283" s="2">
        <f>Table4[[#This Row],[Gain]]^(Table4[[#This Row],[θ]]+Table4[[#This Row],[ω_p3]])</f>
        <v>100</v>
      </c>
      <c r="BD283" s="2">
        <f>-Table4[[#This Row],[λ]]*-Table4[[#This Row],[Loss]]^(Table4[[#This Row],[θ]]+Table4[[#This Row],[ω_n3]])</f>
        <v>172.38988383471917</v>
      </c>
      <c r="BE283" s="2">
        <f>Table4[[#This Row],[v_n_w_g_w3]]*Table4[[#This Row],[pie_gain]]-Table4[[#This Row],[v_n_w_l_w3]]*Table4[[#This Row],[pie_loss]]</f>
        <v>-67.737953228183287</v>
      </c>
      <c r="BF283" s="2">
        <f>IF(Table4[[#This Row],[diff_v_w3]]&gt;=1,1,0)</f>
        <v>0</v>
      </c>
      <c r="BG283" s="2">
        <f>(Table4[[#This Row],[Accept]]-Table4[[#This Row],[projected_M1]])</f>
        <v>0</v>
      </c>
      <c r="BH283" s="2">
        <f>(Table4[[#This Row],[Accept]]-Table4[[#This Row],[projected_M2]])</f>
        <v>0</v>
      </c>
      <c r="BI283" s="2">
        <f>(Table4[[#This Row],[Accept]]-Table4[[#This Row],[projected_M3]])</f>
        <v>0</v>
      </c>
      <c r="BJ283" s="2">
        <f>(Table4[[#This Row],[Accept]]-Table4[[#This Row],[projected_M4]])</f>
        <v>0</v>
      </c>
    </row>
    <row r="284" spans="1:62" x14ac:dyDescent="0.3">
      <c r="A284">
        <v>41</v>
      </c>
      <c r="B284" t="s">
        <v>44</v>
      </c>
      <c r="C284">
        <v>1</v>
      </c>
      <c r="D284">
        <v>-2</v>
      </c>
      <c r="E284" s="22">
        <f>IF(Table4[[#This Row],[Trial]]="G1",Table4[[#This Row],[Balance]]/100,IF(Table4[[#This Row],[Trial]]="G2",Table4[[#This Row],[Balance]]/200,Table4[[#This Row],[Balance]]/500))</f>
        <v>0.52</v>
      </c>
      <c r="F284" s="22">
        <f>IF(Table4[[#This Row],[Net_Balance]]&gt;1,1+(Table4[[#This Row],[Net_Balance]]-1)/$F$974,1)</f>
        <v>1</v>
      </c>
      <c r="G284" s="22">
        <f>IF(Table4[[#This Row],[Net_Balance]]&lt;1,1-(1-Table4[[#This Row],[Net_Balance]])/$F$974,1)</f>
        <v>0.99314285714285711</v>
      </c>
      <c r="H284" s="22">
        <f>IF(Table4[[#This Row],[Net_Balance]]&gt;1,1+(Table4[[#This Row],[Net_Balance]]-1)/$H$974,1)</f>
        <v>1</v>
      </c>
      <c r="I284" s="22">
        <f>IF(Table4[[#This Row],[Net_Balance]]&lt;1,1-(1-Table4[[#This Row],[Net_Balance]])/$H$974,1)</f>
        <v>0.99519999999999997</v>
      </c>
      <c r="J284" s="22">
        <f>IF(Table4[[#This Row],[Net_Balance]]&gt;1,(Table4[[#This Row],[Net_Balance]]-1)/$J$974,0)</f>
        <v>0</v>
      </c>
      <c r="K284" s="22">
        <f>IF(Table4[[#This Row],[Net_Balance]]&lt;1,-(1-Table4[[#This Row],[Net_Balance]])/$J$974,0)</f>
        <v>-9.5999999999999992E-3</v>
      </c>
      <c r="L284" t="s">
        <v>110</v>
      </c>
      <c r="M284" t="s">
        <v>96</v>
      </c>
      <c r="N284" t="s">
        <v>5</v>
      </c>
      <c r="O284">
        <v>0</v>
      </c>
      <c r="P284">
        <v>0</v>
      </c>
      <c r="Q284">
        <v>260</v>
      </c>
      <c r="R284">
        <v>1664341061</v>
      </c>
      <c r="S284">
        <v>4</v>
      </c>
      <c r="T284" t="s">
        <v>118</v>
      </c>
      <c r="U284">
        <v>1</v>
      </c>
      <c r="V284">
        <v>-50</v>
      </c>
      <c r="W284">
        <v>0.5</v>
      </c>
      <c r="X284">
        <v>40</v>
      </c>
      <c r="Y284">
        <v>0.5</v>
      </c>
      <c r="Z284">
        <v>-5</v>
      </c>
      <c r="AA284">
        <v>2025</v>
      </c>
      <c r="AB284">
        <v>45</v>
      </c>
      <c r="AC284">
        <v>2</v>
      </c>
      <c r="AD284">
        <v>0.25</v>
      </c>
      <c r="AE284">
        <v>0.75</v>
      </c>
      <c r="AF284">
        <v>2</v>
      </c>
      <c r="AG284">
        <v>0.5</v>
      </c>
      <c r="AH284">
        <v>0.25</v>
      </c>
      <c r="AI284">
        <v>0.625</v>
      </c>
      <c r="AJ284">
        <v>0.375</v>
      </c>
      <c r="AK284">
        <v>-16.25</v>
      </c>
      <c r="AL284">
        <v>1898.4375</v>
      </c>
      <c r="AM284">
        <v>43.571062644833439</v>
      </c>
      <c r="AN284">
        <v>0.9</v>
      </c>
      <c r="AO284">
        <v>0.38419903534316502</v>
      </c>
      <c r="AP284">
        <v>0.61580096465683498</v>
      </c>
      <c r="AQ284" s="2">
        <f>Table4[[#This Row],[Gain]]^Table4[[#This Row],[θ]]</f>
        <v>40</v>
      </c>
      <c r="AR284" s="2">
        <f>-Table4[[#This Row],[λ]]*-Table4[[#This Row],[Loss]]^Table4[[#This Row],[θ]]</f>
        <v>100</v>
      </c>
      <c r="AS284" s="2">
        <f>Table4[[#This Row],[pie_gain]]*Table4[[#This Row],[v_n_w_g]]-Table4[[#This Row],[pie_loss]]*Table4[[#This Row],[v_n_w_l]]</f>
        <v>-46.212135051956892</v>
      </c>
      <c r="AT284" s="2">
        <f>IF(Table4[[#This Row],[diff_v]]&gt;=1,1,0)</f>
        <v>0</v>
      </c>
      <c r="AU284" s="2">
        <f>Table4[[#This Row],[Gain]]^(Table4[[#This Row],[θ]]*Table4[[#This Row],[ω_p]])</f>
        <v>40</v>
      </c>
      <c r="AV284" s="2">
        <f>-Table4[[#This Row],[λ]]*-Table4[[#This Row],[Loss]]^(Table4[[#This Row],[θ]]*Table4[[#This Row],[ω_n]])</f>
        <v>97.353130199509252</v>
      </c>
      <c r="AW284" s="2">
        <f>Table4[[#This Row],[v_n_w_g_w]]*Table4[[#This Row],[pie_gain]]-Table4[[#This Row],[v_n_w_l_w]]*Table4[[#This Row],[pie_loss]]</f>
        <v>-44.582190075493656</v>
      </c>
      <c r="AX284" s="2">
        <f>IF(Table4[[#This Row],[diff_v_w]]&gt;=1,1,0)</f>
        <v>0</v>
      </c>
      <c r="AY284" s="2">
        <f>Table4[[#This Row],[Gain]]^(Table4[[#This Row],[θ]])*Table4[[#This Row],[ω_p2]]</f>
        <v>40</v>
      </c>
      <c r="AZ284" s="2">
        <f>-Table4[[#This Row],[λ]]*-Table4[[#This Row],[Loss]]^(Table4[[#This Row],[θ]])*Table4[[#This Row],[ω_n2]]</f>
        <v>99.52</v>
      </c>
      <c r="BA284" s="2">
        <f>Table4[[#This Row],[v_n_w_g_w2]]*Table4[[#This Row],[pie_gain]]-Table4[[#This Row],[v_n_w_l_w2]]*Table4[[#This Row],[pie_loss]]</f>
        <v>-45.916550588921609</v>
      </c>
      <c r="BB284" s="2">
        <f>IF(Table4[[#This Row],[diff_v_w2]]&gt;=1,1,0)</f>
        <v>0</v>
      </c>
      <c r="BC284" s="2">
        <f>Table4[[#This Row],[Gain]]^(Table4[[#This Row],[θ]]+Table4[[#This Row],[ω_p3]])</f>
        <v>40</v>
      </c>
      <c r="BD284" s="2">
        <f>-Table4[[#This Row],[λ]]*-Table4[[#This Row],[Loss]]^(Table4[[#This Row],[θ]]+Table4[[#This Row],[ω_n3]])</f>
        <v>96.314103814462825</v>
      </c>
      <c r="BE284" s="2">
        <f>Table4[[#This Row],[v_n_w_g_w3]]*Table4[[#This Row],[pie_gain]]-Table4[[#This Row],[v_n_w_l_w3]]*Table4[[#This Row],[pie_loss]]</f>
        <v>-43.942356625278151</v>
      </c>
      <c r="BF284" s="2">
        <f>IF(Table4[[#This Row],[diff_v_w3]]&gt;=1,1,0)</f>
        <v>0</v>
      </c>
      <c r="BG284" s="2">
        <f>(Table4[[#This Row],[Accept]]-Table4[[#This Row],[projected_M1]])</f>
        <v>0</v>
      </c>
      <c r="BH284" s="2">
        <f>(Table4[[#This Row],[Accept]]-Table4[[#This Row],[projected_M2]])</f>
        <v>0</v>
      </c>
      <c r="BI284" s="2">
        <f>(Table4[[#This Row],[Accept]]-Table4[[#This Row],[projected_M3]])</f>
        <v>0</v>
      </c>
      <c r="BJ284" s="2">
        <f>(Table4[[#This Row],[Accept]]-Table4[[#This Row],[projected_M4]])</f>
        <v>0</v>
      </c>
    </row>
    <row r="285" spans="1:62" x14ac:dyDescent="0.3">
      <c r="A285">
        <v>42</v>
      </c>
      <c r="B285" t="s">
        <v>44</v>
      </c>
      <c r="C285">
        <v>1</v>
      </c>
      <c r="D285">
        <v>-2</v>
      </c>
      <c r="E285" s="22">
        <f>IF(Table4[[#This Row],[Trial]]="G1",Table4[[#This Row],[Balance]]/100,IF(Table4[[#This Row],[Trial]]="G2",Table4[[#This Row],[Balance]]/200,Table4[[#This Row],[Balance]]/500))</f>
        <v>0.52</v>
      </c>
      <c r="F285" s="22">
        <f>IF(Table4[[#This Row],[Net_Balance]]&gt;1,1+(Table4[[#This Row],[Net_Balance]]-1)/$F$974,1)</f>
        <v>1</v>
      </c>
      <c r="G285" s="22">
        <f>IF(Table4[[#This Row],[Net_Balance]]&lt;1,1-(1-Table4[[#This Row],[Net_Balance]])/$F$974,1)</f>
        <v>0.99314285714285711</v>
      </c>
      <c r="H285" s="22">
        <f>IF(Table4[[#This Row],[Net_Balance]]&gt;1,1+(Table4[[#This Row],[Net_Balance]]-1)/$H$974,1)</f>
        <v>1</v>
      </c>
      <c r="I285" s="22">
        <f>IF(Table4[[#This Row],[Net_Balance]]&lt;1,1-(1-Table4[[#This Row],[Net_Balance]])/$H$974,1)</f>
        <v>0.99519999999999997</v>
      </c>
      <c r="J285" s="22">
        <f>IF(Table4[[#This Row],[Net_Balance]]&gt;1,(Table4[[#This Row],[Net_Balance]]-1)/$J$974,0)</f>
        <v>0</v>
      </c>
      <c r="K285" s="22">
        <f>IF(Table4[[#This Row],[Net_Balance]]&lt;1,-(1-Table4[[#This Row],[Net_Balance]])/$J$974,0)</f>
        <v>-9.5999999999999992E-3</v>
      </c>
      <c r="L285" t="s">
        <v>110</v>
      </c>
      <c r="M285" t="s">
        <v>57</v>
      </c>
      <c r="N285" t="s">
        <v>5</v>
      </c>
      <c r="O285">
        <v>0</v>
      </c>
      <c r="P285">
        <v>0</v>
      </c>
      <c r="Q285">
        <v>260</v>
      </c>
      <c r="R285">
        <v>1664341065</v>
      </c>
      <c r="S285">
        <v>4</v>
      </c>
      <c r="T285" t="s">
        <v>117</v>
      </c>
      <c r="U285">
        <v>0</v>
      </c>
      <c r="V285">
        <v>-90</v>
      </c>
      <c r="W285">
        <v>0.5</v>
      </c>
      <c r="X285">
        <v>100</v>
      </c>
      <c r="Y285">
        <v>0.5</v>
      </c>
      <c r="Z285">
        <v>5</v>
      </c>
      <c r="AA285">
        <v>9025</v>
      </c>
      <c r="AB285">
        <v>95</v>
      </c>
      <c r="AC285">
        <v>2</v>
      </c>
      <c r="AD285">
        <v>0.25</v>
      </c>
      <c r="AE285">
        <v>0.75</v>
      </c>
      <c r="AF285">
        <v>2</v>
      </c>
      <c r="AG285">
        <v>0.5</v>
      </c>
      <c r="AH285">
        <v>0.25</v>
      </c>
      <c r="AI285">
        <v>0.625</v>
      </c>
      <c r="AJ285">
        <v>0.375</v>
      </c>
      <c r="AK285">
        <v>-18.75</v>
      </c>
      <c r="AL285">
        <v>8460.9375</v>
      </c>
      <c r="AM285">
        <v>91.983354472426157</v>
      </c>
      <c r="AN285">
        <v>0.9</v>
      </c>
      <c r="AO285">
        <v>0.38419903534316502</v>
      </c>
      <c r="AP285">
        <v>0.61580096465683498</v>
      </c>
      <c r="AQ285" s="2">
        <f>Table4[[#This Row],[Gain]]^Table4[[#This Row],[θ]]</f>
        <v>100</v>
      </c>
      <c r="AR285" s="2">
        <f>-Table4[[#This Row],[λ]]*-Table4[[#This Row],[Loss]]^Table4[[#This Row],[θ]]</f>
        <v>180</v>
      </c>
      <c r="AS285" s="2">
        <f>Table4[[#This Row],[pie_gain]]*Table4[[#This Row],[v_n_w_g]]-Table4[[#This Row],[pie_loss]]*Table4[[#This Row],[v_n_w_l]]</f>
        <v>-72.424270103913798</v>
      </c>
      <c r="AT285" s="2">
        <f>IF(Table4[[#This Row],[diff_v]]&gt;=1,1,0)</f>
        <v>0</v>
      </c>
      <c r="AU285" s="2">
        <f>Table4[[#This Row],[Gain]]^(Table4[[#This Row],[θ]]*Table4[[#This Row],[ω_p]])</f>
        <v>100</v>
      </c>
      <c r="AV285" s="2">
        <f>-Table4[[#This Row],[λ]]*-Table4[[#This Row],[Loss]]^(Table4[[#This Row],[θ]]*Table4[[#This Row],[ω_n]])</f>
        <v>174.5307620893623</v>
      </c>
      <c r="AW285" s="2">
        <f>Table4[[#This Row],[v_n_w_g_w]]*Table4[[#This Row],[pie_gain]]-Table4[[#This Row],[v_n_w_l_w]]*Table4[[#This Row],[pie_loss]]</f>
        <v>-69.056308122605358</v>
      </c>
      <c r="AX285" s="2">
        <f>IF(Table4[[#This Row],[diff_v_w]]&gt;=1,1,0)</f>
        <v>0</v>
      </c>
      <c r="AY285" s="2">
        <f>Table4[[#This Row],[Gain]]^(Table4[[#This Row],[θ]])*Table4[[#This Row],[ω_p2]]</f>
        <v>100</v>
      </c>
      <c r="AZ285" s="2">
        <f>-Table4[[#This Row],[λ]]*-Table4[[#This Row],[Loss]]^(Table4[[#This Row],[θ]])*Table4[[#This Row],[ω_n2]]</f>
        <v>179.136</v>
      </c>
      <c r="BA285" s="2">
        <f>Table4[[#This Row],[v_n_w_g_w2]]*Table4[[#This Row],[pie_gain]]-Table4[[#This Row],[v_n_w_l_w2]]*Table4[[#This Row],[pie_loss]]</f>
        <v>-71.892218070450284</v>
      </c>
      <c r="BB285" s="2">
        <f>IF(Table4[[#This Row],[diff_v_w2]]&gt;=1,1,0)</f>
        <v>0</v>
      </c>
      <c r="BC285" s="2">
        <f>Table4[[#This Row],[Gain]]^(Table4[[#This Row],[θ]]+Table4[[#This Row],[ω_p3]])</f>
        <v>100</v>
      </c>
      <c r="BD285" s="2">
        <f>-Table4[[#This Row],[λ]]*-Table4[[#This Row],[Loss]]^(Table4[[#This Row],[θ]]+Table4[[#This Row],[ω_n3]])</f>
        <v>172.38988383471917</v>
      </c>
      <c r="BE285" s="2">
        <f>Table4[[#This Row],[v_n_w_g_w3]]*Table4[[#This Row],[pie_gain]]-Table4[[#This Row],[v_n_w_l_w3]]*Table4[[#This Row],[pie_loss]]</f>
        <v>-67.737953228183287</v>
      </c>
      <c r="BF285" s="2">
        <f>IF(Table4[[#This Row],[diff_v_w3]]&gt;=1,1,0)</f>
        <v>0</v>
      </c>
      <c r="BG285" s="2">
        <f>(Table4[[#This Row],[Accept]]-Table4[[#This Row],[projected_M1]])</f>
        <v>0</v>
      </c>
      <c r="BH285" s="2">
        <f>(Table4[[#This Row],[Accept]]-Table4[[#This Row],[projected_M2]])</f>
        <v>0</v>
      </c>
      <c r="BI285" s="2">
        <f>(Table4[[#This Row],[Accept]]-Table4[[#This Row],[projected_M3]])</f>
        <v>0</v>
      </c>
      <c r="BJ285" s="2">
        <f>(Table4[[#This Row],[Accept]]-Table4[[#This Row],[projected_M4]])</f>
        <v>0</v>
      </c>
    </row>
    <row r="286" spans="1:62" x14ac:dyDescent="0.3">
      <c r="A286">
        <v>43</v>
      </c>
      <c r="B286" t="s">
        <v>44</v>
      </c>
      <c r="C286">
        <v>1</v>
      </c>
      <c r="D286">
        <v>-2</v>
      </c>
      <c r="E286" s="22">
        <f>IF(Table4[[#This Row],[Trial]]="G1",Table4[[#This Row],[Balance]]/100,IF(Table4[[#This Row],[Trial]]="G2",Table4[[#This Row],[Balance]]/200,Table4[[#This Row],[Balance]]/500))</f>
        <v>0.52</v>
      </c>
      <c r="F286" s="22">
        <f>IF(Table4[[#This Row],[Net_Balance]]&gt;1,1+(Table4[[#This Row],[Net_Balance]]-1)/$F$974,1)</f>
        <v>1</v>
      </c>
      <c r="G286" s="22">
        <f>IF(Table4[[#This Row],[Net_Balance]]&lt;1,1-(1-Table4[[#This Row],[Net_Balance]])/$F$974,1)</f>
        <v>0.99314285714285711</v>
      </c>
      <c r="H286" s="22">
        <f>IF(Table4[[#This Row],[Net_Balance]]&gt;1,1+(Table4[[#This Row],[Net_Balance]]-1)/$H$974,1)</f>
        <v>1</v>
      </c>
      <c r="I286" s="22">
        <f>IF(Table4[[#This Row],[Net_Balance]]&lt;1,1-(1-Table4[[#This Row],[Net_Balance]])/$H$974,1)</f>
        <v>0.99519999999999997</v>
      </c>
      <c r="J286" s="22">
        <f>IF(Table4[[#This Row],[Net_Balance]]&gt;1,(Table4[[#This Row],[Net_Balance]]-1)/$J$974,0)</f>
        <v>0</v>
      </c>
      <c r="K286" s="22">
        <f>IF(Table4[[#This Row],[Net_Balance]]&lt;1,-(1-Table4[[#This Row],[Net_Balance]])/$J$974,0)</f>
        <v>-9.5999999999999992E-3</v>
      </c>
      <c r="L286" t="s">
        <v>110</v>
      </c>
      <c r="M286" t="s">
        <v>93</v>
      </c>
      <c r="N286" t="s">
        <v>5</v>
      </c>
      <c r="O286">
        <v>0</v>
      </c>
      <c r="P286">
        <v>0</v>
      </c>
      <c r="Q286">
        <v>260</v>
      </c>
      <c r="R286">
        <v>1664341069</v>
      </c>
      <c r="S286">
        <v>4</v>
      </c>
      <c r="T286" t="s">
        <v>117</v>
      </c>
      <c r="U286">
        <v>0</v>
      </c>
      <c r="V286">
        <v>-90</v>
      </c>
      <c r="W286">
        <v>0.5</v>
      </c>
      <c r="X286">
        <v>100</v>
      </c>
      <c r="Y286">
        <v>0.5</v>
      </c>
      <c r="Z286">
        <v>5</v>
      </c>
      <c r="AA286">
        <v>9025</v>
      </c>
      <c r="AB286">
        <v>95</v>
      </c>
      <c r="AC286">
        <v>4</v>
      </c>
      <c r="AD286">
        <v>0.25</v>
      </c>
      <c r="AE286">
        <v>0.75</v>
      </c>
      <c r="AF286">
        <v>1</v>
      </c>
      <c r="AG286">
        <v>0.25</v>
      </c>
      <c r="AH286">
        <v>0.5</v>
      </c>
      <c r="AI286">
        <v>0.375</v>
      </c>
      <c r="AJ286">
        <v>0.625</v>
      </c>
      <c r="AK286">
        <v>28.75</v>
      </c>
      <c r="AL286">
        <v>8460.9375</v>
      </c>
      <c r="AM286">
        <v>91.983354472426157</v>
      </c>
      <c r="AN286">
        <v>0.9</v>
      </c>
      <c r="AO286">
        <v>0.60844334427391233</v>
      </c>
      <c r="AP286">
        <v>0.39155665572608767</v>
      </c>
      <c r="AQ286" s="2">
        <f>Table4[[#This Row],[Gain]]^Table4[[#This Row],[θ]]</f>
        <v>100</v>
      </c>
      <c r="AR286" s="2">
        <f>-Table4[[#This Row],[λ]]*-Table4[[#This Row],[Loss]]^Table4[[#This Row],[θ]]</f>
        <v>180</v>
      </c>
      <c r="AS286" s="2">
        <f>Table4[[#This Row],[pie_gain]]*Table4[[#This Row],[v_n_w_g]]-Table4[[#This Row],[pie_loss]]*Table4[[#This Row],[v_n_w_l]]</f>
        <v>-9.6358636033045428</v>
      </c>
      <c r="AT286" s="2">
        <f>IF(Table4[[#This Row],[diff_v]]&gt;=1,1,0)</f>
        <v>0</v>
      </c>
      <c r="AU286" s="2">
        <f>Table4[[#This Row],[Gain]]^(Table4[[#This Row],[θ]]*Table4[[#This Row],[ω_p]])</f>
        <v>100</v>
      </c>
      <c r="AV286" s="2">
        <f>-Table4[[#This Row],[λ]]*-Table4[[#This Row],[Loss]]^(Table4[[#This Row],[θ]]*Table4[[#This Row],[ω_n]])</f>
        <v>174.5307620893623</v>
      </c>
      <c r="AW286" s="2">
        <f>Table4[[#This Row],[v_n_w_g_w]]*Table4[[#This Row],[pie_gain]]-Table4[[#This Row],[v_n_w_l_w]]*Table4[[#This Row],[pie_loss]]</f>
        <v>-7.4943470976449191</v>
      </c>
      <c r="AX286" s="2">
        <f>IF(Table4[[#This Row],[diff_v_w]]&gt;=1,1,0)</f>
        <v>0</v>
      </c>
      <c r="AY286" s="2">
        <f>Table4[[#This Row],[Gain]]^(Table4[[#This Row],[θ]])*Table4[[#This Row],[ω_p2]]</f>
        <v>100</v>
      </c>
      <c r="AZ286" s="2">
        <f>-Table4[[#This Row],[λ]]*-Table4[[#This Row],[Loss]]^(Table4[[#This Row],[θ]])*Table4[[#This Row],[ω_n2]]</f>
        <v>179.136</v>
      </c>
      <c r="BA286" s="2">
        <f>Table4[[#This Row],[v_n_w_g_w2]]*Table4[[#This Row],[pie_gain]]-Table4[[#This Row],[v_n_w_l_w2]]*Table4[[#This Row],[pie_loss]]</f>
        <v>-9.2975586527572034</v>
      </c>
      <c r="BB286" s="2">
        <f>IF(Table4[[#This Row],[diff_v_w2]]&gt;=1,1,0)</f>
        <v>0</v>
      </c>
      <c r="BC286" s="2">
        <f>Table4[[#This Row],[Gain]]^(Table4[[#This Row],[θ]]+Table4[[#This Row],[ω_p3]])</f>
        <v>100</v>
      </c>
      <c r="BD286" s="2">
        <f>-Table4[[#This Row],[λ]]*-Table4[[#This Row],[Loss]]^(Table4[[#This Row],[θ]]+Table4[[#This Row],[ω_n3]])</f>
        <v>172.38988383471917</v>
      </c>
      <c r="BE286" s="2">
        <f>Table4[[#This Row],[v_n_w_g_w3]]*Table4[[#This Row],[pie_gain]]-Table4[[#This Row],[v_n_w_l_w3]]*Table4[[#This Row],[pie_loss]]</f>
        <v>-6.6560719679401501</v>
      </c>
      <c r="BF286" s="2">
        <f>IF(Table4[[#This Row],[diff_v_w3]]&gt;=1,1,0)</f>
        <v>0</v>
      </c>
      <c r="BG286" s="2">
        <f>(Table4[[#This Row],[Accept]]-Table4[[#This Row],[projected_M1]])</f>
        <v>0</v>
      </c>
      <c r="BH286" s="2">
        <f>(Table4[[#This Row],[Accept]]-Table4[[#This Row],[projected_M2]])</f>
        <v>0</v>
      </c>
      <c r="BI286" s="2">
        <f>(Table4[[#This Row],[Accept]]-Table4[[#This Row],[projected_M3]])</f>
        <v>0</v>
      </c>
      <c r="BJ286" s="2">
        <f>(Table4[[#This Row],[Accept]]-Table4[[#This Row],[projected_M4]])</f>
        <v>0</v>
      </c>
    </row>
    <row r="287" spans="1:62" x14ac:dyDescent="0.3">
      <c r="A287">
        <v>46</v>
      </c>
      <c r="B287" t="s">
        <v>44</v>
      </c>
      <c r="C287">
        <v>1</v>
      </c>
      <c r="D287">
        <v>-2</v>
      </c>
      <c r="E287" s="22">
        <f>IF(Table4[[#This Row],[Trial]]="G1",Table4[[#This Row],[Balance]]/100,IF(Table4[[#This Row],[Trial]]="G2",Table4[[#This Row],[Balance]]/200,Table4[[#This Row],[Balance]]/500))</f>
        <v>0.52</v>
      </c>
      <c r="F287" s="22">
        <f>IF(Table4[[#This Row],[Net_Balance]]&gt;1,1+(Table4[[#This Row],[Net_Balance]]-1)/$F$974,1)</f>
        <v>1</v>
      </c>
      <c r="G287" s="22">
        <f>IF(Table4[[#This Row],[Net_Balance]]&lt;1,1-(1-Table4[[#This Row],[Net_Balance]])/$F$974,1)</f>
        <v>0.99314285714285711</v>
      </c>
      <c r="H287" s="22">
        <f>IF(Table4[[#This Row],[Net_Balance]]&gt;1,1+(Table4[[#This Row],[Net_Balance]]-1)/$H$974,1)</f>
        <v>1</v>
      </c>
      <c r="I287" s="22">
        <f>IF(Table4[[#This Row],[Net_Balance]]&lt;1,1-(1-Table4[[#This Row],[Net_Balance]])/$H$974,1)</f>
        <v>0.99519999999999997</v>
      </c>
      <c r="J287" s="22">
        <f>IF(Table4[[#This Row],[Net_Balance]]&gt;1,(Table4[[#This Row],[Net_Balance]]-1)/$J$974,0)</f>
        <v>0</v>
      </c>
      <c r="K287" s="22">
        <f>IF(Table4[[#This Row],[Net_Balance]]&lt;1,-(1-Table4[[#This Row],[Net_Balance]])/$J$974,0)</f>
        <v>-9.5999999999999992E-3</v>
      </c>
      <c r="L287" t="s">
        <v>110</v>
      </c>
      <c r="M287" t="s">
        <v>68</v>
      </c>
      <c r="N287" t="s">
        <v>5</v>
      </c>
      <c r="O287">
        <v>0</v>
      </c>
      <c r="P287">
        <v>0</v>
      </c>
      <c r="Q287">
        <v>260</v>
      </c>
      <c r="R287">
        <v>1664341117</v>
      </c>
      <c r="S287">
        <v>12</v>
      </c>
      <c r="T287" t="s">
        <v>118</v>
      </c>
      <c r="U287">
        <v>1</v>
      </c>
      <c r="V287">
        <v>-50</v>
      </c>
      <c r="W287">
        <v>0.5</v>
      </c>
      <c r="X287">
        <v>60</v>
      </c>
      <c r="Y287">
        <v>0.5</v>
      </c>
      <c r="Z287">
        <v>5</v>
      </c>
      <c r="AA287">
        <v>3025</v>
      </c>
      <c r="AB287">
        <v>55</v>
      </c>
      <c r="AC287">
        <v>2</v>
      </c>
      <c r="AD287">
        <v>0.25</v>
      </c>
      <c r="AE287">
        <v>0.75</v>
      </c>
      <c r="AF287">
        <v>2</v>
      </c>
      <c r="AG287">
        <v>0.5</v>
      </c>
      <c r="AH287">
        <v>0.25</v>
      </c>
      <c r="AI287">
        <v>0.625</v>
      </c>
      <c r="AJ287">
        <v>0.375</v>
      </c>
      <c r="AK287">
        <v>-8.75</v>
      </c>
      <c r="AL287">
        <v>2835.9375</v>
      </c>
      <c r="AM287">
        <v>53.253521010351982</v>
      </c>
      <c r="AN287">
        <v>0.9</v>
      </c>
      <c r="AO287">
        <v>0.38419903534316502</v>
      </c>
      <c r="AP287">
        <v>0.61580096465683498</v>
      </c>
      <c r="AQ287" s="2">
        <f>Table4[[#This Row],[Gain]]^Table4[[#This Row],[θ]]</f>
        <v>60</v>
      </c>
      <c r="AR287" s="2">
        <f>-Table4[[#This Row],[λ]]*-Table4[[#This Row],[Loss]]^Table4[[#This Row],[θ]]</f>
        <v>100</v>
      </c>
      <c r="AS287" s="2">
        <f>Table4[[#This Row],[pie_gain]]*Table4[[#This Row],[v_n_w_g]]-Table4[[#This Row],[pie_loss]]*Table4[[#This Row],[v_n_w_l]]</f>
        <v>-38.528154345093597</v>
      </c>
      <c r="AT287" s="2">
        <f>IF(Table4[[#This Row],[diff_v]]&gt;=1,1,0)</f>
        <v>0</v>
      </c>
      <c r="AU287" s="2">
        <f>Table4[[#This Row],[Gain]]^(Table4[[#This Row],[θ]]*Table4[[#This Row],[ω_p]])</f>
        <v>60</v>
      </c>
      <c r="AV287" s="2">
        <f>-Table4[[#This Row],[λ]]*-Table4[[#This Row],[Loss]]^(Table4[[#This Row],[θ]]*Table4[[#This Row],[ω_n]])</f>
        <v>97.353130199509252</v>
      </c>
      <c r="AW287" s="2">
        <f>Table4[[#This Row],[v_n_w_g_w]]*Table4[[#This Row],[pie_gain]]-Table4[[#This Row],[v_n_w_l_w]]*Table4[[#This Row],[pie_loss]]</f>
        <v>-36.898209368630354</v>
      </c>
      <c r="AX287" s="2">
        <f>IF(Table4[[#This Row],[diff_v_w]]&gt;=1,1,0)</f>
        <v>0</v>
      </c>
      <c r="AY287" s="2">
        <f>Table4[[#This Row],[Gain]]^(Table4[[#This Row],[θ]])*Table4[[#This Row],[ω_p2]]</f>
        <v>60</v>
      </c>
      <c r="AZ287" s="2">
        <f>-Table4[[#This Row],[λ]]*-Table4[[#This Row],[Loss]]^(Table4[[#This Row],[θ]])*Table4[[#This Row],[ω_n2]]</f>
        <v>99.52</v>
      </c>
      <c r="BA287" s="2">
        <f>Table4[[#This Row],[v_n_w_g_w2]]*Table4[[#This Row],[pie_gain]]-Table4[[#This Row],[v_n_w_l_w2]]*Table4[[#This Row],[pie_loss]]</f>
        <v>-38.232569882058314</v>
      </c>
      <c r="BB287" s="2">
        <f>IF(Table4[[#This Row],[diff_v_w2]]&gt;=1,1,0)</f>
        <v>0</v>
      </c>
      <c r="BC287" s="2">
        <f>Table4[[#This Row],[Gain]]^(Table4[[#This Row],[θ]]+Table4[[#This Row],[ω_p3]])</f>
        <v>60</v>
      </c>
      <c r="BD287" s="2">
        <f>-Table4[[#This Row],[λ]]*-Table4[[#This Row],[Loss]]^(Table4[[#This Row],[θ]]+Table4[[#This Row],[ω_n3]])</f>
        <v>96.314103814462825</v>
      </c>
      <c r="BE287" s="2">
        <f>Table4[[#This Row],[v_n_w_g_w3]]*Table4[[#This Row],[pie_gain]]-Table4[[#This Row],[v_n_w_l_w3]]*Table4[[#This Row],[pie_loss]]</f>
        <v>-36.258375918414856</v>
      </c>
      <c r="BF287" s="2">
        <f>IF(Table4[[#This Row],[diff_v_w3]]&gt;=1,1,0)</f>
        <v>0</v>
      </c>
      <c r="BG287" s="2">
        <f>(Table4[[#This Row],[Accept]]-Table4[[#This Row],[projected_M1]])</f>
        <v>0</v>
      </c>
      <c r="BH287" s="2">
        <f>(Table4[[#This Row],[Accept]]-Table4[[#This Row],[projected_M2]])</f>
        <v>0</v>
      </c>
      <c r="BI287" s="2">
        <f>(Table4[[#This Row],[Accept]]-Table4[[#This Row],[projected_M3]])</f>
        <v>0</v>
      </c>
      <c r="BJ287" s="2">
        <f>(Table4[[#This Row],[Accept]]-Table4[[#This Row],[projected_M4]])</f>
        <v>0</v>
      </c>
    </row>
    <row r="288" spans="1:62" x14ac:dyDescent="0.3">
      <c r="A288">
        <v>47</v>
      </c>
      <c r="B288" t="s">
        <v>44</v>
      </c>
      <c r="C288">
        <v>1</v>
      </c>
      <c r="D288">
        <v>-2</v>
      </c>
      <c r="E288" s="22">
        <f>IF(Table4[[#This Row],[Trial]]="G1",Table4[[#This Row],[Balance]]/100,IF(Table4[[#This Row],[Trial]]="G2",Table4[[#This Row],[Balance]]/200,Table4[[#This Row],[Balance]]/500))</f>
        <v>0.52</v>
      </c>
      <c r="F288" s="22">
        <f>IF(Table4[[#This Row],[Net_Balance]]&gt;1,1+(Table4[[#This Row],[Net_Balance]]-1)/$F$974,1)</f>
        <v>1</v>
      </c>
      <c r="G288" s="22">
        <f>IF(Table4[[#This Row],[Net_Balance]]&lt;1,1-(1-Table4[[#This Row],[Net_Balance]])/$F$974,1)</f>
        <v>0.99314285714285711</v>
      </c>
      <c r="H288" s="22">
        <f>IF(Table4[[#This Row],[Net_Balance]]&gt;1,1+(Table4[[#This Row],[Net_Balance]]-1)/$H$974,1)</f>
        <v>1</v>
      </c>
      <c r="I288" s="22">
        <f>IF(Table4[[#This Row],[Net_Balance]]&lt;1,1-(1-Table4[[#This Row],[Net_Balance]])/$H$974,1)</f>
        <v>0.99519999999999997</v>
      </c>
      <c r="J288" s="22">
        <f>IF(Table4[[#This Row],[Net_Balance]]&gt;1,(Table4[[#This Row],[Net_Balance]]-1)/$J$974,0)</f>
        <v>0</v>
      </c>
      <c r="K288" s="22">
        <f>IF(Table4[[#This Row],[Net_Balance]]&lt;1,-(1-Table4[[#This Row],[Net_Balance]])/$J$974,0)</f>
        <v>-9.5999999999999992E-3</v>
      </c>
      <c r="L288" t="s">
        <v>110</v>
      </c>
      <c r="M288" t="s">
        <v>100</v>
      </c>
      <c r="N288" t="s">
        <v>5</v>
      </c>
      <c r="O288">
        <v>0</v>
      </c>
      <c r="P288">
        <v>0</v>
      </c>
      <c r="Q288">
        <v>260</v>
      </c>
      <c r="R288">
        <v>1664341124</v>
      </c>
      <c r="S288">
        <v>7</v>
      </c>
      <c r="T288" t="s">
        <v>117</v>
      </c>
      <c r="U288">
        <v>0</v>
      </c>
      <c r="V288">
        <v>-50</v>
      </c>
      <c r="W288">
        <v>0.5</v>
      </c>
      <c r="X288">
        <v>50</v>
      </c>
      <c r="Y288">
        <v>0.5</v>
      </c>
      <c r="Z288">
        <v>0</v>
      </c>
      <c r="AA288">
        <v>2500</v>
      </c>
      <c r="AB288">
        <v>50</v>
      </c>
      <c r="AC288">
        <v>2</v>
      </c>
      <c r="AD288">
        <v>0.25</v>
      </c>
      <c r="AE288">
        <v>0.75</v>
      </c>
      <c r="AF288">
        <v>2</v>
      </c>
      <c r="AG288">
        <v>0.5</v>
      </c>
      <c r="AH288">
        <v>0.25</v>
      </c>
      <c r="AI288">
        <v>0.625</v>
      </c>
      <c r="AJ288">
        <v>0.375</v>
      </c>
      <c r="AK288">
        <v>-12.5</v>
      </c>
      <c r="AL288">
        <v>2343.75</v>
      </c>
      <c r="AM288">
        <v>48.412291827592711</v>
      </c>
      <c r="AN288">
        <v>0.9</v>
      </c>
      <c r="AO288">
        <v>0.38419903534316502</v>
      </c>
      <c r="AP288">
        <v>0.61580096465683498</v>
      </c>
      <c r="AQ288" s="2">
        <f>Table4[[#This Row],[Gain]]^Table4[[#This Row],[θ]]</f>
        <v>50</v>
      </c>
      <c r="AR288" s="2">
        <f>-Table4[[#This Row],[λ]]*-Table4[[#This Row],[Loss]]^Table4[[#This Row],[θ]]</f>
        <v>100</v>
      </c>
      <c r="AS288" s="2">
        <f>Table4[[#This Row],[pie_gain]]*Table4[[#This Row],[v_n_w_g]]-Table4[[#This Row],[pie_loss]]*Table4[[#This Row],[v_n_w_l]]</f>
        <v>-42.370144698525245</v>
      </c>
      <c r="AT288" s="2">
        <f>IF(Table4[[#This Row],[diff_v]]&gt;=1,1,0)</f>
        <v>0</v>
      </c>
      <c r="AU288" s="2">
        <f>Table4[[#This Row],[Gain]]^(Table4[[#This Row],[θ]]*Table4[[#This Row],[ω_p]])</f>
        <v>50</v>
      </c>
      <c r="AV288" s="2">
        <f>-Table4[[#This Row],[λ]]*-Table4[[#This Row],[Loss]]^(Table4[[#This Row],[θ]]*Table4[[#This Row],[ω_n]])</f>
        <v>97.353130199509252</v>
      </c>
      <c r="AW288" s="2">
        <f>Table4[[#This Row],[v_n_w_g_w]]*Table4[[#This Row],[pie_gain]]-Table4[[#This Row],[v_n_w_l_w]]*Table4[[#This Row],[pie_loss]]</f>
        <v>-40.740199722062002</v>
      </c>
      <c r="AX288" s="2">
        <f>IF(Table4[[#This Row],[diff_v_w]]&gt;=1,1,0)</f>
        <v>0</v>
      </c>
      <c r="AY288" s="2">
        <f>Table4[[#This Row],[Gain]]^(Table4[[#This Row],[θ]])*Table4[[#This Row],[ω_p2]]</f>
        <v>50</v>
      </c>
      <c r="AZ288" s="2">
        <f>-Table4[[#This Row],[λ]]*-Table4[[#This Row],[Loss]]^(Table4[[#This Row],[θ]])*Table4[[#This Row],[ω_n2]]</f>
        <v>99.52</v>
      </c>
      <c r="BA288" s="2">
        <f>Table4[[#This Row],[v_n_w_g_w2]]*Table4[[#This Row],[pie_gain]]-Table4[[#This Row],[v_n_w_l_w2]]*Table4[[#This Row],[pie_loss]]</f>
        <v>-42.074560235489962</v>
      </c>
      <c r="BB288" s="2">
        <f>IF(Table4[[#This Row],[diff_v_w2]]&gt;=1,1,0)</f>
        <v>0</v>
      </c>
      <c r="BC288" s="2">
        <f>Table4[[#This Row],[Gain]]^(Table4[[#This Row],[θ]]+Table4[[#This Row],[ω_p3]])</f>
        <v>50</v>
      </c>
      <c r="BD288" s="2">
        <f>-Table4[[#This Row],[λ]]*-Table4[[#This Row],[Loss]]^(Table4[[#This Row],[θ]]+Table4[[#This Row],[ω_n3]])</f>
        <v>96.314103814462825</v>
      </c>
      <c r="BE288" s="2">
        <f>Table4[[#This Row],[v_n_w_g_w3]]*Table4[[#This Row],[pie_gain]]-Table4[[#This Row],[v_n_w_l_w3]]*Table4[[#This Row],[pie_loss]]</f>
        <v>-40.100366271846504</v>
      </c>
      <c r="BF288" s="2">
        <f>IF(Table4[[#This Row],[diff_v_w3]]&gt;=1,1,0)</f>
        <v>0</v>
      </c>
      <c r="BG288" s="2">
        <f>(Table4[[#This Row],[Accept]]-Table4[[#This Row],[projected_M1]])</f>
        <v>0</v>
      </c>
      <c r="BH288" s="2">
        <f>(Table4[[#This Row],[Accept]]-Table4[[#This Row],[projected_M2]])</f>
        <v>0</v>
      </c>
      <c r="BI288" s="2">
        <f>(Table4[[#This Row],[Accept]]-Table4[[#This Row],[projected_M3]])</f>
        <v>0</v>
      </c>
      <c r="BJ288" s="2">
        <f>(Table4[[#This Row],[Accept]]-Table4[[#This Row],[projected_M4]])</f>
        <v>0</v>
      </c>
    </row>
    <row r="289" spans="1:62" x14ac:dyDescent="0.3">
      <c r="A289">
        <v>48</v>
      </c>
      <c r="B289" t="s">
        <v>44</v>
      </c>
      <c r="C289">
        <v>1</v>
      </c>
      <c r="D289">
        <v>-2</v>
      </c>
      <c r="E289" s="22">
        <f>IF(Table4[[#This Row],[Trial]]="G1",Table4[[#This Row],[Balance]]/100,IF(Table4[[#This Row],[Trial]]="G2",Table4[[#This Row],[Balance]]/200,Table4[[#This Row],[Balance]]/500))</f>
        <v>0.52</v>
      </c>
      <c r="F289" s="22">
        <f>IF(Table4[[#This Row],[Net_Balance]]&gt;1,1+(Table4[[#This Row],[Net_Balance]]-1)/$F$974,1)</f>
        <v>1</v>
      </c>
      <c r="G289" s="22">
        <f>IF(Table4[[#This Row],[Net_Balance]]&lt;1,1-(1-Table4[[#This Row],[Net_Balance]])/$F$974,1)</f>
        <v>0.99314285714285711</v>
      </c>
      <c r="H289" s="22">
        <f>IF(Table4[[#This Row],[Net_Balance]]&gt;1,1+(Table4[[#This Row],[Net_Balance]]-1)/$H$974,1)</f>
        <v>1</v>
      </c>
      <c r="I289" s="22">
        <f>IF(Table4[[#This Row],[Net_Balance]]&lt;1,1-(1-Table4[[#This Row],[Net_Balance]])/$H$974,1)</f>
        <v>0.99519999999999997</v>
      </c>
      <c r="J289" s="22">
        <f>IF(Table4[[#This Row],[Net_Balance]]&gt;1,(Table4[[#This Row],[Net_Balance]]-1)/$J$974,0)</f>
        <v>0</v>
      </c>
      <c r="K289" s="22">
        <f>IF(Table4[[#This Row],[Net_Balance]]&lt;1,-(1-Table4[[#This Row],[Net_Balance]])/$J$974,0)</f>
        <v>-9.5999999999999992E-3</v>
      </c>
      <c r="L289" t="s">
        <v>110</v>
      </c>
      <c r="M289" t="s">
        <v>91</v>
      </c>
      <c r="N289" t="s">
        <v>5</v>
      </c>
      <c r="O289">
        <v>0</v>
      </c>
      <c r="P289">
        <v>0</v>
      </c>
      <c r="Q289">
        <v>260</v>
      </c>
      <c r="R289">
        <v>1664341130</v>
      </c>
      <c r="S289">
        <v>6</v>
      </c>
      <c r="T289" t="s">
        <v>118</v>
      </c>
      <c r="U289">
        <v>1</v>
      </c>
      <c r="V289">
        <v>-90</v>
      </c>
      <c r="W289">
        <v>0.5</v>
      </c>
      <c r="X289">
        <v>100</v>
      </c>
      <c r="Y289">
        <v>0.5</v>
      </c>
      <c r="Z289">
        <v>5</v>
      </c>
      <c r="AA289">
        <v>9025</v>
      </c>
      <c r="AB289">
        <v>95</v>
      </c>
      <c r="AC289">
        <v>4</v>
      </c>
      <c r="AD289">
        <v>0.25</v>
      </c>
      <c r="AE289">
        <v>0.75</v>
      </c>
      <c r="AF289">
        <v>1</v>
      </c>
      <c r="AG289">
        <v>0.25</v>
      </c>
      <c r="AH289">
        <v>0.5</v>
      </c>
      <c r="AI289">
        <v>0.375</v>
      </c>
      <c r="AJ289">
        <v>0.625</v>
      </c>
      <c r="AK289">
        <v>28.75</v>
      </c>
      <c r="AL289">
        <v>8460.9375</v>
      </c>
      <c r="AM289">
        <v>91.983354472426157</v>
      </c>
      <c r="AN289">
        <v>0.9</v>
      </c>
      <c r="AO289">
        <v>0.60844334427391233</v>
      </c>
      <c r="AP289">
        <v>0.39155665572608767</v>
      </c>
      <c r="AQ289" s="2">
        <f>Table4[[#This Row],[Gain]]^Table4[[#This Row],[θ]]</f>
        <v>100</v>
      </c>
      <c r="AR289" s="2">
        <f>-Table4[[#This Row],[λ]]*-Table4[[#This Row],[Loss]]^Table4[[#This Row],[θ]]</f>
        <v>180</v>
      </c>
      <c r="AS289" s="2">
        <f>Table4[[#This Row],[pie_gain]]*Table4[[#This Row],[v_n_w_g]]-Table4[[#This Row],[pie_loss]]*Table4[[#This Row],[v_n_w_l]]</f>
        <v>-9.6358636033045428</v>
      </c>
      <c r="AT289" s="2">
        <f>IF(Table4[[#This Row],[diff_v]]&gt;=1,1,0)</f>
        <v>0</v>
      </c>
      <c r="AU289" s="2">
        <f>Table4[[#This Row],[Gain]]^(Table4[[#This Row],[θ]]*Table4[[#This Row],[ω_p]])</f>
        <v>100</v>
      </c>
      <c r="AV289" s="2">
        <f>-Table4[[#This Row],[λ]]*-Table4[[#This Row],[Loss]]^(Table4[[#This Row],[θ]]*Table4[[#This Row],[ω_n]])</f>
        <v>174.5307620893623</v>
      </c>
      <c r="AW289" s="2">
        <f>Table4[[#This Row],[v_n_w_g_w]]*Table4[[#This Row],[pie_gain]]-Table4[[#This Row],[v_n_w_l_w]]*Table4[[#This Row],[pie_loss]]</f>
        <v>-7.4943470976449191</v>
      </c>
      <c r="AX289" s="2">
        <f>IF(Table4[[#This Row],[diff_v_w]]&gt;=1,1,0)</f>
        <v>0</v>
      </c>
      <c r="AY289" s="2">
        <f>Table4[[#This Row],[Gain]]^(Table4[[#This Row],[θ]])*Table4[[#This Row],[ω_p2]]</f>
        <v>100</v>
      </c>
      <c r="AZ289" s="2">
        <f>-Table4[[#This Row],[λ]]*-Table4[[#This Row],[Loss]]^(Table4[[#This Row],[θ]])*Table4[[#This Row],[ω_n2]]</f>
        <v>179.136</v>
      </c>
      <c r="BA289" s="2">
        <f>Table4[[#This Row],[v_n_w_g_w2]]*Table4[[#This Row],[pie_gain]]-Table4[[#This Row],[v_n_w_l_w2]]*Table4[[#This Row],[pie_loss]]</f>
        <v>-9.2975586527572034</v>
      </c>
      <c r="BB289" s="2">
        <f>IF(Table4[[#This Row],[diff_v_w2]]&gt;=1,1,0)</f>
        <v>0</v>
      </c>
      <c r="BC289" s="2">
        <f>Table4[[#This Row],[Gain]]^(Table4[[#This Row],[θ]]+Table4[[#This Row],[ω_p3]])</f>
        <v>100</v>
      </c>
      <c r="BD289" s="2">
        <f>-Table4[[#This Row],[λ]]*-Table4[[#This Row],[Loss]]^(Table4[[#This Row],[θ]]+Table4[[#This Row],[ω_n3]])</f>
        <v>172.38988383471917</v>
      </c>
      <c r="BE289" s="2">
        <f>Table4[[#This Row],[v_n_w_g_w3]]*Table4[[#This Row],[pie_gain]]-Table4[[#This Row],[v_n_w_l_w3]]*Table4[[#This Row],[pie_loss]]</f>
        <v>-6.6560719679401501</v>
      </c>
      <c r="BF289" s="2">
        <f>IF(Table4[[#This Row],[diff_v_w3]]&gt;=1,1,0)</f>
        <v>0</v>
      </c>
      <c r="BG289" s="2">
        <f>(Table4[[#This Row],[Accept]]-Table4[[#This Row],[projected_M1]])</f>
        <v>0</v>
      </c>
      <c r="BH289" s="2">
        <f>(Table4[[#This Row],[Accept]]-Table4[[#This Row],[projected_M2]])</f>
        <v>0</v>
      </c>
      <c r="BI289" s="2">
        <f>(Table4[[#This Row],[Accept]]-Table4[[#This Row],[projected_M3]])</f>
        <v>0</v>
      </c>
      <c r="BJ289" s="2">
        <f>(Table4[[#This Row],[Accept]]-Table4[[#This Row],[projected_M4]])</f>
        <v>0</v>
      </c>
    </row>
    <row r="290" spans="1:62" x14ac:dyDescent="0.3">
      <c r="A290">
        <v>49</v>
      </c>
      <c r="B290" t="s">
        <v>44</v>
      </c>
      <c r="C290">
        <v>1</v>
      </c>
      <c r="D290">
        <v>-2</v>
      </c>
      <c r="E290" s="22">
        <f>IF(Table4[[#This Row],[Trial]]="G1",Table4[[#This Row],[Balance]]/100,IF(Table4[[#This Row],[Trial]]="G2",Table4[[#This Row],[Balance]]/200,Table4[[#This Row],[Balance]]/500))</f>
        <v>0.52</v>
      </c>
      <c r="F290" s="22">
        <f>IF(Table4[[#This Row],[Net_Balance]]&gt;1,1+(Table4[[#This Row],[Net_Balance]]-1)/$F$974,1)</f>
        <v>1</v>
      </c>
      <c r="G290" s="22">
        <f>IF(Table4[[#This Row],[Net_Balance]]&lt;1,1-(1-Table4[[#This Row],[Net_Balance]])/$F$974,1)</f>
        <v>0.99314285714285711</v>
      </c>
      <c r="H290" s="22">
        <f>IF(Table4[[#This Row],[Net_Balance]]&gt;1,1+(Table4[[#This Row],[Net_Balance]]-1)/$H$974,1)</f>
        <v>1</v>
      </c>
      <c r="I290" s="22">
        <f>IF(Table4[[#This Row],[Net_Balance]]&lt;1,1-(1-Table4[[#This Row],[Net_Balance]])/$H$974,1)</f>
        <v>0.99519999999999997</v>
      </c>
      <c r="J290" s="22">
        <f>IF(Table4[[#This Row],[Net_Balance]]&gt;1,(Table4[[#This Row],[Net_Balance]]-1)/$J$974,0)</f>
        <v>0</v>
      </c>
      <c r="K290" s="22">
        <f>IF(Table4[[#This Row],[Net_Balance]]&lt;1,-(1-Table4[[#This Row],[Net_Balance]])/$J$974,0)</f>
        <v>-9.5999999999999992E-3</v>
      </c>
      <c r="L290" t="s">
        <v>110</v>
      </c>
      <c r="M290" t="s">
        <v>87</v>
      </c>
      <c r="N290" t="s">
        <v>5</v>
      </c>
      <c r="O290">
        <v>0</v>
      </c>
      <c r="P290">
        <v>0</v>
      </c>
      <c r="Q290">
        <v>260</v>
      </c>
      <c r="R290">
        <v>1664341138</v>
      </c>
      <c r="S290">
        <v>8</v>
      </c>
      <c r="T290" t="s">
        <v>118</v>
      </c>
      <c r="U290">
        <v>1</v>
      </c>
      <c r="V290">
        <v>-90</v>
      </c>
      <c r="W290">
        <v>0.5</v>
      </c>
      <c r="X290">
        <v>90</v>
      </c>
      <c r="Y290">
        <v>0.5</v>
      </c>
      <c r="Z290">
        <v>0</v>
      </c>
      <c r="AA290">
        <v>8100</v>
      </c>
      <c r="AB290">
        <v>90</v>
      </c>
      <c r="AC290">
        <v>2</v>
      </c>
      <c r="AD290">
        <v>0.25</v>
      </c>
      <c r="AE290">
        <v>0.75</v>
      </c>
      <c r="AF290">
        <v>2</v>
      </c>
      <c r="AG290">
        <v>0.5</v>
      </c>
      <c r="AH290">
        <v>0.25</v>
      </c>
      <c r="AI290">
        <v>0.625</v>
      </c>
      <c r="AJ290">
        <v>0.375</v>
      </c>
      <c r="AK290">
        <v>-22.5</v>
      </c>
      <c r="AL290">
        <v>7593.75</v>
      </c>
      <c r="AM290">
        <v>87.142125289666879</v>
      </c>
      <c r="AN290">
        <v>0.9</v>
      </c>
      <c r="AO290">
        <v>0.38419903534316502</v>
      </c>
      <c r="AP290">
        <v>0.61580096465683498</v>
      </c>
      <c r="AQ290" s="2">
        <f>Table4[[#This Row],[Gain]]^Table4[[#This Row],[θ]]</f>
        <v>90</v>
      </c>
      <c r="AR290" s="2">
        <f>-Table4[[#This Row],[λ]]*-Table4[[#This Row],[Loss]]^Table4[[#This Row],[θ]]</f>
        <v>180</v>
      </c>
      <c r="AS290" s="2">
        <f>Table4[[#This Row],[pie_gain]]*Table4[[#This Row],[v_n_w_g]]-Table4[[#This Row],[pie_loss]]*Table4[[#This Row],[v_n_w_l]]</f>
        <v>-76.266260457345453</v>
      </c>
      <c r="AT290" s="2">
        <f>IF(Table4[[#This Row],[diff_v]]&gt;=1,1,0)</f>
        <v>0</v>
      </c>
      <c r="AU290" s="2">
        <f>Table4[[#This Row],[Gain]]^(Table4[[#This Row],[θ]]*Table4[[#This Row],[ω_p]])</f>
        <v>90</v>
      </c>
      <c r="AV290" s="2">
        <f>-Table4[[#This Row],[λ]]*-Table4[[#This Row],[Loss]]^(Table4[[#This Row],[θ]]*Table4[[#This Row],[ω_n]])</f>
        <v>174.5307620893623</v>
      </c>
      <c r="AW290" s="2">
        <f>Table4[[#This Row],[v_n_w_g_w]]*Table4[[#This Row],[pie_gain]]-Table4[[#This Row],[v_n_w_l_w]]*Table4[[#This Row],[pie_loss]]</f>
        <v>-72.898298476037013</v>
      </c>
      <c r="AX290" s="2">
        <f>IF(Table4[[#This Row],[diff_v_w]]&gt;=1,1,0)</f>
        <v>0</v>
      </c>
      <c r="AY290" s="2">
        <f>Table4[[#This Row],[Gain]]^(Table4[[#This Row],[θ]])*Table4[[#This Row],[ω_p2]]</f>
        <v>90</v>
      </c>
      <c r="AZ290" s="2">
        <f>-Table4[[#This Row],[λ]]*-Table4[[#This Row],[Loss]]^(Table4[[#This Row],[θ]])*Table4[[#This Row],[ω_n2]]</f>
        <v>179.136</v>
      </c>
      <c r="BA290" s="2">
        <f>Table4[[#This Row],[v_n_w_g_w2]]*Table4[[#This Row],[pie_gain]]-Table4[[#This Row],[v_n_w_l_w2]]*Table4[[#This Row],[pie_loss]]</f>
        <v>-75.734208423881938</v>
      </c>
      <c r="BB290" s="2">
        <f>IF(Table4[[#This Row],[diff_v_w2]]&gt;=1,1,0)</f>
        <v>0</v>
      </c>
      <c r="BC290" s="2">
        <f>Table4[[#This Row],[Gain]]^(Table4[[#This Row],[θ]]+Table4[[#This Row],[ω_p3]])</f>
        <v>90</v>
      </c>
      <c r="BD290" s="2">
        <f>-Table4[[#This Row],[λ]]*-Table4[[#This Row],[Loss]]^(Table4[[#This Row],[θ]]+Table4[[#This Row],[ω_n3]])</f>
        <v>172.38988383471917</v>
      </c>
      <c r="BE290" s="2">
        <f>Table4[[#This Row],[v_n_w_g_w3]]*Table4[[#This Row],[pie_gain]]-Table4[[#This Row],[v_n_w_l_w3]]*Table4[[#This Row],[pie_loss]]</f>
        <v>-71.579943581614941</v>
      </c>
      <c r="BF290" s="2">
        <f>IF(Table4[[#This Row],[diff_v_w3]]&gt;=1,1,0)</f>
        <v>0</v>
      </c>
      <c r="BG290" s="2">
        <f>(Table4[[#This Row],[Accept]]-Table4[[#This Row],[projected_M1]])</f>
        <v>0</v>
      </c>
      <c r="BH290" s="2">
        <f>(Table4[[#This Row],[Accept]]-Table4[[#This Row],[projected_M2]])</f>
        <v>0</v>
      </c>
      <c r="BI290" s="2">
        <f>(Table4[[#This Row],[Accept]]-Table4[[#This Row],[projected_M3]])</f>
        <v>0</v>
      </c>
      <c r="BJ290" s="2">
        <f>(Table4[[#This Row],[Accept]]-Table4[[#This Row],[projected_M4]])</f>
        <v>0</v>
      </c>
    </row>
    <row r="291" spans="1:62" x14ac:dyDescent="0.3">
      <c r="A291">
        <v>50</v>
      </c>
      <c r="B291" t="s">
        <v>44</v>
      </c>
      <c r="C291">
        <v>1</v>
      </c>
      <c r="D291">
        <v>-2</v>
      </c>
      <c r="E291" s="22">
        <f>IF(Table4[[#This Row],[Trial]]="G1",Table4[[#This Row],[Balance]]/100,IF(Table4[[#This Row],[Trial]]="G2",Table4[[#This Row],[Balance]]/200,Table4[[#This Row],[Balance]]/500))</f>
        <v>0.52</v>
      </c>
      <c r="F291" s="22">
        <f>IF(Table4[[#This Row],[Net_Balance]]&gt;1,1+(Table4[[#This Row],[Net_Balance]]-1)/$F$974,1)</f>
        <v>1</v>
      </c>
      <c r="G291" s="22">
        <f>IF(Table4[[#This Row],[Net_Balance]]&lt;1,1-(1-Table4[[#This Row],[Net_Balance]])/$F$974,1)</f>
        <v>0.99314285714285711</v>
      </c>
      <c r="H291" s="22">
        <f>IF(Table4[[#This Row],[Net_Balance]]&gt;1,1+(Table4[[#This Row],[Net_Balance]]-1)/$H$974,1)</f>
        <v>1</v>
      </c>
      <c r="I291" s="22">
        <f>IF(Table4[[#This Row],[Net_Balance]]&lt;1,1-(1-Table4[[#This Row],[Net_Balance]])/$H$974,1)</f>
        <v>0.99519999999999997</v>
      </c>
      <c r="J291" s="22">
        <f>IF(Table4[[#This Row],[Net_Balance]]&gt;1,(Table4[[#This Row],[Net_Balance]]-1)/$J$974,0)</f>
        <v>0</v>
      </c>
      <c r="K291" s="22">
        <f>IF(Table4[[#This Row],[Net_Balance]]&lt;1,-(1-Table4[[#This Row],[Net_Balance]])/$J$974,0)</f>
        <v>-9.5999999999999992E-3</v>
      </c>
      <c r="L291" t="s">
        <v>110</v>
      </c>
      <c r="M291" t="s">
        <v>52</v>
      </c>
      <c r="N291" t="s">
        <v>5</v>
      </c>
      <c r="O291">
        <v>0</v>
      </c>
      <c r="P291">
        <v>0</v>
      </c>
      <c r="Q291">
        <v>260</v>
      </c>
      <c r="R291">
        <v>1664341142</v>
      </c>
      <c r="S291">
        <v>4</v>
      </c>
      <c r="T291" t="s">
        <v>117</v>
      </c>
      <c r="U291">
        <v>0</v>
      </c>
      <c r="V291">
        <v>-10</v>
      </c>
      <c r="W291">
        <v>0.5</v>
      </c>
      <c r="X291">
        <v>10</v>
      </c>
      <c r="Y291">
        <v>0.5</v>
      </c>
      <c r="Z291">
        <v>0</v>
      </c>
      <c r="AA291">
        <v>100</v>
      </c>
      <c r="AB291">
        <v>10</v>
      </c>
      <c r="AC291">
        <v>4</v>
      </c>
      <c r="AD291">
        <v>0.25</v>
      </c>
      <c r="AE291">
        <v>0.75</v>
      </c>
      <c r="AF291">
        <v>1</v>
      </c>
      <c r="AG291">
        <v>0.25</v>
      </c>
      <c r="AH291">
        <v>0.5</v>
      </c>
      <c r="AI291">
        <v>0.375</v>
      </c>
      <c r="AJ291">
        <v>0.625</v>
      </c>
      <c r="AK291">
        <v>2.5</v>
      </c>
      <c r="AL291">
        <v>93.75</v>
      </c>
      <c r="AM291">
        <v>9.6824583655185421</v>
      </c>
      <c r="AN291">
        <v>0.9</v>
      </c>
      <c r="AO291">
        <v>0.60844334427391233</v>
      </c>
      <c r="AP291">
        <v>0.39155665572608767</v>
      </c>
      <c r="AQ291" s="2">
        <f>Table4[[#This Row],[Gain]]^Table4[[#This Row],[θ]]</f>
        <v>10</v>
      </c>
      <c r="AR291" s="2">
        <f>-Table4[[#This Row],[λ]]*-Table4[[#This Row],[Loss]]^Table4[[#This Row],[θ]]</f>
        <v>20</v>
      </c>
      <c r="AS291" s="2">
        <f>Table4[[#This Row],[pie_gain]]*Table4[[#This Row],[v_n_w_g]]-Table4[[#This Row],[pie_loss]]*Table4[[#This Row],[v_n_w_l]]</f>
        <v>-1.74669967178263</v>
      </c>
      <c r="AT291" s="2">
        <f>IF(Table4[[#This Row],[diff_v]]&gt;=1,1,0)</f>
        <v>0</v>
      </c>
      <c r="AU291" s="2">
        <f>Table4[[#This Row],[Gain]]^(Table4[[#This Row],[θ]]*Table4[[#This Row],[ω_p]])</f>
        <v>10</v>
      </c>
      <c r="AV291" s="2">
        <f>-Table4[[#This Row],[λ]]*-Table4[[#This Row],[Loss]]^(Table4[[#This Row],[θ]]*Table4[[#This Row],[ω_n]])</f>
        <v>19.686696806640484</v>
      </c>
      <c r="AW291" s="2">
        <f>Table4[[#This Row],[v_n_w_g_w]]*Table4[[#This Row],[pie_gain]]-Table4[[#This Row],[v_n_w_l_w]]*Table4[[#This Row],[pie_loss]]</f>
        <v>-1.624023721162474</v>
      </c>
      <c r="AX291" s="2">
        <f>IF(Table4[[#This Row],[diff_v_w]]&gt;=1,1,0)</f>
        <v>0</v>
      </c>
      <c r="AY291" s="2">
        <f>Table4[[#This Row],[Gain]]^(Table4[[#This Row],[θ]])*Table4[[#This Row],[ω_p2]]</f>
        <v>10</v>
      </c>
      <c r="AZ291" s="2">
        <f>-Table4[[#This Row],[λ]]*-Table4[[#This Row],[Loss]]^(Table4[[#This Row],[θ]])*Table4[[#This Row],[ω_n2]]</f>
        <v>19.904</v>
      </c>
      <c r="BA291" s="2">
        <f>Table4[[#This Row],[v_n_w_g_w2]]*Table4[[#This Row],[pie_gain]]-Table4[[#This Row],[v_n_w_l_w2]]*Table4[[#This Row],[pie_loss]]</f>
        <v>-1.7091102328329253</v>
      </c>
      <c r="BB291" s="2">
        <f>IF(Table4[[#This Row],[diff_v_w2]]&gt;=1,1,0)</f>
        <v>0</v>
      </c>
      <c r="BC291" s="2">
        <f>Table4[[#This Row],[Gain]]^(Table4[[#This Row],[θ]]+Table4[[#This Row],[ω_p3]])</f>
        <v>10</v>
      </c>
      <c r="BD291" s="2">
        <f>-Table4[[#This Row],[λ]]*-Table4[[#This Row],[Loss]]^(Table4[[#This Row],[θ]]+Table4[[#This Row],[ω_n3]])</f>
        <v>19.562754086459723</v>
      </c>
      <c r="BE291" s="2">
        <f>Table4[[#This Row],[v_n_w_g_w3]]*Table4[[#This Row],[pie_gain]]-Table4[[#This Row],[v_n_w_l_w3]]*Table4[[#This Row],[pie_loss]]</f>
        <v>-1.5754931241469006</v>
      </c>
      <c r="BF291" s="2">
        <f>IF(Table4[[#This Row],[diff_v_w3]]&gt;=1,1,0)</f>
        <v>0</v>
      </c>
      <c r="BG291" s="2">
        <f>(Table4[[#This Row],[Accept]]-Table4[[#This Row],[projected_M1]])</f>
        <v>0</v>
      </c>
      <c r="BH291" s="2">
        <f>(Table4[[#This Row],[Accept]]-Table4[[#This Row],[projected_M2]])</f>
        <v>0</v>
      </c>
      <c r="BI291" s="2">
        <f>(Table4[[#This Row],[Accept]]-Table4[[#This Row],[projected_M3]])</f>
        <v>0</v>
      </c>
      <c r="BJ291" s="2">
        <f>(Table4[[#This Row],[Accept]]-Table4[[#This Row],[projected_M4]])</f>
        <v>0</v>
      </c>
    </row>
    <row r="292" spans="1:62" x14ac:dyDescent="0.3">
      <c r="A292">
        <v>52</v>
      </c>
      <c r="B292" t="s">
        <v>44</v>
      </c>
      <c r="C292">
        <v>1</v>
      </c>
      <c r="D292">
        <v>-2</v>
      </c>
      <c r="E292" s="22">
        <f>IF(Table4[[#This Row],[Trial]]="G1",Table4[[#This Row],[Balance]]/100,IF(Table4[[#This Row],[Trial]]="G2",Table4[[#This Row],[Balance]]/200,Table4[[#This Row],[Balance]]/500))</f>
        <v>0.52</v>
      </c>
      <c r="F292" s="22">
        <f>IF(Table4[[#This Row],[Net_Balance]]&gt;1,1+(Table4[[#This Row],[Net_Balance]]-1)/$F$974,1)</f>
        <v>1</v>
      </c>
      <c r="G292" s="22">
        <f>IF(Table4[[#This Row],[Net_Balance]]&lt;1,1-(1-Table4[[#This Row],[Net_Balance]])/$F$974,1)</f>
        <v>0.99314285714285711</v>
      </c>
      <c r="H292" s="22">
        <f>IF(Table4[[#This Row],[Net_Balance]]&gt;1,1+(Table4[[#This Row],[Net_Balance]]-1)/$H$974,1)</f>
        <v>1</v>
      </c>
      <c r="I292" s="22">
        <f>IF(Table4[[#This Row],[Net_Balance]]&lt;1,1-(1-Table4[[#This Row],[Net_Balance]])/$H$974,1)</f>
        <v>0.99519999999999997</v>
      </c>
      <c r="J292" s="22">
        <f>IF(Table4[[#This Row],[Net_Balance]]&gt;1,(Table4[[#This Row],[Net_Balance]]-1)/$J$974,0)</f>
        <v>0</v>
      </c>
      <c r="K292" s="22">
        <f>IF(Table4[[#This Row],[Net_Balance]]&lt;1,-(1-Table4[[#This Row],[Net_Balance]])/$J$974,0)</f>
        <v>-9.5999999999999992E-3</v>
      </c>
      <c r="L292" t="s">
        <v>110</v>
      </c>
      <c r="M292" t="s">
        <v>71</v>
      </c>
      <c r="N292" t="s">
        <v>5</v>
      </c>
      <c r="O292">
        <v>0</v>
      </c>
      <c r="P292">
        <v>0</v>
      </c>
      <c r="Q292">
        <v>260</v>
      </c>
      <c r="R292">
        <v>1664341154</v>
      </c>
      <c r="S292">
        <v>6</v>
      </c>
      <c r="T292" t="s">
        <v>117</v>
      </c>
      <c r="U292">
        <v>0</v>
      </c>
      <c r="V292">
        <v>-10</v>
      </c>
      <c r="W292">
        <v>0.5</v>
      </c>
      <c r="X292">
        <v>30</v>
      </c>
      <c r="Y292">
        <v>0.5</v>
      </c>
      <c r="Z292">
        <v>10</v>
      </c>
      <c r="AA292">
        <v>400</v>
      </c>
      <c r="AB292">
        <v>20</v>
      </c>
      <c r="AC292">
        <v>2</v>
      </c>
      <c r="AD292">
        <v>0.25</v>
      </c>
      <c r="AE292">
        <v>0.75</v>
      </c>
      <c r="AF292">
        <v>2</v>
      </c>
      <c r="AG292">
        <v>0.5</v>
      </c>
      <c r="AH292">
        <v>0.25</v>
      </c>
      <c r="AI292">
        <v>0.625</v>
      </c>
      <c r="AJ292">
        <v>0.375</v>
      </c>
      <c r="AK292">
        <v>5</v>
      </c>
      <c r="AL292">
        <v>375</v>
      </c>
      <c r="AM292">
        <v>19.364916731037084</v>
      </c>
      <c r="AN292">
        <v>0.9</v>
      </c>
      <c r="AO292">
        <v>0.38419903534316502</v>
      </c>
      <c r="AP292">
        <v>0.61580096465683498</v>
      </c>
      <c r="AQ292" s="2">
        <f>Table4[[#This Row],[Gain]]^Table4[[#This Row],[θ]]</f>
        <v>30</v>
      </c>
      <c r="AR292" s="2">
        <f>-Table4[[#This Row],[λ]]*-Table4[[#This Row],[Loss]]^Table4[[#This Row],[θ]]</f>
        <v>20</v>
      </c>
      <c r="AS292" s="2">
        <f>Table4[[#This Row],[pie_gain]]*Table4[[#This Row],[v_n_w_g]]-Table4[[#This Row],[pie_loss]]*Table4[[#This Row],[v_n_w_l]]</f>
        <v>-0.79004823284174996</v>
      </c>
      <c r="AT292" s="2">
        <f>IF(Table4[[#This Row],[diff_v]]&gt;=1,1,0)</f>
        <v>0</v>
      </c>
      <c r="AU292" s="2">
        <f>Table4[[#This Row],[Gain]]^(Table4[[#This Row],[θ]]*Table4[[#This Row],[ω_p]])</f>
        <v>30</v>
      </c>
      <c r="AV292" s="2">
        <f>-Table4[[#This Row],[λ]]*-Table4[[#This Row],[Loss]]^(Table4[[#This Row],[θ]]*Table4[[#This Row],[ω_n]])</f>
        <v>19.686696806640484</v>
      </c>
      <c r="AW292" s="2">
        <f>Table4[[#This Row],[v_n_w_g_w]]*Table4[[#This Row],[pie_gain]]-Table4[[#This Row],[v_n_w_l_w]]*Table4[[#This Row],[pie_loss]]</f>
        <v>-0.59711582414089293</v>
      </c>
      <c r="AX292" s="2">
        <f>IF(Table4[[#This Row],[diff_v_w]]&gt;=1,1,0)</f>
        <v>0</v>
      </c>
      <c r="AY292" s="2">
        <f>Table4[[#This Row],[Gain]]^(Table4[[#This Row],[θ]])*Table4[[#This Row],[ω_p2]]</f>
        <v>30</v>
      </c>
      <c r="AZ292" s="2">
        <f>-Table4[[#This Row],[λ]]*-Table4[[#This Row],[Loss]]^(Table4[[#This Row],[θ]])*Table4[[#This Row],[ω_n2]]</f>
        <v>19.904</v>
      </c>
      <c r="BA292" s="2">
        <f>Table4[[#This Row],[v_n_w_g_w2]]*Table4[[#This Row],[pie_gain]]-Table4[[#This Row],[v_n_w_l_w2]]*Table4[[#This Row],[pie_loss]]</f>
        <v>-0.73093134023469375</v>
      </c>
      <c r="BB292" s="2">
        <f>IF(Table4[[#This Row],[diff_v_w2]]&gt;=1,1,0)</f>
        <v>0</v>
      </c>
      <c r="BC292" s="2">
        <f>Table4[[#This Row],[Gain]]^(Table4[[#This Row],[θ]]+Table4[[#This Row],[ω_p3]])</f>
        <v>30</v>
      </c>
      <c r="BD292" s="2">
        <f>-Table4[[#This Row],[λ]]*-Table4[[#This Row],[Loss]]^(Table4[[#This Row],[θ]]+Table4[[#This Row],[ω_n3]])</f>
        <v>19.562754086459723</v>
      </c>
      <c r="BE292" s="2">
        <f>Table4[[#This Row],[v_n_w_g_w3]]*Table4[[#This Row],[pie_gain]]-Table4[[#This Row],[v_n_w_l_w3]]*Table4[[#This Row],[pie_loss]]</f>
        <v>-0.52079177749138772</v>
      </c>
      <c r="BF292" s="2">
        <f>IF(Table4[[#This Row],[diff_v_w3]]&gt;=1,1,0)</f>
        <v>0</v>
      </c>
      <c r="BG292" s="2">
        <f>(Table4[[#This Row],[Accept]]-Table4[[#This Row],[projected_M1]])</f>
        <v>0</v>
      </c>
      <c r="BH292" s="2">
        <f>(Table4[[#This Row],[Accept]]-Table4[[#This Row],[projected_M2]])</f>
        <v>0</v>
      </c>
      <c r="BI292" s="2">
        <f>(Table4[[#This Row],[Accept]]-Table4[[#This Row],[projected_M3]])</f>
        <v>0</v>
      </c>
      <c r="BJ292" s="2">
        <f>(Table4[[#This Row],[Accept]]-Table4[[#This Row],[projected_M4]])</f>
        <v>0</v>
      </c>
    </row>
    <row r="293" spans="1:62" x14ac:dyDescent="0.3">
      <c r="A293">
        <v>53</v>
      </c>
      <c r="B293" t="s">
        <v>44</v>
      </c>
      <c r="C293">
        <v>1</v>
      </c>
      <c r="D293">
        <v>-2</v>
      </c>
      <c r="E293" s="22">
        <f>IF(Table4[[#This Row],[Trial]]="G1",Table4[[#This Row],[Balance]]/100,IF(Table4[[#This Row],[Trial]]="G2",Table4[[#This Row],[Balance]]/200,Table4[[#This Row],[Balance]]/500))</f>
        <v>0.52</v>
      </c>
      <c r="F293" s="22">
        <f>IF(Table4[[#This Row],[Net_Balance]]&gt;1,1+(Table4[[#This Row],[Net_Balance]]-1)/$F$974,1)</f>
        <v>1</v>
      </c>
      <c r="G293" s="22">
        <f>IF(Table4[[#This Row],[Net_Balance]]&lt;1,1-(1-Table4[[#This Row],[Net_Balance]])/$F$974,1)</f>
        <v>0.99314285714285711</v>
      </c>
      <c r="H293" s="22">
        <f>IF(Table4[[#This Row],[Net_Balance]]&gt;1,1+(Table4[[#This Row],[Net_Balance]]-1)/$H$974,1)</f>
        <v>1</v>
      </c>
      <c r="I293" s="22">
        <f>IF(Table4[[#This Row],[Net_Balance]]&lt;1,1-(1-Table4[[#This Row],[Net_Balance]])/$H$974,1)</f>
        <v>0.99519999999999997</v>
      </c>
      <c r="J293" s="22">
        <f>IF(Table4[[#This Row],[Net_Balance]]&gt;1,(Table4[[#This Row],[Net_Balance]]-1)/$J$974,0)</f>
        <v>0</v>
      </c>
      <c r="K293" s="22">
        <f>IF(Table4[[#This Row],[Net_Balance]]&lt;1,-(1-Table4[[#This Row],[Net_Balance]])/$J$974,0)</f>
        <v>-9.5999999999999992E-3</v>
      </c>
      <c r="L293" t="s">
        <v>110</v>
      </c>
      <c r="M293" t="s">
        <v>105</v>
      </c>
      <c r="N293" t="s">
        <v>5</v>
      </c>
      <c r="O293">
        <v>0</v>
      </c>
      <c r="P293">
        <v>0</v>
      </c>
      <c r="Q293">
        <v>260</v>
      </c>
      <c r="R293">
        <v>1664341158</v>
      </c>
      <c r="S293">
        <v>4</v>
      </c>
      <c r="T293" t="s">
        <v>118</v>
      </c>
      <c r="U293">
        <v>1</v>
      </c>
      <c r="V293">
        <v>-50</v>
      </c>
      <c r="W293">
        <v>0.5</v>
      </c>
      <c r="X293">
        <v>40</v>
      </c>
      <c r="Y293">
        <v>0.5</v>
      </c>
      <c r="Z293">
        <v>-5</v>
      </c>
      <c r="AA293">
        <v>2025</v>
      </c>
      <c r="AB293">
        <v>45</v>
      </c>
      <c r="AC293">
        <v>4</v>
      </c>
      <c r="AD293">
        <v>0.25</v>
      </c>
      <c r="AE293">
        <v>0.75</v>
      </c>
      <c r="AF293">
        <v>1</v>
      </c>
      <c r="AG293">
        <v>0.25</v>
      </c>
      <c r="AH293">
        <v>0.5</v>
      </c>
      <c r="AI293">
        <v>0.375</v>
      </c>
      <c r="AJ293">
        <v>0.625</v>
      </c>
      <c r="AK293">
        <v>6.25</v>
      </c>
      <c r="AL293">
        <v>1898.4375</v>
      </c>
      <c r="AM293">
        <v>43.571062644833439</v>
      </c>
      <c r="AN293">
        <v>0.9</v>
      </c>
      <c r="AO293">
        <v>0.60844334427391233</v>
      </c>
      <c r="AP293">
        <v>0.39155665572608767</v>
      </c>
      <c r="AQ293" s="2">
        <f>Table4[[#This Row],[Gain]]^Table4[[#This Row],[θ]]</f>
        <v>40</v>
      </c>
      <c r="AR293" s="2">
        <f>-Table4[[#This Row],[λ]]*-Table4[[#This Row],[Loss]]^Table4[[#This Row],[θ]]</f>
        <v>100</v>
      </c>
      <c r="AS293" s="2">
        <f>Table4[[#This Row],[pie_gain]]*Table4[[#This Row],[v_n_w_g]]-Table4[[#This Row],[pie_loss]]*Table4[[#This Row],[v_n_w_l]]</f>
        <v>-14.817931801652275</v>
      </c>
      <c r="AT293" s="2">
        <f>IF(Table4[[#This Row],[diff_v]]&gt;=1,1,0)</f>
        <v>0</v>
      </c>
      <c r="AU293" s="2">
        <f>Table4[[#This Row],[Gain]]^(Table4[[#This Row],[θ]]*Table4[[#This Row],[ω_p]])</f>
        <v>40</v>
      </c>
      <c r="AV293" s="2">
        <f>-Table4[[#This Row],[λ]]*-Table4[[#This Row],[Loss]]^(Table4[[#This Row],[θ]]*Table4[[#This Row],[ω_n]])</f>
        <v>97.353130199509252</v>
      </c>
      <c r="AW293" s="2">
        <f>Table4[[#This Row],[v_n_w_g_w]]*Table4[[#This Row],[pie_gain]]-Table4[[#This Row],[v_n_w_l_w]]*Table4[[#This Row],[pie_loss]]</f>
        <v>-13.781532314429736</v>
      </c>
      <c r="AX293" s="2">
        <f>IF(Table4[[#This Row],[diff_v_w]]&gt;=1,1,0)</f>
        <v>0</v>
      </c>
      <c r="AY293" s="2">
        <f>Table4[[#This Row],[Gain]]^(Table4[[#This Row],[θ]])*Table4[[#This Row],[ω_p2]]</f>
        <v>40</v>
      </c>
      <c r="AZ293" s="2">
        <f>-Table4[[#This Row],[λ]]*-Table4[[#This Row],[Loss]]^(Table4[[#This Row],[θ]])*Table4[[#This Row],[ω_n2]]</f>
        <v>99.52</v>
      </c>
      <c r="BA293" s="2">
        <f>Table4[[#This Row],[v_n_w_g_w2]]*Table4[[#This Row],[pie_gain]]-Table4[[#This Row],[v_n_w_l_w2]]*Table4[[#This Row],[pie_loss]]</f>
        <v>-14.629984606903751</v>
      </c>
      <c r="BB293" s="2">
        <f>IF(Table4[[#This Row],[diff_v_w2]]&gt;=1,1,0)</f>
        <v>0</v>
      </c>
      <c r="BC293" s="2">
        <f>Table4[[#This Row],[Gain]]^(Table4[[#This Row],[θ]]+Table4[[#This Row],[ω_p3]])</f>
        <v>40</v>
      </c>
      <c r="BD293" s="2">
        <f>-Table4[[#This Row],[λ]]*-Table4[[#This Row],[Loss]]^(Table4[[#This Row],[θ]]+Table4[[#This Row],[ω_n3]])</f>
        <v>96.314103814462825</v>
      </c>
      <c r="BE293" s="2">
        <f>Table4[[#This Row],[v_n_w_g_w3]]*Table4[[#This Row],[pie_gain]]-Table4[[#This Row],[v_n_w_l_w3]]*Table4[[#This Row],[pie_loss]]</f>
        <v>-13.374694617889791</v>
      </c>
      <c r="BF293" s="2">
        <f>IF(Table4[[#This Row],[diff_v_w3]]&gt;=1,1,0)</f>
        <v>0</v>
      </c>
      <c r="BG293" s="2">
        <f>(Table4[[#This Row],[Accept]]-Table4[[#This Row],[projected_M1]])</f>
        <v>0</v>
      </c>
      <c r="BH293" s="2">
        <f>(Table4[[#This Row],[Accept]]-Table4[[#This Row],[projected_M2]])</f>
        <v>0</v>
      </c>
      <c r="BI293" s="2">
        <f>(Table4[[#This Row],[Accept]]-Table4[[#This Row],[projected_M3]])</f>
        <v>0</v>
      </c>
      <c r="BJ293" s="2">
        <f>(Table4[[#This Row],[Accept]]-Table4[[#This Row],[projected_M4]])</f>
        <v>0</v>
      </c>
    </row>
    <row r="294" spans="1:62" x14ac:dyDescent="0.3">
      <c r="A294">
        <v>54</v>
      </c>
      <c r="B294" t="s">
        <v>44</v>
      </c>
      <c r="C294">
        <v>1</v>
      </c>
      <c r="D294">
        <v>-2</v>
      </c>
      <c r="E294" s="22">
        <f>IF(Table4[[#This Row],[Trial]]="G1",Table4[[#This Row],[Balance]]/100,IF(Table4[[#This Row],[Trial]]="G2",Table4[[#This Row],[Balance]]/200,Table4[[#This Row],[Balance]]/500))</f>
        <v>0.88</v>
      </c>
      <c r="F294" s="22">
        <f>IF(Table4[[#This Row],[Net_Balance]]&gt;1,1+(Table4[[#This Row],[Net_Balance]]-1)/$F$974,1)</f>
        <v>1</v>
      </c>
      <c r="G294" s="22">
        <f>IF(Table4[[#This Row],[Net_Balance]]&lt;1,1-(1-Table4[[#This Row],[Net_Balance]])/$F$974,1)</f>
        <v>0.99828571428571433</v>
      </c>
      <c r="H294" s="22">
        <f>IF(Table4[[#This Row],[Net_Balance]]&gt;1,1+(Table4[[#This Row],[Net_Balance]]-1)/$H$974,1)</f>
        <v>1</v>
      </c>
      <c r="I294" s="22">
        <f>IF(Table4[[#This Row],[Net_Balance]]&lt;1,1-(1-Table4[[#This Row],[Net_Balance]])/$H$974,1)</f>
        <v>0.99880000000000002</v>
      </c>
      <c r="J294" s="22">
        <f>IF(Table4[[#This Row],[Net_Balance]]&gt;1,(Table4[[#This Row],[Net_Balance]]-1)/$J$974,0)</f>
        <v>0</v>
      </c>
      <c r="K294" s="22">
        <f>IF(Table4[[#This Row],[Net_Balance]]&lt;1,-(1-Table4[[#This Row],[Net_Balance]])/$J$974,0)</f>
        <v>-2.3999999999999998E-3</v>
      </c>
      <c r="L294" t="s">
        <v>110</v>
      </c>
      <c r="M294" t="s">
        <v>76</v>
      </c>
      <c r="N294" t="s">
        <v>7</v>
      </c>
      <c r="O294">
        <v>1</v>
      </c>
      <c r="P294">
        <v>180</v>
      </c>
      <c r="Q294">
        <v>440</v>
      </c>
      <c r="R294">
        <v>1664341170</v>
      </c>
      <c r="S294">
        <v>12</v>
      </c>
      <c r="T294" t="s">
        <v>118</v>
      </c>
      <c r="U294">
        <v>1</v>
      </c>
      <c r="V294">
        <v>-90</v>
      </c>
      <c r="W294">
        <v>0.5</v>
      </c>
      <c r="X294">
        <v>180</v>
      </c>
      <c r="Y294">
        <v>0.5</v>
      </c>
      <c r="Z294">
        <v>45</v>
      </c>
      <c r="AA294">
        <v>18225</v>
      </c>
      <c r="AB294">
        <v>135</v>
      </c>
      <c r="AC294">
        <v>2</v>
      </c>
      <c r="AD294">
        <v>0.25</v>
      </c>
      <c r="AE294">
        <v>0.75</v>
      </c>
      <c r="AF294">
        <v>2</v>
      </c>
      <c r="AG294">
        <v>0.5</v>
      </c>
      <c r="AH294">
        <v>0.25</v>
      </c>
      <c r="AI294">
        <v>0.625</v>
      </c>
      <c r="AJ294">
        <v>0.375</v>
      </c>
      <c r="AK294">
        <v>11.25</v>
      </c>
      <c r="AL294">
        <v>17085.9375</v>
      </c>
      <c r="AM294">
        <v>130.71318793450033</v>
      </c>
      <c r="AN294">
        <v>0.9</v>
      </c>
      <c r="AO294">
        <v>0.38419903534316502</v>
      </c>
      <c r="AP294">
        <v>0.61580096465683498</v>
      </c>
      <c r="AQ294" s="2">
        <f>Table4[[#This Row],[Gain]]^Table4[[#This Row],[θ]]</f>
        <v>180</v>
      </c>
      <c r="AR294" s="2">
        <f>-Table4[[#This Row],[λ]]*-Table4[[#This Row],[Loss]]^Table4[[#This Row],[θ]]</f>
        <v>180</v>
      </c>
      <c r="AS294" s="2">
        <f>Table4[[#This Row],[pie_gain]]*Table4[[#This Row],[v_n_w_g]]-Table4[[#This Row],[pie_loss]]*Table4[[#This Row],[v_n_w_l]]</f>
        <v>-41.688347276460604</v>
      </c>
      <c r="AT294" s="2">
        <f>IF(Table4[[#This Row],[diff_v]]&gt;=1,1,0)</f>
        <v>0</v>
      </c>
      <c r="AU294" s="2">
        <f>Table4[[#This Row],[Gain]]^(Table4[[#This Row],[θ]]*Table4[[#This Row],[ω_p]])</f>
        <v>180</v>
      </c>
      <c r="AV294" s="2">
        <f>-Table4[[#This Row],[λ]]*-Table4[[#This Row],[Loss]]^(Table4[[#This Row],[θ]]*Table4[[#This Row],[ω_n]])</f>
        <v>178.61682902294288</v>
      </c>
      <c r="AW294" s="2">
        <f>Table4[[#This Row],[v_n_w_g_w]]*Table4[[#This Row],[pie_gain]]-Table4[[#This Row],[v_n_w_l_w]]*Table4[[#This Row],[pie_loss]]</f>
        <v>-40.836589254503494</v>
      </c>
      <c r="AX294" s="2">
        <f>IF(Table4[[#This Row],[diff_v_w]]&gt;=1,1,0)</f>
        <v>0</v>
      </c>
      <c r="AY294" s="2">
        <f>Table4[[#This Row],[Gain]]^(Table4[[#This Row],[θ]])*Table4[[#This Row],[ω_p2]]</f>
        <v>180</v>
      </c>
      <c r="AZ294" s="2">
        <f>-Table4[[#This Row],[λ]]*-Table4[[#This Row],[Loss]]^(Table4[[#This Row],[θ]])*Table4[[#This Row],[ω_n2]]</f>
        <v>179.78399999999999</v>
      </c>
      <c r="BA294" s="2">
        <f>Table4[[#This Row],[v_n_w_g_w2]]*Table4[[#This Row],[pie_gain]]-Table4[[#This Row],[v_n_w_l_w2]]*Table4[[#This Row],[pie_loss]]</f>
        <v>-41.555334268094711</v>
      </c>
      <c r="BB294" s="2">
        <f>IF(Table4[[#This Row],[diff_v_w2]]&gt;=1,1,0)</f>
        <v>0</v>
      </c>
      <c r="BC294" s="2">
        <f>Table4[[#This Row],[Gain]]^(Table4[[#This Row],[θ]]+Table4[[#This Row],[ω_p3]])</f>
        <v>180</v>
      </c>
      <c r="BD294" s="2">
        <f>-Table4[[#This Row],[λ]]*-Table4[[#This Row],[Loss]]^(Table4[[#This Row],[θ]]+Table4[[#This Row],[ω_n3]])</f>
        <v>178.06654124966855</v>
      </c>
      <c r="BE294" s="2">
        <f>Table4[[#This Row],[v_n_w_g_w3]]*Table4[[#This Row],[pie_gain]]-Table4[[#This Row],[v_n_w_l_w3]]*Table4[[#This Row],[pie_loss]]</f>
        <v>-40.497721512882293</v>
      </c>
      <c r="BF294" s="2">
        <f>IF(Table4[[#This Row],[diff_v_w3]]&gt;=1,1,0)</f>
        <v>0</v>
      </c>
      <c r="BG294" s="2">
        <f>(Table4[[#This Row],[Accept]]-Table4[[#This Row],[projected_M1]])</f>
        <v>1</v>
      </c>
      <c r="BH294" s="2">
        <f>(Table4[[#This Row],[Accept]]-Table4[[#This Row],[projected_M2]])</f>
        <v>1</v>
      </c>
      <c r="BI294" s="2">
        <f>(Table4[[#This Row],[Accept]]-Table4[[#This Row],[projected_M3]])</f>
        <v>1</v>
      </c>
      <c r="BJ294" s="2">
        <f>(Table4[[#This Row],[Accept]]-Table4[[#This Row],[projected_M4]])</f>
        <v>1</v>
      </c>
    </row>
    <row r="295" spans="1:62" x14ac:dyDescent="0.3">
      <c r="A295">
        <v>55</v>
      </c>
      <c r="B295" t="s">
        <v>44</v>
      </c>
      <c r="C295">
        <v>1</v>
      </c>
      <c r="D295">
        <v>-2</v>
      </c>
      <c r="E295" s="22">
        <f>IF(Table4[[#This Row],[Trial]]="G1",Table4[[#This Row],[Balance]]/100,IF(Table4[[#This Row],[Trial]]="G2",Table4[[#This Row],[Balance]]/200,Table4[[#This Row],[Balance]]/500))</f>
        <v>0.88</v>
      </c>
      <c r="F295" s="22">
        <f>IF(Table4[[#This Row],[Net_Balance]]&gt;1,1+(Table4[[#This Row],[Net_Balance]]-1)/$F$974,1)</f>
        <v>1</v>
      </c>
      <c r="G295" s="22">
        <f>IF(Table4[[#This Row],[Net_Balance]]&lt;1,1-(1-Table4[[#This Row],[Net_Balance]])/$F$974,1)</f>
        <v>0.99828571428571433</v>
      </c>
      <c r="H295" s="22">
        <f>IF(Table4[[#This Row],[Net_Balance]]&gt;1,1+(Table4[[#This Row],[Net_Balance]]-1)/$H$974,1)</f>
        <v>1</v>
      </c>
      <c r="I295" s="22">
        <f>IF(Table4[[#This Row],[Net_Balance]]&lt;1,1-(1-Table4[[#This Row],[Net_Balance]])/$H$974,1)</f>
        <v>0.99880000000000002</v>
      </c>
      <c r="J295" s="22">
        <f>IF(Table4[[#This Row],[Net_Balance]]&gt;1,(Table4[[#This Row],[Net_Balance]]-1)/$J$974,0)</f>
        <v>0</v>
      </c>
      <c r="K295" s="22">
        <f>IF(Table4[[#This Row],[Net_Balance]]&lt;1,-(1-Table4[[#This Row],[Net_Balance]])/$J$974,0)</f>
        <v>-2.3999999999999998E-3</v>
      </c>
      <c r="L295" t="s">
        <v>110</v>
      </c>
      <c r="M295" t="s">
        <v>53</v>
      </c>
      <c r="N295" t="s">
        <v>5</v>
      </c>
      <c r="O295">
        <v>0</v>
      </c>
      <c r="P295">
        <v>0</v>
      </c>
      <c r="Q295">
        <v>440</v>
      </c>
      <c r="R295">
        <v>1664341174</v>
      </c>
      <c r="S295">
        <v>4</v>
      </c>
      <c r="T295" t="s">
        <v>118</v>
      </c>
      <c r="U295">
        <v>1</v>
      </c>
      <c r="V295">
        <v>-10</v>
      </c>
      <c r="W295">
        <v>0.5</v>
      </c>
      <c r="X295">
        <v>0</v>
      </c>
      <c r="Y295">
        <v>0.5</v>
      </c>
      <c r="Z295">
        <v>-5</v>
      </c>
      <c r="AA295">
        <v>25</v>
      </c>
      <c r="AB295">
        <v>5</v>
      </c>
      <c r="AC295">
        <v>4</v>
      </c>
      <c r="AD295">
        <v>0.25</v>
      </c>
      <c r="AE295">
        <v>0.75</v>
      </c>
      <c r="AF295">
        <v>2</v>
      </c>
      <c r="AG295">
        <v>0.5</v>
      </c>
      <c r="AH295">
        <v>0.25</v>
      </c>
      <c r="AI295">
        <v>0.625</v>
      </c>
      <c r="AJ295">
        <v>0.375</v>
      </c>
      <c r="AK295">
        <v>-6.25</v>
      </c>
      <c r="AL295">
        <v>23.4375</v>
      </c>
      <c r="AM295">
        <v>4.8412291827592711</v>
      </c>
      <c r="AN295">
        <v>0.9</v>
      </c>
      <c r="AO295">
        <v>0.38419903534316502</v>
      </c>
      <c r="AP295">
        <v>0.61580096465683498</v>
      </c>
      <c r="AQ295" s="2">
        <f>Table4[[#This Row],[Gain]]^Table4[[#This Row],[θ]]</f>
        <v>0</v>
      </c>
      <c r="AR295" s="2">
        <f>-Table4[[#This Row],[λ]]*-Table4[[#This Row],[Loss]]^Table4[[#This Row],[θ]]</f>
        <v>20</v>
      </c>
      <c r="AS295" s="2">
        <f>Table4[[#This Row],[pie_gain]]*Table4[[#This Row],[v_n_w_g]]-Table4[[#This Row],[pie_loss]]*Table4[[#This Row],[v_n_w_l]]</f>
        <v>-12.3160192931367</v>
      </c>
      <c r="AT295" s="2">
        <f>IF(Table4[[#This Row],[diff_v]]&gt;=1,1,0)</f>
        <v>0</v>
      </c>
      <c r="AU295" s="2">
        <f>Table4[[#This Row],[Gain]]^(Table4[[#This Row],[θ]]*Table4[[#This Row],[ω_p]])</f>
        <v>0</v>
      </c>
      <c r="AV295" s="2">
        <f>-Table4[[#This Row],[λ]]*-Table4[[#This Row],[Loss]]^(Table4[[#This Row],[θ]]*Table4[[#This Row],[ω_n]])</f>
        <v>19.921209831458281</v>
      </c>
      <c r="AW295" s="2">
        <f>Table4[[#This Row],[v_n_w_g_w]]*Table4[[#This Row],[pie_gain]]-Table4[[#This Row],[v_n_w_l_w]]*Table4[[#This Row],[pie_loss]]</f>
        <v>-12.267500231343234</v>
      </c>
      <c r="AX295" s="2">
        <f>IF(Table4[[#This Row],[diff_v_w]]&gt;=1,1,0)</f>
        <v>0</v>
      </c>
      <c r="AY295" s="2">
        <f>Table4[[#This Row],[Gain]]^(Table4[[#This Row],[θ]])*Table4[[#This Row],[ω_p2]]</f>
        <v>0</v>
      </c>
      <c r="AZ295" s="2">
        <f>-Table4[[#This Row],[λ]]*-Table4[[#This Row],[Loss]]^(Table4[[#This Row],[θ]])*Table4[[#This Row],[ω_n2]]</f>
        <v>19.975999999999999</v>
      </c>
      <c r="BA295" s="2">
        <f>Table4[[#This Row],[v_n_w_g_w2]]*Table4[[#This Row],[pie_gain]]-Table4[[#This Row],[v_n_w_l_w2]]*Table4[[#This Row],[pie_loss]]</f>
        <v>-12.301240069984935</v>
      </c>
      <c r="BB295" s="2">
        <f>IF(Table4[[#This Row],[diff_v_w2]]&gt;=1,1,0)</f>
        <v>0</v>
      </c>
      <c r="BC295" s="2">
        <f>Table4[[#This Row],[Gain]]^(Table4[[#This Row],[θ]]+Table4[[#This Row],[ω_p3]])</f>
        <v>0</v>
      </c>
      <c r="BD295" s="2">
        <f>-Table4[[#This Row],[λ]]*-Table4[[#This Row],[Loss]]^(Table4[[#This Row],[θ]]+Table4[[#This Row],[ω_n3]])</f>
        <v>19.889780743095848</v>
      </c>
      <c r="BE295" s="2">
        <f>Table4[[#This Row],[v_n_w_g_w3]]*Table4[[#This Row],[pie_gain]]-Table4[[#This Row],[v_n_w_l_w3]]*Table4[[#This Row],[pie_loss]]</f>
        <v>-12.248146168411363</v>
      </c>
      <c r="BF295" s="2">
        <f>IF(Table4[[#This Row],[diff_v_w3]]&gt;=1,1,0)</f>
        <v>0</v>
      </c>
      <c r="BG295" s="2">
        <f>(Table4[[#This Row],[Accept]]-Table4[[#This Row],[projected_M1]])</f>
        <v>0</v>
      </c>
      <c r="BH295" s="2">
        <f>(Table4[[#This Row],[Accept]]-Table4[[#This Row],[projected_M2]])</f>
        <v>0</v>
      </c>
      <c r="BI295" s="2">
        <f>(Table4[[#This Row],[Accept]]-Table4[[#This Row],[projected_M3]])</f>
        <v>0</v>
      </c>
      <c r="BJ295" s="2">
        <f>(Table4[[#This Row],[Accept]]-Table4[[#This Row],[projected_M4]])</f>
        <v>0</v>
      </c>
    </row>
    <row r="296" spans="1:62" x14ac:dyDescent="0.3">
      <c r="A296">
        <v>57</v>
      </c>
      <c r="B296" t="s">
        <v>44</v>
      </c>
      <c r="C296">
        <v>1</v>
      </c>
      <c r="D296">
        <v>-2</v>
      </c>
      <c r="E296" s="22">
        <f>IF(Table4[[#This Row],[Trial]]="G1",Table4[[#This Row],[Balance]]/100,IF(Table4[[#This Row],[Trial]]="G2",Table4[[#This Row],[Balance]]/200,Table4[[#This Row],[Balance]]/500))</f>
        <v>0.88</v>
      </c>
      <c r="F296" s="22">
        <f>IF(Table4[[#This Row],[Net_Balance]]&gt;1,1+(Table4[[#This Row],[Net_Balance]]-1)/$F$974,1)</f>
        <v>1</v>
      </c>
      <c r="G296" s="22">
        <f>IF(Table4[[#This Row],[Net_Balance]]&lt;1,1-(1-Table4[[#This Row],[Net_Balance]])/$F$974,1)</f>
        <v>0.99828571428571433</v>
      </c>
      <c r="H296" s="22">
        <f>IF(Table4[[#This Row],[Net_Balance]]&gt;1,1+(Table4[[#This Row],[Net_Balance]]-1)/$H$974,1)</f>
        <v>1</v>
      </c>
      <c r="I296" s="22">
        <f>IF(Table4[[#This Row],[Net_Balance]]&lt;1,1-(1-Table4[[#This Row],[Net_Balance]])/$H$974,1)</f>
        <v>0.99880000000000002</v>
      </c>
      <c r="J296" s="22">
        <f>IF(Table4[[#This Row],[Net_Balance]]&gt;1,(Table4[[#This Row],[Net_Balance]]-1)/$J$974,0)</f>
        <v>0</v>
      </c>
      <c r="K296" s="22">
        <f>IF(Table4[[#This Row],[Net_Balance]]&lt;1,-(1-Table4[[#This Row],[Net_Balance]])/$J$974,0)</f>
        <v>-2.3999999999999998E-3</v>
      </c>
      <c r="L296" t="s">
        <v>110</v>
      </c>
      <c r="M296" t="s">
        <v>85</v>
      </c>
      <c r="N296" t="s">
        <v>5</v>
      </c>
      <c r="O296">
        <v>0</v>
      </c>
      <c r="P296">
        <v>0</v>
      </c>
      <c r="Q296">
        <v>440</v>
      </c>
      <c r="R296">
        <v>1664341182</v>
      </c>
      <c r="S296">
        <v>4</v>
      </c>
      <c r="T296" t="s">
        <v>117</v>
      </c>
      <c r="U296">
        <v>0</v>
      </c>
      <c r="V296">
        <v>-90</v>
      </c>
      <c r="W296">
        <v>0.5</v>
      </c>
      <c r="X296">
        <v>80</v>
      </c>
      <c r="Y296">
        <v>0.5</v>
      </c>
      <c r="Z296">
        <v>-5</v>
      </c>
      <c r="AA296">
        <v>7225</v>
      </c>
      <c r="AB296">
        <v>85</v>
      </c>
      <c r="AC296">
        <v>2</v>
      </c>
      <c r="AD296">
        <v>0.25</v>
      </c>
      <c r="AE296">
        <v>0.75</v>
      </c>
      <c r="AF296">
        <v>2</v>
      </c>
      <c r="AG296">
        <v>0.5</v>
      </c>
      <c r="AH296">
        <v>0.25</v>
      </c>
      <c r="AI296">
        <v>0.625</v>
      </c>
      <c r="AJ296">
        <v>0.375</v>
      </c>
      <c r="AK296">
        <v>-26.25</v>
      </c>
      <c r="AL296">
        <v>6773.4375</v>
      </c>
      <c r="AM296">
        <v>82.300896106907615</v>
      </c>
      <c r="AN296">
        <v>0.9</v>
      </c>
      <c r="AO296">
        <v>0.38419903534316502</v>
      </c>
      <c r="AP296">
        <v>0.61580096465683498</v>
      </c>
      <c r="AQ296" s="2">
        <f>Table4[[#This Row],[Gain]]^Table4[[#This Row],[θ]]</f>
        <v>80</v>
      </c>
      <c r="AR296" s="2">
        <f>-Table4[[#This Row],[λ]]*-Table4[[#This Row],[Loss]]^Table4[[#This Row],[θ]]</f>
        <v>180</v>
      </c>
      <c r="AS296" s="2">
        <f>Table4[[#This Row],[pie_gain]]*Table4[[#This Row],[v_n_w_g]]-Table4[[#This Row],[pie_loss]]*Table4[[#This Row],[v_n_w_l]]</f>
        <v>-80.108250810777093</v>
      </c>
      <c r="AT296" s="2">
        <f>IF(Table4[[#This Row],[diff_v]]&gt;=1,1,0)</f>
        <v>0</v>
      </c>
      <c r="AU296" s="2">
        <f>Table4[[#This Row],[Gain]]^(Table4[[#This Row],[θ]]*Table4[[#This Row],[ω_p]])</f>
        <v>80</v>
      </c>
      <c r="AV296" s="2">
        <f>-Table4[[#This Row],[λ]]*-Table4[[#This Row],[Loss]]^(Table4[[#This Row],[θ]]*Table4[[#This Row],[ω_n]])</f>
        <v>178.61682902294288</v>
      </c>
      <c r="AW296" s="2">
        <f>Table4[[#This Row],[v_n_w_g_w]]*Table4[[#This Row],[pie_gain]]-Table4[[#This Row],[v_n_w_l_w]]*Table4[[#This Row],[pie_loss]]</f>
        <v>-79.256492788819997</v>
      </c>
      <c r="AX296" s="2">
        <f>IF(Table4[[#This Row],[diff_v_w]]&gt;=1,1,0)</f>
        <v>0</v>
      </c>
      <c r="AY296" s="2">
        <f>Table4[[#This Row],[Gain]]^(Table4[[#This Row],[θ]])*Table4[[#This Row],[ω_p2]]</f>
        <v>80</v>
      </c>
      <c r="AZ296" s="2">
        <f>-Table4[[#This Row],[λ]]*-Table4[[#This Row],[Loss]]^(Table4[[#This Row],[θ]])*Table4[[#This Row],[ω_n2]]</f>
        <v>179.78399999999999</v>
      </c>
      <c r="BA296" s="2">
        <f>Table4[[#This Row],[v_n_w_g_w2]]*Table4[[#This Row],[pie_gain]]-Table4[[#This Row],[v_n_w_l_w2]]*Table4[[#This Row],[pie_loss]]</f>
        <v>-79.975237802411215</v>
      </c>
      <c r="BB296" s="2">
        <f>IF(Table4[[#This Row],[diff_v_w2]]&gt;=1,1,0)</f>
        <v>0</v>
      </c>
      <c r="BC296" s="2">
        <f>Table4[[#This Row],[Gain]]^(Table4[[#This Row],[θ]]+Table4[[#This Row],[ω_p3]])</f>
        <v>80</v>
      </c>
      <c r="BD296" s="2">
        <f>-Table4[[#This Row],[λ]]*-Table4[[#This Row],[Loss]]^(Table4[[#This Row],[θ]]+Table4[[#This Row],[ω_n3]])</f>
        <v>178.06654124966855</v>
      </c>
      <c r="BE296" s="2">
        <f>Table4[[#This Row],[v_n_w_g_w3]]*Table4[[#This Row],[pie_gain]]-Table4[[#This Row],[v_n_w_l_w3]]*Table4[[#This Row],[pie_loss]]</f>
        <v>-78.917625047198783</v>
      </c>
      <c r="BF296" s="2">
        <f>IF(Table4[[#This Row],[diff_v_w3]]&gt;=1,1,0)</f>
        <v>0</v>
      </c>
      <c r="BG296" s="2">
        <f>(Table4[[#This Row],[Accept]]-Table4[[#This Row],[projected_M1]])</f>
        <v>0</v>
      </c>
      <c r="BH296" s="2">
        <f>(Table4[[#This Row],[Accept]]-Table4[[#This Row],[projected_M2]])</f>
        <v>0</v>
      </c>
      <c r="BI296" s="2">
        <f>(Table4[[#This Row],[Accept]]-Table4[[#This Row],[projected_M3]])</f>
        <v>0</v>
      </c>
      <c r="BJ296" s="2">
        <f>(Table4[[#This Row],[Accept]]-Table4[[#This Row],[projected_M4]])</f>
        <v>0</v>
      </c>
    </row>
    <row r="297" spans="1:62" x14ac:dyDescent="0.3">
      <c r="A297">
        <v>59</v>
      </c>
      <c r="B297" t="s">
        <v>44</v>
      </c>
      <c r="C297">
        <v>1</v>
      </c>
      <c r="D297">
        <v>-2</v>
      </c>
      <c r="E297" s="22">
        <f>IF(Table4[[#This Row],[Trial]]="G1",Table4[[#This Row],[Balance]]/100,IF(Table4[[#This Row],[Trial]]="G2",Table4[[#This Row],[Balance]]/200,Table4[[#This Row],[Balance]]/500))</f>
        <v>0.88</v>
      </c>
      <c r="F297" s="22">
        <f>IF(Table4[[#This Row],[Net_Balance]]&gt;1,1+(Table4[[#This Row],[Net_Balance]]-1)/$F$974,1)</f>
        <v>1</v>
      </c>
      <c r="G297" s="22">
        <f>IF(Table4[[#This Row],[Net_Balance]]&lt;1,1-(1-Table4[[#This Row],[Net_Balance]])/$F$974,1)</f>
        <v>0.99828571428571433</v>
      </c>
      <c r="H297" s="22">
        <f>IF(Table4[[#This Row],[Net_Balance]]&gt;1,1+(Table4[[#This Row],[Net_Balance]]-1)/$H$974,1)</f>
        <v>1</v>
      </c>
      <c r="I297" s="22">
        <f>IF(Table4[[#This Row],[Net_Balance]]&lt;1,1-(1-Table4[[#This Row],[Net_Balance]])/$H$974,1)</f>
        <v>0.99880000000000002</v>
      </c>
      <c r="J297" s="22">
        <f>IF(Table4[[#This Row],[Net_Balance]]&gt;1,(Table4[[#This Row],[Net_Balance]]-1)/$J$974,0)</f>
        <v>0</v>
      </c>
      <c r="K297" s="22">
        <f>IF(Table4[[#This Row],[Net_Balance]]&lt;1,-(1-Table4[[#This Row],[Net_Balance]])/$J$974,0)</f>
        <v>-2.3999999999999998E-3</v>
      </c>
      <c r="L297" t="s">
        <v>110</v>
      </c>
      <c r="M297" t="s">
        <v>54</v>
      </c>
      <c r="N297" t="s">
        <v>5</v>
      </c>
      <c r="O297">
        <v>0</v>
      </c>
      <c r="P297">
        <v>0</v>
      </c>
      <c r="Q297">
        <v>440</v>
      </c>
      <c r="R297">
        <v>1664341193</v>
      </c>
      <c r="S297">
        <v>4</v>
      </c>
      <c r="T297" t="s">
        <v>117</v>
      </c>
      <c r="U297">
        <v>0</v>
      </c>
      <c r="V297">
        <v>-50</v>
      </c>
      <c r="W297">
        <v>0.5</v>
      </c>
      <c r="X297">
        <v>40</v>
      </c>
      <c r="Y297">
        <v>0.5</v>
      </c>
      <c r="Z297">
        <v>-5</v>
      </c>
      <c r="AA297">
        <v>2025</v>
      </c>
      <c r="AB297">
        <v>45</v>
      </c>
      <c r="AC297">
        <v>4</v>
      </c>
      <c r="AD297">
        <v>0.25</v>
      </c>
      <c r="AE297">
        <v>0.75</v>
      </c>
      <c r="AF297">
        <v>1</v>
      </c>
      <c r="AG297">
        <v>0.25</v>
      </c>
      <c r="AH297">
        <v>0.5</v>
      </c>
      <c r="AI297">
        <v>0.375</v>
      </c>
      <c r="AJ297">
        <v>0.625</v>
      </c>
      <c r="AK297">
        <v>6.25</v>
      </c>
      <c r="AL297">
        <v>1898.4375</v>
      </c>
      <c r="AM297">
        <v>43.571062644833439</v>
      </c>
      <c r="AN297">
        <v>0.9</v>
      </c>
      <c r="AO297">
        <v>0.60844334427391233</v>
      </c>
      <c r="AP297">
        <v>0.39155665572608767</v>
      </c>
      <c r="AQ297" s="2">
        <f>Table4[[#This Row],[Gain]]^Table4[[#This Row],[θ]]</f>
        <v>40</v>
      </c>
      <c r="AR297" s="2">
        <f>-Table4[[#This Row],[λ]]*-Table4[[#This Row],[Loss]]^Table4[[#This Row],[θ]]</f>
        <v>100</v>
      </c>
      <c r="AS297" s="2">
        <f>Table4[[#This Row],[pie_gain]]*Table4[[#This Row],[v_n_w_g]]-Table4[[#This Row],[pie_loss]]*Table4[[#This Row],[v_n_w_l]]</f>
        <v>-14.817931801652275</v>
      </c>
      <c r="AT297" s="2">
        <f>IF(Table4[[#This Row],[diff_v]]&gt;=1,1,0)</f>
        <v>0</v>
      </c>
      <c r="AU297" s="2">
        <f>Table4[[#This Row],[Gain]]^(Table4[[#This Row],[θ]]*Table4[[#This Row],[ω_p]])</f>
        <v>40</v>
      </c>
      <c r="AV297" s="2">
        <f>-Table4[[#This Row],[λ]]*-Table4[[#This Row],[Loss]]^(Table4[[#This Row],[θ]]*Table4[[#This Row],[ω_n]])</f>
        <v>99.331611206125956</v>
      </c>
      <c r="AW297" s="2">
        <f>Table4[[#This Row],[v_n_w_g_w]]*Table4[[#This Row],[pie_gain]]-Table4[[#This Row],[v_n_w_l_w]]*Table4[[#This Row],[pie_loss]]</f>
        <v>-14.556219720798158</v>
      </c>
      <c r="AX297" s="2">
        <f>IF(Table4[[#This Row],[diff_v_w]]&gt;=1,1,0)</f>
        <v>0</v>
      </c>
      <c r="AY297" s="2">
        <f>Table4[[#This Row],[Gain]]^(Table4[[#This Row],[θ]])*Table4[[#This Row],[ω_p2]]</f>
        <v>40</v>
      </c>
      <c r="AZ297" s="2">
        <f>-Table4[[#This Row],[λ]]*-Table4[[#This Row],[Loss]]^(Table4[[#This Row],[θ]])*Table4[[#This Row],[ω_n2]]</f>
        <v>99.88</v>
      </c>
      <c r="BA297" s="2">
        <f>Table4[[#This Row],[v_n_w_g_w2]]*Table4[[#This Row],[pie_gain]]-Table4[[#This Row],[v_n_w_l_w2]]*Table4[[#This Row],[pie_loss]]</f>
        <v>-14.770945002965139</v>
      </c>
      <c r="BB297" s="2">
        <f>IF(Table4[[#This Row],[diff_v_w2]]&gt;=1,1,0)</f>
        <v>0</v>
      </c>
      <c r="BC297" s="2">
        <f>Table4[[#This Row],[Gain]]^(Table4[[#This Row],[θ]]+Table4[[#This Row],[ω_p3]])</f>
        <v>40</v>
      </c>
      <c r="BD297" s="2">
        <f>-Table4[[#This Row],[λ]]*-Table4[[#This Row],[Loss]]^(Table4[[#This Row],[θ]]+Table4[[#This Row],[ω_n3]])</f>
        <v>99.065508247236949</v>
      </c>
      <c r="BE297" s="2">
        <f>Table4[[#This Row],[v_n_w_g_w3]]*Table4[[#This Row],[pie_gain]]-Table4[[#This Row],[v_n_w_l_w3]]*Table4[[#This Row],[pie_loss]]</f>
        <v>-14.45202533613676</v>
      </c>
      <c r="BF297" s="2">
        <f>IF(Table4[[#This Row],[diff_v_w3]]&gt;=1,1,0)</f>
        <v>0</v>
      </c>
      <c r="BG297" s="2">
        <f>(Table4[[#This Row],[Accept]]-Table4[[#This Row],[projected_M1]])</f>
        <v>0</v>
      </c>
      <c r="BH297" s="2">
        <f>(Table4[[#This Row],[Accept]]-Table4[[#This Row],[projected_M2]])</f>
        <v>0</v>
      </c>
      <c r="BI297" s="2">
        <f>(Table4[[#This Row],[Accept]]-Table4[[#This Row],[projected_M3]])</f>
        <v>0</v>
      </c>
      <c r="BJ297" s="2">
        <f>(Table4[[#This Row],[Accept]]-Table4[[#This Row],[projected_M4]])</f>
        <v>0</v>
      </c>
    </row>
    <row r="298" spans="1:62" x14ac:dyDescent="0.3">
      <c r="A298">
        <v>60</v>
      </c>
      <c r="B298" t="s">
        <v>44</v>
      </c>
      <c r="C298">
        <v>1</v>
      </c>
      <c r="D298">
        <v>-2</v>
      </c>
      <c r="E298" s="22">
        <f>IF(Table4[[#This Row],[Trial]]="G1",Table4[[#This Row],[Balance]]/100,IF(Table4[[#This Row],[Trial]]="G2",Table4[[#This Row],[Balance]]/200,Table4[[#This Row],[Balance]]/500))</f>
        <v>0.88</v>
      </c>
      <c r="F298" s="22">
        <f>IF(Table4[[#This Row],[Net_Balance]]&gt;1,1+(Table4[[#This Row],[Net_Balance]]-1)/$F$974,1)</f>
        <v>1</v>
      </c>
      <c r="G298" s="22">
        <f>IF(Table4[[#This Row],[Net_Balance]]&lt;1,1-(1-Table4[[#This Row],[Net_Balance]])/$F$974,1)</f>
        <v>0.99828571428571433</v>
      </c>
      <c r="H298" s="22">
        <f>IF(Table4[[#This Row],[Net_Balance]]&gt;1,1+(Table4[[#This Row],[Net_Balance]]-1)/$H$974,1)</f>
        <v>1</v>
      </c>
      <c r="I298" s="22">
        <f>IF(Table4[[#This Row],[Net_Balance]]&lt;1,1-(1-Table4[[#This Row],[Net_Balance]])/$H$974,1)</f>
        <v>0.99880000000000002</v>
      </c>
      <c r="J298" s="22">
        <f>IF(Table4[[#This Row],[Net_Balance]]&gt;1,(Table4[[#This Row],[Net_Balance]]-1)/$J$974,0)</f>
        <v>0</v>
      </c>
      <c r="K298" s="22">
        <f>IF(Table4[[#This Row],[Net_Balance]]&lt;1,-(1-Table4[[#This Row],[Net_Balance]])/$J$974,0)</f>
        <v>-2.3999999999999998E-3</v>
      </c>
      <c r="L298" t="s">
        <v>110</v>
      </c>
      <c r="M298" t="s">
        <v>95</v>
      </c>
      <c r="N298" t="s">
        <v>5</v>
      </c>
      <c r="O298">
        <v>0</v>
      </c>
      <c r="P298">
        <v>0</v>
      </c>
      <c r="Q298">
        <v>440</v>
      </c>
      <c r="R298">
        <v>1664341199</v>
      </c>
      <c r="S298">
        <v>6</v>
      </c>
      <c r="T298" t="s">
        <v>117</v>
      </c>
      <c r="U298">
        <v>0</v>
      </c>
      <c r="V298">
        <v>-90</v>
      </c>
      <c r="W298">
        <v>0.5</v>
      </c>
      <c r="X298">
        <v>90</v>
      </c>
      <c r="Y298">
        <v>0.5</v>
      </c>
      <c r="Z298">
        <v>0</v>
      </c>
      <c r="AA298">
        <v>8100</v>
      </c>
      <c r="AB298">
        <v>90</v>
      </c>
      <c r="AC298">
        <v>4</v>
      </c>
      <c r="AD298">
        <v>0.25</v>
      </c>
      <c r="AE298">
        <v>0.75</v>
      </c>
      <c r="AF298">
        <v>1</v>
      </c>
      <c r="AG298">
        <v>0.25</v>
      </c>
      <c r="AH298">
        <v>0.5</v>
      </c>
      <c r="AI298">
        <v>0.375</v>
      </c>
      <c r="AJ298">
        <v>0.625</v>
      </c>
      <c r="AK298">
        <v>22.5</v>
      </c>
      <c r="AL298">
        <v>7593.75</v>
      </c>
      <c r="AM298">
        <v>87.142125289666879</v>
      </c>
      <c r="AN298">
        <v>0.9</v>
      </c>
      <c r="AO298">
        <v>0.60844334427391233</v>
      </c>
      <c r="AP298">
        <v>0.39155665572608767</v>
      </c>
      <c r="AQ298" s="2">
        <f>Table4[[#This Row],[Gain]]^Table4[[#This Row],[θ]]</f>
        <v>90</v>
      </c>
      <c r="AR298" s="2">
        <f>-Table4[[#This Row],[λ]]*-Table4[[#This Row],[Loss]]^Table4[[#This Row],[θ]]</f>
        <v>180</v>
      </c>
      <c r="AS298" s="2">
        <f>Table4[[#This Row],[pie_gain]]*Table4[[#This Row],[v_n_w_g]]-Table4[[#This Row],[pie_loss]]*Table4[[#This Row],[v_n_w_l]]</f>
        <v>-15.720297046043662</v>
      </c>
      <c r="AT298" s="2">
        <f>IF(Table4[[#This Row],[diff_v]]&gt;=1,1,0)</f>
        <v>0</v>
      </c>
      <c r="AU298" s="2">
        <f>Table4[[#This Row],[Gain]]^(Table4[[#This Row],[θ]]*Table4[[#This Row],[ω_p]])</f>
        <v>90</v>
      </c>
      <c r="AV298" s="2">
        <f>-Table4[[#This Row],[λ]]*-Table4[[#This Row],[Loss]]^(Table4[[#This Row],[θ]]*Table4[[#This Row],[ω_n]])</f>
        <v>178.61682902294288</v>
      </c>
      <c r="AW298" s="2">
        <f>Table4[[#This Row],[v_n_w_g_w]]*Table4[[#This Row],[pie_gain]]-Table4[[#This Row],[v_n_w_l_w]]*Table4[[#This Row],[pie_loss]]</f>
        <v>-15.178707243969789</v>
      </c>
      <c r="AX298" s="2">
        <f>IF(Table4[[#This Row],[diff_v_w]]&gt;=1,1,0)</f>
        <v>0</v>
      </c>
      <c r="AY298" s="2">
        <f>Table4[[#This Row],[Gain]]^(Table4[[#This Row],[θ]])*Table4[[#This Row],[ω_p2]]</f>
        <v>90</v>
      </c>
      <c r="AZ298" s="2">
        <f>-Table4[[#This Row],[λ]]*-Table4[[#This Row],[Loss]]^(Table4[[#This Row],[θ]])*Table4[[#This Row],[ω_n2]]</f>
        <v>179.78399999999999</v>
      </c>
      <c r="BA298" s="2">
        <f>Table4[[#This Row],[v_n_w_g_w2]]*Table4[[#This Row],[pie_gain]]-Table4[[#This Row],[v_n_w_l_w2]]*Table4[[#This Row],[pie_loss]]</f>
        <v>-15.635720808406823</v>
      </c>
      <c r="BB298" s="2">
        <f>IF(Table4[[#This Row],[diff_v_w2]]&gt;=1,1,0)</f>
        <v>0</v>
      </c>
      <c r="BC298" s="2">
        <f>Table4[[#This Row],[Gain]]^(Table4[[#This Row],[θ]]+Table4[[#This Row],[ω_p3]])</f>
        <v>90</v>
      </c>
      <c r="BD298" s="2">
        <f>-Table4[[#This Row],[λ]]*-Table4[[#This Row],[Loss]]^(Table4[[#This Row],[θ]]+Table4[[#This Row],[ω_n3]])</f>
        <v>178.06654124966855</v>
      </c>
      <c r="BE298" s="2">
        <f>Table4[[#This Row],[v_n_w_g_w3]]*Table4[[#This Row],[pie_gain]]-Table4[[#This Row],[v_n_w_l_w3]]*Table4[[#This Row],[pie_loss]]</f>
        <v>-14.963238403779549</v>
      </c>
      <c r="BF298" s="2">
        <f>IF(Table4[[#This Row],[diff_v_w3]]&gt;=1,1,0)</f>
        <v>0</v>
      </c>
      <c r="BG298" s="2">
        <f>(Table4[[#This Row],[Accept]]-Table4[[#This Row],[projected_M1]])</f>
        <v>0</v>
      </c>
      <c r="BH298" s="2">
        <f>(Table4[[#This Row],[Accept]]-Table4[[#This Row],[projected_M2]])</f>
        <v>0</v>
      </c>
      <c r="BI298" s="2">
        <f>(Table4[[#This Row],[Accept]]-Table4[[#This Row],[projected_M3]])</f>
        <v>0</v>
      </c>
      <c r="BJ298" s="2">
        <f>(Table4[[#This Row],[Accept]]-Table4[[#This Row],[projected_M4]])</f>
        <v>0</v>
      </c>
    </row>
    <row r="299" spans="1:62" x14ac:dyDescent="0.3">
      <c r="A299">
        <v>61</v>
      </c>
      <c r="B299" t="s">
        <v>44</v>
      </c>
      <c r="C299">
        <v>1</v>
      </c>
      <c r="D299">
        <v>-2</v>
      </c>
      <c r="E299" s="22">
        <f>IF(Table4[[#This Row],[Trial]]="G1",Table4[[#This Row],[Balance]]/100,IF(Table4[[#This Row],[Trial]]="G2",Table4[[#This Row],[Balance]]/200,Table4[[#This Row],[Balance]]/500))</f>
        <v>1.02</v>
      </c>
      <c r="F299" s="22">
        <f>IF(Table4[[#This Row],[Net_Balance]]&gt;1,1+(Table4[[#This Row],[Net_Balance]]-1)/$F$974,1)</f>
        <v>1.0002857142857142</v>
      </c>
      <c r="G299" s="22">
        <f>IF(Table4[[#This Row],[Net_Balance]]&lt;1,1-(1-Table4[[#This Row],[Net_Balance]])/$F$974,1)</f>
        <v>1</v>
      </c>
      <c r="H299" s="22">
        <f>IF(Table4[[#This Row],[Net_Balance]]&gt;1,1+(Table4[[#This Row],[Net_Balance]]-1)/$H$974,1)</f>
        <v>1.0002</v>
      </c>
      <c r="I299" s="22">
        <f>IF(Table4[[#This Row],[Net_Balance]]&lt;1,1-(1-Table4[[#This Row],[Net_Balance]])/$H$974,1)</f>
        <v>1</v>
      </c>
      <c r="J299" s="22">
        <f>IF(Table4[[#This Row],[Net_Balance]]&gt;1,(Table4[[#This Row],[Net_Balance]]-1)/$J$974,0)</f>
        <v>4.0000000000000034E-4</v>
      </c>
      <c r="K299" s="22">
        <f>IF(Table4[[#This Row],[Net_Balance]]&lt;1,-(1-Table4[[#This Row],[Net_Balance]])/$J$974,0)</f>
        <v>0</v>
      </c>
      <c r="L299" t="s">
        <v>110</v>
      </c>
      <c r="M299" t="s">
        <v>75</v>
      </c>
      <c r="N299" t="s">
        <v>7</v>
      </c>
      <c r="O299">
        <v>1</v>
      </c>
      <c r="P299">
        <v>70</v>
      </c>
      <c r="Q299">
        <v>510</v>
      </c>
      <c r="R299">
        <v>1664341212</v>
      </c>
      <c r="S299">
        <v>13</v>
      </c>
      <c r="T299" t="s">
        <v>117</v>
      </c>
      <c r="U299">
        <v>0</v>
      </c>
      <c r="V299">
        <v>-50</v>
      </c>
      <c r="W299">
        <v>0.5</v>
      </c>
      <c r="X299">
        <v>70</v>
      </c>
      <c r="Y299">
        <v>0.5</v>
      </c>
      <c r="Z299">
        <v>10</v>
      </c>
      <c r="AA299">
        <v>3600</v>
      </c>
      <c r="AB299">
        <v>60</v>
      </c>
      <c r="AC299">
        <v>2</v>
      </c>
      <c r="AD299">
        <v>0.25</v>
      </c>
      <c r="AE299">
        <v>0.75</v>
      </c>
      <c r="AF299">
        <v>1</v>
      </c>
      <c r="AG299">
        <v>0.25</v>
      </c>
      <c r="AH299">
        <v>0.5</v>
      </c>
      <c r="AI299">
        <v>0.375</v>
      </c>
      <c r="AJ299">
        <v>0.625</v>
      </c>
      <c r="AK299">
        <v>25</v>
      </c>
      <c r="AL299">
        <v>3375</v>
      </c>
      <c r="AM299">
        <v>58.094750193111253</v>
      </c>
      <c r="AN299">
        <v>0.9</v>
      </c>
      <c r="AO299">
        <v>0.60844334427391233</v>
      </c>
      <c r="AP299">
        <v>0.39155665572608767</v>
      </c>
      <c r="AQ299" s="2">
        <f>Table4[[#This Row],[Gain]]^Table4[[#This Row],[θ]]</f>
        <v>70</v>
      </c>
      <c r="AR299" s="2">
        <f>-Table4[[#This Row],[λ]]*-Table4[[#This Row],[Loss]]^Table4[[#This Row],[θ]]</f>
        <v>100</v>
      </c>
      <c r="AS299" s="2">
        <f>Table4[[#This Row],[pie_gain]]*Table4[[#This Row],[v_n_w_g]]-Table4[[#This Row],[pie_loss]]*Table4[[#This Row],[v_n_w_l]]</f>
        <v>3.4353685265650924</v>
      </c>
      <c r="AT299" s="2">
        <f>IF(Table4[[#This Row],[diff_v]]&gt;=1,1,0)</f>
        <v>1</v>
      </c>
      <c r="AU299" s="2">
        <f>Table4[[#This Row],[Gain]]^(Table4[[#This Row],[θ]]*Table4[[#This Row],[ω_p]])</f>
        <v>70.085021496318944</v>
      </c>
      <c r="AV299" s="2">
        <f>-Table4[[#This Row],[λ]]*-Table4[[#This Row],[Loss]]^(Table4[[#This Row],[θ]]*Table4[[#This Row],[ω_n]])</f>
        <v>100</v>
      </c>
      <c r="AW299" s="2">
        <f>Table4[[#This Row],[v_n_w_g_w]]*Table4[[#This Row],[pie_gain]]-Table4[[#This Row],[v_n_w_l_w]]*Table4[[#This Row],[pie_loss]]</f>
        <v>3.4870992901205682</v>
      </c>
      <c r="AX299" s="2">
        <f>IF(Table4[[#This Row],[diff_v_w]]&gt;=1,1,0)</f>
        <v>1</v>
      </c>
      <c r="AY299" s="2">
        <f>Table4[[#This Row],[Gain]]^(Table4[[#This Row],[θ]])*Table4[[#This Row],[ω_p2]]</f>
        <v>70.013999999999996</v>
      </c>
      <c r="AZ299" s="2">
        <f>-Table4[[#This Row],[λ]]*-Table4[[#This Row],[Loss]]^(Table4[[#This Row],[θ]])*Table4[[#This Row],[ω_n2]]</f>
        <v>100</v>
      </c>
      <c r="BA299" s="2">
        <f>Table4[[#This Row],[v_n_w_g_w2]]*Table4[[#This Row],[pie_gain]]-Table4[[#This Row],[v_n_w_l_w2]]*Table4[[#This Row],[pie_loss]]</f>
        <v>3.4438867333849288</v>
      </c>
      <c r="BB299" s="2">
        <f>IF(Table4[[#This Row],[diff_v_w2]]&gt;=1,1,0)</f>
        <v>1</v>
      </c>
      <c r="BC299" s="2">
        <f>Table4[[#This Row],[Gain]]^(Table4[[#This Row],[θ]]+Table4[[#This Row],[ω_p3]])</f>
        <v>70.119059002445425</v>
      </c>
      <c r="BD299" s="2">
        <f>-Table4[[#This Row],[λ]]*-Table4[[#This Row],[Loss]]^(Table4[[#This Row],[θ]]+Table4[[#This Row],[ω_n3]])</f>
        <v>100</v>
      </c>
      <c r="BE299" s="2">
        <f>Table4[[#This Row],[v_n_w_g_w3]]*Table4[[#This Row],[pie_gain]]-Table4[[#This Row],[v_n_w_l_w3]]*Table4[[#This Row],[pie_loss]]</f>
        <v>3.5078091841789032</v>
      </c>
      <c r="BF299" s="2">
        <f>IF(Table4[[#This Row],[diff_v_w3]]&gt;=1,1,0)</f>
        <v>1</v>
      </c>
      <c r="BG299" s="2">
        <f>(Table4[[#This Row],[Accept]]-Table4[[#This Row],[projected_M1]])</f>
        <v>0</v>
      </c>
      <c r="BH299" s="2">
        <f>(Table4[[#This Row],[Accept]]-Table4[[#This Row],[projected_M2]])</f>
        <v>0</v>
      </c>
      <c r="BI299" s="2">
        <f>(Table4[[#This Row],[Accept]]-Table4[[#This Row],[projected_M3]])</f>
        <v>0</v>
      </c>
      <c r="BJ299" s="2">
        <f>(Table4[[#This Row],[Accept]]-Table4[[#This Row],[projected_M4]])</f>
        <v>0</v>
      </c>
    </row>
    <row r="300" spans="1:62" x14ac:dyDescent="0.3">
      <c r="A300">
        <v>62</v>
      </c>
      <c r="B300" t="s">
        <v>44</v>
      </c>
      <c r="C300">
        <v>1</v>
      </c>
      <c r="D300">
        <v>-2</v>
      </c>
      <c r="E300" s="22">
        <f>IF(Table4[[#This Row],[Trial]]="G1",Table4[[#This Row],[Balance]]/100,IF(Table4[[#This Row],[Trial]]="G2",Table4[[#This Row],[Balance]]/200,Table4[[#This Row],[Balance]]/500))</f>
        <v>1.02</v>
      </c>
      <c r="F300" s="22">
        <f>IF(Table4[[#This Row],[Net_Balance]]&gt;1,1+(Table4[[#This Row],[Net_Balance]]-1)/$F$974,1)</f>
        <v>1.0002857142857142</v>
      </c>
      <c r="G300" s="22">
        <f>IF(Table4[[#This Row],[Net_Balance]]&lt;1,1-(1-Table4[[#This Row],[Net_Balance]])/$F$974,1)</f>
        <v>1</v>
      </c>
      <c r="H300" s="22">
        <f>IF(Table4[[#This Row],[Net_Balance]]&gt;1,1+(Table4[[#This Row],[Net_Balance]]-1)/$H$974,1)</f>
        <v>1.0002</v>
      </c>
      <c r="I300" s="22">
        <f>IF(Table4[[#This Row],[Net_Balance]]&lt;1,1-(1-Table4[[#This Row],[Net_Balance]])/$H$974,1)</f>
        <v>1</v>
      </c>
      <c r="J300" s="22">
        <f>IF(Table4[[#This Row],[Net_Balance]]&gt;1,(Table4[[#This Row],[Net_Balance]]-1)/$J$974,0)</f>
        <v>4.0000000000000034E-4</v>
      </c>
      <c r="K300" s="22">
        <f>IF(Table4[[#This Row],[Net_Balance]]&lt;1,-(1-Table4[[#This Row],[Net_Balance]])/$J$974,0)</f>
        <v>0</v>
      </c>
      <c r="L300" t="s">
        <v>110</v>
      </c>
      <c r="M300" t="s">
        <v>83</v>
      </c>
      <c r="N300" t="s">
        <v>5</v>
      </c>
      <c r="O300">
        <v>0</v>
      </c>
      <c r="P300">
        <v>0</v>
      </c>
      <c r="Q300">
        <v>510</v>
      </c>
      <c r="R300">
        <v>1664341218</v>
      </c>
      <c r="S300">
        <v>6</v>
      </c>
      <c r="T300" t="s">
        <v>117</v>
      </c>
      <c r="U300">
        <v>0</v>
      </c>
      <c r="V300">
        <v>-50</v>
      </c>
      <c r="W300">
        <v>0.5</v>
      </c>
      <c r="X300">
        <v>40</v>
      </c>
      <c r="Y300">
        <v>0.5</v>
      </c>
      <c r="Z300">
        <v>-5</v>
      </c>
      <c r="AA300">
        <v>2025</v>
      </c>
      <c r="AB300">
        <v>45</v>
      </c>
      <c r="AC300">
        <v>2</v>
      </c>
      <c r="AD300">
        <v>0.25</v>
      </c>
      <c r="AE300">
        <v>0.75</v>
      </c>
      <c r="AF300">
        <v>2</v>
      </c>
      <c r="AG300">
        <v>0.5</v>
      </c>
      <c r="AH300">
        <v>0.25</v>
      </c>
      <c r="AI300">
        <v>0.625</v>
      </c>
      <c r="AJ300">
        <v>0.375</v>
      </c>
      <c r="AK300">
        <v>-16.25</v>
      </c>
      <c r="AL300">
        <v>1898.4375</v>
      </c>
      <c r="AM300">
        <v>43.571062644833439</v>
      </c>
      <c r="AN300">
        <v>0.9</v>
      </c>
      <c r="AO300">
        <v>0.38419903534316502</v>
      </c>
      <c r="AP300">
        <v>0.61580096465683498</v>
      </c>
      <c r="AQ300" s="2">
        <f>Table4[[#This Row],[Gain]]^Table4[[#This Row],[θ]]</f>
        <v>40</v>
      </c>
      <c r="AR300" s="2">
        <f>-Table4[[#This Row],[λ]]*-Table4[[#This Row],[Loss]]^Table4[[#This Row],[θ]]</f>
        <v>100</v>
      </c>
      <c r="AS300" s="2">
        <f>Table4[[#This Row],[pie_gain]]*Table4[[#This Row],[v_n_w_g]]-Table4[[#This Row],[pie_loss]]*Table4[[#This Row],[v_n_w_l]]</f>
        <v>-46.212135051956892</v>
      </c>
      <c r="AT300" s="2">
        <f>IF(Table4[[#This Row],[diff_v]]&gt;=1,1,0)</f>
        <v>0</v>
      </c>
      <c r="AU300" s="2">
        <f>Table4[[#This Row],[Gain]]^(Table4[[#This Row],[θ]]*Table4[[#This Row],[ω_p]])</f>
        <v>40.042180847008005</v>
      </c>
      <c r="AV300" s="2">
        <f>-Table4[[#This Row],[λ]]*-Table4[[#This Row],[Loss]]^(Table4[[#This Row],[θ]]*Table4[[#This Row],[ω_n]])</f>
        <v>100</v>
      </c>
      <c r="AW300" s="2">
        <f>Table4[[#This Row],[v_n_w_g_w]]*Table4[[#This Row],[pie_gain]]-Table4[[#This Row],[v_n_w_l_w]]*Table4[[#This Row],[pie_loss]]</f>
        <v>-46.195929211226463</v>
      </c>
      <c r="AX300" s="2">
        <f>IF(Table4[[#This Row],[diff_v_w]]&gt;=1,1,0)</f>
        <v>0</v>
      </c>
      <c r="AY300" s="2">
        <f>Table4[[#This Row],[Gain]]^(Table4[[#This Row],[θ]])*Table4[[#This Row],[ω_p2]]</f>
        <v>40.007999999999996</v>
      </c>
      <c r="AZ300" s="2">
        <f>-Table4[[#This Row],[λ]]*-Table4[[#This Row],[Loss]]^(Table4[[#This Row],[θ]])*Table4[[#This Row],[ω_n2]]</f>
        <v>100</v>
      </c>
      <c r="BA300" s="2">
        <f>Table4[[#This Row],[v_n_w_g_w2]]*Table4[[#This Row],[pie_gain]]-Table4[[#This Row],[v_n_w_l_w2]]*Table4[[#This Row],[pie_loss]]</f>
        <v>-46.209061459674153</v>
      </c>
      <c r="BB300" s="2">
        <f>IF(Table4[[#This Row],[diff_v_w2]]&gt;=1,1,0)</f>
        <v>0</v>
      </c>
      <c r="BC300" s="2">
        <f>Table4[[#This Row],[Gain]]^(Table4[[#This Row],[θ]]+Table4[[#This Row],[ω_p3]])</f>
        <v>40.059065637752589</v>
      </c>
      <c r="BD300" s="2">
        <f>-Table4[[#This Row],[λ]]*-Table4[[#This Row],[Loss]]^(Table4[[#This Row],[θ]]+Table4[[#This Row],[ω_n3]])</f>
        <v>100</v>
      </c>
      <c r="BE300" s="2">
        <f>Table4[[#This Row],[v_n_w_g_w3]]*Table4[[#This Row],[pie_gain]]-Table4[[#This Row],[v_n_w_l_w3]]*Table4[[#This Row],[pie_loss]]</f>
        <v>-46.189442090910418</v>
      </c>
      <c r="BF300" s="2">
        <f>IF(Table4[[#This Row],[diff_v_w3]]&gt;=1,1,0)</f>
        <v>0</v>
      </c>
      <c r="BG300" s="2">
        <f>(Table4[[#This Row],[Accept]]-Table4[[#This Row],[projected_M1]])</f>
        <v>0</v>
      </c>
      <c r="BH300" s="2">
        <f>(Table4[[#This Row],[Accept]]-Table4[[#This Row],[projected_M2]])</f>
        <v>0</v>
      </c>
      <c r="BI300" s="2">
        <f>(Table4[[#This Row],[Accept]]-Table4[[#This Row],[projected_M3]])</f>
        <v>0</v>
      </c>
      <c r="BJ300" s="2">
        <f>(Table4[[#This Row],[Accept]]-Table4[[#This Row],[projected_M4]])</f>
        <v>0</v>
      </c>
    </row>
    <row r="301" spans="1:62" x14ac:dyDescent="0.3">
      <c r="A301">
        <v>63</v>
      </c>
      <c r="B301" t="s">
        <v>44</v>
      </c>
      <c r="C301">
        <v>1</v>
      </c>
      <c r="D301">
        <v>-2</v>
      </c>
      <c r="E301" s="22">
        <f>IF(Table4[[#This Row],[Trial]]="G1",Table4[[#This Row],[Balance]]/100,IF(Table4[[#This Row],[Trial]]="G2",Table4[[#This Row],[Balance]]/200,Table4[[#This Row],[Balance]]/500))</f>
        <v>1</v>
      </c>
      <c r="F301" s="22">
        <f>IF(Table4[[#This Row],[Net_Balance]]&gt;1,1+(Table4[[#This Row],[Net_Balance]]-1)/$F$974,1)</f>
        <v>1</v>
      </c>
      <c r="G301" s="22">
        <f>IF(Table4[[#This Row],[Net_Balance]]&lt;1,1-(1-Table4[[#This Row],[Net_Balance]])/$F$974,1)</f>
        <v>1</v>
      </c>
      <c r="H301" s="22">
        <f>IF(Table4[[#This Row],[Net_Balance]]&gt;1,1+(Table4[[#This Row],[Net_Balance]]-1)/$H$974,1)</f>
        <v>1</v>
      </c>
      <c r="I301" s="22">
        <f>IF(Table4[[#This Row],[Net_Balance]]&lt;1,1-(1-Table4[[#This Row],[Net_Balance]])/$H$974,1)</f>
        <v>1</v>
      </c>
      <c r="J301" s="22">
        <f>IF(Table4[[#This Row],[Net_Balance]]&gt;1,(Table4[[#This Row],[Net_Balance]]-1)/$J$974,0)</f>
        <v>0</v>
      </c>
      <c r="K301" s="22">
        <f>IF(Table4[[#This Row],[Net_Balance]]&lt;1,-(1-Table4[[#This Row],[Net_Balance]])/$J$974,0)</f>
        <v>0</v>
      </c>
      <c r="L301" t="s">
        <v>110</v>
      </c>
      <c r="M301" t="s">
        <v>104</v>
      </c>
      <c r="N301" t="s">
        <v>7</v>
      </c>
      <c r="O301">
        <v>1</v>
      </c>
      <c r="P301">
        <v>-10</v>
      </c>
      <c r="Q301">
        <v>500</v>
      </c>
      <c r="R301">
        <v>1664341224</v>
      </c>
      <c r="S301">
        <v>6</v>
      </c>
      <c r="T301" t="s">
        <v>117</v>
      </c>
      <c r="U301">
        <v>0</v>
      </c>
      <c r="V301">
        <v>-10</v>
      </c>
      <c r="W301">
        <v>0.5</v>
      </c>
      <c r="X301">
        <v>10</v>
      </c>
      <c r="Y301">
        <v>0.5</v>
      </c>
      <c r="Z301">
        <v>0</v>
      </c>
      <c r="AA301">
        <v>100</v>
      </c>
      <c r="AB301">
        <v>10</v>
      </c>
      <c r="AC301">
        <v>2</v>
      </c>
      <c r="AD301">
        <v>0.25</v>
      </c>
      <c r="AE301">
        <v>0.75</v>
      </c>
      <c r="AF301">
        <v>1</v>
      </c>
      <c r="AG301">
        <v>0.25</v>
      </c>
      <c r="AH301">
        <v>0.5</v>
      </c>
      <c r="AI301">
        <v>0.375</v>
      </c>
      <c r="AJ301">
        <v>0.625</v>
      </c>
      <c r="AK301">
        <v>2.5</v>
      </c>
      <c r="AL301">
        <v>93.75</v>
      </c>
      <c r="AM301">
        <v>9.6824583655185421</v>
      </c>
      <c r="AN301">
        <v>0.9</v>
      </c>
      <c r="AO301">
        <v>0.60844334427391233</v>
      </c>
      <c r="AP301">
        <v>0.39155665572608767</v>
      </c>
      <c r="AQ301" s="2">
        <f>Table4[[#This Row],[Gain]]^Table4[[#This Row],[θ]]</f>
        <v>10</v>
      </c>
      <c r="AR301" s="2">
        <f>-Table4[[#This Row],[λ]]*-Table4[[#This Row],[Loss]]^Table4[[#This Row],[θ]]</f>
        <v>20</v>
      </c>
      <c r="AS301" s="2">
        <f>Table4[[#This Row],[pie_gain]]*Table4[[#This Row],[v_n_w_g]]-Table4[[#This Row],[pie_loss]]*Table4[[#This Row],[v_n_w_l]]</f>
        <v>-1.74669967178263</v>
      </c>
      <c r="AT301" s="2">
        <f>IF(Table4[[#This Row],[diff_v]]&gt;=1,1,0)</f>
        <v>0</v>
      </c>
      <c r="AU301" s="2">
        <f>Table4[[#This Row],[Gain]]^(Table4[[#This Row],[θ]]*Table4[[#This Row],[ω_p]])</f>
        <v>10</v>
      </c>
      <c r="AV301" s="2">
        <f>-Table4[[#This Row],[λ]]*-Table4[[#This Row],[Loss]]^(Table4[[#This Row],[θ]]*Table4[[#This Row],[ω_n]])</f>
        <v>20</v>
      </c>
      <c r="AW301" s="2">
        <f>Table4[[#This Row],[v_n_w_g_w]]*Table4[[#This Row],[pie_gain]]-Table4[[#This Row],[v_n_w_l_w]]*Table4[[#This Row],[pie_loss]]</f>
        <v>-1.74669967178263</v>
      </c>
      <c r="AX301" s="2">
        <f>IF(Table4[[#This Row],[diff_v_w]]&gt;=1,1,0)</f>
        <v>0</v>
      </c>
      <c r="AY301" s="2">
        <f>Table4[[#This Row],[Gain]]^(Table4[[#This Row],[θ]])*Table4[[#This Row],[ω_p2]]</f>
        <v>10</v>
      </c>
      <c r="AZ301" s="2">
        <f>-Table4[[#This Row],[λ]]*-Table4[[#This Row],[Loss]]^(Table4[[#This Row],[θ]])*Table4[[#This Row],[ω_n2]]</f>
        <v>20</v>
      </c>
      <c r="BA301" s="2">
        <f>Table4[[#This Row],[v_n_w_g_w2]]*Table4[[#This Row],[pie_gain]]-Table4[[#This Row],[v_n_w_l_w2]]*Table4[[#This Row],[pie_loss]]</f>
        <v>-1.74669967178263</v>
      </c>
      <c r="BB301" s="2">
        <f>IF(Table4[[#This Row],[diff_v_w2]]&gt;=1,1,0)</f>
        <v>0</v>
      </c>
      <c r="BC301" s="2">
        <f>Table4[[#This Row],[Gain]]^(Table4[[#This Row],[θ]]+Table4[[#This Row],[ω_p3]])</f>
        <v>10</v>
      </c>
      <c r="BD301" s="2">
        <f>-Table4[[#This Row],[λ]]*-Table4[[#This Row],[Loss]]^(Table4[[#This Row],[θ]]+Table4[[#This Row],[ω_n3]])</f>
        <v>20</v>
      </c>
      <c r="BE301" s="2">
        <f>Table4[[#This Row],[v_n_w_g_w3]]*Table4[[#This Row],[pie_gain]]-Table4[[#This Row],[v_n_w_l_w3]]*Table4[[#This Row],[pie_loss]]</f>
        <v>-1.74669967178263</v>
      </c>
      <c r="BF301" s="2">
        <f>IF(Table4[[#This Row],[diff_v_w3]]&gt;=1,1,0)</f>
        <v>0</v>
      </c>
      <c r="BG301" s="2">
        <f>(Table4[[#This Row],[Accept]]-Table4[[#This Row],[projected_M1]])</f>
        <v>1</v>
      </c>
      <c r="BH301" s="2">
        <f>(Table4[[#This Row],[Accept]]-Table4[[#This Row],[projected_M2]])</f>
        <v>1</v>
      </c>
      <c r="BI301" s="2">
        <f>(Table4[[#This Row],[Accept]]-Table4[[#This Row],[projected_M3]])</f>
        <v>1</v>
      </c>
      <c r="BJ301" s="2">
        <f>(Table4[[#This Row],[Accept]]-Table4[[#This Row],[projected_M4]])</f>
        <v>1</v>
      </c>
    </row>
    <row r="302" spans="1:62" x14ac:dyDescent="0.3">
      <c r="A302">
        <v>0</v>
      </c>
      <c r="B302" t="s">
        <v>45</v>
      </c>
      <c r="C302">
        <v>1.1960207441678836</v>
      </c>
      <c r="D302">
        <v>-2</v>
      </c>
      <c r="E302" s="22">
        <f>IF(Table4[[#This Row],[Trial]]="G1",Table4[[#This Row],[Balance]]/100,IF(Table4[[#This Row],[Trial]]="G2",Table4[[#This Row],[Balance]]/200,Table4[[#This Row],[Balance]]/500))</f>
        <v>1</v>
      </c>
      <c r="F302" s="22">
        <f>IF(Table4[[#This Row],[Net_Balance]]&gt;1,1+(Table4[[#This Row],[Net_Balance]]-1)/$F$974,1)</f>
        <v>1</v>
      </c>
      <c r="G302" s="22">
        <f>IF(Table4[[#This Row],[Net_Balance]]&lt;1,1-(1-Table4[[#This Row],[Net_Balance]])/$F$974,1)</f>
        <v>1</v>
      </c>
      <c r="H302" s="22">
        <f>IF(Table4[[#This Row],[Net_Balance]]&gt;1,1+(Table4[[#This Row],[Net_Balance]]-1)/$H$974,1)</f>
        <v>1</v>
      </c>
      <c r="I302" s="22">
        <f>IF(Table4[[#This Row],[Net_Balance]]&lt;1,1-(1-Table4[[#This Row],[Net_Balance]])/$H$974,1)</f>
        <v>1</v>
      </c>
      <c r="J302" s="22">
        <f>IF(Table4[[#This Row],[Net_Balance]]&gt;1,(Table4[[#This Row],[Net_Balance]]-1)/$J$974,0)</f>
        <v>0</v>
      </c>
      <c r="K302" s="22">
        <f>IF(Table4[[#This Row],[Net_Balance]]&lt;1,-(1-Table4[[#This Row],[Net_Balance]])/$J$974,0)</f>
        <v>0</v>
      </c>
      <c r="L302" t="s">
        <v>108</v>
      </c>
      <c r="M302" t="s">
        <v>66</v>
      </c>
      <c r="N302" t="s">
        <v>5</v>
      </c>
      <c r="O302">
        <v>0</v>
      </c>
      <c r="P302">
        <v>0</v>
      </c>
      <c r="Q302">
        <v>100</v>
      </c>
      <c r="R302">
        <v>1664427848</v>
      </c>
      <c r="S302" t="s">
        <v>136</v>
      </c>
      <c r="T302" t="s">
        <v>118</v>
      </c>
      <c r="U302">
        <v>1</v>
      </c>
      <c r="V302">
        <v>-10</v>
      </c>
      <c r="W302">
        <v>0.5</v>
      </c>
      <c r="X302">
        <v>20</v>
      </c>
      <c r="Y302">
        <v>0.5</v>
      </c>
      <c r="Z302">
        <v>5</v>
      </c>
      <c r="AA302">
        <v>225</v>
      </c>
      <c r="AB302">
        <v>15</v>
      </c>
      <c r="AC302">
        <v>2</v>
      </c>
      <c r="AD302">
        <v>0.25</v>
      </c>
      <c r="AE302">
        <v>0.75</v>
      </c>
      <c r="AF302">
        <v>2</v>
      </c>
      <c r="AG302">
        <v>0.5</v>
      </c>
      <c r="AH302">
        <v>0.25</v>
      </c>
      <c r="AI302">
        <v>0.625</v>
      </c>
      <c r="AJ302">
        <v>0.375</v>
      </c>
      <c r="AK302">
        <v>1.25</v>
      </c>
      <c r="AL302">
        <v>210.9375</v>
      </c>
      <c r="AM302">
        <v>14.523687548277813</v>
      </c>
      <c r="AN302">
        <v>0.9</v>
      </c>
      <c r="AO302">
        <v>0.38419903534316502</v>
      </c>
      <c r="AP302">
        <v>0.61580096465683498</v>
      </c>
      <c r="AQ302" s="2">
        <f>Table4[[#This Row],[Gain]]^Table4[[#This Row],[θ]]</f>
        <v>35.979809832580635</v>
      </c>
      <c r="AR302" s="2">
        <f>-Table4[[#This Row],[λ]]*-Table4[[#This Row],[Loss]]^Table4[[#This Row],[θ]]</f>
        <v>31.408756296736705</v>
      </c>
      <c r="AS302" s="2">
        <f>Table4[[#This Row],[pie_gain]]*Table4[[#This Row],[v_n_w_g]]-Table4[[#This Row],[pie_loss]]*Table4[[#This Row],[v_n_w_l]]</f>
        <v>-5.5181341966939002</v>
      </c>
      <c r="AT302" s="2">
        <f>IF(Table4[[#This Row],[diff_v]]&gt;=1,1,0)</f>
        <v>0</v>
      </c>
      <c r="AU302" s="2">
        <f>Table4[[#This Row],[Gain]]^(Table4[[#This Row],[θ]]*Table4[[#This Row],[ω_p]])</f>
        <v>35.979809832580635</v>
      </c>
      <c r="AV302" s="2">
        <f>-Table4[[#This Row],[λ]]*-Table4[[#This Row],[Loss]]^(Table4[[#This Row],[θ]]*Table4[[#This Row],[ω_n]])</f>
        <v>31.408756296736705</v>
      </c>
      <c r="AW302" s="2">
        <f>Table4[[#This Row],[v_n_w_g_w]]*Table4[[#This Row],[pie_gain]]-Table4[[#This Row],[v_n_w_l_w]]*Table4[[#This Row],[pie_loss]]</f>
        <v>-5.5181341966939002</v>
      </c>
      <c r="AX302" s="2">
        <f>IF(Table4[[#This Row],[diff_v_w]]&gt;=1,1,0)</f>
        <v>0</v>
      </c>
      <c r="AY302" s="2">
        <f>Table4[[#This Row],[Gain]]^(Table4[[#This Row],[θ]])*Table4[[#This Row],[ω_p2]]</f>
        <v>35.979809832580635</v>
      </c>
      <c r="AZ302" s="2">
        <f>-Table4[[#This Row],[λ]]*-Table4[[#This Row],[Loss]]^(Table4[[#This Row],[θ]])*Table4[[#This Row],[ω_n2]]</f>
        <v>31.408756296736705</v>
      </c>
      <c r="BA302" s="2">
        <f>Table4[[#This Row],[v_n_w_g_w2]]*Table4[[#This Row],[pie_gain]]-Table4[[#This Row],[v_n_w_l_w2]]*Table4[[#This Row],[pie_loss]]</f>
        <v>-5.5181341966939002</v>
      </c>
      <c r="BB302" s="2">
        <f>IF(Table4[[#This Row],[diff_v_w2]]&gt;=1,1,0)</f>
        <v>0</v>
      </c>
      <c r="BC302" s="2">
        <f>Table4[[#This Row],[Gain]]^(Table4[[#This Row],[θ]]+Table4[[#This Row],[ω_p3]])</f>
        <v>35.979809832580635</v>
      </c>
      <c r="BD302" s="2">
        <f>-Table4[[#This Row],[λ]]*-Table4[[#This Row],[Loss]]^(Table4[[#This Row],[θ]]+Table4[[#This Row],[ω_n3]])</f>
        <v>31.408756296736705</v>
      </c>
      <c r="BE302" s="2">
        <f>Table4[[#This Row],[v_n_w_g_w3]]*Table4[[#This Row],[pie_gain]]-Table4[[#This Row],[v_n_w_l_w3]]*Table4[[#This Row],[pie_loss]]</f>
        <v>-5.5181341966939002</v>
      </c>
      <c r="BF302" s="2">
        <f>IF(Table4[[#This Row],[diff_v_w3]]&gt;=1,1,0)</f>
        <v>0</v>
      </c>
      <c r="BG302" s="2">
        <f>(Table4[[#This Row],[Accept]]-Table4[[#This Row],[projected_M1]])</f>
        <v>0</v>
      </c>
      <c r="BH302" s="2">
        <f>(Table4[[#This Row],[Accept]]-Table4[[#This Row],[projected_M2]])</f>
        <v>0</v>
      </c>
      <c r="BI302" s="2">
        <f>(Table4[[#This Row],[Accept]]-Table4[[#This Row],[projected_M3]])</f>
        <v>0</v>
      </c>
      <c r="BJ302" s="2">
        <f>(Table4[[#This Row],[Accept]]-Table4[[#This Row],[projected_M4]])</f>
        <v>0</v>
      </c>
    </row>
    <row r="303" spans="1:62" x14ac:dyDescent="0.3">
      <c r="A303">
        <v>1</v>
      </c>
      <c r="B303" t="s">
        <v>45</v>
      </c>
      <c r="C303">
        <v>1.1960207441678836</v>
      </c>
      <c r="D303">
        <v>-2</v>
      </c>
      <c r="E303" s="22">
        <f>IF(Table4[[#This Row],[Trial]]="G1",Table4[[#This Row],[Balance]]/100,IF(Table4[[#This Row],[Trial]]="G2",Table4[[#This Row],[Balance]]/200,Table4[[#This Row],[Balance]]/500))</f>
        <v>0.5</v>
      </c>
      <c r="F303" s="22">
        <f>IF(Table4[[#This Row],[Net_Balance]]&gt;1,1+(Table4[[#This Row],[Net_Balance]]-1)/$F$974,1)</f>
        <v>1</v>
      </c>
      <c r="G303" s="22">
        <f>IF(Table4[[#This Row],[Net_Balance]]&lt;1,1-(1-Table4[[#This Row],[Net_Balance]])/$F$974,1)</f>
        <v>0.99285714285714288</v>
      </c>
      <c r="H303" s="22">
        <f>IF(Table4[[#This Row],[Net_Balance]]&gt;1,1+(Table4[[#This Row],[Net_Balance]]-1)/$H$974,1)</f>
        <v>1</v>
      </c>
      <c r="I303" s="22">
        <f>IF(Table4[[#This Row],[Net_Balance]]&lt;1,1-(1-Table4[[#This Row],[Net_Balance]])/$H$974,1)</f>
        <v>0.995</v>
      </c>
      <c r="J303" s="22">
        <f>IF(Table4[[#This Row],[Net_Balance]]&gt;1,(Table4[[#This Row],[Net_Balance]]-1)/$J$974,0)</f>
        <v>0</v>
      </c>
      <c r="K303" s="22">
        <f>IF(Table4[[#This Row],[Net_Balance]]&lt;1,-(1-Table4[[#This Row],[Net_Balance]])/$J$974,0)</f>
        <v>-0.01</v>
      </c>
      <c r="L303" t="s">
        <v>108</v>
      </c>
      <c r="M303" t="s">
        <v>105</v>
      </c>
      <c r="N303" t="s">
        <v>7</v>
      </c>
      <c r="O303">
        <v>1</v>
      </c>
      <c r="P303">
        <v>-50</v>
      </c>
      <c r="Q303">
        <v>50</v>
      </c>
      <c r="R303">
        <v>1664427861</v>
      </c>
      <c r="S303">
        <v>13</v>
      </c>
      <c r="T303" t="s">
        <v>118</v>
      </c>
      <c r="U303">
        <v>1</v>
      </c>
      <c r="V303">
        <v>-50</v>
      </c>
      <c r="W303">
        <v>0.5</v>
      </c>
      <c r="X303">
        <v>40</v>
      </c>
      <c r="Y303">
        <v>0.5</v>
      </c>
      <c r="Z303">
        <v>-5</v>
      </c>
      <c r="AA303">
        <v>2025</v>
      </c>
      <c r="AB303">
        <v>45</v>
      </c>
      <c r="AC303">
        <v>4</v>
      </c>
      <c r="AD303">
        <v>0.25</v>
      </c>
      <c r="AE303">
        <v>0.75</v>
      </c>
      <c r="AF303">
        <v>1</v>
      </c>
      <c r="AG303">
        <v>0.25</v>
      </c>
      <c r="AH303">
        <v>0.5</v>
      </c>
      <c r="AI303">
        <v>0.375</v>
      </c>
      <c r="AJ303">
        <v>0.625</v>
      </c>
      <c r="AK303">
        <v>6.25</v>
      </c>
      <c r="AL303">
        <v>1898.4375</v>
      </c>
      <c r="AM303">
        <v>43.571062644833439</v>
      </c>
      <c r="AN303">
        <v>0.9</v>
      </c>
      <c r="AO303">
        <v>0.60844334427391233</v>
      </c>
      <c r="AP303">
        <v>0.39155665572608767</v>
      </c>
      <c r="AQ303" s="2">
        <f>Table4[[#This Row],[Gain]]^Table4[[#This Row],[θ]]</f>
        <v>82.432217522931154</v>
      </c>
      <c r="AR303" s="2">
        <f>-Table4[[#This Row],[λ]]*-Table4[[#This Row],[Loss]]^Table4[[#This Row],[θ]]</f>
        <v>215.2947128015152</v>
      </c>
      <c r="AS303" s="2">
        <f>Table4[[#This Row],[pie_gain]]*Table4[[#This Row],[v_n_w_g]]-Table4[[#This Row],[pie_loss]]*Table4[[#This Row],[v_n_w_l]]</f>
        <v>-34.14474363450298</v>
      </c>
      <c r="AT303" s="2">
        <f>IF(Table4[[#This Row],[diff_v]]&gt;=1,1,0)</f>
        <v>0</v>
      </c>
      <c r="AU303" s="2">
        <f>Table4[[#This Row],[Gain]]^(Table4[[#This Row],[θ]]*Table4[[#This Row],[ω_p]])</f>
        <v>82.432217522931154</v>
      </c>
      <c r="AV303" s="2">
        <f>-Table4[[#This Row],[λ]]*-Table4[[#This Row],[Loss]]^(Table4[[#This Row],[θ]]*Table4[[#This Row],[ω_n]])</f>
        <v>208.21837596065322</v>
      </c>
      <c r="AW303" s="2">
        <f>Table4[[#This Row],[v_n_w_g_w]]*Table4[[#This Row],[pie_gain]]-Table4[[#This Row],[v_n_w_l_w]]*Table4[[#This Row],[pie_loss]]</f>
        <v>-31.373956846303749</v>
      </c>
      <c r="AX303" s="2">
        <f>IF(Table4[[#This Row],[diff_v_w]]&gt;=1,1,0)</f>
        <v>0</v>
      </c>
      <c r="AY303" s="2">
        <f>Table4[[#This Row],[Gain]]^(Table4[[#This Row],[θ]])*Table4[[#This Row],[ω_p2]]</f>
        <v>82.432217522931154</v>
      </c>
      <c r="AZ303" s="2">
        <f>-Table4[[#This Row],[λ]]*-Table4[[#This Row],[Loss]]^(Table4[[#This Row],[θ]])*Table4[[#This Row],[ω_n2]]</f>
        <v>214.21823923750762</v>
      </c>
      <c r="BA303" s="2">
        <f>Table4[[#This Row],[v_n_w_g_w2]]*Table4[[#This Row],[pie_gain]]-Table4[[#This Row],[v_n_w_l_w2]]*Table4[[#This Row],[pie_loss]]</f>
        <v>-33.723243245802628</v>
      </c>
      <c r="BB303" s="2">
        <f>IF(Table4[[#This Row],[diff_v_w2]]&gt;=1,1,0)</f>
        <v>0</v>
      </c>
      <c r="BC303" s="2">
        <f>Table4[[#This Row],[Gain]]^(Table4[[#This Row],[θ]]+Table4[[#This Row],[ω_p3]])</f>
        <v>82.432217522931154</v>
      </c>
      <c r="BD303" s="2">
        <f>-Table4[[#This Row],[λ]]*-Table4[[#This Row],[Loss]]^(Table4[[#This Row],[θ]]+Table4[[#This Row],[ω_n3]])</f>
        <v>207.03494939268427</v>
      </c>
      <c r="BE303" s="2">
        <f>Table4[[#This Row],[v_n_w_g_w3]]*Table4[[#This Row],[pie_gain]]-Table4[[#This Row],[v_n_w_l_w3]]*Table4[[#This Row],[pie_loss]]</f>
        <v>-30.910578297052432</v>
      </c>
      <c r="BF303" s="2">
        <f>IF(Table4[[#This Row],[diff_v_w3]]&gt;=1,1,0)</f>
        <v>0</v>
      </c>
      <c r="BG303" s="2">
        <f>(Table4[[#This Row],[Accept]]-Table4[[#This Row],[projected_M1]])</f>
        <v>1</v>
      </c>
      <c r="BH303" s="2">
        <f>(Table4[[#This Row],[Accept]]-Table4[[#This Row],[projected_M2]])</f>
        <v>1</v>
      </c>
      <c r="BI303" s="2">
        <f>(Table4[[#This Row],[Accept]]-Table4[[#This Row],[projected_M3]])</f>
        <v>1</v>
      </c>
      <c r="BJ303" s="2">
        <f>(Table4[[#This Row],[Accept]]-Table4[[#This Row],[projected_M4]])</f>
        <v>1</v>
      </c>
    </row>
    <row r="304" spans="1:62" x14ac:dyDescent="0.3">
      <c r="A304">
        <v>2</v>
      </c>
      <c r="B304" t="s">
        <v>45</v>
      </c>
      <c r="C304">
        <v>1.1960207441678836</v>
      </c>
      <c r="D304">
        <v>-2</v>
      </c>
      <c r="E304" s="22">
        <f>IF(Table4[[#This Row],[Trial]]="G1",Table4[[#This Row],[Balance]]/100,IF(Table4[[#This Row],[Trial]]="G2",Table4[[#This Row],[Balance]]/200,Table4[[#This Row],[Balance]]/500))</f>
        <v>0.6</v>
      </c>
      <c r="F304" s="22">
        <f>IF(Table4[[#This Row],[Net_Balance]]&gt;1,1+(Table4[[#This Row],[Net_Balance]]-1)/$F$974,1)</f>
        <v>1</v>
      </c>
      <c r="G304" s="22">
        <f>IF(Table4[[#This Row],[Net_Balance]]&lt;1,1-(1-Table4[[#This Row],[Net_Balance]])/$F$974,1)</f>
        <v>0.99428571428571433</v>
      </c>
      <c r="H304" s="22">
        <f>IF(Table4[[#This Row],[Net_Balance]]&gt;1,1+(Table4[[#This Row],[Net_Balance]]-1)/$H$974,1)</f>
        <v>1</v>
      </c>
      <c r="I304" s="22">
        <f>IF(Table4[[#This Row],[Net_Balance]]&lt;1,1-(1-Table4[[#This Row],[Net_Balance]])/$H$974,1)</f>
        <v>0.996</v>
      </c>
      <c r="J304" s="22">
        <f>IF(Table4[[#This Row],[Net_Balance]]&gt;1,(Table4[[#This Row],[Net_Balance]]-1)/$J$974,0)</f>
        <v>0</v>
      </c>
      <c r="K304" s="22">
        <f>IF(Table4[[#This Row],[Net_Balance]]&lt;1,-(1-Table4[[#This Row],[Net_Balance]])/$J$974,0)</f>
        <v>-8.0000000000000002E-3</v>
      </c>
      <c r="L304" t="s">
        <v>108</v>
      </c>
      <c r="M304" t="s">
        <v>104</v>
      </c>
      <c r="N304" t="s">
        <v>7</v>
      </c>
      <c r="O304">
        <v>1</v>
      </c>
      <c r="P304">
        <v>10</v>
      </c>
      <c r="Q304">
        <v>60</v>
      </c>
      <c r="R304">
        <v>1664427872</v>
      </c>
      <c r="S304">
        <v>11</v>
      </c>
      <c r="T304" t="s">
        <v>117</v>
      </c>
      <c r="U304">
        <v>0</v>
      </c>
      <c r="V304">
        <v>-10</v>
      </c>
      <c r="W304">
        <v>0.5</v>
      </c>
      <c r="X304">
        <v>10</v>
      </c>
      <c r="Y304">
        <v>0.5</v>
      </c>
      <c r="Z304">
        <v>0</v>
      </c>
      <c r="AA304">
        <v>100</v>
      </c>
      <c r="AB304">
        <v>10</v>
      </c>
      <c r="AC304">
        <v>2</v>
      </c>
      <c r="AD304">
        <v>0.25</v>
      </c>
      <c r="AE304">
        <v>0.75</v>
      </c>
      <c r="AF304">
        <v>1</v>
      </c>
      <c r="AG304">
        <v>0.25</v>
      </c>
      <c r="AH304">
        <v>0.5</v>
      </c>
      <c r="AI304">
        <v>0.375</v>
      </c>
      <c r="AJ304">
        <v>0.625</v>
      </c>
      <c r="AK304">
        <v>2.5</v>
      </c>
      <c r="AL304">
        <v>93.75</v>
      </c>
      <c r="AM304">
        <v>9.6824583655185421</v>
      </c>
      <c r="AN304">
        <v>0.9</v>
      </c>
      <c r="AO304">
        <v>0.60844334427391233</v>
      </c>
      <c r="AP304">
        <v>0.39155665572608767</v>
      </c>
      <c r="AQ304" s="2">
        <f>Table4[[#This Row],[Gain]]^Table4[[#This Row],[θ]]</f>
        <v>15.704378148368352</v>
      </c>
      <c r="AR304" s="2">
        <f>-Table4[[#This Row],[λ]]*-Table4[[#This Row],[Loss]]^Table4[[#This Row],[θ]]</f>
        <v>31.408756296736705</v>
      </c>
      <c r="AS304" s="2">
        <f>Table4[[#This Row],[pie_gain]]*Table4[[#This Row],[v_n_w_g]]-Table4[[#This Row],[pie_loss]]*Table4[[#This Row],[v_n_w_l]]</f>
        <v>-2.7430832157305307</v>
      </c>
      <c r="AT304" s="2">
        <f>IF(Table4[[#This Row],[diff_v]]&gt;=1,1,0)</f>
        <v>0</v>
      </c>
      <c r="AU304" s="2">
        <f>Table4[[#This Row],[Gain]]^(Table4[[#This Row],[θ]]*Table4[[#This Row],[ω_p]])</f>
        <v>15.704378148368352</v>
      </c>
      <c r="AV304" s="2">
        <f>-Table4[[#This Row],[λ]]*-Table4[[#This Row],[Loss]]^(Table4[[#This Row],[θ]]*Table4[[#This Row],[ω_n]])</f>
        <v>30.91835188184346</v>
      </c>
      <c r="AW304" s="2">
        <f>Table4[[#This Row],[v_n_w_g_w]]*Table4[[#This Row],[pie_gain]]-Table4[[#This Row],[v_n_w_l_w]]*Table4[[#This Row],[pie_loss]]</f>
        <v>-2.5510621030816232</v>
      </c>
      <c r="AX304" s="2">
        <f>IF(Table4[[#This Row],[diff_v_w]]&gt;=1,1,0)</f>
        <v>0</v>
      </c>
      <c r="AY304" s="2">
        <f>Table4[[#This Row],[Gain]]^(Table4[[#This Row],[θ]])*Table4[[#This Row],[ω_p2]]</f>
        <v>15.704378148368352</v>
      </c>
      <c r="AZ304" s="2">
        <f>-Table4[[#This Row],[λ]]*-Table4[[#This Row],[Loss]]^(Table4[[#This Row],[θ]])*Table4[[#This Row],[ω_n2]]</f>
        <v>31.283121271549756</v>
      </c>
      <c r="BA304" s="2">
        <f>Table4[[#This Row],[v_n_w_g_w2]]*Table4[[#This Row],[pie_gain]]-Table4[[#This Row],[v_n_w_l_w2]]*Table4[[#This Row],[pie_loss]]</f>
        <v>-2.6938899854262672</v>
      </c>
      <c r="BB304" s="2">
        <f>IF(Table4[[#This Row],[diff_v_w2]]&gt;=1,1,0)</f>
        <v>0</v>
      </c>
      <c r="BC304" s="2">
        <f>Table4[[#This Row],[Gain]]^(Table4[[#This Row],[θ]]+Table4[[#This Row],[ω_p3]])</f>
        <v>15.704378148368352</v>
      </c>
      <c r="BD304" s="2">
        <f>-Table4[[#This Row],[λ]]*-Table4[[#This Row],[Loss]]^(Table4[[#This Row],[θ]]+Table4[[#This Row],[ω_n3]])</f>
        <v>30.835481887137249</v>
      </c>
      <c r="BE304" s="2">
        <f>Table4[[#This Row],[v_n_w_g_w3]]*Table4[[#This Row],[pie_gain]]-Table4[[#This Row],[v_n_w_l_w3]]*Table4[[#This Row],[pie_loss]]</f>
        <v>-2.5186138050944216</v>
      </c>
      <c r="BF304" s="2">
        <f>IF(Table4[[#This Row],[diff_v_w3]]&gt;=1,1,0)</f>
        <v>0</v>
      </c>
      <c r="BG304" s="2">
        <f>(Table4[[#This Row],[Accept]]-Table4[[#This Row],[projected_M1]])</f>
        <v>1</v>
      </c>
      <c r="BH304" s="2">
        <f>(Table4[[#This Row],[Accept]]-Table4[[#This Row],[projected_M2]])</f>
        <v>1</v>
      </c>
      <c r="BI304" s="2">
        <f>(Table4[[#This Row],[Accept]]-Table4[[#This Row],[projected_M3]])</f>
        <v>1</v>
      </c>
      <c r="BJ304" s="2">
        <f>(Table4[[#This Row],[Accept]]-Table4[[#This Row],[projected_M4]])</f>
        <v>1</v>
      </c>
    </row>
    <row r="305" spans="1:62" x14ac:dyDescent="0.3">
      <c r="A305">
        <v>3</v>
      </c>
      <c r="B305" t="s">
        <v>45</v>
      </c>
      <c r="C305">
        <v>1.1960207441678836</v>
      </c>
      <c r="D305">
        <v>-2</v>
      </c>
      <c r="E305" s="22">
        <f>IF(Table4[[#This Row],[Trial]]="G1",Table4[[#This Row],[Balance]]/100,IF(Table4[[#This Row],[Trial]]="G2",Table4[[#This Row],[Balance]]/200,Table4[[#This Row],[Balance]]/500))</f>
        <v>0.7</v>
      </c>
      <c r="F305" s="22">
        <f>IF(Table4[[#This Row],[Net_Balance]]&gt;1,1+(Table4[[#This Row],[Net_Balance]]-1)/$F$974,1)</f>
        <v>1</v>
      </c>
      <c r="G305" s="22">
        <f>IF(Table4[[#This Row],[Net_Balance]]&lt;1,1-(1-Table4[[#This Row],[Net_Balance]])/$F$974,1)</f>
        <v>0.99571428571428566</v>
      </c>
      <c r="H305" s="22">
        <f>IF(Table4[[#This Row],[Net_Balance]]&gt;1,1+(Table4[[#This Row],[Net_Balance]]-1)/$H$974,1)</f>
        <v>1</v>
      </c>
      <c r="I305" s="22">
        <f>IF(Table4[[#This Row],[Net_Balance]]&lt;1,1-(1-Table4[[#This Row],[Net_Balance]])/$H$974,1)</f>
        <v>0.997</v>
      </c>
      <c r="J305" s="22">
        <f>IF(Table4[[#This Row],[Net_Balance]]&gt;1,(Table4[[#This Row],[Net_Balance]]-1)/$J$974,0)</f>
        <v>0</v>
      </c>
      <c r="K305" s="22">
        <f>IF(Table4[[#This Row],[Net_Balance]]&lt;1,-(1-Table4[[#This Row],[Net_Balance]])/$J$974,0)</f>
        <v>-6.000000000000001E-3</v>
      </c>
      <c r="L305" t="s">
        <v>108</v>
      </c>
      <c r="M305" t="s">
        <v>65</v>
      </c>
      <c r="N305" t="s">
        <v>7</v>
      </c>
      <c r="O305">
        <v>1</v>
      </c>
      <c r="P305">
        <v>10</v>
      </c>
      <c r="Q305">
        <v>70</v>
      </c>
      <c r="R305">
        <v>1664427882</v>
      </c>
      <c r="S305">
        <v>10</v>
      </c>
      <c r="T305" t="s">
        <v>118</v>
      </c>
      <c r="U305">
        <v>1</v>
      </c>
      <c r="V305">
        <v>-10</v>
      </c>
      <c r="W305">
        <v>0.5</v>
      </c>
      <c r="X305">
        <v>10</v>
      </c>
      <c r="Y305">
        <v>0.5</v>
      </c>
      <c r="Z305">
        <v>0</v>
      </c>
      <c r="AA305">
        <v>100</v>
      </c>
      <c r="AB305">
        <v>10</v>
      </c>
      <c r="AC305">
        <v>2</v>
      </c>
      <c r="AD305">
        <v>0.25</v>
      </c>
      <c r="AE305">
        <v>0.75</v>
      </c>
      <c r="AF305">
        <v>1</v>
      </c>
      <c r="AG305">
        <v>0.25</v>
      </c>
      <c r="AH305">
        <v>0.5</v>
      </c>
      <c r="AI305">
        <v>0.375</v>
      </c>
      <c r="AJ305">
        <v>0.625</v>
      </c>
      <c r="AK305">
        <v>2.5</v>
      </c>
      <c r="AL305">
        <v>93.75</v>
      </c>
      <c r="AM305">
        <v>9.6824583655185421</v>
      </c>
      <c r="AN305">
        <v>0.9</v>
      </c>
      <c r="AO305">
        <v>0.60844334427391233</v>
      </c>
      <c r="AP305">
        <v>0.39155665572608767</v>
      </c>
      <c r="AQ305" s="2">
        <f>Table4[[#This Row],[Gain]]^Table4[[#This Row],[θ]]</f>
        <v>15.704378148368352</v>
      </c>
      <c r="AR305" s="2">
        <f>-Table4[[#This Row],[λ]]*-Table4[[#This Row],[Loss]]^Table4[[#This Row],[θ]]</f>
        <v>31.408756296736705</v>
      </c>
      <c r="AS305" s="2">
        <f>Table4[[#This Row],[pie_gain]]*Table4[[#This Row],[v_n_w_g]]-Table4[[#This Row],[pie_loss]]*Table4[[#This Row],[v_n_w_l]]</f>
        <v>-2.7430832157305307</v>
      </c>
      <c r="AT305" s="2">
        <f>IF(Table4[[#This Row],[diff_v]]&gt;=1,1,0)</f>
        <v>0</v>
      </c>
      <c r="AU305" s="2">
        <f>Table4[[#This Row],[Gain]]^(Table4[[#This Row],[θ]]*Table4[[#This Row],[ω_p]])</f>
        <v>15.704378148368352</v>
      </c>
      <c r="AV305" s="2">
        <f>-Table4[[#This Row],[λ]]*-Table4[[#This Row],[Loss]]^(Table4[[#This Row],[θ]]*Table4[[#This Row],[ω_n]])</f>
        <v>31.04023043139393</v>
      </c>
      <c r="AW305" s="2">
        <f>Table4[[#This Row],[v_n_w_g_w]]*Table4[[#This Row],[pie_gain]]-Table4[[#This Row],[v_n_w_l_w]]*Table4[[#This Row],[pie_loss]]</f>
        <v>-2.5987844603483516</v>
      </c>
      <c r="AX305" s="2">
        <f>IF(Table4[[#This Row],[diff_v_w]]&gt;=1,1,0)</f>
        <v>0</v>
      </c>
      <c r="AY305" s="2">
        <f>Table4[[#This Row],[Gain]]^(Table4[[#This Row],[θ]])*Table4[[#This Row],[ω_p2]]</f>
        <v>15.704378148368352</v>
      </c>
      <c r="AZ305" s="2">
        <f>-Table4[[#This Row],[λ]]*-Table4[[#This Row],[Loss]]^(Table4[[#This Row],[θ]])*Table4[[#This Row],[ω_n2]]</f>
        <v>31.314530027846494</v>
      </c>
      <c r="BA305" s="2">
        <f>Table4[[#This Row],[v_n_w_g_w2]]*Table4[[#This Row],[pie_gain]]-Table4[[#This Row],[v_n_w_l_w2]]*Table4[[#This Row],[pie_loss]]</f>
        <v>-2.7061882930023327</v>
      </c>
      <c r="BB305" s="2">
        <f>IF(Table4[[#This Row],[diff_v_w2]]&gt;=1,1,0)</f>
        <v>0</v>
      </c>
      <c r="BC305" s="2">
        <f>Table4[[#This Row],[Gain]]^(Table4[[#This Row],[θ]]+Table4[[#This Row],[ω_p3]])</f>
        <v>15.704378148368352</v>
      </c>
      <c r="BD305" s="2">
        <f>-Table4[[#This Row],[λ]]*-Table4[[#This Row],[Loss]]^(Table4[[#This Row],[θ]]+Table4[[#This Row],[ω_n3]])</f>
        <v>30.977812004661526</v>
      </c>
      <c r="BE305" s="2">
        <f>Table4[[#This Row],[v_n_w_g_w3]]*Table4[[#This Row],[pie_gain]]-Table4[[#This Row],[v_n_w_l_w3]]*Table4[[#This Row],[pie_loss]]</f>
        <v>-2.5743441099213289</v>
      </c>
      <c r="BF305" s="2">
        <f>IF(Table4[[#This Row],[diff_v_w3]]&gt;=1,1,0)</f>
        <v>0</v>
      </c>
      <c r="BG305" s="2">
        <f>(Table4[[#This Row],[Accept]]-Table4[[#This Row],[projected_M1]])</f>
        <v>1</v>
      </c>
      <c r="BH305" s="2">
        <f>(Table4[[#This Row],[Accept]]-Table4[[#This Row],[projected_M2]])</f>
        <v>1</v>
      </c>
      <c r="BI305" s="2">
        <f>(Table4[[#This Row],[Accept]]-Table4[[#This Row],[projected_M3]])</f>
        <v>1</v>
      </c>
      <c r="BJ305" s="2">
        <f>(Table4[[#This Row],[Accept]]-Table4[[#This Row],[projected_M4]])</f>
        <v>1</v>
      </c>
    </row>
    <row r="306" spans="1:62" x14ac:dyDescent="0.3">
      <c r="A306">
        <v>4</v>
      </c>
      <c r="B306" t="s">
        <v>45</v>
      </c>
      <c r="C306">
        <v>1.1960207441678836</v>
      </c>
      <c r="D306">
        <v>-2</v>
      </c>
      <c r="E306" s="22">
        <f>IF(Table4[[#This Row],[Trial]]="G1",Table4[[#This Row],[Balance]]/100,IF(Table4[[#This Row],[Trial]]="G2",Table4[[#This Row],[Balance]]/200,Table4[[#This Row],[Balance]]/500))</f>
        <v>0.7</v>
      </c>
      <c r="F306" s="22">
        <f>IF(Table4[[#This Row],[Net_Balance]]&gt;1,1+(Table4[[#This Row],[Net_Balance]]-1)/$F$974,1)</f>
        <v>1</v>
      </c>
      <c r="G306" s="22">
        <f>IF(Table4[[#This Row],[Net_Balance]]&lt;1,1-(1-Table4[[#This Row],[Net_Balance]])/$F$974,1)</f>
        <v>0.99571428571428566</v>
      </c>
      <c r="H306" s="22">
        <f>IF(Table4[[#This Row],[Net_Balance]]&gt;1,1+(Table4[[#This Row],[Net_Balance]]-1)/$H$974,1)</f>
        <v>1</v>
      </c>
      <c r="I306" s="22">
        <f>IF(Table4[[#This Row],[Net_Balance]]&lt;1,1-(1-Table4[[#This Row],[Net_Balance]])/$H$974,1)</f>
        <v>0.997</v>
      </c>
      <c r="J306" s="22">
        <f>IF(Table4[[#This Row],[Net_Balance]]&gt;1,(Table4[[#This Row],[Net_Balance]]-1)/$J$974,0)</f>
        <v>0</v>
      </c>
      <c r="K306" s="22">
        <f>IF(Table4[[#This Row],[Net_Balance]]&lt;1,-(1-Table4[[#This Row],[Net_Balance]])/$J$974,0)</f>
        <v>-6.000000000000001E-3</v>
      </c>
      <c r="L306" t="s">
        <v>108</v>
      </c>
      <c r="M306" t="s">
        <v>91</v>
      </c>
      <c r="N306" t="s">
        <v>5</v>
      </c>
      <c r="O306">
        <v>0</v>
      </c>
      <c r="P306">
        <v>0</v>
      </c>
      <c r="Q306">
        <v>70</v>
      </c>
      <c r="R306">
        <v>1664427891</v>
      </c>
      <c r="S306">
        <v>9</v>
      </c>
      <c r="T306" t="s">
        <v>118</v>
      </c>
      <c r="U306">
        <v>1</v>
      </c>
      <c r="V306">
        <v>-90</v>
      </c>
      <c r="W306">
        <v>0.5</v>
      </c>
      <c r="X306">
        <v>100</v>
      </c>
      <c r="Y306">
        <v>0.5</v>
      </c>
      <c r="Z306">
        <v>5</v>
      </c>
      <c r="AA306">
        <v>9025</v>
      </c>
      <c r="AB306">
        <v>95</v>
      </c>
      <c r="AC306">
        <v>4</v>
      </c>
      <c r="AD306">
        <v>0.25</v>
      </c>
      <c r="AE306">
        <v>0.75</v>
      </c>
      <c r="AF306">
        <v>1</v>
      </c>
      <c r="AG306">
        <v>0.25</v>
      </c>
      <c r="AH306">
        <v>0.5</v>
      </c>
      <c r="AI306">
        <v>0.375</v>
      </c>
      <c r="AJ306">
        <v>0.625</v>
      </c>
      <c r="AK306">
        <v>28.75</v>
      </c>
      <c r="AL306">
        <v>8460.9375</v>
      </c>
      <c r="AM306">
        <v>91.983354472426157</v>
      </c>
      <c r="AN306">
        <v>0.9</v>
      </c>
      <c r="AO306">
        <v>0.60844334427391233</v>
      </c>
      <c r="AP306">
        <v>0.39155665572608767</v>
      </c>
      <c r="AQ306" s="2">
        <f>Table4[[#This Row],[Gain]]^Table4[[#This Row],[θ]]</f>
        <v>246.6274930269494</v>
      </c>
      <c r="AR306" s="2">
        <f>-Table4[[#This Row],[λ]]*-Table4[[#This Row],[Loss]]^Table4[[#This Row],[θ]]</f>
        <v>434.85510823313615</v>
      </c>
      <c r="AS306" s="2">
        <f>Table4[[#This Row],[pie_gain]]*Table4[[#This Row],[v_n_w_g]]-Table4[[#This Row],[pie_loss]]*Table4[[#This Row],[v_n_w_l]]</f>
        <v>-20.211555257964619</v>
      </c>
      <c r="AT306" s="2">
        <f>IF(Table4[[#This Row],[diff_v]]&gt;=1,1,0)</f>
        <v>0</v>
      </c>
      <c r="AU306" s="2">
        <f>Table4[[#This Row],[Gain]]^(Table4[[#This Row],[θ]]*Table4[[#This Row],[ω_p]])</f>
        <v>246.6274930269494</v>
      </c>
      <c r="AV306" s="2">
        <f>-Table4[[#This Row],[λ]]*-Table4[[#This Row],[Loss]]^(Table4[[#This Row],[θ]]*Table4[[#This Row],[ω_n]])</f>
        <v>424.93990219382965</v>
      </c>
      <c r="AW306" s="2">
        <f>Table4[[#This Row],[v_n_w_g_w]]*Table4[[#This Row],[pie_gain]]-Table4[[#This Row],[v_n_w_l_w]]*Table4[[#This Row],[pie_loss]]</f>
        <v>-16.329190340378659</v>
      </c>
      <c r="AX306" s="2">
        <f>IF(Table4[[#This Row],[diff_v_w]]&gt;=1,1,0)</f>
        <v>0</v>
      </c>
      <c r="AY306" s="2">
        <f>Table4[[#This Row],[Gain]]^(Table4[[#This Row],[θ]])*Table4[[#This Row],[ω_p2]]</f>
        <v>246.6274930269494</v>
      </c>
      <c r="AZ306" s="2">
        <f>-Table4[[#This Row],[λ]]*-Table4[[#This Row],[Loss]]^(Table4[[#This Row],[θ]])*Table4[[#This Row],[ω_n2]]</f>
        <v>433.55054290843674</v>
      </c>
      <c r="BA306" s="2">
        <f>Table4[[#This Row],[v_n_w_g_w2]]*Table4[[#This Row],[pie_gain]]-Table4[[#This Row],[v_n_w_l_w2]]*Table4[[#This Row],[pie_loss]]</f>
        <v>-19.700744022249097</v>
      </c>
      <c r="BB306" s="2">
        <f>IF(Table4[[#This Row],[diff_v_w2]]&gt;=1,1,0)</f>
        <v>0</v>
      </c>
      <c r="BC306" s="2">
        <f>Table4[[#This Row],[Gain]]^(Table4[[#This Row],[θ]]+Table4[[#This Row],[ω_p3]])</f>
        <v>246.6274930269494</v>
      </c>
      <c r="BD306" s="2">
        <f>-Table4[[#This Row],[λ]]*-Table4[[#This Row],[Loss]]^(Table4[[#This Row],[θ]]+Table4[[#This Row],[ω_n3]])</f>
        <v>423.27159139958252</v>
      </c>
      <c r="BE306" s="2">
        <f>Table4[[#This Row],[v_n_w_g_w3]]*Table4[[#This Row],[pie_gain]]-Table4[[#This Row],[v_n_w_l_w3]]*Table4[[#This Row],[pie_loss]]</f>
        <v>-15.675952145071506</v>
      </c>
      <c r="BF306" s="2">
        <f>IF(Table4[[#This Row],[diff_v_w3]]&gt;=1,1,0)</f>
        <v>0</v>
      </c>
      <c r="BG306" s="2">
        <f>(Table4[[#This Row],[Accept]]-Table4[[#This Row],[projected_M1]])</f>
        <v>0</v>
      </c>
      <c r="BH306" s="2">
        <f>(Table4[[#This Row],[Accept]]-Table4[[#This Row],[projected_M2]])</f>
        <v>0</v>
      </c>
      <c r="BI306" s="2">
        <f>(Table4[[#This Row],[Accept]]-Table4[[#This Row],[projected_M3]])</f>
        <v>0</v>
      </c>
      <c r="BJ306" s="2">
        <f>(Table4[[#This Row],[Accept]]-Table4[[#This Row],[projected_M4]])</f>
        <v>0</v>
      </c>
    </row>
    <row r="307" spans="1:62" x14ac:dyDescent="0.3">
      <c r="A307">
        <v>6</v>
      </c>
      <c r="B307" t="s">
        <v>45</v>
      </c>
      <c r="C307">
        <v>1.1960207441678836</v>
      </c>
      <c r="D307">
        <v>-2</v>
      </c>
      <c r="E307" s="22">
        <f>IF(Table4[[#This Row],[Trial]]="G1",Table4[[#This Row],[Balance]]/100,IF(Table4[[#This Row],[Trial]]="G2",Table4[[#This Row],[Balance]]/200,Table4[[#This Row],[Balance]]/500))</f>
        <v>0.7</v>
      </c>
      <c r="F307" s="22">
        <f>IF(Table4[[#This Row],[Net_Balance]]&gt;1,1+(Table4[[#This Row],[Net_Balance]]-1)/$F$974,1)</f>
        <v>1</v>
      </c>
      <c r="G307" s="22">
        <f>IF(Table4[[#This Row],[Net_Balance]]&lt;1,1-(1-Table4[[#This Row],[Net_Balance]])/$F$974,1)</f>
        <v>0.99571428571428566</v>
      </c>
      <c r="H307" s="22">
        <f>IF(Table4[[#This Row],[Net_Balance]]&gt;1,1+(Table4[[#This Row],[Net_Balance]]-1)/$H$974,1)</f>
        <v>1</v>
      </c>
      <c r="I307" s="22">
        <f>IF(Table4[[#This Row],[Net_Balance]]&lt;1,1-(1-Table4[[#This Row],[Net_Balance]])/$H$974,1)</f>
        <v>0.997</v>
      </c>
      <c r="J307" s="22">
        <f>IF(Table4[[#This Row],[Net_Balance]]&gt;1,(Table4[[#This Row],[Net_Balance]]-1)/$J$974,0)</f>
        <v>0</v>
      </c>
      <c r="K307" s="22">
        <f>IF(Table4[[#This Row],[Net_Balance]]&lt;1,-(1-Table4[[#This Row],[Net_Balance]])/$J$974,0)</f>
        <v>-6.000000000000001E-3</v>
      </c>
      <c r="L307" t="s">
        <v>108</v>
      </c>
      <c r="M307" t="s">
        <v>93</v>
      </c>
      <c r="N307" t="s">
        <v>5</v>
      </c>
      <c r="O307">
        <v>0</v>
      </c>
      <c r="P307">
        <v>0</v>
      </c>
      <c r="Q307">
        <v>70</v>
      </c>
      <c r="R307">
        <v>1664427913</v>
      </c>
      <c r="S307">
        <v>9</v>
      </c>
      <c r="T307" t="s">
        <v>117</v>
      </c>
      <c r="U307">
        <v>0</v>
      </c>
      <c r="V307">
        <v>-90</v>
      </c>
      <c r="W307">
        <v>0.5</v>
      </c>
      <c r="X307">
        <v>100</v>
      </c>
      <c r="Y307">
        <v>0.5</v>
      </c>
      <c r="Z307">
        <v>5</v>
      </c>
      <c r="AA307">
        <v>9025</v>
      </c>
      <c r="AB307">
        <v>95</v>
      </c>
      <c r="AC307">
        <v>4</v>
      </c>
      <c r="AD307">
        <v>0.25</v>
      </c>
      <c r="AE307">
        <v>0.75</v>
      </c>
      <c r="AF307">
        <v>1</v>
      </c>
      <c r="AG307">
        <v>0.25</v>
      </c>
      <c r="AH307">
        <v>0.5</v>
      </c>
      <c r="AI307">
        <v>0.375</v>
      </c>
      <c r="AJ307">
        <v>0.625</v>
      </c>
      <c r="AK307">
        <v>28.75</v>
      </c>
      <c r="AL307">
        <v>8460.9375</v>
      </c>
      <c r="AM307">
        <v>91.983354472426157</v>
      </c>
      <c r="AN307">
        <v>0.9</v>
      </c>
      <c r="AO307">
        <v>0.60844334427391233</v>
      </c>
      <c r="AP307">
        <v>0.39155665572608767</v>
      </c>
      <c r="AQ307" s="2">
        <f>Table4[[#This Row],[Gain]]^Table4[[#This Row],[θ]]</f>
        <v>246.6274930269494</v>
      </c>
      <c r="AR307" s="2">
        <f>-Table4[[#This Row],[λ]]*-Table4[[#This Row],[Loss]]^Table4[[#This Row],[θ]]</f>
        <v>434.85510823313615</v>
      </c>
      <c r="AS307" s="2">
        <f>Table4[[#This Row],[pie_gain]]*Table4[[#This Row],[v_n_w_g]]-Table4[[#This Row],[pie_loss]]*Table4[[#This Row],[v_n_w_l]]</f>
        <v>-20.211555257964619</v>
      </c>
      <c r="AT307" s="2">
        <f>IF(Table4[[#This Row],[diff_v]]&gt;=1,1,0)</f>
        <v>0</v>
      </c>
      <c r="AU307" s="2">
        <f>Table4[[#This Row],[Gain]]^(Table4[[#This Row],[θ]]*Table4[[#This Row],[ω_p]])</f>
        <v>246.6274930269494</v>
      </c>
      <c r="AV307" s="2">
        <f>-Table4[[#This Row],[λ]]*-Table4[[#This Row],[Loss]]^(Table4[[#This Row],[θ]]*Table4[[#This Row],[ω_n]])</f>
        <v>424.93990219382965</v>
      </c>
      <c r="AW307" s="2">
        <f>Table4[[#This Row],[v_n_w_g_w]]*Table4[[#This Row],[pie_gain]]-Table4[[#This Row],[v_n_w_l_w]]*Table4[[#This Row],[pie_loss]]</f>
        <v>-16.329190340378659</v>
      </c>
      <c r="AX307" s="2">
        <f>IF(Table4[[#This Row],[diff_v_w]]&gt;=1,1,0)</f>
        <v>0</v>
      </c>
      <c r="AY307" s="2">
        <f>Table4[[#This Row],[Gain]]^(Table4[[#This Row],[θ]])*Table4[[#This Row],[ω_p2]]</f>
        <v>246.6274930269494</v>
      </c>
      <c r="AZ307" s="2">
        <f>-Table4[[#This Row],[λ]]*-Table4[[#This Row],[Loss]]^(Table4[[#This Row],[θ]])*Table4[[#This Row],[ω_n2]]</f>
        <v>433.55054290843674</v>
      </c>
      <c r="BA307" s="2">
        <f>Table4[[#This Row],[v_n_w_g_w2]]*Table4[[#This Row],[pie_gain]]-Table4[[#This Row],[v_n_w_l_w2]]*Table4[[#This Row],[pie_loss]]</f>
        <v>-19.700744022249097</v>
      </c>
      <c r="BB307" s="2">
        <f>IF(Table4[[#This Row],[diff_v_w2]]&gt;=1,1,0)</f>
        <v>0</v>
      </c>
      <c r="BC307" s="2">
        <f>Table4[[#This Row],[Gain]]^(Table4[[#This Row],[θ]]+Table4[[#This Row],[ω_p3]])</f>
        <v>246.6274930269494</v>
      </c>
      <c r="BD307" s="2">
        <f>-Table4[[#This Row],[λ]]*-Table4[[#This Row],[Loss]]^(Table4[[#This Row],[θ]]+Table4[[#This Row],[ω_n3]])</f>
        <v>423.27159139958252</v>
      </c>
      <c r="BE307" s="2">
        <f>Table4[[#This Row],[v_n_w_g_w3]]*Table4[[#This Row],[pie_gain]]-Table4[[#This Row],[v_n_w_l_w3]]*Table4[[#This Row],[pie_loss]]</f>
        <v>-15.675952145071506</v>
      </c>
      <c r="BF307" s="2">
        <f>IF(Table4[[#This Row],[diff_v_w3]]&gt;=1,1,0)</f>
        <v>0</v>
      </c>
      <c r="BG307" s="2">
        <f>(Table4[[#This Row],[Accept]]-Table4[[#This Row],[projected_M1]])</f>
        <v>0</v>
      </c>
      <c r="BH307" s="2">
        <f>(Table4[[#This Row],[Accept]]-Table4[[#This Row],[projected_M2]])</f>
        <v>0</v>
      </c>
      <c r="BI307" s="2">
        <f>(Table4[[#This Row],[Accept]]-Table4[[#This Row],[projected_M3]])</f>
        <v>0</v>
      </c>
      <c r="BJ307" s="2">
        <f>(Table4[[#This Row],[Accept]]-Table4[[#This Row],[projected_M4]])</f>
        <v>0</v>
      </c>
    </row>
    <row r="308" spans="1:62" x14ac:dyDescent="0.3">
      <c r="A308">
        <v>7</v>
      </c>
      <c r="B308" t="s">
        <v>45</v>
      </c>
      <c r="C308">
        <v>1.1960207441678836</v>
      </c>
      <c r="D308">
        <v>-2</v>
      </c>
      <c r="E308" s="22">
        <f>IF(Table4[[#This Row],[Trial]]="G1",Table4[[#This Row],[Balance]]/100,IF(Table4[[#This Row],[Trial]]="G2",Table4[[#This Row],[Balance]]/200,Table4[[#This Row],[Balance]]/500))</f>
        <v>0.7</v>
      </c>
      <c r="F308" s="22">
        <f>IF(Table4[[#This Row],[Net_Balance]]&gt;1,1+(Table4[[#This Row],[Net_Balance]]-1)/$F$974,1)</f>
        <v>1</v>
      </c>
      <c r="G308" s="22">
        <f>IF(Table4[[#This Row],[Net_Balance]]&lt;1,1-(1-Table4[[#This Row],[Net_Balance]])/$F$974,1)</f>
        <v>0.99571428571428566</v>
      </c>
      <c r="H308" s="22">
        <f>IF(Table4[[#This Row],[Net_Balance]]&gt;1,1+(Table4[[#This Row],[Net_Balance]]-1)/$H$974,1)</f>
        <v>1</v>
      </c>
      <c r="I308" s="22">
        <f>IF(Table4[[#This Row],[Net_Balance]]&lt;1,1-(1-Table4[[#This Row],[Net_Balance]])/$H$974,1)</f>
        <v>0.997</v>
      </c>
      <c r="J308" s="22">
        <f>IF(Table4[[#This Row],[Net_Balance]]&gt;1,(Table4[[#This Row],[Net_Balance]]-1)/$J$974,0)</f>
        <v>0</v>
      </c>
      <c r="K308" s="22">
        <f>IF(Table4[[#This Row],[Net_Balance]]&lt;1,-(1-Table4[[#This Row],[Net_Balance]])/$J$974,0)</f>
        <v>-6.000000000000001E-3</v>
      </c>
      <c r="L308" t="s">
        <v>108</v>
      </c>
      <c r="M308" t="s">
        <v>88</v>
      </c>
      <c r="N308" t="s">
        <v>5</v>
      </c>
      <c r="O308">
        <v>0</v>
      </c>
      <c r="P308">
        <v>0</v>
      </c>
      <c r="Q308">
        <v>70</v>
      </c>
      <c r="R308">
        <v>1664427921</v>
      </c>
      <c r="S308">
        <v>8</v>
      </c>
      <c r="T308" t="s">
        <v>117</v>
      </c>
      <c r="U308">
        <v>0</v>
      </c>
      <c r="V308">
        <v>-50</v>
      </c>
      <c r="W308">
        <v>0.5</v>
      </c>
      <c r="X308">
        <v>60</v>
      </c>
      <c r="Y308">
        <v>0.5</v>
      </c>
      <c r="Z308">
        <v>5</v>
      </c>
      <c r="AA308">
        <v>3025</v>
      </c>
      <c r="AB308">
        <v>55</v>
      </c>
      <c r="AC308">
        <v>2</v>
      </c>
      <c r="AD308">
        <v>0.25</v>
      </c>
      <c r="AE308">
        <v>0.75</v>
      </c>
      <c r="AF308">
        <v>2</v>
      </c>
      <c r="AG308">
        <v>0.5</v>
      </c>
      <c r="AH308">
        <v>0.25</v>
      </c>
      <c r="AI308">
        <v>0.625</v>
      </c>
      <c r="AJ308">
        <v>0.375</v>
      </c>
      <c r="AK308">
        <v>-8.75</v>
      </c>
      <c r="AL308">
        <v>2835.9375</v>
      </c>
      <c r="AM308">
        <v>53.253521010351982</v>
      </c>
      <c r="AN308">
        <v>0.9</v>
      </c>
      <c r="AO308">
        <v>0.38419903534316502</v>
      </c>
      <c r="AP308">
        <v>0.61580096465683498</v>
      </c>
      <c r="AQ308" s="2">
        <f>Table4[[#This Row],[Gain]]^Table4[[#This Row],[θ]]</f>
        <v>133.87694139177151</v>
      </c>
      <c r="AR308" s="2">
        <f>-Table4[[#This Row],[λ]]*-Table4[[#This Row],[Loss]]^Table4[[#This Row],[θ]]</f>
        <v>215.2947128015152</v>
      </c>
      <c r="AS308" s="2">
        <f>Table4[[#This Row],[pie_gain]]*Table4[[#This Row],[v_n_w_g]]-Table4[[#This Row],[pie_loss]]*Table4[[#This Row],[v_n_w_l]]</f>
        <v>-81.14330009127724</v>
      </c>
      <c r="AT308" s="2">
        <f>IF(Table4[[#This Row],[diff_v]]&gt;=1,1,0)</f>
        <v>0</v>
      </c>
      <c r="AU308" s="2">
        <f>Table4[[#This Row],[Gain]]^(Table4[[#This Row],[θ]]*Table4[[#This Row],[ω_p]])</f>
        <v>133.87694139177151</v>
      </c>
      <c r="AV308" s="2">
        <f>-Table4[[#This Row],[λ]]*-Table4[[#This Row],[Loss]]^(Table4[[#This Row],[θ]]*Table4[[#This Row],[ω_n]])</f>
        <v>211.02056363564708</v>
      </c>
      <c r="AW308" s="2">
        <f>Table4[[#This Row],[v_n_w_g_w]]*Table4[[#This Row],[pie_gain]]-Table4[[#This Row],[v_n_w_l_w]]*Table4[[#This Row],[pie_loss]]</f>
        <v>-78.511274911848432</v>
      </c>
      <c r="AX308" s="2">
        <f>IF(Table4[[#This Row],[diff_v_w]]&gt;=1,1,0)</f>
        <v>0</v>
      </c>
      <c r="AY308" s="2">
        <f>Table4[[#This Row],[Gain]]^(Table4[[#This Row],[θ]])*Table4[[#This Row],[ω_p2]]</f>
        <v>133.87694139177151</v>
      </c>
      <c r="AZ308" s="2">
        <f>-Table4[[#This Row],[λ]]*-Table4[[#This Row],[Loss]]^(Table4[[#This Row],[θ]])*Table4[[#This Row],[ω_n2]]</f>
        <v>214.64882866311066</v>
      </c>
      <c r="BA308" s="2">
        <f>Table4[[#This Row],[v_n_w_g_w2]]*Table4[[#This Row],[pie_gain]]-Table4[[#This Row],[v_n_w_l_w2]]*Table4[[#This Row],[pie_loss]]</f>
        <v>-80.745564015791189</v>
      </c>
      <c r="BB308" s="2">
        <f>IF(Table4[[#This Row],[diff_v_w2]]&gt;=1,1,0)</f>
        <v>0</v>
      </c>
      <c r="BC308" s="2">
        <f>Table4[[#This Row],[Gain]]^(Table4[[#This Row],[θ]]+Table4[[#This Row],[ω_p3]])</f>
        <v>133.87694139177151</v>
      </c>
      <c r="BD308" s="2">
        <f>-Table4[[#This Row],[λ]]*-Table4[[#This Row],[Loss]]^(Table4[[#This Row],[θ]]+Table4[[#This Row],[ω_n3]])</f>
        <v>210.30013164211559</v>
      </c>
      <c r="BE308" s="2">
        <f>Table4[[#This Row],[v_n_w_g_w3]]*Table4[[#This Row],[pie_gain]]-Table4[[#This Row],[v_n_w_l_w3]]*Table4[[#This Row],[pie_loss]]</f>
        <v>-78.067632195262092</v>
      </c>
      <c r="BF308" s="2">
        <f>IF(Table4[[#This Row],[diff_v_w3]]&gt;=1,1,0)</f>
        <v>0</v>
      </c>
      <c r="BG308" s="2">
        <f>(Table4[[#This Row],[Accept]]-Table4[[#This Row],[projected_M1]])</f>
        <v>0</v>
      </c>
      <c r="BH308" s="2">
        <f>(Table4[[#This Row],[Accept]]-Table4[[#This Row],[projected_M2]])</f>
        <v>0</v>
      </c>
      <c r="BI308" s="2">
        <f>(Table4[[#This Row],[Accept]]-Table4[[#This Row],[projected_M3]])</f>
        <v>0</v>
      </c>
      <c r="BJ308" s="2">
        <f>(Table4[[#This Row],[Accept]]-Table4[[#This Row],[projected_M4]])</f>
        <v>0</v>
      </c>
    </row>
    <row r="309" spans="1:62" x14ac:dyDescent="0.3">
      <c r="A309">
        <v>8</v>
      </c>
      <c r="B309" t="s">
        <v>45</v>
      </c>
      <c r="C309">
        <v>1.1960207441678836</v>
      </c>
      <c r="D309">
        <v>-2</v>
      </c>
      <c r="E309" s="22">
        <f>IF(Table4[[#This Row],[Trial]]="G1",Table4[[#This Row],[Balance]]/100,IF(Table4[[#This Row],[Trial]]="G2",Table4[[#This Row],[Balance]]/200,Table4[[#This Row],[Balance]]/500))</f>
        <v>0.2</v>
      </c>
      <c r="F309" s="22">
        <f>IF(Table4[[#This Row],[Net_Balance]]&gt;1,1+(Table4[[#This Row],[Net_Balance]]-1)/$F$974,1)</f>
        <v>1</v>
      </c>
      <c r="G309" s="22">
        <f>IF(Table4[[#This Row],[Net_Balance]]&lt;1,1-(1-Table4[[#This Row],[Net_Balance]])/$F$974,1)</f>
        <v>0.98857142857142855</v>
      </c>
      <c r="H309" s="22">
        <f>IF(Table4[[#This Row],[Net_Balance]]&gt;1,1+(Table4[[#This Row],[Net_Balance]]-1)/$H$974,1)</f>
        <v>1</v>
      </c>
      <c r="I309" s="22">
        <f>IF(Table4[[#This Row],[Net_Balance]]&lt;1,1-(1-Table4[[#This Row],[Net_Balance]])/$H$974,1)</f>
        <v>0.99199999999999999</v>
      </c>
      <c r="J309" s="22">
        <f>IF(Table4[[#This Row],[Net_Balance]]&gt;1,(Table4[[#This Row],[Net_Balance]]-1)/$J$974,0)</f>
        <v>0</v>
      </c>
      <c r="K309" s="22">
        <f>IF(Table4[[#This Row],[Net_Balance]]&lt;1,-(1-Table4[[#This Row],[Net_Balance]])/$J$974,0)</f>
        <v>-1.6E-2</v>
      </c>
      <c r="L309" t="s">
        <v>108</v>
      </c>
      <c r="M309" t="s">
        <v>86</v>
      </c>
      <c r="N309" t="s">
        <v>7</v>
      </c>
      <c r="O309">
        <v>1</v>
      </c>
      <c r="P309">
        <v>-50</v>
      </c>
      <c r="Q309">
        <v>20</v>
      </c>
      <c r="R309">
        <v>1664427936</v>
      </c>
      <c r="S309">
        <v>15</v>
      </c>
      <c r="T309" t="s">
        <v>117</v>
      </c>
      <c r="U309">
        <v>0</v>
      </c>
      <c r="V309">
        <v>-50</v>
      </c>
      <c r="W309">
        <v>0.5</v>
      </c>
      <c r="X309">
        <v>70</v>
      </c>
      <c r="Y309">
        <v>0.5</v>
      </c>
      <c r="Z309">
        <v>10</v>
      </c>
      <c r="AA309">
        <v>3600</v>
      </c>
      <c r="AB309">
        <v>60</v>
      </c>
      <c r="AC309">
        <v>4</v>
      </c>
      <c r="AD309">
        <v>0.25</v>
      </c>
      <c r="AE309">
        <v>0.75</v>
      </c>
      <c r="AF309">
        <v>2</v>
      </c>
      <c r="AG309">
        <v>0.5</v>
      </c>
      <c r="AH309">
        <v>0.25</v>
      </c>
      <c r="AI309">
        <v>0.625</v>
      </c>
      <c r="AJ309">
        <v>0.375</v>
      </c>
      <c r="AK309">
        <v>-5</v>
      </c>
      <c r="AL309">
        <v>3375</v>
      </c>
      <c r="AM309">
        <v>58.094750193111253</v>
      </c>
      <c r="AN309">
        <v>0.9</v>
      </c>
      <c r="AO309">
        <v>0.38419903534316502</v>
      </c>
      <c r="AP309">
        <v>0.61580096465683498</v>
      </c>
      <c r="AQ309" s="2">
        <f>Table4[[#This Row],[Gain]]^Table4[[#This Row],[θ]]</f>
        <v>160.98133731857229</v>
      </c>
      <c r="AR309" s="2">
        <f>-Table4[[#This Row],[λ]]*-Table4[[#This Row],[Loss]]^Table4[[#This Row],[θ]]</f>
        <v>215.2947128015152</v>
      </c>
      <c r="AS309" s="2">
        <f>Table4[[#This Row],[pie_gain]]*Table4[[#This Row],[v_n_w_g]]-Table4[[#This Row],[pie_loss]]*Table4[[#This Row],[v_n_w_l]]</f>
        <v>-70.729817322641168</v>
      </c>
      <c r="AT309" s="2">
        <f>IF(Table4[[#This Row],[diff_v]]&gt;=1,1,0)</f>
        <v>0</v>
      </c>
      <c r="AU309" s="2">
        <f>Table4[[#This Row],[Gain]]^(Table4[[#This Row],[θ]]*Table4[[#This Row],[ω_p]])</f>
        <v>160.98133731857229</v>
      </c>
      <c r="AV309" s="2">
        <f>-Table4[[#This Row],[λ]]*-Table4[[#This Row],[Loss]]^(Table4[[#This Row],[θ]]*Table4[[#This Row],[ω_n]])</f>
        <v>204.0847101295229</v>
      </c>
      <c r="AW309" s="2">
        <f>Table4[[#This Row],[v_n_w_g_w]]*Table4[[#This Row],[pie_gain]]-Table4[[#This Row],[v_n_w_l_w]]*Table4[[#This Row],[pie_loss]]</f>
        <v>-63.826686863422616</v>
      </c>
      <c r="AX309" s="2">
        <f>IF(Table4[[#This Row],[diff_v_w]]&gt;=1,1,0)</f>
        <v>0</v>
      </c>
      <c r="AY309" s="2">
        <f>Table4[[#This Row],[Gain]]^(Table4[[#This Row],[θ]])*Table4[[#This Row],[ω_p2]]</f>
        <v>160.98133731857229</v>
      </c>
      <c r="AZ309" s="2">
        <f>-Table4[[#This Row],[λ]]*-Table4[[#This Row],[Loss]]^(Table4[[#This Row],[θ]])*Table4[[#This Row],[ω_n2]]</f>
        <v>213.57235509910308</v>
      </c>
      <c r="BA309" s="2">
        <f>Table4[[#This Row],[v_n_w_g_w2]]*Table4[[#This Row],[pie_gain]]-Table4[[#This Row],[v_n_w_l_w2]]*Table4[[#This Row],[pie_loss]]</f>
        <v>-69.669187788011641</v>
      </c>
      <c r="BB309" s="2">
        <f>IF(Table4[[#This Row],[diff_v_w2]]&gt;=1,1,0)</f>
        <v>0</v>
      </c>
      <c r="BC309" s="2">
        <f>Table4[[#This Row],[Gain]]^(Table4[[#This Row],[θ]]+Table4[[#This Row],[ω_p3]])</f>
        <v>160.98133731857229</v>
      </c>
      <c r="BD309" s="2">
        <f>-Table4[[#This Row],[λ]]*-Table4[[#This Row],[Loss]]^(Table4[[#This Row],[θ]]+Table4[[#This Row],[ω_n3]])</f>
        <v>202.2319849161378</v>
      </c>
      <c r="BE309" s="2">
        <f>Table4[[#This Row],[v_n_w_g_w3]]*Table4[[#This Row],[pie_gain]]-Table4[[#This Row],[v_n_w_l_w3]]*Table4[[#This Row],[pie_loss]]</f>
        <v>-62.685776889776029</v>
      </c>
      <c r="BF309" s="2">
        <f>IF(Table4[[#This Row],[diff_v_w3]]&gt;=1,1,0)</f>
        <v>0</v>
      </c>
      <c r="BG309" s="2">
        <f>(Table4[[#This Row],[Accept]]-Table4[[#This Row],[projected_M1]])</f>
        <v>1</v>
      </c>
      <c r="BH309" s="2">
        <f>(Table4[[#This Row],[Accept]]-Table4[[#This Row],[projected_M2]])</f>
        <v>1</v>
      </c>
      <c r="BI309" s="2">
        <f>(Table4[[#This Row],[Accept]]-Table4[[#This Row],[projected_M3]])</f>
        <v>1</v>
      </c>
      <c r="BJ309" s="2">
        <f>(Table4[[#This Row],[Accept]]-Table4[[#This Row],[projected_M4]])</f>
        <v>1</v>
      </c>
    </row>
    <row r="310" spans="1:62" x14ac:dyDescent="0.3">
      <c r="A310">
        <v>10</v>
      </c>
      <c r="B310" t="s">
        <v>45</v>
      </c>
      <c r="C310">
        <v>1.1960207441678836</v>
      </c>
      <c r="D310">
        <v>-2</v>
      </c>
      <c r="E310" s="22">
        <f>IF(Table4[[#This Row],[Trial]]="G1",Table4[[#This Row],[Balance]]/100,IF(Table4[[#This Row],[Trial]]="G2",Table4[[#This Row],[Balance]]/200,Table4[[#This Row],[Balance]]/500))</f>
        <v>0.2</v>
      </c>
      <c r="F310" s="22">
        <f>IF(Table4[[#This Row],[Net_Balance]]&gt;1,1+(Table4[[#This Row],[Net_Balance]]-1)/$F$974,1)</f>
        <v>1</v>
      </c>
      <c r="G310" s="22">
        <f>IF(Table4[[#This Row],[Net_Balance]]&lt;1,1-(1-Table4[[#This Row],[Net_Balance]])/$F$974,1)</f>
        <v>0.98857142857142855</v>
      </c>
      <c r="H310" s="22">
        <f>IF(Table4[[#This Row],[Net_Balance]]&gt;1,1+(Table4[[#This Row],[Net_Balance]]-1)/$H$974,1)</f>
        <v>1</v>
      </c>
      <c r="I310" s="22">
        <f>IF(Table4[[#This Row],[Net_Balance]]&lt;1,1-(1-Table4[[#This Row],[Net_Balance]])/$H$974,1)</f>
        <v>0.99199999999999999</v>
      </c>
      <c r="J310" s="22">
        <f>IF(Table4[[#This Row],[Net_Balance]]&gt;1,(Table4[[#This Row],[Net_Balance]]-1)/$J$974,0)</f>
        <v>0</v>
      </c>
      <c r="K310" s="22">
        <f>IF(Table4[[#This Row],[Net_Balance]]&lt;1,-(1-Table4[[#This Row],[Net_Balance]])/$J$974,0)</f>
        <v>-1.6E-2</v>
      </c>
      <c r="L310" t="s">
        <v>108</v>
      </c>
      <c r="M310" t="s">
        <v>58</v>
      </c>
      <c r="N310" t="s">
        <v>5</v>
      </c>
      <c r="O310">
        <v>0</v>
      </c>
      <c r="P310">
        <v>0</v>
      </c>
      <c r="Q310">
        <v>20</v>
      </c>
      <c r="R310">
        <v>1664427954</v>
      </c>
      <c r="S310">
        <v>11</v>
      </c>
      <c r="T310" t="s">
        <v>118</v>
      </c>
      <c r="U310">
        <v>1</v>
      </c>
      <c r="V310">
        <v>-50</v>
      </c>
      <c r="W310">
        <v>0.5</v>
      </c>
      <c r="X310">
        <v>50</v>
      </c>
      <c r="Y310">
        <v>0.5</v>
      </c>
      <c r="Z310">
        <v>0</v>
      </c>
      <c r="AA310">
        <v>2500</v>
      </c>
      <c r="AB310">
        <v>50</v>
      </c>
      <c r="AC310">
        <v>2</v>
      </c>
      <c r="AD310">
        <v>0.25</v>
      </c>
      <c r="AE310">
        <v>0.75</v>
      </c>
      <c r="AF310">
        <v>2</v>
      </c>
      <c r="AG310">
        <v>0.5</v>
      </c>
      <c r="AH310">
        <v>0.25</v>
      </c>
      <c r="AI310">
        <v>0.625</v>
      </c>
      <c r="AJ310">
        <v>0.375</v>
      </c>
      <c r="AK310">
        <v>-12.5</v>
      </c>
      <c r="AL310">
        <v>2343.75</v>
      </c>
      <c r="AM310">
        <v>48.412291827592711</v>
      </c>
      <c r="AN310">
        <v>0.9</v>
      </c>
      <c r="AO310">
        <v>0.38419903534316502</v>
      </c>
      <c r="AP310">
        <v>0.61580096465683498</v>
      </c>
      <c r="AQ310" s="2">
        <f>Table4[[#This Row],[Gain]]^Table4[[#This Row],[θ]]</f>
        <v>107.6473564007576</v>
      </c>
      <c r="AR310" s="2">
        <f>-Table4[[#This Row],[λ]]*-Table4[[#This Row],[Loss]]^Table4[[#This Row],[θ]]</f>
        <v>215.2947128015152</v>
      </c>
      <c r="AS310" s="2">
        <f>Table4[[#This Row],[pie_gain]]*Table4[[#This Row],[v_n_w_g]]-Table4[[#This Row],[pie_loss]]*Table4[[#This Row],[v_n_w_l]]</f>
        <v>-91.22068134227635</v>
      </c>
      <c r="AT310" s="2">
        <f>IF(Table4[[#This Row],[diff_v]]&gt;=1,1,0)</f>
        <v>0</v>
      </c>
      <c r="AU310" s="2">
        <f>Table4[[#This Row],[Gain]]^(Table4[[#This Row],[θ]]*Table4[[#This Row],[ω_p]])</f>
        <v>107.6473564007576</v>
      </c>
      <c r="AV310" s="2">
        <f>-Table4[[#This Row],[λ]]*-Table4[[#This Row],[Loss]]^(Table4[[#This Row],[θ]]*Table4[[#This Row],[ω_n]])</f>
        <v>204.0847101295229</v>
      </c>
      <c r="AW310" s="2">
        <f>Table4[[#This Row],[v_n_w_g_w]]*Table4[[#This Row],[pie_gain]]-Table4[[#This Row],[v_n_w_l_w]]*Table4[[#This Row],[pie_loss]]</f>
        <v>-84.317550883057791</v>
      </c>
      <c r="AX310" s="2">
        <f>IF(Table4[[#This Row],[diff_v_w]]&gt;=1,1,0)</f>
        <v>0</v>
      </c>
      <c r="AY310" s="2">
        <f>Table4[[#This Row],[Gain]]^(Table4[[#This Row],[θ]])*Table4[[#This Row],[ω_p2]]</f>
        <v>107.6473564007576</v>
      </c>
      <c r="AZ310" s="2">
        <f>-Table4[[#This Row],[λ]]*-Table4[[#This Row],[Loss]]^(Table4[[#This Row],[θ]])*Table4[[#This Row],[ω_n2]]</f>
        <v>213.57235509910308</v>
      </c>
      <c r="BA310" s="2">
        <f>Table4[[#This Row],[v_n_w_g_w2]]*Table4[[#This Row],[pie_gain]]-Table4[[#This Row],[v_n_w_l_w2]]*Table4[[#This Row],[pie_loss]]</f>
        <v>-90.160051807646823</v>
      </c>
      <c r="BB310" s="2">
        <f>IF(Table4[[#This Row],[diff_v_w2]]&gt;=1,1,0)</f>
        <v>0</v>
      </c>
      <c r="BC310" s="2">
        <f>Table4[[#This Row],[Gain]]^(Table4[[#This Row],[θ]]+Table4[[#This Row],[ω_p3]])</f>
        <v>107.6473564007576</v>
      </c>
      <c r="BD310" s="2">
        <f>-Table4[[#This Row],[λ]]*-Table4[[#This Row],[Loss]]^(Table4[[#This Row],[θ]]+Table4[[#This Row],[ω_n3]])</f>
        <v>202.2319849161378</v>
      </c>
      <c r="BE310" s="2">
        <f>Table4[[#This Row],[v_n_w_g_w3]]*Table4[[#This Row],[pie_gain]]-Table4[[#This Row],[v_n_w_l_w3]]*Table4[[#This Row],[pie_loss]]</f>
        <v>-83.176640909411205</v>
      </c>
      <c r="BF310" s="2">
        <f>IF(Table4[[#This Row],[diff_v_w3]]&gt;=1,1,0)</f>
        <v>0</v>
      </c>
      <c r="BG310" s="2">
        <f>(Table4[[#This Row],[Accept]]-Table4[[#This Row],[projected_M1]])</f>
        <v>0</v>
      </c>
      <c r="BH310" s="2">
        <f>(Table4[[#This Row],[Accept]]-Table4[[#This Row],[projected_M2]])</f>
        <v>0</v>
      </c>
      <c r="BI310" s="2">
        <f>(Table4[[#This Row],[Accept]]-Table4[[#This Row],[projected_M3]])</f>
        <v>0</v>
      </c>
      <c r="BJ310" s="2">
        <f>(Table4[[#This Row],[Accept]]-Table4[[#This Row],[projected_M4]])</f>
        <v>0</v>
      </c>
    </row>
    <row r="311" spans="1:62" x14ac:dyDescent="0.3">
      <c r="A311">
        <v>11</v>
      </c>
      <c r="B311" t="s">
        <v>45</v>
      </c>
      <c r="C311">
        <v>1.1960207441678836</v>
      </c>
      <c r="D311">
        <v>-2</v>
      </c>
      <c r="E311" s="22">
        <f>IF(Table4[[#This Row],[Trial]]="G1",Table4[[#This Row],[Balance]]/100,IF(Table4[[#This Row],[Trial]]="G2",Table4[[#This Row],[Balance]]/200,Table4[[#This Row],[Balance]]/500))</f>
        <v>0.9</v>
      </c>
      <c r="F311" s="22">
        <f>IF(Table4[[#This Row],[Net_Balance]]&gt;1,1+(Table4[[#This Row],[Net_Balance]]-1)/$F$974,1)</f>
        <v>1</v>
      </c>
      <c r="G311" s="22">
        <f>IF(Table4[[#This Row],[Net_Balance]]&lt;1,1-(1-Table4[[#This Row],[Net_Balance]])/$F$974,1)</f>
        <v>0.99857142857142855</v>
      </c>
      <c r="H311" s="22">
        <f>IF(Table4[[#This Row],[Net_Balance]]&gt;1,1+(Table4[[#This Row],[Net_Balance]]-1)/$H$974,1)</f>
        <v>1</v>
      </c>
      <c r="I311" s="22">
        <f>IF(Table4[[#This Row],[Net_Balance]]&lt;1,1-(1-Table4[[#This Row],[Net_Balance]])/$H$974,1)</f>
        <v>0.999</v>
      </c>
      <c r="J311" s="22">
        <f>IF(Table4[[#This Row],[Net_Balance]]&gt;1,(Table4[[#This Row],[Net_Balance]]-1)/$J$974,0)</f>
        <v>0</v>
      </c>
      <c r="K311" s="22">
        <f>IF(Table4[[#This Row],[Net_Balance]]&lt;1,-(1-Table4[[#This Row],[Net_Balance]])/$J$974,0)</f>
        <v>-1.9999999999999996E-3</v>
      </c>
      <c r="L311" t="s">
        <v>108</v>
      </c>
      <c r="M311" t="s">
        <v>81</v>
      </c>
      <c r="N311" t="s">
        <v>7</v>
      </c>
      <c r="O311">
        <v>1</v>
      </c>
      <c r="P311">
        <v>70</v>
      </c>
      <c r="Q311">
        <v>90</v>
      </c>
      <c r="R311">
        <v>1664427963</v>
      </c>
      <c r="S311">
        <v>9</v>
      </c>
      <c r="T311" t="s">
        <v>118</v>
      </c>
      <c r="U311">
        <v>1</v>
      </c>
      <c r="V311">
        <v>-50</v>
      </c>
      <c r="W311">
        <v>0.5</v>
      </c>
      <c r="X311">
        <v>70</v>
      </c>
      <c r="Y311">
        <v>0.5</v>
      </c>
      <c r="Z311">
        <v>10</v>
      </c>
      <c r="AA311">
        <v>3600</v>
      </c>
      <c r="AB311">
        <v>60</v>
      </c>
      <c r="AC311">
        <v>2</v>
      </c>
      <c r="AD311">
        <v>0.25</v>
      </c>
      <c r="AE311">
        <v>0.75</v>
      </c>
      <c r="AF311">
        <v>1</v>
      </c>
      <c r="AG311">
        <v>0.25</v>
      </c>
      <c r="AH311">
        <v>0.5</v>
      </c>
      <c r="AI311">
        <v>0.375</v>
      </c>
      <c r="AJ311">
        <v>0.625</v>
      </c>
      <c r="AK311">
        <v>25</v>
      </c>
      <c r="AL311">
        <v>3375</v>
      </c>
      <c r="AM311">
        <v>58.094750193111253</v>
      </c>
      <c r="AN311">
        <v>0.9</v>
      </c>
      <c r="AO311">
        <v>0.60844334427391233</v>
      </c>
      <c r="AP311">
        <v>0.39155665572608767</v>
      </c>
      <c r="AQ311" s="2">
        <f>Table4[[#This Row],[Gain]]^Table4[[#This Row],[θ]]</f>
        <v>160.98133731857229</v>
      </c>
      <c r="AR311" s="2">
        <f>-Table4[[#This Row],[λ]]*-Table4[[#This Row],[Loss]]^Table4[[#This Row],[θ]]</f>
        <v>215.2947128015152</v>
      </c>
      <c r="AS311" s="2">
        <f>Table4[[#This Row],[pie_gain]]*Table4[[#This Row],[v_n_w_g]]-Table4[[#This Row],[pie_loss]]*Table4[[#This Row],[v_n_w_l]]</f>
        <v>13.647945503729076</v>
      </c>
      <c r="AT311" s="2">
        <f>IF(Table4[[#This Row],[diff_v]]&gt;=1,1,0)</f>
        <v>1</v>
      </c>
      <c r="AU311" s="2">
        <f>Table4[[#This Row],[Gain]]^(Table4[[#This Row],[θ]]*Table4[[#This Row],[ω_p]])</f>
        <v>160.98133731857229</v>
      </c>
      <c r="AV311" s="2">
        <f>-Table4[[#This Row],[λ]]*-Table4[[#This Row],[Loss]]^(Table4[[#This Row],[θ]]*Table4[[#This Row],[ω_n]])</f>
        <v>213.86046294742451</v>
      </c>
      <c r="AW311" s="2">
        <f>Table4[[#This Row],[v_n_w_g_w]]*Table4[[#This Row],[pie_gain]]-Table4[[#This Row],[v_n_w_l_w]]*Table4[[#This Row],[pie_loss]]</f>
        <v>14.209535580072455</v>
      </c>
      <c r="AX311" s="2">
        <f>IF(Table4[[#This Row],[diff_v_w]]&gt;=1,1,0)</f>
        <v>1</v>
      </c>
      <c r="AY311" s="2">
        <f>Table4[[#This Row],[Gain]]^(Table4[[#This Row],[θ]])*Table4[[#This Row],[ω_p2]]</f>
        <v>160.98133731857229</v>
      </c>
      <c r="AZ311" s="2">
        <f>-Table4[[#This Row],[λ]]*-Table4[[#This Row],[Loss]]^(Table4[[#This Row],[θ]])*Table4[[#This Row],[ω_n2]]</f>
        <v>215.07941808871368</v>
      </c>
      <c r="BA311" s="2">
        <f>Table4[[#This Row],[v_n_w_g_w2]]*Table4[[#This Row],[pie_gain]]-Table4[[#This Row],[v_n_w_l_w2]]*Table4[[#This Row],[pie_loss]]</f>
        <v>13.732245581469158</v>
      </c>
      <c r="BB311" s="2">
        <f>IF(Table4[[#This Row],[diff_v_w2]]&gt;=1,1,0)</f>
        <v>1</v>
      </c>
      <c r="BC311" s="2">
        <f>Table4[[#This Row],[Gain]]^(Table4[[#This Row],[θ]]+Table4[[#This Row],[ω_p3]])</f>
        <v>160.98133731857229</v>
      </c>
      <c r="BD311" s="2">
        <f>-Table4[[#This Row],[λ]]*-Table4[[#This Row],[Loss]]^(Table4[[#This Row],[θ]]+Table4[[#This Row],[ω_n3]])</f>
        <v>213.61680961800892</v>
      </c>
      <c r="BE311" s="2">
        <f>Table4[[#This Row],[v_n_w_g_w3]]*Table4[[#This Row],[pie_gain]]-Table4[[#This Row],[v_n_w_l_w3]]*Table4[[#This Row],[pie_loss]]</f>
        <v>14.304939662894952</v>
      </c>
      <c r="BF311" s="2">
        <f>IF(Table4[[#This Row],[diff_v_w3]]&gt;=1,1,0)</f>
        <v>1</v>
      </c>
      <c r="BG311" s="2">
        <f>(Table4[[#This Row],[Accept]]-Table4[[#This Row],[projected_M1]])</f>
        <v>0</v>
      </c>
      <c r="BH311" s="2">
        <f>(Table4[[#This Row],[Accept]]-Table4[[#This Row],[projected_M2]])</f>
        <v>0</v>
      </c>
      <c r="BI311" s="2">
        <f>(Table4[[#This Row],[Accept]]-Table4[[#This Row],[projected_M3]])</f>
        <v>0</v>
      </c>
      <c r="BJ311" s="2">
        <f>(Table4[[#This Row],[Accept]]-Table4[[#This Row],[projected_M4]])</f>
        <v>0</v>
      </c>
    </row>
    <row r="312" spans="1:62" x14ac:dyDescent="0.3">
      <c r="A312">
        <v>13</v>
      </c>
      <c r="B312" t="s">
        <v>45</v>
      </c>
      <c r="C312">
        <v>1.1960207441678836</v>
      </c>
      <c r="D312">
        <v>-2</v>
      </c>
      <c r="E312" s="22">
        <f>IF(Table4[[#This Row],[Trial]]="G1",Table4[[#This Row],[Balance]]/100,IF(Table4[[#This Row],[Trial]]="G2",Table4[[#This Row],[Balance]]/200,Table4[[#This Row],[Balance]]/500))</f>
        <v>0.9</v>
      </c>
      <c r="F312" s="22">
        <f>IF(Table4[[#This Row],[Net_Balance]]&gt;1,1+(Table4[[#This Row],[Net_Balance]]-1)/$F$974,1)</f>
        <v>1</v>
      </c>
      <c r="G312" s="22">
        <f>IF(Table4[[#This Row],[Net_Balance]]&lt;1,1-(1-Table4[[#This Row],[Net_Balance]])/$F$974,1)</f>
        <v>0.99857142857142855</v>
      </c>
      <c r="H312" s="22">
        <f>IF(Table4[[#This Row],[Net_Balance]]&gt;1,1+(Table4[[#This Row],[Net_Balance]]-1)/$H$974,1)</f>
        <v>1</v>
      </c>
      <c r="I312" s="22">
        <f>IF(Table4[[#This Row],[Net_Balance]]&lt;1,1-(1-Table4[[#This Row],[Net_Balance]])/$H$974,1)</f>
        <v>0.999</v>
      </c>
      <c r="J312" s="22">
        <f>IF(Table4[[#This Row],[Net_Balance]]&gt;1,(Table4[[#This Row],[Net_Balance]]-1)/$J$974,0)</f>
        <v>0</v>
      </c>
      <c r="K312" s="22">
        <f>IF(Table4[[#This Row],[Net_Balance]]&lt;1,-(1-Table4[[#This Row],[Net_Balance]])/$J$974,0)</f>
        <v>-1.9999999999999996E-3</v>
      </c>
      <c r="L312" t="s">
        <v>108</v>
      </c>
      <c r="M312" t="s">
        <v>80</v>
      </c>
      <c r="N312" t="s">
        <v>5</v>
      </c>
      <c r="O312">
        <v>0</v>
      </c>
      <c r="P312">
        <v>0</v>
      </c>
      <c r="Q312">
        <v>90</v>
      </c>
      <c r="R312">
        <v>1664427995</v>
      </c>
      <c r="S312">
        <v>14</v>
      </c>
      <c r="T312" t="s">
        <v>118</v>
      </c>
      <c r="U312">
        <v>1</v>
      </c>
      <c r="V312">
        <v>-90</v>
      </c>
      <c r="W312">
        <v>0.5</v>
      </c>
      <c r="X312">
        <v>80</v>
      </c>
      <c r="Y312">
        <v>0.5</v>
      </c>
      <c r="Z312">
        <v>-5</v>
      </c>
      <c r="AA312">
        <v>7225</v>
      </c>
      <c r="AB312">
        <v>85</v>
      </c>
      <c r="AC312">
        <v>4</v>
      </c>
      <c r="AD312">
        <v>0.25</v>
      </c>
      <c r="AE312">
        <v>0.75</v>
      </c>
      <c r="AF312">
        <v>1</v>
      </c>
      <c r="AG312">
        <v>0.25</v>
      </c>
      <c r="AH312">
        <v>0.5</v>
      </c>
      <c r="AI312">
        <v>0.375</v>
      </c>
      <c r="AJ312">
        <v>0.625</v>
      </c>
      <c r="AK312">
        <v>16.25</v>
      </c>
      <c r="AL312">
        <v>6773.4375</v>
      </c>
      <c r="AM312">
        <v>82.300896106907615</v>
      </c>
      <c r="AN312">
        <v>0.9</v>
      </c>
      <c r="AO312">
        <v>0.60844334427391233</v>
      </c>
      <c r="AP312">
        <v>0.39155665572608767</v>
      </c>
      <c r="AQ312" s="2">
        <f>Table4[[#This Row],[Gain]]^Table4[[#This Row],[θ]]</f>
        <v>188.85787660819494</v>
      </c>
      <c r="AR312" s="2">
        <f>-Table4[[#This Row],[λ]]*-Table4[[#This Row],[Loss]]^Table4[[#This Row],[θ]]</f>
        <v>434.85510823313615</v>
      </c>
      <c r="AS312" s="2">
        <f>Table4[[#This Row],[pie_gain]]*Table4[[#This Row],[v_n_w_g]]-Table4[[#This Row],[pie_loss]]*Table4[[#This Row],[v_n_w_l]]</f>
        <v>-55.361093869212681</v>
      </c>
      <c r="AT312" s="2">
        <f>IF(Table4[[#This Row],[diff_v]]&gt;=1,1,0)</f>
        <v>0</v>
      </c>
      <c r="AU312" s="2">
        <f>Table4[[#This Row],[Gain]]^(Table4[[#This Row],[θ]]*Table4[[#This Row],[ω_p]])</f>
        <v>188.85787660819494</v>
      </c>
      <c r="AV312" s="2">
        <f>-Table4[[#This Row],[λ]]*-Table4[[#This Row],[Loss]]^(Table4[[#This Row],[θ]]*Table4[[#This Row],[ω_n]])</f>
        <v>431.52459662053269</v>
      </c>
      <c r="AW312" s="2">
        <f>Table4[[#This Row],[v_n_w_g_w]]*Table4[[#This Row],[pie_gain]]-Table4[[#This Row],[v_n_w_l_w]]*Table4[[#This Row],[pie_loss]]</f>
        <v>-54.057009880324756</v>
      </c>
      <c r="AX312" s="2">
        <f>IF(Table4[[#This Row],[diff_v_w]]&gt;=1,1,0)</f>
        <v>0</v>
      </c>
      <c r="AY312" s="2">
        <f>Table4[[#This Row],[Gain]]^(Table4[[#This Row],[θ]])*Table4[[#This Row],[ω_p2]]</f>
        <v>188.85787660819494</v>
      </c>
      <c r="AZ312" s="2">
        <f>-Table4[[#This Row],[λ]]*-Table4[[#This Row],[Loss]]^(Table4[[#This Row],[θ]])*Table4[[#This Row],[ω_n2]]</f>
        <v>434.42025312490301</v>
      </c>
      <c r="BA312" s="2">
        <f>Table4[[#This Row],[v_n_w_g_w2]]*Table4[[#This Row],[pie_gain]]-Table4[[#This Row],[v_n_w_l_w2]]*Table4[[#This Row],[pie_loss]]</f>
        <v>-55.190823457307488</v>
      </c>
      <c r="BB312" s="2">
        <f>IF(Table4[[#This Row],[diff_v_w2]]&gt;=1,1,0)</f>
        <v>0</v>
      </c>
      <c r="BC312" s="2">
        <f>Table4[[#This Row],[Gain]]^(Table4[[#This Row],[θ]]+Table4[[#This Row],[ω_p3]])</f>
        <v>188.85787660819494</v>
      </c>
      <c r="BD312" s="2">
        <f>-Table4[[#This Row],[λ]]*-Table4[[#This Row],[Loss]]^(Table4[[#This Row],[θ]]+Table4[[#This Row],[ω_n3]])</f>
        <v>430.95913522327936</v>
      </c>
      <c r="BE312" s="2">
        <f>Table4[[#This Row],[v_n_w_g_w3]]*Table4[[#This Row],[pie_gain]]-Table4[[#This Row],[v_n_w_l_w3]]*Table4[[#This Row],[pie_loss]]</f>
        <v>-53.835599706674031</v>
      </c>
      <c r="BF312" s="2">
        <f>IF(Table4[[#This Row],[diff_v_w3]]&gt;=1,1,0)</f>
        <v>0</v>
      </c>
      <c r="BG312" s="2">
        <f>(Table4[[#This Row],[Accept]]-Table4[[#This Row],[projected_M1]])</f>
        <v>0</v>
      </c>
      <c r="BH312" s="2">
        <f>(Table4[[#This Row],[Accept]]-Table4[[#This Row],[projected_M2]])</f>
        <v>0</v>
      </c>
      <c r="BI312" s="2">
        <f>(Table4[[#This Row],[Accept]]-Table4[[#This Row],[projected_M3]])</f>
        <v>0</v>
      </c>
      <c r="BJ312" s="2">
        <f>(Table4[[#This Row],[Accept]]-Table4[[#This Row],[projected_M4]])</f>
        <v>0</v>
      </c>
    </row>
    <row r="313" spans="1:62" x14ac:dyDescent="0.3">
      <c r="A313">
        <v>14</v>
      </c>
      <c r="B313" t="s">
        <v>45</v>
      </c>
      <c r="C313">
        <v>1.1960207441678836</v>
      </c>
      <c r="D313">
        <v>-2</v>
      </c>
      <c r="E313" s="22">
        <f>IF(Table4[[#This Row],[Trial]]="G1",Table4[[#This Row],[Balance]]/100,IF(Table4[[#This Row],[Trial]]="G2",Table4[[#This Row],[Balance]]/200,Table4[[#This Row],[Balance]]/500))</f>
        <v>0.9</v>
      </c>
      <c r="F313" s="22">
        <f>IF(Table4[[#This Row],[Net_Balance]]&gt;1,1+(Table4[[#This Row],[Net_Balance]]-1)/$F$974,1)</f>
        <v>1</v>
      </c>
      <c r="G313" s="22">
        <f>IF(Table4[[#This Row],[Net_Balance]]&lt;1,1-(1-Table4[[#This Row],[Net_Balance]])/$F$974,1)</f>
        <v>0.99857142857142855</v>
      </c>
      <c r="H313" s="22">
        <f>IF(Table4[[#This Row],[Net_Balance]]&gt;1,1+(Table4[[#This Row],[Net_Balance]]-1)/$H$974,1)</f>
        <v>1</v>
      </c>
      <c r="I313" s="22">
        <f>IF(Table4[[#This Row],[Net_Balance]]&lt;1,1-(1-Table4[[#This Row],[Net_Balance]])/$H$974,1)</f>
        <v>0.999</v>
      </c>
      <c r="J313" s="22">
        <f>IF(Table4[[#This Row],[Net_Balance]]&gt;1,(Table4[[#This Row],[Net_Balance]]-1)/$J$974,0)</f>
        <v>0</v>
      </c>
      <c r="K313" s="22">
        <f>IF(Table4[[#This Row],[Net_Balance]]&lt;1,-(1-Table4[[#This Row],[Net_Balance]])/$J$974,0)</f>
        <v>-1.9999999999999996E-3</v>
      </c>
      <c r="L313" t="s">
        <v>108</v>
      </c>
      <c r="M313" t="s">
        <v>99</v>
      </c>
      <c r="N313" t="s">
        <v>7</v>
      </c>
      <c r="O313">
        <v>1</v>
      </c>
      <c r="P313">
        <v>0</v>
      </c>
      <c r="Q313">
        <v>90</v>
      </c>
      <c r="R313">
        <v>1664428002</v>
      </c>
      <c r="S313">
        <v>7</v>
      </c>
      <c r="T313" t="s">
        <v>118</v>
      </c>
      <c r="U313">
        <v>1</v>
      </c>
      <c r="V313">
        <v>0</v>
      </c>
      <c r="W313">
        <v>0.5</v>
      </c>
      <c r="X313">
        <v>10</v>
      </c>
      <c r="Y313">
        <v>0.5</v>
      </c>
      <c r="Z313">
        <v>5</v>
      </c>
      <c r="AA313">
        <v>25</v>
      </c>
      <c r="AB313">
        <v>5</v>
      </c>
      <c r="AC313">
        <v>2</v>
      </c>
      <c r="AD313">
        <v>0.25</v>
      </c>
      <c r="AE313">
        <v>0.75</v>
      </c>
      <c r="AF313">
        <v>2</v>
      </c>
      <c r="AG313">
        <v>0.5</v>
      </c>
      <c r="AH313">
        <v>0.25</v>
      </c>
      <c r="AI313">
        <v>0.625</v>
      </c>
      <c r="AJ313">
        <v>0.375</v>
      </c>
      <c r="AK313">
        <v>3.75</v>
      </c>
      <c r="AL313">
        <v>23.4375</v>
      </c>
      <c r="AM313">
        <v>4.8412291827592711</v>
      </c>
      <c r="AN313">
        <v>0.9</v>
      </c>
      <c r="AO313">
        <v>0.38419903534316502</v>
      </c>
      <c r="AP313">
        <v>0.61580096465683498</v>
      </c>
      <c r="AQ313" s="2">
        <f>Table4[[#This Row],[Gain]]^Table4[[#This Row],[θ]]</f>
        <v>15.704378148368352</v>
      </c>
      <c r="AR313" s="2">
        <f>-Table4[[#This Row],[λ]]*-Table4[[#This Row],[Loss]]^Table4[[#This Row],[θ]]</f>
        <v>0</v>
      </c>
      <c r="AS313" s="2">
        <f>Table4[[#This Row],[pie_gain]]*Table4[[#This Row],[v_n_w_g]]-Table4[[#This Row],[pie_loss]]*Table4[[#This Row],[v_n_w_l]]</f>
        <v>6.0336069352674011</v>
      </c>
      <c r="AT313" s="2">
        <f>IF(Table4[[#This Row],[diff_v]]&gt;=1,1,0)</f>
        <v>1</v>
      </c>
      <c r="AU313" s="2">
        <f>Table4[[#This Row],[Gain]]^(Table4[[#This Row],[θ]]*Table4[[#This Row],[ω_p]])</f>
        <v>15.704378148368352</v>
      </c>
      <c r="AV313" s="2">
        <f>-Table4[[#This Row],[λ]]*-Table4[[#This Row],[Loss]]^(Table4[[#This Row],[θ]]*Table4[[#This Row],[ω_n]])</f>
        <v>0</v>
      </c>
      <c r="AW313" s="2">
        <f>Table4[[#This Row],[v_n_w_g_w]]*Table4[[#This Row],[pie_gain]]-Table4[[#This Row],[v_n_w_l_w]]*Table4[[#This Row],[pie_loss]]</f>
        <v>6.0336069352674011</v>
      </c>
      <c r="AX313" s="2">
        <f>IF(Table4[[#This Row],[diff_v_w]]&gt;=1,1,0)</f>
        <v>1</v>
      </c>
      <c r="AY313" s="2">
        <f>Table4[[#This Row],[Gain]]^(Table4[[#This Row],[θ]])*Table4[[#This Row],[ω_p2]]</f>
        <v>15.704378148368352</v>
      </c>
      <c r="AZ313" s="2">
        <f>-Table4[[#This Row],[λ]]*-Table4[[#This Row],[Loss]]^(Table4[[#This Row],[θ]])*Table4[[#This Row],[ω_n2]]</f>
        <v>0</v>
      </c>
      <c r="BA313" s="2">
        <f>Table4[[#This Row],[v_n_w_g_w2]]*Table4[[#This Row],[pie_gain]]-Table4[[#This Row],[v_n_w_l_w2]]*Table4[[#This Row],[pie_loss]]</f>
        <v>6.0336069352674011</v>
      </c>
      <c r="BB313" s="2">
        <f>IF(Table4[[#This Row],[diff_v_w2]]&gt;=1,1,0)</f>
        <v>1</v>
      </c>
      <c r="BC313" s="2">
        <f>Table4[[#This Row],[Gain]]^(Table4[[#This Row],[θ]]+Table4[[#This Row],[ω_p3]])</f>
        <v>15.704378148368352</v>
      </c>
      <c r="BD313" s="2">
        <f>-Table4[[#This Row],[λ]]*-Table4[[#This Row],[Loss]]^(Table4[[#This Row],[θ]]+Table4[[#This Row],[ω_n3]])</f>
        <v>0</v>
      </c>
      <c r="BE313" s="2">
        <f>Table4[[#This Row],[v_n_w_g_w3]]*Table4[[#This Row],[pie_gain]]-Table4[[#This Row],[v_n_w_l_w3]]*Table4[[#This Row],[pie_loss]]</f>
        <v>6.0336069352674011</v>
      </c>
      <c r="BF313" s="2">
        <f>IF(Table4[[#This Row],[diff_v_w3]]&gt;=1,1,0)</f>
        <v>1</v>
      </c>
      <c r="BG313" s="2">
        <f>(Table4[[#This Row],[Accept]]-Table4[[#This Row],[projected_M1]])</f>
        <v>0</v>
      </c>
      <c r="BH313" s="2">
        <f>(Table4[[#This Row],[Accept]]-Table4[[#This Row],[projected_M2]])</f>
        <v>0</v>
      </c>
      <c r="BI313" s="2">
        <f>(Table4[[#This Row],[Accept]]-Table4[[#This Row],[projected_M3]])</f>
        <v>0</v>
      </c>
      <c r="BJ313" s="2">
        <f>(Table4[[#This Row],[Accept]]-Table4[[#This Row],[projected_M4]])</f>
        <v>0</v>
      </c>
    </row>
    <row r="314" spans="1:62" x14ac:dyDescent="0.3">
      <c r="A314">
        <v>15</v>
      </c>
      <c r="B314" t="s">
        <v>45</v>
      </c>
      <c r="C314">
        <v>1.1960207441678836</v>
      </c>
      <c r="D314">
        <v>-2</v>
      </c>
      <c r="E314" s="22">
        <f>IF(Table4[[#This Row],[Trial]]="G1",Table4[[#This Row],[Balance]]/100,IF(Table4[[#This Row],[Trial]]="G2",Table4[[#This Row],[Balance]]/200,Table4[[#This Row],[Balance]]/500))</f>
        <v>0.9</v>
      </c>
      <c r="F314" s="22">
        <f>IF(Table4[[#This Row],[Net_Balance]]&gt;1,1+(Table4[[#This Row],[Net_Balance]]-1)/$F$974,1)</f>
        <v>1</v>
      </c>
      <c r="G314" s="22">
        <f>IF(Table4[[#This Row],[Net_Balance]]&lt;1,1-(1-Table4[[#This Row],[Net_Balance]])/$F$974,1)</f>
        <v>0.99857142857142855</v>
      </c>
      <c r="H314" s="22">
        <f>IF(Table4[[#This Row],[Net_Balance]]&gt;1,1+(Table4[[#This Row],[Net_Balance]]-1)/$H$974,1)</f>
        <v>1</v>
      </c>
      <c r="I314" s="22">
        <f>IF(Table4[[#This Row],[Net_Balance]]&lt;1,1-(1-Table4[[#This Row],[Net_Balance]])/$H$974,1)</f>
        <v>0.999</v>
      </c>
      <c r="J314" s="22">
        <f>IF(Table4[[#This Row],[Net_Balance]]&gt;1,(Table4[[#This Row],[Net_Balance]]-1)/$J$974,0)</f>
        <v>0</v>
      </c>
      <c r="K314" s="22">
        <f>IF(Table4[[#This Row],[Net_Balance]]&lt;1,-(1-Table4[[#This Row],[Net_Balance]])/$J$974,0)</f>
        <v>-1.9999999999999996E-3</v>
      </c>
      <c r="L314" t="s">
        <v>108</v>
      </c>
      <c r="M314" t="s">
        <v>64</v>
      </c>
      <c r="N314" t="s">
        <v>5</v>
      </c>
      <c r="O314">
        <v>0</v>
      </c>
      <c r="P314">
        <v>0</v>
      </c>
      <c r="Q314">
        <v>90</v>
      </c>
      <c r="R314">
        <v>1664428018</v>
      </c>
      <c r="S314">
        <v>16</v>
      </c>
      <c r="T314" t="s">
        <v>118</v>
      </c>
      <c r="U314">
        <v>1</v>
      </c>
      <c r="V314">
        <v>-50</v>
      </c>
      <c r="W314">
        <v>0.5</v>
      </c>
      <c r="X314">
        <v>60</v>
      </c>
      <c r="Y314">
        <v>0.5</v>
      </c>
      <c r="Z314">
        <v>5</v>
      </c>
      <c r="AA314">
        <v>3025</v>
      </c>
      <c r="AB314">
        <v>55</v>
      </c>
      <c r="AC314">
        <v>4</v>
      </c>
      <c r="AD314">
        <v>0.25</v>
      </c>
      <c r="AE314">
        <v>0.75</v>
      </c>
      <c r="AF314">
        <v>2</v>
      </c>
      <c r="AG314">
        <v>0.5</v>
      </c>
      <c r="AH314">
        <v>0.25</v>
      </c>
      <c r="AI314">
        <v>0.625</v>
      </c>
      <c r="AJ314">
        <v>0.375</v>
      </c>
      <c r="AK314">
        <v>-8.75</v>
      </c>
      <c r="AL314">
        <v>2835.9375</v>
      </c>
      <c r="AM314">
        <v>53.253521010351982</v>
      </c>
      <c r="AN314">
        <v>0.9</v>
      </c>
      <c r="AO314">
        <v>0.38419903534316502</v>
      </c>
      <c r="AP314">
        <v>0.61580096465683498</v>
      </c>
      <c r="AQ314" s="2">
        <f>Table4[[#This Row],[Gain]]^Table4[[#This Row],[θ]]</f>
        <v>133.87694139177151</v>
      </c>
      <c r="AR314" s="2">
        <f>-Table4[[#This Row],[λ]]*-Table4[[#This Row],[Loss]]^Table4[[#This Row],[θ]]</f>
        <v>215.2947128015152</v>
      </c>
      <c r="AS314" s="2">
        <f>Table4[[#This Row],[pie_gain]]*Table4[[#This Row],[v_n_w_g]]-Table4[[#This Row],[pie_loss]]*Table4[[#This Row],[v_n_w_l]]</f>
        <v>-81.14330009127724</v>
      </c>
      <c r="AT314" s="2">
        <f>IF(Table4[[#This Row],[diff_v]]&gt;=1,1,0)</f>
        <v>0</v>
      </c>
      <c r="AU314" s="2">
        <f>Table4[[#This Row],[Gain]]^(Table4[[#This Row],[θ]]*Table4[[#This Row],[ω_p]])</f>
        <v>133.87694139177151</v>
      </c>
      <c r="AV314" s="2">
        <f>-Table4[[#This Row],[λ]]*-Table4[[#This Row],[Loss]]^(Table4[[#This Row],[θ]]*Table4[[#This Row],[ω_n]])</f>
        <v>213.86046294742451</v>
      </c>
      <c r="AW314" s="2">
        <f>Table4[[#This Row],[v_n_w_g_w]]*Table4[[#This Row],[pie_gain]]-Table4[[#This Row],[v_n_w_l_w]]*Table4[[#This Row],[pie_loss]]</f>
        <v>-80.260087647569264</v>
      </c>
      <c r="AX314" s="2">
        <f>IF(Table4[[#This Row],[diff_v_w]]&gt;=1,1,0)</f>
        <v>0</v>
      </c>
      <c r="AY314" s="2">
        <f>Table4[[#This Row],[Gain]]^(Table4[[#This Row],[θ]])*Table4[[#This Row],[ω_p2]]</f>
        <v>133.87694139177151</v>
      </c>
      <c r="AZ314" s="2">
        <f>-Table4[[#This Row],[λ]]*-Table4[[#This Row],[Loss]]^(Table4[[#This Row],[θ]])*Table4[[#This Row],[ω_n2]]</f>
        <v>215.07941808871368</v>
      </c>
      <c r="BA314" s="2">
        <f>Table4[[#This Row],[v_n_w_g_w2]]*Table4[[#This Row],[pie_gain]]-Table4[[#This Row],[v_n_w_l_w2]]*Table4[[#This Row],[pie_loss]]</f>
        <v>-81.010721399448556</v>
      </c>
      <c r="BB314" s="2">
        <f>IF(Table4[[#This Row],[diff_v_w2]]&gt;=1,1,0)</f>
        <v>0</v>
      </c>
      <c r="BC314" s="2">
        <f>Table4[[#This Row],[Gain]]^(Table4[[#This Row],[θ]]+Table4[[#This Row],[ω_p3]])</f>
        <v>133.87694139177151</v>
      </c>
      <c r="BD314" s="2">
        <f>-Table4[[#This Row],[λ]]*-Table4[[#This Row],[Loss]]^(Table4[[#This Row],[θ]]+Table4[[#This Row],[ω_n3]])</f>
        <v>213.61680961800892</v>
      </c>
      <c r="BE314" s="2">
        <f>Table4[[#This Row],[v_n_w_g_w3]]*Table4[[#This Row],[pie_gain]]-Table4[[#This Row],[v_n_w_l_w3]]*Table4[[#This Row],[pie_loss]]</f>
        <v>-80.110045692273303</v>
      </c>
      <c r="BF314" s="2">
        <f>IF(Table4[[#This Row],[diff_v_w3]]&gt;=1,1,0)</f>
        <v>0</v>
      </c>
      <c r="BG314" s="2">
        <f>(Table4[[#This Row],[Accept]]-Table4[[#This Row],[projected_M1]])</f>
        <v>0</v>
      </c>
      <c r="BH314" s="2">
        <f>(Table4[[#This Row],[Accept]]-Table4[[#This Row],[projected_M2]])</f>
        <v>0</v>
      </c>
      <c r="BI314" s="2">
        <f>(Table4[[#This Row],[Accept]]-Table4[[#This Row],[projected_M3]])</f>
        <v>0</v>
      </c>
      <c r="BJ314" s="2">
        <f>(Table4[[#This Row],[Accept]]-Table4[[#This Row],[projected_M4]])</f>
        <v>0</v>
      </c>
    </row>
    <row r="315" spans="1:62" x14ac:dyDescent="0.3">
      <c r="A315">
        <v>16</v>
      </c>
      <c r="B315" t="s">
        <v>45</v>
      </c>
      <c r="C315">
        <v>1.1960207441678836</v>
      </c>
      <c r="D315">
        <v>-2</v>
      </c>
      <c r="E315" s="22">
        <f>IF(Table4[[#This Row],[Trial]]="G1",Table4[[#This Row],[Balance]]/100,IF(Table4[[#This Row],[Trial]]="G2",Table4[[#This Row],[Balance]]/200,Table4[[#This Row],[Balance]]/500))</f>
        <v>2.7</v>
      </c>
      <c r="F315" s="22">
        <f>IF(Table4[[#This Row],[Net_Balance]]&gt;1,1+(Table4[[#This Row],[Net_Balance]]-1)/$F$974,1)</f>
        <v>1.0242857142857142</v>
      </c>
      <c r="G315" s="22">
        <f>IF(Table4[[#This Row],[Net_Balance]]&lt;1,1-(1-Table4[[#This Row],[Net_Balance]])/$F$974,1)</f>
        <v>1</v>
      </c>
      <c r="H315" s="22">
        <f>IF(Table4[[#This Row],[Net_Balance]]&gt;1,1+(Table4[[#This Row],[Net_Balance]]-1)/$H$974,1)</f>
        <v>1.0169999999999999</v>
      </c>
      <c r="I315" s="22">
        <f>IF(Table4[[#This Row],[Net_Balance]]&lt;1,1-(1-Table4[[#This Row],[Net_Balance]])/$H$974,1)</f>
        <v>1</v>
      </c>
      <c r="J315" s="22">
        <f>IF(Table4[[#This Row],[Net_Balance]]&gt;1,(Table4[[#This Row],[Net_Balance]]-1)/$J$974,0)</f>
        <v>3.4000000000000002E-2</v>
      </c>
      <c r="K315" s="22">
        <f>IF(Table4[[#This Row],[Net_Balance]]&lt;1,-(1-Table4[[#This Row],[Net_Balance]])/$J$974,0)</f>
        <v>0</v>
      </c>
      <c r="L315" t="s">
        <v>108</v>
      </c>
      <c r="M315" t="s">
        <v>70</v>
      </c>
      <c r="N315" t="s">
        <v>7</v>
      </c>
      <c r="O315">
        <v>1</v>
      </c>
      <c r="P315">
        <v>180</v>
      </c>
      <c r="Q315">
        <v>270</v>
      </c>
      <c r="R315">
        <v>1664428026</v>
      </c>
      <c r="S315">
        <v>8</v>
      </c>
      <c r="T315" t="s">
        <v>118</v>
      </c>
      <c r="U315">
        <v>1</v>
      </c>
      <c r="V315">
        <v>-90</v>
      </c>
      <c r="W315">
        <v>0.5</v>
      </c>
      <c r="X315">
        <v>180</v>
      </c>
      <c r="Y315">
        <v>0.5</v>
      </c>
      <c r="Z315">
        <v>45</v>
      </c>
      <c r="AA315">
        <v>18225</v>
      </c>
      <c r="AB315">
        <v>135</v>
      </c>
      <c r="AC315">
        <v>4</v>
      </c>
      <c r="AD315">
        <v>0.75</v>
      </c>
      <c r="AE315">
        <v>0.25</v>
      </c>
      <c r="AF315">
        <v>2</v>
      </c>
      <c r="AG315">
        <v>0.05</v>
      </c>
      <c r="AH315">
        <v>0.2</v>
      </c>
      <c r="AI315">
        <v>0.42499999999999999</v>
      </c>
      <c r="AJ315">
        <v>0.57499999999999996</v>
      </c>
      <c r="AK315">
        <v>65.249999999999986</v>
      </c>
      <c r="AL315">
        <v>17814.9375</v>
      </c>
      <c r="AM315">
        <v>133.47260954967501</v>
      </c>
      <c r="AN315">
        <v>0.9</v>
      </c>
      <c r="AO315">
        <v>0.56330583577691229</v>
      </c>
      <c r="AP315">
        <v>0.43669416422308771</v>
      </c>
      <c r="AQ315" s="2">
        <f>Table4[[#This Row],[Gain]]^Table4[[#This Row],[θ]]</f>
        <v>498.1414721148987</v>
      </c>
      <c r="AR315" s="2">
        <f>-Table4[[#This Row],[λ]]*-Table4[[#This Row],[Loss]]^Table4[[#This Row],[θ]]</f>
        <v>434.85510823313615</v>
      </c>
      <c r="AS315" s="2">
        <f>Table4[[#This Row],[pie_gain]]*Table4[[#This Row],[v_n_w_g]]-Table4[[#This Row],[pie_loss]]*Table4[[#This Row],[v_n_w_l]]</f>
        <v>90.70731023681472</v>
      </c>
      <c r="AT315" s="2">
        <f>IF(Table4[[#This Row],[diff_v]]&gt;=1,1,0)</f>
        <v>1</v>
      </c>
      <c r="AU315" s="2">
        <f>Table4[[#This Row],[Gain]]^(Table4[[#This Row],[θ]]*Table4[[#This Row],[ω_p]])</f>
        <v>579.24172318701505</v>
      </c>
      <c r="AV315" s="2">
        <f>-Table4[[#This Row],[λ]]*-Table4[[#This Row],[Loss]]^(Table4[[#This Row],[θ]]*Table4[[#This Row],[ω_n]])</f>
        <v>434.85510823313615</v>
      </c>
      <c r="AW315" s="2">
        <f>Table4[[#This Row],[v_n_w_g_w]]*Table4[[#This Row],[pie_gain]]-Table4[[#This Row],[v_n_w_l_w]]*Table4[[#This Row],[pie_loss]]</f>
        <v>136.39155494871065</v>
      </c>
      <c r="AX315" s="2">
        <f>IF(Table4[[#This Row],[diff_v_w]]&gt;=1,1,0)</f>
        <v>1</v>
      </c>
      <c r="AY315" s="2">
        <f>Table4[[#This Row],[Gain]]^(Table4[[#This Row],[θ]])*Table4[[#This Row],[ω_p2]]</f>
        <v>506.60987714085195</v>
      </c>
      <c r="AZ315" s="2">
        <f>-Table4[[#This Row],[λ]]*-Table4[[#This Row],[Loss]]^(Table4[[#This Row],[θ]])*Table4[[#This Row],[ω_n2]]</f>
        <v>434.85510823313615</v>
      </c>
      <c r="BA315" s="2">
        <f>Table4[[#This Row],[v_n_w_g_w2]]*Table4[[#This Row],[pie_gain]]-Table4[[#This Row],[v_n_w_l_w2]]*Table4[[#This Row],[pie_loss]]</f>
        <v>95.477612207656733</v>
      </c>
      <c r="BB315" s="2">
        <f>IF(Table4[[#This Row],[diff_v_w2]]&gt;=1,1,0)</f>
        <v>1</v>
      </c>
      <c r="BC315" s="2">
        <f>Table4[[#This Row],[Gain]]^(Table4[[#This Row],[θ]]+Table4[[#This Row],[ω_p3]])</f>
        <v>594.33590143458571</v>
      </c>
      <c r="BD315" s="2">
        <f>-Table4[[#This Row],[λ]]*-Table4[[#This Row],[Loss]]^(Table4[[#This Row],[θ]]+Table4[[#This Row],[ω_n3]])</f>
        <v>434.85510823313615</v>
      </c>
      <c r="BE315" s="2">
        <f>Table4[[#This Row],[v_n_w_g_w3]]*Table4[[#This Row],[pie_gain]]-Table4[[#This Row],[v_n_w_l_w3]]*Table4[[#This Row],[pie_loss]]</f>
        <v>144.8941936418241</v>
      </c>
      <c r="BF315" s="2">
        <f>IF(Table4[[#This Row],[diff_v_w3]]&gt;=1,1,0)</f>
        <v>1</v>
      </c>
      <c r="BG315" s="2">
        <f>(Table4[[#This Row],[Accept]]-Table4[[#This Row],[projected_M1]])</f>
        <v>0</v>
      </c>
      <c r="BH315" s="2">
        <f>(Table4[[#This Row],[Accept]]-Table4[[#This Row],[projected_M2]])</f>
        <v>0</v>
      </c>
      <c r="BI315" s="2">
        <f>(Table4[[#This Row],[Accept]]-Table4[[#This Row],[projected_M3]])</f>
        <v>0</v>
      </c>
      <c r="BJ315" s="2">
        <f>(Table4[[#This Row],[Accept]]-Table4[[#This Row],[projected_M4]])</f>
        <v>0</v>
      </c>
    </row>
    <row r="316" spans="1:62" x14ac:dyDescent="0.3">
      <c r="A316">
        <v>17</v>
      </c>
      <c r="B316" t="s">
        <v>45</v>
      </c>
      <c r="C316">
        <v>1.1960207441678836</v>
      </c>
      <c r="D316">
        <v>-2</v>
      </c>
      <c r="E316" s="22">
        <f>IF(Table4[[#This Row],[Trial]]="G1",Table4[[#This Row],[Balance]]/100,IF(Table4[[#This Row],[Trial]]="G2",Table4[[#This Row],[Balance]]/200,Table4[[#This Row],[Balance]]/500))</f>
        <v>2.6</v>
      </c>
      <c r="F316" s="22">
        <f>IF(Table4[[#This Row],[Net_Balance]]&gt;1,1+(Table4[[#This Row],[Net_Balance]]-1)/$F$974,1)</f>
        <v>1.0228571428571429</v>
      </c>
      <c r="G316" s="22">
        <f>IF(Table4[[#This Row],[Net_Balance]]&lt;1,1-(1-Table4[[#This Row],[Net_Balance]])/$F$974,1)</f>
        <v>1</v>
      </c>
      <c r="H316" s="22">
        <f>IF(Table4[[#This Row],[Net_Balance]]&gt;1,1+(Table4[[#This Row],[Net_Balance]]-1)/$H$974,1)</f>
        <v>1.016</v>
      </c>
      <c r="I316" s="22">
        <f>IF(Table4[[#This Row],[Net_Balance]]&lt;1,1-(1-Table4[[#This Row],[Net_Balance]])/$H$974,1)</f>
        <v>1</v>
      </c>
      <c r="J316" s="22">
        <f>IF(Table4[[#This Row],[Net_Balance]]&gt;1,(Table4[[#This Row],[Net_Balance]]-1)/$J$974,0)</f>
        <v>3.2000000000000001E-2</v>
      </c>
      <c r="K316" s="22">
        <f>IF(Table4[[#This Row],[Net_Balance]]&lt;1,-(1-Table4[[#This Row],[Net_Balance]])/$J$974,0)</f>
        <v>0</v>
      </c>
      <c r="L316" t="s">
        <v>108</v>
      </c>
      <c r="M316" t="s">
        <v>97</v>
      </c>
      <c r="N316" t="s">
        <v>7</v>
      </c>
      <c r="O316">
        <v>1</v>
      </c>
      <c r="P316">
        <v>-10</v>
      </c>
      <c r="Q316">
        <v>260</v>
      </c>
      <c r="R316">
        <v>1664428034</v>
      </c>
      <c r="S316">
        <v>8</v>
      </c>
      <c r="T316" t="s">
        <v>118</v>
      </c>
      <c r="U316">
        <v>1</v>
      </c>
      <c r="V316">
        <v>-10</v>
      </c>
      <c r="W316">
        <v>0.5</v>
      </c>
      <c r="X316">
        <v>10</v>
      </c>
      <c r="Y316">
        <v>0.5</v>
      </c>
      <c r="Z316">
        <v>0</v>
      </c>
      <c r="AA316">
        <v>100</v>
      </c>
      <c r="AB316">
        <v>10</v>
      </c>
      <c r="AC316">
        <v>4</v>
      </c>
      <c r="AD316">
        <v>0.25</v>
      </c>
      <c r="AE316">
        <v>0.75</v>
      </c>
      <c r="AF316">
        <v>1</v>
      </c>
      <c r="AG316">
        <v>0.25</v>
      </c>
      <c r="AH316">
        <v>0.5</v>
      </c>
      <c r="AI316">
        <v>0.375</v>
      </c>
      <c r="AJ316">
        <v>0.625</v>
      </c>
      <c r="AK316">
        <v>2.5</v>
      </c>
      <c r="AL316">
        <v>93.75</v>
      </c>
      <c r="AM316">
        <v>9.6824583655185421</v>
      </c>
      <c r="AN316">
        <v>0.9</v>
      </c>
      <c r="AO316">
        <v>0.60844334427391233</v>
      </c>
      <c r="AP316">
        <v>0.39155665572608767</v>
      </c>
      <c r="AQ316" s="2">
        <f>Table4[[#This Row],[Gain]]^Table4[[#This Row],[θ]]</f>
        <v>15.704378148368352</v>
      </c>
      <c r="AR316" s="2">
        <f>-Table4[[#This Row],[λ]]*-Table4[[#This Row],[Loss]]^Table4[[#This Row],[θ]]</f>
        <v>31.408756296736705</v>
      </c>
      <c r="AS316" s="2">
        <f>Table4[[#This Row],[pie_gain]]*Table4[[#This Row],[v_n_w_g]]-Table4[[#This Row],[pie_loss]]*Table4[[#This Row],[v_n_w_l]]</f>
        <v>-2.7430832157305307</v>
      </c>
      <c r="AT316" s="2">
        <f>IF(Table4[[#This Row],[diff_v]]&gt;=1,1,0)</f>
        <v>0</v>
      </c>
      <c r="AU316" s="2">
        <f>Table4[[#This Row],[Gain]]^(Table4[[#This Row],[θ]]*Table4[[#This Row],[ω_p]])</f>
        <v>16.72470095670473</v>
      </c>
      <c r="AV316" s="2">
        <f>-Table4[[#This Row],[λ]]*-Table4[[#This Row],[Loss]]^(Table4[[#This Row],[θ]]*Table4[[#This Row],[ω_n]])</f>
        <v>31.408756296736705</v>
      </c>
      <c r="AW316" s="2">
        <f>Table4[[#This Row],[v_n_w_g_w]]*Table4[[#This Row],[pie_gain]]-Table4[[#This Row],[v_n_w_l_w]]*Table4[[#This Row],[pie_loss]]</f>
        <v>-2.1222745939873953</v>
      </c>
      <c r="AX316" s="2">
        <f>IF(Table4[[#This Row],[diff_v_w]]&gt;=1,1,0)</f>
        <v>0</v>
      </c>
      <c r="AY316" s="2">
        <f>Table4[[#This Row],[Gain]]^(Table4[[#This Row],[θ]])*Table4[[#This Row],[ω_p2]]</f>
        <v>15.955648198742246</v>
      </c>
      <c r="AZ316" s="2">
        <f>-Table4[[#This Row],[λ]]*-Table4[[#This Row],[Loss]]^(Table4[[#This Row],[θ]])*Table4[[#This Row],[ω_n2]]</f>
        <v>31.408756296736705</v>
      </c>
      <c r="BA316" s="2">
        <f>Table4[[#This Row],[v_n_w_g_w2]]*Table4[[#This Row],[pie_gain]]-Table4[[#This Row],[v_n_w_l_w2]]*Table4[[#This Row],[pie_loss]]</f>
        <v>-2.5901996259651643</v>
      </c>
      <c r="BB316" s="2">
        <f>IF(Table4[[#This Row],[diff_v_w2]]&gt;=1,1,0)</f>
        <v>0</v>
      </c>
      <c r="BC316" s="2">
        <f>Table4[[#This Row],[Gain]]^(Table4[[#This Row],[θ]]+Table4[[#This Row],[ω_p3]])</f>
        <v>16.905216778407052</v>
      </c>
      <c r="BD316" s="2">
        <f>-Table4[[#This Row],[λ]]*-Table4[[#This Row],[Loss]]^(Table4[[#This Row],[θ]]+Table4[[#This Row],[ω_n3]])</f>
        <v>31.408756296736705</v>
      </c>
      <c r="BE316" s="2">
        <f>Table4[[#This Row],[v_n_w_g_w3]]*Table4[[#This Row],[pie_gain]]-Table4[[#This Row],[v_n_w_l_w3]]*Table4[[#This Row],[pie_loss]]</f>
        <v>-2.0124409437364807</v>
      </c>
      <c r="BF316" s="2">
        <f>IF(Table4[[#This Row],[diff_v_w3]]&gt;=1,1,0)</f>
        <v>0</v>
      </c>
      <c r="BG316" s="2">
        <f>(Table4[[#This Row],[Accept]]-Table4[[#This Row],[projected_M1]])</f>
        <v>1</v>
      </c>
      <c r="BH316" s="2">
        <f>(Table4[[#This Row],[Accept]]-Table4[[#This Row],[projected_M2]])</f>
        <v>1</v>
      </c>
      <c r="BI316" s="2">
        <f>(Table4[[#This Row],[Accept]]-Table4[[#This Row],[projected_M3]])</f>
        <v>1</v>
      </c>
      <c r="BJ316" s="2">
        <f>(Table4[[#This Row],[Accept]]-Table4[[#This Row],[projected_M4]])</f>
        <v>1</v>
      </c>
    </row>
    <row r="317" spans="1:62" x14ac:dyDescent="0.3">
      <c r="A317">
        <v>19</v>
      </c>
      <c r="B317" t="s">
        <v>45</v>
      </c>
      <c r="C317">
        <v>1.1960207441678836</v>
      </c>
      <c r="D317">
        <v>-2</v>
      </c>
      <c r="E317" s="22">
        <f>IF(Table4[[#This Row],[Trial]]="G1",Table4[[#This Row],[Balance]]/100,IF(Table4[[#This Row],[Trial]]="G2",Table4[[#This Row],[Balance]]/200,Table4[[#This Row],[Balance]]/500))</f>
        <v>2.6</v>
      </c>
      <c r="F317" s="22">
        <f>IF(Table4[[#This Row],[Net_Balance]]&gt;1,1+(Table4[[#This Row],[Net_Balance]]-1)/$F$974,1)</f>
        <v>1.0228571428571429</v>
      </c>
      <c r="G317" s="22">
        <f>IF(Table4[[#This Row],[Net_Balance]]&lt;1,1-(1-Table4[[#This Row],[Net_Balance]])/$F$974,1)</f>
        <v>1</v>
      </c>
      <c r="H317" s="22">
        <f>IF(Table4[[#This Row],[Net_Balance]]&gt;1,1+(Table4[[#This Row],[Net_Balance]]-1)/$H$974,1)</f>
        <v>1.016</v>
      </c>
      <c r="I317" s="22">
        <f>IF(Table4[[#This Row],[Net_Balance]]&lt;1,1-(1-Table4[[#This Row],[Net_Balance]])/$H$974,1)</f>
        <v>1</v>
      </c>
      <c r="J317" s="22">
        <f>IF(Table4[[#This Row],[Net_Balance]]&gt;1,(Table4[[#This Row],[Net_Balance]]-1)/$J$974,0)</f>
        <v>3.2000000000000001E-2</v>
      </c>
      <c r="K317" s="22">
        <f>IF(Table4[[#This Row],[Net_Balance]]&lt;1,-(1-Table4[[#This Row],[Net_Balance]])/$J$974,0)</f>
        <v>0</v>
      </c>
      <c r="L317" t="s">
        <v>108</v>
      </c>
      <c r="M317" t="s">
        <v>72</v>
      </c>
      <c r="N317" t="s">
        <v>5</v>
      </c>
      <c r="O317">
        <v>0</v>
      </c>
      <c r="P317">
        <v>0</v>
      </c>
      <c r="Q317">
        <v>260</v>
      </c>
      <c r="R317">
        <v>1664428066</v>
      </c>
      <c r="S317">
        <v>14</v>
      </c>
      <c r="T317" t="s">
        <v>118</v>
      </c>
      <c r="U317">
        <v>1</v>
      </c>
      <c r="V317">
        <v>-90</v>
      </c>
      <c r="W317">
        <v>0.5</v>
      </c>
      <c r="X317">
        <v>90</v>
      </c>
      <c r="Y317">
        <v>0.5</v>
      </c>
      <c r="Z317">
        <v>0</v>
      </c>
      <c r="AA317">
        <v>8100</v>
      </c>
      <c r="AB317">
        <v>90</v>
      </c>
      <c r="AC317">
        <v>4</v>
      </c>
      <c r="AD317">
        <v>0.25</v>
      </c>
      <c r="AE317">
        <v>0.75</v>
      </c>
      <c r="AF317">
        <v>1</v>
      </c>
      <c r="AG317">
        <v>0.25</v>
      </c>
      <c r="AH317">
        <v>0.5</v>
      </c>
      <c r="AI317">
        <v>0.375</v>
      </c>
      <c r="AJ317">
        <v>0.625</v>
      </c>
      <c r="AK317">
        <v>22.5</v>
      </c>
      <c r="AL317">
        <v>7593.75</v>
      </c>
      <c r="AM317">
        <v>87.142125289666879</v>
      </c>
      <c r="AN317">
        <v>0.9</v>
      </c>
      <c r="AO317">
        <v>0.60844334427391233</v>
      </c>
      <c r="AP317">
        <v>0.39155665572608767</v>
      </c>
      <c r="AQ317" s="2">
        <f>Table4[[#This Row],[Gain]]^Table4[[#This Row],[θ]]</f>
        <v>217.42755411656807</v>
      </c>
      <c r="AR317" s="2">
        <f>-Table4[[#This Row],[λ]]*-Table4[[#This Row],[Loss]]^Table4[[#This Row],[θ]]</f>
        <v>434.85510823313615</v>
      </c>
      <c r="AS317" s="2">
        <f>Table4[[#This Row],[pie_gain]]*Table4[[#This Row],[v_n_w_g]]-Table4[[#This Row],[pie_loss]]*Table4[[#This Row],[v_n_w_l]]</f>
        <v>-37.978063741190965</v>
      </c>
      <c r="AT317" s="2">
        <f>IF(Table4[[#This Row],[diff_v]]&gt;=1,1,0)</f>
        <v>0</v>
      </c>
      <c r="AU317" s="2">
        <f>Table4[[#This Row],[Gain]]^(Table4[[#This Row],[θ]]*Table4[[#This Row],[ω_p]])</f>
        <v>245.88889409946569</v>
      </c>
      <c r="AV317" s="2">
        <f>-Table4[[#This Row],[λ]]*-Table4[[#This Row],[Loss]]^(Table4[[#This Row],[θ]]*Table4[[#This Row],[ω_n]])</f>
        <v>434.85510823313615</v>
      </c>
      <c r="AW317" s="2">
        <f>Table4[[#This Row],[v_n_w_g_w]]*Table4[[#This Row],[pie_gain]]-Table4[[#This Row],[v_n_w_l_w]]*Table4[[#This Row],[pie_loss]]</f>
        <v>-20.660950859479925</v>
      </c>
      <c r="AX317" s="2">
        <f>IF(Table4[[#This Row],[diff_v_w]]&gt;=1,1,0)</f>
        <v>0</v>
      </c>
      <c r="AY317" s="2">
        <f>Table4[[#This Row],[Gain]]^(Table4[[#This Row],[θ]])*Table4[[#This Row],[ω_p2]]</f>
        <v>220.90639498243317</v>
      </c>
      <c r="AZ317" s="2">
        <f>-Table4[[#This Row],[λ]]*-Table4[[#This Row],[Loss]]^(Table4[[#This Row],[θ]])*Table4[[#This Row],[ω_n2]]</f>
        <v>434.85510823313615</v>
      </c>
      <c r="BA317" s="2">
        <f>Table4[[#This Row],[v_n_w_g_w2]]*Table4[[#This Row],[pie_gain]]-Table4[[#This Row],[v_n_w_l_w2]]*Table4[[#This Row],[pie_loss]]</f>
        <v>-35.861386170567243</v>
      </c>
      <c r="BB317" s="2">
        <f>IF(Table4[[#This Row],[diff_v_w2]]&gt;=1,1,0)</f>
        <v>0</v>
      </c>
      <c r="BC317" s="2">
        <f>Table4[[#This Row],[Gain]]^(Table4[[#This Row],[θ]]+Table4[[#This Row],[ω_p3]])</f>
        <v>251.10209765026988</v>
      </c>
      <c r="BD317" s="2">
        <f>-Table4[[#This Row],[λ]]*-Table4[[#This Row],[Loss]]^(Table4[[#This Row],[θ]]+Table4[[#This Row],[ω_n3]])</f>
        <v>434.85510823313615</v>
      </c>
      <c r="BE317" s="2">
        <f>Table4[[#This Row],[v_n_w_g_w3]]*Table4[[#This Row],[pie_gain]]-Table4[[#This Row],[v_n_w_l_w3]]*Table4[[#This Row],[pie_loss]]</f>
        <v>-17.489011856647977</v>
      </c>
      <c r="BF317" s="2">
        <f>IF(Table4[[#This Row],[diff_v_w3]]&gt;=1,1,0)</f>
        <v>0</v>
      </c>
      <c r="BG317" s="2">
        <f>(Table4[[#This Row],[Accept]]-Table4[[#This Row],[projected_M1]])</f>
        <v>0</v>
      </c>
      <c r="BH317" s="2">
        <f>(Table4[[#This Row],[Accept]]-Table4[[#This Row],[projected_M2]])</f>
        <v>0</v>
      </c>
      <c r="BI317" s="2">
        <f>(Table4[[#This Row],[Accept]]-Table4[[#This Row],[projected_M3]])</f>
        <v>0</v>
      </c>
      <c r="BJ317" s="2">
        <f>(Table4[[#This Row],[Accept]]-Table4[[#This Row],[projected_M4]])</f>
        <v>0</v>
      </c>
    </row>
    <row r="318" spans="1:62" x14ac:dyDescent="0.3">
      <c r="A318">
        <v>20</v>
      </c>
      <c r="B318" t="s">
        <v>45</v>
      </c>
      <c r="C318">
        <v>1.1960207441678836</v>
      </c>
      <c r="D318">
        <v>-2</v>
      </c>
      <c r="E318" s="22">
        <f>IF(Table4[[#This Row],[Trial]]="G1",Table4[[#This Row],[Balance]]/100,IF(Table4[[#This Row],[Trial]]="G2",Table4[[#This Row],[Balance]]/200,Table4[[#This Row],[Balance]]/500))</f>
        <v>2.6</v>
      </c>
      <c r="F318" s="22">
        <f>IF(Table4[[#This Row],[Net_Balance]]&gt;1,1+(Table4[[#This Row],[Net_Balance]]-1)/$F$974,1)</f>
        <v>1.0228571428571429</v>
      </c>
      <c r="G318" s="22">
        <f>IF(Table4[[#This Row],[Net_Balance]]&lt;1,1-(1-Table4[[#This Row],[Net_Balance]])/$F$974,1)</f>
        <v>1</v>
      </c>
      <c r="H318" s="22">
        <f>IF(Table4[[#This Row],[Net_Balance]]&gt;1,1+(Table4[[#This Row],[Net_Balance]]-1)/$H$974,1)</f>
        <v>1.016</v>
      </c>
      <c r="I318" s="22">
        <f>IF(Table4[[#This Row],[Net_Balance]]&lt;1,1-(1-Table4[[#This Row],[Net_Balance]])/$H$974,1)</f>
        <v>1</v>
      </c>
      <c r="J318" s="22">
        <f>IF(Table4[[#This Row],[Net_Balance]]&gt;1,(Table4[[#This Row],[Net_Balance]]-1)/$J$974,0)</f>
        <v>3.2000000000000001E-2</v>
      </c>
      <c r="K318" s="22">
        <f>IF(Table4[[#This Row],[Net_Balance]]&lt;1,-(1-Table4[[#This Row],[Net_Balance]])/$J$974,0)</f>
        <v>0</v>
      </c>
      <c r="L318" t="s">
        <v>108</v>
      </c>
      <c r="M318" t="s">
        <v>94</v>
      </c>
      <c r="N318" t="s">
        <v>5</v>
      </c>
      <c r="O318">
        <v>0</v>
      </c>
      <c r="P318">
        <v>0</v>
      </c>
      <c r="Q318">
        <v>260</v>
      </c>
      <c r="R318">
        <v>1664428074</v>
      </c>
      <c r="S318">
        <v>8</v>
      </c>
      <c r="T318" t="s">
        <v>117</v>
      </c>
      <c r="U318">
        <v>0</v>
      </c>
      <c r="V318">
        <v>-90</v>
      </c>
      <c r="W318">
        <v>0.5</v>
      </c>
      <c r="X318">
        <v>90</v>
      </c>
      <c r="Y318">
        <v>0.5</v>
      </c>
      <c r="Z318">
        <v>0</v>
      </c>
      <c r="AA318">
        <v>8100</v>
      </c>
      <c r="AB318">
        <v>90</v>
      </c>
      <c r="AC318">
        <v>2</v>
      </c>
      <c r="AD318">
        <v>0.25</v>
      </c>
      <c r="AE318">
        <v>0.75</v>
      </c>
      <c r="AF318">
        <v>2</v>
      </c>
      <c r="AG318">
        <v>0.5</v>
      </c>
      <c r="AH318">
        <v>0.25</v>
      </c>
      <c r="AI318">
        <v>0.625</v>
      </c>
      <c r="AJ318">
        <v>0.375</v>
      </c>
      <c r="AK318">
        <v>-22.5</v>
      </c>
      <c r="AL318">
        <v>7593.75</v>
      </c>
      <c r="AM318">
        <v>87.142125289666879</v>
      </c>
      <c r="AN318">
        <v>0.9</v>
      </c>
      <c r="AO318">
        <v>0.38419903534316502</v>
      </c>
      <c r="AP318">
        <v>0.61580096465683498</v>
      </c>
      <c r="AQ318" s="2">
        <f>Table4[[#This Row],[Gain]]^Table4[[#This Row],[θ]]</f>
        <v>217.42755411656807</v>
      </c>
      <c r="AR318" s="2">
        <f>-Table4[[#This Row],[λ]]*-Table4[[#This Row],[Loss]]^Table4[[#This Row],[θ]]</f>
        <v>434.85510823313615</v>
      </c>
      <c r="AS318" s="2">
        <f>Table4[[#This Row],[pie_gain]]*Table4[[#This Row],[v_n_w_g]]-Table4[[#This Row],[pie_loss]]*Table4[[#This Row],[v_n_w_l]]</f>
        <v>-184.24873858730837</v>
      </c>
      <c r="AT318" s="2">
        <f>IF(Table4[[#This Row],[diff_v]]&gt;=1,1,0)</f>
        <v>0</v>
      </c>
      <c r="AU318" s="2">
        <f>Table4[[#This Row],[Gain]]^(Table4[[#This Row],[θ]]*Table4[[#This Row],[ω_p]])</f>
        <v>245.88889409946569</v>
      </c>
      <c r="AV318" s="2">
        <f>-Table4[[#This Row],[λ]]*-Table4[[#This Row],[Loss]]^(Table4[[#This Row],[θ]]*Table4[[#This Row],[ω_n]])</f>
        <v>434.85510823313615</v>
      </c>
      <c r="AW318" s="2">
        <f>Table4[[#This Row],[v_n_w_g_w]]*Table4[[#This Row],[pie_gain]]-Table4[[#This Row],[v_n_w_l_w]]*Table4[[#This Row],[pie_loss]]</f>
        <v>-173.31391922130524</v>
      </c>
      <c r="AX318" s="2">
        <f>IF(Table4[[#This Row],[diff_v_w]]&gt;=1,1,0)</f>
        <v>0</v>
      </c>
      <c r="AY318" s="2">
        <f>Table4[[#This Row],[Gain]]^(Table4[[#This Row],[θ]])*Table4[[#This Row],[ω_p2]]</f>
        <v>220.90639498243317</v>
      </c>
      <c r="AZ318" s="2">
        <f>-Table4[[#This Row],[λ]]*-Table4[[#This Row],[Loss]]^(Table4[[#This Row],[θ]])*Table4[[#This Row],[ω_n2]]</f>
        <v>434.85510823313615</v>
      </c>
      <c r="BA318" s="2">
        <f>Table4[[#This Row],[v_n_w_g_w2]]*Table4[[#This Row],[pie_gain]]-Table4[[#This Row],[v_n_w_l_w2]]*Table4[[#This Row],[pie_loss]]</f>
        <v>-182.91217128253061</v>
      </c>
      <c r="BB318" s="2">
        <f>IF(Table4[[#This Row],[diff_v_w2]]&gt;=1,1,0)</f>
        <v>0</v>
      </c>
      <c r="BC318" s="2">
        <f>Table4[[#This Row],[Gain]]^(Table4[[#This Row],[θ]]+Table4[[#This Row],[ω_p3]])</f>
        <v>251.10209765026988</v>
      </c>
      <c r="BD318" s="2">
        <f>-Table4[[#This Row],[λ]]*-Table4[[#This Row],[Loss]]^(Table4[[#This Row],[θ]]+Table4[[#This Row],[ω_n3]])</f>
        <v>434.85510823313615</v>
      </c>
      <c r="BE318" s="2">
        <f>Table4[[#This Row],[v_n_w_g_w3]]*Table4[[#This Row],[pie_gain]]-Table4[[#This Row],[v_n_w_l_w3]]*Table4[[#This Row],[pie_loss]]</f>
        <v>-171.31101144603872</v>
      </c>
      <c r="BF318" s="2">
        <f>IF(Table4[[#This Row],[diff_v_w3]]&gt;=1,1,0)</f>
        <v>0</v>
      </c>
      <c r="BG318" s="2">
        <f>(Table4[[#This Row],[Accept]]-Table4[[#This Row],[projected_M1]])</f>
        <v>0</v>
      </c>
      <c r="BH318" s="2">
        <f>(Table4[[#This Row],[Accept]]-Table4[[#This Row],[projected_M2]])</f>
        <v>0</v>
      </c>
      <c r="BI318" s="2">
        <f>(Table4[[#This Row],[Accept]]-Table4[[#This Row],[projected_M3]])</f>
        <v>0</v>
      </c>
      <c r="BJ318" s="2">
        <f>(Table4[[#This Row],[Accept]]-Table4[[#This Row],[projected_M4]])</f>
        <v>0</v>
      </c>
    </row>
    <row r="319" spans="1:62" x14ac:dyDescent="0.3">
      <c r="A319">
        <v>22</v>
      </c>
      <c r="B319" t="s">
        <v>45</v>
      </c>
      <c r="C319">
        <v>1.1960207441678836</v>
      </c>
      <c r="D319">
        <v>-2</v>
      </c>
      <c r="E319" s="22">
        <f>IF(Table4[[#This Row],[Trial]]="G1",Table4[[#This Row],[Balance]]/100,IF(Table4[[#This Row],[Trial]]="G2",Table4[[#This Row],[Balance]]/200,Table4[[#This Row],[Balance]]/500))</f>
        <v>2.6</v>
      </c>
      <c r="F319" s="22">
        <f>IF(Table4[[#This Row],[Net_Balance]]&gt;1,1+(Table4[[#This Row],[Net_Balance]]-1)/$F$974,1)</f>
        <v>1.0228571428571429</v>
      </c>
      <c r="G319" s="22">
        <f>IF(Table4[[#This Row],[Net_Balance]]&lt;1,1-(1-Table4[[#This Row],[Net_Balance]])/$F$974,1)</f>
        <v>1</v>
      </c>
      <c r="H319" s="22">
        <f>IF(Table4[[#This Row],[Net_Balance]]&gt;1,1+(Table4[[#This Row],[Net_Balance]]-1)/$H$974,1)</f>
        <v>1.016</v>
      </c>
      <c r="I319" s="22">
        <f>IF(Table4[[#This Row],[Net_Balance]]&lt;1,1-(1-Table4[[#This Row],[Net_Balance]])/$H$974,1)</f>
        <v>1</v>
      </c>
      <c r="J319" s="22">
        <f>IF(Table4[[#This Row],[Net_Balance]]&gt;1,(Table4[[#This Row],[Net_Balance]]-1)/$J$974,0)</f>
        <v>3.2000000000000001E-2</v>
      </c>
      <c r="K319" s="22">
        <f>IF(Table4[[#This Row],[Net_Balance]]&lt;1,-(1-Table4[[#This Row],[Net_Balance]])/$J$974,0)</f>
        <v>0</v>
      </c>
      <c r="L319" t="s">
        <v>108</v>
      </c>
      <c r="M319" t="s">
        <v>102</v>
      </c>
      <c r="N319" t="s">
        <v>5</v>
      </c>
      <c r="O319">
        <v>0</v>
      </c>
      <c r="P319">
        <v>0</v>
      </c>
      <c r="Q319">
        <v>260</v>
      </c>
      <c r="R319">
        <v>1664428134</v>
      </c>
      <c r="S319">
        <v>24</v>
      </c>
      <c r="T319" t="s">
        <v>117</v>
      </c>
      <c r="U319">
        <v>0</v>
      </c>
      <c r="V319">
        <v>-10</v>
      </c>
      <c r="W319">
        <v>0.5</v>
      </c>
      <c r="X319">
        <v>20</v>
      </c>
      <c r="Y319">
        <v>0.5</v>
      </c>
      <c r="Z319">
        <v>5</v>
      </c>
      <c r="AA319">
        <v>225</v>
      </c>
      <c r="AB319">
        <v>15</v>
      </c>
      <c r="AC319">
        <v>2</v>
      </c>
      <c r="AD319">
        <v>0.25</v>
      </c>
      <c r="AE319">
        <v>0.75</v>
      </c>
      <c r="AF319">
        <v>2</v>
      </c>
      <c r="AG319">
        <v>0.5</v>
      </c>
      <c r="AH319">
        <v>0.25</v>
      </c>
      <c r="AI319">
        <v>0.625</v>
      </c>
      <c r="AJ319">
        <v>0.375</v>
      </c>
      <c r="AK319">
        <v>1.25</v>
      </c>
      <c r="AL319">
        <v>210.9375</v>
      </c>
      <c r="AM319">
        <v>14.523687548277813</v>
      </c>
      <c r="AN319">
        <v>0.9</v>
      </c>
      <c r="AO319">
        <v>0.38419903534316502</v>
      </c>
      <c r="AP319">
        <v>0.61580096465683498</v>
      </c>
      <c r="AQ319" s="2">
        <f>Table4[[#This Row],[Gain]]^Table4[[#This Row],[θ]]</f>
        <v>35.979809832580635</v>
      </c>
      <c r="AR319" s="2">
        <f>-Table4[[#This Row],[λ]]*-Table4[[#This Row],[Loss]]^Table4[[#This Row],[θ]]</f>
        <v>31.408756296736705</v>
      </c>
      <c r="AS319" s="2">
        <f>Table4[[#This Row],[pie_gain]]*Table4[[#This Row],[v_n_w_g]]-Table4[[#This Row],[pie_loss]]*Table4[[#This Row],[v_n_w_l]]</f>
        <v>-5.5181341966939002</v>
      </c>
      <c r="AT319" s="2">
        <f>IF(Table4[[#This Row],[diff_v]]&gt;=1,1,0)</f>
        <v>0</v>
      </c>
      <c r="AU319" s="2">
        <f>Table4[[#This Row],[Gain]]^(Table4[[#This Row],[θ]]*Table4[[#This Row],[ω_p]])</f>
        <v>39.050439253102248</v>
      </c>
      <c r="AV319" s="2">
        <f>-Table4[[#This Row],[λ]]*-Table4[[#This Row],[Loss]]^(Table4[[#This Row],[θ]]*Table4[[#This Row],[ω_n]])</f>
        <v>31.408756296736705</v>
      </c>
      <c r="AW319" s="2">
        <f>Table4[[#This Row],[v_n_w_g_w]]*Table4[[#This Row],[pie_gain]]-Table4[[#This Row],[v_n_w_l_w]]*Table4[[#This Row],[pie_loss]]</f>
        <v>-4.3384013354331561</v>
      </c>
      <c r="AX319" s="2">
        <f>IF(Table4[[#This Row],[diff_v_w]]&gt;=1,1,0)</f>
        <v>0</v>
      </c>
      <c r="AY319" s="2">
        <f>Table4[[#This Row],[Gain]]^(Table4[[#This Row],[θ]])*Table4[[#This Row],[ω_p2]]</f>
        <v>36.555486789901927</v>
      </c>
      <c r="AZ319" s="2">
        <f>-Table4[[#This Row],[λ]]*-Table4[[#This Row],[Loss]]^(Table4[[#This Row],[θ]])*Table4[[#This Row],[ω_n2]]</f>
        <v>31.408756296736705</v>
      </c>
      <c r="BA319" s="2">
        <f>Table4[[#This Row],[v_n_w_g_w2]]*Table4[[#This Row],[pie_gain]]-Table4[[#This Row],[v_n_w_l_w2]]*Table4[[#This Row],[pie_loss]]</f>
        <v>-5.2969596650217721</v>
      </c>
      <c r="BB319" s="2">
        <f>IF(Table4[[#This Row],[diff_v_w2]]&gt;=1,1,0)</f>
        <v>0</v>
      </c>
      <c r="BC319" s="2">
        <f>Table4[[#This Row],[Gain]]^(Table4[[#This Row],[θ]]+Table4[[#This Row],[ω_p3]])</f>
        <v>39.599693403615369</v>
      </c>
      <c r="BD319" s="2">
        <f>-Table4[[#This Row],[λ]]*-Table4[[#This Row],[Loss]]^(Table4[[#This Row],[θ]]+Table4[[#This Row],[ω_n3]])</f>
        <v>31.408756296736705</v>
      </c>
      <c r="BE319" s="2">
        <f>Table4[[#This Row],[v_n_w_g_w3]]*Table4[[#This Row],[pie_gain]]-Table4[[#This Row],[v_n_w_l_w3]]*Table4[[#This Row],[pie_loss]]</f>
        <v>-4.1273784206477853</v>
      </c>
      <c r="BF319" s="2">
        <f>IF(Table4[[#This Row],[diff_v_w3]]&gt;=1,1,0)</f>
        <v>0</v>
      </c>
      <c r="BG319" s="2">
        <f>(Table4[[#This Row],[Accept]]-Table4[[#This Row],[projected_M1]])</f>
        <v>0</v>
      </c>
      <c r="BH319" s="2">
        <f>(Table4[[#This Row],[Accept]]-Table4[[#This Row],[projected_M2]])</f>
        <v>0</v>
      </c>
      <c r="BI319" s="2">
        <f>(Table4[[#This Row],[Accept]]-Table4[[#This Row],[projected_M3]])</f>
        <v>0</v>
      </c>
      <c r="BJ319" s="2">
        <f>(Table4[[#This Row],[Accept]]-Table4[[#This Row],[projected_M4]])</f>
        <v>0</v>
      </c>
    </row>
    <row r="320" spans="1:62" x14ac:dyDescent="0.3">
      <c r="A320">
        <v>23</v>
      </c>
      <c r="B320" t="s">
        <v>45</v>
      </c>
      <c r="C320">
        <v>1.1960207441678836</v>
      </c>
      <c r="D320">
        <v>-2</v>
      </c>
      <c r="E320" s="22">
        <f>IF(Table4[[#This Row],[Trial]]="G1",Table4[[#This Row],[Balance]]/100,IF(Table4[[#This Row],[Trial]]="G2",Table4[[#This Row],[Balance]]/200,Table4[[#This Row],[Balance]]/500))</f>
        <v>1.7</v>
      </c>
      <c r="F320" s="22">
        <f>IF(Table4[[#This Row],[Net_Balance]]&gt;1,1+(Table4[[#This Row],[Net_Balance]]-1)/$F$974,1)</f>
        <v>1.01</v>
      </c>
      <c r="G320" s="22">
        <f>IF(Table4[[#This Row],[Net_Balance]]&lt;1,1-(1-Table4[[#This Row],[Net_Balance]])/$F$974,1)</f>
        <v>1</v>
      </c>
      <c r="H320" s="22">
        <f>IF(Table4[[#This Row],[Net_Balance]]&gt;1,1+(Table4[[#This Row],[Net_Balance]]-1)/$H$974,1)</f>
        <v>1.0069999999999999</v>
      </c>
      <c r="I320" s="22">
        <f>IF(Table4[[#This Row],[Net_Balance]]&lt;1,1-(1-Table4[[#This Row],[Net_Balance]])/$H$974,1)</f>
        <v>1</v>
      </c>
      <c r="J320" s="22">
        <f>IF(Table4[[#This Row],[Net_Balance]]&gt;1,(Table4[[#This Row],[Net_Balance]]-1)/$J$974,0)</f>
        <v>1.3999999999999999E-2</v>
      </c>
      <c r="K320" s="22">
        <f>IF(Table4[[#This Row],[Net_Balance]]&lt;1,-(1-Table4[[#This Row],[Net_Balance]])/$J$974,0)</f>
        <v>0</v>
      </c>
      <c r="L320" t="s">
        <v>108</v>
      </c>
      <c r="M320" t="s">
        <v>101</v>
      </c>
      <c r="N320" t="s">
        <v>7</v>
      </c>
      <c r="O320">
        <v>1</v>
      </c>
      <c r="P320">
        <v>-90</v>
      </c>
      <c r="Q320">
        <v>170</v>
      </c>
      <c r="R320">
        <v>1664428143</v>
      </c>
      <c r="S320">
        <v>9</v>
      </c>
      <c r="T320" t="s">
        <v>118</v>
      </c>
      <c r="U320">
        <v>1</v>
      </c>
      <c r="V320">
        <v>-90</v>
      </c>
      <c r="W320">
        <v>0.5</v>
      </c>
      <c r="X320">
        <v>100</v>
      </c>
      <c r="Y320">
        <v>0.5</v>
      </c>
      <c r="Z320">
        <v>5</v>
      </c>
      <c r="AA320">
        <v>9025</v>
      </c>
      <c r="AB320">
        <v>95</v>
      </c>
      <c r="AC320">
        <v>2</v>
      </c>
      <c r="AD320">
        <v>0.25</v>
      </c>
      <c r="AE320">
        <v>0.75</v>
      </c>
      <c r="AF320">
        <v>2</v>
      </c>
      <c r="AG320">
        <v>0.5</v>
      </c>
      <c r="AH320">
        <v>0.25</v>
      </c>
      <c r="AI320">
        <v>0.625</v>
      </c>
      <c r="AJ320">
        <v>0.375</v>
      </c>
      <c r="AK320">
        <v>-18.75</v>
      </c>
      <c r="AL320">
        <v>8460.9375</v>
      </c>
      <c r="AM320">
        <v>91.983354472426157</v>
      </c>
      <c r="AN320">
        <v>0.9</v>
      </c>
      <c r="AO320">
        <v>0.38419903534316502</v>
      </c>
      <c r="AP320">
        <v>0.61580096465683498</v>
      </c>
      <c r="AQ320" s="2">
        <f>Table4[[#This Row],[Gain]]^Table4[[#This Row],[θ]]</f>
        <v>246.6274930269494</v>
      </c>
      <c r="AR320" s="2">
        <f>-Table4[[#This Row],[λ]]*-Table4[[#This Row],[Loss]]^Table4[[#This Row],[θ]]</f>
        <v>434.85510823313615</v>
      </c>
      <c r="AS320" s="2">
        <f>Table4[[#This Row],[pie_gain]]*Table4[[#This Row],[v_n_w_g]]-Table4[[#This Row],[pie_loss]]*Table4[[#This Row],[v_n_w_l]]</f>
        <v>-173.0301502258605</v>
      </c>
      <c r="AT320" s="2">
        <f>IF(Table4[[#This Row],[diff_v]]&gt;=1,1,0)</f>
        <v>0</v>
      </c>
      <c r="AU320" s="2">
        <f>Table4[[#This Row],[Gain]]^(Table4[[#This Row],[θ]]*Table4[[#This Row],[ω_p]])</f>
        <v>260.59249454224073</v>
      </c>
      <c r="AV320" s="2">
        <f>-Table4[[#This Row],[λ]]*-Table4[[#This Row],[Loss]]^(Table4[[#This Row],[θ]]*Table4[[#This Row],[ω_n]])</f>
        <v>434.85510823313615</v>
      </c>
      <c r="AW320" s="2">
        <f>Table4[[#This Row],[v_n_w_g_w]]*Table4[[#This Row],[pie_gain]]-Table4[[#This Row],[v_n_w_l_w]]*Table4[[#This Row],[pie_loss]]</f>
        <v>-167.66481011511974</v>
      </c>
      <c r="AX320" s="2">
        <f>IF(Table4[[#This Row],[diff_v_w]]&gt;=1,1,0)</f>
        <v>0</v>
      </c>
      <c r="AY320" s="2">
        <f>Table4[[#This Row],[Gain]]^(Table4[[#This Row],[θ]])*Table4[[#This Row],[ω_p2]]</f>
        <v>248.35388547813801</v>
      </c>
      <c r="AZ320" s="2">
        <f>-Table4[[#This Row],[λ]]*-Table4[[#This Row],[Loss]]^(Table4[[#This Row],[θ]])*Table4[[#This Row],[ω_n2]]</f>
        <v>434.85510823313615</v>
      </c>
      <c r="BA320" s="2">
        <f>Table4[[#This Row],[v_n_w_g_w2]]*Table4[[#This Row],[pie_gain]]-Table4[[#This Row],[v_n_w_l_w2]]*Table4[[#This Row],[pie_loss]]</f>
        <v>-172.36687191149014</v>
      </c>
      <c r="BB320" s="2">
        <f>IF(Table4[[#This Row],[diff_v_w2]]&gt;=1,1,0)</f>
        <v>0</v>
      </c>
      <c r="BC320" s="2">
        <f>Table4[[#This Row],[Gain]]^(Table4[[#This Row],[θ]]+Table4[[#This Row],[ω_p3]])</f>
        <v>263.0519274512867</v>
      </c>
      <c r="BD320" s="2">
        <f>-Table4[[#This Row],[λ]]*-Table4[[#This Row],[Loss]]^(Table4[[#This Row],[θ]]+Table4[[#This Row],[ω_n3]])</f>
        <v>434.85510823313615</v>
      </c>
      <c r="BE320" s="2">
        <f>Table4[[#This Row],[v_n_w_g_w3]]*Table4[[#This Row],[pie_gain]]-Table4[[#This Row],[v_n_w_l_w3]]*Table4[[#This Row],[pie_loss]]</f>
        <v>-166.71989836397304</v>
      </c>
      <c r="BF320" s="2">
        <f>IF(Table4[[#This Row],[diff_v_w3]]&gt;=1,1,0)</f>
        <v>0</v>
      </c>
      <c r="BG320" s="2">
        <f>(Table4[[#This Row],[Accept]]-Table4[[#This Row],[projected_M1]])</f>
        <v>1</v>
      </c>
      <c r="BH320" s="2">
        <f>(Table4[[#This Row],[Accept]]-Table4[[#This Row],[projected_M2]])</f>
        <v>1</v>
      </c>
      <c r="BI320" s="2">
        <f>(Table4[[#This Row],[Accept]]-Table4[[#This Row],[projected_M3]])</f>
        <v>1</v>
      </c>
      <c r="BJ320" s="2">
        <f>(Table4[[#This Row],[Accept]]-Table4[[#This Row],[projected_M4]])</f>
        <v>1</v>
      </c>
    </row>
    <row r="321" spans="1:62" x14ac:dyDescent="0.3">
      <c r="A321">
        <v>24</v>
      </c>
      <c r="B321" t="s">
        <v>45</v>
      </c>
      <c r="C321">
        <v>1.1960207441678836</v>
      </c>
      <c r="D321">
        <v>-2</v>
      </c>
      <c r="E321" s="22">
        <f>IF(Table4[[#This Row],[Trial]]="G1",Table4[[#This Row],[Balance]]/100,IF(Table4[[#This Row],[Trial]]="G2",Table4[[#This Row],[Balance]]/200,Table4[[#This Row],[Balance]]/500))</f>
        <v>1.8</v>
      </c>
      <c r="F321" s="22">
        <f>IF(Table4[[#This Row],[Net_Balance]]&gt;1,1+(Table4[[#This Row],[Net_Balance]]-1)/$F$974,1)</f>
        <v>1.0114285714285713</v>
      </c>
      <c r="G321" s="22">
        <f>IF(Table4[[#This Row],[Net_Balance]]&lt;1,1-(1-Table4[[#This Row],[Net_Balance]])/$F$974,1)</f>
        <v>1</v>
      </c>
      <c r="H321" s="22">
        <f>IF(Table4[[#This Row],[Net_Balance]]&gt;1,1+(Table4[[#This Row],[Net_Balance]]-1)/$H$974,1)</f>
        <v>1.008</v>
      </c>
      <c r="I321" s="22">
        <f>IF(Table4[[#This Row],[Net_Balance]]&lt;1,1-(1-Table4[[#This Row],[Net_Balance]])/$H$974,1)</f>
        <v>1</v>
      </c>
      <c r="J321" s="22">
        <f>IF(Table4[[#This Row],[Net_Balance]]&gt;1,(Table4[[#This Row],[Net_Balance]]-1)/$J$974,0)</f>
        <v>1.6E-2</v>
      </c>
      <c r="K321" s="22">
        <f>IF(Table4[[#This Row],[Net_Balance]]&lt;1,-(1-Table4[[#This Row],[Net_Balance]])/$J$974,0)</f>
        <v>0</v>
      </c>
      <c r="L321" t="s">
        <v>108</v>
      </c>
      <c r="M321" t="s">
        <v>59</v>
      </c>
      <c r="N321" t="s">
        <v>7</v>
      </c>
      <c r="O321">
        <v>1</v>
      </c>
      <c r="P321">
        <v>10</v>
      </c>
      <c r="Q321">
        <v>180</v>
      </c>
      <c r="R321">
        <v>1664428155</v>
      </c>
      <c r="S321">
        <v>12</v>
      </c>
      <c r="T321" t="s">
        <v>118</v>
      </c>
      <c r="U321">
        <v>1</v>
      </c>
      <c r="V321">
        <v>0</v>
      </c>
      <c r="W321">
        <v>0.5</v>
      </c>
      <c r="X321">
        <v>10</v>
      </c>
      <c r="Y321">
        <v>0.5</v>
      </c>
      <c r="Z321">
        <v>5</v>
      </c>
      <c r="AA321">
        <v>25</v>
      </c>
      <c r="AB321">
        <v>5</v>
      </c>
      <c r="AC321">
        <v>4</v>
      </c>
      <c r="AD321">
        <v>0.75</v>
      </c>
      <c r="AE321">
        <v>0.25</v>
      </c>
      <c r="AF321">
        <v>1</v>
      </c>
      <c r="AG321">
        <v>0.2</v>
      </c>
      <c r="AH321">
        <v>4.9999999999999989E-2</v>
      </c>
      <c r="AI321">
        <v>0.57499999999999996</v>
      </c>
      <c r="AJ321">
        <v>0.42500000000000004</v>
      </c>
      <c r="AK321">
        <v>4.25</v>
      </c>
      <c r="AL321">
        <v>24.4375</v>
      </c>
      <c r="AM321">
        <v>4.9434299833212973</v>
      </c>
      <c r="AN321">
        <v>0.9</v>
      </c>
      <c r="AO321">
        <v>0.42913429896650213</v>
      </c>
      <c r="AP321">
        <v>0.57086570103349787</v>
      </c>
      <c r="AQ321" s="2">
        <f>Table4[[#This Row],[Gain]]^Table4[[#This Row],[θ]]</f>
        <v>15.704378148368352</v>
      </c>
      <c r="AR321" s="2">
        <f>-Table4[[#This Row],[λ]]*-Table4[[#This Row],[Loss]]^Table4[[#This Row],[θ]]</f>
        <v>0</v>
      </c>
      <c r="AS321" s="2">
        <f>Table4[[#This Row],[pie_gain]]*Table4[[#This Row],[v_n_w_g]]-Table4[[#This Row],[pie_loss]]*Table4[[#This Row],[v_n_w_l]]</f>
        <v>6.7392873074049078</v>
      </c>
      <c r="AT321" s="2">
        <f>IF(Table4[[#This Row],[diff_v]]&gt;=1,1,0)</f>
        <v>1</v>
      </c>
      <c r="AU321" s="2">
        <f>Table4[[#This Row],[Gain]]^(Table4[[#This Row],[θ]]*Table4[[#This Row],[ω_p]])</f>
        <v>16.206511908565307</v>
      </c>
      <c r="AV321" s="2">
        <f>-Table4[[#This Row],[λ]]*-Table4[[#This Row],[Loss]]^(Table4[[#This Row],[θ]]*Table4[[#This Row],[ω_n]])</f>
        <v>0</v>
      </c>
      <c r="AW321" s="2">
        <f>Table4[[#This Row],[v_n_w_g_w]]*Table4[[#This Row],[pie_gain]]-Table4[[#This Row],[v_n_w_l_w]]*Table4[[#This Row],[pie_loss]]</f>
        <v>6.9547701265744415</v>
      </c>
      <c r="AX321" s="2">
        <f>IF(Table4[[#This Row],[diff_v_w]]&gt;=1,1,0)</f>
        <v>1</v>
      </c>
      <c r="AY321" s="2">
        <f>Table4[[#This Row],[Gain]]^(Table4[[#This Row],[θ]])*Table4[[#This Row],[ω_p2]]</f>
        <v>15.830013173555299</v>
      </c>
      <c r="AZ321" s="2">
        <f>-Table4[[#This Row],[λ]]*-Table4[[#This Row],[Loss]]^(Table4[[#This Row],[θ]])*Table4[[#This Row],[ω_n2]]</f>
        <v>0</v>
      </c>
      <c r="BA321" s="2">
        <f>Table4[[#This Row],[v_n_w_g_w2]]*Table4[[#This Row],[pie_gain]]-Table4[[#This Row],[v_n_w_l_w2]]*Table4[[#This Row],[pie_loss]]</f>
        <v>6.7932016058641471</v>
      </c>
      <c r="BB321" s="2">
        <f>IF(Table4[[#This Row],[diff_v_w2]]&gt;=1,1,0)</f>
        <v>1</v>
      </c>
      <c r="BC321" s="2">
        <f>Table4[[#This Row],[Gain]]^(Table4[[#This Row],[θ]]+Table4[[#This Row],[ω_p3]])</f>
        <v>16.293738581683634</v>
      </c>
      <c r="BD321" s="2">
        <f>-Table4[[#This Row],[λ]]*-Table4[[#This Row],[Loss]]^(Table4[[#This Row],[θ]]+Table4[[#This Row],[ω_n3]])</f>
        <v>0</v>
      </c>
      <c r="BE321" s="2">
        <f>Table4[[#This Row],[v_n_w_g_w3]]*Table4[[#This Row],[pie_gain]]-Table4[[#This Row],[v_n_w_l_w3]]*Table4[[#This Row],[pie_loss]]</f>
        <v>6.9922020837942549</v>
      </c>
      <c r="BF321" s="2">
        <f>IF(Table4[[#This Row],[diff_v_w3]]&gt;=1,1,0)</f>
        <v>1</v>
      </c>
      <c r="BG321" s="2">
        <f>(Table4[[#This Row],[Accept]]-Table4[[#This Row],[projected_M1]])</f>
        <v>0</v>
      </c>
      <c r="BH321" s="2">
        <f>(Table4[[#This Row],[Accept]]-Table4[[#This Row],[projected_M2]])</f>
        <v>0</v>
      </c>
      <c r="BI321" s="2">
        <f>(Table4[[#This Row],[Accept]]-Table4[[#This Row],[projected_M3]])</f>
        <v>0</v>
      </c>
      <c r="BJ321" s="2">
        <f>(Table4[[#This Row],[Accept]]-Table4[[#This Row],[projected_M4]])</f>
        <v>0</v>
      </c>
    </row>
    <row r="322" spans="1:62" x14ac:dyDescent="0.3">
      <c r="A322">
        <v>26</v>
      </c>
      <c r="B322" t="s">
        <v>45</v>
      </c>
      <c r="C322">
        <v>1.1960207441678836</v>
      </c>
      <c r="D322">
        <v>-2</v>
      </c>
      <c r="E322" s="22">
        <f>IF(Table4[[#This Row],[Trial]]="G1",Table4[[#This Row],[Balance]]/100,IF(Table4[[#This Row],[Trial]]="G2",Table4[[#This Row],[Balance]]/200,Table4[[#This Row],[Balance]]/500))</f>
        <v>1.8</v>
      </c>
      <c r="F322" s="22">
        <f>IF(Table4[[#This Row],[Net_Balance]]&gt;1,1+(Table4[[#This Row],[Net_Balance]]-1)/$F$974,1)</f>
        <v>1.0114285714285713</v>
      </c>
      <c r="G322" s="22">
        <f>IF(Table4[[#This Row],[Net_Balance]]&lt;1,1-(1-Table4[[#This Row],[Net_Balance]])/$F$974,1)</f>
        <v>1</v>
      </c>
      <c r="H322" s="22">
        <f>IF(Table4[[#This Row],[Net_Balance]]&gt;1,1+(Table4[[#This Row],[Net_Balance]]-1)/$H$974,1)</f>
        <v>1.008</v>
      </c>
      <c r="I322" s="22">
        <f>IF(Table4[[#This Row],[Net_Balance]]&lt;1,1-(1-Table4[[#This Row],[Net_Balance]])/$H$974,1)</f>
        <v>1</v>
      </c>
      <c r="J322" s="22">
        <f>IF(Table4[[#This Row],[Net_Balance]]&gt;1,(Table4[[#This Row],[Net_Balance]]-1)/$J$974,0)</f>
        <v>1.6E-2</v>
      </c>
      <c r="K322" s="22">
        <f>IF(Table4[[#This Row],[Net_Balance]]&lt;1,-(1-Table4[[#This Row],[Net_Balance]])/$J$974,0)</f>
        <v>0</v>
      </c>
      <c r="L322" t="s">
        <v>108</v>
      </c>
      <c r="M322" t="s">
        <v>87</v>
      </c>
      <c r="N322" t="s">
        <v>5</v>
      </c>
      <c r="O322">
        <v>0</v>
      </c>
      <c r="P322">
        <v>0</v>
      </c>
      <c r="Q322">
        <v>180</v>
      </c>
      <c r="R322">
        <v>1664428185</v>
      </c>
      <c r="S322">
        <v>18</v>
      </c>
      <c r="T322" t="s">
        <v>118</v>
      </c>
      <c r="U322">
        <v>1</v>
      </c>
      <c r="V322">
        <v>-90</v>
      </c>
      <c r="W322">
        <v>0.5</v>
      </c>
      <c r="X322">
        <v>90</v>
      </c>
      <c r="Y322">
        <v>0.5</v>
      </c>
      <c r="Z322">
        <v>0</v>
      </c>
      <c r="AA322">
        <v>8100</v>
      </c>
      <c r="AB322">
        <v>90</v>
      </c>
      <c r="AC322">
        <v>2</v>
      </c>
      <c r="AD322">
        <v>0.25</v>
      </c>
      <c r="AE322">
        <v>0.75</v>
      </c>
      <c r="AF322">
        <v>2</v>
      </c>
      <c r="AG322">
        <v>0.5</v>
      </c>
      <c r="AH322">
        <v>0.25</v>
      </c>
      <c r="AI322">
        <v>0.625</v>
      </c>
      <c r="AJ322">
        <v>0.375</v>
      </c>
      <c r="AK322">
        <v>-22.5</v>
      </c>
      <c r="AL322">
        <v>7593.75</v>
      </c>
      <c r="AM322">
        <v>87.142125289666879</v>
      </c>
      <c r="AN322">
        <v>0.9</v>
      </c>
      <c r="AO322">
        <v>0.38419903534316502</v>
      </c>
      <c r="AP322">
        <v>0.61580096465683498</v>
      </c>
      <c r="AQ322" s="2">
        <f>Table4[[#This Row],[Gain]]^Table4[[#This Row],[θ]]</f>
        <v>217.42755411656807</v>
      </c>
      <c r="AR322" s="2">
        <f>-Table4[[#This Row],[λ]]*-Table4[[#This Row],[Loss]]^Table4[[#This Row],[θ]]</f>
        <v>434.85510823313615</v>
      </c>
      <c r="AS322" s="2">
        <f>Table4[[#This Row],[pie_gain]]*Table4[[#This Row],[v_n_w_g]]-Table4[[#This Row],[pie_loss]]*Table4[[#This Row],[v_n_w_l]]</f>
        <v>-184.24873858730837</v>
      </c>
      <c r="AT322" s="2">
        <f>IF(Table4[[#This Row],[diff_v]]&gt;=1,1,0)</f>
        <v>0</v>
      </c>
      <c r="AU322" s="2">
        <f>Table4[[#This Row],[Gain]]^(Table4[[#This Row],[θ]]*Table4[[#This Row],[ω_p]])</f>
        <v>231.22071885640935</v>
      </c>
      <c r="AV322" s="2">
        <f>-Table4[[#This Row],[λ]]*-Table4[[#This Row],[Loss]]^(Table4[[#This Row],[θ]]*Table4[[#This Row],[ω_n]])</f>
        <v>434.85510823313615</v>
      </c>
      <c r="AW322" s="2">
        <f>Table4[[#This Row],[v_n_w_g_w]]*Table4[[#This Row],[pie_gain]]-Table4[[#This Row],[v_n_w_l_w]]*Table4[[#This Row],[pie_loss]]</f>
        <v>-178.949417999932</v>
      </c>
      <c r="AX322" s="2">
        <f>IF(Table4[[#This Row],[diff_v_w]]&gt;=1,1,0)</f>
        <v>0</v>
      </c>
      <c r="AY322" s="2">
        <f>Table4[[#This Row],[Gain]]^(Table4[[#This Row],[θ]])*Table4[[#This Row],[ω_p2]]</f>
        <v>219.16697454950062</v>
      </c>
      <c r="AZ322" s="2">
        <f>-Table4[[#This Row],[λ]]*-Table4[[#This Row],[Loss]]^(Table4[[#This Row],[θ]])*Table4[[#This Row],[ω_n2]]</f>
        <v>434.85510823313615</v>
      </c>
      <c r="BA322" s="2">
        <f>Table4[[#This Row],[v_n_w_g_w2]]*Table4[[#This Row],[pie_gain]]-Table4[[#This Row],[v_n_w_l_w2]]*Table4[[#This Row],[pie_loss]]</f>
        <v>-183.58045493491949</v>
      </c>
      <c r="BB322" s="2">
        <f>IF(Table4[[#This Row],[diff_v_w2]]&gt;=1,1,0)</f>
        <v>0</v>
      </c>
      <c r="BC322" s="2">
        <f>Table4[[#This Row],[Gain]]^(Table4[[#This Row],[θ]]+Table4[[#This Row],[ω_p3]])</f>
        <v>233.65897142125286</v>
      </c>
      <c r="BD322" s="2">
        <f>-Table4[[#This Row],[λ]]*-Table4[[#This Row],[Loss]]^(Table4[[#This Row],[θ]]+Table4[[#This Row],[ω_n3]])</f>
        <v>434.85510823313615</v>
      </c>
      <c r="BE322" s="2">
        <f>Table4[[#This Row],[v_n_w_g_w3]]*Table4[[#This Row],[pie_gain]]-Table4[[#This Row],[v_n_w_l_w3]]*Table4[[#This Row],[pie_loss]]</f>
        <v>-178.01264371659613</v>
      </c>
      <c r="BF322" s="2">
        <f>IF(Table4[[#This Row],[diff_v_w3]]&gt;=1,1,0)</f>
        <v>0</v>
      </c>
      <c r="BG322" s="2">
        <f>(Table4[[#This Row],[Accept]]-Table4[[#This Row],[projected_M1]])</f>
        <v>0</v>
      </c>
      <c r="BH322" s="2">
        <f>(Table4[[#This Row],[Accept]]-Table4[[#This Row],[projected_M2]])</f>
        <v>0</v>
      </c>
      <c r="BI322" s="2">
        <f>(Table4[[#This Row],[Accept]]-Table4[[#This Row],[projected_M3]])</f>
        <v>0</v>
      </c>
      <c r="BJ322" s="2">
        <f>(Table4[[#This Row],[Accept]]-Table4[[#This Row],[projected_M4]])</f>
        <v>0</v>
      </c>
    </row>
    <row r="323" spans="1:62" x14ac:dyDescent="0.3">
      <c r="A323">
        <v>27</v>
      </c>
      <c r="B323" t="s">
        <v>45</v>
      </c>
      <c r="C323">
        <v>1.1960207441678836</v>
      </c>
      <c r="D323">
        <v>-2</v>
      </c>
      <c r="E323" s="22">
        <f>IF(Table4[[#This Row],[Trial]]="G1",Table4[[#This Row],[Balance]]/100,IF(Table4[[#This Row],[Trial]]="G2",Table4[[#This Row],[Balance]]/200,Table4[[#This Row],[Balance]]/500))</f>
        <v>1.3</v>
      </c>
      <c r="F323" s="22">
        <f>IF(Table4[[#This Row],[Net_Balance]]&gt;1,1+(Table4[[#This Row],[Net_Balance]]-1)/$F$974,1)</f>
        <v>1.0042857142857142</v>
      </c>
      <c r="G323" s="22">
        <f>IF(Table4[[#This Row],[Net_Balance]]&lt;1,1-(1-Table4[[#This Row],[Net_Balance]])/$F$974,1)</f>
        <v>1</v>
      </c>
      <c r="H323" s="22">
        <f>IF(Table4[[#This Row],[Net_Balance]]&gt;1,1+(Table4[[#This Row],[Net_Balance]]-1)/$H$974,1)</f>
        <v>1.0029999999999999</v>
      </c>
      <c r="I323" s="22">
        <f>IF(Table4[[#This Row],[Net_Balance]]&lt;1,1-(1-Table4[[#This Row],[Net_Balance]])/$H$974,1)</f>
        <v>1</v>
      </c>
      <c r="J323" s="22">
        <f>IF(Table4[[#This Row],[Net_Balance]]&gt;1,(Table4[[#This Row],[Net_Balance]]-1)/$J$974,0)</f>
        <v>6.000000000000001E-3</v>
      </c>
      <c r="K323" s="22">
        <f>IF(Table4[[#This Row],[Net_Balance]]&lt;1,-(1-Table4[[#This Row],[Net_Balance]])/$J$974,0)</f>
        <v>0</v>
      </c>
      <c r="L323" t="s">
        <v>108</v>
      </c>
      <c r="M323" t="s">
        <v>75</v>
      </c>
      <c r="N323" t="s">
        <v>7</v>
      </c>
      <c r="O323">
        <v>1</v>
      </c>
      <c r="P323">
        <v>-50</v>
      </c>
      <c r="Q323">
        <v>130</v>
      </c>
      <c r="R323">
        <v>1664428203</v>
      </c>
      <c r="S323">
        <v>18</v>
      </c>
      <c r="T323" t="s">
        <v>117</v>
      </c>
      <c r="U323">
        <v>0</v>
      </c>
      <c r="V323">
        <v>-50</v>
      </c>
      <c r="W323">
        <v>0.5</v>
      </c>
      <c r="X323">
        <v>70</v>
      </c>
      <c r="Y323">
        <v>0.5</v>
      </c>
      <c r="Z323">
        <v>10</v>
      </c>
      <c r="AA323">
        <v>3600</v>
      </c>
      <c r="AB323">
        <v>60</v>
      </c>
      <c r="AC323">
        <v>2</v>
      </c>
      <c r="AD323">
        <v>0.25</v>
      </c>
      <c r="AE323">
        <v>0.75</v>
      </c>
      <c r="AF323">
        <v>1</v>
      </c>
      <c r="AG323">
        <v>0.25</v>
      </c>
      <c r="AH323">
        <v>0.5</v>
      </c>
      <c r="AI323">
        <v>0.375</v>
      </c>
      <c r="AJ323">
        <v>0.625</v>
      </c>
      <c r="AK323">
        <v>25</v>
      </c>
      <c r="AL323">
        <v>3375</v>
      </c>
      <c r="AM323">
        <v>58.094750193111253</v>
      </c>
      <c r="AN323">
        <v>0.9</v>
      </c>
      <c r="AO323">
        <v>0.60844334427391233</v>
      </c>
      <c r="AP323">
        <v>0.39155665572608767</v>
      </c>
      <c r="AQ323" s="2">
        <f>Table4[[#This Row],[Gain]]^Table4[[#This Row],[θ]]</f>
        <v>160.98133731857229</v>
      </c>
      <c r="AR323" s="2">
        <f>-Table4[[#This Row],[λ]]*-Table4[[#This Row],[Loss]]^Table4[[#This Row],[θ]]</f>
        <v>215.2947128015152</v>
      </c>
      <c r="AS323" s="2">
        <f>Table4[[#This Row],[pie_gain]]*Table4[[#This Row],[v_n_w_g]]-Table4[[#This Row],[pie_loss]]*Table4[[#This Row],[v_n_w_l]]</f>
        <v>13.647945503729076</v>
      </c>
      <c r="AT323" s="2">
        <f>IF(Table4[[#This Row],[diff_v]]&gt;=1,1,0)</f>
        <v>1</v>
      </c>
      <c r="AU323" s="2">
        <f>Table4[[#This Row],[Gain]]^(Table4[[#This Row],[θ]]*Table4[[#This Row],[ω_p]])</f>
        <v>164.5254700664949</v>
      </c>
      <c r="AV323" s="2">
        <f>-Table4[[#This Row],[λ]]*-Table4[[#This Row],[Loss]]^(Table4[[#This Row],[θ]]*Table4[[#This Row],[ω_n]])</f>
        <v>215.2947128015152</v>
      </c>
      <c r="AW323" s="2">
        <f>Table4[[#This Row],[v_n_w_g_w]]*Table4[[#This Row],[pie_gain]]-Table4[[#This Row],[v_n_w_l_w]]*Table4[[#This Row],[pie_loss]]</f>
        <v>15.804349485425803</v>
      </c>
      <c r="AX323" s="2">
        <f>IF(Table4[[#This Row],[diff_v_w]]&gt;=1,1,0)</f>
        <v>1</v>
      </c>
      <c r="AY323" s="2">
        <f>Table4[[#This Row],[Gain]]^(Table4[[#This Row],[θ]])*Table4[[#This Row],[ω_p2]]</f>
        <v>161.464281330528</v>
      </c>
      <c r="AZ323" s="2">
        <f>-Table4[[#This Row],[λ]]*-Table4[[#This Row],[Loss]]^(Table4[[#This Row],[θ]])*Table4[[#This Row],[ω_n2]]</f>
        <v>215.2947128015152</v>
      </c>
      <c r="BA323" s="2">
        <f>Table4[[#This Row],[v_n_w_g_w2]]*Table4[[#This Row],[pie_gain]]-Table4[[#This Row],[v_n_w_l_w2]]*Table4[[#This Row],[pie_loss]]</f>
        <v>13.941789573460468</v>
      </c>
      <c r="BB323" s="2">
        <f>IF(Table4[[#This Row],[diff_v_w2]]&gt;=1,1,0)</f>
        <v>1</v>
      </c>
      <c r="BC323" s="2">
        <f>Table4[[#This Row],[Gain]]^(Table4[[#This Row],[θ]]+Table4[[#This Row],[ω_p3]])</f>
        <v>165.13765725018038</v>
      </c>
      <c r="BD323" s="2">
        <f>-Table4[[#This Row],[λ]]*-Table4[[#This Row],[Loss]]^(Table4[[#This Row],[θ]]+Table4[[#This Row],[ω_n3]])</f>
        <v>215.2947128015152</v>
      </c>
      <c r="BE323" s="2">
        <f>Table4[[#This Row],[v_n_w_g_w3]]*Table4[[#This Row],[pie_gain]]-Table4[[#This Row],[v_n_w_l_w3]]*Table4[[#This Row],[pie_loss]]</f>
        <v>16.176830702789033</v>
      </c>
      <c r="BF323" s="2">
        <f>IF(Table4[[#This Row],[diff_v_w3]]&gt;=1,1,0)</f>
        <v>1</v>
      </c>
      <c r="BG323" s="2">
        <f>(Table4[[#This Row],[Accept]]-Table4[[#This Row],[projected_M1]])</f>
        <v>0</v>
      </c>
      <c r="BH323" s="2">
        <f>(Table4[[#This Row],[Accept]]-Table4[[#This Row],[projected_M2]])</f>
        <v>0</v>
      </c>
      <c r="BI323" s="2">
        <f>(Table4[[#This Row],[Accept]]-Table4[[#This Row],[projected_M3]])</f>
        <v>0</v>
      </c>
      <c r="BJ323" s="2">
        <f>(Table4[[#This Row],[Accept]]-Table4[[#This Row],[projected_M4]])</f>
        <v>0</v>
      </c>
    </row>
    <row r="324" spans="1:62" x14ac:dyDescent="0.3">
      <c r="A324">
        <v>28</v>
      </c>
      <c r="B324" t="s">
        <v>45</v>
      </c>
      <c r="C324">
        <v>1.1960207441678836</v>
      </c>
      <c r="D324">
        <v>-2</v>
      </c>
      <c r="E324" s="22">
        <f>IF(Table4[[#This Row],[Trial]]="G1",Table4[[#This Row],[Balance]]/100,IF(Table4[[#This Row],[Trial]]="G2",Table4[[#This Row],[Balance]]/200,Table4[[#This Row],[Balance]]/500))</f>
        <v>1.3</v>
      </c>
      <c r="F324" s="22">
        <f>IF(Table4[[#This Row],[Net_Balance]]&gt;1,1+(Table4[[#This Row],[Net_Balance]]-1)/$F$974,1)</f>
        <v>1.0042857142857142</v>
      </c>
      <c r="G324" s="22">
        <f>IF(Table4[[#This Row],[Net_Balance]]&lt;1,1-(1-Table4[[#This Row],[Net_Balance]])/$F$974,1)</f>
        <v>1</v>
      </c>
      <c r="H324" s="22">
        <f>IF(Table4[[#This Row],[Net_Balance]]&gt;1,1+(Table4[[#This Row],[Net_Balance]]-1)/$H$974,1)</f>
        <v>1.0029999999999999</v>
      </c>
      <c r="I324" s="22">
        <f>IF(Table4[[#This Row],[Net_Balance]]&lt;1,1-(1-Table4[[#This Row],[Net_Balance]])/$H$974,1)</f>
        <v>1</v>
      </c>
      <c r="J324" s="22">
        <f>IF(Table4[[#This Row],[Net_Balance]]&gt;1,(Table4[[#This Row],[Net_Balance]]-1)/$J$974,0)</f>
        <v>6.000000000000001E-3</v>
      </c>
      <c r="K324" s="22">
        <f>IF(Table4[[#This Row],[Net_Balance]]&lt;1,-(1-Table4[[#This Row],[Net_Balance]])/$J$974,0)</f>
        <v>0</v>
      </c>
      <c r="L324" t="s">
        <v>108</v>
      </c>
      <c r="M324" t="s">
        <v>103</v>
      </c>
      <c r="N324" t="s">
        <v>5</v>
      </c>
      <c r="O324">
        <v>0</v>
      </c>
      <c r="P324">
        <v>0</v>
      </c>
      <c r="Q324">
        <v>130</v>
      </c>
      <c r="R324">
        <v>1664428232</v>
      </c>
      <c r="S324">
        <v>29</v>
      </c>
      <c r="T324" t="s">
        <v>117</v>
      </c>
      <c r="U324">
        <v>0</v>
      </c>
      <c r="V324">
        <v>-90</v>
      </c>
      <c r="W324">
        <v>0.5</v>
      </c>
      <c r="X324">
        <v>180</v>
      </c>
      <c r="Y324">
        <v>0.5</v>
      </c>
      <c r="Z324">
        <v>45</v>
      </c>
      <c r="AA324">
        <v>18225</v>
      </c>
      <c r="AB324">
        <v>135</v>
      </c>
      <c r="AC324">
        <v>2</v>
      </c>
      <c r="AD324">
        <v>0.25</v>
      </c>
      <c r="AE324">
        <v>0.75</v>
      </c>
      <c r="AF324">
        <v>2</v>
      </c>
      <c r="AG324">
        <v>0.5</v>
      </c>
      <c r="AH324">
        <v>0.25</v>
      </c>
      <c r="AI324">
        <v>0.625</v>
      </c>
      <c r="AJ324">
        <v>0.375</v>
      </c>
      <c r="AK324">
        <v>11.25</v>
      </c>
      <c r="AL324">
        <v>17085.9375</v>
      </c>
      <c r="AM324">
        <v>130.71318793450033</v>
      </c>
      <c r="AN324">
        <v>0.9</v>
      </c>
      <c r="AO324">
        <v>0.38419903534316502</v>
      </c>
      <c r="AP324">
        <v>0.61580096465683498</v>
      </c>
      <c r="AQ324" s="2">
        <f>Table4[[#This Row],[Gain]]^Table4[[#This Row],[θ]]</f>
        <v>498.1414721148987</v>
      </c>
      <c r="AR324" s="2">
        <f>-Table4[[#This Row],[λ]]*-Table4[[#This Row],[Loss]]^Table4[[#This Row],[θ]]</f>
        <v>434.85510823313615</v>
      </c>
      <c r="AS324" s="2">
        <f>Table4[[#This Row],[pie_gain]]*Table4[[#This Row],[v_n_w_g]]-Table4[[#This Row],[pie_loss]]*Table4[[#This Row],[v_n_w_l]]</f>
        <v>-76.398722084949412</v>
      </c>
      <c r="AT324" s="2">
        <f>IF(Table4[[#This Row],[diff_v]]&gt;=1,1,0)</f>
        <v>0</v>
      </c>
      <c r="AU324" s="2">
        <f>Table4[[#This Row],[Gain]]^(Table4[[#This Row],[θ]]*Table4[[#This Row],[ω_p]])</f>
        <v>511.57908740474522</v>
      </c>
      <c r="AV324" s="2">
        <f>-Table4[[#This Row],[λ]]*-Table4[[#This Row],[Loss]]^(Table4[[#This Row],[θ]]*Table4[[#This Row],[ω_n]])</f>
        <v>434.85510823313615</v>
      </c>
      <c r="AW324" s="2">
        <f>Table4[[#This Row],[v_n_w_g_w]]*Table4[[#This Row],[pie_gain]]-Table4[[#This Row],[v_n_w_l_w]]*Table4[[#This Row],[pie_loss]]</f>
        <v>-71.236003253277801</v>
      </c>
      <c r="AX324" s="2">
        <f>IF(Table4[[#This Row],[diff_v_w]]&gt;=1,1,0)</f>
        <v>0</v>
      </c>
      <c r="AY324" s="2">
        <f>Table4[[#This Row],[Gain]]^(Table4[[#This Row],[θ]])*Table4[[#This Row],[ω_p2]]</f>
        <v>499.63589653124336</v>
      </c>
      <c r="AZ324" s="2">
        <f>-Table4[[#This Row],[λ]]*-Table4[[#This Row],[Loss]]^(Table4[[#This Row],[θ]])*Table4[[#This Row],[ω_n2]]</f>
        <v>434.85510823313615</v>
      </c>
      <c r="BA324" s="2">
        <f>Table4[[#This Row],[v_n_w_g_w2]]*Table4[[#This Row],[pie_gain]]-Table4[[#This Row],[v_n_w_l_w2]]*Table4[[#This Row],[pie_loss]]</f>
        <v>-75.824565665796513</v>
      </c>
      <c r="BB324" s="2">
        <f>IF(Table4[[#This Row],[diff_v_w2]]&gt;=1,1,0)</f>
        <v>0</v>
      </c>
      <c r="BC324" s="2">
        <f>Table4[[#This Row],[Gain]]^(Table4[[#This Row],[θ]]+Table4[[#This Row],[ω_p3]])</f>
        <v>513.90676519915189</v>
      </c>
      <c r="BD324" s="2">
        <f>-Table4[[#This Row],[λ]]*-Table4[[#This Row],[Loss]]^(Table4[[#This Row],[θ]]+Table4[[#This Row],[ω_n3]])</f>
        <v>434.85510823313615</v>
      </c>
      <c r="BE324" s="2">
        <f>Table4[[#This Row],[v_n_w_g_w3]]*Table4[[#This Row],[pie_gain]]-Table4[[#This Row],[v_n_w_l_w3]]*Table4[[#This Row],[pie_loss]]</f>
        <v>-70.341711690077062</v>
      </c>
      <c r="BF324" s="2">
        <f>IF(Table4[[#This Row],[diff_v_w3]]&gt;=1,1,0)</f>
        <v>0</v>
      </c>
      <c r="BG324" s="2">
        <f>(Table4[[#This Row],[Accept]]-Table4[[#This Row],[projected_M1]])</f>
        <v>0</v>
      </c>
      <c r="BH324" s="2">
        <f>(Table4[[#This Row],[Accept]]-Table4[[#This Row],[projected_M2]])</f>
        <v>0</v>
      </c>
      <c r="BI324" s="2">
        <f>(Table4[[#This Row],[Accept]]-Table4[[#This Row],[projected_M3]])</f>
        <v>0</v>
      </c>
      <c r="BJ324" s="2">
        <f>(Table4[[#This Row],[Accept]]-Table4[[#This Row],[projected_M4]])</f>
        <v>0</v>
      </c>
    </row>
    <row r="325" spans="1:62" x14ac:dyDescent="0.3">
      <c r="A325">
        <v>29</v>
      </c>
      <c r="B325" t="s">
        <v>45</v>
      </c>
      <c r="C325">
        <v>1.1960207441678836</v>
      </c>
      <c r="D325">
        <v>-2</v>
      </c>
      <c r="E325" s="22">
        <f>IF(Table4[[#This Row],[Trial]]="G1",Table4[[#This Row],[Balance]]/100,IF(Table4[[#This Row],[Trial]]="G2",Table4[[#This Row],[Balance]]/200,Table4[[#This Row],[Balance]]/500))</f>
        <v>1.3</v>
      </c>
      <c r="F325" s="22">
        <f>IF(Table4[[#This Row],[Net_Balance]]&gt;1,1+(Table4[[#This Row],[Net_Balance]]-1)/$F$974,1)</f>
        <v>1.0042857142857142</v>
      </c>
      <c r="G325" s="22">
        <f>IF(Table4[[#This Row],[Net_Balance]]&lt;1,1-(1-Table4[[#This Row],[Net_Balance]])/$F$974,1)</f>
        <v>1</v>
      </c>
      <c r="H325" s="22">
        <f>IF(Table4[[#This Row],[Net_Balance]]&gt;1,1+(Table4[[#This Row],[Net_Balance]]-1)/$H$974,1)</f>
        <v>1.0029999999999999</v>
      </c>
      <c r="I325" s="22">
        <f>IF(Table4[[#This Row],[Net_Balance]]&lt;1,1-(1-Table4[[#This Row],[Net_Balance]])/$H$974,1)</f>
        <v>1</v>
      </c>
      <c r="J325" s="22">
        <f>IF(Table4[[#This Row],[Net_Balance]]&gt;1,(Table4[[#This Row],[Net_Balance]]-1)/$J$974,0)</f>
        <v>6.000000000000001E-3</v>
      </c>
      <c r="K325" s="22">
        <f>IF(Table4[[#This Row],[Net_Balance]]&lt;1,-(1-Table4[[#This Row],[Net_Balance]])/$J$974,0)</f>
        <v>0</v>
      </c>
      <c r="L325" t="s">
        <v>108</v>
      </c>
      <c r="M325" t="s">
        <v>82</v>
      </c>
      <c r="N325" t="s">
        <v>5</v>
      </c>
      <c r="O325">
        <v>0</v>
      </c>
      <c r="P325">
        <v>0</v>
      </c>
      <c r="Q325">
        <v>130</v>
      </c>
      <c r="R325">
        <v>1664428251</v>
      </c>
      <c r="S325">
        <v>19</v>
      </c>
      <c r="T325" t="s">
        <v>118</v>
      </c>
      <c r="U325">
        <v>1</v>
      </c>
      <c r="V325">
        <v>-10</v>
      </c>
      <c r="W325">
        <v>0.5</v>
      </c>
      <c r="X325">
        <v>0</v>
      </c>
      <c r="Y325">
        <v>0.5</v>
      </c>
      <c r="Z325">
        <v>-5</v>
      </c>
      <c r="AA325">
        <v>25</v>
      </c>
      <c r="AB325">
        <v>5</v>
      </c>
      <c r="AC325">
        <v>2</v>
      </c>
      <c r="AD325">
        <v>0.25</v>
      </c>
      <c r="AE325">
        <v>0.75</v>
      </c>
      <c r="AF325">
        <v>2</v>
      </c>
      <c r="AG325">
        <v>0.5</v>
      </c>
      <c r="AH325">
        <v>0.25</v>
      </c>
      <c r="AI325">
        <v>0.625</v>
      </c>
      <c r="AJ325">
        <v>0.375</v>
      </c>
      <c r="AK325">
        <v>-6.25</v>
      </c>
      <c r="AL325">
        <v>23.4375</v>
      </c>
      <c r="AM325">
        <v>4.8412291827592711</v>
      </c>
      <c r="AN325">
        <v>0.9</v>
      </c>
      <c r="AO325">
        <v>0.38419903534316502</v>
      </c>
      <c r="AP325">
        <v>0.61580096465683498</v>
      </c>
      <c r="AQ325" s="2">
        <f>Table4[[#This Row],[Gain]]^Table4[[#This Row],[θ]]</f>
        <v>0</v>
      </c>
      <c r="AR325" s="2">
        <f>-Table4[[#This Row],[λ]]*-Table4[[#This Row],[Loss]]^Table4[[#This Row],[θ]]</f>
        <v>31.408756296736705</v>
      </c>
      <c r="AS325" s="2">
        <f>Table4[[#This Row],[pie_gain]]*Table4[[#This Row],[v_n_w_g]]-Table4[[#This Row],[pie_loss]]*Table4[[#This Row],[v_n_w_l]]</f>
        <v>-19.341542426201904</v>
      </c>
      <c r="AT325" s="2">
        <f>IF(Table4[[#This Row],[diff_v]]&gt;=1,1,0)</f>
        <v>0</v>
      </c>
      <c r="AU325" s="2">
        <f>Table4[[#This Row],[Gain]]^(Table4[[#This Row],[θ]]*Table4[[#This Row],[ω_p]])</f>
        <v>0</v>
      </c>
      <c r="AV325" s="2">
        <f>-Table4[[#This Row],[λ]]*-Table4[[#This Row],[Loss]]^(Table4[[#This Row],[θ]]*Table4[[#This Row],[ω_n]])</f>
        <v>31.408756296736705</v>
      </c>
      <c r="AW325" s="2">
        <f>Table4[[#This Row],[v_n_w_g_w]]*Table4[[#This Row],[pie_gain]]-Table4[[#This Row],[v_n_w_l_w]]*Table4[[#This Row],[pie_loss]]</f>
        <v>-19.341542426201904</v>
      </c>
      <c r="AX325" s="2">
        <f>IF(Table4[[#This Row],[diff_v_w]]&gt;=1,1,0)</f>
        <v>0</v>
      </c>
      <c r="AY325" s="2">
        <f>Table4[[#This Row],[Gain]]^(Table4[[#This Row],[θ]])*Table4[[#This Row],[ω_p2]]</f>
        <v>0</v>
      </c>
      <c r="AZ325" s="2">
        <f>-Table4[[#This Row],[λ]]*-Table4[[#This Row],[Loss]]^(Table4[[#This Row],[θ]])*Table4[[#This Row],[ω_n2]]</f>
        <v>31.408756296736705</v>
      </c>
      <c r="BA325" s="2">
        <f>Table4[[#This Row],[v_n_w_g_w2]]*Table4[[#This Row],[pie_gain]]-Table4[[#This Row],[v_n_w_l_w2]]*Table4[[#This Row],[pie_loss]]</f>
        <v>-19.341542426201904</v>
      </c>
      <c r="BB325" s="2">
        <f>IF(Table4[[#This Row],[diff_v_w2]]&gt;=1,1,0)</f>
        <v>0</v>
      </c>
      <c r="BC325" s="2">
        <f>Table4[[#This Row],[Gain]]^(Table4[[#This Row],[θ]]+Table4[[#This Row],[ω_p3]])</f>
        <v>0</v>
      </c>
      <c r="BD325" s="2">
        <f>-Table4[[#This Row],[λ]]*-Table4[[#This Row],[Loss]]^(Table4[[#This Row],[θ]]+Table4[[#This Row],[ω_n3]])</f>
        <v>31.408756296736705</v>
      </c>
      <c r="BE325" s="2">
        <f>Table4[[#This Row],[v_n_w_g_w3]]*Table4[[#This Row],[pie_gain]]-Table4[[#This Row],[v_n_w_l_w3]]*Table4[[#This Row],[pie_loss]]</f>
        <v>-19.341542426201904</v>
      </c>
      <c r="BF325" s="2">
        <f>IF(Table4[[#This Row],[diff_v_w3]]&gt;=1,1,0)</f>
        <v>0</v>
      </c>
      <c r="BG325" s="2">
        <f>(Table4[[#This Row],[Accept]]-Table4[[#This Row],[projected_M1]])</f>
        <v>0</v>
      </c>
      <c r="BH325" s="2">
        <f>(Table4[[#This Row],[Accept]]-Table4[[#This Row],[projected_M2]])</f>
        <v>0</v>
      </c>
      <c r="BI325" s="2">
        <f>(Table4[[#This Row],[Accept]]-Table4[[#This Row],[projected_M3]])</f>
        <v>0</v>
      </c>
      <c r="BJ325" s="2">
        <f>(Table4[[#This Row],[Accept]]-Table4[[#This Row],[projected_M4]])</f>
        <v>0</v>
      </c>
    </row>
    <row r="326" spans="1:62" x14ac:dyDescent="0.3">
      <c r="A326">
        <v>30</v>
      </c>
      <c r="B326" t="s">
        <v>45</v>
      </c>
      <c r="C326">
        <v>1.1960207441678836</v>
      </c>
      <c r="D326">
        <v>-2</v>
      </c>
      <c r="E326" s="22">
        <f>IF(Table4[[#This Row],[Trial]]="G1",Table4[[#This Row],[Balance]]/100,IF(Table4[[#This Row],[Trial]]="G2",Table4[[#This Row],[Balance]]/200,Table4[[#This Row],[Balance]]/500))</f>
        <v>1.3</v>
      </c>
      <c r="F326" s="22">
        <f>IF(Table4[[#This Row],[Net_Balance]]&gt;1,1+(Table4[[#This Row],[Net_Balance]]-1)/$F$974,1)</f>
        <v>1.0042857142857142</v>
      </c>
      <c r="G326" s="22">
        <f>IF(Table4[[#This Row],[Net_Balance]]&lt;1,1-(1-Table4[[#This Row],[Net_Balance]])/$F$974,1)</f>
        <v>1</v>
      </c>
      <c r="H326" s="22">
        <f>IF(Table4[[#This Row],[Net_Balance]]&gt;1,1+(Table4[[#This Row],[Net_Balance]]-1)/$H$974,1)</f>
        <v>1.0029999999999999</v>
      </c>
      <c r="I326" s="22">
        <f>IF(Table4[[#This Row],[Net_Balance]]&lt;1,1-(1-Table4[[#This Row],[Net_Balance]])/$H$974,1)</f>
        <v>1</v>
      </c>
      <c r="J326" s="22">
        <f>IF(Table4[[#This Row],[Net_Balance]]&gt;1,(Table4[[#This Row],[Net_Balance]]-1)/$J$974,0)</f>
        <v>6.000000000000001E-3</v>
      </c>
      <c r="K326" s="22">
        <f>IF(Table4[[#This Row],[Net_Balance]]&lt;1,-(1-Table4[[#This Row],[Net_Balance]])/$J$974,0)</f>
        <v>0</v>
      </c>
      <c r="L326" t="s">
        <v>108</v>
      </c>
      <c r="M326" t="s">
        <v>73</v>
      </c>
      <c r="N326" t="s">
        <v>5</v>
      </c>
      <c r="O326">
        <v>0</v>
      </c>
      <c r="P326">
        <v>0</v>
      </c>
      <c r="Q326">
        <v>130</v>
      </c>
      <c r="R326">
        <v>1664428260</v>
      </c>
      <c r="S326">
        <v>9</v>
      </c>
      <c r="T326" t="s">
        <v>118</v>
      </c>
      <c r="U326">
        <v>1</v>
      </c>
      <c r="V326">
        <v>-50</v>
      </c>
      <c r="W326">
        <v>0.5</v>
      </c>
      <c r="X326">
        <v>50</v>
      </c>
      <c r="Y326">
        <v>0.5</v>
      </c>
      <c r="Z326">
        <v>0</v>
      </c>
      <c r="AA326">
        <v>2500</v>
      </c>
      <c r="AB326">
        <v>50</v>
      </c>
      <c r="AC326">
        <v>4</v>
      </c>
      <c r="AD326">
        <v>0.25</v>
      </c>
      <c r="AE326">
        <v>0.75</v>
      </c>
      <c r="AF326">
        <v>1</v>
      </c>
      <c r="AG326">
        <v>0.25</v>
      </c>
      <c r="AH326">
        <v>0.5</v>
      </c>
      <c r="AI326">
        <v>0.375</v>
      </c>
      <c r="AJ326">
        <v>0.625</v>
      </c>
      <c r="AK326">
        <v>12.5</v>
      </c>
      <c r="AL326">
        <v>2343.75</v>
      </c>
      <c r="AM326">
        <v>48.412291827592711</v>
      </c>
      <c r="AN326">
        <v>0.9</v>
      </c>
      <c r="AO326">
        <v>0.60844334427391233</v>
      </c>
      <c r="AP326">
        <v>0.39155665572608767</v>
      </c>
      <c r="AQ326" s="2">
        <f>Table4[[#This Row],[Gain]]^Table4[[#This Row],[θ]]</f>
        <v>107.6473564007576</v>
      </c>
      <c r="AR326" s="2">
        <f>-Table4[[#This Row],[λ]]*-Table4[[#This Row],[Loss]]^Table4[[#This Row],[θ]]</f>
        <v>215.2947128015152</v>
      </c>
      <c r="AS326" s="2">
        <f>Table4[[#This Row],[pie_gain]]*Table4[[#This Row],[v_n_w_g]]-Table4[[#This Row],[pie_loss]]*Table4[[#This Row],[v_n_w_l]]</f>
        <v>-18.802760209347113</v>
      </c>
      <c r="AT326" s="2">
        <f>IF(Table4[[#This Row],[diff_v]]&gt;=1,1,0)</f>
        <v>0</v>
      </c>
      <c r="AU326" s="2">
        <f>Table4[[#This Row],[Gain]]^(Table4[[#This Row],[θ]]*Table4[[#This Row],[ω_p]])</f>
        <v>109.82771669665087</v>
      </c>
      <c r="AV326" s="2">
        <f>-Table4[[#This Row],[λ]]*-Table4[[#This Row],[Loss]]^(Table4[[#This Row],[θ]]*Table4[[#This Row],[ω_n]])</f>
        <v>215.2947128015152</v>
      </c>
      <c r="AW326" s="2">
        <f>Table4[[#This Row],[v_n_w_g_w]]*Table4[[#This Row],[pie_gain]]-Table4[[#This Row],[v_n_w_l_w]]*Table4[[#This Row],[pie_loss]]</f>
        <v>-17.476134499191758</v>
      </c>
      <c r="AX326" s="2">
        <f>IF(Table4[[#This Row],[diff_v_w]]&gt;=1,1,0)</f>
        <v>0</v>
      </c>
      <c r="AY326" s="2">
        <f>Table4[[#This Row],[Gain]]^(Table4[[#This Row],[θ]])*Table4[[#This Row],[ω_p2]]</f>
        <v>107.97029846995986</v>
      </c>
      <c r="AZ326" s="2">
        <f>-Table4[[#This Row],[λ]]*-Table4[[#This Row],[Loss]]^(Table4[[#This Row],[θ]])*Table4[[#This Row],[ω_n2]]</f>
        <v>215.2947128015152</v>
      </c>
      <c r="BA326" s="2">
        <f>Table4[[#This Row],[v_n_w_g_w2]]*Table4[[#This Row],[pie_gain]]-Table4[[#This Row],[v_n_w_l_w2]]*Table4[[#This Row],[pie_loss]]</f>
        <v>-18.606268256754959</v>
      </c>
      <c r="BB326" s="2">
        <f>IF(Table4[[#This Row],[diff_v_w2]]&gt;=1,1,0)</f>
        <v>0</v>
      </c>
      <c r="BC326" s="2">
        <f>Table4[[#This Row],[Gain]]^(Table4[[#This Row],[θ]]+Table4[[#This Row],[ω_p3]])</f>
        <v>110.20395707399611</v>
      </c>
      <c r="BD326" s="2">
        <f>-Table4[[#This Row],[λ]]*-Table4[[#This Row],[Loss]]^(Table4[[#This Row],[θ]]+Table4[[#This Row],[ω_n3]])</f>
        <v>215.2947128015152</v>
      </c>
      <c r="BE326" s="2">
        <f>Table4[[#This Row],[v_n_w_g_w3]]*Table4[[#This Row],[pie_gain]]-Table4[[#This Row],[v_n_w_l_w3]]*Table4[[#This Row],[pie_loss]]</f>
        <v>-17.247213545748934</v>
      </c>
      <c r="BF326" s="2">
        <f>IF(Table4[[#This Row],[diff_v_w3]]&gt;=1,1,0)</f>
        <v>0</v>
      </c>
      <c r="BG326" s="2">
        <f>(Table4[[#This Row],[Accept]]-Table4[[#This Row],[projected_M1]])</f>
        <v>0</v>
      </c>
      <c r="BH326" s="2">
        <f>(Table4[[#This Row],[Accept]]-Table4[[#This Row],[projected_M2]])</f>
        <v>0</v>
      </c>
      <c r="BI326" s="2">
        <f>(Table4[[#This Row],[Accept]]-Table4[[#This Row],[projected_M3]])</f>
        <v>0</v>
      </c>
      <c r="BJ326" s="2">
        <f>(Table4[[#This Row],[Accept]]-Table4[[#This Row],[projected_M4]])</f>
        <v>0</v>
      </c>
    </row>
    <row r="327" spans="1:62" x14ac:dyDescent="0.3">
      <c r="A327">
        <v>32</v>
      </c>
      <c r="B327" t="s">
        <v>45</v>
      </c>
      <c r="C327">
        <v>1.1960207441678836</v>
      </c>
      <c r="D327">
        <v>-2</v>
      </c>
      <c r="E327" s="22">
        <f>IF(Table4[[#This Row],[Trial]]="G1",Table4[[#This Row],[Balance]]/100,IF(Table4[[#This Row],[Trial]]="G2",Table4[[#This Row],[Balance]]/200,Table4[[#This Row],[Balance]]/500))</f>
        <v>1.3</v>
      </c>
      <c r="F327" s="22">
        <f>IF(Table4[[#This Row],[Net_Balance]]&gt;1,1+(Table4[[#This Row],[Net_Balance]]-1)/$F$974,1)</f>
        <v>1.0042857142857142</v>
      </c>
      <c r="G327" s="22">
        <f>IF(Table4[[#This Row],[Net_Balance]]&lt;1,1-(1-Table4[[#This Row],[Net_Balance]])/$F$974,1)</f>
        <v>1</v>
      </c>
      <c r="H327" s="22">
        <f>IF(Table4[[#This Row],[Net_Balance]]&gt;1,1+(Table4[[#This Row],[Net_Balance]]-1)/$H$974,1)</f>
        <v>1.0029999999999999</v>
      </c>
      <c r="I327" s="22">
        <f>IF(Table4[[#This Row],[Net_Balance]]&lt;1,1-(1-Table4[[#This Row],[Net_Balance]])/$H$974,1)</f>
        <v>1</v>
      </c>
      <c r="J327" s="22">
        <f>IF(Table4[[#This Row],[Net_Balance]]&gt;1,(Table4[[#This Row],[Net_Balance]]-1)/$J$974,0)</f>
        <v>6.000000000000001E-3</v>
      </c>
      <c r="K327" s="22">
        <f>IF(Table4[[#This Row],[Net_Balance]]&lt;1,-(1-Table4[[#This Row],[Net_Balance]])/$J$974,0)</f>
        <v>0</v>
      </c>
      <c r="L327" t="s">
        <v>108</v>
      </c>
      <c r="M327" t="s">
        <v>77</v>
      </c>
      <c r="N327" t="s">
        <v>5</v>
      </c>
      <c r="O327">
        <v>0</v>
      </c>
      <c r="P327">
        <v>0</v>
      </c>
      <c r="Q327">
        <v>130</v>
      </c>
      <c r="R327">
        <v>1664428301</v>
      </c>
      <c r="S327">
        <v>13</v>
      </c>
      <c r="T327" t="s">
        <v>118</v>
      </c>
      <c r="U327">
        <v>1</v>
      </c>
      <c r="V327">
        <v>-50</v>
      </c>
      <c r="W327">
        <v>0.5</v>
      </c>
      <c r="X327">
        <v>70</v>
      </c>
      <c r="Y327">
        <v>0.5</v>
      </c>
      <c r="Z327">
        <v>10</v>
      </c>
      <c r="AA327">
        <v>3600</v>
      </c>
      <c r="AB327">
        <v>60</v>
      </c>
      <c r="AC327">
        <v>4</v>
      </c>
      <c r="AD327">
        <v>0.25</v>
      </c>
      <c r="AE327">
        <v>0.75</v>
      </c>
      <c r="AF327">
        <v>2</v>
      </c>
      <c r="AG327">
        <v>0.5</v>
      </c>
      <c r="AH327">
        <v>0.25</v>
      </c>
      <c r="AI327">
        <v>0.625</v>
      </c>
      <c r="AJ327">
        <v>0.375</v>
      </c>
      <c r="AK327">
        <v>-5</v>
      </c>
      <c r="AL327">
        <v>3375</v>
      </c>
      <c r="AM327">
        <v>58.094750193111253</v>
      </c>
      <c r="AN327">
        <v>0.9</v>
      </c>
      <c r="AO327">
        <v>0.38419903534316502</v>
      </c>
      <c r="AP327">
        <v>0.61580096465683498</v>
      </c>
      <c r="AQ327" s="2">
        <f>Table4[[#This Row],[Gain]]^Table4[[#This Row],[θ]]</f>
        <v>160.98133731857229</v>
      </c>
      <c r="AR327" s="2">
        <f>-Table4[[#This Row],[λ]]*-Table4[[#This Row],[Loss]]^Table4[[#This Row],[θ]]</f>
        <v>215.2947128015152</v>
      </c>
      <c r="AS327" s="2">
        <f>Table4[[#This Row],[pie_gain]]*Table4[[#This Row],[v_n_w_g]]-Table4[[#This Row],[pie_loss]]*Table4[[#This Row],[v_n_w_l]]</f>
        <v>-70.729817322641168</v>
      </c>
      <c r="AT327" s="2">
        <f>IF(Table4[[#This Row],[diff_v]]&gt;=1,1,0)</f>
        <v>0</v>
      </c>
      <c r="AU327" s="2">
        <f>Table4[[#This Row],[Gain]]^(Table4[[#This Row],[θ]]*Table4[[#This Row],[ω_p]])</f>
        <v>164.5254700664949</v>
      </c>
      <c r="AV327" s="2">
        <f>-Table4[[#This Row],[λ]]*-Table4[[#This Row],[Loss]]^(Table4[[#This Row],[θ]]*Table4[[#This Row],[ω_n]])</f>
        <v>215.2947128015152</v>
      </c>
      <c r="AW327" s="2">
        <f>Table4[[#This Row],[v_n_w_g_w]]*Table4[[#This Row],[pie_gain]]-Table4[[#This Row],[v_n_w_l_w]]*Table4[[#This Row],[pie_loss]]</f>
        <v>-69.368164939761186</v>
      </c>
      <c r="AX327" s="2">
        <f>IF(Table4[[#This Row],[diff_v_w]]&gt;=1,1,0)</f>
        <v>0</v>
      </c>
      <c r="AY327" s="2">
        <f>Table4[[#This Row],[Gain]]^(Table4[[#This Row],[θ]])*Table4[[#This Row],[ω_p2]]</f>
        <v>161.464281330528</v>
      </c>
      <c r="AZ327" s="2">
        <f>-Table4[[#This Row],[λ]]*-Table4[[#This Row],[Loss]]^(Table4[[#This Row],[θ]])*Table4[[#This Row],[ω_n2]]</f>
        <v>215.2947128015152</v>
      </c>
      <c r="BA327" s="2">
        <f>Table4[[#This Row],[v_n_w_g_w2]]*Table4[[#This Row],[pie_gain]]-Table4[[#This Row],[v_n_w_l_w2]]*Table4[[#This Row],[pie_loss]]</f>
        <v>-70.544270699123047</v>
      </c>
      <c r="BB327" s="2">
        <f>IF(Table4[[#This Row],[diff_v_w2]]&gt;=1,1,0)</f>
        <v>0</v>
      </c>
      <c r="BC327" s="2">
        <f>Table4[[#This Row],[Gain]]^(Table4[[#This Row],[θ]]+Table4[[#This Row],[ω_p3]])</f>
        <v>165.13765725018038</v>
      </c>
      <c r="BD327" s="2">
        <f>-Table4[[#This Row],[λ]]*-Table4[[#This Row],[Loss]]^(Table4[[#This Row],[θ]]+Table4[[#This Row],[ω_n3]])</f>
        <v>215.2947128015152</v>
      </c>
      <c r="BE327" s="2">
        <f>Table4[[#This Row],[v_n_w_g_w3]]*Table4[[#This Row],[pie_gain]]-Table4[[#This Row],[v_n_w_l_w3]]*Table4[[#This Row],[pie_loss]]</f>
        <v>-69.132963214339782</v>
      </c>
      <c r="BF327" s="2">
        <f>IF(Table4[[#This Row],[diff_v_w3]]&gt;=1,1,0)</f>
        <v>0</v>
      </c>
      <c r="BG327" s="2">
        <f>(Table4[[#This Row],[Accept]]-Table4[[#This Row],[projected_M1]])</f>
        <v>0</v>
      </c>
      <c r="BH327" s="2">
        <f>(Table4[[#This Row],[Accept]]-Table4[[#This Row],[projected_M2]])</f>
        <v>0</v>
      </c>
      <c r="BI327" s="2">
        <f>(Table4[[#This Row],[Accept]]-Table4[[#This Row],[projected_M3]])</f>
        <v>0</v>
      </c>
      <c r="BJ327" s="2">
        <f>(Table4[[#This Row],[Accept]]-Table4[[#This Row],[projected_M4]])</f>
        <v>0</v>
      </c>
    </row>
    <row r="328" spans="1:62" x14ac:dyDescent="0.3">
      <c r="A328">
        <v>34</v>
      </c>
      <c r="B328" t="s">
        <v>45</v>
      </c>
      <c r="C328">
        <v>1.1960207441678836</v>
      </c>
      <c r="D328">
        <v>-2</v>
      </c>
      <c r="E328" s="22">
        <f>IF(Table4[[#This Row],[Trial]]="G1",Table4[[#This Row],[Balance]]/100,IF(Table4[[#This Row],[Trial]]="G2",Table4[[#This Row],[Balance]]/200,Table4[[#This Row],[Balance]]/500))</f>
        <v>1.3</v>
      </c>
      <c r="F328" s="22">
        <f>IF(Table4[[#This Row],[Net_Balance]]&gt;1,1+(Table4[[#This Row],[Net_Balance]]-1)/$F$974,1)</f>
        <v>1.0042857142857142</v>
      </c>
      <c r="G328" s="22">
        <f>IF(Table4[[#This Row],[Net_Balance]]&lt;1,1-(1-Table4[[#This Row],[Net_Balance]])/$F$974,1)</f>
        <v>1</v>
      </c>
      <c r="H328" s="22">
        <f>IF(Table4[[#This Row],[Net_Balance]]&gt;1,1+(Table4[[#This Row],[Net_Balance]]-1)/$H$974,1)</f>
        <v>1.0029999999999999</v>
      </c>
      <c r="I328" s="22">
        <f>IF(Table4[[#This Row],[Net_Balance]]&lt;1,1-(1-Table4[[#This Row],[Net_Balance]])/$H$974,1)</f>
        <v>1</v>
      </c>
      <c r="J328" s="22">
        <f>IF(Table4[[#This Row],[Net_Balance]]&gt;1,(Table4[[#This Row],[Net_Balance]]-1)/$J$974,0)</f>
        <v>6.000000000000001E-3</v>
      </c>
      <c r="K328" s="22">
        <f>IF(Table4[[#This Row],[Net_Balance]]&lt;1,-(1-Table4[[#This Row],[Net_Balance]])/$J$974,0)</f>
        <v>0</v>
      </c>
      <c r="L328" t="s">
        <v>108</v>
      </c>
      <c r="M328" t="s">
        <v>57</v>
      </c>
      <c r="N328" t="s">
        <v>5</v>
      </c>
      <c r="O328">
        <v>0</v>
      </c>
      <c r="P328">
        <v>0</v>
      </c>
      <c r="Q328">
        <v>130</v>
      </c>
      <c r="R328">
        <v>1664428339</v>
      </c>
      <c r="S328">
        <v>17</v>
      </c>
      <c r="T328" t="s">
        <v>117</v>
      </c>
      <c r="U328">
        <v>0</v>
      </c>
      <c r="V328">
        <v>-90</v>
      </c>
      <c r="W328">
        <v>0.5</v>
      </c>
      <c r="X328">
        <v>100</v>
      </c>
      <c r="Y328">
        <v>0.5</v>
      </c>
      <c r="Z328">
        <v>5</v>
      </c>
      <c r="AA328">
        <v>9025</v>
      </c>
      <c r="AB328">
        <v>95</v>
      </c>
      <c r="AC328">
        <v>2</v>
      </c>
      <c r="AD328">
        <v>0.25</v>
      </c>
      <c r="AE328">
        <v>0.75</v>
      </c>
      <c r="AF328">
        <v>2</v>
      </c>
      <c r="AG328">
        <v>0.5</v>
      </c>
      <c r="AH328">
        <v>0.25</v>
      </c>
      <c r="AI328">
        <v>0.625</v>
      </c>
      <c r="AJ328">
        <v>0.375</v>
      </c>
      <c r="AK328">
        <v>-18.75</v>
      </c>
      <c r="AL328">
        <v>8460.9375</v>
      </c>
      <c r="AM328">
        <v>91.983354472426157</v>
      </c>
      <c r="AN328">
        <v>0.9</v>
      </c>
      <c r="AO328">
        <v>0.38419903534316502</v>
      </c>
      <c r="AP328">
        <v>0.61580096465683498</v>
      </c>
      <c r="AQ328" s="2">
        <f>Table4[[#This Row],[Gain]]^Table4[[#This Row],[θ]]</f>
        <v>246.6274930269494</v>
      </c>
      <c r="AR328" s="2">
        <f>-Table4[[#This Row],[λ]]*-Table4[[#This Row],[Loss]]^Table4[[#This Row],[θ]]</f>
        <v>434.85510823313615</v>
      </c>
      <c r="AS328" s="2">
        <f>Table4[[#This Row],[pie_gain]]*Table4[[#This Row],[v_n_w_g]]-Table4[[#This Row],[pie_loss]]*Table4[[#This Row],[v_n_w_l]]</f>
        <v>-173.0301502258605</v>
      </c>
      <c r="AT328" s="2">
        <f>IF(Table4[[#This Row],[diff_v]]&gt;=1,1,0)</f>
        <v>0</v>
      </c>
      <c r="AU328" s="2">
        <f>Table4[[#This Row],[Gain]]^(Table4[[#This Row],[θ]]*Table4[[#This Row],[ω_p]])</f>
        <v>252.51843826771042</v>
      </c>
      <c r="AV328" s="2">
        <f>-Table4[[#This Row],[λ]]*-Table4[[#This Row],[Loss]]^(Table4[[#This Row],[θ]]*Table4[[#This Row],[ω_n]])</f>
        <v>434.85510823313615</v>
      </c>
      <c r="AW328" s="2">
        <f>Table4[[#This Row],[v_n_w_g_w]]*Table4[[#This Row],[pie_gain]]-Table4[[#This Row],[v_n_w_l_w]]*Table4[[#This Row],[pie_loss]]</f>
        <v>-170.76685474710072</v>
      </c>
      <c r="AX328" s="2">
        <f>IF(Table4[[#This Row],[diff_v_w]]&gt;=1,1,0)</f>
        <v>0</v>
      </c>
      <c r="AY328" s="2">
        <f>Table4[[#This Row],[Gain]]^(Table4[[#This Row],[θ]])*Table4[[#This Row],[ω_p2]]</f>
        <v>247.36737550603021</v>
      </c>
      <c r="AZ328" s="2">
        <f>-Table4[[#This Row],[λ]]*-Table4[[#This Row],[Loss]]^(Table4[[#This Row],[θ]])*Table4[[#This Row],[ω_n2]]</f>
        <v>434.85510823313615</v>
      </c>
      <c r="BA328" s="2">
        <f>Table4[[#This Row],[v_n_w_g_w2]]*Table4[[#This Row],[pie_gain]]-Table4[[#This Row],[v_n_w_l_w2]]*Table4[[#This Row],[pie_loss]]</f>
        <v>-172.74588809113035</v>
      </c>
      <c r="BB328" s="2">
        <f>IF(Table4[[#This Row],[diff_v_w2]]&gt;=1,1,0)</f>
        <v>0</v>
      </c>
      <c r="BC328" s="2">
        <f>Table4[[#This Row],[Gain]]^(Table4[[#This Row],[θ]]+Table4[[#This Row],[ω_p3]])</f>
        <v>253.53708239777728</v>
      </c>
      <c r="BD328" s="2">
        <f>-Table4[[#This Row],[λ]]*-Table4[[#This Row],[Loss]]^(Table4[[#This Row],[θ]]+Table4[[#This Row],[ω_n3]])</f>
        <v>434.85510823313615</v>
      </c>
      <c r="BE328" s="2">
        <f>Table4[[#This Row],[v_n_w_g_w3]]*Table4[[#This Row],[pie_gain]]-Table4[[#This Row],[v_n_w_l_w3]]*Table4[[#This Row],[pie_loss]]</f>
        <v>-170.37549265497105</v>
      </c>
      <c r="BF328" s="2">
        <f>IF(Table4[[#This Row],[diff_v_w3]]&gt;=1,1,0)</f>
        <v>0</v>
      </c>
      <c r="BG328" s="2">
        <f>(Table4[[#This Row],[Accept]]-Table4[[#This Row],[projected_M1]])</f>
        <v>0</v>
      </c>
      <c r="BH328" s="2">
        <f>(Table4[[#This Row],[Accept]]-Table4[[#This Row],[projected_M2]])</f>
        <v>0</v>
      </c>
      <c r="BI328" s="2">
        <f>(Table4[[#This Row],[Accept]]-Table4[[#This Row],[projected_M3]])</f>
        <v>0</v>
      </c>
      <c r="BJ328" s="2">
        <f>(Table4[[#This Row],[Accept]]-Table4[[#This Row],[projected_M4]])</f>
        <v>0</v>
      </c>
    </row>
    <row r="329" spans="1:62" x14ac:dyDescent="0.3">
      <c r="A329">
        <v>35</v>
      </c>
      <c r="B329" t="s">
        <v>45</v>
      </c>
      <c r="C329">
        <v>1.1960207441678836</v>
      </c>
      <c r="D329">
        <v>-2</v>
      </c>
      <c r="E329" s="22">
        <f>IF(Table4[[#This Row],[Trial]]="G1",Table4[[#This Row],[Balance]]/100,IF(Table4[[#This Row],[Trial]]="G2",Table4[[#This Row],[Balance]]/200,Table4[[#This Row],[Balance]]/500))</f>
        <v>1.3</v>
      </c>
      <c r="F329" s="22">
        <f>IF(Table4[[#This Row],[Net_Balance]]&gt;1,1+(Table4[[#This Row],[Net_Balance]]-1)/$F$974,1)</f>
        <v>1.0042857142857142</v>
      </c>
      <c r="G329" s="22">
        <f>IF(Table4[[#This Row],[Net_Balance]]&lt;1,1-(1-Table4[[#This Row],[Net_Balance]])/$F$974,1)</f>
        <v>1</v>
      </c>
      <c r="H329" s="22">
        <f>IF(Table4[[#This Row],[Net_Balance]]&gt;1,1+(Table4[[#This Row],[Net_Balance]]-1)/$H$974,1)</f>
        <v>1.0029999999999999</v>
      </c>
      <c r="I329" s="22">
        <f>IF(Table4[[#This Row],[Net_Balance]]&lt;1,1-(1-Table4[[#This Row],[Net_Balance]])/$H$974,1)</f>
        <v>1</v>
      </c>
      <c r="J329" s="22">
        <f>IF(Table4[[#This Row],[Net_Balance]]&gt;1,(Table4[[#This Row],[Net_Balance]]-1)/$J$974,0)</f>
        <v>6.000000000000001E-3</v>
      </c>
      <c r="K329" s="22">
        <f>IF(Table4[[#This Row],[Net_Balance]]&lt;1,-(1-Table4[[#This Row],[Net_Balance]])/$J$974,0)</f>
        <v>0</v>
      </c>
      <c r="L329" t="s">
        <v>108</v>
      </c>
      <c r="M329" t="s">
        <v>95</v>
      </c>
      <c r="N329" t="s">
        <v>5</v>
      </c>
      <c r="O329">
        <v>0</v>
      </c>
      <c r="P329">
        <v>0</v>
      </c>
      <c r="Q329">
        <v>130</v>
      </c>
      <c r="R329">
        <v>1664428351</v>
      </c>
      <c r="S329">
        <v>12</v>
      </c>
      <c r="T329" t="s">
        <v>117</v>
      </c>
      <c r="U329">
        <v>0</v>
      </c>
      <c r="V329">
        <v>-90</v>
      </c>
      <c r="W329">
        <v>0.5</v>
      </c>
      <c r="X329">
        <v>90</v>
      </c>
      <c r="Y329">
        <v>0.5</v>
      </c>
      <c r="Z329">
        <v>0</v>
      </c>
      <c r="AA329">
        <v>8100</v>
      </c>
      <c r="AB329">
        <v>90</v>
      </c>
      <c r="AC329">
        <v>4</v>
      </c>
      <c r="AD329">
        <v>0.25</v>
      </c>
      <c r="AE329">
        <v>0.75</v>
      </c>
      <c r="AF329">
        <v>1</v>
      </c>
      <c r="AG329">
        <v>0.25</v>
      </c>
      <c r="AH329">
        <v>0.5</v>
      </c>
      <c r="AI329">
        <v>0.375</v>
      </c>
      <c r="AJ329">
        <v>0.625</v>
      </c>
      <c r="AK329">
        <v>22.5</v>
      </c>
      <c r="AL329">
        <v>7593.75</v>
      </c>
      <c r="AM329">
        <v>87.142125289666879</v>
      </c>
      <c r="AN329">
        <v>0.9</v>
      </c>
      <c r="AO329">
        <v>0.60844334427391233</v>
      </c>
      <c r="AP329">
        <v>0.39155665572608767</v>
      </c>
      <c r="AQ329" s="2">
        <f>Table4[[#This Row],[Gain]]^Table4[[#This Row],[θ]]</f>
        <v>217.42755411656807</v>
      </c>
      <c r="AR329" s="2">
        <f>-Table4[[#This Row],[λ]]*-Table4[[#This Row],[Loss]]^Table4[[#This Row],[θ]]</f>
        <v>434.85510823313615</v>
      </c>
      <c r="AS329" s="2">
        <f>Table4[[#This Row],[pie_gain]]*Table4[[#This Row],[v_n_w_g]]-Table4[[#This Row],[pie_loss]]*Table4[[#This Row],[v_n_w_l]]</f>
        <v>-37.978063741190965</v>
      </c>
      <c r="AT329" s="2">
        <f>IF(Table4[[#This Row],[diff_v]]&gt;=1,1,0)</f>
        <v>0</v>
      </c>
      <c r="AU329" s="2">
        <f>Table4[[#This Row],[Gain]]^(Table4[[#This Row],[θ]]*Table4[[#This Row],[ω_p]])</f>
        <v>222.50083385932322</v>
      </c>
      <c r="AV329" s="2">
        <f>-Table4[[#This Row],[λ]]*-Table4[[#This Row],[Loss]]^(Table4[[#This Row],[θ]]*Table4[[#This Row],[ω_n]])</f>
        <v>434.85510823313615</v>
      </c>
      <c r="AW329" s="2">
        <f>Table4[[#This Row],[v_n_w_g_w]]*Table4[[#This Row],[pie_gain]]-Table4[[#This Row],[v_n_w_l_w]]*Table4[[#This Row],[pie_loss]]</f>
        <v>-34.891260448071932</v>
      </c>
      <c r="AX329" s="2">
        <f>IF(Table4[[#This Row],[diff_v_w]]&gt;=1,1,0)</f>
        <v>0</v>
      </c>
      <c r="AY329" s="2">
        <f>Table4[[#This Row],[Gain]]^(Table4[[#This Row],[θ]])*Table4[[#This Row],[ω_p2]]</f>
        <v>218.07983677891775</v>
      </c>
      <c r="AZ329" s="2">
        <f>-Table4[[#This Row],[λ]]*-Table4[[#This Row],[Loss]]^(Table4[[#This Row],[θ]])*Table4[[#This Row],[ω_n2]]</f>
        <v>434.85510823313615</v>
      </c>
      <c r="BA329" s="2">
        <f>Table4[[#This Row],[v_n_w_g_w2]]*Table4[[#This Row],[pie_gain]]-Table4[[#This Row],[v_n_w_l_w2]]*Table4[[#This Row],[pie_loss]]</f>
        <v>-37.581186696699035</v>
      </c>
      <c r="BB329" s="2">
        <f>IF(Table4[[#This Row],[diff_v_w2]]&gt;=1,1,0)</f>
        <v>0</v>
      </c>
      <c r="BC329" s="2">
        <f>Table4[[#This Row],[Gain]]^(Table4[[#This Row],[θ]]+Table4[[#This Row],[ω_p3]])</f>
        <v>223.37781344027994</v>
      </c>
      <c r="BD329" s="2">
        <f>-Table4[[#This Row],[λ]]*-Table4[[#This Row],[Loss]]^(Table4[[#This Row],[θ]]+Table4[[#This Row],[ω_n3]])</f>
        <v>434.85510823313615</v>
      </c>
      <c r="BE329" s="2">
        <f>Table4[[#This Row],[v_n_w_g_w3]]*Table4[[#This Row],[pie_gain]]-Table4[[#This Row],[v_n_w_l_w3]]*Table4[[#This Row],[pie_loss]]</f>
        <v>-34.357668058974696</v>
      </c>
      <c r="BF329" s="2">
        <f>IF(Table4[[#This Row],[diff_v_w3]]&gt;=1,1,0)</f>
        <v>0</v>
      </c>
      <c r="BG329" s="2">
        <f>(Table4[[#This Row],[Accept]]-Table4[[#This Row],[projected_M1]])</f>
        <v>0</v>
      </c>
      <c r="BH329" s="2">
        <f>(Table4[[#This Row],[Accept]]-Table4[[#This Row],[projected_M2]])</f>
        <v>0</v>
      </c>
      <c r="BI329" s="2">
        <f>(Table4[[#This Row],[Accept]]-Table4[[#This Row],[projected_M3]])</f>
        <v>0</v>
      </c>
      <c r="BJ329" s="2">
        <f>(Table4[[#This Row],[Accept]]-Table4[[#This Row],[projected_M4]])</f>
        <v>0</v>
      </c>
    </row>
    <row r="330" spans="1:62" x14ac:dyDescent="0.3">
      <c r="A330">
        <v>36</v>
      </c>
      <c r="B330" t="s">
        <v>45</v>
      </c>
      <c r="C330">
        <v>1.1960207441678836</v>
      </c>
      <c r="D330">
        <v>-2</v>
      </c>
      <c r="E330" s="22">
        <f>IF(Table4[[#This Row],[Trial]]="G1",Table4[[#This Row],[Balance]]/100,IF(Table4[[#This Row],[Trial]]="G2",Table4[[#This Row],[Balance]]/200,Table4[[#This Row],[Balance]]/500))</f>
        <v>1.3</v>
      </c>
      <c r="F330" s="22">
        <f>IF(Table4[[#This Row],[Net_Balance]]&gt;1,1+(Table4[[#This Row],[Net_Balance]]-1)/$F$974,1)</f>
        <v>1.0042857142857142</v>
      </c>
      <c r="G330" s="22">
        <f>IF(Table4[[#This Row],[Net_Balance]]&lt;1,1-(1-Table4[[#This Row],[Net_Balance]])/$F$974,1)</f>
        <v>1</v>
      </c>
      <c r="H330" s="22">
        <f>IF(Table4[[#This Row],[Net_Balance]]&gt;1,1+(Table4[[#This Row],[Net_Balance]]-1)/$H$974,1)</f>
        <v>1.0029999999999999</v>
      </c>
      <c r="I330" s="22">
        <f>IF(Table4[[#This Row],[Net_Balance]]&lt;1,1-(1-Table4[[#This Row],[Net_Balance]])/$H$974,1)</f>
        <v>1</v>
      </c>
      <c r="J330" s="22">
        <f>IF(Table4[[#This Row],[Net_Balance]]&gt;1,(Table4[[#This Row],[Net_Balance]]-1)/$J$974,0)</f>
        <v>6.000000000000001E-3</v>
      </c>
      <c r="K330" s="22">
        <f>IF(Table4[[#This Row],[Net_Balance]]&lt;1,-(1-Table4[[#This Row],[Net_Balance]])/$J$974,0)</f>
        <v>0</v>
      </c>
      <c r="L330" t="s">
        <v>108</v>
      </c>
      <c r="M330" t="s">
        <v>54</v>
      </c>
      <c r="N330" t="s">
        <v>5</v>
      </c>
      <c r="O330">
        <v>0</v>
      </c>
      <c r="P330">
        <v>0</v>
      </c>
      <c r="Q330">
        <v>130</v>
      </c>
      <c r="R330">
        <v>1664428377</v>
      </c>
      <c r="S330">
        <v>26</v>
      </c>
      <c r="T330" t="s">
        <v>117</v>
      </c>
      <c r="U330">
        <v>0</v>
      </c>
      <c r="V330">
        <v>-50</v>
      </c>
      <c r="W330">
        <v>0.5</v>
      </c>
      <c r="X330">
        <v>40</v>
      </c>
      <c r="Y330">
        <v>0.5</v>
      </c>
      <c r="Z330">
        <v>-5</v>
      </c>
      <c r="AA330">
        <v>2025</v>
      </c>
      <c r="AB330">
        <v>45</v>
      </c>
      <c r="AC330">
        <v>4</v>
      </c>
      <c r="AD330">
        <v>0.25</v>
      </c>
      <c r="AE330">
        <v>0.75</v>
      </c>
      <c r="AF330">
        <v>1</v>
      </c>
      <c r="AG330">
        <v>0.25</v>
      </c>
      <c r="AH330">
        <v>0.5</v>
      </c>
      <c r="AI330">
        <v>0.375</v>
      </c>
      <c r="AJ330">
        <v>0.625</v>
      </c>
      <c r="AK330">
        <v>6.25</v>
      </c>
      <c r="AL330">
        <v>1898.4375</v>
      </c>
      <c r="AM330">
        <v>43.571062644833439</v>
      </c>
      <c r="AN330">
        <v>0.9</v>
      </c>
      <c r="AO330">
        <v>0.60844334427391233</v>
      </c>
      <c r="AP330">
        <v>0.39155665572608767</v>
      </c>
      <c r="AQ330" s="2">
        <f>Table4[[#This Row],[Gain]]^Table4[[#This Row],[θ]]</f>
        <v>82.432217522931154</v>
      </c>
      <c r="AR330" s="2">
        <f>-Table4[[#This Row],[λ]]*-Table4[[#This Row],[Loss]]^Table4[[#This Row],[θ]]</f>
        <v>215.2947128015152</v>
      </c>
      <c r="AS330" s="2">
        <f>Table4[[#This Row],[pie_gain]]*Table4[[#This Row],[v_n_w_g]]-Table4[[#This Row],[pie_loss]]*Table4[[#This Row],[v_n_w_l]]</f>
        <v>-34.14474363450298</v>
      </c>
      <c r="AT330" s="2">
        <f>IF(Table4[[#This Row],[diff_v]]&gt;=1,1,0)</f>
        <v>0</v>
      </c>
      <c r="AU330" s="2">
        <f>Table4[[#This Row],[Gain]]^(Table4[[#This Row],[θ]]*Table4[[#This Row],[ω_p]])</f>
        <v>84.00571396525946</v>
      </c>
      <c r="AV330" s="2">
        <f>-Table4[[#This Row],[λ]]*-Table4[[#This Row],[Loss]]^(Table4[[#This Row],[θ]]*Table4[[#This Row],[ω_n]])</f>
        <v>215.2947128015152</v>
      </c>
      <c r="AW330" s="2">
        <f>Table4[[#This Row],[v_n_w_g_w]]*Table4[[#This Row],[pie_gain]]-Table4[[#This Row],[v_n_w_l_w]]*Table4[[#This Row],[pie_loss]]</f>
        <v>-33.187360196929646</v>
      </c>
      <c r="AX330" s="2">
        <f>IF(Table4[[#This Row],[diff_v_w]]&gt;=1,1,0)</f>
        <v>0</v>
      </c>
      <c r="AY330" s="2">
        <f>Table4[[#This Row],[Gain]]^(Table4[[#This Row],[θ]])*Table4[[#This Row],[ω_p2]]</f>
        <v>82.679514175499932</v>
      </c>
      <c r="AZ330" s="2">
        <f>-Table4[[#This Row],[λ]]*-Table4[[#This Row],[Loss]]^(Table4[[#This Row],[θ]])*Table4[[#This Row],[ω_n2]]</f>
        <v>215.2947128015152</v>
      </c>
      <c r="BA330" s="2">
        <f>Table4[[#This Row],[v_n_w_g_w2]]*Table4[[#This Row],[pie_gain]]-Table4[[#This Row],[v_n_w_l_w2]]*Table4[[#This Row],[pie_loss]]</f>
        <v>-33.994277632186289</v>
      </c>
      <c r="BB330" s="2">
        <f>IF(Table4[[#This Row],[diff_v_w2]]&gt;=1,1,0)</f>
        <v>0</v>
      </c>
      <c r="BC330" s="2">
        <f>Table4[[#This Row],[Gain]]^(Table4[[#This Row],[θ]]+Table4[[#This Row],[ω_p3]])</f>
        <v>84.27705342411771</v>
      </c>
      <c r="BD330" s="2">
        <f>-Table4[[#This Row],[λ]]*-Table4[[#This Row],[Loss]]^(Table4[[#This Row],[θ]]+Table4[[#This Row],[ω_n3]])</f>
        <v>215.2947128015152</v>
      </c>
      <c r="BE330" s="2">
        <f>Table4[[#This Row],[v_n_w_g_w3]]*Table4[[#This Row],[pie_gain]]-Table4[[#This Row],[v_n_w_l_w3]]*Table4[[#This Row],[pie_loss]]</f>
        <v>-33.022265509148454</v>
      </c>
      <c r="BF330" s="2">
        <f>IF(Table4[[#This Row],[diff_v_w3]]&gt;=1,1,0)</f>
        <v>0</v>
      </c>
      <c r="BG330" s="2">
        <f>(Table4[[#This Row],[Accept]]-Table4[[#This Row],[projected_M1]])</f>
        <v>0</v>
      </c>
      <c r="BH330" s="2">
        <f>(Table4[[#This Row],[Accept]]-Table4[[#This Row],[projected_M2]])</f>
        <v>0</v>
      </c>
      <c r="BI330" s="2">
        <f>(Table4[[#This Row],[Accept]]-Table4[[#This Row],[projected_M3]])</f>
        <v>0</v>
      </c>
      <c r="BJ330" s="2">
        <f>(Table4[[#This Row],[Accept]]-Table4[[#This Row],[projected_M4]])</f>
        <v>0</v>
      </c>
    </row>
    <row r="331" spans="1:62" x14ac:dyDescent="0.3">
      <c r="A331">
        <v>37</v>
      </c>
      <c r="B331" t="s">
        <v>45</v>
      </c>
      <c r="C331">
        <v>1.1960207441678836</v>
      </c>
      <c r="D331">
        <v>-2</v>
      </c>
      <c r="E331" s="22">
        <f>IF(Table4[[#This Row],[Trial]]="G1",Table4[[#This Row],[Balance]]/100,IF(Table4[[#This Row],[Trial]]="G2",Table4[[#This Row],[Balance]]/200,Table4[[#This Row],[Balance]]/500))</f>
        <v>1.3</v>
      </c>
      <c r="F331" s="22">
        <f>IF(Table4[[#This Row],[Net_Balance]]&gt;1,1+(Table4[[#This Row],[Net_Balance]]-1)/$F$974,1)</f>
        <v>1.0042857142857142</v>
      </c>
      <c r="G331" s="22">
        <f>IF(Table4[[#This Row],[Net_Balance]]&lt;1,1-(1-Table4[[#This Row],[Net_Balance]])/$F$974,1)</f>
        <v>1</v>
      </c>
      <c r="H331" s="22">
        <f>IF(Table4[[#This Row],[Net_Balance]]&gt;1,1+(Table4[[#This Row],[Net_Balance]]-1)/$H$974,1)</f>
        <v>1.0029999999999999</v>
      </c>
      <c r="I331" s="22">
        <f>IF(Table4[[#This Row],[Net_Balance]]&lt;1,1-(1-Table4[[#This Row],[Net_Balance]])/$H$974,1)</f>
        <v>1</v>
      </c>
      <c r="J331" s="22">
        <f>IF(Table4[[#This Row],[Net_Balance]]&gt;1,(Table4[[#This Row],[Net_Balance]]-1)/$J$974,0)</f>
        <v>6.000000000000001E-3</v>
      </c>
      <c r="K331" s="22">
        <f>IF(Table4[[#This Row],[Net_Balance]]&lt;1,-(1-Table4[[#This Row],[Net_Balance]])/$J$974,0)</f>
        <v>0</v>
      </c>
      <c r="L331" t="s">
        <v>108</v>
      </c>
      <c r="M331" t="s">
        <v>52</v>
      </c>
      <c r="N331" t="s">
        <v>5</v>
      </c>
      <c r="O331">
        <v>0</v>
      </c>
      <c r="P331">
        <v>0</v>
      </c>
      <c r="Q331">
        <v>130</v>
      </c>
      <c r="R331">
        <v>1664428385</v>
      </c>
      <c r="S331">
        <v>8</v>
      </c>
      <c r="T331" t="s">
        <v>117</v>
      </c>
      <c r="U331">
        <v>0</v>
      </c>
      <c r="V331">
        <v>-10</v>
      </c>
      <c r="W331">
        <v>0.5</v>
      </c>
      <c r="X331">
        <v>10</v>
      </c>
      <c r="Y331">
        <v>0.5</v>
      </c>
      <c r="Z331">
        <v>0</v>
      </c>
      <c r="AA331">
        <v>100</v>
      </c>
      <c r="AB331">
        <v>10</v>
      </c>
      <c r="AC331">
        <v>4</v>
      </c>
      <c r="AD331">
        <v>0.25</v>
      </c>
      <c r="AE331">
        <v>0.75</v>
      </c>
      <c r="AF331">
        <v>1</v>
      </c>
      <c r="AG331">
        <v>0.25</v>
      </c>
      <c r="AH331">
        <v>0.5</v>
      </c>
      <c r="AI331">
        <v>0.375</v>
      </c>
      <c r="AJ331">
        <v>0.625</v>
      </c>
      <c r="AK331">
        <v>2.5</v>
      </c>
      <c r="AL331">
        <v>93.75</v>
      </c>
      <c r="AM331">
        <v>9.6824583655185421</v>
      </c>
      <c r="AN331">
        <v>0.9</v>
      </c>
      <c r="AO331">
        <v>0.60844334427391233</v>
      </c>
      <c r="AP331">
        <v>0.39155665572608767</v>
      </c>
      <c r="AQ331" s="2">
        <f>Table4[[#This Row],[Gain]]^Table4[[#This Row],[θ]]</f>
        <v>15.704378148368352</v>
      </c>
      <c r="AR331" s="2">
        <f>-Table4[[#This Row],[λ]]*-Table4[[#This Row],[Loss]]^Table4[[#This Row],[θ]]</f>
        <v>31.408756296736705</v>
      </c>
      <c r="AS331" s="2">
        <f>Table4[[#This Row],[pie_gain]]*Table4[[#This Row],[v_n_w_g]]-Table4[[#This Row],[pie_loss]]*Table4[[#This Row],[v_n_w_l]]</f>
        <v>-2.7430832157305307</v>
      </c>
      <c r="AT331" s="2">
        <f>IF(Table4[[#This Row],[diff_v]]&gt;=1,1,0)</f>
        <v>0</v>
      </c>
      <c r="AU331" s="2">
        <f>Table4[[#This Row],[Gain]]^(Table4[[#This Row],[θ]]*Table4[[#This Row],[ω_p]])</f>
        <v>15.890828747038665</v>
      </c>
      <c r="AV331" s="2">
        <f>-Table4[[#This Row],[λ]]*-Table4[[#This Row],[Loss]]^(Table4[[#This Row],[θ]]*Table4[[#This Row],[ω_n]])</f>
        <v>31.408756296736705</v>
      </c>
      <c r="AW331" s="2">
        <f>Table4[[#This Row],[v_n_w_g_w]]*Table4[[#This Row],[pie_gain]]-Table4[[#This Row],[v_n_w_l_w]]*Table4[[#This Row],[pie_loss]]</f>
        <v>-2.6296385899336929</v>
      </c>
      <c r="AX331" s="2">
        <f>IF(Table4[[#This Row],[diff_v_w]]&gt;=1,1,0)</f>
        <v>0</v>
      </c>
      <c r="AY331" s="2">
        <f>Table4[[#This Row],[Gain]]^(Table4[[#This Row],[θ]])*Table4[[#This Row],[ω_p2]]</f>
        <v>15.751491282813456</v>
      </c>
      <c r="AZ331" s="2">
        <f>-Table4[[#This Row],[λ]]*-Table4[[#This Row],[Loss]]^(Table4[[#This Row],[θ]])*Table4[[#This Row],[ω_n2]]</f>
        <v>31.408756296736705</v>
      </c>
      <c r="BA331" s="2">
        <f>Table4[[#This Row],[v_n_w_g_w2]]*Table4[[#This Row],[pie_gain]]-Table4[[#This Row],[v_n_w_l_w2]]*Table4[[#This Row],[pie_loss]]</f>
        <v>-2.7144175426495245</v>
      </c>
      <c r="BB331" s="2">
        <f>IF(Table4[[#This Row],[diff_v_w2]]&gt;=1,1,0)</f>
        <v>0</v>
      </c>
      <c r="BC331" s="2">
        <f>Table4[[#This Row],[Gain]]^(Table4[[#This Row],[θ]]+Table4[[#This Row],[ω_p3]])</f>
        <v>15.922847810544987</v>
      </c>
      <c r="BD331" s="2">
        <f>-Table4[[#This Row],[λ]]*-Table4[[#This Row],[Loss]]^(Table4[[#This Row],[θ]]+Table4[[#This Row],[ω_n3]])</f>
        <v>31.408756296736705</v>
      </c>
      <c r="BE331" s="2">
        <f>Table4[[#This Row],[v_n_w_g_w3]]*Table4[[#This Row],[pie_gain]]-Table4[[#This Row],[v_n_w_l_w3]]*Table4[[#This Row],[pie_loss]]</f>
        <v>-2.6101568038533873</v>
      </c>
      <c r="BF331" s="2">
        <f>IF(Table4[[#This Row],[diff_v_w3]]&gt;=1,1,0)</f>
        <v>0</v>
      </c>
      <c r="BG331" s="2">
        <f>(Table4[[#This Row],[Accept]]-Table4[[#This Row],[projected_M1]])</f>
        <v>0</v>
      </c>
      <c r="BH331" s="2">
        <f>(Table4[[#This Row],[Accept]]-Table4[[#This Row],[projected_M2]])</f>
        <v>0</v>
      </c>
      <c r="BI331" s="2">
        <f>(Table4[[#This Row],[Accept]]-Table4[[#This Row],[projected_M3]])</f>
        <v>0</v>
      </c>
      <c r="BJ331" s="2">
        <f>(Table4[[#This Row],[Accept]]-Table4[[#This Row],[projected_M4]])</f>
        <v>0</v>
      </c>
    </row>
    <row r="332" spans="1:62" x14ac:dyDescent="0.3">
      <c r="A332">
        <v>39</v>
      </c>
      <c r="B332" t="s">
        <v>45</v>
      </c>
      <c r="C332">
        <v>1.1960207441678836</v>
      </c>
      <c r="D332">
        <v>-2</v>
      </c>
      <c r="E332" s="22">
        <f>IF(Table4[[#This Row],[Trial]]="G1",Table4[[#This Row],[Balance]]/100,IF(Table4[[#This Row],[Trial]]="G2",Table4[[#This Row],[Balance]]/200,Table4[[#This Row],[Balance]]/500))</f>
        <v>1.3</v>
      </c>
      <c r="F332" s="22">
        <f>IF(Table4[[#This Row],[Net_Balance]]&gt;1,1+(Table4[[#This Row],[Net_Balance]]-1)/$F$974,1)</f>
        <v>1.0042857142857142</v>
      </c>
      <c r="G332" s="22">
        <f>IF(Table4[[#This Row],[Net_Balance]]&lt;1,1-(1-Table4[[#This Row],[Net_Balance]])/$F$974,1)</f>
        <v>1</v>
      </c>
      <c r="H332" s="22">
        <f>IF(Table4[[#This Row],[Net_Balance]]&gt;1,1+(Table4[[#This Row],[Net_Balance]]-1)/$H$974,1)</f>
        <v>1.0029999999999999</v>
      </c>
      <c r="I332" s="22">
        <f>IF(Table4[[#This Row],[Net_Balance]]&lt;1,1-(1-Table4[[#This Row],[Net_Balance]])/$H$974,1)</f>
        <v>1</v>
      </c>
      <c r="J332" s="22">
        <f>IF(Table4[[#This Row],[Net_Balance]]&gt;1,(Table4[[#This Row],[Net_Balance]]-1)/$J$974,0)</f>
        <v>6.000000000000001E-3</v>
      </c>
      <c r="K332" s="22">
        <f>IF(Table4[[#This Row],[Net_Balance]]&lt;1,-(1-Table4[[#This Row],[Net_Balance]])/$J$974,0)</f>
        <v>0</v>
      </c>
      <c r="L332" t="s">
        <v>108</v>
      </c>
      <c r="M332" t="s">
        <v>79</v>
      </c>
      <c r="N332" t="s">
        <v>5</v>
      </c>
      <c r="O332">
        <v>0</v>
      </c>
      <c r="P332">
        <v>0</v>
      </c>
      <c r="Q332">
        <v>130</v>
      </c>
      <c r="R332">
        <v>1664428410</v>
      </c>
      <c r="S332">
        <v>10</v>
      </c>
      <c r="T332" t="s">
        <v>117</v>
      </c>
      <c r="U332">
        <v>0</v>
      </c>
      <c r="V332">
        <v>-10</v>
      </c>
      <c r="W332">
        <v>0.5</v>
      </c>
      <c r="X332">
        <v>0</v>
      </c>
      <c r="Y332">
        <v>0.5</v>
      </c>
      <c r="Z332">
        <v>-5</v>
      </c>
      <c r="AA332">
        <v>25</v>
      </c>
      <c r="AB332">
        <v>5</v>
      </c>
      <c r="AC332">
        <v>4</v>
      </c>
      <c r="AD332">
        <v>0.25</v>
      </c>
      <c r="AE332">
        <v>0.75</v>
      </c>
      <c r="AF332">
        <v>2</v>
      </c>
      <c r="AG332">
        <v>0.5</v>
      </c>
      <c r="AH332">
        <v>0.25</v>
      </c>
      <c r="AI332">
        <v>0.625</v>
      </c>
      <c r="AJ332">
        <v>0.375</v>
      </c>
      <c r="AK332">
        <v>-6.25</v>
      </c>
      <c r="AL332">
        <v>23.4375</v>
      </c>
      <c r="AM332">
        <v>4.8412291827592711</v>
      </c>
      <c r="AN332">
        <v>0.9</v>
      </c>
      <c r="AO332">
        <v>0.38419903534316502</v>
      </c>
      <c r="AP332">
        <v>0.61580096465683498</v>
      </c>
      <c r="AQ332" s="2">
        <f>Table4[[#This Row],[Gain]]^Table4[[#This Row],[θ]]</f>
        <v>0</v>
      </c>
      <c r="AR332" s="2">
        <f>-Table4[[#This Row],[λ]]*-Table4[[#This Row],[Loss]]^Table4[[#This Row],[θ]]</f>
        <v>31.408756296736705</v>
      </c>
      <c r="AS332" s="2">
        <f>Table4[[#This Row],[pie_gain]]*Table4[[#This Row],[v_n_w_g]]-Table4[[#This Row],[pie_loss]]*Table4[[#This Row],[v_n_w_l]]</f>
        <v>-19.341542426201904</v>
      </c>
      <c r="AT332" s="2">
        <f>IF(Table4[[#This Row],[diff_v]]&gt;=1,1,0)</f>
        <v>0</v>
      </c>
      <c r="AU332" s="2">
        <f>Table4[[#This Row],[Gain]]^(Table4[[#This Row],[θ]]*Table4[[#This Row],[ω_p]])</f>
        <v>0</v>
      </c>
      <c r="AV332" s="2">
        <f>-Table4[[#This Row],[λ]]*-Table4[[#This Row],[Loss]]^(Table4[[#This Row],[θ]]*Table4[[#This Row],[ω_n]])</f>
        <v>31.408756296736705</v>
      </c>
      <c r="AW332" s="2">
        <f>Table4[[#This Row],[v_n_w_g_w]]*Table4[[#This Row],[pie_gain]]-Table4[[#This Row],[v_n_w_l_w]]*Table4[[#This Row],[pie_loss]]</f>
        <v>-19.341542426201904</v>
      </c>
      <c r="AX332" s="2">
        <f>IF(Table4[[#This Row],[diff_v_w]]&gt;=1,1,0)</f>
        <v>0</v>
      </c>
      <c r="AY332" s="2">
        <f>Table4[[#This Row],[Gain]]^(Table4[[#This Row],[θ]])*Table4[[#This Row],[ω_p2]]</f>
        <v>0</v>
      </c>
      <c r="AZ332" s="2">
        <f>-Table4[[#This Row],[λ]]*-Table4[[#This Row],[Loss]]^(Table4[[#This Row],[θ]])*Table4[[#This Row],[ω_n2]]</f>
        <v>31.408756296736705</v>
      </c>
      <c r="BA332" s="2">
        <f>Table4[[#This Row],[v_n_w_g_w2]]*Table4[[#This Row],[pie_gain]]-Table4[[#This Row],[v_n_w_l_w2]]*Table4[[#This Row],[pie_loss]]</f>
        <v>-19.341542426201904</v>
      </c>
      <c r="BB332" s="2">
        <f>IF(Table4[[#This Row],[diff_v_w2]]&gt;=1,1,0)</f>
        <v>0</v>
      </c>
      <c r="BC332" s="2">
        <f>Table4[[#This Row],[Gain]]^(Table4[[#This Row],[θ]]+Table4[[#This Row],[ω_p3]])</f>
        <v>0</v>
      </c>
      <c r="BD332" s="2">
        <f>-Table4[[#This Row],[λ]]*-Table4[[#This Row],[Loss]]^(Table4[[#This Row],[θ]]+Table4[[#This Row],[ω_n3]])</f>
        <v>31.408756296736705</v>
      </c>
      <c r="BE332" s="2">
        <f>Table4[[#This Row],[v_n_w_g_w3]]*Table4[[#This Row],[pie_gain]]-Table4[[#This Row],[v_n_w_l_w3]]*Table4[[#This Row],[pie_loss]]</f>
        <v>-19.341542426201904</v>
      </c>
      <c r="BF332" s="2">
        <f>IF(Table4[[#This Row],[diff_v_w3]]&gt;=1,1,0)</f>
        <v>0</v>
      </c>
      <c r="BG332" s="2">
        <f>(Table4[[#This Row],[Accept]]-Table4[[#This Row],[projected_M1]])</f>
        <v>0</v>
      </c>
      <c r="BH332" s="2">
        <f>(Table4[[#This Row],[Accept]]-Table4[[#This Row],[projected_M2]])</f>
        <v>0</v>
      </c>
      <c r="BI332" s="2">
        <f>(Table4[[#This Row],[Accept]]-Table4[[#This Row],[projected_M3]])</f>
        <v>0</v>
      </c>
      <c r="BJ332" s="2">
        <f>(Table4[[#This Row],[Accept]]-Table4[[#This Row],[projected_M4]])</f>
        <v>0</v>
      </c>
    </row>
    <row r="333" spans="1:62" x14ac:dyDescent="0.3">
      <c r="A333">
        <v>40</v>
      </c>
      <c r="B333" t="s">
        <v>45</v>
      </c>
      <c r="C333">
        <v>1.1960207441678836</v>
      </c>
      <c r="D333">
        <v>-2</v>
      </c>
      <c r="E333" s="22">
        <f>IF(Table4[[#This Row],[Trial]]="G1",Table4[[#This Row],[Balance]]/100,IF(Table4[[#This Row],[Trial]]="G2",Table4[[#This Row],[Balance]]/200,Table4[[#This Row],[Balance]]/500))</f>
        <v>1.2</v>
      </c>
      <c r="F333" s="22">
        <f>IF(Table4[[#This Row],[Net_Balance]]&gt;1,1+(Table4[[#This Row],[Net_Balance]]-1)/$F$974,1)</f>
        <v>1.0028571428571429</v>
      </c>
      <c r="G333" s="22">
        <f>IF(Table4[[#This Row],[Net_Balance]]&lt;1,1-(1-Table4[[#This Row],[Net_Balance]])/$F$974,1)</f>
        <v>1</v>
      </c>
      <c r="H333" s="22">
        <f>IF(Table4[[#This Row],[Net_Balance]]&gt;1,1+(Table4[[#This Row],[Net_Balance]]-1)/$H$974,1)</f>
        <v>1.002</v>
      </c>
      <c r="I333" s="22">
        <f>IF(Table4[[#This Row],[Net_Balance]]&lt;1,1-(1-Table4[[#This Row],[Net_Balance]])/$H$974,1)</f>
        <v>1</v>
      </c>
      <c r="J333" s="22">
        <f>IF(Table4[[#This Row],[Net_Balance]]&gt;1,(Table4[[#This Row],[Net_Balance]]-1)/$J$974,0)</f>
        <v>3.9999999999999992E-3</v>
      </c>
      <c r="K333" s="22">
        <f>IF(Table4[[#This Row],[Net_Balance]]&lt;1,-(1-Table4[[#This Row],[Net_Balance]])/$J$974,0)</f>
        <v>0</v>
      </c>
      <c r="L333" t="s">
        <v>108</v>
      </c>
      <c r="M333" t="s">
        <v>92</v>
      </c>
      <c r="N333" t="s">
        <v>7</v>
      </c>
      <c r="O333">
        <v>1</v>
      </c>
      <c r="P333">
        <v>-10</v>
      </c>
      <c r="Q333">
        <v>120</v>
      </c>
      <c r="R333">
        <v>1664428430</v>
      </c>
      <c r="S333">
        <v>20</v>
      </c>
      <c r="T333" t="s">
        <v>117</v>
      </c>
      <c r="U333">
        <v>0</v>
      </c>
      <c r="V333">
        <v>-10</v>
      </c>
      <c r="W333">
        <v>0.5</v>
      </c>
      <c r="X333">
        <v>30</v>
      </c>
      <c r="Y333">
        <v>0.5</v>
      </c>
      <c r="Z333">
        <v>10</v>
      </c>
      <c r="AA333">
        <v>400</v>
      </c>
      <c r="AB333">
        <v>20</v>
      </c>
      <c r="AC333">
        <v>4</v>
      </c>
      <c r="AD333">
        <v>0.25</v>
      </c>
      <c r="AE333">
        <v>0.75</v>
      </c>
      <c r="AF333">
        <v>2</v>
      </c>
      <c r="AG333">
        <v>0.5</v>
      </c>
      <c r="AH333">
        <v>0.25</v>
      </c>
      <c r="AI333">
        <v>0.625</v>
      </c>
      <c r="AJ333">
        <v>0.375</v>
      </c>
      <c r="AK333">
        <v>5</v>
      </c>
      <c r="AL333">
        <v>375</v>
      </c>
      <c r="AM333">
        <v>19.364916731037084</v>
      </c>
      <c r="AN333">
        <v>0.9</v>
      </c>
      <c r="AO333">
        <v>0.38419903534316502</v>
      </c>
      <c r="AP333">
        <v>0.61580096465683498</v>
      </c>
      <c r="AQ333" s="2">
        <f>Table4[[#This Row],[Gain]]^Table4[[#This Row],[θ]]</f>
        <v>58.434275299017848</v>
      </c>
      <c r="AR333" s="2">
        <f>-Table4[[#This Row],[λ]]*-Table4[[#This Row],[Loss]]^Table4[[#This Row],[θ]]</f>
        <v>31.408756296736705</v>
      </c>
      <c r="AS333" s="2">
        <f>Table4[[#This Row],[pie_gain]]*Table4[[#This Row],[v_n_w_g]]-Table4[[#This Row],[pie_loss]]*Table4[[#This Row],[v_n_w_l]]</f>
        <v>3.1088497746576884</v>
      </c>
      <c r="AT333" s="2">
        <f>IF(Table4[[#This Row],[diff_v]]&gt;=1,1,0)</f>
        <v>1</v>
      </c>
      <c r="AU333" s="2">
        <f>Table4[[#This Row],[Gain]]^(Table4[[#This Row],[θ]]*Table4[[#This Row],[ω_p]])</f>
        <v>59.117394388452489</v>
      </c>
      <c r="AV333" s="2">
        <f>-Table4[[#This Row],[λ]]*-Table4[[#This Row],[Loss]]^(Table4[[#This Row],[θ]]*Table4[[#This Row],[ω_n]])</f>
        <v>31.408756296736705</v>
      </c>
      <c r="AW333" s="2">
        <f>Table4[[#This Row],[v_n_w_g_w]]*Table4[[#This Row],[pie_gain]]-Table4[[#This Row],[v_n_w_l_w]]*Table4[[#This Row],[pie_loss]]</f>
        <v>3.371303469842978</v>
      </c>
      <c r="AX333" s="2">
        <f>IF(Table4[[#This Row],[diff_v_w]]&gt;=1,1,0)</f>
        <v>1</v>
      </c>
      <c r="AY333" s="2">
        <f>Table4[[#This Row],[Gain]]^(Table4[[#This Row],[θ]])*Table4[[#This Row],[ω_p2]]</f>
        <v>58.551143849615883</v>
      </c>
      <c r="AZ333" s="2">
        <f>-Table4[[#This Row],[λ]]*-Table4[[#This Row],[Loss]]^(Table4[[#This Row],[θ]])*Table4[[#This Row],[ω_n2]]</f>
        <v>31.408756296736705</v>
      </c>
      <c r="BA333" s="2">
        <f>Table4[[#This Row],[v_n_w_g_w2]]*Table4[[#This Row],[pie_gain]]-Table4[[#This Row],[v_n_w_l_w2]]*Table4[[#This Row],[pie_loss]]</f>
        <v>3.1537505590594073</v>
      </c>
      <c r="BB333" s="2">
        <f>IF(Table4[[#This Row],[diff_v_w2]]&gt;=1,1,0)</f>
        <v>1</v>
      </c>
      <c r="BC333" s="2">
        <f>Table4[[#This Row],[Gain]]^(Table4[[#This Row],[θ]]+Table4[[#This Row],[ω_p3]])</f>
        <v>59.234693731991086</v>
      </c>
      <c r="BD333" s="2">
        <f>-Table4[[#This Row],[λ]]*-Table4[[#This Row],[Loss]]^(Table4[[#This Row],[θ]]+Table4[[#This Row],[ω_n3]])</f>
        <v>31.408756296736705</v>
      </c>
      <c r="BE333" s="2">
        <f>Table4[[#This Row],[v_n_w_g_w3]]*Table4[[#This Row],[pie_gain]]-Table4[[#This Row],[v_n_w_l_w3]]*Table4[[#This Row],[pie_loss]]</f>
        <v>3.4163697644768938</v>
      </c>
      <c r="BF333" s="2">
        <f>IF(Table4[[#This Row],[diff_v_w3]]&gt;=1,1,0)</f>
        <v>1</v>
      </c>
      <c r="BG333" s="2">
        <f>(Table4[[#This Row],[Accept]]-Table4[[#This Row],[projected_M1]])</f>
        <v>0</v>
      </c>
      <c r="BH333" s="2">
        <f>(Table4[[#This Row],[Accept]]-Table4[[#This Row],[projected_M2]])</f>
        <v>0</v>
      </c>
      <c r="BI333" s="2">
        <f>(Table4[[#This Row],[Accept]]-Table4[[#This Row],[projected_M3]])</f>
        <v>0</v>
      </c>
      <c r="BJ333" s="2">
        <f>(Table4[[#This Row],[Accept]]-Table4[[#This Row],[projected_M4]])</f>
        <v>0</v>
      </c>
    </row>
    <row r="334" spans="1:62" x14ac:dyDescent="0.3">
      <c r="A334">
        <v>41</v>
      </c>
      <c r="B334" t="s">
        <v>45</v>
      </c>
      <c r="C334">
        <v>1.1960207441678836</v>
      </c>
      <c r="D334">
        <v>-2</v>
      </c>
      <c r="E334" s="22">
        <f>IF(Table4[[#This Row],[Trial]]="G1",Table4[[#This Row],[Balance]]/100,IF(Table4[[#This Row],[Trial]]="G2",Table4[[#This Row],[Balance]]/200,Table4[[#This Row],[Balance]]/500))</f>
        <v>1.1000000000000001</v>
      </c>
      <c r="F334" s="22">
        <f>IF(Table4[[#This Row],[Net_Balance]]&gt;1,1+(Table4[[#This Row],[Net_Balance]]-1)/$F$974,1)</f>
        <v>1.0014285714285713</v>
      </c>
      <c r="G334" s="22">
        <f>IF(Table4[[#This Row],[Net_Balance]]&lt;1,1-(1-Table4[[#This Row],[Net_Balance]])/$F$974,1)</f>
        <v>1</v>
      </c>
      <c r="H334" s="22">
        <f>IF(Table4[[#This Row],[Net_Balance]]&gt;1,1+(Table4[[#This Row],[Net_Balance]]-1)/$H$974,1)</f>
        <v>1.0009999999999999</v>
      </c>
      <c r="I334" s="22">
        <f>IF(Table4[[#This Row],[Net_Balance]]&lt;1,1-(1-Table4[[#This Row],[Net_Balance]])/$H$974,1)</f>
        <v>1</v>
      </c>
      <c r="J334" s="22">
        <f>IF(Table4[[#This Row],[Net_Balance]]&gt;1,(Table4[[#This Row],[Net_Balance]]-1)/$J$974,0)</f>
        <v>2.0000000000000018E-3</v>
      </c>
      <c r="K334" s="22">
        <f>IF(Table4[[#This Row],[Net_Balance]]&lt;1,-(1-Table4[[#This Row],[Net_Balance]])/$J$974,0)</f>
        <v>0</v>
      </c>
      <c r="L334" t="s">
        <v>108</v>
      </c>
      <c r="M334" t="s">
        <v>62</v>
      </c>
      <c r="N334" t="s">
        <v>7</v>
      </c>
      <c r="O334">
        <v>1</v>
      </c>
      <c r="P334">
        <v>-10</v>
      </c>
      <c r="Q334">
        <v>110</v>
      </c>
      <c r="R334">
        <v>1664428444</v>
      </c>
      <c r="S334">
        <v>14</v>
      </c>
      <c r="T334" t="s">
        <v>118</v>
      </c>
      <c r="U334">
        <v>1</v>
      </c>
      <c r="V334">
        <v>-10</v>
      </c>
      <c r="W334">
        <v>0.5</v>
      </c>
      <c r="X334">
        <v>20</v>
      </c>
      <c r="Y334">
        <v>0.5</v>
      </c>
      <c r="Z334">
        <v>5</v>
      </c>
      <c r="AA334">
        <v>225</v>
      </c>
      <c r="AB334">
        <v>15</v>
      </c>
      <c r="AC334">
        <v>4</v>
      </c>
      <c r="AD334">
        <v>0.25</v>
      </c>
      <c r="AE334">
        <v>0.75</v>
      </c>
      <c r="AF334">
        <v>2</v>
      </c>
      <c r="AG334">
        <v>0.5</v>
      </c>
      <c r="AH334">
        <v>0.25</v>
      </c>
      <c r="AI334">
        <v>0.625</v>
      </c>
      <c r="AJ334">
        <v>0.375</v>
      </c>
      <c r="AK334">
        <v>1.25</v>
      </c>
      <c r="AL334">
        <v>210.9375</v>
      </c>
      <c r="AM334">
        <v>14.523687548277813</v>
      </c>
      <c r="AN334">
        <v>0.9</v>
      </c>
      <c r="AO334">
        <v>0.38419903534316502</v>
      </c>
      <c r="AP334">
        <v>0.61580096465683498</v>
      </c>
      <c r="AQ334" s="2">
        <f>Table4[[#This Row],[Gain]]^Table4[[#This Row],[θ]]</f>
        <v>35.979809832580635</v>
      </c>
      <c r="AR334" s="2">
        <f>-Table4[[#This Row],[λ]]*-Table4[[#This Row],[Loss]]^Table4[[#This Row],[θ]]</f>
        <v>31.408756296736705</v>
      </c>
      <c r="AS334" s="2">
        <f>Table4[[#This Row],[pie_gain]]*Table4[[#This Row],[v_n_w_g]]-Table4[[#This Row],[pie_loss]]*Table4[[#This Row],[v_n_w_l]]</f>
        <v>-5.5181341966939002</v>
      </c>
      <c r="AT334" s="2">
        <f>IF(Table4[[#This Row],[diff_v]]&gt;=1,1,0)</f>
        <v>0</v>
      </c>
      <c r="AU334" s="2">
        <f>Table4[[#This Row],[Gain]]^(Table4[[#This Row],[θ]]*Table4[[#This Row],[ω_p]])</f>
        <v>36.164445023035817</v>
      </c>
      <c r="AV334" s="2">
        <f>-Table4[[#This Row],[λ]]*-Table4[[#This Row],[Loss]]^(Table4[[#This Row],[θ]]*Table4[[#This Row],[ω_n]])</f>
        <v>31.408756296736705</v>
      </c>
      <c r="AW334" s="2">
        <f>Table4[[#This Row],[v_n_w_g_w]]*Table4[[#This Row],[pie_gain]]-Table4[[#This Row],[v_n_w_l_w]]*Table4[[#This Row],[pie_loss]]</f>
        <v>-5.4471975346306181</v>
      </c>
      <c r="AX334" s="2">
        <f>IF(Table4[[#This Row],[diff_v_w]]&gt;=1,1,0)</f>
        <v>0</v>
      </c>
      <c r="AY334" s="2">
        <f>Table4[[#This Row],[Gain]]^(Table4[[#This Row],[θ]])*Table4[[#This Row],[ω_p2]]</f>
        <v>36.01578964241321</v>
      </c>
      <c r="AZ334" s="2">
        <f>-Table4[[#This Row],[λ]]*-Table4[[#This Row],[Loss]]^(Table4[[#This Row],[θ]])*Table4[[#This Row],[ω_n2]]</f>
        <v>31.408756296736705</v>
      </c>
      <c r="BA334" s="2">
        <f>Table4[[#This Row],[v_n_w_g_w2]]*Table4[[#This Row],[pie_gain]]-Table4[[#This Row],[v_n_w_l_w2]]*Table4[[#This Row],[pie_loss]]</f>
        <v>-5.5043107884643945</v>
      </c>
      <c r="BB334" s="2">
        <f>IF(Table4[[#This Row],[diff_v_w2]]&gt;=1,1,0)</f>
        <v>0</v>
      </c>
      <c r="BC334" s="2">
        <f>Table4[[#This Row],[Gain]]^(Table4[[#This Row],[θ]]+Table4[[#This Row],[ω_p3]])</f>
        <v>36.19602867455535</v>
      </c>
      <c r="BD334" s="2">
        <f>-Table4[[#This Row],[λ]]*-Table4[[#This Row],[Loss]]^(Table4[[#This Row],[θ]]+Table4[[#This Row],[ω_n3]])</f>
        <v>31.408756296736705</v>
      </c>
      <c r="BE334" s="2">
        <f>Table4[[#This Row],[v_n_w_g_w3]]*Table4[[#This Row],[pie_gain]]-Table4[[#This Row],[v_n_w_l_w3]]*Table4[[#This Row],[pie_loss]]</f>
        <v>-5.4350631261841986</v>
      </c>
      <c r="BF334" s="2">
        <f>IF(Table4[[#This Row],[diff_v_w3]]&gt;=1,1,0)</f>
        <v>0</v>
      </c>
      <c r="BG334" s="2">
        <f>(Table4[[#This Row],[Accept]]-Table4[[#This Row],[projected_M1]])</f>
        <v>1</v>
      </c>
      <c r="BH334" s="2">
        <f>(Table4[[#This Row],[Accept]]-Table4[[#This Row],[projected_M2]])</f>
        <v>1</v>
      </c>
      <c r="BI334" s="2">
        <f>(Table4[[#This Row],[Accept]]-Table4[[#This Row],[projected_M3]])</f>
        <v>1</v>
      </c>
      <c r="BJ334" s="2">
        <f>(Table4[[#This Row],[Accept]]-Table4[[#This Row],[projected_M4]])</f>
        <v>1</v>
      </c>
    </row>
    <row r="335" spans="1:62" x14ac:dyDescent="0.3">
      <c r="A335">
        <v>42</v>
      </c>
      <c r="B335" t="s">
        <v>45</v>
      </c>
      <c r="C335">
        <v>1.1960207441678836</v>
      </c>
      <c r="D335">
        <v>-2</v>
      </c>
      <c r="E335" s="22">
        <f>IF(Table4[[#This Row],[Trial]]="G1",Table4[[#This Row],[Balance]]/100,IF(Table4[[#This Row],[Trial]]="G2",Table4[[#This Row],[Balance]]/200,Table4[[#This Row],[Balance]]/500))</f>
        <v>1.1000000000000001</v>
      </c>
      <c r="F335" s="22">
        <f>IF(Table4[[#This Row],[Net_Balance]]&gt;1,1+(Table4[[#This Row],[Net_Balance]]-1)/$F$974,1)</f>
        <v>1.0014285714285713</v>
      </c>
      <c r="G335" s="22">
        <f>IF(Table4[[#This Row],[Net_Balance]]&lt;1,1-(1-Table4[[#This Row],[Net_Balance]])/$F$974,1)</f>
        <v>1</v>
      </c>
      <c r="H335" s="22">
        <f>IF(Table4[[#This Row],[Net_Balance]]&gt;1,1+(Table4[[#This Row],[Net_Balance]]-1)/$H$974,1)</f>
        <v>1.0009999999999999</v>
      </c>
      <c r="I335" s="22">
        <f>IF(Table4[[#This Row],[Net_Balance]]&lt;1,1-(1-Table4[[#This Row],[Net_Balance]])/$H$974,1)</f>
        <v>1</v>
      </c>
      <c r="J335" s="22">
        <f>IF(Table4[[#This Row],[Net_Balance]]&gt;1,(Table4[[#This Row],[Net_Balance]]-1)/$J$974,0)</f>
        <v>2.0000000000000018E-3</v>
      </c>
      <c r="K335" s="22">
        <f>IF(Table4[[#This Row],[Net_Balance]]&lt;1,-(1-Table4[[#This Row],[Net_Balance]])/$J$974,0)</f>
        <v>0</v>
      </c>
      <c r="L335" t="s">
        <v>108</v>
      </c>
      <c r="M335" t="s">
        <v>53</v>
      </c>
      <c r="N335" t="s">
        <v>5</v>
      </c>
      <c r="O335">
        <v>0</v>
      </c>
      <c r="P335">
        <v>0</v>
      </c>
      <c r="Q335">
        <v>110</v>
      </c>
      <c r="R335">
        <v>1664428453</v>
      </c>
      <c r="S335">
        <v>9</v>
      </c>
      <c r="T335" t="s">
        <v>118</v>
      </c>
      <c r="U335">
        <v>1</v>
      </c>
      <c r="V335">
        <v>-10</v>
      </c>
      <c r="W335">
        <v>0.5</v>
      </c>
      <c r="X335">
        <v>0</v>
      </c>
      <c r="Y335">
        <v>0.5</v>
      </c>
      <c r="Z335">
        <v>-5</v>
      </c>
      <c r="AA335">
        <v>25</v>
      </c>
      <c r="AB335">
        <v>5</v>
      </c>
      <c r="AC335">
        <v>4</v>
      </c>
      <c r="AD335">
        <v>0.25</v>
      </c>
      <c r="AE335">
        <v>0.75</v>
      </c>
      <c r="AF335">
        <v>2</v>
      </c>
      <c r="AG335">
        <v>0.5</v>
      </c>
      <c r="AH335">
        <v>0.25</v>
      </c>
      <c r="AI335">
        <v>0.625</v>
      </c>
      <c r="AJ335">
        <v>0.375</v>
      </c>
      <c r="AK335">
        <v>-6.25</v>
      </c>
      <c r="AL335">
        <v>23.4375</v>
      </c>
      <c r="AM335">
        <v>4.8412291827592711</v>
      </c>
      <c r="AN335">
        <v>0.9</v>
      </c>
      <c r="AO335">
        <v>0.38419903534316502</v>
      </c>
      <c r="AP335">
        <v>0.61580096465683498</v>
      </c>
      <c r="AQ335" s="2">
        <f>Table4[[#This Row],[Gain]]^Table4[[#This Row],[θ]]</f>
        <v>0</v>
      </c>
      <c r="AR335" s="2">
        <f>-Table4[[#This Row],[λ]]*-Table4[[#This Row],[Loss]]^Table4[[#This Row],[θ]]</f>
        <v>31.408756296736705</v>
      </c>
      <c r="AS335" s="2">
        <f>Table4[[#This Row],[pie_gain]]*Table4[[#This Row],[v_n_w_g]]-Table4[[#This Row],[pie_loss]]*Table4[[#This Row],[v_n_w_l]]</f>
        <v>-19.341542426201904</v>
      </c>
      <c r="AT335" s="2">
        <f>IF(Table4[[#This Row],[diff_v]]&gt;=1,1,0)</f>
        <v>0</v>
      </c>
      <c r="AU335" s="2">
        <f>Table4[[#This Row],[Gain]]^(Table4[[#This Row],[θ]]*Table4[[#This Row],[ω_p]])</f>
        <v>0</v>
      </c>
      <c r="AV335" s="2">
        <f>-Table4[[#This Row],[λ]]*-Table4[[#This Row],[Loss]]^(Table4[[#This Row],[θ]]*Table4[[#This Row],[ω_n]])</f>
        <v>31.408756296736705</v>
      </c>
      <c r="AW335" s="2">
        <f>Table4[[#This Row],[v_n_w_g_w]]*Table4[[#This Row],[pie_gain]]-Table4[[#This Row],[v_n_w_l_w]]*Table4[[#This Row],[pie_loss]]</f>
        <v>-19.341542426201904</v>
      </c>
      <c r="AX335" s="2">
        <f>IF(Table4[[#This Row],[diff_v_w]]&gt;=1,1,0)</f>
        <v>0</v>
      </c>
      <c r="AY335" s="2">
        <f>Table4[[#This Row],[Gain]]^(Table4[[#This Row],[θ]])*Table4[[#This Row],[ω_p2]]</f>
        <v>0</v>
      </c>
      <c r="AZ335" s="2">
        <f>-Table4[[#This Row],[λ]]*-Table4[[#This Row],[Loss]]^(Table4[[#This Row],[θ]])*Table4[[#This Row],[ω_n2]]</f>
        <v>31.408756296736705</v>
      </c>
      <c r="BA335" s="2">
        <f>Table4[[#This Row],[v_n_w_g_w2]]*Table4[[#This Row],[pie_gain]]-Table4[[#This Row],[v_n_w_l_w2]]*Table4[[#This Row],[pie_loss]]</f>
        <v>-19.341542426201904</v>
      </c>
      <c r="BB335" s="2">
        <f>IF(Table4[[#This Row],[diff_v_w2]]&gt;=1,1,0)</f>
        <v>0</v>
      </c>
      <c r="BC335" s="2">
        <f>Table4[[#This Row],[Gain]]^(Table4[[#This Row],[θ]]+Table4[[#This Row],[ω_p3]])</f>
        <v>0</v>
      </c>
      <c r="BD335" s="2">
        <f>-Table4[[#This Row],[λ]]*-Table4[[#This Row],[Loss]]^(Table4[[#This Row],[θ]]+Table4[[#This Row],[ω_n3]])</f>
        <v>31.408756296736705</v>
      </c>
      <c r="BE335" s="2">
        <f>Table4[[#This Row],[v_n_w_g_w3]]*Table4[[#This Row],[pie_gain]]-Table4[[#This Row],[v_n_w_l_w3]]*Table4[[#This Row],[pie_loss]]</f>
        <v>-19.341542426201904</v>
      </c>
      <c r="BF335" s="2">
        <f>IF(Table4[[#This Row],[diff_v_w3]]&gt;=1,1,0)</f>
        <v>0</v>
      </c>
      <c r="BG335" s="2">
        <f>(Table4[[#This Row],[Accept]]-Table4[[#This Row],[projected_M1]])</f>
        <v>0</v>
      </c>
      <c r="BH335" s="2">
        <f>(Table4[[#This Row],[Accept]]-Table4[[#This Row],[projected_M2]])</f>
        <v>0</v>
      </c>
      <c r="BI335" s="2">
        <f>(Table4[[#This Row],[Accept]]-Table4[[#This Row],[projected_M3]])</f>
        <v>0</v>
      </c>
      <c r="BJ335" s="2">
        <f>(Table4[[#This Row],[Accept]]-Table4[[#This Row],[projected_M4]])</f>
        <v>0</v>
      </c>
    </row>
    <row r="336" spans="1:62" x14ac:dyDescent="0.3">
      <c r="A336">
        <v>43</v>
      </c>
      <c r="B336" t="s">
        <v>45</v>
      </c>
      <c r="C336">
        <v>1.1960207441678836</v>
      </c>
      <c r="D336">
        <v>-2</v>
      </c>
      <c r="E336" s="22">
        <f>IF(Table4[[#This Row],[Trial]]="G1",Table4[[#This Row],[Balance]]/100,IF(Table4[[#This Row],[Trial]]="G2",Table4[[#This Row],[Balance]]/200,Table4[[#This Row],[Balance]]/500))</f>
        <v>0.2</v>
      </c>
      <c r="F336" s="22">
        <f>IF(Table4[[#This Row],[Net_Balance]]&gt;1,1+(Table4[[#This Row],[Net_Balance]]-1)/$F$974,1)</f>
        <v>1</v>
      </c>
      <c r="G336" s="22">
        <f>IF(Table4[[#This Row],[Net_Balance]]&lt;1,1-(1-Table4[[#This Row],[Net_Balance]])/$F$974,1)</f>
        <v>0.98857142857142855</v>
      </c>
      <c r="H336" s="22">
        <f>IF(Table4[[#This Row],[Net_Balance]]&gt;1,1+(Table4[[#This Row],[Net_Balance]]-1)/$H$974,1)</f>
        <v>1</v>
      </c>
      <c r="I336" s="22">
        <f>IF(Table4[[#This Row],[Net_Balance]]&lt;1,1-(1-Table4[[#This Row],[Net_Balance]])/$H$974,1)</f>
        <v>0.99199999999999999</v>
      </c>
      <c r="J336" s="22">
        <f>IF(Table4[[#This Row],[Net_Balance]]&gt;1,(Table4[[#This Row],[Net_Balance]]-1)/$J$974,0)</f>
        <v>0</v>
      </c>
      <c r="K336" s="22">
        <f>IF(Table4[[#This Row],[Net_Balance]]&lt;1,-(1-Table4[[#This Row],[Net_Balance]])/$J$974,0)</f>
        <v>-1.6E-2</v>
      </c>
      <c r="L336" t="s">
        <v>108</v>
      </c>
      <c r="M336" t="s">
        <v>76</v>
      </c>
      <c r="N336" t="s">
        <v>7</v>
      </c>
      <c r="O336">
        <v>1</v>
      </c>
      <c r="P336">
        <v>-90</v>
      </c>
      <c r="Q336">
        <v>20</v>
      </c>
      <c r="R336">
        <v>1664428490</v>
      </c>
      <c r="S336">
        <v>37</v>
      </c>
      <c r="T336" t="s">
        <v>118</v>
      </c>
      <c r="U336">
        <v>1</v>
      </c>
      <c r="V336">
        <v>-90</v>
      </c>
      <c r="W336">
        <v>0.5</v>
      </c>
      <c r="X336">
        <v>180</v>
      </c>
      <c r="Y336">
        <v>0.5</v>
      </c>
      <c r="Z336">
        <v>45</v>
      </c>
      <c r="AA336">
        <v>18225</v>
      </c>
      <c r="AB336">
        <v>135</v>
      </c>
      <c r="AC336">
        <v>2</v>
      </c>
      <c r="AD336">
        <v>0.25</v>
      </c>
      <c r="AE336">
        <v>0.75</v>
      </c>
      <c r="AF336">
        <v>2</v>
      </c>
      <c r="AG336">
        <v>0.5</v>
      </c>
      <c r="AH336">
        <v>0.25</v>
      </c>
      <c r="AI336">
        <v>0.625</v>
      </c>
      <c r="AJ336">
        <v>0.375</v>
      </c>
      <c r="AK336">
        <v>11.25</v>
      </c>
      <c r="AL336">
        <v>17085.9375</v>
      </c>
      <c r="AM336">
        <v>130.71318793450033</v>
      </c>
      <c r="AN336">
        <v>0.9</v>
      </c>
      <c r="AO336">
        <v>0.38419903534316502</v>
      </c>
      <c r="AP336">
        <v>0.61580096465683498</v>
      </c>
      <c r="AQ336" s="2">
        <f>Table4[[#This Row],[Gain]]^Table4[[#This Row],[θ]]</f>
        <v>498.1414721148987</v>
      </c>
      <c r="AR336" s="2">
        <f>-Table4[[#This Row],[λ]]*-Table4[[#This Row],[Loss]]^Table4[[#This Row],[θ]]</f>
        <v>434.85510823313615</v>
      </c>
      <c r="AS336" s="2">
        <f>Table4[[#This Row],[pie_gain]]*Table4[[#This Row],[v_n_w_g]]-Table4[[#This Row],[pie_loss]]*Table4[[#This Row],[v_n_w_l]]</f>
        <v>-76.398722084949412</v>
      </c>
      <c r="AT336" s="2">
        <f>IF(Table4[[#This Row],[diff_v]]&gt;=1,1,0)</f>
        <v>0</v>
      </c>
      <c r="AU336" s="2">
        <f>Table4[[#This Row],[Gain]]^(Table4[[#This Row],[θ]]*Table4[[#This Row],[ω_p]])</f>
        <v>498.1414721148987</v>
      </c>
      <c r="AV336" s="2">
        <f>-Table4[[#This Row],[λ]]*-Table4[[#This Row],[Loss]]^(Table4[[#This Row],[θ]]*Table4[[#This Row],[ω_n]])</f>
        <v>408.91440458215442</v>
      </c>
      <c r="AW336" s="2">
        <f>Table4[[#This Row],[v_n_w_g_w]]*Table4[[#This Row],[pie_gain]]-Table4[[#This Row],[v_n_w_l_w]]*Table4[[#This Row],[pie_loss]]</f>
        <v>-60.424411752797766</v>
      </c>
      <c r="AX336" s="2">
        <f>IF(Table4[[#This Row],[diff_v_w]]&gt;=1,1,0)</f>
        <v>0</v>
      </c>
      <c r="AY336" s="2">
        <f>Table4[[#This Row],[Gain]]^(Table4[[#This Row],[θ]])*Table4[[#This Row],[ω_p2]]</f>
        <v>498.1414721148987</v>
      </c>
      <c r="AZ336" s="2">
        <f>-Table4[[#This Row],[λ]]*-Table4[[#This Row],[Loss]]^(Table4[[#This Row],[θ]])*Table4[[#This Row],[ω_n2]]</f>
        <v>431.37626736727105</v>
      </c>
      <c r="BA336" s="2">
        <f>Table4[[#This Row],[v_n_w_g_w2]]*Table4[[#This Row],[pie_gain]]-Table4[[#This Row],[v_n_w_l_w2]]*Table4[[#This Row],[pie_loss]]</f>
        <v>-74.256448523862076</v>
      </c>
      <c r="BB336" s="2">
        <f>IF(Table4[[#This Row],[diff_v_w2]]&gt;=1,1,0)</f>
        <v>0</v>
      </c>
      <c r="BC336" s="2">
        <f>Table4[[#This Row],[Gain]]^(Table4[[#This Row],[θ]]+Table4[[#This Row],[ω_p3]])</f>
        <v>498.1414721148987</v>
      </c>
      <c r="BD336" s="2">
        <f>-Table4[[#This Row],[λ]]*-Table4[[#This Row],[Loss]]^(Table4[[#This Row],[θ]]+Table4[[#This Row],[ω_n3]])</f>
        <v>404.64734567271336</v>
      </c>
      <c r="BE336" s="2">
        <f>Table4[[#This Row],[v_n_w_g_w3]]*Table4[[#This Row],[pie_gain]]-Table4[[#This Row],[v_n_w_l_w3]]*Table4[[#This Row],[pie_loss]]</f>
        <v>-57.796752760116419</v>
      </c>
      <c r="BF336" s="2">
        <f>IF(Table4[[#This Row],[diff_v_w3]]&gt;=1,1,0)</f>
        <v>0</v>
      </c>
      <c r="BG336" s="2">
        <f>(Table4[[#This Row],[Accept]]-Table4[[#This Row],[projected_M1]])</f>
        <v>1</v>
      </c>
      <c r="BH336" s="2">
        <f>(Table4[[#This Row],[Accept]]-Table4[[#This Row],[projected_M2]])</f>
        <v>1</v>
      </c>
      <c r="BI336" s="2">
        <f>(Table4[[#This Row],[Accept]]-Table4[[#This Row],[projected_M3]])</f>
        <v>1</v>
      </c>
      <c r="BJ336" s="2">
        <f>(Table4[[#This Row],[Accept]]-Table4[[#This Row],[projected_M4]])</f>
        <v>1</v>
      </c>
    </row>
    <row r="337" spans="1:62" x14ac:dyDescent="0.3">
      <c r="A337">
        <v>45</v>
      </c>
      <c r="B337" t="s">
        <v>45</v>
      </c>
      <c r="C337">
        <v>1.1960207441678836</v>
      </c>
      <c r="D337">
        <v>-2</v>
      </c>
      <c r="E337" s="22">
        <f>IF(Table4[[#This Row],[Trial]]="G1",Table4[[#This Row],[Balance]]/100,IF(Table4[[#This Row],[Trial]]="G2",Table4[[#This Row],[Balance]]/200,Table4[[#This Row],[Balance]]/500))</f>
        <v>0.2</v>
      </c>
      <c r="F337" s="22">
        <f>IF(Table4[[#This Row],[Net_Balance]]&gt;1,1+(Table4[[#This Row],[Net_Balance]]-1)/$F$974,1)</f>
        <v>1</v>
      </c>
      <c r="G337" s="22">
        <f>IF(Table4[[#This Row],[Net_Balance]]&lt;1,1-(1-Table4[[#This Row],[Net_Balance]])/$F$974,1)</f>
        <v>0.98857142857142855</v>
      </c>
      <c r="H337" s="22">
        <f>IF(Table4[[#This Row],[Net_Balance]]&gt;1,1+(Table4[[#This Row],[Net_Balance]]-1)/$H$974,1)</f>
        <v>1</v>
      </c>
      <c r="I337" s="22">
        <f>IF(Table4[[#This Row],[Net_Balance]]&lt;1,1-(1-Table4[[#This Row],[Net_Balance]])/$H$974,1)</f>
        <v>0.99199999999999999</v>
      </c>
      <c r="J337" s="22">
        <f>IF(Table4[[#This Row],[Net_Balance]]&gt;1,(Table4[[#This Row],[Net_Balance]]-1)/$J$974,0)</f>
        <v>0</v>
      </c>
      <c r="K337" s="22">
        <f>IF(Table4[[#This Row],[Net_Balance]]&lt;1,-(1-Table4[[#This Row],[Net_Balance]])/$J$974,0)</f>
        <v>-1.6E-2</v>
      </c>
      <c r="L337" t="s">
        <v>108</v>
      </c>
      <c r="M337" t="s">
        <v>68</v>
      </c>
      <c r="N337" t="s">
        <v>5</v>
      </c>
      <c r="O337">
        <v>0</v>
      </c>
      <c r="P337">
        <v>0</v>
      </c>
      <c r="Q337">
        <v>20</v>
      </c>
      <c r="R337">
        <v>1664428533</v>
      </c>
      <c r="S337">
        <v>28</v>
      </c>
      <c r="T337" t="s">
        <v>118</v>
      </c>
      <c r="U337">
        <v>1</v>
      </c>
      <c r="V337">
        <v>-50</v>
      </c>
      <c r="W337">
        <v>0.5</v>
      </c>
      <c r="X337">
        <v>60</v>
      </c>
      <c r="Y337">
        <v>0.5</v>
      </c>
      <c r="Z337">
        <v>5</v>
      </c>
      <c r="AA337">
        <v>3025</v>
      </c>
      <c r="AB337">
        <v>55</v>
      </c>
      <c r="AC337">
        <v>2</v>
      </c>
      <c r="AD337">
        <v>0.25</v>
      </c>
      <c r="AE337">
        <v>0.75</v>
      </c>
      <c r="AF337">
        <v>2</v>
      </c>
      <c r="AG337">
        <v>0.5</v>
      </c>
      <c r="AH337">
        <v>0.25</v>
      </c>
      <c r="AI337">
        <v>0.625</v>
      </c>
      <c r="AJ337">
        <v>0.375</v>
      </c>
      <c r="AK337">
        <v>-8.75</v>
      </c>
      <c r="AL337">
        <v>2835.9375</v>
      </c>
      <c r="AM337">
        <v>53.253521010351982</v>
      </c>
      <c r="AN337">
        <v>0.9</v>
      </c>
      <c r="AO337">
        <v>0.38419903534316502</v>
      </c>
      <c r="AP337">
        <v>0.61580096465683498</v>
      </c>
      <c r="AQ337" s="2">
        <f>Table4[[#This Row],[Gain]]^Table4[[#This Row],[θ]]</f>
        <v>133.87694139177151</v>
      </c>
      <c r="AR337" s="2">
        <f>-Table4[[#This Row],[λ]]*-Table4[[#This Row],[Loss]]^Table4[[#This Row],[θ]]</f>
        <v>215.2947128015152</v>
      </c>
      <c r="AS337" s="2">
        <f>Table4[[#This Row],[pie_gain]]*Table4[[#This Row],[v_n_w_g]]-Table4[[#This Row],[pie_loss]]*Table4[[#This Row],[v_n_w_l]]</f>
        <v>-81.14330009127724</v>
      </c>
      <c r="AT337" s="2">
        <f>IF(Table4[[#This Row],[diff_v]]&gt;=1,1,0)</f>
        <v>0</v>
      </c>
      <c r="AU337" s="2">
        <f>Table4[[#This Row],[Gain]]^(Table4[[#This Row],[θ]]*Table4[[#This Row],[ω_p]])</f>
        <v>133.87694139177151</v>
      </c>
      <c r="AV337" s="2">
        <f>-Table4[[#This Row],[λ]]*-Table4[[#This Row],[Loss]]^(Table4[[#This Row],[θ]]*Table4[[#This Row],[ω_n]])</f>
        <v>204.0847101295229</v>
      </c>
      <c r="AW337" s="2">
        <f>Table4[[#This Row],[v_n_w_g_w]]*Table4[[#This Row],[pie_gain]]-Table4[[#This Row],[v_n_w_l_w]]*Table4[[#This Row],[pie_loss]]</f>
        <v>-74.240169632058695</v>
      </c>
      <c r="AX337" s="2">
        <f>IF(Table4[[#This Row],[diff_v_w]]&gt;=1,1,0)</f>
        <v>0</v>
      </c>
      <c r="AY337" s="2">
        <f>Table4[[#This Row],[Gain]]^(Table4[[#This Row],[θ]])*Table4[[#This Row],[ω_p2]]</f>
        <v>133.87694139177151</v>
      </c>
      <c r="AZ337" s="2">
        <f>-Table4[[#This Row],[λ]]*-Table4[[#This Row],[Loss]]^(Table4[[#This Row],[θ]])*Table4[[#This Row],[ω_n2]]</f>
        <v>213.57235509910308</v>
      </c>
      <c r="BA337" s="2">
        <f>Table4[[#This Row],[v_n_w_g_w2]]*Table4[[#This Row],[pie_gain]]-Table4[[#This Row],[v_n_w_l_w2]]*Table4[[#This Row],[pie_loss]]</f>
        <v>-80.082670556647713</v>
      </c>
      <c r="BB337" s="2">
        <f>IF(Table4[[#This Row],[diff_v_w2]]&gt;=1,1,0)</f>
        <v>0</v>
      </c>
      <c r="BC337" s="2">
        <f>Table4[[#This Row],[Gain]]^(Table4[[#This Row],[θ]]+Table4[[#This Row],[ω_p3]])</f>
        <v>133.87694139177151</v>
      </c>
      <c r="BD337" s="2">
        <f>-Table4[[#This Row],[λ]]*-Table4[[#This Row],[Loss]]^(Table4[[#This Row],[θ]]+Table4[[#This Row],[ω_n3]])</f>
        <v>202.2319849161378</v>
      </c>
      <c r="BE337" s="2">
        <f>Table4[[#This Row],[v_n_w_g_w3]]*Table4[[#This Row],[pie_gain]]-Table4[[#This Row],[v_n_w_l_w3]]*Table4[[#This Row],[pie_loss]]</f>
        <v>-73.099259658412109</v>
      </c>
      <c r="BF337" s="2">
        <f>IF(Table4[[#This Row],[diff_v_w3]]&gt;=1,1,0)</f>
        <v>0</v>
      </c>
      <c r="BG337" s="2">
        <f>(Table4[[#This Row],[Accept]]-Table4[[#This Row],[projected_M1]])</f>
        <v>0</v>
      </c>
      <c r="BH337" s="2">
        <f>(Table4[[#This Row],[Accept]]-Table4[[#This Row],[projected_M2]])</f>
        <v>0</v>
      </c>
      <c r="BI337" s="2">
        <f>(Table4[[#This Row],[Accept]]-Table4[[#This Row],[projected_M3]])</f>
        <v>0</v>
      </c>
      <c r="BJ337" s="2">
        <f>(Table4[[#This Row],[Accept]]-Table4[[#This Row],[projected_M4]])</f>
        <v>0</v>
      </c>
    </row>
    <row r="338" spans="1:62" x14ac:dyDescent="0.3">
      <c r="A338">
        <v>46</v>
      </c>
      <c r="B338" t="s">
        <v>45</v>
      </c>
      <c r="C338">
        <v>1.1960207441678836</v>
      </c>
      <c r="D338">
        <v>-2</v>
      </c>
      <c r="E338" s="22">
        <f>IF(Table4[[#This Row],[Trial]]="G1",Table4[[#This Row],[Balance]]/100,IF(Table4[[#This Row],[Trial]]="G2",Table4[[#This Row],[Balance]]/200,Table4[[#This Row],[Balance]]/500))</f>
        <v>0.7</v>
      </c>
      <c r="F338" s="22">
        <f>IF(Table4[[#This Row],[Net_Balance]]&gt;1,1+(Table4[[#This Row],[Net_Balance]]-1)/$F$974,1)</f>
        <v>1</v>
      </c>
      <c r="G338" s="22">
        <f>IF(Table4[[#This Row],[Net_Balance]]&lt;1,1-(1-Table4[[#This Row],[Net_Balance]])/$F$974,1)</f>
        <v>0.99571428571428566</v>
      </c>
      <c r="H338" s="22">
        <f>IF(Table4[[#This Row],[Net_Balance]]&gt;1,1+(Table4[[#This Row],[Net_Balance]]-1)/$H$974,1)</f>
        <v>1</v>
      </c>
      <c r="I338" s="22">
        <f>IF(Table4[[#This Row],[Net_Balance]]&lt;1,1-(1-Table4[[#This Row],[Net_Balance]])/$H$974,1)</f>
        <v>0.997</v>
      </c>
      <c r="J338" s="22">
        <f>IF(Table4[[#This Row],[Net_Balance]]&gt;1,(Table4[[#This Row],[Net_Balance]]-1)/$J$974,0)</f>
        <v>0</v>
      </c>
      <c r="K338" s="22">
        <f>IF(Table4[[#This Row],[Net_Balance]]&lt;1,-(1-Table4[[#This Row],[Net_Balance]])/$J$974,0)</f>
        <v>-6.000000000000001E-3</v>
      </c>
      <c r="L338" t="s">
        <v>108</v>
      </c>
      <c r="M338" t="s">
        <v>69</v>
      </c>
      <c r="N338" t="s">
        <v>7</v>
      </c>
      <c r="O338">
        <v>1</v>
      </c>
      <c r="P338">
        <v>50</v>
      </c>
      <c r="Q338">
        <v>70</v>
      </c>
      <c r="R338">
        <v>1664428548</v>
      </c>
      <c r="S338">
        <v>15</v>
      </c>
      <c r="T338" t="s">
        <v>117</v>
      </c>
      <c r="U338">
        <v>0</v>
      </c>
      <c r="V338">
        <v>-50</v>
      </c>
      <c r="W338">
        <v>0.5</v>
      </c>
      <c r="X338">
        <v>50</v>
      </c>
      <c r="Y338">
        <v>0.5</v>
      </c>
      <c r="Z338">
        <v>0</v>
      </c>
      <c r="AA338">
        <v>2500</v>
      </c>
      <c r="AB338">
        <v>50</v>
      </c>
      <c r="AC338">
        <v>4</v>
      </c>
      <c r="AD338">
        <v>0.25</v>
      </c>
      <c r="AE338">
        <v>0.75</v>
      </c>
      <c r="AF338">
        <v>1</v>
      </c>
      <c r="AG338">
        <v>0.25</v>
      </c>
      <c r="AH338">
        <v>0.5</v>
      </c>
      <c r="AI338">
        <v>0.375</v>
      </c>
      <c r="AJ338">
        <v>0.625</v>
      </c>
      <c r="AK338">
        <v>12.5</v>
      </c>
      <c r="AL338">
        <v>2343.75</v>
      </c>
      <c r="AM338">
        <v>48.412291827592711</v>
      </c>
      <c r="AN338">
        <v>0.9</v>
      </c>
      <c r="AO338">
        <v>0.60844334427391233</v>
      </c>
      <c r="AP338">
        <v>0.39155665572608767</v>
      </c>
      <c r="AQ338" s="2">
        <f>Table4[[#This Row],[Gain]]^Table4[[#This Row],[θ]]</f>
        <v>107.6473564007576</v>
      </c>
      <c r="AR338" s="2">
        <f>-Table4[[#This Row],[λ]]*-Table4[[#This Row],[Loss]]^Table4[[#This Row],[θ]]</f>
        <v>215.2947128015152</v>
      </c>
      <c r="AS338" s="2">
        <f>Table4[[#This Row],[pie_gain]]*Table4[[#This Row],[v_n_w_g]]-Table4[[#This Row],[pie_loss]]*Table4[[#This Row],[v_n_w_l]]</f>
        <v>-18.802760209347113</v>
      </c>
      <c r="AT338" s="2">
        <f>IF(Table4[[#This Row],[diff_v]]&gt;=1,1,0)</f>
        <v>0</v>
      </c>
      <c r="AU338" s="2">
        <f>Table4[[#This Row],[Gain]]^(Table4[[#This Row],[θ]]*Table4[[#This Row],[ω_p]])</f>
        <v>107.6473564007576</v>
      </c>
      <c r="AV338" s="2">
        <f>-Table4[[#This Row],[λ]]*-Table4[[#This Row],[Loss]]^(Table4[[#This Row],[θ]]*Table4[[#This Row],[ω_n]])</f>
        <v>211.02056363564708</v>
      </c>
      <c r="AW338" s="2">
        <f>Table4[[#This Row],[v_n_w_g_w]]*Table4[[#This Row],[pie_gain]]-Table4[[#This Row],[v_n_w_l_w]]*Table4[[#This Row],[pie_loss]]</f>
        <v>-17.129188655885343</v>
      </c>
      <c r="AX338" s="2">
        <f>IF(Table4[[#This Row],[diff_v_w]]&gt;=1,1,0)</f>
        <v>0</v>
      </c>
      <c r="AY338" s="2">
        <f>Table4[[#This Row],[Gain]]^(Table4[[#This Row],[θ]])*Table4[[#This Row],[ω_p2]]</f>
        <v>107.6473564007576</v>
      </c>
      <c r="AZ338" s="2">
        <f>-Table4[[#This Row],[λ]]*-Table4[[#This Row],[Loss]]^(Table4[[#This Row],[θ]])*Table4[[#This Row],[ω_n2]]</f>
        <v>214.64882866311066</v>
      </c>
      <c r="BA338" s="2">
        <f>Table4[[#This Row],[v_n_w_g_w2]]*Table4[[#This Row],[pie_gain]]-Table4[[#This Row],[v_n_w_l_w2]]*Table4[[#This Row],[pie_loss]]</f>
        <v>-18.549859976126911</v>
      </c>
      <c r="BB338" s="2">
        <f>IF(Table4[[#This Row],[diff_v_w2]]&gt;=1,1,0)</f>
        <v>0</v>
      </c>
      <c r="BC338" s="2">
        <f>Table4[[#This Row],[Gain]]^(Table4[[#This Row],[θ]]+Table4[[#This Row],[ω_p3]])</f>
        <v>107.6473564007576</v>
      </c>
      <c r="BD338" s="2">
        <f>-Table4[[#This Row],[λ]]*-Table4[[#This Row],[Loss]]^(Table4[[#This Row],[θ]]+Table4[[#This Row],[ω_n3]])</f>
        <v>210.30013164211559</v>
      </c>
      <c r="BE338" s="2">
        <f>Table4[[#This Row],[v_n_w_g_w3]]*Table4[[#This Row],[pie_gain]]-Table4[[#This Row],[v_n_w_l_w3]]*Table4[[#This Row],[pie_loss]]</f>
        <v>-16.847098713820074</v>
      </c>
      <c r="BF338" s="2">
        <f>IF(Table4[[#This Row],[diff_v_w3]]&gt;=1,1,0)</f>
        <v>0</v>
      </c>
      <c r="BG338" s="2">
        <f>(Table4[[#This Row],[Accept]]-Table4[[#This Row],[projected_M1]])</f>
        <v>1</v>
      </c>
      <c r="BH338" s="2">
        <f>(Table4[[#This Row],[Accept]]-Table4[[#This Row],[projected_M2]])</f>
        <v>1</v>
      </c>
      <c r="BI338" s="2">
        <f>(Table4[[#This Row],[Accept]]-Table4[[#This Row],[projected_M3]])</f>
        <v>1</v>
      </c>
      <c r="BJ338" s="2">
        <f>(Table4[[#This Row],[Accept]]-Table4[[#This Row],[projected_M4]])</f>
        <v>1</v>
      </c>
    </row>
    <row r="339" spans="1:62" x14ac:dyDescent="0.3">
      <c r="A339">
        <v>47</v>
      </c>
      <c r="B339" t="s">
        <v>45</v>
      </c>
      <c r="C339">
        <v>1.1960207441678836</v>
      </c>
      <c r="D339">
        <v>-2</v>
      </c>
      <c r="E339" s="22">
        <f>IF(Table4[[#This Row],[Trial]]="G1",Table4[[#This Row],[Balance]]/100,IF(Table4[[#This Row],[Trial]]="G2",Table4[[#This Row],[Balance]]/200,Table4[[#This Row],[Balance]]/500))</f>
        <v>0.7</v>
      </c>
      <c r="F339" s="22">
        <f>IF(Table4[[#This Row],[Net_Balance]]&gt;1,1+(Table4[[#This Row],[Net_Balance]]-1)/$F$974,1)</f>
        <v>1</v>
      </c>
      <c r="G339" s="22">
        <f>IF(Table4[[#This Row],[Net_Balance]]&lt;1,1-(1-Table4[[#This Row],[Net_Balance]])/$F$974,1)</f>
        <v>0.99571428571428566</v>
      </c>
      <c r="H339" s="22">
        <f>IF(Table4[[#This Row],[Net_Balance]]&gt;1,1+(Table4[[#This Row],[Net_Balance]]-1)/$H$974,1)</f>
        <v>1</v>
      </c>
      <c r="I339" s="22">
        <f>IF(Table4[[#This Row],[Net_Balance]]&lt;1,1-(1-Table4[[#This Row],[Net_Balance]])/$H$974,1)</f>
        <v>0.997</v>
      </c>
      <c r="J339" s="22">
        <f>IF(Table4[[#This Row],[Net_Balance]]&gt;1,(Table4[[#This Row],[Net_Balance]]-1)/$J$974,0)</f>
        <v>0</v>
      </c>
      <c r="K339" s="22">
        <f>IF(Table4[[#This Row],[Net_Balance]]&lt;1,-(1-Table4[[#This Row],[Net_Balance]])/$J$974,0)</f>
        <v>-6.000000000000001E-3</v>
      </c>
      <c r="L339" t="s">
        <v>108</v>
      </c>
      <c r="M339" t="s">
        <v>78</v>
      </c>
      <c r="N339" t="s">
        <v>5</v>
      </c>
      <c r="O339">
        <v>0</v>
      </c>
      <c r="P339">
        <v>0</v>
      </c>
      <c r="Q339">
        <v>70</v>
      </c>
      <c r="R339">
        <v>1664428560</v>
      </c>
      <c r="S339">
        <v>12</v>
      </c>
      <c r="T339" t="s">
        <v>118</v>
      </c>
      <c r="U339">
        <v>1</v>
      </c>
      <c r="V339">
        <v>-90</v>
      </c>
      <c r="W339">
        <v>0.5</v>
      </c>
      <c r="X339">
        <v>80</v>
      </c>
      <c r="Y339">
        <v>0.5</v>
      </c>
      <c r="Z339">
        <v>-5</v>
      </c>
      <c r="AA339">
        <v>7225</v>
      </c>
      <c r="AB339">
        <v>85</v>
      </c>
      <c r="AC339">
        <v>2</v>
      </c>
      <c r="AD339">
        <v>0.25</v>
      </c>
      <c r="AE339">
        <v>0.75</v>
      </c>
      <c r="AF339">
        <v>2</v>
      </c>
      <c r="AG339">
        <v>0.5</v>
      </c>
      <c r="AH339">
        <v>0.25</v>
      </c>
      <c r="AI339">
        <v>0.625</v>
      </c>
      <c r="AJ339">
        <v>0.375</v>
      </c>
      <c r="AK339">
        <v>-26.25</v>
      </c>
      <c r="AL339">
        <v>6773.4375</v>
      </c>
      <c r="AM339">
        <v>82.300896106907615</v>
      </c>
      <c r="AN339">
        <v>0.9</v>
      </c>
      <c r="AO339">
        <v>0.38419903534316502</v>
      </c>
      <c r="AP339">
        <v>0.61580096465683498</v>
      </c>
      <c r="AQ339" s="2">
        <f>Table4[[#This Row],[Gain]]^Table4[[#This Row],[θ]]</f>
        <v>188.85787660819494</v>
      </c>
      <c r="AR339" s="2">
        <f>-Table4[[#This Row],[λ]]*-Table4[[#This Row],[Loss]]^Table4[[#This Row],[θ]]</f>
        <v>434.85510823313615</v>
      </c>
      <c r="AS339" s="2">
        <f>Table4[[#This Row],[pie_gain]]*Table4[[#This Row],[v_n_w_g]]-Table4[[#This Row],[pie_loss]]*Table4[[#This Row],[v_n_w_l]]</f>
        <v>-195.22518112609066</v>
      </c>
      <c r="AT339" s="2">
        <f>IF(Table4[[#This Row],[diff_v]]&gt;=1,1,0)</f>
        <v>0</v>
      </c>
      <c r="AU339" s="2">
        <f>Table4[[#This Row],[Gain]]^(Table4[[#This Row],[θ]]*Table4[[#This Row],[ω_p]])</f>
        <v>188.85787660819494</v>
      </c>
      <c r="AV339" s="2">
        <f>-Table4[[#This Row],[λ]]*-Table4[[#This Row],[Loss]]^(Table4[[#This Row],[θ]]*Table4[[#This Row],[ω_n]])</f>
        <v>424.93990219382965</v>
      </c>
      <c r="AW339" s="2">
        <f>Table4[[#This Row],[v_n_w_g_w]]*Table4[[#This Row],[pie_gain]]-Table4[[#This Row],[v_n_w_l_w]]*Table4[[#This Row],[pie_loss]]</f>
        <v>-189.11938768231443</v>
      </c>
      <c r="AX339" s="2">
        <f>IF(Table4[[#This Row],[diff_v_w]]&gt;=1,1,0)</f>
        <v>0</v>
      </c>
      <c r="AY339" s="2">
        <f>Table4[[#This Row],[Gain]]^(Table4[[#This Row],[θ]])*Table4[[#This Row],[ω_p2]]</f>
        <v>188.85787660819494</v>
      </c>
      <c r="AZ339" s="2">
        <f>-Table4[[#This Row],[λ]]*-Table4[[#This Row],[Loss]]^(Table4[[#This Row],[θ]])*Table4[[#This Row],[ω_n2]]</f>
        <v>433.55054290843674</v>
      </c>
      <c r="BA339" s="2">
        <f>Table4[[#This Row],[v_n_w_g_w2]]*Table4[[#This Row],[pie_gain]]-Table4[[#This Row],[v_n_w_l_w2]]*Table4[[#This Row],[pie_loss]]</f>
        <v>-194.4218285406829</v>
      </c>
      <c r="BB339" s="2">
        <f>IF(Table4[[#This Row],[diff_v_w2]]&gt;=1,1,0)</f>
        <v>0</v>
      </c>
      <c r="BC339" s="2">
        <f>Table4[[#This Row],[Gain]]^(Table4[[#This Row],[θ]]+Table4[[#This Row],[ω_p3]])</f>
        <v>188.85787660819494</v>
      </c>
      <c r="BD339" s="2">
        <f>-Table4[[#This Row],[λ]]*-Table4[[#This Row],[Loss]]^(Table4[[#This Row],[θ]]+Table4[[#This Row],[ω_n3]])</f>
        <v>423.27159139958252</v>
      </c>
      <c r="BE339" s="2">
        <f>Table4[[#This Row],[v_n_w_g_w3]]*Table4[[#This Row],[pie_gain]]-Table4[[#This Row],[v_n_w_l_w3]]*Table4[[#This Row],[pie_loss]]</f>
        <v>-188.09204028586964</v>
      </c>
      <c r="BF339" s="2">
        <f>IF(Table4[[#This Row],[diff_v_w3]]&gt;=1,1,0)</f>
        <v>0</v>
      </c>
      <c r="BG339" s="2">
        <f>(Table4[[#This Row],[Accept]]-Table4[[#This Row],[projected_M1]])</f>
        <v>0</v>
      </c>
      <c r="BH339" s="2">
        <f>(Table4[[#This Row],[Accept]]-Table4[[#This Row],[projected_M2]])</f>
        <v>0</v>
      </c>
      <c r="BI339" s="2">
        <f>(Table4[[#This Row],[Accept]]-Table4[[#This Row],[projected_M3]])</f>
        <v>0</v>
      </c>
      <c r="BJ339" s="2">
        <f>(Table4[[#This Row],[Accept]]-Table4[[#This Row],[projected_M4]])</f>
        <v>0</v>
      </c>
    </row>
    <row r="340" spans="1:62" x14ac:dyDescent="0.3">
      <c r="A340">
        <v>48</v>
      </c>
      <c r="B340" t="s">
        <v>45</v>
      </c>
      <c r="C340">
        <v>1.1960207441678836</v>
      </c>
      <c r="D340">
        <v>-2</v>
      </c>
      <c r="E340" s="22">
        <f>IF(Table4[[#This Row],[Trial]]="G1",Table4[[#This Row],[Balance]]/100,IF(Table4[[#This Row],[Trial]]="G2",Table4[[#This Row],[Balance]]/200,Table4[[#This Row],[Balance]]/500))</f>
        <v>0.6</v>
      </c>
      <c r="F340" s="22">
        <f>IF(Table4[[#This Row],[Net_Balance]]&gt;1,1+(Table4[[#This Row],[Net_Balance]]-1)/$F$974,1)</f>
        <v>1</v>
      </c>
      <c r="G340" s="22">
        <f>IF(Table4[[#This Row],[Net_Balance]]&lt;1,1-(1-Table4[[#This Row],[Net_Balance]])/$F$974,1)</f>
        <v>0.99428571428571433</v>
      </c>
      <c r="H340" s="22">
        <f>IF(Table4[[#This Row],[Net_Balance]]&gt;1,1+(Table4[[#This Row],[Net_Balance]]-1)/$H$974,1)</f>
        <v>1</v>
      </c>
      <c r="I340" s="22">
        <f>IF(Table4[[#This Row],[Net_Balance]]&lt;1,1-(1-Table4[[#This Row],[Net_Balance]])/$H$974,1)</f>
        <v>0.996</v>
      </c>
      <c r="J340" s="22">
        <f>IF(Table4[[#This Row],[Net_Balance]]&gt;1,(Table4[[#This Row],[Net_Balance]]-1)/$J$974,0)</f>
        <v>0</v>
      </c>
      <c r="K340" s="22">
        <f>IF(Table4[[#This Row],[Net_Balance]]&lt;1,-(1-Table4[[#This Row],[Net_Balance]])/$J$974,0)</f>
        <v>-8.0000000000000002E-3</v>
      </c>
      <c r="L340" t="s">
        <v>108</v>
      </c>
      <c r="M340" t="s">
        <v>74</v>
      </c>
      <c r="N340" t="s">
        <v>7</v>
      </c>
      <c r="O340">
        <v>1</v>
      </c>
      <c r="P340">
        <v>-10</v>
      </c>
      <c r="Q340">
        <v>60</v>
      </c>
      <c r="R340">
        <v>1664428584</v>
      </c>
      <c r="S340">
        <v>24</v>
      </c>
      <c r="T340" t="s">
        <v>118</v>
      </c>
      <c r="U340">
        <v>1</v>
      </c>
      <c r="V340">
        <v>-10</v>
      </c>
      <c r="W340">
        <v>0.5</v>
      </c>
      <c r="X340">
        <v>30</v>
      </c>
      <c r="Y340">
        <v>0.5</v>
      </c>
      <c r="Z340">
        <v>10</v>
      </c>
      <c r="AA340">
        <v>400</v>
      </c>
      <c r="AB340">
        <v>20</v>
      </c>
      <c r="AC340">
        <v>2</v>
      </c>
      <c r="AD340">
        <v>0.25</v>
      </c>
      <c r="AE340">
        <v>0.75</v>
      </c>
      <c r="AF340">
        <v>2</v>
      </c>
      <c r="AG340">
        <v>0.5</v>
      </c>
      <c r="AH340">
        <v>0.25</v>
      </c>
      <c r="AI340">
        <v>0.625</v>
      </c>
      <c r="AJ340">
        <v>0.375</v>
      </c>
      <c r="AK340">
        <v>5</v>
      </c>
      <c r="AL340">
        <v>375</v>
      </c>
      <c r="AM340">
        <v>19.364916731037084</v>
      </c>
      <c r="AN340">
        <v>0.9</v>
      </c>
      <c r="AO340">
        <v>0.38419903534316502</v>
      </c>
      <c r="AP340">
        <v>0.61580096465683498</v>
      </c>
      <c r="AQ340" s="2">
        <f>Table4[[#This Row],[Gain]]^Table4[[#This Row],[θ]]</f>
        <v>58.434275299017848</v>
      </c>
      <c r="AR340" s="2">
        <f>-Table4[[#This Row],[λ]]*-Table4[[#This Row],[Loss]]^Table4[[#This Row],[θ]]</f>
        <v>31.408756296736705</v>
      </c>
      <c r="AS340" s="2">
        <f>Table4[[#This Row],[pie_gain]]*Table4[[#This Row],[v_n_w_g]]-Table4[[#This Row],[pie_loss]]*Table4[[#This Row],[v_n_w_l]]</f>
        <v>3.1088497746576884</v>
      </c>
      <c r="AT340" s="2">
        <f>IF(Table4[[#This Row],[diff_v]]&gt;=1,1,0)</f>
        <v>1</v>
      </c>
      <c r="AU340" s="2">
        <f>Table4[[#This Row],[Gain]]^(Table4[[#This Row],[θ]]*Table4[[#This Row],[ω_p]])</f>
        <v>58.434275299017848</v>
      </c>
      <c r="AV340" s="2">
        <f>-Table4[[#This Row],[λ]]*-Table4[[#This Row],[Loss]]^(Table4[[#This Row],[θ]]*Table4[[#This Row],[ω_n]])</f>
        <v>30.91835188184346</v>
      </c>
      <c r="AW340" s="2">
        <f>Table4[[#This Row],[v_n_w_g_w]]*Table4[[#This Row],[pie_gain]]-Table4[[#This Row],[v_n_w_l_w]]*Table4[[#This Row],[pie_loss]]</f>
        <v>3.4108412864209221</v>
      </c>
      <c r="AX340" s="2">
        <f>IF(Table4[[#This Row],[diff_v_w]]&gt;=1,1,0)</f>
        <v>1</v>
      </c>
      <c r="AY340" s="2">
        <f>Table4[[#This Row],[Gain]]^(Table4[[#This Row],[θ]])*Table4[[#This Row],[ω_p2]]</f>
        <v>58.434275299017848</v>
      </c>
      <c r="AZ340" s="2">
        <f>-Table4[[#This Row],[λ]]*-Table4[[#This Row],[Loss]]^(Table4[[#This Row],[θ]])*Table4[[#This Row],[ω_n2]]</f>
        <v>31.283121271549756</v>
      </c>
      <c r="BA340" s="2">
        <f>Table4[[#This Row],[v_n_w_g_w2]]*Table4[[#This Row],[pie_gain]]-Table4[[#This Row],[v_n_w_l_w2]]*Table4[[#This Row],[pie_loss]]</f>
        <v>3.1862159443624982</v>
      </c>
      <c r="BB340" s="2">
        <f>IF(Table4[[#This Row],[diff_v_w2]]&gt;=1,1,0)</f>
        <v>1</v>
      </c>
      <c r="BC340" s="2">
        <f>Table4[[#This Row],[Gain]]^(Table4[[#This Row],[θ]]+Table4[[#This Row],[ω_p3]])</f>
        <v>58.434275299017848</v>
      </c>
      <c r="BD340" s="2">
        <f>-Table4[[#This Row],[λ]]*-Table4[[#This Row],[Loss]]^(Table4[[#This Row],[θ]]+Table4[[#This Row],[ω_n3]])</f>
        <v>30.835481887137249</v>
      </c>
      <c r="BE340" s="2">
        <f>Table4[[#This Row],[v_n_w_g_w3]]*Table4[[#This Row],[pie_gain]]-Table4[[#This Row],[v_n_w_l_w3]]*Table4[[#This Row],[pie_loss]]</f>
        <v>3.4618727091021135</v>
      </c>
      <c r="BF340" s="2">
        <f>IF(Table4[[#This Row],[diff_v_w3]]&gt;=1,1,0)</f>
        <v>1</v>
      </c>
      <c r="BG340" s="2">
        <f>(Table4[[#This Row],[Accept]]-Table4[[#This Row],[projected_M1]])</f>
        <v>0</v>
      </c>
      <c r="BH340" s="2">
        <f>(Table4[[#This Row],[Accept]]-Table4[[#This Row],[projected_M2]])</f>
        <v>0</v>
      </c>
      <c r="BI340" s="2">
        <f>(Table4[[#This Row],[Accept]]-Table4[[#This Row],[projected_M3]])</f>
        <v>0</v>
      </c>
      <c r="BJ340" s="2">
        <f>(Table4[[#This Row],[Accept]]-Table4[[#This Row],[projected_M4]])</f>
        <v>0</v>
      </c>
    </row>
    <row r="341" spans="1:62" x14ac:dyDescent="0.3">
      <c r="A341">
        <v>49</v>
      </c>
      <c r="B341" t="s">
        <v>45</v>
      </c>
      <c r="C341">
        <v>1.1960207441678836</v>
      </c>
      <c r="D341">
        <v>-2</v>
      </c>
      <c r="E341" s="22">
        <f>IF(Table4[[#This Row],[Trial]]="G1",Table4[[#This Row],[Balance]]/100,IF(Table4[[#This Row],[Trial]]="G2",Table4[[#This Row],[Balance]]/200,Table4[[#This Row],[Balance]]/500))</f>
        <v>0.6</v>
      </c>
      <c r="F341" s="22">
        <f>IF(Table4[[#This Row],[Net_Balance]]&gt;1,1+(Table4[[#This Row],[Net_Balance]]-1)/$F$974,1)</f>
        <v>1</v>
      </c>
      <c r="G341" s="22">
        <f>IF(Table4[[#This Row],[Net_Balance]]&lt;1,1-(1-Table4[[#This Row],[Net_Balance]])/$F$974,1)</f>
        <v>0.99428571428571433</v>
      </c>
      <c r="H341" s="22">
        <f>IF(Table4[[#This Row],[Net_Balance]]&gt;1,1+(Table4[[#This Row],[Net_Balance]]-1)/$H$974,1)</f>
        <v>1</v>
      </c>
      <c r="I341" s="22">
        <f>IF(Table4[[#This Row],[Net_Balance]]&lt;1,1-(1-Table4[[#This Row],[Net_Balance]])/$H$974,1)</f>
        <v>0.996</v>
      </c>
      <c r="J341" s="22">
        <f>IF(Table4[[#This Row],[Net_Balance]]&gt;1,(Table4[[#This Row],[Net_Balance]]-1)/$J$974,0)</f>
        <v>0</v>
      </c>
      <c r="K341" s="22">
        <f>IF(Table4[[#This Row],[Net_Balance]]&lt;1,-(1-Table4[[#This Row],[Net_Balance]])/$J$974,0)</f>
        <v>-8.0000000000000002E-3</v>
      </c>
      <c r="L341" t="s">
        <v>108</v>
      </c>
      <c r="M341" t="s">
        <v>51</v>
      </c>
      <c r="N341" t="s">
        <v>5</v>
      </c>
      <c r="O341">
        <v>0</v>
      </c>
      <c r="P341">
        <v>0</v>
      </c>
      <c r="Q341">
        <v>60</v>
      </c>
      <c r="R341">
        <v>1664428593</v>
      </c>
      <c r="S341">
        <v>9</v>
      </c>
      <c r="T341" t="s">
        <v>117</v>
      </c>
      <c r="U341">
        <v>0</v>
      </c>
      <c r="V341">
        <v>-90</v>
      </c>
      <c r="W341">
        <v>0.5</v>
      </c>
      <c r="X341">
        <v>80</v>
      </c>
      <c r="Y341">
        <v>0.5</v>
      </c>
      <c r="Z341">
        <v>-5</v>
      </c>
      <c r="AA341">
        <v>7225</v>
      </c>
      <c r="AB341">
        <v>85</v>
      </c>
      <c r="AC341">
        <v>4</v>
      </c>
      <c r="AD341">
        <v>0.25</v>
      </c>
      <c r="AE341">
        <v>0.75</v>
      </c>
      <c r="AF341">
        <v>1</v>
      </c>
      <c r="AG341">
        <v>0.25</v>
      </c>
      <c r="AH341">
        <v>0.5</v>
      </c>
      <c r="AI341">
        <v>0.375</v>
      </c>
      <c r="AJ341">
        <v>0.625</v>
      </c>
      <c r="AK341">
        <v>16.25</v>
      </c>
      <c r="AL341">
        <v>6773.4375</v>
      </c>
      <c r="AM341">
        <v>82.300896106907615</v>
      </c>
      <c r="AN341">
        <v>0.9</v>
      </c>
      <c r="AO341">
        <v>0.60844334427391233</v>
      </c>
      <c r="AP341">
        <v>0.39155665572608767</v>
      </c>
      <c r="AQ341" s="2">
        <f>Table4[[#This Row],[Gain]]^Table4[[#This Row],[θ]]</f>
        <v>188.85787660819494</v>
      </c>
      <c r="AR341" s="2">
        <f>-Table4[[#This Row],[λ]]*-Table4[[#This Row],[Loss]]^Table4[[#This Row],[θ]]</f>
        <v>434.85510823313615</v>
      </c>
      <c r="AS341" s="2">
        <f>Table4[[#This Row],[pie_gain]]*Table4[[#This Row],[v_n_w_g]]-Table4[[#This Row],[pie_loss]]*Table4[[#This Row],[v_n_w_l]]</f>
        <v>-55.361093869212681</v>
      </c>
      <c r="AT341" s="2">
        <f>IF(Table4[[#This Row],[diff_v]]&gt;=1,1,0)</f>
        <v>0</v>
      </c>
      <c r="AU341" s="2">
        <f>Table4[[#This Row],[Gain]]^(Table4[[#This Row],[θ]]*Table4[[#This Row],[ω_p]])</f>
        <v>188.85787660819494</v>
      </c>
      <c r="AV341" s="2">
        <f>-Table4[[#This Row],[λ]]*-Table4[[#This Row],[Loss]]^(Table4[[#This Row],[θ]]*Table4[[#This Row],[ω_n]])</f>
        <v>421.68533014875123</v>
      </c>
      <c r="AW341" s="2">
        <f>Table4[[#This Row],[v_n_w_g_w]]*Table4[[#This Row],[pie_gain]]-Table4[[#This Row],[v_n_w_l_w]]*Table4[[#This Row],[pie_loss]]</f>
        <v>-50.204379605836181</v>
      </c>
      <c r="AX341" s="2">
        <f>IF(Table4[[#This Row],[diff_v_w]]&gt;=1,1,0)</f>
        <v>0</v>
      </c>
      <c r="AY341" s="2">
        <f>Table4[[#This Row],[Gain]]^(Table4[[#This Row],[θ]])*Table4[[#This Row],[ω_p2]]</f>
        <v>188.85787660819494</v>
      </c>
      <c r="AZ341" s="2">
        <f>-Table4[[#This Row],[λ]]*-Table4[[#This Row],[Loss]]^(Table4[[#This Row],[θ]])*Table4[[#This Row],[ω_n2]]</f>
        <v>433.1156878002036</v>
      </c>
      <c r="BA341" s="2">
        <f>Table4[[#This Row],[v_n_w_g_w2]]*Table4[[#This Row],[pie_gain]]-Table4[[#This Row],[v_n_w_l_w2]]*Table4[[#This Row],[pie_loss]]</f>
        <v>-54.680012221591966</v>
      </c>
      <c r="BB341" s="2">
        <f>IF(Table4[[#This Row],[diff_v_w2]]&gt;=1,1,0)</f>
        <v>0</v>
      </c>
      <c r="BC341" s="2">
        <f>Table4[[#This Row],[Gain]]^(Table4[[#This Row],[θ]]+Table4[[#This Row],[ω_p3]])</f>
        <v>188.85787660819494</v>
      </c>
      <c r="BD341" s="2">
        <f>-Table4[[#This Row],[λ]]*-Table4[[#This Row],[Loss]]^(Table4[[#This Row],[θ]]+Table4[[#This Row],[ω_n3]])</f>
        <v>419.47939794316358</v>
      </c>
      <c r="BE341" s="2">
        <f>Table4[[#This Row],[v_n_w_g_w3]]*Table4[[#This Row],[pie_gain]]-Table4[[#This Row],[v_n_w_l_w3]]*Table4[[#This Row],[pie_loss]]</f>
        <v>-49.340632168657805</v>
      </c>
      <c r="BF341" s="2">
        <f>IF(Table4[[#This Row],[diff_v_w3]]&gt;=1,1,0)</f>
        <v>0</v>
      </c>
      <c r="BG341" s="2">
        <f>(Table4[[#This Row],[Accept]]-Table4[[#This Row],[projected_M1]])</f>
        <v>0</v>
      </c>
      <c r="BH341" s="2">
        <f>(Table4[[#This Row],[Accept]]-Table4[[#This Row],[projected_M2]])</f>
        <v>0</v>
      </c>
      <c r="BI341" s="2">
        <f>(Table4[[#This Row],[Accept]]-Table4[[#This Row],[projected_M3]])</f>
        <v>0</v>
      </c>
      <c r="BJ341" s="2">
        <f>(Table4[[#This Row],[Accept]]-Table4[[#This Row],[projected_M4]])</f>
        <v>0</v>
      </c>
    </row>
    <row r="342" spans="1:62" x14ac:dyDescent="0.3">
      <c r="A342">
        <v>51</v>
      </c>
      <c r="B342" t="s">
        <v>45</v>
      </c>
      <c r="C342">
        <v>1.1960207441678836</v>
      </c>
      <c r="D342">
        <v>-2</v>
      </c>
      <c r="E342" s="22">
        <f>IF(Table4[[#This Row],[Trial]]="G1",Table4[[#This Row],[Balance]]/100,IF(Table4[[#This Row],[Trial]]="G2",Table4[[#This Row],[Balance]]/200,Table4[[#This Row],[Balance]]/500))</f>
        <v>1.1000000000000001</v>
      </c>
      <c r="F342" s="22">
        <f>IF(Table4[[#This Row],[Net_Balance]]&gt;1,1+(Table4[[#This Row],[Net_Balance]]-1)/$F$974,1)</f>
        <v>1.0014285714285713</v>
      </c>
      <c r="G342" s="22">
        <f>IF(Table4[[#This Row],[Net_Balance]]&lt;1,1-(1-Table4[[#This Row],[Net_Balance]])/$F$974,1)</f>
        <v>1</v>
      </c>
      <c r="H342" s="22">
        <f>IF(Table4[[#This Row],[Net_Balance]]&gt;1,1+(Table4[[#This Row],[Net_Balance]]-1)/$H$974,1)</f>
        <v>1.0009999999999999</v>
      </c>
      <c r="I342" s="22">
        <f>IF(Table4[[#This Row],[Net_Balance]]&lt;1,1-(1-Table4[[#This Row],[Net_Balance]])/$H$974,1)</f>
        <v>1</v>
      </c>
      <c r="J342" s="22">
        <f>IF(Table4[[#This Row],[Net_Balance]]&gt;1,(Table4[[#This Row],[Net_Balance]]-1)/$J$974,0)</f>
        <v>2.0000000000000018E-3</v>
      </c>
      <c r="K342" s="22">
        <f>IF(Table4[[#This Row],[Net_Balance]]&lt;1,-(1-Table4[[#This Row],[Net_Balance]])/$J$974,0)</f>
        <v>0</v>
      </c>
      <c r="L342" t="s">
        <v>108</v>
      </c>
      <c r="M342" t="s">
        <v>100</v>
      </c>
      <c r="N342" t="s">
        <v>7</v>
      </c>
      <c r="O342">
        <v>1</v>
      </c>
      <c r="P342">
        <v>50</v>
      </c>
      <c r="Q342">
        <v>110</v>
      </c>
      <c r="R342">
        <v>1664428618</v>
      </c>
      <c r="S342">
        <v>14</v>
      </c>
      <c r="T342" t="s">
        <v>117</v>
      </c>
      <c r="U342">
        <v>0</v>
      </c>
      <c r="V342">
        <v>-50</v>
      </c>
      <c r="W342">
        <v>0.5</v>
      </c>
      <c r="X342">
        <v>50</v>
      </c>
      <c r="Y342">
        <v>0.5</v>
      </c>
      <c r="Z342">
        <v>0</v>
      </c>
      <c r="AA342">
        <v>2500</v>
      </c>
      <c r="AB342">
        <v>50</v>
      </c>
      <c r="AC342">
        <v>2</v>
      </c>
      <c r="AD342">
        <v>0.25</v>
      </c>
      <c r="AE342">
        <v>0.75</v>
      </c>
      <c r="AF342">
        <v>2</v>
      </c>
      <c r="AG342">
        <v>0.5</v>
      </c>
      <c r="AH342">
        <v>0.25</v>
      </c>
      <c r="AI342">
        <v>0.625</v>
      </c>
      <c r="AJ342">
        <v>0.375</v>
      </c>
      <c r="AK342">
        <v>-12.5</v>
      </c>
      <c r="AL342">
        <v>2343.75</v>
      </c>
      <c r="AM342">
        <v>48.412291827592711</v>
      </c>
      <c r="AN342">
        <v>0.9</v>
      </c>
      <c r="AO342">
        <v>0.38419903534316502</v>
      </c>
      <c r="AP342">
        <v>0.61580096465683498</v>
      </c>
      <c r="AQ342" s="2">
        <f>Table4[[#This Row],[Gain]]^Table4[[#This Row],[θ]]</f>
        <v>107.6473564007576</v>
      </c>
      <c r="AR342" s="2">
        <f>-Table4[[#This Row],[λ]]*-Table4[[#This Row],[Loss]]^Table4[[#This Row],[θ]]</f>
        <v>215.2947128015152</v>
      </c>
      <c r="AS342" s="2">
        <f>Table4[[#This Row],[pie_gain]]*Table4[[#This Row],[v_n_w_g]]-Table4[[#This Row],[pie_loss]]*Table4[[#This Row],[v_n_w_l]]</f>
        <v>-91.22068134227635</v>
      </c>
      <c r="AT342" s="2">
        <f>IF(Table4[[#This Row],[diff_v]]&gt;=1,1,0)</f>
        <v>0</v>
      </c>
      <c r="AU342" s="2">
        <f>Table4[[#This Row],[Gain]]^(Table4[[#This Row],[θ]]*Table4[[#This Row],[ω_p]])</f>
        <v>108.36929070821756</v>
      </c>
      <c r="AV342" s="2">
        <f>-Table4[[#This Row],[λ]]*-Table4[[#This Row],[Loss]]^(Table4[[#This Row],[θ]]*Table4[[#This Row],[ω_n]])</f>
        <v>215.2947128015152</v>
      </c>
      <c r="AW342" s="2">
        <f>Table4[[#This Row],[v_n_w_g_w]]*Table4[[#This Row],[pie_gain]]-Table4[[#This Row],[v_n_w_l_w]]*Table4[[#This Row],[pie_loss]]</f>
        <v>-90.943314877769097</v>
      </c>
      <c r="AX342" s="2">
        <f>IF(Table4[[#This Row],[diff_v_w]]&gt;=1,1,0)</f>
        <v>0</v>
      </c>
      <c r="AY342" s="2">
        <f>Table4[[#This Row],[Gain]]^(Table4[[#This Row],[θ]])*Table4[[#This Row],[ω_p2]]</f>
        <v>107.75500375715835</v>
      </c>
      <c r="AZ342" s="2">
        <f>-Table4[[#This Row],[λ]]*-Table4[[#This Row],[Loss]]^(Table4[[#This Row],[θ]])*Table4[[#This Row],[ω_n2]]</f>
        <v>215.2947128015152</v>
      </c>
      <c r="BA342" s="2">
        <f>Table4[[#This Row],[v_n_w_g_w2]]*Table4[[#This Row],[pie_gain]]-Table4[[#This Row],[v_n_w_l_w2]]*Table4[[#This Row],[pie_loss]]</f>
        <v>-91.179323331789945</v>
      </c>
      <c r="BB342" s="2">
        <f>IF(Table4[[#This Row],[diff_v_w2]]&gt;=1,1,0)</f>
        <v>0</v>
      </c>
      <c r="BC342" s="2">
        <f>Table4[[#This Row],[Gain]]^(Table4[[#This Row],[θ]]+Table4[[#This Row],[ω_p3]])</f>
        <v>108.49289773396933</v>
      </c>
      <c r="BD342" s="2">
        <f>-Table4[[#This Row],[λ]]*-Table4[[#This Row],[Loss]]^(Table4[[#This Row],[θ]]+Table4[[#This Row],[ω_n3]])</f>
        <v>215.2947128015152</v>
      </c>
      <c r="BE342" s="2">
        <f>Table4[[#This Row],[v_n_w_g_w3]]*Table4[[#This Row],[pie_gain]]-Table4[[#This Row],[v_n_w_l_w3]]*Table4[[#This Row],[pie_loss]]</f>
        <v>-90.895825177713633</v>
      </c>
      <c r="BF342" s="2">
        <f>IF(Table4[[#This Row],[diff_v_w3]]&gt;=1,1,0)</f>
        <v>0</v>
      </c>
      <c r="BG342" s="2">
        <f>(Table4[[#This Row],[Accept]]-Table4[[#This Row],[projected_M1]])</f>
        <v>1</v>
      </c>
      <c r="BH342" s="2">
        <f>(Table4[[#This Row],[Accept]]-Table4[[#This Row],[projected_M2]])</f>
        <v>1</v>
      </c>
      <c r="BI342" s="2">
        <f>(Table4[[#This Row],[Accept]]-Table4[[#This Row],[projected_M3]])</f>
        <v>1</v>
      </c>
      <c r="BJ342" s="2">
        <f>(Table4[[#This Row],[Accept]]-Table4[[#This Row],[projected_M4]])</f>
        <v>1</v>
      </c>
    </row>
    <row r="343" spans="1:62" x14ac:dyDescent="0.3">
      <c r="A343">
        <v>52</v>
      </c>
      <c r="B343" t="s">
        <v>45</v>
      </c>
      <c r="C343">
        <v>1.1960207441678836</v>
      </c>
      <c r="D343">
        <v>-2</v>
      </c>
      <c r="E343" s="22">
        <f>IF(Table4[[#This Row],[Trial]]="G1",Table4[[#This Row],[Balance]]/100,IF(Table4[[#This Row],[Trial]]="G2",Table4[[#This Row],[Balance]]/200,Table4[[#This Row],[Balance]]/500))</f>
        <v>1.7</v>
      </c>
      <c r="F343" s="22">
        <f>IF(Table4[[#This Row],[Net_Balance]]&gt;1,1+(Table4[[#This Row],[Net_Balance]]-1)/$F$974,1)</f>
        <v>1.01</v>
      </c>
      <c r="G343" s="22">
        <f>IF(Table4[[#This Row],[Net_Balance]]&lt;1,1-(1-Table4[[#This Row],[Net_Balance]])/$F$974,1)</f>
        <v>1</v>
      </c>
      <c r="H343" s="22">
        <f>IF(Table4[[#This Row],[Net_Balance]]&gt;1,1+(Table4[[#This Row],[Net_Balance]]-1)/$H$974,1)</f>
        <v>1.0069999999999999</v>
      </c>
      <c r="I343" s="22">
        <f>IF(Table4[[#This Row],[Net_Balance]]&lt;1,1-(1-Table4[[#This Row],[Net_Balance]])/$H$974,1)</f>
        <v>1</v>
      </c>
      <c r="J343" s="22">
        <f>IF(Table4[[#This Row],[Net_Balance]]&gt;1,(Table4[[#This Row],[Net_Balance]]-1)/$J$974,0)</f>
        <v>1.3999999999999999E-2</v>
      </c>
      <c r="K343" s="22">
        <f>IF(Table4[[#This Row],[Net_Balance]]&lt;1,-(1-Table4[[#This Row],[Net_Balance]])/$J$974,0)</f>
        <v>0</v>
      </c>
      <c r="L343" t="s">
        <v>108</v>
      </c>
      <c r="M343" t="s">
        <v>63</v>
      </c>
      <c r="N343" t="s">
        <v>7</v>
      </c>
      <c r="O343">
        <v>1</v>
      </c>
      <c r="P343">
        <v>60</v>
      </c>
      <c r="Q343">
        <v>170</v>
      </c>
      <c r="R343">
        <v>1664428631</v>
      </c>
      <c r="S343">
        <v>13</v>
      </c>
      <c r="T343" t="s">
        <v>117</v>
      </c>
      <c r="U343">
        <v>0</v>
      </c>
      <c r="V343">
        <v>-50</v>
      </c>
      <c r="W343">
        <v>0.5</v>
      </c>
      <c r="X343">
        <v>60</v>
      </c>
      <c r="Y343">
        <v>0.5</v>
      </c>
      <c r="Z343">
        <v>5</v>
      </c>
      <c r="AA343">
        <v>3025</v>
      </c>
      <c r="AB343">
        <v>55</v>
      </c>
      <c r="AC343">
        <v>4</v>
      </c>
      <c r="AD343">
        <v>0.25</v>
      </c>
      <c r="AE343">
        <v>0.75</v>
      </c>
      <c r="AF343">
        <v>2</v>
      </c>
      <c r="AG343">
        <v>0.5</v>
      </c>
      <c r="AH343">
        <v>0.25</v>
      </c>
      <c r="AI343">
        <v>0.625</v>
      </c>
      <c r="AJ343">
        <v>0.375</v>
      </c>
      <c r="AK343">
        <v>-8.75</v>
      </c>
      <c r="AL343">
        <v>2835.9375</v>
      </c>
      <c r="AM343">
        <v>53.253521010351982</v>
      </c>
      <c r="AN343">
        <v>0.9</v>
      </c>
      <c r="AO343">
        <v>0.38419903534316502</v>
      </c>
      <c r="AP343">
        <v>0.61580096465683498</v>
      </c>
      <c r="AQ343" s="2">
        <f>Table4[[#This Row],[Gain]]^Table4[[#This Row],[θ]]</f>
        <v>133.87694139177151</v>
      </c>
      <c r="AR343" s="2">
        <f>-Table4[[#This Row],[λ]]*-Table4[[#This Row],[Loss]]^Table4[[#This Row],[θ]]</f>
        <v>215.2947128015152</v>
      </c>
      <c r="AS343" s="2">
        <f>Table4[[#This Row],[pie_gain]]*Table4[[#This Row],[v_n_w_g]]-Table4[[#This Row],[pie_loss]]*Table4[[#This Row],[v_n_w_l]]</f>
        <v>-81.14330009127724</v>
      </c>
      <c r="AT343" s="2">
        <f>IF(Table4[[#This Row],[diff_v]]&gt;=1,1,0)</f>
        <v>0</v>
      </c>
      <c r="AU343" s="2">
        <f>Table4[[#This Row],[Gain]]^(Table4[[#This Row],[θ]]*Table4[[#This Row],[ω_p]])</f>
        <v>140.59595937067994</v>
      </c>
      <c r="AV343" s="2">
        <f>-Table4[[#This Row],[λ]]*-Table4[[#This Row],[Loss]]^(Table4[[#This Row],[θ]]*Table4[[#This Row],[ω_n]])</f>
        <v>215.2947128015152</v>
      </c>
      <c r="AW343" s="2">
        <f>Table4[[#This Row],[v_n_w_g_w]]*Table4[[#This Row],[pie_gain]]-Table4[[#This Row],[v_n_w_l_w]]*Table4[[#This Row],[pie_loss]]</f>
        <v>-78.56185986532725</v>
      </c>
      <c r="AX343" s="2">
        <f>IF(Table4[[#This Row],[diff_v_w]]&gt;=1,1,0)</f>
        <v>0</v>
      </c>
      <c r="AY343" s="2">
        <f>Table4[[#This Row],[Gain]]^(Table4[[#This Row],[θ]])*Table4[[#This Row],[ω_p2]]</f>
        <v>134.81407998151388</v>
      </c>
      <c r="AZ343" s="2">
        <f>-Table4[[#This Row],[λ]]*-Table4[[#This Row],[Loss]]^(Table4[[#This Row],[θ]])*Table4[[#This Row],[ω_n2]]</f>
        <v>215.2947128015152</v>
      </c>
      <c r="BA343" s="2">
        <f>Table4[[#This Row],[v_n_w_g_w2]]*Table4[[#This Row],[pie_gain]]-Table4[[#This Row],[v_n_w_l_w2]]*Table4[[#This Row],[pie_loss]]</f>
        <v>-80.783252349115372</v>
      </c>
      <c r="BB343" s="2">
        <f>IF(Table4[[#This Row],[diff_v_w2]]&gt;=1,1,0)</f>
        <v>0</v>
      </c>
      <c r="BC343" s="2">
        <f>Table4[[#This Row],[Gain]]^(Table4[[#This Row],[θ]]+Table4[[#This Row],[ω_p3]])</f>
        <v>141.7750794166526</v>
      </c>
      <c r="BD343" s="2">
        <f>-Table4[[#This Row],[λ]]*-Table4[[#This Row],[Loss]]^(Table4[[#This Row],[θ]]+Table4[[#This Row],[ω_n3]])</f>
        <v>215.2947128015152</v>
      </c>
      <c r="BE343" s="2">
        <f>Table4[[#This Row],[v_n_w_g_w3]]*Table4[[#This Row],[pie_gain]]-Table4[[#This Row],[v_n_w_l_w3]]*Table4[[#This Row],[pie_loss]]</f>
        <v>-78.108843081110763</v>
      </c>
      <c r="BF343" s="2">
        <f>IF(Table4[[#This Row],[diff_v_w3]]&gt;=1,1,0)</f>
        <v>0</v>
      </c>
      <c r="BG343" s="2">
        <f>(Table4[[#This Row],[Accept]]-Table4[[#This Row],[projected_M1]])</f>
        <v>1</v>
      </c>
      <c r="BH343" s="2">
        <f>(Table4[[#This Row],[Accept]]-Table4[[#This Row],[projected_M2]])</f>
        <v>1</v>
      </c>
      <c r="BI343" s="2">
        <f>(Table4[[#This Row],[Accept]]-Table4[[#This Row],[projected_M3]])</f>
        <v>1</v>
      </c>
      <c r="BJ343" s="2">
        <f>(Table4[[#This Row],[Accept]]-Table4[[#This Row],[projected_M4]])</f>
        <v>1</v>
      </c>
    </row>
    <row r="344" spans="1:62" x14ac:dyDescent="0.3">
      <c r="A344">
        <v>53</v>
      </c>
      <c r="B344" t="s">
        <v>45</v>
      </c>
      <c r="C344">
        <v>1.1960207441678836</v>
      </c>
      <c r="D344">
        <v>-2</v>
      </c>
      <c r="E344" s="22">
        <f>IF(Table4[[#This Row],[Trial]]="G1",Table4[[#This Row],[Balance]]/100,IF(Table4[[#This Row],[Trial]]="G2",Table4[[#This Row],[Balance]]/200,Table4[[#This Row],[Balance]]/500))</f>
        <v>1.7</v>
      </c>
      <c r="F344" s="22">
        <f>IF(Table4[[#This Row],[Net_Balance]]&gt;1,1+(Table4[[#This Row],[Net_Balance]]-1)/$F$974,1)</f>
        <v>1.01</v>
      </c>
      <c r="G344" s="22">
        <f>IF(Table4[[#This Row],[Net_Balance]]&lt;1,1-(1-Table4[[#This Row],[Net_Balance]])/$F$974,1)</f>
        <v>1</v>
      </c>
      <c r="H344" s="22">
        <f>IF(Table4[[#This Row],[Net_Balance]]&gt;1,1+(Table4[[#This Row],[Net_Balance]]-1)/$H$974,1)</f>
        <v>1.0069999999999999</v>
      </c>
      <c r="I344" s="22">
        <f>IF(Table4[[#This Row],[Net_Balance]]&lt;1,1-(1-Table4[[#This Row],[Net_Balance]])/$H$974,1)</f>
        <v>1</v>
      </c>
      <c r="J344" s="22">
        <f>IF(Table4[[#This Row],[Net_Balance]]&gt;1,(Table4[[#This Row],[Net_Balance]]-1)/$J$974,0)</f>
        <v>1.3999999999999999E-2</v>
      </c>
      <c r="K344" s="22">
        <f>IF(Table4[[#This Row],[Net_Balance]]&lt;1,-(1-Table4[[#This Row],[Net_Balance]])/$J$974,0)</f>
        <v>0</v>
      </c>
      <c r="L344" t="s">
        <v>108</v>
      </c>
      <c r="M344" t="s">
        <v>67</v>
      </c>
      <c r="N344" t="s">
        <v>5</v>
      </c>
      <c r="O344">
        <v>0</v>
      </c>
      <c r="P344">
        <v>0</v>
      </c>
      <c r="Q344">
        <v>170</v>
      </c>
      <c r="R344">
        <v>1664428646</v>
      </c>
      <c r="S344">
        <v>15</v>
      </c>
      <c r="T344" t="s">
        <v>117</v>
      </c>
      <c r="U344">
        <v>0</v>
      </c>
      <c r="V344">
        <v>-10</v>
      </c>
      <c r="W344">
        <v>0.5</v>
      </c>
      <c r="X344">
        <v>20</v>
      </c>
      <c r="Y344">
        <v>0.5</v>
      </c>
      <c r="Z344">
        <v>5</v>
      </c>
      <c r="AA344">
        <v>225</v>
      </c>
      <c r="AB344">
        <v>15</v>
      </c>
      <c r="AC344">
        <v>4</v>
      </c>
      <c r="AD344">
        <v>0.25</v>
      </c>
      <c r="AE344">
        <v>0.75</v>
      </c>
      <c r="AF344">
        <v>2</v>
      </c>
      <c r="AG344">
        <v>0.5</v>
      </c>
      <c r="AH344">
        <v>0.25</v>
      </c>
      <c r="AI344">
        <v>0.625</v>
      </c>
      <c r="AJ344">
        <v>0.375</v>
      </c>
      <c r="AK344">
        <v>1.25</v>
      </c>
      <c r="AL344">
        <v>210.9375</v>
      </c>
      <c r="AM344">
        <v>14.523687548277813</v>
      </c>
      <c r="AN344">
        <v>0.9</v>
      </c>
      <c r="AO344">
        <v>0.38419903534316502</v>
      </c>
      <c r="AP344">
        <v>0.61580096465683498</v>
      </c>
      <c r="AQ344" s="2">
        <f>Table4[[#This Row],[Gain]]^Table4[[#This Row],[θ]]</f>
        <v>35.979809832580635</v>
      </c>
      <c r="AR344" s="2">
        <f>-Table4[[#This Row],[λ]]*-Table4[[#This Row],[Loss]]^Table4[[#This Row],[θ]]</f>
        <v>31.408756296736705</v>
      </c>
      <c r="AS344" s="2">
        <f>Table4[[#This Row],[pie_gain]]*Table4[[#This Row],[v_n_w_g]]-Table4[[#This Row],[pie_loss]]*Table4[[#This Row],[v_n_w_l]]</f>
        <v>-5.5181341966939002</v>
      </c>
      <c r="AT344" s="2">
        <f>IF(Table4[[#This Row],[diff_v]]&gt;=1,1,0)</f>
        <v>0</v>
      </c>
      <c r="AU344" s="2">
        <f>Table4[[#This Row],[Gain]]^(Table4[[#This Row],[θ]]*Table4[[#This Row],[ω_p]])</f>
        <v>37.292324297892073</v>
      </c>
      <c r="AV344" s="2">
        <f>-Table4[[#This Row],[λ]]*-Table4[[#This Row],[Loss]]^(Table4[[#This Row],[θ]]*Table4[[#This Row],[ω_n]])</f>
        <v>31.408756296736705</v>
      </c>
      <c r="AW344" s="2">
        <f>Table4[[#This Row],[v_n_w_g_w]]*Table4[[#This Row],[pie_gain]]-Table4[[#This Row],[v_n_w_l_w]]*Table4[[#This Row],[pie_loss]]</f>
        <v>-5.0138674052472965</v>
      </c>
      <c r="AX344" s="2">
        <f>IF(Table4[[#This Row],[diff_v_w]]&gt;=1,1,0)</f>
        <v>0</v>
      </c>
      <c r="AY344" s="2">
        <f>Table4[[#This Row],[Gain]]^(Table4[[#This Row],[θ]])*Table4[[#This Row],[ω_p2]]</f>
        <v>36.231668501408699</v>
      </c>
      <c r="AZ344" s="2">
        <f>-Table4[[#This Row],[λ]]*-Table4[[#This Row],[Loss]]^(Table4[[#This Row],[θ]])*Table4[[#This Row],[ω_n2]]</f>
        <v>31.408756296736705</v>
      </c>
      <c r="BA344" s="2">
        <f>Table4[[#This Row],[v_n_w_g_w2]]*Table4[[#This Row],[pie_gain]]-Table4[[#This Row],[v_n_w_l_w2]]*Table4[[#This Row],[pie_loss]]</f>
        <v>-5.4213703390873444</v>
      </c>
      <c r="BB344" s="2">
        <f>IF(Table4[[#This Row],[diff_v_w2]]&gt;=1,1,0)</f>
        <v>0</v>
      </c>
      <c r="BC344" s="2">
        <f>Table4[[#This Row],[Gain]]^(Table4[[#This Row],[θ]]+Table4[[#This Row],[ω_p3]])</f>
        <v>37.520903148618522</v>
      </c>
      <c r="BD344" s="2">
        <f>-Table4[[#This Row],[λ]]*-Table4[[#This Row],[Loss]]^(Table4[[#This Row],[θ]]+Table4[[#This Row],[ω_n3]])</f>
        <v>31.408756296736705</v>
      </c>
      <c r="BE344" s="2">
        <f>Table4[[#This Row],[v_n_w_g_w3]]*Table4[[#This Row],[pie_gain]]-Table4[[#This Row],[v_n_w_l_w3]]*Table4[[#This Row],[pie_loss]]</f>
        <v>-4.9260476312983457</v>
      </c>
      <c r="BF344" s="2">
        <f>IF(Table4[[#This Row],[diff_v_w3]]&gt;=1,1,0)</f>
        <v>0</v>
      </c>
      <c r="BG344" s="2">
        <f>(Table4[[#This Row],[Accept]]-Table4[[#This Row],[projected_M1]])</f>
        <v>0</v>
      </c>
      <c r="BH344" s="2">
        <f>(Table4[[#This Row],[Accept]]-Table4[[#This Row],[projected_M2]])</f>
        <v>0</v>
      </c>
      <c r="BI344" s="2">
        <f>(Table4[[#This Row],[Accept]]-Table4[[#This Row],[projected_M3]])</f>
        <v>0</v>
      </c>
      <c r="BJ344" s="2">
        <f>(Table4[[#This Row],[Accept]]-Table4[[#This Row],[projected_M4]])</f>
        <v>0</v>
      </c>
    </row>
    <row r="345" spans="1:62" x14ac:dyDescent="0.3">
      <c r="A345">
        <v>54</v>
      </c>
      <c r="B345" t="s">
        <v>45</v>
      </c>
      <c r="C345">
        <v>1.1960207441678836</v>
      </c>
      <c r="D345">
        <v>-2</v>
      </c>
      <c r="E345" s="22">
        <f>IF(Table4[[#This Row],[Trial]]="G1",Table4[[#This Row],[Balance]]/100,IF(Table4[[#This Row],[Trial]]="G2",Table4[[#This Row],[Balance]]/200,Table4[[#This Row],[Balance]]/500))</f>
        <v>1.7</v>
      </c>
      <c r="F345" s="22">
        <f>IF(Table4[[#This Row],[Net_Balance]]&gt;1,1+(Table4[[#This Row],[Net_Balance]]-1)/$F$974,1)</f>
        <v>1.01</v>
      </c>
      <c r="G345" s="22">
        <f>IF(Table4[[#This Row],[Net_Balance]]&lt;1,1-(1-Table4[[#This Row],[Net_Balance]])/$F$974,1)</f>
        <v>1</v>
      </c>
      <c r="H345" s="22">
        <f>IF(Table4[[#This Row],[Net_Balance]]&gt;1,1+(Table4[[#This Row],[Net_Balance]]-1)/$H$974,1)</f>
        <v>1.0069999999999999</v>
      </c>
      <c r="I345" s="22">
        <f>IF(Table4[[#This Row],[Net_Balance]]&lt;1,1-(1-Table4[[#This Row],[Net_Balance]])/$H$974,1)</f>
        <v>1</v>
      </c>
      <c r="J345" s="22">
        <f>IF(Table4[[#This Row],[Net_Balance]]&gt;1,(Table4[[#This Row],[Net_Balance]]-1)/$J$974,0)</f>
        <v>1.3999999999999999E-2</v>
      </c>
      <c r="K345" s="22">
        <f>IF(Table4[[#This Row],[Net_Balance]]&lt;1,-(1-Table4[[#This Row],[Net_Balance]])/$J$974,0)</f>
        <v>0</v>
      </c>
      <c r="L345" t="s">
        <v>108</v>
      </c>
      <c r="M345" t="s">
        <v>98</v>
      </c>
      <c r="N345" t="s">
        <v>5</v>
      </c>
      <c r="O345">
        <v>0</v>
      </c>
      <c r="P345">
        <v>0</v>
      </c>
      <c r="Q345">
        <v>170</v>
      </c>
      <c r="R345">
        <v>1664428671</v>
      </c>
      <c r="S345">
        <v>25</v>
      </c>
      <c r="T345" t="s">
        <v>117</v>
      </c>
      <c r="U345">
        <v>0</v>
      </c>
      <c r="V345">
        <v>-10</v>
      </c>
      <c r="W345">
        <v>0.5</v>
      </c>
      <c r="X345">
        <v>0</v>
      </c>
      <c r="Y345">
        <v>0.5</v>
      </c>
      <c r="Z345">
        <v>-5</v>
      </c>
      <c r="AA345">
        <v>25</v>
      </c>
      <c r="AB345">
        <v>5</v>
      </c>
      <c r="AC345">
        <v>2</v>
      </c>
      <c r="AD345">
        <v>0.25</v>
      </c>
      <c r="AE345">
        <v>0.75</v>
      </c>
      <c r="AF345">
        <v>2</v>
      </c>
      <c r="AG345">
        <v>0.5</v>
      </c>
      <c r="AH345">
        <v>0.25</v>
      </c>
      <c r="AI345">
        <v>0.625</v>
      </c>
      <c r="AJ345">
        <v>0.375</v>
      </c>
      <c r="AK345">
        <v>-6.25</v>
      </c>
      <c r="AL345">
        <v>23.4375</v>
      </c>
      <c r="AM345">
        <v>4.8412291827592711</v>
      </c>
      <c r="AN345">
        <v>0.9</v>
      </c>
      <c r="AO345">
        <v>0.38419903534316502</v>
      </c>
      <c r="AP345">
        <v>0.61580096465683498</v>
      </c>
      <c r="AQ345" s="2">
        <f>Table4[[#This Row],[Gain]]^Table4[[#This Row],[θ]]</f>
        <v>0</v>
      </c>
      <c r="AR345" s="2">
        <f>-Table4[[#This Row],[λ]]*-Table4[[#This Row],[Loss]]^Table4[[#This Row],[θ]]</f>
        <v>31.408756296736705</v>
      </c>
      <c r="AS345" s="2">
        <f>Table4[[#This Row],[pie_gain]]*Table4[[#This Row],[v_n_w_g]]-Table4[[#This Row],[pie_loss]]*Table4[[#This Row],[v_n_w_l]]</f>
        <v>-19.341542426201904</v>
      </c>
      <c r="AT345" s="2">
        <f>IF(Table4[[#This Row],[diff_v]]&gt;=1,1,0)</f>
        <v>0</v>
      </c>
      <c r="AU345" s="2">
        <f>Table4[[#This Row],[Gain]]^(Table4[[#This Row],[θ]]*Table4[[#This Row],[ω_p]])</f>
        <v>0</v>
      </c>
      <c r="AV345" s="2">
        <f>-Table4[[#This Row],[λ]]*-Table4[[#This Row],[Loss]]^(Table4[[#This Row],[θ]]*Table4[[#This Row],[ω_n]])</f>
        <v>31.408756296736705</v>
      </c>
      <c r="AW345" s="2">
        <f>Table4[[#This Row],[v_n_w_g_w]]*Table4[[#This Row],[pie_gain]]-Table4[[#This Row],[v_n_w_l_w]]*Table4[[#This Row],[pie_loss]]</f>
        <v>-19.341542426201904</v>
      </c>
      <c r="AX345" s="2">
        <f>IF(Table4[[#This Row],[diff_v_w]]&gt;=1,1,0)</f>
        <v>0</v>
      </c>
      <c r="AY345" s="2">
        <f>Table4[[#This Row],[Gain]]^(Table4[[#This Row],[θ]])*Table4[[#This Row],[ω_p2]]</f>
        <v>0</v>
      </c>
      <c r="AZ345" s="2">
        <f>-Table4[[#This Row],[λ]]*-Table4[[#This Row],[Loss]]^(Table4[[#This Row],[θ]])*Table4[[#This Row],[ω_n2]]</f>
        <v>31.408756296736705</v>
      </c>
      <c r="BA345" s="2">
        <f>Table4[[#This Row],[v_n_w_g_w2]]*Table4[[#This Row],[pie_gain]]-Table4[[#This Row],[v_n_w_l_w2]]*Table4[[#This Row],[pie_loss]]</f>
        <v>-19.341542426201904</v>
      </c>
      <c r="BB345" s="2">
        <f>IF(Table4[[#This Row],[diff_v_w2]]&gt;=1,1,0)</f>
        <v>0</v>
      </c>
      <c r="BC345" s="2">
        <f>Table4[[#This Row],[Gain]]^(Table4[[#This Row],[θ]]+Table4[[#This Row],[ω_p3]])</f>
        <v>0</v>
      </c>
      <c r="BD345" s="2">
        <f>-Table4[[#This Row],[λ]]*-Table4[[#This Row],[Loss]]^(Table4[[#This Row],[θ]]+Table4[[#This Row],[ω_n3]])</f>
        <v>31.408756296736705</v>
      </c>
      <c r="BE345" s="2">
        <f>Table4[[#This Row],[v_n_w_g_w3]]*Table4[[#This Row],[pie_gain]]-Table4[[#This Row],[v_n_w_l_w3]]*Table4[[#This Row],[pie_loss]]</f>
        <v>-19.341542426201904</v>
      </c>
      <c r="BF345" s="2">
        <f>IF(Table4[[#This Row],[diff_v_w3]]&gt;=1,1,0)</f>
        <v>0</v>
      </c>
      <c r="BG345" s="2">
        <f>(Table4[[#This Row],[Accept]]-Table4[[#This Row],[projected_M1]])</f>
        <v>0</v>
      </c>
      <c r="BH345" s="2">
        <f>(Table4[[#This Row],[Accept]]-Table4[[#This Row],[projected_M2]])</f>
        <v>0</v>
      </c>
      <c r="BI345" s="2">
        <f>(Table4[[#This Row],[Accept]]-Table4[[#This Row],[projected_M3]])</f>
        <v>0</v>
      </c>
      <c r="BJ345" s="2">
        <f>(Table4[[#This Row],[Accept]]-Table4[[#This Row],[projected_M4]])</f>
        <v>0</v>
      </c>
    </row>
    <row r="346" spans="1:62" x14ac:dyDescent="0.3">
      <c r="A346">
        <v>56</v>
      </c>
      <c r="B346" t="s">
        <v>45</v>
      </c>
      <c r="C346">
        <v>1.1960207441678836</v>
      </c>
      <c r="D346">
        <v>-2</v>
      </c>
      <c r="E346" s="22">
        <f>IF(Table4[[#This Row],[Trial]]="G1",Table4[[#This Row],[Balance]]/100,IF(Table4[[#This Row],[Trial]]="G2",Table4[[#This Row],[Balance]]/200,Table4[[#This Row],[Balance]]/500))</f>
        <v>1.7</v>
      </c>
      <c r="F346" s="22">
        <f>IF(Table4[[#This Row],[Net_Balance]]&gt;1,1+(Table4[[#This Row],[Net_Balance]]-1)/$F$974,1)</f>
        <v>1.01</v>
      </c>
      <c r="G346" s="22">
        <f>IF(Table4[[#This Row],[Net_Balance]]&lt;1,1-(1-Table4[[#This Row],[Net_Balance]])/$F$974,1)</f>
        <v>1</v>
      </c>
      <c r="H346" s="22">
        <f>IF(Table4[[#This Row],[Net_Balance]]&gt;1,1+(Table4[[#This Row],[Net_Balance]]-1)/$H$974,1)</f>
        <v>1.0069999999999999</v>
      </c>
      <c r="I346" s="22">
        <f>IF(Table4[[#This Row],[Net_Balance]]&lt;1,1-(1-Table4[[#This Row],[Net_Balance]])/$H$974,1)</f>
        <v>1</v>
      </c>
      <c r="J346" s="22">
        <f>IF(Table4[[#This Row],[Net_Balance]]&gt;1,(Table4[[#This Row],[Net_Balance]]-1)/$J$974,0)</f>
        <v>1.3999999999999999E-2</v>
      </c>
      <c r="K346" s="22">
        <f>IF(Table4[[#This Row],[Net_Balance]]&lt;1,-(1-Table4[[#This Row],[Net_Balance]])/$J$974,0)</f>
        <v>0</v>
      </c>
      <c r="L346" t="s">
        <v>108</v>
      </c>
      <c r="M346" t="s">
        <v>85</v>
      </c>
      <c r="N346" t="s">
        <v>5</v>
      </c>
      <c r="O346">
        <v>0</v>
      </c>
      <c r="P346">
        <v>0</v>
      </c>
      <c r="Q346">
        <v>170</v>
      </c>
      <c r="R346">
        <v>1664428690</v>
      </c>
      <c r="S346">
        <v>12</v>
      </c>
      <c r="T346" t="s">
        <v>117</v>
      </c>
      <c r="U346">
        <v>0</v>
      </c>
      <c r="V346">
        <v>-90</v>
      </c>
      <c r="W346">
        <v>0.5</v>
      </c>
      <c r="X346">
        <v>80</v>
      </c>
      <c r="Y346">
        <v>0.5</v>
      </c>
      <c r="Z346">
        <v>-5</v>
      </c>
      <c r="AA346">
        <v>7225</v>
      </c>
      <c r="AB346">
        <v>85</v>
      </c>
      <c r="AC346">
        <v>2</v>
      </c>
      <c r="AD346">
        <v>0.25</v>
      </c>
      <c r="AE346">
        <v>0.75</v>
      </c>
      <c r="AF346">
        <v>2</v>
      </c>
      <c r="AG346">
        <v>0.5</v>
      </c>
      <c r="AH346">
        <v>0.25</v>
      </c>
      <c r="AI346">
        <v>0.625</v>
      </c>
      <c r="AJ346">
        <v>0.375</v>
      </c>
      <c r="AK346">
        <v>-26.25</v>
      </c>
      <c r="AL346">
        <v>6773.4375</v>
      </c>
      <c r="AM346">
        <v>82.300896106907615</v>
      </c>
      <c r="AN346">
        <v>0.9</v>
      </c>
      <c r="AO346">
        <v>0.38419903534316502</v>
      </c>
      <c r="AP346">
        <v>0.61580096465683498</v>
      </c>
      <c r="AQ346" s="2">
        <f>Table4[[#This Row],[Gain]]^Table4[[#This Row],[θ]]</f>
        <v>188.85787660819494</v>
      </c>
      <c r="AR346" s="2">
        <f>-Table4[[#This Row],[λ]]*-Table4[[#This Row],[Loss]]^Table4[[#This Row],[θ]]</f>
        <v>434.85510823313615</v>
      </c>
      <c r="AS346" s="2">
        <f>Table4[[#This Row],[pie_gain]]*Table4[[#This Row],[v_n_w_g]]-Table4[[#This Row],[pie_loss]]*Table4[[#This Row],[v_n_w_l]]</f>
        <v>-195.22518112609066</v>
      </c>
      <c r="AT346" s="2">
        <f>IF(Table4[[#This Row],[diff_v]]&gt;=1,1,0)</f>
        <v>0</v>
      </c>
      <c r="AU346" s="2">
        <f>Table4[[#This Row],[Gain]]^(Table4[[#This Row],[θ]]*Table4[[#This Row],[ω_p]])</f>
        <v>199.01987699468975</v>
      </c>
      <c r="AV346" s="2">
        <f>-Table4[[#This Row],[λ]]*-Table4[[#This Row],[Loss]]^(Table4[[#This Row],[θ]]*Table4[[#This Row],[ω_n]])</f>
        <v>434.85510823313615</v>
      </c>
      <c r="AW346" s="2">
        <f>Table4[[#This Row],[v_n_w_g_w]]*Table4[[#This Row],[pie_gain]]-Table4[[#This Row],[v_n_w_l_w]]*Table4[[#This Row],[pie_loss]]</f>
        <v>-191.32095038044247</v>
      </c>
      <c r="AX346" s="2">
        <f>IF(Table4[[#This Row],[diff_v_w]]&gt;=1,1,0)</f>
        <v>0</v>
      </c>
      <c r="AY346" s="2">
        <f>Table4[[#This Row],[Gain]]^(Table4[[#This Row],[θ]])*Table4[[#This Row],[ω_p2]]</f>
        <v>190.17988174445227</v>
      </c>
      <c r="AZ346" s="2">
        <f>-Table4[[#This Row],[λ]]*-Table4[[#This Row],[Loss]]^(Table4[[#This Row],[θ]])*Table4[[#This Row],[ω_n2]]</f>
        <v>434.85510823313615</v>
      </c>
      <c r="BA346" s="2">
        <f>Table4[[#This Row],[v_n_w_g_w2]]*Table4[[#This Row],[pie_gain]]-Table4[[#This Row],[v_n_w_l_w2]]*Table4[[#This Row],[pie_loss]]</f>
        <v>-194.71726802802186</v>
      </c>
      <c r="BB346" s="2">
        <f>IF(Table4[[#This Row],[diff_v_w2]]&gt;=1,1,0)</f>
        <v>0</v>
      </c>
      <c r="BC346" s="2">
        <f>Table4[[#This Row],[Gain]]^(Table4[[#This Row],[θ]]+Table4[[#This Row],[ω_p3]])</f>
        <v>200.80677543441408</v>
      </c>
      <c r="BD346" s="2">
        <f>-Table4[[#This Row],[λ]]*-Table4[[#This Row],[Loss]]^(Table4[[#This Row],[θ]]+Table4[[#This Row],[ω_n3]])</f>
        <v>434.85510823313615</v>
      </c>
      <c r="BE346" s="2">
        <f>Table4[[#This Row],[v_n_w_g_w3]]*Table4[[#This Row],[pie_gain]]-Table4[[#This Row],[v_n_w_l_w3]]*Table4[[#This Row],[pie_loss]]</f>
        <v>-190.63442572364417</v>
      </c>
      <c r="BF346" s="2">
        <f>IF(Table4[[#This Row],[diff_v_w3]]&gt;=1,1,0)</f>
        <v>0</v>
      </c>
      <c r="BG346" s="2">
        <f>(Table4[[#This Row],[Accept]]-Table4[[#This Row],[projected_M1]])</f>
        <v>0</v>
      </c>
      <c r="BH346" s="2">
        <f>(Table4[[#This Row],[Accept]]-Table4[[#This Row],[projected_M2]])</f>
        <v>0</v>
      </c>
      <c r="BI346" s="2">
        <f>(Table4[[#This Row],[Accept]]-Table4[[#This Row],[projected_M3]])</f>
        <v>0</v>
      </c>
      <c r="BJ346" s="2">
        <f>(Table4[[#This Row],[Accept]]-Table4[[#This Row],[projected_M4]])</f>
        <v>0</v>
      </c>
    </row>
    <row r="347" spans="1:62" x14ac:dyDescent="0.3">
      <c r="A347">
        <v>58</v>
      </c>
      <c r="B347" t="s">
        <v>45</v>
      </c>
      <c r="C347">
        <v>1.1960207441678836</v>
      </c>
      <c r="D347">
        <v>-2</v>
      </c>
      <c r="E347" s="22">
        <f>IF(Table4[[#This Row],[Trial]]="G1",Table4[[#This Row],[Balance]]/100,IF(Table4[[#This Row],[Trial]]="G2",Table4[[#This Row],[Balance]]/200,Table4[[#This Row],[Balance]]/500))</f>
        <v>1.7</v>
      </c>
      <c r="F347" s="22">
        <f>IF(Table4[[#This Row],[Net_Balance]]&gt;1,1+(Table4[[#This Row],[Net_Balance]]-1)/$F$974,1)</f>
        <v>1.01</v>
      </c>
      <c r="G347" s="22">
        <f>IF(Table4[[#This Row],[Net_Balance]]&lt;1,1-(1-Table4[[#This Row],[Net_Balance]])/$F$974,1)</f>
        <v>1</v>
      </c>
      <c r="H347" s="22">
        <f>IF(Table4[[#This Row],[Net_Balance]]&gt;1,1+(Table4[[#This Row],[Net_Balance]]-1)/$H$974,1)</f>
        <v>1.0069999999999999</v>
      </c>
      <c r="I347" s="22">
        <f>IF(Table4[[#This Row],[Net_Balance]]&lt;1,1-(1-Table4[[#This Row],[Net_Balance]])/$H$974,1)</f>
        <v>1</v>
      </c>
      <c r="J347" s="22">
        <f>IF(Table4[[#This Row],[Net_Balance]]&gt;1,(Table4[[#This Row],[Net_Balance]]-1)/$J$974,0)</f>
        <v>1.3999999999999999E-2</v>
      </c>
      <c r="K347" s="22">
        <f>IF(Table4[[#This Row],[Net_Balance]]&lt;1,-(1-Table4[[#This Row],[Net_Balance]])/$J$974,0)</f>
        <v>0</v>
      </c>
      <c r="L347" t="s">
        <v>108</v>
      </c>
      <c r="M347" t="s">
        <v>71</v>
      </c>
      <c r="N347" t="s">
        <v>5</v>
      </c>
      <c r="O347">
        <v>0</v>
      </c>
      <c r="P347">
        <v>0</v>
      </c>
      <c r="Q347">
        <v>170</v>
      </c>
      <c r="R347">
        <v>1664428731</v>
      </c>
      <c r="S347">
        <v>18</v>
      </c>
      <c r="T347" t="s">
        <v>117</v>
      </c>
      <c r="U347">
        <v>0</v>
      </c>
      <c r="V347">
        <v>-10</v>
      </c>
      <c r="W347">
        <v>0.5</v>
      </c>
      <c r="X347">
        <v>30</v>
      </c>
      <c r="Y347">
        <v>0.5</v>
      </c>
      <c r="Z347">
        <v>10</v>
      </c>
      <c r="AA347">
        <v>400</v>
      </c>
      <c r="AB347">
        <v>20</v>
      </c>
      <c r="AC347">
        <v>2</v>
      </c>
      <c r="AD347">
        <v>0.25</v>
      </c>
      <c r="AE347">
        <v>0.75</v>
      </c>
      <c r="AF347">
        <v>2</v>
      </c>
      <c r="AG347">
        <v>0.5</v>
      </c>
      <c r="AH347">
        <v>0.25</v>
      </c>
      <c r="AI347">
        <v>0.625</v>
      </c>
      <c r="AJ347">
        <v>0.375</v>
      </c>
      <c r="AK347">
        <v>5</v>
      </c>
      <c r="AL347">
        <v>375</v>
      </c>
      <c r="AM347">
        <v>19.364916731037084</v>
      </c>
      <c r="AN347">
        <v>0.9</v>
      </c>
      <c r="AO347">
        <v>0.38419903534316502</v>
      </c>
      <c r="AP347">
        <v>0.61580096465683498</v>
      </c>
      <c r="AQ347" s="2">
        <f>Table4[[#This Row],[Gain]]^Table4[[#This Row],[θ]]</f>
        <v>58.434275299017848</v>
      </c>
      <c r="AR347" s="2">
        <f>-Table4[[#This Row],[λ]]*-Table4[[#This Row],[Loss]]^Table4[[#This Row],[θ]]</f>
        <v>31.408756296736705</v>
      </c>
      <c r="AS347" s="2">
        <f>Table4[[#This Row],[pie_gain]]*Table4[[#This Row],[v_n_w_g]]-Table4[[#This Row],[pie_loss]]*Table4[[#This Row],[v_n_w_l]]</f>
        <v>3.1088497746576884</v>
      </c>
      <c r="AT347" s="2">
        <f>IF(Table4[[#This Row],[diff_v]]&gt;=1,1,0)</f>
        <v>1</v>
      </c>
      <c r="AU347" s="2">
        <f>Table4[[#This Row],[Gain]]^(Table4[[#This Row],[θ]]*Table4[[#This Row],[ω_p]])</f>
        <v>60.860335050034259</v>
      </c>
      <c r="AV347" s="2">
        <f>-Table4[[#This Row],[λ]]*-Table4[[#This Row],[Loss]]^(Table4[[#This Row],[θ]]*Table4[[#This Row],[ω_n]])</f>
        <v>31.408756296736705</v>
      </c>
      <c r="AW347" s="2">
        <f>Table4[[#This Row],[v_n_w_g_w]]*Table4[[#This Row],[pie_gain]]-Table4[[#This Row],[v_n_w_l_w]]*Table4[[#This Row],[pie_loss]]</f>
        <v>4.0409395906830738</v>
      </c>
      <c r="AX347" s="2">
        <f>IF(Table4[[#This Row],[diff_v_w]]&gt;=1,1,0)</f>
        <v>1</v>
      </c>
      <c r="AY347" s="2">
        <f>Table4[[#This Row],[Gain]]^(Table4[[#This Row],[θ]])*Table4[[#This Row],[ω_p2]]</f>
        <v>58.843315226110967</v>
      </c>
      <c r="AZ347" s="2">
        <f>-Table4[[#This Row],[λ]]*-Table4[[#This Row],[Loss]]^(Table4[[#This Row],[θ]])*Table4[[#This Row],[ω_n2]]</f>
        <v>31.408756296736705</v>
      </c>
      <c r="BA347" s="2">
        <f>Table4[[#This Row],[v_n_w_g_w2]]*Table4[[#This Row],[pie_gain]]-Table4[[#This Row],[v_n_w_l_w2]]*Table4[[#This Row],[pie_loss]]</f>
        <v>3.2660025200637044</v>
      </c>
      <c r="BB347" s="2">
        <f>IF(Table4[[#This Row],[diff_v_w2]]&gt;=1,1,0)</f>
        <v>1</v>
      </c>
      <c r="BC347" s="2">
        <f>Table4[[#This Row],[Gain]]^(Table4[[#This Row],[θ]]+Table4[[#This Row],[ω_p3]])</f>
        <v>61.284036118789622</v>
      </c>
      <c r="BD347" s="2">
        <f>-Table4[[#This Row],[λ]]*-Table4[[#This Row],[Loss]]^(Table4[[#This Row],[θ]]+Table4[[#This Row],[ω_n3]])</f>
        <v>31.408756296736705</v>
      </c>
      <c r="BE347" s="2">
        <f>Table4[[#This Row],[v_n_w_g_w3]]*Table4[[#This Row],[pie_gain]]-Table4[[#This Row],[v_n_w_l_w3]]*Table4[[#This Row],[pie_loss]]</f>
        <v>4.2037251325727496</v>
      </c>
      <c r="BF347" s="2">
        <f>IF(Table4[[#This Row],[diff_v_w3]]&gt;=1,1,0)</f>
        <v>1</v>
      </c>
      <c r="BG347" s="2">
        <f>(Table4[[#This Row],[Accept]]-Table4[[#This Row],[projected_M1]])</f>
        <v>-1</v>
      </c>
      <c r="BH347" s="2">
        <f>(Table4[[#This Row],[Accept]]-Table4[[#This Row],[projected_M2]])</f>
        <v>-1</v>
      </c>
      <c r="BI347" s="2">
        <f>(Table4[[#This Row],[Accept]]-Table4[[#This Row],[projected_M3]])</f>
        <v>-1</v>
      </c>
      <c r="BJ347" s="2">
        <f>(Table4[[#This Row],[Accept]]-Table4[[#This Row],[projected_M4]])</f>
        <v>-1</v>
      </c>
    </row>
    <row r="348" spans="1:62" x14ac:dyDescent="0.3">
      <c r="A348">
        <v>59</v>
      </c>
      <c r="B348" t="s">
        <v>45</v>
      </c>
      <c r="C348">
        <v>1.1960207441678836</v>
      </c>
      <c r="D348">
        <v>-2</v>
      </c>
      <c r="E348" s="22">
        <f>IF(Table4[[#This Row],[Trial]]="G1",Table4[[#This Row],[Balance]]/100,IF(Table4[[#This Row],[Trial]]="G2",Table4[[#This Row],[Balance]]/200,Table4[[#This Row],[Balance]]/500))</f>
        <v>3.5</v>
      </c>
      <c r="F348" s="22">
        <f>IF(Table4[[#This Row],[Net_Balance]]&gt;1,1+(Table4[[#This Row],[Net_Balance]]-1)/$F$974,1)</f>
        <v>1.0357142857142858</v>
      </c>
      <c r="G348" s="22">
        <f>IF(Table4[[#This Row],[Net_Balance]]&lt;1,1-(1-Table4[[#This Row],[Net_Balance]])/$F$974,1)</f>
        <v>1</v>
      </c>
      <c r="H348" s="22">
        <f>IF(Table4[[#This Row],[Net_Balance]]&gt;1,1+(Table4[[#This Row],[Net_Balance]]-1)/$H$974,1)</f>
        <v>1.0249999999999999</v>
      </c>
      <c r="I348" s="22">
        <f>IF(Table4[[#This Row],[Net_Balance]]&lt;1,1-(1-Table4[[#This Row],[Net_Balance]])/$H$974,1)</f>
        <v>1</v>
      </c>
      <c r="J348" s="22">
        <f>IF(Table4[[#This Row],[Net_Balance]]&gt;1,(Table4[[#This Row],[Net_Balance]]-1)/$J$974,0)</f>
        <v>0.05</v>
      </c>
      <c r="K348" s="22">
        <f>IF(Table4[[#This Row],[Net_Balance]]&lt;1,-(1-Table4[[#This Row],[Net_Balance]])/$J$974,0)</f>
        <v>0</v>
      </c>
      <c r="L348" t="s">
        <v>108</v>
      </c>
      <c r="M348" t="s">
        <v>50</v>
      </c>
      <c r="N348" t="s">
        <v>7</v>
      </c>
      <c r="O348">
        <v>1</v>
      </c>
      <c r="P348">
        <v>180</v>
      </c>
      <c r="Q348">
        <v>350</v>
      </c>
      <c r="R348">
        <v>1664428741</v>
      </c>
      <c r="S348">
        <v>10</v>
      </c>
      <c r="T348" t="s">
        <v>117</v>
      </c>
      <c r="U348">
        <v>0</v>
      </c>
      <c r="V348">
        <v>-90</v>
      </c>
      <c r="W348">
        <v>0.5</v>
      </c>
      <c r="X348">
        <v>180</v>
      </c>
      <c r="Y348">
        <v>0.5</v>
      </c>
      <c r="Z348">
        <v>45</v>
      </c>
      <c r="AA348">
        <v>18225</v>
      </c>
      <c r="AB348">
        <v>135</v>
      </c>
      <c r="AC348">
        <v>4</v>
      </c>
      <c r="AD348">
        <v>0.75</v>
      </c>
      <c r="AE348">
        <v>0.25</v>
      </c>
      <c r="AF348">
        <v>2</v>
      </c>
      <c r="AG348">
        <v>0.05</v>
      </c>
      <c r="AH348">
        <v>0.2</v>
      </c>
      <c r="AI348">
        <v>0.42499999999999999</v>
      </c>
      <c r="AJ348">
        <v>0.57499999999999996</v>
      </c>
      <c r="AK348">
        <v>65.249999999999986</v>
      </c>
      <c r="AL348">
        <v>17814.9375</v>
      </c>
      <c r="AM348">
        <v>133.47260954967501</v>
      </c>
      <c r="AN348">
        <v>0.9</v>
      </c>
      <c r="AO348">
        <v>0.56330583577691229</v>
      </c>
      <c r="AP348">
        <v>0.43669416422308771</v>
      </c>
      <c r="AQ348" s="2">
        <f>Table4[[#This Row],[Gain]]^Table4[[#This Row],[θ]]</f>
        <v>498.1414721148987</v>
      </c>
      <c r="AR348" s="2">
        <f>-Table4[[#This Row],[λ]]*-Table4[[#This Row],[Loss]]^Table4[[#This Row],[θ]]</f>
        <v>434.85510823313615</v>
      </c>
      <c r="AS348" s="2">
        <f>Table4[[#This Row],[pie_gain]]*Table4[[#This Row],[v_n_w_g]]-Table4[[#This Row],[pie_loss]]*Table4[[#This Row],[v_n_w_l]]</f>
        <v>90.70731023681472</v>
      </c>
      <c r="AT348" s="2">
        <f>IF(Table4[[#This Row],[diff_v]]&gt;=1,1,0)</f>
        <v>1</v>
      </c>
      <c r="AU348" s="2">
        <f>Table4[[#This Row],[Gain]]^(Table4[[#This Row],[θ]]*Table4[[#This Row],[ω_p]])</f>
        <v>621.85155527047436</v>
      </c>
      <c r="AV348" s="2">
        <f>-Table4[[#This Row],[λ]]*-Table4[[#This Row],[Loss]]^(Table4[[#This Row],[θ]]*Table4[[#This Row],[ω_n]])</f>
        <v>434.85510823313615</v>
      </c>
      <c r="AW348" s="2">
        <f>Table4[[#This Row],[v_n_w_g_w]]*Table4[[#This Row],[pie_gain]]-Table4[[#This Row],[v_n_w_l_w]]*Table4[[#This Row],[pie_loss]]</f>
        <v>160.39392202279757</v>
      </c>
      <c r="AX348" s="2">
        <f>IF(Table4[[#This Row],[diff_v_w]]&gt;=1,1,0)</f>
        <v>1</v>
      </c>
      <c r="AY348" s="2">
        <f>Table4[[#This Row],[Gain]]^(Table4[[#This Row],[θ]])*Table4[[#This Row],[ω_p2]]</f>
        <v>510.59500891777111</v>
      </c>
      <c r="AZ348" s="2">
        <f>-Table4[[#This Row],[λ]]*-Table4[[#This Row],[Loss]]^(Table4[[#This Row],[θ]])*Table4[[#This Row],[ω_n2]]</f>
        <v>434.85510823313615</v>
      </c>
      <c r="BA348" s="2">
        <f>Table4[[#This Row],[v_n_w_g_w2]]*Table4[[#This Row],[pie_gain]]-Table4[[#This Row],[v_n_w_l_w2]]*Table4[[#This Row],[pie_loss]]</f>
        <v>97.722460193935291</v>
      </c>
      <c r="BB348" s="2">
        <f>IF(Table4[[#This Row],[diff_v_w2]]&gt;=1,1,0)</f>
        <v>1</v>
      </c>
      <c r="BC348" s="2">
        <f>Table4[[#This Row],[Gain]]^(Table4[[#This Row],[θ]]+Table4[[#This Row],[ω_p3]])</f>
        <v>645.82718969119344</v>
      </c>
      <c r="BD348" s="2">
        <f>-Table4[[#This Row],[λ]]*-Table4[[#This Row],[Loss]]^(Table4[[#This Row],[θ]]+Table4[[#This Row],[ω_n3]])</f>
        <v>434.85510823313615</v>
      </c>
      <c r="BE348" s="2">
        <f>Table4[[#This Row],[v_n_w_g_w3]]*Table4[[#This Row],[pie_gain]]-Table4[[#This Row],[v_n_w_l_w3]]*Table4[[#This Row],[pie_loss]]</f>
        <v>173.89953680844243</v>
      </c>
      <c r="BF348" s="2">
        <f>IF(Table4[[#This Row],[diff_v_w3]]&gt;=1,1,0)</f>
        <v>1</v>
      </c>
      <c r="BG348" s="2">
        <f>(Table4[[#This Row],[Accept]]-Table4[[#This Row],[projected_M1]])</f>
        <v>0</v>
      </c>
      <c r="BH348" s="2">
        <f>(Table4[[#This Row],[Accept]]-Table4[[#This Row],[projected_M2]])</f>
        <v>0</v>
      </c>
      <c r="BI348" s="2">
        <f>(Table4[[#This Row],[Accept]]-Table4[[#This Row],[projected_M3]])</f>
        <v>0</v>
      </c>
      <c r="BJ348" s="2">
        <f>(Table4[[#This Row],[Accept]]-Table4[[#This Row],[projected_M4]])</f>
        <v>0</v>
      </c>
    </row>
    <row r="349" spans="1:62" x14ac:dyDescent="0.3">
      <c r="A349">
        <v>60</v>
      </c>
      <c r="B349" t="s">
        <v>45</v>
      </c>
      <c r="C349">
        <v>1.1960207441678836</v>
      </c>
      <c r="D349">
        <v>-2</v>
      </c>
      <c r="E349" s="22">
        <f>IF(Table4[[#This Row],[Trial]]="G1",Table4[[#This Row],[Balance]]/100,IF(Table4[[#This Row],[Trial]]="G2",Table4[[#This Row],[Balance]]/200,Table4[[#This Row],[Balance]]/500))</f>
        <v>3.5</v>
      </c>
      <c r="F349" s="22">
        <f>IF(Table4[[#This Row],[Net_Balance]]&gt;1,1+(Table4[[#This Row],[Net_Balance]]-1)/$F$974,1)</f>
        <v>1.0357142857142858</v>
      </c>
      <c r="G349" s="22">
        <f>IF(Table4[[#This Row],[Net_Balance]]&lt;1,1-(1-Table4[[#This Row],[Net_Balance]])/$F$974,1)</f>
        <v>1</v>
      </c>
      <c r="H349" s="22">
        <f>IF(Table4[[#This Row],[Net_Balance]]&gt;1,1+(Table4[[#This Row],[Net_Balance]]-1)/$H$974,1)</f>
        <v>1.0249999999999999</v>
      </c>
      <c r="I349" s="22">
        <f>IF(Table4[[#This Row],[Net_Balance]]&lt;1,1-(1-Table4[[#This Row],[Net_Balance]])/$H$974,1)</f>
        <v>1</v>
      </c>
      <c r="J349" s="22">
        <f>IF(Table4[[#This Row],[Net_Balance]]&gt;1,(Table4[[#This Row],[Net_Balance]]-1)/$J$974,0)</f>
        <v>0.05</v>
      </c>
      <c r="K349" s="22">
        <f>IF(Table4[[#This Row],[Net_Balance]]&lt;1,-(1-Table4[[#This Row],[Net_Balance]])/$J$974,0)</f>
        <v>0</v>
      </c>
      <c r="L349" t="s">
        <v>108</v>
      </c>
      <c r="M349" t="s">
        <v>96</v>
      </c>
      <c r="N349" t="s">
        <v>5</v>
      </c>
      <c r="O349">
        <v>0</v>
      </c>
      <c r="P349">
        <v>0</v>
      </c>
      <c r="Q349">
        <v>350</v>
      </c>
      <c r="R349">
        <v>1664428752</v>
      </c>
      <c r="S349">
        <v>11</v>
      </c>
      <c r="T349" t="s">
        <v>118</v>
      </c>
      <c r="U349">
        <v>1</v>
      </c>
      <c r="V349">
        <v>-50</v>
      </c>
      <c r="W349">
        <v>0.5</v>
      </c>
      <c r="X349">
        <v>40</v>
      </c>
      <c r="Y349">
        <v>0.5</v>
      </c>
      <c r="Z349">
        <v>-5</v>
      </c>
      <c r="AA349">
        <v>2025</v>
      </c>
      <c r="AB349">
        <v>45</v>
      </c>
      <c r="AC349">
        <v>2</v>
      </c>
      <c r="AD349">
        <v>0.25</v>
      </c>
      <c r="AE349">
        <v>0.75</v>
      </c>
      <c r="AF349">
        <v>2</v>
      </c>
      <c r="AG349">
        <v>0.5</v>
      </c>
      <c r="AH349">
        <v>0.25</v>
      </c>
      <c r="AI349">
        <v>0.625</v>
      </c>
      <c r="AJ349">
        <v>0.375</v>
      </c>
      <c r="AK349">
        <v>-16.25</v>
      </c>
      <c r="AL349">
        <v>1898.4375</v>
      </c>
      <c r="AM349">
        <v>43.571062644833439</v>
      </c>
      <c r="AN349">
        <v>0.9</v>
      </c>
      <c r="AO349">
        <v>0.38419903534316502</v>
      </c>
      <c r="AP349">
        <v>0.61580096465683498</v>
      </c>
      <c r="AQ349" s="2">
        <f>Table4[[#This Row],[Gain]]^Table4[[#This Row],[θ]]</f>
        <v>82.432217522931154</v>
      </c>
      <c r="AR349" s="2">
        <f>-Table4[[#This Row],[λ]]*-Table4[[#This Row],[Loss]]^Table4[[#This Row],[θ]]</f>
        <v>215.2947128015152</v>
      </c>
      <c r="AS349" s="2">
        <f>Table4[[#This Row],[pie_gain]]*Table4[[#This Row],[v_n_w_g]]-Table4[[#This Row],[pie_loss]]*Table4[[#This Row],[v_n_w_l]]</f>
        <v>-100.90831337518121</v>
      </c>
      <c r="AT349" s="2">
        <f>IF(Table4[[#This Row],[diff_v]]&gt;=1,1,0)</f>
        <v>0</v>
      </c>
      <c r="AU349" s="2">
        <f>Table4[[#This Row],[Gain]]^(Table4[[#This Row],[θ]]*Table4[[#This Row],[ω_p]])</f>
        <v>96.500378805068351</v>
      </c>
      <c r="AV349" s="2">
        <f>-Table4[[#This Row],[λ]]*-Table4[[#This Row],[Loss]]^(Table4[[#This Row],[θ]]*Table4[[#This Row],[ω_n]])</f>
        <v>215.2947128015152</v>
      </c>
      <c r="AW349" s="2">
        <f>Table4[[#This Row],[v_n_w_g_w]]*Table4[[#This Row],[pie_gain]]-Table4[[#This Row],[v_n_w_l_w]]*Table4[[#This Row],[pie_loss]]</f>
        <v>-95.503339381532044</v>
      </c>
      <c r="AX349" s="2">
        <f>IF(Table4[[#This Row],[diff_v_w]]&gt;=1,1,0)</f>
        <v>0</v>
      </c>
      <c r="AY349" s="2">
        <f>Table4[[#This Row],[Gain]]^(Table4[[#This Row],[θ]])*Table4[[#This Row],[ω_p2]]</f>
        <v>84.493022961004428</v>
      </c>
      <c r="AZ349" s="2">
        <f>-Table4[[#This Row],[λ]]*-Table4[[#This Row],[Loss]]^(Table4[[#This Row],[θ]])*Table4[[#This Row],[ω_n2]]</f>
        <v>215.2947128015152</v>
      </c>
      <c r="BA349" s="2">
        <f>Table4[[#This Row],[v_n_w_g_w2]]*Table4[[#This Row],[pie_gain]]-Table4[[#This Row],[v_n_w_l_w2]]*Table4[[#This Row],[pie_loss]]</f>
        <v>-100.11655391384352</v>
      </c>
      <c r="BB349" s="2">
        <f>IF(Table4[[#This Row],[diff_v_w2]]&gt;=1,1,0)</f>
        <v>0</v>
      </c>
      <c r="BC349" s="2">
        <f>Table4[[#This Row],[Gain]]^(Table4[[#This Row],[θ]]+Table4[[#This Row],[ω_p3]])</f>
        <v>99.128830522295416</v>
      </c>
      <c r="BD349" s="2">
        <f>-Table4[[#This Row],[λ]]*-Table4[[#This Row],[Loss]]^(Table4[[#This Row],[θ]]+Table4[[#This Row],[ω_n3]])</f>
        <v>215.2947128015152</v>
      </c>
      <c r="BE349" s="2">
        <f>Table4[[#This Row],[v_n_w_g_w3]]*Table4[[#This Row],[pie_gain]]-Table4[[#This Row],[v_n_w_l_w3]]*Table4[[#This Row],[pie_loss]]</f>
        <v>-94.493490767327302</v>
      </c>
      <c r="BF349" s="2">
        <f>IF(Table4[[#This Row],[diff_v_w3]]&gt;=1,1,0)</f>
        <v>0</v>
      </c>
      <c r="BG349" s="2">
        <f>(Table4[[#This Row],[Accept]]-Table4[[#This Row],[projected_M1]])</f>
        <v>0</v>
      </c>
      <c r="BH349" s="2">
        <f>(Table4[[#This Row],[Accept]]-Table4[[#This Row],[projected_M2]])</f>
        <v>0</v>
      </c>
      <c r="BI349" s="2">
        <f>(Table4[[#This Row],[Accept]]-Table4[[#This Row],[projected_M3]])</f>
        <v>0</v>
      </c>
      <c r="BJ349" s="2">
        <f>(Table4[[#This Row],[Accept]]-Table4[[#This Row],[projected_M4]])</f>
        <v>0</v>
      </c>
    </row>
    <row r="350" spans="1:62" x14ac:dyDescent="0.3">
      <c r="A350">
        <v>61</v>
      </c>
      <c r="B350" t="s">
        <v>45</v>
      </c>
      <c r="C350">
        <v>1.1960207441678836</v>
      </c>
      <c r="D350">
        <v>-2</v>
      </c>
      <c r="E350" s="22">
        <f>IF(Table4[[#This Row],[Trial]]="G1",Table4[[#This Row],[Balance]]/100,IF(Table4[[#This Row],[Trial]]="G2",Table4[[#This Row],[Balance]]/200,Table4[[#This Row],[Balance]]/500))</f>
        <v>3.5</v>
      </c>
      <c r="F350" s="22">
        <f>IF(Table4[[#This Row],[Net_Balance]]&gt;1,1+(Table4[[#This Row],[Net_Balance]]-1)/$F$974,1)</f>
        <v>1.0357142857142858</v>
      </c>
      <c r="G350" s="22">
        <f>IF(Table4[[#This Row],[Net_Balance]]&lt;1,1-(1-Table4[[#This Row],[Net_Balance]])/$F$974,1)</f>
        <v>1</v>
      </c>
      <c r="H350" s="22">
        <f>IF(Table4[[#This Row],[Net_Balance]]&gt;1,1+(Table4[[#This Row],[Net_Balance]]-1)/$H$974,1)</f>
        <v>1.0249999999999999</v>
      </c>
      <c r="I350" s="22">
        <f>IF(Table4[[#This Row],[Net_Balance]]&lt;1,1-(1-Table4[[#This Row],[Net_Balance]])/$H$974,1)</f>
        <v>1</v>
      </c>
      <c r="J350" s="22">
        <f>IF(Table4[[#This Row],[Net_Balance]]&gt;1,(Table4[[#This Row],[Net_Balance]]-1)/$J$974,0)</f>
        <v>0.05</v>
      </c>
      <c r="K350" s="22">
        <f>IF(Table4[[#This Row],[Net_Balance]]&lt;1,-(1-Table4[[#This Row],[Net_Balance]])/$J$974,0)</f>
        <v>0</v>
      </c>
      <c r="L350" t="s">
        <v>108</v>
      </c>
      <c r="M350" t="s">
        <v>83</v>
      </c>
      <c r="N350" t="s">
        <v>5</v>
      </c>
      <c r="O350">
        <v>0</v>
      </c>
      <c r="P350">
        <v>0</v>
      </c>
      <c r="Q350">
        <v>350</v>
      </c>
      <c r="R350">
        <v>1664428759</v>
      </c>
      <c r="S350">
        <v>7</v>
      </c>
      <c r="T350" t="s">
        <v>117</v>
      </c>
      <c r="U350">
        <v>0</v>
      </c>
      <c r="V350">
        <v>-50</v>
      </c>
      <c r="W350">
        <v>0.5</v>
      </c>
      <c r="X350">
        <v>40</v>
      </c>
      <c r="Y350">
        <v>0.5</v>
      </c>
      <c r="Z350">
        <v>-5</v>
      </c>
      <c r="AA350">
        <v>2025</v>
      </c>
      <c r="AB350">
        <v>45</v>
      </c>
      <c r="AC350">
        <v>2</v>
      </c>
      <c r="AD350">
        <v>0.25</v>
      </c>
      <c r="AE350">
        <v>0.75</v>
      </c>
      <c r="AF350">
        <v>2</v>
      </c>
      <c r="AG350">
        <v>0.5</v>
      </c>
      <c r="AH350">
        <v>0.25</v>
      </c>
      <c r="AI350">
        <v>0.625</v>
      </c>
      <c r="AJ350">
        <v>0.375</v>
      </c>
      <c r="AK350">
        <v>-16.25</v>
      </c>
      <c r="AL350">
        <v>1898.4375</v>
      </c>
      <c r="AM350">
        <v>43.571062644833439</v>
      </c>
      <c r="AN350">
        <v>0.9</v>
      </c>
      <c r="AO350">
        <v>0.38419903534316502</v>
      </c>
      <c r="AP350">
        <v>0.61580096465683498</v>
      </c>
      <c r="AQ350" s="2">
        <f>Table4[[#This Row],[Gain]]^Table4[[#This Row],[θ]]</f>
        <v>82.432217522931154</v>
      </c>
      <c r="AR350" s="2">
        <f>-Table4[[#This Row],[λ]]*-Table4[[#This Row],[Loss]]^Table4[[#This Row],[θ]]</f>
        <v>215.2947128015152</v>
      </c>
      <c r="AS350" s="2">
        <f>Table4[[#This Row],[pie_gain]]*Table4[[#This Row],[v_n_w_g]]-Table4[[#This Row],[pie_loss]]*Table4[[#This Row],[v_n_w_l]]</f>
        <v>-100.90831337518121</v>
      </c>
      <c r="AT350" s="2">
        <f>IF(Table4[[#This Row],[diff_v]]&gt;=1,1,0)</f>
        <v>0</v>
      </c>
      <c r="AU350" s="2">
        <f>Table4[[#This Row],[Gain]]^(Table4[[#This Row],[θ]]*Table4[[#This Row],[ω_p]])</f>
        <v>96.500378805068351</v>
      </c>
      <c r="AV350" s="2">
        <f>-Table4[[#This Row],[λ]]*-Table4[[#This Row],[Loss]]^(Table4[[#This Row],[θ]]*Table4[[#This Row],[ω_n]])</f>
        <v>215.2947128015152</v>
      </c>
      <c r="AW350" s="2">
        <f>Table4[[#This Row],[v_n_w_g_w]]*Table4[[#This Row],[pie_gain]]-Table4[[#This Row],[v_n_w_l_w]]*Table4[[#This Row],[pie_loss]]</f>
        <v>-95.503339381532044</v>
      </c>
      <c r="AX350" s="2">
        <f>IF(Table4[[#This Row],[diff_v_w]]&gt;=1,1,0)</f>
        <v>0</v>
      </c>
      <c r="AY350" s="2">
        <f>Table4[[#This Row],[Gain]]^(Table4[[#This Row],[θ]])*Table4[[#This Row],[ω_p2]]</f>
        <v>84.493022961004428</v>
      </c>
      <c r="AZ350" s="2">
        <f>-Table4[[#This Row],[λ]]*-Table4[[#This Row],[Loss]]^(Table4[[#This Row],[θ]])*Table4[[#This Row],[ω_n2]]</f>
        <v>215.2947128015152</v>
      </c>
      <c r="BA350" s="2">
        <f>Table4[[#This Row],[v_n_w_g_w2]]*Table4[[#This Row],[pie_gain]]-Table4[[#This Row],[v_n_w_l_w2]]*Table4[[#This Row],[pie_loss]]</f>
        <v>-100.11655391384352</v>
      </c>
      <c r="BB350" s="2">
        <f>IF(Table4[[#This Row],[diff_v_w2]]&gt;=1,1,0)</f>
        <v>0</v>
      </c>
      <c r="BC350" s="2">
        <f>Table4[[#This Row],[Gain]]^(Table4[[#This Row],[θ]]+Table4[[#This Row],[ω_p3]])</f>
        <v>99.128830522295416</v>
      </c>
      <c r="BD350" s="2">
        <f>-Table4[[#This Row],[λ]]*-Table4[[#This Row],[Loss]]^(Table4[[#This Row],[θ]]+Table4[[#This Row],[ω_n3]])</f>
        <v>215.2947128015152</v>
      </c>
      <c r="BE350" s="2">
        <f>Table4[[#This Row],[v_n_w_g_w3]]*Table4[[#This Row],[pie_gain]]-Table4[[#This Row],[v_n_w_l_w3]]*Table4[[#This Row],[pie_loss]]</f>
        <v>-94.493490767327302</v>
      </c>
      <c r="BF350" s="2">
        <f>IF(Table4[[#This Row],[diff_v_w3]]&gt;=1,1,0)</f>
        <v>0</v>
      </c>
      <c r="BG350" s="2">
        <f>(Table4[[#This Row],[Accept]]-Table4[[#This Row],[projected_M1]])</f>
        <v>0</v>
      </c>
      <c r="BH350" s="2">
        <f>(Table4[[#This Row],[Accept]]-Table4[[#This Row],[projected_M2]])</f>
        <v>0</v>
      </c>
      <c r="BI350" s="2">
        <f>(Table4[[#This Row],[Accept]]-Table4[[#This Row],[projected_M3]])</f>
        <v>0</v>
      </c>
      <c r="BJ350" s="2">
        <f>(Table4[[#This Row],[Accept]]-Table4[[#This Row],[projected_M4]])</f>
        <v>0</v>
      </c>
    </row>
    <row r="351" spans="1:62" x14ac:dyDescent="0.3">
      <c r="A351">
        <v>62</v>
      </c>
      <c r="B351" t="s">
        <v>45</v>
      </c>
      <c r="C351">
        <v>1.1960207441678836</v>
      </c>
      <c r="D351">
        <v>-2</v>
      </c>
      <c r="E351" s="22">
        <f>IF(Table4[[#This Row],[Trial]]="G1",Table4[[#This Row],[Balance]]/100,IF(Table4[[#This Row],[Trial]]="G2",Table4[[#This Row],[Balance]]/200,Table4[[#This Row],[Balance]]/500))</f>
        <v>3.8</v>
      </c>
      <c r="F351" s="22">
        <f>IF(Table4[[#This Row],[Net_Balance]]&gt;1,1+(Table4[[#This Row],[Net_Balance]]-1)/$F$974,1)</f>
        <v>1.04</v>
      </c>
      <c r="G351" s="22">
        <f>IF(Table4[[#This Row],[Net_Balance]]&lt;1,1-(1-Table4[[#This Row],[Net_Balance]])/$F$974,1)</f>
        <v>1</v>
      </c>
      <c r="H351" s="22">
        <f>IF(Table4[[#This Row],[Net_Balance]]&gt;1,1+(Table4[[#This Row],[Net_Balance]]-1)/$H$974,1)</f>
        <v>1.028</v>
      </c>
      <c r="I351" s="22">
        <f>IF(Table4[[#This Row],[Net_Balance]]&lt;1,1-(1-Table4[[#This Row],[Net_Balance]])/$H$974,1)</f>
        <v>1</v>
      </c>
      <c r="J351" s="22">
        <f>IF(Table4[[#This Row],[Net_Balance]]&gt;1,(Table4[[#This Row],[Net_Balance]]-1)/$J$974,0)</f>
        <v>5.5999999999999994E-2</v>
      </c>
      <c r="K351" s="22">
        <f>IF(Table4[[#This Row],[Net_Balance]]&lt;1,-(1-Table4[[#This Row],[Net_Balance]])/$J$974,0)</f>
        <v>0</v>
      </c>
      <c r="L351" t="s">
        <v>108</v>
      </c>
      <c r="M351" t="s">
        <v>84</v>
      </c>
      <c r="N351" t="s">
        <v>7</v>
      </c>
      <c r="O351">
        <v>1</v>
      </c>
      <c r="P351">
        <v>30</v>
      </c>
      <c r="Q351">
        <v>380</v>
      </c>
      <c r="R351">
        <v>1664428767</v>
      </c>
      <c r="S351">
        <v>8</v>
      </c>
      <c r="T351" t="s">
        <v>118</v>
      </c>
      <c r="U351">
        <v>1</v>
      </c>
      <c r="V351">
        <v>-10</v>
      </c>
      <c r="W351">
        <v>0.5</v>
      </c>
      <c r="X351">
        <v>30</v>
      </c>
      <c r="Y351">
        <v>0.5</v>
      </c>
      <c r="Z351">
        <v>10</v>
      </c>
      <c r="AA351">
        <v>400</v>
      </c>
      <c r="AB351">
        <v>20</v>
      </c>
      <c r="AC351">
        <v>4</v>
      </c>
      <c r="AD351">
        <v>0.25</v>
      </c>
      <c r="AE351">
        <v>0.75</v>
      </c>
      <c r="AF351">
        <v>2</v>
      </c>
      <c r="AG351">
        <v>0.5</v>
      </c>
      <c r="AH351">
        <v>0.25</v>
      </c>
      <c r="AI351">
        <v>0.625</v>
      </c>
      <c r="AJ351">
        <v>0.375</v>
      </c>
      <c r="AK351">
        <v>5</v>
      </c>
      <c r="AL351">
        <v>375</v>
      </c>
      <c r="AM351">
        <v>19.364916731037084</v>
      </c>
      <c r="AN351">
        <v>0.9</v>
      </c>
      <c r="AO351">
        <v>0.38419903534316502</v>
      </c>
      <c r="AP351">
        <v>0.61580096465683498</v>
      </c>
      <c r="AQ351" s="2">
        <f>Table4[[#This Row],[Gain]]^Table4[[#This Row],[θ]]</f>
        <v>58.434275299017848</v>
      </c>
      <c r="AR351" s="2">
        <f>-Table4[[#This Row],[λ]]*-Table4[[#This Row],[Loss]]^Table4[[#This Row],[θ]]</f>
        <v>31.408756296736705</v>
      </c>
      <c r="AS351" s="2">
        <f>Table4[[#This Row],[pie_gain]]*Table4[[#This Row],[v_n_w_g]]-Table4[[#This Row],[pie_loss]]*Table4[[#This Row],[v_n_w_l]]</f>
        <v>3.1088497746576884</v>
      </c>
      <c r="AT351" s="2">
        <f>IF(Table4[[#This Row],[diff_v]]&gt;=1,1,0)</f>
        <v>1</v>
      </c>
      <c r="AU351" s="2">
        <f>Table4[[#This Row],[Gain]]^(Table4[[#This Row],[θ]]*Table4[[#This Row],[ω_p]])</f>
        <v>68.759762634142803</v>
      </c>
      <c r="AV351" s="2">
        <f>-Table4[[#This Row],[λ]]*-Table4[[#This Row],[Loss]]^(Table4[[#This Row],[θ]]*Table4[[#This Row],[ω_n]])</f>
        <v>31.408756296736705</v>
      </c>
      <c r="AW351" s="2">
        <f>Table4[[#This Row],[v_n_w_g_w]]*Table4[[#This Row],[pie_gain]]-Table4[[#This Row],[v_n_w_l_w]]*Table4[[#This Row],[pie_loss]]</f>
        <v>7.0758920482607621</v>
      </c>
      <c r="AX351" s="2">
        <f>IF(Table4[[#This Row],[diff_v_w]]&gt;=1,1,0)</f>
        <v>1</v>
      </c>
      <c r="AY351" s="2">
        <f>Table4[[#This Row],[Gain]]^(Table4[[#This Row],[θ]])*Table4[[#This Row],[ω_p2]]</f>
        <v>60.070435007390351</v>
      </c>
      <c r="AZ351" s="2">
        <f>-Table4[[#This Row],[λ]]*-Table4[[#This Row],[Loss]]^(Table4[[#This Row],[θ]])*Table4[[#This Row],[ω_n2]]</f>
        <v>31.408756296736705</v>
      </c>
      <c r="BA351" s="2">
        <f>Table4[[#This Row],[v_n_w_g_w2]]*Table4[[#This Row],[pie_gain]]-Table4[[#This Row],[v_n_w_l_w2]]*Table4[[#This Row],[pie_loss]]</f>
        <v>3.7374607562817594</v>
      </c>
      <c r="BB351" s="2">
        <f>IF(Table4[[#This Row],[diff_v_w2]]&gt;=1,1,0)</f>
        <v>1</v>
      </c>
      <c r="BC351" s="2">
        <f>Table4[[#This Row],[Gain]]^(Table4[[#This Row],[θ]]+Table4[[#This Row],[ω_p3]])</f>
        <v>70.694634352740621</v>
      </c>
      <c r="BD351" s="2">
        <f>-Table4[[#This Row],[λ]]*-Table4[[#This Row],[Loss]]^(Table4[[#This Row],[θ]]+Table4[[#This Row],[ω_n3]])</f>
        <v>31.408756296736705</v>
      </c>
      <c r="BE351" s="2">
        <f>Table4[[#This Row],[v_n_w_g_w3]]*Table4[[#This Row],[pie_gain]]-Table4[[#This Row],[v_n_w_l_w3]]*Table4[[#This Row],[pie_loss]]</f>
        <v>7.8192678960588182</v>
      </c>
      <c r="BF351" s="2">
        <f>IF(Table4[[#This Row],[diff_v_w3]]&gt;=1,1,0)</f>
        <v>1</v>
      </c>
      <c r="BG351" s="2">
        <f>(Table4[[#This Row],[Accept]]-Table4[[#This Row],[projected_M1]])</f>
        <v>0</v>
      </c>
      <c r="BH351" s="2">
        <f>(Table4[[#This Row],[Accept]]-Table4[[#This Row],[projected_M2]])</f>
        <v>0</v>
      </c>
      <c r="BI351" s="2">
        <f>(Table4[[#This Row],[Accept]]-Table4[[#This Row],[projected_M3]])</f>
        <v>0</v>
      </c>
      <c r="BJ351" s="2">
        <f>(Table4[[#This Row],[Accept]]-Table4[[#This Row],[projected_M4]])</f>
        <v>0</v>
      </c>
    </row>
    <row r="352" spans="1:62" x14ac:dyDescent="0.3">
      <c r="A352">
        <v>0</v>
      </c>
      <c r="B352" t="s">
        <v>45</v>
      </c>
      <c r="C352">
        <v>1.1960207441678836</v>
      </c>
      <c r="D352">
        <v>-2</v>
      </c>
      <c r="E352" s="22">
        <f>IF(Table4[[#This Row],[Trial]]="G1",Table4[[#This Row],[Balance]]/100,IF(Table4[[#This Row],[Trial]]="G2",Table4[[#This Row],[Balance]]/200,Table4[[#This Row],[Balance]]/500))</f>
        <v>1</v>
      </c>
      <c r="F352" s="22">
        <f>IF(Table4[[#This Row],[Net_Balance]]&gt;1,1+(Table4[[#This Row],[Net_Balance]]-1)/$F$974,1)</f>
        <v>1</v>
      </c>
      <c r="G352" s="22">
        <f>IF(Table4[[#This Row],[Net_Balance]]&lt;1,1-(1-Table4[[#This Row],[Net_Balance]])/$F$974,1)</f>
        <v>1</v>
      </c>
      <c r="H352" s="22">
        <f>IF(Table4[[#This Row],[Net_Balance]]&gt;1,1+(Table4[[#This Row],[Net_Balance]]-1)/$H$974,1)</f>
        <v>1</v>
      </c>
      <c r="I352" s="22">
        <f>IF(Table4[[#This Row],[Net_Balance]]&lt;1,1-(1-Table4[[#This Row],[Net_Balance]])/$H$974,1)</f>
        <v>1</v>
      </c>
      <c r="J352" s="22">
        <f>IF(Table4[[#This Row],[Net_Balance]]&gt;1,(Table4[[#This Row],[Net_Balance]]-1)/$J$974,0)</f>
        <v>0</v>
      </c>
      <c r="K352" s="22">
        <f>IF(Table4[[#This Row],[Net_Balance]]&lt;1,-(1-Table4[[#This Row],[Net_Balance]])/$J$974,0)</f>
        <v>0</v>
      </c>
      <c r="L352" t="s">
        <v>109</v>
      </c>
      <c r="M352" t="s">
        <v>53</v>
      </c>
      <c r="N352" t="s">
        <v>5</v>
      </c>
      <c r="O352">
        <v>0</v>
      </c>
      <c r="P352">
        <v>0</v>
      </c>
      <c r="Q352">
        <v>200</v>
      </c>
      <c r="R352">
        <v>1664465851</v>
      </c>
      <c r="S352" t="s">
        <v>136</v>
      </c>
      <c r="T352" t="s">
        <v>118</v>
      </c>
      <c r="U352">
        <v>1</v>
      </c>
      <c r="V352">
        <v>-10</v>
      </c>
      <c r="W352">
        <v>0.5</v>
      </c>
      <c r="X352">
        <v>0</v>
      </c>
      <c r="Y352">
        <v>0.5</v>
      </c>
      <c r="Z352">
        <v>-5</v>
      </c>
      <c r="AA352">
        <v>25</v>
      </c>
      <c r="AB352">
        <v>5</v>
      </c>
      <c r="AC352">
        <v>4</v>
      </c>
      <c r="AD352">
        <v>0.25</v>
      </c>
      <c r="AE352">
        <v>0.75</v>
      </c>
      <c r="AF352">
        <v>2</v>
      </c>
      <c r="AG352">
        <v>0.5</v>
      </c>
      <c r="AH352">
        <v>0.25</v>
      </c>
      <c r="AI352">
        <v>0.625</v>
      </c>
      <c r="AJ352">
        <v>0.375</v>
      </c>
      <c r="AK352">
        <v>-6.25</v>
      </c>
      <c r="AL352">
        <v>23.4375</v>
      </c>
      <c r="AM352">
        <v>4.8412291827592711</v>
      </c>
      <c r="AN352">
        <v>0.9</v>
      </c>
      <c r="AO352">
        <v>0.38419903534316502</v>
      </c>
      <c r="AP352">
        <v>0.61580096465683498</v>
      </c>
      <c r="AQ352" s="2">
        <f>Table4[[#This Row],[Gain]]^Table4[[#This Row],[θ]]</f>
        <v>0</v>
      </c>
      <c r="AR352" s="2">
        <f>-Table4[[#This Row],[λ]]*-Table4[[#This Row],[Loss]]^Table4[[#This Row],[θ]]</f>
        <v>31.408756296736705</v>
      </c>
      <c r="AS352" s="2">
        <f>Table4[[#This Row],[pie_gain]]*Table4[[#This Row],[v_n_w_g]]-Table4[[#This Row],[pie_loss]]*Table4[[#This Row],[v_n_w_l]]</f>
        <v>-19.341542426201904</v>
      </c>
      <c r="AT352" s="2">
        <f>IF(Table4[[#This Row],[diff_v]]&gt;=1,1,0)</f>
        <v>0</v>
      </c>
      <c r="AU352" s="2">
        <f>Table4[[#This Row],[Gain]]^(Table4[[#This Row],[θ]]*Table4[[#This Row],[ω_p]])</f>
        <v>0</v>
      </c>
      <c r="AV352" s="2">
        <f>-Table4[[#This Row],[λ]]*-Table4[[#This Row],[Loss]]^(Table4[[#This Row],[θ]]*Table4[[#This Row],[ω_n]])</f>
        <v>31.408756296736705</v>
      </c>
      <c r="AW352" s="2">
        <f>Table4[[#This Row],[v_n_w_g_w]]*Table4[[#This Row],[pie_gain]]-Table4[[#This Row],[v_n_w_l_w]]*Table4[[#This Row],[pie_loss]]</f>
        <v>-19.341542426201904</v>
      </c>
      <c r="AX352" s="2">
        <f>IF(Table4[[#This Row],[diff_v_w]]&gt;=1,1,0)</f>
        <v>0</v>
      </c>
      <c r="AY352" s="2">
        <f>Table4[[#This Row],[Gain]]^(Table4[[#This Row],[θ]])*Table4[[#This Row],[ω_p2]]</f>
        <v>0</v>
      </c>
      <c r="AZ352" s="2">
        <f>-Table4[[#This Row],[λ]]*-Table4[[#This Row],[Loss]]^(Table4[[#This Row],[θ]])*Table4[[#This Row],[ω_n2]]</f>
        <v>31.408756296736705</v>
      </c>
      <c r="BA352" s="2">
        <f>Table4[[#This Row],[v_n_w_g_w2]]*Table4[[#This Row],[pie_gain]]-Table4[[#This Row],[v_n_w_l_w2]]*Table4[[#This Row],[pie_loss]]</f>
        <v>-19.341542426201904</v>
      </c>
      <c r="BB352" s="2">
        <f>IF(Table4[[#This Row],[diff_v_w2]]&gt;=1,1,0)</f>
        <v>0</v>
      </c>
      <c r="BC352" s="2">
        <f>Table4[[#This Row],[Gain]]^(Table4[[#This Row],[θ]]+Table4[[#This Row],[ω_p3]])</f>
        <v>0</v>
      </c>
      <c r="BD352" s="2">
        <f>-Table4[[#This Row],[λ]]*-Table4[[#This Row],[Loss]]^(Table4[[#This Row],[θ]]+Table4[[#This Row],[ω_n3]])</f>
        <v>31.408756296736705</v>
      </c>
      <c r="BE352" s="2">
        <f>Table4[[#This Row],[v_n_w_g_w3]]*Table4[[#This Row],[pie_gain]]-Table4[[#This Row],[v_n_w_l_w3]]*Table4[[#This Row],[pie_loss]]</f>
        <v>-19.341542426201904</v>
      </c>
      <c r="BF352" s="2">
        <f>IF(Table4[[#This Row],[diff_v_w3]]&gt;=1,1,0)</f>
        <v>0</v>
      </c>
      <c r="BG352" s="2">
        <f>(Table4[[#This Row],[Accept]]-Table4[[#This Row],[projected_M1]])</f>
        <v>0</v>
      </c>
      <c r="BH352" s="2">
        <f>(Table4[[#This Row],[Accept]]-Table4[[#This Row],[projected_M2]])</f>
        <v>0</v>
      </c>
      <c r="BI352" s="2">
        <f>(Table4[[#This Row],[Accept]]-Table4[[#This Row],[projected_M3]])</f>
        <v>0</v>
      </c>
      <c r="BJ352" s="2">
        <f>(Table4[[#This Row],[Accept]]-Table4[[#This Row],[projected_M4]])</f>
        <v>0</v>
      </c>
    </row>
    <row r="353" spans="1:62" x14ac:dyDescent="0.3">
      <c r="A353">
        <v>1</v>
      </c>
      <c r="B353" t="s">
        <v>45</v>
      </c>
      <c r="C353">
        <v>1.1960207441678836</v>
      </c>
      <c r="D353">
        <v>-2</v>
      </c>
      <c r="E353" s="22">
        <f>IF(Table4[[#This Row],[Trial]]="G1",Table4[[#This Row],[Balance]]/100,IF(Table4[[#This Row],[Trial]]="G2",Table4[[#This Row],[Balance]]/200,Table4[[#This Row],[Balance]]/500))</f>
        <v>1.1000000000000001</v>
      </c>
      <c r="F353" s="22">
        <f>IF(Table4[[#This Row],[Net_Balance]]&gt;1,1+(Table4[[#This Row],[Net_Balance]]-1)/$F$974,1)</f>
        <v>1.0014285714285713</v>
      </c>
      <c r="G353" s="22">
        <f>IF(Table4[[#This Row],[Net_Balance]]&lt;1,1-(1-Table4[[#This Row],[Net_Balance]])/$F$974,1)</f>
        <v>1</v>
      </c>
      <c r="H353" s="22">
        <f>IF(Table4[[#This Row],[Net_Balance]]&gt;1,1+(Table4[[#This Row],[Net_Balance]]-1)/$H$974,1)</f>
        <v>1.0009999999999999</v>
      </c>
      <c r="I353" s="22">
        <f>IF(Table4[[#This Row],[Net_Balance]]&lt;1,1-(1-Table4[[#This Row],[Net_Balance]])/$H$974,1)</f>
        <v>1</v>
      </c>
      <c r="J353" s="22">
        <f>IF(Table4[[#This Row],[Net_Balance]]&gt;1,(Table4[[#This Row],[Net_Balance]]-1)/$J$974,0)</f>
        <v>2.0000000000000018E-3</v>
      </c>
      <c r="K353" s="22">
        <f>IF(Table4[[#This Row],[Net_Balance]]&lt;1,-(1-Table4[[#This Row],[Net_Balance]])/$J$974,0)</f>
        <v>0</v>
      </c>
      <c r="L353" t="s">
        <v>109</v>
      </c>
      <c r="M353" t="s">
        <v>62</v>
      </c>
      <c r="N353" t="s">
        <v>7</v>
      </c>
      <c r="O353">
        <v>1</v>
      </c>
      <c r="P353">
        <v>20</v>
      </c>
      <c r="Q353">
        <v>220</v>
      </c>
      <c r="R353">
        <v>1664465870</v>
      </c>
      <c r="S353">
        <v>19</v>
      </c>
      <c r="T353" t="s">
        <v>118</v>
      </c>
      <c r="U353">
        <v>1</v>
      </c>
      <c r="V353">
        <v>-10</v>
      </c>
      <c r="W353">
        <v>0.5</v>
      </c>
      <c r="X353">
        <v>20</v>
      </c>
      <c r="Y353">
        <v>0.5</v>
      </c>
      <c r="Z353">
        <v>5</v>
      </c>
      <c r="AA353">
        <v>225</v>
      </c>
      <c r="AB353">
        <v>15</v>
      </c>
      <c r="AC353">
        <v>4</v>
      </c>
      <c r="AD353">
        <v>0.25</v>
      </c>
      <c r="AE353">
        <v>0.75</v>
      </c>
      <c r="AF353">
        <v>2</v>
      </c>
      <c r="AG353">
        <v>0.5</v>
      </c>
      <c r="AH353">
        <v>0.25</v>
      </c>
      <c r="AI353">
        <v>0.625</v>
      </c>
      <c r="AJ353">
        <v>0.375</v>
      </c>
      <c r="AK353">
        <v>1.25</v>
      </c>
      <c r="AL353">
        <v>210.9375</v>
      </c>
      <c r="AM353">
        <v>14.523687548277813</v>
      </c>
      <c r="AN353">
        <v>0.9</v>
      </c>
      <c r="AO353">
        <v>0.38419903534316502</v>
      </c>
      <c r="AP353">
        <v>0.61580096465683498</v>
      </c>
      <c r="AQ353" s="2">
        <f>Table4[[#This Row],[Gain]]^Table4[[#This Row],[θ]]</f>
        <v>35.979809832580635</v>
      </c>
      <c r="AR353" s="2">
        <f>-Table4[[#This Row],[λ]]*-Table4[[#This Row],[Loss]]^Table4[[#This Row],[θ]]</f>
        <v>31.408756296736705</v>
      </c>
      <c r="AS353" s="2">
        <f>Table4[[#This Row],[pie_gain]]*Table4[[#This Row],[v_n_w_g]]-Table4[[#This Row],[pie_loss]]*Table4[[#This Row],[v_n_w_l]]</f>
        <v>-5.5181341966939002</v>
      </c>
      <c r="AT353" s="2">
        <f>IF(Table4[[#This Row],[diff_v]]&gt;=1,1,0)</f>
        <v>0</v>
      </c>
      <c r="AU353" s="2">
        <f>Table4[[#This Row],[Gain]]^(Table4[[#This Row],[θ]]*Table4[[#This Row],[ω_p]])</f>
        <v>36.164445023035817</v>
      </c>
      <c r="AV353" s="2">
        <f>-Table4[[#This Row],[λ]]*-Table4[[#This Row],[Loss]]^(Table4[[#This Row],[θ]]*Table4[[#This Row],[ω_n]])</f>
        <v>31.408756296736705</v>
      </c>
      <c r="AW353" s="2">
        <f>Table4[[#This Row],[v_n_w_g_w]]*Table4[[#This Row],[pie_gain]]-Table4[[#This Row],[v_n_w_l_w]]*Table4[[#This Row],[pie_loss]]</f>
        <v>-5.4471975346306181</v>
      </c>
      <c r="AX353" s="2">
        <f>IF(Table4[[#This Row],[diff_v_w]]&gt;=1,1,0)</f>
        <v>0</v>
      </c>
      <c r="AY353" s="2">
        <f>Table4[[#This Row],[Gain]]^(Table4[[#This Row],[θ]])*Table4[[#This Row],[ω_p2]]</f>
        <v>36.01578964241321</v>
      </c>
      <c r="AZ353" s="2">
        <f>-Table4[[#This Row],[λ]]*-Table4[[#This Row],[Loss]]^(Table4[[#This Row],[θ]])*Table4[[#This Row],[ω_n2]]</f>
        <v>31.408756296736705</v>
      </c>
      <c r="BA353" s="2">
        <f>Table4[[#This Row],[v_n_w_g_w2]]*Table4[[#This Row],[pie_gain]]-Table4[[#This Row],[v_n_w_l_w2]]*Table4[[#This Row],[pie_loss]]</f>
        <v>-5.5043107884643945</v>
      </c>
      <c r="BB353" s="2">
        <f>IF(Table4[[#This Row],[diff_v_w2]]&gt;=1,1,0)</f>
        <v>0</v>
      </c>
      <c r="BC353" s="2">
        <f>Table4[[#This Row],[Gain]]^(Table4[[#This Row],[θ]]+Table4[[#This Row],[ω_p3]])</f>
        <v>36.19602867455535</v>
      </c>
      <c r="BD353" s="2">
        <f>-Table4[[#This Row],[λ]]*-Table4[[#This Row],[Loss]]^(Table4[[#This Row],[θ]]+Table4[[#This Row],[ω_n3]])</f>
        <v>31.408756296736705</v>
      </c>
      <c r="BE353" s="2">
        <f>Table4[[#This Row],[v_n_w_g_w3]]*Table4[[#This Row],[pie_gain]]-Table4[[#This Row],[v_n_w_l_w3]]*Table4[[#This Row],[pie_loss]]</f>
        <v>-5.4350631261841986</v>
      </c>
      <c r="BF353" s="2">
        <f>IF(Table4[[#This Row],[diff_v_w3]]&gt;=1,1,0)</f>
        <v>0</v>
      </c>
      <c r="BG353" s="2">
        <f>(Table4[[#This Row],[Accept]]-Table4[[#This Row],[projected_M1]])</f>
        <v>1</v>
      </c>
      <c r="BH353" s="2">
        <f>(Table4[[#This Row],[Accept]]-Table4[[#This Row],[projected_M2]])</f>
        <v>1</v>
      </c>
      <c r="BI353" s="2">
        <f>(Table4[[#This Row],[Accept]]-Table4[[#This Row],[projected_M3]])</f>
        <v>1</v>
      </c>
      <c r="BJ353" s="2">
        <f>(Table4[[#This Row],[Accept]]-Table4[[#This Row],[projected_M4]])</f>
        <v>1</v>
      </c>
    </row>
    <row r="354" spans="1:62" x14ac:dyDescent="0.3">
      <c r="A354">
        <v>2</v>
      </c>
      <c r="B354" t="s">
        <v>45</v>
      </c>
      <c r="C354">
        <v>1.1960207441678836</v>
      </c>
      <c r="D354">
        <v>-2</v>
      </c>
      <c r="E354" s="22">
        <f>IF(Table4[[#This Row],[Trial]]="G1",Table4[[#This Row],[Balance]]/100,IF(Table4[[#This Row],[Trial]]="G2",Table4[[#This Row],[Balance]]/200,Table4[[#This Row],[Balance]]/500))</f>
        <v>1.1000000000000001</v>
      </c>
      <c r="F354" s="22">
        <f>IF(Table4[[#This Row],[Net_Balance]]&gt;1,1+(Table4[[#This Row],[Net_Balance]]-1)/$F$974,1)</f>
        <v>1.0014285714285713</v>
      </c>
      <c r="G354" s="22">
        <f>IF(Table4[[#This Row],[Net_Balance]]&lt;1,1-(1-Table4[[#This Row],[Net_Balance]])/$F$974,1)</f>
        <v>1</v>
      </c>
      <c r="H354" s="22">
        <f>IF(Table4[[#This Row],[Net_Balance]]&gt;1,1+(Table4[[#This Row],[Net_Balance]]-1)/$H$974,1)</f>
        <v>1.0009999999999999</v>
      </c>
      <c r="I354" s="22">
        <f>IF(Table4[[#This Row],[Net_Balance]]&lt;1,1-(1-Table4[[#This Row],[Net_Balance]])/$H$974,1)</f>
        <v>1</v>
      </c>
      <c r="J354" s="22">
        <f>IF(Table4[[#This Row],[Net_Balance]]&gt;1,(Table4[[#This Row],[Net_Balance]]-1)/$J$974,0)</f>
        <v>2.0000000000000018E-3</v>
      </c>
      <c r="K354" s="22">
        <f>IF(Table4[[#This Row],[Net_Balance]]&lt;1,-(1-Table4[[#This Row],[Net_Balance]])/$J$974,0)</f>
        <v>0</v>
      </c>
      <c r="L354" t="s">
        <v>109</v>
      </c>
      <c r="M354" t="s">
        <v>57</v>
      </c>
      <c r="N354" t="s">
        <v>5</v>
      </c>
      <c r="O354">
        <v>0</v>
      </c>
      <c r="P354">
        <v>0</v>
      </c>
      <c r="Q354">
        <v>220</v>
      </c>
      <c r="R354">
        <v>1664465878</v>
      </c>
      <c r="S354">
        <v>8</v>
      </c>
      <c r="T354" t="s">
        <v>117</v>
      </c>
      <c r="U354">
        <v>0</v>
      </c>
      <c r="V354">
        <v>-90</v>
      </c>
      <c r="W354">
        <v>0.5</v>
      </c>
      <c r="X354">
        <v>100</v>
      </c>
      <c r="Y354">
        <v>0.5</v>
      </c>
      <c r="Z354">
        <v>5</v>
      </c>
      <c r="AA354">
        <v>9025</v>
      </c>
      <c r="AB354">
        <v>95</v>
      </c>
      <c r="AC354">
        <v>2</v>
      </c>
      <c r="AD354">
        <v>0.25</v>
      </c>
      <c r="AE354">
        <v>0.75</v>
      </c>
      <c r="AF354">
        <v>2</v>
      </c>
      <c r="AG354">
        <v>0.5</v>
      </c>
      <c r="AH354">
        <v>0.25</v>
      </c>
      <c r="AI354">
        <v>0.625</v>
      </c>
      <c r="AJ354">
        <v>0.375</v>
      </c>
      <c r="AK354">
        <v>-18.75</v>
      </c>
      <c r="AL354">
        <v>8460.9375</v>
      </c>
      <c r="AM354">
        <v>91.983354472426157</v>
      </c>
      <c r="AN354">
        <v>0.9</v>
      </c>
      <c r="AO354">
        <v>0.38419903534316502</v>
      </c>
      <c r="AP354">
        <v>0.61580096465683498</v>
      </c>
      <c r="AQ354" s="2">
        <f>Table4[[#This Row],[Gain]]^Table4[[#This Row],[θ]]</f>
        <v>246.6274930269494</v>
      </c>
      <c r="AR354" s="2">
        <f>-Table4[[#This Row],[λ]]*-Table4[[#This Row],[Loss]]^Table4[[#This Row],[θ]]</f>
        <v>434.85510823313615</v>
      </c>
      <c r="AS354" s="2">
        <f>Table4[[#This Row],[pie_gain]]*Table4[[#This Row],[v_n_w_g]]-Table4[[#This Row],[pie_loss]]*Table4[[#This Row],[v_n_w_l]]</f>
        <v>-173.0301502258605</v>
      </c>
      <c r="AT354" s="2">
        <f>IF(Table4[[#This Row],[diff_v]]&gt;=1,1,0)</f>
        <v>0</v>
      </c>
      <c r="AU354" s="2">
        <f>Table4[[#This Row],[Gain]]^(Table4[[#This Row],[θ]]*Table4[[#This Row],[ω_p]])</f>
        <v>248.57571109320889</v>
      </c>
      <c r="AV354" s="2">
        <f>-Table4[[#This Row],[λ]]*-Table4[[#This Row],[Loss]]^(Table4[[#This Row],[θ]]*Table4[[#This Row],[ω_n]])</f>
        <v>434.85510823313615</v>
      </c>
      <c r="AW354" s="2">
        <f>Table4[[#This Row],[v_n_w_g_w]]*Table4[[#This Row],[pie_gain]]-Table4[[#This Row],[v_n_w_l_w]]*Table4[[#This Row],[pie_loss]]</f>
        <v>-172.28164672416548</v>
      </c>
      <c r="AX354" s="2">
        <f>IF(Table4[[#This Row],[diff_v_w]]&gt;=1,1,0)</f>
        <v>0</v>
      </c>
      <c r="AY354" s="2">
        <f>Table4[[#This Row],[Gain]]^(Table4[[#This Row],[θ]])*Table4[[#This Row],[ω_p2]]</f>
        <v>246.87412051997632</v>
      </c>
      <c r="AZ354" s="2">
        <f>-Table4[[#This Row],[λ]]*-Table4[[#This Row],[Loss]]^(Table4[[#This Row],[θ]])*Table4[[#This Row],[ω_n2]]</f>
        <v>434.85510823313615</v>
      </c>
      <c r="BA354" s="2">
        <f>Table4[[#This Row],[v_n_w_g_w2]]*Table4[[#This Row],[pie_gain]]-Table4[[#This Row],[v_n_w_l_w2]]*Table4[[#This Row],[pie_loss]]</f>
        <v>-172.93539618095048</v>
      </c>
      <c r="BB354" s="2">
        <f>IF(Table4[[#This Row],[diff_v_w2]]&gt;=1,1,0)</f>
        <v>0</v>
      </c>
      <c r="BC354" s="2">
        <f>Table4[[#This Row],[Gain]]^(Table4[[#This Row],[θ]]+Table4[[#This Row],[ω_p3]])</f>
        <v>248.90950912330607</v>
      </c>
      <c r="BD354" s="2">
        <f>-Table4[[#This Row],[λ]]*-Table4[[#This Row],[Loss]]^(Table4[[#This Row],[θ]]+Table4[[#This Row],[ω_n3]])</f>
        <v>434.85510823313615</v>
      </c>
      <c r="BE354" s="2">
        <f>Table4[[#This Row],[v_n_w_g_w3]]*Table4[[#This Row],[pie_gain]]-Table4[[#This Row],[v_n_w_l_w3]]*Table4[[#This Row],[pie_loss]]</f>
        <v>-172.15340184300271</v>
      </c>
      <c r="BF354" s="2">
        <f>IF(Table4[[#This Row],[diff_v_w3]]&gt;=1,1,0)</f>
        <v>0</v>
      </c>
      <c r="BG354" s="2">
        <f>(Table4[[#This Row],[Accept]]-Table4[[#This Row],[projected_M1]])</f>
        <v>0</v>
      </c>
      <c r="BH354" s="2">
        <f>(Table4[[#This Row],[Accept]]-Table4[[#This Row],[projected_M2]])</f>
        <v>0</v>
      </c>
      <c r="BI354" s="2">
        <f>(Table4[[#This Row],[Accept]]-Table4[[#This Row],[projected_M3]])</f>
        <v>0</v>
      </c>
      <c r="BJ354" s="2">
        <f>(Table4[[#This Row],[Accept]]-Table4[[#This Row],[projected_M4]])</f>
        <v>0</v>
      </c>
    </row>
    <row r="355" spans="1:62" x14ac:dyDescent="0.3">
      <c r="A355">
        <v>3</v>
      </c>
      <c r="B355" t="s">
        <v>45</v>
      </c>
      <c r="C355">
        <v>1.1960207441678836</v>
      </c>
      <c r="D355">
        <v>-2</v>
      </c>
      <c r="E355" s="22">
        <f>IF(Table4[[#This Row],[Trial]]="G1",Table4[[#This Row],[Balance]]/100,IF(Table4[[#This Row],[Trial]]="G2",Table4[[#This Row],[Balance]]/200,Table4[[#This Row],[Balance]]/500))</f>
        <v>1.1000000000000001</v>
      </c>
      <c r="F355" s="22">
        <f>IF(Table4[[#This Row],[Net_Balance]]&gt;1,1+(Table4[[#This Row],[Net_Balance]]-1)/$F$974,1)</f>
        <v>1.0014285714285713</v>
      </c>
      <c r="G355" s="22">
        <f>IF(Table4[[#This Row],[Net_Balance]]&lt;1,1-(1-Table4[[#This Row],[Net_Balance]])/$F$974,1)</f>
        <v>1</v>
      </c>
      <c r="H355" s="22">
        <f>IF(Table4[[#This Row],[Net_Balance]]&gt;1,1+(Table4[[#This Row],[Net_Balance]]-1)/$H$974,1)</f>
        <v>1.0009999999999999</v>
      </c>
      <c r="I355" s="22">
        <f>IF(Table4[[#This Row],[Net_Balance]]&lt;1,1-(1-Table4[[#This Row],[Net_Balance]])/$H$974,1)</f>
        <v>1</v>
      </c>
      <c r="J355" s="22">
        <f>IF(Table4[[#This Row],[Net_Balance]]&gt;1,(Table4[[#This Row],[Net_Balance]]-1)/$J$974,0)</f>
        <v>2.0000000000000018E-3</v>
      </c>
      <c r="K355" s="22">
        <f>IF(Table4[[#This Row],[Net_Balance]]&lt;1,-(1-Table4[[#This Row],[Net_Balance]])/$J$974,0)</f>
        <v>0</v>
      </c>
      <c r="L355" t="s">
        <v>109</v>
      </c>
      <c r="M355" t="s">
        <v>97</v>
      </c>
      <c r="N355" t="s">
        <v>5</v>
      </c>
      <c r="O355">
        <v>0</v>
      </c>
      <c r="P355">
        <v>0</v>
      </c>
      <c r="Q355">
        <v>220</v>
      </c>
      <c r="R355">
        <v>1664465896</v>
      </c>
      <c r="S355">
        <v>18</v>
      </c>
      <c r="T355" t="s">
        <v>118</v>
      </c>
      <c r="U355">
        <v>1</v>
      </c>
      <c r="V355">
        <v>-10</v>
      </c>
      <c r="W355">
        <v>0.5</v>
      </c>
      <c r="X355">
        <v>10</v>
      </c>
      <c r="Y355">
        <v>0.5</v>
      </c>
      <c r="Z355">
        <v>0</v>
      </c>
      <c r="AA355">
        <v>100</v>
      </c>
      <c r="AB355">
        <v>10</v>
      </c>
      <c r="AC355">
        <v>4</v>
      </c>
      <c r="AD355">
        <v>0.25</v>
      </c>
      <c r="AE355">
        <v>0.75</v>
      </c>
      <c r="AF355">
        <v>1</v>
      </c>
      <c r="AG355">
        <v>0.25</v>
      </c>
      <c r="AH355">
        <v>0.5</v>
      </c>
      <c r="AI355">
        <v>0.375</v>
      </c>
      <c r="AJ355">
        <v>0.625</v>
      </c>
      <c r="AK355">
        <v>2.5</v>
      </c>
      <c r="AL355">
        <v>93.75</v>
      </c>
      <c r="AM355">
        <v>9.6824583655185421</v>
      </c>
      <c r="AN355">
        <v>0.9</v>
      </c>
      <c r="AO355">
        <v>0.60844334427391233</v>
      </c>
      <c r="AP355">
        <v>0.39155665572608767</v>
      </c>
      <c r="AQ355" s="2">
        <f>Table4[[#This Row],[Gain]]^Table4[[#This Row],[θ]]</f>
        <v>15.704378148368352</v>
      </c>
      <c r="AR355" s="2">
        <f>-Table4[[#This Row],[λ]]*-Table4[[#This Row],[Loss]]^Table4[[#This Row],[θ]]</f>
        <v>31.408756296736705</v>
      </c>
      <c r="AS355" s="2">
        <f>Table4[[#This Row],[pie_gain]]*Table4[[#This Row],[v_n_w_g]]-Table4[[#This Row],[pie_loss]]*Table4[[#This Row],[v_n_w_l]]</f>
        <v>-2.7430832157305307</v>
      </c>
      <c r="AT355" s="2">
        <f>IF(Table4[[#This Row],[diff_v]]&gt;=1,1,0)</f>
        <v>0</v>
      </c>
      <c r="AU355" s="2">
        <f>Table4[[#This Row],[Gain]]^(Table4[[#This Row],[θ]]*Table4[[#This Row],[ω_p]])</f>
        <v>15.766283997607328</v>
      </c>
      <c r="AV355" s="2">
        <f>-Table4[[#This Row],[λ]]*-Table4[[#This Row],[Loss]]^(Table4[[#This Row],[θ]]*Table4[[#This Row],[ω_n]])</f>
        <v>31.408756296736705</v>
      </c>
      <c r="AW355" s="2">
        <f>Table4[[#This Row],[v_n_w_g_w]]*Table4[[#This Row],[pie_gain]]-Table4[[#This Row],[v_n_w_l_w]]*Table4[[#This Row],[pie_loss]]</f>
        <v>-2.705417013789452</v>
      </c>
      <c r="AX355" s="2">
        <f>IF(Table4[[#This Row],[diff_v_w]]&gt;=1,1,0)</f>
        <v>0</v>
      </c>
      <c r="AY355" s="2">
        <f>Table4[[#This Row],[Gain]]^(Table4[[#This Row],[θ]])*Table4[[#This Row],[ω_p2]]</f>
        <v>15.72008252651672</v>
      </c>
      <c r="AZ355" s="2">
        <f>-Table4[[#This Row],[λ]]*-Table4[[#This Row],[Loss]]^(Table4[[#This Row],[θ]])*Table4[[#This Row],[ω_n2]]</f>
        <v>31.408756296736705</v>
      </c>
      <c r="BA355" s="2">
        <f>Table4[[#This Row],[v_n_w_g_w2]]*Table4[[#This Row],[pie_gain]]-Table4[[#This Row],[v_n_w_l_w2]]*Table4[[#This Row],[pie_loss]]</f>
        <v>-2.7335279913701953</v>
      </c>
      <c r="BB355" s="2">
        <f>IF(Table4[[#This Row],[diff_v_w2]]&gt;=1,1,0)</f>
        <v>0</v>
      </c>
      <c r="BC355" s="2">
        <f>Table4[[#This Row],[Gain]]^(Table4[[#This Row],[θ]]+Table4[[#This Row],[ω_p3]])</f>
        <v>15.776866264353833</v>
      </c>
      <c r="BD355" s="2">
        <f>-Table4[[#This Row],[λ]]*-Table4[[#This Row],[Loss]]^(Table4[[#This Row],[θ]]+Table4[[#This Row],[ω_n3]])</f>
        <v>31.408756296736705</v>
      </c>
      <c r="BE355" s="2">
        <f>Table4[[#This Row],[v_n_w_g_w3]]*Table4[[#This Row],[pie_gain]]-Table4[[#This Row],[v_n_w_l_w3]]*Table4[[#This Row],[pie_loss]]</f>
        <v>-2.6989783040202084</v>
      </c>
      <c r="BF355" s="2">
        <f>IF(Table4[[#This Row],[diff_v_w3]]&gt;=1,1,0)</f>
        <v>0</v>
      </c>
      <c r="BG355" s="2">
        <f>(Table4[[#This Row],[Accept]]-Table4[[#This Row],[projected_M1]])</f>
        <v>0</v>
      </c>
      <c r="BH355" s="2">
        <f>(Table4[[#This Row],[Accept]]-Table4[[#This Row],[projected_M2]])</f>
        <v>0</v>
      </c>
      <c r="BI355" s="2">
        <f>(Table4[[#This Row],[Accept]]-Table4[[#This Row],[projected_M3]])</f>
        <v>0</v>
      </c>
      <c r="BJ355" s="2">
        <f>(Table4[[#This Row],[Accept]]-Table4[[#This Row],[projected_M4]])</f>
        <v>0</v>
      </c>
    </row>
    <row r="356" spans="1:62" x14ac:dyDescent="0.3">
      <c r="A356">
        <v>4</v>
      </c>
      <c r="B356" t="s">
        <v>45</v>
      </c>
      <c r="C356">
        <v>1.1960207441678836</v>
      </c>
      <c r="D356">
        <v>-2</v>
      </c>
      <c r="E356" s="22">
        <f>IF(Table4[[#This Row],[Trial]]="G1",Table4[[#This Row],[Balance]]/100,IF(Table4[[#This Row],[Trial]]="G2",Table4[[#This Row],[Balance]]/200,Table4[[#This Row],[Balance]]/500))</f>
        <v>1.1000000000000001</v>
      </c>
      <c r="F356" s="22">
        <f>IF(Table4[[#This Row],[Net_Balance]]&gt;1,1+(Table4[[#This Row],[Net_Balance]]-1)/$F$974,1)</f>
        <v>1.0014285714285713</v>
      </c>
      <c r="G356" s="22">
        <f>IF(Table4[[#This Row],[Net_Balance]]&lt;1,1-(1-Table4[[#This Row],[Net_Balance]])/$F$974,1)</f>
        <v>1</v>
      </c>
      <c r="H356" s="22">
        <f>IF(Table4[[#This Row],[Net_Balance]]&gt;1,1+(Table4[[#This Row],[Net_Balance]]-1)/$H$974,1)</f>
        <v>1.0009999999999999</v>
      </c>
      <c r="I356" s="22">
        <f>IF(Table4[[#This Row],[Net_Balance]]&lt;1,1-(1-Table4[[#This Row],[Net_Balance]])/$H$974,1)</f>
        <v>1</v>
      </c>
      <c r="J356" s="22">
        <f>IF(Table4[[#This Row],[Net_Balance]]&gt;1,(Table4[[#This Row],[Net_Balance]]-1)/$J$974,0)</f>
        <v>2.0000000000000018E-3</v>
      </c>
      <c r="K356" s="22">
        <f>IF(Table4[[#This Row],[Net_Balance]]&lt;1,-(1-Table4[[#This Row],[Net_Balance]])/$J$974,0)</f>
        <v>0</v>
      </c>
      <c r="L356" t="s">
        <v>109</v>
      </c>
      <c r="M356" t="s">
        <v>87</v>
      </c>
      <c r="N356" t="s">
        <v>5</v>
      </c>
      <c r="O356">
        <v>0</v>
      </c>
      <c r="P356">
        <v>0</v>
      </c>
      <c r="Q356">
        <v>220</v>
      </c>
      <c r="R356">
        <v>1664465908</v>
      </c>
      <c r="S356">
        <v>12</v>
      </c>
      <c r="T356" t="s">
        <v>118</v>
      </c>
      <c r="U356">
        <v>1</v>
      </c>
      <c r="V356">
        <v>-90</v>
      </c>
      <c r="W356">
        <v>0.5</v>
      </c>
      <c r="X356">
        <v>90</v>
      </c>
      <c r="Y356">
        <v>0.5</v>
      </c>
      <c r="Z356">
        <v>0</v>
      </c>
      <c r="AA356">
        <v>8100</v>
      </c>
      <c r="AB356">
        <v>90</v>
      </c>
      <c r="AC356">
        <v>2</v>
      </c>
      <c r="AD356">
        <v>0.25</v>
      </c>
      <c r="AE356">
        <v>0.75</v>
      </c>
      <c r="AF356">
        <v>2</v>
      </c>
      <c r="AG356">
        <v>0.5</v>
      </c>
      <c r="AH356">
        <v>0.25</v>
      </c>
      <c r="AI356">
        <v>0.625</v>
      </c>
      <c r="AJ356">
        <v>0.375</v>
      </c>
      <c r="AK356">
        <v>-22.5</v>
      </c>
      <c r="AL356">
        <v>7593.75</v>
      </c>
      <c r="AM356">
        <v>87.142125289666879</v>
      </c>
      <c r="AN356">
        <v>0.9</v>
      </c>
      <c r="AO356">
        <v>0.38419903534316502</v>
      </c>
      <c r="AP356">
        <v>0.61580096465683498</v>
      </c>
      <c r="AQ356" s="2">
        <f>Table4[[#This Row],[Gain]]^Table4[[#This Row],[θ]]</f>
        <v>217.42755411656807</v>
      </c>
      <c r="AR356" s="2">
        <f>-Table4[[#This Row],[λ]]*-Table4[[#This Row],[Loss]]^Table4[[#This Row],[θ]]</f>
        <v>434.85510823313615</v>
      </c>
      <c r="AS356" s="2">
        <f>Table4[[#This Row],[pie_gain]]*Table4[[#This Row],[v_n_w_g]]-Table4[[#This Row],[pie_loss]]*Table4[[#This Row],[v_n_w_l]]</f>
        <v>-184.24873858730837</v>
      </c>
      <c r="AT356" s="2">
        <f>IF(Table4[[#This Row],[diff_v]]&gt;=1,1,0)</f>
        <v>0</v>
      </c>
      <c r="AU356" s="2">
        <f>Table4[[#This Row],[Gain]]^(Table4[[#This Row],[θ]]*Table4[[#This Row],[ω_p]])</f>
        <v>219.10566238561299</v>
      </c>
      <c r="AV356" s="2">
        <f>-Table4[[#This Row],[λ]]*-Table4[[#This Row],[Loss]]^(Table4[[#This Row],[θ]]*Table4[[#This Row],[ω_n]])</f>
        <v>434.85510823313615</v>
      </c>
      <c r="AW356" s="2">
        <f>Table4[[#This Row],[v_n_w_g_w]]*Table4[[#This Row],[pie_gain]]-Table4[[#This Row],[v_n_w_l_w]]*Table4[[#This Row],[pie_loss]]</f>
        <v>-183.60401100913992</v>
      </c>
      <c r="AX356" s="2">
        <f>IF(Table4[[#This Row],[diff_v_w]]&gt;=1,1,0)</f>
        <v>0</v>
      </c>
      <c r="AY356" s="2">
        <f>Table4[[#This Row],[Gain]]^(Table4[[#This Row],[θ]])*Table4[[#This Row],[ω_p2]]</f>
        <v>217.64498167068461</v>
      </c>
      <c r="AZ356" s="2">
        <f>-Table4[[#This Row],[λ]]*-Table4[[#This Row],[Loss]]^(Table4[[#This Row],[θ]])*Table4[[#This Row],[ω_n2]]</f>
        <v>434.85510823313615</v>
      </c>
      <c r="BA356" s="2">
        <f>Table4[[#This Row],[v_n_w_g_w2]]*Table4[[#This Row],[pie_gain]]-Table4[[#This Row],[v_n_w_l_w2]]*Table4[[#This Row],[pie_loss]]</f>
        <v>-184.16520313075978</v>
      </c>
      <c r="BB356" s="2">
        <f>IF(Table4[[#This Row],[diff_v_w2]]&gt;=1,1,0)</f>
        <v>0</v>
      </c>
      <c r="BC356" s="2">
        <f>Table4[[#This Row],[Gain]]^(Table4[[#This Row],[θ]]+Table4[[#This Row],[ω_p3]])</f>
        <v>219.39315088248537</v>
      </c>
      <c r="BD356" s="2">
        <f>-Table4[[#This Row],[λ]]*-Table4[[#This Row],[Loss]]^(Table4[[#This Row],[θ]]+Table4[[#This Row],[ω_n3]])</f>
        <v>434.85510823313615</v>
      </c>
      <c r="BE356" s="2">
        <f>Table4[[#This Row],[v_n_w_g_w3]]*Table4[[#This Row],[pie_gain]]-Table4[[#This Row],[v_n_w_l_w3]]*Table4[[#This Row],[pie_loss]]</f>
        <v>-183.49355820596929</v>
      </c>
      <c r="BF356" s="2">
        <f>IF(Table4[[#This Row],[diff_v_w3]]&gt;=1,1,0)</f>
        <v>0</v>
      </c>
      <c r="BG356" s="2">
        <f>(Table4[[#This Row],[Accept]]-Table4[[#This Row],[projected_M1]])</f>
        <v>0</v>
      </c>
      <c r="BH356" s="2">
        <f>(Table4[[#This Row],[Accept]]-Table4[[#This Row],[projected_M2]])</f>
        <v>0</v>
      </c>
      <c r="BI356" s="2">
        <f>(Table4[[#This Row],[Accept]]-Table4[[#This Row],[projected_M3]])</f>
        <v>0</v>
      </c>
      <c r="BJ356" s="2">
        <f>(Table4[[#This Row],[Accept]]-Table4[[#This Row],[projected_M4]])</f>
        <v>0</v>
      </c>
    </row>
    <row r="357" spans="1:62" x14ac:dyDescent="0.3">
      <c r="A357">
        <v>6</v>
      </c>
      <c r="B357" t="s">
        <v>45</v>
      </c>
      <c r="C357">
        <v>1.1960207441678836</v>
      </c>
      <c r="D357">
        <v>-2</v>
      </c>
      <c r="E357" s="22">
        <f>IF(Table4[[#This Row],[Trial]]="G1",Table4[[#This Row],[Balance]]/100,IF(Table4[[#This Row],[Trial]]="G2",Table4[[#This Row],[Balance]]/200,Table4[[#This Row],[Balance]]/500))</f>
        <v>1.1000000000000001</v>
      </c>
      <c r="F357" s="22">
        <f>IF(Table4[[#This Row],[Net_Balance]]&gt;1,1+(Table4[[#This Row],[Net_Balance]]-1)/$F$974,1)</f>
        <v>1.0014285714285713</v>
      </c>
      <c r="G357" s="22">
        <f>IF(Table4[[#This Row],[Net_Balance]]&lt;1,1-(1-Table4[[#This Row],[Net_Balance]])/$F$974,1)</f>
        <v>1</v>
      </c>
      <c r="H357" s="22">
        <f>IF(Table4[[#This Row],[Net_Balance]]&gt;1,1+(Table4[[#This Row],[Net_Balance]]-1)/$H$974,1)</f>
        <v>1.0009999999999999</v>
      </c>
      <c r="I357" s="22">
        <f>IF(Table4[[#This Row],[Net_Balance]]&lt;1,1-(1-Table4[[#This Row],[Net_Balance]])/$H$974,1)</f>
        <v>1</v>
      </c>
      <c r="J357" s="22">
        <f>IF(Table4[[#This Row],[Net_Balance]]&gt;1,(Table4[[#This Row],[Net_Balance]]-1)/$J$974,0)</f>
        <v>2.0000000000000018E-3</v>
      </c>
      <c r="K357" s="22">
        <f>IF(Table4[[#This Row],[Net_Balance]]&lt;1,-(1-Table4[[#This Row],[Net_Balance]])/$J$974,0)</f>
        <v>0</v>
      </c>
      <c r="L357" t="s">
        <v>109</v>
      </c>
      <c r="M357" t="s">
        <v>103</v>
      </c>
      <c r="N357" t="s">
        <v>5</v>
      </c>
      <c r="O357">
        <v>0</v>
      </c>
      <c r="P357">
        <v>0</v>
      </c>
      <c r="Q357">
        <v>220</v>
      </c>
      <c r="R357">
        <v>1664465932</v>
      </c>
      <c r="S357">
        <v>10</v>
      </c>
      <c r="T357" t="s">
        <v>117</v>
      </c>
      <c r="U357">
        <v>0</v>
      </c>
      <c r="V357">
        <v>-90</v>
      </c>
      <c r="W357">
        <v>0.5</v>
      </c>
      <c r="X357">
        <v>180</v>
      </c>
      <c r="Y357">
        <v>0.5</v>
      </c>
      <c r="Z357">
        <v>45</v>
      </c>
      <c r="AA357">
        <v>18225</v>
      </c>
      <c r="AB357">
        <v>135</v>
      </c>
      <c r="AC357">
        <v>2</v>
      </c>
      <c r="AD357">
        <v>0.25</v>
      </c>
      <c r="AE357">
        <v>0.75</v>
      </c>
      <c r="AF357">
        <v>2</v>
      </c>
      <c r="AG357">
        <v>0.5</v>
      </c>
      <c r="AH357">
        <v>0.25</v>
      </c>
      <c r="AI357">
        <v>0.625</v>
      </c>
      <c r="AJ357">
        <v>0.375</v>
      </c>
      <c r="AK357">
        <v>11.25</v>
      </c>
      <c r="AL357">
        <v>17085.9375</v>
      </c>
      <c r="AM357">
        <v>130.71318793450033</v>
      </c>
      <c r="AN357">
        <v>0.9</v>
      </c>
      <c r="AO357">
        <v>0.38419903534316502</v>
      </c>
      <c r="AP357">
        <v>0.61580096465683498</v>
      </c>
      <c r="AQ357" s="2">
        <f>Table4[[#This Row],[Gain]]^Table4[[#This Row],[θ]]</f>
        <v>498.1414721148987</v>
      </c>
      <c r="AR357" s="2">
        <f>-Table4[[#This Row],[λ]]*-Table4[[#This Row],[Loss]]^Table4[[#This Row],[θ]]</f>
        <v>434.85510823313615</v>
      </c>
      <c r="AS357" s="2">
        <f>Table4[[#This Row],[pie_gain]]*Table4[[#This Row],[v_n_w_g]]-Table4[[#This Row],[pie_loss]]*Table4[[#This Row],[v_n_w_l]]</f>
        <v>-76.398722084949412</v>
      </c>
      <c r="AT357" s="2">
        <f>IF(Table4[[#This Row],[diff_v]]&gt;=1,1,0)</f>
        <v>0</v>
      </c>
      <c r="AU357" s="2">
        <f>Table4[[#This Row],[Gain]]^(Table4[[#This Row],[θ]]*Table4[[#This Row],[ω_p]])</f>
        <v>502.58099389703131</v>
      </c>
      <c r="AV357" s="2">
        <f>-Table4[[#This Row],[λ]]*-Table4[[#This Row],[Loss]]^(Table4[[#This Row],[θ]]*Table4[[#This Row],[ω_n]])</f>
        <v>434.85510823313615</v>
      </c>
      <c r="AW357" s="2">
        <f>Table4[[#This Row],[v_n_w_g_w]]*Table4[[#This Row],[pie_gain]]-Table4[[#This Row],[v_n_w_l_w]]*Table4[[#This Row],[pie_loss]]</f>
        <v>-74.693062098869092</v>
      </c>
      <c r="AX357" s="2">
        <f>IF(Table4[[#This Row],[diff_v_w]]&gt;=1,1,0)</f>
        <v>0</v>
      </c>
      <c r="AY357" s="2">
        <f>Table4[[#This Row],[Gain]]^(Table4[[#This Row],[θ]])*Table4[[#This Row],[ω_p2]]</f>
        <v>498.63961358701357</v>
      </c>
      <c r="AZ357" s="2">
        <f>-Table4[[#This Row],[λ]]*-Table4[[#This Row],[Loss]]^(Table4[[#This Row],[θ]])*Table4[[#This Row],[ω_n2]]</f>
        <v>434.85510823313615</v>
      </c>
      <c r="BA357" s="2">
        <f>Table4[[#This Row],[v_n_w_g_w2]]*Table4[[#This Row],[pie_gain]]-Table4[[#This Row],[v_n_w_l_w2]]*Table4[[#This Row],[pie_loss]]</f>
        <v>-76.207336611898455</v>
      </c>
      <c r="BB357" s="2">
        <f>IF(Table4[[#This Row],[diff_v_w2]]&gt;=1,1,0)</f>
        <v>0</v>
      </c>
      <c r="BC357" s="2">
        <f>Table4[[#This Row],[Gain]]^(Table4[[#This Row],[θ]]+Table4[[#This Row],[ω_p3]])</f>
        <v>503.34208627258943</v>
      </c>
      <c r="BD357" s="2">
        <f>-Table4[[#This Row],[λ]]*-Table4[[#This Row],[Loss]]^(Table4[[#This Row],[θ]]+Table4[[#This Row],[ω_n3]])</f>
        <v>434.85510823313615</v>
      </c>
      <c r="BE357" s="2">
        <f>Table4[[#This Row],[v_n_w_g_w3]]*Table4[[#This Row],[pie_gain]]-Table4[[#This Row],[v_n_w_l_w3]]*Table4[[#This Row],[pie_loss]]</f>
        <v>-74.400651142372624</v>
      </c>
      <c r="BF357" s="2">
        <f>IF(Table4[[#This Row],[diff_v_w3]]&gt;=1,1,0)</f>
        <v>0</v>
      </c>
      <c r="BG357" s="2">
        <f>(Table4[[#This Row],[Accept]]-Table4[[#This Row],[projected_M1]])</f>
        <v>0</v>
      </c>
      <c r="BH357" s="2">
        <f>(Table4[[#This Row],[Accept]]-Table4[[#This Row],[projected_M2]])</f>
        <v>0</v>
      </c>
      <c r="BI357" s="2">
        <f>(Table4[[#This Row],[Accept]]-Table4[[#This Row],[projected_M3]])</f>
        <v>0</v>
      </c>
      <c r="BJ357" s="2">
        <f>(Table4[[#This Row],[Accept]]-Table4[[#This Row],[projected_M4]])</f>
        <v>0</v>
      </c>
    </row>
    <row r="358" spans="1:62" x14ac:dyDescent="0.3">
      <c r="A358">
        <v>7</v>
      </c>
      <c r="B358" t="s">
        <v>45</v>
      </c>
      <c r="C358">
        <v>1.1960207441678836</v>
      </c>
      <c r="D358">
        <v>-2</v>
      </c>
      <c r="E358" s="22">
        <f>IF(Table4[[#This Row],[Trial]]="G1",Table4[[#This Row],[Balance]]/100,IF(Table4[[#This Row],[Trial]]="G2",Table4[[#This Row],[Balance]]/200,Table4[[#This Row],[Balance]]/500))</f>
        <v>1.1000000000000001</v>
      </c>
      <c r="F358" s="22">
        <f>IF(Table4[[#This Row],[Net_Balance]]&gt;1,1+(Table4[[#This Row],[Net_Balance]]-1)/$F$974,1)</f>
        <v>1.0014285714285713</v>
      </c>
      <c r="G358" s="22">
        <f>IF(Table4[[#This Row],[Net_Balance]]&lt;1,1-(1-Table4[[#This Row],[Net_Balance]])/$F$974,1)</f>
        <v>1</v>
      </c>
      <c r="H358" s="22">
        <f>IF(Table4[[#This Row],[Net_Balance]]&gt;1,1+(Table4[[#This Row],[Net_Balance]]-1)/$H$974,1)</f>
        <v>1.0009999999999999</v>
      </c>
      <c r="I358" s="22">
        <f>IF(Table4[[#This Row],[Net_Balance]]&lt;1,1-(1-Table4[[#This Row],[Net_Balance]])/$H$974,1)</f>
        <v>1</v>
      </c>
      <c r="J358" s="22">
        <f>IF(Table4[[#This Row],[Net_Balance]]&gt;1,(Table4[[#This Row],[Net_Balance]]-1)/$J$974,0)</f>
        <v>2.0000000000000018E-3</v>
      </c>
      <c r="K358" s="22">
        <f>IF(Table4[[#This Row],[Net_Balance]]&lt;1,-(1-Table4[[#This Row],[Net_Balance]])/$J$974,0)</f>
        <v>0</v>
      </c>
      <c r="L358" t="s">
        <v>109</v>
      </c>
      <c r="M358" t="s">
        <v>82</v>
      </c>
      <c r="N358" t="s">
        <v>5</v>
      </c>
      <c r="O358">
        <v>0</v>
      </c>
      <c r="P358">
        <v>0</v>
      </c>
      <c r="Q358">
        <v>220</v>
      </c>
      <c r="R358">
        <v>1664465942</v>
      </c>
      <c r="S358">
        <v>10</v>
      </c>
      <c r="T358" t="s">
        <v>118</v>
      </c>
      <c r="U358">
        <v>1</v>
      </c>
      <c r="V358">
        <v>-10</v>
      </c>
      <c r="W358">
        <v>0.5</v>
      </c>
      <c r="X358">
        <v>0</v>
      </c>
      <c r="Y358">
        <v>0.5</v>
      </c>
      <c r="Z358">
        <v>-5</v>
      </c>
      <c r="AA358">
        <v>25</v>
      </c>
      <c r="AB358">
        <v>5</v>
      </c>
      <c r="AC358">
        <v>2</v>
      </c>
      <c r="AD358">
        <v>0.25</v>
      </c>
      <c r="AE358">
        <v>0.75</v>
      </c>
      <c r="AF358">
        <v>2</v>
      </c>
      <c r="AG358">
        <v>0.5</v>
      </c>
      <c r="AH358">
        <v>0.25</v>
      </c>
      <c r="AI358">
        <v>0.625</v>
      </c>
      <c r="AJ358">
        <v>0.375</v>
      </c>
      <c r="AK358">
        <v>-6.25</v>
      </c>
      <c r="AL358">
        <v>23.4375</v>
      </c>
      <c r="AM358">
        <v>4.8412291827592711</v>
      </c>
      <c r="AN358">
        <v>0.9</v>
      </c>
      <c r="AO358">
        <v>0.38419903534316502</v>
      </c>
      <c r="AP358">
        <v>0.61580096465683498</v>
      </c>
      <c r="AQ358" s="2">
        <f>Table4[[#This Row],[Gain]]^Table4[[#This Row],[θ]]</f>
        <v>0</v>
      </c>
      <c r="AR358" s="2">
        <f>-Table4[[#This Row],[λ]]*-Table4[[#This Row],[Loss]]^Table4[[#This Row],[θ]]</f>
        <v>31.408756296736705</v>
      </c>
      <c r="AS358" s="2">
        <f>Table4[[#This Row],[pie_gain]]*Table4[[#This Row],[v_n_w_g]]-Table4[[#This Row],[pie_loss]]*Table4[[#This Row],[v_n_w_l]]</f>
        <v>-19.341542426201904</v>
      </c>
      <c r="AT358" s="2">
        <f>IF(Table4[[#This Row],[diff_v]]&gt;=1,1,0)</f>
        <v>0</v>
      </c>
      <c r="AU358" s="2">
        <f>Table4[[#This Row],[Gain]]^(Table4[[#This Row],[θ]]*Table4[[#This Row],[ω_p]])</f>
        <v>0</v>
      </c>
      <c r="AV358" s="2">
        <f>-Table4[[#This Row],[λ]]*-Table4[[#This Row],[Loss]]^(Table4[[#This Row],[θ]]*Table4[[#This Row],[ω_n]])</f>
        <v>31.408756296736705</v>
      </c>
      <c r="AW358" s="2">
        <f>Table4[[#This Row],[v_n_w_g_w]]*Table4[[#This Row],[pie_gain]]-Table4[[#This Row],[v_n_w_l_w]]*Table4[[#This Row],[pie_loss]]</f>
        <v>-19.341542426201904</v>
      </c>
      <c r="AX358" s="2">
        <f>IF(Table4[[#This Row],[diff_v_w]]&gt;=1,1,0)</f>
        <v>0</v>
      </c>
      <c r="AY358" s="2">
        <f>Table4[[#This Row],[Gain]]^(Table4[[#This Row],[θ]])*Table4[[#This Row],[ω_p2]]</f>
        <v>0</v>
      </c>
      <c r="AZ358" s="2">
        <f>-Table4[[#This Row],[λ]]*-Table4[[#This Row],[Loss]]^(Table4[[#This Row],[θ]])*Table4[[#This Row],[ω_n2]]</f>
        <v>31.408756296736705</v>
      </c>
      <c r="BA358" s="2">
        <f>Table4[[#This Row],[v_n_w_g_w2]]*Table4[[#This Row],[pie_gain]]-Table4[[#This Row],[v_n_w_l_w2]]*Table4[[#This Row],[pie_loss]]</f>
        <v>-19.341542426201904</v>
      </c>
      <c r="BB358" s="2">
        <f>IF(Table4[[#This Row],[diff_v_w2]]&gt;=1,1,0)</f>
        <v>0</v>
      </c>
      <c r="BC358" s="2">
        <f>Table4[[#This Row],[Gain]]^(Table4[[#This Row],[θ]]+Table4[[#This Row],[ω_p3]])</f>
        <v>0</v>
      </c>
      <c r="BD358" s="2">
        <f>-Table4[[#This Row],[λ]]*-Table4[[#This Row],[Loss]]^(Table4[[#This Row],[θ]]+Table4[[#This Row],[ω_n3]])</f>
        <v>31.408756296736705</v>
      </c>
      <c r="BE358" s="2">
        <f>Table4[[#This Row],[v_n_w_g_w3]]*Table4[[#This Row],[pie_gain]]-Table4[[#This Row],[v_n_w_l_w3]]*Table4[[#This Row],[pie_loss]]</f>
        <v>-19.341542426201904</v>
      </c>
      <c r="BF358" s="2">
        <f>IF(Table4[[#This Row],[diff_v_w3]]&gt;=1,1,0)</f>
        <v>0</v>
      </c>
      <c r="BG358" s="2">
        <f>(Table4[[#This Row],[Accept]]-Table4[[#This Row],[projected_M1]])</f>
        <v>0</v>
      </c>
      <c r="BH358" s="2">
        <f>(Table4[[#This Row],[Accept]]-Table4[[#This Row],[projected_M2]])</f>
        <v>0</v>
      </c>
      <c r="BI358" s="2">
        <f>(Table4[[#This Row],[Accept]]-Table4[[#This Row],[projected_M3]])</f>
        <v>0</v>
      </c>
      <c r="BJ358" s="2">
        <f>(Table4[[#This Row],[Accept]]-Table4[[#This Row],[projected_M4]])</f>
        <v>0</v>
      </c>
    </row>
    <row r="359" spans="1:62" x14ac:dyDescent="0.3">
      <c r="A359">
        <v>8</v>
      </c>
      <c r="B359" t="s">
        <v>45</v>
      </c>
      <c r="C359">
        <v>1.1960207441678836</v>
      </c>
      <c r="D359">
        <v>-2</v>
      </c>
      <c r="E359" s="22">
        <f>IF(Table4[[#This Row],[Trial]]="G1",Table4[[#This Row],[Balance]]/100,IF(Table4[[#This Row],[Trial]]="G2",Table4[[#This Row],[Balance]]/200,Table4[[#This Row],[Balance]]/500))</f>
        <v>1.05</v>
      </c>
      <c r="F359" s="22">
        <f>IF(Table4[[#This Row],[Net_Balance]]&gt;1,1+(Table4[[#This Row],[Net_Balance]]-1)/$F$974,1)</f>
        <v>1.0007142857142857</v>
      </c>
      <c r="G359" s="22">
        <f>IF(Table4[[#This Row],[Net_Balance]]&lt;1,1-(1-Table4[[#This Row],[Net_Balance]])/$F$974,1)</f>
        <v>1</v>
      </c>
      <c r="H359" s="22">
        <f>IF(Table4[[#This Row],[Net_Balance]]&gt;1,1+(Table4[[#This Row],[Net_Balance]]-1)/$H$974,1)</f>
        <v>1.0004999999999999</v>
      </c>
      <c r="I359" s="22">
        <f>IF(Table4[[#This Row],[Net_Balance]]&lt;1,1-(1-Table4[[#This Row],[Net_Balance]])/$H$974,1)</f>
        <v>1</v>
      </c>
      <c r="J359" s="22">
        <f>IF(Table4[[#This Row],[Net_Balance]]&gt;1,(Table4[[#This Row],[Net_Balance]]-1)/$J$974,0)</f>
        <v>1.0000000000000009E-3</v>
      </c>
      <c r="K359" s="22">
        <f>IF(Table4[[#This Row],[Net_Balance]]&lt;1,-(1-Table4[[#This Row],[Net_Balance]])/$J$974,0)</f>
        <v>0</v>
      </c>
      <c r="L359" t="s">
        <v>109</v>
      </c>
      <c r="M359" t="s">
        <v>65</v>
      </c>
      <c r="N359" t="s">
        <v>7</v>
      </c>
      <c r="O359">
        <v>1</v>
      </c>
      <c r="P359">
        <v>-10</v>
      </c>
      <c r="Q359">
        <v>210</v>
      </c>
      <c r="R359">
        <v>1664465955</v>
      </c>
      <c r="S359">
        <v>13</v>
      </c>
      <c r="T359" t="s">
        <v>118</v>
      </c>
      <c r="U359">
        <v>1</v>
      </c>
      <c r="V359">
        <v>-10</v>
      </c>
      <c r="W359">
        <v>0.5</v>
      </c>
      <c r="X359">
        <v>10</v>
      </c>
      <c r="Y359">
        <v>0.5</v>
      </c>
      <c r="Z359">
        <v>0</v>
      </c>
      <c r="AA359">
        <v>100</v>
      </c>
      <c r="AB359">
        <v>10</v>
      </c>
      <c r="AC359">
        <v>2</v>
      </c>
      <c r="AD359">
        <v>0.25</v>
      </c>
      <c r="AE359">
        <v>0.75</v>
      </c>
      <c r="AF359">
        <v>1</v>
      </c>
      <c r="AG359">
        <v>0.25</v>
      </c>
      <c r="AH359">
        <v>0.5</v>
      </c>
      <c r="AI359">
        <v>0.375</v>
      </c>
      <c r="AJ359">
        <v>0.625</v>
      </c>
      <c r="AK359">
        <v>2.5</v>
      </c>
      <c r="AL359">
        <v>93.75</v>
      </c>
      <c r="AM359">
        <v>9.6824583655185421</v>
      </c>
      <c r="AN359">
        <v>0.9</v>
      </c>
      <c r="AO359">
        <v>0.60844334427391233</v>
      </c>
      <c r="AP359">
        <v>0.39155665572608767</v>
      </c>
      <c r="AQ359" s="2">
        <f>Table4[[#This Row],[Gain]]^Table4[[#This Row],[θ]]</f>
        <v>15.704378148368352</v>
      </c>
      <c r="AR359" s="2">
        <f>-Table4[[#This Row],[λ]]*-Table4[[#This Row],[Loss]]^Table4[[#This Row],[θ]]</f>
        <v>31.408756296736705</v>
      </c>
      <c r="AS359" s="2">
        <f>Table4[[#This Row],[pie_gain]]*Table4[[#This Row],[v_n_w_g]]-Table4[[#This Row],[pie_loss]]*Table4[[#This Row],[v_n_w_l]]</f>
        <v>-2.7430832157305307</v>
      </c>
      <c r="AT359" s="2">
        <f>IF(Table4[[#This Row],[diff_v]]&gt;=1,1,0)</f>
        <v>0</v>
      </c>
      <c r="AU359" s="2">
        <f>Table4[[#This Row],[Gain]]^(Table4[[#This Row],[θ]]*Table4[[#This Row],[ω_p]])</f>
        <v>15.735300629253771</v>
      </c>
      <c r="AV359" s="2">
        <f>-Table4[[#This Row],[λ]]*-Table4[[#This Row],[Loss]]^(Table4[[#This Row],[θ]]*Table4[[#This Row],[ω_n]])</f>
        <v>31.408756296736705</v>
      </c>
      <c r="AW359" s="2">
        <f>Table4[[#This Row],[v_n_w_g_w]]*Table4[[#This Row],[pie_gain]]-Table4[[#This Row],[v_n_w_l_w]]*Table4[[#This Row],[pie_loss]]</f>
        <v>-2.7242686380473593</v>
      </c>
      <c r="AX359" s="2">
        <f>IF(Table4[[#This Row],[diff_v_w]]&gt;=1,1,0)</f>
        <v>0</v>
      </c>
      <c r="AY359" s="2">
        <f>Table4[[#This Row],[Gain]]^(Table4[[#This Row],[θ]])*Table4[[#This Row],[ω_p2]]</f>
        <v>15.712230337442536</v>
      </c>
      <c r="AZ359" s="2">
        <f>-Table4[[#This Row],[λ]]*-Table4[[#This Row],[Loss]]^(Table4[[#This Row],[θ]])*Table4[[#This Row],[ω_n2]]</f>
        <v>31.408756296736705</v>
      </c>
      <c r="BA359" s="2">
        <f>Table4[[#This Row],[v_n_w_g_w2]]*Table4[[#This Row],[pie_gain]]-Table4[[#This Row],[v_n_w_l_w2]]*Table4[[#This Row],[pie_loss]]</f>
        <v>-2.7383056035503621</v>
      </c>
      <c r="BB359" s="2">
        <f>IF(Table4[[#This Row],[diff_v_w2]]&gt;=1,1,0)</f>
        <v>0</v>
      </c>
      <c r="BC359" s="2">
        <f>Table4[[#This Row],[Gain]]^(Table4[[#This Row],[θ]]+Table4[[#This Row],[ω_p3]])</f>
        <v>15.740580478865704</v>
      </c>
      <c r="BD359" s="2">
        <f>-Table4[[#This Row],[λ]]*-Table4[[#This Row],[Loss]]^(Table4[[#This Row],[θ]]+Table4[[#This Row],[ω_n3]])</f>
        <v>31.408756296736705</v>
      </c>
      <c r="BE359" s="2">
        <f>Table4[[#This Row],[v_n_w_g_w3]]*Table4[[#This Row],[pie_gain]]-Table4[[#This Row],[v_n_w_l_w3]]*Table4[[#This Row],[pie_loss]]</f>
        <v>-2.7210561486922114</v>
      </c>
      <c r="BF359" s="2">
        <f>IF(Table4[[#This Row],[diff_v_w3]]&gt;=1,1,0)</f>
        <v>0</v>
      </c>
      <c r="BG359" s="2">
        <f>(Table4[[#This Row],[Accept]]-Table4[[#This Row],[projected_M1]])</f>
        <v>1</v>
      </c>
      <c r="BH359" s="2">
        <f>(Table4[[#This Row],[Accept]]-Table4[[#This Row],[projected_M2]])</f>
        <v>1</v>
      </c>
      <c r="BI359" s="2">
        <f>(Table4[[#This Row],[Accept]]-Table4[[#This Row],[projected_M3]])</f>
        <v>1</v>
      </c>
      <c r="BJ359" s="2">
        <f>(Table4[[#This Row],[Accept]]-Table4[[#This Row],[projected_M4]])</f>
        <v>1</v>
      </c>
    </row>
    <row r="360" spans="1:62" x14ac:dyDescent="0.3">
      <c r="A360">
        <v>10</v>
      </c>
      <c r="B360" t="s">
        <v>45</v>
      </c>
      <c r="C360">
        <v>1.1960207441678836</v>
      </c>
      <c r="D360">
        <v>-2</v>
      </c>
      <c r="E360" s="22">
        <f>IF(Table4[[#This Row],[Trial]]="G1",Table4[[#This Row],[Balance]]/100,IF(Table4[[#This Row],[Trial]]="G2",Table4[[#This Row],[Balance]]/200,Table4[[#This Row],[Balance]]/500))</f>
        <v>1.05</v>
      </c>
      <c r="F360" s="22">
        <f>IF(Table4[[#This Row],[Net_Balance]]&gt;1,1+(Table4[[#This Row],[Net_Balance]]-1)/$F$974,1)</f>
        <v>1.0007142857142857</v>
      </c>
      <c r="G360" s="22">
        <f>IF(Table4[[#This Row],[Net_Balance]]&lt;1,1-(1-Table4[[#This Row],[Net_Balance]])/$F$974,1)</f>
        <v>1</v>
      </c>
      <c r="H360" s="22">
        <f>IF(Table4[[#This Row],[Net_Balance]]&gt;1,1+(Table4[[#This Row],[Net_Balance]]-1)/$H$974,1)</f>
        <v>1.0004999999999999</v>
      </c>
      <c r="I360" s="22">
        <f>IF(Table4[[#This Row],[Net_Balance]]&lt;1,1-(1-Table4[[#This Row],[Net_Balance]])/$H$974,1)</f>
        <v>1</v>
      </c>
      <c r="J360" s="22">
        <f>IF(Table4[[#This Row],[Net_Balance]]&gt;1,(Table4[[#This Row],[Net_Balance]]-1)/$J$974,0)</f>
        <v>1.0000000000000009E-3</v>
      </c>
      <c r="K360" s="22">
        <f>IF(Table4[[#This Row],[Net_Balance]]&lt;1,-(1-Table4[[#This Row],[Net_Balance]])/$J$974,0)</f>
        <v>0</v>
      </c>
      <c r="L360" t="s">
        <v>109</v>
      </c>
      <c r="M360" t="s">
        <v>79</v>
      </c>
      <c r="N360" t="s">
        <v>5</v>
      </c>
      <c r="O360">
        <v>0</v>
      </c>
      <c r="P360">
        <v>0</v>
      </c>
      <c r="Q360">
        <v>210</v>
      </c>
      <c r="R360">
        <v>1664465977</v>
      </c>
      <c r="S360">
        <v>16</v>
      </c>
      <c r="T360" t="s">
        <v>117</v>
      </c>
      <c r="U360">
        <v>0</v>
      </c>
      <c r="V360">
        <v>-10</v>
      </c>
      <c r="W360">
        <v>0.5</v>
      </c>
      <c r="X360">
        <v>0</v>
      </c>
      <c r="Y360">
        <v>0.5</v>
      </c>
      <c r="Z360">
        <v>-5</v>
      </c>
      <c r="AA360">
        <v>25</v>
      </c>
      <c r="AB360">
        <v>5</v>
      </c>
      <c r="AC360">
        <v>4</v>
      </c>
      <c r="AD360">
        <v>0.25</v>
      </c>
      <c r="AE360">
        <v>0.75</v>
      </c>
      <c r="AF360">
        <v>2</v>
      </c>
      <c r="AG360">
        <v>0.5</v>
      </c>
      <c r="AH360">
        <v>0.25</v>
      </c>
      <c r="AI360">
        <v>0.625</v>
      </c>
      <c r="AJ360">
        <v>0.375</v>
      </c>
      <c r="AK360">
        <v>-6.25</v>
      </c>
      <c r="AL360">
        <v>23.4375</v>
      </c>
      <c r="AM360">
        <v>4.8412291827592711</v>
      </c>
      <c r="AN360">
        <v>0.9</v>
      </c>
      <c r="AO360">
        <v>0.38419903534316502</v>
      </c>
      <c r="AP360">
        <v>0.61580096465683498</v>
      </c>
      <c r="AQ360" s="2">
        <f>Table4[[#This Row],[Gain]]^Table4[[#This Row],[θ]]</f>
        <v>0</v>
      </c>
      <c r="AR360" s="2">
        <f>-Table4[[#This Row],[λ]]*-Table4[[#This Row],[Loss]]^Table4[[#This Row],[θ]]</f>
        <v>31.408756296736705</v>
      </c>
      <c r="AS360" s="2">
        <f>Table4[[#This Row],[pie_gain]]*Table4[[#This Row],[v_n_w_g]]-Table4[[#This Row],[pie_loss]]*Table4[[#This Row],[v_n_w_l]]</f>
        <v>-19.341542426201904</v>
      </c>
      <c r="AT360" s="2">
        <f>IF(Table4[[#This Row],[diff_v]]&gt;=1,1,0)</f>
        <v>0</v>
      </c>
      <c r="AU360" s="2">
        <f>Table4[[#This Row],[Gain]]^(Table4[[#This Row],[θ]]*Table4[[#This Row],[ω_p]])</f>
        <v>0</v>
      </c>
      <c r="AV360" s="2">
        <f>-Table4[[#This Row],[λ]]*-Table4[[#This Row],[Loss]]^(Table4[[#This Row],[θ]]*Table4[[#This Row],[ω_n]])</f>
        <v>31.408756296736705</v>
      </c>
      <c r="AW360" s="2">
        <f>Table4[[#This Row],[v_n_w_g_w]]*Table4[[#This Row],[pie_gain]]-Table4[[#This Row],[v_n_w_l_w]]*Table4[[#This Row],[pie_loss]]</f>
        <v>-19.341542426201904</v>
      </c>
      <c r="AX360" s="2">
        <f>IF(Table4[[#This Row],[diff_v_w]]&gt;=1,1,0)</f>
        <v>0</v>
      </c>
      <c r="AY360" s="2">
        <f>Table4[[#This Row],[Gain]]^(Table4[[#This Row],[θ]])*Table4[[#This Row],[ω_p2]]</f>
        <v>0</v>
      </c>
      <c r="AZ360" s="2">
        <f>-Table4[[#This Row],[λ]]*-Table4[[#This Row],[Loss]]^(Table4[[#This Row],[θ]])*Table4[[#This Row],[ω_n2]]</f>
        <v>31.408756296736705</v>
      </c>
      <c r="BA360" s="2">
        <f>Table4[[#This Row],[v_n_w_g_w2]]*Table4[[#This Row],[pie_gain]]-Table4[[#This Row],[v_n_w_l_w2]]*Table4[[#This Row],[pie_loss]]</f>
        <v>-19.341542426201904</v>
      </c>
      <c r="BB360" s="2">
        <f>IF(Table4[[#This Row],[diff_v_w2]]&gt;=1,1,0)</f>
        <v>0</v>
      </c>
      <c r="BC360" s="2">
        <f>Table4[[#This Row],[Gain]]^(Table4[[#This Row],[θ]]+Table4[[#This Row],[ω_p3]])</f>
        <v>0</v>
      </c>
      <c r="BD360" s="2">
        <f>-Table4[[#This Row],[λ]]*-Table4[[#This Row],[Loss]]^(Table4[[#This Row],[θ]]+Table4[[#This Row],[ω_n3]])</f>
        <v>31.408756296736705</v>
      </c>
      <c r="BE360" s="2">
        <f>Table4[[#This Row],[v_n_w_g_w3]]*Table4[[#This Row],[pie_gain]]-Table4[[#This Row],[v_n_w_l_w3]]*Table4[[#This Row],[pie_loss]]</f>
        <v>-19.341542426201904</v>
      </c>
      <c r="BF360" s="2">
        <f>IF(Table4[[#This Row],[diff_v_w3]]&gt;=1,1,0)</f>
        <v>0</v>
      </c>
      <c r="BG360" s="2">
        <f>(Table4[[#This Row],[Accept]]-Table4[[#This Row],[projected_M1]])</f>
        <v>0</v>
      </c>
      <c r="BH360" s="2">
        <f>(Table4[[#This Row],[Accept]]-Table4[[#This Row],[projected_M2]])</f>
        <v>0</v>
      </c>
      <c r="BI360" s="2">
        <f>(Table4[[#This Row],[Accept]]-Table4[[#This Row],[projected_M3]])</f>
        <v>0</v>
      </c>
      <c r="BJ360" s="2">
        <f>(Table4[[#This Row],[Accept]]-Table4[[#This Row],[projected_M4]])</f>
        <v>0</v>
      </c>
    </row>
    <row r="361" spans="1:62" x14ac:dyDescent="0.3">
      <c r="A361">
        <v>11</v>
      </c>
      <c r="B361" t="s">
        <v>45</v>
      </c>
      <c r="C361">
        <v>1.1960207441678836</v>
      </c>
      <c r="D361">
        <v>-2</v>
      </c>
      <c r="E361" s="22">
        <f>IF(Table4[[#This Row],[Trial]]="G1",Table4[[#This Row],[Balance]]/100,IF(Table4[[#This Row],[Trial]]="G2",Table4[[#This Row],[Balance]]/200,Table4[[#This Row],[Balance]]/500))</f>
        <v>1.05</v>
      </c>
      <c r="F361" s="22">
        <f>IF(Table4[[#This Row],[Net_Balance]]&gt;1,1+(Table4[[#This Row],[Net_Balance]]-1)/$F$974,1)</f>
        <v>1.0007142857142857</v>
      </c>
      <c r="G361" s="22">
        <f>IF(Table4[[#This Row],[Net_Balance]]&lt;1,1-(1-Table4[[#This Row],[Net_Balance]])/$F$974,1)</f>
        <v>1</v>
      </c>
      <c r="H361" s="22">
        <f>IF(Table4[[#This Row],[Net_Balance]]&gt;1,1+(Table4[[#This Row],[Net_Balance]]-1)/$H$974,1)</f>
        <v>1.0004999999999999</v>
      </c>
      <c r="I361" s="22">
        <f>IF(Table4[[#This Row],[Net_Balance]]&lt;1,1-(1-Table4[[#This Row],[Net_Balance]])/$H$974,1)</f>
        <v>1</v>
      </c>
      <c r="J361" s="22">
        <f>IF(Table4[[#This Row],[Net_Balance]]&gt;1,(Table4[[#This Row],[Net_Balance]]-1)/$J$974,0)</f>
        <v>1.0000000000000009E-3</v>
      </c>
      <c r="K361" s="22">
        <f>IF(Table4[[#This Row],[Net_Balance]]&lt;1,-(1-Table4[[#This Row],[Net_Balance]])/$J$974,0)</f>
        <v>0</v>
      </c>
      <c r="L361" t="s">
        <v>109</v>
      </c>
      <c r="M361" t="s">
        <v>73</v>
      </c>
      <c r="N361" t="s">
        <v>5</v>
      </c>
      <c r="O361">
        <v>0</v>
      </c>
      <c r="P361">
        <v>0</v>
      </c>
      <c r="Q361">
        <v>210</v>
      </c>
      <c r="R361">
        <v>1664465986</v>
      </c>
      <c r="S361">
        <v>9</v>
      </c>
      <c r="T361" t="s">
        <v>118</v>
      </c>
      <c r="U361">
        <v>1</v>
      </c>
      <c r="V361">
        <v>-50</v>
      </c>
      <c r="W361">
        <v>0.5</v>
      </c>
      <c r="X361">
        <v>50</v>
      </c>
      <c r="Y361">
        <v>0.5</v>
      </c>
      <c r="Z361">
        <v>0</v>
      </c>
      <c r="AA361">
        <v>2500</v>
      </c>
      <c r="AB361">
        <v>50</v>
      </c>
      <c r="AC361">
        <v>4</v>
      </c>
      <c r="AD361">
        <v>0.25</v>
      </c>
      <c r="AE361">
        <v>0.75</v>
      </c>
      <c r="AF361">
        <v>1</v>
      </c>
      <c r="AG361">
        <v>0.25</v>
      </c>
      <c r="AH361">
        <v>0.5</v>
      </c>
      <c r="AI361">
        <v>0.375</v>
      </c>
      <c r="AJ361">
        <v>0.625</v>
      </c>
      <c r="AK361">
        <v>12.5</v>
      </c>
      <c r="AL361">
        <v>2343.75</v>
      </c>
      <c r="AM361">
        <v>48.412291827592711</v>
      </c>
      <c r="AN361">
        <v>0.9</v>
      </c>
      <c r="AO361">
        <v>0.60844334427391233</v>
      </c>
      <c r="AP361">
        <v>0.39155665572608767</v>
      </c>
      <c r="AQ361" s="2">
        <f>Table4[[#This Row],[Gain]]^Table4[[#This Row],[θ]]</f>
        <v>107.6473564007576</v>
      </c>
      <c r="AR361" s="2">
        <f>-Table4[[#This Row],[λ]]*-Table4[[#This Row],[Loss]]^Table4[[#This Row],[θ]]</f>
        <v>215.2947128015152</v>
      </c>
      <c r="AS361" s="2">
        <f>Table4[[#This Row],[pie_gain]]*Table4[[#This Row],[v_n_w_g]]-Table4[[#This Row],[pie_loss]]*Table4[[#This Row],[v_n_w_l]]</f>
        <v>-18.802760209347113</v>
      </c>
      <c r="AT361" s="2">
        <f>IF(Table4[[#This Row],[diff_v]]&gt;=1,1,0)</f>
        <v>0</v>
      </c>
      <c r="AU361" s="2">
        <f>Table4[[#This Row],[Gain]]^(Table4[[#This Row],[θ]]*Table4[[#This Row],[ω_p]])</f>
        <v>108.00772037111419</v>
      </c>
      <c r="AV361" s="2">
        <f>-Table4[[#This Row],[λ]]*-Table4[[#This Row],[Loss]]^(Table4[[#This Row],[θ]]*Table4[[#This Row],[ω_n]])</f>
        <v>215.2947128015152</v>
      </c>
      <c r="AW361" s="2">
        <f>Table4[[#This Row],[v_n_w_g_w]]*Table4[[#This Row],[pie_gain]]-Table4[[#This Row],[v_n_w_l_w]]*Table4[[#This Row],[pie_loss]]</f>
        <v>-18.583499150067524</v>
      </c>
      <c r="AX361" s="2">
        <f>IF(Table4[[#This Row],[diff_v_w]]&gt;=1,1,0)</f>
        <v>0</v>
      </c>
      <c r="AY361" s="2">
        <f>Table4[[#This Row],[Gain]]^(Table4[[#This Row],[θ]])*Table4[[#This Row],[ω_p2]]</f>
        <v>107.70118007895798</v>
      </c>
      <c r="AZ361" s="2">
        <f>-Table4[[#This Row],[λ]]*-Table4[[#This Row],[Loss]]^(Table4[[#This Row],[θ]])*Table4[[#This Row],[ω_n2]]</f>
        <v>215.2947128015152</v>
      </c>
      <c r="BA361" s="2">
        <f>Table4[[#This Row],[v_n_w_g_w2]]*Table4[[#This Row],[pie_gain]]-Table4[[#This Row],[v_n_w_l_w2]]*Table4[[#This Row],[pie_loss]]</f>
        <v>-18.770011550581756</v>
      </c>
      <c r="BB361" s="2">
        <f>IF(Table4[[#This Row],[diff_v_w2]]&gt;=1,1,0)</f>
        <v>0</v>
      </c>
      <c r="BC361" s="2">
        <f>Table4[[#This Row],[Gain]]^(Table4[[#This Row],[θ]]+Table4[[#This Row],[ω_p3]])</f>
        <v>108.06930012413115</v>
      </c>
      <c r="BD361" s="2">
        <f>-Table4[[#This Row],[λ]]*-Table4[[#This Row],[Loss]]^(Table4[[#This Row],[θ]]+Table4[[#This Row],[ω_n3]])</f>
        <v>215.2947128015152</v>
      </c>
      <c r="BE361" s="2">
        <f>Table4[[#This Row],[v_n_w_g_w3]]*Table4[[#This Row],[pie_gain]]-Table4[[#This Row],[v_n_w_l_w3]]*Table4[[#This Row],[pie_loss]]</f>
        <v>-18.546031359202331</v>
      </c>
      <c r="BF361" s="2">
        <f>IF(Table4[[#This Row],[diff_v_w3]]&gt;=1,1,0)</f>
        <v>0</v>
      </c>
      <c r="BG361" s="2">
        <f>(Table4[[#This Row],[Accept]]-Table4[[#This Row],[projected_M1]])</f>
        <v>0</v>
      </c>
      <c r="BH361" s="2">
        <f>(Table4[[#This Row],[Accept]]-Table4[[#This Row],[projected_M2]])</f>
        <v>0</v>
      </c>
      <c r="BI361" s="2">
        <f>(Table4[[#This Row],[Accept]]-Table4[[#This Row],[projected_M3]])</f>
        <v>0</v>
      </c>
      <c r="BJ361" s="2">
        <f>(Table4[[#This Row],[Accept]]-Table4[[#This Row],[projected_M4]])</f>
        <v>0</v>
      </c>
    </row>
    <row r="362" spans="1:62" x14ac:dyDescent="0.3">
      <c r="A362">
        <v>13</v>
      </c>
      <c r="B362" t="s">
        <v>45</v>
      </c>
      <c r="C362">
        <v>1.1960207441678836</v>
      </c>
      <c r="D362">
        <v>-2</v>
      </c>
      <c r="E362" s="22">
        <f>IF(Table4[[#This Row],[Trial]]="G1",Table4[[#This Row],[Balance]]/100,IF(Table4[[#This Row],[Trial]]="G2",Table4[[#This Row],[Balance]]/200,Table4[[#This Row],[Balance]]/500))</f>
        <v>1.4</v>
      </c>
      <c r="F362" s="22">
        <f>IF(Table4[[#This Row],[Net_Balance]]&gt;1,1+(Table4[[#This Row],[Net_Balance]]-1)/$F$974,1)</f>
        <v>1.0057142857142858</v>
      </c>
      <c r="G362" s="22">
        <f>IF(Table4[[#This Row],[Net_Balance]]&lt;1,1-(1-Table4[[#This Row],[Net_Balance]])/$F$974,1)</f>
        <v>1</v>
      </c>
      <c r="H362" s="22">
        <f>IF(Table4[[#This Row],[Net_Balance]]&gt;1,1+(Table4[[#This Row],[Net_Balance]]-1)/$H$974,1)</f>
        <v>1.004</v>
      </c>
      <c r="I362" s="22">
        <f>IF(Table4[[#This Row],[Net_Balance]]&lt;1,1-(1-Table4[[#This Row],[Net_Balance]])/$H$974,1)</f>
        <v>1</v>
      </c>
      <c r="J362" s="22">
        <f>IF(Table4[[#This Row],[Net_Balance]]&gt;1,(Table4[[#This Row],[Net_Balance]]-1)/$J$974,0)</f>
        <v>7.9999999999999984E-3</v>
      </c>
      <c r="K362" s="22">
        <f>IF(Table4[[#This Row],[Net_Balance]]&lt;1,-(1-Table4[[#This Row],[Net_Balance]])/$J$974,0)</f>
        <v>0</v>
      </c>
      <c r="L362" t="s">
        <v>109</v>
      </c>
      <c r="M362" t="s">
        <v>75</v>
      </c>
      <c r="N362" t="s">
        <v>7</v>
      </c>
      <c r="O362">
        <v>1</v>
      </c>
      <c r="P362">
        <v>70</v>
      </c>
      <c r="Q362">
        <v>280</v>
      </c>
      <c r="R362">
        <v>1664466008</v>
      </c>
      <c r="S362">
        <v>7</v>
      </c>
      <c r="T362" t="s">
        <v>117</v>
      </c>
      <c r="U362">
        <v>0</v>
      </c>
      <c r="V362">
        <v>-50</v>
      </c>
      <c r="W362">
        <v>0.5</v>
      </c>
      <c r="X362">
        <v>70</v>
      </c>
      <c r="Y362">
        <v>0.5</v>
      </c>
      <c r="Z362">
        <v>10</v>
      </c>
      <c r="AA362">
        <v>3600</v>
      </c>
      <c r="AB362">
        <v>60</v>
      </c>
      <c r="AC362">
        <v>2</v>
      </c>
      <c r="AD362">
        <v>0.25</v>
      </c>
      <c r="AE362">
        <v>0.75</v>
      </c>
      <c r="AF362">
        <v>1</v>
      </c>
      <c r="AG362">
        <v>0.25</v>
      </c>
      <c r="AH362">
        <v>0.5</v>
      </c>
      <c r="AI362">
        <v>0.375</v>
      </c>
      <c r="AJ362">
        <v>0.625</v>
      </c>
      <c r="AK362">
        <v>25</v>
      </c>
      <c r="AL362">
        <v>3375</v>
      </c>
      <c r="AM362">
        <v>58.094750193111253</v>
      </c>
      <c r="AN362">
        <v>0.9</v>
      </c>
      <c r="AO362">
        <v>0.60844334427391233</v>
      </c>
      <c r="AP362">
        <v>0.39155665572608767</v>
      </c>
      <c r="AQ362" s="2">
        <f>Table4[[#This Row],[Gain]]^Table4[[#This Row],[θ]]</f>
        <v>160.98133731857229</v>
      </c>
      <c r="AR362" s="2">
        <f>-Table4[[#This Row],[λ]]*-Table4[[#This Row],[Loss]]^Table4[[#This Row],[θ]]</f>
        <v>215.2947128015152</v>
      </c>
      <c r="AS362" s="2">
        <f>Table4[[#This Row],[pie_gain]]*Table4[[#This Row],[v_n_w_g]]-Table4[[#This Row],[pie_loss]]*Table4[[#This Row],[v_n_w_l]]</f>
        <v>13.647945503729076</v>
      </c>
      <c r="AT362" s="2">
        <f>IF(Table4[[#This Row],[diff_v]]&gt;=1,1,0)</f>
        <v>1</v>
      </c>
      <c r="AU362" s="2">
        <f>Table4[[#This Row],[Gain]]^(Table4[[#This Row],[θ]]*Table4[[#This Row],[ω_p]])</f>
        <v>165.72410290162225</v>
      </c>
      <c r="AV362" s="2">
        <f>-Table4[[#This Row],[λ]]*-Table4[[#This Row],[Loss]]^(Table4[[#This Row],[θ]]*Table4[[#This Row],[ω_n]])</f>
        <v>215.2947128015152</v>
      </c>
      <c r="AW362" s="2">
        <f>Table4[[#This Row],[v_n_w_g_w]]*Table4[[#This Row],[pie_gain]]-Table4[[#This Row],[v_n_w_l_w]]*Table4[[#This Row],[pie_loss]]</f>
        <v>16.533649656187208</v>
      </c>
      <c r="AX362" s="2">
        <f>IF(Table4[[#This Row],[diff_v_w]]&gt;=1,1,0)</f>
        <v>1</v>
      </c>
      <c r="AY362" s="2">
        <f>Table4[[#This Row],[Gain]]^(Table4[[#This Row],[θ]])*Table4[[#This Row],[ω_p2]]</f>
        <v>161.62526266784658</v>
      </c>
      <c r="AZ362" s="2">
        <f>-Table4[[#This Row],[λ]]*-Table4[[#This Row],[Loss]]^(Table4[[#This Row],[θ]])*Table4[[#This Row],[ω_n2]]</f>
        <v>215.2947128015152</v>
      </c>
      <c r="BA362" s="2">
        <f>Table4[[#This Row],[v_n_w_g_w2]]*Table4[[#This Row],[pie_gain]]-Table4[[#This Row],[v_n_w_l_w2]]*Table4[[#This Row],[pie_loss]]</f>
        <v>14.039737596704285</v>
      </c>
      <c r="BB362" s="2">
        <f>IF(Table4[[#This Row],[diff_v_w2]]&gt;=1,1,0)</f>
        <v>1</v>
      </c>
      <c r="BC362" s="2">
        <f>Table4[[#This Row],[Gain]]^(Table4[[#This Row],[θ]]+Table4[[#This Row],[ω_p3]])</f>
        <v>166.54680864715831</v>
      </c>
      <c r="BD362" s="2">
        <f>-Table4[[#This Row],[λ]]*-Table4[[#This Row],[Loss]]^(Table4[[#This Row],[θ]]+Table4[[#This Row],[ω_n3]])</f>
        <v>215.2947128015152</v>
      </c>
      <c r="BE362" s="2">
        <f>Table4[[#This Row],[v_n_w_g_w3]]*Table4[[#This Row],[pie_gain]]-Table4[[#This Row],[v_n_w_l_w3]]*Table4[[#This Row],[pie_loss]]</f>
        <v>17.034219491354534</v>
      </c>
      <c r="BF362" s="2">
        <f>IF(Table4[[#This Row],[diff_v_w3]]&gt;=1,1,0)</f>
        <v>1</v>
      </c>
      <c r="BG362" s="2">
        <f>(Table4[[#This Row],[Accept]]-Table4[[#This Row],[projected_M1]])</f>
        <v>0</v>
      </c>
      <c r="BH362" s="2">
        <f>(Table4[[#This Row],[Accept]]-Table4[[#This Row],[projected_M2]])</f>
        <v>0</v>
      </c>
      <c r="BI362" s="2">
        <f>(Table4[[#This Row],[Accept]]-Table4[[#This Row],[projected_M3]])</f>
        <v>0</v>
      </c>
      <c r="BJ362" s="2">
        <f>(Table4[[#This Row],[Accept]]-Table4[[#This Row],[projected_M4]])</f>
        <v>0</v>
      </c>
    </row>
    <row r="363" spans="1:62" x14ac:dyDescent="0.3">
      <c r="A363">
        <v>14</v>
      </c>
      <c r="B363" t="s">
        <v>45</v>
      </c>
      <c r="C363">
        <v>1.1960207441678836</v>
      </c>
      <c r="D363">
        <v>-2</v>
      </c>
      <c r="E363" s="22">
        <f>IF(Table4[[#This Row],[Trial]]="G1",Table4[[#This Row],[Balance]]/100,IF(Table4[[#This Row],[Trial]]="G2",Table4[[#This Row],[Balance]]/200,Table4[[#This Row],[Balance]]/500))</f>
        <v>1.4</v>
      </c>
      <c r="F363" s="22">
        <f>IF(Table4[[#This Row],[Net_Balance]]&gt;1,1+(Table4[[#This Row],[Net_Balance]]-1)/$F$974,1)</f>
        <v>1.0057142857142858</v>
      </c>
      <c r="G363" s="22">
        <f>IF(Table4[[#This Row],[Net_Balance]]&lt;1,1-(1-Table4[[#This Row],[Net_Balance]])/$F$974,1)</f>
        <v>1</v>
      </c>
      <c r="H363" s="22">
        <f>IF(Table4[[#This Row],[Net_Balance]]&gt;1,1+(Table4[[#This Row],[Net_Balance]]-1)/$H$974,1)</f>
        <v>1.004</v>
      </c>
      <c r="I363" s="22">
        <f>IF(Table4[[#This Row],[Net_Balance]]&lt;1,1-(1-Table4[[#This Row],[Net_Balance]])/$H$974,1)</f>
        <v>1</v>
      </c>
      <c r="J363" s="22">
        <f>IF(Table4[[#This Row],[Net_Balance]]&gt;1,(Table4[[#This Row],[Net_Balance]]-1)/$J$974,0)</f>
        <v>7.9999999999999984E-3</v>
      </c>
      <c r="K363" s="22">
        <f>IF(Table4[[#This Row],[Net_Balance]]&lt;1,-(1-Table4[[#This Row],[Net_Balance]])/$J$974,0)</f>
        <v>0</v>
      </c>
      <c r="L363" t="s">
        <v>109</v>
      </c>
      <c r="M363" t="s">
        <v>105</v>
      </c>
      <c r="N363" t="s">
        <v>5</v>
      </c>
      <c r="O363">
        <v>0</v>
      </c>
      <c r="P363">
        <v>0</v>
      </c>
      <c r="Q363">
        <v>280</v>
      </c>
      <c r="R363">
        <v>1664466015</v>
      </c>
      <c r="S363">
        <v>7</v>
      </c>
      <c r="T363" t="s">
        <v>118</v>
      </c>
      <c r="U363">
        <v>1</v>
      </c>
      <c r="V363">
        <v>-50</v>
      </c>
      <c r="W363">
        <v>0.5</v>
      </c>
      <c r="X363">
        <v>40</v>
      </c>
      <c r="Y363">
        <v>0.5</v>
      </c>
      <c r="Z363">
        <v>-5</v>
      </c>
      <c r="AA363">
        <v>2025</v>
      </c>
      <c r="AB363">
        <v>45</v>
      </c>
      <c r="AC363">
        <v>4</v>
      </c>
      <c r="AD363">
        <v>0.25</v>
      </c>
      <c r="AE363">
        <v>0.75</v>
      </c>
      <c r="AF363">
        <v>1</v>
      </c>
      <c r="AG363">
        <v>0.25</v>
      </c>
      <c r="AH363">
        <v>0.5</v>
      </c>
      <c r="AI363">
        <v>0.375</v>
      </c>
      <c r="AJ363">
        <v>0.625</v>
      </c>
      <c r="AK363">
        <v>6.25</v>
      </c>
      <c r="AL363">
        <v>1898.4375</v>
      </c>
      <c r="AM363">
        <v>43.571062644833439</v>
      </c>
      <c r="AN363">
        <v>0.9</v>
      </c>
      <c r="AO363">
        <v>0.60844334427391233</v>
      </c>
      <c r="AP363">
        <v>0.39155665572608767</v>
      </c>
      <c r="AQ363" s="2">
        <f>Table4[[#This Row],[Gain]]^Table4[[#This Row],[θ]]</f>
        <v>82.432217522931154</v>
      </c>
      <c r="AR363" s="2">
        <f>-Table4[[#This Row],[λ]]*-Table4[[#This Row],[Loss]]^Table4[[#This Row],[θ]]</f>
        <v>215.2947128015152</v>
      </c>
      <c r="AS363" s="2">
        <f>Table4[[#This Row],[pie_gain]]*Table4[[#This Row],[v_n_w_g]]-Table4[[#This Row],[pie_loss]]*Table4[[#This Row],[v_n_w_l]]</f>
        <v>-34.14474363450298</v>
      </c>
      <c r="AT363" s="2">
        <f>IF(Table4[[#This Row],[diff_v]]&gt;=1,1,0)</f>
        <v>0</v>
      </c>
      <c r="AU363" s="2">
        <f>Table4[[#This Row],[Gain]]^(Table4[[#This Row],[θ]]*Table4[[#This Row],[ω_p]])</f>
        <v>84.536859240442197</v>
      </c>
      <c r="AV363" s="2">
        <f>-Table4[[#This Row],[λ]]*-Table4[[#This Row],[Loss]]^(Table4[[#This Row],[θ]]*Table4[[#This Row],[ω_n]])</f>
        <v>215.2947128015152</v>
      </c>
      <c r="AW363" s="2">
        <f>Table4[[#This Row],[v_n_w_g_w]]*Table4[[#This Row],[pie_gain]]-Table4[[#This Row],[v_n_w_l_w]]*Table4[[#This Row],[pie_loss]]</f>
        <v>-32.864188389402173</v>
      </c>
      <c r="AX363" s="2">
        <f>IF(Table4[[#This Row],[diff_v_w]]&gt;=1,1,0)</f>
        <v>0</v>
      </c>
      <c r="AY363" s="2">
        <f>Table4[[#This Row],[Gain]]^(Table4[[#This Row],[θ]])*Table4[[#This Row],[ω_p2]]</f>
        <v>82.761946393022882</v>
      </c>
      <c r="AZ363" s="2">
        <f>-Table4[[#This Row],[λ]]*-Table4[[#This Row],[Loss]]^(Table4[[#This Row],[θ]])*Table4[[#This Row],[ω_n2]]</f>
        <v>215.2947128015152</v>
      </c>
      <c r="BA363" s="2">
        <f>Table4[[#This Row],[v_n_w_g_w2]]*Table4[[#This Row],[pie_gain]]-Table4[[#This Row],[v_n_w_l_w2]]*Table4[[#This Row],[pie_loss]]</f>
        <v>-33.944122298080714</v>
      </c>
      <c r="BB363" s="2">
        <f>IF(Table4[[#This Row],[diff_v_w2]]&gt;=1,1,0)</f>
        <v>0</v>
      </c>
      <c r="BC363" s="2">
        <f>Table4[[#This Row],[Gain]]^(Table4[[#This Row],[θ]]+Table4[[#This Row],[ω_p3]])</f>
        <v>84.90112851278208</v>
      </c>
      <c r="BD363" s="2">
        <f>-Table4[[#This Row],[λ]]*-Table4[[#This Row],[Loss]]^(Table4[[#This Row],[θ]]+Table4[[#This Row],[ω_n3]])</f>
        <v>215.2947128015152</v>
      </c>
      <c r="BE363" s="2">
        <f>Table4[[#This Row],[v_n_w_g_w3]]*Table4[[#This Row],[pie_gain]]-Table4[[#This Row],[v_n_w_l_w3]]*Table4[[#This Row],[pie_loss]]</f>
        <v>-32.642551175123465</v>
      </c>
      <c r="BF363" s="2">
        <f>IF(Table4[[#This Row],[diff_v_w3]]&gt;=1,1,0)</f>
        <v>0</v>
      </c>
      <c r="BG363" s="2">
        <f>(Table4[[#This Row],[Accept]]-Table4[[#This Row],[projected_M1]])</f>
        <v>0</v>
      </c>
      <c r="BH363" s="2">
        <f>(Table4[[#This Row],[Accept]]-Table4[[#This Row],[projected_M2]])</f>
        <v>0</v>
      </c>
      <c r="BI363" s="2">
        <f>(Table4[[#This Row],[Accept]]-Table4[[#This Row],[projected_M3]])</f>
        <v>0</v>
      </c>
      <c r="BJ363" s="2">
        <f>(Table4[[#This Row],[Accept]]-Table4[[#This Row],[projected_M4]])</f>
        <v>0</v>
      </c>
    </row>
    <row r="364" spans="1:62" x14ac:dyDescent="0.3">
      <c r="A364">
        <v>15</v>
      </c>
      <c r="B364" t="s">
        <v>45</v>
      </c>
      <c r="C364">
        <v>1.1960207441678836</v>
      </c>
      <c r="D364">
        <v>-2</v>
      </c>
      <c r="E364" s="22">
        <f>IF(Table4[[#This Row],[Trial]]="G1",Table4[[#This Row],[Balance]]/100,IF(Table4[[#This Row],[Trial]]="G2",Table4[[#This Row],[Balance]]/200,Table4[[#This Row],[Balance]]/500))</f>
        <v>1.4</v>
      </c>
      <c r="F364" s="22">
        <f>IF(Table4[[#This Row],[Net_Balance]]&gt;1,1+(Table4[[#This Row],[Net_Balance]]-1)/$F$974,1)</f>
        <v>1.0057142857142858</v>
      </c>
      <c r="G364" s="22">
        <f>IF(Table4[[#This Row],[Net_Balance]]&lt;1,1-(1-Table4[[#This Row],[Net_Balance]])/$F$974,1)</f>
        <v>1</v>
      </c>
      <c r="H364" s="22">
        <f>IF(Table4[[#This Row],[Net_Balance]]&gt;1,1+(Table4[[#This Row],[Net_Balance]]-1)/$H$974,1)</f>
        <v>1.004</v>
      </c>
      <c r="I364" s="22">
        <f>IF(Table4[[#This Row],[Net_Balance]]&lt;1,1-(1-Table4[[#This Row],[Net_Balance]])/$H$974,1)</f>
        <v>1</v>
      </c>
      <c r="J364" s="22">
        <f>IF(Table4[[#This Row],[Net_Balance]]&gt;1,(Table4[[#This Row],[Net_Balance]]-1)/$J$974,0)</f>
        <v>7.9999999999999984E-3</v>
      </c>
      <c r="K364" s="22">
        <f>IF(Table4[[#This Row],[Net_Balance]]&lt;1,-(1-Table4[[#This Row],[Net_Balance]])/$J$974,0)</f>
        <v>0</v>
      </c>
      <c r="L364" t="s">
        <v>109</v>
      </c>
      <c r="M364" t="s">
        <v>52</v>
      </c>
      <c r="N364" t="s">
        <v>5</v>
      </c>
      <c r="O364">
        <v>0</v>
      </c>
      <c r="P364">
        <v>0</v>
      </c>
      <c r="Q364">
        <v>280</v>
      </c>
      <c r="R364">
        <v>1664466023</v>
      </c>
      <c r="S364">
        <v>8</v>
      </c>
      <c r="T364" t="s">
        <v>117</v>
      </c>
      <c r="U364">
        <v>0</v>
      </c>
      <c r="V364">
        <v>-10</v>
      </c>
      <c r="W364">
        <v>0.5</v>
      </c>
      <c r="X364">
        <v>10</v>
      </c>
      <c r="Y364">
        <v>0.5</v>
      </c>
      <c r="Z364">
        <v>0</v>
      </c>
      <c r="AA364">
        <v>100</v>
      </c>
      <c r="AB364">
        <v>10</v>
      </c>
      <c r="AC364">
        <v>4</v>
      </c>
      <c r="AD364">
        <v>0.25</v>
      </c>
      <c r="AE364">
        <v>0.75</v>
      </c>
      <c r="AF364">
        <v>1</v>
      </c>
      <c r="AG364">
        <v>0.25</v>
      </c>
      <c r="AH364">
        <v>0.5</v>
      </c>
      <c r="AI364">
        <v>0.375</v>
      </c>
      <c r="AJ364">
        <v>0.625</v>
      </c>
      <c r="AK364">
        <v>2.5</v>
      </c>
      <c r="AL364">
        <v>93.75</v>
      </c>
      <c r="AM364">
        <v>9.6824583655185421</v>
      </c>
      <c r="AN364">
        <v>0.9</v>
      </c>
      <c r="AO364">
        <v>0.60844334427391233</v>
      </c>
      <c r="AP364">
        <v>0.39155665572608767</v>
      </c>
      <c r="AQ364" s="2">
        <f>Table4[[#This Row],[Gain]]^Table4[[#This Row],[θ]]</f>
        <v>15.704378148368352</v>
      </c>
      <c r="AR364" s="2">
        <f>-Table4[[#This Row],[λ]]*-Table4[[#This Row],[Loss]]^Table4[[#This Row],[θ]]</f>
        <v>31.408756296736705</v>
      </c>
      <c r="AS364" s="2">
        <f>Table4[[#This Row],[pie_gain]]*Table4[[#This Row],[v_n_w_g]]-Table4[[#This Row],[pie_loss]]*Table4[[#This Row],[v_n_w_l]]</f>
        <v>-2.7430832157305307</v>
      </c>
      <c r="AT364" s="2">
        <f>IF(Table4[[#This Row],[diff_v]]&gt;=1,1,0)</f>
        <v>0</v>
      </c>
      <c r="AU364" s="2">
        <f>Table4[[#This Row],[Gain]]^(Table4[[#This Row],[θ]]*Table4[[#This Row],[ω_p]])</f>
        <v>15.953469574927725</v>
      </c>
      <c r="AV364" s="2">
        <f>-Table4[[#This Row],[λ]]*-Table4[[#This Row],[Loss]]^(Table4[[#This Row],[θ]]*Table4[[#This Row],[ω_n]])</f>
        <v>31.408756296736705</v>
      </c>
      <c r="AW364" s="2">
        <f>Table4[[#This Row],[v_n_w_g_w]]*Table4[[#This Row],[pie_gain]]-Table4[[#This Row],[v_n_w_l_w]]*Table4[[#This Row],[pie_loss]]</f>
        <v>-2.5915251951247864</v>
      </c>
      <c r="AX364" s="2">
        <f>IF(Table4[[#This Row],[diff_v_w]]&gt;=1,1,0)</f>
        <v>0</v>
      </c>
      <c r="AY364" s="2">
        <f>Table4[[#This Row],[Gain]]^(Table4[[#This Row],[θ]])*Table4[[#This Row],[ω_p2]]</f>
        <v>15.767195660961827</v>
      </c>
      <c r="AZ364" s="2">
        <f>-Table4[[#This Row],[λ]]*-Table4[[#This Row],[Loss]]^(Table4[[#This Row],[θ]])*Table4[[#This Row],[ω_n2]]</f>
        <v>31.408756296736705</v>
      </c>
      <c r="BA364" s="2">
        <f>Table4[[#This Row],[v_n_w_g_w2]]*Table4[[#This Row],[pie_gain]]-Table4[[#This Row],[v_n_w_l_w2]]*Table4[[#This Row],[pie_loss]]</f>
        <v>-2.7048623182891873</v>
      </c>
      <c r="BB364" s="2">
        <f>IF(Table4[[#This Row],[diff_v_w2]]&gt;=1,1,0)</f>
        <v>0</v>
      </c>
      <c r="BC364" s="2">
        <f>Table4[[#This Row],[Gain]]^(Table4[[#This Row],[θ]]+Table4[[#This Row],[ω_p3]])</f>
        <v>15.996344336673268</v>
      </c>
      <c r="BD364" s="2">
        <f>-Table4[[#This Row],[λ]]*-Table4[[#This Row],[Loss]]^(Table4[[#This Row],[θ]]+Table4[[#This Row],[ω_n3]])</f>
        <v>31.408756296736705</v>
      </c>
      <c r="BE364" s="2">
        <f>Table4[[#This Row],[v_n_w_g_w3]]*Table4[[#This Row],[pie_gain]]-Table4[[#This Row],[v_n_w_l_w3]]*Table4[[#This Row],[pie_loss]]</f>
        <v>-2.5654383317033815</v>
      </c>
      <c r="BF364" s="2">
        <f>IF(Table4[[#This Row],[diff_v_w3]]&gt;=1,1,0)</f>
        <v>0</v>
      </c>
      <c r="BG364" s="2">
        <f>(Table4[[#This Row],[Accept]]-Table4[[#This Row],[projected_M1]])</f>
        <v>0</v>
      </c>
      <c r="BH364" s="2">
        <f>(Table4[[#This Row],[Accept]]-Table4[[#This Row],[projected_M2]])</f>
        <v>0</v>
      </c>
      <c r="BI364" s="2">
        <f>(Table4[[#This Row],[Accept]]-Table4[[#This Row],[projected_M3]])</f>
        <v>0</v>
      </c>
      <c r="BJ364" s="2">
        <f>(Table4[[#This Row],[Accept]]-Table4[[#This Row],[projected_M4]])</f>
        <v>0</v>
      </c>
    </row>
    <row r="365" spans="1:62" x14ac:dyDescent="0.3">
      <c r="A365">
        <v>16</v>
      </c>
      <c r="B365" t="s">
        <v>45</v>
      </c>
      <c r="C365">
        <v>1.1960207441678836</v>
      </c>
      <c r="D365">
        <v>-2</v>
      </c>
      <c r="E365" s="22">
        <f>IF(Table4[[#This Row],[Trial]]="G1",Table4[[#This Row],[Balance]]/100,IF(Table4[[#This Row],[Trial]]="G2",Table4[[#This Row],[Balance]]/200,Table4[[#This Row],[Balance]]/500))</f>
        <v>1.4</v>
      </c>
      <c r="F365" s="22">
        <f>IF(Table4[[#This Row],[Net_Balance]]&gt;1,1+(Table4[[#This Row],[Net_Balance]]-1)/$F$974,1)</f>
        <v>1.0057142857142858</v>
      </c>
      <c r="G365" s="22">
        <f>IF(Table4[[#This Row],[Net_Balance]]&lt;1,1-(1-Table4[[#This Row],[Net_Balance]])/$F$974,1)</f>
        <v>1</v>
      </c>
      <c r="H365" s="22">
        <f>IF(Table4[[#This Row],[Net_Balance]]&gt;1,1+(Table4[[#This Row],[Net_Balance]]-1)/$H$974,1)</f>
        <v>1.004</v>
      </c>
      <c r="I365" s="22">
        <f>IF(Table4[[#This Row],[Net_Balance]]&lt;1,1-(1-Table4[[#This Row],[Net_Balance]])/$H$974,1)</f>
        <v>1</v>
      </c>
      <c r="J365" s="22">
        <f>IF(Table4[[#This Row],[Net_Balance]]&gt;1,(Table4[[#This Row],[Net_Balance]]-1)/$J$974,0)</f>
        <v>7.9999999999999984E-3</v>
      </c>
      <c r="K365" s="22">
        <f>IF(Table4[[#This Row],[Net_Balance]]&lt;1,-(1-Table4[[#This Row],[Net_Balance]])/$J$974,0)</f>
        <v>0</v>
      </c>
      <c r="L365" t="s">
        <v>109</v>
      </c>
      <c r="M365" t="s">
        <v>78</v>
      </c>
      <c r="N365" t="s">
        <v>5</v>
      </c>
      <c r="O365">
        <v>0</v>
      </c>
      <c r="P365">
        <v>0</v>
      </c>
      <c r="Q365">
        <v>280</v>
      </c>
      <c r="R365">
        <v>1664466031</v>
      </c>
      <c r="S365">
        <v>8</v>
      </c>
      <c r="T365" t="s">
        <v>118</v>
      </c>
      <c r="U365">
        <v>1</v>
      </c>
      <c r="V365">
        <v>-90</v>
      </c>
      <c r="W365">
        <v>0.5</v>
      </c>
      <c r="X365">
        <v>80</v>
      </c>
      <c r="Y365">
        <v>0.5</v>
      </c>
      <c r="Z365">
        <v>-5</v>
      </c>
      <c r="AA365">
        <v>7225</v>
      </c>
      <c r="AB365">
        <v>85</v>
      </c>
      <c r="AC365">
        <v>2</v>
      </c>
      <c r="AD365">
        <v>0.25</v>
      </c>
      <c r="AE365">
        <v>0.75</v>
      </c>
      <c r="AF365">
        <v>2</v>
      </c>
      <c r="AG365">
        <v>0.5</v>
      </c>
      <c r="AH365">
        <v>0.25</v>
      </c>
      <c r="AI365">
        <v>0.625</v>
      </c>
      <c r="AJ365">
        <v>0.375</v>
      </c>
      <c r="AK365">
        <v>-26.25</v>
      </c>
      <c r="AL365">
        <v>6773.4375</v>
      </c>
      <c r="AM365">
        <v>82.300896106907615</v>
      </c>
      <c r="AN365">
        <v>0.9</v>
      </c>
      <c r="AO365">
        <v>0.38419903534316502</v>
      </c>
      <c r="AP365">
        <v>0.61580096465683498</v>
      </c>
      <c r="AQ365" s="2">
        <f>Table4[[#This Row],[Gain]]^Table4[[#This Row],[θ]]</f>
        <v>188.85787660819494</v>
      </c>
      <c r="AR365" s="2">
        <f>-Table4[[#This Row],[λ]]*-Table4[[#This Row],[Loss]]^Table4[[#This Row],[θ]]</f>
        <v>434.85510823313615</v>
      </c>
      <c r="AS365" s="2">
        <f>Table4[[#This Row],[pie_gain]]*Table4[[#This Row],[v_n_w_g]]-Table4[[#This Row],[pie_loss]]*Table4[[#This Row],[v_n_w_l]]</f>
        <v>-195.22518112609066</v>
      </c>
      <c r="AT365" s="2">
        <f>IF(Table4[[#This Row],[diff_v]]&gt;=1,1,0)</f>
        <v>0</v>
      </c>
      <c r="AU365" s="2">
        <f>Table4[[#This Row],[Gain]]^(Table4[[#This Row],[θ]]*Table4[[#This Row],[ω_p]])</f>
        <v>194.59944116415457</v>
      </c>
      <c r="AV365" s="2">
        <f>-Table4[[#This Row],[λ]]*-Table4[[#This Row],[Loss]]^(Table4[[#This Row],[θ]]*Table4[[#This Row],[ω_n]])</f>
        <v>434.85510823313615</v>
      </c>
      <c r="AW365" s="2">
        <f>Table4[[#This Row],[v_n_w_g_w]]*Table4[[#This Row],[pie_gain]]-Table4[[#This Row],[v_n_w_l_w]]*Table4[[#This Row],[pie_loss]]</f>
        <v>-193.01927756233044</v>
      </c>
      <c r="AX365" s="2">
        <f>IF(Table4[[#This Row],[diff_v_w]]&gt;=1,1,0)</f>
        <v>0</v>
      </c>
      <c r="AY365" s="2">
        <f>Table4[[#This Row],[Gain]]^(Table4[[#This Row],[θ]])*Table4[[#This Row],[ω_p2]]</f>
        <v>189.61330811462773</v>
      </c>
      <c r="AZ365" s="2">
        <f>-Table4[[#This Row],[λ]]*-Table4[[#This Row],[Loss]]^(Table4[[#This Row],[θ]])*Table4[[#This Row],[ω_n2]]</f>
        <v>434.85510823313615</v>
      </c>
      <c r="BA365" s="2">
        <f>Table4[[#This Row],[v_n_w_g_w2]]*Table4[[#This Row],[pie_gain]]-Table4[[#This Row],[v_n_w_l_w2]]*Table4[[#This Row],[pie_loss]]</f>
        <v>-194.93494507005133</v>
      </c>
      <c r="BB365" s="2">
        <f>IF(Table4[[#This Row],[diff_v_w2]]&gt;=1,1,0)</f>
        <v>0</v>
      </c>
      <c r="BC365" s="2">
        <f>Table4[[#This Row],[Gain]]^(Table4[[#This Row],[θ]]+Table4[[#This Row],[ω_p3]])</f>
        <v>195.59593391783775</v>
      </c>
      <c r="BD365" s="2">
        <f>-Table4[[#This Row],[λ]]*-Table4[[#This Row],[Loss]]^(Table4[[#This Row],[θ]]+Table4[[#This Row],[ω_n3]])</f>
        <v>434.85510823313615</v>
      </c>
      <c r="BE365" s="2">
        <f>Table4[[#This Row],[v_n_w_g_w3]]*Table4[[#This Row],[pie_gain]]-Table4[[#This Row],[v_n_w_l_w3]]*Table4[[#This Row],[pie_loss]]</f>
        <v>-192.63642600763893</v>
      </c>
      <c r="BF365" s="2">
        <f>IF(Table4[[#This Row],[diff_v_w3]]&gt;=1,1,0)</f>
        <v>0</v>
      </c>
      <c r="BG365" s="2">
        <f>(Table4[[#This Row],[Accept]]-Table4[[#This Row],[projected_M1]])</f>
        <v>0</v>
      </c>
      <c r="BH365" s="2">
        <f>(Table4[[#This Row],[Accept]]-Table4[[#This Row],[projected_M2]])</f>
        <v>0</v>
      </c>
      <c r="BI365" s="2">
        <f>(Table4[[#This Row],[Accept]]-Table4[[#This Row],[projected_M3]])</f>
        <v>0</v>
      </c>
      <c r="BJ365" s="2">
        <f>(Table4[[#This Row],[Accept]]-Table4[[#This Row],[projected_M4]])</f>
        <v>0</v>
      </c>
    </row>
    <row r="366" spans="1:62" x14ac:dyDescent="0.3">
      <c r="A366">
        <v>17</v>
      </c>
      <c r="B366" t="s">
        <v>45</v>
      </c>
      <c r="C366">
        <v>1.1960207441678836</v>
      </c>
      <c r="D366">
        <v>-2</v>
      </c>
      <c r="E366" s="22">
        <f>IF(Table4[[#This Row],[Trial]]="G1",Table4[[#This Row],[Balance]]/100,IF(Table4[[#This Row],[Trial]]="G2",Table4[[#This Row],[Balance]]/200,Table4[[#This Row],[Balance]]/500))</f>
        <v>1.4</v>
      </c>
      <c r="F366" s="22">
        <f>IF(Table4[[#This Row],[Net_Balance]]&gt;1,1+(Table4[[#This Row],[Net_Balance]]-1)/$F$974,1)</f>
        <v>1.0057142857142858</v>
      </c>
      <c r="G366" s="22">
        <f>IF(Table4[[#This Row],[Net_Balance]]&lt;1,1-(1-Table4[[#This Row],[Net_Balance]])/$F$974,1)</f>
        <v>1</v>
      </c>
      <c r="H366" s="22">
        <f>IF(Table4[[#This Row],[Net_Balance]]&gt;1,1+(Table4[[#This Row],[Net_Balance]]-1)/$H$974,1)</f>
        <v>1.004</v>
      </c>
      <c r="I366" s="22">
        <f>IF(Table4[[#This Row],[Net_Balance]]&lt;1,1-(1-Table4[[#This Row],[Net_Balance]])/$H$974,1)</f>
        <v>1</v>
      </c>
      <c r="J366" s="22">
        <f>IF(Table4[[#This Row],[Net_Balance]]&gt;1,(Table4[[#This Row],[Net_Balance]]-1)/$J$974,0)</f>
        <v>7.9999999999999984E-3</v>
      </c>
      <c r="K366" s="22">
        <f>IF(Table4[[#This Row],[Net_Balance]]&lt;1,-(1-Table4[[#This Row],[Net_Balance]])/$J$974,0)</f>
        <v>0</v>
      </c>
      <c r="L366" t="s">
        <v>109</v>
      </c>
      <c r="M366" t="s">
        <v>72</v>
      </c>
      <c r="N366" t="s">
        <v>5</v>
      </c>
      <c r="O366">
        <v>0</v>
      </c>
      <c r="P366">
        <v>0</v>
      </c>
      <c r="Q366">
        <v>280</v>
      </c>
      <c r="R366">
        <v>1664466038</v>
      </c>
      <c r="S366">
        <v>7</v>
      </c>
      <c r="T366" t="s">
        <v>118</v>
      </c>
      <c r="U366">
        <v>1</v>
      </c>
      <c r="V366">
        <v>-90</v>
      </c>
      <c r="W366">
        <v>0.5</v>
      </c>
      <c r="X366">
        <v>90</v>
      </c>
      <c r="Y366">
        <v>0.5</v>
      </c>
      <c r="Z366">
        <v>0</v>
      </c>
      <c r="AA366">
        <v>8100</v>
      </c>
      <c r="AB366">
        <v>90</v>
      </c>
      <c r="AC366">
        <v>4</v>
      </c>
      <c r="AD366">
        <v>0.25</v>
      </c>
      <c r="AE366">
        <v>0.75</v>
      </c>
      <c r="AF366">
        <v>1</v>
      </c>
      <c r="AG366">
        <v>0.25</v>
      </c>
      <c r="AH366">
        <v>0.5</v>
      </c>
      <c r="AI366">
        <v>0.375</v>
      </c>
      <c r="AJ366">
        <v>0.625</v>
      </c>
      <c r="AK366">
        <v>22.5</v>
      </c>
      <c r="AL366">
        <v>7593.75</v>
      </c>
      <c r="AM366">
        <v>87.142125289666879</v>
      </c>
      <c r="AN366">
        <v>0.9</v>
      </c>
      <c r="AO366">
        <v>0.60844334427391233</v>
      </c>
      <c r="AP366">
        <v>0.39155665572608767</v>
      </c>
      <c r="AQ366" s="2">
        <f>Table4[[#This Row],[Gain]]^Table4[[#This Row],[θ]]</f>
        <v>217.42755411656807</v>
      </c>
      <c r="AR366" s="2">
        <f>-Table4[[#This Row],[λ]]*-Table4[[#This Row],[Loss]]^Table4[[#This Row],[θ]]</f>
        <v>434.85510823313615</v>
      </c>
      <c r="AS366" s="2">
        <f>Table4[[#This Row],[pie_gain]]*Table4[[#This Row],[v_n_w_g]]-Table4[[#This Row],[pie_loss]]*Table4[[#This Row],[v_n_w_l]]</f>
        <v>-37.978063741190965</v>
      </c>
      <c r="AT366" s="2">
        <f>IF(Table4[[#This Row],[diff_v]]&gt;=1,1,0)</f>
        <v>0</v>
      </c>
      <c r="AU366" s="2">
        <f>Table4[[#This Row],[Gain]]^(Table4[[#This Row],[θ]]*Table4[[#This Row],[ω_p]])</f>
        <v>224.21809775757131</v>
      </c>
      <c r="AV366" s="2">
        <f>-Table4[[#This Row],[λ]]*-Table4[[#This Row],[Loss]]^(Table4[[#This Row],[θ]]*Table4[[#This Row],[ω_n]])</f>
        <v>434.85510823313615</v>
      </c>
      <c r="AW366" s="2">
        <f>Table4[[#This Row],[v_n_w_g_w]]*Table4[[#This Row],[pie_gain]]-Table4[[#This Row],[v_n_w_l_w]]*Table4[[#This Row],[pie_loss]]</f>
        <v>-33.846402658821006</v>
      </c>
      <c r="AX366" s="2">
        <f>IF(Table4[[#This Row],[diff_v_w]]&gt;=1,1,0)</f>
        <v>0</v>
      </c>
      <c r="AY366" s="2">
        <f>Table4[[#This Row],[Gain]]^(Table4[[#This Row],[θ]])*Table4[[#This Row],[ω_p2]]</f>
        <v>218.29726433303435</v>
      </c>
      <c r="AZ366" s="2">
        <f>-Table4[[#This Row],[λ]]*-Table4[[#This Row],[Loss]]^(Table4[[#This Row],[θ]])*Table4[[#This Row],[ω_n2]]</f>
        <v>434.85510823313615</v>
      </c>
      <c r="BA366" s="2">
        <f>Table4[[#This Row],[v_n_w_g_w2]]*Table4[[#This Row],[pie_gain]]-Table4[[#This Row],[v_n_w_l_w2]]*Table4[[#This Row],[pie_loss]]</f>
        <v>-37.448894348535021</v>
      </c>
      <c r="BB366" s="2">
        <f>IF(Table4[[#This Row],[diff_v_w2]]&gt;=1,1,0)</f>
        <v>0</v>
      </c>
      <c r="BC366" s="2">
        <f>Table4[[#This Row],[Gain]]^(Table4[[#This Row],[θ]]+Table4[[#This Row],[ω_p3]])</f>
        <v>225.39720196470083</v>
      </c>
      <c r="BD366" s="2">
        <f>-Table4[[#This Row],[λ]]*-Table4[[#This Row],[Loss]]^(Table4[[#This Row],[θ]]+Table4[[#This Row],[ω_n3]])</f>
        <v>434.85510823313615</v>
      </c>
      <c r="BE366" s="2">
        <f>Table4[[#This Row],[v_n_w_g_w3]]*Table4[[#This Row],[pie_gain]]-Table4[[#This Row],[v_n_w_l_w3]]*Table4[[#This Row],[pie_loss]]</f>
        <v>-33.128984551787681</v>
      </c>
      <c r="BF366" s="2">
        <f>IF(Table4[[#This Row],[diff_v_w3]]&gt;=1,1,0)</f>
        <v>0</v>
      </c>
      <c r="BG366" s="2">
        <f>(Table4[[#This Row],[Accept]]-Table4[[#This Row],[projected_M1]])</f>
        <v>0</v>
      </c>
      <c r="BH366" s="2">
        <f>(Table4[[#This Row],[Accept]]-Table4[[#This Row],[projected_M2]])</f>
        <v>0</v>
      </c>
      <c r="BI366" s="2">
        <f>(Table4[[#This Row],[Accept]]-Table4[[#This Row],[projected_M3]])</f>
        <v>0</v>
      </c>
      <c r="BJ366" s="2">
        <f>(Table4[[#This Row],[Accept]]-Table4[[#This Row],[projected_M4]])</f>
        <v>0</v>
      </c>
    </row>
    <row r="367" spans="1:62" x14ac:dyDescent="0.3">
      <c r="A367">
        <v>19</v>
      </c>
      <c r="B367" t="s">
        <v>45</v>
      </c>
      <c r="C367">
        <v>1.1960207441678836</v>
      </c>
      <c r="D367">
        <v>-2</v>
      </c>
      <c r="E367" s="22">
        <f>IF(Table4[[#This Row],[Trial]]="G1",Table4[[#This Row],[Balance]]/100,IF(Table4[[#This Row],[Trial]]="G2",Table4[[#This Row],[Balance]]/200,Table4[[#This Row],[Balance]]/500))</f>
        <v>1.45</v>
      </c>
      <c r="F367" s="22">
        <f>IF(Table4[[#This Row],[Net_Balance]]&gt;1,1+(Table4[[#This Row],[Net_Balance]]-1)/$F$974,1)</f>
        <v>1.0064285714285715</v>
      </c>
      <c r="G367" s="22">
        <f>IF(Table4[[#This Row],[Net_Balance]]&lt;1,1-(1-Table4[[#This Row],[Net_Balance]])/$F$974,1)</f>
        <v>1</v>
      </c>
      <c r="H367" s="22">
        <f>IF(Table4[[#This Row],[Net_Balance]]&gt;1,1+(Table4[[#This Row],[Net_Balance]]-1)/$H$974,1)</f>
        <v>1.0044999999999999</v>
      </c>
      <c r="I367" s="22">
        <f>IF(Table4[[#This Row],[Net_Balance]]&lt;1,1-(1-Table4[[#This Row],[Net_Balance]])/$H$974,1)</f>
        <v>1</v>
      </c>
      <c r="J367" s="22">
        <f>IF(Table4[[#This Row],[Net_Balance]]&gt;1,(Table4[[#This Row],[Net_Balance]]-1)/$J$974,0)</f>
        <v>8.9999999999999993E-3</v>
      </c>
      <c r="K367" s="22">
        <f>IF(Table4[[#This Row],[Net_Balance]]&lt;1,-(1-Table4[[#This Row],[Net_Balance]])/$J$974,0)</f>
        <v>0</v>
      </c>
      <c r="L367" t="s">
        <v>109</v>
      </c>
      <c r="M367" t="s">
        <v>99</v>
      </c>
      <c r="N367" t="s">
        <v>7</v>
      </c>
      <c r="O367">
        <v>1</v>
      </c>
      <c r="P367">
        <v>10</v>
      </c>
      <c r="Q367">
        <v>290</v>
      </c>
      <c r="R367">
        <v>1664466056</v>
      </c>
      <c r="S367">
        <v>7</v>
      </c>
      <c r="T367" t="s">
        <v>118</v>
      </c>
      <c r="U367">
        <v>1</v>
      </c>
      <c r="V367">
        <v>0</v>
      </c>
      <c r="W367">
        <v>0.5</v>
      </c>
      <c r="X367">
        <v>10</v>
      </c>
      <c r="Y367">
        <v>0.5</v>
      </c>
      <c r="Z367">
        <v>5</v>
      </c>
      <c r="AA367">
        <v>25</v>
      </c>
      <c r="AB367">
        <v>5</v>
      </c>
      <c r="AC367">
        <v>2</v>
      </c>
      <c r="AD367">
        <v>0.25</v>
      </c>
      <c r="AE367">
        <v>0.75</v>
      </c>
      <c r="AF367">
        <v>2</v>
      </c>
      <c r="AG367">
        <v>0.5</v>
      </c>
      <c r="AH367">
        <v>0.25</v>
      </c>
      <c r="AI367">
        <v>0.625</v>
      </c>
      <c r="AJ367">
        <v>0.375</v>
      </c>
      <c r="AK367">
        <v>3.75</v>
      </c>
      <c r="AL367">
        <v>23.4375</v>
      </c>
      <c r="AM367">
        <v>4.8412291827592711</v>
      </c>
      <c r="AN367">
        <v>0.9</v>
      </c>
      <c r="AO367">
        <v>0.38419903534316502</v>
      </c>
      <c r="AP367">
        <v>0.61580096465683498</v>
      </c>
      <c r="AQ367" s="2">
        <f>Table4[[#This Row],[Gain]]^Table4[[#This Row],[θ]]</f>
        <v>15.704378148368352</v>
      </c>
      <c r="AR367" s="2">
        <f>-Table4[[#This Row],[λ]]*-Table4[[#This Row],[Loss]]^Table4[[#This Row],[θ]]</f>
        <v>0</v>
      </c>
      <c r="AS367" s="2">
        <f>Table4[[#This Row],[pie_gain]]*Table4[[#This Row],[v_n_w_g]]-Table4[[#This Row],[pie_loss]]*Table4[[#This Row],[v_n_w_l]]</f>
        <v>6.0336069352674011</v>
      </c>
      <c r="AT367" s="2">
        <f>IF(Table4[[#This Row],[diff_v]]&gt;=1,1,0)</f>
        <v>1</v>
      </c>
      <c r="AU367" s="2">
        <f>Table4[[#This Row],[Gain]]^(Table4[[#This Row],[θ]]*Table4[[#This Row],[ω_p]])</f>
        <v>15.984882525719289</v>
      </c>
      <c r="AV367" s="2">
        <f>-Table4[[#This Row],[λ]]*-Table4[[#This Row],[Loss]]^(Table4[[#This Row],[θ]]*Table4[[#This Row],[ω_n]])</f>
        <v>0</v>
      </c>
      <c r="AW367" s="2">
        <f>Table4[[#This Row],[v_n_w_g_w]]*Table4[[#This Row],[pie_gain]]-Table4[[#This Row],[v_n_w_l_w]]*Table4[[#This Row],[pie_loss]]</f>
        <v>6.1413764464551663</v>
      </c>
      <c r="AX367" s="2">
        <f>IF(Table4[[#This Row],[diff_v_w]]&gt;=1,1,0)</f>
        <v>1</v>
      </c>
      <c r="AY367" s="2">
        <f>Table4[[#This Row],[Gain]]^(Table4[[#This Row],[θ]])*Table4[[#This Row],[ω_p2]]</f>
        <v>15.775047850036009</v>
      </c>
      <c r="AZ367" s="2">
        <f>-Table4[[#This Row],[λ]]*-Table4[[#This Row],[Loss]]^(Table4[[#This Row],[θ]])*Table4[[#This Row],[ω_n2]]</f>
        <v>0</v>
      </c>
      <c r="BA367" s="2">
        <f>Table4[[#This Row],[v_n_w_g_w2]]*Table4[[#This Row],[pie_gain]]-Table4[[#This Row],[v_n_w_l_w2]]*Table4[[#This Row],[pie_loss]]</f>
        <v>6.0607581664761039</v>
      </c>
      <c r="BB367" s="2">
        <f>IF(Table4[[#This Row],[diff_v_w2]]&gt;=1,1,0)</f>
        <v>1</v>
      </c>
      <c r="BC367" s="2">
        <f>Table4[[#This Row],[Gain]]^(Table4[[#This Row],[θ]]+Table4[[#This Row],[ω_p3]])</f>
        <v>16.03321971874535</v>
      </c>
      <c r="BD367" s="2">
        <f>-Table4[[#This Row],[λ]]*-Table4[[#This Row],[Loss]]^(Table4[[#This Row],[θ]]+Table4[[#This Row],[ω_n3]])</f>
        <v>0</v>
      </c>
      <c r="BE367" s="2">
        <f>Table4[[#This Row],[v_n_w_g_w3]]*Table4[[#This Row],[pie_gain]]-Table4[[#This Row],[v_n_w_l_w3]]*Table4[[#This Row],[pie_loss]]</f>
        <v>6.1599475493869749</v>
      </c>
      <c r="BF367" s="2">
        <f>IF(Table4[[#This Row],[diff_v_w3]]&gt;=1,1,0)</f>
        <v>1</v>
      </c>
      <c r="BG367" s="2">
        <f>(Table4[[#This Row],[Accept]]-Table4[[#This Row],[projected_M1]])</f>
        <v>0</v>
      </c>
      <c r="BH367" s="2">
        <f>(Table4[[#This Row],[Accept]]-Table4[[#This Row],[projected_M2]])</f>
        <v>0</v>
      </c>
      <c r="BI367" s="2">
        <f>(Table4[[#This Row],[Accept]]-Table4[[#This Row],[projected_M3]])</f>
        <v>0</v>
      </c>
      <c r="BJ367" s="2">
        <f>(Table4[[#This Row],[Accept]]-Table4[[#This Row],[projected_M4]])</f>
        <v>0</v>
      </c>
    </row>
    <row r="368" spans="1:62" x14ac:dyDescent="0.3">
      <c r="A368">
        <v>20</v>
      </c>
      <c r="B368" t="s">
        <v>45</v>
      </c>
      <c r="C368">
        <v>1.1960207441678836</v>
      </c>
      <c r="D368">
        <v>-2</v>
      </c>
      <c r="E368" s="22">
        <f>IF(Table4[[#This Row],[Trial]]="G1",Table4[[#This Row],[Balance]]/100,IF(Table4[[#This Row],[Trial]]="G2",Table4[[#This Row],[Balance]]/200,Table4[[#This Row],[Balance]]/500))</f>
        <v>1.45</v>
      </c>
      <c r="F368" s="22">
        <f>IF(Table4[[#This Row],[Net_Balance]]&gt;1,1+(Table4[[#This Row],[Net_Balance]]-1)/$F$974,1)</f>
        <v>1.0064285714285715</v>
      </c>
      <c r="G368" s="22">
        <f>IF(Table4[[#This Row],[Net_Balance]]&lt;1,1-(1-Table4[[#This Row],[Net_Balance]])/$F$974,1)</f>
        <v>1</v>
      </c>
      <c r="H368" s="22">
        <f>IF(Table4[[#This Row],[Net_Balance]]&gt;1,1+(Table4[[#This Row],[Net_Balance]]-1)/$H$974,1)</f>
        <v>1.0044999999999999</v>
      </c>
      <c r="I368" s="22">
        <f>IF(Table4[[#This Row],[Net_Balance]]&lt;1,1-(1-Table4[[#This Row],[Net_Balance]])/$H$974,1)</f>
        <v>1</v>
      </c>
      <c r="J368" s="22">
        <f>IF(Table4[[#This Row],[Net_Balance]]&gt;1,(Table4[[#This Row],[Net_Balance]]-1)/$J$974,0)</f>
        <v>8.9999999999999993E-3</v>
      </c>
      <c r="K368" s="22">
        <f>IF(Table4[[#This Row],[Net_Balance]]&lt;1,-(1-Table4[[#This Row],[Net_Balance]])/$J$974,0)</f>
        <v>0</v>
      </c>
      <c r="L368" t="s">
        <v>109</v>
      </c>
      <c r="M368" t="s">
        <v>85</v>
      </c>
      <c r="N368" t="s">
        <v>5</v>
      </c>
      <c r="O368">
        <v>0</v>
      </c>
      <c r="P368">
        <v>0</v>
      </c>
      <c r="Q368">
        <v>290</v>
      </c>
      <c r="R368">
        <v>1664466063</v>
      </c>
      <c r="S368">
        <v>7</v>
      </c>
      <c r="T368" t="s">
        <v>117</v>
      </c>
      <c r="U368">
        <v>0</v>
      </c>
      <c r="V368">
        <v>-90</v>
      </c>
      <c r="W368">
        <v>0.5</v>
      </c>
      <c r="X368">
        <v>80</v>
      </c>
      <c r="Y368">
        <v>0.5</v>
      </c>
      <c r="Z368">
        <v>-5</v>
      </c>
      <c r="AA368">
        <v>7225</v>
      </c>
      <c r="AB368">
        <v>85</v>
      </c>
      <c r="AC368">
        <v>2</v>
      </c>
      <c r="AD368">
        <v>0.25</v>
      </c>
      <c r="AE368">
        <v>0.75</v>
      </c>
      <c r="AF368">
        <v>2</v>
      </c>
      <c r="AG368">
        <v>0.5</v>
      </c>
      <c r="AH368">
        <v>0.25</v>
      </c>
      <c r="AI368">
        <v>0.625</v>
      </c>
      <c r="AJ368">
        <v>0.375</v>
      </c>
      <c r="AK368">
        <v>-26.25</v>
      </c>
      <c r="AL368">
        <v>6773.4375</v>
      </c>
      <c r="AM368">
        <v>82.300896106907615</v>
      </c>
      <c r="AN368">
        <v>0.9</v>
      </c>
      <c r="AO368">
        <v>0.38419903534316502</v>
      </c>
      <c r="AP368">
        <v>0.61580096465683498</v>
      </c>
      <c r="AQ368" s="2">
        <f>Table4[[#This Row],[Gain]]^Table4[[#This Row],[θ]]</f>
        <v>188.85787660819494</v>
      </c>
      <c r="AR368" s="2">
        <f>-Table4[[#This Row],[λ]]*-Table4[[#This Row],[Loss]]^Table4[[#This Row],[θ]]</f>
        <v>434.85510823313615</v>
      </c>
      <c r="AS368" s="2">
        <f>Table4[[#This Row],[pie_gain]]*Table4[[#This Row],[v_n_w_g]]-Table4[[#This Row],[pie_loss]]*Table4[[#This Row],[v_n_w_l]]</f>
        <v>-195.22518112609066</v>
      </c>
      <c r="AT368" s="2">
        <f>IF(Table4[[#This Row],[diff_v]]&gt;=1,1,0)</f>
        <v>0</v>
      </c>
      <c r="AU368" s="2">
        <f>Table4[[#This Row],[Gain]]^(Table4[[#This Row],[θ]]*Table4[[#This Row],[ω_p]])</f>
        <v>195.3293026338084</v>
      </c>
      <c r="AV368" s="2">
        <f>-Table4[[#This Row],[λ]]*-Table4[[#This Row],[Loss]]^(Table4[[#This Row],[θ]]*Table4[[#This Row],[ω_n]])</f>
        <v>434.85510823313615</v>
      </c>
      <c r="AW368" s="2">
        <f>Table4[[#This Row],[v_n_w_g_w]]*Table4[[#This Row],[pie_gain]]-Table4[[#This Row],[v_n_w_l_w]]*Table4[[#This Row],[pie_loss]]</f>
        <v>-192.73886548975531</v>
      </c>
      <c r="AX368" s="2">
        <f>IF(Table4[[#This Row],[diff_v_w]]&gt;=1,1,0)</f>
        <v>0</v>
      </c>
      <c r="AY368" s="2">
        <f>Table4[[#This Row],[Gain]]^(Table4[[#This Row],[θ]])*Table4[[#This Row],[ω_p2]]</f>
        <v>189.7077370529318</v>
      </c>
      <c r="AZ368" s="2">
        <f>-Table4[[#This Row],[λ]]*-Table4[[#This Row],[Loss]]^(Table4[[#This Row],[θ]])*Table4[[#This Row],[ω_n2]]</f>
        <v>434.85510823313615</v>
      </c>
      <c r="BA368" s="2">
        <f>Table4[[#This Row],[v_n_w_g_w2]]*Table4[[#This Row],[pie_gain]]-Table4[[#This Row],[v_n_w_l_w2]]*Table4[[#This Row],[pie_loss]]</f>
        <v>-194.89866556304642</v>
      </c>
      <c r="BB368" s="2">
        <f>IF(Table4[[#This Row],[diff_v_w2]]&gt;=1,1,0)</f>
        <v>0</v>
      </c>
      <c r="BC368" s="2">
        <f>Table4[[#This Row],[Gain]]^(Table4[[#This Row],[θ]]+Table4[[#This Row],[ω_p3]])</f>
        <v>196.45492118791412</v>
      </c>
      <c r="BD368" s="2">
        <f>-Table4[[#This Row],[λ]]*-Table4[[#This Row],[Loss]]^(Table4[[#This Row],[θ]]+Table4[[#This Row],[ω_n3]])</f>
        <v>434.85510823313615</v>
      </c>
      <c r="BE368" s="2">
        <f>Table4[[#This Row],[v_n_w_g_w3]]*Table4[[#This Row],[pie_gain]]-Table4[[#This Row],[v_n_w_l_w3]]*Table4[[#This Row],[pie_loss]]</f>
        <v>-192.30640392710353</v>
      </c>
      <c r="BF368" s="2">
        <f>IF(Table4[[#This Row],[diff_v_w3]]&gt;=1,1,0)</f>
        <v>0</v>
      </c>
      <c r="BG368" s="2">
        <f>(Table4[[#This Row],[Accept]]-Table4[[#This Row],[projected_M1]])</f>
        <v>0</v>
      </c>
      <c r="BH368" s="2">
        <f>(Table4[[#This Row],[Accept]]-Table4[[#This Row],[projected_M2]])</f>
        <v>0</v>
      </c>
      <c r="BI368" s="2">
        <f>(Table4[[#This Row],[Accept]]-Table4[[#This Row],[projected_M3]])</f>
        <v>0</v>
      </c>
      <c r="BJ368" s="2">
        <f>(Table4[[#This Row],[Accept]]-Table4[[#This Row],[projected_M4]])</f>
        <v>0</v>
      </c>
    </row>
    <row r="369" spans="1:62" x14ac:dyDescent="0.3">
      <c r="A369">
        <v>22</v>
      </c>
      <c r="B369" t="s">
        <v>45</v>
      </c>
      <c r="C369">
        <v>1.1960207441678836</v>
      </c>
      <c r="D369">
        <v>-2</v>
      </c>
      <c r="E369" s="22">
        <f>IF(Table4[[#This Row],[Trial]]="G1",Table4[[#This Row],[Balance]]/100,IF(Table4[[#This Row],[Trial]]="G2",Table4[[#This Row],[Balance]]/200,Table4[[#This Row],[Balance]]/500))</f>
        <v>1.45</v>
      </c>
      <c r="F369" s="22">
        <f>IF(Table4[[#This Row],[Net_Balance]]&gt;1,1+(Table4[[#This Row],[Net_Balance]]-1)/$F$974,1)</f>
        <v>1.0064285714285715</v>
      </c>
      <c r="G369" s="22">
        <f>IF(Table4[[#This Row],[Net_Balance]]&lt;1,1-(1-Table4[[#This Row],[Net_Balance]])/$F$974,1)</f>
        <v>1</v>
      </c>
      <c r="H369" s="22">
        <f>IF(Table4[[#This Row],[Net_Balance]]&gt;1,1+(Table4[[#This Row],[Net_Balance]]-1)/$H$974,1)</f>
        <v>1.0044999999999999</v>
      </c>
      <c r="I369" s="22">
        <f>IF(Table4[[#This Row],[Net_Balance]]&lt;1,1-(1-Table4[[#This Row],[Net_Balance]])/$H$974,1)</f>
        <v>1</v>
      </c>
      <c r="J369" s="22">
        <f>IF(Table4[[#This Row],[Net_Balance]]&gt;1,(Table4[[#This Row],[Net_Balance]]-1)/$J$974,0)</f>
        <v>8.9999999999999993E-3</v>
      </c>
      <c r="K369" s="22">
        <f>IF(Table4[[#This Row],[Net_Balance]]&lt;1,-(1-Table4[[#This Row],[Net_Balance]])/$J$974,0)</f>
        <v>0</v>
      </c>
      <c r="L369" t="s">
        <v>109</v>
      </c>
      <c r="M369" t="s">
        <v>95</v>
      </c>
      <c r="N369" t="s">
        <v>5</v>
      </c>
      <c r="O369">
        <v>0</v>
      </c>
      <c r="P369">
        <v>0</v>
      </c>
      <c r="Q369">
        <v>290</v>
      </c>
      <c r="R369">
        <v>1664466092</v>
      </c>
      <c r="S369">
        <v>15</v>
      </c>
      <c r="T369" t="s">
        <v>117</v>
      </c>
      <c r="U369">
        <v>0</v>
      </c>
      <c r="V369">
        <v>-90</v>
      </c>
      <c r="W369">
        <v>0.5</v>
      </c>
      <c r="X369">
        <v>90</v>
      </c>
      <c r="Y369">
        <v>0.5</v>
      </c>
      <c r="Z369">
        <v>0</v>
      </c>
      <c r="AA369">
        <v>8100</v>
      </c>
      <c r="AB369">
        <v>90</v>
      </c>
      <c r="AC369">
        <v>4</v>
      </c>
      <c r="AD369">
        <v>0.25</v>
      </c>
      <c r="AE369">
        <v>0.75</v>
      </c>
      <c r="AF369">
        <v>1</v>
      </c>
      <c r="AG369">
        <v>0.25</v>
      </c>
      <c r="AH369">
        <v>0.5</v>
      </c>
      <c r="AI369">
        <v>0.375</v>
      </c>
      <c r="AJ369">
        <v>0.625</v>
      </c>
      <c r="AK369">
        <v>22.5</v>
      </c>
      <c r="AL369">
        <v>7593.75</v>
      </c>
      <c r="AM369">
        <v>87.142125289666879</v>
      </c>
      <c r="AN369">
        <v>0.9</v>
      </c>
      <c r="AO369">
        <v>0.60844334427391233</v>
      </c>
      <c r="AP369">
        <v>0.39155665572608767</v>
      </c>
      <c r="AQ369" s="2">
        <f>Table4[[#This Row],[Gain]]^Table4[[#This Row],[θ]]</f>
        <v>217.42755411656807</v>
      </c>
      <c r="AR369" s="2">
        <f>-Table4[[#This Row],[λ]]*-Table4[[#This Row],[Loss]]^Table4[[#This Row],[θ]]</f>
        <v>434.85510823313615</v>
      </c>
      <c r="AS369" s="2">
        <f>Table4[[#This Row],[pie_gain]]*Table4[[#This Row],[v_n_w_g]]-Table4[[#This Row],[pie_loss]]*Table4[[#This Row],[v_n_w_l]]</f>
        <v>-37.978063741190965</v>
      </c>
      <c r="AT369" s="2">
        <f>IF(Table4[[#This Row],[diff_v]]&gt;=1,1,0)</f>
        <v>0</v>
      </c>
      <c r="AU369" s="2">
        <f>Table4[[#This Row],[Gain]]^(Table4[[#This Row],[θ]]*Table4[[#This Row],[ω_p]])</f>
        <v>225.08169352995205</v>
      </c>
      <c r="AV369" s="2">
        <f>-Table4[[#This Row],[λ]]*-Table4[[#This Row],[Loss]]^(Table4[[#This Row],[θ]]*Table4[[#This Row],[ω_n]])</f>
        <v>434.85510823313615</v>
      </c>
      <c r="AW369" s="2">
        <f>Table4[[#This Row],[v_n_w_g_w]]*Table4[[#This Row],[pie_gain]]-Table4[[#This Row],[v_n_w_l_w]]*Table4[[#This Row],[pie_loss]]</f>
        <v>-33.32095355897286</v>
      </c>
      <c r="AX369" s="2">
        <f>IF(Table4[[#This Row],[diff_v_w]]&gt;=1,1,0)</f>
        <v>0</v>
      </c>
      <c r="AY369" s="2">
        <f>Table4[[#This Row],[Gain]]^(Table4[[#This Row],[θ]])*Table4[[#This Row],[ω_p2]]</f>
        <v>218.40597811009263</v>
      </c>
      <c r="AZ369" s="2">
        <f>-Table4[[#This Row],[λ]]*-Table4[[#This Row],[Loss]]^(Table4[[#This Row],[θ]])*Table4[[#This Row],[ω_n2]]</f>
        <v>434.85510823313615</v>
      </c>
      <c r="BA369" s="2">
        <f>Table4[[#This Row],[v_n_w_g_w2]]*Table4[[#This Row],[pie_gain]]-Table4[[#This Row],[v_n_w_l_w2]]*Table4[[#This Row],[pie_loss]]</f>
        <v>-37.382748174453042</v>
      </c>
      <c r="BB369" s="2">
        <f>IF(Table4[[#This Row],[diff_v_w2]]&gt;=1,1,0)</f>
        <v>0</v>
      </c>
      <c r="BC369" s="2">
        <f>Table4[[#This Row],[Gain]]^(Table4[[#This Row],[θ]]+Table4[[#This Row],[ω_p3]])</f>
        <v>226.41373185403128</v>
      </c>
      <c r="BD369" s="2">
        <f>-Table4[[#This Row],[λ]]*-Table4[[#This Row],[Loss]]^(Table4[[#This Row],[θ]]+Table4[[#This Row],[ω_n3]])</f>
        <v>434.85510823313615</v>
      </c>
      <c r="BE369" s="2">
        <f>Table4[[#This Row],[v_n_w_g_w3]]*Table4[[#This Row],[pie_gain]]-Table4[[#This Row],[v_n_w_l_w3]]*Table4[[#This Row],[pie_loss]]</f>
        <v>-32.510483706369058</v>
      </c>
      <c r="BF369" s="2">
        <f>IF(Table4[[#This Row],[diff_v_w3]]&gt;=1,1,0)</f>
        <v>0</v>
      </c>
      <c r="BG369" s="2">
        <f>(Table4[[#This Row],[Accept]]-Table4[[#This Row],[projected_M1]])</f>
        <v>0</v>
      </c>
      <c r="BH369" s="2">
        <f>(Table4[[#This Row],[Accept]]-Table4[[#This Row],[projected_M2]])</f>
        <v>0</v>
      </c>
      <c r="BI369" s="2">
        <f>(Table4[[#This Row],[Accept]]-Table4[[#This Row],[projected_M3]])</f>
        <v>0</v>
      </c>
      <c r="BJ369" s="2">
        <f>(Table4[[#This Row],[Accept]]-Table4[[#This Row],[projected_M4]])</f>
        <v>0</v>
      </c>
    </row>
    <row r="370" spans="1:62" x14ac:dyDescent="0.3">
      <c r="A370">
        <v>23</v>
      </c>
      <c r="B370" t="s">
        <v>45</v>
      </c>
      <c r="C370">
        <v>1.1960207441678836</v>
      </c>
      <c r="D370">
        <v>-2</v>
      </c>
      <c r="E370" s="22">
        <f>IF(Table4[[#This Row],[Trial]]="G1",Table4[[#This Row],[Balance]]/100,IF(Table4[[#This Row],[Trial]]="G2",Table4[[#This Row],[Balance]]/200,Table4[[#This Row],[Balance]]/500))</f>
        <v>1.45</v>
      </c>
      <c r="F370" s="22">
        <f>IF(Table4[[#This Row],[Net_Balance]]&gt;1,1+(Table4[[#This Row],[Net_Balance]]-1)/$F$974,1)</f>
        <v>1.0064285714285715</v>
      </c>
      <c r="G370" s="22">
        <f>IF(Table4[[#This Row],[Net_Balance]]&lt;1,1-(1-Table4[[#This Row],[Net_Balance]])/$F$974,1)</f>
        <v>1</v>
      </c>
      <c r="H370" s="22">
        <f>IF(Table4[[#This Row],[Net_Balance]]&gt;1,1+(Table4[[#This Row],[Net_Balance]]-1)/$H$974,1)</f>
        <v>1.0044999999999999</v>
      </c>
      <c r="I370" s="22">
        <f>IF(Table4[[#This Row],[Net_Balance]]&lt;1,1-(1-Table4[[#This Row],[Net_Balance]])/$H$974,1)</f>
        <v>1</v>
      </c>
      <c r="J370" s="22">
        <f>IF(Table4[[#This Row],[Net_Balance]]&gt;1,(Table4[[#This Row],[Net_Balance]]-1)/$J$974,0)</f>
        <v>8.9999999999999993E-3</v>
      </c>
      <c r="K370" s="22">
        <f>IF(Table4[[#This Row],[Net_Balance]]&lt;1,-(1-Table4[[#This Row],[Net_Balance]])/$J$974,0)</f>
        <v>0</v>
      </c>
      <c r="L370" t="s">
        <v>109</v>
      </c>
      <c r="M370" t="s">
        <v>58</v>
      </c>
      <c r="N370" t="s">
        <v>5</v>
      </c>
      <c r="O370">
        <v>0</v>
      </c>
      <c r="P370">
        <v>0</v>
      </c>
      <c r="Q370">
        <v>290</v>
      </c>
      <c r="R370">
        <v>1664466098</v>
      </c>
      <c r="S370">
        <v>6</v>
      </c>
      <c r="T370" t="s">
        <v>118</v>
      </c>
      <c r="U370">
        <v>1</v>
      </c>
      <c r="V370">
        <v>-50</v>
      </c>
      <c r="W370">
        <v>0.5</v>
      </c>
      <c r="X370">
        <v>50</v>
      </c>
      <c r="Y370">
        <v>0.5</v>
      </c>
      <c r="Z370">
        <v>0</v>
      </c>
      <c r="AA370">
        <v>2500</v>
      </c>
      <c r="AB370">
        <v>50</v>
      </c>
      <c r="AC370">
        <v>2</v>
      </c>
      <c r="AD370">
        <v>0.25</v>
      </c>
      <c r="AE370">
        <v>0.75</v>
      </c>
      <c r="AF370">
        <v>2</v>
      </c>
      <c r="AG370">
        <v>0.5</v>
      </c>
      <c r="AH370">
        <v>0.25</v>
      </c>
      <c r="AI370">
        <v>0.625</v>
      </c>
      <c r="AJ370">
        <v>0.375</v>
      </c>
      <c r="AK370">
        <v>-12.5</v>
      </c>
      <c r="AL370">
        <v>2343.75</v>
      </c>
      <c r="AM370">
        <v>48.412291827592711</v>
      </c>
      <c r="AN370">
        <v>0.9</v>
      </c>
      <c r="AO370">
        <v>0.38419903534316502</v>
      </c>
      <c r="AP370">
        <v>0.61580096465683498</v>
      </c>
      <c r="AQ370" s="2">
        <f>Table4[[#This Row],[Gain]]^Table4[[#This Row],[θ]]</f>
        <v>107.6473564007576</v>
      </c>
      <c r="AR370" s="2">
        <f>-Table4[[#This Row],[λ]]*-Table4[[#This Row],[Loss]]^Table4[[#This Row],[θ]]</f>
        <v>215.2947128015152</v>
      </c>
      <c r="AS370" s="2">
        <f>Table4[[#This Row],[pie_gain]]*Table4[[#This Row],[v_n_w_g]]-Table4[[#This Row],[pie_loss]]*Table4[[#This Row],[v_n_w_l]]</f>
        <v>-91.22068134227635</v>
      </c>
      <c r="AT370" s="2">
        <f>IF(Table4[[#This Row],[diff_v]]&gt;=1,1,0)</f>
        <v>0</v>
      </c>
      <c r="AU370" s="2">
        <f>Table4[[#This Row],[Gain]]^(Table4[[#This Row],[θ]]*Table4[[#This Row],[ω_p]])</f>
        <v>110.93440227786323</v>
      </c>
      <c r="AV370" s="2">
        <f>-Table4[[#This Row],[λ]]*-Table4[[#This Row],[Loss]]^(Table4[[#This Row],[θ]]*Table4[[#This Row],[ω_n]])</f>
        <v>215.2947128015152</v>
      </c>
      <c r="AW370" s="2">
        <f>Table4[[#This Row],[v_n_w_g_w]]*Table4[[#This Row],[pie_gain]]-Table4[[#This Row],[v_n_w_l_w]]*Table4[[#This Row],[pie_loss]]</f>
        <v>-89.957801487163636</v>
      </c>
      <c r="AX370" s="2">
        <f>IF(Table4[[#This Row],[diff_v_w]]&gt;=1,1,0)</f>
        <v>0</v>
      </c>
      <c r="AY370" s="2">
        <f>Table4[[#This Row],[Gain]]^(Table4[[#This Row],[θ]])*Table4[[#This Row],[ω_p2]]</f>
        <v>108.13176950456101</v>
      </c>
      <c r="AZ370" s="2">
        <f>-Table4[[#This Row],[λ]]*-Table4[[#This Row],[Loss]]^(Table4[[#This Row],[θ]])*Table4[[#This Row],[ω_n2]]</f>
        <v>215.2947128015152</v>
      </c>
      <c r="BA370" s="2">
        <f>Table4[[#This Row],[v_n_w_g_w2]]*Table4[[#This Row],[pie_gain]]-Table4[[#This Row],[v_n_w_l_w2]]*Table4[[#This Row],[pie_loss]]</f>
        <v>-91.034570295087491</v>
      </c>
      <c r="BB370" s="2">
        <f>IF(Table4[[#This Row],[diff_v_w2]]&gt;=1,1,0)</f>
        <v>0</v>
      </c>
      <c r="BC370" s="2">
        <f>Table4[[#This Row],[Gain]]^(Table4[[#This Row],[θ]]+Table4[[#This Row],[ω_p3]])</f>
        <v>111.50493758607757</v>
      </c>
      <c r="BD370" s="2">
        <f>-Table4[[#This Row],[λ]]*-Table4[[#This Row],[Loss]]^(Table4[[#This Row],[θ]]+Table4[[#This Row],[ω_n3]])</f>
        <v>215.2947128015152</v>
      </c>
      <c r="BE370" s="2">
        <f>Table4[[#This Row],[v_n_w_g_w3]]*Table4[[#This Row],[pie_gain]]-Table4[[#This Row],[v_n_w_l_w3]]*Table4[[#This Row],[pie_loss]]</f>
        <v>-89.738602372118464</v>
      </c>
      <c r="BF370" s="2">
        <f>IF(Table4[[#This Row],[diff_v_w3]]&gt;=1,1,0)</f>
        <v>0</v>
      </c>
      <c r="BG370" s="2">
        <f>(Table4[[#This Row],[Accept]]-Table4[[#This Row],[projected_M1]])</f>
        <v>0</v>
      </c>
      <c r="BH370" s="2">
        <f>(Table4[[#This Row],[Accept]]-Table4[[#This Row],[projected_M2]])</f>
        <v>0</v>
      </c>
      <c r="BI370" s="2">
        <f>(Table4[[#This Row],[Accept]]-Table4[[#This Row],[projected_M3]])</f>
        <v>0</v>
      </c>
      <c r="BJ370" s="2">
        <f>(Table4[[#This Row],[Accept]]-Table4[[#This Row],[projected_M4]])</f>
        <v>0</v>
      </c>
    </row>
    <row r="371" spans="1:62" x14ac:dyDescent="0.3">
      <c r="A371">
        <v>24</v>
      </c>
      <c r="B371" t="s">
        <v>45</v>
      </c>
      <c r="C371">
        <v>1.1960207441678836</v>
      </c>
      <c r="D371">
        <v>-2</v>
      </c>
      <c r="E371" s="22">
        <f>IF(Table4[[#This Row],[Trial]]="G1",Table4[[#This Row],[Balance]]/100,IF(Table4[[#This Row],[Trial]]="G2",Table4[[#This Row],[Balance]]/200,Table4[[#This Row],[Balance]]/500))</f>
        <v>1.45</v>
      </c>
      <c r="F371" s="22">
        <f>IF(Table4[[#This Row],[Net_Balance]]&gt;1,1+(Table4[[#This Row],[Net_Balance]]-1)/$F$974,1)</f>
        <v>1.0064285714285715</v>
      </c>
      <c r="G371" s="22">
        <f>IF(Table4[[#This Row],[Net_Balance]]&lt;1,1-(1-Table4[[#This Row],[Net_Balance]])/$F$974,1)</f>
        <v>1</v>
      </c>
      <c r="H371" s="22">
        <f>IF(Table4[[#This Row],[Net_Balance]]&gt;1,1+(Table4[[#This Row],[Net_Balance]]-1)/$H$974,1)</f>
        <v>1.0044999999999999</v>
      </c>
      <c r="I371" s="22">
        <f>IF(Table4[[#This Row],[Net_Balance]]&lt;1,1-(1-Table4[[#This Row],[Net_Balance]])/$H$974,1)</f>
        <v>1</v>
      </c>
      <c r="J371" s="22">
        <f>IF(Table4[[#This Row],[Net_Balance]]&gt;1,(Table4[[#This Row],[Net_Balance]]-1)/$J$974,0)</f>
        <v>8.9999999999999993E-3</v>
      </c>
      <c r="K371" s="22">
        <f>IF(Table4[[#This Row],[Net_Balance]]&lt;1,-(1-Table4[[#This Row],[Net_Balance]])/$J$974,0)</f>
        <v>0</v>
      </c>
      <c r="L371" t="s">
        <v>109</v>
      </c>
      <c r="M371" t="s">
        <v>76</v>
      </c>
      <c r="N371" t="s">
        <v>5</v>
      </c>
      <c r="O371">
        <v>0</v>
      </c>
      <c r="P371">
        <v>0</v>
      </c>
      <c r="Q371">
        <v>290</v>
      </c>
      <c r="R371">
        <v>1664466104</v>
      </c>
      <c r="S371">
        <v>6</v>
      </c>
      <c r="T371" t="s">
        <v>118</v>
      </c>
      <c r="U371">
        <v>1</v>
      </c>
      <c r="V371">
        <v>-90</v>
      </c>
      <c r="W371">
        <v>0.5</v>
      </c>
      <c r="X371">
        <v>180</v>
      </c>
      <c r="Y371">
        <v>0.5</v>
      </c>
      <c r="Z371">
        <v>45</v>
      </c>
      <c r="AA371">
        <v>18225</v>
      </c>
      <c r="AB371">
        <v>135</v>
      </c>
      <c r="AC371">
        <v>2</v>
      </c>
      <c r="AD371">
        <v>0.25</v>
      </c>
      <c r="AE371">
        <v>0.75</v>
      </c>
      <c r="AF371">
        <v>2</v>
      </c>
      <c r="AG371">
        <v>0.5</v>
      </c>
      <c r="AH371">
        <v>0.25</v>
      </c>
      <c r="AI371">
        <v>0.625</v>
      </c>
      <c r="AJ371">
        <v>0.375</v>
      </c>
      <c r="AK371">
        <v>11.25</v>
      </c>
      <c r="AL371">
        <v>17085.9375</v>
      </c>
      <c r="AM371">
        <v>130.71318793450033</v>
      </c>
      <c r="AN371">
        <v>0.9</v>
      </c>
      <c r="AO371">
        <v>0.38419903534316502</v>
      </c>
      <c r="AP371">
        <v>0.61580096465683498</v>
      </c>
      <c r="AQ371" s="2">
        <f>Table4[[#This Row],[Gain]]^Table4[[#This Row],[θ]]</f>
        <v>498.1414721148987</v>
      </c>
      <c r="AR371" s="2">
        <f>-Table4[[#This Row],[λ]]*-Table4[[#This Row],[Loss]]^Table4[[#This Row],[θ]]</f>
        <v>434.85510823313615</v>
      </c>
      <c r="AS371" s="2">
        <f>Table4[[#This Row],[pie_gain]]*Table4[[#This Row],[v_n_w_g]]-Table4[[#This Row],[pie_loss]]*Table4[[#This Row],[v_n_w_l]]</f>
        <v>-76.398722084949412</v>
      </c>
      <c r="AT371" s="2">
        <f>IF(Table4[[#This Row],[diff_v]]&gt;=1,1,0)</f>
        <v>0</v>
      </c>
      <c r="AU371" s="2">
        <f>Table4[[#This Row],[Gain]]^(Table4[[#This Row],[θ]]*Table4[[#This Row],[ω_p]])</f>
        <v>518.43322240583893</v>
      </c>
      <c r="AV371" s="2">
        <f>-Table4[[#This Row],[λ]]*-Table4[[#This Row],[Loss]]^(Table4[[#This Row],[θ]]*Table4[[#This Row],[ω_n]])</f>
        <v>434.85510823313615</v>
      </c>
      <c r="AW371" s="2">
        <f>Table4[[#This Row],[v_n_w_g_w]]*Table4[[#This Row],[pie_gain]]-Table4[[#This Row],[v_n_w_l_w]]*Table4[[#This Row],[pie_loss]]</f>
        <v>-68.602651197745786</v>
      </c>
      <c r="AX371" s="2">
        <f>IF(Table4[[#This Row],[diff_v_w]]&gt;=1,1,0)</f>
        <v>0</v>
      </c>
      <c r="AY371" s="2">
        <f>Table4[[#This Row],[Gain]]^(Table4[[#This Row],[θ]])*Table4[[#This Row],[ω_p2]]</f>
        <v>500.38310873941572</v>
      </c>
      <c r="AZ371" s="2">
        <f>-Table4[[#This Row],[λ]]*-Table4[[#This Row],[Loss]]^(Table4[[#This Row],[θ]])*Table4[[#This Row],[ω_n2]]</f>
        <v>434.85510823313615</v>
      </c>
      <c r="BA371" s="2">
        <f>Table4[[#This Row],[v_n_w_g_w2]]*Table4[[#This Row],[pie_gain]]-Table4[[#This Row],[v_n_w_l_w2]]*Table4[[#This Row],[pie_loss]]</f>
        <v>-75.537487456220077</v>
      </c>
      <c r="BB371" s="2">
        <f>IF(Table4[[#This Row],[diff_v_w2]]&gt;=1,1,0)</f>
        <v>0</v>
      </c>
      <c r="BC371" s="2">
        <f>Table4[[#This Row],[Gain]]^(Table4[[#This Row],[θ]]+Table4[[#This Row],[ω_p3]])</f>
        <v>521.97554017967479</v>
      </c>
      <c r="BD371" s="2">
        <f>-Table4[[#This Row],[λ]]*-Table4[[#This Row],[Loss]]^(Table4[[#This Row],[θ]]+Table4[[#This Row],[ω_n3]])</f>
        <v>434.85510823313615</v>
      </c>
      <c r="BE371" s="2">
        <f>Table4[[#This Row],[v_n_w_g_w3]]*Table4[[#This Row],[pie_gain]]-Table4[[#This Row],[v_n_w_l_w3]]*Table4[[#This Row],[pie_loss]]</f>
        <v>-67.241696126159098</v>
      </c>
      <c r="BF371" s="2">
        <f>IF(Table4[[#This Row],[diff_v_w3]]&gt;=1,1,0)</f>
        <v>0</v>
      </c>
      <c r="BG371" s="2">
        <f>(Table4[[#This Row],[Accept]]-Table4[[#This Row],[projected_M1]])</f>
        <v>0</v>
      </c>
      <c r="BH371" s="2">
        <f>(Table4[[#This Row],[Accept]]-Table4[[#This Row],[projected_M2]])</f>
        <v>0</v>
      </c>
      <c r="BI371" s="2">
        <f>(Table4[[#This Row],[Accept]]-Table4[[#This Row],[projected_M3]])</f>
        <v>0</v>
      </c>
      <c r="BJ371" s="2">
        <f>(Table4[[#This Row],[Accept]]-Table4[[#This Row],[projected_M4]])</f>
        <v>0</v>
      </c>
    </row>
    <row r="372" spans="1:62" x14ac:dyDescent="0.3">
      <c r="A372">
        <v>26</v>
      </c>
      <c r="B372" t="s">
        <v>45</v>
      </c>
      <c r="C372">
        <v>1.1960207441678836</v>
      </c>
      <c r="D372">
        <v>-2</v>
      </c>
      <c r="E372" s="22">
        <f>IF(Table4[[#This Row],[Trial]]="G1",Table4[[#This Row],[Balance]]/100,IF(Table4[[#This Row],[Trial]]="G2",Table4[[#This Row],[Balance]]/200,Table4[[#This Row],[Balance]]/500))</f>
        <v>1.45</v>
      </c>
      <c r="F372" s="22">
        <f>IF(Table4[[#This Row],[Net_Balance]]&gt;1,1+(Table4[[#This Row],[Net_Balance]]-1)/$F$974,1)</f>
        <v>1.0064285714285715</v>
      </c>
      <c r="G372" s="22">
        <f>IF(Table4[[#This Row],[Net_Balance]]&lt;1,1-(1-Table4[[#This Row],[Net_Balance]])/$F$974,1)</f>
        <v>1</v>
      </c>
      <c r="H372" s="22">
        <f>IF(Table4[[#This Row],[Net_Balance]]&gt;1,1+(Table4[[#This Row],[Net_Balance]]-1)/$H$974,1)</f>
        <v>1.0044999999999999</v>
      </c>
      <c r="I372" s="22">
        <f>IF(Table4[[#This Row],[Net_Balance]]&lt;1,1-(1-Table4[[#This Row],[Net_Balance]])/$H$974,1)</f>
        <v>1</v>
      </c>
      <c r="J372" s="22">
        <f>IF(Table4[[#This Row],[Net_Balance]]&gt;1,(Table4[[#This Row],[Net_Balance]]-1)/$J$974,0)</f>
        <v>8.9999999999999993E-3</v>
      </c>
      <c r="K372" s="22">
        <f>IF(Table4[[#This Row],[Net_Balance]]&lt;1,-(1-Table4[[#This Row],[Net_Balance]])/$J$974,0)</f>
        <v>0</v>
      </c>
      <c r="L372" t="s">
        <v>109</v>
      </c>
      <c r="M372" t="s">
        <v>102</v>
      </c>
      <c r="N372" t="s">
        <v>5</v>
      </c>
      <c r="O372">
        <v>0</v>
      </c>
      <c r="P372">
        <v>0</v>
      </c>
      <c r="Q372">
        <v>290</v>
      </c>
      <c r="R372">
        <v>1664466122</v>
      </c>
      <c r="S372">
        <v>8</v>
      </c>
      <c r="T372" t="s">
        <v>117</v>
      </c>
      <c r="U372">
        <v>0</v>
      </c>
      <c r="V372">
        <v>-10</v>
      </c>
      <c r="W372">
        <v>0.5</v>
      </c>
      <c r="X372">
        <v>20</v>
      </c>
      <c r="Y372">
        <v>0.5</v>
      </c>
      <c r="Z372">
        <v>5</v>
      </c>
      <c r="AA372">
        <v>225</v>
      </c>
      <c r="AB372">
        <v>15</v>
      </c>
      <c r="AC372">
        <v>2</v>
      </c>
      <c r="AD372">
        <v>0.25</v>
      </c>
      <c r="AE372">
        <v>0.75</v>
      </c>
      <c r="AF372">
        <v>2</v>
      </c>
      <c r="AG372">
        <v>0.5</v>
      </c>
      <c r="AH372">
        <v>0.25</v>
      </c>
      <c r="AI372">
        <v>0.625</v>
      </c>
      <c r="AJ372">
        <v>0.375</v>
      </c>
      <c r="AK372">
        <v>1.25</v>
      </c>
      <c r="AL372">
        <v>210.9375</v>
      </c>
      <c r="AM372">
        <v>14.523687548277813</v>
      </c>
      <c r="AN372">
        <v>0.9</v>
      </c>
      <c r="AO372">
        <v>0.38419903534316502</v>
      </c>
      <c r="AP372">
        <v>0.61580096465683498</v>
      </c>
      <c r="AQ372" s="2">
        <f>Table4[[#This Row],[Gain]]^Table4[[#This Row],[θ]]</f>
        <v>35.979809832580635</v>
      </c>
      <c r="AR372" s="2">
        <f>-Table4[[#This Row],[λ]]*-Table4[[#This Row],[Loss]]^Table4[[#This Row],[θ]]</f>
        <v>31.408756296736705</v>
      </c>
      <c r="AS372" s="2">
        <f>Table4[[#This Row],[pie_gain]]*Table4[[#This Row],[v_n_w_g]]-Table4[[#This Row],[pie_loss]]*Table4[[#This Row],[v_n_w_l]]</f>
        <v>-5.5181341966939002</v>
      </c>
      <c r="AT372" s="2">
        <f>IF(Table4[[#This Row],[diff_v]]&gt;=1,1,0)</f>
        <v>0</v>
      </c>
      <c r="AU372" s="2">
        <f>Table4[[#This Row],[Gain]]^(Table4[[#This Row],[θ]]*Table4[[#This Row],[ω_p]])</f>
        <v>36.818161564457291</v>
      </c>
      <c r="AV372" s="2">
        <f>-Table4[[#This Row],[λ]]*-Table4[[#This Row],[Loss]]^(Table4[[#This Row],[θ]]*Table4[[#This Row],[ω_n]])</f>
        <v>31.408756296736705</v>
      </c>
      <c r="AW372" s="2">
        <f>Table4[[#This Row],[v_n_w_g_w]]*Table4[[#This Row],[pie_gain]]-Table4[[#This Row],[v_n_w_l_w]]*Table4[[#This Row],[pie_loss]]</f>
        <v>-5.1960402700286181</v>
      </c>
      <c r="AX372" s="2">
        <f>IF(Table4[[#This Row],[diff_v_w]]&gt;=1,1,0)</f>
        <v>0</v>
      </c>
      <c r="AY372" s="2">
        <f>Table4[[#This Row],[Gain]]^(Table4[[#This Row],[θ]])*Table4[[#This Row],[ω_p2]]</f>
        <v>36.141718976827249</v>
      </c>
      <c r="AZ372" s="2">
        <f>-Table4[[#This Row],[λ]]*-Table4[[#This Row],[Loss]]^(Table4[[#This Row],[θ]])*Table4[[#This Row],[ω_n2]]</f>
        <v>31.408756296736705</v>
      </c>
      <c r="BA372" s="2">
        <f>Table4[[#This Row],[v_n_w_g_w2]]*Table4[[#This Row],[pie_gain]]-Table4[[#This Row],[v_n_w_l_w2]]*Table4[[#This Row],[pie_loss]]</f>
        <v>-5.455928859661114</v>
      </c>
      <c r="BB372" s="2">
        <f>IF(Table4[[#This Row],[diff_v_w2]]&gt;=1,1,0)</f>
        <v>0</v>
      </c>
      <c r="BC372" s="2">
        <f>Table4[[#This Row],[Gain]]^(Table4[[#This Row],[θ]]+Table4[[#This Row],[ω_p3]])</f>
        <v>36.963078409515234</v>
      </c>
      <c r="BD372" s="2">
        <f>-Table4[[#This Row],[λ]]*-Table4[[#This Row],[Loss]]^(Table4[[#This Row],[θ]]+Table4[[#This Row],[ω_n3]])</f>
        <v>31.408756296736705</v>
      </c>
      <c r="BE372" s="2">
        <f>Table4[[#This Row],[v_n_w_g_w3]]*Table4[[#This Row],[pie_gain]]-Table4[[#This Row],[v_n_w_l_w3]]*Table4[[#This Row],[pie_loss]]</f>
        <v>-5.1403633579523813</v>
      </c>
      <c r="BF372" s="2">
        <f>IF(Table4[[#This Row],[diff_v_w3]]&gt;=1,1,0)</f>
        <v>0</v>
      </c>
      <c r="BG372" s="2">
        <f>(Table4[[#This Row],[Accept]]-Table4[[#This Row],[projected_M1]])</f>
        <v>0</v>
      </c>
      <c r="BH372" s="2">
        <f>(Table4[[#This Row],[Accept]]-Table4[[#This Row],[projected_M2]])</f>
        <v>0</v>
      </c>
      <c r="BI372" s="2">
        <f>(Table4[[#This Row],[Accept]]-Table4[[#This Row],[projected_M3]])</f>
        <v>0</v>
      </c>
      <c r="BJ372" s="2">
        <f>(Table4[[#This Row],[Accept]]-Table4[[#This Row],[projected_M4]])</f>
        <v>0</v>
      </c>
    </row>
    <row r="373" spans="1:62" x14ac:dyDescent="0.3">
      <c r="A373">
        <v>27</v>
      </c>
      <c r="B373" t="s">
        <v>45</v>
      </c>
      <c r="C373">
        <v>1.1960207441678836</v>
      </c>
      <c r="D373">
        <v>-2</v>
      </c>
      <c r="E373" s="22">
        <f>IF(Table4[[#This Row],[Trial]]="G1",Table4[[#This Row],[Balance]]/100,IF(Table4[[#This Row],[Trial]]="G2",Table4[[#This Row],[Balance]]/200,Table4[[#This Row],[Balance]]/500))</f>
        <v>1.45</v>
      </c>
      <c r="F373" s="22">
        <f>IF(Table4[[#This Row],[Net_Balance]]&gt;1,1+(Table4[[#This Row],[Net_Balance]]-1)/$F$974,1)</f>
        <v>1.0064285714285715</v>
      </c>
      <c r="G373" s="22">
        <f>IF(Table4[[#This Row],[Net_Balance]]&lt;1,1-(1-Table4[[#This Row],[Net_Balance]])/$F$974,1)</f>
        <v>1</v>
      </c>
      <c r="H373" s="22">
        <f>IF(Table4[[#This Row],[Net_Balance]]&gt;1,1+(Table4[[#This Row],[Net_Balance]]-1)/$H$974,1)</f>
        <v>1.0044999999999999</v>
      </c>
      <c r="I373" s="22">
        <f>IF(Table4[[#This Row],[Net_Balance]]&lt;1,1-(1-Table4[[#This Row],[Net_Balance]])/$H$974,1)</f>
        <v>1</v>
      </c>
      <c r="J373" s="22">
        <f>IF(Table4[[#This Row],[Net_Balance]]&gt;1,(Table4[[#This Row],[Net_Balance]]-1)/$J$974,0)</f>
        <v>8.9999999999999993E-3</v>
      </c>
      <c r="K373" s="22">
        <f>IF(Table4[[#This Row],[Net_Balance]]&lt;1,-(1-Table4[[#This Row],[Net_Balance]])/$J$974,0)</f>
        <v>0</v>
      </c>
      <c r="L373" t="s">
        <v>109</v>
      </c>
      <c r="M373" t="s">
        <v>67</v>
      </c>
      <c r="N373" t="s">
        <v>5</v>
      </c>
      <c r="O373">
        <v>0</v>
      </c>
      <c r="P373">
        <v>0</v>
      </c>
      <c r="Q373">
        <v>290</v>
      </c>
      <c r="R373">
        <v>1664466130</v>
      </c>
      <c r="S373">
        <v>8</v>
      </c>
      <c r="T373" t="s">
        <v>117</v>
      </c>
      <c r="U373">
        <v>0</v>
      </c>
      <c r="V373">
        <v>-10</v>
      </c>
      <c r="W373">
        <v>0.5</v>
      </c>
      <c r="X373">
        <v>20</v>
      </c>
      <c r="Y373">
        <v>0.5</v>
      </c>
      <c r="Z373">
        <v>5</v>
      </c>
      <c r="AA373">
        <v>225</v>
      </c>
      <c r="AB373">
        <v>15</v>
      </c>
      <c r="AC373">
        <v>4</v>
      </c>
      <c r="AD373">
        <v>0.25</v>
      </c>
      <c r="AE373">
        <v>0.75</v>
      </c>
      <c r="AF373">
        <v>2</v>
      </c>
      <c r="AG373">
        <v>0.5</v>
      </c>
      <c r="AH373">
        <v>0.25</v>
      </c>
      <c r="AI373">
        <v>0.625</v>
      </c>
      <c r="AJ373">
        <v>0.375</v>
      </c>
      <c r="AK373">
        <v>1.25</v>
      </c>
      <c r="AL373">
        <v>210.9375</v>
      </c>
      <c r="AM373">
        <v>14.523687548277813</v>
      </c>
      <c r="AN373">
        <v>0.9</v>
      </c>
      <c r="AO373">
        <v>0.38419903534316502</v>
      </c>
      <c r="AP373">
        <v>0.61580096465683498</v>
      </c>
      <c r="AQ373" s="2">
        <f>Table4[[#This Row],[Gain]]^Table4[[#This Row],[θ]]</f>
        <v>35.979809832580635</v>
      </c>
      <c r="AR373" s="2">
        <f>-Table4[[#This Row],[λ]]*-Table4[[#This Row],[Loss]]^Table4[[#This Row],[θ]]</f>
        <v>31.408756296736705</v>
      </c>
      <c r="AS373" s="2">
        <f>Table4[[#This Row],[pie_gain]]*Table4[[#This Row],[v_n_w_g]]-Table4[[#This Row],[pie_loss]]*Table4[[#This Row],[v_n_w_l]]</f>
        <v>-5.5181341966939002</v>
      </c>
      <c r="AT373" s="2">
        <f>IF(Table4[[#This Row],[diff_v]]&gt;=1,1,0)</f>
        <v>0</v>
      </c>
      <c r="AU373" s="2">
        <f>Table4[[#This Row],[Gain]]^(Table4[[#This Row],[θ]]*Table4[[#This Row],[ω_p]])</f>
        <v>36.818161564457291</v>
      </c>
      <c r="AV373" s="2">
        <f>-Table4[[#This Row],[λ]]*-Table4[[#This Row],[Loss]]^(Table4[[#This Row],[θ]]*Table4[[#This Row],[ω_n]])</f>
        <v>31.408756296736705</v>
      </c>
      <c r="AW373" s="2">
        <f>Table4[[#This Row],[v_n_w_g_w]]*Table4[[#This Row],[pie_gain]]-Table4[[#This Row],[v_n_w_l_w]]*Table4[[#This Row],[pie_loss]]</f>
        <v>-5.1960402700286181</v>
      </c>
      <c r="AX373" s="2">
        <f>IF(Table4[[#This Row],[diff_v_w]]&gt;=1,1,0)</f>
        <v>0</v>
      </c>
      <c r="AY373" s="2">
        <f>Table4[[#This Row],[Gain]]^(Table4[[#This Row],[θ]])*Table4[[#This Row],[ω_p2]]</f>
        <v>36.141718976827249</v>
      </c>
      <c r="AZ373" s="2">
        <f>-Table4[[#This Row],[λ]]*-Table4[[#This Row],[Loss]]^(Table4[[#This Row],[θ]])*Table4[[#This Row],[ω_n2]]</f>
        <v>31.408756296736705</v>
      </c>
      <c r="BA373" s="2">
        <f>Table4[[#This Row],[v_n_w_g_w2]]*Table4[[#This Row],[pie_gain]]-Table4[[#This Row],[v_n_w_l_w2]]*Table4[[#This Row],[pie_loss]]</f>
        <v>-5.455928859661114</v>
      </c>
      <c r="BB373" s="2">
        <f>IF(Table4[[#This Row],[diff_v_w2]]&gt;=1,1,0)</f>
        <v>0</v>
      </c>
      <c r="BC373" s="2">
        <f>Table4[[#This Row],[Gain]]^(Table4[[#This Row],[θ]]+Table4[[#This Row],[ω_p3]])</f>
        <v>36.963078409515234</v>
      </c>
      <c r="BD373" s="2">
        <f>-Table4[[#This Row],[λ]]*-Table4[[#This Row],[Loss]]^(Table4[[#This Row],[θ]]+Table4[[#This Row],[ω_n3]])</f>
        <v>31.408756296736705</v>
      </c>
      <c r="BE373" s="2">
        <f>Table4[[#This Row],[v_n_w_g_w3]]*Table4[[#This Row],[pie_gain]]-Table4[[#This Row],[v_n_w_l_w3]]*Table4[[#This Row],[pie_loss]]</f>
        <v>-5.1403633579523813</v>
      </c>
      <c r="BF373" s="2">
        <f>IF(Table4[[#This Row],[diff_v_w3]]&gt;=1,1,0)</f>
        <v>0</v>
      </c>
      <c r="BG373" s="2">
        <f>(Table4[[#This Row],[Accept]]-Table4[[#This Row],[projected_M1]])</f>
        <v>0</v>
      </c>
      <c r="BH373" s="2">
        <f>(Table4[[#This Row],[Accept]]-Table4[[#This Row],[projected_M2]])</f>
        <v>0</v>
      </c>
      <c r="BI373" s="2">
        <f>(Table4[[#This Row],[Accept]]-Table4[[#This Row],[projected_M3]])</f>
        <v>0</v>
      </c>
      <c r="BJ373" s="2">
        <f>(Table4[[#This Row],[Accept]]-Table4[[#This Row],[projected_M4]])</f>
        <v>0</v>
      </c>
    </row>
    <row r="374" spans="1:62" x14ac:dyDescent="0.3">
      <c r="A374">
        <v>28</v>
      </c>
      <c r="B374" t="s">
        <v>45</v>
      </c>
      <c r="C374">
        <v>1.1960207441678836</v>
      </c>
      <c r="D374">
        <v>-2</v>
      </c>
      <c r="E374" s="22">
        <f>IF(Table4[[#This Row],[Trial]]="G1",Table4[[#This Row],[Balance]]/100,IF(Table4[[#This Row],[Trial]]="G2",Table4[[#This Row],[Balance]]/200,Table4[[#This Row],[Balance]]/500))</f>
        <v>1.45</v>
      </c>
      <c r="F374" s="22">
        <f>IF(Table4[[#This Row],[Net_Balance]]&gt;1,1+(Table4[[#This Row],[Net_Balance]]-1)/$F$974,1)</f>
        <v>1.0064285714285715</v>
      </c>
      <c r="G374" s="22">
        <f>IF(Table4[[#This Row],[Net_Balance]]&lt;1,1-(1-Table4[[#This Row],[Net_Balance]])/$F$974,1)</f>
        <v>1</v>
      </c>
      <c r="H374" s="22">
        <f>IF(Table4[[#This Row],[Net_Balance]]&gt;1,1+(Table4[[#This Row],[Net_Balance]]-1)/$H$974,1)</f>
        <v>1.0044999999999999</v>
      </c>
      <c r="I374" s="22">
        <f>IF(Table4[[#This Row],[Net_Balance]]&lt;1,1-(1-Table4[[#This Row],[Net_Balance]])/$H$974,1)</f>
        <v>1</v>
      </c>
      <c r="J374" s="22">
        <f>IF(Table4[[#This Row],[Net_Balance]]&gt;1,(Table4[[#This Row],[Net_Balance]]-1)/$J$974,0)</f>
        <v>8.9999999999999993E-3</v>
      </c>
      <c r="K374" s="22">
        <f>IF(Table4[[#This Row],[Net_Balance]]&lt;1,-(1-Table4[[#This Row],[Net_Balance]])/$J$974,0)</f>
        <v>0</v>
      </c>
      <c r="L374" t="s">
        <v>109</v>
      </c>
      <c r="M374" t="s">
        <v>94</v>
      </c>
      <c r="N374" t="s">
        <v>5</v>
      </c>
      <c r="O374">
        <v>0</v>
      </c>
      <c r="P374">
        <v>0</v>
      </c>
      <c r="Q374">
        <v>290</v>
      </c>
      <c r="R374">
        <v>1664466136</v>
      </c>
      <c r="S374">
        <v>6</v>
      </c>
      <c r="T374" t="s">
        <v>117</v>
      </c>
      <c r="U374">
        <v>0</v>
      </c>
      <c r="V374">
        <v>-90</v>
      </c>
      <c r="W374">
        <v>0.5</v>
      </c>
      <c r="X374">
        <v>90</v>
      </c>
      <c r="Y374">
        <v>0.5</v>
      </c>
      <c r="Z374">
        <v>0</v>
      </c>
      <c r="AA374">
        <v>8100</v>
      </c>
      <c r="AB374">
        <v>90</v>
      </c>
      <c r="AC374">
        <v>2</v>
      </c>
      <c r="AD374">
        <v>0.25</v>
      </c>
      <c r="AE374">
        <v>0.75</v>
      </c>
      <c r="AF374">
        <v>2</v>
      </c>
      <c r="AG374">
        <v>0.5</v>
      </c>
      <c r="AH374">
        <v>0.25</v>
      </c>
      <c r="AI374">
        <v>0.625</v>
      </c>
      <c r="AJ374">
        <v>0.375</v>
      </c>
      <c r="AK374">
        <v>-22.5</v>
      </c>
      <c r="AL374">
        <v>7593.75</v>
      </c>
      <c r="AM374">
        <v>87.142125289666879</v>
      </c>
      <c r="AN374">
        <v>0.9</v>
      </c>
      <c r="AO374">
        <v>0.38419903534316502</v>
      </c>
      <c r="AP374">
        <v>0.61580096465683498</v>
      </c>
      <c r="AQ374" s="2">
        <f>Table4[[#This Row],[Gain]]^Table4[[#This Row],[θ]]</f>
        <v>217.42755411656807</v>
      </c>
      <c r="AR374" s="2">
        <f>-Table4[[#This Row],[λ]]*-Table4[[#This Row],[Loss]]^Table4[[#This Row],[θ]]</f>
        <v>434.85510823313615</v>
      </c>
      <c r="AS374" s="2">
        <f>Table4[[#This Row],[pie_gain]]*Table4[[#This Row],[v_n_w_g]]-Table4[[#This Row],[pie_loss]]*Table4[[#This Row],[v_n_w_l]]</f>
        <v>-184.24873858730837</v>
      </c>
      <c r="AT374" s="2">
        <f>IF(Table4[[#This Row],[diff_v]]&gt;=1,1,0)</f>
        <v>0</v>
      </c>
      <c r="AU374" s="2">
        <f>Table4[[#This Row],[Gain]]^(Table4[[#This Row],[θ]]*Table4[[#This Row],[ω_p]])</f>
        <v>225.08169352995205</v>
      </c>
      <c r="AV374" s="2">
        <f>-Table4[[#This Row],[λ]]*-Table4[[#This Row],[Loss]]^(Table4[[#This Row],[θ]]*Table4[[#This Row],[ω_n]])</f>
        <v>434.85510823313615</v>
      </c>
      <c r="AW374" s="2">
        <f>Table4[[#This Row],[v_n_w_g_w]]*Table4[[#This Row],[pie_gain]]-Table4[[#This Row],[v_n_w_l_w]]*Table4[[#This Row],[pie_loss]]</f>
        <v>-181.30802560830415</v>
      </c>
      <c r="AX374" s="2">
        <f>IF(Table4[[#This Row],[diff_v_w]]&gt;=1,1,0)</f>
        <v>0</v>
      </c>
      <c r="AY374" s="2">
        <f>Table4[[#This Row],[Gain]]^(Table4[[#This Row],[θ]])*Table4[[#This Row],[ω_p2]]</f>
        <v>218.40597811009263</v>
      </c>
      <c r="AZ374" s="2">
        <f>-Table4[[#This Row],[λ]]*-Table4[[#This Row],[Loss]]^(Table4[[#This Row],[θ]])*Table4[[#This Row],[ω_n2]]</f>
        <v>434.85510823313615</v>
      </c>
      <c r="BA374" s="2">
        <f>Table4[[#This Row],[v_n_w_g_w2]]*Table4[[#This Row],[pie_gain]]-Table4[[#This Row],[v_n_w_l_w2]]*Table4[[#This Row],[pie_loss]]</f>
        <v>-183.8728290328396</v>
      </c>
      <c r="BB374" s="2">
        <f>IF(Table4[[#This Row],[diff_v_w2]]&gt;=1,1,0)</f>
        <v>0</v>
      </c>
      <c r="BC374" s="2">
        <f>Table4[[#This Row],[Gain]]^(Table4[[#This Row],[θ]]+Table4[[#This Row],[ω_p3]])</f>
        <v>226.41373185403128</v>
      </c>
      <c r="BD374" s="2">
        <f>-Table4[[#This Row],[λ]]*-Table4[[#This Row],[Loss]]^(Table4[[#This Row],[θ]]+Table4[[#This Row],[ω_n3]])</f>
        <v>434.85510823313615</v>
      </c>
      <c r="BE374" s="2">
        <f>Table4[[#This Row],[v_n_w_g_w3]]*Table4[[#This Row],[pie_gain]]-Table4[[#This Row],[v_n_w_l_w3]]*Table4[[#This Row],[pie_loss]]</f>
        <v>-180.79625776915276</v>
      </c>
      <c r="BF374" s="2">
        <f>IF(Table4[[#This Row],[diff_v_w3]]&gt;=1,1,0)</f>
        <v>0</v>
      </c>
      <c r="BG374" s="2">
        <f>(Table4[[#This Row],[Accept]]-Table4[[#This Row],[projected_M1]])</f>
        <v>0</v>
      </c>
      <c r="BH374" s="2">
        <f>(Table4[[#This Row],[Accept]]-Table4[[#This Row],[projected_M2]])</f>
        <v>0</v>
      </c>
      <c r="BI374" s="2">
        <f>(Table4[[#This Row],[Accept]]-Table4[[#This Row],[projected_M3]])</f>
        <v>0</v>
      </c>
      <c r="BJ374" s="2">
        <f>(Table4[[#This Row],[Accept]]-Table4[[#This Row],[projected_M4]])</f>
        <v>0</v>
      </c>
    </row>
    <row r="375" spans="1:62" x14ac:dyDescent="0.3">
      <c r="A375">
        <v>29</v>
      </c>
      <c r="B375" t="s">
        <v>45</v>
      </c>
      <c r="C375">
        <v>1.1960207441678836</v>
      </c>
      <c r="D375">
        <v>-2</v>
      </c>
      <c r="E375" s="22">
        <f>IF(Table4[[#This Row],[Trial]]="G1",Table4[[#This Row],[Balance]]/100,IF(Table4[[#This Row],[Trial]]="G2",Table4[[#This Row],[Balance]]/200,Table4[[#This Row],[Balance]]/500))</f>
        <v>1.45</v>
      </c>
      <c r="F375" s="22">
        <f>IF(Table4[[#This Row],[Net_Balance]]&gt;1,1+(Table4[[#This Row],[Net_Balance]]-1)/$F$974,1)</f>
        <v>1.0064285714285715</v>
      </c>
      <c r="G375" s="22">
        <f>IF(Table4[[#This Row],[Net_Balance]]&lt;1,1-(1-Table4[[#This Row],[Net_Balance]])/$F$974,1)</f>
        <v>1</v>
      </c>
      <c r="H375" s="22">
        <f>IF(Table4[[#This Row],[Net_Balance]]&gt;1,1+(Table4[[#This Row],[Net_Balance]]-1)/$H$974,1)</f>
        <v>1.0044999999999999</v>
      </c>
      <c r="I375" s="22">
        <f>IF(Table4[[#This Row],[Net_Balance]]&lt;1,1-(1-Table4[[#This Row],[Net_Balance]])/$H$974,1)</f>
        <v>1</v>
      </c>
      <c r="J375" s="22">
        <f>IF(Table4[[#This Row],[Net_Balance]]&gt;1,(Table4[[#This Row],[Net_Balance]]-1)/$J$974,0)</f>
        <v>8.9999999999999993E-3</v>
      </c>
      <c r="K375" s="22">
        <f>IF(Table4[[#This Row],[Net_Balance]]&lt;1,-(1-Table4[[#This Row],[Net_Balance]])/$J$974,0)</f>
        <v>0</v>
      </c>
      <c r="L375" t="s">
        <v>109</v>
      </c>
      <c r="M375" t="s">
        <v>80</v>
      </c>
      <c r="N375" t="s">
        <v>5</v>
      </c>
      <c r="O375">
        <v>0</v>
      </c>
      <c r="P375">
        <v>0</v>
      </c>
      <c r="Q375">
        <v>290</v>
      </c>
      <c r="R375">
        <v>1664466143</v>
      </c>
      <c r="S375">
        <v>7</v>
      </c>
      <c r="T375" t="s">
        <v>118</v>
      </c>
      <c r="U375">
        <v>1</v>
      </c>
      <c r="V375">
        <v>-90</v>
      </c>
      <c r="W375">
        <v>0.5</v>
      </c>
      <c r="X375">
        <v>80</v>
      </c>
      <c r="Y375">
        <v>0.5</v>
      </c>
      <c r="Z375">
        <v>-5</v>
      </c>
      <c r="AA375">
        <v>7225</v>
      </c>
      <c r="AB375">
        <v>85</v>
      </c>
      <c r="AC375">
        <v>4</v>
      </c>
      <c r="AD375">
        <v>0.25</v>
      </c>
      <c r="AE375">
        <v>0.75</v>
      </c>
      <c r="AF375">
        <v>1</v>
      </c>
      <c r="AG375">
        <v>0.25</v>
      </c>
      <c r="AH375">
        <v>0.5</v>
      </c>
      <c r="AI375">
        <v>0.375</v>
      </c>
      <c r="AJ375">
        <v>0.625</v>
      </c>
      <c r="AK375">
        <v>16.25</v>
      </c>
      <c r="AL375">
        <v>6773.4375</v>
      </c>
      <c r="AM375">
        <v>82.300896106907615</v>
      </c>
      <c r="AN375">
        <v>0.9</v>
      </c>
      <c r="AO375">
        <v>0.60844334427391233</v>
      </c>
      <c r="AP375">
        <v>0.39155665572608767</v>
      </c>
      <c r="AQ375" s="2">
        <f>Table4[[#This Row],[Gain]]^Table4[[#This Row],[θ]]</f>
        <v>188.85787660819494</v>
      </c>
      <c r="AR375" s="2">
        <f>-Table4[[#This Row],[λ]]*-Table4[[#This Row],[Loss]]^Table4[[#This Row],[θ]]</f>
        <v>434.85510823313615</v>
      </c>
      <c r="AS375" s="2">
        <f>Table4[[#This Row],[pie_gain]]*Table4[[#This Row],[v_n_w_g]]-Table4[[#This Row],[pie_loss]]*Table4[[#This Row],[v_n_w_l]]</f>
        <v>-55.361093869212681</v>
      </c>
      <c r="AT375" s="2">
        <f>IF(Table4[[#This Row],[diff_v]]&gt;=1,1,0)</f>
        <v>0</v>
      </c>
      <c r="AU375" s="2">
        <f>Table4[[#This Row],[Gain]]^(Table4[[#This Row],[θ]]*Table4[[#This Row],[ω_p]])</f>
        <v>195.3293026338084</v>
      </c>
      <c r="AV375" s="2">
        <f>-Table4[[#This Row],[λ]]*-Table4[[#This Row],[Loss]]^(Table4[[#This Row],[θ]]*Table4[[#This Row],[ω_n]])</f>
        <v>434.85510823313615</v>
      </c>
      <c r="AW375" s="2">
        <f>Table4[[#This Row],[v_n_w_g_w]]*Table4[[#This Row],[pie_gain]]-Table4[[#This Row],[v_n_w_l_w]]*Table4[[#This Row],[pie_loss]]</f>
        <v>-51.423597775967195</v>
      </c>
      <c r="AX375" s="2">
        <f>IF(Table4[[#This Row],[diff_v_w]]&gt;=1,1,0)</f>
        <v>0</v>
      </c>
      <c r="AY375" s="2">
        <f>Table4[[#This Row],[Gain]]^(Table4[[#This Row],[θ]])*Table4[[#This Row],[ω_p2]]</f>
        <v>189.7077370529318</v>
      </c>
      <c r="AZ375" s="2">
        <f>-Table4[[#This Row],[λ]]*-Table4[[#This Row],[Loss]]^(Table4[[#This Row],[θ]])*Table4[[#This Row],[ω_n2]]</f>
        <v>434.85510823313615</v>
      </c>
      <c r="BA375" s="2">
        <f>Table4[[#This Row],[v_n_w_g_w2]]*Table4[[#This Row],[pie_gain]]-Table4[[#This Row],[v_n_w_l_w2]]*Table4[[#This Row],[pie_loss]]</f>
        <v>-54.844001938050866</v>
      </c>
      <c r="BB375" s="2">
        <f>IF(Table4[[#This Row],[diff_v_w2]]&gt;=1,1,0)</f>
        <v>0</v>
      </c>
      <c r="BC375" s="2">
        <f>Table4[[#This Row],[Gain]]^(Table4[[#This Row],[θ]]+Table4[[#This Row],[ω_p3]])</f>
        <v>196.45492118791412</v>
      </c>
      <c r="BD375" s="2">
        <f>-Table4[[#This Row],[λ]]*-Table4[[#This Row],[Loss]]^(Table4[[#This Row],[θ]]+Table4[[#This Row],[ω_n3]])</f>
        <v>434.85510823313615</v>
      </c>
      <c r="BE375" s="2">
        <f>Table4[[#This Row],[v_n_w_g_w3]]*Table4[[#This Row],[pie_gain]]-Table4[[#This Row],[v_n_w_l_w3]]*Table4[[#This Row],[pie_loss]]</f>
        <v>-50.738722658530349</v>
      </c>
      <c r="BF375" s="2">
        <f>IF(Table4[[#This Row],[diff_v_w3]]&gt;=1,1,0)</f>
        <v>0</v>
      </c>
      <c r="BG375" s="2">
        <f>(Table4[[#This Row],[Accept]]-Table4[[#This Row],[projected_M1]])</f>
        <v>0</v>
      </c>
      <c r="BH375" s="2">
        <f>(Table4[[#This Row],[Accept]]-Table4[[#This Row],[projected_M2]])</f>
        <v>0</v>
      </c>
      <c r="BI375" s="2">
        <f>(Table4[[#This Row],[Accept]]-Table4[[#This Row],[projected_M3]])</f>
        <v>0</v>
      </c>
      <c r="BJ375" s="2">
        <f>(Table4[[#This Row],[Accept]]-Table4[[#This Row],[projected_M4]])</f>
        <v>0</v>
      </c>
    </row>
    <row r="376" spans="1:62" x14ac:dyDescent="0.3">
      <c r="A376">
        <v>30</v>
      </c>
      <c r="B376" t="s">
        <v>45</v>
      </c>
      <c r="C376">
        <v>1.1960207441678836</v>
      </c>
      <c r="D376">
        <v>-2</v>
      </c>
      <c r="E376" s="22">
        <f>IF(Table4[[#This Row],[Trial]]="G1",Table4[[#This Row],[Balance]]/100,IF(Table4[[#This Row],[Trial]]="G2",Table4[[#This Row],[Balance]]/200,Table4[[#This Row],[Balance]]/500))</f>
        <v>1.45</v>
      </c>
      <c r="F376" s="22">
        <f>IF(Table4[[#This Row],[Net_Balance]]&gt;1,1+(Table4[[#This Row],[Net_Balance]]-1)/$F$974,1)</f>
        <v>1.0064285714285715</v>
      </c>
      <c r="G376" s="22">
        <f>IF(Table4[[#This Row],[Net_Balance]]&lt;1,1-(1-Table4[[#This Row],[Net_Balance]])/$F$974,1)</f>
        <v>1</v>
      </c>
      <c r="H376" s="22">
        <f>IF(Table4[[#This Row],[Net_Balance]]&gt;1,1+(Table4[[#This Row],[Net_Balance]]-1)/$H$974,1)</f>
        <v>1.0044999999999999</v>
      </c>
      <c r="I376" s="22">
        <f>IF(Table4[[#This Row],[Net_Balance]]&lt;1,1-(1-Table4[[#This Row],[Net_Balance]])/$H$974,1)</f>
        <v>1</v>
      </c>
      <c r="J376" s="22">
        <f>IF(Table4[[#This Row],[Net_Balance]]&gt;1,(Table4[[#This Row],[Net_Balance]]-1)/$J$974,0)</f>
        <v>8.9999999999999993E-3</v>
      </c>
      <c r="K376" s="22">
        <f>IF(Table4[[#This Row],[Net_Balance]]&lt;1,-(1-Table4[[#This Row],[Net_Balance]])/$J$974,0)</f>
        <v>0</v>
      </c>
      <c r="L376" t="s">
        <v>109</v>
      </c>
      <c r="M376" t="s">
        <v>66</v>
      </c>
      <c r="N376" t="s">
        <v>5</v>
      </c>
      <c r="O376">
        <v>0</v>
      </c>
      <c r="P376">
        <v>0</v>
      </c>
      <c r="Q376">
        <v>290</v>
      </c>
      <c r="R376">
        <v>1664466149</v>
      </c>
      <c r="S376">
        <v>6</v>
      </c>
      <c r="T376" t="s">
        <v>118</v>
      </c>
      <c r="U376">
        <v>1</v>
      </c>
      <c r="V376">
        <v>-10</v>
      </c>
      <c r="W376">
        <v>0.5</v>
      </c>
      <c r="X376">
        <v>20</v>
      </c>
      <c r="Y376">
        <v>0.5</v>
      </c>
      <c r="Z376">
        <v>5</v>
      </c>
      <c r="AA376">
        <v>225</v>
      </c>
      <c r="AB376">
        <v>15</v>
      </c>
      <c r="AC376">
        <v>2</v>
      </c>
      <c r="AD376">
        <v>0.25</v>
      </c>
      <c r="AE376">
        <v>0.75</v>
      </c>
      <c r="AF376">
        <v>2</v>
      </c>
      <c r="AG376">
        <v>0.5</v>
      </c>
      <c r="AH376">
        <v>0.25</v>
      </c>
      <c r="AI376">
        <v>0.625</v>
      </c>
      <c r="AJ376">
        <v>0.375</v>
      </c>
      <c r="AK376">
        <v>1.25</v>
      </c>
      <c r="AL376">
        <v>210.9375</v>
      </c>
      <c r="AM376">
        <v>14.523687548277813</v>
      </c>
      <c r="AN376">
        <v>0.9</v>
      </c>
      <c r="AO376">
        <v>0.38419903534316502</v>
      </c>
      <c r="AP376">
        <v>0.61580096465683498</v>
      </c>
      <c r="AQ376" s="2">
        <f>Table4[[#This Row],[Gain]]^Table4[[#This Row],[θ]]</f>
        <v>35.979809832580635</v>
      </c>
      <c r="AR376" s="2">
        <f>-Table4[[#This Row],[λ]]*-Table4[[#This Row],[Loss]]^Table4[[#This Row],[θ]]</f>
        <v>31.408756296736705</v>
      </c>
      <c r="AS376" s="2">
        <f>Table4[[#This Row],[pie_gain]]*Table4[[#This Row],[v_n_w_g]]-Table4[[#This Row],[pie_loss]]*Table4[[#This Row],[v_n_w_l]]</f>
        <v>-5.5181341966939002</v>
      </c>
      <c r="AT376" s="2">
        <f>IF(Table4[[#This Row],[diff_v]]&gt;=1,1,0)</f>
        <v>0</v>
      </c>
      <c r="AU376" s="2">
        <f>Table4[[#This Row],[Gain]]^(Table4[[#This Row],[θ]]*Table4[[#This Row],[ω_p]])</f>
        <v>36.818161564457291</v>
      </c>
      <c r="AV376" s="2">
        <f>-Table4[[#This Row],[λ]]*-Table4[[#This Row],[Loss]]^(Table4[[#This Row],[θ]]*Table4[[#This Row],[ω_n]])</f>
        <v>31.408756296736705</v>
      </c>
      <c r="AW376" s="2">
        <f>Table4[[#This Row],[v_n_w_g_w]]*Table4[[#This Row],[pie_gain]]-Table4[[#This Row],[v_n_w_l_w]]*Table4[[#This Row],[pie_loss]]</f>
        <v>-5.1960402700286181</v>
      </c>
      <c r="AX376" s="2">
        <f>IF(Table4[[#This Row],[diff_v_w]]&gt;=1,1,0)</f>
        <v>0</v>
      </c>
      <c r="AY376" s="2">
        <f>Table4[[#This Row],[Gain]]^(Table4[[#This Row],[θ]])*Table4[[#This Row],[ω_p2]]</f>
        <v>36.141718976827249</v>
      </c>
      <c r="AZ376" s="2">
        <f>-Table4[[#This Row],[λ]]*-Table4[[#This Row],[Loss]]^(Table4[[#This Row],[θ]])*Table4[[#This Row],[ω_n2]]</f>
        <v>31.408756296736705</v>
      </c>
      <c r="BA376" s="2">
        <f>Table4[[#This Row],[v_n_w_g_w2]]*Table4[[#This Row],[pie_gain]]-Table4[[#This Row],[v_n_w_l_w2]]*Table4[[#This Row],[pie_loss]]</f>
        <v>-5.455928859661114</v>
      </c>
      <c r="BB376" s="2">
        <f>IF(Table4[[#This Row],[diff_v_w2]]&gt;=1,1,0)</f>
        <v>0</v>
      </c>
      <c r="BC376" s="2">
        <f>Table4[[#This Row],[Gain]]^(Table4[[#This Row],[θ]]+Table4[[#This Row],[ω_p3]])</f>
        <v>36.963078409515234</v>
      </c>
      <c r="BD376" s="2">
        <f>-Table4[[#This Row],[λ]]*-Table4[[#This Row],[Loss]]^(Table4[[#This Row],[θ]]+Table4[[#This Row],[ω_n3]])</f>
        <v>31.408756296736705</v>
      </c>
      <c r="BE376" s="2">
        <f>Table4[[#This Row],[v_n_w_g_w3]]*Table4[[#This Row],[pie_gain]]-Table4[[#This Row],[v_n_w_l_w3]]*Table4[[#This Row],[pie_loss]]</f>
        <v>-5.1403633579523813</v>
      </c>
      <c r="BF376" s="2">
        <f>IF(Table4[[#This Row],[diff_v_w3]]&gt;=1,1,0)</f>
        <v>0</v>
      </c>
      <c r="BG376" s="2">
        <f>(Table4[[#This Row],[Accept]]-Table4[[#This Row],[projected_M1]])</f>
        <v>0</v>
      </c>
      <c r="BH376" s="2">
        <f>(Table4[[#This Row],[Accept]]-Table4[[#This Row],[projected_M2]])</f>
        <v>0</v>
      </c>
      <c r="BI376" s="2">
        <f>(Table4[[#This Row],[Accept]]-Table4[[#This Row],[projected_M3]])</f>
        <v>0</v>
      </c>
      <c r="BJ376" s="2">
        <f>(Table4[[#This Row],[Accept]]-Table4[[#This Row],[projected_M4]])</f>
        <v>0</v>
      </c>
    </row>
    <row r="377" spans="1:62" x14ac:dyDescent="0.3">
      <c r="A377">
        <v>32</v>
      </c>
      <c r="B377" t="s">
        <v>45</v>
      </c>
      <c r="C377">
        <v>1.1960207441678836</v>
      </c>
      <c r="D377">
        <v>-2</v>
      </c>
      <c r="E377" s="22">
        <f>IF(Table4[[#This Row],[Trial]]="G1",Table4[[#This Row],[Balance]]/100,IF(Table4[[#This Row],[Trial]]="G2",Table4[[#This Row],[Balance]]/200,Table4[[#This Row],[Balance]]/500))</f>
        <v>1.45</v>
      </c>
      <c r="F377" s="22">
        <f>IF(Table4[[#This Row],[Net_Balance]]&gt;1,1+(Table4[[#This Row],[Net_Balance]]-1)/$F$974,1)</f>
        <v>1.0064285714285715</v>
      </c>
      <c r="G377" s="22">
        <f>IF(Table4[[#This Row],[Net_Balance]]&lt;1,1-(1-Table4[[#This Row],[Net_Balance]])/$F$974,1)</f>
        <v>1</v>
      </c>
      <c r="H377" s="22">
        <f>IF(Table4[[#This Row],[Net_Balance]]&gt;1,1+(Table4[[#This Row],[Net_Balance]]-1)/$H$974,1)</f>
        <v>1.0044999999999999</v>
      </c>
      <c r="I377" s="22">
        <f>IF(Table4[[#This Row],[Net_Balance]]&lt;1,1-(1-Table4[[#This Row],[Net_Balance]])/$H$974,1)</f>
        <v>1</v>
      </c>
      <c r="J377" s="22">
        <f>IF(Table4[[#This Row],[Net_Balance]]&gt;1,(Table4[[#This Row],[Net_Balance]]-1)/$J$974,0)</f>
        <v>8.9999999999999993E-3</v>
      </c>
      <c r="K377" s="22">
        <f>IF(Table4[[#This Row],[Net_Balance]]&lt;1,-(1-Table4[[#This Row],[Net_Balance]])/$J$974,0)</f>
        <v>0</v>
      </c>
      <c r="L377" t="s">
        <v>109</v>
      </c>
      <c r="M377" t="s">
        <v>68</v>
      </c>
      <c r="N377" t="s">
        <v>5</v>
      </c>
      <c r="O377">
        <v>0</v>
      </c>
      <c r="P377">
        <v>0</v>
      </c>
      <c r="Q377">
        <v>290</v>
      </c>
      <c r="R377">
        <v>1664466166</v>
      </c>
      <c r="S377">
        <v>7</v>
      </c>
      <c r="T377" t="s">
        <v>118</v>
      </c>
      <c r="U377">
        <v>1</v>
      </c>
      <c r="V377">
        <v>-50</v>
      </c>
      <c r="W377">
        <v>0.5</v>
      </c>
      <c r="X377">
        <v>60</v>
      </c>
      <c r="Y377">
        <v>0.5</v>
      </c>
      <c r="Z377">
        <v>5</v>
      </c>
      <c r="AA377">
        <v>3025</v>
      </c>
      <c r="AB377">
        <v>55</v>
      </c>
      <c r="AC377">
        <v>2</v>
      </c>
      <c r="AD377">
        <v>0.25</v>
      </c>
      <c r="AE377">
        <v>0.75</v>
      </c>
      <c r="AF377">
        <v>2</v>
      </c>
      <c r="AG377">
        <v>0.5</v>
      </c>
      <c r="AH377">
        <v>0.25</v>
      </c>
      <c r="AI377">
        <v>0.625</v>
      </c>
      <c r="AJ377">
        <v>0.375</v>
      </c>
      <c r="AK377">
        <v>-8.75</v>
      </c>
      <c r="AL377">
        <v>2835.9375</v>
      </c>
      <c r="AM377">
        <v>53.253521010351982</v>
      </c>
      <c r="AN377">
        <v>0.9</v>
      </c>
      <c r="AO377">
        <v>0.38419903534316502</v>
      </c>
      <c r="AP377">
        <v>0.61580096465683498</v>
      </c>
      <c r="AQ377" s="2">
        <f>Table4[[#This Row],[Gain]]^Table4[[#This Row],[θ]]</f>
        <v>133.87694139177151</v>
      </c>
      <c r="AR377" s="2">
        <f>-Table4[[#This Row],[λ]]*-Table4[[#This Row],[Loss]]^Table4[[#This Row],[θ]]</f>
        <v>215.2947128015152</v>
      </c>
      <c r="AS377" s="2">
        <f>Table4[[#This Row],[pie_gain]]*Table4[[#This Row],[v_n_w_g]]-Table4[[#This Row],[pie_loss]]*Table4[[#This Row],[v_n_w_l]]</f>
        <v>-81.14330009127724</v>
      </c>
      <c r="AT377" s="2">
        <f>IF(Table4[[#This Row],[diff_v]]&gt;=1,1,0)</f>
        <v>0</v>
      </c>
      <c r="AU377" s="2">
        <f>Table4[[#This Row],[Gain]]^(Table4[[#This Row],[θ]]*Table4[[#This Row],[ω_p]])</f>
        <v>138.15845302738586</v>
      </c>
      <c r="AV377" s="2">
        <f>-Table4[[#This Row],[λ]]*-Table4[[#This Row],[Loss]]^(Table4[[#This Row],[θ]]*Table4[[#This Row],[ω_n]])</f>
        <v>215.2947128015152</v>
      </c>
      <c r="AW377" s="2">
        <f>Table4[[#This Row],[v_n_w_g_w]]*Table4[[#This Row],[pie_gain]]-Table4[[#This Row],[v_n_w_l_w]]*Table4[[#This Row],[pie_loss]]</f>
        <v>-79.49834745106368</v>
      </c>
      <c r="AX377" s="2">
        <f>IF(Table4[[#This Row],[diff_v_w]]&gt;=1,1,0)</f>
        <v>0</v>
      </c>
      <c r="AY377" s="2">
        <f>Table4[[#This Row],[Gain]]^(Table4[[#This Row],[θ]])*Table4[[#This Row],[ω_p2]]</f>
        <v>134.47938762803449</v>
      </c>
      <c r="AZ377" s="2">
        <f>-Table4[[#This Row],[λ]]*-Table4[[#This Row],[Loss]]^(Table4[[#This Row],[θ]])*Table4[[#This Row],[ω_n2]]</f>
        <v>215.2947128015152</v>
      </c>
      <c r="BA377" s="2">
        <f>Table4[[#This Row],[v_n_w_g_w2]]*Table4[[#This Row],[pie_gain]]-Table4[[#This Row],[v_n_w_l_w2]]*Table4[[#This Row],[pie_loss]]</f>
        <v>-80.911840828458892</v>
      </c>
      <c r="BB377" s="2">
        <f>IF(Table4[[#This Row],[diff_v_w2]]&gt;=1,1,0)</f>
        <v>0</v>
      </c>
      <c r="BC377" s="2">
        <f>Table4[[#This Row],[Gain]]^(Table4[[#This Row],[θ]]+Table4[[#This Row],[ω_p3]])</f>
        <v>138.90220595624245</v>
      </c>
      <c r="BD377" s="2">
        <f>-Table4[[#This Row],[λ]]*-Table4[[#This Row],[Loss]]^(Table4[[#This Row],[θ]]+Table4[[#This Row],[ω_n3]])</f>
        <v>215.2947128015152</v>
      </c>
      <c r="BE377" s="2">
        <f>Table4[[#This Row],[v_n_w_g_w3]]*Table4[[#This Row],[pie_gain]]-Table4[[#This Row],[v_n_w_l_w3]]*Table4[[#This Row],[pie_loss]]</f>
        <v>-79.212598293263312</v>
      </c>
      <c r="BF377" s="2">
        <f>IF(Table4[[#This Row],[diff_v_w3]]&gt;=1,1,0)</f>
        <v>0</v>
      </c>
      <c r="BG377" s="2">
        <f>(Table4[[#This Row],[Accept]]-Table4[[#This Row],[projected_M1]])</f>
        <v>0</v>
      </c>
      <c r="BH377" s="2">
        <f>(Table4[[#This Row],[Accept]]-Table4[[#This Row],[projected_M2]])</f>
        <v>0</v>
      </c>
      <c r="BI377" s="2">
        <f>(Table4[[#This Row],[Accept]]-Table4[[#This Row],[projected_M3]])</f>
        <v>0</v>
      </c>
      <c r="BJ377" s="2">
        <f>(Table4[[#This Row],[Accept]]-Table4[[#This Row],[projected_M4]])</f>
        <v>0</v>
      </c>
    </row>
    <row r="378" spans="1:62" x14ac:dyDescent="0.3">
      <c r="A378">
        <v>34</v>
      </c>
      <c r="B378" t="s">
        <v>45</v>
      </c>
      <c r="C378">
        <v>1.1960207441678836</v>
      </c>
      <c r="D378">
        <v>-2</v>
      </c>
      <c r="E378" s="22">
        <f>IF(Table4[[#This Row],[Trial]]="G1",Table4[[#This Row],[Balance]]/100,IF(Table4[[#This Row],[Trial]]="G2",Table4[[#This Row],[Balance]]/200,Table4[[#This Row],[Balance]]/500))</f>
        <v>1.45</v>
      </c>
      <c r="F378" s="22">
        <f>IF(Table4[[#This Row],[Net_Balance]]&gt;1,1+(Table4[[#This Row],[Net_Balance]]-1)/$F$974,1)</f>
        <v>1.0064285714285715</v>
      </c>
      <c r="G378" s="22">
        <f>IF(Table4[[#This Row],[Net_Balance]]&lt;1,1-(1-Table4[[#This Row],[Net_Balance]])/$F$974,1)</f>
        <v>1</v>
      </c>
      <c r="H378" s="22">
        <f>IF(Table4[[#This Row],[Net_Balance]]&gt;1,1+(Table4[[#This Row],[Net_Balance]]-1)/$H$974,1)</f>
        <v>1.0044999999999999</v>
      </c>
      <c r="I378" s="22">
        <f>IF(Table4[[#This Row],[Net_Balance]]&lt;1,1-(1-Table4[[#This Row],[Net_Balance]])/$H$974,1)</f>
        <v>1</v>
      </c>
      <c r="J378" s="22">
        <f>IF(Table4[[#This Row],[Net_Balance]]&gt;1,(Table4[[#This Row],[Net_Balance]]-1)/$J$974,0)</f>
        <v>8.9999999999999993E-3</v>
      </c>
      <c r="K378" s="22">
        <f>IF(Table4[[#This Row],[Net_Balance]]&lt;1,-(1-Table4[[#This Row],[Net_Balance]])/$J$974,0)</f>
        <v>0</v>
      </c>
      <c r="L378" t="s">
        <v>109</v>
      </c>
      <c r="M378" t="s">
        <v>96</v>
      </c>
      <c r="N378" t="s">
        <v>5</v>
      </c>
      <c r="O378">
        <v>0</v>
      </c>
      <c r="P378">
        <v>0</v>
      </c>
      <c r="Q378">
        <v>290</v>
      </c>
      <c r="R378">
        <v>1664466193</v>
      </c>
      <c r="S378">
        <v>13</v>
      </c>
      <c r="T378" t="s">
        <v>118</v>
      </c>
      <c r="U378">
        <v>1</v>
      </c>
      <c r="V378">
        <v>-50</v>
      </c>
      <c r="W378">
        <v>0.5</v>
      </c>
      <c r="X378">
        <v>40</v>
      </c>
      <c r="Y378">
        <v>0.5</v>
      </c>
      <c r="Z378">
        <v>-5</v>
      </c>
      <c r="AA378">
        <v>2025</v>
      </c>
      <c r="AB378">
        <v>45</v>
      </c>
      <c r="AC378">
        <v>2</v>
      </c>
      <c r="AD378">
        <v>0.25</v>
      </c>
      <c r="AE378">
        <v>0.75</v>
      </c>
      <c r="AF378">
        <v>2</v>
      </c>
      <c r="AG378">
        <v>0.5</v>
      </c>
      <c r="AH378">
        <v>0.25</v>
      </c>
      <c r="AI378">
        <v>0.625</v>
      </c>
      <c r="AJ378">
        <v>0.375</v>
      </c>
      <c r="AK378">
        <v>-16.25</v>
      </c>
      <c r="AL378">
        <v>1898.4375</v>
      </c>
      <c r="AM378">
        <v>43.571062644833439</v>
      </c>
      <c r="AN378">
        <v>0.9</v>
      </c>
      <c r="AO378">
        <v>0.38419903534316502</v>
      </c>
      <c r="AP378">
        <v>0.61580096465683498</v>
      </c>
      <c r="AQ378" s="2">
        <f>Table4[[#This Row],[Gain]]^Table4[[#This Row],[θ]]</f>
        <v>82.432217522931154</v>
      </c>
      <c r="AR378" s="2">
        <f>-Table4[[#This Row],[λ]]*-Table4[[#This Row],[Loss]]^Table4[[#This Row],[θ]]</f>
        <v>215.2947128015152</v>
      </c>
      <c r="AS378" s="2">
        <f>Table4[[#This Row],[pie_gain]]*Table4[[#This Row],[v_n_w_g]]-Table4[[#This Row],[pie_loss]]*Table4[[#This Row],[v_n_w_l]]</f>
        <v>-100.90831337518121</v>
      </c>
      <c r="AT378" s="2">
        <f>IF(Table4[[#This Row],[diff_v]]&gt;=1,1,0)</f>
        <v>0</v>
      </c>
      <c r="AU378" s="2">
        <f>Table4[[#This Row],[Gain]]^(Table4[[#This Row],[θ]]*Table4[[#This Row],[ω_p]])</f>
        <v>84.80368991172692</v>
      </c>
      <c r="AV378" s="2">
        <f>-Table4[[#This Row],[λ]]*-Table4[[#This Row],[Loss]]^(Table4[[#This Row],[θ]]*Table4[[#This Row],[ω_n]])</f>
        <v>215.2947128015152</v>
      </c>
      <c r="AW378" s="2">
        <f>Table4[[#This Row],[v_n_w_g_w]]*Table4[[#This Row],[pie_gain]]-Table4[[#This Row],[v_n_w_l_w]]*Table4[[#This Row],[pie_loss]]</f>
        <v>-99.997195971062922</v>
      </c>
      <c r="AX378" s="2">
        <f>IF(Table4[[#This Row],[diff_v_w]]&gt;=1,1,0)</f>
        <v>0</v>
      </c>
      <c r="AY378" s="2">
        <f>Table4[[#This Row],[Gain]]^(Table4[[#This Row],[θ]])*Table4[[#This Row],[ω_p2]]</f>
        <v>82.803162501784342</v>
      </c>
      <c r="AZ378" s="2">
        <f>-Table4[[#This Row],[λ]]*-Table4[[#This Row],[Loss]]^(Table4[[#This Row],[θ]])*Table4[[#This Row],[ω_n2]]</f>
        <v>215.2947128015152</v>
      </c>
      <c r="BA378" s="2">
        <f>Table4[[#This Row],[v_n_w_g_w2]]*Table4[[#This Row],[pie_gain]]-Table4[[#This Row],[v_n_w_l_w2]]*Table4[[#This Row],[pie_loss]]</f>
        <v>-100.76579667214043</v>
      </c>
      <c r="BB378" s="2">
        <f>IF(Table4[[#This Row],[diff_v_w2]]&gt;=1,1,0)</f>
        <v>0</v>
      </c>
      <c r="BC378" s="2">
        <f>Table4[[#This Row],[Gain]]^(Table4[[#This Row],[θ]]+Table4[[#This Row],[ω_p3]])</f>
        <v>85.214896912476533</v>
      </c>
      <c r="BD378" s="2">
        <f>-Table4[[#This Row],[λ]]*-Table4[[#This Row],[Loss]]^(Table4[[#This Row],[θ]]+Table4[[#This Row],[ω_n3]])</f>
        <v>215.2947128015152</v>
      </c>
      <c r="BE378" s="2">
        <f>Table4[[#This Row],[v_n_w_g_w3]]*Table4[[#This Row],[pie_gain]]-Table4[[#This Row],[v_n_w_l_w3]]*Table4[[#This Row],[pie_loss]]</f>
        <v>-99.83921063804857</v>
      </c>
      <c r="BF378" s="2">
        <f>IF(Table4[[#This Row],[diff_v_w3]]&gt;=1,1,0)</f>
        <v>0</v>
      </c>
      <c r="BG378" s="2">
        <f>(Table4[[#This Row],[Accept]]-Table4[[#This Row],[projected_M1]])</f>
        <v>0</v>
      </c>
      <c r="BH378" s="2">
        <f>(Table4[[#This Row],[Accept]]-Table4[[#This Row],[projected_M2]])</f>
        <v>0</v>
      </c>
      <c r="BI378" s="2">
        <f>(Table4[[#This Row],[Accept]]-Table4[[#This Row],[projected_M3]])</f>
        <v>0</v>
      </c>
      <c r="BJ378" s="2">
        <f>(Table4[[#This Row],[Accept]]-Table4[[#This Row],[projected_M4]])</f>
        <v>0</v>
      </c>
    </row>
    <row r="379" spans="1:62" x14ac:dyDescent="0.3">
      <c r="A379">
        <v>35</v>
      </c>
      <c r="B379" t="s">
        <v>45</v>
      </c>
      <c r="C379">
        <v>1.1960207441678836</v>
      </c>
      <c r="D379">
        <v>-2</v>
      </c>
      <c r="E379" s="22">
        <f>IF(Table4[[#This Row],[Trial]]="G1",Table4[[#This Row],[Balance]]/100,IF(Table4[[#This Row],[Trial]]="G2",Table4[[#This Row],[Balance]]/200,Table4[[#This Row],[Balance]]/500))</f>
        <v>1.45</v>
      </c>
      <c r="F379" s="22">
        <f>IF(Table4[[#This Row],[Net_Balance]]&gt;1,1+(Table4[[#This Row],[Net_Balance]]-1)/$F$974,1)</f>
        <v>1.0064285714285715</v>
      </c>
      <c r="G379" s="22">
        <f>IF(Table4[[#This Row],[Net_Balance]]&lt;1,1-(1-Table4[[#This Row],[Net_Balance]])/$F$974,1)</f>
        <v>1</v>
      </c>
      <c r="H379" s="22">
        <f>IF(Table4[[#This Row],[Net_Balance]]&gt;1,1+(Table4[[#This Row],[Net_Balance]]-1)/$H$974,1)</f>
        <v>1.0044999999999999</v>
      </c>
      <c r="I379" s="22">
        <f>IF(Table4[[#This Row],[Net_Balance]]&lt;1,1-(1-Table4[[#This Row],[Net_Balance]])/$H$974,1)</f>
        <v>1</v>
      </c>
      <c r="J379" s="22">
        <f>IF(Table4[[#This Row],[Net_Balance]]&gt;1,(Table4[[#This Row],[Net_Balance]]-1)/$J$974,0)</f>
        <v>8.9999999999999993E-3</v>
      </c>
      <c r="K379" s="22">
        <f>IF(Table4[[#This Row],[Net_Balance]]&lt;1,-(1-Table4[[#This Row],[Net_Balance]])/$J$974,0)</f>
        <v>0</v>
      </c>
      <c r="L379" t="s">
        <v>109</v>
      </c>
      <c r="M379" t="s">
        <v>93</v>
      </c>
      <c r="N379" t="s">
        <v>5</v>
      </c>
      <c r="O379">
        <v>0</v>
      </c>
      <c r="P379">
        <v>0</v>
      </c>
      <c r="Q379">
        <v>290</v>
      </c>
      <c r="R379">
        <v>1664466200</v>
      </c>
      <c r="S379">
        <v>7</v>
      </c>
      <c r="T379" t="s">
        <v>117</v>
      </c>
      <c r="U379">
        <v>0</v>
      </c>
      <c r="V379">
        <v>-90</v>
      </c>
      <c r="W379">
        <v>0.5</v>
      </c>
      <c r="X379">
        <v>100</v>
      </c>
      <c r="Y379">
        <v>0.5</v>
      </c>
      <c r="Z379">
        <v>5</v>
      </c>
      <c r="AA379">
        <v>9025</v>
      </c>
      <c r="AB379">
        <v>95</v>
      </c>
      <c r="AC379">
        <v>4</v>
      </c>
      <c r="AD379">
        <v>0.25</v>
      </c>
      <c r="AE379">
        <v>0.75</v>
      </c>
      <c r="AF379">
        <v>1</v>
      </c>
      <c r="AG379">
        <v>0.25</v>
      </c>
      <c r="AH379">
        <v>0.5</v>
      </c>
      <c r="AI379">
        <v>0.375</v>
      </c>
      <c r="AJ379">
        <v>0.625</v>
      </c>
      <c r="AK379">
        <v>28.75</v>
      </c>
      <c r="AL379">
        <v>8460.9375</v>
      </c>
      <c r="AM379">
        <v>91.983354472426157</v>
      </c>
      <c r="AN379">
        <v>0.9</v>
      </c>
      <c r="AO379">
        <v>0.60844334427391233</v>
      </c>
      <c r="AP379">
        <v>0.39155665572608767</v>
      </c>
      <c r="AQ379" s="2">
        <f>Table4[[#This Row],[Gain]]^Table4[[#This Row],[θ]]</f>
        <v>246.6274930269494</v>
      </c>
      <c r="AR379" s="2">
        <f>-Table4[[#This Row],[λ]]*-Table4[[#This Row],[Loss]]^Table4[[#This Row],[θ]]</f>
        <v>434.85510823313615</v>
      </c>
      <c r="AS379" s="2">
        <f>Table4[[#This Row],[pie_gain]]*Table4[[#This Row],[v_n_w_g]]-Table4[[#This Row],[pie_loss]]*Table4[[#This Row],[v_n_w_l]]</f>
        <v>-20.211555257964619</v>
      </c>
      <c r="AT379" s="2">
        <f>IF(Table4[[#This Row],[diff_v]]&gt;=1,1,0)</f>
        <v>0</v>
      </c>
      <c r="AU379" s="2">
        <f>Table4[[#This Row],[Gain]]^(Table4[[#This Row],[θ]]*Table4[[#This Row],[ω_p]])</f>
        <v>255.51646936104592</v>
      </c>
      <c r="AV379" s="2">
        <f>-Table4[[#This Row],[λ]]*-Table4[[#This Row],[Loss]]^(Table4[[#This Row],[θ]]*Table4[[#This Row],[ω_n]])</f>
        <v>434.85510823313615</v>
      </c>
      <c r="AW379" s="2">
        <f>Table4[[#This Row],[v_n_w_g_w]]*Table4[[#This Row],[pie_gain]]-Table4[[#This Row],[v_n_w_l_w]]*Table4[[#This Row],[pie_loss]]</f>
        <v>-14.803116770075263</v>
      </c>
      <c r="AX379" s="2">
        <f>IF(Table4[[#This Row],[diff_v_w]]&gt;=1,1,0)</f>
        <v>0</v>
      </c>
      <c r="AY379" s="2">
        <f>Table4[[#This Row],[Gain]]^(Table4[[#This Row],[θ]])*Table4[[#This Row],[ω_p2]]</f>
        <v>247.73731674557067</v>
      </c>
      <c r="AZ379" s="2">
        <f>-Table4[[#This Row],[λ]]*-Table4[[#This Row],[Loss]]^(Table4[[#This Row],[θ]])*Table4[[#This Row],[ω_n2]]</f>
        <v>434.85510823313615</v>
      </c>
      <c r="BA379" s="2">
        <f>Table4[[#This Row],[v_n_w_g_w2]]*Table4[[#This Row],[pie_gain]]-Table4[[#This Row],[v_n_w_l_w2]]*Table4[[#This Row],[pie_loss]]</f>
        <v>-19.536290403052163</v>
      </c>
      <c r="BB379" s="2">
        <f>IF(Table4[[#This Row],[diff_v_w2]]&gt;=1,1,0)</f>
        <v>0</v>
      </c>
      <c r="BC379" s="2">
        <f>Table4[[#This Row],[Gain]]^(Table4[[#This Row],[θ]]+Table4[[#This Row],[ω_p3]])</f>
        <v>257.06413454956476</v>
      </c>
      <c r="BD379" s="2">
        <f>-Table4[[#This Row],[λ]]*-Table4[[#This Row],[Loss]]^(Table4[[#This Row],[θ]]+Table4[[#This Row],[ω_n3]])</f>
        <v>434.85510823313615</v>
      </c>
      <c r="BE379" s="2">
        <f>Table4[[#This Row],[v_n_w_g_w3]]*Table4[[#This Row],[pie_gain]]-Table4[[#This Row],[v_n_w_l_w3]]*Table4[[#This Row],[pie_loss]]</f>
        <v>-13.861450186956546</v>
      </c>
      <c r="BF379" s="2">
        <f>IF(Table4[[#This Row],[diff_v_w3]]&gt;=1,1,0)</f>
        <v>0</v>
      </c>
      <c r="BG379" s="2">
        <f>(Table4[[#This Row],[Accept]]-Table4[[#This Row],[projected_M1]])</f>
        <v>0</v>
      </c>
      <c r="BH379" s="2">
        <f>(Table4[[#This Row],[Accept]]-Table4[[#This Row],[projected_M2]])</f>
        <v>0</v>
      </c>
      <c r="BI379" s="2">
        <f>(Table4[[#This Row],[Accept]]-Table4[[#This Row],[projected_M3]])</f>
        <v>0</v>
      </c>
      <c r="BJ379" s="2">
        <f>(Table4[[#This Row],[Accept]]-Table4[[#This Row],[projected_M4]])</f>
        <v>0</v>
      </c>
    </row>
    <row r="380" spans="1:62" x14ac:dyDescent="0.3">
      <c r="A380">
        <v>36</v>
      </c>
      <c r="B380" t="s">
        <v>45</v>
      </c>
      <c r="C380">
        <v>1.1960207441678836</v>
      </c>
      <c r="D380">
        <v>-2</v>
      </c>
      <c r="E380" s="22">
        <f>IF(Table4[[#This Row],[Trial]]="G1",Table4[[#This Row],[Balance]]/100,IF(Table4[[#This Row],[Trial]]="G2",Table4[[#This Row],[Balance]]/200,Table4[[#This Row],[Balance]]/500))</f>
        <v>1.45</v>
      </c>
      <c r="F380" s="22">
        <f>IF(Table4[[#This Row],[Net_Balance]]&gt;1,1+(Table4[[#This Row],[Net_Balance]]-1)/$F$974,1)</f>
        <v>1.0064285714285715</v>
      </c>
      <c r="G380" s="22">
        <f>IF(Table4[[#This Row],[Net_Balance]]&lt;1,1-(1-Table4[[#This Row],[Net_Balance]])/$F$974,1)</f>
        <v>1</v>
      </c>
      <c r="H380" s="22">
        <f>IF(Table4[[#This Row],[Net_Balance]]&gt;1,1+(Table4[[#This Row],[Net_Balance]]-1)/$H$974,1)</f>
        <v>1.0044999999999999</v>
      </c>
      <c r="I380" s="22">
        <f>IF(Table4[[#This Row],[Net_Balance]]&lt;1,1-(1-Table4[[#This Row],[Net_Balance]])/$H$974,1)</f>
        <v>1</v>
      </c>
      <c r="J380" s="22">
        <f>IF(Table4[[#This Row],[Net_Balance]]&gt;1,(Table4[[#This Row],[Net_Balance]]-1)/$J$974,0)</f>
        <v>8.9999999999999993E-3</v>
      </c>
      <c r="K380" s="22">
        <f>IF(Table4[[#This Row],[Net_Balance]]&lt;1,-(1-Table4[[#This Row],[Net_Balance]])/$J$974,0)</f>
        <v>0</v>
      </c>
      <c r="L380" t="s">
        <v>109</v>
      </c>
      <c r="M380" t="s">
        <v>88</v>
      </c>
      <c r="N380" t="s">
        <v>5</v>
      </c>
      <c r="O380">
        <v>0</v>
      </c>
      <c r="P380">
        <v>0</v>
      </c>
      <c r="Q380">
        <v>290</v>
      </c>
      <c r="R380">
        <v>1664466208</v>
      </c>
      <c r="S380">
        <v>8</v>
      </c>
      <c r="T380" t="s">
        <v>117</v>
      </c>
      <c r="U380">
        <v>0</v>
      </c>
      <c r="V380">
        <v>-50</v>
      </c>
      <c r="W380">
        <v>0.5</v>
      </c>
      <c r="X380">
        <v>60</v>
      </c>
      <c r="Y380">
        <v>0.5</v>
      </c>
      <c r="Z380">
        <v>5</v>
      </c>
      <c r="AA380">
        <v>3025</v>
      </c>
      <c r="AB380">
        <v>55</v>
      </c>
      <c r="AC380">
        <v>2</v>
      </c>
      <c r="AD380">
        <v>0.25</v>
      </c>
      <c r="AE380">
        <v>0.75</v>
      </c>
      <c r="AF380">
        <v>2</v>
      </c>
      <c r="AG380">
        <v>0.5</v>
      </c>
      <c r="AH380">
        <v>0.25</v>
      </c>
      <c r="AI380">
        <v>0.625</v>
      </c>
      <c r="AJ380">
        <v>0.375</v>
      </c>
      <c r="AK380">
        <v>-8.75</v>
      </c>
      <c r="AL380">
        <v>2835.9375</v>
      </c>
      <c r="AM380">
        <v>53.253521010351982</v>
      </c>
      <c r="AN380">
        <v>0.9</v>
      </c>
      <c r="AO380">
        <v>0.38419903534316502</v>
      </c>
      <c r="AP380">
        <v>0.61580096465683498</v>
      </c>
      <c r="AQ380" s="2">
        <f>Table4[[#This Row],[Gain]]^Table4[[#This Row],[θ]]</f>
        <v>133.87694139177151</v>
      </c>
      <c r="AR380" s="2">
        <f>-Table4[[#This Row],[λ]]*-Table4[[#This Row],[Loss]]^Table4[[#This Row],[θ]]</f>
        <v>215.2947128015152</v>
      </c>
      <c r="AS380" s="2">
        <f>Table4[[#This Row],[pie_gain]]*Table4[[#This Row],[v_n_w_g]]-Table4[[#This Row],[pie_loss]]*Table4[[#This Row],[v_n_w_l]]</f>
        <v>-81.14330009127724</v>
      </c>
      <c r="AT380" s="2">
        <f>IF(Table4[[#This Row],[diff_v]]&gt;=1,1,0)</f>
        <v>0</v>
      </c>
      <c r="AU380" s="2">
        <f>Table4[[#This Row],[Gain]]^(Table4[[#This Row],[θ]]*Table4[[#This Row],[ω_p]])</f>
        <v>138.15845302738586</v>
      </c>
      <c r="AV380" s="2">
        <f>-Table4[[#This Row],[λ]]*-Table4[[#This Row],[Loss]]^(Table4[[#This Row],[θ]]*Table4[[#This Row],[ω_n]])</f>
        <v>215.2947128015152</v>
      </c>
      <c r="AW380" s="2">
        <f>Table4[[#This Row],[v_n_w_g_w]]*Table4[[#This Row],[pie_gain]]-Table4[[#This Row],[v_n_w_l_w]]*Table4[[#This Row],[pie_loss]]</f>
        <v>-79.49834745106368</v>
      </c>
      <c r="AX380" s="2">
        <f>IF(Table4[[#This Row],[diff_v_w]]&gt;=1,1,0)</f>
        <v>0</v>
      </c>
      <c r="AY380" s="2">
        <f>Table4[[#This Row],[Gain]]^(Table4[[#This Row],[θ]])*Table4[[#This Row],[ω_p2]]</f>
        <v>134.47938762803449</v>
      </c>
      <c r="AZ380" s="2">
        <f>-Table4[[#This Row],[λ]]*-Table4[[#This Row],[Loss]]^(Table4[[#This Row],[θ]])*Table4[[#This Row],[ω_n2]]</f>
        <v>215.2947128015152</v>
      </c>
      <c r="BA380" s="2">
        <f>Table4[[#This Row],[v_n_w_g_w2]]*Table4[[#This Row],[pie_gain]]-Table4[[#This Row],[v_n_w_l_w2]]*Table4[[#This Row],[pie_loss]]</f>
        <v>-80.911840828458892</v>
      </c>
      <c r="BB380" s="2">
        <f>IF(Table4[[#This Row],[diff_v_w2]]&gt;=1,1,0)</f>
        <v>0</v>
      </c>
      <c r="BC380" s="2">
        <f>Table4[[#This Row],[Gain]]^(Table4[[#This Row],[θ]]+Table4[[#This Row],[ω_p3]])</f>
        <v>138.90220595624245</v>
      </c>
      <c r="BD380" s="2">
        <f>-Table4[[#This Row],[λ]]*-Table4[[#This Row],[Loss]]^(Table4[[#This Row],[θ]]+Table4[[#This Row],[ω_n3]])</f>
        <v>215.2947128015152</v>
      </c>
      <c r="BE380" s="2">
        <f>Table4[[#This Row],[v_n_w_g_w3]]*Table4[[#This Row],[pie_gain]]-Table4[[#This Row],[v_n_w_l_w3]]*Table4[[#This Row],[pie_loss]]</f>
        <v>-79.212598293263312</v>
      </c>
      <c r="BF380" s="2">
        <f>IF(Table4[[#This Row],[diff_v_w3]]&gt;=1,1,0)</f>
        <v>0</v>
      </c>
      <c r="BG380" s="2">
        <f>(Table4[[#This Row],[Accept]]-Table4[[#This Row],[projected_M1]])</f>
        <v>0</v>
      </c>
      <c r="BH380" s="2">
        <f>(Table4[[#This Row],[Accept]]-Table4[[#This Row],[projected_M2]])</f>
        <v>0</v>
      </c>
      <c r="BI380" s="2">
        <f>(Table4[[#This Row],[Accept]]-Table4[[#This Row],[projected_M3]])</f>
        <v>0</v>
      </c>
      <c r="BJ380" s="2">
        <f>(Table4[[#This Row],[Accept]]-Table4[[#This Row],[projected_M4]])</f>
        <v>0</v>
      </c>
    </row>
    <row r="381" spans="1:62" x14ac:dyDescent="0.3">
      <c r="A381">
        <v>37</v>
      </c>
      <c r="B381" t="s">
        <v>45</v>
      </c>
      <c r="C381">
        <v>1.1960207441678836</v>
      </c>
      <c r="D381">
        <v>-2</v>
      </c>
      <c r="E381" s="22">
        <f>IF(Table4[[#This Row],[Trial]]="G1",Table4[[#This Row],[Balance]]/100,IF(Table4[[#This Row],[Trial]]="G2",Table4[[#This Row],[Balance]]/200,Table4[[#This Row],[Balance]]/500))</f>
        <v>1.45</v>
      </c>
      <c r="F381" s="22">
        <f>IF(Table4[[#This Row],[Net_Balance]]&gt;1,1+(Table4[[#This Row],[Net_Balance]]-1)/$F$974,1)</f>
        <v>1.0064285714285715</v>
      </c>
      <c r="G381" s="22">
        <f>IF(Table4[[#This Row],[Net_Balance]]&lt;1,1-(1-Table4[[#This Row],[Net_Balance]])/$F$974,1)</f>
        <v>1</v>
      </c>
      <c r="H381" s="22">
        <f>IF(Table4[[#This Row],[Net_Balance]]&gt;1,1+(Table4[[#This Row],[Net_Balance]]-1)/$H$974,1)</f>
        <v>1.0044999999999999</v>
      </c>
      <c r="I381" s="22">
        <f>IF(Table4[[#This Row],[Net_Balance]]&lt;1,1-(1-Table4[[#This Row],[Net_Balance]])/$H$974,1)</f>
        <v>1</v>
      </c>
      <c r="J381" s="22">
        <f>IF(Table4[[#This Row],[Net_Balance]]&gt;1,(Table4[[#This Row],[Net_Balance]]-1)/$J$974,0)</f>
        <v>8.9999999999999993E-3</v>
      </c>
      <c r="K381" s="22">
        <f>IF(Table4[[#This Row],[Net_Balance]]&lt;1,-(1-Table4[[#This Row],[Net_Balance]])/$J$974,0)</f>
        <v>0</v>
      </c>
      <c r="L381" t="s">
        <v>109</v>
      </c>
      <c r="M381" t="s">
        <v>54</v>
      </c>
      <c r="N381" t="s">
        <v>5</v>
      </c>
      <c r="O381">
        <v>0</v>
      </c>
      <c r="P381">
        <v>0</v>
      </c>
      <c r="Q381">
        <v>290</v>
      </c>
      <c r="R381">
        <v>1664466217</v>
      </c>
      <c r="S381">
        <v>9</v>
      </c>
      <c r="T381" t="s">
        <v>117</v>
      </c>
      <c r="U381">
        <v>0</v>
      </c>
      <c r="V381">
        <v>-50</v>
      </c>
      <c r="W381">
        <v>0.5</v>
      </c>
      <c r="X381">
        <v>40</v>
      </c>
      <c r="Y381">
        <v>0.5</v>
      </c>
      <c r="Z381">
        <v>-5</v>
      </c>
      <c r="AA381">
        <v>2025</v>
      </c>
      <c r="AB381">
        <v>45</v>
      </c>
      <c r="AC381">
        <v>4</v>
      </c>
      <c r="AD381">
        <v>0.25</v>
      </c>
      <c r="AE381">
        <v>0.75</v>
      </c>
      <c r="AF381">
        <v>1</v>
      </c>
      <c r="AG381">
        <v>0.25</v>
      </c>
      <c r="AH381">
        <v>0.5</v>
      </c>
      <c r="AI381">
        <v>0.375</v>
      </c>
      <c r="AJ381">
        <v>0.625</v>
      </c>
      <c r="AK381">
        <v>6.25</v>
      </c>
      <c r="AL381">
        <v>1898.4375</v>
      </c>
      <c r="AM381">
        <v>43.571062644833439</v>
      </c>
      <c r="AN381">
        <v>0.9</v>
      </c>
      <c r="AO381">
        <v>0.60844334427391233</v>
      </c>
      <c r="AP381">
        <v>0.39155665572608767</v>
      </c>
      <c r="AQ381" s="2">
        <f>Table4[[#This Row],[Gain]]^Table4[[#This Row],[θ]]</f>
        <v>82.432217522931154</v>
      </c>
      <c r="AR381" s="2">
        <f>-Table4[[#This Row],[λ]]*-Table4[[#This Row],[Loss]]^Table4[[#This Row],[θ]]</f>
        <v>215.2947128015152</v>
      </c>
      <c r="AS381" s="2">
        <f>Table4[[#This Row],[pie_gain]]*Table4[[#This Row],[v_n_w_g]]-Table4[[#This Row],[pie_loss]]*Table4[[#This Row],[v_n_w_l]]</f>
        <v>-34.14474363450298</v>
      </c>
      <c r="AT381" s="2">
        <f>IF(Table4[[#This Row],[diff_v]]&gt;=1,1,0)</f>
        <v>0</v>
      </c>
      <c r="AU381" s="2">
        <f>Table4[[#This Row],[Gain]]^(Table4[[#This Row],[θ]]*Table4[[#This Row],[ω_p]])</f>
        <v>84.80368991172692</v>
      </c>
      <c r="AV381" s="2">
        <f>-Table4[[#This Row],[λ]]*-Table4[[#This Row],[Loss]]^(Table4[[#This Row],[θ]]*Table4[[#This Row],[ω_n]])</f>
        <v>215.2947128015152</v>
      </c>
      <c r="AW381" s="2">
        <f>Table4[[#This Row],[v_n_w_g_w]]*Table4[[#This Row],[pie_gain]]-Table4[[#This Row],[v_n_w_l_w]]*Table4[[#This Row],[pie_loss]]</f>
        <v>-32.701837043410841</v>
      </c>
      <c r="AX381" s="2">
        <f>IF(Table4[[#This Row],[diff_v_w]]&gt;=1,1,0)</f>
        <v>0</v>
      </c>
      <c r="AY381" s="2">
        <f>Table4[[#This Row],[Gain]]^(Table4[[#This Row],[θ]])*Table4[[#This Row],[ω_p2]]</f>
        <v>82.803162501784342</v>
      </c>
      <c r="AZ381" s="2">
        <f>-Table4[[#This Row],[λ]]*-Table4[[#This Row],[Loss]]^(Table4[[#This Row],[θ]])*Table4[[#This Row],[ω_n2]]</f>
        <v>215.2947128015152</v>
      </c>
      <c r="BA381" s="2">
        <f>Table4[[#This Row],[v_n_w_g_w2]]*Table4[[#This Row],[pie_gain]]-Table4[[#This Row],[v_n_w_l_w2]]*Table4[[#This Row],[pie_loss]]</f>
        <v>-33.91904463102793</v>
      </c>
      <c r="BB381" s="2">
        <f>IF(Table4[[#This Row],[diff_v_w2]]&gt;=1,1,0)</f>
        <v>0</v>
      </c>
      <c r="BC381" s="2">
        <f>Table4[[#This Row],[Gain]]^(Table4[[#This Row],[θ]]+Table4[[#This Row],[ω_p3]])</f>
        <v>85.214896912476533</v>
      </c>
      <c r="BD381" s="2">
        <f>-Table4[[#This Row],[λ]]*-Table4[[#This Row],[Loss]]^(Table4[[#This Row],[θ]]+Table4[[#This Row],[ω_n3]])</f>
        <v>215.2947128015152</v>
      </c>
      <c r="BE381" s="2">
        <f>Table4[[#This Row],[v_n_w_g_w3]]*Table4[[#This Row],[pie_gain]]-Table4[[#This Row],[v_n_w_l_w3]]*Table4[[#This Row],[pie_loss]]</f>
        <v>-32.4516408806859</v>
      </c>
      <c r="BF381" s="2">
        <f>IF(Table4[[#This Row],[diff_v_w3]]&gt;=1,1,0)</f>
        <v>0</v>
      </c>
      <c r="BG381" s="2">
        <f>(Table4[[#This Row],[Accept]]-Table4[[#This Row],[projected_M1]])</f>
        <v>0</v>
      </c>
      <c r="BH381" s="2">
        <f>(Table4[[#This Row],[Accept]]-Table4[[#This Row],[projected_M2]])</f>
        <v>0</v>
      </c>
      <c r="BI381" s="2">
        <f>(Table4[[#This Row],[Accept]]-Table4[[#This Row],[projected_M3]])</f>
        <v>0</v>
      </c>
      <c r="BJ381" s="2">
        <f>(Table4[[#This Row],[Accept]]-Table4[[#This Row],[projected_M4]])</f>
        <v>0</v>
      </c>
    </row>
    <row r="382" spans="1:62" x14ac:dyDescent="0.3">
      <c r="A382">
        <v>38</v>
      </c>
      <c r="B382" t="s">
        <v>45</v>
      </c>
      <c r="C382">
        <v>1.1960207441678836</v>
      </c>
      <c r="D382">
        <v>-2</v>
      </c>
      <c r="E382" s="22">
        <f>IF(Table4[[#This Row],[Trial]]="G1",Table4[[#This Row],[Balance]]/100,IF(Table4[[#This Row],[Trial]]="G2",Table4[[#This Row],[Balance]]/200,Table4[[#This Row],[Balance]]/500))</f>
        <v>1.45</v>
      </c>
      <c r="F382" s="22">
        <f>IF(Table4[[#This Row],[Net_Balance]]&gt;1,1+(Table4[[#This Row],[Net_Balance]]-1)/$F$974,1)</f>
        <v>1.0064285714285715</v>
      </c>
      <c r="G382" s="22">
        <f>IF(Table4[[#This Row],[Net_Balance]]&lt;1,1-(1-Table4[[#This Row],[Net_Balance]])/$F$974,1)</f>
        <v>1</v>
      </c>
      <c r="H382" s="22">
        <f>IF(Table4[[#This Row],[Net_Balance]]&gt;1,1+(Table4[[#This Row],[Net_Balance]]-1)/$H$974,1)</f>
        <v>1.0044999999999999</v>
      </c>
      <c r="I382" s="22">
        <f>IF(Table4[[#This Row],[Net_Balance]]&lt;1,1-(1-Table4[[#This Row],[Net_Balance]])/$H$974,1)</f>
        <v>1</v>
      </c>
      <c r="J382" s="22">
        <f>IF(Table4[[#This Row],[Net_Balance]]&gt;1,(Table4[[#This Row],[Net_Balance]]-1)/$J$974,0)</f>
        <v>8.9999999999999993E-3</v>
      </c>
      <c r="K382" s="22">
        <f>IF(Table4[[#This Row],[Net_Balance]]&lt;1,-(1-Table4[[#This Row],[Net_Balance]])/$J$974,0)</f>
        <v>0</v>
      </c>
      <c r="L382" t="s">
        <v>109</v>
      </c>
      <c r="M382" t="s">
        <v>54</v>
      </c>
      <c r="N382" t="s">
        <v>5</v>
      </c>
      <c r="O382">
        <v>0</v>
      </c>
      <c r="P382">
        <v>0</v>
      </c>
      <c r="Q382">
        <v>290</v>
      </c>
      <c r="R382">
        <v>1664466220</v>
      </c>
      <c r="S382">
        <v>3</v>
      </c>
      <c r="T382" t="s">
        <v>117</v>
      </c>
      <c r="U382">
        <v>0</v>
      </c>
      <c r="V382">
        <v>-50</v>
      </c>
      <c r="W382">
        <v>0.5</v>
      </c>
      <c r="X382">
        <v>40</v>
      </c>
      <c r="Y382">
        <v>0.5</v>
      </c>
      <c r="Z382">
        <v>-5</v>
      </c>
      <c r="AA382">
        <v>2025</v>
      </c>
      <c r="AB382">
        <v>45</v>
      </c>
      <c r="AC382">
        <v>4</v>
      </c>
      <c r="AD382">
        <v>0.25</v>
      </c>
      <c r="AE382">
        <v>0.75</v>
      </c>
      <c r="AF382">
        <v>1</v>
      </c>
      <c r="AG382">
        <v>0.25</v>
      </c>
      <c r="AH382">
        <v>0.5</v>
      </c>
      <c r="AI382">
        <v>0.375</v>
      </c>
      <c r="AJ382">
        <v>0.625</v>
      </c>
      <c r="AK382">
        <v>6.25</v>
      </c>
      <c r="AL382">
        <v>1898.4375</v>
      </c>
      <c r="AM382">
        <v>43.571062644833439</v>
      </c>
      <c r="AN382">
        <v>0.9</v>
      </c>
      <c r="AO382">
        <v>0.60844334427391233</v>
      </c>
      <c r="AP382">
        <v>0.39155665572608767</v>
      </c>
      <c r="AQ382" s="2">
        <f>Table4[[#This Row],[Gain]]^Table4[[#This Row],[θ]]</f>
        <v>82.432217522931154</v>
      </c>
      <c r="AR382" s="2">
        <f>-Table4[[#This Row],[λ]]*-Table4[[#This Row],[Loss]]^Table4[[#This Row],[θ]]</f>
        <v>215.2947128015152</v>
      </c>
      <c r="AS382" s="2">
        <f>Table4[[#This Row],[pie_gain]]*Table4[[#This Row],[v_n_w_g]]-Table4[[#This Row],[pie_loss]]*Table4[[#This Row],[v_n_w_l]]</f>
        <v>-34.14474363450298</v>
      </c>
      <c r="AT382" s="2">
        <f>IF(Table4[[#This Row],[diff_v]]&gt;=1,1,0)</f>
        <v>0</v>
      </c>
      <c r="AU382" s="2">
        <f>Table4[[#This Row],[Gain]]^(Table4[[#This Row],[θ]]*Table4[[#This Row],[ω_p]])</f>
        <v>84.80368991172692</v>
      </c>
      <c r="AV382" s="2">
        <f>-Table4[[#This Row],[λ]]*-Table4[[#This Row],[Loss]]^(Table4[[#This Row],[θ]]*Table4[[#This Row],[ω_n]])</f>
        <v>215.2947128015152</v>
      </c>
      <c r="AW382" s="2">
        <f>Table4[[#This Row],[v_n_w_g_w]]*Table4[[#This Row],[pie_gain]]-Table4[[#This Row],[v_n_w_l_w]]*Table4[[#This Row],[pie_loss]]</f>
        <v>-32.701837043410841</v>
      </c>
      <c r="AX382" s="2">
        <f>IF(Table4[[#This Row],[diff_v_w]]&gt;=1,1,0)</f>
        <v>0</v>
      </c>
      <c r="AY382" s="2">
        <f>Table4[[#This Row],[Gain]]^(Table4[[#This Row],[θ]])*Table4[[#This Row],[ω_p2]]</f>
        <v>82.803162501784342</v>
      </c>
      <c r="AZ382" s="2">
        <f>-Table4[[#This Row],[λ]]*-Table4[[#This Row],[Loss]]^(Table4[[#This Row],[θ]])*Table4[[#This Row],[ω_n2]]</f>
        <v>215.2947128015152</v>
      </c>
      <c r="BA382" s="2">
        <f>Table4[[#This Row],[v_n_w_g_w2]]*Table4[[#This Row],[pie_gain]]-Table4[[#This Row],[v_n_w_l_w2]]*Table4[[#This Row],[pie_loss]]</f>
        <v>-33.91904463102793</v>
      </c>
      <c r="BB382" s="2">
        <f>IF(Table4[[#This Row],[diff_v_w2]]&gt;=1,1,0)</f>
        <v>0</v>
      </c>
      <c r="BC382" s="2">
        <f>Table4[[#This Row],[Gain]]^(Table4[[#This Row],[θ]]+Table4[[#This Row],[ω_p3]])</f>
        <v>85.214896912476533</v>
      </c>
      <c r="BD382" s="2">
        <f>-Table4[[#This Row],[λ]]*-Table4[[#This Row],[Loss]]^(Table4[[#This Row],[θ]]+Table4[[#This Row],[ω_n3]])</f>
        <v>215.2947128015152</v>
      </c>
      <c r="BE382" s="2">
        <f>Table4[[#This Row],[v_n_w_g_w3]]*Table4[[#This Row],[pie_gain]]-Table4[[#This Row],[v_n_w_l_w3]]*Table4[[#This Row],[pie_loss]]</f>
        <v>-32.4516408806859</v>
      </c>
      <c r="BF382" s="2">
        <f>IF(Table4[[#This Row],[diff_v_w3]]&gt;=1,1,0)</f>
        <v>0</v>
      </c>
      <c r="BG382" s="2">
        <f>(Table4[[#This Row],[Accept]]-Table4[[#This Row],[projected_M1]])</f>
        <v>0</v>
      </c>
      <c r="BH382" s="2">
        <f>(Table4[[#This Row],[Accept]]-Table4[[#This Row],[projected_M2]])</f>
        <v>0</v>
      </c>
      <c r="BI382" s="2">
        <f>(Table4[[#This Row],[Accept]]-Table4[[#This Row],[projected_M3]])</f>
        <v>0</v>
      </c>
      <c r="BJ382" s="2">
        <f>(Table4[[#This Row],[Accept]]-Table4[[#This Row],[projected_M4]])</f>
        <v>0</v>
      </c>
    </row>
    <row r="383" spans="1:62" x14ac:dyDescent="0.3">
      <c r="A383">
        <v>40</v>
      </c>
      <c r="B383" t="s">
        <v>45</v>
      </c>
      <c r="C383">
        <v>1.1960207441678836</v>
      </c>
      <c r="D383">
        <v>-2</v>
      </c>
      <c r="E383" s="22">
        <f>IF(Table4[[#This Row],[Trial]]="G1",Table4[[#This Row],[Balance]]/100,IF(Table4[[#This Row],[Trial]]="G2",Table4[[#This Row],[Balance]]/200,Table4[[#This Row],[Balance]]/500))</f>
        <v>1.4</v>
      </c>
      <c r="F383" s="22">
        <f>IF(Table4[[#This Row],[Net_Balance]]&gt;1,1+(Table4[[#This Row],[Net_Balance]]-1)/$F$974,1)</f>
        <v>1.0057142857142858</v>
      </c>
      <c r="G383" s="22">
        <f>IF(Table4[[#This Row],[Net_Balance]]&lt;1,1-(1-Table4[[#This Row],[Net_Balance]])/$F$974,1)</f>
        <v>1</v>
      </c>
      <c r="H383" s="22">
        <f>IF(Table4[[#This Row],[Net_Balance]]&gt;1,1+(Table4[[#This Row],[Net_Balance]]-1)/$H$974,1)</f>
        <v>1.004</v>
      </c>
      <c r="I383" s="22">
        <f>IF(Table4[[#This Row],[Net_Balance]]&lt;1,1-(1-Table4[[#This Row],[Net_Balance]])/$H$974,1)</f>
        <v>1</v>
      </c>
      <c r="J383" s="22">
        <f>IF(Table4[[#This Row],[Net_Balance]]&gt;1,(Table4[[#This Row],[Net_Balance]]-1)/$J$974,0)</f>
        <v>7.9999999999999984E-3</v>
      </c>
      <c r="K383" s="22">
        <f>IF(Table4[[#This Row],[Net_Balance]]&lt;1,-(1-Table4[[#This Row],[Net_Balance]])/$J$974,0)</f>
        <v>0</v>
      </c>
      <c r="L383" t="s">
        <v>109</v>
      </c>
      <c r="M383" t="s">
        <v>104</v>
      </c>
      <c r="N383" t="s">
        <v>7</v>
      </c>
      <c r="O383">
        <v>1</v>
      </c>
      <c r="P383">
        <v>-10</v>
      </c>
      <c r="Q383">
        <v>280</v>
      </c>
      <c r="R383">
        <v>1664466248</v>
      </c>
      <c r="S383">
        <v>16</v>
      </c>
      <c r="T383" t="s">
        <v>117</v>
      </c>
      <c r="U383">
        <v>0</v>
      </c>
      <c r="V383">
        <v>-10</v>
      </c>
      <c r="W383">
        <v>0.5</v>
      </c>
      <c r="X383">
        <v>10</v>
      </c>
      <c r="Y383">
        <v>0.5</v>
      </c>
      <c r="Z383">
        <v>0</v>
      </c>
      <c r="AA383">
        <v>100</v>
      </c>
      <c r="AB383">
        <v>10</v>
      </c>
      <c r="AC383">
        <v>2</v>
      </c>
      <c r="AD383">
        <v>0.25</v>
      </c>
      <c r="AE383">
        <v>0.75</v>
      </c>
      <c r="AF383">
        <v>1</v>
      </c>
      <c r="AG383">
        <v>0.25</v>
      </c>
      <c r="AH383">
        <v>0.5</v>
      </c>
      <c r="AI383">
        <v>0.375</v>
      </c>
      <c r="AJ383">
        <v>0.625</v>
      </c>
      <c r="AK383">
        <v>2.5</v>
      </c>
      <c r="AL383">
        <v>93.75</v>
      </c>
      <c r="AM383">
        <v>9.6824583655185421</v>
      </c>
      <c r="AN383">
        <v>0.9</v>
      </c>
      <c r="AO383">
        <v>0.60844334427391233</v>
      </c>
      <c r="AP383">
        <v>0.39155665572608767</v>
      </c>
      <c r="AQ383" s="2">
        <f>Table4[[#This Row],[Gain]]^Table4[[#This Row],[θ]]</f>
        <v>15.704378148368352</v>
      </c>
      <c r="AR383" s="2">
        <f>-Table4[[#This Row],[λ]]*-Table4[[#This Row],[Loss]]^Table4[[#This Row],[θ]]</f>
        <v>31.408756296736705</v>
      </c>
      <c r="AS383" s="2">
        <f>Table4[[#This Row],[pie_gain]]*Table4[[#This Row],[v_n_w_g]]-Table4[[#This Row],[pie_loss]]*Table4[[#This Row],[v_n_w_l]]</f>
        <v>-2.7430832157305307</v>
      </c>
      <c r="AT383" s="2">
        <f>IF(Table4[[#This Row],[diff_v]]&gt;=1,1,0)</f>
        <v>0</v>
      </c>
      <c r="AU383" s="2">
        <f>Table4[[#This Row],[Gain]]^(Table4[[#This Row],[θ]]*Table4[[#This Row],[ω_p]])</f>
        <v>15.953469574927725</v>
      </c>
      <c r="AV383" s="2">
        <f>-Table4[[#This Row],[λ]]*-Table4[[#This Row],[Loss]]^(Table4[[#This Row],[θ]]*Table4[[#This Row],[ω_n]])</f>
        <v>31.408756296736705</v>
      </c>
      <c r="AW383" s="2">
        <f>Table4[[#This Row],[v_n_w_g_w]]*Table4[[#This Row],[pie_gain]]-Table4[[#This Row],[v_n_w_l_w]]*Table4[[#This Row],[pie_loss]]</f>
        <v>-2.5915251951247864</v>
      </c>
      <c r="AX383" s="2">
        <f>IF(Table4[[#This Row],[diff_v_w]]&gt;=1,1,0)</f>
        <v>0</v>
      </c>
      <c r="AY383" s="2">
        <f>Table4[[#This Row],[Gain]]^(Table4[[#This Row],[θ]])*Table4[[#This Row],[ω_p2]]</f>
        <v>15.767195660961827</v>
      </c>
      <c r="AZ383" s="2">
        <f>-Table4[[#This Row],[λ]]*-Table4[[#This Row],[Loss]]^(Table4[[#This Row],[θ]])*Table4[[#This Row],[ω_n2]]</f>
        <v>31.408756296736705</v>
      </c>
      <c r="BA383" s="2">
        <f>Table4[[#This Row],[v_n_w_g_w2]]*Table4[[#This Row],[pie_gain]]-Table4[[#This Row],[v_n_w_l_w2]]*Table4[[#This Row],[pie_loss]]</f>
        <v>-2.7048623182891873</v>
      </c>
      <c r="BB383" s="2">
        <f>IF(Table4[[#This Row],[diff_v_w2]]&gt;=1,1,0)</f>
        <v>0</v>
      </c>
      <c r="BC383" s="2">
        <f>Table4[[#This Row],[Gain]]^(Table4[[#This Row],[θ]]+Table4[[#This Row],[ω_p3]])</f>
        <v>15.996344336673268</v>
      </c>
      <c r="BD383" s="2">
        <f>-Table4[[#This Row],[λ]]*-Table4[[#This Row],[Loss]]^(Table4[[#This Row],[θ]]+Table4[[#This Row],[ω_n3]])</f>
        <v>31.408756296736705</v>
      </c>
      <c r="BE383" s="2">
        <f>Table4[[#This Row],[v_n_w_g_w3]]*Table4[[#This Row],[pie_gain]]-Table4[[#This Row],[v_n_w_l_w3]]*Table4[[#This Row],[pie_loss]]</f>
        <v>-2.5654383317033815</v>
      </c>
      <c r="BF383" s="2">
        <f>IF(Table4[[#This Row],[diff_v_w3]]&gt;=1,1,0)</f>
        <v>0</v>
      </c>
      <c r="BG383" s="2">
        <f>(Table4[[#This Row],[Accept]]-Table4[[#This Row],[projected_M1]])</f>
        <v>1</v>
      </c>
      <c r="BH383" s="2">
        <f>(Table4[[#This Row],[Accept]]-Table4[[#This Row],[projected_M2]])</f>
        <v>1</v>
      </c>
      <c r="BI383" s="2">
        <f>(Table4[[#This Row],[Accept]]-Table4[[#This Row],[projected_M3]])</f>
        <v>1</v>
      </c>
      <c r="BJ383" s="2">
        <f>(Table4[[#This Row],[Accept]]-Table4[[#This Row],[projected_M4]])</f>
        <v>1</v>
      </c>
    </row>
    <row r="384" spans="1:62" x14ac:dyDescent="0.3">
      <c r="A384">
        <v>41</v>
      </c>
      <c r="B384" t="s">
        <v>45</v>
      </c>
      <c r="C384">
        <v>1.1960207441678836</v>
      </c>
      <c r="D384">
        <v>-2</v>
      </c>
      <c r="E384" s="22">
        <f>IF(Table4[[#This Row],[Trial]]="G1",Table4[[#This Row],[Balance]]/100,IF(Table4[[#This Row],[Trial]]="G2",Table4[[#This Row],[Balance]]/200,Table4[[#This Row],[Balance]]/500))</f>
        <v>1.4</v>
      </c>
      <c r="F384" s="22">
        <f>IF(Table4[[#This Row],[Net_Balance]]&gt;1,1+(Table4[[#This Row],[Net_Balance]]-1)/$F$974,1)</f>
        <v>1.0057142857142858</v>
      </c>
      <c r="G384" s="22">
        <f>IF(Table4[[#This Row],[Net_Balance]]&lt;1,1-(1-Table4[[#This Row],[Net_Balance]])/$F$974,1)</f>
        <v>1</v>
      </c>
      <c r="H384" s="22">
        <f>IF(Table4[[#This Row],[Net_Balance]]&gt;1,1+(Table4[[#This Row],[Net_Balance]]-1)/$H$974,1)</f>
        <v>1.004</v>
      </c>
      <c r="I384" s="22">
        <f>IF(Table4[[#This Row],[Net_Balance]]&lt;1,1-(1-Table4[[#This Row],[Net_Balance]])/$H$974,1)</f>
        <v>1</v>
      </c>
      <c r="J384" s="22">
        <f>IF(Table4[[#This Row],[Net_Balance]]&gt;1,(Table4[[#This Row],[Net_Balance]]-1)/$J$974,0)</f>
        <v>7.9999999999999984E-3</v>
      </c>
      <c r="K384" s="22">
        <f>IF(Table4[[#This Row],[Net_Balance]]&lt;1,-(1-Table4[[#This Row],[Net_Balance]])/$J$974,0)</f>
        <v>0</v>
      </c>
      <c r="L384" t="s">
        <v>109</v>
      </c>
      <c r="M384" t="s">
        <v>86</v>
      </c>
      <c r="N384" t="s">
        <v>5</v>
      </c>
      <c r="O384">
        <v>0</v>
      </c>
      <c r="P384">
        <v>0</v>
      </c>
      <c r="Q384">
        <v>280</v>
      </c>
      <c r="R384">
        <v>1664466257</v>
      </c>
      <c r="S384">
        <v>9</v>
      </c>
      <c r="T384" t="s">
        <v>117</v>
      </c>
      <c r="U384">
        <v>0</v>
      </c>
      <c r="V384">
        <v>-50</v>
      </c>
      <c r="W384">
        <v>0.5</v>
      </c>
      <c r="X384">
        <v>70</v>
      </c>
      <c r="Y384">
        <v>0.5</v>
      </c>
      <c r="Z384">
        <v>10</v>
      </c>
      <c r="AA384">
        <v>3600</v>
      </c>
      <c r="AB384">
        <v>60</v>
      </c>
      <c r="AC384">
        <v>4</v>
      </c>
      <c r="AD384">
        <v>0.25</v>
      </c>
      <c r="AE384">
        <v>0.75</v>
      </c>
      <c r="AF384">
        <v>2</v>
      </c>
      <c r="AG384">
        <v>0.5</v>
      </c>
      <c r="AH384">
        <v>0.25</v>
      </c>
      <c r="AI384">
        <v>0.625</v>
      </c>
      <c r="AJ384">
        <v>0.375</v>
      </c>
      <c r="AK384">
        <v>-5</v>
      </c>
      <c r="AL384">
        <v>3375</v>
      </c>
      <c r="AM384">
        <v>58.094750193111253</v>
      </c>
      <c r="AN384">
        <v>0.9</v>
      </c>
      <c r="AO384">
        <v>0.38419903534316502</v>
      </c>
      <c r="AP384">
        <v>0.61580096465683498</v>
      </c>
      <c r="AQ384" s="2">
        <f>Table4[[#This Row],[Gain]]^Table4[[#This Row],[θ]]</f>
        <v>160.98133731857229</v>
      </c>
      <c r="AR384" s="2">
        <f>-Table4[[#This Row],[λ]]*-Table4[[#This Row],[Loss]]^Table4[[#This Row],[θ]]</f>
        <v>215.2947128015152</v>
      </c>
      <c r="AS384" s="2">
        <f>Table4[[#This Row],[pie_gain]]*Table4[[#This Row],[v_n_w_g]]-Table4[[#This Row],[pie_loss]]*Table4[[#This Row],[v_n_w_l]]</f>
        <v>-70.729817322641168</v>
      </c>
      <c r="AT384" s="2">
        <f>IF(Table4[[#This Row],[diff_v]]&gt;=1,1,0)</f>
        <v>0</v>
      </c>
      <c r="AU384" s="2">
        <f>Table4[[#This Row],[Gain]]^(Table4[[#This Row],[θ]]*Table4[[#This Row],[ω_p]])</f>
        <v>165.72410290162225</v>
      </c>
      <c r="AV384" s="2">
        <f>-Table4[[#This Row],[λ]]*-Table4[[#This Row],[Loss]]^(Table4[[#This Row],[θ]]*Table4[[#This Row],[ω_n]])</f>
        <v>215.2947128015152</v>
      </c>
      <c r="AW384" s="2">
        <f>Table4[[#This Row],[v_n_w_g_w]]*Table4[[#This Row],[pie_gain]]-Table4[[#This Row],[v_n_w_l_w]]*Table4[[#This Row],[pie_loss]]</f>
        <v>-68.907651360774622</v>
      </c>
      <c r="AX384" s="2">
        <f>IF(Table4[[#This Row],[diff_v_w]]&gt;=1,1,0)</f>
        <v>0</v>
      </c>
      <c r="AY384" s="2">
        <f>Table4[[#This Row],[Gain]]^(Table4[[#This Row],[θ]])*Table4[[#This Row],[ω_p2]]</f>
        <v>161.62526266784658</v>
      </c>
      <c r="AZ384" s="2">
        <f>-Table4[[#This Row],[λ]]*-Table4[[#This Row],[Loss]]^(Table4[[#This Row],[θ]])*Table4[[#This Row],[ω_n2]]</f>
        <v>215.2947128015152</v>
      </c>
      <c r="BA384" s="2">
        <f>Table4[[#This Row],[v_n_w_g_w2]]*Table4[[#This Row],[pie_gain]]-Table4[[#This Row],[v_n_w_l_w2]]*Table4[[#This Row],[pie_loss]]</f>
        <v>-70.482421824616978</v>
      </c>
      <c r="BB384" s="2">
        <f>IF(Table4[[#This Row],[diff_v_w2]]&gt;=1,1,0)</f>
        <v>0</v>
      </c>
      <c r="BC384" s="2">
        <f>Table4[[#This Row],[Gain]]^(Table4[[#This Row],[θ]]+Table4[[#This Row],[ω_p3]])</f>
        <v>166.54680864715831</v>
      </c>
      <c r="BD384" s="2">
        <f>-Table4[[#This Row],[λ]]*-Table4[[#This Row],[Loss]]^(Table4[[#This Row],[θ]]+Table4[[#This Row],[ω_n3]])</f>
        <v>215.2947128015152</v>
      </c>
      <c r="BE384" s="2">
        <f>Table4[[#This Row],[v_n_w_g_w3]]*Table4[[#This Row],[pie_gain]]-Table4[[#This Row],[v_n_w_l_w3]]*Table4[[#This Row],[pie_loss]]</f>
        <v>-68.59156860696838</v>
      </c>
      <c r="BF384" s="2">
        <f>IF(Table4[[#This Row],[diff_v_w3]]&gt;=1,1,0)</f>
        <v>0</v>
      </c>
      <c r="BG384" s="2">
        <f>(Table4[[#This Row],[Accept]]-Table4[[#This Row],[projected_M1]])</f>
        <v>0</v>
      </c>
      <c r="BH384" s="2">
        <f>(Table4[[#This Row],[Accept]]-Table4[[#This Row],[projected_M2]])</f>
        <v>0</v>
      </c>
      <c r="BI384" s="2">
        <f>(Table4[[#This Row],[Accept]]-Table4[[#This Row],[projected_M3]])</f>
        <v>0</v>
      </c>
      <c r="BJ384" s="2">
        <f>(Table4[[#This Row],[Accept]]-Table4[[#This Row],[projected_M4]])</f>
        <v>0</v>
      </c>
    </row>
    <row r="385" spans="1:62" x14ac:dyDescent="0.3">
      <c r="A385">
        <v>42</v>
      </c>
      <c r="B385" t="s">
        <v>45</v>
      </c>
      <c r="C385">
        <v>1.1960207441678836</v>
      </c>
      <c r="D385">
        <v>-2</v>
      </c>
      <c r="E385" s="22">
        <f>IF(Table4[[#This Row],[Trial]]="G1",Table4[[#This Row],[Balance]]/100,IF(Table4[[#This Row],[Trial]]="G2",Table4[[#This Row],[Balance]]/200,Table4[[#This Row],[Balance]]/500))</f>
        <v>1.35</v>
      </c>
      <c r="F385" s="22">
        <f>IF(Table4[[#This Row],[Net_Balance]]&gt;1,1+(Table4[[#This Row],[Net_Balance]]-1)/$F$974,1)</f>
        <v>1.0049999999999999</v>
      </c>
      <c r="G385" s="22">
        <f>IF(Table4[[#This Row],[Net_Balance]]&lt;1,1-(1-Table4[[#This Row],[Net_Balance]])/$F$974,1)</f>
        <v>1</v>
      </c>
      <c r="H385" s="22">
        <f>IF(Table4[[#This Row],[Net_Balance]]&gt;1,1+(Table4[[#This Row],[Net_Balance]]-1)/$H$974,1)</f>
        <v>1.0035000000000001</v>
      </c>
      <c r="I385" s="22">
        <f>IF(Table4[[#This Row],[Net_Balance]]&lt;1,1-(1-Table4[[#This Row],[Net_Balance]])/$H$974,1)</f>
        <v>1</v>
      </c>
      <c r="J385" s="22">
        <f>IF(Table4[[#This Row],[Net_Balance]]&gt;1,(Table4[[#This Row],[Net_Balance]]-1)/$J$974,0)</f>
        <v>7.0000000000000019E-3</v>
      </c>
      <c r="K385" s="22">
        <f>IF(Table4[[#This Row],[Net_Balance]]&lt;1,-(1-Table4[[#This Row],[Net_Balance]])/$J$974,0)</f>
        <v>0</v>
      </c>
      <c r="L385" t="s">
        <v>109</v>
      </c>
      <c r="M385" t="s">
        <v>84</v>
      </c>
      <c r="N385" t="s">
        <v>7</v>
      </c>
      <c r="O385">
        <v>1</v>
      </c>
      <c r="P385">
        <v>-10</v>
      </c>
      <c r="Q385">
        <v>270</v>
      </c>
      <c r="R385">
        <v>1664466270</v>
      </c>
      <c r="S385">
        <v>13</v>
      </c>
      <c r="T385" t="s">
        <v>118</v>
      </c>
      <c r="U385">
        <v>1</v>
      </c>
      <c r="V385">
        <v>-10</v>
      </c>
      <c r="W385">
        <v>0.5</v>
      </c>
      <c r="X385">
        <v>30</v>
      </c>
      <c r="Y385">
        <v>0.5</v>
      </c>
      <c r="Z385">
        <v>10</v>
      </c>
      <c r="AA385">
        <v>400</v>
      </c>
      <c r="AB385">
        <v>20</v>
      </c>
      <c r="AC385">
        <v>4</v>
      </c>
      <c r="AD385">
        <v>0.25</v>
      </c>
      <c r="AE385">
        <v>0.75</v>
      </c>
      <c r="AF385">
        <v>2</v>
      </c>
      <c r="AG385">
        <v>0.5</v>
      </c>
      <c r="AH385">
        <v>0.25</v>
      </c>
      <c r="AI385">
        <v>0.625</v>
      </c>
      <c r="AJ385">
        <v>0.375</v>
      </c>
      <c r="AK385">
        <v>5</v>
      </c>
      <c r="AL385">
        <v>375</v>
      </c>
      <c r="AM385">
        <v>19.364916731037084</v>
      </c>
      <c r="AN385">
        <v>0.9</v>
      </c>
      <c r="AO385">
        <v>0.38419903534316502</v>
      </c>
      <c r="AP385">
        <v>0.61580096465683498</v>
      </c>
      <c r="AQ385" s="2">
        <f>Table4[[#This Row],[Gain]]^Table4[[#This Row],[θ]]</f>
        <v>58.434275299017848</v>
      </c>
      <c r="AR385" s="2">
        <f>-Table4[[#This Row],[λ]]*-Table4[[#This Row],[Loss]]^Table4[[#This Row],[θ]]</f>
        <v>31.408756296736705</v>
      </c>
      <c r="AS385" s="2">
        <f>Table4[[#This Row],[pie_gain]]*Table4[[#This Row],[v_n_w_g]]-Table4[[#This Row],[pie_loss]]*Table4[[#This Row],[v_n_w_l]]</f>
        <v>3.1088497746576884</v>
      </c>
      <c r="AT385" s="2">
        <f>IF(Table4[[#This Row],[diff_v]]&gt;=1,1,0)</f>
        <v>1</v>
      </c>
      <c r="AU385" s="2">
        <f>Table4[[#This Row],[Gain]]^(Table4[[#This Row],[θ]]*Table4[[#This Row],[ω_p]])</f>
        <v>59.634969381262927</v>
      </c>
      <c r="AV385" s="2">
        <f>-Table4[[#This Row],[λ]]*-Table4[[#This Row],[Loss]]^(Table4[[#This Row],[θ]]*Table4[[#This Row],[ω_n]])</f>
        <v>31.408756296736705</v>
      </c>
      <c r="AW385" s="2">
        <f>Table4[[#This Row],[v_n_w_g_w]]*Table4[[#This Row],[pie_gain]]-Table4[[#This Row],[v_n_w_l_w]]*Table4[[#This Row],[pie_loss]]</f>
        <v>3.5701552827984955</v>
      </c>
      <c r="AX385" s="2">
        <f>IF(Table4[[#This Row],[diff_v_w]]&gt;=1,1,0)</f>
        <v>1</v>
      </c>
      <c r="AY385" s="2">
        <f>Table4[[#This Row],[Gain]]^(Table4[[#This Row],[θ]])*Table4[[#This Row],[ω_p2]]</f>
        <v>58.638795262564415</v>
      </c>
      <c r="AZ385" s="2">
        <f>-Table4[[#This Row],[λ]]*-Table4[[#This Row],[Loss]]^(Table4[[#This Row],[θ]])*Table4[[#This Row],[ω_n2]]</f>
        <v>31.408756296736705</v>
      </c>
      <c r="BA385" s="2">
        <f>Table4[[#This Row],[v_n_w_g_w2]]*Table4[[#This Row],[pie_gain]]-Table4[[#This Row],[v_n_w_l_w2]]*Table4[[#This Row],[pie_loss]]</f>
        <v>3.1874261473607</v>
      </c>
      <c r="BB385" s="2">
        <f>IF(Table4[[#This Row],[diff_v_w2]]&gt;=1,1,0)</f>
        <v>1</v>
      </c>
      <c r="BC385" s="2">
        <f>Table4[[#This Row],[Gain]]^(Table4[[#This Row],[θ]]+Table4[[#This Row],[ω_p3]])</f>
        <v>59.842194461770085</v>
      </c>
      <c r="BD385" s="2">
        <f>-Table4[[#This Row],[λ]]*-Table4[[#This Row],[Loss]]^(Table4[[#This Row],[θ]]+Table4[[#This Row],[ω_n3]])</f>
        <v>31.408756296736705</v>
      </c>
      <c r="BE385" s="2">
        <f>Table4[[#This Row],[v_n_w_g_w3]]*Table4[[#This Row],[pie_gain]]-Table4[[#This Row],[v_n_w_l_w3]]*Table4[[#This Row],[pie_loss]]</f>
        <v>3.6497709588282525</v>
      </c>
      <c r="BF385" s="2">
        <f>IF(Table4[[#This Row],[diff_v_w3]]&gt;=1,1,0)</f>
        <v>1</v>
      </c>
      <c r="BG385" s="2">
        <f>(Table4[[#This Row],[Accept]]-Table4[[#This Row],[projected_M1]])</f>
        <v>0</v>
      </c>
      <c r="BH385" s="2">
        <f>(Table4[[#This Row],[Accept]]-Table4[[#This Row],[projected_M2]])</f>
        <v>0</v>
      </c>
      <c r="BI385" s="2">
        <f>(Table4[[#This Row],[Accept]]-Table4[[#This Row],[projected_M3]])</f>
        <v>0</v>
      </c>
      <c r="BJ385" s="2">
        <f>(Table4[[#This Row],[Accept]]-Table4[[#This Row],[projected_M4]])</f>
        <v>0</v>
      </c>
    </row>
    <row r="386" spans="1:62" x14ac:dyDescent="0.3">
      <c r="A386">
        <v>43</v>
      </c>
      <c r="B386" t="s">
        <v>45</v>
      </c>
      <c r="C386">
        <v>1.1960207441678836</v>
      </c>
      <c r="D386">
        <v>-2</v>
      </c>
      <c r="E386" s="22">
        <f>IF(Table4[[#This Row],[Trial]]="G1",Table4[[#This Row],[Balance]]/100,IF(Table4[[#This Row],[Trial]]="G2",Table4[[#This Row],[Balance]]/200,Table4[[#This Row],[Balance]]/500))</f>
        <v>1.35</v>
      </c>
      <c r="F386" s="22">
        <f>IF(Table4[[#This Row],[Net_Balance]]&gt;1,1+(Table4[[#This Row],[Net_Balance]]-1)/$F$974,1)</f>
        <v>1.0049999999999999</v>
      </c>
      <c r="G386" s="22">
        <f>IF(Table4[[#This Row],[Net_Balance]]&lt;1,1-(1-Table4[[#This Row],[Net_Balance]])/$F$974,1)</f>
        <v>1</v>
      </c>
      <c r="H386" s="22">
        <f>IF(Table4[[#This Row],[Net_Balance]]&gt;1,1+(Table4[[#This Row],[Net_Balance]]-1)/$H$974,1)</f>
        <v>1.0035000000000001</v>
      </c>
      <c r="I386" s="22">
        <f>IF(Table4[[#This Row],[Net_Balance]]&lt;1,1-(1-Table4[[#This Row],[Net_Balance]])/$H$974,1)</f>
        <v>1</v>
      </c>
      <c r="J386" s="22">
        <f>IF(Table4[[#This Row],[Net_Balance]]&gt;1,(Table4[[#This Row],[Net_Balance]]-1)/$J$974,0)</f>
        <v>7.0000000000000019E-3</v>
      </c>
      <c r="K386" s="22">
        <f>IF(Table4[[#This Row],[Net_Balance]]&lt;1,-(1-Table4[[#This Row],[Net_Balance]])/$J$974,0)</f>
        <v>0</v>
      </c>
      <c r="L386" t="s">
        <v>109</v>
      </c>
      <c r="M386" t="s">
        <v>84</v>
      </c>
      <c r="N386" t="s">
        <v>7</v>
      </c>
      <c r="O386">
        <v>1</v>
      </c>
      <c r="P386">
        <v>-10</v>
      </c>
      <c r="Q386">
        <v>270</v>
      </c>
      <c r="R386">
        <v>1664466282</v>
      </c>
      <c r="S386">
        <v>12</v>
      </c>
      <c r="T386" t="s">
        <v>118</v>
      </c>
      <c r="U386">
        <v>1</v>
      </c>
      <c r="V386">
        <v>-10</v>
      </c>
      <c r="W386">
        <v>0.5</v>
      </c>
      <c r="X386">
        <v>30</v>
      </c>
      <c r="Y386">
        <v>0.5</v>
      </c>
      <c r="Z386">
        <v>10</v>
      </c>
      <c r="AA386">
        <v>400</v>
      </c>
      <c r="AB386">
        <v>20</v>
      </c>
      <c r="AC386">
        <v>4</v>
      </c>
      <c r="AD386">
        <v>0.25</v>
      </c>
      <c r="AE386">
        <v>0.75</v>
      </c>
      <c r="AF386">
        <v>2</v>
      </c>
      <c r="AG386">
        <v>0.5</v>
      </c>
      <c r="AH386">
        <v>0.25</v>
      </c>
      <c r="AI386">
        <v>0.625</v>
      </c>
      <c r="AJ386">
        <v>0.375</v>
      </c>
      <c r="AK386">
        <v>5</v>
      </c>
      <c r="AL386">
        <v>375</v>
      </c>
      <c r="AM386">
        <v>19.364916731037084</v>
      </c>
      <c r="AN386">
        <v>0.9</v>
      </c>
      <c r="AO386">
        <v>0.38419903534316502</v>
      </c>
      <c r="AP386">
        <v>0.61580096465683498</v>
      </c>
      <c r="AQ386" s="2">
        <f>Table4[[#This Row],[Gain]]^Table4[[#This Row],[θ]]</f>
        <v>58.434275299017848</v>
      </c>
      <c r="AR386" s="2">
        <f>-Table4[[#This Row],[λ]]*-Table4[[#This Row],[Loss]]^Table4[[#This Row],[θ]]</f>
        <v>31.408756296736705</v>
      </c>
      <c r="AS386" s="2">
        <f>Table4[[#This Row],[pie_gain]]*Table4[[#This Row],[v_n_w_g]]-Table4[[#This Row],[pie_loss]]*Table4[[#This Row],[v_n_w_l]]</f>
        <v>3.1088497746576884</v>
      </c>
      <c r="AT386" s="2">
        <f>IF(Table4[[#This Row],[diff_v]]&gt;=1,1,0)</f>
        <v>1</v>
      </c>
      <c r="AU386" s="2">
        <f>Table4[[#This Row],[Gain]]^(Table4[[#This Row],[θ]]*Table4[[#This Row],[ω_p]])</f>
        <v>59.634969381262927</v>
      </c>
      <c r="AV386" s="2">
        <f>-Table4[[#This Row],[λ]]*-Table4[[#This Row],[Loss]]^(Table4[[#This Row],[θ]]*Table4[[#This Row],[ω_n]])</f>
        <v>31.408756296736705</v>
      </c>
      <c r="AW386" s="2">
        <f>Table4[[#This Row],[v_n_w_g_w]]*Table4[[#This Row],[pie_gain]]-Table4[[#This Row],[v_n_w_l_w]]*Table4[[#This Row],[pie_loss]]</f>
        <v>3.5701552827984955</v>
      </c>
      <c r="AX386" s="2">
        <f>IF(Table4[[#This Row],[diff_v_w]]&gt;=1,1,0)</f>
        <v>1</v>
      </c>
      <c r="AY386" s="2">
        <f>Table4[[#This Row],[Gain]]^(Table4[[#This Row],[θ]])*Table4[[#This Row],[ω_p2]]</f>
        <v>58.638795262564415</v>
      </c>
      <c r="AZ386" s="2">
        <f>-Table4[[#This Row],[λ]]*-Table4[[#This Row],[Loss]]^(Table4[[#This Row],[θ]])*Table4[[#This Row],[ω_n2]]</f>
        <v>31.408756296736705</v>
      </c>
      <c r="BA386" s="2">
        <f>Table4[[#This Row],[v_n_w_g_w2]]*Table4[[#This Row],[pie_gain]]-Table4[[#This Row],[v_n_w_l_w2]]*Table4[[#This Row],[pie_loss]]</f>
        <v>3.1874261473607</v>
      </c>
      <c r="BB386" s="2">
        <f>IF(Table4[[#This Row],[diff_v_w2]]&gt;=1,1,0)</f>
        <v>1</v>
      </c>
      <c r="BC386" s="2">
        <f>Table4[[#This Row],[Gain]]^(Table4[[#This Row],[θ]]+Table4[[#This Row],[ω_p3]])</f>
        <v>59.842194461770085</v>
      </c>
      <c r="BD386" s="2">
        <f>-Table4[[#This Row],[λ]]*-Table4[[#This Row],[Loss]]^(Table4[[#This Row],[θ]]+Table4[[#This Row],[ω_n3]])</f>
        <v>31.408756296736705</v>
      </c>
      <c r="BE386" s="2">
        <f>Table4[[#This Row],[v_n_w_g_w3]]*Table4[[#This Row],[pie_gain]]-Table4[[#This Row],[v_n_w_l_w3]]*Table4[[#This Row],[pie_loss]]</f>
        <v>3.6497709588282525</v>
      </c>
      <c r="BF386" s="2">
        <f>IF(Table4[[#This Row],[diff_v_w3]]&gt;=1,1,0)</f>
        <v>1</v>
      </c>
      <c r="BG386" s="2">
        <f>(Table4[[#This Row],[Accept]]-Table4[[#This Row],[projected_M1]])</f>
        <v>0</v>
      </c>
      <c r="BH386" s="2">
        <f>(Table4[[#This Row],[Accept]]-Table4[[#This Row],[projected_M2]])</f>
        <v>0</v>
      </c>
      <c r="BI386" s="2">
        <f>(Table4[[#This Row],[Accept]]-Table4[[#This Row],[projected_M3]])</f>
        <v>0</v>
      </c>
      <c r="BJ386" s="2">
        <f>(Table4[[#This Row],[Accept]]-Table4[[#This Row],[projected_M4]])</f>
        <v>0</v>
      </c>
    </row>
    <row r="387" spans="1:62" x14ac:dyDescent="0.3">
      <c r="A387">
        <v>44</v>
      </c>
      <c r="B387" t="s">
        <v>45</v>
      </c>
      <c r="C387">
        <v>1.1960207441678836</v>
      </c>
      <c r="D387">
        <v>-2</v>
      </c>
      <c r="E387" s="22">
        <f>IF(Table4[[#This Row],[Trial]]="G1",Table4[[#This Row],[Balance]]/100,IF(Table4[[#This Row],[Trial]]="G2",Table4[[#This Row],[Balance]]/200,Table4[[#This Row],[Balance]]/500))</f>
        <v>1.35</v>
      </c>
      <c r="F387" s="22">
        <f>IF(Table4[[#This Row],[Net_Balance]]&gt;1,1+(Table4[[#This Row],[Net_Balance]]-1)/$F$974,1)</f>
        <v>1.0049999999999999</v>
      </c>
      <c r="G387" s="22">
        <f>IF(Table4[[#This Row],[Net_Balance]]&lt;1,1-(1-Table4[[#This Row],[Net_Balance]])/$F$974,1)</f>
        <v>1</v>
      </c>
      <c r="H387" s="22">
        <f>IF(Table4[[#This Row],[Net_Balance]]&gt;1,1+(Table4[[#This Row],[Net_Balance]]-1)/$H$974,1)</f>
        <v>1.0035000000000001</v>
      </c>
      <c r="I387" s="22">
        <f>IF(Table4[[#This Row],[Net_Balance]]&lt;1,1-(1-Table4[[#This Row],[Net_Balance]])/$H$974,1)</f>
        <v>1</v>
      </c>
      <c r="J387" s="22">
        <f>IF(Table4[[#This Row],[Net_Balance]]&gt;1,(Table4[[#This Row],[Net_Balance]]-1)/$J$974,0)</f>
        <v>7.0000000000000019E-3</v>
      </c>
      <c r="K387" s="22">
        <f>IF(Table4[[#This Row],[Net_Balance]]&lt;1,-(1-Table4[[#This Row],[Net_Balance]])/$J$974,0)</f>
        <v>0</v>
      </c>
      <c r="L387" t="s">
        <v>109</v>
      </c>
      <c r="M387" t="s">
        <v>69</v>
      </c>
      <c r="N387" t="s">
        <v>5</v>
      </c>
      <c r="O387">
        <v>0</v>
      </c>
      <c r="P387">
        <v>0</v>
      </c>
      <c r="Q387">
        <v>270</v>
      </c>
      <c r="R387">
        <v>1664466293</v>
      </c>
      <c r="S387">
        <v>11</v>
      </c>
      <c r="T387" t="s">
        <v>117</v>
      </c>
      <c r="U387">
        <v>0</v>
      </c>
      <c r="V387">
        <v>-50</v>
      </c>
      <c r="W387">
        <v>0.5</v>
      </c>
      <c r="X387">
        <v>50</v>
      </c>
      <c r="Y387">
        <v>0.5</v>
      </c>
      <c r="Z387">
        <v>0</v>
      </c>
      <c r="AA387">
        <v>2500</v>
      </c>
      <c r="AB387">
        <v>50</v>
      </c>
      <c r="AC387">
        <v>4</v>
      </c>
      <c r="AD387">
        <v>0.25</v>
      </c>
      <c r="AE387">
        <v>0.75</v>
      </c>
      <c r="AF387">
        <v>1</v>
      </c>
      <c r="AG387">
        <v>0.25</v>
      </c>
      <c r="AH387">
        <v>0.5</v>
      </c>
      <c r="AI387">
        <v>0.375</v>
      </c>
      <c r="AJ387">
        <v>0.625</v>
      </c>
      <c r="AK387">
        <v>12.5</v>
      </c>
      <c r="AL387">
        <v>2343.75</v>
      </c>
      <c r="AM387">
        <v>48.412291827592711</v>
      </c>
      <c r="AN387">
        <v>0.9</v>
      </c>
      <c r="AO387">
        <v>0.60844334427391233</v>
      </c>
      <c r="AP387">
        <v>0.39155665572608767</v>
      </c>
      <c r="AQ387" s="2">
        <f>Table4[[#This Row],[Gain]]^Table4[[#This Row],[θ]]</f>
        <v>107.6473564007576</v>
      </c>
      <c r="AR387" s="2">
        <f>-Table4[[#This Row],[λ]]*-Table4[[#This Row],[Loss]]^Table4[[#This Row],[θ]]</f>
        <v>215.2947128015152</v>
      </c>
      <c r="AS387" s="2">
        <f>Table4[[#This Row],[pie_gain]]*Table4[[#This Row],[v_n_w_g]]-Table4[[#This Row],[pie_loss]]*Table4[[#This Row],[v_n_w_l]]</f>
        <v>-18.802760209347113</v>
      </c>
      <c r="AT387" s="2">
        <f>IF(Table4[[#This Row],[diff_v]]&gt;=1,1,0)</f>
        <v>0</v>
      </c>
      <c r="AU387" s="2">
        <f>Table4[[#This Row],[Gain]]^(Table4[[#This Row],[θ]]*Table4[[#This Row],[ω_p]])</f>
        <v>110.19537971567263</v>
      </c>
      <c r="AV387" s="2">
        <f>-Table4[[#This Row],[λ]]*-Table4[[#This Row],[Loss]]^(Table4[[#This Row],[θ]]*Table4[[#This Row],[ω_n]])</f>
        <v>215.2947128015152</v>
      </c>
      <c r="AW387" s="2">
        <f>Table4[[#This Row],[v_n_w_g_w]]*Table4[[#This Row],[pie_gain]]-Table4[[#This Row],[v_n_w_l_w]]*Table4[[#This Row],[pie_loss]]</f>
        <v>-17.252432382332316</v>
      </c>
      <c r="AX387" s="2">
        <f>IF(Table4[[#This Row],[diff_v_w]]&gt;=1,1,0)</f>
        <v>0</v>
      </c>
      <c r="AY387" s="2">
        <f>Table4[[#This Row],[Gain]]^(Table4[[#This Row],[θ]])*Table4[[#This Row],[ω_p2]]</f>
        <v>108.02412214816026</v>
      </c>
      <c r="AZ387" s="2">
        <f>-Table4[[#This Row],[λ]]*-Table4[[#This Row],[Loss]]^(Table4[[#This Row],[θ]])*Table4[[#This Row],[ω_n2]]</f>
        <v>215.2947128015152</v>
      </c>
      <c r="BA387" s="2">
        <f>Table4[[#This Row],[v_n_w_g_w2]]*Table4[[#This Row],[pie_gain]]-Table4[[#This Row],[v_n_w_l_w2]]*Table4[[#This Row],[pie_loss]]</f>
        <v>-18.573519597989574</v>
      </c>
      <c r="BB387" s="2">
        <f>IF(Table4[[#This Row],[diff_v_w2]]&gt;=1,1,0)</f>
        <v>0</v>
      </c>
      <c r="BC387" s="2">
        <f>Table4[[#This Row],[Gain]]^(Table4[[#This Row],[θ]]+Table4[[#This Row],[ω_p3]])</f>
        <v>110.63592186656552</v>
      </c>
      <c r="BD387" s="2">
        <f>-Table4[[#This Row],[λ]]*-Table4[[#This Row],[Loss]]^(Table4[[#This Row],[θ]]+Table4[[#This Row],[ω_n3]])</f>
        <v>215.2947128015152</v>
      </c>
      <c r="BE387" s="2">
        <f>Table4[[#This Row],[v_n_w_g_w3]]*Table4[[#This Row],[pie_gain]]-Table4[[#This Row],[v_n_w_l_w3]]*Table4[[#This Row],[pie_loss]]</f>
        <v>-16.984387442749423</v>
      </c>
      <c r="BF387" s="2">
        <f>IF(Table4[[#This Row],[diff_v_w3]]&gt;=1,1,0)</f>
        <v>0</v>
      </c>
      <c r="BG387" s="2">
        <f>(Table4[[#This Row],[Accept]]-Table4[[#This Row],[projected_M1]])</f>
        <v>0</v>
      </c>
      <c r="BH387" s="2">
        <f>(Table4[[#This Row],[Accept]]-Table4[[#This Row],[projected_M2]])</f>
        <v>0</v>
      </c>
      <c r="BI387" s="2">
        <f>(Table4[[#This Row],[Accept]]-Table4[[#This Row],[projected_M3]])</f>
        <v>0</v>
      </c>
      <c r="BJ387" s="2">
        <f>(Table4[[#This Row],[Accept]]-Table4[[#This Row],[projected_M4]])</f>
        <v>0</v>
      </c>
    </row>
    <row r="388" spans="1:62" x14ac:dyDescent="0.3">
      <c r="A388">
        <v>45</v>
      </c>
      <c r="B388" t="s">
        <v>45</v>
      </c>
      <c r="C388">
        <v>1.1960207441678836</v>
      </c>
      <c r="D388">
        <v>-2</v>
      </c>
      <c r="E388" s="22">
        <f>IF(Table4[[#This Row],[Trial]]="G1",Table4[[#This Row],[Balance]]/100,IF(Table4[[#This Row],[Trial]]="G2",Table4[[#This Row],[Balance]]/200,Table4[[#This Row],[Balance]]/500))</f>
        <v>1.35</v>
      </c>
      <c r="F388" s="22">
        <f>IF(Table4[[#This Row],[Net_Balance]]&gt;1,1+(Table4[[#This Row],[Net_Balance]]-1)/$F$974,1)</f>
        <v>1.0049999999999999</v>
      </c>
      <c r="G388" s="22">
        <f>IF(Table4[[#This Row],[Net_Balance]]&lt;1,1-(1-Table4[[#This Row],[Net_Balance]])/$F$974,1)</f>
        <v>1</v>
      </c>
      <c r="H388" s="22">
        <f>IF(Table4[[#This Row],[Net_Balance]]&gt;1,1+(Table4[[#This Row],[Net_Balance]]-1)/$H$974,1)</f>
        <v>1.0035000000000001</v>
      </c>
      <c r="I388" s="22">
        <f>IF(Table4[[#This Row],[Net_Balance]]&lt;1,1-(1-Table4[[#This Row],[Net_Balance]])/$H$974,1)</f>
        <v>1</v>
      </c>
      <c r="J388" s="22">
        <f>IF(Table4[[#This Row],[Net_Balance]]&gt;1,(Table4[[#This Row],[Net_Balance]]-1)/$J$974,0)</f>
        <v>7.0000000000000019E-3</v>
      </c>
      <c r="K388" s="22">
        <f>IF(Table4[[#This Row],[Net_Balance]]&lt;1,-(1-Table4[[#This Row],[Net_Balance]])/$J$974,0)</f>
        <v>0</v>
      </c>
      <c r="L388" t="s">
        <v>109</v>
      </c>
      <c r="M388" t="s">
        <v>71</v>
      </c>
      <c r="N388" t="s">
        <v>5</v>
      </c>
      <c r="O388">
        <v>0</v>
      </c>
      <c r="P388">
        <v>0</v>
      </c>
      <c r="Q388">
        <v>270</v>
      </c>
      <c r="R388">
        <v>1664466301</v>
      </c>
      <c r="S388">
        <v>8</v>
      </c>
      <c r="T388" t="s">
        <v>117</v>
      </c>
      <c r="U388">
        <v>0</v>
      </c>
      <c r="V388">
        <v>-10</v>
      </c>
      <c r="W388">
        <v>0.5</v>
      </c>
      <c r="X388">
        <v>30</v>
      </c>
      <c r="Y388">
        <v>0.5</v>
      </c>
      <c r="Z388">
        <v>10</v>
      </c>
      <c r="AA388">
        <v>400</v>
      </c>
      <c r="AB388">
        <v>20</v>
      </c>
      <c r="AC388">
        <v>2</v>
      </c>
      <c r="AD388">
        <v>0.25</v>
      </c>
      <c r="AE388">
        <v>0.75</v>
      </c>
      <c r="AF388">
        <v>2</v>
      </c>
      <c r="AG388">
        <v>0.5</v>
      </c>
      <c r="AH388">
        <v>0.25</v>
      </c>
      <c r="AI388">
        <v>0.625</v>
      </c>
      <c r="AJ388">
        <v>0.375</v>
      </c>
      <c r="AK388">
        <v>5</v>
      </c>
      <c r="AL388">
        <v>375</v>
      </c>
      <c r="AM388">
        <v>19.364916731037084</v>
      </c>
      <c r="AN388">
        <v>0.9</v>
      </c>
      <c r="AO388">
        <v>0.38419903534316502</v>
      </c>
      <c r="AP388">
        <v>0.61580096465683498</v>
      </c>
      <c r="AQ388" s="2">
        <f>Table4[[#This Row],[Gain]]^Table4[[#This Row],[θ]]</f>
        <v>58.434275299017848</v>
      </c>
      <c r="AR388" s="2">
        <f>-Table4[[#This Row],[λ]]*-Table4[[#This Row],[Loss]]^Table4[[#This Row],[θ]]</f>
        <v>31.408756296736705</v>
      </c>
      <c r="AS388" s="2">
        <f>Table4[[#This Row],[pie_gain]]*Table4[[#This Row],[v_n_w_g]]-Table4[[#This Row],[pie_loss]]*Table4[[#This Row],[v_n_w_l]]</f>
        <v>3.1088497746576884</v>
      </c>
      <c r="AT388" s="2">
        <f>IF(Table4[[#This Row],[diff_v]]&gt;=1,1,0)</f>
        <v>1</v>
      </c>
      <c r="AU388" s="2">
        <f>Table4[[#This Row],[Gain]]^(Table4[[#This Row],[θ]]*Table4[[#This Row],[ω_p]])</f>
        <v>59.634969381262927</v>
      </c>
      <c r="AV388" s="2">
        <f>-Table4[[#This Row],[λ]]*-Table4[[#This Row],[Loss]]^(Table4[[#This Row],[θ]]*Table4[[#This Row],[ω_n]])</f>
        <v>31.408756296736705</v>
      </c>
      <c r="AW388" s="2">
        <f>Table4[[#This Row],[v_n_w_g_w]]*Table4[[#This Row],[pie_gain]]-Table4[[#This Row],[v_n_w_l_w]]*Table4[[#This Row],[pie_loss]]</f>
        <v>3.5701552827984955</v>
      </c>
      <c r="AX388" s="2">
        <f>IF(Table4[[#This Row],[diff_v_w]]&gt;=1,1,0)</f>
        <v>1</v>
      </c>
      <c r="AY388" s="2">
        <f>Table4[[#This Row],[Gain]]^(Table4[[#This Row],[θ]])*Table4[[#This Row],[ω_p2]]</f>
        <v>58.638795262564415</v>
      </c>
      <c r="AZ388" s="2">
        <f>-Table4[[#This Row],[λ]]*-Table4[[#This Row],[Loss]]^(Table4[[#This Row],[θ]])*Table4[[#This Row],[ω_n2]]</f>
        <v>31.408756296736705</v>
      </c>
      <c r="BA388" s="2">
        <f>Table4[[#This Row],[v_n_w_g_w2]]*Table4[[#This Row],[pie_gain]]-Table4[[#This Row],[v_n_w_l_w2]]*Table4[[#This Row],[pie_loss]]</f>
        <v>3.1874261473607</v>
      </c>
      <c r="BB388" s="2">
        <f>IF(Table4[[#This Row],[diff_v_w2]]&gt;=1,1,0)</f>
        <v>1</v>
      </c>
      <c r="BC388" s="2">
        <f>Table4[[#This Row],[Gain]]^(Table4[[#This Row],[θ]]+Table4[[#This Row],[ω_p3]])</f>
        <v>59.842194461770085</v>
      </c>
      <c r="BD388" s="2">
        <f>-Table4[[#This Row],[λ]]*-Table4[[#This Row],[Loss]]^(Table4[[#This Row],[θ]]+Table4[[#This Row],[ω_n3]])</f>
        <v>31.408756296736705</v>
      </c>
      <c r="BE388" s="2">
        <f>Table4[[#This Row],[v_n_w_g_w3]]*Table4[[#This Row],[pie_gain]]-Table4[[#This Row],[v_n_w_l_w3]]*Table4[[#This Row],[pie_loss]]</f>
        <v>3.6497709588282525</v>
      </c>
      <c r="BF388" s="2">
        <f>IF(Table4[[#This Row],[diff_v_w3]]&gt;=1,1,0)</f>
        <v>1</v>
      </c>
      <c r="BG388" s="2">
        <f>(Table4[[#This Row],[Accept]]-Table4[[#This Row],[projected_M1]])</f>
        <v>-1</v>
      </c>
      <c r="BH388" s="2">
        <f>(Table4[[#This Row],[Accept]]-Table4[[#This Row],[projected_M2]])</f>
        <v>-1</v>
      </c>
      <c r="BI388" s="2">
        <f>(Table4[[#This Row],[Accept]]-Table4[[#This Row],[projected_M3]])</f>
        <v>-1</v>
      </c>
      <c r="BJ388" s="2">
        <f>(Table4[[#This Row],[Accept]]-Table4[[#This Row],[projected_M4]])</f>
        <v>-1</v>
      </c>
    </row>
    <row r="389" spans="1:62" x14ac:dyDescent="0.3">
      <c r="A389">
        <v>48</v>
      </c>
      <c r="B389" t="s">
        <v>45</v>
      </c>
      <c r="C389">
        <v>1.1960207441678836</v>
      </c>
      <c r="D389">
        <v>-2</v>
      </c>
      <c r="E389" s="22">
        <f>IF(Table4[[#This Row],[Trial]]="G1",Table4[[#This Row],[Balance]]/100,IF(Table4[[#This Row],[Trial]]="G2",Table4[[#This Row],[Balance]]/200,Table4[[#This Row],[Balance]]/500))</f>
        <v>1.35</v>
      </c>
      <c r="F389" s="22">
        <f>IF(Table4[[#This Row],[Net_Balance]]&gt;1,1+(Table4[[#This Row],[Net_Balance]]-1)/$F$974,1)</f>
        <v>1.0049999999999999</v>
      </c>
      <c r="G389" s="22">
        <f>IF(Table4[[#This Row],[Net_Balance]]&lt;1,1-(1-Table4[[#This Row],[Net_Balance]])/$F$974,1)</f>
        <v>1</v>
      </c>
      <c r="H389" s="22">
        <f>IF(Table4[[#This Row],[Net_Balance]]&gt;1,1+(Table4[[#This Row],[Net_Balance]]-1)/$H$974,1)</f>
        <v>1.0035000000000001</v>
      </c>
      <c r="I389" s="22">
        <f>IF(Table4[[#This Row],[Net_Balance]]&lt;1,1-(1-Table4[[#This Row],[Net_Balance]])/$H$974,1)</f>
        <v>1</v>
      </c>
      <c r="J389" s="22">
        <f>IF(Table4[[#This Row],[Net_Balance]]&gt;1,(Table4[[#This Row],[Net_Balance]]-1)/$J$974,0)</f>
        <v>7.0000000000000019E-3</v>
      </c>
      <c r="K389" s="22">
        <f>IF(Table4[[#This Row],[Net_Balance]]&lt;1,-(1-Table4[[#This Row],[Net_Balance]])/$J$974,0)</f>
        <v>0</v>
      </c>
      <c r="L389" t="s">
        <v>109</v>
      </c>
      <c r="M389" t="s">
        <v>70</v>
      </c>
      <c r="N389" t="s">
        <v>5</v>
      </c>
      <c r="O389">
        <v>0</v>
      </c>
      <c r="P389">
        <v>0</v>
      </c>
      <c r="Q389">
        <v>270</v>
      </c>
      <c r="R389">
        <v>1664466338</v>
      </c>
      <c r="S389">
        <v>11</v>
      </c>
      <c r="T389" t="s">
        <v>118</v>
      </c>
      <c r="U389">
        <v>1</v>
      </c>
      <c r="V389">
        <v>-90</v>
      </c>
      <c r="W389">
        <v>0.5</v>
      </c>
      <c r="X389">
        <v>180</v>
      </c>
      <c r="Y389">
        <v>0.5</v>
      </c>
      <c r="Z389">
        <v>45</v>
      </c>
      <c r="AA389">
        <v>18225</v>
      </c>
      <c r="AB389">
        <v>135</v>
      </c>
      <c r="AC389">
        <v>4</v>
      </c>
      <c r="AD389">
        <v>0.75</v>
      </c>
      <c r="AE389">
        <v>0.25</v>
      </c>
      <c r="AF389">
        <v>2</v>
      </c>
      <c r="AG389">
        <v>0.05</v>
      </c>
      <c r="AH389">
        <v>0.2</v>
      </c>
      <c r="AI389">
        <v>0.42499999999999999</v>
      </c>
      <c r="AJ389">
        <v>0.57499999999999996</v>
      </c>
      <c r="AK389">
        <v>65.249999999999986</v>
      </c>
      <c r="AL389">
        <v>17814.9375</v>
      </c>
      <c r="AM389">
        <v>133.47260954967501</v>
      </c>
      <c r="AN389">
        <v>0.9</v>
      </c>
      <c r="AO389">
        <v>0.56330583577691229</v>
      </c>
      <c r="AP389">
        <v>0.43669416422308771</v>
      </c>
      <c r="AQ389" s="2">
        <f>Table4[[#This Row],[Gain]]^Table4[[#This Row],[θ]]</f>
        <v>498.1414721148987</v>
      </c>
      <c r="AR389" s="2">
        <f>-Table4[[#This Row],[λ]]*-Table4[[#This Row],[Loss]]^Table4[[#This Row],[θ]]</f>
        <v>434.85510823313615</v>
      </c>
      <c r="AS389" s="2">
        <f>Table4[[#This Row],[pie_gain]]*Table4[[#This Row],[v_n_w_g]]-Table4[[#This Row],[pie_loss]]*Table4[[#This Row],[v_n_w_l]]</f>
        <v>90.70731023681472</v>
      </c>
      <c r="AT389" s="2">
        <f>IF(Table4[[#This Row],[diff_v]]&gt;=1,1,0)</f>
        <v>1</v>
      </c>
      <c r="AU389" s="2">
        <f>Table4[[#This Row],[Gain]]^(Table4[[#This Row],[θ]]*Table4[[#This Row],[ω_p]])</f>
        <v>513.8536708282802</v>
      </c>
      <c r="AV389" s="2">
        <f>-Table4[[#This Row],[λ]]*-Table4[[#This Row],[Loss]]^(Table4[[#This Row],[θ]]*Table4[[#This Row],[ω_n]])</f>
        <v>434.85510823313615</v>
      </c>
      <c r="AW389" s="2">
        <f>Table4[[#This Row],[v_n_w_g_w]]*Table4[[#This Row],[pie_gain]]-Table4[[#This Row],[v_n_w_l_w]]*Table4[[#This Row],[pie_loss]]</f>
        <v>99.558083464949021</v>
      </c>
      <c r="AX389" s="2">
        <f>IF(Table4[[#This Row],[diff_v_w]]&gt;=1,1,0)</f>
        <v>1</v>
      </c>
      <c r="AY389" s="2">
        <f>Table4[[#This Row],[Gain]]^(Table4[[#This Row],[θ]])*Table4[[#This Row],[ω_p2]]</f>
        <v>499.88496726730085</v>
      </c>
      <c r="AZ389" s="2">
        <f>-Table4[[#This Row],[λ]]*-Table4[[#This Row],[Loss]]^(Table4[[#This Row],[θ]])*Table4[[#This Row],[ω_n2]]</f>
        <v>434.85510823313615</v>
      </c>
      <c r="BA389" s="2">
        <f>Table4[[#This Row],[v_n_w_g_w2]]*Table4[[#This Row],[pie_gain]]-Table4[[#This Row],[v_n_w_l_w2]]*Table4[[#This Row],[pie_loss]]</f>
        <v>91.689431230811607</v>
      </c>
      <c r="BB389" s="2">
        <f>IF(Table4[[#This Row],[diff_v_w2]]&gt;=1,1,0)</f>
        <v>1</v>
      </c>
      <c r="BC389" s="2">
        <f>Table4[[#This Row],[Gain]]^(Table4[[#This Row],[θ]]+Table4[[#This Row],[ω_p3]])</f>
        <v>516.5824020768606</v>
      </c>
      <c r="BD389" s="2">
        <f>-Table4[[#This Row],[λ]]*-Table4[[#This Row],[Loss]]^(Table4[[#This Row],[θ]]+Table4[[#This Row],[ω_n3]])</f>
        <v>434.85510823313615</v>
      </c>
      <c r="BE389" s="2">
        <f>Table4[[#This Row],[v_n_w_g_w3]]*Table4[[#This Row],[pie_gain]]-Table4[[#This Row],[v_n_w_l_w3]]*Table4[[#This Row],[pie_loss]]</f>
        <v>101.09519370154115</v>
      </c>
      <c r="BF389" s="2">
        <f>IF(Table4[[#This Row],[diff_v_w3]]&gt;=1,1,0)</f>
        <v>1</v>
      </c>
      <c r="BG389" s="2">
        <f>(Table4[[#This Row],[Accept]]-Table4[[#This Row],[projected_M1]])</f>
        <v>-1</v>
      </c>
      <c r="BH389" s="2">
        <f>(Table4[[#This Row],[Accept]]-Table4[[#This Row],[projected_M2]])</f>
        <v>-1</v>
      </c>
      <c r="BI389" s="2">
        <f>(Table4[[#This Row],[Accept]]-Table4[[#This Row],[projected_M3]])</f>
        <v>-1</v>
      </c>
      <c r="BJ389" s="2">
        <f>(Table4[[#This Row],[Accept]]-Table4[[#This Row],[projected_M4]])</f>
        <v>-1</v>
      </c>
    </row>
    <row r="390" spans="1:62" x14ac:dyDescent="0.3">
      <c r="A390">
        <v>49</v>
      </c>
      <c r="B390" t="s">
        <v>45</v>
      </c>
      <c r="C390">
        <v>1.1960207441678836</v>
      </c>
      <c r="D390">
        <v>-2</v>
      </c>
      <c r="E390" s="22">
        <f>IF(Table4[[#This Row],[Trial]]="G1",Table4[[#This Row],[Balance]]/100,IF(Table4[[#This Row],[Trial]]="G2",Table4[[#This Row],[Balance]]/200,Table4[[#This Row],[Balance]]/500))</f>
        <v>1.1000000000000001</v>
      </c>
      <c r="F390" s="22">
        <f>IF(Table4[[#This Row],[Net_Balance]]&gt;1,1+(Table4[[#This Row],[Net_Balance]]-1)/$F$974,1)</f>
        <v>1.0014285714285713</v>
      </c>
      <c r="G390" s="22">
        <f>IF(Table4[[#This Row],[Net_Balance]]&lt;1,1-(1-Table4[[#This Row],[Net_Balance]])/$F$974,1)</f>
        <v>1</v>
      </c>
      <c r="H390" s="22">
        <f>IF(Table4[[#This Row],[Net_Balance]]&gt;1,1+(Table4[[#This Row],[Net_Balance]]-1)/$H$974,1)</f>
        <v>1.0009999999999999</v>
      </c>
      <c r="I390" s="22">
        <f>IF(Table4[[#This Row],[Net_Balance]]&lt;1,1-(1-Table4[[#This Row],[Net_Balance]])/$H$974,1)</f>
        <v>1</v>
      </c>
      <c r="J390" s="22">
        <f>IF(Table4[[#This Row],[Net_Balance]]&gt;1,(Table4[[#This Row],[Net_Balance]]-1)/$J$974,0)</f>
        <v>2.0000000000000018E-3</v>
      </c>
      <c r="K390" s="22">
        <f>IF(Table4[[#This Row],[Net_Balance]]&lt;1,-(1-Table4[[#This Row],[Net_Balance]])/$J$974,0)</f>
        <v>0</v>
      </c>
      <c r="L390" t="s">
        <v>109</v>
      </c>
      <c r="M390" t="s">
        <v>81</v>
      </c>
      <c r="N390" t="s">
        <v>7</v>
      </c>
      <c r="O390">
        <v>1</v>
      </c>
      <c r="P390">
        <v>-50</v>
      </c>
      <c r="Q390">
        <v>220</v>
      </c>
      <c r="R390">
        <v>1664466346</v>
      </c>
      <c r="S390">
        <v>8</v>
      </c>
      <c r="T390" t="s">
        <v>118</v>
      </c>
      <c r="U390">
        <v>1</v>
      </c>
      <c r="V390">
        <v>-50</v>
      </c>
      <c r="W390">
        <v>0.5</v>
      </c>
      <c r="X390">
        <v>70</v>
      </c>
      <c r="Y390">
        <v>0.5</v>
      </c>
      <c r="Z390">
        <v>10</v>
      </c>
      <c r="AA390">
        <v>3600</v>
      </c>
      <c r="AB390">
        <v>60</v>
      </c>
      <c r="AC390">
        <v>2</v>
      </c>
      <c r="AD390">
        <v>0.25</v>
      </c>
      <c r="AE390">
        <v>0.75</v>
      </c>
      <c r="AF390">
        <v>1</v>
      </c>
      <c r="AG390">
        <v>0.25</v>
      </c>
      <c r="AH390">
        <v>0.5</v>
      </c>
      <c r="AI390">
        <v>0.375</v>
      </c>
      <c r="AJ390">
        <v>0.625</v>
      </c>
      <c r="AK390">
        <v>25</v>
      </c>
      <c r="AL390">
        <v>3375</v>
      </c>
      <c r="AM390">
        <v>58.094750193111253</v>
      </c>
      <c r="AN390">
        <v>0.9</v>
      </c>
      <c r="AO390">
        <v>0.60844334427391233</v>
      </c>
      <c r="AP390">
        <v>0.39155665572608767</v>
      </c>
      <c r="AQ390" s="2">
        <f>Table4[[#This Row],[Gain]]^Table4[[#This Row],[θ]]</f>
        <v>160.98133731857229</v>
      </c>
      <c r="AR390" s="2">
        <f>-Table4[[#This Row],[λ]]*-Table4[[#This Row],[Loss]]^Table4[[#This Row],[θ]]</f>
        <v>215.2947128015152</v>
      </c>
      <c r="AS390" s="2">
        <f>Table4[[#This Row],[pie_gain]]*Table4[[#This Row],[v_n_w_g]]-Table4[[#This Row],[pie_loss]]*Table4[[#This Row],[v_n_w_l]]</f>
        <v>13.647945503729076</v>
      </c>
      <c r="AT390" s="2">
        <f>IF(Table4[[#This Row],[diff_v]]&gt;=1,1,0)</f>
        <v>1</v>
      </c>
      <c r="AU390" s="2">
        <f>Table4[[#This Row],[Gain]]^(Table4[[#This Row],[θ]]*Table4[[#This Row],[ω_p]])</f>
        <v>162.15414975104682</v>
      </c>
      <c r="AV390" s="2">
        <f>-Table4[[#This Row],[λ]]*-Table4[[#This Row],[Loss]]^(Table4[[#This Row],[θ]]*Table4[[#This Row],[ω_n]])</f>
        <v>215.2947128015152</v>
      </c>
      <c r="AW390" s="2">
        <f>Table4[[#This Row],[v_n_w_g_w]]*Table4[[#This Row],[pie_gain]]-Table4[[#This Row],[v_n_w_l_w]]*Table4[[#This Row],[pie_loss]]</f>
        <v>14.361535422349903</v>
      </c>
      <c r="AX390" s="2">
        <f>IF(Table4[[#This Row],[diff_v_w]]&gt;=1,1,0)</f>
        <v>1</v>
      </c>
      <c r="AY390" s="2">
        <f>Table4[[#This Row],[Gain]]^(Table4[[#This Row],[θ]])*Table4[[#This Row],[ω_p2]]</f>
        <v>161.14231865589085</v>
      </c>
      <c r="AZ390" s="2">
        <f>-Table4[[#This Row],[λ]]*-Table4[[#This Row],[Loss]]^(Table4[[#This Row],[θ]])*Table4[[#This Row],[ω_n2]]</f>
        <v>215.2947128015152</v>
      </c>
      <c r="BA390" s="2">
        <f>Table4[[#This Row],[v_n_w_g_w2]]*Table4[[#This Row],[pie_gain]]-Table4[[#This Row],[v_n_w_l_w2]]*Table4[[#This Row],[pie_loss]]</f>
        <v>13.745893526972864</v>
      </c>
      <c r="BB390" s="2">
        <f>IF(Table4[[#This Row],[diff_v_w2]]&gt;=1,1,0)</f>
        <v>1</v>
      </c>
      <c r="BC390" s="2">
        <f>Table4[[#This Row],[Gain]]^(Table4[[#This Row],[θ]]+Table4[[#This Row],[ω_p3]])</f>
        <v>162.35502203801909</v>
      </c>
      <c r="BD390" s="2">
        <f>-Table4[[#This Row],[λ]]*-Table4[[#This Row],[Loss]]^(Table4[[#This Row],[θ]]+Table4[[#This Row],[ω_n3]])</f>
        <v>215.2947128015152</v>
      </c>
      <c r="BE390" s="2">
        <f>Table4[[#This Row],[v_n_w_g_w3]]*Table4[[#This Row],[pie_gain]]-Table4[[#This Row],[v_n_w_l_w3]]*Table4[[#This Row],[pie_loss]]</f>
        <v>14.483754828407257</v>
      </c>
      <c r="BF390" s="2">
        <f>IF(Table4[[#This Row],[diff_v_w3]]&gt;=1,1,0)</f>
        <v>1</v>
      </c>
      <c r="BG390" s="2">
        <f>(Table4[[#This Row],[Accept]]-Table4[[#This Row],[projected_M1]])</f>
        <v>0</v>
      </c>
      <c r="BH390" s="2">
        <f>(Table4[[#This Row],[Accept]]-Table4[[#This Row],[projected_M2]])</f>
        <v>0</v>
      </c>
      <c r="BI390" s="2">
        <f>(Table4[[#This Row],[Accept]]-Table4[[#This Row],[projected_M3]])</f>
        <v>0</v>
      </c>
      <c r="BJ390" s="2">
        <f>(Table4[[#This Row],[Accept]]-Table4[[#This Row],[projected_M4]])</f>
        <v>0</v>
      </c>
    </row>
    <row r="391" spans="1:62" x14ac:dyDescent="0.3">
      <c r="A391">
        <v>50</v>
      </c>
      <c r="B391" t="s">
        <v>45</v>
      </c>
      <c r="C391">
        <v>1.1960207441678836</v>
      </c>
      <c r="D391">
        <v>-2</v>
      </c>
      <c r="E391" s="22">
        <f>IF(Table4[[#This Row],[Trial]]="G1",Table4[[#This Row],[Balance]]/100,IF(Table4[[#This Row],[Trial]]="G2",Table4[[#This Row],[Balance]]/200,Table4[[#This Row],[Balance]]/500))</f>
        <v>1.1000000000000001</v>
      </c>
      <c r="F391" s="22">
        <f>IF(Table4[[#This Row],[Net_Balance]]&gt;1,1+(Table4[[#This Row],[Net_Balance]]-1)/$F$974,1)</f>
        <v>1.0014285714285713</v>
      </c>
      <c r="G391" s="22">
        <f>IF(Table4[[#This Row],[Net_Balance]]&lt;1,1-(1-Table4[[#This Row],[Net_Balance]])/$F$974,1)</f>
        <v>1</v>
      </c>
      <c r="H391" s="22">
        <f>IF(Table4[[#This Row],[Net_Balance]]&gt;1,1+(Table4[[#This Row],[Net_Balance]]-1)/$H$974,1)</f>
        <v>1.0009999999999999</v>
      </c>
      <c r="I391" s="22">
        <f>IF(Table4[[#This Row],[Net_Balance]]&lt;1,1-(1-Table4[[#This Row],[Net_Balance]])/$H$974,1)</f>
        <v>1</v>
      </c>
      <c r="J391" s="22">
        <f>IF(Table4[[#This Row],[Net_Balance]]&gt;1,(Table4[[#This Row],[Net_Balance]]-1)/$J$974,0)</f>
        <v>2.0000000000000018E-3</v>
      </c>
      <c r="K391" s="22">
        <f>IF(Table4[[#This Row],[Net_Balance]]&lt;1,-(1-Table4[[#This Row],[Net_Balance]])/$J$974,0)</f>
        <v>0</v>
      </c>
      <c r="L391" t="s">
        <v>109</v>
      </c>
      <c r="M391" t="s">
        <v>64</v>
      </c>
      <c r="N391" t="s">
        <v>5</v>
      </c>
      <c r="O391">
        <v>0</v>
      </c>
      <c r="P391">
        <v>0</v>
      </c>
      <c r="Q391">
        <v>220</v>
      </c>
      <c r="R391">
        <v>1664466355</v>
      </c>
      <c r="S391">
        <v>9</v>
      </c>
      <c r="T391" t="s">
        <v>118</v>
      </c>
      <c r="U391">
        <v>1</v>
      </c>
      <c r="V391">
        <v>-50</v>
      </c>
      <c r="W391">
        <v>0.5</v>
      </c>
      <c r="X391">
        <v>60</v>
      </c>
      <c r="Y391">
        <v>0.5</v>
      </c>
      <c r="Z391">
        <v>5</v>
      </c>
      <c r="AA391">
        <v>3025</v>
      </c>
      <c r="AB391">
        <v>55</v>
      </c>
      <c r="AC391">
        <v>4</v>
      </c>
      <c r="AD391">
        <v>0.25</v>
      </c>
      <c r="AE391">
        <v>0.75</v>
      </c>
      <c r="AF391">
        <v>2</v>
      </c>
      <c r="AG391">
        <v>0.5</v>
      </c>
      <c r="AH391">
        <v>0.25</v>
      </c>
      <c r="AI391">
        <v>0.625</v>
      </c>
      <c r="AJ391">
        <v>0.375</v>
      </c>
      <c r="AK391">
        <v>-8.75</v>
      </c>
      <c r="AL391">
        <v>2835.9375</v>
      </c>
      <c r="AM391">
        <v>53.253521010351982</v>
      </c>
      <c r="AN391">
        <v>0.9</v>
      </c>
      <c r="AO391">
        <v>0.38419903534316502</v>
      </c>
      <c r="AP391">
        <v>0.61580096465683498</v>
      </c>
      <c r="AQ391" s="2">
        <f>Table4[[#This Row],[Gain]]^Table4[[#This Row],[θ]]</f>
        <v>133.87694139177151</v>
      </c>
      <c r="AR391" s="2">
        <f>-Table4[[#This Row],[λ]]*-Table4[[#This Row],[Loss]]^Table4[[#This Row],[θ]]</f>
        <v>215.2947128015152</v>
      </c>
      <c r="AS391" s="2">
        <f>Table4[[#This Row],[pie_gain]]*Table4[[#This Row],[v_n_w_g]]-Table4[[#This Row],[pie_loss]]*Table4[[#This Row],[v_n_w_l]]</f>
        <v>-81.14330009127724</v>
      </c>
      <c r="AT391" s="2">
        <f>IF(Table4[[#This Row],[diff_v]]&gt;=1,1,0)</f>
        <v>0</v>
      </c>
      <c r="AU391" s="2">
        <f>Table4[[#This Row],[Gain]]^(Table4[[#This Row],[θ]]*Table4[[#This Row],[ω_p]])</f>
        <v>134.81677463658545</v>
      </c>
      <c r="AV391" s="2">
        <f>-Table4[[#This Row],[λ]]*-Table4[[#This Row],[Loss]]^(Table4[[#This Row],[θ]]*Table4[[#This Row],[ω_n]])</f>
        <v>215.2947128015152</v>
      </c>
      <c r="AW391" s="2">
        <f>Table4[[#This Row],[v_n_w_g_w]]*Table4[[#This Row],[pie_gain]]-Table4[[#This Row],[v_n_w_l_w]]*Table4[[#This Row],[pie_loss]]</f>
        <v>-80.782217065236296</v>
      </c>
      <c r="AX391" s="2">
        <f>IF(Table4[[#This Row],[diff_v_w]]&gt;=1,1,0)</f>
        <v>0</v>
      </c>
      <c r="AY391" s="2">
        <f>Table4[[#This Row],[Gain]]^(Table4[[#This Row],[θ]])*Table4[[#This Row],[ω_p2]]</f>
        <v>134.01081833316326</v>
      </c>
      <c r="AZ391" s="2">
        <f>-Table4[[#This Row],[λ]]*-Table4[[#This Row],[Loss]]^(Table4[[#This Row],[θ]])*Table4[[#This Row],[ω_n2]]</f>
        <v>215.2947128015152</v>
      </c>
      <c r="BA391" s="2">
        <f>Table4[[#This Row],[v_n_w_g_w2]]*Table4[[#This Row],[pie_gain]]-Table4[[#This Row],[v_n_w_l_w2]]*Table4[[#This Row],[pie_loss]]</f>
        <v>-81.091864699539855</v>
      </c>
      <c r="BB391" s="2">
        <f>IF(Table4[[#This Row],[diff_v_w2]]&gt;=1,1,0)</f>
        <v>0</v>
      </c>
      <c r="BC391" s="2">
        <f>Table4[[#This Row],[Gain]]^(Table4[[#This Row],[θ]]+Table4[[#This Row],[ω_p3]])</f>
        <v>134.97771885697716</v>
      </c>
      <c r="BD391" s="2">
        <f>-Table4[[#This Row],[λ]]*-Table4[[#This Row],[Loss]]^(Table4[[#This Row],[θ]]+Table4[[#This Row],[ω_n3]])</f>
        <v>215.2947128015152</v>
      </c>
      <c r="BE391" s="2">
        <f>Table4[[#This Row],[v_n_w_g_w3]]*Table4[[#This Row],[pie_gain]]-Table4[[#This Row],[v_n_w_l_w3]]*Table4[[#This Row],[pie_loss]]</f>
        <v>-80.720382451017741</v>
      </c>
      <c r="BF391" s="2">
        <f>IF(Table4[[#This Row],[diff_v_w3]]&gt;=1,1,0)</f>
        <v>0</v>
      </c>
      <c r="BG391" s="2">
        <f>(Table4[[#This Row],[Accept]]-Table4[[#This Row],[projected_M1]])</f>
        <v>0</v>
      </c>
      <c r="BH391" s="2">
        <f>(Table4[[#This Row],[Accept]]-Table4[[#This Row],[projected_M2]])</f>
        <v>0</v>
      </c>
      <c r="BI391" s="2">
        <f>(Table4[[#This Row],[Accept]]-Table4[[#This Row],[projected_M3]])</f>
        <v>0</v>
      </c>
      <c r="BJ391" s="2">
        <f>(Table4[[#This Row],[Accept]]-Table4[[#This Row],[projected_M4]])</f>
        <v>0</v>
      </c>
    </row>
    <row r="392" spans="1:62" x14ac:dyDescent="0.3">
      <c r="A392">
        <v>51</v>
      </c>
      <c r="B392" t="s">
        <v>45</v>
      </c>
      <c r="C392">
        <v>1.1960207441678836</v>
      </c>
      <c r="D392">
        <v>-2</v>
      </c>
      <c r="E392" s="22">
        <f>IF(Table4[[#This Row],[Trial]]="G1",Table4[[#This Row],[Balance]]/100,IF(Table4[[#This Row],[Trial]]="G2",Table4[[#This Row],[Balance]]/200,Table4[[#This Row],[Balance]]/500))</f>
        <v>1.1000000000000001</v>
      </c>
      <c r="F392" s="22">
        <f>IF(Table4[[#This Row],[Net_Balance]]&gt;1,1+(Table4[[#This Row],[Net_Balance]]-1)/$F$974,1)</f>
        <v>1.0014285714285713</v>
      </c>
      <c r="G392" s="22">
        <f>IF(Table4[[#This Row],[Net_Balance]]&lt;1,1-(1-Table4[[#This Row],[Net_Balance]])/$F$974,1)</f>
        <v>1</v>
      </c>
      <c r="H392" s="22">
        <f>IF(Table4[[#This Row],[Net_Balance]]&gt;1,1+(Table4[[#This Row],[Net_Balance]]-1)/$H$974,1)</f>
        <v>1.0009999999999999</v>
      </c>
      <c r="I392" s="22">
        <f>IF(Table4[[#This Row],[Net_Balance]]&lt;1,1-(1-Table4[[#This Row],[Net_Balance]])/$H$974,1)</f>
        <v>1</v>
      </c>
      <c r="J392" s="22">
        <f>IF(Table4[[#This Row],[Net_Balance]]&gt;1,(Table4[[#This Row],[Net_Balance]]-1)/$J$974,0)</f>
        <v>2.0000000000000018E-3</v>
      </c>
      <c r="K392" s="22">
        <f>IF(Table4[[#This Row],[Net_Balance]]&lt;1,-(1-Table4[[#This Row],[Net_Balance]])/$J$974,0)</f>
        <v>0</v>
      </c>
      <c r="L392" t="s">
        <v>109</v>
      </c>
      <c r="M392" t="s">
        <v>77</v>
      </c>
      <c r="N392" t="s">
        <v>5</v>
      </c>
      <c r="O392">
        <v>0</v>
      </c>
      <c r="P392">
        <v>0</v>
      </c>
      <c r="Q392">
        <v>220</v>
      </c>
      <c r="R392">
        <v>1664466364</v>
      </c>
      <c r="S392">
        <v>9</v>
      </c>
      <c r="T392" t="s">
        <v>118</v>
      </c>
      <c r="U392">
        <v>1</v>
      </c>
      <c r="V392">
        <v>-50</v>
      </c>
      <c r="W392">
        <v>0.5</v>
      </c>
      <c r="X392">
        <v>70</v>
      </c>
      <c r="Y392">
        <v>0.5</v>
      </c>
      <c r="Z392">
        <v>10</v>
      </c>
      <c r="AA392">
        <v>3600</v>
      </c>
      <c r="AB392">
        <v>60</v>
      </c>
      <c r="AC392">
        <v>4</v>
      </c>
      <c r="AD392">
        <v>0.25</v>
      </c>
      <c r="AE392">
        <v>0.75</v>
      </c>
      <c r="AF392">
        <v>2</v>
      </c>
      <c r="AG392">
        <v>0.5</v>
      </c>
      <c r="AH392">
        <v>0.25</v>
      </c>
      <c r="AI392">
        <v>0.625</v>
      </c>
      <c r="AJ392">
        <v>0.375</v>
      </c>
      <c r="AK392">
        <v>-5</v>
      </c>
      <c r="AL392">
        <v>3375</v>
      </c>
      <c r="AM392">
        <v>58.094750193111253</v>
      </c>
      <c r="AN392">
        <v>0.9</v>
      </c>
      <c r="AO392">
        <v>0.38419903534316502</v>
      </c>
      <c r="AP392">
        <v>0.61580096465683498</v>
      </c>
      <c r="AQ392" s="2">
        <f>Table4[[#This Row],[Gain]]^Table4[[#This Row],[θ]]</f>
        <v>160.98133731857229</v>
      </c>
      <c r="AR392" s="2">
        <f>-Table4[[#This Row],[λ]]*-Table4[[#This Row],[Loss]]^Table4[[#This Row],[θ]]</f>
        <v>215.2947128015152</v>
      </c>
      <c r="AS392" s="2">
        <f>Table4[[#This Row],[pie_gain]]*Table4[[#This Row],[v_n_w_g]]-Table4[[#This Row],[pie_loss]]*Table4[[#This Row],[v_n_w_l]]</f>
        <v>-70.729817322641168</v>
      </c>
      <c r="AT392" s="2">
        <f>IF(Table4[[#This Row],[diff_v]]&gt;=1,1,0)</f>
        <v>0</v>
      </c>
      <c r="AU392" s="2">
        <f>Table4[[#This Row],[Gain]]^(Table4[[#This Row],[θ]]*Table4[[#This Row],[ω_p]])</f>
        <v>162.15414975104682</v>
      </c>
      <c r="AV392" s="2">
        <f>-Table4[[#This Row],[λ]]*-Table4[[#This Row],[Loss]]^(Table4[[#This Row],[θ]]*Table4[[#This Row],[ω_n]])</f>
        <v>215.2947128015152</v>
      </c>
      <c r="AW392" s="2">
        <f>Table4[[#This Row],[v_n_w_g_w]]*Table4[[#This Row],[pie_gain]]-Table4[[#This Row],[v_n_w_l_w]]*Table4[[#This Row],[pie_loss]]</f>
        <v>-70.279223917445989</v>
      </c>
      <c r="AX392" s="2">
        <f>IF(Table4[[#This Row],[diff_v_w]]&gt;=1,1,0)</f>
        <v>0</v>
      </c>
      <c r="AY392" s="2">
        <f>Table4[[#This Row],[Gain]]^(Table4[[#This Row],[θ]])*Table4[[#This Row],[ω_p2]]</f>
        <v>161.14231865589085</v>
      </c>
      <c r="AZ392" s="2">
        <f>-Table4[[#This Row],[λ]]*-Table4[[#This Row],[Loss]]^(Table4[[#This Row],[θ]])*Table4[[#This Row],[ω_n2]]</f>
        <v>215.2947128015152</v>
      </c>
      <c r="BA392" s="2">
        <f>Table4[[#This Row],[v_n_w_g_w2]]*Table4[[#This Row],[pie_gain]]-Table4[[#This Row],[v_n_w_l_w2]]*Table4[[#This Row],[pie_loss]]</f>
        <v>-70.667968448135127</v>
      </c>
      <c r="BB392" s="2">
        <f>IF(Table4[[#This Row],[diff_v_w2]]&gt;=1,1,0)</f>
        <v>0</v>
      </c>
      <c r="BC392" s="2">
        <f>Table4[[#This Row],[Gain]]^(Table4[[#This Row],[θ]]+Table4[[#This Row],[ω_p3]])</f>
        <v>162.35502203801909</v>
      </c>
      <c r="BD392" s="2">
        <f>-Table4[[#This Row],[λ]]*-Table4[[#This Row],[Loss]]^(Table4[[#This Row],[θ]]+Table4[[#This Row],[ω_n3]])</f>
        <v>215.2947128015152</v>
      </c>
      <c r="BE392" s="2">
        <f>Table4[[#This Row],[v_n_w_g_w3]]*Table4[[#This Row],[pie_gain]]-Table4[[#This Row],[v_n_w_l_w3]]*Table4[[#This Row],[pie_loss]]</f>
        <v>-70.202048978564079</v>
      </c>
      <c r="BF392" s="2">
        <f>IF(Table4[[#This Row],[diff_v_w3]]&gt;=1,1,0)</f>
        <v>0</v>
      </c>
      <c r="BG392" s="2">
        <f>(Table4[[#This Row],[Accept]]-Table4[[#This Row],[projected_M1]])</f>
        <v>0</v>
      </c>
      <c r="BH392" s="2">
        <f>(Table4[[#This Row],[Accept]]-Table4[[#This Row],[projected_M2]])</f>
        <v>0</v>
      </c>
      <c r="BI392" s="2">
        <f>(Table4[[#This Row],[Accept]]-Table4[[#This Row],[projected_M3]])</f>
        <v>0</v>
      </c>
      <c r="BJ392" s="2">
        <f>(Table4[[#This Row],[Accept]]-Table4[[#This Row],[projected_M4]])</f>
        <v>0</v>
      </c>
    </row>
    <row r="393" spans="1:62" x14ac:dyDescent="0.3">
      <c r="A393">
        <v>52</v>
      </c>
      <c r="B393" t="s">
        <v>45</v>
      </c>
      <c r="C393">
        <v>1.1960207441678836</v>
      </c>
      <c r="D393">
        <v>-2</v>
      </c>
      <c r="E393" s="22">
        <f>IF(Table4[[#This Row],[Trial]]="G1",Table4[[#This Row],[Balance]]/100,IF(Table4[[#This Row],[Trial]]="G2",Table4[[#This Row],[Balance]]/200,Table4[[#This Row],[Balance]]/500))</f>
        <v>1.25</v>
      </c>
      <c r="F393" s="22">
        <f>IF(Table4[[#This Row],[Net_Balance]]&gt;1,1+(Table4[[#This Row],[Net_Balance]]-1)/$F$974,1)</f>
        <v>1.0035714285714286</v>
      </c>
      <c r="G393" s="22">
        <f>IF(Table4[[#This Row],[Net_Balance]]&lt;1,1-(1-Table4[[#This Row],[Net_Balance]])/$F$974,1)</f>
        <v>1</v>
      </c>
      <c r="H393" s="22">
        <f>IF(Table4[[#This Row],[Net_Balance]]&gt;1,1+(Table4[[#This Row],[Net_Balance]]-1)/$H$974,1)</f>
        <v>1.0024999999999999</v>
      </c>
      <c r="I393" s="22">
        <f>IF(Table4[[#This Row],[Net_Balance]]&lt;1,1-(1-Table4[[#This Row],[Net_Balance]])/$H$974,1)</f>
        <v>1</v>
      </c>
      <c r="J393" s="22">
        <f>IF(Table4[[#This Row],[Net_Balance]]&gt;1,(Table4[[#This Row],[Net_Balance]]-1)/$J$974,0)</f>
        <v>5.0000000000000001E-3</v>
      </c>
      <c r="K393" s="22">
        <f>IF(Table4[[#This Row],[Net_Balance]]&lt;1,-(1-Table4[[#This Row],[Net_Balance]])/$J$974,0)</f>
        <v>0</v>
      </c>
      <c r="L393" t="s">
        <v>109</v>
      </c>
      <c r="M393" t="s">
        <v>92</v>
      </c>
      <c r="N393" t="s">
        <v>7</v>
      </c>
      <c r="O393">
        <v>1</v>
      </c>
      <c r="P393">
        <v>30</v>
      </c>
      <c r="Q393">
        <v>250</v>
      </c>
      <c r="R393">
        <v>1664466380</v>
      </c>
      <c r="S393">
        <v>16</v>
      </c>
      <c r="T393" t="s">
        <v>117</v>
      </c>
      <c r="U393">
        <v>0</v>
      </c>
      <c r="V393">
        <v>-10</v>
      </c>
      <c r="W393">
        <v>0.5</v>
      </c>
      <c r="X393">
        <v>30</v>
      </c>
      <c r="Y393">
        <v>0.5</v>
      </c>
      <c r="Z393">
        <v>10</v>
      </c>
      <c r="AA393">
        <v>400</v>
      </c>
      <c r="AB393">
        <v>20</v>
      </c>
      <c r="AC393">
        <v>4</v>
      </c>
      <c r="AD393">
        <v>0.25</v>
      </c>
      <c r="AE393">
        <v>0.75</v>
      </c>
      <c r="AF393">
        <v>2</v>
      </c>
      <c r="AG393">
        <v>0.5</v>
      </c>
      <c r="AH393">
        <v>0.25</v>
      </c>
      <c r="AI393">
        <v>0.625</v>
      </c>
      <c r="AJ393">
        <v>0.375</v>
      </c>
      <c r="AK393">
        <v>5</v>
      </c>
      <c r="AL393">
        <v>375</v>
      </c>
      <c r="AM393">
        <v>19.364916731037084</v>
      </c>
      <c r="AN393">
        <v>0.9</v>
      </c>
      <c r="AO393">
        <v>0.38419903534316502</v>
      </c>
      <c r="AP393">
        <v>0.61580096465683498</v>
      </c>
      <c r="AQ393" s="2">
        <f>Table4[[#This Row],[Gain]]^Table4[[#This Row],[θ]]</f>
        <v>58.434275299017848</v>
      </c>
      <c r="AR393" s="2">
        <f>-Table4[[#This Row],[λ]]*-Table4[[#This Row],[Loss]]^Table4[[#This Row],[θ]]</f>
        <v>31.408756296736705</v>
      </c>
      <c r="AS393" s="2">
        <f>Table4[[#This Row],[pie_gain]]*Table4[[#This Row],[v_n_w_g]]-Table4[[#This Row],[pie_loss]]*Table4[[#This Row],[v_n_w_l]]</f>
        <v>3.1088497746576884</v>
      </c>
      <c r="AT393" s="2">
        <f>IF(Table4[[#This Row],[diff_v]]&gt;=1,1,0)</f>
        <v>1</v>
      </c>
      <c r="AU393" s="2">
        <f>Table4[[#This Row],[Gain]]^(Table4[[#This Row],[θ]]*Table4[[#This Row],[ω_p]])</f>
        <v>59.289418333175426</v>
      </c>
      <c r="AV393" s="2">
        <f>-Table4[[#This Row],[λ]]*-Table4[[#This Row],[Loss]]^(Table4[[#This Row],[θ]]*Table4[[#This Row],[ω_n]])</f>
        <v>31.408756296736705</v>
      </c>
      <c r="AW393" s="2">
        <f>Table4[[#This Row],[v_n_w_g_w]]*Table4[[#This Row],[pie_gain]]-Table4[[#This Row],[v_n_w_l_w]]*Table4[[#This Row],[pie_loss]]</f>
        <v>3.4373949034614562</v>
      </c>
      <c r="AX393" s="2">
        <f>IF(Table4[[#This Row],[diff_v_w]]&gt;=1,1,0)</f>
        <v>1</v>
      </c>
      <c r="AY393" s="2">
        <f>Table4[[#This Row],[Gain]]^(Table4[[#This Row],[θ]])*Table4[[#This Row],[ω_p2]]</f>
        <v>58.580360987265387</v>
      </c>
      <c r="AZ393" s="2">
        <f>-Table4[[#This Row],[λ]]*-Table4[[#This Row],[Loss]]^(Table4[[#This Row],[θ]])*Table4[[#This Row],[ω_n2]]</f>
        <v>31.408756296736705</v>
      </c>
      <c r="BA393" s="2">
        <f>Table4[[#This Row],[v_n_w_g_w2]]*Table4[[#This Row],[pie_gain]]-Table4[[#This Row],[v_n_w_l_w2]]*Table4[[#This Row],[pie_loss]]</f>
        <v>3.1649757551598334</v>
      </c>
      <c r="BB393" s="2">
        <f>IF(Table4[[#This Row],[diff_v_w2]]&gt;=1,1,0)</f>
        <v>1</v>
      </c>
      <c r="BC393" s="2">
        <f>Table4[[#This Row],[Gain]]^(Table4[[#This Row],[θ]]+Table4[[#This Row],[ω_p3]])</f>
        <v>59.436505623705656</v>
      </c>
      <c r="BD393" s="2">
        <f>-Table4[[#This Row],[λ]]*-Table4[[#This Row],[Loss]]^(Table4[[#This Row],[θ]]+Table4[[#This Row],[ω_n3]])</f>
        <v>31.408756296736705</v>
      </c>
      <c r="BE393" s="2">
        <f>Table4[[#This Row],[v_n_w_g_w3]]*Table4[[#This Row],[pie_gain]]-Table4[[#This Row],[v_n_w_l_w3]]*Table4[[#This Row],[pie_loss]]</f>
        <v>3.4939056985944106</v>
      </c>
      <c r="BF393" s="2">
        <f>IF(Table4[[#This Row],[diff_v_w3]]&gt;=1,1,0)</f>
        <v>1</v>
      </c>
      <c r="BG393" s="2">
        <f>(Table4[[#This Row],[Accept]]-Table4[[#This Row],[projected_M1]])</f>
        <v>0</v>
      </c>
      <c r="BH393" s="2">
        <f>(Table4[[#This Row],[Accept]]-Table4[[#This Row],[projected_M2]])</f>
        <v>0</v>
      </c>
      <c r="BI393" s="2">
        <f>(Table4[[#This Row],[Accept]]-Table4[[#This Row],[projected_M3]])</f>
        <v>0</v>
      </c>
      <c r="BJ393" s="2">
        <f>(Table4[[#This Row],[Accept]]-Table4[[#This Row],[projected_M4]])</f>
        <v>0</v>
      </c>
    </row>
    <row r="394" spans="1:62" x14ac:dyDescent="0.3">
      <c r="A394">
        <v>54</v>
      </c>
      <c r="B394" t="s">
        <v>45</v>
      </c>
      <c r="C394">
        <v>1.1960207441678836</v>
      </c>
      <c r="D394">
        <v>-2</v>
      </c>
      <c r="E394" s="22">
        <f>IF(Table4[[#This Row],[Trial]]="G1",Table4[[#This Row],[Balance]]/100,IF(Table4[[#This Row],[Trial]]="G2",Table4[[#This Row],[Balance]]/200,Table4[[#This Row],[Balance]]/500))</f>
        <v>1.25</v>
      </c>
      <c r="F394" s="22">
        <f>IF(Table4[[#This Row],[Net_Balance]]&gt;1,1+(Table4[[#This Row],[Net_Balance]]-1)/$F$974,1)</f>
        <v>1.0035714285714286</v>
      </c>
      <c r="G394" s="22">
        <f>IF(Table4[[#This Row],[Net_Balance]]&lt;1,1-(1-Table4[[#This Row],[Net_Balance]])/$F$974,1)</f>
        <v>1</v>
      </c>
      <c r="H394" s="22">
        <f>IF(Table4[[#This Row],[Net_Balance]]&gt;1,1+(Table4[[#This Row],[Net_Balance]]-1)/$H$974,1)</f>
        <v>1.0024999999999999</v>
      </c>
      <c r="I394" s="22">
        <f>IF(Table4[[#This Row],[Net_Balance]]&lt;1,1-(1-Table4[[#This Row],[Net_Balance]])/$H$974,1)</f>
        <v>1</v>
      </c>
      <c r="J394" s="22">
        <f>IF(Table4[[#This Row],[Net_Balance]]&gt;1,(Table4[[#This Row],[Net_Balance]]-1)/$J$974,0)</f>
        <v>5.0000000000000001E-3</v>
      </c>
      <c r="K394" s="22">
        <f>IF(Table4[[#This Row],[Net_Balance]]&lt;1,-(1-Table4[[#This Row],[Net_Balance]])/$J$974,0)</f>
        <v>0</v>
      </c>
      <c r="L394" t="s">
        <v>109</v>
      </c>
      <c r="M394" t="s">
        <v>101</v>
      </c>
      <c r="N394" t="s">
        <v>5</v>
      </c>
      <c r="O394">
        <v>0</v>
      </c>
      <c r="P394">
        <v>0</v>
      </c>
      <c r="Q394">
        <v>250</v>
      </c>
      <c r="R394">
        <v>1664466398</v>
      </c>
      <c r="S394">
        <v>8</v>
      </c>
      <c r="T394" t="s">
        <v>118</v>
      </c>
      <c r="U394">
        <v>1</v>
      </c>
      <c r="V394">
        <v>-90</v>
      </c>
      <c r="W394">
        <v>0.5</v>
      </c>
      <c r="X394">
        <v>100</v>
      </c>
      <c r="Y394">
        <v>0.5</v>
      </c>
      <c r="Z394">
        <v>5</v>
      </c>
      <c r="AA394">
        <v>9025</v>
      </c>
      <c r="AB394">
        <v>95</v>
      </c>
      <c r="AC394">
        <v>2</v>
      </c>
      <c r="AD394">
        <v>0.25</v>
      </c>
      <c r="AE394">
        <v>0.75</v>
      </c>
      <c r="AF394">
        <v>2</v>
      </c>
      <c r="AG394">
        <v>0.5</v>
      </c>
      <c r="AH394">
        <v>0.25</v>
      </c>
      <c r="AI394">
        <v>0.625</v>
      </c>
      <c r="AJ394">
        <v>0.375</v>
      </c>
      <c r="AK394">
        <v>-18.75</v>
      </c>
      <c r="AL394">
        <v>8460.9375</v>
      </c>
      <c r="AM394">
        <v>91.983354472426157</v>
      </c>
      <c r="AN394">
        <v>0.9</v>
      </c>
      <c r="AO394">
        <v>0.38419903534316502</v>
      </c>
      <c r="AP394">
        <v>0.61580096465683498</v>
      </c>
      <c r="AQ394" s="2">
        <f>Table4[[#This Row],[Gain]]^Table4[[#This Row],[θ]]</f>
        <v>246.6274930269494</v>
      </c>
      <c r="AR394" s="2">
        <f>-Table4[[#This Row],[λ]]*-Table4[[#This Row],[Loss]]^Table4[[#This Row],[θ]]</f>
        <v>434.85510823313615</v>
      </c>
      <c r="AS394" s="2">
        <f>Table4[[#This Row],[pie_gain]]*Table4[[#This Row],[v_n_w_g]]-Table4[[#This Row],[pie_loss]]*Table4[[#This Row],[v_n_w_l]]</f>
        <v>-173.0301502258605</v>
      </c>
      <c r="AT394" s="2">
        <f>IF(Table4[[#This Row],[diff_v]]&gt;=1,1,0)</f>
        <v>0</v>
      </c>
      <c r="AU394" s="2">
        <f>Table4[[#This Row],[Gain]]^(Table4[[#This Row],[θ]]*Table4[[#This Row],[ω_p]])</f>
        <v>251.52693206549847</v>
      </c>
      <c r="AV394" s="2">
        <f>-Table4[[#This Row],[λ]]*-Table4[[#This Row],[Loss]]^(Table4[[#This Row],[θ]]*Table4[[#This Row],[ω_n]])</f>
        <v>434.85510823313615</v>
      </c>
      <c r="AW394" s="2">
        <f>Table4[[#This Row],[v_n_w_g_w]]*Table4[[#This Row],[pie_gain]]-Table4[[#This Row],[v_n_w_l_w]]*Table4[[#This Row],[pie_loss]]</f>
        <v>-171.14779047352732</v>
      </c>
      <c r="AX394" s="2">
        <f>IF(Table4[[#This Row],[diff_v_w]]&gt;=1,1,0)</f>
        <v>0</v>
      </c>
      <c r="AY394" s="2">
        <f>Table4[[#This Row],[Gain]]^(Table4[[#This Row],[θ]])*Table4[[#This Row],[ω_p2]]</f>
        <v>247.24406175951677</v>
      </c>
      <c r="AZ394" s="2">
        <f>-Table4[[#This Row],[λ]]*-Table4[[#This Row],[Loss]]^(Table4[[#This Row],[θ]])*Table4[[#This Row],[ω_n2]]</f>
        <v>434.85510823313615</v>
      </c>
      <c r="BA394" s="2">
        <f>Table4[[#This Row],[v_n_w_g_w2]]*Table4[[#This Row],[pie_gain]]-Table4[[#This Row],[v_n_w_l_w2]]*Table4[[#This Row],[pie_loss]]</f>
        <v>-172.79326511358539</v>
      </c>
      <c r="BB394" s="2">
        <f>IF(Table4[[#This Row],[diff_v_w2]]&gt;=1,1,0)</f>
        <v>0</v>
      </c>
      <c r="BC394" s="2">
        <f>Table4[[#This Row],[Gain]]^(Table4[[#This Row],[θ]]+Table4[[#This Row],[ω_p3]])</f>
        <v>252.37218531824783</v>
      </c>
      <c r="BD394" s="2">
        <f>-Table4[[#This Row],[λ]]*-Table4[[#This Row],[Loss]]^(Table4[[#This Row],[θ]]+Table4[[#This Row],[ω_n3]])</f>
        <v>434.85510823313615</v>
      </c>
      <c r="BE394" s="2">
        <f>Table4[[#This Row],[v_n_w_g_w3]]*Table4[[#This Row],[pie_gain]]-Table4[[#This Row],[v_n_w_l_w3]]*Table4[[#This Row],[pie_loss]]</f>
        <v>-170.82304498920035</v>
      </c>
      <c r="BF394" s="2">
        <f>IF(Table4[[#This Row],[diff_v_w3]]&gt;=1,1,0)</f>
        <v>0</v>
      </c>
      <c r="BG394" s="2">
        <f>(Table4[[#This Row],[Accept]]-Table4[[#This Row],[projected_M1]])</f>
        <v>0</v>
      </c>
      <c r="BH394" s="2">
        <f>(Table4[[#This Row],[Accept]]-Table4[[#This Row],[projected_M2]])</f>
        <v>0</v>
      </c>
      <c r="BI394" s="2">
        <f>(Table4[[#This Row],[Accept]]-Table4[[#This Row],[projected_M3]])</f>
        <v>0</v>
      </c>
      <c r="BJ394" s="2">
        <f>(Table4[[#This Row],[Accept]]-Table4[[#This Row],[projected_M4]])</f>
        <v>0</v>
      </c>
    </row>
    <row r="395" spans="1:62" x14ac:dyDescent="0.3">
      <c r="A395">
        <v>55</v>
      </c>
      <c r="B395" t="s">
        <v>45</v>
      </c>
      <c r="C395">
        <v>1.1960207441678836</v>
      </c>
      <c r="D395">
        <v>-2</v>
      </c>
      <c r="E395" s="22">
        <f>IF(Table4[[#This Row],[Trial]]="G1",Table4[[#This Row],[Balance]]/100,IF(Table4[[#This Row],[Trial]]="G2",Table4[[#This Row],[Balance]]/200,Table4[[#This Row],[Balance]]/500))</f>
        <v>1.25</v>
      </c>
      <c r="F395" s="22">
        <f>IF(Table4[[#This Row],[Net_Balance]]&gt;1,1+(Table4[[#This Row],[Net_Balance]]-1)/$F$974,1)</f>
        <v>1.0035714285714286</v>
      </c>
      <c r="G395" s="22">
        <f>IF(Table4[[#This Row],[Net_Balance]]&lt;1,1-(1-Table4[[#This Row],[Net_Balance]])/$F$974,1)</f>
        <v>1</v>
      </c>
      <c r="H395" s="22">
        <f>IF(Table4[[#This Row],[Net_Balance]]&gt;1,1+(Table4[[#This Row],[Net_Balance]]-1)/$H$974,1)</f>
        <v>1.0024999999999999</v>
      </c>
      <c r="I395" s="22">
        <f>IF(Table4[[#This Row],[Net_Balance]]&lt;1,1-(1-Table4[[#This Row],[Net_Balance]])/$H$974,1)</f>
        <v>1</v>
      </c>
      <c r="J395" s="22">
        <f>IF(Table4[[#This Row],[Net_Balance]]&gt;1,(Table4[[#This Row],[Net_Balance]]-1)/$J$974,0)</f>
        <v>5.0000000000000001E-3</v>
      </c>
      <c r="K395" s="22">
        <f>IF(Table4[[#This Row],[Net_Balance]]&lt;1,-(1-Table4[[#This Row],[Net_Balance]])/$J$974,0)</f>
        <v>0</v>
      </c>
      <c r="L395" t="s">
        <v>109</v>
      </c>
      <c r="M395" t="s">
        <v>50</v>
      </c>
      <c r="N395" t="s">
        <v>5</v>
      </c>
      <c r="O395">
        <v>0</v>
      </c>
      <c r="P395">
        <v>0</v>
      </c>
      <c r="Q395">
        <v>250</v>
      </c>
      <c r="R395">
        <v>1664466406</v>
      </c>
      <c r="S395">
        <v>8</v>
      </c>
      <c r="T395" t="s">
        <v>117</v>
      </c>
      <c r="U395">
        <v>0</v>
      </c>
      <c r="V395">
        <v>-90</v>
      </c>
      <c r="W395">
        <v>0.5</v>
      </c>
      <c r="X395">
        <v>180</v>
      </c>
      <c r="Y395">
        <v>0.5</v>
      </c>
      <c r="Z395">
        <v>45</v>
      </c>
      <c r="AA395">
        <v>18225</v>
      </c>
      <c r="AB395">
        <v>135</v>
      </c>
      <c r="AC395">
        <v>4</v>
      </c>
      <c r="AD395">
        <v>0.75</v>
      </c>
      <c r="AE395">
        <v>0.25</v>
      </c>
      <c r="AF395">
        <v>2</v>
      </c>
      <c r="AG395">
        <v>0.05</v>
      </c>
      <c r="AH395">
        <v>0.2</v>
      </c>
      <c r="AI395">
        <v>0.42499999999999999</v>
      </c>
      <c r="AJ395">
        <v>0.57499999999999996</v>
      </c>
      <c r="AK395">
        <v>65.249999999999986</v>
      </c>
      <c r="AL395">
        <v>17814.9375</v>
      </c>
      <c r="AM395">
        <v>133.47260954967501</v>
      </c>
      <c r="AN395">
        <v>0.9</v>
      </c>
      <c r="AO395">
        <v>0.56330583577691229</v>
      </c>
      <c r="AP395">
        <v>0.43669416422308771</v>
      </c>
      <c r="AQ395" s="2">
        <f>Table4[[#This Row],[Gain]]^Table4[[#This Row],[θ]]</f>
        <v>498.1414721148987</v>
      </c>
      <c r="AR395" s="2">
        <f>-Table4[[#This Row],[λ]]*-Table4[[#This Row],[Loss]]^Table4[[#This Row],[θ]]</f>
        <v>434.85510823313615</v>
      </c>
      <c r="AS395" s="2">
        <f>Table4[[#This Row],[pie_gain]]*Table4[[#This Row],[v_n_w_g]]-Table4[[#This Row],[pie_loss]]*Table4[[#This Row],[v_n_w_l]]</f>
        <v>90.70731023681472</v>
      </c>
      <c r="AT395" s="2">
        <f>IF(Table4[[#This Row],[diff_v]]&gt;=1,1,0)</f>
        <v>1</v>
      </c>
      <c r="AU395" s="2">
        <f>Table4[[#This Row],[Gain]]^(Table4[[#This Row],[θ]]*Table4[[#This Row],[ω_p]])</f>
        <v>509.31457246966153</v>
      </c>
      <c r="AV395" s="2">
        <f>-Table4[[#This Row],[λ]]*-Table4[[#This Row],[Loss]]^(Table4[[#This Row],[θ]]*Table4[[#This Row],[ω_n]])</f>
        <v>434.85510823313615</v>
      </c>
      <c r="AW395" s="2">
        <f>Table4[[#This Row],[v_n_w_g_w]]*Table4[[#This Row],[pie_gain]]-Table4[[#This Row],[v_n_w_l_w]]*Table4[[#This Row],[pie_loss]]</f>
        <v>97.001182870373697</v>
      </c>
      <c r="AX395" s="2">
        <f>IF(Table4[[#This Row],[diff_v_w]]&gt;=1,1,0)</f>
        <v>1</v>
      </c>
      <c r="AY395" s="2">
        <f>Table4[[#This Row],[Gain]]^(Table4[[#This Row],[θ]])*Table4[[#This Row],[ω_p2]]</f>
        <v>499.38682579518593</v>
      </c>
      <c r="AZ395" s="2">
        <f>-Table4[[#This Row],[λ]]*-Table4[[#This Row],[Loss]]^(Table4[[#This Row],[θ]])*Table4[[#This Row],[ω_n2]]</f>
        <v>434.85510823313615</v>
      </c>
      <c r="BA395" s="2">
        <f>Table4[[#This Row],[v_n_w_g_w2]]*Table4[[#This Row],[pie_gain]]-Table4[[#This Row],[v_n_w_l_w2]]*Table4[[#This Row],[pie_loss]]</f>
        <v>91.408825232526766</v>
      </c>
      <c r="BB395" s="2">
        <f>IF(Table4[[#This Row],[diff_v_w2]]&gt;=1,1,0)</f>
        <v>1</v>
      </c>
      <c r="BC395" s="2">
        <f>Table4[[#This Row],[Gain]]^(Table4[[#This Row],[θ]]+Table4[[#This Row],[ω_p3]])</f>
        <v>511.24498677398066</v>
      </c>
      <c r="BD395" s="2">
        <f>-Table4[[#This Row],[λ]]*-Table4[[#This Row],[Loss]]^(Table4[[#This Row],[θ]]+Table4[[#This Row],[ω_n3]])</f>
        <v>434.85510823313615</v>
      </c>
      <c r="BE395" s="2">
        <f>Table4[[#This Row],[v_n_w_g_w3]]*Table4[[#This Row],[pie_gain]]-Table4[[#This Row],[v_n_w_l_w3]]*Table4[[#This Row],[pie_loss]]</f>
        <v>98.088596513463898</v>
      </c>
      <c r="BF395" s="2">
        <f>IF(Table4[[#This Row],[diff_v_w3]]&gt;=1,1,0)</f>
        <v>1</v>
      </c>
      <c r="BG395" s="2">
        <f>(Table4[[#This Row],[Accept]]-Table4[[#This Row],[projected_M1]])</f>
        <v>-1</v>
      </c>
      <c r="BH395" s="2">
        <f>(Table4[[#This Row],[Accept]]-Table4[[#This Row],[projected_M2]])</f>
        <v>-1</v>
      </c>
      <c r="BI395" s="2">
        <f>(Table4[[#This Row],[Accept]]-Table4[[#This Row],[projected_M3]])</f>
        <v>-1</v>
      </c>
      <c r="BJ395" s="2">
        <f>(Table4[[#This Row],[Accept]]-Table4[[#This Row],[projected_M4]])</f>
        <v>-1</v>
      </c>
    </row>
    <row r="396" spans="1:62" x14ac:dyDescent="0.3">
      <c r="A396">
        <v>56</v>
      </c>
      <c r="B396" t="s">
        <v>45</v>
      </c>
      <c r="C396">
        <v>1.1960207441678836</v>
      </c>
      <c r="D396">
        <v>-2</v>
      </c>
      <c r="E396" s="22">
        <f>IF(Table4[[#This Row],[Trial]]="G1",Table4[[#This Row],[Balance]]/100,IF(Table4[[#This Row],[Trial]]="G2",Table4[[#This Row],[Balance]]/200,Table4[[#This Row],[Balance]]/500))</f>
        <v>1.25</v>
      </c>
      <c r="F396" s="22">
        <f>IF(Table4[[#This Row],[Net_Balance]]&gt;1,1+(Table4[[#This Row],[Net_Balance]]-1)/$F$974,1)</f>
        <v>1.0035714285714286</v>
      </c>
      <c r="G396" s="22">
        <f>IF(Table4[[#This Row],[Net_Balance]]&lt;1,1-(1-Table4[[#This Row],[Net_Balance]])/$F$974,1)</f>
        <v>1</v>
      </c>
      <c r="H396" s="22">
        <f>IF(Table4[[#This Row],[Net_Balance]]&gt;1,1+(Table4[[#This Row],[Net_Balance]]-1)/$H$974,1)</f>
        <v>1.0024999999999999</v>
      </c>
      <c r="I396" s="22">
        <f>IF(Table4[[#This Row],[Net_Balance]]&lt;1,1-(1-Table4[[#This Row],[Net_Balance]])/$H$974,1)</f>
        <v>1</v>
      </c>
      <c r="J396" s="22">
        <f>IF(Table4[[#This Row],[Net_Balance]]&gt;1,(Table4[[#This Row],[Net_Balance]]-1)/$J$974,0)</f>
        <v>5.0000000000000001E-3</v>
      </c>
      <c r="K396" s="22">
        <f>IF(Table4[[#This Row],[Net_Balance]]&lt;1,-(1-Table4[[#This Row],[Net_Balance]])/$J$974,0)</f>
        <v>0</v>
      </c>
      <c r="L396" t="s">
        <v>109</v>
      </c>
      <c r="M396" t="s">
        <v>91</v>
      </c>
      <c r="N396" t="s">
        <v>5</v>
      </c>
      <c r="O396">
        <v>0</v>
      </c>
      <c r="P396">
        <v>0</v>
      </c>
      <c r="Q396">
        <v>250</v>
      </c>
      <c r="R396">
        <v>1664466416</v>
      </c>
      <c r="S396">
        <v>10</v>
      </c>
      <c r="T396" t="s">
        <v>118</v>
      </c>
      <c r="U396">
        <v>1</v>
      </c>
      <c r="V396">
        <v>-90</v>
      </c>
      <c r="W396">
        <v>0.5</v>
      </c>
      <c r="X396">
        <v>100</v>
      </c>
      <c r="Y396">
        <v>0.5</v>
      </c>
      <c r="Z396">
        <v>5</v>
      </c>
      <c r="AA396">
        <v>9025</v>
      </c>
      <c r="AB396">
        <v>95</v>
      </c>
      <c r="AC396">
        <v>4</v>
      </c>
      <c r="AD396">
        <v>0.25</v>
      </c>
      <c r="AE396">
        <v>0.75</v>
      </c>
      <c r="AF396">
        <v>1</v>
      </c>
      <c r="AG396">
        <v>0.25</v>
      </c>
      <c r="AH396">
        <v>0.5</v>
      </c>
      <c r="AI396">
        <v>0.375</v>
      </c>
      <c r="AJ396">
        <v>0.625</v>
      </c>
      <c r="AK396">
        <v>28.75</v>
      </c>
      <c r="AL396">
        <v>8460.9375</v>
      </c>
      <c r="AM396">
        <v>91.983354472426157</v>
      </c>
      <c r="AN396">
        <v>0.9</v>
      </c>
      <c r="AO396">
        <v>0.60844334427391233</v>
      </c>
      <c r="AP396">
        <v>0.39155665572608767</v>
      </c>
      <c r="AQ396" s="2">
        <f>Table4[[#This Row],[Gain]]^Table4[[#This Row],[θ]]</f>
        <v>246.6274930269494</v>
      </c>
      <c r="AR396" s="2">
        <f>-Table4[[#This Row],[λ]]*-Table4[[#This Row],[Loss]]^Table4[[#This Row],[θ]]</f>
        <v>434.85510823313615</v>
      </c>
      <c r="AS396" s="2">
        <f>Table4[[#This Row],[pie_gain]]*Table4[[#This Row],[v_n_w_g]]-Table4[[#This Row],[pie_loss]]*Table4[[#This Row],[v_n_w_l]]</f>
        <v>-20.211555257964619</v>
      </c>
      <c r="AT396" s="2">
        <f>IF(Table4[[#This Row],[diff_v]]&gt;=1,1,0)</f>
        <v>0</v>
      </c>
      <c r="AU396" s="2">
        <f>Table4[[#This Row],[Gain]]^(Table4[[#This Row],[θ]]*Table4[[#This Row],[ω_p]])</f>
        <v>251.52693206549847</v>
      </c>
      <c r="AV396" s="2">
        <f>-Table4[[#This Row],[λ]]*-Table4[[#This Row],[Loss]]^(Table4[[#This Row],[θ]]*Table4[[#This Row],[ω_n]])</f>
        <v>434.85510823313615</v>
      </c>
      <c r="AW396" s="2">
        <f>Table4[[#This Row],[v_n_w_g_w]]*Table4[[#This Row],[pie_gain]]-Table4[[#This Row],[v_n_w_l_w]]*Table4[[#This Row],[pie_loss]]</f>
        <v>-17.230524184283638</v>
      </c>
      <c r="AX396" s="2">
        <f>IF(Table4[[#This Row],[diff_v_w]]&gt;=1,1,0)</f>
        <v>0</v>
      </c>
      <c r="AY396" s="2">
        <f>Table4[[#This Row],[Gain]]^(Table4[[#This Row],[θ]])*Table4[[#This Row],[ω_p2]]</f>
        <v>247.24406175951677</v>
      </c>
      <c r="AZ396" s="2">
        <f>-Table4[[#This Row],[λ]]*-Table4[[#This Row],[Loss]]^(Table4[[#This Row],[θ]])*Table4[[#This Row],[ω_n2]]</f>
        <v>434.85510823313615</v>
      </c>
      <c r="BA396" s="2">
        <f>Table4[[#This Row],[v_n_w_g_w2]]*Table4[[#This Row],[pie_gain]]-Table4[[#This Row],[v_n_w_l_w2]]*Table4[[#This Row],[pie_loss]]</f>
        <v>-19.836408116346576</v>
      </c>
      <c r="BB396" s="2">
        <f>IF(Table4[[#This Row],[diff_v_w2]]&gt;=1,1,0)</f>
        <v>0</v>
      </c>
      <c r="BC396" s="2">
        <f>Table4[[#This Row],[Gain]]^(Table4[[#This Row],[θ]]+Table4[[#This Row],[ω_p3]])</f>
        <v>252.37218531824783</v>
      </c>
      <c r="BD396" s="2">
        <f>-Table4[[#This Row],[λ]]*-Table4[[#This Row],[Loss]]^(Table4[[#This Row],[θ]]+Table4[[#This Row],[ω_n3]])</f>
        <v>434.85510823313615</v>
      </c>
      <c r="BE396" s="2">
        <f>Table4[[#This Row],[v_n_w_g_w3]]*Table4[[#This Row],[pie_gain]]-Table4[[#This Row],[v_n_w_l_w3]]*Table4[[#This Row],[pie_loss]]</f>
        <v>-16.716235468422411</v>
      </c>
      <c r="BF396" s="2">
        <f>IF(Table4[[#This Row],[diff_v_w3]]&gt;=1,1,0)</f>
        <v>0</v>
      </c>
      <c r="BG396" s="2">
        <f>(Table4[[#This Row],[Accept]]-Table4[[#This Row],[projected_M1]])</f>
        <v>0</v>
      </c>
      <c r="BH396" s="2">
        <f>(Table4[[#This Row],[Accept]]-Table4[[#This Row],[projected_M2]])</f>
        <v>0</v>
      </c>
      <c r="BI396" s="2">
        <f>(Table4[[#This Row],[Accept]]-Table4[[#This Row],[projected_M3]])</f>
        <v>0</v>
      </c>
      <c r="BJ396" s="2">
        <f>(Table4[[#This Row],[Accept]]-Table4[[#This Row],[projected_M4]])</f>
        <v>0</v>
      </c>
    </row>
    <row r="397" spans="1:62" x14ac:dyDescent="0.3">
      <c r="A397">
        <v>57</v>
      </c>
      <c r="B397" t="s">
        <v>45</v>
      </c>
      <c r="C397">
        <v>1.1960207441678836</v>
      </c>
      <c r="D397">
        <v>-2</v>
      </c>
      <c r="E397" s="22">
        <f>IF(Table4[[#This Row],[Trial]]="G1",Table4[[#This Row],[Balance]]/100,IF(Table4[[#This Row],[Trial]]="G2",Table4[[#This Row],[Balance]]/200,Table4[[#This Row],[Balance]]/500))</f>
        <v>1.25</v>
      </c>
      <c r="F397" s="22">
        <f>IF(Table4[[#This Row],[Net_Balance]]&gt;1,1+(Table4[[#This Row],[Net_Balance]]-1)/$F$974,1)</f>
        <v>1.0035714285714286</v>
      </c>
      <c r="G397" s="22">
        <f>IF(Table4[[#This Row],[Net_Balance]]&lt;1,1-(1-Table4[[#This Row],[Net_Balance]])/$F$974,1)</f>
        <v>1</v>
      </c>
      <c r="H397" s="22">
        <f>IF(Table4[[#This Row],[Net_Balance]]&gt;1,1+(Table4[[#This Row],[Net_Balance]]-1)/$H$974,1)</f>
        <v>1.0024999999999999</v>
      </c>
      <c r="I397" s="22">
        <f>IF(Table4[[#This Row],[Net_Balance]]&lt;1,1-(1-Table4[[#This Row],[Net_Balance]])/$H$974,1)</f>
        <v>1</v>
      </c>
      <c r="J397" s="22">
        <f>IF(Table4[[#This Row],[Net_Balance]]&gt;1,(Table4[[#This Row],[Net_Balance]]-1)/$J$974,0)</f>
        <v>5.0000000000000001E-3</v>
      </c>
      <c r="K397" s="22">
        <f>IF(Table4[[#This Row],[Net_Balance]]&lt;1,-(1-Table4[[#This Row],[Net_Balance]])/$J$974,0)</f>
        <v>0</v>
      </c>
      <c r="L397" t="s">
        <v>109</v>
      </c>
      <c r="M397" t="s">
        <v>83</v>
      </c>
      <c r="N397" t="s">
        <v>5</v>
      </c>
      <c r="O397">
        <v>0</v>
      </c>
      <c r="P397">
        <v>0</v>
      </c>
      <c r="Q397">
        <v>250</v>
      </c>
      <c r="R397">
        <v>1664466422</v>
      </c>
      <c r="S397">
        <v>6</v>
      </c>
      <c r="T397" t="s">
        <v>117</v>
      </c>
      <c r="U397">
        <v>0</v>
      </c>
      <c r="V397">
        <v>-50</v>
      </c>
      <c r="W397">
        <v>0.5</v>
      </c>
      <c r="X397">
        <v>40</v>
      </c>
      <c r="Y397">
        <v>0.5</v>
      </c>
      <c r="Z397">
        <v>-5</v>
      </c>
      <c r="AA397">
        <v>2025</v>
      </c>
      <c r="AB397">
        <v>45</v>
      </c>
      <c r="AC397">
        <v>2</v>
      </c>
      <c r="AD397">
        <v>0.25</v>
      </c>
      <c r="AE397">
        <v>0.75</v>
      </c>
      <c r="AF397">
        <v>2</v>
      </c>
      <c r="AG397">
        <v>0.5</v>
      </c>
      <c r="AH397">
        <v>0.25</v>
      </c>
      <c r="AI397">
        <v>0.625</v>
      </c>
      <c r="AJ397">
        <v>0.375</v>
      </c>
      <c r="AK397">
        <v>-16.25</v>
      </c>
      <c r="AL397">
        <v>1898.4375</v>
      </c>
      <c r="AM397">
        <v>43.571062644833439</v>
      </c>
      <c r="AN397">
        <v>0.9</v>
      </c>
      <c r="AO397">
        <v>0.38419903534316502</v>
      </c>
      <c r="AP397">
        <v>0.61580096465683498</v>
      </c>
      <c r="AQ397" s="2">
        <f>Table4[[#This Row],[Gain]]^Table4[[#This Row],[θ]]</f>
        <v>82.432217522931154</v>
      </c>
      <c r="AR397" s="2">
        <f>-Table4[[#This Row],[λ]]*-Table4[[#This Row],[Loss]]^Table4[[#This Row],[θ]]</f>
        <v>215.2947128015152</v>
      </c>
      <c r="AS397" s="2">
        <f>Table4[[#This Row],[pie_gain]]*Table4[[#This Row],[v_n_w_g]]-Table4[[#This Row],[pie_loss]]*Table4[[#This Row],[v_n_w_l]]</f>
        <v>-100.90831337518121</v>
      </c>
      <c r="AT397" s="2">
        <f>IF(Table4[[#This Row],[diff_v]]&gt;=1,1,0)</f>
        <v>0</v>
      </c>
      <c r="AU397" s="2">
        <f>Table4[[#This Row],[Gain]]^(Table4[[#This Row],[θ]]*Table4[[#This Row],[ω_p]])</f>
        <v>83.741394086343334</v>
      </c>
      <c r="AV397" s="2">
        <f>-Table4[[#This Row],[λ]]*-Table4[[#This Row],[Loss]]^(Table4[[#This Row],[θ]]*Table4[[#This Row],[ω_n]])</f>
        <v>215.2947128015152</v>
      </c>
      <c r="AW397" s="2">
        <f>Table4[[#This Row],[v_n_w_g_w]]*Table4[[#This Row],[pie_gain]]-Table4[[#This Row],[v_n_w_l_w]]*Table4[[#This Row],[pie_loss]]</f>
        <v>-100.40532900242437</v>
      </c>
      <c r="AX397" s="2">
        <f>IF(Table4[[#This Row],[diff_v_w]]&gt;=1,1,0)</f>
        <v>0</v>
      </c>
      <c r="AY397" s="2">
        <f>Table4[[#This Row],[Gain]]^(Table4[[#This Row],[θ]])*Table4[[#This Row],[ω_p2]]</f>
        <v>82.638298066738471</v>
      </c>
      <c r="AZ397" s="2">
        <f>-Table4[[#This Row],[λ]]*-Table4[[#This Row],[Loss]]^(Table4[[#This Row],[θ]])*Table4[[#This Row],[ω_n2]]</f>
        <v>215.2947128015152</v>
      </c>
      <c r="BA397" s="2">
        <f>Table4[[#This Row],[v_n_w_g_w2]]*Table4[[#This Row],[pie_gain]]-Table4[[#This Row],[v_n_w_l_w2]]*Table4[[#This Row],[pie_loss]]</f>
        <v>-100.82913742904745</v>
      </c>
      <c r="BB397" s="2">
        <f>IF(Table4[[#This Row],[diff_v_w2]]&gt;=1,1,0)</f>
        <v>0</v>
      </c>
      <c r="BC397" s="2">
        <f>Table4[[#This Row],[Gain]]^(Table4[[#This Row],[θ]]+Table4[[#This Row],[ω_p3]])</f>
        <v>83.96673824282945</v>
      </c>
      <c r="BD397" s="2">
        <f>-Table4[[#This Row],[λ]]*-Table4[[#This Row],[Loss]]^(Table4[[#This Row],[θ]]+Table4[[#This Row],[ω_n3]])</f>
        <v>215.2947128015152</v>
      </c>
      <c r="BE397" s="2">
        <f>Table4[[#This Row],[v_n_w_g_w3]]*Table4[[#This Row],[pie_gain]]-Table4[[#This Row],[v_n_w_l_w3]]*Table4[[#This Row],[pie_loss]]</f>
        <v>-100.31875199488218</v>
      </c>
      <c r="BF397" s="2">
        <f>IF(Table4[[#This Row],[diff_v_w3]]&gt;=1,1,0)</f>
        <v>0</v>
      </c>
      <c r="BG397" s="2">
        <f>(Table4[[#This Row],[Accept]]-Table4[[#This Row],[projected_M1]])</f>
        <v>0</v>
      </c>
      <c r="BH397" s="2">
        <f>(Table4[[#This Row],[Accept]]-Table4[[#This Row],[projected_M2]])</f>
        <v>0</v>
      </c>
      <c r="BI397" s="2">
        <f>(Table4[[#This Row],[Accept]]-Table4[[#This Row],[projected_M3]])</f>
        <v>0</v>
      </c>
      <c r="BJ397" s="2">
        <f>(Table4[[#This Row],[Accept]]-Table4[[#This Row],[projected_M4]])</f>
        <v>0</v>
      </c>
    </row>
    <row r="398" spans="1:62" x14ac:dyDescent="0.3">
      <c r="A398">
        <v>59</v>
      </c>
      <c r="B398" t="s">
        <v>45</v>
      </c>
      <c r="C398">
        <v>1.1960207441678836</v>
      </c>
      <c r="D398">
        <v>-2</v>
      </c>
      <c r="E398" s="22">
        <f>IF(Table4[[#This Row],[Trial]]="G1",Table4[[#This Row],[Balance]]/100,IF(Table4[[#This Row],[Trial]]="G2",Table4[[#This Row],[Balance]]/200,Table4[[#This Row],[Balance]]/500))</f>
        <v>1.25</v>
      </c>
      <c r="F398" s="22">
        <f>IF(Table4[[#This Row],[Net_Balance]]&gt;1,1+(Table4[[#This Row],[Net_Balance]]-1)/$F$974,1)</f>
        <v>1.0035714285714286</v>
      </c>
      <c r="G398" s="22">
        <f>IF(Table4[[#This Row],[Net_Balance]]&lt;1,1-(1-Table4[[#This Row],[Net_Balance]])/$F$974,1)</f>
        <v>1</v>
      </c>
      <c r="H398" s="22">
        <f>IF(Table4[[#This Row],[Net_Balance]]&gt;1,1+(Table4[[#This Row],[Net_Balance]]-1)/$H$974,1)</f>
        <v>1.0024999999999999</v>
      </c>
      <c r="I398" s="22">
        <f>IF(Table4[[#This Row],[Net_Balance]]&lt;1,1-(1-Table4[[#This Row],[Net_Balance]])/$H$974,1)</f>
        <v>1</v>
      </c>
      <c r="J398" s="22">
        <f>IF(Table4[[#This Row],[Net_Balance]]&gt;1,(Table4[[#This Row],[Net_Balance]]-1)/$J$974,0)</f>
        <v>5.0000000000000001E-3</v>
      </c>
      <c r="K398" s="22">
        <f>IF(Table4[[#This Row],[Net_Balance]]&lt;1,-(1-Table4[[#This Row],[Net_Balance]])/$J$974,0)</f>
        <v>0</v>
      </c>
      <c r="L398" t="s">
        <v>109</v>
      </c>
      <c r="M398" t="s">
        <v>100</v>
      </c>
      <c r="N398" t="s">
        <v>5</v>
      </c>
      <c r="O398">
        <v>0</v>
      </c>
      <c r="P398">
        <v>0</v>
      </c>
      <c r="Q398">
        <v>250</v>
      </c>
      <c r="R398">
        <v>1664466435</v>
      </c>
      <c r="S398">
        <v>7</v>
      </c>
      <c r="T398" t="s">
        <v>117</v>
      </c>
      <c r="U398">
        <v>0</v>
      </c>
      <c r="V398">
        <v>-50</v>
      </c>
      <c r="W398">
        <v>0.5</v>
      </c>
      <c r="X398">
        <v>50</v>
      </c>
      <c r="Y398">
        <v>0.5</v>
      </c>
      <c r="Z398">
        <v>0</v>
      </c>
      <c r="AA398">
        <v>2500</v>
      </c>
      <c r="AB398">
        <v>50</v>
      </c>
      <c r="AC398">
        <v>2</v>
      </c>
      <c r="AD398">
        <v>0.25</v>
      </c>
      <c r="AE398">
        <v>0.75</v>
      </c>
      <c r="AF398">
        <v>2</v>
      </c>
      <c r="AG398">
        <v>0.5</v>
      </c>
      <c r="AH398">
        <v>0.25</v>
      </c>
      <c r="AI398">
        <v>0.625</v>
      </c>
      <c r="AJ398">
        <v>0.375</v>
      </c>
      <c r="AK398">
        <v>-12.5</v>
      </c>
      <c r="AL398">
        <v>2343.75</v>
      </c>
      <c r="AM398">
        <v>48.412291827592711</v>
      </c>
      <c r="AN398">
        <v>0.9</v>
      </c>
      <c r="AO398">
        <v>0.38419903534316502</v>
      </c>
      <c r="AP398">
        <v>0.61580096465683498</v>
      </c>
      <c r="AQ398" s="2">
        <f>Table4[[#This Row],[Gain]]^Table4[[#This Row],[θ]]</f>
        <v>107.6473564007576</v>
      </c>
      <c r="AR398" s="2">
        <f>-Table4[[#This Row],[λ]]*-Table4[[#This Row],[Loss]]^Table4[[#This Row],[θ]]</f>
        <v>215.2947128015152</v>
      </c>
      <c r="AS398" s="2">
        <f>Table4[[#This Row],[pie_gain]]*Table4[[#This Row],[v_n_w_g]]-Table4[[#This Row],[pie_loss]]*Table4[[#This Row],[v_n_w_l]]</f>
        <v>-91.22068134227635</v>
      </c>
      <c r="AT398" s="2">
        <f>IF(Table4[[#This Row],[diff_v]]&gt;=1,1,0)</f>
        <v>0</v>
      </c>
      <c r="AU398" s="2">
        <f>Table4[[#This Row],[Gain]]^(Table4[[#This Row],[θ]]*Table4[[#This Row],[ω_p]])</f>
        <v>109.46128037239531</v>
      </c>
      <c r="AV398" s="2">
        <f>-Table4[[#This Row],[λ]]*-Table4[[#This Row],[Loss]]^(Table4[[#This Row],[θ]]*Table4[[#This Row],[ω_n]])</f>
        <v>215.2947128015152</v>
      </c>
      <c r="AW398" s="2">
        <f>Table4[[#This Row],[v_n_w_g_w]]*Table4[[#This Row],[pie_gain]]-Table4[[#This Row],[v_n_w_l_w]]*Table4[[#This Row],[pie_loss]]</f>
        <v>-90.523773502187311</v>
      </c>
      <c r="AX398" s="2">
        <f>IF(Table4[[#This Row],[diff_v_w]]&gt;=1,1,0)</f>
        <v>0</v>
      </c>
      <c r="AY398" s="2">
        <f>Table4[[#This Row],[Gain]]^(Table4[[#This Row],[θ]])*Table4[[#This Row],[ω_p2]]</f>
        <v>107.91647479175948</v>
      </c>
      <c r="AZ398" s="2">
        <f>-Table4[[#This Row],[λ]]*-Table4[[#This Row],[Loss]]^(Table4[[#This Row],[θ]])*Table4[[#This Row],[ω_n2]]</f>
        <v>215.2947128015152</v>
      </c>
      <c r="BA398" s="2">
        <f>Table4[[#This Row],[v_n_w_g_w2]]*Table4[[#This Row],[pie_gain]]-Table4[[#This Row],[v_n_w_l_w2]]*Table4[[#This Row],[pie_loss]]</f>
        <v>-91.11728631606033</v>
      </c>
      <c r="BB398" s="2">
        <f>IF(Table4[[#This Row],[diff_v_w2]]&gt;=1,1,0)</f>
        <v>0</v>
      </c>
      <c r="BC398" s="2">
        <f>Table4[[#This Row],[Gain]]^(Table4[[#This Row],[θ]]+Table4[[#This Row],[ω_p3]])</f>
        <v>109.77367883656049</v>
      </c>
      <c r="BD398" s="2">
        <f>-Table4[[#This Row],[λ]]*-Table4[[#This Row],[Loss]]^(Table4[[#This Row],[θ]]+Table4[[#This Row],[ω_n3]])</f>
        <v>215.2947128015152</v>
      </c>
      <c r="BE398" s="2">
        <f>Table4[[#This Row],[v_n_w_g_w3]]*Table4[[#This Row],[pie_gain]]-Table4[[#This Row],[v_n_w_l_w3]]*Table4[[#This Row],[pie_loss]]</f>
        <v>-90.403750313612349</v>
      </c>
      <c r="BF398" s="2">
        <f>IF(Table4[[#This Row],[diff_v_w3]]&gt;=1,1,0)</f>
        <v>0</v>
      </c>
      <c r="BG398" s="2">
        <f>(Table4[[#This Row],[Accept]]-Table4[[#This Row],[projected_M1]])</f>
        <v>0</v>
      </c>
      <c r="BH398" s="2">
        <f>(Table4[[#This Row],[Accept]]-Table4[[#This Row],[projected_M2]])</f>
        <v>0</v>
      </c>
      <c r="BI398" s="2">
        <f>(Table4[[#This Row],[Accept]]-Table4[[#This Row],[projected_M3]])</f>
        <v>0</v>
      </c>
      <c r="BJ398" s="2">
        <f>(Table4[[#This Row],[Accept]]-Table4[[#This Row],[projected_M4]])</f>
        <v>0</v>
      </c>
    </row>
    <row r="399" spans="1:62" x14ac:dyDescent="0.3">
      <c r="A399">
        <v>61</v>
      </c>
      <c r="B399" t="s">
        <v>45</v>
      </c>
      <c r="C399">
        <v>1.1960207441678836</v>
      </c>
      <c r="D399">
        <v>-2</v>
      </c>
      <c r="E399" s="22">
        <f>IF(Table4[[#This Row],[Trial]]="G1",Table4[[#This Row],[Balance]]/100,IF(Table4[[#This Row],[Trial]]="G2",Table4[[#This Row],[Balance]]/200,Table4[[#This Row],[Balance]]/500))</f>
        <v>1.25</v>
      </c>
      <c r="F399" s="22">
        <f>IF(Table4[[#This Row],[Net_Balance]]&gt;1,1+(Table4[[#This Row],[Net_Balance]]-1)/$F$974,1)</f>
        <v>1.0035714285714286</v>
      </c>
      <c r="G399" s="22">
        <f>IF(Table4[[#This Row],[Net_Balance]]&lt;1,1-(1-Table4[[#This Row],[Net_Balance]])/$F$974,1)</f>
        <v>1</v>
      </c>
      <c r="H399" s="22">
        <f>IF(Table4[[#This Row],[Net_Balance]]&gt;1,1+(Table4[[#This Row],[Net_Balance]]-1)/$H$974,1)</f>
        <v>1.0024999999999999</v>
      </c>
      <c r="I399" s="22">
        <f>IF(Table4[[#This Row],[Net_Balance]]&lt;1,1-(1-Table4[[#This Row],[Net_Balance]])/$H$974,1)</f>
        <v>1</v>
      </c>
      <c r="J399" s="22">
        <f>IF(Table4[[#This Row],[Net_Balance]]&gt;1,(Table4[[#This Row],[Net_Balance]]-1)/$J$974,0)</f>
        <v>5.0000000000000001E-3</v>
      </c>
      <c r="K399" s="22">
        <f>IF(Table4[[#This Row],[Net_Balance]]&lt;1,-(1-Table4[[#This Row],[Net_Balance]])/$J$974,0)</f>
        <v>0</v>
      </c>
      <c r="L399" t="s">
        <v>109</v>
      </c>
      <c r="M399" t="s">
        <v>51</v>
      </c>
      <c r="N399" t="s">
        <v>5</v>
      </c>
      <c r="O399">
        <v>0</v>
      </c>
      <c r="P399">
        <v>0</v>
      </c>
      <c r="Q399">
        <v>250</v>
      </c>
      <c r="R399">
        <v>1664466451</v>
      </c>
      <c r="S399">
        <v>7</v>
      </c>
      <c r="T399" t="s">
        <v>117</v>
      </c>
      <c r="U399">
        <v>0</v>
      </c>
      <c r="V399">
        <v>-90</v>
      </c>
      <c r="W399">
        <v>0.5</v>
      </c>
      <c r="X399">
        <v>80</v>
      </c>
      <c r="Y399">
        <v>0.5</v>
      </c>
      <c r="Z399">
        <v>-5</v>
      </c>
      <c r="AA399">
        <v>7225</v>
      </c>
      <c r="AB399">
        <v>85</v>
      </c>
      <c r="AC399">
        <v>4</v>
      </c>
      <c r="AD399">
        <v>0.25</v>
      </c>
      <c r="AE399">
        <v>0.75</v>
      </c>
      <c r="AF399">
        <v>1</v>
      </c>
      <c r="AG399">
        <v>0.25</v>
      </c>
      <c r="AH399">
        <v>0.5</v>
      </c>
      <c r="AI399">
        <v>0.375</v>
      </c>
      <c r="AJ399">
        <v>0.625</v>
      </c>
      <c r="AK399">
        <v>16.25</v>
      </c>
      <c r="AL399">
        <v>6773.4375</v>
      </c>
      <c r="AM399">
        <v>82.300896106907615</v>
      </c>
      <c r="AN399">
        <v>0.9</v>
      </c>
      <c r="AO399">
        <v>0.60844334427391233</v>
      </c>
      <c r="AP399">
        <v>0.39155665572608767</v>
      </c>
      <c r="AQ399" s="2">
        <f>Table4[[#This Row],[Gain]]^Table4[[#This Row],[θ]]</f>
        <v>188.85787660819494</v>
      </c>
      <c r="AR399" s="2">
        <f>-Table4[[#This Row],[λ]]*-Table4[[#This Row],[Loss]]^Table4[[#This Row],[θ]]</f>
        <v>434.85510823313615</v>
      </c>
      <c r="AS399" s="2">
        <f>Table4[[#This Row],[pie_gain]]*Table4[[#This Row],[v_n_w_g]]-Table4[[#This Row],[pie_loss]]*Table4[[#This Row],[v_n_w_l]]</f>
        <v>-55.361093869212681</v>
      </c>
      <c r="AT399" s="2">
        <f>IF(Table4[[#This Row],[diff_v]]&gt;=1,1,0)</f>
        <v>0</v>
      </c>
      <c r="AU399" s="2">
        <f>Table4[[#This Row],[Gain]]^(Table4[[#This Row],[θ]]*Table4[[#This Row],[ω_p]])</f>
        <v>192.42617909974351</v>
      </c>
      <c r="AV399" s="2">
        <f>-Table4[[#This Row],[λ]]*-Table4[[#This Row],[Loss]]^(Table4[[#This Row],[θ]]*Table4[[#This Row],[ω_n]])</f>
        <v>434.85510823313615</v>
      </c>
      <c r="AW399" s="2">
        <f>Table4[[#This Row],[v_n_w_g_w]]*Table4[[#This Row],[pie_gain]]-Table4[[#This Row],[v_n_w_l_w]]*Table4[[#This Row],[pie_loss]]</f>
        <v>-53.189983967873943</v>
      </c>
      <c r="AX399" s="2">
        <f>IF(Table4[[#This Row],[diff_v_w]]&gt;=1,1,0)</f>
        <v>0</v>
      </c>
      <c r="AY399" s="2">
        <f>Table4[[#This Row],[Gain]]^(Table4[[#This Row],[θ]])*Table4[[#This Row],[ω_p2]]</f>
        <v>189.33002129971541</v>
      </c>
      <c r="AZ399" s="2">
        <f>-Table4[[#This Row],[λ]]*-Table4[[#This Row],[Loss]]^(Table4[[#This Row],[θ]])*Table4[[#This Row],[ω_n2]]</f>
        <v>434.85510823313615</v>
      </c>
      <c r="BA399" s="2">
        <f>Table4[[#This Row],[v_n_w_g_w2]]*Table4[[#This Row],[pie_gain]]-Table4[[#This Row],[v_n_w_l_w2]]*Table4[[#This Row],[pie_loss]]</f>
        <v>-55.073820574122792</v>
      </c>
      <c r="BB399" s="2">
        <f>IF(Table4[[#This Row],[diff_v_w2]]&gt;=1,1,0)</f>
        <v>0</v>
      </c>
      <c r="BC399" s="2">
        <f>Table4[[#This Row],[Gain]]^(Table4[[#This Row],[θ]]+Table4[[#This Row],[ω_p3]])</f>
        <v>193.04144170970838</v>
      </c>
      <c r="BD399" s="2">
        <f>-Table4[[#This Row],[λ]]*-Table4[[#This Row],[Loss]]^(Table4[[#This Row],[θ]]+Table4[[#This Row],[ω_n3]])</f>
        <v>434.85510823313615</v>
      </c>
      <c r="BE399" s="2">
        <f>Table4[[#This Row],[v_n_w_g_w3]]*Table4[[#This Row],[pie_gain]]-Table4[[#This Row],[v_n_w_l_w3]]*Table4[[#This Row],[pie_loss]]</f>
        <v>-52.815631527860219</v>
      </c>
      <c r="BF399" s="2">
        <f>IF(Table4[[#This Row],[diff_v_w3]]&gt;=1,1,0)</f>
        <v>0</v>
      </c>
      <c r="BG399" s="2">
        <f>(Table4[[#This Row],[Accept]]-Table4[[#This Row],[projected_M1]])</f>
        <v>0</v>
      </c>
      <c r="BH399" s="2">
        <f>(Table4[[#This Row],[Accept]]-Table4[[#This Row],[projected_M2]])</f>
        <v>0</v>
      </c>
      <c r="BI399" s="2">
        <f>(Table4[[#This Row],[Accept]]-Table4[[#This Row],[projected_M3]])</f>
        <v>0</v>
      </c>
      <c r="BJ399" s="2">
        <f>(Table4[[#This Row],[Accept]]-Table4[[#This Row],[projected_M4]])</f>
        <v>0</v>
      </c>
    </row>
    <row r="400" spans="1:62" x14ac:dyDescent="0.3">
      <c r="A400">
        <v>62</v>
      </c>
      <c r="B400" t="s">
        <v>45</v>
      </c>
      <c r="C400">
        <v>1.1960207441678836</v>
      </c>
      <c r="D400">
        <v>-2</v>
      </c>
      <c r="E400" s="22">
        <f>IF(Table4[[#This Row],[Trial]]="G1",Table4[[#This Row],[Balance]]/100,IF(Table4[[#This Row],[Trial]]="G2",Table4[[#This Row],[Balance]]/200,Table4[[#This Row],[Balance]]/500))</f>
        <v>1.25</v>
      </c>
      <c r="F400" s="22">
        <f>IF(Table4[[#This Row],[Net_Balance]]&gt;1,1+(Table4[[#This Row],[Net_Balance]]-1)/$F$974,1)</f>
        <v>1.0035714285714286</v>
      </c>
      <c r="G400" s="22">
        <f>IF(Table4[[#This Row],[Net_Balance]]&lt;1,1-(1-Table4[[#This Row],[Net_Balance]])/$F$974,1)</f>
        <v>1</v>
      </c>
      <c r="H400" s="22">
        <f>IF(Table4[[#This Row],[Net_Balance]]&gt;1,1+(Table4[[#This Row],[Net_Balance]]-1)/$H$974,1)</f>
        <v>1.0024999999999999</v>
      </c>
      <c r="I400" s="22">
        <f>IF(Table4[[#This Row],[Net_Balance]]&lt;1,1-(1-Table4[[#This Row],[Net_Balance]])/$H$974,1)</f>
        <v>1</v>
      </c>
      <c r="J400" s="22">
        <f>IF(Table4[[#This Row],[Net_Balance]]&gt;1,(Table4[[#This Row],[Net_Balance]]-1)/$J$974,0)</f>
        <v>5.0000000000000001E-3</v>
      </c>
      <c r="K400" s="22">
        <f>IF(Table4[[#This Row],[Net_Balance]]&lt;1,-(1-Table4[[#This Row],[Net_Balance]])/$J$974,0)</f>
        <v>0</v>
      </c>
      <c r="L400" t="s">
        <v>109</v>
      </c>
      <c r="M400" t="s">
        <v>63</v>
      </c>
      <c r="N400" t="s">
        <v>5</v>
      </c>
      <c r="O400">
        <v>0</v>
      </c>
      <c r="P400">
        <v>0</v>
      </c>
      <c r="Q400">
        <v>250</v>
      </c>
      <c r="R400">
        <v>1664466462</v>
      </c>
      <c r="S400">
        <v>11</v>
      </c>
      <c r="T400" t="s">
        <v>117</v>
      </c>
      <c r="U400">
        <v>0</v>
      </c>
      <c r="V400">
        <v>-50</v>
      </c>
      <c r="W400">
        <v>0.5</v>
      </c>
      <c r="X400">
        <v>60</v>
      </c>
      <c r="Y400">
        <v>0.5</v>
      </c>
      <c r="Z400">
        <v>5</v>
      </c>
      <c r="AA400">
        <v>3025</v>
      </c>
      <c r="AB400">
        <v>55</v>
      </c>
      <c r="AC400">
        <v>4</v>
      </c>
      <c r="AD400">
        <v>0.25</v>
      </c>
      <c r="AE400">
        <v>0.75</v>
      </c>
      <c r="AF400">
        <v>2</v>
      </c>
      <c r="AG400">
        <v>0.5</v>
      </c>
      <c r="AH400">
        <v>0.25</v>
      </c>
      <c r="AI400">
        <v>0.625</v>
      </c>
      <c r="AJ400">
        <v>0.375</v>
      </c>
      <c r="AK400">
        <v>-8.75</v>
      </c>
      <c r="AL400">
        <v>2835.9375</v>
      </c>
      <c r="AM400">
        <v>53.253521010351982</v>
      </c>
      <c r="AN400">
        <v>0.9</v>
      </c>
      <c r="AO400">
        <v>0.38419903534316502</v>
      </c>
      <c r="AP400">
        <v>0.61580096465683498</v>
      </c>
      <c r="AQ400" s="2">
        <f>Table4[[#This Row],[Gain]]^Table4[[#This Row],[θ]]</f>
        <v>133.87694139177151</v>
      </c>
      <c r="AR400" s="2">
        <f>-Table4[[#This Row],[λ]]*-Table4[[#This Row],[Loss]]^Table4[[#This Row],[θ]]</f>
        <v>215.2947128015152</v>
      </c>
      <c r="AS400" s="2">
        <f>Table4[[#This Row],[pie_gain]]*Table4[[#This Row],[v_n_w_g]]-Table4[[#This Row],[pie_loss]]*Table4[[#This Row],[v_n_w_l]]</f>
        <v>-81.14330009127724</v>
      </c>
      <c r="AT400" s="2">
        <f>IF(Table4[[#This Row],[diff_v]]&gt;=1,1,0)</f>
        <v>0</v>
      </c>
      <c r="AU400" s="2">
        <f>Table4[[#This Row],[Gain]]^(Table4[[#This Row],[θ]]*Table4[[#This Row],[ω_p]])</f>
        <v>136.23890974559021</v>
      </c>
      <c r="AV400" s="2">
        <f>-Table4[[#This Row],[λ]]*-Table4[[#This Row],[Loss]]^(Table4[[#This Row],[θ]]*Table4[[#This Row],[ω_n]])</f>
        <v>215.2947128015152</v>
      </c>
      <c r="AW400" s="2">
        <f>Table4[[#This Row],[v_n_w_g_w]]*Table4[[#This Row],[pie_gain]]-Table4[[#This Row],[v_n_w_l_w]]*Table4[[#This Row],[pie_loss]]</f>
        <v>-80.235834128229016</v>
      </c>
      <c r="AX400" s="2">
        <f>IF(Table4[[#This Row],[diff_v_w]]&gt;=1,1,0)</f>
        <v>0</v>
      </c>
      <c r="AY400" s="2">
        <f>Table4[[#This Row],[Gain]]^(Table4[[#This Row],[θ]])*Table4[[#This Row],[ω_p2]]</f>
        <v>134.21163374525094</v>
      </c>
      <c r="AZ400" s="2">
        <f>-Table4[[#This Row],[λ]]*-Table4[[#This Row],[Loss]]^(Table4[[#This Row],[θ]])*Table4[[#This Row],[ω_n2]]</f>
        <v>215.2947128015152</v>
      </c>
      <c r="BA400" s="2">
        <f>Table4[[#This Row],[v_n_w_g_w2]]*Table4[[#This Row],[pie_gain]]-Table4[[#This Row],[v_n_w_l_w2]]*Table4[[#This Row],[pie_loss]]</f>
        <v>-81.01471161193372</v>
      </c>
      <c r="BB400" s="2">
        <f>IF(Table4[[#This Row],[diff_v_w2]]&gt;=1,1,0)</f>
        <v>0</v>
      </c>
      <c r="BC400" s="2">
        <f>Table4[[#This Row],[Gain]]^(Table4[[#This Row],[θ]]+Table4[[#This Row],[ω_p3]])</f>
        <v>136.64587878364034</v>
      </c>
      <c r="BD400" s="2">
        <f>-Table4[[#This Row],[λ]]*-Table4[[#This Row],[Loss]]^(Table4[[#This Row],[θ]]+Table4[[#This Row],[ω_n3]])</f>
        <v>215.2947128015152</v>
      </c>
      <c r="BE400" s="2">
        <f>Table4[[#This Row],[v_n_w_g_w3]]*Table4[[#This Row],[pie_gain]]-Table4[[#This Row],[v_n_w_l_w3]]*Table4[[#This Row],[pie_loss]]</f>
        <v>-80.079477016395629</v>
      </c>
      <c r="BF400" s="2">
        <f>IF(Table4[[#This Row],[diff_v_w3]]&gt;=1,1,0)</f>
        <v>0</v>
      </c>
      <c r="BG400" s="2">
        <f>(Table4[[#This Row],[Accept]]-Table4[[#This Row],[projected_M1]])</f>
        <v>0</v>
      </c>
      <c r="BH400" s="2">
        <f>(Table4[[#This Row],[Accept]]-Table4[[#This Row],[projected_M2]])</f>
        <v>0</v>
      </c>
      <c r="BI400" s="2">
        <f>(Table4[[#This Row],[Accept]]-Table4[[#This Row],[projected_M3]])</f>
        <v>0</v>
      </c>
      <c r="BJ400" s="2">
        <f>(Table4[[#This Row],[Accept]]-Table4[[#This Row],[projected_M4]])</f>
        <v>0</v>
      </c>
    </row>
    <row r="401" spans="1:62" x14ac:dyDescent="0.3">
      <c r="A401">
        <v>63</v>
      </c>
      <c r="B401" t="s">
        <v>45</v>
      </c>
      <c r="C401">
        <v>1.1960207441678836</v>
      </c>
      <c r="D401">
        <v>-2</v>
      </c>
      <c r="E401" s="22">
        <f>IF(Table4[[#This Row],[Trial]]="G1",Table4[[#This Row],[Balance]]/100,IF(Table4[[#This Row],[Trial]]="G2",Table4[[#This Row],[Balance]]/200,Table4[[#This Row],[Balance]]/500))</f>
        <v>1.25</v>
      </c>
      <c r="F401" s="22">
        <f>IF(Table4[[#This Row],[Net_Balance]]&gt;1,1+(Table4[[#This Row],[Net_Balance]]-1)/$F$974,1)</f>
        <v>1.0035714285714286</v>
      </c>
      <c r="G401" s="22">
        <f>IF(Table4[[#This Row],[Net_Balance]]&lt;1,1-(1-Table4[[#This Row],[Net_Balance]])/$F$974,1)</f>
        <v>1</v>
      </c>
      <c r="H401" s="22">
        <f>IF(Table4[[#This Row],[Net_Balance]]&gt;1,1+(Table4[[#This Row],[Net_Balance]]-1)/$H$974,1)</f>
        <v>1.0024999999999999</v>
      </c>
      <c r="I401" s="22">
        <f>IF(Table4[[#This Row],[Net_Balance]]&lt;1,1-(1-Table4[[#This Row],[Net_Balance]])/$H$974,1)</f>
        <v>1</v>
      </c>
      <c r="J401" s="22">
        <f>IF(Table4[[#This Row],[Net_Balance]]&gt;1,(Table4[[#This Row],[Net_Balance]]-1)/$J$974,0)</f>
        <v>5.0000000000000001E-3</v>
      </c>
      <c r="K401" s="22">
        <f>IF(Table4[[#This Row],[Net_Balance]]&lt;1,-(1-Table4[[#This Row],[Net_Balance]])/$J$974,0)</f>
        <v>0</v>
      </c>
      <c r="L401" t="s">
        <v>109</v>
      </c>
      <c r="M401" t="s">
        <v>98</v>
      </c>
      <c r="N401" t="s">
        <v>5</v>
      </c>
      <c r="O401">
        <v>0</v>
      </c>
      <c r="P401">
        <v>0</v>
      </c>
      <c r="Q401">
        <v>250</v>
      </c>
      <c r="R401">
        <v>1664466470</v>
      </c>
      <c r="S401">
        <v>8</v>
      </c>
      <c r="T401" t="s">
        <v>117</v>
      </c>
      <c r="U401">
        <v>0</v>
      </c>
      <c r="V401">
        <v>-10</v>
      </c>
      <c r="W401">
        <v>0.5</v>
      </c>
      <c r="X401">
        <v>0</v>
      </c>
      <c r="Y401">
        <v>0.5</v>
      </c>
      <c r="Z401">
        <v>-5</v>
      </c>
      <c r="AA401">
        <v>25</v>
      </c>
      <c r="AB401">
        <v>5</v>
      </c>
      <c r="AC401">
        <v>2</v>
      </c>
      <c r="AD401">
        <v>0.25</v>
      </c>
      <c r="AE401">
        <v>0.75</v>
      </c>
      <c r="AF401">
        <v>2</v>
      </c>
      <c r="AG401">
        <v>0.5</v>
      </c>
      <c r="AH401">
        <v>0.25</v>
      </c>
      <c r="AI401">
        <v>0.625</v>
      </c>
      <c r="AJ401">
        <v>0.375</v>
      </c>
      <c r="AK401">
        <v>-6.25</v>
      </c>
      <c r="AL401">
        <v>23.4375</v>
      </c>
      <c r="AM401">
        <v>4.8412291827592711</v>
      </c>
      <c r="AN401">
        <v>0.9</v>
      </c>
      <c r="AO401">
        <v>0.38419903534316502</v>
      </c>
      <c r="AP401">
        <v>0.61580096465683498</v>
      </c>
      <c r="AQ401" s="2">
        <f>Table4[[#This Row],[Gain]]^Table4[[#This Row],[θ]]</f>
        <v>0</v>
      </c>
      <c r="AR401" s="2">
        <f>-Table4[[#This Row],[λ]]*-Table4[[#This Row],[Loss]]^Table4[[#This Row],[θ]]</f>
        <v>31.408756296736705</v>
      </c>
      <c r="AS401" s="2">
        <f>Table4[[#This Row],[pie_gain]]*Table4[[#This Row],[v_n_w_g]]-Table4[[#This Row],[pie_loss]]*Table4[[#This Row],[v_n_w_l]]</f>
        <v>-19.341542426201904</v>
      </c>
      <c r="AT401" s="2">
        <f>IF(Table4[[#This Row],[diff_v]]&gt;=1,1,0)</f>
        <v>0</v>
      </c>
      <c r="AU401" s="2">
        <f>Table4[[#This Row],[Gain]]^(Table4[[#This Row],[θ]]*Table4[[#This Row],[ω_p]])</f>
        <v>0</v>
      </c>
      <c r="AV401" s="2">
        <f>-Table4[[#This Row],[λ]]*-Table4[[#This Row],[Loss]]^(Table4[[#This Row],[θ]]*Table4[[#This Row],[ω_n]])</f>
        <v>31.408756296736705</v>
      </c>
      <c r="AW401" s="2">
        <f>Table4[[#This Row],[v_n_w_g_w]]*Table4[[#This Row],[pie_gain]]-Table4[[#This Row],[v_n_w_l_w]]*Table4[[#This Row],[pie_loss]]</f>
        <v>-19.341542426201904</v>
      </c>
      <c r="AX401" s="2">
        <f>IF(Table4[[#This Row],[diff_v_w]]&gt;=1,1,0)</f>
        <v>0</v>
      </c>
      <c r="AY401" s="2">
        <f>Table4[[#This Row],[Gain]]^(Table4[[#This Row],[θ]])*Table4[[#This Row],[ω_p2]]</f>
        <v>0</v>
      </c>
      <c r="AZ401" s="2">
        <f>-Table4[[#This Row],[λ]]*-Table4[[#This Row],[Loss]]^(Table4[[#This Row],[θ]])*Table4[[#This Row],[ω_n2]]</f>
        <v>31.408756296736705</v>
      </c>
      <c r="BA401" s="2">
        <f>Table4[[#This Row],[v_n_w_g_w2]]*Table4[[#This Row],[pie_gain]]-Table4[[#This Row],[v_n_w_l_w2]]*Table4[[#This Row],[pie_loss]]</f>
        <v>-19.341542426201904</v>
      </c>
      <c r="BB401" s="2">
        <f>IF(Table4[[#This Row],[diff_v_w2]]&gt;=1,1,0)</f>
        <v>0</v>
      </c>
      <c r="BC401" s="2">
        <f>Table4[[#This Row],[Gain]]^(Table4[[#This Row],[θ]]+Table4[[#This Row],[ω_p3]])</f>
        <v>0</v>
      </c>
      <c r="BD401" s="2">
        <f>-Table4[[#This Row],[λ]]*-Table4[[#This Row],[Loss]]^(Table4[[#This Row],[θ]]+Table4[[#This Row],[ω_n3]])</f>
        <v>31.408756296736705</v>
      </c>
      <c r="BE401" s="2">
        <f>Table4[[#This Row],[v_n_w_g_w3]]*Table4[[#This Row],[pie_gain]]-Table4[[#This Row],[v_n_w_l_w3]]*Table4[[#This Row],[pie_loss]]</f>
        <v>-19.341542426201904</v>
      </c>
      <c r="BF401" s="2">
        <f>IF(Table4[[#This Row],[diff_v_w3]]&gt;=1,1,0)</f>
        <v>0</v>
      </c>
      <c r="BG401" s="2">
        <f>(Table4[[#This Row],[Accept]]-Table4[[#This Row],[projected_M1]])</f>
        <v>0</v>
      </c>
      <c r="BH401" s="2">
        <f>(Table4[[#This Row],[Accept]]-Table4[[#This Row],[projected_M2]])</f>
        <v>0</v>
      </c>
      <c r="BI401" s="2">
        <f>(Table4[[#This Row],[Accept]]-Table4[[#This Row],[projected_M3]])</f>
        <v>0</v>
      </c>
      <c r="BJ401" s="2">
        <f>(Table4[[#This Row],[Accept]]-Table4[[#This Row],[projected_M4]])</f>
        <v>0</v>
      </c>
    </row>
    <row r="402" spans="1:62" x14ac:dyDescent="0.3">
      <c r="A402">
        <v>64</v>
      </c>
      <c r="B402" t="s">
        <v>45</v>
      </c>
      <c r="C402">
        <v>1.1960207441678836</v>
      </c>
      <c r="D402">
        <v>-2</v>
      </c>
      <c r="E402" s="22">
        <f>IF(Table4[[#This Row],[Trial]]="G1",Table4[[#This Row],[Balance]]/100,IF(Table4[[#This Row],[Trial]]="G2",Table4[[#This Row],[Balance]]/200,Table4[[#This Row],[Balance]]/500))</f>
        <v>1.3</v>
      </c>
      <c r="F402" s="22">
        <f>IF(Table4[[#This Row],[Net_Balance]]&gt;1,1+(Table4[[#This Row],[Net_Balance]]-1)/$F$974,1)</f>
        <v>1.0042857142857142</v>
      </c>
      <c r="G402" s="22">
        <f>IF(Table4[[#This Row],[Net_Balance]]&lt;1,1-(1-Table4[[#This Row],[Net_Balance]])/$F$974,1)</f>
        <v>1</v>
      </c>
      <c r="H402" s="22">
        <f>IF(Table4[[#This Row],[Net_Balance]]&gt;1,1+(Table4[[#This Row],[Net_Balance]]-1)/$H$974,1)</f>
        <v>1.0029999999999999</v>
      </c>
      <c r="I402" s="22">
        <f>IF(Table4[[#This Row],[Net_Balance]]&lt;1,1-(1-Table4[[#This Row],[Net_Balance]])/$H$974,1)</f>
        <v>1</v>
      </c>
      <c r="J402" s="22">
        <f>IF(Table4[[#This Row],[Net_Balance]]&gt;1,(Table4[[#This Row],[Net_Balance]]-1)/$J$974,0)</f>
        <v>6.000000000000001E-3</v>
      </c>
      <c r="K402" s="22">
        <f>IF(Table4[[#This Row],[Net_Balance]]&lt;1,-(1-Table4[[#This Row],[Net_Balance]])/$J$974,0)</f>
        <v>0</v>
      </c>
      <c r="L402" t="s">
        <v>109</v>
      </c>
      <c r="M402" t="s">
        <v>59</v>
      </c>
      <c r="N402" t="s">
        <v>7</v>
      </c>
      <c r="O402">
        <v>1</v>
      </c>
      <c r="P402">
        <v>10</v>
      </c>
      <c r="Q402">
        <v>260</v>
      </c>
      <c r="R402">
        <v>1664466476</v>
      </c>
      <c r="S402">
        <v>6</v>
      </c>
      <c r="T402" t="s">
        <v>118</v>
      </c>
      <c r="U402">
        <v>1</v>
      </c>
      <c r="V402">
        <v>0</v>
      </c>
      <c r="W402">
        <v>0.5</v>
      </c>
      <c r="X402">
        <v>10</v>
      </c>
      <c r="Y402">
        <v>0.5</v>
      </c>
      <c r="Z402">
        <v>5</v>
      </c>
      <c r="AA402">
        <v>25</v>
      </c>
      <c r="AB402">
        <v>5</v>
      </c>
      <c r="AC402">
        <v>4</v>
      </c>
      <c r="AD402">
        <v>0.75</v>
      </c>
      <c r="AE402">
        <v>0.25</v>
      </c>
      <c r="AF402">
        <v>1</v>
      </c>
      <c r="AG402">
        <v>0.2</v>
      </c>
      <c r="AH402">
        <v>4.9999999999999989E-2</v>
      </c>
      <c r="AI402">
        <v>0.57499999999999996</v>
      </c>
      <c r="AJ402">
        <v>0.42500000000000004</v>
      </c>
      <c r="AK402">
        <v>4.25</v>
      </c>
      <c r="AL402">
        <v>24.4375</v>
      </c>
      <c r="AM402">
        <v>4.9434299833212973</v>
      </c>
      <c r="AN402">
        <v>0.9</v>
      </c>
      <c r="AO402">
        <v>0.42913429896650213</v>
      </c>
      <c r="AP402">
        <v>0.57086570103349787</v>
      </c>
      <c r="AQ402" s="2">
        <f>Table4[[#This Row],[Gain]]^Table4[[#This Row],[θ]]</f>
        <v>15.704378148368352</v>
      </c>
      <c r="AR402" s="2">
        <f>-Table4[[#This Row],[λ]]*-Table4[[#This Row],[Loss]]^Table4[[#This Row],[θ]]</f>
        <v>0</v>
      </c>
      <c r="AS402" s="2">
        <f>Table4[[#This Row],[pie_gain]]*Table4[[#This Row],[v_n_w_g]]-Table4[[#This Row],[pie_loss]]*Table4[[#This Row],[v_n_w_l]]</f>
        <v>6.7392873074049078</v>
      </c>
      <c r="AT402" s="2">
        <f>IF(Table4[[#This Row],[diff_v]]&gt;=1,1,0)</f>
        <v>1</v>
      </c>
      <c r="AU402" s="2">
        <f>Table4[[#This Row],[Gain]]^(Table4[[#This Row],[θ]]*Table4[[#This Row],[ω_p]])</f>
        <v>15.890828747038665</v>
      </c>
      <c r="AV402" s="2">
        <f>-Table4[[#This Row],[λ]]*-Table4[[#This Row],[Loss]]^(Table4[[#This Row],[θ]]*Table4[[#This Row],[ω_n]])</f>
        <v>0</v>
      </c>
      <c r="AW402" s="2">
        <f>Table4[[#This Row],[v_n_w_g_w]]*Table4[[#This Row],[pie_gain]]-Table4[[#This Row],[v_n_w_l_w]]*Table4[[#This Row],[pie_loss]]</f>
        <v>6.8192996543571764</v>
      </c>
      <c r="AX402" s="2">
        <f>IF(Table4[[#This Row],[diff_v_w]]&gt;=1,1,0)</f>
        <v>1</v>
      </c>
      <c r="AY402" s="2">
        <f>Table4[[#This Row],[Gain]]^(Table4[[#This Row],[θ]])*Table4[[#This Row],[ω_p2]]</f>
        <v>15.751491282813456</v>
      </c>
      <c r="AZ402" s="2">
        <f>-Table4[[#This Row],[λ]]*-Table4[[#This Row],[Loss]]^(Table4[[#This Row],[θ]])*Table4[[#This Row],[ω_n2]]</f>
        <v>0</v>
      </c>
      <c r="BA402" s="2">
        <f>Table4[[#This Row],[v_n_w_g_w2]]*Table4[[#This Row],[pie_gain]]-Table4[[#This Row],[v_n_w_l_w2]]*Table4[[#This Row],[pie_loss]]</f>
        <v>6.759505169327122</v>
      </c>
      <c r="BB402" s="2">
        <f>IF(Table4[[#This Row],[diff_v_w2]]&gt;=1,1,0)</f>
        <v>1</v>
      </c>
      <c r="BC402" s="2">
        <f>Table4[[#This Row],[Gain]]^(Table4[[#This Row],[θ]]+Table4[[#This Row],[ω_p3]])</f>
        <v>15.922847810544987</v>
      </c>
      <c r="BD402" s="2">
        <f>-Table4[[#This Row],[λ]]*-Table4[[#This Row],[Loss]]^(Table4[[#This Row],[θ]]+Table4[[#This Row],[ω_n3]])</f>
        <v>0</v>
      </c>
      <c r="BE402" s="2">
        <f>Table4[[#This Row],[v_n_w_g_w3]]*Table4[[#This Row],[pie_gain]]-Table4[[#This Row],[v_n_w_l_w3]]*Table4[[#This Row],[pie_loss]]</f>
        <v>6.8330401327285264</v>
      </c>
      <c r="BF402" s="2">
        <f>IF(Table4[[#This Row],[diff_v_w3]]&gt;=1,1,0)</f>
        <v>1</v>
      </c>
      <c r="BG402" s="2">
        <f>(Table4[[#This Row],[Accept]]-Table4[[#This Row],[projected_M1]])</f>
        <v>0</v>
      </c>
      <c r="BH402" s="2">
        <f>(Table4[[#This Row],[Accept]]-Table4[[#This Row],[projected_M2]])</f>
        <v>0</v>
      </c>
      <c r="BI402" s="2">
        <f>(Table4[[#This Row],[Accept]]-Table4[[#This Row],[projected_M3]])</f>
        <v>0</v>
      </c>
      <c r="BJ402" s="2">
        <f>(Table4[[#This Row],[Accept]]-Table4[[#This Row],[projected_M4]])</f>
        <v>0</v>
      </c>
    </row>
    <row r="403" spans="1:62" x14ac:dyDescent="0.3">
      <c r="A403">
        <v>65</v>
      </c>
      <c r="B403" t="s">
        <v>45</v>
      </c>
      <c r="C403">
        <v>1.1960207441678836</v>
      </c>
      <c r="D403">
        <v>-2</v>
      </c>
      <c r="E403" s="22">
        <f>IF(Table4[[#This Row],[Trial]]="G1",Table4[[#This Row],[Balance]]/100,IF(Table4[[#This Row],[Trial]]="G2",Table4[[#This Row],[Balance]]/200,Table4[[#This Row],[Balance]]/500))</f>
        <v>1.3</v>
      </c>
      <c r="F403" s="22">
        <f>IF(Table4[[#This Row],[Net_Balance]]&gt;1,1+(Table4[[#This Row],[Net_Balance]]-1)/$F$974,1)</f>
        <v>1.0042857142857142</v>
      </c>
      <c r="G403" s="22">
        <f>IF(Table4[[#This Row],[Net_Balance]]&lt;1,1-(1-Table4[[#This Row],[Net_Balance]])/$F$974,1)</f>
        <v>1</v>
      </c>
      <c r="H403" s="22">
        <f>IF(Table4[[#This Row],[Net_Balance]]&gt;1,1+(Table4[[#This Row],[Net_Balance]]-1)/$H$974,1)</f>
        <v>1.0029999999999999</v>
      </c>
      <c r="I403" s="22">
        <f>IF(Table4[[#This Row],[Net_Balance]]&lt;1,1-(1-Table4[[#This Row],[Net_Balance]])/$H$974,1)</f>
        <v>1</v>
      </c>
      <c r="J403" s="22">
        <f>IF(Table4[[#This Row],[Net_Balance]]&gt;1,(Table4[[#This Row],[Net_Balance]]-1)/$J$974,0)</f>
        <v>6.000000000000001E-3</v>
      </c>
      <c r="K403" s="22">
        <f>IF(Table4[[#This Row],[Net_Balance]]&lt;1,-(1-Table4[[#This Row],[Net_Balance]])/$J$974,0)</f>
        <v>0</v>
      </c>
      <c r="L403" t="s">
        <v>109</v>
      </c>
      <c r="M403" t="s">
        <v>74</v>
      </c>
      <c r="N403" t="s">
        <v>5</v>
      </c>
      <c r="O403">
        <v>0</v>
      </c>
      <c r="P403">
        <v>0</v>
      </c>
      <c r="Q403">
        <v>260</v>
      </c>
      <c r="R403">
        <v>1664466485</v>
      </c>
      <c r="S403">
        <v>9</v>
      </c>
      <c r="T403" t="s">
        <v>118</v>
      </c>
      <c r="U403">
        <v>1</v>
      </c>
      <c r="V403">
        <v>-10</v>
      </c>
      <c r="W403">
        <v>0.5</v>
      </c>
      <c r="X403">
        <v>30</v>
      </c>
      <c r="Y403">
        <v>0.5</v>
      </c>
      <c r="Z403">
        <v>10</v>
      </c>
      <c r="AA403">
        <v>400</v>
      </c>
      <c r="AB403">
        <v>20</v>
      </c>
      <c r="AC403">
        <v>2</v>
      </c>
      <c r="AD403">
        <v>0.25</v>
      </c>
      <c r="AE403">
        <v>0.75</v>
      </c>
      <c r="AF403">
        <v>2</v>
      </c>
      <c r="AG403">
        <v>0.5</v>
      </c>
      <c r="AH403">
        <v>0.25</v>
      </c>
      <c r="AI403">
        <v>0.625</v>
      </c>
      <c r="AJ403">
        <v>0.375</v>
      </c>
      <c r="AK403">
        <v>5</v>
      </c>
      <c r="AL403">
        <v>375</v>
      </c>
      <c r="AM403">
        <v>19.364916731037084</v>
      </c>
      <c r="AN403">
        <v>0.9</v>
      </c>
      <c r="AO403">
        <v>0.38419903534316502</v>
      </c>
      <c r="AP403">
        <v>0.61580096465683498</v>
      </c>
      <c r="AQ403" s="2">
        <f>Table4[[#This Row],[Gain]]^Table4[[#This Row],[θ]]</f>
        <v>58.434275299017848</v>
      </c>
      <c r="AR403" s="2">
        <f>-Table4[[#This Row],[λ]]*-Table4[[#This Row],[Loss]]^Table4[[#This Row],[θ]]</f>
        <v>31.408756296736705</v>
      </c>
      <c r="AS403" s="2">
        <f>Table4[[#This Row],[pie_gain]]*Table4[[#This Row],[v_n_w_g]]-Table4[[#This Row],[pie_loss]]*Table4[[#This Row],[v_n_w_l]]</f>
        <v>3.1088497746576884</v>
      </c>
      <c r="AT403" s="2">
        <f>IF(Table4[[#This Row],[diff_v]]&gt;=1,1,0)</f>
        <v>1</v>
      </c>
      <c r="AU403" s="2">
        <f>Table4[[#This Row],[Gain]]^(Table4[[#This Row],[θ]]*Table4[[#This Row],[ω_p]])</f>
        <v>59.461942845250235</v>
      </c>
      <c r="AV403" s="2">
        <f>-Table4[[#This Row],[λ]]*-Table4[[#This Row],[Loss]]^(Table4[[#This Row],[θ]]*Table4[[#This Row],[ω_n]])</f>
        <v>31.408756296736705</v>
      </c>
      <c r="AW403" s="2">
        <f>Table4[[#This Row],[v_n_w_g_w]]*Table4[[#This Row],[pie_gain]]-Table4[[#This Row],[v_n_w_l_w]]*Table4[[#This Row],[pie_loss]]</f>
        <v>3.5036786545736476</v>
      </c>
      <c r="AX403" s="2">
        <f>IF(Table4[[#This Row],[diff_v_w]]&gt;=1,1,0)</f>
        <v>1</v>
      </c>
      <c r="AY403" s="2">
        <f>Table4[[#This Row],[Gain]]^(Table4[[#This Row],[θ]])*Table4[[#This Row],[ω_p2]]</f>
        <v>58.609578124914897</v>
      </c>
      <c r="AZ403" s="2">
        <f>-Table4[[#This Row],[λ]]*-Table4[[#This Row],[Loss]]^(Table4[[#This Row],[θ]])*Table4[[#This Row],[ω_n2]]</f>
        <v>31.408756296736705</v>
      </c>
      <c r="BA403" s="2">
        <f>Table4[[#This Row],[v_n_w_g_w2]]*Table4[[#This Row],[pie_gain]]-Table4[[#This Row],[v_n_w_l_w2]]*Table4[[#This Row],[pie_loss]]</f>
        <v>3.1762009512602667</v>
      </c>
      <c r="BB403" s="2">
        <f>IF(Table4[[#This Row],[diff_v_w2]]&gt;=1,1,0)</f>
        <v>1</v>
      </c>
      <c r="BC403" s="2">
        <f>Table4[[#This Row],[Gain]]^(Table4[[#This Row],[θ]]+Table4[[#This Row],[ω_p3]])</f>
        <v>59.63900508611696</v>
      </c>
      <c r="BD403" s="2">
        <f>-Table4[[#This Row],[λ]]*-Table4[[#This Row],[Loss]]^(Table4[[#This Row],[θ]]+Table4[[#This Row],[ω_n3]])</f>
        <v>31.408756296736705</v>
      </c>
      <c r="BE403" s="2">
        <f>Table4[[#This Row],[v_n_w_g_w3]]*Table4[[#This Row],[pie_gain]]-Table4[[#This Row],[v_n_w_l_w3]]*Table4[[#This Row],[pie_loss]]</f>
        <v>3.5717057967103436</v>
      </c>
      <c r="BF403" s="2">
        <f>IF(Table4[[#This Row],[diff_v_w3]]&gt;=1,1,0)</f>
        <v>1</v>
      </c>
      <c r="BG403" s="2">
        <f>(Table4[[#This Row],[Accept]]-Table4[[#This Row],[projected_M1]])</f>
        <v>-1</v>
      </c>
      <c r="BH403" s="2">
        <f>(Table4[[#This Row],[Accept]]-Table4[[#This Row],[projected_M2]])</f>
        <v>-1</v>
      </c>
      <c r="BI403" s="2">
        <f>(Table4[[#This Row],[Accept]]-Table4[[#This Row],[projected_M3]])</f>
        <v>-1</v>
      </c>
      <c r="BJ403" s="2">
        <f>(Table4[[#This Row],[Accept]]-Table4[[#This Row],[projected_M4]])</f>
        <v>-1</v>
      </c>
    </row>
    <row r="404" spans="1:62" x14ac:dyDescent="0.3">
      <c r="A404">
        <v>0</v>
      </c>
      <c r="B404" t="s">
        <v>45</v>
      </c>
      <c r="C404">
        <v>1.1960207441678836</v>
      </c>
      <c r="D404">
        <v>-2</v>
      </c>
      <c r="E404" s="22">
        <f>IF(Table4[[#This Row],[Trial]]="G1",Table4[[#This Row],[Balance]]/100,IF(Table4[[#This Row],[Trial]]="G2",Table4[[#This Row],[Balance]]/200,Table4[[#This Row],[Balance]]/500))</f>
        <v>1</v>
      </c>
      <c r="F404" s="22">
        <f>IF(Table4[[#This Row],[Net_Balance]]&gt;1,1+(Table4[[#This Row],[Net_Balance]]-1)/$F$974,1)</f>
        <v>1</v>
      </c>
      <c r="G404" s="22">
        <f>IF(Table4[[#This Row],[Net_Balance]]&lt;1,1-(1-Table4[[#This Row],[Net_Balance]])/$F$974,1)</f>
        <v>1</v>
      </c>
      <c r="H404" s="22">
        <f>IF(Table4[[#This Row],[Net_Balance]]&gt;1,1+(Table4[[#This Row],[Net_Balance]]-1)/$H$974,1)</f>
        <v>1</v>
      </c>
      <c r="I404" s="22">
        <f>IF(Table4[[#This Row],[Net_Balance]]&lt;1,1-(1-Table4[[#This Row],[Net_Balance]])/$H$974,1)</f>
        <v>1</v>
      </c>
      <c r="J404" s="22">
        <f>IF(Table4[[#This Row],[Net_Balance]]&gt;1,(Table4[[#This Row],[Net_Balance]]-1)/$J$974,0)</f>
        <v>0</v>
      </c>
      <c r="K404" s="22">
        <f>IF(Table4[[#This Row],[Net_Balance]]&lt;1,-(1-Table4[[#This Row],[Net_Balance]])/$J$974,0)</f>
        <v>0</v>
      </c>
      <c r="L404" t="s">
        <v>110</v>
      </c>
      <c r="M404" t="s">
        <v>95</v>
      </c>
      <c r="N404" t="s">
        <v>5</v>
      </c>
      <c r="O404">
        <v>0</v>
      </c>
      <c r="P404">
        <v>0</v>
      </c>
      <c r="Q404">
        <v>500</v>
      </c>
      <c r="R404">
        <v>1664466674</v>
      </c>
      <c r="S404" t="s">
        <v>136</v>
      </c>
      <c r="T404" t="s">
        <v>117</v>
      </c>
      <c r="U404">
        <v>0</v>
      </c>
      <c r="V404">
        <v>-90</v>
      </c>
      <c r="W404">
        <v>0.5</v>
      </c>
      <c r="X404">
        <v>90</v>
      </c>
      <c r="Y404">
        <v>0.5</v>
      </c>
      <c r="Z404">
        <v>0</v>
      </c>
      <c r="AA404">
        <v>8100</v>
      </c>
      <c r="AB404">
        <v>90</v>
      </c>
      <c r="AC404">
        <v>4</v>
      </c>
      <c r="AD404">
        <v>0.25</v>
      </c>
      <c r="AE404">
        <v>0.75</v>
      </c>
      <c r="AF404">
        <v>1</v>
      </c>
      <c r="AG404">
        <v>0.25</v>
      </c>
      <c r="AH404">
        <v>0.5</v>
      </c>
      <c r="AI404">
        <v>0.375</v>
      </c>
      <c r="AJ404">
        <v>0.625</v>
      </c>
      <c r="AK404">
        <v>22.5</v>
      </c>
      <c r="AL404">
        <v>7593.75</v>
      </c>
      <c r="AM404">
        <v>87.142125289666879</v>
      </c>
      <c r="AN404">
        <v>0.9</v>
      </c>
      <c r="AO404">
        <v>0.60844334427391233</v>
      </c>
      <c r="AP404">
        <v>0.39155665572608767</v>
      </c>
      <c r="AQ404" s="2">
        <f>Table4[[#This Row],[Gain]]^Table4[[#This Row],[θ]]</f>
        <v>217.42755411656807</v>
      </c>
      <c r="AR404" s="2">
        <f>-Table4[[#This Row],[λ]]*-Table4[[#This Row],[Loss]]^Table4[[#This Row],[θ]]</f>
        <v>434.85510823313615</v>
      </c>
      <c r="AS404" s="2">
        <f>Table4[[#This Row],[pie_gain]]*Table4[[#This Row],[v_n_w_g]]-Table4[[#This Row],[pie_loss]]*Table4[[#This Row],[v_n_w_l]]</f>
        <v>-37.978063741190965</v>
      </c>
      <c r="AT404" s="2">
        <f>IF(Table4[[#This Row],[diff_v]]&gt;=1,1,0)</f>
        <v>0</v>
      </c>
      <c r="AU404" s="2">
        <f>Table4[[#This Row],[Gain]]^(Table4[[#This Row],[θ]]*Table4[[#This Row],[ω_p]])</f>
        <v>217.42755411656807</v>
      </c>
      <c r="AV404" s="2">
        <f>-Table4[[#This Row],[λ]]*-Table4[[#This Row],[Loss]]^(Table4[[#This Row],[θ]]*Table4[[#This Row],[ω_n]])</f>
        <v>434.85510823313615</v>
      </c>
      <c r="AW404" s="2">
        <f>Table4[[#This Row],[v_n_w_g_w]]*Table4[[#This Row],[pie_gain]]-Table4[[#This Row],[v_n_w_l_w]]*Table4[[#This Row],[pie_loss]]</f>
        <v>-37.978063741190965</v>
      </c>
      <c r="AX404" s="2">
        <f>IF(Table4[[#This Row],[diff_v_w]]&gt;=1,1,0)</f>
        <v>0</v>
      </c>
      <c r="AY404" s="2">
        <f>Table4[[#This Row],[Gain]]^(Table4[[#This Row],[θ]])*Table4[[#This Row],[ω_p2]]</f>
        <v>217.42755411656807</v>
      </c>
      <c r="AZ404" s="2">
        <f>-Table4[[#This Row],[λ]]*-Table4[[#This Row],[Loss]]^(Table4[[#This Row],[θ]])*Table4[[#This Row],[ω_n2]]</f>
        <v>434.85510823313615</v>
      </c>
      <c r="BA404" s="2">
        <f>Table4[[#This Row],[v_n_w_g_w2]]*Table4[[#This Row],[pie_gain]]-Table4[[#This Row],[v_n_w_l_w2]]*Table4[[#This Row],[pie_loss]]</f>
        <v>-37.978063741190965</v>
      </c>
      <c r="BB404" s="2">
        <f>IF(Table4[[#This Row],[diff_v_w2]]&gt;=1,1,0)</f>
        <v>0</v>
      </c>
      <c r="BC404" s="2">
        <f>Table4[[#This Row],[Gain]]^(Table4[[#This Row],[θ]]+Table4[[#This Row],[ω_p3]])</f>
        <v>217.42755411656807</v>
      </c>
      <c r="BD404" s="2">
        <f>-Table4[[#This Row],[λ]]*-Table4[[#This Row],[Loss]]^(Table4[[#This Row],[θ]]+Table4[[#This Row],[ω_n3]])</f>
        <v>434.85510823313615</v>
      </c>
      <c r="BE404" s="2">
        <f>Table4[[#This Row],[v_n_w_g_w3]]*Table4[[#This Row],[pie_gain]]-Table4[[#This Row],[v_n_w_l_w3]]*Table4[[#This Row],[pie_loss]]</f>
        <v>-37.978063741190965</v>
      </c>
      <c r="BF404" s="2">
        <f>IF(Table4[[#This Row],[diff_v_w3]]&gt;=1,1,0)</f>
        <v>0</v>
      </c>
      <c r="BG404" s="2">
        <f>(Table4[[#This Row],[Accept]]-Table4[[#This Row],[projected_M1]])</f>
        <v>0</v>
      </c>
      <c r="BH404" s="2">
        <f>(Table4[[#This Row],[Accept]]-Table4[[#This Row],[projected_M2]])</f>
        <v>0</v>
      </c>
      <c r="BI404" s="2">
        <f>(Table4[[#This Row],[Accept]]-Table4[[#This Row],[projected_M3]])</f>
        <v>0</v>
      </c>
      <c r="BJ404" s="2">
        <f>(Table4[[#This Row],[Accept]]-Table4[[#This Row],[projected_M4]])</f>
        <v>0</v>
      </c>
    </row>
    <row r="405" spans="1:62" x14ac:dyDescent="0.3">
      <c r="A405">
        <v>1</v>
      </c>
      <c r="B405" t="s">
        <v>45</v>
      </c>
      <c r="C405">
        <v>1.1960207441678836</v>
      </c>
      <c r="D405">
        <v>-2</v>
      </c>
      <c r="E405" s="22">
        <f>IF(Table4[[#This Row],[Trial]]="G1",Table4[[#This Row],[Balance]]/100,IF(Table4[[#This Row],[Trial]]="G2",Table4[[#This Row],[Balance]]/200,Table4[[#This Row],[Balance]]/500))</f>
        <v>1</v>
      </c>
      <c r="F405" s="22">
        <f>IF(Table4[[#This Row],[Net_Balance]]&gt;1,1+(Table4[[#This Row],[Net_Balance]]-1)/$F$974,1)</f>
        <v>1</v>
      </c>
      <c r="G405" s="22">
        <f>IF(Table4[[#This Row],[Net_Balance]]&lt;1,1-(1-Table4[[#This Row],[Net_Balance]])/$F$974,1)</f>
        <v>1</v>
      </c>
      <c r="H405" s="22">
        <f>IF(Table4[[#This Row],[Net_Balance]]&gt;1,1+(Table4[[#This Row],[Net_Balance]]-1)/$H$974,1)</f>
        <v>1</v>
      </c>
      <c r="I405" s="22">
        <f>IF(Table4[[#This Row],[Net_Balance]]&lt;1,1-(1-Table4[[#This Row],[Net_Balance]])/$H$974,1)</f>
        <v>1</v>
      </c>
      <c r="J405" s="22">
        <f>IF(Table4[[#This Row],[Net_Balance]]&gt;1,(Table4[[#This Row],[Net_Balance]]-1)/$J$974,0)</f>
        <v>0</v>
      </c>
      <c r="K405" s="22">
        <f>IF(Table4[[#This Row],[Net_Balance]]&lt;1,-(1-Table4[[#This Row],[Net_Balance]])/$J$974,0)</f>
        <v>0</v>
      </c>
      <c r="L405" t="s">
        <v>110</v>
      </c>
      <c r="M405" t="s">
        <v>100</v>
      </c>
      <c r="N405" t="s">
        <v>5</v>
      </c>
      <c r="O405">
        <v>0</v>
      </c>
      <c r="P405">
        <v>0</v>
      </c>
      <c r="Q405">
        <v>500</v>
      </c>
      <c r="R405">
        <v>1664466689</v>
      </c>
      <c r="S405">
        <v>15</v>
      </c>
      <c r="T405" t="s">
        <v>117</v>
      </c>
      <c r="U405">
        <v>0</v>
      </c>
      <c r="V405">
        <v>-50</v>
      </c>
      <c r="W405">
        <v>0.5</v>
      </c>
      <c r="X405">
        <v>50</v>
      </c>
      <c r="Y405">
        <v>0.5</v>
      </c>
      <c r="Z405">
        <v>0</v>
      </c>
      <c r="AA405">
        <v>2500</v>
      </c>
      <c r="AB405">
        <v>50</v>
      </c>
      <c r="AC405">
        <v>2</v>
      </c>
      <c r="AD405">
        <v>0.25</v>
      </c>
      <c r="AE405">
        <v>0.75</v>
      </c>
      <c r="AF405">
        <v>2</v>
      </c>
      <c r="AG405">
        <v>0.5</v>
      </c>
      <c r="AH405">
        <v>0.25</v>
      </c>
      <c r="AI405">
        <v>0.625</v>
      </c>
      <c r="AJ405">
        <v>0.375</v>
      </c>
      <c r="AK405">
        <v>-12.5</v>
      </c>
      <c r="AL405">
        <v>2343.75</v>
      </c>
      <c r="AM405">
        <v>48.412291827592711</v>
      </c>
      <c r="AN405">
        <v>0.9</v>
      </c>
      <c r="AO405">
        <v>0.38419903534316502</v>
      </c>
      <c r="AP405">
        <v>0.61580096465683498</v>
      </c>
      <c r="AQ405" s="2">
        <f>Table4[[#This Row],[Gain]]^Table4[[#This Row],[θ]]</f>
        <v>107.6473564007576</v>
      </c>
      <c r="AR405" s="2">
        <f>-Table4[[#This Row],[λ]]*-Table4[[#This Row],[Loss]]^Table4[[#This Row],[θ]]</f>
        <v>215.2947128015152</v>
      </c>
      <c r="AS405" s="2">
        <f>Table4[[#This Row],[pie_gain]]*Table4[[#This Row],[v_n_w_g]]-Table4[[#This Row],[pie_loss]]*Table4[[#This Row],[v_n_w_l]]</f>
        <v>-91.22068134227635</v>
      </c>
      <c r="AT405" s="2">
        <f>IF(Table4[[#This Row],[diff_v]]&gt;=1,1,0)</f>
        <v>0</v>
      </c>
      <c r="AU405" s="2">
        <f>Table4[[#This Row],[Gain]]^(Table4[[#This Row],[θ]]*Table4[[#This Row],[ω_p]])</f>
        <v>107.6473564007576</v>
      </c>
      <c r="AV405" s="2">
        <f>-Table4[[#This Row],[λ]]*-Table4[[#This Row],[Loss]]^(Table4[[#This Row],[θ]]*Table4[[#This Row],[ω_n]])</f>
        <v>215.2947128015152</v>
      </c>
      <c r="AW405" s="2">
        <f>Table4[[#This Row],[v_n_w_g_w]]*Table4[[#This Row],[pie_gain]]-Table4[[#This Row],[v_n_w_l_w]]*Table4[[#This Row],[pie_loss]]</f>
        <v>-91.22068134227635</v>
      </c>
      <c r="AX405" s="2">
        <f>IF(Table4[[#This Row],[diff_v_w]]&gt;=1,1,0)</f>
        <v>0</v>
      </c>
      <c r="AY405" s="2">
        <f>Table4[[#This Row],[Gain]]^(Table4[[#This Row],[θ]])*Table4[[#This Row],[ω_p2]]</f>
        <v>107.6473564007576</v>
      </c>
      <c r="AZ405" s="2">
        <f>-Table4[[#This Row],[λ]]*-Table4[[#This Row],[Loss]]^(Table4[[#This Row],[θ]])*Table4[[#This Row],[ω_n2]]</f>
        <v>215.2947128015152</v>
      </c>
      <c r="BA405" s="2">
        <f>Table4[[#This Row],[v_n_w_g_w2]]*Table4[[#This Row],[pie_gain]]-Table4[[#This Row],[v_n_w_l_w2]]*Table4[[#This Row],[pie_loss]]</f>
        <v>-91.22068134227635</v>
      </c>
      <c r="BB405" s="2">
        <f>IF(Table4[[#This Row],[diff_v_w2]]&gt;=1,1,0)</f>
        <v>0</v>
      </c>
      <c r="BC405" s="2">
        <f>Table4[[#This Row],[Gain]]^(Table4[[#This Row],[θ]]+Table4[[#This Row],[ω_p3]])</f>
        <v>107.6473564007576</v>
      </c>
      <c r="BD405" s="2">
        <f>-Table4[[#This Row],[λ]]*-Table4[[#This Row],[Loss]]^(Table4[[#This Row],[θ]]+Table4[[#This Row],[ω_n3]])</f>
        <v>215.2947128015152</v>
      </c>
      <c r="BE405" s="2">
        <f>Table4[[#This Row],[v_n_w_g_w3]]*Table4[[#This Row],[pie_gain]]-Table4[[#This Row],[v_n_w_l_w3]]*Table4[[#This Row],[pie_loss]]</f>
        <v>-91.22068134227635</v>
      </c>
      <c r="BF405" s="2">
        <f>IF(Table4[[#This Row],[diff_v_w3]]&gt;=1,1,0)</f>
        <v>0</v>
      </c>
      <c r="BG405" s="2">
        <f>(Table4[[#This Row],[Accept]]-Table4[[#This Row],[projected_M1]])</f>
        <v>0</v>
      </c>
      <c r="BH405" s="2">
        <f>(Table4[[#This Row],[Accept]]-Table4[[#This Row],[projected_M2]])</f>
        <v>0</v>
      </c>
      <c r="BI405" s="2">
        <f>(Table4[[#This Row],[Accept]]-Table4[[#This Row],[projected_M3]])</f>
        <v>0</v>
      </c>
      <c r="BJ405" s="2">
        <f>(Table4[[#This Row],[Accept]]-Table4[[#This Row],[projected_M4]])</f>
        <v>0</v>
      </c>
    </row>
    <row r="406" spans="1:62" x14ac:dyDescent="0.3">
      <c r="A406">
        <v>2</v>
      </c>
      <c r="B406" t="s">
        <v>45</v>
      </c>
      <c r="C406">
        <v>1.1960207441678836</v>
      </c>
      <c r="D406">
        <v>-2</v>
      </c>
      <c r="E406" s="22">
        <f>IF(Table4[[#This Row],[Trial]]="G1",Table4[[#This Row],[Balance]]/100,IF(Table4[[#This Row],[Trial]]="G2",Table4[[#This Row],[Balance]]/200,Table4[[#This Row],[Balance]]/500))</f>
        <v>1.1399999999999999</v>
      </c>
      <c r="F406" s="22">
        <f>IF(Table4[[#This Row],[Net_Balance]]&gt;1,1+(Table4[[#This Row],[Net_Balance]]-1)/$F$974,1)</f>
        <v>1.002</v>
      </c>
      <c r="G406" s="22">
        <f>IF(Table4[[#This Row],[Net_Balance]]&lt;1,1-(1-Table4[[#This Row],[Net_Balance]])/$F$974,1)</f>
        <v>1</v>
      </c>
      <c r="H406" s="22">
        <f>IF(Table4[[#This Row],[Net_Balance]]&gt;1,1+(Table4[[#This Row],[Net_Balance]]-1)/$H$974,1)</f>
        <v>1.0014000000000001</v>
      </c>
      <c r="I406" s="22">
        <f>IF(Table4[[#This Row],[Net_Balance]]&lt;1,1-(1-Table4[[#This Row],[Net_Balance]])/$H$974,1)</f>
        <v>1</v>
      </c>
      <c r="J406" s="22">
        <f>IF(Table4[[#This Row],[Net_Balance]]&gt;1,(Table4[[#This Row],[Net_Balance]]-1)/$J$974,0)</f>
        <v>2.7999999999999982E-3</v>
      </c>
      <c r="K406" s="22">
        <f>IF(Table4[[#This Row],[Net_Balance]]&lt;1,-(1-Table4[[#This Row],[Net_Balance]])/$J$974,0)</f>
        <v>0</v>
      </c>
      <c r="L406" t="s">
        <v>110</v>
      </c>
      <c r="M406" t="s">
        <v>75</v>
      </c>
      <c r="N406" t="s">
        <v>7</v>
      </c>
      <c r="O406">
        <v>1</v>
      </c>
      <c r="P406">
        <v>70</v>
      </c>
      <c r="Q406">
        <v>570</v>
      </c>
      <c r="R406">
        <v>1664466695</v>
      </c>
      <c r="S406">
        <v>6</v>
      </c>
      <c r="T406" t="s">
        <v>117</v>
      </c>
      <c r="U406">
        <v>0</v>
      </c>
      <c r="V406">
        <v>-50</v>
      </c>
      <c r="W406">
        <v>0.5</v>
      </c>
      <c r="X406">
        <v>70</v>
      </c>
      <c r="Y406">
        <v>0.5</v>
      </c>
      <c r="Z406">
        <v>10</v>
      </c>
      <c r="AA406">
        <v>3600</v>
      </c>
      <c r="AB406">
        <v>60</v>
      </c>
      <c r="AC406">
        <v>2</v>
      </c>
      <c r="AD406">
        <v>0.25</v>
      </c>
      <c r="AE406">
        <v>0.75</v>
      </c>
      <c r="AF406">
        <v>1</v>
      </c>
      <c r="AG406">
        <v>0.25</v>
      </c>
      <c r="AH406">
        <v>0.5</v>
      </c>
      <c r="AI406">
        <v>0.375</v>
      </c>
      <c r="AJ406">
        <v>0.625</v>
      </c>
      <c r="AK406">
        <v>25</v>
      </c>
      <c r="AL406">
        <v>3375</v>
      </c>
      <c r="AM406">
        <v>58.094750193111253</v>
      </c>
      <c r="AN406">
        <v>0.9</v>
      </c>
      <c r="AO406">
        <v>0.60844334427391233</v>
      </c>
      <c r="AP406">
        <v>0.39155665572608767</v>
      </c>
      <c r="AQ406" s="2">
        <f>Table4[[#This Row],[Gain]]^Table4[[#This Row],[θ]]</f>
        <v>160.98133731857229</v>
      </c>
      <c r="AR406" s="2">
        <f>-Table4[[#This Row],[λ]]*-Table4[[#This Row],[Loss]]^Table4[[#This Row],[θ]]</f>
        <v>215.2947128015152</v>
      </c>
      <c r="AS406" s="2">
        <f>Table4[[#This Row],[pie_gain]]*Table4[[#This Row],[v_n_w_g]]-Table4[[#This Row],[pie_loss]]*Table4[[#This Row],[v_n_w_l]]</f>
        <v>13.647945503729076</v>
      </c>
      <c r="AT406" s="2">
        <f>IF(Table4[[#This Row],[diff_v]]&gt;=1,1,0)</f>
        <v>1</v>
      </c>
      <c r="AU406" s="2">
        <f>Table4[[#This Row],[Gain]]^(Table4[[#This Row],[θ]]*Table4[[#This Row],[ω_p]])</f>
        <v>162.62566368030491</v>
      </c>
      <c r="AV406" s="2">
        <f>-Table4[[#This Row],[λ]]*-Table4[[#This Row],[Loss]]^(Table4[[#This Row],[θ]]*Table4[[#This Row],[ω_n]])</f>
        <v>215.2947128015152</v>
      </c>
      <c r="AW406" s="2">
        <f>Table4[[#This Row],[v_n_w_g_w]]*Table4[[#This Row],[pie_gain]]-Table4[[#This Row],[v_n_w_l_w]]*Table4[[#This Row],[pie_loss]]</f>
        <v>14.648424934339431</v>
      </c>
      <c r="AX406" s="2">
        <f>IF(Table4[[#This Row],[diff_v_w]]&gt;=1,1,0)</f>
        <v>1</v>
      </c>
      <c r="AY406" s="2">
        <f>Table4[[#This Row],[Gain]]^(Table4[[#This Row],[θ]])*Table4[[#This Row],[ω_p2]]</f>
        <v>161.20671119081831</v>
      </c>
      <c r="AZ406" s="2">
        <f>-Table4[[#This Row],[λ]]*-Table4[[#This Row],[Loss]]^(Table4[[#This Row],[θ]])*Table4[[#This Row],[ω_n2]]</f>
        <v>215.2947128015152</v>
      </c>
      <c r="BA406" s="2">
        <f>Table4[[#This Row],[v_n_w_g_w2]]*Table4[[#This Row],[pie_gain]]-Table4[[#This Row],[v_n_w_l_w2]]*Table4[[#This Row],[pie_loss]]</f>
        <v>13.785072736270408</v>
      </c>
      <c r="BB406" s="2">
        <f>IF(Table4[[#This Row],[diff_v_w2]]&gt;=1,1,0)</f>
        <v>1</v>
      </c>
      <c r="BC406" s="2">
        <f>Table4[[#This Row],[Gain]]^(Table4[[#This Row],[θ]]+Table4[[#This Row],[ω_p3]])</f>
        <v>162.90777247988331</v>
      </c>
      <c r="BD406" s="2">
        <f>-Table4[[#This Row],[λ]]*-Table4[[#This Row],[Loss]]^(Table4[[#This Row],[θ]]+Table4[[#This Row],[ω_n3]])</f>
        <v>215.2947128015152</v>
      </c>
      <c r="BE406" s="2">
        <f>Table4[[#This Row],[v_n_w_g_w3]]*Table4[[#This Row],[pie_gain]]-Table4[[#This Row],[v_n_w_l_w3]]*Table4[[#This Row],[pie_loss]]</f>
        <v>14.820072155804013</v>
      </c>
      <c r="BF406" s="2">
        <f>IF(Table4[[#This Row],[diff_v_w3]]&gt;=1,1,0)</f>
        <v>1</v>
      </c>
      <c r="BG406" s="2">
        <f>(Table4[[#This Row],[Accept]]-Table4[[#This Row],[projected_M1]])</f>
        <v>0</v>
      </c>
      <c r="BH406" s="2">
        <f>(Table4[[#This Row],[Accept]]-Table4[[#This Row],[projected_M2]])</f>
        <v>0</v>
      </c>
      <c r="BI406" s="2">
        <f>(Table4[[#This Row],[Accept]]-Table4[[#This Row],[projected_M3]])</f>
        <v>0</v>
      </c>
      <c r="BJ406" s="2">
        <f>(Table4[[#This Row],[Accept]]-Table4[[#This Row],[projected_M4]])</f>
        <v>0</v>
      </c>
    </row>
    <row r="407" spans="1:62" x14ac:dyDescent="0.3">
      <c r="A407">
        <v>3</v>
      </c>
      <c r="B407" t="s">
        <v>45</v>
      </c>
      <c r="C407">
        <v>1.1960207441678836</v>
      </c>
      <c r="D407">
        <v>-2</v>
      </c>
      <c r="E407" s="22">
        <f>IF(Table4[[#This Row],[Trial]]="G1",Table4[[#This Row],[Balance]]/100,IF(Table4[[#This Row],[Trial]]="G2",Table4[[#This Row],[Balance]]/200,Table4[[#This Row],[Balance]]/500))</f>
        <v>1.1399999999999999</v>
      </c>
      <c r="F407" s="22">
        <f>IF(Table4[[#This Row],[Net_Balance]]&gt;1,1+(Table4[[#This Row],[Net_Balance]]-1)/$F$974,1)</f>
        <v>1.002</v>
      </c>
      <c r="G407" s="22">
        <f>IF(Table4[[#This Row],[Net_Balance]]&lt;1,1-(1-Table4[[#This Row],[Net_Balance]])/$F$974,1)</f>
        <v>1</v>
      </c>
      <c r="H407" s="22">
        <f>IF(Table4[[#This Row],[Net_Balance]]&gt;1,1+(Table4[[#This Row],[Net_Balance]]-1)/$H$974,1)</f>
        <v>1.0014000000000001</v>
      </c>
      <c r="I407" s="22">
        <f>IF(Table4[[#This Row],[Net_Balance]]&lt;1,1-(1-Table4[[#This Row],[Net_Balance]])/$H$974,1)</f>
        <v>1</v>
      </c>
      <c r="J407" s="22">
        <f>IF(Table4[[#This Row],[Net_Balance]]&gt;1,(Table4[[#This Row],[Net_Balance]]-1)/$J$974,0)</f>
        <v>2.7999999999999982E-3</v>
      </c>
      <c r="K407" s="22">
        <f>IF(Table4[[#This Row],[Net_Balance]]&lt;1,-(1-Table4[[#This Row],[Net_Balance]])/$J$974,0)</f>
        <v>0</v>
      </c>
      <c r="L407" t="s">
        <v>110</v>
      </c>
      <c r="M407" t="s">
        <v>53</v>
      </c>
      <c r="N407" t="s">
        <v>5</v>
      </c>
      <c r="O407">
        <v>0</v>
      </c>
      <c r="P407">
        <v>0</v>
      </c>
      <c r="Q407">
        <v>570</v>
      </c>
      <c r="R407">
        <v>1664466702</v>
      </c>
      <c r="S407">
        <v>7</v>
      </c>
      <c r="T407" t="s">
        <v>118</v>
      </c>
      <c r="U407">
        <v>1</v>
      </c>
      <c r="V407">
        <v>-10</v>
      </c>
      <c r="W407">
        <v>0.5</v>
      </c>
      <c r="X407">
        <v>0</v>
      </c>
      <c r="Y407">
        <v>0.5</v>
      </c>
      <c r="Z407">
        <v>-5</v>
      </c>
      <c r="AA407">
        <v>25</v>
      </c>
      <c r="AB407">
        <v>5</v>
      </c>
      <c r="AC407">
        <v>4</v>
      </c>
      <c r="AD407">
        <v>0.25</v>
      </c>
      <c r="AE407">
        <v>0.75</v>
      </c>
      <c r="AF407">
        <v>2</v>
      </c>
      <c r="AG407">
        <v>0.5</v>
      </c>
      <c r="AH407">
        <v>0.25</v>
      </c>
      <c r="AI407">
        <v>0.625</v>
      </c>
      <c r="AJ407">
        <v>0.375</v>
      </c>
      <c r="AK407">
        <v>-6.25</v>
      </c>
      <c r="AL407">
        <v>23.4375</v>
      </c>
      <c r="AM407">
        <v>4.8412291827592711</v>
      </c>
      <c r="AN407">
        <v>0.9</v>
      </c>
      <c r="AO407">
        <v>0.38419903534316502</v>
      </c>
      <c r="AP407">
        <v>0.61580096465683498</v>
      </c>
      <c r="AQ407" s="2">
        <f>Table4[[#This Row],[Gain]]^Table4[[#This Row],[θ]]</f>
        <v>0</v>
      </c>
      <c r="AR407" s="2">
        <f>-Table4[[#This Row],[λ]]*-Table4[[#This Row],[Loss]]^Table4[[#This Row],[θ]]</f>
        <v>31.408756296736705</v>
      </c>
      <c r="AS407" s="2">
        <f>Table4[[#This Row],[pie_gain]]*Table4[[#This Row],[v_n_w_g]]-Table4[[#This Row],[pie_loss]]*Table4[[#This Row],[v_n_w_l]]</f>
        <v>-19.341542426201904</v>
      </c>
      <c r="AT407" s="2">
        <f>IF(Table4[[#This Row],[diff_v]]&gt;=1,1,0)</f>
        <v>0</v>
      </c>
      <c r="AU407" s="2">
        <f>Table4[[#This Row],[Gain]]^(Table4[[#This Row],[θ]]*Table4[[#This Row],[ω_p]])</f>
        <v>0</v>
      </c>
      <c r="AV407" s="2">
        <f>-Table4[[#This Row],[λ]]*-Table4[[#This Row],[Loss]]^(Table4[[#This Row],[θ]]*Table4[[#This Row],[ω_n]])</f>
        <v>31.408756296736705</v>
      </c>
      <c r="AW407" s="2">
        <f>Table4[[#This Row],[v_n_w_g_w]]*Table4[[#This Row],[pie_gain]]-Table4[[#This Row],[v_n_w_l_w]]*Table4[[#This Row],[pie_loss]]</f>
        <v>-19.341542426201904</v>
      </c>
      <c r="AX407" s="2">
        <f>IF(Table4[[#This Row],[diff_v_w]]&gt;=1,1,0)</f>
        <v>0</v>
      </c>
      <c r="AY407" s="2">
        <f>Table4[[#This Row],[Gain]]^(Table4[[#This Row],[θ]])*Table4[[#This Row],[ω_p2]]</f>
        <v>0</v>
      </c>
      <c r="AZ407" s="2">
        <f>-Table4[[#This Row],[λ]]*-Table4[[#This Row],[Loss]]^(Table4[[#This Row],[θ]])*Table4[[#This Row],[ω_n2]]</f>
        <v>31.408756296736705</v>
      </c>
      <c r="BA407" s="2">
        <f>Table4[[#This Row],[v_n_w_g_w2]]*Table4[[#This Row],[pie_gain]]-Table4[[#This Row],[v_n_w_l_w2]]*Table4[[#This Row],[pie_loss]]</f>
        <v>-19.341542426201904</v>
      </c>
      <c r="BB407" s="2">
        <f>IF(Table4[[#This Row],[diff_v_w2]]&gt;=1,1,0)</f>
        <v>0</v>
      </c>
      <c r="BC407" s="2">
        <f>Table4[[#This Row],[Gain]]^(Table4[[#This Row],[θ]]+Table4[[#This Row],[ω_p3]])</f>
        <v>0</v>
      </c>
      <c r="BD407" s="2">
        <f>-Table4[[#This Row],[λ]]*-Table4[[#This Row],[Loss]]^(Table4[[#This Row],[θ]]+Table4[[#This Row],[ω_n3]])</f>
        <v>31.408756296736705</v>
      </c>
      <c r="BE407" s="2">
        <f>Table4[[#This Row],[v_n_w_g_w3]]*Table4[[#This Row],[pie_gain]]-Table4[[#This Row],[v_n_w_l_w3]]*Table4[[#This Row],[pie_loss]]</f>
        <v>-19.341542426201904</v>
      </c>
      <c r="BF407" s="2">
        <f>IF(Table4[[#This Row],[diff_v_w3]]&gt;=1,1,0)</f>
        <v>0</v>
      </c>
      <c r="BG407" s="2">
        <f>(Table4[[#This Row],[Accept]]-Table4[[#This Row],[projected_M1]])</f>
        <v>0</v>
      </c>
      <c r="BH407" s="2">
        <f>(Table4[[#This Row],[Accept]]-Table4[[#This Row],[projected_M2]])</f>
        <v>0</v>
      </c>
      <c r="BI407" s="2">
        <f>(Table4[[#This Row],[Accept]]-Table4[[#This Row],[projected_M3]])</f>
        <v>0</v>
      </c>
      <c r="BJ407" s="2">
        <f>(Table4[[#This Row],[Accept]]-Table4[[#This Row],[projected_M4]])</f>
        <v>0</v>
      </c>
    </row>
    <row r="408" spans="1:62" x14ac:dyDescent="0.3">
      <c r="A408">
        <v>4</v>
      </c>
      <c r="B408" t="s">
        <v>45</v>
      </c>
      <c r="C408">
        <v>1.1960207441678836</v>
      </c>
      <c r="D408">
        <v>-2</v>
      </c>
      <c r="E408" s="22">
        <f>IF(Table4[[#This Row],[Trial]]="G1",Table4[[#This Row],[Balance]]/100,IF(Table4[[#This Row],[Trial]]="G2",Table4[[#This Row],[Balance]]/200,Table4[[#This Row],[Balance]]/500))</f>
        <v>1.1599999999999999</v>
      </c>
      <c r="F408" s="22">
        <f>IF(Table4[[#This Row],[Net_Balance]]&gt;1,1+(Table4[[#This Row],[Net_Balance]]-1)/$F$974,1)</f>
        <v>1.0022857142857142</v>
      </c>
      <c r="G408" s="22">
        <f>IF(Table4[[#This Row],[Net_Balance]]&lt;1,1-(1-Table4[[#This Row],[Net_Balance]])/$F$974,1)</f>
        <v>1</v>
      </c>
      <c r="H408" s="22">
        <f>IF(Table4[[#This Row],[Net_Balance]]&gt;1,1+(Table4[[#This Row],[Net_Balance]]-1)/$H$974,1)</f>
        <v>1.0016</v>
      </c>
      <c r="I408" s="22">
        <f>IF(Table4[[#This Row],[Net_Balance]]&lt;1,1-(1-Table4[[#This Row],[Net_Balance]])/$H$974,1)</f>
        <v>1</v>
      </c>
      <c r="J408" s="22">
        <f>IF(Table4[[#This Row],[Net_Balance]]&gt;1,(Table4[[#This Row],[Net_Balance]]-1)/$J$974,0)</f>
        <v>3.1999999999999984E-3</v>
      </c>
      <c r="K408" s="22">
        <f>IF(Table4[[#This Row],[Net_Balance]]&lt;1,-(1-Table4[[#This Row],[Net_Balance]])/$J$974,0)</f>
        <v>0</v>
      </c>
      <c r="L408" t="s">
        <v>110</v>
      </c>
      <c r="M408" t="s">
        <v>65</v>
      </c>
      <c r="N408" t="s">
        <v>7</v>
      </c>
      <c r="O408">
        <v>1</v>
      </c>
      <c r="P408">
        <v>10</v>
      </c>
      <c r="Q408">
        <v>580</v>
      </c>
      <c r="R408">
        <v>1664466709</v>
      </c>
      <c r="S408">
        <v>7</v>
      </c>
      <c r="T408" t="s">
        <v>118</v>
      </c>
      <c r="U408">
        <v>1</v>
      </c>
      <c r="V408">
        <v>-10</v>
      </c>
      <c r="W408">
        <v>0.5</v>
      </c>
      <c r="X408">
        <v>10</v>
      </c>
      <c r="Y408">
        <v>0.5</v>
      </c>
      <c r="Z408">
        <v>0</v>
      </c>
      <c r="AA408">
        <v>100</v>
      </c>
      <c r="AB408">
        <v>10</v>
      </c>
      <c r="AC408">
        <v>2</v>
      </c>
      <c r="AD408">
        <v>0.25</v>
      </c>
      <c r="AE408">
        <v>0.75</v>
      </c>
      <c r="AF408">
        <v>1</v>
      </c>
      <c r="AG408">
        <v>0.25</v>
      </c>
      <c r="AH408">
        <v>0.5</v>
      </c>
      <c r="AI408">
        <v>0.375</v>
      </c>
      <c r="AJ408">
        <v>0.625</v>
      </c>
      <c r="AK408">
        <v>2.5</v>
      </c>
      <c r="AL408">
        <v>93.75</v>
      </c>
      <c r="AM408">
        <v>9.6824583655185421</v>
      </c>
      <c r="AN408">
        <v>0.9</v>
      </c>
      <c r="AO408">
        <v>0.60844334427391233</v>
      </c>
      <c r="AP408">
        <v>0.39155665572608767</v>
      </c>
      <c r="AQ408" s="2">
        <f>Table4[[#This Row],[Gain]]^Table4[[#This Row],[θ]]</f>
        <v>15.704378148368352</v>
      </c>
      <c r="AR408" s="2">
        <f>-Table4[[#This Row],[λ]]*-Table4[[#This Row],[Loss]]^Table4[[#This Row],[θ]]</f>
        <v>31.408756296736705</v>
      </c>
      <c r="AS408" s="2">
        <f>Table4[[#This Row],[pie_gain]]*Table4[[#This Row],[v_n_w_g]]-Table4[[#This Row],[pie_loss]]*Table4[[#This Row],[v_n_w_l]]</f>
        <v>-2.7430832157305307</v>
      </c>
      <c r="AT408" s="2">
        <f>IF(Table4[[#This Row],[diff_v]]&gt;=1,1,0)</f>
        <v>0</v>
      </c>
      <c r="AU408" s="2">
        <f>Table4[[#This Row],[Gain]]^(Table4[[#This Row],[θ]]*Table4[[#This Row],[ω_p]])</f>
        <v>15.803544579910708</v>
      </c>
      <c r="AV408" s="2">
        <f>-Table4[[#This Row],[λ]]*-Table4[[#This Row],[Loss]]^(Table4[[#This Row],[θ]]*Table4[[#This Row],[ω_n]])</f>
        <v>31.408756296736705</v>
      </c>
      <c r="AW408" s="2">
        <f>Table4[[#This Row],[v_n_w_g_w]]*Table4[[#This Row],[pie_gain]]-Table4[[#This Row],[v_n_w_l_w]]*Table4[[#This Row],[pie_loss]]</f>
        <v>-2.6827460604831899</v>
      </c>
      <c r="AX408" s="2">
        <f>IF(Table4[[#This Row],[diff_v_w]]&gt;=1,1,0)</f>
        <v>0</v>
      </c>
      <c r="AY408" s="2">
        <f>Table4[[#This Row],[Gain]]^(Table4[[#This Row],[θ]])*Table4[[#This Row],[ω_p2]]</f>
        <v>15.729505153405743</v>
      </c>
      <c r="AZ408" s="2">
        <f>-Table4[[#This Row],[λ]]*-Table4[[#This Row],[Loss]]^(Table4[[#This Row],[θ]])*Table4[[#This Row],[ω_n2]]</f>
        <v>31.408756296736705</v>
      </c>
      <c r="BA408" s="2">
        <f>Table4[[#This Row],[v_n_w_g_w2]]*Table4[[#This Row],[pie_gain]]-Table4[[#This Row],[v_n_w_l_w2]]*Table4[[#This Row],[pie_loss]]</f>
        <v>-2.7277948567539934</v>
      </c>
      <c r="BB408" s="2">
        <f>IF(Table4[[#This Row],[diff_v_w2]]&gt;=1,1,0)</f>
        <v>0</v>
      </c>
      <c r="BC408" s="2">
        <f>Table4[[#This Row],[Gain]]^(Table4[[#This Row],[θ]]+Table4[[#This Row],[ω_p3]])</f>
        <v>15.820519638434758</v>
      </c>
      <c r="BD408" s="2">
        <f>-Table4[[#This Row],[λ]]*-Table4[[#This Row],[Loss]]^(Table4[[#This Row],[θ]]+Table4[[#This Row],[ω_n3]])</f>
        <v>31.408756296736705</v>
      </c>
      <c r="BE408" s="2">
        <f>Table4[[#This Row],[v_n_w_g_w3]]*Table4[[#This Row],[pie_gain]]-Table4[[#This Row],[v_n_w_l_w3]]*Table4[[#This Row],[pie_loss]]</f>
        <v>-2.672417699105571</v>
      </c>
      <c r="BF408" s="2">
        <f>IF(Table4[[#This Row],[diff_v_w3]]&gt;=1,1,0)</f>
        <v>0</v>
      </c>
      <c r="BG408" s="2">
        <f>(Table4[[#This Row],[Accept]]-Table4[[#This Row],[projected_M1]])</f>
        <v>1</v>
      </c>
      <c r="BH408" s="2">
        <f>(Table4[[#This Row],[Accept]]-Table4[[#This Row],[projected_M2]])</f>
        <v>1</v>
      </c>
      <c r="BI408" s="2">
        <f>(Table4[[#This Row],[Accept]]-Table4[[#This Row],[projected_M3]])</f>
        <v>1</v>
      </c>
      <c r="BJ408" s="2">
        <f>(Table4[[#This Row],[Accept]]-Table4[[#This Row],[projected_M4]])</f>
        <v>1</v>
      </c>
    </row>
    <row r="409" spans="1:62" x14ac:dyDescent="0.3">
      <c r="A409">
        <v>6</v>
      </c>
      <c r="B409" t="s">
        <v>45</v>
      </c>
      <c r="C409">
        <v>1.1960207441678836</v>
      </c>
      <c r="D409">
        <v>-2</v>
      </c>
      <c r="E409" s="22">
        <f>IF(Table4[[#This Row],[Trial]]="G1",Table4[[#This Row],[Balance]]/100,IF(Table4[[#This Row],[Trial]]="G2",Table4[[#This Row],[Balance]]/200,Table4[[#This Row],[Balance]]/500))</f>
        <v>1.1599999999999999</v>
      </c>
      <c r="F409" s="22">
        <f>IF(Table4[[#This Row],[Net_Balance]]&gt;1,1+(Table4[[#This Row],[Net_Balance]]-1)/$F$974,1)</f>
        <v>1.0022857142857142</v>
      </c>
      <c r="G409" s="22">
        <f>IF(Table4[[#This Row],[Net_Balance]]&lt;1,1-(1-Table4[[#This Row],[Net_Balance]])/$F$974,1)</f>
        <v>1</v>
      </c>
      <c r="H409" s="22">
        <f>IF(Table4[[#This Row],[Net_Balance]]&gt;1,1+(Table4[[#This Row],[Net_Balance]]-1)/$H$974,1)</f>
        <v>1.0016</v>
      </c>
      <c r="I409" s="22">
        <f>IF(Table4[[#This Row],[Net_Balance]]&lt;1,1-(1-Table4[[#This Row],[Net_Balance]])/$H$974,1)</f>
        <v>1</v>
      </c>
      <c r="J409" s="22">
        <f>IF(Table4[[#This Row],[Net_Balance]]&gt;1,(Table4[[#This Row],[Net_Balance]]-1)/$J$974,0)</f>
        <v>3.1999999999999984E-3</v>
      </c>
      <c r="K409" s="22">
        <f>IF(Table4[[#This Row],[Net_Balance]]&lt;1,-(1-Table4[[#This Row],[Net_Balance]])/$J$974,0)</f>
        <v>0</v>
      </c>
      <c r="L409" t="s">
        <v>110</v>
      </c>
      <c r="M409" t="s">
        <v>103</v>
      </c>
      <c r="N409" t="s">
        <v>5</v>
      </c>
      <c r="O409">
        <v>0</v>
      </c>
      <c r="P409">
        <v>0</v>
      </c>
      <c r="Q409">
        <v>580</v>
      </c>
      <c r="R409">
        <v>1664466746</v>
      </c>
      <c r="S409">
        <v>27</v>
      </c>
      <c r="T409" t="s">
        <v>117</v>
      </c>
      <c r="U409">
        <v>0</v>
      </c>
      <c r="V409">
        <v>-90</v>
      </c>
      <c r="W409">
        <v>0.5</v>
      </c>
      <c r="X409">
        <v>180</v>
      </c>
      <c r="Y409">
        <v>0.5</v>
      </c>
      <c r="Z409">
        <v>45</v>
      </c>
      <c r="AA409">
        <v>18225</v>
      </c>
      <c r="AB409">
        <v>135</v>
      </c>
      <c r="AC409">
        <v>2</v>
      </c>
      <c r="AD409">
        <v>0.25</v>
      </c>
      <c r="AE409">
        <v>0.75</v>
      </c>
      <c r="AF409">
        <v>2</v>
      </c>
      <c r="AG409">
        <v>0.5</v>
      </c>
      <c r="AH409">
        <v>0.25</v>
      </c>
      <c r="AI409">
        <v>0.625</v>
      </c>
      <c r="AJ409">
        <v>0.375</v>
      </c>
      <c r="AK409">
        <v>11.25</v>
      </c>
      <c r="AL409">
        <v>17085.9375</v>
      </c>
      <c r="AM409">
        <v>130.71318793450033</v>
      </c>
      <c r="AN409">
        <v>0.9</v>
      </c>
      <c r="AO409">
        <v>0.38419903534316502</v>
      </c>
      <c r="AP409">
        <v>0.61580096465683498</v>
      </c>
      <c r="AQ409" s="2">
        <f>Table4[[#This Row],[Gain]]^Table4[[#This Row],[θ]]</f>
        <v>498.1414721148987</v>
      </c>
      <c r="AR409" s="2">
        <f>-Table4[[#This Row],[λ]]*-Table4[[#This Row],[Loss]]^Table4[[#This Row],[θ]]</f>
        <v>434.85510823313615</v>
      </c>
      <c r="AS409" s="2">
        <f>Table4[[#This Row],[pie_gain]]*Table4[[#This Row],[v_n_w_g]]-Table4[[#This Row],[pie_loss]]*Table4[[#This Row],[v_n_w_l]]</f>
        <v>-76.398722084949412</v>
      </c>
      <c r="AT409" s="2">
        <f>IF(Table4[[#This Row],[diff_v]]&gt;=1,1,0)</f>
        <v>0</v>
      </c>
      <c r="AU409" s="2">
        <f>Table4[[#This Row],[Gain]]^(Table4[[#This Row],[θ]]*Table4[[#This Row],[ω_p]])</f>
        <v>505.263676041162</v>
      </c>
      <c r="AV409" s="2">
        <f>-Table4[[#This Row],[λ]]*-Table4[[#This Row],[Loss]]^(Table4[[#This Row],[θ]]*Table4[[#This Row],[ω_n]])</f>
        <v>434.85510823313615</v>
      </c>
      <c r="AW409" s="2">
        <f>Table4[[#This Row],[v_n_w_g_w]]*Table4[[#This Row],[pie_gain]]-Table4[[#This Row],[v_n_w_l_w]]*Table4[[#This Row],[pie_loss]]</f>
        <v>-73.662378206961762</v>
      </c>
      <c r="AX409" s="2">
        <f>IF(Table4[[#This Row],[diff_v_w]]&gt;=1,1,0)</f>
        <v>0</v>
      </c>
      <c r="AY409" s="2">
        <f>Table4[[#This Row],[Gain]]^(Table4[[#This Row],[θ]])*Table4[[#This Row],[ω_p2]]</f>
        <v>498.93849847028258</v>
      </c>
      <c r="AZ409" s="2">
        <f>-Table4[[#This Row],[λ]]*-Table4[[#This Row],[Loss]]^(Table4[[#This Row],[θ]])*Table4[[#This Row],[ω_n2]]</f>
        <v>434.85510823313615</v>
      </c>
      <c r="BA409" s="2">
        <f>Table4[[#This Row],[v_n_w_g_w2]]*Table4[[#This Row],[pie_gain]]-Table4[[#This Row],[v_n_w_l_w2]]*Table4[[#This Row],[pie_loss]]</f>
        <v>-76.092505328067858</v>
      </c>
      <c r="BB409" s="2">
        <f>IF(Table4[[#This Row],[diff_v_w2]]&gt;=1,1,0)</f>
        <v>0</v>
      </c>
      <c r="BC409" s="2">
        <f>Table4[[#This Row],[Gain]]^(Table4[[#This Row],[θ]]+Table4[[#This Row],[ω_p3]])</f>
        <v>506.48848002531264</v>
      </c>
      <c r="BD409" s="2">
        <f>-Table4[[#This Row],[λ]]*-Table4[[#This Row],[Loss]]^(Table4[[#This Row],[θ]]+Table4[[#This Row],[ω_n3]])</f>
        <v>434.85510823313615</v>
      </c>
      <c r="BE409" s="2">
        <f>Table4[[#This Row],[v_n_w_g_w3]]*Table4[[#This Row],[pie_gain]]-Table4[[#This Row],[v_n_w_l_w3]]*Table4[[#This Row],[pie_loss]]</f>
        <v>-73.191809697766615</v>
      </c>
      <c r="BF409" s="2">
        <f>IF(Table4[[#This Row],[diff_v_w3]]&gt;=1,1,0)</f>
        <v>0</v>
      </c>
      <c r="BG409" s="2">
        <f>(Table4[[#This Row],[Accept]]-Table4[[#This Row],[projected_M1]])</f>
        <v>0</v>
      </c>
      <c r="BH409" s="2">
        <f>(Table4[[#This Row],[Accept]]-Table4[[#This Row],[projected_M2]])</f>
        <v>0</v>
      </c>
      <c r="BI409" s="2">
        <f>(Table4[[#This Row],[Accept]]-Table4[[#This Row],[projected_M3]])</f>
        <v>0</v>
      </c>
      <c r="BJ409" s="2">
        <f>(Table4[[#This Row],[Accept]]-Table4[[#This Row],[projected_M4]])</f>
        <v>0</v>
      </c>
    </row>
    <row r="410" spans="1:62" x14ac:dyDescent="0.3">
      <c r="A410">
        <v>7</v>
      </c>
      <c r="B410" t="s">
        <v>45</v>
      </c>
      <c r="C410">
        <v>1.1960207441678836</v>
      </c>
      <c r="D410">
        <v>-2</v>
      </c>
      <c r="E410" s="22">
        <f>IF(Table4[[#This Row],[Trial]]="G1",Table4[[#This Row],[Balance]]/100,IF(Table4[[#This Row],[Trial]]="G2",Table4[[#This Row],[Balance]]/200,Table4[[#This Row],[Balance]]/500))</f>
        <v>1.1599999999999999</v>
      </c>
      <c r="F410" s="22">
        <f>IF(Table4[[#This Row],[Net_Balance]]&gt;1,1+(Table4[[#This Row],[Net_Balance]]-1)/$F$974,1)</f>
        <v>1.0022857142857142</v>
      </c>
      <c r="G410" s="22">
        <f>IF(Table4[[#This Row],[Net_Balance]]&lt;1,1-(1-Table4[[#This Row],[Net_Balance]])/$F$974,1)</f>
        <v>1</v>
      </c>
      <c r="H410" s="22">
        <f>IF(Table4[[#This Row],[Net_Balance]]&gt;1,1+(Table4[[#This Row],[Net_Balance]]-1)/$H$974,1)</f>
        <v>1.0016</v>
      </c>
      <c r="I410" s="22">
        <f>IF(Table4[[#This Row],[Net_Balance]]&lt;1,1-(1-Table4[[#This Row],[Net_Balance]])/$H$974,1)</f>
        <v>1</v>
      </c>
      <c r="J410" s="22">
        <f>IF(Table4[[#This Row],[Net_Balance]]&gt;1,(Table4[[#This Row],[Net_Balance]]-1)/$J$974,0)</f>
        <v>3.1999999999999984E-3</v>
      </c>
      <c r="K410" s="22">
        <f>IF(Table4[[#This Row],[Net_Balance]]&lt;1,-(1-Table4[[#This Row],[Net_Balance]])/$J$974,0)</f>
        <v>0</v>
      </c>
      <c r="L410" t="s">
        <v>110</v>
      </c>
      <c r="M410" t="s">
        <v>78</v>
      </c>
      <c r="N410" t="s">
        <v>5</v>
      </c>
      <c r="O410">
        <v>0</v>
      </c>
      <c r="P410">
        <v>0</v>
      </c>
      <c r="Q410">
        <v>580</v>
      </c>
      <c r="R410">
        <v>1664466760</v>
      </c>
      <c r="S410">
        <v>14</v>
      </c>
      <c r="T410" t="s">
        <v>118</v>
      </c>
      <c r="U410">
        <v>1</v>
      </c>
      <c r="V410">
        <v>-90</v>
      </c>
      <c r="W410">
        <v>0.5</v>
      </c>
      <c r="X410">
        <v>80</v>
      </c>
      <c r="Y410">
        <v>0.5</v>
      </c>
      <c r="Z410">
        <v>-5</v>
      </c>
      <c r="AA410">
        <v>7225</v>
      </c>
      <c r="AB410">
        <v>85</v>
      </c>
      <c r="AC410">
        <v>2</v>
      </c>
      <c r="AD410">
        <v>0.25</v>
      </c>
      <c r="AE410">
        <v>0.75</v>
      </c>
      <c r="AF410">
        <v>2</v>
      </c>
      <c r="AG410">
        <v>0.5</v>
      </c>
      <c r="AH410">
        <v>0.25</v>
      </c>
      <c r="AI410">
        <v>0.625</v>
      </c>
      <c r="AJ410">
        <v>0.375</v>
      </c>
      <c r="AK410">
        <v>-26.25</v>
      </c>
      <c r="AL410">
        <v>6773.4375</v>
      </c>
      <c r="AM410">
        <v>82.300896106907615</v>
      </c>
      <c r="AN410">
        <v>0.9</v>
      </c>
      <c r="AO410">
        <v>0.38419903534316502</v>
      </c>
      <c r="AP410">
        <v>0.61580096465683498</v>
      </c>
      <c r="AQ410" s="2">
        <f>Table4[[#This Row],[Gain]]^Table4[[#This Row],[θ]]</f>
        <v>188.85787660819494</v>
      </c>
      <c r="AR410" s="2">
        <f>-Table4[[#This Row],[λ]]*-Table4[[#This Row],[Loss]]^Table4[[#This Row],[θ]]</f>
        <v>434.85510823313615</v>
      </c>
      <c r="AS410" s="2">
        <f>Table4[[#This Row],[pie_gain]]*Table4[[#This Row],[v_n_w_g]]-Table4[[#This Row],[pie_loss]]*Table4[[#This Row],[v_n_w_l]]</f>
        <v>-195.22518112609066</v>
      </c>
      <c r="AT410" s="2">
        <f>IF(Table4[[#This Row],[diff_v]]&gt;=1,1,0)</f>
        <v>0</v>
      </c>
      <c r="AU410" s="2">
        <f>Table4[[#This Row],[Gain]]^(Table4[[#This Row],[θ]]*Table4[[#This Row],[ω_p]])</f>
        <v>191.13388922086554</v>
      </c>
      <c r="AV410" s="2">
        <f>-Table4[[#This Row],[λ]]*-Table4[[#This Row],[Loss]]^(Table4[[#This Row],[θ]]*Table4[[#This Row],[ω_n]])</f>
        <v>434.85510823313615</v>
      </c>
      <c r="AW410" s="2">
        <f>Table4[[#This Row],[v_n_w_g_w]]*Table4[[#This Row],[pie_gain]]-Table4[[#This Row],[v_n_w_l_w]]*Table4[[#This Row],[pie_loss]]</f>
        <v>-194.35073927587371</v>
      </c>
      <c r="AX410" s="2">
        <f>IF(Table4[[#This Row],[diff_v_w]]&gt;=1,1,0)</f>
        <v>0</v>
      </c>
      <c r="AY410" s="2">
        <f>Table4[[#This Row],[Gain]]^(Table4[[#This Row],[θ]])*Table4[[#This Row],[ω_p2]]</f>
        <v>189.16004921076805</v>
      </c>
      <c r="AZ410" s="2">
        <f>-Table4[[#This Row],[λ]]*-Table4[[#This Row],[Loss]]^(Table4[[#This Row],[θ]])*Table4[[#This Row],[ω_n2]]</f>
        <v>434.85510823313615</v>
      </c>
      <c r="BA410" s="2">
        <f>Table4[[#This Row],[v_n_w_g_w2]]*Table4[[#This Row],[pie_gain]]-Table4[[#This Row],[v_n_w_l_w2]]*Table4[[#This Row],[pie_loss]]</f>
        <v>-195.1090867036749</v>
      </c>
      <c r="BB410" s="2">
        <f>IF(Table4[[#This Row],[diff_v_w2]]&gt;=1,1,0)</f>
        <v>0</v>
      </c>
      <c r="BC410" s="2">
        <f>Table4[[#This Row],[Gain]]^(Table4[[#This Row],[θ]]+Table4[[#This Row],[ω_p3]])</f>
        <v>191.52478805744423</v>
      </c>
      <c r="BD410" s="2">
        <f>-Table4[[#This Row],[λ]]*-Table4[[#This Row],[Loss]]^(Table4[[#This Row],[θ]]+Table4[[#This Row],[ω_n3]])</f>
        <v>434.85510823313615</v>
      </c>
      <c r="BE410" s="2">
        <f>Table4[[#This Row],[v_n_w_g_w3]]*Table4[[#This Row],[pie_gain]]-Table4[[#This Row],[v_n_w_l_w3]]*Table4[[#This Row],[pie_loss]]</f>
        <v>-194.20055631994342</v>
      </c>
      <c r="BF410" s="2">
        <f>IF(Table4[[#This Row],[diff_v_w3]]&gt;=1,1,0)</f>
        <v>0</v>
      </c>
      <c r="BG410" s="2">
        <f>(Table4[[#This Row],[Accept]]-Table4[[#This Row],[projected_M1]])</f>
        <v>0</v>
      </c>
      <c r="BH410" s="2">
        <f>(Table4[[#This Row],[Accept]]-Table4[[#This Row],[projected_M2]])</f>
        <v>0</v>
      </c>
      <c r="BI410" s="2">
        <f>(Table4[[#This Row],[Accept]]-Table4[[#This Row],[projected_M3]])</f>
        <v>0</v>
      </c>
      <c r="BJ410" s="2">
        <f>(Table4[[#This Row],[Accept]]-Table4[[#This Row],[projected_M4]])</f>
        <v>0</v>
      </c>
    </row>
    <row r="411" spans="1:62" x14ac:dyDescent="0.3">
      <c r="A411">
        <v>8</v>
      </c>
      <c r="B411" t="s">
        <v>45</v>
      </c>
      <c r="C411">
        <v>1.1960207441678836</v>
      </c>
      <c r="D411">
        <v>-2</v>
      </c>
      <c r="E411" s="22">
        <f>IF(Table4[[#This Row],[Trial]]="G1",Table4[[#This Row],[Balance]]/100,IF(Table4[[#This Row],[Trial]]="G2",Table4[[#This Row],[Balance]]/200,Table4[[#This Row],[Balance]]/500))</f>
        <v>1.52</v>
      </c>
      <c r="F411" s="22">
        <f>IF(Table4[[#This Row],[Net_Balance]]&gt;1,1+(Table4[[#This Row],[Net_Balance]]-1)/$F$974,1)</f>
        <v>1.0074285714285713</v>
      </c>
      <c r="G411" s="22">
        <f>IF(Table4[[#This Row],[Net_Balance]]&lt;1,1-(1-Table4[[#This Row],[Net_Balance]])/$F$974,1)</f>
        <v>1</v>
      </c>
      <c r="H411" s="22">
        <f>IF(Table4[[#This Row],[Net_Balance]]&gt;1,1+(Table4[[#This Row],[Net_Balance]]-1)/$H$974,1)</f>
        <v>1.0052000000000001</v>
      </c>
      <c r="I411" s="22">
        <f>IF(Table4[[#This Row],[Net_Balance]]&lt;1,1-(1-Table4[[#This Row],[Net_Balance]])/$H$974,1)</f>
        <v>1</v>
      </c>
      <c r="J411" s="22">
        <f>IF(Table4[[#This Row],[Net_Balance]]&gt;1,(Table4[[#This Row],[Net_Balance]]-1)/$J$974,0)</f>
        <v>1.04E-2</v>
      </c>
      <c r="K411" s="22">
        <f>IF(Table4[[#This Row],[Net_Balance]]&lt;1,-(1-Table4[[#This Row],[Net_Balance]])/$J$974,0)</f>
        <v>0</v>
      </c>
      <c r="L411" t="s">
        <v>110</v>
      </c>
      <c r="M411" t="s">
        <v>50</v>
      </c>
      <c r="N411" t="s">
        <v>7</v>
      </c>
      <c r="O411">
        <v>1</v>
      </c>
      <c r="P411">
        <v>180</v>
      </c>
      <c r="Q411">
        <v>760</v>
      </c>
      <c r="R411">
        <v>1664466769</v>
      </c>
      <c r="S411">
        <v>9</v>
      </c>
      <c r="T411" t="s">
        <v>117</v>
      </c>
      <c r="U411">
        <v>0</v>
      </c>
      <c r="V411">
        <v>-90</v>
      </c>
      <c r="W411">
        <v>0.5</v>
      </c>
      <c r="X411">
        <v>180</v>
      </c>
      <c r="Y411">
        <v>0.5</v>
      </c>
      <c r="Z411">
        <v>45</v>
      </c>
      <c r="AA411">
        <v>18225</v>
      </c>
      <c r="AB411">
        <v>135</v>
      </c>
      <c r="AC411">
        <v>4</v>
      </c>
      <c r="AD411">
        <v>0.75</v>
      </c>
      <c r="AE411">
        <v>0.25</v>
      </c>
      <c r="AF411">
        <v>2</v>
      </c>
      <c r="AG411">
        <v>0.05</v>
      </c>
      <c r="AH411">
        <v>0.2</v>
      </c>
      <c r="AI411">
        <v>0.42499999999999999</v>
      </c>
      <c r="AJ411">
        <v>0.57499999999999996</v>
      </c>
      <c r="AK411">
        <v>65.249999999999986</v>
      </c>
      <c r="AL411">
        <v>17814.9375</v>
      </c>
      <c r="AM411">
        <v>133.47260954967501</v>
      </c>
      <c r="AN411">
        <v>0.9</v>
      </c>
      <c r="AO411">
        <v>0.56330583577691229</v>
      </c>
      <c r="AP411">
        <v>0.43669416422308771</v>
      </c>
      <c r="AQ411" s="2">
        <f>Table4[[#This Row],[Gain]]^Table4[[#This Row],[θ]]</f>
        <v>498.1414721148987</v>
      </c>
      <c r="AR411" s="2">
        <f>-Table4[[#This Row],[λ]]*-Table4[[#This Row],[Loss]]^Table4[[#This Row],[θ]]</f>
        <v>434.85510823313615</v>
      </c>
      <c r="AS411" s="2">
        <f>Table4[[#This Row],[pie_gain]]*Table4[[#This Row],[v_n_w_g]]-Table4[[#This Row],[pie_loss]]*Table4[[#This Row],[v_n_w_l]]</f>
        <v>90.70731023681472</v>
      </c>
      <c r="AT411" s="2">
        <f>IF(Table4[[#This Row],[diff_v]]&gt;=1,1,0)</f>
        <v>1</v>
      </c>
      <c r="AU411" s="2">
        <f>Table4[[#This Row],[Gain]]^(Table4[[#This Row],[θ]]*Table4[[#This Row],[ω_p]])</f>
        <v>521.66317110831858</v>
      </c>
      <c r="AV411" s="2">
        <f>-Table4[[#This Row],[λ]]*-Table4[[#This Row],[Loss]]^(Table4[[#This Row],[θ]]*Table4[[#This Row],[ω_n]])</f>
        <v>434.85510823313615</v>
      </c>
      <c r="AW411" s="2">
        <f>Table4[[#This Row],[v_n_w_g_w]]*Table4[[#This Row],[pie_gain]]-Table4[[#This Row],[v_n_w_l_w]]*Table4[[#This Row],[pie_loss]]</f>
        <v>103.95722054719604</v>
      </c>
      <c r="AX411" s="2">
        <f>IF(Table4[[#This Row],[diff_v_w]]&gt;=1,1,0)</f>
        <v>1</v>
      </c>
      <c r="AY411" s="2">
        <f>Table4[[#This Row],[Gain]]^(Table4[[#This Row],[θ]])*Table4[[#This Row],[ω_p2]]</f>
        <v>500.73180776989625</v>
      </c>
      <c r="AZ411" s="2">
        <f>-Table4[[#This Row],[λ]]*-Table4[[#This Row],[Loss]]^(Table4[[#This Row],[θ]])*Table4[[#This Row],[ω_n2]]</f>
        <v>434.85510823313615</v>
      </c>
      <c r="BA411" s="2">
        <f>Table4[[#This Row],[v_n_w_g_w2]]*Table4[[#This Row],[pie_gain]]-Table4[[#This Row],[v_n_w_l_w2]]*Table4[[#This Row],[pie_loss]]</f>
        <v>92.166461427895825</v>
      </c>
      <c r="BB411" s="2">
        <f>IF(Table4[[#This Row],[diff_v_w2]]&gt;=1,1,0)</f>
        <v>1</v>
      </c>
      <c r="BC411" s="2">
        <f>Table4[[#This Row],[Gain]]^(Table4[[#This Row],[θ]]+Table4[[#This Row],[ω_p3]])</f>
        <v>525.78420320036935</v>
      </c>
      <c r="BD411" s="2">
        <f>-Table4[[#This Row],[λ]]*-Table4[[#This Row],[Loss]]^(Table4[[#This Row],[θ]]+Table4[[#This Row],[ω_n3]])</f>
        <v>434.85510823313615</v>
      </c>
      <c r="BE411" s="2">
        <f>Table4[[#This Row],[v_n_w_g_w3]]*Table4[[#This Row],[pie_gain]]-Table4[[#This Row],[v_n_w_l_w3]]*Table4[[#This Row],[pie_loss]]</f>
        <v>106.27862197407219</v>
      </c>
      <c r="BF411" s="2">
        <f>IF(Table4[[#This Row],[diff_v_w3]]&gt;=1,1,0)</f>
        <v>1</v>
      </c>
      <c r="BG411" s="2">
        <f>(Table4[[#This Row],[Accept]]-Table4[[#This Row],[projected_M1]])</f>
        <v>0</v>
      </c>
      <c r="BH411" s="2">
        <f>(Table4[[#This Row],[Accept]]-Table4[[#This Row],[projected_M2]])</f>
        <v>0</v>
      </c>
      <c r="BI411" s="2">
        <f>(Table4[[#This Row],[Accept]]-Table4[[#This Row],[projected_M3]])</f>
        <v>0</v>
      </c>
      <c r="BJ411" s="2">
        <f>(Table4[[#This Row],[Accept]]-Table4[[#This Row],[projected_M4]])</f>
        <v>0</v>
      </c>
    </row>
    <row r="412" spans="1:62" x14ac:dyDescent="0.3">
      <c r="A412">
        <v>10</v>
      </c>
      <c r="B412" t="s">
        <v>45</v>
      </c>
      <c r="C412">
        <v>1.1960207441678836</v>
      </c>
      <c r="D412">
        <v>-2</v>
      </c>
      <c r="E412" s="22">
        <f>IF(Table4[[#This Row],[Trial]]="G1",Table4[[#This Row],[Balance]]/100,IF(Table4[[#This Row],[Trial]]="G2",Table4[[#This Row],[Balance]]/200,Table4[[#This Row],[Balance]]/500))</f>
        <v>1.58</v>
      </c>
      <c r="F412" s="22">
        <f>IF(Table4[[#This Row],[Net_Balance]]&gt;1,1+(Table4[[#This Row],[Net_Balance]]-1)/$F$974,1)</f>
        <v>1.0082857142857142</v>
      </c>
      <c r="G412" s="22">
        <f>IF(Table4[[#This Row],[Net_Balance]]&lt;1,1-(1-Table4[[#This Row],[Net_Balance]])/$F$974,1)</f>
        <v>1</v>
      </c>
      <c r="H412" s="22">
        <f>IF(Table4[[#This Row],[Net_Balance]]&gt;1,1+(Table4[[#This Row],[Net_Balance]]-1)/$H$974,1)</f>
        <v>1.0058</v>
      </c>
      <c r="I412" s="22">
        <f>IF(Table4[[#This Row],[Net_Balance]]&lt;1,1-(1-Table4[[#This Row],[Net_Balance]])/$H$974,1)</f>
        <v>1</v>
      </c>
      <c r="J412" s="22">
        <f>IF(Table4[[#This Row],[Net_Balance]]&gt;1,(Table4[[#This Row],[Net_Balance]]-1)/$J$974,0)</f>
        <v>1.1600000000000001E-2</v>
      </c>
      <c r="K412" s="22">
        <f>IF(Table4[[#This Row],[Net_Balance]]&lt;1,-(1-Table4[[#This Row],[Net_Balance]])/$J$974,0)</f>
        <v>0</v>
      </c>
      <c r="L412" t="s">
        <v>110</v>
      </c>
      <c r="M412" t="s">
        <v>74</v>
      </c>
      <c r="N412" t="s">
        <v>7</v>
      </c>
      <c r="O412">
        <v>1</v>
      </c>
      <c r="P412">
        <v>30</v>
      </c>
      <c r="Q412">
        <v>790</v>
      </c>
      <c r="R412">
        <v>1664466784</v>
      </c>
      <c r="S412">
        <v>10</v>
      </c>
      <c r="T412" t="s">
        <v>118</v>
      </c>
      <c r="U412">
        <v>1</v>
      </c>
      <c r="V412">
        <v>-10</v>
      </c>
      <c r="W412">
        <v>0.5</v>
      </c>
      <c r="X412">
        <v>30</v>
      </c>
      <c r="Y412">
        <v>0.5</v>
      </c>
      <c r="Z412">
        <v>10</v>
      </c>
      <c r="AA412">
        <v>400</v>
      </c>
      <c r="AB412">
        <v>20</v>
      </c>
      <c r="AC412">
        <v>2</v>
      </c>
      <c r="AD412">
        <v>0.25</v>
      </c>
      <c r="AE412">
        <v>0.75</v>
      </c>
      <c r="AF412">
        <v>2</v>
      </c>
      <c r="AG412">
        <v>0.5</v>
      </c>
      <c r="AH412">
        <v>0.25</v>
      </c>
      <c r="AI412">
        <v>0.625</v>
      </c>
      <c r="AJ412">
        <v>0.375</v>
      </c>
      <c r="AK412">
        <v>5</v>
      </c>
      <c r="AL412">
        <v>375</v>
      </c>
      <c r="AM412">
        <v>19.364916731037084</v>
      </c>
      <c r="AN412">
        <v>0.9</v>
      </c>
      <c r="AO412">
        <v>0.38419903534316502</v>
      </c>
      <c r="AP412">
        <v>0.61580096465683498</v>
      </c>
      <c r="AQ412" s="2">
        <f>Table4[[#This Row],[Gain]]^Table4[[#This Row],[θ]]</f>
        <v>58.434275299017848</v>
      </c>
      <c r="AR412" s="2">
        <f>-Table4[[#This Row],[λ]]*-Table4[[#This Row],[Loss]]^Table4[[#This Row],[θ]]</f>
        <v>31.408756296736705</v>
      </c>
      <c r="AS412" s="2">
        <f>Table4[[#This Row],[pie_gain]]*Table4[[#This Row],[v_n_w_g]]-Table4[[#This Row],[pie_loss]]*Table4[[#This Row],[v_n_w_l]]</f>
        <v>3.1088497746576884</v>
      </c>
      <c r="AT412" s="2">
        <f>IF(Table4[[#This Row],[diff_v]]&gt;=1,1,0)</f>
        <v>1</v>
      </c>
      <c r="AU412" s="2">
        <f>Table4[[#This Row],[Gain]]^(Table4[[#This Row],[θ]]*Table4[[#This Row],[ω_p]])</f>
        <v>60.437399017734322</v>
      </c>
      <c r="AV412" s="2">
        <f>-Table4[[#This Row],[λ]]*-Table4[[#This Row],[Loss]]^(Table4[[#This Row],[θ]]*Table4[[#This Row],[ω_n]])</f>
        <v>31.408756296736705</v>
      </c>
      <c r="AW412" s="2">
        <f>Table4[[#This Row],[v_n_w_g_w]]*Table4[[#This Row],[pie_gain]]-Table4[[#This Row],[v_n_w_l_w]]*Table4[[#This Row],[pie_loss]]</f>
        <v>3.8784479750615724</v>
      </c>
      <c r="AX412" s="2">
        <f>IF(Table4[[#This Row],[diff_v_w]]&gt;=1,1,0)</f>
        <v>1</v>
      </c>
      <c r="AY412" s="2">
        <f>Table4[[#This Row],[Gain]]^(Table4[[#This Row],[θ]])*Table4[[#This Row],[ω_p2]]</f>
        <v>58.773194095752153</v>
      </c>
      <c r="AZ412" s="2">
        <f>-Table4[[#This Row],[λ]]*-Table4[[#This Row],[Loss]]^(Table4[[#This Row],[θ]])*Table4[[#This Row],[ω_n2]]</f>
        <v>31.408756296736705</v>
      </c>
      <c r="BA412" s="2">
        <f>Table4[[#This Row],[v_n_w_g_w2]]*Table4[[#This Row],[pie_gain]]-Table4[[#This Row],[v_n_w_l_w2]]*Table4[[#This Row],[pie_loss]]</f>
        <v>3.2390620494226745</v>
      </c>
      <c r="BB412" s="2">
        <f>IF(Table4[[#This Row],[diff_v_w2]]&gt;=1,1,0)</f>
        <v>1</v>
      </c>
      <c r="BC412" s="2">
        <f>Table4[[#This Row],[Gain]]^(Table4[[#This Row],[θ]]+Table4[[#This Row],[ω_p3]])</f>
        <v>60.785818481428727</v>
      </c>
      <c r="BD412" s="2">
        <f>-Table4[[#This Row],[λ]]*-Table4[[#This Row],[Loss]]^(Table4[[#This Row],[θ]]+Table4[[#This Row],[ω_n3]])</f>
        <v>31.408756296736705</v>
      </c>
      <c r="BE412" s="2">
        <f>Table4[[#This Row],[v_n_w_g_w3]]*Table4[[#This Row],[pie_gain]]-Table4[[#This Row],[v_n_w_l_w3]]*Table4[[#This Row],[pie_loss]]</f>
        <v>4.0123103969077434</v>
      </c>
      <c r="BF412" s="2">
        <f>IF(Table4[[#This Row],[diff_v_w3]]&gt;=1,1,0)</f>
        <v>1</v>
      </c>
      <c r="BG412" s="2">
        <f>(Table4[[#This Row],[Accept]]-Table4[[#This Row],[projected_M1]])</f>
        <v>0</v>
      </c>
      <c r="BH412" s="2">
        <f>(Table4[[#This Row],[Accept]]-Table4[[#This Row],[projected_M2]])</f>
        <v>0</v>
      </c>
      <c r="BI412" s="2">
        <f>(Table4[[#This Row],[Accept]]-Table4[[#This Row],[projected_M3]])</f>
        <v>0</v>
      </c>
      <c r="BJ412" s="2">
        <f>(Table4[[#This Row],[Accept]]-Table4[[#This Row],[projected_M4]])</f>
        <v>0</v>
      </c>
    </row>
    <row r="413" spans="1:62" x14ac:dyDescent="0.3">
      <c r="A413">
        <v>11</v>
      </c>
      <c r="B413" t="s">
        <v>45</v>
      </c>
      <c r="C413">
        <v>1.1960207441678836</v>
      </c>
      <c r="D413">
        <v>-2</v>
      </c>
      <c r="E413" s="22">
        <f>IF(Table4[[#This Row],[Trial]]="G1",Table4[[#This Row],[Balance]]/100,IF(Table4[[#This Row],[Trial]]="G2",Table4[[#This Row],[Balance]]/200,Table4[[#This Row],[Balance]]/500))</f>
        <v>1.58</v>
      </c>
      <c r="F413" s="22">
        <f>IF(Table4[[#This Row],[Net_Balance]]&gt;1,1+(Table4[[#This Row],[Net_Balance]]-1)/$F$974,1)</f>
        <v>1.0082857142857142</v>
      </c>
      <c r="G413" s="22">
        <f>IF(Table4[[#This Row],[Net_Balance]]&lt;1,1-(1-Table4[[#This Row],[Net_Balance]])/$F$974,1)</f>
        <v>1</v>
      </c>
      <c r="H413" s="22">
        <f>IF(Table4[[#This Row],[Net_Balance]]&gt;1,1+(Table4[[#This Row],[Net_Balance]]-1)/$H$974,1)</f>
        <v>1.0058</v>
      </c>
      <c r="I413" s="22">
        <f>IF(Table4[[#This Row],[Net_Balance]]&lt;1,1-(1-Table4[[#This Row],[Net_Balance]])/$H$974,1)</f>
        <v>1</v>
      </c>
      <c r="J413" s="22">
        <f>IF(Table4[[#This Row],[Net_Balance]]&gt;1,(Table4[[#This Row],[Net_Balance]]-1)/$J$974,0)</f>
        <v>1.1600000000000001E-2</v>
      </c>
      <c r="K413" s="22">
        <f>IF(Table4[[#This Row],[Net_Balance]]&lt;1,-(1-Table4[[#This Row],[Net_Balance]])/$J$974,0)</f>
        <v>0</v>
      </c>
      <c r="L413" t="s">
        <v>110</v>
      </c>
      <c r="M413" t="s">
        <v>62</v>
      </c>
      <c r="N413" t="s">
        <v>5</v>
      </c>
      <c r="O413">
        <v>0</v>
      </c>
      <c r="P413">
        <v>0</v>
      </c>
      <c r="Q413">
        <v>790</v>
      </c>
      <c r="R413">
        <v>1664466807</v>
      </c>
      <c r="S413">
        <v>23</v>
      </c>
      <c r="T413" t="s">
        <v>118</v>
      </c>
      <c r="U413">
        <v>1</v>
      </c>
      <c r="V413">
        <v>-10</v>
      </c>
      <c r="W413">
        <v>0.5</v>
      </c>
      <c r="X413">
        <v>20</v>
      </c>
      <c r="Y413">
        <v>0.5</v>
      </c>
      <c r="Z413">
        <v>5</v>
      </c>
      <c r="AA413">
        <v>225</v>
      </c>
      <c r="AB413">
        <v>15</v>
      </c>
      <c r="AC413">
        <v>4</v>
      </c>
      <c r="AD413">
        <v>0.25</v>
      </c>
      <c r="AE413">
        <v>0.75</v>
      </c>
      <c r="AF413">
        <v>2</v>
      </c>
      <c r="AG413">
        <v>0.5</v>
      </c>
      <c r="AH413">
        <v>0.25</v>
      </c>
      <c r="AI413">
        <v>0.625</v>
      </c>
      <c r="AJ413">
        <v>0.375</v>
      </c>
      <c r="AK413">
        <v>1.25</v>
      </c>
      <c r="AL413">
        <v>210.9375</v>
      </c>
      <c r="AM413">
        <v>14.523687548277813</v>
      </c>
      <c r="AN413">
        <v>0.9</v>
      </c>
      <c r="AO413">
        <v>0.38419903534316502</v>
      </c>
      <c r="AP413">
        <v>0.61580096465683498</v>
      </c>
      <c r="AQ413" s="2">
        <f>Table4[[#This Row],[Gain]]^Table4[[#This Row],[θ]]</f>
        <v>35.979809832580635</v>
      </c>
      <c r="AR413" s="2">
        <f>-Table4[[#This Row],[λ]]*-Table4[[#This Row],[Loss]]^Table4[[#This Row],[θ]]</f>
        <v>31.408756296736705</v>
      </c>
      <c r="AS413" s="2">
        <f>Table4[[#This Row],[pie_gain]]*Table4[[#This Row],[v_n_w_g]]-Table4[[#This Row],[pie_loss]]*Table4[[#This Row],[v_n_w_l]]</f>
        <v>-5.5181341966939002</v>
      </c>
      <c r="AT413" s="2">
        <f>IF(Table4[[#This Row],[diff_v]]&gt;=1,1,0)</f>
        <v>0</v>
      </c>
      <c r="AU413" s="2">
        <f>Table4[[#This Row],[Gain]]^(Table4[[#This Row],[θ]]*Table4[[#This Row],[ω_p]])</f>
        <v>37.063968897537379</v>
      </c>
      <c r="AV413" s="2">
        <f>-Table4[[#This Row],[λ]]*-Table4[[#This Row],[Loss]]^(Table4[[#This Row],[θ]]*Table4[[#This Row],[ω_n]])</f>
        <v>31.408756296736705</v>
      </c>
      <c r="AW413" s="2">
        <f>Table4[[#This Row],[v_n_w_g_w]]*Table4[[#This Row],[pie_gain]]-Table4[[#This Row],[v_n_w_l_w]]*Table4[[#This Row],[pie_loss]]</f>
        <v>-5.1016013297789726</v>
      </c>
      <c r="AX413" s="2">
        <f>IF(Table4[[#This Row],[diff_v_w]]&gt;=1,1,0)</f>
        <v>0</v>
      </c>
      <c r="AY413" s="2">
        <f>Table4[[#This Row],[Gain]]^(Table4[[#This Row],[θ]])*Table4[[#This Row],[ω_p2]]</f>
        <v>36.188492729609607</v>
      </c>
      <c r="AZ413" s="2">
        <f>-Table4[[#This Row],[λ]]*-Table4[[#This Row],[Loss]]^(Table4[[#This Row],[θ]])*Table4[[#This Row],[ω_n2]]</f>
        <v>31.408756296736705</v>
      </c>
      <c r="BA413" s="2">
        <f>Table4[[#This Row],[v_n_w_g_w2]]*Table4[[#This Row],[pie_gain]]-Table4[[#This Row],[v_n_w_l_w2]]*Table4[[#This Row],[pie_loss]]</f>
        <v>-5.4379584289627534</v>
      </c>
      <c r="BB413" s="2">
        <f>IF(Table4[[#This Row],[diff_v_w2]]&gt;=1,1,0)</f>
        <v>0</v>
      </c>
      <c r="BC413" s="2">
        <f>Table4[[#This Row],[Gain]]^(Table4[[#This Row],[θ]]+Table4[[#This Row],[ω_p3]])</f>
        <v>37.252104412197824</v>
      </c>
      <c r="BD413" s="2">
        <f>-Table4[[#This Row],[λ]]*-Table4[[#This Row],[Loss]]^(Table4[[#This Row],[θ]]+Table4[[#This Row],[ω_n3]])</f>
        <v>31.408756296736705</v>
      </c>
      <c r="BE413" s="2">
        <f>Table4[[#This Row],[v_n_w_g_w3]]*Table4[[#This Row],[pie_gain]]-Table4[[#This Row],[v_n_w_l_w3]]*Table4[[#This Row],[pie_loss]]</f>
        <v>-5.0293198465326387</v>
      </c>
      <c r="BF413" s="2">
        <f>IF(Table4[[#This Row],[diff_v_w3]]&gt;=1,1,0)</f>
        <v>0</v>
      </c>
      <c r="BG413" s="2">
        <f>(Table4[[#This Row],[Accept]]-Table4[[#This Row],[projected_M1]])</f>
        <v>0</v>
      </c>
      <c r="BH413" s="2">
        <f>(Table4[[#This Row],[Accept]]-Table4[[#This Row],[projected_M2]])</f>
        <v>0</v>
      </c>
      <c r="BI413" s="2">
        <f>(Table4[[#This Row],[Accept]]-Table4[[#This Row],[projected_M3]])</f>
        <v>0</v>
      </c>
      <c r="BJ413" s="2">
        <f>(Table4[[#This Row],[Accept]]-Table4[[#This Row],[projected_M4]])</f>
        <v>0</v>
      </c>
    </row>
    <row r="414" spans="1:62" x14ac:dyDescent="0.3">
      <c r="A414">
        <v>13</v>
      </c>
      <c r="B414" t="s">
        <v>45</v>
      </c>
      <c r="C414">
        <v>1.1960207441678836</v>
      </c>
      <c r="D414">
        <v>-2</v>
      </c>
      <c r="E414" s="22">
        <f>IF(Table4[[#This Row],[Trial]]="G1",Table4[[#This Row],[Balance]]/100,IF(Table4[[#This Row],[Trial]]="G2",Table4[[#This Row],[Balance]]/200,Table4[[#This Row],[Balance]]/500))</f>
        <v>1.58</v>
      </c>
      <c r="F414" s="22">
        <f>IF(Table4[[#This Row],[Net_Balance]]&gt;1,1+(Table4[[#This Row],[Net_Balance]]-1)/$F$974,1)</f>
        <v>1.0082857142857142</v>
      </c>
      <c r="G414" s="22">
        <f>IF(Table4[[#This Row],[Net_Balance]]&lt;1,1-(1-Table4[[#This Row],[Net_Balance]])/$F$974,1)</f>
        <v>1</v>
      </c>
      <c r="H414" s="22">
        <f>IF(Table4[[#This Row],[Net_Balance]]&gt;1,1+(Table4[[#This Row],[Net_Balance]]-1)/$H$974,1)</f>
        <v>1.0058</v>
      </c>
      <c r="I414" s="22">
        <f>IF(Table4[[#This Row],[Net_Balance]]&lt;1,1-(1-Table4[[#This Row],[Net_Balance]])/$H$974,1)</f>
        <v>1</v>
      </c>
      <c r="J414" s="22">
        <f>IF(Table4[[#This Row],[Net_Balance]]&gt;1,(Table4[[#This Row],[Net_Balance]]-1)/$J$974,0)</f>
        <v>1.1600000000000001E-2</v>
      </c>
      <c r="K414" s="22">
        <f>IF(Table4[[#This Row],[Net_Balance]]&lt;1,-(1-Table4[[#This Row],[Net_Balance]])/$J$974,0)</f>
        <v>0</v>
      </c>
      <c r="L414" t="s">
        <v>110</v>
      </c>
      <c r="M414" t="s">
        <v>87</v>
      </c>
      <c r="N414" t="s">
        <v>5</v>
      </c>
      <c r="O414">
        <v>0</v>
      </c>
      <c r="P414">
        <v>0</v>
      </c>
      <c r="Q414">
        <v>790</v>
      </c>
      <c r="R414">
        <v>1664466826</v>
      </c>
      <c r="S414">
        <v>8</v>
      </c>
      <c r="T414" t="s">
        <v>118</v>
      </c>
      <c r="U414">
        <v>1</v>
      </c>
      <c r="V414">
        <v>-90</v>
      </c>
      <c r="W414">
        <v>0.5</v>
      </c>
      <c r="X414">
        <v>90</v>
      </c>
      <c r="Y414">
        <v>0.5</v>
      </c>
      <c r="Z414">
        <v>0</v>
      </c>
      <c r="AA414">
        <v>8100</v>
      </c>
      <c r="AB414">
        <v>90</v>
      </c>
      <c r="AC414">
        <v>2</v>
      </c>
      <c r="AD414">
        <v>0.25</v>
      </c>
      <c r="AE414">
        <v>0.75</v>
      </c>
      <c r="AF414">
        <v>2</v>
      </c>
      <c r="AG414">
        <v>0.5</v>
      </c>
      <c r="AH414">
        <v>0.25</v>
      </c>
      <c r="AI414">
        <v>0.625</v>
      </c>
      <c r="AJ414">
        <v>0.375</v>
      </c>
      <c r="AK414">
        <v>-22.5</v>
      </c>
      <c r="AL414">
        <v>7593.75</v>
      </c>
      <c r="AM414">
        <v>87.142125289666879</v>
      </c>
      <c r="AN414">
        <v>0.9</v>
      </c>
      <c r="AO414">
        <v>0.38419903534316502</v>
      </c>
      <c r="AP414">
        <v>0.61580096465683498</v>
      </c>
      <c r="AQ414" s="2">
        <f>Table4[[#This Row],[Gain]]^Table4[[#This Row],[θ]]</f>
        <v>217.42755411656807</v>
      </c>
      <c r="AR414" s="2">
        <f>-Table4[[#This Row],[λ]]*-Table4[[#This Row],[Loss]]^Table4[[#This Row],[θ]]</f>
        <v>434.85510823313615</v>
      </c>
      <c r="AS414" s="2">
        <f>Table4[[#This Row],[pie_gain]]*Table4[[#This Row],[v_n_w_g]]-Table4[[#This Row],[pie_loss]]*Table4[[#This Row],[v_n_w_l]]</f>
        <v>-184.24873858730837</v>
      </c>
      <c r="AT414" s="2">
        <f>IF(Table4[[#This Row],[diff_v]]&gt;=1,1,0)</f>
        <v>0</v>
      </c>
      <c r="AU414" s="2">
        <f>Table4[[#This Row],[Gain]]^(Table4[[#This Row],[θ]]*Table4[[#This Row],[ω_p]])</f>
        <v>227.34264122080529</v>
      </c>
      <c r="AV414" s="2">
        <f>-Table4[[#This Row],[λ]]*-Table4[[#This Row],[Loss]]^(Table4[[#This Row],[θ]]*Table4[[#This Row],[ω_n]])</f>
        <v>434.85510823313615</v>
      </c>
      <c r="AW414" s="2">
        <f>Table4[[#This Row],[v_n_w_g_w]]*Table4[[#This Row],[pie_gain]]-Table4[[#This Row],[v_n_w_l_w]]*Table4[[#This Row],[pie_loss]]</f>
        <v>-180.43937168651698</v>
      </c>
      <c r="AX414" s="2">
        <f>IF(Table4[[#This Row],[diff_v_w]]&gt;=1,1,0)</f>
        <v>0</v>
      </c>
      <c r="AY414" s="2">
        <f>Table4[[#This Row],[Gain]]^(Table4[[#This Row],[θ]])*Table4[[#This Row],[ω_p2]]</f>
        <v>218.68863393044418</v>
      </c>
      <c r="AZ414" s="2">
        <f>-Table4[[#This Row],[λ]]*-Table4[[#This Row],[Loss]]^(Table4[[#This Row],[θ]])*Table4[[#This Row],[ω_n2]]</f>
        <v>434.85510823313615</v>
      </c>
      <c r="BA414" s="2">
        <f>Table4[[#This Row],[v_n_w_g_w2]]*Table4[[#This Row],[pie_gain]]-Table4[[#This Row],[v_n_w_l_w2]]*Table4[[#This Row],[pie_loss]]</f>
        <v>-183.76423293932643</v>
      </c>
      <c r="BB414" s="2">
        <f>IF(Table4[[#This Row],[diff_v_w2]]&gt;=1,1,0)</f>
        <v>0</v>
      </c>
      <c r="BC414" s="2">
        <f>Table4[[#This Row],[Gain]]^(Table4[[#This Row],[θ]]+Table4[[#This Row],[ω_p3]])</f>
        <v>229.07821665863898</v>
      </c>
      <c r="BD414" s="2">
        <f>-Table4[[#This Row],[λ]]*-Table4[[#This Row],[Loss]]^(Table4[[#This Row],[θ]]+Table4[[#This Row],[ω_n3]])</f>
        <v>434.85510823313615</v>
      </c>
      <c r="BE414" s="2">
        <f>Table4[[#This Row],[v_n_w_g_w3]]*Table4[[#This Row],[pie_gain]]-Table4[[#This Row],[v_n_w_l_w3]]*Table4[[#This Row],[pie_loss]]</f>
        <v>-179.77256527753599</v>
      </c>
      <c r="BF414" s="2">
        <f>IF(Table4[[#This Row],[diff_v_w3]]&gt;=1,1,0)</f>
        <v>0</v>
      </c>
      <c r="BG414" s="2">
        <f>(Table4[[#This Row],[Accept]]-Table4[[#This Row],[projected_M1]])</f>
        <v>0</v>
      </c>
      <c r="BH414" s="2">
        <f>(Table4[[#This Row],[Accept]]-Table4[[#This Row],[projected_M2]])</f>
        <v>0</v>
      </c>
      <c r="BI414" s="2">
        <f>(Table4[[#This Row],[Accept]]-Table4[[#This Row],[projected_M3]])</f>
        <v>0</v>
      </c>
      <c r="BJ414" s="2">
        <f>(Table4[[#This Row],[Accept]]-Table4[[#This Row],[projected_M4]])</f>
        <v>0</v>
      </c>
    </row>
    <row r="415" spans="1:62" x14ac:dyDescent="0.3">
      <c r="A415">
        <v>14</v>
      </c>
      <c r="B415" t="s">
        <v>45</v>
      </c>
      <c r="C415">
        <v>1.1960207441678836</v>
      </c>
      <c r="D415">
        <v>-2</v>
      </c>
      <c r="E415" s="22">
        <f>IF(Table4[[#This Row],[Trial]]="G1",Table4[[#This Row],[Balance]]/100,IF(Table4[[#This Row],[Trial]]="G2",Table4[[#This Row],[Balance]]/200,Table4[[#This Row],[Balance]]/500))</f>
        <v>1.56</v>
      </c>
      <c r="F415" s="22">
        <f>IF(Table4[[#This Row],[Net_Balance]]&gt;1,1+(Table4[[#This Row],[Net_Balance]]-1)/$F$974,1)</f>
        <v>1.008</v>
      </c>
      <c r="G415" s="22">
        <f>IF(Table4[[#This Row],[Net_Balance]]&lt;1,1-(1-Table4[[#This Row],[Net_Balance]])/$F$974,1)</f>
        <v>1</v>
      </c>
      <c r="H415" s="22">
        <f>IF(Table4[[#This Row],[Net_Balance]]&gt;1,1+(Table4[[#This Row],[Net_Balance]]-1)/$H$974,1)</f>
        <v>1.0056</v>
      </c>
      <c r="I415" s="22">
        <f>IF(Table4[[#This Row],[Net_Balance]]&lt;1,1-(1-Table4[[#This Row],[Net_Balance]])/$H$974,1)</f>
        <v>1</v>
      </c>
      <c r="J415" s="22">
        <f>IF(Table4[[#This Row],[Net_Balance]]&gt;1,(Table4[[#This Row],[Net_Balance]]-1)/$J$974,0)</f>
        <v>1.1200000000000002E-2</v>
      </c>
      <c r="K415" s="22">
        <f>IF(Table4[[#This Row],[Net_Balance]]&lt;1,-(1-Table4[[#This Row],[Net_Balance]])/$J$974,0)</f>
        <v>0</v>
      </c>
      <c r="L415" t="s">
        <v>110</v>
      </c>
      <c r="M415" t="s">
        <v>67</v>
      </c>
      <c r="N415" t="s">
        <v>7</v>
      </c>
      <c r="O415">
        <v>1</v>
      </c>
      <c r="P415">
        <v>-10</v>
      </c>
      <c r="Q415">
        <v>780</v>
      </c>
      <c r="R415">
        <v>1664466839</v>
      </c>
      <c r="S415">
        <v>13</v>
      </c>
      <c r="T415" t="s">
        <v>117</v>
      </c>
      <c r="U415">
        <v>0</v>
      </c>
      <c r="V415">
        <v>-10</v>
      </c>
      <c r="W415">
        <v>0.5</v>
      </c>
      <c r="X415">
        <v>20</v>
      </c>
      <c r="Y415">
        <v>0.5</v>
      </c>
      <c r="Z415">
        <v>5</v>
      </c>
      <c r="AA415">
        <v>225</v>
      </c>
      <c r="AB415">
        <v>15</v>
      </c>
      <c r="AC415">
        <v>4</v>
      </c>
      <c r="AD415">
        <v>0.25</v>
      </c>
      <c r="AE415">
        <v>0.75</v>
      </c>
      <c r="AF415">
        <v>2</v>
      </c>
      <c r="AG415">
        <v>0.5</v>
      </c>
      <c r="AH415">
        <v>0.25</v>
      </c>
      <c r="AI415">
        <v>0.625</v>
      </c>
      <c r="AJ415">
        <v>0.375</v>
      </c>
      <c r="AK415">
        <v>1.25</v>
      </c>
      <c r="AL415">
        <v>210.9375</v>
      </c>
      <c r="AM415">
        <v>14.523687548277813</v>
      </c>
      <c r="AN415">
        <v>0.9</v>
      </c>
      <c r="AO415">
        <v>0.38419903534316502</v>
      </c>
      <c r="AP415">
        <v>0.61580096465683498</v>
      </c>
      <c r="AQ415" s="2">
        <f>Table4[[#This Row],[Gain]]^Table4[[#This Row],[θ]]</f>
        <v>35.979809832580635</v>
      </c>
      <c r="AR415" s="2">
        <f>-Table4[[#This Row],[λ]]*-Table4[[#This Row],[Loss]]^Table4[[#This Row],[θ]]</f>
        <v>31.408756296736705</v>
      </c>
      <c r="AS415" s="2">
        <f>Table4[[#This Row],[pie_gain]]*Table4[[#This Row],[v_n_w_g]]-Table4[[#This Row],[pie_loss]]*Table4[[#This Row],[v_n_w_l]]</f>
        <v>-5.5181341966939002</v>
      </c>
      <c r="AT415" s="2">
        <f>IF(Table4[[#This Row],[diff_v]]&gt;=1,1,0)</f>
        <v>0</v>
      </c>
      <c r="AU415" s="2">
        <f>Table4[[#This Row],[Gain]]^(Table4[[#This Row],[θ]]*Table4[[#This Row],[ω_p]])</f>
        <v>37.026045842731904</v>
      </c>
      <c r="AV415" s="2">
        <f>-Table4[[#This Row],[λ]]*-Table4[[#This Row],[Loss]]^(Table4[[#This Row],[θ]]*Table4[[#This Row],[ω_n]])</f>
        <v>31.408756296736705</v>
      </c>
      <c r="AW415" s="2">
        <f>Table4[[#This Row],[v_n_w_g_w]]*Table4[[#This Row],[pie_gain]]-Table4[[#This Row],[v_n_w_l_w]]*Table4[[#This Row],[pie_loss]]</f>
        <v>-5.1161713308525023</v>
      </c>
      <c r="AX415" s="2">
        <f>IF(Table4[[#This Row],[diff_v_w]]&gt;=1,1,0)</f>
        <v>0</v>
      </c>
      <c r="AY415" s="2">
        <f>Table4[[#This Row],[Gain]]^(Table4[[#This Row],[θ]])*Table4[[#This Row],[ω_p2]]</f>
        <v>36.18129676764309</v>
      </c>
      <c r="AZ415" s="2">
        <f>-Table4[[#This Row],[λ]]*-Table4[[#This Row],[Loss]]^(Table4[[#This Row],[θ]])*Table4[[#This Row],[ω_n2]]</f>
        <v>31.408756296736705</v>
      </c>
      <c r="BA415" s="2">
        <f>Table4[[#This Row],[v_n_w_g_w2]]*Table4[[#This Row],[pie_gain]]-Table4[[#This Row],[v_n_w_l_w2]]*Table4[[#This Row],[pie_loss]]</f>
        <v>-5.4407231106086549</v>
      </c>
      <c r="BB415" s="2">
        <f>IF(Table4[[#This Row],[diff_v_w2]]&gt;=1,1,0)</f>
        <v>0</v>
      </c>
      <c r="BC415" s="2">
        <f>Table4[[#This Row],[Gain]]^(Table4[[#This Row],[θ]]+Table4[[#This Row],[ω_p3]])</f>
        <v>37.207492214198183</v>
      </c>
      <c r="BD415" s="2">
        <f>-Table4[[#This Row],[λ]]*-Table4[[#This Row],[Loss]]^(Table4[[#This Row],[θ]]+Table4[[#This Row],[ω_n3]])</f>
        <v>31.408756296736705</v>
      </c>
      <c r="BE415" s="2">
        <f>Table4[[#This Row],[v_n_w_g_w3]]*Table4[[#This Row],[pie_gain]]-Table4[[#This Row],[v_n_w_l_w3]]*Table4[[#This Row],[pie_loss]]</f>
        <v>-5.0464598099686402</v>
      </c>
      <c r="BF415" s="2">
        <f>IF(Table4[[#This Row],[diff_v_w3]]&gt;=1,1,0)</f>
        <v>0</v>
      </c>
      <c r="BG415" s="2">
        <f>(Table4[[#This Row],[Accept]]-Table4[[#This Row],[projected_M1]])</f>
        <v>1</v>
      </c>
      <c r="BH415" s="2">
        <f>(Table4[[#This Row],[Accept]]-Table4[[#This Row],[projected_M2]])</f>
        <v>1</v>
      </c>
      <c r="BI415" s="2">
        <f>(Table4[[#This Row],[Accept]]-Table4[[#This Row],[projected_M3]])</f>
        <v>1</v>
      </c>
      <c r="BJ415" s="2">
        <f>(Table4[[#This Row],[Accept]]-Table4[[#This Row],[projected_M4]])</f>
        <v>1</v>
      </c>
    </row>
    <row r="416" spans="1:62" x14ac:dyDescent="0.3">
      <c r="A416">
        <v>15</v>
      </c>
      <c r="B416" t="s">
        <v>45</v>
      </c>
      <c r="C416">
        <v>1.1960207441678836</v>
      </c>
      <c r="D416">
        <v>-2</v>
      </c>
      <c r="E416" s="22">
        <f>IF(Table4[[#This Row],[Trial]]="G1",Table4[[#This Row],[Balance]]/100,IF(Table4[[#This Row],[Trial]]="G2",Table4[[#This Row],[Balance]]/200,Table4[[#This Row],[Balance]]/500))</f>
        <v>1.56</v>
      </c>
      <c r="F416" s="22">
        <f>IF(Table4[[#This Row],[Net_Balance]]&gt;1,1+(Table4[[#This Row],[Net_Balance]]-1)/$F$974,1)</f>
        <v>1.008</v>
      </c>
      <c r="G416" s="22">
        <f>IF(Table4[[#This Row],[Net_Balance]]&lt;1,1-(1-Table4[[#This Row],[Net_Balance]])/$F$974,1)</f>
        <v>1</v>
      </c>
      <c r="H416" s="22">
        <f>IF(Table4[[#This Row],[Net_Balance]]&gt;1,1+(Table4[[#This Row],[Net_Balance]]-1)/$H$974,1)</f>
        <v>1.0056</v>
      </c>
      <c r="I416" s="22">
        <f>IF(Table4[[#This Row],[Net_Balance]]&lt;1,1-(1-Table4[[#This Row],[Net_Balance]])/$H$974,1)</f>
        <v>1</v>
      </c>
      <c r="J416" s="22">
        <f>IF(Table4[[#This Row],[Net_Balance]]&gt;1,(Table4[[#This Row],[Net_Balance]]-1)/$J$974,0)</f>
        <v>1.1200000000000002E-2</v>
      </c>
      <c r="K416" s="22">
        <f>IF(Table4[[#This Row],[Net_Balance]]&lt;1,-(1-Table4[[#This Row],[Net_Balance]])/$J$974,0)</f>
        <v>0</v>
      </c>
      <c r="L416" t="s">
        <v>110</v>
      </c>
      <c r="M416" t="s">
        <v>79</v>
      </c>
      <c r="N416" t="s">
        <v>5</v>
      </c>
      <c r="O416">
        <v>0</v>
      </c>
      <c r="P416">
        <v>0</v>
      </c>
      <c r="Q416">
        <v>780</v>
      </c>
      <c r="R416">
        <v>1664466844</v>
      </c>
      <c r="S416">
        <v>5</v>
      </c>
      <c r="T416" t="s">
        <v>117</v>
      </c>
      <c r="U416">
        <v>0</v>
      </c>
      <c r="V416">
        <v>-10</v>
      </c>
      <c r="W416">
        <v>0.5</v>
      </c>
      <c r="X416">
        <v>0</v>
      </c>
      <c r="Y416">
        <v>0.5</v>
      </c>
      <c r="Z416">
        <v>-5</v>
      </c>
      <c r="AA416">
        <v>25</v>
      </c>
      <c r="AB416">
        <v>5</v>
      </c>
      <c r="AC416">
        <v>4</v>
      </c>
      <c r="AD416">
        <v>0.25</v>
      </c>
      <c r="AE416">
        <v>0.75</v>
      </c>
      <c r="AF416">
        <v>2</v>
      </c>
      <c r="AG416">
        <v>0.5</v>
      </c>
      <c r="AH416">
        <v>0.25</v>
      </c>
      <c r="AI416">
        <v>0.625</v>
      </c>
      <c r="AJ416">
        <v>0.375</v>
      </c>
      <c r="AK416">
        <v>-6.25</v>
      </c>
      <c r="AL416">
        <v>23.4375</v>
      </c>
      <c r="AM416">
        <v>4.8412291827592711</v>
      </c>
      <c r="AN416">
        <v>0.9</v>
      </c>
      <c r="AO416">
        <v>0.38419903534316502</v>
      </c>
      <c r="AP416">
        <v>0.61580096465683498</v>
      </c>
      <c r="AQ416" s="2">
        <f>Table4[[#This Row],[Gain]]^Table4[[#This Row],[θ]]</f>
        <v>0</v>
      </c>
      <c r="AR416" s="2">
        <f>-Table4[[#This Row],[λ]]*-Table4[[#This Row],[Loss]]^Table4[[#This Row],[θ]]</f>
        <v>31.408756296736705</v>
      </c>
      <c r="AS416" s="2">
        <f>Table4[[#This Row],[pie_gain]]*Table4[[#This Row],[v_n_w_g]]-Table4[[#This Row],[pie_loss]]*Table4[[#This Row],[v_n_w_l]]</f>
        <v>-19.341542426201904</v>
      </c>
      <c r="AT416" s="2">
        <f>IF(Table4[[#This Row],[diff_v]]&gt;=1,1,0)</f>
        <v>0</v>
      </c>
      <c r="AU416" s="2">
        <f>Table4[[#This Row],[Gain]]^(Table4[[#This Row],[θ]]*Table4[[#This Row],[ω_p]])</f>
        <v>0</v>
      </c>
      <c r="AV416" s="2">
        <f>-Table4[[#This Row],[λ]]*-Table4[[#This Row],[Loss]]^(Table4[[#This Row],[θ]]*Table4[[#This Row],[ω_n]])</f>
        <v>31.408756296736705</v>
      </c>
      <c r="AW416" s="2">
        <f>Table4[[#This Row],[v_n_w_g_w]]*Table4[[#This Row],[pie_gain]]-Table4[[#This Row],[v_n_w_l_w]]*Table4[[#This Row],[pie_loss]]</f>
        <v>-19.341542426201904</v>
      </c>
      <c r="AX416" s="2">
        <f>IF(Table4[[#This Row],[diff_v_w]]&gt;=1,1,0)</f>
        <v>0</v>
      </c>
      <c r="AY416" s="2">
        <f>Table4[[#This Row],[Gain]]^(Table4[[#This Row],[θ]])*Table4[[#This Row],[ω_p2]]</f>
        <v>0</v>
      </c>
      <c r="AZ416" s="2">
        <f>-Table4[[#This Row],[λ]]*-Table4[[#This Row],[Loss]]^(Table4[[#This Row],[θ]])*Table4[[#This Row],[ω_n2]]</f>
        <v>31.408756296736705</v>
      </c>
      <c r="BA416" s="2">
        <f>Table4[[#This Row],[v_n_w_g_w2]]*Table4[[#This Row],[pie_gain]]-Table4[[#This Row],[v_n_w_l_w2]]*Table4[[#This Row],[pie_loss]]</f>
        <v>-19.341542426201904</v>
      </c>
      <c r="BB416" s="2">
        <f>IF(Table4[[#This Row],[diff_v_w2]]&gt;=1,1,0)</f>
        <v>0</v>
      </c>
      <c r="BC416" s="2">
        <f>Table4[[#This Row],[Gain]]^(Table4[[#This Row],[θ]]+Table4[[#This Row],[ω_p3]])</f>
        <v>0</v>
      </c>
      <c r="BD416" s="2">
        <f>-Table4[[#This Row],[λ]]*-Table4[[#This Row],[Loss]]^(Table4[[#This Row],[θ]]+Table4[[#This Row],[ω_n3]])</f>
        <v>31.408756296736705</v>
      </c>
      <c r="BE416" s="2">
        <f>Table4[[#This Row],[v_n_w_g_w3]]*Table4[[#This Row],[pie_gain]]-Table4[[#This Row],[v_n_w_l_w3]]*Table4[[#This Row],[pie_loss]]</f>
        <v>-19.341542426201904</v>
      </c>
      <c r="BF416" s="2">
        <f>IF(Table4[[#This Row],[diff_v_w3]]&gt;=1,1,0)</f>
        <v>0</v>
      </c>
      <c r="BG416" s="2">
        <f>(Table4[[#This Row],[Accept]]-Table4[[#This Row],[projected_M1]])</f>
        <v>0</v>
      </c>
      <c r="BH416" s="2">
        <f>(Table4[[#This Row],[Accept]]-Table4[[#This Row],[projected_M2]])</f>
        <v>0</v>
      </c>
      <c r="BI416" s="2">
        <f>(Table4[[#This Row],[Accept]]-Table4[[#This Row],[projected_M3]])</f>
        <v>0</v>
      </c>
      <c r="BJ416" s="2">
        <f>(Table4[[#This Row],[Accept]]-Table4[[#This Row],[projected_M4]])</f>
        <v>0</v>
      </c>
    </row>
    <row r="417" spans="1:62" x14ac:dyDescent="0.3">
      <c r="A417">
        <v>16</v>
      </c>
      <c r="B417" t="s">
        <v>45</v>
      </c>
      <c r="C417">
        <v>1.1960207441678836</v>
      </c>
      <c r="D417">
        <v>-2</v>
      </c>
      <c r="E417" s="22">
        <f>IF(Table4[[#This Row],[Trial]]="G1",Table4[[#This Row],[Balance]]/100,IF(Table4[[#This Row],[Trial]]="G2",Table4[[#This Row],[Balance]]/200,Table4[[#This Row],[Balance]]/500))</f>
        <v>1.56</v>
      </c>
      <c r="F417" s="22">
        <f>IF(Table4[[#This Row],[Net_Balance]]&gt;1,1+(Table4[[#This Row],[Net_Balance]]-1)/$F$974,1)</f>
        <v>1.008</v>
      </c>
      <c r="G417" s="22">
        <f>IF(Table4[[#This Row],[Net_Balance]]&lt;1,1-(1-Table4[[#This Row],[Net_Balance]])/$F$974,1)</f>
        <v>1</v>
      </c>
      <c r="H417" s="22">
        <f>IF(Table4[[#This Row],[Net_Balance]]&gt;1,1+(Table4[[#This Row],[Net_Balance]]-1)/$H$974,1)</f>
        <v>1.0056</v>
      </c>
      <c r="I417" s="22">
        <f>IF(Table4[[#This Row],[Net_Balance]]&lt;1,1-(1-Table4[[#This Row],[Net_Balance]])/$H$974,1)</f>
        <v>1</v>
      </c>
      <c r="J417" s="22">
        <f>IF(Table4[[#This Row],[Net_Balance]]&gt;1,(Table4[[#This Row],[Net_Balance]]-1)/$J$974,0)</f>
        <v>1.1200000000000002E-2</v>
      </c>
      <c r="K417" s="22">
        <f>IF(Table4[[#This Row],[Net_Balance]]&lt;1,-(1-Table4[[#This Row],[Net_Balance]])/$J$974,0)</f>
        <v>0</v>
      </c>
      <c r="L417" t="s">
        <v>110</v>
      </c>
      <c r="M417" t="s">
        <v>68</v>
      </c>
      <c r="N417" t="s">
        <v>5</v>
      </c>
      <c r="O417">
        <v>0</v>
      </c>
      <c r="P417">
        <v>0</v>
      </c>
      <c r="Q417">
        <v>780</v>
      </c>
      <c r="R417">
        <v>1664466852</v>
      </c>
      <c r="S417">
        <v>8</v>
      </c>
      <c r="T417" t="s">
        <v>118</v>
      </c>
      <c r="U417">
        <v>1</v>
      </c>
      <c r="V417">
        <v>-50</v>
      </c>
      <c r="W417">
        <v>0.5</v>
      </c>
      <c r="X417">
        <v>60</v>
      </c>
      <c r="Y417">
        <v>0.5</v>
      </c>
      <c r="Z417">
        <v>5</v>
      </c>
      <c r="AA417">
        <v>3025</v>
      </c>
      <c r="AB417">
        <v>55</v>
      </c>
      <c r="AC417">
        <v>2</v>
      </c>
      <c r="AD417">
        <v>0.25</v>
      </c>
      <c r="AE417">
        <v>0.75</v>
      </c>
      <c r="AF417">
        <v>2</v>
      </c>
      <c r="AG417">
        <v>0.5</v>
      </c>
      <c r="AH417">
        <v>0.25</v>
      </c>
      <c r="AI417">
        <v>0.625</v>
      </c>
      <c r="AJ417">
        <v>0.375</v>
      </c>
      <c r="AK417">
        <v>-8.75</v>
      </c>
      <c r="AL417">
        <v>2835.9375</v>
      </c>
      <c r="AM417">
        <v>53.253521010351982</v>
      </c>
      <c r="AN417">
        <v>0.9</v>
      </c>
      <c r="AO417">
        <v>0.38419903534316502</v>
      </c>
      <c r="AP417">
        <v>0.61580096465683498</v>
      </c>
      <c r="AQ417" s="2">
        <f>Table4[[#This Row],[Gain]]^Table4[[#This Row],[θ]]</f>
        <v>133.87694139177151</v>
      </c>
      <c r="AR417" s="2">
        <f>-Table4[[#This Row],[λ]]*-Table4[[#This Row],[Loss]]^Table4[[#This Row],[θ]]</f>
        <v>215.2947128015152</v>
      </c>
      <c r="AS417" s="2">
        <f>Table4[[#This Row],[pie_gain]]*Table4[[#This Row],[v_n_w_g]]-Table4[[#This Row],[pie_loss]]*Table4[[#This Row],[v_n_w_l]]</f>
        <v>-81.14330009127724</v>
      </c>
      <c r="AT417" s="2">
        <f>IF(Table4[[#This Row],[diff_v]]&gt;=1,1,0)</f>
        <v>0</v>
      </c>
      <c r="AU417" s="2">
        <f>Table4[[#This Row],[Gain]]^(Table4[[#This Row],[θ]]*Table4[[#This Row],[ω_p]])</f>
        <v>139.2257057269623</v>
      </c>
      <c r="AV417" s="2">
        <f>-Table4[[#This Row],[λ]]*-Table4[[#This Row],[Loss]]^(Table4[[#This Row],[θ]]*Table4[[#This Row],[ω_n]])</f>
        <v>215.2947128015152</v>
      </c>
      <c r="AW417" s="2">
        <f>Table4[[#This Row],[v_n_w_g_w]]*Table4[[#This Row],[pie_gain]]-Table4[[#This Row],[v_n_w_l_w]]*Table4[[#This Row],[pie_loss]]</f>
        <v>-79.088309993419017</v>
      </c>
      <c r="AX417" s="2">
        <f>IF(Table4[[#This Row],[diff_v_w]]&gt;=1,1,0)</f>
        <v>0</v>
      </c>
      <c r="AY417" s="2">
        <f>Table4[[#This Row],[Gain]]^(Table4[[#This Row],[θ]])*Table4[[#This Row],[ω_p2]]</f>
        <v>134.62665226356543</v>
      </c>
      <c r="AZ417" s="2">
        <f>-Table4[[#This Row],[λ]]*-Table4[[#This Row],[Loss]]^(Table4[[#This Row],[θ]])*Table4[[#This Row],[ω_n2]]</f>
        <v>215.2947128015152</v>
      </c>
      <c r="BA417" s="2">
        <f>Table4[[#This Row],[v_n_w_g_w2]]*Table4[[#This Row],[pie_gain]]-Table4[[#This Row],[v_n_w_l_w2]]*Table4[[#This Row],[pie_loss]]</f>
        <v>-80.855261897547734</v>
      </c>
      <c r="BB417" s="2">
        <f>IF(Table4[[#This Row],[diff_v_w2]]&gt;=1,1,0)</f>
        <v>0</v>
      </c>
      <c r="BC417" s="2">
        <f>Table4[[#This Row],[Gain]]^(Table4[[#This Row],[θ]]+Table4[[#This Row],[ω_p3]])</f>
        <v>140.15902758694637</v>
      </c>
      <c r="BD417" s="2">
        <f>-Table4[[#This Row],[λ]]*-Table4[[#This Row],[Loss]]^(Table4[[#This Row],[θ]]+Table4[[#This Row],[ω_n3]])</f>
        <v>215.2947128015152</v>
      </c>
      <c r="BE417" s="2">
        <f>Table4[[#This Row],[v_n_w_g_w3]]*Table4[[#This Row],[pie_gain]]-Table4[[#This Row],[v_n_w_l_w3]]*Table4[[#This Row],[pie_loss]]</f>
        <v>-78.729728635148462</v>
      </c>
      <c r="BF417" s="2">
        <f>IF(Table4[[#This Row],[diff_v_w3]]&gt;=1,1,0)</f>
        <v>0</v>
      </c>
      <c r="BG417" s="2">
        <f>(Table4[[#This Row],[Accept]]-Table4[[#This Row],[projected_M1]])</f>
        <v>0</v>
      </c>
      <c r="BH417" s="2">
        <f>(Table4[[#This Row],[Accept]]-Table4[[#This Row],[projected_M2]])</f>
        <v>0</v>
      </c>
      <c r="BI417" s="2">
        <f>(Table4[[#This Row],[Accept]]-Table4[[#This Row],[projected_M3]])</f>
        <v>0</v>
      </c>
      <c r="BJ417" s="2">
        <f>(Table4[[#This Row],[Accept]]-Table4[[#This Row],[projected_M4]])</f>
        <v>0</v>
      </c>
    </row>
    <row r="418" spans="1:62" x14ac:dyDescent="0.3">
      <c r="A418">
        <v>17</v>
      </c>
      <c r="B418" t="s">
        <v>45</v>
      </c>
      <c r="C418">
        <v>1.1960207441678836</v>
      </c>
      <c r="D418">
        <v>-2</v>
      </c>
      <c r="E418" s="22">
        <f>IF(Table4[[#This Row],[Trial]]="G1",Table4[[#This Row],[Balance]]/100,IF(Table4[[#This Row],[Trial]]="G2",Table4[[#This Row],[Balance]]/200,Table4[[#This Row],[Balance]]/500))</f>
        <v>1.56</v>
      </c>
      <c r="F418" s="22">
        <f>IF(Table4[[#This Row],[Net_Balance]]&gt;1,1+(Table4[[#This Row],[Net_Balance]]-1)/$F$974,1)</f>
        <v>1.008</v>
      </c>
      <c r="G418" s="22">
        <f>IF(Table4[[#This Row],[Net_Balance]]&lt;1,1-(1-Table4[[#This Row],[Net_Balance]])/$F$974,1)</f>
        <v>1</v>
      </c>
      <c r="H418" s="22">
        <f>IF(Table4[[#This Row],[Net_Balance]]&gt;1,1+(Table4[[#This Row],[Net_Balance]]-1)/$H$974,1)</f>
        <v>1.0056</v>
      </c>
      <c r="I418" s="22">
        <f>IF(Table4[[#This Row],[Net_Balance]]&lt;1,1-(1-Table4[[#This Row],[Net_Balance]])/$H$974,1)</f>
        <v>1</v>
      </c>
      <c r="J418" s="22">
        <f>IF(Table4[[#This Row],[Net_Balance]]&gt;1,(Table4[[#This Row],[Net_Balance]]-1)/$J$974,0)</f>
        <v>1.1200000000000002E-2</v>
      </c>
      <c r="K418" s="22">
        <f>IF(Table4[[#This Row],[Net_Balance]]&lt;1,-(1-Table4[[#This Row],[Net_Balance]])/$J$974,0)</f>
        <v>0</v>
      </c>
      <c r="L418" t="s">
        <v>110</v>
      </c>
      <c r="M418" t="s">
        <v>98</v>
      </c>
      <c r="N418" t="s">
        <v>5</v>
      </c>
      <c r="O418">
        <v>0</v>
      </c>
      <c r="P418">
        <v>0</v>
      </c>
      <c r="Q418">
        <v>780</v>
      </c>
      <c r="R418">
        <v>1664466879</v>
      </c>
      <c r="S418">
        <v>27</v>
      </c>
      <c r="T418" t="s">
        <v>117</v>
      </c>
      <c r="U418">
        <v>0</v>
      </c>
      <c r="V418">
        <v>-10</v>
      </c>
      <c r="W418">
        <v>0.5</v>
      </c>
      <c r="X418">
        <v>0</v>
      </c>
      <c r="Y418">
        <v>0.5</v>
      </c>
      <c r="Z418">
        <v>-5</v>
      </c>
      <c r="AA418">
        <v>25</v>
      </c>
      <c r="AB418">
        <v>5</v>
      </c>
      <c r="AC418">
        <v>2</v>
      </c>
      <c r="AD418">
        <v>0.25</v>
      </c>
      <c r="AE418">
        <v>0.75</v>
      </c>
      <c r="AF418">
        <v>2</v>
      </c>
      <c r="AG418">
        <v>0.5</v>
      </c>
      <c r="AH418">
        <v>0.25</v>
      </c>
      <c r="AI418">
        <v>0.625</v>
      </c>
      <c r="AJ418">
        <v>0.375</v>
      </c>
      <c r="AK418">
        <v>-6.25</v>
      </c>
      <c r="AL418">
        <v>23.4375</v>
      </c>
      <c r="AM418">
        <v>4.8412291827592711</v>
      </c>
      <c r="AN418">
        <v>0.9</v>
      </c>
      <c r="AO418">
        <v>0.38419903534316502</v>
      </c>
      <c r="AP418">
        <v>0.61580096465683498</v>
      </c>
      <c r="AQ418" s="2">
        <f>Table4[[#This Row],[Gain]]^Table4[[#This Row],[θ]]</f>
        <v>0</v>
      </c>
      <c r="AR418" s="2">
        <f>-Table4[[#This Row],[λ]]*-Table4[[#This Row],[Loss]]^Table4[[#This Row],[θ]]</f>
        <v>31.408756296736705</v>
      </c>
      <c r="AS418" s="2">
        <f>Table4[[#This Row],[pie_gain]]*Table4[[#This Row],[v_n_w_g]]-Table4[[#This Row],[pie_loss]]*Table4[[#This Row],[v_n_w_l]]</f>
        <v>-19.341542426201904</v>
      </c>
      <c r="AT418" s="2">
        <f>IF(Table4[[#This Row],[diff_v]]&gt;=1,1,0)</f>
        <v>0</v>
      </c>
      <c r="AU418" s="2">
        <f>Table4[[#This Row],[Gain]]^(Table4[[#This Row],[θ]]*Table4[[#This Row],[ω_p]])</f>
        <v>0</v>
      </c>
      <c r="AV418" s="2">
        <f>-Table4[[#This Row],[λ]]*-Table4[[#This Row],[Loss]]^(Table4[[#This Row],[θ]]*Table4[[#This Row],[ω_n]])</f>
        <v>31.408756296736705</v>
      </c>
      <c r="AW418" s="2">
        <f>Table4[[#This Row],[v_n_w_g_w]]*Table4[[#This Row],[pie_gain]]-Table4[[#This Row],[v_n_w_l_w]]*Table4[[#This Row],[pie_loss]]</f>
        <v>-19.341542426201904</v>
      </c>
      <c r="AX418" s="2">
        <f>IF(Table4[[#This Row],[diff_v_w]]&gt;=1,1,0)</f>
        <v>0</v>
      </c>
      <c r="AY418" s="2">
        <f>Table4[[#This Row],[Gain]]^(Table4[[#This Row],[θ]])*Table4[[#This Row],[ω_p2]]</f>
        <v>0</v>
      </c>
      <c r="AZ418" s="2">
        <f>-Table4[[#This Row],[λ]]*-Table4[[#This Row],[Loss]]^(Table4[[#This Row],[θ]])*Table4[[#This Row],[ω_n2]]</f>
        <v>31.408756296736705</v>
      </c>
      <c r="BA418" s="2">
        <f>Table4[[#This Row],[v_n_w_g_w2]]*Table4[[#This Row],[pie_gain]]-Table4[[#This Row],[v_n_w_l_w2]]*Table4[[#This Row],[pie_loss]]</f>
        <v>-19.341542426201904</v>
      </c>
      <c r="BB418" s="2">
        <f>IF(Table4[[#This Row],[diff_v_w2]]&gt;=1,1,0)</f>
        <v>0</v>
      </c>
      <c r="BC418" s="2">
        <f>Table4[[#This Row],[Gain]]^(Table4[[#This Row],[θ]]+Table4[[#This Row],[ω_p3]])</f>
        <v>0</v>
      </c>
      <c r="BD418" s="2">
        <f>-Table4[[#This Row],[λ]]*-Table4[[#This Row],[Loss]]^(Table4[[#This Row],[θ]]+Table4[[#This Row],[ω_n3]])</f>
        <v>31.408756296736705</v>
      </c>
      <c r="BE418" s="2">
        <f>Table4[[#This Row],[v_n_w_g_w3]]*Table4[[#This Row],[pie_gain]]-Table4[[#This Row],[v_n_w_l_w3]]*Table4[[#This Row],[pie_loss]]</f>
        <v>-19.341542426201904</v>
      </c>
      <c r="BF418" s="2">
        <f>IF(Table4[[#This Row],[diff_v_w3]]&gt;=1,1,0)</f>
        <v>0</v>
      </c>
      <c r="BG418" s="2">
        <f>(Table4[[#This Row],[Accept]]-Table4[[#This Row],[projected_M1]])</f>
        <v>0</v>
      </c>
      <c r="BH418" s="2">
        <f>(Table4[[#This Row],[Accept]]-Table4[[#This Row],[projected_M2]])</f>
        <v>0</v>
      </c>
      <c r="BI418" s="2">
        <f>(Table4[[#This Row],[Accept]]-Table4[[#This Row],[projected_M3]])</f>
        <v>0</v>
      </c>
      <c r="BJ418" s="2">
        <f>(Table4[[#This Row],[Accept]]-Table4[[#This Row],[projected_M4]])</f>
        <v>0</v>
      </c>
    </row>
    <row r="419" spans="1:62" x14ac:dyDescent="0.3">
      <c r="A419">
        <v>19</v>
      </c>
      <c r="B419" t="s">
        <v>45</v>
      </c>
      <c r="C419">
        <v>1.1960207441678836</v>
      </c>
      <c r="D419">
        <v>-2</v>
      </c>
      <c r="E419" s="22">
        <f>IF(Table4[[#This Row],[Trial]]="G1",Table4[[#This Row],[Balance]]/100,IF(Table4[[#This Row],[Trial]]="G2",Table4[[#This Row],[Balance]]/200,Table4[[#This Row],[Balance]]/500))</f>
        <v>1.54</v>
      </c>
      <c r="F419" s="22">
        <f>IF(Table4[[#This Row],[Net_Balance]]&gt;1,1+(Table4[[#This Row],[Net_Balance]]-1)/$F$974,1)</f>
        <v>1.0077142857142858</v>
      </c>
      <c r="G419" s="22">
        <f>IF(Table4[[#This Row],[Net_Balance]]&lt;1,1-(1-Table4[[#This Row],[Net_Balance]])/$F$974,1)</f>
        <v>1</v>
      </c>
      <c r="H419" s="22">
        <f>IF(Table4[[#This Row],[Net_Balance]]&gt;1,1+(Table4[[#This Row],[Net_Balance]]-1)/$H$974,1)</f>
        <v>1.0054000000000001</v>
      </c>
      <c r="I419" s="22">
        <f>IF(Table4[[#This Row],[Net_Balance]]&lt;1,1-(1-Table4[[#This Row],[Net_Balance]])/$H$974,1)</f>
        <v>1</v>
      </c>
      <c r="J419" s="22">
        <f>IF(Table4[[#This Row],[Net_Balance]]&gt;1,(Table4[[#This Row],[Net_Balance]]-1)/$J$974,0)</f>
        <v>1.0800000000000001E-2</v>
      </c>
      <c r="K419" s="22">
        <f>IF(Table4[[#This Row],[Net_Balance]]&lt;1,-(1-Table4[[#This Row],[Net_Balance]])/$J$974,0)</f>
        <v>0</v>
      </c>
      <c r="L419" t="s">
        <v>110</v>
      </c>
      <c r="M419" t="s">
        <v>84</v>
      </c>
      <c r="N419" t="s">
        <v>7</v>
      </c>
      <c r="O419">
        <v>1</v>
      </c>
      <c r="P419">
        <v>-10</v>
      </c>
      <c r="Q419">
        <v>770</v>
      </c>
      <c r="R419">
        <v>1664466900</v>
      </c>
      <c r="S419">
        <v>10</v>
      </c>
      <c r="T419" t="s">
        <v>118</v>
      </c>
      <c r="U419">
        <v>1</v>
      </c>
      <c r="V419">
        <v>-10</v>
      </c>
      <c r="W419">
        <v>0.5</v>
      </c>
      <c r="X419">
        <v>30</v>
      </c>
      <c r="Y419">
        <v>0.5</v>
      </c>
      <c r="Z419">
        <v>10</v>
      </c>
      <c r="AA419">
        <v>400</v>
      </c>
      <c r="AB419">
        <v>20</v>
      </c>
      <c r="AC419">
        <v>4</v>
      </c>
      <c r="AD419">
        <v>0.25</v>
      </c>
      <c r="AE419">
        <v>0.75</v>
      </c>
      <c r="AF419">
        <v>2</v>
      </c>
      <c r="AG419">
        <v>0.5</v>
      </c>
      <c r="AH419">
        <v>0.25</v>
      </c>
      <c r="AI419">
        <v>0.625</v>
      </c>
      <c r="AJ419">
        <v>0.375</v>
      </c>
      <c r="AK419">
        <v>5</v>
      </c>
      <c r="AL419">
        <v>375</v>
      </c>
      <c r="AM419">
        <v>19.364916731037084</v>
      </c>
      <c r="AN419">
        <v>0.9</v>
      </c>
      <c r="AO419">
        <v>0.38419903534316502</v>
      </c>
      <c r="AP419">
        <v>0.61580096465683498</v>
      </c>
      <c r="AQ419" s="2">
        <f>Table4[[#This Row],[Gain]]^Table4[[#This Row],[θ]]</f>
        <v>58.434275299017848</v>
      </c>
      <c r="AR419" s="2">
        <f>-Table4[[#This Row],[λ]]*-Table4[[#This Row],[Loss]]^Table4[[#This Row],[θ]]</f>
        <v>31.408756296736705</v>
      </c>
      <c r="AS419" s="2">
        <f>Table4[[#This Row],[pie_gain]]*Table4[[#This Row],[v_n_w_g]]-Table4[[#This Row],[pie_loss]]*Table4[[#This Row],[v_n_w_l]]</f>
        <v>3.1088497746576884</v>
      </c>
      <c r="AT419" s="2">
        <f>IF(Table4[[#This Row],[diff_v]]&gt;=1,1,0)</f>
        <v>1</v>
      </c>
      <c r="AU419" s="2">
        <f>Table4[[#This Row],[Gain]]^(Table4[[#This Row],[θ]]*Table4[[#This Row],[ω_p]])</f>
        <v>60.297074486202497</v>
      </c>
      <c r="AV419" s="2">
        <f>-Table4[[#This Row],[λ]]*-Table4[[#This Row],[Loss]]^(Table4[[#This Row],[θ]]*Table4[[#This Row],[ω_n]])</f>
        <v>31.408756296736705</v>
      </c>
      <c r="AW419" s="2">
        <f>Table4[[#This Row],[v_n_w_g_w]]*Table4[[#This Row],[pie_gain]]-Table4[[#This Row],[v_n_w_l_w]]*Table4[[#This Row],[pie_loss]]</f>
        <v>3.824535425412062</v>
      </c>
      <c r="AX419" s="2">
        <f>IF(Table4[[#This Row],[diff_v_w]]&gt;=1,1,0)</f>
        <v>1</v>
      </c>
      <c r="AY419" s="2">
        <f>Table4[[#This Row],[Gain]]^(Table4[[#This Row],[θ]])*Table4[[#This Row],[ω_p2]]</f>
        <v>58.749820385632546</v>
      </c>
      <c r="AZ419" s="2">
        <f>-Table4[[#This Row],[λ]]*-Table4[[#This Row],[Loss]]^(Table4[[#This Row],[θ]])*Table4[[#This Row],[ω_n2]]</f>
        <v>31.408756296736705</v>
      </c>
      <c r="BA419" s="2">
        <f>Table4[[#This Row],[v_n_w_g_w2]]*Table4[[#This Row],[pie_gain]]-Table4[[#This Row],[v_n_w_l_w2]]*Table4[[#This Row],[pie_loss]]</f>
        <v>3.23008189254233</v>
      </c>
      <c r="BB419" s="2">
        <f>IF(Table4[[#This Row],[diff_v_w2]]&gt;=1,1,0)</f>
        <v>1</v>
      </c>
      <c r="BC419" s="2">
        <f>Table4[[#This Row],[Gain]]^(Table4[[#This Row],[θ]]+Table4[[#This Row],[ω_p3]])</f>
        <v>60.620647641456145</v>
      </c>
      <c r="BD419" s="2">
        <f>-Table4[[#This Row],[λ]]*-Table4[[#This Row],[Loss]]^(Table4[[#This Row],[θ]]+Table4[[#This Row],[ω_n3]])</f>
        <v>31.408756296736705</v>
      </c>
      <c r="BE419" s="2">
        <f>Table4[[#This Row],[v_n_w_g_w3]]*Table4[[#This Row],[pie_gain]]-Table4[[#This Row],[v_n_w_l_w3]]*Table4[[#This Row],[pie_loss]]</f>
        <v>3.9488519195234595</v>
      </c>
      <c r="BF419" s="2">
        <f>IF(Table4[[#This Row],[diff_v_w3]]&gt;=1,1,0)</f>
        <v>1</v>
      </c>
      <c r="BG419" s="2">
        <f>(Table4[[#This Row],[Accept]]-Table4[[#This Row],[projected_M1]])</f>
        <v>0</v>
      </c>
      <c r="BH419" s="2">
        <f>(Table4[[#This Row],[Accept]]-Table4[[#This Row],[projected_M2]])</f>
        <v>0</v>
      </c>
      <c r="BI419" s="2">
        <f>(Table4[[#This Row],[Accept]]-Table4[[#This Row],[projected_M3]])</f>
        <v>0</v>
      </c>
      <c r="BJ419" s="2">
        <f>(Table4[[#This Row],[Accept]]-Table4[[#This Row],[projected_M4]])</f>
        <v>0</v>
      </c>
    </row>
    <row r="420" spans="1:62" x14ac:dyDescent="0.3">
      <c r="A420">
        <v>20</v>
      </c>
      <c r="B420" t="s">
        <v>45</v>
      </c>
      <c r="C420">
        <v>1.1960207441678836</v>
      </c>
      <c r="D420">
        <v>-2</v>
      </c>
      <c r="E420" s="22">
        <f>IF(Table4[[#This Row],[Trial]]="G1",Table4[[#This Row],[Balance]]/100,IF(Table4[[#This Row],[Trial]]="G2",Table4[[#This Row],[Balance]]/200,Table4[[#This Row],[Balance]]/500))</f>
        <v>1.54</v>
      </c>
      <c r="F420" s="22">
        <f>IF(Table4[[#This Row],[Net_Balance]]&gt;1,1+(Table4[[#This Row],[Net_Balance]]-1)/$F$974,1)</f>
        <v>1.0077142857142858</v>
      </c>
      <c r="G420" s="22">
        <f>IF(Table4[[#This Row],[Net_Balance]]&lt;1,1-(1-Table4[[#This Row],[Net_Balance]])/$F$974,1)</f>
        <v>1</v>
      </c>
      <c r="H420" s="22">
        <f>IF(Table4[[#This Row],[Net_Balance]]&gt;1,1+(Table4[[#This Row],[Net_Balance]]-1)/$H$974,1)</f>
        <v>1.0054000000000001</v>
      </c>
      <c r="I420" s="22">
        <f>IF(Table4[[#This Row],[Net_Balance]]&lt;1,1-(1-Table4[[#This Row],[Net_Balance]])/$H$974,1)</f>
        <v>1</v>
      </c>
      <c r="J420" s="22">
        <f>IF(Table4[[#This Row],[Net_Balance]]&gt;1,(Table4[[#This Row],[Net_Balance]]-1)/$J$974,0)</f>
        <v>1.0800000000000001E-2</v>
      </c>
      <c r="K420" s="22">
        <f>IF(Table4[[#This Row],[Net_Balance]]&lt;1,-(1-Table4[[#This Row],[Net_Balance]])/$J$974,0)</f>
        <v>0</v>
      </c>
      <c r="L420" t="s">
        <v>110</v>
      </c>
      <c r="M420" t="s">
        <v>80</v>
      </c>
      <c r="N420" t="s">
        <v>5</v>
      </c>
      <c r="O420">
        <v>0</v>
      </c>
      <c r="P420">
        <v>0</v>
      </c>
      <c r="Q420">
        <v>770</v>
      </c>
      <c r="R420">
        <v>1664466907</v>
      </c>
      <c r="S420">
        <v>7</v>
      </c>
      <c r="T420" t="s">
        <v>118</v>
      </c>
      <c r="U420">
        <v>1</v>
      </c>
      <c r="V420">
        <v>-90</v>
      </c>
      <c r="W420">
        <v>0.5</v>
      </c>
      <c r="X420">
        <v>80</v>
      </c>
      <c r="Y420">
        <v>0.5</v>
      </c>
      <c r="Z420">
        <v>-5</v>
      </c>
      <c r="AA420">
        <v>7225</v>
      </c>
      <c r="AB420">
        <v>85</v>
      </c>
      <c r="AC420">
        <v>4</v>
      </c>
      <c r="AD420">
        <v>0.25</v>
      </c>
      <c r="AE420">
        <v>0.75</v>
      </c>
      <c r="AF420">
        <v>1</v>
      </c>
      <c r="AG420">
        <v>0.25</v>
      </c>
      <c r="AH420">
        <v>0.5</v>
      </c>
      <c r="AI420">
        <v>0.375</v>
      </c>
      <c r="AJ420">
        <v>0.625</v>
      </c>
      <c r="AK420">
        <v>16.25</v>
      </c>
      <c r="AL420">
        <v>6773.4375</v>
      </c>
      <c r="AM420">
        <v>82.300896106907615</v>
      </c>
      <c r="AN420">
        <v>0.9</v>
      </c>
      <c r="AO420">
        <v>0.60844334427391233</v>
      </c>
      <c r="AP420">
        <v>0.39155665572608767</v>
      </c>
      <c r="AQ420" s="2">
        <f>Table4[[#This Row],[Gain]]^Table4[[#This Row],[θ]]</f>
        <v>188.85787660819494</v>
      </c>
      <c r="AR420" s="2">
        <f>-Table4[[#This Row],[λ]]*-Table4[[#This Row],[Loss]]^Table4[[#This Row],[θ]]</f>
        <v>434.85510823313615</v>
      </c>
      <c r="AS420" s="2">
        <f>Table4[[#This Row],[pie_gain]]*Table4[[#This Row],[v_n_w_g]]-Table4[[#This Row],[pie_loss]]*Table4[[#This Row],[v_n_w_l]]</f>
        <v>-55.361093869212681</v>
      </c>
      <c r="AT420" s="2">
        <f>IF(Table4[[#This Row],[diff_v]]&gt;=1,1,0)</f>
        <v>0</v>
      </c>
      <c r="AU420" s="2">
        <f>Table4[[#This Row],[Gain]]^(Table4[[#This Row],[θ]]*Table4[[#This Row],[ω_p]])</f>
        <v>196.64995844147791</v>
      </c>
      <c r="AV420" s="2">
        <f>-Table4[[#This Row],[λ]]*-Table4[[#This Row],[Loss]]^(Table4[[#This Row],[θ]]*Table4[[#This Row],[ω_n]])</f>
        <v>434.85510823313615</v>
      </c>
      <c r="AW420" s="2">
        <f>Table4[[#This Row],[v_n_w_g_w]]*Table4[[#This Row],[pie_gain]]-Table4[[#This Row],[v_n_w_l_w]]*Table4[[#This Row],[pie_loss]]</f>
        <v>-50.620053539713993</v>
      </c>
      <c r="AX420" s="2">
        <f>IF(Table4[[#This Row],[diff_v_w]]&gt;=1,1,0)</f>
        <v>0</v>
      </c>
      <c r="AY420" s="2">
        <f>Table4[[#This Row],[Gain]]^(Table4[[#This Row],[θ]])*Table4[[#This Row],[ω_p2]]</f>
        <v>189.87770914187922</v>
      </c>
      <c r="AZ420" s="2">
        <f>-Table4[[#This Row],[λ]]*-Table4[[#This Row],[Loss]]^(Table4[[#This Row],[θ]])*Table4[[#This Row],[ω_n2]]</f>
        <v>434.85510823313615</v>
      </c>
      <c r="BA420" s="2">
        <f>Table4[[#This Row],[v_n_w_g_w2]]*Table4[[#This Row],[pie_gain]]-Table4[[#This Row],[v_n_w_l_w2]]*Table4[[#This Row],[pie_loss]]</f>
        <v>-54.740583551818489</v>
      </c>
      <c r="BB420" s="2">
        <f>IF(Table4[[#This Row],[diff_v_w2]]&gt;=1,1,0)</f>
        <v>0</v>
      </c>
      <c r="BC420" s="2">
        <f>Table4[[#This Row],[Gain]]^(Table4[[#This Row],[θ]]+Table4[[#This Row],[ω_p3]])</f>
        <v>198.01061576273642</v>
      </c>
      <c r="BD420" s="2">
        <f>-Table4[[#This Row],[λ]]*-Table4[[#This Row],[Loss]]^(Table4[[#This Row],[θ]]+Table4[[#This Row],[ω_n3]])</f>
        <v>434.85510823313615</v>
      </c>
      <c r="BE420" s="2">
        <f>Table4[[#This Row],[v_n_w_g_w3]]*Table4[[#This Row],[pie_gain]]-Table4[[#This Row],[v_n_w_l_w3]]*Table4[[#This Row],[pie_loss]]</f>
        <v>-49.792170648756681</v>
      </c>
      <c r="BF420" s="2">
        <f>IF(Table4[[#This Row],[diff_v_w3]]&gt;=1,1,0)</f>
        <v>0</v>
      </c>
      <c r="BG420" s="2">
        <f>(Table4[[#This Row],[Accept]]-Table4[[#This Row],[projected_M1]])</f>
        <v>0</v>
      </c>
      <c r="BH420" s="2">
        <f>(Table4[[#This Row],[Accept]]-Table4[[#This Row],[projected_M2]])</f>
        <v>0</v>
      </c>
      <c r="BI420" s="2">
        <f>(Table4[[#This Row],[Accept]]-Table4[[#This Row],[projected_M3]])</f>
        <v>0</v>
      </c>
      <c r="BJ420" s="2">
        <f>(Table4[[#This Row],[Accept]]-Table4[[#This Row],[projected_M4]])</f>
        <v>0</v>
      </c>
    </row>
    <row r="421" spans="1:62" x14ac:dyDescent="0.3">
      <c r="A421">
        <v>22</v>
      </c>
      <c r="B421" t="s">
        <v>45</v>
      </c>
      <c r="C421">
        <v>1.1960207441678836</v>
      </c>
      <c r="D421">
        <v>-2</v>
      </c>
      <c r="E421" s="22">
        <f>IF(Table4[[#This Row],[Trial]]="G1",Table4[[#This Row],[Balance]]/100,IF(Table4[[#This Row],[Trial]]="G2",Table4[[#This Row],[Balance]]/200,Table4[[#This Row],[Balance]]/500))</f>
        <v>1.36</v>
      </c>
      <c r="F421" s="22">
        <f>IF(Table4[[#This Row],[Net_Balance]]&gt;1,1+(Table4[[#This Row],[Net_Balance]]-1)/$F$974,1)</f>
        <v>1.0051428571428571</v>
      </c>
      <c r="G421" s="22">
        <f>IF(Table4[[#This Row],[Net_Balance]]&lt;1,1-(1-Table4[[#This Row],[Net_Balance]])/$F$974,1)</f>
        <v>1</v>
      </c>
      <c r="H421" s="22">
        <f>IF(Table4[[#This Row],[Net_Balance]]&gt;1,1+(Table4[[#This Row],[Net_Balance]]-1)/$H$974,1)</f>
        <v>1.0036</v>
      </c>
      <c r="I421" s="22">
        <f>IF(Table4[[#This Row],[Net_Balance]]&lt;1,1-(1-Table4[[#This Row],[Net_Balance]])/$H$974,1)</f>
        <v>1</v>
      </c>
      <c r="J421" s="22">
        <f>IF(Table4[[#This Row],[Net_Balance]]&gt;1,(Table4[[#This Row],[Net_Balance]]-1)/$J$974,0)</f>
        <v>7.2000000000000015E-3</v>
      </c>
      <c r="K421" s="22">
        <f>IF(Table4[[#This Row],[Net_Balance]]&lt;1,-(1-Table4[[#This Row],[Net_Balance]])/$J$974,0)</f>
        <v>0</v>
      </c>
      <c r="L421" t="s">
        <v>110</v>
      </c>
      <c r="M421" t="s">
        <v>70</v>
      </c>
      <c r="N421" t="s">
        <v>7</v>
      </c>
      <c r="O421">
        <v>1</v>
      </c>
      <c r="P421">
        <v>-90</v>
      </c>
      <c r="Q421">
        <v>680</v>
      </c>
      <c r="R421">
        <v>1664466921</v>
      </c>
      <c r="S421">
        <v>10</v>
      </c>
      <c r="T421" t="s">
        <v>118</v>
      </c>
      <c r="U421">
        <v>1</v>
      </c>
      <c r="V421">
        <v>-90</v>
      </c>
      <c r="W421">
        <v>0.5</v>
      </c>
      <c r="X421">
        <v>180</v>
      </c>
      <c r="Y421">
        <v>0.5</v>
      </c>
      <c r="Z421">
        <v>45</v>
      </c>
      <c r="AA421">
        <v>18225</v>
      </c>
      <c r="AB421">
        <v>135</v>
      </c>
      <c r="AC421">
        <v>4</v>
      </c>
      <c r="AD421">
        <v>0.75</v>
      </c>
      <c r="AE421">
        <v>0.25</v>
      </c>
      <c r="AF421">
        <v>2</v>
      </c>
      <c r="AG421">
        <v>0.05</v>
      </c>
      <c r="AH421">
        <v>0.2</v>
      </c>
      <c r="AI421">
        <v>0.42499999999999999</v>
      </c>
      <c r="AJ421">
        <v>0.57499999999999996</v>
      </c>
      <c r="AK421">
        <v>65.249999999999986</v>
      </c>
      <c r="AL421">
        <v>17814.9375</v>
      </c>
      <c r="AM421">
        <v>133.47260954967501</v>
      </c>
      <c r="AN421">
        <v>0.9</v>
      </c>
      <c r="AO421">
        <v>0.56330583577691229</v>
      </c>
      <c r="AP421">
        <v>0.43669416422308771</v>
      </c>
      <c r="AQ421" s="2">
        <f>Table4[[#This Row],[Gain]]^Table4[[#This Row],[θ]]</f>
        <v>498.1414721148987</v>
      </c>
      <c r="AR421" s="2">
        <f>-Table4[[#This Row],[λ]]*-Table4[[#This Row],[Loss]]^Table4[[#This Row],[θ]]</f>
        <v>434.85510823313615</v>
      </c>
      <c r="AS421" s="2">
        <f>Table4[[#This Row],[pie_gain]]*Table4[[#This Row],[v_n_w_g]]-Table4[[#This Row],[pie_loss]]*Table4[[#This Row],[v_n_w_l]]</f>
        <v>90.70731023681472</v>
      </c>
      <c r="AT421" s="2">
        <f>IF(Table4[[#This Row],[diff_v]]&gt;=1,1,0)</f>
        <v>1</v>
      </c>
      <c r="AU421" s="2">
        <f>Table4[[#This Row],[Gain]]^(Table4[[#This Row],[θ]]*Table4[[#This Row],[ω_p]])</f>
        <v>514.30979966755831</v>
      </c>
      <c r="AV421" s="2">
        <f>-Table4[[#This Row],[λ]]*-Table4[[#This Row],[Loss]]^(Table4[[#This Row],[θ]]*Table4[[#This Row],[ω_n]])</f>
        <v>434.85510823313615</v>
      </c>
      <c r="AW421" s="2">
        <f>Table4[[#This Row],[v_n_w_g_w]]*Table4[[#This Row],[pie_gain]]-Table4[[#This Row],[v_n_w_l_w]]*Table4[[#This Row],[pie_loss]]</f>
        <v>99.815023501980505</v>
      </c>
      <c r="AX421" s="2">
        <f>IF(Table4[[#This Row],[diff_v_w]]&gt;=1,1,0)</f>
        <v>1</v>
      </c>
      <c r="AY421" s="2">
        <f>Table4[[#This Row],[Gain]]^(Table4[[#This Row],[θ]])*Table4[[#This Row],[ω_p2]]</f>
        <v>499.93478141451237</v>
      </c>
      <c r="AZ421" s="2">
        <f>-Table4[[#This Row],[λ]]*-Table4[[#This Row],[Loss]]^(Table4[[#This Row],[θ]])*Table4[[#This Row],[ω_n2]]</f>
        <v>434.85510823313615</v>
      </c>
      <c r="BA421" s="2">
        <f>Table4[[#This Row],[v_n_w_g_w2]]*Table4[[#This Row],[pie_gain]]-Table4[[#This Row],[v_n_w_l_w2]]*Table4[[#This Row],[pie_loss]]</f>
        <v>91.717491830640114</v>
      </c>
      <c r="BB421" s="2">
        <f>IF(Table4[[#This Row],[diff_v_w2]]&gt;=1,1,0)</f>
        <v>1</v>
      </c>
      <c r="BC421" s="2">
        <f>Table4[[#This Row],[Gain]]^(Table4[[#This Row],[θ]]+Table4[[#This Row],[ω_p3]])</f>
        <v>517.11919880961875</v>
      </c>
      <c r="BD421" s="2">
        <f>-Table4[[#This Row],[λ]]*-Table4[[#This Row],[Loss]]^(Table4[[#This Row],[θ]]+Table4[[#This Row],[ω_n3]])</f>
        <v>434.85510823313615</v>
      </c>
      <c r="BE421" s="2">
        <f>Table4[[#This Row],[v_n_w_g_w3]]*Table4[[#This Row],[pie_gain]]-Table4[[#This Row],[v_n_w_l_w3]]*Table4[[#This Row],[pie_loss]]</f>
        <v>101.39757443372983</v>
      </c>
      <c r="BF421" s="2">
        <f>IF(Table4[[#This Row],[diff_v_w3]]&gt;=1,1,0)</f>
        <v>1</v>
      </c>
      <c r="BG421" s="2">
        <f>(Table4[[#This Row],[Accept]]-Table4[[#This Row],[projected_M1]])</f>
        <v>0</v>
      </c>
      <c r="BH421" s="2">
        <f>(Table4[[#This Row],[Accept]]-Table4[[#This Row],[projected_M2]])</f>
        <v>0</v>
      </c>
      <c r="BI421" s="2">
        <f>(Table4[[#This Row],[Accept]]-Table4[[#This Row],[projected_M3]])</f>
        <v>0</v>
      </c>
      <c r="BJ421" s="2">
        <f>(Table4[[#This Row],[Accept]]-Table4[[#This Row],[projected_M4]])</f>
        <v>0</v>
      </c>
    </row>
    <row r="422" spans="1:62" x14ac:dyDescent="0.3">
      <c r="A422">
        <v>23</v>
      </c>
      <c r="B422" t="s">
        <v>45</v>
      </c>
      <c r="C422">
        <v>1.1960207441678836</v>
      </c>
      <c r="D422">
        <v>-2</v>
      </c>
      <c r="E422" s="22">
        <f>IF(Table4[[#This Row],[Trial]]="G1",Table4[[#This Row],[Balance]]/100,IF(Table4[[#This Row],[Trial]]="G2",Table4[[#This Row],[Balance]]/200,Table4[[#This Row],[Balance]]/500))</f>
        <v>1.36</v>
      </c>
      <c r="F422" s="22">
        <f>IF(Table4[[#This Row],[Net_Balance]]&gt;1,1+(Table4[[#This Row],[Net_Balance]]-1)/$F$974,1)</f>
        <v>1.0051428571428571</v>
      </c>
      <c r="G422" s="22">
        <f>IF(Table4[[#This Row],[Net_Balance]]&lt;1,1-(1-Table4[[#This Row],[Net_Balance]])/$F$974,1)</f>
        <v>1</v>
      </c>
      <c r="H422" s="22">
        <f>IF(Table4[[#This Row],[Net_Balance]]&gt;1,1+(Table4[[#This Row],[Net_Balance]]-1)/$H$974,1)</f>
        <v>1.0036</v>
      </c>
      <c r="I422" s="22">
        <f>IF(Table4[[#This Row],[Net_Balance]]&lt;1,1-(1-Table4[[#This Row],[Net_Balance]])/$H$974,1)</f>
        <v>1</v>
      </c>
      <c r="J422" s="22">
        <f>IF(Table4[[#This Row],[Net_Balance]]&gt;1,(Table4[[#This Row],[Net_Balance]]-1)/$J$974,0)</f>
        <v>7.2000000000000015E-3</v>
      </c>
      <c r="K422" s="22">
        <f>IF(Table4[[#This Row],[Net_Balance]]&lt;1,-(1-Table4[[#This Row],[Net_Balance]])/$J$974,0)</f>
        <v>0</v>
      </c>
      <c r="L422" t="s">
        <v>110</v>
      </c>
      <c r="M422" t="s">
        <v>71</v>
      </c>
      <c r="N422" t="s">
        <v>5</v>
      </c>
      <c r="O422">
        <v>0</v>
      </c>
      <c r="P422">
        <v>0</v>
      </c>
      <c r="Q422">
        <v>680</v>
      </c>
      <c r="R422">
        <v>1664466929</v>
      </c>
      <c r="S422">
        <v>8</v>
      </c>
      <c r="T422" t="s">
        <v>117</v>
      </c>
      <c r="U422">
        <v>0</v>
      </c>
      <c r="V422">
        <v>-10</v>
      </c>
      <c r="W422">
        <v>0.5</v>
      </c>
      <c r="X422">
        <v>30</v>
      </c>
      <c r="Y422">
        <v>0.5</v>
      </c>
      <c r="Z422">
        <v>10</v>
      </c>
      <c r="AA422">
        <v>400</v>
      </c>
      <c r="AB422">
        <v>20</v>
      </c>
      <c r="AC422">
        <v>2</v>
      </c>
      <c r="AD422">
        <v>0.25</v>
      </c>
      <c r="AE422">
        <v>0.75</v>
      </c>
      <c r="AF422">
        <v>2</v>
      </c>
      <c r="AG422">
        <v>0.5</v>
      </c>
      <c r="AH422">
        <v>0.25</v>
      </c>
      <c r="AI422">
        <v>0.625</v>
      </c>
      <c r="AJ422">
        <v>0.375</v>
      </c>
      <c r="AK422">
        <v>5</v>
      </c>
      <c r="AL422">
        <v>375</v>
      </c>
      <c r="AM422">
        <v>19.364916731037084</v>
      </c>
      <c r="AN422">
        <v>0.9</v>
      </c>
      <c r="AO422">
        <v>0.38419903534316502</v>
      </c>
      <c r="AP422">
        <v>0.61580096465683498</v>
      </c>
      <c r="AQ422" s="2">
        <f>Table4[[#This Row],[Gain]]^Table4[[#This Row],[θ]]</f>
        <v>58.434275299017848</v>
      </c>
      <c r="AR422" s="2">
        <f>-Table4[[#This Row],[λ]]*-Table4[[#This Row],[Loss]]^Table4[[#This Row],[θ]]</f>
        <v>31.408756296736705</v>
      </c>
      <c r="AS422" s="2">
        <f>Table4[[#This Row],[pie_gain]]*Table4[[#This Row],[v_n_w_g]]-Table4[[#This Row],[pie_loss]]*Table4[[#This Row],[v_n_w_l]]</f>
        <v>3.1088497746576884</v>
      </c>
      <c r="AT422" s="2">
        <f>IF(Table4[[#This Row],[diff_v]]&gt;=1,1,0)</f>
        <v>1</v>
      </c>
      <c r="AU422" s="2">
        <f>Table4[[#This Row],[Gain]]^(Table4[[#This Row],[θ]]*Table4[[#This Row],[ω_p]])</f>
        <v>59.669635059815803</v>
      </c>
      <c r="AV422" s="2">
        <f>-Table4[[#This Row],[λ]]*-Table4[[#This Row],[Loss]]^(Table4[[#This Row],[θ]]*Table4[[#This Row],[ω_n]])</f>
        <v>31.408756296736705</v>
      </c>
      <c r="AW422" s="2">
        <f>Table4[[#This Row],[v_n_w_g_w]]*Table4[[#This Row],[pie_gain]]-Table4[[#This Row],[v_n_w_l_w]]*Table4[[#This Row],[pie_loss]]</f>
        <v>3.5834738030580269</v>
      </c>
      <c r="AX422" s="2">
        <f>IF(Table4[[#This Row],[diff_v_w]]&gt;=1,1,0)</f>
        <v>1</v>
      </c>
      <c r="AY422" s="2">
        <f>Table4[[#This Row],[Gain]]^(Table4[[#This Row],[θ]])*Table4[[#This Row],[ω_p2]]</f>
        <v>58.644638690094318</v>
      </c>
      <c r="AZ422" s="2">
        <f>-Table4[[#This Row],[λ]]*-Table4[[#This Row],[Loss]]^(Table4[[#This Row],[θ]])*Table4[[#This Row],[ω_n2]]</f>
        <v>31.408756296736705</v>
      </c>
      <c r="BA422" s="2">
        <f>Table4[[#This Row],[v_n_w_g_w2]]*Table4[[#This Row],[pie_gain]]-Table4[[#This Row],[v_n_w_l_w2]]*Table4[[#This Row],[pie_loss]]</f>
        <v>3.1896711865807852</v>
      </c>
      <c r="BB422" s="2">
        <f>IF(Table4[[#This Row],[diff_v_w2]]&gt;=1,1,0)</f>
        <v>1</v>
      </c>
      <c r="BC422" s="2">
        <f>Table4[[#This Row],[Gain]]^(Table4[[#This Row],[θ]]+Table4[[#This Row],[ω_p3]])</f>
        <v>59.882915333195285</v>
      </c>
      <c r="BD422" s="2">
        <f>-Table4[[#This Row],[λ]]*-Table4[[#This Row],[Loss]]^(Table4[[#This Row],[θ]]+Table4[[#This Row],[ω_n3]])</f>
        <v>31.408756296736705</v>
      </c>
      <c r="BE422" s="2">
        <f>Table4[[#This Row],[v_n_w_g_w3]]*Table4[[#This Row],[pie_gain]]-Table4[[#This Row],[v_n_w_l_w3]]*Table4[[#This Row],[pie_loss]]</f>
        <v>3.6654158783481492</v>
      </c>
      <c r="BF422" s="2">
        <f>IF(Table4[[#This Row],[diff_v_w3]]&gt;=1,1,0)</f>
        <v>1</v>
      </c>
      <c r="BG422" s="2">
        <f>(Table4[[#This Row],[Accept]]-Table4[[#This Row],[projected_M1]])</f>
        <v>-1</v>
      </c>
      <c r="BH422" s="2">
        <f>(Table4[[#This Row],[Accept]]-Table4[[#This Row],[projected_M2]])</f>
        <v>-1</v>
      </c>
      <c r="BI422" s="2">
        <f>(Table4[[#This Row],[Accept]]-Table4[[#This Row],[projected_M3]])</f>
        <v>-1</v>
      </c>
      <c r="BJ422" s="2">
        <f>(Table4[[#This Row],[Accept]]-Table4[[#This Row],[projected_M4]])</f>
        <v>-1</v>
      </c>
    </row>
    <row r="423" spans="1:62" x14ac:dyDescent="0.3">
      <c r="A423">
        <v>24</v>
      </c>
      <c r="B423" t="s">
        <v>45</v>
      </c>
      <c r="C423">
        <v>1.1960207441678836</v>
      </c>
      <c r="D423">
        <v>-2</v>
      </c>
      <c r="E423" s="22">
        <f>IF(Table4[[#This Row],[Trial]]="G1",Table4[[#This Row],[Balance]]/100,IF(Table4[[#This Row],[Trial]]="G2",Table4[[#This Row],[Balance]]/200,Table4[[#This Row],[Balance]]/500))</f>
        <v>1.38</v>
      </c>
      <c r="F423" s="22">
        <f>IF(Table4[[#This Row],[Net_Balance]]&gt;1,1+(Table4[[#This Row],[Net_Balance]]-1)/$F$974,1)</f>
        <v>1.0054285714285713</v>
      </c>
      <c r="G423" s="22">
        <f>IF(Table4[[#This Row],[Net_Balance]]&lt;1,1-(1-Table4[[#This Row],[Net_Balance]])/$F$974,1)</f>
        <v>1</v>
      </c>
      <c r="H423" s="22">
        <f>IF(Table4[[#This Row],[Net_Balance]]&gt;1,1+(Table4[[#This Row],[Net_Balance]]-1)/$H$974,1)</f>
        <v>1.0038</v>
      </c>
      <c r="I423" s="22">
        <f>IF(Table4[[#This Row],[Net_Balance]]&lt;1,1-(1-Table4[[#This Row],[Net_Balance]])/$H$974,1)</f>
        <v>1</v>
      </c>
      <c r="J423" s="22">
        <f>IF(Table4[[#This Row],[Net_Balance]]&gt;1,(Table4[[#This Row],[Net_Balance]]-1)/$J$974,0)</f>
        <v>7.5999999999999983E-3</v>
      </c>
      <c r="K423" s="22">
        <f>IF(Table4[[#This Row],[Net_Balance]]&lt;1,-(1-Table4[[#This Row],[Net_Balance]])/$J$974,0)</f>
        <v>0</v>
      </c>
      <c r="L423" t="s">
        <v>110</v>
      </c>
      <c r="M423" t="s">
        <v>59</v>
      </c>
      <c r="N423" t="s">
        <v>7</v>
      </c>
      <c r="O423">
        <v>1</v>
      </c>
      <c r="P423">
        <v>10</v>
      </c>
      <c r="Q423">
        <v>690</v>
      </c>
      <c r="R423">
        <v>1664466935</v>
      </c>
      <c r="S423">
        <v>6</v>
      </c>
      <c r="T423" t="s">
        <v>118</v>
      </c>
      <c r="U423">
        <v>1</v>
      </c>
      <c r="V423">
        <v>0</v>
      </c>
      <c r="W423">
        <v>0.5</v>
      </c>
      <c r="X423">
        <v>10</v>
      </c>
      <c r="Y423">
        <v>0.5</v>
      </c>
      <c r="Z423">
        <v>5</v>
      </c>
      <c r="AA423">
        <v>25</v>
      </c>
      <c r="AB423">
        <v>5</v>
      </c>
      <c r="AC423">
        <v>4</v>
      </c>
      <c r="AD423">
        <v>0.75</v>
      </c>
      <c r="AE423">
        <v>0.25</v>
      </c>
      <c r="AF423">
        <v>1</v>
      </c>
      <c r="AG423">
        <v>0.2</v>
      </c>
      <c r="AH423">
        <v>4.9999999999999989E-2</v>
      </c>
      <c r="AI423">
        <v>0.57499999999999996</v>
      </c>
      <c r="AJ423">
        <v>0.42500000000000004</v>
      </c>
      <c r="AK423">
        <v>4.25</v>
      </c>
      <c r="AL423">
        <v>24.4375</v>
      </c>
      <c r="AM423">
        <v>4.9434299833212973</v>
      </c>
      <c r="AN423">
        <v>0.9</v>
      </c>
      <c r="AO423">
        <v>0.42913429896650213</v>
      </c>
      <c r="AP423">
        <v>0.57086570103349787</v>
      </c>
      <c r="AQ423" s="2">
        <f>Table4[[#This Row],[Gain]]^Table4[[#This Row],[θ]]</f>
        <v>15.704378148368352</v>
      </c>
      <c r="AR423" s="2">
        <f>-Table4[[#This Row],[λ]]*-Table4[[#This Row],[Loss]]^Table4[[#This Row],[θ]]</f>
        <v>0</v>
      </c>
      <c r="AS423" s="2">
        <f>Table4[[#This Row],[pie_gain]]*Table4[[#This Row],[v_n_w_g]]-Table4[[#This Row],[pie_loss]]*Table4[[#This Row],[v_n_w_l]]</f>
        <v>6.7392873074049078</v>
      </c>
      <c r="AT423" s="2">
        <f>IF(Table4[[#This Row],[diff_v]]&gt;=1,1,0)</f>
        <v>1</v>
      </c>
      <c r="AU423" s="2">
        <f>Table4[[#This Row],[Gain]]^(Table4[[#This Row],[θ]]*Table4[[#This Row],[ω_p]])</f>
        <v>15.940921686277283</v>
      </c>
      <c r="AV423" s="2">
        <f>-Table4[[#This Row],[λ]]*-Table4[[#This Row],[Loss]]^(Table4[[#This Row],[θ]]*Table4[[#This Row],[ω_n]])</f>
        <v>0</v>
      </c>
      <c r="AW423" s="2">
        <f>Table4[[#This Row],[v_n_w_g_w]]*Table4[[#This Row],[pie_gain]]-Table4[[#This Row],[v_n_w_l_w]]*Table4[[#This Row],[pie_loss]]</f>
        <v>6.8407962527205131</v>
      </c>
      <c r="AX423" s="2">
        <f>IF(Table4[[#This Row],[diff_v_w]]&gt;=1,1,0)</f>
        <v>1</v>
      </c>
      <c r="AY423" s="2">
        <f>Table4[[#This Row],[Gain]]^(Table4[[#This Row],[θ]])*Table4[[#This Row],[ω_p2]]</f>
        <v>15.764054785332153</v>
      </c>
      <c r="AZ423" s="2">
        <f>-Table4[[#This Row],[λ]]*-Table4[[#This Row],[Loss]]^(Table4[[#This Row],[θ]])*Table4[[#This Row],[ω_n2]]</f>
        <v>0</v>
      </c>
      <c r="BA423" s="2">
        <f>Table4[[#This Row],[v_n_w_g_w2]]*Table4[[#This Row],[pie_gain]]-Table4[[#This Row],[v_n_w_l_w2]]*Table4[[#This Row],[pie_loss]]</f>
        <v>6.7648965991730465</v>
      </c>
      <c r="BB423" s="2">
        <f>IF(Table4[[#This Row],[diff_v_w2]]&gt;=1,1,0)</f>
        <v>1</v>
      </c>
      <c r="BC423" s="2">
        <f>Table4[[#This Row],[Gain]]^(Table4[[#This Row],[θ]]+Table4[[#This Row],[ω_p3]])</f>
        <v>15.981617941864922</v>
      </c>
      <c r="BD423" s="2">
        <f>-Table4[[#This Row],[λ]]*-Table4[[#This Row],[Loss]]^(Table4[[#This Row],[θ]]+Table4[[#This Row],[ω_n3]])</f>
        <v>0</v>
      </c>
      <c r="BE423" s="2">
        <f>Table4[[#This Row],[v_n_w_g_w3]]*Table4[[#This Row],[pie_gain]]-Table4[[#This Row],[v_n_w_l_w3]]*Table4[[#This Row],[pie_loss]]</f>
        <v>6.858260411832676</v>
      </c>
      <c r="BF423" s="2">
        <f>IF(Table4[[#This Row],[diff_v_w3]]&gt;=1,1,0)</f>
        <v>1</v>
      </c>
      <c r="BG423" s="2">
        <f>(Table4[[#This Row],[Accept]]-Table4[[#This Row],[projected_M1]])</f>
        <v>0</v>
      </c>
      <c r="BH423" s="2">
        <f>(Table4[[#This Row],[Accept]]-Table4[[#This Row],[projected_M2]])</f>
        <v>0</v>
      </c>
      <c r="BI423" s="2">
        <f>(Table4[[#This Row],[Accept]]-Table4[[#This Row],[projected_M3]])</f>
        <v>0</v>
      </c>
      <c r="BJ423" s="2">
        <f>(Table4[[#This Row],[Accept]]-Table4[[#This Row],[projected_M4]])</f>
        <v>0</v>
      </c>
    </row>
    <row r="424" spans="1:62" x14ac:dyDescent="0.3">
      <c r="A424">
        <v>26</v>
      </c>
      <c r="B424" t="s">
        <v>45</v>
      </c>
      <c r="C424">
        <v>1.1960207441678836</v>
      </c>
      <c r="D424">
        <v>-2</v>
      </c>
      <c r="E424" s="22">
        <f>IF(Table4[[#This Row],[Trial]]="G1",Table4[[#This Row],[Balance]]/100,IF(Table4[[#This Row],[Trial]]="G2",Table4[[#This Row],[Balance]]/200,Table4[[#This Row],[Balance]]/500))</f>
        <v>1.38</v>
      </c>
      <c r="F424" s="22">
        <f>IF(Table4[[#This Row],[Net_Balance]]&gt;1,1+(Table4[[#This Row],[Net_Balance]]-1)/$F$974,1)</f>
        <v>1.0054285714285713</v>
      </c>
      <c r="G424" s="22">
        <f>IF(Table4[[#This Row],[Net_Balance]]&lt;1,1-(1-Table4[[#This Row],[Net_Balance]])/$F$974,1)</f>
        <v>1</v>
      </c>
      <c r="H424" s="22">
        <f>IF(Table4[[#This Row],[Net_Balance]]&gt;1,1+(Table4[[#This Row],[Net_Balance]]-1)/$H$974,1)</f>
        <v>1.0038</v>
      </c>
      <c r="I424" s="22">
        <f>IF(Table4[[#This Row],[Net_Balance]]&lt;1,1-(1-Table4[[#This Row],[Net_Balance]])/$H$974,1)</f>
        <v>1</v>
      </c>
      <c r="J424" s="22">
        <f>IF(Table4[[#This Row],[Net_Balance]]&gt;1,(Table4[[#This Row],[Net_Balance]]-1)/$J$974,0)</f>
        <v>7.5999999999999983E-3</v>
      </c>
      <c r="K424" s="22">
        <f>IF(Table4[[#This Row],[Net_Balance]]&lt;1,-(1-Table4[[#This Row],[Net_Balance]])/$J$974,0)</f>
        <v>0</v>
      </c>
      <c r="L424" t="s">
        <v>110</v>
      </c>
      <c r="M424" t="s">
        <v>73</v>
      </c>
      <c r="N424" t="s">
        <v>5</v>
      </c>
      <c r="O424">
        <v>0</v>
      </c>
      <c r="P424">
        <v>0</v>
      </c>
      <c r="Q424">
        <v>690</v>
      </c>
      <c r="R424">
        <v>1664466952</v>
      </c>
      <c r="S424">
        <v>7</v>
      </c>
      <c r="T424" t="s">
        <v>118</v>
      </c>
      <c r="U424">
        <v>1</v>
      </c>
      <c r="V424">
        <v>-50</v>
      </c>
      <c r="W424">
        <v>0.5</v>
      </c>
      <c r="X424">
        <v>50</v>
      </c>
      <c r="Y424">
        <v>0.5</v>
      </c>
      <c r="Z424">
        <v>0</v>
      </c>
      <c r="AA424">
        <v>2500</v>
      </c>
      <c r="AB424">
        <v>50</v>
      </c>
      <c r="AC424">
        <v>4</v>
      </c>
      <c r="AD424">
        <v>0.25</v>
      </c>
      <c r="AE424">
        <v>0.75</v>
      </c>
      <c r="AF424">
        <v>1</v>
      </c>
      <c r="AG424">
        <v>0.25</v>
      </c>
      <c r="AH424">
        <v>0.5</v>
      </c>
      <c r="AI424">
        <v>0.375</v>
      </c>
      <c r="AJ424">
        <v>0.625</v>
      </c>
      <c r="AK424">
        <v>12.5</v>
      </c>
      <c r="AL424">
        <v>2343.75</v>
      </c>
      <c r="AM424">
        <v>48.412291827592711</v>
      </c>
      <c r="AN424">
        <v>0.9</v>
      </c>
      <c r="AO424">
        <v>0.60844334427391233</v>
      </c>
      <c r="AP424">
        <v>0.39155665572608767</v>
      </c>
      <c r="AQ424" s="2">
        <f>Table4[[#This Row],[Gain]]^Table4[[#This Row],[θ]]</f>
        <v>107.6473564007576</v>
      </c>
      <c r="AR424" s="2">
        <f>-Table4[[#This Row],[λ]]*-Table4[[#This Row],[Loss]]^Table4[[#This Row],[θ]]</f>
        <v>215.2947128015152</v>
      </c>
      <c r="AS424" s="2">
        <f>Table4[[#This Row],[pie_gain]]*Table4[[#This Row],[v_n_w_g]]-Table4[[#This Row],[pie_loss]]*Table4[[#This Row],[v_n_w_l]]</f>
        <v>-18.802760209347113</v>
      </c>
      <c r="AT424" s="2">
        <f>IF(Table4[[#This Row],[diff_v]]&gt;=1,1,0)</f>
        <v>0</v>
      </c>
      <c r="AU424" s="2">
        <f>Table4[[#This Row],[Gain]]^(Table4[[#This Row],[θ]]*Table4[[#This Row],[ω_p]])</f>
        <v>110.41656804831653</v>
      </c>
      <c r="AV424" s="2">
        <f>-Table4[[#This Row],[λ]]*-Table4[[#This Row],[Loss]]^(Table4[[#This Row],[θ]]*Table4[[#This Row],[ω_n]])</f>
        <v>215.2947128015152</v>
      </c>
      <c r="AW424" s="2">
        <f>Table4[[#This Row],[v_n_w_g_w]]*Table4[[#This Row],[pie_gain]]-Table4[[#This Row],[v_n_w_l_w]]*Table4[[#This Row],[pie_loss]]</f>
        <v>-17.117851813504089</v>
      </c>
      <c r="AX424" s="2">
        <f>IF(Table4[[#This Row],[diff_v_w]]&gt;=1,1,0)</f>
        <v>0</v>
      </c>
      <c r="AY424" s="2">
        <f>Table4[[#This Row],[Gain]]^(Table4[[#This Row],[θ]])*Table4[[#This Row],[ω_p2]]</f>
        <v>108.05641635508049</v>
      </c>
      <c r="AZ424" s="2">
        <f>-Table4[[#This Row],[λ]]*-Table4[[#This Row],[Loss]]^(Table4[[#This Row],[θ]])*Table4[[#This Row],[ω_n2]]</f>
        <v>215.2947128015152</v>
      </c>
      <c r="BA424" s="2">
        <f>Table4[[#This Row],[v_n_w_g_w2]]*Table4[[#This Row],[pie_gain]]-Table4[[#This Row],[v_n_w_l_w2]]*Table4[[#This Row],[pie_loss]]</f>
        <v>-18.553870402730368</v>
      </c>
      <c r="BB424" s="2">
        <f>IF(Table4[[#This Row],[diff_v_w2]]&gt;=1,1,0)</f>
        <v>0</v>
      </c>
      <c r="BC424" s="2">
        <f>Table4[[#This Row],[Gain]]^(Table4[[#This Row],[θ]]+Table4[[#This Row],[ω_p3]])</f>
        <v>110.89591303757302</v>
      </c>
      <c r="BD424" s="2">
        <f>-Table4[[#This Row],[λ]]*-Table4[[#This Row],[Loss]]^(Table4[[#This Row],[θ]]+Table4[[#This Row],[ω_n3]])</f>
        <v>215.2947128015152</v>
      </c>
      <c r="BE424" s="2">
        <f>Table4[[#This Row],[v_n_w_g_w3]]*Table4[[#This Row],[pie_gain]]-Table4[[#This Row],[v_n_w_l_w3]]*Table4[[#This Row],[pie_loss]]</f>
        <v>-16.826197545179923</v>
      </c>
      <c r="BF424" s="2">
        <f>IF(Table4[[#This Row],[diff_v_w3]]&gt;=1,1,0)</f>
        <v>0</v>
      </c>
      <c r="BG424" s="2">
        <f>(Table4[[#This Row],[Accept]]-Table4[[#This Row],[projected_M1]])</f>
        <v>0</v>
      </c>
      <c r="BH424" s="2">
        <f>(Table4[[#This Row],[Accept]]-Table4[[#This Row],[projected_M2]])</f>
        <v>0</v>
      </c>
      <c r="BI424" s="2">
        <f>(Table4[[#This Row],[Accept]]-Table4[[#This Row],[projected_M3]])</f>
        <v>0</v>
      </c>
      <c r="BJ424" s="2">
        <f>(Table4[[#This Row],[Accept]]-Table4[[#This Row],[projected_M4]])</f>
        <v>0</v>
      </c>
    </row>
    <row r="425" spans="1:62" x14ac:dyDescent="0.3">
      <c r="A425">
        <v>27</v>
      </c>
      <c r="B425" t="s">
        <v>45</v>
      </c>
      <c r="C425">
        <v>1.1960207441678836</v>
      </c>
      <c r="D425">
        <v>-2</v>
      </c>
      <c r="E425" s="22">
        <f>IF(Table4[[#This Row],[Trial]]="G1",Table4[[#This Row],[Balance]]/100,IF(Table4[[#This Row],[Trial]]="G2",Table4[[#This Row],[Balance]]/200,Table4[[#This Row],[Balance]]/500))</f>
        <v>1.38</v>
      </c>
      <c r="F425" s="22">
        <f>IF(Table4[[#This Row],[Net_Balance]]&gt;1,1+(Table4[[#This Row],[Net_Balance]]-1)/$F$974,1)</f>
        <v>1.0054285714285713</v>
      </c>
      <c r="G425" s="22">
        <f>IF(Table4[[#This Row],[Net_Balance]]&lt;1,1-(1-Table4[[#This Row],[Net_Balance]])/$F$974,1)</f>
        <v>1</v>
      </c>
      <c r="H425" s="22">
        <f>IF(Table4[[#This Row],[Net_Balance]]&gt;1,1+(Table4[[#This Row],[Net_Balance]]-1)/$H$974,1)</f>
        <v>1.0038</v>
      </c>
      <c r="I425" s="22">
        <f>IF(Table4[[#This Row],[Net_Balance]]&lt;1,1-(1-Table4[[#This Row],[Net_Balance]])/$H$974,1)</f>
        <v>1</v>
      </c>
      <c r="J425" s="22">
        <f>IF(Table4[[#This Row],[Net_Balance]]&gt;1,(Table4[[#This Row],[Net_Balance]]-1)/$J$974,0)</f>
        <v>7.5999999999999983E-3</v>
      </c>
      <c r="K425" s="22">
        <f>IF(Table4[[#This Row],[Net_Balance]]&lt;1,-(1-Table4[[#This Row],[Net_Balance]])/$J$974,0)</f>
        <v>0</v>
      </c>
      <c r="L425" t="s">
        <v>110</v>
      </c>
      <c r="M425" t="s">
        <v>101</v>
      </c>
      <c r="N425" t="s">
        <v>5</v>
      </c>
      <c r="O425">
        <v>0</v>
      </c>
      <c r="P425">
        <v>0</v>
      </c>
      <c r="Q425">
        <v>690</v>
      </c>
      <c r="R425">
        <v>1664466959</v>
      </c>
      <c r="S425">
        <v>7</v>
      </c>
      <c r="T425" t="s">
        <v>118</v>
      </c>
      <c r="U425">
        <v>1</v>
      </c>
      <c r="V425">
        <v>-90</v>
      </c>
      <c r="W425">
        <v>0.5</v>
      </c>
      <c r="X425">
        <v>100</v>
      </c>
      <c r="Y425">
        <v>0.5</v>
      </c>
      <c r="Z425">
        <v>5</v>
      </c>
      <c r="AA425">
        <v>9025</v>
      </c>
      <c r="AB425">
        <v>95</v>
      </c>
      <c r="AC425">
        <v>2</v>
      </c>
      <c r="AD425">
        <v>0.25</v>
      </c>
      <c r="AE425">
        <v>0.75</v>
      </c>
      <c r="AF425">
        <v>2</v>
      </c>
      <c r="AG425">
        <v>0.5</v>
      </c>
      <c r="AH425">
        <v>0.25</v>
      </c>
      <c r="AI425">
        <v>0.625</v>
      </c>
      <c r="AJ425">
        <v>0.375</v>
      </c>
      <c r="AK425">
        <v>-18.75</v>
      </c>
      <c r="AL425">
        <v>8460.9375</v>
      </c>
      <c r="AM425">
        <v>91.983354472426157</v>
      </c>
      <c r="AN425">
        <v>0.9</v>
      </c>
      <c r="AO425">
        <v>0.38419903534316502</v>
      </c>
      <c r="AP425">
        <v>0.61580096465683498</v>
      </c>
      <c r="AQ425" s="2">
        <f>Table4[[#This Row],[Gain]]^Table4[[#This Row],[θ]]</f>
        <v>246.6274930269494</v>
      </c>
      <c r="AR425" s="2">
        <f>-Table4[[#This Row],[λ]]*-Table4[[#This Row],[Loss]]^Table4[[#This Row],[θ]]</f>
        <v>434.85510823313615</v>
      </c>
      <c r="AS425" s="2">
        <f>Table4[[#This Row],[pie_gain]]*Table4[[#This Row],[v_n_w_g]]-Table4[[#This Row],[pie_loss]]*Table4[[#This Row],[v_n_w_l]]</f>
        <v>-173.0301502258605</v>
      </c>
      <c r="AT425" s="2">
        <f>IF(Table4[[#This Row],[diff_v]]&gt;=1,1,0)</f>
        <v>0</v>
      </c>
      <c r="AU425" s="2">
        <f>Table4[[#This Row],[Gain]]^(Table4[[#This Row],[θ]]*Table4[[#This Row],[ω_p]])</f>
        <v>254.11298420802541</v>
      </c>
      <c r="AV425" s="2">
        <f>-Table4[[#This Row],[λ]]*-Table4[[#This Row],[Loss]]^(Table4[[#This Row],[θ]]*Table4[[#This Row],[ω_n]])</f>
        <v>434.85510823313615</v>
      </c>
      <c r="AW425" s="2">
        <f>Table4[[#This Row],[v_n_w_g_w]]*Table4[[#This Row],[pie_gain]]-Table4[[#This Row],[v_n_w_l_w]]*Table4[[#This Row],[pie_loss]]</f>
        <v>-170.15423173502134</v>
      </c>
      <c r="AX425" s="2">
        <f>IF(Table4[[#This Row],[diff_v_w]]&gt;=1,1,0)</f>
        <v>0</v>
      </c>
      <c r="AY425" s="2">
        <f>Table4[[#This Row],[Gain]]^(Table4[[#This Row],[θ]])*Table4[[#This Row],[ω_p2]]</f>
        <v>247.56467750045181</v>
      </c>
      <c r="AZ425" s="2">
        <f>-Table4[[#This Row],[λ]]*-Table4[[#This Row],[Loss]]^(Table4[[#This Row],[θ]])*Table4[[#This Row],[ω_n2]]</f>
        <v>434.85510823313615</v>
      </c>
      <c r="BA425" s="2">
        <f>Table4[[#This Row],[v_n_w_g_w2]]*Table4[[#This Row],[pie_gain]]-Table4[[#This Row],[v_n_w_l_w2]]*Table4[[#This Row],[pie_loss]]</f>
        <v>-172.67008485520228</v>
      </c>
      <c r="BB425" s="2">
        <f>IF(Table4[[#This Row],[diff_v_w2]]&gt;=1,1,0)</f>
        <v>0</v>
      </c>
      <c r="BC425" s="2">
        <f>Table4[[#This Row],[Gain]]^(Table4[[#This Row],[θ]]+Table4[[#This Row],[ω_p3]])</f>
        <v>255.41211203973882</v>
      </c>
      <c r="BD425" s="2">
        <f>-Table4[[#This Row],[λ]]*-Table4[[#This Row],[Loss]]^(Table4[[#This Row],[θ]]+Table4[[#This Row],[ω_n3]])</f>
        <v>434.85510823313615</v>
      </c>
      <c r="BE425" s="2">
        <f>Table4[[#This Row],[v_n_w_g_w3]]*Table4[[#This Row],[pie_gain]]-Table4[[#This Row],[v_n_w_l_w3]]*Table4[[#This Row],[pie_loss]]</f>
        <v>-169.6551080752896</v>
      </c>
      <c r="BF425" s="2">
        <f>IF(Table4[[#This Row],[diff_v_w3]]&gt;=1,1,0)</f>
        <v>0</v>
      </c>
      <c r="BG425" s="2">
        <f>(Table4[[#This Row],[Accept]]-Table4[[#This Row],[projected_M1]])</f>
        <v>0</v>
      </c>
      <c r="BH425" s="2">
        <f>(Table4[[#This Row],[Accept]]-Table4[[#This Row],[projected_M2]])</f>
        <v>0</v>
      </c>
      <c r="BI425" s="2">
        <f>(Table4[[#This Row],[Accept]]-Table4[[#This Row],[projected_M3]])</f>
        <v>0</v>
      </c>
      <c r="BJ425" s="2">
        <f>(Table4[[#This Row],[Accept]]-Table4[[#This Row],[projected_M4]])</f>
        <v>0</v>
      </c>
    </row>
    <row r="426" spans="1:62" x14ac:dyDescent="0.3">
      <c r="A426">
        <v>29</v>
      </c>
      <c r="B426" t="s">
        <v>45</v>
      </c>
      <c r="C426">
        <v>1.1960207441678836</v>
      </c>
      <c r="D426">
        <v>-2</v>
      </c>
      <c r="E426" s="22">
        <f>IF(Table4[[#This Row],[Trial]]="G1",Table4[[#This Row],[Balance]]/100,IF(Table4[[#This Row],[Trial]]="G2",Table4[[#This Row],[Balance]]/200,Table4[[#This Row],[Balance]]/500))</f>
        <v>1.5</v>
      </c>
      <c r="F426" s="22">
        <f>IF(Table4[[#This Row],[Net_Balance]]&gt;1,1+(Table4[[#This Row],[Net_Balance]]-1)/$F$974,1)</f>
        <v>1.0071428571428571</v>
      </c>
      <c r="G426" s="22">
        <f>IF(Table4[[#This Row],[Net_Balance]]&lt;1,1-(1-Table4[[#This Row],[Net_Balance]])/$F$974,1)</f>
        <v>1</v>
      </c>
      <c r="H426" s="22">
        <f>IF(Table4[[#This Row],[Net_Balance]]&gt;1,1+(Table4[[#This Row],[Net_Balance]]-1)/$H$974,1)</f>
        <v>1.0049999999999999</v>
      </c>
      <c r="I426" s="22">
        <f>IF(Table4[[#This Row],[Net_Balance]]&lt;1,1-(1-Table4[[#This Row],[Net_Balance]])/$H$974,1)</f>
        <v>1</v>
      </c>
      <c r="J426" s="22">
        <f>IF(Table4[[#This Row],[Net_Balance]]&gt;1,(Table4[[#This Row],[Net_Balance]]-1)/$J$974,0)</f>
        <v>0.01</v>
      </c>
      <c r="K426" s="22">
        <f>IF(Table4[[#This Row],[Net_Balance]]&lt;1,-(1-Table4[[#This Row],[Net_Balance]])/$J$974,0)</f>
        <v>0</v>
      </c>
      <c r="L426" t="s">
        <v>110</v>
      </c>
      <c r="M426" t="s">
        <v>63</v>
      </c>
      <c r="N426" t="s">
        <v>7</v>
      </c>
      <c r="O426">
        <v>1</v>
      </c>
      <c r="P426">
        <v>60</v>
      </c>
      <c r="Q426">
        <v>750</v>
      </c>
      <c r="R426">
        <v>1664467014</v>
      </c>
      <c r="S426">
        <v>55</v>
      </c>
      <c r="T426" t="s">
        <v>117</v>
      </c>
      <c r="U426">
        <v>0</v>
      </c>
      <c r="V426">
        <v>-50</v>
      </c>
      <c r="W426">
        <v>0.5</v>
      </c>
      <c r="X426">
        <v>60</v>
      </c>
      <c r="Y426">
        <v>0.5</v>
      </c>
      <c r="Z426">
        <v>5</v>
      </c>
      <c r="AA426">
        <v>3025</v>
      </c>
      <c r="AB426">
        <v>55</v>
      </c>
      <c r="AC426">
        <v>4</v>
      </c>
      <c r="AD426">
        <v>0.25</v>
      </c>
      <c r="AE426">
        <v>0.75</v>
      </c>
      <c r="AF426">
        <v>2</v>
      </c>
      <c r="AG426">
        <v>0.5</v>
      </c>
      <c r="AH426">
        <v>0.25</v>
      </c>
      <c r="AI426">
        <v>0.625</v>
      </c>
      <c r="AJ426">
        <v>0.375</v>
      </c>
      <c r="AK426">
        <v>-8.75</v>
      </c>
      <c r="AL426">
        <v>2835.9375</v>
      </c>
      <c r="AM426">
        <v>53.253521010351982</v>
      </c>
      <c r="AN426">
        <v>0.9</v>
      </c>
      <c r="AO426">
        <v>0.38419903534316502</v>
      </c>
      <c r="AP426">
        <v>0.61580096465683498</v>
      </c>
      <c r="AQ426" s="2">
        <f>Table4[[#This Row],[Gain]]^Table4[[#This Row],[θ]]</f>
        <v>133.87694139177151</v>
      </c>
      <c r="AR426" s="2">
        <f>-Table4[[#This Row],[λ]]*-Table4[[#This Row],[Loss]]^Table4[[#This Row],[θ]]</f>
        <v>215.2947128015152</v>
      </c>
      <c r="AS426" s="2">
        <f>Table4[[#This Row],[pie_gain]]*Table4[[#This Row],[v_n_w_g]]-Table4[[#This Row],[pie_loss]]*Table4[[#This Row],[v_n_w_l]]</f>
        <v>-81.14330009127724</v>
      </c>
      <c r="AT426" s="2">
        <f>IF(Table4[[#This Row],[diff_v]]&gt;=1,1,0)</f>
        <v>0</v>
      </c>
      <c r="AU426" s="2">
        <f>Table4[[#This Row],[Gain]]^(Table4[[#This Row],[θ]]*Table4[[#This Row],[ω_p]])</f>
        <v>138.64254990970309</v>
      </c>
      <c r="AV426" s="2">
        <f>-Table4[[#This Row],[λ]]*-Table4[[#This Row],[Loss]]^(Table4[[#This Row],[θ]]*Table4[[#This Row],[ω_n]])</f>
        <v>215.2947128015152</v>
      </c>
      <c r="AW426" s="2">
        <f>Table4[[#This Row],[v_n_w_g_w]]*Table4[[#This Row],[pie_gain]]-Table4[[#This Row],[v_n_w_l_w]]*Table4[[#This Row],[pie_loss]]</f>
        <v>-79.312357895864764</v>
      </c>
      <c r="AX426" s="2">
        <f>IF(Table4[[#This Row],[diff_v_w]]&gt;=1,1,0)</f>
        <v>0</v>
      </c>
      <c r="AY426" s="2">
        <f>Table4[[#This Row],[Gain]]^(Table4[[#This Row],[θ]])*Table4[[#This Row],[ω_p2]]</f>
        <v>134.54632609873036</v>
      </c>
      <c r="AZ426" s="2">
        <f>-Table4[[#This Row],[λ]]*-Table4[[#This Row],[Loss]]^(Table4[[#This Row],[θ]])*Table4[[#This Row],[ω_n2]]</f>
        <v>215.2947128015152</v>
      </c>
      <c r="BA426" s="2">
        <f>Table4[[#This Row],[v_n_w_g_w2]]*Table4[[#This Row],[pie_gain]]-Table4[[#This Row],[v_n_w_l_w2]]*Table4[[#This Row],[pie_loss]]</f>
        <v>-80.8861231325902</v>
      </c>
      <c r="BB426" s="2">
        <f>IF(Table4[[#This Row],[diff_v_w2]]&gt;=1,1,0)</f>
        <v>0</v>
      </c>
      <c r="BC426" s="2">
        <f>Table4[[#This Row],[Gain]]^(Table4[[#This Row],[θ]]+Table4[[#This Row],[ω_p3]])</f>
        <v>139.47208529295688</v>
      </c>
      <c r="BD426" s="2">
        <f>-Table4[[#This Row],[λ]]*-Table4[[#This Row],[Loss]]^(Table4[[#This Row],[θ]]+Table4[[#This Row],[ω_n3]])</f>
        <v>215.2947128015152</v>
      </c>
      <c r="BE426" s="2">
        <f>Table4[[#This Row],[v_n_w_g_w3]]*Table4[[#This Row],[pie_gain]]-Table4[[#This Row],[v_n_w_l_w3]]*Table4[[#This Row],[pie_loss]]</f>
        <v>-78.993651201835632</v>
      </c>
      <c r="BF426" s="2">
        <f>IF(Table4[[#This Row],[diff_v_w3]]&gt;=1,1,0)</f>
        <v>0</v>
      </c>
      <c r="BG426" s="2">
        <f>(Table4[[#This Row],[Accept]]-Table4[[#This Row],[projected_M1]])</f>
        <v>1</v>
      </c>
      <c r="BH426" s="2">
        <f>(Table4[[#This Row],[Accept]]-Table4[[#This Row],[projected_M2]])</f>
        <v>1</v>
      </c>
      <c r="BI426" s="2">
        <f>(Table4[[#This Row],[Accept]]-Table4[[#This Row],[projected_M3]])</f>
        <v>1</v>
      </c>
      <c r="BJ426" s="2">
        <f>(Table4[[#This Row],[Accept]]-Table4[[#This Row],[projected_M4]])</f>
        <v>1</v>
      </c>
    </row>
    <row r="427" spans="1:62" x14ac:dyDescent="0.3">
      <c r="A427">
        <v>30</v>
      </c>
      <c r="B427" t="s">
        <v>45</v>
      </c>
      <c r="C427">
        <v>1.1960207441678836</v>
      </c>
      <c r="D427">
        <v>-2</v>
      </c>
      <c r="E427" s="22">
        <f>IF(Table4[[#This Row],[Trial]]="G1",Table4[[#This Row],[Balance]]/100,IF(Table4[[#This Row],[Trial]]="G2",Table4[[#This Row],[Balance]]/200,Table4[[#This Row],[Balance]]/500))</f>
        <v>1.5</v>
      </c>
      <c r="F427" s="22">
        <f>IF(Table4[[#This Row],[Net_Balance]]&gt;1,1+(Table4[[#This Row],[Net_Balance]]-1)/$F$974,1)</f>
        <v>1.0071428571428571</v>
      </c>
      <c r="G427" s="22">
        <f>IF(Table4[[#This Row],[Net_Balance]]&lt;1,1-(1-Table4[[#This Row],[Net_Balance]])/$F$974,1)</f>
        <v>1</v>
      </c>
      <c r="H427" s="22">
        <f>IF(Table4[[#This Row],[Net_Balance]]&gt;1,1+(Table4[[#This Row],[Net_Balance]]-1)/$H$974,1)</f>
        <v>1.0049999999999999</v>
      </c>
      <c r="I427" s="22">
        <f>IF(Table4[[#This Row],[Net_Balance]]&lt;1,1-(1-Table4[[#This Row],[Net_Balance]])/$H$974,1)</f>
        <v>1</v>
      </c>
      <c r="J427" s="22">
        <f>IF(Table4[[#This Row],[Net_Balance]]&gt;1,(Table4[[#This Row],[Net_Balance]]-1)/$J$974,0)</f>
        <v>0.01</v>
      </c>
      <c r="K427" s="22">
        <f>IF(Table4[[#This Row],[Net_Balance]]&lt;1,-(1-Table4[[#This Row],[Net_Balance]])/$J$974,0)</f>
        <v>0</v>
      </c>
      <c r="L427" t="s">
        <v>110</v>
      </c>
      <c r="M427" t="s">
        <v>69</v>
      </c>
      <c r="N427" t="s">
        <v>5</v>
      </c>
      <c r="O427">
        <v>0</v>
      </c>
      <c r="P427">
        <v>0</v>
      </c>
      <c r="Q427">
        <v>750</v>
      </c>
      <c r="R427">
        <v>1664467022</v>
      </c>
      <c r="S427">
        <v>8</v>
      </c>
      <c r="T427" t="s">
        <v>117</v>
      </c>
      <c r="U427">
        <v>0</v>
      </c>
      <c r="V427">
        <v>-50</v>
      </c>
      <c r="W427">
        <v>0.5</v>
      </c>
      <c r="X427">
        <v>50</v>
      </c>
      <c r="Y427">
        <v>0.5</v>
      </c>
      <c r="Z427">
        <v>0</v>
      </c>
      <c r="AA427">
        <v>2500</v>
      </c>
      <c r="AB427">
        <v>50</v>
      </c>
      <c r="AC427">
        <v>4</v>
      </c>
      <c r="AD427">
        <v>0.25</v>
      </c>
      <c r="AE427">
        <v>0.75</v>
      </c>
      <c r="AF427">
        <v>1</v>
      </c>
      <c r="AG427">
        <v>0.25</v>
      </c>
      <c r="AH427">
        <v>0.5</v>
      </c>
      <c r="AI427">
        <v>0.375</v>
      </c>
      <c r="AJ427">
        <v>0.625</v>
      </c>
      <c r="AK427">
        <v>12.5</v>
      </c>
      <c r="AL427">
        <v>2343.75</v>
      </c>
      <c r="AM427">
        <v>48.412291827592711</v>
      </c>
      <c r="AN427">
        <v>0.9</v>
      </c>
      <c r="AO427">
        <v>0.60844334427391233</v>
      </c>
      <c r="AP427">
        <v>0.39155665572608767</v>
      </c>
      <c r="AQ427" s="2">
        <f>Table4[[#This Row],[Gain]]^Table4[[#This Row],[θ]]</f>
        <v>107.6473564007576</v>
      </c>
      <c r="AR427" s="2">
        <f>-Table4[[#This Row],[λ]]*-Table4[[#This Row],[Loss]]^Table4[[#This Row],[θ]]</f>
        <v>215.2947128015152</v>
      </c>
      <c r="AS427" s="2">
        <f>Table4[[#This Row],[pie_gain]]*Table4[[#This Row],[v_n_w_g]]-Table4[[#This Row],[pie_loss]]*Table4[[#This Row],[v_n_w_l]]</f>
        <v>-18.802760209347113</v>
      </c>
      <c r="AT427" s="2">
        <f>IF(Table4[[#This Row],[diff_v]]&gt;=1,1,0)</f>
        <v>0</v>
      </c>
      <c r="AU427" s="2">
        <f>Table4[[#This Row],[Gain]]^(Table4[[#This Row],[θ]]*Table4[[#This Row],[ω_p]])</f>
        <v>111.30577007537009</v>
      </c>
      <c r="AV427" s="2">
        <f>-Table4[[#This Row],[λ]]*-Table4[[#This Row],[Loss]]^(Table4[[#This Row],[θ]]*Table4[[#This Row],[ω_n]])</f>
        <v>215.2947128015152</v>
      </c>
      <c r="AW427" s="2">
        <f>Table4[[#This Row],[v_n_w_g_w]]*Table4[[#This Row],[pie_gain]]-Table4[[#This Row],[v_n_w_l_w]]*Table4[[#This Row],[pie_loss]]</f>
        <v>-16.576822758428477</v>
      </c>
      <c r="AX427" s="2">
        <f>IF(Table4[[#This Row],[diff_v_w]]&gt;=1,1,0)</f>
        <v>0</v>
      </c>
      <c r="AY427" s="2">
        <f>Table4[[#This Row],[Gain]]^(Table4[[#This Row],[θ]])*Table4[[#This Row],[ω_p2]]</f>
        <v>108.18559318276138</v>
      </c>
      <c r="AZ427" s="2">
        <f>-Table4[[#This Row],[λ]]*-Table4[[#This Row],[Loss]]^(Table4[[#This Row],[θ]])*Table4[[#This Row],[ω_n2]]</f>
        <v>215.2947128015152</v>
      </c>
      <c r="BA427" s="2">
        <f>Table4[[#This Row],[v_n_w_g_w2]]*Table4[[#This Row],[pie_gain]]-Table4[[#This Row],[v_n_w_l_w2]]*Table4[[#This Row],[pie_loss]]</f>
        <v>-18.475273621693503</v>
      </c>
      <c r="BB427" s="2">
        <f>IF(Table4[[#This Row],[diff_v_w2]]&gt;=1,1,0)</f>
        <v>0</v>
      </c>
      <c r="BC427" s="2">
        <f>Table4[[#This Row],[Gain]]^(Table4[[#This Row],[θ]]+Table4[[#This Row],[ω_p3]])</f>
        <v>111.94200181238759</v>
      </c>
      <c r="BD427" s="2">
        <f>-Table4[[#This Row],[λ]]*-Table4[[#This Row],[Loss]]^(Table4[[#This Row],[θ]]+Table4[[#This Row],[ω_n3]])</f>
        <v>215.2947128015152</v>
      </c>
      <c r="BE427" s="2">
        <f>Table4[[#This Row],[v_n_w_g_w3]]*Table4[[#This Row],[pie_gain]]-Table4[[#This Row],[v_n_w_l_w3]]*Table4[[#This Row],[pie_loss]]</f>
        <v>-16.189711792624351</v>
      </c>
      <c r="BF427" s="2">
        <f>IF(Table4[[#This Row],[diff_v_w3]]&gt;=1,1,0)</f>
        <v>0</v>
      </c>
      <c r="BG427" s="2">
        <f>(Table4[[#This Row],[Accept]]-Table4[[#This Row],[projected_M1]])</f>
        <v>0</v>
      </c>
      <c r="BH427" s="2">
        <f>(Table4[[#This Row],[Accept]]-Table4[[#This Row],[projected_M2]])</f>
        <v>0</v>
      </c>
      <c r="BI427" s="2">
        <f>(Table4[[#This Row],[Accept]]-Table4[[#This Row],[projected_M3]])</f>
        <v>0</v>
      </c>
      <c r="BJ427" s="2">
        <f>(Table4[[#This Row],[Accept]]-Table4[[#This Row],[projected_M4]])</f>
        <v>0</v>
      </c>
    </row>
    <row r="428" spans="1:62" x14ac:dyDescent="0.3">
      <c r="A428">
        <v>31</v>
      </c>
      <c r="B428" t="s">
        <v>45</v>
      </c>
      <c r="C428">
        <v>1.1960207441678836</v>
      </c>
      <c r="D428">
        <v>-2</v>
      </c>
      <c r="E428" s="22">
        <f>IF(Table4[[#This Row],[Trial]]="G1",Table4[[#This Row],[Balance]]/100,IF(Table4[[#This Row],[Trial]]="G2",Table4[[#This Row],[Balance]]/200,Table4[[#This Row],[Balance]]/500))</f>
        <v>1.5</v>
      </c>
      <c r="F428" s="22">
        <f>IF(Table4[[#This Row],[Net_Balance]]&gt;1,1+(Table4[[#This Row],[Net_Balance]]-1)/$F$974,1)</f>
        <v>1.0071428571428571</v>
      </c>
      <c r="G428" s="22">
        <f>IF(Table4[[#This Row],[Net_Balance]]&lt;1,1-(1-Table4[[#This Row],[Net_Balance]])/$F$974,1)</f>
        <v>1</v>
      </c>
      <c r="H428" s="22">
        <f>IF(Table4[[#This Row],[Net_Balance]]&gt;1,1+(Table4[[#This Row],[Net_Balance]]-1)/$H$974,1)</f>
        <v>1.0049999999999999</v>
      </c>
      <c r="I428" s="22">
        <f>IF(Table4[[#This Row],[Net_Balance]]&lt;1,1-(1-Table4[[#This Row],[Net_Balance]])/$H$974,1)</f>
        <v>1</v>
      </c>
      <c r="J428" s="22">
        <f>IF(Table4[[#This Row],[Net_Balance]]&gt;1,(Table4[[#This Row],[Net_Balance]]-1)/$J$974,0)</f>
        <v>0.01</v>
      </c>
      <c r="K428" s="22">
        <f>IF(Table4[[#This Row],[Net_Balance]]&lt;1,-(1-Table4[[#This Row],[Net_Balance]])/$J$974,0)</f>
        <v>0</v>
      </c>
      <c r="L428" t="s">
        <v>110</v>
      </c>
      <c r="M428" t="s">
        <v>54</v>
      </c>
      <c r="N428" t="s">
        <v>5</v>
      </c>
      <c r="O428">
        <v>0</v>
      </c>
      <c r="P428">
        <v>0</v>
      </c>
      <c r="Q428">
        <v>750</v>
      </c>
      <c r="R428">
        <v>1664467028</v>
      </c>
      <c r="S428">
        <v>6</v>
      </c>
      <c r="T428" t="s">
        <v>117</v>
      </c>
      <c r="U428">
        <v>0</v>
      </c>
      <c r="V428">
        <v>-50</v>
      </c>
      <c r="W428">
        <v>0.5</v>
      </c>
      <c r="X428">
        <v>40</v>
      </c>
      <c r="Y428">
        <v>0.5</v>
      </c>
      <c r="Z428">
        <v>-5</v>
      </c>
      <c r="AA428">
        <v>2025</v>
      </c>
      <c r="AB428">
        <v>45</v>
      </c>
      <c r="AC428">
        <v>4</v>
      </c>
      <c r="AD428">
        <v>0.25</v>
      </c>
      <c r="AE428">
        <v>0.75</v>
      </c>
      <c r="AF428">
        <v>1</v>
      </c>
      <c r="AG428">
        <v>0.25</v>
      </c>
      <c r="AH428">
        <v>0.5</v>
      </c>
      <c r="AI428">
        <v>0.375</v>
      </c>
      <c r="AJ428">
        <v>0.625</v>
      </c>
      <c r="AK428">
        <v>6.25</v>
      </c>
      <c r="AL428">
        <v>1898.4375</v>
      </c>
      <c r="AM428">
        <v>43.571062644833439</v>
      </c>
      <c r="AN428">
        <v>0.9</v>
      </c>
      <c r="AO428">
        <v>0.60844334427391233</v>
      </c>
      <c r="AP428">
        <v>0.39155665572608767</v>
      </c>
      <c r="AQ428" s="2">
        <f>Table4[[#This Row],[Gain]]^Table4[[#This Row],[θ]]</f>
        <v>82.432217522931154</v>
      </c>
      <c r="AR428" s="2">
        <f>-Table4[[#This Row],[λ]]*-Table4[[#This Row],[Loss]]^Table4[[#This Row],[θ]]</f>
        <v>215.2947128015152</v>
      </c>
      <c r="AS428" s="2">
        <f>Table4[[#This Row],[pie_gain]]*Table4[[#This Row],[v_n_w_g]]-Table4[[#This Row],[pie_loss]]*Table4[[#This Row],[v_n_w_l]]</f>
        <v>-34.14474363450298</v>
      </c>
      <c r="AT428" s="2">
        <f>IF(Table4[[#This Row],[diff_v]]&gt;=1,1,0)</f>
        <v>0</v>
      </c>
      <c r="AU428" s="2">
        <f>Table4[[#This Row],[Gain]]^(Table4[[#This Row],[θ]]*Table4[[#This Row],[ω_p]])</f>
        <v>85.071362802698829</v>
      </c>
      <c r="AV428" s="2">
        <f>-Table4[[#This Row],[λ]]*-Table4[[#This Row],[Loss]]^(Table4[[#This Row],[θ]]*Table4[[#This Row],[ω_n]])</f>
        <v>215.2947128015152</v>
      </c>
      <c r="AW428" s="2">
        <f>Table4[[#This Row],[v_n_w_g_w]]*Table4[[#This Row],[pie_gain]]-Table4[[#This Row],[v_n_w_l_w]]*Table4[[#This Row],[pie_loss]]</f>
        <v>-32.53897325445643</v>
      </c>
      <c r="AX428" s="2">
        <f>IF(Table4[[#This Row],[diff_v_w]]&gt;=1,1,0)</f>
        <v>0</v>
      </c>
      <c r="AY428" s="2">
        <f>Table4[[#This Row],[Gain]]^(Table4[[#This Row],[θ]])*Table4[[#This Row],[ω_p2]]</f>
        <v>82.844378610545803</v>
      </c>
      <c r="AZ428" s="2">
        <f>-Table4[[#This Row],[λ]]*-Table4[[#This Row],[Loss]]^(Table4[[#This Row],[θ]])*Table4[[#This Row],[ω_n2]]</f>
        <v>215.2947128015152</v>
      </c>
      <c r="BA428" s="2">
        <f>Table4[[#This Row],[v_n_w_g_w2]]*Table4[[#This Row],[pie_gain]]-Table4[[#This Row],[v_n_w_l_w2]]*Table4[[#This Row],[pie_loss]]</f>
        <v>-33.893966963975153</v>
      </c>
      <c r="BB428" s="2">
        <f>IF(Table4[[#This Row],[diff_v_w2]]&gt;=1,1,0)</f>
        <v>0</v>
      </c>
      <c r="BC428" s="2">
        <f>Table4[[#This Row],[Gain]]^(Table4[[#This Row],[θ]]+Table4[[#This Row],[ω_p3]])</f>
        <v>85.529824903455321</v>
      </c>
      <c r="BD428" s="2">
        <f>-Table4[[#This Row],[λ]]*-Table4[[#This Row],[Loss]]^(Table4[[#This Row],[θ]]+Table4[[#This Row],[ω_n3]])</f>
        <v>215.2947128015152</v>
      </c>
      <c r="BE428" s="2">
        <f>Table4[[#This Row],[v_n_w_g_w3]]*Table4[[#This Row],[pie_gain]]-Table4[[#This Row],[v_n_w_l_w3]]*Table4[[#This Row],[pie_loss]]</f>
        <v>-32.260025040649303</v>
      </c>
      <c r="BF428" s="2">
        <f>IF(Table4[[#This Row],[diff_v_w3]]&gt;=1,1,0)</f>
        <v>0</v>
      </c>
      <c r="BG428" s="2">
        <f>(Table4[[#This Row],[Accept]]-Table4[[#This Row],[projected_M1]])</f>
        <v>0</v>
      </c>
      <c r="BH428" s="2">
        <f>(Table4[[#This Row],[Accept]]-Table4[[#This Row],[projected_M2]])</f>
        <v>0</v>
      </c>
      <c r="BI428" s="2">
        <f>(Table4[[#This Row],[Accept]]-Table4[[#This Row],[projected_M3]])</f>
        <v>0</v>
      </c>
      <c r="BJ428" s="2">
        <f>(Table4[[#This Row],[Accept]]-Table4[[#This Row],[projected_M4]])</f>
        <v>0</v>
      </c>
    </row>
    <row r="429" spans="1:62" x14ac:dyDescent="0.3">
      <c r="A429">
        <v>33</v>
      </c>
      <c r="B429" t="s">
        <v>45</v>
      </c>
      <c r="C429">
        <v>1.1960207441678836</v>
      </c>
      <c r="D429">
        <v>-2</v>
      </c>
      <c r="E429" s="22">
        <f>IF(Table4[[#This Row],[Trial]]="G1",Table4[[#This Row],[Balance]]/100,IF(Table4[[#This Row],[Trial]]="G2",Table4[[#This Row],[Balance]]/200,Table4[[#This Row],[Balance]]/500))</f>
        <v>1.52</v>
      </c>
      <c r="F429" s="22">
        <f>IF(Table4[[#This Row],[Net_Balance]]&gt;1,1+(Table4[[#This Row],[Net_Balance]]-1)/$F$974,1)</f>
        <v>1.0074285714285713</v>
      </c>
      <c r="G429" s="22">
        <f>IF(Table4[[#This Row],[Net_Balance]]&lt;1,1-(1-Table4[[#This Row],[Net_Balance]])/$F$974,1)</f>
        <v>1</v>
      </c>
      <c r="H429" s="22">
        <f>IF(Table4[[#This Row],[Net_Balance]]&gt;1,1+(Table4[[#This Row],[Net_Balance]]-1)/$H$974,1)</f>
        <v>1.0052000000000001</v>
      </c>
      <c r="I429" s="22">
        <f>IF(Table4[[#This Row],[Net_Balance]]&lt;1,1-(1-Table4[[#This Row],[Net_Balance]])/$H$974,1)</f>
        <v>1</v>
      </c>
      <c r="J429" s="22">
        <f>IF(Table4[[#This Row],[Net_Balance]]&gt;1,(Table4[[#This Row],[Net_Balance]]-1)/$J$974,0)</f>
        <v>1.04E-2</v>
      </c>
      <c r="K429" s="22">
        <f>IF(Table4[[#This Row],[Net_Balance]]&lt;1,-(1-Table4[[#This Row],[Net_Balance]])/$J$974,0)</f>
        <v>0</v>
      </c>
      <c r="L429" t="s">
        <v>110</v>
      </c>
      <c r="M429" t="s">
        <v>99</v>
      </c>
      <c r="N429" t="s">
        <v>7</v>
      </c>
      <c r="O429">
        <v>1</v>
      </c>
      <c r="P429">
        <v>10</v>
      </c>
      <c r="Q429">
        <v>760</v>
      </c>
      <c r="R429">
        <v>1664467045</v>
      </c>
      <c r="S429">
        <v>6</v>
      </c>
      <c r="T429" t="s">
        <v>118</v>
      </c>
      <c r="U429">
        <v>1</v>
      </c>
      <c r="V429">
        <v>0</v>
      </c>
      <c r="W429">
        <v>0.5</v>
      </c>
      <c r="X429">
        <v>10</v>
      </c>
      <c r="Y429">
        <v>0.5</v>
      </c>
      <c r="Z429">
        <v>5</v>
      </c>
      <c r="AA429">
        <v>25</v>
      </c>
      <c r="AB429">
        <v>5</v>
      </c>
      <c r="AC429">
        <v>2</v>
      </c>
      <c r="AD429">
        <v>0.25</v>
      </c>
      <c r="AE429">
        <v>0.75</v>
      </c>
      <c r="AF429">
        <v>2</v>
      </c>
      <c r="AG429">
        <v>0.5</v>
      </c>
      <c r="AH429">
        <v>0.25</v>
      </c>
      <c r="AI429">
        <v>0.625</v>
      </c>
      <c r="AJ429">
        <v>0.375</v>
      </c>
      <c r="AK429">
        <v>3.75</v>
      </c>
      <c r="AL429">
        <v>23.4375</v>
      </c>
      <c r="AM429">
        <v>4.8412291827592711</v>
      </c>
      <c r="AN429">
        <v>0.9</v>
      </c>
      <c r="AO429">
        <v>0.38419903534316502</v>
      </c>
      <c r="AP429">
        <v>0.61580096465683498</v>
      </c>
      <c r="AQ429" s="2">
        <f>Table4[[#This Row],[Gain]]^Table4[[#This Row],[θ]]</f>
        <v>15.704378148368352</v>
      </c>
      <c r="AR429" s="2">
        <f>-Table4[[#This Row],[λ]]*-Table4[[#This Row],[Loss]]^Table4[[#This Row],[θ]]</f>
        <v>0</v>
      </c>
      <c r="AS429" s="2">
        <f>Table4[[#This Row],[pie_gain]]*Table4[[#This Row],[v_n_w_g]]-Table4[[#This Row],[pie_loss]]*Table4[[#This Row],[v_n_w_l]]</f>
        <v>6.0336069352674011</v>
      </c>
      <c r="AT429" s="2">
        <f>IF(Table4[[#This Row],[diff_v]]&gt;=1,1,0)</f>
        <v>1</v>
      </c>
      <c r="AU429" s="2">
        <f>Table4[[#This Row],[Gain]]^(Table4[[#This Row],[θ]]*Table4[[#This Row],[ω_p]])</f>
        <v>16.028964597511731</v>
      </c>
      <c r="AV429" s="2">
        <f>-Table4[[#This Row],[λ]]*-Table4[[#This Row],[Loss]]^(Table4[[#This Row],[θ]]*Table4[[#This Row],[ω_n]])</f>
        <v>0</v>
      </c>
      <c r="AW429" s="2">
        <f>Table4[[#This Row],[v_n_w_g_w]]*Table4[[#This Row],[pie_gain]]-Table4[[#This Row],[v_n_w_l_w]]*Table4[[#This Row],[pie_loss]]</f>
        <v>6.1583127359137499</v>
      </c>
      <c r="AX429" s="2">
        <f>IF(Table4[[#This Row],[diff_v_w]]&gt;=1,1,0)</f>
        <v>1</v>
      </c>
      <c r="AY429" s="2">
        <f>Table4[[#This Row],[Gain]]^(Table4[[#This Row],[θ]])*Table4[[#This Row],[ω_p2]]</f>
        <v>15.786040914739869</v>
      </c>
      <c r="AZ429" s="2">
        <f>-Table4[[#This Row],[λ]]*-Table4[[#This Row],[Loss]]^(Table4[[#This Row],[θ]])*Table4[[#This Row],[ω_n2]]</f>
        <v>0</v>
      </c>
      <c r="BA429" s="2">
        <f>Table4[[#This Row],[v_n_w_g_w2]]*Table4[[#This Row],[pie_gain]]-Table4[[#This Row],[v_n_w_l_w2]]*Table4[[#This Row],[pie_loss]]</f>
        <v>6.0649816913307921</v>
      </c>
      <c r="BB429" s="2">
        <f>IF(Table4[[#This Row],[diff_v_w2]]&gt;=1,1,0)</f>
        <v>1</v>
      </c>
      <c r="BC429" s="2">
        <f>Table4[[#This Row],[Gain]]^(Table4[[#This Row],[θ]]+Table4[[#This Row],[ω_p3]])</f>
        <v>16.084988108504845</v>
      </c>
      <c r="BD429" s="2">
        <f>-Table4[[#This Row],[λ]]*-Table4[[#This Row],[Loss]]^(Table4[[#This Row],[θ]]+Table4[[#This Row],[ω_n3]])</f>
        <v>0</v>
      </c>
      <c r="BE429" s="2">
        <f>Table4[[#This Row],[v_n_w_g_w3]]*Table4[[#This Row],[pie_gain]]-Table4[[#This Row],[v_n_w_l_w3]]*Table4[[#This Row],[pie_loss]]</f>
        <v>6.1798369147938423</v>
      </c>
      <c r="BF429" s="2">
        <f>IF(Table4[[#This Row],[diff_v_w3]]&gt;=1,1,0)</f>
        <v>1</v>
      </c>
      <c r="BG429" s="2">
        <f>(Table4[[#This Row],[Accept]]-Table4[[#This Row],[projected_M1]])</f>
        <v>0</v>
      </c>
      <c r="BH429" s="2">
        <f>(Table4[[#This Row],[Accept]]-Table4[[#This Row],[projected_M2]])</f>
        <v>0</v>
      </c>
      <c r="BI429" s="2">
        <f>(Table4[[#This Row],[Accept]]-Table4[[#This Row],[projected_M3]])</f>
        <v>0</v>
      </c>
      <c r="BJ429" s="2">
        <f>(Table4[[#This Row],[Accept]]-Table4[[#This Row],[projected_M4]])</f>
        <v>0</v>
      </c>
    </row>
    <row r="430" spans="1:62" x14ac:dyDescent="0.3">
      <c r="A430">
        <v>35</v>
      </c>
      <c r="B430" t="s">
        <v>45</v>
      </c>
      <c r="C430">
        <v>1.1960207441678836</v>
      </c>
      <c r="D430">
        <v>-2</v>
      </c>
      <c r="E430" s="22">
        <f>IF(Table4[[#This Row],[Trial]]="G1",Table4[[#This Row],[Balance]]/100,IF(Table4[[#This Row],[Trial]]="G2",Table4[[#This Row],[Balance]]/200,Table4[[#This Row],[Balance]]/500))</f>
        <v>1.52</v>
      </c>
      <c r="F430" s="22">
        <f>IF(Table4[[#This Row],[Net_Balance]]&gt;1,1+(Table4[[#This Row],[Net_Balance]]-1)/$F$974,1)</f>
        <v>1.0074285714285713</v>
      </c>
      <c r="G430" s="22">
        <f>IF(Table4[[#This Row],[Net_Balance]]&lt;1,1-(1-Table4[[#This Row],[Net_Balance]])/$F$974,1)</f>
        <v>1</v>
      </c>
      <c r="H430" s="22">
        <f>IF(Table4[[#This Row],[Net_Balance]]&gt;1,1+(Table4[[#This Row],[Net_Balance]]-1)/$H$974,1)</f>
        <v>1.0052000000000001</v>
      </c>
      <c r="I430" s="22">
        <f>IF(Table4[[#This Row],[Net_Balance]]&lt;1,1-(1-Table4[[#This Row],[Net_Balance]])/$H$974,1)</f>
        <v>1</v>
      </c>
      <c r="J430" s="22">
        <f>IF(Table4[[#This Row],[Net_Balance]]&gt;1,(Table4[[#This Row],[Net_Balance]]-1)/$J$974,0)</f>
        <v>1.04E-2</v>
      </c>
      <c r="K430" s="22">
        <f>IF(Table4[[#This Row],[Net_Balance]]&lt;1,-(1-Table4[[#This Row],[Net_Balance]])/$J$974,0)</f>
        <v>0</v>
      </c>
      <c r="L430" t="s">
        <v>110</v>
      </c>
      <c r="M430" t="s">
        <v>52</v>
      </c>
      <c r="N430" t="s">
        <v>5</v>
      </c>
      <c r="O430">
        <v>0</v>
      </c>
      <c r="P430">
        <v>0</v>
      </c>
      <c r="Q430">
        <v>760</v>
      </c>
      <c r="R430">
        <v>1664467058</v>
      </c>
      <c r="S430">
        <v>8</v>
      </c>
      <c r="T430" t="s">
        <v>117</v>
      </c>
      <c r="U430">
        <v>0</v>
      </c>
      <c r="V430">
        <v>-10</v>
      </c>
      <c r="W430">
        <v>0.5</v>
      </c>
      <c r="X430">
        <v>10</v>
      </c>
      <c r="Y430">
        <v>0.5</v>
      </c>
      <c r="Z430">
        <v>0</v>
      </c>
      <c r="AA430">
        <v>100</v>
      </c>
      <c r="AB430">
        <v>10</v>
      </c>
      <c r="AC430">
        <v>4</v>
      </c>
      <c r="AD430">
        <v>0.25</v>
      </c>
      <c r="AE430">
        <v>0.75</v>
      </c>
      <c r="AF430">
        <v>1</v>
      </c>
      <c r="AG430">
        <v>0.25</v>
      </c>
      <c r="AH430">
        <v>0.5</v>
      </c>
      <c r="AI430">
        <v>0.375</v>
      </c>
      <c r="AJ430">
        <v>0.625</v>
      </c>
      <c r="AK430">
        <v>2.5</v>
      </c>
      <c r="AL430">
        <v>93.75</v>
      </c>
      <c r="AM430">
        <v>9.6824583655185421</v>
      </c>
      <c r="AN430">
        <v>0.9</v>
      </c>
      <c r="AO430">
        <v>0.60844334427391233</v>
      </c>
      <c r="AP430">
        <v>0.39155665572608767</v>
      </c>
      <c r="AQ430" s="2">
        <f>Table4[[#This Row],[Gain]]^Table4[[#This Row],[θ]]</f>
        <v>15.704378148368352</v>
      </c>
      <c r="AR430" s="2">
        <f>-Table4[[#This Row],[λ]]*-Table4[[#This Row],[Loss]]^Table4[[#This Row],[θ]]</f>
        <v>31.408756296736705</v>
      </c>
      <c r="AS430" s="2">
        <f>Table4[[#This Row],[pie_gain]]*Table4[[#This Row],[v_n_w_g]]-Table4[[#This Row],[pie_loss]]*Table4[[#This Row],[v_n_w_l]]</f>
        <v>-2.7430832157305307</v>
      </c>
      <c r="AT430" s="2">
        <f>IF(Table4[[#This Row],[diff_v]]&gt;=1,1,0)</f>
        <v>0</v>
      </c>
      <c r="AU430" s="2">
        <f>Table4[[#This Row],[Gain]]^(Table4[[#This Row],[θ]]*Table4[[#This Row],[ω_p]])</f>
        <v>16.028964597511731</v>
      </c>
      <c r="AV430" s="2">
        <f>-Table4[[#This Row],[λ]]*-Table4[[#This Row],[Loss]]^(Table4[[#This Row],[θ]]*Table4[[#This Row],[ω_n]])</f>
        <v>31.408756296736705</v>
      </c>
      <c r="AW430" s="2">
        <f>Table4[[#This Row],[v_n_w_g_w]]*Table4[[#This Row],[pie_gain]]-Table4[[#This Row],[v_n_w_l_w]]*Table4[[#This Row],[pie_loss]]</f>
        <v>-2.5455907511077385</v>
      </c>
      <c r="AX430" s="2">
        <f>IF(Table4[[#This Row],[diff_v_w]]&gt;=1,1,0)</f>
        <v>0</v>
      </c>
      <c r="AY430" s="2">
        <f>Table4[[#This Row],[Gain]]^(Table4[[#This Row],[θ]])*Table4[[#This Row],[ω_p2]]</f>
        <v>15.786040914739869</v>
      </c>
      <c r="AZ430" s="2">
        <f>-Table4[[#This Row],[λ]]*-Table4[[#This Row],[Loss]]^(Table4[[#This Row],[θ]])*Table4[[#This Row],[ω_n2]]</f>
        <v>31.408756296736705</v>
      </c>
      <c r="BA430" s="2">
        <f>Table4[[#This Row],[v_n_w_g_w2]]*Table4[[#This Row],[pie_gain]]-Table4[[#This Row],[v_n_w_l_w2]]*Table4[[#This Row],[pie_loss]]</f>
        <v>-2.6933960490567852</v>
      </c>
      <c r="BB430" s="2">
        <f>IF(Table4[[#This Row],[diff_v_w2]]&gt;=1,1,0)</f>
        <v>0</v>
      </c>
      <c r="BC430" s="2">
        <f>Table4[[#This Row],[Gain]]^(Table4[[#This Row],[θ]]+Table4[[#This Row],[ω_p3]])</f>
        <v>16.084988108504845</v>
      </c>
      <c r="BD430" s="2">
        <f>-Table4[[#This Row],[λ]]*-Table4[[#This Row],[Loss]]^(Table4[[#This Row],[θ]]+Table4[[#This Row],[ω_n3]])</f>
        <v>31.408756296736705</v>
      </c>
      <c r="BE430" s="2">
        <f>Table4[[#This Row],[v_n_w_g_w3]]*Table4[[#This Row],[pie_gain]]-Table4[[#This Row],[v_n_w_l_w3]]*Table4[[#This Row],[pie_loss]]</f>
        <v>-2.5115036187211217</v>
      </c>
      <c r="BF430" s="2">
        <f>IF(Table4[[#This Row],[diff_v_w3]]&gt;=1,1,0)</f>
        <v>0</v>
      </c>
      <c r="BG430" s="2">
        <f>(Table4[[#This Row],[Accept]]-Table4[[#This Row],[projected_M1]])</f>
        <v>0</v>
      </c>
      <c r="BH430" s="2">
        <f>(Table4[[#This Row],[Accept]]-Table4[[#This Row],[projected_M2]])</f>
        <v>0</v>
      </c>
      <c r="BI430" s="2">
        <f>(Table4[[#This Row],[Accept]]-Table4[[#This Row],[projected_M3]])</f>
        <v>0</v>
      </c>
      <c r="BJ430" s="2">
        <f>(Table4[[#This Row],[Accept]]-Table4[[#This Row],[projected_M4]])</f>
        <v>0</v>
      </c>
    </row>
    <row r="431" spans="1:62" x14ac:dyDescent="0.3">
      <c r="A431">
        <v>36</v>
      </c>
      <c r="B431" t="s">
        <v>45</v>
      </c>
      <c r="C431">
        <v>1.1960207441678836</v>
      </c>
      <c r="D431">
        <v>-2</v>
      </c>
      <c r="E431" s="22">
        <f>IF(Table4[[#This Row],[Trial]]="G1",Table4[[#This Row],[Balance]]/100,IF(Table4[[#This Row],[Trial]]="G2",Table4[[#This Row],[Balance]]/200,Table4[[#This Row],[Balance]]/500))</f>
        <v>1.52</v>
      </c>
      <c r="F431" s="22">
        <f>IF(Table4[[#This Row],[Net_Balance]]&gt;1,1+(Table4[[#This Row],[Net_Balance]]-1)/$F$974,1)</f>
        <v>1.0074285714285713</v>
      </c>
      <c r="G431" s="22">
        <f>IF(Table4[[#This Row],[Net_Balance]]&lt;1,1-(1-Table4[[#This Row],[Net_Balance]])/$F$974,1)</f>
        <v>1</v>
      </c>
      <c r="H431" s="22">
        <f>IF(Table4[[#This Row],[Net_Balance]]&gt;1,1+(Table4[[#This Row],[Net_Balance]]-1)/$H$974,1)</f>
        <v>1.0052000000000001</v>
      </c>
      <c r="I431" s="22">
        <f>IF(Table4[[#This Row],[Net_Balance]]&lt;1,1-(1-Table4[[#This Row],[Net_Balance]])/$H$974,1)</f>
        <v>1</v>
      </c>
      <c r="J431" s="22">
        <f>IF(Table4[[#This Row],[Net_Balance]]&gt;1,(Table4[[#This Row],[Net_Balance]]-1)/$J$974,0)</f>
        <v>1.04E-2</v>
      </c>
      <c r="K431" s="22">
        <f>IF(Table4[[#This Row],[Net_Balance]]&lt;1,-(1-Table4[[#This Row],[Net_Balance]])/$J$974,0)</f>
        <v>0</v>
      </c>
      <c r="L431" t="s">
        <v>110</v>
      </c>
      <c r="M431" t="s">
        <v>76</v>
      </c>
      <c r="N431" t="s">
        <v>5</v>
      </c>
      <c r="O431">
        <v>0</v>
      </c>
      <c r="P431">
        <v>0</v>
      </c>
      <c r="Q431">
        <v>760</v>
      </c>
      <c r="R431">
        <v>1664467066</v>
      </c>
      <c r="S431">
        <v>8</v>
      </c>
      <c r="T431" t="s">
        <v>118</v>
      </c>
      <c r="U431">
        <v>1</v>
      </c>
      <c r="V431">
        <v>-90</v>
      </c>
      <c r="W431">
        <v>0.5</v>
      </c>
      <c r="X431">
        <v>180</v>
      </c>
      <c r="Y431">
        <v>0.5</v>
      </c>
      <c r="Z431">
        <v>45</v>
      </c>
      <c r="AA431">
        <v>18225</v>
      </c>
      <c r="AB431">
        <v>135</v>
      </c>
      <c r="AC431">
        <v>2</v>
      </c>
      <c r="AD431">
        <v>0.25</v>
      </c>
      <c r="AE431">
        <v>0.75</v>
      </c>
      <c r="AF431">
        <v>2</v>
      </c>
      <c r="AG431">
        <v>0.5</v>
      </c>
      <c r="AH431">
        <v>0.25</v>
      </c>
      <c r="AI431">
        <v>0.625</v>
      </c>
      <c r="AJ431">
        <v>0.375</v>
      </c>
      <c r="AK431">
        <v>11.25</v>
      </c>
      <c r="AL431">
        <v>17085.9375</v>
      </c>
      <c r="AM431">
        <v>130.71318793450033</v>
      </c>
      <c r="AN431">
        <v>0.9</v>
      </c>
      <c r="AO431">
        <v>0.38419903534316502</v>
      </c>
      <c r="AP431">
        <v>0.61580096465683498</v>
      </c>
      <c r="AQ431" s="2">
        <f>Table4[[#This Row],[Gain]]^Table4[[#This Row],[θ]]</f>
        <v>498.1414721148987</v>
      </c>
      <c r="AR431" s="2">
        <f>-Table4[[#This Row],[λ]]*-Table4[[#This Row],[Loss]]^Table4[[#This Row],[θ]]</f>
        <v>434.85510823313615</v>
      </c>
      <c r="AS431" s="2">
        <f>Table4[[#This Row],[pie_gain]]*Table4[[#This Row],[v_n_w_g]]-Table4[[#This Row],[pie_loss]]*Table4[[#This Row],[v_n_w_l]]</f>
        <v>-76.398722084949412</v>
      </c>
      <c r="AT431" s="2">
        <f>IF(Table4[[#This Row],[diff_v]]&gt;=1,1,0)</f>
        <v>0</v>
      </c>
      <c r="AU431" s="2">
        <f>Table4[[#This Row],[Gain]]^(Table4[[#This Row],[θ]]*Table4[[#This Row],[ω_p]])</f>
        <v>521.66317110831858</v>
      </c>
      <c r="AV431" s="2">
        <f>-Table4[[#This Row],[λ]]*-Table4[[#This Row],[Loss]]^(Table4[[#This Row],[θ]]*Table4[[#This Row],[ω_n]])</f>
        <v>434.85510823313615</v>
      </c>
      <c r="AW431" s="2">
        <f>Table4[[#This Row],[v_n_w_g_w]]*Table4[[#This Row],[pie_gain]]-Table4[[#This Row],[v_n_w_l_w]]*Table4[[#This Row],[pie_loss]]</f>
        <v>-67.361708022045207</v>
      </c>
      <c r="AX431" s="2">
        <f>IF(Table4[[#This Row],[diff_v_w]]&gt;=1,1,0)</f>
        <v>0</v>
      </c>
      <c r="AY431" s="2">
        <f>Table4[[#This Row],[Gain]]^(Table4[[#This Row],[θ]])*Table4[[#This Row],[ω_p2]]</f>
        <v>500.73180776989625</v>
      </c>
      <c r="AZ431" s="2">
        <f>-Table4[[#This Row],[λ]]*-Table4[[#This Row],[Loss]]^(Table4[[#This Row],[θ]])*Table4[[#This Row],[ω_n2]]</f>
        <v>434.85510823313615</v>
      </c>
      <c r="BA431" s="2">
        <f>Table4[[#This Row],[v_n_w_g_w2]]*Table4[[#This Row],[pie_gain]]-Table4[[#This Row],[v_n_w_l_w2]]*Table4[[#This Row],[pie_loss]]</f>
        <v>-75.403517625084334</v>
      </c>
      <c r="BB431" s="2">
        <f>IF(Table4[[#This Row],[diff_v_w2]]&gt;=1,1,0)</f>
        <v>0</v>
      </c>
      <c r="BC431" s="2">
        <f>Table4[[#This Row],[Gain]]^(Table4[[#This Row],[θ]]+Table4[[#This Row],[ω_p3]])</f>
        <v>525.78420320036935</v>
      </c>
      <c r="BD431" s="2">
        <f>-Table4[[#This Row],[λ]]*-Table4[[#This Row],[Loss]]^(Table4[[#This Row],[θ]]+Table4[[#This Row],[ω_n3]])</f>
        <v>434.85510823313615</v>
      </c>
      <c r="BE431" s="2">
        <f>Table4[[#This Row],[v_n_w_g_w3]]*Table4[[#This Row],[pie_gain]]-Table4[[#This Row],[v_n_w_l_w3]]*Table4[[#This Row],[pie_loss]]</f>
        <v>-65.778411467661073</v>
      </c>
      <c r="BF431" s="2">
        <f>IF(Table4[[#This Row],[diff_v_w3]]&gt;=1,1,0)</f>
        <v>0</v>
      </c>
      <c r="BG431" s="2">
        <f>(Table4[[#This Row],[Accept]]-Table4[[#This Row],[projected_M1]])</f>
        <v>0</v>
      </c>
      <c r="BH431" s="2">
        <f>(Table4[[#This Row],[Accept]]-Table4[[#This Row],[projected_M2]])</f>
        <v>0</v>
      </c>
      <c r="BI431" s="2">
        <f>(Table4[[#This Row],[Accept]]-Table4[[#This Row],[projected_M3]])</f>
        <v>0</v>
      </c>
      <c r="BJ431" s="2">
        <f>(Table4[[#This Row],[Accept]]-Table4[[#This Row],[projected_M4]])</f>
        <v>0</v>
      </c>
    </row>
    <row r="432" spans="1:62" x14ac:dyDescent="0.3">
      <c r="A432">
        <v>37</v>
      </c>
      <c r="B432" t="s">
        <v>45</v>
      </c>
      <c r="C432">
        <v>1.1960207441678836</v>
      </c>
      <c r="D432">
        <v>-2</v>
      </c>
      <c r="E432" s="22">
        <f>IF(Table4[[#This Row],[Trial]]="G1",Table4[[#This Row],[Balance]]/100,IF(Table4[[#This Row],[Trial]]="G2",Table4[[#This Row],[Balance]]/200,Table4[[#This Row],[Balance]]/500))</f>
        <v>1.52</v>
      </c>
      <c r="F432" s="22">
        <f>IF(Table4[[#This Row],[Net_Balance]]&gt;1,1+(Table4[[#This Row],[Net_Balance]]-1)/$F$974,1)</f>
        <v>1.0074285714285713</v>
      </c>
      <c r="G432" s="22">
        <f>IF(Table4[[#This Row],[Net_Balance]]&lt;1,1-(1-Table4[[#This Row],[Net_Balance]])/$F$974,1)</f>
        <v>1</v>
      </c>
      <c r="H432" s="22">
        <f>IF(Table4[[#This Row],[Net_Balance]]&gt;1,1+(Table4[[#This Row],[Net_Balance]]-1)/$H$974,1)</f>
        <v>1.0052000000000001</v>
      </c>
      <c r="I432" s="22">
        <f>IF(Table4[[#This Row],[Net_Balance]]&lt;1,1-(1-Table4[[#This Row],[Net_Balance]])/$H$974,1)</f>
        <v>1</v>
      </c>
      <c r="J432" s="22">
        <f>IF(Table4[[#This Row],[Net_Balance]]&gt;1,(Table4[[#This Row],[Net_Balance]]-1)/$J$974,0)</f>
        <v>1.04E-2</v>
      </c>
      <c r="K432" s="22">
        <f>IF(Table4[[#This Row],[Net_Balance]]&lt;1,-(1-Table4[[#This Row],[Net_Balance]])/$J$974,0)</f>
        <v>0</v>
      </c>
      <c r="L432" t="s">
        <v>110</v>
      </c>
      <c r="M432" t="s">
        <v>94</v>
      </c>
      <c r="N432" t="s">
        <v>5</v>
      </c>
      <c r="O432">
        <v>0</v>
      </c>
      <c r="P432">
        <v>0</v>
      </c>
      <c r="Q432">
        <v>760</v>
      </c>
      <c r="R432">
        <v>1664467074</v>
      </c>
      <c r="S432">
        <v>8</v>
      </c>
      <c r="T432" t="s">
        <v>117</v>
      </c>
      <c r="U432">
        <v>0</v>
      </c>
      <c r="V432">
        <v>-90</v>
      </c>
      <c r="W432">
        <v>0.5</v>
      </c>
      <c r="X432">
        <v>90</v>
      </c>
      <c r="Y432">
        <v>0.5</v>
      </c>
      <c r="Z432">
        <v>0</v>
      </c>
      <c r="AA432">
        <v>8100</v>
      </c>
      <c r="AB432">
        <v>90</v>
      </c>
      <c r="AC432">
        <v>2</v>
      </c>
      <c r="AD432">
        <v>0.25</v>
      </c>
      <c r="AE432">
        <v>0.75</v>
      </c>
      <c r="AF432">
        <v>2</v>
      </c>
      <c r="AG432">
        <v>0.5</v>
      </c>
      <c r="AH432">
        <v>0.25</v>
      </c>
      <c r="AI432">
        <v>0.625</v>
      </c>
      <c r="AJ432">
        <v>0.375</v>
      </c>
      <c r="AK432">
        <v>-22.5</v>
      </c>
      <c r="AL432">
        <v>7593.75</v>
      </c>
      <c r="AM432">
        <v>87.142125289666879</v>
      </c>
      <c r="AN432">
        <v>0.9</v>
      </c>
      <c r="AO432">
        <v>0.38419903534316502</v>
      </c>
      <c r="AP432">
        <v>0.61580096465683498</v>
      </c>
      <c r="AQ432" s="2">
        <f>Table4[[#This Row],[Gain]]^Table4[[#This Row],[θ]]</f>
        <v>217.42755411656807</v>
      </c>
      <c r="AR432" s="2">
        <f>-Table4[[#This Row],[λ]]*-Table4[[#This Row],[Loss]]^Table4[[#This Row],[θ]]</f>
        <v>434.85510823313615</v>
      </c>
      <c r="AS432" s="2">
        <f>Table4[[#This Row],[pie_gain]]*Table4[[#This Row],[v_n_w_g]]-Table4[[#This Row],[pie_loss]]*Table4[[#This Row],[v_n_w_l]]</f>
        <v>-184.24873858730837</v>
      </c>
      <c r="AT432" s="2">
        <f>IF(Table4[[#This Row],[diff_v]]&gt;=1,1,0)</f>
        <v>0</v>
      </c>
      <c r="AU432" s="2">
        <f>Table4[[#This Row],[Gain]]^(Table4[[#This Row],[θ]]*Table4[[#This Row],[ω_p]])</f>
        <v>226.29631852097518</v>
      </c>
      <c r="AV432" s="2">
        <f>-Table4[[#This Row],[λ]]*-Table4[[#This Row],[Loss]]^(Table4[[#This Row],[θ]]*Table4[[#This Row],[ω_n]])</f>
        <v>434.85510823313615</v>
      </c>
      <c r="AW432" s="2">
        <f>Table4[[#This Row],[v_n_w_g_w]]*Table4[[#This Row],[pie_gain]]-Table4[[#This Row],[v_n_w_l_w]]*Table4[[#This Row],[pie_loss]]</f>
        <v>-180.84136785844936</v>
      </c>
      <c r="AX432" s="2">
        <f>IF(Table4[[#This Row],[diff_v_w]]&gt;=1,1,0)</f>
        <v>0</v>
      </c>
      <c r="AY432" s="2">
        <f>Table4[[#This Row],[Gain]]^(Table4[[#This Row],[θ]])*Table4[[#This Row],[ω_p2]]</f>
        <v>218.55817739797425</v>
      </c>
      <c r="AZ432" s="2">
        <f>-Table4[[#This Row],[λ]]*-Table4[[#This Row],[Loss]]^(Table4[[#This Row],[θ]])*Table4[[#This Row],[ω_n2]]</f>
        <v>434.85510823313615</v>
      </c>
      <c r="BA432" s="2">
        <f>Table4[[#This Row],[v_n_w_g_w2]]*Table4[[#This Row],[pie_gain]]-Table4[[#This Row],[v_n_w_l_w2]]*Table4[[#This Row],[pie_loss]]</f>
        <v>-183.81435421325557</v>
      </c>
      <c r="BB432" s="2">
        <f>IF(Table4[[#This Row],[diff_v_w2]]&gt;=1,1,0)</f>
        <v>0</v>
      </c>
      <c r="BC432" s="2">
        <f>Table4[[#This Row],[Gain]]^(Table4[[#This Row],[θ]]+Table4[[#This Row],[ω_p3]])</f>
        <v>227.8445802839542</v>
      </c>
      <c r="BD432" s="2">
        <f>-Table4[[#This Row],[λ]]*-Table4[[#This Row],[Loss]]^(Table4[[#This Row],[θ]]+Table4[[#This Row],[ω_n3]])</f>
        <v>434.85510823313615</v>
      </c>
      <c r="BE432" s="2">
        <f>Table4[[#This Row],[v_n_w_g_w3]]*Table4[[#This Row],[pie_gain]]-Table4[[#This Row],[v_n_w_l_w3]]*Table4[[#This Row],[pie_loss]]</f>
        <v>-180.24652718265412</v>
      </c>
      <c r="BF432" s="2">
        <f>IF(Table4[[#This Row],[diff_v_w3]]&gt;=1,1,0)</f>
        <v>0</v>
      </c>
      <c r="BG432" s="2">
        <f>(Table4[[#This Row],[Accept]]-Table4[[#This Row],[projected_M1]])</f>
        <v>0</v>
      </c>
      <c r="BH432" s="2">
        <f>(Table4[[#This Row],[Accept]]-Table4[[#This Row],[projected_M2]])</f>
        <v>0</v>
      </c>
      <c r="BI432" s="2">
        <f>(Table4[[#This Row],[Accept]]-Table4[[#This Row],[projected_M3]])</f>
        <v>0</v>
      </c>
      <c r="BJ432" s="2">
        <f>(Table4[[#This Row],[Accept]]-Table4[[#This Row],[projected_M4]])</f>
        <v>0</v>
      </c>
    </row>
    <row r="433" spans="1:62" x14ac:dyDescent="0.3">
      <c r="A433">
        <v>38</v>
      </c>
      <c r="B433" t="s">
        <v>45</v>
      </c>
      <c r="C433">
        <v>1.1960207441678836</v>
      </c>
      <c r="D433">
        <v>-2</v>
      </c>
      <c r="E433" s="22">
        <f>IF(Table4[[#This Row],[Trial]]="G1",Table4[[#This Row],[Balance]]/100,IF(Table4[[#This Row],[Trial]]="G2",Table4[[#This Row],[Balance]]/200,Table4[[#This Row],[Balance]]/500))</f>
        <v>1.52</v>
      </c>
      <c r="F433" s="22">
        <f>IF(Table4[[#This Row],[Net_Balance]]&gt;1,1+(Table4[[#This Row],[Net_Balance]]-1)/$F$974,1)</f>
        <v>1.0074285714285713</v>
      </c>
      <c r="G433" s="22">
        <f>IF(Table4[[#This Row],[Net_Balance]]&lt;1,1-(1-Table4[[#This Row],[Net_Balance]])/$F$974,1)</f>
        <v>1</v>
      </c>
      <c r="H433" s="22">
        <f>IF(Table4[[#This Row],[Net_Balance]]&gt;1,1+(Table4[[#This Row],[Net_Balance]]-1)/$H$974,1)</f>
        <v>1.0052000000000001</v>
      </c>
      <c r="I433" s="22">
        <f>IF(Table4[[#This Row],[Net_Balance]]&lt;1,1-(1-Table4[[#This Row],[Net_Balance]])/$H$974,1)</f>
        <v>1</v>
      </c>
      <c r="J433" s="22">
        <f>IF(Table4[[#This Row],[Net_Balance]]&gt;1,(Table4[[#This Row],[Net_Balance]]-1)/$J$974,0)</f>
        <v>1.04E-2</v>
      </c>
      <c r="K433" s="22">
        <f>IF(Table4[[#This Row],[Net_Balance]]&lt;1,-(1-Table4[[#This Row],[Net_Balance]])/$J$974,0)</f>
        <v>0</v>
      </c>
      <c r="L433" t="s">
        <v>110</v>
      </c>
      <c r="M433" t="s">
        <v>85</v>
      </c>
      <c r="N433" t="s">
        <v>5</v>
      </c>
      <c r="O433">
        <v>0</v>
      </c>
      <c r="P433">
        <v>0</v>
      </c>
      <c r="Q433">
        <v>760</v>
      </c>
      <c r="R433">
        <v>1664467079</v>
      </c>
      <c r="S433">
        <v>5</v>
      </c>
      <c r="T433" t="s">
        <v>117</v>
      </c>
      <c r="U433">
        <v>0</v>
      </c>
      <c r="V433">
        <v>-90</v>
      </c>
      <c r="W433">
        <v>0.5</v>
      </c>
      <c r="X433">
        <v>80</v>
      </c>
      <c r="Y433">
        <v>0.5</v>
      </c>
      <c r="Z433">
        <v>-5</v>
      </c>
      <c r="AA433">
        <v>7225</v>
      </c>
      <c r="AB433">
        <v>85</v>
      </c>
      <c r="AC433">
        <v>2</v>
      </c>
      <c r="AD433">
        <v>0.25</v>
      </c>
      <c r="AE433">
        <v>0.75</v>
      </c>
      <c r="AF433">
        <v>2</v>
      </c>
      <c r="AG433">
        <v>0.5</v>
      </c>
      <c r="AH433">
        <v>0.25</v>
      </c>
      <c r="AI433">
        <v>0.625</v>
      </c>
      <c r="AJ433">
        <v>0.375</v>
      </c>
      <c r="AK433">
        <v>-26.25</v>
      </c>
      <c r="AL433">
        <v>6773.4375</v>
      </c>
      <c r="AM433">
        <v>82.300896106907615</v>
      </c>
      <c r="AN433">
        <v>0.9</v>
      </c>
      <c r="AO433">
        <v>0.38419903534316502</v>
      </c>
      <c r="AP433">
        <v>0.61580096465683498</v>
      </c>
      <c r="AQ433" s="2">
        <f>Table4[[#This Row],[Gain]]^Table4[[#This Row],[θ]]</f>
        <v>188.85787660819494</v>
      </c>
      <c r="AR433" s="2">
        <f>-Table4[[#This Row],[λ]]*-Table4[[#This Row],[Loss]]^Table4[[#This Row],[θ]]</f>
        <v>434.85510823313615</v>
      </c>
      <c r="AS433" s="2">
        <f>Table4[[#This Row],[pie_gain]]*Table4[[#This Row],[v_n_w_g]]-Table4[[#This Row],[pie_loss]]*Table4[[#This Row],[v_n_w_l]]</f>
        <v>-195.22518112609066</v>
      </c>
      <c r="AT433" s="2">
        <f>IF(Table4[[#This Row],[diff_v]]&gt;=1,1,0)</f>
        <v>0</v>
      </c>
      <c r="AU433" s="2">
        <f>Table4[[#This Row],[Gain]]^(Table4[[#This Row],[θ]]*Table4[[#This Row],[ω_p]])</f>
        <v>196.35570983264219</v>
      </c>
      <c r="AV433" s="2">
        <f>-Table4[[#This Row],[λ]]*-Table4[[#This Row],[Loss]]^(Table4[[#This Row],[θ]]*Table4[[#This Row],[ω_n]])</f>
        <v>434.85510823313615</v>
      </c>
      <c r="AW433" s="2">
        <f>Table4[[#This Row],[v_n_w_g_w]]*Table4[[#This Row],[pie_gain]]-Table4[[#This Row],[v_n_w_l_w]]*Table4[[#This Row],[pie_loss]]</f>
        <v>-192.34452083409406</v>
      </c>
      <c r="AX433" s="2">
        <f>IF(Table4[[#This Row],[diff_v_w]]&gt;=1,1,0)</f>
        <v>0</v>
      </c>
      <c r="AY433" s="2">
        <f>Table4[[#This Row],[Gain]]^(Table4[[#This Row],[θ]])*Table4[[#This Row],[ω_p2]]</f>
        <v>189.83993756655758</v>
      </c>
      <c r="AZ433" s="2">
        <f>-Table4[[#This Row],[λ]]*-Table4[[#This Row],[Loss]]^(Table4[[#This Row],[θ]])*Table4[[#This Row],[ω_n2]]</f>
        <v>434.85510823313615</v>
      </c>
      <c r="BA433" s="2">
        <f>Table4[[#This Row],[v_n_w_g_w2]]*Table4[[#This Row],[pie_gain]]-Table4[[#This Row],[v_n_w_l_w2]]*Table4[[#This Row],[pie_loss]]</f>
        <v>-194.84787425323952</v>
      </c>
      <c r="BB433" s="2">
        <f>IF(Table4[[#This Row],[diff_v_w2]]&gt;=1,1,0)</f>
        <v>0</v>
      </c>
      <c r="BC433" s="2">
        <f>Table4[[#This Row],[Gain]]^(Table4[[#This Row],[θ]]+Table4[[#This Row],[ω_p3]])</f>
        <v>197.66384464668502</v>
      </c>
      <c r="BD433" s="2">
        <f>-Table4[[#This Row],[λ]]*-Table4[[#This Row],[Loss]]^(Table4[[#This Row],[θ]]+Table4[[#This Row],[ω_n3]])</f>
        <v>434.85510823313615</v>
      </c>
      <c r="BE433" s="2">
        <f>Table4[[#This Row],[v_n_w_g_w3]]*Table4[[#This Row],[pie_gain]]-Table4[[#This Row],[v_n_w_l_w3]]*Table4[[#This Row],[pie_loss]]</f>
        <v>-191.84193670044002</v>
      </c>
      <c r="BF433" s="2">
        <f>IF(Table4[[#This Row],[diff_v_w3]]&gt;=1,1,0)</f>
        <v>0</v>
      </c>
      <c r="BG433" s="2">
        <f>(Table4[[#This Row],[Accept]]-Table4[[#This Row],[projected_M1]])</f>
        <v>0</v>
      </c>
      <c r="BH433" s="2">
        <f>(Table4[[#This Row],[Accept]]-Table4[[#This Row],[projected_M2]])</f>
        <v>0</v>
      </c>
      <c r="BI433" s="2">
        <f>(Table4[[#This Row],[Accept]]-Table4[[#This Row],[projected_M3]])</f>
        <v>0</v>
      </c>
      <c r="BJ433" s="2">
        <f>(Table4[[#This Row],[Accept]]-Table4[[#This Row],[projected_M4]])</f>
        <v>0</v>
      </c>
    </row>
    <row r="434" spans="1:62" x14ac:dyDescent="0.3">
      <c r="A434">
        <v>40</v>
      </c>
      <c r="B434" t="s">
        <v>45</v>
      </c>
      <c r="C434">
        <v>1.1960207441678836</v>
      </c>
      <c r="D434">
        <v>-2</v>
      </c>
      <c r="E434" s="22">
        <f>IF(Table4[[#This Row],[Trial]]="G1",Table4[[#This Row],[Balance]]/100,IF(Table4[[#This Row],[Trial]]="G2",Table4[[#This Row],[Balance]]/200,Table4[[#This Row],[Balance]]/500))</f>
        <v>1.5</v>
      </c>
      <c r="F434" s="22">
        <f>IF(Table4[[#This Row],[Net_Balance]]&gt;1,1+(Table4[[#This Row],[Net_Balance]]-1)/$F$974,1)</f>
        <v>1.0071428571428571</v>
      </c>
      <c r="G434" s="22">
        <f>IF(Table4[[#This Row],[Net_Balance]]&lt;1,1-(1-Table4[[#This Row],[Net_Balance]])/$F$974,1)</f>
        <v>1</v>
      </c>
      <c r="H434" s="22">
        <f>IF(Table4[[#This Row],[Net_Balance]]&gt;1,1+(Table4[[#This Row],[Net_Balance]]-1)/$H$974,1)</f>
        <v>1.0049999999999999</v>
      </c>
      <c r="I434" s="22">
        <f>IF(Table4[[#This Row],[Net_Balance]]&lt;1,1-(1-Table4[[#This Row],[Net_Balance]])/$H$974,1)</f>
        <v>1</v>
      </c>
      <c r="J434" s="22">
        <f>IF(Table4[[#This Row],[Net_Balance]]&gt;1,(Table4[[#This Row],[Net_Balance]]-1)/$J$974,0)</f>
        <v>0.01</v>
      </c>
      <c r="K434" s="22">
        <f>IF(Table4[[#This Row],[Net_Balance]]&lt;1,-(1-Table4[[#This Row],[Net_Balance]])/$J$974,0)</f>
        <v>0</v>
      </c>
      <c r="L434" t="s">
        <v>110</v>
      </c>
      <c r="M434" t="s">
        <v>92</v>
      </c>
      <c r="N434" t="s">
        <v>7</v>
      </c>
      <c r="O434">
        <v>1</v>
      </c>
      <c r="P434">
        <v>-10</v>
      </c>
      <c r="Q434">
        <v>750</v>
      </c>
      <c r="R434">
        <v>1664467097</v>
      </c>
      <c r="S434">
        <v>5</v>
      </c>
      <c r="T434" t="s">
        <v>117</v>
      </c>
      <c r="U434">
        <v>0</v>
      </c>
      <c r="V434">
        <v>-10</v>
      </c>
      <c r="W434">
        <v>0.5</v>
      </c>
      <c r="X434">
        <v>30</v>
      </c>
      <c r="Y434">
        <v>0.5</v>
      </c>
      <c r="Z434">
        <v>10</v>
      </c>
      <c r="AA434">
        <v>400</v>
      </c>
      <c r="AB434">
        <v>20</v>
      </c>
      <c r="AC434">
        <v>4</v>
      </c>
      <c r="AD434">
        <v>0.25</v>
      </c>
      <c r="AE434">
        <v>0.75</v>
      </c>
      <c r="AF434">
        <v>2</v>
      </c>
      <c r="AG434">
        <v>0.5</v>
      </c>
      <c r="AH434">
        <v>0.25</v>
      </c>
      <c r="AI434">
        <v>0.625</v>
      </c>
      <c r="AJ434">
        <v>0.375</v>
      </c>
      <c r="AK434">
        <v>5</v>
      </c>
      <c r="AL434">
        <v>375</v>
      </c>
      <c r="AM434">
        <v>19.364916731037084</v>
      </c>
      <c r="AN434">
        <v>0.9</v>
      </c>
      <c r="AO434">
        <v>0.38419903534316502</v>
      </c>
      <c r="AP434">
        <v>0.61580096465683498</v>
      </c>
      <c r="AQ434" s="2">
        <f>Table4[[#This Row],[Gain]]^Table4[[#This Row],[θ]]</f>
        <v>58.434275299017848</v>
      </c>
      <c r="AR434" s="2">
        <f>-Table4[[#This Row],[λ]]*-Table4[[#This Row],[Loss]]^Table4[[#This Row],[θ]]</f>
        <v>31.408756296736705</v>
      </c>
      <c r="AS434" s="2">
        <f>Table4[[#This Row],[pie_gain]]*Table4[[#This Row],[v_n_w_g]]-Table4[[#This Row],[pie_loss]]*Table4[[#This Row],[v_n_w_l]]</f>
        <v>3.1088497746576884</v>
      </c>
      <c r="AT434" s="2">
        <f>IF(Table4[[#This Row],[diff_v]]&gt;=1,1,0)</f>
        <v>1</v>
      </c>
      <c r="AU434" s="2">
        <f>Table4[[#This Row],[Gain]]^(Table4[[#This Row],[θ]]*Table4[[#This Row],[ω_p]])</f>
        <v>60.15707576243976</v>
      </c>
      <c r="AV434" s="2">
        <f>-Table4[[#This Row],[λ]]*-Table4[[#This Row],[Loss]]^(Table4[[#This Row],[θ]]*Table4[[#This Row],[ω_n]])</f>
        <v>31.408756296736705</v>
      </c>
      <c r="AW434" s="2">
        <f>Table4[[#This Row],[v_n_w_g_w]]*Table4[[#This Row],[pie_gain]]-Table4[[#This Row],[v_n_w_l_w]]*Table4[[#This Row],[pie_loss]]</f>
        <v>3.770748050793145</v>
      </c>
      <c r="AX434" s="2">
        <f>IF(Table4[[#This Row],[diff_v_w]]&gt;=1,1,0)</f>
        <v>1</v>
      </c>
      <c r="AY434" s="2">
        <f>Table4[[#This Row],[Gain]]^(Table4[[#This Row],[θ]])*Table4[[#This Row],[ω_p2]]</f>
        <v>58.726446675512932</v>
      </c>
      <c r="AZ434" s="2">
        <f>-Table4[[#This Row],[λ]]*-Table4[[#This Row],[Loss]]^(Table4[[#This Row],[θ]])*Table4[[#This Row],[ω_n2]]</f>
        <v>31.408756296736705</v>
      </c>
      <c r="BA434" s="2">
        <f>Table4[[#This Row],[v_n_w_g_w2]]*Table4[[#This Row],[pie_gain]]-Table4[[#This Row],[v_n_w_l_w2]]*Table4[[#This Row],[pie_loss]]</f>
        <v>3.2211017356619855</v>
      </c>
      <c r="BB434" s="2">
        <f>IF(Table4[[#This Row],[diff_v_w2]]&gt;=1,1,0)</f>
        <v>1</v>
      </c>
      <c r="BC434" s="2">
        <f>Table4[[#This Row],[Gain]]^(Table4[[#This Row],[θ]]+Table4[[#This Row],[ω_p3]])</f>
        <v>60.455925613510104</v>
      </c>
      <c r="BD434" s="2">
        <f>-Table4[[#This Row],[λ]]*-Table4[[#This Row],[Loss]]^(Table4[[#This Row],[θ]]+Table4[[#This Row],[ω_n3]])</f>
        <v>31.408756296736705</v>
      </c>
      <c r="BE434" s="2">
        <f>Table4[[#This Row],[v_n_w_g_w3]]*Table4[[#This Row],[pie_gain]]-Table4[[#This Row],[v_n_w_l_w3]]*Table4[[#This Row],[pie_loss]]</f>
        <v>3.8855658752868187</v>
      </c>
      <c r="BF434" s="2">
        <f>IF(Table4[[#This Row],[diff_v_w3]]&gt;=1,1,0)</f>
        <v>1</v>
      </c>
      <c r="BG434" s="2">
        <f>(Table4[[#This Row],[Accept]]-Table4[[#This Row],[projected_M1]])</f>
        <v>0</v>
      </c>
      <c r="BH434" s="2">
        <f>(Table4[[#This Row],[Accept]]-Table4[[#This Row],[projected_M2]])</f>
        <v>0</v>
      </c>
      <c r="BI434" s="2">
        <f>(Table4[[#This Row],[Accept]]-Table4[[#This Row],[projected_M3]])</f>
        <v>0</v>
      </c>
      <c r="BJ434" s="2">
        <f>(Table4[[#This Row],[Accept]]-Table4[[#This Row],[projected_M4]])</f>
        <v>0</v>
      </c>
    </row>
    <row r="435" spans="1:62" x14ac:dyDescent="0.3">
      <c r="A435">
        <v>41</v>
      </c>
      <c r="B435" t="s">
        <v>45</v>
      </c>
      <c r="C435">
        <v>1.1960207441678836</v>
      </c>
      <c r="D435">
        <v>-2</v>
      </c>
      <c r="E435" s="22">
        <f>IF(Table4[[#This Row],[Trial]]="G1",Table4[[#This Row],[Balance]]/100,IF(Table4[[#This Row],[Trial]]="G2",Table4[[#This Row],[Balance]]/200,Table4[[#This Row],[Balance]]/500))</f>
        <v>1.5</v>
      </c>
      <c r="F435" s="22">
        <f>IF(Table4[[#This Row],[Net_Balance]]&gt;1,1+(Table4[[#This Row],[Net_Balance]]-1)/$F$974,1)</f>
        <v>1.0071428571428571</v>
      </c>
      <c r="G435" s="22">
        <f>IF(Table4[[#This Row],[Net_Balance]]&lt;1,1-(1-Table4[[#This Row],[Net_Balance]])/$F$974,1)</f>
        <v>1</v>
      </c>
      <c r="H435" s="22">
        <f>IF(Table4[[#This Row],[Net_Balance]]&gt;1,1+(Table4[[#This Row],[Net_Balance]]-1)/$H$974,1)</f>
        <v>1.0049999999999999</v>
      </c>
      <c r="I435" s="22">
        <f>IF(Table4[[#This Row],[Net_Balance]]&lt;1,1-(1-Table4[[#This Row],[Net_Balance]])/$H$974,1)</f>
        <v>1</v>
      </c>
      <c r="J435" s="22">
        <f>IF(Table4[[#This Row],[Net_Balance]]&gt;1,(Table4[[#This Row],[Net_Balance]]-1)/$J$974,0)</f>
        <v>0.01</v>
      </c>
      <c r="K435" s="22">
        <f>IF(Table4[[#This Row],[Net_Balance]]&lt;1,-(1-Table4[[#This Row],[Net_Balance]])/$J$974,0)</f>
        <v>0</v>
      </c>
      <c r="L435" t="s">
        <v>110</v>
      </c>
      <c r="M435" t="s">
        <v>57</v>
      </c>
      <c r="N435" t="s">
        <v>5</v>
      </c>
      <c r="O435">
        <v>0</v>
      </c>
      <c r="P435">
        <v>0</v>
      </c>
      <c r="Q435">
        <v>750</v>
      </c>
      <c r="R435">
        <v>1664467106</v>
      </c>
      <c r="S435">
        <v>9</v>
      </c>
      <c r="T435" t="s">
        <v>117</v>
      </c>
      <c r="U435">
        <v>0</v>
      </c>
      <c r="V435">
        <v>-90</v>
      </c>
      <c r="W435">
        <v>0.5</v>
      </c>
      <c r="X435">
        <v>100</v>
      </c>
      <c r="Y435">
        <v>0.5</v>
      </c>
      <c r="Z435">
        <v>5</v>
      </c>
      <c r="AA435">
        <v>9025</v>
      </c>
      <c r="AB435">
        <v>95</v>
      </c>
      <c r="AC435">
        <v>2</v>
      </c>
      <c r="AD435">
        <v>0.25</v>
      </c>
      <c r="AE435">
        <v>0.75</v>
      </c>
      <c r="AF435">
        <v>2</v>
      </c>
      <c r="AG435">
        <v>0.5</v>
      </c>
      <c r="AH435">
        <v>0.25</v>
      </c>
      <c r="AI435">
        <v>0.625</v>
      </c>
      <c r="AJ435">
        <v>0.375</v>
      </c>
      <c r="AK435">
        <v>-18.75</v>
      </c>
      <c r="AL435">
        <v>8460.9375</v>
      </c>
      <c r="AM435">
        <v>91.983354472426157</v>
      </c>
      <c r="AN435">
        <v>0.9</v>
      </c>
      <c r="AO435">
        <v>0.38419903534316502</v>
      </c>
      <c r="AP435">
        <v>0.61580096465683498</v>
      </c>
      <c r="AQ435" s="2">
        <f>Table4[[#This Row],[Gain]]^Table4[[#This Row],[θ]]</f>
        <v>246.6274930269494</v>
      </c>
      <c r="AR435" s="2">
        <f>-Table4[[#This Row],[λ]]*-Table4[[#This Row],[Loss]]^Table4[[#This Row],[θ]]</f>
        <v>434.85510823313615</v>
      </c>
      <c r="AS435" s="2">
        <f>Table4[[#This Row],[pie_gain]]*Table4[[#This Row],[v_n_w_g]]-Table4[[#This Row],[pie_loss]]*Table4[[#This Row],[v_n_w_l]]</f>
        <v>-173.0301502258605</v>
      </c>
      <c r="AT435" s="2">
        <f>IF(Table4[[#This Row],[diff_v]]&gt;=1,1,0)</f>
        <v>0</v>
      </c>
      <c r="AU435" s="2">
        <f>Table4[[#This Row],[Gain]]^(Table4[[#This Row],[θ]]*Table4[[#This Row],[ω_p]])</f>
        <v>256.5237021136515</v>
      </c>
      <c r="AV435" s="2">
        <f>-Table4[[#This Row],[λ]]*-Table4[[#This Row],[Loss]]^(Table4[[#This Row],[θ]]*Table4[[#This Row],[ω_n]])</f>
        <v>434.85510823313615</v>
      </c>
      <c r="AW435" s="2">
        <f>Table4[[#This Row],[v_n_w_g_w]]*Table4[[#This Row],[pie_gain]]-Table4[[#This Row],[v_n_w_l_w]]*Table4[[#This Row],[pie_loss]]</f>
        <v>-169.2280362411953</v>
      </c>
      <c r="AX435" s="2">
        <f>IF(Table4[[#This Row],[diff_v_w]]&gt;=1,1,0)</f>
        <v>0</v>
      </c>
      <c r="AY435" s="2">
        <f>Table4[[#This Row],[Gain]]^(Table4[[#This Row],[θ]])*Table4[[#This Row],[ω_p2]]</f>
        <v>247.86063049208411</v>
      </c>
      <c r="AZ435" s="2">
        <f>-Table4[[#This Row],[λ]]*-Table4[[#This Row],[Loss]]^(Table4[[#This Row],[θ]])*Table4[[#This Row],[ω_n2]]</f>
        <v>434.85510823313615</v>
      </c>
      <c r="BA435" s="2">
        <f>Table4[[#This Row],[v_n_w_g_w2]]*Table4[[#This Row],[pie_gain]]-Table4[[#This Row],[v_n_w_l_w2]]*Table4[[#This Row],[pie_loss]]</f>
        <v>-172.55638000131023</v>
      </c>
      <c r="BB435" s="2">
        <f>IF(Table4[[#This Row],[diff_v_w2]]&gt;=1,1,0)</f>
        <v>0</v>
      </c>
      <c r="BC435" s="2">
        <f>Table4[[#This Row],[Gain]]^(Table4[[#This Row],[θ]]+Table4[[#This Row],[ω_p3]])</f>
        <v>258.2506886827428</v>
      </c>
      <c r="BD435" s="2">
        <f>-Table4[[#This Row],[λ]]*-Table4[[#This Row],[Loss]]^(Table4[[#This Row],[θ]]+Table4[[#This Row],[ω_n3]])</f>
        <v>434.85510823313615</v>
      </c>
      <c r="BE435" s="2">
        <f>Table4[[#This Row],[v_n_w_g_w3]]*Table4[[#This Row],[pie_gain]]-Table4[[#This Row],[v_n_w_l_w3]]*Table4[[#This Row],[pie_loss]]</f>
        <v>-168.56452966729984</v>
      </c>
      <c r="BF435" s="2">
        <f>IF(Table4[[#This Row],[diff_v_w3]]&gt;=1,1,0)</f>
        <v>0</v>
      </c>
      <c r="BG435" s="2">
        <f>(Table4[[#This Row],[Accept]]-Table4[[#This Row],[projected_M1]])</f>
        <v>0</v>
      </c>
      <c r="BH435" s="2">
        <f>(Table4[[#This Row],[Accept]]-Table4[[#This Row],[projected_M2]])</f>
        <v>0</v>
      </c>
      <c r="BI435" s="2">
        <f>(Table4[[#This Row],[Accept]]-Table4[[#This Row],[projected_M3]])</f>
        <v>0</v>
      </c>
      <c r="BJ435" s="2">
        <f>(Table4[[#This Row],[Accept]]-Table4[[#This Row],[projected_M4]])</f>
        <v>0</v>
      </c>
    </row>
    <row r="436" spans="1:62" x14ac:dyDescent="0.3">
      <c r="A436">
        <v>42</v>
      </c>
      <c r="B436" t="s">
        <v>45</v>
      </c>
      <c r="C436">
        <v>1.1960207441678836</v>
      </c>
      <c r="D436">
        <v>-2</v>
      </c>
      <c r="E436" s="22">
        <f>IF(Table4[[#This Row],[Trial]]="G1",Table4[[#This Row],[Balance]]/100,IF(Table4[[#This Row],[Trial]]="G2",Table4[[#This Row],[Balance]]/200,Table4[[#This Row],[Balance]]/500))</f>
        <v>1.5</v>
      </c>
      <c r="F436" s="22">
        <f>IF(Table4[[#This Row],[Net_Balance]]&gt;1,1+(Table4[[#This Row],[Net_Balance]]-1)/$F$974,1)</f>
        <v>1.0071428571428571</v>
      </c>
      <c r="G436" s="22">
        <f>IF(Table4[[#This Row],[Net_Balance]]&lt;1,1-(1-Table4[[#This Row],[Net_Balance]])/$F$974,1)</f>
        <v>1</v>
      </c>
      <c r="H436" s="22">
        <f>IF(Table4[[#This Row],[Net_Balance]]&gt;1,1+(Table4[[#This Row],[Net_Balance]]-1)/$H$974,1)</f>
        <v>1.0049999999999999</v>
      </c>
      <c r="I436" s="22">
        <f>IF(Table4[[#This Row],[Net_Balance]]&lt;1,1-(1-Table4[[#This Row],[Net_Balance]])/$H$974,1)</f>
        <v>1</v>
      </c>
      <c r="J436" s="22">
        <f>IF(Table4[[#This Row],[Net_Balance]]&gt;1,(Table4[[#This Row],[Net_Balance]]-1)/$J$974,0)</f>
        <v>0.01</v>
      </c>
      <c r="K436" s="22">
        <f>IF(Table4[[#This Row],[Net_Balance]]&lt;1,-(1-Table4[[#This Row],[Net_Balance]])/$J$974,0)</f>
        <v>0</v>
      </c>
      <c r="L436" t="s">
        <v>110</v>
      </c>
      <c r="M436" t="s">
        <v>58</v>
      </c>
      <c r="N436" t="s">
        <v>5</v>
      </c>
      <c r="O436">
        <v>0</v>
      </c>
      <c r="P436">
        <v>0</v>
      </c>
      <c r="Q436">
        <v>750</v>
      </c>
      <c r="R436">
        <v>1664467116</v>
      </c>
      <c r="S436">
        <v>10</v>
      </c>
      <c r="T436" t="s">
        <v>118</v>
      </c>
      <c r="U436">
        <v>1</v>
      </c>
      <c r="V436">
        <v>-50</v>
      </c>
      <c r="W436">
        <v>0.5</v>
      </c>
      <c r="X436">
        <v>50</v>
      </c>
      <c r="Y436">
        <v>0.5</v>
      </c>
      <c r="Z436">
        <v>0</v>
      </c>
      <c r="AA436">
        <v>2500</v>
      </c>
      <c r="AB436">
        <v>50</v>
      </c>
      <c r="AC436">
        <v>2</v>
      </c>
      <c r="AD436">
        <v>0.25</v>
      </c>
      <c r="AE436">
        <v>0.75</v>
      </c>
      <c r="AF436">
        <v>2</v>
      </c>
      <c r="AG436">
        <v>0.5</v>
      </c>
      <c r="AH436">
        <v>0.25</v>
      </c>
      <c r="AI436">
        <v>0.625</v>
      </c>
      <c r="AJ436">
        <v>0.375</v>
      </c>
      <c r="AK436">
        <v>-12.5</v>
      </c>
      <c r="AL436">
        <v>2343.75</v>
      </c>
      <c r="AM436">
        <v>48.412291827592711</v>
      </c>
      <c r="AN436">
        <v>0.9</v>
      </c>
      <c r="AO436">
        <v>0.38419903534316502</v>
      </c>
      <c r="AP436">
        <v>0.61580096465683498</v>
      </c>
      <c r="AQ436" s="2">
        <f>Table4[[#This Row],[Gain]]^Table4[[#This Row],[θ]]</f>
        <v>107.6473564007576</v>
      </c>
      <c r="AR436" s="2">
        <f>-Table4[[#This Row],[λ]]*-Table4[[#This Row],[Loss]]^Table4[[#This Row],[θ]]</f>
        <v>215.2947128015152</v>
      </c>
      <c r="AS436" s="2">
        <f>Table4[[#This Row],[pie_gain]]*Table4[[#This Row],[v_n_w_g]]-Table4[[#This Row],[pie_loss]]*Table4[[#This Row],[v_n_w_l]]</f>
        <v>-91.22068134227635</v>
      </c>
      <c r="AT436" s="2">
        <f>IF(Table4[[#This Row],[diff_v]]&gt;=1,1,0)</f>
        <v>0</v>
      </c>
      <c r="AU436" s="2">
        <f>Table4[[#This Row],[Gain]]^(Table4[[#This Row],[θ]]*Table4[[#This Row],[ω_p]])</f>
        <v>111.30577007537009</v>
      </c>
      <c r="AV436" s="2">
        <f>-Table4[[#This Row],[λ]]*-Table4[[#This Row],[Loss]]^(Table4[[#This Row],[θ]]*Table4[[#This Row],[ω_n]])</f>
        <v>215.2947128015152</v>
      </c>
      <c r="AW436" s="2">
        <f>Table4[[#This Row],[v_n_w_g_w]]*Table4[[#This Row],[pie_gain]]-Table4[[#This Row],[v_n_w_l_w]]*Table4[[#This Row],[pie_loss]]</f>
        <v>-89.815122337603981</v>
      </c>
      <c r="AX436" s="2">
        <f>IF(Table4[[#This Row],[diff_v_w]]&gt;=1,1,0)</f>
        <v>0</v>
      </c>
      <c r="AY436" s="2">
        <f>Table4[[#This Row],[Gain]]^(Table4[[#This Row],[θ]])*Table4[[#This Row],[ω_p2]]</f>
        <v>108.18559318276138</v>
      </c>
      <c r="AZ436" s="2">
        <f>-Table4[[#This Row],[λ]]*-Table4[[#This Row],[Loss]]^(Table4[[#This Row],[θ]])*Table4[[#This Row],[ω_n2]]</f>
        <v>215.2947128015152</v>
      </c>
      <c r="BA436" s="2">
        <f>Table4[[#This Row],[v_n_w_g_w2]]*Table4[[#This Row],[pie_gain]]-Table4[[#This Row],[v_n_w_l_w2]]*Table4[[#This Row],[pie_loss]]</f>
        <v>-91.013891289844281</v>
      </c>
      <c r="BB436" s="2">
        <f>IF(Table4[[#This Row],[diff_v_w2]]&gt;=1,1,0)</f>
        <v>0</v>
      </c>
      <c r="BC436" s="2">
        <f>Table4[[#This Row],[Gain]]^(Table4[[#This Row],[θ]]+Table4[[#This Row],[ω_p3]])</f>
        <v>111.94200181238759</v>
      </c>
      <c r="BD436" s="2">
        <f>-Table4[[#This Row],[λ]]*-Table4[[#This Row],[Loss]]^(Table4[[#This Row],[θ]]+Table4[[#This Row],[ω_n3]])</f>
        <v>215.2947128015152</v>
      </c>
      <c r="BE436" s="2">
        <f>Table4[[#This Row],[v_n_w_g_w3]]*Table4[[#This Row],[pie_gain]]-Table4[[#This Row],[v_n_w_l_w3]]*Table4[[#This Row],[pie_loss]]</f>
        <v>-89.570682717987154</v>
      </c>
      <c r="BF436" s="2">
        <f>IF(Table4[[#This Row],[diff_v_w3]]&gt;=1,1,0)</f>
        <v>0</v>
      </c>
      <c r="BG436" s="2">
        <f>(Table4[[#This Row],[Accept]]-Table4[[#This Row],[projected_M1]])</f>
        <v>0</v>
      </c>
      <c r="BH436" s="2">
        <f>(Table4[[#This Row],[Accept]]-Table4[[#This Row],[projected_M2]])</f>
        <v>0</v>
      </c>
      <c r="BI436" s="2">
        <f>(Table4[[#This Row],[Accept]]-Table4[[#This Row],[projected_M3]])</f>
        <v>0</v>
      </c>
      <c r="BJ436" s="2">
        <f>(Table4[[#This Row],[Accept]]-Table4[[#This Row],[projected_M4]])</f>
        <v>0</v>
      </c>
    </row>
    <row r="437" spans="1:62" x14ac:dyDescent="0.3">
      <c r="A437">
        <v>43</v>
      </c>
      <c r="B437" t="s">
        <v>45</v>
      </c>
      <c r="C437">
        <v>1.1960207441678836</v>
      </c>
      <c r="D437">
        <v>-2</v>
      </c>
      <c r="E437" s="22">
        <f>IF(Table4[[#This Row],[Trial]]="G1",Table4[[#This Row],[Balance]]/100,IF(Table4[[#This Row],[Trial]]="G2",Table4[[#This Row],[Balance]]/200,Table4[[#This Row],[Balance]]/500))</f>
        <v>1.5</v>
      </c>
      <c r="F437" s="22">
        <f>IF(Table4[[#This Row],[Net_Balance]]&gt;1,1+(Table4[[#This Row],[Net_Balance]]-1)/$F$974,1)</f>
        <v>1.0071428571428571</v>
      </c>
      <c r="G437" s="22">
        <f>IF(Table4[[#This Row],[Net_Balance]]&lt;1,1-(1-Table4[[#This Row],[Net_Balance]])/$F$974,1)</f>
        <v>1</v>
      </c>
      <c r="H437" s="22">
        <f>IF(Table4[[#This Row],[Net_Balance]]&gt;1,1+(Table4[[#This Row],[Net_Balance]]-1)/$H$974,1)</f>
        <v>1.0049999999999999</v>
      </c>
      <c r="I437" s="22">
        <f>IF(Table4[[#This Row],[Net_Balance]]&lt;1,1-(1-Table4[[#This Row],[Net_Balance]])/$H$974,1)</f>
        <v>1</v>
      </c>
      <c r="J437" s="22">
        <f>IF(Table4[[#This Row],[Net_Balance]]&gt;1,(Table4[[#This Row],[Net_Balance]]-1)/$J$974,0)</f>
        <v>0.01</v>
      </c>
      <c r="K437" s="22">
        <f>IF(Table4[[#This Row],[Net_Balance]]&lt;1,-(1-Table4[[#This Row],[Net_Balance]])/$J$974,0)</f>
        <v>0</v>
      </c>
      <c r="L437" t="s">
        <v>110</v>
      </c>
      <c r="M437" t="s">
        <v>51</v>
      </c>
      <c r="N437" t="s">
        <v>5</v>
      </c>
      <c r="O437">
        <v>0</v>
      </c>
      <c r="P437">
        <v>0</v>
      </c>
      <c r="Q437">
        <v>750</v>
      </c>
      <c r="R437">
        <v>1664467124</v>
      </c>
      <c r="S437">
        <v>8</v>
      </c>
      <c r="T437" t="s">
        <v>117</v>
      </c>
      <c r="U437">
        <v>0</v>
      </c>
      <c r="V437">
        <v>-90</v>
      </c>
      <c r="W437">
        <v>0.5</v>
      </c>
      <c r="X437">
        <v>80</v>
      </c>
      <c r="Y437">
        <v>0.5</v>
      </c>
      <c r="Z437">
        <v>-5</v>
      </c>
      <c r="AA437">
        <v>7225</v>
      </c>
      <c r="AB437">
        <v>85</v>
      </c>
      <c r="AC437">
        <v>4</v>
      </c>
      <c r="AD437">
        <v>0.25</v>
      </c>
      <c r="AE437">
        <v>0.75</v>
      </c>
      <c r="AF437">
        <v>1</v>
      </c>
      <c r="AG437">
        <v>0.25</v>
      </c>
      <c r="AH437">
        <v>0.5</v>
      </c>
      <c r="AI437">
        <v>0.375</v>
      </c>
      <c r="AJ437">
        <v>0.625</v>
      </c>
      <c r="AK437">
        <v>16.25</v>
      </c>
      <c r="AL437">
        <v>6773.4375</v>
      </c>
      <c r="AM437">
        <v>82.300896106907615</v>
      </c>
      <c r="AN437">
        <v>0.9</v>
      </c>
      <c r="AO437">
        <v>0.60844334427391233</v>
      </c>
      <c r="AP437">
        <v>0.39155665572608767</v>
      </c>
      <c r="AQ437" s="2">
        <f>Table4[[#This Row],[Gain]]^Table4[[#This Row],[θ]]</f>
        <v>188.85787660819494</v>
      </c>
      <c r="AR437" s="2">
        <f>-Table4[[#This Row],[λ]]*-Table4[[#This Row],[Loss]]^Table4[[#This Row],[θ]]</f>
        <v>434.85510823313615</v>
      </c>
      <c r="AS437" s="2">
        <f>Table4[[#This Row],[pie_gain]]*Table4[[#This Row],[v_n_w_g]]-Table4[[#This Row],[pie_loss]]*Table4[[#This Row],[v_n_w_l]]</f>
        <v>-55.361093869212681</v>
      </c>
      <c r="AT437" s="2">
        <f>IF(Table4[[#This Row],[diff_v]]&gt;=1,1,0)</f>
        <v>0</v>
      </c>
      <c r="AU437" s="2">
        <f>Table4[[#This Row],[Gain]]^(Table4[[#This Row],[θ]]*Table4[[#This Row],[ω_p]])</f>
        <v>196.06190150990955</v>
      </c>
      <c r="AV437" s="2">
        <f>-Table4[[#This Row],[λ]]*-Table4[[#This Row],[Loss]]^(Table4[[#This Row],[θ]]*Table4[[#This Row],[ω_n]])</f>
        <v>434.85510823313615</v>
      </c>
      <c r="AW437" s="2">
        <f>Table4[[#This Row],[v_n_w_g_w]]*Table4[[#This Row],[pie_gain]]-Table4[[#This Row],[v_n_w_l_w]]*Table4[[#This Row],[pie_loss]]</f>
        <v>-50.977852865780903</v>
      </c>
      <c r="AX437" s="2">
        <f>IF(Table4[[#This Row],[diff_v_w]]&gt;=1,1,0)</f>
        <v>0</v>
      </c>
      <c r="AY437" s="2">
        <f>Table4[[#This Row],[Gain]]^(Table4[[#This Row],[θ]])*Table4[[#This Row],[ω_p2]]</f>
        <v>189.80216599123591</v>
      </c>
      <c r="AZ437" s="2">
        <f>-Table4[[#This Row],[λ]]*-Table4[[#This Row],[Loss]]^(Table4[[#This Row],[θ]])*Table4[[#This Row],[ω_n2]]</f>
        <v>434.85510823313615</v>
      </c>
      <c r="BA437" s="2">
        <f>Table4[[#This Row],[v_n_w_g_w2]]*Table4[[#This Row],[pie_gain]]-Table4[[#This Row],[v_n_w_l_w2]]*Table4[[#This Row],[pie_loss]]</f>
        <v>-54.786547279032888</v>
      </c>
      <c r="BB437" s="2">
        <f>IF(Table4[[#This Row],[diff_v_w2]]&gt;=1,1,0)</f>
        <v>0</v>
      </c>
      <c r="BC437" s="2">
        <f>Table4[[#This Row],[Gain]]^(Table4[[#This Row],[θ]]+Table4[[#This Row],[ω_p3]])</f>
        <v>197.31768082235092</v>
      </c>
      <c r="BD437" s="2">
        <f>-Table4[[#This Row],[λ]]*-Table4[[#This Row],[Loss]]^(Table4[[#This Row],[θ]]+Table4[[#This Row],[ω_n3]])</f>
        <v>434.85510823313615</v>
      </c>
      <c r="BE437" s="2">
        <f>Table4[[#This Row],[v_n_w_g_w3]]*Table4[[#This Row],[pie_gain]]-Table4[[#This Row],[v_n_w_l_w3]]*Table4[[#This Row],[pie_loss]]</f>
        <v>-50.213782301249083</v>
      </c>
      <c r="BF437" s="2">
        <f>IF(Table4[[#This Row],[diff_v_w3]]&gt;=1,1,0)</f>
        <v>0</v>
      </c>
      <c r="BG437" s="2">
        <f>(Table4[[#This Row],[Accept]]-Table4[[#This Row],[projected_M1]])</f>
        <v>0</v>
      </c>
      <c r="BH437" s="2">
        <f>(Table4[[#This Row],[Accept]]-Table4[[#This Row],[projected_M2]])</f>
        <v>0</v>
      </c>
      <c r="BI437" s="2">
        <f>(Table4[[#This Row],[Accept]]-Table4[[#This Row],[projected_M3]])</f>
        <v>0</v>
      </c>
      <c r="BJ437" s="2">
        <f>(Table4[[#This Row],[Accept]]-Table4[[#This Row],[projected_M4]])</f>
        <v>0</v>
      </c>
    </row>
    <row r="438" spans="1:62" x14ac:dyDescent="0.3">
      <c r="A438">
        <v>44</v>
      </c>
      <c r="B438" t="s">
        <v>45</v>
      </c>
      <c r="C438">
        <v>1.1960207441678836</v>
      </c>
      <c r="D438">
        <v>-2</v>
      </c>
      <c r="E438" s="22">
        <f>IF(Table4[[#This Row],[Trial]]="G1",Table4[[#This Row],[Balance]]/100,IF(Table4[[#This Row],[Trial]]="G2",Table4[[#This Row],[Balance]]/200,Table4[[#This Row],[Balance]]/500))</f>
        <v>1.5</v>
      </c>
      <c r="F438" s="22">
        <f>IF(Table4[[#This Row],[Net_Balance]]&gt;1,1+(Table4[[#This Row],[Net_Balance]]-1)/$F$974,1)</f>
        <v>1.0071428571428571</v>
      </c>
      <c r="G438" s="22">
        <f>IF(Table4[[#This Row],[Net_Balance]]&lt;1,1-(1-Table4[[#This Row],[Net_Balance]])/$F$974,1)</f>
        <v>1</v>
      </c>
      <c r="H438" s="22">
        <f>IF(Table4[[#This Row],[Net_Balance]]&gt;1,1+(Table4[[#This Row],[Net_Balance]]-1)/$H$974,1)</f>
        <v>1.0049999999999999</v>
      </c>
      <c r="I438" s="22">
        <f>IF(Table4[[#This Row],[Net_Balance]]&lt;1,1-(1-Table4[[#This Row],[Net_Balance]])/$H$974,1)</f>
        <v>1</v>
      </c>
      <c r="J438" s="22">
        <f>IF(Table4[[#This Row],[Net_Balance]]&gt;1,(Table4[[#This Row],[Net_Balance]]-1)/$J$974,0)</f>
        <v>0.01</v>
      </c>
      <c r="K438" s="22">
        <f>IF(Table4[[#This Row],[Net_Balance]]&lt;1,-(1-Table4[[#This Row],[Net_Balance]])/$J$974,0)</f>
        <v>0</v>
      </c>
      <c r="L438" t="s">
        <v>110</v>
      </c>
      <c r="M438" t="s">
        <v>83</v>
      </c>
      <c r="N438" t="s">
        <v>5</v>
      </c>
      <c r="O438">
        <v>0</v>
      </c>
      <c r="P438">
        <v>0</v>
      </c>
      <c r="Q438">
        <v>750</v>
      </c>
      <c r="R438">
        <v>1664467137</v>
      </c>
      <c r="S438">
        <v>13</v>
      </c>
      <c r="T438" t="s">
        <v>117</v>
      </c>
      <c r="U438">
        <v>0</v>
      </c>
      <c r="V438">
        <v>-50</v>
      </c>
      <c r="W438">
        <v>0.5</v>
      </c>
      <c r="X438">
        <v>40</v>
      </c>
      <c r="Y438">
        <v>0.5</v>
      </c>
      <c r="Z438">
        <v>-5</v>
      </c>
      <c r="AA438">
        <v>2025</v>
      </c>
      <c r="AB438">
        <v>45</v>
      </c>
      <c r="AC438">
        <v>2</v>
      </c>
      <c r="AD438">
        <v>0.25</v>
      </c>
      <c r="AE438">
        <v>0.75</v>
      </c>
      <c r="AF438">
        <v>2</v>
      </c>
      <c r="AG438">
        <v>0.5</v>
      </c>
      <c r="AH438">
        <v>0.25</v>
      </c>
      <c r="AI438">
        <v>0.625</v>
      </c>
      <c r="AJ438">
        <v>0.375</v>
      </c>
      <c r="AK438">
        <v>-16.25</v>
      </c>
      <c r="AL438">
        <v>1898.4375</v>
      </c>
      <c r="AM438">
        <v>43.571062644833439</v>
      </c>
      <c r="AN438">
        <v>0.9</v>
      </c>
      <c r="AO438">
        <v>0.38419903534316502</v>
      </c>
      <c r="AP438">
        <v>0.61580096465683498</v>
      </c>
      <c r="AQ438" s="2">
        <f>Table4[[#This Row],[Gain]]^Table4[[#This Row],[θ]]</f>
        <v>82.432217522931154</v>
      </c>
      <c r="AR438" s="2">
        <f>-Table4[[#This Row],[λ]]*-Table4[[#This Row],[Loss]]^Table4[[#This Row],[θ]]</f>
        <v>215.2947128015152</v>
      </c>
      <c r="AS438" s="2">
        <f>Table4[[#This Row],[pie_gain]]*Table4[[#This Row],[v_n_w_g]]-Table4[[#This Row],[pie_loss]]*Table4[[#This Row],[v_n_w_l]]</f>
        <v>-100.90831337518121</v>
      </c>
      <c r="AT438" s="2">
        <f>IF(Table4[[#This Row],[diff_v]]&gt;=1,1,0)</f>
        <v>0</v>
      </c>
      <c r="AU438" s="2">
        <f>Table4[[#This Row],[Gain]]^(Table4[[#This Row],[θ]]*Table4[[#This Row],[ω_p]])</f>
        <v>85.071362802698829</v>
      </c>
      <c r="AV438" s="2">
        <f>-Table4[[#This Row],[λ]]*-Table4[[#This Row],[Loss]]^(Table4[[#This Row],[θ]]*Table4[[#This Row],[ω_n]])</f>
        <v>215.2947128015152</v>
      </c>
      <c r="AW438" s="2">
        <f>Table4[[#This Row],[v_n_w_g_w]]*Table4[[#This Row],[pie_gain]]-Table4[[#This Row],[v_n_w_l_w]]*Table4[[#This Row],[pie_loss]]</f>
        <v>-99.894356304563999</v>
      </c>
      <c r="AX438" s="2">
        <f>IF(Table4[[#This Row],[diff_v_w]]&gt;=1,1,0)</f>
        <v>0</v>
      </c>
      <c r="AY438" s="2">
        <f>Table4[[#This Row],[Gain]]^(Table4[[#This Row],[θ]])*Table4[[#This Row],[ω_p2]]</f>
        <v>82.844378610545803</v>
      </c>
      <c r="AZ438" s="2">
        <f>-Table4[[#This Row],[λ]]*-Table4[[#This Row],[Loss]]^(Table4[[#This Row],[θ]])*Table4[[#This Row],[ω_n2]]</f>
        <v>215.2947128015152</v>
      </c>
      <c r="BA438" s="2">
        <f>Table4[[#This Row],[v_n_w_g_w2]]*Table4[[#This Row],[pie_gain]]-Table4[[#This Row],[v_n_w_l_w2]]*Table4[[#This Row],[pie_loss]]</f>
        <v>-100.74996148291368</v>
      </c>
      <c r="BB438" s="2">
        <f>IF(Table4[[#This Row],[diff_v_w2]]&gt;=1,1,0)</f>
        <v>0</v>
      </c>
      <c r="BC438" s="2">
        <f>Table4[[#This Row],[Gain]]^(Table4[[#This Row],[θ]]+Table4[[#This Row],[ω_p3]])</f>
        <v>85.529824903455321</v>
      </c>
      <c r="BD438" s="2">
        <f>-Table4[[#This Row],[λ]]*-Table4[[#This Row],[Loss]]^(Table4[[#This Row],[θ]]+Table4[[#This Row],[ω_n3]])</f>
        <v>215.2947128015152</v>
      </c>
      <c r="BE438" s="2">
        <f>Table4[[#This Row],[v_n_w_g_w3]]*Table4[[#This Row],[pie_gain]]-Table4[[#This Row],[v_n_w_l_w3]]*Table4[[#This Row],[pie_loss]]</f>
        <v>-99.718215607711954</v>
      </c>
      <c r="BF438" s="2">
        <f>IF(Table4[[#This Row],[diff_v_w3]]&gt;=1,1,0)</f>
        <v>0</v>
      </c>
      <c r="BG438" s="2">
        <f>(Table4[[#This Row],[Accept]]-Table4[[#This Row],[projected_M1]])</f>
        <v>0</v>
      </c>
      <c r="BH438" s="2">
        <f>(Table4[[#This Row],[Accept]]-Table4[[#This Row],[projected_M2]])</f>
        <v>0</v>
      </c>
      <c r="BI438" s="2">
        <f>(Table4[[#This Row],[Accept]]-Table4[[#This Row],[projected_M3]])</f>
        <v>0</v>
      </c>
      <c r="BJ438" s="2">
        <f>(Table4[[#This Row],[Accept]]-Table4[[#This Row],[projected_M4]])</f>
        <v>0</v>
      </c>
    </row>
    <row r="439" spans="1:62" x14ac:dyDescent="0.3">
      <c r="A439">
        <v>47</v>
      </c>
      <c r="B439" t="s">
        <v>45</v>
      </c>
      <c r="C439">
        <v>1.1960207441678836</v>
      </c>
      <c r="D439">
        <v>-2</v>
      </c>
      <c r="E439" s="22">
        <f>IF(Table4[[#This Row],[Trial]]="G1",Table4[[#This Row],[Balance]]/100,IF(Table4[[#This Row],[Trial]]="G2",Table4[[#This Row],[Balance]]/200,Table4[[#This Row],[Balance]]/500))</f>
        <v>1.4</v>
      </c>
      <c r="F439" s="22">
        <f>IF(Table4[[#This Row],[Net_Balance]]&gt;1,1+(Table4[[#This Row],[Net_Balance]]-1)/$F$974,1)</f>
        <v>1.0057142857142858</v>
      </c>
      <c r="G439" s="22">
        <f>IF(Table4[[#This Row],[Net_Balance]]&lt;1,1-(1-Table4[[#This Row],[Net_Balance]])/$F$974,1)</f>
        <v>1</v>
      </c>
      <c r="H439" s="22">
        <f>IF(Table4[[#This Row],[Net_Balance]]&gt;1,1+(Table4[[#This Row],[Net_Balance]]-1)/$H$974,1)</f>
        <v>1.004</v>
      </c>
      <c r="I439" s="22">
        <f>IF(Table4[[#This Row],[Net_Balance]]&lt;1,1-(1-Table4[[#This Row],[Net_Balance]])/$H$974,1)</f>
        <v>1</v>
      </c>
      <c r="J439" s="22">
        <f>IF(Table4[[#This Row],[Net_Balance]]&gt;1,(Table4[[#This Row],[Net_Balance]]-1)/$J$974,0)</f>
        <v>7.9999999999999984E-3</v>
      </c>
      <c r="K439" s="22">
        <f>IF(Table4[[#This Row],[Net_Balance]]&lt;1,-(1-Table4[[#This Row],[Net_Balance]])/$J$974,0)</f>
        <v>0</v>
      </c>
      <c r="L439" t="s">
        <v>110</v>
      </c>
      <c r="M439" t="s">
        <v>81</v>
      </c>
      <c r="N439" t="s">
        <v>7</v>
      </c>
      <c r="O439">
        <v>1</v>
      </c>
      <c r="P439">
        <v>-50</v>
      </c>
      <c r="Q439">
        <v>700</v>
      </c>
      <c r="R439">
        <v>1664467162</v>
      </c>
      <c r="S439">
        <v>7</v>
      </c>
      <c r="T439" t="s">
        <v>118</v>
      </c>
      <c r="U439">
        <v>1</v>
      </c>
      <c r="V439">
        <v>-50</v>
      </c>
      <c r="W439">
        <v>0.5</v>
      </c>
      <c r="X439">
        <v>70</v>
      </c>
      <c r="Y439">
        <v>0.5</v>
      </c>
      <c r="Z439">
        <v>10</v>
      </c>
      <c r="AA439">
        <v>3600</v>
      </c>
      <c r="AB439">
        <v>60</v>
      </c>
      <c r="AC439">
        <v>2</v>
      </c>
      <c r="AD439">
        <v>0.25</v>
      </c>
      <c r="AE439">
        <v>0.75</v>
      </c>
      <c r="AF439">
        <v>1</v>
      </c>
      <c r="AG439">
        <v>0.25</v>
      </c>
      <c r="AH439">
        <v>0.5</v>
      </c>
      <c r="AI439">
        <v>0.375</v>
      </c>
      <c r="AJ439">
        <v>0.625</v>
      </c>
      <c r="AK439">
        <v>25</v>
      </c>
      <c r="AL439">
        <v>3375</v>
      </c>
      <c r="AM439">
        <v>58.094750193111253</v>
      </c>
      <c r="AN439">
        <v>0.9</v>
      </c>
      <c r="AO439">
        <v>0.60844334427391233</v>
      </c>
      <c r="AP439">
        <v>0.39155665572608767</v>
      </c>
      <c r="AQ439" s="2">
        <f>Table4[[#This Row],[Gain]]^Table4[[#This Row],[θ]]</f>
        <v>160.98133731857229</v>
      </c>
      <c r="AR439" s="2">
        <f>-Table4[[#This Row],[λ]]*-Table4[[#This Row],[Loss]]^Table4[[#This Row],[θ]]</f>
        <v>215.2947128015152</v>
      </c>
      <c r="AS439" s="2">
        <f>Table4[[#This Row],[pie_gain]]*Table4[[#This Row],[v_n_w_g]]-Table4[[#This Row],[pie_loss]]*Table4[[#This Row],[v_n_w_l]]</f>
        <v>13.647945503729076</v>
      </c>
      <c r="AT439" s="2">
        <f>IF(Table4[[#This Row],[diff_v]]&gt;=1,1,0)</f>
        <v>1</v>
      </c>
      <c r="AU439" s="2">
        <f>Table4[[#This Row],[Gain]]^(Table4[[#This Row],[θ]]*Table4[[#This Row],[ω_p]])</f>
        <v>165.72410290162225</v>
      </c>
      <c r="AV439" s="2">
        <f>-Table4[[#This Row],[λ]]*-Table4[[#This Row],[Loss]]^(Table4[[#This Row],[θ]]*Table4[[#This Row],[ω_n]])</f>
        <v>215.2947128015152</v>
      </c>
      <c r="AW439" s="2">
        <f>Table4[[#This Row],[v_n_w_g_w]]*Table4[[#This Row],[pie_gain]]-Table4[[#This Row],[v_n_w_l_w]]*Table4[[#This Row],[pie_loss]]</f>
        <v>16.533649656187208</v>
      </c>
      <c r="AX439" s="2">
        <f>IF(Table4[[#This Row],[diff_v_w]]&gt;=1,1,0)</f>
        <v>1</v>
      </c>
      <c r="AY439" s="2">
        <f>Table4[[#This Row],[Gain]]^(Table4[[#This Row],[θ]])*Table4[[#This Row],[ω_p2]]</f>
        <v>161.62526266784658</v>
      </c>
      <c r="AZ439" s="2">
        <f>-Table4[[#This Row],[λ]]*-Table4[[#This Row],[Loss]]^(Table4[[#This Row],[θ]])*Table4[[#This Row],[ω_n2]]</f>
        <v>215.2947128015152</v>
      </c>
      <c r="BA439" s="2">
        <f>Table4[[#This Row],[v_n_w_g_w2]]*Table4[[#This Row],[pie_gain]]-Table4[[#This Row],[v_n_w_l_w2]]*Table4[[#This Row],[pie_loss]]</f>
        <v>14.039737596704285</v>
      </c>
      <c r="BB439" s="2">
        <f>IF(Table4[[#This Row],[diff_v_w2]]&gt;=1,1,0)</f>
        <v>1</v>
      </c>
      <c r="BC439" s="2">
        <f>Table4[[#This Row],[Gain]]^(Table4[[#This Row],[θ]]+Table4[[#This Row],[ω_p3]])</f>
        <v>166.54680864715831</v>
      </c>
      <c r="BD439" s="2">
        <f>-Table4[[#This Row],[λ]]*-Table4[[#This Row],[Loss]]^(Table4[[#This Row],[θ]]+Table4[[#This Row],[ω_n3]])</f>
        <v>215.2947128015152</v>
      </c>
      <c r="BE439" s="2">
        <f>Table4[[#This Row],[v_n_w_g_w3]]*Table4[[#This Row],[pie_gain]]-Table4[[#This Row],[v_n_w_l_w3]]*Table4[[#This Row],[pie_loss]]</f>
        <v>17.034219491354534</v>
      </c>
      <c r="BF439" s="2">
        <f>IF(Table4[[#This Row],[diff_v_w3]]&gt;=1,1,0)</f>
        <v>1</v>
      </c>
      <c r="BG439" s="2">
        <f>(Table4[[#This Row],[Accept]]-Table4[[#This Row],[projected_M1]])</f>
        <v>0</v>
      </c>
      <c r="BH439" s="2">
        <f>(Table4[[#This Row],[Accept]]-Table4[[#This Row],[projected_M2]])</f>
        <v>0</v>
      </c>
      <c r="BI439" s="2">
        <f>(Table4[[#This Row],[Accept]]-Table4[[#This Row],[projected_M3]])</f>
        <v>0</v>
      </c>
      <c r="BJ439" s="2">
        <f>(Table4[[#This Row],[Accept]]-Table4[[#This Row],[projected_M4]])</f>
        <v>0</v>
      </c>
    </row>
    <row r="440" spans="1:62" x14ac:dyDescent="0.3">
      <c r="A440">
        <v>48</v>
      </c>
      <c r="B440" t="s">
        <v>45</v>
      </c>
      <c r="C440">
        <v>1.1960207441678836</v>
      </c>
      <c r="D440">
        <v>-2</v>
      </c>
      <c r="E440" s="22">
        <f>IF(Table4[[#This Row],[Trial]]="G1",Table4[[#This Row],[Balance]]/100,IF(Table4[[#This Row],[Trial]]="G2",Table4[[#This Row],[Balance]]/200,Table4[[#This Row],[Balance]]/500))</f>
        <v>1.4</v>
      </c>
      <c r="F440" s="22">
        <f>IF(Table4[[#This Row],[Net_Balance]]&gt;1,1+(Table4[[#This Row],[Net_Balance]]-1)/$F$974,1)</f>
        <v>1.0057142857142858</v>
      </c>
      <c r="G440" s="22">
        <f>IF(Table4[[#This Row],[Net_Balance]]&lt;1,1-(1-Table4[[#This Row],[Net_Balance]])/$F$974,1)</f>
        <v>1</v>
      </c>
      <c r="H440" s="22">
        <f>IF(Table4[[#This Row],[Net_Balance]]&gt;1,1+(Table4[[#This Row],[Net_Balance]]-1)/$H$974,1)</f>
        <v>1.004</v>
      </c>
      <c r="I440" s="22">
        <f>IF(Table4[[#This Row],[Net_Balance]]&lt;1,1-(1-Table4[[#This Row],[Net_Balance]])/$H$974,1)</f>
        <v>1</v>
      </c>
      <c r="J440" s="22">
        <f>IF(Table4[[#This Row],[Net_Balance]]&gt;1,(Table4[[#This Row],[Net_Balance]]-1)/$J$974,0)</f>
        <v>7.9999999999999984E-3</v>
      </c>
      <c r="K440" s="22">
        <f>IF(Table4[[#This Row],[Net_Balance]]&lt;1,-(1-Table4[[#This Row],[Net_Balance]])/$J$974,0)</f>
        <v>0</v>
      </c>
      <c r="L440" t="s">
        <v>110</v>
      </c>
      <c r="M440" t="s">
        <v>105</v>
      </c>
      <c r="N440" t="s">
        <v>5</v>
      </c>
      <c r="O440">
        <v>0</v>
      </c>
      <c r="P440">
        <v>0</v>
      </c>
      <c r="Q440">
        <v>700</v>
      </c>
      <c r="R440">
        <v>1664467169</v>
      </c>
      <c r="S440">
        <v>7</v>
      </c>
      <c r="T440" t="s">
        <v>118</v>
      </c>
      <c r="U440">
        <v>1</v>
      </c>
      <c r="V440">
        <v>-50</v>
      </c>
      <c r="W440">
        <v>0.5</v>
      </c>
      <c r="X440">
        <v>40</v>
      </c>
      <c r="Y440">
        <v>0.5</v>
      </c>
      <c r="Z440">
        <v>-5</v>
      </c>
      <c r="AA440">
        <v>2025</v>
      </c>
      <c r="AB440">
        <v>45</v>
      </c>
      <c r="AC440">
        <v>4</v>
      </c>
      <c r="AD440">
        <v>0.25</v>
      </c>
      <c r="AE440">
        <v>0.75</v>
      </c>
      <c r="AF440">
        <v>1</v>
      </c>
      <c r="AG440">
        <v>0.25</v>
      </c>
      <c r="AH440">
        <v>0.5</v>
      </c>
      <c r="AI440">
        <v>0.375</v>
      </c>
      <c r="AJ440">
        <v>0.625</v>
      </c>
      <c r="AK440">
        <v>6.25</v>
      </c>
      <c r="AL440">
        <v>1898.4375</v>
      </c>
      <c r="AM440">
        <v>43.571062644833439</v>
      </c>
      <c r="AN440">
        <v>0.9</v>
      </c>
      <c r="AO440">
        <v>0.60844334427391233</v>
      </c>
      <c r="AP440">
        <v>0.39155665572608767</v>
      </c>
      <c r="AQ440" s="2">
        <f>Table4[[#This Row],[Gain]]^Table4[[#This Row],[θ]]</f>
        <v>82.432217522931154</v>
      </c>
      <c r="AR440" s="2">
        <f>-Table4[[#This Row],[λ]]*-Table4[[#This Row],[Loss]]^Table4[[#This Row],[θ]]</f>
        <v>215.2947128015152</v>
      </c>
      <c r="AS440" s="2">
        <f>Table4[[#This Row],[pie_gain]]*Table4[[#This Row],[v_n_w_g]]-Table4[[#This Row],[pie_loss]]*Table4[[#This Row],[v_n_w_l]]</f>
        <v>-34.14474363450298</v>
      </c>
      <c r="AT440" s="2">
        <f>IF(Table4[[#This Row],[diff_v]]&gt;=1,1,0)</f>
        <v>0</v>
      </c>
      <c r="AU440" s="2">
        <f>Table4[[#This Row],[Gain]]^(Table4[[#This Row],[θ]]*Table4[[#This Row],[ω_p]])</f>
        <v>84.536859240442197</v>
      </c>
      <c r="AV440" s="2">
        <f>-Table4[[#This Row],[λ]]*-Table4[[#This Row],[Loss]]^(Table4[[#This Row],[θ]]*Table4[[#This Row],[ω_n]])</f>
        <v>215.2947128015152</v>
      </c>
      <c r="AW440" s="2">
        <f>Table4[[#This Row],[v_n_w_g_w]]*Table4[[#This Row],[pie_gain]]-Table4[[#This Row],[v_n_w_l_w]]*Table4[[#This Row],[pie_loss]]</f>
        <v>-32.864188389402173</v>
      </c>
      <c r="AX440" s="2">
        <f>IF(Table4[[#This Row],[diff_v_w]]&gt;=1,1,0)</f>
        <v>0</v>
      </c>
      <c r="AY440" s="2">
        <f>Table4[[#This Row],[Gain]]^(Table4[[#This Row],[θ]])*Table4[[#This Row],[ω_p2]]</f>
        <v>82.761946393022882</v>
      </c>
      <c r="AZ440" s="2">
        <f>-Table4[[#This Row],[λ]]*-Table4[[#This Row],[Loss]]^(Table4[[#This Row],[θ]])*Table4[[#This Row],[ω_n2]]</f>
        <v>215.2947128015152</v>
      </c>
      <c r="BA440" s="2">
        <f>Table4[[#This Row],[v_n_w_g_w2]]*Table4[[#This Row],[pie_gain]]-Table4[[#This Row],[v_n_w_l_w2]]*Table4[[#This Row],[pie_loss]]</f>
        <v>-33.944122298080714</v>
      </c>
      <c r="BB440" s="2">
        <f>IF(Table4[[#This Row],[diff_v_w2]]&gt;=1,1,0)</f>
        <v>0</v>
      </c>
      <c r="BC440" s="2">
        <f>Table4[[#This Row],[Gain]]^(Table4[[#This Row],[θ]]+Table4[[#This Row],[ω_p3]])</f>
        <v>84.90112851278208</v>
      </c>
      <c r="BD440" s="2">
        <f>-Table4[[#This Row],[λ]]*-Table4[[#This Row],[Loss]]^(Table4[[#This Row],[θ]]+Table4[[#This Row],[ω_n3]])</f>
        <v>215.2947128015152</v>
      </c>
      <c r="BE440" s="2">
        <f>Table4[[#This Row],[v_n_w_g_w3]]*Table4[[#This Row],[pie_gain]]-Table4[[#This Row],[v_n_w_l_w3]]*Table4[[#This Row],[pie_loss]]</f>
        <v>-32.642551175123465</v>
      </c>
      <c r="BF440" s="2">
        <f>IF(Table4[[#This Row],[diff_v_w3]]&gt;=1,1,0)</f>
        <v>0</v>
      </c>
      <c r="BG440" s="2">
        <f>(Table4[[#This Row],[Accept]]-Table4[[#This Row],[projected_M1]])</f>
        <v>0</v>
      </c>
      <c r="BH440" s="2">
        <f>(Table4[[#This Row],[Accept]]-Table4[[#This Row],[projected_M2]])</f>
        <v>0</v>
      </c>
      <c r="BI440" s="2">
        <f>(Table4[[#This Row],[Accept]]-Table4[[#This Row],[projected_M3]])</f>
        <v>0</v>
      </c>
      <c r="BJ440" s="2">
        <f>(Table4[[#This Row],[Accept]]-Table4[[#This Row],[projected_M4]])</f>
        <v>0</v>
      </c>
    </row>
    <row r="441" spans="1:62" x14ac:dyDescent="0.3">
      <c r="A441">
        <v>49</v>
      </c>
      <c r="B441" t="s">
        <v>45</v>
      </c>
      <c r="C441">
        <v>1.1960207441678836</v>
      </c>
      <c r="D441">
        <v>-2</v>
      </c>
      <c r="E441" s="22">
        <f>IF(Table4[[#This Row],[Trial]]="G1",Table4[[#This Row],[Balance]]/100,IF(Table4[[#This Row],[Trial]]="G2",Table4[[#This Row],[Balance]]/200,Table4[[#This Row],[Balance]]/500))</f>
        <v>1.4</v>
      </c>
      <c r="F441" s="22">
        <f>IF(Table4[[#This Row],[Net_Balance]]&gt;1,1+(Table4[[#This Row],[Net_Balance]]-1)/$F$974,1)</f>
        <v>1.0057142857142858</v>
      </c>
      <c r="G441" s="22">
        <f>IF(Table4[[#This Row],[Net_Balance]]&lt;1,1-(1-Table4[[#This Row],[Net_Balance]])/$F$974,1)</f>
        <v>1</v>
      </c>
      <c r="H441" s="22">
        <f>IF(Table4[[#This Row],[Net_Balance]]&gt;1,1+(Table4[[#This Row],[Net_Balance]]-1)/$H$974,1)</f>
        <v>1.004</v>
      </c>
      <c r="I441" s="22">
        <f>IF(Table4[[#This Row],[Net_Balance]]&lt;1,1-(1-Table4[[#This Row],[Net_Balance]])/$H$974,1)</f>
        <v>1</v>
      </c>
      <c r="J441" s="22">
        <f>IF(Table4[[#This Row],[Net_Balance]]&gt;1,(Table4[[#This Row],[Net_Balance]]-1)/$J$974,0)</f>
        <v>7.9999999999999984E-3</v>
      </c>
      <c r="K441" s="22">
        <f>IF(Table4[[#This Row],[Net_Balance]]&lt;1,-(1-Table4[[#This Row],[Net_Balance]])/$J$974,0)</f>
        <v>0</v>
      </c>
      <c r="L441" t="s">
        <v>110</v>
      </c>
      <c r="M441" t="s">
        <v>96</v>
      </c>
      <c r="N441" t="s">
        <v>5</v>
      </c>
      <c r="O441">
        <v>0</v>
      </c>
      <c r="P441">
        <v>0</v>
      </c>
      <c r="Q441">
        <v>700</v>
      </c>
      <c r="R441">
        <v>1664467176</v>
      </c>
      <c r="S441">
        <v>7</v>
      </c>
      <c r="T441" t="s">
        <v>118</v>
      </c>
      <c r="U441">
        <v>1</v>
      </c>
      <c r="V441">
        <v>-50</v>
      </c>
      <c r="W441">
        <v>0.5</v>
      </c>
      <c r="X441">
        <v>40</v>
      </c>
      <c r="Y441">
        <v>0.5</v>
      </c>
      <c r="Z441">
        <v>-5</v>
      </c>
      <c r="AA441">
        <v>2025</v>
      </c>
      <c r="AB441">
        <v>45</v>
      </c>
      <c r="AC441">
        <v>2</v>
      </c>
      <c r="AD441">
        <v>0.25</v>
      </c>
      <c r="AE441">
        <v>0.75</v>
      </c>
      <c r="AF441">
        <v>2</v>
      </c>
      <c r="AG441">
        <v>0.5</v>
      </c>
      <c r="AH441">
        <v>0.25</v>
      </c>
      <c r="AI441">
        <v>0.625</v>
      </c>
      <c r="AJ441">
        <v>0.375</v>
      </c>
      <c r="AK441">
        <v>-16.25</v>
      </c>
      <c r="AL441">
        <v>1898.4375</v>
      </c>
      <c r="AM441">
        <v>43.571062644833439</v>
      </c>
      <c r="AN441">
        <v>0.9</v>
      </c>
      <c r="AO441">
        <v>0.38419903534316502</v>
      </c>
      <c r="AP441">
        <v>0.61580096465683498</v>
      </c>
      <c r="AQ441" s="2">
        <f>Table4[[#This Row],[Gain]]^Table4[[#This Row],[θ]]</f>
        <v>82.432217522931154</v>
      </c>
      <c r="AR441" s="2">
        <f>-Table4[[#This Row],[λ]]*-Table4[[#This Row],[Loss]]^Table4[[#This Row],[θ]]</f>
        <v>215.2947128015152</v>
      </c>
      <c r="AS441" s="2">
        <f>Table4[[#This Row],[pie_gain]]*Table4[[#This Row],[v_n_w_g]]-Table4[[#This Row],[pie_loss]]*Table4[[#This Row],[v_n_w_l]]</f>
        <v>-100.90831337518121</v>
      </c>
      <c r="AT441" s="2">
        <f>IF(Table4[[#This Row],[diff_v]]&gt;=1,1,0)</f>
        <v>0</v>
      </c>
      <c r="AU441" s="2">
        <f>Table4[[#This Row],[Gain]]^(Table4[[#This Row],[θ]]*Table4[[#This Row],[ω_p]])</f>
        <v>84.536859240442197</v>
      </c>
      <c r="AV441" s="2">
        <f>-Table4[[#This Row],[λ]]*-Table4[[#This Row],[Loss]]^(Table4[[#This Row],[θ]]*Table4[[#This Row],[ω_n]])</f>
        <v>215.2947128015152</v>
      </c>
      <c r="AW441" s="2">
        <f>Table4[[#This Row],[v_n_w_g_w]]*Table4[[#This Row],[pie_gain]]-Table4[[#This Row],[v_n_w_l_w]]*Table4[[#This Row],[pie_loss]]</f>
        <v>-100.09971205757049</v>
      </c>
      <c r="AX441" s="2">
        <f>IF(Table4[[#This Row],[diff_v_w]]&gt;=1,1,0)</f>
        <v>0</v>
      </c>
      <c r="AY441" s="2">
        <f>Table4[[#This Row],[Gain]]^(Table4[[#This Row],[θ]])*Table4[[#This Row],[ω_p2]]</f>
        <v>82.761946393022882</v>
      </c>
      <c r="AZ441" s="2">
        <f>-Table4[[#This Row],[λ]]*-Table4[[#This Row],[Loss]]^(Table4[[#This Row],[θ]])*Table4[[#This Row],[ω_n2]]</f>
        <v>215.2947128015152</v>
      </c>
      <c r="BA441" s="2">
        <f>Table4[[#This Row],[v_n_w_g_w2]]*Table4[[#This Row],[pie_gain]]-Table4[[#This Row],[v_n_w_l_w2]]*Table4[[#This Row],[pie_loss]]</f>
        <v>-100.78163186136717</v>
      </c>
      <c r="BB441" s="2">
        <f>IF(Table4[[#This Row],[diff_v_w2]]&gt;=1,1,0)</f>
        <v>0</v>
      </c>
      <c r="BC441" s="2">
        <f>Table4[[#This Row],[Gain]]^(Table4[[#This Row],[θ]]+Table4[[#This Row],[ω_p3]])</f>
        <v>84.90112851278208</v>
      </c>
      <c r="BD441" s="2">
        <f>-Table4[[#This Row],[λ]]*-Table4[[#This Row],[Loss]]^(Table4[[#This Row],[θ]]+Table4[[#This Row],[ω_n3]])</f>
        <v>215.2947128015152</v>
      </c>
      <c r="BE441" s="2">
        <f>Table4[[#This Row],[v_n_w_g_w3]]*Table4[[#This Row],[pie_gain]]-Table4[[#This Row],[v_n_w_l_w3]]*Table4[[#This Row],[pie_loss]]</f>
        <v>-99.959760154532347</v>
      </c>
      <c r="BF441" s="2">
        <f>IF(Table4[[#This Row],[diff_v_w3]]&gt;=1,1,0)</f>
        <v>0</v>
      </c>
      <c r="BG441" s="2">
        <f>(Table4[[#This Row],[Accept]]-Table4[[#This Row],[projected_M1]])</f>
        <v>0</v>
      </c>
      <c r="BH441" s="2">
        <f>(Table4[[#This Row],[Accept]]-Table4[[#This Row],[projected_M2]])</f>
        <v>0</v>
      </c>
      <c r="BI441" s="2">
        <f>(Table4[[#This Row],[Accept]]-Table4[[#This Row],[projected_M3]])</f>
        <v>0</v>
      </c>
      <c r="BJ441" s="2">
        <f>(Table4[[#This Row],[Accept]]-Table4[[#This Row],[projected_M4]])</f>
        <v>0</v>
      </c>
    </row>
    <row r="442" spans="1:62" x14ac:dyDescent="0.3">
      <c r="A442">
        <v>50</v>
      </c>
      <c r="B442" t="s">
        <v>45</v>
      </c>
      <c r="C442">
        <v>1.1960207441678836</v>
      </c>
      <c r="D442">
        <v>-2</v>
      </c>
      <c r="E442" s="22">
        <f>IF(Table4[[#This Row],[Trial]]="G1",Table4[[#This Row],[Balance]]/100,IF(Table4[[#This Row],[Trial]]="G2",Table4[[#This Row],[Balance]]/200,Table4[[#This Row],[Balance]]/500))</f>
        <v>1.4</v>
      </c>
      <c r="F442" s="22">
        <f>IF(Table4[[#This Row],[Net_Balance]]&gt;1,1+(Table4[[#This Row],[Net_Balance]]-1)/$F$974,1)</f>
        <v>1.0057142857142858</v>
      </c>
      <c r="G442" s="22">
        <f>IF(Table4[[#This Row],[Net_Balance]]&lt;1,1-(1-Table4[[#This Row],[Net_Balance]])/$F$974,1)</f>
        <v>1</v>
      </c>
      <c r="H442" s="22">
        <f>IF(Table4[[#This Row],[Net_Balance]]&gt;1,1+(Table4[[#This Row],[Net_Balance]]-1)/$H$974,1)</f>
        <v>1.004</v>
      </c>
      <c r="I442" s="22">
        <f>IF(Table4[[#This Row],[Net_Balance]]&lt;1,1-(1-Table4[[#This Row],[Net_Balance]])/$H$974,1)</f>
        <v>1</v>
      </c>
      <c r="J442" s="22">
        <f>IF(Table4[[#This Row],[Net_Balance]]&gt;1,(Table4[[#This Row],[Net_Balance]]-1)/$J$974,0)</f>
        <v>7.9999999999999984E-3</v>
      </c>
      <c r="K442" s="22">
        <f>IF(Table4[[#This Row],[Net_Balance]]&lt;1,-(1-Table4[[#This Row],[Net_Balance]])/$J$974,0)</f>
        <v>0</v>
      </c>
      <c r="L442" t="s">
        <v>110</v>
      </c>
      <c r="M442" t="s">
        <v>66</v>
      </c>
      <c r="N442" t="s">
        <v>5</v>
      </c>
      <c r="O442">
        <v>0</v>
      </c>
      <c r="P442">
        <v>0</v>
      </c>
      <c r="Q442">
        <v>700</v>
      </c>
      <c r="R442">
        <v>1664467182</v>
      </c>
      <c r="S442">
        <v>6</v>
      </c>
      <c r="T442" t="s">
        <v>118</v>
      </c>
      <c r="U442">
        <v>1</v>
      </c>
      <c r="V442">
        <v>-10</v>
      </c>
      <c r="W442">
        <v>0.5</v>
      </c>
      <c r="X442">
        <v>20</v>
      </c>
      <c r="Y442">
        <v>0.5</v>
      </c>
      <c r="Z442">
        <v>5</v>
      </c>
      <c r="AA442">
        <v>225</v>
      </c>
      <c r="AB442">
        <v>15</v>
      </c>
      <c r="AC442">
        <v>2</v>
      </c>
      <c r="AD442">
        <v>0.25</v>
      </c>
      <c r="AE442">
        <v>0.75</v>
      </c>
      <c r="AF442">
        <v>2</v>
      </c>
      <c r="AG442">
        <v>0.5</v>
      </c>
      <c r="AH442">
        <v>0.25</v>
      </c>
      <c r="AI442">
        <v>0.625</v>
      </c>
      <c r="AJ442">
        <v>0.375</v>
      </c>
      <c r="AK442">
        <v>1.25</v>
      </c>
      <c r="AL442">
        <v>210.9375</v>
      </c>
      <c r="AM442">
        <v>14.523687548277813</v>
      </c>
      <c r="AN442">
        <v>0.9</v>
      </c>
      <c r="AO442">
        <v>0.38419903534316502</v>
      </c>
      <c r="AP442">
        <v>0.61580096465683498</v>
      </c>
      <c r="AQ442" s="2">
        <f>Table4[[#This Row],[Gain]]^Table4[[#This Row],[θ]]</f>
        <v>35.979809832580635</v>
      </c>
      <c r="AR442" s="2">
        <f>-Table4[[#This Row],[λ]]*-Table4[[#This Row],[Loss]]^Table4[[#This Row],[θ]]</f>
        <v>31.408756296736705</v>
      </c>
      <c r="AS442" s="2">
        <f>Table4[[#This Row],[pie_gain]]*Table4[[#This Row],[v_n_w_g]]-Table4[[#This Row],[pie_loss]]*Table4[[#This Row],[v_n_w_l]]</f>
        <v>-5.5181341966939002</v>
      </c>
      <c r="AT442" s="2">
        <f>IF(Table4[[#This Row],[diff_v]]&gt;=1,1,0)</f>
        <v>0</v>
      </c>
      <c r="AU442" s="2">
        <f>Table4[[#This Row],[Gain]]^(Table4[[#This Row],[θ]]*Table4[[#This Row],[ω_p]])</f>
        <v>36.724054948389636</v>
      </c>
      <c r="AV442" s="2">
        <f>-Table4[[#This Row],[λ]]*-Table4[[#This Row],[Loss]]^(Table4[[#This Row],[θ]]*Table4[[#This Row],[ω_n]])</f>
        <v>31.408756296736705</v>
      </c>
      <c r="AW442" s="2">
        <f>Table4[[#This Row],[v_n_w_g_w]]*Table4[[#This Row],[pie_gain]]-Table4[[#This Row],[v_n_w_l_w]]*Table4[[#This Row],[pie_loss]]</f>
        <v>-5.2321959411412209</v>
      </c>
      <c r="AX442" s="2">
        <f>IF(Table4[[#This Row],[diff_v_w]]&gt;=1,1,0)</f>
        <v>0</v>
      </c>
      <c r="AY442" s="2">
        <f>Table4[[#This Row],[Gain]]^(Table4[[#This Row],[θ]])*Table4[[#This Row],[ω_p2]]</f>
        <v>36.123729071910958</v>
      </c>
      <c r="AZ442" s="2">
        <f>-Table4[[#This Row],[λ]]*-Table4[[#This Row],[Loss]]^(Table4[[#This Row],[θ]])*Table4[[#This Row],[ω_n2]]</f>
        <v>31.408756296736705</v>
      </c>
      <c r="BA442" s="2">
        <f>Table4[[#This Row],[v_n_w_g_w2]]*Table4[[#This Row],[pie_gain]]-Table4[[#This Row],[v_n_w_l_w2]]*Table4[[#This Row],[pie_loss]]</f>
        <v>-5.4628405637758686</v>
      </c>
      <c r="BB442" s="2">
        <f>IF(Table4[[#This Row],[diff_v_w2]]&gt;=1,1,0)</f>
        <v>0</v>
      </c>
      <c r="BC442" s="2">
        <f>Table4[[#This Row],[Gain]]^(Table4[[#This Row],[θ]]+Table4[[#This Row],[ω_p3]])</f>
        <v>36.852512618037458</v>
      </c>
      <c r="BD442" s="2">
        <f>-Table4[[#This Row],[λ]]*-Table4[[#This Row],[Loss]]^(Table4[[#This Row],[θ]]+Table4[[#This Row],[ω_n3]])</f>
        <v>31.408756296736705</v>
      </c>
      <c r="BE442" s="2">
        <f>Table4[[#This Row],[v_n_w_g_w3]]*Table4[[#This Row],[pie_gain]]-Table4[[#This Row],[v_n_w_l_w3]]*Table4[[#This Row],[pie_loss]]</f>
        <v>-5.1828426283800955</v>
      </c>
      <c r="BF442" s="2">
        <f>IF(Table4[[#This Row],[diff_v_w3]]&gt;=1,1,0)</f>
        <v>0</v>
      </c>
      <c r="BG442" s="2">
        <f>(Table4[[#This Row],[Accept]]-Table4[[#This Row],[projected_M1]])</f>
        <v>0</v>
      </c>
      <c r="BH442" s="2">
        <f>(Table4[[#This Row],[Accept]]-Table4[[#This Row],[projected_M2]])</f>
        <v>0</v>
      </c>
      <c r="BI442" s="2">
        <f>(Table4[[#This Row],[Accept]]-Table4[[#This Row],[projected_M3]])</f>
        <v>0</v>
      </c>
      <c r="BJ442" s="2">
        <f>(Table4[[#This Row],[Accept]]-Table4[[#This Row],[projected_M4]])</f>
        <v>0</v>
      </c>
    </row>
    <row r="443" spans="1:62" x14ac:dyDescent="0.3">
      <c r="A443">
        <v>51</v>
      </c>
      <c r="B443" t="s">
        <v>45</v>
      </c>
      <c r="C443">
        <v>1.1960207441678836</v>
      </c>
      <c r="D443">
        <v>-2</v>
      </c>
      <c r="E443" s="22">
        <f>IF(Table4[[#This Row],[Trial]]="G1",Table4[[#This Row],[Balance]]/100,IF(Table4[[#This Row],[Trial]]="G2",Table4[[#This Row],[Balance]]/200,Table4[[#This Row],[Balance]]/500))</f>
        <v>1.4</v>
      </c>
      <c r="F443" s="22">
        <f>IF(Table4[[#This Row],[Net_Balance]]&gt;1,1+(Table4[[#This Row],[Net_Balance]]-1)/$F$974,1)</f>
        <v>1.0057142857142858</v>
      </c>
      <c r="G443" s="22">
        <f>IF(Table4[[#This Row],[Net_Balance]]&lt;1,1-(1-Table4[[#This Row],[Net_Balance]])/$F$974,1)</f>
        <v>1</v>
      </c>
      <c r="H443" s="22">
        <f>IF(Table4[[#This Row],[Net_Balance]]&gt;1,1+(Table4[[#This Row],[Net_Balance]]-1)/$H$974,1)</f>
        <v>1.004</v>
      </c>
      <c r="I443" s="22">
        <f>IF(Table4[[#This Row],[Net_Balance]]&lt;1,1-(1-Table4[[#This Row],[Net_Balance]])/$H$974,1)</f>
        <v>1</v>
      </c>
      <c r="J443" s="22">
        <f>IF(Table4[[#This Row],[Net_Balance]]&gt;1,(Table4[[#This Row],[Net_Balance]]-1)/$J$974,0)</f>
        <v>7.9999999999999984E-3</v>
      </c>
      <c r="K443" s="22">
        <f>IF(Table4[[#This Row],[Net_Balance]]&lt;1,-(1-Table4[[#This Row],[Net_Balance]])/$J$974,0)</f>
        <v>0</v>
      </c>
      <c r="L443" t="s">
        <v>110</v>
      </c>
      <c r="M443" t="s">
        <v>97</v>
      </c>
      <c r="N443" t="s">
        <v>5</v>
      </c>
      <c r="O443">
        <v>0</v>
      </c>
      <c r="P443">
        <v>0</v>
      </c>
      <c r="Q443">
        <v>700</v>
      </c>
      <c r="R443">
        <v>1664467190</v>
      </c>
      <c r="S443">
        <v>8</v>
      </c>
      <c r="T443" t="s">
        <v>118</v>
      </c>
      <c r="U443">
        <v>1</v>
      </c>
      <c r="V443">
        <v>-10</v>
      </c>
      <c r="W443">
        <v>0.5</v>
      </c>
      <c r="X443">
        <v>10</v>
      </c>
      <c r="Y443">
        <v>0.5</v>
      </c>
      <c r="Z443">
        <v>0</v>
      </c>
      <c r="AA443">
        <v>100</v>
      </c>
      <c r="AB443">
        <v>10</v>
      </c>
      <c r="AC443">
        <v>4</v>
      </c>
      <c r="AD443">
        <v>0.25</v>
      </c>
      <c r="AE443">
        <v>0.75</v>
      </c>
      <c r="AF443">
        <v>1</v>
      </c>
      <c r="AG443">
        <v>0.25</v>
      </c>
      <c r="AH443">
        <v>0.5</v>
      </c>
      <c r="AI443">
        <v>0.375</v>
      </c>
      <c r="AJ443">
        <v>0.625</v>
      </c>
      <c r="AK443">
        <v>2.5</v>
      </c>
      <c r="AL443">
        <v>93.75</v>
      </c>
      <c r="AM443">
        <v>9.6824583655185421</v>
      </c>
      <c r="AN443">
        <v>0.9</v>
      </c>
      <c r="AO443">
        <v>0.60844334427391233</v>
      </c>
      <c r="AP443">
        <v>0.39155665572608767</v>
      </c>
      <c r="AQ443" s="2">
        <f>Table4[[#This Row],[Gain]]^Table4[[#This Row],[θ]]</f>
        <v>15.704378148368352</v>
      </c>
      <c r="AR443" s="2">
        <f>-Table4[[#This Row],[λ]]*-Table4[[#This Row],[Loss]]^Table4[[#This Row],[θ]]</f>
        <v>31.408756296736705</v>
      </c>
      <c r="AS443" s="2">
        <f>Table4[[#This Row],[pie_gain]]*Table4[[#This Row],[v_n_w_g]]-Table4[[#This Row],[pie_loss]]*Table4[[#This Row],[v_n_w_l]]</f>
        <v>-2.7430832157305307</v>
      </c>
      <c r="AT443" s="2">
        <f>IF(Table4[[#This Row],[diff_v]]&gt;=1,1,0)</f>
        <v>0</v>
      </c>
      <c r="AU443" s="2">
        <f>Table4[[#This Row],[Gain]]^(Table4[[#This Row],[θ]]*Table4[[#This Row],[ω_p]])</f>
        <v>15.953469574927725</v>
      </c>
      <c r="AV443" s="2">
        <f>-Table4[[#This Row],[λ]]*-Table4[[#This Row],[Loss]]^(Table4[[#This Row],[θ]]*Table4[[#This Row],[ω_n]])</f>
        <v>31.408756296736705</v>
      </c>
      <c r="AW443" s="2">
        <f>Table4[[#This Row],[v_n_w_g_w]]*Table4[[#This Row],[pie_gain]]-Table4[[#This Row],[v_n_w_l_w]]*Table4[[#This Row],[pie_loss]]</f>
        <v>-2.5915251951247864</v>
      </c>
      <c r="AX443" s="2">
        <f>IF(Table4[[#This Row],[diff_v_w]]&gt;=1,1,0)</f>
        <v>0</v>
      </c>
      <c r="AY443" s="2">
        <f>Table4[[#This Row],[Gain]]^(Table4[[#This Row],[θ]])*Table4[[#This Row],[ω_p2]]</f>
        <v>15.767195660961827</v>
      </c>
      <c r="AZ443" s="2">
        <f>-Table4[[#This Row],[λ]]*-Table4[[#This Row],[Loss]]^(Table4[[#This Row],[θ]])*Table4[[#This Row],[ω_n2]]</f>
        <v>31.408756296736705</v>
      </c>
      <c r="BA443" s="2">
        <f>Table4[[#This Row],[v_n_w_g_w2]]*Table4[[#This Row],[pie_gain]]-Table4[[#This Row],[v_n_w_l_w2]]*Table4[[#This Row],[pie_loss]]</f>
        <v>-2.7048623182891873</v>
      </c>
      <c r="BB443" s="2">
        <f>IF(Table4[[#This Row],[diff_v_w2]]&gt;=1,1,0)</f>
        <v>0</v>
      </c>
      <c r="BC443" s="2">
        <f>Table4[[#This Row],[Gain]]^(Table4[[#This Row],[θ]]+Table4[[#This Row],[ω_p3]])</f>
        <v>15.996344336673268</v>
      </c>
      <c r="BD443" s="2">
        <f>-Table4[[#This Row],[λ]]*-Table4[[#This Row],[Loss]]^(Table4[[#This Row],[θ]]+Table4[[#This Row],[ω_n3]])</f>
        <v>31.408756296736705</v>
      </c>
      <c r="BE443" s="2">
        <f>Table4[[#This Row],[v_n_w_g_w3]]*Table4[[#This Row],[pie_gain]]-Table4[[#This Row],[v_n_w_l_w3]]*Table4[[#This Row],[pie_loss]]</f>
        <v>-2.5654383317033815</v>
      </c>
      <c r="BF443" s="2">
        <f>IF(Table4[[#This Row],[diff_v_w3]]&gt;=1,1,0)</f>
        <v>0</v>
      </c>
      <c r="BG443" s="2">
        <f>(Table4[[#This Row],[Accept]]-Table4[[#This Row],[projected_M1]])</f>
        <v>0</v>
      </c>
      <c r="BH443" s="2">
        <f>(Table4[[#This Row],[Accept]]-Table4[[#This Row],[projected_M2]])</f>
        <v>0</v>
      </c>
      <c r="BI443" s="2">
        <f>(Table4[[#This Row],[Accept]]-Table4[[#This Row],[projected_M3]])</f>
        <v>0</v>
      </c>
      <c r="BJ443" s="2">
        <f>(Table4[[#This Row],[Accept]]-Table4[[#This Row],[projected_M4]])</f>
        <v>0</v>
      </c>
    </row>
    <row r="444" spans="1:62" x14ac:dyDescent="0.3">
      <c r="A444">
        <v>53</v>
      </c>
      <c r="B444" t="s">
        <v>45</v>
      </c>
      <c r="C444">
        <v>1.1960207441678836</v>
      </c>
      <c r="D444">
        <v>-2</v>
      </c>
      <c r="E444" s="22">
        <f>IF(Table4[[#This Row],[Trial]]="G1",Table4[[#This Row],[Balance]]/100,IF(Table4[[#This Row],[Trial]]="G2",Table4[[#This Row],[Balance]]/200,Table4[[#This Row],[Balance]]/500))</f>
        <v>1.4</v>
      </c>
      <c r="F444" s="22">
        <f>IF(Table4[[#This Row],[Net_Balance]]&gt;1,1+(Table4[[#This Row],[Net_Balance]]-1)/$F$974,1)</f>
        <v>1.0057142857142858</v>
      </c>
      <c r="G444" s="22">
        <f>IF(Table4[[#This Row],[Net_Balance]]&lt;1,1-(1-Table4[[#This Row],[Net_Balance]])/$F$974,1)</f>
        <v>1</v>
      </c>
      <c r="H444" s="22">
        <f>IF(Table4[[#This Row],[Net_Balance]]&gt;1,1+(Table4[[#This Row],[Net_Balance]]-1)/$H$974,1)</f>
        <v>1.004</v>
      </c>
      <c r="I444" s="22">
        <f>IF(Table4[[#This Row],[Net_Balance]]&lt;1,1-(1-Table4[[#This Row],[Net_Balance]])/$H$974,1)</f>
        <v>1</v>
      </c>
      <c r="J444" s="22">
        <f>IF(Table4[[#This Row],[Net_Balance]]&gt;1,(Table4[[#This Row],[Net_Balance]]-1)/$J$974,0)</f>
        <v>7.9999999999999984E-3</v>
      </c>
      <c r="K444" s="22">
        <f>IF(Table4[[#This Row],[Net_Balance]]&lt;1,-(1-Table4[[#This Row],[Net_Balance]])/$J$974,0)</f>
        <v>0</v>
      </c>
      <c r="L444" t="s">
        <v>110</v>
      </c>
      <c r="M444" t="s">
        <v>93</v>
      </c>
      <c r="N444" t="s">
        <v>5</v>
      </c>
      <c r="O444">
        <v>0</v>
      </c>
      <c r="P444">
        <v>0</v>
      </c>
      <c r="Q444">
        <v>700</v>
      </c>
      <c r="R444">
        <v>1664467213</v>
      </c>
      <c r="S444">
        <v>9</v>
      </c>
      <c r="T444" t="s">
        <v>117</v>
      </c>
      <c r="U444">
        <v>0</v>
      </c>
      <c r="V444">
        <v>-90</v>
      </c>
      <c r="W444">
        <v>0.5</v>
      </c>
      <c r="X444">
        <v>100</v>
      </c>
      <c r="Y444">
        <v>0.5</v>
      </c>
      <c r="Z444">
        <v>5</v>
      </c>
      <c r="AA444">
        <v>9025</v>
      </c>
      <c r="AB444">
        <v>95</v>
      </c>
      <c r="AC444">
        <v>4</v>
      </c>
      <c r="AD444">
        <v>0.25</v>
      </c>
      <c r="AE444">
        <v>0.75</v>
      </c>
      <c r="AF444">
        <v>1</v>
      </c>
      <c r="AG444">
        <v>0.25</v>
      </c>
      <c r="AH444">
        <v>0.5</v>
      </c>
      <c r="AI444">
        <v>0.375</v>
      </c>
      <c r="AJ444">
        <v>0.625</v>
      </c>
      <c r="AK444">
        <v>28.75</v>
      </c>
      <c r="AL444">
        <v>8460.9375</v>
      </c>
      <c r="AM444">
        <v>91.983354472426157</v>
      </c>
      <c r="AN444">
        <v>0.9</v>
      </c>
      <c r="AO444">
        <v>0.60844334427391233</v>
      </c>
      <c r="AP444">
        <v>0.39155665572608767</v>
      </c>
      <c r="AQ444" s="2">
        <f>Table4[[#This Row],[Gain]]^Table4[[#This Row],[θ]]</f>
        <v>246.6274930269494</v>
      </c>
      <c r="AR444" s="2">
        <f>-Table4[[#This Row],[λ]]*-Table4[[#This Row],[Loss]]^Table4[[#This Row],[θ]]</f>
        <v>434.85510823313615</v>
      </c>
      <c r="AS444" s="2">
        <f>Table4[[#This Row],[pie_gain]]*Table4[[#This Row],[v_n_w_g]]-Table4[[#This Row],[pie_loss]]*Table4[[#This Row],[v_n_w_l]]</f>
        <v>-20.211555257964619</v>
      </c>
      <c r="AT444" s="2">
        <f>IF(Table4[[#This Row],[diff_v]]&gt;=1,1,0)</f>
        <v>0</v>
      </c>
      <c r="AU444" s="2">
        <f>Table4[[#This Row],[Gain]]^(Table4[[#This Row],[θ]]*Table4[[#This Row],[ω_p]])</f>
        <v>254.51319147814459</v>
      </c>
      <c r="AV444" s="2">
        <f>-Table4[[#This Row],[λ]]*-Table4[[#This Row],[Loss]]^(Table4[[#This Row],[θ]]*Table4[[#This Row],[ω_n]])</f>
        <v>434.85510823313615</v>
      </c>
      <c r="AW444" s="2">
        <f>Table4[[#This Row],[v_n_w_g_w]]*Table4[[#This Row],[pie_gain]]-Table4[[#This Row],[v_n_w_l_w]]*Table4[[#This Row],[pie_loss]]</f>
        <v>-15.413554520383798</v>
      </c>
      <c r="AX444" s="2">
        <f>IF(Table4[[#This Row],[diff_v_w]]&gt;=1,1,0)</f>
        <v>0</v>
      </c>
      <c r="AY444" s="2">
        <f>Table4[[#This Row],[Gain]]^(Table4[[#This Row],[θ]])*Table4[[#This Row],[ω_p2]]</f>
        <v>247.61400299905719</v>
      </c>
      <c r="AZ444" s="2">
        <f>-Table4[[#This Row],[λ]]*-Table4[[#This Row],[Loss]]^(Table4[[#This Row],[θ]])*Table4[[#This Row],[ω_n2]]</f>
        <v>434.85510823313615</v>
      </c>
      <c r="BA444" s="2">
        <f>Table4[[#This Row],[v_n_w_g_w2]]*Table4[[#This Row],[pie_gain]]-Table4[[#This Row],[v_n_w_l_w2]]*Table4[[#This Row],[pie_loss]]</f>
        <v>-19.611319831375766</v>
      </c>
      <c r="BB444" s="2">
        <f>IF(Table4[[#This Row],[diff_v_w2]]&gt;=1,1,0)</f>
        <v>0</v>
      </c>
      <c r="BC444" s="2">
        <f>Table4[[#This Row],[Gain]]^(Table4[[#This Row],[θ]]+Table4[[#This Row],[ω_p3]])</f>
        <v>255.88303213741889</v>
      </c>
      <c r="BD444" s="2">
        <f>-Table4[[#This Row],[λ]]*-Table4[[#This Row],[Loss]]^(Table4[[#This Row],[θ]]+Table4[[#This Row],[ω_n3]])</f>
        <v>434.85510823313615</v>
      </c>
      <c r="BE444" s="2">
        <f>Table4[[#This Row],[v_n_w_g_w3]]*Table4[[#This Row],[pie_gain]]-Table4[[#This Row],[v_n_w_l_w3]]*Table4[[#This Row],[pie_loss]]</f>
        <v>-14.580084088532544</v>
      </c>
      <c r="BF444" s="2">
        <f>IF(Table4[[#This Row],[diff_v_w3]]&gt;=1,1,0)</f>
        <v>0</v>
      </c>
      <c r="BG444" s="2">
        <f>(Table4[[#This Row],[Accept]]-Table4[[#This Row],[projected_M1]])</f>
        <v>0</v>
      </c>
      <c r="BH444" s="2">
        <f>(Table4[[#This Row],[Accept]]-Table4[[#This Row],[projected_M2]])</f>
        <v>0</v>
      </c>
      <c r="BI444" s="2">
        <f>(Table4[[#This Row],[Accept]]-Table4[[#This Row],[projected_M3]])</f>
        <v>0</v>
      </c>
      <c r="BJ444" s="2">
        <f>(Table4[[#This Row],[Accept]]-Table4[[#This Row],[projected_M4]])</f>
        <v>0</v>
      </c>
    </row>
    <row r="445" spans="1:62" x14ac:dyDescent="0.3">
      <c r="A445">
        <v>54</v>
      </c>
      <c r="B445" t="s">
        <v>45</v>
      </c>
      <c r="C445">
        <v>1.1960207441678836</v>
      </c>
      <c r="D445">
        <v>-2</v>
      </c>
      <c r="E445" s="22">
        <f>IF(Table4[[#This Row],[Trial]]="G1",Table4[[#This Row],[Balance]]/100,IF(Table4[[#This Row],[Trial]]="G2",Table4[[#This Row],[Balance]]/200,Table4[[#This Row],[Balance]]/500))</f>
        <v>1.42</v>
      </c>
      <c r="F445" s="22">
        <f>IF(Table4[[#This Row],[Net_Balance]]&gt;1,1+(Table4[[#This Row],[Net_Balance]]-1)/$F$974,1)</f>
        <v>1.006</v>
      </c>
      <c r="G445" s="22">
        <f>IF(Table4[[#This Row],[Net_Balance]]&lt;1,1-(1-Table4[[#This Row],[Net_Balance]])/$F$974,1)</f>
        <v>1</v>
      </c>
      <c r="H445" s="22">
        <f>IF(Table4[[#This Row],[Net_Balance]]&gt;1,1+(Table4[[#This Row],[Net_Balance]]-1)/$H$974,1)</f>
        <v>1.0042</v>
      </c>
      <c r="I445" s="22">
        <f>IF(Table4[[#This Row],[Net_Balance]]&lt;1,1-(1-Table4[[#This Row],[Net_Balance]])/$H$974,1)</f>
        <v>1</v>
      </c>
      <c r="J445" s="22">
        <f>IF(Table4[[#This Row],[Net_Balance]]&gt;1,(Table4[[#This Row],[Net_Balance]]-1)/$J$974,0)</f>
        <v>8.3999999999999977E-3</v>
      </c>
      <c r="K445" s="22">
        <f>IF(Table4[[#This Row],[Net_Balance]]&lt;1,-(1-Table4[[#This Row],[Net_Balance]])/$J$974,0)</f>
        <v>0</v>
      </c>
      <c r="L445" t="s">
        <v>110</v>
      </c>
      <c r="M445" t="s">
        <v>104</v>
      </c>
      <c r="N445" t="s">
        <v>7</v>
      </c>
      <c r="O445">
        <v>1</v>
      </c>
      <c r="P445">
        <v>10</v>
      </c>
      <c r="Q445">
        <v>710</v>
      </c>
      <c r="R445">
        <v>1664467219</v>
      </c>
      <c r="S445">
        <v>6</v>
      </c>
      <c r="T445" t="s">
        <v>117</v>
      </c>
      <c r="U445">
        <v>0</v>
      </c>
      <c r="V445">
        <v>-10</v>
      </c>
      <c r="W445">
        <v>0.5</v>
      </c>
      <c r="X445">
        <v>10</v>
      </c>
      <c r="Y445">
        <v>0.5</v>
      </c>
      <c r="Z445">
        <v>0</v>
      </c>
      <c r="AA445">
        <v>100</v>
      </c>
      <c r="AB445">
        <v>10</v>
      </c>
      <c r="AC445">
        <v>2</v>
      </c>
      <c r="AD445">
        <v>0.25</v>
      </c>
      <c r="AE445">
        <v>0.75</v>
      </c>
      <c r="AF445">
        <v>1</v>
      </c>
      <c r="AG445">
        <v>0.25</v>
      </c>
      <c r="AH445">
        <v>0.5</v>
      </c>
      <c r="AI445">
        <v>0.375</v>
      </c>
      <c r="AJ445">
        <v>0.625</v>
      </c>
      <c r="AK445">
        <v>2.5</v>
      </c>
      <c r="AL445">
        <v>93.75</v>
      </c>
      <c r="AM445">
        <v>9.6824583655185421</v>
      </c>
      <c r="AN445">
        <v>0.9</v>
      </c>
      <c r="AO445">
        <v>0.60844334427391233</v>
      </c>
      <c r="AP445">
        <v>0.39155665572608767</v>
      </c>
      <c r="AQ445" s="2">
        <f>Table4[[#This Row],[Gain]]^Table4[[#This Row],[θ]]</f>
        <v>15.704378148368352</v>
      </c>
      <c r="AR445" s="2">
        <f>-Table4[[#This Row],[λ]]*-Table4[[#This Row],[Loss]]^Table4[[#This Row],[θ]]</f>
        <v>31.408756296736705</v>
      </c>
      <c r="AS445" s="2">
        <f>Table4[[#This Row],[pie_gain]]*Table4[[#This Row],[v_n_w_g]]-Table4[[#This Row],[pie_loss]]*Table4[[#This Row],[v_n_w_l]]</f>
        <v>-2.7430832157305307</v>
      </c>
      <c r="AT445" s="2">
        <f>IF(Table4[[#This Row],[diff_v]]&gt;=1,1,0)</f>
        <v>0</v>
      </c>
      <c r="AU445" s="2">
        <f>Table4[[#This Row],[Gain]]^(Table4[[#This Row],[θ]]*Table4[[#This Row],[ω_p]])</f>
        <v>15.966027340642514</v>
      </c>
      <c r="AV445" s="2">
        <f>-Table4[[#This Row],[λ]]*-Table4[[#This Row],[Loss]]^(Table4[[#This Row],[θ]]*Table4[[#This Row],[ω_n]])</f>
        <v>31.408756296736705</v>
      </c>
      <c r="AW445" s="2">
        <f>Table4[[#This Row],[v_n_w_g_w]]*Table4[[#This Row],[pie_gain]]-Table4[[#This Row],[v_n_w_l_w]]*Table4[[#This Row],[pie_loss]]</f>
        <v>-2.5838845061566715</v>
      </c>
      <c r="AX445" s="2">
        <f>IF(Table4[[#This Row],[diff_v_w]]&gt;=1,1,0)</f>
        <v>0</v>
      </c>
      <c r="AY445" s="2">
        <f>Table4[[#This Row],[Gain]]^(Table4[[#This Row],[θ]])*Table4[[#This Row],[ω_p2]]</f>
        <v>15.770336536591499</v>
      </c>
      <c r="AZ445" s="2">
        <f>-Table4[[#This Row],[λ]]*-Table4[[#This Row],[Loss]]^(Table4[[#This Row],[θ]])*Table4[[#This Row],[ω_n2]]</f>
        <v>31.408756296736705</v>
      </c>
      <c r="BA445" s="2">
        <f>Table4[[#This Row],[v_n_w_g_w2]]*Table4[[#This Row],[pie_gain]]-Table4[[#This Row],[v_n_w_l_w2]]*Table4[[#This Row],[pie_loss]]</f>
        <v>-2.7029512734171224</v>
      </c>
      <c r="BB445" s="2">
        <f>IF(Table4[[#This Row],[diff_v_w2]]&gt;=1,1,0)</f>
        <v>0</v>
      </c>
      <c r="BC445" s="2">
        <f>Table4[[#This Row],[Gain]]^(Table4[[#This Row],[θ]]+Table4[[#This Row],[ω_p3]])</f>
        <v>16.011084301240611</v>
      </c>
      <c r="BD445" s="2">
        <f>-Table4[[#This Row],[λ]]*-Table4[[#This Row],[Loss]]^(Table4[[#This Row],[θ]]+Table4[[#This Row],[ω_n3]])</f>
        <v>31.408756296736705</v>
      </c>
      <c r="BE445" s="2">
        <f>Table4[[#This Row],[v_n_w_g_w3]]*Table4[[#This Row],[pie_gain]]-Table4[[#This Row],[v_n_w_l_w3]]*Table4[[#This Row],[pie_loss]]</f>
        <v>-2.5564698983675473</v>
      </c>
      <c r="BF445" s="2">
        <f>IF(Table4[[#This Row],[diff_v_w3]]&gt;=1,1,0)</f>
        <v>0</v>
      </c>
      <c r="BG445" s="2">
        <f>(Table4[[#This Row],[Accept]]-Table4[[#This Row],[projected_M1]])</f>
        <v>1</v>
      </c>
      <c r="BH445" s="2">
        <f>(Table4[[#This Row],[Accept]]-Table4[[#This Row],[projected_M2]])</f>
        <v>1</v>
      </c>
      <c r="BI445" s="2">
        <f>(Table4[[#This Row],[Accept]]-Table4[[#This Row],[projected_M3]])</f>
        <v>1</v>
      </c>
      <c r="BJ445" s="2">
        <f>(Table4[[#This Row],[Accept]]-Table4[[#This Row],[projected_M4]])</f>
        <v>1</v>
      </c>
    </row>
    <row r="446" spans="1:62" x14ac:dyDescent="0.3">
      <c r="A446">
        <v>55</v>
      </c>
      <c r="B446" t="s">
        <v>45</v>
      </c>
      <c r="C446">
        <v>1.1960207441678836</v>
      </c>
      <c r="D446">
        <v>-2</v>
      </c>
      <c r="E446" s="22">
        <f>IF(Table4[[#This Row],[Trial]]="G1",Table4[[#This Row],[Balance]]/100,IF(Table4[[#This Row],[Trial]]="G2",Table4[[#This Row],[Balance]]/200,Table4[[#This Row],[Balance]]/500))</f>
        <v>1.42</v>
      </c>
      <c r="F446" s="22">
        <f>IF(Table4[[#This Row],[Net_Balance]]&gt;1,1+(Table4[[#This Row],[Net_Balance]]-1)/$F$974,1)</f>
        <v>1.006</v>
      </c>
      <c r="G446" s="22">
        <f>IF(Table4[[#This Row],[Net_Balance]]&lt;1,1-(1-Table4[[#This Row],[Net_Balance]])/$F$974,1)</f>
        <v>1</v>
      </c>
      <c r="H446" s="22">
        <f>IF(Table4[[#This Row],[Net_Balance]]&gt;1,1+(Table4[[#This Row],[Net_Balance]]-1)/$H$974,1)</f>
        <v>1.0042</v>
      </c>
      <c r="I446" s="22">
        <f>IF(Table4[[#This Row],[Net_Balance]]&lt;1,1-(1-Table4[[#This Row],[Net_Balance]])/$H$974,1)</f>
        <v>1</v>
      </c>
      <c r="J446" s="22">
        <f>IF(Table4[[#This Row],[Net_Balance]]&gt;1,(Table4[[#This Row],[Net_Balance]]-1)/$J$974,0)</f>
        <v>8.3999999999999977E-3</v>
      </c>
      <c r="K446" s="22">
        <f>IF(Table4[[#This Row],[Net_Balance]]&lt;1,-(1-Table4[[#This Row],[Net_Balance]])/$J$974,0)</f>
        <v>0</v>
      </c>
      <c r="L446" t="s">
        <v>110</v>
      </c>
      <c r="M446" t="s">
        <v>64</v>
      </c>
      <c r="N446" t="s">
        <v>5</v>
      </c>
      <c r="O446">
        <v>0</v>
      </c>
      <c r="P446">
        <v>0</v>
      </c>
      <c r="Q446">
        <v>710</v>
      </c>
      <c r="R446">
        <v>1664467254</v>
      </c>
      <c r="S446">
        <v>35</v>
      </c>
      <c r="T446" t="s">
        <v>118</v>
      </c>
      <c r="U446">
        <v>1</v>
      </c>
      <c r="V446">
        <v>-50</v>
      </c>
      <c r="W446">
        <v>0.5</v>
      </c>
      <c r="X446">
        <v>60</v>
      </c>
      <c r="Y446">
        <v>0.5</v>
      </c>
      <c r="Z446">
        <v>5</v>
      </c>
      <c r="AA446">
        <v>3025</v>
      </c>
      <c r="AB446">
        <v>55</v>
      </c>
      <c r="AC446">
        <v>4</v>
      </c>
      <c r="AD446">
        <v>0.25</v>
      </c>
      <c r="AE446">
        <v>0.75</v>
      </c>
      <c r="AF446">
        <v>2</v>
      </c>
      <c r="AG446">
        <v>0.5</v>
      </c>
      <c r="AH446">
        <v>0.25</v>
      </c>
      <c r="AI446">
        <v>0.625</v>
      </c>
      <c r="AJ446">
        <v>0.375</v>
      </c>
      <c r="AK446">
        <v>-8.75</v>
      </c>
      <c r="AL446">
        <v>2835.9375</v>
      </c>
      <c r="AM446">
        <v>53.253521010351982</v>
      </c>
      <c r="AN446">
        <v>0.9</v>
      </c>
      <c r="AO446">
        <v>0.38419903534316502</v>
      </c>
      <c r="AP446">
        <v>0.61580096465683498</v>
      </c>
      <c r="AQ446" s="2">
        <f>Table4[[#This Row],[Gain]]^Table4[[#This Row],[θ]]</f>
        <v>133.87694139177151</v>
      </c>
      <c r="AR446" s="2">
        <f>-Table4[[#This Row],[λ]]*-Table4[[#This Row],[Loss]]^Table4[[#This Row],[θ]]</f>
        <v>215.2947128015152</v>
      </c>
      <c r="AS446" s="2">
        <f>Table4[[#This Row],[pie_gain]]*Table4[[#This Row],[v_n_w_g]]-Table4[[#This Row],[pie_loss]]*Table4[[#This Row],[v_n_w_l]]</f>
        <v>-81.14330009127724</v>
      </c>
      <c r="AT446" s="2">
        <f>IF(Table4[[#This Row],[diff_v]]&gt;=1,1,0)</f>
        <v>0</v>
      </c>
      <c r="AU446" s="2">
        <f>Table4[[#This Row],[Gain]]^(Table4[[#This Row],[θ]]*Table4[[#This Row],[ω_p]])</f>
        <v>137.86880662811595</v>
      </c>
      <c r="AV446" s="2">
        <f>-Table4[[#This Row],[λ]]*-Table4[[#This Row],[Loss]]^(Table4[[#This Row],[θ]]*Table4[[#This Row],[ω_n]])</f>
        <v>215.2947128015152</v>
      </c>
      <c r="AW446" s="2">
        <f>Table4[[#This Row],[v_n_w_g_w]]*Table4[[#This Row],[pie_gain]]-Table4[[#This Row],[v_n_w_l_w]]*Table4[[#This Row],[pie_loss]]</f>
        <v>-79.609629318253809</v>
      </c>
      <c r="AX446" s="2">
        <f>IF(Table4[[#This Row],[diff_v_w]]&gt;=1,1,0)</f>
        <v>0</v>
      </c>
      <c r="AY446" s="2">
        <f>Table4[[#This Row],[Gain]]^(Table4[[#This Row],[θ]])*Table4[[#This Row],[ω_p2]]</f>
        <v>134.43922454561695</v>
      </c>
      <c r="AZ446" s="2">
        <f>-Table4[[#This Row],[λ]]*-Table4[[#This Row],[Loss]]^(Table4[[#This Row],[θ]])*Table4[[#This Row],[ω_n2]]</f>
        <v>215.2947128015152</v>
      </c>
      <c r="BA446" s="2">
        <f>Table4[[#This Row],[v_n_w_g_w2]]*Table4[[#This Row],[pie_gain]]-Table4[[#This Row],[v_n_w_l_w2]]*Table4[[#This Row],[pie_loss]]</f>
        <v>-80.927271445980125</v>
      </c>
      <c r="BB446" s="2">
        <f>IF(Table4[[#This Row],[diff_v_w2]]&gt;=1,1,0)</f>
        <v>0</v>
      </c>
      <c r="BC446" s="2">
        <f>Table4[[#This Row],[Gain]]^(Table4[[#This Row],[θ]]+Table4[[#This Row],[ω_p3]])</f>
        <v>138.56139664987521</v>
      </c>
      <c r="BD446" s="2">
        <f>-Table4[[#This Row],[λ]]*-Table4[[#This Row],[Loss]]^(Table4[[#This Row],[θ]]+Table4[[#This Row],[ω_n3]])</f>
        <v>215.2947128015152</v>
      </c>
      <c r="BE446" s="2">
        <f>Table4[[#This Row],[v_n_w_g_w3]]*Table4[[#This Row],[pie_gain]]-Table4[[#This Row],[v_n_w_l_w3]]*Table4[[#This Row],[pie_loss]]</f>
        <v>-79.343536900005589</v>
      </c>
      <c r="BF446" s="2">
        <f>IF(Table4[[#This Row],[diff_v_w3]]&gt;=1,1,0)</f>
        <v>0</v>
      </c>
      <c r="BG446" s="2">
        <f>(Table4[[#This Row],[Accept]]-Table4[[#This Row],[projected_M1]])</f>
        <v>0</v>
      </c>
      <c r="BH446" s="2">
        <f>(Table4[[#This Row],[Accept]]-Table4[[#This Row],[projected_M2]])</f>
        <v>0</v>
      </c>
      <c r="BI446" s="2">
        <f>(Table4[[#This Row],[Accept]]-Table4[[#This Row],[projected_M3]])</f>
        <v>0</v>
      </c>
      <c r="BJ446" s="2">
        <f>(Table4[[#This Row],[Accept]]-Table4[[#This Row],[projected_M4]])</f>
        <v>0</v>
      </c>
    </row>
    <row r="447" spans="1:62" x14ac:dyDescent="0.3">
      <c r="A447">
        <v>56</v>
      </c>
      <c r="B447" t="s">
        <v>45</v>
      </c>
      <c r="C447">
        <v>1.1960207441678836</v>
      </c>
      <c r="D447">
        <v>-2</v>
      </c>
      <c r="E447" s="22">
        <f>IF(Table4[[#This Row],[Trial]]="G1",Table4[[#This Row],[Balance]]/100,IF(Table4[[#This Row],[Trial]]="G2",Table4[[#This Row],[Balance]]/200,Table4[[#This Row],[Balance]]/500))</f>
        <v>1.32</v>
      </c>
      <c r="F447" s="22">
        <f>IF(Table4[[#This Row],[Net_Balance]]&gt;1,1+(Table4[[#This Row],[Net_Balance]]-1)/$F$974,1)</f>
        <v>1.0045714285714287</v>
      </c>
      <c r="G447" s="22">
        <f>IF(Table4[[#This Row],[Net_Balance]]&lt;1,1-(1-Table4[[#This Row],[Net_Balance]])/$F$974,1)</f>
        <v>1</v>
      </c>
      <c r="H447" s="22">
        <f>IF(Table4[[#This Row],[Net_Balance]]&gt;1,1+(Table4[[#This Row],[Net_Balance]]-1)/$H$974,1)</f>
        <v>1.0032000000000001</v>
      </c>
      <c r="I447" s="22">
        <f>IF(Table4[[#This Row],[Net_Balance]]&lt;1,1-(1-Table4[[#This Row],[Net_Balance]])/$H$974,1)</f>
        <v>1</v>
      </c>
      <c r="J447" s="22">
        <f>IF(Table4[[#This Row],[Net_Balance]]&gt;1,(Table4[[#This Row],[Net_Balance]]-1)/$J$974,0)</f>
        <v>6.4000000000000012E-3</v>
      </c>
      <c r="K447" s="22">
        <f>IF(Table4[[#This Row],[Net_Balance]]&lt;1,-(1-Table4[[#This Row],[Net_Balance]])/$J$974,0)</f>
        <v>0</v>
      </c>
      <c r="L447" t="s">
        <v>110</v>
      </c>
      <c r="M447" t="s">
        <v>88</v>
      </c>
      <c r="N447" t="s">
        <v>7</v>
      </c>
      <c r="O447">
        <v>1</v>
      </c>
      <c r="P447">
        <v>-50</v>
      </c>
      <c r="Q447">
        <v>660</v>
      </c>
      <c r="R447">
        <v>1664467263</v>
      </c>
      <c r="S447">
        <v>9</v>
      </c>
      <c r="T447" t="s">
        <v>117</v>
      </c>
      <c r="U447">
        <v>0</v>
      </c>
      <c r="V447">
        <v>-50</v>
      </c>
      <c r="W447">
        <v>0.5</v>
      </c>
      <c r="X447">
        <v>60</v>
      </c>
      <c r="Y447">
        <v>0.5</v>
      </c>
      <c r="Z447">
        <v>5</v>
      </c>
      <c r="AA447">
        <v>3025</v>
      </c>
      <c r="AB447">
        <v>55</v>
      </c>
      <c r="AC447">
        <v>2</v>
      </c>
      <c r="AD447">
        <v>0.25</v>
      </c>
      <c r="AE447">
        <v>0.75</v>
      </c>
      <c r="AF447">
        <v>2</v>
      </c>
      <c r="AG447">
        <v>0.5</v>
      </c>
      <c r="AH447">
        <v>0.25</v>
      </c>
      <c r="AI447">
        <v>0.625</v>
      </c>
      <c r="AJ447">
        <v>0.375</v>
      </c>
      <c r="AK447">
        <v>-8.75</v>
      </c>
      <c r="AL447">
        <v>2835.9375</v>
      </c>
      <c r="AM447">
        <v>53.253521010351982</v>
      </c>
      <c r="AN447">
        <v>0.9</v>
      </c>
      <c r="AO447">
        <v>0.38419903534316502</v>
      </c>
      <c r="AP447">
        <v>0.61580096465683498</v>
      </c>
      <c r="AQ447" s="2">
        <f>Table4[[#This Row],[Gain]]^Table4[[#This Row],[θ]]</f>
        <v>133.87694139177151</v>
      </c>
      <c r="AR447" s="2">
        <f>-Table4[[#This Row],[λ]]*-Table4[[#This Row],[Loss]]^Table4[[#This Row],[θ]]</f>
        <v>215.2947128015152</v>
      </c>
      <c r="AS447" s="2">
        <f>Table4[[#This Row],[pie_gain]]*Table4[[#This Row],[v_n_w_g]]-Table4[[#This Row],[pie_loss]]*Table4[[#This Row],[v_n_w_l]]</f>
        <v>-81.14330009127724</v>
      </c>
      <c r="AT447" s="2">
        <f>IF(Table4[[#This Row],[diff_v]]&gt;=1,1,0)</f>
        <v>0</v>
      </c>
      <c r="AU447" s="2">
        <f>Table4[[#This Row],[Gain]]^(Table4[[#This Row],[θ]]*Table4[[#This Row],[ω_p]])</f>
        <v>136.90769709081079</v>
      </c>
      <c r="AV447" s="2">
        <f>-Table4[[#This Row],[λ]]*-Table4[[#This Row],[Loss]]^(Table4[[#This Row],[θ]]*Table4[[#This Row],[ω_n]])</f>
        <v>215.2947128015152</v>
      </c>
      <c r="AW447" s="2">
        <f>Table4[[#This Row],[v_n_w_g_w]]*Table4[[#This Row],[pie_gain]]-Table4[[#This Row],[v_n_w_l_w]]*Table4[[#This Row],[pie_loss]]</f>
        <v>-79.978886675345564</v>
      </c>
      <c r="AX447" s="2">
        <f>IF(Table4[[#This Row],[diff_v_w]]&gt;=1,1,0)</f>
        <v>0</v>
      </c>
      <c r="AY447" s="2">
        <f>Table4[[#This Row],[Gain]]^(Table4[[#This Row],[θ]])*Table4[[#This Row],[ω_p2]]</f>
        <v>134.3053476042252</v>
      </c>
      <c r="AZ447" s="2">
        <f>-Table4[[#This Row],[λ]]*-Table4[[#This Row],[Loss]]^(Table4[[#This Row],[θ]])*Table4[[#This Row],[ω_n2]]</f>
        <v>215.2947128015152</v>
      </c>
      <c r="BA447" s="2">
        <f>Table4[[#This Row],[v_n_w_g_w2]]*Table4[[#This Row],[pie_gain]]-Table4[[#This Row],[v_n_w_l_w2]]*Table4[[#This Row],[pie_loss]]</f>
        <v>-80.97870683771751</v>
      </c>
      <c r="BB447" s="2">
        <f>IF(Table4[[#This Row],[diff_v_w2]]&gt;=1,1,0)</f>
        <v>0</v>
      </c>
      <c r="BC447" s="2">
        <f>Table4[[#This Row],[Gain]]^(Table4[[#This Row],[θ]]+Table4[[#This Row],[ω_p3]])</f>
        <v>137.43139338510511</v>
      </c>
      <c r="BD447" s="2">
        <f>-Table4[[#This Row],[λ]]*-Table4[[#This Row],[Loss]]^(Table4[[#This Row],[θ]]+Table4[[#This Row],[ω_n3]])</f>
        <v>215.2947128015152</v>
      </c>
      <c r="BE447" s="2">
        <f>Table4[[#This Row],[v_n_w_g_w3]]*Table4[[#This Row],[pie_gain]]-Table4[[#This Row],[v_n_w_l_w3]]*Table4[[#This Row],[pie_loss]]</f>
        <v>-79.777683064264892</v>
      </c>
      <c r="BF447" s="2">
        <f>IF(Table4[[#This Row],[diff_v_w3]]&gt;=1,1,0)</f>
        <v>0</v>
      </c>
      <c r="BG447" s="2">
        <f>(Table4[[#This Row],[Accept]]-Table4[[#This Row],[projected_M1]])</f>
        <v>1</v>
      </c>
      <c r="BH447" s="2">
        <f>(Table4[[#This Row],[Accept]]-Table4[[#This Row],[projected_M2]])</f>
        <v>1</v>
      </c>
      <c r="BI447" s="2">
        <f>(Table4[[#This Row],[Accept]]-Table4[[#This Row],[projected_M3]])</f>
        <v>1</v>
      </c>
      <c r="BJ447" s="2">
        <f>(Table4[[#This Row],[Accept]]-Table4[[#This Row],[projected_M4]])</f>
        <v>1</v>
      </c>
    </row>
    <row r="448" spans="1:62" x14ac:dyDescent="0.3">
      <c r="A448">
        <v>58</v>
      </c>
      <c r="B448" t="s">
        <v>45</v>
      </c>
      <c r="C448">
        <v>1.1960207441678836</v>
      </c>
      <c r="D448">
        <v>-2</v>
      </c>
      <c r="E448" s="22">
        <f>IF(Table4[[#This Row],[Trial]]="G1",Table4[[#This Row],[Balance]]/100,IF(Table4[[#This Row],[Trial]]="G2",Table4[[#This Row],[Balance]]/200,Table4[[#This Row],[Balance]]/500))</f>
        <v>1.32</v>
      </c>
      <c r="F448" s="22">
        <f>IF(Table4[[#This Row],[Net_Balance]]&gt;1,1+(Table4[[#This Row],[Net_Balance]]-1)/$F$974,1)</f>
        <v>1.0045714285714287</v>
      </c>
      <c r="G448" s="22">
        <f>IF(Table4[[#This Row],[Net_Balance]]&lt;1,1-(1-Table4[[#This Row],[Net_Balance]])/$F$974,1)</f>
        <v>1</v>
      </c>
      <c r="H448" s="22">
        <f>IF(Table4[[#This Row],[Net_Balance]]&gt;1,1+(Table4[[#This Row],[Net_Balance]]-1)/$H$974,1)</f>
        <v>1.0032000000000001</v>
      </c>
      <c r="I448" s="22">
        <f>IF(Table4[[#This Row],[Net_Balance]]&lt;1,1-(1-Table4[[#This Row],[Net_Balance]])/$H$974,1)</f>
        <v>1</v>
      </c>
      <c r="J448" s="22">
        <f>IF(Table4[[#This Row],[Net_Balance]]&gt;1,(Table4[[#This Row],[Net_Balance]]-1)/$J$974,0)</f>
        <v>6.4000000000000012E-3</v>
      </c>
      <c r="K448" s="22">
        <f>IF(Table4[[#This Row],[Net_Balance]]&lt;1,-(1-Table4[[#This Row],[Net_Balance]])/$J$974,0)</f>
        <v>0</v>
      </c>
      <c r="L448" t="s">
        <v>110</v>
      </c>
      <c r="M448" t="s">
        <v>82</v>
      </c>
      <c r="N448" t="s">
        <v>5</v>
      </c>
      <c r="O448">
        <v>0</v>
      </c>
      <c r="P448">
        <v>0</v>
      </c>
      <c r="Q448">
        <v>660</v>
      </c>
      <c r="R448">
        <v>1664467289</v>
      </c>
      <c r="S448">
        <v>12</v>
      </c>
      <c r="T448" t="s">
        <v>118</v>
      </c>
      <c r="U448">
        <v>1</v>
      </c>
      <c r="V448">
        <v>-10</v>
      </c>
      <c r="W448">
        <v>0.5</v>
      </c>
      <c r="X448">
        <v>0</v>
      </c>
      <c r="Y448">
        <v>0.5</v>
      </c>
      <c r="Z448">
        <v>-5</v>
      </c>
      <c r="AA448">
        <v>25</v>
      </c>
      <c r="AB448">
        <v>5</v>
      </c>
      <c r="AC448">
        <v>2</v>
      </c>
      <c r="AD448">
        <v>0.25</v>
      </c>
      <c r="AE448">
        <v>0.75</v>
      </c>
      <c r="AF448">
        <v>2</v>
      </c>
      <c r="AG448">
        <v>0.5</v>
      </c>
      <c r="AH448">
        <v>0.25</v>
      </c>
      <c r="AI448">
        <v>0.625</v>
      </c>
      <c r="AJ448">
        <v>0.375</v>
      </c>
      <c r="AK448">
        <v>-6.25</v>
      </c>
      <c r="AL448">
        <v>23.4375</v>
      </c>
      <c r="AM448">
        <v>4.8412291827592711</v>
      </c>
      <c r="AN448">
        <v>0.9</v>
      </c>
      <c r="AO448">
        <v>0.38419903534316502</v>
      </c>
      <c r="AP448">
        <v>0.61580096465683498</v>
      </c>
      <c r="AQ448" s="2">
        <f>Table4[[#This Row],[Gain]]^Table4[[#This Row],[θ]]</f>
        <v>0</v>
      </c>
      <c r="AR448" s="2">
        <f>-Table4[[#This Row],[λ]]*-Table4[[#This Row],[Loss]]^Table4[[#This Row],[θ]]</f>
        <v>31.408756296736705</v>
      </c>
      <c r="AS448" s="2">
        <f>Table4[[#This Row],[pie_gain]]*Table4[[#This Row],[v_n_w_g]]-Table4[[#This Row],[pie_loss]]*Table4[[#This Row],[v_n_w_l]]</f>
        <v>-19.341542426201904</v>
      </c>
      <c r="AT448" s="2">
        <f>IF(Table4[[#This Row],[diff_v]]&gt;=1,1,0)</f>
        <v>0</v>
      </c>
      <c r="AU448" s="2">
        <f>Table4[[#This Row],[Gain]]^(Table4[[#This Row],[θ]]*Table4[[#This Row],[ω_p]])</f>
        <v>0</v>
      </c>
      <c r="AV448" s="2">
        <f>-Table4[[#This Row],[λ]]*-Table4[[#This Row],[Loss]]^(Table4[[#This Row],[θ]]*Table4[[#This Row],[ω_n]])</f>
        <v>31.408756296736705</v>
      </c>
      <c r="AW448" s="2">
        <f>Table4[[#This Row],[v_n_w_g_w]]*Table4[[#This Row],[pie_gain]]-Table4[[#This Row],[v_n_w_l_w]]*Table4[[#This Row],[pie_loss]]</f>
        <v>-19.341542426201904</v>
      </c>
      <c r="AX448" s="2">
        <f>IF(Table4[[#This Row],[diff_v_w]]&gt;=1,1,0)</f>
        <v>0</v>
      </c>
      <c r="AY448" s="2">
        <f>Table4[[#This Row],[Gain]]^(Table4[[#This Row],[θ]])*Table4[[#This Row],[ω_p2]]</f>
        <v>0</v>
      </c>
      <c r="AZ448" s="2">
        <f>-Table4[[#This Row],[λ]]*-Table4[[#This Row],[Loss]]^(Table4[[#This Row],[θ]])*Table4[[#This Row],[ω_n2]]</f>
        <v>31.408756296736705</v>
      </c>
      <c r="BA448" s="2">
        <f>Table4[[#This Row],[v_n_w_g_w2]]*Table4[[#This Row],[pie_gain]]-Table4[[#This Row],[v_n_w_l_w2]]*Table4[[#This Row],[pie_loss]]</f>
        <v>-19.341542426201904</v>
      </c>
      <c r="BB448" s="2">
        <f>IF(Table4[[#This Row],[diff_v_w2]]&gt;=1,1,0)</f>
        <v>0</v>
      </c>
      <c r="BC448" s="2">
        <f>Table4[[#This Row],[Gain]]^(Table4[[#This Row],[θ]]+Table4[[#This Row],[ω_p3]])</f>
        <v>0</v>
      </c>
      <c r="BD448" s="2">
        <f>-Table4[[#This Row],[λ]]*-Table4[[#This Row],[Loss]]^(Table4[[#This Row],[θ]]+Table4[[#This Row],[ω_n3]])</f>
        <v>31.408756296736705</v>
      </c>
      <c r="BE448" s="2">
        <f>Table4[[#This Row],[v_n_w_g_w3]]*Table4[[#This Row],[pie_gain]]-Table4[[#This Row],[v_n_w_l_w3]]*Table4[[#This Row],[pie_loss]]</f>
        <v>-19.341542426201904</v>
      </c>
      <c r="BF448" s="2">
        <f>IF(Table4[[#This Row],[diff_v_w3]]&gt;=1,1,0)</f>
        <v>0</v>
      </c>
      <c r="BG448" s="2">
        <f>(Table4[[#This Row],[Accept]]-Table4[[#This Row],[projected_M1]])</f>
        <v>0</v>
      </c>
      <c r="BH448" s="2">
        <f>(Table4[[#This Row],[Accept]]-Table4[[#This Row],[projected_M2]])</f>
        <v>0</v>
      </c>
      <c r="BI448" s="2">
        <f>(Table4[[#This Row],[Accept]]-Table4[[#This Row],[projected_M3]])</f>
        <v>0</v>
      </c>
      <c r="BJ448" s="2">
        <f>(Table4[[#This Row],[Accept]]-Table4[[#This Row],[projected_M4]])</f>
        <v>0</v>
      </c>
    </row>
    <row r="449" spans="1:62" x14ac:dyDescent="0.3">
      <c r="A449">
        <v>60</v>
      </c>
      <c r="B449" t="s">
        <v>45</v>
      </c>
      <c r="C449">
        <v>1.1960207441678836</v>
      </c>
      <c r="D449">
        <v>-2</v>
      </c>
      <c r="E449" s="22">
        <f>IF(Table4[[#This Row],[Trial]]="G1",Table4[[#This Row],[Balance]]/100,IF(Table4[[#This Row],[Trial]]="G2",Table4[[#This Row],[Balance]]/200,Table4[[#This Row],[Balance]]/500))</f>
        <v>1.32</v>
      </c>
      <c r="F449" s="22">
        <f>IF(Table4[[#This Row],[Net_Balance]]&gt;1,1+(Table4[[#This Row],[Net_Balance]]-1)/$F$974,1)</f>
        <v>1.0045714285714287</v>
      </c>
      <c r="G449" s="22">
        <f>IF(Table4[[#This Row],[Net_Balance]]&lt;1,1-(1-Table4[[#This Row],[Net_Balance]])/$F$974,1)</f>
        <v>1</v>
      </c>
      <c r="H449" s="22">
        <f>IF(Table4[[#This Row],[Net_Balance]]&gt;1,1+(Table4[[#This Row],[Net_Balance]]-1)/$H$974,1)</f>
        <v>1.0032000000000001</v>
      </c>
      <c r="I449" s="22">
        <f>IF(Table4[[#This Row],[Net_Balance]]&lt;1,1-(1-Table4[[#This Row],[Net_Balance]])/$H$974,1)</f>
        <v>1</v>
      </c>
      <c r="J449" s="22">
        <f>IF(Table4[[#This Row],[Net_Balance]]&gt;1,(Table4[[#This Row],[Net_Balance]]-1)/$J$974,0)</f>
        <v>6.4000000000000012E-3</v>
      </c>
      <c r="K449" s="22">
        <f>IF(Table4[[#This Row],[Net_Balance]]&lt;1,-(1-Table4[[#This Row],[Net_Balance]])/$J$974,0)</f>
        <v>0</v>
      </c>
      <c r="L449" t="s">
        <v>110</v>
      </c>
      <c r="M449" t="s">
        <v>72</v>
      </c>
      <c r="N449" t="s">
        <v>5</v>
      </c>
      <c r="O449">
        <v>0</v>
      </c>
      <c r="P449">
        <v>0</v>
      </c>
      <c r="Q449">
        <v>660</v>
      </c>
      <c r="R449">
        <v>1664467313</v>
      </c>
      <c r="S449">
        <v>7</v>
      </c>
      <c r="T449" t="s">
        <v>118</v>
      </c>
      <c r="U449">
        <v>1</v>
      </c>
      <c r="V449">
        <v>-90</v>
      </c>
      <c r="W449">
        <v>0.5</v>
      </c>
      <c r="X449">
        <v>90</v>
      </c>
      <c r="Y449">
        <v>0.5</v>
      </c>
      <c r="Z449">
        <v>0</v>
      </c>
      <c r="AA449">
        <v>8100</v>
      </c>
      <c r="AB449">
        <v>90</v>
      </c>
      <c r="AC449">
        <v>4</v>
      </c>
      <c r="AD449">
        <v>0.25</v>
      </c>
      <c r="AE449">
        <v>0.75</v>
      </c>
      <c r="AF449">
        <v>1</v>
      </c>
      <c r="AG449">
        <v>0.25</v>
      </c>
      <c r="AH449">
        <v>0.5</v>
      </c>
      <c r="AI449">
        <v>0.375</v>
      </c>
      <c r="AJ449">
        <v>0.625</v>
      </c>
      <c r="AK449">
        <v>22.5</v>
      </c>
      <c r="AL449">
        <v>7593.75</v>
      </c>
      <c r="AM449">
        <v>87.142125289666879</v>
      </c>
      <c r="AN449">
        <v>0.9</v>
      </c>
      <c r="AO449">
        <v>0.60844334427391233</v>
      </c>
      <c r="AP449">
        <v>0.39155665572608767</v>
      </c>
      <c r="AQ449" s="2">
        <f>Table4[[#This Row],[Gain]]^Table4[[#This Row],[θ]]</f>
        <v>217.42755411656807</v>
      </c>
      <c r="AR449" s="2">
        <f>-Table4[[#This Row],[λ]]*-Table4[[#This Row],[Loss]]^Table4[[#This Row],[θ]]</f>
        <v>434.85510823313615</v>
      </c>
      <c r="AS449" s="2">
        <f>Table4[[#This Row],[pie_gain]]*Table4[[#This Row],[v_n_w_g]]-Table4[[#This Row],[pie_loss]]*Table4[[#This Row],[v_n_w_l]]</f>
        <v>-37.978063741190965</v>
      </c>
      <c r="AT449" s="2">
        <f>IF(Table4[[#This Row],[diff_v]]&gt;=1,1,0)</f>
        <v>0</v>
      </c>
      <c r="AU449" s="2">
        <f>Table4[[#This Row],[Gain]]^(Table4[[#This Row],[θ]]*Table4[[#This Row],[ω_p]])</f>
        <v>222.84323121374405</v>
      </c>
      <c r="AV449" s="2">
        <f>-Table4[[#This Row],[λ]]*-Table4[[#This Row],[Loss]]^(Table4[[#This Row],[θ]]*Table4[[#This Row],[ω_n]])</f>
        <v>434.85510823313615</v>
      </c>
      <c r="AW449" s="2">
        <f>Table4[[#This Row],[v_n_w_g_w]]*Table4[[#This Row],[pie_gain]]-Table4[[#This Row],[v_n_w_l_w]]*Table4[[#This Row],[pie_loss]]</f>
        <v>-34.682931056677575</v>
      </c>
      <c r="AX449" s="2">
        <f>IF(Table4[[#This Row],[diff_v_w]]&gt;=1,1,0)</f>
        <v>0</v>
      </c>
      <c r="AY449" s="2">
        <f>Table4[[#This Row],[Gain]]^(Table4[[#This Row],[θ]])*Table4[[#This Row],[ω_p2]]</f>
        <v>218.12332228974111</v>
      </c>
      <c r="AZ449" s="2">
        <f>-Table4[[#This Row],[λ]]*-Table4[[#This Row],[Loss]]^(Table4[[#This Row],[θ]])*Table4[[#This Row],[ω_n2]]</f>
        <v>434.85510823313615</v>
      </c>
      <c r="BA449" s="2">
        <f>Table4[[#This Row],[v_n_w_g_w2]]*Table4[[#This Row],[pie_gain]]-Table4[[#This Row],[v_n_w_l_w2]]*Table4[[#This Row],[pie_loss]]</f>
        <v>-37.554728227066192</v>
      </c>
      <c r="BB449" s="2">
        <f>IF(Table4[[#This Row],[diff_v_w2]]&gt;=1,1,0)</f>
        <v>0</v>
      </c>
      <c r="BC449" s="2">
        <f>Table4[[#This Row],[Gain]]^(Table4[[#This Row],[θ]]+Table4[[#This Row],[ω_p3]])</f>
        <v>223.78023855694283</v>
      </c>
      <c r="BD449" s="2">
        <f>-Table4[[#This Row],[λ]]*-Table4[[#This Row],[Loss]]^(Table4[[#This Row],[θ]]+Table4[[#This Row],[ω_n3]])</f>
        <v>434.85510823313615</v>
      </c>
      <c r="BE449" s="2">
        <f>Table4[[#This Row],[v_n_w_g_w3]]*Table4[[#This Row],[pie_gain]]-Table4[[#This Row],[v_n_w_l_w3]]*Table4[[#This Row],[pie_loss]]</f>
        <v>-34.1128151751725</v>
      </c>
      <c r="BF449" s="2">
        <f>IF(Table4[[#This Row],[diff_v_w3]]&gt;=1,1,0)</f>
        <v>0</v>
      </c>
      <c r="BG449" s="2">
        <f>(Table4[[#This Row],[Accept]]-Table4[[#This Row],[projected_M1]])</f>
        <v>0</v>
      </c>
      <c r="BH449" s="2">
        <f>(Table4[[#This Row],[Accept]]-Table4[[#This Row],[projected_M2]])</f>
        <v>0</v>
      </c>
      <c r="BI449" s="2">
        <f>(Table4[[#This Row],[Accept]]-Table4[[#This Row],[projected_M3]])</f>
        <v>0</v>
      </c>
      <c r="BJ449" s="2">
        <f>(Table4[[#This Row],[Accept]]-Table4[[#This Row],[projected_M4]])</f>
        <v>0</v>
      </c>
    </row>
    <row r="450" spans="1:62" x14ac:dyDescent="0.3">
      <c r="A450">
        <v>61</v>
      </c>
      <c r="B450" t="s">
        <v>45</v>
      </c>
      <c r="C450">
        <v>1.1960207441678836</v>
      </c>
      <c r="D450">
        <v>-2</v>
      </c>
      <c r="E450" s="22">
        <f>IF(Table4[[#This Row],[Trial]]="G1",Table4[[#This Row],[Balance]]/100,IF(Table4[[#This Row],[Trial]]="G2",Table4[[#This Row],[Balance]]/200,Table4[[#This Row],[Balance]]/500))</f>
        <v>1.46</v>
      </c>
      <c r="F450" s="22">
        <f>IF(Table4[[#This Row],[Net_Balance]]&gt;1,1+(Table4[[#This Row],[Net_Balance]]-1)/$F$974,1)</f>
        <v>1.0065714285714287</v>
      </c>
      <c r="G450" s="22">
        <f>IF(Table4[[#This Row],[Net_Balance]]&lt;1,1-(1-Table4[[#This Row],[Net_Balance]])/$F$974,1)</f>
        <v>1</v>
      </c>
      <c r="H450" s="22">
        <f>IF(Table4[[#This Row],[Net_Balance]]&gt;1,1+(Table4[[#This Row],[Net_Balance]]-1)/$H$974,1)</f>
        <v>1.0045999999999999</v>
      </c>
      <c r="I450" s="22">
        <f>IF(Table4[[#This Row],[Net_Balance]]&lt;1,1-(1-Table4[[#This Row],[Net_Balance]])/$H$974,1)</f>
        <v>1</v>
      </c>
      <c r="J450" s="22">
        <f>IF(Table4[[#This Row],[Net_Balance]]&gt;1,(Table4[[#This Row],[Net_Balance]]-1)/$J$974,0)</f>
        <v>9.1999999999999998E-3</v>
      </c>
      <c r="K450" s="22">
        <f>IF(Table4[[#This Row],[Net_Balance]]&lt;1,-(1-Table4[[#This Row],[Net_Balance]])/$J$974,0)</f>
        <v>0</v>
      </c>
      <c r="L450" t="s">
        <v>110</v>
      </c>
      <c r="M450" t="s">
        <v>77</v>
      </c>
      <c r="N450" t="s">
        <v>7</v>
      </c>
      <c r="O450">
        <v>1</v>
      </c>
      <c r="P450">
        <v>70</v>
      </c>
      <c r="Q450">
        <v>730</v>
      </c>
      <c r="R450">
        <v>1664467328</v>
      </c>
      <c r="S450">
        <v>15</v>
      </c>
      <c r="T450" t="s">
        <v>118</v>
      </c>
      <c r="U450">
        <v>1</v>
      </c>
      <c r="V450">
        <v>-50</v>
      </c>
      <c r="W450">
        <v>0.5</v>
      </c>
      <c r="X450">
        <v>70</v>
      </c>
      <c r="Y450">
        <v>0.5</v>
      </c>
      <c r="Z450">
        <v>10</v>
      </c>
      <c r="AA450">
        <v>3600</v>
      </c>
      <c r="AB450">
        <v>60</v>
      </c>
      <c r="AC450">
        <v>4</v>
      </c>
      <c r="AD450">
        <v>0.25</v>
      </c>
      <c r="AE450">
        <v>0.75</v>
      </c>
      <c r="AF450">
        <v>2</v>
      </c>
      <c r="AG450">
        <v>0.5</v>
      </c>
      <c r="AH450">
        <v>0.25</v>
      </c>
      <c r="AI450">
        <v>0.625</v>
      </c>
      <c r="AJ450">
        <v>0.375</v>
      </c>
      <c r="AK450">
        <v>-5</v>
      </c>
      <c r="AL450">
        <v>3375</v>
      </c>
      <c r="AM450">
        <v>58.094750193111253</v>
      </c>
      <c r="AN450">
        <v>0.9</v>
      </c>
      <c r="AO450">
        <v>0.38419903534316502</v>
      </c>
      <c r="AP450">
        <v>0.61580096465683498</v>
      </c>
      <c r="AQ450" s="2">
        <f>Table4[[#This Row],[Gain]]^Table4[[#This Row],[θ]]</f>
        <v>160.98133731857229</v>
      </c>
      <c r="AR450" s="2">
        <f>-Table4[[#This Row],[λ]]*-Table4[[#This Row],[Loss]]^Table4[[#This Row],[θ]]</f>
        <v>215.2947128015152</v>
      </c>
      <c r="AS450" s="2">
        <f>Table4[[#This Row],[pie_gain]]*Table4[[#This Row],[v_n_w_g]]-Table4[[#This Row],[pie_loss]]*Table4[[#This Row],[v_n_w_l]]</f>
        <v>-70.729817322641168</v>
      </c>
      <c r="AT450" s="2">
        <f>IF(Table4[[#This Row],[diff_v]]&gt;=1,1,0)</f>
        <v>0</v>
      </c>
      <c r="AU450" s="2">
        <f>Table4[[#This Row],[Gain]]^(Table4[[#This Row],[θ]]*Table4[[#This Row],[ω_p]])</f>
        <v>166.44747014723075</v>
      </c>
      <c r="AV450" s="2">
        <f>-Table4[[#This Row],[λ]]*-Table4[[#This Row],[Loss]]^(Table4[[#This Row],[θ]]*Table4[[#This Row],[ω_n]])</f>
        <v>215.2947128015152</v>
      </c>
      <c r="AW450" s="2">
        <f>Table4[[#This Row],[v_n_w_g_w]]*Table4[[#This Row],[pie_gain]]-Table4[[#This Row],[v_n_w_l_w]]*Table4[[#This Row],[pie_loss]]</f>
        <v>-68.629734362812997</v>
      </c>
      <c r="AX450" s="2">
        <f>IF(Table4[[#This Row],[diff_v_w]]&gt;=1,1,0)</f>
        <v>0</v>
      </c>
      <c r="AY450" s="2">
        <f>Table4[[#This Row],[Gain]]^(Table4[[#This Row],[θ]])*Table4[[#This Row],[ω_p2]]</f>
        <v>161.72185147023771</v>
      </c>
      <c r="AZ450" s="2">
        <f>-Table4[[#This Row],[λ]]*-Table4[[#This Row],[Loss]]^(Table4[[#This Row],[θ]])*Table4[[#This Row],[ω_n2]]</f>
        <v>215.2947128015152</v>
      </c>
      <c r="BA450" s="2">
        <f>Table4[[#This Row],[v_n_w_g_w2]]*Table4[[#This Row],[pie_gain]]-Table4[[#This Row],[v_n_w_l_w2]]*Table4[[#This Row],[pie_loss]]</f>
        <v>-70.445312499913371</v>
      </c>
      <c r="BB450" s="2">
        <f>IF(Table4[[#This Row],[diff_v_w2]]&gt;=1,1,0)</f>
        <v>0</v>
      </c>
      <c r="BC450" s="2">
        <f>Table4[[#This Row],[Gain]]^(Table4[[#This Row],[θ]]+Table4[[#This Row],[ω_p3]])</f>
        <v>167.39806472674942</v>
      </c>
      <c r="BD450" s="2">
        <f>-Table4[[#This Row],[λ]]*-Table4[[#This Row],[Loss]]^(Table4[[#This Row],[θ]]+Table4[[#This Row],[ω_n3]])</f>
        <v>215.2947128015152</v>
      </c>
      <c r="BE450" s="2">
        <f>Table4[[#This Row],[v_n_w_g_w3]]*Table4[[#This Row],[pie_gain]]-Table4[[#This Row],[v_n_w_l_w3]]*Table4[[#This Row],[pie_loss]]</f>
        <v>-68.26451684235947</v>
      </c>
      <c r="BF450" s="2">
        <f>IF(Table4[[#This Row],[diff_v_w3]]&gt;=1,1,0)</f>
        <v>0</v>
      </c>
      <c r="BG450" s="2">
        <f>(Table4[[#This Row],[Accept]]-Table4[[#This Row],[projected_M1]])</f>
        <v>1</v>
      </c>
      <c r="BH450" s="2">
        <f>(Table4[[#This Row],[Accept]]-Table4[[#This Row],[projected_M2]])</f>
        <v>1</v>
      </c>
      <c r="BI450" s="2">
        <f>(Table4[[#This Row],[Accept]]-Table4[[#This Row],[projected_M3]])</f>
        <v>1</v>
      </c>
      <c r="BJ450" s="2">
        <f>(Table4[[#This Row],[Accept]]-Table4[[#This Row],[projected_M4]])</f>
        <v>1</v>
      </c>
    </row>
    <row r="451" spans="1:62" x14ac:dyDescent="0.3">
      <c r="A451">
        <v>62</v>
      </c>
      <c r="B451" t="s">
        <v>45</v>
      </c>
      <c r="C451">
        <v>1.1960207441678836</v>
      </c>
      <c r="D451">
        <v>-2</v>
      </c>
      <c r="E451" s="22">
        <f>IF(Table4[[#This Row],[Trial]]="G1",Table4[[#This Row],[Balance]]/100,IF(Table4[[#This Row],[Trial]]="G2",Table4[[#This Row],[Balance]]/200,Table4[[#This Row],[Balance]]/500))</f>
        <v>1.46</v>
      </c>
      <c r="F451" s="22">
        <f>IF(Table4[[#This Row],[Net_Balance]]&gt;1,1+(Table4[[#This Row],[Net_Balance]]-1)/$F$974,1)</f>
        <v>1.0065714285714287</v>
      </c>
      <c r="G451" s="22">
        <f>IF(Table4[[#This Row],[Net_Balance]]&lt;1,1-(1-Table4[[#This Row],[Net_Balance]])/$F$974,1)</f>
        <v>1</v>
      </c>
      <c r="H451" s="22">
        <f>IF(Table4[[#This Row],[Net_Balance]]&gt;1,1+(Table4[[#This Row],[Net_Balance]]-1)/$H$974,1)</f>
        <v>1.0045999999999999</v>
      </c>
      <c r="I451" s="22">
        <f>IF(Table4[[#This Row],[Net_Balance]]&lt;1,1-(1-Table4[[#This Row],[Net_Balance]])/$H$974,1)</f>
        <v>1</v>
      </c>
      <c r="J451" s="22">
        <f>IF(Table4[[#This Row],[Net_Balance]]&gt;1,(Table4[[#This Row],[Net_Balance]]-1)/$J$974,0)</f>
        <v>9.1999999999999998E-3</v>
      </c>
      <c r="K451" s="22">
        <f>IF(Table4[[#This Row],[Net_Balance]]&lt;1,-(1-Table4[[#This Row],[Net_Balance]])/$J$974,0)</f>
        <v>0</v>
      </c>
      <c r="L451" t="s">
        <v>110</v>
      </c>
      <c r="M451" t="s">
        <v>86</v>
      </c>
      <c r="N451" t="s">
        <v>5</v>
      </c>
      <c r="O451">
        <v>0</v>
      </c>
      <c r="P451">
        <v>0</v>
      </c>
      <c r="Q451">
        <v>730</v>
      </c>
      <c r="R451">
        <v>1664467336</v>
      </c>
      <c r="S451">
        <v>8</v>
      </c>
      <c r="T451" t="s">
        <v>117</v>
      </c>
      <c r="U451">
        <v>0</v>
      </c>
      <c r="V451">
        <v>-50</v>
      </c>
      <c r="W451">
        <v>0.5</v>
      </c>
      <c r="X451">
        <v>70</v>
      </c>
      <c r="Y451">
        <v>0.5</v>
      </c>
      <c r="Z451">
        <v>10</v>
      </c>
      <c r="AA451">
        <v>3600</v>
      </c>
      <c r="AB451">
        <v>60</v>
      </c>
      <c r="AC451">
        <v>4</v>
      </c>
      <c r="AD451">
        <v>0.25</v>
      </c>
      <c r="AE451">
        <v>0.75</v>
      </c>
      <c r="AF451">
        <v>2</v>
      </c>
      <c r="AG451">
        <v>0.5</v>
      </c>
      <c r="AH451">
        <v>0.25</v>
      </c>
      <c r="AI451">
        <v>0.625</v>
      </c>
      <c r="AJ451">
        <v>0.375</v>
      </c>
      <c r="AK451">
        <v>-5</v>
      </c>
      <c r="AL451">
        <v>3375</v>
      </c>
      <c r="AM451">
        <v>58.094750193111253</v>
      </c>
      <c r="AN451">
        <v>0.9</v>
      </c>
      <c r="AO451">
        <v>0.38419903534316502</v>
      </c>
      <c r="AP451">
        <v>0.61580096465683498</v>
      </c>
      <c r="AQ451" s="2">
        <f>Table4[[#This Row],[Gain]]^Table4[[#This Row],[θ]]</f>
        <v>160.98133731857229</v>
      </c>
      <c r="AR451" s="2">
        <f>-Table4[[#This Row],[λ]]*-Table4[[#This Row],[Loss]]^Table4[[#This Row],[θ]]</f>
        <v>215.2947128015152</v>
      </c>
      <c r="AS451" s="2">
        <f>Table4[[#This Row],[pie_gain]]*Table4[[#This Row],[v_n_w_g]]-Table4[[#This Row],[pie_loss]]*Table4[[#This Row],[v_n_w_l]]</f>
        <v>-70.729817322641168</v>
      </c>
      <c r="AT451" s="2">
        <f>IF(Table4[[#This Row],[diff_v]]&gt;=1,1,0)</f>
        <v>0</v>
      </c>
      <c r="AU451" s="2">
        <f>Table4[[#This Row],[Gain]]^(Table4[[#This Row],[θ]]*Table4[[#This Row],[ω_p]])</f>
        <v>166.44747014723075</v>
      </c>
      <c r="AV451" s="2">
        <f>-Table4[[#This Row],[λ]]*-Table4[[#This Row],[Loss]]^(Table4[[#This Row],[θ]]*Table4[[#This Row],[ω_n]])</f>
        <v>215.2947128015152</v>
      </c>
      <c r="AW451" s="2">
        <f>Table4[[#This Row],[v_n_w_g_w]]*Table4[[#This Row],[pie_gain]]-Table4[[#This Row],[v_n_w_l_w]]*Table4[[#This Row],[pie_loss]]</f>
        <v>-68.629734362812997</v>
      </c>
      <c r="AX451" s="2">
        <f>IF(Table4[[#This Row],[diff_v_w]]&gt;=1,1,0)</f>
        <v>0</v>
      </c>
      <c r="AY451" s="2">
        <f>Table4[[#This Row],[Gain]]^(Table4[[#This Row],[θ]])*Table4[[#This Row],[ω_p2]]</f>
        <v>161.72185147023771</v>
      </c>
      <c r="AZ451" s="2">
        <f>-Table4[[#This Row],[λ]]*-Table4[[#This Row],[Loss]]^(Table4[[#This Row],[θ]])*Table4[[#This Row],[ω_n2]]</f>
        <v>215.2947128015152</v>
      </c>
      <c r="BA451" s="2">
        <f>Table4[[#This Row],[v_n_w_g_w2]]*Table4[[#This Row],[pie_gain]]-Table4[[#This Row],[v_n_w_l_w2]]*Table4[[#This Row],[pie_loss]]</f>
        <v>-70.445312499913371</v>
      </c>
      <c r="BB451" s="2">
        <f>IF(Table4[[#This Row],[diff_v_w2]]&gt;=1,1,0)</f>
        <v>0</v>
      </c>
      <c r="BC451" s="2">
        <f>Table4[[#This Row],[Gain]]^(Table4[[#This Row],[θ]]+Table4[[#This Row],[ω_p3]])</f>
        <v>167.39806472674942</v>
      </c>
      <c r="BD451" s="2">
        <f>-Table4[[#This Row],[λ]]*-Table4[[#This Row],[Loss]]^(Table4[[#This Row],[θ]]+Table4[[#This Row],[ω_n3]])</f>
        <v>215.2947128015152</v>
      </c>
      <c r="BE451" s="2">
        <f>Table4[[#This Row],[v_n_w_g_w3]]*Table4[[#This Row],[pie_gain]]-Table4[[#This Row],[v_n_w_l_w3]]*Table4[[#This Row],[pie_loss]]</f>
        <v>-68.26451684235947</v>
      </c>
      <c r="BF451" s="2">
        <f>IF(Table4[[#This Row],[diff_v_w3]]&gt;=1,1,0)</f>
        <v>0</v>
      </c>
      <c r="BG451" s="2">
        <f>(Table4[[#This Row],[Accept]]-Table4[[#This Row],[projected_M1]])</f>
        <v>0</v>
      </c>
      <c r="BH451" s="2">
        <f>(Table4[[#This Row],[Accept]]-Table4[[#This Row],[projected_M2]])</f>
        <v>0</v>
      </c>
      <c r="BI451" s="2">
        <f>(Table4[[#This Row],[Accept]]-Table4[[#This Row],[projected_M3]])</f>
        <v>0</v>
      </c>
      <c r="BJ451" s="2">
        <f>(Table4[[#This Row],[Accept]]-Table4[[#This Row],[projected_M4]])</f>
        <v>0</v>
      </c>
    </row>
    <row r="452" spans="1:62" x14ac:dyDescent="0.3">
      <c r="A452">
        <v>63</v>
      </c>
      <c r="B452" t="s">
        <v>45</v>
      </c>
      <c r="C452">
        <v>1.1960207441678836</v>
      </c>
      <c r="D452">
        <v>-2</v>
      </c>
      <c r="E452" s="22">
        <f>IF(Table4[[#This Row],[Trial]]="G1",Table4[[#This Row],[Balance]]/100,IF(Table4[[#This Row],[Trial]]="G2",Table4[[#This Row],[Balance]]/200,Table4[[#This Row],[Balance]]/500))</f>
        <v>1.46</v>
      </c>
      <c r="F452" s="22">
        <f>IF(Table4[[#This Row],[Net_Balance]]&gt;1,1+(Table4[[#This Row],[Net_Balance]]-1)/$F$974,1)</f>
        <v>1.0065714285714287</v>
      </c>
      <c r="G452" s="22">
        <f>IF(Table4[[#This Row],[Net_Balance]]&lt;1,1-(1-Table4[[#This Row],[Net_Balance]])/$F$974,1)</f>
        <v>1</v>
      </c>
      <c r="H452" s="22">
        <f>IF(Table4[[#This Row],[Net_Balance]]&gt;1,1+(Table4[[#This Row],[Net_Balance]]-1)/$H$974,1)</f>
        <v>1.0045999999999999</v>
      </c>
      <c r="I452" s="22">
        <f>IF(Table4[[#This Row],[Net_Balance]]&lt;1,1-(1-Table4[[#This Row],[Net_Balance]])/$H$974,1)</f>
        <v>1</v>
      </c>
      <c r="J452" s="22">
        <f>IF(Table4[[#This Row],[Net_Balance]]&gt;1,(Table4[[#This Row],[Net_Balance]]-1)/$J$974,0)</f>
        <v>9.1999999999999998E-3</v>
      </c>
      <c r="K452" s="22">
        <f>IF(Table4[[#This Row],[Net_Balance]]&lt;1,-(1-Table4[[#This Row],[Net_Balance]])/$J$974,0)</f>
        <v>0</v>
      </c>
      <c r="L452" t="s">
        <v>110</v>
      </c>
      <c r="M452" t="s">
        <v>102</v>
      </c>
      <c r="N452" t="s">
        <v>5</v>
      </c>
      <c r="O452">
        <v>0</v>
      </c>
      <c r="P452">
        <v>0</v>
      </c>
      <c r="Q452">
        <v>730</v>
      </c>
      <c r="R452">
        <v>1664467344</v>
      </c>
      <c r="S452">
        <v>8</v>
      </c>
      <c r="T452" t="s">
        <v>117</v>
      </c>
      <c r="U452">
        <v>0</v>
      </c>
      <c r="V452">
        <v>-10</v>
      </c>
      <c r="W452">
        <v>0.5</v>
      </c>
      <c r="X452">
        <v>20</v>
      </c>
      <c r="Y452">
        <v>0.5</v>
      </c>
      <c r="Z452">
        <v>5</v>
      </c>
      <c r="AA452">
        <v>225</v>
      </c>
      <c r="AB452">
        <v>15</v>
      </c>
      <c r="AC452">
        <v>2</v>
      </c>
      <c r="AD452">
        <v>0.25</v>
      </c>
      <c r="AE452">
        <v>0.75</v>
      </c>
      <c r="AF452">
        <v>2</v>
      </c>
      <c r="AG452">
        <v>0.5</v>
      </c>
      <c r="AH452">
        <v>0.25</v>
      </c>
      <c r="AI452">
        <v>0.625</v>
      </c>
      <c r="AJ452">
        <v>0.375</v>
      </c>
      <c r="AK452">
        <v>1.25</v>
      </c>
      <c r="AL452">
        <v>210.9375</v>
      </c>
      <c r="AM452">
        <v>14.523687548277813</v>
      </c>
      <c r="AN452">
        <v>0.9</v>
      </c>
      <c r="AO452">
        <v>0.38419903534316502</v>
      </c>
      <c r="AP452">
        <v>0.61580096465683498</v>
      </c>
      <c r="AQ452" s="2">
        <f>Table4[[#This Row],[Gain]]^Table4[[#This Row],[θ]]</f>
        <v>35.979809832580635</v>
      </c>
      <c r="AR452" s="2">
        <f>-Table4[[#This Row],[λ]]*-Table4[[#This Row],[Loss]]^Table4[[#This Row],[θ]]</f>
        <v>31.408756296736705</v>
      </c>
      <c r="AS452" s="2">
        <f>Table4[[#This Row],[pie_gain]]*Table4[[#This Row],[v_n_w_g]]-Table4[[#This Row],[pie_loss]]*Table4[[#This Row],[v_n_w_l]]</f>
        <v>-5.5181341966939002</v>
      </c>
      <c r="AT452" s="2">
        <f>IF(Table4[[#This Row],[diff_v]]&gt;=1,1,0)</f>
        <v>0</v>
      </c>
      <c r="AU452" s="2">
        <f>Table4[[#This Row],[Gain]]^(Table4[[#This Row],[θ]]*Table4[[#This Row],[ω_p]])</f>
        <v>36.837011806080149</v>
      </c>
      <c r="AV452" s="2">
        <f>-Table4[[#This Row],[λ]]*-Table4[[#This Row],[Loss]]^(Table4[[#This Row],[θ]]*Table4[[#This Row],[ω_n]])</f>
        <v>31.408756296736705</v>
      </c>
      <c r="AW452" s="2">
        <f>Table4[[#This Row],[v_n_w_g_w]]*Table4[[#This Row],[pie_gain]]-Table4[[#This Row],[v_n_w_l_w]]*Table4[[#This Row],[pie_loss]]</f>
        <v>-5.1887980253811303</v>
      </c>
      <c r="AX452" s="2">
        <f>IF(Table4[[#This Row],[diff_v_w]]&gt;=1,1,0)</f>
        <v>0</v>
      </c>
      <c r="AY452" s="2">
        <f>Table4[[#This Row],[Gain]]^(Table4[[#This Row],[θ]])*Table4[[#This Row],[ω_p2]]</f>
        <v>36.1453169578105</v>
      </c>
      <c r="AZ452" s="2">
        <f>-Table4[[#This Row],[λ]]*-Table4[[#This Row],[Loss]]^(Table4[[#This Row],[θ]])*Table4[[#This Row],[ω_n2]]</f>
        <v>31.408756296736705</v>
      </c>
      <c r="BA452" s="2">
        <f>Table4[[#This Row],[v_n_w_g_w2]]*Table4[[#This Row],[pie_gain]]-Table4[[#This Row],[v_n_w_l_w2]]*Table4[[#This Row],[pie_loss]]</f>
        <v>-5.4545465188381659</v>
      </c>
      <c r="BB452" s="2">
        <f>IF(Table4[[#This Row],[diff_v_w2]]&gt;=1,1,0)</f>
        <v>0</v>
      </c>
      <c r="BC452" s="2">
        <f>Table4[[#This Row],[Gain]]^(Table4[[#This Row],[θ]]+Table4[[#This Row],[ω_p3]])</f>
        <v>36.985231342662487</v>
      </c>
      <c r="BD452" s="2">
        <f>-Table4[[#This Row],[λ]]*-Table4[[#This Row],[Loss]]^(Table4[[#This Row],[θ]]+Table4[[#This Row],[ω_n3]])</f>
        <v>31.408756296736705</v>
      </c>
      <c r="BE452" s="2">
        <f>Table4[[#This Row],[v_n_w_g_w3]]*Table4[[#This Row],[pie_gain]]-Table4[[#This Row],[v_n_w_l_w3]]*Table4[[#This Row],[pie_loss]]</f>
        <v>-5.1318522224071845</v>
      </c>
      <c r="BF452" s="2">
        <f>IF(Table4[[#This Row],[diff_v_w3]]&gt;=1,1,0)</f>
        <v>0</v>
      </c>
      <c r="BG452" s="2">
        <f>(Table4[[#This Row],[Accept]]-Table4[[#This Row],[projected_M1]])</f>
        <v>0</v>
      </c>
      <c r="BH452" s="2">
        <f>(Table4[[#This Row],[Accept]]-Table4[[#This Row],[projected_M2]])</f>
        <v>0</v>
      </c>
      <c r="BI452" s="2">
        <f>(Table4[[#This Row],[Accept]]-Table4[[#This Row],[projected_M3]])</f>
        <v>0</v>
      </c>
      <c r="BJ452" s="2">
        <f>(Table4[[#This Row],[Accept]]-Table4[[#This Row],[projected_M4]])</f>
        <v>0</v>
      </c>
    </row>
    <row r="453" spans="1:62" x14ac:dyDescent="0.3">
      <c r="A453">
        <v>64</v>
      </c>
      <c r="B453" t="s">
        <v>45</v>
      </c>
      <c r="C453">
        <v>1.1960207441678836</v>
      </c>
      <c r="D453">
        <v>-2</v>
      </c>
      <c r="E453" s="22">
        <f>IF(Table4[[#This Row],[Trial]]="G1",Table4[[#This Row],[Balance]]/100,IF(Table4[[#This Row],[Trial]]="G2",Table4[[#This Row],[Balance]]/200,Table4[[#This Row],[Balance]]/500))</f>
        <v>1.46</v>
      </c>
      <c r="F453" s="22">
        <f>IF(Table4[[#This Row],[Net_Balance]]&gt;1,1+(Table4[[#This Row],[Net_Balance]]-1)/$F$974,1)</f>
        <v>1.0065714285714287</v>
      </c>
      <c r="G453" s="22">
        <f>IF(Table4[[#This Row],[Net_Balance]]&lt;1,1-(1-Table4[[#This Row],[Net_Balance]])/$F$974,1)</f>
        <v>1</v>
      </c>
      <c r="H453" s="22">
        <f>IF(Table4[[#This Row],[Net_Balance]]&gt;1,1+(Table4[[#This Row],[Net_Balance]]-1)/$H$974,1)</f>
        <v>1.0045999999999999</v>
      </c>
      <c r="I453" s="22">
        <f>IF(Table4[[#This Row],[Net_Balance]]&lt;1,1-(1-Table4[[#This Row],[Net_Balance]])/$H$974,1)</f>
        <v>1</v>
      </c>
      <c r="J453" s="22">
        <f>IF(Table4[[#This Row],[Net_Balance]]&gt;1,(Table4[[#This Row],[Net_Balance]]-1)/$J$974,0)</f>
        <v>9.1999999999999998E-3</v>
      </c>
      <c r="K453" s="22">
        <f>IF(Table4[[#This Row],[Net_Balance]]&lt;1,-(1-Table4[[#This Row],[Net_Balance]])/$J$974,0)</f>
        <v>0</v>
      </c>
      <c r="L453" t="s">
        <v>110</v>
      </c>
      <c r="M453" t="s">
        <v>91</v>
      </c>
      <c r="N453" t="s">
        <v>5</v>
      </c>
      <c r="O453">
        <v>0</v>
      </c>
      <c r="P453">
        <v>0</v>
      </c>
      <c r="Q453">
        <v>730</v>
      </c>
      <c r="R453">
        <v>1664467353</v>
      </c>
      <c r="S453">
        <v>9</v>
      </c>
      <c r="T453" t="s">
        <v>118</v>
      </c>
      <c r="U453">
        <v>1</v>
      </c>
      <c r="V453">
        <v>-90</v>
      </c>
      <c r="W453">
        <v>0.5</v>
      </c>
      <c r="X453">
        <v>100</v>
      </c>
      <c r="Y453">
        <v>0.5</v>
      </c>
      <c r="Z453">
        <v>5</v>
      </c>
      <c r="AA453">
        <v>9025</v>
      </c>
      <c r="AB453">
        <v>95</v>
      </c>
      <c r="AC453">
        <v>4</v>
      </c>
      <c r="AD453">
        <v>0.25</v>
      </c>
      <c r="AE453">
        <v>0.75</v>
      </c>
      <c r="AF453">
        <v>1</v>
      </c>
      <c r="AG453">
        <v>0.25</v>
      </c>
      <c r="AH453">
        <v>0.5</v>
      </c>
      <c r="AI453">
        <v>0.375</v>
      </c>
      <c r="AJ453">
        <v>0.625</v>
      </c>
      <c r="AK453">
        <v>28.75</v>
      </c>
      <c r="AL453">
        <v>8460.9375</v>
      </c>
      <c r="AM453">
        <v>91.983354472426157</v>
      </c>
      <c r="AN453">
        <v>0.9</v>
      </c>
      <c r="AO453">
        <v>0.60844334427391233</v>
      </c>
      <c r="AP453">
        <v>0.39155665572608767</v>
      </c>
      <c r="AQ453" s="2">
        <f>Table4[[#This Row],[Gain]]^Table4[[#This Row],[θ]]</f>
        <v>246.6274930269494</v>
      </c>
      <c r="AR453" s="2">
        <f>-Table4[[#This Row],[λ]]*-Table4[[#This Row],[Loss]]^Table4[[#This Row],[θ]]</f>
        <v>434.85510823313615</v>
      </c>
      <c r="AS453" s="2">
        <f>Table4[[#This Row],[pie_gain]]*Table4[[#This Row],[v_n_w_g]]-Table4[[#This Row],[pie_loss]]*Table4[[#This Row],[v_n_w_l]]</f>
        <v>-20.211555257964619</v>
      </c>
      <c r="AT453" s="2">
        <f>IF(Table4[[#This Row],[diff_v]]&gt;=1,1,0)</f>
        <v>0</v>
      </c>
      <c r="AU453" s="2">
        <f>Table4[[#This Row],[Gain]]^(Table4[[#This Row],[θ]]*Table4[[#This Row],[ω_p]])</f>
        <v>255.71759902399711</v>
      </c>
      <c r="AV453" s="2">
        <f>-Table4[[#This Row],[λ]]*-Table4[[#This Row],[Loss]]^(Table4[[#This Row],[θ]]*Table4[[#This Row],[ω_n]])</f>
        <v>434.85510823313615</v>
      </c>
      <c r="AW453" s="2">
        <f>Table4[[#This Row],[v_n_w_g_w]]*Table4[[#This Row],[pie_gain]]-Table4[[#This Row],[v_n_w_l_w]]*Table4[[#This Row],[pie_loss]]</f>
        <v>-14.680740765316557</v>
      </c>
      <c r="AX453" s="2">
        <f>IF(Table4[[#This Row],[diff_v_w]]&gt;=1,1,0)</f>
        <v>0</v>
      </c>
      <c r="AY453" s="2">
        <f>Table4[[#This Row],[Gain]]^(Table4[[#This Row],[θ]])*Table4[[#This Row],[ω_p2]]</f>
        <v>247.76197949487334</v>
      </c>
      <c r="AZ453" s="2">
        <f>-Table4[[#This Row],[λ]]*-Table4[[#This Row],[Loss]]^(Table4[[#This Row],[θ]])*Table4[[#This Row],[ω_n2]]</f>
        <v>434.85510823313615</v>
      </c>
      <c r="BA453" s="2">
        <f>Table4[[#This Row],[v_n_w_g_w2]]*Table4[[#This Row],[pie_gain]]-Table4[[#This Row],[v_n_w_l_w2]]*Table4[[#This Row],[pie_loss]]</f>
        <v>-19.521284517387471</v>
      </c>
      <c r="BB453" s="2">
        <f>IF(Table4[[#This Row],[diff_v_w2]]&gt;=1,1,0)</f>
        <v>0</v>
      </c>
      <c r="BC453" s="2">
        <f>Table4[[#This Row],[Gain]]^(Table4[[#This Row],[θ]]+Table4[[#This Row],[ω_p3]])</f>
        <v>257.30100843493835</v>
      </c>
      <c r="BD453" s="2">
        <f>-Table4[[#This Row],[λ]]*-Table4[[#This Row],[Loss]]^(Table4[[#This Row],[θ]]+Table4[[#This Row],[ω_n3]])</f>
        <v>434.85510823313615</v>
      </c>
      <c r="BE453" s="2">
        <f>Table4[[#This Row],[v_n_w_g_w3]]*Table4[[#This Row],[pie_gain]]-Table4[[#This Row],[v_n_w_l_w3]]*Table4[[#This Row],[pie_loss]]</f>
        <v>-13.717325847968681</v>
      </c>
      <c r="BF453" s="2">
        <f>IF(Table4[[#This Row],[diff_v_w3]]&gt;=1,1,0)</f>
        <v>0</v>
      </c>
      <c r="BG453" s="2">
        <f>(Table4[[#This Row],[Accept]]-Table4[[#This Row],[projected_M1]])</f>
        <v>0</v>
      </c>
      <c r="BH453" s="2">
        <f>(Table4[[#This Row],[Accept]]-Table4[[#This Row],[projected_M2]])</f>
        <v>0</v>
      </c>
      <c r="BI453" s="2">
        <f>(Table4[[#This Row],[Accept]]-Table4[[#This Row],[projected_M3]])</f>
        <v>0</v>
      </c>
      <c r="BJ453" s="2">
        <f>(Table4[[#This Row],[Accept]]-Table4[[#This Row],[projected_M4]])</f>
        <v>0</v>
      </c>
    </row>
    <row r="454" spans="1:62" x14ac:dyDescent="0.3">
      <c r="A454">
        <v>0</v>
      </c>
      <c r="B454" t="s">
        <v>45</v>
      </c>
      <c r="C454">
        <v>1.1960207441678836</v>
      </c>
      <c r="D454">
        <v>-2</v>
      </c>
      <c r="E454" s="22">
        <f>IF(Table4[[#This Row],[Trial]]="G1",Table4[[#This Row],[Balance]]/100,IF(Table4[[#This Row],[Trial]]="G2",Table4[[#This Row],[Balance]]/200,Table4[[#This Row],[Balance]]/500))</f>
        <v>1.36</v>
      </c>
      <c r="F454" s="22">
        <f>IF(Table4[[#This Row],[Net_Balance]]&gt;1,1+(Table4[[#This Row],[Net_Balance]]-1)/$F$974,1)</f>
        <v>1.0051428571428571</v>
      </c>
      <c r="G454" s="22">
        <f>IF(Table4[[#This Row],[Net_Balance]]&lt;1,1-(1-Table4[[#This Row],[Net_Balance]])/$F$974,1)</f>
        <v>1</v>
      </c>
      <c r="H454" s="22">
        <f>IF(Table4[[#This Row],[Net_Balance]]&gt;1,1+(Table4[[#This Row],[Net_Balance]]-1)/$H$974,1)</f>
        <v>1.0036</v>
      </c>
      <c r="I454" s="22">
        <f>IF(Table4[[#This Row],[Net_Balance]]&lt;1,1-(1-Table4[[#This Row],[Net_Balance]])/$H$974,1)</f>
        <v>1</v>
      </c>
      <c r="J454" s="22">
        <f>IF(Table4[[#This Row],[Net_Balance]]&gt;1,(Table4[[#This Row],[Net_Balance]]-1)/$J$974,0)</f>
        <v>7.2000000000000015E-3</v>
      </c>
      <c r="K454" s="22">
        <f>IF(Table4[[#This Row],[Net_Balance]]&lt;1,-(1-Table4[[#This Row],[Net_Balance]])/$J$974,0)</f>
        <v>0</v>
      </c>
      <c r="L454" t="s">
        <v>110</v>
      </c>
      <c r="M454" t="s">
        <v>50</v>
      </c>
      <c r="N454" t="s">
        <v>7</v>
      </c>
      <c r="O454">
        <v>1</v>
      </c>
      <c r="P454">
        <v>180</v>
      </c>
      <c r="Q454">
        <v>680</v>
      </c>
      <c r="R454">
        <v>1664468258</v>
      </c>
      <c r="S454" t="s">
        <v>136</v>
      </c>
      <c r="T454" t="s">
        <v>117</v>
      </c>
      <c r="U454">
        <v>0</v>
      </c>
      <c r="V454">
        <v>-90</v>
      </c>
      <c r="W454">
        <v>0.5</v>
      </c>
      <c r="X454">
        <v>180</v>
      </c>
      <c r="Y454">
        <v>0.5</v>
      </c>
      <c r="Z454">
        <v>45</v>
      </c>
      <c r="AA454">
        <v>18225</v>
      </c>
      <c r="AB454">
        <v>135</v>
      </c>
      <c r="AC454">
        <v>4</v>
      </c>
      <c r="AD454">
        <v>0.75</v>
      </c>
      <c r="AE454">
        <v>0.25</v>
      </c>
      <c r="AF454">
        <v>2</v>
      </c>
      <c r="AG454">
        <v>0.05</v>
      </c>
      <c r="AH454">
        <v>0.2</v>
      </c>
      <c r="AI454">
        <v>0.42499999999999999</v>
      </c>
      <c r="AJ454">
        <v>0.57499999999999996</v>
      </c>
      <c r="AK454">
        <v>65.249999999999986</v>
      </c>
      <c r="AL454">
        <v>17814.9375</v>
      </c>
      <c r="AM454">
        <v>133.47260954967501</v>
      </c>
      <c r="AN454">
        <v>0.9</v>
      </c>
      <c r="AO454">
        <v>0.56330583577691229</v>
      </c>
      <c r="AP454">
        <v>0.43669416422308771</v>
      </c>
      <c r="AQ454" s="2">
        <f>Table4[[#This Row],[Gain]]^Table4[[#This Row],[θ]]</f>
        <v>498.1414721148987</v>
      </c>
      <c r="AR454" s="2">
        <f>-Table4[[#This Row],[λ]]*-Table4[[#This Row],[Loss]]^Table4[[#This Row],[θ]]</f>
        <v>434.85510823313615</v>
      </c>
      <c r="AS454" s="2">
        <f>Table4[[#This Row],[pie_gain]]*Table4[[#This Row],[v_n_w_g]]-Table4[[#This Row],[pie_loss]]*Table4[[#This Row],[v_n_w_l]]</f>
        <v>90.70731023681472</v>
      </c>
      <c r="AT454" s="2">
        <f>IF(Table4[[#This Row],[diff_v]]&gt;=1,1,0)</f>
        <v>1</v>
      </c>
      <c r="AU454" s="2">
        <f>Table4[[#This Row],[Gain]]^(Table4[[#This Row],[θ]]*Table4[[#This Row],[ω_p]])</f>
        <v>514.30979966755831</v>
      </c>
      <c r="AV454" s="2">
        <f>-Table4[[#This Row],[λ]]*-Table4[[#This Row],[Loss]]^(Table4[[#This Row],[θ]]*Table4[[#This Row],[ω_n]])</f>
        <v>434.85510823313615</v>
      </c>
      <c r="AW454" s="2">
        <f>Table4[[#This Row],[v_n_w_g_w]]*Table4[[#This Row],[pie_gain]]-Table4[[#This Row],[v_n_w_l_w]]*Table4[[#This Row],[pie_loss]]</f>
        <v>99.815023501980505</v>
      </c>
      <c r="AX454" s="2">
        <f>IF(Table4[[#This Row],[diff_v_w]]&gt;=1,1,0)</f>
        <v>1</v>
      </c>
      <c r="AY454" s="2">
        <f>Table4[[#This Row],[Gain]]^(Table4[[#This Row],[θ]])*Table4[[#This Row],[ω_p2]]</f>
        <v>499.93478141451237</v>
      </c>
      <c r="AZ454" s="2">
        <f>-Table4[[#This Row],[λ]]*-Table4[[#This Row],[Loss]]^(Table4[[#This Row],[θ]])*Table4[[#This Row],[ω_n2]]</f>
        <v>434.85510823313615</v>
      </c>
      <c r="BA454" s="2">
        <f>Table4[[#This Row],[v_n_w_g_w2]]*Table4[[#This Row],[pie_gain]]-Table4[[#This Row],[v_n_w_l_w2]]*Table4[[#This Row],[pie_loss]]</f>
        <v>91.717491830640114</v>
      </c>
      <c r="BB454" s="2">
        <f>IF(Table4[[#This Row],[diff_v_w2]]&gt;=1,1,0)</f>
        <v>1</v>
      </c>
      <c r="BC454" s="2">
        <f>Table4[[#This Row],[Gain]]^(Table4[[#This Row],[θ]]+Table4[[#This Row],[ω_p3]])</f>
        <v>517.11919880961875</v>
      </c>
      <c r="BD454" s="2">
        <f>-Table4[[#This Row],[λ]]*-Table4[[#This Row],[Loss]]^(Table4[[#This Row],[θ]]+Table4[[#This Row],[ω_n3]])</f>
        <v>434.85510823313615</v>
      </c>
      <c r="BE454" s="2">
        <f>Table4[[#This Row],[v_n_w_g_w3]]*Table4[[#This Row],[pie_gain]]-Table4[[#This Row],[v_n_w_l_w3]]*Table4[[#This Row],[pie_loss]]</f>
        <v>101.39757443372983</v>
      </c>
      <c r="BF454" s="2">
        <f>IF(Table4[[#This Row],[diff_v_w3]]&gt;=1,1,0)</f>
        <v>1</v>
      </c>
      <c r="BG454" s="2">
        <f>(Table4[[#This Row],[Accept]]-Table4[[#This Row],[projected_M1]])</f>
        <v>0</v>
      </c>
      <c r="BH454" s="2">
        <f>(Table4[[#This Row],[Accept]]-Table4[[#This Row],[projected_M2]])</f>
        <v>0</v>
      </c>
      <c r="BI454" s="2">
        <f>(Table4[[#This Row],[Accept]]-Table4[[#This Row],[projected_M3]])</f>
        <v>0</v>
      </c>
      <c r="BJ454" s="2">
        <f>(Table4[[#This Row],[Accept]]-Table4[[#This Row],[projected_M4]])</f>
        <v>0</v>
      </c>
    </row>
    <row r="455" spans="1:62" x14ac:dyDescent="0.3">
      <c r="A455">
        <v>1</v>
      </c>
      <c r="B455" t="s">
        <v>45</v>
      </c>
      <c r="C455">
        <v>1.1960207441678836</v>
      </c>
      <c r="D455">
        <v>-2</v>
      </c>
      <c r="E455" s="22">
        <f>IF(Table4[[#This Row],[Trial]]="G1",Table4[[#This Row],[Balance]]/100,IF(Table4[[#This Row],[Trial]]="G2",Table4[[#This Row],[Balance]]/200,Table4[[#This Row],[Balance]]/500))</f>
        <v>1.36</v>
      </c>
      <c r="F455" s="22">
        <f>IF(Table4[[#This Row],[Net_Balance]]&gt;1,1+(Table4[[#This Row],[Net_Balance]]-1)/$F$974,1)</f>
        <v>1.0051428571428571</v>
      </c>
      <c r="G455" s="22">
        <f>IF(Table4[[#This Row],[Net_Balance]]&lt;1,1-(1-Table4[[#This Row],[Net_Balance]])/$F$974,1)</f>
        <v>1</v>
      </c>
      <c r="H455" s="22">
        <f>IF(Table4[[#This Row],[Net_Balance]]&gt;1,1+(Table4[[#This Row],[Net_Balance]]-1)/$H$974,1)</f>
        <v>1.0036</v>
      </c>
      <c r="I455" s="22">
        <f>IF(Table4[[#This Row],[Net_Balance]]&lt;1,1-(1-Table4[[#This Row],[Net_Balance]])/$H$974,1)</f>
        <v>1</v>
      </c>
      <c r="J455" s="22">
        <f>IF(Table4[[#This Row],[Net_Balance]]&gt;1,(Table4[[#This Row],[Net_Balance]]-1)/$J$974,0)</f>
        <v>7.2000000000000015E-3</v>
      </c>
      <c r="K455" s="22">
        <f>IF(Table4[[#This Row],[Net_Balance]]&lt;1,-(1-Table4[[#This Row],[Net_Balance]])/$J$974,0)</f>
        <v>0</v>
      </c>
      <c r="L455" t="s">
        <v>110</v>
      </c>
      <c r="M455" t="s">
        <v>95</v>
      </c>
      <c r="N455" t="s">
        <v>5</v>
      </c>
      <c r="O455">
        <v>0</v>
      </c>
      <c r="P455">
        <v>0</v>
      </c>
      <c r="Q455">
        <v>680</v>
      </c>
      <c r="R455">
        <v>1664468269</v>
      </c>
      <c r="S455">
        <v>11</v>
      </c>
      <c r="T455" t="s">
        <v>117</v>
      </c>
      <c r="U455">
        <v>0</v>
      </c>
      <c r="V455">
        <v>-90</v>
      </c>
      <c r="W455">
        <v>0.5</v>
      </c>
      <c r="X455">
        <v>90</v>
      </c>
      <c r="Y455">
        <v>0.5</v>
      </c>
      <c r="Z455">
        <v>0</v>
      </c>
      <c r="AA455">
        <v>8100</v>
      </c>
      <c r="AB455">
        <v>90</v>
      </c>
      <c r="AC455">
        <v>4</v>
      </c>
      <c r="AD455">
        <v>0.25</v>
      </c>
      <c r="AE455">
        <v>0.75</v>
      </c>
      <c r="AF455">
        <v>1</v>
      </c>
      <c r="AG455">
        <v>0.25</v>
      </c>
      <c r="AH455">
        <v>0.5</v>
      </c>
      <c r="AI455">
        <v>0.375</v>
      </c>
      <c r="AJ455">
        <v>0.625</v>
      </c>
      <c r="AK455">
        <v>22.5</v>
      </c>
      <c r="AL455">
        <v>7593.75</v>
      </c>
      <c r="AM455">
        <v>87.142125289666879</v>
      </c>
      <c r="AN455">
        <v>0.9</v>
      </c>
      <c r="AO455">
        <v>0.60844334427391233</v>
      </c>
      <c r="AP455">
        <v>0.39155665572608767</v>
      </c>
      <c r="AQ455" s="2">
        <f>Table4[[#This Row],[Gain]]^Table4[[#This Row],[θ]]</f>
        <v>217.42755411656807</v>
      </c>
      <c r="AR455" s="2">
        <f>-Table4[[#This Row],[λ]]*-Table4[[#This Row],[Loss]]^Table4[[#This Row],[θ]]</f>
        <v>434.85510823313615</v>
      </c>
      <c r="AS455" s="2">
        <f>Table4[[#This Row],[pie_gain]]*Table4[[#This Row],[v_n_w_g]]-Table4[[#This Row],[pie_loss]]*Table4[[#This Row],[v_n_w_l]]</f>
        <v>-37.978063741190965</v>
      </c>
      <c r="AT455" s="2">
        <f>IF(Table4[[#This Row],[diff_v]]&gt;=1,1,0)</f>
        <v>0</v>
      </c>
      <c r="AU455" s="2">
        <f>Table4[[#This Row],[Gain]]^(Table4[[#This Row],[θ]]*Table4[[#This Row],[ω_p]])</f>
        <v>223.52960743690363</v>
      </c>
      <c r="AV455" s="2">
        <f>-Table4[[#This Row],[λ]]*-Table4[[#This Row],[Loss]]^(Table4[[#This Row],[θ]]*Table4[[#This Row],[ω_n]])</f>
        <v>434.85510823313615</v>
      </c>
      <c r="AW455" s="2">
        <f>Table4[[#This Row],[v_n_w_g_w]]*Table4[[#This Row],[pie_gain]]-Table4[[#This Row],[v_n_w_l_w]]*Table4[[#This Row],[pie_loss]]</f>
        <v>-34.265310012028266</v>
      </c>
      <c r="AX455" s="2">
        <f>IF(Table4[[#This Row],[diff_v_w]]&gt;=1,1,0)</f>
        <v>0</v>
      </c>
      <c r="AY455" s="2">
        <f>Table4[[#This Row],[Gain]]^(Table4[[#This Row],[θ]])*Table4[[#This Row],[ω_p2]]</f>
        <v>218.21029331138774</v>
      </c>
      <c r="AZ455" s="2">
        <f>-Table4[[#This Row],[λ]]*-Table4[[#This Row],[Loss]]^(Table4[[#This Row],[θ]])*Table4[[#This Row],[ω_n2]]</f>
        <v>434.85510823313615</v>
      </c>
      <c r="BA455" s="2">
        <f>Table4[[#This Row],[v_n_w_g_w2]]*Table4[[#This Row],[pie_gain]]-Table4[[#This Row],[v_n_w_l_w2]]*Table4[[#This Row],[pie_loss]]</f>
        <v>-37.501811287800621</v>
      </c>
      <c r="BB455" s="2">
        <f>IF(Table4[[#This Row],[diff_v_w2]]&gt;=1,1,0)</f>
        <v>0</v>
      </c>
      <c r="BC455" s="2">
        <f>Table4[[#This Row],[Gain]]^(Table4[[#This Row],[θ]]+Table4[[#This Row],[ω_p3]])</f>
        <v>224.58726505687756</v>
      </c>
      <c r="BD455" s="2">
        <f>-Table4[[#This Row],[λ]]*-Table4[[#This Row],[Loss]]^(Table4[[#This Row],[θ]]+Table4[[#This Row],[ω_n3]])</f>
        <v>434.85510823313615</v>
      </c>
      <c r="BE455" s="2">
        <f>Table4[[#This Row],[v_n_w_g_w3]]*Table4[[#This Row],[pie_gain]]-Table4[[#This Row],[v_n_w_l_w3]]*Table4[[#This Row],[pie_loss]]</f>
        <v>-33.621785272634554</v>
      </c>
      <c r="BF455" s="2">
        <f>IF(Table4[[#This Row],[diff_v_w3]]&gt;=1,1,0)</f>
        <v>0</v>
      </c>
      <c r="BG455" s="2">
        <f>(Table4[[#This Row],[Accept]]-Table4[[#This Row],[projected_M1]])</f>
        <v>0</v>
      </c>
      <c r="BH455" s="2">
        <f>(Table4[[#This Row],[Accept]]-Table4[[#This Row],[projected_M2]])</f>
        <v>0</v>
      </c>
      <c r="BI455" s="2">
        <f>(Table4[[#This Row],[Accept]]-Table4[[#This Row],[projected_M3]])</f>
        <v>0</v>
      </c>
      <c r="BJ455" s="2">
        <f>(Table4[[#This Row],[Accept]]-Table4[[#This Row],[projected_M4]])</f>
        <v>0</v>
      </c>
    </row>
    <row r="456" spans="1:62" x14ac:dyDescent="0.3">
      <c r="A456">
        <v>2</v>
      </c>
      <c r="B456" t="s">
        <v>45</v>
      </c>
      <c r="C456">
        <v>1.1960207441678836</v>
      </c>
      <c r="D456">
        <v>-2</v>
      </c>
      <c r="E456" s="22">
        <f>IF(Table4[[#This Row],[Trial]]="G1",Table4[[#This Row],[Balance]]/100,IF(Table4[[#This Row],[Trial]]="G2",Table4[[#This Row],[Balance]]/200,Table4[[#This Row],[Balance]]/500))</f>
        <v>1.38</v>
      </c>
      <c r="F456" s="22">
        <f>IF(Table4[[#This Row],[Net_Balance]]&gt;1,1+(Table4[[#This Row],[Net_Balance]]-1)/$F$974,1)</f>
        <v>1.0054285714285713</v>
      </c>
      <c r="G456" s="22">
        <f>IF(Table4[[#This Row],[Net_Balance]]&lt;1,1-(1-Table4[[#This Row],[Net_Balance]])/$F$974,1)</f>
        <v>1</v>
      </c>
      <c r="H456" s="22">
        <f>IF(Table4[[#This Row],[Net_Balance]]&gt;1,1+(Table4[[#This Row],[Net_Balance]]-1)/$H$974,1)</f>
        <v>1.0038</v>
      </c>
      <c r="I456" s="22">
        <f>IF(Table4[[#This Row],[Net_Balance]]&lt;1,1-(1-Table4[[#This Row],[Net_Balance]])/$H$974,1)</f>
        <v>1</v>
      </c>
      <c r="J456" s="22">
        <f>IF(Table4[[#This Row],[Net_Balance]]&gt;1,(Table4[[#This Row],[Net_Balance]]-1)/$J$974,0)</f>
        <v>7.5999999999999983E-3</v>
      </c>
      <c r="K456" s="22">
        <f>IF(Table4[[#This Row],[Net_Balance]]&lt;1,-(1-Table4[[#This Row],[Net_Balance]])/$J$974,0)</f>
        <v>0</v>
      </c>
      <c r="L456" t="s">
        <v>110</v>
      </c>
      <c r="M456" t="s">
        <v>97</v>
      </c>
      <c r="N456" t="s">
        <v>7</v>
      </c>
      <c r="O456">
        <v>1</v>
      </c>
      <c r="P456">
        <v>10</v>
      </c>
      <c r="Q456">
        <v>690</v>
      </c>
      <c r="R456">
        <v>1664468278</v>
      </c>
      <c r="S456">
        <v>9</v>
      </c>
      <c r="T456" t="s">
        <v>118</v>
      </c>
      <c r="U456">
        <v>1</v>
      </c>
      <c r="V456">
        <v>-10</v>
      </c>
      <c r="W456">
        <v>0.5</v>
      </c>
      <c r="X456">
        <v>10</v>
      </c>
      <c r="Y456">
        <v>0.5</v>
      </c>
      <c r="Z456">
        <v>0</v>
      </c>
      <c r="AA456">
        <v>100</v>
      </c>
      <c r="AB456">
        <v>10</v>
      </c>
      <c r="AC456">
        <v>4</v>
      </c>
      <c r="AD456">
        <v>0.25</v>
      </c>
      <c r="AE456">
        <v>0.75</v>
      </c>
      <c r="AF456">
        <v>1</v>
      </c>
      <c r="AG456">
        <v>0.25</v>
      </c>
      <c r="AH456">
        <v>0.5</v>
      </c>
      <c r="AI456">
        <v>0.375</v>
      </c>
      <c r="AJ456">
        <v>0.625</v>
      </c>
      <c r="AK456">
        <v>2.5</v>
      </c>
      <c r="AL456">
        <v>93.75</v>
      </c>
      <c r="AM456">
        <v>9.6824583655185421</v>
      </c>
      <c r="AN456">
        <v>0.9</v>
      </c>
      <c r="AO456">
        <v>0.60844334427391233</v>
      </c>
      <c r="AP456">
        <v>0.39155665572608767</v>
      </c>
      <c r="AQ456" s="2">
        <f>Table4[[#This Row],[Gain]]^Table4[[#This Row],[θ]]</f>
        <v>15.704378148368352</v>
      </c>
      <c r="AR456" s="2">
        <f>-Table4[[#This Row],[λ]]*-Table4[[#This Row],[Loss]]^Table4[[#This Row],[θ]]</f>
        <v>31.408756296736705</v>
      </c>
      <c r="AS456" s="2">
        <f>Table4[[#This Row],[pie_gain]]*Table4[[#This Row],[v_n_w_g]]-Table4[[#This Row],[pie_loss]]*Table4[[#This Row],[v_n_w_l]]</f>
        <v>-2.7430832157305307</v>
      </c>
      <c r="AT456" s="2">
        <f>IF(Table4[[#This Row],[diff_v]]&gt;=1,1,0)</f>
        <v>0</v>
      </c>
      <c r="AU456" s="2">
        <f>Table4[[#This Row],[Gain]]^(Table4[[#This Row],[θ]]*Table4[[#This Row],[ω_p]])</f>
        <v>15.940921686277283</v>
      </c>
      <c r="AV456" s="2">
        <f>-Table4[[#This Row],[λ]]*-Table4[[#This Row],[Loss]]^(Table4[[#This Row],[θ]]*Table4[[#This Row],[ω_n]])</f>
        <v>31.408756296736705</v>
      </c>
      <c r="AW456" s="2">
        <f>Table4[[#This Row],[v_n_w_g_w]]*Table4[[#This Row],[pie_gain]]-Table4[[#This Row],[v_n_w_l_w]]*Table4[[#This Row],[pie_loss]]</f>
        <v>-2.599159874458838</v>
      </c>
      <c r="AX456" s="2">
        <f>IF(Table4[[#This Row],[diff_v_w]]&gt;=1,1,0)</f>
        <v>0</v>
      </c>
      <c r="AY456" s="2">
        <f>Table4[[#This Row],[Gain]]^(Table4[[#This Row],[θ]])*Table4[[#This Row],[ω_p2]]</f>
        <v>15.764054785332153</v>
      </c>
      <c r="AZ456" s="2">
        <f>-Table4[[#This Row],[λ]]*-Table4[[#This Row],[Loss]]^(Table4[[#This Row],[θ]])*Table4[[#This Row],[ω_n2]]</f>
        <v>31.408756296736705</v>
      </c>
      <c r="BA456" s="2">
        <f>Table4[[#This Row],[v_n_w_g_w2]]*Table4[[#This Row],[pie_gain]]-Table4[[#This Row],[v_n_w_l_w2]]*Table4[[#This Row],[pie_loss]]</f>
        <v>-2.7067733631612558</v>
      </c>
      <c r="BB456" s="2">
        <f>IF(Table4[[#This Row],[diff_v_w2]]&gt;=1,1,0)</f>
        <v>0</v>
      </c>
      <c r="BC456" s="2">
        <f>Table4[[#This Row],[Gain]]^(Table4[[#This Row],[θ]]+Table4[[#This Row],[ω_p3]])</f>
        <v>15.981617941864922</v>
      </c>
      <c r="BD456" s="2">
        <f>-Table4[[#This Row],[λ]]*-Table4[[#This Row],[Loss]]^(Table4[[#This Row],[θ]]+Table4[[#This Row],[ω_n3]])</f>
        <v>31.408756296736705</v>
      </c>
      <c r="BE456" s="2">
        <f>Table4[[#This Row],[v_n_w_g_w3]]*Table4[[#This Row],[pie_gain]]-Table4[[#This Row],[v_n_w_l_w3]]*Table4[[#This Row],[pie_loss]]</f>
        <v>-2.5743985086096686</v>
      </c>
      <c r="BF456" s="2">
        <f>IF(Table4[[#This Row],[diff_v_w3]]&gt;=1,1,0)</f>
        <v>0</v>
      </c>
      <c r="BG456" s="2">
        <f>(Table4[[#This Row],[Accept]]-Table4[[#This Row],[projected_M1]])</f>
        <v>1</v>
      </c>
      <c r="BH456" s="2">
        <f>(Table4[[#This Row],[Accept]]-Table4[[#This Row],[projected_M2]])</f>
        <v>1</v>
      </c>
      <c r="BI456" s="2">
        <f>(Table4[[#This Row],[Accept]]-Table4[[#This Row],[projected_M3]])</f>
        <v>1</v>
      </c>
      <c r="BJ456" s="2">
        <f>(Table4[[#This Row],[Accept]]-Table4[[#This Row],[projected_M4]])</f>
        <v>1</v>
      </c>
    </row>
    <row r="457" spans="1:62" x14ac:dyDescent="0.3">
      <c r="A457">
        <v>3</v>
      </c>
      <c r="B457" t="s">
        <v>45</v>
      </c>
      <c r="C457">
        <v>1.1960207441678836</v>
      </c>
      <c r="D457">
        <v>-2</v>
      </c>
      <c r="E457" s="22">
        <f>IF(Table4[[#This Row],[Trial]]="G1",Table4[[#This Row],[Balance]]/100,IF(Table4[[#This Row],[Trial]]="G2",Table4[[#This Row],[Balance]]/200,Table4[[#This Row],[Balance]]/500))</f>
        <v>1.38</v>
      </c>
      <c r="F457" s="22">
        <f>IF(Table4[[#This Row],[Net_Balance]]&gt;1,1+(Table4[[#This Row],[Net_Balance]]-1)/$F$974,1)</f>
        <v>1.0054285714285713</v>
      </c>
      <c r="G457" s="22">
        <f>IF(Table4[[#This Row],[Net_Balance]]&lt;1,1-(1-Table4[[#This Row],[Net_Balance]])/$F$974,1)</f>
        <v>1</v>
      </c>
      <c r="H457" s="22">
        <f>IF(Table4[[#This Row],[Net_Balance]]&gt;1,1+(Table4[[#This Row],[Net_Balance]]-1)/$H$974,1)</f>
        <v>1.0038</v>
      </c>
      <c r="I457" s="22">
        <f>IF(Table4[[#This Row],[Net_Balance]]&lt;1,1-(1-Table4[[#This Row],[Net_Balance]])/$H$974,1)</f>
        <v>1</v>
      </c>
      <c r="J457" s="22">
        <f>IF(Table4[[#This Row],[Net_Balance]]&gt;1,(Table4[[#This Row],[Net_Balance]]-1)/$J$974,0)</f>
        <v>7.5999999999999983E-3</v>
      </c>
      <c r="K457" s="22">
        <f>IF(Table4[[#This Row],[Net_Balance]]&lt;1,-(1-Table4[[#This Row],[Net_Balance]])/$J$974,0)</f>
        <v>0</v>
      </c>
      <c r="L457" t="s">
        <v>110</v>
      </c>
      <c r="M457" t="s">
        <v>54</v>
      </c>
      <c r="N457" t="s">
        <v>5</v>
      </c>
      <c r="O457">
        <v>0</v>
      </c>
      <c r="P457">
        <v>0</v>
      </c>
      <c r="Q457">
        <v>690</v>
      </c>
      <c r="R457">
        <v>1664468287</v>
      </c>
      <c r="S457">
        <v>9</v>
      </c>
      <c r="T457" t="s">
        <v>117</v>
      </c>
      <c r="U457">
        <v>0</v>
      </c>
      <c r="V457">
        <v>-50</v>
      </c>
      <c r="W457">
        <v>0.5</v>
      </c>
      <c r="X457">
        <v>40</v>
      </c>
      <c r="Y457">
        <v>0.5</v>
      </c>
      <c r="Z457">
        <v>-5</v>
      </c>
      <c r="AA457">
        <v>2025</v>
      </c>
      <c r="AB457">
        <v>45</v>
      </c>
      <c r="AC457">
        <v>4</v>
      </c>
      <c r="AD457">
        <v>0.25</v>
      </c>
      <c r="AE457">
        <v>0.75</v>
      </c>
      <c r="AF457">
        <v>1</v>
      </c>
      <c r="AG457">
        <v>0.25</v>
      </c>
      <c r="AH457">
        <v>0.5</v>
      </c>
      <c r="AI457">
        <v>0.375</v>
      </c>
      <c r="AJ457">
        <v>0.625</v>
      </c>
      <c r="AK457">
        <v>6.25</v>
      </c>
      <c r="AL457">
        <v>1898.4375</v>
      </c>
      <c r="AM457">
        <v>43.571062644833439</v>
      </c>
      <c r="AN457">
        <v>0.9</v>
      </c>
      <c r="AO457">
        <v>0.60844334427391233</v>
      </c>
      <c r="AP457">
        <v>0.39155665572608767</v>
      </c>
      <c r="AQ457" s="2">
        <f>Table4[[#This Row],[Gain]]^Table4[[#This Row],[θ]]</f>
        <v>82.432217522931154</v>
      </c>
      <c r="AR457" s="2">
        <f>-Table4[[#This Row],[λ]]*-Table4[[#This Row],[Loss]]^Table4[[#This Row],[θ]]</f>
        <v>215.2947128015152</v>
      </c>
      <c r="AS457" s="2">
        <f>Table4[[#This Row],[pie_gain]]*Table4[[#This Row],[v_n_w_g]]-Table4[[#This Row],[pie_loss]]*Table4[[#This Row],[v_n_w_l]]</f>
        <v>-34.14474363450298</v>
      </c>
      <c r="AT457" s="2">
        <f>IF(Table4[[#This Row],[diff_v]]&gt;=1,1,0)</f>
        <v>0</v>
      </c>
      <c r="AU457" s="2">
        <f>Table4[[#This Row],[Gain]]^(Table4[[#This Row],[θ]]*Table4[[#This Row],[ω_p]])</f>
        <v>84.43036219955944</v>
      </c>
      <c r="AV457" s="2">
        <f>-Table4[[#This Row],[λ]]*-Table4[[#This Row],[Loss]]^(Table4[[#This Row],[θ]]*Table4[[#This Row],[ω_n]])</f>
        <v>215.2947128015152</v>
      </c>
      <c r="AW457" s="2">
        <f>Table4[[#This Row],[v_n_w_g_w]]*Table4[[#This Row],[pie_gain]]-Table4[[#This Row],[v_n_w_l_w]]*Table4[[#This Row],[pie_loss]]</f>
        <v>-32.928985805112148</v>
      </c>
      <c r="AX457" s="2">
        <f>IF(Table4[[#This Row],[diff_v_w]]&gt;=1,1,0)</f>
        <v>0</v>
      </c>
      <c r="AY457" s="2">
        <f>Table4[[#This Row],[Gain]]^(Table4[[#This Row],[θ]])*Table4[[#This Row],[ω_p2]]</f>
        <v>82.745459949518292</v>
      </c>
      <c r="AZ457" s="2">
        <f>-Table4[[#This Row],[λ]]*-Table4[[#This Row],[Loss]]^(Table4[[#This Row],[θ]])*Table4[[#This Row],[ω_n2]]</f>
        <v>215.2947128015152</v>
      </c>
      <c r="BA457" s="2">
        <f>Table4[[#This Row],[v_n_w_g_w2]]*Table4[[#This Row],[pie_gain]]-Table4[[#This Row],[v_n_w_l_w2]]*Table4[[#This Row],[pie_loss]]</f>
        <v>-33.954153364901828</v>
      </c>
      <c r="BB457" s="2">
        <f>IF(Table4[[#This Row],[diff_v_w2]]&gt;=1,1,0)</f>
        <v>0</v>
      </c>
      <c r="BC457" s="2">
        <f>Table4[[#This Row],[Gain]]^(Table4[[#This Row],[θ]]+Table4[[#This Row],[ω_p3]])</f>
        <v>84.775944881519436</v>
      </c>
      <c r="BD457" s="2">
        <f>-Table4[[#This Row],[λ]]*-Table4[[#This Row],[Loss]]^(Table4[[#This Row],[θ]]+Table4[[#This Row],[ω_n3]])</f>
        <v>215.2947128015152</v>
      </c>
      <c r="BE457" s="2">
        <f>Table4[[#This Row],[v_n_w_g_w3]]*Table4[[#This Row],[pie_gain]]-Table4[[#This Row],[v_n_w_l_w3]]*Table4[[#This Row],[pie_loss]]</f>
        <v>-32.718718322377264</v>
      </c>
      <c r="BF457" s="2">
        <f>IF(Table4[[#This Row],[diff_v_w3]]&gt;=1,1,0)</f>
        <v>0</v>
      </c>
      <c r="BG457" s="2">
        <f>(Table4[[#This Row],[Accept]]-Table4[[#This Row],[projected_M1]])</f>
        <v>0</v>
      </c>
      <c r="BH457" s="2">
        <f>(Table4[[#This Row],[Accept]]-Table4[[#This Row],[projected_M2]])</f>
        <v>0</v>
      </c>
      <c r="BI457" s="2">
        <f>(Table4[[#This Row],[Accept]]-Table4[[#This Row],[projected_M3]])</f>
        <v>0</v>
      </c>
      <c r="BJ457" s="2">
        <f>(Table4[[#This Row],[Accept]]-Table4[[#This Row],[projected_M4]])</f>
        <v>0</v>
      </c>
    </row>
    <row r="458" spans="1:62" x14ac:dyDescent="0.3">
      <c r="A458">
        <v>4</v>
      </c>
      <c r="B458" t="s">
        <v>45</v>
      </c>
      <c r="C458">
        <v>1.1960207441678836</v>
      </c>
      <c r="D458">
        <v>-2</v>
      </c>
      <c r="E458" s="22">
        <f>IF(Table4[[#This Row],[Trial]]="G1",Table4[[#This Row],[Balance]]/100,IF(Table4[[#This Row],[Trial]]="G2",Table4[[#This Row],[Balance]]/200,Table4[[#This Row],[Balance]]/500))</f>
        <v>1.38</v>
      </c>
      <c r="F458" s="22">
        <f>IF(Table4[[#This Row],[Net_Balance]]&gt;1,1+(Table4[[#This Row],[Net_Balance]]-1)/$F$974,1)</f>
        <v>1.0054285714285713</v>
      </c>
      <c r="G458" s="22">
        <f>IF(Table4[[#This Row],[Net_Balance]]&lt;1,1-(1-Table4[[#This Row],[Net_Balance]])/$F$974,1)</f>
        <v>1</v>
      </c>
      <c r="H458" s="22">
        <f>IF(Table4[[#This Row],[Net_Balance]]&gt;1,1+(Table4[[#This Row],[Net_Balance]]-1)/$H$974,1)</f>
        <v>1.0038</v>
      </c>
      <c r="I458" s="22">
        <f>IF(Table4[[#This Row],[Net_Balance]]&lt;1,1-(1-Table4[[#This Row],[Net_Balance]])/$H$974,1)</f>
        <v>1</v>
      </c>
      <c r="J458" s="22">
        <f>IF(Table4[[#This Row],[Net_Balance]]&gt;1,(Table4[[#This Row],[Net_Balance]]-1)/$J$974,0)</f>
        <v>7.5999999999999983E-3</v>
      </c>
      <c r="K458" s="22">
        <f>IF(Table4[[#This Row],[Net_Balance]]&lt;1,-(1-Table4[[#This Row],[Net_Balance]])/$J$974,0)</f>
        <v>0</v>
      </c>
      <c r="L458" t="s">
        <v>110</v>
      </c>
      <c r="M458" t="s">
        <v>82</v>
      </c>
      <c r="N458" t="s">
        <v>5</v>
      </c>
      <c r="O458">
        <v>0</v>
      </c>
      <c r="P458">
        <v>0</v>
      </c>
      <c r="Q458">
        <v>690</v>
      </c>
      <c r="R458">
        <v>1664468293</v>
      </c>
      <c r="S458">
        <v>6</v>
      </c>
      <c r="T458" t="s">
        <v>118</v>
      </c>
      <c r="U458">
        <v>1</v>
      </c>
      <c r="V458">
        <v>-10</v>
      </c>
      <c r="W458">
        <v>0.5</v>
      </c>
      <c r="X458">
        <v>0</v>
      </c>
      <c r="Y458">
        <v>0.5</v>
      </c>
      <c r="Z458">
        <v>-5</v>
      </c>
      <c r="AA458">
        <v>25</v>
      </c>
      <c r="AB458">
        <v>5</v>
      </c>
      <c r="AC458">
        <v>2</v>
      </c>
      <c r="AD458">
        <v>0.25</v>
      </c>
      <c r="AE458">
        <v>0.75</v>
      </c>
      <c r="AF458">
        <v>2</v>
      </c>
      <c r="AG458">
        <v>0.5</v>
      </c>
      <c r="AH458">
        <v>0.25</v>
      </c>
      <c r="AI458">
        <v>0.625</v>
      </c>
      <c r="AJ458">
        <v>0.375</v>
      </c>
      <c r="AK458">
        <v>-6.25</v>
      </c>
      <c r="AL458">
        <v>23.4375</v>
      </c>
      <c r="AM458">
        <v>4.8412291827592711</v>
      </c>
      <c r="AN458">
        <v>0.9</v>
      </c>
      <c r="AO458">
        <v>0.38419903534316502</v>
      </c>
      <c r="AP458">
        <v>0.61580096465683498</v>
      </c>
      <c r="AQ458" s="2">
        <f>Table4[[#This Row],[Gain]]^Table4[[#This Row],[θ]]</f>
        <v>0</v>
      </c>
      <c r="AR458" s="2">
        <f>-Table4[[#This Row],[λ]]*-Table4[[#This Row],[Loss]]^Table4[[#This Row],[θ]]</f>
        <v>31.408756296736705</v>
      </c>
      <c r="AS458" s="2">
        <f>Table4[[#This Row],[pie_gain]]*Table4[[#This Row],[v_n_w_g]]-Table4[[#This Row],[pie_loss]]*Table4[[#This Row],[v_n_w_l]]</f>
        <v>-19.341542426201904</v>
      </c>
      <c r="AT458" s="2">
        <f>IF(Table4[[#This Row],[diff_v]]&gt;=1,1,0)</f>
        <v>0</v>
      </c>
      <c r="AU458" s="2">
        <f>Table4[[#This Row],[Gain]]^(Table4[[#This Row],[θ]]*Table4[[#This Row],[ω_p]])</f>
        <v>0</v>
      </c>
      <c r="AV458" s="2">
        <f>-Table4[[#This Row],[λ]]*-Table4[[#This Row],[Loss]]^(Table4[[#This Row],[θ]]*Table4[[#This Row],[ω_n]])</f>
        <v>31.408756296736705</v>
      </c>
      <c r="AW458" s="2">
        <f>Table4[[#This Row],[v_n_w_g_w]]*Table4[[#This Row],[pie_gain]]-Table4[[#This Row],[v_n_w_l_w]]*Table4[[#This Row],[pie_loss]]</f>
        <v>-19.341542426201904</v>
      </c>
      <c r="AX458" s="2">
        <f>IF(Table4[[#This Row],[diff_v_w]]&gt;=1,1,0)</f>
        <v>0</v>
      </c>
      <c r="AY458" s="2">
        <f>Table4[[#This Row],[Gain]]^(Table4[[#This Row],[θ]])*Table4[[#This Row],[ω_p2]]</f>
        <v>0</v>
      </c>
      <c r="AZ458" s="2">
        <f>-Table4[[#This Row],[λ]]*-Table4[[#This Row],[Loss]]^(Table4[[#This Row],[θ]])*Table4[[#This Row],[ω_n2]]</f>
        <v>31.408756296736705</v>
      </c>
      <c r="BA458" s="2">
        <f>Table4[[#This Row],[v_n_w_g_w2]]*Table4[[#This Row],[pie_gain]]-Table4[[#This Row],[v_n_w_l_w2]]*Table4[[#This Row],[pie_loss]]</f>
        <v>-19.341542426201904</v>
      </c>
      <c r="BB458" s="2">
        <f>IF(Table4[[#This Row],[diff_v_w2]]&gt;=1,1,0)</f>
        <v>0</v>
      </c>
      <c r="BC458" s="2">
        <f>Table4[[#This Row],[Gain]]^(Table4[[#This Row],[θ]]+Table4[[#This Row],[ω_p3]])</f>
        <v>0</v>
      </c>
      <c r="BD458" s="2">
        <f>-Table4[[#This Row],[λ]]*-Table4[[#This Row],[Loss]]^(Table4[[#This Row],[θ]]+Table4[[#This Row],[ω_n3]])</f>
        <v>31.408756296736705</v>
      </c>
      <c r="BE458" s="2">
        <f>Table4[[#This Row],[v_n_w_g_w3]]*Table4[[#This Row],[pie_gain]]-Table4[[#This Row],[v_n_w_l_w3]]*Table4[[#This Row],[pie_loss]]</f>
        <v>-19.341542426201904</v>
      </c>
      <c r="BF458" s="2">
        <f>IF(Table4[[#This Row],[diff_v_w3]]&gt;=1,1,0)</f>
        <v>0</v>
      </c>
      <c r="BG458" s="2">
        <f>(Table4[[#This Row],[Accept]]-Table4[[#This Row],[projected_M1]])</f>
        <v>0</v>
      </c>
      <c r="BH458" s="2">
        <f>(Table4[[#This Row],[Accept]]-Table4[[#This Row],[projected_M2]])</f>
        <v>0</v>
      </c>
      <c r="BI458" s="2">
        <f>(Table4[[#This Row],[Accept]]-Table4[[#This Row],[projected_M3]])</f>
        <v>0</v>
      </c>
      <c r="BJ458" s="2">
        <f>(Table4[[#This Row],[Accept]]-Table4[[#This Row],[projected_M4]])</f>
        <v>0</v>
      </c>
    </row>
    <row r="459" spans="1:62" x14ac:dyDescent="0.3">
      <c r="A459">
        <v>6</v>
      </c>
      <c r="B459" t="s">
        <v>45</v>
      </c>
      <c r="C459">
        <v>1.1960207441678836</v>
      </c>
      <c r="D459">
        <v>-2</v>
      </c>
      <c r="E459" s="22">
        <f>IF(Table4[[#This Row],[Trial]]="G1",Table4[[#This Row],[Balance]]/100,IF(Table4[[#This Row],[Trial]]="G2",Table4[[#This Row],[Balance]]/200,Table4[[#This Row],[Balance]]/500))</f>
        <v>1.38</v>
      </c>
      <c r="F459" s="22">
        <f>IF(Table4[[#This Row],[Net_Balance]]&gt;1,1+(Table4[[#This Row],[Net_Balance]]-1)/$F$974,1)</f>
        <v>1.0054285714285713</v>
      </c>
      <c r="G459" s="22">
        <f>IF(Table4[[#This Row],[Net_Balance]]&lt;1,1-(1-Table4[[#This Row],[Net_Balance]])/$F$974,1)</f>
        <v>1</v>
      </c>
      <c r="H459" s="22">
        <f>IF(Table4[[#This Row],[Net_Balance]]&gt;1,1+(Table4[[#This Row],[Net_Balance]]-1)/$H$974,1)</f>
        <v>1.0038</v>
      </c>
      <c r="I459" s="22">
        <f>IF(Table4[[#This Row],[Net_Balance]]&lt;1,1-(1-Table4[[#This Row],[Net_Balance]])/$H$974,1)</f>
        <v>1</v>
      </c>
      <c r="J459" s="22">
        <f>IF(Table4[[#This Row],[Net_Balance]]&gt;1,(Table4[[#This Row],[Net_Balance]]-1)/$J$974,0)</f>
        <v>7.5999999999999983E-3</v>
      </c>
      <c r="K459" s="22">
        <f>IF(Table4[[#This Row],[Net_Balance]]&lt;1,-(1-Table4[[#This Row],[Net_Balance]])/$J$974,0)</f>
        <v>0</v>
      </c>
      <c r="L459" t="s">
        <v>110</v>
      </c>
      <c r="M459" t="s">
        <v>66</v>
      </c>
      <c r="N459" t="s">
        <v>5</v>
      </c>
      <c r="O459">
        <v>0</v>
      </c>
      <c r="P459">
        <v>0</v>
      </c>
      <c r="Q459">
        <v>690</v>
      </c>
      <c r="R459">
        <v>1664468317</v>
      </c>
      <c r="S459">
        <v>12</v>
      </c>
      <c r="T459" t="s">
        <v>118</v>
      </c>
      <c r="U459">
        <v>1</v>
      </c>
      <c r="V459">
        <v>-10</v>
      </c>
      <c r="W459">
        <v>0.5</v>
      </c>
      <c r="X459">
        <v>20</v>
      </c>
      <c r="Y459">
        <v>0.5</v>
      </c>
      <c r="Z459">
        <v>5</v>
      </c>
      <c r="AA459">
        <v>225</v>
      </c>
      <c r="AB459">
        <v>15</v>
      </c>
      <c r="AC459">
        <v>2</v>
      </c>
      <c r="AD459">
        <v>0.25</v>
      </c>
      <c r="AE459">
        <v>0.75</v>
      </c>
      <c r="AF459">
        <v>2</v>
      </c>
      <c r="AG459">
        <v>0.5</v>
      </c>
      <c r="AH459">
        <v>0.25</v>
      </c>
      <c r="AI459">
        <v>0.625</v>
      </c>
      <c r="AJ459">
        <v>0.375</v>
      </c>
      <c r="AK459">
        <v>1.25</v>
      </c>
      <c r="AL459">
        <v>210.9375</v>
      </c>
      <c r="AM459">
        <v>14.523687548277813</v>
      </c>
      <c r="AN459">
        <v>0.9</v>
      </c>
      <c r="AO459">
        <v>0.38419903534316502</v>
      </c>
      <c r="AP459">
        <v>0.61580096465683498</v>
      </c>
      <c r="AQ459" s="2">
        <f>Table4[[#This Row],[Gain]]^Table4[[#This Row],[θ]]</f>
        <v>35.979809832580635</v>
      </c>
      <c r="AR459" s="2">
        <f>-Table4[[#This Row],[λ]]*-Table4[[#This Row],[Loss]]^Table4[[#This Row],[θ]]</f>
        <v>31.408756296736705</v>
      </c>
      <c r="AS459" s="2">
        <f>Table4[[#This Row],[pie_gain]]*Table4[[#This Row],[v_n_w_g]]-Table4[[#This Row],[pie_loss]]*Table4[[#This Row],[v_n_w_l]]</f>
        <v>-5.5181341966939002</v>
      </c>
      <c r="AT459" s="2">
        <f>IF(Table4[[#This Row],[diff_v]]&gt;=1,1,0)</f>
        <v>0</v>
      </c>
      <c r="AU459" s="2">
        <f>Table4[[#This Row],[Gain]]^(Table4[[#This Row],[θ]]*Table4[[#This Row],[ω_p]])</f>
        <v>36.686479686216856</v>
      </c>
      <c r="AV459" s="2">
        <f>-Table4[[#This Row],[λ]]*-Table4[[#This Row],[Loss]]^(Table4[[#This Row],[θ]]*Table4[[#This Row],[ω_n]])</f>
        <v>31.408756296736705</v>
      </c>
      <c r="AW459" s="2">
        <f>Table4[[#This Row],[v_n_w_g_w]]*Table4[[#This Row],[pie_gain]]-Table4[[#This Row],[v_n_w_l_w]]*Table4[[#This Row],[pie_loss]]</f>
        <v>-5.246632320620769</v>
      </c>
      <c r="AX459" s="2">
        <f>IF(Table4[[#This Row],[diff_v_w]]&gt;=1,1,0)</f>
        <v>0</v>
      </c>
      <c r="AY459" s="2">
        <f>Table4[[#This Row],[Gain]]^(Table4[[#This Row],[θ]])*Table4[[#This Row],[ω_p2]]</f>
        <v>36.116533109944442</v>
      </c>
      <c r="AZ459" s="2">
        <f>-Table4[[#This Row],[λ]]*-Table4[[#This Row],[Loss]]^(Table4[[#This Row],[θ]])*Table4[[#This Row],[ω_n2]]</f>
        <v>31.408756296736705</v>
      </c>
      <c r="BA459" s="2">
        <f>Table4[[#This Row],[v_n_w_g_w2]]*Table4[[#This Row],[pie_gain]]-Table4[[#This Row],[v_n_w_l_w2]]*Table4[[#This Row],[pie_loss]]</f>
        <v>-5.4656052454217701</v>
      </c>
      <c r="BB459" s="2">
        <f>IF(Table4[[#This Row],[diff_v_w2]]&gt;=1,1,0)</f>
        <v>0</v>
      </c>
      <c r="BC459" s="2">
        <f>Table4[[#This Row],[Gain]]^(Table4[[#This Row],[θ]]+Table4[[#This Row],[ω_p3]])</f>
        <v>36.808378961277853</v>
      </c>
      <c r="BD459" s="2">
        <f>-Table4[[#This Row],[λ]]*-Table4[[#This Row],[Loss]]^(Table4[[#This Row],[θ]]+Table4[[#This Row],[ω_n3]])</f>
        <v>31.408756296736705</v>
      </c>
      <c r="BE459" s="2">
        <f>Table4[[#This Row],[v_n_w_g_w3]]*Table4[[#This Row],[pie_gain]]-Table4[[#This Row],[v_n_w_l_w3]]*Table4[[#This Row],[pie_loss]]</f>
        <v>-5.1997987367333032</v>
      </c>
      <c r="BF459" s="2">
        <f>IF(Table4[[#This Row],[diff_v_w3]]&gt;=1,1,0)</f>
        <v>0</v>
      </c>
      <c r="BG459" s="2">
        <f>(Table4[[#This Row],[Accept]]-Table4[[#This Row],[projected_M1]])</f>
        <v>0</v>
      </c>
      <c r="BH459" s="2">
        <f>(Table4[[#This Row],[Accept]]-Table4[[#This Row],[projected_M2]])</f>
        <v>0</v>
      </c>
      <c r="BI459" s="2">
        <f>(Table4[[#This Row],[Accept]]-Table4[[#This Row],[projected_M3]])</f>
        <v>0</v>
      </c>
      <c r="BJ459" s="2">
        <f>(Table4[[#This Row],[Accept]]-Table4[[#This Row],[projected_M4]])</f>
        <v>0</v>
      </c>
    </row>
    <row r="460" spans="1:62" x14ac:dyDescent="0.3">
      <c r="A460">
        <v>7</v>
      </c>
      <c r="B460" t="s">
        <v>45</v>
      </c>
      <c r="C460">
        <v>1.1960207441678836</v>
      </c>
      <c r="D460">
        <v>-2</v>
      </c>
      <c r="E460" s="22">
        <f>IF(Table4[[#This Row],[Trial]]="G1",Table4[[#This Row],[Balance]]/100,IF(Table4[[#This Row],[Trial]]="G2",Table4[[#This Row],[Balance]]/200,Table4[[#This Row],[Balance]]/500))</f>
        <v>1.38</v>
      </c>
      <c r="F460" s="22">
        <f>IF(Table4[[#This Row],[Net_Balance]]&gt;1,1+(Table4[[#This Row],[Net_Balance]]-1)/$F$974,1)</f>
        <v>1.0054285714285713</v>
      </c>
      <c r="G460" s="22">
        <f>IF(Table4[[#This Row],[Net_Balance]]&lt;1,1-(1-Table4[[#This Row],[Net_Balance]])/$F$974,1)</f>
        <v>1</v>
      </c>
      <c r="H460" s="22">
        <f>IF(Table4[[#This Row],[Net_Balance]]&gt;1,1+(Table4[[#This Row],[Net_Balance]]-1)/$H$974,1)</f>
        <v>1.0038</v>
      </c>
      <c r="I460" s="22">
        <f>IF(Table4[[#This Row],[Net_Balance]]&lt;1,1-(1-Table4[[#This Row],[Net_Balance]])/$H$974,1)</f>
        <v>1</v>
      </c>
      <c r="J460" s="22">
        <f>IF(Table4[[#This Row],[Net_Balance]]&gt;1,(Table4[[#This Row],[Net_Balance]]-1)/$J$974,0)</f>
        <v>7.5999999999999983E-3</v>
      </c>
      <c r="K460" s="22">
        <f>IF(Table4[[#This Row],[Net_Balance]]&lt;1,-(1-Table4[[#This Row],[Net_Balance]])/$J$974,0)</f>
        <v>0</v>
      </c>
      <c r="L460" t="s">
        <v>110</v>
      </c>
      <c r="M460" t="s">
        <v>102</v>
      </c>
      <c r="N460" t="s">
        <v>5</v>
      </c>
      <c r="O460">
        <v>0</v>
      </c>
      <c r="P460">
        <v>0</v>
      </c>
      <c r="Q460">
        <v>690</v>
      </c>
      <c r="R460">
        <v>1664468324</v>
      </c>
      <c r="S460">
        <v>7</v>
      </c>
      <c r="T460" t="s">
        <v>117</v>
      </c>
      <c r="U460">
        <v>0</v>
      </c>
      <c r="V460">
        <v>-10</v>
      </c>
      <c r="W460">
        <v>0.5</v>
      </c>
      <c r="X460">
        <v>20</v>
      </c>
      <c r="Y460">
        <v>0.5</v>
      </c>
      <c r="Z460">
        <v>5</v>
      </c>
      <c r="AA460">
        <v>225</v>
      </c>
      <c r="AB460">
        <v>15</v>
      </c>
      <c r="AC460">
        <v>2</v>
      </c>
      <c r="AD460">
        <v>0.25</v>
      </c>
      <c r="AE460">
        <v>0.75</v>
      </c>
      <c r="AF460">
        <v>2</v>
      </c>
      <c r="AG460">
        <v>0.5</v>
      </c>
      <c r="AH460">
        <v>0.25</v>
      </c>
      <c r="AI460">
        <v>0.625</v>
      </c>
      <c r="AJ460">
        <v>0.375</v>
      </c>
      <c r="AK460">
        <v>1.25</v>
      </c>
      <c r="AL460">
        <v>210.9375</v>
      </c>
      <c r="AM460">
        <v>14.523687548277813</v>
      </c>
      <c r="AN460">
        <v>0.9</v>
      </c>
      <c r="AO460">
        <v>0.38419903534316502</v>
      </c>
      <c r="AP460">
        <v>0.61580096465683498</v>
      </c>
      <c r="AQ460" s="2">
        <f>Table4[[#This Row],[Gain]]^Table4[[#This Row],[θ]]</f>
        <v>35.979809832580635</v>
      </c>
      <c r="AR460" s="2">
        <f>-Table4[[#This Row],[λ]]*-Table4[[#This Row],[Loss]]^Table4[[#This Row],[θ]]</f>
        <v>31.408756296736705</v>
      </c>
      <c r="AS460" s="2">
        <f>Table4[[#This Row],[pie_gain]]*Table4[[#This Row],[v_n_w_g]]-Table4[[#This Row],[pie_loss]]*Table4[[#This Row],[v_n_w_l]]</f>
        <v>-5.5181341966939002</v>
      </c>
      <c r="AT460" s="2">
        <f>IF(Table4[[#This Row],[diff_v]]&gt;=1,1,0)</f>
        <v>0</v>
      </c>
      <c r="AU460" s="2">
        <f>Table4[[#This Row],[Gain]]^(Table4[[#This Row],[θ]]*Table4[[#This Row],[ω_p]])</f>
        <v>36.686479686216856</v>
      </c>
      <c r="AV460" s="2">
        <f>-Table4[[#This Row],[λ]]*-Table4[[#This Row],[Loss]]^(Table4[[#This Row],[θ]]*Table4[[#This Row],[ω_n]])</f>
        <v>31.408756296736705</v>
      </c>
      <c r="AW460" s="2">
        <f>Table4[[#This Row],[v_n_w_g_w]]*Table4[[#This Row],[pie_gain]]-Table4[[#This Row],[v_n_w_l_w]]*Table4[[#This Row],[pie_loss]]</f>
        <v>-5.246632320620769</v>
      </c>
      <c r="AX460" s="2">
        <f>IF(Table4[[#This Row],[diff_v_w]]&gt;=1,1,0)</f>
        <v>0</v>
      </c>
      <c r="AY460" s="2">
        <f>Table4[[#This Row],[Gain]]^(Table4[[#This Row],[θ]])*Table4[[#This Row],[ω_p2]]</f>
        <v>36.116533109944442</v>
      </c>
      <c r="AZ460" s="2">
        <f>-Table4[[#This Row],[λ]]*-Table4[[#This Row],[Loss]]^(Table4[[#This Row],[θ]])*Table4[[#This Row],[ω_n2]]</f>
        <v>31.408756296736705</v>
      </c>
      <c r="BA460" s="2">
        <f>Table4[[#This Row],[v_n_w_g_w2]]*Table4[[#This Row],[pie_gain]]-Table4[[#This Row],[v_n_w_l_w2]]*Table4[[#This Row],[pie_loss]]</f>
        <v>-5.4656052454217701</v>
      </c>
      <c r="BB460" s="2">
        <f>IF(Table4[[#This Row],[diff_v_w2]]&gt;=1,1,0)</f>
        <v>0</v>
      </c>
      <c r="BC460" s="2">
        <f>Table4[[#This Row],[Gain]]^(Table4[[#This Row],[θ]]+Table4[[#This Row],[ω_p3]])</f>
        <v>36.808378961277853</v>
      </c>
      <c r="BD460" s="2">
        <f>-Table4[[#This Row],[λ]]*-Table4[[#This Row],[Loss]]^(Table4[[#This Row],[θ]]+Table4[[#This Row],[ω_n3]])</f>
        <v>31.408756296736705</v>
      </c>
      <c r="BE460" s="2">
        <f>Table4[[#This Row],[v_n_w_g_w3]]*Table4[[#This Row],[pie_gain]]-Table4[[#This Row],[v_n_w_l_w3]]*Table4[[#This Row],[pie_loss]]</f>
        <v>-5.1997987367333032</v>
      </c>
      <c r="BF460" s="2">
        <f>IF(Table4[[#This Row],[diff_v_w3]]&gt;=1,1,0)</f>
        <v>0</v>
      </c>
      <c r="BG460" s="2">
        <f>(Table4[[#This Row],[Accept]]-Table4[[#This Row],[projected_M1]])</f>
        <v>0</v>
      </c>
      <c r="BH460" s="2">
        <f>(Table4[[#This Row],[Accept]]-Table4[[#This Row],[projected_M2]])</f>
        <v>0</v>
      </c>
      <c r="BI460" s="2">
        <f>(Table4[[#This Row],[Accept]]-Table4[[#This Row],[projected_M3]])</f>
        <v>0</v>
      </c>
      <c r="BJ460" s="2">
        <f>(Table4[[#This Row],[Accept]]-Table4[[#This Row],[projected_M4]])</f>
        <v>0</v>
      </c>
    </row>
    <row r="461" spans="1:62" x14ac:dyDescent="0.3">
      <c r="A461">
        <v>8</v>
      </c>
      <c r="B461" t="s">
        <v>45</v>
      </c>
      <c r="C461">
        <v>1.1960207441678836</v>
      </c>
      <c r="D461">
        <v>-2</v>
      </c>
      <c r="E461" s="22">
        <f>IF(Table4[[#This Row],[Trial]]="G1",Table4[[#This Row],[Balance]]/100,IF(Table4[[#This Row],[Trial]]="G2",Table4[[#This Row],[Balance]]/200,Table4[[#This Row],[Balance]]/500))</f>
        <v>1.38</v>
      </c>
      <c r="F461" s="22">
        <f>IF(Table4[[#This Row],[Net_Balance]]&gt;1,1+(Table4[[#This Row],[Net_Balance]]-1)/$F$974,1)</f>
        <v>1.0054285714285713</v>
      </c>
      <c r="G461" s="22">
        <f>IF(Table4[[#This Row],[Net_Balance]]&lt;1,1-(1-Table4[[#This Row],[Net_Balance]])/$F$974,1)</f>
        <v>1</v>
      </c>
      <c r="H461" s="22">
        <f>IF(Table4[[#This Row],[Net_Balance]]&gt;1,1+(Table4[[#This Row],[Net_Balance]]-1)/$H$974,1)</f>
        <v>1.0038</v>
      </c>
      <c r="I461" s="22">
        <f>IF(Table4[[#This Row],[Net_Balance]]&lt;1,1-(1-Table4[[#This Row],[Net_Balance]])/$H$974,1)</f>
        <v>1</v>
      </c>
      <c r="J461" s="22">
        <f>IF(Table4[[#This Row],[Net_Balance]]&gt;1,(Table4[[#This Row],[Net_Balance]]-1)/$J$974,0)</f>
        <v>7.5999999999999983E-3</v>
      </c>
      <c r="K461" s="22">
        <f>IF(Table4[[#This Row],[Net_Balance]]&lt;1,-(1-Table4[[#This Row],[Net_Balance]])/$J$974,0)</f>
        <v>0</v>
      </c>
      <c r="L461" t="s">
        <v>110</v>
      </c>
      <c r="M461" t="s">
        <v>83</v>
      </c>
      <c r="N461" t="s">
        <v>5</v>
      </c>
      <c r="O461">
        <v>0</v>
      </c>
      <c r="P461">
        <v>0</v>
      </c>
      <c r="Q461">
        <v>690</v>
      </c>
      <c r="R461">
        <v>1664468333</v>
      </c>
      <c r="S461">
        <v>9</v>
      </c>
      <c r="T461" t="s">
        <v>117</v>
      </c>
      <c r="U461">
        <v>0</v>
      </c>
      <c r="V461">
        <v>-50</v>
      </c>
      <c r="W461">
        <v>0.5</v>
      </c>
      <c r="X461">
        <v>40</v>
      </c>
      <c r="Y461">
        <v>0.5</v>
      </c>
      <c r="Z461">
        <v>-5</v>
      </c>
      <c r="AA461">
        <v>2025</v>
      </c>
      <c r="AB461">
        <v>45</v>
      </c>
      <c r="AC461">
        <v>2</v>
      </c>
      <c r="AD461">
        <v>0.25</v>
      </c>
      <c r="AE461">
        <v>0.75</v>
      </c>
      <c r="AF461">
        <v>2</v>
      </c>
      <c r="AG461">
        <v>0.5</v>
      </c>
      <c r="AH461">
        <v>0.25</v>
      </c>
      <c r="AI461">
        <v>0.625</v>
      </c>
      <c r="AJ461">
        <v>0.375</v>
      </c>
      <c r="AK461">
        <v>-16.25</v>
      </c>
      <c r="AL461">
        <v>1898.4375</v>
      </c>
      <c r="AM461">
        <v>43.571062644833439</v>
      </c>
      <c r="AN461">
        <v>0.9</v>
      </c>
      <c r="AO461">
        <v>0.38419903534316502</v>
      </c>
      <c r="AP461">
        <v>0.61580096465683498</v>
      </c>
      <c r="AQ461" s="2">
        <f>Table4[[#This Row],[Gain]]^Table4[[#This Row],[θ]]</f>
        <v>82.432217522931154</v>
      </c>
      <c r="AR461" s="2">
        <f>-Table4[[#This Row],[λ]]*-Table4[[#This Row],[Loss]]^Table4[[#This Row],[θ]]</f>
        <v>215.2947128015152</v>
      </c>
      <c r="AS461" s="2">
        <f>Table4[[#This Row],[pie_gain]]*Table4[[#This Row],[v_n_w_g]]-Table4[[#This Row],[pie_loss]]*Table4[[#This Row],[v_n_w_l]]</f>
        <v>-100.90831337518121</v>
      </c>
      <c r="AT461" s="2">
        <f>IF(Table4[[#This Row],[diff_v]]&gt;=1,1,0)</f>
        <v>0</v>
      </c>
      <c r="AU461" s="2">
        <f>Table4[[#This Row],[Gain]]^(Table4[[#This Row],[θ]]*Table4[[#This Row],[ω_p]])</f>
        <v>84.43036219955944</v>
      </c>
      <c r="AV461" s="2">
        <f>-Table4[[#This Row],[λ]]*-Table4[[#This Row],[Loss]]^(Table4[[#This Row],[θ]]*Table4[[#This Row],[ω_n]])</f>
        <v>215.2947128015152</v>
      </c>
      <c r="AW461" s="2">
        <f>Table4[[#This Row],[v_n_w_g_w]]*Table4[[#This Row],[pie_gain]]-Table4[[#This Row],[v_n_w_l_w]]*Table4[[#This Row],[pie_loss]]</f>
        <v>-100.14062811794454</v>
      </c>
      <c r="AX461" s="2">
        <f>IF(Table4[[#This Row],[diff_v_w]]&gt;=1,1,0)</f>
        <v>0</v>
      </c>
      <c r="AY461" s="2">
        <f>Table4[[#This Row],[Gain]]^(Table4[[#This Row],[θ]])*Table4[[#This Row],[ω_p2]]</f>
        <v>82.745459949518292</v>
      </c>
      <c r="AZ461" s="2">
        <f>-Table4[[#This Row],[λ]]*-Table4[[#This Row],[Loss]]^(Table4[[#This Row],[θ]])*Table4[[#This Row],[ω_n2]]</f>
        <v>215.2947128015152</v>
      </c>
      <c r="BA461" s="2">
        <f>Table4[[#This Row],[v_n_w_g_w2]]*Table4[[#This Row],[pie_gain]]-Table4[[#This Row],[v_n_w_l_w2]]*Table4[[#This Row],[pie_loss]]</f>
        <v>-100.78796593705788</v>
      </c>
      <c r="BB461" s="2">
        <f>IF(Table4[[#This Row],[diff_v_w2]]&gt;=1,1,0)</f>
        <v>0</v>
      </c>
      <c r="BC461" s="2">
        <f>Table4[[#This Row],[Gain]]^(Table4[[#This Row],[θ]]+Table4[[#This Row],[ω_p3]])</f>
        <v>84.775944881519436</v>
      </c>
      <c r="BD461" s="2">
        <f>-Table4[[#This Row],[λ]]*-Table4[[#This Row],[Loss]]^(Table4[[#This Row],[θ]]+Table4[[#This Row],[ω_n3]])</f>
        <v>215.2947128015152</v>
      </c>
      <c r="BE461" s="2">
        <f>Table4[[#This Row],[v_n_w_g_w3]]*Table4[[#This Row],[pie_gain]]-Table4[[#This Row],[v_n_w_l_w3]]*Table4[[#This Row],[pie_loss]]</f>
        <v>-100.00785558490421</v>
      </c>
      <c r="BF461" s="2">
        <f>IF(Table4[[#This Row],[diff_v_w3]]&gt;=1,1,0)</f>
        <v>0</v>
      </c>
      <c r="BG461" s="2">
        <f>(Table4[[#This Row],[Accept]]-Table4[[#This Row],[projected_M1]])</f>
        <v>0</v>
      </c>
      <c r="BH461" s="2">
        <f>(Table4[[#This Row],[Accept]]-Table4[[#This Row],[projected_M2]])</f>
        <v>0</v>
      </c>
      <c r="BI461" s="2">
        <f>(Table4[[#This Row],[Accept]]-Table4[[#This Row],[projected_M3]])</f>
        <v>0</v>
      </c>
      <c r="BJ461" s="2">
        <f>(Table4[[#This Row],[Accept]]-Table4[[#This Row],[projected_M4]])</f>
        <v>0</v>
      </c>
    </row>
    <row r="462" spans="1:62" x14ac:dyDescent="0.3">
      <c r="A462">
        <v>11</v>
      </c>
      <c r="B462" t="s">
        <v>45</v>
      </c>
      <c r="C462">
        <v>1.1960207441678836</v>
      </c>
      <c r="D462">
        <v>-2</v>
      </c>
      <c r="E462" s="22">
        <f>IF(Table4[[#This Row],[Trial]]="G1",Table4[[#This Row],[Balance]]/100,IF(Table4[[#This Row],[Trial]]="G2",Table4[[#This Row],[Balance]]/200,Table4[[#This Row],[Balance]]/500))</f>
        <v>1.4</v>
      </c>
      <c r="F462" s="22">
        <f>IF(Table4[[#This Row],[Net_Balance]]&gt;1,1+(Table4[[#This Row],[Net_Balance]]-1)/$F$974,1)</f>
        <v>1.0057142857142858</v>
      </c>
      <c r="G462" s="22">
        <f>IF(Table4[[#This Row],[Net_Balance]]&lt;1,1-(1-Table4[[#This Row],[Net_Balance]])/$F$974,1)</f>
        <v>1</v>
      </c>
      <c r="H462" s="22">
        <f>IF(Table4[[#This Row],[Net_Balance]]&gt;1,1+(Table4[[#This Row],[Net_Balance]]-1)/$H$974,1)</f>
        <v>1.004</v>
      </c>
      <c r="I462" s="22">
        <f>IF(Table4[[#This Row],[Net_Balance]]&lt;1,1-(1-Table4[[#This Row],[Net_Balance]])/$H$974,1)</f>
        <v>1</v>
      </c>
      <c r="J462" s="22">
        <f>IF(Table4[[#This Row],[Net_Balance]]&gt;1,(Table4[[#This Row],[Net_Balance]]-1)/$J$974,0)</f>
        <v>7.9999999999999984E-3</v>
      </c>
      <c r="K462" s="22">
        <f>IF(Table4[[#This Row],[Net_Balance]]&lt;1,-(1-Table4[[#This Row],[Net_Balance]])/$J$974,0)</f>
        <v>0</v>
      </c>
      <c r="L462" t="s">
        <v>110</v>
      </c>
      <c r="M462" t="s">
        <v>99</v>
      </c>
      <c r="N462" t="s">
        <v>7</v>
      </c>
      <c r="O462">
        <v>1</v>
      </c>
      <c r="P462">
        <v>10</v>
      </c>
      <c r="Q462">
        <v>700</v>
      </c>
      <c r="R462">
        <v>1664468348</v>
      </c>
      <c r="S462">
        <v>8</v>
      </c>
      <c r="T462" t="s">
        <v>118</v>
      </c>
      <c r="U462">
        <v>1</v>
      </c>
      <c r="V462">
        <v>0</v>
      </c>
      <c r="W462">
        <v>0.5</v>
      </c>
      <c r="X462">
        <v>10</v>
      </c>
      <c r="Y462">
        <v>0.5</v>
      </c>
      <c r="Z462">
        <v>5</v>
      </c>
      <c r="AA462">
        <v>25</v>
      </c>
      <c r="AB462">
        <v>5</v>
      </c>
      <c r="AC462">
        <v>2</v>
      </c>
      <c r="AD462">
        <v>0.25</v>
      </c>
      <c r="AE462">
        <v>0.75</v>
      </c>
      <c r="AF462">
        <v>2</v>
      </c>
      <c r="AG462">
        <v>0.5</v>
      </c>
      <c r="AH462">
        <v>0.25</v>
      </c>
      <c r="AI462">
        <v>0.625</v>
      </c>
      <c r="AJ462">
        <v>0.375</v>
      </c>
      <c r="AK462">
        <v>3.75</v>
      </c>
      <c r="AL462">
        <v>23.4375</v>
      </c>
      <c r="AM462">
        <v>4.8412291827592711</v>
      </c>
      <c r="AN462">
        <v>0.9</v>
      </c>
      <c r="AO462">
        <v>0.38419903534316502</v>
      </c>
      <c r="AP462">
        <v>0.61580096465683498</v>
      </c>
      <c r="AQ462" s="2">
        <f>Table4[[#This Row],[Gain]]^Table4[[#This Row],[θ]]</f>
        <v>15.704378148368352</v>
      </c>
      <c r="AR462" s="2">
        <f>-Table4[[#This Row],[λ]]*-Table4[[#This Row],[Loss]]^Table4[[#This Row],[θ]]</f>
        <v>0</v>
      </c>
      <c r="AS462" s="2">
        <f>Table4[[#This Row],[pie_gain]]*Table4[[#This Row],[v_n_w_g]]-Table4[[#This Row],[pie_loss]]*Table4[[#This Row],[v_n_w_l]]</f>
        <v>6.0336069352674011</v>
      </c>
      <c r="AT462" s="2">
        <f>IF(Table4[[#This Row],[diff_v]]&gt;=1,1,0)</f>
        <v>1</v>
      </c>
      <c r="AU462" s="2">
        <f>Table4[[#This Row],[Gain]]^(Table4[[#This Row],[θ]]*Table4[[#This Row],[ω_p]])</f>
        <v>15.953469574927725</v>
      </c>
      <c r="AV462" s="2">
        <f>-Table4[[#This Row],[λ]]*-Table4[[#This Row],[Loss]]^(Table4[[#This Row],[θ]]*Table4[[#This Row],[ω_n]])</f>
        <v>0</v>
      </c>
      <c r="AW462" s="2">
        <f>Table4[[#This Row],[v_n_w_g_w]]*Table4[[#This Row],[pie_gain]]-Table4[[#This Row],[v_n_w_l_w]]*Table4[[#This Row],[pie_loss]]</f>
        <v>6.1293076210637647</v>
      </c>
      <c r="AX462" s="2">
        <f>IF(Table4[[#This Row],[diff_v_w]]&gt;=1,1,0)</f>
        <v>1</v>
      </c>
      <c r="AY462" s="2">
        <f>Table4[[#This Row],[Gain]]^(Table4[[#This Row],[θ]])*Table4[[#This Row],[ω_p2]]</f>
        <v>15.767195660961827</v>
      </c>
      <c r="AZ462" s="2">
        <f>-Table4[[#This Row],[λ]]*-Table4[[#This Row],[Loss]]^(Table4[[#This Row],[θ]])*Table4[[#This Row],[ω_n2]]</f>
        <v>0</v>
      </c>
      <c r="BA462" s="2">
        <f>Table4[[#This Row],[v_n_w_g_w2]]*Table4[[#This Row],[pie_gain]]-Table4[[#This Row],[v_n_w_l_w2]]*Table4[[#This Row],[pie_loss]]</f>
        <v>6.0577413630084713</v>
      </c>
      <c r="BB462" s="2">
        <f>IF(Table4[[#This Row],[diff_v_w2]]&gt;=1,1,0)</f>
        <v>1</v>
      </c>
      <c r="BC462" s="2">
        <f>Table4[[#This Row],[Gain]]^(Table4[[#This Row],[θ]]+Table4[[#This Row],[ω_p3]])</f>
        <v>15.996344336673268</v>
      </c>
      <c r="BD462" s="2">
        <f>-Table4[[#This Row],[λ]]*-Table4[[#This Row],[Loss]]^(Table4[[#This Row],[θ]]+Table4[[#This Row],[ω_n3]])</f>
        <v>0</v>
      </c>
      <c r="BE462" s="2">
        <f>Table4[[#This Row],[v_n_w_g_w3]]*Table4[[#This Row],[pie_gain]]-Table4[[#This Row],[v_n_w_l_w3]]*Table4[[#This Row],[pie_loss]]</f>
        <v>6.1457800631669706</v>
      </c>
      <c r="BF462" s="2">
        <f>IF(Table4[[#This Row],[diff_v_w3]]&gt;=1,1,0)</f>
        <v>1</v>
      </c>
      <c r="BG462" s="2">
        <f>(Table4[[#This Row],[Accept]]-Table4[[#This Row],[projected_M1]])</f>
        <v>0</v>
      </c>
      <c r="BH462" s="2">
        <f>(Table4[[#This Row],[Accept]]-Table4[[#This Row],[projected_M2]])</f>
        <v>0</v>
      </c>
      <c r="BI462" s="2">
        <f>(Table4[[#This Row],[Accept]]-Table4[[#This Row],[projected_M3]])</f>
        <v>0</v>
      </c>
      <c r="BJ462" s="2">
        <f>(Table4[[#This Row],[Accept]]-Table4[[#This Row],[projected_M4]])</f>
        <v>0</v>
      </c>
    </row>
    <row r="463" spans="1:62" x14ac:dyDescent="0.3">
      <c r="A463">
        <v>12</v>
      </c>
      <c r="B463" t="s">
        <v>45</v>
      </c>
      <c r="C463">
        <v>1.1960207441678836</v>
      </c>
      <c r="D463">
        <v>-2</v>
      </c>
      <c r="E463" s="22">
        <f>IF(Table4[[#This Row],[Trial]]="G1",Table4[[#This Row],[Balance]]/100,IF(Table4[[#This Row],[Trial]]="G2",Table4[[#This Row],[Balance]]/200,Table4[[#This Row],[Balance]]/500))</f>
        <v>1.42</v>
      </c>
      <c r="F463" s="22">
        <f>IF(Table4[[#This Row],[Net_Balance]]&gt;1,1+(Table4[[#This Row],[Net_Balance]]-1)/$F$974,1)</f>
        <v>1.006</v>
      </c>
      <c r="G463" s="22">
        <f>IF(Table4[[#This Row],[Net_Balance]]&lt;1,1-(1-Table4[[#This Row],[Net_Balance]])/$F$974,1)</f>
        <v>1</v>
      </c>
      <c r="H463" s="22">
        <f>IF(Table4[[#This Row],[Net_Balance]]&gt;1,1+(Table4[[#This Row],[Net_Balance]]-1)/$H$974,1)</f>
        <v>1.0042</v>
      </c>
      <c r="I463" s="22">
        <f>IF(Table4[[#This Row],[Net_Balance]]&lt;1,1-(1-Table4[[#This Row],[Net_Balance]])/$H$974,1)</f>
        <v>1</v>
      </c>
      <c r="J463" s="22">
        <f>IF(Table4[[#This Row],[Net_Balance]]&gt;1,(Table4[[#This Row],[Net_Balance]]-1)/$J$974,0)</f>
        <v>8.3999999999999977E-3</v>
      </c>
      <c r="K463" s="22">
        <f>IF(Table4[[#This Row],[Net_Balance]]&lt;1,-(1-Table4[[#This Row],[Net_Balance]])/$J$974,0)</f>
        <v>0</v>
      </c>
      <c r="L463" t="s">
        <v>110</v>
      </c>
      <c r="M463" t="s">
        <v>65</v>
      </c>
      <c r="N463" t="s">
        <v>7</v>
      </c>
      <c r="O463">
        <v>1</v>
      </c>
      <c r="P463">
        <v>10</v>
      </c>
      <c r="Q463">
        <v>710</v>
      </c>
      <c r="R463">
        <v>1664468357</v>
      </c>
      <c r="S463">
        <v>9</v>
      </c>
      <c r="T463" t="s">
        <v>118</v>
      </c>
      <c r="U463">
        <v>1</v>
      </c>
      <c r="V463">
        <v>-10</v>
      </c>
      <c r="W463">
        <v>0.5</v>
      </c>
      <c r="X463">
        <v>10</v>
      </c>
      <c r="Y463">
        <v>0.5</v>
      </c>
      <c r="Z463">
        <v>0</v>
      </c>
      <c r="AA463">
        <v>100</v>
      </c>
      <c r="AB463">
        <v>10</v>
      </c>
      <c r="AC463">
        <v>2</v>
      </c>
      <c r="AD463">
        <v>0.25</v>
      </c>
      <c r="AE463">
        <v>0.75</v>
      </c>
      <c r="AF463">
        <v>1</v>
      </c>
      <c r="AG463">
        <v>0.25</v>
      </c>
      <c r="AH463">
        <v>0.5</v>
      </c>
      <c r="AI463">
        <v>0.375</v>
      </c>
      <c r="AJ463">
        <v>0.625</v>
      </c>
      <c r="AK463">
        <v>2.5</v>
      </c>
      <c r="AL463">
        <v>93.75</v>
      </c>
      <c r="AM463">
        <v>9.6824583655185421</v>
      </c>
      <c r="AN463">
        <v>0.9</v>
      </c>
      <c r="AO463">
        <v>0.60844334427391233</v>
      </c>
      <c r="AP463">
        <v>0.39155665572608767</v>
      </c>
      <c r="AQ463" s="2">
        <f>Table4[[#This Row],[Gain]]^Table4[[#This Row],[θ]]</f>
        <v>15.704378148368352</v>
      </c>
      <c r="AR463" s="2">
        <f>-Table4[[#This Row],[λ]]*-Table4[[#This Row],[Loss]]^Table4[[#This Row],[θ]]</f>
        <v>31.408756296736705</v>
      </c>
      <c r="AS463" s="2">
        <f>Table4[[#This Row],[pie_gain]]*Table4[[#This Row],[v_n_w_g]]-Table4[[#This Row],[pie_loss]]*Table4[[#This Row],[v_n_w_l]]</f>
        <v>-2.7430832157305307</v>
      </c>
      <c r="AT463" s="2">
        <f>IF(Table4[[#This Row],[diff_v]]&gt;=1,1,0)</f>
        <v>0</v>
      </c>
      <c r="AU463" s="2">
        <f>Table4[[#This Row],[Gain]]^(Table4[[#This Row],[θ]]*Table4[[#This Row],[ω_p]])</f>
        <v>15.966027340642514</v>
      </c>
      <c r="AV463" s="2">
        <f>-Table4[[#This Row],[λ]]*-Table4[[#This Row],[Loss]]^(Table4[[#This Row],[θ]]*Table4[[#This Row],[ω_n]])</f>
        <v>31.408756296736705</v>
      </c>
      <c r="AW463" s="2">
        <f>Table4[[#This Row],[v_n_w_g_w]]*Table4[[#This Row],[pie_gain]]-Table4[[#This Row],[v_n_w_l_w]]*Table4[[#This Row],[pie_loss]]</f>
        <v>-2.5838845061566715</v>
      </c>
      <c r="AX463" s="2">
        <f>IF(Table4[[#This Row],[diff_v_w]]&gt;=1,1,0)</f>
        <v>0</v>
      </c>
      <c r="AY463" s="2">
        <f>Table4[[#This Row],[Gain]]^(Table4[[#This Row],[θ]])*Table4[[#This Row],[ω_p2]]</f>
        <v>15.770336536591499</v>
      </c>
      <c r="AZ463" s="2">
        <f>-Table4[[#This Row],[λ]]*-Table4[[#This Row],[Loss]]^(Table4[[#This Row],[θ]])*Table4[[#This Row],[ω_n2]]</f>
        <v>31.408756296736705</v>
      </c>
      <c r="BA463" s="2">
        <f>Table4[[#This Row],[v_n_w_g_w2]]*Table4[[#This Row],[pie_gain]]-Table4[[#This Row],[v_n_w_l_w2]]*Table4[[#This Row],[pie_loss]]</f>
        <v>-2.7029512734171224</v>
      </c>
      <c r="BB463" s="2">
        <f>IF(Table4[[#This Row],[diff_v_w2]]&gt;=1,1,0)</f>
        <v>0</v>
      </c>
      <c r="BC463" s="2">
        <f>Table4[[#This Row],[Gain]]^(Table4[[#This Row],[θ]]+Table4[[#This Row],[ω_p3]])</f>
        <v>16.011084301240611</v>
      </c>
      <c r="BD463" s="2">
        <f>-Table4[[#This Row],[λ]]*-Table4[[#This Row],[Loss]]^(Table4[[#This Row],[θ]]+Table4[[#This Row],[ω_n3]])</f>
        <v>31.408756296736705</v>
      </c>
      <c r="BE463" s="2">
        <f>Table4[[#This Row],[v_n_w_g_w3]]*Table4[[#This Row],[pie_gain]]-Table4[[#This Row],[v_n_w_l_w3]]*Table4[[#This Row],[pie_loss]]</f>
        <v>-2.5564698983675473</v>
      </c>
      <c r="BF463" s="2">
        <f>IF(Table4[[#This Row],[diff_v_w3]]&gt;=1,1,0)</f>
        <v>0</v>
      </c>
      <c r="BG463" s="2">
        <f>(Table4[[#This Row],[Accept]]-Table4[[#This Row],[projected_M1]])</f>
        <v>1</v>
      </c>
      <c r="BH463" s="2">
        <f>(Table4[[#This Row],[Accept]]-Table4[[#This Row],[projected_M2]])</f>
        <v>1</v>
      </c>
      <c r="BI463" s="2">
        <f>(Table4[[#This Row],[Accept]]-Table4[[#This Row],[projected_M3]])</f>
        <v>1</v>
      </c>
      <c r="BJ463" s="2">
        <f>(Table4[[#This Row],[Accept]]-Table4[[#This Row],[projected_M4]])</f>
        <v>1</v>
      </c>
    </row>
    <row r="464" spans="1:62" x14ac:dyDescent="0.3">
      <c r="A464">
        <v>14</v>
      </c>
      <c r="B464" t="s">
        <v>45</v>
      </c>
      <c r="C464">
        <v>1.1960207441678836</v>
      </c>
      <c r="D464">
        <v>-2</v>
      </c>
      <c r="E464" s="22">
        <f>IF(Table4[[#This Row],[Trial]]="G1",Table4[[#This Row],[Balance]]/100,IF(Table4[[#This Row],[Trial]]="G2",Table4[[#This Row],[Balance]]/200,Table4[[#This Row],[Balance]]/500))</f>
        <v>1.42</v>
      </c>
      <c r="F464" s="22">
        <f>IF(Table4[[#This Row],[Net_Balance]]&gt;1,1+(Table4[[#This Row],[Net_Balance]]-1)/$F$974,1)</f>
        <v>1.006</v>
      </c>
      <c r="G464" s="22">
        <f>IF(Table4[[#This Row],[Net_Balance]]&lt;1,1-(1-Table4[[#This Row],[Net_Balance]])/$F$974,1)</f>
        <v>1</v>
      </c>
      <c r="H464" s="22">
        <f>IF(Table4[[#This Row],[Net_Balance]]&gt;1,1+(Table4[[#This Row],[Net_Balance]]-1)/$H$974,1)</f>
        <v>1.0042</v>
      </c>
      <c r="I464" s="22">
        <f>IF(Table4[[#This Row],[Net_Balance]]&lt;1,1-(1-Table4[[#This Row],[Net_Balance]])/$H$974,1)</f>
        <v>1</v>
      </c>
      <c r="J464" s="22">
        <f>IF(Table4[[#This Row],[Net_Balance]]&gt;1,(Table4[[#This Row],[Net_Balance]]-1)/$J$974,0)</f>
        <v>8.3999999999999977E-3</v>
      </c>
      <c r="K464" s="22">
        <f>IF(Table4[[#This Row],[Net_Balance]]&lt;1,-(1-Table4[[#This Row],[Net_Balance]])/$J$974,0)</f>
        <v>0</v>
      </c>
      <c r="L464" t="s">
        <v>110</v>
      </c>
      <c r="M464" t="s">
        <v>96</v>
      </c>
      <c r="N464" t="s">
        <v>5</v>
      </c>
      <c r="O464">
        <v>0</v>
      </c>
      <c r="P464">
        <v>0</v>
      </c>
      <c r="Q464">
        <v>710</v>
      </c>
      <c r="R464">
        <v>1664468377</v>
      </c>
      <c r="S464">
        <v>9</v>
      </c>
      <c r="T464" t="s">
        <v>118</v>
      </c>
      <c r="U464">
        <v>1</v>
      </c>
      <c r="V464">
        <v>-50</v>
      </c>
      <c r="W464">
        <v>0.5</v>
      </c>
      <c r="X464">
        <v>40</v>
      </c>
      <c r="Y464">
        <v>0.5</v>
      </c>
      <c r="Z464">
        <v>-5</v>
      </c>
      <c r="AA464">
        <v>2025</v>
      </c>
      <c r="AB464">
        <v>45</v>
      </c>
      <c r="AC464">
        <v>2</v>
      </c>
      <c r="AD464">
        <v>0.25</v>
      </c>
      <c r="AE464">
        <v>0.75</v>
      </c>
      <c r="AF464">
        <v>2</v>
      </c>
      <c r="AG464">
        <v>0.5</v>
      </c>
      <c r="AH464">
        <v>0.25</v>
      </c>
      <c r="AI464">
        <v>0.625</v>
      </c>
      <c r="AJ464">
        <v>0.375</v>
      </c>
      <c r="AK464">
        <v>-16.25</v>
      </c>
      <c r="AL464">
        <v>1898.4375</v>
      </c>
      <c r="AM464">
        <v>43.571062644833439</v>
      </c>
      <c r="AN464">
        <v>0.9</v>
      </c>
      <c r="AO464">
        <v>0.38419903534316502</v>
      </c>
      <c r="AP464">
        <v>0.61580096465683498</v>
      </c>
      <c r="AQ464" s="2">
        <f>Table4[[#This Row],[Gain]]^Table4[[#This Row],[θ]]</f>
        <v>82.432217522931154</v>
      </c>
      <c r="AR464" s="2">
        <f>-Table4[[#This Row],[λ]]*-Table4[[#This Row],[Loss]]^Table4[[#This Row],[θ]]</f>
        <v>215.2947128015152</v>
      </c>
      <c r="AS464" s="2">
        <f>Table4[[#This Row],[pie_gain]]*Table4[[#This Row],[v_n_w_g]]-Table4[[#This Row],[pie_loss]]*Table4[[#This Row],[v_n_w_l]]</f>
        <v>-100.90831337518121</v>
      </c>
      <c r="AT464" s="2">
        <f>IF(Table4[[#This Row],[diff_v]]&gt;=1,1,0)</f>
        <v>0</v>
      </c>
      <c r="AU464" s="2">
        <f>Table4[[#This Row],[Gain]]^(Table4[[#This Row],[θ]]*Table4[[#This Row],[ω_p]])</f>
        <v>84.643490612380845</v>
      </c>
      <c r="AV464" s="2">
        <f>-Table4[[#This Row],[λ]]*-Table4[[#This Row],[Loss]]^(Table4[[#This Row],[θ]]*Table4[[#This Row],[ω_n]])</f>
        <v>215.2947128015152</v>
      </c>
      <c r="AW464" s="2">
        <f>Table4[[#This Row],[v_n_w_g_w]]*Table4[[#This Row],[pie_gain]]-Table4[[#This Row],[v_n_w_l_w]]*Table4[[#This Row],[pie_loss]]</f>
        <v>-100.05874438733434</v>
      </c>
      <c r="AX464" s="2">
        <f>IF(Table4[[#This Row],[diff_v_w]]&gt;=1,1,0)</f>
        <v>0</v>
      </c>
      <c r="AY464" s="2">
        <f>Table4[[#This Row],[Gain]]^(Table4[[#This Row],[θ]])*Table4[[#This Row],[ω_p2]]</f>
        <v>82.778432836527458</v>
      </c>
      <c r="AZ464" s="2">
        <f>-Table4[[#This Row],[λ]]*-Table4[[#This Row],[Loss]]^(Table4[[#This Row],[θ]])*Table4[[#This Row],[ω_n2]]</f>
        <v>215.2947128015152</v>
      </c>
      <c r="BA464" s="2">
        <f>Table4[[#This Row],[v_n_w_g_w2]]*Table4[[#This Row],[pie_gain]]-Table4[[#This Row],[v_n_w_l_w2]]*Table4[[#This Row],[pie_loss]]</f>
        <v>-100.77529778567647</v>
      </c>
      <c r="BB464" s="2">
        <f>IF(Table4[[#This Row],[diff_v_w2]]&gt;=1,1,0)</f>
        <v>0</v>
      </c>
      <c r="BC464" s="2">
        <f>Table4[[#This Row],[Gain]]^(Table4[[#This Row],[θ]]+Table4[[#This Row],[ω_p3]])</f>
        <v>85.026496995320116</v>
      </c>
      <c r="BD464" s="2">
        <f>-Table4[[#This Row],[λ]]*-Table4[[#This Row],[Loss]]^(Table4[[#This Row],[θ]]+Table4[[#This Row],[ω_n3]])</f>
        <v>215.2947128015152</v>
      </c>
      <c r="BE464" s="2">
        <f>Table4[[#This Row],[v_n_w_g_w3]]*Table4[[#This Row],[pie_gain]]-Table4[[#This Row],[v_n_w_l_w3]]*Table4[[#This Row],[pie_loss]]</f>
        <v>-99.911593704478804</v>
      </c>
      <c r="BF464" s="2">
        <f>IF(Table4[[#This Row],[diff_v_w3]]&gt;=1,1,0)</f>
        <v>0</v>
      </c>
      <c r="BG464" s="2">
        <f>(Table4[[#This Row],[Accept]]-Table4[[#This Row],[projected_M1]])</f>
        <v>0</v>
      </c>
      <c r="BH464" s="2">
        <f>(Table4[[#This Row],[Accept]]-Table4[[#This Row],[projected_M2]])</f>
        <v>0</v>
      </c>
      <c r="BI464" s="2">
        <f>(Table4[[#This Row],[Accept]]-Table4[[#This Row],[projected_M3]])</f>
        <v>0</v>
      </c>
      <c r="BJ464" s="2">
        <f>(Table4[[#This Row],[Accept]]-Table4[[#This Row],[projected_M4]])</f>
        <v>0</v>
      </c>
    </row>
    <row r="465" spans="1:62" x14ac:dyDescent="0.3">
      <c r="A465">
        <v>15</v>
      </c>
      <c r="B465" t="s">
        <v>45</v>
      </c>
      <c r="C465">
        <v>1.1960207441678836</v>
      </c>
      <c r="D465">
        <v>-2</v>
      </c>
      <c r="E465" s="22">
        <f>IF(Table4[[#This Row],[Trial]]="G1",Table4[[#This Row],[Balance]]/100,IF(Table4[[#This Row],[Trial]]="G2",Table4[[#This Row],[Balance]]/200,Table4[[#This Row],[Balance]]/500))</f>
        <v>1.42</v>
      </c>
      <c r="F465" s="22">
        <f>IF(Table4[[#This Row],[Net_Balance]]&gt;1,1+(Table4[[#This Row],[Net_Balance]]-1)/$F$974,1)</f>
        <v>1.006</v>
      </c>
      <c r="G465" s="22">
        <f>IF(Table4[[#This Row],[Net_Balance]]&lt;1,1-(1-Table4[[#This Row],[Net_Balance]])/$F$974,1)</f>
        <v>1</v>
      </c>
      <c r="H465" s="22">
        <f>IF(Table4[[#This Row],[Net_Balance]]&gt;1,1+(Table4[[#This Row],[Net_Balance]]-1)/$H$974,1)</f>
        <v>1.0042</v>
      </c>
      <c r="I465" s="22">
        <f>IF(Table4[[#This Row],[Net_Balance]]&lt;1,1-(1-Table4[[#This Row],[Net_Balance]])/$H$974,1)</f>
        <v>1</v>
      </c>
      <c r="J465" s="22">
        <f>IF(Table4[[#This Row],[Net_Balance]]&gt;1,(Table4[[#This Row],[Net_Balance]]-1)/$J$974,0)</f>
        <v>8.3999999999999977E-3</v>
      </c>
      <c r="K465" s="22">
        <f>IF(Table4[[#This Row],[Net_Balance]]&lt;1,-(1-Table4[[#This Row],[Net_Balance]])/$J$974,0)</f>
        <v>0</v>
      </c>
      <c r="L465" t="s">
        <v>110</v>
      </c>
      <c r="M465" t="s">
        <v>96</v>
      </c>
      <c r="N465" t="s">
        <v>5</v>
      </c>
      <c r="O465">
        <v>0</v>
      </c>
      <c r="P465">
        <v>0</v>
      </c>
      <c r="Q465">
        <v>710</v>
      </c>
      <c r="R465">
        <v>1664468379</v>
      </c>
      <c r="S465">
        <v>2</v>
      </c>
      <c r="T465" t="s">
        <v>118</v>
      </c>
      <c r="U465">
        <v>1</v>
      </c>
      <c r="V465">
        <v>-50</v>
      </c>
      <c r="W465">
        <v>0.5</v>
      </c>
      <c r="X465">
        <v>40</v>
      </c>
      <c r="Y465">
        <v>0.5</v>
      </c>
      <c r="Z465">
        <v>-5</v>
      </c>
      <c r="AA465">
        <v>2025</v>
      </c>
      <c r="AB465">
        <v>45</v>
      </c>
      <c r="AC465">
        <v>2</v>
      </c>
      <c r="AD465">
        <v>0.25</v>
      </c>
      <c r="AE465">
        <v>0.75</v>
      </c>
      <c r="AF465">
        <v>2</v>
      </c>
      <c r="AG465">
        <v>0.5</v>
      </c>
      <c r="AH465">
        <v>0.25</v>
      </c>
      <c r="AI465">
        <v>0.625</v>
      </c>
      <c r="AJ465">
        <v>0.375</v>
      </c>
      <c r="AK465">
        <v>-16.25</v>
      </c>
      <c r="AL465">
        <v>1898.4375</v>
      </c>
      <c r="AM465">
        <v>43.571062644833439</v>
      </c>
      <c r="AN465">
        <v>0.9</v>
      </c>
      <c r="AO465">
        <v>0.38419903534316502</v>
      </c>
      <c r="AP465">
        <v>0.61580096465683498</v>
      </c>
      <c r="AQ465" s="2">
        <f>Table4[[#This Row],[Gain]]^Table4[[#This Row],[θ]]</f>
        <v>82.432217522931154</v>
      </c>
      <c r="AR465" s="2">
        <f>-Table4[[#This Row],[λ]]*-Table4[[#This Row],[Loss]]^Table4[[#This Row],[θ]]</f>
        <v>215.2947128015152</v>
      </c>
      <c r="AS465" s="2">
        <f>Table4[[#This Row],[pie_gain]]*Table4[[#This Row],[v_n_w_g]]-Table4[[#This Row],[pie_loss]]*Table4[[#This Row],[v_n_w_l]]</f>
        <v>-100.90831337518121</v>
      </c>
      <c r="AT465" s="2">
        <f>IF(Table4[[#This Row],[diff_v]]&gt;=1,1,0)</f>
        <v>0</v>
      </c>
      <c r="AU465" s="2">
        <f>Table4[[#This Row],[Gain]]^(Table4[[#This Row],[θ]]*Table4[[#This Row],[ω_p]])</f>
        <v>84.643490612380845</v>
      </c>
      <c r="AV465" s="2">
        <f>-Table4[[#This Row],[λ]]*-Table4[[#This Row],[Loss]]^(Table4[[#This Row],[θ]]*Table4[[#This Row],[ω_n]])</f>
        <v>215.2947128015152</v>
      </c>
      <c r="AW465" s="2">
        <f>Table4[[#This Row],[v_n_w_g_w]]*Table4[[#This Row],[pie_gain]]-Table4[[#This Row],[v_n_w_l_w]]*Table4[[#This Row],[pie_loss]]</f>
        <v>-100.05874438733434</v>
      </c>
      <c r="AX465" s="2">
        <f>IF(Table4[[#This Row],[diff_v_w]]&gt;=1,1,0)</f>
        <v>0</v>
      </c>
      <c r="AY465" s="2">
        <f>Table4[[#This Row],[Gain]]^(Table4[[#This Row],[θ]])*Table4[[#This Row],[ω_p2]]</f>
        <v>82.778432836527458</v>
      </c>
      <c r="AZ465" s="2">
        <f>-Table4[[#This Row],[λ]]*-Table4[[#This Row],[Loss]]^(Table4[[#This Row],[θ]])*Table4[[#This Row],[ω_n2]]</f>
        <v>215.2947128015152</v>
      </c>
      <c r="BA465" s="2">
        <f>Table4[[#This Row],[v_n_w_g_w2]]*Table4[[#This Row],[pie_gain]]-Table4[[#This Row],[v_n_w_l_w2]]*Table4[[#This Row],[pie_loss]]</f>
        <v>-100.77529778567647</v>
      </c>
      <c r="BB465" s="2">
        <f>IF(Table4[[#This Row],[diff_v_w2]]&gt;=1,1,0)</f>
        <v>0</v>
      </c>
      <c r="BC465" s="2">
        <f>Table4[[#This Row],[Gain]]^(Table4[[#This Row],[θ]]+Table4[[#This Row],[ω_p3]])</f>
        <v>85.026496995320116</v>
      </c>
      <c r="BD465" s="2">
        <f>-Table4[[#This Row],[λ]]*-Table4[[#This Row],[Loss]]^(Table4[[#This Row],[θ]]+Table4[[#This Row],[ω_n3]])</f>
        <v>215.2947128015152</v>
      </c>
      <c r="BE465" s="2">
        <f>Table4[[#This Row],[v_n_w_g_w3]]*Table4[[#This Row],[pie_gain]]-Table4[[#This Row],[v_n_w_l_w3]]*Table4[[#This Row],[pie_loss]]</f>
        <v>-99.911593704478804</v>
      </c>
      <c r="BF465" s="2">
        <f>IF(Table4[[#This Row],[diff_v_w3]]&gt;=1,1,0)</f>
        <v>0</v>
      </c>
      <c r="BG465" s="2">
        <f>(Table4[[#This Row],[Accept]]-Table4[[#This Row],[projected_M1]])</f>
        <v>0</v>
      </c>
      <c r="BH465" s="2">
        <f>(Table4[[#This Row],[Accept]]-Table4[[#This Row],[projected_M2]])</f>
        <v>0</v>
      </c>
      <c r="BI465" s="2">
        <f>(Table4[[#This Row],[Accept]]-Table4[[#This Row],[projected_M3]])</f>
        <v>0</v>
      </c>
      <c r="BJ465" s="2">
        <f>(Table4[[#This Row],[Accept]]-Table4[[#This Row],[projected_M4]])</f>
        <v>0</v>
      </c>
    </row>
    <row r="466" spans="1:62" x14ac:dyDescent="0.3">
      <c r="A466">
        <v>16</v>
      </c>
      <c r="B466" t="s">
        <v>45</v>
      </c>
      <c r="C466">
        <v>1.1960207441678836</v>
      </c>
      <c r="D466">
        <v>-2</v>
      </c>
      <c r="E466" s="22">
        <f>IF(Table4[[#This Row],[Trial]]="G1",Table4[[#This Row],[Balance]]/100,IF(Table4[[#This Row],[Trial]]="G2",Table4[[#This Row],[Balance]]/200,Table4[[#This Row],[Balance]]/500))</f>
        <v>1.44</v>
      </c>
      <c r="F466" s="22">
        <f>IF(Table4[[#This Row],[Net_Balance]]&gt;1,1+(Table4[[#This Row],[Net_Balance]]-1)/$F$974,1)</f>
        <v>1.0062857142857142</v>
      </c>
      <c r="G466" s="22">
        <f>IF(Table4[[#This Row],[Net_Balance]]&lt;1,1-(1-Table4[[#This Row],[Net_Balance]])/$F$974,1)</f>
        <v>1</v>
      </c>
      <c r="H466" s="22">
        <f>IF(Table4[[#This Row],[Net_Balance]]&gt;1,1+(Table4[[#This Row],[Net_Balance]]-1)/$H$974,1)</f>
        <v>1.0044</v>
      </c>
      <c r="I466" s="22">
        <f>IF(Table4[[#This Row],[Net_Balance]]&lt;1,1-(1-Table4[[#This Row],[Net_Balance]])/$H$974,1)</f>
        <v>1</v>
      </c>
      <c r="J466" s="22">
        <f>IF(Table4[[#This Row],[Net_Balance]]&gt;1,(Table4[[#This Row],[Net_Balance]]-1)/$J$974,0)</f>
        <v>8.7999999999999988E-3</v>
      </c>
      <c r="K466" s="22">
        <f>IF(Table4[[#This Row],[Net_Balance]]&lt;1,-(1-Table4[[#This Row],[Net_Balance]])/$J$974,0)</f>
        <v>0</v>
      </c>
      <c r="L466" t="s">
        <v>110</v>
      </c>
      <c r="M466" t="s">
        <v>104</v>
      </c>
      <c r="N466" t="s">
        <v>7</v>
      </c>
      <c r="O466">
        <v>1</v>
      </c>
      <c r="P466">
        <v>10</v>
      </c>
      <c r="Q466">
        <v>720</v>
      </c>
      <c r="R466">
        <v>1664468388</v>
      </c>
      <c r="S466">
        <v>9</v>
      </c>
      <c r="T466" t="s">
        <v>117</v>
      </c>
      <c r="U466">
        <v>0</v>
      </c>
      <c r="V466">
        <v>-10</v>
      </c>
      <c r="W466">
        <v>0.5</v>
      </c>
      <c r="X466">
        <v>10</v>
      </c>
      <c r="Y466">
        <v>0.5</v>
      </c>
      <c r="Z466">
        <v>0</v>
      </c>
      <c r="AA466">
        <v>100</v>
      </c>
      <c r="AB466">
        <v>10</v>
      </c>
      <c r="AC466">
        <v>2</v>
      </c>
      <c r="AD466">
        <v>0.25</v>
      </c>
      <c r="AE466">
        <v>0.75</v>
      </c>
      <c r="AF466">
        <v>1</v>
      </c>
      <c r="AG466">
        <v>0.25</v>
      </c>
      <c r="AH466">
        <v>0.5</v>
      </c>
      <c r="AI466">
        <v>0.375</v>
      </c>
      <c r="AJ466">
        <v>0.625</v>
      </c>
      <c r="AK466">
        <v>2.5</v>
      </c>
      <c r="AL466">
        <v>93.75</v>
      </c>
      <c r="AM466">
        <v>9.6824583655185421</v>
      </c>
      <c r="AN466">
        <v>0.9</v>
      </c>
      <c r="AO466">
        <v>0.60844334427391233</v>
      </c>
      <c r="AP466">
        <v>0.39155665572608767</v>
      </c>
      <c r="AQ466" s="2">
        <f>Table4[[#This Row],[Gain]]^Table4[[#This Row],[θ]]</f>
        <v>15.704378148368352</v>
      </c>
      <c r="AR466" s="2">
        <f>-Table4[[#This Row],[λ]]*-Table4[[#This Row],[Loss]]^Table4[[#This Row],[θ]]</f>
        <v>31.408756296736705</v>
      </c>
      <c r="AS466" s="2">
        <f>Table4[[#This Row],[pie_gain]]*Table4[[#This Row],[v_n_w_g]]-Table4[[#This Row],[pie_loss]]*Table4[[#This Row],[v_n_w_l]]</f>
        <v>-2.7430832157305307</v>
      </c>
      <c r="AT466" s="2">
        <f>IF(Table4[[#This Row],[diff_v]]&gt;=1,1,0)</f>
        <v>0</v>
      </c>
      <c r="AU466" s="2">
        <f>Table4[[#This Row],[Gain]]^(Table4[[#This Row],[θ]]*Table4[[#This Row],[ω_p]])</f>
        <v>15.97859499119641</v>
      </c>
      <c r="AV466" s="2">
        <f>-Table4[[#This Row],[λ]]*-Table4[[#This Row],[Loss]]^(Table4[[#This Row],[θ]]*Table4[[#This Row],[ω_n]])</f>
        <v>31.408756296736705</v>
      </c>
      <c r="AW466" s="2">
        <f>Table4[[#This Row],[v_n_w_g_w]]*Table4[[#This Row],[pie_gain]]-Table4[[#This Row],[v_n_w_l_w]]*Table4[[#This Row],[pie_loss]]</f>
        <v>-2.576237802823993</v>
      </c>
      <c r="AX466" s="2">
        <f>IF(Table4[[#This Row],[diff_v_w]]&gt;=1,1,0)</f>
        <v>0</v>
      </c>
      <c r="AY466" s="2">
        <f>Table4[[#This Row],[Gain]]^(Table4[[#This Row],[θ]])*Table4[[#This Row],[ω_p2]]</f>
        <v>15.773477412221173</v>
      </c>
      <c r="AZ466" s="2">
        <f>-Table4[[#This Row],[λ]]*-Table4[[#This Row],[Loss]]^(Table4[[#This Row],[θ]])*Table4[[#This Row],[ω_n2]]</f>
        <v>31.408756296736705</v>
      </c>
      <c r="BA466" s="2">
        <f>Table4[[#This Row],[v_n_w_g_w2]]*Table4[[#This Row],[pie_gain]]-Table4[[#This Row],[v_n_w_l_w2]]*Table4[[#This Row],[pie_loss]]</f>
        <v>-2.7010402285450557</v>
      </c>
      <c r="BB466" s="2">
        <f>IF(Table4[[#This Row],[diff_v_w2]]&gt;=1,1,0)</f>
        <v>0</v>
      </c>
      <c r="BC466" s="2">
        <f>Table4[[#This Row],[Gain]]^(Table4[[#This Row],[θ]]+Table4[[#This Row],[ω_p3]])</f>
        <v>16.025837848070935</v>
      </c>
      <c r="BD466" s="2">
        <f>-Table4[[#This Row],[λ]]*-Table4[[#This Row],[Loss]]^(Table4[[#This Row],[θ]]+Table4[[#This Row],[ω_n3]])</f>
        <v>31.408756296736705</v>
      </c>
      <c r="BE466" s="2">
        <f>Table4[[#This Row],[v_n_w_g_w3]]*Table4[[#This Row],[pie_gain]]-Table4[[#This Row],[v_n_w_l_w3]]*Table4[[#This Row],[pie_loss]]</f>
        <v>-2.5474932009942037</v>
      </c>
      <c r="BF466" s="2">
        <f>IF(Table4[[#This Row],[diff_v_w3]]&gt;=1,1,0)</f>
        <v>0</v>
      </c>
      <c r="BG466" s="2">
        <f>(Table4[[#This Row],[Accept]]-Table4[[#This Row],[projected_M1]])</f>
        <v>1</v>
      </c>
      <c r="BH466" s="2">
        <f>(Table4[[#This Row],[Accept]]-Table4[[#This Row],[projected_M2]])</f>
        <v>1</v>
      </c>
      <c r="BI466" s="2">
        <f>(Table4[[#This Row],[Accept]]-Table4[[#This Row],[projected_M3]])</f>
        <v>1</v>
      </c>
      <c r="BJ466" s="2">
        <f>(Table4[[#This Row],[Accept]]-Table4[[#This Row],[projected_M4]])</f>
        <v>1</v>
      </c>
    </row>
    <row r="467" spans="1:62" x14ac:dyDescent="0.3">
      <c r="A467">
        <v>17</v>
      </c>
      <c r="B467" t="s">
        <v>45</v>
      </c>
      <c r="C467">
        <v>1.1960207441678836</v>
      </c>
      <c r="D467">
        <v>-2</v>
      </c>
      <c r="E467" s="22">
        <f>IF(Table4[[#This Row],[Trial]]="G1",Table4[[#This Row],[Balance]]/100,IF(Table4[[#This Row],[Trial]]="G2",Table4[[#This Row],[Balance]]/200,Table4[[#This Row],[Balance]]/500))</f>
        <v>1.64</v>
      </c>
      <c r="F467" s="22">
        <f>IF(Table4[[#This Row],[Net_Balance]]&gt;1,1+(Table4[[#This Row],[Net_Balance]]-1)/$F$974,1)</f>
        <v>1.0091428571428571</v>
      </c>
      <c r="G467" s="22">
        <f>IF(Table4[[#This Row],[Net_Balance]]&lt;1,1-(1-Table4[[#This Row],[Net_Balance]])/$F$974,1)</f>
        <v>1</v>
      </c>
      <c r="H467" s="22">
        <f>IF(Table4[[#This Row],[Net_Balance]]&gt;1,1+(Table4[[#This Row],[Net_Balance]]-1)/$H$974,1)</f>
        <v>1.0064</v>
      </c>
      <c r="I467" s="22">
        <f>IF(Table4[[#This Row],[Net_Balance]]&lt;1,1-(1-Table4[[#This Row],[Net_Balance]])/$H$974,1)</f>
        <v>1</v>
      </c>
      <c r="J467" s="22">
        <f>IF(Table4[[#This Row],[Net_Balance]]&gt;1,(Table4[[#This Row],[Net_Balance]]-1)/$J$974,0)</f>
        <v>1.2799999999999999E-2</v>
      </c>
      <c r="K467" s="22">
        <f>IF(Table4[[#This Row],[Net_Balance]]&lt;1,-(1-Table4[[#This Row],[Net_Balance]])/$J$974,0)</f>
        <v>0</v>
      </c>
      <c r="L467" t="s">
        <v>110</v>
      </c>
      <c r="M467" t="s">
        <v>93</v>
      </c>
      <c r="N467" t="s">
        <v>7</v>
      </c>
      <c r="O467">
        <v>1</v>
      </c>
      <c r="P467">
        <v>100</v>
      </c>
      <c r="Q467">
        <v>820</v>
      </c>
      <c r="R467">
        <v>1664468402</v>
      </c>
      <c r="S467">
        <v>14</v>
      </c>
      <c r="T467" t="s">
        <v>117</v>
      </c>
      <c r="U467">
        <v>0</v>
      </c>
      <c r="V467">
        <v>-90</v>
      </c>
      <c r="W467">
        <v>0.5</v>
      </c>
      <c r="X467">
        <v>100</v>
      </c>
      <c r="Y467">
        <v>0.5</v>
      </c>
      <c r="Z467">
        <v>5</v>
      </c>
      <c r="AA467">
        <v>9025</v>
      </c>
      <c r="AB467">
        <v>95</v>
      </c>
      <c r="AC467">
        <v>4</v>
      </c>
      <c r="AD467">
        <v>0.25</v>
      </c>
      <c r="AE467">
        <v>0.75</v>
      </c>
      <c r="AF467">
        <v>1</v>
      </c>
      <c r="AG467">
        <v>0.25</v>
      </c>
      <c r="AH467">
        <v>0.5</v>
      </c>
      <c r="AI467">
        <v>0.375</v>
      </c>
      <c r="AJ467">
        <v>0.625</v>
      </c>
      <c r="AK467">
        <v>28.75</v>
      </c>
      <c r="AL467">
        <v>8460.9375</v>
      </c>
      <c r="AM467">
        <v>91.983354472426157</v>
      </c>
      <c r="AN467">
        <v>0.9</v>
      </c>
      <c r="AO467">
        <v>0.60844334427391233</v>
      </c>
      <c r="AP467">
        <v>0.39155665572608767</v>
      </c>
      <c r="AQ467" s="2">
        <f>Table4[[#This Row],[Gain]]^Table4[[#This Row],[θ]]</f>
        <v>246.6274930269494</v>
      </c>
      <c r="AR467" s="2">
        <f>-Table4[[#This Row],[λ]]*-Table4[[#This Row],[Loss]]^Table4[[#This Row],[θ]]</f>
        <v>434.85510823313615</v>
      </c>
      <c r="AS467" s="2">
        <f>Table4[[#This Row],[pie_gain]]*Table4[[#This Row],[v_n_w_g]]-Table4[[#This Row],[pie_loss]]*Table4[[#This Row],[v_n_w_l]]</f>
        <v>-20.211555257964619</v>
      </c>
      <c r="AT467" s="2">
        <f>IF(Table4[[#This Row],[diff_v]]&gt;=1,1,0)</f>
        <v>0</v>
      </c>
      <c r="AU467" s="2">
        <f>Table4[[#This Row],[Gain]]^(Table4[[#This Row],[θ]]*Table4[[#This Row],[ω_p]])</f>
        <v>259.36512666448323</v>
      </c>
      <c r="AV467" s="2">
        <f>-Table4[[#This Row],[λ]]*-Table4[[#This Row],[Loss]]^(Table4[[#This Row],[θ]]*Table4[[#This Row],[ω_n]])</f>
        <v>434.85510823313615</v>
      </c>
      <c r="AW467" s="2">
        <f>Table4[[#This Row],[v_n_w_g_w]]*Table4[[#This Row],[pie_gain]]-Table4[[#This Row],[v_n_w_l_w]]*Table4[[#This Row],[pie_loss]]</f>
        <v>-12.461426849407644</v>
      </c>
      <c r="AX467" s="2">
        <f>IF(Table4[[#This Row],[diff_v_w]]&gt;=1,1,0)</f>
        <v>0</v>
      </c>
      <c r="AY467" s="2">
        <f>Table4[[#This Row],[Gain]]^(Table4[[#This Row],[θ]])*Table4[[#This Row],[ω_p2]]</f>
        <v>248.20590898232186</v>
      </c>
      <c r="AZ467" s="2">
        <f>-Table4[[#This Row],[λ]]*-Table4[[#This Row],[Loss]]^(Table4[[#This Row],[θ]])*Table4[[#This Row],[ω_n2]]</f>
        <v>434.85510823313615</v>
      </c>
      <c r="BA467" s="2">
        <f>Table4[[#This Row],[v_n_w_g_w2]]*Table4[[#This Row],[pie_gain]]-Table4[[#This Row],[v_n_w_l_w2]]*Table4[[#This Row],[pie_loss]]</f>
        <v>-19.251178575422472</v>
      </c>
      <c r="BB467" s="2">
        <f>IF(Table4[[#This Row],[diff_v_w2]]&gt;=1,1,0)</f>
        <v>0</v>
      </c>
      <c r="BC467" s="2">
        <f>Table4[[#This Row],[Gain]]^(Table4[[#This Row],[θ]]+Table4[[#This Row],[ω_p3]])</f>
        <v>261.60225805274212</v>
      </c>
      <c r="BD467" s="2">
        <f>-Table4[[#This Row],[λ]]*-Table4[[#This Row],[Loss]]^(Table4[[#This Row],[θ]]+Table4[[#This Row],[ω_n3]])</f>
        <v>434.85510823313615</v>
      </c>
      <c r="BE467" s="2">
        <f>Table4[[#This Row],[v_n_w_g_w3]]*Table4[[#This Row],[pie_gain]]-Table4[[#This Row],[v_n_w_l_w3]]*Table4[[#This Row],[pie_loss]]</f>
        <v>-11.100259145955278</v>
      </c>
      <c r="BF467" s="2">
        <f>IF(Table4[[#This Row],[diff_v_w3]]&gt;=1,1,0)</f>
        <v>0</v>
      </c>
      <c r="BG467" s="2">
        <f>(Table4[[#This Row],[Accept]]-Table4[[#This Row],[projected_M1]])</f>
        <v>1</v>
      </c>
      <c r="BH467" s="2">
        <f>(Table4[[#This Row],[Accept]]-Table4[[#This Row],[projected_M2]])</f>
        <v>1</v>
      </c>
      <c r="BI467" s="2">
        <f>(Table4[[#This Row],[Accept]]-Table4[[#This Row],[projected_M3]])</f>
        <v>1</v>
      </c>
      <c r="BJ467" s="2">
        <f>(Table4[[#This Row],[Accept]]-Table4[[#This Row],[projected_M4]])</f>
        <v>1</v>
      </c>
    </row>
    <row r="468" spans="1:62" x14ac:dyDescent="0.3">
      <c r="A468">
        <v>18</v>
      </c>
      <c r="B468" t="s">
        <v>45</v>
      </c>
      <c r="C468">
        <v>1.1960207441678836</v>
      </c>
      <c r="D468">
        <v>-2</v>
      </c>
      <c r="E468" s="22">
        <f>IF(Table4[[#This Row],[Trial]]="G1",Table4[[#This Row],[Balance]]/100,IF(Table4[[#This Row],[Trial]]="G2",Table4[[#This Row],[Balance]]/200,Table4[[#This Row],[Balance]]/500))</f>
        <v>1.64</v>
      </c>
      <c r="F468" s="22">
        <f>IF(Table4[[#This Row],[Net_Balance]]&gt;1,1+(Table4[[#This Row],[Net_Balance]]-1)/$F$974,1)</f>
        <v>1.0091428571428571</v>
      </c>
      <c r="G468" s="22">
        <f>IF(Table4[[#This Row],[Net_Balance]]&lt;1,1-(1-Table4[[#This Row],[Net_Balance]])/$F$974,1)</f>
        <v>1</v>
      </c>
      <c r="H468" s="22">
        <f>IF(Table4[[#This Row],[Net_Balance]]&gt;1,1+(Table4[[#This Row],[Net_Balance]]-1)/$H$974,1)</f>
        <v>1.0064</v>
      </c>
      <c r="I468" s="22">
        <f>IF(Table4[[#This Row],[Net_Balance]]&lt;1,1-(1-Table4[[#This Row],[Net_Balance]])/$H$974,1)</f>
        <v>1</v>
      </c>
      <c r="J468" s="22">
        <f>IF(Table4[[#This Row],[Net_Balance]]&gt;1,(Table4[[#This Row],[Net_Balance]]-1)/$J$974,0)</f>
        <v>1.2799999999999999E-2</v>
      </c>
      <c r="K468" s="22">
        <f>IF(Table4[[#This Row],[Net_Balance]]&lt;1,-(1-Table4[[#This Row],[Net_Balance]])/$J$974,0)</f>
        <v>0</v>
      </c>
      <c r="L468" t="s">
        <v>110</v>
      </c>
      <c r="M468" t="s">
        <v>85</v>
      </c>
      <c r="N468" t="s">
        <v>5</v>
      </c>
      <c r="O468">
        <v>0</v>
      </c>
      <c r="P468">
        <v>0</v>
      </c>
      <c r="Q468">
        <v>820</v>
      </c>
      <c r="R468">
        <v>1664468413</v>
      </c>
      <c r="S468">
        <v>11</v>
      </c>
      <c r="T468" t="s">
        <v>117</v>
      </c>
      <c r="U468">
        <v>0</v>
      </c>
      <c r="V468">
        <v>-90</v>
      </c>
      <c r="W468">
        <v>0.5</v>
      </c>
      <c r="X468">
        <v>80</v>
      </c>
      <c r="Y468">
        <v>0.5</v>
      </c>
      <c r="Z468">
        <v>-5</v>
      </c>
      <c r="AA468">
        <v>7225</v>
      </c>
      <c r="AB468">
        <v>85</v>
      </c>
      <c r="AC468">
        <v>2</v>
      </c>
      <c r="AD468">
        <v>0.25</v>
      </c>
      <c r="AE468">
        <v>0.75</v>
      </c>
      <c r="AF468">
        <v>2</v>
      </c>
      <c r="AG468">
        <v>0.5</v>
      </c>
      <c r="AH468">
        <v>0.25</v>
      </c>
      <c r="AI468">
        <v>0.625</v>
      </c>
      <c r="AJ468">
        <v>0.375</v>
      </c>
      <c r="AK468">
        <v>-26.25</v>
      </c>
      <c r="AL468">
        <v>6773.4375</v>
      </c>
      <c r="AM468">
        <v>82.300896106907615</v>
      </c>
      <c r="AN468">
        <v>0.9</v>
      </c>
      <c r="AO468">
        <v>0.38419903534316502</v>
      </c>
      <c r="AP468">
        <v>0.61580096465683498</v>
      </c>
      <c r="AQ468" s="2">
        <f>Table4[[#This Row],[Gain]]^Table4[[#This Row],[θ]]</f>
        <v>188.85787660819494</v>
      </c>
      <c r="AR468" s="2">
        <f>-Table4[[#This Row],[λ]]*-Table4[[#This Row],[Loss]]^Table4[[#This Row],[θ]]</f>
        <v>434.85510823313615</v>
      </c>
      <c r="AS468" s="2">
        <f>Table4[[#This Row],[pie_gain]]*Table4[[#This Row],[v_n_w_g]]-Table4[[#This Row],[pie_loss]]*Table4[[#This Row],[v_n_w_l]]</f>
        <v>-195.22518112609066</v>
      </c>
      <c r="AT468" s="2">
        <f>IF(Table4[[#This Row],[diff_v]]&gt;=1,1,0)</f>
        <v>0</v>
      </c>
      <c r="AU468" s="2">
        <f>Table4[[#This Row],[Gain]]^(Table4[[#This Row],[θ]]*Table4[[#This Row],[ω_p]])</f>
        <v>198.12782890448912</v>
      </c>
      <c r="AV468" s="2">
        <f>-Table4[[#This Row],[λ]]*-Table4[[#This Row],[Loss]]^(Table4[[#This Row],[θ]]*Table4[[#This Row],[ω_n]])</f>
        <v>434.85510823313615</v>
      </c>
      <c r="AW468" s="2">
        <f>Table4[[#This Row],[v_n_w_g_w]]*Table4[[#This Row],[pie_gain]]-Table4[[#This Row],[v_n_w_l_w]]*Table4[[#This Row],[pie_loss]]</f>
        <v>-191.66367439617727</v>
      </c>
      <c r="AX468" s="2">
        <f>IF(Table4[[#This Row],[diff_v_w]]&gt;=1,1,0)</f>
        <v>0</v>
      </c>
      <c r="AY468" s="2">
        <f>Table4[[#This Row],[Gain]]^(Table4[[#This Row],[θ]])*Table4[[#This Row],[ω_p2]]</f>
        <v>190.06656701848738</v>
      </c>
      <c r="AZ468" s="2">
        <f>-Table4[[#This Row],[λ]]*-Table4[[#This Row],[Loss]]^(Table4[[#This Row],[θ]])*Table4[[#This Row],[ω_n2]]</f>
        <v>434.85510823313615</v>
      </c>
      <c r="BA468" s="2">
        <f>Table4[[#This Row],[v_n_w_g_w2]]*Table4[[#This Row],[pie_gain]]-Table4[[#This Row],[v_n_w_l_w2]]*Table4[[#This Row],[pie_loss]]</f>
        <v>-194.76080343642775</v>
      </c>
      <c r="BB468" s="2">
        <f>IF(Table4[[#This Row],[diff_v_w2]]&gt;=1,1,0)</f>
        <v>0</v>
      </c>
      <c r="BC468" s="2">
        <f>Table4[[#This Row],[Gain]]^(Table4[[#This Row],[θ]]+Table4[[#This Row],[ω_p3]])</f>
        <v>199.75361807327241</v>
      </c>
      <c r="BD468" s="2">
        <f>-Table4[[#This Row],[λ]]*-Table4[[#This Row],[Loss]]^(Table4[[#This Row],[θ]]+Table4[[#This Row],[ω_n3]])</f>
        <v>434.85510823313615</v>
      </c>
      <c r="BE468" s="2">
        <f>Table4[[#This Row],[v_n_w_g_w3]]*Table4[[#This Row],[pie_gain]]-Table4[[#This Row],[v_n_w_l_w3]]*Table4[[#This Row],[pie_loss]]</f>
        <v>-191.03904776585935</v>
      </c>
      <c r="BF468" s="2">
        <f>IF(Table4[[#This Row],[diff_v_w3]]&gt;=1,1,0)</f>
        <v>0</v>
      </c>
      <c r="BG468" s="2">
        <f>(Table4[[#This Row],[Accept]]-Table4[[#This Row],[projected_M1]])</f>
        <v>0</v>
      </c>
      <c r="BH468" s="2">
        <f>(Table4[[#This Row],[Accept]]-Table4[[#This Row],[projected_M2]])</f>
        <v>0</v>
      </c>
      <c r="BI468" s="2">
        <f>(Table4[[#This Row],[Accept]]-Table4[[#This Row],[projected_M3]])</f>
        <v>0</v>
      </c>
      <c r="BJ468" s="2">
        <f>(Table4[[#This Row],[Accept]]-Table4[[#This Row],[projected_M4]])</f>
        <v>0</v>
      </c>
    </row>
    <row r="469" spans="1:62" x14ac:dyDescent="0.3">
      <c r="A469">
        <v>19</v>
      </c>
      <c r="B469" t="s">
        <v>45</v>
      </c>
      <c r="C469">
        <v>1.1960207441678836</v>
      </c>
      <c r="D469">
        <v>-2</v>
      </c>
      <c r="E469" s="22">
        <f>IF(Table4[[#This Row],[Trial]]="G1",Table4[[#This Row],[Balance]]/100,IF(Table4[[#This Row],[Trial]]="G2",Table4[[#This Row],[Balance]]/200,Table4[[#This Row],[Balance]]/500))</f>
        <v>1.78</v>
      </c>
      <c r="F469" s="22">
        <f>IF(Table4[[#This Row],[Net_Balance]]&gt;1,1+(Table4[[#This Row],[Net_Balance]]-1)/$F$974,1)</f>
        <v>1.0111428571428571</v>
      </c>
      <c r="G469" s="22">
        <f>IF(Table4[[#This Row],[Net_Balance]]&lt;1,1-(1-Table4[[#This Row],[Net_Balance]])/$F$974,1)</f>
        <v>1</v>
      </c>
      <c r="H469" s="22">
        <f>IF(Table4[[#This Row],[Net_Balance]]&gt;1,1+(Table4[[#This Row],[Net_Balance]]-1)/$H$974,1)</f>
        <v>1.0078</v>
      </c>
      <c r="I469" s="22">
        <f>IF(Table4[[#This Row],[Net_Balance]]&lt;1,1-(1-Table4[[#This Row],[Net_Balance]])/$H$974,1)</f>
        <v>1</v>
      </c>
      <c r="J469" s="22">
        <f>IF(Table4[[#This Row],[Net_Balance]]&gt;1,(Table4[[#This Row],[Net_Balance]]-1)/$J$974,0)</f>
        <v>1.5600000000000001E-2</v>
      </c>
      <c r="K469" s="22">
        <f>IF(Table4[[#This Row],[Net_Balance]]&lt;1,-(1-Table4[[#This Row],[Net_Balance]])/$J$974,0)</f>
        <v>0</v>
      </c>
      <c r="L469" t="s">
        <v>110</v>
      </c>
      <c r="M469" t="s">
        <v>77</v>
      </c>
      <c r="N469" t="s">
        <v>7</v>
      </c>
      <c r="O469">
        <v>1</v>
      </c>
      <c r="P469">
        <v>70</v>
      </c>
      <c r="Q469">
        <v>890</v>
      </c>
      <c r="R469">
        <v>1664468426</v>
      </c>
      <c r="S469">
        <v>13</v>
      </c>
      <c r="T469" t="s">
        <v>118</v>
      </c>
      <c r="U469">
        <v>1</v>
      </c>
      <c r="V469">
        <v>-50</v>
      </c>
      <c r="W469">
        <v>0.5</v>
      </c>
      <c r="X469">
        <v>70</v>
      </c>
      <c r="Y469">
        <v>0.5</v>
      </c>
      <c r="Z469">
        <v>10</v>
      </c>
      <c r="AA469">
        <v>3600</v>
      </c>
      <c r="AB469">
        <v>60</v>
      </c>
      <c r="AC469">
        <v>4</v>
      </c>
      <c r="AD469">
        <v>0.25</v>
      </c>
      <c r="AE469">
        <v>0.75</v>
      </c>
      <c r="AF469">
        <v>2</v>
      </c>
      <c r="AG469">
        <v>0.5</v>
      </c>
      <c r="AH469">
        <v>0.25</v>
      </c>
      <c r="AI469">
        <v>0.625</v>
      </c>
      <c r="AJ469">
        <v>0.375</v>
      </c>
      <c r="AK469">
        <v>-5</v>
      </c>
      <c r="AL469">
        <v>3375</v>
      </c>
      <c r="AM469">
        <v>58.094750193111253</v>
      </c>
      <c r="AN469">
        <v>0.9</v>
      </c>
      <c r="AO469">
        <v>0.38419903534316502</v>
      </c>
      <c r="AP469">
        <v>0.61580096465683498</v>
      </c>
      <c r="AQ469" s="2">
        <f>Table4[[#This Row],[Gain]]^Table4[[#This Row],[θ]]</f>
        <v>160.98133731857229</v>
      </c>
      <c r="AR469" s="2">
        <f>-Table4[[#This Row],[λ]]*-Table4[[#This Row],[Loss]]^Table4[[#This Row],[θ]]</f>
        <v>215.2947128015152</v>
      </c>
      <c r="AS469" s="2">
        <f>Table4[[#This Row],[pie_gain]]*Table4[[#This Row],[v_n_w_g]]-Table4[[#This Row],[pie_loss]]*Table4[[#This Row],[v_n_w_l]]</f>
        <v>-70.729817322641168</v>
      </c>
      <c r="AT469" s="2">
        <f>IF(Table4[[#This Row],[diff_v]]&gt;=1,1,0)</f>
        <v>0</v>
      </c>
      <c r="AU469" s="2">
        <f>Table4[[#This Row],[Gain]]^(Table4[[#This Row],[θ]]*Table4[[#This Row],[ω_p]])</f>
        <v>170.35909149540018</v>
      </c>
      <c r="AV469" s="2">
        <f>-Table4[[#This Row],[λ]]*-Table4[[#This Row],[Loss]]^(Table4[[#This Row],[θ]]*Table4[[#This Row],[ω_n]])</f>
        <v>215.2947128015152</v>
      </c>
      <c r="AW469" s="2">
        <f>Table4[[#This Row],[v_n_w_g_w]]*Table4[[#This Row],[pie_gain]]-Table4[[#This Row],[v_n_w_l_w]]*Table4[[#This Row],[pie_loss]]</f>
        <v>-67.126893214218569</v>
      </c>
      <c r="AX469" s="2">
        <f>IF(Table4[[#This Row],[diff_v_w]]&gt;=1,1,0)</f>
        <v>0</v>
      </c>
      <c r="AY469" s="2">
        <f>Table4[[#This Row],[Gain]]^(Table4[[#This Row],[θ]])*Table4[[#This Row],[ω_p2]]</f>
        <v>162.23699174965716</v>
      </c>
      <c r="AZ469" s="2">
        <f>-Table4[[#This Row],[λ]]*-Table4[[#This Row],[Loss]]^(Table4[[#This Row],[θ]])*Table4[[#This Row],[ω_n2]]</f>
        <v>215.2947128015152</v>
      </c>
      <c r="BA469" s="2">
        <f>Table4[[#This Row],[v_n_w_g_w2]]*Table4[[#This Row],[pie_gain]]-Table4[[#This Row],[v_n_w_l_w2]]*Table4[[#This Row],[pie_loss]]</f>
        <v>-70.24739610149399</v>
      </c>
      <c r="BB469" s="2">
        <f>IF(Table4[[#This Row],[diff_v_w2]]&gt;=1,1,0)</f>
        <v>0</v>
      </c>
      <c r="BC469" s="2">
        <f>Table4[[#This Row],[Gain]]^(Table4[[#This Row],[θ]]+Table4[[#This Row],[ω_p3]])</f>
        <v>172.0121246990918</v>
      </c>
      <c r="BD469" s="2">
        <f>-Table4[[#This Row],[λ]]*-Table4[[#This Row],[Loss]]^(Table4[[#This Row],[θ]]+Table4[[#This Row],[ω_n3]])</f>
        <v>215.2947128015152</v>
      </c>
      <c r="BE469" s="2">
        <f>Table4[[#This Row],[v_n_w_g_w3]]*Table4[[#This Row],[pie_gain]]-Table4[[#This Row],[v_n_w_l_w3]]*Table4[[#This Row],[pie_loss]]</f>
        <v>-66.491799451970024</v>
      </c>
      <c r="BF469" s="2">
        <f>IF(Table4[[#This Row],[diff_v_w3]]&gt;=1,1,0)</f>
        <v>0</v>
      </c>
      <c r="BG469" s="2">
        <f>(Table4[[#This Row],[Accept]]-Table4[[#This Row],[projected_M1]])</f>
        <v>1</v>
      </c>
      <c r="BH469" s="2">
        <f>(Table4[[#This Row],[Accept]]-Table4[[#This Row],[projected_M2]])</f>
        <v>1</v>
      </c>
      <c r="BI469" s="2">
        <f>(Table4[[#This Row],[Accept]]-Table4[[#This Row],[projected_M3]])</f>
        <v>1</v>
      </c>
      <c r="BJ469" s="2">
        <f>(Table4[[#This Row],[Accept]]-Table4[[#This Row],[projected_M4]])</f>
        <v>1</v>
      </c>
    </row>
    <row r="470" spans="1:62" x14ac:dyDescent="0.3">
      <c r="A470">
        <v>21</v>
      </c>
      <c r="B470" t="s">
        <v>45</v>
      </c>
      <c r="C470">
        <v>1.1960207441678836</v>
      </c>
      <c r="D470">
        <v>-2</v>
      </c>
      <c r="E470" s="22">
        <f>IF(Table4[[#This Row],[Trial]]="G1",Table4[[#This Row],[Balance]]/100,IF(Table4[[#This Row],[Trial]]="G2",Table4[[#This Row],[Balance]]/200,Table4[[#This Row],[Balance]]/500))</f>
        <v>1.78</v>
      </c>
      <c r="F470" s="22">
        <f>IF(Table4[[#This Row],[Net_Balance]]&gt;1,1+(Table4[[#This Row],[Net_Balance]]-1)/$F$974,1)</f>
        <v>1.0111428571428571</v>
      </c>
      <c r="G470" s="22">
        <f>IF(Table4[[#This Row],[Net_Balance]]&lt;1,1-(1-Table4[[#This Row],[Net_Balance]])/$F$974,1)</f>
        <v>1</v>
      </c>
      <c r="H470" s="22">
        <f>IF(Table4[[#This Row],[Net_Balance]]&gt;1,1+(Table4[[#This Row],[Net_Balance]]-1)/$H$974,1)</f>
        <v>1.0078</v>
      </c>
      <c r="I470" s="22">
        <f>IF(Table4[[#This Row],[Net_Balance]]&lt;1,1-(1-Table4[[#This Row],[Net_Balance]])/$H$974,1)</f>
        <v>1</v>
      </c>
      <c r="J470" s="22">
        <f>IF(Table4[[#This Row],[Net_Balance]]&gt;1,(Table4[[#This Row],[Net_Balance]]-1)/$J$974,0)</f>
        <v>1.5600000000000001E-2</v>
      </c>
      <c r="K470" s="22">
        <f>IF(Table4[[#This Row],[Net_Balance]]&lt;1,-(1-Table4[[#This Row],[Net_Balance]])/$J$974,0)</f>
        <v>0</v>
      </c>
      <c r="L470" t="s">
        <v>110</v>
      </c>
      <c r="M470" t="s">
        <v>100</v>
      </c>
      <c r="N470" t="s">
        <v>5</v>
      </c>
      <c r="O470">
        <v>0</v>
      </c>
      <c r="P470">
        <v>0</v>
      </c>
      <c r="Q470">
        <v>890</v>
      </c>
      <c r="R470">
        <v>1664468445</v>
      </c>
      <c r="S470">
        <v>6</v>
      </c>
      <c r="T470" t="s">
        <v>117</v>
      </c>
      <c r="U470">
        <v>0</v>
      </c>
      <c r="V470">
        <v>-50</v>
      </c>
      <c r="W470">
        <v>0.5</v>
      </c>
      <c r="X470">
        <v>50</v>
      </c>
      <c r="Y470">
        <v>0.5</v>
      </c>
      <c r="Z470">
        <v>0</v>
      </c>
      <c r="AA470">
        <v>2500</v>
      </c>
      <c r="AB470">
        <v>50</v>
      </c>
      <c r="AC470">
        <v>2</v>
      </c>
      <c r="AD470">
        <v>0.25</v>
      </c>
      <c r="AE470">
        <v>0.75</v>
      </c>
      <c r="AF470">
        <v>2</v>
      </c>
      <c r="AG470">
        <v>0.5</v>
      </c>
      <c r="AH470">
        <v>0.25</v>
      </c>
      <c r="AI470">
        <v>0.625</v>
      </c>
      <c r="AJ470">
        <v>0.375</v>
      </c>
      <c r="AK470">
        <v>-12.5</v>
      </c>
      <c r="AL470">
        <v>2343.75</v>
      </c>
      <c r="AM470">
        <v>48.412291827592711</v>
      </c>
      <c r="AN470">
        <v>0.9</v>
      </c>
      <c r="AO470">
        <v>0.38419903534316502</v>
      </c>
      <c r="AP470">
        <v>0.61580096465683498</v>
      </c>
      <c r="AQ470" s="2">
        <f>Table4[[#This Row],[Gain]]^Table4[[#This Row],[θ]]</f>
        <v>107.6473564007576</v>
      </c>
      <c r="AR470" s="2">
        <f>-Table4[[#This Row],[λ]]*-Table4[[#This Row],[Loss]]^Table4[[#This Row],[θ]]</f>
        <v>215.2947128015152</v>
      </c>
      <c r="AS470" s="2">
        <f>Table4[[#This Row],[pie_gain]]*Table4[[#This Row],[v_n_w_g]]-Table4[[#This Row],[pie_loss]]*Table4[[#This Row],[v_n_w_l]]</f>
        <v>-91.22068134227635</v>
      </c>
      <c r="AT470" s="2">
        <f>IF(Table4[[#This Row],[diff_v]]&gt;=1,1,0)</f>
        <v>0</v>
      </c>
      <c r="AU470" s="2">
        <f>Table4[[#This Row],[Gain]]^(Table4[[#This Row],[θ]]*Table4[[#This Row],[ω_p]])</f>
        <v>113.40852242715145</v>
      </c>
      <c r="AV470" s="2">
        <f>-Table4[[#This Row],[λ]]*-Table4[[#This Row],[Loss]]^(Table4[[#This Row],[θ]]*Table4[[#This Row],[ω_n]])</f>
        <v>215.2947128015152</v>
      </c>
      <c r="AW470" s="2">
        <f>Table4[[#This Row],[v_n_w_g_w]]*Table4[[#This Row],[pie_gain]]-Table4[[#This Row],[v_n_w_l_w]]*Table4[[#This Row],[pie_loss]]</f>
        <v>-89.007246912484021</v>
      </c>
      <c r="AX470" s="2">
        <f>IF(Table4[[#This Row],[diff_v_w]]&gt;=1,1,0)</f>
        <v>0</v>
      </c>
      <c r="AY470" s="2">
        <f>Table4[[#This Row],[Gain]]^(Table4[[#This Row],[θ]])*Table4[[#This Row],[ω_p2]]</f>
        <v>108.48700578068352</v>
      </c>
      <c r="AZ470" s="2">
        <f>-Table4[[#This Row],[λ]]*-Table4[[#This Row],[Loss]]^(Table4[[#This Row],[θ]])*Table4[[#This Row],[ω_n2]]</f>
        <v>215.2947128015152</v>
      </c>
      <c r="BA470" s="2">
        <f>Table4[[#This Row],[v_n_w_g_w2]]*Table4[[#This Row],[pie_gain]]-Table4[[#This Row],[v_n_w_l_w2]]*Table4[[#This Row],[pie_loss]]</f>
        <v>-90.898088860482318</v>
      </c>
      <c r="BB470" s="2">
        <f>IF(Table4[[#This Row],[diff_v_w2]]&gt;=1,1,0)</f>
        <v>0</v>
      </c>
      <c r="BC470" s="2">
        <f>Table4[[#This Row],[Gain]]^(Table4[[#This Row],[θ]]+Table4[[#This Row],[ω_p3]])</f>
        <v>114.4214115165214</v>
      </c>
      <c r="BD470" s="2">
        <f>-Table4[[#This Row],[λ]]*-Table4[[#This Row],[Loss]]^(Table4[[#This Row],[θ]]+Table4[[#This Row],[ω_n3]])</f>
        <v>215.2947128015152</v>
      </c>
      <c r="BE470" s="2">
        <f>Table4[[#This Row],[v_n_w_g_w3]]*Table4[[#This Row],[pie_gain]]-Table4[[#This Row],[v_n_w_l_w3]]*Table4[[#This Row],[pie_loss]]</f>
        <v>-88.618095901438465</v>
      </c>
      <c r="BF470" s="2">
        <f>IF(Table4[[#This Row],[diff_v_w3]]&gt;=1,1,0)</f>
        <v>0</v>
      </c>
      <c r="BG470" s="2">
        <f>(Table4[[#This Row],[Accept]]-Table4[[#This Row],[projected_M1]])</f>
        <v>0</v>
      </c>
      <c r="BH470" s="2">
        <f>(Table4[[#This Row],[Accept]]-Table4[[#This Row],[projected_M2]])</f>
        <v>0</v>
      </c>
      <c r="BI470" s="2">
        <f>(Table4[[#This Row],[Accept]]-Table4[[#This Row],[projected_M3]])</f>
        <v>0</v>
      </c>
      <c r="BJ470" s="2">
        <f>(Table4[[#This Row],[Accept]]-Table4[[#This Row],[projected_M4]])</f>
        <v>0</v>
      </c>
    </row>
    <row r="471" spans="1:62" x14ac:dyDescent="0.3">
      <c r="A471">
        <v>22</v>
      </c>
      <c r="B471" t="s">
        <v>45</v>
      </c>
      <c r="C471">
        <v>1.1960207441678836</v>
      </c>
      <c r="D471">
        <v>-2</v>
      </c>
      <c r="E471" s="22">
        <f>IF(Table4[[#This Row],[Trial]]="G1",Table4[[#This Row],[Balance]]/100,IF(Table4[[#This Row],[Trial]]="G2",Table4[[#This Row],[Balance]]/200,Table4[[#This Row],[Balance]]/500))</f>
        <v>1.78</v>
      </c>
      <c r="F471" s="22">
        <f>IF(Table4[[#This Row],[Net_Balance]]&gt;1,1+(Table4[[#This Row],[Net_Balance]]-1)/$F$974,1)</f>
        <v>1.0111428571428571</v>
      </c>
      <c r="G471" s="22">
        <f>IF(Table4[[#This Row],[Net_Balance]]&lt;1,1-(1-Table4[[#This Row],[Net_Balance]])/$F$974,1)</f>
        <v>1</v>
      </c>
      <c r="H471" s="22">
        <f>IF(Table4[[#This Row],[Net_Balance]]&gt;1,1+(Table4[[#This Row],[Net_Balance]]-1)/$H$974,1)</f>
        <v>1.0078</v>
      </c>
      <c r="I471" s="22">
        <f>IF(Table4[[#This Row],[Net_Balance]]&lt;1,1-(1-Table4[[#This Row],[Net_Balance]])/$H$974,1)</f>
        <v>1</v>
      </c>
      <c r="J471" s="22">
        <f>IF(Table4[[#This Row],[Net_Balance]]&gt;1,(Table4[[#This Row],[Net_Balance]]-1)/$J$974,0)</f>
        <v>1.5600000000000001E-2</v>
      </c>
      <c r="K471" s="22">
        <f>IF(Table4[[#This Row],[Net_Balance]]&lt;1,-(1-Table4[[#This Row],[Net_Balance]])/$J$974,0)</f>
        <v>0</v>
      </c>
      <c r="L471" t="s">
        <v>110</v>
      </c>
      <c r="M471" t="s">
        <v>105</v>
      </c>
      <c r="N471" t="s">
        <v>5</v>
      </c>
      <c r="O471">
        <v>0</v>
      </c>
      <c r="P471">
        <v>0</v>
      </c>
      <c r="Q471">
        <v>890</v>
      </c>
      <c r="R471">
        <v>1664468456</v>
      </c>
      <c r="S471">
        <v>11</v>
      </c>
      <c r="T471" t="s">
        <v>118</v>
      </c>
      <c r="U471">
        <v>1</v>
      </c>
      <c r="V471">
        <v>-50</v>
      </c>
      <c r="W471">
        <v>0.5</v>
      </c>
      <c r="X471">
        <v>40</v>
      </c>
      <c r="Y471">
        <v>0.5</v>
      </c>
      <c r="Z471">
        <v>-5</v>
      </c>
      <c r="AA471">
        <v>2025</v>
      </c>
      <c r="AB471">
        <v>45</v>
      </c>
      <c r="AC471">
        <v>4</v>
      </c>
      <c r="AD471">
        <v>0.25</v>
      </c>
      <c r="AE471">
        <v>0.75</v>
      </c>
      <c r="AF471">
        <v>1</v>
      </c>
      <c r="AG471">
        <v>0.25</v>
      </c>
      <c r="AH471">
        <v>0.5</v>
      </c>
      <c r="AI471">
        <v>0.375</v>
      </c>
      <c r="AJ471">
        <v>0.625</v>
      </c>
      <c r="AK471">
        <v>6.25</v>
      </c>
      <c r="AL471">
        <v>1898.4375</v>
      </c>
      <c r="AM471">
        <v>43.571062644833439</v>
      </c>
      <c r="AN471">
        <v>0.9</v>
      </c>
      <c r="AO471">
        <v>0.60844334427391233</v>
      </c>
      <c r="AP471">
        <v>0.39155665572608767</v>
      </c>
      <c r="AQ471" s="2">
        <f>Table4[[#This Row],[Gain]]^Table4[[#This Row],[θ]]</f>
        <v>82.432217522931154</v>
      </c>
      <c r="AR471" s="2">
        <f>-Table4[[#This Row],[λ]]*-Table4[[#This Row],[Loss]]^Table4[[#This Row],[θ]]</f>
        <v>215.2947128015152</v>
      </c>
      <c r="AS471" s="2">
        <f>Table4[[#This Row],[pie_gain]]*Table4[[#This Row],[v_n_w_g]]-Table4[[#This Row],[pie_loss]]*Table4[[#This Row],[v_n_w_l]]</f>
        <v>-34.14474363450298</v>
      </c>
      <c r="AT471" s="2">
        <f>IF(Table4[[#This Row],[diff_v]]&gt;=1,1,0)</f>
        <v>0</v>
      </c>
      <c r="AU471" s="2">
        <f>Table4[[#This Row],[Gain]]^(Table4[[#This Row],[θ]]*Table4[[#This Row],[ω_p]])</f>
        <v>86.586020118871502</v>
      </c>
      <c r="AV471" s="2">
        <f>-Table4[[#This Row],[λ]]*-Table4[[#This Row],[Loss]]^(Table4[[#This Row],[θ]]*Table4[[#This Row],[ω_n]])</f>
        <v>215.2947128015152</v>
      </c>
      <c r="AW471" s="2">
        <f>Table4[[#This Row],[v_n_w_g_w]]*Table4[[#This Row],[pie_gain]]-Table4[[#This Row],[v_n_w_l_w]]*Table4[[#This Row],[pie_loss]]</f>
        <v>-31.617390091575373</v>
      </c>
      <c r="AX471" s="2">
        <f>IF(Table4[[#This Row],[diff_v_w]]&gt;=1,1,0)</f>
        <v>0</v>
      </c>
      <c r="AY471" s="2">
        <f>Table4[[#This Row],[Gain]]^(Table4[[#This Row],[θ]])*Table4[[#This Row],[ω_p2]]</f>
        <v>83.07518881961002</v>
      </c>
      <c r="AZ471" s="2">
        <f>-Table4[[#This Row],[λ]]*-Table4[[#This Row],[Loss]]^(Table4[[#This Row],[θ]])*Table4[[#This Row],[ω_n2]]</f>
        <v>215.2947128015152</v>
      </c>
      <c r="BA471" s="2">
        <f>Table4[[#This Row],[v_n_w_g_w2]]*Table4[[#This Row],[pie_gain]]-Table4[[#This Row],[v_n_w_l_w2]]*Table4[[#This Row],[pie_loss]]</f>
        <v>-33.753532028479555</v>
      </c>
      <c r="BB471" s="2">
        <f>IF(Table4[[#This Row],[diff_v_w2]]&gt;=1,1,0)</f>
        <v>0</v>
      </c>
      <c r="BC471" s="2">
        <f>Table4[[#This Row],[Gain]]^(Table4[[#This Row],[θ]]+Table4[[#This Row],[ω_p3]])</f>
        <v>87.315052384417328</v>
      </c>
      <c r="BD471" s="2">
        <f>-Table4[[#This Row],[λ]]*-Table4[[#This Row],[Loss]]^(Table4[[#This Row],[θ]]+Table4[[#This Row],[ω_n3]])</f>
        <v>215.2947128015152</v>
      </c>
      <c r="BE471" s="2">
        <f>Table4[[#This Row],[v_n_w_g_w3]]*Table4[[#This Row],[pie_gain]]-Table4[[#This Row],[v_n_w_l_w3]]*Table4[[#This Row],[pie_loss]]</f>
        <v>-31.173815261843089</v>
      </c>
      <c r="BF471" s="2">
        <f>IF(Table4[[#This Row],[diff_v_w3]]&gt;=1,1,0)</f>
        <v>0</v>
      </c>
      <c r="BG471" s="2">
        <f>(Table4[[#This Row],[Accept]]-Table4[[#This Row],[projected_M1]])</f>
        <v>0</v>
      </c>
      <c r="BH471" s="2">
        <f>(Table4[[#This Row],[Accept]]-Table4[[#This Row],[projected_M2]])</f>
        <v>0</v>
      </c>
      <c r="BI471" s="2">
        <f>(Table4[[#This Row],[Accept]]-Table4[[#This Row],[projected_M3]])</f>
        <v>0</v>
      </c>
      <c r="BJ471" s="2">
        <f>(Table4[[#This Row],[Accept]]-Table4[[#This Row],[projected_M4]])</f>
        <v>0</v>
      </c>
    </row>
    <row r="472" spans="1:62" x14ac:dyDescent="0.3">
      <c r="A472">
        <v>24</v>
      </c>
      <c r="B472" t="s">
        <v>45</v>
      </c>
      <c r="C472">
        <v>1.1960207441678836</v>
      </c>
      <c r="D472">
        <v>-2</v>
      </c>
      <c r="E472" s="22">
        <f>IF(Table4[[#This Row],[Trial]]="G1",Table4[[#This Row],[Balance]]/100,IF(Table4[[#This Row],[Trial]]="G2",Table4[[#This Row],[Balance]]/200,Table4[[#This Row],[Balance]]/500))</f>
        <v>1.68</v>
      </c>
      <c r="F472" s="22">
        <f>IF(Table4[[#This Row],[Net_Balance]]&gt;1,1+(Table4[[#This Row],[Net_Balance]]-1)/$F$974,1)</f>
        <v>1.0097142857142858</v>
      </c>
      <c r="G472" s="22">
        <f>IF(Table4[[#This Row],[Net_Balance]]&lt;1,1-(1-Table4[[#This Row],[Net_Balance]])/$F$974,1)</f>
        <v>1</v>
      </c>
      <c r="H472" s="22">
        <f>IF(Table4[[#This Row],[Net_Balance]]&gt;1,1+(Table4[[#This Row],[Net_Balance]]-1)/$H$974,1)</f>
        <v>1.0067999999999999</v>
      </c>
      <c r="I472" s="22">
        <f>IF(Table4[[#This Row],[Net_Balance]]&lt;1,1-(1-Table4[[#This Row],[Net_Balance]])/$H$974,1)</f>
        <v>1</v>
      </c>
      <c r="J472" s="22">
        <f>IF(Table4[[#This Row],[Net_Balance]]&gt;1,(Table4[[#This Row],[Net_Balance]]-1)/$J$974,0)</f>
        <v>1.3599999999999999E-2</v>
      </c>
      <c r="K472" s="22">
        <f>IF(Table4[[#This Row],[Net_Balance]]&lt;1,-(1-Table4[[#This Row],[Net_Balance]])/$J$974,0)</f>
        <v>0</v>
      </c>
      <c r="L472" t="s">
        <v>110</v>
      </c>
      <c r="M472" t="s">
        <v>73</v>
      </c>
      <c r="N472" t="s">
        <v>7</v>
      </c>
      <c r="O472">
        <v>1</v>
      </c>
      <c r="P472">
        <v>-50</v>
      </c>
      <c r="Q472">
        <v>840</v>
      </c>
      <c r="R472">
        <v>1664468487</v>
      </c>
      <c r="S472">
        <v>20</v>
      </c>
      <c r="T472" t="s">
        <v>118</v>
      </c>
      <c r="U472">
        <v>1</v>
      </c>
      <c r="V472">
        <v>-50</v>
      </c>
      <c r="W472">
        <v>0.5</v>
      </c>
      <c r="X472">
        <v>50</v>
      </c>
      <c r="Y472">
        <v>0.5</v>
      </c>
      <c r="Z472">
        <v>0</v>
      </c>
      <c r="AA472">
        <v>2500</v>
      </c>
      <c r="AB472">
        <v>50</v>
      </c>
      <c r="AC472">
        <v>4</v>
      </c>
      <c r="AD472">
        <v>0.25</v>
      </c>
      <c r="AE472">
        <v>0.75</v>
      </c>
      <c r="AF472">
        <v>1</v>
      </c>
      <c r="AG472">
        <v>0.25</v>
      </c>
      <c r="AH472">
        <v>0.5</v>
      </c>
      <c r="AI472">
        <v>0.375</v>
      </c>
      <c r="AJ472">
        <v>0.625</v>
      </c>
      <c r="AK472">
        <v>12.5</v>
      </c>
      <c r="AL472">
        <v>2343.75</v>
      </c>
      <c r="AM472">
        <v>48.412291827592711</v>
      </c>
      <c r="AN472">
        <v>0.9</v>
      </c>
      <c r="AO472">
        <v>0.60844334427391233</v>
      </c>
      <c r="AP472">
        <v>0.39155665572608767</v>
      </c>
      <c r="AQ472" s="2">
        <f>Table4[[#This Row],[Gain]]^Table4[[#This Row],[θ]]</f>
        <v>107.6473564007576</v>
      </c>
      <c r="AR472" s="2">
        <f>-Table4[[#This Row],[λ]]*-Table4[[#This Row],[Loss]]^Table4[[#This Row],[θ]]</f>
        <v>215.2947128015152</v>
      </c>
      <c r="AS472" s="2">
        <f>Table4[[#This Row],[pie_gain]]*Table4[[#This Row],[v_n_w_g]]-Table4[[#This Row],[pie_loss]]*Table4[[#This Row],[v_n_w_l]]</f>
        <v>-18.802760209347113</v>
      </c>
      <c r="AT472" s="2">
        <f>IF(Table4[[#This Row],[diff_v]]&gt;=1,1,0)</f>
        <v>0</v>
      </c>
      <c r="AU472" s="2">
        <f>Table4[[#This Row],[Gain]]^(Table4[[#This Row],[θ]]*Table4[[#This Row],[ω_p]])</f>
        <v>112.6530177766786</v>
      </c>
      <c r="AV472" s="2">
        <f>-Table4[[#This Row],[λ]]*-Table4[[#This Row],[Loss]]^(Table4[[#This Row],[θ]]*Table4[[#This Row],[ω_n]])</f>
        <v>215.2947128015152</v>
      </c>
      <c r="AW472" s="2">
        <f>Table4[[#This Row],[v_n_w_g_w]]*Table4[[#This Row],[pie_gain]]-Table4[[#This Row],[v_n_w_l_w]]*Table4[[#This Row],[pie_loss]]</f>
        <v>-15.757098861478994</v>
      </c>
      <c r="AX472" s="2">
        <f>IF(Table4[[#This Row],[diff_v_w]]&gt;=1,1,0)</f>
        <v>0</v>
      </c>
      <c r="AY472" s="2">
        <f>Table4[[#This Row],[Gain]]^(Table4[[#This Row],[θ]])*Table4[[#This Row],[ω_p2]]</f>
        <v>108.37935842428274</v>
      </c>
      <c r="AZ472" s="2">
        <f>-Table4[[#This Row],[λ]]*-Table4[[#This Row],[Loss]]^(Table4[[#This Row],[θ]])*Table4[[#This Row],[ω_n2]]</f>
        <v>215.2947128015152</v>
      </c>
      <c r="BA472" s="2">
        <f>Table4[[#This Row],[v_n_w_g_w2]]*Table4[[#This Row],[pie_gain]]-Table4[[#This Row],[v_n_w_l_w2]]*Table4[[#This Row],[pie_loss]]</f>
        <v>-18.357378450138199</v>
      </c>
      <c r="BB472" s="2">
        <f>IF(Table4[[#This Row],[diff_v_w2]]&gt;=1,1,0)</f>
        <v>0</v>
      </c>
      <c r="BC472" s="2">
        <f>Table4[[#This Row],[Gain]]^(Table4[[#This Row],[θ]]+Table4[[#This Row],[ω_p3]])</f>
        <v>113.52966620542381</v>
      </c>
      <c r="BD472" s="2">
        <f>-Table4[[#This Row],[λ]]*-Table4[[#This Row],[Loss]]^(Table4[[#This Row],[θ]]+Table4[[#This Row],[ω_n3]])</f>
        <v>215.2947128015152</v>
      </c>
      <c r="BE472" s="2">
        <f>Table4[[#This Row],[v_n_w_g_w3]]*Table4[[#This Row],[pie_gain]]-Table4[[#This Row],[v_n_w_l_w3]]*Table4[[#This Row],[pie_loss]]</f>
        <v>-15.223707959740779</v>
      </c>
      <c r="BF472" s="2">
        <f>IF(Table4[[#This Row],[diff_v_w3]]&gt;=1,1,0)</f>
        <v>0</v>
      </c>
      <c r="BG472" s="2">
        <f>(Table4[[#This Row],[Accept]]-Table4[[#This Row],[projected_M1]])</f>
        <v>1</v>
      </c>
      <c r="BH472" s="2">
        <f>(Table4[[#This Row],[Accept]]-Table4[[#This Row],[projected_M2]])</f>
        <v>1</v>
      </c>
      <c r="BI472" s="2">
        <f>(Table4[[#This Row],[Accept]]-Table4[[#This Row],[projected_M3]])</f>
        <v>1</v>
      </c>
      <c r="BJ472" s="2">
        <f>(Table4[[#This Row],[Accept]]-Table4[[#This Row],[projected_M4]])</f>
        <v>1</v>
      </c>
    </row>
    <row r="473" spans="1:62" x14ac:dyDescent="0.3">
      <c r="A473">
        <v>25</v>
      </c>
      <c r="B473" t="s">
        <v>45</v>
      </c>
      <c r="C473">
        <v>1.1960207441678836</v>
      </c>
      <c r="D473">
        <v>-2</v>
      </c>
      <c r="E473" s="22">
        <f>IF(Table4[[#This Row],[Trial]]="G1",Table4[[#This Row],[Balance]]/100,IF(Table4[[#This Row],[Trial]]="G2",Table4[[#This Row],[Balance]]/200,Table4[[#This Row],[Balance]]/500))</f>
        <v>1.66</v>
      </c>
      <c r="F473" s="22">
        <f>IF(Table4[[#This Row],[Net_Balance]]&gt;1,1+(Table4[[#This Row],[Net_Balance]]-1)/$F$974,1)</f>
        <v>1.0094285714285713</v>
      </c>
      <c r="G473" s="22">
        <f>IF(Table4[[#This Row],[Net_Balance]]&lt;1,1-(1-Table4[[#This Row],[Net_Balance]])/$F$974,1)</f>
        <v>1</v>
      </c>
      <c r="H473" s="22">
        <f>IF(Table4[[#This Row],[Net_Balance]]&gt;1,1+(Table4[[#This Row],[Net_Balance]]-1)/$H$974,1)</f>
        <v>1.0065999999999999</v>
      </c>
      <c r="I473" s="22">
        <f>IF(Table4[[#This Row],[Net_Balance]]&lt;1,1-(1-Table4[[#This Row],[Net_Balance]])/$H$974,1)</f>
        <v>1</v>
      </c>
      <c r="J473" s="22">
        <f>IF(Table4[[#This Row],[Net_Balance]]&gt;1,(Table4[[#This Row],[Net_Balance]]-1)/$J$974,0)</f>
        <v>1.3199999999999998E-2</v>
      </c>
      <c r="K473" s="22">
        <f>IF(Table4[[#This Row],[Net_Balance]]&lt;1,-(1-Table4[[#This Row],[Net_Balance]])/$J$974,0)</f>
        <v>0</v>
      </c>
      <c r="L473" t="s">
        <v>110</v>
      </c>
      <c r="M473" t="s">
        <v>62</v>
      </c>
      <c r="N473" t="s">
        <v>7</v>
      </c>
      <c r="O473">
        <v>1</v>
      </c>
      <c r="P473">
        <v>-10</v>
      </c>
      <c r="Q473">
        <v>830</v>
      </c>
      <c r="R473">
        <v>1664468494</v>
      </c>
      <c r="S473">
        <v>7</v>
      </c>
      <c r="T473" t="s">
        <v>118</v>
      </c>
      <c r="U473">
        <v>1</v>
      </c>
      <c r="V473">
        <v>-10</v>
      </c>
      <c r="W473">
        <v>0.5</v>
      </c>
      <c r="X473">
        <v>20</v>
      </c>
      <c r="Y473">
        <v>0.5</v>
      </c>
      <c r="Z473">
        <v>5</v>
      </c>
      <c r="AA473">
        <v>225</v>
      </c>
      <c r="AB473">
        <v>15</v>
      </c>
      <c r="AC473">
        <v>4</v>
      </c>
      <c r="AD473">
        <v>0.25</v>
      </c>
      <c r="AE473">
        <v>0.75</v>
      </c>
      <c r="AF473">
        <v>2</v>
      </c>
      <c r="AG473">
        <v>0.5</v>
      </c>
      <c r="AH473">
        <v>0.25</v>
      </c>
      <c r="AI473">
        <v>0.625</v>
      </c>
      <c r="AJ473">
        <v>0.375</v>
      </c>
      <c r="AK473">
        <v>1.25</v>
      </c>
      <c r="AL473">
        <v>210.9375</v>
      </c>
      <c r="AM473">
        <v>14.523687548277813</v>
      </c>
      <c r="AN473">
        <v>0.9</v>
      </c>
      <c r="AO473">
        <v>0.38419903534316502</v>
      </c>
      <c r="AP473">
        <v>0.61580096465683498</v>
      </c>
      <c r="AQ473" s="2">
        <f>Table4[[#This Row],[Gain]]^Table4[[#This Row],[θ]]</f>
        <v>35.979809832580635</v>
      </c>
      <c r="AR473" s="2">
        <f>-Table4[[#This Row],[λ]]*-Table4[[#This Row],[Loss]]^Table4[[#This Row],[θ]]</f>
        <v>31.408756296736705</v>
      </c>
      <c r="AS473" s="2">
        <f>Table4[[#This Row],[pie_gain]]*Table4[[#This Row],[v_n_w_g]]-Table4[[#This Row],[pie_loss]]*Table4[[#This Row],[v_n_w_l]]</f>
        <v>-5.5181341966939002</v>
      </c>
      <c r="AT473" s="2">
        <f>IF(Table4[[#This Row],[diff_v]]&gt;=1,1,0)</f>
        <v>0</v>
      </c>
      <c r="AU473" s="2">
        <f>Table4[[#This Row],[Gain]]^(Table4[[#This Row],[θ]]*Table4[[#This Row],[ω_p]])</f>
        <v>37.216049932741981</v>
      </c>
      <c r="AV473" s="2">
        <f>-Table4[[#This Row],[λ]]*-Table4[[#This Row],[Loss]]^(Table4[[#This Row],[θ]]*Table4[[#This Row],[ω_n]])</f>
        <v>31.408756296736705</v>
      </c>
      <c r="AW473" s="2">
        <f>Table4[[#This Row],[v_n_w_g_w]]*Table4[[#This Row],[pie_gain]]-Table4[[#This Row],[v_n_w_l_w]]*Table4[[#This Row],[pie_loss]]</f>
        <v>-5.0431719427593737</v>
      </c>
      <c r="AX473" s="2">
        <f>IF(Table4[[#This Row],[diff_v_w]]&gt;=1,1,0)</f>
        <v>0</v>
      </c>
      <c r="AY473" s="2">
        <f>Table4[[#This Row],[Gain]]^(Table4[[#This Row],[θ]])*Table4[[#This Row],[ω_p2]]</f>
        <v>36.217276577475666</v>
      </c>
      <c r="AZ473" s="2">
        <f>-Table4[[#This Row],[λ]]*-Table4[[#This Row],[Loss]]^(Table4[[#This Row],[θ]])*Table4[[#This Row],[ω_n2]]</f>
        <v>31.408756296736705</v>
      </c>
      <c r="BA473" s="2">
        <f>Table4[[#This Row],[v_n_w_g_w2]]*Table4[[#This Row],[pie_gain]]-Table4[[#This Row],[v_n_w_l_w2]]*Table4[[#This Row],[pie_loss]]</f>
        <v>-5.4268997023791492</v>
      </c>
      <c r="BB473" s="2">
        <f>IF(Table4[[#This Row],[diff_v_w2]]&gt;=1,1,0)</f>
        <v>0</v>
      </c>
      <c r="BC473" s="2">
        <f>Table4[[#This Row],[Gain]]^(Table4[[#This Row],[θ]]+Table4[[#This Row],[ω_p3]])</f>
        <v>37.431088751166321</v>
      </c>
      <c r="BD473" s="2">
        <f>-Table4[[#This Row],[λ]]*-Table4[[#This Row],[Loss]]^(Table4[[#This Row],[θ]]+Table4[[#This Row],[ω_n3]])</f>
        <v>31.408756296736705</v>
      </c>
      <c r="BE473" s="2">
        <f>Table4[[#This Row],[v_n_w_g_w3]]*Table4[[#This Row],[pie_gain]]-Table4[[#This Row],[v_n_w_l_w3]]*Table4[[#This Row],[pie_loss]]</f>
        <v>-4.9605542361594086</v>
      </c>
      <c r="BF473" s="2">
        <f>IF(Table4[[#This Row],[diff_v_w3]]&gt;=1,1,0)</f>
        <v>0</v>
      </c>
      <c r="BG473" s="2">
        <f>(Table4[[#This Row],[Accept]]-Table4[[#This Row],[projected_M1]])</f>
        <v>1</v>
      </c>
      <c r="BH473" s="2">
        <f>(Table4[[#This Row],[Accept]]-Table4[[#This Row],[projected_M2]])</f>
        <v>1</v>
      </c>
      <c r="BI473" s="2">
        <f>(Table4[[#This Row],[Accept]]-Table4[[#This Row],[projected_M3]])</f>
        <v>1</v>
      </c>
      <c r="BJ473" s="2">
        <f>(Table4[[#This Row],[Accept]]-Table4[[#This Row],[projected_M4]])</f>
        <v>1</v>
      </c>
    </row>
    <row r="474" spans="1:62" x14ac:dyDescent="0.3">
      <c r="A474">
        <v>26</v>
      </c>
      <c r="B474" t="s">
        <v>45</v>
      </c>
      <c r="C474">
        <v>1.1960207441678836</v>
      </c>
      <c r="D474">
        <v>-2</v>
      </c>
      <c r="E474" s="22">
        <f>IF(Table4[[#This Row],[Trial]]="G1",Table4[[#This Row],[Balance]]/100,IF(Table4[[#This Row],[Trial]]="G2",Table4[[#This Row],[Balance]]/200,Table4[[#This Row],[Balance]]/500))</f>
        <v>1.66</v>
      </c>
      <c r="F474" s="22">
        <f>IF(Table4[[#This Row],[Net_Balance]]&gt;1,1+(Table4[[#This Row],[Net_Balance]]-1)/$F$974,1)</f>
        <v>1.0094285714285713</v>
      </c>
      <c r="G474" s="22">
        <f>IF(Table4[[#This Row],[Net_Balance]]&lt;1,1-(1-Table4[[#This Row],[Net_Balance]])/$F$974,1)</f>
        <v>1</v>
      </c>
      <c r="H474" s="22">
        <f>IF(Table4[[#This Row],[Net_Balance]]&gt;1,1+(Table4[[#This Row],[Net_Balance]]-1)/$H$974,1)</f>
        <v>1.0065999999999999</v>
      </c>
      <c r="I474" s="22">
        <f>IF(Table4[[#This Row],[Net_Balance]]&lt;1,1-(1-Table4[[#This Row],[Net_Balance]])/$H$974,1)</f>
        <v>1</v>
      </c>
      <c r="J474" s="22">
        <f>IF(Table4[[#This Row],[Net_Balance]]&gt;1,(Table4[[#This Row],[Net_Balance]]-1)/$J$974,0)</f>
        <v>1.3199999999999998E-2</v>
      </c>
      <c r="K474" s="22">
        <f>IF(Table4[[#This Row],[Net_Balance]]&lt;1,-(1-Table4[[#This Row],[Net_Balance]])/$J$974,0)</f>
        <v>0</v>
      </c>
      <c r="L474" t="s">
        <v>110</v>
      </c>
      <c r="M474" t="s">
        <v>94</v>
      </c>
      <c r="N474" t="s">
        <v>5</v>
      </c>
      <c r="O474">
        <v>0</v>
      </c>
      <c r="P474">
        <v>0</v>
      </c>
      <c r="Q474">
        <v>830</v>
      </c>
      <c r="R474">
        <v>1664468502</v>
      </c>
      <c r="S474">
        <v>8</v>
      </c>
      <c r="T474" t="s">
        <v>117</v>
      </c>
      <c r="U474">
        <v>0</v>
      </c>
      <c r="V474">
        <v>-90</v>
      </c>
      <c r="W474">
        <v>0.5</v>
      </c>
      <c r="X474">
        <v>90</v>
      </c>
      <c r="Y474">
        <v>0.5</v>
      </c>
      <c r="Z474">
        <v>0</v>
      </c>
      <c r="AA474">
        <v>8100</v>
      </c>
      <c r="AB474">
        <v>90</v>
      </c>
      <c r="AC474">
        <v>2</v>
      </c>
      <c r="AD474">
        <v>0.25</v>
      </c>
      <c r="AE474">
        <v>0.75</v>
      </c>
      <c r="AF474">
        <v>2</v>
      </c>
      <c r="AG474">
        <v>0.5</v>
      </c>
      <c r="AH474">
        <v>0.25</v>
      </c>
      <c r="AI474">
        <v>0.625</v>
      </c>
      <c r="AJ474">
        <v>0.375</v>
      </c>
      <c r="AK474">
        <v>-22.5</v>
      </c>
      <c r="AL474">
        <v>7593.75</v>
      </c>
      <c r="AM474">
        <v>87.142125289666879</v>
      </c>
      <c r="AN474">
        <v>0.9</v>
      </c>
      <c r="AO474">
        <v>0.38419903534316502</v>
      </c>
      <c r="AP474">
        <v>0.61580096465683498</v>
      </c>
      <c r="AQ474" s="2">
        <f>Table4[[#This Row],[Gain]]^Table4[[#This Row],[θ]]</f>
        <v>217.42755411656807</v>
      </c>
      <c r="AR474" s="2">
        <f>-Table4[[#This Row],[λ]]*-Table4[[#This Row],[Loss]]^Table4[[#This Row],[θ]]</f>
        <v>434.85510823313615</v>
      </c>
      <c r="AS474" s="2">
        <f>Table4[[#This Row],[pie_gain]]*Table4[[#This Row],[v_n_w_g]]-Table4[[#This Row],[pie_loss]]*Table4[[#This Row],[v_n_w_l]]</f>
        <v>-184.24873858730837</v>
      </c>
      <c r="AT474" s="2">
        <f>IF(Table4[[#This Row],[diff_v]]&gt;=1,1,0)</f>
        <v>0</v>
      </c>
      <c r="AU474" s="2">
        <f>Table4[[#This Row],[Gain]]^(Table4[[#This Row],[θ]]*Table4[[#This Row],[ω_p]])</f>
        <v>228.74526758597412</v>
      </c>
      <c r="AV474" s="2">
        <f>-Table4[[#This Row],[λ]]*-Table4[[#This Row],[Loss]]^(Table4[[#This Row],[θ]]*Table4[[#This Row],[ω_n]])</f>
        <v>434.85510823313615</v>
      </c>
      <c r="AW474" s="2">
        <f>Table4[[#This Row],[v_n_w_g_w]]*Table4[[#This Row],[pie_gain]]-Table4[[#This Row],[v_n_w_l_w]]*Table4[[#This Row],[pie_loss]]</f>
        <v>-179.90048399007222</v>
      </c>
      <c r="AX474" s="2">
        <f>IF(Table4[[#This Row],[diff_v_w]]&gt;=1,1,0)</f>
        <v>0</v>
      </c>
      <c r="AY474" s="2">
        <f>Table4[[#This Row],[Gain]]^(Table4[[#This Row],[θ]])*Table4[[#This Row],[ω_p2]]</f>
        <v>218.86257597373742</v>
      </c>
      <c r="AZ474" s="2">
        <f>-Table4[[#This Row],[λ]]*-Table4[[#This Row],[Loss]]^(Table4[[#This Row],[θ]])*Table4[[#This Row],[ω_n2]]</f>
        <v>434.85510823313615</v>
      </c>
      <c r="BA474" s="2">
        <f>Table4[[#This Row],[v_n_w_g_w2]]*Table4[[#This Row],[pie_gain]]-Table4[[#This Row],[v_n_w_l_w2]]*Table4[[#This Row],[pie_loss]]</f>
        <v>-183.69740457408756</v>
      </c>
      <c r="BB474" s="2">
        <f>IF(Table4[[#This Row],[diff_v_w2]]&gt;=1,1,0)</f>
        <v>0</v>
      </c>
      <c r="BC474" s="2">
        <f>Table4[[#This Row],[Gain]]^(Table4[[#This Row],[θ]]+Table4[[#This Row],[ω_p3]])</f>
        <v>230.73346153745419</v>
      </c>
      <c r="BD474" s="2">
        <f>-Table4[[#This Row],[λ]]*-Table4[[#This Row],[Loss]]^(Table4[[#This Row],[θ]]+Table4[[#This Row],[ω_n3]])</f>
        <v>434.85510823313615</v>
      </c>
      <c r="BE474" s="2">
        <f>Table4[[#This Row],[v_n_w_g_w3]]*Table4[[#This Row],[pie_gain]]-Table4[[#This Row],[v_n_w_l_w3]]*Table4[[#This Row],[pie_loss]]</f>
        <v>-179.13662179183848</v>
      </c>
      <c r="BF474" s="2">
        <f>IF(Table4[[#This Row],[diff_v_w3]]&gt;=1,1,0)</f>
        <v>0</v>
      </c>
      <c r="BG474" s="2">
        <f>(Table4[[#This Row],[Accept]]-Table4[[#This Row],[projected_M1]])</f>
        <v>0</v>
      </c>
      <c r="BH474" s="2">
        <f>(Table4[[#This Row],[Accept]]-Table4[[#This Row],[projected_M2]])</f>
        <v>0</v>
      </c>
      <c r="BI474" s="2">
        <f>(Table4[[#This Row],[Accept]]-Table4[[#This Row],[projected_M3]])</f>
        <v>0</v>
      </c>
      <c r="BJ474" s="2">
        <f>(Table4[[#This Row],[Accept]]-Table4[[#This Row],[projected_M4]])</f>
        <v>0</v>
      </c>
    </row>
    <row r="475" spans="1:62" x14ac:dyDescent="0.3">
      <c r="A475">
        <v>28</v>
      </c>
      <c r="B475" t="s">
        <v>45</v>
      </c>
      <c r="C475">
        <v>1.1960207441678836</v>
      </c>
      <c r="D475">
        <v>-2</v>
      </c>
      <c r="E475" s="22">
        <f>IF(Table4[[#This Row],[Trial]]="G1",Table4[[#This Row],[Balance]]/100,IF(Table4[[#This Row],[Trial]]="G2",Table4[[#This Row],[Balance]]/200,Table4[[#This Row],[Balance]]/500))</f>
        <v>1.68</v>
      </c>
      <c r="F475" s="22">
        <f>IF(Table4[[#This Row],[Net_Balance]]&gt;1,1+(Table4[[#This Row],[Net_Balance]]-1)/$F$974,1)</f>
        <v>1.0097142857142858</v>
      </c>
      <c r="G475" s="22">
        <f>IF(Table4[[#This Row],[Net_Balance]]&lt;1,1-(1-Table4[[#This Row],[Net_Balance]])/$F$974,1)</f>
        <v>1</v>
      </c>
      <c r="H475" s="22">
        <f>IF(Table4[[#This Row],[Net_Balance]]&gt;1,1+(Table4[[#This Row],[Net_Balance]]-1)/$H$974,1)</f>
        <v>1.0067999999999999</v>
      </c>
      <c r="I475" s="22">
        <f>IF(Table4[[#This Row],[Net_Balance]]&lt;1,1-(1-Table4[[#This Row],[Net_Balance]])/$H$974,1)</f>
        <v>1</v>
      </c>
      <c r="J475" s="22">
        <f>IF(Table4[[#This Row],[Net_Balance]]&gt;1,(Table4[[#This Row],[Net_Balance]]-1)/$J$974,0)</f>
        <v>1.3599999999999999E-2</v>
      </c>
      <c r="K475" s="22">
        <f>IF(Table4[[#This Row],[Net_Balance]]&lt;1,-(1-Table4[[#This Row],[Net_Balance]])/$J$974,0)</f>
        <v>0</v>
      </c>
      <c r="L475" t="s">
        <v>110</v>
      </c>
      <c r="M475" t="s">
        <v>59</v>
      </c>
      <c r="N475" t="s">
        <v>7</v>
      </c>
      <c r="O475">
        <v>1</v>
      </c>
      <c r="P475">
        <v>10</v>
      </c>
      <c r="Q475">
        <v>840</v>
      </c>
      <c r="R475">
        <v>1664468520</v>
      </c>
      <c r="S475">
        <v>6</v>
      </c>
      <c r="T475" t="s">
        <v>118</v>
      </c>
      <c r="U475">
        <v>1</v>
      </c>
      <c r="V475">
        <v>0</v>
      </c>
      <c r="W475">
        <v>0.5</v>
      </c>
      <c r="X475">
        <v>10</v>
      </c>
      <c r="Y475">
        <v>0.5</v>
      </c>
      <c r="Z475">
        <v>5</v>
      </c>
      <c r="AA475">
        <v>25</v>
      </c>
      <c r="AB475">
        <v>5</v>
      </c>
      <c r="AC475">
        <v>4</v>
      </c>
      <c r="AD475">
        <v>0.75</v>
      </c>
      <c r="AE475">
        <v>0.25</v>
      </c>
      <c r="AF475">
        <v>1</v>
      </c>
      <c r="AG475">
        <v>0.2</v>
      </c>
      <c r="AH475">
        <v>4.9999999999999989E-2</v>
      </c>
      <c r="AI475">
        <v>0.57499999999999996</v>
      </c>
      <c r="AJ475">
        <v>0.42500000000000004</v>
      </c>
      <c r="AK475">
        <v>4.25</v>
      </c>
      <c r="AL475">
        <v>24.4375</v>
      </c>
      <c r="AM475">
        <v>4.9434299833212973</v>
      </c>
      <c r="AN475">
        <v>0.9</v>
      </c>
      <c r="AO475">
        <v>0.42913429896650213</v>
      </c>
      <c r="AP475">
        <v>0.57086570103349787</v>
      </c>
      <c r="AQ475" s="2">
        <f>Table4[[#This Row],[Gain]]^Table4[[#This Row],[θ]]</f>
        <v>15.704378148368352</v>
      </c>
      <c r="AR475" s="2">
        <f>-Table4[[#This Row],[λ]]*-Table4[[#This Row],[Loss]]^Table4[[#This Row],[θ]]</f>
        <v>0</v>
      </c>
      <c r="AS475" s="2">
        <f>Table4[[#This Row],[pie_gain]]*Table4[[#This Row],[v_n_w_g]]-Table4[[#This Row],[pie_loss]]*Table4[[#This Row],[v_n_w_l]]</f>
        <v>6.7392873074049078</v>
      </c>
      <c r="AT475" s="2">
        <f>IF(Table4[[#This Row],[diff_v]]&gt;=1,1,0)</f>
        <v>1</v>
      </c>
      <c r="AU475" s="2">
        <f>Table4[[#This Row],[Gain]]^(Table4[[#This Row],[θ]]*Table4[[#This Row],[ω_p]])</f>
        <v>16.130180653660968</v>
      </c>
      <c r="AV475" s="2">
        <f>-Table4[[#This Row],[λ]]*-Table4[[#This Row],[Loss]]^(Table4[[#This Row],[θ]]*Table4[[#This Row],[ω_n]])</f>
        <v>0</v>
      </c>
      <c r="AW475" s="2">
        <f>Table4[[#This Row],[v_n_w_g_w]]*Table4[[#This Row],[pie_gain]]-Table4[[#This Row],[v_n_w_l_w]]*Table4[[#This Row],[pie_loss]]</f>
        <v>6.9220137670118342</v>
      </c>
      <c r="AX475" s="2">
        <f>IF(Table4[[#This Row],[diff_v_w]]&gt;=1,1,0)</f>
        <v>1</v>
      </c>
      <c r="AY475" s="2">
        <f>Table4[[#This Row],[Gain]]^(Table4[[#This Row],[θ]])*Table4[[#This Row],[ω_p2]]</f>
        <v>15.811167919777256</v>
      </c>
      <c r="AZ475" s="2">
        <f>-Table4[[#This Row],[λ]]*-Table4[[#This Row],[Loss]]^(Table4[[#This Row],[θ]])*Table4[[#This Row],[ω_n2]]</f>
        <v>0</v>
      </c>
      <c r="BA475" s="2">
        <f>Table4[[#This Row],[v_n_w_g_w2]]*Table4[[#This Row],[pie_gain]]-Table4[[#This Row],[v_n_w_l_w2]]*Table4[[#This Row],[pie_loss]]</f>
        <v>6.7851144610952607</v>
      </c>
      <c r="BB475" s="2">
        <f>IF(Table4[[#This Row],[diff_v_w2]]&gt;=1,1,0)</f>
        <v>1</v>
      </c>
      <c r="BC475" s="2">
        <f>Table4[[#This Row],[Gain]]^(Table4[[#This Row],[θ]]+Table4[[#This Row],[ω_p3]])</f>
        <v>16.203944393750444</v>
      </c>
      <c r="BD475" s="2">
        <f>-Table4[[#This Row],[λ]]*-Table4[[#This Row],[Loss]]^(Table4[[#This Row],[θ]]+Table4[[#This Row],[ω_n3]])</f>
        <v>0</v>
      </c>
      <c r="BE475" s="2">
        <f>Table4[[#This Row],[v_n_w_g_w3]]*Table4[[#This Row],[pie_gain]]-Table4[[#This Row],[v_n_w_l_w3]]*Table4[[#This Row],[pie_loss]]</f>
        <v>6.9536683179042793</v>
      </c>
      <c r="BF475" s="2">
        <f>IF(Table4[[#This Row],[diff_v_w3]]&gt;=1,1,0)</f>
        <v>1</v>
      </c>
      <c r="BG475" s="2">
        <f>(Table4[[#This Row],[Accept]]-Table4[[#This Row],[projected_M1]])</f>
        <v>0</v>
      </c>
      <c r="BH475" s="2">
        <f>(Table4[[#This Row],[Accept]]-Table4[[#This Row],[projected_M2]])</f>
        <v>0</v>
      </c>
      <c r="BI475" s="2">
        <f>(Table4[[#This Row],[Accept]]-Table4[[#This Row],[projected_M3]])</f>
        <v>0</v>
      </c>
      <c r="BJ475" s="2">
        <f>(Table4[[#This Row],[Accept]]-Table4[[#This Row],[projected_M4]])</f>
        <v>0</v>
      </c>
    </row>
    <row r="476" spans="1:62" x14ac:dyDescent="0.3">
      <c r="A476">
        <v>29</v>
      </c>
      <c r="B476" t="s">
        <v>45</v>
      </c>
      <c r="C476">
        <v>1.1960207441678836</v>
      </c>
      <c r="D476">
        <v>-2</v>
      </c>
      <c r="E476" s="22">
        <f>IF(Table4[[#This Row],[Trial]]="G1",Table4[[#This Row],[Balance]]/100,IF(Table4[[#This Row],[Trial]]="G2",Table4[[#This Row],[Balance]]/200,Table4[[#This Row],[Balance]]/500))</f>
        <v>1.68</v>
      </c>
      <c r="F476" s="22">
        <f>IF(Table4[[#This Row],[Net_Balance]]&gt;1,1+(Table4[[#This Row],[Net_Balance]]-1)/$F$974,1)</f>
        <v>1.0097142857142858</v>
      </c>
      <c r="G476" s="22">
        <f>IF(Table4[[#This Row],[Net_Balance]]&lt;1,1-(1-Table4[[#This Row],[Net_Balance]])/$F$974,1)</f>
        <v>1</v>
      </c>
      <c r="H476" s="22">
        <f>IF(Table4[[#This Row],[Net_Balance]]&gt;1,1+(Table4[[#This Row],[Net_Balance]]-1)/$H$974,1)</f>
        <v>1.0067999999999999</v>
      </c>
      <c r="I476" s="22">
        <f>IF(Table4[[#This Row],[Net_Balance]]&lt;1,1-(1-Table4[[#This Row],[Net_Balance]])/$H$974,1)</f>
        <v>1</v>
      </c>
      <c r="J476" s="22">
        <f>IF(Table4[[#This Row],[Net_Balance]]&gt;1,(Table4[[#This Row],[Net_Balance]]-1)/$J$974,0)</f>
        <v>1.3599999999999999E-2</v>
      </c>
      <c r="K476" s="22">
        <f>IF(Table4[[#This Row],[Net_Balance]]&lt;1,-(1-Table4[[#This Row],[Net_Balance]])/$J$974,0)</f>
        <v>0</v>
      </c>
      <c r="L476" t="s">
        <v>110</v>
      </c>
      <c r="M476" t="s">
        <v>68</v>
      </c>
      <c r="N476" t="s">
        <v>5</v>
      </c>
      <c r="O476">
        <v>0</v>
      </c>
      <c r="P476">
        <v>0</v>
      </c>
      <c r="Q476">
        <v>840</v>
      </c>
      <c r="R476">
        <v>1664468528</v>
      </c>
      <c r="S476">
        <v>8</v>
      </c>
      <c r="T476" t="s">
        <v>118</v>
      </c>
      <c r="U476">
        <v>1</v>
      </c>
      <c r="V476">
        <v>-50</v>
      </c>
      <c r="W476">
        <v>0.5</v>
      </c>
      <c r="X476">
        <v>60</v>
      </c>
      <c r="Y476">
        <v>0.5</v>
      </c>
      <c r="Z476">
        <v>5</v>
      </c>
      <c r="AA476">
        <v>3025</v>
      </c>
      <c r="AB476">
        <v>55</v>
      </c>
      <c r="AC476">
        <v>2</v>
      </c>
      <c r="AD476">
        <v>0.25</v>
      </c>
      <c r="AE476">
        <v>0.75</v>
      </c>
      <c r="AF476">
        <v>2</v>
      </c>
      <c r="AG476">
        <v>0.5</v>
      </c>
      <c r="AH476">
        <v>0.25</v>
      </c>
      <c r="AI476">
        <v>0.625</v>
      </c>
      <c r="AJ476">
        <v>0.375</v>
      </c>
      <c r="AK476">
        <v>-8.75</v>
      </c>
      <c r="AL476">
        <v>2835.9375</v>
      </c>
      <c r="AM476">
        <v>53.253521010351982</v>
      </c>
      <c r="AN476">
        <v>0.9</v>
      </c>
      <c r="AO476">
        <v>0.38419903534316502</v>
      </c>
      <c r="AP476">
        <v>0.61580096465683498</v>
      </c>
      <c r="AQ476" s="2">
        <f>Table4[[#This Row],[Gain]]^Table4[[#This Row],[θ]]</f>
        <v>133.87694139177151</v>
      </c>
      <c r="AR476" s="2">
        <f>-Table4[[#This Row],[λ]]*-Table4[[#This Row],[Loss]]^Table4[[#This Row],[θ]]</f>
        <v>215.2947128015152</v>
      </c>
      <c r="AS476" s="2">
        <f>Table4[[#This Row],[pie_gain]]*Table4[[#This Row],[v_n_w_g]]-Table4[[#This Row],[pie_loss]]*Table4[[#This Row],[v_n_w_l]]</f>
        <v>-81.14330009127724</v>
      </c>
      <c r="AT476" s="2">
        <f>IF(Table4[[#This Row],[diff_v]]&gt;=1,1,0)</f>
        <v>0</v>
      </c>
      <c r="AU476" s="2">
        <f>Table4[[#This Row],[Gain]]^(Table4[[#This Row],[θ]]*Table4[[#This Row],[ω_p]])</f>
        <v>140.39938625740487</v>
      </c>
      <c r="AV476" s="2">
        <f>-Table4[[#This Row],[λ]]*-Table4[[#This Row],[Loss]]^(Table4[[#This Row],[θ]]*Table4[[#This Row],[ω_n]])</f>
        <v>215.2947128015152</v>
      </c>
      <c r="AW476" s="2">
        <f>Table4[[#This Row],[v_n_w_g_w]]*Table4[[#This Row],[pie_gain]]-Table4[[#This Row],[v_n_w_l_w]]*Table4[[#This Row],[pie_loss]]</f>
        <v>-78.637383065821922</v>
      </c>
      <c r="AX476" s="2">
        <f>IF(Table4[[#This Row],[diff_v_w]]&gt;=1,1,0)</f>
        <v>0</v>
      </c>
      <c r="AY476" s="2">
        <f>Table4[[#This Row],[Gain]]^(Table4[[#This Row],[θ]])*Table4[[#This Row],[ω_p2]]</f>
        <v>134.78730459323555</v>
      </c>
      <c r="AZ476" s="2">
        <f>-Table4[[#This Row],[λ]]*-Table4[[#This Row],[Loss]]^(Table4[[#This Row],[θ]])*Table4[[#This Row],[ω_n2]]</f>
        <v>215.2947128015152</v>
      </c>
      <c r="BA476" s="2">
        <f>Table4[[#This Row],[v_n_w_g_w2]]*Table4[[#This Row],[pie_gain]]-Table4[[#This Row],[v_n_w_l_w2]]*Table4[[#This Row],[pie_loss]]</f>
        <v>-80.793539427462846</v>
      </c>
      <c r="BB476" s="2">
        <f>IF(Table4[[#This Row],[diff_v_w2]]&gt;=1,1,0)</f>
        <v>0</v>
      </c>
      <c r="BC476" s="2">
        <f>Table4[[#This Row],[Gain]]^(Table4[[#This Row],[θ]]+Table4[[#This Row],[ω_p3]])</f>
        <v>141.54307903622032</v>
      </c>
      <c r="BD476" s="2">
        <f>-Table4[[#This Row],[λ]]*-Table4[[#This Row],[Loss]]^(Table4[[#This Row],[θ]]+Table4[[#This Row],[ω_n3]])</f>
        <v>215.2947128015152</v>
      </c>
      <c r="BE476" s="2">
        <f>Table4[[#This Row],[v_n_w_g_w3]]*Table4[[#This Row],[pie_gain]]-Table4[[#This Row],[v_n_w_l_w3]]*Table4[[#This Row],[pie_loss]]</f>
        <v>-78.197977403472095</v>
      </c>
      <c r="BF476" s="2">
        <f>IF(Table4[[#This Row],[diff_v_w3]]&gt;=1,1,0)</f>
        <v>0</v>
      </c>
      <c r="BG476" s="2">
        <f>(Table4[[#This Row],[Accept]]-Table4[[#This Row],[projected_M1]])</f>
        <v>0</v>
      </c>
      <c r="BH476" s="2">
        <f>(Table4[[#This Row],[Accept]]-Table4[[#This Row],[projected_M2]])</f>
        <v>0</v>
      </c>
      <c r="BI476" s="2">
        <f>(Table4[[#This Row],[Accept]]-Table4[[#This Row],[projected_M3]])</f>
        <v>0</v>
      </c>
      <c r="BJ476" s="2">
        <f>(Table4[[#This Row],[Accept]]-Table4[[#This Row],[projected_M4]])</f>
        <v>0</v>
      </c>
    </row>
    <row r="477" spans="1:62" x14ac:dyDescent="0.3">
      <c r="A477">
        <v>30</v>
      </c>
      <c r="B477" t="s">
        <v>45</v>
      </c>
      <c r="C477">
        <v>1.1960207441678836</v>
      </c>
      <c r="D477">
        <v>-2</v>
      </c>
      <c r="E477" s="22">
        <f>IF(Table4[[#This Row],[Trial]]="G1",Table4[[#This Row],[Balance]]/100,IF(Table4[[#This Row],[Trial]]="G2",Table4[[#This Row],[Balance]]/200,Table4[[#This Row],[Balance]]/500))</f>
        <v>1.58</v>
      </c>
      <c r="F477" s="22">
        <f>IF(Table4[[#This Row],[Net_Balance]]&gt;1,1+(Table4[[#This Row],[Net_Balance]]-1)/$F$974,1)</f>
        <v>1.0082857142857142</v>
      </c>
      <c r="G477" s="22">
        <f>IF(Table4[[#This Row],[Net_Balance]]&lt;1,1-(1-Table4[[#This Row],[Net_Balance]])/$F$974,1)</f>
        <v>1</v>
      </c>
      <c r="H477" s="22">
        <f>IF(Table4[[#This Row],[Net_Balance]]&gt;1,1+(Table4[[#This Row],[Net_Balance]]-1)/$H$974,1)</f>
        <v>1.0058</v>
      </c>
      <c r="I477" s="22">
        <f>IF(Table4[[#This Row],[Net_Balance]]&lt;1,1-(1-Table4[[#This Row],[Net_Balance]])/$H$974,1)</f>
        <v>1</v>
      </c>
      <c r="J477" s="22">
        <f>IF(Table4[[#This Row],[Net_Balance]]&gt;1,(Table4[[#This Row],[Net_Balance]]-1)/$J$974,0)</f>
        <v>1.1600000000000001E-2</v>
      </c>
      <c r="K477" s="22">
        <f>IF(Table4[[#This Row],[Net_Balance]]&lt;1,-(1-Table4[[#This Row],[Net_Balance]])/$J$974,0)</f>
        <v>0</v>
      </c>
      <c r="L477" t="s">
        <v>110</v>
      </c>
      <c r="M477" t="s">
        <v>58</v>
      </c>
      <c r="N477" t="s">
        <v>7</v>
      </c>
      <c r="O477">
        <v>1</v>
      </c>
      <c r="P477">
        <v>-50</v>
      </c>
      <c r="Q477">
        <v>790</v>
      </c>
      <c r="R477">
        <v>1664468543</v>
      </c>
      <c r="S477">
        <v>15</v>
      </c>
      <c r="T477" t="s">
        <v>118</v>
      </c>
      <c r="U477">
        <v>1</v>
      </c>
      <c r="V477">
        <v>-50</v>
      </c>
      <c r="W477">
        <v>0.5</v>
      </c>
      <c r="X477">
        <v>50</v>
      </c>
      <c r="Y477">
        <v>0.5</v>
      </c>
      <c r="Z477">
        <v>0</v>
      </c>
      <c r="AA477">
        <v>2500</v>
      </c>
      <c r="AB477">
        <v>50</v>
      </c>
      <c r="AC477">
        <v>2</v>
      </c>
      <c r="AD477">
        <v>0.25</v>
      </c>
      <c r="AE477">
        <v>0.75</v>
      </c>
      <c r="AF477">
        <v>2</v>
      </c>
      <c r="AG477">
        <v>0.5</v>
      </c>
      <c r="AH477">
        <v>0.25</v>
      </c>
      <c r="AI477">
        <v>0.625</v>
      </c>
      <c r="AJ477">
        <v>0.375</v>
      </c>
      <c r="AK477">
        <v>-12.5</v>
      </c>
      <c r="AL477">
        <v>2343.75</v>
      </c>
      <c r="AM477">
        <v>48.412291827592711</v>
      </c>
      <c r="AN477">
        <v>0.9</v>
      </c>
      <c r="AO477">
        <v>0.38419903534316502</v>
      </c>
      <c r="AP477">
        <v>0.61580096465683498</v>
      </c>
      <c r="AQ477" s="2">
        <f>Table4[[#This Row],[Gain]]^Table4[[#This Row],[θ]]</f>
        <v>107.6473564007576</v>
      </c>
      <c r="AR477" s="2">
        <f>-Table4[[#This Row],[λ]]*-Table4[[#This Row],[Loss]]^Table4[[#This Row],[θ]]</f>
        <v>215.2947128015152</v>
      </c>
      <c r="AS477" s="2">
        <f>Table4[[#This Row],[pie_gain]]*Table4[[#This Row],[v_n_w_g]]-Table4[[#This Row],[pie_loss]]*Table4[[#This Row],[v_n_w_l]]</f>
        <v>-91.22068134227635</v>
      </c>
      <c r="AT477" s="2">
        <f>IF(Table4[[#This Row],[diff_v]]&gt;=1,1,0)</f>
        <v>0</v>
      </c>
      <c r="AU477" s="2">
        <f>Table4[[#This Row],[Gain]]^(Table4[[#This Row],[θ]]*Table4[[#This Row],[ω_p]])</f>
        <v>111.90254614545904</v>
      </c>
      <c r="AV477" s="2">
        <f>-Table4[[#This Row],[λ]]*-Table4[[#This Row],[Loss]]^(Table4[[#This Row],[θ]]*Table4[[#This Row],[ω_n]])</f>
        <v>215.2947128015152</v>
      </c>
      <c r="AW477" s="2">
        <f>Table4[[#This Row],[v_n_w_g_w]]*Table4[[#This Row],[pie_gain]]-Table4[[#This Row],[v_n_w_l_w]]*Table4[[#This Row],[pie_loss]]</f>
        <v>-89.58584154715993</v>
      </c>
      <c r="AX477" s="2">
        <f>IF(Table4[[#This Row],[diff_v_w]]&gt;=1,1,0)</f>
        <v>0</v>
      </c>
      <c r="AY477" s="2">
        <f>Table4[[#This Row],[Gain]]^(Table4[[#This Row],[θ]])*Table4[[#This Row],[ω_p2]]</f>
        <v>108.27171106788199</v>
      </c>
      <c r="AZ477" s="2">
        <f>-Table4[[#This Row],[λ]]*-Table4[[#This Row],[Loss]]^(Table4[[#This Row],[θ]])*Table4[[#This Row],[ω_n2]]</f>
        <v>215.2947128015152</v>
      </c>
      <c r="BA477" s="2">
        <f>Table4[[#This Row],[v_n_w_g_w2]]*Table4[[#This Row],[pie_gain]]-Table4[[#This Row],[v_n_w_l_w2]]*Table4[[#This Row],[pie_loss]]</f>
        <v>-90.980804881455157</v>
      </c>
      <c r="BB477" s="2">
        <f>IF(Table4[[#This Row],[diff_v_w2]]&gt;=1,1,0)</f>
        <v>0</v>
      </c>
      <c r="BC477" s="2">
        <f>Table4[[#This Row],[Gain]]^(Table4[[#This Row],[θ]]+Table4[[#This Row],[ω_p3]])</f>
        <v>112.64487072731059</v>
      </c>
      <c r="BD477" s="2">
        <f>-Table4[[#This Row],[λ]]*-Table4[[#This Row],[Loss]]^(Table4[[#This Row],[θ]]+Table4[[#This Row],[ω_n3]])</f>
        <v>215.2947128015152</v>
      </c>
      <c r="BE477" s="2">
        <f>Table4[[#This Row],[v_n_w_g_w3]]*Table4[[#This Row],[pie_gain]]-Table4[[#This Row],[v_n_w_l_w3]]*Table4[[#This Row],[pie_loss]]</f>
        <v>-89.300641158901044</v>
      </c>
      <c r="BF477" s="2">
        <f>IF(Table4[[#This Row],[diff_v_w3]]&gt;=1,1,0)</f>
        <v>0</v>
      </c>
      <c r="BG477" s="2">
        <f>(Table4[[#This Row],[Accept]]-Table4[[#This Row],[projected_M1]])</f>
        <v>1</v>
      </c>
      <c r="BH477" s="2">
        <f>(Table4[[#This Row],[Accept]]-Table4[[#This Row],[projected_M2]])</f>
        <v>1</v>
      </c>
      <c r="BI477" s="2">
        <f>(Table4[[#This Row],[Accept]]-Table4[[#This Row],[projected_M3]])</f>
        <v>1</v>
      </c>
      <c r="BJ477" s="2">
        <f>(Table4[[#This Row],[Accept]]-Table4[[#This Row],[projected_M4]])</f>
        <v>1</v>
      </c>
    </row>
    <row r="478" spans="1:62" x14ac:dyDescent="0.3">
      <c r="A478">
        <v>31</v>
      </c>
      <c r="B478" t="s">
        <v>45</v>
      </c>
      <c r="C478">
        <v>1.1960207441678836</v>
      </c>
      <c r="D478">
        <v>-2</v>
      </c>
      <c r="E478" s="22">
        <f>IF(Table4[[#This Row],[Trial]]="G1",Table4[[#This Row],[Balance]]/100,IF(Table4[[#This Row],[Trial]]="G2",Table4[[#This Row],[Balance]]/200,Table4[[#This Row],[Balance]]/500))</f>
        <v>1.4</v>
      </c>
      <c r="F478" s="22">
        <f>IF(Table4[[#This Row],[Net_Balance]]&gt;1,1+(Table4[[#This Row],[Net_Balance]]-1)/$F$974,1)</f>
        <v>1.0057142857142858</v>
      </c>
      <c r="G478" s="22">
        <f>IF(Table4[[#This Row],[Net_Balance]]&lt;1,1-(1-Table4[[#This Row],[Net_Balance]])/$F$974,1)</f>
        <v>1</v>
      </c>
      <c r="H478" s="22">
        <f>IF(Table4[[#This Row],[Net_Balance]]&gt;1,1+(Table4[[#This Row],[Net_Balance]]-1)/$H$974,1)</f>
        <v>1.004</v>
      </c>
      <c r="I478" s="22">
        <f>IF(Table4[[#This Row],[Net_Balance]]&lt;1,1-(1-Table4[[#This Row],[Net_Balance]])/$H$974,1)</f>
        <v>1</v>
      </c>
      <c r="J478" s="22">
        <f>IF(Table4[[#This Row],[Net_Balance]]&gt;1,(Table4[[#This Row],[Net_Balance]]-1)/$J$974,0)</f>
        <v>7.9999999999999984E-3</v>
      </c>
      <c r="K478" s="22">
        <f>IF(Table4[[#This Row],[Net_Balance]]&lt;1,-(1-Table4[[#This Row],[Net_Balance]])/$J$974,0)</f>
        <v>0</v>
      </c>
      <c r="L478" t="s">
        <v>110</v>
      </c>
      <c r="M478" t="s">
        <v>80</v>
      </c>
      <c r="N478" t="s">
        <v>7</v>
      </c>
      <c r="O478">
        <v>1</v>
      </c>
      <c r="P478">
        <v>-90</v>
      </c>
      <c r="Q478">
        <v>700</v>
      </c>
      <c r="R478">
        <v>1664468555</v>
      </c>
      <c r="S478">
        <v>12</v>
      </c>
      <c r="T478" t="s">
        <v>118</v>
      </c>
      <c r="U478">
        <v>1</v>
      </c>
      <c r="V478">
        <v>-90</v>
      </c>
      <c r="W478">
        <v>0.5</v>
      </c>
      <c r="X478">
        <v>80</v>
      </c>
      <c r="Y478">
        <v>0.5</v>
      </c>
      <c r="Z478">
        <v>-5</v>
      </c>
      <c r="AA478">
        <v>7225</v>
      </c>
      <c r="AB478">
        <v>85</v>
      </c>
      <c r="AC478">
        <v>4</v>
      </c>
      <c r="AD478">
        <v>0.25</v>
      </c>
      <c r="AE478">
        <v>0.75</v>
      </c>
      <c r="AF478">
        <v>1</v>
      </c>
      <c r="AG478">
        <v>0.25</v>
      </c>
      <c r="AH478">
        <v>0.5</v>
      </c>
      <c r="AI478">
        <v>0.375</v>
      </c>
      <c r="AJ478">
        <v>0.625</v>
      </c>
      <c r="AK478">
        <v>16.25</v>
      </c>
      <c r="AL478">
        <v>6773.4375</v>
      </c>
      <c r="AM478">
        <v>82.300896106907615</v>
      </c>
      <c r="AN478">
        <v>0.9</v>
      </c>
      <c r="AO478">
        <v>0.60844334427391233</v>
      </c>
      <c r="AP478">
        <v>0.39155665572608767</v>
      </c>
      <c r="AQ478" s="2">
        <f>Table4[[#This Row],[Gain]]^Table4[[#This Row],[θ]]</f>
        <v>188.85787660819494</v>
      </c>
      <c r="AR478" s="2">
        <f>-Table4[[#This Row],[λ]]*-Table4[[#This Row],[Loss]]^Table4[[#This Row],[θ]]</f>
        <v>434.85510823313615</v>
      </c>
      <c r="AS478" s="2">
        <f>Table4[[#This Row],[pie_gain]]*Table4[[#This Row],[v_n_w_g]]-Table4[[#This Row],[pie_loss]]*Table4[[#This Row],[v_n_w_l]]</f>
        <v>-55.361093869212681</v>
      </c>
      <c r="AT478" s="2">
        <f>IF(Table4[[#This Row],[diff_v]]&gt;=1,1,0)</f>
        <v>0</v>
      </c>
      <c r="AU478" s="2">
        <f>Table4[[#This Row],[Gain]]^(Table4[[#This Row],[θ]]*Table4[[#This Row],[ω_p]])</f>
        <v>194.59944116415457</v>
      </c>
      <c r="AV478" s="2">
        <f>-Table4[[#This Row],[λ]]*-Table4[[#This Row],[Loss]]^(Table4[[#This Row],[θ]]*Table4[[#This Row],[ω_n]])</f>
        <v>434.85510823313615</v>
      </c>
      <c r="AW478" s="2">
        <f>Table4[[#This Row],[v_n_w_g_w]]*Table4[[#This Row],[pie_gain]]-Table4[[#This Row],[v_n_w_l_w]]*Table4[[#This Row],[pie_loss]]</f>
        <v>-51.867677129420045</v>
      </c>
      <c r="AX478" s="2">
        <f>IF(Table4[[#This Row],[diff_v_w]]&gt;=1,1,0)</f>
        <v>0</v>
      </c>
      <c r="AY478" s="2">
        <f>Table4[[#This Row],[Gain]]^(Table4[[#This Row],[θ]])*Table4[[#This Row],[ω_p2]]</f>
        <v>189.61330811462773</v>
      </c>
      <c r="AZ478" s="2">
        <f>-Table4[[#This Row],[λ]]*-Table4[[#This Row],[Loss]]^(Table4[[#This Row],[θ]])*Table4[[#This Row],[ω_n2]]</f>
        <v>434.85510823313615</v>
      </c>
      <c r="BA478" s="2">
        <f>Table4[[#This Row],[v_n_w_g_w2]]*Table4[[#This Row],[pie_gain]]-Table4[[#This Row],[v_n_w_l_w2]]*Table4[[#This Row],[pie_loss]]</f>
        <v>-54.901456597068844</v>
      </c>
      <c r="BB478" s="2">
        <f>IF(Table4[[#This Row],[diff_v_w2]]&gt;=1,1,0)</f>
        <v>0</v>
      </c>
      <c r="BC478" s="2">
        <f>Table4[[#This Row],[Gain]]^(Table4[[#This Row],[θ]]+Table4[[#This Row],[ω_p3]])</f>
        <v>195.59593391783775</v>
      </c>
      <c r="BD478" s="2">
        <f>-Table4[[#This Row],[λ]]*-Table4[[#This Row],[Loss]]^(Table4[[#This Row],[θ]]+Table4[[#This Row],[ω_n3]])</f>
        <v>434.85510823313615</v>
      </c>
      <c r="BE478" s="2">
        <f>Table4[[#This Row],[v_n_w_g_w3]]*Table4[[#This Row],[pie_gain]]-Table4[[#This Row],[v_n_w_l_w3]]*Table4[[#This Row],[pie_loss]]</f>
        <v>-51.26136774582433</v>
      </c>
      <c r="BF478" s="2">
        <f>IF(Table4[[#This Row],[diff_v_w3]]&gt;=1,1,0)</f>
        <v>0</v>
      </c>
      <c r="BG478" s="2">
        <f>(Table4[[#This Row],[Accept]]-Table4[[#This Row],[projected_M1]])</f>
        <v>1</v>
      </c>
      <c r="BH478" s="2">
        <f>(Table4[[#This Row],[Accept]]-Table4[[#This Row],[projected_M2]])</f>
        <v>1</v>
      </c>
      <c r="BI478" s="2">
        <f>(Table4[[#This Row],[Accept]]-Table4[[#This Row],[projected_M3]])</f>
        <v>1</v>
      </c>
      <c r="BJ478" s="2">
        <f>(Table4[[#This Row],[Accept]]-Table4[[#This Row],[projected_M4]])</f>
        <v>1</v>
      </c>
    </row>
    <row r="479" spans="1:62" x14ac:dyDescent="0.3">
      <c r="A479">
        <v>32</v>
      </c>
      <c r="B479" t="s">
        <v>45</v>
      </c>
      <c r="C479">
        <v>1.1960207441678836</v>
      </c>
      <c r="D479">
        <v>-2</v>
      </c>
      <c r="E479" s="22">
        <f>IF(Table4[[#This Row],[Trial]]="G1",Table4[[#This Row],[Balance]]/100,IF(Table4[[#This Row],[Trial]]="G2",Table4[[#This Row],[Balance]]/200,Table4[[#This Row],[Balance]]/500))</f>
        <v>1.4</v>
      </c>
      <c r="F479" s="22">
        <f>IF(Table4[[#This Row],[Net_Balance]]&gt;1,1+(Table4[[#This Row],[Net_Balance]]-1)/$F$974,1)</f>
        <v>1.0057142857142858</v>
      </c>
      <c r="G479" s="22">
        <f>IF(Table4[[#This Row],[Net_Balance]]&lt;1,1-(1-Table4[[#This Row],[Net_Balance]])/$F$974,1)</f>
        <v>1</v>
      </c>
      <c r="H479" s="22">
        <f>IF(Table4[[#This Row],[Net_Balance]]&gt;1,1+(Table4[[#This Row],[Net_Balance]]-1)/$H$974,1)</f>
        <v>1.004</v>
      </c>
      <c r="I479" s="22">
        <f>IF(Table4[[#This Row],[Net_Balance]]&lt;1,1-(1-Table4[[#This Row],[Net_Balance]])/$H$974,1)</f>
        <v>1</v>
      </c>
      <c r="J479" s="22">
        <f>IF(Table4[[#This Row],[Net_Balance]]&gt;1,(Table4[[#This Row],[Net_Balance]]-1)/$J$974,0)</f>
        <v>7.9999999999999984E-3</v>
      </c>
      <c r="K479" s="22">
        <f>IF(Table4[[#This Row],[Net_Balance]]&lt;1,-(1-Table4[[#This Row],[Net_Balance]])/$J$974,0)</f>
        <v>0</v>
      </c>
      <c r="L479" t="s">
        <v>110</v>
      </c>
      <c r="M479" t="s">
        <v>67</v>
      </c>
      <c r="N479" t="s">
        <v>5</v>
      </c>
      <c r="O479">
        <v>0</v>
      </c>
      <c r="P479">
        <v>0</v>
      </c>
      <c r="Q479">
        <v>700</v>
      </c>
      <c r="R479">
        <v>1664468580</v>
      </c>
      <c r="S479">
        <v>25</v>
      </c>
      <c r="T479" t="s">
        <v>117</v>
      </c>
      <c r="U479">
        <v>0</v>
      </c>
      <c r="V479">
        <v>-10</v>
      </c>
      <c r="W479">
        <v>0.5</v>
      </c>
      <c r="X479">
        <v>20</v>
      </c>
      <c r="Y479">
        <v>0.5</v>
      </c>
      <c r="Z479">
        <v>5</v>
      </c>
      <c r="AA479">
        <v>225</v>
      </c>
      <c r="AB479">
        <v>15</v>
      </c>
      <c r="AC479">
        <v>4</v>
      </c>
      <c r="AD479">
        <v>0.25</v>
      </c>
      <c r="AE479">
        <v>0.75</v>
      </c>
      <c r="AF479">
        <v>2</v>
      </c>
      <c r="AG479">
        <v>0.5</v>
      </c>
      <c r="AH479">
        <v>0.25</v>
      </c>
      <c r="AI479">
        <v>0.625</v>
      </c>
      <c r="AJ479">
        <v>0.375</v>
      </c>
      <c r="AK479">
        <v>1.25</v>
      </c>
      <c r="AL479">
        <v>210.9375</v>
      </c>
      <c r="AM479">
        <v>14.523687548277813</v>
      </c>
      <c r="AN479">
        <v>0.9</v>
      </c>
      <c r="AO479">
        <v>0.38419903534316502</v>
      </c>
      <c r="AP479">
        <v>0.61580096465683498</v>
      </c>
      <c r="AQ479" s="2">
        <f>Table4[[#This Row],[Gain]]^Table4[[#This Row],[θ]]</f>
        <v>35.979809832580635</v>
      </c>
      <c r="AR479" s="2">
        <f>-Table4[[#This Row],[λ]]*-Table4[[#This Row],[Loss]]^Table4[[#This Row],[θ]]</f>
        <v>31.408756296736705</v>
      </c>
      <c r="AS479" s="2">
        <f>Table4[[#This Row],[pie_gain]]*Table4[[#This Row],[v_n_w_g]]-Table4[[#This Row],[pie_loss]]*Table4[[#This Row],[v_n_w_l]]</f>
        <v>-5.5181341966939002</v>
      </c>
      <c r="AT479" s="2">
        <f>IF(Table4[[#This Row],[diff_v]]&gt;=1,1,0)</f>
        <v>0</v>
      </c>
      <c r="AU479" s="2">
        <f>Table4[[#This Row],[Gain]]^(Table4[[#This Row],[θ]]*Table4[[#This Row],[ω_p]])</f>
        <v>36.724054948389636</v>
      </c>
      <c r="AV479" s="2">
        <f>-Table4[[#This Row],[λ]]*-Table4[[#This Row],[Loss]]^(Table4[[#This Row],[θ]]*Table4[[#This Row],[ω_n]])</f>
        <v>31.408756296736705</v>
      </c>
      <c r="AW479" s="2">
        <f>Table4[[#This Row],[v_n_w_g_w]]*Table4[[#This Row],[pie_gain]]-Table4[[#This Row],[v_n_w_l_w]]*Table4[[#This Row],[pie_loss]]</f>
        <v>-5.2321959411412209</v>
      </c>
      <c r="AX479" s="2">
        <f>IF(Table4[[#This Row],[diff_v_w]]&gt;=1,1,0)</f>
        <v>0</v>
      </c>
      <c r="AY479" s="2">
        <f>Table4[[#This Row],[Gain]]^(Table4[[#This Row],[θ]])*Table4[[#This Row],[ω_p2]]</f>
        <v>36.123729071910958</v>
      </c>
      <c r="AZ479" s="2">
        <f>-Table4[[#This Row],[λ]]*-Table4[[#This Row],[Loss]]^(Table4[[#This Row],[θ]])*Table4[[#This Row],[ω_n2]]</f>
        <v>31.408756296736705</v>
      </c>
      <c r="BA479" s="2">
        <f>Table4[[#This Row],[v_n_w_g_w2]]*Table4[[#This Row],[pie_gain]]-Table4[[#This Row],[v_n_w_l_w2]]*Table4[[#This Row],[pie_loss]]</f>
        <v>-5.4628405637758686</v>
      </c>
      <c r="BB479" s="2">
        <f>IF(Table4[[#This Row],[diff_v_w2]]&gt;=1,1,0)</f>
        <v>0</v>
      </c>
      <c r="BC479" s="2">
        <f>Table4[[#This Row],[Gain]]^(Table4[[#This Row],[θ]]+Table4[[#This Row],[ω_p3]])</f>
        <v>36.852512618037458</v>
      </c>
      <c r="BD479" s="2">
        <f>-Table4[[#This Row],[λ]]*-Table4[[#This Row],[Loss]]^(Table4[[#This Row],[θ]]+Table4[[#This Row],[ω_n3]])</f>
        <v>31.408756296736705</v>
      </c>
      <c r="BE479" s="2">
        <f>Table4[[#This Row],[v_n_w_g_w3]]*Table4[[#This Row],[pie_gain]]-Table4[[#This Row],[v_n_w_l_w3]]*Table4[[#This Row],[pie_loss]]</f>
        <v>-5.1828426283800955</v>
      </c>
      <c r="BF479" s="2">
        <f>IF(Table4[[#This Row],[diff_v_w3]]&gt;=1,1,0)</f>
        <v>0</v>
      </c>
      <c r="BG479" s="2">
        <f>(Table4[[#This Row],[Accept]]-Table4[[#This Row],[projected_M1]])</f>
        <v>0</v>
      </c>
      <c r="BH479" s="2">
        <f>(Table4[[#This Row],[Accept]]-Table4[[#This Row],[projected_M2]])</f>
        <v>0</v>
      </c>
      <c r="BI479" s="2">
        <f>(Table4[[#This Row],[Accept]]-Table4[[#This Row],[projected_M3]])</f>
        <v>0</v>
      </c>
      <c r="BJ479" s="2">
        <f>(Table4[[#This Row],[Accept]]-Table4[[#This Row],[projected_M4]])</f>
        <v>0</v>
      </c>
    </row>
    <row r="480" spans="1:62" x14ac:dyDescent="0.3">
      <c r="A480">
        <v>34</v>
      </c>
      <c r="B480" t="s">
        <v>45</v>
      </c>
      <c r="C480">
        <v>1.1960207441678836</v>
      </c>
      <c r="D480">
        <v>-2</v>
      </c>
      <c r="E480" s="22">
        <f>IF(Table4[[#This Row],[Trial]]="G1",Table4[[#This Row],[Balance]]/100,IF(Table4[[#This Row],[Trial]]="G2",Table4[[#This Row],[Balance]]/200,Table4[[#This Row],[Balance]]/500))</f>
        <v>1.54</v>
      </c>
      <c r="F480" s="22">
        <f>IF(Table4[[#This Row],[Net_Balance]]&gt;1,1+(Table4[[#This Row],[Net_Balance]]-1)/$F$974,1)</f>
        <v>1.0077142857142858</v>
      </c>
      <c r="G480" s="22">
        <f>IF(Table4[[#This Row],[Net_Balance]]&lt;1,1-(1-Table4[[#This Row],[Net_Balance]])/$F$974,1)</f>
        <v>1</v>
      </c>
      <c r="H480" s="22">
        <f>IF(Table4[[#This Row],[Net_Balance]]&gt;1,1+(Table4[[#This Row],[Net_Balance]]-1)/$H$974,1)</f>
        <v>1.0054000000000001</v>
      </c>
      <c r="I480" s="22">
        <f>IF(Table4[[#This Row],[Net_Balance]]&lt;1,1-(1-Table4[[#This Row],[Net_Balance]])/$H$974,1)</f>
        <v>1</v>
      </c>
      <c r="J480" s="22">
        <f>IF(Table4[[#This Row],[Net_Balance]]&gt;1,(Table4[[#This Row],[Net_Balance]]-1)/$J$974,0)</f>
        <v>1.0800000000000001E-2</v>
      </c>
      <c r="K480" s="22">
        <f>IF(Table4[[#This Row],[Net_Balance]]&lt;1,-(1-Table4[[#This Row],[Net_Balance]])/$J$974,0)</f>
        <v>0</v>
      </c>
      <c r="L480" t="s">
        <v>110</v>
      </c>
      <c r="M480" t="s">
        <v>81</v>
      </c>
      <c r="N480" t="s">
        <v>7</v>
      </c>
      <c r="O480">
        <v>1</v>
      </c>
      <c r="P480">
        <v>70</v>
      </c>
      <c r="Q480">
        <v>770</v>
      </c>
      <c r="R480">
        <v>1664468600</v>
      </c>
      <c r="S480">
        <v>8</v>
      </c>
      <c r="T480" t="s">
        <v>118</v>
      </c>
      <c r="U480">
        <v>1</v>
      </c>
      <c r="V480">
        <v>-50</v>
      </c>
      <c r="W480">
        <v>0.5</v>
      </c>
      <c r="X480">
        <v>70</v>
      </c>
      <c r="Y480">
        <v>0.5</v>
      </c>
      <c r="Z480">
        <v>10</v>
      </c>
      <c r="AA480">
        <v>3600</v>
      </c>
      <c r="AB480">
        <v>60</v>
      </c>
      <c r="AC480">
        <v>2</v>
      </c>
      <c r="AD480">
        <v>0.25</v>
      </c>
      <c r="AE480">
        <v>0.75</v>
      </c>
      <c r="AF480">
        <v>1</v>
      </c>
      <c r="AG480">
        <v>0.25</v>
      </c>
      <c r="AH480">
        <v>0.5</v>
      </c>
      <c r="AI480">
        <v>0.375</v>
      </c>
      <c r="AJ480">
        <v>0.625</v>
      </c>
      <c r="AK480">
        <v>25</v>
      </c>
      <c r="AL480">
        <v>3375</v>
      </c>
      <c r="AM480">
        <v>58.094750193111253</v>
      </c>
      <c r="AN480">
        <v>0.9</v>
      </c>
      <c r="AO480">
        <v>0.60844334427391233</v>
      </c>
      <c r="AP480">
        <v>0.39155665572608767</v>
      </c>
      <c r="AQ480" s="2">
        <f>Table4[[#This Row],[Gain]]^Table4[[#This Row],[θ]]</f>
        <v>160.98133731857229</v>
      </c>
      <c r="AR480" s="2">
        <f>-Table4[[#This Row],[λ]]*-Table4[[#This Row],[Loss]]^Table4[[#This Row],[θ]]</f>
        <v>215.2947128015152</v>
      </c>
      <c r="AS480" s="2">
        <f>Table4[[#This Row],[pie_gain]]*Table4[[#This Row],[v_n_w_g]]-Table4[[#This Row],[pie_loss]]*Table4[[#This Row],[v_n_w_l]]</f>
        <v>13.647945503729076</v>
      </c>
      <c r="AT480" s="2">
        <f>IF(Table4[[#This Row],[diff_v]]&gt;=1,1,0)</f>
        <v>1</v>
      </c>
      <c r="AU480" s="2">
        <f>Table4[[#This Row],[Gain]]^(Table4[[#This Row],[θ]]*Table4[[#This Row],[ω_p]])</f>
        <v>167.41687372658043</v>
      </c>
      <c r="AV480" s="2">
        <f>-Table4[[#This Row],[λ]]*-Table4[[#This Row],[Loss]]^(Table4[[#This Row],[θ]]*Table4[[#This Row],[ω_n]])</f>
        <v>215.2947128015152</v>
      </c>
      <c r="AW480" s="2">
        <f>Table4[[#This Row],[v_n_w_g_w]]*Table4[[#This Row],[pie_gain]]-Table4[[#This Row],[v_n_w_l_w]]*Table4[[#This Row],[pie_loss]]</f>
        <v>17.563604798014083</v>
      </c>
      <c r="AX480" s="2">
        <f>IF(Table4[[#This Row],[diff_v_w]]&gt;=1,1,0)</f>
        <v>1</v>
      </c>
      <c r="AY480" s="2">
        <f>Table4[[#This Row],[Gain]]^(Table4[[#This Row],[θ]])*Table4[[#This Row],[ω_p2]]</f>
        <v>161.85063654009258</v>
      </c>
      <c r="AZ480" s="2">
        <f>-Table4[[#This Row],[λ]]*-Table4[[#This Row],[Loss]]^(Table4[[#This Row],[θ]])*Table4[[#This Row],[ω_n2]]</f>
        <v>215.2947128015152</v>
      </c>
      <c r="BA480" s="2">
        <f>Table4[[#This Row],[v_n_w_g_w2]]*Table4[[#This Row],[pie_gain]]-Table4[[#This Row],[v_n_w_l_w2]]*Table4[[#This Row],[pie_loss]]</f>
        <v>14.176864829245602</v>
      </c>
      <c r="BB480" s="2">
        <f>IF(Table4[[#This Row],[diff_v_w2]]&gt;=1,1,0)</f>
        <v>1</v>
      </c>
      <c r="BC480" s="2">
        <f>Table4[[#This Row],[Gain]]^(Table4[[#This Row],[θ]]+Table4[[#This Row],[ω_p3]])</f>
        <v>168.53984481846973</v>
      </c>
      <c r="BD480" s="2">
        <f>-Table4[[#This Row],[λ]]*-Table4[[#This Row],[Loss]]^(Table4[[#This Row],[θ]]+Table4[[#This Row],[ω_n3]])</f>
        <v>215.2947128015152</v>
      </c>
      <c r="BE480" s="2">
        <f>Table4[[#This Row],[v_n_w_g_w3]]*Table4[[#This Row],[pie_gain]]-Table4[[#This Row],[v_n_w_l_w3]]*Table4[[#This Row],[pie_loss]]</f>
        <v>18.246869084686125</v>
      </c>
      <c r="BF480" s="2">
        <f>IF(Table4[[#This Row],[diff_v_w3]]&gt;=1,1,0)</f>
        <v>1</v>
      </c>
      <c r="BG480" s="2">
        <f>(Table4[[#This Row],[Accept]]-Table4[[#This Row],[projected_M1]])</f>
        <v>0</v>
      </c>
      <c r="BH480" s="2">
        <f>(Table4[[#This Row],[Accept]]-Table4[[#This Row],[projected_M2]])</f>
        <v>0</v>
      </c>
      <c r="BI480" s="2">
        <f>(Table4[[#This Row],[Accept]]-Table4[[#This Row],[projected_M3]])</f>
        <v>0</v>
      </c>
      <c r="BJ480" s="2">
        <f>(Table4[[#This Row],[Accept]]-Table4[[#This Row],[projected_M4]])</f>
        <v>0</v>
      </c>
    </row>
    <row r="481" spans="1:62" x14ac:dyDescent="0.3">
      <c r="A481">
        <v>36</v>
      </c>
      <c r="B481" t="s">
        <v>45</v>
      </c>
      <c r="C481">
        <v>1.1960207441678836</v>
      </c>
      <c r="D481">
        <v>-2</v>
      </c>
      <c r="E481" s="22">
        <f>IF(Table4[[#This Row],[Trial]]="G1",Table4[[#This Row],[Balance]]/100,IF(Table4[[#This Row],[Trial]]="G2",Table4[[#This Row],[Balance]]/200,Table4[[#This Row],[Balance]]/500))</f>
        <v>1.44</v>
      </c>
      <c r="F481" s="22">
        <f>IF(Table4[[#This Row],[Net_Balance]]&gt;1,1+(Table4[[#This Row],[Net_Balance]]-1)/$F$974,1)</f>
        <v>1.0062857142857142</v>
      </c>
      <c r="G481" s="22">
        <f>IF(Table4[[#This Row],[Net_Balance]]&lt;1,1-(1-Table4[[#This Row],[Net_Balance]])/$F$974,1)</f>
        <v>1</v>
      </c>
      <c r="H481" s="22">
        <f>IF(Table4[[#This Row],[Net_Balance]]&gt;1,1+(Table4[[#This Row],[Net_Balance]]-1)/$H$974,1)</f>
        <v>1.0044</v>
      </c>
      <c r="I481" s="22">
        <f>IF(Table4[[#This Row],[Net_Balance]]&lt;1,1-(1-Table4[[#This Row],[Net_Balance]])/$H$974,1)</f>
        <v>1</v>
      </c>
      <c r="J481" s="22">
        <f>IF(Table4[[#This Row],[Net_Balance]]&gt;1,(Table4[[#This Row],[Net_Balance]]-1)/$J$974,0)</f>
        <v>8.7999999999999988E-3</v>
      </c>
      <c r="K481" s="22">
        <f>IF(Table4[[#This Row],[Net_Balance]]&lt;1,-(1-Table4[[#This Row],[Net_Balance]])/$J$974,0)</f>
        <v>0</v>
      </c>
      <c r="L481" t="s">
        <v>110</v>
      </c>
      <c r="M481" t="s">
        <v>75</v>
      </c>
      <c r="N481" t="s">
        <v>7</v>
      </c>
      <c r="O481">
        <v>1</v>
      </c>
      <c r="P481">
        <v>-50</v>
      </c>
      <c r="Q481">
        <v>720</v>
      </c>
      <c r="R481">
        <v>1664468616</v>
      </c>
      <c r="S481">
        <v>9</v>
      </c>
      <c r="T481" t="s">
        <v>117</v>
      </c>
      <c r="U481">
        <v>0</v>
      </c>
      <c r="V481">
        <v>-50</v>
      </c>
      <c r="W481">
        <v>0.5</v>
      </c>
      <c r="X481">
        <v>70</v>
      </c>
      <c r="Y481">
        <v>0.5</v>
      </c>
      <c r="Z481">
        <v>10</v>
      </c>
      <c r="AA481">
        <v>3600</v>
      </c>
      <c r="AB481">
        <v>60</v>
      </c>
      <c r="AC481">
        <v>2</v>
      </c>
      <c r="AD481">
        <v>0.25</v>
      </c>
      <c r="AE481">
        <v>0.75</v>
      </c>
      <c r="AF481">
        <v>1</v>
      </c>
      <c r="AG481">
        <v>0.25</v>
      </c>
      <c r="AH481">
        <v>0.5</v>
      </c>
      <c r="AI481">
        <v>0.375</v>
      </c>
      <c r="AJ481">
        <v>0.625</v>
      </c>
      <c r="AK481">
        <v>25</v>
      </c>
      <c r="AL481">
        <v>3375</v>
      </c>
      <c r="AM481">
        <v>58.094750193111253</v>
      </c>
      <c r="AN481">
        <v>0.9</v>
      </c>
      <c r="AO481">
        <v>0.60844334427391233</v>
      </c>
      <c r="AP481">
        <v>0.39155665572608767</v>
      </c>
      <c r="AQ481" s="2">
        <f>Table4[[#This Row],[Gain]]^Table4[[#This Row],[θ]]</f>
        <v>160.98133731857229</v>
      </c>
      <c r="AR481" s="2">
        <f>-Table4[[#This Row],[λ]]*-Table4[[#This Row],[Loss]]^Table4[[#This Row],[θ]]</f>
        <v>215.2947128015152</v>
      </c>
      <c r="AS481" s="2">
        <f>Table4[[#This Row],[pie_gain]]*Table4[[#This Row],[v_n_w_g]]-Table4[[#This Row],[pie_loss]]*Table4[[#This Row],[v_n_w_l]]</f>
        <v>13.647945503729076</v>
      </c>
      <c r="AT481" s="2">
        <f>IF(Table4[[#This Row],[diff_v]]&gt;=1,1,0)</f>
        <v>1</v>
      </c>
      <c r="AU481" s="2">
        <f>Table4[[#This Row],[Gain]]^(Table4[[#This Row],[θ]]*Table4[[#This Row],[ω_p]])</f>
        <v>166.20599758672196</v>
      </c>
      <c r="AV481" s="2">
        <f>-Table4[[#This Row],[λ]]*-Table4[[#This Row],[Loss]]^(Table4[[#This Row],[θ]]*Table4[[#This Row],[ω_n]])</f>
        <v>215.2947128015152</v>
      </c>
      <c r="AW481" s="2">
        <f>Table4[[#This Row],[v_n_w_g_w]]*Table4[[#This Row],[pie_gain]]-Table4[[#This Row],[v_n_w_l_w]]*Table4[[#This Row],[pie_loss]]</f>
        <v>16.826855269977102</v>
      </c>
      <c r="AX481" s="2">
        <f>IF(Table4[[#This Row],[diff_v_w]]&gt;=1,1,0)</f>
        <v>1</v>
      </c>
      <c r="AY481" s="2">
        <f>Table4[[#This Row],[Gain]]^(Table4[[#This Row],[θ]])*Table4[[#This Row],[ω_p2]]</f>
        <v>161.68965520277399</v>
      </c>
      <c r="AZ481" s="2">
        <f>-Table4[[#This Row],[λ]]*-Table4[[#This Row],[Loss]]^(Table4[[#This Row],[θ]])*Table4[[#This Row],[ω_n2]]</f>
        <v>215.2947128015152</v>
      </c>
      <c r="BA481" s="2">
        <f>Table4[[#This Row],[v_n_w_g_w2]]*Table4[[#This Row],[pie_gain]]-Table4[[#This Row],[v_n_w_l_w2]]*Table4[[#This Row],[pie_loss]]</f>
        <v>14.078916806001786</v>
      </c>
      <c r="BB481" s="2">
        <f>IF(Table4[[#This Row],[diff_v_w2]]&gt;=1,1,0)</f>
        <v>1</v>
      </c>
      <c r="BC481" s="2">
        <f>Table4[[#This Row],[Gain]]^(Table4[[#This Row],[θ]]+Table4[[#This Row],[ω_p3]])</f>
        <v>167.11383035622012</v>
      </c>
      <c r="BD481" s="2">
        <f>-Table4[[#This Row],[λ]]*-Table4[[#This Row],[Loss]]^(Table4[[#This Row],[θ]]+Table4[[#This Row],[ω_n3]])</f>
        <v>215.2947128015152</v>
      </c>
      <c r="BE481" s="2">
        <f>Table4[[#This Row],[v_n_w_g_w3]]*Table4[[#This Row],[pie_gain]]-Table4[[#This Row],[v_n_w_l_w3]]*Table4[[#This Row],[pie_loss]]</f>
        <v>17.379220076292015</v>
      </c>
      <c r="BF481" s="2">
        <f>IF(Table4[[#This Row],[diff_v_w3]]&gt;=1,1,0)</f>
        <v>1</v>
      </c>
      <c r="BG481" s="2">
        <f>(Table4[[#This Row],[Accept]]-Table4[[#This Row],[projected_M1]])</f>
        <v>0</v>
      </c>
      <c r="BH481" s="2">
        <f>(Table4[[#This Row],[Accept]]-Table4[[#This Row],[projected_M2]])</f>
        <v>0</v>
      </c>
      <c r="BI481" s="2">
        <f>(Table4[[#This Row],[Accept]]-Table4[[#This Row],[projected_M3]])</f>
        <v>0</v>
      </c>
      <c r="BJ481" s="2">
        <f>(Table4[[#This Row],[Accept]]-Table4[[#This Row],[projected_M4]])</f>
        <v>0</v>
      </c>
    </row>
    <row r="482" spans="1:62" x14ac:dyDescent="0.3">
      <c r="A482">
        <v>37</v>
      </c>
      <c r="B482" t="s">
        <v>45</v>
      </c>
      <c r="C482">
        <v>1.1960207441678836</v>
      </c>
      <c r="D482">
        <v>-2</v>
      </c>
      <c r="E482" s="22">
        <f>IF(Table4[[#This Row],[Trial]]="G1",Table4[[#This Row],[Balance]]/100,IF(Table4[[#This Row],[Trial]]="G2",Table4[[#This Row],[Balance]]/200,Table4[[#This Row],[Balance]]/500))</f>
        <v>1.42</v>
      </c>
      <c r="F482" s="22">
        <f>IF(Table4[[#This Row],[Net_Balance]]&gt;1,1+(Table4[[#This Row],[Net_Balance]]-1)/$F$974,1)</f>
        <v>1.006</v>
      </c>
      <c r="G482" s="22">
        <f>IF(Table4[[#This Row],[Net_Balance]]&lt;1,1-(1-Table4[[#This Row],[Net_Balance]])/$F$974,1)</f>
        <v>1</v>
      </c>
      <c r="H482" s="22">
        <f>IF(Table4[[#This Row],[Net_Balance]]&gt;1,1+(Table4[[#This Row],[Net_Balance]]-1)/$H$974,1)</f>
        <v>1.0042</v>
      </c>
      <c r="I482" s="22">
        <f>IF(Table4[[#This Row],[Net_Balance]]&lt;1,1-(1-Table4[[#This Row],[Net_Balance]])/$H$974,1)</f>
        <v>1</v>
      </c>
      <c r="J482" s="22">
        <f>IF(Table4[[#This Row],[Net_Balance]]&gt;1,(Table4[[#This Row],[Net_Balance]]-1)/$J$974,0)</f>
        <v>8.3999999999999977E-3</v>
      </c>
      <c r="K482" s="22">
        <f>IF(Table4[[#This Row],[Net_Balance]]&lt;1,-(1-Table4[[#This Row],[Net_Balance]])/$J$974,0)</f>
        <v>0</v>
      </c>
      <c r="L482" t="s">
        <v>110</v>
      </c>
      <c r="M482" t="s">
        <v>84</v>
      </c>
      <c r="N482" t="s">
        <v>7</v>
      </c>
      <c r="O482">
        <v>1</v>
      </c>
      <c r="P482">
        <v>-10</v>
      </c>
      <c r="Q482">
        <v>710</v>
      </c>
      <c r="R482">
        <v>1664468624</v>
      </c>
      <c r="S482">
        <v>8</v>
      </c>
      <c r="T482" t="s">
        <v>118</v>
      </c>
      <c r="U482">
        <v>1</v>
      </c>
      <c r="V482">
        <v>-10</v>
      </c>
      <c r="W482">
        <v>0.5</v>
      </c>
      <c r="X482">
        <v>30</v>
      </c>
      <c r="Y482">
        <v>0.5</v>
      </c>
      <c r="Z482">
        <v>10</v>
      </c>
      <c r="AA482">
        <v>400</v>
      </c>
      <c r="AB482">
        <v>20</v>
      </c>
      <c r="AC482">
        <v>4</v>
      </c>
      <c r="AD482">
        <v>0.25</v>
      </c>
      <c r="AE482">
        <v>0.75</v>
      </c>
      <c r="AF482">
        <v>2</v>
      </c>
      <c r="AG482">
        <v>0.5</v>
      </c>
      <c r="AH482">
        <v>0.25</v>
      </c>
      <c r="AI482">
        <v>0.625</v>
      </c>
      <c r="AJ482">
        <v>0.375</v>
      </c>
      <c r="AK482">
        <v>5</v>
      </c>
      <c r="AL482">
        <v>375</v>
      </c>
      <c r="AM482">
        <v>19.364916731037084</v>
      </c>
      <c r="AN482">
        <v>0.9</v>
      </c>
      <c r="AO482">
        <v>0.38419903534316502</v>
      </c>
      <c r="AP482">
        <v>0.61580096465683498</v>
      </c>
      <c r="AQ482" s="2">
        <f>Table4[[#This Row],[Gain]]^Table4[[#This Row],[θ]]</f>
        <v>58.434275299017848</v>
      </c>
      <c r="AR482" s="2">
        <f>-Table4[[#This Row],[λ]]*-Table4[[#This Row],[Loss]]^Table4[[#This Row],[θ]]</f>
        <v>31.408756296736705</v>
      </c>
      <c r="AS482" s="2">
        <f>Table4[[#This Row],[pie_gain]]*Table4[[#This Row],[v_n_w_g]]-Table4[[#This Row],[pie_loss]]*Table4[[#This Row],[v_n_w_l]]</f>
        <v>3.1088497746576884</v>
      </c>
      <c r="AT482" s="2">
        <f>IF(Table4[[#This Row],[diff_v]]&gt;=1,1,0)</f>
        <v>1</v>
      </c>
      <c r="AU482" s="2">
        <f>Table4[[#This Row],[Gain]]^(Table4[[#This Row],[θ]]*Table4[[#This Row],[ω_p]])</f>
        <v>59.878052714115263</v>
      </c>
      <c r="AV482" s="2">
        <f>-Table4[[#This Row],[λ]]*-Table4[[#This Row],[Loss]]^(Table4[[#This Row],[θ]]*Table4[[#This Row],[ω_n]])</f>
        <v>31.408756296736705</v>
      </c>
      <c r="AW482" s="2">
        <f>Table4[[#This Row],[v_n_w_g_w]]*Table4[[#This Row],[pie_gain]]-Table4[[#This Row],[v_n_w_l_w]]*Table4[[#This Row],[pie_loss]]</f>
        <v>3.6635476647883642</v>
      </c>
      <c r="AX482" s="2">
        <f>IF(Table4[[#This Row],[diff_v_w]]&gt;=1,1,0)</f>
        <v>1</v>
      </c>
      <c r="AY482" s="2">
        <f>Table4[[#This Row],[Gain]]^(Table4[[#This Row],[θ]])*Table4[[#This Row],[ω_p2]]</f>
        <v>58.679699255273725</v>
      </c>
      <c r="AZ482" s="2">
        <f>-Table4[[#This Row],[λ]]*-Table4[[#This Row],[Loss]]^(Table4[[#This Row],[θ]])*Table4[[#This Row],[ω_n2]]</f>
        <v>31.408756296736705</v>
      </c>
      <c r="BA482" s="2">
        <f>Table4[[#This Row],[v_n_w_g_w2]]*Table4[[#This Row],[pie_gain]]-Table4[[#This Row],[v_n_w_l_w2]]*Table4[[#This Row],[pie_loss]]</f>
        <v>3.2031414219013001</v>
      </c>
      <c r="BB482" s="2">
        <f>IF(Table4[[#This Row],[diff_v_w2]]&gt;=1,1,0)</f>
        <v>1</v>
      </c>
      <c r="BC482" s="2">
        <f>Table4[[#This Row],[Gain]]^(Table4[[#This Row],[θ]]+Table4[[#This Row],[ω_p3]])</f>
        <v>60.127823118856583</v>
      </c>
      <c r="BD482" s="2">
        <f>-Table4[[#This Row],[λ]]*-Table4[[#This Row],[Loss]]^(Table4[[#This Row],[θ]]+Table4[[#This Row],[ω_n3]])</f>
        <v>31.408756296736705</v>
      </c>
      <c r="BE482" s="2">
        <f>Table4[[#This Row],[v_n_w_g_w3]]*Table4[[#This Row],[pie_gain]]-Table4[[#This Row],[v_n_w_l_w3]]*Table4[[#This Row],[pie_loss]]</f>
        <v>3.7595092133472505</v>
      </c>
      <c r="BF482" s="2">
        <f>IF(Table4[[#This Row],[diff_v_w3]]&gt;=1,1,0)</f>
        <v>1</v>
      </c>
      <c r="BG482" s="2">
        <f>(Table4[[#This Row],[Accept]]-Table4[[#This Row],[projected_M1]])</f>
        <v>0</v>
      </c>
      <c r="BH482" s="2">
        <f>(Table4[[#This Row],[Accept]]-Table4[[#This Row],[projected_M2]])</f>
        <v>0</v>
      </c>
      <c r="BI482" s="2">
        <f>(Table4[[#This Row],[Accept]]-Table4[[#This Row],[projected_M3]])</f>
        <v>0</v>
      </c>
      <c r="BJ482" s="2">
        <f>(Table4[[#This Row],[Accept]]-Table4[[#This Row],[projected_M4]])</f>
        <v>0</v>
      </c>
    </row>
    <row r="483" spans="1:62" x14ac:dyDescent="0.3">
      <c r="A483">
        <v>38</v>
      </c>
      <c r="B483" t="s">
        <v>45</v>
      </c>
      <c r="C483">
        <v>1.1960207441678836</v>
      </c>
      <c r="D483">
        <v>-2</v>
      </c>
      <c r="E483" s="22">
        <f>IF(Table4[[#This Row],[Trial]]="G1",Table4[[#This Row],[Balance]]/100,IF(Table4[[#This Row],[Trial]]="G2",Table4[[#This Row],[Balance]]/200,Table4[[#This Row],[Balance]]/500))</f>
        <v>1.42</v>
      </c>
      <c r="F483" s="22">
        <f>IF(Table4[[#This Row],[Net_Balance]]&gt;1,1+(Table4[[#This Row],[Net_Balance]]-1)/$F$974,1)</f>
        <v>1.006</v>
      </c>
      <c r="G483" s="22">
        <f>IF(Table4[[#This Row],[Net_Balance]]&lt;1,1-(1-Table4[[#This Row],[Net_Balance]])/$F$974,1)</f>
        <v>1</v>
      </c>
      <c r="H483" s="22">
        <f>IF(Table4[[#This Row],[Net_Balance]]&gt;1,1+(Table4[[#This Row],[Net_Balance]]-1)/$H$974,1)</f>
        <v>1.0042</v>
      </c>
      <c r="I483" s="22">
        <f>IF(Table4[[#This Row],[Net_Balance]]&lt;1,1-(1-Table4[[#This Row],[Net_Balance]])/$H$974,1)</f>
        <v>1</v>
      </c>
      <c r="J483" s="22">
        <f>IF(Table4[[#This Row],[Net_Balance]]&gt;1,(Table4[[#This Row],[Net_Balance]]-1)/$J$974,0)</f>
        <v>8.3999999999999977E-3</v>
      </c>
      <c r="K483" s="22">
        <f>IF(Table4[[#This Row],[Net_Balance]]&lt;1,-(1-Table4[[#This Row],[Net_Balance]])/$J$974,0)</f>
        <v>0</v>
      </c>
      <c r="L483" t="s">
        <v>110</v>
      </c>
      <c r="M483" t="s">
        <v>51</v>
      </c>
      <c r="N483" t="s">
        <v>5</v>
      </c>
      <c r="O483">
        <v>0</v>
      </c>
      <c r="P483">
        <v>0</v>
      </c>
      <c r="Q483">
        <v>710</v>
      </c>
      <c r="R483">
        <v>1664468637</v>
      </c>
      <c r="S483">
        <v>13</v>
      </c>
      <c r="T483" t="s">
        <v>117</v>
      </c>
      <c r="U483">
        <v>0</v>
      </c>
      <c r="V483">
        <v>-90</v>
      </c>
      <c r="W483">
        <v>0.5</v>
      </c>
      <c r="X483">
        <v>80</v>
      </c>
      <c r="Y483">
        <v>0.5</v>
      </c>
      <c r="Z483">
        <v>-5</v>
      </c>
      <c r="AA483">
        <v>7225</v>
      </c>
      <c r="AB483">
        <v>85</v>
      </c>
      <c r="AC483">
        <v>4</v>
      </c>
      <c r="AD483">
        <v>0.25</v>
      </c>
      <c r="AE483">
        <v>0.75</v>
      </c>
      <c r="AF483">
        <v>1</v>
      </c>
      <c r="AG483">
        <v>0.25</v>
      </c>
      <c r="AH483">
        <v>0.5</v>
      </c>
      <c r="AI483">
        <v>0.375</v>
      </c>
      <c r="AJ483">
        <v>0.625</v>
      </c>
      <c r="AK483">
        <v>16.25</v>
      </c>
      <c r="AL483">
        <v>6773.4375</v>
      </c>
      <c r="AM483">
        <v>82.300896106907615</v>
      </c>
      <c r="AN483">
        <v>0.9</v>
      </c>
      <c r="AO483">
        <v>0.60844334427391233</v>
      </c>
      <c r="AP483">
        <v>0.39155665572608767</v>
      </c>
      <c r="AQ483" s="2">
        <f>Table4[[#This Row],[Gain]]^Table4[[#This Row],[θ]]</f>
        <v>188.85787660819494</v>
      </c>
      <c r="AR483" s="2">
        <f>-Table4[[#This Row],[λ]]*-Table4[[#This Row],[Loss]]^Table4[[#This Row],[θ]]</f>
        <v>434.85510823313615</v>
      </c>
      <c r="AS483" s="2">
        <f>Table4[[#This Row],[pie_gain]]*Table4[[#This Row],[v_n_w_g]]-Table4[[#This Row],[pie_loss]]*Table4[[#This Row],[v_n_w_l]]</f>
        <v>-55.361093869212681</v>
      </c>
      <c r="AT483" s="2">
        <f>IF(Table4[[#This Row],[diff_v]]&gt;=1,1,0)</f>
        <v>0</v>
      </c>
      <c r="AU483" s="2">
        <f>Table4[[#This Row],[Gain]]^(Table4[[#This Row],[θ]]*Table4[[#This Row],[ω_p]])</f>
        <v>194.89105791872461</v>
      </c>
      <c r="AV483" s="2">
        <f>-Table4[[#This Row],[λ]]*-Table4[[#This Row],[Loss]]^(Table4[[#This Row],[θ]]*Table4[[#This Row],[ω_n]])</f>
        <v>434.85510823313615</v>
      </c>
      <c r="AW483" s="2">
        <f>Table4[[#This Row],[v_n_w_g_w]]*Table4[[#This Row],[pie_gain]]-Table4[[#This Row],[v_n_w_l_w]]*Table4[[#This Row],[pie_loss]]</f>
        <v>-51.690244856023142</v>
      </c>
      <c r="AX483" s="2">
        <f>IF(Table4[[#This Row],[diff_v_w]]&gt;=1,1,0)</f>
        <v>0</v>
      </c>
      <c r="AY483" s="2">
        <f>Table4[[#This Row],[Gain]]^(Table4[[#This Row],[θ]])*Table4[[#This Row],[ω_p2]]</f>
        <v>189.65107968994937</v>
      </c>
      <c r="AZ483" s="2">
        <f>-Table4[[#This Row],[λ]]*-Table4[[#This Row],[Loss]]^(Table4[[#This Row],[θ]])*Table4[[#This Row],[ω_n2]]</f>
        <v>434.85510823313615</v>
      </c>
      <c r="BA483" s="2">
        <f>Table4[[#This Row],[v_n_w_g_w2]]*Table4[[#This Row],[pie_gain]]-Table4[[#This Row],[v_n_w_l_w2]]*Table4[[#This Row],[pie_loss]]</f>
        <v>-54.878474733461644</v>
      </c>
      <c r="BB483" s="2">
        <f>IF(Table4[[#This Row],[diff_v_w2]]&gt;=1,1,0)</f>
        <v>0</v>
      </c>
      <c r="BC483" s="2">
        <f>Table4[[#This Row],[Gain]]^(Table4[[#This Row],[θ]]+Table4[[#This Row],[ω_p3]])</f>
        <v>195.93907719940776</v>
      </c>
      <c r="BD483" s="2">
        <f>-Table4[[#This Row],[λ]]*-Table4[[#This Row],[Loss]]^(Table4[[#This Row],[θ]]+Table4[[#This Row],[ω_n3]])</f>
        <v>434.85510823313615</v>
      </c>
      <c r="BE483" s="2">
        <f>Table4[[#This Row],[v_n_w_g_w3]]*Table4[[#This Row],[pie_gain]]-Table4[[#This Row],[v_n_w_l_w3]]*Table4[[#This Row],[pie_loss]]</f>
        <v>-51.052584500020743</v>
      </c>
      <c r="BF483" s="2">
        <f>IF(Table4[[#This Row],[diff_v_w3]]&gt;=1,1,0)</f>
        <v>0</v>
      </c>
      <c r="BG483" s="2">
        <f>(Table4[[#This Row],[Accept]]-Table4[[#This Row],[projected_M1]])</f>
        <v>0</v>
      </c>
      <c r="BH483" s="2">
        <f>(Table4[[#This Row],[Accept]]-Table4[[#This Row],[projected_M2]])</f>
        <v>0</v>
      </c>
      <c r="BI483" s="2">
        <f>(Table4[[#This Row],[Accept]]-Table4[[#This Row],[projected_M3]])</f>
        <v>0</v>
      </c>
      <c r="BJ483" s="2">
        <f>(Table4[[#This Row],[Accept]]-Table4[[#This Row],[projected_M4]])</f>
        <v>0</v>
      </c>
    </row>
    <row r="484" spans="1:62" x14ac:dyDescent="0.3">
      <c r="A484">
        <v>39</v>
      </c>
      <c r="B484" t="s">
        <v>45</v>
      </c>
      <c r="C484">
        <v>1.1960207441678836</v>
      </c>
      <c r="D484">
        <v>-2</v>
      </c>
      <c r="E484" s="22">
        <f>IF(Table4[[#This Row],[Trial]]="G1",Table4[[#This Row],[Balance]]/100,IF(Table4[[#This Row],[Trial]]="G2",Table4[[#This Row],[Balance]]/200,Table4[[#This Row],[Balance]]/500))</f>
        <v>1.42</v>
      </c>
      <c r="F484" s="22">
        <f>IF(Table4[[#This Row],[Net_Balance]]&gt;1,1+(Table4[[#This Row],[Net_Balance]]-1)/$F$974,1)</f>
        <v>1.006</v>
      </c>
      <c r="G484" s="22">
        <f>IF(Table4[[#This Row],[Net_Balance]]&lt;1,1-(1-Table4[[#This Row],[Net_Balance]])/$F$974,1)</f>
        <v>1</v>
      </c>
      <c r="H484" s="22">
        <f>IF(Table4[[#This Row],[Net_Balance]]&gt;1,1+(Table4[[#This Row],[Net_Balance]]-1)/$H$974,1)</f>
        <v>1.0042</v>
      </c>
      <c r="I484" s="22">
        <f>IF(Table4[[#This Row],[Net_Balance]]&lt;1,1-(1-Table4[[#This Row],[Net_Balance]])/$H$974,1)</f>
        <v>1</v>
      </c>
      <c r="J484" s="22">
        <f>IF(Table4[[#This Row],[Net_Balance]]&gt;1,(Table4[[#This Row],[Net_Balance]]-1)/$J$974,0)</f>
        <v>8.3999999999999977E-3</v>
      </c>
      <c r="K484" s="22">
        <f>IF(Table4[[#This Row],[Net_Balance]]&lt;1,-(1-Table4[[#This Row],[Net_Balance]])/$J$974,0)</f>
        <v>0</v>
      </c>
      <c r="L484" t="s">
        <v>110</v>
      </c>
      <c r="M484" t="s">
        <v>63</v>
      </c>
      <c r="N484" t="s">
        <v>5</v>
      </c>
      <c r="O484">
        <v>0</v>
      </c>
      <c r="P484">
        <v>0</v>
      </c>
      <c r="Q484">
        <v>710</v>
      </c>
      <c r="R484">
        <v>1664468656</v>
      </c>
      <c r="S484">
        <v>19</v>
      </c>
      <c r="T484" t="s">
        <v>117</v>
      </c>
      <c r="U484">
        <v>0</v>
      </c>
      <c r="V484">
        <v>-50</v>
      </c>
      <c r="W484">
        <v>0.5</v>
      </c>
      <c r="X484">
        <v>60</v>
      </c>
      <c r="Y484">
        <v>0.5</v>
      </c>
      <c r="Z484">
        <v>5</v>
      </c>
      <c r="AA484">
        <v>3025</v>
      </c>
      <c r="AB484">
        <v>55</v>
      </c>
      <c r="AC484">
        <v>4</v>
      </c>
      <c r="AD484">
        <v>0.25</v>
      </c>
      <c r="AE484">
        <v>0.75</v>
      </c>
      <c r="AF484">
        <v>2</v>
      </c>
      <c r="AG484">
        <v>0.5</v>
      </c>
      <c r="AH484">
        <v>0.25</v>
      </c>
      <c r="AI484">
        <v>0.625</v>
      </c>
      <c r="AJ484">
        <v>0.375</v>
      </c>
      <c r="AK484">
        <v>-8.75</v>
      </c>
      <c r="AL484">
        <v>2835.9375</v>
      </c>
      <c r="AM484">
        <v>53.253521010351982</v>
      </c>
      <c r="AN484">
        <v>0.9</v>
      </c>
      <c r="AO484">
        <v>0.38419903534316502</v>
      </c>
      <c r="AP484">
        <v>0.61580096465683498</v>
      </c>
      <c r="AQ484" s="2">
        <f>Table4[[#This Row],[Gain]]^Table4[[#This Row],[θ]]</f>
        <v>133.87694139177151</v>
      </c>
      <c r="AR484" s="2">
        <f>-Table4[[#This Row],[λ]]*-Table4[[#This Row],[Loss]]^Table4[[#This Row],[θ]]</f>
        <v>215.2947128015152</v>
      </c>
      <c r="AS484" s="2">
        <f>Table4[[#This Row],[pie_gain]]*Table4[[#This Row],[v_n_w_g]]-Table4[[#This Row],[pie_loss]]*Table4[[#This Row],[v_n_w_l]]</f>
        <v>-81.14330009127724</v>
      </c>
      <c r="AT484" s="2">
        <f>IF(Table4[[#This Row],[diff_v]]&gt;=1,1,0)</f>
        <v>0</v>
      </c>
      <c r="AU484" s="2">
        <f>Table4[[#This Row],[Gain]]^(Table4[[#This Row],[θ]]*Table4[[#This Row],[ω_p]])</f>
        <v>137.86880662811595</v>
      </c>
      <c r="AV484" s="2">
        <f>-Table4[[#This Row],[λ]]*-Table4[[#This Row],[Loss]]^(Table4[[#This Row],[θ]]*Table4[[#This Row],[ω_n]])</f>
        <v>215.2947128015152</v>
      </c>
      <c r="AW484" s="2">
        <f>Table4[[#This Row],[v_n_w_g_w]]*Table4[[#This Row],[pie_gain]]-Table4[[#This Row],[v_n_w_l_w]]*Table4[[#This Row],[pie_loss]]</f>
        <v>-79.609629318253809</v>
      </c>
      <c r="AX484" s="2">
        <f>IF(Table4[[#This Row],[diff_v_w]]&gt;=1,1,0)</f>
        <v>0</v>
      </c>
      <c r="AY484" s="2">
        <f>Table4[[#This Row],[Gain]]^(Table4[[#This Row],[θ]])*Table4[[#This Row],[ω_p2]]</f>
        <v>134.43922454561695</v>
      </c>
      <c r="AZ484" s="2">
        <f>-Table4[[#This Row],[λ]]*-Table4[[#This Row],[Loss]]^(Table4[[#This Row],[θ]])*Table4[[#This Row],[ω_n2]]</f>
        <v>215.2947128015152</v>
      </c>
      <c r="BA484" s="2">
        <f>Table4[[#This Row],[v_n_w_g_w2]]*Table4[[#This Row],[pie_gain]]-Table4[[#This Row],[v_n_w_l_w2]]*Table4[[#This Row],[pie_loss]]</f>
        <v>-80.927271445980125</v>
      </c>
      <c r="BB484" s="2">
        <f>IF(Table4[[#This Row],[diff_v_w2]]&gt;=1,1,0)</f>
        <v>0</v>
      </c>
      <c r="BC484" s="2">
        <f>Table4[[#This Row],[Gain]]^(Table4[[#This Row],[θ]]+Table4[[#This Row],[ω_p3]])</f>
        <v>138.56139664987521</v>
      </c>
      <c r="BD484" s="2">
        <f>-Table4[[#This Row],[λ]]*-Table4[[#This Row],[Loss]]^(Table4[[#This Row],[θ]]+Table4[[#This Row],[ω_n3]])</f>
        <v>215.2947128015152</v>
      </c>
      <c r="BE484" s="2">
        <f>Table4[[#This Row],[v_n_w_g_w3]]*Table4[[#This Row],[pie_gain]]-Table4[[#This Row],[v_n_w_l_w3]]*Table4[[#This Row],[pie_loss]]</f>
        <v>-79.343536900005589</v>
      </c>
      <c r="BF484" s="2">
        <f>IF(Table4[[#This Row],[diff_v_w3]]&gt;=1,1,0)</f>
        <v>0</v>
      </c>
      <c r="BG484" s="2">
        <f>(Table4[[#This Row],[Accept]]-Table4[[#This Row],[projected_M1]])</f>
        <v>0</v>
      </c>
      <c r="BH484" s="2">
        <f>(Table4[[#This Row],[Accept]]-Table4[[#This Row],[projected_M2]])</f>
        <v>0</v>
      </c>
      <c r="BI484" s="2">
        <f>(Table4[[#This Row],[Accept]]-Table4[[#This Row],[projected_M3]])</f>
        <v>0</v>
      </c>
      <c r="BJ484" s="2">
        <f>(Table4[[#This Row],[Accept]]-Table4[[#This Row],[projected_M4]])</f>
        <v>0</v>
      </c>
    </row>
    <row r="485" spans="1:62" x14ac:dyDescent="0.3">
      <c r="A485">
        <v>41</v>
      </c>
      <c r="B485" t="s">
        <v>45</v>
      </c>
      <c r="C485">
        <v>1.1960207441678836</v>
      </c>
      <c r="D485">
        <v>-2</v>
      </c>
      <c r="E485" s="22">
        <f>IF(Table4[[#This Row],[Trial]]="G1",Table4[[#This Row],[Balance]]/100,IF(Table4[[#This Row],[Trial]]="G2",Table4[[#This Row],[Balance]]/200,Table4[[#This Row],[Balance]]/500))</f>
        <v>1.32</v>
      </c>
      <c r="F485" s="22">
        <f>IF(Table4[[#This Row],[Net_Balance]]&gt;1,1+(Table4[[#This Row],[Net_Balance]]-1)/$F$974,1)</f>
        <v>1.0045714285714287</v>
      </c>
      <c r="G485" s="22">
        <f>IF(Table4[[#This Row],[Net_Balance]]&lt;1,1-(1-Table4[[#This Row],[Net_Balance]])/$F$974,1)</f>
        <v>1</v>
      </c>
      <c r="H485" s="22">
        <f>IF(Table4[[#This Row],[Net_Balance]]&gt;1,1+(Table4[[#This Row],[Net_Balance]]-1)/$H$974,1)</f>
        <v>1.0032000000000001</v>
      </c>
      <c r="I485" s="22">
        <f>IF(Table4[[#This Row],[Net_Balance]]&lt;1,1-(1-Table4[[#This Row],[Net_Balance]])/$H$974,1)</f>
        <v>1</v>
      </c>
      <c r="J485" s="22">
        <f>IF(Table4[[#This Row],[Net_Balance]]&gt;1,(Table4[[#This Row],[Net_Balance]]-1)/$J$974,0)</f>
        <v>6.4000000000000012E-3</v>
      </c>
      <c r="K485" s="22">
        <f>IF(Table4[[#This Row],[Net_Balance]]&lt;1,-(1-Table4[[#This Row],[Net_Balance]])/$J$974,0)</f>
        <v>0</v>
      </c>
      <c r="L485" t="s">
        <v>110</v>
      </c>
      <c r="M485" t="s">
        <v>86</v>
      </c>
      <c r="N485" t="s">
        <v>7</v>
      </c>
      <c r="O485">
        <v>1</v>
      </c>
      <c r="P485">
        <v>-50</v>
      </c>
      <c r="Q485">
        <v>660</v>
      </c>
      <c r="R485">
        <v>1664468678</v>
      </c>
      <c r="S485">
        <v>9</v>
      </c>
      <c r="T485" t="s">
        <v>117</v>
      </c>
      <c r="U485">
        <v>0</v>
      </c>
      <c r="V485">
        <v>-50</v>
      </c>
      <c r="W485">
        <v>0.5</v>
      </c>
      <c r="X485">
        <v>70</v>
      </c>
      <c r="Y485">
        <v>0.5</v>
      </c>
      <c r="Z485">
        <v>10</v>
      </c>
      <c r="AA485">
        <v>3600</v>
      </c>
      <c r="AB485">
        <v>60</v>
      </c>
      <c r="AC485">
        <v>4</v>
      </c>
      <c r="AD485">
        <v>0.25</v>
      </c>
      <c r="AE485">
        <v>0.75</v>
      </c>
      <c r="AF485">
        <v>2</v>
      </c>
      <c r="AG485">
        <v>0.5</v>
      </c>
      <c r="AH485">
        <v>0.25</v>
      </c>
      <c r="AI485">
        <v>0.625</v>
      </c>
      <c r="AJ485">
        <v>0.375</v>
      </c>
      <c r="AK485">
        <v>-5</v>
      </c>
      <c r="AL485">
        <v>3375</v>
      </c>
      <c r="AM485">
        <v>58.094750193111253</v>
      </c>
      <c r="AN485">
        <v>0.9</v>
      </c>
      <c r="AO485">
        <v>0.38419903534316502</v>
      </c>
      <c r="AP485">
        <v>0.61580096465683498</v>
      </c>
      <c r="AQ485" s="2">
        <f>Table4[[#This Row],[Gain]]^Table4[[#This Row],[θ]]</f>
        <v>160.98133731857229</v>
      </c>
      <c r="AR485" s="2">
        <f>-Table4[[#This Row],[λ]]*-Table4[[#This Row],[Loss]]^Table4[[#This Row],[θ]]</f>
        <v>215.2947128015152</v>
      </c>
      <c r="AS485" s="2">
        <f>Table4[[#This Row],[pie_gain]]*Table4[[#This Row],[v_n_w_g]]-Table4[[#This Row],[pie_loss]]*Table4[[#This Row],[v_n_w_l]]</f>
        <v>-70.729817322641168</v>
      </c>
      <c r="AT485" s="2">
        <f>IF(Table4[[#This Row],[diff_v]]&gt;=1,1,0)</f>
        <v>0</v>
      </c>
      <c r="AU485" s="2">
        <f>Table4[[#This Row],[Gain]]^(Table4[[#This Row],[θ]]*Table4[[#This Row],[ω_p]])</f>
        <v>164.76450107080726</v>
      </c>
      <c r="AV485" s="2">
        <f>-Table4[[#This Row],[λ]]*-Table4[[#This Row],[Loss]]^(Table4[[#This Row],[θ]]*Table4[[#This Row],[ω_n]])</f>
        <v>215.2947128015152</v>
      </c>
      <c r="AW485" s="2">
        <f>Table4[[#This Row],[v_n_w_g_w]]*Table4[[#This Row],[pie_gain]]-Table4[[#This Row],[v_n_w_l_w]]*Table4[[#This Row],[pie_loss]]</f>
        <v>-69.276329458487282</v>
      </c>
      <c r="AX485" s="2">
        <f>IF(Table4[[#This Row],[diff_v_w]]&gt;=1,1,0)</f>
        <v>0</v>
      </c>
      <c r="AY485" s="2">
        <f>Table4[[#This Row],[Gain]]^(Table4[[#This Row],[θ]])*Table4[[#This Row],[ω_p2]]</f>
        <v>161.49647759799174</v>
      </c>
      <c r="AZ485" s="2">
        <f>-Table4[[#This Row],[λ]]*-Table4[[#This Row],[Loss]]^(Table4[[#This Row],[θ]])*Table4[[#This Row],[ω_n2]]</f>
        <v>215.2947128015152</v>
      </c>
      <c r="BA485" s="2">
        <f>Table4[[#This Row],[v_n_w_g_w2]]*Table4[[#This Row],[pie_gain]]-Table4[[#This Row],[v_n_w_l_w2]]*Table4[[#This Row],[pie_loss]]</f>
        <v>-70.531900924221816</v>
      </c>
      <c r="BB485" s="2">
        <f>IF(Table4[[#This Row],[diff_v_w2]]&gt;=1,1,0)</f>
        <v>0</v>
      </c>
      <c r="BC485" s="2">
        <f>Table4[[#This Row],[Gain]]^(Table4[[#This Row],[θ]]+Table4[[#This Row],[ω_p3]])</f>
        <v>165.41853046072859</v>
      </c>
      <c r="BD485" s="2">
        <f>-Table4[[#This Row],[λ]]*-Table4[[#This Row],[Loss]]^(Table4[[#This Row],[θ]]+Table4[[#This Row],[ω_n3]])</f>
        <v>215.2947128015152</v>
      </c>
      <c r="BE485" s="2">
        <f>Table4[[#This Row],[v_n_w_g_w3]]*Table4[[#This Row],[pie_gain]]-Table4[[#This Row],[v_n_w_l_w3]]*Table4[[#This Row],[pie_loss]]</f>
        <v>-69.025051997793412</v>
      </c>
      <c r="BF485" s="2">
        <f>IF(Table4[[#This Row],[diff_v_w3]]&gt;=1,1,0)</f>
        <v>0</v>
      </c>
      <c r="BG485" s="2">
        <f>(Table4[[#This Row],[Accept]]-Table4[[#This Row],[projected_M1]])</f>
        <v>1</v>
      </c>
      <c r="BH485" s="2">
        <f>(Table4[[#This Row],[Accept]]-Table4[[#This Row],[projected_M2]])</f>
        <v>1</v>
      </c>
      <c r="BI485" s="2">
        <f>(Table4[[#This Row],[Accept]]-Table4[[#This Row],[projected_M3]])</f>
        <v>1</v>
      </c>
      <c r="BJ485" s="2">
        <f>(Table4[[#This Row],[Accept]]-Table4[[#This Row],[projected_M4]])</f>
        <v>1</v>
      </c>
    </row>
    <row r="486" spans="1:62" x14ac:dyDescent="0.3">
      <c r="A486">
        <v>42</v>
      </c>
      <c r="B486" t="s">
        <v>45</v>
      </c>
      <c r="C486">
        <v>1.1960207441678836</v>
      </c>
      <c r="D486">
        <v>-2</v>
      </c>
      <c r="E486" s="22">
        <f>IF(Table4[[#This Row],[Trial]]="G1",Table4[[#This Row],[Balance]]/100,IF(Table4[[#This Row],[Trial]]="G2",Table4[[#This Row],[Balance]]/200,Table4[[#This Row],[Balance]]/500))</f>
        <v>1.32</v>
      </c>
      <c r="F486" s="22">
        <f>IF(Table4[[#This Row],[Net_Balance]]&gt;1,1+(Table4[[#This Row],[Net_Balance]]-1)/$F$974,1)</f>
        <v>1.0045714285714287</v>
      </c>
      <c r="G486" s="22">
        <f>IF(Table4[[#This Row],[Net_Balance]]&lt;1,1-(1-Table4[[#This Row],[Net_Balance]])/$F$974,1)</f>
        <v>1</v>
      </c>
      <c r="H486" s="22">
        <f>IF(Table4[[#This Row],[Net_Balance]]&gt;1,1+(Table4[[#This Row],[Net_Balance]]-1)/$H$974,1)</f>
        <v>1.0032000000000001</v>
      </c>
      <c r="I486" s="22">
        <f>IF(Table4[[#This Row],[Net_Balance]]&lt;1,1-(1-Table4[[#This Row],[Net_Balance]])/$H$974,1)</f>
        <v>1</v>
      </c>
      <c r="J486" s="22">
        <f>IF(Table4[[#This Row],[Net_Balance]]&gt;1,(Table4[[#This Row],[Net_Balance]]-1)/$J$974,0)</f>
        <v>6.4000000000000012E-3</v>
      </c>
      <c r="K486" s="22">
        <f>IF(Table4[[#This Row],[Net_Balance]]&lt;1,-(1-Table4[[#This Row],[Net_Balance]])/$J$974,0)</f>
        <v>0</v>
      </c>
      <c r="L486" t="s">
        <v>110</v>
      </c>
      <c r="M486" t="s">
        <v>72</v>
      </c>
      <c r="N486" t="s">
        <v>5</v>
      </c>
      <c r="O486">
        <v>0</v>
      </c>
      <c r="P486">
        <v>0</v>
      </c>
      <c r="Q486">
        <v>660</v>
      </c>
      <c r="R486">
        <v>1664468692</v>
      </c>
      <c r="S486">
        <v>14</v>
      </c>
      <c r="T486" t="s">
        <v>118</v>
      </c>
      <c r="U486">
        <v>1</v>
      </c>
      <c r="V486">
        <v>-90</v>
      </c>
      <c r="W486">
        <v>0.5</v>
      </c>
      <c r="X486">
        <v>90</v>
      </c>
      <c r="Y486">
        <v>0.5</v>
      </c>
      <c r="Z486">
        <v>0</v>
      </c>
      <c r="AA486">
        <v>8100</v>
      </c>
      <c r="AB486">
        <v>90</v>
      </c>
      <c r="AC486">
        <v>4</v>
      </c>
      <c r="AD486">
        <v>0.25</v>
      </c>
      <c r="AE486">
        <v>0.75</v>
      </c>
      <c r="AF486">
        <v>1</v>
      </c>
      <c r="AG486">
        <v>0.25</v>
      </c>
      <c r="AH486">
        <v>0.5</v>
      </c>
      <c r="AI486">
        <v>0.375</v>
      </c>
      <c r="AJ486">
        <v>0.625</v>
      </c>
      <c r="AK486">
        <v>22.5</v>
      </c>
      <c r="AL486">
        <v>7593.75</v>
      </c>
      <c r="AM486">
        <v>87.142125289666879</v>
      </c>
      <c r="AN486">
        <v>0.9</v>
      </c>
      <c r="AO486">
        <v>0.60844334427391233</v>
      </c>
      <c r="AP486">
        <v>0.39155665572608767</v>
      </c>
      <c r="AQ486" s="2">
        <f>Table4[[#This Row],[Gain]]^Table4[[#This Row],[θ]]</f>
        <v>217.42755411656807</v>
      </c>
      <c r="AR486" s="2">
        <f>-Table4[[#This Row],[λ]]*-Table4[[#This Row],[Loss]]^Table4[[#This Row],[θ]]</f>
        <v>434.85510823313615</v>
      </c>
      <c r="AS486" s="2">
        <f>Table4[[#This Row],[pie_gain]]*Table4[[#This Row],[v_n_w_g]]-Table4[[#This Row],[pie_loss]]*Table4[[#This Row],[v_n_w_l]]</f>
        <v>-37.978063741190965</v>
      </c>
      <c r="AT486" s="2">
        <f>IF(Table4[[#This Row],[diff_v]]&gt;=1,1,0)</f>
        <v>0</v>
      </c>
      <c r="AU486" s="2">
        <f>Table4[[#This Row],[Gain]]^(Table4[[#This Row],[θ]]*Table4[[#This Row],[ω_p]])</f>
        <v>222.84323121374405</v>
      </c>
      <c r="AV486" s="2">
        <f>-Table4[[#This Row],[λ]]*-Table4[[#This Row],[Loss]]^(Table4[[#This Row],[θ]]*Table4[[#This Row],[ω_n]])</f>
        <v>434.85510823313615</v>
      </c>
      <c r="AW486" s="2">
        <f>Table4[[#This Row],[v_n_w_g_w]]*Table4[[#This Row],[pie_gain]]-Table4[[#This Row],[v_n_w_l_w]]*Table4[[#This Row],[pie_loss]]</f>
        <v>-34.682931056677575</v>
      </c>
      <c r="AX486" s="2">
        <f>IF(Table4[[#This Row],[diff_v_w]]&gt;=1,1,0)</f>
        <v>0</v>
      </c>
      <c r="AY486" s="2">
        <f>Table4[[#This Row],[Gain]]^(Table4[[#This Row],[θ]])*Table4[[#This Row],[ω_p2]]</f>
        <v>218.12332228974111</v>
      </c>
      <c r="AZ486" s="2">
        <f>-Table4[[#This Row],[λ]]*-Table4[[#This Row],[Loss]]^(Table4[[#This Row],[θ]])*Table4[[#This Row],[ω_n2]]</f>
        <v>434.85510823313615</v>
      </c>
      <c r="BA486" s="2">
        <f>Table4[[#This Row],[v_n_w_g_w2]]*Table4[[#This Row],[pie_gain]]-Table4[[#This Row],[v_n_w_l_w2]]*Table4[[#This Row],[pie_loss]]</f>
        <v>-37.554728227066192</v>
      </c>
      <c r="BB486" s="2">
        <f>IF(Table4[[#This Row],[diff_v_w2]]&gt;=1,1,0)</f>
        <v>0</v>
      </c>
      <c r="BC486" s="2">
        <f>Table4[[#This Row],[Gain]]^(Table4[[#This Row],[θ]]+Table4[[#This Row],[ω_p3]])</f>
        <v>223.78023855694283</v>
      </c>
      <c r="BD486" s="2">
        <f>-Table4[[#This Row],[λ]]*-Table4[[#This Row],[Loss]]^(Table4[[#This Row],[θ]]+Table4[[#This Row],[ω_n3]])</f>
        <v>434.85510823313615</v>
      </c>
      <c r="BE486" s="2">
        <f>Table4[[#This Row],[v_n_w_g_w3]]*Table4[[#This Row],[pie_gain]]-Table4[[#This Row],[v_n_w_l_w3]]*Table4[[#This Row],[pie_loss]]</f>
        <v>-34.1128151751725</v>
      </c>
      <c r="BF486" s="2">
        <f>IF(Table4[[#This Row],[diff_v_w3]]&gt;=1,1,0)</f>
        <v>0</v>
      </c>
      <c r="BG486" s="2">
        <f>(Table4[[#This Row],[Accept]]-Table4[[#This Row],[projected_M1]])</f>
        <v>0</v>
      </c>
      <c r="BH486" s="2">
        <f>(Table4[[#This Row],[Accept]]-Table4[[#This Row],[projected_M2]])</f>
        <v>0</v>
      </c>
      <c r="BI486" s="2">
        <f>(Table4[[#This Row],[Accept]]-Table4[[#This Row],[projected_M3]])</f>
        <v>0</v>
      </c>
      <c r="BJ486" s="2">
        <f>(Table4[[#This Row],[Accept]]-Table4[[#This Row],[projected_M4]])</f>
        <v>0</v>
      </c>
    </row>
    <row r="487" spans="1:62" x14ac:dyDescent="0.3">
      <c r="A487">
        <v>43</v>
      </c>
      <c r="B487" t="s">
        <v>45</v>
      </c>
      <c r="C487">
        <v>1.1960207441678836</v>
      </c>
      <c r="D487">
        <v>-2</v>
      </c>
      <c r="E487" s="22">
        <f>IF(Table4[[#This Row],[Trial]]="G1",Table4[[#This Row],[Balance]]/100,IF(Table4[[#This Row],[Trial]]="G2",Table4[[#This Row],[Balance]]/200,Table4[[#This Row],[Balance]]/500))</f>
        <v>1.32</v>
      </c>
      <c r="F487" s="22">
        <f>IF(Table4[[#This Row],[Net_Balance]]&gt;1,1+(Table4[[#This Row],[Net_Balance]]-1)/$F$974,1)</f>
        <v>1.0045714285714287</v>
      </c>
      <c r="G487" s="22">
        <f>IF(Table4[[#This Row],[Net_Balance]]&lt;1,1-(1-Table4[[#This Row],[Net_Balance]])/$F$974,1)</f>
        <v>1</v>
      </c>
      <c r="H487" s="22">
        <f>IF(Table4[[#This Row],[Net_Balance]]&gt;1,1+(Table4[[#This Row],[Net_Balance]]-1)/$H$974,1)</f>
        <v>1.0032000000000001</v>
      </c>
      <c r="I487" s="22">
        <f>IF(Table4[[#This Row],[Net_Balance]]&lt;1,1-(1-Table4[[#This Row],[Net_Balance]])/$H$974,1)</f>
        <v>1</v>
      </c>
      <c r="J487" s="22">
        <f>IF(Table4[[#This Row],[Net_Balance]]&gt;1,(Table4[[#This Row],[Net_Balance]]-1)/$J$974,0)</f>
        <v>6.4000000000000012E-3</v>
      </c>
      <c r="K487" s="22">
        <f>IF(Table4[[#This Row],[Net_Balance]]&lt;1,-(1-Table4[[#This Row],[Net_Balance]])/$J$974,0)</f>
        <v>0</v>
      </c>
      <c r="L487" t="s">
        <v>110</v>
      </c>
      <c r="M487" t="s">
        <v>69</v>
      </c>
      <c r="N487" t="s">
        <v>5</v>
      </c>
      <c r="O487">
        <v>0</v>
      </c>
      <c r="P487">
        <v>0</v>
      </c>
      <c r="Q487">
        <v>660</v>
      </c>
      <c r="R487">
        <v>1664468704</v>
      </c>
      <c r="S487">
        <v>12</v>
      </c>
      <c r="T487" t="s">
        <v>117</v>
      </c>
      <c r="U487">
        <v>0</v>
      </c>
      <c r="V487">
        <v>-50</v>
      </c>
      <c r="W487">
        <v>0.5</v>
      </c>
      <c r="X487">
        <v>50</v>
      </c>
      <c r="Y487">
        <v>0.5</v>
      </c>
      <c r="Z487">
        <v>0</v>
      </c>
      <c r="AA487">
        <v>2500</v>
      </c>
      <c r="AB487">
        <v>50</v>
      </c>
      <c r="AC487">
        <v>4</v>
      </c>
      <c r="AD487">
        <v>0.25</v>
      </c>
      <c r="AE487">
        <v>0.75</v>
      </c>
      <c r="AF487">
        <v>1</v>
      </c>
      <c r="AG487">
        <v>0.25</v>
      </c>
      <c r="AH487">
        <v>0.5</v>
      </c>
      <c r="AI487">
        <v>0.375</v>
      </c>
      <c r="AJ487">
        <v>0.625</v>
      </c>
      <c r="AK487">
        <v>12.5</v>
      </c>
      <c r="AL487">
        <v>2343.75</v>
      </c>
      <c r="AM487">
        <v>48.412291827592711</v>
      </c>
      <c r="AN487">
        <v>0.9</v>
      </c>
      <c r="AO487">
        <v>0.60844334427391233</v>
      </c>
      <c r="AP487">
        <v>0.39155665572608767</v>
      </c>
      <c r="AQ487" s="2">
        <f>Table4[[#This Row],[Gain]]^Table4[[#This Row],[θ]]</f>
        <v>107.6473564007576</v>
      </c>
      <c r="AR487" s="2">
        <f>-Table4[[#This Row],[λ]]*-Table4[[#This Row],[Loss]]^Table4[[#This Row],[θ]]</f>
        <v>215.2947128015152</v>
      </c>
      <c r="AS487" s="2">
        <f>Table4[[#This Row],[pie_gain]]*Table4[[#This Row],[v_n_w_g]]-Table4[[#This Row],[pie_loss]]*Table4[[#This Row],[v_n_w_l]]</f>
        <v>-18.802760209347113</v>
      </c>
      <c r="AT487" s="2">
        <f>IF(Table4[[#This Row],[diff_v]]&gt;=1,1,0)</f>
        <v>0</v>
      </c>
      <c r="AU487" s="2">
        <f>Table4[[#This Row],[Gain]]^(Table4[[#This Row],[θ]]*Table4[[#This Row],[ω_p]])</f>
        <v>109.97463447122963</v>
      </c>
      <c r="AV487" s="2">
        <f>-Table4[[#This Row],[λ]]*-Table4[[#This Row],[Loss]]^(Table4[[#This Row],[θ]]*Table4[[#This Row],[ω_n]])</f>
        <v>215.2947128015152</v>
      </c>
      <c r="AW487" s="2">
        <f>Table4[[#This Row],[v_n_w_g_w]]*Table4[[#This Row],[pie_gain]]-Table4[[#This Row],[v_n_w_l_w]]*Table4[[#This Row],[pie_loss]]</f>
        <v>-17.386743357093764</v>
      </c>
      <c r="AX487" s="2">
        <f>IF(Table4[[#This Row],[diff_v_w]]&gt;=1,1,0)</f>
        <v>0</v>
      </c>
      <c r="AY487" s="2">
        <f>Table4[[#This Row],[Gain]]^(Table4[[#This Row],[θ]])*Table4[[#This Row],[ω_p2]]</f>
        <v>107.99182794124003</v>
      </c>
      <c r="AZ487" s="2">
        <f>-Table4[[#This Row],[λ]]*-Table4[[#This Row],[Loss]]^(Table4[[#This Row],[θ]])*Table4[[#This Row],[ω_n2]]</f>
        <v>215.2947128015152</v>
      </c>
      <c r="BA487" s="2">
        <f>Table4[[#This Row],[v_n_w_g_w2]]*Table4[[#This Row],[pie_gain]]-Table4[[#This Row],[v_n_w_l_w2]]*Table4[[#This Row],[pie_loss]]</f>
        <v>-18.593168793248793</v>
      </c>
      <c r="BB487" s="2">
        <f>IF(Table4[[#This Row],[diff_v_w2]]&gt;=1,1,0)</f>
        <v>0</v>
      </c>
      <c r="BC487" s="2">
        <f>Table4[[#This Row],[Gain]]^(Table4[[#This Row],[θ]]+Table4[[#This Row],[ω_p3]])</f>
        <v>110.37654023478424</v>
      </c>
      <c r="BD487" s="2">
        <f>-Table4[[#This Row],[λ]]*-Table4[[#This Row],[Loss]]^(Table4[[#This Row],[θ]]+Table4[[#This Row],[ω_n3]])</f>
        <v>215.2947128015152</v>
      </c>
      <c r="BE487" s="2">
        <f>Table4[[#This Row],[v_n_w_g_w3]]*Table4[[#This Row],[pie_gain]]-Table4[[#This Row],[v_n_w_l_w3]]*Table4[[#This Row],[pie_loss]]</f>
        <v>-17.142206470233646</v>
      </c>
      <c r="BF487" s="2">
        <f>IF(Table4[[#This Row],[diff_v_w3]]&gt;=1,1,0)</f>
        <v>0</v>
      </c>
      <c r="BG487" s="2">
        <f>(Table4[[#This Row],[Accept]]-Table4[[#This Row],[projected_M1]])</f>
        <v>0</v>
      </c>
      <c r="BH487" s="2">
        <f>(Table4[[#This Row],[Accept]]-Table4[[#This Row],[projected_M2]])</f>
        <v>0</v>
      </c>
      <c r="BI487" s="2">
        <f>(Table4[[#This Row],[Accept]]-Table4[[#This Row],[projected_M3]])</f>
        <v>0</v>
      </c>
      <c r="BJ487" s="2">
        <f>(Table4[[#This Row],[Accept]]-Table4[[#This Row],[projected_M4]])</f>
        <v>0</v>
      </c>
    </row>
    <row r="488" spans="1:62" x14ac:dyDescent="0.3">
      <c r="A488">
        <v>44</v>
      </c>
      <c r="B488" t="s">
        <v>45</v>
      </c>
      <c r="C488">
        <v>1.1960207441678836</v>
      </c>
      <c r="D488">
        <v>-2</v>
      </c>
      <c r="E488" s="22">
        <f>IF(Table4[[#This Row],[Trial]]="G1",Table4[[#This Row],[Balance]]/100,IF(Table4[[#This Row],[Trial]]="G2",Table4[[#This Row],[Balance]]/200,Table4[[#This Row],[Balance]]/500))</f>
        <v>1.44</v>
      </c>
      <c r="F488" s="22">
        <f>IF(Table4[[#This Row],[Net_Balance]]&gt;1,1+(Table4[[#This Row],[Net_Balance]]-1)/$F$974,1)</f>
        <v>1.0062857142857142</v>
      </c>
      <c r="G488" s="22">
        <f>IF(Table4[[#This Row],[Net_Balance]]&lt;1,1-(1-Table4[[#This Row],[Net_Balance]])/$F$974,1)</f>
        <v>1</v>
      </c>
      <c r="H488" s="22">
        <f>IF(Table4[[#This Row],[Net_Balance]]&gt;1,1+(Table4[[#This Row],[Net_Balance]]-1)/$H$974,1)</f>
        <v>1.0044</v>
      </c>
      <c r="I488" s="22">
        <f>IF(Table4[[#This Row],[Net_Balance]]&lt;1,1-(1-Table4[[#This Row],[Net_Balance]])/$H$974,1)</f>
        <v>1</v>
      </c>
      <c r="J488" s="22">
        <f>IF(Table4[[#This Row],[Net_Balance]]&gt;1,(Table4[[#This Row],[Net_Balance]]-1)/$J$974,0)</f>
        <v>8.7999999999999988E-3</v>
      </c>
      <c r="K488" s="22">
        <f>IF(Table4[[#This Row],[Net_Balance]]&lt;1,-(1-Table4[[#This Row],[Net_Balance]])/$J$974,0)</f>
        <v>0</v>
      </c>
      <c r="L488" t="s">
        <v>110</v>
      </c>
      <c r="M488" t="s">
        <v>88</v>
      </c>
      <c r="N488" t="s">
        <v>7</v>
      </c>
      <c r="O488">
        <v>1</v>
      </c>
      <c r="P488">
        <v>60</v>
      </c>
      <c r="Q488">
        <v>720</v>
      </c>
      <c r="R488">
        <v>1664468717</v>
      </c>
      <c r="S488">
        <v>13</v>
      </c>
      <c r="T488" t="s">
        <v>117</v>
      </c>
      <c r="U488">
        <v>0</v>
      </c>
      <c r="V488">
        <v>-50</v>
      </c>
      <c r="W488">
        <v>0.5</v>
      </c>
      <c r="X488">
        <v>60</v>
      </c>
      <c r="Y488">
        <v>0.5</v>
      </c>
      <c r="Z488">
        <v>5</v>
      </c>
      <c r="AA488">
        <v>3025</v>
      </c>
      <c r="AB488">
        <v>55</v>
      </c>
      <c r="AC488">
        <v>2</v>
      </c>
      <c r="AD488">
        <v>0.25</v>
      </c>
      <c r="AE488">
        <v>0.75</v>
      </c>
      <c r="AF488">
        <v>2</v>
      </c>
      <c r="AG488">
        <v>0.5</v>
      </c>
      <c r="AH488">
        <v>0.25</v>
      </c>
      <c r="AI488">
        <v>0.625</v>
      </c>
      <c r="AJ488">
        <v>0.375</v>
      </c>
      <c r="AK488">
        <v>-8.75</v>
      </c>
      <c r="AL488">
        <v>2835.9375</v>
      </c>
      <c r="AM488">
        <v>53.253521010351982</v>
      </c>
      <c r="AN488">
        <v>0.9</v>
      </c>
      <c r="AO488">
        <v>0.38419903534316502</v>
      </c>
      <c r="AP488">
        <v>0.61580096465683498</v>
      </c>
      <c r="AQ488" s="2">
        <f>Table4[[#This Row],[Gain]]^Table4[[#This Row],[θ]]</f>
        <v>133.87694139177151</v>
      </c>
      <c r="AR488" s="2">
        <f>-Table4[[#This Row],[λ]]*-Table4[[#This Row],[Loss]]^Table4[[#This Row],[θ]]</f>
        <v>215.2947128015152</v>
      </c>
      <c r="AS488" s="2">
        <f>Table4[[#This Row],[pie_gain]]*Table4[[#This Row],[v_n_w_g]]-Table4[[#This Row],[pie_loss]]*Table4[[#This Row],[v_n_w_l]]</f>
        <v>-81.14330009127724</v>
      </c>
      <c r="AT488" s="2">
        <f>IF(Table4[[#This Row],[diff_v]]&gt;=1,1,0)</f>
        <v>0</v>
      </c>
      <c r="AU488" s="2">
        <f>Table4[[#This Row],[Gain]]^(Table4[[#This Row],[θ]]*Table4[[#This Row],[ω_p]])</f>
        <v>138.06183667806729</v>
      </c>
      <c r="AV488" s="2">
        <f>-Table4[[#This Row],[λ]]*-Table4[[#This Row],[Loss]]^(Table4[[#This Row],[θ]]*Table4[[#This Row],[ω_n]])</f>
        <v>215.2947128015152</v>
      </c>
      <c r="AW488" s="2">
        <f>Table4[[#This Row],[v_n_w_g_w]]*Table4[[#This Row],[pie_gain]]-Table4[[#This Row],[v_n_w_l_w]]*Table4[[#This Row],[pie_loss]]</f>
        <v>-79.535467359270257</v>
      </c>
      <c r="AX488" s="2">
        <f>IF(Table4[[#This Row],[diff_v_w]]&gt;=1,1,0)</f>
        <v>0</v>
      </c>
      <c r="AY488" s="2">
        <f>Table4[[#This Row],[Gain]]^(Table4[[#This Row],[θ]])*Table4[[#This Row],[ω_p2]]</f>
        <v>134.46599993389529</v>
      </c>
      <c r="AZ488" s="2">
        <f>-Table4[[#This Row],[λ]]*-Table4[[#This Row],[Loss]]^(Table4[[#This Row],[θ]])*Table4[[#This Row],[ω_n2]]</f>
        <v>215.2947128015152</v>
      </c>
      <c r="BA488" s="2">
        <f>Table4[[#This Row],[v_n_w_g_w2]]*Table4[[#This Row],[pie_gain]]-Table4[[#This Row],[v_n_w_l_w2]]*Table4[[#This Row],[pie_loss]]</f>
        <v>-80.916984367632637</v>
      </c>
      <c r="BB488" s="2">
        <f>IF(Table4[[#This Row],[diff_v_w2]]&gt;=1,1,0)</f>
        <v>0</v>
      </c>
      <c r="BC488" s="2">
        <f>Table4[[#This Row],[Gain]]^(Table4[[#This Row],[θ]]+Table4[[#This Row],[ω_p3]])</f>
        <v>138.78850981538568</v>
      </c>
      <c r="BD488" s="2">
        <f>-Table4[[#This Row],[λ]]*-Table4[[#This Row],[Loss]]^(Table4[[#This Row],[θ]]+Table4[[#This Row],[ω_n3]])</f>
        <v>215.2947128015152</v>
      </c>
      <c r="BE488" s="2">
        <f>Table4[[#This Row],[v_n_w_g_w3]]*Table4[[#This Row],[pie_gain]]-Table4[[#This Row],[v_n_w_l_w3]]*Table4[[#This Row],[pie_loss]]</f>
        <v>-79.256280240902726</v>
      </c>
      <c r="BF488" s="2">
        <f>IF(Table4[[#This Row],[diff_v_w3]]&gt;=1,1,0)</f>
        <v>0</v>
      </c>
      <c r="BG488" s="2">
        <f>(Table4[[#This Row],[Accept]]-Table4[[#This Row],[projected_M1]])</f>
        <v>1</v>
      </c>
      <c r="BH488" s="2">
        <f>(Table4[[#This Row],[Accept]]-Table4[[#This Row],[projected_M2]])</f>
        <v>1</v>
      </c>
      <c r="BI488" s="2">
        <f>(Table4[[#This Row],[Accept]]-Table4[[#This Row],[projected_M3]])</f>
        <v>1</v>
      </c>
      <c r="BJ488" s="2">
        <f>(Table4[[#This Row],[Accept]]-Table4[[#This Row],[projected_M4]])</f>
        <v>1</v>
      </c>
    </row>
    <row r="489" spans="1:62" x14ac:dyDescent="0.3">
      <c r="A489">
        <v>45</v>
      </c>
      <c r="B489" t="s">
        <v>45</v>
      </c>
      <c r="C489">
        <v>1.1960207441678836</v>
      </c>
      <c r="D489">
        <v>-2</v>
      </c>
      <c r="E489" s="22">
        <f>IF(Table4[[#This Row],[Trial]]="G1",Table4[[#This Row],[Balance]]/100,IF(Table4[[#This Row],[Trial]]="G2",Table4[[#This Row],[Balance]]/200,Table4[[#This Row],[Balance]]/500))</f>
        <v>1.44</v>
      </c>
      <c r="F489" s="22">
        <f>IF(Table4[[#This Row],[Net_Balance]]&gt;1,1+(Table4[[#This Row],[Net_Balance]]-1)/$F$974,1)</f>
        <v>1.0062857142857142</v>
      </c>
      <c r="G489" s="22">
        <f>IF(Table4[[#This Row],[Net_Balance]]&lt;1,1-(1-Table4[[#This Row],[Net_Balance]])/$F$974,1)</f>
        <v>1</v>
      </c>
      <c r="H489" s="22">
        <f>IF(Table4[[#This Row],[Net_Balance]]&gt;1,1+(Table4[[#This Row],[Net_Balance]]-1)/$H$974,1)</f>
        <v>1.0044</v>
      </c>
      <c r="I489" s="22">
        <f>IF(Table4[[#This Row],[Net_Balance]]&lt;1,1-(1-Table4[[#This Row],[Net_Balance]])/$H$974,1)</f>
        <v>1</v>
      </c>
      <c r="J489" s="22">
        <f>IF(Table4[[#This Row],[Net_Balance]]&gt;1,(Table4[[#This Row],[Net_Balance]]-1)/$J$974,0)</f>
        <v>8.7999999999999988E-3</v>
      </c>
      <c r="K489" s="22">
        <f>IF(Table4[[#This Row],[Net_Balance]]&lt;1,-(1-Table4[[#This Row],[Net_Balance]])/$J$974,0)</f>
        <v>0</v>
      </c>
      <c r="L489" t="s">
        <v>110</v>
      </c>
      <c r="M489" t="s">
        <v>91</v>
      </c>
      <c r="N489" t="s">
        <v>5</v>
      </c>
      <c r="O489">
        <v>0</v>
      </c>
      <c r="P489">
        <v>0</v>
      </c>
      <c r="Q489">
        <v>720</v>
      </c>
      <c r="R489">
        <v>1664468726</v>
      </c>
      <c r="S489">
        <v>9</v>
      </c>
      <c r="T489" t="s">
        <v>118</v>
      </c>
      <c r="U489">
        <v>1</v>
      </c>
      <c r="V489">
        <v>-90</v>
      </c>
      <c r="W489">
        <v>0.5</v>
      </c>
      <c r="X489">
        <v>100</v>
      </c>
      <c r="Y489">
        <v>0.5</v>
      </c>
      <c r="Z489">
        <v>5</v>
      </c>
      <c r="AA489">
        <v>9025</v>
      </c>
      <c r="AB489">
        <v>95</v>
      </c>
      <c r="AC489">
        <v>4</v>
      </c>
      <c r="AD489">
        <v>0.25</v>
      </c>
      <c r="AE489">
        <v>0.75</v>
      </c>
      <c r="AF489">
        <v>1</v>
      </c>
      <c r="AG489">
        <v>0.25</v>
      </c>
      <c r="AH489">
        <v>0.5</v>
      </c>
      <c r="AI489">
        <v>0.375</v>
      </c>
      <c r="AJ489">
        <v>0.625</v>
      </c>
      <c r="AK489">
        <v>28.75</v>
      </c>
      <c r="AL489">
        <v>8460.9375</v>
      </c>
      <c r="AM489">
        <v>91.983354472426157</v>
      </c>
      <c r="AN489">
        <v>0.9</v>
      </c>
      <c r="AO489">
        <v>0.60844334427391233</v>
      </c>
      <c r="AP489">
        <v>0.39155665572608767</v>
      </c>
      <c r="AQ489" s="2">
        <f>Table4[[#This Row],[Gain]]^Table4[[#This Row],[θ]]</f>
        <v>246.6274930269494</v>
      </c>
      <c r="AR489" s="2">
        <f>-Table4[[#This Row],[λ]]*-Table4[[#This Row],[Loss]]^Table4[[#This Row],[θ]]</f>
        <v>434.85510823313615</v>
      </c>
      <c r="AS489" s="2">
        <f>Table4[[#This Row],[pie_gain]]*Table4[[#This Row],[v_n_w_g]]-Table4[[#This Row],[pie_loss]]*Table4[[#This Row],[v_n_w_l]]</f>
        <v>-20.211555257964619</v>
      </c>
      <c r="AT489" s="2">
        <f>IF(Table4[[#This Row],[diff_v]]&gt;=1,1,0)</f>
        <v>0</v>
      </c>
      <c r="AU489" s="2">
        <f>Table4[[#This Row],[Gain]]^(Table4[[#This Row],[θ]]*Table4[[#This Row],[ω_p]])</f>
        <v>255.31549789268698</v>
      </c>
      <c r="AV489" s="2">
        <f>-Table4[[#This Row],[λ]]*-Table4[[#This Row],[Loss]]^(Table4[[#This Row],[θ]]*Table4[[#This Row],[ω_n]])</f>
        <v>434.85510823313615</v>
      </c>
      <c r="AW489" s="2">
        <f>Table4[[#This Row],[v_n_w_g_w]]*Table4[[#This Row],[pie_gain]]-Table4[[#This Row],[v_n_w_l_w]]*Table4[[#This Row],[pie_loss]]</f>
        <v>-14.925396522387217</v>
      </c>
      <c r="AX489" s="2">
        <f>IF(Table4[[#This Row],[diff_v_w]]&gt;=1,1,0)</f>
        <v>0</v>
      </c>
      <c r="AY489" s="2">
        <f>Table4[[#This Row],[Gain]]^(Table4[[#This Row],[θ]])*Table4[[#This Row],[ω_p2]]</f>
        <v>247.71265399626796</v>
      </c>
      <c r="AZ489" s="2">
        <f>-Table4[[#This Row],[λ]]*-Table4[[#This Row],[Loss]]^(Table4[[#This Row],[θ]])*Table4[[#This Row],[ω_n2]]</f>
        <v>434.85510823313615</v>
      </c>
      <c r="BA489" s="2">
        <f>Table4[[#This Row],[v_n_w_g_w2]]*Table4[[#This Row],[pie_gain]]-Table4[[#This Row],[v_n_w_l_w2]]*Table4[[#This Row],[pie_loss]]</f>
        <v>-19.551296288716912</v>
      </c>
      <c r="BB489" s="2">
        <f>IF(Table4[[#This Row],[diff_v_w2]]&gt;=1,1,0)</f>
        <v>0</v>
      </c>
      <c r="BC489" s="2">
        <f>Table4[[#This Row],[Gain]]^(Table4[[#This Row],[θ]]+Table4[[#This Row],[ω_p3]])</f>
        <v>256.82747873266288</v>
      </c>
      <c r="BD489" s="2">
        <f>-Table4[[#This Row],[λ]]*-Table4[[#This Row],[Loss]]^(Table4[[#This Row],[θ]]+Table4[[#This Row],[ω_n3]])</f>
        <v>434.85510823313615</v>
      </c>
      <c r="BE489" s="2">
        <f>Table4[[#This Row],[v_n_w_g_w3]]*Table4[[#This Row],[pie_gain]]-Table4[[#This Row],[v_n_w_l_w3]]*Table4[[#This Row],[pie_loss]]</f>
        <v>-14.005441843634202</v>
      </c>
      <c r="BF489" s="2">
        <f>IF(Table4[[#This Row],[diff_v_w3]]&gt;=1,1,0)</f>
        <v>0</v>
      </c>
      <c r="BG489" s="2">
        <f>(Table4[[#This Row],[Accept]]-Table4[[#This Row],[projected_M1]])</f>
        <v>0</v>
      </c>
      <c r="BH489" s="2">
        <f>(Table4[[#This Row],[Accept]]-Table4[[#This Row],[projected_M2]])</f>
        <v>0</v>
      </c>
      <c r="BI489" s="2">
        <f>(Table4[[#This Row],[Accept]]-Table4[[#This Row],[projected_M3]])</f>
        <v>0</v>
      </c>
      <c r="BJ489" s="2">
        <f>(Table4[[#This Row],[Accept]]-Table4[[#This Row],[projected_M4]])</f>
        <v>0</v>
      </c>
    </row>
    <row r="490" spans="1:62" x14ac:dyDescent="0.3">
      <c r="A490">
        <v>48</v>
      </c>
      <c r="B490" t="s">
        <v>45</v>
      </c>
      <c r="C490">
        <v>1.1960207441678836</v>
      </c>
      <c r="D490">
        <v>-2</v>
      </c>
      <c r="E490" s="22">
        <f>IF(Table4[[#This Row],[Trial]]="G1",Table4[[#This Row],[Balance]]/100,IF(Table4[[#This Row],[Trial]]="G2",Table4[[#This Row],[Balance]]/200,Table4[[#This Row],[Balance]]/500))</f>
        <v>1.42</v>
      </c>
      <c r="F490" s="22">
        <f>IF(Table4[[#This Row],[Net_Balance]]&gt;1,1+(Table4[[#This Row],[Net_Balance]]-1)/$F$974,1)</f>
        <v>1.006</v>
      </c>
      <c r="G490" s="22">
        <f>IF(Table4[[#This Row],[Net_Balance]]&lt;1,1-(1-Table4[[#This Row],[Net_Balance]])/$F$974,1)</f>
        <v>1</v>
      </c>
      <c r="H490" s="22">
        <f>IF(Table4[[#This Row],[Net_Balance]]&gt;1,1+(Table4[[#This Row],[Net_Balance]]-1)/$H$974,1)</f>
        <v>1.0042</v>
      </c>
      <c r="I490" s="22">
        <f>IF(Table4[[#This Row],[Net_Balance]]&lt;1,1-(1-Table4[[#This Row],[Net_Balance]])/$H$974,1)</f>
        <v>1</v>
      </c>
      <c r="J490" s="22">
        <f>IF(Table4[[#This Row],[Net_Balance]]&gt;1,(Table4[[#This Row],[Net_Balance]]-1)/$J$974,0)</f>
        <v>8.3999999999999977E-3</v>
      </c>
      <c r="K490" s="22">
        <f>IF(Table4[[#This Row],[Net_Balance]]&lt;1,-(1-Table4[[#This Row],[Net_Balance]])/$J$974,0)</f>
        <v>0</v>
      </c>
      <c r="L490" t="s">
        <v>110</v>
      </c>
      <c r="M490" t="s">
        <v>92</v>
      </c>
      <c r="N490" t="s">
        <v>7</v>
      </c>
      <c r="O490">
        <v>1</v>
      </c>
      <c r="P490">
        <v>-10</v>
      </c>
      <c r="Q490">
        <v>710</v>
      </c>
      <c r="R490">
        <v>1664468761</v>
      </c>
      <c r="S490">
        <v>12</v>
      </c>
      <c r="T490" t="s">
        <v>117</v>
      </c>
      <c r="U490">
        <v>0</v>
      </c>
      <c r="V490">
        <v>-10</v>
      </c>
      <c r="W490">
        <v>0.5</v>
      </c>
      <c r="X490">
        <v>30</v>
      </c>
      <c r="Y490">
        <v>0.5</v>
      </c>
      <c r="Z490">
        <v>10</v>
      </c>
      <c r="AA490">
        <v>400</v>
      </c>
      <c r="AB490">
        <v>20</v>
      </c>
      <c r="AC490">
        <v>4</v>
      </c>
      <c r="AD490">
        <v>0.25</v>
      </c>
      <c r="AE490">
        <v>0.75</v>
      </c>
      <c r="AF490">
        <v>2</v>
      </c>
      <c r="AG490">
        <v>0.5</v>
      </c>
      <c r="AH490">
        <v>0.25</v>
      </c>
      <c r="AI490">
        <v>0.625</v>
      </c>
      <c r="AJ490">
        <v>0.375</v>
      </c>
      <c r="AK490">
        <v>5</v>
      </c>
      <c r="AL490">
        <v>375</v>
      </c>
      <c r="AM490">
        <v>19.364916731037084</v>
      </c>
      <c r="AN490">
        <v>0.9</v>
      </c>
      <c r="AO490">
        <v>0.38419903534316502</v>
      </c>
      <c r="AP490">
        <v>0.61580096465683498</v>
      </c>
      <c r="AQ490" s="2">
        <f>Table4[[#This Row],[Gain]]^Table4[[#This Row],[θ]]</f>
        <v>58.434275299017848</v>
      </c>
      <c r="AR490" s="2">
        <f>-Table4[[#This Row],[λ]]*-Table4[[#This Row],[Loss]]^Table4[[#This Row],[θ]]</f>
        <v>31.408756296736705</v>
      </c>
      <c r="AS490" s="2">
        <f>Table4[[#This Row],[pie_gain]]*Table4[[#This Row],[v_n_w_g]]-Table4[[#This Row],[pie_loss]]*Table4[[#This Row],[v_n_w_l]]</f>
        <v>3.1088497746576884</v>
      </c>
      <c r="AT490" s="2">
        <f>IF(Table4[[#This Row],[diff_v]]&gt;=1,1,0)</f>
        <v>1</v>
      </c>
      <c r="AU490" s="2">
        <f>Table4[[#This Row],[Gain]]^(Table4[[#This Row],[θ]]*Table4[[#This Row],[ω_p]])</f>
        <v>59.878052714115263</v>
      </c>
      <c r="AV490" s="2">
        <f>-Table4[[#This Row],[λ]]*-Table4[[#This Row],[Loss]]^(Table4[[#This Row],[θ]]*Table4[[#This Row],[ω_n]])</f>
        <v>31.408756296736705</v>
      </c>
      <c r="AW490" s="2">
        <f>Table4[[#This Row],[v_n_w_g_w]]*Table4[[#This Row],[pie_gain]]-Table4[[#This Row],[v_n_w_l_w]]*Table4[[#This Row],[pie_loss]]</f>
        <v>3.6635476647883642</v>
      </c>
      <c r="AX490" s="2">
        <f>IF(Table4[[#This Row],[diff_v_w]]&gt;=1,1,0)</f>
        <v>1</v>
      </c>
      <c r="AY490" s="2">
        <f>Table4[[#This Row],[Gain]]^(Table4[[#This Row],[θ]])*Table4[[#This Row],[ω_p2]]</f>
        <v>58.679699255273725</v>
      </c>
      <c r="AZ490" s="2">
        <f>-Table4[[#This Row],[λ]]*-Table4[[#This Row],[Loss]]^(Table4[[#This Row],[θ]])*Table4[[#This Row],[ω_n2]]</f>
        <v>31.408756296736705</v>
      </c>
      <c r="BA490" s="2">
        <f>Table4[[#This Row],[v_n_w_g_w2]]*Table4[[#This Row],[pie_gain]]-Table4[[#This Row],[v_n_w_l_w2]]*Table4[[#This Row],[pie_loss]]</f>
        <v>3.2031414219013001</v>
      </c>
      <c r="BB490" s="2">
        <f>IF(Table4[[#This Row],[diff_v_w2]]&gt;=1,1,0)</f>
        <v>1</v>
      </c>
      <c r="BC490" s="2">
        <f>Table4[[#This Row],[Gain]]^(Table4[[#This Row],[θ]]+Table4[[#This Row],[ω_p3]])</f>
        <v>60.127823118856583</v>
      </c>
      <c r="BD490" s="2">
        <f>-Table4[[#This Row],[λ]]*-Table4[[#This Row],[Loss]]^(Table4[[#This Row],[θ]]+Table4[[#This Row],[ω_n3]])</f>
        <v>31.408756296736705</v>
      </c>
      <c r="BE490" s="2">
        <f>Table4[[#This Row],[v_n_w_g_w3]]*Table4[[#This Row],[pie_gain]]-Table4[[#This Row],[v_n_w_l_w3]]*Table4[[#This Row],[pie_loss]]</f>
        <v>3.7595092133472505</v>
      </c>
      <c r="BF490" s="2">
        <f>IF(Table4[[#This Row],[diff_v_w3]]&gt;=1,1,0)</f>
        <v>1</v>
      </c>
      <c r="BG490" s="2">
        <f>(Table4[[#This Row],[Accept]]-Table4[[#This Row],[projected_M1]])</f>
        <v>0</v>
      </c>
      <c r="BH490" s="2">
        <f>(Table4[[#This Row],[Accept]]-Table4[[#This Row],[projected_M2]])</f>
        <v>0</v>
      </c>
      <c r="BI490" s="2">
        <f>(Table4[[#This Row],[Accept]]-Table4[[#This Row],[projected_M3]])</f>
        <v>0</v>
      </c>
      <c r="BJ490" s="2">
        <f>(Table4[[#This Row],[Accept]]-Table4[[#This Row],[projected_M4]])</f>
        <v>0</v>
      </c>
    </row>
    <row r="491" spans="1:62" x14ac:dyDescent="0.3">
      <c r="A491">
        <v>49</v>
      </c>
      <c r="B491" t="s">
        <v>45</v>
      </c>
      <c r="C491">
        <v>1.1960207441678836</v>
      </c>
      <c r="D491">
        <v>-2</v>
      </c>
      <c r="E491" s="22">
        <f>IF(Table4[[#This Row],[Trial]]="G1",Table4[[#This Row],[Balance]]/100,IF(Table4[[#This Row],[Trial]]="G2",Table4[[#This Row],[Balance]]/200,Table4[[#This Row],[Balance]]/500))</f>
        <v>1.42</v>
      </c>
      <c r="F491" s="22">
        <f>IF(Table4[[#This Row],[Net_Balance]]&gt;1,1+(Table4[[#This Row],[Net_Balance]]-1)/$F$974,1)</f>
        <v>1.006</v>
      </c>
      <c r="G491" s="22">
        <f>IF(Table4[[#This Row],[Net_Balance]]&lt;1,1-(1-Table4[[#This Row],[Net_Balance]])/$F$974,1)</f>
        <v>1</v>
      </c>
      <c r="H491" s="22">
        <f>IF(Table4[[#This Row],[Net_Balance]]&gt;1,1+(Table4[[#This Row],[Net_Balance]]-1)/$H$974,1)</f>
        <v>1.0042</v>
      </c>
      <c r="I491" s="22">
        <f>IF(Table4[[#This Row],[Net_Balance]]&lt;1,1-(1-Table4[[#This Row],[Net_Balance]])/$H$974,1)</f>
        <v>1</v>
      </c>
      <c r="J491" s="22">
        <f>IF(Table4[[#This Row],[Net_Balance]]&gt;1,(Table4[[#This Row],[Net_Balance]]-1)/$J$974,0)</f>
        <v>8.3999999999999977E-3</v>
      </c>
      <c r="K491" s="22">
        <f>IF(Table4[[#This Row],[Net_Balance]]&lt;1,-(1-Table4[[#This Row],[Net_Balance]])/$J$974,0)</f>
        <v>0</v>
      </c>
      <c r="L491" t="s">
        <v>110</v>
      </c>
      <c r="M491" t="s">
        <v>98</v>
      </c>
      <c r="N491" t="s">
        <v>5</v>
      </c>
      <c r="O491">
        <v>0</v>
      </c>
      <c r="P491">
        <v>0</v>
      </c>
      <c r="Q491">
        <v>710</v>
      </c>
      <c r="R491">
        <v>1664468769</v>
      </c>
      <c r="S491">
        <v>8</v>
      </c>
      <c r="T491" t="s">
        <v>117</v>
      </c>
      <c r="U491">
        <v>0</v>
      </c>
      <c r="V491">
        <v>-10</v>
      </c>
      <c r="W491">
        <v>0.5</v>
      </c>
      <c r="X491">
        <v>0</v>
      </c>
      <c r="Y491">
        <v>0.5</v>
      </c>
      <c r="Z491">
        <v>-5</v>
      </c>
      <c r="AA491">
        <v>25</v>
      </c>
      <c r="AB491">
        <v>5</v>
      </c>
      <c r="AC491">
        <v>2</v>
      </c>
      <c r="AD491">
        <v>0.25</v>
      </c>
      <c r="AE491">
        <v>0.75</v>
      </c>
      <c r="AF491">
        <v>2</v>
      </c>
      <c r="AG491">
        <v>0.5</v>
      </c>
      <c r="AH491">
        <v>0.25</v>
      </c>
      <c r="AI491">
        <v>0.625</v>
      </c>
      <c r="AJ491">
        <v>0.375</v>
      </c>
      <c r="AK491">
        <v>-6.25</v>
      </c>
      <c r="AL491">
        <v>23.4375</v>
      </c>
      <c r="AM491">
        <v>4.8412291827592711</v>
      </c>
      <c r="AN491">
        <v>0.9</v>
      </c>
      <c r="AO491">
        <v>0.38419903534316502</v>
      </c>
      <c r="AP491">
        <v>0.61580096465683498</v>
      </c>
      <c r="AQ491" s="2">
        <f>Table4[[#This Row],[Gain]]^Table4[[#This Row],[θ]]</f>
        <v>0</v>
      </c>
      <c r="AR491" s="2">
        <f>-Table4[[#This Row],[λ]]*-Table4[[#This Row],[Loss]]^Table4[[#This Row],[θ]]</f>
        <v>31.408756296736705</v>
      </c>
      <c r="AS491" s="2">
        <f>Table4[[#This Row],[pie_gain]]*Table4[[#This Row],[v_n_w_g]]-Table4[[#This Row],[pie_loss]]*Table4[[#This Row],[v_n_w_l]]</f>
        <v>-19.341542426201904</v>
      </c>
      <c r="AT491" s="2">
        <f>IF(Table4[[#This Row],[diff_v]]&gt;=1,1,0)</f>
        <v>0</v>
      </c>
      <c r="AU491" s="2">
        <f>Table4[[#This Row],[Gain]]^(Table4[[#This Row],[θ]]*Table4[[#This Row],[ω_p]])</f>
        <v>0</v>
      </c>
      <c r="AV491" s="2">
        <f>-Table4[[#This Row],[λ]]*-Table4[[#This Row],[Loss]]^(Table4[[#This Row],[θ]]*Table4[[#This Row],[ω_n]])</f>
        <v>31.408756296736705</v>
      </c>
      <c r="AW491" s="2">
        <f>Table4[[#This Row],[v_n_w_g_w]]*Table4[[#This Row],[pie_gain]]-Table4[[#This Row],[v_n_w_l_w]]*Table4[[#This Row],[pie_loss]]</f>
        <v>-19.341542426201904</v>
      </c>
      <c r="AX491" s="2">
        <f>IF(Table4[[#This Row],[diff_v_w]]&gt;=1,1,0)</f>
        <v>0</v>
      </c>
      <c r="AY491" s="2">
        <f>Table4[[#This Row],[Gain]]^(Table4[[#This Row],[θ]])*Table4[[#This Row],[ω_p2]]</f>
        <v>0</v>
      </c>
      <c r="AZ491" s="2">
        <f>-Table4[[#This Row],[λ]]*-Table4[[#This Row],[Loss]]^(Table4[[#This Row],[θ]])*Table4[[#This Row],[ω_n2]]</f>
        <v>31.408756296736705</v>
      </c>
      <c r="BA491" s="2">
        <f>Table4[[#This Row],[v_n_w_g_w2]]*Table4[[#This Row],[pie_gain]]-Table4[[#This Row],[v_n_w_l_w2]]*Table4[[#This Row],[pie_loss]]</f>
        <v>-19.341542426201904</v>
      </c>
      <c r="BB491" s="2">
        <f>IF(Table4[[#This Row],[diff_v_w2]]&gt;=1,1,0)</f>
        <v>0</v>
      </c>
      <c r="BC491" s="2">
        <f>Table4[[#This Row],[Gain]]^(Table4[[#This Row],[θ]]+Table4[[#This Row],[ω_p3]])</f>
        <v>0</v>
      </c>
      <c r="BD491" s="2">
        <f>-Table4[[#This Row],[λ]]*-Table4[[#This Row],[Loss]]^(Table4[[#This Row],[θ]]+Table4[[#This Row],[ω_n3]])</f>
        <v>31.408756296736705</v>
      </c>
      <c r="BE491" s="2">
        <f>Table4[[#This Row],[v_n_w_g_w3]]*Table4[[#This Row],[pie_gain]]-Table4[[#This Row],[v_n_w_l_w3]]*Table4[[#This Row],[pie_loss]]</f>
        <v>-19.341542426201904</v>
      </c>
      <c r="BF491" s="2">
        <f>IF(Table4[[#This Row],[diff_v_w3]]&gt;=1,1,0)</f>
        <v>0</v>
      </c>
      <c r="BG491" s="2">
        <f>(Table4[[#This Row],[Accept]]-Table4[[#This Row],[projected_M1]])</f>
        <v>0</v>
      </c>
      <c r="BH491" s="2">
        <f>(Table4[[#This Row],[Accept]]-Table4[[#This Row],[projected_M2]])</f>
        <v>0</v>
      </c>
      <c r="BI491" s="2">
        <f>(Table4[[#This Row],[Accept]]-Table4[[#This Row],[projected_M3]])</f>
        <v>0</v>
      </c>
      <c r="BJ491" s="2">
        <f>(Table4[[#This Row],[Accept]]-Table4[[#This Row],[projected_M4]])</f>
        <v>0</v>
      </c>
    </row>
    <row r="492" spans="1:62" x14ac:dyDescent="0.3">
      <c r="A492">
        <v>50</v>
      </c>
      <c r="B492" t="s">
        <v>45</v>
      </c>
      <c r="C492">
        <v>1.1960207441678836</v>
      </c>
      <c r="D492">
        <v>-2</v>
      </c>
      <c r="E492" s="22">
        <f>IF(Table4[[#This Row],[Trial]]="G1",Table4[[#This Row],[Balance]]/100,IF(Table4[[#This Row],[Trial]]="G2",Table4[[#This Row],[Balance]]/200,Table4[[#This Row],[Balance]]/500))</f>
        <v>1.32</v>
      </c>
      <c r="F492" s="22">
        <f>IF(Table4[[#This Row],[Net_Balance]]&gt;1,1+(Table4[[#This Row],[Net_Balance]]-1)/$F$974,1)</f>
        <v>1.0045714285714287</v>
      </c>
      <c r="G492" s="22">
        <f>IF(Table4[[#This Row],[Net_Balance]]&lt;1,1-(1-Table4[[#This Row],[Net_Balance]])/$F$974,1)</f>
        <v>1</v>
      </c>
      <c r="H492" s="22">
        <f>IF(Table4[[#This Row],[Net_Balance]]&gt;1,1+(Table4[[#This Row],[Net_Balance]]-1)/$H$974,1)</f>
        <v>1.0032000000000001</v>
      </c>
      <c r="I492" s="22">
        <f>IF(Table4[[#This Row],[Net_Balance]]&lt;1,1-(1-Table4[[#This Row],[Net_Balance]])/$H$974,1)</f>
        <v>1</v>
      </c>
      <c r="J492" s="22">
        <f>IF(Table4[[#This Row],[Net_Balance]]&gt;1,(Table4[[#This Row],[Net_Balance]]-1)/$J$974,0)</f>
        <v>6.4000000000000012E-3</v>
      </c>
      <c r="K492" s="22">
        <f>IF(Table4[[#This Row],[Net_Balance]]&lt;1,-(1-Table4[[#This Row],[Net_Balance]])/$J$974,0)</f>
        <v>0</v>
      </c>
      <c r="L492" t="s">
        <v>110</v>
      </c>
      <c r="M492" t="s">
        <v>64</v>
      </c>
      <c r="N492" t="s">
        <v>7</v>
      </c>
      <c r="O492">
        <v>1</v>
      </c>
      <c r="P492">
        <v>-50</v>
      </c>
      <c r="Q492">
        <v>660</v>
      </c>
      <c r="R492">
        <v>1664468778</v>
      </c>
      <c r="S492">
        <v>9</v>
      </c>
      <c r="T492" t="s">
        <v>118</v>
      </c>
      <c r="U492">
        <v>1</v>
      </c>
      <c r="V492">
        <v>-50</v>
      </c>
      <c r="W492">
        <v>0.5</v>
      </c>
      <c r="X492">
        <v>60</v>
      </c>
      <c r="Y492">
        <v>0.5</v>
      </c>
      <c r="Z492">
        <v>5</v>
      </c>
      <c r="AA492">
        <v>3025</v>
      </c>
      <c r="AB492">
        <v>55</v>
      </c>
      <c r="AC492">
        <v>4</v>
      </c>
      <c r="AD492">
        <v>0.25</v>
      </c>
      <c r="AE492">
        <v>0.75</v>
      </c>
      <c r="AF492">
        <v>2</v>
      </c>
      <c r="AG492">
        <v>0.5</v>
      </c>
      <c r="AH492">
        <v>0.25</v>
      </c>
      <c r="AI492">
        <v>0.625</v>
      </c>
      <c r="AJ492">
        <v>0.375</v>
      </c>
      <c r="AK492">
        <v>-8.75</v>
      </c>
      <c r="AL492">
        <v>2835.9375</v>
      </c>
      <c r="AM492">
        <v>53.253521010351982</v>
      </c>
      <c r="AN492">
        <v>0.9</v>
      </c>
      <c r="AO492">
        <v>0.38419903534316502</v>
      </c>
      <c r="AP492">
        <v>0.61580096465683498</v>
      </c>
      <c r="AQ492" s="2">
        <f>Table4[[#This Row],[Gain]]^Table4[[#This Row],[θ]]</f>
        <v>133.87694139177151</v>
      </c>
      <c r="AR492" s="2">
        <f>-Table4[[#This Row],[λ]]*-Table4[[#This Row],[Loss]]^Table4[[#This Row],[θ]]</f>
        <v>215.2947128015152</v>
      </c>
      <c r="AS492" s="2">
        <f>Table4[[#This Row],[pie_gain]]*Table4[[#This Row],[v_n_w_g]]-Table4[[#This Row],[pie_loss]]*Table4[[#This Row],[v_n_w_l]]</f>
        <v>-81.14330009127724</v>
      </c>
      <c r="AT492" s="2">
        <f>IF(Table4[[#This Row],[diff_v]]&gt;=1,1,0)</f>
        <v>0</v>
      </c>
      <c r="AU492" s="2">
        <f>Table4[[#This Row],[Gain]]^(Table4[[#This Row],[θ]]*Table4[[#This Row],[ω_p]])</f>
        <v>136.90769709081079</v>
      </c>
      <c r="AV492" s="2">
        <f>-Table4[[#This Row],[λ]]*-Table4[[#This Row],[Loss]]^(Table4[[#This Row],[θ]]*Table4[[#This Row],[ω_n]])</f>
        <v>215.2947128015152</v>
      </c>
      <c r="AW492" s="2">
        <f>Table4[[#This Row],[v_n_w_g_w]]*Table4[[#This Row],[pie_gain]]-Table4[[#This Row],[v_n_w_l_w]]*Table4[[#This Row],[pie_loss]]</f>
        <v>-79.978886675345564</v>
      </c>
      <c r="AX492" s="2">
        <f>IF(Table4[[#This Row],[diff_v_w]]&gt;=1,1,0)</f>
        <v>0</v>
      </c>
      <c r="AY492" s="2">
        <f>Table4[[#This Row],[Gain]]^(Table4[[#This Row],[θ]])*Table4[[#This Row],[ω_p2]]</f>
        <v>134.3053476042252</v>
      </c>
      <c r="AZ492" s="2">
        <f>-Table4[[#This Row],[λ]]*-Table4[[#This Row],[Loss]]^(Table4[[#This Row],[θ]])*Table4[[#This Row],[ω_n2]]</f>
        <v>215.2947128015152</v>
      </c>
      <c r="BA492" s="2">
        <f>Table4[[#This Row],[v_n_w_g_w2]]*Table4[[#This Row],[pie_gain]]-Table4[[#This Row],[v_n_w_l_w2]]*Table4[[#This Row],[pie_loss]]</f>
        <v>-80.97870683771751</v>
      </c>
      <c r="BB492" s="2">
        <f>IF(Table4[[#This Row],[diff_v_w2]]&gt;=1,1,0)</f>
        <v>0</v>
      </c>
      <c r="BC492" s="2">
        <f>Table4[[#This Row],[Gain]]^(Table4[[#This Row],[θ]]+Table4[[#This Row],[ω_p3]])</f>
        <v>137.43139338510511</v>
      </c>
      <c r="BD492" s="2">
        <f>-Table4[[#This Row],[λ]]*-Table4[[#This Row],[Loss]]^(Table4[[#This Row],[θ]]+Table4[[#This Row],[ω_n3]])</f>
        <v>215.2947128015152</v>
      </c>
      <c r="BE492" s="2">
        <f>Table4[[#This Row],[v_n_w_g_w3]]*Table4[[#This Row],[pie_gain]]-Table4[[#This Row],[v_n_w_l_w3]]*Table4[[#This Row],[pie_loss]]</f>
        <v>-79.777683064264892</v>
      </c>
      <c r="BF492" s="2">
        <f>IF(Table4[[#This Row],[diff_v_w3]]&gt;=1,1,0)</f>
        <v>0</v>
      </c>
      <c r="BG492" s="2">
        <f>(Table4[[#This Row],[Accept]]-Table4[[#This Row],[projected_M1]])</f>
        <v>1</v>
      </c>
      <c r="BH492" s="2">
        <f>(Table4[[#This Row],[Accept]]-Table4[[#This Row],[projected_M2]])</f>
        <v>1</v>
      </c>
      <c r="BI492" s="2">
        <f>(Table4[[#This Row],[Accept]]-Table4[[#This Row],[projected_M3]])</f>
        <v>1</v>
      </c>
      <c r="BJ492" s="2">
        <f>(Table4[[#This Row],[Accept]]-Table4[[#This Row],[projected_M4]])</f>
        <v>1</v>
      </c>
    </row>
    <row r="493" spans="1:62" x14ac:dyDescent="0.3">
      <c r="A493">
        <v>51</v>
      </c>
      <c r="B493" t="s">
        <v>45</v>
      </c>
      <c r="C493">
        <v>1.1960207441678836</v>
      </c>
      <c r="D493">
        <v>-2</v>
      </c>
      <c r="E493" s="22">
        <f>IF(Table4[[#This Row],[Trial]]="G1",Table4[[#This Row],[Balance]]/100,IF(Table4[[#This Row],[Trial]]="G2",Table4[[#This Row],[Balance]]/200,Table4[[#This Row],[Balance]]/500))</f>
        <v>1.1399999999999999</v>
      </c>
      <c r="F493" s="22">
        <f>IF(Table4[[#This Row],[Net_Balance]]&gt;1,1+(Table4[[#This Row],[Net_Balance]]-1)/$F$974,1)</f>
        <v>1.002</v>
      </c>
      <c r="G493" s="22">
        <f>IF(Table4[[#This Row],[Net_Balance]]&lt;1,1-(1-Table4[[#This Row],[Net_Balance]])/$F$974,1)</f>
        <v>1</v>
      </c>
      <c r="H493" s="22">
        <f>IF(Table4[[#This Row],[Net_Balance]]&gt;1,1+(Table4[[#This Row],[Net_Balance]]-1)/$H$974,1)</f>
        <v>1.0014000000000001</v>
      </c>
      <c r="I493" s="22">
        <f>IF(Table4[[#This Row],[Net_Balance]]&lt;1,1-(1-Table4[[#This Row],[Net_Balance]])/$H$974,1)</f>
        <v>1</v>
      </c>
      <c r="J493" s="22">
        <f>IF(Table4[[#This Row],[Net_Balance]]&gt;1,(Table4[[#This Row],[Net_Balance]]-1)/$J$974,0)</f>
        <v>2.7999999999999982E-3</v>
      </c>
      <c r="K493" s="22">
        <f>IF(Table4[[#This Row],[Net_Balance]]&lt;1,-(1-Table4[[#This Row],[Net_Balance]])/$J$974,0)</f>
        <v>0</v>
      </c>
      <c r="L493" t="s">
        <v>110</v>
      </c>
      <c r="M493" t="s">
        <v>76</v>
      </c>
      <c r="N493" t="s">
        <v>7</v>
      </c>
      <c r="O493">
        <v>1</v>
      </c>
      <c r="P493">
        <v>-90</v>
      </c>
      <c r="Q493">
        <v>570</v>
      </c>
      <c r="R493">
        <v>1664468787</v>
      </c>
      <c r="S493">
        <v>9</v>
      </c>
      <c r="T493" t="s">
        <v>118</v>
      </c>
      <c r="U493">
        <v>1</v>
      </c>
      <c r="V493">
        <v>-90</v>
      </c>
      <c r="W493">
        <v>0.5</v>
      </c>
      <c r="X493">
        <v>180</v>
      </c>
      <c r="Y493">
        <v>0.5</v>
      </c>
      <c r="Z493">
        <v>45</v>
      </c>
      <c r="AA493">
        <v>18225</v>
      </c>
      <c r="AB493">
        <v>135</v>
      </c>
      <c r="AC493">
        <v>2</v>
      </c>
      <c r="AD493">
        <v>0.25</v>
      </c>
      <c r="AE493">
        <v>0.75</v>
      </c>
      <c r="AF493">
        <v>2</v>
      </c>
      <c r="AG493">
        <v>0.5</v>
      </c>
      <c r="AH493">
        <v>0.25</v>
      </c>
      <c r="AI493">
        <v>0.625</v>
      </c>
      <c r="AJ493">
        <v>0.375</v>
      </c>
      <c r="AK493">
        <v>11.25</v>
      </c>
      <c r="AL493">
        <v>17085.9375</v>
      </c>
      <c r="AM493">
        <v>130.71318793450033</v>
      </c>
      <c r="AN493">
        <v>0.9</v>
      </c>
      <c r="AO493">
        <v>0.38419903534316502</v>
      </c>
      <c r="AP493">
        <v>0.61580096465683498</v>
      </c>
      <c r="AQ493" s="2">
        <f>Table4[[#This Row],[Gain]]^Table4[[#This Row],[θ]]</f>
        <v>498.1414721148987</v>
      </c>
      <c r="AR493" s="2">
        <f>-Table4[[#This Row],[λ]]*-Table4[[#This Row],[Loss]]^Table4[[#This Row],[θ]]</f>
        <v>434.85510823313615</v>
      </c>
      <c r="AS493" s="2">
        <f>Table4[[#This Row],[pie_gain]]*Table4[[#This Row],[v_n_w_g]]-Table4[[#This Row],[pie_loss]]*Table4[[#This Row],[v_n_w_l]]</f>
        <v>-76.398722084949412</v>
      </c>
      <c r="AT493" s="2">
        <f>IF(Table4[[#This Row],[diff_v]]&gt;=1,1,0)</f>
        <v>0</v>
      </c>
      <c r="AU493" s="2">
        <f>Table4[[#This Row],[Gain]]^(Table4[[#This Row],[θ]]*Table4[[#This Row],[ω_p]])</f>
        <v>504.36786135054643</v>
      </c>
      <c r="AV493" s="2">
        <f>-Table4[[#This Row],[λ]]*-Table4[[#This Row],[Loss]]^(Table4[[#This Row],[θ]]*Table4[[#This Row],[ω_n]])</f>
        <v>434.85510823313615</v>
      </c>
      <c r="AW493" s="2">
        <f>Table4[[#This Row],[v_n_w_g_w]]*Table4[[#This Row],[pie_gain]]-Table4[[#This Row],[v_n_w_l_w]]*Table4[[#This Row],[pie_loss]]</f>
        <v>-74.006549346942478</v>
      </c>
      <c r="AX493" s="2">
        <f>IF(Table4[[#This Row],[diff_v_w]]&gt;=1,1,0)</f>
        <v>0</v>
      </c>
      <c r="AY493" s="2">
        <f>Table4[[#This Row],[Gain]]^(Table4[[#This Row],[θ]])*Table4[[#This Row],[ω_p2]]</f>
        <v>498.8388701758596</v>
      </c>
      <c r="AZ493" s="2">
        <f>-Table4[[#This Row],[λ]]*-Table4[[#This Row],[Loss]]^(Table4[[#This Row],[θ]])*Table4[[#This Row],[ω_n2]]</f>
        <v>434.85510823313615</v>
      </c>
      <c r="BA493" s="2">
        <f>Table4[[#This Row],[v_n_w_g_w2]]*Table4[[#This Row],[pie_gain]]-Table4[[#This Row],[v_n_w_l_w2]]*Table4[[#This Row],[pie_loss]]</f>
        <v>-76.130782422678038</v>
      </c>
      <c r="BB493" s="2">
        <f>IF(Table4[[#This Row],[diff_v_w2]]&gt;=1,1,0)</f>
        <v>0</v>
      </c>
      <c r="BC493" s="2">
        <f>Table4[[#This Row],[Gain]]^(Table4[[#This Row],[θ]]+Table4[[#This Row],[ω_p3]])</f>
        <v>505.4375028101669</v>
      </c>
      <c r="BD493" s="2">
        <f>-Table4[[#This Row],[λ]]*-Table4[[#This Row],[Loss]]^(Table4[[#This Row],[θ]]+Table4[[#This Row],[ω_n3]])</f>
        <v>434.85510823313615</v>
      </c>
      <c r="BE493" s="2">
        <f>Table4[[#This Row],[v_n_w_g_w3]]*Table4[[#This Row],[pie_gain]]-Table4[[#This Row],[v_n_w_l_w3]]*Table4[[#This Row],[pie_loss]]</f>
        <v>-73.595594129993259</v>
      </c>
      <c r="BF493" s="2">
        <f>IF(Table4[[#This Row],[diff_v_w3]]&gt;=1,1,0)</f>
        <v>0</v>
      </c>
      <c r="BG493" s="2">
        <f>(Table4[[#This Row],[Accept]]-Table4[[#This Row],[projected_M1]])</f>
        <v>1</v>
      </c>
      <c r="BH493" s="2">
        <f>(Table4[[#This Row],[Accept]]-Table4[[#This Row],[projected_M2]])</f>
        <v>1</v>
      </c>
      <c r="BI493" s="2">
        <f>(Table4[[#This Row],[Accept]]-Table4[[#This Row],[projected_M3]])</f>
        <v>1</v>
      </c>
      <c r="BJ493" s="2">
        <f>(Table4[[#This Row],[Accept]]-Table4[[#This Row],[projected_M4]])</f>
        <v>1</v>
      </c>
    </row>
    <row r="494" spans="1:62" x14ac:dyDescent="0.3">
      <c r="A494">
        <v>52</v>
      </c>
      <c r="B494" t="s">
        <v>45</v>
      </c>
      <c r="C494">
        <v>1.1960207441678836</v>
      </c>
      <c r="D494">
        <v>-2</v>
      </c>
      <c r="E494" s="22">
        <f>IF(Table4[[#This Row],[Trial]]="G1",Table4[[#This Row],[Balance]]/100,IF(Table4[[#This Row],[Trial]]="G2",Table4[[#This Row],[Balance]]/200,Table4[[#This Row],[Balance]]/500))</f>
        <v>1.1399999999999999</v>
      </c>
      <c r="F494" s="22">
        <f>IF(Table4[[#This Row],[Net_Balance]]&gt;1,1+(Table4[[#This Row],[Net_Balance]]-1)/$F$974,1)</f>
        <v>1.002</v>
      </c>
      <c r="G494" s="22">
        <f>IF(Table4[[#This Row],[Net_Balance]]&lt;1,1-(1-Table4[[#This Row],[Net_Balance]])/$F$974,1)</f>
        <v>1</v>
      </c>
      <c r="H494" s="22">
        <f>IF(Table4[[#This Row],[Net_Balance]]&gt;1,1+(Table4[[#This Row],[Net_Balance]]-1)/$H$974,1)</f>
        <v>1.0014000000000001</v>
      </c>
      <c r="I494" s="22">
        <f>IF(Table4[[#This Row],[Net_Balance]]&lt;1,1-(1-Table4[[#This Row],[Net_Balance]])/$H$974,1)</f>
        <v>1</v>
      </c>
      <c r="J494" s="22">
        <f>IF(Table4[[#This Row],[Net_Balance]]&gt;1,(Table4[[#This Row],[Net_Balance]]-1)/$J$974,0)</f>
        <v>2.7999999999999982E-3</v>
      </c>
      <c r="K494" s="22">
        <f>IF(Table4[[#This Row],[Net_Balance]]&lt;1,-(1-Table4[[#This Row],[Net_Balance]])/$J$974,0)</f>
        <v>0</v>
      </c>
      <c r="L494" t="s">
        <v>110</v>
      </c>
      <c r="M494" t="s">
        <v>79</v>
      </c>
      <c r="N494" t="s">
        <v>5</v>
      </c>
      <c r="O494">
        <v>0</v>
      </c>
      <c r="P494">
        <v>0</v>
      </c>
      <c r="Q494">
        <v>570</v>
      </c>
      <c r="R494">
        <v>1664468794</v>
      </c>
      <c r="S494">
        <v>7</v>
      </c>
      <c r="T494" t="s">
        <v>117</v>
      </c>
      <c r="U494">
        <v>0</v>
      </c>
      <c r="V494">
        <v>-10</v>
      </c>
      <c r="W494">
        <v>0.5</v>
      </c>
      <c r="X494">
        <v>0</v>
      </c>
      <c r="Y494">
        <v>0.5</v>
      </c>
      <c r="Z494">
        <v>-5</v>
      </c>
      <c r="AA494">
        <v>25</v>
      </c>
      <c r="AB494">
        <v>5</v>
      </c>
      <c r="AC494">
        <v>4</v>
      </c>
      <c r="AD494">
        <v>0.25</v>
      </c>
      <c r="AE494">
        <v>0.75</v>
      </c>
      <c r="AF494">
        <v>2</v>
      </c>
      <c r="AG494">
        <v>0.5</v>
      </c>
      <c r="AH494">
        <v>0.25</v>
      </c>
      <c r="AI494">
        <v>0.625</v>
      </c>
      <c r="AJ494">
        <v>0.375</v>
      </c>
      <c r="AK494">
        <v>-6.25</v>
      </c>
      <c r="AL494">
        <v>23.4375</v>
      </c>
      <c r="AM494">
        <v>4.8412291827592711</v>
      </c>
      <c r="AN494">
        <v>0.9</v>
      </c>
      <c r="AO494">
        <v>0.38419903534316502</v>
      </c>
      <c r="AP494">
        <v>0.61580096465683498</v>
      </c>
      <c r="AQ494" s="2">
        <f>Table4[[#This Row],[Gain]]^Table4[[#This Row],[θ]]</f>
        <v>0</v>
      </c>
      <c r="AR494" s="2">
        <f>-Table4[[#This Row],[λ]]*-Table4[[#This Row],[Loss]]^Table4[[#This Row],[θ]]</f>
        <v>31.408756296736705</v>
      </c>
      <c r="AS494" s="2">
        <f>Table4[[#This Row],[pie_gain]]*Table4[[#This Row],[v_n_w_g]]-Table4[[#This Row],[pie_loss]]*Table4[[#This Row],[v_n_w_l]]</f>
        <v>-19.341542426201904</v>
      </c>
      <c r="AT494" s="2">
        <f>IF(Table4[[#This Row],[diff_v]]&gt;=1,1,0)</f>
        <v>0</v>
      </c>
      <c r="AU494" s="2">
        <f>Table4[[#This Row],[Gain]]^(Table4[[#This Row],[θ]]*Table4[[#This Row],[ω_p]])</f>
        <v>0</v>
      </c>
      <c r="AV494" s="2">
        <f>-Table4[[#This Row],[λ]]*-Table4[[#This Row],[Loss]]^(Table4[[#This Row],[θ]]*Table4[[#This Row],[ω_n]])</f>
        <v>31.408756296736705</v>
      </c>
      <c r="AW494" s="2">
        <f>Table4[[#This Row],[v_n_w_g_w]]*Table4[[#This Row],[pie_gain]]-Table4[[#This Row],[v_n_w_l_w]]*Table4[[#This Row],[pie_loss]]</f>
        <v>-19.341542426201904</v>
      </c>
      <c r="AX494" s="2">
        <f>IF(Table4[[#This Row],[diff_v_w]]&gt;=1,1,0)</f>
        <v>0</v>
      </c>
      <c r="AY494" s="2">
        <f>Table4[[#This Row],[Gain]]^(Table4[[#This Row],[θ]])*Table4[[#This Row],[ω_p2]]</f>
        <v>0</v>
      </c>
      <c r="AZ494" s="2">
        <f>-Table4[[#This Row],[λ]]*-Table4[[#This Row],[Loss]]^(Table4[[#This Row],[θ]])*Table4[[#This Row],[ω_n2]]</f>
        <v>31.408756296736705</v>
      </c>
      <c r="BA494" s="2">
        <f>Table4[[#This Row],[v_n_w_g_w2]]*Table4[[#This Row],[pie_gain]]-Table4[[#This Row],[v_n_w_l_w2]]*Table4[[#This Row],[pie_loss]]</f>
        <v>-19.341542426201904</v>
      </c>
      <c r="BB494" s="2">
        <f>IF(Table4[[#This Row],[diff_v_w2]]&gt;=1,1,0)</f>
        <v>0</v>
      </c>
      <c r="BC494" s="2">
        <f>Table4[[#This Row],[Gain]]^(Table4[[#This Row],[θ]]+Table4[[#This Row],[ω_p3]])</f>
        <v>0</v>
      </c>
      <c r="BD494" s="2">
        <f>-Table4[[#This Row],[λ]]*-Table4[[#This Row],[Loss]]^(Table4[[#This Row],[θ]]+Table4[[#This Row],[ω_n3]])</f>
        <v>31.408756296736705</v>
      </c>
      <c r="BE494" s="2">
        <f>Table4[[#This Row],[v_n_w_g_w3]]*Table4[[#This Row],[pie_gain]]-Table4[[#This Row],[v_n_w_l_w3]]*Table4[[#This Row],[pie_loss]]</f>
        <v>-19.341542426201904</v>
      </c>
      <c r="BF494" s="2">
        <f>IF(Table4[[#This Row],[diff_v_w3]]&gt;=1,1,0)</f>
        <v>0</v>
      </c>
      <c r="BG494" s="2">
        <f>(Table4[[#This Row],[Accept]]-Table4[[#This Row],[projected_M1]])</f>
        <v>0</v>
      </c>
      <c r="BH494" s="2">
        <f>(Table4[[#This Row],[Accept]]-Table4[[#This Row],[projected_M2]])</f>
        <v>0</v>
      </c>
      <c r="BI494" s="2">
        <f>(Table4[[#This Row],[Accept]]-Table4[[#This Row],[projected_M3]])</f>
        <v>0</v>
      </c>
      <c r="BJ494" s="2">
        <f>(Table4[[#This Row],[Accept]]-Table4[[#This Row],[projected_M4]])</f>
        <v>0</v>
      </c>
    </row>
    <row r="495" spans="1:62" x14ac:dyDescent="0.3">
      <c r="A495">
        <v>54</v>
      </c>
      <c r="B495" t="s">
        <v>45</v>
      </c>
      <c r="C495">
        <v>1.1960207441678836</v>
      </c>
      <c r="D495">
        <v>-2</v>
      </c>
      <c r="E495" s="22">
        <f>IF(Table4[[#This Row],[Trial]]="G1",Table4[[#This Row],[Balance]]/100,IF(Table4[[#This Row],[Trial]]="G2",Table4[[#This Row],[Balance]]/200,Table4[[#This Row],[Balance]]/500))</f>
        <v>0.96</v>
      </c>
      <c r="F495" s="22">
        <f>IF(Table4[[#This Row],[Net_Balance]]&gt;1,1+(Table4[[#This Row],[Net_Balance]]-1)/$F$974,1)</f>
        <v>1</v>
      </c>
      <c r="G495" s="22">
        <f>IF(Table4[[#This Row],[Net_Balance]]&lt;1,1-(1-Table4[[#This Row],[Net_Balance]])/$F$974,1)</f>
        <v>0.99942857142857144</v>
      </c>
      <c r="H495" s="22">
        <f>IF(Table4[[#This Row],[Net_Balance]]&gt;1,1+(Table4[[#This Row],[Net_Balance]]-1)/$H$974,1)</f>
        <v>1</v>
      </c>
      <c r="I495" s="22">
        <f>IF(Table4[[#This Row],[Net_Balance]]&lt;1,1-(1-Table4[[#This Row],[Net_Balance]])/$H$974,1)</f>
        <v>0.99960000000000004</v>
      </c>
      <c r="J495" s="22">
        <f>IF(Table4[[#This Row],[Net_Balance]]&gt;1,(Table4[[#This Row],[Net_Balance]]-1)/$J$974,0)</f>
        <v>0</v>
      </c>
      <c r="K495" s="22">
        <f>IF(Table4[[#This Row],[Net_Balance]]&lt;1,-(1-Table4[[#This Row],[Net_Balance]])/$J$974,0)</f>
        <v>-8.0000000000000069E-4</v>
      </c>
      <c r="L495" t="s">
        <v>110</v>
      </c>
      <c r="M495" t="s">
        <v>78</v>
      </c>
      <c r="N495" t="s">
        <v>7</v>
      </c>
      <c r="O495">
        <v>1</v>
      </c>
      <c r="P495">
        <v>-90</v>
      </c>
      <c r="Q495">
        <v>480</v>
      </c>
      <c r="R495">
        <v>1664468815</v>
      </c>
      <c r="S495">
        <v>10</v>
      </c>
      <c r="T495" t="s">
        <v>118</v>
      </c>
      <c r="U495">
        <v>1</v>
      </c>
      <c r="V495">
        <v>-90</v>
      </c>
      <c r="W495">
        <v>0.5</v>
      </c>
      <c r="X495">
        <v>80</v>
      </c>
      <c r="Y495">
        <v>0.5</v>
      </c>
      <c r="Z495">
        <v>-5</v>
      </c>
      <c r="AA495">
        <v>7225</v>
      </c>
      <c r="AB495">
        <v>85</v>
      </c>
      <c r="AC495">
        <v>2</v>
      </c>
      <c r="AD495">
        <v>0.25</v>
      </c>
      <c r="AE495">
        <v>0.75</v>
      </c>
      <c r="AF495">
        <v>2</v>
      </c>
      <c r="AG495">
        <v>0.5</v>
      </c>
      <c r="AH495">
        <v>0.25</v>
      </c>
      <c r="AI495">
        <v>0.625</v>
      </c>
      <c r="AJ495">
        <v>0.375</v>
      </c>
      <c r="AK495">
        <v>-26.25</v>
      </c>
      <c r="AL495">
        <v>6773.4375</v>
      </c>
      <c r="AM495">
        <v>82.300896106907615</v>
      </c>
      <c r="AN495">
        <v>0.9</v>
      </c>
      <c r="AO495">
        <v>0.38419903534316502</v>
      </c>
      <c r="AP495">
        <v>0.61580096465683498</v>
      </c>
      <c r="AQ495" s="2">
        <f>Table4[[#This Row],[Gain]]^Table4[[#This Row],[θ]]</f>
        <v>188.85787660819494</v>
      </c>
      <c r="AR495" s="2">
        <f>-Table4[[#This Row],[λ]]*-Table4[[#This Row],[Loss]]^Table4[[#This Row],[θ]]</f>
        <v>434.85510823313615</v>
      </c>
      <c r="AS495" s="2">
        <f>Table4[[#This Row],[pie_gain]]*Table4[[#This Row],[v_n_w_g]]-Table4[[#This Row],[pie_loss]]*Table4[[#This Row],[v_n_w_l]]</f>
        <v>-195.22518112609066</v>
      </c>
      <c r="AT495" s="2">
        <f>IF(Table4[[#This Row],[diff_v]]&gt;=1,1,0)</f>
        <v>0</v>
      </c>
      <c r="AU495" s="2">
        <f>Table4[[#This Row],[Gain]]^(Table4[[#This Row],[θ]]*Table4[[#This Row],[ω_p]])</f>
        <v>188.85787660819494</v>
      </c>
      <c r="AV495" s="2">
        <f>-Table4[[#This Row],[λ]]*-Table4[[#This Row],[Loss]]^(Table4[[#This Row],[θ]]*Table4[[#This Row],[ω_n]])</f>
        <v>433.51983005574766</v>
      </c>
      <c r="AW495" s="2">
        <f>Table4[[#This Row],[v_n_w_g_w]]*Table4[[#This Row],[pie_gain]]-Table4[[#This Row],[v_n_w_l_w]]*Table4[[#This Row],[pie_loss]]</f>
        <v>-194.40291553636962</v>
      </c>
      <c r="AX495" s="2">
        <f>IF(Table4[[#This Row],[diff_v_w]]&gt;=1,1,0)</f>
        <v>0</v>
      </c>
      <c r="AY495" s="2">
        <f>Table4[[#This Row],[Gain]]^(Table4[[#This Row],[θ]])*Table4[[#This Row],[ω_p2]]</f>
        <v>188.85787660819494</v>
      </c>
      <c r="AZ495" s="2">
        <f>-Table4[[#This Row],[λ]]*-Table4[[#This Row],[Loss]]^(Table4[[#This Row],[θ]])*Table4[[#This Row],[ω_n2]]</f>
        <v>434.68116618984294</v>
      </c>
      <c r="BA495" s="2">
        <f>Table4[[#This Row],[v_n_w_g_w2]]*Table4[[#This Row],[pie_gain]]-Table4[[#This Row],[v_n_w_l_w2]]*Table4[[#This Row],[pie_loss]]</f>
        <v>-195.1180674480363</v>
      </c>
      <c r="BB495" s="2">
        <f>IF(Table4[[#This Row],[diff_v_w2]]&gt;=1,1,0)</f>
        <v>0</v>
      </c>
      <c r="BC495" s="2">
        <f>Table4[[#This Row],[Gain]]^(Table4[[#This Row],[θ]]+Table4[[#This Row],[ω_p3]])</f>
        <v>188.85787660819494</v>
      </c>
      <c r="BD495" s="2">
        <f>-Table4[[#This Row],[λ]]*-Table4[[#This Row],[Loss]]^(Table4[[#This Row],[θ]]+Table4[[#This Row],[ω_n3]])</f>
        <v>433.29251030093747</v>
      </c>
      <c r="BE495" s="2">
        <f>Table4[[#This Row],[v_n_w_g_w3]]*Table4[[#This Row],[pie_gain]]-Table4[[#This Row],[v_n_w_l_w3]]*Table4[[#This Row],[pie_loss]]</f>
        <v>-194.26293181207194</v>
      </c>
      <c r="BF495" s="2">
        <f>IF(Table4[[#This Row],[diff_v_w3]]&gt;=1,1,0)</f>
        <v>0</v>
      </c>
      <c r="BG495" s="2">
        <f>(Table4[[#This Row],[Accept]]-Table4[[#This Row],[projected_M1]])</f>
        <v>1</v>
      </c>
      <c r="BH495" s="2">
        <f>(Table4[[#This Row],[Accept]]-Table4[[#This Row],[projected_M2]])</f>
        <v>1</v>
      </c>
      <c r="BI495" s="2">
        <f>(Table4[[#This Row],[Accept]]-Table4[[#This Row],[projected_M3]])</f>
        <v>1</v>
      </c>
      <c r="BJ495" s="2">
        <f>(Table4[[#This Row],[Accept]]-Table4[[#This Row],[projected_M4]])</f>
        <v>1</v>
      </c>
    </row>
    <row r="496" spans="1:62" x14ac:dyDescent="0.3">
      <c r="A496">
        <v>55</v>
      </c>
      <c r="B496" t="s">
        <v>45</v>
      </c>
      <c r="C496">
        <v>1.1960207441678836</v>
      </c>
      <c r="D496">
        <v>-2</v>
      </c>
      <c r="E496" s="22">
        <f>IF(Table4[[#This Row],[Trial]]="G1",Table4[[#This Row],[Balance]]/100,IF(Table4[[#This Row],[Trial]]="G2",Table4[[#This Row],[Balance]]/200,Table4[[#This Row],[Balance]]/500))</f>
        <v>0.96</v>
      </c>
      <c r="F496" s="22">
        <f>IF(Table4[[#This Row],[Net_Balance]]&gt;1,1+(Table4[[#This Row],[Net_Balance]]-1)/$F$974,1)</f>
        <v>1</v>
      </c>
      <c r="G496" s="22">
        <f>IF(Table4[[#This Row],[Net_Balance]]&lt;1,1-(1-Table4[[#This Row],[Net_Balance]])/$F$974,1)</f>
        <v>0.99942857142857144</v>
      </c>
      <c r="H496" s="22">
        <f>IF(Table4[[#This Row],[Net_Balance]]&gt;1,1+(Table4[[#This Row],[Net_Balance]]-1)/$H$974,1)</f>
        <v>1</v>
      </c>
      <c r="I496" s="22">
        <f>IF(Table4[[#This Row],[Net_Balance]]&lt;1,1-(1-Table4[[#This Row],[Net_Balance]])/$H$974,1)</f>
        <v>0.99960000000000004</v>
      </c>
      <c r="J496" s="22">
        <f>IF(Table4[[#This Row],[Net_Balance]]&gt;1,(Table4[[#This Row],[Net_Balance]]-1)/$J$974,0)</f>
        <v>0</v>
      </c>
      <c r="K496" s="22">
        <f>IF(Table4[[#This Row],[Net_Balance]]&lt;1,-(1-Table4[[#This Row],[Net_Balance]])/$J$974,0)</f>
        <v>-8.0000000000000069E-4</v>
      </c>
      <c r="L496" t="s">
        <v>110</v>
      </c>
      <c r="M496" t="s">
        <v>87</v>
      </c>
      <c r="N496" t="s">
        <v>5</v>
      </c>
      <c r="O496">
        <v>0</v>
      </c>
      <c r="P496">
        <v>0</v>
      </c>
      <c r="Q496">
        <v>480</v>
      </c>
      <c r="R496">
        <v>1664468822</v>
      </c>
      <c r="S496">
        <v>7</v>
      </c>
      <c r="T496" t="s">
        <v>118</v>
      </c>
      <c r="U496">
        <v>1</v>
      </c>
      <c r="V496">
        <v>-90</v>
      </c>
      <c r="W496">
        <v>0.5</v>
      </c>
      <c r="X496">
        <v>90</v>
      </c>
      <c r="Y496">
        <v>0.5</v>
      </c>
      <c r="Z496">
        <v>0</v>
      </c>
      <c r="AA496">
        <v>8100</v>
      </c>
      <c r="AB496">
        <v>90</v>
      </c>
      <c r="AC496">
        <v>2</v>
      </c>
      <c r="AD496">
        <v>0.25</v>
      </c>
      <c r="AE496">
        <v>0.75</v>
      </c>
      <c r="AF496">
        <v>2</v>
      </c>
      <c r="AG496">
        <v>0.5</v>
      </c>
      <c r="AH496">
        <v>0.25</v>
      </c>
      <c r="AI496">
        <v>0.625</v>
      </c>
      <c r="AJ496">
        <v>0.375</v>
      </c>
      <c r="AK496">
        <v>-22.5</v>
      </c>
      <c r="AL496">
        <v>7593.75</v>
      </c>
      <c r="AM496">
        <v>87.142125289666879</v>
      </c>
      <c r="AN496">
        <v>0.9</v>
      </c>
      <c r="AO496">
        <v>0.38419903534316502</v>
      </c>
      <c r="AP496">
        <v>0.61580096465683498</v>
      </c>
      <c r="AQ496" s="2">
        <f>Table4[[#This Row],[Gain]]^Table4[[#This Row],[θ]]</f>
        <v>217.42755411656807</v>
      </c>
      <c r="AR496" s="2">
        <f>-Table4[[#This Row],[λ]]*-Table4[[#This Row],[Loss]]^Table4[[#This Row],[θ]]</f>
        <v>434.85510823313615</v>
      </c>
      <c r="AS496" s="2">
        <f>Table4[[#This Row],[pie_gain]]*Table4[[#This Row],[v_n_w_g]]-Table4[[#This Row],[pie_loss]]*Table4[[#This Row],[v_n_w_l]]</f>
        <v>-184.24873858730837</v>
      </c>
      <c r="AT496" s="2">
        <f>IF(Table4[[#This Row],[diff_v]]&gt;=1,1,0)</f>
        <v>0</v>
      </c>
      <c r="AU496" s="2">
        <f>Table4[[#This Row],[Gain]]^(Table4[[#This Row],[θ]]*Table4[[#This Row],[ω_p]])</f>
        <v>217.42755411656807</v>
      </c>
      <c r="AV496" s="2">
        <f>-Table4[[#This Row],[λ]]*-Table4[[#This Row],[Loss]]^(Table4[[#This Row],[θ]]*Table4[[#This Row],[ω_n]])</f>
        <v>433.51983005574766</v>
      </c>
      <c r="AW496" s="2">
        <f>Table4[[#This Row],[v_n_w_g_w]]*Table4[[#This Row],[pie_gain]]-Table4[[#This Row],[v_n_w_l_w]]*Table4[[#This Row],[pie_loss]]</f>
        <v>-183.42647299758733</v>
      </c>
      <c r="AX496" s="2">
        <f>IF(Table4[[#This Row],[diff_v_w]]&gt;=1,1,0)</f>
        <v>0</v>
      </c>
      <c r="AY496" s="2">
        <f>Table4[[#This Row],[Gain]]^(Table4[[#This Row],[θ]])*Table4[[#This Row],[ω_p2]]</f>
        <v>217.42755411656807</v>
      </c>
      <c r="AZ496" s="2">
        <f>-Table4[[#This Row],[λ]]*-Table4[[#This Row],[Loss]]^(Table4[[#This Row],[θ]])*Table4[[#This Row],[ω_n2]]</f>
        <v>434.68116618984294</v>
      </c>
      <c r="BA496" s="2">
        <f>Table4[[#This Row],[v_n_w_g_w2]]*Table4[[#This Row],[pie_gain]]-Table4[[#This Row],[v_n_w_l_w2]]*Table4[[#This Row],[pie_loss]]</f>
        <v>-184.14162490925401</v>
      </c>
      <c r="BB496" s="2">
        <f>IF(Table4[[#This Row],[diff_v_w2]]&gt;=1,1,0)</f>
        <v>0</v>
      </c>
      <c r="BC496" s="2">
        <f>Table4[[#This Row],[Gain]]^(Table4[[#This Row],[θ]]+Table4[[#This Row],[ω_p3]])</f>
        <v>217.42755411656807</v>
      </c>
      <c r="BD496" s="2">
        <f>-Table4[[#This Row],[λ]]*-Table4[[#This Row],[Loss]]^(Table4[[#This Row],[θ]]+Table4[[#This Row],[ω_n3]])</f>
        <v>433.29251030093747</v>
      </c>
      <c r="BE496" s="2">
        <f>Table4[[#This Row],[v_n_w_g_w3]]*Table4[[#This Row],[pie_gain]]-Table4[[#This Row],[v_n_w_l_w3]]*Table4[[#This Row],[pie_loss]]</f>
        <v>-183.28648927328965</v>
      </c>
      <c r="BF496" s="2">
        <f>IF(Table4[[#This Row],[diff_v_w3]]&gt;=1,1,0)</f>
        <v>0</v>
      </c>
      <c r="BG496" s="2">
        <f>(Table4[[#This Row],[Accept]]-Table4[[#This Row],[projected_M1]])</f>
        <v>0</v>
      </c>
      <c r="BH496" s="2">
        <f>(Table4[[#This Row],[Accept]]-Table4[[#This Row],[projected_M2]])</f>
        <v>0</v>
      </c>
      <c r="BI496" s="2">
        <f>(Table4[[#This Row],[Accept]]-Table4[[#This Row],[projected_M3]])</f>
        <v>0</v>
      </c>
      <c r="BJ496" s="2">
        <f>(Table4[[#This Row],[Accept]]-Table4[[#This Row],[projected_M4]])</f>
        <v>0</v>
      </c>
    </row>
    <row r="497" spans="1:62" x14ac:dyDescent="0.3">
      <c r="A497">
        <v>56</v>
      </c>
      <c r="B497" t="s">
        <v>45</v>
      </c>
      <c r="C497">
        <v>1.1960207441678836</v>
      </c>
      <c r="D497">
        <v>-2</v>
      </c>
      <c r="E497" s="22">
        <f>IF(Table4[[#This Row],[Trial]]="G1",Table4[[#This Row],[Balance]]/100,IF(Table4[[#This Row],[Trial]]="G2",Table4[[#This Row],[Balance]]/200,Table4[[#This Row],[Balance]]/500))</f>
        <v>0.96</v>
      </c>
      <c r="F497" s="22">
        <f>IF(Table4[[#This Row],[Net_Balance]]&gt;1,1+(Table4[[#This Row],[Net_Balance]]-1)/$F$974,1)</f>
        <v>1</v>
      </c>
      <c r="G497" s="22">
        <f>IF(Table4[[#This Row],[Net_Balance]]&lt;1,1-(1-Table4[[#This Row],[Net_Balance]])/$F$974,1)</f>
        <v>0.99942857142857144</v>
      </c>
      <c r="H497" s="22">
        <f>IF(Table4[[#This Row],[Net_Balance]]&gt;1,1+(Table4[[#This Row],[Net_Balance]]-1)/$H$974,1)</f>
        <v>1</v>
      </c>
      <c r="I497" s="22">
        <f>IF(Table4[[#This Row],[Net_Balance]]&lt;1,1-(1-Table4[[#This Row],[Net_Balance]])/$H$974,1)</f>
        <v>0.99960000000000004</v>
      </c>
      <c r="J497" s="22">
        <f>IF(Table4[[#This Row],[Net_Balance]]&gt;1,(Table4[[#This Row],[Net_Balance]]-1)/$J$974,0)</f>
        <v>0</v>
      </c>
      <c r="K497" s="22">
        <f>IF(Table4[[#This Row],[Net_Balance]]&lt;1,-(1-Table4[[#This Row],[Net_Balance]])/$J$974,0)</f>
        <v>-8.0000000000000069E-4</v>
      </c>
      <c r="L497" t="s">
        <v>110</v>
      </c>
      <c r="M497" t="s">
        <v>57</v>
      </c>
      <c r="N497" t="s">
        <v>5</v>
      </c>
      <c r="O497">
        <v>0</v>
      </c>
      <c r="P497">
        <v>0</v>
      </c>
      <c r="Q497">
        <v>480</v>
      </c>
      <c r="R497">
        <v>1664468830</v>
      </c>
      <c r="S497">
        <v>8</v>
      </c>
      <c r="T497" t="s">
        <v>117</v>
      </c>
      <c r="U497">
        <v>0</v>
      </c>
      <c r="V497">
        <v>-90</v>
      </c>
      <c r="W497">
        <v>0.5</v>
      </c>
      <c r="X497">
        <v>100</v>
      </c>
      <c r="Y497">
        <v>0.5</v>
      </c>
      <c r="Z497">
        <v>5</v>
      </c>
      <c r="AA497">
        <v>9025</v>
      </c>
      <c r="AB497">
        <v>95</v>
      </c>
      <c r="AC497">
        <v>2</v>
      </c>
      <c r="AD497">
        <v>0.25</v>
      </c>
      <c r="AE497">
        <v>0.75</v>
      </c>
      <c r="AF497">
        <v>2</v>
      </c>
      <c r="AG497">
        <v>0.5</v>
      </c>
      <c r="AH497">
        <v>0.25</v>
      </c>
      <c r="AI497">
        <v>0.625</v>
      </c>
      <c r="AJ497">
        <v>0.375</v>
      </c>
      <c r="AK497">
        <v>-18.75</v>
      </c>
      <c r="AL497">
        <v>8460.9375</v>
      </c>
      <c r="AM497">
        <v>91.983354472426157</v>
      </c>
      <c r="AN497">
        <v>0.9</v>
      </c>
      <c r="AO497">
        <v>0.38419903534316502</v>
      </c>
      <c r="AP497">
        <v>0.61580096465683498</v>
      </c>
      <c r="AQ497" s="2">
        <f>Table4[[#This Row],[Gain]]^Table4[[#This Row],[θ]]</f>
        <v>246.6274930269494</v>
      </c>
      <c r="AR497" s="2">
        <f>-Table4[[#This Row],[λ]]*-Table4[[#This Row],[Loss]]^Table4[[#This Row],[θ]]</f>
        <v>434.85510823313615</v>
      </c>
      <c r="AS497" s="2">
        <f>Table4[[#This Row],[pie_gain]]*Table4[[#This Row],[v_n_w_g]]-Table4[[#This Row],[pie_loss]]*Table4[[#This Row],[v_n_w_l]]</f>
        <v>-173.0301502258605</v>
      </c>
      <c r="AT497" s="2">
        <f>IF(Table4[[#This Row],[diff_v]]&gt;=1,1,0)</f>
        <v>0</v>
      </c>
      <c r="AU497" s="2">
        <f>Table4[[#This Row],[Gain]]^(Table4[[#This Row],[θ]]*Table4[[#This Row],[ω_p]])</f>
        <v>246.6274930269494</v>
      </c>
      <c r="AV497" s="2">
        <f>-Table4[[#This Row],[λ]]*-Table4[[#This Row],[Loss]]^(Table4[[#This Row],[θ]]*Table4[[#This Row],[ω_n]])</f>
        <v>433.51983005574766</v>
      </c>
      <c r="AW497" s="2">
        <f>Table4[[#This Row],[v_n_w_g_w]]*Table4[[#This Row],[pie_gain]]-Table4[[#This Row],[v_n_w_l_w]]*Table4[[#This Row],[pie_loss]]</f>
        <v>-172.20788463613945</v>
      </c>
      <c r="AX497" s="2">
        <f>IF(Table4[[#This Row],[diff_v_w]]&gt;=1,1,0)</f>
        <v>0</v>
      </c>
      <c r="AY497" s="2">
        <f>Table4[[#This Row],[Gain]]^(Table4[[#This Row],[θ]])*Table4[[#This Row],[ω_p2]]</f>
        <v>246.6274930269494</v>
      </c>
      <c r="AZ497" s="2">
        <f>-Table4[[#This Row],[λ]]*-Table4[[#This Row],[Loss]]^(Table4[[#This Row],[θ]])*Table4[[#This Row],[ω_n2]]</f>
        <v>434.68116618984294</v>
      </c>
      <c r="BA497" s="2">
        <f>Table4[[#This Row],[v_n_w_g_w2]]*Table4[[#This Row],[pie_gain]]-Table4[[#This Row],[v_n_w_l_w2]]*Table4[[#This Row],[pie_loss]]</f>
        <v>-172.92303654780613</v>
      </c>
      <c r="BB497" s="2">
        <f>IF(Table4[[#This Row],[diff_v_w2]]&gt;=1,1,0)</f>
        <v>0</v>
      </c>
      <c r="BC497" s="2">
        <f>Table4[[#This Row],[Gain]]^(Table4[[#This Row],[θ]]+Table4[[#This Row],[ω_p3]])</f>
        <v>246.6274930269494</v>
      </c>
      <c r="BD497" s="2">
        <f>-Table4[[#This Row],[λ]]*-Table4[[#This Row],[Loss]]^(Table4[[#This Row],[θ]]+Table4[[#This Row],[ω_n3]])</f>
        <v>433.29251030093747</v>
      </c>
      <c r="BE497" s="2">
        <f>Table4[[#This Row],[v_n_w_g_w3]]*Table4[[#This Row],[pie_gain]]-Table4[[#This Row],[v_n_w_l_w3]]*Table4[[#This Row],[pie_loss]]</f>
        <v>-172.06790091184178</v>
      </c>
      <c r="BF497" s="2">
        <f>IF(Table4[[#This Row],[diff_v_w3]]&gt;=1,1,0)</f>
        <v>0</v>
      </c>
      <c r="BG497" s="2">
        <f>(Table4[[#This Row],[Accept]]-Table4[[#This Row],[projected_M1]])</f>
        <v>0</v>
      </c>
      <c r="BH497" s="2">
        <f>(Table4[[#This Row],[Accept]]-Table4[[#This Row],[projected_M2]])</f>
        <v>0</v>
      </c>
      <c r="BI497" s="2">
        <f>(Table4[[#This Row],[Accept]]-Table4[[#This Row],[projected_M3]])</f>
        <v>0</v>
      </c>
      <c r="BJ497" s="2">
        <f>(Table4[[#This Row],[Accept]]-Table4[[#This Row],[projected_M4]])</f>
        <v>0</v>
      </c>
    </row>
    <row r="498" spans="1:62" x14ac:dyDescent="0.3">
      <c r="A498">
        <v>57</v>
      </c>
      <c r="B498" t="s">
        <v>45</v>
      </c>
      <c r="C498">
        <v>1.1960207441678836</v>
      </c>
      <c r="D498">
        <v>-2</v>
      </c>
      <c r="E498" s="22">
        <f>IF(Table4[[#This Row],[Trial]]="G1",Table4[[#This Row],[Balance]]/100,IF(Table4[[#This Row],[Trial]]="G2",Table4[[#This Row],[Balance]]/200,Table4[[#This Row],[Balance]]/500))</f>
        <v>0.96</v>
      </c>
      <c r="F498" s="22">
        <f>IF(Table4[[#This Row],[Net_Balance]]&gt;1,1+(Table4[[#This Row],[Net_Balance]]-1)/$F$974,1)</f>
        <v>1</v>
      </c>
      <c r="G498" s="22">
        <f>IF(Table4[[#This Row],[Net_Balance]]&lt;1,1-(1-Table4[[#This Row],[Net_Balance]])/$F$974,1)</f>
        <v>0.99942857142857144</v>
      </c>
      <c r="H498" s="22">
        <f>IF(Table4[[#This Row],[Net_Balance]]&gt;1,1+(Table4[[#This Row],[Net_Balance]]-1)/$H$974,1)</f>
        <v>1</v>
      </c>
      <c r="I498" s="22">
        <f>IF(Table4[[#This Row],[Net_Balance]]&lt;1,1-(1-Table4[[#This Row],[Net_Balance]])/$H$974,1)</f>
        <v>0.99960000000000004</v>
      </c>
      <c r="J498" s="22">
        <f>IF(Table4[[#This Row],[Net_Balance]]&gt;1,(Table4[[#This Row],[Net_Balance]]-1)/$J$974,0)</f>
        <v>0</v>
      </c>
      <c r="K498" s="22">
        <f>IF(Table4[[#This Row],[Net_Balance]]&lt;1,-(1-Table4[[#This Row],[Net_Balance]])/$J$974,0)</f>
        <v>-8.0000000000000069E-4</v>
      </c>
      <c r="L498" t="s">
        <v>110</v>
      </c>
      <c r="M498" t="s">
        <v>57</v>
      </c>
      <c r="N498" t="s">
        <v>5</v>
      </c>
      <c r="O498">
        <v>0</v>
      </c>
      <c r="P498">
        <v>0</v>
      </c>
      <c r="Q498">
        <v>480</v>
      </c>
      <c r="R498">
        <v>1664468832</v>
      </c>
      <c r="S498">
        <v>2</v>
      </c>
      <c r="T498" t="s">
        <v>117</v>
      </c>
      <c r="U498">
        <v>0</v>
      </c>
      <c r="V498">
        <v>-90</v>
      </c>
      <c r="W498">
        <v>0.5</v>
      </c>
      <c r="X498">
        <v>100</v>
      </c>
      <c r="Y498">
        <v>0.5</v>
      </c>
      <c r="Z498">
        <v>5</v>
      </c>
      <c r="AA498">
        <v>9025</v>
      </c>
      <c r="AB498">
        <v>95</v>
      </c>
      <c r="AC498">
        <v>2</v>
      </c>
      <c r="AD498">
        <v>0.25</v>
      </c>
      <c r="AE498">
        <v>0.75</v>
      </c>
      <c r="AF498">
        <v>2</v>
      </c>
      <c r="AG498">
        <v>0.5</v>
      </c>
      <c r="AH498">
        <v>0.25</v>
      </c>
      <c r="AI498">
        <v>0.625</v>
      </c>
      <c r="AJ498">
        <v>0.375</v>
      </c>
      <c r="AK498">
        <v>-18.75</v>
      </c>
      <c r="AL498">
        <v>8460.9375</v>
      </c>
      <c r="AM498">
        <v>91.983354472426157</v>
      </c>
      <c r="AN498">
        <v>0.9</v>
      </c>
      <c r="AO498">
        <v>0.38419903534316502</v>
      </c>
      <c r="AP498">
        <v>0.61580096465683498</v>
      </c>
      <c r="AQ498" s="2">
        <f>Table4[[#This Row],[Gain]]^Table4[[#This Row],[θ]]</f>
        <v>246.6274930269494</v>
      </c>
      <c r="AR498" s="2">
        <f>-Table4[[#This Row],[λ]]*-Table4[[#This Row],[Loss]]^Table4[[#This Row],[θ]]</f>
        <v>434.85510823313615</v>
      </c>
      <c r="AS498" s="2">
        <f>Table4[[#This Row],[pie_gain]]*Table4[[#This Row],[v_n_w_g]]-Table4[[#This Row],[pie_loss]]*Table4[[#This Row],[v_n_w_l]]</f>
        <v>-173.0301502258605</v>
      </c>
      <c r="AT498" s="2">
        <f>IF(Table4[[#This Row],[diff_v]]&gt;=1,1,0)</f>
        <v>0</v>
      </c>
      <c r="AU498" s="2">
        <f>Table4[[#This Row],[Gain]]^(Table4[[#This Row],[θ]]*Table4[[#This Row],[ω_p]])</f>
        <v>246.6274930269494</v>
      </c>
      <c r="AV498" s="2">
        <f>-Table4[[#This Row],[λ]]*-Table4[[#This Row],[Loss]]^(Table4[[#This Row],[θ]]*Table4[[#This Row],[ω_n]])</f>
        <v>433.51983005574766</v>
      </c>
      <c r="AW498" s="2">
        <f>Table4[[#This Row],[v_n_w_g_w]]*Table4[[#This Row],[pie_gain]]-Table4[[#This Row],[v_n_w_l_w]]*Table4[[#This Row],[pie_loss]]</f>
        <v>-172.20788463613945</v>
      </c>
      <c r="AX498" s="2">
        <f>IF(Table4[[#This Row],[diff_v_w]]&gt;=1,1,0)</f>
        <v>0</v>
      </c>
      <c r="AY498" s="2">
        <f>Table4[[#This Row],[Gain]]^(Table4[[#This Row],[θ]])*Table4[[#This Row],[ω_p2]]</f>
        <v>246.6274930269494</v>
      </c>
      <c r="AZ498" s="2">
        <f>-Table4[[#This Row],[λ]]*-Table4[[#This Row],[Loss]]^(Table4[[#This Row],[θ]])*Table4[[#This Row],[ω_n2]]</f>
        <v>434.68116618984294</v>
      </c>
      <c r="BA498" s="2">
        <f>Table4[[#This Row],[v_n_w_g_w2]]*Table4[[#This Row],[pie_gain]]-Table4[[#This Row],[v_n_w_l_w2]]*Table4[[#This Row],[pie_loss]]</f>
        <v>-172.92303654780613</v>
      </c>
      <c r="BB498" s="2">
        <f>IF(Table4[[#This Row],[diff_v_w2]]&gt;=1,1,0)</f>
        <v>0</v>
      </c>
      <c r="BC498" s="2">
        <f>Table4[[#This Row],[Gain]]^(Table4[[#This Row],[θ]]+Table4[[#This Row],[ω_p3]])</f>
        <v>246.6274930269494</v>
      </c>
      <c r="BD498" s="2">
        <f>-Table4[[#This Row],[λ]]*-Table4[[#This Row],[Loss]]^(Table4[[#This Row],[θ]]+Table4[[#This Row],[ω_n3]])</f>
        <v>433.29251030093747</v>
      </c>
      <c r="BE498" s="2">
        <f>Table4[[#This Row],[v_n_w_g_w3]]*Table4[[#This Row],[pie_gain]]-Table4[[#This Row],[v_n_w_l_w3]]*Table4[[#This Row],[pie_loss]]</f>
        <v>-172.06790091184178</v>
      </c>
      <c r="BF498" s="2">
        <f>IF(Table4[[#This Row],[diff_v_w3]]&gt;=1,1,0)</f>
        <v>0</v>
      </c>
      <c r="BG498" s="2">
        <f>(Table4[[#This Row],[Accept]]-Table4[[#This Row],[projected_M1]])</f>
        <v>0</v>
      </c>
      <c r="BH498" s="2">
        <f>(Table4[[#This Row],[Accept]]-Table4[[#This Row],[projected_M2]])</f>
        <v>0</v>
      </c>
      <c r="BI498" s="2">
        <f>(Table4[[#This Row],[Accept]]-Table4[[#This Row],[projected_M3]])</f>
        <v>0</v>
      </c>
      <c r="BJ498" s="2">
        <f>(Table4[[#This Row],[Accept]]-Table4[[#This Row],[projected_M4]])</f>
        <v>0</v>
      </c>
    </row>
    <row r="499" spans="1:62" x14ac:dyDescent="0.3">
      <c r="A499">
        <v>58</v>
      </c>
      <c r="B499" t="s">
        <v>45</v>
      </c>
      <c r="C499">
        <v>1.1960207441678836</v>
      </c>
      <c r="D499">
        <v>-2</v>
      </c>
      <c r="E499" s="22">
        <f>IF(Table4[[#This Row],[Trial]]="G1",Table4[[#This Row],[Balance]]/100,IF(Table4[[#This Row],[Trial]]="G2",Table4[[#This Row],[Balance]]/200,Table4[[#This Row],[Balance]]/500))</f>
        <v>0.98</v>
      </c>
      <c r="F499" s="22">
        <f>IF(Table4[[#This Row],[Net_Balance]]&gt;1,1+(Table4[[#This Row],[Net_Balance]]-1)/$F$974,1)</f>
        <v>1</v>
      </c>
      <c r="G499" s="22">
        <f>IF(Table4[[#This Row],[Net_Balance]]&lt;1,1-(1-Table4[[#This Row],[Net_Balance]])/$F$974,1)</f>
        <v>0.99971428571428567</v>
      </c>
      <c r="H499" s="22">
        <f>IF(Table4[[#This Row],[Net_Balance]]&gt;1,1+(Table4[[#This Row],[Net_Balance]]-1)/$H$974,1)</f>
        <v>1</v>
      </c>
      <c r="I499" s="22">
        <f>IF(Table4[[#This Row],[Net_Balance]]&lt;1,1-(1-Table4[[#This Row],[Net_Balance]])/$H$974,1)</f>
        <v>0.99980000000000002</v>
      </c>
      <c r="J499" s="22">
        <f>IF(Table4[[#This Row],[Net_Balance]]&gt;1,(Table4[[#This Row],[Net_Balance]]-1)/$J$974,0)</f>
        <v>0</v>
      </c>
      <c r="K499" s="22">
        <f>IF(Table4[[#This Row],[Net_Balance]]&lt;1,-(1-Table4[[#This Row],[Net_Balance]])/$J$974,0)</f>
        <v>-4.0000000000000034E-4</v>
      </c>
      <c r="L499" t="s">
        <v>110</v>
      </c>
      <c r="M499" t="s">
        <v>52</v>
      </c>
      <c r="N499" t="s">
        <v>7</v>
      </c>
      <c r="O499">
        <v>1</v>
      </c>
      <c r="P499">
        <v>10</v>
      </c>
      <c r="Q499">
        <v>490</v>
      </c>
      <c r="R499">
        <v>1664468841</v>
      </c>
      <c r="S499">
        <v>9</v>
      </c>
      <c r="T499" t="s">
        <v>117</v>
      </c>
      <c r="U499">
        <v>0</v>
      </c>
      <c r="V499">
        <v>-10</v>
      </c>
      <c r="W499">
        <v>0.5</v>
      </c>
      <c r="X499">
        <v>10</v>
      </c>
      <c r="Y499">
        <v>0.5</v>
      </c>
      <c r="Z499">
        <v>0</v>
      </c>
      <c r="AA499">
        <v>100</v>
      </c>
      <c r="AB499">
        <v>10</v>
      </c>
      <c r="AC499">
        <v>4</v>
      </c>
      <c r="AD499">
        <v>0.25</v>
      </c>
      <c r="AE499">
        <v>0.75</v>
      </c>
      <c r="AF499">
        <v>1</v>
      </c>
      <c r="AG499">
        <v>0.25</v>
      </c>
      <c r="AH499">
        <v>0.5</v>
      </c>
      <c r="AI499">
        <v>0.375</v>
      </c>
      <c r="AJ499">
        <v>0.625</v>
      </c>
      <c r="AK499">
        <v>2.5</v>
      </c>
      <c r="AL499">
        <v>93.75</v>
      </c>
      <c r="AM499">
        <v>9.6824583655185421</v>
      </c>
      <c r="AN499">
        <v>0.9</v>
      </c>
      <c r="AO499">
        <v>0.60844334427391233</v>
      </c>
      <c r="AP499">
        <v>0.39155665572608767</v>
      </c>
      <c r="AQ499" s="2">
        <f>Table4[[#This Row],[Gain]]^Table4[[#This Row],[θ]]</f>
        <v>15.704378148368352</v>
      </c>
      <c r="AR499" s="2">
        <f>-Table4[[#This Row],[λ]]*-Table4[[#This Row],[Loss]]^Table4[[#This Row],[θ]]</f>
        <v>31.408756296736705</v>
      </c>
      <c r="AS499" s="2">
        <f>Table4[[#This Row],[pie_gain]]*Table4[[#This Row],[v_n_w_g]]-Table4[[#This Row],[pie_loss]]*Table4[[#This Row],[v_n_w_l]]</f>
        <v>-2.7430832157305307</v>
      </c>
      <c r="AT499" s="2">
        <f>IF(Table4[[#This Row],[diff_v]]&gt;=1,1,0)</f>
        <v>0</v>
      </c>
      <c r="AU499" s="2">
        <f>Table4[[#This Row],[Gain]]^(Table4[[#This Row],[θ]]*Table4[[#This Row],[ω_p]])</f>
        <v>15.704378148368352</v>
      </c>
      <c r="AV499" s="2">
        <f>-Table4[[#This Row],[λ]]*-Table4[[#This Row],[Loss]]^(Table4[[#This Row],[θ]]*Table4[[#This Row],[ω_n]])</f>
        <v>31.384052355389723</v>
      </c>
      <c r="AW499" s="2">
        <f>Table4[[#This Row],[v_n_w_g_w]]*Table4[[#This Row],[pie_gain]]-Table4[[#This Row],[v_n_w_l_w]]*Table4[[#This Row],[pie_loss]]</f>
        <v>-2.733410223073454</v>
      </c>
      <c r="AX499" s="2">
        <f>IF(Table4[[#This Row],[diff_v_w]]&gt;=1,1,0)</f>
        <v>0</v>
      </c>
      <c r="AY499" s="2">
        <f>Table4[[#This Row],[Gain]]^(Table4[[#This Row],[θ]])*Table4[[#This Row],[ω_p2]]</f>
        <v>15.704378148368352</v>
      </c>
      <c r="AZ499" s="2">
        <f>-Table4[[#This Row],[λ]]*-Table4[[#This Row],[Loss]]^(Table4[[#This Row],[θ]])*Table4[[#This Row],[ω_n2]]</f>
        <v>31.402474545477357</v>
      </c>
      <c r="BA499" s="2">
        <f>Table4[[#This Row],[v_n_w_g_w2]]*Table4[[#This Row],[pie_gain]]-Table4[[#This Row],[v_n_w_l_w2]]*Table4[[#This Row],[pie_loss]]</f>
        <v>-2.7406235542153183</v>
      </c>
      <c r="BB499" s="2">
        <f>IF(Table4[[#This Row],[diff_v_w2]]&gt;=1,1,0)</f>
        <v>0</v>
      </c>
      <c r="BC499" s="2">
        <f>Table4[[#This Row],[Gain]]^(Table4[[#This Row],[θ]]+Table4[[#This Row],[ω_p3]])</f>
        <v>15.704378148368352</v>
      </c>
      <c r="BD499" s="2">
        <f>-Table4[[#This Row],[λ]]*-Table4[[#This Row],[Loss]]^(Table4[[#This Row],[θ]]+Table4[[#This Row],[ω_n3]])</f>
        <v>31.379841081114336</v>
      </c>
      <c r="BE499" s="2">
        <f>Table4[[#This Row],[v_n_w_g_w3]]*Table4[[#This Row],[pie_gain]]-Table4[[#This Row],[v_n_w_l_w3]]*Table4[[#This Row],[pie_loss]]</f>
        <v>-2.7317612706018384</v>
      </c>
      <c r="BF499" s="2">
        <f>IF(Table4[[#This Row],[diff_v_w3]]&gt;=1,1,0)</f>
        <v>0</v>
      </c>
      <c r="BG499" s="2">
        <f>(Table4[[#This Row],[Accept]]-Table4[[#This Row],[projected_M1]])</f>
        <v>1</v>
      </c>
      <c r="BH499" s="2">
        <f>(Table4[[#This Row],[Accept]]-Table4[[#This Row],[projected_M2]])</f>
        <v>1</v>
      </c>
      <c r="BI499" s="2">
        <f>(Table4[[#This Row],[Accept]]-Table4[[#This Row],[projected_M3]])</f>
        <v>1</v>
      </c>
      <c r="BJ499" s="2">
        <f>(Table4[[#This Row],[Accept]]-Table4[[#This Row],[projected_M4]])</f>
        <v>1</v>
      </c>
    </row>
    <row r="500" spans="1:62" x14ac:dyDescent="0.3">
      <c r="A500">
        <v>60</v>
      </c>
      <c r="B500" t="s">
        <v>45</v>
      </c>
      <c r="C500">
        <v>1.1960207441678836</v>
      </c>
      <c r="D500">
        <v>-2</v>
      </c>
      <c r="E500" s="22">
        <f>IF(Table4[[#This Row],[Trial]]="G1",Table4[[#This Row],[Balance]]/100,IF(Table4[[#This Row],[Trial]]="G2",Table4[[#This Row],[Balance]]/200,Table4[[#This Row],[Balance]]/500))</f>
        <v>0.8</v>
      </c>
      <c r="F500" s="22">
        <f>IF(Table4[[#This Row],[Net_Balance]]&gt;1,1+(Table4[[#This Row],[Net_Balance]]-1)/$F$974,1)</f>
        <v>1</v>
      </c>
      <c r="G500" s="22">
        <f>IF(Table4[[#This Row],[Net_Balance]]&lt;1,1-(1-Table4[[#This Row],[Net_Balance]])/$F$974,1)</f>
        <v>0.99714285714285711</v>
      </c>
      <c r="H500" s="22">
        <f>IF(Table4[[#This Row],[Net_Balance]]&gt;1,1+(Table4[[#This Row],[Net_Balance]]-1)/$H$974,1)</f>
        <v>1</v>
      </c>
      <c r="I500" s="22">
        <f>IF(Table4[[#This Row],[Net_Balance]]&lt;1,1-(1-Table4[[#This Row],[Net_Balance]])/$H$974,1)</f>
        <v>0.998</v>
      </c>
      <c r="J500" s="22">
        <f>IF(Table4[[#This Row],[Net_Balance]]&gt;1,(Table4[[#This Row],[Net_Balance]]-1)/$J$974,0)</f>
        <v>0</v>
      </c>
      <c r="K500" s="22">
        <f>IF(Table4[[#This Row],[Net_Balance]]&lt;1,-(1-Table4[[#This Row],[Net_Balance]])/$J$974,0)</f>
        <v>-3.9999999999999992E-3</v>
      </c>
      <c r="L500" t="s">
        <v>110</v>
      </c>
      <c r="M500" t="s">
        <v>103</v>
      </c>
      <c r="N500" t="s">
        <v>7</v>
      </c>
      <c r="O500">
        <v>1</v>
      </c>
      <c r="P500">
        <v>-90</v>
      </c>
      <c r="Q500">
        <v>400</v>
      </c>
      <c r="R500">
        <v>1664468856</v>
      </c>
      <c r="S500">
        <v>10</v>
      </c>
      <c r="T500" t="s">
        <v>117</v>
      </c>
      <c r="U500">
        <v>0</v>
      </c>
      <c r="V500">
        <v>-90</v>
      </c>
      <c r="W500">
        <v>0.5</v>
      </c>
      <c r="X500">
        <v>180</v>
      </c>
      <c r="Y500">
        <v>0.5</v>
      </c>
      <c r="Z500">
        <v>45</v>
      </c>
      <c r="AA500">
        <v>18225</v>
      </c>
      <c r="AB500">
        <v>135</v>
      </c>
      <c r="AC500">
        <v>2</v>
      </c>
      <c r="AD500">
        <v>0.25</v>
      </c>
      <c r="AE500">
        <v>0.75</v>
      </c>
      <c r="AF500">
        <v>2</v>
      </c>
      <c r="AG500">
        <v>0.5</v>
      </c>
      <c r="AH500">
        <v>0.25</v>
      </c>
      <c r="AI500">
        <v>0.625</v>
      </c>
      <c r="AJ500">
        <v>0.375</v>
      </c>
      <c r="AK500">
        <v>11.25</v>
      </c>
      <c r="AL500">
        <v>17085.9375</v>
      </c>
      <c r="AM500">
        <v>130.71318793450033</v>
      </c>
      <c r="AN500">
        <v>0.9</v>
      </c>
      <c r="AO500">
        <v>0.38419903534316502</v>
      </c>
      <c r="AP500">
        <v>0.61580096465683498</v>
      </c>
      <c r="AQ500" s="2">
        <f>Table4[[#This Row],[Gain]]^Table4[[#This Row],[θ]]</f>
        <v>498.1414721148987</v>
      </c>
      <c r="AR500" s="2">
        <f>-Table4[[#This Row],[λ]]*-Table4[[#This Row],[Loss]]^Table4[[#This Row],[θ]]</f>
        <v>434.85510823313615</v>
      </c>
      <c r="AS500" s="2">
        <f>Table4[[#This Row],[pie_gain]]*Table4[[#This Row],[v_n_w_g]]-Table4[[#This Row],[pie_loss]]*Table4[[#This Row],[v_n_w_l]]</f>
        <v>-76.398722084949412</v>
      </c>
      <c r="AT500" s="2">
        <f>IF(Table4[[#This Row],[diff_v]]&gt;=1,1,0)</f>
        <v>0</v>
      </c>
      <c r="AU500" s="2">
        <f>Table4[[#This Row],[Gain]]^(Table4[[#This Row],[θ]]*Table4[[#This Row],[ω_p]])</f>
        <v>498.1414721148987</v>
      </c>
      <c r="AV500" s="2">
        <f>-Table4[[#This Row],[λ]]*-Table4[[#This Row],[Loss]]^(Table4[[#This Row],[θ]]*Table4[[#This Row],[ω_n]])</f>
        <v>428.21959306197186</v>
      </c>
      <c r="AW500" s="2">
        <f>Table4[[#This Row],[v_n_w_g_w]]*Table4[[#This Row],[pie_gain]]-Table4[[#This Row],[v_n_w_l_w]]*Table4[[#This Row],[pie_loss]]</f>
        <v>-72.312565441551357</v>
      </c>
      <c r="AX500" s="2">
        <f>IF(Table4[[#This Row],[diff_v_w]]&gt;=1,1,0)</f>
        <v>0</v>
      </c>
      <c r="AY500" s="2">
        <f>Table4[[#This Row],[Gain]]^(Table4[[#This Row],[θ]])*Table4[[#This Row],[ω_p2]]</f>
        <v>498.1414721148987</v>
      </c>
      <c r="AZ500" s="2">
        <f>-Table4[[#This Row],[λ]]*-Table4[[#This Row],[Loss]]^(Table4[[#This Row],[θ]])*Table4[[#This Row],[ω_n2]]</f>
        <v>433.98539801666988</v>
      </c>
      <c r="BA500" s="2">
        <f>Table4[[#This Row],[v_n_w_g_w2]]*Table4[[#This Row],[pie_gain]]-Table4[[#This Row],[v_n_w_l_w2]]*Table4[[#This Row],[pie_loss]]</f>
        <v>-75.86315369467755</v>
      </c>
      <c r="BB500" s="2">
        <f>IF(Table4[[#This Row],[diff_v_w2]]&gt;=1,1,0)</f>
        <v>0</v>
      </c>
      <c r="BC500" s="2">
        <f>Table4[[#This Row],[Gain]]^(Table4[[#This Row],[θ]]+Table4[[#This Row],[ω_p3]])</f>
        <v>498.1414721148987</v>
      </c>
      <c r="BD500" s="2">
        <f>-Table4[[#This Row],[λ]]*-Table4[[#This Row],[Loss]]^(Table4[[#This Row],[θ]]+Table4[[#This Row],[ω_n3]])</f>
        <v>427.09806718615027</v>
      </c>
      <c r="BE500" s="2">
        <f>Table4[[#This Row],[v_n_w_g_w3]]*Table4[[#This Row],[pie_gain]]-Table4[[#This Row],[v_n_w_l_w3]]*Table4[[#This Row],[pie_loss]]</f>
        <v>-71.621928725332822</v>
      </c>
      <c r="BF500" s="2">
        <f>IF(Table4[[#This Row],[diff_v_w3]]&gt;=1,1,0)</f>
        <v>0</v>
      </c>
      <c r="BG500" s="2">
        <f>(Table4[[#This Row],[Accept]]-Table4[[#This Row],[projected_M1]])</f>
        <v>1</v>
      </c>
      <c r="BH500" s="2">
        <f>(Table4[[#This Row],[Accept]]-Table4[[#This Row],[projected_M2]])</f>
        <v>1</v>
      </c>
      <c r="BI500" s="2">
        <f>(Table4[[#This Row],[Accept]]-Table4[[#This Row],[projected_M3]])</f>
        <v>1</v>
      </c>
      <c r="BJ500" s="2">
        <f>(Table4[[#This Row],[Accept]]-Table4[[#This Row],[projected_M4]])</f>
        <v>1</v>
      </c>
    </row>
    <row r="501" spans="1:62" x14ac:dyDescent="0.3">
      <c r="A501">
        <v>62</v>
      </c>
      <c r="B501" t="s">
        <v>45</v>
      </c>
      <c r="C501">
        <v>1.1960207441678836</v>
      </c>
      <c r="D501">
        <v>-2</v>
      </c>
      <c r="E501" s="22">
        <f>IF(Table4[[#This Row],[Trial]]="G1",Table4[[#This Row],[Balance]]/100,IF(Table4[[#This Row],[Trial]]="G2",Table4[[#This Row],[Balance]]/200,Table4[[#This Row],[Balance]]/500))</f>
        <v>0.86</v>
      </c>
      <c r="F501" s="22">
        <f>IF(Table4[[#This Row],[Net_Balance]]&gt;1,1+(Table4[[#This Row],[Net_Balance]]-1)/$F$974,1)</f>
        <v>1</v>
      </c>
      <c r="G501" s="22">
        <f>IF(Table4[[#This Row],[Net_Balance]]&lt;1,1-(1-Table4[[#This Row],[Net_Balance]])/$F$974,1)</f>
        <v>0.998</v>
      </c>
      <c r="H501" s="22">
        <f>IF(Table4[[#This Row],[Net_Balance]]&gt;1,1+(Table4[[#This Row],[Net_Balance]]-1)/$H$974,1)</f>
        <v>1</v>
      </c>
      <c r="I501" s="22">
        <f>IF(Table4[[#This Row],[Net_Balance]]&lt;1,1-(1-Table4[[#This Row],[Net_Balance]])/$H$974,1)</f>
        <v>0.99860000000000004</v>
      </c>
      <c r="J501" s="22">
        <f>IF(Table4[[#This Row],[Net_Balance]]&gt;1,(Table4[[#This Row],[Net_Balance]]-1)/$J$974,0)</f>
        <v>0</v>
      </c>
      <c r="K501" s="22">
        <f>IF(Table4[[#This Row],[Net_Balance]]&lt;1,-(1-Table4[[#This Row],[Net_Balance]])/$J$974,0)</f>
        <v>-2.8000000000000004E-3</v>
      </c>
      <c r="L501" t="s">
        <v>110</v>
      </c>
      <c r="M501" t="s">
        <v>71</v>
      </c>
      <c r="N501" t="s">
        <v>7</v>
      </c>
      <c r="O501">
        <v>1</v>
      </c>
      <c r="P501">
        <v>30</v>
      </c>
      <c r="Q501">
        <v>430</v>
      </c>
      <c r="R501">
        <v>1664468874</v>
      </c>
      <c r="S501">
        <v>9</v>
      </c>
      <c r="T501" t="s">
        <v>117</v>
      </c>
      <c r="U501">
        <v>0</v>
      </c>
      <c r="V501">
        <v>-10</v>
      </c>
      <c r="W501">
        <v>0.5</v>
      </c>
      <c r="X501">
        <v>30</v>
      </c>
      <c r="Y501">
        <v>0.5</v>
      </c>
      <c r="Z501">
        <v>10</v>
      </c>
      <c r="AA501">
        <v>400</v>
      </c>
      <c r="AB501">
        <v>20</v>
      </c>
      <c r="AC501">
        <v>2</v>
      </c>
      <c r="AD501">
        <v>0.25</v>
      </c>
      <c r="AE501">
        <v>0.75</v>
      </c>
      <c r="AF501">
        <v>2</v>
      </c>
      <c r="AG501">
        <v>0.5</v>
      </c>
      <c r="AH501">
        <v>0.25</v>
      </c>
      <c r="AI501">
        <v>0.625</v>
      </c>
      <c r="AJ501">
        <v>0.375</v>
      </c>
      <c r="AK501">
        <v>5</v>
      </c>
      <c r="AL501">
        <v>375</v>
      </c>
      <c r="AM501">
        <v>19.364916731037084</v>
      </c>
      <c r="AN501">
        <v>0.9</v>
      </c>
      <c r="AO501">
        <v>0.38419903534316502</v>
      </c>
      <c r="AP501">
        <v>0.61580096465683498</v>
      </c>
      <c r="AQ501" s="2">
        <f>Table4[[#This Row],[Gain]]^Table4[[#This Row],[θ]]</f>
        <v>58.434275299017848</v>
      </c>
      <c r="AR501" s="2">
        <f>-Table4[[#This Row],[λ]]*-Table4[[#This Row],[Loss]]^Table4[[#This Row],[θ]]</f>
        <v>31.408756296736705</v>
      </c>
      <c r="AS501" s="2">
        <f>Table4[[#This Row],[pie_gain]]*Table4[[#This Row],[v_n_w_g]]-Table4[[#This Row],[pie_loss]]*Table4[[#This Row],[v_n_w_l]]</f>
        <v>3.1088497746576884</v>
      </c>
      <c r="AT501" s="2">
        <f>IF(Table4[[#This Row],[diff_v]]&gt;=1,1,0)</f>
        <v>1</v>
      </c>
      <c r="AU501" s="2">
        <f>Table4[[#This Row],[Gain]]^(Table4[[#This Row],[θ]]*Table4[[#This Row],[ω_p]])</f>
        <v>58.434275299017848</v>
      </c>
      <c r="AV501" s="2">
        <f>-Table4[[#This Row],[λ]]*-Table4[[#This Row],[Loss]]^(Table4[[#This Row],[θ]]*Table4[[#This Row],[ω_n]])</f>
        <v>31.236236211250507</v>
      </c>
      <c r="AW501" s="2">
        <f>Table4[[#This Row],[v_n_w_g_w]]*Table4[[#This Row],[pie_gain]]-Table4[[#This Row],[v_n_w_l_w]]*Table4[[#This Row],[pie_loss]]</f>
        <v>3.2150878097227711</v>
      </c>
      <c r="AX501" s="2">
        <f>IF(Table4[[#This Row],[diff_v_w]]&gt;=1,1,0)</f>
        <v>1</v>
      </c>
      <c r="AY501" s="2">
        <f>Table4[[#This Row],[Gain]]^(Table4[[#This Row],[θ]])*Table4[[#This Row],[ω_p2]]</f>
        <v>58.434275299017848</v>
      </c>
      <c r="AZ501" s="2">
        <f>-Table4[[#This Row],[λ]]*-Table4[[#This Row],[Loss]]^(Table4[[#This Row],[θ]])*Table4[[#This Row],[ω_n2]]</f>
        <v>31.364784037921275</v>
      </c>
      <c r="BA501" s="2">
        <f>Table4[[#This Row],[v_n_w_g_w2]]*Table4[[#This Row],[pie_gain]]-Table4[[#This Row],[v_n_w_l_w2]]*Table4[[#This Row],[pie_loss]]</f>
        <v>3.1359279340543722</v>
      </c>
      <c r="BB501" s="2">
        <f>IF(Table4[[#This Row],[diff_v_w2]]&gt;=1,1,0)</f>
        <v>1</v>
      </c>
      <c r="BC501" s="2">
        <f>Table4[[#This Row],[Gain]]^(Table4[[#This Row],[θ]]+Table4[[#This Row],[ω_p3]])</f>
        <v>58.434275299017848</v>
      </c>
      <c r="BD501" s="2">
        <f>-Table4[[#This Row],[λ]]*-Table4[[#This Row],[Loss]]^(Table4[[#This Row],[θ]]+Table4[[#This Row],[ω_n3]])</f>
        <v>31.206907942827787</v>
      </c>
      <c r="BE501" s="2">
        <f>Table4[[#This Row],[v_n_w_g_w3]]*Table4[[#This Row],[pie_gain]]-Table4[[#This Row],[v_n_w_l_w3]]*Table4[[#This Row],[pie_loss]]</f>
        <v>3.2331481857091973</v>
      </c>
      <c r="BF501" s="2">
        <f>IF(Table4[[#This Row],[diff_v_w3]]&gt;=1,1,0)</f>
        <v>1</v>
      </c>
      <c r="BG501" s="2">
        <f>(Table4[[#This Row],[Accept]]-Table4[[#This Row],[projected_M1]])</f>
        <v>0</v>
      </c>
      <c r="BH501" s="2">
        <f>(Table4[[#This Row],[Accept]]-Table4[[#This Row],[projected_M2]])</f>
        <v>0</v>
      </c>
      <c r="BI501" s="2">
        <f>(Table4[[#This Row],[Accept]]-Table4[[#This Row],[projected_M3]])</f>
        <v>0</v>
      </c>
      <c r="BJ501" s="2">
        <f>(Table4[[#This Row],[Accept]]-Table4[[#This Row],[projected_M4]])</f>
        <v>0</v>
      </c>
    </row>
    <row r="502" spans="1:62" x14ac:dyDescent="0.3">
      <c r="A502">
        <v>63</v>
      </c>
      <c r="B502" t="s">
        <v>45</v>
      </c>
      <c r="C502">
        <v>1.1960207441678836</v>
      </c>
      <c r="D502">
        <v>-2</v>
      </c>
      <c r="E502" s="22">
        <f>IF(Table4[[#This Row],[Trial]]="G1",Table4[[#This Row],[Balance]]/100,IF(Table4[[#This Row],[Trial]]="G2",Table4[[#This Row],[Balance]]/200,Table4[[#This Row],[Balance]]/500))</f>
        <v>0.68</v>
      </c>
      <c r="F502" s="22">
        <f>IF(Table4[[#This Row],[Net_Balance]]&gt;1,1+(Table4[[#This Row],[Net_Balance]]-1)/$F$974,1)</f>
        <v>1</v>
      </c>
      <c r="G502" s="22">
        <f>IF(Table4[[#This Row],[Net_Balance]]&lt;1,1-(1-Table4[[#This Row],[Net_Balance]])/$F$974,1)</f>
        <v>0.99542857142857144</v>
      </c>
      <c r="H502" s="22">
        <f>IF(Table4[[#This Row],[Net_Balance]]&gt;1,1+(Table4[[#This Row],[Net_Balance]]-1)/$H$974,1)</f>
        <v>1</v>
      </c>
      <c r="I502" s="22">
        <f>IF(Table4[[#This Row],[Net_Balance]]&lt;1,1-(1-Table4[[#This Row],[Net_Balance]])/$H$974,1)</f>
        <v>0.99680000000000002</v>
      </c>
      <c r="J502" s="22">
        <f>IF(Table4[[#This Row],[Net_Balance]]&gt;1,(Table4[[#This Row],[Net_Balance]]-1)/$J$974,0)</f>
        <v>0</v>
      </c>
      <c r="K502" s="22">
        <f>IF(Table4[[#This Row],[Net_Balance]]&lt;1,-(1-Table4[[#This Row],[Net_Balance]])/$J$974,0)</f>
        <v>-6.3999999999999994E-3</v>
      </c>
      <c r="L502" t="s">
        <v>110</v>
      </c>
      <c r="M502" t="s">
        <v>101</v>
      </c>
      <c r="N502" t="s">
        <v>7</v>
      </c>
      <c r="O502">
        <v>1</v>
      </c>
      <c r="P502">
        <v>-90</v>
      </c>
      <c r="Q502">
        <v>340</v>
      </c>
      <c r="R502">
        <v>1664468886</v>
      </c>
      <c r="S502">
        <v>12</v>
      </c>
      <c r="T502" t="s">
        <v>118</v>
      </c>
      <c r="U502">
        <v>1</v>
      </c>
      <c r="V502">
        <v>-90</v>
      </c>
      <c r="W502">
        <v>0.5</v>
      </c>
      <c r="X502">
        <v>100</v>
      </c>
      <c r="Y502">
        <v>0.5</v>
      </c>
      <c r="Z502">
        <v>5</v>
      </c>
      <c r="AA502">
        <v>9025</v>
      </c>
      <c r="AB502">
        <v>95</v>
      </c>
      <c r="AC502">
        <v>2</v>
      </c>
      <c r="AD502">
        <v>0.25</v>
      </c>
      <c r="AE502">
        <v>0.75</v>
      </c>
      <c r="AF502">
        <v>2</v>
      </c>
      <c r="AG502">
        <v>0.5</v>
      </c>
      <c r="AH502">
        <v>0.25</v>
      </c>
      <c r="AI502">
        <v>0.625</v>
      </c>
      <c r="AJ502">
        <v>0.375</v>
      </c>
      <c r="AK502">
        <v>-18.75</v>
      </c>
      <c r="AL502">
        <v>8460.9375</v>
      </c>
      <c r="AM502">
        <v>91.983354472426157</v>
      </c>
      <c r="AN502">
        <v>0.9</v>
      </c>
      <c r="AO502">
        <v>0.38419903534316502</v>
      </c>
      <c r="AP502">
        <v>0.61580096465683498</v>
      </c>
      <c r="AQ502" s="2">
        <f>Table4[[#This Row],[Gain]]^Table4[[#This Row],[θ]]</f>
        <v>246.6274930269494</v>
      </c>
      <c r="AR502" s="2">
        <f>-Table4[[#This Row],[λ]]*-Table4[[#This Row],[Loss]]^Table4[[#This Row],[θ]]</f>
        <v>434.85510823313615</v>
      </c>
      <c r="AS502" s="2">
        <f>Table4[[#This Row],[pie_gain]]*Table4[[#This Row],[v_n_w_g]]-Table4[[#This Row],[pie_loss]]*Table4[[#This Row],[v_n_w_l]]</f>
        <v>-173.0301502258605</v>
      </c>
      <c r="AT502" s="2">
        <f>IF(Table4[[#This Row],[diff_v]]&gt;=1,1,0)</f>
        <v>0</v>
      </c>
      <c r="AU502" s="2">
        <f>Table4[[#This Row],[Gain]]^(Table4[[#This Row],[θ]]*Table4[[#This Row],[ω_p]])</f>
        <v>246.6274930269494</v>
      </c>
      <c r="AV502" s="2">
        <f>-Table4[[#This Row],[λ]]*-Table4[[#This Row],[Loss]]^(Table4[[#This Row],[θ]]*Table4[[#This Row],[ω_n]])</f>
        <v>424.28698445651929</v>
      </c>
      <c r="AW502" s="2">
        <f>Table4[[#This Row],[v_n_w_g_w]]*Table4[[#This Row],[pie_gain]]-Table4[[#This Row],[v_n_w_l_w]]*Table4[[#This Row],[pie_loss]]</f>
        <v>-166.52228940960697</v>
      </c>
      <c r="AX502" s="2">
        <f>IF(Table4[[#This Row],[diff_v_w]]&gt;=1,1,0)</f>
        <v>0</v>
      </c>
      <c r="AY502" s="2">
        <f>Table4[[#This Row],[Gain]]^(Table4[[#This Row],[θ]])*Table4[[#This Row],[ω_p2]]</f>
        <v>246.6274930269494</v>
      </c>
      <c r="AZ502" s="2">
        <f>-Table4[[#This Row],[λ]]*-Table4[[#This Row],[Loss]]^(Table4[[#This Row],[θ]])*Table4[[#This Row],[ω_n2]]</f>
        <v>433.46357188679013</v>
      </c>
      <c r="BA502" s="2">
        <f>Table4[[#This Row],[v_n_w_g_w2]]*Table4[[#This Row],[pie_gain]]-Table4[[#This Row],[v_n_w_l_w2]]*Table4[[#This Row],[pie_loss]]</f>
        <v>-172.17324080142555</v>
      </c>
      <c r="BB502" s="2">
        <f>IF(Table4[[#This Row],[diff_v_w2]]&gt;=1,1,0)</f>
        <v>0</v>
      </c>
      <c r="BC502" s="2">
        <f>Table4[[#This Row],[Gain]]^(Table4[[#This Row],[θ]]+Table4[[#This Row],[ω_p3]])</f>
        <v>246.6274930269494</v>
      </c>
      <c r="BD502" s="2">
        <f>-Table4[[#This Row],[λ]]*-Table4[[#This Row],[Loss]]^(Table4[[#This Row],[θ]]+Table4[[#This Row],[ω_n3]])</f>
        <v>422.51041999031298</v>
      </c>
      <c r="BE502" s="2">
        <f>Table4[[#This Row],[v_n_w_g_w3]]*Table4[[#This Row],[pie_gain]]-Table4[[#This Row],[v_n_w_l_w3]]*Table4[[#This Row],[pie_loss]]</f>
        <v>-165.42827929754208</v>
      </c>
      <c r="BF502" s="2">
        <f>IF(Table4[[#This Row],[diff_v_w3]]&gt;=1,1,0)</f>
        <v>0</v>
      </c>
      <c r="BG502" s="2">
        <f>(Table4[[#This Row],[Accept]]-Table4[[#This Row],[projected_M1]])</f>
        <v>1</v>
      </c>
      <c r="BH502" s="2">
        <f>(Table4[[#This Row],[Accept]]-Table4[[#This Row],[projected_M2]])</f>
        <v>1</v>
      </c>
      <c r="BI502" s="2">
        <f>(Table4[[#This Row],[Accept]]-Table4[[#This Row],[projected_M3]])</f>
        <v>1</v>
      </c>
      <c r="BJ502" s="2">
        <f>(Table4[[#This Row],[Accept]]-Table4[[#This Row],[projected_M4]])</f>
        <v>1</v>
      </c>
    </row>
    <row r="503" spans="1:62" x14ac:dyDescent="0.3">
      <c r="A503">
        <v>64</v>
      </c>
      <c r="B503" t="s">
        <v>45</v>
      </c>
      <c r="C503">
        <v>1.1960207441678836</v>
      </c>
      <c r="D503">
        <v>-2</v>
      </c>
      <c r="E503" s="22">
        <f>IF(Table4[[#This Row],[Trial]]="G1",Table4[[#This Row],[Balance]]/100,IF(Table4[[#This Row],[Trial]]="G2",Table4[[#This Row],[Balance]]/200,Table4[[#This Row],[Balance]]/500))</f>
        <v>0.74</v>
      </c>
      <c r="F503" s="22">
        <f>IF(Table4[[#This Row],[Net_Balance]]&gt;1,1+(Table4[[#This Row],[Net_Balance]]-1)/$F$974,1)</f>
        <v>1</v>
      </c>
      <c r="G503" s="22">
        <f>IF(Table4[[#This Row],[Net_Balance]]&lt;1,1-(1-Table4[[#This Row],[Net_Balance]])/$F$974,1)</f>
        <v>0.99628571428571433</v>
      </c>
      <c r="H503" s="22">
        <f>IF(Table4[[#This Row],[Net_Balance]]&gt;1,1+(Table4[[#This Row],[Net_Balance]]-1)/$H$974,1)</f>
        <v>1</v>
      </c>
      <c r="I503" s="22">
        <f>IF(Table4[[#This Row],[Net_Balance]]&lt;1,1-(1-Table4[[#This Row],[Net_Balance]])/$H$974,1)</f>
        <v>0.99739999999999995</v>
      </c>
      <c r="J503" s="22">
        <f>IF(Table4[[#This Row],[Net_Balance]]&gt;1,(Table4[[#This Row],[Net_Balance]]-1)/$J$974,0)</f>
        <v>0</v>
      </c>
      <c r="K503" s="22">
        <f>IF(Table4[[#This Row],[Net_Balance]]&lt;1,-(1-Table4[[#This Row],[Net_Balance]])/$J$974,0)</f>
        <v>-5.1999999999999998E-3</v>
      </c>
      <c r="L503" t="s">
        <v>110</v>
      </c>
      <c r="M503" t="s">
        <v>74</v>
      </c>
      <c r="N503" t="s">
        <v>7</v>
      </c>
      <c r="O503">
        <v>1</v>
      </c>
      <c r="P503">
        <v>30</v>
      </c>
      <c r="Q503">
        <v>370</v>
      </c>
      <c r="R503">
        <v>1664468896</v>
      </c>
      <c r="S503">
        <v>10</v>
      </c>
      <c r="T503" t="s">
        <v>118</v>
      </c>
      <c r="U503">
        <v>1</v>
      </c>
      <c r="V503">
        <v>-10</v>
      </c>
      <c r="W503">
        <v>0.5</v>
      </c>
      <c r="X503">
        <v>30</v>
      </c>
      <c r="Y503">
        <v>0.5</v>
      </c>
      <c r="Z503">
        <v>10</v>
      </c>
      <c r="AA503">
        <v>400</v>
      </c>
      <c r="AB503">
        <v>20</v>
      </c>
      <c r="AC503">
        <v>2</v>
      </c>
      <c r="AD503">
        <v>0.25</v>
      </c>
      <c r="AE503">
        <v>0.75</v>
      </c>
      <c r="AF503">
        <v>2</v>
      </c>
      <c r="AG503">
        <v>0.5</v>
      </c>
      <c r="AH503">
        <v>0.25</v>
      </c>
      <c r="AI503">
        <v>0.625</v>
      </c>
      <c r="AJ503">
        <v>0.375</v>
      </c>
      <c r="AK503">
        <v>5</v>
      </c>
      <c r="AL503">
        <v>375</v>
      </c>
      <c r="AM503">
        <v>19.364916731037084</v>
      </c>
      <c r="AN503">
        <v>0.9</v>
      </c>
      <c r="AO503">
        <v>0.38419903534316502</v>
      </c>
      <c r="AP503">
        <v>0.61580096465683498</v>
      </c>
      <c r="AQ503" s="2">
        <f>Table4[[#This Row],[Gain]]^Table4[[#This Row],[θ]]</f>
        <v>58.434275299017848</v>
      </c>
      <c r="AR503" s="2">
        <f>-Table4[[#This Row],[λ]]*-Table4[[#This Row],[Loss]]^Table4[[#This Row],[θ]]</f>
        <v>31.408756296736705</v>
      </c>
      <c r="AS503" s="2">
        <f>Table4[[#This Row],[pie_gain]]*Table4[[#This Row],[v_n_w_g]]-Table4[[#This Row],[pie_loss]]*Table4[[#This Row],[v_n_w_l]]</f>
        <v>3.1088497746576884</v>
      </c>
      <c r="AT503" s="2">
        <f>IF(Table4[[#This Row],[diff_v]]&gt;=1,1,0)</f>
        <v>1</v>
      </c>
      <c r="AU503" s="2">
        <f>Table4[[#This Row],[Gain]]^(Table4[[#This Row],[θ]]*Table4[[#This Row],[ω_p]])</f>
        <v>58.434275299017848</v>
      </c>
      <c r="AV503" s="2">
        <f>-Table4[[#This Row],[λ]]*-Table4[[#This Row],[Loss]]^(Table4[[#This Row],[θ]]*Table4[[#This Row],[ω_n]])</f>
        <v>31.089116268233465</v>
      </c>
      <c r="AW503" s="2">
        <f>Table4[[#This Row],[v_n_w_g_w]]*Table4[[#This Row],[pie_gain]]-Table4[[#This Row],[v_n_w_l_w]]*Table4[[#This Row],[pie_loss]]</f>
        <v>3.3056844125529246</v>
      </c>
      <c r="AX503" s="2">
        <f>IF(Table4[[#This Row],[diff_v_w]]&gt;=1,1,0)</f>
        <v>1</v>
      </c>
      <c r="AY503" s="2">
        <f>Table4[[#This Row],[Gain]]^(Table4[[#This Row],[θ]])*Table4[[#This Row],[ω_p2]]</f>
        <v>58.434275299017848</v>
      </c>
      <c r="AZ503" s="2">
        <f>-Table4[[#This Row],[λ]]*-Table4[[#This Row],[Loss]]^(Table4[[#This Row],[θ]])*Table4[[#This Row],[ω_n2]]</f>
        <v>31.32709353036519</v>
      </c>
      <c r="BA503" s="2">
        <f>Table4[[#This Row],[v_n_w_g_w2]]*Table4[[#This Row],[pie_gain]]-Table4[[#This Row],[v_n_w_l_w2]]*Table4[[#This Row],[pie_loss]]</f>
        <v>3.1591377849658144</v>
      </c>
      <c r="BB503" s="2">
        <f>IF(Table4[[#This Row],[diff_v_w2]]&gt;=1,1,0)</f>
        <v>1</v>
      </c>
      <c r="BC503" s="2">
        <f>Table4[[#This Row],[Gain]]^(Table4[[#This Row],[θ]]+Table4[[#This Row],[ω_p3]])</f>
        <v>58.434275299017848</v>
      </c>
      <c r="BD503" s="2">
        <f>-Table4[[#This Row],[λ]]*-Table4[[#This Row],[Loss]]^(Table4[[#This Row],[θ]]+Table4[[#This Row],[ω_n3]])</f>
        <v>31.034927832641031</v>
      </c>
      <c r="BE503" s="2">
        <f>Table4[[#This Row],[v_n_w_g_w3]]*Table4[[#This Row],[pie_gain]]-Table4[[#This Row],[v_n_w_l_w3]]*Table4[[#This Row],[pie_loss]]</f>
        <v>3.3390537034639891</v>
      </c>
      <c r="BF503" s="2">
        <f>IF(Table4[[#This Row],[diff_v_w3]]&gt;=1,1,0)</f>
        <v>1</v>
      </c>
      <c r="BG503" s="2">
        <f>(Table4[[#This Row],[Accept]]-Table4[[#This Row],[projected_M1]])</f>
        <v>0</v>
      </c>
      <c r="BH503" s="2">
        <f>(Table4[[#This Row],[Accept]]-Table4[[#This Row],[projected_M2]])</f>
        <v>0</v>
      </c>
      <c r="BI503" s="2">
        <f>(Table4[[#This Row],[Accept]]-Table4[[#This Row],[projected_M3]])</f>
        <v>0</v>
      </c>
      <c r="BJ503" s="2">
        <f>(Table4[[#This Row],[Accept]]-Table4[[#This Row],[projected_M4]])</f>
        <v>0</v>
      </c>
    </row>
    <row r="504" spans="1:62" x14ac:dyDescent="0.3">
      <c r="A504">
        <v>65</v>
      </c>
      <c r="B504" t="s">
        <v>45</v>
      </c>
      <c r="C504">
        <v>1.1960207441678836</v>
      </c>
      <c r="D504">
        <v>-2</v>
      </c>
      <c r="E504" s="22">
        <f>IF(Table4[[#This Row],[Trial]]="G1",Table4[[#This Row],[Balance]]/100,IF(Table4[[#This Row],[Trial]]="G2",Table4[[#This Row],[Balance]]/200,Table4[[#This Row],[Balance]]/500))</f>
        <v>0.56000000000000005</v>
      </c>
      <c r="F504" s="22">
        <f>IF(Table4[[#This Row],[Net_Balance]]&gt;1,1+(Table4[[#This Row],[Net_Balance]]-1)/$F$974,1)</f>
        <v>1</v>
      </c>
      <c r="G504" s="22">
        <f>IF(Table4[[#This Row],[Net_Balance]]&lt;1,1-(1-Table4[[#This Row],[Net_Balance]])/$F$974,1)</f>
        <v>0.99371428571428566</v>
      </c>
      <c r="H504" s="22">
        <f>IF(Table4[[#This Row],[Net_Balance]]&gt;1,1+(Table4[[#This Row],[Net_Balance]]-1)/$H$974,1)</f>
        <v>1</v>
      </c>
      <c r="I504" s="22">
        <f>IF(Table4[[#This Row],[Net_Balance]]&lt;1,1-(1-Table4[[#This Row],[Net_Balance]])/$H$974,1)</f>
        <v>0.99560000000000004</v>
      </c>
      <c r="J504" s="22">
        <f>IF(Table4[[#This Row],[Net_Balance]]&gt;1,(Table4[[#This Row],[Net_Balance]]-1)/$J$974,0)</f>
        <v>0</v>
      </c>
      <c r="K504" s="22">
        <f>IF(Table4[[#This Row],[Net_Balance]]&lt;1,-(1-Table4[[#This Row],[Net_Balance]])/$J$974,0)</f>
        <v>-8.7999999999999988E-3</v>
      </c>
      <c r="L504" t="s">
        <v>110</v>
      </c>
      <c r="M504" t="s">
        <v>70</v>
      </c>
      <c r="N504" t="s">
        <v>7</v>
      </c>
      <c r="O504">
        <v>1</v>
      </c>
      <c r="P504">
        <v>-90</v>
      </c>
      <c r="Q504">
        <v>280</v>
      </c>
      <c r="R504">
        <v>1664468904</v>
      </c>
      <c r="S504">
        <v>8</v>
      </c>
      <c r="T504" t="s">
        <v>118</v>
      </c>
      <c r="U504">
        <v>1</v>
      </c>
      <c r="V504">
        <v>-90</v>
      </c>
      <c r="W504">
        <v>0.5</v>
      </c>
      <c r="X504">
        <v>180</v>
      </c>
      <c r="Y504">
        <v>0.5</v>
      </c>
      <c r="Z504">
        <v>45</v>
      </c>
      <c r="AA504">
        <v>18225</v>
      </c>
      <c r="AB504">
        <v>135</v>
      </c>
      <c r="AC504">
        <v>4</v>
      </c>
      <c r="AD504">
        <v>0.75</v>
      </c>
      <c r="AE504">
        <v>0.25</v>
      </c>
      <c r="AF504">
        <v>2</v>
      </c>
      <c r="AG504">
        <v>0.05</v>
      </c>
      <c r="AH504">
        <v>0.2</v>
      </c>
      <c r="AI504">
        <v>0.42499999999999999</v>
      </c>
      <c r="AJ504">
        <v>0.57499999999999996</v>
      </c>
      <c r="AK504">
        <v>65.249999999999986</v>
      </c>
      <c r="AL504">
        <v>17814.9375</v>
      </c>
      <c r="AM504">
        <v>133.47260954967501</v>
      </c>
      <c r="AN504">
        <v>0.9</v>
      </c>
      <c r="AO504">
        <v>0.56330583577691229</v>
      </c>
      <c r="AP504">
        <v>0.43669416422308771</v>
      </c>
      <c r="AQ504" s="2">
        <f>Table4[[#This Row],[Gain]]^Table4[[#This Row],[θ]]</f>
        <v>498.1414721148987</v>
      </c>
      <c r="AR504" s="2">
        <f>-Table4[[#This Row],[λ]]*-Table4[[#This Row],[Loss]]^Table4[[#This Row],[θ]]</f>
        <v>434.85510823313615</v>
      </c>
      <c r="AS504" s="2">
        <f>Table4[[#This Row],[pie_gain]]*Table4[[#This Row],[v_n_w_g]]-Table4[[#This Row],[pie_loss]]*Table4[[#This Row],[v_n_w_l]]</f>
        <v>90.70731023681472</v>
      </c>
      <c r="AT504" s="2">
        <f>IF(Table4[[#This Row],[diff_v]]&gt;=1,1,0)</f>
        <v>1</v>
      </c>
      <c r="AU504" s="2">
        <f>Table4[[#This Row],[Gain]]^(Table4[[#This Row],[θ]]*Table4[[#This Row],[ω_p]])</f>
        <v>498.1414721148987</v>
      </c>
      <c r="AV504" s="2">
        <f>-Table4[[#This Row],[λ]]*-Table4[[#This Row],[Loss]]^(Table4[[#This Row],[θ]]*Table4[[#This Row],[ω_n]])</f>
        <v>420.39049145785839</v>
      </c>
      <c r="AW504" s="2">
        <f>Table4[[#This Row],[v_n_w_g_w]]*Table4[[#This Row],[pie_gain]]-Table4[[#This Row],[v_n_w_l_w]]*Table4[[#This Row],[pie_loss]]</f>
        <v>97.023923970301894</v>
      </c>
      <c r="AX504" s="2">
        <f>IF(Table4[[#This Row],[diff_v_w]]&gt;=1,1,0)</f>
        <v>1</v>
      </c>
      <c r="AY504" s="2">
        <f>Table4[[#This Row],[Gain]]^(Table4[[#This Row],[θ]])*Table4[[#This Row],[ω_p2]]</f>
        <v>498.1414721148987</v>
      </c>
      <c r="AZ504" s="2">
        <f>-Table4[[#This Row],[λ]]*-Table4[[#This Row],[Loss]]^(Table4[[#This Row],[θ]])*Table4[[#This Row],[ω_n2]]</f>
        <v>432.94174575691039</v>
      </c>
      <c r="BA504" s="2">
        <f>Table4[[#This Row],[v_n_w_g_w2]]*Table4[[#This Row],[pie_gain]]-Table4[[#This Row],[v_n_w_l_w2]]*Table4[[#This Row],[pie_loss]]</f>
        <v>91.542864464225943</v>
      </c>
      <c r="BB504" s="2">
        <f>IF(Table4[[#This Row],[diff_v_w2]]&gt;=1,1,0)</f>
        <v>1</v>
      </c>
      <c r="BC504" s="2">
        <f>Table4[[#This Row],[Gain]]^(Table4[[#This Row],[θ]]+Table4[[#This Row],[ω_p3]])</f>
        <v>498.1414721148987</v>
      </c>
      <c r="BD504" s="2">
        <f>-Table4[[#This Row],[λ]]*-Table4[[#This Row],[Loss]]^(Table4[[#This Row],[θ]]+Table4[[#This Row],[ω_n3]])</f>
        <v>417.97205072010991</v>
      </c>
      <c r="BE504" s="2">
        <f>Table4[[#This Row],[v_n_w_g_w3]]*Table4[[#This Row],[pie_gain]]-Table4[[#This Row],[v_n_w_l_w3]]*Table4[[#This Row],[pie_loss]]</f>
        <v>98.080042926996043</v>
      </c>
      <c r="BF504" s="2">
        <f>IF(Table4[[#This Row],[diff_v_w3]]&gt;=1,1,0)</f>
        <v>1</v>
      </c>
      <c r="BG504" s="2">
        <f>(Table4[[#This Row],[Accept]]-Table4[[#This Row],[projected_M1]])</f>
        <v>0</v>
      </c>
      <c r="BH504" s="2">
        <f>(Table4[[#This Row],[Accept]]-Table4[[#This Row],[projected_M2]])</f>
        <v>0</v>
      </c>
      <c r="BI504" s="2">
        <f>(Table4[[#This Row],[Accept]]-Table4[[#This Row],[projected_M3]])</f>
        <v>0</v>
      </c>
      <c r="BJ504" s="2">
        <f>(Table4[[#This Row],[Accept]]-Table4[[#This Row],[projected_M4]])</f>
        <v>0</v>
      </c>
    </row>
    <row r="505" spans="1:62" x14ac:dyDescent="0.3">
      <c r="A505">
        <v>66</v>
      </c>
      <c r="B505" t="s">
        <v>45</v>
      </c>
      <c r="C505">
        <v>1.1960207441678836</v>
      </c>
      <c r="D505">
        <v>-2</v>
      </c>
      <c r="E505" s="22">
        <f>IF(Table4[[#This Row],[Trial]]="G1",Table4[[#This Row],[Balance]]/100,IF(Table4[[#This Row],[Trial]]="G2",Table4[[#This Row],[Balance]]/200,Table4[[#This Row],[Balance]]/500))</f>
        <v>0.56000000000000005</v>
      </c>
      <c r="F505" s="22">
        <f>IF(Table4[[#This Row],[Net_Balance]]&gt;1,1+(Table4[[#This Row],[Net_Balance]]-1)/$F$974,1)</f>
        <v>1</v>
      </c>
      <c r="G505" s="22">
        <f>IF(Table4[[#This Row],[Net_Balance]]&lt;1,1-(1-Table4[[#This Row],[Net_Balance]])/$F$974,1)</f>
        <v>0.99371428571428566</v>
      </c>
      <c r="H505" s="22">
        <f>IF(Table4[[#This Row],[Net_Balance]]&gt;1,1+(Table4[[#This Row],[Net_Balance]]-1)/$H$974,1)</f>
        <v>1</v>
      </c>
      <c r="I505" s="22">
        <f>IF(Table4[[#This Row],[Net_Balance]]&lt;1,1-(1-Table4[[#This Row],[Net_Balance]])/$H$974,1)</f>
        <v>0.99560000000000004</v>
      </c>
      <c r="J505" s="22">
        <f>IF(Table4[[#This Row],[Net_Balance]]&gt;1,(Table4[[#This Row],[Net_Balance]]-1)/$J$974,0)</f>
        <v>0</v>
      </c>
      <c r="K505" s="22">
        <f>IF(Table4[[#This Row],[Net_Balance]]&lt;1,-(1-Table4[[#This Row],[Net_Balance]])/$J$974,0)</f>
        <v>-8.7999999999999988E-3</v>
      </c>
      <c r="L505" t="s">
        <v>110</v>
      </c>
      <c r="M505" t="s">
        <v>53</v>
      </c>
      <c r="N505" t="s">
        <v>5</v>
      </c>
      <c r="O505">
        <v>0</v>
      </c>
      <c r="P505">
        <v>0</v>
      </c>
      <c r="Q505">
        <v>280</v>
      </c>
      <c r="R505">
        <v>1664468915</v>
      </c>
      <c r="S505">
        <v>11</v>
      </c>
      <c r="T505" t="s">
        <v>118</v>
      </c>
      <c r="U505">
        <v>1</v>
      </c>
      <c r="V505">
        <v>-10</v>
      </c>
      <c r="W505">
        <v>0.5</v>
      </c>
      <c r="X505">
        <v>0</v>
      </c>
      <c r="Y505">
        <v>0.5</v>
      </c>
      <c r="Z505">
        <v>-5</v>
      </c>
      <c r="AA505">
        <v>25</v>
      </c>
      <c r="AB505">
        <v>5</v>
      </c>
      <c r="AC505">
        <v>4</v>
      </c>
      <c r="AD505">
        <v>0.25</v>
      </c>
      <c r="AE505">
        <v>0.75</v>
      </c>
      <c r="AF505">
        <v>2</v>
      </c>
      <c r="AG505">
        <v>0.5</v>
      </c>
      <c r="AH505">
        <v>0.25</v>
      </c>
      <c r="AI505">
        <v>0.625</v>
      </c>
      <c r="AJ505">
        <v>0.375</v>
      </c>
      <c r="AK505">
        <v>-6.25</v>
      </c>
      <c r="AL505">
        <v>23.4375</v>
      </c>
      <c r="AM505">
        <v>4.8412291827592711</v>
      </c>
      <c r="AN505">
        <v>0.9</v>
      </c>
      <c r="AO505">
        <v>0.38419903534316502</v>
      </c>
      <c r="AP505">
        <v>0.61580096465683498</v>
      </c>
      <c r="AQ505" s="2">
        <f>Table4[[#This Row],[Gain]]^Table4[[#This Row],[θ]]</f>
        <v>0</v>
      </c>
      <c r="AR505" s="2">
        <f>-Table4[[#This Row],[λ]]*-Table4[[#This Row],[Loss]]^Table4[[#This Row],[θ]]</f>
        <v>31.408756296736705</v>
      </c>
      <c r="AS505" s="2">
        <f>Table4[[#This Row],[pie_gain]]*Table4[[#This Row],[v_n_w_g]]-Table4[[#This Row],[pie_loss]]*Table4[[#This Row],[v_n_w_l]]</f>
        <v>-19.341542426201904</v>
      </c>
      <c r="AT505" s="2">
        <f>IF(Table4[[#This Row],[diff_v]]&gt;=1,1,0)</f>
        <v>0</v>
      </c>
      <c r="AU505" s="2">
        <f>Table4[[#This Row],[Gain]]^(Table4[[#This Row],[θ]]*Table4[[#This Row],[ω_p]])</f>
        <v>0</v>
      </c>
      <c r="AV505" s="2">
        <f>-Table4[[#This Row],[λ]]*-Table4[[#This Row],[Loss]]^(Table4[[#This Row],[θ]]*Table4[[#This Row],[ω_n]])</f>
        <v>30.869734562122844</v>
      </c>
      <c r="AW505" s="2">
        <f>Table4[[#This Row],[v_n_w_g_w]]*Table4[[#This Row],[pie_gain]]-Table4[[#This Row],[v_n_w_l_w]]*Table4[[#This Row],[pie_loss]]</f>
        <v>-19.009612322055688</v>
      </c>
      <c r="AX505" s="2">
        <f>IF(Table4[[#This Row],[diff_v_w]]&gt;=1,1,0)</f>
        <v>0</v>
      </c>
      <c r="AY505" s="2">
        <f>Table4[[#This Row],[Gain]]^(Table4[[#This Row],[θ]])*Table4[[#This Row],[ω_p2]]</f>
        <v>0</v>
      </c>
      <c r="AZ505" s="2">
        <f>-Table4[[#This Row],[λ]]*-Table4[[#This Row],[Loss]]^(Table4[[#This Row],[θ]])*Table4[[#This Row],[ω_n2]]</f>
        <v>31.270557769031065</v>
      </c>
      <c r="BA505" s="2">
        <f>Table4[[#This Row],[v_n_w_g_w2]]*Table4[[#This Row],[pie_gain]]-Table4[[#This Row],[v_n_w_l_w2]]*Table4[[#This Row],[pie_loss]]</f>
        <v>-19.256439639526615</v>
      </c>
      <c r="BB505" s="2">
        <f>IF(Table4[[#This Row],[diff_v_w2]]&gt;=1,1,0)</f>
        <v>0</v>
      </c>
      <c r="BC505" s="2">
        <f>Table4[[#This Row],[Gain]]^(Table4[[#This Row],[θ]]+Table4[[#This Row],[ω_p3]])</f>
        <v>0</v>
      </c>
      <c r="BD505" s="2">
        <f>-Table4[[#This Row],[λ]]*-Table4[[#This Row],[Loss]]^(Table4[[#This Row],[θ]]+Table4[[#This Row],[ω_n3]])</f>
        <v>30.778733113992722</v>
      </c>
      <c r="BE505" s="2">
        <f>Table4[[#This Row],[v_n_w_g_w3]]*Table4[[#This Row],[pie_gain]]-Table4[[#This Row],[v_n_w_l_w3]]*Table4[[#This Row],[pie_loss]]</f>
        <v>-18.95357354251199</v>
      </c>
      <c r="BF505" s="2">
        <f>IF(Table4[[#This Row],[diff_v_w3]]&gt;=1,1,0)</f>
        <v>0</v>
      </c>
      <c r="BG505" s="2">
        <f>(Table4[[#This Row],[Accept]]-Table4[[#This Row],[projected_M1]])</f>
        <v>0</v>
      </c>
      <c r="BH505" s="2">
        <f>(Table4[[#This Row],[Accept]]-Table4[[#This Row],[projected_M2]])</f>
        <v>0</v>
      </c>
      <c r="BI505" s="2">
        <f>(Table4[[#This Row],[Accept]]-Table4[[#This Row],[projected_M3]])</f>
        <v>0</v>
      </c>
      <c r="BJ505" s="2">
        <f>(Table4[[#This Row],[Accept]]-Table4[[#This Row],[projected_M4]])</f>
        <v>0</v>
      </c>
    </row>
    <row r="506" spans="1:62" x14ac:dyDescent="0.3">
      <c r="A506">
        <v>0</v>
      </c>
      <c r="B506" t="s">
        <v>46</v>
      </c>
      <c r="C506">
        <v>1</v>
      </c>
      <c r="D506">
        <v>-1.4</v>
      </c>
      <c r="E506" s="22">
        <f>IF(Table4[[#This Row],[Trial]]="G1",Table4[[#This Row],[Balance]]/100,IF(Table4[[#This Row],[Trial]]="G2",Table4[[#This Row],[Balance]]/200,Table4[[#This Row],[Balance]]/500))</f>
        <v>1</v>
      </c>
      <c r="F506" s="22">
        <f>IF(Table4[[#This Row],[Net_Balance]]&gt;1,1+(Table4[[#This Row],[Net_Balance]]-1)/$F$974,1)</f>
        <v>1</v>
      </c>
      <c r="G506" s="22">
        <f>IF(Table4[[#This Row],[Net_Balance]]&lt;1,1-(1-Table4[[#This Row],[Net_Balance]])/$F$974,1)</f>
        <v>1</v>
      </c>
      <c r="H506" s="22">
        <f>IF(Table4[[#This Row],[Net_Balance]]&gt;1,1+(Table4[[#This Row],[Net_Balance]]-1)/$H$974,1)</f>
        <v>1</v>
      </c>
      <c r="I506" s="22">
        <f>IF(Table4[[#This Row],[Net_Balance]]&lt;1,1-(1-Table4[[#This Row],[Net_Balance]])/$H$974,1)</f>
        <v>1</v>
      </c>
      <c r="J506" s="22">
        <f>IF(Table4[[#This Row],[Net_Balance]]&gt;1,(Table4[[#This Row],[Net_Balance]]-1)/$J$974,0)</f>
        <v>0</v>
      </c>
      <c r="K506" s="22">
        <f>IF(Table4[[#This Row],[Net_Balance]]&lt;1,-(1-Table4[[#This Row],[Net_Balance]])/$J$974,0)</f>
        <v>0</v>
      </c>
      <c r="L506" t="s">
        <v>108</v>
      </c>
      <c r="M506" t="s">
        <v>105</v>
      </c>
      <c r="N506" t="s">
        <v>5</v>
      </c>
      <c r="O506">
        <v>0</v>
      </c>
      <c r="P506">
        <v>0</v>
      </c>
      <c r="Q506">
        <v>100</v>
      </c>
      <c r="R506">
        <v>1664534326</v>
      </c>
      <c r="S506" t="s">
        <v>136</v>
      </c>
      <c r="T506" t="s">
        <v>118</v>
      </c>
      <c r="U506">
        <v>1</v>
      </c>
      <c r="V506">
        <v>-50</v>
      </c>
      <c r="W506">
        <v>0.5</v>
      </c>
      <c r="X506">
        <v>40</v>
      </c>
      <c r="Y506">
        <v>0.5</v>
      </c>
      <c r="Z506">
        <v>-5</v>
      </c>
      <c r="AA506">
        <v>2025</v>
      </c>
      <c r="AB506">
        <v>45</v>
      </c>
      <c r="AC506">
        <v>4</v>
      </c>
      <c r="AD506">
        <v>0.25</v>
      </c>
      <c r="AE506">
        <v>0.75</v>
      </c>
      <c r="AF506">
        <v>1</v>
      </c>
      <c r="AG506">
        <v>0.25</v>
      </c>
      <c r="AH506">
        <v>0.5</v>
      </c>
      <c r="AI506">
        <v>0.375</v>
      </c>
      <c r="AJ506">
        <v>0.625</v>
      </c>
      <c r="AK506">
        <v>6.25</v>
      </c>
      <c r="AL506">
        <v>1898.4375</v>
      </c>
      <c r="AM506">
        <v>43.571062644833439</v>
      </c>
      <c r="AN506">
        <v>0.9</v>
      </c>
      <c r="AO506">
        <v>0.60844334427391233</v>
      </c>
      <c r="AP506">
        <v>0.39155665572608767</v>
      </c>
      <c r="AQ506" s="2">
        <f>Table4[[#This Row],[Gain]]^Table4[[#This Row],[θ]]</f>
        <v>40</v>
      </c>
      <c r="AR506" s="2">
        <f>-Table4[[#This Row],[λ]]*-Table4[[#This Row],[Loss]]^Table4[[#This Row],[θ]]</f>
        <v>70</v>
      </c>
      <c r="AS506" s="2">
        <f>Table4[[#This Row],[pie_gain]]*Table4[[#This Row],[v_n_w_g]]-Table4[[#This Row],[pie_loss]]*Table4[[#This Row],[v_n_w_l]]</f>
        <v>-3.0712321298696423</v>
      </c>
      <c r="AT506" s="2">
        <f>IF(Table4[[#This Row],[diff_v]]&gt;=1,1,0)</f>
        <v>0</v>
      </c>
      <c r="AU506" s="2">
        <f>Table4[[#This Row],[Gain]]^(Table4[[#This Row],[θ]]*Table4[[#This Row],[ω_p]])</f>
        <v>40</v>
      </c>
      <c r="AV506" s="2">
        <f>-Table4[[#This Row],[λ]]*-Table4[[#This Row],[Loss]]^(Table4[[#This Row],[θ]]*Table4[[#This Row],[ω_n]])</f>
        <v>70</v>
      </c>
      <c r="AW506" s="2">
        <f>Table4[[#This Row],[v_n_w_g_w]]*Table4[[#This Row],[pie_gain]]-Table4[[#This Row],[v_n_w_l_w]]*Table4[[#This Row],[pie_loss]]</f>
        <v>-3.0712321298696423</v>
      </c>
      <c r="AX506" s="2">
        <f>IF(Table4[[#This Row],[diff_v_w]]&gt;=1,1,0)</f>
        <v>0</v>
      </c>
      <c r="AY506" s="2">
        <f>Table4[[#This Row],[Gain]]^(Table4[[#This Row],[θ]])*Table4[[#This Row],[ω_p2]]</f>
        <v>40</v>
      </c>
      <c r="AZ506" s="2">
        <f>-Table4[[#This Row],[λ]]*-Table4[[#This Row],[Loss]]^(Table4[[#This Row],[θ]])*Table4[[#This Row],[ω_n2]]</f>
        <v>70</v>
      </c>
      <c r="BA506" s="2">
        <f>Table4[[#This Row],[v_n_w_g_w2]]*Table4[[#This Row],[pie_gain]]-Table4[[#This Row],[v_n_w_l_w2]]*Table4[[#This Row],[pie_loss]]</f>
        <v>-3.0712321298696423</v>
      </c>
      <c r="BB506" s="2">
        <f>IF(Table4[[#This Row],[diff_v_w2]]&gt;=1,1,0)</f>
        <v>0</v>
      </c>
      <c r="BC506" s="2">
        <f>Table4[[#This Row],[Gain]]^(Table4[[#This Row],[θ]]+Table4[[#This Row],[ω_p3]])</f>
        <v>40</v>
      </c>
      <c r="BD506" s="2">
        <f>-Table4[[#This Row],[λ]]*-Table4[[#This Row],[Loss]]^(Table4[[#This Row],[θ]]+Table4[[#This Row],[ω_n3]])</f>
        <v>70</v>
      </c>
      <c r="BE506" s="2">
        <f>Table4[[#This Row],[v_n_w_g_w3]]*Table4[[#This Row],[pie_gain]]-Table4[[#This Row],[v_n_w_l_w3]]*Table4[[#This Row],[pie_loss]]</f>
        <v>-3.0712321298696423</v>
      </c>
      <c r="BF506" s="2">
        <f>IF(Table4[[#This Row],[diff_v_w3]]&gt;=1,1,0)</f>
        <v>0</v>
      </c>
      <c r="BG506" s="2">
        <f>(Table4[[#This Row],[Accept]]-Table4[[#This Row],[projected_M1]])</f>
        <v>0</v>
      </c>
      <c r="BH506" s="2">
        <f>(Table4[[#This Row],[Accept]]-Table4[[#This Row],[projected_M2]])</f>
        <v>0</v>
      </c>
      <c r="BI506" s="2">
        <f>(Table4[[#This Row],[Accept]]-Table4[[#This Row],[projected_M3]])</f>
        <v>0</v>
      </c>
      <c r="BJ506" s="2">
        <f>(Table4[[#This Row],[Accept]]-Table4[[#This Row],[projected_M4]])</f>
        <v>0</v>
      </c>
    </row>
    <row r="507" spans="1:62" x14ac:dyDescent="0.3">
      <c r="A507">
        <v>1</v>
      </c>
      <c r="B507" t="s">
        <v>46</v>
      </c>
      <c r="C507">
        <v>1</v>
      </c>
      <c r="D507">
        <v>-1.4</v>
      </c>
      <c r="E507" s="22">
        <f>IF(Table4[[#This Row],[Trial]]="G1",Table4[[#This Row],[Balance]]/100,IF(Table4[[#This Row],[Trial]]="G2",Table4[[#This Row],[Balance]]/200,Table4[[#This Row],[Balance]]/500))</f>
        <v>0.5</v>
      </c>
      <c r="F507" s="22">
        <f>IF(Table4[[#This Row],[Net_Balance]]&gt;1,1+(Table4[[#This Row],[Net_Balance]]-1)/$F$974,1)</f>
        <v>1</v>
      </c>
      <c r="G507" s="22">
        <f>IF(Table4[[#This Row],[Net_Balance]]&lt;1,1-(1-Table4[[#This Row],[Net_Balance]])/$F$974,1)</f>
        <v>0.99285714285714288</v>
      </c>
      <c r="H507" s="22">
        <f>IF(Table4[[#This Row],[Net_Balance]]&gt;1,1+(Table4[[#This Row],[Net_Balance]]-1)/$H$974,1)</f>
        <v>1</v>
      </c>
      <c r="I507" s="22">
        <f>IF(Table4[[#This Row],[Net_Balance]]&lt;1,1-(1-Table4[[#This Row],[Net_Balance]])/$H$974,1)</f>
        <v>0.995</v>
      </c>
      <c r="J507" s="22">
        <f>IF(Table4[[#This Row],[Net_Balance]]&gt;1,(Table4[[#This Row],[Net_Balance]]-1)/$J$974,0)</f>
        <v>0</v>
      </c>
      <c r="K507" s="22">
        <f>IF(Table4[[#This Row],[Net_Balance]]&lt;1,-(1-Table4[[#This Row],[Net_Balance]])/$J$974,0)</f>
        <v>-0.01</v>
      </c>
      <c r="L507" t="s">
        <v>108</v>
      </c>
      <c r="M507" t="s">
        <v>63</v>
      </c>
      <c r="N507" t="s">
        <v>7</v>
      </c>
      <c r="O507">
        <v>1</v>
      </c>
      <c r="P507">
        <v>-50</v>
      </c>
      <c r="Q507">
        <v>50</v>
      </c>
      <c r="R507">
        <v>1664534336</v>
      </c>
      <c r="S507">
        <v>10</v>
      </c>
      <c r="T507" t="s">
        <v>117</v>
      </c>
      <c r="U507">
        <v>0</v>
      </c>
      <c r="V507">
        <v>-50</v>
      </c>
      <c r="W507">
        <v>0.5</v>
      </c>
      <c r="X507">
        <v>60</v>
      </c>
      <c r="Y507">
        <v>0.5</v>
      </c>
      <c r="Z507">
        <v>5</v>
      </c>
      <c r="AA507">
        <v>3025</v>
      </c>
      <c r="AB507">
        <v>55</v>
      </c>
      <c r="AC507">
        <v>4</v>
      </c>
      <c r="AD507">
        <v>0.25</v>
      </c>
      <c r="AE507">
        <v>0.75</v>
      </c>
      <c r="AF507">
        <v>2</v>
      </c>
      <c r="AG507">
        <v>0.5</v>
      </c>
      <c r="AH507">
        <v>0.25</v>
      </c>
      <c r="AI507">
        <v>0.625</v>
      </c>
      <c r="AJ507">
        <v>0.375</v>
      </c>
      <c r="AK507">
        <v>-8.75</v>
      </c>
      <c r="AL507">
        <v>2835.9375</v>
      </c>
      <c r="AM507">
        <v>53.253521010351982</v>
      </c>
      <c r="AN507">
        <v>0.9</v>
      </c>
      <c r="AO507">
        <v>0.38419903534316502</v>
      </c>
      <c r="AP507">
        <v>0.61580096465683498</v>
      </c>
      <c r="AQ507" s="2">
        <f>Table4[[#This Row],[Gain]]^Table4[[#This Row],[θ]]</f>
        <v>60</v>
      </c>
      <c r="AR507" s="2">
        <f>-Table4[[#This Row],[λ]]*-Table4[[#This Row],[Loss]]^Table4[[#This Row],[θ]]</f>
        <v>70</v>
      </c>
      <c r="AS507" s="2">
        <f>Table4[[#This Row],[pie_gain]]*Table4[[#This Row],[v_n_w_g]]-Table4[[#This Row],[pie_loss]]*Table4[[#This Row],[v_n_w_l]]</f>
        <v>-20.054125405388547</v>
      </c>
      <c r="AT507" s="2">
        <f>IF(Table4[[#This Row],[diff_v]]&gt;=1,1,0)</f>
        <v>0</v>
      </c>
      <c r="AU507" s="2">
        <f>Table4[[#This Row],[Gain]]^(Table4[[#This Row],[θ]]*Table4[[#This Row],[ω_p]])</f>
        <v>60</v>
      </c>
      <c r="AV507" s="2">
        <f>-Table4[[#This Row],[λ]]*-Table4[[#This Row],[Loss]]^(Table4[[#This Row],[θ]]*Table4[[#This Row],[ω_n]])</f>
        <v>68.071064154943087</v>
      </c>
      <c r="AW507" s="2">
        <f>Table4[[#This Row],[v_n_w_g_w]]*Table4[[#This Row],[pie_gain]]-Table4[[#This Row],[v_n_w_l_w]]*Table4[[#This Row],[pie_loss]]</f>
        <v>-18.866284851241353</v>
      </c>
      <c r="AX507" s="2">
        <f>IF(Table4[[#This Row],[diff_v_w]]&gt;=1,1,0)</f>
        <v>0</v>
      </c>
      <c r="AY507" s="2">
        <f>Table4[[#This Row],[Gain]]^(Table4[[#This Row],[θ]])*Table4[[#This Row],[ω_p2]]</f>
        <v>60</v>
      </c>
      <c r="AZ507" s="2">
        <f>-Table4[[#This Row],[λ]]*-Table4[[#This Row],[Loss]]^(Table4[[#This Row],[θ]])*Table4[[#This Row],[ω_n2]]</f>
        <v>69.650000000000006</v>
      </c>
      <c r="BA507" s="2">
        <f>Table4[[#This Row],[v_n_w_g_w2]]*Table4[[#This Row],[pie_gain]]-Table4[[#This Row],[v_n_w_l_w2]]*Table4[[#This Row],[pie_loss]]</f>
        <v>-19.838595067758661</v>
      </c>
      <c r="BB507" s="2">
        <f>IF(Table4[[#This Row],[diff_v_w2]]&gt;=1,1,0)</f>
        <v>0</v>
      </c>
      <c r="BC507" s="2">
        <f>Table4[[#This Row],[Gain]]^(Table4[[#This Row],[θ]]+Table4[[#This Row],[ω_p3]])</f>
        <v>60</v>
      </c>
      <c r="BD507" s="2">
        <f>-Table4[[#This Row],[λ]]*-Table4[[#This Row],[Loss]]^(Table4[[#This Row],[θ]]+Table4[[#This Row],[ω_n3]])</f>
        <v>67.314455933011217</v>
      </c>
      <c r="BE507" s="2">
        <f>Table4[[#This Row],[v_n_w_g_w3]]*Table4[[#This Row],[pie_gain]]-Table4[[#This Row],[v_n_w_l_w3]]*Table4[[#This Row],[pie_loss]]</f>
        <v>-18.400364778308415</v>
      </c>
      <c r="BF507" s="2">
        <f>IF(Table4[[#This Row],[diff_v_w3]]&gt;=1,1,0)</f>
        <v>0</v>
      </c>
      <c r="BG507" s="2">
        <f>(Table4[[#This Row],[Accept]]-Table4[[#This Row],[projected_M1]])</f>
        <v>1</v>
      </c>
      <c r="BH507" s="2">
        <f>(Table4[[#This Row],[Accept]]-Table4[[#This Row],[projected_M2]])</f>
        <v>1</v>
      </c>
      <c r="BI507" s="2">
        <f>(Table4[[#This Row],[Accept]]-Table4[[#This Row],[projected_M3]])</f>
        <v>1</v>
      </c>
      <c r="BJ507" s="2">
        <f>(Table4[[#This Row],[Accept]]-Table4[[#This Row],[projected_M4]])</f>
        <v>1</v>
      </c>
    </row>
    <row r="508" spans="1:62" x14ac:dyDescent="0.3">
      <c r="A508">
        <v>2</v>
      </c>
      <c r="B508" t="s">
        <v>46</v>
      </c>
      <c r="C508">
        <v>1</v>
      </c>
      <c r="D508">
        <v>-1.4</v>
      </c>
      <c r="E508" s="22">
        <f>IF(Table4[[#This Row],[Trial]]="G1",Table4[[#This Row],[Balance]]/100,IF(Table4[[#This Row],[Trial]]="G2",Table4[[#This Row],[Balance]]/200,Table4[[#This Row],[Balance]]/500))</f>
        <v>0.4</v>
      </c>
      <c r="F508" s="22">
        <f>IF(Table4[[#This Row],[Net_Balance]]&gt;1,1+(Table4[[#This Row],[Net_Balance]]-1)/$F$974,1)</f>
        <v>1</v>
      </c>
      <c r="G508" s="22">
        <f>IF(Table4[[#This Row],[Net_Balance]]&lt;1,1-(1-Table4[[#This Row],[Net_Balance]])/$F$974,1)</f>
        <v>0.99142857142857144</v>
      </c>
      <c r="H508" s="22">
        <f>IF(Table4[[#This Row],[Net_Balance]]&gt;1,1+(Table4[[#This Row],[Net_Balance]]-1)/$H$974,1)</f>
        <v>1</v>
      </c>
      <c r="I508" s="22">
        <f>IF(Table4[[#This Row],[Net_Balance]]&lt;1,1-(1-Table4[[#This Row],[Net_Balance]])/$H$974,1)</f>
        <v>0.99399999999999999</v>
      </c>
      <c r="J508" s="22">
        <f>IF(Table4[[#This Row],[Net_Balance]]&gt;1,(Table4[[#This Row],[Net_Balance]]-1)/$J$974,0)</f>
        <v>0</v>
      </c>
      <c r="K508" s="22">
        <f>IF(Table4[[#This Row],[Net_Balance]]&lt;1,-(1-Table4[[#This Row],[Net_Balance]])/$J$974,0)</f>
        <v>-1.2E-2</v>
      </c>
      <c r="L508" t="s">
        <v>108</v>
      </c>
      <c r="M508" t="s">
        <v>97</v>
      </c>
      <c r="N508" t="s">
        <v>7</v>
      </c>
      <c r="O508">
        <v>1</v>
      </c>
      <c r="P508">
        <v>-10</v>
      </c>
      <c r="Q508">
        <v>40</v>
      </c>
      <c r="R508">
        <v>1664534343</v>
      </c>
      <c r="S508">
        <v>7</v>
      </c>
      <c r="T508" t="s">
        <v>118</v>
      </c>
      <c r="U508">
        <v>1</v>
      </c>
      <c r="V508">
        <v>-10</v>
      </c>
      <c r="W508">
        <v>0.5</v>
      </c>
      <c r="X508">
        <v>10</v>
      </c>
      <c r="Y508">
        <v>0.5</v>
      </c>
      <c r="Z508">
        <v>0</v>
      </c>
      <c r="AA508">
        <v>100</v>
      </c>
      <c r="AB508">
        <v>10</v>
      </c>
      <c r="AC508">
        <v>4</v>
      </c>
      <c r="AD508">
        <v>0.25</v>
      </c>
      <c r="AE508">
        <v>0.75</v>
      </c>
      <c r="AF508">
        <v>1</v>
      </c>
      <c r="AG508">
        <v>0.25</v>
      </c>
      <c r="AH508">
        <v>0.5</v>
      </c>
      <c r="AI508">
        <v>0.375</v>
      </c>
      <c r="AJ508">
        <v>0.625</v>
      </c>
      <c r="AK508">
        <v>2.5</v>
      </c>
      <c r="AL508">
        <v>93.75</v>
      </c>
      <c r="AM508">
        <v>9.6824583655185421</v>
      </c>
      <c r="AN508">
        <v>0.9</v>
      </c>
      <c r="AO508">
        <v>0.60844334427391233</v>
      </c>
      <c r="AP508">
        <v>0.39155665572608767</v>
      </c>
      <c r="AQ508" s="2">
        <f>Table4[[#This Row],[Gain]]^Table4[[#This Row],[θ]]</f>
        <v>10</v>
      </c>
      <c r="AR508" s="2">
        <f>-Table4[[#This Row],[λ]]*-Table4[[#This Row],[Loss]]^Table4[[#This Row],[θ]]</f>
        <v>14</v>
      </c>
      <c r="AS508" s="2">
        <f>Table4[[#This Row],[pie_gain]]*Table4[[#This Row],[v_n_w_g]]-Table4[[#This Row],[pie_loss]]*Table4[[#This Row],[v_n_w_l]]</f>
        <v>0.60264026257389602</v>
      </c>
      <c r="AT508" s="2">
        <f>IF(Table4[[#This Row],[diff_v]]&gt;=1,1,0)</f>
        <v>0</v>
      </c>
      <c r="AU508" s="2">
        <f>Table4[[#This Row],[Gain]]^(Table4[[#This Row],[θ]]*Table4[[#This Row],[ω_p]])</f>
        <v>10</v>
      </c>
      <c r="AV508" s="2">
        <f>-Table4[[#This Row],[λ]]*-Table4[[#This Row],[Loss]]^(Table4[[#This Row],[θ]]*Table4[[#This Row],[ω_n]])</f>
        <v>13.726398629068461</v>
      </c>
      <c r="AW508" s="2">
        <f>Table4[[#This Row],[v_n_w_g_w]]*Table4[[#This Row],[pie_gain]]-Table4[[#This Row],[v_n_w_l_w]]*Table4[[#This Row],[pie_loss]]</f>
        <v>0.70977070037792256</v>
      </c>
      <c r="AX508" s="2">
        <f>IF(Table4[[#This Row],[diff_v_w]]&gt;=1,1,0)</f>
        <v>0</v>
      </c>
      <c r="AY508" s="2">
        <f>Table4[[#This Row],[Gain]]^(Table4[[#This Row],[θ]])*Table4[[#This Row],[ω_p2]]</f>
        <v>10</v>
      </c>
      <c r="AZ508" s="2">
        <f>-Table4[[#This Row],[λ]]*-Table4[[#This Row],[Loss]]^(Table4[[#This Row],[θ]])*Table4[[#This Row],[ω_n2]]</f>
        <v>13.916</v>
      </c>
      <c r="BA508" s="2">
        <f>Table4[[#This Row],[v_n_w_g_w2]]*Table4[[#This Row],[pie_gain]]-Table4[[#This Row],[v_n_w_l_w2]]*Table4[[#This Row],[pie_loss]]</f>
        <v>0.63553102165488706</v>
      </c>
      <c r="BB508" s="2">
        <f>IF(Table4[[#This Row],[diff_v_w2]]&gt;=1,1,0)</f>
        <v>0</v>
      </c>
      <c r="BC508" s="2">
        <f>Table4[[#This Row],[Gain]]^(Table4[[#This Row],[θ]]+Table4[[#This Row],[ω_p3]])</f>
        <v>10</v>
      </c>
      <c r="BD508" s="2">
        <f>-Table4[[#This Row],[λ]]*-Table4[[#This Row],[Loss]]^(Table4[[#This Row],[θ]]+Table4[[#This Row],[ω_n3]])</f>
        <v>13.618461132877513</v>
      </c>
      <c r="BE508" s="2">
        <f>Table4[[#This Row],[v_n_w_g_w3]]*Table4[[#This Row],[pie_gain]]-Table4[[#This Row],[v_n_w_l_w3]]*Table4[[#This Row],[pie_loss]]</f>
        <v>0.75203434541389669</v>
      </c>
      <c r="BF508" s="2">
        <f>IF(Table4[[#This Row],[diff_v_w3]]&gt;=1,1,0)</f>
        <v>0</v>
      </c>
      <c r="BG508" s="2">
        <f>(Table4[[#This Row],[Accept]]-Table4[[#This Row],[projected_M1]])</f>
        <v>1</v>
      </c>
      <c r="BH508" s="2">
        <f>(Table4[[#This Row],[Accept]]-Table4[[#This Row],[projected_M2]])</f>
        <v>1</v>
      </c>
      <c r="BI508" s="2">
        <f>(Table4[[#This Row],[Accept]]-Table4[[#This Row],[projected_M3]])</f>
        <v>1</v>
      </c>
      <c r="BJ508" s="2">
        <f>(Table4[[#This Row],[Accept]]-Table4[[#This Row],[projected_M4]])</f>
        <v>1</v>
      </c>
    </row>
    <row r="509" spans="1:62" x14ac:dyDescent="0.3">
      <c r="A509">
        <v>3</v>
      </c>
      <c r="B509" t="s">
        <v>46</v>
      </c>
      <c r="C509">
        <v>1</v>
      </c>
      <c r="D509">
        <v>-1.4</v>
      </c>
      <c r="E509" s="22">
        <f>IF(Table4[[#This Row],[Trial]]="G1",Table4[[#This Row],[Balance]]/100,IF(Table4[[#This Row],[Trial]]="G2",Table4[[#This Row],[Balance]]/200,Table4[[#This Row],[Balance]]/500))</f>
        <v>1.3</v>
      </c>
      <c r="F509" s="22">
        <f>IF(Table4[[#This Row],[Net_Balance]]&gt;1,1+(Table4[[#This Row],[Net_Balance]]-1)/$F$974,1)</f>
        <v>1.0042857142857142</v>
      </c>
      <c r="G509" s="22">
        <f>IF(Table4[[#This Row],[Net_Balance]]&lt;1,1-(1-Table4[[#This Row],[Net_Balance]])/$F$974,1)</f>
        <v>1</v>
      </c>
      <c r="H509" s="22">
        <f>IF(Table4[[#This Row],[Net_Balance]]&gt;1,1+(Table4[[#This Row],[Net_Balance]]-1)/$H$974,1)</f>
        <v>1.0029999999999999</v>
      </c>
      <c r="I509" s="22">
        <f>IF(Table4[[#This Row],[Net_Balance]]&lt;1,1-(1-Table4[[#This Row],[Net_Balance]])/$H$974,1)</f>
        <v>1</v>
      </c>
      <c r="J509" s="22">
        <f>IF(Table4[[#This Row],[Net_Balance]]&gt;1,(Table4[[#This Row],[Net_Balance]]-1)/$J$974,0)</f>
        <v>6.000000000000001E-3</v>
      </c>
      <c r="K509" s="22">
        <f>IF(Table4[[#This Row],[Net_Balance]]&lt;1,-(1-Table4[[#This Row],[Net_Balance]])/$J$974,0)</f>
        <v>0</v>
      </c>
      <c r="L509" t="s">
        <v>108</v>
      </c>
      <c r="M509" t="s">
        <v>95</v>
      </c>
      <c r="N509" t="s">
        <v>7</v>
      </c>
      <c r="O509">
        <v>1</v>
      </c>
      <c r="P509">
        <v>90</v>
      </c>
      <c r="Q509">
        <v>130</v>
      </c>
      <c r="R509">
        <v>1664534349</v>
      </c>
      <c r="S509">
        <v>6</v>
      </c>
      <c r="T509" t="s">
        <v>117</v>
      </c>
      <c r="U509">
        <v>0</v>
      </c>
      <c r="V509">
        <v>-90</v>
      </c>
      <c r="W509">
        <v>0.5</v>
      </c>
      <c r="X509">
        <v>90</v>
      </c>
      <c r="Y509">
        <v>0.5</v>
      </c>
      <c r="Z509">
        <v>0</v>
      </c>
      <c r="AA509">
        <v>8100</v>
      </c>
      <c r="AB509">
        <v>90</v>
      </c>
      <c r="AC509">
        <v>4</v>
      </c>
      <c r="AD509">
        <v>0.25</v>
      </c>
      <c r="AE509">
        <v>0.75</v>
      </c>
      <c r="AF509">
        <v>1</v>
      </c>
      <c r="AG509">
        <v>0.25</v>
      </c>
      <c r="AH509">
        <v>0.5</v>
      </c>
      <c r="AI509">
        <v>0.375</v>
      </c>
      <c r="AJ509">
        <v>0.625</v>
      </c>
      <c r="AK509">
        <v>22.5</v>
      </c>
      <c r="AL509">
        <v>7593.75</v>
      </c>
      <c r="AM509">
        <v>87.142125289666879</v>
      </c>
      <c r="AN509">
        <v>0.9</v>
      </c>
      <c r="AO509">
        <v>0.60844334427391233</v>
      </c>
      <c r="AP509">
        <v>0.39155665572608767</v>
      </c>
      <c r="AQ509" s="2">
        <f>Table4[[#This Row],[Gain]]^Table4[[#This Row],[θ]]</f>
        <v>90</v>
      </c>
      <c r="AR509" s="2">
        <f>-Table4[[#This Row],[λ]]*-Table4[[#This Row],[Loss]]^Table4[[#This Row],[θ]]</f>
        <v>125.99999999999999</v>
      </c>
      <c r="AS509" s="2">
        <f>Table4[[#This Row],[pie_gain]]*Table4[[#This Row],[v_n_w_g]]-Table4[[#This Row],[pie_loss]]*Table4[[#This Row],[v_n_w_l]]</f>
        <v>5.4237623631650749</v>
      </c>
      <c r="AT509" s="2">
        <f>IF(Table4[[#This Row],[diff_v]]&gt;=1,1,0)</f>
        <v>1</v>
      </c>
      <c r="AU509" s="2">
        <f>Table4[[#This Row],[Gain]]^(Table4[[#This Row],[θ]]*Table4[[#This Row],[ω_p]])</f>
        <v>91.752484805560627</v>
      </c>
      <c r="AV509" s="2">
        <f>-Table4[[#This Row],[λ]]*-Table4[[#This Row],[Loss]]^(Table4[[#This Row],[θ]]*Table4[[#This Row],[ω_n]])</f>
        <v>125.99999999999999</v>
      </c>
      <c r="AW509" s="2">
        <f>Table4[[#This Row],[v_n_w_g_w]]*Table4[[#This Row],[pie_gain]]-Table4[[#This Row],[v_n_w_l_w]]*Table4[[#This Row],[pie_loss]]</f>
        <v>6.4900500790495954</v>
      </c>
      <c r="AX509" s="2">
        <f>IF(Table4[[#This Row],[diff_v_w]]&gt;=1,1,0)</f>
        <v>1</v>
      </c>
      <c r="AY509" s="2">
        <f>Table4[[#This Row],[Gain]]^(Table4[[#This Row],[θ]])*Table4[[#This Row],[ω_p2]]</f>
        <v>90.27</v>
      </c>
      <c r="AZ509" s="2">
        <f>-Table4[[#This Row],[λ]]*-Table4[[#This Row],[Loss]]^(Table4[[#This Row],[θ]])*Table4[[#This Row],[ω_n2]]</f>
        <v>125.99999999999999</v>
      </c>
      <c r="BA509" s="2">
        <f>Table4[[#This Row],[v_n_w_g_w2]]*Table4[[#This Row],[pie_gain]]-Table4[[#This Row],[v_n_w_l_w2]]*Table4[[#This Row],[pie_loss]]</f>
        <v>5.5880420661190229</v>
      </c>
      <c r="BB509" s="2">
        <f>IF(Table4[[#This Row],[diff_v_w2]]&gt;=1,1,0)</f>
        <v>1</v>
      </c>
      <c r="BC509" s="2">
        <f>Table4[[#This Row],[Gain]]^(Table4[[#This Row],[θ]]+Table4[[#This Row],[ω_p3]])</f>
        <v>92.462996657944032</v>
      </c>
      <c r="BD509" s="2">
        <f>-Table4[[#This Row],[λ]]*-Table4[[#This Row],[Loss]]^(Table4[[#This Row],[θ]]+Table4[[#This Row],[ω_n3]])</f>
        <v>125.99999999999999</v>
      </c>
      <c r="BE509" s="2">
        <f>Table4[[#This Row],[v_n_w_g_w3]]*Table4[[#This Row],[pie_gain]]-Table4[[#This Row],[v_n_w_l_w3]]*Table4[[#This Row],[pie_loss]]</f>
        <v>6.9223562866600119</v>
      </c>
      <c r="BF509" s="2">
        <f>IF(Table4[[#This Row],[diff_v_w3]]&gt;=1,1,0)</f>
        <v>1</v>
      </c>
      <c r="BG509" s="2">
        <f>(Table4[[#This Row],[Accept]]-Table4[[#This Row],[projected_M1]])</f>
        <v>0</v>
      </c>
      <c r="BH509" s="2">
        <f>(Table4[[#This Row],[Accept]]-Table4[[#This Row],[projected_M2]])</f>
        <v>0</v>
      </c>
      <c r="BI509" s="2">
        <f>(Table4[[#This Row],[Accept]]-Table4[[#This Row],[projected_M3]])</f>
        <v>0</v>
      </c>
      <c r="BJ509" s="2">
        <f>(Table4[[#This Row],[Accept]]-Table4[[#This Row],[projected_M4]])</f>
        <v>0</v>
      </c>
    </row>
    <row r="510" spans="1:62" x14ac:dyDescent="0.3">
      <c r="A510">
        <v>4</v>
      </c>
      <c r="B510" t="s">
        <v>46</v>
      </c>
      <c r="C510">
        <v>1</v>
      </c>
      <c r="D510">
        <v>-1.4</v>
      </c>
      <c r="E510" s="22">
        <f>IF(Table4[[#This Row],[Trial]]="G1",Table4[[#This Row],[Balance]]/100,IF(Table4[[#This Row],[Trial]]="G2",Table4[[#This Row],[Balance]]/200,Table4[[#This Row],[Balance]]/500))</f>
        <v>1.3</v>
      </c>
      <c r="F510" s="22">
        <f>IF(Table4[[#This Row],[Net_Balance]]&gt;1,1+(Table4[[#This Row],[Net_Balance]]-1)/$F$974,1)</f>
        <v>1.0042857142857142</v>
      </c>
      <c r="G510" s="22">
        <f>IF(Table4[[#This Row],[Net_Balance]]&lt;1,1-(1-Table4[[#This Row],[Net_Balance]])/$F$974,1)</f>
        <v>1</v>
      </c>
      <c r="H510" s="22">
        <f>IF(Table4[[#This Row],[Net_Balance]]&gt;1,1+(Table4[[#This Row],[Net_Balance]]-1)/$H$974,1)</f>
        <v>1.0029999999999999</v>
      </c>
      <c r="I510" s="22">
        <f>IF(Table4[[#This Row],[Net_Balance]]&lt;1,1-(1-Table4[[#This Row],[Net_Balance]])/$H$974,1)</f>
        <v>1</v>
      </c>
      <c r="J510" s="22">
        <f>IF(Table4[[#This Row],[Net_Balance]]&gt;1,(Table4[[#This Row],[Net_Balance]]-1)/$J$974,0)</f>
        <v>6.000000000000001E-3</v>
      </c>
      <c r="K510" s="22">
        <f>IF(Table4[[#This Row],[Net_Balance]]&lt;1,-(1-Table4[[#This Row],[Net_Balance]])/$J$974,0)</f>
        <v>0</v>
      </c>
      <c r="L510" t="s">
        <v>108</v>
      </c>
      <c r="M510" t="s">
        <v>54</v>
      </c>
      <c r="N510" t="s">
        <v>5</v>
      </c>
      <c r="O510">
        <v>0</v>
      </c>
      <c r="P510">
        <v>0</v>
      </c>
      <c r="Q510">
        <v>130</v>
      </c>
      <c r="R510">
        <v>1664534357</v>
      </c>
      <c r="S510">
        <v>8</v>
      </c>
      <c r="T510" t="s">
        <v>117</v>
      </c>
      <c r="U510">
        <v>0</v>
      </c>
      <c r="V510">
        <v>-50</v>
      </c>
      <c r="W510">
        <v>0.5</v>
      </c>
      <c r="X510">
        <v>40</v>
      </c>
      <c r="Y510">
        <v>0.5</v>
      </c>
      <c r="Z510">
        <v>-5</v>
      </c>
      <c r="AA510">
        <v>2025</v>
      </c>
      <c r="AB510">
        <v>45</v>
      </c>
      <c r="AC510">
        <v>4</v>
      </c>
      <c r="AD510">
        <v>0.25</v>
      </c>
      <c r="AE510">
        <v>0.75</v>
      </c>
      <c r="AF510">
        <v>1</v>
      </c>
      <c r="AG510">
        <v>0.25</v>
      </c>
      <c r="AH510">
        <v>0.5</v>
      </c>
      <c r="AI510">
        <v>0.375</v>
      </c>
      <c r="AJ510">
        <v>0.625</v>
      </c>
      <c r="AK510">
        <v>6.25</v>
      </c>
      <c r="AL510">
        <v>1898.4375</v>
      </c>
      <c r="AM510">
        <v>43.571062644833439</v>
      </c>
      <c r="AN510">
        <v>0.9</v>
      </c>
      <c r="AO510">
        <v>0.60844334427391233</v>
      </c>
      <c r="AP510">
        <v>0.39155665572608767</v>
      </c>
      <c r="AQ510" s="2">
        <f>Table4[[#This Row],[Gain]]^Table4[[#This Row],[θ]]</f>
        <v>40</v>
      </c>
      <c r="AR510" s="2">
        <f>-Table4[[#This Row],[λ]]*-Table4[[#This Row],[Loss]]^Table4[[#This Row],[θ]]</f>
        <v>70</v>
      </c>
      <c r="AS510" s="2">
        <f>Table4[[#This Row],[pie_gain]]*Table4[[#This Row],[v_n_w_g]]-Table4[[#This Row],[pie_loss]]*Table4[[#This Row],[v_n_w_l]]</f>
        <v>-3.0712321298696423</v>
      </c>
      <c r="AT510" s="2">
        <f>IF(Table4[[#This Row],[diff_v]]&gt;=1,1,0)</f>
        <v>0</v>
      </c>
      <c r="AU510" s="2">
        <f>Table4[[#This Row],[Gain]]^(Table4[[#This Row],[θ]]*Table4[[#This Row],[ω_p]])</f>
        <v>40.637404577519405</v>
      </c>
      <c r="AV510" s="2">
        <f>-Table4[[#This Row],[λ]]*-Table4[[#This Row],[Loss]]^(Table4[[#This Row],[θ]]*Table4[[#This Row],[ω_n]])</f>
        <v>70</v>
      </c>
      <c r="AW510" s="2">
        <f>Table4[[#This Row],[v_n_w_g_w]]*Table4[[#This Row],[pie_gain]]-Table4[[#This Row],[v_n_w_l_w]]*Table4[[#This Row],[pie_loss]]</f>
        <v>-2.6834075570682359</v>
      </c>
      <c r="AX510" s="2">
        <f>IF(Table4[[#This Row],[diff_v_w]]&gt;=1,1,0)</f>
        <v>0</v>
      </c>
      <c r="AY510" s="2">
        <f>Table4[[#This Row],[Gain]]^(Table4[[#This Row],[θ]])*Table4[[#This Row],[ω_p2]]</f>
        <v>40.119999999999997</v>
      </c>
      <c r="AZ510" s="2">
        <f>-Table4[[#This Row],[λ]]*-Table4[[#This Row],[Loss]]^(Table4[[#This Row],[θ]])*Table4[[#This Row],[ω_n2]]</f>
        <v>70</v>
      </c>
      <c r="BA510" s="2">
        <f>Table4[[#This Row],[v_n_w_g_w2]]*Table4[[#This Row],[pie_gain]]-Table4[[#This Row],[v_n_w_l_w2]]*Table4[[#This Row],[pie_loss]]</f>
        <v>-2.9982189285567742</v>
      </c>
      <c r="BB510" s="2">
        <f>IF(Table4[[#This Row],[diff_v_w2]]&gt;=1,1,0)</f>
        <v>0</v>
      </c>
      <c r="BC510" s="2">
        <f>Table4[[#This Row],[Gain]]^(Table4[[#This Row],[θ]]+Table4[[#This Row],[ω_p3]])</f>
        <v>40.89520139412646</v>
      </c>
      <c r="BD510" s="2">
        <f>-Table4[[#This Row],[λ]]*-Table4[[#This Row],[Loss]]^(Table4[[#This Row],[θ]]+Table4[[#This Row],[ω_n3]])</f>
        <v>70</v>
      </c>
      <c r="BE510" s="2">
        <f>Table4[[#This Row],[v_n_w_g_w3]]*Table4[[#This Row],[pie_gain]]-Table4[[#This Row],[v_n_w_l_w3]]*Table4[[#This Row],[pie_loss]]</f>
        <v>-2.5265527998286714</v>
      </c>
      <c r="BF510" s="2">
        <f>IF(Table4[[#This Row],[diff_v_w3]]&gt;=1,1,0)</f>
        <v>0</v>
      </c>
      <c r="BG510" s="2">
        <f>(Table4[[#This Row],[Accept]]-Table4[[#This Row],[projected_M1]])</f>
        <v>0</v>
      </c>
      <c r="BH510" s="2">
        <f>(Table4[[#This Row],[Accept]]-Table4[[#This Row],[projected_M2]])</f>
        <v>0</v>
      </c>
      <c r="BI510" s="2">
        <f>(Table4[[#This Row],[Accept]]-Table4[[#This Row],[projected_M3]])</f>
        <v>0</v>
      </c>
      <c r="BJ510" s="2">
        <f>(Table4[[#This Row],[Accept]]-Table4[[#This Row],[projected_M4]])</f>
        <v>0</v>
      </c>
    </row>
    <row r="511" spans="1:62" x14ac:dyDescent="0.3">
      <c r="A511">
        <v>7</v>
      </c>
      <c r="B511" t="s">
        <v>46</v>
      </c>
      <c r="C511">
        <v>1</v>
      </c>
      <c r="D511">
        <v>-1.4</v>
      </c>
      <c r="E511" s="22">
        <f>IF(Table4[[#This Row],[Trial]]="G1",Table4[[#This Row],[Balance]]/100,IF(Table4[[#This Row],[Trial]]="G2",Table4[[#This Row],[Balance]]/200,Table4[[#This Row],[Balance]]/500))</f>
        <v>2.2000000000000002</v>
      </c>
      <c r="F511" s="22">
        <f>IF(Table4[[#This Row],[Net_Balance]]&gt;1,1+(Table4[[#This Row],[Net_Balance]]-1)/$F$974,1)</f>
        <v>1.0171428571428571</v>
      </c>
      <c r="G511" s="22">
        <f>IF(Table4[[#This Row],[Net_Balance]]&lt;1,1-(1-Table4[[#This Row],[Net_Balance]])/$F$974,1)</f>
        <v>1</v>
      </c>
      <c r="H511" s="22">
        <f>IF(Table4[[#This Row],[Net_Balance]]&gt;1,1+(Table4[[#This Row],[Net_Balance]]-1)/$H$974,1)</f>
        <v>1.012</v>
      </c>
      <c r="I511" s="22">
        <f>IF(Table4[[#This Row],[Net_Balance]]&lt;1,1-(1-Table4[[#This Row],[Net_Balance]])/$H$974,1)</f>
        <v>1</v>
      </c>
      <c r="J511" s="22">
        <f>IF(Table4[[#This Row],[Net_Balance]]&gt;1,(Table4[[#This Row],[Net_Balance]]-1)/$J$974,0)</f>
        <v>2.4000000000000004E-2</v>
      </c>
      <c r="K511" s="22">
        <f>IF(Table4[[#This Row],[Net_Balance]]&lt;1,-(1-Table4[[#This Row],[Net_Balance]])/$J$974,0)</f>
        <v>0</v>
      </c>
      <c r="L511" t="s">
        <v>108</v>
      </c>
      <c r="M511" t="s">
        <v>87</v>
      </c>
      <c r="N511" t="s">
        <v>7</v>
      </c>
      <c r="O511">
        <v>1</v>
      </c>
      <c r="P511">
        <v>90</v>
      </c>
      <c r="Q511">
        <v>220</v>
      </c>
      <c r="R511">
        <v>1664534430</v>
      </c>
      <c r="S511">
        <v>12</v>
      </c>
      <c r="T511" t="s">
        <v>118</v>
      </c>
      <c r="U511">
        <v>1</v>
      </c>
      <c r="V511">
        <v>-90</v>
      </c>
      <c r="W511">
        <v>0.5</v>
      </c>
      <c r="X511">
        <v>90</v>
      </c>
      <c r="Y511">
        <v>0.5</v>
      </c>
      <c r="Z511">
        <v>0</v>
      </c>
      <c r="AA511">
        <v>8100</v>
      </c>
      <c r="AB511">
        <v>90</v>
      </c>
      <c r="AC511">
        <v>2</v>
      </c>
      <c r="AD511">
        <v>0.25</v>
      </c>
      <c r="AE511">
        <v>0.75</v>
      </c>
      <c r="AF511">
        <v>2</v>
      </c>
      <c r="AG511">
        <v>0.5</v>
      </c>
      <c r="AH511">
        <v>0.25</v>
      </c>
      <c r="AI511">
        <v>0.625</v>
      </c>
      <c r="AJ511">
        <v>0.375</v>
      </c>
      <c r="AK511">
        <v>-22.5</v>
      </c>
      <c r="AL511">
        <v>7593.75</v>
      </c>
      <c r="AM511">
        <v>87.142125289666879</v>
      </c>
      <c r="AN511">
        <v>0.9</v>
      </c>
      <c r="AO511">
        <v>0.38419903534316502</v>
      </c>
      <c r="AP511">
        <v>0.61580096465683498</v>
      </c>
      <c r="AQ511" s="2">
        <f>Table4[[#This Row],[Gain]]^Table4[[#This Row],[θ]]</f>
        <v>90</v>
      </c>
      <c r="AR511" s="2">
        <f>-Table4[[#This Row],[λ]]*-Table4[[#This Row],[Loss]]^Table4[[#This Row],[θ]]</f>
        <v>125.99999999999999</v>
      </c>
      <c r="AS511" s="2">
        <f>Table4[[#This Row],[pie_gain]]*Table4[[#This Row],[v_n_w_g]]-Table4[[#This Row],[pie_loss]]*Table4[[#This Row],[v_n_w_l]]</f>
        <v>-43.013008365876345</v>
      </c>
      <c r="AT511" s="2">
        <f>IF(Table4[[#This Row],[diff_v]]&gt;=1,1,0)</f>
        <v>0</v>
      </c>
      <c r="AU511" s="2">
        <f>Table4[[#This Row],[Gain]]^(Table4[[#This Row],[θ]]*Table4[[#This Row],[ω_p]])</f>
        <v>97.217356921765301</v>
      </c>
      <c r="AV511" s="2">
        <f>-Table4[[#This Row],[λ]]*-Table4[[#This Row],[Loss]]^(Table4[[#This Row],[θ]]*Table4[[#This Row],[ω_n]])</f>
        <v>125.99999999999999</v>
      </c>
      <c r="AW511" s="2">
        <f>Table4[[#This Row],[v_n_w_g_w]]*Table4[[#This Row],[pie_gain]]-Table4[[#This Row],[v_n_w_l_w]]*Table4[[#This Row],[pie_loss]]</f>
        <v>-40.240106798806799</v>
      </c>
      <c r="AX511" s="2">
        <f>IF(Table4[[#This Row],[diff_v_w]]&gt;=1,1,0)</f>
        <v>0</v>
      </c>
      <c r="AY511" s="2">
        <f>Table4[[#This Row],[Gain]]^(Table4[[#This Row],[θ]])*Table4[[#This Row],[ω_p2]]</f>
        <v>91.08</v>
      </c>
      <c r="AZ511" s="2">
        <f>-Table4[[#This Row],[λ]]*-Table4[[#This Row],[Loss]]^(Table4[[#This Row],[θ]])*Table4[[#This Row],[ω_n2]]</f>
        <v>125.99999999999999</v>
      </c>
      <c r="BA511" s="2">
        <f>Table4[[#This Row],[v_n_w_g_w2]]*Table4[[#This Row],[pie_gain]]-Table4[[#This Row],[v_n_w_l_w2]]*Table4[[#This Row],[pie_loss]]</f>
        <v>-42.598073407705726</v>
      </c>
      <c r="BB511" s="2">
        <f>IF(Table4[[#This Row],[diff_v_w2]]&gt;=1,1,0)</f>
        <v>0</v>
      </c>
      <c r="BC511" s="2">
        <f>Table4[[#This Row],[Gain]]^(Table4[[#This Row],[θ]]+Table4[[#This Row],[ω_p3]])</f>
        <v>100.2638390873349</v>
      </c>
      <c r="BD511" s="2">
        <f>-Table4[[#This Row],[λ]]*-Table4[[#This Row],[Loss]]^(Table4[[#This Row],[θ]]+Table4[[#This Row],[ω_n3]])</f>
        <v>125.99999999999999</v>
      </c>
      <c r="BE511" s="2">
        <f>Table4[[#This Row],[v_n_w_g_w3]]*Table4[[#This Row],[pie_gain]]-Table4[[#This Row],[v_n_w_l_w3]]*Table4[[#This Row],[pie_loss]]</f>
        <v>-39.069651289604799</v>
      </c>
      <c r="BF511" s="2">
        <f>IF(Table4[[#This Row],[diff_v_w3]]&gt;=1,1,0)</f>
        <v>0</v>
      </c>
      <c r="BG511" s="2">
        <f>(Table4[[#This Row],[Accept]]-Table4[[#This Row],[projected_M1]])</f>
        <v>1</v>
      </c>
      <c r="BH511" s="2">
        <f>(Table4[[#This Row],[Accept]]-Table4[[#This Row],[projected_M2]])</f>
        <v>1</v>
      </c>
      <c r="BI511" s="2">
        <f>(Table4[[#This Row],[Accept]]-Table4[[#This Row],[projected_M3]])</f>
        <v>1</v>
      </c>
      <c r="BJ511" s="2">
        <f>(Table4[[#This Row],[Accept]]-Table4[[#This Row],[projected_M4]])</f>
        <v>1</v>
      </c>
    </row>
    <row r="512" spans="1:62" x14ac:dyDescent="0.3">
      <c r="A512">
        <v>8</v>
      </c>
      <c r="B512" t="s">
        <v>46</v>
      </c>
      <c r="C512">
        <v>1</v>
      </c>
      <c r="D512">
        <v>-1.4</v>
      </c>
      <c r="E512" s="22">
        <f>IF(Table4[[#This Row],[Trial]]="G1",Table4[[#This Row],[Balance]]/100,IF(Table4[[#This Row],[Trial]]="G2",Table4[[#This Row],[Balance]]/200,Table4[[#This Row],[Balance]]/500))</f>
        <v>2.2000000000000002</v>
      </c>
      <c r="F512" s="22">
        <f>IF(Table4[[#This Row],[Net_Balance]]&gt;1,1+(Table4[[#This Row],[Net_Balance]]-1)/$F$974,1)</f>
        <v>1.0171428571428571</v>
      </c>
      <c r="G512" s="22">
        <f>IF(Table4[[#This Row],[Net_Balance]]&lt;1,1-(1-Table4[[#This Row],[Net_Balance]])/$F$974,1)</f>
        <v>1</v>
      </c>
      <c r="H512" s="22">
        <f>IF(Table4[[#This Row],[Net_Balance]]&gt;1,1+(Table4[[#This Row],[Net_Balance]]-1)/$H$974,1)</f>
        <v>1.012</v>
      </c>
      <c r="I512" s="22">
        <f>IF(Table4[[#This Row],[Net_Balance]]&lt;1,1-(1-Table4[[#This Row],[Net_Balance]])/$H$974,1)</f>
        <v>1</v>
      </c>
      <c r="J512" s="22">
        <f>IF(Table4[[#This Row],[Net_Balance]]&gt;1,(Table4[[#This Row],[Net_Balance]]-1)/$J$974,0)</f>
        <v>2.4000000000000004E-2</v>
      </c>
      <c r="K512" s="22">
        <f>IF(Table4[[#This Row],[Net_Balance]]&lt;1,-(1-Table4[[#This Row],[Net_Balance]])/$J$974,0)</f>
        <v>0</v>
      </c>
      <c r="L512" t="s">
        <v>108</v>
      </c>
      <c r="M512" t="s">
        <v>79</v>
      </c>
      <c r="N512" t="s">
        <v>5</v>
      </c>
      <c r="O512">
        <v>0</v>
      </c>
      <c r="P512">
        <v>0</v>
      </c>
      <c r="Q512">
        <v>220</v>
      </c>
      <c r="R512">
        <v>1664534436</v>
      </c>
      <c r="S512">
        <v>6</v>
      </c>
      <c r="T512" t="s">
        <v>117</v>
      </c>
      <c r="U512">
        <v>0</v>
      </c>
      <c r="V512">
        <v>-10</v>
      </c>
      <c r="W512">
        <v>0.5</v>
      </c>
      <c r="X512">
        <v>0</v>
      </c>
      <c r="Y512">
        <v>0.5</v>
      </c>
      <c r="Z512">
        <v>-5</v>
      </c>
      <c r="AA512">
        <v>25</v>
      </c>
      <c r="AB512">
        <v>5</v>
      </c>
      <c r="AC512">
        <v>4</v>
      </c>
      <c r="AD512">
        <v>0.25</v>
      </c>
      <c r="AE512">
        <v>0.75</v>
      </c>
      <c r="AF512">
        <v>2</v>
      </c>
      <c r="AG512">
        <v>0.5</v>
      </c>
      <c r="AH512">
        <v>0.25</v>
      </c>
      <c r="AI512">
        <v>0.625</v>
      </c>
      <c r="AJ512">
        <v>0.375</v>
      </c>
      <c r="AK512">
        <v>-6.25</v>
      </c>
      <c r="AL512">
        <v>23.4375</v>
      </c>
      <c r="AM512">
        <v>4.8412291827592711</v>
      </c>
      <c r="AN512">
        <v>0.9</v>
      </c>
      <c r="AO512">
        <v>0.38419903534316502</v>
      </c>
      <c r="AP512">
        <v>0.61580096465683498</v>
      </c>
      <c r="AQ512" s="2">
        <f>Table4[[#This Row],[Gain]]^Table4[[#This Row],[θ]]</f>
        <v>0</v>
      </c>
      <c r="AR512" s="2">
        <f>-Table4[[#This Row],[λ]]*-Table4[[#This Row],[Loss]]^Table4[[#This Row],[θ]]</f>
        <v>14</v>
      </c>
      <c r="AS512" s="2">
        <f>Table4[[#This Row],[pie_gain]]*Table4[[#This Row],[v_n_w_g]]-Table4[[#This Row],[pie_loss]]*Table4[[#This Row],[v_n_w_l]]</f>
        <v>-8.6212135051956906</v>
      </c>
      <c r="AT512" s="2">
        <f>IF(Table4[[#This Row],[diff_v]]&gt;=1,1,0)</f>
        <v>0</v>
      </c>
      <c r="AU512" s="2">
        <f>Table4[[#This Row],[Gain]]^(Table4[[#This Row],[θ]]*Table4[[#This Row],[ω_p]])</f>
        <v>0</v>
      </c>
      <c r="AV512" s="2">
        <f>-Table4[[#This Row],[λ]]*-Table4[[#This Row],[Loss]]^(Table4[[#This Row],[θ]]*Table4[[#This Row],[ω_n]])</f>
        <v>14</v>
      </c>
      <c r="AW512" s="2">
        <f>Table4[[#This Row],[v_n_w_g_w]]*Table4[[#This Row],[pie_gain]]-Table4[[#This Row],[v_n_w_l_w]]*Table4[[#This Row],[pie_loss]]</f>
        <v>-8.6212135051956906</v>
      </c>
      <c r="AX512" s="2">
        <f>IF(Table4[[#This Row],[diff_v_w]]&gt;=1,1,0)</f>
        <v>0</v>
      </c>
      <c r="AY512" s="2">
        <f>Table4[[#This Row],[Gain]]^(Table4[[#This Row],[θ]])*Table4[[#This Row],[ω_p2]]</f>
        <v>0</v>
      </c>
      <c r="AZ512" s="2">
        <f>-Table4[[#This Row],[λ]]*-Table4[[#This Row],[Loss]]^(Table4[[#This Row],[θ]])*Table4[[#This Row],[ω_n2]]</f>
        <v>14</v>
      </c>
      <c r="BA512" s="2">
        <f>Table4[[#This Row],[v_n_w_g_w2]]*Table4[[#This Row],[pie_gain]]-Table4[[#This Row],[v_n_w_l_w2]]*Table4[[#This Row],[pie_loss]]</f>
        <v>-8.6212135051956906</v>
      </c>
      <c r="BB512" s="2">
        <f>IF(Table4[[#This Row],[diff_v_w2]]&gt;=1,1,0)</f>
        <v>0</v>
      </c>
      <c r="BC512" s="2">
        <f>Table4[[#This Row],[Gain]]^(Table4[[#This Row],[θ]]+Table4[[#This Row],[ω_p3]])</f>
        <v>0</v>
      </c>
      <c r="BD512" s="2">
        <f>-Table4[[#This Row],[λ]]*-Table4[[#This Row],[Loss]]^(Table4[[#This Row],[θ]]+Table4[[#This Row],[ω_n3]])</f>
        <v>14</v>
      </c>
      <c r="BE512" s="2">
        <f>Table4[[#This Row],[v_n_w_g_w3]]*Table4[[#This Row],[pie_gain]]-Table4[[#This Row],[v_n_w_l_w3]]*Table4[[#This Row],[pie_loss]]</f>
        <v>-8.6212135051956906</v>
      </c>
      <c r="BF512" s="2">
        <f>IF(Table4[[#This Row],[diff_v_w3]]&gt;=1,1,0)</f>
        <v>0</v>
      </c>
      <c r="BG512" s="2">
        <f>(Table4[[#This Row],[Accept]]-Table4[[#This Row],[projected_M1]])</f>
        <v>0</v>
      </c>
      <c r="BH512" s="2">
        <f>(Table4[[#This Row],[Accept]]-Table4[[#This Row],[projected_M2]])</f>
        <v>0</v>
      </c>
      <c r="BI512" s="2">
        <f>(Table4[[#This Row],[Accept]]-Table4[[#This Row],[projected_M3]])</f>
        <v>0</v>
      </c>
      <c r="BJ512" s="2">
        <f>(Table4[[#This Row],[Accept]]-Table4[[#This Row],[projected_M4]])</f>
        <v>0</v>
      </c>
    </row>
    <row r="513" spans="1:62" x14ac:dyDescent="0.3">
      <c r="A513">
        <v>9</v>
      </c>
      <c r="B513" t="s">
        <v>46</v>
      </c>
      <c r="C513">
        <v>1</v>
      </c>
      <c r="D513">
        <v>-1.4</v>
      </c>
      <c r="E513" s="22">
        <f>IF(Table4[[#This Row],[Trial]]="G1",Table4[[#This Row],[Balance]]/100,IF(Table4[[#This Row],[Trial]]="G2",Table4[[#This Row],[Balance]]/200,Table4[[#This Row],[Balance]]/500))</f>
        <v>2.9</v>
      </c>
      <c r="F513" s="22">
        <f>IF(Table4[[#This Row],[Net_Balance]]&gt;1,1+(Table4[[#This Row],[Net_Balance]]-1)/$F$974,1)</f>
        <v>1.0271428571428571</v>
      </c>
      <c r="G513" s="22">
        <f>IF(Table4[[#This Row],[Net_Balance]]&lt;1,1-(1-Table4[[#This Row],[Net_Balance]])/$F$974,1)</f>
        <v>1</v>
      </c>
      <c r="H513" s="22">
        <f>IF(Table4[[#This Row],[Net_Balance]]&gt;1,1+(Table4[[#This Row],[Net_Balance]]-1)/$H$974,1)</f>
        <v>1.0189999999999999</v>
      </c>
      <c r="I513" s="22">
        <f>IF(Table4[[#This Row],[Net_Balance]]&lt;1,1-(1-Table4[[#This Row],[Net_Balance]])/$H$974,1)</f>
        <v>1</v>
      </c>
      <c r="J513" s="22">
        <f>IF(Table4[[#This Row],[Net_Balance]]&gt;1,(Table4[[#This Row],[Net_Balance]]-1)/$J$974,0)</f>
        <v>3.7999999999999999E-2</v>
      </c>
      <c r="K513" s="22">
        <f>IF(Table4[[#This Row],[Net_Balance]]&lt;1,-(1-Table4[[#This Row],[Net_Balance]])/$J$974,0)</f>
        <v>0</v>
      </c>
      <c r="L513" t="s">
        <v>108</v>
      </c>
      <c r="M513" t="s">
        <v>86</v>
      </c>
      <c r="N513" t="s">
        <v>7</v>
      </c>
      <c r="O513">
        <v>1</v>
      </c>
      <c r="P513">
        <v>70</v>
      </c>
      <c r="Q513">
        <v>290</v>
      </c>
      <c r="R513">
        <v>1664534455</v>
      </c>
      <c r="S513">
        <v>19</v>
      </c>
      <c r="T513" t="s">
        <v>117</v>
      </c>
      <c r="U513">
        <v>0</v>
      </c>
      <c r="V513">
        <v>-50</v>
      </c>
      <c r="W513">
        <v>0.5</v>
      </c>
      <c r="X513">
        <v>70</v>
      </c>
      <c r="Y513">
        <v>0.5</v>
      </c>
      <c r="Z513">
        <v>10</v>
      </c>
      <c r="AA513">
        <v>3600</v>
      </c>
      <c r="AB513">
        <v>60</v>
      </c>
      <c r="AC513">
        <v>4</v>
      </c>
      <c r="AD513">
        <v>0.25</v>
      </c>
      <c r="AE513">
        <v>0.75</v>
      </c>
      <c r="AF513">
        <v>2</v>
      </c>
      <c r="AG513">
        <v>0.5</v>
      </c>
      <c r="AH513">
        <v>0.25</v>
      </c>
      <c r="AI513">
        <v>0.625</v>
      </c>
      <c r="AJ513">
        <v>0.375</v>
      </c>
      <c r="AK513">
        <v>-5</v>
      </c>
      <c r="AL513">
        <v>3375</v>
      </c>
      <c r="AM513">
        <v>58.094750193111253</v>
      </c>
      <c r="AN513">
        <v>0.9</v>
      </c>
      <c r="AO513">
        <v>0.38419903534316502</v>
      </c>
      <c r="AP513">
        <v>0.61580096465683498</v>
      </c>
      <c r="AQ513" s="2">
        <f>Table4[[#This Row],[Gain]]^Table4[[#This Row],[θ]]</f>
        <v>70</v>
      </c>
      <c r="AR513" s="2">
        <f>-Table4[[#This Row],[λ]]*-Table4[[#This Row],[Loss]]^Table4[[#This Row],[θ]]</f>
        <v>70</v>
      </c>
      <c r="AS513" s="2">
        <f>Table4[[#This Row],[pie_gain]]*Table4[[#This Row],[v_n_w_g]]-Table4[[#This Row],[pie_loss]]*Table4[[#This Row],[v_n_w_l]]</f>
        <v>-16.212135051956896</v>
      </c>
      <c r="AT513" s="2">
        <f>IF(Table4[[#This Row],[diff_v]]&gt;=1,1,0)</f>
        <v>0</v>
      </c>
      <c r="AU513" s="2">
        <f>Table4[[#This Row],[Gain]]^(Table4[[#This Row],[θ]]*Table4[[#This Row],[ω_p]])</f>
        <v>78.555983913573925</v>
      </c>
      <c r="AV513" s="2">
        <f>-Table4[[#This Row],[λ]]*-Table4[[#This Row],[Loss]]^(Table4[[#This Row],[θ]]*Table4[[#This Row],[ω_n]])</f>
        <v>70</v>
      </c>
      <c r="AW513" s="2">
        <f>Table4[[#This Row],[v_n_w_g_w]]*Table4[[#This Row],[pie_gain]]-Table4[[#This Row],[v_n_w_l_w]]*Table4[[#This Row],[pie_loss]]</f>
        <v>-12.924934285950155</v>
      </c>
      <c r="AX513" s="2">
        <f>IF(Table4[[#This Row],[diff_v_w]]&gt;=1,1,0)</f>
        <v>0</v>
      </c>
      <c r="AY513" s="2">
        <f>Table4[[#This Row],[Gain]]^(Table4[[#This Row],[θ]])*Table4[[#This Row],[ω_p2]]</f>
        <v>71.33</v>
      </c>
      <c r="AZ513" s="2">
        <f>-Table4[[#This Row],[λ]]*-Table4[[#This Row],[Loss]]^(Table4[[#This Row],[θ]])*Table4[[#This Row],[ω_n2]]</f>
        <v>70</v>
      </c>
      <c r="BA513" s="2">
        <f>Table4[[#This Row],[v_n_w_g_w2]]*Table4[[#This Row],[pie_gain]]-Table4[[#This Row],[v_n_w_l_w2]]*Table4[[#This Row],[pie_loss]]</f>
        <v>-15.701150334950487</v>
      </c>
      <c r="BB513" s="2">
        <f>IF(Table4[[#This Row],[diff_v_w2]]&gt;=1,1,0)</f>
        <v>0</v>
      </c>
      <c r="BC513" s="2">
        <f>Table4[[#This Row],[Gain]]^(Table4[[#This Row],[θ]]+Table4[[#This Row],[ω_p3]])</f>
        <v>82.264367994048001</v>
      </c>
      <c r="BD513" s="2">
        <f>-Table4[[#This Row],[λ]]*-Table4[[#This Row],[Loss]]^(Table4[[#This Row],[θ]]+Table4[[#This Row],[ω_n3]])</f>
        <v>70</v>
      </c>
      <c r="BE513" s="2">
        <f>Table4[[#This Row],[v_n_w_g_w3]]*Table4[[#This Row],[pie_gain]]-Table4[[#This Row],[v_n_w_l_w3]]*Table4[[#This Row],[pie_loss]]</f>
        <v>-11.500176699550064</v>
      </c>
      <c r="BF513" s="2">
        <f>IF(Table4[[#This Row],[diff_v_w3]]&gt;=1,1,0)</f>
        <v>0</v>
      </c>
      <c r="BG513" s="2">
        <f>(Table4[[#This Row],[Accept]]-Table4[[#This Row],[projected_M1]])</f>
        <v>1</v>
      </c>
      <c r="BH513" s="2">
        <f>(Table4[[#This Row],[Accept]]-Table4[[#This Row],[projected_M2]])</f>
        <v>1</v>
      </c>
      <c r="BI513" s="2">
        <f>(Table4[[#This Row],[Accept]]-Table4[[#This Row],[projected_M3]])</f>
        <v>1</v>
      </c>
      <c r="BJ513" s="2">
        <f>(Table4[[#This Row],[Accept]]-Table4[[#This Row],[projected_M4]])</f>
        <v>1</v>
      </c>
    </row>
    <row r="514" spans="1:62" x14ac:dyDescent="0.3">
      <c r="A514">
        <v>11</v>
      </c>
      <c r="B514" t="s">
        <v>46</v>
      </c>
      <c r="C514">
        <v>1</v>
      </c>
      <c r="D514">
        <v>-1.4</v>
      </c>
      <c r="E514" s="22">
        <f>IF(Table4[[#This Row],[Trial]]="G1",Table4[[#This Row],[Balance]]/100,IF(Table4[[#This Row],[Trial]]="G2",Table4[[#This Row],[Balance]]/200,Table4[[#This Row],[Balance]]/500))</f>
        <v>2.4</v>
      </c>
      <c r="F514" s="22">
        <f>IF(Table4[[#This Row],[Net_Balance]]&gt;1,1+(Table4[[#This Row],[Net_Balance]]-1)/$F$974,1)</f>
        <v>1.02</v>
      </c>
      <c r="G514" s="22">
        <f>IF(Table4[[#This Row],[Net_Balance]]&lt;1,1-(1-Table4[[#This Row],[Net_Balance]])/$F$974,1)</f>
        <v>1</v>
      </c>
      <c r="H514" s="22">
        <f>IF(Table4[[#This Row],[Net_Balance]]&gt;1,1+(Table4[[#This Row],[Net_Balance]]-1)/$H$974,1)</f>
        <v>1.014</v>
      </c>
      <c r="I514" s="22">
        <f>IF(Table4[[#This Row],[Net_Balance]]&lt;1,1-(1-Table4[[#This Row],[Net_Balance]])/$H$974,1)</f>
        <v>1</v>
      </c>
      <c r="J514" s="22">
        <f>IF(Table4[[#This Row],[Net_Balance]]&gt;1,(Table4[[#This Row],[Net_Balance]]-1)/$J$974,0)</f>
        <v>2.7999999999999997E-2</v>
      </c>
      <c r="K514" s="22">
        <f>IF(Table4[[#This Row],[Net_Balance]]&lt;1,-(1-Table4[[#This Row],[Net_Balance]])/$J$974,0)</f>
        <v>0</v>
      </c>
      <c r="L514" t="s">
        <v>108</v>
      </c>
      <c r="M514" t="s">
        <v>64</v>
      </c>
      <c r="N514" t="s">
        <v>7</v>
      </c>
      <c r="O514">
        <v>1</v>
      </c>
      <c r="P514">
        <v>-50</v>
      </c>
      <c r="Q514">
        <v>240</v>
      </c>
      <c r="R514">
        <v>1664534497</v>
      </c>
      <c r="S514">
        <v>16</v>
      </c>
      <c r="T514" t="s">
        <v>118</v>
      </c>
      <c r="U514">
        <v>1</v>
      </c>
      <c r="V514">
        <v>-50</v>
      </c>
      <c r="W514">
        <v>0.5</v>
      </c>
      <c r="X514">
        <v>60</v>
      </c>
      <c r="Y514">
        <v>0.5</v>
      </c>
      <c r="Z514">
        <v>5</v>
      </c>
      <c r="AA514">
        <v>3025</v>
      </c>
      <c r="AB514">
        <v>55</v>
      </c>
      <c r="AC514">
        <v>4</v>
      </c>
      <c r="AD514">
        <v>0.25</v>
      </c>
      <c r="AE514">
        <v>0.75</v>
      </c>
      <c r="AF514">
        <v>2</v>
      </c>
      <c r="AG514">
        <v>0.5</v>
      </c>
      <c r="AH514">
        <v>0.25</v>
      </c>
      <c r="AI514">
        <v>0.625</v>
      </c>
      <c r="AJ514">
        <v>0.375</v>
      </c>
      <c r="AK514">
        <v>-8.75</v>
      </c>
      <c r="AL514">
        <v>2835.9375</v>
      </c>
      <c r="AM514">
        <v>53.253521010351982</v>
      </c>
      <c r="AN514">
        <v>0.9</v>
      </c>
      <c r="AO514">
        <v>0.38419903534316502</v>
      </c>
      <c r="AP514">
        <v>0.61580096465683498</v>
      </c>
      <c r="AQ514" s="2">
        <f>Table4[[#This Row],[Gain]]^Table4[[#This Row],[θ]]</f>
        <v>60</v>
      </c>
      <c r="AR514" s="2">
        <f>-Table4[[#This Row],[λ]]*-Table4[[#This Row],[Loss]]^Table4[[#This Row],[θ]]</f>
        <v>70</v>
      </c>
      <c r="AS514" s="2">
        <f>Table4[[#This Row],[pie_gain]]*Table4[[#This Row],[v_n_w_g]]-Table4[[#This Row],[pie_loss]]*Table4[[#This Row],[v_n_w_l]]</f>
        <v>-20.054125405388547</v>
      </c>
      <c r="AT514" s="2">
        <f>IF(Table4[[#This Row],[diff_v]]&gt;=1,1,0)</f>
        <v>0</v>
      </c>
      <c r="AU514" s="2">
        <f>Table4[[#This Row],[Gain]]^(Table4[[#This Row],[θ]]*Table4[[#This Row],[ω_p]])</f>
        <v>65.119982533011736</v>
      </c>
      <c r="AV514" s="2">
        <f>-Table4[[#This Row],[λ]]*-Table4[[#This Row],[Loss]]^(Table4[[#This Row],[θ]]*Table4[[#This Row],[ω_n]])</f>
        <v>70</v>
      </c>
      <c r="AW514" s="2">
        <f>Table4[[#This Row],[v_n_w_g_w]]*Table4[[#This Row],[pie_gain]]-Table4[[#This Row],[v_n_w_l_w]]*Table4[[#This Row],[pie_loss]]</f>
        <v>-18.087033055231583</v>
      </c>
      <c r="AX514" s="2">
        <f>IF(Table4[[#This Row],[diff_v_w]]&gt;=1,1,0)</f>
        <v>0</v>
      </c>
      <c r="AY514" s="2">
        <f>Table4[[#This Row],[Gain]]^(Table4[[#This Row],[θ]])*Table4[[#This Row],[ω_p2]]</f>
        <v>60.84</v>
      </c>
      <c r="AZ514" s="2">
        <f>-Table4[[#This Row],[λ]]*-Table4[[#This Row],[Loss]]^(Table4[[#This Row],[θ]])*Table4[[#This Row],[ω_n2]]</f>
        <v>70</v>
      </c>
      <c r="BA514" s="2">
        <f>Table4[[#This Row],[v_n_w_g_w2]]*Table4[[#This Row],[pie_gain]]-Table4[[#This Row],[v_n_w_l_w2]]*Table4[[#This Row],[pie_loss]]</f>
        <v>-19.731398215700285</v>
      </c>
      <c r="BB514" s="2">
        <f>IF(Table4[[#This Row],[diff_v_w2]]&gt;=1,1,0)</f>
        <v>0</v>
      </c>
      <c r="BC514" s="2">
        <f>Table4[[#This Row],[Gain]]^(Table4[[#This Row],[θ]]+Table4[[#This Row],[ω_p3]])</f>
        <v>67.288289023048591</v>
      </c>
      <c r="BD514" s="2">
        <f>-Table4[[#This Row],[λ]]*-Table4[[#This Row],[Loss]]^(Table4[[#This Row],[θ]]+Table4[[#This Row],[ω_n3]])</f>
        <v>70</v>
      </c>
      <c r="BE514" s="2">
        <f>Table4[[#This Row],[v_n_w_g_w3]]*Table4[[#This Row],[pie_gain]]-Table4[[#This Row],[v_n_w_l_w3]]*Table4[[#This Row],[pie_loss]]</f>
        <v>-17.253971793431099</v>
      </c>
      <c r="BF514" s="2">
        <f>IF(Table4[[#This Row],[diff_v_w3]]&gt;=1,1,0)</f>
        <v>0</v>
      </c>
      <c r="BG514" s="2">
        <f>(Table4[[#This Row],[Accept]]-Table4[[#This Row],[projected_M1]])</f>
        <v>1</v>
      </c>
      <c r="BH514" s="2">
        <f>(Table4[[#This Row],[Accept]]-Table4[[#This Row],[projected_M2]])</f>
        <v>1</v>
      </c>
      <c r="BI514" s="2">
        <f>(Table4[[#This Row],[Accept]]-Table4[[#This Row],[projected_M3]])</f>
        <v>1</v>
      </c>
      <c r="BJ514" s="2">
        <f>(Table4[[#This Row],[Accept]]-Table4[[#This Row],[projected_M4]])</f>
        <v>1</v>
      </c>
    </row>
    <row r="515" spans="1:62" x14ac:dyDescent="0.3">
      <c r="A515">
        <v>12</v>
      </c>
      <c r="B515" t="s">
        <v>46</v>
      </c>
      <c r="C515">
        <v>1</v>
      </c>
      <c r="D515">
        <v>-1.4</v>
      </c>
      <c r="E515" s="22">
        <f>IF(Table4[[#This Row],[Trial]]="G1",Table4[[#This Row],[Balance]]/100,IF(Table4[[#This Row],[Trial]]="G2",Table4[[#This Row],[Balance]]/200,Table4[[#This Row],[Balance]]/500))</f>
        <v>3.4</v>
      </c>
      <c r="F515" s="22">
        <f>IF(Table4[[#This Row],[Net_Balance]]&gt;1,1+(Table4[[#This Row],[Net_Balance]]-1)/$F$974,1)</f>
        <v>1.0342857142857143</v>
      </c>
      <c r="G515" s="22">
        <f>IF(Table4[[#This Row],[Net_Balance]]&lt;1,1-(1-Table4[[#This Row],[Net_Balance]])/$F$974,1)</f>
        <v>1</v>
      </c>
      <c r="H515" s="22">
        <f>IF(Table4[[#This Row],[Net_Balance]]&gt;1,1+(Table4[[#This Row],[Net_Balance]]-1)/$H$974,1)</f>
        <v>1.024</v>
      </c>
      <c r="I515" s="22">
        <f>IF(Table4[[#This Row],[Net_Balance]]&lt;1,1-(1-Table4[[#This Row],[Net_Balance]])/$H$974,1)</f>
        <v>1</v>
      </c>
      <c r="J515" s="22">
        <f>IF(Table4[[#This Row],[Net_Balance]]&gt;1,(Table4[[#This Row],[Net_Balance]]-1)/$J$974,0)</f>
        <v>4.8000000000000001E-2</v>
      </c>
      <c r="K515" s="22">
        <f>IF(Table4[[#This Row],[Net_Balance]]&lt;1,-(1-Table4[[#This Row],[Net_Balance]])/$J$974,0)</f>
        <v>0</v>
      </c>
      <c r="L515" t="s">
        <v>108</v>
      </c>
      <c r="M515" t="s">
        <v>101</v>
      </c>
      <c r="N515" t="s">
        <v>7</v>
      </c>
      <c r="O515">
        <v>1</v>
      </c>
      <c r="P515">
        <v>100</v>
      </c>
      <c r="Q515">
        <v>340</v>
      </c>
      <c r="R515">
        <v>1664534503</v>
      </c>
      <c r="S515">
        <v>6</v>
      </c>
      <c r="T515" t="s">
        <v>118</v>
      </c>
      <c r="U515">
        <v>1</v>
      </c>
      <c r="V515">
        <v>-90</v>
      </c>
      <c r="W515">
        <v>0.5</v>
      </c>
      <c r="X515">
        <v>100</v>
      </c>
      <c r="Y515">
        <v>0.5</v>
      </c>
      <c r="Z515">
        <v>5</v>
      </c>
      <c r="AA515">
        <v>9025</v>
      </c>
      <c r="AB515">
        <v>95</v>
      </c>
      <c r="AC515">
        <v>2</v>
      </c>
      <c r="AD515">
        <v>0.25</v>
      </c>
      <c r="AE515">
        <v>0.75</v>
      </c>
      <c r="AF515">
        <v>2</v>
      </c>
      <c r="AG515">
        <v>0.5</v>
      </c>
      <c r="AH515">
        <v>0.25</v>
      </c>
      <c r="AI515">
        <v>0.625</v>
      </c>
      <c r="AJ515">
        <v>0.375</v>
      </c>
      <c r="AK515">
        <v>-18.75</v>
      </c>
      <c r="AL515">
        <v>8460.9375</v>
      </c>
      <c r="AM515">
        <v>91.983354472426157</v>
      </c>
      <c r="AN515">
        <v>0.9</v>
      </c>
      <c r="AO515">
        <v>0.38419903534316502</v>
      </c>
      <c r="AP515">
        <v>0.61580096465683498</v>
      </c>
      <c r="AQ515" s="2">
        <f>Table4[[#This Row],[Gain]]^Table4[[#This Row],[θ]]</f>
        <v>100</v>
      </c>
      <c r="AR515" s="2">
        <f>-Table4[[#This Row],[λ]]*-Table4[[#This Row],[Loss]]^Table4[[#This Row],[θ]]</f>
        <v>125.99999999999999</v>
      </c>
      <c r="AS515" s="2">
        <f>Table4[[#This Row],[pie_gain]]*Table4[[#This Row],[v_n_w_g]]-Table4[[#This Row],[pie_loss]]*Table4[[#This Row],[v_n_w_l]]</f>
        <v>-39.171018012444691</v>
      </c>
      <c r="AT515" s="2">
        <f>IF(Table4[[#This Row],[diff_v]]&gt;=1,1,0)</f>
        <v>0</v>
      </c>
      <c r="AU515" s="2">
        <f>Table4[[#This Row],[Gain]]^(Table4[[#This Row],[θ]]*Table4[[#This Row],[ω_p]])</f>
        <v>117.10391877237237</v>
      </c>
      <c r="AV515" s="2">
        <f>-Table4[[#This Row],[λ]]*-Table4[[#This Row],[Loss]]^(Table4[[#This Row],[θ]]*Table4[[#This Row],[ω_n]])</f>
        <v>125.99999999999999</v>
      </c>
      <c r="AW515" s="2">
        <f>Table4[[#This Row],[v_n_w_g_w]]*Table4[[#This Row],[pie_gain]]-Table4[[#This Row],[v_n_w_l_w]]*Table4[[#This Row],[pie_loss]]</f>
        <v>-32.599708919511379</v>
      </c>
      <c r="AX515" s="2">
        <f>IF(Table4[[#This Row],[diff_v_w]]&gt;=1,1,0)</f>
        <v>0</v>
      </c>
      <c r="AY515" s="2">
        <f>Table4[[#This Row],[Gain]]^(Table4[[#This Row],[θ]])*Table4[[#This Row],[ω_p2]]</f>
        <v>102.4</v>
      </c>
      <c r="AZ515" s="2">
        <f>-Table4[[#This Row],[λ]]*-Table4[[#This Row],[Loss]]^(Table4[[#This Row],[θ]])*Table4[[#This Row],[ω_n2]]</f>
        <v>125.99999999999999</v>
      </c>
      <c r="BA515" s="2">
        <f>Table4[[#This Row],[v_n_w_g_w2]]*Table4[[#This Row],[pie_gain]]-Table4[[#This Row],[v_n_w_l_w2]]*Table4[[#This Row],[pie_loss]]</f>
        <v>-38.248940327621092</v>
      </c>
      <c r="BB515" s="2">
        <f>IF(Table4[[#This Row],[diff_v_w2]]&gt;=1,1,0)</f>
        <v>0</v>
      </c>
      <c r="BC515" s="2">
        <f>Table4[[#This Row],[Gain]]^(Table4[[#This Row],[θ]]+Table4[[#This Row],[ω_p3]])</f>
        <v>124.73835142429434</v>
      </c>
      <c r="BD515" s="2">
        <f>-Table4[[#This Row],[λ]]*-Table4[[#This Row],[Loss]]^(Table4[[#This Row],[θ]]+Table4[[#This Row],[ω_n3]])</f>
        <v>125.99999999999999</v>
      </c>
      <c r="BE515" s="2">
        <f>Table4[[#This Row],[v_n_w_g_w3]]*Table4[[#This Row],[pie_gain]]-Table4[[#This Row],[v_n_w_l_w3]]*Table4[[#This Row],[pie_loss]]</f>
        <v>-29.666567259250598</v>
      </c>
      <c r="BF515" s="2">
        <f>IF(Table4[[#This Row],[diff_v_w3]]&gt;=1,1,0)</f>
        <v>0</v>
      </c>
      <c r="BG515" s="2">
        <f>(Table4[[#This Row],[Accept]]-Table4[[#This Row],[projected_M1]])</f>
        <v>1</v>
      </c>
      <c r="BH515" s="2">
        <f>(Table4[[#This Row],[Accept]]-Table4[[#This Row],[projected_M2]])</f>
        <v>1</v>
      </c>
      <c r="BI515" s="2">
        <f>(Table4[[#This Row],[Accept]]-Table4[[#This Row],[projected_M3]])</f>
        <v>1</v>
      </c>
      <c r="BJ515" s="2">
        <f>(Table4[[#This Row],[Accept]]-Table4[[#This Row],[projected_M4]])</f>
        <v>1</v>
      </c>
    </row>
    <row r="516" spans="1:62" x14ac:dyDescent="0.3">
      <c r="A516">
        <v>16</v>
      </c>
      <c r="B516" t="s">
        <v>46</v>
      </c>
      <c r="C516">
        <v>1</v>
      </c>
      <c r="D516">
        <v>-1.4</v>
      </c>
      <c r="E516" s="22">
        <f>IF(Table4[[#This Row],[Trial]]="G1",Table4[[#This Row],[Balance]]/100,IF(Table4[[#This Row],[Trial]]="G2",Table4[[#This Row],[Balance]]/200,Table4[[#This Row],[Balance]]/500))</f>
        <v>3.4</v>
      </c>
      <c r="F516" s="22">
        <f>IF(Table4[[#This Row],[Net_Balance]]&gt;1,1+(Table4[[#This Row],[Net_Balance]]-1)/$F$974,1)</f>
        <v>1.0342857142857143</v>
      </c>
      <c r="G516" s="22">
        <f>IF(Table4[[#This Row],[Net_Balance]]&lt;1,1-(1-Table4[[#This Row],[Net_Balance]])/$F$974,1)</f>
        <v>1</v>
      </c>
      <c r="H516" s="22">
        <f>IF(Table4[[#This Row],[Net_Balance]]&gt;1,1+(Table4[[#This Row],[Net_Balance]]-1)/$H$974,1)</f>
        <v>1.024</v>
      </c>
      <c r="I516" s="22">
        <f>IF(Table4[[#This Row],[Net_Balance]]&lt;1,1-(1-Table4[[#This Row],[Net_Balance]])/$H$974,1)</f>
        <v>1</v>
      </c>
      <c r="J516" s="22">
        <f>IF(Table4[[#This Row],[Net_Balance]]&gt;1,(Table4[[#This Row],[Net_Balance]]-1)/$J$974,0)</f>
        <v>4.8000000000000001E-2</v>
      </c>
      <c r="K516" s="22">
        <f>IF(Table4[[#This Row],[Net_Balance]]&lt;1,-(1-Table4[[#This Row],[Net_Balance]])/$J$974,0)</f>
        <v>0</v>
      </c>
      <c r="L516" t="s">
        <v>108</v>
      </c>
      <c r="M516" t="s">
        <v>59</v>
      </c>
      <c r="N516" t="s">
        <v>7</v>
      </c>
      <c r="O516">
        <v>1</v>
      </c>
      <c r="P516">
        <v>0</v>
      </c>
      <c r="Q516">
        <v>340</v>
      </c>
      <c r="R516">
        <v>1664534537</v>
      </c>
      <c r="S516">
        <v>12</v>
      </c>
      <c r="T516" t="s">
        <v>118</v>
      </c>
      <c r="U516">
        <v>1</v>
      </c>
      <c r="V516">
        <v>0</v>
      </c>
      <c r="W516">
        <v>0.5</v>
      </c>
      <c r="X516">
        <v>10</v>
      </c>
      <c r="Y516">
        <v>0.5</v>
      </c>
      <c r="Z516">
        <v>5</v>
      </c>
      <c r="AA516">
        <v>25</v>
      </c>
      <c r="AB516">
        <v>5</v>
      </c>
      <c r="AC516">
        <v>4</v>
      </c>
      <c r="AD516">
        <v>0.75</v>
      </c>
      <c r="AE516">
        <v>0.25</v>
      </c>
      <c r="AF516">
        <v>1</v>
      </c>
      <c r="AG516">
        <v>0.2</v>
      </c>
      <c r="AH516">
        <v>4.9999999999999989E-2</v>
      </c>
      <c r="AI516">
        <v>0.57499999999999996</v>
      </c>
      <c r="AJ516">
        <v>0.42500000000000004</v>
      </c>
      <c r="AK516">
        <v>4.25</v>
      </c>
      <c r="AL516">
        <v>24.4375</v>
      </c>
      <c r="AM516">
        <v>4.9434299833212973</v>
      </c>
      <c r="AN516">
        <v>0.9</v>
      </c>
      <c r="AO516">
        <v>0.42913429896650213</v>
      </c>
      <c r="AP516">
        <v>0.57086570103349787</v>
      </c>
      <c r="AQ516" s="2">
        <f>Table4[[#This Row],[Gain]]^Table4[[#This Row],[θ]]</f>
        <v>10</v>
      </c>
      <c r="AR516" s="2">
        <f>-Table4[[#This Row],[λ]]*-Table4[[#This Row],[Loss]]^Table4[[#This Row],[θ]]</f>
        <v>0</v>
      </c>
      <c r="AS516" s="2">
        <f>Table4[[#This Row],[pie_gain]]*Table4[[#This Row],[v_n_w_g]]-Table4[[#This Row],[pie_loss]]*Table4[[#This Row],[v_n_w_l]]</f>
        <v>4.2913429896650213</v>
      </c>
      <c r="AT516" s="2">
        <f>IF(Table4[[#This Row],[diff_v]]&gt;=1,1,0)</f>
        <v>1</v>
      </c>
      <c r="AU516" s="2">
        <f>Table4[[#This Row],[Gain]]^(Table4[[#This Row],[θ]]*Table4[[#This Row],[ω_p]])</f>
        <v>10.821456407174239</v>
      </c>
      <c r="AV516" s="2">
        <f>-Table4[[#This Row],[λ]]*-Table4[[#This Row],[Loss]]^(Table4[[#This Row],[θ]]*Table4[[#This Row],[ω_n]])</f>
        <v>0</v>
      </c>
      <c r="AW516" s="2">
        <f>Table4[[#This Row],[v_n_w_g_w]]*Table4[[#This Row],[pie_gain]]-Table4[[#This Row],[v_n_w_l_w]]*Table4[[#This Row],[pie_loss]]</f>
        <v>4.6438581090892797</v>
      </c>
      <c r="AX516" s="2">
        <f>IF(Table4[[#This Row],[diff_v_w]]&gt;=1,1,0)</f>
        <v>1</v>
      </c>
      <c r="AY516" s="2">
        <f>Table4[[#This Row],[Gain]]^(Table4[[#This Row],[θ]])*Table4[[#This Row],[ω_p2]]</f>
        <v>10.24</v>
      </c>
      <c r="AZ516" s="2">
        <f>-Table4[[#This Row],[λ]]*-Table4[[#This Row],[Loss]]^(Table4[[#This Row],[θ]])*Table4[[#This Row],[ω_n2]]</f>
        <v>0</v>
      </c>
      <c r="BA516" s="2">
        <f>Table4[[#This Row],[v_n_w_g_w2]]*Table4[[#This Row],[pie_gain]]-Table4[[#This Row],[v_n_w_l_w2]]*Table4[[#This Row],[pie_loss]]</f>
        <v>4.3943352214169815</v>
      </c>
      <c r="BB516" s="2">
        <f>IF(Table4[[#This Row],[diff_v_w2]]&gt;=1,1,0)</f>
        <v>1</v>
      </c>
      <c r="BC516" s="2">
        <f>Table4[[#This Row],[Gain]]^(Table4[[#This Row],[θ]]+Table4[[#This Row],[ω_p3]])</f>
        <v>11.168632477805613</v>
      </c>
      <c r="BD516" s="2">
        <f>-Table4[[#This Row],[λ]]*-Table4[[#This Row],[Loss]]^(Table4[[#This Row],[θ]]+Table4[[#This Row],[ω_n3]])</f>
        <v>0</v>
      </c>
      <c r="BE516" s="2">
        <f>Table4[[#This Row],[v_n_w_g_w3]]*Table4[[#This Row],[pie_gain]]-Table4[[#This Row],[v_n_w_l_w3]]*Table4[[#This Row],[pie_loss]]</f>
        <v>4.7928432687776192</v>
      </c>
      <c r="BF516" s="2">
        <f>IF(Table4[[#This Row],[diff_v_w3]]&gt;=1,1,0)</f>
        <v>1</v>
      </c>
      <c r="BG516" s="2">
        <f>(Table4[[#This Row],[Accept]]-Table4[[#This Row],[projected_M1]])</f>
        <v>0</v>
      </c>
      <c r="BH516" s="2">
        <f>(Table4[[#This Row],[Accept]]-Table4[[#This Row],[projected_M2]])</f>
        <v>0</v>
      </c>
      <c r="BI516" s="2">
        <f>(Table4[[#This Row],[Accept]]-Table4[[#This Row],[projected_M3]])</f>
        <v>0</v>
      </c>
      <c r="BJ516" s="2">
        <f>(Table4[[#This Row],[Accept]]-Table4[[#This Row],[projected_M4]])</f>
        <v>0</v>
      </c>
    </row>
    <row r="517" spans="1:62" x14ac:dyDescent="0.3">
      <c r="A517">
        <v>17</v>
      </c>
      <c r="B517" t="s">
        <v>46</v>
      </c>
      <c r="C517">
        <v>1</v>
      </c>
      <c r="D517">
        <v>-1.4</v>
      </c>
      <c r="E517" s="22">
        <f>IF(Table4[[#This Row],[Trial]]="G1",Table4[[#This Row],[Balance]]/100,IF(Table4[[#This Row],[Trial]]="G2",Table4[[#This Row],[Balance]]/200,Table4[[#This Row],[Balance]]/500))</f>
        <v>5.2</v>
      </c>
      <c r="F517" s="22">
        <f>IF(Table4[[#This Row],[Net_Balance]]&gt;1,1+(Table4[[#This Row],[Net_Balance]]-1)/$F$974,1)</f>
        <v>1.06</v>
      </c>
      <c r="G517" s="22">
        <f>IF(Table4[[#This Row],[Net_Balance]]&lt;1,1-(1-Table4[[#This Row],[Net_Balance]])/$F$974,1)</f>
        <v>1</v>
      </c>
      <c r="H517" s="22">
        <f>IF(Table4[[#This Row],[Net_Balance]]&gt;1,1+(Table4[[#This Row],[Net_Balance]]-1)/$H$974,1)</f>
        <v>1.042</v>
      </c>
      <c r="I517" s="22">
        <f>IF(Table4[[#This Row],[Net_Balance]]&lt;1,1-(1-Table4[[#This Row],[Net_Balance]])/$H$974,1)</f>
        <v>1</v>
      </c>
      <c r="J517" s="22">
        <f>IF(Table4[[#This Row],[Net_Balance]]&gt;1,(Table4[[#This Row],[Net_Balance]]-1)/$J$974,0)</f>
        <v>8.4000000000000005E-2</v>
      </c>
      <c r="K517" s="22">
        <f>IF(Table4[[#This Row],[Net_Balance]]&lt;1,-(1-Table4[[#This Row],[Net_Balance]])/$J$974,0)</f>
        <v>0</v>
      </c>
      <c r="L517" t="s">
        <v>108</v>
      </c>
      <c r="M517" t="s">
        <v>70</v>
      </c>
      <c r="N517" t="s">
        <v>7</v>
      </c>
      <c r="O517">
        <v>1</v>
      </c>
      <c r="P517">
        <v>180</v>
      </c>
      <c r="Q517">
        <v>520</v>
      </c>
      <c r="R517">
        <v>1664534544</v>
      </c>
      <c r="S517">
        <v>7</v>
      </c>
      <c r="T517" t="s">
        <v>118</v>
      </c>
      <c r="U517">
        <v>1</v>
      </c>
      <c r="V517">
        <v>-90</v>
      </c>
      <c r="W517">
        <v>0.5</v>
      </c>
      <c r="X517">
        <v>180</v>
      </c>
      <c r="Y517">
        <v>0.5</v>
      </c>
      <c r="Z517">
        <v>45</v>
      </c>
      <c r="AA517">
        <v>18225</v>
      </c>
      <c r="AB517">
        <v>135</v>
      </c>
      <c r="AC517">
        <v>4</v>
      </c>
      <c r="AD517">
        <v>0.75</v>
      </c>
      <c r="AE517">
        <v>0.25</v>
      </c>
      <c r="AF517">
        <v>2</v>
      </c>
      <c r="AG517">
        <v>0.05</v>
      </c>
      <c r="AH517">
        <v>0.2</v>
      </c>
      <c r="AI517">
        <v>0.42499999999999999</v>
      </c>
      <c r="AJ517">
        <v>0.57499999999999996</v>
      </c>
      <c r="AK517">
        <v>65.249999999999986</v>
      </c>
      <c r="AL517">
        <v>17814.9375</v>
      </c>
      <c r="AM517">
        <v>133.47260954967501</v>
      </c>
      <c r="AN517">
        <v>0.9</v>
      </c>
      <c r="AO517">
        <v>0.56330583577691229</v>
      </c>
      <c r="AP517">
        <v>0.43669416422308771</v>
      </c>
      <c r="AQ517" s="2">
        <f>Table4[[#This Row],[Gain]]^Table4[[#This Row],[θ]]</f>
        <v>180</v>
      </c>
      <c r="AR517" s="2">
        <f>-Table4[[#This Row],[λ]]*-Table4[[#This Row],[Loss]]^Table4[[#This Row],[θ]]</f>
        <v>125.99999999999999</v>
      </c>
      <c r="AS517" s="2">
        <f>Table4[[#This Row],[pie_gain]]*Table4[[#This Row],[v_n_w_g]]-Table4[[#This Row],[pie_loss]]*Table4[[#This Row],[v_n_w_l]]</f>
        <v>46.371585747735168</v>
      </c>
      <c r="AT517" s="2">
        <f>IF(Table4[[#This Row],[diff_v]]&gt;=1,1,0)</f>
        <v>1</v>
      </c>
      <c r="AU517" s="2">
        <f>Table4[[#This Row],[Gain]]^(Table4[[#This Row],[θ]]*Table4[[#This Row],[ω_p]])</f>
        <v>245.80394876243119</v>
      </c>
      <c r="AV517" s="2">
        <f>-Table4[[#This Row],[λ]]*-Table4[[#This Row],[Loss]]^(Table4[[#This Row],[θ]]*Table4[[#This Row],[ω_n]])</f>
        <v>125.99999999999999</v>
      </c>
      <c r="AW517" s="2">
        <f>Table4[[#This Row],[v_n_w_g_w]]*Table4[[#This Row],[pie_gain]]-Table4[[#This Row],[v_n_w_l_w]]*Table4[[#This Row],[pie_loss]]</f>
        <v>83.439334102777579</v>
      </c>
      <c r="AX517" s="2">
        <f>IF(Table4[[#This Row],[diff_v_w]]&gt;=1,1,0)</f>
        <v>1</v>
      </c>
      <c r="AY517" s="2">
        <f>Table4[[#This Row],[Gain]]^(Table4[[#This Row],[θ]])*Table4[[#This Row],[ω_p2]]</f>
        <v>187.56</v>
      </c>
      <c r="AZ517" s="2">
        <f>-Table4[[#This Row],[λ]]*-Table4[[#This Row],[Loss]]^(Table4[[#This Row],[θ]])*Table4[[#This Row],[ω_n2]]</f>
        <v>125.99999999999999</v>
      </c>
      <c r="BA517" s="2">
        <f>Table4[[#This Row],[v_n_w_g_w2]]*Table4[[#This Row],[pie_gain]]-Table4[[#This Row],[v_n_w_l_w2]]*Table4[[#This Row],[pie_loss]]</f>
        <v>50.630177866208626</v>
      </c>
      <c r="BB517" s="2">
        <f>IF(Table4[[#This Row],[diff_v_w2]]&gt;=1,1,0)</f>
        <v>1</v>
      </c>
      <c r="BC517" s="2">
        <f>Table4[[#This Row],[Gain]]^(Table4[[#This Row],[θ]]+Table4[[#This Row],[ω_p3]])</f>
        <v>278.42959490958572</v>
      </c>
      <c r="BD517" s="2">
        <f>-Table4[[#This Row],[λ]]*-Table4[[#This Row],[Loss]]^(Table4[[#This Row],[θ]]+Table4[[#This Row],[ω_n3]])</f>
        <v>125.99999999999999</v>
      </c>
      <c r="BE517" s="2">
        <f>Table4[[#This Row],[v_n_w_g_w3]]*Table4[[#This Row],[pie_gain]]-Table4[[#This Row],[v_n_w_l_w3]]*Table4[[#This Row],[pie_loss]]</f>
        <v>101.81755097346228</v>
      </c>
      <c r="BF517" s="2">
        <f>IF(Table4[[#This Row],[diff_v_w3]]&gt;=1,1,0)</f>
        <v>1</v>
      </c>
      <c r="BG517" s="2">
        <f>(Table4[[#This Row],[Accept]]-Table4[[#This Row],[projected_M1]])</f>
        <v>0</v>
      </c>
      <c r="BH517" s="2">
        <f>(Table4[[#This Row],[Accept]]-Table4[[#This Row],[projected_M2]])</f>
        <v>0</v>
      </c>
      <c r="BI517" s="2">
        <f>(Table4[[#This Row],[Accept]]-Table4[[#This Row],[projected_M3]])</f>
        <v>0</v>
      </c>
      <c r="BJ517" s="2">
        <f>(Table4[[#This Row],[Accept]]-Table4[[#This Row],[projected_M4]])</f>
        <v>0</v>
      </c>
    </row>
    <row r="518" spans="1:62" x14ac:dyDescent="0.3">
      <c r="A518">
        <v>18</v>
      </c>
      <c r="B518" t="s">
        <v>46</v>
      </c>
      <c r="C518">
        <v>1</v>
      </c>
      <c r="D518">
        <v>-1.4</v>
      </c>
      <c r="E518" s="22">
        <f>IF(Table4[[#This Row],[Trial]]="G1",Table4[[#This Row],[Balance]]/100,IF(Table4[[#This Row],[Trial]]="G2",Table4[[#This Row],[Balance]]/200,Table4[[#This Row],[Balance]]/500))</f>
        <v>5.0999999999999996</v>
      </c>
      <c r="F518" s="22">
        <f>IF(Table4[[#This Row],[Net_Balance]]&gt;1,1+(Table4[[#This Row],[Net_Balance]]-1)/$F$974,1)</f>
        <v>1.0585714285714285</v>
      </c>
      <c r="G518" s="22">
        <f>IF(Table4[[#This Row],[Net_Balance]]&lt;1,1-(1-Table4[[#This Row],[Net_Balance]])/$F$974,1)</f>
        <v>1</v>
      </c>
      <c r="H518" s="22">
        <f>IF(Table4[[#This Row],[Net_Balance]]&gt;1,1+(Table4[[#This Row],[Net_Balance]]-1)/$H$974,1)</f>
        <v>1.0409999999999999</v>
      </c>
      <c r="I518" s="22">
        <f>IF(Table4[[#This Row],[Net_Balance]]&lt;1,1-(1-Table4[[#This Row],[Net_Balance]])/$H$974,1)</f>
        <v>1</v>
      </c>
      <c r="J518" s="22">
        <f>IF(Table4[[#This Row],[Net_Balance]]&gt;1,(Table4[[#This Row],[Net_Balance]]-1)/$J$974,0)</f>
        <v>8.199999999999999E-2</v>
      </c>
      <c r="K518" s="22">
        <f>IF(Table4[[#This Row],[Net_Balance]]&lt;1,-(1-Table4[[#This Row],[Net_Balance]])/$J$974,0)</f>
        <v>0</v>
      </c>
      <c r="L518" t="s">
        <v>108</v>
      </c>
      <c r="M518" t="s">
        <v>62</v>
      </c>
      <c r="N518" t="s">
        <v>7</v>
      </c>
      <c r="O518">
        <v>1</v>
      </c>
      <c r="P518">
        <v>-10</v>
      </c>
      <c r="Q518">
        <v>510</v>
      </c>
      <c r="R518">
        <v>1664534550</v>
      </c>
      <c r="S518">
        <v>6</v>
      </c>
      <c r="T518" t="s">
        <v>118</v>
      </c>
      <c r="U518">
        <v>1</v>
      </c>
      <c r="V518">
        <v>-10</v>
      </c>
      <c r="W518">
        <v>0.5</v>
      </c>
      <c r="X518">
        <v>20</v>
      </c>
      <c r="Y518">
        <v>0.5</v>
      </c>
      <c r="Z518">
        <v>5</v>
      </c>
      <c r="AA518">
        <v>225</v>
      </c>
      <c r="AB518">
        <v>15</v>
      </c>
      <c r="AC518">
        <v>4</v>
      </c>
      <c r="AD518">
        <v>0.25</v>
      </c>
      <c r="AE518">
        <v>0.75</v>
      </c>
      <c r="AF518">
        <v>2</v>
      </c>
      <c r="AG518">
        <v>0.5</v>
      </c>
      <c r="AH518">
        <v>0.25</v>
      </c>
      <c r="AI518">
        <v>0.625</v>
      </c>
      <c r="AJ518">
        <v>0.375</v>
      </c>
      <c r="AK518">
        <v>1.25</v>
      </c>
      <c r="AL518">
        <v>210.9375</v>
      </c>
      <c r="AM518">
        <v>14.523687548277813</v>
      </c>
      <c r="AN518">
        <v>0.9</v>
      </c>
      <c r="AO518">
        <v>0.38419903534316502</v>
      </c>
      <c r="AP518">
        <v>0.61580096465683498</v>
      </c>
      <c r="AQ518" s="2">
        <f>Table4[[#This Row],[Gain]]^Table4[[#This Row],[θ]]</f>
        <v>20</v>
      </c>
      <c r="AR518" s="2">
        <f>-Table4[[#This Row],[λ]]*-Table4[[#This Row],[Loss]]^Table4[[#This Row],[θ]]</f>
        <v>14</v>
      </c>
      <c r="AS518" s="2">
        <f>Table4[[#This Row],[pie_gain]]*Table4[[#This Row],[v_n_w_g]]-Table4[[#This Row],[pie_loss]]*Table4[[#This Row],[v_n_w_l]]</f>
        <v>-0.93723279833239026</v>
      </c>
      <c r="AT518" s="2">
        <f>IF(Table4[[#This Row],[diff_v]]&gt;=1,1,0)</f>
        <v>0</v>
      </c>
      <c r="AU518" s="2">
        <f>Table4[[#This Row],[Gain]]^(Table4[[#This Row],[θ]]*Table4[[#This Row],[ω_p]])</f>
        <v>23.835989263048781</v>
      </c>
      <c r="AV518" s="2">
        <f>-Table4[[#This Row],[λ]]*-Table4[[#This Row],[Loss]]^(Table4[[#This Row],[θ]]*Table4[[#This Row],[ω_n]])</f>
        <v>14</v>
      </c>
      <c r="AW518" s="2">
        <f>Table4[[#This Row],[v_n_w_g_w]]*Table4[[#This Row],[pie_gain]]-Table4[[#This Row],[v_n_w_l_w]]*Table4[[#This Row],[pie_loss]]</f>
        <v>0.53655057611769053</v>
      </c>
      <c r="AX518" s="2">
        <f>IF(Table4[[#This Row],[diff_v_w]]&gt;=1,1,0)</f>
        <v>0</v>
      </c>
      <c r="AY518" s="2">
        <f>Table4[[#This Row],[Gain]]^(Table4[[#This Row],[θ]])*Table4[[#This Row],[ω_p2]]</f>
        <v>20.82</v>
      </c>
      <c r="AZ518" s="2">
        <f>-Table4[[#This Row],[λ]]*-Table4[[#This Row],[Loss]]^(Table4[[#This Row],[θ]])*Table4[[#This Row],[ω_n2]]</f>
        <v>14</v>
      </c>
      <c r="BA518" s="2">
        <f>Table4[[#This Row],[v_n_w_g_w2]]*Table4[[#This Row],[pie_gain]]-Table4[[#This Row],[v_n_w_l_w2]]*Table4[[#This Row],[pie_loss]]</f>
        <v>-0.62218958935099522</v>
      </c>
      <c r="BB518" s="2">
        <f>IF(Table4[[#This Row],[diff_v_w2]]&gt;=1,1,0)</f>
        <v>0</v>
      </c>
      <c r="BC518" s="2">
        <f>Table4[[#This Row],[Gain]]^(Table4[[#This Row],[θ]]+Table4[[#This Row],[ω_p3]])</f>
        <v>25.569041927496276</v>
      </c>
      <c r="BD518" s="2">
        <f>-Table4[[#This Row],[λ]]*-Table4[[#This Row],[Loss]]^(Table4[[#This Row],[θ]]+Table4[[#This Row],[ω_n3]])</f>
        <v>14</v>
      </c>
      <c r="BE518" s="2">
        <f>Table4[[#This Row],[v_n_w_g_w3]]*Table4[[#This Row],[pie_gain]]-Table4[[#This Row],[v_n_w_l_w3]]*Table4[[#This Row],[pie_loss]]</f>
        <v>1.20238773799732</v>
      </c>
      <c r="BF518" s="2">
        <f>IF(Table4[[#This Row],[diff_v_w3]]&gt;=1,1,0)</f>
        <v>1</v>
      </c>
      <c r="BG518" s="2">
        <f>(Table4[[#This Row],[Accept]]-Table4[[#This Row],[projected_M1]])</f>
        <v>1</v>
      </c>
      <c r="BH518" s="2">
        <f>(Table4[[#This Row],[Accept]]-Table4[[#This Row],[projected_M2]])</f>
        <v>1</v>
      </c>
      <c r="BI518" s="2">
        <f>(Table4[[#This Row],[Accept]]-Table4[[#This Row],[projected_M3]])</f>
        <v>1</v>
      </c>
      <c r="BJ518" s="2">
        <f>(Table4[[#This Row],[Accept]]-Table4[[#This Row],[projected_M4]])</f>
        <v>0</v>
      </c>
    </row>
    <row r="519" spans="1:62" x14ac:dyDescent="0.3">
      <c r="A519">
        <v>19</v>
      </c>
      <c r="B519" t="s">
        <v>46</v>
      </c>
      <c r="C519">
        <v>1</v>
      </c>
      <c r="D519">
        <v>-1.4</v>
      </c>
      <c r="E519" s="22">
        <f>IF(Table4[[#This Row],[Trial]]="G1",Table4[[#This Row],[Balance]]/100,IF(Table4[[#This Row],[Trial]]="G2",Table4[[#This Row],[Balance]]/200,Table4[[#This Row],[Balance]]/500))</f>
        <v>5.3</v>
      </c>
      <c r="F519" s="22">
        <f>IF(Table4[[#This Row],[Net_Balance]]&gt;1,1+(Table4[[#This Row],[Net_Balance]]-1)/$F$974,1)</f>
        <v>1.0614285714285714</v>
      </c>
      <c r="G519" s="22">
        <f>IF(Table4[[#This Row],[Net_Balance]]&lt;1,1-(1-Table4[[#This Row],[Net_Balance]])/$F$974,1)</f>
        <v>1</v>
      </c>
      <c r="H519" s="22">
        <f>IF(Table4[[#This Row],[Net_Balance]]&gt;1,1+(Table4[[#This Row],[Net_Balance]]-1)/$H$974,1)</f>
        <v>1.0429999999999999</v>
      </c>
      <c r="I519" s="22">
        <f>IF(Table4[[#This Row],[Net_Balance]]&lt;1,1-(1-Table4[[#This Row],[Net_Balance]])/$H$974,1)</f>
        <v>1</v>
      </c>
      <c r="J519" s="22">
        <f>IF(Table4[[#This Row],[Net_Balance]]&gt;1,(Table4[[#This Row],[Net_Balance]]-1)/$J$974,0)</f>
        <v>8.5999999999999993E-2</v>
      </c>
      <c r="K519" s="22">
        <f>IF(Table4[[#This Row],[Net_Balance]]&lt;1,-(1-Table4[[#This Row],[Net_Balance]])/$J$974,0)</f>
        <v>0</v>
      </c>
      <c r="L519" t="s">
        <v>108</v>
      </c>
      <c r="M519" t="s">
        <v>66</v>
      </c>
      <c r="N519" t="s">
        <v>7</v>
      </c>
      <c r="O519">
        <v>1</v>
      </c>
      <c r="P519">
        <v>20</v>
      </c>
      <c r="Q519">
        <v>530</v>
      </c>
      <c r="R519">
        <v>1664534556</v>
      </c>
      <c r="S519">
        <v>6</v>
      </c>
      <c r="T519" t="s">
        <v>118</v>
      </c>
      <c r="U519">
        <v>1</v>
      </c>
      <c r="V519">
        <v>-10</v>
      </c>
      <c r="W519">
        <v>0.5</v>
      </c>
      <c r="X519">
        <v>20</v>
      </c>
      <c r="Y519">
        <v>0.5</v>
      </c>
      <c r="Z519">
        <v>5</v>
      </c>
      <c r="AA519">
        <v>225</v>
      </c>
      <c r="AB519">
        <v>15</v>
      </c>
      <c r="AC519">
        <v>2</v>
      </c>
      <c r="AD519">
        <v>0.25</v>
      </c>
      <c r="AE519">
        <v>0.75</v>
      </c>
      <c r="AF519">
        <v>2</v>
      </c>
      <c r="AG519">
        <v>0.5</v>
      </c>
      <c r="AH519">
        <v>0.25</v>
      </c>
      <c r="AI519">
        <v>0.625</v>
      </c>
      <c r="AJ519">
        <v>0.375</v>
      </c>
      <c r="AK519">
        <v>1.25</v>
      </c>
      <c r="AL519">
        <v>210.9375</v>
      </c>
      <c r="AM519">
        <v>14.523687548277813</v>
      </c>
      <c r="AN519">
        <v>0.9</v>
      </c>
      <c r="AO519">
        <v>0.38419903534316502</v>
      </c>
      <c r="AP519">
        <v>0.61580096465683498</v>
      </c>
      <c r="AQ519" s="2">
        <f>Table4[[#This Row],[Gain]]^Table4[[#This Row],[θ]]</f>
        <v>20</v>
      </c>
      <c r="AR519" s="2">
        <f>-Table4[[#This Row],[λ]]*-Table4[[#This Row],[Loss]]^Table4[[#This Row],[θ]]</f>
        <v>14</v>
      </c>
      <c r="AS519" s="2">
        <f>Table4[[#This Row],[pie_gain]]*Table4[[#This Row],[v_n_w_g]]-Table4[[#This Row],[pie_loss]]*Table4[[#This Row],[v_n_w_l]]</f>
        <v>-0.93723279833239026</v>
      </c>
      <c r="AT519" s="2">
        <f>IF(Table4[[#This Row],[diff_v]]&gt;=1,1,0)</f>
        <v>0</v>
      </c>
      <c r="AU519" s="2">
        <f>Table4[[#This Row],[Gain]]^(Table4[[#This Row],[θ]]*Table4[[#This Row],[ω_p]])</f>
        <v>24.040882712931833</v>
      </c>
      <c r="AV519" s="2">
        <f>-Table4[[#This Row],[λ]]*-Table4[[#This Row],[Loss]]^(Table4[[#This Row],[θ]]*Table4[[#This Row],[ω_n]])</f>
        <v>14</v>
      </c>
      <c r="AW519" s="2">
        <f>Table4[[#This Row],[v_n_w_g_w]]*Table4[[#This Row],[pie_gain]]-Table4[[#This Row],[v_n_w_l_w]]*Table4[[#This Row],[pie_loss]]</f>
        <v>0.61527044191089075</v>
      </c>
      <c r="AX519" s="2">
        <f>IF(Table4[[#This Row],[diff_v_w]]&gt;=1,1,0)</f>
        <v>0</v>
      </c>
      <c r="AY519" s="2">
        <f>Table4[[#This Row],[Gain]]^(Table4[[#This Row],[θ]])*Table4[[#This Row],[ω_p2]]</f>
        <v>20.86</v>
      </c>
      <c r="AZ519" s="2">
        <f>-Table4[[#This Row],[λ]]*-Table4[[#This Row],[Loss]]^(Table4[[#This Row],[θ]])*Table4[[#This Row],[ω_n2]]</f>
        <v>14</v>
      </c>
      <c r="BA519" s="2">
        <f>Table4[[#This Row],[v_n_w_g_w2]]*Table4[[#This Row],[pie_gain]]-Table4[[#This Row],[v_n_w_l_w2]]*Table4[[#This Row],[pie_loss]]</f>
        <v>-0.60682162793726846</v>
      </c>
      <c r="BB519" s="2">
        <f>IF(Table4[[#This Row],[diff_v_w2]]&gt;=1,1,0)</f>
        <v>0</v>
      </c>
      <c r="BC519" s="2">
        <f>Table4[[#This Row],[Gain]]^(Table4[[#This Row],[θ]]+Table4[[#This Row],[ω_p3]])</f>
        <v>25.877277035345102</v>
      </c>
      <c r="BD519" s="2">
        <f>-Table4[[#This Row],[λ]]*-Table4[[#This Row],[Loss]]^(Table4[[#This Row],[θ]]+Table4[[#This Row],[ω_n3]])</f>
        <v>14</v>
      </c>
      <c r="BE519" s="2">
        <f>Table4[[#This Row],[v_n_w_g_w3]]*Table4[[#This Row],[pie_gain]]-Table4[[#This Row],[v_n_w_l_w3]]*Table4[[#This Row],[pie_loss]]</f>
        <v>1.320811369091734</v>
      </c>
      <c r="BF519" s="2">
        <f>IF(Table4[[#This Row],[diff_v_w3]]&gt;=1,1,0)</f>
        <v>1</v>
      </c>
      <c r="BG519" s="2">
        <f>(Table4[[#This Row],[Accept]]-Table4[[#This Row],[projected_M1]])</f>
        <v>1</v>
      </c>
      <c r="BH519" s="2">
        <f>(Table4[[#This Row],[Accept]]-Table4[[#This Row],[projected_M2]])</f>
        <v>1</v>
      </c>
      <c r="BI519" s="2">
        <f>(Table4[[#This Row],[Accept]]-Table4[[#This Row],[projected_M3]])</f>
        <v>1</v>
      </c>
      <c r="BJ519" s="2">
        <f>(Table4[[#This Row],[Accept]]-Table4[[#This Row],[projected_M4]])</f>
        <v>0</v>
      </c>
    </row>
    <row r="520" spans="1:62" x14ac:dyDescent="0.3">
      <c r="A520">
        <v>20</v>
      </c>
      <c r="B520" t="s">
        <v>46</v>
      </c>
      <c r="C520">
        <v>1</v>
      </c>
      <c r="D520">
        <v>-1.4</v>
      </c>
      <c r="E520" s="22">
        <f>IF(Table4[[#This Row],[Trial]]="G1",Table4[[#This Row],[Balance]]/100,IF(Table4[[#This Row],[Trial]]="G2",Table4[[#This Row],[Balance]]/200,Table4[[#This Row],[Balance]]/500))</f>
        <v>4.8</v>
      </c>
      <c r="F520" s="22">
        <f>IF(Table4[[#This Row],[Net_Balance]]&gt;1,1+(Table4[[#This Row],[Net_Balance]]-1)/$F$974,1)</f>
        <v>1.0542857142857143</v>
      </c>
      <c r="G520" s="22">
        <f>IF(Table4[[#This Row],[Net_Balance]]&lt;1,1-(1-Table4[[#This Row],[Net_Balance]])/$F$974,1)</f>
        <v>1</v>
      </c>
      <c r="H520" s="22">
        <f>IF(Table4[[#This Row],[Net_Balance]]&gt;1,1+(Table4[[#This Row],[Net_Balance]]-1)/$H$974,1)</f>
        <v>1.038</v>
      </c>
      <c r="I520" s="22">
        <f>IF(Table4[[#This Row],[Net_Balance]]&lt;1,1-(1-Table4[[#This Row],[Net_Balance]])/$H$974,1)</f>
        <v>1</v>
      </c>
      <c r="J520" s="22">
        <f>IF(Table4[[#This Row],[Net_Balance]]&gt;1,(Table4[[#This Row],[Net_Balance]]-1)/$J$974,0)</f>
        <v>7.5999999999999998E-2</v>
      </c>
      <c r="K520" s="22">
        <f>IF(Table4[[#This Row],[Net_Balance]]&lt;1,-(1-Table4[[#This Row],[Net_Balance]])/$J$974,0)</f>
        <v>0</v>
      </c>
      <c r="L520" t="s">
        <v>108</v>
      </c>
      <c r="M520" t="s">
        <v>75</v>
      </c>
      <c r="N520" t="s">
        <v>7</v>
      </c>
      <c r="O520">
        <v>1</v>
      </c>
      <c r="P520">
        <v>-50</v>
      </c>
      <c r="Q520">
        <v>480</v>
      </c>
      <c r="R520">
        <v>1664534565</v>
      </c>
      <c r="S520">
        <v>9</v>
      </c>
      <c r="T520" t="s">
        <v>117</v>
      </c>
      <c r="U520">
        <v>0</v>
      </c>
      <c r="V520">
        <v>-50</v>
      </c>
      <c r="W520">
        <v>0.5</v>
      </c>
      <c r="X520">
        <v>70</v>
      </c>
      <c r="Y520">
        <v>0.5</v>
      </c>
      <c r="Z520">
        <v>10</v>
      </c>
      <c r="AA520">
        <v>3600</v>
      </c>
      <c r="AB520">
        <v>60</v>
      </c>
      <c r="AC520">
        <v>2</v>
      </c>
      <c r="AD520">
        <v>0.25</v>
      </c>
      <c r="AE520">
        <v>0.75</v>
      </c>
      <c r="AF520">
        <v>1</v>
      </c>
      <c r="AG520">
        <v>0.25</v>
      </c>
      <c r="AH520">
        <v>0.5</v>
      </c>
      <c r="AI520">
        <v>0.375</v>
      </c>
      <c r="AJ520">
        <v>0.625</v>
      </c>
      <c r="AK520">
        <v>25</v>
      </c>
      <c r="AL520">
        <v>3375</v>
      </c>
      <c r="AM520">
        <v>58.094750193111253</v>
      </c>
      <c r="AN520">
        <v>0.9</v>
      </c>
      <c r="AO520">
        <v>0.60844334427391233</v>
      </c>
      <c r="AP520">
        <v>0.39155665572608767</v>
      </c>
      <c r="AQ520" s="2">
        <f>Table4[[#This Row],[Gain]]^Table4[[#This Row],[θ]]</f>
        <v>70</v>
      </c>
      <c r="AR520" s="2">
        <f>-Table4[[#This Row],[λ]]*-Table4[[#This Row],[Loss]]^Table4[[#This Row],[θ]]</f>
        <v>70</v>
      </c>
      <c r="AS520" s="2">
        <f>Table4[[#This Row],[pie_gain]]*Table4[[#This Row],[v_n_w_g]]-Table4[[#This Row],[pie_loss]]*Table4[[#This Row],[v_n_w_l]]</f>
        <v>15.182068198347725</v>
      </c>
      <c r="AT520" s="2">
        <f>IF(Table4[[#This Row],[diff_v]]&gt;=1,1,0)</f>
        <v>1</v>
      </c>
      <c r="AU520" s="2">
        <f>Table4[[#This Row],[Gain]]^(Table4[[#This Row],[θ]]*Table4[[#This Row],[ω_p]])</f>
        <v>88.157751551852627</v>
      </c>
      <c r="AV520" s="2">
        <f>-Table4[[#This Row],[λ]]*-Table4[[#This Row],[Loss]]^(Table4[[#This Row],[θ]]*Table4[[#This Row],[ω_n]])</f>
        <v>70</v>
      </c>
      <c r="AW520" s="2">
        <f>Table4[[#This Row],[v_n_w_g_w]]*Table4[[#This Row],[pie_gain]]-Table4[[#This Row],[v_n_w_l_w]]*Table4[[#This Row],[pie_loss]]</f>
        <v>26.230031277051761</v>
      </c>
      <c r="AX520" s="2">
        <f>IF(Table4[[#This Row],[diff_v_w]]&gt;=1,1,0)</f>
        <v>1</v>
      </c>
      <c r="AY520" s="2">
        <f>Table4[[#This Row],[Gain]]^(Table4[[#This Row],[θ]])*Table4[[#This Row],[ω_p2]]</f>
        <v>72.66</v>
      </c>
      <c r="AZ520" s="2">
        <f>-Table4[[#This Row],[λ]]*-Table4[[#This Row],[Loss]]^(Table4[[#This Row],[θ]])*Table4[[#This Row],[ω_n2]]</f>
        <v>70</v>
      </c>
      <c r="BA520" s="2">
        <f>Table4[[#This Row],[v_n_w_g_w2]]*Table4[[#This Row],[pie_gain]]-Table4[[#This Row],[v_n_w_l_w2]]*Table4[[#This Row],[pie_loss]]</f>
        <v>16.800527494116334</v>
      </c>
      <c r="BB520" s="2">
        <f>IF(Table4[[#This Row],[diff_v_w2]]&gt;=1,1,0)</f>
        <v>1</v>
      </c>
      <c r="BC520" s="2">
        <f>Table4[[#This Row],[Gain]]^(Table4[[#This Row],[θ]]+Table4[[#This Row],[ω_p3]])</f>
        <v>96.677517735144946</v>
      </c>
      <c r="BD520" s="2">
        <f>-Table4[[#This Row],[λ]]*-Table4[[#This Row],[Loss]]^(Table4[[#This Row],[θ]]+Table4[[#This Row],[ω_n3]])</f>
        <v>70</v>
      </c>
      <c r="BE520" s="2">
        <f>Table4[[#This Row],[v_n_w_g_w3]]*Table4[[#This Row],[pie_gain]]-Table4[[#This Row],[v_n_w_l_w3]]*Table4[[#This Row],[pie_loss]]</f>
        <v>31.413826306045923</v>
      </c>
      <c r="BF520" s="2">
        <f>IF(Table4[[#This Row],[diff_v_w3]]&gt;=1,1,0)</f>
        <v>1</v>
      </c>
      <c r="BG520" s="2">
        <f>(Table4[[#This Row],[Accept]]-Table4[[#This Row],[projected_M1]])</f>
        <v>0</v>
      </c>
      <c r="BH520" s="2">
        <f>(Table4[[#This Row],[Accept]]-Table4[[#This Row],[projected_M2]])</f>
        <v>0</v>
      </c>
      <c r="BI520" s="2">
        <f>(Table4[[#This Row],[Accept]]-Table4[[#This Row],[projected_M3]])</f>
        <v>0</v>
      </c>
      <c r="BJ520" s="2">
        <f>(Table4[[#This Row],[Accept]]-Table4[[#This Row],[projected_M4]])</f>
        <v>0</v>
      </c>
    </row>
    <row r="521" spans="1:62" x14ac:dyDescent="0.3">
      <c r="A521">
        <v>22</v>
      </c>
      <c r="B521" t="s">
        <v>46</v>
      </c>
      <c r="C521">
        <v>1</v>
      </c>
      <c r="D521">
        <v>-1.4</v>
      </c>
      <c r="E521" s="22">
        <f>IF(Table4[[#This Row],[Trial]]="G1",Table4[[#This Row],[Balance]]/100,IF(Table4[[#This Row],[Trial]]="G2",Table4[[#This Row],[Balance]]/200,Table4[[#This Row],[Balance]]/500))</f>
        <v>5.0999999999999996</v>
      </c>
      <c r="F521" s="22">
        <f>IF(Table4[[#This Row],[Net_Balance]]&gt;1,1+(Table4[[#This Row],[Net_Balance]]-1)/$F$974,1)</f>
        <v>1.0585714285714285</v>
      </c>
      <c r="G521" s="22">
        <f>IF(Table4[[#This Row],[Net_Balance]]&lt;1,1-(1-Table4[[#This Row],[Net_Balance]])/$F$974,1)</f>
        <v>1</v>
      </c>
      <c r="H521" s="22">
        <f>IF(Table4[[#This Row],[Net_Balance]]&gt;1,1+(Table4[[#This Row],[Net_Balance]]-1)/$H$974,1)</f>
        <v>1.0409999999999999</v>
      </c>
      <c r="I521" s="22">
        <f>IF(Table4[[#This Row],[Net_Balance]]&lt;1,1-(1-Table4[[#This Row],[Net_Balance]])/$H$974,1)</f>
        <v>1</v>
      </c>
      <c r="J521" s="22">
        <f>IF(Table4[[#This Row],[Net_Balance]]&gt;1,(Table4[[#This Row],[Net_Balance]]-1)/$J$974,0)</f>
        <v>8.199999999999999E-2</v>
      </c>
      <c r="K521" s="22">
        <f>IF(Table4[[#This Row],[Net_Balance]]&lt;1,-(1-Table4[[#This Row],[Net_Balance]])/$J$974,0)</f>
        <v>0</v>
      </c>
      <c r="L521" t="s">
        <v>108</v>
      </c>
      <c r="M521" t="s">
        <v>84</v>
      </c>
      <c r="N521" t="s">
        <v>7</v>
      </c>
      <c r="O521">
        <v>1</v>
      </c>
      <c r="P521">
        <v>30</v>
      </c>
      <c r="Q521">
        <v>510</v>
      </c>
      <c r="R521">
        <v>1664534583</v>
      </c>
      <c r="S521">
        <v>7</v>
      </c>
      <c r="T521" t="s">
        <v>118</v>
      </c>
      <c r="U521">
        <v>1</v>
      </c>
      <c r="V521">
        <v>-10</v>
      </c>
      <c r="W521">
        <v>0.5</v>
      </c>
      <c r="X521">
        <v>30</v>
      </c>
      <c r="Y521">
        <v>0.5</v>
      </c>
      <c r="Z521">
        <v>10</v>
      </c>
      <c r="AA521">
        <v>400</v>
      </c>
      <c r="AB521">
        <v>20</v>
      </c>
      <c r="AC521">
        <v>4</v>
      </c>
      <c r="AD521">
        <v>0.25</v>
      </c>
      <c r="AE521">
        <v>0.75</v>
      </c>
      <c r="AF521">
        <v>2</v>
      </c>
      <c r="AG521">
        <v>0.5</v>
      </c>
      <c r="AH521">
        <v>0.25</v>
      </c>
      <c r="AI521">
        <v>0.625</v>
      </c>
      <c r="AJ521">
        <v>0.375</v>
      </c>
      <c r="AK521">
        <v>5</v>
      </c>
      <c r="AL521">
        <v>375</v>
      </c>
      <c r="AM521">
        <v>19.364916731037084</v>
      </c>
      <c r="AN521">
        <v>0.9</v>
      </c>
      <c r="AO521">
        <v>0.38419903534316502</v>
      </c>
      <c r="AP521">
        <v>0.61580096465683498</v>
      </c>
      <c r="AQ521" s="2">
        <f>Table4[[#This Row],[Gain]]^Table4[[#This Row],[θ]]</f>
        <v>30</v>
      </c>
      <c r="AR521" s="2">
        <f>-Table4[[#This Row],[λ]]*-Table4[[#This Row],[Loss]]^Table4[[#This Row],[θ]]</f>
        <v>14</v>
      </c>
      <c r="AS521" s="2">
        <f>Table4[[#This Row],[pie_gain]]*Table4[[#This Row],[v_n_w_g]]-Table4[[#This Row],[pie_loss]]*Table4[[#This Row],[v_n_w_l]]</f>
        <v>2.904757555099259</v>
      </c>
      <c r="AT521" s="2">
        <f>IF(Table4[[#This Row],[diff_v]]&gt;=1,1,0)</f>
        <v>1</v>
      </c>
      <c r="AU521" s="2">
        <f>Table4[[#This Row],[Gain]]^(Table4[[#This Row],[θ]]*Table4[[#This Row],[ω_p]])</f>
        <v>36.613256385657714</v>
      </c>
      <c r="AV521" s="2">
        <f>-Table4[[#This Row],[λ]]*-Table4[[#This Row],[Loss]]^(Table4[[#This Row],[θ]]*Table4[[#This Row],[ω_n]])</f>
        <v>14</v>
      </c>
      <c r="AW521" s="2">
        <f>Table4[[#This Row],[v_n_w_g_w]]*Table4[[#This Row],[pie_gain]]-Table4[[#This Row],[v_n_w_l_w]]*Table4[[#This Row],[pie_loss]]</f>
        <v>5.4455642789459802</v>
      </c>
      <c r="AX521" s="2">
        <f>IF(Table4[[#This Row],[diff_v_w]]&gt;=1,1,0)</f>
        <v>1</v>
      </c>
      <c r="AY521" s="2">
        <f>Table4[[#This Row],[Gain]]^(Table4[[#This Row],[θ]])*Table4[[#This Row],[ω_p2]]</f>
        <v>31.229999999999997</v>
      </c>
      <c r="AZ521" s="2">
        <f>-Table4[[#This Row],[λ]]*-Table4[[#This Row],[Loss]]^(Table4[[#This Row],[θ]])*Table4[[#This Row],[ω_n2]]</f>
        <v>14</v>
      </c>
      <c r="BA521" s="2">
        <f>Table4[[#This Row],[v_n_w_g_w2]]*Table4[[#This Row],[pie_gain]]-Table4[[#This Row],[v_n_w_l_w2]]*Table4[[#This Row],[pie_loss]]</f>
        <v>3.3773223685713525</v>
      </c>
      <c r="BB521" s="2">
        <f>IF(Table4[[#This Row],[diff_v_w2]]&gt;=1,1,0)</f>
        <v>1</v>
      </c>
      <c r="BC521" s="2">
        <f>Table4[[#This Row],[Gain]]^(Table4[[#This Row],[θ]]+Table4[[#This Row],[ω_p3]])</f>
        <v>39.650183138919601</v>
      </c>
      <c r="BD521" s="2">
        <f>-Table4[[#This Row],[λ]]*-Table4[[#This Row],[Loss]]^(Table4[[#This Row],[θ]]+Table4[[#This Row],[ω_n3]])</f>
        <v>14</v>
      </c>
      <c r="BE521" s="2">
        <f>Table4[[#This Row],[v_n_w_g_w3]]*Table4[[#This Row],[pie_gain]]-Table4[[#This Row],[v_n_w_l_w3]]*Table4[[#This Row],[pie_loss]]</f>
        <v>6.6123486079570473</v>
      </c>
      <c r="BF521" s="2">
        <f>IF(Table4[[#This Row],[diff_v_w3]]&gt;=1,1,0)</f>
        <v>1</v>
      </c>
      <c r="BG521" s="2">
        <f>(Table4[[#This Row],[Accept]]-Table4[[#This Row],[projected_M1]])</f>
        <v>0</v>
      </c>
      <c r="BH521" s="2">
        <f>(Table4[[#This Row],[Accept]]-Table4[[#This Row],[projected_M2]])</f>
        <v>0</v>
      </c>
      <c r="BI521" s="2">
        <f>(Table4[[#This Row],[Accept]]-Table4[[#This Row],[projected_M3]])</f>
        <v>0</v>
      </c>
      <c r="BJ521" s="2">
        <f>(Table4[[#This Row],[Accept]]-Table4[[#This Row],[projected_M4]])</f>
        <v>0</v>
      </c>
    </row>
    <row r="522" spans="1:62" x14ac:dyDescent="0.3">
      <c r="A522">
        <v>23</v>
      </c>
      <c r="B522" t="s">
        <v>46</v>
      </c>
      <c r="C522">
        <v>1</v>
      </c>
      <c r="D522">
        <v>-1.4</v>
      </c>
      <c r="E522" s="22">
        <f>IF(Table4[[#This Row],[Trial]]="G1",Table4[[#This Row],[Balance]]/100,IF(Table4[[#This Row],[Trial]]="G2",Table4[[#This Row],[Balance]]/200,Table4[[#This Row],[Balance]]/500))</f>
        <v>5.0999999999999996</v>
      </c>
      <c r="F522" s="22">
        <f>IF(Table4[[#This Row],[Net_Balance]]&gt;1,1+(Table4[[#This Row],[Net_Balance]]-1)/$F$974,1)</f>
        <v>1.0585714285714285</v>
      </c>
      <c r="G522" s="22">
        <f>IF(Table4[[#This Row],[Net_Balance]]&lt;1,1-(1-Table4[[#This Row],[Net_Balance]])/$F$974,1)</f>
        <v>1</v>
      </c>
      <c r="H522" s="22">
        <f>IF(Table4[[#This Row],[Net_Balance]]&gt;1,1+(Table4[[#This Row],[Net_Balance]]-1)/$H$974,1)</f>
        <v>1.0409999999999999</v>
      </c>
      <c r="I522" s="22">
        <f>IF(Table4[[#This Row],[Net_Balance]]&lt;1,1-(1-Table4[[#This Row],[Net_Balance]])/$H$974,1)</f>
        <v>1</v>
      </c>
      <c r="J522" s="22">
        <f>IF(Table4[[#This Row],[Net_Balance]]&gt;1,(Table4[[#This Row],[Net_Balance]]-1)/$J$974,0)</f>
        <v>8.199999999999999E-2</v>
      </c>
      <c r="K522" s="22">
        <f>IF(Table4[[#This Row],[Net_Balance]]&lt;1,-(1-Table4[[#This Row],[Net_Balance]])/$J$974,0)</f>
        <v>0</v>
      </c>
      <c r="L522" t="s">
        <v>108</v>
      </c>
      <c r="M522" t="s">
        <v>84</v>
      </c>
      <c r="N522" t="s">
        <v>7</v>
      </c>
      <c r="O522">
        <v>1</v>
      </c>
      <c r="P522">
        <v>30</v>
      </c>
      <c r="Q522">
        <v>510</v>
      </c>
      <c r="R522">
        <v>1664534585</v>
      </c>
      <c r="S522">
        <v>2</v>
      </c>
      <c r="T522" t="s">
        <v>118</v>
      </c>
      <c r="U522">
        <v>1</v>
      </c>
      <c r="V522">
        <v>-10</v>
      </c>
      <c r="W522">
        <v>0.5</v>
      </c>
      <c r="X522">
        <v>30</v>
      </c>
      <c r="Y522">
        <v>0.5</v>
      </c>
      <c r="Z522">
        <v>10</v>
      </c>
      <c r="AA522">
        <v>400</v>
      </c>
      <c r="AB522">
        <v>20</v>
      </c>
      <c r="AC522">
        <v>4</v>
      </c>
      <c r="AD522">
        <v>0.25</v>
      </c>
      <c r="AE522">
        <v>0.75</v>
      </c>
      <c r="AF522">
        <v>2</v>
      </c>
      <c r="AG522">
        <v>0.5</v>
      </c>
      <c r="AH522">
        <v>0.25</v>
      </c>
      <c r="AI522">
        <v>0.625</v>
      </c>
      <c r="AJ522">
        <v>0.375</v>
      </c>
      <c r="AK522">
        <v>5</v>
      </c>
      <c r="AL522">
        <v>375</v>
      </c>
      <c r="AM522">
        <v>19.364916731037084</v>
      </c>
      <c r="AN522">
        <v>0.9</v>
      </c>
      <c r="AO522">
        <v>0.38419903534316502</v>
      </c>
      <c r="AP522">
        <v>0.61580096465683498</v>
      </c>
      <c r="AQ522" s="2">
        <f>Table4[[#This Row],[Gain]]^Table4[[#This Row],[θ]]</f>
        <v>30</v>
      </c>
      <c r="AR522" s="2">
        <f>-Table4[[#This Row],[λ]]*-Table4[[#This Row],[Loss]]^Table4[[#This Row],[θ]]</f>
        <v>14</v>
      </c>
      <c r="AS522" s="2">
        <f>Table4[[#This Row],[pie_gain]]*Table4[[#This Row],[v_n_w_g]]-Table4[[#This Row],[pie_loss]]*Table4[[#This Row],[v_n_w_l]]</f>
        <v>2.904757555099259</v>
      </c>
      <c r="AT522" s="2">
        <f>IF(Table4[[#This Row],[diff_v]]&gt;=1,1,0)</f>
        <v>1</v>
      </c>
      <c r="AU522" s="2">
        <f>Table4[[#This Row],[Gain]]^(Table4[[#This Row],[θ]]*Table4[[#This Row],[ω_p]])</f>
        <v>36.613256385657714</v>
      </c>
      <c r="AV522" s="2">
        <f>-Table4[[#This Row],[λ]]*-Table4[[#This Row],[Loss]]^(Table4[[#This Row],[θ]]*Table4[[#This Row],[ω_n]])</f>
        <v>14</v>
      </c>
      <c r="AW522" s="2">
        <f>Table4[[#This Row],[v_n_w_g_w]]*Table4[[#This Row],[pie_gain]]-Table4[[#This Row],[v_n_w_l_w]]*Table4[[#This Row],[pie_loss]]</f>
        <v>5.4455642789459802</v>
      </c>
      <c r="AX522" s="2">
        <f>IF(Table4[[#This Row],[diff_v_w]]&gt;=1,1,0)</f>
        <v>1</v>
      </c>
      <c r="AY522" s="2">
        <f>Table4[[#This Row],[Gain]]^(Table4[[#This Row],[θ]])*Table4[[#This Row],[ω_p2]]</f>
        <v>31.229999999999997</v>
      </c>
      <c r="AZ522" s="2">
        <f>-Table4[[#This Row],[λ]]*-Table4[[#This Row],[Loss]]^(Table4[[#This Row],[θ]])*Table4[[#This Row],[ω_n2]]</f>
        <v>14</v>
      </c>
      <c r="BA522" s="2">
        <f>Table4[[#This Row],[v_n_w_g_w2]]*Table4[[#This Row],[pie_gain]]-Table4[[#This Row],[v_n_w_l_w2]]*Table4[[#This Row],[pie_loss]]</f>
        <v>3.3773223685713525</v>
      </c>
      <c r="BB522" s="2">
        <f>IF(Table4[[#This Row],[diff_v_w2]]&gt;=1,1,0)</f>
        <v>1</v>
      </c>
      <c r="BC522" s="2">
        <f>Table4[[#This Row],[Gain]]^(Table4[[#This Row],[θ]]+Table4[[#This Row],[ω_p3]])</f>
        <v>39.650183138919601</v>
      </c>
      <c r="BD522" s="2">
        <f>-Table4[[#This Row],[λ]]*-Table4[[#This Row],[Loss]]^(Table4[[#This Row],[θ]]+Table4[[#This Row],[ω_n3]])</f>
        <v>14</v>
      </c>
      <c r="BE522" s="2">
        <f>Table4[[#This Row],[v_n_w_g_w3]]*Table4[[#This Row],[pie_gain]]-Table4[[#This Row],[v_n_w_l_w3]]*Table4[[#This Row],[pie_loss]]</f>
        <v>6.6123486079570473</v>
      </c>
      <c r="BF522" s="2">
        <f>IF(Table4[[#This Row],[diff_v_w3]]&gt;=1,1,0)</f>
        <v>1</v>
      </c>
      <c r="BG522" s="2">
        <f>(Table4[[#This Row],[Accept]]-Table4[[#This Row],[projected_M1]])</f>
        <v>0</v>
      </c>
      <c r="BH522" s="2">
        <f>(Table4[[#This Row],[Accept]]-Table4[[#This Row],[projected_M2]])</f>
        <v>0</v>
      </c>
      <c r="BI522" s="2">
        <f>(Table4[[#This Row],[Accept]]-Table4[[#This Row],[projected_M3]])</f>
        <v>0</v>
      </c>
      <c r="BJ522" s="2">
        <f>(Table4[[#This Row],[Accept]]-Table4[[#This Row],[projected_M4]])</f>
        <v>0</v>
      </c>
    </row>
    <row r="523" spans="1:62" x14ac:dyDescent="0.3">
      <c r="A523">
        <v>24</v>
      </c>
      <c r="B523" t="s">
        <v>46</v>
      </c>
      <c r="C523">
        <v>1</v>
      </c>
      <c r="D523">
        <v>-1.4</v>
      </c>
      <c r="E523" s="22">
        <f>IF(Table4[[#This Row],[Trial]]="G1",Table4[[#This Row],[Balance]]/100,IF(Table4[[#This Row],[Trial]]="G2",Table4[[#This Row],[Balance]]/200,Table4[[#This Row],[Balance]]/500))</f>
        <v>5.0999999999999996</v>
      </c>
      <c r="F523" s="22">
        <f>IF(Table4[[#This Row],[Net_Balance]]&gt;1,1+(Table4[[#This Row],[Net_Balance]]-1)/$F$974,1)</f>
        <v>1.0585714285714285</v>
      </c>
      <c r="G523" s="22">
        <f>IF(Table4[[#This Row],[Net_Balance]]&lt;1,1-(1-Table4[[#This Row],[Net_Balance]])/$F$974,1)</f>
        <v>1</v>
      </c>
      <c r="H523" s="22">
        <f>IF(Table4[[#This Row],[Net_Balance]]&gt;1,1+(Table4[[#This Row],[Net_Balance]]-1)/$H$974,1)</f>
        <v>1.0409999999999999</v>
      </c>
      <c r="I523" s="22">
        <f>IF(Table4[[#This Row],[Net_Balance]]&lt;1,1-(1-Table4[[#This Row],[Net_Balance]])/$H$974,1)</f>
        <v>1</v>
      </c>
      <c r="J523" s="22">
        <f>IF(Table4[[#This Row],[Net_Balance]]&gt;1,(Table4[[#This Row],[Net_Balance]]-1)/$J$974,0)</f>
        <v>8.199999999999999E-2</v>
      </c>
      <c r="K523" s="22">
        <f>IF(Table4[[#This Row],[Net_Balance]]&lt;1,-(1-Table4[[#This Row],[Net_Balance]])/$J$974,0)</f>
        <v>0</v>
      </c>
      <c r="L523" t="s">
        <v>108</v>
      </c>
      <c r="M523" t="s">
        <v>84</v>
      </c>
      <c r="N523" t="s">
        <v>7</v>
      </c>
      <c r="O523">
        <v>1</v>
      </c>
      <c r="P523">
        <v>30</v>
      </c>
      <c r="Q523">
        <v>510</v>
      </c>
      <c r="R523">
        <v>1664534586</v>
      </c>
      <c r="S523">
        <v>1</v>
      </c>
      <c r="T523" t="s">
        <v>118</v>
      </c>
      <c r="U523">
        <v>1</v>
      </c>
      <c r="V523">
        <v>-10</v>
      </c>
      <c r="W523">
        <v>0.5</v>
      </c>
      <c r="X523">
        <v>30</v>
      </c>
      <c r="Y523">
        <v>0.5</v>
      </c>
      <c r="Z523">
        <v>10</v>
      </c>
      <c r="AA523">
        <v>400</v>
      </c>
      <c r="AB523">
        <v>20</v>
      </c>
      <c r="AC523">
        <v>4</v>
      </c>
      <c r="AD523">
        <v>0.25</v>
      </c>
      <c r="AE523">
        <v>0.75</v>
      </c>
      <c r="AF523">
        <v>2</v>
      </c>
      <c r="AG523">
        <v>0.5</v>
      </c>
      <c r="AH523">
        <v>0.25</v>
      </c>
      <c r="AI523">
        <v>0.625</v>
      </c>
      <c r="AJ523">
        <v>0.375</v>
      </c>
      <c r="AK523">
        <v>5</v>
      </c>
      <c r="AL523">
        <v>375</v>
      </c>
      <c r="AM523">
        <v>19.364916731037084</v>
      </c>
      <c r="AN523">
        <v>0.9</v>
      </c>
      <c r="AO523">
        <v>0.38419903534316502</v>
      </c>
      <c r="AP523">
        <v>0.61580096465683498</v>
      </c>
      <c r="AQ523" s="2">
        <f>Table4[[#This Row],[Gain]]^Table4[[#This Row],[θ]]</f>
        <v>30</v>
      </c>
      <c r="AR523" s="2">
        <f>-Table4[[#This Row],[λ]]*-Table4[[#This Row],[Loss]]^Table4[[#This Row],[θ]]</f>
        <v>14</v>
      </c>
      <c r="AS523" s="2">
        <f>Table4[[#This Row],[pie_gain]]*Table4[[#This Row],[v_n_w_g]]-Table4[[#This Row],[pie_loss]]*Table4[[#This Row],[v_n_w_l]]</f>
        <v>2.904757555099259</v>
      </c>
      <c r="AT523" s="2">
        <f>IF(Table4[[#This Row],[diff_v]]&gt;=1,1,0)</f>
        <v>1</v>
      </c>
      <c r="AU523" s="2">
        <f>Table4[[#This Row],[Gain]]^(Table4[[#This Row],[θ]]*Table4[[#This Row],[ω_p]])</f>
        <v>36.613256385657714</v>
      </c>
      <c r="AV523" s="2">
        <f>-Table4[[#This Row],[λ]]*-Table4[[#This Row],[Loss]]^(Table4[[#This Row],[θ]]*Table4[[#This Row],[ω_n]])</f>
        <v>14</v>
      </c>
      <c r="AW523" s="2">
        <f>Table4[[#This Row],[v_n_w_g_w]]*Table4[[#This Row],[pie_gain]]-Table4[[#This Row],[v_n_w_l_w]]*Table4[[#This Row],[pie_loss]]</f>
        <v>5.4455642789459802</v>
      </c>
      <c r="AX523" s="2">
        <f>IF(Table4[[#This Row],[diff_v_w]]&gt;=1,1,0)</f>
        <v>1</v>
      </c>
      <c r="AY523" s="2">
        <f>Table4[[#This Row],[Gain]]^(Table4[[#This Row],[θ]])*Table4[[#This Row],[ω_p2]]</f>
        <v>31.229999999999997</v>
      </c>
      <c r="AZ523" s="2">
        <f>-Table4[[#This Row],[λ]]*-Table4[[#This Row],[Loss]]^(Table4[[#This Row],[θ]])*Table4[[#This Row],[ω_n2]]</f>
        <v>14</v>
      </c>
      <c r="BA523" s="2">
        <f>Table4[[#This Row],[v_n_w_g_w2]]*Table4[[#This Row],[pie_gain]]-Table4[[#This Row],[v_n_w_l_w2]]*Table4[[#This Row],[pie_loss]]</f>
        <v>3.3773223685713525</v>
      </c>
      <c r="BB523" s="2">
        <f>IF(Table4[[#This Row],[diff_v_w2]]&gt;=1,1,0)</f>
        <v>1</v>
      </c>
      <c r="BC523" s="2">
        <f>Table4[[#This Row],[Gain]]^(Table4[[#This Row],[θ]]+Table4[[#This Row],[ω_p3]])</f>
        <v>39.650183138919601</v>
      </c>
      <c r="BD523" s="2">
        <f>-Table4[[#This Row],[λ]]*-Table4[[#This Row],[Loss]]^(Table4[[#This Row],[θ]]+Table4[[#This Row],[ω_n3]])</f>
        <v>14</v>
      </c>
      <c r="BE523" s="2">
        <f>Table4[[#This Row],[v_n_w_g_w3]]*Table4[[#This Row],[pie_gain]]-Table4[[#This Row],[v_n_w_l_w3]]*Table4[[#This Row],[pie_loss]]</f>
        <v>6.6123486079570473</v>
      </c>
      <c r="BF523" s="2">
        <f>IF(Table4[[#This Row],[diff_v_w3]]&gt;=1,1,0)</f>
        <v>1</v>
      </c>
      <c r="BG523" s="2">
        <f>(Table4[[#This Row],[Accept]]-Table4[[#This Row],[projected_M1]])</f>
        <v>0</v>
      </c>
      <c r="BH523" s="2">
        <f>(Table4[[#This Row],[Accept]]-Table4[[#This Row],[projected_M2]])</f>
        <v>0</v>
      </c>
      <c r="BI523" s="2">
        <f>(Table4[[#This Row],[Accept]]-Table4[[#This Row],[projected_M3]])</f>
        <v>0</v>
      </c>
      <c r="BJ523" s="2">
        <f>(Table4[[#This Row],[Accept]]-Table4[[#This Row],[projected_M4]])</f>
        <v>0</v>
      </c>
    </row>
    <row r="524" spans="1:62" x14ac:dyDescent="0.3">
      <c r="A524">
        <v>25</v>
      </c>
      <c r="B524" t="s">
        <v>46</v>
      </c>
      <c r="C524">
        <v>1</v>
      </c>
      <c r="D524">
        <v>-1.4</v>
      </c>
      <c r="E524" s="22">
        <f>IF(Table4[[#This Row],[Trial]]="G1",Table4[[#This Row],[Balance]]/100,IF(Table4[[#This Row],[Trial]]="G2",Table4[[#This Row],[Balance]]/200,Table4[[#This Row],[Balance]]/500))</f>
        <v>5.2</v>
      </c>
      <c r="F524" s="22">
        <f>IF(Table4[[#This Row],[Net_Balance]]&gt;1,1+(Table4[[#This Row],[Net_Balance]]-1)/$F$974,1)</f>
        <v>1.06</v>
      </c>
      <c r="G524" s="22">
        <f>IF(Table4[[#This Row],[Net_Balance]]&lt;1,1-(1-Table4[[#This Row],[Net_Balance]])/$F$974,1)</f>
        <v>1</v>
      </c>
      <c r="H524" s="22">
        <f>IF(Table4[[#This Row],[Net_Balance]]&gt;1,1+(Table4[[#This Row],[Net_Balance]]-1)/$H$974,1)</f>
        <v>1.042</v>
      </c>
      <c r="I524" s="22">
        <f>IF(Table4[[#This Row],[Net_Balance]]&lt;1,1-(1-Table4[[#This Row],[Net_Balance]])/$H$974,1)</f>
        <v>1</v>
      </c>
      <c r="J524" s="22">
        <f>IF(Table4[[#This Row],[Net_Balance]]&gt;1,(Table4[[#This Row],[Net_Balance]]-1)/$J$974,0)</f>
        <v>8.4000000000000005E-2</v>
      </c>
      <c r="K524" s="22">
        <f>IF(Table4[[#This Row],[Net_Balance]]&lt;1,-(1-Table4[[#This Row],[Net_Balance]])/$J$974,0)</f>
        <v>0</v>
      </c>
      <c r="L524" t="s">
        <v>108</v>
      </c>
      <c r="M524" t="s">
        <v>104</v>
      </c>
      <c r="N524" t="s">
        <v>7</v>
      </c>
      <c r="O524">
        <v>1</v>
      </c>
      <c r="P524">
        <v>10</v>
      </c>
      <c r="Q524">
        <v>520</v>
      </c>
      <c r="R524">
        <v>1664534598</v>
      </c>
      <c r="S524">
        <v>12</v>
      </c>
      <c r="T524" t="s">
        <v>117</v>
      </c>
      <c r="U524">
        <v>0</v>
      </c>
      <c r="V524">
        <v>-10</v>
      </c>
      <c r="W524">
        <v>0.5</v>
      </c>
      <c r="X524">
        <v>10</v>
      </c>
      <c r="Y524">
        <v>0.5</v>
      </c>
      <c r="Z524">
        <v>0</v>
      </c>
      <c r="AA524">
        <v>100</v>
      </c>
      <c r="AB524">
        <v>10</v>
      </c>
      <c r="AC524">
        <v>2</v>
      </c>
      <c r="AD524">
        <v>0.25</v>
      </c>
      <c r="AE524">
        <v>0.75</v>
      </c>
      <c r="AF524">
        <v>1</v>
      </c>
      <c r="AG524">
        <v>0.25</v>
      </c>
      <c r="AH524">
        <v>0.5</v>
      </c>
      <c r="AI524">
        <v>0.375</v>
      </c>
      <c r="AJ524">
        <v>0.625</v>
      </c>
      <c r="AK524">
        <v>2.5</v>
      </c>
      <c r="AL524">
        <v>93.75</v>
      </c>
      <c r="AM524">
        <v>9.6824583655185421</v>
      </c>
      <c r="AN524">
        <v>0.9</v>
      </c>
      <c r="AO524">
        <v>0.60844334427391233</v>
      </c>
      <c r="AP524">
        <v>0.39155665572608767</v>
      </c>
      <c r="AQ524" s="2">
        <f>Table4[[#This Row],[Gain]]^Table4[[#This Row],[θ]]</f>
        <v>10</v>
      </c>
      <c r="AR524" s="2">
        <f>-Table4[[#This Row],[λ]]*-Table4[[#This Row],[Loss]]^Table4[[#This Row],[θ]]</f>
        <v>14</v>
      </c>
      <c r="AS524" s="2">
        <f>Table4[[#This Row],[pie_gain]]*Table4[[#This Row],[v_n_w_g]]-Table4[[#This Row],[pie_loss]]*Table4[[#This Row],[v_n_w_l]]</f>
        <v>0.60264026257389602</v>
      </c>
      <c r="AT524" s="2">
        <f>IF(Table4[[#This Row],[diff_v]]&gt;=1,1,0)</f>
        <v>0</v>
      </c>
      <c r="AU524" s="2">
        <f>Table4[[#This Row],[Gain]]^(Table4[[#This Row],[θ]]*Table4[[#This Row],[ω_p]])</f>
        <v>11.481536214968834</v>
      </c>
      <c r="AV524" s="2">
        <f>-Table4[[#This Row],[λ]]*-Table4[[#This Row],[Loss]]^(Table4[[#This Row],[θ]]*Table4[[#This Row],[ω_n]])</f>
        <v>14</v>
      </c>
      <c r="AW524" s="2">
        <f>Table4[[#This Row],[v_n_w_g_w]]*Table4[[#This Row],[pie_gain]]-Table4[[#This Row],[v_n_w_l_w]]*Table4[[#This Row],[pie_loss]]</f>
        <v>1.504071111872447</v>
      </c>
      <c r="AX524" s="2">
        <f>IF(Table4[[#This Row],[diff_v_w]]&gt;=1,1,0)</f>
        <v>1</v>
      </c>
      <c r="AY524" s="2">
        <f>Table4[[#This Row],[Gain]]^(Table4[[#This Row],[θ]])*Table4[[#This Row],[ω_p2]]</f>
        <v>10.42</v>
      </c>
      <c r="AZ524" s="2">
        <f>-Table4[[#This Row],[λ]]*-Table4[[#This Row],[Loss]]^(Table4[[#This Row],[θ]])*Table4[[#This Row],[ω_n2]]</f>
        <v>14</v>
      </c>
      <c r="BA524" s="2">
        <f>Table4[[#This Row],[v_n_w_g_w2]]*Table4[[#This Row],[pie_gain]]-Table4[[#This Row],[v_n_w_l_w2]]*Table4[[#This Row],[pie_loss]]</f>
        <v>0.85818646716893898</v>
      </c>
      <c r="BB524" s="2">
        <f>IF(Table4[[#This Row],[diff_v_w2]]&gt;=1,1,0)</f>
        <v>0</v>
      </c>
      <c r="BC524" s="2">
        <f>Table4[[#This Row],[Gain]]^(Table4[[#This Row],[θ]]+Table4[[#This Row],[ω_p3]])</f>
        <v>12.133888504649779</v>
      </c>
      <c r="BD524" s="2">
        <f>-Table4[[#This Row],[λ]]*-Table4[[#This Row],[Loss]]^(Table4[[#This Row],[θ]]+Table4[[#This Row],[ω_n3]])</f>
        <v>14</v>
      </c>
      <c r="BE524" s="2">
        <f>Table4[[#This Row],[v_n_w_g_w3]]*Table4[[#This Row],[pie_gain]]-Table4[[#This Row],[v_n_w_l_w3]]*Table4[[#This Row],[pie_loss]]</f>
        <v>1.900990520650665</v>
      </c>
      <c r="BF524" s="2">
        <f>IF(Table4[[#This Row],[diff_v_w3]]&gt;=1,1,0)</f>
        <v>1</v>
      </c>
      <c r="BG524" s="2">
        <f>(Table4[[#This Row],[Accept]]-Table4[[#This Row],[projected_M1]])</f>
        <v>1</v>
      </c>
      <c r="BH524" s="2">
        <f>(Table4[[#This Row],[Accept]]-Table4[[#This Row],[projected_M2]])</f>
        <v>0</v>
      </c>
      <c r="BI524" s="2">
        <f>(Table4[[#This Row],[Accept]]-Table4[[#This Row],[projected_M3]])</f>
        <v>1</v>
      </c>
      <c r="BJ524" s="2">
        <f>(Table4[[#This Row],[Accept]]-Table4[[#This Row],[projected_M4]])</f>
        <v>0</v>
      </c>
    </row>
    <row r="525" spans="1:62" x14ac:dyDescent="0.3">
      <c r="A525">
        <v>27</v>
      </c>
      <c r="B525" t="s">
        <v>46</v>
      </c>
      <c r="C525">
        <v>1</v>
      </c>
      <c r="D525">
        <v>-1.4</v>
      </c>
      <c r="E525" s="22">
        <f>IF(Table4[[#This Row],[Trial]]="G1",Table4[[#This Row],[Balance]]/100,IF(Table4[[#This Row],[Trial]]="G2",Table4[[#This Row],[Balance]]/200,Table4[[#This Row],[Balance]]/500))</f>
        <v>4.3</v>
      </c>
      <c r="F525" s="22">
        <f>IF(Table4[[#This Row],[Net_Balance]]&gt;1,1+(Table4[[#This Row],[Net_Balance]]-1)/$F$974,1)</f>
        <v>1.0471428571428572</v>
      </c>
      <c r="G525" s="22">
        <f>IF(Table4[[#This Row],[Net_Balance]]&lt;1,1-(1-Table4[[#This Row],[Net_Balance]])/$F$974,1)</f>
        <v>1</v>
      </c>
      <c r="H525" s="22">
        <f>IF(Table4[[#This Row],[Net_Balance]]&gt;1,1+(Table4[[#This Row],[Net_Balance]]-1)/$H$974,1)</f>
        <v>1.0329999999999999</v>
      </c>
      <c r="I525" s="22">
        <f>IF(Table4[[#This Row],[Net_Balance]]&lt;1,1-(1-Table4[[#This Row],[Net_Balance]])/$H$974,1)</f>
        <v>1</v>
      </c>
      <c r="J525" s="22">
        <f>IF(Table4[[#This Row],[Net_Balance]]&gt;1,(Table4[[#This Row],[Net_Balance]]-1)/$J$974,0)</f>
        <v>6.6000000000000003E-2</v>
      </c>
      <c r="K525" s="22">
        <f>IF(Table4[[#This Row],[Net_Balance]]&lt;1,-(1-Table4[[#This Row],[Net_Balance]])/$J$974,0)</f>
        <v>0</v>
      </c>
      <c r="L525" t="s">
        <v>108</v>
      </c>
      <c r="M525" t="s">
        <v>72</v>
      </c>
      <c r="N525" t="s">
        <v>7</v>
      </c>
      <c r="O525">
        <v>1</v>
      </c>
      <c r="P525">
        <v>-90</v>
      </c>
      <c r="Q525">
        <v>430</v>
      </c>
      <c r="R525">
        <v>1664534615</v>
      </c>
      <c r="S525">
        <v>9</v>
      </c>
      <c r="T525" t="s">
        <v>118</v>
      </c>
      <c r="U525">
        <v>1</v>
      </c>
      <c r="V525">
        <v>-90</v>
      </c>
      <c r="W525">
        <v>0.5</v>
      </c>
      <c r="X525">
        <v>90</v>
      </c>
      <c r="Y525">
        <v>0.5</v>
      </c>
      <c r="Z525">
        <v>0</v>
      </c>
      <c r="AA525">
        <v>8100</v>
      </c>
      <c r="AB525">
        <v>90</v>
      </c>
      <c r="AC525">
        <v>4</v>
      </c>
      <c r="AD525">
        <v>0.25</v>
      </c>
      <c r="AE525">
        <v>0.75</v>
      </c>
      <c r="AF525">
        <v>1</v>
      </c>
      <c r="AG525">
        <v>0.25</v>
      </c>
      <c r="AH525">
        <v>0.5</v>
      </c>
      <c r="AI525">
        <v>0.375</v>
      </c>
      <c r="AJ525">
        <v>0.625</v>
      </c>
      <c r="AK525">
        <v>22.5</v>
      </c>
      <c r="AL525">
        <v>7593.75</v>
      </c>
      <c r="AM525">
        <v>87.142125289666879</v>
      </c>
      <c r="AN525">
        <v>0.9</v>
      </c>
      <c r="AO525">
        <v>0.60844334427391233</v>
      </c>
      <c r="AP525">
        <v>0.39155665572608767</v>
      </c>
      <c r="AQ525" s="2">
        <f>Table4[[#This Row],[Gain]]^Table4[[#This Row],[θ]]</f>
        <v>90</v>
      </c>
      <c r="AR525" s="2">
        <f>-Table4[[#This Row],[λ]]*-Table4[[#This Row],[Loss]]^Table4[[#This Row],[θ]]</f>
        <v>125.99999999999999</v>
      </c>
      <c r="AS525" s="2">
        <f>Table4[[#This Row],[pie_gain]]*Table4[[#This Row],[v_n_w_g]]-Table4[[#This Row],[pie_loss]]*Table4[[#This Row],[v_n_w_l]]</f>
        <v>5.4237623631650749</v>
      </c>
      <c r="AT525" s="2">
        <f>IF(Table4[[#This Row],[diff_v]]&gt;=1,1,0)</f>
        <v>1</v>
      </c>
      <c r="AU525" s="2">
        <f>Table4[[#This Row],[Gain]]^(Table4[[#This Row],[θ]]*Table4[[#This Row],[ω_p]])</f>
        <v>111.26820574333193</v>
      </c>
      <c r="AV525" s="2">
        <f>-Table4[[#This Row],[λ]]*-Table4[[#This Row],[Loss]]^(Table4[[#This Row],[θ]]*Table4[[#This Row],[ω_n]])</f>
        <v>125.99999999999999</v>
      </c>
      <c r="AW525" s="2">
        <f>Table4[[#This Row],[v_n_w_g_w]]*Table4[[#This Row],[pie_gain]]-Table4[[#This Row],[v_n_w_l_w]]*Table4[[#This Row],[pie_loss]]</f>
        <v>18.364260592343584</v>
      </c>
      <c r="AX525" s="2">
        <f>IF(Table4[[#This Row],[diff_v_w]]&gt;=1,1,0)</f>
        <v>1</v>
      </c>
      <c r="AY525" s="2">
        <f>Table4[[#This Row],[Gain]]^(Table4[[#This Row],[θ]])*Table4[[#This Row],[ω_p2]]</f>
        <v>92.97</v>
      </c>
      <c r="AZ525" s="2">
        <f>-Table4[[#This Row],[λ]]*-Table4[[#This Row],[Loss]]^(Table4[[#This Row],[θ]])*Table4[[#This Row],[ω_n2]]</f>
        <v>125.99999999999999</v>
      </c>
      <c r="BA525" s="2">
        <f>Table4[[#This Row],[v_n_w_g_w2]]*Table4[[#This Row],[pie_gain]]-Table4[[#This Row],[v_n_w_l_w2]]*Table4[[#This Row],[pie_loss]]</f>
        <v>7.2308390956585882</v>
      </c>
      <c r="BB525" s="2">
        <f>IF(Table4[[#This Row],[diff_v_w2]]&gt;=1,1,0)</f>
        <v>1</v>
      </c>
      <c r="BC525" s="2">
        <f>Table4[[#This Row],[Gain]]^(Table4[[#This Row],[θ]]+Table4[[#This Row],[ω_p3]])</f>
        <v>121.12185543731138</v>
      </c>
      <c r="BD525" s="2">
        <f>-Table4[[#This Row],[λ]]*-Table4[[#This Row],[Loss]]^(Table4[[#This Row],[θ]]+Table4[[#This Row],[ω_n3]])</f>
        <v>125.99999999999999</v>
      </c>
      <c r="BE525" s="2">
        <f>Table4[[#This Row],[v_n_w_g_w3]]*Table4[[#This Row],[pie_gain]]-Table4[[#This Row],[v_n_w_l_w3]]*Table4[[#This Row],[pie_loss]]</f>
        <v>24.359648165452057</v>
      </c>
      <c r="BF525" s="2">
        <f>IF(Table4[[#This Row],[diff_v_w3]]&gt;=1,1,0)</f>
        <v>1</v>
      </c>
      <c r="BG525" s="2">
        <f>(Table4[[#This Row],[Accept]]-Table4[[#This Row],[projected_M1]])</f>
        <v>0</v>
      </c>
      <c r="BH525" s="2">
        <f>(Table4[[#This Row],[Accept]]-Table4[[#This Row],[projected_M2]])</f>
        <v>0</v>
      </c>
      <c r="BI525" s="2">
        <f>(Table4[[#This Row],[Accept]]-Table4[[#This Row],[projected_M3]])</f>
        <v>0</v>
      </c>
      <c r="BJ525" s="2">
        <f>(Table4[[#This Row],[Accept]]-Table4[[#This Row],[projected_M4]])</f>
        <v>0</v>
      </c>
    </row>
    <row r="526" spans="1:62" x14ac:dyDescent="0.3">
      <c r="A526">
        <v>28</v>
      </c>
      <c r="B526" t="s">
        <v>46</v>
      </c>
      <c r="C526">
        <v>1</v>
      </c>
      <c r="D526">
        <v>-1.4</v>
      </c>
      <c r="E526" s="22">
        <f>IF(Table4[[#This Row],[Trial]]="G1",Table4[[#This Row],[Balance]]/100,IF(Table4[[#This Row],[Trial]]="G2",Table4[[#This Row],[Balance]]/200,Table4[[#This Row],[Balance]]/500))</f>
        <v>6.1</v>
      </c>
      <c r="F526" s="22">
        <f>IF(Table4[[#This Row],[Net_Balance]]&gt;1,1+(Table4[[#This Row],[Net_Balance]]-1)/$F$974,1)</f>
        <v>1.072857142857143</v>
      </c>
      <c r="G526" s="22">
        <f>IF(Table4[[#This Row],[Net_Balance]]&lt;1,1-(1-Table4[[#This Row],[Net_Balance]])/$F$974,1)</f>
        <v>1</v>
      </c>
      <c r="H526" s="22">
        <f>IF(Table4[[#This Row],[Net_Balance]]&gt;1,1+(Table4[[#This Row],[Net_Balance]]-1)/$H$974,1)</f>
        <v>1.0509999999999999</v>
      </c>
      <c r="I526" s="22">
        <f>IF(Table4[[#This Row],[Net_Balance]]&lt;1,1-(1-Table4[[#This Row],[Net_Balance]])/$H$974,1)</f>
        <v>1</v>
      </c>
      <c r="J526" s="22">
        <f>IF(Table4[[#This Row],[Net_Balance]]&gt;1,(Table4[[#This Row],[Net_Balance]]-1)/$J$974,0)</f>
        <v>0.10199999999999999</v>
      </c>
      <c r="K526" s="22">
        <f>IF(Table4[[#This Row],[Net_Balance]]&lt;1,-(1-Table4[[#This Row],[Net_Balance]])/$J$974,0)</f>
        <v>0</v>
      </c>
      <c r="L526" t="s">
        <v>108</v>
      </c>
      <c r="M526" t="s">
        <v>72</v>
      </c>
      <c r="N526" t="s">
        <v>7</v>
      </c>
      <c r="O526">
        <v>1</v>
      </c>
      <c r="P526">
        <v>90</v>
      </c>
      <c r="Q526">
        <v>610</v>
      </c>
      <c r="R526">
        <v>1664534619</v>
      </c>
      <c r="S526">
        <v>4</v>
      </c>
      <c r="T526" t="s">
        <v>118</v>
      </c>
      <c r="U526">
        <v>1</v>
      </c>
      <c r="V526">
        <v>-90</v>
      </c>
      <c r="W526">
        <v>0.5</v>
      </c>
      <c r="X526">
        <v>90</v>
      </c>
      <c r="Y526">
        <v>0.5</v>
      </c>
      <c r="Z526">
        <v>0</v>
      </c>
      <c r="AA526">
        <v>8100</v>
      </c>
      <c r="AB526">
        <v>90</v>
      </c>
      <c r="AC526">
        <v>4</v>
      </c>
      <c r="AD526">
        <v>0.25</v>
      </c>
      <c r="AE526">
        <v>0.75</v>
      </c>
      <c r="AF526">
        <v>1</v>
      </c>
      <c r="AG526">
        <v>0.25</v>
      </c>
      <c r="AH526">
        <v>0.5</v>
      </c>
      <c r="AI526">
        <v>0.375</v>
      </c>
      <c r="AJ526">
        <v>0.625</v>
      </c>
      <c r="AK526">
        <v>22.5</v>
      </c>
      <c r="AL526">
        <v>7593.75</v>
      </c>
      <c r="AM526">
        <v>87.142125289666879</v>
      </c>
      <c r="AN526">
        <v>0.9</v>
      </c>
      <c r="AO526">
        <v>0.60844334427391233</v>
      </c>
      <c r="AP526">
        <v>0.39155665572608767</v>
      </c>
      <c r="AQ526" s="2">
        <f>Table4[[#This Row],[Gain]]^Table4[[#This Row],[θ]]</f>
        <v>90</v>
      </c>
      <c r="AR526" s="2">
        <f>-Table4[[#This Row],[λ]]*-Table4[[#This Row],[Loss]]^Table4[[#This Row],[θ]]</f>
        <v>125.99999999999999</v>
      </c>
      <c r="AS526" s="2">
        <f>Table4[[#This Row],[pie_gain]]*Table4[[#This Row],[v_n_w_g]]-Table4[[#This Row],[pie_loss]]*Table4[[#This Row],[v_n_w_l]]</f>
        <v>5.4237623631650749</v>
      </c>
      <c r="AT526" s="2">
        <f>IF(Table4[[#This Row],[diff_v]]&gt;=1,1,0)</f>
        <v>1</v>
      </c>
      <c r="AU526" s="2">
        <f>Table4[[#This Row],[Gain]]^(Table4[[#This Row],[θ]]*Table4[[#This Row],[ω_p]])</f>
        <v>124.91742841043197</v>
      </c>
      <c r="AV526" s="2">
        <f>-Table4[[#This Row],[λ]]*-Table4[[#This Row],[Loss]]^(Table4[[#This Row],[θ]]*Table4[[#This Row],[ω_n]])</f>
        <v>125.99999999999999</v>
      </c>
      <c r="AW526" s="2">
        <f>Table4[[#This Row],[v_n_w_g_w]]*Table4[[#This Row],[pie_gain]]-Table4[[#This Row],[v_n_w_l_w]]*Table4[[#This Row],[pie_loss]]</f>
        <v>26.669039278653216</v>
      </c>
      <c r="AX526" s="2">
        <f>IF(Table4[[#This Row],[diff_v_w]]&gt;=1,1,0)</f>
        <v>1</v>
      </c>
      <c r="AY526" s="2">
        <f>Table4[[#This Row],[Gain]]^(Table4[[#This Row],[θ]])*Table4[[#This Row],[ω_p2]]</f>
        <v>94.589999999999989</v>
      </c>
      <c r="AZ526" s="2">
        <f>-Table4[[#This Row],[λ]]*-Table4[[#This Row],[Loss]]^(Table4[[#This Row],[θ]])*Table4[[#This Row],[ω_n2]]</f>
        <v>125.99999999999999</v>
      </c>
      <c r="BA526" s="2">
        <f>Table4[[#This Row],[v_n_w_g_w2]]*Table4[[#This Row],[pie_gain]]-Table4[[#This Row],[v_n_w_l_w2]]*Table4[[#This Row],[pie_loss]]</f>
        <v>8.2165173133823259</v>
      </c>
      <c r="BB526" s="2">
        <f>IF(Table4[[#This Row],[diff_v_w2]]&gt;=1,1,0)</f>
        <v>1</v>
      </c>
      <c r="BC526" s="2">
        <f>Table4[[#This Row],[Gain]]^(Table4[[#This Row],[θ]]+Table4[[#This Row],[ω_p3]])</f>
        <v>142.4213983077837</v>
      </c>
      <c r="BD526" s="2">
        <f>-Table4[[#This Row],[λ]]*-Table4[[#This Row],[Loss]]^(Table4[[#This Row],[θ]]+Table4[[#This Row],[ω_n3]])</f>
        <v>125.99999999999999</v>
      </c>
      <c r="BE526" s="2">
        <f>Table4[[#This Row],[v_n_w_g_w3]]*Table4[[#This Row],[pie_gain]]-Table4[[#This Row],[v_n_w_l_w3]]*Table4[[#This Row],[pie_loss]]</f>
        <v>37.319213261067802</v>
      </c>
      <c r="BF526" s="2">
        <f>IF(Table4[[#This Row],[diff_v_w3]]&gt;=1,1,0)</f>
        <v>1</v>
      </c>
      <c r="BG526" s="2">
        <f>(Table4[[#This Row],[Accept]]-Table4[[#This Row],[projected_M1]])</f>
        <v>0</v>
      </c>
      <c r="BH526" s="2">
        <f>(Table4[[#This Row],[Accept]]-Table4[[#This Row],[projected_M2]])</f>
        <v>0</v>
      </c>
      <c r="BI526" s="2">
        <f>(Table4[[#This Row],[Accept]]-Table4[[#This Row],[projected_M3]])</f>
        <v>0</v>
      </c>
      <c r="BJ526" s="2">
        <f>(Table4[[#This Row],[Accept]]-Table4[[#This Row],[projected_M4]])</f>
        <v>0</v>
      </c>
    </row>
    <row r="527" spans="1:62" x14ac:dyDescent="0.3">
      <c r="A527">
        <v>29</v>
      </c>
      <c r="B527" t="s">
        <v>46</v>
      </c>
      <c r="C527">
        <v>1</v>
      </c>
      <c r="D527">
        <v>-1.4</v>
      </c>
      <c r="E527" s="22">
        <f>IF(Table4[[#This Row],[Trial]]="G1",Table4[[#This Row],[Balance]]/100,IF(Table4[[#This Row],[Trial]]="G2",Table4[[#This Row],[Balance]]/200,Table4[[#This Row],[Balance]]/500))</f>
        <v>4.5999999999999996</v>
      </c>
      <c r="F527" s="22">
        <f>IF(Table4[[#This Row],[Net_Balance]]&gt;1,1+(Table4[[#This Row],[Net_Balance]]-1)/$F$974,1)</f>
        <v>1.0514285714285714</v>
      </c>
      <c r="G527" s="22">
        <f>IF(Table4[[#This Row],[Net_Balance]]&lt;1,1-(1-Table4[[#This Row],[Net_Balance]])/$F$974,1)</f>
        <v>1</v>
      </c>
      <c r="H527" s="22">
        <f>IF(Table4[[#This Row],[Net_Balance]]&gt;1,1+(Table4[[#This Row],[Net_Balance]]-1)/$H$974,1)</f>
        <v>1.036</v>
      </c>
      <c r="I527" s="22">
        <f>IF(Table4[[#This Row],[Net_Balance]]&lt;1,1-(1-Table4[[#This Row],[Net_Balance]])/$H$974,1)</f>
        <v>1</v>
      </c>
      <c r="J527" s="22">
        <f>IF(Table4[[#This Row],[Net_Balance]]&gt;1,(Table4[[#This Row],[Net_Balance]]-1)/$J$974,0)</f>
        <v>7.1999999999999995E-2</v>
      </c>
      <c r="K527" s="22">
        <f>IF(Table4[[#This Row],[Net_Balance]]&lt;1,-(1-Table4[[#This Row],[Net_Balance]])/$J$974,0)</f>
        <v>0</v>
      </c>
      <c r="L527" t="s">
        <v>108</v>
      </c>
      <c r="M527" t="s">
        <v>92</v>
      </c>
      <c r="N527" t="s">
        <v>7</v>
      </c>
      <c r="O527">
        <v>1</v>
      </c>
      <c r="P527">
        <v>30</v>
      </c>
      <c r="Q527">
        <v>460</v>
      </c>
      <c r="R527">
        <v>1664534627</v>
      </c>
      <c r="S527">
        <v>8</v>
      </c>
      <c r="T527" t="s">
        <v>117</v>
      </c>
      <c r="U527">
        <v>0</v>
      </c>
      <c r="V527">
        <v>-10</v>
      </c>
      <c r="W527">
        <v>0.5</v>
      </c>
      <c r="X527">
        <v>30</v>
      </c>
      <c r="Y527">
        <v>0.5</v>
      </c>
      <c r="Z527">
        <v>10</v>
      </c>
      <c r="AA527">
        <v>400</v>
      </c>
      <c r="AB527">
        <v>20</v>
      </c>
      <c r="AC527">
        <v>4</v>
      </c>
      <c r="AD527">
        <v>0.25</v>
      </c>
      <c r="AE527">
        <v>0.75</v>
      </c>
      <c r="AF527">
        <v>2</v>
      </c>
      <c r="AG527">
        <v>0.5</v>
      </c>
      <c r="AH527">
        <v>0.25</v>
      </c>
      <c r="AI527">
        <v>0.625</v>
      </c>
      <c r="AJ527">
        <v>0.375</v>
      </c>
      <c r="AK527">
        <v>5</v>
      </c>
      <c r="AL527">
        <v>375</v>
      </c>
      <c r="AM527">
        <v>19.364916731037084</v>
      </c>
      <c r="AN527">
        <v>0.9</v>
      </c>
      <c r="AO527">
        <v>0.38419903534316502</v>
      </c>
      <c r="AP527">
        <v>0.61580096465683498</v>
      </c>
      <c r="AQ527" s="2">
        <f>Table4[[#This Row],[Gain]]^Table4[[#This Row],[θ]]</f>
        <v>30</v>
      </c>
      <c r="AR527" s="2">
        <f>-Table4[[#This Row],[λ]]*-Table4[[#This Row],[Loss]]^Table4[[#This Row],[θ]]</f>
        <v>14</v>
      </c>
      <c r="AS527" s="2">
        <f>Table4[[#This Row],[pie_gain]]*Table4[[#This Row],[v_n_w_g]]-Table4[[#This Row],[pie_loss]]*Table4[[#This Row],[v_n_w_l]]</f>
        <v>2.904757555099259</v>
      </c>
      <c r="AT527" s="2">
        <f>IF(Table4[[#This Row],[diff_v]]&gt;=1,1,0)</f>
        <v>1</v>
      </c>
      <c r="AU527" s="2">
        <f>Table4[[#This Row],[Gain]]^(Table4[[#This Row],[θ]]*Table4[[#This Row],[ω_p]])</f>
        <v>35.734481970458795</v>
      </c>
      <c r="AV527" s="2">
        <f>-Table4[[#This Row],[λ]]*-Table4[[#This Row],[Loss]]^(Table4[[#This Row],[θ]]*Table4[[#This Row],[ω_n]])</f>
        <v>14</v>
      </c>
      <c r="AW527" s="2">
        <f>Table4[[#This Row],[v_n_w_g_w]]*Table4[[#This Row],[pie_gain]]-Table4[[#This Row],[v_n_w_l_w]]*Table4[[#This Row],[pie_loss]]</f>
        <v>5.1079399963423011</v>
      </c>
      <c r="AX527" s="2">
        <f>IF(Table4[[#This Row],[diff_v_w]]&gt;=1,1,0)</f>
        <v>1</v>
      </c>
      <c r="AY527" s="2">
        <f>Table4[[#This Row],[Gain]]^(Table4[[#This Row],[θ]])*Table4[[#This Row],[ω_p2]]</f>
        <v>31.080000000000002</v>
      </c>
      <c r="AZ527" s="2">
        <f>-Table4[[#This Row],[λ]]*-Table4[[#This Row],[Loss]]^(Table4[[#This Row],[θ]])*Table4[[#This Row],[ω_n2]]</f>
        <v>14</v>
      </c>
      <c r="BA527" s="2">
        <f>Table4[[#This Row],[v_n_w_g_w2]]*Table4[[#This Row],[pie_gain]]-Table4[[#This Row],[v_n_w_l_w2]]*Table4[[#This Row],[pie_loss]]</f>
        <v>3.319692513269878</v>
      </c>
      <c r="BB527" s="2">
        <f>IF(Table4[[#This Row],[diff_v_w2]]&gt;=1,1,0)</f>
        <v>1</v>
      </c>
      <c r="BC527" s="2">
        <f>Table4[[#This Row],[Gain]]^(Table4[[#This Row],[θ]]+Table4[[#This Row],[ω_p3]])</f>
        <v>38.324278285110545</v>
      </c>
      <c r="BD527" s="2">
        <f>-Table4[[#This Row],[λ]]*-Table4[[#This Row],[Loss]]^(Table4[[#This Row],[θ]]+Table4[[#This Row],[ω_n3]])</f>
        <v>14</v>
      </c>
      <c r="BE527" s="2">
        <f>Table4[[#This Row],[v_n_w_g_w3]]*Table4[[#This Row],[pie_gain]]-Table4[[#This Row],[v_n_w_l_w3]]*Table4[[#This Row],[pie_loss]]</f>
        <v>6.1029372421667869</v>
      </c>
      <c r="BF527" s="2">
        <f>IF(Table4[[#This Row],[diff_v_w3]]&gt;=1,1,0)</f>
        <v>1</v>
      </c>
      <c r="BG527" s="2">
        <f>(Table4[[#This Row],[Accept]]-Table4[[#This Row],[projected_M1]])</f>
        <v>0</v>
      </c>
      <c r="BH527" s="2">
        <f>(Table4[[#This Row],[Accept]]-Table4[[#This Row],[projected_M2]])</f>
        <v>0</v>
      </c>
      <c r="BI527" s="2">
        <f>(Table4[[#This Row],[Accept]]-Table4[[#This Row],[projected_M3]])</f>
        <v>0</v>
      </c>
      <c r="BJ527" s="2">
        <f>(Table4[[#This Row],[Accept]]-Table4[[#This Row],[projected_M4]])</f>
        <v>0</v>
      </c>
    </row>
    <row r="528" spans="1:62" x14ac:dyDescent="0.3">
      <c r="A528">
        <v>30</v>
      </c>
      <c r="B528" t="s">
        <v>46</v>
      </c>
      <c r="C528">
        <v>1</v>
      </c>
      <c r="D528">
        <v>-1.4</v>
      </c>
      <c r="E528" s="22">
        <f>IF(Table4[[#This Row],[Trial]]="G1",Table4[[#This Row],[Balance]]/100,IF(Table4[[#This Row],[Trial]]="G2",Table4[[#This Row],[Balance]]/200,Table4[[#This Row],[Balance]]/500))</f>
        <v>4.0999999999999996</v>
      </c>
      <c r="F528" s="22">
        <f>IF(Table4[[#This Row],[Net_Balance]]&gt;1,1+(Table4[[#This Row],[Net_Balance]]-1)/$F$974,1)</f>
        <v>1.0442857142857143</v>
      </c>
      <c r="G528" s="22">
        <f>IF(Table4[[#This Row],[Net_Balance]]&lt;1,1-(1-Table4[[#This Row],[Net_Balance]])/$F$974,1)</f>
        <v>1</v>
      </c>
      <c r="H528" s="22">
        <f>IF(Table4[[#This Row],[Net_Balance]]&gt;1,1+(Table4[[#This Row],[Net_Balance]]-1)/$H$974,1)</f>
        <v>1.0309999999999999</v>
      </c>
      <c r="I528" s="22">
        <f>IF(Table4[[#This Row],[Net_Balance]]&lt;1,1-(1-Table4[[#This Row],[Net_Balance]])/$H$974,1)</f>
        <v>1</v>
      </c>
      <c r="J528" s="22">
        <f>IF(Table4[[#This Row],[Net_Balance]]&gt;1,(Table4[[#This Row],[Net_Balance]]-1)/$J$974,0)</f>
        <v>6.1999999999999993E-2</v>
      </c>
      <c r="K528" s="22">
        <f>IF(Table4[[#This Row],[Net_Balance]]&lt;1,-(1-Table4[[#This Row],[Net_Balance]])/$J$974,0)</f>
        <v>0</v>
      </c>
      <c r="L528" t="s">
        <v>108</v>
      </c>
      <c r="M528" t="s">
        <v>81</v>
      </c>
      <c r="N528" t="s">
        <v>7</v>
      </c>
      <c r="O528">
        <v>1</v>
      </c>
      <c r="P528">
        <v>-50</v>
      </c>
      <c r="Q528">
        <v>410</v>
      </c>
      <c r="R528">
        <v>1664534635</v>
      </c>
      <c r="S528">
        <v>8</v>
      </c>
      <c r="T528" t="s">
        <v>118</v>
      </c>
      <c r="U528">
        <v>1</v>
      </c>
      <c r="V528">
        <v>-50</v>
      </c>
      <c r="W528">
        <v>0.5</v>
      </c>
      <c r="X528">
        <v>70</v>
      </c>
      <c r="Y528">
        <v>0.5</v>
      </c>
      <c r="Z528">
        <v>10</v>
      </c>
      <c r="AA528">
        <v>3600</v>
      </c>
      <c r="AB528">
        <v>60</v>
      </c>
      <c r="AC528">
        <v>2</v>
      </c>
      <c r="AD528">
        <v>0.25</v>
      </c>
      <c r="AE528">
        <v>0.75</v>
      </c>
      <c r="AF528">
        <v>1</v>
      </c>
      <c r="AG528">
        <v>0.25</v>
      </c>
      <c r="AH528">
        <v>0.5</v>
      </c>
      <c r="AI528">
        <v>0.375</v>
      </c>
      <c r="AJ528">
        <v>0.625</v>
      </c>
      <c r="AK528">
        <v>25</v>
      </c>
      <c r="AL528">
        <v>3375</v>
      </c>
      <c r="AM528">
        <v>58.094750193111253</v>
      </c>
      <c r="AN528">
        <v>0.9</v>
      </c>
      <c r="AO528">
        <v>0.60844334427391233</v>
      </c>
      <c r="AP528">
        <v>0.39155665572608767</v>
      </c>
      <c r="AQ528" s="2">
        <f>Table4[[#This Row],[Gain]]^Table4[[#This Row],[θ]]</f>
        <v>70</v>
      </c>
      <c r="AR528" s="2">
        <f>-Table4[[#This Row],[λ]]*-Table4[[#This Row],[Loss]]^Table4[[#This Row],[θ]]</f>
        <v>70</v>
      </c>
      <c r="AS528" s="2">
        <f>Table4[[#This Row],[pie_gain]]*Table4[[#This Row],[v_n_w_g]]-Table4[[#This Row],[pie_loss]]*Table4[[#This Row],[v_n_w_l]]</f>
        <v>15.182068198347725</v>
      </c>
      <c r="AT528" s="2">
        <f>IF(Table4[[#This Row],[diff_v]]&gt;=1,1,0)</f>
        <v>1</v>
      </c>
      <c r="AU528" s="2">
        <f>Table4[[#This Row],[Gain]]^(Table4[[#This Row],[θ]]*Table4[[#This Row],[ω_p]])</f>
        <v>84.490819921824794</v>
      </c>
      <c r="AV528" s="2">
        <f>-Table4[[#This Row],[λ]]*-Table4[[#This Row],[Loss]]^(Table4[[#This Row],[θ]]*Table4[[#This Row],[ω_n]])</f>
        <v>70</v>
      </c>
      <c r="AW528" s="2">
        <f>Table4[[#This Row],[v_n_w_g_w]]*Table4[[#This Row],[pie_gain]]-Table4[[#This Row],[v_n_w_l_w]]*Table4[[#This Row],[pie_loss]]</f>
        <v>23.998911132853838</v>
      </c>
      <c r="AX528" s="2">
        <f>IF(Table4[[#This Row],[diff_v_w]]&gt;=1,1,0)</f>
        <v>1</v>
      </c>
      <c r="AY528" s="2">
        <f>Table4[[#This Row],[Gain]]^(Table4[[#This Row],[θ]])*Table4[[#This Row],[ω_p2]]</f>
        <v>72.169999999999987</v>
      </c>
      <c r="AZ528" s="2">
        <f>-Table4[[#This Row],[λ]]*-Table4[[#This Row],[Loss]]^(Table4[[#This Row],[θ]])*Table4[[#This Row],[ω_n2]]</f>
        <v>70</v>
      </c>
      <c r="BA528" s="2">
        <f>Table4[[#This Row],[v_n_w_g_w2]]*Table4[[#This Row],[pie_gain]]-Table4[[#This Row],[v_n_w_l_w2]]*Table4[[#This Row],[pie_loss]]</f>
        <v>16.50239025542211</v>
      </c>
      <c r="BB528" s="2">
        <f>IF(Table4[[#This Row],[diff_v_w2]]&gt;=1,1,0)</f>
        <v>1</v>
      </c>
      <c r="BC528" s="2">
        <f>Table4[[#This Row],[Gain]]^(Table4[[#This Row],[θ]]+Table4[[#This Row],[ω_p3]])</f>
        <v>91.09491155032984</v>
      </c>
      <c r="BD528" s="2">
        <f>-Table4[[#This Row],[λ]]*-Table4[[#This Row],[Loss]]^(Table4[[#This Row],[θ]]+Table4[[#This Row],[ω_n3]])</f>
        <v>70</v>
      </c>
      <c r="BE528" s="2">
        <f>Table4[[#This Row],[v_n_w_g_w3]]*Table4[[#This Row],[pie_gain]]-Table4[[#This Row],[v_n_w_l_w3]]*Table4[[#This Row],[pie_loss]]</f>
        <v>28.0171267291928</v>
      </c>
      <c r="BF528" s="2">
        <f>IF(Table4[[#This Row],[diff_v_w3]]&gt;=1,1,0)</f>
        <v>1</v>
      </c>
      <c r="BG528" s="2">
        <f>(Table4[[#This Row],[Accept]]-Table4[[#This Row],[projected_M1]])</f>
        <v>0</v>
      </c>
      <c r="BH528" s="2">
        <f>(Table4[[#This Row],[Accept]]-Table4[[#This Row],[projected_M2]])</f>
        <v>0</v>
      </c>
      <c r="BI528" s="2">
        <f>(Table4[[#This Row],[Accept]]-Table4[[#This Row],[projected_M3]])</f>
        <v>0</v>
      </c>
      <c r="BJ528" s="2">
        <f>(Table4[[#This Row],[Accept]]-Table4[[#This Row],[projected_M4]])</f>
        <v>0</v>
      </c>
    </row>
    <row r="529" spans="1:62" x14ac:dyDescent="0.3">
      <c r="A529">
        <v>32</v>
      </c>
      <c r="B529" t="s">
        <v>46</v>
      </c>
      <c r="C529">
        <v>1</v>
      </c>
      <c r="D529">
        <v>-1.4</v>
      </c>
      <c r="E529" s="22">
        <f>IF(Table4[[#This Row],[Trial]]="G1",Table4[[#This Row],[Balance]]/100,IF(Table4[[#This Row],[Trial]]="G2",Table4[[#This Row],[Balance]]/200,Table4[[#This Row],[Balance]]/500))</f>
        <v>4.0999999999999996</v>
      </c>
      <c r="F529" s="22">
        <f>IF(Table4[[#This Row],[Net_Balance]]&gt;1,1+(Table4[[#This Row],[Net_Balance]]-1)/$F$974,1)</f>
        <v>1.0442857142857143</v>
      </c>
      <c r="G529" s="22">
        <f>IF(Table4[[#This Row],[Net_Balance]]&lt;1,1-(1-Table4[[#This Row],[Net_Balance]])/$F$974,1)</f>
        <v>1</v>
      </c>
      <c r="H529" s="22">
        <f>IF(Table4[[#This Row],[Net_Balance]]&gt;1,1+(Table4[[#This Row],[Net_Balance]]-1)/$H$974,1)</f>
        <v>1.0309999999999999</v>
      </c>
      <c r="I529" s="22">
        <f>IF(Table4[[#This Row],[Net_Balance]]&lt;1,1-(1-Table4[[#This Row],[Net_Balance]])/$H$974,1)</f>
        <v>1</v>
      </c>
      <c r="J529" s="22">
        <f>IF(Table4[[#This Row],[Net_Balance]]&gt;1,(Table4[[#This Row],[Net_Balance]]-1)/$J$974,0)</f>
        <v>6.1999999999999993E-2</v>
      </c>
      <c r="K529" s="22">
        <f>IF(Table4[[#This Row],[Net_Balance]]&lt;1,-(1-Table4[[#This Row],[Net_Balance]])/$J$974,0)</f>
        <v>0</v>
      </c>
      <c r="L529" t="s">
        <v>108</v>
      </c>
      <c r="M529" t="s">
        <v>98</v>
      </c>
      <c r="N529" t="s">
        <v>5</v>
      </c>
      <c r="O529">
        <v>0</v>
      </c>
      <c r="P529">
        <v>0</v>
      </c>
      <c r="Q529">
        <v>410</v>
      </c>
      <c r="R529">
        <v>1664534653</v>
      </c>
      <c r="S529">
        <v>8</v>
      </c>
      <c r="T529" t="s">
        <v>117</v>
      </c>
      <c r="U529">
        <v>0</v>
      </c>
      <c r="V529">
        <v>-10</v>
      </c>
      <c r="W529">
        <v>0.5</v>
      </c>
      <c r="X529">
        <v>0</v>
      </c>
      <c r="Y529">
        <v>0.5</v>
      </c>
      <c r="Z529">
        <v>-5</v>
      </c>
      <c r="AA529">
        <v>25</v>
      </c>
      <c r="AB529">
        <v>5</v>
      </c>
      <c r="AC529">
        <v>2</v>
      </c>
      <c r="AD529">
        <v>0.25</v>
      </c>
      <c r="AE529">
        <v>0.75</v>
      </c>
      <c r="AF529">
        <v>2</v>
      </c>
      <c r="AG529">
        <v>0.5</v>
      </c>
      <c r="AH529">
        <v>0.25</v>
      </c>
      <c r="AI529">
        <v>0.625</v>
      </c>
      <c r="AJ529">
        <v>0.375</v>
      </c>
      <c r="AK529">
        <v>-6.25</v>
      </c>
      <c r="AL529">
        <v>23.4375</v>
      </c>
      <c r="AM529">
        <v>4.8412291827592711</v>
      </c>
      <c r="AN529">
        <v>0.9</v>
      </c>
      <c r="AO529">
        <v>0.38419903534316502</v>
      </c>
      <c r="AP529">
        <v>0.61580096465683498</v>
      </c>
      <c r="AQ529" s="2">
        <f>Table4[[#This Row],[Gain]]^Table4[[#This Row],[θ]]</f>
        <v>0</v>
      </c>
      <c r="AR529" s="2">
        <f>-Table4[[#This Row],[λ]]*-Table4[[#This Row],[Loss]]^Table4[[#This Row],[θ]]</f>
        <v>14</v>
      </c>
      <c r="AS529" s="2">
        <f>Table4[[#This Row],[pie_gain]]*Table4[[#This Row],[v_n_w_g]]-Table4[[#This Row],[pie_loss]]*Table4[[#This Row],[v_n_w_l]]</f>
        <v>-8.6212135051956906</v>
      </c>
      <c r="AT529" s="2">
        <f>IF(Table4[[#This Row],[diff_v]]&gt;=1,1,0)</f>
        <v>0</v>
      </c>
      <c r="AU529" s="2">
        <f>Table4[[#This Row],[Gain]]^(Table4[[#This Row],[θ]]*Table4[[#This Row],[ω_p]])</f>
        <v>0</v>
      </c>
      <c r="AV529" s="2">
        <f>-Table4[[#This Row],[λ]]*-Table4[[#This Row],[Loss]]^(Table4[[#This Row],[θ]]*Table4[[#This Row],[ω_n]])</f>
        <v>14</v>
      </c>
      <c r="AW529" s="2">
        <f>Table4[[#This Row],[v_n_w_g_w]]*Table4[[#This Row],[pie_gain]]-Table4[[#This Row],[v_n_w_l_w]]*Table4[[#This Row],[pie_loss]]</f>
        <v>-8.6212135051956906</v>
      </c>
      <c r="AX529" s="2">
        <f>IF(Table4[[#This Row],[diff_v_w]]&gt;=1,1,0)</f>
        <v>0</v>
      </c>
      <c r="AY529" s="2">
        <f>Table4[[#This Row],[Gain]]^(Table4[[#This Row],[θ]])*Table4[[#This Row],[ω_p2]]</f>
        <v>0</v>
      </c>
      <c r="AZ529" s="2">
        <f>-Table4[[#This Row],[λ]]*-Table4[[#This Row],[Loss]]^(Table4[[#This Row],[θ]])*Table4[[#This Row],[ω_n2]]</f>
        <v>14</v>
      </c>
      <c r="BA529" s="2">
        <f>Table4[[#This Row],[v_n_w_g_w2]]*Table4[[#This Row],[pie_gain]]-Table4[[#This Row],[v_n_w_l_w2]]*Table4[[#This Row],[pie_loss]]</f>
        <v>-8.6212135051956906</v>
      </c>
      <c r="BB529" s="2">
        <f>IF(Table4[[#This Row],[diff_v_w2]]&gt;=1,1,0)</f>
        <v>0</v>
      </c>
      <c r="BC529" s="2">
        <f>Table4[[#This Row],[Gain]]^(Table4[[#This Row],[θ]]+Table4[[#This Row],[ω_p3]])</f>
        <v>0</v>
      </c>
      <c r="BD529" s="2">
        <f>-Table4[[#This Row],[λ]]*-Table4[[#This Row],[Loss]]^(Table4[[#This Row],[θ]]+Table4[[#This Row],[ω_n3]])</f>
        <v>14</v>
      </c>
      <c r="BE529" s="2">
        <f>Table4[[#This Row],[v_n_w_g_w3]]*Table4[[#This Row],[pie_gain]]-Table4[[#This Row],[v_n_w_l_w3]]*Table4[[#This Row],[pie_loss]]</f>
        <v>-8.6212135051956906</v>
      </c>
      <c r="BF529" s="2">
        <f>IF(Table4[[#This Row],[diff_v_w3]]&gt;=1,1,0)</f>
        <v>0</v>
      </c>
      <c r="BG529" s="2">
        <f>(Table4[[#This Row],[Accept]]-Table4[[#This Row],[projected_M1]])</f>
        <v>0</v>
      </c>
      <c r="BH529" s="2">
        <f>(Table4[[#This Row],[Accept]]-Table4[[#This Row],[projected_M2]])</f>
        <v>0</v>
      </c>
      <c r="BI529" s="2">
        <f>(Table4[[#This Row],[Accept]]-Table4[[#This Row],[projected_M3]])</f>
        <v>0</v>
      </c>
      <c r="BJ529" s="2">
        <f>(Table4[[#This Row],[Accept]]-Table4[[#This Row],[projected_M4]])</f>
        <v>0</v>
      </c>
    </row>
    <row r="530" spans="1:62" x14ac:dyDescent="0.3">
      <c r="A530">
        <v>33</v>
      </c>
      <c r="B530" t="s">
        <v>46</v>
      </c>
      <c r="C530">
        <v>1</v>
      </c>
      <c r="D530">
        <v>-1.4</v>
      </c>
      <c r="E530" s="22">
        <f>IF(Table4[[#This Row],[Trial]]="G1",Table4[[#This Row],[Balance]]/100,IF(Table4[[#This Row],[Trial]]="G2",Table4[[#This Row],[Balance]]/200,Table4[[#This Row],[Balance]]/500))</f>
        <v>5.0999999999999996</v>
      </c>
      <c r="F530" s="22">
        <f>IF(Table4[[#This Row],[Net_Balance]]&gt;1,1+(Table4[[#This Row],[Net_Balance]]-1)/$F$974,1)</f>
        <v>1.0585714285714285</v>
      </c>
      <c r="G530" s="22">
        <f>IF(Table4[[#This Row],[Net_Balance]]&lt;1,1-(1-Table4[[#This Row],[Net_Balance]])/$F$974,1)</f>
        <v>1</v>
      </c>
      <c r="H530" s="22">
        <f>IF(Table4[[#This Row],[Net_Balance]]&gt;1,1+(Table4[[#This Row],[Net_Balance]]-1)/$H$974,1)</f>
        <v>1.0409999999999999</v>
      </c>
      <c r="I530" s="22">
        <f>IF(Table4[[#This Row],[Net_Balance]]&lt;1,1-(1-Table4[[#This Row],[Net_Balance]])/$H$974,1)</f>
        <v>1</v>
      </c>
      <c r="J530" s="22">
        <f>IF(Table4[[#This Row],[Net_Balance]]&gt;1,(Table4[[#This Row],[Net_Balance]]-1)/$J$974,0)</f>
        <v>8.199999999999999E-2</v>
      </c>
      <c r="K530" s="22">
        <f>IF(Table4[[#This Row],[Net_Balance]]&lt;1,-(1-Table4[[#This Row],[Net_Balance]])/$J$974,0)</f>
        <v>0</v>
      </c>
      <c r="L530" t="s">
        <v>108</v>
      </c>
      <c r="M530" t="s">
        <v>91</v>
      </c>
      <c r="N530" t="s">
        <v>7</v>
      </c>
      <c r="O530">
        <v>1</v>
      </c>
      <c r="P530">
        <v>100</v>
      </c>
      <c r="Q530">
        <v>510</v>
      </c>
      <c r="R530">
        <v>1664534659</v>
      </c>
      <c r="S530">
        <v>6</v>
      </c>
      <c r="T530" t="s">
        <v>118</v>
      </c>
      <c r="U530">
        <v>1</v>
      </c>
      <c r="V530">
        <v>-90</v>
      </c>
      <c r="W530">
        <v>0.5</v>
      </c>
      <c r="X530">
        <v>100</v>
      </c>
      <c r="Y530">
        <v>0.5</v>
      </c>
      <c r="Z530">
        <v>5</v>
      </c>
      <c r="AA530">
        <v>9025</v>
      </c>
      <c r="AB530">
        <v>95</v>
      </c>
      <c r="AC530">
        <v>4</v>
      </c>
      <c r="AD530">
        <v>0.25</v>
      </c>
      <c r="AE530">
        <v>0.75</v>
      </c>
      <c r="AF530">
        <v>1</v>
      </c>
      <c r="AG530">
        <v>0.25</v>
      </c>
      <c r="AH530">
        <v>0.5</v>
      </c>
      <c r="AI530">
        <v>0.375</v>
      </c>
      <c r="AJ530">
        <v>0.625</v>
      </c>
      <c r="AK530">
        <v>28.75</v>
      </c>
      <c r="AL530">
        <v>8460.9375</v>
      </c>
      <c r="AM530">
        <v>91.983354472426157</v>
      </c>
      <c r="AN530">
        <v>0.9</v>
      </c>
      <c r="AO530">
        <v>0.60844334427391233</v>
      </c>
      <c r="AP530">
        <v>0.39155665572608767</v>
      </c>
      <c r="AQ530" s="2">
        <f>Table4[[#This Row],[Gain]]^Table4[[#This Row],[θ]]</f>
        <v>100</v>
      </c>
      <c r="AR530" s="2">
        <f>-Table4[[#This Row],[λ]]*-Table4[[#This Row],[Loss]]^Table4[[#This Row],[θ]]</f>
        <v>125.99999999999999</v>
      </c>
      <c r="AS530" s="2">
        <f>Table4[[#This Row],[pie_gain]]*Table4[[#This Row],[v_n_w_g]]-Table4[[#This Row],[pie_loss]]*Table4[[#This Row],[v_n_w_l]]</f>
        <v>11.508195805904194</v>
      </c>
      <c r="AT530" s="2">
        <f>IF(Table4[[#This Row],[diff_v]]&gt;=1,1,0)</f>
        <v>1</v>
      </c>
      <c r="AU530" s="2">
        <f>Table4[[#This Row],[Gain]]^(Table4[[#This Row],[θ]]*Table4[[#This Row],[ω_p]])</f>
        <v>130.96126370895004</v>
      </c>
      <c r="AV530" s="2">
        <f>-Table4[[#This Row],[λ]]*-Table4[[#This Row],[Loss]]^(Table4[[#This Row],[θ]]*Table4[[#This Row],[ω_n]])</f>
        <v>125.99999999999999</v>
      </c>
      <c r="AW530" s="2">
        <f>Table4[[#This Row],[v_n_w_g_w]]*Table4[[#This Row],[pie_gain]]-Table4[[#This Row],[v_n_w_l_w]]*Table4[[#This Row],[pie_loss]]</f>
        <v>30.346370639924274</v>
      </c>
      <c r="AX530" s="2">
        <f>IF(Table4[[#This Row],[diff_v_w]]&gt;=1,1,0)</f>
        <v>1</v>
      </c>
      <c r="AY530" s="2">
        <f>Table4[[#This Row],[Gain]]^(Table4[[#This Row],[θ]])*Table4[[#This Row],[ω_p2]]</f>
        <v>104.1</v>
      </c>
      <c r="AZ530" s="2">
        <f>-Table4[[#This Row],[λ]]*-Table4[[#This Row],[Loss]]^(Table4[[#This Row],[θ]])*Table4[[#This Row],[ω_n2]]</f>
        <v>125.99999999999999</v>
      </c>
      <c r="BA530" s="2">
        <f>Table4[[#This Row],[v_n_w_g_w2]]*Table4[[#This Row],[pie_gain]]-Table4[[#This Row],[v_n_w_l_w2]]*Table4[[#This Row],[pie_loss]]</f>
        <v>14.002813517427235</v>
      </c>
      <c r="BB530" s="2">
        <f>IF(Table4[[#This Row],[diff_v_w2]]&gt;=1,1,0)</f>
        <v>1</v>
      </c>
      <c r="BC530" s="2">
        <f>Table4[[#This Row],[Gain]]^(Table4[[#This Row],[θ]]+Table4[[#This Row],[ω_p3]])</f>
        <v>145.88142602753496</v>
      </c>
      <c r="BD530" s="2">
        <f>-Table4[[#This Row],[λ]]*-Table4[[#This Row],[Loss]]^(Table4[[#This Row],[θ]]+Table4[[#This Row],[ω_n3]])</f>
        <v>125.99999999999999</v>
      </c>
      <c r="BE530" s="2">
        <f>Table4[[#This Row],[v_n_w_g_w3]]*Table4[[#This Row],[pie_gain]]-Table4[[#This Row],[v_n_w_l_w3]]*Table4[[#This Row],[pie_loss]]</f>
        <v>39.424444098153685</v>
      </c>
      <c r="BF530" s="2">
        <f>IF(Table4[[#This Row],[diff_v_w3]]&gt;=1,1,0)</f>
        <v>1</v>
      </c>
      <c r="BG530" s="2">
        <f>(Table4[[#This Row],[Accept]]-Table4[[#This Row],[projected_M1]])</f>
        <v>0</v>
      </c>
      <c r="BH530" s="2">
        <f>(Table4[[#This Row],[Accept]]-Table4[[#This Row],[projected_M2]])</f>
        <v>0</v>
      </c>
      <c r="BI530" s="2">
        <f>(Table4[[#This Row],[Accept]]-Table4[[#This Row],[projected_M3]])</f>
        <v>0</v>
      </c>
      <c r="BJ530" s="2">
        <f>(Table4[[#This Row],[Accept]]-Table4[[#This Row],[projected_M4]])</f>
        <v>0</v>
      </c>
    </row>
    <row r="531" spans="1:62" x14ac:dyDescent="0.3">
      <c r="A531">
        <v>34</v>
      </c>
      <c r="B531" t="s">
        <v>46</v>
      </c>
      <c r="C531">
        <v>1</v>
      </c>
      <c r="D531">
        <v>-1.4</v>
      </c>
      <c r="E531" s="22">
        <f>IF(Table4[[#This Row],[Trial]]="G1",Table4[[#This Row],[Balance]]/100,IF(Table4[[#This Row],[Trial]]="G2",Table4[[#This Row],[Balance]]/200,Table4[[#This Row],[Balance]]/500))</f>
        <v>6.1</v>
      </c>
      <c r="F531" s="22">
        <f>IF(Table4[[#This Row],[Net_Balance]]&gt;1,1+(Table4[[#This Row],[Net_Balance]]-1)/$F$974,1)</f>
        <v>1.072857142857143</v>
      </c>
      <c r="G531" s="22">
        <f>IF(Table4[[#This Row],[Net_Balance]]&lt;1,1-(1-Table4[[#This Row],[Net_Balance]])/$F$974,1)</f>
        <v>1</v>
      </c>
      <c r="H531" s="22">
        <f>IF(Table4[[#This Row],[Net_Balance]]&gt;1,1+(Table4[[#This Row],[Net_Balance]]-1)/$H$974,1)</f>
        <v>1.0509999999999999</v>
      </c>
      <c r="I531" s="22">
        <f>IF(Table4[[#This Row],[Net_Balance]]&lt;1,1-(1-Table4[[#This Row],[Net_Balance]])/$H$974,1)</f>
        <v>1</v>
      </c>
      <c r="J531" s="22">
        <f>IF(Table4[[#This Row],[Net_Balance]]&gt;1,(Table4[[#This Row],[Net_Balance]]-1)/$J$974,0)</f>
        <v>0.10199999999999999</v>
      </c>
      <c r="K531" s="22">
        <f>IF(Table4[[#This Row],[Net_Balance]]&lt;1,-(1-Table4[[#This Row],[Net_Balance]])/$J$974,0)</f>
        <v>0</v>
      </c>
      <c r="L531" t="s">
        <v>108</v>
      </c>
      <c r="M531" t="s">
        <v>93</v>
      </c>
      <c r="N531" t="s">
        <v>7</v>
      </c>
      <c r="O531">
        <v>1</v>
      </c>
      <c r="P531">
        <v>100</v>
      </c>
      <c r="Q531">
        <v>610</v>
      </c>
      <c r="R531">
        <v>1664534669</v>
      </c>
      <c r="S531">
        <v>10</v>
      </c>
      <c r="T531" t="s">
        <v>117</v>
      </c>
      <c r="U531">
        <v>0</v>
      </c>
      <c r="V531">
        <v>-90</v>
      </c>
      <c r="W531">
        <v>0.5</v>
      </c>
      <c r="X531">
        <v>100</v>
      </c>
      <c r="Y531">
        <v>0.5</v>
      </c>
      <c r="Z531">
        <v>5</v>
      </c>
      <c r="AA531">
        <v>9025</v>
      </c>
      <c r="AB531">
        <v>95</v>
      </c>
      <c r="AC531">
        <v>4</v>
      </c>
      <c r="AD531">
        <v>0.25</v>
      </c>
      <c r="AE531">
        <v>0.75</v>
      </c>
      <c r="AF531">
        <v>1</v>
      </c>
      <c r="AG531">
        <v>0.25</v>
      </c>
      <c r="AH531">
        <v>0.5</v>
      </c>
      <c r="AI531">
        <v>0.375</v>
      </c>
      <c r="AJ531">
        <v>0.625</v>
      </c>
      <c r="AK531">
        <v>28.75</v>
      </c>
      <c r="AL531">
        <v>8460.9375</v>
      </c>
      <c r="AM531">
        <v>91.983354472426157</v>
      </c>
      <c r="AN531">
        <v>0.9</v>
      </c>
      <c r="AO531">
        <v>0.60844334427391233</v>
      </c>
      <c r="AP531">
        <v>0.39155665572608767</v>
      </c>
      <c r="AQ531" s="2">
        <f>Table4[[#This Row],[Gain]]^Table4[[#This Row],[θ]]</f>
        <v>100</v>
      </c>
      <c r="AR531" s="2">
        <f>-Table4[[#This Row],[λ]]*-Table4[[#This Row],[Loss]]^Table4[[#This Row],[θ]]</f>
        <v>125.99999999999999</v>
      </c>
      <c r="AS531" s="2">
        <f>Table4[[#This Row],[pie_gain]]*Table4[[#This Row],[v_n_w_g]]-Table4[[#This Row],[pie_loss]]*Table4[[#This Row],[v_n_w_l]]</f>
        <v>11.508195805904194</v>
      </c>
      <c r="AT531" s="2">
        <f>IF(Table4[[#This Row],[diff_v]]&gt;=1,1,0)</f>
        <v>1</v>
      </c>
      <c r="AU531" s="2">
        <f>Table4[[#This Row],[Gain]]^(Table4[[#This Row],[θ]]*Table4[[#This Row],[ω_p]])</f>
        <v>139.86668628381409</v>
      </c>
      <c r="AV531" s="2">
        <f>-Table4[[#This Row],[λ]]*-Table4[[#This Row],[Loss]]^(Table4[[#This Row],[θ]]*Table4[[#This Row],[ω_n]])</f>
        <v>125.99999999999999</v>
      </c>
      <c r="AW531" s="2">
        <f>Table4[[#This Row],[v_n_w_g_w]]*Table4[[#This Row],[pie_gain]]-Table4[[#This Row],[v_n_w_l_w]]*Table4[[#This Row],[pie_loss]]</f>
        <v>35.764815733546953</v>
      </c>
      <c r="AX531" s="2">
        <f>IF(Table4[[#This Row],[diff_v_w]]&gt;=1,1,0)</f>
        <v>1</v>
      </c>
      <c r="AY531" s="2">
        <f>Table4[[#This Row],[Gain]]^(Table4[[#This Row],[θ]])*Table4[[#This Row],[ω_p2]]</f>
        <v>105.1</v>
      </c>
      <c r="AZ531" s="2">
        <f>-Table4[[#This Row],[λ]]*-Table4[[#This Row],[Loss]]^(Table4[[#This Row],[θ]])*Table4[[#This Row],[ω_n2]]</f>
        <v>125.99999999999999</v>
      </c>
      <c r="BA531" s="2">
        <f>Table4[[#This Row],[v_n_w_g_w2]]*Table4[[#This Row],[pie_gain]]-Table4[[#This Row],[v_n_w_l_w2]]*Table4[[#This Row],[pie_loss]]</f>
        <v>14.611256861701143</v>
      </c>
      <c r="BB531" s="2">
        <f>IF(Table4[[#This Row],[diff_v_w2]]&gt;=1,1,0)</f>
        <v>1</v>
      </c>
      <c r="BC531" s="2">
        <f>Table4[[#This Row],[Gain]]^(Table4[[#This Row],[θ]]+Table4[[#This Row],[ω_p3]])</f>
        <v>159.95580286146711</v>
      </c>
      <c r="BD531" s="2">
        <f>-Table4[[#This Row],[λ]]*-Table4[[#This Row],[Loss]]^(Table4[[#This Row],[θ]]+Table4[[#This Row],[ω_n3]])</f>
        <v>125.99999999999999</v>
      </c>
      <c r="BE531" s="2">
        <f>Table4[[#This Row],[v_n_w_g_w3]]*Table4[[#This Row],[pie_gain]]-Table4[[#This Row],[v_n_w_l_w3]]*Table4[[#This Row],[pie_loss]]</f>
        <v>47.987905007562645</v>
      </c>
      <c r="BF531" s="2">
        <f>IF(Table4[[#This Row],[diff_v_w3]]&gt;=1,1,0)</f>
        <v>1</v>
      </c>
      <c r="BG531" s="2">
        <f>(Table4[[#This Row],[Accept]]-Table4[[#This Row],[projected_M1]])</f>
        <v>0</v>
      </c>
      <c r="BH531" s="2">
        <f>(Table4[[#This Row],[Accept]]-Table4[[#This Row],[projected_M2]])</f>
        <v>0</v>
      </c>
      <c r="BI531" s="2">
        <f>(Table4[[#This Row],[Accept]]-Table4[[#This Row],[projected_M3]])</f>
        <v>0</v>
      </c>
      <c r="BJ531" s="2">
        <f>(Table4[[#This Row],[Accept]]-Table4[[#This Row],[projected_M4]])</f>
        <v>0</v>
      </c>
    </row>
    <row r="532" spans="1:62" x14ac:dyDescent="0.3">
      <c r="A532">
        <v>35</v>
      </c>
      <c r="B532" t="s">
        <v>46</v>
      </c>
      <c r="C532">
        <v>1</v>
      </c>
      <c r="D532">
        <v>-1.4</v>
      </c>
      <c r="E532" s="22">
        <f>IF(Table4[[#This Row],[Trial]]="G1",Table4[[#This Row],[Balance]]/100,IF(Table4[[#This Row],[Trial]]="G2",Table4[[#This Row],[Balance]]/200,Table4[[#This Row],[Balance]]/500))</f>
        <v>6.7</v>
      </c>
      <c r="F532" s="22">
        <f>IF(Table4[[#This Row],[Net_Balance]]&gt;1,1+(Table4[[#This Row],[Net_Balance]]-1)/$F$974,1)</f>
        <v>1.0814285714285714</v>
      </c>
      <c r="G532" s="22">
        <f>IF(Table4[[#This Row],[Net_Balance]]&lt;1,1-(1-Table4[[#This Row],[Net_Balance]])/$F$974,1)</f>
        <v>1</v>
      </c>
      <c r="H532" s="22">
        <f>IF(Table4[[#This Row],[Net_Balance]]&gt;1,1+(Table4[[#This Row],[Net_Balance]]-1)/$H$974,1)</f>
        <v>1.0569999999999999</v>
      </c>
      <c r="I532" s="22">
        <f>IF(Table4[[#This Row],[Net_Balance]]&lt;1,1-(1-Table4[[#This Row],[Net_Balance]])/$H$974,1)</f>
        <v>1</v>
      </c>
      <c r="J532" s="22">
        <f>IF(Table4[[#This Row],[Net_Balance]]&gt;1,(Table4[[#This Row],[Net_Balance]]-1)/$J$974,0)</f>
        <v>0.114</v>
      </c>
      <c r="K532" s="22">
        <f>IF(Table4[[#This Row],[Net_Balance]]&lt;1,-(1-Table4[[#This Row],[Net_Balance]])/$J$974,0)</f>
        <v>0</v>
      </c>
      <c r="L532" t="s">
        <v>108</v>
      </c>
      <c r="M532" t="s">
        <v>68</v>
      </c>
      <c r="N532" t="s">
        <v>7</v>
      </c>
      <c r="O532">
        <v>1</v>
      </c>
      <c r="P532">
        <v>60</v>
      </c>
      <c r="Q532">
        <v>670</v>
      </c>
      <c r="R532">
        <v>1664534679</v>
      </c>
      <c r="S532">
        <v>10</v>
      </c>
      <c r="T532" t="s">
        <v>118</v>
      </c>
      <c r="U532">
        <v>1</v>
      </c>
      <c r="V532">
        <v>-50</v>
      </c>
      <c r="W532">
        <v>0.5</v>
      </c>
      <c r="X532">
        <v>60</v>
      </c>
      <c r="Y532">
        <v>0.5</v>
      </c>
      <c r="Z532">
        <v>5</v>
      </c>
      <c r="AA532">
        <v>3025</v>
      </c>
      <c r="AB532">
        <v>55</v>
      </c>
      <c r="AC532">
        <v>2</v>
      </c>
      <c r="AD532">
        <v>0.25</v>
      </c>
      <c r="AE532">
        <v>0.75</v>
      </c>
      <c r="AF532">
        <v>2</v>
      </c>
      <c r="AG532">
        <v>0.5</v>
      </c>
      <c r="AH532">
        <v>0.25</v>
      </c>
      <c r="AI532">
        <v>0.625</v>
      </c>
      <c r="AJ532">
        <v>0.375</v>
      </c>
      <c r="AK532">
        <v>-8.75</v>
      </c>
      <c r="AL532">
        <v>2835.9375</v>
      </c>
      <c r="AM532">
        <v>53.253521010351982</v>
      </c>
      <c r="AN532">
        <v>0.9</v>
      </c>
      <c r="AO532">
        <v>0.38419903534316502</v>
      </c>
      <c r="AP532">
        <v>0.61580096465683498</v>
      </c>
      <c r="AQ532" s="2">
        <f>Table4[[#This Row],[Gain]]^Table4[[#This Row],[θ]]</f>
        <v>60</v>
      </c>
      <c r="AR532" s="2">
        <f>-Table4[[#This Row],[λ]]*-Table4[[#This Row],[Loss]]^Table4[[#This Row],[θ]]</f>
        <v>70</v>
      </c>
      <c r="AS532" s="2">
        <f>Table4[[#This Row],[pie_gain]]*Table4[[#This Row],[v_n_w_g]]-Table4[[#This Row],[pie_loss]]*Table4[[#This Row],[v_n_w_l]]</f>
        <v>-20.054125405388547</v>
      </c>
      <c r="AT532" s="2">
        <f>IF(Table4[[#This Row],[diff_v]]&gt;=1,1,0)</f>
        <v>0</v>
      </c>
      <c r="AU532" s="2">
        <f>Table4[[#This Row],[Gain]]^(Table4[[#This Row],[θ]]*Table4[[#This Row],[ω_p]])</f>
        <v>83.742045815731643</v>
      </c>
      <c r="AV532" s="2">
        <f>-Table4[[#This Row],[λ]]*-Table4[[#This Row],[Loss]]^(Table4[[#This Row],[θ]]*Table4[[#This Row],[ω_n]])</f>
        <v>70</v>
      </c>
      <c r="AW532" s="2">
        <f>Table4[[#This Row],[v_n_w_g_w]]*Table4[[#This Row],[pie_gain]]-Table4[[#This Row],[v_n_w_l_w]]*Table4[[#This Row],[pie_loss]]</f>
        <v>-10.932454305911222</v>
      </c>
      <c r="AX532" s="2">
        <f>IF(Table4[[#This Row],[diff_v_w]]&gt;=1,1,0)</f>
        <v>0</v>
      </c>
      <c r="AY532" s="2">
        <f>Table4[[#This Row],[Gain]]^(Table4[[#This Row],[θ]])*Table4[[#This Row],[ω_p2]]</f>
        <v>63.419999999999995</v>
      </c>
      <c r="AZ532" s="2">
        <f>-Table4[[#This Row],[λ]]*-Table4[[#This Row],[Loss]]^(Table4[[#This Row],[θ]])*Table4[[#This Row],[ω_n2]]</f>
        <v>70</v>
      </c>
      <c r="BA532" s="2">
        <f>Table4[[#This Row],[v_n_w_g_w2]]*Table4[[#This Row],[pie_gain]]-Table4[[#This Row],[v_n_w_l_w2]]*Table4[[#This Row],[pie_loss]]</f>
        <v>-18.740164704514921</v>
      </c>
      <c r="BB532" s="2">
        <f>IF(Table4[[#This Row],[diff_v_w2]]&gt;=1,1,0)</f>
        <v>0</v>
      </c>
      <c r="BC532" s="2">
        <f>Table4[[#This Row],[Gain]]^(Table4[[#This Row],[θ]]+Table4[[#This Row],[ω_p3]])</f>
        <v>95.68866441846609</v>
      </c>
      <c r="BD532" s="2">
        <f>-Table4[[#This Row],[λ]]*-Table4[[#This Row],[Loss]]^(Table4[[#This Row],[θ]]+Table4[[#This Row],[ω_n3]])</f>
        <v>70</v>
      </c>
      <c r="BE532" s="2">
        <f>Table4[[#This Row],[v_n_w_g_w3]]*Table4[[#This Row],[pie_gain]]-Table4[[#This Row],[v_n_w_l_w3]]*Table4[[#This Row],[pie_loss]]</f>
        <v>-6.3425749631279373</v>
      </c>
      <c r="BF532" s="2">
        <f>IF(Table4[[#This Row],[diff_v_w3]]&gt;=1,1,0)</f>
        <v>0</v>
      </c>
      <c r="BG532" s="2">
        <f>(Table4[[#This Row],[Accept]]-Table4[[#This Row],[projected_M1]])</f>
        <v>1</v>
      </c>
      <c r="BH532" s="2">
        <f>(Table4[[#This Row],[Accept]]-Table4[[#This Row],[projected_M2]])</f>
        <v>1</v>
      </c>
      <c r="BI532" s="2">
        <f>(Table4[[#This Row],[Accept]]-Table4[[#This Row],[projected_M3]])</f>
        <v>1</v>
      </c>
      <c r="BJ532" s="2">
        <f>(Table4[[#This Row],[Accept]]-Table4[[#This Row],[projected_M4]])</f>
        <v>1</v>
      </c>
    </row>
    <row r="533" spans="1:62" x14ac:dyDescent="0.3">
      <c r="A533">
        <v>36</v>
      </c>
      <c r="B533" t="s">
        <v>46</v>
      </c>
      <c r="C533">
        <v>1</v>
      </c>
      <c r="D533">
        <v>-1.4</v>
      </c>
      <c r="E533" s="22">
        <f>IF(Table4[[#This Row],[Trial]]="G1",Table4[[#This Row],[Balance]]/100,IF(Table4[[#This Row],[Trial]]="G2",Table4[[#This Row],[Balance]]/200,Table4[[#This Row],[Balance]]/500))</f>
        <v>7</v>
      </c>
      <c r="F533" s="22">
        <f>IF(Table4[[#This Row],[Net_Balance]]&gt;1,1+(Table4[[#This Row],[Net_Balance]]-1)/$F$974,1)</f>
        <v>1.0857142857142856</v>
      </c>
      <c r="G533" s="22">
        <f>IF(Table4[[#This Row],[Net_Balance]]&lt;1,1-(1-Table4[[#This Row],[Net_Balance]])/$F$974,1)</f>
        <v>1</v>
      </c>
      <c r="H533" s="22">
        <f>IF(Table4[[#This Row],[Net_Balance]]&gt;1,1+(Table4[[#This Row],[Net_Balance]]-1)/$H$974,1)</f>
        <v>1.06</v>
      </c>
      <c r="I533" s="22">
        <f>IF(Table4[[#This Row],[Net_Balance]]&lt;1,1-(1-Table4[[#This Row],[Net_Balance]])/$H$974,1)</f>
        <v>1</v>
      </c>
      <c r="J533" s="22">
        <f>IF(Table4[[#This Row],[Net_Balance]]&gt;1,(Table4[[#This Row],[Net_Balance]]-1)/$J$974,0)</f>
        <v>0.12</v>
      </c>
      <c r="K533" s="22">
        <f>IF(Table4[[#This Row],[Net_Balance]]&lt;1,-(1-Table4[[#This Row],[Net_Balance]])/$J$974,0)</f>
        <v>0</v>
      </c>
      <c r="L533" t="s">
        <v>108</v>
      </c>
      <c r="M533" t="s">
        <v>74</v>
      </c>
      <c r="N533" t="s">
        <v>7</v>
      </c>
      <c r="O533">
        <v>1</v>
      </c>
      <c r="P533">
        <v>30</v>
      </c>
      <c r="Q533">
        <v>700</v>
      </c>
      <c r="R533">
        <v>1664534685</v>
      </c>
      <c r="S533">
        <v>6</v>
      </c>
      <c r="T533" t="s">
        <v>118</v>
      </c>
      <c r="U533">
        <v>1</v>
      </c>
      <c r="V533">
        <v>-10</v>
      </c>
      <c r="W533">
        <v>0.5</v>
      </c>
      <c r="X533">
        <v>30</v>
      </c>
      <c r="Y533">
        <v>0.5</v>
      </c>
      <c r="Z533">
        <v>10</v>
      </c>
      <c r="AA533">
        <v>400</v>
      </c>
      <c r="AB533">
        <v>20</v>
      </c>
      <c r="AC533">
        <v>2</v>
      </c>
      <c r="AD533">
        <v>0.25</v>
      </c>
      <c r="AE533">
        <v>0.75</v>
      </c>
      <c r="AF533">
        <v>2</v>
      </c>
      <c r="AG533">
        <v>0.5</v>
      </c>
      <c r="AH533">
        <v>0.25</v>
      </c>
      <c r="AI533">
        <v>0.625</v>
      </c>
      <c r="AJ533">
        <v>0.375</v>
      </c>
      <c r="AK533">
        <v>5</v>
      </c>
      <c r="AL533">
        <v>375</v>
      </c>
      <c r="AM533">
        <v>19.364916731037084</v>
      </c>
      <c r="AN533">
        <v>0.9</v>
      </c>
      <c r="AO533">
        <v>0.38419903534316502</v>
      </c>
      <c r="AP533">
        <v>0.61580096465683498</v>
      </c>
      <c r="AQ533" s="2">
        <f>Table4[[#This Row],[Gain]]^Table4[[#This Row],[θ]]</f>
        <v>30</v>
      </c>
      <c r="AR533" s="2">
        <f>-Table4[[#This Row],[λ]]*-Table4[[#This Row],[Loss]]^Table4[[#This Row],[θ]]</f>
        <v>14</v>
      </c>
      <c r="AS533" s="2">
        <f>Table4[[#This Row],[pie_gain]]*Table4[[#This Row],[v_n_w_g]]-Table4[[#This Row],[pie_loss]]*Table4[[#This Row],[v_n_w_l]]</f>
        <v>2.904757555099259</v>
      </c>
      <c r="AT533" s="2">
        <f>IF(Table4[[#This Row],[diff_v]]&gt;=1,1,0)</f>
        <v>1</v>
      </c>
      <c r="AU533" s="2">
        <f>Table4[[#This Row],[Gain]]^(Table4[[#This Row],[θ]]*Table4[[#This Row],[ω_p]])</f>
        <v>40.154261964475957</v>
      </c>
      <c r="AV533" s="2">
        <f>-Table4[[#This Row],[λ]]*-Table4[[#This Row],[Loss]]^(Table4[[#This Row],[θ]]*Table4[[#This Row],[ω_n]])</f>
        <v>14</v>
      </c>
      <c r="AW533" s="2">
        <f>Table4[[#This Row],[v_n_w_g_w]]*Table4[[#This Row],[pie_gain]]-Table4[[#This Row],[v_n_w_l_w]]*Table4[[#This Row],[pie_loss]]</f>
        <v>6.8060152064727149</v>
      </c>
      <c r="AX533" s="2">
        <f>IF(Table4[[#This Row],[diff_v_w]]&gt;=1,1,0)</f>
        <v>1</v>
      </c>
      <c r="AY533" s="2">
        <f>Table4[[#This Row],[Gain]]^(Table4[[#This Row],[θ]])*Table4[[#This Row],[ω_p2]]</f>
        <v>31.8</v>
      </c>
      <c r="AZ533" s="2">
        <f>-Table4[[#This Row],[λ]]*-Table4[[#This Row],[Loss]]^(Table4[[#This Row],[θ]])*Table4[[#This Row],[ω_n2]]</f>
        <v>14</v>
      </c>
      <c r="BA533" s="2">
        <f>Table4[[#This Row],[v_n_w_g_w2]]*Table4[[#This Row],[pie_gain]]-Table4[[#This Row],[v_n_w_l_w2]]*Table4[[#This Row],[pie_loss]]</f>
        <v>3.5963158187169579</v>
      </c>
      <c r="BB533" s="2">
        <f>IF(Table4[[#This Row],[diff_v_w2]]&gt;=1,1,0)</f>
        <v>1</v>
      </c>
      <c r="BC533" s="2">
        <f>Table4[[#This Row],[Gain]]^(Table4[[#This Row],[θ]]+Table4[[#This Row],[ω_p3]])</f>
        <v>45.120697572856429</v>
      </c>
      <c r="BD533" s="2">
        <f>-Table4[[#This Row],[λ]]*-Table4[[#This Row],[Loss]]^(Table4[[#This Row],[θ]]+Table4[[#This Row],[ω_n3]])</f>
        <v>14</v>
      </c>
      <c r="BE533" s="2">
        <f>Table4[[#This Row],[v_n_w_g_w3]]*Table4[[#This Row],[pie_gain]]-Table4[[#This Row],[v_n_w_l_w3]]*Table4[[#This Row],[pie_loss]]</f>
        <v>8.7141149763064369</v>
      </c>
      <c r="BF533" s="2">
        <f>IF(Table4[[#This Row],[diff_v_w3]]&gt;=1,1,0)</f>
        <v>1</v>
      </c>
      <c r="BG533" s="2">
        <f>(Table4[[#This Row],[Accept]]-Table4[[#This Row],[projected_M1]])</f>
        <v>0</v>
      </c>
      <c r="BH533" s="2">
        <f>(Table4[[#This Row],[Accept]]-Table4[[#This Row],[projected_M2]])</f>
        <v>0</v>
      </c>
      <c r="BI533" s="2">
        <f>(Table4[[#This Row],[Accept]]-Table4[[#This Row],[projected_M3]])</f>
        <v>0</v>
      </c>
      <c r="BJ533" s="2">
        <f>(Table4[[#This Row],[Accept]]-Table4[[#This Row],[projected_M4]])</f>
        <v>0</v>
      </c>
    </row>
    <row r="534" spans="1:62" x14ac:dyDescent="0.3">
      <c r="A534">
        <v>38</v>
      </c>
      <c r="B534" t="s">
        <v>46</v>
      </c>
      <c r="C534">
        <v>1</v>
      </c>
      <c r="D534">
        <v>-1.4</v>
      </c>
      <c r="E534" s="22">
        <f>IF(Table4[[#This Row],[Trial]]="G1",Table4[[#This Row],[Balance]]/100,IF(Table4[[#This Row],[Trial]]="G2",Table4[[#This Row],[Balance]]/200,Table4[[#This Row],[Balance]]/500))</f>
        <v>7</v>
      </c>
      <c r="F534" s="22">
        <f>IF(Table4[[#This Row],[Net_Balance]]&gt;1,1+(Table4[[#This Row],[Net_Balance]]-1)/$F$974,1)</f>
        <v>1.0857142857142856</v>
      </c>
      <c r="G534" s="22">
        <f>IF(Table4[[#This Row],[Net_Balance]]&lt;1,1-(1-Table4[[#This Row],[Net_Balance]])/$F$974,1)</f>
        <v>1</v>
      </c>
      <c r="H534" s="22">
        <f>IF(Table4[[#This Row],[Net_Balance]]&gt;1,1+(Table4[[#This Row],[Net_Balance]]-1)/$H$974,1)</f>
        <v>1.06</v>
      </c>
      <c r="I534" s="22">
        <f>IF(Table4[[#This Row],[Net_Balance]]&lt;1,1-(1-Table4[[#This Row],[Net_Balance]])/$H$974,1)</f>
        <v>1</v>
      </c>
      <c r="J534" s="22">
        <f>IF(Table4[[#This Row],[Net_Balance]]&gt;1,(Table4[[#This Row],[Net_Balance]]-1)/$J$974,0)</f>
        <v>0.12</v>
      </c>
      <c r="K534" s="22">
        <f>IF(Table4[[#This Row],[Net_Balance]]&lt;1,-(1-Table4[[#This Row],[Net_Balance]])/$J$974,0)</f>
        <v>0</v>
      </c>
      <c r="L534" t="s">
        <v>108</v>
      </c>
      <c r="M534" t="s">
        <v>96</v>
      </c>
      <c r="N534" t="s">
        <v>5</v>
      </c>
      <c r="O534">
        <v>0</v>
      </c>
      <c r="P534">
        <v>0</v>
      </c>
      <c r="Q534">
        <v>700</v>
      </c>
      <c r="R534">
        <v>1664534705</v>
      </c>
      <c r="S534">
        <v>6</v>
      </c>
      <c r="T534" t="s">
        <v>118</v>
      </c>
      <c r="U534">
        <v>1</v>
      </c>
      <c r="V534">
        <v>-50</v>
      </c>
      <c r="W534">
        <v>0.5</v>
      </c>
      <c r="X534">
        <v>40</v>
      </c>
      <c r="Y534">
        <v>0.5</v>
      </c>
      <c r="Z534">
        <v>-5</v>
      </c>
      <c r="AA534">
        <v>2025</v>
      </c>
      <c r="AB534">
        <v>45</v>
      </c>
      <c r="AC534">
        <v>2</v>
      </c>
      <c r="AD534">
        <v>0.25</v>
      </c>
      <c r="AE534">
        <v>0.75</v>
      </c>
      <c r="AF534">
        <v>2</v>
      </c>
      <c r="AG534">
        <v>0.5</v>
      </c>
      <c r="AH534">
        <v>0.25</v>
      </c>
      <c r="AI534">
        <v>0.625</v>
      </c>
      <c r="AJ534">
        <v>0.375</v>
      </c>
      <c r="AK534">
        <v>-16.25</v>
      </c>
      <c r="AL534">
        <v>1898.4375</v>
      </c>
      <c r="AM534">
        <v>43.571062644833439</v>
      </c>
      <c r="AN534">
        <v>0.9</v>
      </c>
      <c r="AO534">
        <v>0.38419903534316502</v>
      </c>
      <c r="AP534">
        <v>0.61580096465683498</v>
      </c>
      <c r="AQ534" s="2">
        <f>Table4[[#This Row],[Gain]]^Table4[[#This Row],[θ]]</f>
        <v>40</v>
      </c>
      <c r="AR534" s="2">
        <f>-Table4[[#This Row],[λ]]*-Table4[[#This Row],[Loss]]^Table4[[#This Row],[θ]]</f>
        <v>70</v>
      </c>
      <c r="AS534" s="2">
        <f>Table4[[#This Row],[pie_gain]]*Table4[[#This Row],[v_n_w_g]]-Table4[[#This Row],[pie_loss]]*Table4[[#This Row],[v_n_w_l]]</f>
        <v>-27.738106112251845</v>
      </c>
      <c r="AT534" s="2">
        <f>IF(Table4[[#This Row],[diff_v]]&gt;=1,1,0)</f>
        <v>0</v>
      </c>
      <c r="AU534" s="2">
        <f>Table4[[#This Row],[Gain]]^(Table4[[#This Row],[θ]]*Table4[[#This Row],[ω_p]])</f>
        <v>54.875617358970402</v>
      </c>
      <c r="AV534" s="2">
        <f>-Table4[[#This Row],[λ]]*-Table4[[#This Row],[Loss]]^(Table4[[#This Row],[θ]]*Table4[[#This Row],[ω_n]])</f>
        <v>70</v>
      </c>
      <c r="AW534" s="2">
        <f>Table4[[#This Row],[v_n_w_g_w]]*Table4[[#This Row],[pie_gain]]-Table4[[#This Row],[v_n_w_l_w]]*Table4[[#This Row],[pie_loss]]</f>
        <v>-22.022908272801377</v>
      </c>
      <c r="AX534" s="2">
        <f>IF(Table4[[#This Row],[diff_v_w]]&gt;=1,1,0)</f>
        <v>0</v>
      </c>
      <c r="AY534" s="2">
        <f>Table4[[#This Row],[Gain]]^(Table4[[#This Row],[θ]])*Table4[[#This Row],[ω_p2]]</f>
        <v>42.400000000000006</v>
      </c>
      <c r="AZ534" s="2">
        <f>-Table4[[#This Row],[λ]]*-Table4[[#This Row],[Loss]]^(Table4[[#This Row],[θ]])*Table4[[#This Row],[ω_n2]]</f>
        <v>70</v>
      </c>
      <c r="BA534" s="2">
        <f>Table4[[#This Row],[v_n_w_g_w2]]*Table4[[#This Row],[pie_gain]]-Table4[[#This Row],[v_n_w_l_w2]]*Table4[[#This Row],[pie_loss]]</f>
        <v>-26.816028427428247</v>
      </c>
      <c r="BB534" s="2">
        <f>IF(Table4[[#This Row],[diff_v_w2]]&gt;=1,1,0)</f>
        <v>0</v>
      </c>
      <c r="BC534" s="2">
        <f>Table4[[#This Row],[Gain]]^(Table4[[#This Row],[θ]]+Table4[[#This Row],[ω_p3]])</f>
        <v>62.274061364605778</v>
      </c>
      <c r="BD534" s="2">
        <f>-Table4[[#This Row],[λ]]*-Table4[[#This Row],[Loss]]^(Table4[[#This Row],[θ]]+Table4[[#This Row],[ω_n3]])</f>
        <v>70</v>
      </c>
      <c r="BE534" s="2">
        <f>Table4[[#This Row],[v_n_w_g_w3]]*Table4[[#This Row],[pie_gain]]-Table4[[#This Row],[v_n_w_l_w3]]*Table4[[#This Row],[pie_loss]]</f>
        <v>-19.180433222795845</v>
      </c>
      <c r="BF534" s="2">
        <f>IF(Table4[[#This Row],[diff_v_w3]]&gt;=1,1,0)</f>
        <v>0</v>
      </c>
      <c r="BG534" s="2">
        <f>(Table4[[#This Row],[Accept]]-Table4[[#This Row],[projected_M1]])</f>
        <v>0</v>
      </c>
      <c r="BH534" s="2">
        <f>(Table4[[#This Row],[Accept]]-Table4[[#This Row],[projected_M2]])</f>
        <v>0</v>
      </c>
      <c r="BI534" s="2">
        <f>(Table4[[#This Row],[Accept]]-Table4[[#This Row],[projected_M3]])</f>
        <v>0</v>
      </c>
      <c r="BJ534" s="2">
        <f>(Table4[[#This Row],[Accept]]-Table4[[#This Row],[projected_M4]])</f>
        <v>0</v>
      </c>
    </row>
    <row r="535" spans="1:62" x14ac:dyDescent="0.3">
      <c r="A535">
        <v>40</v>
      </c>
      <c r="B535" t="s">
        <v>46</v>
      </c>
      <c r="C535">
        <v>1</v>
      </c>
      <c r="D535">
        <v>-1.4</v>
      </c>
      <c r="E535" s="22">
        <f>IF(Table4[[#This Row],[Trial]]="G1",Table4[[#This Row],[Balance]]/100,IF(Table4[[#This Row],[Trial]]="G2",Table4[[#This Row],[Balance]]/200,Table4[[#This Row],[Balance]]/500))</f>
        <v>6.1</v>
      </c>
      <c r="F535" s="22">
        <f>IF(Table4[[#This Row],[Net_Balance]]&gt;1,1+(Table4[[#This Row],[Net_Balance]]-1)/$F$974,1)</f>
        <v>1.072857142857143</v>
      </c>
      <c r="G535" s="22">
        <f>IF(Table4[[#This Row],[Net_Balance]]&lt;1,1-(1-Table4[[#This Row],[Net_Balance]])/$F$974,1)</f>
        <v>1</v>
      </c>
      <c r="H535" s="22">
        <f>IF(Table4[[#This Row],[Net_Balance]]&gt;1,1+(Table4[[#This Row],[Net_Balance]]-1)/$H$974,1)</f>
        <v>1.0509999999999999</v>
      </c>
      <c r="I535" s="22">
        <f>IF(Table4[[#This Row],[Net_Balance]]&lt;1,1-(1-Table4[[#This Row],[Net_Balance]])/$H$974,1)</f>
        <v>1</v>
      </c>
      <c r="J535" s="22">
        <f>IF(Table4[[#This Row],[Net_Balance]]&gt;1,(Table4[[#This Row],[Net_Balance]]-1)/$J$974,0)</f>
        <v>0.10199999999999999</v>
      </c>
      <c r="K535" s="22">
        <f>IF(Table4[[#This Row],[Net_Balance]]&lt;1,-(1-Table4[[#This Row],[Net_Balance]])/$J$974,0)</f>
        <v>0</v>
      </c>
      <c r="L535" t="s">
        <v>108</v>
      </c>
      <c r="M535" t="s">
        <v>57</v>
      </c>
      <c r="N535" t="s">
        <v>7</v>
      </c>
      <c r="O535">
        <v>1</v>
      </c>
      <c r="P535">
        <v>-90</v>
      </c>
      <c r="Q535">
        <v>610</v>
      </c>
      <c r="R535">
        <v>1664534758</v>
      </c>
      <c r="S535">
        <v>19</v>
      </c>
      <c r="T535" t="s">
        <v>117</v>
      </c>
      <c r="U535">
        <v>0</v>
      </c>
      <c r="V535">
        <v>-90</v>
      </c>
      <c r="W535">
        <v>0.5</v>
      </c>
      <c r="X535">
        <v>100</v>
      </c>
      <c r="Y535">
        <v>0.5</v>
      </c>
      <c r="Z535">
        <v>5</v>
      </c>
      <c r="AA535">
        <v>9025</v>
      </c>
      <c r="AB535">
        <v>95</v>
      </c>
      <c r="AC535">
        <v>2</v>
      </c>
      <c r="AD535">
        <v>0.25</v>
      </c>
      <c r="AE535">
        <v>0.75</v>
      </c>
      <c r="AF535">
        <v>2</v>
      </c>
      <c r="AG535">
        <v>0.5</v>
      </c>
      <c r="AH535">
        <v>0.25</v>
      </c>
      <c r="AI535">
        <v>0.625</v>
      </c>
      <c r="AJ535">
        <v>0.375</v>
      </c>
      <c r="AK535">
        <v>-18.75</v>
      </c>
      <c r="AL535">
        <v>8460.9375</v>
      </c>
      <c r="AM535">
        <v>91.983354472426157</v>
      </c>
      <c r="AN535">
        <v>0.9</v>
      </c>
      <c r="AO535">
        <v>0.38419903534316502</v>
      </c>
      <c r="AP535">
        <v>0.61580096465683498</v>
      </c>
      <c r="AQ535" s="2">
        <f>Table4[[#This Row],[Gain]]^Table4[[#This Row],[θ]]</f>
        <v>100</v>
      </c>
      <c r="AR535" s="2">
        <f>-Table4[[#This Row],[λ]]*-Table4[[#This Row],[Loss]]^Table4[[#This Row],[θ]]</f>
        <v>125.99999999999999</v>
      </c>
      <c r="AS535" s="2">
        <f>Table4[[#This Row],[pie_gain]]*Table4[[#This Row],[v_n_w_g]]-Table4[[#This Row],[pie_loss]]*Table4[[#This Row],[v_n_w_l]]</f>
        <v>-39.171018012444691</v>
      </c>
      <c r="AT535" s="2">
        <f>IF(Table4[[#This Row],[diff_v]]&gt;=1,1,0)</f>
        <v>0</v>
      </c>
      <c r="AU535" s="2">
        <f>Table4[[#This Row],[Gain]]^(Table4[[#This Row],[θ]]*Table4[[#This Row],[ω_p]])</f>
        <v>139.86668628381409</v>
      </c>
      <c r="AV535" s="2">
        <f>-Table4[[#This Row],[λ]]*-Table4[[#This Row],[Loss]]^(Table4[[#This Row],[θ]]*Table4[[#This Row],[ω_n]])</f>
        <v>125.99999999999999</v>
      </c>
      <c r="AW535" s="2">
        <f>Table4[[#This Row],[v_n_w_g_w]]*Table4[[#This Row],[pie_gain]]-Table4[[#This Row],[v_n_w_l_w]]*Table4[[#This Row],[pie_loss]]</f>
        <v>-23.854275599874732</v>
      </c>
      <c r="AX535" s="2">
        <f>IF(Table4[[#This Row],[diff_v_w]]&gt;=1,1,0)</f>
        <v>0</v>
      </c>
      <c r="AY535" s="2">
        <f>Table4[[#This Row],[Gain]]^(Table4[[#This Row],[θ]])*Table4[[#This Row],[ω_p2]]</f>
        <v>105.1</v>
      </c>
      <c r="AZ535" s="2">
        <f>-Table4[[#This Row],[λ]]*-Table4[[#This Row],[Loss]]^(Table4[[#This Row],[θ]])*Table4[[#This Row],[ω_n2]]</f>
        <v>125.99999999999999</v>
      </c>
      <c r="BA535" s="2">
        <f>Table4[[#This Row],[v_n_w_g_w2]]*Table4[[#This Row],[pie_gain]]-Table4[[#This Row],[v_n_w_l_w2]]*Table4[[#This Row],[pie_loss]]</f>
        <v>-37.211602932194552</v>
      </c>
      <c r="BB535" s="2">
        <f>IF(Table4[[#This Row],[diff_v_w2]]&gt;=1,1,0)</f>
        <v>0</v>
      </c>
      <c r="BC535" s="2">
        <f>Table4[[#This Row],[Gain]]^(Table4[[#This Row],[θ]]+Table4[[#This Row],[ω_p3]])</f>
        <v>159.95580286146711</v>
      </c>
      <c r="BD535" s="2">
        <f>-Table4[[#This Row],[λ]]*-Table4[[#This Row],[Loss]]^(Table4[[#This Row],[θ]]+Table4[[#This Row],[ω_n3]])</f>
        <v>125.99999999999999</v>
      </c>
      <c r="BE535" s="2">
        <f>Table4[[#This Row],[v_n_w_g_w3]]*Table4[[#This Row],[pie_gain]]-Table4[[#This Row],[v_n_w_l_w3]]*Table4[[#This Row],[pie_loss]]</f>
        <v>-16.136056389844057</v>
      </c>
      <c r="BF535" s="2">
        <f>IF(Table4[[#This Row],[diff_v_w3]]&gt;=1,1,0)</f>
        <v>0</v>
      </c>
      <c r="BG535" s="2">
        <f>(Table4[[#This Row],[Accept]]-Table4[[#This Row],[projected_M1]])</f>
        <v>1</v>
      </c>
      <c r="BH535" s="2">
        <f>(Table4[[#This Row],[Accept]]-Table4[[#This Row],[projected_M2]])</f>
        <v>1</v>
      </c>
      <c r="BI535" s="2">
        <f>(Table4[[#This Row],[Accept]]-Table4[[#This Row],[projected_M3]])</f>
        <v>1</v>
      </c>
      <c r="BJ535" s="2">
        <f>(Table4[[#This Row],[Accept]]-Table4[[#This Row],[projected_M4]])</f>
        <v>1</v>
      </c>
    </row>
    <row r="536" spans="1:62" x14ac:dyDescent="0.3">
      <c r="A536">
        <v>41</v>
      </c>
      <c r="B536" t="s">
        <v>46</v>
      </c>
      <c r="C536">
        <v>1</v>
      </c>
      <c r="D536">
        <v>-1.4</v>
      </c>
      <c r="E536" s="22">
        <f>IF(Table4[[#This Row],[Trial]]="G1",Table4[[#This Row],[Balance]]/100,IF(Table4[[#This Row],[Trial]]="G2",Table4[[#This Row],[Balance]]/200,Table4[[#This Row],[Balance]]/500))</f>
        <v>5.6</v>
      </c>
      <c r="F536" s="22">
        <f>IF(Table4[[#This Row],[Net_Balance]]&gt;1,1+(Table4[[#This Row],[Net_Balance]]-1)/$F$974,1)</f>
        <v>1.0657142857142856</v>
      </c>
      <c r="G536" s="22">
        <f>IF(Table4[[#This Row],[Net_Balance]]&lt;1,1-(1-Table4[[#This Row],[Net_Balance]])/$F$974,1)</f>
        <v>1</v>
      </c>
      <c r="H536" s="22">
        <f>IF(Table4[[#This Row],[Net_Balance]]&gt;1,1+(Table4[[#This Row],[Net_Balance]]-1)/$H$974,1)</f>
        <v>1.046</v>
      </c>
      <c r="I536" s="22">
        <f>IF(Table4[[#This Row],[Net_Balance]]&lt;1,1-(1-Table4[[#This Row],[Net_Balance]])/$H$974,1)</f>
        <v>1</v>
      </c>
      <c r="J536" s="22">
        <f>IF(Table4[[#This Row],[Net_Balance]]&gt;1,(Table4[[#This Row],[Net_Balance]]-1)/$J$974,0)</f>
        <v>9.1999999999999998E-2</v>
      </c>
      <c r="K536" s="22">
        <f>IF(Table4[[#This Row],[Net_Balance]]&lt;1,-(1-Table4[[#This Row],[Net_Balance]])/$J$974,0)</f>
        <v>0</v>
      </c>
      <c r="L536" t="s">
        <v>108</v>
      </c>
      <c r="M536" t="s">
        <v>69</v>
      </c>
      <c r="N536" t="s">
        <v>7</v>
      </c>
      <c r="O536">
        <v>1</v>
      </c>
      <c r="P536">
        <v>-50</v>
      </c>
      <c r="Q536">
        <v>560</v>
      </c>
      <c r="R536">
        <v>1664534767</v>
      </c>
      <c r="S536">
        <v>9</v>
      </c>
      <c r="T536" t="s">
        <v>117</v>
      </c>
      <c r="U536">
        <v>0</v>
      </c>
      <c r="V536">
        <v>-50</v>
      </c>
      <c r="W536">
        <v>0.5</v>
      </c>
      <c r="X536">
        <v>50</v>
      </c>
      <c r="Y536">
        <v>0.5</v>
      </c>
      <c r="Z536">
        <v>0</v>
      </c>
      <c r="AA536">
        <v>2500</v>
      </c>
      <c r="AB536">
        <v>50</v>
      </c>
      <c r="AC536">
        <v>4</v>
      </c>
      <c r="AD536">
        <v>0.25</v>
      </c>
      <c r="AE536">
        <v>0.75</v>
      </c>
      <c r="AF536">
        <v>1</v>
      </c>
      <c r="AG536">
        <v>0.25</v>
      </c>
      <c r="AH536">
        <v>0.5</v>
      </c>
      <c r="AI536">
        <v>0.375</v>
      </c>
      <c r="AJ536">
        <v>0.625</v>
      </c>
      <c r="AK536">
        <v>12.5</v>
      </c>
      <c r="AL536">
        <v>2343.75</v>
      </c>
      <c r="AM536">
        <v>48.412291827592711</v>
      </c>
      <c r="AN536">
        <v>0.9</v>
      </c>
      <c r="AO536">
        <v>0.60844334427391233</v>
      </c>
      <c r="AP536">
        <v>0.39155665572608767</v>
      </c>
      <c r="AQ536" s="2">
        <f>Table4[[#This Row],[Gain]]^Table4[[#This Row],[θ]]</f>
        <v>50</v>
      </c>
      <c r="AR536" s="2">
        <f>-Table4[[#This Row],[λ]]*-Table4[[#This Row],[Loss]]^Table4[[#This Row],[θ]]</f>
        <v>70</v>
      </c>
      <c r="AS536" s="2">
        <f>Table4[[#This Row],[pie_gain]]*Table4[[#This Row],[v_n_w_g]]-Table4[[#This Row],[pie_loss]]*Table4[[#This Row],[v_n_w_l]]</f>
        <v>3.0132013128694801</v>
      </c>
      <c r="AT536" s="2">
        <f>IF(Table4[[#This Row],[diff_v]]&gt;=1,1,0)</f>
        <v>1</v>
      </c>
      <c r="AU536" s="2">
        <f>Table4[[#This Row],[Gain]]^(Table4[[#This Row],[θ]]*Table4[[#This Row],[ω_p]])</f>
        <v>64.657157003065947</v>
      </c>
      <c r="AV536" s="2">
        <f>-Table4[[#This Row],[λ]]*-Table4[[#This Row],[Loss]]^(Table4[[#This Row],[θ]]*Table4[[#This Row],[ω_n]])</f>
        <v>70</v>
      </c>
      <c r="AW536" s="2">
        <f>Table4[[#This Row],[v_n_w_g_w]]*Table4[[#This Row],[pie_gain]]-Table4[[#This Row],[v_n_w_l_w]]*Table4[[#This Row],[pie_loss]]</f>
        <v>11.931250937362723</v>
      </c>
      <c r="AX536" s="2">
        <f>IF(Table4[[#This Row],[diff_v_w]]&gt;=1,1,0)</f>
        <v>1</v>
      </c>
      <c r="AY536" s="2">
        <f>Table4[[#This Row],[Gain]]^(Table4[[#This Row],[θ]])*Table4[[#This Row],[ω_p2]]</f>
        <v>52.300000000000004</v>
      </c>
      <c r="AZ536" s="2">
        <f>-Table4[[#This Row],[λ]]*-Table4[[#This Row],[Loss]]^(Table4[[#This Row],[θ]])*Table4[[#This Row],[ω_n2]]</f>
        <v>70</v>
      </c>
      <c r="BA536" s="2">
        <f>Table4[[#This Row],[v_n_w_g_w2]]*Table4[[#This Row],[pie_gain]]-Table4[[#This Row],[v_n_w_l_w2]]*Table4[[#This Row],[pie_loss]]</f>
        <v>4.4126210046994814</v>
      </c>
      <c r="BB536" s="2">
        <f>IF(Table4[[#This Row],[diff_v_w2]]&gt;=1,1,0)</f>
        <v>1</v>
      </c>
      <c r="BC536" s="2">
        <f>Table4[[#This Row],[Gain]]^(Table4[[#This Row],[θ]]+Table4[[#This Row],[ω_p3]])</f>
        <v>71.659742744696928</v>
      </c>
      <c r="BD536" s="2">
        <f>-Table4[[#This Row],[λ]]*-Table4[[#This Row],[Loss]]^(Table4[[#This Row],[θ]]+Table4[[#This Row],[ω_n3]])</f>
        <v>70</v>
      </c>
      <c r="BE536" s="2">
        <f>Table4[[#This Row],[v_n_w_g_w3]]*Table4[[#This Row],[pie_gain]]-Table4[[#This Row],[v_n_w_l_w3]]*Table4[[#This Row],[pie_loss]]</f>
        <v>16.191927624565491</v>
      </c>
      <c r="BF536" s="2">
        <f>IF(Table4[[#This Row],[diff_v_w3]]&gt;=1,1,0)</f>
        <v>1</v>
      </c>
      <c r="BG536" s="2">
        <f>(Table4[[#This Row],[Accept]]-Table4[[#This Row],[projected_M1]])</f>
        <v>0</v>
      </c>
      <c r="BH536" s="2">
        <f>(Table4[[#This Row],[Accept]]-Table4[[#This Row],[projected_M2]])</f>
        <v>0</v>
      </c>
      <c r="BI536" s="2">
        <f>(Table4[[#This Row],[Accept]]-Table4[[#This Row],[projected_M3]])</f>
        <v>0</v>
      </c>
      <c r="BJ536" s="2">
        <f>(Table4[[#This Row],[Accept]]-Table4[[#This Row],[projected_M4]])</f>
        <v>0</v>
      </c>
    </row>
    <row r="537" spans="1:62" x14ac:dyDescent="0.3">
      <c r="A537">
        <v>42</v>
      </c>
      <c r="B537" t="s">
        <v>46</v>
      </c>
      <c r="C537">
        <v>1</v>
      </c>
      <c r="D537">
        <v>-1.4</v>
      </c>
      <c r="E537" s="22">
        <f>IF(Table4[[#This Row],[Trial]]="G1",Table4[[#This Row],[Balance]]/100,IF(Table4[[#This Row],[Trial]]="G2",Table4[[#This Row],[Balance]]/200,Table4[[#This Row],[Balance]]/500))</f>
        <v>5.6</v>
      </c>
      <c r="F537" s="22">
        <f>IF(Table4[[#This Row],[Net_Balance]]&gt;1,1+(Table4[[#This Row],[Net_Balance]]-1)/$F$974,1)</f>
        <v>1.0657142857142856</v>
      </c>
      <c r="G537" s="22">
        <f>IF(Table4[[#This Row],[Net_Balance]]&lt;1,1-(1-Table4[[#This Row],[Net_Balance]])/$F$974,1)</f>
        <v>1</v>
      </c>
      <c r="H537" s="22">
        <f>IF(Table4[[#This Row],[Net_Balance]]&gt;1,1+(Table4[[#This Row],[Net_Balance]]-1)/$H$974,1)</f>
        <v>1.046</v>
      </c>
      <c r="I537" s="22">
        <f>IF(Table4[[#This Row],[Net_Balance]]&lt;1,1-(1-Table4[[#This Row],[Net_Balance]])/$H$974,1)</f>
        <v>1</v>
      </c>
      <c r="J537" s="22">
        <f>IF(Table4[[#This Row],[Net_Balance]]&gt;1,(Table4[[#This Row],[Net_Balance]]-1)/$J$974,0)</f>
        <v>9.1999999999999998E-2</v>
      </c>
      <c r="K537" s="22">
        <f>IF(Table4[[#This Row],[Net_Balance]]&lt;1,-(1-Table4[[#This Row],[Net_Balance]])/$J$974,0)</f>
        <v>0</v>
      </c>
      <c r="L537" t="s">
        <v>108</v>
      </c>
      <c r="M537" t="s">
        <v>53</v>
      </c>
      <c r="N537" t="s">
        <v>5</v>
      </c>
      <c r="O537">
        <v>0</v>
      </c>
      <c r="P537">
        <v>0</v>
      </c>
      <c r="Q537">
        <v>560</v>
      </c>
      <c r="R537">
        <v>1664534773</v>
      </c>
      <c r="S537">
        <v>6</v>
      </c>
      <c r="T537" t="s">
        <v>118</v>
      </c>
      <c r="U537">
        <v>1</v>
      </c>
      <c r="V537">
        <v>-10</v>
      </c>
      <c r="W537">
        <v>0.5</v>
      </c>
      <c r="X537">
        <v>0</v>
      </c>
      <c r="Y537">
        <v>0.5</v>
      </c>
      <c r="Z537">
        <v>-5</v>
      </c>
      <c r="AA537">
        <v>25</v>
      </c>
      <c r="AB537">
        <v>5</v>
      </c>
      <c r="AC537">
        <v>4</v>
      </c>
      <c r="AD537">
        <v>0.25</v>
      </c>
      <c r="AE537">
        <v>0.75</v>
      </c>
      <c r="AF537">
        <v>2</v>
      </c>
      <c r="AG537">
        <v>0.5</v>
      </c>
      <c r="AH537">
        <v>0.25</v>
      </c>
      <c r="AI537">
        <v>0.625</v>
      </c>
      <c r="AJ537">
        <v>0.375</v>
      </c>
      <c r="AK537">
        <v>-6.25</v>
      </c>
      <c r="AL537">
        <v>23.4375</v>
      </c>
      <c r="AM537">
        <v>4.8412291827592711</v>
      </c>
      <c r="AN537">
        <v>0.9</v>
      </c>
      <c r="AO537">
        <v>0.38419903534316502</v>
      </c>
      <c r="AP537">
        <v>0.61580096465683498</v>
      </c>
      <c r="AQ537" s="2">
        <f>Table4[[#This Row],[Gain]]^Table4[[#This Row],[θ]]</f>
        <v>0</v>
      </c>
      <c r="AR537" s="2">
        <f>-Table4[[#This Row],[λ]]*-Table4[[#This Row],[Loss]]^Table4[[#This Row],[θ]]</f>
        <v>14</v>
      </c>
      <c r="AS537" s="2">
        <f>Table4[[#This Row],[pie_gain]]*Table4[[#This Row],[v_n_w_g]]-Table4[[#This Row],[pie_loss]]*Table4[[#This Row],[v_n_w_l]]</f>
        <v>-8.6212135051956906</v>
      </c>
      <c r="AT537" s="2">
        <f>IF(Table4[[#This Row],[diff_v]]&gt;=1,1,0)</f>
        <v>0</v>
      </c>
      <c r="AU537" s="2">
        <f>Table4[[#This Row],[Gain]]^(Table4[[#This Row],[θ]]*Table4[[#This Row],[ω_p]])</f>
        <v>0</v>
      </c>
      <c r="AV537" s="2">
        <f>-Table4[[#This Row],[λ]]*-Table4[[#This Row],[Loss]]^(Table4[[#This Row],[θ]]*Table4[[#This Row],[ω_n]])</f>
        <v>14</v>
      </c>
      <c r="AW537" s="2">
        <f>Table4[[#This Row],[v_n_w_g_w]]*Table4[[#This Row],[pie_gain]]-Table4[[#This Row],[v_n_w_l_w]]*Table4[[#This Row],[pie_loss]]</f>
        <v>-8.6212135051956906</v>
      </c>
      <c r="AX537" s="2">
        <f>IF(Table4[[#This Row],[diff_v_w]]&gt;=1,1,0)</f>
        <v>0</v>
      </c>
      <c r="AY537" s="2">
        <f>Table4[[#This Row],[Gain]]^(Table4[[#This Row],[θ]])*Table4[[#This Row],[ω_p2]]</f>
        <v>0</v>
      </c>
      <c r="AZ537" s="2">
        <f>-Table4[[#This Row],[λ]]*-Table4[[#This Row],[Loss]]^(Table4[[#This Row],[θ]])*Table4[[#This Row],[ω_n2]]</f>
        <v>14</v>
      </c>
      <c r="BA537" s="2">
        <f>Table4[[#This Row],[v_n_w_g_w2]]*Table4[[#This Row],[pie_gain]]-Table4[[#This Row],[v_n_w_l_w2]]*Table4[[#This Row],[pie_loss]]</f>
        <v>-8.6212135051956906</v>
      </c>
      <c r="BB537" s="2">
        <f>IF(Table4[[#This Row],[diff_v_w2]]&gt;=1,1,0)</f>
        <v>0</v>
      </c>
      <c r="BC537" s="2">
        <f>Table4[[#This Row],[Gain]]^(Table4[[#This Row],[θ]]+Table4[[#This Row],[ω_p3]])</f>
        <v>0</v>
      </c>
      <c r="BD537" s="2">
        <f>-Table4[[#This Row],[λ]]*-Table4[[#This Row],[Loss]]^(Table4[[#This Row],[θ]]+Table4[[#This Row],[ω_n3]])</f>
        <v>14</v>
      </c>
      <c r="BE537" s="2">
        <f>Table4[[#This Row],[v_n_w_g_w3]]*Table4[[#This Row],[pie_gain]]-Table4[[#This Row],[v_n_w_l_w3]]*Table4[[#This Row],[pie_loss]]</f>
        <v>-8.6212135051956906</v>
      </c>
      <c r="BF537" s="2">
        <f>IF(Table4[[#This Row],[diff_v_w3]]&gt;=1,1,0)</f>
        <v>0</v>
      </c>
      <c r="BG537" s="2">
        <f>(Table4[[#This Row],[Accept]]-Table4[[#This Row],[projected_M1]])</f>
        <v>0</v>
      </c>
      <c r="BH537" s="2">
        <f>(Table4[[#This Row],[Accept]]-Table4[[#This Row],[projected_M2]])</f>
        <v>0</v>
      </c>
      <c r="BI537" s="2">
        <f>(Table4[[#This Row],[Accept]]-Table4[[#This Row],[projected_M3]])</f>
        <v>0</v>
      </c>
      <c r="BJ537" s="2">
        <f>(Table4[[#This Row],[Accept]]-Table4[[#This Row],[projected_M4]])</f>
        <v>0</v>
      </c>
    </row>
    <row r="538" spans="1:62" x14ac:dyDescent="0.3">
      <c r="A538">
        <v>43</v>
      </c>
      <c r="B538" t="s">
        <v>46</v>
      </c>
      <c r="C538">
        <v>1</v>
      </c>
      <c r="D538">
        <v>-1.4</v>
      </c>
      <c r="E538" s="22">
        <f>IF(Table4[[#This Row],[Trial]]="G1",Table4[[#This Row],[Balance]]/100,IF(Table4[[#This Row],[Trial]]="G2",Table4[[#This Row],[Balance]]/200,Table4[[#This Row],[Balance]]/500))</f>
        <v>5.7</v>
      </c>
      <c r="F538" s="22">
        <f>IF(Table4[[#This Row],[Net_Balance]]&gt;1,1+(Table4[[#This Row],[Net_Balance]]-1)/$F$974,1)</f>
        <v>1.0671428571428572</v>
      </c>
      <c r="G538" s="22">
        <f>IF(Table4[[#This Row],[Net_Balance]]&lt;1,1-(1-Table4[[#This Row],[Net_Balance]])/$F$974,1)</f>
        <v>1</v>
      </c>
      <c r="H538" s="22">
        <f>IF(Table4[[#This Row],[Net_Balance]]&gt;1,1+(Table4[[#This Row],[Net_Balance]]-1)/$H$974,1)</f>
        <v>1.0469999999999999</v>
      </c>
      <c r="I538" s="22">
        <f>IF(Table4[[#This Row],[Net_Balance]]&lt;1,1-(1-Table4[[#This Row],[Net_Balance]])/$H$974,1)</f>
        <v>1</v>
      </c>
      <c r="J538" s="22">
        <f>IF(Table4[[#This Row],[Net_Balance]]&gt;1,(Table4[[#This Row],[Net_Balance]]-1)/$J$974,0)</f>
        <v>9.4E-2</v>
      </c>
      <c r="K538" s="22">
        <f>IF(Table4[[#This Row],[Net_Balance]]&lt;1,-(1-Table4[[#This Row],[Net_Balance]])/$J$974,0)</f>
        <v>0</v>
      </c>
      <c r="L538" t="s">
        <v>108</v>
      </c>
      <c r="M538" t="s">
        <v>99</v>
      </c>
      <c r="N538" t="s">
        <v>7</v>
      </c>
      <c r="O538">
        <v>1</v>
      </c>
      <c r="P538">
        <v>10</v>
      </c>
      <c r="Q538">
        <v>570</v>
      </c>
      <c r="R538">
        <v>1664534778</v>
      </c>
      <c r="S538">
        <v>5</v>
      </c>
      <c r="T538" t="s">
        <v>118</v>
      </c>
      <c r="U538">
        <v>1</v>
      </c>
      <c r="V538">
        <v>0</v>
      </c>
      <c r="W538">
        <v>0.5</v>
      </c>
      <c r="X538">
        <v>10</v>
      </c>
      <c r="Y538">
        <v>0.5</v>
      </c>
      <c r="Z538">
        <v>5</v>
      </c>
      <c r="AA538">
        <v>25</v>
      </c>
      <c r="AB538">
        <v>5</v>
      </c>
      <c r="AC538">
        <v>2</v>
      </c>
      <c r="AD538">
        <v>0.25</v>
      </c>
      <c r="AE538">
        <v>0.75</v>
      </c>
      <c r="AF538">
        <v>2</v>
      </c>
      <c r="AG538">
        <v>0.5</v>
      </c>
      <c r="AH538">
        <v>0.25</v>
      </c>
      <c r="AI538">
        <v>0.625</v>
      </c>
      <c r="AJ538">
        <v>0.375</v>
      </c>
      <c r="AK538">
        <v>3.75</v>
      </c>
      <c r="AL538">
        <v>23.4375</v>
      </c>
      <c r="AM538">
        <v>4.8412291827592711</v>
      </c>
      <c r="AN538">
        <v>0.9</v>
      </c>
      <c r="AO538">
        <v>0.38419903534316502</v>
      </c>
      <c r="AP538">
        <v>0.61580096465683498</v>
      </c>
      <c r="AQ538" s="2">
        <f>Table4[[#This Row],[Gain]]^Table4[[#This Row],[θ]]</f>
        <v>10</v>
      </c>
      <c r="AR538" s="2">
        <f>-Table4[[#This Row],[λ]]*-Table4[[#This Row],[Loss]]^Table4[[#This Row],[θ]]</f>
        <v>0</v>
      </c>
      <c r="AS538" s="2">
        <f>Table4[[#This Row],[pie_gain]]*Table4[[#This Row],[v_n_w_g]]-Table4[[#This Row],[pie_loss]]*Table4[[#This Row],[v_n_w_l]]</f>
        <v>3.8419903534316502</v>
      </c>
      <c r="AT538" s="2">
        <f>IF(Table4[[#This Row],[diff_v]]&gt;=1,1,0)</f>
        <v>1</v>
      </c>
      <c r="AU538" s="2">
        <f>Table4[[#This Row],[Gain]]^(Table4[[#This Row],[θ]]*Table4[[#This Row],[ω_p]])</f>
        <v>11.671934913978255</v>
      </c>
      <c r="AV538" s="2">
        <f>-Table4[[#This Row],[λ]]*-Table4[[#This Row],[Loss]]^(Table4[[#This Row],[θ]]*Table4[[#This Row],[ω_n]])</f>
        <v>0</v>
      </c>
      <c r="AW538" s="2">
        <f>Table4[[#This Row],[v_n_w_g_w]]*Table4[[#This Row],[pie_gain]]-Table4[[#This Row],[v_n_w_l_w]]*Table4[[#This Row],[pie_loss]]</f>
        <v>4.4843461345386535</v>
      </c>
      <c r="AX538" s="2">
        <f>IF(Table4[[#This Row],[diff_v_w]]&gt;=1,1,0)</f>
        <v>1</v>
      </c>
      <c r="AY538" s="2">
        <f>Table4[[#This Row],[Gain]]^(Table4[[#This Row],[θ]])*Table4[[#This Row],[ω_p2]]</f>
        <v>10.469999999999999</v>
      </c>
      <c r="AZ538" s="2">
        <f>-Table4[[#This Row],[λ]]*-Table4[[#This Row],[Loss]]^(Table4[[#This Row],[θ]])*Table4[[#This Row],[ω_n2]]</f>
        <v>0</v>
      </c>
      <c r="BA538" s="2">
        <f>Table4[[#This Row],[v_n_w_g_w2]]*Table4[[#This Row],[pie_gain]]-Table4[[#This Row],[v_n_w_l_w2]]*Table4[[#This Row],[pie_loss]]</f>
        <v>4.022563900042937</v>
      </c>
      <c r="BB538" s="2">
        <f>IF(Table4[[#This Row],[diff_v_w2]]&gt;=1,1,0)</f>
        <v>1</v>
      </c>
      <c r="BC538" s="2">
        <f>Table4[[#This Row],[Gain]]^(Table4[[#This Row],[θ]]+Table4[[#This Row],[ω_p3]])</f>
        <v>12.416523075924115</v>
      </c>
      <c r="BD538" s="2">
        <f>-Table4[[#This Row],[λ]]*-Table4[[#This Row],[Loss]]^(Table4[[#This Row],[θ]]+Table4[[#This Row],[ω_n3]])</f>
        <v>0</v>
      </c>
      <c r="BE538" s="2">
        <f>Table4[[#This Row],[v_n_w_g_w3]]*Table4[[#This Row],[pie_gain]]-Table4[[#This Row],[v_n_w_l_w3]]*Table4[[#This Row],[pie_loss]]</f>
        <v>4.7704161880861928</v>
      </c>
      <c r="BF538" s="2">
        <f>IF(Table4[[#This Row],[diff_v_w3]]&gt;=1,1,0)</f>
        <v>1</v>
      </c>
      <c r="BG538" s="2">
        <f>(Table4[[#This Row],[Accept]]-Table4[[#This Row],[projected_M1]])</f>
        <v>0</v>
      </c>
      <c r="BH538" s="2">
        <f>(Table4[[#This Row],[Accept]]-Table4[[#This Row],[projected_M2]])</f>
        <v>0</v>
      </c>
      <c r="BI538" s="2">
        <f>(Table4[[#This Row],[Accept]]-Table4[[#This Row],[projected_M3]])</f>
        <v>0</v>
      </c>
      <c r="BJ538" s="2">
        <f>(Table4[[#This Row],[Accept]]-Table4[[#This Row],[projected_M4]])</f>
        <v>0</v>
      </c>
    </row>
    <row r="539" spans="1:62" x14ac:dyDescent="0.3">
      <c r="A539">
        <v>45</v>
      </c>
      <c r="B539" t="s">
        <v>46</v>
      </c>
      <c r="C539">
        <v>1</v>
      </c>
      <c r="D539">
        <v>-1.4</v>
      </c>
      <c r="E539" s="22">
        <f>IF(Table4[[#This Row],[Trial]]="G1",Table4[[#This Row],[Balance]]/100,IF(Table4[[#This Row],[Trial]]="G2",Table4[[#This Row],[Balance]]/200,Table4[[#This Row],[Balance]]/500))</f>
        <v>5.7</v>
      </c>
      <c r="F539" s="22">
        <f>IF(Table4[[#This Row],[Net_Balance]]&gt;1,1+(Table4[[#This Row],[Net_Balance]]-1)/$F$974,1)</f>
        <v>1.0671428571428572</v>
      </c>
      <c r="G539" s="22">
        <f>IF(Table4[[#This Row],[Net_Balance]]&lt;1,1-(1-Table4[[#This Row],[Net_Balance]])/$F$974,1)</f>
        <v>1</v>
      </c>
      <c r="H539" s="22">
        <f>IF(Table4[[#This Row],[Net_Balance]]&gt;1,1+(Table4[[#This Row],[Net_Balance]]-1)/$H$974,1)</f>
        <v>1.0469999999999999</v>
      </c>
      <c r="I539" s="22">
        <f>IF(Table4[[#This Row],[Net_Balance]]&lt;1,1-(1-Table4[[#This Row],[Net_Balance]])/$H$974,1)</f>
        <v>1</v>
      </c>
      <c r="J539" s="22">
        <f>IF(Table4[[#This Row],[Net_Balance]]&gt;1,(Table4[[#This Row],[Net_Balance]]-1)/$J$974,0)</f>
        <v>9.4E-2</v>
      </c>
      <c r="K539" s="22">
        <f>IF(Table4[[#This Row],[Net_Balance]]&lt;1,-(1-Table4[[#This Row],[Net_Balance]])/$J$974,0)</f>
        <v>0</v>
      </c>
      <c r="L539" t="s">
        <v>108</v>
      </c>
      <c r="M539" t="s">
        <v>67</v>
      </c>
      <c r="N539" t="s">
        <v>5</v>
      </c>
      <c r="O539">
        <v>0</v>
      </c>
      <c r="P539">
        <v>0</v>
      </c>
      <c r="Q539">
        <v>570</v>
      </c>
      <c r="R539">
        <v>1664534800</v>
      </c>
      <c r="S539">
        <v>8</v>
      </c>
      <c r="T539" t="s">
        <v>117</v>
      </c>
      <c r="U539">
        <v>0</v>
      </c>
      <c r="V539">
        <v>-10</v>
      </c>
      <c r="W539">
        <v>0.5</v>
      </c>
      <c r="X539">
        <v>20</v>
      </c>
      <c r="Y539">
        <v>0.5</v>
      </c>
      <c r="Z539">
        <v>5</v>
      </c>
      <c r="AA539">
        <v>225</v>
      </c>
      <c r="AB539">
        <v>15</v>
      </c>
      <c r="AC539">
        <v>4</v>
      </c>
      <c r="AD539">
        <v>0.25</v>
      </c>
      <c r="AE539">
        <v>0.75</v>
      </c>
      <c r="AF539">
        <v>2</v>
      </c>
      <c r="AG539">
        <v>0.5</v>
      </c>
      <c r="AH539">
        <v>0.25</v>
      </c>
      <c r="AI539">
        <v>0.625</v>
      </c>
      <c r="AJ539">
        <v>0.375</v>
      </c>
      <c r="AK539">
        <v>1.25</v>
      </c>
      <c r="AL539">
        <v>210.9375</v>
      </c>
      <c r="AM539">
        <v>14.523687548277813</v>
      </c>
      <c r="AN539">
        <v>0.9</v>
      </c>
      <c r="AO539">
        <v>0.38419903534316502</v>
      </c>
      <c r="AP539">
        <v>0.61580096465683498</v>
      </c>
      <c r="AQ539" s="2">
        <f>Table4[[#This Row],[Gain]]^Table4[[#This Row],[θ]]</f>
        <v>20</v>
      </c>
      <c r="AR539" s="2">
        <f>-Table4[[#This Row],[λ]]*-Table4[[#This Row],[Loss]]^Table4[[#This Row],[θ]]</f>
        <v>14</v>
      </c>
      <c r="AS539" s="2">
        <f>Table4[[#This Row],[pie_gain]]*Table4[[#This Row],[v_n_w_g]]-Table4[[#This Row],[pie_loss]]*Table4[[#This Row],[v_n_w_l]]</f>
        <v>-0.93723279833239026</v>
      </c>
      <c r="AT539" s="2">
        <f>IF(Table4[[#This Row],[diff_v]]&gt;=1,1,0)</f>
        <v>0</v>
      </c>
      <c r="AU539" s="2">
        <f>Table4[[#This Row],[Gain]]^(Table4[[#This Row],[θ]]*Table4[[#This Row],[ω_p]])</f>
        <v>24.455968526296218</v>
      </c>
      <c r="AV539" s="2">
        <f>-Table4[[#This Row],[λ]]*-Table4[[#This Row],[Loss]]^(Table4[[#This Row],[θ]]*Table4[[#This Row],[ω_n]])</f>
        <v>14</v>
      </c>
      <c r="AW539" s="2">
        <f>Table4[[#This Row],[v_n_w_g_w]]*Table4[[#This Row],[pie_gain]]-Table4[[#This Row],[v_n_w_l_w]]*Table4[[#This Row],[pie_loss]]</f>
        <v>0.77474601099012119</v>
      </c>
      <c r="AX539" s="2">
        <f>IF(Table4[[#This Row],[diff_v_w]]&gt;=1,1,0)</f>
        <v>0</v>
      </c>
      <c r="AY539" s="2">
        <f>Table4[[#This Row],[Gain]]^(Table4[[#This Row],[θ]])*Table4[[#This Row],[ω_p2]]</f>
        <v>20.939999999999998</v>
      </c>
      <c r="AZ539" s="2">
        <f>-Table4[[#This Row],[λ]]*-Table4[[#This Row],[Loss]]^(Table4[[#This Row],[θ]])*Table4[[#This Row],[ω_n2]]</f>
        <v>14</v>
      </c>
      <c r="BA539" s="2">
        <f>Table4[[#This Row],[v_n_w_g_w2]]*Table4[[#This Row],[pie_gain]]-Table4[[#This Row],[v_n_w_l_w2]]*Table4[[#This Row],[pie_loss]]</f>
        <v>-0.57608570510981671</v>
      </c>
      <c r="BB539" s="2">
        <f>IF(Table4[[#This Row],[diff_v_w2]]&gt;=1,1,0)</f>
        <v>0</v>
      </c>
      <c r="BC539" s="2">
        <f>Table4[[#This Row],[Gain]]^(Table4[[#This Row],[θ]]+Table4[[#This Row],[ω_p3]])</f>
        <v>26.504939378583334</v>
      </c>
      <c r="BD539" s="2">
        <f>-Table4[[#This Row],[λ]]*-Table4[[#This Row],[Loss]]^(Table4[[#This Row],[θ]]+Table4[[#This Row],[ω_n3]])</f>
        <v>14</v>
      </c>
      <c r="BE539" s="2">
        <f>Table4[[#This Row],[v_n_w_g_w3]]*Table4[[#This Row],[pie_gain]]-Table4[[#This Row],[v_n_w_l_w3]]*Table4[[#This Row],[pie_loss]]</f>
        <v>1.5619586358850945</v>
      </c>
      <c r="BF539" s="2">
        <f>IF(Table4[[#This Row],[diff_v_w3]]&gt;=1,1,0)</f>
        <v>1</v>
      </c>
      <c r="BG539" s="2">
        <f>(Table4[[#This Row],[Accept]]-Table4[[#This Row],[projected_M1]])</f>
        <v>0</v>
      </c>
      <c r="BH539" s="2">
        <f>(Table4[[#This Row],[Accept]]-Table4[[#This Row],[projected_M2]])</f>
        <v>0</v>
      </c>
      <c r="BI539" s="2">
        <f>(Table4[[#This Row],[Accept]]-Table4[[#This Row],[projected_M3]])</f>
        <v>0</v>
      </c>
      <c r="BJ539" s="2">
        <f>(Table4[[#This Row],[Accept]]-Table4[[#This Row],[projected_M4]])</f>
        <v>-1</v>
      </c>
    </row>
    <row r="540" spans="1:62" x14ac:dyDescent="0.3">
      <c r="A540">
        <v>46</v>
      </c>
      <c r="B540" t="s">
        <v>46</v>
      </c>
      <c r="C540">
        <v>1</v>
      </c>
      <c r="D540">
        <v>-1.4</v>
      </c>
      <c r="E540" s="22">
        <f>IF(Table4[[#This Row],[Trial]]="G1",Table4[[#This Row],[Balance]]/100,IF(Table4[[#This Row],[Trial]]="G2",Table4[[#This Row],[Balance]]/200,Table4[[#This Row],[Balance]]/500))</f>
        <v>5.7</v>
      </c>
      <c r="F540" s="22">
        <f>IF(Table4[[#This Row],[Net_Balance]]&gt;1,1+(Table4[[#This Row],[Net_Balance]]-1)/$F$974,1)</f>
        <v>1.0671428571428572</v>
      </c>
      <c r="G540" s="22">
        <f>IF(Table4[[#This Row],[Net_Balance]]&lt;1,1-(1-Table4[[#This Row],[Net_Balance]])/$F$974,1)</f>
        <v>1</v>
      </c>
      <c r="H540" s="22">
        <f>IF(Table4[[#This Row],[Net_Balance]]&gt;1,1+(Table4[[#This Row],[Net_Balance]]-1)/$H$974,1)</f>
        <v>1.0469999999999999</v>
      </c>
      <c r="I540" s="22">
        <f>IF(Table4[[#This Row],[Net_Balance]]&lt;1,1-(1-Table4[[#This Row],[Net_Balance]])/$H$974,1)</f>
        <v>1</v>
      </c>
      <c r="J540" s="22">
        <f>IF(Table4[[#This Row],[Net_Balance]]&gt;1,(Table4[[#This Row],[Net_Balance]]-1)/$J$974,0)</f>
        <v>9.4E-2</v>
      </c>
      <c r="K540" s="22">
        <f>IF(Table4[[#This Row],[Net_Balance]]&lt;1,-(1-Table4[[#This Row],[Net_Balance]])/$J$974,0)</f>
        <v>0</v>
      </c>
      <c r="L540" t="s">
        <v>108</v>
      </c>
      <c r="M540" t="s">
        <v>80</v>
      </c>
      <c r="N540" t="s">
        <v>5</v>
      </c>
      <c r="O540">
        <v>0</v>
      </c>
      <c r="P540">
        <v>0</v>
      </c>
      <c r="Q540">
        <v>570</v>
      </c>
      <c r="R540">
        <v>1664534807</v>
      </c>
      <c r="S540">
        <v>7</v>
      </c>
      <c r="T540" t="s">
        <v>118</v>
      </c>
      <c r="U540">
        <v>1</v>
      </c>
      <c r="V540">
        <v>-90</v>
      </c>
      <c r="W540">
        <v>0.5</v>
      </c>
      <c r="X540">
        <v>80</v>
      </c>
      <c r="Y540">
        <v>0.5</v>
      </c>
      <c r="Z540">
        <v>-5</v>
      </c>
      <c r="AA540">
        <v>7225</v>
      </c>
      <c r="AB540">
        <v>85</v>
      </c>
      <c r="AC540">
        <v>4</v>
      </c>
      <c r="AD540">
        <v>0.25</v>
      </c>
      <c r="AE540">
        <v>0.75</v>
      </c>
      <c r="AF540">
        <v>1</v>
      </c>
      <c r="AG540">
        <v>0.25</v>
      </c>
      <c r="AH540">
        <v>0.5</v>
      </c>
      <c r="AI540">
        <v>0.375</v>
      </c>
      <c r="AJ540">
        <v>0.625</v>
      </c>
      <c r="AK540">
        <v>16.25</v>
      </c>
      <c r="AL540">
        <v>6773.4375</v>
      </c>
      <c r="AM540">
        <v>82.300896106907615</v>
      </c>
      <c r="AN540">
        <v>0.9</v>
      </c>
      <c r="AO540">
        <v>0.60844334427391233</v>
      </c>
      <c r="AP540">
        <v>0.39155665572608767</v>
      </c>
      <c r="AQ540" s="2">
        <f>Table4[[#This Row],[Gain]]^Table4[[#This Row],[θ]]</f>
        <v>80</v>
      </c>
      <c r="AR540" s="2">
        <f>-Table4[[#This Row],[λ]]*-Table4[[#This Row],[Loss]]^Table4[[#This Row],[θ]]</f>
        <v>125.99999999999999</v>
      </c>
      <c r="AS540" s="2">
        <f>Table4[[#This Row],[pie_gain]]*Table4[[#This Row],[v_n_w_g]]-Table4[[#This Row],[pie_loss]]*Table4[[#This Row],[v_n_w_l]]</f>
        <v>-0.66067107957405113</v>
      </c>
      <c r="AT540" s="2">
        <f>IF(Table4[[#This Row],[diff_v]]&gt;=1,1,0)</f>
        <v>0</v>
      </c>
      <c r="AU540" s="2">
        <f>Table4[[#This Row],[Gain]]^(Table4[[#This Row],[θ]]*Table4[[#This Row],[ω_p]])</f>
        <v>107.36652229434387</v>
      </c>
      <c r="AV540" s="2">
        <f>-Table4[[#This Row],[λ]]*-Table4[[#This Row],[Loss]]^(Table4[[#This Row],[θ]]*Table4[[#This Row],[ω_n]])</f>
        <v>125.99999999999999</v>
      </c>
      <c r="AW540" s="2">
        <f>Table4[[#This Row],[v_n_w_g_w]]*Table4[[#This Row],[pie_gain]]-Table4[[#This Row],[v_n_w_l_w]]*Table4[[#This Row],[pie_loss]]</f>
        <v>15.990307266343109</v>
      </c>
      <c r="AX540" s="2">
        <f>IF(Table4[[#This Row],[diff_v_w]]&gt;=1,1,0)</f>
        <v>1</v>
      </c>
      <c r="AY540" s="2">
        <f>Table4[[#This Row],[Gain]]^(Table4[[#This Row],[θ]])*Table4[[#This Row],[ω_p2]]</f>
        <v>83.759999999999991</v>
      </c>
      <c r="AZ540" s="2">
        <f>-Table4[[#This Row],[λ]]*-Table4[[#This Row],[Loss]]^(Table4[[#This Row],[θ]])*Table4[[#This Row],[ω_n2]]</f>
        <v>125.99999999999999</v>
      </c>
      <c r="BA540" s="2">
        <f>Table4[[#This Row],[v_n_w_g_w2]]*Table4[[#This Row],[pie_gain]]-Table4[[#This Row],[v_n_w_l_w2]]*Table4[[#This Row],[pie_loss]]</f>
        <v>1.627075894895853</v>
      </c>
      <c r="BB540" s="2">
        <f>IF(Table4[[#This Row],[diff_v_w2]]&gt;=1,1,0)</f>
        <v>1</v>
      </c>
      <c r="BC540" s="2">
        <f>Table4[[#This Row],[Gain]]^(Table4[[#This Row],[θ]]+Table4[[#This Row],[ω_p3]])</f>
        <v>120.77594541744791</v>
      </c>
      <c r="BD540" s="2">
        <f>-Table4[[#This Row],[λ]]*-Table4[[#This Row],[Loss]]^(Table4[[#This Row],[θ]]+Table4[[#This Row],[ω_n3]])</f>
        <v>125.99999999999999</v>
      </c>
      <c r="BE540" s="2">
        <f>Table4[[#This Row],[v_n_w_g_w3]]*Table4[[#This Row],[pie_gain]]-Table4[[#This Row],[v_n_w_l_w3]]*Table4[[#This Row],[pie_loss]]</f>
        <v>24.149181516148474</v>
      </c>
      <c r="BF540" s="2">
        <f>IF(Table4[[#This Row],[diff_v_w3]]&gt;=1,1,0)</f>
        <v>1</v>
      </c>
      <c r="BG540" s="2">
        <f>(Table4[[#This Row],[Accept]]-Table4[[#This Row],[projected_M1]])</f>
        <v>0</v>
      </c>
      <c r="BH540" s="2">
        <f>(Table4[[#This Row],[Accept]]-Table4[[#This Row],[projected_M2]])</f>
        <v>-1</v>
      </c>
      <c r="BI540" s="2">
        <f>(Table4[[#This Row],[Accept]]-Table4[[#This Row],[projected_M3]])</f>
        <v>-1</v>
      </c>
      <c r="BJ540" s="2">
        <f>(Table4[[#This Row],[Accept]]-Table4[[#This Row],[projected_M4]])</f>
        <v>-1</v>
      </c>
    </row>
    <row r="541" spans="1:62" x14ac:dyDescent="0.3">
      <c r="A541">
        <v>47</v>
      </c>
      <c r="B541" t="s">
        <v>46</v>
      </c>
      <c r="C541">
        <v>1</v>
      </c>
      <c r="D541">
        <v>-1.4</v>
      </c>
      <c r="E541" s="22">
        <f>IF(Table4[[#This Row],[Trial]]="G1",Table4[[#This Row],[Balance]]/100,IF(Table4[[#This Row],[Trial]]="G2",Table4[[#This Row],[Balance]]/200,Table4[[#This Row],[Balance]]/500))</f>
        <v>5.2</v>
      </c>
      <c r="F541" s="22">
        <f>IF(Table4[[#This Row],[Net_Balance]]&gt;1,1+(Table4[[#This Row],[Net_Balance]]-1)/$F$974,1)</f>
        <v>1.06</v>
      </c>
      <c r="G541" s="22">
        <f>IF(Table4[[#This Row],[Net_Balance]]&lt;1,1-(1-Table4[[#This Row],[Net_Balance]])/$F$974,1)</f>
        <v>1</v>
      </c>
      <c r="H541" s="22">
        <f>IF(Table4[[#This Row],[Net_Balance]]&gt;1,1+(Table4[[#This Row],[Net_Balance]]-1)/$H$974,1)</f>
        <v>1.042</v>
      </c>
      <c r="I541" s="22">
        <f>IF(Table4[[#This Row],[Net_Balance]]&lt;1,1-(1-Table4[[#This Row],[Net_Balance]])/$H$974,1)</f>
        <v>1</v>
      </c>
      <c r="J541" s="22">
        <f>IF(Table4[[#This Row],[Net_Balance]]&gt;1,(Table4[[#This Row],[Net_Balance]]-1)/$J$974,0)</f>
        <v>8.4000000000000005E-2</v>
      </c>
      <c r="K541" s="22">
        <f>IF(Table4[[#This Row],[Net_Balance]]&lt;1,-(1-Table4[[#This Row],[Net_Balance]])/$J$974,0)</f>
        <v>0</v>
      </c>
      <c r="L541" t="s">
        <v>108</v>
      </c>
      <c r="M541" t="s">
        <v>77</v>
      </c>
      <c r="N541" t="s">
        <v>7</v>
      </c>
      <c r="O541">
        <v>1</v>
      </c>
      <c r="P541">
        <v>-50</v>
      </c>
      <c r="Q541">
        <v>520</v>
      </c>
      <c r="R541">
        <v>1664534811</v>
      </c>
      <c r="S541">
        <v>4</v>
      </c>
      <c r="T541" t="s">
        <v>118</v>
      </c>
      <c r="U541">
        <v>1</v>
      </c>
      <c r="V541">
        <v>-50</v>
      </c>
      <c r="W541">
        <v>0.5</v>
      </c>
      <c r="X541">
        <v>70</v>
      </c>
      <c r="Y541">
        <v>0.5</v>
      </c>
      <c r="Z541">
        <v>10</v>
      </c>
      <c r="AA541">
        <v>3600</v>
      </c>
      <c r="AB541">
        <v>60</v>
      </c>
      <c r="AC541">
        <v>4</v>
      </c>
      <c r="AD541">
        <v>0.25</v>
      </c>
      <c r="AE541">
        <v>0.75</v>
      </c>
      <c r="AF541">
        <v>2</v>
      </c>
      <c r="AG541">
        <v>0.5</v>
      </c>
      <c r="AH541">
        <v>0.25</v>
      </c>
      <c r="AI541">
        <v>0.625</v>
      </c>
      <c r="AJ541">
        <v>0.375</v>
      </c>
      <c r="AK541">
        <v>-5</v>
      </c>
      <c r="AL541">
        <v>3375</v>
      </c>
      <c r="AM541">
        <v>58.094750193111253</v>
      </c>
      <c r="AN541">
        <v>0.9</v>
      </c>
      <c r="AO541">
        <v>0.38419903534316502</v>
      </c>
      <c r="AP541">
        <v>0.61580096465683498</v>
      </c>
      <c r="AQ541" s="2">
        <f>Table4[[#This Row],[Gain]]^Table4[[#This Row],[θ]]</f>
        <v>70</v>
      </c>
      <c r="AR541" s="2">
        <f>-Table4[[#This Row],[λ]]*-Table4[[#This Row],[Loss]]^Table4[[#This Row],[θ]]</f>
        <v>70</v>
      </c>
      <c r="AS541" s="2">
        <f>Table4[[#This Row],[pie_gain]]*Table4[[#This Row],[v_n_w_g]]-Table4[[#This Row],[pie_loss]]*Table4[[#This Row],[v_n_w_l]]</f>
        <v>-16.212135051956896</v>
      </c>
      <c r="AT541" s="2">
        <f>IF(Table4[[#This Row],[diff_v]]&gt;=1,1,0)</f>
        <v>0</v>
      </c>
      <c r="AU541" s="2">
        <f>Table4[[#This Row],[Gain]]^(Table4[[#This Row],[θ]]*Table4[[#This Row],[ω_p]])</f>
        <v>90.324158133248929</v>
      </c>
      <c r="AV541" s="2">
        <f>-Table4[[#This Row],[λ]]*-Table4[[#This Row],[Loss]]^(Table4[[#This Row],[θ]]*Table4[[#This Row],[ω_n]])</f>
        <v>70</v>
      </c>
      <c r="AW541" s="2">
        <f>Table4[[#This Row],[v_n_w_g_w]]*Table4[[#This Row],[pie_gain]]-Table4[[#This Row],[v_n_w_l_w]]*Table4[[#This Row],[pie_loss]]</f>
        <v>-8.4036131030007155</v>
      </c>
      <c r="AX541" s="2">
        <f>IF(Table4[[#This Row],[diff_v_w]]&gt;=1,1,0)</f>
        <v>0</v>
      </c>
      <c r="AY541" s="2">
        <f>Table4[[#This Row],[Gain]]^(Table4[[#This Row],[θ]])*Table4[[#This Row],[ω_p2]]</f>
        <v>72.94</v>
      </c>
      <c r="AZ541" s="2">
        <f>-Table4[[#This Row],[λ]]*-Table4[[#This Row],[Loss]]^(Table4[[#This Row],[θ]])*Table4[[#This Row],[ω_n2]]</f>
        <v>70</v>
      </c>
      <c r="BA541" s="2">
        <f>Table4[[#This Row],[v_n_w_g_w2]]*Table4[[#This Row],[pie_gain]]-Table4[[#This Row],[v_n_w_l_w2]]*Table4[[#This Row],[pie_loss]]</f>
        <v>-15.082589888047991</v>
      </c>
      <c r="BB541" s="2">
        <f>IF(Table4[[#This Row],[diff_v_w2]]&gt;=1,1,0)</f>
        <v>0</v>
      </c>
      <c r="BC541" s="2">
        <f>Table4[[#This Row],[Gain]]^(Table4[[#This Row],[θ]]+Table4[[#This Row],[ω_p3]])</f>
        <v>100.01986761269029</v>
      </c>
      <c r="BD541" s="2">
        <f>-Table4[[#This Row],[λ]]*-Table4[[#This Row],[Loss]]^(Table4[[#This Row],[θ]]+Table4[[#This Row],[ω_n3]])</f>
        <v>70</v>
      </c>
      <c r="BE541" s="2">
        <f>Table4[[#This Row],[v_n_w_g_w3]]*Table4[[#This Row],[pie_gain]]-Table4[[#This Row],[v_n_w_l_w3]]*Table4[[#This Row],[pie_loss]]</f>
        <v>-4.6785308740317646</v>
      </c>
      <c r="BF541" s="2">
        <f>IF(Table4[[#This Row],[diff_v_w3]]&gt;=1,1,0)</f>
        <v>0</v>
      </c>
      <c r="BG541" s="2">
        <f>(Table4[[#This Row],[Accept]]-Table4[[#This Row],[projected_M1]])</f>
        <v>1</v>
      </c>
      <c r="BH541" s="2">
        <f>(Table4[[#This Row],[Accept]]-Table4[[#This Row],[projected_M2]])</f>
        <v>1</v>
      </c>
      <c r="BI541" s="2">
        <f>(Table4[[#This Row],[Accept]]-Table4[[#This Row],[projected_M3]])</f>
        <v>1</v>
      </c>
      <c r="BJ541" s="2">
        <f>(Table4[[#This Row],[Accept]]-Table4[[#This Row],[projected_M4]])</f>
        <v>1</v>
      </c>
    </row>
    <row r="542" spans="1:62" x14ac:dyDescent="0.3">
      <c r="A542">
        <v>48</v>
      </c>
      <c r="B542" t="s">
        <v>46</v>
      </c>
      <c r="C542">
        <v>1</v>
      </c>
      <c r="D542">
        <v>-1.4</v>
      </c>
      <c r="E542" s="22">
        <f>IF(Table4[[#This Row],[Trial]]="G1",Table4[[#This Row],[Balance]]/100,IF(Table4[[#This Row],[Trial]]="G2",Table4[[#This Row],[Balance]]/200,Table4[[#This Row],[Balance]]/500))</f>
        <v>5.0999999999999996</v>
      </c>
      <c r="F542" s="22">
        <f>IF(Table4[[#This Row],[Net_Balance]]&gt;1,1+(Table4[[#This Row],[Net_Balance]]-1)/$F$974,1)</f>
        <v>1.0585714285714285</v>
      </c>
      <c r="G542" s="22">
        <f>IF(Table4[[#This Row],[Net_Balance]]&lt;1,1-(1-Table4[[#This Row],[Net_Balance]])/$F$974,1)</f>
        <v>1</v>
      </c>
      <c r="H542" s="22">
        <f>IF(Table4[[#This Row],[Net_Balance]]&gt;1,1+(Table4[[#This Row],[Net_Balance]]-1)/$H$974,1)</f>
        <v>1.0409999999999999</v>
      </c>
      <c r="I542" s="22">
        <f>IF(Table4[[#This Row],[Net_Balance]]&lt;1,1-(1-Table4[[#This Row],[Net_Balance]])/$H$974,1)</f>
        <v>1</v>
      </c>
      <c r="J542" s="22">
        <f>IF(Table4[[#This Row],[Net_Balance]]&gt;1,(Table4[[#This Row],[Net_Balance]]-1)/$J$974,0)</f>
        <v>8.199999999999999E-2</v>
      </c>
      <c r="K542" s="22">
        <f>IF(Table4[[#This Row],[Net_Balance]]&lt;1,-(1-Table4[[#This Row],[Net_Balance]])/$J$974,0)</f>
        <v>0</v>
      </c>
      <c r="L542" t="s">
        <v>108</v>
      </c>
      <c r="M542" t="s">
        <v>65</v>
      </c>
      <c r="N542" t="s">
        <v>7</v>
      </c>
      <c r="O542">
        <v>1</v>
      </c>
      <c r="P542">
        <v>-10</v>
      </c>
      <c r="Q542">
        <v>510</v>
      </c>
      <c r="R542">
        <v>1664534816</v>
      </c>
      <c r="S542">
        <v>5</v>
      </c>
      <c r="T542" t="s">
        <v>118</v>
      </c>
      <c r="U542">
        <v>1</v>
      </c>
      <c r="V542">
        <v>-10</v>
      </c>
      <c r="W542">
        <v>0.5</v>
      </c>
      <c r="X542">
        <v>10</v>
      </c>
      <c r="Y542">
        <v>0.5</v>
      </c>
      <c r="Z542">
        <v>0</v>
      </c>
      <c r="AA542">
        <v>100</v>
      </c>
      <c r="AB542">
        <v>10</v>
      </c>
      <c r="AC542">
        <v>2</v>
      </c>
      <c r="AD542">
        <v>0.25</v>
      </c>
      <c r="AE542">
        <v>0.75</v>
      </c>
      <c r="AF542">
        <v>1</v>
      </c>
      <c r="AG542">
        <v>0.25</v>
      </c>
      <c r="AH542">
        <v>0.5</v>
      </c>
      <c r="AI542">
        <v>0.375</v>
      </c>
      <c r="AJ542">
        <v>0.625</v>
      </c>
      <c r="AK542">
        <v>2.5</v>
      </c>
      <c r="AL542">
        <v>93.75</v>
      </c>
      <c r="AM542">
        <v>9.6824583655185421</v>
      </c>
      <c r="AN542">
        <v>0.9</v>
      </c>
      <c r="AO542">
        <v>0.60844334427391233</v>
      </c>
      <c r="AP542">
        <v>0.39155665572608767</v>
      </c>
      <c r="AQ542" s="2">
        <f>Table4[[#This Row],[Gain]]^Table4[[#This Row],[θ]]</f>
        <v>10</v>
      </c>
      <c r="AR542" s="2">
        <f>-Table4[[#This Row],[λ]]*-Table4[[#This Row],[Loss]]^Table4[[#This Row],[θ]]</f>
        <v>14</v>
      </c>
      <c r="AS542" s="2">
        <f>Table4[[#This Row],[pie_gain]]*Table4[[#This Row],[v_n_w_g]]-Table4[[#This Row],[pie_loss]]*Table4[[#This Row],[v_n_w_l]]</f>
        <v>0.60264026257389602</v>
      </c>
      <c r="AT542" s="2">
        <f>IF(Table4[[#This Row],[diff_v]]&gt;=1,1,0)</f>
        <v>0</v>
      </c>
      <c r="AU542" s="2">
        <f>Table4[[#This Row],[Gain]]^(Table4[[#This Row],[θ]]*Table4[[#This Row],[ω_p]])</f>
        <v>11.443830814414815</v>
      </c>
      <c r="AV542" s="2">
        <f>-Table4[[#This Row],[λ]]*-Table4[[#This Row],[Loss]]^(Table4[[#This Row],[θ]]*Table4[[#This Row],[ω_n]])</f>
        <v>14</v>
      </c>
      <c r="AW542" s="2">
        <f>Table4[[#This Row],[v_n_w_g_w]]*Table4[[#This Row],[pie_gain]]-Table4[[#This Row],[v_n_w_l_w]]*Table4[[#This Row],[pie_loss]]</f>
        <v>1.4811295118621723</v>
      </c>
      <c r="AX542" s="2">
        <f>IF(Table4[[#This Row],[diff_v_w]]&gt;=1,1,0)</f>
        <v>1</v>
      </c>
      <c r="AY542" s="2">
        <f>Table4[[#This Row],[Gain]]^(Table4[[#This Row],[θ]])*Table4[[#This Row],[ω_p2]]</f>
        <v>10.41</v>
      </c>
      <c r="AZ542" s="2">
        <f>-Table4[[#This Row],[λ]]*-Table4[[#This Row],[Loss]]^(Table4[[#This Row],[θ]])*Table4[[#This Row],[ω_n2]]</f>
        <v>14</v>
      </c>
      <c r="BA542" s="2">
        <f>Table4[[#This Row],[v_n_w_g_w2]]*Table4[[#This Row],[pie_gain]]-Table4[[#This Row],[v_n_w_l_w2]]*Table4[[#This Row],[pie_loss]]</f>
        <v>0.85210203372619997</v>
      </c>
      <c r="BB542" s="2">
        <f>IF(Table4[[#This Row],[diff_v_w2]]&gt;=1,1,0)</f>
        <v>0</v>
      </c>
      <c r="BC542" s="2">
        <f>Table4[[#This Row],[Gain]]^(Table4[[#This Row],[θ]]+Table4[[#This Row],[ω_p3]])</f>
        <v>12.078138351067807</v>
      </c>
      <c r="BD542" s="2">
        <f>-Table4[[#This Row],[λ]]*-Table4[[#This Row],[Loss]]^(Table4[[#This Row],[θ]]+Table4[[#This Row],[ω_n3]])</f>
        <v>14</v>
      </c>
      <c r="BE542" s="2">
        <f>Table4[[#This Row],[v_n_w_g_w3]]*Table4[[#This Row],[pie_gain]]-Table4[[#This Row],[v_n_w_l_w3]]*Table4[[#This Row],[pie_loss]]</f>
        <v>1.8670697107614664</v>
      </c>
      <c r="BF542" s="2">
        <f>IF(Table4[[#This Row],[diff_v_w3]]&gt;=1,1,0)</f>
        <v>1</v>
      </c>
      <c r="BG542" s="2">
        <f>(Table4[[#This Row],[Accept]]-Table4[[#This Row],[projected_M1]])</f>
        <v>1</v>
      </c>
      <c r="BH542" s="2">
        <f>(Table4[[#This Row],[Accept]]-Table4[[#This Row],[projected_M2]])</f>
        <v>0</v>
      </c>
      <c r="BI542" s="2">
        <f>(Table4[[#This Row],[Accept]]-Table4[[#This Row],[projected_M3]])</f>
        <v>1</v>
      </c>
      <c r="BJ542" s="2">
        <f>(Table4[[#This Row],[Accept]]-Table4[[#This Row],[projected_M4]])</f>
        <v>0</v>
      </c>
    </row>
    <row r="543" spans="1:62" x14ac:dyDescent="0.3">
      <c r="A543">
        <v>49</v>
      </c>
      <c r="B543" t="s">
        <v>46</v>
      </c>
      <c r="C543">
        <v>1</v>
      </c>
      <c r="D543">
        <v>-1.4</v>
      </c>
      <c r="E543" s="22">
        <f>IF(Table4[[#This Row],[Trial]]="G1",Table4[[#This Row],[Balance]]/100,IF(Table4[[#This Row],[Trial]]="G2",Table4[[#This Row],[Balance]]/200,Table4[[#This Row],[Balance]]/500))</f>
        <v>5</v>
      </c>
      <c r="F543" s="22">
        <f>IF(Table4[[#This Row],[Net_Balance]]&gt;1,1+(Table4[[#This Row],[Net_Balance]]-1)/$F$974,1)</f>
        <v>1.0571428571428572</v>
      </c>
      <c r="G543" s="22">
        <f>IF(Table4[[#This Row],[Net_Balance]]&lt;1,1-(1-Table4[[#This Row],[Net_Balance]])/$F$974,1)</f>
        <v>1</v>
      </c>
      <c r="H543" s="22">
        <f>IF(Table4[[#This Row],[Net_Balance]]&gt;1,1+(Table4[[#This Row],[Net_Balance]]-1)/$H$974,1)</f>
        <v>1.04</v>
      </c>
      <c r="I543" s="22">
        <f>IF(Table4[[#This Row],[Net_Balance]]&lt;1,1-(1-Table4[[#This Row],[Net_Balance]])/$H$974,1)</f>
        <v>1</v>
      </c>
      <c r="J543" s="22">
        <f>IF(Table4[[#This Row],[Net_Balance]]&gt;1,(Table4[[#This Row],[Net_Balance]]-1)/$J$974,0)</f>
        <v>0.08</v>
      </c>
      <c r="K543" s="22">
        <f>IF(Table4[[#This Row],[Net_Balance]]&lt;1,-(1-Table4[[#This Row],[Net_Balance]])/$J$974,0)</f>
        <v>0</v>
      </c>
      <c r="L543" t="s">
        <v>108</v>
      </c>
      <c r="M543" t="s">
        <v>52</v>
      </c>
      <c r="N543" t="s">
        <v>7</v>
      </c>
      <c r="O543">
        <v>1</v>
      </c>
      <c r="P543">
        <v>-10</v>
      </c>
      <c r="Q543">
        <v>500</v>
      </c>
      <c r="R543">
        <v>1664534821</v>
      </c>
      <c r="S543">
        <v>5</v>
      </c>
      <c r="T543" t="s">
        <v>117</v>
      </c>
      <c r="U543">
        <v>0</v>
      </c>
      <c r="V543">
        <v>-10</v>
      </c>
      <c r="W543">
        <v>0.5</v>
      </c>
      <c r="X543">
        <v>10</v>
      </c>
      <c r="Y543">
        <v>0.5</v>
      </c>
      <c r="Z543">
        <v>0</v>
      </c>
      <c r="AA543">
        <v>100</v>
      </c>
      <c r="AB543">
        <v>10</v>
      </c>
      <c r="AC543">
        <v>4</v>
      </c>
      <c r="AD543">
        <v>0.25</v>
      </c>
      <c r="AE543">
        <v>0.75</v>
      </c>
      <c r="AF543">
        <v>1</v>
      </c>
      <c r="AG543">
        <v>0.25</v>
      </c>
      <c r="AH543">
        <v>0.5</v>
      </c>
      <c r="AI543">
        <v>0.375</v>
      </c>
      <c r="AJ543">
        <v>0.625</v>
      </c>
      <c r="AK543">
        <v>2.5</v>
      </c>
      <c r="AL543">
        <v>93.75</v>
      </c>
      <c r="AM543">
        <v>9.6824583655185421</v>
      </c>
      <c r="AN543">
        <v>0.9</v>
      </c>
      <c r="AO543">
        <v>0.60844334427391233</v>
      </c>
      <c r="AP543">
        <v>0.39155665572608767</v>
      </c>
      <c r="AQ543" s="2">
        <f>Table4[[#This Row],[Gain]]^Table4[[#This Row],[θ]]</f>
        <v>10</v>
      </c>
      <c r="AR543" s="2">
        <f>-Table4[[#This Row],[λ]]*-Table4[[#This Row],[Loss]]^Table4[[#This Row],[θ]]</f>
        <v>14</v>
      </c>
      <c r="AS543" s="2">
        <f>Table4[[#This Row],[pie_gain]]*Table4[[#This Row],[v_n_w_g]]-Table4[[#This Row],[pie_loss]]*Table4[[#This Row],[v_n_w_l]]</f>
        <v>0.60264026257389602</v>
      </c>
      <c r="AT543" s="2">
        <f>IF(Table4[[#This Row],[diff_v]]&gt;=1,1,0)</f>
        <v>0</v>
      </c>
      <c r="AU543" s="2">
        <f>Table4[[#This Row],[Gain]]^(Table4[[#This Row],[θ]]*Table4[[#This Row],[ω_p]])</f>
        <v>11.406249238513212</v>
      </c>
      <c r="AV543" s="2">
        <f>-Table4[[#This Row],[λ]]*-Table4[[#This Row],[Loss]]^(Table4[[#This Row],[θ]]*Table4[[#This Row],[ω_n]])</f>
        <v>14</v>
      </c>
      <c r="AW543" s="2">
        <f>Table4[[#This Row],[v_n_w_g_w]]*Table4[[#This Row],[pie_gain]]-Table4[[#This Row],[v_n_w_l_w]]*Table4[[#This Row],[pie_loss]]</f>
        <v>1.4582632521375167</v>
      </c>
      <c r="AX543" s="2">
        <f>IF(Table4[[#This Row],[diff_v_w]]&gt;=1,1,0)</f>
        <v>1</v>
      </c>
      <c r="AY543" s="2">
        <f>Table4[[#This Row],[Gain]]^(Table4[[#This Row],[θ]])*Table4[[#This Row],[ω_p2]]</f>
        <v>10.4</v>
      </c>
      <c r="AZ543" s="2">
        <f>-Table4[[#This Row],[λ]]*-Table4[[#This Row],[Loss]]^(Table4[[#This Row],[θ]])*Table4[[#This Row],[ω_n2]]</f>
        <v>14</v>
      </c>
      <c r="BA543" s="2">
        <f>Table4[[#This Row],[v_n_w_g_w2]]*Table4[[#This Row],[pie_gain]]-Table4[[#This Row],[v_n_w_l_w2]]*Table4[[#This Row],[pie_loss]]</f>
        <v>0.84601760028346096</v>
      </c>
      <c r="BB543" s="2">
        <f>IF(Table4[[#This Row],[diff_v_w2]]&gt;=1,1,0)</f>
        <v>0</v>
      </c>
      <c r="BC543" s="2">
        <f>Table4[[#This Row],[Gain]]^(Table4[[#This Row],[θ]]+Table4[[#This Row],[ω_p3]])</f>
        <v>12.022644346174133</v>
      </c>
      <c r="BD543" s="2">
        <f>-Table4[[#This Row],[λ]]*-Table4[[#This Row],[Loss]]^(Table4[[#This Row],[θ]]+Table4[[#This Row],[ω_n3]])</f>
        <v>14</v>
      </c>
      <c r="BE543" s="2">
        <f>Table4[[#This Row],[v_n_w_g_w3]]*Table4[[#This Row],[pie_gain]]-Table4[[#This Row],[v_n_w_l_w3]]*Table4[[#This Row],[pie_loss]]</f>
        <v>1.8333047528368063</v>
      </c>
      <c r="BF543" s="2">
        <f>IF(Table4[[#This Row],[diff_v_w3]]&gt;=1,1,0)</f>
        <v>1</v>
      </c>
      <c r="BG543" s="2">
        <f>(Table4[[#This Row],[Accept]]-Table4[[#This Row],[projected_M1]])</f>
        <v>1</v>
      </c>
      <c r="BH543" s="2">
        <f>(Table4[[#This Row],[Accept]]-Table4[[#This Row],[projected_M2]])</f>
        <v>0</v>
      </c>
      <c r="BI543" s="2">
        <f>(Table4[[#This Row],[Accept]]-Table4[[#This Row],[projected_M3]])</f>
        <v>1</v>
      </c>
      <c r="BJ543" s="2">
        <f>(Table4[[#This Row],[Accept]]-Table4[[#This Row],[projected_M4]])</f>
        <v>0</v>
      </c>
    </row>
    <row r="544" spans="1:62" x14ac:dyDescent="0.3">
      <c r="A544">
        <v>52</v>
      </c>
      <c r="B544" t="s">
        <v>46</v>
      </c>
      <c r="C544">
        <v>1</v>
      </c>
      <c r="D544">
        <v>-1.4</v>
      </c>
      <c r="E544" s="22">
        <f>IF(Table4[[#This Row],[Trial]]="G1",Table4[[#This Row],[Balance]]/100,IF(Table4[[#This Row],[Trial]]="G2",Table4[[#This Row],[Balance]]/200,Table4[[#This Row],[Balance]]/500))</f>
        <v>5</v>
      </c>
      <c r="F544" s="22">
        <f>IF(Table4[[#This Row],[Net_Balance]]&gt;1,1+(Table4[[#This Row],[Net_Balance]]-1)/$F$974,1)</f>
        <v>1.0571428571428572</v>
      </c>
      <c r="G544" s="22">
        <f>IF(Table4[[#This Row],[Net_Balance]]&lt;1,1-(1-Table4[[#This Row],[Net_Balance]])/$F$974,1)</f>
        <v>1</v>
      </c>
      <c r="H544" s="22">
        <f>IF(Table4[[#This Row],[Net_Balance]]&gt;1,1+(Table4[[#This Row],[Net_Balance]]-1)/$H$974,1)</f>
        <v>1.04</v>
      </c>
      <c r="I544" s="22">
        <f>IF(Table4[[#This Row],[Net_Balance]]&lt;1,1-(1-Table4[[#This Row],[Net_Balance]])/$H$974,1)</f>
        <v>1</v>
      </c>
      <c r="J544" s="22">
        <f>IF(Table4[[#This Row],[Net_Balance]]&gt;1,(Table4[[#This Row],[Net_Balance]]-1)/$J$974,0)</f>
        <v>0.08</v>
      </c>
      <c r="K544" s="22">
        <f>IF(Table4[[#This Row],[Net_Balance]]&lt;1,-(1-Table4[[#This Row],[Net_Balance]])/$J$974,0)</f>
        <v>0</v>
      </c>
      <c r="L544" t="s">
        <v>108</v>
      </c>
      <c r="M544" t="s">
        <v>73</v>
      </c>
      <c r="N544" t="s">
        <v>5</v>
      </c>
      <c r="O544">
        <v>0</v>
      </c>
      <c r="P544">
        <v>0</v>
      </c>
      <c r="Q544">
        <v>500</v>
      </c>
      <c r="R544">
        <v>1664534863</v>
      </c>
      <c r="S544">
        <v>15</v>
      </c>
      <c r="T544" t="s">
        <v>118</v>
      </c>
      <c r="U544">
        <v>1</v>
      </c>
      <c r="V544">
        <v>-50</v>
      </c>
      <c r="W544">
        <v>0.5</v>
      </c>
      <c r="X544">
        <v>50</v>
      </c>
      <c r="Y544">
        <v>0.5</v>
      </c>
      <c r="Z544">
        <v>0</v>
      </c>
      <c r="AA544">
        <v>2500</v>
      </c>
      <c r="AB544">
        <v>50</v>
      </c>
      <c r="AC544">
        <v>4</v>
      </c>
      <c r="AD544">
        <v>0.25</v>
      </c>
      <c r="AE544">
        <v>0.75</v>
      </c>
      <c r="AF544">
        <v>1</v>
      </c>
      <c r="AG544">
        <v>0.25</v>
      </c>
      <c r="AH544">
        <v>0.5</v>
      </c>
      <c r="AI544">
        <v>0.375</v>
      </c>
      <c r="AJ544">
        <v>0.625</v>
      </c>
      <c r="AK544">
        <v>12.5</v>
      </c>
      <c r="AL544">
        <v>2343.75</v>
      </c>
      <c r="AM544">
        <v>48.412291827592711</v>
      </c>
      <c r="AN544">
        <v>0.9</v>
      </c>
      <c r="AO544">
        <v>0.60844334427391233</v>
      </c>
      <c r="AP544">
        <v>0.39155665572608767</v>
      </c>
      <c r="AQ544" s="2">
        <f>Table4[[#This Row],[Gain]]^Table4[[#This Row],[θ]]</f>
        <v>50</v>
      </c>
      <c r="AR544" s="2">
        <f>-Table4[[#This Row],[λ]]*-Table4[[#This Row],[Loss]]^Table4[[#This Row],[θ]]</f>
        <v>70</v>
      </c>
      <c r="AS544" s="2">
        <f>Table4[[#This Row],[pie_gain]]*Table4[[#This Row],[v_n_w_g]]-Table4[[#This Row],[pie_loss]]*Table4[[#This Row],[v_n_w_l]]</f>
        <v>3.0132013128694801</v>
      </c>
      <c r="AT544" s="2">
        <f>IF(Table4[[#This Row],[diff_v]]&gt;=1,1,0)</f>
        <v>1</v>
      </c>
      <c r="AU544" s="2">
        <f>Table4[[#This Row],[Gain]]^(Table4[[#This Row],[θ]]*Table4[[#This Row],[ω_p]])</f>
        <v>62.525043792726315</v>
      </c>
      <c r="AV544" s="2">
        <f>-Table4[[#This Row],[λ]]*-Table4[[#This Row],[Loss]]^(Table4[[#This Row],[θ]]*Table4[[#This Row],[ω_n]])</f>
        <v>70</v>
      </c>
      <c r="AW544" s="2">
        <f>Table4[[#This Row],[v_n_w_g_w]]*Table4[[#This Row],[pie_gain]]-Table4[[#This Row],[v_n_w_l_w]]*Table4[[#This Row],[pie_loss]]</f>
        <v>10.633980845293085</v>
      </c>
      <c r="AX544" s="2">
        <f>IF(Table4[[#This Row],[diff_v_w]]&gt;=1,1,0)</f>
        <v>1</v>
      </c>
      <c r="AY544" s="2">
        <f>Table4[[#This Row],[Gain]]^(Table4[[#This Row],[θ]])*Table4[[#This Row],[ω_p2]]</f>
        <v>52</v>
      </c>
      <c r="AZ544" s="2">
        <f>-Table4[[#This Row],[λ]]*-Table4[[#This Row],[Loss]]^(Table4[[#This Row],[θ]])*Table4[[#This Row],[ω_n2]]</f>
        <v>70</v>
      </c>
      <c r="BA544" s="2">
        <f>Table4[[#This Row],[v_n_w_g_w2]]*Table4[[#This Row],[pie_gain]]-Table4[[#This Row],[v_n_w_l_w2]]*Table4[[#This Row],[pie_loss]]</f>
        <v>4.2300880014173039</v>
      </c>
      <c r="BB544" s="2">
        <f>IF(Table4[[#This Row],[diff_v_w2]]&gt;=1,1,0)</f>
        <v>1</v>
      </c>
      <c r="BC544" s="2">
        <f>Table4[[#This Row],[Gain]]^(Table4[[#This Row],[θ]]+Table4[[#This Row],[ω_p3]])</f>
        <v>68.373467399773872</v>
      </c>
      <c r="BD544" s="2">
        <f>-Table4[[#This Row],[λ]]*-Table4[[#This Row],[Loss]]^(Table4[[#This Row],[θ]]+Table4[[#This Row],[ω_n3]])</f>
        <v>70</v>
      </c>
      <c r="BE544" s="2">
        <f>Table4[[#This Row],[v_n_w_g_w3]]*Table4[[#This Row],[pie_gain]]-Table4[[#This Row],[v_n_w_l_w3]]*Table4[[#This Row],[pie_loss]]</f>
        <v>14.192415263495601</v>
      </c>
      <c r="BF544" s="2">
        <f>IF(Table4[[#This Row],[diff_v_w3]]&gt;=1,1,0)</f>
        <v>1</v>
      </c>
      <c r="BG544" s="2">
        <f>(Table4[[#This Row],[Accept]]-Table4[[#This Row],[projected_M1]])</f>
        <v>-1</v>
      </c>
      <c r="BH544" s="2">
        <f>(Table4[[#This Row],[Accept]]-Table4[[#This Row],[projected_M2]])</f>
        <v>-1</v>
      </c>
      <c r="BI544" s="2">
        <f>(Table4[[#This Row],[Accept]]-Table4[[#This Row],[projected_M3]])</f>
        <v>-1</v>
      </c>
      <c r="BJ544" s="2">
        <f>(Table4[[#This Row],[Accept]]-Table4[[#This Row],[projected_M4]])</f>
        <v>-1</v>
      </c>
    </row>
    <row r="545" spans="1:62" x14ac:dyDescent="0.3">
      <c r="A545">
        <v>53</v>
      </c>
      <c r="B545" t="s">
        <v>46</v>
      </c>
      <c r="C545">
        <v>1</v>
      </c>
      <c r="D545">
        <v>-1.4</v>
      </c>
      <c r="E545" s="22">
        <f>IF(Table4[[#This Row],[Trial]]="G1",Table4[[#This Row],[Balance]]/100,IF(Table4[[#This Row],[Trial]]="G2",Table4[[#This Row],[Balance]]/200,Table4[[#This Row],[Balance]]/500))</f>
        <v>5</v>
      </c>
      <c r="F545" s="22">
        <f>IF(Table4[[#This Row],[Net_Balance]]&gt;1,1+(Table4[[#This Row],[Net_Balance]]-1)/$F$974,1)</f>
        <v>1.0571428571428572</v>
      </c>
      <c r="G545" s="22">
        <f>IF(Table4[[#This Row],[Net_Balance]]&lt;1,1-(1-Table4[[#This Row],[Net_Balance]])/$F$974,1)</f>
        <v>1</v>
      </c>
      <c r="H545" s="22">
        <f>IF(Table4[[#This Row],[Net_Balance]]&gt;1,1+(Table4[[#This Row],[Net_Balance]]-1)/$H$974,1)</f>
        <v>1.04</v>
      </c>
      <c r="I545" s="22">
        <f>IF(Table4[[#This Row],[Net_Balance]]&lt;1,1-(1-Table4[[#This Row],[Net_Balance]])/$H$974,1)</f>
        <v>1</v>
      </c>
      <c r="J545" s="22">
        <f>IF(Table4[[#This Row],[Net_Balance]]&gt;1,(Table4[[#This Row],[Net_Balance]]-1)/$J$974,0)</f>
        <v>0.08</v>
      </c>
      <c r="K545" s="22">
        <f>IF(Table4[[#This Row],[Net_Balance]]&lt;1,-(1-Table4[[#This Row],[Net_Balance]])/$J$974,0)</f>
        <v>0</v>
      </c>
      <c r="L545" t="s">
        <v>108</v>
      </c>
      <c r="M545" t="s">
        <v>73</v>
      </c>
      <c r="N545" t="s">
        <v>5</v>
      </c>
      <c r="O545">
        <v>0</v>
      </c>
      <c r="P545">
        <v>0</v>
      </c>
      <c r="Q545">
        <v>500</v>
      </c>
      <c r="R545">
        <v>1664534863</v>
      </c>
      <c r="S545">
        <v>0</v>
      </c>
      <c r="T545" t="s">
        <v>118</v>
      </c>
      <c r="U545">
        <v>1</v>
      </c>
      <c r="V545">
        <v>-50</v>
      </c>
      <c r="W545">
        <v>0.5</v>
      </c>
      <c r="X545">
        <v>50</v>
      </c>
      <c r="Y545">
        <v>0.5</v>
      </c>
      <c r="Z545">
        <v>0</v>
      </c>
      <c r="AA545">
        <v>2500</v>
      </c>
      <c r="AB545">
        <v>50</v>
      </c>
      <c r="AC545">
        <v>4</v>
      </c>
      <c r="AD545">
        <v>0.25</v>
      </c>
      <c r="AE545">
        <v>0.75</v>
      </c>
      <c r="AF545">
        <v>1</v>
      </c>
      <c r="AG545">
        <v>0.25</v>
      </c>
      <c r="AH545">
        <v>0.5</v>
      </c>
      <c r="AI545">
        <v>0.375</v>
      </c>
      <c r="AJ545">
        <v>0.625</v>
      </c>
      <c r="AK545">
        <v>12.5</v>
      </c>
      <c r="AL545">
        <v>2343.75</v>
      </c>
      <c r="AM545">
        <v>48.412291827592711</v>
      </c>
      <c r="AN545">
        <v>0.9</v>
      </c>
      <c r="AO545">
        <v>0.60844334427391233</v>
      </c>
      <c r="AP545">
        <v>0.39155665572608767</v>
      </c>
      <c r="AQ545" s="2">
        <f>Table4[[#This Row],[Gain]]^Table4[[#This Row],[θ]]</f>
        <v>50</v>
      </c>
      <c r="AR545" s="2">
        <f>-Table4[[#This Row],[λ]]*-Table4[[#This Row],[Loss]]^Table4[[#This Row],[θ]]</f>
        <v>70</v>
      </c>
      <c r="AS545" s="2">
        <f>Table4[[#This Row],[pie_gain]]*Table4[[#This Row],[v_n_w_g]]-Table4[[#This Row],[pie_loss]]*Table4[[#This Row],[v_n_w_l]]</f>
        <v>3.0132013128694801</v>
      </c>
      <c r="AT545" s="2">
        <f>IF(Table4[[#This Row],[diff_v]]&gt;=1,1,0)</f>
        <v>1</v>
      </c>
      <c r="AU545" s="2">
        <f>Table4[[#This Row],[Gain]]^(Table4[[#This Row],[θ]]*Table4[[#This Row],[ω_p]])</f>
        <v>62.525043792726315</v>
      </c>
      <c r="AV545" s="2">
        <f>-Table4[[#This Row],[λ]]*-Table4[[#This Row],[Loss]]^(Table4[[#This Row],[θ]]*Table4[[#This Row],[ω_n]])</f>
        <v>70</v>
      </c>
      <c r="AW545" s="2">
        <f>Table4[[#This Row],[v_n_w_g_w]]*Table4[[#This Row],[pie_gain]]-Table4[[#This Row],[v_n_w_l_w]]*Table4[[#This Row],[pie_loss]]</f>
        <v>10.633980845293085</v>
      </c>
      <c r="AX545" s="2">
        <f>IF(Table4[[#This Row],[diff_v_w]]&gt;=1,1,0)</f>
        <v>1</v>
      </c>
      <c r="AY545" s="2">
        <f>Table4[[#This Row],[Gain]]^(Table4[[#This Row],[θ]])*Table4[[#This Row],[ω_p2]]</f>
        <v>52</v>
      </c>
      <c r="AZ545" s="2">
        <f>-Table4[[#This Row],[λ]]*-Table4[[#This Row],[Loss]]^(Table4[[#This Row],[θ]])*Table4[[#This Row],[ω_n2]]</f>
        <v>70</v>
      </c>
      <c r="BA545" s="2">
        <f>Table4[[#This Row],[v_n_w_g_w2]]*Table4[[#This Row],[pie_gain]]-Table4[[#This Row],[v_n_w_l_w2]]*Table4[[#This Row],[pie_loss]]</f>
        <v>4.2300880014173039</v>
      </c>
      <c r="BB545" s="2">
        <f>IF(Table4[[#This Row],[diff_v_w2]]&gt;=1,1,0)</f>
        <v>1</v>
      </c>
      <c r="BC545" s="2">
        <f>Table4[[#This Row],[Gain]]^(Table4[[#This Row],[θ]]+Table4[[#This Row],[ω_p3]])</f>
        <v>68.373467399773872</v>
      </c>
      <c r="BD545" s="2">
        <f>-Table4[[#This Row],[λ]]*-Table4[[#This Row],[Loss]]^(Table4[[#This Row],[θ]]+Table4[[#This Row],[ω_n3]])</f>
        <v>70</v>
      </c>
      <c r="BE545" s="2">
        <f>Table4[[#This Row],[v_n_w_g_w3]]*Table4[[#This Row],[pie_gain]]-Table4[[#This Row],[v_n_w_l_w3]]*Table4[[#This Row],[pie_loss]]</f>
        <v>14.192415263495601</v>
      </c>
      <c r="BF545" s="2">
        <f>IF(Table4[[#This Row],[diff_v_w3]]&gt;=1,1,0)</f>
        <v>1</v>
      </c>
      <c r="BG545" s="2">
        <f>(Table4[[#This Row],[Accept]]-Table4[[#This Row],[projected_M1]])</f>
        <v>-1</v>
      </c>
      <c r="BH545" s="2">
        <f>(Table4[[#This Row],[Accept]]-Table4[[#This Row],[projected_M2]])</f>
        <v>-1</v>
      </c>
      <c r="BI545" s="2">
        <f>(Table4[[#This Row],[Accept]]-Table4[[#This Row],[projected_M3]])</f>
        <v>-1</v>
      </c>
      <c r="BJ545" s="2">
        <f>(Table4[[#This Row],[Accept]]-Table4[[#This Row],[projected_M4]])</f>
        <v>-1</v>
      </c>
    </row>
    <row r="546" spans="1:62" x14ac:dyDescent="0.3">
      <c r="A546">
        <v>54</v>
      </c>
      <c r="B546" t="s">
        <v>46</v>
      </c>
      <c r="C546">
        <v>1</v>
      </c>
      <c r="D546">
        <v>-1.4</v>
      </c>
      <c r="E546" s="22">
        <f>IF(Table4[[#This Row],[Trial]]="G1",Table4[[#This Row],[Balance]]/100,IF(Table4[[#This Row],[Trial]]="G2",Table4[[#This Row],[Balance]]/200,Table4[[#This Row],[Balance]]/500))</f>
        <v>6.8</v>
      </c>
      <c r="F546" s="22">
        <f>IF(Table4[[#This Row],[Net_Balance]]&gt;1,1+(Table4[[#This Row],[Net_Balance]]-1)/$F$974,1)</f>
        <v>1.0828571428571427</v>
      </c>
      <c r="G546" s="22">
        <f>IF(Table4[[#This Row],[Net_Balance]]&lt;1,1-(1-Table4[[#This Row],[Net_Balance]])/$F$974,1)</f>
        <v>1</v>
      </c>
      <c r="H546" s="22">
        <f>IF(Table4[[#This Row],[Net_Balance]]&gt;1,1+(Table4[[#This Row],[Net_Balance]]-1)/$H$974,1)</f>
        <v>1.0580000000000001</v>
      </c>
      <c r="I546" s="22">
        <f>IF(Table4[[#This Row],[Net_Balance]]&lt;1,1-(1-Table4[[#This Row],[Net_Balance]])/$H$974,1)</f>
        <v>1</v>
      </c>
      <c r="J546" s="22">
        <f>IF(Table4[[#This Row],[Net_Balance]]&gt;1,(Table4[[#This Row],[Net_Balance]]-1)/$J$974,0)</f>
        <v>0.11599999999999999</v>
      </c>
      <c r="K546" s="22">
        <f>IF(Table4[[#This Row],[Net_Balance]]&lt;1,-(1-Table4[[#This Row],[Net_Balance]])/$J$974,0)</f>
        <v>0</v>
      </c>
      <c r="L546" t="s">
        <v>108</v>
      </c>
      <c r="M546" t="s">
        <v>76</v>
      </c>
      <c r="N546" t="s">
        <v>7</v>
      </c>
      <c r="O546">
        <v>1</v>
      </c>
      <c r="P546">
        <v>180</v>
      </c>
      <c r="Q546">
        <v>680</v>
      </c>
      <c r="R546">
        <v>1664534869</v>
      </c>
      <c r="S546">
        <v>6</v>
      </c>
      <c r="T546" t="s">
        <v>118</v>
      </c>
      <c r="U546">
        <v>1</v>
      </c>
      <c r="V546">
        <v>-90</v>
      </c>
      <c r="W546">
        <v>0.5</v>
      </c>
      <c r="X546">
        <v>180</v>
      </c>
      <c r="Y546">
        <v>0.5</v>
      </c>
      <c r="Z546">
        <v>45</v>
      </c>
      <c r="AA546">
        <v>18225</v>
      </c>
      <c r="AB546">
        <v>135</v>
      </c>
      <c r="AC546">
        <v>2</v>
      </c>
      <c r="AD546">
        <v>0.25</v>
      </c>
      <c r="AE546">
        <v>0.75</v>
      </c>
      <c r="AF546">
        <v>2</v>
      </c>
      <c r="AG546">
        <v>0.5</v>
      </c>
      <c r="AH546">
        <v>0.25</v>
      </c>
      <c r="AI546">
        <v>0.625</v>
      </c>
      <c r="AJ546">
        <v>0.375</v>
      </c>
      <c r="AK546">
        <v>11.25</v>
      </c>
      <c r="AL546">
        <v>17085.9375</v>
      </c>
      <c r="AM546">
        <v>130.71318793450033</v>
      </c>
      <c r="AN546">
        <v>0.9</v>
      </c>
      <c r="AO546">
        <v>0.38419903534316502</v>
      </c>
      <c r="AP546">
        <v>0.61580096465683498</v>
      </c>
      <c r="AQ546" s="2">
        <f>Table4[[#This Row],[Gain]]^Table4[[#This Row],[θ]]</f>
        <v>180</v>
      </c>
      <c r="AR546" s="2">
        <f>-Table4[[#This Row],[λ]]*-Table4[[#This Row],[Loss]]^Table4[[#This Row],[θ]]</f>
        <v>125.99999999999999</v>
      </c>
      <c r="AS546" s="2">
        <f>Table4[[#This Row],[pie_gain]]*Table4[[#This Row],[v_n_w_g]]-Table4[[#This Row],[pie_loss]]*Table4[[#This Row],[v_n_w_l]]</f>
        <v>-8.4350951849914964</v>
      </c>
      <c r="AT546" s="2">
        <f>IF(Table4[[#This Row],[diff_v]]&gt;=1,1,0)</f>
        <v>0</v>
      </c>
      <c r="AU546" s="2">
        <f>Table4[[#This Row],[Gain]]^(Table4[[#This Row],[θ]]*Table4[[#This Row],[ω_p]])</f>
        <v>276.78206249962153</v>
      </c>
      <c r="AV546" s="2">
        <f>-Table4[[#This Row],[λ]]*-Table4[[#This Row],[Loss]]^(Table4[[#This Row],[θ]]*Table4[[#This Row],[ω_n]])</f>
        <v>125.99999999999999</v>
      </c>
      <c r="AW546" s="2">
        <f>Table4[[#This Row],[v_n_w_g_w]]*Table4[[#This Row],[pie_gain]]-Table4[[#This Row],[v_n_w_l_w]]*Table4[[#This Row],[pie_loss]]</f>
        <v>28.748479865885002</v>
      </c>
      <c r="AX546" s="2">
        <f>IF(Table4[[#This Row],[diff_v_w]]&gt;=1,1,0)</f>
        <v>1</v>
      </c>
      <c r="AY546" s="2">
        <f>Table4[[#This Row],[Gain]]^(Table4[[#This Row],[θ]])*Table4[[#This Row],[ω_p2]]</f>
        <v>190.44</v>
      </c>
      <c r="AZ546" s="2">
        <f>-Table4[[#This Row],[λ]]*-Table4[[#This Row],[Loss]]^(Table4[[#This Row],[θ]])*Table4[[#This Row],[ω_n2]]</f>
        <v>125.99999999999999</v>
      </c>
      <c r="BA546" s="2">
        <f>Table4[[#This Row],[v_n_w_g_w2]]*Table4[[#This Row],[pie_gain]]-Table4[[#This Row],[v_n_w_l_w2]]*Table4[[#This Row],[pie_loss]]</f>
        <v>-4.4240572560088509</v>
      </c>
      <c r="BB546" s="2">
        <f>IF(Table4[[#This Row],[diff_v_w2]]&gt;=1,1,0)</f>
        <v>0</v>
      </c>
      <c r="BC546" s="2">
        <f>Table4[[#This Row],[Gain]]^(Table4[[#This Row],[θ]]+Table4[[#This Row],[ω_p3]])</f>
        <v>328.7638939594604</v>
      </c>
      <c r="BD546" s="2">
        <f>-Table4[[#This Row],[λ]]*-Table4[[#This Row],[Loss]]^(Table4[[#This Row],[θ]]+Table4[[#This Row],[ω_n3]])</f>
        <v>125.99999999999999</v>
      </c>
      <c r="BE546" s="2">
        <f>Table4[[#This Row],[v_n_w_g_w3]]*Table4[[#This Row],[pie_gain]]-Table4[[#This Row],[v_n_w_l_w3]]*Table4[[#This Row],[pie_loss]]</f>
        <v>48.719849368126091</v>
      </c>
      <c r="BF546" s="2">
        <f>IF(Table4[[#This Row],[diff_v_w3]]&gt;=1,1,0)</f>
        <v>1</v>
      </c>
      <c r="BG546" s="2">
        <f>(Table4[[#This Row],[Accept]]-Table4[[#This Row],[projected_M1]])</f>
        <v>1</v>
      </c>
      <c r="BH546" s="2">
        <f>(Table4[[#This Row],[Accept]]-Table4[[#This Row],[projected_M2]])</f>
        <v>0</v>
      </c>
      <c r="BI546" s="2">
        <f>(Table4[[#This Row],[Accept]]-Table4[[#This Row],[projected_M3]])</f>
        <v>1</v>
      </c>
      <c r="BJ546" s="2">
        <f>(Table4[[#This Row],[Accept]]-Table4[[#This Row],[projected_M4]])</f>
        <v>0</v>
      </c>
    </row>
    <row r="547" spans="1:62" x14ac:dyDescent="0.3">
      <c r="A547">
        <v>55</v>
      </c>
      <c r="B547" t="s">
        <v>46</v>
      </c>
      <c r="C547">
        <v>1</v>
      </c>
      <c r="D547">
        <v>-1.4</v>
      </c>
      <c r="E547" s="22">
        <f>IF(Table4[[#This Row],[Trial]]="G1",Table4[[#This Row],[Balance]]/100,IF(Table4[[#This Row],[Trial]]="G2",Table4[[#This Row],[Balance]]/200,Table4[[#This Row],[Balance]]/500))</f>
        <v>6.8</v>
      </c>
      <c r="F547" s="22">
        <f>IF(Table4[[#This Row],[Net_Balance]]&gt;1,1+(Table4[[#This Row],[Net_Balance]]-1)/$F$974,1)</f>
        <v>1.0828571428571427</v>
      </c>
      <c r="G547" s="22">
        <f>IF(Table4[[#This Row],[Net_Balance]]&lt;1,1-(1-Table4[[#This Row],[Net_Balance]])/$F$974,1)</f>
        <v>1</v>
      </c>
      <c r="H547" s="22">
        <f>IF(Table4[[#This Row],[Net_Balance]]&gt;1,1+(Table4[[#This Row],[Net_Balance]]-1)/$H$974,1)</f>
        <v>1.0580000000000001</v>
      </c>
      <c r="I547" s="22">
        <f>IF(Table4[[#This Row],[Net_Balance]]&lt;1,1-(1-Table4[[#This Row],[Net_Balance]])/$H$974,1)</f>
        <v>1</v>
      </c>
      <c r="J547" s="22">
        <f>IF(Table4[[#This Row],[Net_Balance]]&gt;1,(Table4[[#This Row],[Net_Balance]]-1)/$J$974,0)</f>
        <v>0.11599999999999999</v>
      </c>
      <c r="K547" s="22">
        <f>IF(Table4[[#This Row],[Net_Balance]]&lt;1,-(1-Table4[[#This Row],[Net_Balance]])/$J$974,0)</f>
        <v>0</v>
      </c>
      <c r="L547" t="s">
        <v>108</v>
      </c>
      <c r="M547" t="s">
        <v>78</v>
      </c>
      <c r="N547" t="s">
        <v>5</v>
      </c>
      <c r="O547">
        <v>0</v>
      </c>
      <c r="P547">
        <v>0</v>
      </c>
      <c r="Q547">
        <v>680</v>
      </c>
      <c r="R547">
        <v>1664534874</v>
      </c>
      <c r="S547">
        <v>5</v>
      </c>
      <c r="T547" t="s">
        <v>118</v>
      </c>
      <c r="U547">
        <v>1</v>
      </c>
      <c r="V547">
        <v>-90</v>
      </c>
      <c r="W547">
        <v>0.5</v>
      </c>
      <c r="X547">
        <v>80</v>
      </c>
      <c r="Y547">
        <v>0.5</v>
      </c>
      <c r="Z547">
        <v>-5</v>
      </c>
      <c r="AA547">
        <v>7225</v>
      </c>
      <c r="AB547">
        <v>85</v>
      </c>
      <c r="AC547">
        <v>2</v>
      </c>
      <c r="AD547">
        <v>0.25</v>
      </c>
      <c r="AE547">
        <v>0.75</v>
      </c>
      <c r="AF547">
        <v>2</v>
      </c>
      <c r="AG547">
        <v>0.5</v>
      </c>
      <c r="AH547">
        <v>0.25</v>
      </c>
      <c r="AI547">
        <v>0.625</v>
      </c>
      <c r="AJ547">
        <v>0.375</v>
      </c>
      <c r="AK547">
        <v>-26.25</v>
      </c>
      <c r="AL547">
        <v>6773.4375</v>
      </c>
      <c r="AM547">
        <v>82.300896106907615</v>
      </c>
      <c r="AN547">
        <v>0.9</v>
      </c>
      <c r="AO547">
        <v>0.38419903534316502</v>
      </c>
      <c r="AP547">
        <v>0.61580096465683498</v>
      </c>
      <c r="AQ547" s="2">
        <f>Table4[[#This Row],[Gain]]^Table4[[#This Row],[θ]]</f>
        <v>80</v>
      </c>
      <c r="AR547" s="2">
        <f>-Table4[[#This Row],[λ]]*-Table4[[#This Row],[Loss]]^Table4[[#This Row],[θ]]</f>
        <v>125.99999999999999</v>
      </c>
      <c r="AS547" s="2">
        <f>Table4[[#This Row],[pie_gain]]*Table4[[#This Row],[v_n_w_g]]-Table4[[#This Row],[pie_loss]]*Table4[[#This Row],[v_n_w_l]]</f>
        <v>-46.854998719307993</v>
      </c>
      <c r="AT547" s="2">
        <f>IF(Table4[[#This Row],[diff_v]]&gt;=1,1,0)</f>
        <v>0</v>
      </c>
      <c r="AU547" s="2">
        <f>Table4[[#This Row],[Gain]]^(Table4[[#This Row],[θ]]*Table4[[#This Row],[ω_p]])</f>
        <v>115.02032381180499</v>
      </c>
      <c r="AV547" s="2">
        <f>-Table4[[#This Row],[λ]]*-Table4[[#This Row],[Loss]]^(Table4[[#This Row],[θ]]*Table4[[#This Row],[ω_n]])</f>
        <v>125.99999999999999</v>
      </c>
      <c r="AW547" s="2">
        <f>Table4[[#This Row],[v_n_w_g_w]]*Table4[[#This Row],[pie_gain]]-Table4[[#This Row],[v_n_w_l_w]]*Table4[[#This Row],[pie_loss]]</f>
        <v>-33.400224093407246</v>
      </c>
      <c r="AX547" s="2">
        <f>IF(Table4[[#This Row],[diff_v_w]]&gt;=1,1,0)</f>
        <v>0</v>
      </c>
      <c r="AY547" s="2">
        <f>Table4[[#This Row],[Gain]]^(Table4[[#This Row],[θ]])*Table4[[#This Row],[ω_p2]]</f>
        <v>84.64</v>
      </c>
      <c r="AZ547" s="2">
        <f>-Table4[[#This Row],[λ]]*-Table4[[#This Row],[Loss]]^(Table4[[#This Row],[θ]])*Table4[[#This Row],[ω_n2]]</f>
        <v>125.99999999999999</v>
      </c>
      <c r="BA547" s="2">
        <f>Table4[[#This Row],[v_n_w_g_w2]]*Table4[[#This Row],[pie_gain]]-Table4[[#This Row],[v_n_w_l_w2]]*Table4[[#This Row],[pie_loss]]</f>
        <v>-45.07231519531571</v>
      </c>
      <c r="BB547" s="2">
        <f>IF(Table4[[#This Row],[diff_v_w2]]&gt;=1,1,0)</f>
        <v>0</v>
      </c>
      <c r="BC547" s="2">
        <f>Table4[[#This Row],[Gain]]^(Table4[[#This Row],[θ]]+Table4[[#This Row],[ω_p3]])</f>
        <v>132.99901528152705</v>
      </c>
      <c r="BD547" s="2">
        <f>-Table4[[#This Row],[λ]]*-Table4[[#This Row],[Loss]]^(Table4[[#This Row],[θ]]+Table4[[#This Row],[ω_n3]])</f>
        <v>125.99999999999999</v>
      </c>
      <c r="BE547" s="2">
        <f>Table4[[#This Row],[v_n_w_g_w3]]*Table4[[#This Row],[pie_gain]]-Table4[[#This Row],[v_n_w_l_w3]]*Table4[[#This Row],[pie_loss]]</f>
        <v>-26.492828174007641</v>
      </c>
      <c r="BF547" s="2">
        <f>IF(Table4[[#This Row],[diff_v_w3]]&gt;=1,1,0)</f>
        <v>0</v>
      </c>
      <c r="BG547" s="2">
        <f>(Table4[[#This Row],[Accept]]-Table4[[#This Row],[projected_M1]])</f>
        <v>0</v>
      </c>
      <c r="BH547" s="2">
        <f>(Table4[[#This Row],[Accept]]-Table4[[#This Row],[projected_M2]])</f>
        <v>0</v>
      </c>
      <c r="BI547" s="2">
        <f>(Table4[[#This Row],[Accept]]-Table4[[#This Row],[projected_M3]])</f>
        <v>0</v>
      </c>
      <c r="BJ547" s="2">
        <f>(Table4[[#This Row],[Accept]]-Table4[[#This Row],[projected_M4]])</f>
        <v>0</v>
      </c>
    </row>
    <row r="548" spans="1:62" x14ac:dyDescent="0.3">
      <c r="A548">
        <v>56</v>
      </c>
      <c r="B548" t="s">
        <v>46</v>
      </c>
      <c r="C548">
        <v>1</v>
      </c>
      <c r="D548">
        <v>-1.4</v>
      </c>
      <c r="E548" s="22">
        <f>IF(Table4[[#This Row],[Trial]]="G1",Table4[[#This Row],[Balance]]/100,IF(Table4[[#This Row],[Trial]]="G2",Table4[[#This Row],[Balance]]/200,Table4[[#This Row],[Balance]]/500))</f>
        <v>7</v>
      </c>
      <c r="F548" s="22">
        <f>IF(Table4[[#This Row],[Net_Balance]]&gt;1,1+(Table4[[#This Row],[Net_Balance]]-1)/$F$974,1)</f>
        <v>1.0857142857142856</v>
      </c>
      <c r="G548" s="22">
        <f>IF(Table4[[#This Row],[Net_Balance]]&lt;1,1-(1-Table4[[#This Row],[Net_Balance]])/$F$974,1)</f>
        <v>1</v>
      </c>
      <c r="H548" s="22">
        <f>IF(Table4[[#This Row],[Net_Balance]]&gt;1,1+(Table4[[#This Row],[Net_Balance]]-1)/$H$974,1)</f>
        <v>1.06</v>
      </c>
      <c r="I548" s="22">
        <f>IF(Table4[[#This Row],[Net_Balance]]&lt;1,1-(1-Table4[[#This Row],[Net_Balance]])/$H$974,1)</f>
        <v>1</v>
      </c>
      <c r="J548" s="22">
        <f>IF(Table4[[#This Row],[Net_Balance]]&gt;1,(Table4[[#This Row],[Net_Balance]]-1)/$J$974,0)</f>
        <v>0.12</v>
      </c>
      <c r="K548" s="22">
        <f>IF(Table4[[#This Row],[Net_Balance]]&lt;1,-(1-Table4[[#This Row],[Net_Balance]])/$J$974,0)</f>
        <v>0</v>
      </c>
      <c r="L548" t="s">
        <v>108</v>
      </c>
      <c r="M548" t="s">
        <v>102</v>
      </c>
      <c r="N548" t="s">
        <v>7</v>
      </c>
      <c r="O548">
        <v>1</v>
      </c>
      <c r="P548">
        <v>20</v>
      </c>
      <c r="Q548">
        <v>700</v>
      </c>
      <c r="R548">
        <v>1664534880</v>
      </c>
      <c r="S548">
        <v>6</v>
      </c>
      <c r="T548" t="s">
        <v>117</v>
      </c>
      <c r="U548">
        <v>0</v>
      </c>
      <c r="V548">
        <v>-10</v>
      </c>
      <c r="W548">
        <v>0.5</v>
      </c>
      <c r="X548">
        <v>20</v>
      </c>
      <c r="Y548">
        <v>0.5</v>
      </c>
      <c r="Z548">
        <v>5</v>
      </c>
      <c r="AA548">
        <v>225</v>
      </c>
      <c r="AB548">
        <v>15</v>
      </c>
      <c r="AC548">
        <v>2</v>
      </c>
      <c r="AD548">
        <v>0.25</v>
      </c>
      <c r="AE548">
        <v>0.75</v>
      </c>
      <c r="AF548">
        <v>2</v>
      </c>
      <c r="AG548">
        <v>0.5</v>
      </c>
      <c r="AH548">
        <v>0.25</v>
      </c>
      <c r="AI548">
        <v>0.625</v>
      </c>
      <c r="AJ548">
        <v>0.375</v>
      </c>
      <c r="AK548">
        <v>1.25</v>
      </c>
      <c r="AL548">
        <v>210.9375</v>
      </c>
      <c r="AM548">
        <v>14.523687548277813</v>
      </c>
      <c r="AN548">
        <v>0.9</v>
      </c>
      <c r="AO548">
        <v>0.38419903534316502</v>
      </c>
      <c r="AP548">
        <v>0.61580096465683498</v>
      </c>
      <c r="AQ548" s="2">
        <f>Table4[[#This Row],[Gain]]^Table4[[#This Row],[θ]]</f>
        <v>20</v>
      </c>
      <c r="AR548" s="2">
        <f>-Table4[[#This Row],[λ]]*-Table4[[#This Row],[Loss]]^Table4[[#This Row],[θ]]</f>
        <v>14</v>
      </c>
      <c r="AS548" s="2">
        <f>Table4[[#This Row],[pie_gain]]*Table4[[#This Row],[v_n_w_g]]-Table4[[#This Row],[pie_loss]]*Table4[[#This Row],[v_n_w_l]]</f>
        <v>-0.93723279833239026</v>
      </c>
      <c r="AT548" s="2">
        <f>IF(Table4[[#This Row],[diff_v]]&gt;=1,1,0)</f>
        <v>0</v>
      </c>
      <c r="AU548" s="2">
        <f>Table4[[#This Row],[Gain]]^(Table4[[#This Row],[θ]]*Table4[[#This Row],[ω_p]])</f>
        <v>25.85513754184846</v>
      </c>
      <c r="AV548" s="2">
        <f>-Table4[[#This Row],[λ]]*-Table4[[#This Row],[Loss]]^(Table4[[#This Row],[θ]]*Table4[[#This Row],[ω_n]])</f>
        <v>14</v>
      </c>
      <c r="AW548" s="2">
        <f>Table4[[#This Row],[v_n_w_g_w]]*Table4[[#This Row],[pie_gain]]-Table4[[#This Row],[v_n_w_l_w]]*Table4[[#This Row],[pie_loss]]</f>
        <v>1.3123053970473393</v>
      </c>
      <c r="AX548" s="2">
        <f>IF(Table4[[#This Row],[diff_v_w]]&gt;=1,1,0)</f>
        <v>1</v>
      </c>
      <c r="AY548" s="2">
        <f>Table4[[#This Row],[Gain]]^(Table4[[#This Row],[θ]])*Table4[[#This Row],[ω_p2]]</f>
        <v>21.200000000000003</v>
      </c>
      <c r="AZ548" s="2">
        <f>-Table4[[#This Row],[λ]]*-Table4[[#This Row],[Loss]]^(Table4[[#This Row],[θ]])*Table4[[#This Row],[ω_n2]]</f>
        <v>14</v>
      </c>
      <c r="BA548" s="2">
        <f>Table4[[#This Row],[v_n_w_g_w2]]*Table4[[#This Row],[pie_gain]]-Table4[[#This Row],[v_n_w_l_w2]]*Table4[[#This Row],[pie_loss]]</f>
        <v>-0.47619395592059099</v>
      </c>
      <c r="BB548" s="2">
        <f>IF(Table4[[#This Row],[diff_v_w2]]&gt;=1,1,0)</f>
        <v>0</v>
      </c>
      <c r="BC548" s="2">
        <f>Table4[[#This Row],[Gain]]^(Table4[[#This Row],[θ]]+Table4[[#This Row],[ω_p3]])</f>
        <v>28.65191111098294</v>
      </c>
      <c r="BD548" s="2">
        <f>-Table4[[#This Row],[λ]]*-Table4[[#This Row],[Loss]]^(Table4[[#This Row],[θ]]+Table4[[#This Row],[ω_n3]])</f>
        <v>14</v>
      </c>
      <c r="BE548" s="2">
        <f>Table4[[#This Row],[v_n_w_g_w3]]*Table4[[#This Row],[pie_gain]]-Table4[[#This Row],[v_n_w_l_w3]]*Table4[[#This Row],[pie_loss]]</f>
        <v>2.3868231043820671</v>
      </c>
      <c r="BF548" s="2">
        <f>IF(Table4[[#This Row],[diff_v_w3]]&gt;=1,1,0)</f>
        <v>1</v>
      </c>
      <c r="BG548" s="2">
        <f>(Table4[[#This Row],[Accept]]-Table4[[#This Row],[projected_M1]])</f>
        <v>1</v>
      </c>
      <c r="BH548" s="2">
        <f>(Table4[[#This Row],[Accept]]-Table4[[#This Row],[projected_M2]])</f>
        <v>0</v>
      </c>
      <c r="BI548" s="2">
        <f>(Table4[[#This Row],[Accept]]-Table4[[#This Row],[projected_M3]])</f>
        <v>1</v>
      </c>
      <c r="BJ548" s="2">
        <f>(Table4[[#This Row],[Accept]]-Table4[[#This Row],[projected_M4]])</f>
        <v>0</v>
      </c>
    </row>
    <row r="549" spans="1:62" x14ac:dyDescent="0.3">
      <c r="A549">
        <v>57</v>
      </c>
      <c r="B549" t="s">
        <v>46</v>
      </c>
      <c r="C549">
        <v>1</v>
      </c>
      <c r="D549">
        <v>-1.4</v>
      </c>
      <c r="E549" s="22">
        <f>IF(Table4[[#This Row],[Trial]]="G1",Table4[[#This Row],[Balance]]/100,IF(Table4[[#This Row],[Trial]]="G2",Table4[[#This Row],[Balance]]/200,Table4[[#This Row],[Balance]]/500))</f>
        <v>7</v>
      </c>
      <c r="F549" s="22">
        <f>IF(Table4[[#This Row],[Net_Balance]]&gt;1,1+(Table4[[#This Row],[Net_Balance]]-1)/$F$974,1)</f>
        <v>1.0857142857142856</v>
      </c>
      <c r="G549" s="22">
        <f>IF(Table4[[#This Row],[Net_Balance]]&lt;1,1-(1-Table4[[#This Row],[Net_Balance]])/$F$974,1)</f>
        <v>1</v>
      </c>
      <c r="H549" s="22">
        <f>IF(Table4[[#This Row],[Net_Balance]]&gt;1,1+(Table4[[#This Row],[Net_Balance]]-1)/$H$974,1)</f>
        <v>1.06</v>
      </c>
      <c r="I549" s="22">
        <f>IF(Table4[[#This Row],[Net_Balance]]&lt;1,1-(1-Table4[[#This Row],[Net_Balance]])/$H$974,1)</f>
        <v>1</v>
      </c>
      <c r="J549" s="22">
        <f>IF(Table4[[#This Row],[Net_Balance]]&gt;1,(Table4[[#This Row],[Net_Balance]]-1)/$J$974,0)</f>
        <v>0.12</v>
      </c>
      <c r="K549" s="22">
        <f>IF(Table4[[#This Row],[Net_Balance]]&lt;1,-(1-Table4[[#This Row],[Net_Balance]])/$J$974,0)</f>
        <v>0</v>
      </c>
      <c r="L549" t="s">
        <v>108</v>
      </c>
      <c r="M549" t="s">
        <v>82</v>
      </c>
      <c r="N549" t="s">
        <v>5</v>
      </c>
      <c r="O549">
        <v>0</v>
      </c>
      <c r="P549">
        <v>0</v>
      </c>
      <c r="Q549">
        <v>700</v>
      </c>
      <c r="R549">
        <v>1664534884</v>
      </c>
      <c r="S549">
        <v>4</v>
      </c>
      <c r="T549" t="s">
        <v>118</v>
      </c>
      <c r="U549">
        <v>1</v>
      </c>
      <c r="V549">
        <v>-10</v>
      </c>
      <c r="W549">
        <v>0.5</v>
      </c>
      <c r="X549">
        <v>0</v>
      </c>
      <c r="Y549">
        <v>0.5</v>
      </c>
      <c r="Z549">
        <v>-5</v>
      </c>
      <c r="AA549">
        <v>25</v>
      </c>
      <c r="AB549">
        <v>5</v>
      </c>
      <c r="AC549">
        <v>2</v>
      </c>
      <c r="AD549">
        <v>0.25</v>
      </c>
      <c r="AE549">
        <v>0.75</v>
      </c>
      <c r="AF549">
        <v>2</v>
      </c>
      <c r="AG549">
        <v>0.5</v>
      </c>
      <c r="AH549">
        <v>0.25</v>
      </c>
      <c r="AI549">
        <v>0.625</v>
      </c>
      <c r="AJ549">
        <v>0.375</v>
      </c>
      <c r="AK549">
        <v>-6.25</v>
      </c>
      <c r="AL549">
        <v>23.4375</v>
      </c>
      <c r="AM549">
        <v>4.8412291827592711</v>
      </c>
      <c r="AN549">
        <v>0.9</v>
      </c>
      <c r="AO549">
        <v>0.38419903534316502</v>
      </c>
      <c r="AP549">
        <v>0.61580096465683498</v>
      </c>
      <c r="AQ549" s="2">
        <f>Table4[[#This Row],[Gain]]^Table4[[#This Row],[θ]]</f>
        <v>0</v>
      </c>
      <c r="AR549" s="2">
        <f>-Table4[[#This Row],[λ]]*-Table4[[#This Row],[Loss]]^Table4[[#This Row],[θ]]</f>
        <v>14</v>
      </c>
      <c r="AS549" s="2">
        <f>Table4[[#This Row],[pie_gain]]*Table4[[#This Row],[v_n_w_g]]-Table4[[#This Row],[pie_loss]]*Table4[[#This Row],[v_n_w_l]]</f>
        <v>-8.6212135051956906</v>
      </c>
      <c r="AT549" s="2">
        <f>IF(Table4[[#This Row],[diff_v]]&gt;=1,1,0)</f>
        <v>0</v>
      </c>
      <c r="AU549" s="2">
        <f>Table4[[#This Row],[Gain]]^(Table4[[#This Row],[θ]]*Table4[[#This Row],[ω_p]])</f>
        <v>0</v>
      </c>
      <c r="AV549" s="2">
        <f>-Table4[[#This Row],[λ]]*-Table4[[#This Row],[Loss]]^(Table4[[#This Row],[θ]]*Table4[[#This Row],[ω_n]])</f>
        <v>14</v>
      </c>
      <c r="AW549" s="2">
        <f>Table4[[#This Row],[v_n_w_g_w]]*Table4[[#This Row],[pie_gain]]-Table4[[#This Row],[v_n_w_l_w]]*Table4[[#This Row],[pie_loss]]</f>
        <v>-8.6212135051956906</v>
      </c>
      <c r="AX549" s="2">
        <f>IF(Table4[[#This Row],[diff_v_w]]&gt;=1,1,0)</f>
        <v>0</v>
      </c>
      <c r="AY549" s="2">
        <f>Table4[[#This Row],[Gain]]^(Table4[[#This Row],[θ]])*Table4[[#This Row],[ω_p2]]</f>
        <v>0</v>
      </c>
      <c r="AZ549" s="2">
        <f>-Table4[[#This Row],[λ]]*-Table4[[#This Row],[Loss]]^(Table4[[#This Row],[θ]])*Table4[[#This Row],[ω_n2]]</f>
        <v>14</v>
      </c>
      <c r="BA549" s="2">
        <f>Table4[[#This Row],[v_n_w_g_w2]]*Table4[[#This Row],[pie_gain]]-Table4[[#This Row],[v_n_w_l_w2]]*Table4[[#This Row],[pie_loss]]</f>
        <v>-8.6212135051956906</v>
      </c>
      <c r="BB549" s="2">
        <f>IF(Table4[[#This Row],[diff_v_w2]]&gt;=1,1,0)</f>
        <v>0</v>
      </c>
      <c r="BC549" s="2">
        <f>Table4[[#This Row],[Gain]]^(Table4[[#This Row],[θ]]+Table4[[#This Row],[ω_p3]])</f>
        <v>0</v>
      </c>
      <c r="BD549" s="2">
        <f>-Table4[[#This Row],[λ]]*-Table4[[#This Row],[Loss]]^(Table4[[#This Row],[θ]]+Table4[[#This Row],[ω_n3]])</f>
        <v>14</v>
      </c>
      <c r="BE549" s="2">
        <f>Table4[[#This Row],[v_n_w_g_w3]]*Table4[[#This Row],[pie_gain]]-Table4[[#This Row],[v_n_w_l_w3]]*Table4[[#This Row],[pie_loss]]</f>
        <v>-8.6212135051956906</v>
      </c>
      <c r="BF549" s="2">
        <f>IF(Table4[[#This Row],[diff_v_w3]]&gt;=1,1,0)</f>
        <v>0</v>
      </c>
      <c r="BG549" s="2">
        <f>(Table4[[#This Row],[Accept]]-Table4[[#This Row],[projected_M1]])</f>
        <v>0</v>
      </c>
      <c r="BH549" s="2">
        <f>(Table4[[#This Row],[Accept]]-Table4[[#This Row],[projected_M2]])</f>
        <v>0</v>
      </c>
      <c r="BI549" s="2">
        <f>(Table4[[#This Row],[Accept]]-Table4[[#This Row],[projected_M3]])</f>
        <v>0</v>
      </c>
      <c r="BJ549" s="2">
        <f>(Table4[[#This Row],[Accept]]-Table4[[#This Row],[projected_M4]])</f>
        <v>0</v>
      </c>
    </row>
    <row r="550" spans="1:62" x14ac:dyDescent="0.3">
      <c r="A550">
        <v>59</v>
      </c>
      <c r="B550" t="s">
        <v>46</v>
      </c>
      <c r="C550">
        <v>1</v>
      </c>
      <c r="D550">
        <v>-1.4</v>
      </c>
      <c r="E550" s="22">
        <f>IF(Table4[[#This Row],[Trial]]="G1",Table4[[#This Row],[Balance]]/100,IF(Table4[[#This Row],[Trial]]="G2",Table4[[#This Row],[Balance]]/200,Table4[[#This Row],[Balance]]/500))</f>
        <v>7</v>
      </c>
      <c r="F550" s="22">
        <f>IF(Table4[[#This Row],[Net_Balance]]&gt;1,1+(Table4[[#This Row],[Net_Balance]]-1)/$F$974,1)</f>
        <v>1.0857142857142856</v>
      </c>
      <c r="G550" s="22">
        <f>IF(Table4[[#This Row],[Net_Balance]]&lt;1,1-(1-Table4[[#This Row],[Net_Balance]])/$F$974,1)</f>
        <v>1</v>
      </c>
      <c r="H550" s="22">
        <f>IF(Table4[[#This Row],[Net_Balance]]&gt;1,1+(Table4[[#This Row],[Net_Balance]]-1)/$H$974,1)</f>
        <v>1.06</v>
      </c>
      <c r="I550" s="22">
        <f>IF(Table4[[#This Row],[Net_Balance]]&lt;1,1-(1-Table4[[#This Row],[Net_Balance]])/$H$974,1)</f>
        <v>1</v>
      </c>
      <c r="J550" s="22">
        <f>IF(Table4[[#This Row],[Net_Balance]]&gt;1,(Table4[[#This Row],[Net_Balance]]-1)/$J$974,0)</f>
        <v>0.12</v>
      </c>
      <c r="K550" s="22">
        <f>IF(Table4[[#This Row],[Net_Balance]]&lt;1,-(1-Table4[[#This Row],[Net_Balance]])/$J$974,0)</f>
        <v>0</v>
      </c>
      <c r="L550" t="s">
        <v>108</v>
      </c>
      <c r="M550" t="s">
        <v>58</v>
      </c>
      <c r="N550" t="s">
        <v>5</v>
      </c>
      <c r="O550">
        <v>0</v>
      </c>
      <c r="P550">
        <v>0</v>
      </c>
      <c r="Q550">
        <v>700</v>
      </c>
      <c r="R550">
        <v>1664534900</v>
      </c>
      <c r="S550">
        <v>5</v>
      </c>
      <c r="T550" t="s">
        <v>118</v>
      </c>
      <c r="U550">
        <v>1</v>
      </c>
      <c r="V550">
        <v>-50</v>
      </c>
      <c r="W550">
        <v>0.5</v>
      </c>
      <c r="X550">
        <v>50</v>
      </c>
      <c r="Y550">
        <v>0.5</v>
      </c>
      <c r="Z550">
        <v>0</v>
      </c>
      <c r="AA550">
        <v>2500</v>
      </c>
      <c r="AB550">
        <v>50</v>
      </c>
      <c r="AC550">
        <v>2</v>
      </c>
      <c r="AD550">
        <v>0.25</v>
      </c>
      <c r="AE550">
        <v>0.75</v>
      </c>
      <c r="AF550">
        <v>2</v>
      </c>
      <c r="AG550">
        <v>0.5</v>
      </c>
      <c r="AH550">
        <v>0.25</v>
      </c>
      <c r="AI550">
        <v>0.625</v>
      </c>
      <c r="AJ550">
        <v>0.375</v>
      </c>
      <c r="AK550">
        <v>-12.5</v>
      </c>
      <c r="AL550">
        <v>2343.75</v>
      </c>
      <c r="AM550">
        <v>48.412291827592711</v>
      </c>
      <c r="AN550">
        <v>0.9</v>
      </c>
      <c r="AO550">
        <v>0.38419903534316502</v>
      </c>
      <c r="AP550">
        <v>0.61580096465683498</v>
      </c>
      <c r="AQ550" s="2">
        <f>Table4[[#This Row],[Gain]]^Table4[[#This Row],[θ]]</f>
        <v>50</v>
      </c>
      <c r="AR550" s="2">
        <f>-Table4[[#This Row],[λ]]*-Table4[[#This Row],[Loss]]^Table4[[#This Row],[θ]]</f>
        <v>70</v>
      </c>
      <c r="AS550" s="2">
        <f>Table4[[#This Row],[pie_gain]]*Table4[[#This Row],[v_n_w_g]]-Table4[[#This Row],[pie_loss]]*Table4[[#This Row],[v_n_w_l]]</f>
        <v>-23.896115758820194</v>
      </c>
      <c r="AT550" s="2">
        <f>IF(Table4[[#This Row],[diff_v]]&gt;=1,1,0)</f>
        <v>0</v>
      </c>
      <c r="AU550" s="2">
        <f>Table4[[#This Row],[Gain]]^(Table4[[#This Row],[θ]]*Table4[[#This Row],[ω_p]])</f>
        <v>69.919128221129142</v>
      </c>
      <c r="AV550" s="2">
        <f>-Table4[[#This Row],[λ]]*-Table4[[#This Row],[Loss]]^(Table4[[#This Row],[θ]]*Table4[[#This Row],[ω_n]])</f>
        <v>70</v>
      </c>
      <c r="AW550" s="2">
        <f>Table4[[#This Row],[v_n_w_g_w]]*Table4[[#This Row],[pie_gain]]-Table4[[#This Row],[v_n_w_l_w]]*Table4[[#This Row],[pie_loss]]</f>
        <v>-16.243205911385566</v>
      </c>
      <c r="AX550" s="2">
        <f>IF(Table4[[#This Row],[diff_v_w]]&gt;=1,1,0)</f>
        <v>0</v>
      </c>
      <c r="AY550" s="2">
        <f>Table4[[#This Row],[Gain]]^(Table4[[#This Row],[θ]])*Table4[[#This Row],[ω_p2]]</f>
        <v>53</v>
      </c>
      <c r="AZ550" s="2">
        <f>-Table4[[#This Row],[λ]]*-Table4[[#This Row],[Loss]]^(Table4[[#This Row],[θ]])*Table4[[#This Row],[ω_n2]]</f>
        <v>70</v>
      </c>
      <c r="BA550" s="2">
        <f>Table4[[#This Row],[v_n_w_g_w2]]*Table4[[#This Row],[pie_gain]]-Table4[[#This Row],[v_n_w_l_w2]]*Table4[[#This Row],[pie_loss]]</f>
        <v>-22.743518652790701</v>
      </c>
      <c r="BB550" s="2">
        <f>IF(Table4[[#This Row],[diff_v_w2]]&gt;=1,1,0)</f>
        <v>0</v>
      </c>
      <c r="BC550" s="2">
        <f>Table4[[#This Row],[Gain]]^(Table4[[#This Row],[θ]]+Table4[[#This Row],[ω_p3]])</f>
        <v>79.955143093042452</v>
      </c>
      <c r="BD550" s="2">
        <f>-Table4[[#This Row],[λ]]*-Table4[[#This Row],[Loss]]^(Table4[[#This Row],[θ]]+Table4[[#This Row],[ω_n3]])</f>
        <v>70</v>
      </c>
      <c r="BE550" s="2">
        <f>Table4[[#This Row],[v_n_w_g_w3]]*Table4[[#This Row],[pie_gain]]-Table4[[#This Row],[v_n_w_l_w3]]*Table4[[#This Row],[pie_loss]]</f>
        <v>-12.387378678906813</v>
      </c>
      <c r="BF550" s="2">
        <f>IF(Table4[[#This Row],[diff_v_w3]]&gt;=1,1,0)</f>
        <v>0</v>
      </c>
      <c r="BG550" s="2">
        <f>(Table4[[#This Row],[Accept]]-Table4[[#This Row],[projected_M1]])</f>
        <v>0</v>
      </c>
      <c r="BH550" s="2">
        <f>(Table4[[#This Row],[Accept]]-Table4[[#This Row],[projected_M2]])</f>
        <v>0</v>
      </c>
      <c r="BI550" s="2">
        <f>(Table4[[#This Row],[Accept]]-Table4[[#This Row],[projected_M3]])</f>
        <v>0</v>
      </c>
      <c r="BJ550" s="2">
        <f>(Table4[[#This Row],[Accept]]-Table4[[#This Row],[projected_M4]])</f>
        <v>0</v>
      </c>
    </row>
    <row r="551" spans="1:62" x14ac:dyDescent="0.3">
      <c r="A551">
        <v>60</v>
      </c>
      <c r="B551" t="s">
        <v>46</v>
      </c>
      <c r="C551">
        <v>1</v>
      </c>
      <c r="D551">
        <v>-1.4</v>
      </c>
      <c r="E551" s="22">
        <f>IF(Table4[[#This Row],[Trial]]="G1",Table4[[#This Row],[Balance]]/100,IF(Table4[[#This Row],[Trial]]="G2",Table4[[#This Row],[Balance]]/200,Table4[[#This Row],[Balance]]/500))</f>
        <v>6.1</v>
      </c>
      <c r="F551" s="22">
        <f>IF(Table4[[#This Row],[Net_Balance]]&gt;1,1+(Table4[[#This Row],[Net_Balance]]-1)/$F$974,1)</f>
        <v>1.072857142857143</v>
      </c>
      <c r="G551" s="22">
        <f>IF(Table4[[#This Row],[Net_Balance]]&lt;1,1-(1-Table4[[#This Row],[Net_Balance]])/$F$974,1)</f>
        <v>1</v>
      </c>
      <c r="H551" s="22">
        <f>IF(Table4[[#This Row],[Net_Balance]]&gt;1,1+(Table4[[#This Row],[Net_Balance]]-1)/$H$974,1)</f>
        <v>1.0509999999999999</v>
      </c>
      <c r="I551" s="22">
        <f>IF(Table4[[#This Row],[Net_Balance]]&lt;1,1-(1-Table4[[#This Row],[Net_Balance]])/$H$974,1)</f>
        <v>1</v>
      </c>
      <c r="J551" s="22">
        <f>IF(Table4[[#This Row],[Net_Balance]]&gt;1,(Table4[[#This Row],[Net_Balance]]-1)/$J$974,0)</f>
        <v>0.10199999999999999</v>
      </c>
      <c r="K551" s="22">
        <f>IF(Table4[[#This Row],[Net_Balance]]&lt;1,-(1-Table4[[#This Row],[Net_Balance]])/$J$974,0)</f>
        <v>0</v>
      </c>
      <c r="L551" t="s">
        <v>108</v>
      </c>
      <c r="M551" t="s">
        <v>50</v>
      </c>
      <c r="N551" t="s">
        <v>7</v>
      </c>
      <c r="O551">
        <v>1</v>
      </c>
      <c r="P551">
        <v>-90</v>
      </c>
      <c r="Q551">
        <v>610</v>
      </c>
      <c r="R551">
        <v>1664534904</v>
      </c>
      <c r="S551">
        <v>4</v>
      </c>
      <c r="T551" t="s">
        <v>117</v>
      </c>
      <c r="U551">
        <v>0</v>
      </c>
      <c r="V551">
        <v>-90</v>
      </c>
      <c r="W551">
        <v>0.5</v>
      </c>
      <c r="X551">
        <v>180</v>
      </c>
      <c r="Y551">
        <v>0.5</v>
      </c>
      <c r="Z551">
        <v>45</v>
      </c>
      <c r="AA551">
        <v>18225</v>
      </c>
      <c r="AB551">
        <v>135</v>
      </c>
      <c r="AC551">
        <v>4</v>
      </c>
      <c r="AD551">
        <v>0.75</v>
      </c>
      <c r="AE551">
        <v>0.25</v>
      </c>
      <c r="AF551">
        <v>2</v>
      </c>
      <c r="AG551">
        <v>0.05</v>
      </c>
      <c r="AH551">
        <v>0.2</v>
      </c>
      <c r="AI551">
        <v>0.42499999999999999</v>
      </c>
      <c r="AJ551">
        <v>0.57499999999999996</v>
      </c>
      <c r="AK551">
        <v>65.249999999999986</v>
      </c>
      <c r="AL551">
        <v>17814.9375</v>
      </c>
      <c r="AM551">
        <v>133.47260954967501</v>
      </c>
      <c r="AN551">
        <v>0.9</v>
      </c>
      <c r="AO551">
        <v>0.56330583577691229</v>
      </c>
      <c r="AP551">
        <v>0.43669416422308771</v>
      </c>
      <c r="AQ551" s="2">
        <f>Table4[[#This Row],[Gain]]^Table4[[#This Row],[θ]]</f>
        <v>180</v>
      </c>
      <c r="AR551" s="2">
        <f>-Table4[[#This Row],[λ]]*-Table4[[#This Row],[Loss]]^Table4[[#This Row],[θ]]</f>
        <v>125.99999999999999</v>
      </c>
      <c r="AS551" s="2">
        <f>Table4[[#This Row],[pie_gain]]*Table4[[#This Row],[v_n_w_g]]-Table4[[#This Row],[pie_loss]]*Table4[[#This Row],[v_n_w_l]]</f>
        <v>46.371585747735168</v>
      </c>
      <c r="AT551" s="2">
        <f>IF(Table4[[#This Row],[diff_v]]&gt;=1,1,0)</f>
        <v>1</v>
      </c>
      <c r="AU551" s="2">
        <f>Table4[[#This Row],[Gain]]^(Table4[[#This Row],[θ]]*Table4[[#This Row],[ω_p]])</f>
        <v>262.7757087884516</v>
      </c>
      <c r="AV551" s="2">
        <f>-Table4[[#This Row],[λ]]*-Table4[[#This Row],[Loss]]^(Table4[[#This Row],[θ]]*Table4[[#This Row],[ω_n]])</f>
        <v>125.99999999999999</v>
      </c>
      <c r="AW551" s="2">
        <f>Table4[[#This Row],[v_n_w_g_w]]*Table4[[#This Row],[pie_gain]]-Table4[[#This Row],[v_n_w_l_w]]*Table4[[#This Row],[pie_loss]]</f>
        <v>92.999625568840187</v>
      </c>
      <c r="AX551" s="2">
        <f>IF(Table4[[#This Row],[diff_v_w]]&gt;=1,1,0)</f>
        <v>1</v>
      </c>
      <c r="AY551" s="2">
        <f>Table4[[#This Row],[Gain]]^(Table4[[#This Row],[θ]])*Table4[[#This Row],[ω_p2]]</f>
        <v>189.17999999999998</v>
      </c>
      <c r="AZ551" s="2">
        <f>-Table4[[#This Row],[λ]]*-Table4[[#This Row],[Loss]]^(Table4[[#This Row],[θ]])*Table4[[#This Row],[ω_n2]]</f>
        <v>125.99999999999999</v>
      </c>
      <c r="BA551" s="2">
        <f>Table4[[#This Row],[v_n_w_g_w2]]*Table4[[#This Row],[pie_gain]]-Table4[[#This Row],[v_n_w_l_w2]]*Table4[[#This Row],[pie_loss]]</f>
        <v>51.542733320167216</v>
      </c>
      <c r="BB551" s="2">
        <f>IF(Table4[[#This Row],[diff_v_w2]]&gt;=1,1,0)</f>
        <v>1</v>
      </c>
      <c r="BC551" s="2">
        <f>Table4[[#This Row],[Gain]]^(Table4[[#This Row],[θ]]+Table4[[#This Row],[ω_p3]])</f>
        <v>305.71046147273603</v>
      </c>
      <c r="BD551" s="2">
        <f>-Table4[[#This Row],[λ]]*-Table4[[#This Row],[Loss]]^(Table4[[#This Row],[θ]]+Table4[[#This Row],[ω_n3]])</f>
        <v>125.99999999999999</v>
      </c>
      <c r="BE551" s="2">
        <f>Table4[[#This Row],[v_n_w_g_w3]]*Table4[[#This Row],[pie_gain]]-Table4[[#This Row],[v_n_w_l_w3]]*Table4[[#This Row],[pie_loss]]</f>
        <v>117.18502231353607</v>
      </c>
      <c r="BF551" s="2">
        <f>IF(Table4[[#This Row],[diff_v_w3]]&gt;=1,1,0)</f>
        <v>1</v>
      </c>
      <c r="BG551" s="2">
        <f>(Table4[[#This Row],[Accept]]-Table4[[#This Row],[projected_M1]])</f>
        <v>0</v>
      </c>
      <c r="BH551" s="2">
        <f>(Table4[[#This Row],[Accept]]-Table4[[#This Row],[projected_M2]])</f>
        <v>0</v>
      </c>
      <c r="BI551" s="2">
        <f>(Table4[[#This Row],[Accept]]-Table4[[#This Row],[projected_M3]])</f>
        <v>0</v>
      </c>
      <c r="BJ551" s="2">
        <f>(Table4[[#This Row],[Accept]]-Table4[[#This Row],[projected_M4]])</f>
        <v>0</v>
      </c>
    </row>
    <row r="552" spans="1:62" x14ac:dyDescent="0.3">
      <c r="A552">
        <v>61</v>
      </c>
      <c r="B552" t="s">
        <v>46</v>
      </c>
      <c r="C552">
        <v>1</v>
      </c>
      <c r="D552">
        <v>-1.4</v>
      </c>
      <c r="E552" s="22">
        <f>IF(Table4[[#This Row],[Trial]]="G1",Table4[[#This Row],[Balance]]/100,IF(Table4[[#This Row],[Trial]]="G2",Table4[[#This Row],[Balance]]/200,Table4[[#This Row],[Balance]]/500))</f>
        <v>7.9</v>
      </c>
      <c r="F552" s="22">
        <f>IF(Table4[[#This Row],[Net_Balance]]&gt;1,1+(Table4[[#This Row],[Net_Balance]]-1)/$F$974,1)</f>
        <v>1.0985714285714285</v>
      </c>
      <c r="G552" s="22">
        <f>IF(Table4[[#This Row],[Net_Balance]]&lt;1,1-(1-Table4[[#This Row],[Net_Balance]])/$F$974,1)</f>
        <v>1</v>
      </c>
      <c r="H552" s="22">
        <f>IF(Table4[[#This Row],[Net_Balance]]&gt;1,1+(Table4[[#This Row],[Net_Balance]]-1)/$H$974,1)</f>
        <v>1.069</v>
      </c>
      <c r="I552" s="22">
        <f>IF(Table4[[#This Row],[Net_Balance]]&lt;1,1-(1-Table4[[#This Row],[Net_Balance]])/$H$974,1)</f>
        <v>1</v>
      </c>
      <c r="J552" s="22">
        <f>IF(Table4[[#This Row],[Net_Balance]]&gt;1,(Table4[[#This Row],[Net_Balance]]-1)/$J$974,0)</f>
        <v>0.13800000000000001</v>
      </c>
      <c r="K552" s="22">
        <f>IF(Table4[[#This Row],[Net_Balance]]&lt;1,-(1-Table4[[#This Row],[Net_Balance]])/$J$974,0)</f>
        <v>0</v>
      </c>
      <c r="L552" t="s">
        <v>108</v>
      </c>
      <c r="M552" t="s">
        <v>103</v>
      </c>
      <c r="N552" t="s">
        <v>7</v>
      </c>
      <c r="O552">
        <v>1</v>
      </c>
      <c r="P552">
        <v>180</v>
      </c>
      <c r="Q552">
        <v>790</v>
      </c>
      <c r="R552">
        <v>1664534910</v>
      </c>
      <c r="S552">
        <v>6</v>
      </c>
      <c r="T552" t="s">
        <v>117</v>
      </c>
      <c r="U552">
        <v>0</v>
      </c>
      <c r="V552">
        <v>-90</v>
      </c>
      <c r="W552">
        <v>0.5</v>
      </c>
      <c r="X552">
        <v>180</v>
      </c>
      <c r="Y552">
        <v>0.5</v>
      </c>
      <c r="Z552">
        <v>45</v>
      </c>
      <c r="AA552">
        <v>18225</v>
      </c>
      <c r="AB552">
        <v>135</v>
      </c>
      <c r="AC552">
        <v>2</v>
      </c>
      <c r="AD552">
        <v>0.25</v>
      </c>
      <c r="AE552">
        <v>0.75</v>
      </c>
      <c r="AF552">
        <v>2</v>
      </c>
      <c r="AG552">
        <v>0.5</v>
      </c>
      <c r="AH552">
        <v>0.25</v>
      </c>
      <c r="AI552">
        <v>0.625</v>
      </c>
      <c r="AJ552">
        <v>0.375</v>
      </c>
      <c r="AK552">
        <v>11.25</v>
      </c>
      <c r="AL552">
        <v>17085.9375</v>
      </c>
      <c r="AM552">
        <v>130.71318793450033</v>
      </c>
      <c r="AN552">
        <v>0.9</v>
      </c>
      <c r="AO552">
        <v>0.38419903534316502</v>
      </c>
      <c r="AP552">
        <v>0.61580096465683498</v>
      </c>
      <c r="AQ552" s="2">
        <f>Table4[[#This Row],[Gain]]^Table4[[#This Row],[θ]]</f>
        <v>180</v>
      </c>
      <c r="AR552" s="2">
        <f>-Table4[[#This Row],[λ]]*-Table4[[#This Row],[Loss]]^Table4[[#This Row],[θ]]</f>
        <v>125.99999999999999</v>
      </c>
      <c r="AS552" s="2">
        <f>Table4[[#This Row],[pie_gain]]*Table4[[#This Row],[v_n_w_g]]-Table4[[#This Row],[pie_loss]]*Table4[[#This Row],[v_n_w_l]]</f>
        <v>-8.4350951849914964</v>
      </c>
      <c r="AT552" s="2">
        <f>IF(Table4[[#This Row],[diff_v]]&gt;=1,1,0)</f>
        <v>0</v>
      </c>
      <c r="AU552" s="2">
        <f>Table4[[#This Row],[Gain]]^(Table4[[#This Row],[θ]]*Table4[[#This Row],[ω_p]])</f>
        <v>300.31563138306183</v>
      </c>
      <c r="AV552" s="2">
        <f>-Table4[[#This Row],[λ]]*-Table4[[#This Row],[Loss]]^(Table4[[#This Row],[θ]]*Table4[[#This Row],[ω_n]])</f>
        <v>125.99999999999999</v>
      </c>
      <c r="AW552" s="2">
        <f>Table4[[#This Row],[v_n_w_g_w]]*Table4[[#This Row],[pie_gain]]-Table4[[#This Row],[v_n_w_l_w]]*Table4[[#This Row],[pie_loss]]</f>
        <v>37.790054329084697</v>
      </c>
      <c r="AX552" s="2">
        <f>IF(Table4[[#This Row],[diff_v_w]]&gt;=1,1,0)</f>
        <v>1</v>
      </c>
      <c r="AY552" s="2">
        <f>Table4[[#This Row],[Gain]]^(Table4[[#This Row],[θ]])*Table4[[#This Row],[ω_p2]]</f>
        <v>192.42</v>
      </c>
      <c r="AZ552" s="2">
        <f>-Table4[[#This Row],[λ]]*-Table4[[#This Row],[Loss]]^(Table4[[#This Row],[θ]])*Table4[[#This Row],[ω_n2]]</f>
        <v>125.99999999999999</v>
      </c>
      <c r="BA552" s="2">
        <f>Table4[[#This Row],[v_n_w_g_w2]]*Table4[[#This Row],[pie_gain]]-Table4[[#This Row],[v_n_w_l_w2]]*Table4[[#This Row],[pie_loss]]</f>
        <v>-3.6633431660293923</v>
      </c>
      <c r="BB552" s="2">
        <f>IF(Table4[[#This Row],[diff_v_w2]]&gt;=1,1,0)</f>
        <v>0</v>
      </c>
      <c r="BC552" s="2">
        <f>Table4[[#This Row],[Gain]]^(Table4[[#This Row],[θ]]+Table4[[#This Row],[ω_p3]])</f>
        <v>368.55313588653001</v>
      </c>
      <c r="BD552" s="2">
        <f>-Table4[[#This Row],[λ]]*-Table4[[#This Row],[Loss]]^(Table4[[#This Row],[θ]]+Table4[[#This Row],[ω_n3]])</f>
        <v>125.99999999999999</v>
      </c>
      <c r="BE552" s="2">
        <f>Table4[[#This Row],[v_n_w_g_w3]]*Table4[[#This Row],[pie_gain]]-Table4[[#This Row],[v_n_w_l_w3]]*Table4[[#This Row],[pie_loss]]</f>
        <v>64.006837733542056</v>
      </c>
      <c r="BF552" s="2">
        <f>IF(Table4[[#This Row],[diff_v_w3]]&gt;=1,1,0)</f>
        <v>1</v>
      </c>
      <c r="BG552" s="2">
        <f>(Table4[[#This Row],[Accept]]-Table4[[#This Row],[projected_M1]])</f>
        <v>1</v>
      </c>
      <c r="BH552" s="2">
        <f>(Table4[[#This Row],[Accept]]-Table4[[#This Row],[projected_M2]])</f>
        <v>0</v>
      </c>
      <c r="BI552" s="2">
        <f>(Table4[[#This Row],[Accept]]-Table4[[#This Row],[projected_M3]])</f>
        <v>1</v>
      </c>
      <c r="BJ552" s="2">
        <f>(Table4[[#This Row],[Accept]]-Table4[[#This Row],[projected_M4]])</f>
        <v>0</v>
      </c>
    </row>
    <row r="553" spans="1:62" x14ac:dyDescent="0.3">
      <c r="A553">
        <v>62</v>
      </c>
      <c r="B553" t="s">
        <v>46</v>
      </c>
      <c r="C553">
        <v>1</v>
      </c>
      <c r="D553">
        <v>-1.4</v>
      </c>
      <c r="E553" s="22">
        <f>IF(Table4[[#This Row],[Trial]]="G1",Table4[[#This Row],[Balance]]/100,IF(Table4[[#This Row],[Trial]]="G2",Table4[[#This Row],[Balance]]/200,Table4[[#This Row],[Balance]]/500))</f>
        <v>7.9</v>
      </c>
      <c r="F553" s="22">
        <f>IF(Table4[[#This Row],[Net_Balance]]&gt;1,1+(Table4[[#This Row],[Net_Balance]]-1)/$F$974,1)</f>
        <v>1.0985714285714285</v>
      </c>
      <c r="G553" s="22">
        <f>IF(Table4[[#This Row],[Net_Balance]]&lt;1,1-(1-Table4[[#This Row],[Net_Balance]])/$F$974,1)</f>
        <v>1</v>
      </c>
      <c r="H553" s="22">
        <f>IF(Table4[[#This Row],[Net_Balance]]&gt;1,1+(Table4[[#This Row],[Net_Balance]]-1)/$H$974,1)</f>
        <v>1.069</v>
      </c>
      <c r="I553" s="22">
        <f>IF(Table4[[#This Row],[Net_Balance]]&lt;1,1-(1-Table4[[#This Row],[Net_Balance]])/$H$974,1)</f>
        <v>1</v>
      </c>
      <c r="J553" s="22">
        <f>IF(Table4[[#This Row],[Net_Balance]]&gt;1,(Table4[[#This Row],[Net_Balance]]-1)/$J$974,0)</f>
        <v>0.13800000000000001</v>
      </c>
      <c r="K553" s="22">
        <f>IF(Table4[[#This Row],[Net_Balance]]&lt;1,-(1-Table4[[#This Row],[Net_Balance]])/$J$974,0)</f>
        <v>0</v>
      </c>
      <c r="L553" t="s">
        <v>108</v>
      </c>
      <c r="M553" t="s">
        <v>88</v>
      </c>
      <c r="N553" t="s">
        <v>5</v>
      </c>
      <c r="O553">
        <v>0</v>
      </c>
      <c r="P553">
        <v>0</v>
      </c>
      <c r="Q553">
        <v>790</v>
      </c>
      <c r="R553">
        <v>1664534917</v>
      </c>
      <c r="S553">
        <v>7</v>
      </c>
      <c r="T553" t="s">
        <v>117</v>
      </c>
      <c r="U553">
        <v>0</v>
      </c>
      <c r="V553">
        <v>-50</v>
      </c>
      <c r="W553">
        <v>0.5</v>
      </c>
      <c r="X553">
        <v>60</v>
      </c>
      <c r="Y553">
        <v>0.5</v>
      </c>
      <c r="Z553">
        <v>5</v>
      </c>
      <c r="AA553">
        <v>3025</v>
      </c>
      <c r="AB553">
        <v>55</v>
      </c>
      <c r="AC553">
        <v>2</v>
      </c>
      <c r="AD553">
        <v>0.25</v>
      </c>
      <c r="AE553">
        <v>0.75</v>
      </c>
      <c r="AF553">
        <v>2</v>
      </c>
      <c r="AG553">
        <v>0.5</v>
      </c>
      <c r="AH553">
        <v>0.25</v>
      </c>
      <c r="AI553">
        <v>0.625</v>
      </c>
      <c r="AJ553">
        <v>0.375</v>
      </c>
      <c r="AK553">
        <v>-8.75</v>
      </c>
      <c r="AL553">
        <v>2835.9375</v>
      </c>
      <c r="AM553">
        <v>53.253521010351982</v>
      </c>
      <c r="AN553">
        <v>0.9</v>
      </c>
      <c r="AO553">
        <v>0.38419903534316502</v>
      </c>
      <c r="AP553">
        <v>0.61580096465683498</v>
      </c>
      <c r="AQ553" s="2">
        <f>Table4[[#This Row],[Gain]]^Table4[[#This Row],[θ]]</f>
        <v>60</v>
      </c>
      <c r="AR553" s="2">
        <f>-Table4[[#This Row],[λ]]*-Table4[[#This Row],[Loss]]^Table4[[#This Row],[θ]]</f>
        <v>70</v>
      </c>
      <c r="AS553" s="2">
        <f>Table4[[#This Row],[pie_gain]]*Table4[[#This Row],[v_n_w_g]]-Table4[[#This Row],[pie_loss]]*Table4[[#This Row],[v_n_w_l]]</f>
        <v>-20.054125405388547</v>
      </c>
      <c r="AT553" s="2">
        <f>IF(Table4[[#This Row],[diff_v]]&gt;=1,1,0)</f>
        <v>0</v>
      </c>
      <c r="AU553" s="2">
        <f>Table4[[#This Row],[Gain]]^(Table4[[#This Row],[θ]]*Table4[[#This Row],[ω_p]])</f>
        <v>89.830984501131567</v>
      </c>
      <c r="AV553" s="2">
        <f>-Table4[[#This Row],[λ]]*-Table4[[#This Row],[Loss]]^(Table4[[#This Row],[θ]]*Table4[[#This Row],[ω_n]])</f>
        <v>70</v>
      </c>
      <c r="AW553" s="2">
        <f>Table4[[#This Row],[v_n_w_g_w]]*Table4[[#This Row],[pie_gain]]-Table4[[#This Row],[v_n_w_l_w]]*Table4[[#This Row],[pie_loss]]</f>
        <v>-8.5930899367168934</v>
      </c>
      <c r="AX553" s="2">
        <f>IF(Table4[[#This Row],[diff_v_w]]&gt;=1,1,0)</f>
        <v>0</v>
      </c>
      <c r="AY553" s="2">
        <f>Table4[[#This Row],[Gain]]^(Table4[[#This Row],[θ]])*Table4[[#This Row],[ω_p2]]</f>
        <v>64.14</v>
      </c>
      <c r="AZ553" s="2">
        <f>-Table4[[#This Row],[λ]]*-Table4[[#This Row],[Loss]]^(Table4[[#This Row],[θ]])*Table4[[#This Row],[ω_n2]]</f>
        <v>70</v>
      </c>
      <c r="BA553" s="2">
        <f>Table4[[#This Row],[v_n_w_g_w2]]*Table4[[#This Row],[pie_gain]]-Table4[[#This Row],[v_n_w_l_w2]]*Table4[[#This Row],[pie_loss]]</f>
        <v>-18.463541399067843</v>
      </c>
      <c r="BB553" s="2">
        <f>IF(Table4[[#This Row],[diff_v_w2]]&gt;=1,1,0)</f>
        <v>0</v>
      </c>
      <c r="BC553" s="2">
        <f>Table4[[#This Row],[Gain]]^(Table4[[#This Row],[θ]]+Table4[[#This Row],[ω_p3]])</f>
        <v>105.56893077209513</v>
      </c>
      <c r="BD553" s="2">
        <f>-Table4[[#This Row],[λ]]*-Table4[[#This Row],[Loss]]^(Table4[[#This Row],[θ]]+Table4[[#This Row],[ω_n3]])</f>
        <v>70</v>
      </c>
      <c r="BE553" s="2">
        <f>Table4[[#This Row],[v_n_w_g_w3]]*Table4[[#This Row],[pie_gain]]-Table4[[#This Row],[v_n_w_l_w3]]*Table4[[#This Row],[pie_loss]]</f>
        <v>-2.5465861611301293</v>
      </c>
      <c r="BF553" s="2">
        <f>IF(Table4[[#This Row],[diff_v_w3]]&gt;=1,1,0)</f>
        <v>0</v>
      </c>
      <c r="BG553" s="2">
        <f>(Table4[[#This Row],[Accept]]-Table4[[#This Row],[projected_M1]])</f>
        <v>0</v>
      </c>
      <c r="BH553" s="2">
        <f>(Table4[[#This Row],[Accept]]-Table4[[#This Row],[projected_M2]])</f>
        <v>0</v>
      </c>
      <c r="BI553" s="2">
        <f>(Table4[[#This Row],[Accept]]-Table4[[#This Row],[projected_M3]])</f>
        <v>0</v>
      </c>
      <c r="BJ553" s="2">
        <f>(Table4[[#This Row],[Accept]]-Table4[[#This Row],[projected_M4]])</f>
        <v>0</v>
      </c>
    </row>
    <row r="554" spans="1:62" x14ac:dyDescent="0.3">
      <c r="A554">
        <v>64</v>
      </c>
      <c r="B554" t="s">
        <v>46</v>
      </c>
      <c r="C554">
        <v>1</v>
      </c>
      <c r="D554">
        <v>-1.4</v>
      </c>
      <c r="E554" s="22">
        <f>IF(Table4[[#This Row],[Trial]]="G1",Table4[[#This Row],[Balance]]/100,IF(Table4[[#This Row],[Trial]]="G2",Table4[[#This Row],[Balance]]/200,Table4[[#This Row],[Balance]]/500))</f>
        <v>8.1999999999999993</v>
      </c>
      <c r="F554" s="22">
        <f>IF(Table4[[#This Row],[Net_Balance]]&gt;1,1+(Table4[[#This Row],[Net_Balance]]-1)/$F$974,1)</f>
        <v>1.1028571428571428</v>
      </c>
      <c r="G554" s="22">
        <f>IF(Table4[[#This Row],[Net_Balance]]&lt;1,1-(1-Table4[[#This Row],[Net_Balance]])/$F$974,1)</f>
        <v>1</v>
      </c>
      <c r="H554" s="22">
        <f>IF(Table4[[#This Row],[Net_Balance]]&gt;1,1+(Table4[[#This Row],[Net_Balance]]-1)/$H$974,1)</f>
        <v>1.0720000000000001</v>
      </c>
      <c r="I554" s="22">
        <f>IF(Table4[[#This Row],[Net_Balance]]&lt;1,1-(1-Table4[[#This Row],[Net_Balance]])/$H$974,1)</f>
        <v>1</v>
      </c>
      <c r="J554" s="22">
        <f>IF(Table4[[#This Row],[Net_Balance]]&gt;1,(Table4[[#This Row],[Net_Balance]]-1)/$J$974,0)</f>
        <v>0.14399999999999999</v>
      </c>
      <c r="K554" s="22">
        <f>IF(Table4[[#This Row],[Net_Balance]]&lt;1,-(1-Table4[[#This Row],[Net_Balance]])/$J$974,0)</f>
        <v>0</v>
      </c>
      <c r="L554" t="s">
        <v>108</v>
      </c>
      <c r="M554" t="s">
        <v>71</v>
      </c>
      <c r="N554" t="s">
        <v>7</v>
      </c>
      <c r="O554">
        <v>1</v>
      </c>
      <c r="P554">
        <v>30</v>
      </c>
      <c r="Q554">
        <v>820</v>
      </c>
      <c r="R554">
        <v>1664534935</v>
      </c>
      <c r="S554">
        <v>13</v>
      </c>
      <c r="T554" t="s">
        <v>117</v>
      </c>
      <c r="U554">
        <v>0</v>
      </c>
      <c r="V554">
        <v>-10</v>
      </c>
      <c r="W554">
        <v>0.5</v>
      </c>
      <c r="X554">
        <v>30</v>
      </c>
      <c r="Y554">
        <v>0.5</v>
      </c>
      <c r="Z554">
        <v>10</v>
      </c>
      <c r="AA554">
        <v>400</v>
      </c>
      <c r="AB554">
        <v>20</v>
      </c>
      <c r="AC554">
        <v>2</v>
      </c>
      <c r="AD554">
        <v>0.25</v>
      </c>
      <c r="AE554">
        <v>0.75</v>
      </c>
      <c r="AF554">
        <v>2</v>
      </c>
      <c r="AG554">
        <v>0.5</v>
      </c>
      <c r="AH554">
        <v>0.25</v>
      </c>
      <c r="AI554">
        <v>0.625</v>
      </c>
      <c r="AJ554">
        <v>0.375</v>
      </c>
      <c r="AK554">
        <v>5</v>
      </c>
      <c r="AL554">
        <v>375</v>
      </c>
      <c r="AM554">
        <v>19.364916731037084</v>
      </c>
      <c r="AN554">
        <v>0.9</v>
      </c>
      <c r="AO554">
        <v>0.38419903534316502</v>
      </c>
      <c r="AP554">
        <v>0.61580096465683498</v>
      </c>
      <c r="AQ554" s="2">
        <f>Table4[[#This Row],[Gain]]^Table4[[#This Row],[θ]]</f>
        <v>30</v>
      </c>
      <c r="AR554" s="2">
        <f>-Table4[[#This Row],[λ]]*-Table4[[#This Row],[Loss]]^Table4[[#This Row],[θ]]</f>
        <v>14</v>
      </c>
      <c r="AS554" s="2">
        <f>Table4[[#This Row],[pie_gain]]*Table4[[#This Row],[v_n_w_g]]-Table4[[#This Row],[pie_loss]]*Table4[[#This Row],[v_n_w_l]]</f>
        <v>2.904757555099259</v>
      </c>
      <c r="AT554" s="2">
        <f>IF(Table4[[#This Row],[diff_v]]&gt;=1,1,0)</f>
        <v>1</v>
      </c>
      <c r="AU554" s="2">
        <f>Table4[[#This Row],[Gain]]^(Table4[[#This Row],[θ]]*Table4[[#This Row],[ω_p]])</f>
        <v>42.56510672323482</v>
      </c>
      <c r="AV554" s="2">
        <f>-Table4[[#This Row],[λ]]*-Table4[[#This Row],[Loss]]^(Table4[[#This Row],[θ]]*Table4[[#This Row],[ω_n]])</f>
        <v>14</v>
      </c>
      <c r="AW554" s="2">
        <f>Table4[[#This Row],[v_n_w_g_w]]*Table4[[#This Row],[pie_gain]]-Table4[[#This Row],[v_n_w_l_w]]*Table4[[#This Row],[pie_loss]]</f>
        <v>7.7322594371499953</v>
      </c>
      <c r="AX554" s="2">
        <f>IF(Table4[[#This Row],[diff_v_w]]&gt;=1,1,0)</f>
        <v>1</v>
      </c>
      <c r="AY554" s="2">
        <f>Table4[[#This Row],[Gain]]^(Table4[[#This Row],[θ]])*Table4[[#This Row],[ω_p2]]</f>
        <v>32.160000000000004</v>
      </c>
      <c r="AZ554" s="2">
        <f>-Table4[[#This Row],[λ]]*-Table4[[#This Row],[Loss]]^(Table4[[#This Row],[θ]])*Table4[[#This Row],[ω_n2]]</f>
        <v>14</v>
      </c>
      <c r="BA554" s="2">
        <f>Table4[[#This Row],[v_n_w_g_w2]]*Table4[[#This Row],[pie_gain]]-Table4[[#This Row],[v_n_w_l_w2]]*Table4[[#This Row],[pie_loss]]</f>
        <v>3.734627471440497</v>
      </c>
      <c r="BB554" s="2">
        <f>IF(Table4[[#This Row],[diff_v_w2]]&gt;=1,1,0)</f>
        <v>1</v>
      </c>
      <c r="BC554" s="2">
        <f>Table4[[#This Row],[Gain]]^(Table4[[#This Row],[θ]]+Table4[[#This Row],[ω_p3]])</f>
        <v>48.958343535819829</v>
      </c>
      <c r="BD554" s="2">
        <f>-Table4[[#This Row],[λ]]*-Table4[[#This Row],[Loss]]^(Table4[[#This Row],[θ]]+Table4[[#This Row],[ω_n3]])</f>
        <v>14</v>
      </c>
      <c r="BE554" s="2">
        <f>Table4[[#This Row],[v_n_w_g_w3]]*Table4[[#This Row],[pie_gain]]-Table4[[#This Row],[v_n_w_l_w3]]*Table4[[#This Row],[pie_loss]]</f>
        <v>10.188534853265566</v>
      </c>
      <c r="BF554" s="2">
        <f>IF(Table4[[#This Row],[diff_v_w3]]&gt;=1,1,0)</f>
        <v>1</v>
      </c>
      <c r="BG554" s="2">
        <f>(Table4[[#This Row],[Accept]]-Table4[[#This Row],[projected_M1]])</f>
        <v>0</v>
      </c>
      <c r="BH554" s="2">
        <f>(Table4[[#This Row],[Accept]]-Table4[[#This Row],[projected_M2]])</f>
        <v>0</v>
      </c>
      <c r="BI554" s="2">
        <f>(Table4[[#This Row],[Accept]]-Table4[[#This Row],[projected_M3]])</f>
        <v>0</v>
      </c>
      <c r="BJ554" s="2">
        <f>(Table4[[#This Row],[Accept]]-Table4[[#This Row],[projected_M4]])</f>
        <v>0</v>
      </c>
    </row>
    <row r="555" spans="1:62" x14ac:dyDescent="0.3">
      <c r="A555">
        <v>66</v>
      </c>
      <c r="B555" t="s">
        <v>46</v>
      </c>
      <c r="C555">
        <v>1</v>
      </c>
      <c r="D555">
        <v>-1.4</v>
      </c>
      <c r="E555" s="22">
        <f>IF(Table4[[#This Row],[Trial]]="G1",Table4[[#This Row],[Balance]]/100,IF(Table4[[#This Row],[Trial]]="G2",Table4[[#This Row],[Balance]]/200,Table4[[#This Row],[Balance]]/500))</f>
        <v>8.1999999999999993</v>
      </c>
      <c r="F555" s="22">
        <f>IF(Table4[[#This Row],[Net_Balance]]&gt;1,1+(Table4[[#This Row],[Net_Balance]]-1)/$F$974,1)</f>
        <v>1.1028571428571428</v>
      </c>
      <c r="G555" s="22">
        <f>IF(Table4[[#This Row],[Net_Balance]]&lt;1,1-(1-Table4[[#This Row],[Net_Balance]])/$F$974,1)</f>
        <v>1</v>
      </c>
      <c r="H555" s="22">
        <f>IF(Table4[[#This Row],[Net_Balance]]&gt;1,1+(Table4[[#This Row],[Net_Balance]]-1)/$H$974,1)</f>
        <v>1.0720000000000001</v>
      </c>
      <c r="I555" s="22">
        <f>IF(Table4[[#This Row],[Net_Balance]]&lt;1,1-(1-Table4[[#This Row],[Net_Balance]])/$H$974,1)</f>
        <v>1</v>
      </c>
      <c r="J555" s="22">
        <f>IF(Table4[[#This Row],[Net_Balance]]&gt;1,(Table4[[#This Row],[Net_Balance]]-1)/$J$974,0)</f>
        <v>0.14399999999999999</v>
      </c>
      <c r="K555" s="22">
        <f>IF(Table4[[#This Row],[Net_Balance]]&lt;1,-(1-Table4[[#This Row],[Net_Balance]])/$J$974,0)</f>
        <v>0</v>
      </c>
      <c r="L555" t="s">
        <v>108</v>
      </c>
      <c r="M555" t="s">
        <v>85</v>
      </c>
      <c r="N555" t="s">
        <v>5</v>
      </c>
      <c r="O555">
        <v>0</v>
      </c>
      <c r="P555">
        <v>0</v>
      </c>
      <c r="Q555">
        <v>820</v>
      </c>
      <c r="R555">
        <v>1664534951</v>
      </c>
      <c r="S555">
        <v>6</v>
      </c>
      <c r="T555" t="s">
        <v>117</v>
      </c>
      <c r="U555">
        <v>0</v>
      </c>
      <c r="V555">
        <v>-90</v>
      </c>
      <c r="W555">
        <v>0.5</v>
      </c>
      <c r="X555">
        <v>80</v>
      </c>
      <c r="Y555">
        <v>0.5</v>
      </c>
      <c r="Z555">
        <v>-5</v>
      </c>
      <c r="AA555">
        <v>7225</v>
      </c>
      <c r="AB555">
        <v>85</v>
      </c>
      <c r="AC555">
        <v>2</v>
      </c>
      <c r="AD555">
        <v>0.25</v>
      </c>
      <c r="AE555">
        <v>0.75</v>
      </c>
      <c r="AF555">
        <v>2</v>
      </c>
      <c r="AG555">
        <v>0.5</v>
      </c>
      <c r="AH555">
        <v>0.25</v>
      </c>
      <c r="AI555">
        <v>0.625</v>
      </c>
      <c r="AJ555">
        <v>0.375</v>
      </c>
      <c r="AK555">
        <v>-26.25</v>
      </c>
      <c r="AL555">
        <v>6773.4375</v>
      </c>
      <c r="AM555">
        <v>82.300896106907615</v>
      </c>
      <c r="AN555">
        <v>0.9</v>
      </c>
      <c r="AO555">
        <v>0.38419903534316502</v>
      </c>
      <c r="AP555">
        <v>0.61580096465683498</v>
      </c>
      <c r="AQ555" s="2">
        <f>Table4[[#This Row],[Gain]]^Table4[[#This Row],[θ]]</f>
        <v>80</v>
      </c>
      <c r="AR555" s="2">
        <f>-Table4[[#This Row],[λ]]*-Table4[[#This Row],[Loss]]^Table4[[#This Row],[θ]]</f>
        <v>125.99999999999999</v>
      </c>
      <c r="AS555" s="2">
        <f>Table4[[#This Row],[pie_gain]]*Table4[[#This Row],[v_n_w_g]]-Table4[[#This Row],[pie_loss]]*Table4[[#This Row],[v_n_w_l]]</f>
        <v>-46.854998719307993</v>
      </c>
      <c r="AT555" s="2">
        <f>IF(Table4[[#This Row],[diff_v]]&gt;=1,1,0)</f>
        <v>0</v>
      </c>
      <c r="AU555" s="2">
        <f>Table4[[#This Row],[Gain]]^(Table4[[#This Row],[θ]]*Table4[[#This Row],[ω_p]])</f>
        <v>125.55568611710036</v>
      </c>
      <c r="AV555" s="2">
        <f>-Table4[[#This Row],[λ]]*-Table4[[#This Row],[Loss]]^(Table4[[#This Row],[θ]]*Table4[[#This Row],[ω_n]])</f>
        <v>125.99999999999999</v>
      </c>
      <c r="AW555" s="2">
        <f>Table4[[#This Row],[v_n_w_g_w]]*Table4[[#This Row],[pie_gain]]-Table4[[#This Row],[v_n_w_l_w]]*Table4[[#This Row],[pie_loss]]</f>
        <v>-29.352548058722014</v>
      </c>
      <c r="AX555" s="2">
        <f>IF(Table4[[#This Row],[diff_v_w]]&gt;=1,1,0)</f>
        <v>0</v>
      </c>
      <c r="AY555" s="2">
        <f>Table4[[#This Row],[Gain]]^(Table4[[#This Row],[θ]])*Table4[[#This Row],[ω_p2]]</f>
        <v>85.76</v>
      </c>
      <c r="AZ555" s="2">
        <f>-Table4[[#This Row],[λ]]*-Table4[[#This Row],[Loss]]^(Table4[[#This Row],[θ]])*Table4[[#This Row],[ω_n2]]</f>
        <v>125.99999999999999</v>
      </c>
      <c r="BA555" s="2">
        <f>Table4[[#This Row],[v_n_w_g_w2]]*Table4[[#This Row],[pie_gain]]-Table4[[#This Row],[v_n_w_l_w2]]*Table4[[#This Row],[pie_loss]]</f>
        <v>-44.642012275731361</v>
      </c>
      <c r="BB555" s="2">
        <f>IF(Table4[[#This Row],[diff_v_w2]]&gt;=1,1,0)</f>
        <v>0</v>
      </c>
      <c r="BC555" s="2">
        <f>Table4[[#This Row],[Gain]]^(Table4[[#This Row],[θ]]+Table4[[#This Row],[ω_p3]])</f>
        <v>150.3609098868879</v>
      </c>
      <c r="BD555" s="2">
        <f>-Table4[[#This Row],[λ]]*-Table4[[#This Row],[Loss]]^(Table4[[#This Row],[θ]]+Table4[[#This Row],[ω_n3]])</f>
        <v>125.99999999999999</v>
      </c>
      <c r="BE555" s="2">
        <f>Table4[[#This Row],[v_n_w_g_w3]]*Table4[[#This Row],[pie_gain]]-Table4[[#This Row],[v_n_w_l_w3]]*Table4[[#This Row],[pie_loss]]</f>
        <v>-19.822405014898301</v>
      </c>
      <c r="BF555" s="2">
        <f>IF(Table4[[#This Row],[diff_v_w3]]&gt;=1,1,0)</f>
        <v>0</v>
      </c>
      <c r="BG555" s="2">
        <f>(Table4[[#This Row],[Accept]]-Table4[[#This Row],[projected_M1]])</f>
        <v>0</v>
      </c>
      <c r="BH555" s="2">
        <f>(Table4[[#This Row],[Accept]]-Table4[[#This Row],[projected_M2]])</f>
        <v>0</v>
      </c>
      <c r="BI555" s="2">
        <f>(Table4[[#This Row],[Accept]]-Table4[[#This Row],[projected_M3]])</f>
        <v>0</v>
      </c>
      <c r="BJ555" s="2">
        <f>(Table4[[#This Row],[Accept]]-Table4[[#This Row],[projected_M4]])</f>
        <v>0</v>
      </c>
    </row>
    <row r="556" spans="1:62" x14ac:dyDescent="0.3">
      <c r="A556">
        <v>67</v>
      </c>
      <c r="B556" t="s">
        <v>46</v>
      </c>
      <c r="C556">
        <v>1</v>
      </c>
      <c r="D556">
        <v>-1.4</v>
      </c>
      <c r="E556" s="22">
        <f>IF(Table4[[#This Row],[Trial]]="G1",Table4[[#This Row],[Balance]]/100,IF(Table4[[#This Row],[Trial]]="G2",Table4[[#This Row],[Balance]]/200,Table4[[#This Row],[Balance]]/500))</f>
        <v>7.3</v>
      </c>
      <c r="F556" s="22">
        <f>IF(Table4[[#This Row],[Net_Balance]]&gt;1,1+(Table4[[#This Row],[Net_Balance]]-1)/$F$974,1)</f>
        <v>1.0900000000000001</v>
      </c>
      <c r="G556" s="22">
        <f>IF(Table4[[#This Row],[Net_Balance]]&lt;1,1-(1-Table4[[#This Row],[Net_Balance]])/$F$974,1)</f>
        <v>1</v>
      </c>
      <c r="H556" s="22">
        <f>IF(Table4[[#This Row],[Net_Balance]]&gt;1,1+(Table4[[#This Row],[Net_Balance]]-1)/$H$974,1)</f>
        <v>1.0629999999999999</v>
      </c>
      <c r="I556" s="22">
        <f>IF(Table4[[#This Row],[Net_Balance]]&lt;1,1-(1-Table4[[#This Row],[Net_Balance]])/$H$974,1)</f>
        <v>1</v>
      </c>
      <c r="J556" s="22">
        <f>IF(Table4[[#This Row],[Net_Balance]]&gt;1,(Table4[[#This Row],[Net_Balance]]-1)/$J$974,0)</f>
        <v>0.126</v>
      </c>
      <c r="K556" s="22">
        <f>IF(Table4[[#This Row],[Net_Balance]]&lt;1,-(1-Table4[[#This Row],[Net_Balance]])/$J$974,0)</f>
        <v>0</v>
      </c>
      <c r="L556" t="s">
        <v>108</v>
      </c>
      <c r="M556" t="s">
        <v>94</v>
      </c>
      <c r="N556" t="s">
        <v>7</v>
      </c>
      <c r="O556">
        <v>1</v>
      </c>
      <c r="P556">
        <v>-90</v>
      </c>
      <c r="Q556">
        <v>730</v>
      </c>
      <c r="R556">
        <v>1664534959</v>
      </c>
      <c r="S556">
        <v>8</v>
      </c>
      <c r="T556" t="s">
        <v>117</v>
      </c>
      <c r="U556">
        <v>0</v>
      </c>
      <c r="V556">
        <v>-90</v>
      </c>
      <c r="W556">
        <v>0.5</v>
      </c>
      <c r="X556">
        <v>90</v>
      </c>
      <c r="Y556">
        <v>0.5</v>
      </c>
      <c r="Z556">
        <v>0</v>
      </c>
      <c r="AA556">
        <v>8100</v>
      </c>
      <c r="AB556">
        <v>90</v>
      </c>
      <c r="AC556">
        <v>2</v>
      </c>
      <c r="AD556">
        <v>0.25</v>
      </c>
      <c r="AE556">
        <v>0.75</v>
      </c>
      <c r="AF556">
        <v>2</v>
      </c>
      <c r="AG556">
        <v>0.5</v>
      </c>
      <c r="AH556">
        <v>0.25</v>
      </c>
      <c r="AI556">
        <v>0.625</v>
      </c>
      <c r="AJ556">
        <v>0.375</v>
      </c>
      <c r="AK556">
        <v>-22.5</v>
      </c>
      <c r="AL556">
        <v>7593.75</v>
      </c>
      <c r="AM556">
        <v>87.142125289666879</v>
      </c>
      <c r="AN556">
        <v>0.9</v>
      </c>
      <c r="AO556">
        <v>0.38419903534316502</v>
      </c>
      <c r="AP556">
        <v>0.61580096465683498</v>
      </c>
      <c r="AQ556" s="2">
        <f>Table4[[#This Row],[Gain]]^Table4[[#This Row],[θ]]</f>
        <v>90</v>
      </c>
      <c r="AR556" s="2">
        <f>-Table4[[#This Row],[λ]]*-Table4[[#This Row],[Loss]]^Table4[[#This Row],[θ]]</f>
        <v>125.99999999999999</v>
      </c>
      <c r="AS556" s="2">
        <f>Table4[[#This Row],[pie_gain]]*Table4[[#This Row],[v_n_w_g]]-Table4[[#This Row],[pie_loss]]*Table4[[#This Row],[v_n_w_l]]</f>
        <v>-43.013008365876345</v>
      </c>
      <c r="AT556" s="2">
        <f>IF(Table4[[#This Row],[diff_v]]&gt;=1,1,0)</f>
        <v>0</v>
      </c>
      <c r="AU556" s="2">
        <f>Table4[[#This Row],[Gain]]^(Table4[[#This Row],[θ]]*Table4[[#This Row],[ω_p]])</f>
        <v>134.93491359473364</v>
      </c>
      <c r="AV556" s="2">
        <f>-Table4[[#This Row],[λ]]*-Table4[[#This Row],[Loss]]^(Table4[[#This Row],[θ]]*Table4[[#This Row],[ω_n]])</f>
        <v>125.99999999999999</v>
      </c>
      <c r="AW556" s="2">
        <f>Table4[[#This Row],[v_n_w_g_w]]*Table4[[#This Row],[pie_gain]]-Table4[[#This Row],[v_n_w_l_w]]*Table4[[#This Row],[pie_loss]]</f>
        <v>-25.749057909551205</v>
      </c>
      <c r="AX556" s="2">
        <f>IF(Table4[[#This Row],[diff_v_w]]&gt;=1,1,0)</f>
        <v>0</v>
      </c>
      <c r="AY556" s="2">
        <f>Table4[[#This Row],[Gain]]^(Table4[[#This Row],[θ]])*Table4[[#This Row],[ω_p2]]</f>
        <v>95.67</v>
      </c>
      <c r="AZ556" s="2">
        <f>-Table4[[#This Row],[λ]]*-Table4[[#This Row],[Loss]]^(Table4[[#This Row],[θ]])*Table4[[#This Row],[ω_n2]]</f>
        <v>125.99999999999999</v>
      </c>
      <c r="BA556" s="2">
        <f>Table4[[#This Row],[v_n_w_g_w2]]*Table4[[#This Row],[pie_gain]]-Table4[[#This Row],[v_n_w_l_w2]]*Table4[[#This Row],[pie_loss]]</f>
        <v>-40.834599835480596</v>
      </c>
      <c r="BB556" s="2">
        <f>IF(Table4[[#This Row],[diff_v_w2]]&gt;=1,1,0)</f>
        <v>0</v>
      </c>
      <c r="BC556" s="2">
        <f>Table4[[#This Row],[Gain]]^(Table4[[#This Row],[θ]]+Table4[[#This Row],[ω_p3]])</f>
        <v>158.66351291694269</v>
      </c>
      <c r="BD556" s="2">
        <f>-Table4[[#This Row],[λ]]*-Table4[[#This Row],[Loss]]^(Table4[[#This Row],[θ]]+Table4[[#This Row],[ω_n3]])</f>
        <v>125.99999999999999</v>
      </c>
      <c r="BE556" s="2">
        <f>Table4[[#This Row],[v_n_w_g_w3]]*Table4[[#This Row],[pie_gain]]-Table4[[#This Row],[v_n_w_l_w3]]*Table4[[#This Row],[pie_loss]]</f>
        <v>-16.632552939914007</v>
      </c>
      <c r="BF556" s="2">
        <f>IF(Table4[[#This Row],[diff_v_w3]]&gt;=1,1,0)</f>
        <v>0</v>
      </c>
      <c r="BG556" s="2">
        <f>(Table4[[#This Row],[Accept]]-Table4[[#This Row],[projected_M1]])</f>
        <v>1</v>
      </c>
      <c r="BH556" s="2">
        <f>(Table4[[#This Row],[Accept]]-Table4[[#This Row],[projected_M2]])</f>
        <v>1</v>
      </c>
      <c r="BI556" s="2">
        <f>(Table4[[#This Row],[Accept]]-Table4[[#This Row],[projected_M3]])</f>
        <v>1</v>
      </c>
      <c r="BJ556" s="2">
        <f>(Table4[[#This Row],[Accept]]-Table4[[#This Row],[projected_M4]])</f>
        <v>1</v>
      </c>
    </row>
    <row r="557" spans="1:62" x14ac:dyDescent="0.3">
      <c r="A557">
        <v>68</v>
      </c>
      <c r="B557" t="s">
        <v>46</v>
      </c>
      <c r="C557">
        <v>1</v>
      </c>
      <c r="D557">
        <v>-1.4</v>
      </c>
      <c r="E557" s="22">
        <f>IF(Table4[[#This Row],[Trial]]="G1",Table4[[#This Row],[Balance]]/100,IF(Table4[[#This Row],[Trial]]="G2",Table4[[#This Row],[Balance]]/200,Table4[[#This Row],[Balance]]/500))</f>
        <v>7.3</v>
      </c>
      <c r="F557" s="22">
        <f>IF(Table4[[#This Row],[Net_Balance]]&gt;1,1+(Table4[[#This Row],[Net_Balance]]-1)/$F$974,1)</f>
        <v>1.0900000000000001</v>
      </c>
      <c r="G557" s="22">
        <f>IF(Table4[[#This Row],[Net_Balance]]&lt;1,1-(1-Table4[[#This Row],[Net_Balance]])/$F$974,1)</f>
        <v>1</v>
      </c>
      <c r="H557" s="22">
        <f>IF(Table4[[#This Row],[Net_Balance]]&gt;1,1+(Table4[[#This Row],[Net_Balance]]-1)/$H$974,1)</f>
        <v>1.0629999999999999</v>
      </c>
      <c r="I557" s="22">
        <f>IF(Table4[[#This Row],[Net_Balance]]&lt;1,1-(1-Table4[[#This Row],[Net_Balance]])/$H$974,1)</f>
        <v>1</v>
      </c>
      <c r="J557" s="22">
        <f>IF(Table4[[#This Row],[Net_Balance]]&gt;1,(Table4[[#This Row],[Net_Balance]]-1)/$J$974,0)</f>
        <v>0.126</v>
      </c>
      <c r="K557" s="22">
        <f>IF(Table4[[#This Row],[Net_Balance]]&lt;1,-(1-Table4[[#This Row],[Net_Balance]])/$J$974,0)</f>
        <v>0</v>
      </c>
      <c r="L557" t="s">
        <v>108</v>
      </c>
      <c r="M557" t="s">
        <v>100</v>
      </c>
      <c r="N557" t="s">
        <v>5</v>
      </c>
      <c r="O557">
        <v>0</v>
      </c>
      <c r="P557">
        <v>0</v>
      </c>
      <c r="Q557">
        <v>730</v>
      </c>
      <c r="R557">
        <v>1664534965</v>
      </c>
      <c r="S557">
        <v>6</v>
      </c>
      <c r="T557" t="s">
        <v>117</v>
      </c>
      <c r="U557">
        <v>0</v>
      </c>
      <c r="V557">
        <v>-50</v>
      </c>
      <c r="W557">
        <v>0.5</v>
      </c>
      <c r="X557">
        <v>50</v>
      </c>
      <c r="Y557">
        <v>0.5</v>
      </c>
      <c r="Z557">
        <v>0</v>
      </c>
      <c r="AA557">
        <v>2500</v>
      </c>
      <c r="AB557">
        <v>50</v>
      </c>
      <c r="AC557">
        <v>2</v>
      </c>
      <c r="AD557">
        <v>0.25</v>
      </c>
      <c r="AE557">
        <v>0.75</v>
      </c>
      <c r="AF557">
        <v>2</v>
      </c>
      <c r="AG557">
        <v>0.5</v>
      </c>
      <c r="AH557">
        <v>0.25</v>
      </c>
      <c r="AI557">
        <v>0.625</v>
      </c>
      <c r="AJ557">
        <v>0.375</v>
      </c>
      <c r="AK557">
        <v>-12.5</v>
      </c>
      <c r="AL557">
        <v>2343.75</v>
      </c>
      <c r="AM557">
        <v>48.412291827592711</v>
      </c>
      <c r="AN557">
        <v>0.9</v>
      </c>
      <c r="AO557">
        <v>0.38419903534316502</v>
      </c>
      <c r="AP557">
        <v>0.61580096465683498</v>
      </c>
      <c r="AQ557" s="2">
        <f>Table4[[#This Row],[Gain]]^Table4[[#This Row],[θ]]</f>
        <v>50</v>
      </c>
      <c r="AR557" s="2">
        <f>-Table4[[#This Row],[λ]]*-Table4[[#This Row],[Loss]]^Table4[[#This Row],[θ]]</f>
        <v>70</v>
      </c>
      <c r="AS557" s="2">
        <f>Table4[[#This Row],[pie_gain]]*Table4[[#This Row],[v_n_w_g]]-Table4[[#This Row],[pie_loss]]*Table4[[#This Row],[v_n_w_l]]</f>
        <v>-23.896115758820194</v>
      </c>
      <c r="AT557" s="2">
        <f>IF(Table4[[#This Row],[diff_v]]&gt;=1,1,0)</f>
        <v>0</v>
      </c>
      <c r="AU557" s="2">
        <f>Table4[[#This Row],[Gain]]^(Table4[[#This Row],[θ]]*Table4[[#This Row],[ω_p]])</f>
        <v>71.101261261728894</v>
      </c>
      <c r="AV557" s="2">
        <f>-Table4[[#This Row],[λ]]*-Table4[[#This Row],[Loss]]^(Table4[[#This Row],[θ]]*Table4[[#This Row],[ω_n]])</f>
        <v>70</v>
      </c>
      <c r="AW557" s="2">
        <f>Table4[[#This Row],[v_n_w_g_w]]*Table4[[#This Row],[pie_gain]]-Table4[[#This Row],[v_n_w_l_w]]*Table4[[#This Row],[pie_loss]]</f>
        <v>-15.789031537539856</v>
      </c>
      <c r="AX557" s="2">
        <f>IF(Table4[[#This Row],[diff_v_w]]&gt;=1,1,0)</f>
        <v>0</v>
      </c>
      <c r="AY557" s="2">
        <f>Table4[[#This Row],[Gain]]^(Table4[[#This Row],[θ]])*Table4[[#This Row],[ω_p2]]</f>
        <v>53.15</v>
      </c>
      <c r="AZ557" s="2">
        <f>-Table4[[#This Row],[λ]]*-Table4[[#This Row],[Loss]]^(Table4[[#This Row],[θ]])*Table4[[#This Row],[ω_n2]]</f>
        <v>70</v>
      </c>
      <c r="BA557" s="2">
        <f>Table4[[#This Row],[v_n_w_g_w2]]*Table4[[#This Row],[pie_gain]]-Table4[[#This Row],[v_n_w_l_w2]]*Table4[[#This Row],[pie_loss]]</f>
        <v>-22.685888797489227</v>
      </c>
      <c r="BB557" s="2">
        <f>IF(Table4[[#This Row],[diff_v_w2]]&gt;=1,1,0)</f>
        <v>0</v>
      </c>
      <c r="BC557" s="2">
        <f>Table4[[#This Row],[Gain]]^(Table4[[#This Row],[θ]]+Table4[[#This Row],[ω_p3]])</f>
        <v>81.854059884826427</v>
      </c>
      <c r="BD557" s="2">
        <f>-Table4[[#This Row],[λ]]*-Table4[[#This Row],[Loss]]^(Table4[[#This Row],[θ]]+Table4[[#This Row],[ω_n3]])</f>
        <v>70</v>
      </c>
      <c r="BE557" s="2">
        <f>Table4[[#This Row],[v_n_w_g_w3]]*Table4[[#This Row],[pie_gain]]-Table4[[#This Row],[v_n_w_l_w3]]*Table4[[#This Row],[pie_loss]]</f>
        <v>-11.657816679306471</v>
      </c>
      <c r="BF557" s="2">
        <f>IF(Table4[[#This Row],[diff_v_w3]]&gt;=1,1,0)</f>
        <v>0</v>
      </c>
      <c r="BG557" s="2">
        <f>(Table4[[#This Row],[Accept]]-Table4[[#This Row],[projected_M1]])</f>
        <v>0</v>
      </c>
      <c r="BH557" s="2">
        <f>(Table4[[#This Row],[Accept]]-Table4[[#This Row],[projected_M2]])</f>
        <v>0</v>
      </c>
      <c r="BI557" s="2">
        <f>(Table4[[#This Row],[Accept]]-Table4[[#This Row],[projected_M3]])</f>
        <v>0</v>
      </c>
      <c r="BJ557" s="2">
        <f>(Table4[[#This Row],[Accept]]-Table4[[#This Row],[projected_M4]])</f>
        <v>0</v>
      </c>
    </row>
    <row r="558" spans="1:62" x14ac:dyDescent="0.3">
      <c r="A558">
        <v>69</v>
      </c>
      <c r="B558" t="s">
        <v>46</v>
      </c>
      <c r="C558">
        <v>1</v>
      </c>
      <c r="D558">
        <v>-1.4</v>
      </c>
      <c r="E558" s="22">
        <f>IF(Table4[[#This Row],[Trial]]="G1",Table4[[#This Row],[Balance]]/100,IF(Table4[[#This Row],[Trial]]="G2",Table4[[#This Row],[Balance]]/200,Table4[[#This Row],[Balance]]/500))</f>
        <v>7.3</v>
      </c>
      <c r="F558" s="22">
        <f>IF(Table4[[#This Row],[Net_Balance]]&gt;1,1+(Table4[[#This Row],[Net_Balance]]-1)/$F$974,1)</f>
        <v>1.0900000000000001</v>
      </c>
      <c r="G558" s="22">
        <f>IF(Table4[[#This Row],[Net_Balance]]&lt;1,1-(1-Table4[[#This Row],[Net_Balance]])/$F$974,1)</f>
        <v>1</v>
      </c>
      <c r="H558" s="22">
        <f>IF(Table4[[#This Row],[Net_Balance]]&gt;1,1+(Table4[[#This Row],[Net_Balance]]-1)/$H$974,1)</f>
        <v>1.0629999999999999</v>
      </c>
      <c r="I558" s="22">
        <f>IF(Table4[[#This Row],[Net_Balance]]&lt;1,1-(1-Table4[[#This Row],[Net_Balance]])/$H$974,1)</f>
        <v>1</v>
      </c>
      <c r="J558" s="22">
        <f>IF(Table4[[#This Row],[Net_Balance]]&gt;1,(Table4[[#This Row],[Net_Balance]]-1)/$J$974,0)</f>
        <v>0.126</v>
      </c>
      <c r="K558" s="22">
        <f>IF(Table4[[#This Row],[Net_Balance]]&lt;1,-(1-Table4[[#This Row],[Net_Balance]])/$J$974,0)</f>
        <v>0</v>
      </c>
      <c r="L558" t="s">
        <v>108</v>
      </c>
      <c r="M558" t="s">
        <v>51</v>
      </c>
      <c r="N558" t="s">
        <v>5</v>
      </c>
      <c r="O558">
        <v>0</v>
      </c>
      <c r="P558">
        <v>0</v>
      </c>
      <c r="Q558">
        <v>730</v>
      </c>
      <c r="R558">
        <v>1664534972</v>
      </c>
      <c r="S558">
        <v>7</v>
      </c>
      <c r="T558" t="s">
        <v>117</v>
      </c>
      <c r="U558">
        <v>0</v>
      </c>
      <c r="V558">
        <v>-90</v>
      </c>
      <c r="W558">
        <v>0.5</v>
      </c>
      <c r="X558">
        <v>80</v>
      </c>
      <c r="Y558">
        <v>0.5</v>
      </c>
      <c r="Z558">
        <v>-5</v>
      </c>
      <c r="AA558">
        <v>7225</v>
      </c>
      <c r="AB558">
        <v>85</v>
      </c>
      <c r="AC558">
        <v>4</v>
      </c>
      <c r="AD558">
        <v>0.25</v>
      </c>
      <c r="AE558">
        <v>0.75</v>
      </c>
      <c r="AF558">
        <v>1</v>
      </c>
      <c r="AG558">
        <v>0.25</v>
      </c>
      <c r="AH558">
        <v>0.5</v>
      </c>
      <c r="AI558">
        <v>0.375</v>
      </c>
      <c r="AJ558">
        <v>0.625</v>
      </c>
      <c r="AK558">
        <v>16.25</v>
      </c>
      <c r="AL558">
        <v>6773.4375</v>
      </c>
      <c r="AM558">
        <v>82.300896106907615</v>
      </c>
      <c r="AN558">
        <v>0.9</v>
      </c>
      <c r="AO558">
        <v>0.60844334427391233</v>
      </c>
      <c r="AP558">
        <v>0.39155665572608767</v>
      </c>
      <c r="AQ558" s="2">
        <f>Table4[[#This Row],[Gain]]^Table4[[#This Row],[θ]]</f>
        <v>80</v>
      </c>
      <c r="AR558" s="2">
        <f>-Table4[[#This Row],[λ]]*-Table4[[#This Row],[Loss]]^Table4[[#This Row],[θ]]</f>
        <v>125.99999999999999</v>
      </c>
      <c r="AS558" s="2">
        <f>Table4[[#This Row],[pie_gain]]*Table4[[#This Row],[v_n_w_g]]-Table4[[#This Row],[pie_loss]]*Table4[[#This Row],[v_n_w_l]]</f>
        <v>-0.66067107957405113</v>
      </c>
      <c r="AT558" s="2">
        <f>IF(Table4[[#This Row],[diff_v]]&gt;=1,1,0)</f>
        <v>0</v>
      </c>
      <c r="AU558" s="2">
        <f>Table4[[#This Row],[Gain]]^(Table4[[#This Row],[θ]]*Table4[[#This Row],[ω_p]])</f>
        <v>118.67741712072475</v>
      </c>
      <c r="AV558" s="2">
        <f>-Table4[[#This Row],[λ]]*-Table4[[#This Row],[Loss]]^(Table4[[#This Row],[θ]]*Table4[[#This Row],[ω_n]])</f>
        <v>125.99999999999999</v>
      </c>
      <c r="AW558" s="2">
        <f>Table4[[#This Row],[v_n_w_g_w]]*Table4[[#This Row],[pie_gain]]-Table4[[#This Row],[v_n_w_l_w]]*Table4[[#This Row],[pie_loss]]</f>
        <v>22.872345941236787</v>
      </c>
      <c r="AX558" s="2">
        <f>IF(Table4[[#This Row],[diff_v_w]]&gt;=1,1,0)</f>
        <v>1</v>
      </c>
      <c r="AY558" s="2">
        <f>Table4[[#This Row],[Gain]]^(Table4[[#This Row],[θ]])*Table4[[#This Row],[ω_p2]]</f>
        <v>85.039999999999992</v>
      </c>
      <c r="AZ558" s="2">
        <f>-Table4[[#This Row],[λ]]*-Table4[[#This Row],[Loss]]^(Table4[[#This Row],[θ]])*Table4[[#This Row],[ω_n2]]</f>
        <v>125.99999999999999</v>
      </c>
      <c r="BA558" s="2">
        <f>Table4[[#This Row],[v_n_w_g_w2]]*Table4[[#This Row],[pie_gain]]-Table4[[#This Row],[v_n_w_l_w2]]*Table4[[#This Row],[pie_loss]]</f>
        <v>2.4058833755664608</v>
      </c>
      <c r="BB558" s="2">
        <f>IF(Table4[[#This Row],[diff_v_w2]]&gt;=1,1,0)</f>
        <v>1</v>
      </c>
      <c r="BC558" s="2">
        <f>Table4[[#This Row],[Gain]]^(Table4[[#This Row],[θ]]+Table4[[#This Row],[ω_p3]])</f>
        <v>138.95664675639247</v>
      </c>
      <c r="BD558" s="2">
        <f>-Table4[[#This Row],[λ]]*-Table4[[#This Row],[Loss]]^(Table4[[#This Row],[θ]]+Table4[[#This Row],[ω_n3]])</f>
        <v>125.99999999999999</v>
      </c>
      <c r="BE558" s="2">
        <f>Table4[[#This Row],[v_n_w_g_w3]]*Table4[[#This Row],[pie_gain]]-Table4[[#This Row],[v_n_w_l_w3]]*Table4[[#This Row],[pie_loss]]</f>
        <v>35.211108240061094</v>
      </c>
      <c r="BF558" s="2">
        <f>IF(Table4[[#This Row],[diff_v_w3]]&gt;=1,1,0)</f>
        <v>1</v>
      </c>
      <c r="BG558" s="2">
        <f>(Table4[[#This Row],[Accept]]-Table4[[#This Row],[projected_M1]])</f>
        <v>0</v>
      </c>
      <c r="BH558" s="2">
        <f>(Table4[[#This Row],[Accept]]-Table4[[#This Row],[projected_M2]])</f>
        <v>-1</v>
      </c>
      <c r="BI558" s="2">
        <f>(Table4[[#This Row],[Accept]]-Table4[[#This Row],[projected_M3]])</f>
        <v>-1</v>
      </c>
      <c r="BJ558" s="2">
        <f>(Table4[[#This Row],[Accept]]-Table4[[#This Row],[projected_M4]])</f>
        <v>-1</v>
      </c>
    </row>
    <row r="559" spans="1:62" x14ac:dyDescent="0.3">
      <c r="A559">
        <v>70</v>
      </c>
      <c r="B559" t="s">
        <v>46</v>
      </c>
      <c r="C559">
        <v>1</v>
      </c>
      <c r="D559">
        <v>-1.4</v>
      </c>
      <c r="E559" s="22">
        <f>IF(Table4[[#This Row],[Trial]]="G1",Table4[[#This Row],[Balance]]/100,IF(Table4[[#This Row],[Trial]]="G2",Table4[[#This Row],[Balance]]/200,Table4[[#This Row],[Balance]]/500))</f>
        <v>7.3</v>
      </c>
      <c r="F559" s="22">
        <f>IF(Table4[[#This Row],[Net_Balance]]&gt;1,1+(Table4[[#This Row],[Net_Balance]]-1)/$F$974,1)</f>
        <v>1.0900000000000001</v>
      </c>
      <c r="G559" s="22">
        <f>IF(Table4[[#This Row],[Net_Balance]]&lt;1,1-(1-Table4[[#This Row],[Net_Balance]])/$F$974,1)</f>
        <v>1</v>
      </c>
      <c r="H559" s="22">
        <f>IF(Table4[[#This Row],[Net_Balance]]&gt;1,1+(Table4[[#This Row],[Net_Balance]]-1)/$H$974,1)</f>
        <v>1.0629999999999999</v>
      </c>
      <c r="I559" s="22">
        <f>IF(Table4[[#This Row],[Net_Balance]]&lt;1,1-(1-Table4[[#This Row],[Net_Balance]])/$H$974,1)</f>
        <v>1</v>
      </c>
      <c r="J559" s="22">
        <f>IF(Table4[[#This Row],[Net_Balance]]&gt;1,(Table4[[#This Row],[Net_Balance]]-1)/$J$974,0)</f>
        <v>0.126</v>
      </c>
      <c r="K559" s="22">
        <f>IF(Table4[[#This Row],[Net_Balance]]&lt;1,-(1-Table4[[#This Row],[Net_Balance]])/$J$974,0)</f>
        <v>0</v>
      </c>
      <c r="L559" t="s">
        <v>108</v>
      </c>
      <c r="M559" t="s">
        <v>83</v>
      </c>
      <c r="N559" t="s">
        <v>5</v>
      </c>
      <c r="O559">
        <v>0</v>
      </c>
      <c r="P559">
        <v>0</v>
      </c>
      <c r="Q559">
        <v>730</v>
      </c>
      <c r="R559">
        <v>1664534977</v>
      </c>
      <c r="S559">
        <v>5</v>
      </c>
      <c r="T559" t="s">
        <v>117</v>
      </c>
      <c r="U559">
        <v>0</v>
      </c>
      <c r="V559">
        <v>-50</v>
      </c>
      <c r="W559">
        <v>0.5</v>
      </c>
      <c r="X559">
        <v>40</v>
      </c>
      <c r="Y559">
        <v>0.5</v>
      </c>
      <c r="Z559">
        <v>-5</v>
      </c>
      <c r="AA559">
        <v>2025</v>
      </c>
      <c r="AB559">
        <v>45</v>
      </c>
      <c r="AC559">
        <v>2</v>
      </c>
      <c r="AD559">
        <v>0.25</v>
      </c>
      <c r="AE559">
        <v>0.75</v>
      </c>
      <c r="AF559">
        <v>2</v>
      </c>
      <c r="AG559">
        <v>0.5</v>
      </c>
      <c r="AH559">
        <v>0.25</v>
      </c>
      <c r="AI559">
        <v>0.625</v>
      </c>
      <c r="AJ559">
        <v>0.375</v>
      </c>
      <c r="AK559">
        <v>-16.25</v>
      </c>
      <c r="AL559">
        <v>1898.4375</v>
      </c>
      <c r="AM559">
        <v>43.571062644833439</v>
      </c>
      <c r="AN559">
        <v>0.9</v>
      </c>
      <c r="AO559">
        <v>0.38419903534316502</v>
      </c>
      <c r="AP559">
        <v>0.61580096465683498</v>
      </c>
      <c r="AQ559" s="2">
        <f>Table4[[#This Row],[Gain]]^Table4[[#This Row],[θ]]</f>
        <v>40</v>
      </c>
      <c r="AR559" s="2">
        <f>-Table4[[#This Row],[λ]]*-Table4[[#This Row],[Loss]]^Table4[[#This Row],[θ]]</f>
        <v>70</v>
      </c>
      <c r="AS559" s="2">
        <f>Table4[[#This Row],[pie_gain]]*Table4[[#This Row],[v_n_w_g]]-Table4[[#This Row],[pie_loss]]*Table4[[#This Row],[v_n_w_l]]</f>
        <v>-27.738106112251845</v>
      </c>
      <c r="AT559" s="2">
        <f>IF(Table4[[#This Row],[diff_v]]&gt;=1,1,0)</f>
        <v>0</v>
      </c>
      <c r="AU559" s="2">
        <f>Table4[[#This Row],[Gain]]^(Table4[[#This Row],[θ]]*Table4[[#This Row],[ω_p]])</f>
        <v>55.750066601440686</v>
      </c>
      <c r="AV559" s="2">
        <f>-Table4[[#This Row],[λ]]*-Table4[[#This Row],[Loss]]^(Table4[[#This Row],[θ]]*Table4[[#This Row],[ω_n]])</f>
        <v>70</v>
      </c>
      <c r="AW559" s="2">
        <f>Table4[[#This Row],[v_n_w_g_w]]*Table4[[#This Row],[pie_gain]]-Table4[[#This Row],[v_n_w_l_w]]*Table4[[#This Row],[pie_loss]]</f>
        <v>-21.686945717387733</v>
      </c>
      <c r="AX559" s="2">
        <f>IF(Table4[[#This Row],[diff_v_w]]&gt;=1,1,0)</f>
        <v>0</v>
      </c>
      <c r="AY559" s="2">
        <f>Table4[[#This Row],[Gain]]^(Table4[[#This Row],[θ]])*Table4[[#This Row],[ω_p2]]</f>
        <v>42.519999999999996</v>
      </c>
      <c r="AZ559" s="2">
        <f>-Table4[[#This Row],[λ]]*-Table4[[#This Row],[Loss]]^(Table4[[#This Row],[θ]])*Table4[[#This Row],[ω_n2]]</f>
        <v>70</v>
      </c>
      <c r="BA559" s="2">
        <f>Table4[[#This Row],[v_n_w_g_w2]]*Table4[[#This Row],[pie_gain]]-Table4[[#This Row],[v_n_w_l_w2]]*Table4[[#This Row],[pie_loss]]</f>
        <v>-26.76992454318707</v>
      </c>
      <c r="BB559" s="2">
        <f>IF(Table4[[#This Row],[diff_v_w2]]&gt;=1,1,0)</f>
        <v>0</v>
      </c>
      <c r="BC559" s="2">
        <f>Table4[[#This Row],[Gain]]^(Table4[[#This Row],[θ]]+Table4[[#This Row],[ω_p3]])</f>
        <v>63.667757028393488</v>
      </c>
      <c r="BD559" s="2">
        <f>-Table4[[#This Row],[λ]]*-Table4[[#This Row],[Loss]]^(Table4[[#This Row],[θ]]+Table4[[#This Row],[ω_n3]])</f>
        <v>70</v>
      </c>
      <c r="BE559" s="2">
        <f>Table4[[#This Row],[v_n_w_g_w3]]*Table4[[#This Row],[pie_gain]]-Table4[[#This Row],[v_n_w_l_w3]]*Table4[[#This Row],[pie_loss]]</f>
        <v>-18.644976693206655</v>
      </c>
      <c r="BF559" s="2">
        <f>IF(Table4[[#This Row],[diff_v_w3]]&gt;=1,1,0)</f>
        <v>0</v>
      </c>
      <c r="BG559" s="2">
        <f>(Table4[[#This Row],[Accept]]-Table4[[#This Row],[projected_M1]])</f>
        <v>0</v>
      </c>
      <c r="BH559" s="2">
        <f>(Table4[[#This Row],[Accept]]-Table4[[#This Row],[projected_M2]])</f>
        <v>0</v>
      </c>
      <c r="BI559" s="2">
        <f>(Table4[[#This Row],[Accept]]-Table4[[#This Row],[projected_M3]])</f>
        <v>0</v>
      </c>
      <c r="BJ559" s="2">
        <f>(Table4[[#This Row],[Accept]]-Table4[[#This Row],[projected_M4]])</f>
        <v>0</v>
      </c>
    </row>
    <row r="560" spans="1:62" x14ac:dyDescent="0.3">
      <c r="A560">
        <v>0</v>
      </c>
      <c r="B560" t="s">
        <v>46</v>
      </c>
      <c r="C560">
        <v>1</v>
      </c>
      <c r="D560">
        <v>-1.4</v>
      </c>
      <c r="E560" s="22">
        <f>IF(Table4[[#This Row],[Trial]]="G1",Table4[[#This Row],[Balance]]/100,IF(Table4[[#This Row],[Trial]]="G2",Table4[[#This Row],[Balance]]/200,Table4[[#This Row],[Balance]]/500))</f>
        <v>1.1000000000000001</v>
      </c>
      <c r="F560" s="22">
        <f>IF(Table4[[#This Row],[Net_Balance]]&gt;1,1+(Table4[[#This Row],[Net_Balance]]-1)/$F$974,1)</f>
        <v>1.0014285714285713</v>
      </c>
      <c r="G560" s="22">
        <f>IF(Table4[[#This Row],[Net_Balance]]&lt;1,1-(1-Table4[[#This Row],[Net_Balance]])/$F$974,1)</f>
        <v>1</v>
      </c>
      <c r="H560" s="22">
        <f>IF(Table4[[#This Row],[Net_Balance]]&gt;1,1+(Table4[[#This Row],[Net_Balance]]-1)/$H$974,1)</f>
        <v>1.0009999999999999</v>
      </c>
      <c r="I560" s="22">
        <f>IF(Table4[[#This Row],[Net_Balance]]&lt;1,1-(1-Table4[[#This Row],[Net_Balance]])/$H$974,1)</f>
        <v>1</v>
      </c>
      <c r="J560" s="22">
        <f>IF(Table4[[#This Row],[Net_Balance]]&gt;1,(Table4[[#This Row],[Net_Balance]]-1)/$J$974,0)</f>
        <v>2.0000000000000018E-3</v>
      </c>
      <c r="K560" s="22">
        <f>IF(Table4[[#This Row],[Net_Balance]]&lt;1,-(1-Table4[[#This Row],[Net_Balance]])/$J$974,0)</f>
        <v>0</v>
      </c>
      <c r="L560" t="s">
        <v>109</v>
      </c>
      <c r="M560" t="s">
        <v>67</v>
      </c>
      <c r="N560" t="s">
        <v>7</v>
      </c>
      <c r="O560">
        <v>1</v>
      </c>
      <c r="P560">
        <v>20</v>
      </c>
      <c r="Q560">
        <v>220</v>
      </c>
      <c r="R560">
        <v>1664535249</v>
      </c>
      <c r="S560" t="s">
        <v>136</v>
      </c>
      <c r="T560" t="s">
        <v>117</v>
      </c>
      <c r="U560">
        <v>0</v>
      </c>
      <c r="V560">
        <v>-10</v>
      </c>
      <c r="W560">
        <v>0.5</v>
      </c>
      <c r="X560">
        <v>20</v>
      </c>
      <c r="Y560">
        <v>0.5</v>
      </c>
      <c r="Z560">
        <v>5</v>
      </c>
      <c r="AA560">
        <v>225</v>
      </c>
      <c r="AB560">
        <v>15</v>
      </c>
      <c r="AC560">
        <v>4</v>
      </c>
      <c r="AD560">
        <v>0.25</v>
      </c>
      <c r="AE560">
        <v>0.75</v>
      </c>
      <c r="AF560">
        <v>2</v>
      </c>
      <c r="AG560">
        <v>0.5</v>
      </c>
      <c r="AH560">
        <v>0.25</v>
      </c>
      <c r="AI560">
        <v>0.625</v>
      </c>
      <c r="AJ560">
        <v>0.375</v>
      </c>
      <c r="AK560">
        <v>1.25</v>
      </c>
      <c r="AL560">
        <v>210.9375</v>
      </c>
      <c r="AM560">
        <v>14.523687548277813</v>
      </c>
      <c r="AN560">
        <v>0.9</v>
      </c>
      <c r="AO560">
        <v>0.38419903534316502</v>
      </c>
      <c r="AP560">
        <v>0.61580096465683498</v>
      </c>
      <c r="AQ560" s="2">
        <f>Table4[[#This Row],[Gain]]^Table4[[#This Row],[θ]]</f>
        <v>20</v>
      </c>
      <c r="AR560" s="2">
        <f>-Table4[[#This Row],[λ]]*-Table4[[#This Row],[Loss]]^Table4[[#This Row],[θ]]</f>
        <v>14</v>
      </c>
      <c r="AS560" s="2">
        <f>Table4[[#This Row],[pie_gain]]*Table4[[#This Row],[v_n_w_g]]-Table4[[#This Row],[pie_loss]]*Table4[[#This Row],[v_n_w_l]]</f>
        <v>-0.93723279833239026</v>
      </c>
      <c r="AT560" s="2">
        <f>IF(Table4[[#This Row],[diff_v]]&gt;=1,1,0)</f>
        <v>0</v>
      </c>
      <c r="AU560" s="2">
        <f>Table4[[#This Row],[Gain]]^(Table4[[#This Row],[θ]]*Table4[[#This Row],[ω_p]])</f>
        <v>20.085775763487529</v>
      </c>
      <c r="AV560" s="2">
        <f>-Table4[[#This Row],[λ]]*-Table4[[#This Row],[Loss]]^(Table4[[#This Row],[θ]]*Table4[[#This Row],[ω_n]])</f>
        <v>14</v>
      </c>
      <c r="AW560" s="2">
        <f>Table4[[#This Row],[v_n_w_g_w]]*Table4[[#This Row],[pie_gain]]-Table4[[#This Row],[v_n_w_l_w]]*Table4[[#This Row],[pie_loss]]</f>
        <v>-0.90427783274465767</v>
      </c>
      <c r="AX560" s="2">
        <f>IF(Table4[[#This Row],[diff_v_w]]&gt;=1,1,0)</f>
        <v>0</v>
      </c>
      <c r="AY560" s="2">
        <f>Table4[[#This Row],[Gain]]^(Table4[[#This Row],[θ]])*Table4[[#This Row],[ω_p2]]</f>
        <v>20.019999999999996</v>
      </c>
      <c r="AZ560" s="2">
        <f>-Table4[[#This Row],[λ]]*-Table4[[#This Row],[Loss]]^(Table4[[#This Row],[θ]])*Table4[[#This Row],[ω_n2]]</f>
        <v>14</v>
      </c>
      <c r="BA560" s="2">
        <f>Table4[[#This Row],[v_n_w_g_w2]]*Table4[[#This Row],[pie_gain]]-Table4[[#This Row],[v_n_w_l_w2]]*Table4[[#This Row],[pie_loss]]</f>
        <v>-0.92954881762552866</v>
      </c>
      <c r="BB560" s="2">
        <f>IF(Table4[[#This Row],[diff_v_w2]]&gt;=1,1,0)</f>
        <v>0</v>
      </c>
      <c r="BC560" s="2">
        <f>Table4[[#This Row],[Gain]]^(Table4[[#This Row],[θ]]+Table4[[#This Row],[ω_p3]])</f>
        <v>20.120188985423116</v>
      </c>
      <c r="BD560" s="2">
        <f>-Table4[[#This Row],[λ]]*-Table4[[#This Row],[Loss]]^(Table4[[#This Row],[θ]]+Table4[[#This Row],[ω_n3]])</f>
        <v>14</v>
      </c>
      <c r="BE560" s="2">
        <f>Table4[[#This Row],[v_n_w_g_w3]]*Table4[[#This Row],[pie_gain]]-Table4[[#This Row],[v_n_w_l_w3]]*Table4[[#This Row],[pie_loss]]</f>
        <v>-0.89105630607395536</v>
      </c>
      <c r="BF560" s="2">
        <f>IF(Table4[[#This Row],[diff_v_w3]]&gt;=1,1,0)</f>
        <v>0</v>
      </c>
      <c r="BG560" s="2">
        <f>(Table4[[#This Row],[Accept]]-Table4[[#This Row],[projected_M1]])</f>
        <v>1</v>
      </c>
      <c r="BH560" s="2">
        <f>(Table4[[#This Row],[Accept]]-Table4[[#This Row],[projected_M2]])</f>
        <v>1</v>
      </c>
      <c r="BI560" s="2">
        <f>(Table4[[#This Row],[Accept]]-Table4[[#This Row],[projected_M3]])</f>
        <v>1</v>
      </c>
      <c r="BJ560" s="2">
        <f>(Table4[[#This Row],[Accept]]-Table4[[#This Row],[projected_M4]])</f>
        <v>1</v>
      </c>
    </row>
    <row r="561" spans="1:62" x14ac:dyDescent="0.3">
      <c r="A561">
        <v>1</v>
      </c>
      <c r="B561" t="s">
        <v>46</v>
      </c>
      <c r="C561">
        <v>1</v>
      </c>
      <c r="D561">
        <v>-1.4</v>
      </c>
      <c r="E561" s="22">
        <f>IF(Table4[[#This Row],[Trial]]="G1",Table4[[#This Row],[Balance]]/100,IF(Table4[[#This Row],[Trial]]="G2",Table4[[#This Row],[Balance]]/200,Table4[[#This Row],[Balance]]/500))</f>
        <v>1.25</v>
      </c>
      <c r="F561" s="22">
        <f>IF(Table4[[#This Row],[Net_Balance]]&gt;1,1+(Table4[[#This Row],[Net_Balance]]-1)/$F$974,1)</f>
        <v>1.0035714285714286</v>
      </c>
      <c r="G561" s="22">
        <f>IF(Table4[[#This Row],[Net_Balance]]&lt;1,1-(1-Table4[[#This Row],[Net_Balance]])/$F$974,1)</f>
        <v>1</v>
      </c>
      <c r="H561" s="22">
        <f>IF(Table4[[#This Row],[Net_Balance]]&gt;1,1+(Table4[[#This Row],[Net_Balance]]-1)/$H$974,1)</f>
        <v>1.0024999999999999</v>
      </c>
      <c r="I561" s="22">
        <f>IF(Table4[[#This Row],[Net_Balance]]&lt;1,1-(1-Table4[[#This Row],[Net_Balance]])/$H$974,1)</f>
        <v>1</v>
      </c>
      <c r="J561" s="22">
        <f>IF(Table4[[#This Row],[Net_Balance]]&gt;1,(Table4[[#This Row],[Net_Balance]]-1)/$J$974,0)</f>
        <v>5.0000000000000001E-3</v>
      </c>
      <c r="K561" s="22">
        <f>IF(Table4[[#This Row],[Net_Balance]]&lt;1,-(1-Table4[[#This Row],[Net_Balance]])/$J$974,0)</f>
        <v>0</v>
      </c>
      <c r="L561" t="s">
        <v>109</v>
      </c>
      <c r="M561" t="s">
        <v>71</v>
      </c>
      <c r="N561" t="s">
        <v>7</v>
      </c>
      <c r="O561">
        <v>1</v>
      </c>
      <c r="P561">
        <v>30</v>
      </c>
      <c r="Q561">
        <v>250</v>
      </c>
      <c r="R561">
        <v>1664535255</v>
      </c>
      <c r="S561">
        <v>6</v>
      </c>
      <c r="T561" t="s">
        <v>117</v>
      </c>
      <c r="U561">
        <v>0</v>
      </c>
      <c r="V561">
        <v>-10</v>
      </c>
      <c r="W561">
        <v>0.5</v>
      </c>
      <c r="X561">
        <v>30</v>
      </c>
      <c r="Y561">
        <v>0.5</v>
      </c>
      <c r="Z561">
        <v>10</v>
      </c>
      <c r="AA561">
        <v>400</v>
      </c>
      <c r="AB561">
        <v>20</v>
      </c>
      <c r="AC561">
        <v>2</v>
      </c>
      <c r="AD561">
        <v>0.25</v>
      </c>
      <c r="AE561">
        <v>0.75</v>
      </c>
      <c r="AF561">
        <v>2</v>
      </c>
      <c r="AG561">
        <v>0.5</v>
      </c>
      <c r="AH561">
        <v>0.25</v>
      </c>
      <c r="AI561">
        <v>0.625</v>
      </c>
      <c r="AJ561">
        <v>0.375</v>
      </c>
      <c r="AK561">
        <v>5</v>
      </c>
      <c r="AL561">
        <v>375</v>
      </c>
      <c r="AM561">
        <v>19.364916731037084</v>
      </c>
      <c r="AN561">
        <v>0.9</v>
      </c>
      <c r="AO561">
        <v>0.38419903534316502</v>
      </c>
      <c r="AP561">
        <v>0.61580096465683498</v>
      </c>
      <c r="AQ561" s="2">
        <f>Table4[[#This Row],[Gain]]^Table4[[#This Row],[θ]]</f>
        <v>30</v>
      </c>
      <c r="AR561" s="2">
        <f>-Table4[[#This Row],[λ]]*-Table4[[#This Row],[Loss]]^Table4[[#This Row],[θ]]</f>
        <v>14</v>
      </c>
      <c r="AS561" s="2">
        <f>Table4[[#This Row],[pie_gain]]*Table4[[#This Row],[v_n_w_g]]-Table4[[#This Row],[pie_loss]]*Table4[[#This Row],[v_n_w_l]]</f>
        <v>2.904757555099259</v>
      </c>
      <c r="AT561" s="2">
        <f>IF(Table4[[#This Row],[diff_v]]&gt;=1,1,0)</f>
        <v>1</v>
      </c>
      <c r="AU561" s="2">
        <f>Table4[[#This Row],[Gain]]^(Table4[[#This Row],[θ]]*Table4[[#This Row],[ω_p]])</f>
        <v>30.366636286966298</v>
      </c>
      <c r="AV561" s="2">
        <f>-Table4[[#This Row],[λ]]*-Table4[[#This Row],[Loss]]^(Table4[[#This Row],[θ]]*Table4[[#This Row],[ω_n]])</f>
        <v>14</v>
      </c>
      <c r="AW561" s="2">
        <f>Table4[[#This Row],[v_n_w_g_w]]*Table4[[#This Row],[pie_gain]]-Table4[[#This Row],[v_n_w_l_w]]*Table4[[#This Row],[pie_loss]]</f>
        <v>3.0456188628735106</v>
      </c>
      <c r="AX561" s="2">
        <f>IF(Table4[[#This Row],[diff_v_w]]&gt;=1,1,0)</f>
        <v>1</v>
      </c>
      <c r="AY561" s="2">
        <f>Table4[[#This Row],[Gain]]^(Table4[[#This Row],[θ]])*Table4[[#This Row],[ω_p2]]</f>
        <v>30.074999999999999</v>
      </c>
      <c r="AZ561" s="2">
        <f>-Table4[[#This Row],[λ]]*-Table4[[#This Row],[Loss]]^(Table4[[#This Row],[θ]])*Table4[[#This Row],[ω_n2]]</f>
        <v>14</v>
      </c>
      <c r="BA561" s="2">
        <f>Table4[[#This Row],[v_n_w_g_w2]]*Table4[[#This Row],[pie_gain]]-Table4[[#This Row],[v_n_w_l_w2]]*Table4[[#This Row],[pie_loss]]</f>
        <v>2.9335724827499963</v>
      </c>
      <c r="BB561" s="2">
        <f>IF(Table4[[#This Row],[diff_v_w2]]&gt;=1,1,0)</f>
        <v>1</v>
      </c>
      <c r="BC561" s="2">
        <f>Table4[[#This Row],[Gain]]^(Table4[[#This Row],[θ]]+Table4[[#This Row],[ω_p3]])</f>
        <v>30.514542356977582</v>
      </c>
      <c r="BD561" s="2">
        <f>-Table4[[#This Row],[λ]]*-Table4[[#This Row],[Loss]]^(Table4[[#This Row],[θ]]+Table4[[#This Row],[ω_n3]])</f>
        <v>14</v>
      </c>
      <c r="BE561" s="2">
        <f>Table4[[#This Row],[v_n_w_g_w3]]*Table4[[#This Row],[pie_gain]]-Table4[[#This Row],[v_n_w_l_w3]]*Table4[[#This Row],[pie_loss]]</f>
        <v>3.1024442322932462</v>
      </c>
      <c r="BF561" s="2">
        <f>IF(Table4[[#This Row],[diff_v_w3]]&gt;=1,1,0)</f>
        <v>1</v>
      </c>
      <c r="BG561" s="2">
        <f>(Table4[[#This Row],[Accept]]-Table4[[#This Row],[projected_M1]])</f>
        <v>0</v>
      </c>
      <c r="BH561" s="2">
        <f>(Table4[[#This Row],[Accept]]-Table4[[#This Row],[projected_M2]])</f>
        <v>0</v>
      </c>
      <c r="BI561" s="2">
        <f>(Table4[[#This Row],[Accept]]-Table4[[#This Row],[projected_M3]])</f>
        <v>0</v>
      </c>
      <c r="BJ561" s="2">
        <f>(Table4[[#This Row],[Accept]]-Table4[[#This Row],[projected_M4]])</f>
        <v>0</v>
      </c>
    </row>
    <row r="562" spans="1:62" x14ac:dyDescent="0.3">
      <c r="A562">
        <v>2</v>
      </c>
      <c r="B562" t="s">
        <v>46</v>
      </c>
      <c r="C562">
        <v>1</v>
      </c>
      <c r="D562">
        <v>-1.4</v>
      </c>
      <c r="E562" s="22">
        <f>IF(Table4[[#This Row],[Trial]]="G1",Table4[[#This Row],[Balance]]/100,IF(Table4[[#This Row],[Trial]]="G2",Table4[[#This Row],[Balance]]/200,Table4[[#This Row],[Balance]]/500))</f>
        <v>1.2</v>
      </c>
      <c r="F562" s="22">
        <f>IF(Table4[[#This Row],[Net_Balance]]&gt;1,1+(Table4[[#This Row],[Net_Balance]]-1)/$F$974,1)</f>
        <v>1.0028571428571429</v>
      </c>
      <c r="G562" s="22">
        <f>IF(Table4[[#This Row],[Net_Balance]]&lt;1,1-(1-Table4[[#This Row],[Net_Balance]])/$F$974,1)</f>
        <v>1</v>
      </c>
      <c r="H562" s="22">
        <f>IF(Table4[[#This Row],[Net_Balance]]&gt;1,1+(Table4[[#This Row],[Net_Balance]]-1)/$H$974,1)</f>
        <v>1.002</v>
      </c>
      <c r="I562" s="22">
        <f>IF(Table4[[#This Row],[Net_Balance]]&lt;1,1-(1-Table4[[#This Row],[Net_Balance]])/$H$974,1)</f>
        <v>1</v>
      </c>
      <c r="J562" s="22">
        <f>IF(Table4[[#This Row],[Net_Balance]]&gt;1,(Table4[[#This Row],[Net_Balance]]-1)/$J$974,0)</f>
        <v>3.9999999999999992E-3</v>
      </c>
      <c r="K562" s="22">
        <f>IF(Table4[[#This Row],[Net_Balance]]&lt;1,-(1-Table4[[#This Row],[Net_Balance]])/$J$974,0)</f>
        <v>0</v>
      </c>
      <c r="L562" t="s">
        <v>109</v>
      </c>
      <c r="M562" t="s">
        <v>102</v>
      </c>
      <c r="N562" t="s">
        <v>7</v>
      </c>
      <c r="O562">
        <v>1</v>
      </c>
      <c r="P562">
        <v>-10</v>
      </c>
      <c r="Q562">
        <v>240</v>
      </c>
      <c r="R562">
        <v>1664535260</v>
      </c>
      <c r="S562">
        <v>5</v>
      </c>
      <c r="T562" t="s">
        <v>117</v>
      </c>
      <c r="U562">
        <v>0</v>
      </c>
      <c r="V562">
        <v>-10</v>
      </c>
      <c r="W562">
        <v>0.5</v>
      </c>
      <c r="X562">
        <v>20</v>
      </c>
      <c r="Y562">
        <v>0.5</v>
      </c>
      <c r="Z562">
        <v>5</v>
      </c>
      <c r="AA562">
        <v>225</v>
      </c>
      <c r="AB562">
        <v>15</v>
      </c>
      <c r="AC562">
        <v>2</v>
      </c>
      <c r="AD562">
        <v>0.25</v>
      </c>
      <c r="AE562">
        <v>0.75</v>
      </c>
      <c r="AF562">
        <v>2</v>
      </c>
      <c r="AG562">
        <v>0.5</v>
      </c>
      <c r="AH562">
        <v>0.25</v>
      </c>
      <c r="AI562">
        <v>0.625</v>
      </c>
      <c r="AJ562">
        <v>0.375</v>
      </c>
      <c r="AK562">
        <v>1.25</v>
      </c>
      <c r="AL562">
        <v>210.9375</v>
      </c>
      <c r="AM562">
        <v>14.523687548277813</v>
      </c>
      <c r="AN562">
        <v>0.9</v>
      </c>
      <c r="AO562">
        <v>0.38419903534316502</v>
      </c>
      <c r="AP562">
        <v>0.61580096465683498</v>
      </c>
      <c r="AQ562" s="2">
        <f>Table4[[#This Row],[Gain]]^Table4[[#This Row],[θ]]</f>
        <v>20</v>
      </c>
      <c r="AR562" s="2">
        <f>-Table4[[#This Row],[λ]]*-Table4[[#This Row],[Loss]]^Table4[[#This Row],[θ]]</f>
        <v>14</v>
      </c>
      <c r="AS562" s="2">
        <f>Table4[[#This Row],[pie_gain]]*Table4[[#This Row],[v_n_w_g]]-Table4[[#This Row],[pie_loss]]*Table4[[#This Row],[v_n_w_l]]</f>
        <v>-0.93723279833239026</v>
      </c>
      <c r="AT562" s="2">
        <f>IF(Table4[[#This Row],[diff_v]]&gt;=1,1,0)</f>
        <v>0</v>
      </c>
      <c r="AU562" s="2">
        <f>Table4[[#This Row],[Gain]]^(Table4[[#This Row],[θ]]*Table4[[#This Row],[ω_p]])</f>
        <v>20.171919401055174</v>
      </c>
      <c r="AV562" s="2">
        <f>-Table4[[#This Row],[λ]]*-Table4[[#This Row],[Loss]]^(Table4[[#This Row],[θ]]*Table4[[#This Row],[ω_n]])</f>
        <v>14</v>
      </c>
      <c r="AW562" s="2">
        <f>Table4[[#This Row],[v_n_w_g_w]]*Table4[[#This Row],[pie_gain]]-Table4[[#This Row],[v_n_w_l_w]]*Table4[[#This Row],[pie_loss]]</f>
        <v>-0.87118153029021794</v>
      </c>
      <c r="AX562" s="2">
        <f>IF(Table4[[#This Row],[diff_v_w]]&gt;=1,1,0)</f>
        <v>0</v>
      </c>
      <c r="AY562" s="2">
        <f>Table4[[#This Row],[Gain]]^(Table4[[#This Row],[θ]])*Table4[[#This Row],[ω_p2]]</f>
        <v>20.04</v>
      </c>
      <c r="AZ562" s="2">
        <f>-Table4[[#This Row],[λ]]*-Table4[[#This Row],[Loss]]^(Table4[[#This Row],[θ]])*Table4[[#This Row],[ω_n2]]</f>
        <v>14</v>
      </c>
      <c r="BA562" s="2">
        <f>Table4[[#This Row],[v_n_w_g_w2]]*Table4[[#This Row],[pie_gain]]-Table4[[#This Row],[v_n_w_l_w2]]*Table4[[#This Row],[pie_loss]]</f>
        <v>-0.92186483691866439</v>
      </c>
      <c r="BB562" s="2">
        <f>IF(Table4[[#This Row],[diff_v_w2]]&gt;=1,1,0)</f>
        <v>0</v>
      </c>
      <c r="BC562" s="2">
        <f>Table4[[#This Row],[Gain]]^(Table4[[#This Row],[θ]]+Table4[[#This Row],[ω_p3]])</f>
        <v>20.241100240457076</v>
      </c>
      <c r="BD562" s="2">
        <f>-Table4[[#This Row],[λ]]*-Table4[[#This Row],[Loss]]^(Table4[[#This Row],[θ]]+Table4[[#This Row],[ω_n3]])</f>
        <v>14</v>
      </c>
      <c r="BE562" s="2">
        <f>Table4[[#This Row],[v_n_w_g_w3]]*Table4[[#This Row],[pie_gain]]-Table4[[#This Row],[v_n_w_l_w3]]*Table4[[#This Row],[pie_loss]]</f>
        <v>-0.84460231852777667</v>
      </c>
      <c r="BF562" s="2">
        <f>IF(Table4[[#This Row],[diff_v_w3]]&gt;=1,1,0)</f>
        <v>0</v>
      </c>
      <c r="BG562" s="2">
        <f>(Table4[[#This Row],[Accept]]-Table4[[#This Row],[projected_M1]])</f>
        <v>1</v>
      </c>
      <c r="BH562" s="2">
        <f>(Table4[[#This Row],[Accept]]-Table4[[#This Row],[projected_M2]])</f>
        <v>1</v>
      </c>
      <c r="BI562" s="2">
        <f>(Table4[[#This Row],[Accept]]-Table4[[#This Row],[projected_M3]])</f>
        <v>1</v>
      </c>
      <c r="BJ562" s="2">
        <f>(Table4[[#This Row],[Accept]]-Table4[[#This Row],[projected_M4]])</f>
        <v>1</v>
      </c>
    </row>
    <row r="563" spans="1:62" x14ac:dyDescent="0.3">
      <c r="A563">
        <v>3</v>
      </c>
      <c r="B563" t="s">
        <v>46</v>
      </c>
      <c r="C563">
        <v>1</v>
      </c>
      <c r="D563">
        <v>-1.4</v>
      </c>
      <c r="E563" s="22">
        <f>IF(Table4[[#This Row],[Trial]]="G1",Table4[[#This Row],[Balance]]/100,IF(Table4[[#This Row],[Trial]]="G2",Table4[[#This Row],[Balance]]/200,Table4[[#This Row],[Balance]]/500))</f>
        <v>1.2</v>
      </c>
      <c r="F563" s="22">
        <f>IF(Table4[[#This Row],[Net_Balance]]&gt;1,1+(Table4[[#This Row],[Net_Balance]]-1)/$F$974,1)</f>
        <v>1.0028571428571429</v>
      </c>
      <c r="G563" s="22">
        <f>IF(Table4[[#This Row],[Net_Balance]]&lt;1,1-(1-Table4[[#This Row],[Net_Balance]])/$F$974,1)</f>
        <v>1</v>
      </c>
      <c r="H563" s="22">
        <f>IF(Table4[[#This Row],[Net_Balance]]&gt;1,1+(Table4[[#This Row],[Net_Balance]]-1)/$H$974,1)</f>
        <v>1.002</v>
      </c>
      <c r="I563" s="22">
        <f>IF(Table4[[#This Row],[Net_Balance]]&lt;1,1-(1-Table4[[#This Row],[Net_Balance]])/$H$974,1)</f>
        <v>1</v>
      </c>
      <c r="J563" s="22">
        <f>IF(Table4[[#This Row],[Net_Balance]]&gt;1,(Table4[[#This Row],[Net_Balance]]-1)/$J$974,0)</f>
        <v>3.9999999999999992E-3</v>
      </c>
      <c r="K563" s="22">
        <f>IF(Table4[[#This Row],[Net_Balance]]&lt;1,-(1-Table4[[#This Row],[Net_Balance]])/$J$974,0)</f>
        <v>0</v>
      </c>
      <c r="L563" t="s">
        <v>109</v>
      </c>
      <c r="M563" t="s">
        <v>65</v>
      </c>
      <c r="N563" t="s">
        <v>5</v>
      </c>
      <c r="O563">
        <v>0</v>
      </c>
      <c r="P563">
        <v>0</v>
      </c>
      <c r="Q563">
        <v>240</v>
      </c>
      <c r="R563">
        <v>1664535265</v>
      </c>
      <c r="S563">
        <v>5</v>
      </c>
      <c r="T563" t="s">
        <v>118</v>
      </c>
      <c r="U563">
        <v>1</v>
      </c>
      <c r="V563">
        <v>-10</v>
      </c>
      <c r="W563">
        <v>0.5</v>
      </c>
      <c r="X563">
        <v>10</v>
      </c>
      <c r="Y563">
        <v>0.5</v>
      </c>
      <c r="Z563">
        <v>0</v>
      </c>
      <c r="AA563">
        <v>100</v>
      </c>
      <c r="AB563">
        <v>10</v>
      </c>
      <c r="AC563">
        <v>2</v>
      </c>
      <c r="AD563">
        <v>0.25</v>
      </c>
      <c r="AE563">
        <v>0.75</v>
      </c>
      <c r="AF563">
        <v>1</v>
      </c>
      <c r="AG563">
        <v>0.25</v>
      </c>
      <c r="AH563">
        <v>0.5</v>
      </c>
      <c r="AI563">
        <v>0.375</v>
      </c>
      <c r="AJ563">
        <v>0.625</v>
      </c>
      <c r="AK563">
        <v>2.5</v>
      </c>
      <c r="AL563">
        <v>93.75</v>
      </c>
      <c r="AM563">
        <v>9.6824583655185421</v>
      </c>
      <c r="AN563">
        <v>0.9</v>
      </c>
      <c r="AO563">
        <v>0.60844334427391233</v>
      </c>
      <c r="AP563">
        <v>0.39155665572608767</v>
      </c>
      <c r="AQ563" s="2">
        <f>Table4[[#This Row],[Gain]]^Table4[[#This Row],[θ]]</f>
        <v>10</v>
      </c>
      <c r="AR563" s="2">
        <f>-Table4[[#This Row],[λ]]*-Table4[[#This Row],[Loss]]^Table4[[#This Row],[θ]]</f>
        <v>14</v>
      </c>
      <c r="AS563" s="2">
        <f>Table4[[#This Row],[pie_gain]]*Table4[[#This Row],[v_n_w_g]]-Table4[[#This Row],[pie_loss]]*Table4[[#This Row],[v_n_w_l]]</f>
        <v>0.60264026257389602</v>
      </c>
      <c r="AT563" s="2">
        <f>IF(Table4[[#This Row],[diff_v]]&gt;=1,1,0)</f>
        <v>0</v>
      </c>
      <c r="AU563" s="2">
        <f>Table4[[#This Row],[Gain]]^(Table4[[#This Row],[θ]]*Table4[[#This Row],[ω_p]])</f>
        <v>10.066005024860774</v>
      </c>
      <c r="AV563" s="2">
        <f>-Table4[[#This Row],[λ]]*-Table4[[#This Row],[Loss]]^(Table4[[#This Row],[θ]]*Table4[[#This Row],[ω_n]])</f>
        <v>14</v>
      </c>
      <c r="AW563" s="2">
        <f>Table4[[#This Row],[v_n_w_g_w]]*Table4[[#This Row],[pie_gain]]-Table4[[#This Row],[v_n_w_l_w]]*Table4[[#This Row],[pie_loss]]</f>
        <v>0.64280058063906775</v>
      </c>
      <c r="AX563" s="2">
        <f>IF(Table4[[#This Row],[diff_v_w]]&gt;=1,1,0)</f>
        <v>0</v>
      </c>
      <c r="AY563" s="2">
        <f>Table4[[#This Row],[Gain]]^(Table4[[#This Row],[θ]])*Table4[[#This Row],[ω_p2]]</f>
        <v>10.02</v>
      </c>
      <c r="AZ563" s="2">
        <f>-Table4[[#This Row],[λ]]*-Table4[[#This Row],[Loss]]^(Table4[[#This Row],[θ]])*Table4[[#This Row],[ω_n2]]</f>
        <v>14</v>
      </c>
      <c r="BA563" s="2">
        <f>Table4[[#This Row],[v_n_w_g_w2]]*Table4[[#This Row],[pie_gain]]-Table4[[#This Row],[v_n_w_l_w2]]*Table4[[#This Row],[pie_loss]]</f>
        <v>0.61480912945937405</v>
      </c>
      <c r="BB563" s="2">
        <f>IF(Table4[[#This Row],[diff_v_w2]]&gt;=1,1,0)</f>
        <v>0</v>
      </c>
      <c r="BC563" s="2">
        <f>Table4[[#This Row],[Gain]]^(Table4[[#This Row],[θ]]+Table4[[#This Row],[ω_p3]])</f>
        <v>10.092528860766848</v>
      </c>
      <c r="BD563" s="2">
        <f>-Table4[[#This Row],[λ]]*-Table4[[#This Row],[Loss]]^(Table4[[#This Row],[θ]]+Table4[[#This Row],[ω_n3]])</f>
        <v>14</v>
      </c>
      <c r="BE563" s="2">
        <f>Table4[[#This Row],[v_n_w_g_w3]]*Table4[[#This Row],[pie_gain]]-Table4[[#This Row],[v_n_w_l_w3]]*Table4[[#This Row],[pie_loss]]</f>
        <v>0.65893883206073234</v>
      </c>
      <c r="BF563" s="2">
        <f>IF(Table4[[#This Row],[diff_v_w3]]&gt;=1,1,0)</f>
        <v>0</v>
      </c>
      <c r="BG563" s="2">
        <f>(Table4[[#This Row],[Accept]]-Table4[[#This Row],[projected_M1]])</f>
        <v>0</v>
      </c>
      <c r="BH563" s="2">
        <f>(Table4[[#This Row],[Accept]]-Table4[[#This Row],[projected_M2]])</f>
        <v>0</v>
      </c>
      <c r="BI563" s="2">
        <f>(Table4[[#This Row],[Accept]]-Table4[[#This Row],[projected_M3]])</f>
        <v>0</v>
      </c>
      <c r="BJ563" s="2">
        <f>(Table4[[#This Row],[Accept]]-Table4[[#This Row],[projected_M4]])</f>
        <v>0</v>
      </c>
    </row>
    <row r="564" spans="1:62" x14ac:dyDescent="0.3">
      <c r="A564">
        <v>4</v>
      </c>
      <c r="B564" t="s">
        <v>46</v>
      </c>
      <c r="C564">
        <v>1</v>
      </c>
      <c r="D564">
        <v>-1.4</v>
      </c>
      <c r="E564" s="22">
        <f>IF(Table4[[#This Row],[Trial]]="G1",Table4[[#This Row],[Balance]]/100,IF(Table4[[#This Row],[Trial]]="G2",Table4[[#This Row],[Balance]]/200,Table4[[#This Row],[Balance]]/500))</f>
        <v>1.2</v>
      </c>
      <c r="F564" s="22">
        <f>IF(Table4[[#This Row],[Net_Balance]]&gt;1,1+(Table4[[#This Row],[Net_Balance]]-1)/$F$974,1)</f>
        <v>1.0028571428571429</v>
      </c>
      <c r="G564" s="22">
        <f>IF(Table4[[#This Row],[Net_Balance]]&lt;1,1-(1-Table4[[#This Row],[Net_Balance]])/$F$974,1)</f>
        <v>1</v>
      </c>
      <c r="H564" s="22">
        <f>IF(Table4[[#This Row],[Net_Balance]]&gt;1,1+(Table4[[#This Row],[Net_Balance]]-1)/$H$974,1)</f>
        <v>1.002</v>
      </c>
      <c r="I564" s="22">
        <f>IF(Table4[[#This Row],[Net_Balance]]&lt;1,1-(1-Table4[[#This Row],[Net_Balance]])/$H$974,1)</f>
        <v>1</v>
      </c>
      <c r="J564" s="22">
        <f>IF(Table4[[#This Row],[Net_Balance]]&gt;1,(Table4[[#This Row],[Net_Balance]]-1)/$J$974,0)</f>
        <v>3.9999999999999992E-3</v>
      </c>
      <c r="K564" s="22">
        <f>IF(Table4[[#This Row],[Net_Balance]]&lt;1,-(1-Table4[[#This Row],[Net_Balance]])/$J$974,0)</f>
        <v>0</v>
      </c>
      <c r="L564" t="s">
        <v>109</v>
      </c>
      <c r="M564" t="s">
        <v>104</v>
      </c>
      <c r="N564" t="s">
        <v>5</v>
      </c>
      <c r="O564">
        <v>0</v>
      </c>
      <c r="P564">
        <v>0</v>
      </c>
      <c r="Q564">
        <v>240</v>
      </c>
      <c r="R564">
        <v>1664535269</v>
      </c>
      <c r="S564">
        <v>4</v>
      </c>
      <c r="T564" t="s">
        <v>117</v>
      </c>
      <c r="U564">
        <v>0</v>
      </c>
      <c r="V564">
        <v>-10</v>
      </c>
      <c r="W564">
        <v>0.5</v>
      </c>
      <c r="X564">
        <v>10</v>
      </c>
      <c r="Y564">
        <v>0.5</v>
      </c>
      <c r="Z564">
        <v>0</v>
      </c>
      <c r="AA564">
        <v>100</v>
      </c>
      <c r="AB564">
        <v>10</v>
      </c>
      <c r="AC564">
        <v>2</v>
      </c>
      <c r="AD564">
        <v>0.25</v>
      </c>
      <c r="AE564">
        <v>0.75</v>
      </c>
      <c r="AF564">
        <v>1</v>
      </c>
      <c r="AG564">
        <v>0.25</v>
      </c>
      <c r="AH564">
        <v>0.5</v>
      </c>
      <c r="AI564">
        <v>0.375</v>
      </c>
      <c r="AJ564">
        <v>0.625</v>
      </c>
      <c r="AK564">
        <v>2.5</v>
      </c>
      <c r="AL564">
        <v>93.75</v>
      </c>
      <c r="AM564">
        <v>9.6824583655185421</v>
      </c>
      <c r="AN564">
        <v>0.9</v>
      </c>
      <c r="AO564">
        <v>0.60844334427391233</v>
      </c>
      <c r="AP564">
        <v>0.39155665572608767</v>
      </c>
      <c r="AQ564" s="2">
        <f>Table4[[#This Row],[Gain]]^Table4[[#This Row],[θ]]</f>
        <v>10</v>
      </c>
      <c r="AR564" s="2">
        <f>-Table4[[#This Row],[λ]]*-Table4[[#This Row],[Loss]]^Table4[[#This Row],[θ]]</f>
        <v>14</v>
      </c>
      <c r="AS564" s="2">
        <f>Table4[[#This Row],[pie_gain]]*Table4[[#This Row],[v_n_w_g]]-Table4[[#This Row],[pie_loss]]*Table4[[#This Row],[v_n_w_l]]</f>
        <v>0.60264026257389602</v>
      </c>
      <c r="AT564" s="2">
        <f>IF(Table4[[#This Row],[diff_v]]&gt;=1,1,0)</f>
        <v>0</v>
      </c>
      <c r="AU564" s="2">
        <f>Table4[[#This Row],[Gain]]^(Table4[[#This Row],[θ]]*Table4[[#This Row],[ω_p]])</f>
        <v>10.066005024860774</v>
      </c>
      <c r="AV564" s="2">
        <f>-Table4[[#This Row],[λ]]*-Table4[[#This Row],[Loss]]^(Table4[[#This Row],[θ]]*Table4[[#This Row],[ω_n]])</f>
        <v>14</v>
      </c>
      <c r="AW564" s="2">
        <f>Table4[[#This Row],[v_n_w_g_w]]*Table4[[#This Row],[pie_gain]]-Table4[[#This Row],[v_n_w_l_w]]*Table4[[#This Row],[pie_loss]]</f>
        <v>0.64280058063906775</v>
      </c>
      <c r="AX564" s="2">
        <f>IF(Table4[[#This Row],[diff_v_w]]&gt;=1,1,0)</f>
        <v>0</v>
      </c>
      <c r="AY564" s="2">
        <f>Table4[[#This Row],[Gain]]^(Table4[[#This Row],[θ]])*Table4[[#This Row],[ω_p2]]</f>
        <v>10.02</v>
      </c>
      <c r="AZ564" s="2">
        <f>-Table4[[#This Row],[λ]]*-Table4[[#This Row],[Loss]]^(Table4[[#This Row],[θ]])*Table4[[#This Row],[ω_n2]]</f>
        <v>14</v>
      </c>
      <c r="BA564" s="2">
        <f>Table4[[#This Row],[v_n_w_g_w2]]*Table4[[#This Row],[pie_gain]]-Table4[[#This Row],[v_n_w_l_w2]]*Table4[[#This Row],[pie_loss]]</f>
        <v>0.61480912945937405</v>
      </c>
      <c r="BB564" s="2">
        <f>IF(Table4[[#This Row],[diff_v_w2]]&gt;=1,1,0)</f>
        <v>0</v>
      </c>
      <c r="BC564" s="2">
        <f>Table4[[#This Row],[Gain]]^(Table4[[#This Row],[θ]]+Table4[[#This Row],[ω_p3]])</f>
        <v>10.092528860766848</v>
      </c>
      <c r="BD564" s="2">
        <f>-Table4[[#This Row],[λ]]*-Table4[[#This Row],[Loss]]^(Table4[[#This Row],[θ]]+Table4[[#This Row],[ω_n3]])</f>
        <v>14</v>
      </c>
      <c r="BE564" s="2">
        <f>Table4[[#This Row],[v_n_w_g_w3]]*Table4[[#This Row],[pie_gain]]-Table4[[#This Row],[v_n_w_l_w3]]*Table4[[#This Row],[pie_loss]]</f>
        <v>0.65893883206073234</v>
      </c>
      <c r="BF564" s="2">
        <f>IF(Table4[[#This Row],[diff_v_w3]]&gt;=1,1,0)</f>
        <v>0</v>
      </c>
      <c r="BG564" s="2">
        <f>(Table4[[#This Row],[Accept]]-Table4[[#This Row],[projected_M1]])</f>
        <v>0</v>
      </c>
      <c r="BH564" s="2">
        <f>(Table4[[#This Row],[Accept]]-Table4[[#This Row],[projected_M2]])</f>
        <v>0</v>
      </c>
      <c r="BI564" s="2">
        <f>(Table4[[#This Row],[Accept]]-Table4[[#This Row],[projected_M3]])</f>
        <v>0</v>
      </c>
      <c r="BJ564" s="2">
        <f>(Table4[[#This Row],[Accept]]-Table4[[#This Row],[projected_M4]])</f>
        <v>0</v>
      </c>
    </row>
    <row r="565" spans="1:62" x14ac:dyDescent="0.3">
      <c r="A565">
        <v>7</v>
      </c>
      <c r="B565" t="s">
        <v>46</v>
      </c>
      <c r="C565">
        <v>1</v>
      </c>
      <c r="D565">
        <v>-1.4</v>
      </c>
      <c r="E565" s="22">
        <f>IF(Table4[[#This Row],[Trial]]="G1",Table4[[#This Row],[Balance]]/100,IF(Table4[[#This Row],[Trial]]="G2",Table4[[#This Row],[Balance]]/200,Table4[[#This Row],[Balance]]/500))</f>
        <v>1.2</v>
      </c>
      <c r="F565" s="22">
        <f>IF(Table4[[#This Row],[Net_Balance]]&gt;1,1+(Table4[[#This Row],[Net_Balance]]-1)/$F$974,1)</f>
        <v>1.0028571428571429</v>
      </c>
      <c r="G565" s="22">
        <f>IF(Table4[[#This Row],[Net_Balance]]&lt;1,1-(1-Table4[[#This Row],[Net_Balance]])/$F$974,1)</f>
        <v>1</v>
      </c>
      <c r="H565" s="22">
        <f>IF(Table4[[#This Row],[Net_Balance]]&gt;1,1+(Table4[[#This Row],[Net_Balance]]-1)/$H$974,1)</f>
        <v>1.002</v>
      </c>
      <c r="I565" s="22">
        <f>IF(Table4[[#This Row],[Net_Balance]]&lt;1,1-(1-Table4[[#This Row],[Net_Balance]])/$H$974,1)</f>
        <v>1</v>
      </c>
      <c r="J565" s="22">
        <f>IF(Table4[[#This Row],[Net_Balance]]&gt;1,(Table4[[#This Row],[Net_Balance]]-1)/$J$974,0)</f>
        <v>3.9999999999999992E-3</v>
      </c>
      <c r="K565" s="22">
        <f>IF(Table4[[#This Row],[Net_Balance]]&lt;1,-(1-Table4[[#This Row],[Net_Balance]])/$J$974,0)</f>
        <v>0</v>
      </c>
      <c r="L565" t="s">
        <v>109</v>
      </c>
      <c r="M565" t="s">
        <v>58</v>
      </c>
      <c r="N565" t="s">
        <v>5</v>
      </c>
      <c r="O565">
        <v>0</v>
      </c>
      <c r="P565">
        <v>0</v>
      </c>
      <c r="Q565">
        <v>240</v>
      </c>
      <c r="R565">
        <v>1664535285</v>
      </c>
      <c r="S565">
        <v>5</v>
      </c>
      <c r="T565" t="s">
        <v>118</v>
      </c>
      <c r="U565">
        <v>1</v>
      </c>
      <c r="V565">
        <v>-50</v>
      </c>
      <c r="W565">
        <v>0.5</v>
      </c>
      <c r="X565">
        <v>50</v>
      </c>
      <c r="Y565">
        <v>0.5</v>
      </c>
      <c r="Z565">
        <v>0</v>
      </c>
      <c r="AA565">
        <v>2500</v>
      </c>
      <c r="AB565">
        <v>50</v>
      </c>
      <c r="AC565">
        <v>2</v>
      </c>
      <c r="AD565">
        <v>0.25</v>
      </c>
      <c r="AE565">
        <v>0.75</v>
      </c>
      <c r="AF565">
        <v>2</v>
      </c>
      <c r="AG565">
        <v>0.5</v>
      </c>
      <c r="AH565">
        <v>0.25</v>
      </c>
      <c r="AI565">
        <v>0.625</v>
      </c>
      <c r="AJ565">
        <v>0.375</v>
      </c>
      <c r="AK565">
        <v>-12.5</v>
      </c>
      <c r="AL565">
        <v>2343.75</v>
      </c>
      <c r="AM565">
        <v>48.412291827592711</v>
      </c>
      <c r="AN565">
        <v>0.9</v>
      </c>
      <c r="AO565">
        <v>0.38419903534316502</v>
      </c>
      <c r="AP565">
        <v>0.61580096465683498</v>
      </c>
      <c r="AQ565" s="2">
        <f>Table4[[#This Row],[Gain]]^Table4[[#This Row],[θ]]</f>
        <v>50</v>
      </c>
      <c r="AR565" s="2">
        <f>-Table4[[#This Row],[λ]]*-Table4[[#This Row],[Loss]]^Table4[[#This Row],[θ]]</f>
        <v>70</v>
      </c>
      <c r="AS565" s="2">
        <f>Table4[[#This Row],[pie_gain]]*Table4[[#This Row],[v_n_w_g]]-Table4[[#This Row],[pie_loss]]*Table4[[#This Row],[v_n_w_l]]</f>
        <v>-23.896115758820194</v>
      </c>
      <c r="AT565" s="2">
        <f>IF(Table4[[#This Row],[diff_v]]&gt;=1,1,0)</f>
        <v>0</v>
      </c>
      <c r="AU565" s="2">
        <f>Table4[[#This Row],[Gain]]^(Table4[[#This Row],[θ]]*Table4[[#This Row],[ω_p]])</f>
        <v>50.561995348135028</v>
      </c>
      <c r="AV565" s="2">
        <f>-Table4[[#This Row],[λ]]*-Table4[[#This Row],[Loss]]^(Table4[[#This Row],[θ]]*Table4[[#This Row],[ω_n]])</f>
        <v>70</v>
      </c>
      <c r="AW565" s="2">
        <f>Table4[[#This Row],[v_n_w_g_w]]*Table4[[#This Row],[pie_gain]]-Table4[[#This Row],[v_n_w_l_w]]*Table4[[#This Row],[pie_loss]]</f>
        <v>-23.680197688199371</v>
      </c>
      <c r="AX565" s="2">
        <f>IF(Table4[[#This Row],[diff_v_w]]&gt;=1,1,0)</f>
        <v>0</v>
      </c>
      <c r="AY565" s="2">
        <f>Table4[[#This Row],[Gain]]^(Table4[[#This Row],[θ]])*Table4[[#This Row],[ω_p2]]</f>
        <v>50.1</v>
      </c>
      <c r="AZ565" s="2">
        <f>-Table4[[#This Row],[λ]]*-Table4[[#This Row],[Loss]]^(Table4[[#This Row],[θ]])*Table4[[#This Row],[ω_n2]]</f>
        <v>70</v>
      </c>
      <c r="BA565" s="2">
        <f>Table4[[#This Row],[v_n_w_g_w2]]*Table4[[#This Row],[pie_gain]]-Table4[[#This Row],[v_n_w_l_w2]]*Table4[[#This Row],[pie_loss]]</f>
        <v>-23.857695855285879</v>
      </c>
      <c r="BB565" s="2">
        <f>IF(Table4[[#This Row],[diff_v_w2]]&gt;=1,1,0)</f>
        <v>0</v>
      </c>
      <c r="BC565" s="2">
        <f>Table4[[#This Row],[Gain]]^(Table4[[#This Row],[θ]]+Table4[[#This Row],[ω_p3]])</f>
        <v>50.788558226282419</v>
      </c>
      <c r="BD565" s="2">
        <f>-Table4[[#This Row],[λ]]*-Table4[[#This Row],[Loss]]^(Table4[[#This Row],[θ]]+Table4[[#This Row],[ω_n3]])</f>
        <v>70</v>
      </c>
      <c r="BE565" s="2">
        <f>Table4[[#This Row],[v_n_w_g_w3]]*Table4[[#This Row],[pie_gain]]-Table4[[#This Row],[v_n_w_l_w3]]*Table4[[#This Row],[pie_loss]]</f>
        <v>-23.593152448970574</v>
      </c>
      <c r="BF565" s="2">
        <f>IF(Table4[[#This Row],[diff_v_w3]]&gt;=1,1,0)</f>
        <v>0</v>
      </c>
      <c r="BG565" s="2">
        <f>(Table4[[#This Row],[Accept]]-Table4[[#This Row],[projected_M1]])</f>
        <v>0</v>
      </c>
      <c r="BH565" s="2">
        <f>(Table4[[#This Row],[Accept]]-Table4[[#This Row],[projected_M2]])</f>
        <v>0</v>
      </c>
      <c r="BI565" s="2">
        <f>(Table4[[#This Row],[Accept]]-Table4[[#This Row],[projected_M3]])</f>
        <v>0</v>
      </c>
      <c r="BJ565" s="2">
        <f>(Table4[[#This Row],[Accept]]-Table4[[#This Row],[projected_M4]])</f>
        <v>0</v>
      </c>
    </row>
    <row r="566" spans="1:62" x14ac:dyDescent="0.3">
      <c r="A566">
        <v>8</v>
      </c>
      <c r="B566" t="s">
        <v>46</v>
      </c>
      <c r="C566">
        <v>1</v>
      </c>
      <c r="D566">
        <v>-1.4</v>
      </c>
      <c r="E566" s="22">
        <f>IF(Table4[[#This Row],[Trial]]="G1",Table4[[#This Row],[Balance]]/100,IF(Table4[[#This Row],[Trial]]="G2",Table4[[#This Row],[Balance]]/200,Table4[[#This Row],[Balance]]/500))</f>
        <v>2.1</v>
      </c>
      <c r="F566" s="22">
        <f>IF(Table4[[#This Row],[Net_Balance]]&gt;1,1+(Table4[[#This Row],[Net_Balance]]-1)/$F$974,1)</f>
        <v>1.0157142857142858</v>
      </c>
      <c r="G566" s="22">
        <f>IF(Table4[[#This Row],[Net_Balance]]&lt;1,1-(1-Table4[[#This Row],[Net_Balance]])/$F$974,1)</f>
        <v>1</v>
      </c>
      <c r="H566" s="22">
        <f>IF(Table4[[#This Row],[Net_Balance]]&gt;1,1+(Table4[[#This Row],[Net_Balance]]-1)/$H$974,1)</f>
        <v>1.0109999999999999</v>
      </c>
      <c r="I566" s="22">
        <f>IF(Table4[[#This Row],[Net_Balance]]&lt;1,1-(1-Table4[[#This Row],[Net_Balance]])/$H$974,1)</f>
        <v>1</v>
      </c>
      <c r="J566" s="22">
        <f>IF(Table4[[#This Row],[Net_Balance]]&gt;1,(Table4[[#This Row],[Net_Balance]]-1)/$J$974,0)</f>
        <v>2.2000000000000002E-2</v>
      </c>
      <c r="K566" s="22">
        <f>IF(Table4[[#This Row],[Net_Balance]]&lt;1,-(1-Table4[[#This Row],[Net_Balance]])/$J$974,0)</f>
        <v>0</v>
      </c>
      <c r="L566" t="s">
        <v>109</v>
      </c>
      <c r="M566" t="s">
        <v>76</v>
      </c>
      <c r="N566" t="s">
        <v>7</v>
      </c>
      <c r="O566">
        <v>1</v>
      </c>
      <c r="P566">
        <v>180</v>
      </c>
      <c r="Q566">
        <v>420</v>
      </c>
      <c r="R566">
        <v>1664535289</v>
      </c>
      <c r="S566">
        <v>4</v>
      </c>
      <c r="T566" t="s">
        <v>118</v>
      </c>
      <c r="U566">
        <v>1</v>
      </c>
      <c r="V566">
        <v>-90</v>
      </c>
      <c r="W566">
        <v>0.5</v>
      </c>
      <c r="X566">
        <v>180</v>
      </c>
      <c r="Y566">
        <v>0.5</v>
      </c>
      <c r="Z566">
        <v>45</v>
      </c>
      <c r="AA566">
        <v>18225</v>
      </c>
      <c r="AB566">
        <v>135</v>
      </c>
      <c r="AC566">
        <v>2</v>
      </c>
      <c r="AD566">
        <v>0.25</v>
      </c>
      <c r="AE566">
        <v>0.75</v>
      </c>
      <c r="AF566">
        <v>2</v>
      </c>
      <c r="AG566">
        <v>0.5</v>
      </c>
      <c r="AH566">
        <v>0.25</v>
      </c>
      <c r="AI566">
        <v>0.625</v>
      </c>
      <c r="AJ566">
        <v>0.375</v>
      </c>
      <c r="AK566">
        <v>11.25</v>
      </c>
      <c r="AL566">
        <v>17085.9375</v>
      </c>
      <c r="AM566">
        <v>130.71318793450033</v>
      </c>
      <c r="AN566">
        <v>0.9</v>
      </c>
      <c r="AO566">
        <v>0.38419903534316502</v>
      </c>
      <c r="AP566">
        <v>0.61580096465683498</v>
      </c>
      <c r="AQ566" s="2">
        <f>Table4[[#This Row],[Gain]]^Table4[[#This Row],[θ]]</f>
        <v>180</v>
      </c>
      <c r="AR566" s="2">
        <f>-Table4[[#This Row],[λ]]*-Table4[[#This Row],[Loss]]^Table4[[#This Row],[θ]]</f>
        <v>125.99999999999999</v>
      </c>
      <c r="AS566" s="2">
        <f>Table4[[#This Row],[pie_gain]]*Table4[[#This Row],[v_n_w_g]]-Table4[[#This Row],[pie_loss]]*Table4[[#This Row],[v_n_w_l]]</f>
        <v>-8.4350951849914964</v>
      </c>
      <c r="AT566" s="2">
        <f>IF(Table4[[#This Row],[diff_v]]&gt;=1,1,0)</f>
        <v>0</v>
      </c>
      <c r="AU566" s="2">
        <f>Table4[[#This Row],[Gain]]^(Table4[[#This Row],[θ]]*Table4[[#This Row],[ω_p]])</f>
        <v>195.30461317024489</v>
      </c>
      <c r="AV566" s="2">
        <f>-Table4[[#This Row],[λ]]*-Table4[[#This Row],[Loss]]^(Table4[[#This Row],[θ]]*Table4[[#This Row],[ω_n]])</f>
        <v>125.99999999999999</v>
      </c>
      <c r="AW566" s="2">
        <f>Table4[[#This Row],[v_n_w_g_w]]*Table4[[#This Row],[pie_gain]]-Table4[[#This Row],[v_n_w_l_w]]*Table4[[#This Row],[pie_loss]]</f>
        <v>-2.5550775686831031</v>
      </c>
      <c r="AX566" s="2">
        <f>IF(Table4[[#This Row],[diff_v_w]]&gt;=1,1,0)</f>
        <v>0</v>
      </c>
      <c r="AY566" s="2">
        <f>Table4[[#This Row],[Gain]]^(Table4[[#This Row],[θ]])*Table4[[#This Row],[ω_p2]]</f>
        <v>181.98</v>
      </c>
      <c r="AZ566" s="2">
        <f>-Table4[[#This Row],[λ]]*-Table4[[#This Row],[Loss]]^(Table4[[#This Row],[θ]])*Table4[[#This Row],[ω_n2]]</f>
        <v>125.99999999999999</v>
      </c>
      <c r="BA566" s="2">
        <f>Table4[[#This Row],[v_n_w_g_w2]]*Table4[[#This Row],[pie_gain]]-Table4[[#This Row],[v_n_w_l_w2]]*Table4[[#This Row],[pie_loss]]</f>
        <v>-7.6743810950120235</v>
      </c>
      <c r="BB566" s="2">
        <f>IF(Table4[[#This Row],[diff_v_w2]]&gt;=1,1,0)</f>
        <v>0</v>
      </c>
      <c r="BC566" s="2">
        <f>Table4[[#This Row],[Gain]]^(Table4[[#This Row],[θ]]+Table4[[#This Row],[ω_p3]])</f>
        <v>201.78482393737477</v>
      </c>
      <c r="BD566" s="2">
        <f>-Table4[[#This Row],[λ]]*-Table4[[#This Row],[Loss]]^(Table4[[#This Row],[θ]]+Table4[[#This Row],[ω_n3]])</f>
        <v>125.99999999999999</v>
      </c>
      <c r="BE566" s="2">
        <f>Table4[[#This Row],[v_n_w_g_w3]]*Table4[[#This Row],[pie_gain]]-Table4[[#This Row],[v_n_w_l_w3]]*Table4[[#This Row],[pie_loss]]</f>
        <v>-6.5386843131420846E-2</v>
      </c>
      <c r="BF566" s="2">
        <f>IF(Table4[[#This Row],[diff_v_w3]]&gt;=1,1,0)</f>
        <v>0</v>
      </c>
      <c r="BG566" s="2">
        <f>(Table4[[#This Row],[Accept]]-Table4[[#This Row],[projected_M1]])</f>
        <v>1</v>
      </c>
      <c r="BH566" s="2">
        <f>(Table4[[#This Row],[Accept]]-Table4[[#This Row],[projected_M2]])</f>
        <v>1</v>
      </c>
      <c r="BI566" s="2">
        <f>(Table4[[#This Row],[Accept]]-Table4[[#This Row],[projected_M3]])</f>
        <v>1</v>
      </c>
      <c r="BJ566" s="2">
        <f>(Table4[[#This Row],[Accept]]-Table4[[#This Row],[projected_M4]])</f>
        <v>1</v>
      </c>
    </row>
    <row r="567" spans="1:62" x14ac:dyDescent="0.3">
      <c r="A567">
        <v>9</v>
      </c>
      <c r="B567" t="s">
        <v>46</v>
      </c>
      <c r="C567">
        <v>1</v>
      </c>
      <c r="D567">
        <v>-1.4</v>
      </c>
      <c r="E567" s="22">
        <f>IF(Table4[[#This Row],[Trial]]="G1",Table4[[#This Row],[Balance]]/100,IF(Table4[[#This Row],[Trial]]="G2",Table4[[#This Row],[Balance]]/200,Table4[[#This Row],[Balance]]/500))</f>
        <v>1.85</v>
      </c>
      <c r="F567" s="22">
        <f>IF(Table4[[#This Row],[Net_Balance]]&gt;1,1+(Table4[[#This Row],[Net_Balance]]-1)/$F$974,1)</f>
        <v>1.0121428571428572</v>
      </c>
      <c r="G567" s="22">
        <f>IF(Table4[[#This Row],[Net_Balance]]&lt;1,1-(1-Table4[[#This Row],[Net_Balance]])/$F$974,1)</f>
        <v>1</v>
      </c>
      <c r="H567" s="22">
        <f>IF(Table4[[#This Row],[Net_Balance]]&gt;1,1+(Table4[[#This Row],[Net_Balance]]-1)/$H$974,1)</f>
        <v>1.0085</v>
      </c>
      <c r="I567" s="22">
        <f>IF(Table4[[#This Row],[Net_Balance]]&lt;1,1-(1-Table4[[#This Row],[Net_Balance]])/$H$974,1)</f>
        <v>1</v>
      </c>
      <c r="J567" s="22">
        <f>IF(Table4[[#This Row],[Net_Balance]]&gt;1,(Table4[[#This Row],[Net_Balance]]-1)/$J$974,0)</f>
        <v>1.7000000000000001E-2</v>
      </c>
      <c r="K567" s="22">
        <f>IF(Table4[[#This Row],[Net_Balance]]&lt;1,-(1-Table4[[#This Row],[Net_Balance]])/$J$974,0)</f>
        <v>0</v>
      </c>
      <c r="L567" t="s">
        <v>109</v>
      </c>
      <c r="M567" t="s">
        <v>64</v>
      </c>
      <c r="N567" t="s">
        <v>7</v>
      </c>
      <c r="O567">
        <v>1</v>
      </c>
      <c r="P567">
        <v>-50</v>
      </c>
      <c r="Q567">
        <v>370</v>
      </c>
      <c r="R567">
        <v>1664535295</v>
      </c>
      <c r="S567">
        <v>6</v>
      </c>
      <c r="T567" t="s">
        <v>118</v>
      </c>
      <c r="U567">
        <v>1</v>
      </c>
      <c r="V567">
        <v>-50</v>
      </c>
      <c r="W567">
        <v>0.5</v>
      </c>
      <c r="X567">
        <v>60</v>
      </c>
      <c r="Y567">
        <v>0.5</v>
      </c>
      <c r="Z567">
        <v>5</v>
      </c>
      <c r="AA567">
        <v>3025</v>
      </c>
      <c r="AB567">
        <v>55</v>
      </c>
      <c r="AC567">
        <v>4</v>
      </c>
      <c r="AD567">
        <v>0.25</v>
      </c>
      <c r="AE567">
        <v>0.75</v>
      </c>
      <c r="AF567">
        <v>2</v>
      </c>
      <c r="AG567">
        <v>0.5</v>
      </c>
      <c r="AH567">
        <v>0.25</v>
      </c>
      <c r="AI567">
        <v>0.625</v>
      </c>
      <c r="AJ567">
        <v>0.375</v>
      </c>
      <c r="AK567">
        <v>-8.75</v>
      </c>
      <c r="AL567">
        <v>2835.9375</v>
      </c>
      <c r="AM567">
        <v>53.253521010351982</v>
      </c>
      <c r="AN567">
        <v>0.9</v>
      </c>
      <c r="AO567">
        <v>0.38419903534316502</v>
      </c>
      <c r="AP567">
        <v>0.61580096465683498</v>
      </c>
      <c r="AQ567" s="2">
        <f>Table4[[#This Row],[Gain]]^Table4[[#This Row],[θ]]</f>
        <v>60</v>
      </c>
      <c r="AR567" s="2">
        <f>-Table4[[#This Row],[λ]]*-Table4[[#This Row],[Loss]]^Table4[[#This Row],[θ]]</f>
        <v>70</v>
      </c>
      <c r="AS567" s="2">
        <f>Table4[[#This Row],[pie_gain]]*Table4[[#This Row],[v_n_w_g]]-Table4[[#This Row],[pie_loss]]*Table4[[#This Row],[v_n_w_l]]</f>
        <v>-20.054125405388547</v>
      </c>
      <c r="AT567" s="2">
        <f>IF(Table4[[#This Row],[diff_v]]&gt;=1,1,0)</f>
        <v>0</v>
      </c>
      <c r="AU567" s="2">
        <f>Table4[[#This Row],[Gain]]^(Table4[[#This Row],[θ]]*Table4[[#This Row],[ω_p]])</f>
        <v>63.058420317465938</v>
      </c>
      <c r="AV567" s="2">
        <f>-Table4[[#This Row],[λ]]*-Table4[[#This Row],[Loss]]^(Table4[[#This Row],[θ]]*Table4[[#This Row],[ω_n]])</f>
        <v>70</v>
      </c>
      <c r="AW567" s="2">
        <f>Table4[[#This Row],[v_n_w_g_w]]*Table4[[#This Row],[pie_gain]]-Table4[[#This Row],[v_n_w_l_w]]*Table4[[#This Row],[pie_loss]]</f>
        <v>-18.879083269744196</v>
      </c>
      <c r="AX567" s="2">
        <f>IF(Table4[[#This Row],[diff_v_w]]&gt;=1,1,0)</f>
        <v>0</v>
      </c>
      <c r="AY567" s="2">
        <f>Table4[[#This Row],[Gain]]^(Table4[[#This Row],[θ]])*Table4[[#This Row],[ω_p2]]</f>
        <v>60.51</v>
      </c>
      <c r="AZ567" s="2">
        <f>-Table4[[#This Row],[λ]]*-Table4[[#This Row],[Loss]]^(Table4[[#This Row],[θ]])*Table4[[#This Row],[ω_n2]]</f>
        <v>70</v>
      </c>
      <c r="BA567" s="2">
        <f>Table4[[#This Row],[v_n_w_g_w2]]*Table4[[#This Row],[pie_gain]]-Table4[[#This Row],[v_n_w_l_w2]]*Table4[[#This Row],[pie_loss]]</f>
        <v>-19.858183897363531</v>
      </c>
      <c r="BB567" s="2">
        <f>IF(Table4[[#This Row],[diff_v_w2]]&gt;=1,1,0)</f>
        <v>0</v>
      </c>
      <c r="BC567" s="2">
        <f>Table4[[#This Row],[Gain]]^(Table4[[#This Row],[θ]]+Table4[[#This Row],[ω_p3]])</f>
        <v>64.325003963196366</v>
      </c>
      <c r="BD567" s="2">
        <f>-Table4[[#This Row],[λ]]*-Table4[[#This Row],[Loss]]^(Table4[[#This Row],[θ]]+Table4[[#This Row],[ω_n3]])</f>
        <v>70</v>
      </c>
      <c r="BE567" s="2">
        <f>Table4[[#This Row],[v_n_w_g_w3]]*Table4[[#This Row],[pie_gain]]-Table4[[#This Row],[v_n_w_l_w3]]*Table4[[#This Row],[pie_loss]]</f>
        <v>-18.392463054873136</v>
      </c>
      <c r="BF567" s="2">
        <f>IF(Table4[[#This Row],[diff_v_w3]]&gt;=1,1,0)</f>
        <v>0</v>
      </c>
      <c r="BG567" s="2">
        <f>(Table4[[#This Row],[Accept]]-Table4[[#This Row],[projected_M1]])</f>
        <v>1</v>
      </c>
      <c r="BH567" s="2">
        <f>(Table4[[#This Row],[Accept]]-Table4[[#This Row],[projected_M2]])</f>
        <v>1</v>
      </c>
      <c r="BI567" s="2">
        <f>(Table4[[#This Row],[Accept]]-Table4[[#This Row],[projected_M3]])</f>
        <v>1</v>
      </c>
      <c r="BJ567" s="2">
        <f>(Table4[[#This Row],[Accept]]-Table4[[#This Row],[projected_M4]])</f>
        <v>1</v>
      </c>
    </row>
    <row r="568" spans="1:62" x14ac:dyDescent="0.3">
      <c r="A568">
        <v>11</v>
      </c>
      <c r="B568" t="s">
        <v>46</v>
      </c>
      <c r="C568">
        <v>1</v>
      </c>
      <c r="D568">
        <v>-1.4</v>
      </c>
      <c r="E568" s="22">
        <f>IF(Table4[[#This Row],[Trial]]="G1",Table4[[#This Row],[Balance]]/100,IF(Table4[[#This Row],[Trial]]="G2",Table4[[#This Row],[Balance]]/200,Table4[[#This Row],[Balance]]/500))</f>
        <v>1.85</v>
      </c>
      <c r="F568" s="22">
        <f>IF(Table4[[#This Row],[Net_Balance]]&gt;1,1+(Table4[[#This Row],[Net_Balance]]-1)/$F$974,1)</f>
        <v>1.0121428571428572</v>
      </c>
      <c r="G568" s="22">
        <f>IF(Table4[[#This Row],[Net_Balance]]&lt;1,1-(1-Table4[[#This Row],[Net_Balance]])/$F$974,1)</f>
        <v>1</v>
      </c>
      <c r="H568" s="22">
        <f>IF(Table4[[#This Row],[Net_Balance]]&gt;1,1+(Table4[[#This Row],[Net_Balance]]-1)/$H$974,1)</f>
        <v>1.0085</v>
      </c>
      <c r="I568" s="22">
        <f>IF(Table4[[#This Row],[Net_Balance]]&lt;1,1-(1-Table4[[#This Row],[Net_Balance]])/$H$974,1)</f>
        <v>1</v>
      </c>
      <c r="J568" s="22">
        <f>IF(Table4[[#This Row],[Net_Balance]]&gt;1,(Table4[[#This Row],[Net_Balance]]-1)/$J$974,0)</f>
        <v>1.7000000000000001E-2</v>
      </c>
      <c r="K568" s="22">
        <f>IF(Table4[[#This Row],[Net_Balance]]&lt;1,-(1-Table4[[#This Row],[Net_Balance]])/$J$974,0)</f>
        <v>0</v>
      </c>
      <c r="L568" t="s">
        <v>109</v>
      </c>
      <c r="M568" t="s">
        <v>87</v>
      </c>
      <c r="N568" t="s">
        <v>5</v>
      </c>
      <c r="O568">
        <v>0</v>
      </c>
      <c r="P568">
        <v>0</v>
      </c>
      <c r="Q568">
        <v>370</v>
      </c>
      <c r="R568">
        <v>1664535304</v>
      </c>
      <c r="S568">
        <v>4</v>
      </c>
      <c r="T568" t="s">
        <v>118</v>
      </c>
      <c r="U568">
        <v>1</v>
      </c>
      <c r="V568">
        <v>-90</v>
      </c>
      <c r="W568">
        <v>0.5</v>
      </c>
      <c r="X568">
        <v>90</v>
      </c>
      <c r="Y568">
        <v>0.5</v>
      </c>
      <c r="Z568">
        <v>0</v>
      </c>
      <c r="AA568">
        <v>8100</v>
      </c>
      <c r="AB568">
        <v>90</v>
      </c>
      <c r="AC568">
        <v>2</v>
      </c>
      <c r="AD568">
        <v>0.25</v>
      </c>
      <c r="AE568">
        <v>0.75</v>
      </c>
      <c r="AF568">
        <v>2</v>
      </c>
      <c r="AG568">
        <v>0.5</v>
      </c>
      <c r="AH568">
        <v>0.25</v>
      </c>
      <c r="AI568">
        <v>0.625</v>
      </c>
      <c r="AJ568">
        <v>0.375</v>
      </c>
      <c r="AK568">
        <v>-22.5</v>
      </c>
      <c r="AL568">
        <v>7593.75</v>
      </c>
      <c r="AM568">
        <v>87.142125289666879</v>
      </c>
      <c r="AN568">
        <v>0.9</v>
      </c>
      <c r="AO568">
        <v>0.38419903534316502</v>
      </c>
      <c r="AP568">
        <v>0.61580096465683498</v>
      </c>
      <c r="AQ568" s="2">
        <f>Table4[[#This Row],[Gain]]^Table4[[#This Row],[θ]]</f>
        <v>90</v>
      </c>
      <c r="AR568" s="2">
        <f>-Table4[[#This Row],[λ]]*-Table4[[#This Row],[Loss]]^Table4[[#This Row],[θ]]</f>
        <v>125.99999999999999</v>
      </c>
      <c r="AS568" s="2">
        <f>Table4[[#This Row],[pie_gain]]*Table4[[#This Row],[v_n_w_g]]-Table4[[#This Row],[pie_loss]]*Table4[[#This Row],[v_n_w_l]]</f>
        <v>-43.013008365876345</v>
      </c>
      <c r="AT568" s="2">
        <f>IF(Table4[[#This Row],[diff_v]]&gt;=1,1,0)</f>
        <v>0</v>
      </c>
      <c r="AU568" s="2">
        <f>Table4[[#This Row],[Gain]]^(Table4[[#This Row],[θ]]*Table4[[#This Row],[ω_p]])</f>
        <v>95.05448146531954</v>
      </c>
      <c r="AV568" s="2">
        <f>-Table4[[#This Row],[λ]]*-Table4[[#This Row],[Loss]]^(Table4[[#This Row],[θ]]*Table4[[#This Row],[ω_n]])</f>
        <v>125.99999999999999</v>
      </c>
      <c r="AW568" s="2">
        <f>Table4[[#This Row],[v_n_w_g_w]]*Table4[[#This Row],[pie_gain]]-Table4[[#This Row],[v_n_w_l_w]]*Table4[[#This Row],[pie_loss]]</f>
        <v>-41.071081462740665</v>
      </c>
      <c r="AX568" s="2">
        <f>IF(Table4[[#This Row],[diff_v_w]]&gt;=1,1,0)</f>
        <v>0</v>
      </c>
      <c r="AY568" s="2">
        <f>Table4[[#This Row],[Gain]]^(Table4[[#This Row],[θ]])*Table4[[#This Row],[ω_p2]]</f>
        <v>90.765000000000001</v>
      </c>
      <c r="AZ568" s="2">
        <f>-Table4[[#This Row],[λ]]*-Table4[[#This Row],[Loss]]^(Table4[[#This Row],[θ]])*Table4[[#This Row],[ω_n2]]</f>
        <v>125.99999999999999</v>
      </c>
      <c r="BA568" s="2">
        <f>Table4[[#This Row],[v_n_w_g_w2]]*Table4[[#This Row],[pie_gain]]-Table4[[#This Row],[v_n_w_l_w2]]*Table4[[#This Row],[pie_loss]]</f>
        <v>-42.719096103838822</v>
      </c>
      <c r="BB568" s="2">
        <f>IF(Table4[[#This Row],[diff_v_w2]]&gt;=1,1,0)</f>
        <v>0</v>
      </c>
      <c r="BC568" s="2">
        <f>Table4[[#This Row],[Gain]]^(Table4[[#This Row],[θ]]+Table4[[#This Row],[ω_p3]])</f>
        <v>97.154882775071499</v>
      </c>
      <c r="BD568" s="2">
        <f>-Table4[[#This Row],[λ]]*-Table4[[#This Row],[Loss]]^(Table4[[#This Row],[θ]]+Table4[[#This Row],[ω_n3]])</f>
        <v>125.99999999999999</v>
      </c>
      <c r="BE568" s="2">
        <f>Table4[[#This Row],[v_n_w_g_w3]]*Table4[[#This Row],[pie_gain]]-Table4[[#This Row],[v_n_w_l_w3]]*Table4[[#This Row],[pie_loss]]</f>
        <v>-40.264109305700444</v>
      </c>
      <c r="BF568" s="2">
        <f>IF(Table4[[#This Row],[diff_v_w3]]&gt;=1,1,0)</f>
        <v>0</v>
      </c>
      <c r="BG568" s="2">
        <f>(Table4[[#This Row],[Accept]]-Table4[[#This Row],[projected_M1]])</f>
        <v>0</v>
      </c>
      <c r="BH568" s="2">
        <f>(Table4[[#This Row],[Accept]]-Table4[[#This Row],[projected_M2]])</f>
        <v>0</v>
      </c>
      <c r="BI568" s="2">
        <f>(Table4[[#This Row],[Accept]]-Table4[[#This Row],[projected_M3]])</f>
        <v>0</v>
      </c>
      <c r="BJ568" s="2">
        <f>(Table4[[#This Row],[Accept]]-Table4[[#This Row],[projected_M4]])</f>
        <v>0</v>
      </c>
    </row>
    <row r="569" spans="1:62" x14ac:dyDescent="0.3">
      <c r="A569">
        <v>12</v>
      </c>
      <c r="B569" t="s">
        <v>46</v>
      </c>
      <c r="C569">
        <v>1</v>
      </c>
      <c r="D569">
        <v>-1.4</v>
      </c>
      <c r="E569" s="22">
        <f>IF(Table4[[#This Row],[Trial]]="G1",Table4[[#This Row],[Balance]]/100,IF(Table4[[#This Row],[Trial]]="G2",Table4[[#This Row],[Balance]]/200,Table4[[#This Row],[Balance]]/500))</f>
        <v>1.85</v>
      </c>
      <c r="F569" s="22">
        <f>IF(Table4[[#This Row],[Net_Balance]]&gt;1,1+(Table4[[#This Row],[Net_Balance]]-1)/$F$974,1)</f>
        <v>1.0121428571428572</v>
      </c>
      <c r="G569" s="22">
        <f>IF(Table4[[#This Row],[Net_Balance]]&lt;1,1-(1-Table4[[#This Row],[Net_Balance]])/$F$974,1)</f>
        <v>1</v>
      </c>
      <c r="H569" s="22">
        <f>IF(Table4[[#This Row],[Net_Balance]]&gt;1,1+(Table4[[#This Row],[Net_Balance]]-1)/$H$974,1)</f>
        <v>1.0085</v>
      </c>
      <c r="I569" s="22">
        <f>IF(Table4[[#This Row],[Net_Balance]]&lt;1,1-(1-Table4[[#This Row],[Net_Balance]])/$H$974,1)</f>
        <v>1</v>
      </c>
      <c r="J569" s="22">
        <f>IF(Table4[[#This Row],[Net_Balance]]&gt;1,(Table4[[#This Row],[Net_Balance]]-1)/$J$974,0)</f>
        <v>1.7000000000000001E-2</v>
      </c>
      <c r="K569" s="22">
        <f>IF(Table4[[#This Row],[Net_Balance]]&lt;1,-(1-Table4[[#This Row],[Net_Balance]])/$J$974,0)</f>
        <v>0</v>
      </c>
      <c r="L569" t="s">
        <v>109</v>
      </c>
      <c r="M569" t="s">
        <v>73</v>
      </c>
      <c r="N569" t="s">
        <v>5</v>
      </c>
      <c r="O569">
        <v>0</v>
      </c>
      <c r="P569">
        <v>0</v>
      </c>
      <c r="Q569">
        <v>370</v>
      </c>
      <c r="R569">
        <v>1664535310</v>
      </c>
      <c r="S569">
        <v>6</v>
      </c>
      <c r="T569" t="s">
        <v>118</v>
      </c>
      <c r="U569">
        <v>1</v>
      </c>
      <c r="V569">
        <v>-50</v>
      </c>
      <c r="W569">
        <v>0.5</v>
      </c>
      <c r="X569">
        <v>50</v>
      </c>
      <c r="Y569">
        <v>0.5</v>
      </c>
      <c r="Z569">
        <v>0</v>
      </c>
      <c r="AA569">
        <v>2500</v>
      </c>
      <c r="AB569">
        <v>50</v>
      </c>
      <c r="AC569">
        <v>4</v>
      </c>
      <c r="AD569">
        <v>0.25</v>
      </c>
      <c r="AE569">
        <v>0.75</v>
      </c>
      <c r="AF569">
        <v>1</v>
      </c>
      <c r="AG569">
        <v>0.25</v>
      </c>
      <c r="AH569">
        <v>0.5</v>
      </c>
      <c r="AI569">
        <v>0.375</v>
      </c>
      <c r="AJ569">
        <v>0.625</v>
      </c>
      <c r="AK569">
        <v>12.5</v>
      </c>
      <c r="AL569">
        <v>2343.75</v>
      </c>
      <c r="AM569">
        <v>48.412291827592711</v>
      </c>
      <c r="AN569">
        <v>0.9</v>
      </c>
      <c r="AO569">
        <v>0.60844334427391233</v>
      </c>
      <c r="AP569">
        <v>0.39155665572608767</v>
      </c>
      <c r="AQ569" s="2">
        <f>Table4[[#This Row],[Gain]]^Table4[[#This Row],[θ]]</f>
        <v>50</v>
      </c>
      <c r="AR569" s="2">
        <f>-Table4[[#This Row],[λ]]*-Table4[[#This Row],[Loss]]^Table4[[#This Row],[θ]]</f>
        <v>70</v>
      </c>
      <c r="AS569" s="2">
        <f>Table4[[#This Row],[pie_gain]]*Table4[[#This Row],[v_n_w_g]]-Table4[[#This Row],[pie_loss]]*Table4[[#This Row],[v_n_w_l]]</f>
        <v>3.0132013128694801</v>
      </c>
      <c r="AT569" s="2">
        <f>IF(Table4[[#This Row],[diff_v]]&gt;=1,1,0)</f>
        <v>1</v>
      </c>
      <c r="AU569" s="2">
        <f>Table4[[#This Row],[Gain]]^(Table4[[#This Row],[θ]]*Table4[[#This Row],[ω_p]])</f>
        <v>52.432474509973481</v>
      </c>
      <c r="AV569" s="2">
        <f>-Table4[[#This Row],[λ]]*-Table4[[#This Row],[Loss]]^(Table4[[#This Row],[θ]]*Table4[[#This Row],[ω_n]])</f>
        <v>70</v>
      </c>
      <c r="AW569" s="2">
        <f>Table4[[#This Row],[v_n_w_g_w]]*Table4[[#This Row],[pie_gain]]-Table4[[#This Row],[v_n_w_l_w]]*Table4[[#This Row],[pie_loss]]</f>
        <v>4.4932242385787937</v>
      </c>
      <c r="AX569" s="2">
        <f>IF(Table4[[#This Row],[diff_v_w]]&gt;=1,1,0)</f>
        <v>1</v>
      </c>
      <c r="AY569" s="2">
        <f>Table4[[#This Row],[Gain]]^(Table4[[#This Row],[θ]])*Table4[[#This Row],[ω_p2]]</f>
        <v>50.424999999999997</v>
      </c>
      <c r="AZ569" s="2">
        <f>-Table4[[#This Row],[λ]]*-Table4[[#This Row],[Loss]]^(Table4[[#This Row],[θ]])*Table4[[#This Row],[ω_n2]]</f>
        <v>70</v>
      </c>
      <c r="BA569" s="2">
        <f>Table4[[#This Row],[v_n_w_g_w2]]*Table4[[#This Row],[pie_gain]]-Table4[[#This Row],[v_n_w_l_w2]]*Table4[[#This Row],[pie_loss]]</f>
        <v>3.2717897341858908</v>
      </c>
      <c r="BB569" s="2">
        <f>IF(Table4[[#This Row],[diff_v_w2]]&gt;=1,1,0)</f>
        <v>1</v>
      </c>
      <c r="BC569" s="2">
        <f>Table4[[#This Row],[Gain]]^(Table4[[#This Row],[θ]]+Table4[[#This Row],[ω_p3]])</f>
        <v>53.438282855674686</v>
      </c>
      <c r="BD569" s="2">
        <f>-Table4[[#This Row],[λ]]*-Table4[[#This Row],[Loss]]^(Table4[[#This Row],[θ]]+Table4[[#This Row],[ω_n3]])</f>
        <v>70</v>
      </c>
      <c r="BE569" s="2">
        <f>Table4[[#This Row],[v_n_w_g_w3]]*Table4[[#This Row],[pie_gain]]-Table4[[#This Row],[v_n_w_l_w3]]*Table4[[#This Row],[pie_loss]]</f>
        <v>5.1052016321358415</v>
      </c>
      <c r="BF569" s="2">
        <f>IF(Table4[[#This Row],[diff_v_w3]]&gt;=1,1,0)</f>
        <v>1</v>
      </c>
      <c r="BG569" s="2">
        <f>(Table4[[#This Row],[Accept]]-Table4[[#This Row],[projected_M1]])</f>
        <v>-1</v>
      </c>
      <c r="BH569" s="2">
        <f>(Table4[[#This Row],[Accept]]-Table4[[#This Row],[projected_M2]])</f>
        <v>-1</v>
      </c>
      <c r="BI569" s="2">
        <f>(Table4[[#This Row],[Accept]]-Table4[[#This Row],[projected_M3]])</f>
        <v>-1</v>
      </c>
      <c r="BJ569" s="2">
        <f>(Table4[[#This Row],[Accept]]-Table4[[#This Row],[projected_M4]])</f>
        <v>-1</v>
      </c>
    </row>
    <row r="570" spans="1:62" x14ac:dyDescent="0.3">
      <c r="A570">
        <v>14</v>
      </c>
      <c r="B570" t="s">
        <v>46</v>
      </c>
      <c r="C570">
        <v>1</v>
      </c>
      <c r="D570">
        <v>-1.4</v>
      </c>
      <c r="E570" s="22">
        <f>IF(Table4[[#This Row],[Trial]]="G1",Table4[[#This Row],[Balance]]/100,IF(Table4[[#This Row],[Trial]]="G2",Table4[[#This Row],[Balance]]/200,Table4[[#This Row],[Balance]]/500))</f>
        <v>1.85</v>
      </c>
      <c r="F570" s="22">
        <f>IF(Table4[[#This Row],[Net_Balance]]&gt;1,1+(Table4[[#This Row],[Net_Balance]]-1)/$F$974,1)</f>
        <v>1.0121428571428572</v>
      </c>
      <c r="G570" s="22">
        <f>IF(Table4[[#This Row],[Net_Balance]]&lt;1,1-(1-Table4[[#This Row],[Net_Balance]])/$F$974,1)</f>
        <v>1</v>
      </c>
      <c r="H570" s="22">
        <f>IF(Table4[[#This Row],[Net_Balance]]&gt;1,1+(Table4[[#This Row],[Net_Balance]]-1)/$H$974,1)</f>
        <v>1.0085</v>
      </c>
      <c r="I570" s="22">
        <f>IF(Table4[[#This Row],[Net_Balance]]&lt;1,1-(1-Table4[[#This Row],[Net_Balance]])/$H$974,1)</f>
        <v>1</v>
      </c>
      <c r="J570" s="22">
        <f>IF(Table4[[#This Row],[Net_Balance]]&gt;1,(Table4[[#This Row],[Net_Balance]]-1)/$J$974,0)</f>
        <v>1.7000000000000001E-2</v>
      </c>
      <c r="K570" s="22">
        <f>IF(Table4[[#This Row],[Net_Balance]]&lt;1,-(1-Table4[[#This Row],[Net_Balance]])/$J$974,0)</f>
        <v>0</v>
      </c>
      <c r="L570" t="s">
        <v>109</v>
      </c>
      <c r="M570" t="s">
        <v>57</v>
      </c>
      <c r="N570" t="s">
        <v>5</v>
      </c>
      <c r="O570">
        <v>0</v>
      </c>
      <c r="P570">
        <v>0</v>
      </c>
      <c r="Q570">
        <v>370</v>
      </c>
      <c r="R570">
        <v>1664535326</v>
      </c>
      <c r="S570">
        <v>7</v>
      </c>
      <c r="T570" t="s">
        <v>117</v>
      </c>
      <c r="U570">
        <v>0</v>
      </c>
      <c r="V570">
        <v>-90</v>
      </c>
      <c r="W570">
        <v>0.5</v>
      </c>
      <c r="X570">
        <v>100</v>
      </c>
      <c r="Y570">
        <v>0.5</v>
      </c>
      <c r="Z570">
        <v>5</v>
      </c>
      <c r="AA570">
        <v>9025</v>
      </c>
      <c r="AB570">
        <v>95</v>
      </c>
      <c r="AC570">
        <v>2</v>
      </c>
      <c r="AD570">
        <v>0.25</v>
      </c>
      <c r="AE570">
        <v>0.75</v>
      </c>
      <c r="AF570">
        <v>2</v>
      </c>
      <c r="AG570">
        <v>0.5</v>
      </c>
      <c r="AH570">
        <v>0.25</v>
      </c>
      <c r="AI570">
        <v>0.625</v>
      </c>
      <c r="AJ570">
        <v>0.375</v>
      </c>
      <c r="AK570">
        <v>-18.75</v>
      </c>
      <c r="AL570">
        <v>8460.9375</v>
      </c>
      <c r="AM570">
        <v>91.983354472426157</v>
      </c>
      <c r="AN570">
        <v>0.9</v>
      </c>
      <c r="AO570">
        <v>0.38419903534316502</v>
      </c>
      <c r="AP570">
        <v>0.61580096465683498</v>
      </c>
      <c r="AQ570" s="2">
        <f>Table4[[#This Row],[Gain]]^Table4[[#This Row],[θ]]</f>
        <v>100</v>
      </c>
      <c r="AR570" s="2">
        <f>-Table4[[#This Row],[λ]]*-Table4[[#This Row],[Loss]]^Table4[[#This Row],[θ]]</f>
        <v>125.99999999999999</v>
      </c>
      <c r="AS570" s="2">
        <f>Table4[[#This Row],[pie_gain]]*Table4[[#This Row],[v_n_w_g]]-Table4[[#This Row],[pie_loss]]*Table4[[#This Row],[v_n_w_l]]</f>
        <v>-39.171018012444691</v>
      </c>
      <c r="AT570" s="2">
        <f>IF(Table4[[#This Row],[diff_v]]&gt;=1,1,0)</f>
        <v>0</v>
      </c>
      <c r="AU570" s="2">
        <f>Table4[[#This Row],[Gain]]^(Table4[[#This Row],[θ]]*Table4[[#This Row],[ω_p]])</f>
        <v>105.75129986041408</v>
      </c>
      <c r="AV570" s="2">
        <f>-Table4[[#This Row],[λ]]*-Table4[[#This Row],[Loss]]^(Table4[[#This Row],[θ]]*Table4[[#This Row],[ω_n]])</f>
        <v>125.99999999999999</v>
      </c>
      <c r="AW570" s="2">
        <f>Table4[[#This Row],[v_n_w_g_w]]*Table4[[#This Row],[pie_gain]]-Table4[[#This Row],[v_n_w_l_w]]*Table4[[#This Row],[pie_loss]]</f>
        <v>-36.961374154104327</v>
      </c>
      <c r="AX570" s="2">
        <f>IF(Table4[[#This Row],[diff_v_w]]&gt;=1,1,0)</f>
        <v>0</v>
      </c>
      <c r="AY570" s="2">
        <f>Table4[[#This Row],[Gain]]^(Table4[[#This Row],[θ]])*Table4[[#This Row],[ω_p2]]</f>
        <v>100.85</v>
      </c>
      <c r="AZ570" s="2">
        <f>-Table4[[#This Row],[λ]]*-Table4[[#This Row],[Loss]]^(Table4[[#This Row],[θ]])*Table4[[#This Row],[ω_n2]]</f>
        <v>125.99999999999999</v>
      </c>
      <c r="BA570" s="2">
        <f>Table4[[#This Row],[v_n_w_g_w2]]*Table4[[#This Row],[pie_gain]]-Table4[[#This Row],[v_n_w_l_w2]]*Table4[[#This Row],[pie_loss]]</f>
        <v>-38.844448832403003</v>
      </c>
      <c r="BB570" s="2">
        <f>IF(Table4[[#This Row],[diff_v_w2]]&gt;=1,1,0)</f>
        <v>0</v>
      </c>
      <c r="BC570" s="2">
        <f>Table4[[#This Row],[Gain]]^(Table4[[#This Row],[θ]]+Table4[[#This Row],[ω_p3]])</f>
        <v>108.14339512979383</v>
      </c>
      <c r="BD570" s="2">
        <f>-Table4[[#This Row],[λ]]*-Table4[[#This Row],[Loss]]^(Table4[[#This Row],[θ]]+Table4[[#This Row],[ω_n3]])</f>
        <v>125.99999999999999</v>
      </c>
      <c r="BE570" s="2">
        <f>Table4[[#This Row],[v_n_w_g_w3]]*Table4[[#This Row],[pie_gain]]-Table4[[#This Row],[v_n_w_l_w3]]*Table4[[#This Row],[pie_loss]]</f>
        <v>-36.042333459159671</v>
      </c>
      <c r="BF570" s="2">
        <f>IF(Table4[[#This Row],[diff_v_w3]]&gt;=1,1,0)</f>
        <v>0</v>
      </c>
      <c r="BG570" s="2">
        <f>(Table4[[#This Row],[Accept]]-Table4[[#This Row],[projected_M1]])</f>
        <v>0</v>
      </c>
      <c r="BH570" s="2">
        <f>(Table4[[#This Row],[Accept]]-Table4[[#This Row],[projected_M2]])</f>
        <v>0</v>
      </c>
      <c r="BI570" s="2">
        <f>(Table4[[#This Row],[Accept]]-Table4[[#This Row],[projected_M3]])</f>
        <v>0</v>
      </c>
      <c r="BJ570" s="2">
        <f>(Table4[[#This Row],[Accept]]-Table4[[#This Row],[projected_M4]])</f>
        <v>0</v>
      </c>
    </row>
    <row r="571" spans="1:62" x14ac:dyDescent="0.3">
      <c r="A571">
        <v>15</v>
      </c>
      <c r="B571" t="s">
        <v>46</v>
      </c>
      <c r="C571">
        <v>1</v>
      </c>
      <c r="D571">
        <v>-1.4</v>
      </c>
      <c r="E571" s="22">
        <f>IF(Table4[[#This Row],[Trial]]="G1",Table4[[#This Row],[Balance]]/100,IF(Table4[[#This Row],[Trial]]="G2",Table4[[#This Row],[Balance]]/200,Table4[[#This Row],[Balance]]/500))</f>
        <v>1.85</v>
      </c>
      <c r="F571" s="22">
        <f>IF(Table4[[#This Row],[Net_Balance]]&gt;1,1+(Table4[[#This Row],[Net_Balance]]-1)/$F$974,1)</f>
        <v>1.0121428571428572</v>
      </c>
      <c r="G571" s="22">
        <f>IF(Table4[[#This Row],[Net_Balance]]&lt;1,1-(1-Table4[[#This Row],[Net_Balance]])/$F$974,1)</f>
        <v>1</v>
      </c>
      <c r="H571" s="22">
        <f>IF(Table4[[#This Row],[Net_Balance]]&gt;1,1+(Table4[[#This Row],[Net_Balance]]-1)/$H$974,1)</f>
        <v>1.0085</v>
      </c>
      <c r="I571" s="22">
        <f>IF(Table4[[#This Row],[Net_Balance]]&lt;1,1-(1-Table4[[#This Row],[Net_Balance]])/$H$974,1)</f>
        <v>1</v>
      </c>
      <c r="J571" s="22">
        <f>IF(Table4[[#This Row],[Net_Balance]]&gt;1,(Table4[[#This Row],[Net_Balance]]-1)/$J$974,0)</f>
        <v>1.7000000000000001E-2</v>
      </c>
      <c r="K571" s="22">
        <f>IF(Table4[[#This Row],[Net_Balance]]&lt;1,-(1-Table4[[#This Row],[Net_Balance]])/$J$974,0)</f>
        <v>0</v>
      </c>
      <c r="L571" t="s">
        <v>109</v>
      </c>
      <c r="M571" t="s">
        <v>85</v>
      </c>
      <c r="N571" t="s">
        <v>5</v>
      </c>
      <c r="O571">
        <v>0</v>
      </c>
      <c r="P571">
        <v>0</v>
      </c>
      <c r="Q571">
        <v>370</v>
      </c>
      <c r="R571">
        <v>1664535332</v>
      </c>
      <c r="S571">
        <v>6</v>
      </c>
      <c r="T571" t="s">
        <v>117</v>
      </c>
      <c r="U571">
        <v>0</v>
      </c>
      <c r="V571">
        <v>-90</v>
      </c>
      <c r="W571">
        <v>0.5</v>
      </c>
      <c r="X571">
        <v>80</v>
      </c>
      <c r="Y571">
        <v>0.5</v>
      </c>
      <c r="Z571">
        <v>-5</v>
      </c>
      <c r="AA571">
        <v>7225</v>
      </c>
      <c r="AB571">
        <v>85</v>
      </c>
      <c r="AC571">
        <v>2</v>
      </c>
      <c r="AD571">
        <v>0.25</v>
      </c>
      <c r="AE571">
        <v>0.75</v>
      </c>
      <c r="AF571">
        <v>2</v>
      </c>
      <c r="AG571">
        <v>0.5</v>
      </c>
      <c r="AH571">
        <v>0.25</v>
      </c>
      <c r="AI571">
        <v>0.625</v>
      </c>
      <c r="AJ571">
        <v>0.375</v>
      </c>
      <c r="AK571">
        <v>-26.25</v>
      </c>
      <c r="AL571">
        <v>6773.4375</v>
      </c>
      <c r="AM571">
        <v>82.300896106907615</v>
      </c>
      <c r="AN571">
        <v>0.9</v>
      </c>
      <c r="AO571">
        <v>0.38419903534316502</v>
      </c>
      <c r="AP571">
        <v>0.61580096465683498</v>
      </c>
      <c r="AQ571" s="2">
        <f>Table4[[#This Row],[Gain]]^Table4[[#This Row],[θ]]</f>
        <v>80</v>
      </c>
      <c r="AR571" s="2">
        <f>-Table4[[#This Row],[λ]]*-Table4[[#This Row],[Loss]]^Table4[[#This Row],[θ]]</f>
        <v>125.99999999999999</v>
      </c>
      <c r="AS571" s="2">
        <f>Table4[[#This Row],[pie_gain]]*Table4[[#This Row],[v_n_w_g]]-Table4[[#This Row],[pie_loss]]*Table4[[#This Row],[v_n_w_l]]</f>
        <v>-46.854998719307993</v>
      </c>
      <c r="AT571" s="2">
        <f>IF(Table4[[#This Row],[diff_v]]&gt;=1,1,0)</f>
        <v>0</v>
      </c>
      <c r="AU571" s="2">
        <f>Table4[[#This Row],[Gain]]^(Table4[[#This Row],[θ]]*Table4[[#This Row],[ω_p]])</f>
        <v>84.372115175443383</v>
      </c>
      <c r="AV571" s="2">
        <f>-Table4[[#This Row],[λ]]*-Table4[[#This Row],[Loss]]^(Table4[[#This Row],[θ]]*Table4[[#This Row],[ω_n]])</f>
        <v>125.99999999999999</v>
      </c>
      <c r="AW571" s="2">
        <f>Table4[[#This Row],[v_n_w_g_w]]*Table4[[#This Row],[pie_gain]]-Table4[[#This Row],[v_n_w_l_w]]*Table4[[#This Row],[pie_loss]]</f>
        <v>-45.17523628649343</v>
      </c>
      <c r="AX571" s="2">
        <f>IF(Table4[[#This Row],[diff_v_w]]&gt;=1,1,0)</f>
        <v>0</v>
      </c>
      <c r="AY571" s="2">
        <f>Table4[[#This Row],[Gain]]^(Table4[[#This Row],[θ]])*Table4[[#This Row],[ω_p2]]</f>
        <v>80.679999999999993</v>
      </c>
      <c r="AZ571" s="2">
        <f>-Table4[[#This Row],[λ]]*-Table4[[#This Row],[Loss]]^(Table4[[#This Row],[θ]])*Table4[[#This Row],[ω_n2]]</f>
        <v>125.99999999999999</v>
      </c>
      <c r="BA571" s="2">
        <f>Table4[[#This Row],[v_n_w_g_w2]]*Table4[[#This Row],[pie_gain]]-Table4[[#This Row],[v_n_w_l_w2]]*Table4[[#This Row],[pie_loss]]</f>
        <v>-46.593743375274641</v>
      </c>
      <c r="BB571" s="2">
        <f>IF(Table4[[#This Row],[diff_v_w2]]&gt;=1,1,0)</f>
        <v>0</v>
      </c>
      <c r="BC571" s="2">
        <f>Table4[[#This Row],[Gain]]^(Table4[[#This Row],[θ]]+Table4[[#This Row],[ω_p3]])</f>
        <v>86.187149382190441</v>
      </c>
      <c r="BD571" s="2">
        <f>-Table4[[#This Row],[λ]]*-Table4[[#This Row],[Loss]]^(Table4[[#This Row],[θ]]+Table4[[#This Row],[ω_n3]])</f>
        <v>125.99999999999999</v>
      </c>
      <c r="BE571" s="2">
        <f>Table4[[#This Row],[v_n_w_g_w3]]*Table4[[#This Row],[pie_gain]]-Table4[[#This Row],[v_n_w_l_w3]]*Table4[[#This Row],[pie_loss]]</f>
        <v>-44.477901895146367</v>
      </c>
      <c r="BF571" s="2">
        <f>IF(Table4[[#This Row],[diff_v_w3]]&gt;=1,1,0)</f>
        <v>0</v>
      </c>
      <c r="BG571" s="2">
        <f>(Table4[[#This Row],[Accept]]-Table4[[#This Row],[projected_M1]])</f>
        <v>0</v>
      </c>
      <c r="BH571" s="2">
        <f>(Table4[[#This Row],[Accept]]-Table4[[#This Row],[projected_M2]])</f>
        <v>0</v>
      </c>
      <c r="BI571" s="2">
        <f>(Table4[[#This Row],[Accept]]-Table4[[#This Row],[projected_M3]])</f>
        <v>0</v>
      </c>
      <c r="BJ571" s="2">
        <f>(Table4[[#This Row],[Accept]]-Table4[[#This Row],[projected_M4]])</f>
        <v>0</v>
      </c>
    </row>
    <row r="572" spans="1:62" x14ac:dyDescent="0.3">
      <c r="A572">
        <v>16</v>
      </c>
      <c r="B572" t="s">
        <v>46</v>
      </c>
      <c r="C572">
        <v>1</v>
      </c>
      <c r="D572">
        <v>-1.4</v>
      </c>
      <c r="E572" s="22">
        <f>IF(Table4[[#This Row],[Trial]]="G1",Table4[[#This Row],[Balance]]/100,IF(Table4[[#This Row],[Trial]]="G2",Table4[[#This Row],[Balance]]/200,Table4[[#This Row],[Balance]]/500))</f>
        <v>1.85</v>
      </c>
      <c r="F572" s="22">
        <f>IF(Table4[[#This Row],[Net_Balance]]&gt;1,1+(Table4[[#This Row],[Net_Balance]]-1)/$F$974,1)</f>
        <v>1.0121428571428572</v>
      </c>
      <c r="G572" s="22">
        <f>IF(Table4[[#This Row],[Net_Balance]]&lt;1,1-(1-Table4[[#This Row],[Net_Balance]])/$F$974,1)</f>
        <v>1</v>
      </c>
      <c r="H572" s="22">
        <f>IF(Table4[[#This Row],[Net_Balance]]&gt;1,1+(Table4[[#This Row],[Net_Balance]]-1)/$H$974,1)</f>
        <v>1.0085</v>
      </c>
      <c r="I572" s="22">
        <f>IF(Table4[[#This Row],[Net_Balance]]&lt;1,1-(1-Table4[[#This Row],[Net_Balance]])/$H$974,1)</f>
        <v>1</v>
      </c>
      <c r="J572" s="22">
        <f>IF(Table4[[#This Row],[Net_Balance]]&gt;1,(Table4[[#This Row],[Net_Balance]]-1)/$J$974,0)</f>
        <v>1.7000000000000001E-2</v>
      </c>
      <c r="K572" s="22">
        <f>IF(Table4[[#This Row],[Net_Balance]]&lt;1,-(1-Table4[[#This Row],[Net_Balance]])/$J$974,0)</f>
        <v>0</v>
      </c>
      <c r="L572" t="s">
        <v>109</v>
      </c>
      <c r="M572" t="s">
        <v>85</v>
      </c>
      <c r="N572" t="s">
        <v>5</v>
      </c>
      <c r="O572">
        <v>0</v>
      </c>
      <c r="P572">
        <v>0</v>
      </c>
      <c r="Q572">
        <v>370</v>
      </c>
      <c r="R572">
        <v>1664535333</v>
      </c>
      <c r="S572">
        <v>1</v>
      </c>
      <c r="T572" t="s">
        <v>117</v>
      </c>
      <c r="U572">
        <v>0</v>
      </c>
      <c r="V572">
        <v>-90</v>
      </c>
      <c r="W572">
        <v>0.5</v>
      </c>
      <c r="X572">
        <v>80</v>
      </c>
      <c r="Y572">
        <v>0.5</v>
      </c>
      <c r="Z572">
        <v>-5</v>
      </c>
      <c r="AA572">
        <v>7225</v>
      </c>
      <c r="AB572">
        <v>85</v>
      </c>
      <c r="AC572">
        <v>2</v>
      </c>
      <c r="AD572">
        <v>0.25</v>
      </c>
      <c r="AE572">
        <v>0.75</v>
      </c>
      <c r="AF572">
        <v>2</v>
      </c>
      <c r="AG572">
        <v>0.5</v>
      </c>
      <c r="AH572">
        <v>0.25</v>
      </c>
      <c r="AI572">
        <v>0.625</v>
      </c>
      <c r="AJ572">
        <v>0.375</v>
      </c>
      <c r="AK572">
        <v>-26.25</v>
      </c>
      <c r="AL572">
        <v>6773.4375</v>
      </c>
      <c r="AM572">
        <v>82.300896106907615</v>
      </c>
      <c r="AN572">
        <v>0.9</v>
      </c>
      <c r="AO572">
        <v>0.38419903534316502</v>
      </c>
      <c r="AP572">
        <v>0.61580096465683498</v>
      </c>
      <c r="AQ572" s="2">
        <f>Table4[[#This Row],[Gain]]^Table4[[#This Row],[θ]]</f>
        <v>80</v>
      </c>
      <c r="AR572" s="2">
        <f>-Table4[[#This Row],[λ]]*-Table4[[#This Row],[Loss]]^Table4[[#This Row],[θ]]</f>
        <v>125.99999999999999</v>
      </c>
      <c r="AS572" s="2">
        <f>Table4[[#This Row],[pie_gain]]*Table4[[#This Row],[v_n_w_g]]-Table4[[#This Row],[pie_loss]]*Table4[[#This Row],[v_n_w_l]]</f>
        <v>-46.854998719307993</v>
      </c>
      <c r="AT572" s="2">
        <f>IF(Table4[[#This Row],[diff_v]]&gt;=1,1,0)</f>
        <v>0</v>
      </c>
      <c r="AU572" s="2">
        <f>Table4[[#This Row],[Gain]]^(Table4[[#This Row],[θ]]*Table4[[#This Row],[ω_p]])</f>
        <v>84.372115175443383</v>
      </c>
      <c r="AV572" s="2">
        <f>-Table4[[#This Row],[λ]]*-Table4[[#This Row],[Loss]]^(Table4[[#This Row],[θ]]*Table4[[#This Row],[ω_n]])</f>
        <v>125.99999999999999</v>
      </c>
      <c r="AW572" s="2">
        <f>Table4[[#This Row],[v_n_w_g_w]]*Table4[[#This Row],[pie_gain]]-Table4[[#This Row],[v_n_w_l_w]]*Table4[[#This Row],[pie_loss]]</f>
        <v>-45.17523628649343</v>
      </c>
      <c r="AX572" s="2">
        <f>IF(Table4[[#This Row],[diff_v_w]]&gt;=1,1,0)</f>
        <v>0</v>
      </c>
      <c r="AY572" s="2">
        <f>Table4[[#This Row],[Gain]]^(Table4[[#This Row],[θ]])*Table4[[#This Row],[ω_p2]]</f>
        <v>80.679999999999993</v>
      </c>
      <c r="AZ572" s="2">
        <f>-Table4[[#This Row],[λ]]*-Table4[[#This Row],[Loss]]^(Table4[[#This Row],[θ]])*Table4[[#This Row],[ω_n2]]</f>
        <v>125.99999999999999</v>
      </c>
      <c r="BA572" s="2">
        <f>Table4[[#This Row],[v_n_w_g_w2]]*Table4[[#This Row],[pie_gain]]-Table4[[#This Row],[v_n_w_l_w2]]*Table4[[#This Row],[pie_loss]]</f>
        <v>-46.593743375274641</v>
      </c>
      <c r="BB572" s="2">
        <f>IF(Table4[[#This Row],[diff_v_w2]]&gt;=1,1,0)</f>
        <v>0</v>
      </c>
      <c r="BC572" s="2">
        <f>Table4[[#This Row],[Gain]]^(Table4[[#This Row],[θ]]+Table4[[#This Row],[ω_p3]])</f>
        <v>86.187149382190441</v>
      </c>
      <c r="BD572" s="2">
        <f>-Table4[[#This Row],[λ]]*-Table4[[#This Row],[Loss]]^(Table4[[#This Row],[θ]]+Table4[[#This Row],[ω_n3]])</f>
        <v>125.99999999999999</v>
      </c>
      <c r="BE572" s="2">
        <f>Table4[[#This Row],[v_n_w_g_w3]]*Table4[[#This Row],[pie_gain]]-Table4[[#This Row],[v_n_w_l_w3]]*Table4[[#This Row],[pie_loss]]</f>
        <v>-44.477901895146367</v>
      </c>
      <c r="BF572" s="2">
        <f>IF(Table4[[#This Row],[diff_v_w3]]&gt;=1,1,0)</f>
        <v>0</v>
      </c>
      <c r="BG572" s="2">
        <f>(Table4[[#This Row],[Accept]]-Table4[[#This Row],[projected_M1]])</f>
        <v>0</v>
      </c>
      <c r="BH572" s="2">
        <f>(Table4[[#This Row],[Accept]]-Table4[[#This Row],[projected_M2]])</f>
        <v>0</v>
      </c>
      <c r="BI572" s="2">
        <f>(Table4[[#This Row],[Accept]]-Table4[[#This Row],[projected_M3]])</f>
        <v>0</v>
      </c>
      <c r="BJ572" s="2">
        <f>(Table4[[#This Row],[Accept]]-Table4[[#This Row],[projected_M4]])</f>
        <v>0</v>
      </c>
    </row>
    <row r="573" spans="1:62" x14ac:dyDescent="0.3">
      <c r="A573">
        <v>17</v>
      </c>
      <c r="B573" t="s">
        <v>46</v>
      </c>
      <c r="C573">
        <v>1</v>
      </c>
      <c r="D573">
        <v>-1.4</v>
      </c>
      <c r="E573" s="22">
        <f>IF(Table4[[#This Row],[Trial]]="G1",Table4[[#This Row],[Balance]]/100,IF(Table4[[#This Row],[Trial]]="G2",Table4[[#This Row],[Balance]]/200,Table4[[#This Row],[Balance]]/500))</f>
        <v>1.4</v>
      </c>
      <c r="F573" s="22">
        <f>IF(Table4[[#This Row],[Net_Balance]]&gt;1,1+(Table4[[#This Row],[Net_Balance]]-1)/$F$974,1)</f>
        <v>1.0057142857142858</v>
      </c>
      <c r="G573" s="22">
        <f>IF(Table4[[#This Row],[Net_Balance]]&lt;1,1-(1-Table4[[#This Row],[Net_Balance]])/$F$974,1)</f>
        <v>1</v>
      </c>
      <c r="H573" s="22">
        <f>IF(Table4[[#This Row],[Net_Balance]]&gt;1,1+(Table4[[#This Row],[Net_Balance]]-1)/$H$974,1)</f>
        <v>1.004</v>
      </c>
      <c r="I573" s="22">
        <f>IF(Table4[[#This Row],[Net_Balance]]&lt;1,1-(1-Table4[[#This Row],[Net_Balance]])/$H$974,1)</f>
        <v>1</v>
      </c>
      <c r="J573" s="22">
        <f>IF(Table4[[#This Row],[Net_Balance]]&gt;1,(Table4[[#This Row],[Net_Balance]]-1)/$J$974,0)</f>
        <v>7.9999999999999984E-3</v>
      </c>
      <c r="K573" s="22">
        <f>IF(Table4[[#This Row],[Net_Balance]]&lt;1,-(1-Table4[[#This Row],[Net_Balance]])/$J$974,0)</f>
        <v>0</v>
      </c>
      <c r="L573" t="s">
        <v>109</v>
      </c>
      <c r="M573" t="s">
        <v>50</v>
      </c>
      <c r="N573" t="s">
        <v>7</v>
      </c>
      <c r="O573">
        <v>1</v>
      </c>
      <c r="P573">
        <v>-90</v>
      </c>
      <c r="Q573">
        <v>280</v>
      </c>
      <c r="R573">
        <v>1664535339</v>
      </c>
      <c r="S573">
        <v>6</v>
      </c>
      <c r="T573" t="s">
        <v>117</v>
      </c>
      <c r="U573">
        <v>0</v>
      </c>
      <c r="V573">
        <v>-90</v>
      </c>
      <c r="W573">
        <v>0.5</v>
      </c>
      <c r="X573">
        <v>180</v>
      </c>
      <c r="Y573">
        <v>0.5</v>
      </c>
      <c r="Z573">
        <v>45</v>
      </c>
      <c r="AA573">
        <v>18225</v>
      </c>
      <c r="AB573">
        <v>135</v>
      </c>
      <c r="AC573">
        <v>4</v>
      </c>
      <c r="AD573">
        <v>0.75</v>
      </c>
      <c r="AE573">
        <v>0.25</v>
      </c>
      <c r="AF573">
        <v>2</v>
      </c>
      <c r="AG573">
        <v>0.05</v>
      </c>
      <c r="AH573">
        <v>0.2</v>
      </c>
      <c r="AI573">
        <v>0.42499999999999999</v>
      </c>
      <c r="AJ573">
        <v>0.57499999999999996</v>
      </c>
      <c r="AK573">
        <v>65.249999999999986</v>
      </c>
      <c r="AL573">
        <v>17814.9375</v>
      </c>
      <c r="AM573">
        <v>133.47260954967501</v>
      </c>
      <c r="AN573">
        <v>0.9</v>
      </c>
      <c r="AO573">
        <v>0.56330583577691229</v>
      </c>
      <c r="AP573">
        <v>0.43669416422308771</v>
      </c>
      <c r="AQ573" s="2">
        <f>Table4[[#This Row],[Gain]]^Table4[[#This Row],[θ]]</f>
        <v>180</v>
      </c>
      <c r="AR573" s="2">
        <f>-Table4[[#This Row],[λ]]*-Table4[[#This Row],[Loss]]^Table4[[#This Row],[θ]]</f>
        <v>125.99999999999999</v>
      </c>
      <c r="AS573" s="2">
        <f>Table4[[#This Row],[pie_gain]]*Table4[[#This Row],[v_n_w_g]]-Table4[[#This Row],[pie_loss]]*Table4[[#This Row],[v_n_w_l]]</f>
        <v>46.371585747735168</v>
      </c>
      <c r="AT573" s="2">
        <f>IF(Table4[[#This Row],[diff_v]]&gt;=1,1,0)</f>
        <v>1</v>
      </c>
      <c r="AU573" s="2">
        <f>Table4[[#This Row],[Gain]]^(Table4[[#This Row],[θ]]*Table4[[#This Row],[ω_p]])</f>
        <v>185.42136615350765</v>
      </c>
      <c r="AV573" s="2">
        <f>-Table4[[#This Row],[λ]]*-Table4[[#This Row],[Loss]]^(Table4[[#This Row],[θ]]*Table4[[#This Row],[ω_n]])</f>
        <v>125.99999999999999</v>
      </c>
      <c r="AW573" s="2">
        <f>Table4[[#This Row],[v_n_w_g_w]]*Table4[[#This Row],[pie_gain]]-Table4[[#This Row],[v_n_w_l_w]]*Table4[[#This Row],[pie_loss]]</f>
        <v>49.42547293988946</v>
      </c>
      <c r="AX573" s="2">
        <f>IF(Table4[[#This Row],[diff_v_w]]&gt;=1,1,0)</f>
        <v>1</v>
      </c>
      <c r="AY573" s="2">
        <f>Table4[[#This Row],[Gain]]^(Table4[[#This Row],[θ]])*Table4[[#This Row],[ω_p2]]</f>
        <v>180.72</v>
      </c>
      <c r="AZ573" s="2">
        <f>-Table4[[#This Row],[λ]]*-Table4[[#This Row],[Loss]]^(Table4[[#This Row],[θ]])*Table4[[#This Row],[ω_n2]]</f>
        <v>125.99999999999999</v>
      </c>
      <c r="BA573" s="2">
        <f>Table4[[#This Row],[v_n_w_g_w2]]*Table4[[#This Row],[pie_gain]]-Table4[[#This Row],[v_n_w_l_w2]]*Table4[[#This Row],[pie_loss]]</f>
        <v>46.777165949494545</v>
      </c>
      <c r="BB573" s="2">
        <f>IF(Table4[[#This Row],[diff_v_w2]]&gt;=1,1,0)</f>
        <v>1</v>
      </c>
      <c r="BC573" s="2">
        <f>Table4[[#This Row],[Gain]]^(Table4[[#This Row],[θ]]+Table4[[#This Row],[ω_p3]])</f>
        <v>187.63536013993158</v>
      </c>
      <c r="BD573" s="2">
        <f>-Table4[[#This Row],[λ]]*-Table4[[#This Row],[Loss]]^(Table4[[#This Row],[θ]]+Table4[[#This Row],[ω_n3]])</f>
        <v>125.99999999999999</v>
      </c>
      <c r="BE573" s="2">
        <f>Table4[[#This Row],[v_n_w_g_w3]]*Table4[[#This Row],[pie_gain]]-Table4[[#This Row],[v_n_w_l_w3]]*Table4[[#This Row],[pie_loss]]</f>
        <v>50.672628672817041</v>
      </c>
      <c r="BF573" s="2">
        <f>IF(Table4[[#This Row],[diff_v_w3]]&gt;=1,1,0)</f>
        <v>1</v>
      </c>
      <c r="BG573" s="2">
        <f>(Table4[[#This Row],[Accept]]-Table4[[#This Row],[projected_M1]])</f>
        <v>0</v>
      </c>
      <c r="BH573" s="2">
        <f>(Table4[[#This Row],[Accept]]-Table4[[#This Row],[projected_M2]])</f>
        <v>0</v>
      </c>
      <c r="BI573" s="2">
        <f>(Table4[[#This Row],[Accept]]-Table4[[#This Row],[projected_M3]])</f>
        <v>0</v>
      </c>
      <c r="BJ573" s="2">
        <f>(Table4[[#This Row],[Accept]]-Table4[[#This Row],[projected_M4]])</f>
        <v>0</v>
      </c>
    </row>
    <row r="574" spans="1:62" x14ac:dyDescent="0.3">
      <c r="A574">
        <v>18</v>
      </c>
      <c r="B574" t="s">
        <v>46</v>
      </c>
      <c r="C574">
        <v>1</v>
      </c>
      <c r="D574">
        <v>-1.4</v>
      </c>
      <c r="E574" s="22">
        <f>IF(Table4[[#This Row],[Trial]]="G1",Table4[[#This Row],[Balance]]/100,IF(Table4[[#This Row],[Trial]]="G2",Table4[[#This Row],[Balance]]/200,Table4[[#This Row],[Balance]]/500))</f>
        <v>1.4</v>
      </c>
      <c r="F574" s="22">
        <f>IF(Table4[[#This Row],[Net_Balance]]&gt;1,1+(Table4[[#This Row],[Net_Balance]]-1)/$F$974,1)</f>
        <v>1.0057142857142858</v>
      </c>
      <c r="G574" s="22">
        <f>IF(Table4[[#This Row],[Net_Balance]]&lt;1,1-(1-Table4[[#This Row],[Net_Balance]])/$F$974,1)</f>
        <v>1</v>
      </c>
      <c r="H574" s="22">
        <f>IF(Table4[[#This Row],[Net_Balance]]&gt;1,1+(Table4[[#This Row],[Net_Balance]]-1)/$H$974,1)</f>
        <v>1.004</v>
      </c>
      <c r="I574" s="22">
        <f>IF(Table4[[#This Row],[Net_Balance]]&lt;1,1-(1-Table4[[#This Row],[Net_Balance]])/$H$974,1)</f>
        <v>1</v>
      </c>
      <c r="J574" s="22">
        <f>IF(Table4[[#This Row],[Net_Balance]]&gt;1,(Table4[[#This Row],[Net_Balance]]-1)/$J$974,0)</f>
        <v>7.9999999999999984E-3</v>
      </c>
      <c r="K574" s="22">
        <f>IF(Table4[[#This Row],[Net_Balance]]&lt;1,-(1-Table4[[#This Row],[Net_Balance]])/$J$974,0)</f>
        <v>0</v>
      </c>
      <c r="L574" t="s">
        <v>109</v>
      </c>
      <c r="M574" t="s">
        <v>98</v>
      </c>
      <c r="N574" t="s">
        <v>5</v>
      </c>
      <c r="O574">
        <v>0</v>
      </c>
      <c r="P574">
        <v>0</v>
      </c>
      <c r="Q574">
        <v>280</v>
      </c>
      <c r="R574">
        <v>1664535344</v>
      </c>
      <c r="S574">
        <v>5</v>
      </c>
      <c r="T574" t="s">
        <v>117</v>
      </c>
      <c r="U574">
        <v>0</v>
      </c>
      <c r="V574">
        <v>-10</v>
      </c>
      <c r="W574">
        <v>0.5</v>
      </c>
      <c r="X574">
        <v>0</v>
      </c>
      <c r="Y574">
        <v>0.5</v>
      </c>
      <c r="Z574">
        <v>-5</v>
      </c>
      <c r="AA574">
        <v>25</v>
      </c>
      <c r="AB574">
        <v>5</v>
      </c>
      <c r="AC574">
        <v>2</v>
      </c>
      <c r="AD574">
        <v>0.25</v>
      </c>
      <c r="AE574">
        <v>0.75</v>
      </c>
      <c r="AF574">
        <v>2</v>
      </c>
      <c r="AG574">
        <v>0.5</v>
      </c>
      <c r="AH574">
        <v>0.25</v>
      </c>
      <c r="AI574">
        <v>0.625</v>
      </c>
      <c r="AJ574">
        <v>0.375</v>
      </c>
      <c r="AK574">
        <v>-6.25</v>
      </c>
      <c r="AL574">
        <v>23.4375</v>
      </c>
      <c r="AM574">
        <v>4.8412291827592711</v>
      </c>
      <c r="AN574">
        <v>0.9</v>
      </c>
      <c r="AO574">
        <v>0.38419903534316502</v>
      </c>
      <c r="AP574">
        <v>0.61580096465683498</v>
      </c>
      <c r="AQ574" s="2">
        <f>Table4[[#This Row],[Gain]]^Table4[[#This Row],[θ]]</f>
        <v>0</v>
      </c>
      <c r="AR574" s="2">
        <f>-Table4[[#This Row],[λ]]*-Table4[[#This Row],[Loss]]^Table4[[#This Row],[θ]]</f>
        <v>14</v>
      </c>
      <c r="AS574" s="2">
        <f>Table4[[#This Row],[pie_gain]]*Table4[[#This Row],[v_n_w_g]]-Table4[[#This Row],[pie_loss]]*Table4[[#This Row],[v_n_w_l]]</f>
        <v>-8.6212135051956906</v>
      </c>
      <c r="AT574" s="2">
        <f>IF(Table4[[#This Row],[diff_v]]&gt;=1,1,0)</f>
        <v>0</v>
      </c>
      <c r="AU574" s="2">
        <f>Table4[[#This Row],[Gain]]^(Table4[[#This Row],[θ]]*Table4[[#This Row],[ω_p]])</f>
        <v>0</v>
      </c>
      <c r="AV574" s="2">
        <f>-Table4[[#This Row],[λ]]*-Table4[[#This Row],[Loss]]^(Table4[[#This Row],[θ]]*Table4[[#This Row],[ω_n]])</f>
        <v>14</v>
      </c>
      <c r="AW574" s="2">
        <f>Table4[[#This Row],[v_n_w_g_w]]*Table4[[#This Row],[pie_gain]]-Table4[[#This Row],[v_n_w_l_w]]*Table4[[#This Row],[pie_loss]]</f>
        <v>-8.6212135051956906</v>
      </c>
      <c r="AX574" s="2">
        <f>IF(Table4[[#This Row],[diff_v_w]]&gt;=1,1,0)</f>
        <v>0</v>
      </c>
      <c r="AY574" s="2">
        <f>Table4[[#This Row],[Gain]]^(Table4[[#This Row],[θ]])*Table4[[#This Row],[ω_p2]]</f>
        <v>0</v>
      </c>
      <c r="AZ574" s="2">
        <f>-Table4[[#This Row],[λ]]*-Table4[[#This Row],[Loss]]^(Table4[[#This Row],[θ]])*Table4[[#This Row],[ω_n2]]</f>
        <v>14</v>
      </c>
      <c r="BA574" s="2">
        <f>Table4[[#This Row],[v_n_w_g_w2]]*Table4[[#This Row],[pie_gain]]-Table4[[#This Row],[v_n_w_l_w2]]*Table4[[#This Row],[pie_loss]]</f>
        <v>-8.6212135051956906</v>
      </c>
      <c r="BB574" s="2">
        <f>IF(Table4[[#This Row],[diff_v_w2]]&gt;=1,1,0)</f>
        <v>0</v>
      </c>
      <c r="BC574" s="2">
        <f>Table4[[#This Row],[Gain]]^(Table4[[#This Row],[θ]]+Table4[[#This Row],[ω_p3]])</f>
        <v>0</v>
      </c>
      <c r="BD574" s="2">
        <f>-Table4[[#This Row],[λ]]*-Table4[[#This Row],[Loss]]^(Table4[[#This Row],[θ]]+Table4[[#This Row],[ω_n3]])</f>
        <v>14</v>
      </c>
      <c r="BE574" s="2">
        <f>Table4[[#This Row],[v_n_w_g_w3]]*Table4[[#This Row],[pie_gain]]-Table4[[#This Row],[v_n_w_l_w3]]*Table4[[#This Row],[pie_loss]]</f>
        <v>-8.6212135051956906</v>
      </c>
      <c r="BF574" s="2">
        <f>IF(Table4[[#This Row],[diff_v_w3]]&gt;=1,1,0)</f>
        <v>0</v>
      </c>
      <c r="BG574" s="2">
        <f>(Table4[[#This Row],[Accept]]-Table4[[#This Row],[projected_M1]])</f>
        <v>0</v>
      </c>
      <c r="BH574" s="2">
        <f>(Table4[[#This Row],[Accept]]-Table4[[#This Row],[projected_M2]])</f>
        <v>0</v>
      </c>
      <c r="BI574" s="2">
        <f>(Table4[[#This Row],[Accept]]-Table4[[#This Row],[projected_M3]])</f>
        <v>0</v>
      </c>
      <c r="BJ574" s="2">
        <f>(Table4[[#This Row],[Accept]]-Table4[[#This Row],[projected_M4]])</f>
        <v>0</v>
      </c>
    </row>
    <row r="575" spans="1:62" x14ac:dyDescent="0.3">
      <c r="A575">
        <v>19</v>
      </c>
      <c r="B575" t="s">
        <v>46</v>
      </c>
      <c r="C575">
        <v>1</v>
      </c>
      <c r="D575">
        <v>-1.4</v>
      </c>
      <c r="E575" s="22">
        <f>IF(Table4[[#This Row],[Trial]]="G1",Table4[[#This Row],[Balance]]/100,IF(Table4[[#This Row],[Trial]]="G2",Table4[[#This Row],[Balance]]/200,Table4[[#This Row],[Balance]]/500))</f>
        <v>0.95</v>
      </c>
      <c r="F575" s="22">
        <f>IF(Table4[[#This Row],[Net_Balance]]&gt;1,1+(Table4[[#This Row],[Net_Balance]]-1)/$F$974,1)</f>
        <v>1</v>
      </c>
      <c r="G575" s="22">
        <f>IF(Table4[[#This Row],[Net_Balance]]&lt;1,1-(1-Table4[[#This Row],[Net_Balance]])/$F$974,1)</f>
        <v>0.99928571428571433</v>
      </c>
      <c r="H575" s="22">
        <f>IF(Table4[[#This Row],[Net_Balance]]&gt;1,1+(Table4[[#This Row],[Net_Balance]]-1)/$H$974,1)</f>
        <v>1</v>
      </c>
      <c r="I575" s="22">
        <f>IF(Table4[[#This Row],[Net_Balance]]&lt;1,1-(1-Table4[[#This Row],[Net_Balance]])/$H$974,1)</f>
        <v>0.99950000000000006</v>
      </c>
      <c r="J575" s="22">
        <f>IF(Table4[[#This Row],[Net_Balance]]&gt;1,(Table4[[#This Row],[Net_Balance]]-1)/$J$974,0)</f>
        <v>0</v>
      </c>
      <c r="K575" s="22">
        <f>IF(Table4[[#This Row],[Net_Balance]]&lt;1,-(1-Table4[[#This Row],[Net_Balance]])/$J$974,0)</f>
        <v>-1.0000000000000009E-3</v>
      </c>
      <c r="L575" t="s">
        <v>109</v>
      </c>
      <c r="M575" t="s">
        <v>70</v>
      </c>
      <c r="N575" t="s">
        <v>7</v>
      </c>
      <c r="O575">
        <v>1</v>
      </c>
      <c r="P575">
        <v>-90</v>
      </c>
      <c r="Q575">
        <v>190</v>
      </c>
      <c r="R575">
        <v>1664535349</v>
      </c>
      <c r="S575">
        <v>5</v>
      </c>
      <c r="T575" t="s">
        <v>118</v>
      </c>
      <c r="U575">
        <v>1</v>
      </c>
      <c r="V575">
        <v>-90</v>
      </c>
      <c r="W575">
        <v>0.5</v>
      </c>
      <c r="X575">
        <v>180</v>
      </c>
      <c r="Y575">
        <v>0.5</v>
      </c>
      <c r="Z575">
        <v>45</v>
      </c>
      <c r="AA575">
        <v>18225</v>
      </c>
      <c r="AB575">
        <v>135</v>
      </c>
      <c r="AC575">
        <v>4</v>
      </c>
      <c r="AD575">
        <v>0.75</v>
      </c>
      <c r="AE575">
        <v>0.25</v>
      </c>
      <c r="AF575">
        <v>2</v>
      </c>
      <c r="AG575">
        <v>0.05</v>
      </c>
      <c r="AH575">
        <v>0.2</v>
      </c>
      <c r="AI575">
        <v>0.42499999999999999</v>
      </c>
      <c r="AJ575">
        <v>0.57499999999999996</v>
      </c>
      <c r="AK575">
        <v>65.249999999999986</v>
      </c>
      <c r="AL575">
        <v>17814.9375</v>
      </c>
      <c r="AM575">
        <v>133.47260954967501</v>
      </c>
      <c r="AN575">
        <v>0.9</v>
      </c>
      <c r="AO575">
        <v>0.56330583577691229</v>
      </c>
      <c r="AP575">
        <v>0.43669416422308771</v>
      </c>
      <c r="AQ575" s="2">
        <f>Table4[[#This Row],[Gain]]^Table4[[#This Row],[θ]]</f>
        <v>180</v>
      </c>
      <c r="AR575" s="2">
        <f>-Table4[[#This Row],[λ]]*-Table4[[#This Row],[Loss]]^Table4[[#This Row],[θ]]</f>
        <v>125.99999999999999</v>
      </c>
      <c r="AS575" s="2">
        <f>Table4[[#This Row],[pie_gain]]*Table4[[#This Row],[v_n_w_g]]-Table4[[#This Row],[pie_loss]]*Table4[[#This Row],[v_n_w_l]]</f>
        <v>46.371585747735168</v>
      </c>
      <c r="AT575" s="2">
        <f>IF(Table4[[#This Row],[diff_v]]&gt;=1,1,0)</f>
        <v>1</v>
      </c>
      <c r="AU575" s="2">
        <f>Table4[[#This Row],[Gain]]^(Table4[[#This Row],[θ]]*Table4[[#This Row],[ω_p]])</f>
        <v>180</v>
      </c>
      <c r="AV575" s="2">
        <f>-Table4[[#This Row],[λ]]*-Table4[[#This Row],[Loss]]^(Table4[[#This Row],[θ]]*Table4[[#This Row],[ω_n]])</f>
        <v>125.59566727073215</v>
      </c>
      <c r="AW575" s="2">
        <f>Table4[[#This Row],[v_n_w_g_w]]*Table4[[#This Row],[pie_gain]]-Table4[[#This Row],[v_n_w_l_w]]*Table4[[#This Row],[pie_loss]]</f>
        <v>46.548155491010824</v>
      </c>
      <c r="AX575" s="2">
        <f>IF(Table4[[#This Row],[diff_v_w]]&gt;=1,1,0)</f>
        <v>1</v>
      </c>
      <c r="AY575" s="2">
        <f>Table4[[#This Row],[Gain]]^(Table4[[#This Row],[θ]])*Table4[[#This Row],[ω_p2]]</f>
        <v>180</v>
      </c>
      <c r="AZ575" s="2">
        <f>-Table4[[#This Row],[λ]]*-Table4[[#This Row],[Loss]]^(Table4[[#This Row],[θ]])*Table4[[#This Row],[ω_n2]]</f>
        <v>125.937</v>
      </c>
      <c r="BA575" s="2">
        <f>Table4[[#This Row],[v_n_w_g_w2]]*Table4[[#This Row],[pie_gain]]-Table4[[#This Row],[v_n_w_l_w2]]*Table4[[#This Row],[pie_loss]]</f>
        <v>46.399097480081217</v>
      </c>
      <c r="BB575" s="2">
        <f>IF(Table4[[#This Row],[diff_v_w2]]&gt;=1,1,0)</f>
        <v>1</v>
      </c>
      <c r="BC575" s="2">
        <f>Table4[[#This Row],[Gain]]^(Table4[[#This Row],[θ]]+Table4[[#This Row],[ω_p3]])</f>
        <v>180</v>
      </c>
      <c r="BD575" s="2">
        <f>-Table4[[#This Row],[λ]]*-Table4[[#This Row],[Loss]]^(Table4[[#This Row],[θ]]+Table4[[#This Row],[ω_n3]])</f>
        <v>125.43429771239211</v>
      </c>
      <c r="BE575" s="2">
        <f>Table4[[#This Row],[v_n_w_g_w3]]*Table4[[#This Row],[pie_gain]]-Table4[[#This Row],[v_n_w_l_w3]]*Table4[[#This Row],[pie_loss]]</f>
        <v>46.618624635421178</v>
      </c>
      <c r="BF575" s="2">
        <f>IF(Table4[[#This Row],[diff_v_w3]]&gt;=1,1,0)</f>
        <v>1</v>
      </c>
      <c r="BG575" s="2">
        <f>(Table4[[#This Row],[Accept]]-Table4[[#This Row],[projected_M1]])</f>
        <v>0</v>
      </c>
      <c r="BH575" s="2">
        <f>(Table4[[#This Row],[Accept]]-Table4[[#This Row],[projected_M2]])</f>
        <v>0</v>
      </c>
      <c r="BI575" s="2">
        <f>(Table4[[#This Row],[Accept]]-Table4[[#This Row],[projected_M3]])</f>
        <v>0</v>
      </c>
      <c r="BJ575" s="2">
        <f>(Table4[[#This Row],[Accept]]-Table4[[#This Row],[projected_M4]])</f>
        <v>0</v>
      </c>
    </row>
    <row r="576" spans="1:62" x14ac:dyDescent="0.3">
      <c r="A576">
        <v>21</v>
      </c>
      <c r="B576" t="s">
        <v>46</v>
      </c>
      <c r="C576">
        <v>1</v>
      </c>
      <c r="D576">
        <v>-1.4</v>
      </c>
      <c r="E576" s="22">
        <f>IF(Table4[[#This Row],[Trial]]="G1",Table4[[#This Row],[Balance]]/100,IF(Table4[[#This Row],[Trial]]="G2",Table4[[#This Row],[Balance]]/200,Table4[[#This Row],[Balance]]/500))</f>
        <v>0.95</v>
      </c>
      <c r="F576" s="22">
        <f>IF(Table4[[#This Row],[Net_Balance]]&gt;1,1+(Table4[[#This Row],[Net_Balance]]-1)/$F$974,1)</f>
        <v>1</v>
      </c>
      <c r="G576" s="22">
        <f>IF(Table4[[#This Row],[Net_Balance]]&lt;1,1-(1-Table4[[#This Row],[Net_Balance]])/$F$974,1)</f>
        <v>0.99928571428571433</v>
      </c>
      <c r="H576" s="22">
        <f>IF(Table4[[#This Row],[Net_Balance]]&gt;1,1+(Table4[[#This Row],[Net_Balance]]-1)/$H$974,1)</f>
        <v>1</v>
      </c>
      <c r="I576" s="22">
        <f>IF(Table4[[#This Row],[Net_Balance]]&lt;1,1-(1-Table4[[#This Row],[Net_Balance]])/$H$974,1)</f>
        <v>0.99950000000000006</v>
      </c>
      <c r="J576" s="22">
        <f>IF(Table4[[#This Row],[Net_Balance]]&gt;1,(Table4[[#This Row],[Net_Balance]]-1)/$J$974,0)</f>
        <v>0</v>
      </c>
      <c r="K576" s="22">
        <f>IF(Table4[[#This Row],[Net_Balance]]&lt;1,-(1-Table4[[#This Row],[Net_Balance]])/$J$974,0)</f>
        <v>-1.0000000000000009E-3</v>
      </c>
      <c r="L576" t="s">
        <v>109</v>
      </c>
      <c r="M576" t="s">
        <v>59</v>
      </c>
      <c r="N576" t="s">
        <v>7</v>
      </c>
      <c r="O576">
        <v>1</v>
      </c>
      <c r="P576">
        <v>0</v>
      </c>
      <c r="Q576">
        <v>190</v>
      </c>
      <c r="R576">
        <v>1664535362</v>
      </c>
      <c r="S576">
        <v>5</v>
      </c>
      <c r="T576" t="s">
        <v>118</v>
      </c>
      <c r="U576">
        <v>1</v>
      </c>
      <c r="V576">
        <v>0</v>
      </c>
      <c r="W576">
        <v>0.5</v>
      </c>
      <c r="X576">
        <v>10</v>
      </c>
      <c r="Y576">
        <v>0.5</v>
      </c>
      <c r="Z576">
        <v>5</v>
      </c>
      <c r="AA576">
        <v>25</v>
      </c>
      <c r="AB576">
        <v>5</v>
      </c>
      <c r="AC576">
        <v>4</v>
      </c>
      <c r="AD576">
        <v>0.75</v>
      </c>
      <c r="AE576">
        <v>0.25</v>
      </c>
      <c r="AF576">
        <v>1</v>
      </c>
      <c r="AG576">
        <v>0.2</v>
      </c>
      <c r="AH576">
        <v>4.9999999999999989E-2</v>
      </c>
      <c r="AI576">
        <v>0.57499999999999996</v>
      </c>
      <c r="AJ576">
        <v>0.42500000000000004</v>
      </c>
      <c r="AK576">
        <v>4.25</v>
      </c>
      <c r="AL576">
        <v>24.4375</v>
      </c>
      <c r="AM576">
        <v>4.9434299833212973</v>
      </c>
      <c r="AN576">
        <v>0.9</v>
      </c>
      <c r="AO576">
        <v>0.42913429896650213</v>
      </c>
      <c r="AP576">
        <v>0.57086570103349787</v>
      </c>
      <c r="AQ576" s="2">
        <f>Table4[[#This Row],[Gain]]^Table4[[#This Row],[θ]]</f>
        <v>10</v>
      </c>
      <c r="AR576" s="2">
        <f>-Table4[[#This Row],[λ]]*-Table4[[#This Row],[Loss]]^Table4[[#This Row],[θ]]</f>
        <v>0</v>
      </c>
      <c r="AS576" s="2">
        <f>Table4[[#This Row],[pie_gain]]*Table4[[#This Row],[v_n_w_g]]-Table4[[#This Row],[pie_loss]]*Table4[[#This Row],[v_n_w_l]]</f>
        <v>4.2913429896650213</v>
      </c>
      <c r="AT576" s="2">
        <f>IF(Table4[[#This Row],[diff_v]]&gt;=1,1,0)</f>
        <v>1</v>
      </c>
      <c r="AU576" s="2">
        <f>Table4[[#This Row],[Gain]]^(Table4[[#This Row],[θ]]*Table4[[#This Row],[ω_p]])</f>
        <v>10</v>
      </c>
      <c r="AV576" s="2">
        <f>-Table4[[#This Row],[λ]]*-Table4[[#This Row],[Loss]]^(Table4[[#This Row],[θ]]*Table4[[#This Row],[ω_n]])</f>
        <v>0</v>
      </c>
      <c r="AW576" s="2">
        <f>Table4[[#This Row],[v_n_w_g_w]]*Table4[[#This Row],[pie_gain]]-Table4[[#This Row],[v_n_w_l_w]]*Table4[[#This Row],[pie_loss]]</f>
        <v>4.2913429896650213</v>
      </c>
      <c r="AX576" s="2">
        <f>IF(Table4[[#This Row],[diff_v_w]]&gt;=1,1,0)</f>
        <v>1</v>
      </c>
      <c r="AY576" s="2">
        <f>Table4[[#This Row],[Gain]]^(Table4[[#This Row],[θ]])*Table4[[#This Row],[ω_p2]]</f>
        <v>10</v>
      </c>
      <c r="AZ576" s="2">
        <f>-Table4[[#This Row],[λ]]*-Table4[[#This Row],[Loss]]^(Table4[[#This Row],[θ]])*Table4[[#This Row],[ω_n2]]</f>
        <v>0</v>
      </c>
      <c r="BA576" s="2">
        <f>Table4[[#This Row],[v_n_w_g_w2]]*Table4[[#This Row],[pie_gain]]-Table4[[#This Row],[v_n_w_l_w2]]*Table4[[#This Row],[pie_loss]]</f>
        <v>4.2913429896650213</v>
      </c>
      <c r="BB576" s="2">
        <f>IF(Table4[[#This Row],[diff_v_w2]]&gt;=1,1,0)</f>
        <v>1</v>
      </c>
      <c r="BC576" s="2">
        <f>Table4[[#This Row],[Gain]]^(Table4[[#This Row],[θ]]+Table4[[#This Row],[ω_p3]])</f>
        <v>10</v>
      </c>
      <c r="BD576" s="2">
        <f>-Table4[[#This Row],[λ]]*-Table4[[#This Row],[Loss]]^(Table4[[#This Row],[θ]]+Table4[[#This Row],[ω_n3]])</f>
        <v>0</v>
      </c>
      <c r="BE576" s="2">
        <f>Table4[[#This Row],[v_n_w_g_w3]]*Table4[[#This Row],[pie_gain]]-Table4[[#This Row],[v_n_w_l_w3]]*Table4[[#This Row],[pie_loss]]</f>
        <v>4.2913429896650213</v>
      </c>
      <c r="BF576" s="2">
        <f>IF(Table4[[#This Row],[diff_v_w3]]&gt;=1,1,0)</f>
        <v>1</v>
      </c>
      <c r="BG576" s="2">
        <f>(Table4[[#This Row],[Accept]]-Table4[[#This Row],[projected_M1]])</f>
        <v>0</v>
      </c>
      <c r="BH576" s="2">
        <f>(Table4[[#This Row],[Accept]]-Table4[[#This Row],[projected_M2]])</f>
        <v>0</v>
      </c>
      <c r="BI576" s="2">
        <f>(Table4[[#This Row],[Accept]]-Table4[[#This Row],[projected_M3]])</f>
        <v>0</v>
      </c>
      <c r="BJ576" s="2">
        <f>(Table4[[#This Row],[Accept]]-Table4[[#This Row],[projected_M4]])</f>
        <v>0</v>
      </c>
    </row>
    <row r="577" spans="1:62" x14ac:dyDescent="0.3">
      <c r="A577">
        <v>22</v>
      </c>
      <c r="B577" t="s">
        <v>46</v>
      </c>
      <c r="C577">
        <v>1</v>
      </c>
      <c r="D577">
        <v>-1.4</v>
      </c>
      <c r="E577" s="22">
        <f>IF(Table4[[#This Row],[Trial]]="G1",Table4[[#This Row],[Balance]]/100,IF(Table4[[#This Row],[Trial]]="G2",Table4[[#This Row],[Balance]]/200,Table4[[#This Row],[Balance]]/500))</f>
        <v>0.7</v>
      </c>
      <c r="F577" s="22">
        <f>IF(Table4[[#This Row],[Net_Balance]]&gt;1,1+(Table4[[#This Row],[Net_Balance]]-1)/$F$974,1)</f>
        <v>1</v>
      </c>
      <c r="G577" s="22">
        <f>IF(Table4[[#This Row],[Net_Balance]]&lt;1,1-(1-Table4[[#This Row],[Net_Balance]])/$F$974,1)</f>
        <v>0.99571428571428566</v>
      </c>
      <c r="H577" s="22">
        <f>IF(Table4[[#This Row],[Net_Balance]]&gt;1,1+(Table4[[#This Row],[Net_Balance]]-1)/$H$974,1)</f>
        <v>1</v>
      </c>
      <c r="I577" s="22">
        <f>IF(Table4[[#This Row],[Net_Balance]]&lt;1,1-(1-Table4[[#This Row],[Net_Balance]])/$H$974,1)</f>
        <v>0.997</v>
      </c>
      <c r="J577" s="22">
        <f>IF(Table4[[#This Row],[Net_Balance]]&gt;1,(Table4[[#This Row],[Net_Balance]]-1)/$J$974,0)</f>
        <v>0</v>
      </c>
      <c r="K577" s="22">
        <f>IF(Table4[[#This Row],[Net_Balance]]&lt;1,-(1-Table4[[#This Row],[Net_Balance]])/$J$974,0)</f>
        <v>-6.000000000000001E-3</v>
      </c>
      <c r="L577" t="s">
        <v>109</v>
      </c>
      <c r="M577" t="s">
        <v>75</v>
      </c>
      <c r="N577" t="s">
        <v>7</v>
      </c>
      <c r="O577">
        <v>1</v>
      </c>
      <c r="P577">
        <v>-50</v>
      </c>
      <c r="Q577">
        <v>140</v>
      </c>
      <c r="R577">
        <v>1664535367</v>
      </c>
      <c r="S577">
        <v>5</v>
      </c>
      <c r="T577" t="s">
        <v>117</v>
      </c>
      <c r="U577">
        <v>0</v>
      </c>
      <c r="V577">
        <v>-50</v>
      </c>
      <c r="W577">
        <v>0.5</v>
      </c>
      <c r="X577">
        <v>70</v>
      </c>
      <c r="Y577">
        <v>0.5</v>
      </c>
      <c r="Z577">
        <v>10</v>
      </c>
      <c r="AA577">
        <v>3600</v>
      </c>
      <c r="AB577">
        <v>60</v>
      </c>
      <c r="AC577">
        <v>2</v>
      </c>
      <c r="AD577">
        <v>0.25</v>
      </c>
      <c r="AE577">
        <v>0.75</v>
      </c>
      <c r="AF577">
        <v>1</v>
      </c>
      <c r="AG577">
        <v>0.25</v>
      </c>
      <c r="AH577">
        <v>0.5</v>
      </c>
      <c r="AI577">
        <v>0.375</v>
      </c>
      <c r="AJ577">
        <v>0.625</v>
      </c>
      <c r="AK577">
        <v>25</v>
      </c>
      <c r="AL577">
        <v>3375</v>
      </c>
      <c r="AM577">
        <v>58.094750193111253</v>
      </c>
      <c r="AN577">
        <v>0.9</v>
      </c>
      <c r="AO577">
        <v>0.60844334427391233</v>
      </c>
      <c r="AP577">
        <v>0.39155665572608767</v>
      </c>
      <c r="AQ577" s="2">
        <f>Table4[[#This Row],[Gain]]^Table4[[#This Row],[θ]]</f>
        <v>70</v>
      </c>
      <c r="AR577" s="2">
        <f>-Table4[[#This Row],[λ]]*-Table4[[#This Row],[Loss]]^Table4[[#This Row],[θ]]</f>
        <v>70</v>
      </c>
      <c r="AS577" s="2">
        <f>Table4[[#This Row],[pie_gain]]*Table4[[#This Row],[v_n_w_g]]-Table4[[#This Row],[pie_loss]]*Table4[[#This Row],[v_n_w_l]]</f>
        <v>15.182068198347725</v>
      </c>
      <c r="AT577" s="2">
        <f>IF(Table4[[#This Row],[diff_v]]&gt;=1,1,0)</f>
        <v>1</v>
      </c>
      <c r="AU577" s="2">
        <f>Table4[[#This Row],[Gain]]^(Table4[[#This Row],[θ]]*Table4[[#This Row],[ω_p]])</f>
        <v>70</v>
      </c>
      <c r="AV577" s="2">
        <f>-Table4[[#This Row],[λ]]*-Table4[[#This Row],[Loss]]^(Table4[[#This Row],[θ]]*Table4[[#This Row],[ω_n]])</f>
        <v>68.83617658289667</v>
      </c>
      <c r="AW577" s="2">
        <f>Table4[[#This Row],[v_n_w_g_w]]*Table4[[#This Row],[pie_gain]]-Table4[[#This Row],[v_n_w_l_w]]*Table4[[#This Row],[pie_loss]]</f>
        <v>15.637771003404414</v>
      </c>
      <c r="AX577" s="2">
        <f>IF(Table4[[#This Row],[diff_v_w]]&gt;=1,1,0)</f>
        <v>1</v>
      </c>
      <c r="AY577" s="2">
        <f>Table4[[#This Row],[Gain]]^(Table4[[#This Row],[θ]])*Table4[[#This Row],[ω_p2]]</f>
        <v>70</v>
      </c>
      <c r="AZ577" s="2">
        <f>-Table4[[#This Row],[λ]]*-Table4[[#This Row],[Loss]]^(Table4[[#This Row],[θ]])*Table4[[#This Row],[ω_n2]]</f>
        <v>69.790000000000006</v>
      </c>
      <c r="BA577" s="2">
        <f>Table4[[#This Row],[v_n_w_g_w2]]*Table4[[#This Row],[pie_gain]]-Table4[[#This Row],[v_n_w_l_w2]]*Table4[[#This Row],[pie_loss]]</f>
        <v>15.264295096050201</v>
      </c>
      <c r="BB577" s="2">
        <f>IF(Table4[[#This Row],[diff_v_w2]]&gt;=1,1,0)</f>
        <v>1</v>
      </c>
      <c r="BC577" s="2">
        <f>Table4[[#This Row],[Gain]]^(Table4[[#This Row],[θ]]+Table4[[#This Row],[ω_p3]])</f>
        <v>70</v>
      </c>
      <c r="BD577" s="2">
        <f>-Table4[[#This Row],[λ]]*-Table4[[#This Row],[Loss]]^(Table4[[#This Row],[θ]]+Table4[[#This Row],[ω_n3]])</f>
        <v>68.376083292485248</v>
      </c>
      <c r="BE577" s="2">
        <f>Table4[[#This Row],[v_n_w_g_w3]]*Table4[[#This Row],[pie_gain]]-Table4[[#This Row],[v_n_w_l_w3]]*Table4[[#This Row],[pie_loss]]</f>
        <v>15.817923593519918</v>
      </c>
      <c r="BF577" s="2">
        <f>IF(Table4[[#This Row],[diff_v_w3]]&gt;=1,1,0)</f>
        <v>1</v>
      </c>
      <c r="BG577" s="2">
        <f>(Table4[[#This Row],[Accept]]-Table4[[#This Row],[projected_M1]])</f>
        <v>0</v>
      </c>
      <c r="BH577" s="2">
        <f>(Table4[[#This Row],[Accept]]-Table4[[#This Row],[projected_M2]])</f>
        <v>0</v>
      </c>
      <c r="BI577" s="2">
        <f>(Table4[[#This Row],[Accept]]-Table4[[#This Row],[projected_M3]])</f>
        <v>0</v>
      </c>
      <c r="BJ577" s="2">
        <f>(Table4[[#This Row],[Accept]]-Table4[[#This Row],[projected_M4]])</f>
        <v>0</v>
      </c>
    </row>
    <row r="578" spans="1:62" x14ac:dyDescent="0.3">
      <c r="A578">
        <v>24</v>
      </c>
      <c r="B578" t="s">
        <v>46</v>
      </c>
      <c r="C578">
        <v>1</v>
      </c>
      <c r="D578">
        <v>-1.4</v>
      </c>
      <c r="E578" s="22">
        <f>IF(Table4[[#This Row],[Trial]]="G1",Table4[[#This Row],[Balance]]/100,IF(Table4[[#This Row],[Trial]]="G2",Table4[[#This Row],[Balance]]/200,Table4[[#This Row],[Balance]]/500))</f>
        <v>0.45</v>
      </c>
      <c r="F578" s="22">
        <f>IF(Table4[[#This Row],[Net_Balance]]&gt;1,1+(Table4[[#This Row],[Net_Balance]]-1)/$F$974,1)</f>
        <v>1</v>
      </c>
      <c r="G578" s="22">
        <f>IF(Table4[[#This Row],[Net_Balance]]&lt;1,1-(1-Table4[[#This Row],[Net_Balance]])/$F$974,1)</f>
        <v>0.9921428571428571</v>
      </c>
      <c r="H578" s="22">
        <f>IF(Table4[[#This Row],[Net_Balance]]&gt;1,1+(Table4[[#This Row],[Net_Balance]]-1)/$H$974,1)</f>
        <v>1</v>
      </c>
      <c r="I578" s="22">
        <f>IF(Table4[[#This Row],[Net_Balance]]&lt;1,1-(1-Table4[[#This Row],[Net_Balance]])/$H$974,1)</f>
        <v>0.99450000000000005</v>
      </c>
      <c r="J578" s="22">
        <f>IF(Table4[[#This Row],[Net_Balance]]&gt;1,(Table4[[#This Row],[Net_Balance]]-1)/$J$974,0)</f>
        <v>0</v>
      </c>
      <c r="K578" s="22">
        <f>IF(Table4[[#This Row],[Net_Balance]]&lt;1,-(1-Table4[[#This Row],[Net_Balance]])/$J$974,0)</f>
        <v>-1.1000000000000001E-2</v>
      </c>
      <c r="L578" t="s">
        <v>109</v>
      </c>
      <c r="M578" t="s">
        <v>69</v>
      </c>
      <c r="N578" t="s">
        <v>7</v>
      </c>
      <c r="O578">
        <v>1</v>
      </c>
      <c r="P578">
        <v>-50</v>
      </c>
      <c r="Q578">
        <v>90</v>
      </c>
      <c r="R578">
        <v>1664535376</v>
      </c>
      <c r="S578">
        <v>5</v>
      </c>
      <c r="T578" t="s">
        <v>117</v>
      </c>
      <c r="U578">
        <v>0</v>
      </c>
      <c r="V578">
        <v>-50</v>
      </c>
      <c r="W578">
        <v>0.5</v>
      </c>
      <c r="X578">
        <v>50</v>
      </c>
      <c r="Y578">
        <v>0.5</v>
      </c>
      <c r="Z578">
        <v>0</v>
      </c>
      <c r="AA578">
        <v>2500</v>
      </c>
      <c r="AB578">
        <v>50</v>
      </c>
      <c r="AC578">
        <v>4</v>
      </c>
      <c r="AD578">
        <v>0.25</v>
      </c>
      <c r="AE578">
        <v>0.75</v>
      </c>
      <c r="AF578">
        <v>1</v>
      </c>
      <c r="AG578">
        <v>0.25</v>
      </c>
      <c r="AH578">
        <v>0.5</v>
      </c>
      <c r="AI578">
        <v>0.375</v>
      </c>
      <c r="AJ578">
        <v>0.625</v>
      </c>
      <c r="AK578">
        <v>12.5</v>
      </c>
      <c r="AL578">
        <v>2343.75</v>
      </c>
      <c r="AM578">
        <v>48.412291827592711</v>
      </c>
      <c r="AN578">
        <v>0.9</v>
      </c>
      <c r="AO578">
        <v>0.60844334427391233</v>
      </c>
      <c r="AP578">
        <v>0.39155665572608767</v>
      </c>
      <c r="AQ578" s="2">
        <f>Table4[[#This Row],[Gain]]^Table4[[#This Row],[θ]]</f>
        <v>50</v>
      </c>
      <c r="AR578" s="2">
        <f>-Table4[[#This Row],[λ]]*-Table4[[#This Row],[Loss]]^Table4[[#This Row],[θ]]</f>
        <v>70</v>
      </c>
      <c r="AS578" s="2">
        <f>Table4[[#This Row],[pie_gain]]*Table4[[#This Row],[v_n_w_g]]-Table4[[#This Row],[pie_loss]]*Table4[[#This Row],[v_n_w_l]]</f>
        <v>3.0132013128694801</v>
      </c>
      <c r="AT578" s="2">
        <f>IF(Table4[[#This Row],[diff_v]]&gt;=1,1,0)</f>
        <v>1</v>
      </c>
      <c r="AU578" s="2">
        <f>Table4[[#This Row],[Gain]]^(Table4[[#This Row],[θ]]*Table4[[#This Row],[ω_p]])</f>
        <v>50</v>
      </c>
      <c r="AV578" s="2">
        <f>-Table4[[#This Row],[λ]]*-Table4[[#This Row],[Loss]]^(Table4[[#This Row],[θ]]*Table4[[#This Row],[ω_n]])</f>
        <v>67.881118540556685</v>
      </c>
      <c r="AW578" s="2">
        <f>Table4[[#This Row],[v_n_w_g_w]]*Table4[[#This Row],[pie_gain]]-Table4[[#This Row],[v_n_w_l_w]]*Table4[[#This Row],[pie_loss]]</f>
        <v>3.8428634510091157</v>
      </c>
      <c r="AX578" s="2">
        <f>IF(Table4[[#This Row],[diff_v_w]]&gt;=1,1,0)</f>
        <v>1</v>
      </c>
      <c r="AY578" s="2">
        <f>Table4[[#This Row],[Gain]]^(Table4[[#This Row],[θ]])*Table4[[#This Row],[ω_p2]]</f>
        <v>50</v>
      </c>
      <c r="AZ578" s="2">
        <f>-Table4[[#This Row],[λ]]*-Table4[[#This Row],[Loss]]^(Table4[[#This Row],[θ]])*Table4[[#This Row],[ω_n2]]</f>
        <v>69.615000000000009</v>
      </c>
      <c r="BA578" s="2">
        <f>Table4[[#This Row],[v_n_w_g_w2]]*Table4[[#This Row],[pie_gain]]-Table4[[#This Row],[v_n_w_l_w2]]*Table4[[#This Row],[pie_loss]]</f>
        <v>3.1639506253240199</v>
      </c>
      <c r="BB578" s="2">
        <f>IF(Table4[[#This Row],[diff_v_w2]]&gt;=1,1,0)</f>
        <v>1</v>
      </c>
      <c r="BC578" s="2">
        <f>Table4[[#This Row],[Gain]]^(Table4[[#This Row],[θ]]+Table4[[#This Row],[ω_p3]])</f>
        <v>50</v>
      </c>
      <c r="BD578" s="2">
        <f>-Table4[[#This Row],[λ]]*-Table4[[#This Row],[Loss]]^(Table4[[#This Row],[θ]]+Table4[[#This Row],[ω_n3]])</f>
        <v>67.051634649440217</v>
      </c>
      <c r="BE578" s="2">
        <f>Table4[[#This Row],[v_n_w_g_w3]]*Table4[[#This Row],[pie_gain]]-Table4[[#This Row],[v_n_w_l_w3]]*Table4[[#This Row],[pie_loss]]</f>
        <v>4.1676533893933403</v>
      </c>
      <c r="BF578" s="2">
        <f>IF(Table4[[#This Row],[diff_v_w3]]&gt;=1,1,0)</f>
        <v>1</v>
      </c>
      <c r="BG578" s="2">
        <f>(Table4[[#This Row],[Accept]]-Table4[[#This Row],[projected_M1]])</f>
        <v>0</v>
      </c>
      <c r="BH578" s="2">
        <f>(Table4[[#This Row],[Accept]]-Table4[[#This Row],[projected_M2]])</f>
        <v>0</v>
      </c>
      <c r="BI578" s="2">
        <f>(Table4[[#This Row],[Accept]]-Table4[[#This Row],[projected_M3]])</f>
        <v>0</v>
      </c>
      <c r="BJ578" s="2">
        <f>(Table4[[#This Row],[Accept]]-Table4[[#This Row],[projected_M4]])</f>
        <v>0</v>
      </c>
    </row>
    <row r="579" spans="1:62" x14ac:dyDescent="0.3">
      <c r="A579">
        <v>25</v>
      </c>
      <c r="B579" t="s">
        <v>46</v>
      </c>
      <c r="C579">
        <v>1</v>
      </c>
      <c r="D579">
        <v>-1.4</v>
      </c>
      <c r="E579" s="22">
        <f>IF(Table4[[#This Row],[Trial]]="G1",Table4[[#This Row],[Balance]]/100,IF(Table4[[#This Row],[Trial]]="G2",Table4[[#This Row],[Balance]]/200,Table4[[#This Row],[Balance]]/500))</f>
        <v>0.95</v>
      </c>
      <c r="F579" s="22">
        <f>IF(Table4[[#This Row],[Net_Balance]]&gt;1,1+(Table4[[#This Row],[Net_Balance]]-1)/$F$974,1)</f>
        <v>1</v>
      </c>
      <c r="G579" s="22">
        <f>IF(Table4[[#This Row],[Net_Balance]]&lt;1,1-(1-Table4[[#This Row],[Net_Balance]])/$F$974,1)</f>
        <v>0.99928571428571433</v>
      </c>
      <c r="H579" s="22">
        <f>IF(Table4[[#This Row],[Net_Balance]]&gt;1,1+(Table4[[#This Row],[Net_Balance]]-1)/$H$974,1)</f>
        <v>1</v>
      </c>
      <c r="I579" s="22">
        <f>IF(Table4[[#This Row],[Net_Balance]]&lt;1,1-(1-Table4[[#This Row],[Net_Balance]])/$H$974,1)</f>
        <v>0.99950000000000006</v>
      </c>
      <c r="J579" s="22">
        <f>IF(Table4[[#This Row],[Net_Balance]]&gt;1,(Table4[[#This Row],[Net_Balance]]-1)/$J$974,0)</f>
        <v>0</v>
      </c>
      <c r="K579" s="22">
        <f>IF(Table4[[#This Row],[Net_Balance]]&lt;1,-(1-Table4[[#This Row],[Net_Balance]])/$J$974,0)</f>
        <v>-1.0000000000000009E-3</v>
      </c>
      <c r="L579" t="s">
        <v>109</v>
      </c>
      <c r="M579" t="s">
        <v>101</v>
      </c>
      <c r="N579" t="s">
        <v>7</v>
      </c>
      <c r="O579">
        <v>1</v>
      </c>
      <c r="P579">
        <v>100</v>
      </c>
      <c r="Q579">
        <v>190</v>
      </c>
      <c r="R579">
        <v>1664535381</v>
      </c>
      <c r="S579">
        <v>5</v>
      </c>
      <c r="T579" t="s">
        <v>118</v>
      </c>
      <c r="U579">
        <v>1</v>
      </c>
      <c r="V579">
        <v>-90</v>
      </c>
      <c r="W579">
        <v>0.5</v>
      </c>
      <c r="X579">
        <v>100</v>
      </c>
      <c r="Y579">
        <v>0.5</v>
      </c>
      <c r="Z579">
        <v>5</v>
      </c>
      <c r="AA579">
        <v>9025</v>
      </c>
      <c r="AB579">
        <v>95</v>
      </c>
      <c r="AC579">
        <v>2</v>
      </c>
      <c r="AD579">
        <v>0.25</v>
      </c>
      <c r="AE579">
        <v>0.75</v>
      </c>
      <c r="AF579">
        <v>2</v>
      </c>
      <c r="AG579">
        <v>0.5</v>
      </c>
      <c r="AH579">
        <v>0.25</v>
      </c>
      <c r="AI579">
        <v>0.625</v>
      </c>
      <c r="AJ579">
        <v>0.375</v>
      </c>
      <c r="AK579">
        <v>-18.75</v>
      </c>
      <c r="AL579">
        <v>8460.9375</v>
      </c>
      <c r="AM579">
        <v>91.983354472426157</v>
      </c>
      <c r="AN579">
        <v>0.9</v>
      </c>
      <c r="AO579">
        <v>0.38419903534316502</v>
      </c>
      <c r="AP579">
        <v>0.61580096465683498</v>
      </c>
      <c r="AQ579" s="2">
        <f>Table4[[#This Row],[Gain]]^Table4[[#This Row],[θ]]</f>
        <v>100</v>
      </c>
      <c r="AR579" s="2">
        <f>-Table4[[#This Row],[λ]]*-Table4[[#This Row],[Loss]]^Table4[[#This Row],[θ]]</f>
        <v>125.99999999999999</v>
      </c>
      <c r="AS579" s="2">
        <f>Table4[[#This Row],[pie_gain]]*Table4[[#This Row],[v_n_w_g]]-Table4[[#This Row],[pie_loss]]*Table4[[#This Row],[v_n_w_l]]</f>
        <v>-39.171018012444691</v>
      </c>
      <c r="AT579" s="2">
        <f>IF(Table4[[#This Row],[diff_v]]&gt;=1,1,0)</f>
        <v>0</v>
      </c>
      <c r="AU579" s="2">
        <f>Table4[[#This Row],[Gain]]^(Table4[[#This Row],[θ]]*Table4[[#This Row],[ω_p]])</f>
        <v>100</v>
      </c>
      <c r="AV579" s="2">
        <f>-Table4[[#This Row],[λ]]*-Table4[[#This Row],[Loss]]^(Table4[[#This Row],[θ]]*Table4[[#This Row],[ω_n]])</f>
        <v>125.59566727073215</v>
      </c>
      <c r="AW579" s="2">
        <f>Table4[[#This Row],[v_n_w_g_w]]*Table4[[#This Row],[pie_gain]]-Table4[[#This Row],[v_n_w_l_w]]*Table4[[#This Row],[pie_loss]]</f>
        <v>-38.922029527719232</v>
      </c>
      <c r="AX579" s="2">
        <f>IF(Table4[[#This Row],[diff_v_w]]&gt;=1,1,0)</f>
        <v>0</v>
      </c>
      <c r="AY579" s="2">
        <f>Table4[[#This Row],[Gain]]^(Table4[[#This Row],[θ]])*Table4[[#This Row],[ω_p2]]</f>
        <v>100</v>
      </c>
      <c r="AZ579" s="2">
        <f>-Table4[[#This Row],[λ]]*-Table4[[#This Row],[Loss]]^(Table4[[#This Row],[θ]])*Table4[[#This Row],[ω_n2]]</f>
        <v>125.937</v>
      </c>
      <c r="BA579" s="2">
        <f>Table4[[#This Row],[v_n_w_g_w2]]*Table4[[#This Row],[pie_gain]]-Table4[[#This Row],[v_n_w_l_w2]]*Table4[[#This Row],[pie_loss]]</f>
        <v>-39.132222551671319</v>
      </c>
      <c r="BB579" s="2">
        <f>IF(Table4[[#This Row],[diff_v_w2]]&gt;=1,1,0)</f>
        <v>0</v>
      </c>
      <c r="BC579" s="2">
        <f>Table4[[#This Row],[Gain]]^(Table4[[#This Row],[θ]]+Table4[[#This Row],[ω_p3]])</f>
        <v>100</v>
      </c>
      <c r="BD579" s="2">
        <f>-Table4[[#This Row],[λ]]*-Table4[[#This Row],[Loss]]^(Table4[[#This Row],[θ]]+Table4[[#This Row],[ω_n3]])</f>
        <v>125.43429771239211</v>
      </c>
      <c r="BE579" s="2">
        <f>Table4[[#This Row],[v_n_w_g_w3]]*Table4[[#This Row],[pie_gain]]-Table4[[#This Row],[v_n_w_l_w3]]*Table4[[#This Row],[pie_loss]]</f>
        <v>-38.822657998027182</v>
      </c>
      <c r="BF579" s="2">
        <f>IF(Table4[[#This Row],[diff_v_w3]]&gt;=1,1,0)</f>
        <v>0</v>
      </c>
      <c r="BG579" s="2">
        <f>(Table4[[#This Row],[Accept]]-Table4[[#This Row],[projected_M1]])</f>
        <v>1</v>
      </c>
      <c r="BH579" s="2">
        <f>(Table4[[#This Row],[Accept]]-Table4[[#This Row],[projected_M2]])</f>
        <v>1</v>
      </c>
      <c r="BI579" s="2">
        <f>(Table4[[#This Row],[Accept]]-Table4[[#This Row],[projected_M3]])</f>
        <v>1</v>
      </c>
      <c r="BJ579" s="2">
        <f>(Table4[[#This Row],[Accept]]-Table4[[#This Row],[projected_M4]])</f>
        <v>1</v>
      </c>
    </row>
    <row r="580" spans="1:62" x14ac:dyDescent="0.3">
      <c r="A580">
        <v>26</v>
      </c>
      <c r="B580" t="s">
        <v>46</v>
      </c>
      <c r="C580">
        <v>1</v>
      </c>
      <c r="D580">
        <v>-1.4</v>
      </c>
      <c r="E580" s="22">
        <f>IF(Table4[[#This Row],[Trial]]="G1",Table4[[#This Row],[Balance]]/100,IF(Table4[[#This Row],[Trial]]="G2",Table4[[#This Row],[Balance]]/200,Table4[[#This Row],[Balance]]/500))</f>
        <v>0.95</v>
      </c>
      <c r="F580" s="22">
        <f>IF(Table4[[#This Row],[Net_Balance]]&gt;1,1+(Table4[[#This Row],[Net_Balance]]-1)/$F$974,1)</f>
        <v>1</v>
      </c>
      <c r="G580" s="22">
        <f>IF(Table4[[#This Row],[Net_Balance]]&lt;1,1-(1-Table4[[#This Row],[Net_Balance]])/$F$974,1)</f>
        <v>0.99928571428571433</v>
      </c>
      <c r="H580" s="22">
        <f>IF(Table4[[#This Row],[Net_Balance]]&gt;1,1+(Table4[[#This Row],[Net_Balance]]-1)/$H$974,1)</f>
        <v>1</v>
      </c>
      <c r="I580" s="22">
        <f>IF(Table4[[#This Row],[Net_Balance]]&lt;1,1-(1-Table4[[#This Row],[Net_Balance]])/$H$974,1)</f>
        <v>0.99950000000000006</v>
      </c>
      <c r="J580" s="22">
        <f>IF(Table4[[#This Row],[Net_Balance]]&gt;1,(Table4[[#This Row],[Net_Balance]]-1)/$J$974,0)</f>
        <v>0</v>
      </c>
      <c r="K580" s="22">
        <f>IF(Table4[[#This Row],[Net_Balance]]&lt;1,-(1-Table4[[#This Row],[Net_Balance]])/$J$974,0)</f>
        <v>-1.0000000000000009E-3</v>
      </c>
      <c r="L580" t="s">
        <v>109</v>
      </c>
      <c r="M580" t="s">
        <v>95</v>
      </c>
      <c r="N580" t="s">
        <v>5</v>
      </c>
      <c r="O580">
        <v>0</v>
      </c>
      <c r="P580">
        <v>0</v>
      </c>
      <c r="Q580">
        <v>190</v>
      </c>
      <c r="R580">
        <v>1664535387</v>
      </c>
      <c r="S580">
        <v>6</v>
      </c>
      <c r="T580" t="s">
        <v>117</v>
      </c>
      <c r="U580">
        <v>0</v>
      </c>
      <c r="V580">
        <v>-90</v>
      </c>
      <c r="W580">
        <v>0.5</v>
      </c>
      <c r="X580">
        <v>90</v>
      </c>
      <c r="Y580">
        <v>0.5</v>
      </c>
      <c r="Z580">
        <v>0</v>
      </c>
      <c r="AA580">
        <v>8100</v>
      </c>
      <c r="AB580">
        <v>90</v>
      </c>
      <c r="AC580">
        <v>4</v>
      </c>
      <c r="AD580">
        <v>0.25</v>
      </c>
      <c r="AE580">
        <v>0.75</v>
      </c>
      <c r="AF580">
        <v>1</v>
      </c>
      <c r="AG580">
        <v>0.25</v>
      </c>
      <c r="AH580">
        <v>0.5</v>
      </c>
      <c r="AI580">
        <v>0.375</v>
      </c>
      <c r="AJ580">
        <v>0.625</v>
      </c>
      <c r="AK580">
        <v>22.5</v>
      </c>
      <c r="AL580">
        <v>7593.75</v>
      </c>
      <c r="AM580">
        <v>87.142125289666879</v>
      </c>
      <c r="AN580">
        <v>0.9</v>
      </c>
      <c r="AO580">
        <v>0.60844334427391233</v>
      </c>
      <c r="AP580">
        <v>0.39155665572608767</v>
      </c>
      <c r="AQ580" s="2">
        <f>Table4[[#This Row],[Gain]]^Table4[[#This Row],[θ]]</f>
        <v>90</v>
      </c>
      <c r="AR580" s="2">
        <f>-Table4[[#This Row],[λ]]*-Table4[[#This Row],[Loss]]^Table4[[#This Row],[θ]]</f>
        <v>125.99999999999999</v>
      </c>
      <c r="AS580" s="2">
        <f>Table4[[#This Row],[pie_gain]]*Table4[[#This Row],[v_n_w_g]]-Table4[[#This Row],[pie_loss]]*Table4[[#This Row],[v_n_w_l]]</f>
        <v>5.4237623631650749</v>
      </c>
      <c r="AT580" s="2">
        <f>IF(Table4[[#This Row],[diff_v]]&gt;=1,1,0)</f>
        <v>1</v>
      </c>
      <c r="AU580" s="2">
        <f>Table4[[#This Row],[Gain]]^(Table4[[#This Row],[θ]]*Table4[[#This Row],[ω_p]])</f>
        <v>90</v>
      </c>
      <c r="AV580" s="2">
        <f>-Table4[[#This Row],[λ]]*-Table4[[#This Row],[Loss]]^(Table4[[#This Row],[θ]]*Table4[[#This Row],[ω_n]])</f>
        <v>125.59566727073215</v>
      </c>
      <c r="AW580" s="2">
        <f>Table4[[#This Row],[v_n_w_g_w]]*Table4[[#This Row],[pie_gain]]-Table4[[#This Row],[v_n_w_l_w]]*Table4[[#This Row],[pie_loss]]</f>
        <v>5.5820815344377905</v>
      </c>
      <c r="AX580" s="2">
        <f>IF(Table4[[#This Row],[diff_v_w]]&gt;=1,1,0)</f>
        <v>1</v>
      </c>
      <c r="AY580" s="2">
        <f>Table4[[#This Row],[Gain]]^(Table4[[#This Row],[θ]])*Table4[[#This Row],[ω_p2]]</f>
        <v>90</v>
      </c>
      <c r="AZ580" s="2">
        <f>-Table4[[#This Row],[λ]]*-Table4[[#This Row],[Loss]]^(Table4[[#This Row],[θ]])*Table4[[#This Row],[ω_n2]]</f>
        <v>125.937</v>
      </c>
      <c r="BA580" s="2">
        <f>Table4[[#This Row],[v_n_w_g_w2]]*Table4[[#This Row],[pie_gain]]-Table4[[#This Row],[v_n_w_l_w2]]*Table4[[#This Row],[pie_loss]]</f>
        <v>5.4484304324758099</v>
      </c>
      <c r="BB580" s="2">
        <f>IF(Table4[[#This Row],[diff_v_w2]]&gt;=1,1,0)</f>
        <v>1</v>
      </c>
      <c r="BC580" s="2">
        <f>Table4[[#This Row],[Gain]]^(Table4[[#This Row],[θ]]+Table4[[#This Row],[ω_p3]])</f>
        <v>90</v>
      </c>
      <c r="BD580" s="2">
        <f>-Table4[[#This Row],[λ]]*-Table4[[#This Row],[Loss]]^(Table4[[#This Row],[θ]]+Table4[[#This Row],[ω_n3]])</f>
        <v>125.43429771239211</v>
      </c>
      <c r="BE580" s="2">
        <f>Table4[[#This Row],[v_n_w_g_w3]]*Table4[[#This Row],[pie_gain]]-Table4[[#This Row],[v_n_w_l_w3]]*Table4[[#This Row],[pie_loss]]</f>
        <v>5.6452668590374131</v>
      </c>
      <c r="BF580" s="2">
        <f>IF(Table4[[#This Row],[diff_v_w3]]&gt;=1,1,0)</f>
        <v>1</v>
      </c>
      <c r="BG580" s="2">
        <f>(Table4[[#This Row],[Accept]]-Table4[[#This Row],[projected_M1]])</f>
        <v>-1</v>
      </c>
      <c r="BH580" s="2">
        <f>(Table4[[#This Row],[Accept]]-Table4[[#This Row],[projected_M2]])</f>
        <v>-1</v>
      </c>
      <c r="BI580" s="2">
        <f>(Table4[[#This Row],[Accept]]-Table4[[#This Row],[projected_M3]])</f>
        <v>-1</v>
      </c>
      <c r="BJ580" s="2">
        <f>(Table4[[#This Row],[Accept]]-Table4[[#This Row],[projected_M4]])</f>
        <v>-1</v>
      </c>
    </row>
    <row r="581" spans="1:62" x14ac:dyDescent="0.3">
      <c r="A581">
        <v>28</v>
      </c>
      <c r="B581" t="s">
        <v>46</v>
      </c>
      <c r="C581">
        <v>1</v>
      </c>
      <c r="D581">
        <v>-1.4</v>
      </c>
      <c r="E581" s="22">
        <f>IF(Table4[[#This Row],[Trial]]="G1",Table4[[#This Row],[Balance]]/100,IF(Table4[[#This Row],[Trial]]="G2",Table4[[#This Row],[Balance]]/200,Table4[[#This Row],[Balance]]/500))</f>
        <v>0.5</v>
      </c>
      <c r="F581" s="22">
        <f>IF(Table4[[#This Row],[Net_Balance]]&gt;1,1+(Table4[[#This Row],[Net_Balance]]-1)/$F$974,1)</f>
        <v>1</v>
      </c>
      <c r="G581" s="22">
        <f>IF(Table4[[#This Row],[Net_Balance]]&lt;1,1-(1-Table4[[#This Row],[Net_Balance]])/$F$974,1)</f>
        <v>0.99285714285714288</v>
      </c>
      <c r="H581" s="22">
        <f>IF(Table4[[#This Row],[Net_Balance]]&gt;1,1+(Table4[[#This Row],[Net_Balance]]-1)/$H$974,1)</f>
        <v>1</v>
      </c>
      <c r="I581" s="22">
        <f>IF(Table4[[#This Row],[Net_Balance]]&lt;1,1-(1-Table4[[#This Row],[Net_Balance]])/$H$974,1)</f>
        <v>0.995</v>
      </c>
      <c r="J581" s="22">
        <f>IF(Table4[[#This Row],[Net_Balance]]&gt;1,(Table4[[#This Row],[Net_Balance]]-1)/$J$974,0)</f>
        <v>0</v>
      </c>
      <c r="K581" s="22">
        <f>IF(Table4[[#This Row],[Net_Balance]]&lt;1,-(1-Table4[[#This Row],[Net_Balance]])/$J$974,0)</f>
        <v>-0.01</v>
      </c>
      <c r="L581" t="s">
        <v>109</v>
      </c>
      <c r="M581" t="s">
        <v>103</v>
      </c>
      <c r="N581" t="s">
        <v>7</v>
      </c>
      <c r="O581">
        <v>1</v>
      </c>
      <c r="P581">
        <v>-90</v>
      </c>
      <c r="Q581">
        <v>100</v>
      </c>
      <c r="R581">
        <v>1664535399</v>
      </c>
      <c r="S581">
        <v>5</v>
      </c>
      <c r="T581" t="s">
        <v>117</v>
      </c>
      <c r="U581">
        <v>0</v>
      </c>
      <c r="V581">
        <v>-90</v>
      </c>
      <c r="W581">
        <v>0.5</v>
      </c>
      <c r="X581">
        <v>180</v>
      </c>
      <c r="Y581">
        <v>0.5</v>
      </c>
      <c r="Z581">
        <v>45</v>
      </c>
      <c r="AA581">
        <v>18225</v>
      </c>
      <c r="AB581">
        <v>135</v>
      </c>
      <c r="AC581">
        <v>2</v>
      </c>
      <c r="AD581">
        <v>0.25</v>
      </c>
      <c r="AE581">
        <v>0.75</v>
      </c>
      <c r="AF581">
        <v>2</v>
      </c>
      <c r="AG581">
        <v>0.5</v>
      </c>
      <c r="AH581">
        <v>0.25</v>
      </c>
      <c r="AI581">
        <v>0.625</v>
      </c>
      <c r="AJ581">
        <v>0.375</v>
      </c>
      <c r="AK581">
        <v>11.25</v>
      </c>
      <c r="AL581">
        <v>17085.9375</v>
      </c>
      <c r="AM581">
        <v>130.71318793450033</v>
      </c>
      <c r="AN581">
        <v>0.9</v>
      </c>
      <c r="AO581">
        <v>0.38419903534316502</v>
      </c>
      <c r="AP581">
        <v>0.61580096465683498</v>
      </c>
      <c r="AQ581" s="2">
        <f>Table4[[#This Row],[Gain]]^Table4[[#This Row],[θ]]</f>
        <v>180</v>
      </c>
      <c r="AR581" s="2">
        <f>-Table4[[#This Row],[λ]]*-Table4[[#This Row],[Loss]]^Table4[[#This Row],[θ]]</f>
        <v>125.99999999999999</v>
      </c>
      <c r="AS581" s="2">
        <f>Table4[[#This Row],[pie_gain]]*Table4[[#This Row],[v_n_w_g]]-Table4[[#This Row],[pie_loss]]*Table4[[#This Row],[v_n_w_l]]</f>
        <v>-8.4350951849914964</v>
      </c>
      <c r="AT581" s="2">
        <f>IF(Table4[[#This Row],[diff_v]]&gt;=1,1,0)</f>
        <v>0</v>
      </c>
      <c r="AU581" s="2">
        <f>Table4[[#This Row],[Gain]]^(Table4[[#This Row],[θ]]*Table4[[#This Row],[ω_p]])</f>
        <v>180</v>
      </c>
      <c r="AV581" s="2">
        <f>-Table4[[#This Row],[λ]]*-Table4[[#This Row],[Loss]]^(Table4[[#This Row],[θ]]*Table4[[#This Row],[ω_n]])</f>
        <v>122.01456334706322</v>
      </c>
      <c r="AW581" s="2">
        <f>Table4[[#This Row],[v_n_w_g_w]]*Table4[[#This Row],[pie_gain]]-Table4[[#This Row],[v_n_w_l_w]]*Table4[[#This Row],[pie_loss]]</f>
        <v>-5.9808594495343357</v>
      </c>
      <c r="AX581" s="2">
        <f>IF(Table4[[#This Row],[diff_v_w]]&gt;=1,1,0)</f>
        <v>0</v>
      </c>
      <c r="AY581" s="2">
        <f>Table4[[#This Row],[Gain]]^(Table4[[#This Row],[θ]])*Table4[[#This Row],[ω_p2]]</f>
        <v>180</v>
      </c>
      <c r="AZ581" s="2">
        <f>-Table4[[#This Row],[λ]]*-Table4[[#This Row],[Loss]]^(Table4[[#This Row],[θ]])*Table4[[#This Row],[ω_n2]]</f>
        <v>125.36999999999999</v>
      </c>
      <c r="BA581" s="2">
        <f>Table4[[#This Row],[v_n_w_g_w2]]*Table4[[#This Row],[pie_gain]]-Table4[[#This Row],[v_n_w_l_w2]]*Table4[[#This Row],[pie_loss]]</f>
        <v>-8.0471405772576929</v>
      </c>
      <c r="BB581" s="2">
        <f>IF(Table4[[#This Row],[diff_v_w2]]&gt;=1,1,0)</f>
        <v>0</v>
      </c>
      <c r="BC581" s="2">
        <f>Table4[[#This Row],[Gain]]^(Table4[[#This Row],[θ]]+Table4[[#This Row],[ω_p3]])</f>
        <v>180</v>
      </c>
      <c r="BD581" s="2">
        <f>-Table4[[#This Row],[λ]]*-Table4[[#This Row],[Loss]]^(Table4[[#This Row],[θ]]+Table4[[#This Row],[ω_n3]])</f>
        <v>120.4559119740918</v>
      </c>
      <c r="BE581" s="2">
        <f>Table4[[#This Row],[v_n_w_g_w3]]*Table4[[#This Row],[pie_gain]]-Table4[[#This Row],[v_n_w_l_w3]]*Table4[[#This Row],[pie_loss]]</f>
        <v>-5.0210404304948355</v>
      </c>
      <c r="BF581" s="2">
        <f>IF(Table4[[#This Row],[diff_v_w3]]&gt;=1,1,0)</f>
        <v>0</v>
      </c>
      <c r="BG581" s="2">
        <f>(Table4[[#This Row],[Accept]]-Table4[[#This Row],[projected_M1]])</f>
        <v>1</v>
      </c>
      <c r="BH581" s="2">
        <f>(Table4[[#This Row],[Accept]]-Table4[[#This Row],[projected_M2]])</f>
        <v>1</v>
      </c>
      <c r="BI581" s="2">
        <f>(Table4[[#This Row],[Accept]]-Table4[[#This Row],[projected_M3]])</f>
        <v>1</v>
      </c>
      <c r="BJ581" s="2">
        <f>(Table4[[#This Row],[Accept]]-Table4[[#This Row],[projected_M4]])</f>
        <v>1</v>
      </c>
    </row>
    <row r="582" spans="1:62" x14ac:dyDescent="0.3">
      <c r="A582">
        <v>29</v>
      </c>
      <c r="B582" t="s">
        <v>46</v>
      </c>
      <c r="C582">
        <v>1</v>
      </c>
      <c r="D582">
        <v>-1.4</v>
      </c>
      <c r="E582" s="22">
        <f>IF(Table4[[#This Row],[Trial]]="G1",Table4[[#This Row],[Balance]]/100,IF(Table4[[#This Row],[Trial]]="G2",Table4[[#This Row],[Balance]]/200,Table4[[#This Row],[Balance]]/500))</f>
        <v>0.05</v>
      </c>
      <c r="F582" s="22">
        <f>IF(Table4[[#This Row],[Net_Balance]]&gt;1,1+(Table4[[#This Row],[Net_Balance]]-1)/$F$974,1)</f>
        <v>1</v>
      </c>
      <c r="G582" s="22">
        <f>IF(Table4[[#This Row],[Net_Balance]]&lt;1,1-(1-Table4[[#This Row],[Net_Balance]])/$F$974,1)</f>
        <v>0.98642857142857143</v>
      </c>
      <c r="H582" s="22">
        <f>IF(Table4[[#This Row],[Net_Balance]]&gt;1,1+(Table4[[#This Row],[Net_Balance]]-1)/$H$974,1)</f>
        <v>1</v>
      </c>
      <c r="I582" s="22">
        <f>IF(Table4[[#This Row],[Net_Balance]]&lt;1,1-(1-Table4[[#This Row],[Net_Balance]])/$H$974,1)</f>
        <v>0.99050000000000005</v>
      </c>
      <c r="J582" s="22">
        <f>IF(Table4[[#This Row],[Net_Balance]]&gt;1,(Table4[[#This Row],[Net_Balance]]-1)/$J$974,0)</f>
        <v>0</v>
      </c>
      <c r="K582" s="22">
        <f>IF(Table4[[#This Row],[Net_Balance]]&lt;1,-(1-Table4[[#This Row],[Net_Balance]])/$J$974,0)</f>
        <v>-1.9E-2</v>
      </c>
      <c r="L582" t="s">
        <v>109</v>
      </c>
      <c r="M582" t="s">
        <v>94</v>
      </c>
      <c r="N582" t="s">
        <v>7</v>
      </c>
      <c r="O582">
        <v>1</v>
      </c>
      <c r="P582">
        <v>-90</v>
      </c>
      <c r="Q582">
        <v>10</v>
      </c>
      <c r="R582">
        <v>1664535404</v>
      </c>
      <c r="S582">
        <v>5</v>
      </c>
      <c r="T582" t="s">
        <v>117</v>
      </c>
      <c r="U582">
        <v>0</v>
      </c>
      <c r="V582">
        <v>-90</v>
      </c>
      <c r="W582">
        <v>0.5</v>
      </c>
      <c r="X582">
        <v>90</v>
      </c>
      <c r="Y582">
        <v>0.5</v>
      </c>
      <c r="Z582">
        <v>0</v>
      </c>
      <c r="AA582">
        <v>8100</v>
      </c>
      <c r="AB582">
        <v>90</v>
      </c>
      <c r="AC582">
        <v>2</v>
      </c>
      <c r="AD582">
        <v>0.25</v>
      </c>
      <c r="AE582">
        <v>0.75</v>
      </c>
      <c r="AF582">
        <v>2</v>
      </c>
      <c r="AG582">
        <v>0.5</v>
      </c>
      <c r="AH582">
        <v>0.25</v>
      </c>
      <c r="AI582">
        <v>0.625</v>
      </c>
      <c r="AJ582">
        <v>0.375</v>
      </c>
      <c r="AK582">
        <v>-22.5</v>
      </c>
      <c r="AL582">
        <v>7593.75</v>
      </c>
      <c r="AM582">
        <v>87.142125289666879</v>
      </c>
      <c r="AN582">
        <v>0.9</v>
      </c>
      <c r="AO582">
        <v>0.38419903534316502</v>
      </c>
      <c r="AP582">
        <v>0.61580096465683498</v>
      </c>
      <c r="AQ582" s="2">
        <f>Table4[[#This Row],[Gain]]^Table4[[#This Row],[θ]]</f>
        <v>90</v>
      </c>
      <c r="AR582" s="2">
        <f>-Table4[[#This Row],[λ]]*-Table4[[#This Row],[Loss]]^Table4[[#This Row],[θ]]</f>
        <v>125.99999999999999</v>
      </c>
      <c r="AS582" s="2">
        <f>Table4[[#This Row],[pie_gain]]*Table4[[#This Row],[v_n_w_g]]-Table4[[#This Row],[pie_loss]]*Table4[[#This Row],[v_n_w_l]]</f>
        <v>-43.013008365876345</v>
      </c>
      <c r="AT582" s="2">
        <f>IF(Table4[[#This Row],[diff_v]]&gt;=1,1,0)</f>
        <v>0</v>
      </c>
      <c r="AU582" s="2">
        <f>Table4[[#This Row],[Gain]]^(Table4[[#This Row],[θ]]*Table4[[#This Row],[ω_p]])</f>
        <v>90</v>
      </c>
      <c r="AV582" s="2">
        <f>-Table4[[#This Row],[λ]]*-Table4[[#This Row],[Loss]]^(Table4[[#This Row],[θ]]*Table4[[#This Row],[ω_n]])</f>
        <v>118.5355672873899</v>
      </c>
      <c r="AW582" s="2">
        <f>Table4[[#This Row],[v_n_w_g_w]]*Table4[[#This Row],[pie_gain]]-Table4[[#This Row],[v_n_w_l_w]]*Table4[[#This Row],[pie_loss]]</f>
        <v>-38.416403500835017</v>
      </c>
      <c r="AX582" s="2">
        <f>IF(Table4[[#This Row],[diff_v_w]]&gt;=1,1,0)</f>
        <v>0</v>
      </c>
      <c r="AY582" s="2">
        <f>Table4[[#This Row],[Gain]]^(Table4[[#This Row],[θ]])*Table4[[#This Row],[ω_p2]]</f>
        <v>90</v>
      </c>
      <c r="AZ582" s="2">
        <f>-Table4[[#This Row],[λ]]*-Table4[[#This Row],[Loss]]^(Table4[[#This Row],[θ]])*Table4[[#This Row],[ω_n2]]</f>
        <v>124.803</v>
      </c>
      <c r="BA582" s="2">
        <f>Table4[[#This Row],[v_n_w_g_w2]]*Table4[[#This Row],[pie_gain]]-Table4[[#This Row],[v_n_w_l_w2]]*Table4[[#This Row],[pie_loss]]</f>
        <v>-42.275894611182125</v>
      </c>
      <c r="BB582" s="2">
        <f>IF(Table4[[#This Row],[diff_v_w2]]&gt;=1,1,0)</f>
        <v>0</v>
      </c>
      <c r="BC582" s="2">
        <f>Table4[[#This Row],[Gain]]^(Table4[[#This Row],[θ]]+Table4[[#This Row],[ω_p3]])</f>
        <v>90</v>
      </c>
      <c r="BD582" s="2">
        <f>-Table4[[#This Row],[λ]]*-Table4[[#This Row],[Loss]]^(Table4[[#This Row],[θ]]+Table4[[#This Row],[ω_n3]])</f>
        <v>115.67511433578753</v>
      </c>
      <c r="BE582" s="2">
        <f>Table4[[#This Row],[v_n_w_g_w3]]*Table4[[#This Row],[pie_gain]]-Table4[[#This Row],[v_n_w_l_w3]]*Table4[[#This Row],[pie_loss]]</f>
        <v>-36.654933813882792</v>
      </c>
      <c r="BF582" s="2">
        <f>IF(Table4[[#This Row],[diff_v_w3]]&gt;=1,1,0)</f>
        <v>0</v>
      </c>
      <c r="BG582" s="2">
        <f>(Table4[[#This Row],[Accept]]-Table4[[#This Row],[projected_M1]])</f>
        <v>1</v>
      </c>
      <c r="BH582" s="2">
        <f>(Table4[[#This Row],[Accept]]-Table4[[#This Row],[projected_M2]])</f>
        <v>1</v>
      </c>
      <c r="BI582" s="2">
        <f>(Table4[[#This Row],[Accept]]-Table4[[#This Row],[projected_M3]])</f>
        <v>1</v>
      </c>
      <c r="BJ582" s="2">
        <f>(Table4[[#This Row],[Accept]]-Table4[[#This Row],[projected_M4]])</f>
        <v>1</v>
      </c>
    </row>
    <row r="583" spans="1:62" x14ac:dyDescent="0.3">
      <c r="A583">
        <v>30</v>
      </c>
      <c r="B583" t="s">
        <v>46</v>
      </c>
      <c r="C583">
        <v>1</v>
      </c>
      <c r="D583">
        <v>-1.4</v>
      </c>
      <c r="E583" s="22">
        <f>IF(Table4[[#This Row],[Trial]]="G1",Table4[[#This Row],[Balance]]/100,IF(Table4[[#This Row],[Trial]]="G2",Table4[[#This Row],[Balance]]/200,Table4[[#This Row],[Balance]]/500))</f>
        <v>0.05</v>
      </c>
      <c r="F583" s="22">
        <f>IF(Table4[[#This Row],[Net_Balance]]&gt;1,1+(Table4[[#This Row],[Net_Balance]]-1)/$F$974,1)</f>
        <v>1</v>
      </c>
      <c r="G583" s="22">
        <f>IF(Table4[[#This Row],[Net_Balance]]&lt;1,1-(1-Table4[[#This Row],[Net_Balance]])/$F$974,1)</f>
        <v>0.98642857142857143</v>
      </c>
      <c r="H583" s="22">
        <f>IF(Table4[[#This Row],[Net_Balance]]&gt;1,1+(Table4[[#This Row],[Net_Balance]]-1)/$H$974,1)</f>
        <v>1</v>
      </c>
      <c r="I583" s="22">
        <f>IF(Table4[[#This Row],[Net_Balance]]&lt;1,1-(1-Table4[[#This Row],[Net_Balance]])/$H$974,1)</f>
        <v>0.99050000000000005</v>
      </c>
      <c r="J583" s="22">
        <f>IF(Table4[[#This Row],[Net_Balance]]&gt;1,(Table4[[#This Row],[Net_Balance]]-1)/$J$974,0)</f>
        <v>0</v>
      </c>
      <c r="K583" s="22">
        <f>IF(Table4[[#This Row],[Net_Balance]]&lt;1,-(1-Table4[[#This Row],[Net_Balance]])/$J$974,0)</f>
        <v>-1.9E-2</v>
      </c>
      <c r="L583" t="s">
        <v>109</v>
      </c>
      <c r="M583" t="s">
        <v>80</v>
      </c>
      <c r="N583" t="s">
        <v>5</v>
      </c>
      <c r="O583">
        <v>0</v>
      </c>
      <c r="P583">
        <v>0</v>
      </c>
      <c r="Q583">
        <v>10</v>
      </c>
      <c r="R583">
        <v>1664535407</v>
      </c>
      <c r="S583">
        <v>3</v>
      </c>
      <c r="T583" t="s">
        <v>118</v>
      </c>
      <c r="U583">
        <v>1</v>
      </c>
      <c r="V583">
        <v>-90</v>
      </c>
      <c r="W583">
        <v>0.5</v>
      </c>
      <c r="X583">
        <v>80</v>
      </c>
      <c r="Y583">
        <v>0.5</v>
      </c>
      <c r="Z583">
        <v>-5</v>
      </c>
      <c r="AA583">
        <v>7225</v>
      </c>
      <c r="AB583">
        <v>85</v>
      </c>
      <c r="AC583">
        <v>4</v>
      </c>
      <c r="AD583">
        <v>0.25</v>
      </c>
      <c r="AE583">
        <v>0.75</v>
      </c>
      <c r="AF583">
        <v>1</v>
      </c>
      <c r="AG583">
        <v>0.25</v>
      </c>
      <c r="AH583">
        <v>0.5</v>
      </c>
      <c r="AI583">
        <v>0.375</v>
      </c>
      <c r="AJ583">
        <v>0.625</v>
      </c>
      <c r="AK583">
        <v>16.25</v>
      </c>
      <c r="AL583">
        <v>6773.4375</v>
      </c>
      <c r="AM583">
        <v>82.300896106907615</v>
      </c>
      <c r="AN583">
        <v>0.9</v>
      </c>
      <c r="AO583">
        <v>0.60844334427391233</v>
      </c>
      <c r="AP583">
        <v>0.39155665572608767</v>
      </c>
      <c r="AQ583" s="2">
        <f>Table4[[#This Row],[Gain]]^Table4[[#This Row],[θ]]</f>
        <v>80</v>
      </c>
      <c r="AR583" s="2">
        <f>-Table4[[#This Row],[λ]]*-Table4[[#This Row],[Loss]]^Table4[[#This Row],[θ]]</f>
        <v>125.99999999999999</v>
      </c>
      <c r="AS583" s="2">
        <f>Table4[[#This Row],[pie_gain]]*Table4[[#This Row],[v_n_w_g]]-Table4[[#This Row],[pie_loss]]*Table4[[#This Row],[v_n_w_l]]</f>
        <v>-0.66067107957405113</v>
      </c>
      <c r="AT583" s="2">
        <f>IF(Table4[[#This Row],[diff_v]]&gt;=1,1,0)</f>
        <v>0</v>
      </c>
      <c r="AU583" s="2">
        <f>Table4[[#This Row],[Gain]]^(Table4[[#This Row],[θ]]*Table4[[#This Row],[ω_p]])</f>
        <v>80</v>
      </c>
      <c r="AV583" s="2">
        <f>-Table4[[#This Row],[λ]]*-Table4[[#This Row],[Loss]]^(Table4[[#This Row],[θ]]*Table4[[#This Row],[ω_n]])</f>
        <v>118.5355672873899</v>
      </c>
      <c r="AW583" s="2">
        <f>Table4[[#This Row],[v_n_w_g_w]]*Table4[[#This Row],[pie_gain]]-Table4[[#This Row],[v_n_w_l_w]]*Table4[[#This Row],[pie_loss]]</f>
        <v>2.2620772302679626</v>
      </c>
      <c r="AX583" s="2">
        <f>IF(Table4[[#This Row],[diff_v_w]]&gt;=1,1,0)</f>
        <v>1</v>
      </c>
      <c r="AY583" s="2">
        <f>Table4[[#This Row],[Gain]]^(Table4[[#This Row],[θ]])*Table4[[#This Row],[ω_p2]]</f>
        <v>80</v>
      </c>
      <c r="AZ583" s="2">
        <f>-Table4[[#This Row],[λ]]*-Table4[[#This Row],[Loss]]^(Table4[[#This Row],[θ]])*Table4[[#This Row],[ω_n2]]</f>
        <v>124.803</v>
      </c>
      <c r="BA583" s="2">
        <f>Table4[[#This Row],[v_n_w_g_w2]]*Table4[[#This Row],[pie_gain]]-Table4[[#This Row],[v_n_w_l_w2]]*Table4[[#This Row],[pie_loss]]</f>
        <v>-0.19197776266992861</v>
      </c>
      <c r="BB583" s="2">
        <f>IF(Table4[[#This Row],[diff_v_w2]]&gt;=1,1,0)</f>
        <v>0</v>
      </c>
      <c r="BC583" s="2">
        <f>Table4[[#This Row],[Gain]]^(Table4[[#This Row],[θ]]+Table4[[#This Row],[ω_p3]])</f>
        <v>80</v>
      </c>
      <c r="BD583" s="2">
        <f>-Table4[[#This Row],[λ]]*-Table4[[#This Row],[Loss]]^(Table4[[#This Row],[θ]]+Table4[[#This Row],[ω_n3]])</f>
        <v>115.67511433578753</v>
      </c>
      <c r="BE583" s="2">
        <f>Table4[[#This Row],[v_n_w_g_w3]]*Table4[[#This Row],[pie_gain]]-Table4[[#This Row],[v_n_w_l_w3]]*Table4[[#This Row],[pie_loss]]</f>
        <v>3.3821066218592009</v>
      </c>
      <c r="BF583" s="2">
        <f>IF(Table4[[#This Row],[diff_v_w3]]&gt;=1,1,0)</f>
        <v>1</v>
      </c>
      <c r="BG583" s="2">
        <f>(Table4[[#This Row],[Accept]]-Table4[[#This Row],[projected_M1]])</f>
        <v>0</v>
      </c>
      <c r="BH583" s="2">
        <f>(Table4[[#This Row],[Accept]]-Table4[[#This Row],[projected_M2]])</f>
        <v>-1</v>
      </c>
      <c r="BI583" s="2">
        <f>(Table4[[#This Row],[Accept]]-Table4[[#This Row],[projected_M3]])</f>
        <v>0</v>
      </c>
      <c r="BJ583" s="2">
        <f>(Table4[[#This Row],[Accept]]-Table4[[#This Row],[projected_M4]])</f>
        <v>-1</v>
      </c>
    </row>
    <row r="584" spans="1:62" x14ac:dyDescent="0.3">
      <c r="A584">
        <v>31</v>
      </c>
      <c r="B584" t="s">
        <v>46</v>
      </c>
      <c r="C584">
        <v>1</v>
      </c>
      <c r="D584">
        <v>-1.4</v>
      </c>
      <c r="E584" s="22">
        <f>IF(Table4[[#This Row],[Trial]]="G1",Table4[[#This Row],[Balance]]/100,IF(Table4[[#This Row],[Trial]]="G2",Table4[[#This Row],[Balance]]/200,Table4[[#This Row],[Balance]]/500))</f>
        <v>0</v>
      </c>
      <c r="F584" s="22">
        <f>IF(Table4[[#This Row],[Net_Balance]]&gt;1,1+(Table4[[#This Row],[Net_Balance]]-1)/$F$974,1)</f>
        <v>1</v>
      </c>
      <c r="G584" s="22">
        <f>IF(Table4[[#This Row],[Net_Balance]]&lt;1,1-(1-Table4[[#This Row],[Net_Balance]])/$F$974,1)</f>
        <v>0.98571428571428577</v>
      </c>
      <c r="H584" s="22">
        <f>IF(Table4[[#This Row],[Net_Balance]]&gt;1,1+(Table4[[#This Row],[Net_Balance]]-1)/$H$974,1)</f>
        <v>1</v>
      </c>
      <c r="I584" s="22">
        <f>IF(Table4[[#This Row],[Net_Balance]]&lt;1,1-(1-Table4[[#This Row],[Net_Balance]])/$H$974,1)</f>
        <v>0.99</v>
      </c>
      <c r="J584" s="22">
        <f>IF(Table4[[#This Row],[Net_Balance]]&gt;1,(Table4[[#This Row],[Net_Balance]]-1)/$J$974,0)</f>
        <v>0</v>
      </c>
      <c r="K584" s="22">
        <f>IF(Table4[[#This Row],[Net_Balance]]&lt;1,-(1-Table4[[#This Row],[Net_Balance]])/$J$974,0)</f>
        <v>-0.02</v>
      </c>
      <c r="L584" t="s">
        <v>109</v>
      </c>
      <c r="M584" t="s">
        <v>62</v>
      </c>
      <c r="N584" t="s">
        <v>7</v>
      </c>
      <c r="O584">
        <v>1</v>
      </c>
      <c r="P584">
        <v>-10</v>
      </c>
      <c r="Q584">
        <v>0</v>
      </c>
      <c r="R584">
        <v>1664535414</v>
      </c>
      <c r="S584">
        <v>7</v>
      </c>
      <c r="T584" t="s">
        <v>118</v>
      </c>
      <c r="U584">
        <v>1</v>
      </c>
      <c r="V584">
        <v>-10</v>
      </c>
      <c r="W584">
        <v>0.5</v>
      </c>
      <c r="X584">
        <v>20</v>
      </c>
      <c r="Y584">
        <v>0.5</v>
      </c>
      <c r="Z584">
        <v>5</v>
      </c>
      <c r="AA584">
        <v>225</v>
      </c>
      <c r="AB584">
        <v>15</v>
      </c>
      <c r="AC584">
        <v>4</v>
      </c>
      <c r="AD584">
        <v>0.25</v>
      </c>
      <c r="AE584">
        <v>0.75</v>
      </c>
      <c r="AF584">
        <v>2</v>
      </c>
      <c r="AG584">
        <v>0.5</v>
      </c>
      <c r="AH584">
        <v>0.25</v>
      </c>
      <c r="AI584">
        <v>0.625</v>
      </c>
      <c r="AJ584">
        <v>0.375</v>
      </c>
      <c r="AK584">
        <v>1.25</v>
      </c>
      <c r="AL584">
        <v>210.9375</v>
      </c>
      <c r="AM584">
        <v>14.523687548277813</v>
      </c>
      <c r="AN584">
        <v>0.9</v>
      </c>
      <c r="AO584">
        <v>0.38419903534316502</v>
      </c>
      <c r="AP584">
        <v>0.61580096465683498</v>
      </c>
      <c r="AQ584" s="2">
        <f>Table4[[#This Row],[Gain]]^Table4[[#This Row],[θ]]</f>
        <v>20</v>
      </c>
      <c r="AR584" s="2">
        <f>-Table4[[#This Row],[λ]]*-Table4[[#This Row],[Loss]]^Table4[[#This Row],[θ]]</f>
        <v>14</v>
      </c>
      <c r="AS584" s="2">
        <f>Table4[[#This Row],[pie_gain]]*Table4[[#This Row],[v_n_w_g]]-Table4[[#This Row],[pie_loss]]*Table4[[#This Row],[v_n_w_l]]</f>
        <v>-0.93723279833239026</v>
      </c>
      <c r="AT584" s="2">
        <f>IF(Table4[[#This Row],[diff_v]]&gt;=1,1,0)</f>
        <v>0</v>
      </c>
      <c r="AU584" s="2">
        <f>Table4[[#This Row],[Gain]]^(Table4[[#This Row],[θ]]*Table4[[#This Row],[ω_p]])</f>
        <v>20</v>
      </c>
      <c r="AV584" s="2">
        <f>-Table4[[#This Row],[λ]]*-Table4[[#This Row],[Loss]]^(Table4[[#This Row],[θ]]*Table4[[#This Row],[ω_n]])</f>
        <v>13.546974751932355</v>
      </c>
      <c r="AW584" s="2">
        <f>Table4[[#This Row],[v_n_w_g_w]]*Table4[[#This Row],[pie_gain]]-Table4[[#This Row],[v_n_w_l_w]]*Table4[[#This Row],[pie_loss]]</f>
        <v>-0.65825941355843121</v>
      </c>
      <c r="AX584" s="2">
        <f>IF(Table4[[#This Row],[diff_v_w]]&gt;=1,1,0)</f>
        <v>0</v>
      </c>
      <c r="AY584" s="2">
        <f>Table4[[#This Row],[Gain]]^(Table4[[#This Row],[θ]])*Table4[[#This Row],[ω_p2]]</f>
        <v>20</v>
      </c>
      <c r="AZ584" s="2">
        <f>-Table4[[#This Row],[λ]]*-Table4[[#This Row],[Loss]]^(Table4[[#This Row],[θ]])*Table4[[#This Row],[ω_n2]]</f>
        <v>13.86</v>
      </c>
      <c r="BA584" s="2">
        <f>Table4[[#This Row],[v_n_w_g_w2]]*Table4[[#This Row],[pie_gain]]-Table4[[#This Row],[v_n_w_l_w2]]*Table4[[#This Row],[pie_loss]]</f>
        <v>-0.85102066328043158</v>
      </c>
      <c r="BB584" s="2">
        <f>IF(Table4[[#This Row],[diff_v_w2]]&gt;=1,1,0)</f>
        <v>0</v>
      </c>
      <c r="BC584" s="2">
        <f>Table4[[#This Row],[Gain]]^(Table4[[#This Row],[θ]]+Table4[[#This Row],[ω_p3]])</f>
        <v>20</v>
      </c>
      <c r="BD584" s="2">
        <f>-Table4[[#This Row],[λ]]*-Table4[[#This Row],[Loss]]^(Table4[[#This Row],[θ]]+Table4[[#This Row],[ω_n3]])</f>
        <v>13.369896204300101</v>
      </c>
      <c r="BE584" s="2">
        <f>Table4[[#This Row],[v_n_w_g_w3]]*Table4[[#This Row],[pie_gain]]-Table4[[#This Row],[v_n_w_l_w3]]*Table4[[#This Row],[pie_loss]]</f>
        <v>-0.54921427310645754</v>
      </c>
      <c r="BF584" s="2">
        <f>IF(Table4[[#This Row],[diff_v_w3]]&gt;=1,1,0)</f>
        <v>0</v>
      </c>
      <c r="BG584" s="2">
        <f>(Table4[[#This Row],[Accept]]-Table4[[#This Row],[projected_M1]])</f>
        <v>1</v>
      </c>
      <c r="BH584" s="2">
        <f>(Table4[[#This Row],[Accept]]-Table4[[#This Row],[projected_M2]])</f>
        <v>1</v>
      </c>
      <c r="BI584" s="2">
        <f>(Table4[[#This Row],[Accept]]-Table4[[#This Row],[projected_M3]])</f>
        <v>1</v>
      </c>
      <c r="BJ584" s="2">
        <f>(Table4[[#This Row],[Accept]]-Table4[[#This Row],[projected_M4]])</f>
        <v>1</v>
      </c>
    </row>
    <row r="585" spans="1:62" x14ac:dyDescent="0.3">
      <c r="A585">
        <v>32</v>
      </c>
      <c r="B585" t="s">
        <v>46</v>
      </c>
      <c r="C585">
        <v>1</v>
      </c>
      <c r="D585">
        <v>-1.4</v>
      </c>
      <c r="E585" s="22">
        <f>IF(Table4[[#This Row],[Trial]]="G1",Table4[[#This Row],[Balance]]/100,IF(Table4[[#This Row],[Trial]]="G2",Table4[[#This Row],[Balance]]/200,Table4[[#This Row],[Balance]]/500))</f>
        <v>0.15</v>
      </c>
      <c r="F585" s="22">
        <f>IF(Table4[[#This Row],[Net_Balance]]&gt;1,1+(Table4[[#This Row],[Net_Balance]]-1)/$F$974,1)</f>
        <v>1</v>
      </c>
      <c r="G585" s="22">
        <f>IF(Table4[[#This Row],[Net_Balance]]&lt;1,1-(1-Table4[[#This Row],[Net_Balance]])/$F$974,1)</f>
        <v>0.98785714285714288</v>
      </c>
      <c r="H585" s="22">
        <f>IF(Table4[[#This Row],[Net_Balance]]&gt;1,1+(Table4[[#This Row],[Net_Balance]]-1)/$H$974,1)</f>
        <v>1</v>
      </c>
      <c r="I585" s="22">
        <f>IF(Table4[[#This Row],[Net_Balance]]&lt;1,1-(1-Table4[[#This Row],[Net_Balance]])/$H$974,1)</f>
        <v>0.99150000000000005</v>
      </c>
      <c r="J585" s="22">
        <f>IF(Table4[[#This Row],[Net_Balance]]&gt;1,(Table4[[#This Row],[Net_Balance]]-1)/$J$974,0)</f>
        <v>0</v>
      </c>
      <c r="K585" s="22">
        <f>IF(Table4[[#This Row],[Net_Balance]]&lt;1,-(1-Table4[[#This Row],[Net_Balance]])/$J$974,0)</f>
        <v>-1.7000000000000001E-2</v>
      </c>
      <c r="L585" t="s">
        <v>109</v>
      </c>
      <c r="M585" t="s">
        <v>84</v>
      </c>
      <c r="N585" t="s">
        <v>7</v>
      </c>
      <c r="O585">
        <v>1</v>
      </c>
      <c r="P585">
        <v>30</v>
      </c>
      <c r="Q585">
        <v>30</v>
      </c>
      <c r="R585">
        <v>1664535419</v>
      </c>
      <c r="S585">
        <v>5</v>
      </c>
      <c r="T585" t="s">
        <v>118</v>
      </c>
      <c r="U585">
        <v>1</v>
      </c>
      <c r="V585">
        <v>-10</v>
      </c>
      <c r="W585">
        <v>0.5</v>
      </c>
      <c r="X585">
        <v>30</v>
      </c>
      <c r="Y585">
        <v>0.5</v>
      </c>
      <c r="Z585">
        <v>10</v>
      </c>
      <c r="AA585">
        <v>400</v>
      </c>
      <c r="AB585">
        <v>20</v>
      </c>
      <c r="AC585">
        <v>4</v>
      </c>
      <c r="AD585">
        <v>0.25</v>
      </c>
      <c r="AE585">
        <v>0.75</v>
      </c>
      <c r="AF585">
        <v>2</v>
      </c>
      <c r="AG585">
        <v>0.5</v>
      </c>
      <c r="AH585">
        <v>0.25</v>
      </c>
      <c r="AI585">
        <v>0.625</v>
      </c>
      <c r="AJ585">
        <v>0.375</v>
      </c>
      <c r="AK585">
        <v>5</v>
      </c>
      <c r="AL585">
        <v>375</v>
      </c>
      <c r="AM585">
        <v>19.364916731037084</v>
      </c>
      <c r="AN585">
        <v>0.9</v>
      </c>
      <c r="AO585">
        <v>0.38419903534316502</v>
      </c>
      <c r="AP585">
        <v>0.61580096465683498</v>
      </c>
      <c r="AQ585" s="2">
        <f>Table4[[#This Row],[Gain]]^Table4[[#This Row],[θ]]</f>
        <v>30</v>
      </c>
      <c r="AR585" s="2">
        <f>-Table4[[#This Row],[λ]]*-Table4[[#This Row],[Loss]]^Table4[[#This Row],[θ]]</f>
        <v>14</v>
      </c>
      <c r="AS585" s="2">
        <f>Table4[[#This Row],[pie_gain]]*Table4[[#This Row],[v_n_w_g]]-Table4[[#This Row],[pie_loss]]*Table4[[#This Row],[v_n_w_l]]</f>
        <v>2.904757555099259</v>
      </c>
      <c r="AT585" s="2">
        <f>IF(Table4[[#This Row],[diff_v]]&gt;=1,1,0)</f>
        <v>1</v>
      </c>
      <c r="AU585" s="2">
        <f>Table4[[#This Row],[Gain]]^(Table4[[#This Row],[θ]]*Table4[[#This Row],[ω_p]])</f>
        <v>30</v>
      </c>
      <c r="AV585" s="2">
        <f>-Table4[[#This Row],[λ]]*-Table4[[#This Row],[Loss]]^(Table4[[#This Row],[θ]]*Table4[[#This Row],[ω_n]])</f>
        <v>13.613982203055675</v>
      </c>
      <c r="AW585" s="2">
        <f>Table4[[#This Row],[v_n_w_g_w]]*Table4[[#This Row],[pie_gain]]-Table4[[#This Row],[v_n_w_l_w]]*Table4[[#This Row],[pie_loss]]</f>
        <v>3.1424676868322816</v>
      </c>
      <c r="AX585" s="2">
        <f>IF(Table4[[#This Row],[diff_v_w]]&gt;=1,1,0)</f>
        <v>1</v>
      </c>
      <c r="AY585" s="2">
        <f>Table4[[#This Row],[Gain]]^(Table4[[#This Row],[θ]])*Table4[[#This Row],[ω_p2]]</f>
        <v>30</v>
      </c>
      <c r="AZ585" s="2">
        <f>-Table4[[#This Row],[λ]]*-Table4[[#This Row],[Loss]]^(Table4[[#This Row],[θ]])*Table4[[#This Row],[ω_n2]]</f>
        <v>13.881</v>
      </c>
      <c r="BA585" s="2">
        <f>Table4[[#This Row],[v_n_w_g_w2]]*Table4[[#This Row],[pie_gain]]-Table4[[#This Row],[v_n_w_l_w2]]*Table4[[#This Row],[pie_loss]]</f>
        <v>2.9780378698934236</v>
      </c>
      <c r="BB585" s="2">
        <f>IF(Table4[[#This Row],[diff_v_w2]]&gt;=1,1,0)</f>
        <v>1</v>
      </c>
      <c r="BC585" s="2">
        <f>Table4[[#This Row],[Gain]]^(Table4[[#This Row],[θ]]+Table4[[#This Row],[ω_p3]])</f>
        <v>30</v>
      </c>
      <c r="BD585" s="2">
        <f>-Table4[[#This Row],[λ]]*-Table4[[#This Row],[Loss]]^(Table4[[#This Row],[θ]]+Table4[[#This Row],[ω_n3]])</f>
        <v>13.462571897371308</v>
      </c>
      <c r="BE585" s="2">
        <f>Table4[[#This Row],[v_n_w_g_w3]]*Table4[[#This Row],[pie_gain]]-Table4[[#This Row],[v_n_w_l_w3]]*Table4[[#This Row],[pie_loss]]</f>
        <v>3.2357062991317012</v>
      </c>
      <c r="BF585" s="2">
        <f>IF(Table4[[#This Row],[diff_v_w3]]&gt;=1,1,0)</f>
        <v>1</v>
      </c>
      <c r="BG585" s="2">
        <f>(Table4[[#This Row],[Accept]]-Table4[[#This Row],[projected_M1]])</f>
        <v>0</v>
      </c>
      <c r="BH585" s="2">
        <f>(Table4[[#This Row],[Accept]]-Table4[[#This Row],[projected_M2]])</f>
        <v>0</v>
      </c>
      <c r="BI585" s="2">
        <f>(Table4[[#This Row],[Accept]]-Table4[[#This Row],[projected_M3]])</f>
        <v>0</v>
      </c>
      <c r="BJ585" s="2">
        <f>(Table4[[#This Row],[Accept]]-Table4[[#This Row],[projected_M4]])</f>
        <v>0</v>
      </c>
    </row>
    <row r="586" spans="1:62" x14ac:dyDescent="0.3">
      <c r="A586">
        <v>34</v>
      </c>
      <c r="B586" t="s">
        <v>46</v>
      </c>
      <c r="C586">
        <v>1</v>
      </c>
      <c r="D586">
        <v>-1.4</v>
      </c>
      <c r="E586" s="22">
        <f>IF(Table4[[#This Row],[Trial]]="G1",Table4[[#This Row],[Balance]]/100,IF(Table4[[#This Row],[Trial]]="G2",Table4[[#This Row],[Balance]]/200,Table4[[#This Row],[Balance]]/500))</f>
        <v>0.15</v>
      </c>
      <c r="F586" s="22">
        <f>IF(Table4[[#This Row],[Net_Balance]]&gt;1,1+(Table4[[#This Row],[Net_Balance]]-1)/$F$974,1)</f>
        <v>1</v>
      </c>
      <c r="G586" s="22">
        <f>IF(Table4[[#This Row],[Net_Balance]]&lt;1,1-(1-Table4[[#This Row],[Net_Balance]])/$F$974,1)</f>
        <v>0.98785714285714288</v>
      </c>
      <c r="H586" s="22">
        <f>IF(Table4[[#This Row],[Net_Balance]]&gt;1,1+(Table4[[#This Row],[Net_Balance]]-1)/$H$974,1)</f>
        <v>1</v>
      </c>
      <c r="I586" s="22">
        <f>IF(Table4[[#This Row],[Net_Balance]]&lt;1,1-(1-Table4[[#This Row],[Net_Balance]])/$H$974,1)</f>
        <v>0.99150000000000005</v>
      </c>
      <c r="J586" s="22">
        <f>IF(Table4[[#This Row],[Net_Balance]]&gt;1,(Table4[[#This Row],[Net_Balance]]-1)/$J$974,0)</f>
        <v>0</v>
      </c>
      <c r="K586" s="22">
        <f>IF(Table4[[#This Row],[Net_Balance]]&lt;1,-(1-Table4[[#This Row],[Net_Balance]])/$J$974,0)</f>
        <v>-1.7000000000000001E-2</v>
      </c>
      <c r="L586" t="s">
        <v>109</v>
      </c>
      <c r="M586" t="s">
        <v>78</v>
      </c>
      <c r="N586" t="s">
        <v>5</v>
      </c>
      <c r="O586">
        <v>0</v>
      </c>
      <c r="P586">
        <v>0</v>
      </c>
      <c r="Q586">
        <v>30</v>
      </c>
      <c r="R586">
        <v>1664535441</v>
      </c>
      <c r="S586">
        <v>7</v>
      </c>
      <c r="T586" t="s">
        <v>118</v>
      </c>
      <c r="U586">
        <v>1</v>
      </c>
      <c r="V586">
        <v>-90</v>
      </c>
      <c r="W586">
        <v>0.5</v>
      </c>
      <c r="X586">
        <v>80</v>
      </c>
      <c r="Y586">
        <v>0.5</v>
      </c>
      <c r="Z586">
        <v>-5</v>
      </c>
      <c r="AA586">
        <v>7225</v>
      </c>
      <c r="AB586">
        <v>85</v>
      </c>
      <c r="AC586">
        <v>2</v>
      </c>
      <c r="AD586">
        <v>0.25</v>
      </c>
      <c r="AE586">
        <v>0.75</v>
      </c>
      <c r="AF586">
        <v>2</v>
      </c>
      <c r="AG586">
        <v>0.5</v>
      </c>
      <c r="AH586">
        <v>0.25</v>
      </c>
      <c r="AI586">
        <v>0.625</v>
      </c>
      <c r="AJ586">
        <v>0.375</v>
      </c>
      <c r="AK586">
        <v>-26.25</v>
      </c>
      <c r="AL586">
        <v>6773.4375</v>
      </c>
      <c r="AM586">
        <v>82.300896106907615</v>
      </c>
      <c r="AN586">
        <v>0.9</v>
      </c>
      <c r="AO586">
        <v>0.38419903534316502</v>
      </c>
      <c r="AP586">
        <v>0.61580096465683498</v>
      </c>
      <c r="AQ586" s="2">
        <f>Table4[[#This Row],[Gain]]^Table4[[#This Row],[θ]]</f>
        <v>80</v>
      </c>
      <c r="AR586" s="2">
        <f>-Table4[[#This Row],[λ]]*-Table4[[#This Row],[Loss]]^Table4[[#This Row],[θ]]</f>
        <v>125.99999999999999</v>
      </c>
      <c r="AS586" s="2">
        <f>Table4[[#This Row],[pie_gain]]*Table4[[#This Row],[v_n_w_g]]-Table4[[#This Row],[pie_loss]]*Table4[[#This Row],[v_n_w_l]]</f>
        <v>-46.854998719307993</v>
      </c>
      <c r="AT586" s="2">
        <f>IF(Table4[[#This Row],[diff_v]]&gt;=1,1,0)</f>
        <v>0</v>
      </c>
      <c r="AU586" s="2">
        <f>Table4[[#This Row],[Gain]]^(Table4[[#This Row],[θ]]*Table4[[#This Row],[ω_p]])</f>
        <v>80</v>
      </c>
      <c r="AV586" s="2">
        <f>-Table4[[#This Row],[λ]]*-Table4[[#This Row],[Loss]]^(Table4[[#This Row],[θ]]*Table4[[#This Row],[ω_n]])</f>
        <v>119.30000379979337</v>
      </c>
      <c r="AW586" s="2">
        <f>Table4[[#This Row],[v_n_w_g_w]]*Table4[[#This Row],[pie_gain]]-Table4[[#This Row],[v_n_w_l_w]]*Table4[[#This Row],[pie_loss]]</f>
        <v>-42.729134596023634</v>
      </c>
      <c r="AX586" s="2">
        <f>IF(Table4[[#This Row],[diff_v_w]]&gt;=1,1,0)</f>
        <v>0</v>
      </c>
      <c r="AY586" s="2">
        <f>Table4[[#This Row],[Gain]]^(Table4[[#This Row],[θ]])*Table4[[#This Row],[ω_p2]]</f>
        <v>80</v>
      </c>
      <c r="AZ586" s="2">
        <f>-Table4[[#This Row],[λ]]*-Table4[[#This Row],[Loss]]^(Table4[[#This Row],[θ]])*Table4[[#This Row],[ω_n2]]</f>
        <v>124.92899999999999</v>
      </c>
      <c r="BA586" s="2">
        <f>Table4[[#This Row],[v_n_w_g_w2]]*Table4[[#This Row],[pie_gain]]-Table4[[#This Row],[v_n_w_l_w2]]*Table4[[#This Row],[pie_loss]]</f>
        <v>-46.19547588616053</v>
      </c>
      <c r="BB586" s="2">
        <f>IF(Table4[[#This Row],[diff_v_w2]]&gt;=1,1,0)</f>
        <v>0</v>
      </c>
      <c r="BC586" s="2">
        <f>Table4[[#This Row],[Gain]]^(Table4[[#This Row],[θ]]+Table4[[#This Row],[ω_p3]])</f>
        <v>80</v>
      </c>
      <c r="BD586" s="2">
        <f>-Table4[[#This Row],[λ]]*-Table4[[#This Row],[Loss]]^(Table4[[#This Row],[θ]]+Table4[[#This Row],[ω_n3]])</f>
        <v>116.72084486225806</v>
      </c>
      <c r="BE586" s="2">
        <f>Table4[[#This Row],[v_n_w_g_w3]]*Table4[[#This Row],[pie_gain]]-Table4[[#This Row],[v_n_w_l_w3]]*Table4[[#This Row],[pie_loss]]</f>
        <v>-41.14088603428609</v>
      </c>
      <c r="BF586" s="2">
        <f>IF(Table4[[#This Row],[diff_v_w3]]&gt;=1,1,0)</f>
        <v>0</v>
      </c>
      <c r="BG586" s="2">
        <f>(Table4[[#This Row],[Accept]]-Table4[[#This Row],[projected_M1]])</f>
        <v>0</v>
      </c>
      <c r="BH586" s="2">
        <f>(Table4[[#This Row],[Accept]]-Table4[[#This Row],[projected_M2]])</f>
        <v>0</v>
      </c>
      <c r="BI586" s="2">
        <f>(Table4[[#This Row],[Accept]]-Table4[[#This Row],[projected_M3]])</f>
        <v>0</v>
      </c>
      <c r="BJ586" s="2">
        <f>(Table4[[#This Row],[Accept]]-Table4[[#This Row],[projected_M4]])</f>
        <v>0</v>
      </c>
    </row>
    <row r="587" spans="1:62" x14ac:dyDescent="0.3">
      <c r="A587">
        <v>37</v>
      </c>
      <c r="B587" t="s">
        <v>46</v>
      </c>
      <c r="C587">
        <v>1</v>
      </c>
      <c r="D587">
        <v>-1.4</v>
      </c>
      <c r="E587" s="22">
        <f>IF(Table4[[#This Row],[Trial]]="G1",Table4[[#This Row],[Balance]]/100,IF(Table4[[#This Row],[Trial]]="G2",Table4[[#This Row],[Balance]]/200,Table4[[#This Row],[Balance]]/500))</f>
        <v>0.15</v>
      </c>
      <c r="F587" s="22">
        <f>IF(Table4[[#This Row],[Net_Balance]]&gt;1,1+(Table4[[#This Row],[Net_Balance]]-1)/$F$974,1)</f>
        <v>1</v>
      </c>
      <c r="G587" s="22">
        <f>IF(Table4[[#This Row],[Net_Balance]]&lt;1,1-(1-Table4[[#This Row],[Net_Balance]])/$F$974,1)</f>
        <v>0.98785714285714288</v>
      </c>
      <c r="H587" s="22">
        <f>IF(Table4[[#This Row],[Net_Balance]]&gt;1,1+(Table4[[#This Row],[Net_Balance]]-1)/$H$974,1)</f>
        <v>1</v>
      </c>
      <c r="I587" s="22">
        <f>IF(Table4[[#This Row],[Net_Balance]]&lt;1,1-(1-Table4[[#This Row],[Net_Balance]])/$H$974,1)</f>
        <v>0.99150000000000005</v>
      </c>
      <c r="J587" s="22">
        <f>IF(Table4[[#This Row],[Net_Balance]]&gt;1,(Table4[[#This Row],[Net_Balance]]-1)/$J$974,0)</f>
        <v>0</v>
      </c>
      <c r="K587" s="22">
        <f>IF(Table4[[#This Row],[Net_Balance]]&lt;1,-(1-Table4[[#This Row],[Net_Balance]])/$J$974,0)</f>
        <v>-1.7000000000000001E-2</v>
      </c>
      <c r="L587" t="s">
        <v>109</v>
      </c>
      <c r="M587" t="s">
        <v>53</v>
      </c>
      <c r="N587" t="s">
        <v>5</v>
      </c>
      <c r="O587">
        <v>0</v>
      </c>
      <c r="P587">
        <v>0</v>
      </c>
      <c r="Q587">
        <v>30</v>
      </c>
      <c r="R587">
        <v>1664535457</v>
      </c>
      <c r="S587">
        <v>10</v>
      </c>
      <c r="T587" t="s">
        <v>118</v>
      </c>
      <c r="U587">
        <v>1</v>
      </c>
      <c r="V587">
        <v>-10</v>
      </c>
      <c r="W587">
        <v>0.5</v>
      </c>
      <c r="X587">
        <v>0</v>
      </c>
      <c r="Y587">
        <v>0.5</v>
      </c>
      <c r="Z587">
        <v>-5</v>
      </c>
      <c r="AA587">
        <v>25</v>
      </c>
      <c r="AB587">
        <v>5</v>
      </c>
      <c r="AC587">
        <v>4</v>
      </c>
      <c r="AD587">
        <v>0.25</v>
      </c>
      <c r="AE587">
        <v>0.75</v>
      </c>
      <c r="AF587">
        <v>2</v>
      </c>
      <c r="AG587">
        <v>0.5</v>
      </c>
      <c r="AH587">
        <v>0.25</v>
      </c>
      <c r="AI587">
        <v>0.625</v>
      </c>
      <c r="AJ587">
        <v>0.375</v>
      </c>
      <c r="AK587">
        <v>-6.25</v>
      </c>
      <c r="AL587">
        <v>23.4375</v>
      </c>
      <c r="AM587">
        <v>4.8412291827592711</v>
      </c>
      <c r="AN587">
        <v>0.9</v>
      </c>
      <c r="AO587">
        <v>0.38419903534316502</v>
      </c>
      <c r="AP587">
        <v>0.61580096465683498</v>
      </c>
      <c r="AQ587" s="2">
        <f>Table4[[#This Row],[Gain]]^Table4[[#This Row],[θ]]</f>
        <v>0</v>
      </c>
      <c r="AR587" s="2">
        <f>-Table4[[#This Row],[λ]]*-Table4[[#This Row],[Loss]]^Table4[[#This Row],[θ]]</f>
        <v>14</v>
      </c>
      <c r="AS587" s="2">
        <f>Table4[[#This Row],[pie_gain]]*Table4[[#This Row],[v_n_w_g]]-Table4[[#This Row],[pie_loss]]*Table4[[#This Row],[v_n_w_l]]</f>
        <v>-8.6212135051956906</v>
      </c>
      <c r="AT587" s="2">
        <f>IF(Table4[[#This Row],[diff_v]]&gt;=1,1,0)</f>
        <v>0</v>
      </c>
      <c r="AU587" s="2">
        <f>Table4[[#This Row],[Gain]]^(Table4[[#This Row],[θ]]*Table4[[#This Row],[ω_p]])</f>
        <v>0</v>
      </c>
      <c r="AV587" s="2">
        <f>-Table4[[#This Row],[λ]]*-Table4[[#This Row],[Loss]]^(Table4[[#This Row],[θ]]*Table4[[#This Row],[ω_n]])</f>
        <v>13.613982203055675</v>
      </c>
      <c r="AW587" s="2">
        <f>Table4[[#This Row],[v_n_w_g_w]]*Table4[[#This Row],[pie_gain]]-Table4[[#This Row],[v_n_w_l_w]]*Table4[[#This Row],[pie_loss]]</f>
        <v>-8.3835033734626681</v>
      </c>
      <c r="AX587" s="2">
        <f>IF(Table4[[#This Row],[diff_v_w]]&gt;=1,1,0)</f>
        <v>0</v>
      </c>
      <c r="AY587" s="2">
        <f>Table4[[#This Row],[Gain]]^(Table4[[#This Row],[θ]])*Table4[[#This Row],[ω_p2]]</f>
        <v>0</v>
      </c>
      <c r="AZ587" s="2">
        <f>-Table4[[#This Row],[λ]]*-Table4[[#This Row],[Loss]]^(Table4[[#This Row],[θ]])*Table4[[#This Row],[ω_n2]]</f>
        <v>13.881</v>
      </c>
      <c r="BA587" s="2">
        <f>Table4[[#This Row],[v_n_w_g_w2]]*Table4[[#This Row],[pie_gain]]-Table4[[#This Row],[v_n_w_l_w2]]*Table4[[#This Row],[pie_loss]]</f>
        <v>-8.5479331904015261</v>
      </c>
      <c r="BB587" s="2">
        <f>IF(Table4[[#This Row],[diff_v_w2]]&gt;=1,1,0)</f>
        <v>0</v>
      </c>
      <c r="BC587" s="2">
        <f>Table4[[#This Row],[Gain]]^(Table4[[#This Row],[θ]]+Table4[[#This Row],[ω_p3]])</f>
        <v>0</v>
      </c>
      <c r="BD587" s="2">
        <f>-Table4[[#This Row],[λ]]*-Table4[[#This Row],[Loss]]^(Table4[[#This Row],[θ]]+Table4[[#This Row],[ω_n3]])</f>
        <v>13.462571897371308</v>
      </c>
      <c r="BE587" s="2">
        <f>Table4[[#This Row],[v_n_w_g_w3]]*Table4[[#This Row],[pie_gain]]-Table4[[#This Row],[v_n_w_l_w3]]*Table4[[#This Row],[pie_loss]]</f>
        <v>-8.2902647611632485</v>
      </c>
      <c r="BF587" s="2">
        <f>IF(Table4[[#This Row],[diff_v_w3]]&gt;=1,1,0)</f>
        <v>0</v>
      </c>
      <c r="BG587" s="2">
        <f>(Table4[[#This Row],[Accept]]-Table4[[#This Row],[projected_M1]])</f>
        <v>0</v>
      </c>
      <c r="BH587" s="2">
        <f>(Table4[[#This Row],[Accept]]-Table4[[#This Row],[projected_M2]])</f>
        <v>0</v>
      </c>
      <c r="BI587" s="2">
        <f>(Table4[[#This Row],[Accept]]-Table4[[#This Row],[projected_M3]])</f>
        <v>0</v>
      </c>
      <c r="BJ587" s="2">
        <f>(Table4[[#This Row],[Accept]]-Table4[[#This Row],[projected_M4]])</f>
        <v>0</v>
      </c>
    </row>
    <row r="588" spans="1:62" x14ac:dyDescent="0.3">
      <c r="A588">
        <v>38</v>
      </c>
      <c r="B588" t="s">
        <v>46</v>
      </c>
      <c r="C588">
        <v>1</v>
      </c>
      <c r="D588">
        <v>-1.4</v>
      </c>
      <c r="E588" s="22">
        <f>IF(Table4[[#This Row],[Trial]]="G1",Table4[[#This Row],[Balance]]/100,IF(Table4[[#This Row],[Trial]]="G2",Table4[[#This Row],[Balance]]/200,Table4[[#This Row],[Balance]]/500))</f>
        <v>0.5</v>
      </c>
      <c r="F588" s="22">
        <f>IF(Table4[[#This Row],[Net_Balance]]&gt;1,1+(Table4[[#This Row],[Net_Balance]]-1)/$F$974,1)</f>
        <v>1</v>
      </c>
      <c r="G588" s="22">
        <f>IF(Table4[[#This Row],[Net_Balance]]&lt;1,1-(1-Table4[[#This Row],[Net_Balance]])/$F$974,1)</f>
        <v>0.99285714285714288</v>
      </c>
      <c r="H588" s="22">
        <f>IF(Table4[[#This Row],[Net_Balance]]&gt;1,1+(Table4[[#This Row],[Net_Balance]]-1)/$H$974,1)</f>
        <v>1</v>
      </c>
      <c r="I588" s="22">
        <f>IF(Table4[[#This Row],[Net_Balance]]&lt;1,1-(1-Table4[[#This Row],[Net_Balance]])/$H$974,1)</f>
        <v>0.995</v>
      </c>
      <c r="J588" s="22">
        <f>IF(Table4[[#This Row],[Net_Balance]]&gt;1,(Table4[[#This Row],[Net_Balance]]-1)/$J$974,0)</f>
        <v>0</v>
      </c>
      <c r="K588" s="22">
        <f>IF(Table4[[#This Row],[Net_Balance]]&lt;1,-(1-Table4[[#This Row],[Net_Balance]])/$J$974,0)</f>
        <v>-0.01</v>
      </c>
      <c r="L588" t="s">
        <v>109</v>
      </c>
      <c r="M588" t="s">
        <v>77</v>
      </c>
      <c r="N588" t="s">
        <v>7</v>
      </c>
      <c r="O588">
        <v>1</v>
      </c>
      <c r="P588">
        <v>70</v>
      </c>
      <c r="Q588">
        <v>100</v>
      </c>
      <c r="R588">
        <v>1664535461</v>
      </c>
      <c r="S588">
        <v>4</v>
      </c>
      <c r="T588" t="s">
        <v>118</v>
      </c>
      <c r="U588">
        <v>1</v>
      </c>
      <c r="V588">
        <v>-50</v>
      </c>
      <c r="W588">
        <v>0.5</v>
      </c>
      <c r="X588">
        <v>70</v>
      </c>
      <c r="Y588">
        <v>0.5</v>
      </c>
      <c r="Z588">
        <v>10</v>
      </c>
      <c r="AA588">
        <v>3600</v>
      </c>
      <c r="AB588">
        <v>60</v>
      </c>
      <c r="AC588">
        <v>4</v>
      </c>
      <c r="AD588">
        <v>0.25</v>
      </c>
      <c r="AE588">
        <v>0.75</v>
      </c>
      <c r="AF588">
        <v>2</v>
      </c>
      <c r="AG588">
        <v>0.5</v>
      </c>
      <c r="AH588">
        <v>0.25</v>
      </c>
      <c r="AI588">
        <v>0.625</v>
      </c>
      <c r="AJ588">
        <v>0.375</v>
      </c>
      <c r="AK588">
        <v>-5</v>
      </c>
      <c r="AL588">
        <v>3375</v>
      </c>
      <c r="AM588">
        <v>58.094750193111253</v>
      </c>
      <c r="AN588">
        <v>0.9</v>
      </c>
      <c r="AO588">
        <v>0.38419903534316502</v>
      </c>
      <c r="AP588">
        <v>0.61580096465683498</v>
      </c>
      <c r="AQ588" s="2">
        <f>Table4[[#This Row],[Gain]]^Table4[[#This Row],[θ]]</f>
        <v>70</v>
      </c>
      <c r="AR588" s="2">
        <f>-Table4[[#This Row],[λ]]*-Table4[[#This Row],[Loss]]^Table4[[#This Row],[θ]]</f>
        <v>70</v>
      </c>
      <c r="AS588" s="2">
        <f>Table4[[#This Row],[pie_gain]]*Table4[[#This Row],[v_n_w_g]]-Table4[[#This Row],[pie_loss]]*Table4[[#This Row],[v_n_w_l]]</f>
        <v>-16.212135051956896</v>
      </c>
      <c r="AT588" s="2">
        <f>IF(Table4[[#This Row],[diff_v]]&gt;=1,1,0)</f>
        <v>0</v>
      </c>
      <c r="AU588" s="2">
        <f>Table4[[#This Row],[Gain]]^(Table4[[#This Row],[θ]]*Table4[[#This Row],[ω_p]])</f>
        <v>70</v>
      </c>
      <c r="AV588" s="2">
        <f>-Table4[[#This Row],[λ]]*-Table4[[#This Row],[Loss]]^(Table4[[#This Row],[θ]]*Table4[[#This Row],[ω_n]])</f>
        <v>68.071064154943087</v>
      </c>
      <c r="AW588" s="2">
        <f>Table4[[#This Row],[v_n_w_g_w]]*Table4[[#This Row],[pie_gain]]-Table4[[#This Row],[v_n_w_l_w]]*Table4[[#This Row],[pie_loss]]</f>
        <v>-15.024294497809702</v>
      </c>
      <c r="AX588" s="2">
        <f>IF(Table4[[#This Row],[diff_v_w]]&gt;=1,1,0)</f>
        <v>0</v>
      </c>
      <c r="AY588" s="2">
        <f>Table4[[#This Row],[Gain]]^(Table4[[#This Row],[θ]])*Table4[[#This Row],[ω_p2]]</f>
        <v>70</v>
      </c>
      <c r="AZ588" s="2">
        <f>-Table4[[#This Row],[λ]]*-Table4[[#This Row],[Loss]]^(Table4[[#This Row],[θ]])*Table4[[#This Row],[ω_n2]]</f>
        <v>69.650000000000006</v>
      </c>
      <c r="BA588" s="2">
        <f>Table4[[#This Row],[v_n_w_g_w2]]*Table4[[#This Row],[pie_gain]]-Table4[[#This Row],[v_n_w_l_w2]]*Table4[[#This Row],[pie_loss]]</f>
        <v>-15.99660471432701</v>
      </c>
      <c r="BB588" s="2">
        <f>IF(Table4[[#This Row],[diff_v_w2]]&gt;=1,1,0)</f>
        <v>0</v>
      </c>
      <c r="BC588" s="2">
        <f>Table4[[#This Row],[Gain]]^(Table4[[#This Row],[θ]]+Table4[[#This Row],[ω_p3]])</f>
        <v>70</v>
      </c>
      <c r="BD588" s="2">
        <f>-Table4[[#This Row],[λ]]*-Table4[[#This Row],[Loss]]^(Table4[[#This Row],[θ]]+Table4[[#This Row],[ω_n3]])</f>
        <v>67.314455933011217</v>
      </c>
      <c r="BE588" s="2">
        <f>Table4[[#This Row],[v_n_w_g_w3]]*Table4[[#This Row],[pie_gain]]-Table4[[#This Row],[v_n_w_l_w3]]*Table4[[#This Row],[pie_loss]]</f>
        <v>-14.558374424876764</v>
      </c>
      <c r="BF588" s="2">
        <f>IF(Table4[[#This Row],[diff_v_w3]]&gt;=1,1,0)</f>
        <v>0</v>
      </c>
      <c r="BG588" s="2">
        <f>(Table4[[#This Row],[Accept]]-Table4[[#This Row],[projected_M1]])</f>
        <v>1</v>
      </c>
      <c r="BH588" s="2">
        <f>(Table4[[#This Row],[Accept]]-Table4[[#This Row],[projected_M2]])</f>
        <v>1</v>
      </c>
      <c r="BI588" s="2">
        <f>(Table4[[#This Row],[Accept]]-Table4[[#This Row],[projected_M3]])</f>
        <v>1</v>
      </c>
      <c r="BJ588" s="2">
        <f>(Table4[[#This Row],[Accept]]-Table4[[#This Row],[projected_M4]])</f>
        <v>1</v>
      </c>
    </row>
    <row r="589" spans="1:62" x14ac:dyDescent="0.3">
      <c r="A589">
        <v>39</v>
      </c>
      <c r="B589" t="s">
        <v>46</v>
      </c>
      <c r="C589">
        <v>1</v>
      </c>
      <c r="D589">
        <v>-1.4</v>
      </c>
      <c r="E589" s="22">
        <f>IF(Table4[[#This Row],[Trial]]="G1",Table4[[#This Row],[Balance]]/100,IF(Table4[[#This Row],[Trial]]="G2",Table4[[#This Row],[Balance]]/200,Table4[[#This Row],[Balance]]/500))</f>
        <v>1</v>
      </c>
      <c r="F589" s="22">
        <f>IF(Table4[[#This Row],[Net_Balance]]&gt;1,1+(Table4[[#This Row],[Net_Balance]]-1)/$F$974,1)</f>
        <v>1</v>
      </c>
      <c r="G589" s="22">
        <f>IF(Table4[[#This Row],[Net_Balance]]&lt;1,1-(1-Table4[[#This Row],[Net_Balance]])/$F$974,1)</f>
        <v>1</v>
      </c>
      <c r="H589" s="22">
        <f>IF(Table4[[#This Row],[Net_Balance]]&gt;1,1+(Table4[[#This Row],[Net_Balance]]-1)/$H$974,1)</f>
        <v>1</v>
      </c>
      <c r="I589" s="22">
        <f>IF(Table4[[#This Row],[Net_Balance]]&lt;1,1-(1-Table4[[#This Row],[Net_Balance]])/$H$974,1)</f>
        <v>1</v>
      </c>
      <c r="J589" s="22">
        <f>IF(Table4[[#This Row],[Net_Balance]]&gt;1,(Table4[[#This Row],[Net_Balance]]-1)/$J$974,0)</f>
        <v>0</v>
      </c>
      <c r="K589" s="22">
        <f>IF(Table4[[#This Row],[Net_Balance]]&lt;1,-(1-Table4[[#This Row],[Net_Balance]])/$J$974,0)</f>
        <v>0</v>
      </c>
      <c r="L589" t="s">
        <v>109</v>
      </c>
      <c r="M589" t="s">
        <v>93</v>
      </c>
      <c r="N589" t="s">
        <v>7</v>
      </c>
      <c r="O589">
        <v>1</v>
      </c>
      <c r="P589">
        <v>100</v>
      </c>
      <c r="Q589">
        <v>200</v>
      </c>
      <c r="R589">
        <v>1664535468</v>
      </c>
      <c r="S589">
        <v>7</v>
      </c>
      <c r="T589" t="s">
        <v>117</v>
      </c>
      <c r="U589">
        <v>0</v>
      </c>
      <c r="V589">
        <v>-90</v>
      </c>
      <c r="W589">
        <v>0.5</v>
      </c>
      <c r="X589">
        <v>100</v>
      </c>
      <c r="Y589">
        <v>0.5</v>
      </c>
      <c r="Z589">
        <v>5</v>
      </c>
      <c r="AA589">
        <v>9025</v>
      </c>
      <c r="AB589">
        <v>95</v>
      </c>
      <c r="AC589">
        <v>4</v>
      </c>
      <c r="AD589">
        <v>0.25</v>
      </c>
      <c r="AE589">
        <v>0.75</v>
      </c>
      <c r="AF589">
        <v>1</v>
      </c>
      <c r="AG589">
        <v>0.25</v>
      </c>
      <c r="AH589">
        <v>0.5</v>
      </c>
      <c r="AI589">
        <v>0.375</v>
      </c>
      <c r="AJ589">
        <v>0.625</v>
      </c>
      <c r="AK589">
        <v>28.75</v>
      </c>
      <c r="AL589">
        <v>8460.9375</v>
      </c>
      <c r="AM589">
        <v>91.983354472426157</v>
      </c>
      <c r="AN589">
        <v>0.9</v>
      </c>
      <c r="AO589">
        <v>0.60844334427391233</v>
      </c>
      <c r="AP589">
        <v>0.39155665572608767</v>
      </c>
      <c r="AQ589" s="2">
        <f>Table4[[#This Row],[Gain]]^Table4[[#This Row],[θ]]</f>
        <v>100</v>
      </c>
      <c r="AR589" s="2">
        <f>-Table4[[#This Row],[λ]]*-Table4[[#This Row],[Loss]]^Table4[[#This Row],[θ]]</f>
        <v>125.99999999999999</v>
      </c>
      <c r="AS589" s="2">
        <f>Table4[[#This Row],[pie_gain]]*Table4[[#This Row],[v_n_w_g]]-Table4[[#This Row],[pie_loss]]*Table4[[#This Row],[v_n_w_l]]</f>
        <v>11.508195805904194</v>
      </c>
      <c r="AT589" s="2">
        <f>IF(Table4[[#This Row],[diff_v]]&gt;=1,1,0)</f>
        <v>1</v>
      </c>
      <c r="AU589" s="2">
        <f>Table4[[#This Row],[Gain]]^(Table4[[#This Row],[θ]]*Table4[[#This Row],[ω_p]])</f>
        <v>100</v>
      </c>
      <c r="AV589" s="2">
        <f>-Table4[[#This Row],[λ]]*-Table4[[#This Row],[Loss]]^(Table4[[#This Row],[θ]]*Table4[[#This Row],[ω_n]])</f>
        <v>125.99999999999999</v>
      </c>
      <c r="AW589" s="2">
        <f>Table4[[#This Row],[v_n_w_g_w]]*Table4[[#This Row],[pie_gain]]-Table4[[#This Row],[v_n_w_l_w]]*Table4[[#This Row],[pie_loss]]</f>
        <v>11.508195805904194</v>
      </c>
      <c r="AX589" s="2">
        <f>IF(Table4[[#This Row],[diff_v_w]]&gt;=1,1,0)</f>
        <v>1</v>
      </c>
      <c r="AY589" s="2">
        <f>Table4[[#This Row],[Gain]]^(Table4[[#This Row],[θ]])*Table4[[#This Row],[ω_p2]]</f>
        <v>100</v>
      </c>
      <c r="AZ589" s="2">
        <f>-Table4[[#This Row],[λ]]*-Table4[[#This Row],[Loss]]^(Table4[[#This Row],[θ]])*Table4[[#This Row],[ω_n2]]</f>
        <v>125.99999999999999</v>
      </c>
      <c r="BA589" s="2">
        <f>Table4[[#This Row],[v_n_w_g_w2]]*Table4[[#This Row],[pie_gain]]-Table4[[#This Row],[v_n_w_l_w2]]*Table4[[#This Row],[pie_loss]]</f>
        <v>11.508195805904194</v>
      </c>
      <c r="BB589" s="2">
        <f>IF(Table4[[#This Row],[diff_v_w2]]&gt;=1,1,0)</f>
        <v>1</v>
      </c>
      <c r="BC589" s="2">
        <f>Table4[[#This Row],[Gain]]^(Table4[[#This Row],[θ]]+Table4[[#This Row],[ω_p3]])</f>
        <v>100</v>
      </c>
      <c r="BD589" s="2">
        <f>-Table4[[#This Row],[λ]]*-Table4[[#This Row],[Loss]]^(Table4[[#This Row],[θ]]+Table4[[#This Row],[ω_n3]])</f>
        <v>125.99999999999999</v>
      </c>
      <c r="BE589" s="2">
        <f>Table4[[#This Row],[v_n_w_g_w3]]*Table4[[#This Row],[pie_gain]]-Table4[[#This Row],[v_n_w_l_w3]]*Table4[[#This Row],[pie_loss]]</f>
        <v>11.508195805904194</v>
      </c>
      <c r="BF589" s="2">
        <f>IF(Table4[[#This Row],[diff_v_w3]]&gt;=1,1,0)</f>
        <v>1</v>
      </c>
      <c r="BG589" s="2">
        <f>(Table4[[#This Row],[Accept]]-Table4[[#This Row],[projected_M1]])</f>
        <v>0</v>
      </c>
      <c r="BH589" s="2">
        <f>(Table4[[#This Row],[Accept]]-Table4[[#This Row],[projected_M2]])</f>
        <v>0</v>
      </c>
      <c r="BI589" s="2">
        <f>(Table4[[#This Row],[Accept]]-Table4[[#This Row],[projected_M3]])</f>
        <v>0</v>
      </c>
      <c r="BJ589" s="2">
        <f>(Table4[[#This Row],[Accept]]-Table4[[#This Row],[projected_M4]])</f>
        <v>0</v>
      </c>
    </row>
    <row r="590" spans="1:62" x14ac:dyDescent="0.3">
      <c r="A590">
        <v>40</v>
      </c>
      <c r="B590" t="s">
        <v>46</v>
      </c>
      <c r="C590">
        <v>1</v>
      </c>
      <c r="D590">
        <v>-1.4</v>
      </c>
      <c r="E590" s="22">
        <f>IF(Table4[[#This Row],[Trial]]="G1",Table4[[#This Row],[Balance]]/100,IF(Table4[[#This Row],[Trial]]="G2",Table4[[#This Row],[Balance]]/200,Table4[[#This Row],[Balance]]/500))</f>
        <v>0.95</v>
      </c>
      <c r="F590" s="22">
        <f>IF(Table4[[#This Row],[Net_Balance]]&gt;1,1+(Table4[[#This Row],[Net_Balance]]-1)/$F$974,1)</f>
        <v>1</v>
      </c>
      <c r="G590" s="22">
        <f>IF(Table4[[#This Row],[Net_Balance]]&lt;1,1-(1-Table4[[#This Row],[Net_Balance]])/$F$974,1)</f>
        <v>0.99928571428571433</v>
      </c>
      <c r="H590" s="22">
        <f>IF(Table4[[#This Row],[Net_Balance]]&gt;1,1+(Table4[[#This Row],[Net_Balance]]-1)/$H$974,1)</f>
        <v>1</v>
      </c>
      <c r="I590" s="22">
        <f>IF(Table4[[#This Row],[Net_Balance]]&lt;1,1-(1-Table4[[#This Row],[Net_Balance]])/$H$974,1)</f>
        <v>0.99950000000000006</v>
      </c>
      <c r="J590" s="22">
        <f>IF(Table4[[#This Row],[Net_Balance]]&gt;1,(Table4[[#This Row],[Net_Balance]]-1)/$J$974,0)</f>
        <v>0</v>
      </c>
      <c r="K590" s="22">
        <f>IF(Table4[[#This Row],[Net_Balance]]&lt;1,-(1-Table4[[#This Row],[Net_Balance]])/$J$974,0)</f>
        <v>-1.0000000000000009E-3</v>
      </c>
      <c r="L590" t="s">
        <v>109</v>
      </c>
      <c r="M590" t="s">
        <v>74</v>
      </c>
      <c r="N590" t="s">
        <v>7</v>
      </c>
      <c r="O590">
        <v>1</v>
      </c>
      <c r="P590">
        <v>-10</v>
      </c>
      <c r="Q590">
        <v>190</v>
      </c>
      <c r="R590">
        <v>1664535474</v>
      </c>
      <c r="S590">
        <v>6</v>
      </c>
      <c r="T590" t="s">
        <v>118</v>
      </c>
      <c r="U590">
        <v>1</v>
      </c>
      <c r="V590">
        <v>-10</v>
      </c>
      <c r="W590">
        <v>0.5</v>
      </c>
      <c r="X590">
        <v>30</v>
      </c>
      <c r="Y590">
        <v>0.5</v>
      </c>
      <c r="Z590">
        <v>10</v>
      </c>
      <c r="AA590">
        <v>400</v>
      </c>
      <c r="AB590">
        <v>20</v>
      </c>
      <c r="AC590">
        <v>2</v>
      </c>
      <c r="AD590">
        <v>0.25</v>
      </c>
      <c r="AE590">
        <v>0.75</v>
      </c>
      <c r="AF590">
        <v>2</v>
      </c>
      <c r="AG590">
        <v>0.5</v>
      </c>
      <c r="AH590">
        <v>0.25</v>
      </c>
      <c r="AI590">
        <v>0.625</v>
      </c>
      <c r="AJ590">
        <v>0.375</v>
      </c>
      <c r="AK590">
        <v>5</v>
      </c>
      <c r="AL590">
        <v>375</v>
      </c>
      <c r="AM590">
        <v>19.364916731037084</v>
      </c>
      <c r="AN590">
        <v>0.9</v>
      </c>
      <c r="AO590">
        <v>0.38419903534316502</v>
      </c>
      <c r="AP590">
        <v>0.61580096465683498</v>
      </c>
      <c r="AQ590" s="2">
        <f>Table4[[#This Row],[Gain]]^Table4[[#This Row],[θ]]</f>
        <v>30</v>
      </c>
      <c r="AR590" s="2">
        <f>-Table4[[#This Row],[λ]]*-Table4[[#This Row],[Loss]]^Table4[[#This Row],[θ]]</f>
        <v>14</v>
      </c>
      <c r="AS590" s="2">
        <f>Table4[[#This Row],[pie_gain]]*Table4[[#This Row],[v_n_w_g]]-Table4[[#This Row],[pie_loss]]*Table4[[#This Row],[v_n_w_l]]</f>
        <v>2.904757555099259</v>
      </c>
      <c r="AT590" s="2">
        <f>IF(Table4[[#This Row],[diff_v]]&gt;=1,1,0)</f>
        <v>1</v>
      </c>
      <c r="AU590" s="2">
        <f>Table4[[#This Row],[Gain]]^(Table4[[#This Row],[θ]]*Table4[[#This Row],[ω_p]])</f>
        <v>30</v>
      </c>
      <c r="AV590" s="2">
        <f>-Table4[[#This Row],[λ]]*-Table4[[#This Row],[Loss]]^(Table4[[#This Row],[θ]]*Table4[[#This Row],[ω_n]])</f>
        <v>13.976993074043714</v>
      </c>
      <c r="AW590" s="2">
        <f>Table4[[#This Row],[v_n_w_g_w]]*Table4[[#This Row],[pie_gain]]-Table4[[#This Row],[v_n_w_l_w]]*Table4[[#This Row],[pie_loss]]</f>
        <v>2.918925242296929</v>
      </c>
      <c r="AX590" s="2">
        <f>IF(Table4[[#This Row],[diff_v_w]]&gt;=1,1,0)</f>
        <v>1</v>
      </c>
      <c r="AY590" s="2">
        <f>Table4[[#This Row],[Gain]]^(Table4[[#This Row],[θ]])*Table4[[#This Row],[ω_p2]]</f>
        <v>30</v>
      </c>
      <c r="AZ590" s="2">
        <f>-Table4[[#This Row],[λ]]*-Table4[[#This Row],[Loss]]^(Table4[[#This Row],[θ]])*Table4[[#This Row],[ω_n2]]</f>
        <v>13.993</v>
      </c>
      <c r="BA590" s="2">
        <f>Table4[[#This Row],[v_n_w_g_w2]]*Table4[[#This Row],[pie_gain]]-Table4[[#This Row],[v_n_w_l_w2]]*Table4[[#This Row],[pie_loss]]</f>
        <v>2.9090681618518577</v>
      </c>
      <c r="BB590" s="2">
        <f>IF(Table4[[#This Row],[diff_v_w2]]&gt;=1,1,0)</f>
        <v>1</v>
      </c>
      <c r="BC590" s="2">
        <f>Table4[[#This Row],[Gain]]^(Table4[[#This Row],[θ]]+Table4[[#This Row],[ω_p3]])</f>
        <v>30</v>
      </c>
      <c r="BD590" s="2">
        <f>-Table4[[#This Row],[λ]]*-Table4[[#This Row],[Loss]]^(Table4[[#This Row],[θ]]+Table4[[#This Row],[ω_n3]])</f>
        <v>13.967800893515751</v>
      </c>
      <c r="BE590" s="2">
        <f>Table4[[#This Row],[v_n_w_g_w3]]*Table4[[#This Row],[pie_gain]]-Table4[[#This Row],[v_n_w_l_w3]]*Table4[[#This Row],[pie_loss]]</f>
        <v>2.9245857959333481</v>
      </c>
      <c r="BF590" s="2">
        <f>IF(Table4[[#This Row],[diff_v_w3]]&gt;=1,1,0)</f>
        <v>1</v>
      </c>
      <c r="BG590" s="2">
        <f>(Table4[[#This Row],[Accept]]-Table4[[#This Row],[projected_M1]])</f>
        <v>0</v>
      </c>
      <c r="BH590" s="2">
        <f>(Table4[[#This Row],[Accept]]-Table4[[#This Row],[projected_M2]])</f>
        <v>0</v>
      </c>
      <c r="BI590" s="2">
        <f>(Table4[[#This Row],[Accept]]-Table4[[#This Row],[projected_M3]])</f>
        <v>0</v>
      </c>
      <c r="BJ590" s="2">
        <f>(Table4[[#This Row],[Accept]]-Table4[[#This Row],[projected_M4]])</f>
        <v>0</v>
      </c>
    </row>
    <row r="591" spans="1:62" x14ac:dyDescent="0.3">
      <c r="A591">
        <v>42</v>
      </c>
      <c r="B591" t="s">
        <v>46</v>
      </c>
      <c r="C591">
        <v>1</v>
      </c>
      <c r="D591">
        <v>-1.4</v>
      </c>
      <c r="E591" s="22">
        <f>IF(Table4[[#This Row],[Trial]]="G1",Table4[[#This Row],[Balance]]/100,IF(Table4[[#This Row],[Trial]]="G2",Table4[[#This Row],[Balance]]/200,Table4[[#This Row],[Balance]]/500))</f>
        <v>0.95</v>
      </c>
      <c r="F591" s="22">
        <f>IF(Table4[[#This Row],[Net_Balance]]&gt;1,1+(Table4[[#This Row],[Net_Balance]]-1)/$F$974,1)</f>
        <v>1</v>
      </c>
      <c r="G591" s="22">
        <f>IF(Table4[[#This Row],[Net_Balance]]&lt;1,1-(1-Table4[[#This Row],[Net_Balance]])/$F$974,1)</f>
        <v>0.99928571428571433</v>
      </c>
      <c r="H591" s="22">
        <f>IF(Table4[[#This Row],[Net_Balance]]&gt;1,1+(Table4[[#This Row],[Net_Balance]]-1)/$H$974,1)</f>
        <v>1</v>
      </c>
      <c r="I591" s="22">
        <f>IF(Table4[[#This Row],[Net_Balance]]&lt;1,1-(1-Table4[[#This Row],[Net_Balance]])/$H$974,1)</f>
        <v>0.99950000000000006</v>
      </c>
      <c r="J591" s="22">
        <f>IF(Table4[[#This Row],[Net_Balance]]&gt;1,(Table4[[#This Row],[Net_Balance]]-1)/$J$974,0)</f>
        <v>0</v>
      </c>
      <c r="K591" s="22">
        <f>IF(Table4[[#This Row],[Net_Balance]]&lt;1,-(1-Table4[[#This Row],[Net_Balance]])/$J$974,0)</f>
        <v>-1.0000000000000009E-3</v>
      </c>
      <c r="L591" t="s">
        <v>109</v>
      </c>
      <c r="M591" t="s">
        <v>91</v>
      </c>
      <c r="N591" t="s">
        <v>5</v>
      </c>
      <c r="O591">
        <v>0</v>
      </c>
      <c r="P591">
        <v>0</v>
      </c>
      <c r="Q591">
        <v>190</v>
      </c>
      <c r="R591">
        <v>1664535488</v>
      </c>
      <c r="S591">
        <v>6</v>
      </c>
      <c r="T591" t="s">
        <v>118</v>
      </c>
      <c r="U591">
        <v>1</v>
      </c>
      <c r="V591">
        <v>-90</v>
      </c>
      <c r="W591">
        <v>0.5</v>
      </c>
      <c r="X591">
        <v>100</v>
      </c>
      <c r="Y591">
        <v>0.5</v>
      </c>
      <c r="Z591">
        <v>5</v>
      </c>
      <c r="AA591">
        <v>9025</v>
      </c>
      <c r="AB591">
        <v>95</v>
      </c>
      <c r="AC591">
        <v>4</v>
      </c>
      <c r="AD591">
        <v>0.25</v>
      </c>
      <c r="AE591">
        <v>0.75</v>
      </c>
      <c r="AF591">
        <v>1</v>
      </c>
      <c r="AG591">
        <v>0.25</v>
      </c>
      <c r="AH591">
        <v>0.5</v>
      </c>
      <c r="AI591">
        <v>0.375</v>
      </c>
      <c r="AJ591">
        <v>0.625</v>
      </c>
      <c r="AK591">
        <v>28.75</v>
      </c>
      <c r="AL591">
        <v>8460.9375</v>
      </c>
      <c r="AM591">
        <v>91.983354472426157</v>
      </c>
      <c r="AN591">
        <v>0.9</v>
      </c>
      <c r="AO591">
        <v>0.60844334427391233</v>
      </c>
      <c r="AP591">
        <v>0.39155665572608767</v>
      </c>
      <c r="AQ591" s="2">
        <f>Table4[[#This Row],[Gain]]^Table4[[#This Row],[θ]]</f>
        <v>100</v>
      </c>
      <c r="AR591" s="2">
        <f>-Table4[[#This Row],[λ]]*-Table4[[#This Row],[Loss]]^Table4[[#This Row],[θ]]</f>
        <v>125.99999999999999</v>
      </c>
      <c r="AS591" s="2">
        <f>Table4[[#This Row],[pie_gain]]*Table4[[#This Row],[v_n_w_g]]-Table4[[#This Row],[pie_loss]]*Table4[[#This Row],[v_n_w_l]]</f>
        <v>11.508195805904194</v>
      </c>
      <c r="AT591" s="2">
        <f>IF(Table4[[#This Row],[diff_v]]&gt;=1,1,0)</f>
        <v>1</v>
      </c>
      <c r="AU591" s="2">
        <f>Table4[[#This Row],[Gain]]^(Table4[[#This Row],[θ]]*Table4[[#This Row],[ω_p]])</f>
        <v>100</v>
      </c>
      <c r="AV591" s="2">
        <f>-Table4[[#This Row],[λ]]*-Table4[[#This Row],[Loss]]^(Table4[[#This Row],[θ]]*Table4[[#This Row],[ω_n]])</f>
        <v>125.59566727073215</v>
      </c>
      <c r="AW591" s="2">
        <f>Table4[[#This Row],[v_n_w_g_w]]*Table4[[#This Row],[pie_gain]]-Table4[[#This Row],[v_n_w_l_w]]*Table4[[#This Row],[pie_loss]]</f>
        <v>11.666514977176909</v>
      </c>
      <c r="AX591" s="2">
        <f>IF(Table4[[#This Row],[diff_v_w]]&gt;=1,1,0)</f>
        <v>1</v>
      </c>
      <c r="AY591" s="2">
        <f>Table4[[#This Row],[Gain]]^(Table4[[#This Row],[θ]])*Table4[[#This Row],[ω_p2]]</f>
        <v>100</v>
      </c>
      <c r="AZ591" s="2">
        <f>-Table4[[#This Row],[λ]]*-Table4[[#This Row],[Loss]]^(Table4[[#This Row],[θ]])*Table4[[#This Row],[ω_n2]]</f>
        <v>125.937</v>
      </c>
      <c r="BA591" s="2">
        <f>Table4[[#This Row],[v_n_w_g_w2]]*Table4[[#This Row],[pie_gain]]-Table4[[#This Row],[v_n_w_l_w2]]*Table4[[#This Row],[pie_loss]]</f>
        <v>11.532863875214929</v>
      </c>
      <c r="BB591" s="2">
        <f>IF(Table4[[#This Row],[diff_v_w2]]&gt;=1,1,0)</f>
        <v>1</v>
      </c>
      <c r="BC591" s="2">
        <f>Table4[[#This Row],[Gain]]^(Table4[[#This Row],[θ]]+Table4[[#This Row],[ω_p3]])</f>
        <v>100</v>
      </c>
      <c r="BD591" s="2">
        <f>-Table4[[#This Row],[λ]]*-Table4[[#This Row],[Loss]]^(Table4[[#This Row],[θ]]+Table4[[#This Row],[ω_n3]])</f>
        <v>125.43429771239211</v>
      </c>
      <c r="BE591" s="2">
        <f>Table4[[#This Row],[v_n_w_g_w3]]*Table4[[#This Row],[pie_gain]]-Table4[[#This Row],[v_n_w_l_w3]]*Table4[[#This Row],[pie_loss]]</f>
        <v>11.729700301776532</v>
      </c>
      <c r="BF591" s="2">
        <f>IF(Table4[[#This Row],[diff_v_w3]]&gt;=1,1,0)</f>
        <v>1</v>
      </c>
      <c r="BG591" s="2">
        <f>(Table4[[#This Row],[Accept]]-Table4[[#This Row],[projected_M1]])</f>
        <v>-1</v>
      </c>
      <c r="BH591" s="2">
        <f>(Table4[[#This Row],[Accept]]-Table4[[#This Row],[projected_M2]])</f>
        <v>-1</v>
      </c>
      <c r="BI591" s="2">
        <f>(Table4[[#This Row],[Accept]]-Table4[[#This Row],[projected_M3]])</f>
        <v>-1</v>
      </c>
      <c r="BJ591" s="2">
        <f>(Table4[[#This Row],[Accept]]-Table4[[#This Row],[projected_M4]])</f>
        <v>-1</v>
      </c>
    </row>
    <row r="592" spans="1:62" x14ac:dyDescent="0.3">
      <c r="A592">
        <v>43</v>
      </c>
      <c r="B592" t="s">
        <v>46</v>
      </c>
      <c r="C592">
        <v>1</v>
      </c>
      <c r="D592">
        <v>-1.4</v>
      </c>
      <c r="E592" s="22">
        <f>IF(Table4[[#This Row],[Trial]]="G1",Table4[[#This Row],[Balance]]/100,IF(Table4[[#This Row],[Trial]]="G2",Table4[[#This Row],[Balance]]/200,Table4[[#This Row],[Balance]]/500))</f>
        <v>0.95</v>
      </c>
      <c r="F592" s="22">
        <f>IF(Table4[[#This Row],[Net_Balance]]&gt;1,1+(Table4[[#This Row],[Net_Balance]]-1)/$F$974,1)</f>
        <v>1</v>
      </c>
      <c r="G592" s="22">
        <f>IF(Table4[[#This Row],[Net_Balance]]&lt;1,1-(1-Table4[[#This Row],[Net_Balance]])/$F$974,1)</f>
        <v>0.99928571428571433</v>
      </c>
      <c r="H592" s="22">
        <f>IF(Table4[[#This Row],[Net_Balance]]&gt;1,1+(Table4[[#This Row],[Net_Balance]]-1)/$H$974,1)</f>
        <v>1</v>
      </c>
      <c r="I592" s="22">
        <f>IF(Table4[[#This Row],[Net_Balance]]&lt;1,1-(1-Table4[[#This Row],[Net_Balance]])/$H$974,1)</f>
        <v>0.99950000000000006</v>
      </c>
      <c r="J592" s="22">
        <f>IF(Table4[[#This Row],[Net_Balance]]&gt;1,(Table4[[#This Row],[Net_Balance]]-1)/$J$974,0)</f>
        <v>0</v>
      </c>
      <c r="K592" s="22">
        <f>IF(Table4[[#This Row],[Net_Balance]]&lt;1,-(1-Table4[[#This Row],[Net_Balance]])/$J$974,0)</f>
        <v>-1.0000000000000009E-3</v>
      </c>
      <c r="L592" t="s">
        <v>109</v>
      </c>
      <c r="M592" t="s">
        <v>96</v>
      </c>
      <c r="N592" t="s">
        <v>5</v>
      </c>
      <c r="O592">
        <v>0</v>
      </c>
      <c r="P592">
        <v>0</v>
      </c>
      <c r="Q592">
        <v>190</v>
      </c>
      <c r="R592">
        <v>1664535496</v>
      </c>
      <c r="S592">
        <v>8</v>
      </c>
      <c r="T592" t="s">
        <v>118</v>
      </c>
      <c r="U592">
        <v>1</v>
      </c>
      <c r="V592">
        <v>-50</v>
      </c>
      <c r="W592">
        <v>0.5</v>
      </c>
      <c r="X592">
        <v>40</v>
      </c>
      <c r="Y592">
        <v>0.5</v>
      </c>
      <c r="Z592">
        <v>-5</v>
      </c>
      <c r="AA592">
        <v>2025</v>
      </c>
      <c r="AB592">
        <v>45</v>
      </c>
      <c r="AC592">
        <v>2</v>
      </c>
      <c r="AD592">
        <v>0.25</v>
      </c>
      <c r="AE592">
        <v>0.75</v>
      </c>
      <c r="AF592">
        <v>2</v>
      </c>
      <c r="AG592">
        <v>0.5</v>
      </c>
      <c r="AH592">
        <v>0.25</v>
      </c>
      <c r="AI592">
        <v>0.625</v>
      </c>
      <c r="AJ592">
        <v>0.375</v>
      </c>
      <c r="AK592">
        <v>-16.25</v>
      </c>
      <c r="AL592">
        <v>1898.4375</v>
      </c>
      <c r="AM592">
        <v>43.571062644833439</v>
      </c>
      <c r="AN592">
        <v>0.9</v>
      </c>
      <c r="AO592">
        <v>0.38419903534316502</v>
      </c>
      <c r="AP592">
        <v>0.61580096465683498</v>
      </c>
      <c r="AQ592" s="2">
        <f>Table4[[#This Row],[Gain]]^Table4[[#This Row],[θ]]</f>
        <v>40</v>
      </c>
      <c r="AR592" s="2">
        <f>-Table4[[#This Row],[λ]]*-Table4[[#This Row],[Loss]]^Table4[[#This Row],[θ]]</f>
        <v>70</v>
      </c>
      <c r="AS592" s="2">
        <f>Table4[[#This Row],[pie_gain]]*Table4[[#This Row],[v_n_w_g]]-Table4[[#This Row],[pie_loss]]*Table4[[#This Row],[v_n_w_l]]</f>
        <v>-27.738106112251845</v>
      </c>
      <c r="AT592" s="2">
        <f>IF(Table4[[#This Row],[diff_v]]&gt;=1,1,0)</f>
        <v>0</v>
      </c>
      <c r="AU592" s="2">
        <f>Table4[[#This Row],[Gain]]^(Table4[[#This Row],[θ]]*Table4[[#This Row],[ω_p]])</f>
        <v>40</v>
      </c>
      <c r="AV592" s="2">
        <f>-Table4[[#This Row],[λ]]*-Table4[[#This Row],[Loss]]^(Table4[[#This Row],[θ]]*Table4[[#This Row],[ω_n]])</f>
        <v>69.80467187971702</v>
      </c>
      <c r="AW592" s="2">
        <f>Table4[[#This Row],[v_n_w_g_w]]*Table4[[#This Row],[pie_gain]]-Table4[[#This Row],[v_n_w_l_w]]*Table4[[#This Row],[pie_loss]]</f>
        <v>-27.617822867356981</v>
      </c>
      <c r="AX592" s="2">
        <f>IF(Table4[[#This Row],[diff_v_w]]&gt;=1,1,0)</f>
        <v>0</v>
      </c>
      <c r="AY592" s="2">
        <f>Table4[[#This Row],[Gain]]^(Table4[[#This Row],[θ]])*Table4[[#This Row],[ω_p2]]</f>
        <v>40</v>
      </c>
      <c r="AZ592" s="2">
        <f>-Table4[[#This Row],[λ]]*-Table4[[#This Row],[Loss]]^(Table4[[#This Row],[θ]])*Table4[[#This Row],[ω_n2]]</f>
        <v>69.965000000000003</v>
      </c>
      <c r="BA592" s="2">
        <f>Table4[[#This Row],[v_n_w_g_w2]]*Table4[[#This Row],[pie_gain]]-Table4[[#This Row],[v_n_w_l_w2]]*Table4[[#This Row],[pie_loss]]</f>
        <v>-27.716553078488861</v>
      </c>
      <c r="BB592" s="2">
        <f>IF(Table4[[#This Row],[diff_v_w2]]&gt;=1,1,0)</f>
        <v>0</v>
      </c>
      <c r="BC592" s="2">
        <f>Table4[[#This Row],[Gain]]^(Table4[[#This Row],[θ]]+Table4[[#This Row],[ω_p3]])</f>
        <v>40</v>
      </c>
      <c r="BD592" s="2">
        <f>-Table4[[#This Row],[λ]]*-Table4[[#This Row],[Loss]]^(Table4[[#This Row],[θ]]+Table4[[#This Row],[ω_n3]])</f>
        <v>69.726693329167205</v>
      </c>
      <c r="BE592" s="2">
        <f>Table4[[#This Row],[v_n_w_g_w3]]*Table4[[#This Row],[pie_gain]]-Table4[[#This Row],[v_n_w_l_w3]]*Table4[[#This Row],[pie_loss]]</f>
        <v>-27.569803600705864</v>
      </c>
      <c r="BF592" s="2">
        <f>IF(Table4[[#This Row],[diff_v_w3]]&gt;=1,1,0)</f>
        <v>0</v>
      </c>
      <c r="BG592" s="2">
        <f>(Table4[[#This Row],[Accept]]-Table4[[#This Row],[projected_M1]])</f>
        <v>0</v>
      </c>
      <c r="BH592" s="2">
        <f>(Table4[[#This Row],[Accept]]-Table4[[#This Row],[projected_M2]])</f>
        <v>0</v>
      </c>
      <c r="BI592" s="2">
        <f>(Table4[[#This Row],[Accept]]-Table4[[#This Row],[projected_M3]])</f>
        <v>0</v>
      </c>
      <c r="BJ592" s="2">
        <f>(Table4[[#This Row],[Accept]]-Table4[[#This Row],[projected_M4]])</f>
        <v>0</v>
      </c>
    </row>
    <row r="593" spans="1:62" x14ac:dyDescent="0.3">
      <c r="A593">
        <v>44</v>
      </c>
      <c r="B593" t="s">
        <v>46</v>
      </c>
      <c r="C593">
        <v>1</v>
      </c>
      <c r="D593">
        <v>-1.4</v>
      </c>
      <c r="E593" s="22">
        <f>IF(Table4[[#This Row],[Trial]]="G1",Table4[[#This Row],[Balance]]/100,IF(Table4[[#This Row],[Trial]]="G2",Table4[[#This Row],[Balance]]/200,Table4[[#This Row],[Balance]]/500))</f>
        <v>0.9</v>
      </c>
      <c r="F593" s="22">
        <f>IF(Table4[[#This Row],[Net_Balance]]&gt;1,1+(Table4[[#This Row],[Net_Balance]]-1)/$F$974,1)</f>
        <v>1</v>
      </c>
      <c r="G593" s="22">
        <f>IF(Table4[[#This Row],[Net_Balance]]&lt;1,1-(1-Table4[[#This Row],[Net_Balance]])/$F$974,1)</f>
        <v>0.99857142857142855</v>
      </c>
      <c r="H593" s="22">
        <f>IF(Table4[[#This Row],[Net_Balance]]&gt;1,1+(Table4[[#This Row],[Net_Balance]]-1)/$H$974,1)</f>
        <v>1</v>
      </c>
      <c r="I593" s="22">
        <f>IF(Table4[[#This Row],[Net_Balance]]&lt;1,1-(1-Table4[[#This Row],[Net_Balance]])/$H$974,1)</f>
        <v>0.999</v>
      </c>
      <c r="J593" s="22">
        <f>IF(Table4[[#This Row],[Net_Balance]]&gt;1,(Table4[[#This Row],[Net_Balance]]-1)/$J$974,0)</f>
        <v>0</v>
      </c>
      <c r="K593" s="22">
        <f>IF(Table4[[#This Row],[Net_Balance]]&lt;1,-(1-Table4[[#This Row],[Net_Balance]])/$J$974,0)</f>
        <v>-1.9999999999999996E-3</v>
      </c>
      <c r="L593" t="s">
        <v>109</v>
      </c>
      <c r="M593" t="s">
        <v>92</v>
      </c>
      <c r="N593" t="s">
        <v>7</v>
      </c>
      <c r="O593">
        <v>1</v>
      </c>
      <c r="P593">
        <v>-10</v>
      </c>
      <c r="Q593">
        <v>180</v>
      </c>
      <c r="R593">
        <v>1664535503</v>
      </c>
      <c r="S593">
        <v>7</v>
      </c>
      <c r="T593" t="s">
        <v>117</v>
      </c>
      <c r="U593">
        <v>0</v>
      </c>
      <c r="V593">
        <v>-10</v>
      </c>
      <c r="W593">
        <v>0.5</v>
      </c>
      <c r="X593">
        <v>30</v>
      </c>
      <c r="Y593">
        <v>0.5</v>
      </c>
      <c r="Z593">
        <v>10</v>
      </c>
      <c r="AA593">
        <v>400</v>
      </c>
      <c r="AB593">
        <v>20</v>
      </c>
      <c r="AC593">
        <v>4</v>
      </c>
      <c r="AD593">
        <v>0.25</v>
      </c>
      <c r="AE593">
        <v>0.75</v>
      </c>
      <c r="AF593">
        <v>2</v>
      </c>
      <c r="AG593">
        <v>0.5</v>
      </c>
      <c r="AH593">
        <v>0.25</v>
      </c>
      <c r="AI593">
        <v>0.625</v>
      </c>
      <c r="AJ593">
        <v>0.375</v>
      </c>
      <c r="AK593">
        <v>5</v>
      </c>
      <c r="AL593">
        <v>375</v>
      </c>
      <c r="AM593">
        <v>19.364916731037084</v>
      </c>
      <c r="AN593">
        <v>0.9</v>
      </c>
      <c r="AO593">
        <v>0.38419903534316502</v>
      </c>
      <c r="AP593">
        <v>0.61580096465683498</v>
      </c>
      <c r="AQ593" s="2">
        <f>Table4[[#This Row],[Gain]]^Table4[[#This Row],[θ]]</f>
        <v>30</v>
      </c>
      <c r="AR593" s="2">
        <f>-Table4[[#This Row],[λ]]*-Table4[[#This Row],[Loss]]^Table4[[#This Row],[θ]]</f>
        <v>14</v>
      </c>
      <c r="AS593" s="2">
        <f>Table4[[#This Row],[pie_gain]]*Table4[[#This Row],[v_n_w_g]]-Table4[[#This Row],[pie_loss]]*Table4[[#This Row],[v_n_w_l]]</f>
        <v>2.904757555099259</v>
      </c>
      <c r="AT593" s="2">
        <f>IF(Table4[[#This Row],[diff_v]]&gt;=1,1,0)</f>
        <v>1</v>
      </c>
      <c r="AU593" s="2">
        <f>Table4[[#This Row],[Gain]]^(Table4[[#This Row],[θ]]*Table4[[#This Row],[ω_p]])</f>
        <v>30</v>
      </c>
      <c r="AV593" s="2">
        <f>-Table4[[#This Row],[λ]]*-Table4[[#This Row],[Loss]]^(Table4[[#This Row],[θ]]*Table4[[#This Row],[ω_n]])</f>
        <v>13.954023956561844</v>
      </c>
      <c r="AW593" s="2">
        <f>Table4[[#This Row],[v_n_w_g_w]]*Table4[[#This Row],[pie_gain]]-Table4[[#This Row],[v_n_w_l_w]]*Table4[[#This Row],[pie_loss]]</f>
        <v>2.9330696469995807</v>
      </c>
      <c r="AX593" s="2">
        <f>IF(Table4[[#This Row],[diff_v_w]]&gt;=1,1,0)</f>
        <v>1</v>
      </c>
      <c r="AY593" s="2">
        <f>Table4[[#This Row],[Gain]]^(Table4[[#This Row],[θ]])*Table4[[#This Row],[ω_p2]]</f>
        <v>30</v>
      </c>
      <c r="AZ593" s="2">
        <f>-Table4[[#This Row],[λ]]*-Table4[[#This Row],[Loss]]^(Table4[[#This Row],[θ]])*Table4[[#This Row],[ω_n2]]</f>
        <v>13.986000000000001</v>
      </c>
      <c r="BA593" s="2">
        <f>Table4[[#This Row],[v_n_w_g_w2]]*Table4[[#This Row],[pie_gain]]-Table4[[#This Row],[v_n_w_l_w2]]*Table4[[#This Row],[pie_loss]]</f>
        <v>2.9133787686044545</v>
      </c>
      <c r="BB593" s="2">
        <f>IF(Table4[[#This Row],[diff_v_w2]]&gt;=1,1,0)</f>
        <v>1</v>
      </c>
      <c r="BC593" s="2">
        <f>Table4[[#This Row],[Gain]]^(Table4[[#This Row],[θ]]+Table4[[#This Row],[ω_p3]])</f>
        <v>30</v>
      </c>
      <c r="BD593" s="2">
        <f>-Table4[[#This Row],[λ]]*-Table4[[#This Row],[Loss]]^(Table4[[#This Row],[θ]]+Table4[[#This Row],[ω_n3]])</f>
        <v>13.935675842921379</v>
      </c>
      <c r="BE593" s="2">
        <f>Table4[[#This Row],[v_n_w_g_w3]]*Table4[[#This Row],[pie_gain]]-Table4[[#This Row],[v_n_w_l_w3]]*Table4[[#This Row],[pie_loss]]</f>
        <v>2.9443684330790134</v>
      </c>
      <c r="BF593" s="2">
        <f>IF(Table4[[#This Row],[diff_v_w3]]&gt;=1,1,0)</f>
        <v>1</v>
      </c>
      <c r="BG593" s="2">
        <f>(Table4[[#This Row],[Accept]]-Table4[[#This Row],[projected_M1]])</f>
        <v>0</v>
      </c>
      <c r="BH593" s="2">
        <f>(Table4[[#This Row],[Accept]]-Table4[[#This Row],[projected_M2]])</f>
        <v>0</v>
      </c>
      <c r="BI593" s="2">
        <f>(Table4[[#This Row],[Accept]]-Table4[[#This Row],[projected_M3]])</f>
        <v>0</v>
      </c>
      <c r="BJ593" s="2">
        <f>(Table4[[#This Row],[Accept]]-Table4[[#This Row],[projected_M4]])</f>
        <v>0</v>
      </c>
    </row>
    <row r="594" spans="1:62" x14ac:dyDescent="0.3">
      <c r="A594">
        <v>45</v>
      </c>
      <c r="B594" t="s">
        <v>46</v>
      </c>
      <c r="C594">
        <v>1</v>
      </c>
      <c r="D594">
        <v>-1.4</v>
      </c>
      <c r="E594" s="22">
        <f>IF(Table4[[#This Row],[Trial]]="G1",Table4[[#This Row],[Balance]]/100,IF(Table4[[#This Row],[Trial]]="G2",Table4[[#This Row],[Balance]]/200,Table4[[#This Row],[Balance]]/500))</f>
        <v>1.1499999999999999</v>
      </c>
      <c r="F594" s="22">
        <f>IF(Table4[[#This Row],[Net_Balance]]&gt;1,1+(Table4[[#This Row],[Net_Balance]]-1)/$F$974,1)</f>
        <v>1.0021428571428572</v>
      </c>
      <c r="G594" s="22">
        <f>IF(Table4[[#This Row],[Net_Balance]]&lt;1,1-(1-Table4[[#This Row],[Net_Balance]])/$F$974,1)</f>
        <v>1</v>
      </c>
      <c r="H594" s="22">
        <f>IF(Table4[[#This Row],[Net_Balance]]&gt;1,1+(Table4[[#This Row],[Net_Balance]]-1)/$H$974,1)</f>
        <v>1.0015000000000001</v>
      </c>
      <c r="I594" s="22">
        <f>IF(Table4[[#This Row],[Net_Balance]]&lt;1,1-(1-Table4[[#This Row],[Net_Balance]])/$H$974,1)</f>
        <v>1</v>
      </c>
      <c r="J594" s="22">
        <f>IF(Table4[[#This Row],[Net_Balance]]&gt;1,(Table4[[#This Row],[Net_Balance]]-1)/$J$974,0)</f>
        <v>2.9999999999999983E-3</v>
      </c>
      <c r="K594" s="22">
        <f>IF(Table4[[#This Row],[Net_Balance]]&lt;1,-(1-Table4[[#This Row],[Net_Balance]])/$J$974,0)</f>
        <v>0</v>
      </c>
      <c r="L594" t="s">
        <v>109</v>
      </c>
      <c r="M594" t="s">
        <v>100</v>
      </c>
      <c r="N594" t="s">
        <v>7</v>
      </c>
      <c r="O594">
        <v>1</v>
      </c>
      <c r="P594">
        <v>50</v>
      </c>
      <c r="Q594">
        <v>230</v>
      </c>
      <c r="R594">
        <v>1664535515</v>
      </c>
      <c r="S594">
        <v>12</v>
      </c>
      <c r="T594" t="s">
        <v>117</v>
      </c>
      <c r="U594">
        <v>0</v>
      </c>
      <c r="V594">
        <v>-50</v>
      </c>
      <c r="W594">
        <v>0.5</v>
      </c>
      <c r="X594">
        <v>50</v>
      </c>
      <c r="Y594">
        <v>0.5</v>
      </c>
      <c r="Z594">
        <v>0</v>
      </c>
      <c r="AA594">
        <v>2500</v>
      </c>
      <c r="AB594">
        <v>50</v>
      </c>
      <c r="AC594">
        <v>2</v>
      </c>
      <c r="AD594">
        <v>0.25</v>
      </c>
      <c r="AE594">
        <v>0.75</v>
      </c>
      <c r="AF594">
        <v>2</v>
      </c>
      <c r="AG594">
        <v>0.5</v>
      </c>
      <c r="AH594">
        <v>0.25</v>
      </c>
      <c r="AI594">
        <v>0.625</v>
      </c>
      <c r="AJ594">
        <v>0.375</v>
      </c>
      <c r="AK594">
        <v>-12.5</v>
      </c>
      <c r="AL594">
        <v>2343.75</v>
      </c>
      <c r="AM594">
        <v>48.412291827592711</v>
      </c>
      <c r="AN594">
        <v>0.9</v>
      </c>
      <c r="AO594">
        <v>0.38419903534316502</v>
      </c>
      <c r="AP594">
        <v>0.61580096465683498</v>
      </c>
      <c r="AQ594" s="2">
        <f>Table4[[#This Row],[Gain]]^Table4[[#This Row],[θ]]</f>
        <v>50</v>
      </c>
      <c r="AR594" s="2">
        <f>-Table4[[#This Row],[λ]]*-Table4[[#This Row],[Loss]]^Table4[[#This Row],[θ]]</f>
        <v>70</v>
      </c>
      <c r="AS594" s="2">
        <f>Table4[[#This Row],[pie_gain]]*Table4[[#This Row],[v_n_w_g]]-Table4[[#This Row],[pie_loss]]*Table4[[#This Row],[v_n_w_l]]</f>
        <v>-23.896115758820194</v>
      </c>
      <c r="AT594" s="2">
        <f>IF(Table4[[#This Row],[diff_v]]&gt;=1,1,0)</f>
        <v>0</v>
      </c>
      <c r="AU594" s="2">
        <f>Table4[[#This Row],[Gain]]^(Table4[[#This Row],[θ]]*Table4[[#This Row],[ω_p]])</f>
        <v>50.420907069433497</v>
      </c>
      <c r="AV594" s="2">
        <f>-Table4[[#This Row],[λ]]*-Table4[[#This Row],[Loss]]^(Table4[[#This Row],[θ]]*Table4[[#This Row],[ω_n]])</f>
        <v>70</v>
      </c>
      <c r="AW594" s="2">
        <f>Table4[[#This Row],[v_n_w_g_w]]*Table4[[#This Row],[pie_gain]]-Table4[[#This Row],[v_n_w_l_w]]*Table4[[#This Row],[pie_loss]]</f>
        <v>-23.734403668774728</v>
      </c>
      <c r="AX594" s="2">
        <f>IF(Table4[[#This Row],[diff_v_w]]&gt;=1,1,0)</f>
        <v>0</v>
      </c>
      <c r="AY594" s="2">
        <f>Table4[[#This Row],[Gain]]^(Table4[[#This Row],[θ]])*Table4[[#This Row],[ω_p2]]</f>
        <v>50.075000000000003</v>
      </c>
      <c r="AZ594" s="2">
        <f>-Table4[[#This Row],[λ]]*-Table4[[#This Row],[Loss]]^(Table4[[#This Row],[θ]])*Table4[[#This Row],[ω_n2]]</f>
        <v>70</v>
      </c>
      <c r="BA594" s="2">
        <f>Table4[[#This Row],[v_n_w_g_w2]]*Table4[[#This Row],[pie_gain]]-Table4[[#This Row],[v_n_w_l_w2]]*Table4[[#This Row],[pie_loss]]</f>
        <v>-23.867300831169455</v>
      </c>
      <c r="BB594" s="2">
        <f>IF(Table4[[#This Row],[diff_v_w2]]&gt;=1,1,0)</f>
        <v>0</v>
      </c>
      <c r="BC594" s="2">
        <f>Table4[[#This Row],[Gain]]^(Table4[[#This Row],[θ]]+Table4[[#This Row],[ω_p3]])</f>
        <v>50.590260343922104</v>
      </c>
      <c r="BD594" s="2">
        <f>-Table4[[#This Row],[λ]]*-Table4[[#This Row],[Loss]]^(Table4[[#This Row],[θ]]+Table4[[#This Row],[ω_n3]])</f>
        <v>70</v>
      </c>
      <c r="BE594" s="2">
        <f>Table4[[#This Row],[v_n_w_g_w3]]*Table4[[#This Row],[pie_gain]]-Table4[[#This Row],[v_n_w_l_w3]]*Table4[[#This Row],[pie_loss]]</f>
        <v>-23.669338304083997</v>
      </c>
      <c r="BF594" s="2">
        <f>IF(Table4[[#This Row],[diff_v_w3]]&gt;=1,1,0)</f>
        <v>0</v>
      </c>
      <c r="BG594" s="2">
        <f>(Table4[[#This Row],[Accept]]-Table4[[#This Row],[projected_M1]])</f>
        <v>1</v>
      </c>
      <c r="BH594" s="2">
        <f>(Table4[[#This Row],[Accept]]-Table4[[#This Row],[projected_M2]])</f>
        <v>1</v>
      </c>
      <c r="BI594" s="2">
        <f>(Table4[[#This Row],[Accept]]-Table4[[#This Row],[projected_M3]])</f>
        <v>1</v>
      </c>
      <c r="BJ594" s="2">
        <f>(Table4[[#This Row],[Accept]]-Table4[[#This Row],[projected_M4]])</f>
        <v>1</v>
      </c>
    </row>
    <row r="595" spans="1:62" x14ac:dyDescent="0.3">
      <c r="A595">
        <v>46</v>
      </c>
      <c r="B595" t="s">
        <v>46</v>
      </c>
      <c r="C595">
        <v>1</v>
      </c>
      <c r="D595">
        <v>-1.4</v>
      </c>
      <c r="E595" s="22">
        <f>IF(Table4[[#This Row],[Trial]]="G1",Table4[[#This Row],[Balance]]/100,IF(Table4[[#This Row],[Trial]]="G2",Table4[[#This Row],[Balance]]/200,Table4[[#This Row],[Balance]]/500))</f>
        <v>0.9</v>
      </c>
      <c r="F595" s="22">
        <f>IF(Table4[[#This Row],[Net_Balance]]&gt;1,1+(Table4[[#This Row],[Net_Balance]]-1)/$F$974,1)</f>
        <v>1</v>
      </c>
      <c r="G595" s="22">
        <f>IF(Table4[[#This Row],[Net_Balance]]&lt;1,1-(1-Table4[[#This Row],[Net_Balance]])/$F$974,1)</f>
        <v>0.99857142857142855</v>
      </c>
      <c r="H595" s="22">
        <f>IF(Table4[[#This Row],[Net_Balance]]&gt;1,1+(Table4[[#This Row],[Net_Balance]]-1)/$H$974,1)</f>
        <v>1</v>
      </c>
      <c r="I595" s="22">
        <f>IF(Table4[[#This Row],[Net_Balance]]&lt;1,1-(1-Table4[[#This Row],[Net_Balance]])/$H$974,1)</f>
        <v>0.999</v>
      </c>
      <c r="J595" s="22">
        <f>IF(Table4[[#This Row],[Net_Balance]]&gt;1,(Table4[[#This Row],[Net_Balance]]-1)/$J$974,0)</f>
        <v>0</v>
      </c>
      <c r="K595" s="22">
        <f>IF(Table4[[#This Row],[Net_Balance]]&lt;1,-(1-Table4[[#This Row],[Net_Balance]])/$J$974,0)</f>
        <v>-1.9999999999999996E-3</v>
      </c>
      <c r="L595" t="s">
        <v>109</v>
      </c>
      <c r="M595" t="s">
        <v>81</v>
      </c>
      <c r="N595" t="s">
        <v>7</v>
      </c>
      <c r="O595">
        <v>1</v>
      </c>
      <c r="P595">
        <v>-50</v>
      </c>
      <c r="Q595">
        <v>180</v>
      </c>
      <c r="R595">
        <v>1664535524</v>
      </c>
      <c r="S595">
        <v>9</v>
      </c>
      <c r="T595" t="s">
        <v>118</v>
      </c>
      <c r="U595">
        <v>1</v>
      </c>
      <c r="V595">
        <v>-50</v>
      </c>
      <c r="W595">
        <v>0.5</v>
      </c>
      <c r="X595">
        <v>70</v>
      </c>
      <c r="Y595">
        <v>0.5</v>
      </c>
      <c r="Z595">
        <v>10</v>
      </c>
      <c r="AA595">
        <v>3600</v>
      </c>
      <c r="AB595">
        <v>60</v>
      </c>
      <c r="AC595">
        <v>2</v>
      </c>
      <c r="AD595">
        <v>0.25</v>
      </c>
      <c r="AE595">
        <v>0.75</v>
      </c>
      <c r="AF595">
        <v>1</v>
      </c>
      <c r="AG595">
        <v>0.25</v>
      </c>
      <c r="AH595">
        <v>0.5</v>
      </c>
      <c r="AI595">
        <v>0.375</v>
      </c>
      <c r="AJ595">
        <v>0.625</v>
      </c>
      <c r="AK595">
        <v>25</v>
      </c>
      <c r="AL595">
        <v>3375</v>
      </c>
      <c r="AM595">
        <v>58.094750193111253</v>
      </c>
      <c r="AN595">
        <v>0.9</v>
      </c>
      <c r="AO595">
        <v>0.60844334427391233</v>
      </c>
      <c r="AP595">
        <v>0.39155665572608767</v>
      </c>
      <c r="AQ595" s="2">
        <f>Table4[[#This Row],[Gain]]^Table4[[#This Row],[θ]]</f>
        <v>70</v>
      </c>
      <c r="AR595" s="2">
        <f>-Table4[[#This Row],[λ]]*-Table4[[#This Row],[Loss]]^Table4[[#This Row],[θ]]</f>
        <v>70</v>
      </c>
      <c r="AS595" s="2">
        <f>Table4[[#This Row],[pie_gain]]*Table4[[#This Row],[v_n_w_g]]-Table4[[#This Row],[pie_loss]]*Table4[[#This Row],[v_n_w_l]]</f>
        <v>15.182068198347725</v>
      </c>
      <c r="AT595" s="2">
        <f>IF(Table4[[#This Row],[diff_v]]&gt;=1,1,0)</f>
        <v>1</v>
      </c>
      <c r="AU595" s="2">
        <f>Table4[[#This Row],[Gain]]^(Table4[[#This Row],[θ]]*Table4[[#This Row],[ω_p]])</f>
        <v>70</v>
      </c>
      <c r="AV595" s="2">
        <f>-Table4[[#This Row],[λ]]*-Table4[[#This Row],[Loss]]^(Table4[[#This Row],[θ]]*Table4[[#This Row],[ω_n]])</f>
        <v>69.609888803356469</v>
      </c>
      <c r="AW595" s="2">
        <f>Table4[[#This Row],[v_n_w_g_w]]*Table4[[#This Row],[pie_gain]]-Table4[[#This Row],[v_n_w_l_w]]*Table4[[#This Row],[pie_loss]]</f>
        <v>15.334818833866766</v>
      </c>
      <c r="AX595" s="2">
        <f>IF(Table4[[#This Row],[diff_v_w]]&gt;=1,1,0)</f>
        <v>1</v>
      </c>
      <c r="AY595" s="2">
        <f>Table4[[#This Row],[Gain]]^(Table4[[#This Row],[θ]])*Table4[[#This Row],[ω_p2]]</f>
        <v>70</v>
      </c>
      <c r="AZ595" s="2">
        <f>-Table4[[#This Row],[λ]]*-Table4[[#This Row],[Loss]]^(Table4[[#This Row],[θ]])*Table4[[#This Row],[ω_n2]]</f>
        <v>69.930000000000007</v>
      </c>
      <c r="BA595" s="2">
        <f>Table4[[#This Row],[v_n_w_g_w2]]*Table4[[#This Row],[pie_gain]]-Table4[[#This Row],[v_n_w_l_w2]]*Table4[[#This Row],[pie_loss]]</f>
        <v>15.209477164248547</v>
      </c>
      <c r="BB595" s="2">
        <f>IF(Table4[[#This Row],[diff_v_w2]]&gt;=1,1,0)</f>
        <v>1</v>
      </c>
      <c r="BC595" s="2">
        <f>Table4[[#This Row],[Gain]]^(Table4[[#This Row],[θ]]+Table4[[#This Row],[ω_p3]])</f>
        <v>70</v>
      </c>
      <c r="BD595" s="2">
        <f>-Table4[[#This Row],[λ]]*-Table4[[#This Row],[Loss]]^(Table4[[#This Row],[θ]]+Table4[[#This Row],[ω_n3]])</f>
        <v>69.454453751710489</v>
      </c>
      <c r="BE595" s="2">
        <f>Table4[[#This Row],[v_n_w_g_w3]]*Table4[[#This Row],[pie_gain]]-Table4[[#This Row],[v_n_w_l_w3]]*Table4[[#This Row],[pie_loss]]</f>
        <v>15.39568046287188</v>
      </c>
      <c r="BF595" s="2">
        <f>IF(Table4[[#This Row],[diff_v_w3]]&gt;=1,1,0)</f>
        <v>1</v>
      </c>
      <c r="BG595" s="2">
        <f>(Table4[[#This Row],[Accept]]-Table4[[#This Row],[projected_M1]])</f>
        <v>0</v>
      </c>
      <c r="BH595" s="2">
        <f>(Table4[[#This Row],[Accept]]-Table4[[#This Row],[projected_M2]])</f>
        <v>0</v>
      </c>
      <c r="BI595" s="2">
        <f>(Table4[[#This Row],[Accept]]-Table4[[#This Row],[projected_M3]])</f>
        <v>0</v>
      </c>
      <c r="BJ595" s="2">
        <f>(Table4[[#This Row],[Accept]]-Table4[[#This Row],[projected_M4]])</f>
        <v>0</v>
      </c>
    </row>
    <row r="596" spans="1:62" x14ac:dyDescent="0.3">
      <c r="A596">
        <v>49</v>
      </c>
      <c r="B596" t="s">
        <v>46</v>
      </c>
      <c r="C596">
        <v>1</v>
      </c>
      <c r="D596">
        <v>-1.4</v>
      </c>
      <c r="E596" s="22">
        <f>IF(Table4[[#This Row],[Trial]]="G1",Table4[[#This Row],[Balance]]/100,IF(Table4[[#This Row],[Trial]]="G2",Table4[[#This Row],[Balance]]/200,Table4[[#This Row],[Balance]]/500))</f>
        <v>0.9</v>
      </c>
      <c r="F596" s="22">
        <f>IF(Table4[[#This Row],[Net_Balance]]&gt;1,1+(Table4[[#This Row],[Net_Balance]]-1)/$F$974,1)</f>
        <v>1</v>
      </c>
      <c r="G596" s="22">
        <f>IF(Table4[[#This Row],[Net_Balance]]&lt;1,1-(1-Table4[[#This Row],[Net_Balance]])/$F$974,1)</f>
        <v>0.99857142857142855</v>
      </c>
      <c r="H596" s="22">
        <f>IF(Table4[[#This Row],[Net_Balance]]&gt;1,1+(Table4[[#This Row],[Net_Balance]]-1)/$H$974,1)</f>
        <v>1</v>
      </c>
      <c r="I596" s="22">
        <f>IF(Table4[[#This Row],[Net_Balance]]&lt;1,1-(1-Table4[[#This Row],[Net_Balance]])/$H$974,1)</f>
        <v>0.999</v>
      </c>
      <c r="J596" s="22">
        <f>IF(Table4[[#This Row],[Net_Balance]]&gt;1,(Table4[[#This Row],[Net_Balance]]-1)/$J$974,0)</f>
        <v>0</v>
      </c>
      <c r="K596" s="22">
        <f>IF(Table4[[#This Row],[Net_Balance]]&lt;1,-(1-Table4[[#This Row],[Net_Balance]])/$J$974,0)</f>
        <v>-1.9999999999999996E-3</v>
      </c>
      <c r="L596" t="s">
        <v>109</v>
      </c>
      <c r="M596" t="s">
        <v>72</v>
      </c>
      <c r="N596" t="s">
        <v>113</v>
      </c>
      <c r="O596">
        <v>0</v>
      </c>
      <c r="P596">
        <v>0</v>
      </c>
      <c r="Q596">
        <v>180</v>
      </c>
      <c r="R596">
        <v>1664535546</v>
      </c>
      <c r="S596">
        <v>9</v>
      </c>
      <c r="T596" t="s">
        <v>118</v>
      </c>
      <c r="U596">
        <v>1</v>
      </c>
      <c r="V596">
        <v>-90</v>
      </c>
      <c r="W596">
        <v>0.5</v>
      </c>
      <c r="X596">
        <v>90</v>
      </c>
      <c r="Y596">
        <v>0.5</v>
      </c>
      <c r="Z596">
        <v>0</v>
      </c>
      <c r="AA596">
        <v>8100</v>
      </c>
      <c r="AB596">
        <v>90</v>
      </c>
      <c r="AC596">
        <v>4</v>
      </c>
      <c r="AD596">
        <v>0.25</v>
      </c>
      <c r="AE596">
        <v>0.75</v>
      </c>
      <c r="AF596">
        <v>1</v>
      </c>
      <c r="AG596">
        <v>0.25</v>
      </c>
      <c r="AH596">
        <v>0.5</v>
      </c>
      <c r="AI596">
        <v>0.375</v>
      </c>
      <c r="AJ596">
        <v>0.625</v>
      </c>
      <c r="AK596">
        <v>22.5</v>
      </c>
      <c r="AL596">
        <v>7593.75</v>
      </c>
      <c r="AM596">
        <v>87.142125289666879</v>
      </c>
      <c r="AN596">
        <v>0.9</v>
      </c>
      <c r="AO596">
        <v>0.60844334427391233</v>
      </c>
      <c r="AP596">
        <v>0.39155665572608767</v>
      </c>
      <c r="AQ596" s="2">
        <f>Table4[[#This Row],[Gain]]^Table4[[#This Row],[θ]]</f>
        <v>90</v>
      </c>
      <c r="AR596" s="2">
        <f>-Table4[[#This Row],[λ]]*-Table4[[#This Row],[Loss]]^Table4[[#This Row],[θ]]</f>
        <v>125.99999999999999</v>
      </c>
      <c r="AS596" s="2">
        <f>Table4[[#This Row],[pie_gain]]*Table4[[#This Row],[v_n_w_g]]-Table4[[#This Row],[pie_loss]]*Table4[[#This Row],[v_n_w_l]]</f>
        <v>5.4237623631650749</v>
      </c>
      <c r="AT596" s="2">
        <f>IF(Table4[[#This Row],[diff_v]]&gt;=1,1,0)</f>
        <v>1</v>
      </c>
      <c r="AU596" s="2">
        <f>Table4[[#This Row],[Gain]]^(Table4[[#This Row],[θ]]*Table4[[#This Row],[ω_p]])</f>
        <v>90</v>
      </c>
      <c r="AV596" s="2">
        <f>-Table4[[#This Row],[λ]]*-Table4[[#This Row],[Loss]]^(Table4[[#This Row],[θ]]*Table4[[#This Row],[ω_n]])</f>
        <v>125.19263204111478</v>
      </c>
      <c r="AW596" s="2">
        <f>Table4[[#This Row],[v_n_w_g_w]]*Table4[[#This Row],[pie_gain]]-Table4[[#This Row],[v_n_w_l_w]]*Table4[[#This Row],[pie_loss]]</f>
        <v>5.7398926610865644</v>
      </c>
      <c r="AX596" s="2">
        <f>IF(Table4[[#This Row],[diff_v_w]]&gt;=1,1,0)</f>
        <v>1</v>
      </c>
      <c r="AY596" s="2">
        <f>Table4[[#This Row],[Gain]]^(Table4[[#This Row],[θ]])*Table4[[#This Row],[ω_p2]]</f>
        <v>90</v>
      </c>
      <c r="AZ596" s="2">
        <f>-Table4[[#This Row],[λ]]*-Table4[[#This Row],[Loss]]^(Table4[[#This Row],[θ]])*Table4[[#This Row],[ω_n2]]</f>
        <v>125.87399999999998</v>
      </c>
      <c r="BA596" s="2">
        <f>Table4[[#This Row],[v_n_w_g_w2]]*Table4[[#This Row],[pie_gain]]-Table4[[#This Row],[v_n_w_l_w2]]*Table4[[#This Row],[pie_loss]]</f>
        <v>5.4730985017865592</v>
      </c>
      <c r="BB596" s="2">
        <f>IF(Table4[[#This Row],[diff_v_w2]]&gt;=1,1,0)</f>
        <v>1</v>
      </c>
      <c r="BC596" s="2">
        <f>Table4[[#This Row],[Gain]]^(Table4[[#This Row],[θ]]+Table4[[#This Row],[ω_p3]])</f>
        <v>90</v>
      </c>
      <c r="BD596" s="2">
        <f>-Table4[[#This Row],[λ]]*-Table4[[#This Row],[Loss]]^(Table4[[#This Row],[θ]]+Table4[[#This Row],[ω_n3]])</f>
        <v>124.87113525873812</v>
      </c>
      <c r="BE596" s="2">
        <f>Table4[[#This Row],[v_n_w_g_w3]]*Table4[[#This Row],[pie_gain]]-Table4[[#This Row],[v_n_w_l_w3]]*Table4[[#This Row],[pie_loss]]</f>
        <v>5.86577686602066</v>
      </c>
      <c r="BF596" s="2">
        <f>IF(Table4[[#This Row],[diff_v_w3]]&gt;=1,1,0)</f>
        <v>1</v>
      </c>
      <c r="BG596" s="2">
        <f>(Table4[[#This Row],[Accept]]-Table4[[#This Row],[projected_M1]])</f>
        <v>-1</v>
      </c>
      <c r="BH596" s="2">
        <f>(Table4[[#This Row],[Accept]]-Table4[[#This Row],[projected_M2]])</f>
        <v>-1</v>
      </c>
      <c r="BI596" s="2">
        <f>(Table4[[#This Row],[Accept]]-Table4[[#This Row],[projected_M3]])</f>
        <v>-1</v>
      </c>
      <c r="BJ596" s="2">
        <f>(Table4[[#This Row],[Accept]]-Table4[[#This Row],[projected_M4]])</f>
        <v>-1</v>
      </c>
    </row>
    <row r="597" spans="1:62" x14ac:dyDescent="0.3">
      <c r="A597">
        <v>50</v>
      </c>
      <c r="B597" t="s">
        <v>46</v>
      </c>
      <c r="C597">
        <v>1</v>
      </c>
      <c r="D597">
        <v>-1.4</v>
      </c>
      <c r="E597" s="22">
        <f>IF(Table4[[#This Row],[Trial]]="G1",Table4[[#This Row],[Balance]]/100,IF(Table4[[#This Row],[Trial]]="G2",Table4[[#This Row],[Balance]]/200,Table4[[#This Row],[Balance]]/500))</f>
        <v>0.9</v>
      </c>
      <c r="F597" s="22">
        <f>IF(Table4[[#This Row],[Net_Balance]]&gt;1,1+(Table4[[#This Row],[Net_Balance]]-1)/$F$974,1)</f>
        <v>1</v>
      </c>
      <c r="G597" s="22">
        <f>IF(Table4[[#This Row],[Net_Balance]]&lt;1,1-(1-Table4[[#This Row],[Net_Balance]])/$F$974,1)</f>
        <v>0.99857142857142855</v>
      </c>
      <c r="H597" s="22">
        <f>IF(Table4[[#This Row],[Net_Balance]]&gt;1,1+(Table4[[#This Row],[Net_Balance]]-1)/$H$974,1)</f>
        <v>1</v>
      </c>
      <c r="I597" s="22">
        <f>IF(Table4[[#This Row],[Net_Balance]]&lt;1,1-(1-Table4[[#This Row],[Net_Balance]])/$H$974,1)</f>
        <v>0.999</v>
      </c>
      <c r="J597" s="22">
        <f>IF(Table4[[#This Row],[Net_Balance]]&gt;1,(Table4[[#This Row],[Net_Balance]]-1)/$J$974,0)</f>
        <v>0</v>
      </c>
      <c r="K597" s="22">
        <f>IF(Table4[[#This Row],[Net_Balance]]&lt;1,-(1-Table4[[#This Row],[Net_Balance]])/$J$974,0)</f>
        <v>-1.9999999999999996E-3</v>
      </c>
      <c r="L597" t="s">
        <v>109</v>
      </c>
      <c r="M597" t="s">
        <v>82</v>
      </c>
      <c r="N597" t="s">
        <v>5</v>
      </c>
      <c r="O597">
        <v>0</v>
      </c>
      <c r="P597">
        <v>0</v>
      </c>
      <c r="Q597">
        <v>180</v>
      </c>
      <c r="R597">
        <v>1664535551</v>
      </c>
      <c r="S597">
        <v>5</v>
      </c>
      <c r="T597" t="s">
        <v>118</v>
      </c>
      <c r="U597">
        <v>1</v>
      </c>
      <c r="V597">
        <v>-10</v>
      </c>
      <c r="W597">
        <v>0.5</v>
      </c>
      <c r="X597">
        <v>0</v>
      </c>
      <c r="Y597">
        <v>0.5</v>
      </c>
      <c r="Z597">
        <v>-5</v>
      </c>
      <c r="AA597">
        <v>25</v>
      </c>
      <c r="AB597">
        <v>5</v>
      </c>
      <c r="AC597">
        <v>2</v>
      </c>
      <c r="AD597">
        <v>0.25</v>
      </c>
      <c r="AE597">
        <v>0.75</v>
      </c>
      <c r="AF597">
        <v>2</v>
      </c>
      <c r="AG597">
        <v>0.5</v>
      </c>
      <c r="AH597">
        <v>0.25</v>
      </c>
      <c r="AI597">
        <v>0.625</v>
      </c>
      <c r="AJ597">
        <v>0.375</v>
      </c>
      <c r="AK597">
        <v>-6.25</v>
      </c>
      <c r="AL597">
        <v>23.4375</v>
      </c>
      <c r="AM597">
        <v>4.8412291827592711</v>
      </c>
      <c r="AN597">
        <v>0.9</v>
      </c>
      <c r="AO597">
        <v>0.38419903534316502</v>
      </c>
      <c r="AP597">
        <v>0.61580096465683498</v>
      </c>
      <c r="AQ597" s="2">
        <f>Table4[[#This Row],[Gain]]^Table4[[#This Row],[θ]]</f>
        <v>0</v>
      </c>
      <c r="AR597" s="2">
        <f>-Table4[[#This Row],[λ]]*-Table4[[#This Row],[Loss]]^Table4[[#This Row],[θ]]</f>
        <v>14</v>
      </c>
      <c r="AS597" s="2">
        <f>Table4[[#This Row],[pie_gain]]*Table4[[#This Row],[v_n_w_g]]-Table4[[#This Row],[pie_loss]]*Table4[[#This Row],[v_n_w_l]]</f>
        <v>-8.6212135051956906</v>
      </c>
      <c r="AT597" s="2">
        <f>IF(Table4[[#This Row],[diff_v]]&gt;=1,1,0)</f>
        <v>0</v>
      </c>
      <c r="AU597" s="2">
        <f>Table4[[#This Row],[Gain]]^(Table4[[#This Row],[θ]]*Table4[[#This Row],[ω_p]])</f>
        <v>0</v>
      </c>
      <c r="AV597" s="2">
        <f>-Table4[[#This Row],[λ]]*-Table4[[#This Row],[Loss]]^(Table4[[#This Row],[θ]]*Table4[[#This Row],[ω_n]])</f>
        <v>13.954023956561844</v>
      </c>
      <c r="AW597" s="2">
        <f>Table4[[#This Row],[v_n_w_g_w]]*Table4[[#This Row],[pie_gain]]-Table4[[#This Row],[v_n_w_l_w]]*Table4[[#This Row],[pie_loss]]</f>
        <v>-8.5929014132953689</v>
      </c>
      <c r="AX597" s="2">
        <f>IF(Table4[[#This Row],[diff_v_w]]&gt;=1,1,0)</f>
        <v>0</v>
      </c>
      <c r="AY597" s="2">
        <f>Table4[[#This Row],[Gain]]^(Table4[[#This Row],[θ]])*Table4[[#This Row],[ω_p2]]</f>
        <v>0</v>
      </c>
      <c r="AZ597" s="2">
        <f>-Table4[[#This Row],[λ]]*-Table4[[#This Row],[Loss]]^(Table4[[#This Row],[θ]])*Table4[[#This Row],[ω_n2]]</f>
        <v>13.986000000000001</v>
      </c>
      <c r="BA597" s="2">
        <f>Table4[[#This Row],[v_n_w_g_w2]]*Table4[[#This Row],[pie_gain]]-Table4[[#This Row],[v_n_w_l_w2]]*Table4[[#This Row],[pie_loss]]</f>
        <v>-8.6125922916904951</v>
      </c>
      <c r="BB597" s="2">
        <f>IF(Table4[[#This Row],[diff_v_w2]]&gt;=1,1,0)</f>
        <v>0</v>
      </c>
      <c r="BC597" s="2">
        <f>Table4[[#This Row],[Gain]]^(Table4[[#This Row],[θ]]+Table4[[#This Row],[ω_p3]])</f>
        <v>0</v>
      </c>
      <c r="BD597" s="2">
        <f>-Table4[[#This Row],[λ]]*-Table4[[#This Row],[Loss]]^(Table4[[#This Row],[θ]]+Table4[[#This Row],[ω_n3]])</f>
        <v>13.935675842921379</v>
      </c>
      <c r="BE597" s="2">
        <f>Table4[[#This Row],[v_n_w_g_w3]]*Table4[[#This Row],[pie_gain]]-Table4[[#This Row],[v_n_w_l_w3]]*Table4[[#This Row],[pie_loss]]</f>
        <v>-8.5816026272159363</v>
      </c>
      <c r="BF597" s="2">
        <f>IF(Table4[[#This Row],[diff_v_w3]]&gt;=1,1,0)</f>
        <v>0</v>
      </c>
      <c r="BG597" s="2">
        <f>(Table4[[#This Row],[Accept]]-Table4[[#This Row],[projected_M1]])</f>
        <v>0</v>
      </c>
      <c r="BH597" s="2">
        <f>(Table4[[#This Row],[Accept]]-Table4[[#This Row],[projected_M2]])</f>
        <v>0</v>
      </c>
      <c r="BI597" s="2">
        <f>(Table4[[#This Row],[Accept]]-Table4[[#This Row],[projected_M3]])</f>
        <v>0</v>
      </c>
      <c r="BJ597" s="2">
        <f>(Table4[[#This Row],[Accept]]-Table4[[#This Row],[projected_M4]])</f>
        <v>0</v>
      </c>
    </row>
    <row r="598" spans="1:62" x14ac:dyDescent="0.3">
      <c r="A598">
        <v>51</v>
      </c>
      <c r="B598" t="s">
        <v>46</v>
      </c>
      <c r="C598">
        <v>1</v>
      </c>
      <c r="D598">
        <v>-1.4</v>
      </c>
      <c r="E598" s="22">
        <f>IF(Table4[[#This Row],[Trial]]="G1",Table4[[#This Row],[Balance]]/100,IF(Table4[[#This Row],[Trial]]="G2",Table4[[#This Row],[Balance]]/200,Table4[[#This Row],[Balance]]/500))</f>
        <v>0.9</v>
      </c>
      <c r="F598" s="22">
        <f>IF(Table4[[#This Row],[Net_Balance]]&gt;1,1+(Table4[[#This Row],[Net_Balance]]-1)/$F$974,1)</f>
        <v>1</v>
      </c>
      <c r="G598" s="22">
        <f>IF(Table4[[#This Row],[Net_Balance]]&lt;1,1-(1-Table4[[#This Row],[Net_Balance]])/$F$974,1)</f>
        <v>0.99857142857142855</v>
      </c>
      <c r="H598" s="22">
        <f>IF(Table4[[#This Row],[Net_Balance]]&gt;1,1+(Table4[[#This Row],[Net_Balance]]-1)/$H$974,1)</f>
        <v>1</v>
      </c>
      <c r="I598" s="22">
        <f>IF(Table4[[#This Row],[Net_Balance]]&lt;1,1-(1-Table4[[#This Row],[Net_Balance]])/$H$974,1)</f>
        <v>0.999</v>
      </c>
      <c r="J598" s="22">
        <f>IF(Table4[[#This Row],[Net_Balance]]&gt;1,(Table4[[#This Row],[Net_Balance]]-1)/$J$974,0)</f>
        <v>0</v>
      </c>
      <c r="K598" s="22">
        <f>IF(Table4[[#This Row],[Net_Balance]]&lt;1,-(1-Table4[[#This Row],[Net_Balance]])/$J$974,0)</f>
        <v>-1.9999999999999996E-3</v>
      </c>
      <c r="L598" t="s">
        <v>109</v>
      </c>
      <c r="M598" t="s">
        <v>105</v>
      </c>
      <c r="N598" t="s">
        <v>5</v>
      </c>
      <c r="O598">
        <v>0</v>
      </c>
      <c r="P598">
        <v>0</v>
      </c>
      <c r="Q598">
        <v>180</v>
      </c>
      <c r="R598">
        <v>1664535555</v>
      </c>
      <c r="S598">
        <v>4</v>
      </c>
      <c r="T598" t="s">
        <v>118</v>
      </c>
      <c r="U598">
        <v>1</v>
      </c>
      <c r="V598">
        <v>-50</v>
      </c>
      <c r="W598">
        <v>0.5</v>
      </c>
      <c r="X598">
        <v>40</v>
      </c>
      <c r="Y598">
        <v>0.5</v>
      </c>
      <c r="Z598">
        <v>-5</v>
      </c>
      <c r="AA598">
        <v>2025</v>
      </c>
      <c r="AB598">
        <v>45</v>
      </c>
      <c r="AC598">
        <v>4</v>
      </c>
      <c r="AD598">
        <v>0.25</v>
      </c>
      <c r="AE598">
        <v>0.75</v>
      </c>
      <c r="AF598">
        <v>1</v>
      </c>
      <c r="AG598">
        <v>0.25</v>
      </c>
      <c r="AH598">
        <v>0.5</v>
      </c>
      <c r="AI598">
        <v>0.375</v>
      </c>
      <c r="AJ598">
        <v>0.625</v>
      </c>
      <c r="AK598">
        <v>6.25</v>
      </c>
      <c r="AL598">
        <v>1898.4375</v>
      </c>
      <c r="AM598">
        <v>43.571062644833439</v>
      </c>
      <c r="AN598">
        <v>0.9</v>
      </c>
      <c r="AO598">
        <v>0.60844334427391233</v>
      </c>
      <c r="AP598">
        <v>0.39155665572608767</v>
      </c>
      <c r="AQ598" s="2">
        <f>Table4[[#This Row],[Gain]]^Table4[[#This Row],[θ]]</f>
        <v>40</v>
      </c>
      <c r="AR598" s="2">
        <f>-Table4[[#This Row],[λ]]*-Table4[[#This Row],[Loss]]^Table4[[#This Row],[θ]]</f>
        <v>70</v>
      </c>
      <c r="AS598" s="2">
        <f>Table4[[#This Row],[pie_gain]]*Table4[[#This Row],[v_n_w_g]]-Table4[[#This Row],[pie_loss]]*Table4[[#This Row],[v_n_w_l]]</f>
        <v>-3.0712321298696423</v>
      </c>
      <c r="AT598" s="2">
        <f>IF(Table4[[#This Row],[diff_v]]&gt;=1,1,0)</f>
        <v>0</v>
      </c>
      <c r="AU598" s="2">
        <f>Table4[[#This Row],[Gain]]^(Table4[[#This Row],[θ]]*Table4[[#This Row],[ω_p]])</f>
        <v>40</v>
      </c>
      <c r="AV598" s="2">
        <f>-Table4[[#This Row],[λ]]*-Table4[[#This Row],[Loss]]^(Table4[[#This Row],[θ]]*Table4[[#This Row],[ω_n]])</f>
        <v>69.609888803356469</v>
      </c>
      <c r="AW598" s="2">
        <f>Table4[[#This Row],[v_n_w_g_w]]*Table4[[#This Row],[pie_gain]]-Table4[[#This Row],[v_n_w_l_w]]*Table4[[#This Row],[pie_loss]]</f>
        <v>-2.9184814943506012</v>
      </c>
      <c r="AX598" s="2">
        <f>IF(Table4[[#This Row],[diff_v_w]]&gt;=1,1,0)</f>
        <v>0</v>
      </c>
      <c r="AY598" s="2">
        <f>Table4[[#This Row],[Gain]]^(Table4[[#This Row],[θ]])*Table4[[#This Row],[ω_p2]]</f>
        <v>40</v>
      </c>
      <c r="AZ598" s="2">
        <f>-Table4[[#This Row],[λ]]*-Table4[[#This Row],[Loss]]^(Table4[[#This Row],[θ]])*Table4[[#This Row],[ω_n2]]</f>
        <v>69.930000000000007</v>
      </c>
      <c r="BA598" s="2">
        <f>Table4[[#This Row],[v_n_w_g_w2]]*Table4[[#This Row],[pie_gain]]-Table4[[#This Row],[v_n_w_l_w2]]*Table4[[#This Row],[pie_loss]]</f>
        <v>-3.0438231639688205</v>
      </c>
      <c r="BB598" s="2">
        <f>IF(Table4[[#This Row],[diff_v_w2]]&gt;=1,1,0)</f>
        <v>0</v>
      </c>
      <c r="BC598" s="2">
        <f>Table4[[#This Row],[Gain]]^(Table4[[#This Row],[θ]]+Table4[[#This Row],[ω_p3]])</f>
        <v>40</v>
      </c>
      <c r="BD598" s="2">
        <f>-Table4[[#This Row],[λ]]*-Table4[[#This Row],[Loss]]^(Table4[[#This Row],[θ]]+Table4[[#This Row],[ω_n3]])</f>
        <v>69.454453751710489</v>
      </c>
      <c r="BE598" s="2">
        <f>Table4[[#This Row],[v_n_w_g_w3]]*Table4[[#This Row],[pie_gain]]-Table4[[#This Row],[v_n_w_l_w3]]*Table4[[#This Row],[pie_loss]]</f>
        <v>-2.8576198653454874</v>
      </c>
      <c r="BF598" s="2">
        <f>IF(Table4[[#This Row],[diff_v_w3]]&gt;=1,1,0)</f>
        <v>0</v>
      </c>
      <c r="BG598" s="2">
        <f>(Table4[[#This Row],[Accept]]-Table4[[#This Row],[projected_M1]])</f>
        <v>0</v>
      </c>
      <c r="BH598" s="2">
        <f>(Table4[[#This Row],[Accept]]-Table4[[#This Row],[projected_M2]])</f>
        <v>0</v>
      </c>
      <c r="BI598" s="2">
        <f>(Table4[[#This Row],[Accept]]-Table4[[#This Row],[projected_M3]])</f>
        <v>0</v>
      </c>
      <c r="BJ598" s="2">
        <f>(Table4[[#This Row],[Accept]]-Table4[[#This Row],[projected_M4]])</f>
        <v>0</v>
      </c>
    </row>
    <row r="599" spans="1:62" x14ac:dyDescent="0.3">
      <c r="A599">
        <v>52</v>
      </c>
      <c r="B599" t="s">
        <v>46</v>
      </c>
      <c r="C599">
        <v>1</v>
      </c>
      <c r="D599">
        <v>-1.4</v>
      </c>
      <c r="E599" s="22">
        <f>IF(Table4[[#This Row],[Trial]]="G1",Table4[[#This Row],[Balance]]/100,IF(Table4[[#This Row],[Trial]]="G2",Table4[[#This Row],[Balance]]/200,Table4[[#This Row],[Balance]]/500))</f>
        <v>0.65</v>
      </c>
      <c r="F599" s="22">
        <f>IF(Table4[[#This Row],[Net_Balance]]&gt;1,1+(Table4[[#This Row],[Net_Balance]]-1)/$F$974,1)</f>
        <v>1</v>
      </c>
      <c r="G599" s="22">
        <f>IF(Table4[[#This Row],[Net_Balance]]&lt;1,1-(1-Table4[[#This Row],[Net_Balance]])/$F$974,1)</f>
        <v>0.995</v>
      </c>
      <c r="H599" s="22">
        <f>IF(Table4[[#This Row],[Net_Balance]]&gt;1,1+(Table4[[#This Row],[Net_Balance]]-1)/$H$974,1)</f>
        <v>1</v>
      </c>
      <c r="I599" s="22">
        <f>IF(Table4[[#This Row],[Net_Balance]]&lt;1,1-(1-Table4[[#This Row],[Net_Balance]])/$H$974,1)</f>
        <v>0.99650000000000005</v>
      </c>
      <c r="J599" s="22">
        <f>IF(Table4[[#This Row],[Net_Balance]]&gt;1,(Table4[[#This Row],[Net_Balance]]-1)/$J$974,0)</f>
        <v>0</v>
      </c>
      <c r="K599" s="22">
        <f>IF(Table4[[#This Row],[Net_Balance]]&lt;1,-(1-Table4[[#This Row],[Net_Balance]])/$J$974,0)</f>
        <v>-6.9999999999999993E-3</v>
      </c>
      <c r="L599" t="s">
        <v>109</v>
      </c>
      <c r="M599" t="s">
        <v>86</v>
      </c>
      <c r="N599" t="s">
        <v>7</v>
      </c>
      <c r="O599">
        <v>1</v>
      </c>
      <c r="P599">
        <v>-50</v>
      </c>
      <c r="Q599">
        <v>130</v>
      </c>
      <c r="R599">
        <v>1664535560</v>
      </c>
      <c r="S599">
        <v>5</v>
      </c>
      <c r="T599" t="s">
        <v>117</v>
      </c>
      <c r="U599">
        <v>0</v>
      </c>
      <c r="V599">
        <v>-50</v>
      </c>
      <c r="W599">
        <v>0.5</v>
      </c>
      <c r="X599">
        <v>70</v>
      </c>
      <c r="Y599">
        <v>0.5</v>
      </c>
      <c r="Z599">
        <v>10</v>
      </c>
      <c r="AA599">
        <v>3600</v>
      </c>
      <c r="AB599">
        <v>60</v>
      </c>
      <c r="AC599">
        <v>4</v>
      </c>
      <c r="AD599">
        <v>0.25</v>
      </c>
      <c r="AE599">
        <v>0.75</v>
      </c>
      <c r="AF599">
        <v>2</v>
      </c>
      <c r="AG599">
        <v>0.5</v>
      </c>
      <c r="AH599">
        <v>0.25</v>
      </c>
      <c r="AI599">
        <v>0.625</v>
      </c>
      <c r="AJ599">
        <v>0.375</v>
      </c>
      <c r="AK599">
        <v>-5</v>
      </c>
      <c r="AL599">
        <v>3375</v>
      </c>
      <c r="AM599">
        <v>58.094750193111253</v>
      </c>
      <c r="AN599">
        <v>0.9</v>
      </c>
      <c r="AO599">
        <v>0.38419903534316502</v>
      </c>
      <c r="AP599">
        <v>0.61580096465683498</v>
      </c>
      <c r="AQ599" s="2">
        <f>Table4[[#This Row],[Gain]]^Table4[[#This Row],[θ]]</f>
        <v>70</v>
      </c>
      <c r="AR599" s="2">
        <f>-Table4[[#This Row],[λ]]*-Table4[[#This Row],[Loss]]^Table4[[#This Row],[θ]]</f>
        <v>70</v>
      </c>
      <c r="AS599" s="2">
        <f>Table4[[#This Row],[pie_gain]]*Table4[[#This Row],[v_n_w_g]]-Table4[[#This Row],[pie_loss]]*Table4[[#This Row],[v_n_w_l]]</f>
        <v>-16.212135051956896</v>
      </c>
      <c r="AT599" s="2">
        <f>IF(Table4[[#This Row],[diff_v]]&gt;=1,1,0)</f>
        <v>0</v>
      </c>
      <c r="AU599" s="2">
        <f>Table4[[#This Row],[Gain]]^(Table4[[#This Row],[θ]]*Table4[[#This Row],[ω_p]])</f>
        <v>70</v>
      </c>
      <c r="AV599" s="2">
        <f>-Table4[[#This Row],[λ]]*-Table4[[#This Row],[Loss]]^(Table4[[#This Row],[θ]]*Table4[[#This Row],[ω_n]])</f>
        <v>68.644095997476597</v>
      </c>
      <c r="AW599" s="2">
        <f>Table4[[#This Row],[v_n_w_g_w]]*Table4[[#This Row],[pie_gain]]-Table4[[#This Row],[v_n_w_l_w]]*Table4[[#This Row],[pie_loss]]</f>
        <v>-15.377168059220924</v>
      </c>
      <c r="AX599" s="2">
        <f>IF(Table4[[#This Row],[diff_v_w]]&gt;=1,1,0)</f>
        <v>0</v>
      </c>
      <c r="AY599" s="2">
        <f>Table4[[#This Row],[Gain]]^(Table4[[#This Row],[θ]])*Table4[[#This Row],[ω_p2]]</f>
        <v>70</v>
      </c>
      <c r="AZ599" s="2">
        <f>-Table4[[#This Row],[λ]]*-Table4[[#This Row],[Loss]]^(Table4[[#This Row],[θ]])*Table4[[#This Row],[ω_n2]]</f>
        <v>69.75500000000001</v>
      </c>
      <c r="BA599" s="2">
        <f>Table4[[#This Row],[v_n_w_g_w2]]*Table4[[#This Row],[pie_gain]]-Table4[[#This Row],[v_n_w_l_w2]]*Table4[[#This Row],[pie_loss]]</f>
        <v>-16.061263815615977</v>
      </c>
      <c r="BB599" s="2">
        <f>IF(Table4[[#This Row],[diff_v_w2]]&gt;=1,1,0)</f>
        <v>0</v>
      </c>
      <c r="BC599" s="2">
        <f>Table4[[#This Row],[Gain]]^(Table4[[#This Row],[θ]]+Table4[[#This Row],[ω_p3]])</f>
        <v>70</v>
      </c>
      <c r="BD599" s="2">
        <f>-Table4[[#This Row],[λ]]*-Table4[[#This Row],[Loss]]^(Table4[[#This Row],[θ]]+Table4[[#This Row],[ω_n3]])</f>
        <v>68.109117011210202</v>
      </c>
      <c r="BE599" s="2">
        <f>Table4[[#This Row],[v_n_w_g_w3]]*Table4[[#This Row],[pie_gain]]-Table4[[#This Row],[v_n_w_l_w3]]*Table4[[#This Row],[pie_loss]]</f>
        <v>-15.047727483406941</v>
      </c>
      <c r="BF599" s="2">
        <f>IF(Table4[[#This Row],[diff_v_w3]]&gt;=1,1,0)</f>
        <v>0</v>
      </c>
      <c r="BG599" s="2">
        <f>(Table4[[#This Row],[Accept]]-Table4[[#This Row],[projected_M1]])</f>
        <v>1</v>
      </c>
      <c r="BH599" s="2">
        <f>(Table4[[#This Row],[Accept]]-Table4[[#This Row],[projected_M2]])</f>
        <v>1</v>
      </c>
      <c r="BI599" s="2">
        <f>(Table4[[#This Row],[Accept]]-Table4[[#This Row],[projected_M3]])</f>
        <v>1</v>
      </c>
      <c r="BJ599" s="2">
        <f>(Table4[[#This Row],[Accept]]-Table4[[#This Row],[projected_M4]])</f>
        <v>1</v>
      </c>
    </row>
    <row r="600" spans="1:62" x14ac:dyDescent="0.3">
      <c r="A600">
        <v>53</v>
      </c>
      <c r="B600" t="s">
        <v>46</v>
      </c>
      <c r="C600">
        <v>1</v>
      </c>
      <c r="D600">
        <v>-1.4</v>
      </c>
      <c r="E600" s="22">
        <f>IF(Table4[[#This Row],[Trial]]="G1",Table4[[#This Row],[Balance]]/100,IF(Table4[[#This Row],[Trial]]="G2",Table4[[#This Row],[Balance]]/200,Table4[[#This Row],[Balance]]/500))</f>
        <v>0.6</v>
      </c>
      <c r="F600" s="22">
        <f>IF(Table4[[#This Row],[Net_Balance]]&gt;1,1+(Table4[[#This Row],[Net_Balance]]-1)/$F$974,1)</f>
        <v>1</v>
      </c>
      <c r="G600" s="22">
        <f>IF(Table4[[#This Row],[Net_Balance]]&lt;1,1-(1-Table4[[#This Row],[Net_Balance]])/$F$974,1)</f>
        <v>0.99428571428571433</v>
      </c>
      <c r="H600" s="22">
        <f>IF(Table4[[#This Row],[Net_Balance]]&gt;1,1+(Table4[[#This Row],[Net_Balance]]-1)/$H$974,1)</f>
        <v>1</v>
      </c>
      <c r="I600" s="22">
        <f>IF(Table4[[#This Row],[Net_Balance]]&lt;1,1-(1-Table4[[#This Row],[Net_Balance]])/$H$974,1)</f>
        <v>0.996</v>
      </c>
      <c r="J600" s="22">
        <f>IF(Table4[[#This Row],[Net_Balance]]&gt;1,(Table4[[#This Row],[Net_Balance]]-1)/$J$974,0)</f>
        <v>0</v>
      </c>
      <c r="K600" s="22">
        <f>IF(Table4[[#This Row],[Net_Balance]]&lt;1,-(1-Table4[[#This Row],[Net_Balance]])/$J$974,0)</f>
        <v>-8.0000000000000002E-3</v>
      </c>
      <c r="L600" t="s">
        <v>109</v>
      </c>
      <c r="M600" t="s">
        <v>52</v>
      </c>
      <c r="N600" t="s">
        <v>7</v>
      </c>
      <c r="O600">
        <v>1</v>
      </c>
      <c r="P600">
        <v>-10</v>
      </c>
      <c r="Q600">
        <v>120</v>
      </c>
      <c r="R600">
        <v>1664535566</v>
      </c>
      <c r="S600">
        <v>6</v>
      </c>
      <c r="T600" t="s">
        <v>117</v>
      </c>
      <c r="U600">
        <v>0</v>
      </c>
      <c r="V600">
        <v>-10</v>
      </c>
      <c r="W600">
        <v>0.5</v>
      </c>
      <c r="X600">
        <v>10</v>
      </c>
      <c r="Y600">
        <v>0.5</v>
      </c>
      <c r="Z600">
        <v>0</v>
      </c>
      <c r="AA600">
        <v>100</v>
      </c>
      <c r="AB600">
        <v>10</v>
      </c>
      <c r="AC600">
        <v>4</v>
      </c>
      <c r="AD600">
        <v>0.25</v>
      </c>
      <c r="AE600">
        <v>0.75</v>
      </c>
      <c r="AF600">
        <v>1</v>
      </c>
      <c r="AG600">
        <v>0.25</v>
      </c>
      <c r="AH600">
        <v>0.5</v>
      </c>
      <c r="AI600">
        <v>0.375</v>
      </c>
      <c r="AJ600">
        <v>0.625</v>
      </c>
      <c r="AK600">
        <v>2.5</v>
      </c>
      <c r="AL600">
        <v>93.75</v>
      </c>
      <c r="AM600">
        <v>9.6824583655185421</v>
      </c>
      <c r="AN600">
        <v>0.9</v>
      </c>
      <c r="AO600">
        <v>0.60844334427391233</v>
      </c>
      <c r="AP600">
        <v>0.39155665572608767</v>
      </c>
      <c r="AQ600" s="2">
        <f>Table4[[#This Row],[Gain]]^Table4[[#This Row],[θ]]</f>
        <v>10</v>
      </c>
      <c r="AR600" s="2">
        <f>-Table4[[#This Row],[λ]]*-Table4[[#This Row],[Loss]]^Table4[[#This Row],[θ]]</f>
        <v>14</v>
      </c>
      <c r="AS600" s="2">
        <f>Table4[[#This Row],[pie_gain]]*Table4[[#This Row],[v_n_w_g]]-Table4[[#This Row],[pie_loss]]*Table4[[#This Row],[v_n_w_l]]</f>
        <v>0.60264026257389602</v>
      </c>
      <c r="AT600" s="2">
        <f>IF(Table4[[#This Row],[diff_v]]&gt;=1,1,0)</f>
        <v>0</v>
      </c>
      <c r="AU600" s="2">
        <f>Table4[[#This Row],[Gain]]^(Table4[[#This Row],[θ]]*Table4[[#This Row],[ω_p]])</f>
        <v>10</v>
      </c>
      <c r="AV600" s="2">
        <f>-Table4[[#This Row],[λ]]*-Table4[[#This Row],[Loss]]^(Table4[[#This Row],[θ]]*Table4[[#This Row],[ω_n]])</f>
        <v>13.816999757344513</v>
      </c>
      <c r="AW600" s="2">
        <f>Table4[[#This Row],[v_n_w_g_w]]*Table4[[#This Row],[pie_gain]]-Table4[[#This Row],[v_n_w_l_w]]*Table4[[#This Row],[pie_loss]]</f>
        <v>0.67429522558514066</v>
      </c>
      <c r="AX600" s="2">
        <f>IF(Table4[[#This Row],[diff_v_w]]&gt;=1,1,0)</f>
        <v>0</v>
      </c>
      <c r="AY600" s="2">
        <f>Table4[[#This Row],[Gain]]^(Table4[[#This Row],[θ]])*Table4[[#This Row],[ω_p2]]</f>
        <v>10</v>
      </c>
      <c r="AZ600" s="2">
        <f>-Table4[[#This Row],[λ]]*-Table4[[#This Row],[Loss]]^(Table4[[#This Row],[θ]])*Table4[[#This Row],[ω_n2]]</f>
        <v>13.943999999999999</v>
      </c>
      <c r="BA600" s="2">
        <f>Table4[[#This Row],[v_n_w_g_w2]]*Table4[[#This Row],[pie_gain]]-Table4[[#This Row],[v_n_w_l_w2]]*Table4[[#This Row],[pie_loss]]</f>
        <v>0.6245674352945576</v>
      </c>
      <c r="BB600" s="2">
        <f>IF(Table4[[#This Row],[diff_v_w2]]&gt;=1,1,0)</f>
        <v>0</v>
      </c>
      <c r="BC600" s="2">
        <f>Table4[[#This Row],[Gain]]^(Table4[[#This Row],[θ]]+Table4[[#This Row],[ω_p3]])</f>
        <v>10</v>
      </c>
      <c r="BD600" s="2">
        <f>-Table4[[#This Row],[λ]]*-Table4[[#This Row],[Loss]]^(Table4[[#This Row],[θ]]+Table4[[#This Row],[ω_n3]])</f>
        <v>13.744471202279787</v>
      </c>
      <c r="BE600" s="2">
        <f>Table4[[#This Row],[v_n_w_g_w3]]*Table4[[#This Row],[pie_gain]]-Table4[[#This Row],[v_n_w_l_w3]]*Table4[[#This Row],[pie_loss]]</f>
        <v>0.70269426405093061</v>
      </c>
      <c r="BF600" s="2">
        <f>IF(Table4[[#This Row],[diff_v_w3]]&gt;=1,1,0)</f>
        <v>0</v>
      </c>
      <c r="BG600" s="2">
        <f>(Table4[[#This Row],[Accept]]-Table4[[#This Row],[projected_M1]])</f>
        <v>1</v>
      </c>
      <c r="BH600" s="2">
        <f>(Table4[[#This Row],[Accept]]-Table4[[#This Row],[projected_M2]])</f>
        <v>1</v>
      </c>
      <c r="BI600" s="2">
        <f>(Table4[[#This Row],[Accept]]-Table4[[#This Row],[projected_M3]])</f>
        <v>1</v>
      </c>
      <c r="BJ600" s="2">
        <f>(Table4[[#This Row],[Accept]]-Table4[[#This Row],[projected_M4]])</f>
        <v>1</v>
      </c>
    </row>
    <row r="601" spans="1:62" x14ac:dyDescent="0.3">
      <c r="A601">
        <v>55</v>
      </c>
      <c r="B601" t="s">
        <v>46</v>
      </c>
      <c r="C601">
        <v>1</v>
      </c>
      <c r="D601">
        <v>-1.4</v>
      </c>
      <c r="E601" s="22">
        <f>IF(Table4[[#This Row],[Trial]]="G1",Table4[[#This Row],[Balance]]/100,IF(Table4[[#This Row],[Trial]]="G2",Table4[[#This Row],[Balance]]/200,Table4[[#This Row],[Balance]]/500))</f>
        <v>1.05</v>
      </c>
      <c r="F601" s="22">
        <f>IF(Table4[[#This Row],[Net_Balance]]&gt;1,1+(Table4[[#This Row],[Net_Balance]]-1)/$F$974,1)</f>
        <v>1.0007142857142857</v>
      </c>
      <c r="G601" s="22">
        <f>IF(Table4[[#This Row],[Net_Balance]]&lt;1,1-(1-Table4[[#This Row],[Net_Balance]])/$F$974,1)</f>
        <v>1</v>
      </c>
      <c r="H601" s="22">
        <f>IF(Table4[[#This Row],[Net_Balance]]&gt;1,1+(Table4[[#This Row],[Net_Balance]]-1)/$H$974,1)</f>
        <v>1.0004999999999999</v>
      </c>
      <c r="I601" s="22">
        <f>IF(Table4[[#This Row],[Net_Balance]]&lt;1,1-(1-Table4[[#This Row],[Net_Balance]])/$H$974,1)</f>
        <v>1</v>
      </c>
      <c r="J601" s="22">
        <f>IF(Table4[[#This Row],[Net_Balance]]&gt;1,(Table4[[#This Row],[Net_Balance]]-1)/$J$974,0)</f>
        <v>1.0000000000000009E-3</v>
      </c>
      <c r="K601" s="22">
        <f>IF(Table4[[#This Row],[Net_Balance]]&lt;1,-(1-Table4[[#This Row],[Net_Balance]])/$J$974,0)</f>
        <v>0</v>
      </c>
      <c r="L601" t="s">
        <v>109</v>
      </c>
      <c r="M601" t="s">
        <v>72</v>
      </c>
      <c r="N601" t="s">
        <v>7</v>
      </c>
      <c r="O601">
        <v>1</v>
      </c>
      <c r="P601">
        <v>90</v>
      </c>
      <c r="Q601">
        <v>210</v>
      </c>
      <c r="R601">
        <v>1664535578</v>
      </c>
      <c r="S601">
        <v>4</v>
      </c>
      <c r="T601" t="s">
        <v>118</v>
      </c>
      <c r="U601">
        <v>1</v>
      </c>
      <c r="V601">
        <v>-90</v>
      </c>
      <c r="W601">
        <v>0.5</v>
      </c>
      <c r="X601">
        <v>90</v>
      </c>
      <c r="Y601">
        <v>0.5</v>
      </c>
      <c r="Z601">
        <v>0</v>
      </c>
      <c r="AA601">
        <v>8100</v>
      </c>
      <c r="AB601">
        <v>90</v>
      </c>
      <c r="AC601">
        <v>4</v>
      </c>
      <c r="AD601">
        <v>0.25</v>
      </c>
      <c r="AE601">
        <v>0.75</v>
      </c>
      <c r="AF601">
        <v>1</v>
      </c>
      <c r="AG601">
        <v>0.25</v>
      </c>
      <c r="AH601">
        <v>0.5</v>
      </c>
      <c r="AI601">
        <v>0.375</v>
      </c>
      <c r="AJ601">
        <v>0.625</v>
      </c>
      <c r="AK601">
        <v>22.5</v>
      </c>
      <c r="AL601">
        <v>7593.75</v>
      </c>
      <c r="AM601">
        <v>87.142125289666879</v>
      </c>
      <c r="AN601">
        <v>0.9</v>
      </c>
      <c r="AO601">
        <v>0.60844334427391233</v>
      </c>
      <c r="AP601">
        <v>0.39155665572608767</v>
      </c>
      <c r="AQ601" s="2">
        <f>Table4[[#This Row],[Gain]]^Table4[[#This Row],[θ]]</f>
        <v>90</v>
      </c>
      <c r="AR601" s="2">
        <f>-Table4[[#This Row],[λ]]*-Table4[[#This Row],[Loss]]^Table4[[#This Row],[θ]]</f>
        <v>125.99999999999999</v>
      </c>
      <c r="AS601" s="2">
        <f>Table4[[#This Row],[pie_gain]]*Table4[[#This Row],[v_n_w_g]]-Table4[[#This Row],[pie_loss]]*Table4[[#This Row],[v_n_w_l]]</f>
        <v>5.4237623631650749</v>
      </c>
      <c r="AT601" s="2">
        <f>IF(Table4[[#This Row],[diff_v]]&gt;=1,1,0)</f>
        <v>1</v>
      </c>
      <c r="AU601" s="2">
        <f>Table4[[#This Row],[Gain]]^(Table4[[#This Row],[θ]]*Table4[[#This Row],[ω_p]])</f>
        <v>90.289738861418385</v>
      </c>
      <c r="AV601" s="2">
        <f>-Table4[[#This Row],[λ]]*-Table4[[#This Row],[Loss]]^(Table4[[#This Row],[θ]]*Table4[[#This Row],[ω_n]])</f>
        <v>125.99999999999999</v>
      </c>
      <c r="AW601" s="2">
        <f>Table4[[#This Row],[v_n_w_g_w]]*Table4[[#This Row],[pie_gain]]-Table4[[#This Row],[v_n_w_l_w]]*Table4[[#This Row],[pie_loss]]</f>
        <v>5.6000520449725926</v>
      </c>
      <c r="AX601" s="2">
        <f>IF(Table4[[#This Row],[diff_v_w]]&gt;=1,1,0)</f>
        <v>1</v>
      </c>
      <c r="AY601" s="2">
        <f>Table4[[#This Row],[Gain]]^(Table4[[#This Row],[θ]])*Table4[[#This Row],[ω_p2]]</f>
        <v>90.045000000000002</v>
      </c>
      <c r="AZ601" s="2">
        <f>-Table4[[#This Row],[λ]]*-Table4[[#This Row],[Loss]]^(Table4[[#This Row],[θ]])*Table4[[#This Row],[ω_n2]]</f>
        <v>125.99999999999999</v>
      </c>
      <c r="BA601" s="2">
        <f>Table4[[#This Row],[v_n_w_g_w2]]*Table4[[#This Row],[pie_gain]]-Table4[[#This Row],[v_n_w_l_w2]]*Table4[[#This Row],[pie_loss]]</f>
        <v>5.4511423136573995</v>
      </c>
      <c r="BB601" s="2">
        <f>IF(Table4[[#This Row],[diff_v_w2]]&gt;=1,1,0)</f>
        <v>1</v>
      </c>
      <c r="BC601" s="2">
        <f>Table4[[#This Row],[Gain]]^(Table4[[#This Row],[θ]]+Table4[[#This Row],[ω_p3]])</f>
        <v>90.405895411488231</v>
      </c>
      <c r="BD601" s="2">
        <f>-Table4[[#This Row],[λ]]*-Table4[[#This Row],[Loss]]^(Table4[[#This Row],[θ]]+Table4[[#This Row],[ω_n3]])</f>
        <v>125.99999999999999</v>
      </c>
      <c r="BE601" s="2">
        <f>Table4[[#This Row],[v_n_w_g_w3]]*Table4[[#This Row],[pie_gain]]-Table4[[#This Row],[v_n_w_l_w3]]*Table4[[#This Row],[pie_loss]]</f>
        <v>5.6707267247564062</v>
      </c>
      <c r="BF601" s="2">
        <f>IF(Table4[[#This Row],[diff_v_w3]]&gt;=1,1,0)</f>
        <v>1</v>
      </c>
      <c r="BG601" s="2">
        <f>(Table4[[#This Row],[Accept]]-Table4[[#This Row],[projected_M1]])</f>
        <v>0</v>
      </c>
      <c r="BH601" s="2">
        <f>(Table4[[#This Row],[Accept]]-Table4[[#This Row],[projected_M2]])</f>
        <v>0</v>
      </c>
      <c r="BI601" s="2">
        <f>(Table4[[#This Row],[Accept]]-Table4[[#This Row],[projected_M3]])</f>
        <v>0</v>
      </c>
      <c r="BJ601" s="2">
        <f>(Table4[[#This Row],[Accept]]-Table4[[#This Row],[projected_M4]])</f>
        <v>0</v>
      </c>
    </row>
    <row r="602" spans="1:62" x14ac:dyDescent="0.3">
      <c r="A602">
        <v>56</v>
      </c>
      <c r="B602" t="s">
        <v>46</v>
      </c>
      <c r="C602">
        <v>1</v>
      </c>
      <c r="D602">
        <v>-1.4</v>
      </c>
      <c r="E602" s="22">
        <f>IF(Table4[[#This Row],[Trial]]="G1",Table4[[#This Row],[Balance]]/100,IF(Table4[[#This Row],[Trial]]="G2",Table4[[#This Row],[Balance]]/200,Table4[[#This Row],[Balance]]/500))</f>
        <v>1.05</v>
      </c>
      <c r="F602" s="22">
        <f>IF(Table4[[#This Row],[Net_Balance]]&gt;1,1+(Table4[[#This Row],[Net_Balance]]-1)/$F$974,1)</f>
        <v>1.0007142857142857</v>
      </c>
      <c r="G602" s="22">
        <f>IF(Table4[[#This Row],[Net_Balance]]&lt;1,1-(1-Table4[[#This Row],[Net_Balance]])/$F$974,1)</f>
        <v>1</v>
      </c>
      <c r="H602" s="22">
        <f>IF(Table4[[#This Row],[Net_Balance]]&gt;1,1+(Table4[[#This Row],[Net_Balance]]-1)/$H$974,1)</f>
        <v>1.0004999999999999</v>
      </c>
      <c r="I602" s="22">
        <f>IF(Table4[[#This Row],[Net_Balance]]&lt;1,1-(1-Table4[[#This Row],[Net_Balance]])/$H$974,1)</f>
        <v>1</v>
      </c>
      <c r="J602" s="22">
        <f>IF(Table4[[#This Row],[Net_Balance]]&gt;1,(Table4[[#This Row],[Net_Balance]]-1)/$J$974,0)</f>
        <v>1.0000000000000009E-3</v>
      </c>
      <c r="K602" s="22">
        <f>IF(Table4[[#This Row],[Net_Balance]]&lt;1,-(1-Table4[[#This Row],[Net_Balance]])/$J$974,0)</f>
        <v>0</v>
      </c>
      <c r="L602" t="s">
        <v>109</v>
      </c>
      <c r="M602" t="s">
        <v>99</v>
      </c>
      <c r="N602" t="s">
        <v>7</v>
      </c>
      <c r="O602">
        <v>1</v>
      </c>
      <c r="P602">
        <v>0</v>
      </c>
      <c r="Q602">
        <v>210</v>
      </c>
      <c r="R602">
        <v>1664535582</v>
      </c>
      <c r="S602">
        <v>4</v>
      </c>
      <c r="T602" t="s">
        <v>118</v>
      </c>
      <c r="U602">
        <v>1</v>
      </c>
      <c r="V602">
        <v>0</v>
      </c>
      <c r="W602">
        <v>0.5</v>
      </c>
      <c r="X602">
        <v>10</v>
      </c>
      <c r="Y602">
        <v>0.5</v>
      </c>
      <c r="Z602">
        <v>5</v>
      </c>
      <c r="AA602">
        <v>25</v>
      </c>
      <c r="AB602">
        <v>5</v>
      </c>
      <c r="AC602">
        <v>2</v>
      </c>
      <c r="AD602">
        <v>0.25</v>
      </c>
      <c r="AE602">
        <v>0.75</v>
      </c>
      <c r="AF602">
        <v>2</v>
      </c>
      <c r="AG602">
        <v>0.5</v>
      </c>
      <c r="AH602">
        <v>0.25</v>
      </c>
      <c r="AI602">
        <v>0.625</v>
      </c>
      <c r="AJ602">
        <v>0.375</v>
      </c>
      <c r="AK602">
        <v>3.75</v>
      </c>
      <c r="AL602">
        <v>23.4375</v>
      </c>
      <c r="AM602">
        <v>4.8412291827592711</v>
      </c>
      <c r="AN602">
        <v>0.9</v>
      </c>
      <c r="AO602">
        <v>0.38419903534316502</v>
      </c>
      <c r="AP602">
        <v>0.61580096465683498</v>
      </c>
      <c r="AQ602" s="2">
        <f>Table4[[#This Row],[Gain]]^Table4[[#This Row],[θ]]</f>
        <v>10</v>
      </c>
      <c r="AR602" s="2">
        <f>-Table4[[#This Row],[λ]]*-Table4[[#This Row],[Loss]]^Table4[[#This Row],[θ]]</f>
        <v>0</v>
      </c>
      <c r="AS602" s="2">
        <f>Table4[[#This Row],[pie_gain]]*Table4[[#This Row],[v_n_w_g]]-Table4[[#This Row],[pie_loss]]*Table4[[#This Row],[v_n_w_l]]</f>
        <v>3.8419903534316502</v>
      </c>
      <c r="AT602" s="2">
        <f>IF(Table4[[#This Row],[diff_v]]&gt;=1,1,0)</f>
        <v>1</v>
      </c>
      <c r="AU602" s="2">
        <f>Table4[[#This Row],[Gain]]^(Table4[[#This Row],[θ]]*Table4[[#This Row],[ω_p]])</f>
        <v>10.01646056904687</v>
      </c>
      <c r="AV602" s="2">
        <f>-Table4[[#This Row],[λ]]*-Table4[[#This Row],[Loss]]^(Table4[[#This Row],[θ]]*Table4[[#This Row],[ω_n]])</f>
        <v>0</v>
      </c>
      <c r="AW602" s="2">
        <f>Table4[[#This Row],[v_n_w_g_w]]*Table4[[#This Row],[pie_gain]]-Table4[[#This Row],[v_n_w_l_w]]*Table4[[#This Row],[pie_loss]]</f>
        <v>3.8483144881806575</v>
      </c>
      <c r="AX602" s="2">
        <f>IF(Table4[[#This Row],[diff_v_w]]&gt;=1,1,0)</f>
        <v>1</v>
      </c>
      <c r="AY602" s="2">
        <f>Table4[[#This Row],[Gain]]^(Table4[[#This Row],[θ]])*Table4[[#This Row],[ω_p2]]</f>
        <v>10.004999999999999</v>
      </c>
      <c r="AZ602" s="2">
        <f>-Table4[[#This Row],[λ]]*-Table4[[#This Row],[Loss]]^(Table4[[#This Row],[θ]])*Table4[[#This Row],[ω_n2]]</f>
        <v>0</v>
      </c>
      <c r="BA602" s="2">
        <f>Table4[[#This Row],[v_n_w_g_w2]]*Table4[[#This Row],[pie_gain]]-Table4[[#This Row],[v_n_w_l_w2]]*Table4[[#This Row],[pie_loss]]</f>
        <v>3.8439113486083656</v>
      </c>
      <c r="BB602" s="2">
        <f>IF(Table4[[#This Row],[diff_v_w2]]&gt;=1,1,0)</f>
        <v>1</v>
      </c>
      <c r="BC602" s="2">
        <f>Table4[[#This Row],[Gain]]^(Table4[[#This Row],[θ]]+Table4[[#This Row],[ω_p3]])</f>
        <v>10.023052380778998</v>
      </c>
      <c r="BD602" s="2">
        <f>-Table4[[#This Row],[λ]]*-Table4[[#This Row],[Loss]]^(Table4[[#This Row],[θ]]+Table4[[#This Row],[ω_n3]])</f>
        <v>0</v>
      </c>
      <c r="BE602" s="2">
        <f>Table4[[#This Row],[v_n_w_g_w3]]*Table4[[#This Row],[pie_gain]]-Table4[[#This Row],[v_n_w_l_w3]]*Table4[[#This Row],[pie_loss]]</f>
        <v>3.8508470558893042</v>
      </c>
      <c r="BF602" s="2">
        <f>IF(Table4[[#This Row],[diff_v_w3]]&gt;=1,1,0)</f>
        <v>1</v>
      </c>
      <c r="BG602" s="2">
        <f>(Table4[[#This Row],[Accept]]-Table4[[#This Row],[projected_M1]])</f>
        <v>0</v>
      </c>
      <c r="BH602" s="2">
        <f>(Table4[[#This Row],[Accept]]-Table4[[#This Row],[projected_M2]])</f>
        <v>0</v>
      </c>
      <c r="BI602" s="2">
        <f>(Table4[[#This Row],[Accept]]-Table4[[#This Row],[projected_M3]])</f>
        <v>0</v>
      </c>
      <c r="BJ602" s="2">
        <f>(Table4[[#This Row],[Accept]]-Table4[[#This Row],[projected_M4]])</f>
        <v>0</v>
      </c>
    </row>
    <row r="603" spans="1:62" x14ac:dyDescent="0.3">
      <c r="A603">
        <v>57</v>
      </c>
      <c r="B603" t="s">
        <v>46</v>
      </c>
      <c r="C603">
        <v>1</v>
      </c>
      <c r="D603">
        <v>-1.4</v>
      </c>
      <c r="E603" s="22">
        <f>IF(Table4[[#This Row],[Trial]]="G1",Table4[[#This Row],[Balance]]/100,IF(Table4[[#This Row],[Trial]]="G2",Table4[[#This Row],[Balance]]/200,Table4[[#This Row],[Balance]]/500))</f>
        <v>1.05</v>
      </c>
      <c r="F603" s="22">
        <f>IF(Table4[[#This Row],[Net_Balance]]&gt;1,1+(Table4[[#This Row],[Net_Balance]]-1)/$F$974,1)</f>
        <v>1.0007142857142857</v>
      </c>
      <c r="G603" s="22">
        <f>IF(Table4[[#This Row],[Net_Balance]]&lt;1,1-(1-Table4[[#This Row],[Net_Balance]])/$F$974,1)</f>
        <v>1</v>
      </c>
      <c r="H603" s="22">
        <f>IF(Table4[[#This Row],[Net_Balance]]&gt;1,1+(Table4[[#This Row],[Net_Balance]]-1)/$H$974,1)</f>
        <v>1.0004999999999999</v>
      </c>
      <c r="I603" s="22">
        <f>IF(Table4[[#This Row],[Net_Balance]]&lt;1,1-(1-Table4[[#This Row],[Net_Balance]])/$H$974,1)</f>
        <v>1</v>
      </c>
      <c r="J603" s="22">
        <f>IF(Table4[[#This Row],[Net_Balance]]&gt;1,(Table4[[#This Row],[Net_Balance]]-1)/$J$974,0)</f>
        <v>1.0000000000000009E-3</v>
      </c>
      <c r="K603" s="22">
        <f>IF(Table4[[#This Row],[Net_Balance]]&lt;1,-(1-Table4[[#This Row],[Net_Balance]])/$J$974,0)</f>
        <v>0</v>
      </c>
      <c r="L603" t="s">
        <v>109</v>
      </c>
      <c r="M603" t="s">
        <v>83</v>
      </c>
      <c r="N603" t="s">
        <v>5</v>
      </c>
      <c r="O603">
        <v>0</v>
      </c>
      <c r="P603">
        <v>0</v>
      </c>
      <c r="Q603">
        <v>210</v>
      </c>
      <c r="R603">
        <v>1664535587</v>
      </c>
      <c r="S603">
        <v>5</v>
      </c>
      <c r="T603" t="s">
        <v>117</v>
      </c>
      <c r="U603">
        <v>0</v>
      </c>
      <c r="V603">
        <v>-50</v>
      </c>
      <c r="W603">
        <v>0.5</v>
      </c>
      <c r="X603">
        <v>40</v>
      </c>
      <c r="Y603">
        <v>0.5</v>
      </c>
      <c r="Z603">
        <v>-5</v>
      </c>
      <c r="AA603">
        <v>2025</v>
      </c>
      <c r="AB603">
        <v>45</v>
      </c>
      <c r="AC603">
        <v>2</v>
      </c>
      <c r="AD603">
        <v>0.25</v>
      </c>
      <c r="AE603">
        <v>0.75</v>
      </c>
      <c r="AF603">
        <v>2</v>
      </c>
      <c r="AG603">
        <v>0.5</v>
      </c>
      <c r="AH603">
        <v>0.25</v>
      </c>
      <c r="AI603">
        <v>0.625</v>
      </c>
      <c r="AJ603">
        <v>0.375</v>
      </c>
      <c r="AK603">
        <v>-16.25</v>
      </c>
      <c r="AL603">
        <v>1898.4375</v>
      </c>
      <c r="AM603">
        <v>43.571062644833439</v>
      </c>
      <c r="AN603">
        <v>0.9</v>
      </c>
      <c r="AO603">
        <v>0.38419903534316502</v>
      </c>
      <c r="AP603">
        <v>0.61580096465683498</v>
      </c>
      <c r="AQ603" s="2">
        <f>Table4[[#This Row],[Gain]]^Table4[[#This Row],[θ]]</f>
        <v>40</v>
      </c>
      <c r="AR603" s="2">
        <f>-Table4[[#This Row],[λ]]*-Table4[[#This Row],[Loss]]^Table4[[#This Row],[θ]]</f>
        <v>70</v>
      </c>
      <c r="AS603" s="2">
        <f>Table4[[#This Row],[pie_gain]]*Table4[[#This Row],[v_n_w_g]]-Table4[[#This Row],[pie_loss]]*Table4[[#This Row],[v_n_w_l]]</f>
        <v>-27.738106112251845</v>
      </c>
      <c r="AT603" s="2">
        <f>IF(Table4[[#This Row],[diff_v]]&gt;=1,1,0)</f>
        <v>0</v>
      </c>
      <c r="AU603" s="2">
        <f>Table4[[#This Row],[Gain]]^(Table4[[#This Row],[θ]]*Table4[[#This Row],[ω_p]])</f>
        <v>40.105535533294322</v>
      </c>
      <c r="AV603" s="2">
        <f>-Table4[[#This Row],[λ]]*-Table4[[#This Row],[Loss]]^(Table4[[#This Row],[θ]]*Table4[[#This Row],[ω_n]])</f>
        <v>70</v>
      </c>
      <c r="AW603" s="2">
        <f>Table4[[#This Row],[v_n_w_g_w]]*Table4[[#This Row],[pie_gain]]-Table4[[#This Row],[v_n_w_l_w]]*Table4[[#This Row],[pie_loss]]</f>
        <v>-27.697559462165742</v>
      </c>
      <c r="AX603" s="2">
        <f>IF(Table4[[#This Row],[diff_v_w]]&gt;=1,1,0)</f>
        <v>0</v>
      </c>
      <c r="AY603" s="2">
        <f>Table4[[#This Row],[Gain]]^(Table4[[#This Row],[θ]])*Table4[[#This Row],[ω_p2]]</f>
        <v>40.019999999999996</v>
      </c>
      <c r="AZ603" s="2">
        <f>-Table4[[#This Row],[λ]]*-Table4[[#This Row],[Loss]]^(Table4[[#This Row],[θ]])*Table4[[#This Row],[ω_n2]]</f>
        <v>70</v>
      </c>
      <c r="BA603" s="2">
        <f>Table4[[#This Row],[v_n_w_g_w2]]*Table4[[#This Row],[pie_gain]]-Table4[[#This Row],[v_n_w_l_w2]]*Table4[[#This Row],[pie_loss]]</f>
        <v>-27.730422131544984</v>
      </c>
      <c r="BB603" s="2">
        <f>IF(Table4[[#This Row],[diff_v_w2]]&gt;=1,1,0)</f>
        <v>0</v>
      </c>
      <c r="BC603" s="2">
        <f>Table4[[#This Row],[Gain]]^(Table4[[#This Row],[θ]]+Table4[[#This Row],[ω_p3]])</f>
        <v>40.147827669756929</v>
      </c>
      <c r="BD603" s="2">
        <f>-Table4[[#This Row],[λ]]*-Table4[[#This Row],[Loss]]^(Table4[[#This Row],[θ]]+Table4[[#This Row],[ω_n3]])</f>
        <v>70</v>
      </c>
      <c r="BE603" s="2">
        <f>Table4[[#This Row],[v_n_w_g_w3]]*Table4[[#This Row],[pie_gain]]-Table4[[#This Row],[v_n_w_l_w3]]*Table4[[#This Row],[pie_loss]]</f>
        <v>-27.681310864134204</v>
      </c>
      <c r="BF603" s="2">
        <f>IF(Table4[[#This Row],[diff_v_w3]]&gt;=1,1,0)</f>
        <v>0</v>
      </c>
      <c r="BG603" s="2">
        <f>(Table4[[#This Row],[Accept]]-Table4[[#This Row],[projected_M1]])</f>
        <v>0</v>
      </c>
      <c r="BH603" s="2">
        <f>(Table4[[#This Row],[Accept]]-Table4[[#This Row],[projected_M2]])</f>
        <v>0</v>
      </c>
      <c r="BI603" s="2">
        <f>(Table4[[#This Row],[Accept]]-Table4[[#This Row],[projected_M3]])</f>
        <v>0</v>
      </c>
      <c r="BJ603" s="2">
        <f>(Table4[[#This Row],[Accept]]-Table4[[#This Row],[projected_M4]])</f>
        <v>0</v>
      </c>
    </row>
    <row r="604" spans="1:62" x14ac:dyDescent="0.3">
      <c r="A604">
        <v>58</v>
      </c>
      <c r="B604" t="s">
        <v>46</v>
      </c>
      <c r="C604">
        <v>1</v>
      </c>
      <c r="D604">
        <v>-1.4</v>
      </c>
      <c r="E604" s="22">
        <f>IF(Table4[[#This Row],[Trial]]="G1",Table4[[#This Row],[Balance]]/100,IF(Table4[[#This Row],[Trial]]="G2",Table4[[#This Row],[Balance]]/200,Table4[[#This Row],[Balance]]/500))</f>
        <v>1.35</v>
      </c>
      <c r="F604" s="22">
        <f>IF(Table4[[#This Row],[Net_Balance]]&gt;1,1+(Table4[[#This Row],[Net_Balance]]-1)/$F$974,1)</f>
        <v>1.0049999999999999</v>
      </c>
      <c r="G604" s="22">
        <f>IF(Table4[[#This Row],[Net_Balance]]&lt;1,1-(1-Table4[[#This Row],[Net_Balance]])/$F$974,1)</f>
        <v>1</v>
      </c>
      <c r="H604" s="22">
        <f>IF(Table4[[#This Row],[Net_Balance]]&gt;1,1+(Table4[[#This Row],[Net_Balance]]-1)/$H$974,1)</f>
        <v>1.0035000000000001</v>
      </c>
      <c r="I604" s="22">
        <f>IF(Table4[[#This Row],[Net_Balance]]&lt;1,1-(1-Table4[[#This Row],[Net_Balance]])/$H$974,1)</f>
        <v>1</v>
      </c>
      <c r="J604" s="22">
        <f>IF(Table4[[#This Row],[Net_Balance]]&gt;1,(Table4[[#This Row],[Net_Balance]]-1)/$J$974,0)</f>
        <v>7.0000000000000019E-3</v>
      </c>
      <c r="K604" s="22">
        <f>IF(Table4[[#This Row],[Net_Balance]]&lt;1,-(1-Table4[[#This Row],[Net_Balance]])/$J$974,0)</f>
        <v>0</v>
      </c>
      <c r="L604" t="s">
        <v>109</v>
      </c>
      <c r="M604" t="s">
        <v>88</v>
      </c>
      <c r="N604" t="s">
        <v>7</v>
      </c>
      <c r="O604">
        <v>1</v>
      </c>
      <c r="P604">
        <v>60</v>
      </c>
      <c r="Q604">
        <v>270</v>
      </c>
      <c r="R604">
        <v>1664535592</v>
      </c>
      <c r="S604">
        <v>5</v>
      </c>
      <c r="T604" t="s">
        <v>117</v>
      </c>
      <c r="U604">
        <v>0</v>
      </c>
      <c r="V604">
        <v>-50</v>
      </c>
      <c r="W604">
        <v>0.5</v>
      </c>
      <c r="X604">
        <v>60</v>
      </c>
      <c r="Y604">
        <v>0.5</v>
      </c>
      <c r="Z604">
        <v>5</v>
      </c>
      <c r="AA604">
        <v>3025</v>
      </c>
      <c r="AB604">
        <v>55</v>
      </c>
      <c r="AC604">
        <v>2</v>
      </c>
      <c r="AD604">
        <v>0.25</v>
      </c>
      <c r="AE604">
        <v>0.75</v>
      </c>
      <c r="AF604">
        <v>2</v>
      </c>
      <c r="AG604">
        <v>0.5</v>
      </c>
      <c r="AH604">
        <v>0.25</v>
      </c>
      <c r="AI604">
        <v>0.625</v>
      </c>
      <c r="AJ604">
        <v>0.375</v>
      </c>
      <c r="AK604">
        <v>-8.75</v>
      </c>
      <c r="AL604">
        <v>2835.9375</v>
      </c>
      <c r="AM604">
        <v>53.253521010351982</v>
      </c>
      <c r="AN604">
        <v>0.9</v>
      </c>
      <c r="AO604">
        <v>0.38419903534316502</v>
      </c>
      <c r="AP604">
        <v>0.61580096465683498</v>
      </c>
      <c r="AQ604" s="2">
        <f>Table4[[#This Row],[Gain]]^Table4[[#This Row],[θ]]</f>
        <v>60</v>
      </c>
      <c r="AR604" s="2">
        <f>-Table4[[#This Row],[λ]]*-Table4[[#This Row],[Loss]]^Table4[[#This Row],[θ]]</f>
        <v>70</v>
      </c>
      <c r="AS604" s="2">
        <f>Table4[[#This Row],[pie_gain]]*Table4[[#This Row],[v_n_w_g]]-Table4[[#This Row],[pie_loss]]*Table4[[#This Row],[v_n_w_l]]</f>
        <v>-20.054125405388547</v>
      </c>
      <c r="AT604" s="2">
        <f>IF(Table4[[#This Row],[diff_v]]&gt;=1,1,0)</f>
        <v>0</v>
      </c>
      <c r="AU604" s="2">
        <f>Table4[[#This Row],[Gain]]^(Table4[[#This Row],[θ]]*Table4[[#This Row],[ω_p]])</f>
        <v>61.240962347847145</v>
      </c>
      <c r="AV604" s="2">
        <f>-Table4[[#This Row],[λ]]*-Table4[[#This Row],[Loss]]^(Table4[[#This Row],[θ]]*Table4[[#This Row],[ω_n]])</f>
        <v>70</v>
      </c>
      <c r="AW604" s="2">
        <f>Table4[[#This Row],[v_n_w_g_w]]*Table4[[#This Row],[pie_gain]]-Table4[[#This Row],[v_n_w_l_w]]*Table4[[#This Row],[pie_loss]]</f>
        <v>-19.577348868448482</v>
      </c>
      <c r="AX604" s="2">
        <f>IF(Table4[[#This Row],[diff_v_w]]&gt;=1,1,0)</f>
        <v>0</v>
      </c>
      <c r="AY604" s="2">
        <f>Table4[[#This Row],[Gain]]^(Table4[[#This Row],[θ]])*Table4[[#This Row],[ω_p2]]</f>
        <v>60.21</v>
      </c>
      <c r="AZ604" s="2">
        <f>-Table4[[#This Row],[λ]]*-Table4[[#This Row],[Loss]]^(Table4[[#This Row],[θ]])*Table4[[#This Row],[ω_n2]]</f>
        <v>70</v>
      </c>
      <c r="BA604" s="2">
        <f>Table4[[#This Row],[v_n_w_g_w2]]*Table4[[#This Row],[pie_gain]]-Table4[[#This Row],[v_n_w_l_w2]]*Table4[[#This Row],[pie_loss]]</f>
        <v>-19.97344360796648</v>
      </c>
      <c r="BB604" s="2">
        <f>IF(Table4[[#This Row],[diff_v_w2]]&gt;=1,1,0)</f>
        <v>0</v>
      </c>
      <c r="BC604" s="2">
        <f>Table4[[#This Row],[Gain]]^(Table4[[#This Row],[θ]]+Table4[[#This Row],[ω_p3]])</f>
        <v>61.744504411171881</v>
      </c>
      <c r="BD604" s="2">
        <f>-Table4[[#This Row],[λ]]*-Table4[[#This Row],[Loss]]^(Table4[[#This Row],[θ]]+Table4[[#This Row],[ω_n3]])</f>
        <v>70</v>
      </c>
      <c r="BE604" s="2">
        <f>Table4[[#This Row],[v_n_w_g_w3]]*Table4[[#This Row],[pie_gain]]-Table4[[#This Row],[v_n_w_l_w3]]*Table4[[#This Row],[pie_loss]]</f>
        <v>-19.383888493464411</v>
      </c>
      <c r="BF604" s="2">
        <f>IF(Table4[[#This Row],[diff_v_w3]]&gt;=1,1,0)</f>
        <v>0</v>
      </c>
      <c r="BG604" s="2">
        <f>(Table4[[#This Row],[Accept]]-Table4[[#This Row],[projected_M1]])</f>
        <v>1</v>
      </c>
      <c r="BH604" s="2">
        <f>(Table4[[#This Row],[Accept]]-Table4[[#This Row],[projected_M2]])</f>
        <v>1</v>
      </c>
      <c r="BI604" s="2">
        <f>(Table4[[#This Row],[Accept]]-Table4[[#This Row],[projected_M3]])</f>
        <v>1</v>
      </c>
      <c r="BJ604" s="2">
        <f>(Table4[[#This Row],[Accept]]-Table4[[#This Row],[projected_M4]])</f>
        <v>1</v>
      </c>
    </row>
    <row r="605" spans="1:62" x14ac:dyDescent="0.3">
      <c r="A605">
        <v>60</v>
      </c>
      <c r="B605" t="s">
        <v>46</v>
      </c>
      <c r="C605">
        <v>1</v>
      </c>
      <c r="D605">
        <v>-1.4</v>
      </c>
      <c r="E605" s="22">
        <f>IF(Table4[[#This Row],[Trial]]="G1",Table4[[#This Row],[Balance]]/100,IF(Table4[[#This Row],[Trial]]="G2",Table4[[#This Row],[Balance]]/200,Table4[[#This Row],[Balance]]/500))</f>
        <v>1.35</v>
      </c>
      <c r="F605" s="22">
        <f>IF(Table4[[#This Row],[Net_Balance]]&gt;1,1+(Table4[[#This Row],[Net_Balance]]-1)/$F$974,1)</f>
        <v>1.0049999999999999</v>
      </c>
      <c r="G605" s="22">
        <f>IF(Table4[[#This Row],[Net_Balance]]&lt;1,1-(1-Table4[[#This Row],[Net_Balance]])/$F$974,1)</f>
        <v>1</v>
      </c>
      <c r="H605" s="22">
        <f>IF(Table4[[#This Row],[Net_Balance]]&gt;1,1+(Table4[[#This Row],[Net_Balance]]-1)/$H$974,1)</f>
        <v>1.0035000000000001</v>
      </c>
      <c r="I605" s="22">
        <f>IF(Table4[[#This Row],[Net_Balance]]&lt;1,1-(1-Table4[[#This Row],[Net_Balance]])/$H$974,1)</f>
        <v>1</v>
      </c>
      <c r="J605" s="22">
        <f>IF(Table4[[#This Row],[Net_Balance]]&gt;1,(Table4[[#This Row],[Net_Balance]]-1)/$J$974,0)</f>
        <v>7.0000000000000019E-3</v>
      </c>
      <c r="K605" s="22">
        <f>IF(Table4[[#This Row],[Net_Balance]]&lt;1,-(1-Table4[[#This Row],[Net_Balance]])/$J$974,0)</f>
        <v>0</v>
      </c>
      <c r="L605" t="s">
        <v>109</v>
      </c>
      <c r="M605" t="s">
        <v>79</v>
      </c>
      <c r="N605" t="s">
        <v>5</v>
      </c>
      <c r="O605">
        <v>0</v>
      </c>
      <c r="P605">
        <v>0</v>
      </c>
      <c r="Q605">
        <v>270</v>
      </c>
      <c r="R605">
        <v>1664535599</v>
      </c>
      <c r="S605">
        <v>4</v>
      </c>
      <c r="T605" t="s">
        <v>117</v>
      </c>
      <c r="U605">
        <v>0</v>
      </c>
      <c r="V605">
        <v>-10</v>
      </c>
      <c r="W605">
        <v>0.5</v>
      </c>
      <c r="X605">
        <v>0</v>
      </c>
      <c r="Y605">
        <v>0.5</v>
      </c>
      <c r="Z605">
        <v>-5</v>
      </c>
      <c r="AA605">
        <v>25</v>
      </c>
      <c r="AB605">
        <v>5</v>
      </c>
      <c r="AC605">
        <v>4</v>
      </c>
      <c r="AD605">
        <v>0.25</v>
      </c>
      <c r="AE605">
        <v>0.75</v>
      </c>
      <c r="AF605">
        <v>2</v>
      </c>
      <c r="AG605">
        <v>0.5</v>
      </c>
      <c r="AH605">
        <v>0.25</v>
      </c>
      <c r="AI605">
        <v>0.625</v>
      </c>
      <c r="AJ605">
        <v>0.375</v>
      </c>
      <c r="AK605">
        <v>-6.25</v>
      </c>
      <c r="AL605">
        <v>23.4375</v>
      </c>
      <c r="AM605">
        <v>4.8412291827592711</v>
      </c>
      <c r="AN605">
        <v>0.9</v>
      </c>
      <c r="AO605">
        <v>0.38419903534316502</v>
      </c>
      <c r="AP605">
        <v>0.61580096465683498</v>
      </c>
      <c r="AQ605" s="2">
        <f>Table4[[#This Row],[Gain]]^Table4[[#This Row],[θ]]</f>
        <v>0</v>
      </c>
      <c r="AR605" s="2">
        <f>-Table4[[#This Row],[λ]]*-Table4[[#This Row],[Loss]]^Table4[[#This Row],[θ]]</f>
        <v>14</v>
      </c>
      <c r="AS605" s="2">
        <f>Table4[[#This Row],[pie_gain]]*Table4[[#This Row],[v_n_w_g]]-Table4[[#This Row],[pie_loss]]*Table4[[#This Row],[v_n_w_l]]</f>
        <v>-8.6212135051956906</v>
      </c>
      <c r="AT605" s="2">
        <f>IF(Table4[[#This Row],[diff_v]]&gt;=1,1,0)</f>
        <v>0</v>
      </c>
      <c r="AU605" s="2">
        <f>Table4[[#This Row],[Gain]]^(Table4[[#This Row],[θ]]*Table4[[#This Row],[ω_p]])</f>
        <v>0</v>
      </c>
      <c r="AV605" s="2">
        <f>-Table4[[#This Row],[λ]]*-Table4[[#This Row],[Loss]]^(Table4[[#This Row],[θ]]*Table4[[#This Row],[ω_n]])</f>
        <v>14</v>
      </c>
      <c r="AW605" s="2">
        <f>Table4[[#This Row],[v_n_w_g_w]]*Table4[[#This Row],[pie_gain]]-Table4[[#This Row],[v_n_w_l_w]]*Table4[[#This Row],[pie_loss]]</f>
        <v>-8.6212135051956906</v>
      </c>
      <c r="AX605" s="2">
        <f>IF(Table4[[#This Row],[diff_v_w]]&gt;=1,1,0)</f>
        <v>0</v>
      </c>
      <c r="AY605" s="2">
        <f>Table4[[#This Row],[Gain]]^(Table4[[#This Row],[θ]])*Table4[[#This Row],[ω_p2]]</f>
        <v>0</v>
      </c>
      <c r="AZ605" s="2">
        <f>-Table4[[#This Row],[λ]]*-Table4[[#This Row],[Loss]]^(Table4[[#This Row],[θ]])*Table4[[#This Row],[ω_n2]]</f>
        <v>14</v>
      </c>
      <c r="BA605" s="2">
        <f>Table4[[#This Row],[v_n_w_g_w2]]*Table4[[#This Row],[pie_gain]]-Table4[[#This Row],[v_n_w_l_w2]]*Table4[[#This Row],[pie_loss]]</f>
        <v>-8.6212135051956906</v>
      </c>
      <c r="BB605" s="2">
        <f>IF(Table4[[#This Row],[diff_v_w2]]&gt;=1,1,0)</f>
        <v>0</v>
      </c>
      <c r="BC605" s="2">
        <f>Table4[[#This Row],[Gain]]^(Table4[[#This Row],[θ]]+Table4[[#This Row],[ω_p3]])</f>
        <v>0</v>
      </c>
      <c r="BD605" s="2">
        <f>-Table4[[#This Row],[λ]]*-Table4[[#This Row],[Loss]]^(Table4[[#This Row],[θ]]+Table4[[#This Row],[ω_n3]])</f>
        <v>14</v>
      </c>
      <c r="BE605" s="2">
        <f>Table4[[#This Row],[v_n_w_g_w3]]*Table4[[#This Row],[pie_gain]]-Table4[[#This Row],[v_n_w_l_w3]]*Table4[[#This Row],[pie_loss]]</f>
        <v>-8.6212135051956906</v>
      </c>
      <c r="BF605" s="2">
        <f>IF(Table4[[#This Row],[diff_v_w3]]&gt;=1,1,0)</f>
        <v>0</v>
      </c>
      <c r="BG605" s="2">
        <f>(Table4[[#This Row],[Accept]]-Table4[[#This Row],[projected_M1]])</f>
        <v>0</v>
      </c>
      <c r="BH605" s="2">
        <f>(Table4[[#This Row],[Accept]]-Table4[[#This Row],[projected_M2]])</f>
        <v>0</v>
      </c>
      <c r="BI605" s="2">
        <f>(Table4[[#This Row],[Accept]]-Table4[[#This Row],[projected_M3]])</f>
        <v>0</v>
      </c>
      <c r="BJ605" s="2">
        <f>(Table4[[#This Row],[Accept]]-Table4[[#This Row],[projected_M4]])</f>
        <v>0</v>
      </c>
    </row>
    <row r="606" spans="1:62" x14ac:dyDescent="0.3">
      <c r="A606">
        <v>62</v>
      </c>
      <c r="B606" t="s">
        <v>46</v>
      </c>
      <c r="C606">
        <v>1</v>
      </c>
      <c r="D606">
        <v>-1.4</v>
      </c>
      <c r="E606" s="22">
        <f>IF(Table4[[#This Row],[Trial]]="G1",Table4[[#This Row],[Balance]]/100,IF(Table4[[#This Row],[Trial]]="G2",Table4[[#This Row],[Balance]]/200,Table4[[#This Row],[Balance]]/500))</f>
        <v>1.35</v>
      </c>
      <c r="F606" s="22">
        <f>IF(Table4[[#This Row],[Net_Balance]]&gt;1,1+(Table4[[#This Row],[Net_Balance]]-1)/$F$974,1)</f>
        <v>1.0049999999999999</v>
      </c>
      <c r="G606" s="22">
        <f>IF(Table4[[#This Row],[Net_Balance]]&lt;1,1-(1-Table4[[#This Row],[Net_Balance]])/$F$974,1)</f>
        <v>1</v>
      </c>
      <c r="H606" s="22">
        <f>IF(Table4[[#This Row],[Net_Balance]]&gt;1,1+(Table4[[#This Row],[Net_Balance]]-1)/$H$974,1)</f>
        <v>1.0035000000000001</v>
      </c>
      <c r="I606" s="22">
        <f>IF(Table4[[#This Row],[Net_Balance]]&lt;1,1-(1-Table4[[#This Row],[Net_Balance]])/$H$974,1)</f>
        <v>1</v>
      </c>
      <c r="J606" s="22">
        <f>IF(Table4[[#This Row],[Net_Balance]]&gt;1,(Table4[[#This Row],[Net_Balance]]-1)/$J$974,0)</f>
        <v>7.0000000000000019E-3</v>
      </c>
      <c r="K606" s="22">
        <f>IF(Table4[[#This Row],[Net_Balance]]&lt;1,-(1-Table4[[#This Row],[Net_Balance]])/$J$974,0)</f>
        <v>0</v>
      </c>
      <c r="L606" t="s">
        <v>109</v>
      </c>
      <c r="M606" t="s">
        <v>68</v>
      </c>
      <c r="N606" t="s">
        <v>5</v>
      </c>
      <c r="O606">
        <v>0</v>
      </c>
      <c r="P606">
        <v>0</v>
      </c>
      <c r="Q606">
        <v>270</v>
      </c>
      <c r="R606">
        <v>1664535615</v>
      </c>
      <c r="S606">
        <v>8</v>
      </c>
      <c r="T606" t="s">
        <v>118</v>
      </c>
      <c r="U606">
        <v>1</v>
      </c>
      <c r="V606">
        <v>-50</v>
      </c>
      <c r="W606">
        <v>0.5</v>
      </c>
      <c r="X606">
        <v>60</v>
      </c>
      <c r="Y606">
        <v>0.5</v>
      </c>
      <c r="Z606">
        <v>5</v>
      </c>
      <c r="AA606">
        <v>3025</v>
      </c>
      <c r="AB606">
        <v>55</v>
      </c>
      <c r="AC606">
        <v>2</v>
      </c>
      <c r="AD606">
        <v>0.25</v>
      </c>
      <c r="AE606">
        <v>0.75</v>
      </c>
      <c r="AF606">
        <v>2</v>
      </c>
      <c r="AG606">
        <v>0.5</v>
      </c>
      <c r="AH606">
        <v>0.25</v>
      </c>
      <c r="AI606">
        <v>0.625</v>
      </c>
      <c r="AJ606">
        <v>0.375</v>
      </c>
      <c r="AK606">
        <v>-8.75</v>
      </c>
      <c r="AL606">
        <v>2835.9375</v>
      </c>
      <c r="AM606">
        <v>53.253521010351982</v>
      </c>
      <c r="AN606">
        <v>0.9</v>
      </c>
      <c r="AO606">
        <v>0.38419903534316502</v>
      </c>
      <c r="AP606">
        <v>0.61580096465683498</v>
      </c>
      <c r="AQ606" s="2">
        <f>Table4[[#This Row],[Gain]]^Table4[[#This Row],[θ]]</f>
        <v>60</v>
      </c>
      <c r="AR606" s="2">
        <f>-Table4[[#This Row],[λ]]*-Table4[[#This Row],[Loss]]^Table4[[#This Row],[θ]]</f>
        <v>70</v>
      </c>
      <c r="AS606" s="2">
        <f>Table4[[#This Row],[pie_gain]]*Table4[[#This Row],[v_n_w_g]]-Table4[[#This Row],[pie_loss]]*Table4[[#This Row],[v_n_w_l]]</f>
        <v>-20.054125405388547</v>
      </c>
      <c r="AT606" s="2">
        <f>IF(Table4[[#This Row],[diff_v]]&gt;=1,1,0)</f>
        <v>0</v>
      </c>
      <c r="AU606" s="2">
        <f>Table4[[#This Row],[Gain]]^(Table4[[#This Row],[θ]]*Table4[[#This Row],[ω_p]])</f>
        <v>61.240962347847145</v>
      </c>
      <c r="AV606" s="2">
        <f>-Table4[[#This Row],[λ]]*-Table4[[#This Row],[Loss]]^(Table4[[#This Row],[θ]]*Table4[[#This Row],[ω_n]])</f>
        <v>70</v>
      </c>
      <c r="AW606" s="2">
        <f>Table4[[#This Row],[v_n_w_g_w]]*Table4[[#This Row],[pie_gain]]-Table4[[#This Row],[v_n_w_l_w]]*Table4[[#This Row],[pie_loss]]</f>
        <v>-19.577348868448482</v>
      </c>
      <c r="AX606" s="2">
        <f>IF(Table4[[#This Row],[diff_v_w]]&gt;=1,1,0)</f>
        <v>0</v>
      </c>
      <c r="AY606" s="2">
        <f>Table4[[#This Row],[Gain]]^(Table4[[#This Row],[θ]])*Table4[[#This Row],[ω_p2]]</f>
        <v>60.21</v>
      </c>
      <c r="AZ606" s="2">
        <f>-Table4[[#This Row],[λ]]*-Table4[[#This Row],[Loss]]^(Table4[[#This Row],[θ]])*Table4[[#This Row],[ω_n2]]</f>
        <v>70</v>
      </c>
      <c r="BA606" s="2">
        <f>Table4[[#This Row],[v_n_w_g_w2]]*Table4[[#This Row],[pie_gain]]-Table4[[#This Row],[v_n_w_l_w2]]*Table4[[#This Row],[pie_loss]]</f>
        <v>-19.97344360796648</v>
      </c>
      <c r="BB606" s="2">
        <f>IF(Table4[[#This Row],[diff_v_w2]]&gt;=1,1,0)</f>
        <v>0</v>
      </c>
      <c r="BC606" s="2">
        <f>Table4[[#This Row],[Gain]]^(Table4[[#This Row],[θ]]+Table4[[#This Row],[ω_p3]])</f>
        <v>61.744504411171881</v>
      </c>
      <c r="BD606" s="2">
        <f>-Table4[[#This Row],[λ]]*-Table4[[#This Row],[Loss]]^(Table4[[#This Row],[θ]]+Table4[[#This Row],[ω_n3]])</f>
        <v>70</v>
      </c>
      <c r="BE606" s="2">
        <f>Table4[[#This Row],[v_n_w_g_w3]]*Table4[[#This Row],[pie_gain]]-Table4[[#This Row],[v_n_w_l_w3]]*Table4[[#This Row],[pie_loss]]</f>
        <v>-19.383888493464411</v>
      </c>
      <c r="BF606" s="2">
        <f>IF(Table4[[#This Row],[diff_v_w3]]&gt;=1,1,0)</f>
        <v>0</v>
      </c>
      <c r="BG606" s="2">
        <f>(Table4[[#This Row],[Accept]]-Table4[[#This Row],[projected_M1]])</f>
        <v>0</v>
      </c>
      <c r="BH606" s="2">
        <f>(Table4[[#This Row],[Accept]]-Table4[[#This Row],[projected_M2]])</f>
        <v>0</v>
      </c>
      <c r="BI606" s="2">
        <f>(Table4[[#This Row],[Accept]]-Table4[[#This Row],[projected_M3]])</f>
        <v>0</v>
      </c>
      <c r="BJ606" s="2">
        <f>(Table4[[#This Row],[Accept]]-Table4[[#This Row],[projected_M4]])</f>
        <v>0</v>
      </c>
    </row>
    <row r="607" spans="1:62" x14ac:dyDescent="0.3">
      <c r="A607">
        <v>63</v>
      </c>
      <c r="B607" t="s">
        <v>46</v>
      </c>
      <c r="C607">
        <v>1</v>
      </c>
      <c r="D607">
        <v>-1.4</v>
      </c>
      <c r="E607" s="22">
        <f>IF(Table4[[#This Row],[Trial]]="G1",Table4[[#This Row],[Balance]]/100,IF(Table4[[#This Row],[Trial]]="G2",Table4[[#This Row],[Balance]]/200,Table4[[#This Row],[Balance]]/500))</f>
        <v>1.4</v>
      </c>
      <c r="F607" s="22">
        <f>IF(Table4[[#This Row],[Net_Balance]]&gt;1,1+(Table4[[#This Row],[Net_Balance]]-1)/$F$974,1)</f>
        <v>1.0057142857142858</v>
      </c>
      <c r="G607" s="22">
        <f>IF(Table4[[#This Row],[Net_Balance]]&lt;1,1-(1-Table4[[#This Row],[Net_Balance]])/$F$974,1)</f>
        <v>1</v>
      </c>
      <c r="H607" s="22">
        <f>IF(Table4[[#This Row],[Net_Balance]]&gt;1,1+(Table4[[#This Row],[Net_Balance]]-1)/$H$974,1)</f>
        <v>1.004</v>
      </c>
      <c r="I607" s="22">
        <f>IF(Table4[[#This Row],[Net_Balance]]&lt;1,1-(1-Table4[[#This Row],[Net_Balance]])/$H$974,1)</f>
        <v>1</v>
      </c>
      <c r="J607" s="22">
        <f>IF(Table4[[#This Row],[Net_Balance]]&gt;1,(Table4[[#This Row],[Net_Balance]]-1)/$J$974,0)</f>
        <v>7.9999999999999984E-3</v>
      </c>
      <c r="K607" s="22">
        <f>IF(Table4[[#This Row],[Net_Balance]]&lt;1,-(1-Table4[[#This Row],[Net_Balance]])/$J$974,0)</f>
        <v>0</v>
      </c>
      <c r="L607" t="s">
        <v>109</v>
      </c>
      <c r="M607" t="s">
        <v>97</v>
      </c>
      <c r="N607" t="s">
        <v>7</v>
      </c>
      <c r="O607">
        <v>1</v>
      </c>
      <c r="P607">
        <v>10</v>
      </c>
      <c r="Q607">
        <v>280</v>
      </c>
      <c r="R607">
        <v>1664535619</v>
      </c>
      <c r="S607">
        <v>4</v>
      </c>
      <c r="T607" t="s">
        <v>118</v>
      </c>
      <c r="U607">
        <v>1</v>
      </c>
      <c r="V607">
        <v>-10</v>
      </c>
      <c r="W607">
        <v>0.5</v>
      </c>
      <c r="X607">
        <v>10</v>
      </c>
      <c r="Y607">
        <v>0.5</v>
      </c>
      <c r="Z607">
        <v>0</v>
      </c>
      <c r="AA607">
        <v>100</v>
      </c>
      <c r="AB607">
        <v>10</v>
      </c>
      <c r="AC607">
        <v>4</v>
      </c>
      <c r="AD607">
        <v>0.25</v>
      </c>
      <c r="AE607">
        <v>0.75</v>
      </c>
      <c r="AF607">
        <v>1</v>
      </c>
      <c r="AG607">
        <v>0.25</v>
      </c>
      <c r="AH607">
        <v>0.5</v>
      </c>
      <c r="AI607">
        <v>0.375</v>
      </c>
      <c r="AJ607">
        <v>0.625</v>
      </c>
      <c r="AK607">
        <v>2.5</v>
      </c>
      <c r="AL607">
        <v>93.75</v>
      </c>
      <c r="AM607">
        <v>9.6824583655185421</v>
      </c>
      <c r="AN607">
        <v>0.9</v>
      </c>
      <c r="AO607">
        <v>0.60844334427391233</v>
      </c>
      <c r="AP607">
        <v>0.39155665572608767</v>
      </c>
      <c r="AQ607" s="2">
        <f>Table4[[#This Row],[Gain]]^Table4[[#This Row],[θ]]</f>
        <v>10</v>
      </c>
      <c r="AR607" s="2">
        <f>-Table4[[#This Row],[λ]]*-Table4[[#This Row],[Loss]]^Table4[[#This Row],[θ]]</f>
        <v>14</v>
      </c>
      <c r="AS607" s="2">
        <f>Table4[[#This Row],[pie_gain]]*Table4[[#This Row],[v_n_w_g]]-Table4[[#This Row],[pie_loss]]*Table4[[#This Row],[v_n_w_l]]</f>
        <v>0.60264026257389602</v>
      </c>
      <c r="AT607" s="2">
        <f>IF(Table4[[#This Row],[diff_v]]&gt;=1,1,0)</f>
        <v>0</v>
      </c>
      <c r="AU607" s="2">
        <f>Table4[[#This Row],[Gain]]^(Table4[[#This Row],[θ]]*Table4[[#This Row],[ω_p]])</f>
        <v>10.13244571605223</v>
      </c>
      <c r="AV607" s="2">
        <f>-Table4[[#This Row],[λ]]*-Table4[[#This Row],[Loss]]^(Table4[[#This Row],[θ]]*Table4[[#This Row],[ω_n]])</f>
        <v>14</v>
      </c>
      <c r="AW607" s="2">
        <f>Table4[[#This Row],[v_n_w_g_w]]*Table4[[#This Row],[pie_gain]]-Table4[[#This Row],[v_n_w_l_w]]*Table4[[#This Row],[pie_loss]]</f>
        <v>0.68322597698346765</v>
      </c>
      <c r="AX607" s="2">
        <f>IF(Table4[[#This Row],[diff_v_w]]&gt;=1,1,0)</f>
        <v>0</v>
      </c>
      <c r="AY607" s="2">
        <f>Table4[[#This Row],[Gain]]^(Table4[[#This Row],[θ]])*Table4[[#This Row],[ω_p2]]</f>
        <v>10.039999999999999</v>
      </c>
      <c r="AZ607" s="2">
        <f>-Table4[[#This Row],[λ]]*-Table4[[#This Row],[Loss]]^(Table4[[#This Row],[θ]])*Table4[[#This Row],[ω_n2]]</f>
        <v>14</v>
      </c>
      <c r="BA607" s="2">
        <f>Table4[[#This Row],[v_n_w_g_w2]]*Table4[[#This Row],[pie_gain]]-Table4[[#This Row],[v_n_w_l_w2]]*Table4[[#This Row],[pie_loss]]</f>
        <v>0.62697799634485207</v>
      </c>
      <c r="BB607" s="2">
        <f>IF(Table4[[#This Row],[diff_v_w2]]&gt;=1,1,0)</f>
        <v>0</v>
      </c>
      <c r="BC607" s="2">
        <f>Table4[[#This Row],[Gain]]^(Table4[[#This Row],[θ]]+Table4[[#This Row],[ω_p3]])</f>
        <v>10.18591388054117</v>
      </c>
      <c r="BD607" s="2">
        <f>-Table4[[#This Row],[λ]]*-Table4[[#This Row],[Loss]]^(Table4[[#This Row],[θ]]+Table4[[#This Row],[ω_n3]])</f>
        <v>14</v>
      </c>
      <c r="BE607" s="2">
        <f>Table4[[#This Row],[v_n_w_g_w3]]*Table4[[#This Row],[pie_gain]]-Table4[[#This Row],[v_n_w_l_w3]]*Table4[[#This Row],[pie_loss]]</f>
        <v>0.71575832579730569</v>
      </c>
      <c r="BF607" s="2">
        <f>IF(Table4[[#This Row],[diff_v_w3]]&gt;=1,1,0)</f>
        <v>0</v>
      </c>
      <c r="BG607" s="2">
        <f>(Table4[[#This Row],[Accept]]-Table4[[#This Row],[projected_M1]])</f>
        <v>1</v>
      </c>
      <c r="BH607" s="2">
        <f>(Table4[[#This Row],[Accept]]-Table4[[#This Row],[projected_M2]])</f>
        <v>1</v>
      </c>
      <c r="BI607" s="2">
        <f>(Table4[[#This Row],[Accept]]-Table4[[#This Row],[projected_M3]])</f>
        <v>1</v>
      </c>
      <c r="BJ607" s="2">
        <f>(Table4[[#This Row],[Accept]]-Table4[[#This Row],[projected_M4]])</f>
        <v>1</v>
      </c>
    </row>
    <row r="608" spans="1:62" x14ac:dyDescent="0.3">
      <c r="A608">
        <v>64</v>
      </c>
      <c r="B608" t="s">
        <v>46</v>
      </c>
      <c r="C608">
        <v>1</v>
      </c>
      <c r="D608">
        <v>-1.4</v>
      </c>
      <c r="E608" s="22">
        <f>IF(Table4[[#This Row],[Trial]]="G1",Table4[[#This Row],[Balance]]/100,IF(Table4[[#This Row],[Trial]]="G2",Table4[[#This Row],[Balance]]/200,Table4[[#This Row],[Balance]]/500))</f>
        <v>1.4</v>
      </c>
      <c r="F608" s="22">
        <f>IF(Table4[[#This Row],[Net_Balance]]&gt;1,1+(Table4[[#This Row],[Net_Balance]]-1)/$F$974,1)</f>
        <v>1.0057142857142858</v>
      </c>
      <c r="G608" s="22">
        <f>IF(Table4[[#This Row],[Net_Balance]]&lt;1,1-(1-Table4[[#This Row],[Net_Balance]])/$F$974,1)</f>
        <v>1</v>
      </c>
      <c r="H608" s="22">
        <f>IF(Table4[[#This Row],[Net_Balance]]&gt;1,1+(Table4[[#This Row],[Net_Balance]]-1)/$H$974,1)</f>
        <v>1.004</v>
      </c>
      <c r="I608" s="22">
        <f>IF(Table4[[#This Row],[Net_Balance]]&lt;1,1-(1-Table4[[#This Row],[Net_Balance]])/$H$974,1)</f>
        <v>1</v>
      </c>
      <c r="J608" s="22">
        <f>IF(Table4[[#This Row],[Net_Balance]]&gt;1,(Table4[[#This Row],[Net_Balance]]-1)/$J$974,0)</f>
        <v>7.9999999999999984E-3</v>
      </c>
      <c r="K608" s="22">
        <f>IF(Table4[[#This Row],[Net_Balance]]&lt;1,-(1-Table4[[#This Row],[Net_Balance]])/$J$974,0)</f>
        <v>0</v>
      </c>
      <c r="L608" t="s">
        <v>109</v>
      </c>
      <c r="M608" t="s">
        <v>51</v>
      </c>
      <c r="N608" t="s">
        <v>5</v>
      </c>
      <c r="O608">
        <v>0</v>
      </c>
      <c r="P608">
        <v>0</v>
      </c>
      <c r="Q608">
        <v>280</v>
      </c>
      <c r="R608">
        <v>1664535623</v>
      </c>
      <c r="S608">
        <v>4</v>
      </c>
      <c r="T608" t="s">
        <v>117</v>
      </c>
      <c r="U608">
        <v>0</v>
      </c>
      <c r="V608">
        <v>-90</v>
      </c>
      <c r="W608">
        <v>0.5</v>
      </c>
      <c r="X608">
        <v>80</v>
      </c>
      <c r="Y608">
        <v>0.5</v>
      </c>
      <c r="Z608">
        <v>-5</v>
      </c>
      <c r="AA608">
        <v>7225</v>
      </c>
      <c r="AB608">
        <v>85</v>
      </c>
      <c r="AC608">
        <v>4</v>
      </c>
      <c r="AD608">
        <v>0.25</v>
      </c>
      <c r="AE608">
        <v>0.75</v>
      </c>
      <c r="AF608">
        <v>1</v>
      </c>
      <c r="AG608">
        <v>0.25</v>
      </c>
      <c r="AH608">
        <v>0.5</v>
      </c>
      <c r="AI608">
        <v>0.375</v>
      </c>
      <c r="AJ608">
        <v>0.625</v>
      </c>
      <c r="AK608">
        <v>16.25</v>
      </c>
      <c r="AL608">
        <v>6773.4375</v>
      </c>
      <c r="AM608">
        <v>82.300896106907615</v>
      </c>
      <c r="AN608">
        <v>0.9</v>
      </c>
      <c r="AO608">
        <v>0.60844334427391233</v>
      </c>
      <c r="AP608">
        <v>0.39155665572608767</v>
      </c>
      <c r="AQ608" s="2">
        <f>Table4[[#This Row],[Gain]]^Table4[[#This Row],[θ]]</f>
        <v>80</v>
      </c>
      <c r="AR608" s="2">
        <f>-Table4[[#This Row],[λ]]*-Table4[[#This Row],[Loss]]^Table4[[#This Row],[θ]]</f>
        <v>125.99999999999999</v>
      </c>
      <c r="AS608" s="2">
        <f>Table4[[#This Row],[pie_gain]]*Table4[[#This Row],[v_n_w_g]]-Table4[[#This Row],[pie_loss]]*Table4[[#This Row],[v_n_w_l]]</f>
        <v>-0.66067107957405113</v>
      </c>
      <c r="AT608" s="2">
        <f>IF(Table4[[#This Row],[diff_v]]&gt;=1,1,0)</f>
        <v>0</v>
      </c>
      <c r="AU608" s="2">
        <f>Table4[[#This Row],[Gain]]^(Table4[[#This Row],[θ]]*Table4[[#This Row],[ω_p]])</f>
        <v>82.028503200545373</v>
      </c>
      <c r="AV608" s="2">
        <f>-Table4[[#This Row],[λ]]*-Table4[[#This Row],[Loss]]^(Table4[[#This Row],[θ]]*Table4[[#This Row],[ω_n]])</f>
        <v>125.99999999999999</v>
      </c>
      <c r="AW608" s="2">
        <f>Table4[[#This Row],[v_n_w_g_w]]*Table4[[#This Row],[pie_gain]]-Table4[[#This Row],[v_n_w_l_w]]*Table4[[#This Row],[pie_loss]]</f>
        <v>0.57355819163610988</v>
      </c>
      <c r="AX608" s="2">
        <f>IF(Table4[[#This Row],[diff_v_w]]&gt;=1,1,0)</f>
        <v>0</v>
      </c>
      <c r="AY608" s="2">
        <f>Table4[[#This Row],[Gain]]^(Table4[[#This Row],[θ]])*Table4[[#This Row],[ω_p2]]</f>
        <v>80.319999999999993</v>
      </c>
      <c r="AZ608" s="2">
        <f>-Table4[[#This Row],[λ]]*-Table4[[#This Row],[Loss]]^(Table4[[#This Row],[θ]])*Table4[[#This Row],[ω_n2]]</f>
        <v>125.99999999999999</v>
      </c>
      <c r="BA608" s="2">
        <f>Table4[[#This Row],[v_n_w_g_w2]]*Table4[[#This Row],[pie_gain]]-Table4[[#This Row],[v_n_w_l_w2]]*Table4[[#This Row],[pie_loss]]</f>
        <v>-0.46596920940640274</v>
      </c>
      <c r="BB608" s="2">
        <f>IF(Table4[[#This Row],[diff_v_w2]]&gt;=1,1,0)</f>
        <v>0</v>
      </c>
      <c r="BC608" s="2">
        <f>Table4[[#This Row],[Gain]]^(Table4[[#This Row],[θ]]+Table4[[#This Row],[ω_p3]])</f>
        <v>82.854234064537977</v>
      </c>
      <c r="BD608" s="2">
        <f>-Table4[[#This Row],[λ]]*-Table4[[#This Row],[Loss]]^(Table4[[#This Row],[θ]]+Table4[[#This Row],[ω_n3]])</f>
        <v>125.99999999999999</v>
      </c>
      <c r="BE608" s="2">
        <f>Table4[[#This Row],[v_n_w_g_w3]]*Table4[[#This Row],[pie_gain]]-Table4[[#This Row],[v_n_w_l_w3]]*Table4[[#This Row],[pie_loss]]</f>
        <v>1.0759686399939596</v>
      </c>
      <c r="BF608" s="2">
        <f>IF(Table4[[#This Row],[diff_v_w3]]&gt;=1,1,0)</f>
        <v>1</v>
      </c>
      <c r="BG608" s="2">
        <f>(Table4[[#This Row],[Accept]]-Table4[[#This Row],[projected_M1]])</f>
        <v>0</v>
      </c>
      <c r="BH608" s="2">
        <f>(Table4[[#This Row],[Accept]]-Table4[[#This Row],[projected_M2]])</f>
        <v>0</v>
      </c>
      <c r="BI608" s="2">
        <f>(Table4[[#This Row],[Accept]]-Table4[[#This Row],[projected_M3]])</f>
        <v>0</v>
      </c>
      <c r="BJ608" s="2">
        <f>(Table4[[#This Row],[Accept]]-Table4[[#This Row],[projected_M4]])</f>
        <v>-1</v>
      </c>
    </row>
    <row r="609" spans="1:62" x14ac:dyDescent="0.3">
      <c r="A609">
        <v>65</v>
      </c>
      <c r="B609" t="s">
        <v>46</v>
      </c>
      <c r="C609">
        <v>1</v>
      </c>
      <c r="D609">
        <v>-1.4</v>
      </c>
      <c r="E609" s="22">
        <f>IF(Table4[[#This Row],[Trial]]="G1",Table4[[#This Row],[Balance]]/100,IF(Table4[[#This Row],[Trial]]="G2",Table4[[#This Row],[Balance]]/200,Table4[[#This Row],[Balance]]/500))</f>
        <v>1.7</v>
      </c>
      <c r="F609" s="22">
        <f>IF(Table4[[#This Row],[Net_Balance]]&gt;1,1+(Table4[[#This Row],[Net_Balance]]-1)/$F$974,1)</f>
        <v>1.01</v>
      </c>
      <c r="G609" s="22">
        <f>IF(Table4[[#This Row],[Net_Balance]]&lt;1,1-(1-Table4[[#This Row],[Net_Balance]])/$F$974,1)</f>
        <v>1</v>
      </c>
      <c r="H609" s="22">
        <f>IF(Table4[[#This Row],[Net_Balance]]&gt;1,1+(Table4[[#This Row],[Net_Balance]]-1)/$H$974,1)</f>
        <v>1.0069999999999999</v>
      </c>
      <c r="I609" s="22">
        <f>IF(Table4[[#This Row],[Net_Balance]]&lt;1,1-(1-Table4[[#This Row],[Net_Balance]])/$H$974,1)</f>
        <v>1</v>
      </c>
      <c r="J609" s="22">
        <f>IF(Table4[[#This Row],[Net_Balance]]&gt;1,(Table4[[#This Row],[Net_Balance]]-1)/$J$974,0)</f>
        <v>1.3999999999999999E-2</v>
      </c>
      <c r="K609" s="22">
        <f>IF(Table4[[#This Row],[Net_Balance]]&lt;1,-(1-Table4[[#This Row],[Net_Balance]])/$J$974,0)</f>
        <v>0</v>
      </c>
      <c r="L609" t="s">
        <v>109</v>
      </c>
      <c r="M609" t="s">
        <v>63</v>
      </c>
      <c r="N609" t="s">
        <v>7</v>
      </c>
      <c r="O609">
        <v>1</v>
      </c>
      <c r="P609">
        <v>60</v>
      </c>
      <c r="Q609">
        <v>340</v>
      </c>
      <c r="R609">
        <v>1664535628</v>
      </c>
      <c r="S609">
        <v>5</v>
      </c>
      <c r="T609" t="s">
        <v>117</v>
      </c>
      <c r="U609">
        <v>0</v>
      </c>
      <c r="V609">
        <v>-50</v>
      </c>
      <c r="W609">
        <v>0.5</v>
      </c>
      <c r="X609">
        <v>60</v>
      </c>
      <c r="Y609">
        <v>0.5</v>
      </c>
      <c r="Z609">
        <v>5</v>
      </c>
      <c r="AA609">
        <v>3025</v>
      </c>
      <c r="AB609">
        <v>55</v>
      </c>
      <c r="AC609">
        <v>4</v>
      </c>
      <c r="AD609">
        <v>0.25</v>
      </c>
      <c r="AE609">
        <v>0.75</v>
      </c>
      <c r="AF609">
        <v>2</v>
      </c>
      <c r="AG609">
        <v>0.5</v>
      </c>
      <c r="AH609">
        <v>0.25</v>
      </c>
      <c r="AI609">
        <v>0.625</v>
      </c>
      <c r="AJ609">
        <v>0.375</v>
      </c>
      <c r="AK609">
        <v>-8.75</v>
      </c>
      <c r="AL609">
        <v>2835.9375</v>
      </c>
      <c r="AM609">
        <v>53.253521010351982</v>
      </c>
      <c r="AN609">
        <v>0.9</v>
      </c>
      <c r="AO609">
        <v>0.38419903534316502</v>
      </c>
      <c r="AP609">
        <v>0.61580096465683498</v>
      </c>
      <c r="AQ609" s="2">
        <f>Table4[[#This Row],[Gain]]^Table4[[#This Row],[θ]]</f>
        <v>60</v>
      </c>
      <c r="AR609" s="2">
        <f>-Table4[[#This Row],[λ]]*-Table4[[#This Row],[Loss]]^Table4[[#This Row],[θ]]</f>
        <v>70</v>
      </c>
      <c r="AS609" s="2">
        <f>Table4[[#This Row],[pie_gain]]*Table4[[#This Row],[v_n_w_g]]-Table4[[#This Row],[pie_loss]]*Table4[[#This Row],[v_n_w_l]]</f>
        <v>-20.054125405388547</v>
      </c>
      <c r="AT609" s="2">
        <f>IF(Table4[[#This Row],[diff_v]]&gt;=1,1,0)</f>
        <v>0</v>
      </c>
      <c r="AU609" s="2">
        <f>Table4[[#This Row],[Gain]]^(Table4[[#This Row],[θ]]*Table4[[#This Row],[ω_p]])</f>
        <v>62.507591154840597</v>
      </c>
      <c r="AV609" s="2">
        <f>-Table4[[#This Row],[λ]]*-Table4[[#This Row],[Loss]]^(Table4[[#This Row],[θ]]*Table4[[#This Row],[ω_n]])</f>
        <v>70</v>
      </c>
      <c r="AW609" s="2">
        <f>Table4[[#This Row],[v_n_w_g_w]]*Table4[[#This Row],[pie_gain]]-Table4[[#This Row],[v_n_w_l_w]]*Table4[[#This Row],[pie_loss]]</f>
        <v>-19.090711302663735</v>
      </c>
      <c r="AX609" s="2">
        <f>IF(Table4[[#This Row],[diff_v_w]]&gt;=1,1,0)</f>
        <v>0</v>
      </c>
      <c r="AY609" s="2">
        <f>Table4[[#This Row],[Gain]]^(Table4[[#This Row],[θ]])*Table4[[#This Row],[ω_p2]]</f>
        <v>60.419999999999995</v>
      </c>
      <c r="AZ609" s="2">
        <f>-Table4[[#This Row],[λ]]*-Table4[[#This Row],[Loss]]^(Table4[[#This Row],[θ]])*Table4[[#This Row],[ω_n2]]</f>
        <v>70</v>
      </c>
      <c r="BA609" s="2">
        <f>Table4[[#This Row],[v_n_w_g_w2]]*Table4[[#This Row],[pie_gain]]-Table4[[#This Row],[v_n_w_l_w2]]*Table4[[#This Row],[pie_loss]]</f>
        <v>-19.892761810544418</v>
      </c>
      <c r="BB609" s="2">
        <f>IF(Table4[[#This Row],[diff_v_w2]]&gt;=1,1,0)</f>
        <v>0</v>
      </c>
      <c r="BC609" s="2">
        <f>Table4[[#This Row],[Gain]]^(Table4[[#This Row],[θ]]+Table4[[#This Row],[ω_p3]])</f>
        <v>63.539730416353812</v>
      </c>
      <c r="BD609" s="2">
        <f>-Table4[[#This Row],[λ]]*-Table4[[#This Row],[Loss]]^(Table4[[#This Row],[θ]]+Table4[[#This Row],[ω_n3]])</f>
        <v>70</v>
      </c>
      <c r="BE609" s="2">
        <f>Table4[[#This Row],[v_n_w_g_w3]]*Table4[[#This Row],[pie_gain]]-Table4[[#This Row],[v_n_w_l_w3]]*Table4[[#This Row],[pie_loss]]</f>
        <v>-18.694164394050549</v>
      </c>
      <c r="BF609" s="2">
        <f>IF(Table4[[#This Row],[diff_v_w3]]&gt;=1,1,0)</f>
        <v>0</v>
      </c>
      <c r="BG609" s="2">
        <f>(Table4[[#This Row],[Accept]]-Table4[[#This Row],[projected_M1]])</f>
        <v>1</v>
      </c>
      <c r="BH609" s="2">
        <f>(Table4[[#This Row],[Accept]]-Table4[[#This Row],[projected_M2]])</f>
        <v>1</v>
      </c>
      <c r="BI609" s="2">
        <f>(Table4[[#This Row],[Accept]]-Table4[[#This Row],[projected_M3]])</f>
        <v>1</v>
      </c>
      <c r="BJ609" s="2">
        <f>(Table4[[#This Row],[Accept]]-Table4[[#This Row],[projected_M4]])</f>
        <v>1</v>
      </c>
    </row>
    <row r="610" spans="1:62" x14ac:dyDescent="0.3">
      <c r="A610">
        <v>66</v>
      </c>
      <c r="B610" t="s">
        <v>46</v>
      </c>
      <c r="C610">
        <v>1</v>
      </c>
      <c r="D610">
        <v>-1.4</v>
      </c>
      <c r="E610" s="22">
        <f>IF(Table4[[#This Row],[Trial]]="G1",Table4[[#This Row],[Balance]]/100,IF(Table4[[#This Row],[Trial]]="G2",Table4[[#This Row],[Balance]]/200,Table4[[#This Row],[Balance]]/500))</f>
        <v>1.8</v>
      </c>
      <c r="F610" s="22">
        <f>IF(Table4[[#This Row],[Net_Balance]]&gt;1,1+(Table4[[#This Row],[Net_Balance]]-1)/$F$974,1)</f>
        <v>1.0114285714285713</v>
      </c>
      <c r="G610" s="22">
        <f>IF(Table4[[#This Row],[Net_Balance]]&lt;1,1-(1-Table4[[#This Row],[Net_Balance]])/$F$974,1)</f>
        <v>1</v>
      </c>
      <c r="H610" s="22">
        <f>IF(Table4[[#This Row],[Net_Balance]]&gt;1,1+(Table4[[#This Row],[Net_Balance]]-1)/$H$974,1)</f>
        <v>1.008</v>
      </c>
      <c r="I610" s="22">
        <f>IF(Table4[[#This Row],[Net_Balance]]&lt;1,1-(1-Table4[[#This Row],[Net_Balance]])/$H$974,1)</f>
        <v>1</v>
      </c>
      <c r="J610" s="22">
        <f>IF(Table4[[#This Row],[Net_Balance]]&gt;1,(Table4[[#This Row],[Net_Balance]]-1)/$J$974,0)</f>
        <v>1.6E-2</v>
      </c>
      <c r="K610" s="22">
        <f>IF(Table4[[#This Row],[Net_Balance]]&lt;1,-(1-Table4[[#This Row],[Net_Balance]])/$J$974,0)</f>
        <v>0</v>
      </c>
      <c r="L610" t="s">
        <v>109</v>
      </c>
      <c r="M610" t="s">
        <v>66</v>
      </c>
      <c r="N610" t="s">
        <v>7</v>
      </c>
      <c r="O610">
        <v>1</v>
      </c>
      <c r="P610">
        <v>20</v>
      </c>
      <c r="Q610">
        <v>360</v>
      </c>
      <c r="R610">
        <v>1664535638</v>
      </c>
      <c r="S610">
        <v>10</v>
      </c>
      <c r="T610" t="s">
        <v>118</v>
      </c>
      <c r="U610">
        <v>1</v>
      </c>
      <c r="V610">
        <v>-10</v>
      </c>
      <c r="W610">
        <v>0.5</v>
      </c>
      <c r="X610">
        <v>20</v>
      </c>
      <c r="Y610">
        <v>0.5</v>
      </c>
      <c r="Z610">
        <v>5</v>
      </c>
      <c r="AA610">
        <v>225</v>
      </c>
      <c r="AB610">
        <v>15</v>
      </c>
      <c r="AC610">
        <v>2</v>
      </c>
      <c r="AD610">
        <v>0.25</v>
      </c>
      <c r="AE610">
        <v>0.75</v>
      </c>
      <c r="AF610">
        <v>2</v>
      </c>
      <c r="AG610">
        <v>0.5</v>
      </c>
      <c r="AH610">
        <v>0.25</v>
      </c>
      <c r="AI610">
        <v>0.625</v>
      </c>
      <c r="AJ610">
        <v>0.375</v>
      </c>
      <c r="AK610">
        <v>1.25</v>
      </c>
      <c r="AL610">
        <v>210.9375</v>
      </c>
      <c r="AM610">
        <v>14.523687548277813</v>
      </c>
      <c r="AN610">
        <v>0.9</v>
      </c>
      <c r="AO610">
        <v>0.38419903534316502</v>
      </c>
      <c r="AP610">
        <v>0.61580096465683498</v>
      </c>
      <c r="AQ610" s="2">
        <f>Table4[[#This Row],[Gain]]^Table4[[#This Row],[θ]]</f>
        <v>20</v>
      </c>
      <c r="AR610" s="2">
        <f>-Table4[[#This Row],[λ]]*-Table4[[#This Row],[Loss]]^Table4[[#This Row],[θ]]</f>
        <v>14</v>
      </c>
      <c r="AS610" s="2">
        <f>Table4[[#This Row],[pie_gain]]*Table4[[#This Row],[v_n_w_g]]-Table4[[#This Row],[pie_loss]]*Table4[[#This Row],[v_n_w_l]]</f>
        <v>-0.93723279833239026</v>
      </c>
      <c r="AT610" s="2">
        <f>IF(Table4[[#This Row],[diff_v]]&gt;=1,1,0)</f>
        <v>0</v>
      </c>
      <c r="AU610" s="2">
        <f>Table4[[#This Row],[Gain]]^(Table4[[#This Row],[θ]]*Table4[[#This Row],[ω_p]])</f>
        <v>20.696595410535505</v>
      </c>
      <c r="AV610" s="2">
        <f>-Table4[[#This Row],[λ]]*-Table4[[#This Row],[Loss]]^(Table4[[#This Row],[θ]]*Table4[[#This Row],[ω_n]])</f>
        <v>14</v>
      </c>
      <c r="AW610" s="2">
        <f>Table4[[#This Row],[v_n_w_g_w]]*Table4[[#This Row],[pie_gain]]-Table4[[#This Row],[v_n_w_l_w]]*Table4[[#This Row],[pie_loss]]</f>
        <v>-0.66960151358017317</v>
      </c>
      <c r="AX610" s="2">
        <f>IF(Table4[[#This Row],[diff_v_w]]&gt;=1,1,0)</f>
        <v>0</v>
      </c>
      <c r="AY610" s="2">
        <f>Table4[[#This Row],[Gain]]^(Table4[[#This Row],[θ]])*Table4[[#This Row],[ω_p2]]</f>
        <v>20.16</v>
      </c>
      <c r="AZ610" s="2">
        <f>-Table4[[#This Row],[λ]]*-Table4[[#This Row],[Loss]]^(Table4[[#This Row],[θ]])*Table4[[#This Row],[ω_n2]]</f>
        <v>14</v>
      </c>
      <c r="BA610" s="2">
        <f>Table4[[#This Row],[v_n_w_g_w2]]*Table4[[#This Row],[pie_gain]]-Table4[[#This Row],[v_n_w_l_w2]]*Table4[[#This Row],[pie_loss]]</f>
        <v>-0.87576095267748411</v>
      </c>
      <c r="BB610" s="2">
        <f>IF(Table4[[#This Row],[diff_v_w2]]&gt;=1,1,0)</f>
        <v>0</v>
      </c>
      <c r="BC610" s="2">
        <f>Table4[[#This Row],[Gain]]^(Table4[[#This Row],[θ]]+Table4[[#This Row],[ω_p3]])</f>
        <v>20.981980331934807</v>
      </c>
      <c r="BD610" s="2">
        <f>-Table4[[#This Row],[λ]]*-Table4[[#This Row],[Loss]]^(Table4[[#This Row],[θ]]+Table4[[#This Row],[ω_n3]])</f>
        <v>14</v>
      </c>
      <c r="BE610" s="2">
        <f>Table4[[#This Row],[v_n_w_g_w3]]*Table4[[#This Row],[pie_gain]]-Table4[[#This Row],[v_n_w_l_w3]]*Table4[[#This Row],[pie_loss]]</f>
        <v>-0.55995690207707582</v>
      </c>
      <c r="BF610" s="2">
        <f>IF(Table4[[#This Row],[diff_v_w3]]&gt;=1,1,0)</f>
        <v>0</v>
      </c>
      <c r="BG610" s="2">
        <f>(Table4[[#This Row],[Accept]]-Table4[[#This Row],[projected_M1]])</f>
        <v>1</v>
      </c>
      <c r="BH610" s="2">
        <f>(Table4[[#This Row],[Accept]]-Table4[[#This Row],[projected_M2]])</f>
        <v>1</v>
      </c>
      <c r="BI610" s="2">
        <f>(Table4[[#This Row],[Accept]]-Table4[[#This Row],[projected_M3]])</f>
        <v>1</v>
      </c>
      <c r="BJ610" s="2">
        <f>(Table4[[#This Row],[Accept]]-Table4[[#This Row],[projected_M4]])</f>
        <v>1</v>
      </c>
    </row>
    <row r="611" spans="1:62" x14ac:dyDescent="0.3">
      <c r="A611">
        <v>0</v>
      </c>
      <c r="B611" t="s">
        <v>46</v>
      </c>
      <c r="C611">
        <v>1</v>
      </c>
      <c r="D611">
        <v>-1.4</v>
      </c>
      <c r="E611" s="22">
        <f>IF(Table4[[#This Row],[Trial]]="G1",Table4[[#This Row],[Balance]]/100,IF(Table4[[#This Row],[Trial]]="G2",Table4[[#This Row],[Balance]]/200,Table4[[#This Row],[Balance]]/500))</f>
        <v>1.1399999999999999</v>
      </c>
      <c r="F611" s="22">
        <f>IF(Table4[[#This Row],[Net_Balance]]&gt;1,1+(Table4[[#This Row],[Net_Balance]]-1)/$F$974,1)</f>
        <v>1.002</v>
      </c>
      <c r="G611" s="22">
        <f>IF(Table4[[#This Row],[Net_Balance]]&lt;1,1-(1-Table4[[#This Row],[Net_Balance]])/$F$974,1)</f>
        <v>1</v>
      </c>
      <c r="H611" s="22">
        <f>IF(Table4[[#This Row],[Net_Balance]]&gt;1,1+(Table4[[#This Row],[Net_Balance]]-1)/$H$974,1)</f>
        <v>1.0014000000000001</v>
      </c>
      <c r="I611" s="22">
        <f>IF(Table4[[#This Row],[Net_Balance]]&lt;1,1-(1-Table4[[#This Row],[Net_Balance]])/$H$974,1)</f>
        <v>1</v>
      </c>
      <c r="J611" s="22">
        <f>IF(Table4[[#This Row],[Net_Balance]]&gt;1,(Table4[[#This Row],[Net_Balance]]-1)/$J$974,0)</f>
        <v>2.7999999999999982E-3</v>
      </c>
      <c r="K611" s="22">
        <f>IF(Table4[[#This Row],[Net_Balance]]&lt;1,-(1-Table4[[#This Row],[Net_Balance]])/$J$974,0)</f>
        <v>0</v>
      </c>
      <c r="L611" t="s">
        <v>110</v>
      </c>
      <c r="M611" t="s">
        <v>81</v>
      </c>
      <c r="N611" t="s">
        <v>7</v>
      </c>
      <c r="O611">
        <v>1</v>
      </c>
      <c r="P611">
        <v>70</v>
      </c>
      <c r="Q611">
        <v>570</v>
      </c>
      <c r="R611">
        <v>1664535748</v>
      </c>
      <c r="S611" t="s">
        <v>136</v>
      </c>
      <c r="T611" t="s">
        <v>118</v>
      </c>
      <c r="U611">
        <v>1</v>
      </c>
      <c r="V611">
        <v>-50</v>
      </c>
      <c r="W611">
        <v>0.5</v>
      </c>
      <c r="X611">
        <v>70</v>
      </c>
      <c r="Y611">
        <v>0.5</v>
      </c>
      <c r="Z611">
        <v>10</v>
      </c>
      <c r="AA611">
        <v>3600</v>
      </c>
      <c r="AB611">
        <v>60</v>
      </c>
      <c r="AC611">
        <v>2</v>
      </c>
      <c r="AD611">
        <v>0.25</v>
      </c>
      <c r="AE611">
        <v>0.75</v>
      </c>
      <c r="AF611">
        <v>1</v>
      </c>
      <c r="AG611">
        <v>0.25</v>
      </c>
      <c r="AH611">
        <v>0.5</v>
      </c>
      <c r="AI611">
        <v>0.375</v>
      </c>
      <c r="AJ611">
        <v>0.625</v>
      </c>
      <c r="AK611">
        <v>25</v>
      </c>
      <c r="AL611">
        <v>3375</v>
      </c>
      <c r="AM611">
        <v>58.094750193111253</v>
      </c>
      <c r="AN611">
        <v>0.9</v>
      </c>
      <c r="AO611">
        <v>0.60844334427391233</v>
      </c>
      <c r="AP611">
        <v>0.39155665572608767</v>
      </c>
      <c r="AQ611" s="2">
        <f>Table4[[#This Row],[Gain]]^Table4[[#This Row],[θ]]</f>
        <v>70</v>
      </c>
      <c r="AR611" s="2">
        <f>-Table4[[#This Row],[λ]]*-Table4[[#This Row],[Loss]]^Table4[[#This Row],[θ]]</f>
        <v>70</v>
      </c>
      <c r="AS611" s="2">
        <f>Table4[[#This Row],[pie_gain]]*Table4[[#This Row],[v_n_w_g]]-Table4[[#This Row],[pie_loss]]*Table4[[#This Row],[v_n_w_l]]</f>
        <v>15.182068198347725</v>
      </c>
      <c r="AT611" s="2">
        <f>IF(Table4[[#This Row],[diff_v]]&gt;=1,1,0)</f>
        <v>1</v>
      </c>
      <c r="AU611" s="2">
        <f>Table4[[#This Row],[Gain]]^(Table4[[#This Row],[θ]]*Table4[[#This Row],[ω_p]])</f>
        <v>70.597323465955498</v>
      </c>
      <c r="AV611" s="2">
        <f>-Table4[[#This Row],[λ]]*-Table4[[#This Row],[Loss]]^(Table4[[#This Row],[θ]]*Table4[[#This Row],[ω_n]])</f>
        <v>70</v>
      </c>
      <c r="AW611" s="2">
        <f>Table4[[#This Row],[v_n_w_g_w]]*Table4[[#This Row],[pie_gain]]-Table4[[#This Row],[v_n_w_l_w]]*Table4[[#This Row],[pie_loss]]</f>
        <v>15.545505685586978</v>
      </c>
      <c r="AX611" s="2">
        <f>IF(Table4[[#This Row],[diff_v_w]]&gt;=1,1,0)</f>
        <v>1</v>
      </c>
      <c r="AY611" s="2">
        <f>Table4[[#This Row],[Gain]]^(Table4[[#This Row],[θ]])*Table4[[#This Row],[ω_p2]]</f>
        <v>70.097999999999999</v>
      </c>
      <c r="AZ611" s="2">
        <f>-Table4[[#This Row],[λ]]*-Table4[[#This Row],[Loss]]^(Table4[[#This Row],[θ]])*Table4[[#This Row],[ω_n2]]</f>
        <v>70</v>
      </c>
      <c r="BA611" s="2">
        <f>Table4[[#This Row],[v_n_w_g_w2]]*Table4[[#This Row],[pie_gain]]-Table4[[#This Row],[v_n_w_l_w2]]*Table4[[#This Row],[pie_loss]]</f>
        <v>15.241695646086573</v>
      </c>
      <c r="BB611" s="2">
        <f>IF(Table4[[#This Row],[diff_v_w2]]&gt;=1,1,0)</f>
        <v>1</v>
      </c>
      <c r="BC611" s="2">
        <f>Table4[[#This Row],[Gain]]^(Table4[[#This Row],[θ]]+Table4[[#This Row],[ω_p3]])</f>
        <v>70.837677606224105</v>
      </c>
      <c r="BD611" s="2">
        <f>-Table4[[#This Row],[λ]]*-Table4[[#This Row],[Loss]]^(Table4[[#This Row],[θ]]+Table4[[#This Row],[ω_n3]])</f>
        <v>70</v>
      </c>
      <c r="BE611" s="2">
        <f>Table4[[#This Row],[v_n_w_g_w3]]*Table4[[#This Row],[pie_gain]]-Table4[[#This Row],[v_n_w_l_w3]]*Table4[[#This Row],[pie_loss]]</f>
        <v>15.691747562502091</v>
      </c>
      <c r="BF611" s="2">
        <f>IF(Table4[[#This Row],[diff_v_w3]]&gt;=1,1,0)</f>
        <v>1</v>
      </c>
      <c r="BG611" s="2">
        <f>(Table4[[#This Row],[Accept]]-Table4[[#This Row],[projected_M1]])</f>
        <v>0</v>
      </c>
      <c r="BH611" s="2">
        <f>(Table4[[#This Row],[Accept]]-Table4[[#This Row],[projected_M2]])</f>
        <v>0</v>
      </c>
      <c r="BI611" s="2">
        <f>(Table4[[#This Row],[Accept]]-Table4[[#This Row],[projected_M3]])</f>
        <v>0</v>
      </c>
      <c r="BJ611" s="2">
        <f>(Table4[[#This Row],[Accept]]-Table4[[#This Row],[projected_M4]])</f>
        <v>0</v>
      </c>
    </row>
    <row r="612" spans="1:62" x14ac:dyDescent="0.3">
      <c r="A612">
        <v>1</v>
      </c>
      <c r="B612" t="s">
        <v>46</v>
      </c>
      <c r="C612">
        <v>1</v>
      </c>
      <c r="D612">
        <v>-1.4</v>
      </c>
      <c r="E612" s="22">
        <f>IF(Table4[[#This Row],[Trial]]="G1",Table4[[#This Row],[Balance]]/100,IF(Table4[[#This Row],[Trial]]="G2",Table4[[#This Row],[Balance]]/200,Table4[[#This Row],[Balance]]/500))</f>
        <v>1.18</v>
      </c>
      <c r="F612" s="22">
        <f>IF(Table4[[#This Row],[Net_Balance]]&gt;1,1+(Table4[[#This Row],[Net_Balance]]-1)/$F$974,1)</f>
        <v>1.0025714285714287</v>
      </c>
      <c r="G612" s="22">
        <f>IF(Table4[[#This Row],[Net_Balance]]&lt;1,1-(1-Table4[[#This Row],[Net_Balance]])/$F$974,1)</f>
        <v>1</v>
      </c>
      <c r="H612" s="22">
        <f>IF(Table4[[#This Row],[Net_Balance]]&gt;1,1+(Table4[[#This Row],[Net_Balance]]-1)/$H$974,1)</f>
        <v>1.0018</v>
      </c>
      <c r="I612" s="22">
        <f>IF(Table4[[#This Row],[Net_Balance]]&lt;1,1-(1-Table4[[#This Row],[Net_Balance]])/$H$974,1)</f>
        <v>1</v>
      </c>
      <c r="J612" s="22">
        <f>IF(Table4[[#This Row],[Net_Balance]]&gt;1,(Table4[[#This Row],[Net_Balance]]-1)/$J$974,0)</f>
        <v>3.5999999999999986E-3</v>
      </c>
      <c r="K612" s="22">
        <f>IF(Table4[[#This Row],[Net_Balance]]&lt;1,-(1-Table4[[#This Row],[Net_Balance]])/$J$974,0)</f>
        <v>0</v>
      </c>
      <c r="L612" t="s">
        <v>110</v>
      </c>
      <c r="M612" t="s">
        <v>62</v>
      </c>
      <c r="N612" t="s">
        <v>7</v>
      </c>
      <c r="O612">
        <v>1</v>
      </c>
      <c r="P612">
        <v>20</v>
      </c>
      <c r="Q612">
        <v>590</v>
      </c>
      <c r="R612">
        <v>1664535758</v>
      </c>
      <c r="S612">
        <v>10</v>
      </c>
      <c r="T612" t="s">
        <v>118</v>
      </c>
      <c r="U612">
        <v>1</v>
      </c>
      <c r="V612">
        <v>-10</v>
      </c>
      <c r="W612">
        <v>0.5</v>
      </c>
      <c r="X612">
        <v>20</v>
      </c>
      <c r="Y612">
        <v>0.5</v>
      </c>
      <c r="Z612">
        <v>5</v>
      </c>
      <c r="AA612">
        <v>225</v>
      </c>
      <c r="AB612">
        <v>15</v>
      </c>
      <c r="AC612">
        <v>4</v>
      </c>
      <c r="AD612">
        <v>0.25</v>
      </c>
      <c r="AE612">
        <v>0.75</v>
      </c>
      <c r="AF612">
        <v>2</v>
      </c>
      <c r="AG612">
        <v>0.5</v>
      </c>
      <c r="AH612">
        <v>0.25</v>
      </c>
      <c r="AI612">
        <v>0.625</v>
      </c>
      <c r="AJ612">
        <v>0.375</v>
      </c>
      <c r="AK612">
        <v>1.25</v>
      </c>
      <c r="AL612">
        <v>210.9375</v>
      </c>
      <c r="AM612">
        <v>14.523687548277813</v>
      </c>
      <c r="AN612">
        <v>0.9</v>
      </c>
      <c r="AO612">
        <v>0.38419903534316502</v>
      </c>
      <c r="AP612">
        <v>0.61580096465683498</v>
      </c>
      <c r="AQ612" s="2">
        <f>Table4[[#This Row],[Gain]]^Table4[[#This Row],[θ]]</f>
        <v>20</v>
      </c>
      <c r="AR612" s="2">
        <f>-Table4[[#This Row],[λ]]*-Table4[[#This Row],[Loss]]^Table4[[#This Row],[θ]]</f>
        <v>14</v>
      </c>
      <c r="AS612" s="2">
        <f>Table4[[#This Row],[pie_gain]]*Table4[[#This Row],[v_n_w_g]]-Table4[[#This Row],[pie_loss]]*Table4[[#This Row],[v_n_w_l]]</f>
        <v>-0.93723279833239026</v>
      </c>
      <c r="AT612" s="2">
        <f>IF(Table4[[#This Row],[diff_v]]&gt;=1,1,0)</f>
        <v>0</v>
      </c>
      <c r="AU612" s="2">
        <f>Table4[[#This Row],[Gain]]^(Table4[[#This Row],[θ]]*Table4[[#This Row],[ω_p]])</f>
        <v>20.154661167981271</v>
      </c>
      <c r="AV612" s="2">
        <f>-Table4[[#This Row],[λ]]*-Table4[[#This Row],[Loss]]^(Table4[[#This Row],[θ]]*Table4[[#This Row],[ω_n]])</f>
        <v>14</v>
      </c>
      <c r="AW612" s="2">
        <f>Table4[[#This Row],[v_n_w_g_w]]*Table4[[#This Row],[pie_gain]]-Table4[[#This Row],[v_n_w_l_w]]*Table4[[#This Row],[pie_loss]]</f>
        <v>-0.87781212678893894</v>
      </c>
      <c r="AX612" s="2">
        <f>IF(Table4[[#This Row],[diff_v_w]]&gt;=1,1,0)</f>
        <v>0</v>
      </c>
      <c r="AY612" s="2">
        <f>Table4[[#This Row],[Gain]]^(Table4[[#This Row],[θ]])*Table4[[#This Row],[ω_p2]]</f>
        <v>20.036000000000001</v>
      </c>
      <c r="AZ612" s="2">
        <f>-Table4[[#This Row],[λ]]*-Table4[[#This Row],[Loss]]^(Table4[[#This Row],[θ]])*Table4[[#This Row],[ω_n2]]</f>
        <v>14</v>
      </c>
      <c r="BA612" s="2">
        <f>Table4[[#This Row],[v_n_w_g_w2]]*Table4[[#This Row],[pie_gain]]-Table4[[#This Row],[v_n_w_l_w2]]*Table4[[#This Row],[pie_loss]]</f>
        <v>-0.92340163306003564</v>
      </c>
      <c r="BB612" s="2">
        <f>IF(Table4[[#This Row],[diff_v_w2]]&gt;=1,1,0)</f>
        <v>0</v>
      </c>
      <c r="BC612" s="2">
        <f>Table4[[#This Row],[Gain]]^(Table4[[#This Row],[θ]]+Table4[[#This Row],[ω_p3]])</f>
        <v>20.216859999914785</v>
      </c>
      <c r="BD612" s="2">
        <f>-Table4[[#This Row],[λ]]*-Table4[[#This Row],[Loss]]^(Table4[[#This Row],[θ]]+Table4[[#This Row],[ω_n3]])</f>
        <v>14</v>
      </c>
      <c r="BE612" s="2">
        <f>Table4[[#This Row],[v_n_w_g_w3]]*Table4[[#This Row],[pie_gain]]-Table4[[#This Row],[v_n_w_l_w3]]*Table4[[#This Row],[pie_loss]]</f>
        <v>-0.85391539556061069</v>
      </c>
      <c r="BF612" s="2">
        <f>IF(Table4[[#This Row],[diff_v_w3]]&gt;=1,1,0)</f>
        <v>0</v>
      </c>
      <c r="BG612" s="2">
        <f>(Table4[[#This Row],[Accept]]-Table4[[#This Row],[projected_M1]])</f>
        <v>1</v>
      </c>
      <c r="BH612" s="2">
        <f>(Table4[[#This Row],[Accept]]-Table4[[#This Row],[projected_M2]])</f>
        <v>1</v>
      </c>
      <c r="BI612" s="2">
        <f>(Table4[[#This Row],[Accept]]-Table4[[#This Row],[projected_M3]])</f>
        <v>1</v>
      </c>
      <c r="BJ612" s="2">
        <f>(Table4[[#This Row],[Accept]]-Table4[[#This Row],[projected_M4]])</f>
        <v>1</v>
      </c>
    </row>
    <row r="613" spans="1:62" x14ac:dyDescent="0.3">
      <c r="A613">
        <v>2</v>
      </c>
      <c r="B613" t="s">
        <v>46</v>
      </c>
      <c r="C613">
        <v>1</v>
      </c>
      <c r="D613">
        <v>-1.4</v>
      </c>
      <c r="E613" s="22">
        <f>IF(Table4[[#This Row],[Trial]]="G1",Table4[[#This Row],[Balance]]/100,IF(Table4[[#This Row],[Trial]]="G2",Table4[[#This Row],[Balance]]/200,Table4[[#This Row],[Balance]]/500))</f>
        <v>1.08</v>
      </c>
      <c r="F613" s="22">
        <f>IF(Table4[[#This Row],[Net_Balance]]&gt;1,1+(Table4[[#This Row],[Net_Balance]]-1)/$F$974,1)</f>
        <v>1.0011428571428571</v>
      </c>
      <c r="G613" s="22">
        <f>IF(Table4[[#This Row],[Net_Balance]]&lt;1,1-(1-Table4[[#This Row],[Net_Balance]])/$F$974,1)</f>
        <v>1</v>
      </c>
      <c r="H613" s="22">
        <f>IF(Table4[[#This Row],[Net_Balance]]&gt;1,1+(Table4[[#This Row],[Net_Balance]]-1)/$H$974,1)</f>
        <v>1.0007999999999999</v>
      </c>
      <c r="I613" s="22">
        <f>IF(Table4[[#This Row],[Net_Balance]]&lt;1,1-(1-Table4[[#This Row],[Net_Balance]])/$H$974,1)</f>
        <v>1</v>
      </c>
      <c r="J613" s="22">
        <f>IF(Table4[[#This Row],[Net_Balance]]&gt;1,(Table4[[#This Row],[Net_Balance]]-1)/$J$974,0)</f>
        <v>1.6000000000000014E-3</v>
      </c>
      <c r="K613" s="22">
        <f>IF(Table4[[#This Row],[Net_Balance]]&lt;1,-(1-Table4[[#This Row],[Net_Balance]])/$J$974,0)</f>
        <v>0</v>
      </c>
      <c r="L613" t="s">
        <v>110</v>
      </c>
      <c r="M613" t="s">
        <v>86</v>
      </c>
      <c r="N613" t="s">
        <v>7</v>
      </c>
      <c r="O613">
        <v>1</v>
      </c>
      <c r="P613">
        <v>-50</v>
      </c>
      <c r="Q613">
        <v>540</v>
      </c>
      <c r="R613">
        <v>1664535766</v>
      </c>
      <c r="S613">
        <v>8</v>
      </c>
      <c r="T613" t="s">
        <v>117</v>
      </c>
      <c r="U613">
        <v>0</v>
      </c>
      <c r="V613">
        <v>-50</v>
      </c>
      <c r="W613">
        <v>0.5</v>
      </c>
      <c r="X613">
        <v>70</v>
      </c>
      <c r="Y613">
        <v>0.5</v>
      </c>
      <c r="Z613">
        <v>10</v>
      </c>
      <c r="AA613">
        <v>3600</v>
      </c>
      <c r="AB613">
        <v>60</v>
      </c>
      <c r="AC613">
        <v>4</v>
      </c>
      <c r="AD613">
        <v>0.25</v>
      </c>
      <c r="AE613">
        <v>0.75</v>
      </c>
      <c r="AF613">
        <v>2</v>
      </c>
      <c r="AG613">
        <v>0.5</v>
      </c>
      <c r="AH613">
        <v>0.25</v>
      </c>
      <c r="AI613">
        <v>0.625</v>
      </c>
      <c r="AJ613">
        <v>0.375</v>
      </c>
      <c r="AK613">
        <v>-5</v>
      </c>
      <c r="AL613">
        <v>3375</v>
      </c>
      <c r="AM613">
        <v>58.094750193111253</v>
      </c>
      <c r="AN613">
        <v>0.9</v>
      </c>
      <c r="AO613">
        <v>0.38419903534316502</v>
      </c>
      <c r="AP613">
        <v>0.61580096465683498</v>
      </c>
      <c r="AQ613" s="2">
        <f>Table4[[#This Row],[Gain]]^Table4[[#This Row],[θ]]</f>
        <v>70</v>
      </c>
      <c r="AR613" s="2">
        <f>-Table4[[#This Row],[λ]]*-Table4[[#This Row],[Loss]]^Table4[[#This Row],[θ]]</f>
        <v>70</v>
      </c>
      <c r="AS613" s="2">
        <f>Table4[[#This Row],[pie_gain]]*Table4[[#This Row],[v_n_w_g]]-Table4[[#This Row],[pie_loss]]*Table4[[#This Row],[v_n_w_l]]</f>
        <v>-16.212135051956896</v>
      </c>
      <c r="AT613" s="2">
        <f>IF(Table4[[#This Row],[diff_v]]&gt;=1,1,0)</f>
        <v>0</v>
      </c>
      <c r="AU613" s="2">
        <f>Table4[[#This Row],[Gain]]^(Table4[[#This Row],[θ]]*Table4[[#This Row],[ω_p]])</f>
        <v>70.340706086121131</v>
      </c>
      <c r="AV613" s="2">
        <f>-Table4[[#This Row],[λ]]*-Table4[[#This Row],[Loss]]^(Table4[[#This Row],[θ]]*Table4[[#This Row],[ω_n]])</f>
        <v>70</v>
      </c>
      <c r="AW613" s="2">
        <f>Table4[[#This Row],[v_n_w_g_w]]*Table4[[#This Row],[pie_gain]]-Table4[[#This Row],[v_n_w_l_w]]*Table4[[#This Row],[pie_loss]]</f>
        <v>-16.081236102333612</v>
      </c>
      <c r="AX613" s="2">
        <f>IF(Table4[[#This Row],[diff_v_w]]&gt;=1,1,0)</f>
        <v>0</v>
      </c>
      <c r="AY613" s="2">
        <f>Table4[[#This Row],[Gain]]^(Table4[[#This Row],[θ]])*Table4[[#This Row],[ω_p2]]</f>
        <v>70.055999999999997</v>
      </c>
      <c r="AZ613" s="2">
        <f>-Table4[[#This Row],[λ]]*-Table4[[#This Row],[Loss]]^(Table4[[#This Row],[θ]])*Table4[[#This Row],[ω_n2]]</f>
        <v>70</v>
      </c>
      <c r="BA613" s="2">
        <f>Table4[[#This Row],[v_n_w_g_w2]]*Table4[[#This Row],[pie_gain]]-Table4[[#This Row],[v_n_w_l_w2]]*Table4[[#This Row],[pie_loss]]</f>
        <v>-16.190619905977677</v>
      </c>
      <c r="BB613" s="2">
        <f>IF(Table4[[#This Row],[diff_v_w2]]&gt;=1,1,0)</f>
        <v>0</v>
      </c>
      <c r="BC613" s="2">
        <f>Table4[[#This Row],[Gain]]^(Table4[[#This Row],[θ]]+Table4[[#This Row],[ω_p3]])</f>
        <v>70.477452392002931</v>
      </c>
      <c r="BD613" s="2">
        <f>-Table4[[#This Row],[λ]]*-Table4[[#This Row],[Loss]]^(Table4[[#This Row],[θ]]+Table4[[#This Row],[ω_n3]])</f>
        <v>70</v>
      </c>
      <c r="BE613" s="2">
        <f>Table4[[#This Row],[v_n_w_g_w3]]*Table4[[#This Row],[pie_gain]]-Table4[[#This Row],[v_n_w_l_w3]]*Table4[[#This Row],[pie_loss]]</f>
        <v>-16.028698303527083</v>
      </c>
      <c r="BF613" s="2">
        <f>IF(Table4[[#This Row],[diff_v_w3]]&gt;=1,1,0)</f>
        <v>0</v>
      </c>
      <c r="BG613" s="2">
        <f>(Table4[[#This Row],[Accept]]-Table4[[#This Row],[projected_M1]])</f>
        <v>1</v>
      </c>
      <c r="BH613" s="2">
        <f>(Table4[[#This Row],[Accept]]-Table4[[#This Row],[projected_M2]])</f>
        <v>1</v>
      </c>
      <c r="BI613" s="2">
        <f>(Table4[[#This Row],[Accept]]-Table4[[#This Row],[projected_M3]])</f>
        <v>1</v>
      </c>
      <c r="BJ613" s="2">
        <f>(Table4[[#This Row],[Accept]]-Table4[[#This Row],[projected_M4]])</f>
        <v>1</v>
      </c>
    </row>
    <row r="614" spans="1:62" x14ac:dyDescent="0.3">
      <c r="A614">
        <v>3</v>
      </c>
      <c r="B614" t="s">
        <v>46</v>
      </c>
      <c r="C614">
        <v>1</v>
      </c>
      <c r="D614">
        <v>-1.4</v>
      </c>
      <c r="E614" s="22">
        <f>IF(Table4[[#This Row],[Trial]]="G1",Table4[[#This Row],[Balance]]/100,IF(Table4[[#This Row],[Trial]]="G2",Table4[[#This Row],[Balance]]/200,Table4[[#This Row],[Balance]]/500))</f>
        <v>1.08</v>
      </c>
      <c r="F614" s="22">
        <f>IF(Table4[[#This Row],[Net_Balance]]&gt;1,1+(Table4[[#This Row],[Net_Balance]]-1)/$F$974,1)</f>
        <v>1.0011428571428571</v>
      </c>
      <c r="G614" s="22">
        <f>IF(Table4[[#This Row],[Net_Balance]]&lt;1,1-(1-Table4[[#This Row],[Net_Balance]])/$F$974,1)</f>
        <v>1</v>
      </c>
      <c r="H614" s="22">
        <f>IF(Table4[[#This Row],[Net_Balance]]&gt;1,1+(Table4[[#This Row],[Net_Balance]]-1)/$H$974,1)</f>
        <v>1.0007999999999999</v>
      </c>
      <c r="I614" s="22">
        <f>IF(Table4[[#This Row],[Net_Balance]]&lt;1,1-(1-Table4[[#This Row],[Net_Balance]])/$H$974,1)</f>
        <v>1</v>
      </c>
      <c r="J614" s="22">
        <f>IF(Table4[[#This Row],[Net_Balance]]&gt;1,(Table4[[#This Row],[Net_Balance]]-1)/$J$974,0)</f>
        <v>1.6000000000000014E-3</v>
      </c>
      <c r="K614" s="22">
        <f>IF(Table4[[#This Row],[Net_Balance]]&lt;1,-(1-Table4[[#This Row],[Net_Balance]])/$J$974,0)</f>
        <v>0</v>
      </c>
      <c r="L614" t="s">
        <v>110</v>
      </c>
      <c r="M614" t="s">
        <v>79</v>
      </c>
      <c r="N614" t="s">
        <v>5</v>
      </c>
      <c r="O614">
        <v>0</v>
      </c>
      <c r="P614">
        <v>0</v>
      </c>
      <c r="Q614">
        <v>540</v>
      </c>
      <c r="R614">
        <v>1664535770</v>
      </c>
      <c r="S614">
        <v>4</v>
      </c>
      <c r="T614" t="s">
        <v>117</v>
      </c>
      <c r="U614">
        <v>0</v>
      </c>
      <c r="V614">
        <v>-10</v>
      </c>
      <c r="W614">
        <v>0.5</v>
      </c>
      <c r="X614">
        <v>0</v>
      </c>
      <c r="Y614">
        <v>0.5</v>
      </c>
      <c r="Z614">
        <v>-5</v>
      </c>
      <c r="AA614">
        <v>25</v>
      </c>
      <c r="AB614">
        <v>5</v>
      </c>
      <c r="AC614">
        <v>4</v>
      </c>
      <c r="AD614">
        <v>0.25</v>
      </c>
      <c r="AE614">
        <v>0.75</v>
      </c>
      <c r="AF614">
        <v>2</v>
      </c>
      <c r="AG614">
        <v>0.5</v>
      </c>
      <c r="AH614">
        <v>0.25</v>
      </c>
      <c r="AI614">
        <v>0.625</v>
      </c>
      <c r="AJ614">
        <v>0.375</v>
      </c>
      <c r="AK614">
        <v>-6.25</v>
      </c>
      <c r="AL614">
        <v>23.4375</v>
      </c>
      <c r="AM614">
        <v>4.8412291827592711</v>
      </c>
      <c r="AN614">
        <v>0.9</v>
      </c>
      <c r="AO614">
        <v>0.38419903534316502</v>
      </c>
      <c r="AP614">
        <v>0.61580096465683498</v>
      </c>
      <c r="AQ614" s="2">
        <f>Table4[[#This Row],[Gain]]^Table4[[#This Row],[θ]]</f>
        <v>0</v>
      </c>
      <c r="AR614" s="2">
        <f>-Table4[[#This Row],[λ]]*-Table4[[#This Row],[Loss]]^Table4[[#This Row],[θ]]</f>
        <v>14</v>
      </c>
      <c r="AS614" s="2">
        <f>Table4[[#This Row],[pie_gain]]*Table4[[#This Row],[v_n_w_g]]-Table4[[#This Row],[pie_loss]]*Table4[[#This Row],[v_n_w_l]]</f>
        <v>-8.6212135051956906</v>
      </c>
      <c r="AT614" s="2">
        <f>IF(Table4[[#This Row],[diff_v]]&gt;=1,1,0)</f>
        <v>0</v>
      </c>
      <c r="AU614" s="2">
        <f>Table4[[#This Row],[Gain]]^(Table4[[#This Row],[θ]]*Table4[[#This Row],[ω_p]])</f>
        <v>0</v>
      </c>
      <c r="AV614" s="2">
        <f>-Table4[[#This Row],[λ]]*-Table4[[#This Row],[Loss]]^(Table4[[#This Row],[θ]]*Table4[[#This Row],[ω_n]])</f>
        <v>14</v>
      </c>
      <c r="AW614" s="2">
        <f>Table4[[#This Row],[v_n_w_g_w]]*Table4[[#This Row],[pie_gain]]-Table4[[#This Row],[v_n_w_l_w]]*Table4[[#This Row],[pie_loss]]</f>
        <v>-8.6212135051956906</v>
      </c>
      <c r="AX614" s="2">
        <f>IF(Table4[[#This Row],[diff_v_w]]&gt;=1,1,0)</f>
        <v>0</v>
      </c>
      <c r="AY614" s="2">
        <f>Table4[[#This Row],[Gain]]^(Table4[[#This Row],[θ]])*Table4[[#This Row],[ω_p2]]</f>
        <v>0</v>
      </c>
      <c r="AZ614" s="2">
        <f>-Table4[[#This Row],[λ]]*-Table4[[#This Row],[Loss]]^(Table4[[#This Row],[θ]])*Table4[[#This Row],[ω_n2]]</f>
        <v>14</v>
      </c>
      <c r="BA614" s="2">
        <f>Table4[[#This Row],[v_n_w_g_w2]]*Table4[[#This Row],[pie_gain]]-Table4[[#This Row],[v_n_w_l_w2]]*Table4[[#This Row],[pie_loss]]</f>
        <v>-8.6212135051956906</v>
      </c>
      <c r="BB614" s="2">
        <f>IF(Table4[[#This Row],[diff_v_w2]]&gt;=1,1,0)</f>
        <v>0</v>
      </c>
      <c r="BC614" s="2">
        <f>Table4[[#This Row],[Gain]]^(Table4[[#This Row],[θ]]+Table4[[#This Row],[ω_p3]])</f>
        <v>0</v>
      </c>
      <c r="BD614" s="2">
        <f>-Table4[[#This Row],[λ]]*-Table4[[#This Row],[Loss]]^(Table4[[#This Row],[θ]]+Table4[[#This Row],[ω_n3]])</f>
        <v>14</v>
      </c>
      <c r="BE614" s="2">
        <f>Table4[[#This Row],[v_n_w_g_w3]]*Table4[[#This Row],[pie_gain]]-Table4[[#This Row],[v_n_w_l_w3]]*Table4[[#This Row],[pie_loss]]</f>
        <v>-8.6212135051956906</v>
      </c>
      <c r="BF614" s="2">
        <f>IF(Table4[[#This Row],[diff_v_w3]]&gt;=1,1,0)</f>
        <v>0</v>
      </c>
      <c r="BG614" s="2">
        <f>(Table4[[#This Row],[Accept]]-Table4[[#This Row],[projected_M1]])</f>
        <v>0</v>
      </c>
      <c r="BH614" s="2">
        <f>(Table4[[#This Row],[Accept]]-Table4[[#This Row],[projected_M2]])</f>
        <v>0</v>
      </c>
      <c r="BI614" s="2">
        <f>(Table4[[#This Row],[Accept]]-Table4[[#This Row],[projected_M3]])</f>
        <v>0</v>
      </c>
      <c r="BJ614" s="2">
        <f>(Table4[[#This Row],[Accept]]-Table4[[#This Row],[projected_M4]])</f>
        <v>0</v>
      </c>
    </row>
    <row r="615" spans="1:62" x14ac:dyDescent="0.3">
      <c r="A615">
        <v>4</v>
      </c>
      <c r="B615" t="s">
        <v>46</v>
      </c>
      <c r="C615">
        <v>1</v>
      </c>
      <c r="D615">
        <v>-1.4</v>
      </c>
      <c r="E615" s="22">
        <f>IF(Table4[[#This Row],[Trial]]="G1",Table4[[#This Row],[Balance]]/100,IF(Table4[[#This Row],[Trial]]="G2",Table4[[#This Row],[Balance]]/200,Table4[[#This Row],[Balance]]/500))</f>
        <v>0.98</v>
      </c>
      <c r="F615" s="22">
        <f>IF(Table4[[#This Row],[Net_Balance]]&gt;1,1+(Table4[[#This Row],[Net_Balance]]-1)/$F$974,1)</f>
        <v>1</v>
      </c>
      <c r="G615" s="22">
        <f>IF(Table4[[#This Row],[Net_Balance]]&lt;1,1-(1-Table4[[#This Row],[Net_Balance]])/$F$974,1)</f>
        <v>0.99971428571428567</v>
      </c>
      <c r="H615" s="22">
        <f>IF(Table4[[#This Row],[Net_Balance]]&gt;1,1+(Table4[[#This Row],[Net_Balance]]-1)/$H$974,1)</f>
        <v>1</v>
      </c>
      <c r="I615" s="22">
        <f>IF(Table4[[#This Row],[Net_Balance]]&lt;1,1-(1-Table4[[#This Row],[Net_Balance]])/$H$974,1)</f>
        <v>0.99980000000000002</v>
      </c>
      <c r="J615" s="22">
        <f>IF(Table4[[#This Row],[Net_Balance]]&gt;1,(Table4[[#This Row],[Net_Balance]]-1)/$J$974,0)</f>
        <v>0</v>
      </c>
      <c r="K615" s="22">
        <f>IF(Table4[[#This Row],[Net_Balance]]&lt;1,-(1-Table4[[#This Row],[Net_Balance]])/$J$974,0)</f>
        <v>-4.0000000000000034E-4</v>
      </c>
      <c r="L615" t="s">
        <v>110</v>
      </c>
      <c r="M615" t="s">
        <v>64</v>
      </c>
      <c r="N615" t="s">
        <v>7</v>
      </c>
      <c r="O615">
        <v>1</v>
      </c>
      <c r="P615">
        <v>-50</v>
      </c>
      <c r="Q615">
        <v>490</v>
      </c>
      <c r="R615">
        <v>1664535776</v>
      </c>
      <c r="S615">
        <v>6</v>
      </c>
      <c r="T615" t="s">
        <v>118</v>
      </c>
      <c r="U615">
        <v>1</v>
      </c>
      <c r="V615">
        <v>-50</v>
      </c>
      <c r="W615">
        <v>0.5</v>
      </c>
      <c r="X615">
        <v>60</v>
      </c>
      <c r="Y615">
        <v>0.5</v>
      </c>
      <c r="Z615">
        <v>5</v>
      </c>
      <c r="AA615">
        <v>3025</v>
      </c>
      <c r="AB615">
        <v>55</v>
      </c>
      <c r="AC615">
        <v>4</v>
      </c>
      <c r="AD615">
        <v>0.25</v>
      </c>
      <c r="AE615">
        <v>0.75</v>
      </c>
      <c r="AF615">
        <v>2</v>
      </c>
      <c r="AG615">
        <v>0.5</v>
      </c>
      <c r="AH615">
        <v>0.25</v>
      </c>
      <c r="AI615">
        <v>0.625</v>
      </c>
      <c r="AJ615">
        <v>0.375</v>
      </c>
      <c r="AK615">
        <v>-8.75</v>
      </c>
      <c r="AL615">
        <v>2835.9375</v>
      </c>
      <c r="AM615">
        <v>53.253521010351982</v>
      </c>
      <c r="AN615">
        <v>0.9</v>
      </c>
      <c r="AO615">
        <v>0.38419903534316502</v>
      </c>
      <c r="AP615">
        <v>0.61580096465683498</v>
      </c>
      <c r="AQ615" s="2">
        <f>Table4[[#This Row],[Gain]]^Table4[[#This Row],[θ]]</f>
        <v>60</v>
      </c>
      <c r="AR615" s="2">
        <f>-Table4[[#This Row],[λ]]*-Table4[[#This Row],[Loss]]^Table4[[#This Row],[θ]]</f>
        <v>70</v>
      </c>
      <c r="AS615" s="2">
        <f>Table4[[#This Row],[pie_gain]]*Table4[[#This Row],[v_n_w_g]]-Table4[[#This Row],[pie_loss]]*Table4[[#This Row],[v_n_w_l]]</f>
        <v>-20.054125405388547</v>
      </c>
      <c r="AT615" s="2">
        <f>IF(Table4[[#This Row],[diff_v]]&gt;=1,1,0)</f>
        <v>0</v>
      </c>
      <c r="AU615" s="2">
        <f>Table4[[#This Row],[Gain]]^(Table4[[#This Row],[θ]]*Table4[[#This Row],[ω_p]])</f>
        <v>60</v>
      </c>
      <c r="AV615" s="2">
        <f>-Table4[[#This Row],[λ]]*-Table4[[#This Row],[Loss]]^(Table4[[#This Row],[θ]]*Table4[[#This Row],[ω_n]])</f>
        <v>69.921803249102126</v>
      </c>
      <c r="AW615" s="2">
        <f>Table4[[#This Row],[v_n_w_g_w]]*Table4[[#This Row],[pie_gain]]-Table4[[#This Row],[v_n_w_l_w]]*Table4[[#This Row],[pie_loss]]</f>
        <v>-20.005971770752609</v>
      </c>
      <c r="AX615" s="2">
        <f>IF(Table4[[#This Row],[diff_v_w]]&gt;=1,1,0)</f>
        <v>0</v>
      </c>
      <c r="AY615" s="2">
        <f>Table4[[#This Row],[Gain]]^(Table4[[#This Row],[θ]])*Table4[[#This Row],[ω_p2]]</f>
        <v>60</v>
      </c>
      <c r="AZ615" s="2">
        <f>-Table4[[#This Row],[λ]]*-Table4[[#This Row],[Loss]]^(Table4[[#This Row],[θ]])*Table4[[#This Row],[ω_n2]]</f>
        <v>69.986000000000004</v>
      </c>
      <c r="BA615" s="2">
        <f>Table4[[#This Row],[v_n_w_g_w2]]*Table4[[#This Row],[pie_gain]]-Table4[[#This Row],[v_n_w_l_w2]]*Table4[[#This Row],[pie_loss]]</f>
        <v>-20.045504191883353</v>
      </c>
      <c r="BB615" s="2">
        <f>IF(Table4[[#This Row],[diff_v_w2]]&gt;=1,1,0)</f>
        <v>0</v>
      </c>
      <c r="BC615" s="2">
        <f>Table4[[#This Row],[Gain]]^(Table4[[#This Row],[θ]]+Table4[[#This Row],[ω_p3]])</f>
        <v>60</v>
      </c>
      <c r="BD615" s="2">
        <f>-Table4[[#This Row],[λ]]*-Table4[[#This Row],[Loss]]^(Table4[[#This Row],[θ]]+Table4[[#This Row],[ω_n3]])</f>
        <v>69.890549013137445</v>
      </c>
      <c r="BE615" s="2">
        <f>Table4[[#This Row],[v_n_w_g_w3]]*Table4[[#This Row],[pie_gain]]-Table4[[#This Row],[v_n_w_l_w3]]*Table4[[#This Row],[pie_loss]]</f>
        <v>-19.986725382095948</v>
      </c>
      <c r="BF615" s="2">
        <f>IF(Table4[[#This Row],[diff_v_w3]]&gt;=1,1,0)</f>
        <v>0</v>
      </c>
      <c r="BG615" s="2">
        <f>(Table4[[#This Row],[Accept]]-Table4[[#This Row],[projected_M1]])</f>
        <v>1</v>
      </c>
      <c r="BH615" s="2">
        <f>(Table4[[#This Row],[Accept]]-Table4[[#This Row],[projected_M2]])</f>
        <v>1</v>
      </c>
      <c r="BI615" s="2">
        <f>(Table4[[#This Row],[Accept]]-Table4[[#This Row],[projected_M3]])</f>
        <v>1</v>
      </c>
      <c r="BJ615" s="2">
        <f>(Table4[[#This Row],[Accept]]-Table4[[#This Row],[projected_M4]])</f>
        <v>1</v>
      </c>
    </row>
    <row r="616" spans="1:62" x14ac:dyDescent="0.3">
      <c r="A616">
        <v>6</v>
      </c>
      <c r="B616" t="s">
        <v>46</v>
      </c>
      <c r="C616">
        <v>1</v>
      </c>
      <c r="D616">
        <v>-1.4</v>
      </c>
      <c r="E616" s="22">
        <f>IF(Table4[[#This Row],[Trial]]="G1",Table4[[#This Row],[Balance]]/100,IF(Table4[[#This Row],[Trial]]="G2",Table4[[#This Row],[Balance]]/200,Table4[[#This Row],[Balance]]/500))</f>
        <v>0.98</v>
      </c>
      <c r="F616" s="22">
        <f>IF(Table4[[#This Row],[Net_Balance]]&gt;1,1+(Table4[[#This Row],[Net_Balance]]-1)/$F$974,1)</f>
        <v>1</v>
      </c>
      <c r="G616" s="22">
        <f>IF(Table4[[#This Row],[Net_Balance]]&lt;1,1-(1-Table4[[#This Row],[Net_Balance]])/$F$974,1)</f>
        <v>0.99971428571428567</v>
      </c>
      <c r="H616" s="22">
        <f>IF(Table4[[#This Row],[Net_Balance]]&gt;1,1+(Table4[[#This Row],[Net_Balance]]-1)/$H$974,1)</f>
        <v>1</v>
      </c>
      <c r="I616" s="22">
        <f>IF(Table4[[#This Row],[Net_Balance]]&lt;1,1-(1-Table4[[#This Row],[Net_Balance]])/$H$974,1)</f>
        <v>0.99980000000000002</v>
      </c>
      <c r="J616" s="22">
        <f>IF(Table4[[#This Row],[Net_Balance]]&gt;1,(Table4[[#This Row],[Net_Balance]]-1)/$J$974,0)</f>
        <v>0</v>
      </c>
      <c r="K616" s="22">
        <f>IF(Table4[[#This Row],[Net_Balance]]&lt;1,-(1-Table4[[#This Row],[Net_Balance]])/$J$974,0)</f>
        <v>-4.0000000000000034E-4</v>
      </c>
      <c r="L616" t="s">
        <v>110</v>
      </c>
      <c r="M616" t="s">
        <v>54</v>
      </c>
      <c r="N616" t="s">
        <v>5</v>
      </c>
      <c r="O616">
        <v>0</v>
      </c>
      <c r="P616">
        <v>0</v>
      </c>
      <c r="Q616">
        <v>490</v>
      </c>
      <c r="R616">
        <v>1664535788</v>
      </c>
      <c r="S616">
        <v>4</v>
      </c>
      <c r="T616" t="s">
        <v>117</v>
      </c>
      <c r="U616">
        <v>0</v>
      </c>
      <c r="V616">
        <v>-50</v>
      </c>
      <c r="W616">
        <v>0.5</v>
      </c>
      <c r="X616">
        <v>40</v>
      </c>
      <c r="Y616">
        <v>0.5</v>
      </c>
      <c r="Z616">
        <v>-5</v>
      </c>
      <c r="AA616">
        <v>2025</v>
      </c>
      <c r="AB616">
        <v>45</v>
      </c>
      <c r="AC616">
        <v>4</v>
      </c>
      <c r="AD616">
        <v>0.25</v>
      </c>
      <c r="AE616">
        <v>0.75</v>
      </c>
      <c r="AF616">
        <v>1</v>
      </c>
      <c r="AG616">
        <v>0.25</v>
      </c>
      <c r="AH616">
        <v>0.5</v>
      </c>
      <c r="AI616">
        <v>0.375</v>
      </c>
      <c r="AJ616">
        <v>0.625</v>
      </c>
      <c r="AK616">
        <v>6.25</v>
      </c>
      <c r="AL616">
        <v>1898.4375</v>
      </c>
      <c r="AM616">
        <v>43.571062644833439</v>
      </c>
      <c r="AN616">
        <v>0.9</v>
      </c>
      <c r="AO616">
        <v>0.60844334427391233</v>
      </c>
      <c r="AP616">
        <v>0.39155665572608767</v>
      </c>
      <c r="AQ616" s="2">
        <f>Table4[[#This Row],[Gain]]^Table4[[#This Row],[θ]]</f>
        <v>40</v>
      </c>
      <c r="AR616" s="2">
        <f>-Table4[[#This Row],[λ]]*-Table4[[#This Row],[Loss]]^Table4[[#This Row],[θ]]</f>
        <v>70</v>
      </c>
      <c r="AS616" s="2">
        <f>Table4[[#This Row],[pie_gain]]*Table4[[#This Row],[v_n_w_g]]-Table4[[#This Row],[pie_loss]]*Table4[[#This Row],[v_n_w_l]]</f>
        <v>-3.0712321298696423</v>
      </c>
      <c r="AT616" s="2">
        <f>IF(Table4[[#This Row],[diff_v]]&gt;=1,1,0)</f>
        <v>0</v>
      </c>
      <c r="AU616" s="2">
        <f>Table4[[#This Row],[Gain]]^(Table4[[#This Row],[θ]]*Table4[[#This Row],[ω_p]])</f>
        <v>40</v>
      </c>
      <c r="AV616" s="2">
        <f>-Table4[[#This Row],[λ]]*-Table4[[#This Row],[Loss]]^(Table4[[#This Row],[θ]]*Table4[[#This Row],[ω_n]])</f>
        <v>69.921803249102126</v>
      </c>
      <c r="AW616" s="2">
        <f>Table4[[#This Row],[v_n_w_g_w]]*Table4[[#This Row],[pie_gain]]-Table4[[#This Row],[v_n_w_l_w]]*Table4[[#This Row],[pie_loss]]</f>
        <v>-3.0406136715994272</v>
      </c>
      <c r="AX616" s="2">
        <f>IF(Table4[[#This Row],[diff_v_w]]&gt;=1,1,0)</f>
        <v>0</v>
      </c>
      <c r="AY616" s="2">
        <f>Table4[[#This Row],[Gain]]^(Table4[[#This Row],[θ]])*Table4[[#This Row],[ω_p2]]</f>
        <v>40</v>
      </c>
      <c r="AZ616" s="2">
        <f>-Table4[[#This Row],[λ]]*-Table4[[#This Row],[Loss]]^(Table4[[#This Row],[θ]])*Table4[[#This Row],[ω_n2]]</f>
        <v>69.986000000000004</v>
      </c>
      <c r="BA616" s="2">
        <f>Table4[[#This Row],[v_n_w_g_w2]]*Table4[[#This Row],[pie_gain]]-Table4[[#This Row],[v_n_w_l_w2]]*Table4[[#This Row],[pie_loss]]</f>
        <v>-3.0657503366894794</v>
      </c>
      <c r="BB616" s="2">
        <f>IF(Table4[[#This Row],[diff_v_w2]]&gt;=1,1,0)</f>
        <v>0</v>
      </c>
      <c r="BC616" s="2">
        <f>Table4[[#This Row],[Gain]]^(Table4[[#This Row],[θ]]+Table4[[#This Row],[ω_p3]])</f>
        <v>40</v>
      </c>
      <c r="BD616" s="2">
        <f>-Table4[[#This Row],[λ]]*-Table4[[#This Row],[Loss]]^(Table4[[#This Row],[θ]]+Table4[[#This Row],[ω_n3]])</f>
        <v>69.890549013137445</v>
      </c>
      <c r="BE616" s="2">
        <f>Table4[[#This Row],[v_n_w_g_w3]]*Table4[[#This Row],[pie_gain]]-Table4[[#This Row],[v_n_w_l_w3]]*Table4[[#This Row],[pie_loss]]</f>
        <v>-3.0283758674878207</v>
      </c>
      <c r="BF616" s="2">
        <f>IF(Table4[[#This Row],[diff_v_w3]]&gt;=1,1,0)</f>
        <v>0</v>
      </c>
      <c r="BG616" s="2">
        <f>(Table4[[#This Row],[Accept]]-Table4[[#This Row],[projected_M1]])</f>
        <v>0</v>
      </c>
      <c r="BH616" s="2">
        <f>(Table4[[#This Row],[Accept]]-Table4[[#This Row],[projected_M2]])</f>
        <v>0</v>
      </c>
      <c r="BI616" s="2">
        <f>(Table4[[#This Row],[Accept]]-Table4[[#This Row],[projected_M3]])</f>
        <v>0</v>
      </c>
      <c r="BJ616" s="2">
        <f>(Table4[[#This Row],[Accept]]-Table4[[#This Row],[projected_M4]])</f>
        <v>0</v>
      </c>
    </row>
    <row r="617" spans="1:62" x14ac:dyDescent="0.3">
      <c r="A617">
        <v>7</v>
      </c>
      <c r="B617" t="s">
        <v>46</v>
      </c>
      <c r="C617">
        <v>1</v>
      </c>
      <c r="D617">
        <v>-1.4</v>
      </c>
      <c r="E617" s="22">
        <f>IF(Table4[[#This Row],[Trial]]="G1",Table4[[#This Row],[Balance]]/100,IF(Table4[[#This Row],[Trial]]="G2",Table4[[#This Row],[Balance]]/200,Table4[[#This Row],[Balance]]/500))</f>
        <v>0.98</v>
      </c>
      <c r="F617" s="22">
        <f>IF(Table4[[#This Row],[Net_Balance]]&gt;1,1+(Table4[[#This Row],[Net_Balance]]-1)/$F$974,1)</f>
        <v>1</v>
      </c>
      <c r="G617" s="22">
        <f>IF(Table4[[#This Row],[Net_Balance]]&lt;1,1-(1-Table4[[#This Row],[Net_Balance]])/$F$974,1)</f>
        <v>0.99971428571428567</v>
      </c>
      <c r="H617" s="22">
        <f>IF(Table4[[#This Row],[Net_Balance]]&gt;1,1+(Table4[[#This Row],[Net_Balance]]-1)/$H$974,1)</f>
        <v>1</v>
      </c>
      <c r="I617" s="22">
        <f>IF(Table4[[#This Row],[Net_Balance]]&lt;1,1-(1-Table4[[#This Row],[Net_Balance]])/$H$974,1)</f>
        <v>0.99980000000000002</v>
      </c>
      <c r="J617" s="22">
        <f>IF(Table4[[#This Row],[Net_Balance]]&gt;1,(Table4[[#This Row],[Net_Balance]]-1)/$J$974,0)</f>
        <v>0</v>
      </c>
      <c r="K617" s="22">
        <f>IF(Table4[[#This Row],[Net_Balance]]&lt;1,-(1-Table4[[#This Row],[Net_Balance]])/$J$974,0)</f>
        <v>-4.0000000000000034E-4</v>
      </c>
      <c r="L617" t="s">
        <v>110</v>
      </c>
      <c r="M617" t="s">
        <v>98</v>
      </c>
      <c r="N617" t="s">
        <v>5</v>
      </c>
      <c r="O617">
        <v>0</v>
      </c>
      <c r="P617">
        <v>0</v>
      </c>
      <c r="Q617">
        <v>490</v>
      </c>
      <c r="R617">
        <v>1664535793</v>
      </c>
      <c r="S617">
        <v>5</v>
      </c>
      <c r="T617" t="s">
        <v>117</v>
      </c>
      <c r="U617">
        <v>0</v>
      </c>
      <c r="V617">
        <v>-10</v>
      </c>
      <c r="W617">
        <v>0.5</v>
      </c>
      <c r="X617">
        <v>0</v>
      </c>
      <c r="Y617">
        <v>0.5</v>
      </c>
      <c r="Z617">
        <v>-5</v>
      </c>
      <c r="AA617">
        <v>25</v>
      </c>
      <c r="AB617">
        <v>5</v>
      </c>
      <c r="AC617">
        <v>2</v>
      </c>
      <c r="AD617">
        <v>0.25</v>
      </c>
      <c r="AE617">
        <v>0.75</v>
      </c>
      <c r="AF617">
        <v>2</v>
      </c>
      <c r="AG617">
        <v>0.5</v>
      </c>
      <c r="AH617">
        <v>0.25</v>
      </c>
      <c r="AI617">
        <v>0.625</v>
      </c>
      <c r="AJ617">
        <v>0.375</v>
      </c>
      <c r="AK617">
        <v>-6.25</v>
      </c>
      <c r="AL617">
        <v>23.4375</v>
      </c>
      <c r="AM617">
        <v>4.8412291827592711</v>
      </c>
      <c r="AN617">
        <v>0.9</v>
      </c>
      <c r="AO617">
        <v>0.38419903534316502</v>
      </c>
      <c r="AP617">
        <v>0.61580096465683498</v>
      </c>
      <c r="AQ617" s="2">
        <f>Table4[[#This Row],[Gain]]^Table4[[#This Row],[θ]]</f>
        <v>0</v>
      </c>
      <c r="AR617" s="2">
        <f>-Table4[[#This Row],[λ]]*-Table4[[#This Row],[Loss]]^Table4[[#This Row],[θ]]</f>
        <v>14</v>
      </c>
      <c r="AS617" s="2">
        <f>Table4[[#This Row],[pie_gain]]*Table4[[#This Row],[v_n_w_g]]-Table4[[#This Row],[pie_loss]]*Table4[[#This Row],[v_n_w_l]]</f>
        <v>-8.6212135051956906</v>
      </c>
      <c r="AT617" s="2">
        <f>IF(Table4[[#This Row],[diff_v]]&gt;=1,1,0)</f>
        <v>0</v>
      </c>
      <c r="AU617" s="2">
        <f>Table4[[#This Row],[Gain]]^(Table4[[#This Row],[θ]]*Table4[[#This Row],[ω_p]])</f>
        <v>0</v>
      </c>
      <c r="AV617" s="2">
        <f>-Table4[[#This Row],[λ]]*-Table4[[#This Row],[Loss]]^(Table4[[#This Row],[θ]]*Table4[[#This Row],[ω_n]])</f>
        <v>13.990792688619813</v>
      </c>
      <c r="AW617" s="2">
        <f>Table4[[#This Row],[v_n_w_g_w]]*Table4[[#This Row],[pie_gain]]-Table4[[#This Row],[v_n_w_l_w]]*Table4[[#This Row],[pie_loss]]</f>
        <v>-8.6155436339658742</v>
      </c>
      <c r="AX617" s="2">
        <f>IF(Table4[[#This Row],[diff_v_w]]&gt;=1,1,0)</f>
        <v>0</v>
      </c>
      <c r="AY617" s="2">
        <f>Table4[[#This Row],[Gain]]^(Table4[[#This Row],[θ]])*Table4[[#This Row],[ω_p2]]</f>
        <v>0</v>
      </c>
      <c r="AZ617" s="2">
        <f>-Table4[[#This Row],[λ]]*-Table4[[#This Row],[Loss]]^(Table4[[#This Row],[θ]])*Table4[[#This Row],[ω_n2]]</f>
        <v>13.997199999999999</v>
      </c>
      <c r="BA617" s="2">
        <f>Table4[[#This Row],[v_n_w_g_w2]]*Table4[[#This Row],[pie_gain]]-Table4[[#This Row],[v_n_w_l_w2]]*Table4[[#This Row],[pie_loss]]</f>
        <v>-8.6194892624946498</v>
      </c>
      <c r="BB617" s="2">
        <f>IF(Table4[[#This Row],[diff_v_w2]]&gt;=1,1,0)</f>
        <v>0</v>
      </c>
      <c r="BC617" s="2">
        <f>Table4[[#This Row],[Gain]]^(Table4[[#This Row],[θ]]+Table4[[#This Row],[ω_p3]])</f>
        <v>0</v>
      </c>
      <c r="BD617" s="2">
        <f>-Table4[[#This Row],[λ]]*-Table4[[#This Row],[Loss]]^(Table4[[#This Row],[θ]]+Table4[[#This Row],[ω_n3]])</f>
        <v>13.98711145978247</v>
      </c>
      <c r="BE617" s="2">
        <f>Table4[[#This Row],[v_n_w_g_w3]]*Table4[[#This Row],[pie_gain]]-Table4[[#This Row],[v_n_w_l_w3]]*Table4[[#This Row],[pie_loss]]</f>
        <v>-8.6132767296967163</v>
      </c>
      <c r="BF617" s="2">
        <f>IF(Table4[[#This Row],[diff_v_w3]]&gt;=1,1,0)</f>
        <v>0</v>
      </c>
      <c r="BG617" s="2">
        <f>(Table4[[#This Row],[Accept]]-Table4[[#This Row],[projected_M1]])</f>
        <v>0</v>
      </c>
      <c r="BH617" s="2">
        <f>(Table4[[#This Row],[Accept]]-Table4[[#This Row],[projected_M2]])</f>
        <v>0</v>
      </c>
      <c r="BI617" s="2">
        <f>(Table4[[#This Row],[Accept]]-Table4[[#This Row],[projected_M3]])</f>
        <v>0</v>
      </c>
      <c r="BJ617" s="2">
        <f>(Table4[[#This Row],[Accept]]-Table4[[#This Row],[projected_M4]])</f>
        <v>0</v>
      </c>
    </row>
    <row r="618" spans="1:62" x14ac:dyDescent="0.3">
      <c r="A618">
        <v>8</v>
      </c>
      <c r="B618" t="s">
        <v>46</v>
      </c>
      <c r="C618">
        <v>1</v>
      </c>
      <c r="D618">
        <v>-1.4</v>
      </c>
      <c r="E618" s="22">
        <f>IF(Table4[[#This Row],[Trial]]="G1",Table4[[#This Row],[Balance]]/100,IF(Table4[[#This Row],[Trial]]="G2",Table4[[#This Row],[Balance]]/200,Table4[[#This Row],[Balance]]/500))</f>
        <v>0.98</v>
      </c>
      <c r="F618" s="22">
        <f>IF(Table4[[#This Row],[Net_Balance]]&gt;1,1+(Table4[[#This Row],[Net_Balance]]-1)/$F$974,1)</f>
        <v>1</v>
      </c>
      <c r="G618" s="22">
        <f>IF(Table4[[#This Row],[Net_Balance]]&lt;1,1-(1-Table4[[#This Row],[Net_Balance]])/$F$974,1)</f>
        <v>0.99971428571428567</v>
      </c>
      <c r="H618" s="22">
        <f>IF(Table4[[#This Row],[Net_Balance]]&gt;1,1+(Table4[[#This Row],[Net_Balance]]-1)/$H$974,1)</f>
        <v>1</v>
      </c>
      <c r="I618" s="22">
        <f>IF(Table4[[#This Row],[Net_Balance]]&lt;1,1-(1-Table4[[#This Row],[Net_Balance]])/$H$974,1)</f>
        <v>0.99980000000000002</v>
      </c>
      <c r="J618" s="22">
        <f>IF(Table4[[#This Row],[Net_Balance]]&gt;1,(Table4[[#This Row],[Net_Balance]]-1)/$J$974,0)</f>
        <v>0</v>
      </c>
      <c r="K618" s="22">
        <f>IF(Table4[[#This Row],[Net_Balance]]&lt;1,-(1-Table4[[#This Row],[Net_Balance]])/$J$974,0)</f>
        <v>-4.0000000000000034E-4</v>
      </c>
      <c r="L618" t="s">
        <v>110</v>
      </c>
      <c r="M618" t="s">
        <v>98</v>
      </c>
      <c r="N618" t="s">
        <v>113</v>
      </c>
      <c r="O618">
        <v>0</v>
      </c>
      <c r="P618">
        <v>0</v>
      </c>
      <c r="Q618">
        <v>490</v>
      </c>
      <c r="R618">
        <v>1664535794</v>
      </c>
      <c r="S618">
        <v>1</v>
      </c>
      <c r="T618" t="s">
        <v>117</v>
      </c>
      <c r="U618">
        <v>0</v>
      </c>
      <c r="V618">
        <v>-10</v>
      </c>
      <c r="W618">
        <v>0.5</v>
      </c>
      <c r="X618">
        <v>0</v>
      </c>
      <c r="Y618">
        <v>0.5</v>
      </c>
      <c r="Z618">
        <v>-5</v>
      </c>
      <c r="AA618">
        <v>25</v>
      </c>
      <c r="AB618">
        <v>5</v>
      </c>
      <c r="AC618">
        <v>2</v>
      </c>
      <c r="AD618">
        <v>0.25</v>
      </c>
      <c r="AE618">
        <v>0.75</v>
      </c>
      <c r="AF618">
        <v>2</v>
      </c>
      <c r="AG618">
        <v>0.5</v>
      </c>
      <c r="AH618">
        <v>0.25</v>
      </c>
      <c r="AI618">
        <v>0.625</v>
      </c>
      <c r="AJ618">
        <v>0.375</v>
      </c>
      <c r="AK618">
        <v>-6.25</v>
      </c>
      <c r="AL618">
        <v>23.4375</v>
      </c>
      <c r="AM618">
        <v>4.8412291827592711</v>
      </c>
      <c r="AN618">
        <v>0.9</v>
      </c>
      <c r="AO618">
        <v>0.38419903534316502</v>
      </c>
      <c r="AP618">
        <v>0.61580096465683498</v>
      </c>
      <c r="AQ618" s="2">
        <f>Table4[[#This Row],[Gain]]^Table4[[#This Row],[θ]]</f>
        <v>0</v>
      </c>
      <c r="AR618" s="2">
        <f>-Table4[[#This Row],[λ]]*-Table4[[#This Row],[Loss]]^Table4[[#This Row],[θ]]</f>
        <v>14</v>
      </c>
      <c r="AS618" s="2">
        <f>Table4[[#This Row],[pie_gain]]*Table4[[#This Row],[v_n_w_g]]-Table4[[#This Row],[pie_loss]]*Table4[[#This Row],[v_n_w_l]]</f>
        <v>-8.6212135051956906</v>
      </c>
      <c r="AT618" s="2">
        <f>IF(Table4[[#This Row],[diff_v]]&gt;=1,1,0)</f>
        <v>0</v>
      </c>
      <c r="AU618" s="2">
        <f>Table4[[#This Row],[Gain]]^(Table4[[#This Row],[θ]]*Table4[[#This Row],[ω_p]])</f>
        <v>0</v>
      </c>
      <c r="AV618" s="2">
        <f>-Table4[[#This Row],[λ]]*-Table4[[#This Row],[Loss]]^(Table4[[#This Row],[θ]]*Table4[[#This Row],[ω_n]])</f>
        <v>13.990792688619813</v>
      </c>
      <c r="AW618" s="2">
        <f>Table4[[#This Row],[v_n_w_g_w]]*Table4[[#This Row],[pie_gain]]-Table4[[#This Row],[v_n_w_l_w]]*Table4[[#This Row],[pie_loss]]</f>
        <v>-8.6155436339658742</v>
      </c>
      <c r="AX618" s="2">
        <f>IF(Table4[[#This Row],[diff_v_w]]&gt;=1,1,0)</f>
        <v>0</v>
      </c>
      <c r="AY618" s="2">
        <f>Table4[[#This Row],[Gain]]^(Table4[[#This Row],[θ]])*Table4[[#This Row],[ω_p2]]</f>
        <v>0</v>
      </c>
      <c r="AZ618" s="2">
        <f>-Table4[[#This Row],[λ]]*-Table4[[#This Row],[Loss]]^(Table4[[#This Row],[θ]])*Table4[[#This Row],[ω_n2]]</f>
        <v>13.997199999999999</v>
      </c>
      <c r="BA618" s="2">
        <f>Table4[[#This Row],[v_n_w_g_w2]]*Table4[[#This Row],[pie_gain]]-Table4[[#This Row],[v_n_w_l_w2]]*Table4[[#This Row],[pie_loss]]</f>
        <v>-8.6194892624946498</v>
      </c>
      <c r="BB618" s="2">
        <f>IF(Table4[[#This Row],[diff_v_w2]]&gt;=1,1,0)</f>
        <v>0</v>
      </c>
      <c r="BC618" s="2">
        <f>Table4[[#This Row],[Gain]]^(Table4[[#This Row],[θ]]+Table4[[#This Row],[ω_p3]])</f>
        <v>0</v>
      </c>
      <c r="BD618" s="2">
        <f>-Table4[[#This Row],[λ]]*-Table4[[#This Row],[Loss]]^(Table4[[#This Row],[θ]]+Table4[[#This Row],[ω_n3]])</f>
        <v>13.98711145978247</v>
      </c>
      <c r="BE618" s="2">
        <f>Table4[[#This Row],[v_n_w_g_w3]]*Table4[[#This Row],[pie_gain]]-Table4[[#This Row],[v_n_w_l_w3]]*Table4[[#This Row],[pie_loss]]</f>
        <v>-8.6132767296967163</v>
      </c>
      <c r="BF618" s="2">
        <f>IF(Table4[[#This Row],[diff_v_w3]]&gt;=1,1,0)</f>
        <v>0</v>
      </c>
      <c r="BG618" s="2">
        <f>(Table4[[#This Row],[Accept]]-Table4[[#This Row],[projected_M1]])</f>
        <v>0</v>
      </c>
      <c r="BH618" s="2">
        <f>(Table4[[#This Row],[Accept]]-Table4[[#This Row],[projected_M2]])</f>
        <v>0</v>
      </c>
      <c r="BI618" s="2">
        <f>(Table4[[#This Row],[Accept]]-Table4[[#This Row],[projected_M3]])</f>
        <v>0</v>
      </c>
      <c r="BJ618" s="2">
        <f>(Table4[[#This Row],[Accept]]-Table4[[#This Row],[projected_M4]])</f>
        <v>0</v>
      </c>
    </row>
    <row r="619" spans="1:62" x14ac:dyDescent="0.3">
      <c r="A619">
        <v>9</v>
      </c>
      <c r="B619" t="s">
        <v>46</v>
      </c>
      <c r="C619">
        <v>1</v>
      </c>
      <c r="D619">
        <v>-1.4</v>
      </c>
      <c r="E619" s="22">
        <f>IF(Table4[[#This Row],[Trial]]="G1",Table4[[#This Row],[Balance]]/100,IF(Table4[[#This Row],[Trial]]="G2",Table4[[#This Row],[Balance]]/200,Table4[[#This Row],[Balance]]/500))</f>
        <v>0.98</v>
      </c>
      <c r="F619" s="22">
        <f>IF(Table4[[#This Row],[Net_Balance]]&gt;1,1+(Table4[[#This Row],[Net_Balance]]-1)/$F$974,1)</f>
        <v>1</v>
      </c>
      <c r="G619" s="22">
        <f>IF(Table4[[#This Row],[Net_Balance]]&lt;1,1-(1-Table4[[#This Row],[Net_Balance]])/$F$974,1)</f>
        <v>0.99971428571428567</v>
      </c>
      <c r="H619" s="22">
        <f>IF(Table4[[#This Row],[Net_Balance]]&gt;1,1+(Table4[[#This Row],[Net_Balance]]-1)/$H$974,1)</f>
        <v>1</v>
      </c>
      <c r="I619" s="22">
        <f>IF(Table4[[#This Row],[Net_Balance]]&lt;1,1-(1-Table4[[#This Row],[Net_Balance]])/$H$974,1)</f>
        <v>0.99980000000000002</v>
      </c>
      <c r="J619" s="22">
        <f>IF(Table4[[#This Row],[Net_Balance]]&gt;1,(Table4[[#This Row],[Net_Balance]]-1)/$J$974,0)</f>
        <v>0</v>
      </c>
      <c r="K619" s="22">
        <f>IF(Table4[[#This Row],[Net_Balance]]&lt;1,-(1-Table4[[#This Row],[Net_Balance]])/$J$974,0)</f>
        <v>-4.0000000000000034E-4</v>
      </c>
      <c r="L619" t="s">
        <v>110</v>
      </c>
      <c r="M619" t="s">
        <v>98</v>
      </c>
      <c r="N619" t="s">
        <v>5</v>
      </c>
      <c r="O619">
        <v>0</v>
      </c>
      <c r="P619">
        <v>0</v>
      </c>
      <c r="Q619">
        <v>490</v>
      </c>
      <c r="R619">
        <v>1664535795</v>
      </c>
      <c r="S619">
        <v>1</v>
      </c>
      <c r="T619" t="s">
        <v>117</v>
      </c>
      <c r="U619">
        <v>0</v>
      </c>
      <c r="V619">
        <v>-10</v>
      </c>
      <c r="W619">
        <v>0.5</v>
      </c>
      <c r="X619">
        <v>0</v>
      </c>
      <c r="Y619">
        <v>0.5</v>
      </c>
      <c r="Z619">
        <v>-5</v>
      </c>
      <c r="AA619">
        <v>25</v>
      </c>
      <c r="AB619">
        <v>5</v>
      </c>
      <c r="AC619">
        <v>2</v>
      </c>
      <c r="AD619">
        <v>0.25</v>
      </c>
      <c r="AE619">
        <v>0.75</v>
      </c>
      <c r="AF619">
        <v>2</v>
      </c>
      <c r="AG619">
        <v>0.5</v>
      </c>
      <c r="AH619">
        <v>0.25</v>
      </c>
      <c r="AI619">
        <v>0.625</v>
      </c>
      <c r="AJ619">
        <v>0.375</v>
      </c>
      <c r="AK619">
        <v>-6.25</v>
      </c>
      <c r="AL619">
        <v>23.4375</v>
      </c>
      <c r="AM619">
        <v>4.8412291827592711</v>
      </c>
      <c r="AN619">
        <v>0.9</v>
      </c>
      <c r="AO619">
        <v>0.38419903534316502</v>
      </c>
      <c r="AP619">
        <v>0.61580096465683498</v>
      </c>
      <c r="AQ619" s="2">
        <f>Table4[[#This Row],[Gain]]^Table4[[#This Row],[θ]]</f>
        <v>0</v>
      </c>
      <c r="AR619" s="2">
        <f>-Table4[[#This Row],[λ]]*-Table4[[#This Row],[Loss]]^Table4[[#This Row],[θ]]</f>
        <v>14</v>
      </c>
      <c r="AS619" s="2">
        <f>Table4[[#This Row],[pie_gain]]*Table4[[#This Row],[v_n_w_g]]-Table4[[#This Row],[pie_loss]]*Table4[[#This Row],[v_n_w_l]]</f>
        <v>-8.6212135051956906</v>
      </c>
      <c r="AT619" s="2">
        <f>IF(Table4[[#This Row],[diff_v]]&gt;=1,1,0)</f>
        <v>0</v>
      </c>
      <c r="AU619" s="2">
        <f>Table4[[#This Row],[Gain]]^(Table4[[#This Row],[θ]]*Table4[[#This Row],[ω_p]])</f>
        <v>0</v>
      </c>
      <c r="AV619" s="2">
        <f>-Table4[[#This Row],[λ]]*-Table4[[#This Row],[Loss]]^(Table4[[#This Row],[θ]]*Table4[[#This Row],[ω_n]])</f>
        <v>13.990792688619813</v>
      </c>
      <c r="AW619" s="2">
        <f>Table4[[#This Row],[v_n_w_g_w]]*Table4[[#This Row],[pie_gain]]-Table4[[#This Row],[v_n_w_l_w]]*Table4[[#This Row],[pie_loss]]</f>
        <v>-8.6155436339658742</v>
      </c>
      <c r="AX619" s="2">
        <f>IF(Table4[[#This Row],[diff_v_w]]&gt;=1,1,0)</f>
        <v>0</v>
      </c>
      <c r="AY619" s="2">
        <f>Table4[[#This Row],[Gain]]^(Table4[[#This Row],[θ]])*Table4[[#This Row],[ω_p2]]</f>
        <v>0</v>
      </c>
      <c r="AZ619" s="2">
        <f>-Table4[[#This Row],[λ]]*-Table4[[#This Row],[Loss]]^(Table4[[#This Row],[θ]])*Table4[[#This Row],[ω_n2]]</f>
        <v>13.997199999999999</v>
      </c>
      <c r="BA619" s="2">
        <f>Table4[[#This Row],[v_n_w_g_w2]]*Table4[[#This Row],[pie_gain]]-Table4[[#This Row],[v_n_w_l_w2]]*Table4[[#This Row],[pie_loss]]</f>
        <v>-8.6194892624946498</v>
      </c>
      <c r="BB619" s="2">
        <f>IF(Table4[[#This Row],[diff_v_w2]]&gt;=1,1,0)</f>
        <v>0</v>
      </c>
      <c r="BC619" s="2">
        <f>Table4[[#This Row],[Gain]]^(Table4[[#This Row],[θ]]+Table4[[#This Row],[ω_p3]])</f>
        <v>0</v>
      </c>
      <c r="BD619" s="2">
        <f>-Table4[[#This Row],[λ]]*-Table4[[#This Row],[Loss]]^(Table4[[#This Row],[θ]]+Table4[[#This Row],[ω_n3]])</f>
        <v>13.98711145978247</v>
      </c>
      <c r="BE619" s="2">
        <f>Table4[[#This Row],[v_n_w_g_w3]]*Table4[[#This Row],[pie_gain]]-Table4[[#This Row],[v_n_w_l_w3]]*Table4[[#This Row],[pie_loss]]</f>
        <v>-8.6132767296967163</v>
      </c>
      <c r="BF619" s="2">
        <f>IF(Table4[[#This Row],[diff_v_w3]]&gt;=1,1,0)</f>
        <v>0</v>
      </c>
      <c r="BG619" s="2">
        <f>(Table4[[#This Row],[Accept]]-Table4[[#This Row],[projected_M1]])</f>
        <v>0</v>
      </c>
      <c r="BH619" s="2">
        <f>(Table4[[#This Row],[Accept]]-Table4[[#This Row],[projected_M2]])</f>
        <v>0</v>
      </c>
      <c r="BI619" s="2">
        <f>(Table4[[#This Row],[Accept]]-Table4[[#This Row],[projected_M3]])</f>
        <v>0</v>
      </c>
      <c r="BJ619" s="2">
        <f>(Table4[[#This Row],[Accept]]-Table4[[#This Row],[projected_M4]])</f>
        <v>0</v>
      </c>
    </row>
    <row r="620" spans="1:62" x14ac:dyDescent="0.3">
      <c r="A620">
        <v>10</v>
      </c>
      <c r="B620" t="s">
        <v>46</v>
      </c>
      <c r="C620">
        <v>1</v>
      </c>
      <c r="D620">
        <v>-1.4</v>
      </c>
      <c r="E620" s="22">
        <f>IF(Table4[[#This Row],[Trial]]="G1",Table4[[#This Row],[Balance]]/100,IF(Table4[[#This Row],[Trial]]="G2",Table4[[#This Row],[Balance]]/200,Table4[[#This Row],[Balance]]/500))</f>
        <v>1.1599999999999999</v>
      </c>
      <c r="F620" s="22">
        <f>IF(Table4[[#This Row],[Net_Balance]]&gt;1,1+(Table4[[#This Row],[Net_Balance]]-1)/$F$974,1)</f>
        <v>1.0022857142857142</v>
      </c>
      <c r="G620" s="22">
        <f>IF(Table4[[#This Row],[Net_Balance]]&lt;1,1-(1-Table4[[#This Row],[Net_Balance]])/$F$974,1)</f>
        <v>1</v>
      </c>
      <c r="H620" s="22">
        <f>IF(Table4[[#This Row],[Net_Balance]]&gt;1,1+(Table4[[#This Row],[Net_Balance]]-1)/$H$974,1)</f>
        <v>1.0016</v>
      </c>
      <c r="I620" s="22">
        <f>IF(Table4[[#This Row],[Net_Balance]]&lt;1,1-(1-Table4[[#This Row],[Net_Balance]])/$H$974,1)</f>
        <v>1</v>
      </c>
      <c r="J620" s="22">
        <f>IF(Table4[[#This Row],[Net_Balance]]&gt;1,(Table4[[#This Row],[Net_Balance]]-1)/$J$974,0)</f>
        <v>3.1999999999999984E-3</v>
      </c>
      <c r="K620" s="22">
        <f>IF(Table4[[#This Row],[Net_Balance]]&lt;1,-(1-Table4[[#This Row],[Net_Balance]])/$J$974,0)</f>
        <v>0</v>
      </c>
      <c r="L620" t="s">
        <v>110</v>
      </c>
      <c r="M620" t="s">
        <v>94</v>
      </c>
      <c r="N620" t="s">
        <v>7</v>
      </c>
      <c r="O620">
        <v>1</v>
      </c>
      <c r="P620">
        <v>90</v>
      </c>
      <c r="Q620">
        <v>580</v>
      </c>
      <c r="R620">
        <v>1664535799</v>
      </c>
      <c r="S620">
        <v>4</v>
      </c>
      <c r="T620" t="s">
        <v>117</v>
      </c>
      <c r="U620">
        <v>0</v>
      </c>
      <c r="V620">
        <v>-90</v>
      </c>
      <c r="W620">
        <v>0.5</v>
      </c>
      <c r="X620">
        <v>90</v>
      </c>
      <c r="Y620">
        <v>0.5</v>
      </c>
      <c r="Z620">
        <v>0</v>
      </c>
      <c r="AA620">
        <v>8100</v>
      </c>
      <c r="AB620">
        <v>90</v>
      </c>
      <c r="AC620">
        <v>2</v>
      </c>
      <c r="AD620">
        <v>0.25</v>
      </c>
      <c r="AE620">
        <v>0.75</v>
      </c>
      <c r="AF620">
        <v>2</v>
      </c>
      <c r="AG620">
        <v>0.5</v>
      </c>
      <c r="AH620">
        <v>0.25</v>
      </c>
      <c r="AI620">
        <v>0.625</v>
      </c>
      <c r="AJ620">
        <v>0.375</v>
      </c>
      <c r="AK620">
        <v>-22.5</v>
      </c>
      <c r="AL620">
        <v>7593.75</v>
      </c>
      <c r="AM620">
        <v>87.142125289666879</v>
      </c>
      <c r="AN620">
        <v>0.9</v>
      </c>
      <c r="AO620">
        <v>0.38419903534316502</v>
      </c>
      <c r="AP620">
        <v>0.61580096465683498</v>
      </c>
      <c r="AQ620" s="2">
        <f>Table4[[#This Row],[Gain]]^Table4[[#This Row],[θ]]</f>
        <v>90</v>
      </c>
      <c r="AR620" s="2">
        <f>-Table4[[#This Row],[λ]]*-Table4[[#This Row],[Loss]]^Table4[[#This Row],[θ]]</f>
        <v>125.99999999999999</v>
      </c>
      <c r="AS620" s="2">
        <f>Table4[[#This Row],[pie_gain]]*Table4[[#This Row],[v_n_w_g]]-Table4[[#This Row],[pie_loss]]*Table4[[#This Row],[v_n_w_l]]</f>
        <v>-43.013008365876345</v>
      </c>
      <c r="AT620" s="2">
        <f>IF(Table4[[#This Row],[diff_v]]&gt;=1,1,0)</f>
        <v>0</v>
      </c>
      <c r="AU620" s="2">
        <f>Table4[[#This Row],[Gain]]^(Table4[[#This Row],[θ]]*Table4[[#This Row],[ω_p]])</f>
        <v>90.930451908575293</v>
      </c>
      <c r="AV620" s="2">
        <f>-Table4[[#This Row],[λ]]*-Table4[[#This Row],[Loss]]^(Table4[[#This Row],[θ]]*Table4[[#This Row],[ω_n]])</f>
        <v>125.99999999999999</v>
      </c>
      <c r="AW620" s="2">
        <f>Table4[[#This Row],[v_n_w_g_w]]*Table4[[#This Row],[pie_gain]]-Table4[[#This Row],[v_n_w_l_w]]*Table4[[#This Row],[pie_loss]]</f>
        <v>-42.65552964016851</v>
      </c>
      <c r="AX620" s="2">
        <f>IF(Table4[[#This Row],[diff_v_w]]&gt;=1,1,0)</f>
        <v>0</v>
      </c>
      <c r="AY620" s="2">
        <f>Table4[[#This Row],[Gain]]^(Table4[[#This Row],[θ]])*Table4[[#This Row],[ω_p2]]</f>
        <v>90.144000000000005</v>
      </c>
      <c r="AZ620" s="2">
        <f>-Table4[[#This Row],[λ]]*-Table4[[#This Row],[Loss]]^(Table4[[#This Row],[θ]])*Table4[[#This Row],[ω_n2]]</f>
        <v>125.99999999999999</v>
      </c>
      <c r="BA620" s="2">
        <f>Table4[[#This Row],[v_n_w_g_w2]]*Table4[[#This Row],[pie_gain]]-Table4[[#This Row],[v_n_w_l_w2]]*Table4[[#This Row],[pie_loss]]</f>
        <v>-42.957683704786923</v>
      </c>
      <c r="BB620" s="2">
        <f>IF(Table4[[#This Row],[diff_v_w2]]&gt;=1,1,0)</f>
        <v>0</v>
      </c>
      <c r="BC620" s="2">
        <f>Table4[[#This Row],[Gain]]^(Table4[[#This Row],[θ]]+Table4[[#This Row],[ω_p3]])</f>
        <v>91.305320541494879</v>
      </c>
      <c r="BD620" s="2">
        <f>-Table4[[#This Row],[λ]]*-Table4[[#This Row],[Loss]]^(Table4[[#This Row],[θ]]+Table4[[#This Row],[ω_n3]])</f>
        <v>125.99999999999999</v>
      </c>
      <c r="BE620" s="2">
        <f>Table4[[#This Row],[v_n_w_g_w3]]*Table4[[#This Row],[pie_gain]]-Table4[[#This Row],[v_n_w_l_w3]]*Table4[[#This Row],[pie_loss]]</f>
        <v>-42.511505473020392</v>
      </c>
      <c r="BF620" s="2">
        <f>IF(Table4[[#This Row],[diff_v_w3]]&gt;=1,1,0)</f>
        <v>0</v>
      </c>
      <c r="BG620" s="2">
        <f>(Table4[[#This Row],[Accept]]-Table4[[#This Row],[projected_M1]])</f>
        <v>1</v>
      </c>
      <c r="BH620" s="2">
        <f>(Table4[[#This Row],[Accept]]-Table4[[#This Row],[projected_M2]])</f>
        <v>1</v>
      </c>
      <c r="BI620" s="2">
        <f>(Table4[[#This Row],[Accept]]-Table4[[#This Row],[projected_M3]])</f>
        <v>1</v>
      </c>
      <c r="BJ620" s="2">
        <f>(Table4[[#This Row],[Accept]]-Table4[[#This Row],[projected_M4]])</f>
        <v>1</v>
      </c>
    </row>
    <row r="621" spans="1:62" x14ac:dyDescent="0.3">
      <c r="A621">
        <v>12</v>
      </c>
      <c r="B621" t="s">
        <v>46</v>
      </c>
      <c r="C621">
        <v>1</v>
      </c>
      <c r="D621">
        <v>-1.4</v>
      </c>
      <c r="E621" s="22">
        <f>IF(Table4[[#This Row],[Trial]]="G1",Table4[[#This Row],[Balance]]/100,IF(Table4[[#This Row],[Trial]]="G2",Table4[[#This Row],[Balance]]/200,Table4[[#This Row],[Balance]]/500))</f>
        <v>1.1599999999999999</v>
      </c>
      <c r="F621" s="22">
        <f>IF(Table4[[#This Row],[Net_Balance]]&gt;1,1+(Table4[[#This Row],[Net_Balance]]-1)/$F$974,1)</f>
        <v>1.0022857142857142</v>
      </c>
      <c r="G621" s="22">
        <f>IF(Table4[[#This Row],[Net_Balance]]&lt;1,1-(1-Table4[[#This Row],[Net_Balance]])/$F$974,1)</f>
        <v>1</v>
      </c>
      <c r="H621" s="22">
        <f>IF(Table4[[#This Row],[Net_Balance]]&gt;1,1+(Table4[[#This Row],[Net_Balance]]-1)/$H$974,1)</f>
        <v>1.0016</v>
      </c>
      <c r="I621" s="22">
        <f>IF(Table4[[#This Row],[Net_Balance]]&lt;1,1-(1-Table4[[#This Row],[Net_Balance]])/$H$974,1)</f>
        <v>1</v>
      </c>
      <c r="J621" s="22">
        <f>IF(Table4[[#This Row],[Net_Balance]]&gt;1,(Table4[[#This Row],[Net_Balance]]-1)/$J$974,0)</f>
        <v>3.1999999999999984E-3</v>
      </c>
      <c r="K621" s="22">
        <f>IF(Table4[[#This Row],[Net_Balance]]&lt;1,-(1-Table4[[#This Row],[Net_Balance]])/$J$974,0)</f>
        <v>0</v>
      </c>
      <c r="L621" t="s">
        <v>110</v>
      </c>
      <c r="M621" t="s">
        <v>82</v>
      </c>
      <c r="N621" t="s">
        <v>5</v>
      </c>
      <c r="O621">
        <v>0</v>
      </c>
      <c r="P621">
        <v>0</v>
      </c>
      <c r="Q621">
        <v>580</v>
      </c>
      <c r="R621">
        <v>1664535807</v>
      </c>
      <c r="S621">
        <v>4</v>
      </c>
      <c r="T621" t="s">
        <v>118</v>
      </c>
      <c r="U621">
        <v>1</v>
      </c>
      <c r="V621">
        <v>-10</v>
      </c>
      <c r="W621">
        <v>0.5</v>
      </c>
      <c r="X621">
        <v>0</v>
      </c>
      <c r="Y621">
        <v>0.5</v>
      </c>
      <c r="Z621">
        <v>-5</v>
      </c>
      <c r="AA621">
        <v>25</v>
      </c>
      <c r="AB621">
        <v>5</v>
      </c>
      <c r="AC621">
        <v>2</v>
      </c>
      <c r="AD621">
        <v>0.25</v>
      </c>
      <c r="AE621">
        <v>0.75</v>
      </c>
      <c r="AF621">
        <v>2</v>
      </c>
      <c r="AG621">
        <v>0.5</v>
      </c>
      <c r="AH621">
        <v>0.25</v>
      </c>
      <c r="AI621">
        <v>0.625</v>
      </c>
      <c r="AJ621">
        <v>0.375</v>
      </c>
      <c r="AK621">
        <v>-6.25</v>
      </c>
      <c r="AL621">
        <v>23.4375</v>
      </c>
      <c r="AM621">
        <v>4.8412291827592711</v>
      </c>
      <c r="AN621">
        <v>0.9</v>
      </c>
      <c r="AO621">
        <v>0.38419903534316502</v>
      </c>
      <c r="AP621">
        <v>0.61580096465683498</v>
      </c>
      <c r="AQ621" s="2">
        <f>Table4[[#This Row],[Gain]]^Table4[[#This Row],[θ]]</f>
        <v>0</v>
      </c>
      <c r="AR621" s="2">
        <f>-Table4[[#This Row],[λ]]*-Table4[[#This Row],[Loss]]^Table4[[#This Row],[θ]]</f>
        <v>14</v>
      </c>
      <c r="AS621" s="2">
        <f>Table4[[#This Row],[pie_gain]]*Table4[[#This Row],[v_n_w_g]]-Table4[[#This Row],[pie_loss]]*Table4[[#This Row],[v_n_w_l]]</f>
        <v>-8.6212135051956906</v>
      </c>
      <c r="AT621" s="2">
        <f>IF(Table4[[#This Row],[diff_v]]&gt;=1,1,0)</f>
        <v>0</v>
      </c>
      <c r="AU621" s="2">
        <f>Table4[[#This Row],[Gain]]^(Table4[[#This Row],[θ]]*Table4[[#This Row],[ω_p]])</f>
        <v>0</v>
      </c>
      <c r="AV621" s="2">
        <f>-Table4[[#This Row],[λ]]*-Table4[[#This Row],[Loss]]^(Table4[[#This Row],[θ]]*Table4[[#This Row],[ω_n]])</f>
        <v>14</v>
      </c>
      <c r="AW621" s="2">
        <f>Table4[[#This Row],[v_n_w_g_w]]*Table4[[#This Row],[pie_gain]]-Table4[[#This Row],[v_n_w_l_w]]*Table4[[#This Row],[pie_loss]]</f>
        <v>-8.6212135051956906</v>
      </c>
      <c r="AX621" s="2">
        <f>IF(Table4[[#This Row],[diff_v_w]]&gt;=1,1,0)</f>
        <v>0</v>
      </c>
      <c r="AY621" s="2">
        <f>Table4[[#This Row],[Gain]]^(Table4[[#This Row],[θ]])*Table4[[#This Row],[ω_p2]]</f>
        <v>0</v>
      </c>
      <c r="AZ621" s="2">
        <f>-Table4[[#This Row],[λ]]*-Table4[[#This Row],[Loss]]^(Table4[[#This Row],[θ]])*Table4[[#This Row],[ω_n2]]</f>
        <v>14</v>
      </c>
      <c r="BA621" s="2">
        <f>Table4[[#This Row],[v_n_w_g_w2]]*Table4[[#This Row],[pie_gain]]-Table4[[#This Row],[v_n_w_l_w2]]*Table4[[#This Row],[pie_loss]]</f>
        <v>-8.6212135051956906</v>
      </c>
      <c r="BB621" s="2">
        <f>IF(Table4[[#This Row],[diff_v_w2]]&gt;=1,1,0)</f>
        <v>0</v>
      </c>
      <c r="BC621" s="2">
        <f>Table4[[#This Row],[Gain]]^(Table4[[#This Row],[θ]]+Table4[[#This Row],[ω_p3]])</f>
        <v>0</v>
      </c>
      <c r="BD621" s="2">
        <f>-Table4[[#This Row],[λ]]*-Table4[[#This Row],[Loss]]^(Table4[[#This Row],[θ]]+Table4[[#This Row],[ω_n3]])</f>
        <v>14</v>
      </c>
      <c r="BE621" s="2">
        <f>Table4[[#This Row],[v_n_w_g_w3]]*Table4[[#This Row],[pie_gain]]-Table4[[#This Row],[v_n_w_l_w3]]*Table4[[#This Row],[pie_loss]]</f>
        <v>-8.6212135051956906</v>
      </c>
      <c r="BF621" s="2">
        <f>IF(Table4[[#This Row],[diff_v_w3]]&gt;=1,1,0)</f>
        <v>0</v>
      </c>
      <c r="BG621" s="2">
        <f>(Table4[[#This Row],[Accept]]-Table4[[#This Row],[projected_M1]])</f>
        <v>0</v>
      </c>
      <c r="BH621" s="2">
        <f>(Table4[[#This Row],[Accept]]-Table4[[#This Row],[projected_M2]])</f>
        <v>0</v>
      </c>
      <c r="BI621" s="2">
        <f>(Table4[[#This Row],[Accept]]-Table4[[#This Row],[projected_M3]])</f>
        <v>0</v>
      </c>
      <c r="BJ621" s="2">
        <f>(Table4[[#This Row],[Accept]]-Table4[[#This Row],[projected_M4]])</f>
        <v>0</v>
      </c>
    </row>
    <row r="622" spans="1:62" x14ac:dyDescent="0.3">
      <c r="A622">
        <v>13</v>
      </c>
      <c r="B622" t="s">
        <v>46</v>
      </c>
      <c r="C622">
        <v>1</v>
      </c>
      <c r="D622">
        <v>-1.4</v>
      </c>
      <c r="E622" s="22">
        <f>IF(Table4[[#This Row],[Trial]]="G1",Table4[[#This Row],[Balance]]/100,IF(Table4[[#This Row],[Trial]]="G2",Table4[[#This Row],[Balance]]/200,Table4[[#This Row],[Balance]]/500))</f>
        <v>1.18</v>
      </c>
      <c r="F622" s="22">
        <f>IF(Table4[[#This Row],[Net_Balance]]&gt;1,1+(Table4[[#This Row],[Net_Balance]]-1)/$F$974,1)</f>
        <v>1.0025714285714287</v>
      </c>
      <c r="G622" s="22">
        <f>IF(Table4[[#This Row],[Net_Balance]]&lt;1,1-(1-Table4[[#This Row],[Net_Balance]])/$F$974,1)</f>
        <v>1</v>
      </c>
      <c r="H622" s="22">
        <f>IF(Table4[[#This Row],[Net_Balance]]&gt;1,1+(Table4[[#This Row],[Net_Balance]]-1)/$H$974,1)</f>
        <v>1.0018</v>
      </c>
      <c r="I622" s="22">
        <f>IF(Table4[[#This Row],[Net_Balance]]&lt;1,1-(1-Table4[[#This Row],[Net_Balance]])/$H$974,1)</f>
        <v>1</v>
      </c>
      <c r="J622" s="22">
        <f>IF(Table4[[#This Row],[Net_Balance]]&gt;1,(Table4[[#This Row],[Net_Balance]]-1)/$J$974,0)</f>
        <v>3.5999999999999986E-3</v>
      </c>
      <c r="K622" s="22">
        <f>IF(Table4[[#This Row],[Net_Balance]]&lt;1,-(1-Table4[[#This Row],[Net_Balance]])/$J$974,0)</f>
        <v>0</v>
      </c>
      <c r="L622" t="s">
        <v>110</v>
      </c>
      <c r="M622" t="s">
        <v>104</v>
      </c>
      <c r="N622" t="s">
        <v>7</v>
      </c>
      <c r="O622">
        <v>1</v>
      </c>
      <c r="P622">
        <v>10</v>
      </c>
      <c r="Q622">
        <v>590</v>
      </c>
      <c r="R622">
        <v>1664535811</v>
      </c>
      <c r="S622">
        <v>4</v>
      </c>
      <c r="T622" t="s">
        <v>117</v>
      </c>
      <c r="U622">
        <v>0</v>
      </c>
      <c r="V622">
        <v>-10</v>
      </c>
      <c r="W622">
        <v>0.5</v>
      </c>
      <c r="X622">
        <v>10</v>
      </c>
      <c r="Y622">
        <v>0.5</v>
      </c>
      <c r="Z622">
        <v>0</v>
      </c>
      <c r="AA622">
        <v>100</v>
      </c>
      <c r="AB622">
        <v>10</v>
      </c>
      <c r="AC622">
        <v>2</v>
      </c>
      <c r="AD622">
        <v>0.25</v>
      </c>
      <c r="AE622">
        <v>0.75</v>
      </c>
      <c r="AF622">
        <v>1</v>
      </c>
      <c r="AG622">
        <v>0.25</v>
      </c>
      <c r="AH622">
        <v>0.5</v>
      </c>
      <c r="AI622">
        <v>0.375</v>
      </c>
      <c r="AJ622">
        <v>0.625</v>
      </c>
      <c r="AK622">
        <v>2.5</v>
      </c>
      <c r="AL622">
        <v>93.75</v>
      </c>
      <c r="AM622">
        <v>9.6824583655185421</v>
      </c>
      <c r="AN622">
        <v>0.9</v>
      </c>
      <c r="AO622">
        <v>0.60844334427391233</v>
      </c>
      <c r="AP622">
        <v>0.39155665572608767</v>
      </c>
      <c r="AQ622" s="2">
        <f>Table4[[#This Row],[Gain]]^Table4[[#This Row],[θ]]</f>
        <v>10</v>
      </c>
      <c r="AR622" s="2">
        <f>-Table4[[#This Row],[λ]]*-Table4[[#This Row],[Loss]]^Table4[[#This Row],[θ]]</f>
        <v>14</v>
      </c>
      <c r="AS622" s="2">
        <f>Table4[[#This Row],[pie_gain]]*Table4[[#This Row],[v_n_w_g]]-Table4[[#This Row],[pie_loss]]*Table4[[#This Row],[v_n_w_l]]</f>
        <v>0.60264026257389602</v>
      </c>
      <c r="AT622" s="2">
        <f>IF(Table4[[#This Row],[diff_v]]&gt;=1,1,0)</f>
        <v>0</v>
      </c>
      <c r="AU622" s="2">
        <f>Table4[[#This Row],[Gain]]^(Table4[[#This Row],[θ]]*Table4[[#This Row],[ω_p]])</f>
        <v>10.059384964673743</v>
      </c>
      <c r="AV622" s="2">
        <f>-Table4[[#This Row],[λ]]*-Table4[[#This Row],[Loss]]^(Table4[[#This Row],[θ]]*Table4[[#This Row],[ω_n]])</f>
        <v>14</v>
      </c>
      <c r="AW622" s="2">
        <f>Table4[[#This Row],[v_n_w_g_w]]*Table4[[#This Row],[pie_gain]]-Table4[[#This Row],[v_n_w_l_w]]*Table4[[#This Row],[pie_loss]]</f>
        <v>0.6387726490795762</v>
      </c>
      <c r="AX622" s="2">
        <f>IF(Table4[[#This Row],[diff_v_w]]&gt;=1,1,0)</f>
        <v>0</v>
      </c>
      <c r="AY622" s="2">
        <f>Table4[[#This Row],[Gain]]^(Table4[[#This Row],[θ]])*Table4[[#This Row],[ω_p2]]</f>
        <v>10.018000000000001</v>
      </c>
      <c r="AZ622" s="2">
        <f>-Table4[[#This Row],[λ]]*-Table4[[#This Row],[Loss]]^(Table4[[#This Row],[θ]])*Table4[[#This Row],[ω_n2]]</f>
        <v>14</v>
      </c>
      <c r="BA622" s="2">
        <f>Table4[[#This Row],[v_n_w_g_w2]]*Table4[[#This Row],[pie_gain]]-Table4[[#This Row],[v_n_w_l_w2]]*Table4[[#This Row],[pie_loss]]</f>
        <v>0.61359224277082713</v>
      </c>
      <c r="BB622" s="2">
        <f>IF(Table4[[#This Row],[diff_v_w2]]&gt;=1,1,0)</f>
        <v>0</v>
      </c>
      <c r="BC622" s="2">
        <f>Table4[[#This Row],[Gain]]^(Table4[[#This Row],[θ]]+Table4[[#This Row],[ω_p3]])</f>
        <v>10.083237577615519</v>
      </c>
      <c r="BD622" s="2">
        <f>-Table4[[#This Row],[λ]]*-Table4[[#This Row],[Loss]]^(Table4[[#This Row],[θ]]+Table4[[#This Row],[ω_n3]])</f>
        <v>14</v>
      </c>
      <c r="BE622" s="2">
        <f>Table4[[#This Row],[v_n_w_g_w3]]*Table4[[#This Row],[pie_gain]]-Table4[[#This Row],[v_n_w_l_w3]]*Table4[[#This Row],[pie_loss]]</f>
        <v>0.65328561266754104</v>
      </c>
      <c r="BF622" s="2">
        <f>IF(Table4[[#This Row],[diff_v_w3]]&gt;=1,1,0)</f>
        <v>0</v>
      </c>
      <c r="BG622" s="2">
        <f>(Table4[[#This Row],[Accept]]-Table4[[#This Row],[projected_M1]])</f>
        <v>1</v>
      </c>
      <c r="BH622" s="2">
        <f>(Table4[[#This Row],[Accept]]-Table4[[#This Row],[projected_M2]])</f>
        <v>1</v>
      </c>
      <c r="BI622" s="2">
        <f>(Table4[[#This Row],[Accept]]-Table4[[#This Row],[projected_M3]])</f>
        <v>1</v>
      </c>
      <c r="BJ622" s="2">
        <f>(Table4[[#This Row],[Accept]]-Table4[[#This Row],[projected_M4]])</f>
        <v>1</v>
      </c>
    </row>
    <row r="623" spans="1:62" x14ac:dyDescent="0.3">
      <c r="A623">
        <v>15</v>
      </c>
      <c r="B623" t="s">
        <v>46</v>
      </c>
      <c r="C623">
        <v>1</v>
      </c>
      <c r="D623">
        <v>-1.4</v>
      </c>
      <c r="E623" s="22">
        <f>IF(Table4[[#This Row],[Trial]]="G1",Table4[[#This Row],[Balance]]/100,IF(Table4[[#This Row],[Trial]]="G2",Table4[[#This Row],[Balance]]/200,Table4[[#This Row],[Balance]]/500))</f>
        <v>1.54</v>
      </c>
      <c r="F623" s="22">
        <f>IF(Table4[[#This Row],[Net_Balance]]&gt;1,1+(Table4[[#This Row],[Net_Balance]]-1)/$F$974,1)</f>
        <v>1.0077142857142858</v>
      </c>
      <c r="G623" s="22">
        <f>IF(Table4[[#This Row],[Net_Balance]]&lt;1,1-(1-Table4[[#This Row],[Net_Balance]])/$F$974,1)</f>
        <v>1</v>
      </c>
      <c r="H623" s="22">
        <f>IF(Table4[[#This Row],[Net_Balance]]&gt;1,1+(Table4[[#This Row],[Net_Balance]]-1)/$H$974,1)</f>
        <v>1.0054000000000001</v>
      </c>
      <c r="I623" s="22">
        <f>IF(Table4[[#This Row],[Net_Balance]]&lt;1,1-(1-Table4[[#This Row],[Net_Balance]])/$H$974,1)</f>
        <v>1</v>
      </c>
      <c r="J623" s="22">
        <f>IF(Table4[[#This Row],[Net_Balance]]&gt;1,(Table4[[#This Row],[Net_Balance]]-1)/$J$974,0)</f>
        <v>1.0800000000000001E-2</v>
      </c>
      <c r="K623" s="22">
        <f>IF(Table4[[#This Row],[Net_Balance]]&lt;1,-(1-Table4[[#This Row],[Net_Balance]])/$J$974,0)</f>
        <v>0</v>
      </c>
      <c r="L623" t="s">
        <v>110</v>
      </c>
      <c r="M623" t="s">
        <v>70</v>
      </c>
      <c r="N623" t="s">
        <v>7</v>
      </c>
      <c r="O623">
        <v>1</v>
      </c>
      <c r="P623">
        <v>180</v>
      </c>
      <c r="Q623">
        <v>770</v>
      </c>
      <c r="R623">
        <v>1664535825</v>
      </c>
      <c r="S623">
        <v>5</v>
      </c>
      <c r="T623" t="s">
        <v>118</v>
      </c>
      <c r="U623">
        <v>1</v>
      </c>
      <c r="V623">
        <v>-90</v>
      </c>
      <c r="W623">
        <v>0.5</v>
      </c>
      <c r="X623">
        <v>180</v>
      </c>
      <c r="Y623">
        <v>0.5</v>
      </c>
      <c r="Z623">
        <v>45</v>
      </c>
      <c r="AA623">
        <v>18225</v>
      </c>
      <c r="AB623">
        <v>135</v>
      </c>
      <c r="AC623">
        <v>4</v>
      </c>
      <c r="AD623">
        <v>0.75</v>
      </c>
      <c r="AE623">
        <v>0.25</v>
      </c>
      <c r="AF623">
        <v>2</v>
      </c>
      <c r="AG623">
        <v>0.05</v>
      </c>
      <c r="AH623">
        <v>0.2</v>
      </c>
      <c r="AI623">
        <v>0.42499999999999999</v>
      </c>
      <c r="AJ623">
        <v>0.57499999999999996</v>
      </c>
      <c r="AK623">
        <v>65.249999999999986</v>
      </c>
      <c r="AL623">
        <v>17814.9375</v>
      </c>
      <c r="AM623">
        <v>133.47260954967501</v>
      </c>
      <c r="AN623">
        <v>0.9</v>
      </c>
      <c r="AO623">
        <v>0.56330583577691229</v>
      </c>
      <c r="AP623">
        <v>0.43669416422308771</v>
      </c>
      <c r="AQ623" s="2">
        <f>Table4[[#This Row],[Gain]]^Table4[[#This Row],[θ]]</f>
        <v>180</v>
      </c>
      <c r="AR623" s="2">
        <f>-Table4[[#This Row],[λ]]*-Table4[[#This Row],[Loss]]^Table4[[#This Row],[θ]]</f>
        <v>125.99999999999999</v>
      </c>
      <c r="AS623" s="2">
        <f>Table4[[#This Row],[pie_gain]]*Table4[[#This Row],[v_n_w_g]]-Table4[[#This Row],[pie_loss]]*Table4[[#This Row],[v_n_w_l]]</f>
        <v>46.371585747735168</v>
      </c>
      <c r="AT623" s="2">
        <f>IF(Table4[[#This Row],[diff_v]]&gt;=1,1,0)</f>
        <v>1</v>
      </c>
      <c r="AU623" s="2">
        <f>Table4[[#This Row],[Gain]]^(Table4[[#This Row],[θ]]*Table4[[#This Row],[ω_p]])</f>
        <v>187.35717161427817</v>
      </c>
      <c r="AV623" s="2">
        <f>-Table4[[#This Row],[λ]]*-Table4[[#This Row],[Loss]]^(Table4[[#This Row],[θ]]*Table4[[#This Row],[ω_n]])</f>
        <v>125.99999999999999</v>
      </c>
      <c r="AW623" s="2">
        <f>Table4[[#This Row],[v_n_w_g_w]]*Table4[[#This Row],[pie_gain]]-Table4[[#This Row],[v_n_w_l_w]]*Table4[[#This Row],[pie_loss]]</f>
        <v>50.515923452870311</v>
      </c>
      <c r="AX623" s="2">
        <f>IF(Table4[[#This Row],[diff_v_w]]&gt;=1,1,0)</f>
        <v>1</v>
      </c>
      <c r="AY623" s="2">
        <f>Table4[[#This Row],[Gain]]^(Table4[[#This Row],[θ]])*Table4[[#This Row],[ω_p2]]</f>
        <v>180.97200000000001</v>
      </c>
      <c r="AZ623" s="2">
        <f>-Table4[[#This Row],[λ]]*-Table4[[#This Row],[Loss]]^(Table4[[#This Row],[θ]])*Table4[[#This Row],[ω_n2]]</f>
        <v>125.99999999999999</v>
      </c>
      <c r="BA623" s="2">
        <f>Table4[[#This Row],[v_n_w_g_w2]]*Table4[[#This Row],[pie_gain]]-Table4[[#This Row],[v_n_w_l_w2]]*Table4[[#This Row],[pie_loss]]</f>
        <v>46.91911902011033</v>
      </c>
      <c r="BB623" s="2">
        <f>IF(Table4[[#This Row],[diff_v_w2]]&gt;=1,1,0)</f>
        <v>1</v>
      </c>
      <c r="BC623" s="2">
        <f>Table4[[#This Row],[Gain]]^(Table4[[#This Row],[θ]]+Table4[[#This Row],[ω_p3]])</f>
        <v>190.38356205391088</v>
      </c>
      <c r="BD623" s="2">
        <f>-Table4[[#This Row],[λ]]*-Table4[[#This Row],[Loss]]^(Table4[[#This Row],[θ]]+Table4[[#This Row],[ω_n3]])</f>
        <v>125.99999999999999</v>
      </c>
      <c r="BE623" s="2">
        <f>Table4[[#This Row],[v_n_w_g_w3]]*Table4[[#This Row],[pie_gain]]-Table4[[#This Row],[v_n_w_l_w3]]*Table4[[#This Row],[pie_loss]]</f>
        <v>52.220706848854874</v>
      </c>
      <c r="BF623" s="2">
        <f>IF(Table4[[#This Row],[diff_v_w3]]&gt;=1,1,0)</f>
        <v>1</v>
      </c>
      <c r="BG623" s="2">
        <f>(Table4[[#This Row],[Accept]]-Table4[[#This Row],[projected_M1]])</f>
        <v>0</v>
      </c>
      <c r="BH623" s="2">
        <f>(Table4[[#This Row],[Accept]]-Table4[[#This Row],[projected_M2]])</f>
        <v>0</v>
      </c>
      <c r="BI623" s="2">
        <f>(Table4[[#This Row],[Accept]]-Table4[[#This Row],[projected_M3]])</f>
        <v>0</v>
      </c>
      <c r="BJ623" s="2">
        <f>(Table4[[#This Row],[Accept]]-Table4[[#This Row],[projected_M4]])</f>
        <v>0</v>
      </c>
    </row>
    <row r="624" spans="1:62" x14ac:dyDescent="0.3">
      <c r="A624">
        <v>16</v>
      </c>
      <c r="B624" t="s">
        <v>46</v>
      </c>
      <c r="C624">
        <v>1</v>
      </c>
      <c r="D624">
        <v>-1.4</v>
      </c>
      <c r="E624" s="22">
        <f>IF(Table4[[#This Row],[Trial]]="G1",Table4[[#This Row],[Balance]]/100,IF(Table4[[#This Row],[Trial]]="G2",Table4[[#This Row],[Balance]]/200,Table4[[#This Row],[Balance]]/500))</f>
        <v>1.68</v>
      </c>
      <c r="F624" s="22">
        <f>IF(Table4[[#This Row],[Net_Balance]]&gt;1,1+(Table4[[#This Row],[Net_Balance]]-1)/$F$974,1)</f>
        <v>1.0097142857142858</v>
      </c>
      <c r="G624" s="22">
        <f>IF(Table4[[#This Row],[Net_Balance]]&lt;1,1-(1-Table4[[#This Row],[Net_Balance]])/$F$974,1)</f>
        <v>1</v>
      </c>
      <c r="H624" s="22">
        <f>IF(Table4[[#This Row],[Net_Balance]]&gt;1,1+(Table4[[#This Row],[Net_Balance]]-1)/$H$974,1)</f>
        <v>1.0067999999999999</v>
      </c>
      <c r="I624" s="22">
        <f>IF(Table4[[#This Row],[Net_Balance]]&lt;1,1-(1-Table4[[#This Row],[Net_Balance]])/$H$974,1)</f>
        <v>1</v>
      </c>
      <c r="J624" s="22">
        <f>IF(Table4[[#This Row],[Net_Balance]]&gt;1,(Table4[[#This Row],[Net_Balance]]-1)/$J$974,0)</f>
        <v>1.3599999999999999E-2</v>
      </c>
      <c r="K624" s="22">
        <f>IF(Table4[[#This Row],[Net_Balance]]&lt;1,-(1-Table4[[#This Row],[Net_Balance]])/$J$974,0)</f>
        <v>0</v>
      </c>
      <c r="L624" t="s">
        <v>110</v>
      </c>
      <c r="M624" t="s">
        <v>77</v>
      </c>
      <c r="N624" t="s">
        <v>7</v>
      </c>
      <c r="O624">
        <v>1</v>
      </c>
      <c r="P624">
        <v>70</v>
      </c>
      <c r="Q624">
        <v>840</v>
      </c>
      <c r="R624">
        <v>1664535829</v>
      </c>
      <c r="S624">
        <v>4</v>
      </c>
      <c r="T624" t="s">
        <v>118</v>
      </c>
      <c r="U624">
        <v>1</v>
      </c>
      <c r="V624">
        <v>-50</v>
      </c>
      <c r="W624">
        <v>0.5</v>
      </c>
      <c r="X624">
        <v>70</v>
      </c>
      <c r="Y624">
        <v>0.5</v>
      </c>
      <c r="Z624">
        <v>10</v>
      </c>
      <c r="AA624">
        <v>3600</v>
      </c>
      <c r="AB624">
        <v>60</v>
      </c>
      <c r="AC624">
        <v>4</v>
      </c>
      <c r="AD624">
        <v>0.25</v>
      </c>
      <c r="AE624">
        <v>0.75</v>
      </c>
      <c r="AF624">
        <v>2</v>
      </c>
      <c r="AG624">
        <v>0.5</v>
      </c>
      <c r="AH624">
        <v>0.25</v>
      </c>
      <c r="AI624">
        <v>0.625</v>
      </c>
      <c r="AJ624">
        <v>0.375</v>
      </c>
      <c r="AK624">
        <v>-5</v>
      </c>
      <c r="AL624">
        <v>3375</v>
      </c>
      <c r="AM624">
        <v>58.094750193111253</v>
      </c>
      <c r="AN624">
        <v>0.9</v>
      </c>
      <c r="AO624">
        <v>0.38419903534316502</v>
      </c>
      <c r="AP624">
        <v>0.61580096465683498</v>
      </c>
      <c r="AQ624" s="2">
        <f>Table4[[#This Row],[Gain]]^Table4[[#This Row],[θ]]</f>
        <v>70</v>
      </c>
      <c r="AR624" s="2">
        <f>-Table4[[#This Row],[λ]]*-Table4[[#This Row],[Loss]]^Table4[[#This Row],[θ]]</f>
        <v>70</v>
      </c>
      <c r="AS624" s="2">
        <f>Table4[[#This Row],[pie_gain]]*Table4[[#This Row],[v_n_w_g]]-Table4[[#This Row],[pie_loss]]*Table4[[#This Row],[v_n_w_l]]</f>
        <v>-16.212135051956896</v>
      </c>
      <c r="AT624" s="2">
        <f>IF(Table4[[#This Row],[diff_v]]&gt;=1,1,0)</f>
        <v>0</v>
      </c>
      <c r="AU624" s="2">
        <f>Table4[[#This Row],[Gain]]^(Table4[[#This Row],[θ]]*Table4[[#This Row],[ω_p]])</f>
        <v>72.949421050497449</v>
      </c>
      <c r="AV624" s="2">
        <f>-Table4[[#This Row],[λ]]*-Table4[[#This Row],[Loss]]^(Table4[[#This Row],[θ]]*Table4[[#This Row],[ω_n]])</f>
        <v>70</v>
      </c>
      <c r="AW624" s="2">
        <f>Table4[[#This Row],[v_n_w_g_w]]*Table4[[#This Row],[pie_gain]]-Table4[[#This Row],[v_n_w_l_w]]*Table4[[#This Row],[pie_loss]]</f>
        <v>-15.07897032953495</v>
      </c>
      <c r="AX624" s="2">
        <f>IF(Table4[[#This Row],[diff_v_w]]&gt;=1,1,0)</f>
        <v>0</v>
      </c>
      <c r="AY624" s="2">
        <f>Table4[[#This Row],[Gain]]^(Table4[[#This Row],[θ]])*Table4[[#This Row],[ω_p2]]</f>
        <v>70.475999999999999</v>
      </c>
      <c r="AZ624" s="2">
        <f>-Table4[[#This Row],[λ]]*-Table4[[#This Row],[Loss]]^(Table4[[#This Row],[θ]])*Table4[[#This Row],[ω_n2]]</f>
        <v>70</v>
      </c>
      <c r="BA624" s="2">
        <f>Table4[[#This Row],[v_n_w_g_w2]]*Table4[[#This Row],[pie_gain]]-Table4[[#This Row],[v_n_w_l_w2]]*Table4[[#This Row],[pie_loss]]</f>
        <v>-16.029256311133548</v>
      </c>
      <c r="BB624" s="2">
        <f>IF(Table4[[#This Row],[diff_v_w2]]&gt;=1,1,0)</f>
        <v>0</v>
      </c>
      <c r="BC624" s="2">
        <f>Table4[[#This Row],[Gain]]^(Table4[[#This Row],[θ]]+Table4[[#This Row],[ω_p3]])</f>
        <v>74.163697419330731</v>
      </c>
      <c r="BD624" s="2">
        <f>-Table4[[#This Row],[λ]]*-Table4[[#This Row],[Loss]]^(Table4[[#This Row],[θ]]+Table4[[#This Row],[ω_n3]])</f>
        <v>70</v>
      </c>
      <c r="BE624" s="2">
        <f>Table4[[#This Row],[v_n_w_g_w3]]*Table4[[#This Row],[pie_gain]]-Table4[[#This Row],[v_n_w_l_w3]]*Table4[[#This Row],[pie_loss]]</f>
        <v>-14.612446519989202</v>
      </c>
      <c r="BF624" s="2">
        <f>IF(Table4[[#This Row],[diff_v_w3]]&gt;=1,1,0)</f>
        <v>0</v>
      </c>
      <c r="BG624" s="2">
        <f>(Table4[[#This Row],[Accept]]-Table4[[#This Row],[projected_M1]])</f>
        <v>1</v>
      </c>
      <c r="BH624" s="2">
        <f>(Table4[[#This Row],[Accept]]-Table4[[#This Row],[projected_M2]])</f>
        <v>1</v>
      </c>
      <c r="BI624" s="2">
        <f>(Table4[[#This Row],[Accept]]-Table4[[#This Row],[projected_M3]])</f>
        <v>1</v>
      </c>
      <c r="BJ624" s="2">
        <f>(Table4[[#This Row],[Accept]]-Table4[[#This Row],[projected_M4]])</f>
        <v>1</v>
      </c>
    </row>
    <row r="625" spans="1:62" x14ac:dyDescent="0.3">
      <c r="A625">
        <v>17</v>
      </c>
      <c r="B625" t="s">
        <v>46</v>
      </c>
      <c r="C625">
        <v>1</v>
      </c>
      <c r="D625">
        <v>-1.4</v>
      </c>
      <c r="E625" s="22">
        <f>IF(Table4[[#This Row],[Trial]]="G1",Table4[[#This Row],[Balance]]/100,IF(Table4[[#This Row],[Trial]]="G2",Table4[[#This Row],[Balance]]/200,Table4[[#This Row],[Balance]]/500))</f>
        <v>1.7</v>
      </c>
      <c r="F625" s="22">
        <f>IF(Table4[[#This Row],[Net_Balance]]&gt;1,1+(Table4[[#This Row],[Net_Balance]]-1)/$F$974,1)</f>
        <v>1.01</v>
      </c>
      <c r="G625" s="22">
        <f>IF(Table4[[#This Row],[Net_Balance]]&lt;1,1-(1-Table4[[#This Row],[Net_Balance]])/$F$974,1)</f>
        <v>1</v>
      </c>
      <c r="H625" s="22">
        <f>IF(Table4[[#This Row],[Net_Balance]]&gt;1,1+(Table4[[#This Row],[Net_Balance]]-1)/$H$974,1)</f>
        <v>1.0069999999999999</v>
      </c>
      <c r="I625" s="22">
        <f>IF(Table4[[#This Row],[Net_Balance]]&lt;1,1-(1-Table4[[#This Row],[Net_Balance]])/$H$974,1)</f>
        <v>1</v>
      </c>
      <c r="J625" s="22">
        <f>IF(Table4[[#This Row],[Net_Balance]]&gt;1,(Table4[[#This Row],[Net_Balance]]-1)/$J$974,0)</f>
        <v>1.3999999999999999E-2</v>
      </c>
      <c r="K625" s="22">
        <f>IF(Table4[[#This Row],[Net_Balance]]&lt;1,-(1-Table4[[#This Row],[Net_Balance]])/$J$974,0)</f>
        <v>0</v>
      </c>
      <c r="L625" t="s">
        <v>110</v>
      </c>
      <c r="M625" t="s">
        <v>99</v>
      </c>
      <c r="N625" t="s">
        <v>7</v>
      </c>
      <c r="O625">
        <v>1</v>
      </c>
      <c r="P625">
        <v>10</v>
      </c>
      <c r="Q625">
        <v>850</v>
      </c>
      <c r="R625">
        <v>1664535833</v>
      </c>
      <c r="S625">
        <v>4</v>
      </c>
      <c r="T625" t="s">
        <v>118</v>
      </c>
      <c r="U625">
        <v>1</v>
      </c>
      <c r="V625">
        <v>0</v>
      </c>
      <c r="W625">
        <v>0.5</v>
      </c>
      <c r="X625">
        <v>10</v>
      </c>
      <c r="Y625">
        <v>0.5</v>
      </c>
      <c r="Z625">
        <v>5</v>
      </c>
      <c r="AA625">
        <v>25</v>
      </c>
      <c r="AB625">
        <v>5</v>
      </c>
      <c r="AC625">
        <v>2</v>
      </c>
      <c r="AD625">
        <v>0.25</v>
      </c>
      <c r="AE625">
        <v>0.75</v>
      </c>
      <c r="AF625">
        <v>2</v>
      </c>
      <c r="AG625">
        <v>0.5</v>
      </c>
      <c r="AH625">
        <v>0.25</v>
      </c>
      <c r="AI625">
        <v>0.625</v>
      </c>
      <c r="AJ625">
        <v>0.375</v>
      </c>
      <c r="AK625">
        <v>3.75</v>
      </c>
      <c r="AL625">
        <v>23.4375</v>
      </c>
      <c r="AM625">
        <v>4.8412291827592711</v>
      </c>
      <c r="AN625">
        <v>0.9</v>
      </c>
      <c r="AO625">
        <v>0.38419903534316502</v>
      </c>
      <c r="AP625">
        <v>0.61580096465683498</v>
      </c>
      <c r="AQ625" s="2">
        <f>Table4[[#This Row],[Gain]]^Table4[[#This Row],[θ]]</f>
        <v>10</v>
      </c>
      <c r="AR625" s="2">
        <f>-Table4[[#This Row],[λ]]*-Table4[[#This Row],[Loss]]^Table4[[#This Row],[θ]]</f>
        <v>0</v>
      </c>
      <c r="AS625" s="2">
        <f>Table4[[#This Row],[pie_gain]]*Table4[[#This Row],[v_n_w_g]]-Table4[[#This Row],[pie_loss]]*Table4[[#This Row],[v_n_w_l]]</f>
        <v>3.8419903534316502</v>
      </c>
      <c r="AT625" s="2">
        <f>IF(Table4[[#This Row],[diff_v]]&gt;=1,1,0)</f>
        <v>1</v>
      </c>
      <c r="AU625" s="2">
        <f>Table4[[#This Row],[Gain]]^(Table4[[#This Row],[θ]]*Table4[[#This Row],[ω_p]])</f>
        <v>10.232929922807543</v>
      </c>
      <c r="AV625" s="2">
        <f>-Table4[[#This Row],[λ]]*-Table4[[#This Row],[Loss]]^(Table4[[#This Row],[θ]]*Table4[[#This Row],[ω_n]])</f>
        <v>0</v>
      </c>
      <c r="AW625" s="2">
        <f>Table4[[#This Row],[v_n_w_g_w]]*Table4[[#This Row],[pie_gain]]-Table4[[#This Row],[v_n_w_l_w]]*Table4[[#This Row],[pie_loss]]</f>
        <v>3.9314818050768658</v>
      </c>
      <c r="AX625" s="2">
        <f>IF(Table4[[#This Row],[diff_v_w]]&gt;=1,1,0)</f>
        <v>1</v>
      </c>
      <c r="AY625" s="2">
        <f>Table4[[#This Row],[Gain]]^(Table4[[#This Row],[θ]])*Table4[[#This Row],[ω_p2]]</f>
        <v>10.069999999999999</v>
      </c>
      <c r="AZ625" s="2">
        <f>-Table4[[#This Row],[λ]]*-Table4[[#This Row],[Loss]]^(Table4[[#This Row],[θ]])*Table4[[#This Row],[ω_n2]]</f>
        <v>0</v>
      </c>
      <c r="BA625" s="2">
        <f>Table4[[#This Row],[v_n_w_g_w2]]*Table4[[#This Row],[pie_gain]]-Table4[[#This Row],[v_n_w_l_w2]]*Table4[[#This Row],[pie_loss]]</f>
        <v>3.8688842859056711</v>
      </c>
      <c r="BB625" s="2">
        <f>IF(Table4[[#This Row],[diff_v_w2]]&gt;=1,1,0)</f>
        <v>1</v>
      </c>
      <c r="BC625" s="2">
        <f>Table4[[#This Row],[Gain]]^(Table4[[#This Row],[θ]]+Table4[[#This Row],[ω_p3]])</f>
        <v>10.327614057613976</v>
      </c>
      <c r="BD625" s="2">
        <f>-Table4[[#This Row],[λ]]*-Table4[[#This Row],[Loss]]^(Table4[[#This Row],[θ]]+Table4[[#This Row],[ω_n3]])</f>
        <v>0</v>
      </c>
      <c r="BE625" s="2">
        <f>Table4[[#This Row],[v_n_w_g_w3]]*Table4[[#This Row],[pie_gain]]-Table4[[#This Row],[v_n_w_l_w3]]*Table4[[#This Row],[pie_loss]]</f>
        <v>3.9678593583318</v>
      </c>
      <c r="BF625" s="2">
        <f>IF(Table4[[#This Row],[diff_v_w3]]&gt;=1,1,0)</f>
        <v>1</v>
      </c>
      <c r="BG625" s="2">
        <f>(Table4[[#This Row],[Accept]]-Table4[[#This Row],[projected_M1]])</f>
        <v>0</v>
      </c>
      <c r="BH625" s="2">
        <f>(Table4[[#This Row],[Accept]]-Table4[[#This Row],[projected_M2]])</f>
        <v>0</v>
      </c>
      <c r="BI625" s="2">
        <f>(Table4[[#This Row],[Accept]]-Table4[[#This Row],[projected_M3]])</f>
        <v>0</v>
      </c>
      <c r="BJ625" s="2">
        <f>(Table4[[#This Row],[Accept]]-Table4[[#This Row],[projected_M4]])</f>
        <v>0</v>
      </c>
    </row>
    <row r="626" spans="1:62" x14ac:dyDescent="0.3">
      <c r="A626">
        <v>18</v>
      </c>
      <c r="B626" t="s">
        <v>46</v>
      </c>
      <c r="C626">
        <v>1</v>
      </c>
      <c r="D626">
        <v>-1.4</v>
      </c>
      <c r="E626" s="22">
        <f>IF(Table4[[#This Row],[Trial]]="G1",Table4[[#This Row],[Balance]]/100,IF(Table4[[#This Row],[Trial]]="G2",Table4[[#This Row],[Balance]]/200,Table4[[#This Row],[Balance]]/500))</f>
        <v>1.7</v>
      </c>
      <c r="F626" s="22">
        <f>IF(Table4[[#This Row],[Net_Balance]]&gt;1,1+(Table4[[#This Row],[Net_Balance]]-1)/$F$974,1)</f>
        <v>1.01</v>
      </c>
      <c r="G626" s="22">
        <f>IF(Table4[[#This Row],[Net_Balance]]&lt;1,1-(1-Table4[[#This Row],[Net_Balance]])/$F$974,1)</f>
        <v>1</v>
      </c>
      <c r="H626" s="22">
        <f>IF(Table4[[#This Row],[Net_Balance]]&gt;1,1+(Table4[[#This Row],[Net_Balance]]-1)/$H$974,1)</f>
        <v>1.0069999999999999</v>
      </c>
      <c r="I626" s="22">
        <f>IF(Table4[[#This Row],[Net_Balance]]&lt;1,1-(1-Table4[[#This Row],[Net_Balance]])/$H$974,1)</f>
        <v>1</v>
      </c>
      <c r="J626" s="22">
        <f>IF(Table4[[#This Row],[Net_Balance]]&gt;1,(Table4[[#This Row],[Net_Balance]]-1)/$J$974,0)</f>
        <v>1.3999999999999999E-2</v>
      </c>
      <c r="K626" s="22">
        <f>IF(Table4[[#This Row],[Net_Balance]]&lt;1,-(1-Table4[[#This Row],[Net_Balance]])/$J$974,0)</f>
        <v>0</v>
      </c>
      <c r="L626" t="s">
        <v>110</v>
      </c>
      <c r="M626" t="s">
        <v>53</v>
      </c>
      <c r="N626" t="s">
        <v>5</v>
      </c>
      <c r="O626">
        <v>0</v>
      </c>
      <c r="P626">
        <v>0</v>
      </c>
      <c r="Q626">
        <v>850</v>
      </c>
      <c r="R626">
        <v>1664535837</v>
      </c>
      <c r="S626">
        <v>4</v>
      </c>
      <c r="T626" t="s">
        <v>118</v>
      </c>
      <c r="U626">
        <v>1</v>
      </c>
      <c r="V626">
        <v>-10</v>
      </c>
      <c r="W626">
        <v>0.5</v>
      </c>
      <c r="X626">
        <v>0</v>
      </c>
      <c r="Y626">
        <v>0.5</v>
      </c>
      <c r="Z626">
        <v>-5</v>
      </c>
      <c r="AA626">
        <v>25</v>
      </c>
      <c r="AB626">
        <v>5</v>
      </c>
      <c r="AC626">
        <v>4</v>
      </c>
      <c r="AD626">
        <v>0.25</v>
      </c>
      <c r="AE626">
        <v>0.75</v>
      </c>
      <c r="AF626">
        <v>2</v>
      </c>
      <c r="AG626">
        <v>0.5</v>
      </c>
      <c r="AH626">
        <v>0.25</v>
      </c>
      <c r="AI626">
        <v>0.625</v>
      </c>
      <c r="AJ626">
        <v>0.375</v>
      </c>
      <c r="AK626">
        <v>-6.25</v>
      </c>
      <c r="AL626">
        <v>23.4375</v>
      </c>
      <c r="AM626">
        <v>4.8412291827592711</v>
      </c>
      <c r="AN626">
        <v>0.9</v>
      </c>
      <c r="AO626">
        <v>0.38419903534316502</v>
      </c>
      <c r="AP626">
        <v>0.61580096465683498</v>
      </c>
      <c r="AQ626" s="2">
        <f>Table4[[#This Row],[Gain]]^Table4[[#This Row],[θ]]</f>
        <v>0</v>
      </c>
      <c r="AR626" s="2">
        <f>-Table4[[#This Row],[λ]]*-Table4[[#This Row],[Loss]]^Table4[[#This Row],[θ]]</f>
        <v>14</v>
      </c>
      <c r="AS626" s="2">
        <f>Table4[[#This Row],[pie_gain]]*Table4[[#This Row],[v_n_w_g]]-Table4[[#This Row],[pie_loss]]*Table4[[#This Row],[v_n_w_l]]</f>
        <v>-8.6212135051956906</v>
      </c>
      <c r="AT626" s="2">
        <f>IF(Table4[[#This Row],[diff_v]]&gt;=1,1,0)</f>
        <v>0</v>
      </c>
      <c r="AU626" s="2">
        <f>Table4[[#This Row],[Gain]]^(Table4[[#This Row],[θ]]*Table4[[#This Row],[ω_p]])</f>
        <v>0</v>
      </c>
      <c r="AV626" s="2">
        <f>-Table4[[#This Row],[λ]]*-Table4[[#This Row],[Loss]]^(Table4[[#This Row],[θ]]*Table4[[#This Row],[ω_n]])</f>
        <v>14</v>
      </c>
      <c r="AW626" s="2">
        <f>Table4[[#This Row],[v_n_w_g_w]]*Table4[[#This Row],[pie_gain]]-Table4[[#This Row],[v_n_w_l_w]]*Table4[[#This Row],[pie_loss]]</f>
        <v>-8.6212135051956906</v>
      </c>
      <c r="AX626" s="2">
        <f>IF(Table4[[#This Row],[diff_v_w]]&gt;=1,1,0)</f>
        <v>0</v>
      </c>
      <c r="AY626" s="2">
        <f>Table4[[#This Row],[Gain]]^(Table4[[#This Row],[θ]])*Table4[[#This Row],[ω_p2]]</f>
        <v>0</v>
      </c>
      <c r="AZ626" s="2">
        <f>-Table4[[#This Row],[λ]]*-Table4[[#This Row],[Loss]]^(Table4[[#This Row],[θ]])*Table4[[#This Row],[ω_n2]]</f>
        <v>14</v>
      </c>
      <c r="BA626" s="2">
        <f>Table4[[#This Row],[v_n_w_g_w2]]*Table4[[#This Row],[pie_gain]]-Table4[[#This Row],[v_n_w_l_w2]]*Table4[[#This Row],[pie_loss]]</f>
        <v>-8.6212135051956906</v>
      </c>
      <c r="BB626" s="2">
        <f>IF(Table4[[#This Row],[diff_v_w2]]&gt;=1,1,0)</f>
        <v>0</v>
      </c>
      <c r="BC626" s="2">
        <f>Table4[[#This Row],[Gain]]^(Table4[[#This Row],[θ]]+Table4[[#This Row],[ω_p3]])</f>
        <v>0</v>
      </c>
      <c r="BD626" s="2">
        <f>-Table4[[#This Row],[λ]]*-Table4[[#This Row],[Loss]]^(Table4[[#This Row],[θ]]+Table4[[#This Row],[ω_n3]])</f>
        <v>14</v>
      </c>
      <c r="BE626" s="2">
        <f>Table4[[#This Row],[v_n_w_g_w3]]*Table4[[#This Row],[pie_gain]]-Table4[[#This Row],[v_n_w_l_w3]]*Table4[[#This Row],[pie_loss]]</f>
        <v>-8.6212135051956906</v>
      </c>
      <c r="BF626" s="2">
        <f>IF(Table4[[#This Row],[diff_v_w3]]&gt;=1,1,0)</f>
        <v>0</v>
      </c>
      <c r="BG626" s="2">
        <f>(Table4[[#This Row],[Accept]]-Table4[[#This Row],[projected_M1]])</f>
        <v>0</v>
      </c>
      <c r="BH626" s="2">
        <f>(Table4[[#This Row],[Accept]]-Table4[[#This Row],[projected_M2]])</f>
        <v>0</v>
      </c>
      <c r="BI626" s="2">
        <f>(Table4[[#This Row],[Accept]]-Table4[[#This Row],[projected_M3]])</f>
        <v>0</v>
      </c>
      <c r="BJ626" s="2">
        <f>(Table4[[#This Row],[Accept]]-Table4[[#This Row],[projected_M4]])</f>
        <v>0</v>
      </c>
    </row>
    <row r="627" spans="1:62" x14ac:dyDescent="0.3">
      <c r="A627">
        <v>19</v>
      </c>
      <c r="B627" t="s">
        <v>46</v>
      </c>
      <c r="C627">
        <v>1</v>
      </c>
      <c r="D627">
        <v>-1.4</v>
      </c>
      <c r="E627" s="22">
        <f>IF(Table4[[#This Row],[Trial]]="G1",Table4[[#This Row],[Balance]]/100,IF(Table4[[#This Row],[Trial]]="G2",Table4[[#This Row],[Balance]]/200,Table4[[#This Row],[Balance]]/500))</f>
        <v>1.7</v>
      </c>
      <c r="F627" s="22">
        <f>IF(Table4[[#This Row],[Net_Balance]]&gt;1,1+(Table4[[#This Row],[Net_Balance]]-1)/$F$974,1)</f>
        <v>1.01</v>
      </c>
      <c r="G627" s="22">
        <f>IF(Table4[[#This Row],[Net_Balance]]&lt;1,1-(1-Table4[[#This Row],[Net_Balance]])/$F$974,1)</f>
        <v>1</v>
      </c>
      <c r="H627" s="22">
        <f>IF(Table4[[#This Row],[Net_Balance]]&gt;1,1+(Table4[[#This Row],[Net_Balance]]-1)/$H$974,1)</f>
        <v>1.0069999999999999</v>
      </c>
      <c r="I627" s="22">
        <f>IF(Table4[[#This Row],[Net_Balance]]&lt;1,1-(1-Table4[[#This Row],[Net_Balance]])/$H$974,1)</f>
        <v>1</v>
      </c>
      <c r="J627" s="22">
        <f>IF(Table4[[#This Row],[Net_Balance]]&gt;1,(Table4[[#This Row],[Net_Balance]]-1)/$J$974,0)</f>
        <v>1.3999999999999999E-2</v>
      </c>
      <c r="K627" s="22">
        <f>IF(Table4[[#This Row],[Net_Balance]]&lt;1,-(1-Table4[[#This Row],[Net_Balance]])/$J$974,0)</f>
        <v>0</v>
      </c>
      <c r="L627" t="s">
        <v>110</v>
      </c>
      <c r="M627" t="s">
        <v>51</v>
      </c>
      <c r="N627" t="s">
        <v>5</v>
      </c>
      <c r="O627">
        <v>0</v>
      </c>
      <c r="P627">
        <v>0</v>
      </c>
      <c r="Q627">
        <v>850</v>
      </c>
      <c r="R627">
        <v>1664535841</v>
      </c>
      <c r="S627">
        <v>4</v>
      </c>
      <c r="T627" t="s">
        <v>117</v>
      </c>
      <c r="U627">
        <v>0</v>
      </c>
      <c r="V627">
        <v>-90</v>
      </c>
      <c r="W627">
        <v>0.5</v>
      </c>
      <c r="X627">
        <v>80</v>
      </c>
      <c r="Y627">
        <v>0.5</v>
      </c>
      <c r="Z627">
        <v>-5</v>
      </c>
      <c r="AA627">
        <v>7225</v>
      </c>
      <c r="AB627">
        <v>85</v>
      </c>
      <c r="AC627">
        <v>4</v>
      </c>
      <c r="AD627">
        <v>0.25</v>
      </c>
      <c r="AE627">
        <v>0.75</v>
      </c>
      <c r="AF627">
        <v>1</v>
      </c>
      <c r="AG627">
        <v>0.25</v>
      </c>
      <c r="AH627">
        <v>0.5</v>
      </c>
      <c r="AI627">
        <v>0.375</v>
      </c>
      <c r="AJ627">
        <v>0.625</v>
      </c>
      <c r="AK627">
        <v>16.25</v>
      </c>
      <c r="AL627">
        <v>6773.4375</v>
      </c>
      <c r="AM627">
        <v>82.300896106907615</v>
      </c>
      <c r="AN627">
        <v>0.9</v>
      </c>
      <c r="AO627">
        <v>0.60844334427391233</v>
      </c>
      <c r="AP627">
        <v>0.39155665572608767</v>
      </c>
      <c r="AQ627" s="2">
        <f>Table4[[#This Row],[Gain]]^Table4[[#This Row],[θ]]</f>
        <v>80</v>
      </c>
      <c r="AR627" s="2">
        <f>-Table4[[#This Row],[λ]]*-Table4[[#This Row],[Loss]]^Table4[[#This Row],[θ]]</f>
        <v>125.99999999999999</v>
      </c>
      <c r="AS627" s="2">
        <f>Table4[[#This Row],[pie_gain]]*Table4[[#This Row],[v_n_w_g]]-Table4[[#This Row],[pie_loss]]*Table4[[#This Row],[v_n_w_l]]</f>
        <v>-0.66067107957405113</v>
      </c>
      <c r="AT627" s="2">
        <f>IF(Table4[[#This Row],[diff_v]]&gt;=1,1,0)</f>
        <v>0</v>
      </c>
      <c r="AU627" s="2">
        <f>Table4[[#This Row],[Gain]]^(Table4[[#This Row],[θ]]*Table4[[#This Row],[ω_p]])</f>
        <v>83.583564261587739</v>
      </c>
      <c r="AV627" s="2">
        <f>-Table4[[#This Row],[λ]]*-Table4[[#This Row],[Loss]]^(Table4[[#This Row],[θ]]*Table4[[#This Row],[ω_n]])</f>
        <v>125.99999999999999</v>
      </c>
      <c r="AW627" s="2">
        <f>Table4[[#This Row],[v_n_w_g_w]]*Table4[[#This Row],[pie_gain]]-Table4[[#This Row],[v_n_w_l_w]]*Table4[[#This Row],[pie_loss]]</f>
        <v>1.5197247441668651</v>
      </c>
      <c r="AX627" s="2">
        <f>IF(Table4[[#This Row],[diff_v_w]]&gt;=1,1,0)</f>
        <v>1</v>
      </c>
      <c r="AY627" s="2">
        <f>Table4[[#This Row],[Gain]]^(Table4[[#This Row],[θ]])*Table4[[#This Row],[ω_p2]]</f>
        <v>80.559999999999988</v>
      </c>
      <c r="AZ627" s="2">
        <f>-Table4[[#This Row],[λ]]*-Table4[[#This Row],[Loss]]^(Table4[[#This Row],[θ]])*Table4[[#This Row],[ω_n2]]</f>
        <v>125.99999999999999</v>
      </c>
      <c r="BA627" s="2">
        <f>Table4[[#This Row],[v_n_w_g_w2]]*Table4[[#This Row],[pie_gain]]-Table4[[#This Row],[v_n_w_l_w2]]*Table4[[#This Row],[pie_loss]]</f>
        <v>-0.31994280678066644</v>
      </c>
      <c r="BB627" s="2">
        <f>IF(Table4[[#This Row],[diff_v_w2]]&gt;=1,1,0)</f>
        <v>0</v>
      </c>
      <c r="BC627" s="2">
        <f>Table4[[#This Row],[Gain]]^(Table4[[#This Row],[θ]]+Table4[[#This Row],[ω_p3]])</f>
        <v>85.061541108400064</v>
      </c>
      <c r="BD627" s="2">
        <f>-Table4[[#This Row],[λ]]*-Table4[[#This Row],[Loss]]^(Table4[[#This Row],[θ]]+Table4[[#This Row],[ω_n3]])</f>
        <v>125.99999999999999</v>
      </c>
      <c r="BE627" s="2">
        <f>Table4[[#This Row],[v_n_w_g_w3]]*Table4[[#This Row],[pie_gain]]-Table4[[#This Row],[v_n_w_l_w3]]*Table4[[#This Row],[pie_loss]]</f>
        <v>2.4189899196007687</v>
      </c>
      <c r="BF627" s="2">
        <f>IF(Table4[[#This Row],[diff_v_w3]]&gt;=1,1,0)</f>
        <v>1</v>
      </c>
      <c r="BG627" s="2">
        <f>(Table4[[#This Row],[Accept]]-Table4[[#This Row],[projected_M1]])</f>
        <v>0</v>
      </c>
      <c r="BH627" s="2">
        <f>(Table4[[#This Row],[Accept]]-Table4[[#This Row],[projected_M2]])</f>
        <v>-1</v>
      </c>
      <c r="BI627" s="2">
        <f>(Table4[[#This Row],[Accept]]-Table4[[#This Row],[projected_M3]])</f>
        <v>0</v>
      </c>
      <c r="BJ627" s="2">
        <f>(Table4[[#This Row],[Accept]]-Table4[[#This Row],[projected_M4]])</f>
        <v>-1</v>
      </c>
    </row>
    <row r="628" spans="1:62" x14ac:dyDescent="0.3">
      <c r="A628">
        <v>21</v>
      </c>
      <c r="B628" t="s">
        <v>46</v>
      </c>
      <c r="C628">
        <v>1</v>
      </c>
      <c r="D628">
        <v>-1.4</v>
      </c>
      <c r="E628" s="22">
        <f>IF(Table4[[#This Row],[Trial]]="G1",Table4[[#This Row],[Balance]]/100,IF(Table4[[#This Row],[Trial]]="G2",Table4[[#This Row],[Balance]]/200,Table4[[#This Row],[Balance]]/500))</f>
        <v>1.7</v>
      </c>
      <c r="F628" s="22">
        <f>IF(Table4[[#This Row],[Net_Balance]]&gt;1,1+(Table4[[#This Row],[Net_Balance]]-1)/$F$974,1)</f>
        <v>1.01</v>
      </c>
      <c r="G628" s="22">
        <f>IF(Table4[[#This Row],[Net_Balance]]&lt;1,1-(1-Table4[[#This Row],[Net_Balance]])/$F$974,1)</f>
        <v>1</v>
      </c>
      <c r="H628" s="22">
        <f>IF(Table4[[#This Row],[Net_Balance]]&gt;1,1+(Table4[[#This Row],[Net_Balance]]-1)/$H$974,1)</f>
        <v>1.0069999999999999</v>
      </c>
      <c r="I628" s="22">
        <f>IF(Table4[[#This Row],[Net_Balance]]&lt;1,1-(1-Table4[[#This Row],[Net_Balance]])/$H$974,1)</f>
        <v>1</v>
      </c>
      <c r="J628" s="22">
        <f>IF(Table4[[#This Row],[Net_Balance]]&gt;1,(Table4[[#This Row],[Net_Balance]]-1)/$J$974,0)</f>
        <v>1.3999999999999999E-2</v>
      </c>
      <c r="K628" s="22">
        <f>IF(Table4[[#This Row],[Net_Balance]]&lt;1,-(1-Table4[[#This Row],[Net_Balance]])/$J$974,0)</f>
        <v>0</v>
      </c>
      <c r="L628" t="s">
        <v>110</v>
      </c>
      <c r="M628" t="s">
        <v>69</v>
      </c>
      <c r="N628" t="s">
        <v>5</v>
      </c>
      <c r="O628">
        <v>0</v>
      </c>
      <c r="P628">
        <v>0</v>
      </c>
      <c r="Q628">
        <v>850</v>
      </c>
      <c r="R628">
        <v>1664535853</v>
      </c>
      <c r="S628">
        <v>5</v>
      </c>
      <c r="T628" t="s">
        <v>117</v>
      </c>
      <c r="U628">
        <v>0</v>
      </c>
      <c r="V628">
        <v>-50</v>
      </c>
      <c r="W628">
        <v>0.5</v>
      </c>
      <c r="X628">
        <v>50</v>
      </c>
      <c r="Y628">
        <v>0.5</v>
      </c>
      <c r="Z628">
        <v>0</v>
      </c>
      <c r="AA628">
        <v>2500</v>
      </c>
      <c r="AB628">
        <v>50</v>
      </c>
      <c r="AC628">
        <v>4</v>
      </c>
      <c r="AD628">
        <v>0.25</v>
      </c>
      <c r="AE628">
        <v>0.75</v>
      </c>
      <c r="AF628">
        <v>1</v>
      </c>
      <c r="AG628">
        <v>0.25</v>
      </c>
      <c r="AH628">
        <v>0.5</v>
      </c>
      <c r="AI628">
        <v>0.375</v>
      </c>
      <c r="AJ628">
        <v>0.625</v>
      </c>
      <c r="AK628">
        <v>12.5</v>
      </c>
      <c r="AL628">
        <v>2343.75</v>
      </c>
      <c r="AM628">
        <v>48.412291827592711</v>
      </c>
      <c r="AN628">
        <v>0.9</v>
      </c>
      <c r="AO628">
        <v>0.60844334427391233</v>
      </c>
      <c r="AP628">
        <v>0.39155665572608767</v>
      </c>
      <c r="AQ628" s="2">
        <f>Table4[[#This Row],[Gain]]^Table4[[#This Row],[θ]]</f>
        <v>50</v>
      </c>
      <c r="AR628" s="2">
        <f>-Table4[[#This Row],[λ]]*-Table4[[#This Row],[Loss]]^Table4[[#This Row],[θ]]</f>
        <v>70</v>
      </c>
      <c r="AS628" s="2">
        <f>Table4[[#This Row],[pie_gain]]*Table4[[#This Row],[v_n_w_g]]-Table4[[#This Row],[pie_loss]]*Table4[[#This Row],[v_n_w_l]]</f>
        <v>3.0132013128694801</v>
      </c>
      <c r="AT628" s="2">
        <f>IF(Table4[[#This Row],[diff_v]]&gt;=1,1,0)</f>
        <v>1</v>
      </c>
      <c r="AU628" s="2">
        <f>Table4[[#This Row],[Gain]]^(Table4[[#This Row],[θ]]*Table4[[#This Row],[ω_p]])</f>
        <v>51.994775141361394</v>
      </c>
      <c r="AV628" s="2">
        <f>-Table4[[#This Row],[λ]]*-Table4[[#This Row],[Loss]]^(Table4[[#This Row],[θ]]*Table4[[#This Row],[ω_n]])</f>
        <v>70</v>
      </c>
      <c r="AW628" s="2">
        <f>Table4[[#This Row],[v_n_w_g_w]]*Table4[[#This Row],[pie_gain]]-Table4[[#This Row],[v_n_w_l_w]]*Table4[[#This Row],[pie_loss]]</f>
        <v>4.2269089709538754</v>
      </c>
      <c r="AX628" s="2">
        <f>IF(Table4[[#This Row],[diff_v_w]]&gt;=1,1,0)</f>
        <v>1</v>
      </c>
      <c r="AY628" s="2">
        <f>Table4[[#This Row],[Gain]]^(Table4[[#This Row],[θ]])*Table4[[#This Row],[ω_p2]]</f>
        <v>50.349999999999994</v>
      </c>
      <c r="AZ628" s="2">
        <f>-Table4[[#This Row],[λ]]*-Table4[[#This Row],[Loss]]^(Table4[[#This Row],[θ]])*Table4[[#This Row],[ω_n2]]</f>
        <v>70</v>
      </c>
      <c r="BA628" s="2">
        <f>Table4[[#This Row],[v_n_w_g_w2]]*Table4[[#This Row],[pie_gain]]-Table4[[#This Row],[v_n_w_l_w2]]*Table4[[#This Row],[pie_loss]]</f>
        <v>3.2261564833653473</v>
      </c>
      <c r="BB628" s="2">
        <f>IF(Table4[[#This Row],[diff_v_w2]]&gt;=1,1,0)</f>
        <v>1</v>
      </c>
      <c r="BC628" s="2">
        <f>Table4[[#This Row],[Gain]]^(Table4[[#This Row],[θ]]+Table4[[#This Row],[ω_p3]])</f>
        <v>52.814793294589897</v>
      </c>
      <c r="BD628" s="2">
        <f>-Table4[[#This Row],[λ]]*-Table4[[#This Row],[Loss]]^(Table4[[#This Row],[θ]]+Table4[[#This Row],[ω_n3]])</f>
        <v>70</v>
      </c>
      <c r="BE628" s="2">
        <f>Table4[[#This Row],[v_n_w_g_w3]]*Table4[[#This Row],[pie_gain]]-Table4[[#This Row],[v_n_w_l_w3]]*Table4[[#This Row],[pie_loss]]</f>
        <v>4.7258435584695384</v>
      </c>
      <c r="BF628" s="2">
        <f>IF(Table4[[#This Row],[diff_v_w3]]&gt;=1,1,0)</f>
        <v>1</v>
      </c>
      <c r="BG628" s="2">
        <f>(Table4[[#This Row],[Accept]]-Table4[[#This Row],[projected_M1]])</f>
        <v>-1</v>
      </c>
      <c r="BH628" s="2">
        <f>(Table4[[#This Row],[Accept]]-Table4[[#This Row],[projected_M2]])</f>
        <v>-1</v>
      </c>
      <c r="BI628" s="2">
        <f>(Table4[[#This Row],[Accept]]-Table4[[#This Row],[projected_M3]])</f>
        <v>-1</v>
      </c>
      <c r="BJ628" s="2">
        <f>(Table4[[#This Row],[Accept]]-Table4[[#This Row],[projected_M4]])</f>
        <v>-1</v>
      </c>
    </row>
    <row r="629" spans="1:62" x14ac:dyDescent="0.3">
      <c r="A629">
        <v>22</v>
      </c>
      <c r="B629" t="s">
        <v>46</v>
      </c>
      <c r="C629">
        <v>1</v>
      </c>
      <c r="D629">
        <v>-1.4</v>
      </c>
      <c r="E629" s="22">
        <f>IF(Table4[[#This Row],[Trial]]="G1",Table4[[#This Row],[Balance]]/100,IF(Table4[[#This Row],[Trial]]="G2",Table4[[#This Row],[Balance]]/200,Table4[[#This Row],[Balance]]/500))</f>
        <v>1.72</v>
      </c>
      <c r="F629" s="22">
        <f>IF(Table4[[#This Row],[Net_Balance]]&gt;1,1+(Table4[[#This Row],[Net_Balance]]-1)/$F$974,1)</f>
        <v>1.0102857142857142</v>
      </c>
      <c r="G629" s="22">
        <f>IF(Table4[[#This Row],[Net_Balance]]&lt;1,1-(1-Table4[[#This Row],[Net_Balance]])/$F$974,1)</f>
        <v>1</v>
      </c>
      <c r="H629" s="22">
        <f>IF(Table4[[#This Row],[Net_Balance]]&gt;1,1+(Table4[[#This Row],[Net_Balance]]-1)/$H$974,1)</f>
        <v>1.0072000000000001</v>
      </c>
      <c r="I629" s="22">
        <f>IF(Table4[[#This Row],[Net_Balance]]&lt;1,1-(1-Table4[[#This Row],[Net_Balance]])/$H$974,1)</f>
        <v>1</v>
      </c>
      <c r="J629" s="22">
        <f>IF(Table4[[#This Row],[Net_Balance]]&gt;1,(Table4[[#This Row],[Net_Balance]]-1)/$J$974,0)</f>
        <v>1.44E-2</v>
      </c>
      <c r="K629" s="22">
        <f>IF(Table4[[#This Row],[Net_Balance]]&lt;1,-(1-Table4[[#This Row],[Net_Balance]])/$J$974,0)</f>
        <v>0</v>
      </c>
      <c r="L629" t="s">
        <v>110</v>
      </c>
      <c r="M629" t="s">
        <v>52</v>
      </c>
      <c r="N629" t="s">
        <v>7</v>
      </c>
      <c r="O629">
        <v>1</v>
      </c>
      <c r="P629">
        <v>10</v>
      </c>
      <c r="Q629">
        <v>860</v>
      </c>
      <c r="R629">
        <v>1664535857</v>
      </c>
      <c r="S629">
        <v>4</v>
      </c>
      <c r="T629" t="s">
        <v>117</v>
      </c>
      <c r="U629">
        <v>0</v>
      </c>
      <c r="V629">
        <v>-10</v>
      </c>
      <c r="W629">
        <v>0.5</v>
      </c>
      <c r="X629">
        <v>10</v>
      </c>
      <c r="Y629">
        <v>0.5</v>
      </c>
      <c r="Z629">
        <v>0</v>
      </c>
      <c r="AA629">
        <v>100</v>
      </c>
      <c r="AB629">
        <v>10</v>
      </c>
      <c r="AC629">
        <v>4</v>
      </c>
      <c r="AD629">
        <v>0.25</v>
      </c>
      <c r="AE629">
        <v>0.75</v>
      </c>
      <c r="AF629">
        <v>1</v>
      </c>
      <c r="AG629">
        <v>0.25</v>
      </c>
      <c r="AH629">
        <v>0.5</v>
      </c>
      <c r="AI629">
        <v>0.375</v>
      </c>
      <c r="AJ629">
        <v>0.625</v>
      </c>
      <c r="AK629">
        <v>2.5</v>
      </c>
      <c r="AL629">
        <v>93.75</v>
      </c>
      <c r="AM629">
        <v>9.6824583655185421</v>
      </c>
      <c r="AN629">
        <v>0.9</v>
      </c>
      <c r="AO629">
        <v>0.60844334427391233</v>
      </c>
      <c r="AP629">
        <v>0.39155665572608767</v>
      </c>
      <c r="AQ629" s="2">
        <f>Table4[[#This Row],[Gain]]^Table4[[#This Row],[θ]]</f>
        <v>10</v>
      </c>
      <c r="AR629" s="2">
        <f>-Table4[[#This Row],[λ]]*-Table4[[#This Row],[Loss]]^Table4[[#This Row],[θ]]</f>
        <v>14</v>
      </c>
      <c r="AS629" s="2">
        <f>Table4[[#This Row],[pie_gain]]*Table4[[#This Row],[v_n_w_g]]-Table4[[#This Row],[pie_loss]]*Table4[[#This Row],[v_n_w_l]]</f>
        <v>0.60264026257389602</v>
      </c>
      <c r="AT629" s="2">
        <f>IF(Table4[[#This Row],[diff_v]]&gt;=1,1,0)</f>
        <v>0</v>
      </c>
      <c r="AU629" s="2">
        <f>Table4[[#This Row],[Gain]]^(Table4[[#This Row],[θ]]*Table4[[#This Row],[ω_p]])</f>
        <v>10.239664192568226</v>
      </c>
      <c r="AV629" s="2">
        <f>-Table4[[#This Row],[λ]]*-Table4[[#This Row],[Loss]]^(Table4[[#This Row],[θ]]*Table4[[#This Row],[ω_n]])</f>
        <v>14</v>
      </c>
      <c r="AW629" s="2">
        <f>Table4[[#This Row],[v_n_w_g_w]]*Table4[[#This Row],[pie_gain]]-Table4[[#This Row],[v_n_w_l_w]]*Table4[[#This Row],[pie_loss]]</f>
        <v>0.74846234540281387</v>
      </c>
      <c r="AX629" s="2">
        <f>IF(Table4[[#This Row],[diff_v_w]]&gt;=1,1,0)</f>
        <v>0</v>
      </c>
      <c r="AY629" s="2">
        <f>Table4[[#This Row],[Gain]]^(Table4[[#This Row],[θ]])*Table4[[#This Row],[ω_p2]]</f>
        <v>10.072000000000001</v>
      </c>
      <c r="AZ629" s="2">
        <f>-Table4[[#This Row],[λ]]*-Table4[[#This Row],[Loss]]^(Table4[[#This Row],[θ]])*Table4[[#This Row],[ω_n2]]</f>
        <v>14</v>
      </c>
      <c r="BA629" s="2">
        <f>Table4[[#This Row],[v_n_w_g_w2]]*Table4[[#This Row],[pie_gain]]-Table4[[#This Row],[v_n_w_l_w2]]*Table4[[#This Row],[pie_loss]]</f>
        <v>0.64644818336161869</v>
      </c>
      <c r="BB629" s="2">
        <f>IF(Table4[[#This Row],[diff_v_w2]]&gt;=1,1,0)</f>
        <v>0</v>
      </c>
      <c r="BC629" s="2">
        <f>Table4[[#This Row],[Gain]]^(Table4[[#This Row],[θ]]+Table4[[#This Row],[ω_p3]])</f>
        <v>10.337130523505841</v>
      </c>
      <c r="BD629" s="2">
        <f>-Table4[[#This Row],[λ]]*-Table4[[#This Row],[Loss]]^(Table4[[#This Row],[θ]]+Table4[[#This Row],[ω_n3]])</f>
        <v>14</v>
      </c>
      <c r="BE629" s="2">
        <f>Table4[[#This Row],[v_n_w_g_w3]]*Table4[[#This Row],[pie_gain]]-Table4[[#This Row],[v_n_w_l_w3]]*Table4[[#This Row],[pie_loss]]</f>
        <v>0.80776508575260486</v>
      </c>
      <c r="BF629" s="2">
        <f>IF(Table4[[#This Row],[diff_v_w3]]&gt;=1,1,0)</f>
        <v>0</v>
      </c>
      <c r="BG629" s="2">
        <f>(Table4[[#This Row],[Accept]]-Table4[[#This Row],[projected_M1]])</f>
        <v>1</v>
      </c>
      <c r="BH629" s="2">
        <f>(Table4[[#This Row],[Accept]]-Table4[[#This Row],[projected_M2]])</f>
        <v>1</v>
      </c>
      <c r="BI629" s="2">
        <f>(Table4[[#This Row],[Accept]]-Table4[[#This Row],[projected_M3]])</f>
        <v>1</v>
      </c>
      <c r="BJ629" s="2">
        <f>(Table4[[#This Row],[Accept]]-Table4[[#This Row],[projected_M4]])</f>
        <v>1</v>
      </c>
    </row>
    <row r="630" spans="1:62" x14ac:dyDescent="0.3">
      <c r="A630">
        <v>24</v>
      </c>
      <c r="B630" t="s">
        <v>46</v>
      </c>
      <c r="C630">
        <v>1</v>
      </c>
      <c r="D630">
        <v>-1.4</v>
      </c>
      <c r="E630" s="22">
        <f>IF(Table4[[#This Row],[Trial]]="G1",Table4[[#This Row],[Balance]]/100,IF(Table4[[#This Row],[Trial]]="G2",Table4[[#This Row],[Balance]]/200,Table4[[#This Row],[Balance]]/500))</f>
        <v>1.82</v>
      </c>
      <c r="F630" s="22">
        <f>IF(Table4[[#This Row],[Net_Balance]]&gt;1,1+(Table4[[#This Row],[Net_Balance]]-1)/$F$974,1)</f>
        <v>1.0117142857142858</v>
      </c>
      <c r="G630" s="22">
        <f>IF(Table4[[#This Row],[Net_Balance]]&lt;1,1-(1-Table4[[#This Row],[Net_Balance]])/$F$974,1)</f>
        <v>1</v>
      </c>
      <c r="H630" s="22">
        <f>IF(Table4[[#This Row],[Net_Balance]]&gt;1,1+(Table4[[#This Row],[Net_Balance]]-1)/$H$974,1)</f>
        <v>1.0082</v>
      </c>
      <c r="I630" s="22">
        <f>IF(Table4[[#This Row],[Net_Balance]]&lt;1,1-(1-Table4[[#This Row],[Net_Balance]])/$H$974,1)</f>
        <v>1</v>
      </c>
      <c r="J630" s="22">
        <f>IF(Table4[[#This Row],[Net_Balance]]&gt;1,(Table4[[#This Row],[Net_Balance]]-1)/$J$974,0)</f>
        <v>1.6400000000000001E-2</v>
      </c>
      <c r="K630" s="22">
        <f>IF(Table4[[#This Row],[Net_Balance]]&lt;1,-(1-Table4[[#This Row],[Net_Balance]])/$J$974,0)</f>
        <v>0</v>
      </c>
      <c r="L630" t="s">
        <v>110</v>
      </c>
      <c r="M630" t="s">
        <v>73</v>
      </c>
      <c r="N630" t="s">
        <v>7</v>
      </c>
      <c r="O630">
        <v>1</v>
      </c>
      <c r="P630">
        <v>50</v>
      </c>
      <c r="Q630">
        <v>910</v>
      </c>
      <c r="R630">
        <v>1664535878</v>
      </c>
      <c r="S630">
        <v>8</v>
      </c>
      <c r="T630" t="s">
        <v>118</v>
      </c>
      <c r="U630">
        <v>1</v>
      </c>
      <c r="V630">
        <v>-50</v>
      </c>
      <c r="W630">
        <v>0.5</v>
      </c>
      <c r="X630">
        <v>50</v>
      </c>
      <c r="Y630">
        <v>0.5</v>
      </c>
      <c r="Z630">
        <v>0</v>
      </c>
      <c r="AA630">
        <v>2500</v>
      </c>
      <c r="AB630">
        <v>50</v>
      </c>
      <c r="AC630">
        <v>4</v>
      </c>
      <c r="AD630">
        <v>0.25</v>
      </c>
      <c r="AE630">
        <v>0.75</v>
      </c>
      <c r="AF630">
        <v>1</v>
      </c>
      <c r="AG630">
        <v>0.25</v>
      </c>
      <c r="AH630">
        <v>0.5</v>
      </c>
      <c r="AI630">
        <v>0.375</v>
      </c>
      <c r="AJ630">
        <v>0.625</v>
      </c>
      <c r="AK630">
        <v>12.5</v>
      </c>
      <c r="AL630">
        <v>2343.75</v>
      </c>
      <c r="AM630">
        <v>48.412291827592711</v>
      </c>
      <c r="AN630">
        <v>0.9</v>
      </c>
      <c r="AO630">
        <v>0.60844334427391233</v>
      </c>
      <c r="AP630">
        <v>0.39155665572608767</v>
      </c>
      <c r="AQ630" s="2">
        <f>Table4[[#This Row],[Gain]]^Table4[[#This Row],[θ]]</f>
        <v>50</v>
      </c>
      <c r="AR630" s="2">
        <f>-Table4[[#This Row],[λ]]*-Table4[[#This Row],[Loss]]^Table4[[#This Row],[θ]]</f>
        <v>70</v>
      </c>
      <c r="AS630" s="2">
        <f>Table4[[#This Row],[pie_gain]]*Table4[[#This Row],[v_n_w_g]]-Table4[[#This Row],[pie_loss]]*Table4[[#This Row],[v_n_w_l]]</f>
        <v>3.0132013128694801</v>
      </c>
      <c r="AT630" s="2">
        <f>IF(Table4[[#This Row],[diff_v]]&gt;=1,1,0)</f>
        <v>1</v>
      </c>
      <c r="AU630" s="2">
        <f>Table4[[#This Row],[Gain]]^(Table4[[#This Row],[θ]]*Table4[[#This Row],[ω_p]])</f>
        <v>52.344640855030043</v>
      </c>
      <c r="AV630" s="2">
        <f>-Table4[[#This Row],[λ]]*-Table4[[#This Row],[Loss]]^(Table4[[#This Row],[θ]]*Table4[[#This Row],[ω_n]])</f>
        <v>70</v>
      </c>
      <c r="AW630" s="2">
        <f>Table4[[#This Row],[v_n_w_g_w]]*Table4[[#This Row],[pie_gain]]-Table4[[#This Row],[v_n_w_l_w]]*Table4[[#This Row],[pie_loss]]</f>
        <v>4.4397824358252045</v>
      </c>
      <c r="AX630" s="2">
        <f>IF(Table4[[#This Row],[diff_v_w]]&gt;=1,1,0)</f>
        <v>1</v>
      </c>
      <c r="AY630" s="2">
        <f>Table4[[#This Row],[Gain]]^(Table4[[#This Row],[θ]])*Table4[[#This Row],[ω_p2]]</f>
        <v>50.41</v>
      </c>
      <c r="AZ630" s="2">
        <f>-Table4[[#This Row],[λ]]*-Table4[[#This Row],[Loss]]^(Table4[[#This Row],[θ]])*Table4[[#This Row],[ω_n2]]</f>
        <v>70</v>
      </c>
      <c r="BA630" s="2">
        <f>Table4[[#This Row],[v_n_w_g_w2]]*Table4[[#This Row],[pie_gain]]-Table4[[#This Row],[v_n_w_l_w2]]*Table4[[#This Row],[pie_loss]]</f>
        <v>3.2626630840217814</v>
      </c>
      <c r="BB630" s="2">
        <f>IF(Table4[[#This Row],[diff_v_w2]]&gt;=1,1,0)</f>
        <v>1</v>
      </c>
      <c r="BC630" s="2">
        <f>Table4[[#This Row],[Gain]]^(Table4[[#This Row],[θ]]+Table4[[#This Row],[ω_p3]])</f>
        <v>53.31299887220127</v>
      </c>
      <c r="BD630" s="2">
        <f>-Table4[[#This Row],[λ]]*-Table4[[#This Row],[Loss]]^(Table4[[#This Row],[θ]]+Table4[[#This Row],[ω_n3]])</f>
        <v>70</v>
      </c>
      <c r="BE630" s="2">
        <f>Table4[[#This Row],[v_n_w_g_w3]]*Table4[[#This Row],[pie_gain]]-Table4[[#This Row],[v_n_w_l_w3]]*Table4[[#This Row],[pie_loss]]</f>
        <v>5.0289734262473225</v>
      </c>
      <c r="BF630" s="2">
        <f>IF(Table4[[#This Row],[diff_v_w3]]&gt;=1,1,0)</f>
        <v>1</v>
      </c>
      <c r="BG630" s="2">
        <f>(Table4[[#This Row],[Accept]]-Table4[[#This Row],[projected_M1]])</f>
        <v>0</v>
      </c>
      <c r="BH630" s="2">
        <f>(Table4[[#This Row],[Accept]]-Table4[[#This Row],[projected_M2]])</f>
        <v>0</v>
      </c>
      <c r="BI630" s="2">
        <f>(Table4[[#This Row],[Accept]]-Table4[[#This Row],[projected_M3]])</f>
        <v>0</v>
      </c>
      <c r="BJ630" s="2">
        <f>(Table4[[#This Row],[Accept]]-Table4[[#This Row],[projected_M4]])</f>
        <v>0</v>
      </c>
    </row>
    <row r="631" spans="1:62" x14ac:dyDescent="0.3">
      <c r="A631">
        <v>25</v>
      </c>
      <c r="B631" t="s">
        <v>46</v>
      </c>
      <c r="C631">
        <v>1</v>
      </c>
      <c r="D631">
        <v>-1.4</v>
      </c>
      <c r="E631" s="22">
        <f>IF(Table4[[#This Row],[Trial]]="G1",Table4[[#This Row],[Balance]]/100,IF(Table4[[#This Row],[Trial]]="G2",Table4[[#This Row],[Balance]]/200,Table4[[#This Row],[Balance]]/500))</f>
        <v>1.82</v>
      </c>
      <c r="F631" s="22">
        <f>IF(Table4[[#This Row],[Net_Balance]]&gt;1,1+(Table4[[#This Row],[Net_Balance]]-1)/$F$974,1)</f>
        <v>1.0117142857142858</v>
      </c>
      <c r="G631" s="22">
        <f>IF(Table4[[#This Row],[Net_Balance]]&lt;1,1-(1-Table4[[#This Row],[Net_Balance]])/$F$974,1)</f>
        <v>1</v>
      </c>
      <c r="H631" s="22">
        <f>IF(Table4[[#This Row],[Net_Balance]]&gt;1,1+(Table4[[#This Row],[Net_Balance]]-1)/$H$974,1)</f>
        <v>1.0082</v>
      </c>
      <c r="I631" s="22">
        <f>IF(Table4[[#This Row],[Net_Balance]]&lt;1,1-(1-Table4[[#This Row],[Net_Balance]])/$H$974,1)</f>
        <v>1</v>
      </c>
      <c r="J631" s="22">
        <f>IF(Table4[[#This Row],[Net_Balance]]&gt;1,(Table4[[#This Row],[Net_Balance]]-1)/$J$974,0)</f>
        <v>1.6400000000000001E-2</v>
      </c>
      <c r="K631" s="22">
        <f>IF(Table4[[#This Row],[Net_Balance]]&lt;1,-(1-Table4[[#This Row],[Net_Balance]])/$J$974,0)</f>
        <v>0</v>
      </c>
      <c r="L631" t="s">
        <v>110</v>
      </c>
      <c r="M631" t="s">
        <v>87</v>
      </c>
      <c r="N631" t="s">
        <v>5</v>
      </c>
      <c r="O631">
        <v>0</v>
      </c>
      <c r="P631">
        <v>0</v>
      </c>
      <c r="Q631">
        <v>910</v>
      </c>
      <c r="R631">
        <v>1664535885</v>
      </c>
      <c r="S631">
        <v>7</v>
      </c>
      <c r="T631" t="s">
        <v>118</v>
      </c>
      <c r="U631">
        <v>1</v>
      </c>
      <c r="V631">
        <v>-90</v>
      </c>
      <c r="W631">
        <v>0.5</v>
      </c>
      <c r="X631">
        <v>90</v>
      </c>
      <c r="Y631">
        <v>0.5</v>
      </c>
      <c r="Z631">
        <v>0</v>
      </c>
      <c r="AA631">
        <v>8100</v>
      </c>
      <c r="AB631">
        <v>90</v>
      </c>
      <c r="AC631">
        <v>2</v>
      </c>
      <c r="AD631">
        <v>0.25</v>
      </c>
      <c r="AE631">
        <v>0.75</v>
      </c>
      <c r="AF631">
        <v>2</v>
      </c>
      <c r="AG631">
        <v>0.5</v>
      </c>
      <c r="AH631">
        <v>0.25</v>
      </c>
      <c r="AI631">
        <v>0.625</v>
      </c>
      <c r="AJ631">
        <v>0.375</v>
      </c>
      <c r="AK631">
        <v>-22.5</v>
      </c>
      <c r="AL631">
        <v>7593.75</v>
      </c>
      <c r="AM631">
        <v>87.142125289666879</v>
      </c>
      <c r="AN631">
        <v>0.9</v>
      </c>
      <c r="AO631">
        <v>0.38419903534316502</v>
      </c>
      <c r="AP631">
        <v>0.61580096465683498</v>
      </c>
      <c r="AQ631" s="2">
        <f>Table4[[#This Row],[Gain]]^Table4[[#This Row],[θ]]</f>
        <v>90</v>
      </c>
      <c r="AR631" s="2">
        <f>-Table4[[#This Row],[λ]]*-Table4[[#This Row],[Loss]]^Table4[[#This Row],[θ]]</f>
        <v>125.99999999999999</v>
      </c>
      <c r="AS631" s="2">
        <f>Table4[[#This Row],[pie_gain]]*Table4[[#This Row],[v_n_w_g]]-Table4[[#This Row],[pie_loss]]*Table4[[#This Row],[v_n_w_l]]</f>
        <v>-43.013008365876345</v>
      </c>
      <c r="AT631" s="2">
        <f>IF(Table4[[#This Row],[diff_v]]&gt;=1,1,0)</f>
        <v>0</v>
      </c>
      <c r="AU631" s="2">
        <f>Table4[[#This Row],[Gain]]^(Table4[[#This Row],[θ]]*Table4[[#This Row],[ω_p]])</f>
        <v>94.871346505502515</v>
      </c>
      <c r="AV631" s="2">
        <f>-Table4[[#This Row],[λ]]*-Table4[[#This Row],[Loss]]^(Table4[[#This Row],[θ]]*Table4[[#This Row],[ω_n]])</f>
        <v>125.99999999999999</v>
      </c>
      <c r="AW631" s="2">
        <f>Table4[[#This Row],[v_n_w_g_w]]*Table4[[#This Row],[pie_gain]]-Table4[[#This Row],[v_n_w_l_w]]*Table4[[#This Row],[pie_loss]]</f>
        <v>-41.14144173763998</v>
      </c>
      <c r="AX631" s="2">
        <f>IF(Table4[[#This Row],[diff_v_w]]&gt;=1,1,0)</f>
        <v>0</v>
      </c>
      <c r="AY631" s="2">
        <f>Table4[[#This Row],[Gain]]^(Table4[[#This Row],[θ]])*Table4[[#This Row],[ω_p2]]</f>
        <v>90.738</v>
      </c>
      <c r="AZ631" s="2">
        <f>-Table4[[#This Row],[λ]]*-Table4[[#This Row],[Loss]]^(Table4[[#This Row],[θ]])*Table4[[#This Row],[ω_n2]]</f>
        <v>125.99999999999999</v>
      </c>
      <c r="BA631" s="2">
        <f>Table4[[#This Row],[v_n_w_g_w2]]*Table4[[#This Row],[pie_gain]]-Table4[[#This Row],[v_n_w_l_w2]]*Table4[[#This Row],[pie_loss]]</f>
        <v>-42.729469477793089</v>
      </c>
      <c r="BB631" s="2">
        <f>IF(Table4[[#This Row],[diff_v_w2]]&gt;=1,1,0)</f>
        <v>0</v>
      </c>
      <c r="BC631" s="2">
        <f>Table4[[#This Row],[Gain]]^(Table4[[#This Row],[θ]]+Table4[[#This Row],[ω_p3]])</f>
        <v>96.892929467583926</v>
      </c>
      <c r="BD631" s="2">
        <f>-Table4[[#This Row],[λ]]*-Table4[[#This Row],[Loss]]^(Table4[[#This Row],[θ]]+Table4[[#This Row],[ω_n3]])</f>
        <v>125.99999999999999</v>
      </c>
      <c r="BE631" s="2">
        <f>Table4[[#This Row],[v_n_w_g_w3]]*Table4[[#This Row],[pie_gain]]-Table4[[#This Row],[v_n_w_l_w3]]*Table4[[#This Row],[pie_loss]]</f>
        <v>-40.364751513742121</v>
      </c>
      <c r="BF631" s="2">
        <f>IF(Table4[[#This Row],[diff_v_w3]]&gt;=1,1,0)</f>
        <v>0</v>
      </c>
      <c r="BG631" s="2">
        <f>(Table4[[#This Row],[Accept]]-Table4[[#This Row],[projected_M1]])</f>
        <v>0</v>
      </c>
      <c r="BH631" s="2">
        <f>(Table4[[#This Row],[Accept]]-Table4[[#This Row],[projected_M2]])</f>
        <v>0</v>
      </c>
      <c r="BI631" s="2">
        <f>(Table4[[#This Row],[Accept]]-Table4[[#This Row],[projected_M3]])</f>
        <v>0</v>
      </c>
      <c r="BJ631" s="2">
        <f>(Table4[[#This Row],[Accept]]-Table4[[#This Row],[projected_M4]])</f>
        <v>0</v>
      </c>
    </row>
    <row r="632" spans="1:62" x14ac:dyDescent="0.3">
      <c r="A632">
        <v>26</v>
      </c>
      <c r="B632" t="s">
        <v>46</v>
      </c>
      <c r="C632">
        <v>1</v>
      </c>
      <c r="D632">
        <v>-1.4</v>
      </c>
      <c r="E632" s="22">
        <f>IF(Table4[[#This Row],[Trial]]="G1",Table4[[#This Row],[Balance]]/100,IF(Table4[[#This Row],[Trial]]="G2",Table4[[#This Row],[Balance]]/200,Table4[[#This Row],[Balance]]/500))</f>
        <v>1.64</v>
      </c>
      <c r="F632" s="22">
        <f>IF(Table4[[#This Row],[Net_Balance]]&gt;1,1+(Table4[[#This Row],[Net_Balance]]-1)/$F$974,1)</f>
        <v>1.0091428571428571</v>
      </c>
      <c r="G632" s="22">
        <f>IF(Table4[[#This Row],[Net_Balance]]&lt;1,1-(1-Table4[[#This Row],[Net_Balance]])/$F$974,1)</f>
        <v>1</v>
      </c>
      <c r="H632" s="22">
        <f>IF(Table4[[#This Row],[Net_Balance]]&gt;1,1+(Table4[[#This Row],[Net_Balance]]-1)/$H$974,1)</f>
        <v>1.0064</v>
      </c>
      <c r="I632" s="22">
        <f>IF(Table4[[#This Row],[Net_Balance]]&lt;1,1-(1-Table4[[#This Row],[Net_Balance]])/$H$974,1)</f>
        <v>1</v>
      </c>
      <c r="J632" s="22">
        <f>IF(Table4[[#This Row],[Net_Balance]]&gt;1,(Table4[[#This Row],[Net_Balance]]-1)/$J$974,0)</f>
        <v>1.2799999999999999E-2</v>
      </c>
      <c r="K632" s="22">
        <f>IF(Table4[[#This Row],[Net_Balance]]&lt;1,-(1-Table4[[#This Row],[Net_Balance]])/$J$974,0)</f>
        <v>0</v>
      </c>
      <c r="L632" t="s">
        <v>110</v>
      </c>
      <c r="M632" t="s">
        <v>91</v>
      </c>
      <c r="N632" t="s">
        <v>7</v>
      </c>
      <c r="O632">
        <v>1</v>
      </c>
      <c r="P632">
        <v>-90</v>
      </c>
      <c r="Q632">
        <v>820</v>
      </c>
      <c r="R632">
        <v>1664535889</v>
      </c>
      <c r="S632">
        <v>4</v>
      </c>
      <c r="T632" t="s">
        <v>118</v>
      </c>
      <c r="U632">
        <v>1</v>
      </c>
      <c r="V632">
        <v>-90</v>
      </c>
      <c r="W632">
        <v>0.5</v>
      </c>
      <c r="X632">
        <v>100</v>
      </c>
      <c r="Y632">
        <v>0.5</v>
      </c>
      <c r="Z632">
        <v>5</v>
      </c>
      <c r="AA632">
        <v>9025</v>
      </c>
      <c r="AB632">
        <v>95</v>
      </c>
      <c r="AC632">
        <v>4</v>
      </c>
      <c r="AD632">
        <v>0.25</v>
      </c>
      <c r="AE632">
        <v>0.75</v>
      </c>
      <c r="AF632">
        <v>1</v>
      </c>
      <c r="AG632">
        <v>0.25</v>
      </c>
      <c r="AH632">
        <v>0.5</v>
      </c>
      <c r="AI632">
        <v>0.375</v>
      </c>
      <c r="AJ632">
        <v>0.625</v>
      </c>
      <c r="AK632">
        <v>28.75</v>
      </c>
      <c r="AL632">
        <v>8460.9375</v>
      </c>
      <c r="AM632">
        <v>91.983354472426157</v>
      </c>
      <c r="AN632">
        <v>0.9</v>
      </c>
      <c r="AO632">
        <v>0.60844334427391233</v>
      </c>
      <c r="AP632">
        <v>0.39155665572608767</v>
      </c>
      <c r="AQ632" s="2">
        <f>Table4[[#This Row],[Gain]]^Table4[[#This Row],[θ]]</f>
        <v>100</v>
      </c>
      <c r="AR632" s="2">
        <f>-Table4[[#This Row],[λ]]*-Table4[[#This Row],[Loss]]^Table4[[#This Row],[θ]]</f>
        <v>125.99999999999999</v>
      </c>
      <c r="AS632" s="2">
        <f>Table4[[#This Row],[pie_gain]]*Table4[[#This Row],[v_n_w_g]]-Table4[[#This Row],[pie_loss]]*Table4[[#This Row],[v_n_w_l]]</f>
        <v>11.508195805904194</v>
      </c>
      <c r="AT632" s="2">
        <f>IF(Table4[[#This Row],[diff_v]]&gt;=1,1,0)</f>
        <v>1</v>
      </c>
      <c r="AU632" s="2">
        <f>Table4[[#This Row],[Gain]]^(Table4[[#This Row],[θ]]*Table4[[#This Row],[ω_p]])</f>
        <v>104.30033763116111</v>
      </c>
      <c r="AV632" s="2">
        <f>-Table4[[#This Row],[λ]]*-Table4[[#This Row],[Loss]]^(Table4[[#This Row],[θ]]*Table4[[#This Row],[ω_n]])</f>
        <v>125.99999999999999</v>
      </c>
      <c r="AW632" s="2">
        <f>Table4[[#This Row],[v_n_w_g_w]]*Table4[[#This Row],[pie_gain]]-Table4[[#This Row],[v_n_w_l_w]]*Table4[[#This Row],[pie_loss]]</f>
        <v>14.124707615714819</v>
      </c>
      <c r="AX632" s="2">
        <f>IF(Table4[[#This Row],[diff_v_w]]&gt;=1,1,0)</f>
        <v>1</v>
      </c>
      <c r="AY632" s="2">
        <f>Table4[[#This Row],[Gain]]^(Table4[[#This Row],[θ]])*Table4[[#This Row],[ω_p2]]</f>
        <v>100.64</v>
      </c>
      <c r="AZ632" s="2">
        <f>-Table4[[#This Row],[λ]]*-Table4[[#This Row],[Loss]]^(Table4[[#This Row],[θ]])*Table4[[#This Row],[ω_n2]]</f>
        <v>125.99999999999999</v>
      </c>
      <c r="BA632" s="2">
        <f>Table4[[#This Row],[v_n_w_g_w2]]*Table4[[#This Row],[pie_gain]]-Table4[[#This Row],[v_n_w_l_w2]]*Table4[[#This Row],[pie_loss]]</f>
        <v>11.897599546239498</v>
      </c>
      <c r="BB632" s="2">
        <f>IF(Table4[[#This Row],[diff_v_w2]]&gt;=1,1,0)</f>
        <v>1</v>
      </c>
      <c r="BC632" s="2">
        <f>Table4[[#This Row],[Gain]]^(Table4[[#This Row],[θ]]+Table4[[#This Row],[ω_p3]])</f>
        <v>106.07181496353148</v>
      </c>
      <c r="BD632" s="2">
        <f>-Table4[[#This Row],[λ]]*-Table4[[#This Row],[Loss]]^(Table4[[#This Row],[θ]]+Table4[[#This Row],[ω_n3]])</f>
        <v>125.99999999999999</v>
      </c>
      <c r="BE632" s="2">
        <f>Table4[[#This Row],[v_n_w_g_w3]]*Table4[[#This Row],[pie_gain]]-Table4[[#This Row],[v_n_w_l_w3]]*Table4[[#This Row],[pie_loss]]</f>
        <v>15.202551208127673</v>
      </c>
      <c r="BF632" s="2">
        <f>IF(Table4[[#This Row],[diff_v_w3]]&gt;=1,1,0)</f>
        <v>1</v>
      </c>
      <c r="BG632" s="2">
        <f>(Table4[[#This Row],[Accept]]-Table4[[#This Row],[projected_M1]])</f>
        <v>0</v>
      </c>
      <c r="BH632" s="2">
        <f>(Table4[[#This Row],[Accept]]-Table4[[#This Row],[projected_M2]])</f>
        <v>0</v>
      </c>
      <c r="BI632" s="2">
        <f>(Table4[[#This Row],[Accept]]-Table4[[#This Row],[projected_M3]])</f>
        <v>0</v>
      </c>
      <c r="BJ632" s="2">
        <f>(Table4[[#This Row],[Accept]]-Table4[[#This Row],[projected_M4]])</f>
        <v>0</v>
      </c>
    </row>
    <row r="633" spans="1:62" x14ac:dyDescent="0.3">
      <c r="A633">
        <v>28</v>
      </c>
      <c r="B633" t="s">
        <v>46</v>
      </c>
      <c r="C633">
        <v>1</v>
      </c>
      <c r="D633">
        <v>-1.4</v>
      </c>
      <c r="E633" s="22">
        <f>IF(Table4[[#This Row],[Trial]]="G1",Table4[[#This Row],[Balance]]/100,IF(Table4[[#This Row],[Trial]]="G2",Table4[[#This Row],[Balance]]/200,Table4[[#This Row],[Balance]]/500))</f>
        <v>1.62</v>
      </c>
      <c r="F633" s="22">
        <f>IF(Table4[[#This Row],[Net_Balance]]&gt;1,1+(Table4[[#This Row],[Net_Balance]]-1)/$F$974,1)</f>
        <v>1.0088571428571429</v>
      </c>
      <c r="G633" s="22">
        <f>IF(Table4[[#This Row],[Net_Balance]]&lt;1,1-(1-Table4[[#This Row],[Net_Balance]])/$F$974,1)</f>
        <v>1</v>
      </c>
      <c r="H633" s="22">
        <f>IF(Table4[[#This Row],[Net_Balance]]&gt;1,1+(Table4[[#This Row],[Net_Balance]]-1)/$H$974,1)</f>
        <v>1.0062</v>
      </c>
      <c r="I633" s="22">
        <f>IF(Table4[[#This Row],[Net_Balance]]&lt;1,1-(1-Table4[[#This Row],[Net_Balance]])/$H$974,1)</f>
        <v>1</v>
      </c>
      <c r="J633" s="22">
        <f>IF(Table4[[#This Row],[Net_Balance]]&gt;1,(Table4[[#This Row],[Net_Balance]]-1)/$J$974,0)</f>
        <v>1.2400000000000001E-2</v>
      </c>
      <c r="K633" s="22">
        <f>IF(Table4[[#This Row],[Net_Balance]]&lt;1,-(1-Table4[[#This Row],[Net_Balance]])/$J$974,0)</f>
        <v>0</v>
      </c>
      <c r="L633" t="s">
        <v>110</v>
      </c>
      <c r="M633" t="s">
        <v>84</v>
      </c>
      <c r="N633" t="s">
        <v>7</v>
      </c>
      <c r="O633">
        <v>1</v>
      </c>
      <c r="P633">
        <v>-10</v>
      </c>
      <c r="Q633">
        <v>810</v>
      </c>
      <c r="R633">
        <v>1664535903</v>
      </c>
      <c r="S633">
        <v>7</v>
      </c>
      <c r="T633" t="s">
        <v>118</v>
      </c>
      <c r="U633">
        <v>1</v>
      </c>
      <c r="V633">
        <v>-10</v>
      </c>
      <c r="W633">
        <v>0.5</v>
      </c>
      <c r="X633">
        <v>30</v>
      </c>
      <c r="Y633">
        <v>0.5</v>
      </c>
      <c r="Z633">
        <v>10</v>
      </c>
      <c r="AA633">
        <v>400</v>
      </c>
      <c r="AB633">
        <v>20</v>
      </c>
      <c r="AC633">
        <v>4</v>
      </c>
      <c r="AD633">
        <v>0.25</v>
      </c>
      <c r="AE633">
        <v>0.75</v>
      </c>
      <c r="AF633">
        <v>2</v>
      </c>
      <c r="AG633">
        <v>0.5</v>
      </c>
      <c r="AH633">
        <v>0.25</v>
      </c>
      <c r="AI633">
        <v>0.625</v>
      </c>
      <c r="AJ633">
        <v>0.375</v>
      </c>
      <c r="AK633">
        <v>5</v>
      </c>
      <c r="AL633">
        <v>375</v>
      </c>
      <c r="AM633">
        <v>19.364916731037084</v>
      </c>
      <c r="AN633">
        <v>0.9</v>
      </c>
      <c r="AO633">
        <v>0.38419903534316502</v>
      </c>
      <c r="AP633">
        <v>0.61580096465683498</v>
      </c>
      <c r="AQ633" s="2">
        <f>Table4[[#This Row],[Gain]]^Table4[[#This Row],[θ]]</f>
        <v>30</v>
      </c>
      <c r="AR633" s="2">
        <f>-Table4[[#This Row],[λ]]*-Table4[[#This Row],[Loss]]^Table4[[#This Row],[θ]]</f>
        <v>14</v>
      </c>
      <c r="AS633" s="2">
        <f>Table4[[#This Row],[pie_gain]]*Table4[[#This Row],[v_n_w_g]]-Table4[[#This Row],[pie_loss]]*Table4[[#This Row],[v_n_w_l]]</f>
        <v>2.904757555099259</v>
      </c>
      <c r="AT633" s="2">
        <f>IF(Table4[[#This Row],[diff_v]]&gt;=1,1,0)</f>
        <v>1</v>
      </c>
      <c r="AU633" s="2">
        <f>Table4[[#This Row],[Gain]]^(Table4[[#This Row],[θ]]*Table4[[#This Row],[ω_p]])</f>
        <v>30.917497097551887</v>
      </c>
      <c r="AV633" s="2">
        <f>-Table4[[#This Row],[λ]]*-Table4[[#This Row],[Loss]]^(Table4[[#This Row],[θ]]*Table4[[#This Row],[ω_n]])</f>
        <v>14</v>
      </c>
      <c r="AW633" s="2">
        <f>Table4[[#This Row],[v_n_w_g_w]]*Table4[[#This Row],[pie_gain]]-Table4[[#This Row],[v_n_w_l_w]]*Table4[[#This Row],[pie_loss]]</f>
        <v>3.2572590549088485</v>
      </c>
      <c r="AX633" s="2">
        <f>IF(Table4[[#This Row],[diff_v_w]]&gt;=1,1,0)</f>
        <v>1</v>
      </c>
      <c r="AY633" s="2">
        <f>Table4[[#This Row],[Gain]]^(Table4[[#This Row],[θ]])*Table4[[#This Row],[ω_p2]]</f>
        <v>30.186</v>
      </c>
      <c r="AZ633" s="2">
        <f>-Table4[[#This Row],[λ]]*-Table4[[#This Row],[Loss]]^(Table4[[#This Row],[θ]])*Table4[[#This Row],[ω_n2]]</f>
        <v>14</v>
      </c>
      <c r="BA633" s="2">
        <f>Table4[[#This Row],[v_n_w_g_w2]]*Table4[[#This Row],[pie_gain]]-Table4[[#This Row],[v_n_w_l_w2]]*Table4[[#This Row],[pie_loss]]</f>
        <v>2.976218575673089</v>
      </c>
      <c r="BB633" s="2">
        <f>IF(Table4[[#This Row],[diff_v_w2]]&gt;=1,1,0)</f>
        <v>1</v>
      </c>
      <c r="BC633" s="2">
        <f>Table4[[#This Row],[Gain]]^(Table4[[#This Row],[θ]]+Table4[[#This Row],[ω_p3]])</f>
        <v>31.29230526658748</v>
      </c>
      <c r="BD633" s="2">
        <f>-Table4[[#This Row],[λ]]*-Table4[[#This Row],[Loss]]^(Table4[[#This Row],[θ]]+Table4[[#This Row],[ω_n3]])</f>
        <v>14</v>
      </c>
      <c r="BE633" s="2">
        <f>Table4[[#This Row],[v_n_w_g_w3]]*Table4[[#This Row],[pie_gain]]-Table4[[#This Row],[v_n_w_l_w3]]*Table4[[#This Row],[pie_loss]]</f>
        <v>3.4012599918910613</v>
      </c>
      <c r="BF633" s="2">
        <f>IF(Table4[[#This Row],[diff_v_w3]]&gt;=1,1,0)</f>
        <v>1</v>
      </c>
      <c r="BG633" s="2">
        <f>(Table4[[#This Row],[Accept]]-Table4[[#This Row],[projected_M1]])</f>
        <v>0</v>
      </c>
      <c r="BH633" s="2">
        <f>(Table4[[#This Row],[Accept]]-Table4[[#This Row],[projected_M2]])</f>
        <v>0</v>
      </c>
      <c r="BI633" s="2">
        <f>(Table4[[#This Row],[Accept]]-Table4[[#This Row],[projected_M3]])</f>
        <v>0</v>
      </c>
      <c r="BJ633" s="2">
        <f>(Table4[[#This Row],[Accept]]-Table4[[#This Row],[projected_M4]])</f>
        <v>0</v>
      </c>
    </row>
    <row r="634" spans="1:62" x14ac:dyDescent="0.3">
      <c r="A634">
        <v>29</v>
      </c>
      <c r="B634" t="s">
        <v>46</v>
      </c>
      <c r="C634">
        <v>1</v>
      </c>
      <c r="D634">
        <v>-1.4</v>
      </c>
      <c r="E634" s="22">
        <f>IF(Table4[[#This Row],[Trial]]="G1",Table4[[#This Row],[Balance]]/100,IF(Table4[[#This Row],[Trial]]="G2",Table4[[#This Row],[Balance]]/200,Table4[[#This Row],[Balance]]/500))</f>
        <v>1.62</v>
      </c>
      <c r="F634" s="22">
        <f>IF(Table4[[#This Row],[Net_Balance]]&gt;1,1+(Table4[[#This Row],[Net_Balance]]-1)/$F$974,1)</f>
        <v>1.0088571428571429</v>
      </c>
      <c r="G634" s="22">
        <f>IF(Table4[[#This Row],[Net_Balance]]&lt;1,1-(1-Table4[[#This Row],[Net_Balance]])/$F$974,1)</f>
        <v>1</v>
      </c>
      <c r="H634" s="22">
        <f>IF(Table4[[#This Row],[Net_Balance]]&gt;1,1+(Table4[[#This Row],[Net_Balance]]-1)/$H$974,1)</f>
        <v>1.0062</v>
      </c>
      <c r="I634" s="22">
        <f>IF(Table4[[#This Row],[Net_Balance]]&lt;1,1-(1-Table4[[#This Row],[Net_Balance]])/$H$974,1)</f>
        <v>1</v>
      </c>
      <c r="J634" s="22">
        <f>IF(Table4[[#This Row],[Net_Balance]]&gt;1,(Table4[[#This Row],[Net_Balance]]-1)/$J$974,0)</f>
        <v>1.2400000000000001E-2</v>
      </c>
      <c r="K634" s="22">
        <f>IF(Table4[[#This Row],[Net_Balance]]&lt;1,-(1-Table4[[#This Row],[Net_Balance]])/$J$974,0)</f>
        <v>0</v>
      </c>
      <c r="L634" t="s">
        <v>110</v>
      </c>
      <c r="M634" t="s">
        <v>74</v>
      </c>
      <c r="N634" t="s">
        <v>5</v>
      </c>
      <c r="O634">
        <v>0</v>
      </c>
      <c r="P634">
        <v>0</v>
      </c>
      <c r="Q634">
        <v>810</v>
      </c>
      <c r="R634">
        <v>1664535913</v>
      </c>
      <c r="S634">
        <v>10</v>
      </c>
      <c r="T634" t="s">
        <v>118</v>
      </c>
      <c r="U634">
        <v>1</v>
      </c>
      <c r="V634">
        <v>-10</v>
      </c>
      <c r="W634">
        <v>0.5</v>
      </c>
      <c r="X634">
        <v>30</v>
      </c>
      <c r="Y634">
        <v>0.5</v>
      </c>
      <c r="Z634">
        <v>10</v>
      </c>
      <c r="AA634">
        <v>400</v>
      </c>
      <c r="AB634">
        <v>20</v>
      </c>
      <c r="AC634">
        <v>2</v>
      </c>
      <c r="AD634">
        <v>0.25</v>
      </c>
      <c r="AE634">
        <v>0.75</v>
      </c>
      <c r="AF634">
        <v>2</v>
      </c>
      <c r="AG634">
        <v>0.5</v>
      </c>
      <c r="AH634">
        <v>0.25</v>
      </c>
      <c r="AI634">
        <v>0.625</v>
      </c>
      <c r="AJ634">
        <v>0.375</v>
      </c>
      <c r="AK634">
        <v>5</v>
      </c>
      <c r="AL634">
        <v>375</v>
      </c>
      <c r="AM634">
        <v>19.364916731037084</v>
      </c>
      <c r="AN634">
        <v>0.9</v>
      </c>
      <c r="AO634">
        <v>0.38419903534316502</v>
      </c>
      <c r="AP634">
        <v>0.61580096465683498</v>
      </c>
      <c r="AQ634" s="2">
        <f>Table4[[#This Row],[Gain]]^Table4[[#This Row],[θ]]</f>
        <v>30</v>
      </c>
      <c r="AR634" s="2">
        <f>-Table4[[#This Row],[λ]]*-Table4[[#This Row],[Loss]]^Table4[[#This Row],[θ]]</f>
        <v>14</v>
      </c>
      <c r="AS634" s="2">
        <f>Table4[[#This Row],[pie_gain]]*Table4[[#This Row],[v_n_w_g]]-Table4[[#This Row],[pie_loss]]*Table4[[#This Row],[v_n_w_l]]</f>
        <v>2.904757555099259</v>
      </c>
      <c r="AT634" s="2">
        <f>IF(Table4[[#This Row],[diff_v]]&gt;=1,1,0)</f>
        <v>1</v>
      </c>
      <c r="AU634" s="2">
        <f>Table4[[#This Row],[Gain]]^(Table4[[#This Row],[θ]]*Table4[[#This Row],[ω_p]])</f>
        <v>30.917497097551887</v>
      </c>
      <c r="AV634" s="2">
        <f>-Table4[[#This Row],[λ]]*-Table4[[#This Row],[Loss]]^(Table4[[#This Row],[θ]]*Table4[[#This Row],[ω_n]])</f>
        <v>14</v>
      </c>
      <c r="AW634" s="2">
        <f>Table4[[#This Row],[v_n_w_g_w]]*Table4[[#This Row],[pie_gain]]-Table4[[#This Row],[v_n_w_l_w]]*Table4[[#This Row],[pie_loss]]</f>
        <v>3.2572590549088485</v>
      </c>
      <c r="AX634" s="2">
        <f>IF(Table4[[#This Row],[diff_v_w]]&gt;=1,1,0)</f>
        <v>1</v>
      </c>
      <c r="AY634" s="2">
        <f>Table4[[#This Row],[Gain]]^(Table4[[#This Row],[θ]])*Table4[[#This Row],[ω_p2]]</f>
        <v>30.186</v>
      </c>
      <c r="AZ634" s="2">
        <f>-Table4[[#This Row],[λ]]*-Table4[[#This Row],[Loss]]^(Table4[[#This Row],[θ]])*Table4[[#This Row],[ω_n2]]</f>
        <v>14</v>
      </c>
      <c r="BA634" s="2">
        <f>Table4[[#This Row],[v_n_w_g_w2]]*Table4[[#This Row],[pie_gain]]-Table4[[#This Row],[v_n_w_l_w2]]*Table4[[#This Row],[pie_loss]]</f>
        <v>2.976218575673089</v>
      </c>
      <c r="BB634" s="2">
        <f>IF(Table4[[#This Row],[diff_v_w2]]&gt;=1,1,0)</f>
        <v>1</v>
      </c>
      <c r="BC634" s="2">
        <f>Table4[[#This Row],[Gain]]^(Table4[[#This Row],[θ]]+Table4[[#This Row],[ω_p3]])</f>
        <v>31.29230526658748</v>
      </c>
      <c r="BD634" s="2">
        <f>-Table4[[#This Row],[λ]]*-Table4[[#This Row],[Loss]]^(Table4[[#This Row],[θ]]+Table4[[#This Row],[ω_n3]])</f>
        <v>14</v>
      </c>
      <c r="BE634" s="2">
        <f>Table4[[#This Row],[v_n_w_g_w3]]*Table4[[#This Row],[pie_gain]]-Table4[[#This Row],[v_n_w_l_w3]]*Table4[[#This Row],[pie_loss]]</f>
        <v>3.4012599918910613</v>
      </c>
      <c r="BF634" s="2">
        <f>IF(Table4[[#This Row],[diff_v_w3]]&gt;=1,1,0)</f>
        <v>1</v>
      </c>
      <c r="BG634" s="2">
        <f>(Table4[[#This Row],[Accept]]-Table4[[#This Row],[projected_M1]])</f>
        <v>-1</v>
      </c>
      <c r="BH634" s="2">
        <f>(Table4[[#This Row],[Accept]]-Table4[[#This Row],[projected_M2]])</f>
        <v>-1</v>
      </c>
      <c r="BI634" s="2">
        <f>(Table4[[#This Row],[Accept]]-Table4[[#This Row],[projected_M3]])</f>
        <v>-1</v>
      </c>
      <c r="BJ634" s="2">
        <f>(Table4[[#This Row],[Accept]]-Table4[[#This Row],[projected_M4]])</f>
        <v>-1</v>
      </c>
    </row>
    <row r="635" spans="1:62" x14ac:dyDescent="0.3">
      <c r="A635">
        <v>30</v>
      </c>
      <c r="B635" t="s">
        <v>46</v>
      </c>
      <c r="C635">
        <v>1</v>
      </c>
      <c r="D635">
        <v>-1.4</v>
      </c>
      <c r="E635" s="22">
        <f>IF(Table4[[#This Row],[Trial]]="G1",Table4[[#This Row],[Balance]]/100,IF(Table4[[#This Row],[Trial]]="G2",Table4[[#This Row],[Balance]]/200,Table4[[#This Row],[Balance]]/500))</f>
        <v>1.44</v>
      </c>
      <c r="F635" s="22">
        <f>IF(Table4[[#This Row],[Net_Balance]]&gt;1,1+(Table4[[#This Row],[Net_Balance]]-1)/$F$974,1)</f>
        <v>1.0062857142857142</v>
      </c>
      <c r="G635" s="22">
        <f>IF(Table4[[#This Row],[Net_Balance]]&lt;1,1-(1-Table4[[#This Row],[Net_Balance]])/$F$974,1)</f>
        <v>1</v>
      </c>
      <c r="H635" s="22">
        <f>IF(Table4[[#This Row],[Net_Balance]]&gt;1,1+(Table4[[#This Row],[Net_Balance]]-1)/$H$974,1)</f>
        <v>1.0044</v>
      </c>
      <c r="I635" s="22">
        <f>IF(Table4[[#This Row],[Net_Balance]]&lt;1,1-(1-Table4[[#This Row],[Net_Balance]])/$H$974,1)</f>
        <v>1</v>
      </c>
      <c r="J635" s="22">
        <f>IF(Table4[[#This Row],[Net_Balance]]&gt;1,(Table4[[#This Row],[Net_Balance]]-1)/$J$974,0)</f>
        <v>8.7999999999999988E-3</v>
      </c>
      <c r="K635" s="22">
        <f>IF(Table4[[#This Row],[Net_Balance]]&lt;1,-(1-Table4[[#This Row],[Net_Balance]])/$J$974,0)</f>
        <v>0</v>
      </c>
      <c r="L635" t="s">
        <v>110</v>
      </c>
      <c r="M635" t="s">
        <v>72</v>
      </c>
      <c r="N635" t="s">
        <v>7</v>
      </c>
      <c r="O635">
        <v>1</v>
      </c>
      <c r="P635">
        <v>-90</v>
      </c>
      <c r="Q635">
        <v>720</v>
      </c>
      <c r="R635">
        <v>1664535917</v>
      </c>
      <c r="S635">
        <v>4</v>
      </c>
      <c r="T635" t="s">
        <v>118</v>
      </c>
      <c r="U635">
        <v>1</v>
      </c>
      <c r="V635">
        <v>-90</v>
      </c>
      <c r="W635">
        <v>0.5</v>
      </c>
      <c r="X635">
        <v>90</v>
      </c>
      <c r="Y635">
        <v>0.5</v>
      </c>
      <c r="Z635">
        <v>0</v>
      </c>
      <c r="AA635">
        <v>8100</v>
      </c>
      <c r="AB635">
        <v>90</v>
      </c>
      <c r="AC635">
        <v>4</v>
      </c>
      <c r="AD635">
        <v>0.25</v>
      </c>
      <c r="AE635">
        <v>0.75</v>
      </c>
      <c r="AF635">
        <v>1</v>
      </c>
      <c r="AG635">
        <v>0.25</v>
      </c>
      <c r="AH635">
        <v>0.5</v>
      </c>
      <c r="AI635">
        <v>0.375</v>
      </c>
      <c r="AJ635">
        <v>0.625</v>
      </c>
      <c r="AK635">
        <v>22.5</v>
      </c>
      <c r="AL635">
        <v>7593.75</v>
      </c>
      <c r="AM635">
        <v>87.142125289666879</v>
      </c>
      <c r="AN635">
        <v>0.9</v>
      </c>
      <c r="AO635">
        <v>0.60844334427391233</v>
      </c>
      <c r="AP635">
        <v>0.39155665572608767</v>
      </c>
      <c r="AQ635" s="2">
        <f>Table4[[#This Row],[Gain]]^Table4[[#This Row],[θ]]</f>
        <v>90</v>
      </c>
      <c r="AR635" s="2">
        <f>-Table4[[#This Row],[λ]]*-Table4[[#This Row],[Loss]]^Table4[[#This Row],[θ]]</f>
        <v>125.99999999999999</v>
      </c>
      <c r="AS635" s="2">
        <f>Table4[[#This Row],[pie_gain]]*Table4[[#This Row],[v_n_w_g]]-Table4[[#This Row],[pie_loss]]*Table4[[#This Row],[v_n_w_l]]</f>
        <v>5.4237623631650749</v>
      </c>
      <c r="AT635" s="2">
        <f>IF(Table4[[#This Row],[diff_v]]&gt;=1,1,0)</f>
        <v>1</v>
      </c>
      <c r="AU635" s="2">
        <f>Table4[[#This Row],[Gain]]^(Table4[[#This Row],[θ]]*Table4[[#This Row],[ω_p]])</f>
        <v>92.581949075309979</v>
      </c>
      <c r="AV635" s="2">
        <f>-Table4[[#This Row],[λ]]*-Table4[[#This Row],[Loss]]^(Table4[[#This Row],[θ]]*Table4[[#This Row],[ω_n]])</f>
        <v>125.99999999999999</v>
      </c>
      <c r="AW635" s="2">
        <f>Table4[[#This Row],[v_n_w_g_w]]*Table4[[#This Row],[pie_gain]]-Table4[[#This Row],[v_n_w_l_w]]*Table4[[#This Row],[pie_loss]]</f>
        <v>6.9947320932916099</v>
      </c>
      <c r="AX635" s="2">
        <f>IF(Table4[[#This Row],[diff_v_w]]&gt;=1,1,0)</f>
        <v>1</v>
      </c>
      <c r="AY635" s="2">
        <f>Table4[[#This Row],[Gain]]^(Table4[[#This Row],[θ]])*Table4[[#This Row],[ω_p2]]</f>
        <v>90.396000000000001</v>
      </c>
      <c r="AZ635" s="2">
        <f>-Table4[[#This Row],[λ]]*-Table4[[#This Row],[Loss]]^(Table4[[#This Row],[θ]])*Table4[[#This Row],[ω_n2]]</f>
        <v>125.99999999999999</v>
      </c>
      <c r="BA635" s="2">
        <f>Table4[[#This Row],[v_n_w_g_w2]]*Table4[[#This Row],[pie_gain]]-Table4[[#This Row],[v_n_w_l_w2]]*Table4[[#This Row],[pie_loss]]</f>
        <v>5.6647059274975433</v>
      </c>
      <c r="BB635" s="2">
        <f>IF(Table4[[#This Row],[diff_v_w2]]&gt;=1,1,0)</f>
        <v>1</v>
      </c>
      <c r="BC635" s="2">
        <f>Table4[[#This Row],[Gain]]^(Table4[[#This Row],[θ]]+Table4[[#This Row],[ω_p3]])</f>
        <v>93.635351152199064</v>
      </c>
      <c r="BD635" s="2">
        <f>-Table4[[#This Row],[λ]]*-Table4[[#This Row],[Loss]]^(Table4[[#This Row],[θ]]+Table4[[#This Row],[ω_n3]])</f>
        <v>125.99999999999999</v>
      </c>
      <c r="BE635" s="2">
        <f>Table4[[#This Row],[v_n_w_g_w3]]*Table4[[#This Row],[pie_gain]]-Table4[[#This Row],[v_n_w_l_w3]]*Table4[[#This Row],[pie_loss]]</f>
        <v>7.6356675758190917</v>
      </c>
      <c r="BF635" s="2">
        <f>IF(Table4[[#This Row],[diff_v_w3]]&gt;=1,1,0)</f>
        <v>1</v>
      </c>
      <c r="BG635" s="2">
        <f>(Table4[[#This Row],[Accept]]-Table4[[#This Row],[projected_M1]])</f>
        <v>0</v>
      </c>
      <c r="BH635" s="2">
        <f>(Table4[[#This Row],[Accept]]-Table4[[#This Row],[projected_M2]])</f>
        <v>0</v>
      </c>
      <c r="BI635" s="2">
        <f>(Table4[[#This Row],[Accept]]-Table4[[#This Row],[projected_M3]])</f>
        <v>0</v>
      </c>
      <c r="BJ635" s="2">
        <f>(Table4[[#This Row],[Accept]]-Table4[[#This Row],[projected_M4]])</f>
        <v>0</v>
      </c>
    </row>
    <row r="636" spans="1:62" x14ac:dyDescent="0.3">
      <c r="A636">
        <v>31</v>
      </c>
      <c r="B636" t="s">
        <v>46</v>
      </c>
      <c r="C636">
        <v>1</v>
      </c>
      <c r="D636">
        <v>-1.4</v>
      </c>
      <c r="E636" s="22">
        <f>IF(Table4[[#This Row],[Trial]]="G1",Table4[[#This Row],[Balance]]/100,IF(Table4[[#This Row],[Trial]]="G2",Table4[[#This Row],[Balance]]/200,Table4[[#This Row],[Balance]]/500))</f>
        <v>1.42</v>
      </c>
      <c r="F636" s="22">
        <f>IF(Table4[[#This Row],[Net_Balance]]&gt;1,1+(Table4[[#This Row],[Net_Balance]]-1)/$F$974,1)</f>
        <v>1.006</v>
      </c>
      <c r="G636" s="22">
        <f>IF(Table4[[#This Row],[Net_Balance]]&lt;1,1-(1-Table4[[#This Row],[Net_Balance]])/$F$974,1)</f>
        <v>1</v>
      </c>
      <c r="H636" s="22">
        <f>IF(Table4[[#This Row],[Net_Balance]]&gt;1,1+(Table4[[#This Row],[Net_Balance]]-1)/$H$974,1)</f>
        <v>1.0042</v>
      </c>
      <c r="I636" s="22">
        <f>IF(Table4[[#This Row],[Net_Balance]]&lt;1,1-(1-Table4[[#This Row],[Net_Balance]])/$H$974,1)</f>
        <v>1</v>
      </c>
      <c r="J636" s="22">
        <f>IF(Table4[[#This Row],[Net_Balance]]&gt;1,(Table4[[#This Row],[Net_Balance]]-1)/$J$974,0)</f>
        <v>8.3999999999999977E-3</v>
      </c>
      <c r="K636" s="22">
        <f>IF(Table4[[#This Row],[Net_Balance]]&lt;1,-(1-Table4[[#This Row],[Net_Balance]])/$J$974,0)</f>
        <v>0</v>
      </c>
      <c r="L636" t="s">
        <v>110</v>
      </c>
      <c r="M636" t="s">
        <v>65</v>
      </c>
      <c r="N636" t="s">
        <v>7</v>
      </c>
      <c r="O636">
        <v>1</v>
      </c>
      <c r="P636">
        <v>-10</v>
      </c>
      <c r="Q636">
        <v>710</v>
      </c>
      <c r="R636">
        <v>1664535922</v>
      </c>
      <c r="S636">
        <v>5</v>
      </c>
      <c r="T636" t="s">
        <v>118</v>
      </c>
      <c r="U636">
        <v>1</v>
      </c>
      <c r="V636">
        <v>-10</v>
      </c>
      <c r="W636">
        <v>0.5</v>
      </c>
      <c r="X636">
        <v>10</v>
      </c>
      <c r="Y636">
        <v>0.5</v>
      </c>
      <c r="Z636">
        <v>0</v>
      </c>
      <c r="AA636">
        <v>100</v>
      </c>
      <c r="AB636">
        <v>10</v>
      </c>
      <c r="AC636">
        <v>2</v>
      </c>
      <c r="AD636">
        <v>0.25</v>
      </c>
      <c r="AE636">
        <v>0.75</v>
      </c>
      <c r="AF636">
        <v>1</v>
      </c>
      <c r="AG636">
        <v>0.25</v>
      </c>
      <c r="AH636">
        <v>0.5</v>
      </c>
      <c r="AI636">
        <v>0.375</v>
      </c>
      <c r="AJ636">
        <v>0.625</v>
      </c>
      <c r="AK636">
        <v>2.5</v>
      </c>
      <c r="AL636">
        <v>93.75</v>
      </c>
      <c r="AM636">
        <v>9.6824583655185421</v>
      </c>
      <c r="AN636">
        <v>0.9</v>
      </c>
      <c r="AO636">
        <v>0.60844334427391233</v>
      </c>
      <c r="AP636">
        <v>0.39155665572608767</v>
      </c>
      <c r="AQ636" s="2">
        <f>Table4[[#This Row],[Gain]]^Table4[[#This Row],[θ]]</f>
        <v>10</v>
      </c>
      <c r="AR636" s="2">
        <f>-Table4[[#This Row],[λ]]*-Table4[[#This Row],[Loss]]^Table4[[#This Row],[θ]]</f>
        <v>14</v>
      </c>
      <c r="AS636" s="2">
        <f>Table4[[#This Row],[pie_gain]]*Table4[[#This Row],[v_n_w_g]]-Table4[[#This Row],[pie_loss]]*Table4[[#This Row],[v_n_w_l]]</f>
        <v>0.60264026257389602</v>
      </c>
      <c r="AT636" s="2">
        <f>IF(Table4[[#This Row],[diff_v]]&gt;=1,1,0)</f>
        <v>0</v>
      </c>
      <c r="AU636" s="2">
        <f>Table4[[#This Row],[Gain]]^(Table4[[#This Row],[θ]]*Table4[[#This Row],[ω_p]])</f>
        <v>10.139113857366798</v>
      </c>
      <c r="AV636" s="2">
        <f>-Table4[[#This Row],[λ]]*-Table4[[#This Row],[Loss]]^(Table4[[#This Row],[θ]]*Table4[[#This Row],[ω_n]])</f>
        <v>14</v>
      </c>
      <c r="AW636" s="2">
        <f>Table4[[#This Row],[v_n_w_g_w]]*Table4[[#This Row],[pie_gain]]-Table4[[#This Row],[v_n_w_l_w]]*Table4[[#This Row],[pie_loss]]</f>
        <v>0.68728316318499427</v>
      </c>
      <c r="AX636" s="2">
        <f>IF(Table4[[#This Row],[diff_v_w]]&gt;=1,1,0)</f>
        <v>0</v>
      </c>
      <c r="AY636" s="2">
        <f>Table4[[#This Row],[Gain]]^(Table4[[#This Row],[θ]])*Table4[[#This Row],[ω_p2]]</f>
        <v>10.042</v>
      </c>
      <c r="AZ636" s="2">
        <f>-Table4[[#This Row],[λ]]*-Table4[[#This Row],[Loss]]^(Table4[[#This Row],[θ]])*Table4[[#This Row],[ω_n2]]</f>
        <v>14</v>
      </c>
      <c r="BA636" s="2">
        <f>Table4[[#This Row],[v_n_w_g_w2]]*Table4[[#This Row],[pie_gain]]-Table4[[#This Row],[v_n_w_l_w2]]*Table4[[#This Row],[pie_loss]]</f>
        <v>0.62819488303339988</v>
      </c>
      <c r="BB636" s="2">
        <f>IF(Table4[[#This Row],[diff_v_w2]]&gt;=1,1,0)</f>
        <v>0</v>
      </c>
      <c r="BC636" s="2">
        <f>Table4[[#This Row],[Gain]]^(Table4[[#This Row],[θ]]+Table4[[#This Row],[ω_p3]])</f>
        <v>10.19529977562603</v>
      </c>
      <c r="BD636" s="2">
        <f>-Table4[[#This Row],[λ]]*-Table4[[#This Row],[Loss]]^(Table4[[#This Row],[θ]]+Table4[[#This Row],[ω_n3]])</f>
        <v>14</v>
      </c>
      <c r="BE636" s="2">
        <f>Table4[[#This Row],[v_n_w_g_w3]]*Table4[[#This Row],[pie_gain]]-Table4[[#This Row],[v_n_w_l_w3]]*Table4[[#This Row],[pie_loss]]</f>
        <v>0.72146911119174195</v>
      </c>
      <c r="BF636" s="2">
        <f>IF(Table4[[#This Row],[diff_v_w3]]&gt;=1,1,0)</f>
        <v>0</v>
      </c>
      <c r="BG636" s="2">
        <f>(Table4[[#This Row],[Accept]]-Table4[[#This Row],[projected_M1]])</f>
        <v>1</v>
      </c>
      <c r="BH636" s="2">
        <f>(Table4[[#This Row],[Accept]]-Table4[[#This Row],[projected_M2]])</f>
        <v>1</v>
      </c>
      <c r="BI636" s="2">
        <f>(Table4[[#This Row],[Accept]]-Table4[[#This Row],[projected_M3]])</f>
        <v>1</v>
      </c>
      <c r="BJ636" s="2">
        <f>(Table4[[#This Row],[Accept]]-Table4[[#This Row],[projected_M4]])</f>
        <v>1</v>
      </c>
    </row>
    <row r="637" spans="1:62" x14ac:dyDescent="0.3">
      <c r="A637">
        <v>32</v>
      </c>
      <c r="B637" t="s">
        <v>46</v>
      </c>
      <c r="C637">
        <v>1</v>
      </c>
      <c r="D637">
        <v>-1.4</v>
      </c>
      <c r="E637" s="22">
        <f>IF(Table4[[#This Row],[Trial]]="G1",Table4[[#This Row],[Balance]]/100,IF(Table4[[#This Row],[Trial]]="G2",Table4[[#This Row],[Balance]]/200,Table4[[#This Row],[Balance]]/500))</f>
        <v>1.42</v>
      </c>
      <c r="F637" s="22">
        <f>IF(Table4[[#This Row],[Net_Balance]]&gt;1,1+(Table4[[#This Row],[Net_Balance]]-1)/$F$974,1)</f>
        <v>1.006</v>
      </c>
      <c r="G637" s="22">
        <f>IF(Table4[[#This Row],[Net_Balance]]&lt;1,1-(1-Table4[[#This Row],[Net_Balance]])/$F$974,1)</f>
        <v>1</v>
      </c>
      <c r="H637" s="22">
        <f>IF(Table4[[#This Row],[Net_Balance]]&gt;1,1+(Table4[[#This Row],[Net_Balance]]-1)/$H$974,1)</f>
        <v>1.0042</v>
      </c>
      <c r="I637" s="22">
        <f>IF(Table4[[#This Row],[Net_Balance]]&lt;1,1-(1-Table4[[#This Row],[Net_Balance]])/$H$974,1)</f>
        <v>1</v>
      </c>
      <c r="J637" s="22">
        <f>IF(Table4[[#This Row],[Net_Balance]]&gt;1,(Table4[[#This Row],[Net_Balance]]-1)/$J$974,0)</f>
        <v>8.3999999999999977E-3</v>
      </c>
      <c r="K637" s="22">
        <f>IF(Table4[[#This Row],[Net_Balance]]&lt;1,-(1-Table4[[#This Row],[Net_Balance]])/$J$974,0)</f>
        <v>0</v>
      </c>
      <c r="L637" t="s">
        <v>110</v>
      </c>
      <c r="M637" t="s">
        <v>65</v>
      </c>
      <c r="N637" t="s">
        <v>7</v>
      </c>
      <c r="O637">
        <v>1</v>
      </c>
      <c r="P637">
        <v>-10</v>
      </c>
      <c r="Q637">
        <v>710</v>
      </c>
      <c r="R637">
        <v>1664535923</v>
      </c>
      <c r="S637">
        <v>1</v>
      </c>
      <c r="T637" t="s">
        <v>118</v>
      </c>
      <c r="U637">
        <v>1</v>
      </c>
      <c r="V637">
        <v>-10</v>
      </c>
      <c r="W637">
        <v>0.5</v>
      </c>
      <c r="X637">
        <v>10</v>
      </c>
      <c r="Y637">
        <v>0.5</v>
      </c>
      <c r="Z637">
        <v>0</v>
      </c>
      <c r="AA637">
        <v>100</v>
      </c>
      <c r="AB637">
        <v>10</v>
      </c>
      <c r="AC637">
        <v>2</v>
      </c>
      <c r="AD637">
        <v>0.25</v>
      </c>
      <c r="AE637">
        <v>0.75</v>
      </c>
      <c r="AF637">
        <v>1</v>
      </c>
      <c r="AG637">
        <v>0.25</v>
      </c>
      <c r="AH637">
        <v>0.5</v>
      </c>
      <c r="AI637">
        <v>0.375</v>
      </c>
      <c r="AJ637">
        <v>0.625</v>
      </c>
      <c r="AK637">
        <v>2.5</v>
      </c>
      <c r="AL637">
        <v>93.75</v>
      </c>
      <c r="AM637">
        <v>9.6824583655185421</v>
      </c>
      <c r="AN637">
        <v>0.9</v>
      </c>
      <c r="AO637">
        <v>0.60844334427391233</v>
      </c>
      <c r="AP637">
        <v>0.39155665572608767</v>
      </c>
      <c r="AQ637" s="2">
        <f>Table4[[#This Row],[Gain]]^Table4[[#This Row],[θ]]</f>
        <v>10</v>
      </c>
      <c r="AR637" s="2">
        <f>-Table4[[#This Row],[λ]]*-Table4[[#This Row],[Loss]]^Table4[[#This Row],[θ]]</f>
        <v>14</v>
      </c>
      <c r="AS637" s="2">
        <f>Table4[[#This Row],[pie_gain]]*Table4[[#This Row],[v_n_w_g]]-Table4[[#This Row],[pie_loss]]*Table4[[#This Row],[v_n_w_l]]</f>
        <v>0.60264026257389602</v>
      </c>
      <c r="AT637" s="2">
        <f>IF(Table4[[#This Row],[diff_v]]&gt;=1,1,0)</f>
        <v>0</v>
      </c>
      <c r="AU637" s="2">
        <f>Table4[[#This Row],[Gain]]^(Table4[[#This Row],[θ]]*Table4[[#This Row],[ω_p]])</f>
        <v>10.139113857366798</v>
      </c>
      <c r="AV637" s="2">
        <f>-Table4[[#This Row],[λ]]*-Table4[[#This Row],[Loss]]^(Table4[[#This Row],[θ]]*Table4[[#This Row],[ω_n]])</f>
        <v>14</v>
      </c>
      <c r="AW637" s="2">
        <f>Table4[[#This Row],[v_n_w_g_w]]*Table4[[#This Row],[pie_gain]]-Table4[[#This Row],[v_n_w_l_w]]*Table4[[#This Row],[pie_loss]]</f>
        <v>0.68728316318499427</v>
      </c>
      <c r="AX637" s="2">
        <f>IF(Table4[[#This Row],[diff_v_w]]&gt;=1,1,0)</f>
        <v>0</v>
      </c>
      <c r="AY637" s="2">
        <f>Table4[[#This Row],[Gain]]^(Table4[[#This Row],[θ]])*Table4[[#This Row],[ω_p2]]</f>
        <v>10.042</v>
      </c>
      <c r="AZ637" s="2">
        <f>-Table4[[#This Row],[λ]]*-Table4[[#This Row],[Loss]]^(Table4[[#This Row],[θ]])*Table4[[#This Row],[ω_n2]]</f>
        <v>14</v>
      </c>
      <c r="BA637" s="2">
        <f>Table4[[#This Row],[v_n_w_g_w2]]*Table4[[#This Row],[pie_gain]]-Table4[[#This Row],[v_n_w_l_w2]]*Table4[[#This Row],[pie_loss]]</f>
        <v>0.62819488303339988</v>
      </c>
      <c r="BB637" s="2">
        <f>IF(Table4[[#This Row],[diff_v_w2]]&gt;=1,1,0)</f>
        <v>0</v>
      </c>
      <c r="BC637" s="2">
        <f>Table4[[#This Row],[Gain]]^(Table4[[#This Row],[θ]]+Table4[[#This Row],[ω_p3]])</f>
        <v>10.19529977562603</v>
      </c>
      <c r="BD637" s="2">
        <f>-Table4[[#This Row],[λ]]*-Table4[[#This Row],[Loss]]^(Table4[[#This Row],[θ]]+Table4[[#This Row],[ω_n3]])</f>
        <v>14</v>
      </c>
      <c r="BE637" s="2">
        <f>Table4[[#This Row],[v_n_w_g_w3]]*Table4[[#This Row],[pie_gain]]-Table4[[#This Row],[v_n_w_l_w3]]*Table4[[#This Row],[pie_loss]]</f>
        <v>0.72146911119174195</v>
      </c>
      <c r="BF637" s="2">
        <f>IF(Table4[[#This Row],[diff_v_w3]]&gt;=1,1,0)</f>
        <v>0</v>
      </c>
      <c r="BG637" s="2">
        <f>(Table4[[#This Row],[Accept]]-Table4[[#This Row],[projected_M1]])</f>
        <v>1</v>
      </c>
      <c r="BH637" s="2">
        <f>(Table4[[#This Row],[Accept]]-Table4[[#This Row],[projected_M2]])</f>
        <v>1</v>
      </c>
      <c r="BI637" s="2">
        <f>(Table4[[#This Row],[Accept]]-Table4[[#This Row],[projected_M3]])</f>
        <v>1</v>
      </c>
      <c r="BJ637" s="2">
        <f>(Table4[[#This Row],[Accept]]-Table4[[#This Row],[projected_M4]])</f>
        <v>1</v>
      </c>
    </row>
    <row r="638" spans="1:62" x14ac:dyDescent="0.3">
      <c r="A638">
        <v>33</v>
      </c>
      <c r="B638" t="s">
        <v>46</v>
      </c>
      <c r="C638">
        <v>1</v>
      </c>
      <c r="D638">
        <v>-1.4</v>
      </c>
      <c r="E638" s="22">
        <f>IF(Table4[[#This Row],[Trial]]="G1",Table4[[#This Row],[Balance]]/100,IF(Table4[[#This Row],[Trial]]="G2",Table4[[#This Row],[Balance]]/200,Table4[[#This Row],[Balance]]/500))</f>
        <v>1.42</v>
      </c>
      <c r="F638" s="22">
        <f>IF(Table4[[#This Row],[Net_Balance]]&gt;1,1+(Table4[[#This Row],[Net_Balance]]-1)/$F$974,1)</f>
        <v>1.006</v>
      </c>
      <c r="G638" s="22">
        <f>IF(Table4[[#This Row],[Net_Balance]]&lt;1,1-(1-Table4[[#This Row],[Net_Balance]])/$F$974,1)</f>
        <v>1</v>
      </c>
      <c r="H638" s="22">
        <f>IF(Table4[[#This Row],[Net_Balance]]&gt;1,1+(Table4[[#This Row],[Net_Balance]]-1)/$H$974,1)</f>
        <v>1.0042</v>
      </c>
      <c r="I638" s="22">
        <f>IF(Table4[[#This Row],[Net_Balance]]&lt;1,1-(1-Table4[[#This Row],[Net_Balance]])/$H$974,1)</f>
        <v>1</v>
      </c>
      <c r="J638" s="22">
        <f>IF(Table4[[#This Row],[Net_Balance]]&gt;1,(Table4[[#This Row],[Net_Balance]]-1)/$J$974,0)</f>
        <v>8.3999999999999977E-3</v>
      </c>
      <c r="K638" s="22">
        <f>IF(Table4[[#This Row],[Net_Balance]]&lt;1,-(1-Table4[[#This Row],[Net_Balance]])/$J$974,0)</f>
        <v>0</v>
      </c>
      <c r="L638" t="s">
        <v>110</v>
      </c>
      <c r="M638" t="s">
        <v>65</v>
      </c>
      <c r="N638" t="s">
        <v>7</v>
      </c>
      <c r="O638">
        <v>1</v>
      </c>
      <c r="P638">
        <v>-10</v>
      </c>
      <c r="Q638">
        <v>710</v>
      </c>
      <c r="R638">
        <v>1664535924</v>
      </c>
      <c r="S638">
        <v>1</v>
      </c>
      <c r="T638" t="s">
        <v>118</v>
      </c>
      <c r="U638">
        <v>1</v>
      </c>
      <c r="V638">
        <v>-10</v>
      </c>
      <c r="W638">
        <v>0.5</v>
      </c>
      <c r="X638">
        <v>10</v>
      </c>
      <c r="Y638">
        <v>0.5</v>
      </c>
      <c r="Z638">
        <v>0</v>
      </c>
      <c r="AA638">
        <v>100</v>
      </c>
      <c r="AB638">
        <v>10</v>
      </c>
      <c r="AC638">
        <v>2</v>
      </c>
      <c r="AD638">
        <v>0.25</v>
      </c>
      <c r="AE638">
        <v>0.75</v>
      </c>
      <c r="AF638">
        <v>1</v>
      </c>
      <c r="AG638">
        <v>0.25</v>
      </c>
      <c r="AH638">
        <v>0.5</v>
      </c>
      <c r="AI638">
        <v>0.375</v>
      </c>
      <c r="AJ638">
        <v>0.625</v>
      </c>
      <c r="AK638">
        <v>2.5</v>
      </c>
      <c r="AL638">
        <v>93.75</v>
      </c>
      <c r="AM638">
        <v>9.6824583655185421</v>
      </c>
      <c r="AN638">
        <v>0.9</v>
      </c>
      <c r="AO638">
        <v>0.60844334427391233</v>
      </c>
      <c r="AP638">
        <v>0.39155665572608767</v>
      </c>
      <c r="AQ638" s="2">
        <f>Table4[[#This Row],[Gain]]^Table4[[#This Row],[θ]]</f>
        <v>10</v>
      </c>
      <c r="AR638" s="2">
        <f>-Table4[[#This Row],[λ]]*-Table4[[#This Row],[Loss]]^Table4[[#This Row],[θ]]</f>
        <v>14</v>
      </c>
      <c r="AS638" s="2">
        <f>Table4[[#This Row],[pie_gain]]*Table4[[#This Row],[v_n_w_g]]-Table4[[#This Row],[pie_loss]]*Table4[[#This Row],[v_n_w_l]]</f>
        <v>0.60264026257389602</v>
      </c>
      <c r="AT638" s="2">
        <f>IF(Table4[[#This Row],[diff_v]]&gt;=1,1,0)</f>
        <v>0</v>
      </c>
      <c r="AU638" s="2">
        <f>Table4[[#This Row],[Gain]]^(Table4[[#This Row],[θ]]*Table4[[#This Row],[ω_p]])</f>
        <v>10.139113857366798</v>
      </c>
      <c r="AV638" s="2">
        <f>-Table4[[#This Row],[λ]]*-Table4[[#This Row],[Loss]]^(Table4[[#This Row],[θ]]*Table4[[#This Row],[ω_n]])</f>
        <v>14</v>
      </c>
      <c r="AW638" s="2">
        <f>Table4[[#This Row],[v_n_w_g_w]]*Table4[[#This Row],[pie_gain]]-Table4[[#This Row],[v_n_w_l_w]]*Table4[[#This Row],[pie_loss]]</f>
        <v>0.68728316318499427</v>
      </c>
      <c r="AX638" s="2">
        <f>IF(Table4[[#This Row],[diff_v_w]]&gt;=1,1,0)</f>
        <v>0</v>
      </c>
      <c r="AY638" s="2">
        <f>Table4[[#This Row],[Gain]]^(Table4[[#This Row],[θ]])*Table4[[#This Row],[ω_p2]]</f>
        <v>10.042</v>
      </c>
      <c r="AZ638" s="2">
        <f>-Table4[[#This Row],[λ]]*-Table4[[#This Row],[Loss]]^(Table4[[#This Row],[θ]])*Table4[[#This Row],[ω_n2]]</f>
        <v>14</v>
      </c>
      <c r="BA638" s="2">
        <f>Table4[[#This Row],[v_n_w_g_w2]]*Table4[[#This Row],[pie_gain]]-Table4[[#This Row],[v_n_w_l_w2]]*Table4[[#This Row],[pie_loss]]</f>
        <v>0.62819488303339988</v>
      </c>
      <c r="BB638" s="2">
        <f>IF(Table4[[#This Row],[diff_v_w2]]&gt;=1,1,0)</f>
        <v>0</v>
      </c>
      <c r="BC638" s="2">
        <f>Table4[[#This Row],[Gain]]^(Table4[[#This Row],[θ]]+Table4[[#This Row],[ω_p3]])</f>
        <v>10.19529977562603</v>
      </c>
      <c r="BD638" s="2">
        <f>-Table4[[#This Row],[λ]]*-Table4[[#This Row],[Loss]]^(Table4[[#This Row],[θ]]+Table4[[#This Row],[ω_n3]])</f>
        <v>14</v>
      </c>
      <c r="BE638" s="2">
        <f>Table4[[#This Row],[v_n_w_g_w3]]*Table4[[#This Row],[pie_gain]]-Table4[[#This Row],[v_n_w_l_w3]]*Table4[[#This Row],[pie_loss]]</f>
        <v>0.72146911119174195</v>
      </c>
      <c r="BF638" s="2">
        <f>IF(Table4[[#This Row],[diff_v_w3]]&gt;=1,1,0)</f>
        <v>0</v>
      </c>
      <c r="BG638" s="2">
        <f>(Table4[[#This Row],[Accept]]-Table4[[#This Row],[projected_M1]])</f>
        <v>1</v>
      </c>
      <c r="BH638" s="2">
        <f>(Table4[[#This Row],[Accept]]-Table4[[#This Row],[projected_M2]])</f>
        <v>1</v>
      </c>
      <c r="BI638" s="2">
        <f>(Table4[[#This Row],[Accept]]-Table4[[#This Row],[projected_M3]])</f>
        <v>1</v>
      </c>
      <c r="BJ638" s="2">
        <f>(Table4[[#This Row],[Accept]]-Table4[[#This Row],[projected_M4]])</f>
        <v>1</v>
      </c>
    </row>
    <row r="639" spans="1:62" x14ac:dyDescent="0.3">
      <c r="A639">
        <v>34</v>
      </c>
      <c r="B639" t="s">
        <v>46</v>
      </c>
      <c r="C639">
        <v>1</v>
      </c>
      <c r="D639">
        <v>-1.4</v>
      </c>
      <c r="E639" s="22">
        <f>IF(Table4[[#This Row],[Trial]]="G1",Table4[[#This Row],[Balance]]/100,IF(Table4[[#This Row],[Trial]]="G2",Table4[[#This Row],[Balance]]/200,Table4[[#This Row],[Balance]]/500))</f>
        <v>1.32</v>
      </c>
      <c r="F639" s="22">
        <f>IF(Table4[[#This Row],[Net_Balance]]&gt;1,1+(Table4[[#This Row],[Net_Balance]]-1)/$F$974,1)</f>
        <v>1.0045714285714287</v>
      </c>
      <c r="G639" s="22">
        <f>IF(Table4[[#This Row],[Net_Balance]]&lt;1,1-(1-Table4[[#This Row],[Net_Balance]])/$F$974,1)</f>
        <v>1</v>
      </c>
      <c r="H639" s="22">
        <f>IF(Table4[[#This Row],[Net_Balance]]&gt;1,1+(Table4[[#This Row],[Net_Balance]]-1)/$H$974,1)</f>
        <v>1.0032000000000001</v>
      </c>
      <c r="I639" s="22">
        <f>IF(Table4[[#This Row],[Net_Balance]]&lt;1,1-(1-Table4[[#This Row],[Net_Balance]])/$H$974,1)</f>
        <v>1</v>
      </c>
      <c r="J639" s="22">
        <f>IF(Table4[[#This Row],[Net_Balance]]&gt;1,(Table4[[#This Row],[Net_Balance]]-1)/$J$974,0)</f>
        <v>6.4000000000000012E-3</v>
      </c>
      <c r="K639" s="22">
        <f>IF(Table4[[#This Row],[Net_Balance]]&lt;1,-(1-Table4[[#This Row],[Net_Balance]])/$J$974,0)</f>
        <v>0</v>
      </c>
      <c r="L639" t="s">
        <v>110</v>
      </c>
      <c r="M639" t="s">
        <v>63</v>
      </c>
      <c r="N639" t="s">
        <v>7</v>
      </c>
      <c r="O639">
        <v>1</v>
      </c>
      <c r="P639">
        <v>-50</v>
      </c>
      <c r="Q639">
        <v>660</v>
      </c>
      <c r="R639">
        <v>1664535936</v>
      </c>
      <c r="S639">
        <v>12</v>
      </c>
      <c r="T639" t="s">
        <v>117</v>
      </c>
      <c r="U639">
        <v>0</v>
      </c>
      <c r="V639">
        <v>-50</v>
      </c>
      <c r="W639">
        <v>0.5</v>
      </c>
      <c r="X639">
        <v>60</v>
      </c>
      <c r="Y639">
        <v>0.5</v>
      </c>
      <c r="Z639">
        <v>5</v>
      </c>
      <c r="AA639">
        <v>3025</v>
      </c>
      <c r="AB639">
        <v>55</v>
      </c>
      <c r="AC639">
        <v>4</v>
      </c>
      <c r="AD639">
        <v>0.25</v>
      </c>
      <c r="AE639">
        <v>0.75</v>
      </c>
      <c r="AF639">
        <v>2</v>
      </c>
      <c r="AG639">
        <v>0.5</v>
      </c>
      <c r="AH639">
        <v>0.25</v>
      </c>
      <c r="AI639">
        <v>0.625</v>
      </c>
      <c r="AJ639">
        <v>0.375</v>
      </c>
      <c r="AK639">
        <v>-8.75</v>
      </c>
      <c r="AL639">
        <v>2835.9375</v>
      </c>
      <c r="AM639">
        <v>53.253521010351982</v>
      </c>
      <c r="AN639">
        <v>0.9</v>
      </c>
      <c r="AO639">
        <v>0.38419903534316502</v>
      </c>
      <c r="AP639">
        <v>0.61580096465683498</v>
      </c>
      <c r="AQ639" s="2">
        <f>Table4[[#This Row],[Gain]]^Table4[[#This Row],[θ]]</f>
        <v>60</v>
      </c>
      <c r="AR639" s="2">
        <f>-Table4[[#This Row],[λ]]*-Table4[[#This Row],[Loss]]^Table4[[#This Row],[θ]]</f>
        <v>70</v>
      </c>
      <c r="AS639" s="2">
        <f>Table4[[#This Row],[pie_gain]]*Table4[[#This Row],[v_n_w_g]]-Table4[[#This Row],[pie_loss]]*Table4[[#This Row],[v_n_w_l]]</f>
        <v>-20.054125405388547</v>
      </c>
      <c r="AT639" s="2">
        <f>IF(Table4[[#This Row],[diff_v]]&gt;=1,1,0)</f>
        <v>0</v>
      </c>
      <c r="AU639" s="2">
        <f>Table4[[#This Row],[Gain]]^(Table4[[#This Row],[θ]]*Table4[[#This Row],[ω_p]])</f>
        <v>61.133595888167108</v>
      </c>
      <c r="AV639" s="2">
        <f>-Table4[[#This Row],[λ]]*-Table4[[#This Row],[Loss]]^(Table4[[#This Row],[θ]]*Table4[[#This Row],[ω_n]])</f>
        <v>70</v>
      </c>
      <c r="AW639" s="2">
        <f>Table4[[#This Row],[v_n_w_g_w]]*Table4[[#This Row],[pie_gain]]-Table4[[#This Row],[v_n_w_l_w]]*Table4[[#This Row],[pie_loss]]</f>
        <v>-19.618598958685762</v>
      </c>
      <c r="AX639" s="2">
        <f>IF(Table4[[#This Row],[diff_v_w]]&gt;=1,1,0)</f>
        <v>0</v>
      </c>
      <c r="AY639" s="2">
        <f>Table4[[#This Row],[Gain]]^(Table4[[#This Row],[θ]])*Table4[[#This Row],[ω_p2]]</f>
        <v>60.192000000000007</v>
      </c>
      <c r="AZ639" s="2">
        <f>-Table4[[#This Row],[λ]]*-Table4[[#This Row],[Loss]]^(Table4[[#This Row],[θ]])*Table4[[#This Row],[ω_n2]]</f>
        <v>70</v>
      </c>
      <c r="BA639" s="2">
        <f>Table4[[#This Row],[v_n_w_g_w2]]*Table4[[#This Row],[pie_gain]]-Table4[[#This Row],[v_n_w_l_w2]]*Table4[[#This Row],[pie_loss]]</f>
        <v>-19.980359190602655</v>
      </c>
      <c r="BB639" s="2">
        <f>IF(Table4[[#This Row],[diff_v_w2]]&gt;=1,1,0)</f>
        <v>0</v>
      </c>
      <c r="BC639" s="2">
        <f>Table4[[#This Row],[Gain]]^(Table4[[#This Row],[θ]]+Table4[[#This Row],[ω_p3]])</f>
        <v>61.593008604640332</v>
      </c>
      <c r="BD639" s="2">
        <f>-Table4[[#This Row],[λ]]*-Table4[[#This Row],[Loss]]^(Table4[[#This Row],[θ]]+Table4[[#This Row],[ω_n3]])</f>
        <v>70</v>
      </c>
      <c r="BE639" s="2">
        <f>Table4[[#This Row],[v_n_w_g_w3]]*Table4[[#This Row],[pie_gain]]-Table4[[#This Row],[v_n_w_l_w3]]*Table4[[#This Row],[pie_loss]]</f>
        <v>-19.442093036192368</v>
      </c>
      <c r="BF639" s="2">
        <f>IF(Table4[[#This Row],[diff_v_w3]]&gt;=1,1,0)</f>
        <v>0</v>
      </c>
      <c r="BG639" s="2">
        <f>(Table4[[#This Row],[Accept]]-Table4[[#This Row],[projected_M1]])</f>
        <v>1</v>
      </c>
      <c r="BH639" s="2">
        <f>(Table4[[#This Row],[Accept]]-Table4[[#This Row],[projected_M2]])</f>
        <v>1</v>
      </c>
      <c r="BI639" s="2">
        <f>(Table4[[#This Row],[Accept]]-Table4[[#This Row],[projected_M3]])</f>
        <v>1</v>
      </c>
      <c r="BJ639" s="2">
        <f>(Table4[[#This Row],[Accept]]-Table4[[#This Row],[projected_M4]])</f>
        <v>1</v>
      </c>
    </row>
    <row r="640" spans="1:62" x14ac:dyDescent="0.3">
      <c r="A640">
        <v>36</v>
      </c>
      <c r="B640" t="s">
        <v>46</v>
      </c>
      <c r="C640">
        <v>1</v>
      </c>
      <c r="D640">
        <v>-1.4</v>
      </c>
      <c r="E640" s="22">
        <f>IF(Table4[[#This Row],[Trial]]="G1",Table4[[#This Row],[Balance]]/100,IF(Table4[[#This Row],[Trial]]="G2",Table4[[#This Row],[Balance]]/200,Table4[[#This Row],[Balance]]/500))</f>
        <v>1.1399999999999999</v>
      </c>
      <c r="F640" s="22">
        <f>IF(Table4[[#This Row],[Net_Balance]]&gt;1,1+(Table4[[#This Row],[Net_Balance]]-1)/$F$974,1)</f>
        <v>1.002</v>
      </c>
      <c r="G640" s="22">
        <f>IF(Table4[[#This Row],[Net_Balance]]&lt;1,1-(1-Table4[[#This Row],[Net_Balance]])/$F$974,1)</f>
        <v>1</v>
      </c>
      <c r="H640" s="22">
        <f>IF(Table4[[#This Row],[Net_Balance]]&gt;1,1+(Table4[[#This Row],[Net_Balance]]-1)/$H$974,1)</f>
        <v>1.0014000000000001</v>
      </c>
      <c r="I640" s="22">
        <f>IF(Table4[[#This Row],[Net_Balance]]&lt;1,1-(1-Table4[[#This Row],[Net_Balance]])/$H$974,1)</f>
        <v>1</v>
      </c>
      <c r="J640" s="22">
        <f>IF(Table4[[#This Row],[Net_Balance]]&gt;1,(Table4[[#This Row],[Net_Balance]]-1)/$J$974,0)</f>
        <v>2.7999999999999982E-3</v>
      </c>
      <c r="K640" s="22">
        <f>IF(Table4[[#This Row],[Net_Balance]]&lt;1,-(1-Table4[[#This Row],[Net_Balance]])/$J$974,0)</f>
        <v>0</v>
      </c>
      <c r="L640" t="s">
        <v>110</v>
      </c>
      <c r="M640" t="s">
        <v>76</v>
      </c>
      <c r="N640" t="s">
        <v>7</v>
      </c>
      <c r="O640">
        <v>1</v>
      </c>
      <c r="P640">
        <v>-90</v>
      </c>
      <c r="Q640">
        <v>570</v>
      </c>
      <c r="R640">
        <v>1664535950</v>
      </c>
      <c r="S640">
        <v>5</v>
      </c>
      <c r="T640" t="s">
        <v>118</v>
      </c>
      <c r="U640">
        <v>1</v>
      </c>
      <c r="V640">
        <v>-90</v>
      </c>
      <c r="W640">
        <v>0.5</v>
      </c>
      <c r="X640">
        <v>180</v>
      </c>
      <c r="Y640">
        <v>0.5</v>
      </c>
      <c r="Z640">
        <v>45</v>
      </c>
      <c r="AA640">
        <v>18225</v>
      </c>
      <c r="AB640">
        <v>135</v>
      </c>
      <c r="AC640">
        <v>2</v>
      </c>
      <c r="AD640">
        <v>0.25</v>
      </c>
      <c r="AE640">
        <v>0.75</v>
      </c>
      <c r="AF640">
        <v>2</v>
      </c>
      <c r="AG640">
        <v>0.5</v>
      </c>
      <c r="AH640">
        <v>0.25</v>
      </c>
      <c r="AI640">
        <v>0.625</v>
      </c>
      <c r="AJ640">
        <v>0.375</v>
      </c>
      <c r="AK640">
        <v>11.25</v>
      </c>
      <c r="AL640">
        <v>17085.9375</v>
      </c>
      <c r="AM640">
        <v>130.71318793450033</v>
      </c>
      <c r="AN640">
        <v>0.9</v>
      </c>
      <c r="AO640">
        <v>0.38419903534316502</v>
      </c>
      <c r="AP640">
        <v>0.61580096465683498</v>
      </c>
      <c r="AQ640" s="2">
        <f>Table4[[#This Row],[Gain]]^Table4[[#This Row],[θ]]</f>
        <v>180</v>
      </c>
      <c r="AR640" s="2">
        <f>-Table4[[#This Row],[λ]]*-Table4[[#This Row],[Loss]]^Table4[[#This Row],[θ]]</f>
        <v>125.99999999999999</v>
      </c>
      <c r="AS640" s="2">
        <f>Table4[[#This Row],[pie_gain]]*Table4[[#This Row],[v_n_w_g]]-Table4[[#This Row],[pie_loss]]*Table4[[#This Row],[v_n_w_l]]</f>
        <v>-8.4350951849914964</v>
      </c>
      <c r="AT640" s="2">
        <f>IF(Table4[[#This Row],[diff_v]]&gt;=1,1,0)</f>
        <v>0</v>
      </c>
      <c r="AU640" s="2">
        <f>Table4[[#This Row],[Gain]]^(Table4[[#This Row],[θ]]*Table4[[#This Row],[ω_p]])</f>
        <v>181.87920621105891</v>
      </c>
      <c r="AV640" s="2">
        <f>-Table4[[#This Row],[λ]]*-Table4[[#This Row],[Loss]]^(Table4[[#This Row],[θ]]*Table4[[#This Row],[ω_n]])</f>
        <v>125.99999999999999</v>
      </c>
      <c r="AW640" s="2">
        <f>Table4[[#This Row],[v_n_w_g_w]]*Table4[[#This Row],[pie_gain]]-Table4[[#This Row],[v_n_w_l_w]]*Table4[[#This Row],[pie_loss]]</f>
        <v>-7.7131059714917711</v>
      </c>
      <c r="AX640" s="2">
        <f>IF(Table4[[#This Row],[diff_v_w]]&gt;=1,1,0)</f>
        <v>0</v>
      </c>
      <c r="AY640" s="2">
        <f>Table4[[#This Row],[Gain]]^(Table4[[#This Row],[θ]])*Table4[[#This Row],[ω_p2]]</f>
        <v>180.25200000000001</v>
      </c>
      <c r="AZ640" s="2">
        <f>-Table4[[#This Row],[λ]]*-Table4[[#This Row],[Loss]]^(Table4[[#This Row],[θ]])*Table4[[#This Row],[ω_n2]]</f>
        <v>125.99999999999999</v>
      </c>
      <c r="BA640" s="2">
        <f>Table4[[#This Row],[v_n_w_g_w2]]*Table4[[#This Row],[pie_gain]]-Table4[[#This Row],[v_n_w_l_w2]]*Table4[[#This Row],[pie_loss]]</f>
        <v>-8.3382770280850167</v>
      </c>
      <c r="BB640" s="2">
        <f>IF(Table4[[#This Row],[diff_v_w2]]&gt;=1,1,0)</f>
        <v>0</v>
      </c>
      <c r="BC640" s="2">
        <f>Table4[[#This Row],[Gain]]^(Table4[[#This Row],[θ]]+Table4[[#This Row],[ω_p3]])</f>
        <v>182.63637058679862</v>
      </c>
      <c r="BD640" s="2">
        <f>-Table4[[#This Row],[λ]]*-Table4[[#This Row],[Loss]]^(Table4[[#This Row],[θ]]+Table4[[#This Row],[ω_n3]])</f>
        <v>125.99999999999999</v>
      </c>
      <c r="BE640" s="2">
        <f>Table4[[#This Row],[v_n_w_g_w3]]*Table4[[#This Row],[pie_gain]]-Table4[[#This Row],[v_n_w_l_w3]]*Table4[[#This Row],[pie_loss]]</f>
        <v>-7.4222041487363697</v>
      </c>
      <c r="BF640" s="2">
        <f>IF(Table4[[#This Row],[diff_v_w3]]&gt;=1,1,0)</f>
        <v>0</v>
      </c>
      <c r="BG640" s="2">
        <f>(Table4[[#This Row],[Accept]]-Table4[[#This Row],[projected_M1]])</f>
        <v>1</v>
      </c>
      <c r="BH640" s="2">
        <f>(Table4[[#This Row],[Accept]]-Table4[[#This Row],[projected_M2]])</f>
        <v>1</v>
      </c>
      <c r="BI640" s="2">
        <f>(Table4[[#This Row],[Accept]]-Table4[[#This Row],[projected_M3]])</f>
        <v>1</v>
      </c>
      <c r="BJ640" s="2">
        <f>(Table4[[#This Row],[Accept]]-Table4[[#This Row],[projected_M4]])</f>
        <v>1</v>
      </c>
    </row>
    <row r="641" spans="1:62" x14ac:dyDescent="0.3">
      <c r="A641">
        <v>38</v>
      </c>
      <c r="B641" t="s">
        <v>46</v>
      </c>
      <c r="C641">
        <v>1</v>
      </c>
      <c r="D641">
        <v>-1.4</v>
      </c>
      <c r="E641" s="22">
        <f>IF(Table4[[#This Row],[Trial]]="G1",Table4[[#This Row],[Balance]]/100,IF(Table4[[#This Row],[Trial]]="G2",Table4[[#This Row],[Balance]]/200,Table4[[#This Row],[Balance]]/500))</f>
        <v>1.1399999999999999</v>
      </c>
      <c r="F641" s="22">
        <f>IF(Table4[[#This Row],[Net_Balance]]&gt;1,1+(Table4[[#This Row],[Net_Balance]]-1)/$F$974,1)</f>
        <v>1.002</v>
      </c>
      <c r="G641" s="22">
        <f>IF(Table4[[#This Row],[Net_Balance]]&lt;1,1-(1-Table4[[#This Row],[Net_Balance]])/$F$974,1)</f>
        <v>1</v>
      </c>
      <c r="H641" s="22">
        <f>IF(Table4[[#This Row],[Net_Balance]]&gt;1,1+(Table4[[#This Row],[Net_Balance]]-1)/$H$974,1)</f>
        <v>1.0014000000000001</v>
      </c>
      <c r="I641" s="22">
        <f>IF(Table4[[#This Row],[Net_Balance]]&lt;1,1-(1-Table4[[#This Row],[Net_Balance]])/$H$974,1)</f>
        <v>1</v>
      </c>
      <c r="J641" s="22">
        <f>IF(Table4[[#This Row],[Net_Balance]]&gt;1,(Table4[[#This Row],[Net_Balance]]-1)/$J$974,0)</f>
        <v>2.7999999999999982E-3</v>
      </c>
      <c r="K641" s="22">
        <f>IF(Table4[[#This Row],[Net_Balance]]&lt;1,-(1-Table4[[#This Row],[Net_Balance]])/$J$974,0)</f>
        <v>0</v>
      </c>
      <c r="L641" t="s">
        <v>110</v>
      </c>
      <c r="M641" t="s">
        <v>80</v>
      </c>
      <c r="N641" t="s">
        <v>5</v>
      </c>
      <c r="O641">
        <v>0</v>
      </c>
      <c r="P641">
        <v>0</v>
      </c>
      <c r="Q641">
        <v>570</v>
      </c>
      <c r="R641">
        <v>1664535958</v>
      </c>
      <c r="S641">
        <v>4</v>
      </c>
      <c r="T641" t="s">
        <v>118</v>
      </c>
      <c r="U641">
        <v>1</v>
      </c>
      <c r="V641">
        <v>-90</v>
      </c>
      <c r="W641">
        <v>0.5</v>
      </c>
      <c r="X641">
        <v>80</v>
      </c>
      <c r="Y641">
        <v>0.5</v>
      </c>
      <c r="Z641">
        <v>-5</v>
      </c>
      <c r="AA641">
        <v>7225</v>
      </c>
      <c r="AB641">
        <v>85</v>
      </c>
      <c r="AC641">
        <v>4</v>
      </c>
      <c r="AD641">
        <v>0.25</v>
      </c>
      <c r="AE641">
        <v>0.75</v>
      </c>
      <c r="AF641">
        <v>1</v>
      </c>
      <c r="AG641">
        <v>0.25</v>
      </c>
      <c r="AH641">
        <v>0.5</v>
      </c>
      <c r="AI641">
        <v>0.375</v>
      </c>
      <c r="AJ641">
        <v>0.625</v>
      </c>
      <c r="AK641">
        <v>16.25</v>
      </c>
      <c r="AL641">
        <v>6773.4375</v>
      </c>
      <c r="AM641">
        <v>82.300896106907615</v>
      </c>
      <c r="AN641">
        <v>0.9</v>
      </c>
      <c r="AO641">
        <v>0.60844334427391233</v>
      </c>
      <c r="AP641">
        <v>0.39155665572608767</v>
      </c>
      <c r="AQ641" s="2">
        <f>Table4[[#This Row],[Gain]]^Table4[[#This Row],[θ]]</f>
        <v>80</v>
      </c>
      <c r="AR641" s="2">
        <f>-Table4[[#This Row],[λ]]*-Table4[[#This Row],[Loss]]^Table4[[#This Row],[θ]]</f>
        <v>125.99999999999999</v>
      </c>
      <c r="AS641" s="2">
        <f>Table4[[#This Row],[pie_gain]]*Table4[[#This Row],[v_n_w_g]]-Table4[[#This Row],[pie_loss]]*Table4[[#This Row],[v_n_w_l]]</f>
        <v>-0.66067107957405113</v>
      </c>
      <c r="AT641" s="2">
        <f>IF(Table4[[#This Row],[diff_v]]&gt;=1,1,0)</f>
        <v>0</v>
      </c>
      <c r="AU641" s="2">
        <f>Table4[[#This Row],[Gain]]^(Table4[[#This Row],[θ]]*Table4[[#This Row],[ω_p]])</f>
        <v>80.704205601834772</v>
      </c>
      <c r="AV641" s="2">
        <f>-Table4[[#This Row],[λ]]*-Table4[[#This Row],[Loss]]^(Table4[[#This Row],[θ]]*Table4[[#This Row],[ω_n]])</f>
        <v>125.99999999999999</v>
      </c>
      <c r="AW641" s="2">
        <f>Table4[[#This Row],[v_n_w_g_w]]*Table4[[#This Row],[pie_gain]]-Table4[[#This Row],[v_n_w_l_w]]*Table4[[#This Row],[pie_loss]]</f>
        <v>-0.23220186813728105</v>
      </c>
      <c r="AX641" s="2">
        <f>IF(Table4[[#This Row],[diff_v_w]]&gt;=1,1,0)</f>
        <v>0</v>
      </c>
      <c r="AY641" s="2">
        <f>Table4[[#This Row],[Gain]]^(Table4[[#This Row],[θ]])*Table4[[#This Row],[ω_p2]]</f>
        <v>80.112000000000009</v>
      </c>
      <c r="AZ641" s="2">
        <f>-Table4[[#This Row],[λ]]*-Table4[[#This Row],[Loss]]^(Table4[[#This Row],[θ]])*Table4[[#This Row],[ω_n2]]</f>
        <v>125.99999999999999</v>
      </c>
      <c r="BA641" s="2">
        <f>Table4[[#This Row],[v_n_w_g_w2]]*Table4[[#This Row],[pie_gain]]-Table4[[#This Row],[v_n_w_l_w2]]*Table4[[#This Row],[pie_loss]]</f>
        <v>-0.59252542501536709</v>
      </c>
      <c r="BB641" s="2">
        <f>IF(Table4[[#This Row],[diff_v_w2]]&gt;=1,1,0)</f>
        <v>0</v>
      </c>
      <c r="BC641" s="2">
        <f>Table4[[#This Row],[Gain]]^(Table4[[#This Row],[θ]]+Table4[[#This Row],[ω_p3]])</f>
        <v>80.987620466962412</v>
      </c>
      <c r="BD641" s="2">
        <f>-Table4[[#This Row],[λ]]*-Table4[[#This Row],[Loss]]^(Table4[[#This Row],[θ]]+Table4[[#This Row],[ω_n3]])</f>
        <v>125.99999999999999</v>
      </c>
      <c r="BE641" s="2">
        <f>Table4[[#This Row],[v_n_w_g_w3]]*Table4[[#This Row],[pie_gain]]-Table4[[#This Row],[v_n_w_l_w3]]*Table4[[#This Row],[pie_loss]]</f>
        <v>-5.9759979782079142E-2</v>
      </c>
      <c r="BF641" s="2">
        <f>IF(Table4[[#This Row],[diff_v_w3]]&gt;=1,1,0)</f>
        <v>0</v>
      </c>
      <c r="BG641" s="2">
        <f>(Table4[[#This Row],[Accept]]-Table4[[#This Row],[projected_M1]])</f>
        <v>0</v>
      </c>
      <c r="BH641" s="2">
        <f>(Table4[[#This Row],[Accept]]-Table4[[#This Row],[projected_M2]])</f>
        <v>0</v>
      </c>
      <c r="BI641" s="2">
        <f>(Table4[[#This Row],[Accept]]-Table4[[#This Row],[projected_M3]])</f>
        <v>0</v>
      </c>
      <c r="BJ641" s="2">
        <f>(Table4[[#This Row],[Accept]]-Table4[[#This Row],[projected_M4]])</f>
        <v>0</v>
      </c>
    </row>
    <row r="642" spans="1:62" x14ac:dyDescent="0.3">
      <c r="A642">
        <v>39</v>
      </c>
      <c r="B642" t="s">
        <v>46</v>
      </c>
      <c r="C642">
        <v>1</v>
      </c>
      <c r="D642">
        <v>-1.4</v>
      </c>
      <c r="E642" s="22">
        <f>IF(Table4[[#This Row],[Trial]]="G1",Table4[[#This Row],[Balance]]/100,IF(Table4[[#This Row],[Trial]]="G2",Table4[[#This Row],[Balance]]/200,Table4[[#This Row],[Balance]]/500))</f>
        <v>0.96</v>
      </c>
      <c r="F642" s="22">
        <f>IF(Table4[[#This Row],[Net_Balance]]&gt;1,1+(Table4[[#This Row],[Net_Balance]]-1)/$F$974,1)</f>
        <v>1</v>
      </c>
      <c r="G642" s="22">
        <f>IF(Table4[[#This Row],[Net_Balance]]&lt;1,1-(1-Table4[[#This Row],[Net_Balance]])/$F$974,1)</f>
        <v>0.99942857142857144</v>
      </c>
      <c r="H642" s="22">
        <f>IF(Table4[[#This Row],[Net_Balance]]&gt;1,1+(Table4[[#This Row],[Net_Balance]]-1)/$H$974,1)</f>
        <v>1</v>
      </c>
      <c r="I642" s="22">
        <f>IF(Table4[[#This Row],[Net_Balance]]&lt;1,1-(1-Table4[[#This Row],[Net_Balance]])/$H$974,1)</f>
        <v>0.99960000000000004</v>
      </c>
      <c r="J642" s="22">
        <f>IF(Table4[[#This Row],[Net_Balance]]&gt;1,(Table4[[#This Row],[Net_Balance]]-1)/$J$974,0)</f>
        <v>0</v>
      </c>
      <c r="K642" s="22">
        <f>IF(Table4[[#This Row],[Net_Balance]]&lt;1,-(1-Table4[[#This Row],[Net_Balance]])/$J$974,0)</f>
        <v>-8.0000000000000069E-4</v>
      </c>
      <c r="L642" t="s">
        <v>110</v>
      </c>
      <c r="M642" t="s">
        <v>103</v>
      </c>
      <c r="N642" t="s">
        <v>7</v>
      </c>
      <c r="O642">
        <v>1</v>
      </c>
      <c r="P642">
        <v>-90</v>
      </c>
      <c r="Q642">
        <v>480</v>
      </c>
      <c r="R642">
        <v>1664535962</v>
      </c>
      <c r="S642">
        <v>4</v>
      </c>
      <c r="T642" t="s">
        <v>117</v>
      </c>
      <c r="U642">
        <v>0</v>
      </c>
      <c r="V642">
        <v>-90</v>
      </c>
      <c r="W642">
        <v>0.5</v>
      </c>
      <c r="X642">
        <v>180</v>
      </c>
      <c r="Y642">
        <v>0.5</v>
      </c>
      <c r="Z642">
        <v>45</v>
      </c>
      <c r="AA642">
        <v>18225</v>
      </c>
      <c r="AB642">
        <v>135</v>
      </c>
      <c r="AC642">
        <v>2</v>
      </c>
      <c r="AD642">
        <v>0.25</v>
      </c>
      <c r="AE642">
        <v>0.75</v>
      </c>
      <c r="AF642">
        <v>2</v>
      </c>
      <c r="AG642">
        <v>0.5</v>
      </c>
      <c r="AH642">
        <v>0.25</v>
      </c>
      <c r="AI642">
        <v>0.625</v>
      </c>
      <c r="AJ642">
        <v>0.375</v>
      </c>
      <c r="AK642">
        <v>11.25</v>
      </c>
      <c r="AL642">
        <v>17085.9375</v>
      </c>
      <c r="AM642">
        <v>130.71318793450033</v>
      </c>
      <c r="AN642">
        <v>0.9</v>
      </c>
      <c r="AO642">
        <v>0.38419903534316502</v>
      </c>
      <c r="AP642">
        <v>0.61580096465683498</v>
      </c>
      <c r="AQ642" s="2">
        <f>Table4[[#This Row],[Gain]]^Table4[[#This Row],[θ]]</f>
        <v>180</v>
      </c>
      <c r="AR642" s="2">
        <f>-Table4[[#This Row],[λ]]*-Table4[[#This Row],[Loss]]^Table4[[#This Row],[θ]]</f>
        <v>125.99999999999999</v>
      </c>
      <c r="AS642" s="2">
        <f>Table4[[#This Row],[pie_gain]]*Table4[[#This Row],[v_n_w_g]]-Table4[[#This Row],[pie_loss]]*Table4[[#This Row],[v_n_w_l]]</f>
        <v>-8.4350951849914964</v>
      </c>
      <c r="AT642" s="2">
        <f>IF(Table4[[#This Row],[diff_v]]&gt;=1,1,0)</f>
        <v>0</v>
      </c>
      <c r="AU642" s="2">
        <f>Table4[[#This Row],[Gain]]^(Table4[[#This Row],[θ]]*Table4[[#This Row],[ω_p]])</f>
        <v>180</v>
      </c>
      <c r="AV642" s="2">
        <f>-Table4[[#This Row],[λ]]*-Table4[[#This Row],[Loss]]^(Table4[[#This Row],[θ]]*Table4[[#This Row],[ω_n]])</f>
        <v>125.67642988314086</v>
      </c>
      <c r="AW642" s="2">
        <f>Table4[[#This Row],[v_n_w_g_w]]*Table4[[#This Row],[pie_gain]]-Table4[[#This Row],[v_n_w_l_w]]*Table4[[#This Row],[pie_loss]]</f>
        <v>-8.2358403948955186</v>
      </c>
      <c r="AX642" s="2">
        <f>IF(Table4[[#This Row],[diff_v_w]]&gt;=1,1,0)</f>
        <v>0</v>
      </c>
      <c r="AY642" s="2">
        <f>Table4[[#This Row],[Gain]]^(Table4[[#This Row],[θ]])*Table4[[#This Row],[ω_p2]]</f>
        <v>180</v>
      </c>
      <c r="AZ642" s="2">
        <f>-Table4[[#This Row],[λ]]*-Table4[[#This Row],[Loss]]^(Table4[[#This Row],[θ]])*Table4[[#This Row],[ω_n2]]</f>
        <v>125.94959999999999</v>
      </c>
      <c r="BA642" s="2">
        <f>Table4[[#This Row],[v_n_w_g_w2]]*Table4[[#This Row],[pie_gain]]-Table4[[#This Row],[v_n_w_l_w2]]*Table4[[#This Row],[pie_loss]]</f>
        <v>-8.4040588163727961</v>
      </c>
      <c r="BB642" s="2">
        <f>IF(Table4[[#This Row],[diff_v_w2]]&gt;=1,1,0)</f>
        <v>0</v>
      </c>
      <c r="BC642" s="2">
        <f>Table4[[#This Row],[Gain]]^(Table4[[#This Row],[θ]]+Table4[[#This Row],[ω_p3]])</f>
        <v>180</v>
      </c>
      <c r="BD642" s="2">
        <f>-Table4[[#This Row],[λ]]*-Table4[[#This Row],[Loss]]^(Table4[[#This Row],[θ]]+Table4[[#This Row],[ω_n3]])</f>
        <v>125.54723461739459</v>
      </c>
      <c r="BE642" s="2">
        <f>Table4[[#This Row],[v_n_w_g_w3]]*Table4[[#This Row],[pie_gain]]-Table4[[#This Row],[v_n_w_l_w3]]*Table4[[#This Row],[pie_loss]]</f>
        <v>-8.1562818256198852</v>
      </c>
      <c r="BF642" s="2">
        <f>IF(Table4[[#This Row],[diff_v_w3]]&gt;=1,1,0)</f>
        <v>0</v>
      </c>
      <c r="BG642" s="2">
        <f>(Table4[[#This Row],[Accept]]-Table4[[#This Row],[projected_M1]])</f>
        <v>1</v>
      </c>
      <c r="BH642" s="2">
        <f>(Table4[[#This Row],[Accept]]-Table4[[#This Row],[projected_M2]])</f>
        <v>1</v>
      </c>
      <c r="BI642" s="2">
        <f>(Table4[[#This Row],[Accept]]-Table4[[#This Row],[projected_M3]])</f>
        <v>1</v>
      </c>
      <c r="BJ642" s="2">
        <f>(Table4[[#This Row],[Accept]]-Table4[[#This Row],[projected_M4]])</f>
        <v>1</v>
      </c>
    </row>
    <row r="643" spans="1:62" x14ac:dyDescent="0.3">
      <c r="A643">
        <v>40</v>
      </c>
      <c r="B643" t="s">
        <v>46</v>
      </c>
      <c r="C643">
        <v>1</v>
      </c>
      <c r="D643">
        <v>-1.4</v>
      </c>
      <c r="E643" s="22">
        <f>IF(Table4[[#This Row],[Trial]]="G1",Table4[[#This Row],[Balance]]/100,IF(Table4[[#This Row],[Trial]]="G2",Table4[[#This Row],[Balance]]/200,Table4[[#This Row],[Balance]]/500))</f>
        <v>0.98</v>
      </c>
      <c r="F643" s="22">
        <f>IF(Table4[[#This Row],[Net_Balance]]&gt;1,1+(Table4[[#This Row],[Net_Balance]]-1)/$F$974,1)</f>
        <v>1</v>
      </c>
      <c r="G643" s="22">
        <f>IF(Table4[[#This Row],[Net_Balance]]&lt;1,1-(1-Table4[[#This Row],[Net_Balance]])/$F$974,1)</f>
        <v>0.99971428571428567</v>
      </c>
      <c r="H643" s="22">
        <f>IF(Table4[[#This Row],[Net_Balance]]&gt;1,1+(Table4[[#This Row],[Net_Balance]]-1)/$H$974,1)</f>
        <v>1</v>
      </c>
      <c r="I643" s="22">
        <f>IF(Table4[[#This Row],[Net_Balance]]&lt;1,1-(1-Table4[[#This Row],[Net_Balance]])/$H$974,1)</f>
        <v>0.99980000000000002</v>
      </c>
      <c r="J643" s="22">
        <f>IF(Table4[[#This Row],[Net_Balance]]&gt;1,(Table4[[#This Row],[Net_Balance]]-1)/$J$974,0)</f>
        <v>0</v>
      </c>
      <c r="K643" s="22">
        <f>IF(Table4[[#This Row],[Net_Balance]]&lt;1,-(1-Table4[[#This Row],[Net_Balance]])/$J$974,0)</f>
        <v>-4.0000000000000034E-4</v>
      </c>
      <c r="L643" t="s">
        <v>110</v>
      </c>
      <c r="M643" t="s">
        <v>97</v>
      </c>
      <c r="N643" t="s">
        <v>7</v>
      </c>
      <c r="O643">
        <v>1</v>
      </c>
      <c r="P643">
        <v>10</v>
      </c>
      <c r="Q643">
        <v>490</v>
      </c>
      <c r="R643">
        <v>1664535966</v>
      </c>
      <c r="S643">
        <v>4</v>
      </c>
      <c r="T643" t="s">
        <v>118</v>
      </c>
      <c r="U643">
        <v>1</v>
      </c>
      <c r="V643">
        <v>-10</v>
      </c>
      <c r="W643">
        <v>0.5</v>
      </c>
      <c r="X643">
        <v>10</v>
      </c>
      <c r="Y643">
        <v>0.5</v>
      </c>
      <c r="Z643">
        <v>0</v>
      </c>
      <c r="AA643">
        <v>100</v>
      </c>
      <c r="AB643">
        <v>10</v>
      </c>
      <c r="AC643">
        <v>4</v>
      </c>
      <c r="AD643">
        <v>0.25</v>
      </c>
      <c r="AE643">
        <v>0.75</v>
      </c>
      <c r="AF643">
        <v>1</v>
      </c>
      <c r="AG643">
        <v>0.25</v>
      </c>
      <c r="AH643">
        <v>0.5</v>
      </c>
      <c r="AI643">
        <v>0.375</v>
      </c>
      <c r="AJ643">
        <v>0.625</v>
      </c>
      <c r="AK643">
        <v>2.5</v>
      </c>
      <c r="AL643">
        <v>93.75</v>
      </c>
      <c r="AM643">
        <v>9.6824583655185421</v>
      </c>
      <c r="AN643">
        <v>0.9</v>
      </c>
      <c r="AO643">
        <v>0.60844334427391233</v>
      </c>
      <c r="AP643">
        <v>0.39155665572608767</v>
      </c>
      <c r="AQ643" s="2">
        <f>Table4[[#This Row],[Gain]]^Table4[[#This Row],[θ]]</f>
        <v>10</v>
      </c>
      <c r="AR643" s="2">
        <f>-Table4[[#This Row],[λ]]*-Table4[[#This Row],[Loss]]^Table4[[#This Row],[θ]]</f>
        <v>14</v>
      </c>
      <c r="AS643" s="2">
        <f>Table4[[#This Row],[pie_gain]]*Table4[[#This Row],[v_n_w_g]]-Table4[[#This Row],[pie_loss]]*Table4[[#This Row],[v_n_w_l]]</f>
        <v>0.60264026257389602</v>
      </c>
      <c r="AT643" s="2">
        <f>IF(Table4[[#This Row],[diff_v]]&gt;=1,1,0)</f>
        <v>0</v>
      </c>
      <c r="AU643" s="2">
        <f>Table4[[#This Row],[Gain]]^(Table4[[#This Row],[θ]]*Table4[[#This Row],[ω_p]])</f>
        <v>10</v>
      </c>
      <c r="AV643" s="2">
        <f>-Table4[[#This Row],[λ]]*-Table4[[#This Row],[Loss]]^(Table4[[#This Row],[θ]]*Table4[[#This Row],[ω_n]])</f>
        <v>13.990792688619813</v>
      </c>
      <c r="AW643" s="2">
        <f>Table4[[#This Row],[v_n_w_g_w]]*Table4[[#This Row],[pie_gain]]-Table4[[#This Row],[v_n_w_l_w]]*Table4[[#This Row],[pie_loss]]</f>
        <v>0.60624544662615065</v>
      </c>
      <c r="AX643" s="2">
        <f>IF(Table4[[#This Row],[diff_v_w]]&gt;=1,1,0)</f>
        <v>0</v>
      </c>
      <c r="AY643" s="2">
        <f>Table4[[#This Row],[Gain]]^(Table4[[#This Row],[θ]])*Table4[[#This Row],[ω_p2]]</f>
        <v>10</v>
      </c>
      <c r="AZ643" s="2">
        <f>-Table4[[#This Row],[λ]]*-Table4[[#This Row],[Loss]]^(Table4[[#This Row],[θ]])*Table4[[#This Row],[ω_n2]]</f>
        <v>13.997199999999999</v>
      </c>
      <c r="BA643" s="2">
        <f>Table4[[#This Row],[v_n_w_g_w2]]*Table4[[#This Row],[pie_gain]]-Table4[[#This Row],[v_n_w_l_w2]]*Table4[[#This Row],[pie_loss]]</f>
        <v>0.60373662120992933</v>
      </c>
      <c r="BB643" s="2">
        <f>IF(Table4[[#This Row],[diff_v_w2]]&gt;=1,1,0)</f>
        <v>0</v>
      </c>
      <c r="BC643" s="2">
        <f>Table4[[#This Row],[Gain]]^(Table4[[#This Row],[θ]]+Table4[[#This Row],[ω_p3]])</f>
        <v>10</v>
      </c>
      <c r="BD643" s="2">
        <f>-Table4[[#This Row],[λ]]*-Table4[[#This Row],[Loss]]^(Table4[[#This Row],[θ]]+Table4[[#This Row],[ω_n3]])</f>
        <v>13.98711145978247</v>
      </c>
      <c r="BE643" s="2">
        <f>Table4[[#This Row],[v_n_w_g_w3]]*Table4[[#This Row],[pie_gain]]-Table4[[#This Row],[v_n_w_l_w3]]*Table4[[#This Row],[pie_loss]]</f>
        <v>0.60768685627866326</v>
      </c>
      <c r="BF643" s="2">
        <f>IF(Table4[[#This Row],[diff_v_w3]]&gt;=1,1,0)</f>
        <v>0</v>
      </c>
      <c r="BG643" s="2">
        <f>(Table4[[#This Row],[Accept]]-Table4[[#This Row],[projected_M1]])</f>
        <v>1</v>
      </c>
      <c r="BH643" s="2">
        <f>(Table4[[#This Row],[Accept]]-Table4[[#This Row],[projected_M2]])</f>
        <v>1</v>
      </c>
      <c r="BI643" s="2">
        <f>(Table4[[#This Row],[Accept]]-Table4[[#This Row],[projected_M3]])</f>
        <v>1</v>
      </c>
      <c r="BJ643" s="2">
        <f>(Table4[[#This Row],[Accept]]-Table4[[#This Row],[projected_M4]])</f>
        <v>1</v>
      </c>
    </row>
    <row r="644" spans="1:62" x14ac:dyDescent="0.3">
      <c r="A644">
        <v>41</v>
      </c>
      <c r="B644" t="s">
        <v>46</v>
      </c>
      <c r="C644">
        <v>1</v>
      </c>
      <c r="D644">
        <v>-1.4</v>
      </c>
      <c r="E644" s="22">
        <f>IF(Table4[[#This Row],[Trial]]="G1",Table4[[#This Row],[Balance]]/100,IF(Table4[[#This Row],[Trial]]="G2",Table4[[#This Row],[Balance]]/200,Table4[[#This Row],[Balance]]/500))</f>
        <v>0.98</v>
      </c>
      <c r="F644" s="22">
        <f>IF(Table4[[#This Row],[Net_Balance]]&gt;1,1+(Table4[[#This Row],[Net_Balance]]-1)/$F$974,1)</f>
        <v>1</v>
      </c>
      <c r="G644" s="22">
        <f>IF(Table4[[#This Row],[Net_Balance]]&lt;1,1-(1-Table4[[#This Row],[Net_Balance]])/$F$974,1)</f>
        <v>0.99971428571428567</v>
      </c>
      <c r="H644" s="22">
        <f>IF(Table4[[#This Row],[Net_Balance]]&gt;1,1+(Table4[[#This Row],[Net_Balance]]-1)/$H$974,1)</f>
        <v>1</v>
      </c>
      <c r="I644" s="22">
        <f>IF(Table4[[#This Row],[Net_Balance]]&lt;1,1-(1-Table4[[#This Row],[Net_Balance]])/$H$974,1)</f>
        <v>0.99980000000000002</v>
      </c>
      <c r="J644" s="22">
        <f>IF(Table4[[#This Row],[Net_Balance]]&gt;1,(Table4[[#This Row],[Net_Balance]]-1)/$J$974,0)</f>
        <v>0</v>
      </c>
      <c r="K644" s="22">
        <f>IF(Table4[[#This Row],[Net_Balance]]&lt;1,-(1-Table4[[#This Row],[Net_Balance]])/$J$974,0)</f>
        <v>-4.0000000000000034E-4</v>
      </c>
      <c r="L644" t="s">
        <v>110</v>
      </c>
      <c r="M644" t="s">
        <v>93</v>
      </c>
      <c r="N644" t="s">
        <v>5</v>
      </c>
      <c r="O644">
        <v>0</v>
      </c>
      <c r="P644">
        <v>0</v>
      </c>
      <c r="Q644">
        <v>490</v>
      </c>
      <c r="R644">
        <v>1664535974</v>
      </c>
      <c r="S644">
        <v>8</v>
      </c>
      <c r="T644" t="s">
        <v>117</v>
      </c>
      <c r="U644">
        <v>0</v>
      </c>
      <c r="V644">
        <v>-90</v>
      </c>
      <c r="W644">
        <v>0.5</v>
      </c>
      <c r="X644">
        <v>100</v>
      </c>
      <c r="Y644">
        <v>0.5</v>
      </c>
      <c r="Z644">
        <v>5</v>
      </c>
      <c r="AA644">
        <v>9025</v>
      </c>
      <c r="AB644">
        <v>95</v>
      </c>
      <c r="AC644">
        <v>4</v>
      </c>
      <c r="AD644">
        <v>0.25</v>
      </c>
      <c r="AE644">
        <v>0.75</v>
      </c>
      <c r="AF644">
        <v>1</v>
      </c>
      <c r="AG644">
        <v>0.25</v>
      </c>
      <c r="AH644">
        <v>0.5</v>
      </c>
      <c r="AI644">
        <v>0.375</v>
      </c>
      <c r="AJ644">
        <v>0.625</v>
      </c>
      <c r="AK644">
        <v>28.75</v>
      </c>
      <c r="AL644">
        <v>8460.9375</v>
      </c>
      <c r="AM644">
        <v>91.983354472426157</v>
      </c>
      <c r="AN644">
        <v>0.9</v>
      </c>
      <c r="AO644">
        <v>0.60844334427391233</v>
      </c>
      <c r="AP644">
        <v>0.39155665572608767</v>
      </c>
      <c r="AQ644" s="2">
        <f>Table4[[#This Row],[Gain]]^Table4[[#This Row],[θ]]</f>
        <v>100</v>
      </c>
      <c r="AR644" s="2">
        <f>-Table4[[#This Row],[λ]]*-Table4[[#This Row],[Loss]]^Table4[[#This Row],[θ]]</f>
        <v>125.99999999999999</v>
      </c>
      <c r="AS644" s="2">
        <f>Table4[[#This Row],[pie_gain]]*Table4[[#This Row],[v_n_w_g]]-Table4[[#This Row],[pie_loss]]*Table4[[#This Row],[v_n_w_l]]</f>
        <v>11.508195805904194</v>
      </c>
      <c r="AT644" s="2">
        <f>IF(Table4[[#This Row],[diff_v]]&gt;=1,1,0)</f>
        <v>1</v>
      </c>
      <c r="AU644" s="2">
        <f>Table4[[#This Row],[Gain]]^(Table4[[#This Row],[θ]]*Table4[[#This Row],[ω_p]])</f>
        <v>100</v>
      </c>
      <c r="AV644" s="2">
        <f>-Table4[[#This Row],[λ]]*-Table4[[#This Row],[Loss]]^(Table4[[#This Row],[θ]]*Table4[[#This Row],[ω_n]])</f>
        <v>125.83811094130326</v>
      </c>
      <c r="AW644" s="2">
        <f>Table4[[#This Row],[v_n_w_g_w]]*Table4[[#This Row],[pie_gain]]-Table4[[#This Row],[v_n_w_l_w]]*Table4[[#This Row],[pie_loss]]</f>
        <v>11.571584544326129</v>
      </c>
      <c r="AX644" s="2">
        <f>IF(Table4[[#This Row],[diff_v_w]]&gt;=1,1,0)</f>
        <v>1</v>
      </c>
      <c r="AY644" s="2">
        <f>Table4[[#This Row],[Gain]]^(Table4[[#This Row],[θ]])*Table4[[#This Row],[ω_p2]]</f>
        <v>100</v>
      </c>
      <c r="AZ644" s="2">
        <f>-Table4[[#This Row],[λ]]*-Table4[[#This Row],[Loss]]^(Table4[[#This Row],[θ]])*Table4[[#This Row],[ω_n2]]</f>
        <v>125.97479999999999</v>
      </c>
      <c r="BA644" s="2">
        <f>Table4[[#This Row],[v_n_w_g_w2]]*Table4[[#This Row],[pie_gain]]-Table4[[#This Row],[v_n_w_l_w2]]*Table4[[#This Row],[pie_loss]]</f>
        <v>11.518063033628486</v>
      </c>
      <c r="BB644" s="2">
        <f>IF(Table4[[#This Row],[diff_v_w2]]&gt;=1,1,0)</f>
        <v>1</v>
      </c>
      <c r="BC644" s="2">
        <f>Table4[[#This Row],[Gain]]^(Table4[[#This Row],[θ]]+Table4[[#This Row],[ω_p3]])</f>
        <v>100</v>
      </c>
      <c r="BD644" s="2">
        <f>-Table4[[#This Row],[λ]]*-Table4[[#This Row],[Loss]]^(Table4[[#This Row],[θ]]+Table4[[#This Row],[ω_n3]])</f>
        <v>125.77341357294759</v>
      </c>
      <c r="BE644" s="2">
        <f>Table4[[#This Row],[v_n_w_g_w3]]*Table4[[#This Row],[pie_gain]]-Table4[[#This Row],[v_n_w_l_w3]]*Table4[[#This Row],[pie_loss]]</f>
        <v>11.59691722951375</v>
      </c>
      <c r="BF644" s="2">
        <f>IF(Table4[[#This Row],[diff_v_w3]]&gt;=1,1,0)</f>
        <v>1</v>
      </c>
      <c r="BG644" s="2">
        <f>(Table4[[#This Row],[Accept]]-Table4[[#This Row],[projected_M1]])</f>
        <v>-1</v>
      </c>
      <c r="BH644" s="2">
        <f>(Table4[[#This Row],[Accept]]-Table4[[#This Row],[projected_M2]])</f>
        <v>-1</v>
      </c>
      <c r="BI644" s="2">
        <f>(Table4[[#This Row],[Accept]]-Table4[[#This Row],[projected_M3]])</f>
        <v>-1</v>
      </c>
      <c r="BJ644" s="2">
        <f>(Table4[[#This Row],[Accept]]-Table4[[#This Row],[projected_M4]])</f>
        <v>-1</v>
      </c>
    </row>
    <row r="645" spans="1:62" x14ac:dyDescent="0.3">
      <c r="A645">
        <v>43</v>
      </c>
      <c r="B645" t="s">
        <v>46</v>
      </c>
      <c r="C645">
        <v>1</v>
      </c>
      <c r="D645">
        <v>-1.4</v>
      </c>
      <c r="E645" s="22">
        <f>IF(Table4[[#This Row],[Trial]]="G1",Table4[[#This Row],[Balance]]/100,IF(Table4[[#This Row],[Trial]]="G2",Table4[[#This Row],[Balance]]/200,Table4[[#This Row],[Balance]]/500))</f>
        <v>0.98</v>
      </c>
      <c r="F645" s="22">
        <f>IF(Table4[[#This Row],[Net_Balance]]&gt;1,1+(Table4[[#This Row],[Net_Balance]]-1)/$F$974,1)</f>
        <v>1</v>
      </c>
      <c r="G645" s="22">
        <f>IF(Table4[[#This Row],[Net_Balance]]&lt;1,1-(1-Table4[[#This Row],[Net_Balance]])/$F$974,1)</f>
        <v>0.99971428571428567</v>
      </c>
      <c r="H645" s="22">
        <f>IF(Table4[[#This Row],[Net_Balance]]&gt;1,1+(Table4[[#This Row],[Net_Balance]]-1)/$H$974,1)</f>
        <v>1</v>
      </c>
      <c r="I645" s="22">
        <f>IF(Table4[[#This Row],[Net_Balance]]&lt;1,1-(1-Table4[[#This Row],[Net_Balance]])/$H$974,1)</f>
        <v>0.99980000000000002</v>
      </c>
      <c r="J645" s="22">
        <f>IF(Table4[[#This Row],[Net_Balance]]&gt;1,(Table4[[#This Row],[Net_Balance]]-1)/$J$974,0)</f>
        <v>0</v>
      </c>
      <c r="K645" s="22">
        <f>IF(Table4[[#This Row],[Net_Balance]]&lt;1,-(1-Table4[[#This Row],[Net_Balance]])/$J$974,0)</f>
        <v>-4.0000000000000034E-4</v>
      </c>
      <c r="L645" t="s">
        <v>110</v>
      </c>
      <c r="M645" t="s">
        <v>59</v>
      </c>
      <c r="N645" t="s">
        <v>7</v>
      </c>
      <c r="O645">
        <v>1</v>
      </c>
      <c r="P645">
        <v>0</v>
      </c>
      <c r="Q645">
        <v>490</v>
      </c>
      <c r="R645">
        <v>1664535988</v>
      </c>
      <c r="S645">
        <v>4</v>
      </c>
      <c r="T645" t="s">
        <v>118</v>
      </c>
      <c r="U645">
        <v>1</v>
      </c>
      <c r="V645">
        <v>0</v>
      </c>
      <c r="W645">
        <v>0.5</v>
      </c>
      <c r="X645">
        <v>10</v>
      </c>
      <c r="Y645">
        <v>0.5</v>
      </c>
      <c r="Z645">
        <v>5</v>
      </c>
      <c r="AA645">
        <v>25</v>
      </c>
      <c r="AB645">
        <v>5</v>
      </c>
      <c r="AC645">
        <v>4</v>
      </c>
      <c r="AD645">
        <v>0.75</v>
      </c>
      <c r="AE645">
        <v>0.25</v>
      </c>
      <c r="AF645">
        <v>1</v>
      </c>
      <c r="AG645">
        <v>0.2</v>
      </c>
      <c r="AH645">
        <v>4.9999999999999989E-2</v>
      </c>
      <c r="AI645">
        <v>0.57499999999999996</v>
      </c>
      <c r="AJ645">
        <v>0.42500000000000004</v>
      </c>
      <c r="AK645">
        <v>4.25</v>
      </c>
      <c r="AL645">
        <v>24.4375</v>
      </c>
      <c r="AM645">
        <v>4.9434299833212973</v>
      </c>
      <c r="AN645">
        <v>0.9</v>
      </c>
      <c r="AO645">
        <v>0.42913429896650213</v>
      </c>
      <c r="AP645">
        <v>0.57086570103349787</v>
      </c>
      <c r="AQ645" s="2">
        <f>Table4[[#This Row],[Gain]]^Table4[[#This Row],[θ]]</f>
        <v>10</v>
      </c>
      <c r="AR645" s="2">
        <f>-Table4[[#This Row],[λ]]*-Table4[[#This Row],[Loss]]^Table4[[#This Row],[θ]]</f>
        <v>0</v>
      </c>
      <c r="AS645" s="2">
        <f>Table4[[#This Row],[pie_gain]]*Table4[[#This Row],[v_n_w_g]]-Table4[[#This Row],[pie_loss]]*Table4[[#This Row],[v_n_w_l]]</f>
        <v>4.2913429896650213</v>
      </c>
      <c r="AT645" s="2">
        <f>IF(Table4[[#This Row],[diff_v]]&gt;=1,1,0)</f>
        <v>1</v>
      </c>
      <c r="AU645" s="2">
        <f>Table4[[#This Row],[Gain]]^(Table4[[#This Row],[θ]]*Table4[[#This Row],[ω_p]])</f>
        <v>10</v>
      </c>
      <c r="AV645" s="2">
        <f>-Table4[[#This Row],[λ]]*-Table4[[#This Row],[Loss]]^(Table4[[#This Row],[θ]]*Table4[[#This Row],[ω_n]])</f>
        <v>0</v>
      </c>
      <c r="AW645" s="2">
        <f>Table4[[#This Row],[v_n_w_g_w]]*Table4[[#This Row],[pie_gain]]-Table4[[#This Row],[v_n_w_l_w]]*Table4[[#This Row],[pie_loss]]</f>
        <v>4.2913429896650213</v>
      </c>
      <c r="AX645" s="2">
        <f>IF(Table4[[#This Row],[diff_v_w]]&gt;=1,1,0)</f>
        <v>1</v>
      </c>
      <c r="AY645" s="2">
        <f>Table4[[#This Row],[Gain]]^(Table4[[#This Row],[θ]])*Table4[[#This Row],[ω_p2]]</f>
        <v>10</v>
      </c>
      <c r="AZ645" s="2">
        <f>-Table4[[#This Row],[λ]]*-Table4[[#This Row],[Loss]]^(Table4[[#This Row],[θ]])*Table4[[#This Row],[ω_n2]]</f>
        <v>0</v>
      </c>
      <c r="BA645" s="2">
        <f>Table4[[#This Row],[v_n_w_g_w2]]*Table4[[#This Row],[pie_gain]]-Table4[[#This Row],[v_n_w_l_w2]]*Table4[[#This Row],[pie_loss]]</f>
        <v>4.2913429896650213</v>
      </c>
      <c r="BB645" s="2">
        <f>IF(Table4[[#This Row],[diff_v_w2]]&gt;=1,1,0)</f>
        <v>1</v>
      </c>
      <c r="BC645" s="2">
        <f>Table4[[#This Row],[Gain]]^(Table4[[#This Row],[θ]]+Table4[[#This Row],[ω_p3]])</f>
        <v>10</v>
      </c>
      <c r="BD645" s="2">
        <f>-Table4[[#This Row],[λ]]*-Table4[[#This Row],[Loss]]^(Table4[[#This Row],[θ]]+Table4[[#This Row],[ω_n3]])</f>
        <v>0</v>
      </c>
      <c r="BE645" s="2">
        <f>Table4[[#This Row],[v_n_w_g_w3]]*Table4[[#This Row],[pie_gain]]-Table4[[#This Row],[v_n_w_l_w3]]*Table4[[#This Row],[pie_loss]]</f>
        <v>4.2913429896650213</v>
      </c>
      <c r="BF645" s="2">
        <f>IF(Table4[[#This Row],[diff_v_w3]]&gt;=1,1,0)</f>
        <v>1</v>
      </c>
      <c r="BG645" s="2">
        <f>(Table4[[#This Row],[Accept]]-Table4[[#This Row],[projected_M1]])</f>
        <v>0</v>
      </c>
      <c r="BH645" s="2">
        <f>(Table4[[#This Row],[Accept]]-Table4[[#This Row],[projected_M2]])</f>
        <v>0</v>
      </c>
      <c r="BI645" s="2">
        <f>(Table4[[#This Row],[Accept]]-Table4[[#This Row],[projected_M3]])</f>
        <v>0</v>
      </c>
      <c r="BJ645" s="2">
        <f>(Table4[[#This Row],[Accept]]-Table4[[#This Row],[projected_M4]])</f>
        <v>0</v>
      </c>
    </row>
    <row r="646" spans="1:62" x14ac:dyDescent="0.3">
      <c r="A646">
        <v>44</v>
      </c>
      <c r="B646" t="s">
        <v>46</v>
      </c>
      <c r="C646">
        <v>1</v>
      </c>
      <c r="D646">
        <v>-1.4</v>
      </c>
      <c r="E646" s="22">
        <f>IF(Table4[[#This Row],[Trial]]="G1",Table4[[#This Row],[Balance]]/100,IF(Table4[[#This Row],[Trial]]="G2",Table4[[#This Row],[Balance]]/200,Table4[[#This Row],[Balance]]/500))</f>
        <v>0.96</v>
      </c>
      <c r="F646" s="22">
        <f>IF(Table4[[#This Row],[Net_Balance]]&gt;1,1+(Table4[[#This Row],[Net_Balance]]-1)/$F$974,1)</f>
        <v>1</v>
      </c>
      <c r="G646" s="22">
        <f>IF(Table4[[#This Row],[Net_Balance]]&lt;1,1-(1-Table4[[#This Row],[Net_Balance]])/$F$974,1)</f>
        <v>0.99942857142857144</v>
      </c>
      <c r="H646" s="22">
        <f>IF(Table4[[#This Row],[Net_Balance]]&gt;1,1+(Table4[[#This Row],[Net_Balance]]-1)/$H$974,1)</f>
        <v>1</v>
      </c>
      <c r="I646" s="22">
        <f>IF(Table4[[#This Row],[Net_Balance]]&lt;1,1-(1-Table4[[#This Row],[Net_Balance]])/$H$974,1)</f>
        <v>0.99960000000000004</v>
      </c>
      <c r="J646" s="22">
        <f>IF(Table4[[#This Row],[Net_Balance]]&gt;1,(Table4[[#This Row],[Net_Balance]]-1)/$J$974,0)</f>
        <v>0</v>
      </c>
      <c r="K646" s="22">
        <f>IF(Table4[[#This Row],[Net_Balance]]&lt;1,-(1-Table4[[#This Row],[Net_Balance]])/$J$974,0)</f>
        <v>-8.0000000000000069E-4</v>
      </c>
      <c r="L646" t="s">
        <v>110</v>
      </c>
      <c r="M646" t="s">
        <v>67</v>
      </c>
      <c r="N646" t="s">
        <v>7</v>
      </c>
      <c r="O646">
        <v>1</v>
      </c>
      <c r="P646">
        <v>-10</v>
      </c>
      <c r="Q646">
        <v>480</v>
      </c>
      <c r="R646">
        <v>1664535993</v>
      </c>
      <c r="S646">
        <v>5</v>
      </c>
      <c r="T646" t="s">
        <v>117</v>
      </c>
      <c r="U646">
        <v>0</v>
      </c>
      <c r="V646">
        <v>-10</v>
      </c>
      <c r="W646">
        <v>0.5</v>
      </c>
      <c r="X646">
        <v>20</v>
      </c>
      <c r="Y646">
        <v>0.5</v>
      </c>
      <c r="Z646">
        <v>5</v>
      </c>
      <c r="AA646">
        <v>225</v>
      </c>
      <c r="AB646">
        <v>15</v>
      </c>
      <c r="AC646">
        <v>4</v>
      </c>
      <c r="AD646">
        <v>0.25</v>
      </c>
      <c r="AE646">
        <v>0.75</v>
      </c>
      <c r="AF646">
        <v>2</v>
      </c>
      <c r="AG646">
        <v>0.5</v>
      </c>
      <c r="AH646">
        <v>0.25</v>
      </c>
      <c r="AI646">
        <v>0.625</v>
      </c>
      <c r="AJ646">
        <v>0.375</v>
      </c>
      <c r="AK646">
        <v>1.25</v>
      </c>
      <c r="AL646">
        <v>210.9375</v>
      </c>
      <c r="AM646">
        <v>14.523687548277813</v>
      </c>
      <c r="AN646">
        <v>0.9</v>
      </c>
      <c r="AO646">
        <v>0.38419903534316502</v>
      </c>
      <c r="AP646">
        <v>0.61580096465683498</v>
      </c>
      <c r="AQ646" s="2">
        <f>Table4[[#This Row],[Gain]]^Table4[[#This Row],[θ]]</f>
        <v>20</v>
      </c>
      <c r="AR646" s="2">
        <f>-Table4[[#This Row],[λ]]*-Table4[[#This Row],[Loss]]^Table4[[#This Row],[θ]]</f>
        <v>14</v>
      </c>
      <c r="AS646" s="2">
        <f>Table4[[#This Row],[pie_gain]]*Table4[[#This Row],[v_n_w_g]]-Table4[[#This Row],[pie_loss]]*Table4[[#This Row],[v_n_w_l]]</f>
        <v>-0.93723279833239026</v>
      </c>
      <c r="AT646" s="2">
        <f>IF(Table4[[#This Row],[diff_v]]&gt;=1,1,0)</f>
        <v>0</v>
      </c>
      <c r="AU646" s="2">
        <f>Table4[[#This Row],[Gain]]^(Table4[[#This Row],[θ]]*Table4[[#This Row],[ω_p]])</f>
        <v>20</v>
      </c>
      <c r="AV646" s="2">
        <f>-Table4[[#This Row],[λ]]*-Table4[[#This Row],[Loss]]^(Table4[[#This Row],[θ]]*Table4[[#This Row],[ω_n]])</f>
        <v>13.981591432566969</v>
      </c>
      <c r="AW646" s="2">
        <f>Table4[[#This Row],[v_n_w_g_w]]*Table4[[#This Row],[pie_gain]]-Table4[[#This Row],[v_n_w_l_w]]*Table4[[#This Row],[pie_loss]]</f>
        <v>-0.92589678474917747</v>
      </c>
      <c r="AX646" s="2">
        <f>IF(Table4[[#This Row],[diff_v_w]]&gt;=1,1,0)</f>
        <v>0</v>
      </c>
      <c r="AY646" s="2">
        <f>Table4[[#This Row],[Gain]]^(Table4[[#This Row],[θ]])*Table4[[#This Row],[ω_p2]]</f>
        <v>20</v>
      </c>
      <c r="AZ646" s="2">
        <f>-Table4[[#This Row],[λ]]*-Table4[[#This Row],[Loss]]^(Table4[[#This Row],[θ]])*Table4[[#This Row],[ω_n2]]</f>
        <v>13.994400000000001</v>
      </c>
      <c r="BA646" s="2">
        <f>Table4[[#This Row],[v_n_w_g_w2]]*Table4[[#This Row],[pie_gain]]-Table4[[#This Row],[v_n_w_l_w2]]*Table4[[#This Row],[pie_loss]]</f>
        <v>-0.93378431293031205</v>
      </c>
      <c r="BB646" s="2">
        <f>IF(Table4[[#This Row],[diff_v_w2]]&gt;=1,1,0)</f>
        <v>0</v>
      </c>
      <c r="BC646" s="2">
        <f>Table4[[#This Row],[Gain]]^(Table4[[#This Row],[θ]]+Table4[[#This Row],[ω_p3]])</f>
        <v>20</v>
      </c>
      <c r="BD646" s="2">
        <f>-Table4[[#This Row],[λ]]*-Table4[[#This Row],[Loss]]^(Table4[[#This Row],[θ]]+Table4[[#This Row],[ω_n3]])</f>
        <v>13.974234784884141</v>
      </c>
      <c r="BE646" s="2">
        <f>Table4[[#This Row],[v_n_w_g_w3]]*Table4[[#This Row],[pie_gain]]-Table4[[#This Row],[v_n_w_l_w3]]*Table4[[#This Row],[pie_loss]]</f>
        <v>-0.92136655400945244</v>
      </c>
      <c r="BF646" s="2">
        <f>IF(Table4[[#This Row],[diff_v_w3]]&gt;=1,1,0)</f>
        <v>0</v>
      </c>
      <c r="BG646" s="2">
        <f>(Table4[[#This Row],[Accept]]-Table4[[#This Row],[projected_M1]])</f>
        <v>1</v>
      </c>
      <c r="BH646" s="2">
        <f>(Table4[[#This Row],[Accept]]-Table4[[#This Row],[projected_M2]])</f>
        <v>1</v>
      </c>
      <c r="BI646" s="2">
        <f>(Table4[[#This Row],[Accept]]-Table4[[#This Row],[projected_M3]])</f>
        <v>1</v>
      </c>
      <c r="BJ646" s="2">
        <f>(Table4[[#This Row],[Accept]]-Table4[[#This Row],[projected_M4]])</f>
        <v>1</v>
      </c>
    </row>
    <row r="647" spans="1:62" x14ac:dyDescent="0.3">
      <c r="A647">
        <v>45</v>
      </c>
      <c r="B647" t="s">
        <v>46</v>
      </c>
      <c r="C647">
        <v>1</v>
      </c>
      <c r="D647">
        <v>-1.4</v>
      </c>
      <c r="E647" s="22">
        <f>IF(Table4[[#This Row],[Trial]]="G1",Table4[[#This Row],[Balance]]/100,IF(Table4[[#This Row],[Trial]]="G2",Table4[[#This Row],[Balance]]/200,Table4[[#This Row],[Balance]]/500))</f>
        <v>0.96</v>
      </c>
      <c r="F647" s="22">
        <f>IF(Table4[[#This Row],[Net_Balance]]&gt;1,1+(Table4[[#This Row],[Net_Balance]]-1)/$F$974,1)</f>
        <v>1</v>
      </c>
      <c r="G647" s="22">
        <f>IF(Table4[[#This Row],[Net_Balance]]&lt;1,1-(1-Table4[[#This Row],[Net_Balance]])/$F$974,1)</f>
        <v>0.99942857142857144</v>
      </c>
      <c r="H647" s="22">
        <f>IF(Table4[[#This Row],[Net_Balance]]&gt;1,1+(Table4[[#This Row],[Net_Balance]]-1)/$H$974,1)</f>
        <v>1</v>
      </c>
      <c r="I647" s="22">
        <f>IF(Table4[[#This Row],[Net_Balance]]&lt;1,1-(1-Table4[[#This Row],[Net_Balance]])/$H$974,1)</f>
        <v>0.99960000000000004</v>
      </c>
      <c r="J647" s="22">
        <f>IF(Table4[[#This Row],[Net_Balance]]&gt;1,(Table4[[#This Row],[Net_Balance]]-1)/$J$974,0)</f>
        <v>0</v>
      </c>
      <c r="K647" s="22">
        <f>IF(Table4[[#This Row],[Net_Balance]]&lt;1,-(1-Table4[[#This Row],[Net_Balance]])/$J$974,0)</f>
        <v>-8.0000000000000069E-4</v>
      </c>
      <c r="L647" t="s">
        <v>110</v>
      </c>
      <c r="M647" t="s">
        <v>85</v>
      </c>
      <c r="N647" t="s">
        <v>5</v>
      </c>
      <c r="O647">
        <v>0</v>
      </c>
      <c r="P647">
        <v>0</v>
      </c>
      <c r="Q647">
        <v>480</v>
      </c>
      <c r="R647">
        <v>1664535996</v>
      </c>
      <c r="S647">
        <v>3</v>
      </c>
      <c r="T647" t="s">
        <v>117</v>
      </c>
      <c r="U647">
        <v>0</v>
      </c>
      <c r="V647">
        <v>-90</v>
      </c>
      <c r="W647">
        <v>0.5</v>
      </c>
      <c r="X647">
        <v>80</v>
      </c>
      <c r="Y647">
        <v>0.5</v>
      </c>
      <c r="Z647">
        <v>-5</v>
      </c>
      <c r="AA647">
        <v>7225</v>
      </c>
      <c r="AB647">
        <v>85</v>
      </c>
      <c r="AC647">
        <v>2</v>
      </c>
      <c r="AD647">
        <v>0.25</v>
      </c>
      <c r="AE647">
        <v>0.75</v>
      </c>
      <c r="AF647">
        <v>2</v>
      </c>
      <c r="AG647">
        <v>0.5</v>
      </c>
      <c r="AH647">
        <v>0.25</v>
      </c>
      <c r="AI647">
        <v>0.625</v>
      </c>
      <c r="AJ647">
        <v>0.375</v>
      </c>
      <c r="AK647">
        <v>-26.25</v>
      </c>
      <c r="AL647">
        <v>6773.4375</v>
      </c>
      <c r="AM647">
        <v>82.300896106907615</v>
      </c>
      <c r="AN647">
        <v>0.9</v>
      </c>
      <c r="AO647">
        <v>0.38419903534316502</v>
      </c>
      <c r="AP647">
        <v>0.61580096465683498</v>
      </c>
      <c r="AQ647" s="2">
        <f>Table4[[#This Row],[Gain]]^Table4[[#This Row],[θ]]</f>
        <v>80</v>
      </c>
      <c r="AR647" s="2">
        <f>-Table4[[#This Row],[λ]]*-Table4[[#This Row],[Loss]]^Table4[[#This Row],[θ]]</f>
        <v>125.99999999999999</v>
      </c>
      <c r="AS647" s="2">
        <f>Table4[[#This Row],[pie_gain]]*Table4[[#This Row],[v_n_w_g]]-Table4[[#This Row],[pie_loss]]*Table4[[#This Row],[v_n_w_l]]</f>
        <v>-46.854998719307993</v>
      </c>
      <c r="AT647" s="2">
        <f>IF(Table4[[#This Row],[diff_v]]&gt;=1,1,0)</f>
        <v>0</v>
      </c>
      <c r="AU647" s="2">
        <f>Table4[[#This Row],[Gain]]^(Table4[[#This Row],[θ]]*Table4[[#This Row],[ω_p]])</f>
        <v>80</v>
      </c>
      <c r="AV647" s="2">
        <f>-Table4[[#This Row],[λ]]*-Table4[[#This Row],[Loss]]^(Table4[[#This Row],[θ]]*Table4[[#This Row],[ω_n]])</f>
        <v>125.67642988314086</v>
      </c>
      <c r="AW647" s="2">
        <f>Table4[[#This Row],[v_n_w_g_w]]*Table4[[#This Row],[pie_gain]]-Table4[[#This Row],[v_n_w_l_w]]*Table4[[#This Row],[pie_loss]]</f>
        <v>-46.655743929212015</v>
      </c>
      <c r="AX647" s="2">
        <f>IF(Table4[[#This Row],[diff_v_w]]&gt;=1,1,0)</f>
        <v>0</v>
      </c>
      <c r="AY647" s="2">
        <f>Table4[[#This Row],[Gain]]^(Table4[[#This Row],[θ]])*Table4[[#This Row],[ω_p2]]</f>
        <v>80</v>
      </c>
      <c r="AZ647" s="2">
        <f>-Table4[[#This Row],[λ]]*-Table4[[#This Row],[Loss]]^(Table4[[#This Row],[θ]])*Table4[[#This Row],[ω_n2]]</f>
        <v>125.94959999999999</v>
      </c>
      <c r="BA647" s="2">
        <f>Table4[[#This Row],[v_n_w_g_w2]]*Table4[[#This Row],[pie_gain]]-Table4[[#This Row],[v_n_w_l_w2]]*Table4[[#This Row],[pie_loss]]</f>
        <v>-46.823962350689293</v>
      </c>
      <c r="BB647" s="2">
        <f>IF(Table4[[#This Row],[diff_v_w2]]&gt;=1,1,0)</f>
        <v>0</v>
      </c>
      <c r="BC647" s="2">
        <f>Table4[[#This Row],[Gain]]^(Table4[[#This Row],[θ]]+Table4[[#This Row],[ω_p3]])</f>
        <v>80</v>
      </c>
      <c r="BD647" s="2">
        <f>-Table4[[#This Row],[λ]]*-Table4[[#This Row],[Loss]]^(Table4[[#This Row],[θ]]+Table4[[#This Row],[ω_n3]])</f>
        <v>125.54723461739459</v>
      </c>
      <c r="BE647" s="2">
        <f>Table4[[#This Row],[v_n_w_g_w3]]*Table4[[#This Row],[pie_gain]]-Table4[[#This Row],[v_n_w_l_w3]]*Table4[[#This Row],[pie_loss]]</f>
        <v>-46.576185359936382</v>
      </c>
      <c r="BF647" s="2">
        <f>IF(Table4[[#This Row],[diff_v_w3]]&gt;=1,1,0)</f>
        <v>0</v>
      </c>
      <c r="BG647" s="2">
        <f>(Table4[[#This Row],[Accept]]-Table4[[#This Row],[projected_M1]])</f>
        <v>0</v>
      </c>
      <c r="BH647" s="2">
        <f>(Table4[[#This Row],[Accept]]-Table4[[#This Row],[projected_M2]])</f>
        <v>0</v>
      </c>
      <c r="BI647" s="2">
        <f>(Table4[[#This Row],[Accept]]-Table4[[#This Row],[projected_M3]])</f>
        <v>0</v>
      </c>
      <c r="BJ647" s="2">
        <f>(Table4[[#This Row],[Accept]]-Table4[[#This Row],[projected_M4]])</f>
        <v>0</v>
      </c>
    </row>
    <row r="648" spans="1:62" x14ac:dyDescent="0.3">
      <c r="A648">
        <v>46</v>
      </c>
      <c r="B648" t="s">
        <v>46</v>
      </c>
      <c r="C648">
        <v>1</v>
      </c>
      <c r="D648">
        <v>-1.4</v>
      </c>
      <c r="E648" s="22">
        <f>IF(Table4[[#This Row],[Trial]]="G1",Table4[[#This Row],[Balance]]/100,IF(Table4[[#This Row],[Trial]]="G2",Table4[[#This Row],[Balance]]/200,Table4[[#This Row],[Balance]]/500))</f>
        <v>0.78</v>
      </c>
      <c r="F648" s="22">
        <f>IF(Table4[[#This Row],[Net_Balance]]&gt;1,1+(Table4[[#This Row],[Net_Balance]]-1)/$F$974,1)</f>
        <v>1</v>
      </c>
      <c r="G648" s="22">
        <f>IF(Table4[[#This Row],[Net_Balance]]&lt;1,1-(1-Table4[[#This Row],[Net_Balance]])/$F$974,1)</f>
        <v>0.99685714285714289</v>
      </c>
      <c r="H648" s="22">
        <f>IF(Table4[[#This Row],[Net_Balance]]&gt;1,1+(Table4[[#This Row],[Net_Balance]]-1)/$H$974,1)</f>
        <v>1</v>
      </c>
      <c r="I648" s="22">
        <f>IF(Table4[[#This Row],[Net_Balance]]&lt;1,1-(1-Table4[[#This Row],[Net_Balance]])/$H$974,1)</f>
        <v>0.99780000000000002</v>
      </c>
      <c r="J648" s="22">
        <f>IF(Table4[[#This Row],[Net_Balance]]&gt;1,(Table4[[#This Row],[Net_Balance]]-1)/$J$974,0)</f>
        <v>0</v>
      </c>
      <c r="K648" s="22">
        <f>IF(Table4[[#This Row],[Net_Balance]]&lt;1,-(1-Table4[[#This Row],[Net_Balance]])/$J$974,0)</f>
        <v>-4.3999999999999994E-3</v>
      </c>
      <c r="L648" t="s">
        <v>110</v>
      </c>
      <c r="M648" t="s">
        <v>101</v>
      </c>
      <c r="N648" t="s">
        <v>7</v>
      </c>
      <c r="O648">
        <v>1</v>
      </c>
      <c r="P648">
        <v>-90</v>
      </c>
      <c r="Q648">
        <v>390</v>
      </c>
      <c r="R648">
        <v>1664536004</v>
      </c>
      <c r="S648">
        <v>8</v>
      </c>
      <c r="T648" t="s">
        <v>118</v>
      </c>
      <c r="U648">
        <v>1</v>
      </c>
      <c r="V648">
        <v>-90</v>
      </c>
      <c r="W648">
        <v>0.5</v>
      </c>
      <c r="X648">
        <v>100</v>
      </c>
      <c r="Y648">
        <v>0.5</v>
      </c>
      <c r="Z648">
        <v>5</v>
      </c>
      <c r="AA648">
        <v>9025</v>
      </c>
      <c r="AB648">
        <v>95</v>
      </c>
      <c r="AC648">
        <v>2</v>
      </c>
      <c r="AD648">
        <v>0.25</v>
      </c>
      <c r="AE648">
        <v>0.75</v>
      </c>
      <c r="AF648">
        <v>2</v>
      </c>
      <c r="AG648">
        <v>0.5</v>
      </c>
      <c r="AH648">
        <v>0.25</v>
      </c>
      <c r="AI648">
        <v>0.625</v>
      </c>
      <c r="AJ648">
        <v>0.375</v>
      </c>
      <c r="AK648">
        <v>-18.75</v>
      </c>
      <c r="AL648">
        <v>8460.9375</v>
      </c>
      <c r="AM648">
        <v>91.983354472426157</v>
      </c>
      <c r="AN648">
        <v>0.9</v>
      </c>
      <c r="AO648">
        <v>0.38419903534316502</v>
      </c>
      <c r="AP648">
        <v>0.61580096465683498</v>
      </c>
      <c r="AQ648" s="2">
        <f>Table4[[#This Row],[Gain]]^Table4[[#This Row],[θ]]</f>
        <v>100</v>
      </c>
      <c r="AR648" s="2">
        <f>-Table4[[#This Row],[λ]]*-Table4[[#This Row],[Loss]]^Table4[[#This Row],[θ]]</f>
        <v>125.99999999999999</v>
      </c>
      <c r="AS648" s="2">
        <f>Table4[[#This Row],[pie_gain]]*Table4[[#This Row],[v_n_w_g]]-Table4[[#This Row],[pie_loss]]*Table4[[#This Row],[v_n_w_l]]</f>
        <v>-39.171018012444691</v>
      </c>
      <c r="AT648" s="2">
        <f>IF(Table4[[#This Row],[diff_v]]&gt;=1,1,0)</f>
        <v>0</v>
      </c>
      <c r="AU648" s="2">
        <f>Table4[[#This Row],[Gain]]^(Table4[[#This Row],[θ]]*Table4[[#This Row],[ω_p]])</f>
        <v>100</v>
      </c>
      <c r="AV648" s="2">
        <f>-Table4[[#This Row],[λ]]*-Table4[[#This Row],[Loss]]^(Table4[[#This Row],[θ]]*Table4[[#This Row],[ω_n]])</f>
        <v>124.23061640122209</v>
      </c>
      <c r="AW648" s="2">
        <f>Table4[[#This Row],[v_n_w_g_w]]*Table4[[#This Row],[pie_gain]]-Table4[[#This Row],[v_n_w_l_w]]*Table4[[#This Row],[pie_loss]]</f>
        <v>-38.081429885469291</v>
      </c>
      <c r="AX648" s="2">
        <f>IF(Table4[[#This Row],[diff_v_w]]&gt;=1,1,0)</f>
        <v>0</v>
      </c>
      <c r="AY648" s="2">
        <f>Table4[[#This Row],[Gain]]^(Table4[[#This Row],[θ]])*Table4[[#This Row],[ω_p2]]</f>
        <v>100</v>
      </c>
      <c r="AZ648" s="2">
        <f>-Table4[[#This Row],[λ]]*-Table4[[#This Row],[Loss]]^(Table4[[#This Row],[θ]])*Table4[[#This Row],[ω_n2]]</f>
        <v>125.72279999999999</v>
      </c>
      <c r="BA648" s="2">
        <f>Table4[[#This Row],[v_n_w_g_w2]]*Table4[[#This Row],[pie_gain]]-Table4[[#This Row],[v_n_w_l_w2]]*Table4[[#This Row],[pie_loss]]</f>
        <v>-39.000317985041818</v>
      </c>
      <c r="BB648" s="2">
        <f>IF(Table4[[#This Row],[diff_v_w2]]&gt;=1,1,0)</f>
        <v>0</v>
      </c>
      <c r="BC648" s="2">
        <f>Table4[[#This Row],[Gain]]^(Table4[[#This Row],[θ]]+Table4[[#This Row],[ω_p3]])</f>
        <v>100</v>
      </c>
      <c r="BD648" s="2">
        <f>-Table4[[#This Row],[λ]]*-Table4[[#This Row],[Loss]]^(Table4[[#This Row],[θ]]+Table4[[#This Row],[ω_n3]])</f>
        <v>123.52983976357241</v>
      </c>
      <c r="BE648" s="2">
        <f>Table4[[#This Row],[v_n_w_g_w3]]*Table4[[#This Row],[pie_gain]]-Table4[[#This Row],[v_n_w_l_w3]]*Table4[[#This Row],[pie_loss]]</f>
        <v>-37.649890955995645</v>
      </c>
      <c r="BF648" s="2">
        <f>IF(Table4[[#This Row],[diff_v_w3]]&gt;=1,1,0)</f>
        <v>0</v>
      </c>
      <c r="BG648" s="2">
        <f>(Table4[[#This Row],[Accept]]-Table4[[#This Row],[projected_M1]])</f>
        <v>1</v>
      </c>
      <c r="BH648" s="2">
        <f>(Table4[[#This Row],[Accept]]-Table4[[#This Row],[projected_M2]])</f>
        <v>1</v>
      </c>
      <c r="BI648" s="2">
        <f>(Table4[[#This Row],[Accept]]-Table4[[#This Row],[projected_M3]])</f>
        <v>1</v>
      </c>
      <c r="BJ648" s="2">
        <f>(Table4[[#This Row],[Accept]]-Table4[[#This Row],[projected_M4]])</f>
        <v>1</v>
      </c>
    </row>
    <row r="649" spans="1:62" x14ac:dyDescent="0.3">
      <c r="A649">
        <v>47</v>
      </c>
      <c r="B649" t="s">
        <v>46</v>
      </c>
      <c r="C649">
        <v>1</v>
      </c>
      <c r="D649">
        <v>-1.4</v>
      </c>
      <c r="E649" s="22">
        <f>IF(Table4[[#This Row],[Trial]]="G1",Table4[[#This Row],[Balance]]/100,IF(Table4[[#This Row],[Trial]]="G2",Table4[[#This Row],[Balance]]/200,Table4[[#This Row],[Balance]]/500))</f>
        <v>0.68</v>
      </c>
      <c r="F649" s="22">
        <f>IF(Table4[[#This Row],[Net_Balance]]&gt;1,1+(Table4[[#This Row],[Net_Balance]]-1)/$F$974,1)</f>
        <v>1</v>
      </c>
      <c r="G649" s="22">
        <f>IF(Table4[[#This Row],[Net_Balance]]&lt;1,1-(1-Table4[[#This Row],[Net_Balance]])/$F$974,1)</f>
        <v>0.99542857142857144</v>
      </c>
      <c r="H649" s="22">
        <f>IF(Table4[[#This Row],[Net_Balance]]&gt;1,1+(Table4[[#This Row],[Net_Balance]]-1)/$H$974,1)</f>
        <v>1</v>
      </c>
      <c r="I649" s="22">
        <f>IF(Table4[[#This Row],[Net_Balance]]&lt;1,1-(1-Table4[[#This Row],[Net_Balance]])/$H$974,1)</f>
        <v>0.99680000000000002</v>
      </c>
      <c r="J649" s="22">
        <f>IF(Table4[[#This Row],[Net_Balance]]&gt;1,(Table4[[#This Row],[Net_Balance]]-1)/$J$974,0)</f>
        <v>0</v>
      </c>
      <c r="K649" s="22">
        <f>IF(Table4[[#This Row],[Net_Balance]]&lt;1,-(1-Table4[[#This Row],[Net_Balance]])/$J$974,0)</f>
        <v>-6.3999999999999994E-3</v>
      </c>
      <c r="L649" t="s">
        <v>110</v>
      </c>
      <c r="M649" t="s">
        <v>100</v>
      </c>
      <c r="N649" t="s">
        <v>7</v>
      </c>
      <c r="O649">
        <v>1</v>
      </c>
      <c r="P649">
        <v>-50</v>
      </c>
      <c r="Q649">
        <v>340</v>
      </c>
      <c r="R649">
        <v>1664536009</v>
      </c>
      <c r="S649">
        <v>5</v>
      </c>
      <c r="T649" t="s">
        <v>117</v>
      </c>
      <c r="U649">
        <v>0</v>
      </c>
      <c r="V649">
        <v>-50</v>
      </c>
      <c r="W649">
        <v>0.5</v>
      </c>
      <c r="X649">
        <v>50</v>
      </c>
      <c r="Y649">
        <v>0.5</v>
      </c>
      <c r="Z649">
        <v>0</v>
      </c>
      <c r="AA649">
        <v>2500</v>
      </c>
      <c r="AB649">
        <v>50</v>
      </c>
      <c r="AC649">
        <v>2</v>
      </c>
      <c r="AD649">
        <v>0.25</v>
      </c>
      <c r="AE649">
        <v>0.75</v>
      </c>
      <c r="AF649">
        <v>2</v>
      </c>
      <c r="AG649">
        <v>0.5</v>
      </c>
      <c r="AH649">
        <v>0.25</v>
      </c>
      <c r="AI649">
        <v>0.625</v>
      </c>
      <c r="AJ649">
        <v>0.375</v>
      </c>
      <c r="AK649">
        <v>-12.5</v>
      </c>
      <c r="AL649">
        <v>2343.75</v>
      </c>
      <c r="AM649">
        <v>48.412291827592711</v>
      </c>
      <c r="AN649">
        <v>0.9</v>
      </c>
      <c r="AO649">
        <v>0.38419903534316502</v>
      </c>
      <c r="AP649">
        <v>0.61580096465683498</v>
      </c>
      <c r="AQ649" s="2">
        <f>Table4[[#This Row],[Gain]]^Table4[[#This Row],[θ]]</f>
        <v>50</v>
      </c>
      <c r="AR649" s="2">
        <f>-Table4[[#This Row],[λ]]*-Table4[[#This Row],[Loss]]^Table4[[#This Row],[θ]]</f>
        <v>70</v>
      </c>
      <c r="AS649" s="2">
        <f>Table4[[#This Row],[pie_gain]]*Table4[[#This Row],[v_n_w_g]]-Table4[[#This Row],[pie_loss]]*Table4[[#This Row],[v_n_w_l]]</f>
        <v>-23.896115758820194</v>
      </c>
      <c r="AT649" s="2">
        <f>IF(Table4[[#This Row],[diff_v]]&gt;=1,1,0)</f>
        <v>0</v>
      </c>
      <c r="AU649" s="2">
        <f>Table4[[#This Row],[Gain]]^(Table4[[#This Row],[θ]]*Table4[[#This Row],[ω_p]])</f>
        <v>50</v>
      </c>
      <c r="AV649" s="2">
        <f>-Table4[[#This Row],[λ]]*-Table4[[#This Row],[Loss]]^(Table4[[#This Row],[θ]]*Table4[[#This Row],[ω_n]])</f>
        <v>68.759279934996513</v>
      </c>
      <c r="AW649" s="2">
        <f>Table4[[#This Row],[v_n_w_g_w]]*Table4[[#This Row],[pie_gain]]-Table4[[#This Row],[v_n_w_l_w]]*Table4[[#This Row],[pie_loss]]</f>
        <v>-23.132079145921956</v>
      </c>
      <c r="AX649" s="2">
        <f>IF(Table4[[#This Row],[diff_v_w]]&gt;=1,1,0)</f>
        <v>0</v>
      </c>
      <c r="AY649" s="2">
        <f>Table4[[#This Row],[Gain]]^(Table4[[#This Row],[θ]])*Table4[[#This Row],[ω_p2]]</f>
        <v>50</v>
      </c>
      <c r="AZ649" s="2">
        <f>-Table4[[#This Row],[λ]]*-Table4[[#This Row],[Loss]]^(Table4[[#This Row],[θ]])*Table4[[#This Row],[ω_n2]]</f>
        <v>69.775999999999996</v>
      </c>
      <c r="BA649" s="2">
        <f>Table4[[#This Row],[v_n_w_g_w2]]*Table4[[#This Row],[pie_gain]]-Table4[[#This Row],[v_n_w_l_w2]]*Table4[[#This Row],[pie_loss]]</f>
        <v>-23.758176342737066</v>
      </c>
      <c r="BB649" s="2">
        <f>IF(Table4[[#This Row],[diff_v_w2]]&gt;=1,1,0)</f>
        <v>0</v>
      </c>
      <c r="BC649" s="2">
        <f>Table4[[#This Row],[Gain]]^(Table4[[#This Row],[θ]]+Table4[[#This Row],[ω_p3]])</f>
        <v>50</v>
      </c>
      <c r="BD649" s="2">
        <f>-Table4[[#This Row],[λ]]*-Table4[[#This Row],[Loss]]^(Table4[[#This Row],[θ]]+Table4[[#This Row],[ω_n3]])</f>
        <v>68.26917143828301</v>
      </c>
      <c r="BE649" s="2">
        <f>Table4[[#This Row],[v_n_w_g_w3]]*Table4[[#This Row],[pie_gain]]-Table4[[#This Row],[v_n_w_l_w3]]*Table4[[#This Row],[pie_loss]]</f>
        <v>-22.830269860859275</v>
      </c>
      <c r="BF649" s="2">
        <f>IF(Table4[[#This Row],[diff_v_w3]]&gt;=1,1,0)</f>
        <v>0</v>
      </c>
      <c r="BG649" s="2">
        <f>(Table4[[#This Row],[Accept]]-Table4[[#This Row],[projected_M1]])</f>
        <v>1</v>
      </c>
      <c r="BH649" s="2">
        <f>(Table4[[#This Row],[Accept]]-Table4[[#This Row],[projected_M2]])</f>
        <v>1</v>
      </c>
      <c r="BI649" s="2">
        <f>(Table4[[#This Row],[Accept]]-Table4[[#This Row],[projected_M3]])</f>
        <v>1</v>
      </c>
      <c r="BJ649" s="2">
        <f>(Table4[[#This Row],[Accept]]-Table4[[#This Row],[projected_M4]])</f>
        <v>1</v>
      </c>
    </row>
    <row r="650" spans="1:62" x14ac:dyDescent="0.3">
      <c r="A650">
        <v>50</v>
      </c>
      <c r="B650" t="s">
        <v>46</v>
      </c>
      <c r="C650">
        <v>1</v>
      </c>
      <c r="D650">
        <v>-1.4</v>
      </c>
      <c r="E650" s="22">
        <f>IF(Table4[[#This Row],[Trial]]="G1",Table4[[#This Row],[Balance]]/100,IF(Table4[[#This Row],[Trial]]="G2",Table4[[#This Row],[Balance]]/200,Table4[[#This Row],[Balance]]/500))</f>
        <v>0.86</v>
      </c>
      <c r="F650" s="22">
        <f>IF(Table4[[#This Row],[Net_Balance]]&gt;1,1+(Table4[[#This Row],[Net_Balance]]-1)/$F$974,1)</f>
        <v>1</v>
      </c>
      <c r="G650" s="22">
        <f>IF(Table4[[#This Row],[Net_Balance]]&lt;1,1-(1-Table4[[#This Row],[Net_Balance]])/$F$974,1)</f>
        <v>0.998</v>
      </c>
      <c r="H650" s="22">
        <f>IF(Table4[[#This Row],[Net_Balance]]&gt;1,1+(Table4[[#This Row],[Net_Balance]]-1)/$H$974,1)</f>
        <v>1</v>
      </c>
      <c r="I650" s="22">
        <f>IF(Table4[[#This Row],[Net_Balance]]&lt;1,1-(1-Table4[[#This Row],[Net_Balance]])/$H$974,1)</f>
        <v>0.99860000000000004</v>
      </c>
      <c r="J650" s="22">
        <f>IF(Table4[[#This Row],[Net_Balance]]&gt;1,(Table4[[#This Row],[Net_Balance]]-1)/$J$974,0)</f>
        <v>0</v>
      </c>
      <c r="K650" s="22">
        <f>IF(Table4[[#This Row],[Net_Balance]]&lt;1,-(1-Table4[[#This Row],[Net_Balance]])/$J$974,0)</f>
        <v>-2.8000000000000004E-3</v>
      </c>
      <c r="L650" t="s">
        <v>110</v>
      </c>
      <c r="M650" t="s">
        <v>95</v>
      </c>
      <c r="N650" t="s">
        <v>7</v>
      </c>
      <c r="O650">
        <v>1</v>
      </c>
      <c r="P650">
        <v>90</v>
      </c>
      <c r="Q650">
        <v>430</v>
      </c>
      <c r="R650">
        <v>1664536029</v>
      </c>
      <c r="S650">
        <v>5</v>
      </c>
      <c r="T650" t="s">
        <v>117</v>
      </c>
      <c r="U650">
        <v>0</v>
      </c>
      <c r="V650">
        <v>-90</v>
      </c>
      <c r="W650">
        <v>0.5</v>
      </c>
      <c r="X650">
        <v>90</v>
      </c>
      <c r="Y650">
        <v>0.5</v>
      </c>
      <c r="Z650">
        <v>0</v>
      </c>
      <c r="AA650">
        <v>8100</v>
      </c>
      <c r="AB650">
        <v>90</v>
      </c>
      <c r="AC650">
        <v>4</v>
      </c>
      <c r="AD650">
        <v>0.25</v>
      </c>
      <c r="AE650">
        <v>0.75</v>
      </c>
      <c r="AF650">
        <v>1</v>
      </c>
      <c r="AG650">
        <v>0.25</v>
      </c>
      <c r="AH650">
        <v>0.5</v>
      </c>
      <c r="AI650">
        <v>0.375</v>
      </c>
      <c r="AJ650">
        <v>0.625</v>
      </c>
      <c r="AK650">
        <v>22.5</v>
      </c>
      <c r="AL650">
        <v>7593.75</v>
      </c>
      <c r="AM650">
        <v>87.142125289666879</v>
      </c>
      <c r="AN650">
        <v>0.9</v>
      </c>
      <c r="AO650">
        <v>0.60844334427391233</v>
      </c>
      <c r="AP650">
        <v>0.39155665572608767</v>
      </c>
      <c r="AQ650" s="2">
        <f>Table4[[#This Row],[Gain]]^Table4[[#This Row],[θ]]</f>
        <v>90</v>
      </c>
      <c r="AR650" s="2">
        <f>-Table4[[#This Row],[λ]]*-Table4[[#This Row],[Loss]]^Table4[[#This Row],[θ]]</f>
        <v>125.99999999999999</v>
      </c>
      <c r="AS650" s="2">
        <f>Table4[[#This Row],[pie_gain]]*Table4[[#This Row],[v_n_w_g]]-Table4[[#This Row],[pie_loss]]*Table4[[#This Row],[v_n_w_l]]</f>
        <v>5.4237623631650749</v>
      </c>
      <c r="AT650" s="2">
        <f>IF(Table4[[#This Row],[diff_v]]&gt;=1,1,0)</f>
        <v>1</v>
      </c>
      <c r="AU650" s="2">
        <f>Table4[[#This Row],[Gain]]^(Table4[[#This Row],[θ]]*Table4[[#This Row],[ω_p]])</f>
        <v>90</v>
      </c>
      <c r="AV650" s="2">
        <f>-Table4[[#This Row],[λ]]*-Table4[[#This Row],[Loss]]^(Table4[[#This Row],[θ]]*Table4[[#This Row],[ω_n]])</f>
        <v>124.87113525873812</v>
      </c>
      <c r="AW650" s="2">
        <f>Table4[[#This Row],[v_n_w_g_w]]*Table4[[#This Row],[pie_gain]]-Table4[[#This Row],[v_n_w_l_w]]*Table4[[#This Row],[pie_loss]]</f>
        <v>5.86577686602066</v>
      </c>
      <c r="AX650" s="2">
        <f>IF(Table4[[#This Row],[diff_v_w]]&gt;=1,1,0)</f>
        <v>1</v>
      </c>
      <c r="AY650" s="2">
        <f>Table4[[#This Row],[Gain]]^(Table4[[#This Row],[θ]])*Table4[[#This Row],[ω_p2]]</f>
        <v>90</v>
      </c>
      <c r="AZ650" s="2">
        <f>-Table4[[#This Row],[λ]]*-Table4[[#This Row],[Loss]]^(Table4[[#This Row],[θ]])*Table4[[#This Row],[ω_n2]]</f>
        <v>125.82359999999998</v>
      </c>
      <c r="BA650" s="2">
        <f>Table4[[#This Row],[v_n_w_g_w2]]*Table4[[#This Row],[pie_gain]]-Table4[[#This Row],[v_n_w_l_w2]]*Table4[[#This Row],[pie_loss]]</f>
        <v>5.4928329572351515</v>
      </c>
      <c r="BB650" s="2">
        <f>IF(Table4[[#This Row],[diff_v_w2]]&gt;=1,1,0)</f>
        <v>1</v>
      </c>
      <c r="BC650" s="2">
        <f>Table4[[#This Row],[Gain]]^(Table4[[#This Row],[θ]]+Table4[[#This Row],[ω_p3]])</f>
        <v>90</v>
      </c>
      <c r="BD650" s="2">
        <f>-Table4[[#This Row],[λ]]*-Table4[[#This Row],[Loss]]^(Table4[[#This Row],[θ]]+Table4[[#This Row],[ω_n3]])</f>
        <v>124.42242631166053</v>
      </c>
      <c r="BE650" s="2">
        <f>Table4[[#This Row],[v_n_w_g_w3]]*Table4[[#This Row],[pie_gain]]-Table4[[#This Row],[v_n_w_l_w3]]*Table4[[#This Row],[pie_loss]]</f>
        <v>6.0414718407327399</v>
      </c>
      <c r="BF650" s="2">
        <f>IF(Table4[[#This Row],[diff_v_w3]]&gt;=1,1,0)</f>
        <v>1</v>
      </c>
      <c r="BG650" s="2">
        <f>(Table4[[#This Row],[Accept]]-Table4[[#This Row],[projected_M1]])</f>
        <v>0</v>
      </c>
      <c r="BH650" s="2">
        <f>(Table4[[#This Row],[Accept]]-Table4[[#This Row],[projected_M2]])</f>
        <v>0</v>
      </c>
      <c r="BI650" s="2">
        <f>(Table4[[#This Row],[Accept]]-Table4[[#This Row],[projected_M3]])</f>
        <v>0</v>
      </c>
      <c r="BJ650" s="2">
        <f>(Table4[[#This Row],[Accept]]-Table4[[#This Row],[projected_M4]])</f>
        <v>0</v>
      </c>
    </row>
    <row r="651" spans="1:62" x14ac:dyDescent="0.3">
      <c r="A651">
        <v>51</v>
      </c>
      <c r="B651" t="s">
        <v>46</v>
      </c>
      <c r="C651">
        <v>1</v>
      </c>
      <c r="D651">
        <v>-1.4</v>
      </c>
      <c r="E651" s="22">
        <f>IF(Table4[[#This Row],[Trial]]="G1",Table4[[#This Row],[Balance]]/100,IF(Table4[[#This Row],[Trial]]="G2",Table4[[#This Row],[Balance]]/200,Table4[[#This Row],[Balance]]/500))</f>
        <v>1</v>
      </c>
      <c r="F651" s="22">
        <f>IF(Table4[[#This Row],[Net_Balance]]&gt;1,1+(Table4[[#This Row],[Net_Balance]]-1)/$F$974,1)</f>
        <v>1</v>
      </c>
      <c r="G651" s="22">
        <f>IF(Table4[[#This Row],[Net_Balance]]&lt;1,1-(1-Table4[[#This Row],[Net_Balance]])/$F$974,1)</f>
        <v>1</v>
      </c>
      <c r="H651" s="22">
        <f>IF(Table4[[#This Row],[Net_Balance]]&gt;1,1+(Table4[[#This Row],[Net_Balance]]-1)/$H$974,1)</f>
        <v>1</v>
      </c>
      <c r="I651" s="22">
        <f>IF(Table4[[#This Row],[Net_Balance]]&lt;1,1-(1-Table4[[#This Row],[Net_Balance]])/$H$974,1)</f>
        <v>1</v>
      </c>
      <c r="J651" s="22">
        <f>IF(Table4[[#This Row],[Net_Balance]]&gt;1,(Table4[[#This Row],[Net_Balance]]-1)/$J$974,0)</f>
        <v>0</v>
      </c>
      <c r="K651" s="22">
        <f>IF(Table4[[#This Row],[Net_Balance]]&lt;1,-(1-Table4[[#This Row],[Net_Balance]])/$J$974,0)</f>
        <v>0</v>
      </c>
      <c r="L651" t="s">
        <v>110</v>
      </c>
      <c r="M651" t="s">
        <v>75</v>
      </c>
      <c r="N651" t="s">
        <v>7</v>
      </c>
      <c r="O651">
        <v>1</v>
      </c>
      <c r="P651">
        <v>70</v>
      </c>
      <c r="Q651">
        <v>500</v>
      </c>
      <c r="R651">
        <v>1664536034</v>
      </c>
      <c r="S651">
        <v>5</v>
      </c>
      <c r="T651" t="s">
        <v>117</v>
      </c>
      <c r="U651">
        <v>0</v>
      </c>
      <c r="V651">
        <v>-50</v>
      </c>
      <c r="W651">
        <v>0.5</v>
      </c>
      <c r="X651">
        <v>70</v>
      </c>
      <c r="Y651">
        <v>0.5</v>
      </c>
      <c r="Z651">
        <v>10</v>
      </c>
      <c r="AA651">
        <v>3600</v>
      </c>
      <c r="AB651">
        <v>60</v>
      </c>
      <c r="AC651">
        <v>2</v>
      </c>
      <c r="AD651">
        <v>0.25</v>
      </c>
      <c r="AE651">
        <v>0.75</v>
      </c>
      <c r="AF651">
        <v>1</v>
      </c>
      <c r="AG651">
        <v>0.25</v>
      </c>
      <c r="AH651">
        <v>0.5</v>
      </c>
      <c r="AI651">
        <v>0.375</v>
      </c>
      <c r="AJ651">
        <v>0.625</v>
      </c>
      <c r="AK651">
        <v>25</v>
      </c>
      <c r="AL651">
        <v>3375</v>
      </c>
      <c r="AM651">
        <v>58.094750193111253</v>
      </c>
      <c r="AN651">
        <v>0.9</v>
      </c>
      <c r="AO651">
        <v>0.60844334427391233</v>
      </c>
      <c r="AP651">
        <v>0.39155665572608767</v>
      </c>
      <c r="AQ651" s="2">
        <f>Table4[[#This Row],[Gain]]^Table4[[#This Row],[θ]]</f>
        <v>70</v>
      </c>
      <c r="AR651" s="2">
        <f>-Table4[[#This Row],[λ]]*-Table4[[#This Row],[Loss]]^Table4[[#This Row],[θ]]</f>
        <v>70</v>
      </c>
      <c r="AS651" s="2">
        <f>Table4[[#This Row],[pie_gain]]*Table4[[#This Row],[v_n_w_g]]-Table4[[#This Row],[pie_loss]]*Table4[[#This Row],[v_n_w_l]]</f>
        <v>15.182068198347725</v>
      </c>
      <c r="AT651" s="2">
        <f>IF(Table4[[#This Row],[diff_v]]&gt;=1,1,0)</f>
        <v>1</v>
      </c>
      <c r="AU651" s="2">
        <f>Table4[[#This Row],[Gain]]^(Table4[[#This Row],[θ]]*Table4[[#This Row],[ω_p]])</f>
        <v>70</v>
      </c>
      <c r="AV651" s="2">
        <f>-Table4[[#This Row],[λ]]*-Table4[[#This Row],[Loss]]^(Table4[[#This Row],[θ]]*Table4[[#This Row],[ω_n]])</f>
        <v>70</v>
      </c>
      <c r="AW651" s="2">
        <f>Table4[[#This Row],[v_n_w_g_w]]*Table4[[#This Row],[pie_gain]]-Table4[[#This Row],[v_n_w_l_w]]*Table4[[#This Row],[pie_loss]]</f>
        <v>15.182068198347725</v>
      </c>
      <c r="AX651" s="2">
        <f>IF(Table4[[#This Row],[diff_v_w]]&gt;=1,1,0)</f>
        <v>1</v>
      </c>
      <c r="AY651" s="2">
        <f>Table4[[#This Row],[Gain]]^(Table4[[#This Row],[θ]])*Table4[[#This Row],[ω_p2]]</f>
        <v>70</v>
      </c>
      <c r="AZ651" s="2">
        <f>-Table4[[#This Row],[λ]]*-Table4[[#This Row],[Loss]]^(Table4[[#This Row],[θ]])*Table4[[#This Row],[ω_n2]]</f>
        <v>70</v>
      </c>
      <c r="BA651" s="2">
        <f>Table4[[#This Row],[v_n_w_g_w2]]*Table4[[#This Row],[pie_gain]]-Table4[[#This Row],[v_n_w_l_w2]]*Table4[[#This Row],[pie_loss]]</f>
        <v>15.182068198347725</v>
      </c>
      <c r="BB651" s="2">
        <f>IF(Table4[[#This Row],[diff_v_w2]]&gt;=1,1,0)</f>
        <v>1</v>
      </c>
      <c r="BC651" s="2">
        <f>Table4[[#This Row],[Gain]]^(Table4[[#This Row],[θ]]+Table4[[#This Row],[ω_p3]])</f>
        <v>70</v>
      </c>
      <c r="BD651" s="2">
        <f>-Table4[[#This Row],[λ]]*-Table4[[#This Row],[Loss]]^(Table4[[#This Row],[θ]]+Table4[[#This Row],[ω_n3]])</f>
        <v>70</v>
      </c>
      <c r="BE651" s="2">
        <f>Table4[[#This Row],[v_n_w_g_w3]]*Table4[[#This Row],[pie_gain]]-Table4[[#This Row],[v_n_w_l_w3]]*Table4[[#This Row],[pie_loss]]</f>
        <v>15.182068198347725</v>
      </c>
      <c r="BF651" s="2">
        <f>IF(Table4[[#This Row],[diff_v_w3]]&gt;=1,1,0)</f>
        <v>1</v>
      </c>
      <c r="BG651" s="2">
        <f>(Table4[[#This Row],[Accept]]-Table4[[#This Row],[projected_M1]])</f>
        <v>0</v>
      </c>
      <c r="BH651" s="2">
        <f>(Table4[[#This Row],[Accept]]-Table4[[#This Row],[projected_M2]])</f>
        <v>0</v>
      </c>
      <c r="BI651" s="2">
        <f>(Table4[[#This Row],[Accept]]-Table4[[#This Row],[projected_M3]])</f>
        <v>0</v>
      </c>
      <c r="BJ651" s="2">
        <f>(Table4[[#This Row],[Accept]]-Table4[[#This Row],[projected_M4]])</f>
        <v>0</v>
      </c>
    </row>
    <row r="652" spans="1:62" x14ac:dyDescent="0.3">
      <c r="A652">
        <v>52</v>
      </c>
      <c r="B652" t="s">
        <v>46</v>
      </c>
      <c r="C652">
        <v>1</v>
      </c>
      <c r="D652">
        <v>-1.4</v>
      </c>
      <c r="E652" s="22">
        <f>IF(Table4[[#This Row],[Trial]]="G1",Table4[[#This Row],[Balance]]/100,IF(Table4[[#This Row],[Trial]]="G2",Table4[[#This Row],[Balance]]/200,Table4[[#This Row],[Balance]]/500))</f>
        <v>1</v>
      </c>
      <c r="F652" s="22">
        <f>IF(Table4[[#This Row],[Net_Balance]]&gt;1,1+(Table4[[#This Row],[Net_Balance]]-1)/$F$974,1)</f>
        <v>1</v>
      </c>
      <c r="G652" s="22">
        <f>IF(Table4[[#This Row],[Net_Balance]]&lt;1,1-(1-Table4[[#This Row],[Net_Balance]])/$F$974,1)</f>
        <v>1</v>
      </c>
      <c r="H652" s="22">
        <f>IF(Table4[[#This Row],[Net_Balance]]&gt;1,1+(Table4[[#This Row],[Net_Balance]]-1)/$H$974,1)</f>
        <v>1</v>
      </c>
      <c r="I652" s="22">
        <f>IF(Table4[[#This Row],[Net_Balance]]&lt;1,1-(1-Table4[[#This Row],[Net_Balance]])/$H$974,1)</f>
        <v>1</v>
      </c>
      <c r="J652" s="22">
        <f>IF(Table4[[#This Row],[Net_Balance]]&gt;1,(Table4[[#This Row],[Net_Balance]]-1)/$J$974,0)</f>
        <v>0</v>
      </c>
      <c r="K652" s="22">
        <f>IF(Table4[[#This Row],[Net_Balance]]&lt;1,-(1-Table4[[#This Row],[Net_Balance]])/$J$974,0)</f>
        <v>0</v>
      </c>
      <c r="L652" t="s">
        <v>110</v>
      </c>
      <c r="M652" t="s">
        <v>88</v>
      </c>
      <c r="N652" t="s">
        <v>5</v>
      </c>
      <c r="O652">
        <v>0</v>
      </c>
      <c r="P652">
        <v>0</v>
      </c>
      <c r="Q652">
        <v>500</v>
      </c>
      <c r="R652">
        <v>1664536040</v>
      </c>
      <c r="S652">
        <v>6</v>
      </c>
      <c r="T652" t="s">
        <v>117</v>
      </c>
      <c r="U652">
        <v>0</v>
      </c>
      <c r="V652">
        <v>-50</v>
      </c>
      <c r="W652">
        <v>0.5</v>
      </c>
      <c r="X652">
        <v>60</v>
      </c>
      <c r="Y652">
        <v>0.5</v>
      </c>
      <c r="Z652">
        <v>5</v>
      </c>
      <c r="AA652">
        <v>3025</v>
      </c>
      <c r="AB652">
        <v>55</v>
      </c>
      <c r="AC652">
        <v>2</v>
      </c>
      <c r="AD652">
        <v>0.25</v>
      </c>
      <c r="AE652">
        <v>0.75</v>
      </c>
      <c r="AF652">
        <v>2</v>
      </c>
      <c r="AG652">
        <v>0.5</v>
      </c>
      <c r="AH652">
        <v>0.25</v>
      </c>
      <c r="AI652">
        <v>0.625</v>
      </c>
      <c r="AJ652">
        <v>0.375</v>
      </c>
      <c r="AK652">
        <v>-8.75</v>
      </c>
      <c r="AL652">
        <v>2835.9375</v>
      </c>
      <c r="AM652">
        <v>53.253521010351982</v>
      </c>
      <c r="AN652">
        <v>0.9</v>
      </c>
      <c r="AO652">
        <v>0.38419903534316502</v>
      </c>
      <c r="AP652">
        <v>0.61580096465683498</v>
      </c>
      <c r="AQ652" s="2">
        <f>Table4[[#This Row],[Gain]]^Table4[[#This Row],[θ]]</f>
        <v>60</v>
      </c>
      <c r="AR652" s="2">
        <f>-Table4[[#This Row],[λ]]*-Table4[[#This Row],[Loss]]^Table4[[#This Row],[θ]]</f>
        <v>70</v>
      </c>
      <c r="AS652" s="2">
        <f>Table4[[#This Row],[pie_gain]]*Table4[[#This Row],[v_n_w_g]]-Table4[[#This Row],[pie_loss]]*Table4[[#This Row],[v_n_w_l]]</f>
        <v>-20.054125405388547</v>
      </c>
      <c r="AT652" s="2">
        <f>IF(Table4[[#This Row],[diff_v]]&gt;=1,1,0)</f>
        <v>0</v>
      </c>
      <c r="AU652" s="2">
        <f>Table4[[#This Row],[Gain]]^(Table4[[#This Row],[θ]]*Table4[[#This Row],[ω_p]])</f>
        <v>60</v>
      </c>
      <c r="AV652" s="2">
        <f>-Table4[[#This Row],[λ]]*-Table4[[#This Row],[Loss]]^(Table4[[#This Row],[θ]]*Table4[[#This Row],[ω_n]])</f>
        <v>70</v>
      </c>
      <c r="AW652" s="2">
        <f>Table4[[#This Row],[v_n_w_g_w]]*Table4[[#This Row],[pie_gain]]-Table4[[#This Row],[v_n_w_l_w]]*Table4[[#This Row],[pie_loss]]</f>
        <v>-20.054125405388547</v>
      </c>
      <c r="AX652" s="2">
        <f>IF(Table4[[#This Row],[diff_v_w]]&gt;=1,1,0)</f>
        <v>0</v>
      </c>
      <c r="AY652" s="2">
        <f>Table4[[#This Row],[Gain]]^(Table4[[#This Row],[θ]])*Table4[[#This Row],[ω_p2]]</f>
        <v>60</v>
      </c>
      <c r="AZ652" s="2">
        <f>-Table4[[#This Row],[λ]]*-Table4[[#This Row],[Loss]]^(Table4[[#This Row],[θ]])*Table4[[#This Row],[ω_n2]]</f>
        <v>70</v>
      </c>
      <c r="BA652" s="2">
        <f>Table4[[#This Row],[v_n_w_g_w2]]*Table4[[#This Row],[pie_gain]]-Table4[[#This Row],[v_n_w_l_w2]]*Table4[[#This Row],[pie_loss]]</f>
        <v>-20.054125405388547</v>
      </c>
      <c r="BB652" s="2">
        <f>IF(Table4[[#This Row],[diff_v_w2]]&gt;=1,1,0)</f>
        <v>0</v>
      </c>
      <c r="BC652" s="2">
        <f>Table4[[#This Row],[Gain]]^(Table4[[#This Row],[θ]]+Table4[[#This Row],[ω_p3]])</f>
        <v>60</v>
      </c>
      <c r="BD652" s="2">
        <f>-Table4[[#This Row],[λ]]*-Table4[[#This Row],[Loss]]^(Table4[[#This Row],[θ]]+Table4[[#This Row],[ω_n3]])</f>
        <v>70</v>
      </c>
      <c r="BE652" s="2">
        <f>Table4[[#This Row],[v_n_w_g_w3]]*Table4[[#This Row],[pie_gain]]-Table4[[#This Row],[v_n_w_l_w3]]*Table4[[#This Row],[pie_loss]]</f>
        <v>-20.054125405388547</v>
      </c>
      <c r="BF652" s="2">
        <f>IF(Table4[[#This Row],[diff_v_w3]]&gt;=1,1,0)</f>
        <v>0</v>
      </c>
      <c r="BG652" s="2">
        <f>(Table4[[#This Row],[Accept]]-Table4[[#This Row],[projected_M1]])</f>
        <v>0</v>
      </c>
      <c r="BH652" s="2">
        <f>(Table4[[#This Row],[Accept]]-Table4[[#This Row],[projected_M2]])</f>
        <v>0</v>
      </c>
      <c r="BI652" s="2">
        <f>(Table4[[#This Row],[Accept]]-Table4[[#This Row],[projected_M3]])</f>
        <v>0</v>
      </c>
      <c r="BJ652" s="2">
        <f>(Table4[[#This Row],[Accept]]-Table4[[#This Row],[projected_M4]])</f>
        <v>0</v>
      </c>
    </row>
    <row r="653" spans="1:62" x14ac:dyDescent="0.3">
      <c r="A653">
        <v>53</v>
      </c>
      <c r="B653" t="s">
        <v>46</v>
      </c>
      <c r="C653">
        <v>1</v>
      </c>
      <c r="D653">
        <v>-1.4</v>
      </c>
      <c r="E653" s="22">
        <f>IF(Table4[[#This Row],[Trial]]="G1",Table4[[#This Row],[Balance]]/100,IF(Table4[[#This Row],[Trial]]="G2",Table4[[#This Row],[Balance]]/200,Table4[[#This Row],[Balance]]/500))</f>
        <v>1.08</v>
      </c>
      <c r="F653" s="22">
        <f>IF(Table4[[#This Row],[Net_Balance]]&gt;1,1+(Table4[[#This Row],[Net_Balance]]-1)/$F$974,1)</f>
        <v>1.0011428571428571</v>
      </c>
      <c r="G653" s="22">
        <f>IF(Table4[[#This Row],[Net_Balance]]&lt;1,1-(1-Table4[[#This Row],[Net_Balance]])/$F$974,1)</f>
        <v>1</v>
      </c>
      <c r="H653" s="22">
        <f>IF(Table4[[#This Row],[Net_Balance]]&gt;1,1+(Table4[[#This Row],[Net_Balance]]-1)/$H$974,1)</f>
        <v>1.0007999999999999</v>
      </c>
      <c r="I653" s="22">
        <f>IF(Table4[[#This Row],[Net_Balance]]&lt;1,1-(1-Table4[[#This Row],[Net_Balance]])/$H$974,1)</f>
        <v>1</v>
      </c>
      <c r="J653" s="22">
        <f>IF(Table4[[#This Row],[Net_Balance]]&gt;1,(Table4[[#This Row],[Net_Balance]]-1)/$J$974,0)</f>
        <v>1.6000000000000014E-3</v>
      </c>
      <c r="K653" s="22">
        <f>IF(Table4[[#This Row],[Net_Balance]]&lt;1,-(1-Table4[[#This Row],[Net_Balance]])/$J$974,0)</f>
        <v>0</v>
      </c>
      <c r="L653" t="s">
        <v>110</v>
      </c>
      <c r="M653" t="s">
        <v>83</v>
      </c>
      <c r="N653" t="s">
        <v>7</v>
      </c>
      <c r="O653">
        <v>1</v>
      </c>
      <c r="P653">
        <v>40</v>
      </c>
      <c r="Q653">
        <v>540</v>
      </c>
      <c r="R653">
        <v>1664536047</v>
      </c>
      <c r="S653">
        <v>7</v>
      </c>
      <c r="T653" t="s">
        <v>117</v>
      </c>
      <c r="U653">
        <v>0</v>
      </c>
      <c r="V653">
        <v>-50</v>
      </c>
      <c r="W653">
        <v>0.5</v>
      </c>
      <c r="X653">
        <v>40</v>
      </c>
      <c r="Y653">
        <v>0.5</v>
      </c>
      <c r="Z653">
        <v>-5</v>
      </c>
      <c r="AA653">
        <v>2025</v>
      </c>
      <c r="AB653">
        <v>45</v>
      </c>
      <c r="AC653">
        <v>2</v>
      </c>
      <c r="AD653">
        <v>0.25</v>
      </c>
      <c r="AE653">
        <v>0.75</v>
      </c>
      <c r="AF653">
        <v>2</v>
      </c>
      <c r="AG653">
        <v>0.5</v>
      </c>
      <c r="AH653">
        <v>0.25</v>
      </c>
      <c r="AI653">
        <v>0.625</v>
      </c>
      <c r="AJ653">
        <v>0.375</v>
      </c>
      <c r="AK653">
        <v>-16.25</v>
      </c>
      <c r="AL653">
        <v>1898.4375</v>
      </c>
      <c r="AM653">
        <v>43.571062644833439</v>
      </c>
      <c r="AN653">
        <v>0.9</v>
      </c>
      <c r="AO653">
        <v>0.38419903534316502</v>
      </c>
      <c r="AP653">
        <v>0.61580096465683498</v>
      </c>
      <c r="AQ653" s="2">
        <f>Table4[[#This Row],[Gain]]^Table4[[#This Row],[θ]]</f>
        <v>40</v>
      </c>
      <c r="AR653" s="2">
        <f>-Table4[[#This Row],[λ]]*-Table4[[#This Row],[Loss]]^Table4[[#This Row],[θ]]</f>
        <v>70</v>
      </c>
      <c r="AS653" s="2">
        <f>Table4[[#This Row],[pie_gain]]*Table4[[#This Row],[v_n_w_g]]-Table4[[#This Row],[pie_loss]]*Table4[[#This Row],[v_n_w_l]]</f>
        <v>-27.738106112251845</v>
      </c>
      <c r="AT653" s="2">
        <f>IF(Table4[[#This Row],[diff_v]]&gt;=1,1,0)</f>
        <v>0</v>
      </c>
      <c r="AU653" s="2">
        <f>Table4[[#This Row],[Gain]]^(Table4[[#This Row],[θ]]*Table4[[#This Row],[ω_p]])</f>
        <v>40.168990459282618</v>
      </c>
      <c r="AV653" s="2">
        <f>-Table4[[#This Row],[λ]]*-Table4[[#This Row],[Loss]]^(Table4[[#This Row],[θ]]*Table4[[#This Row],[ω_n]])</f>
        <v>70</v>
      </c>
      <c r="AW653" s="2">
        <f>Table4[[#This Row],[v_n_w_g_w]]*Table4[[#This Row],[pie_gain]]-Table4[[#This Row],[v_n_w_l_w]]*Table4[[#This Row],[pie_loss]]</f>
        <v>-27.673180140813265</v>
      </c>
      <c r="AX653" s="2">
        <f>IF(Table4[[#This Row],[diff_v_w]]&gt;=1,1,0)</f>
        <v>0</v>
      </c>
      <c r="AY653" s="2">
        <f>Table4[[#This Row],[Gain]]^(Table4[[#This Row],[θ]])*Table4[[#This Row],[ω_p2]]</f>
        <v>40.031999999999996</v>
      </c>
      <c r="AZ653" s="2">
        <f>-Table4[[#This Row],[λ]]*-Table4[[#This Row],[Loss]]^(Table4[[#This Row],[θ]])*Table4[[#This Row],[ω_n2]]</f>
        <v>70</v>
      </c>
      <c r="BA653" s="2">
        <f>Table4[[#This Row],[v_n_w_g_w2]]*Table4[[#This Row],[pie_gain]]-Table4[[#This Row],[v_n_w_l_w2]]*Table4[[#This Row],[pie_loss]]</f>
        <v>-27.725811743120865</v>
      </c>
      <c r="BB653" s="2">
        <f>IF(Table4[[#This Row],[diff_v_w2]]&gt;=1,1,0)</f>
        <v>0</v>
      </c>
      <c r="BC653" s="2">
        <f>Table4[[#This Row],[Gain]]^(Table4[[#This Row],[θ]]+Table4[[#This Row],[ω_p3]])</f>
        <v>40.23678637879808</v>
      </c>
      <c r="BD653" s="2">
        <f>-Table4[[#This Row],[λ]]*-Table4[[#This Row],[Loss]]^(Table4[[#This Row],[θ]]+Table4[[#This Row],[ω_n3]])</f>
        <v>70</v>
      </c>
      <c r="BE653" s="2">
        <f>Table4[[#This Row],[v_n_w_g_w3]]*Table4[[#This Row],[pie_gain]]-Table4[[#This Row],[v_n_w_l_w3]]*Table4[[#This Row],[pie_loss]]</f>
        <v>-27.647133013935221</v>
      </c>
      <c r="BF653" s="2">
        <f>IF(Table4[[#This Row],[diff_v_w3]]&gt;=1,1,0)</f>
        <v>0</v>
      </c>
      <c r="BG653" s="2">
        <f>(Table4[[#This Row],[Accept]]-Table4[[#This Row],[projected_M1]])</f>
        <v>1</v>
      </c>
      <c r="BH653" s="2">
        <f>(Table4[[#This Row],[Accept]]-Table4[[#This Row],[projected_M2]])</f>
        <v>1</v>
      </c>
      <c r="BI653" s="2">
        <f>(Table4[[#This Row],[Accept]]-Table4[[#This Row],[projected_M3]])</f>
        <v>1</v>
      </c>
      <c r="BJ653" s="2">
        <f>(Table4[[#This Row],[Accept]]-Table4[[#This Row],[projected_M4]])</f>
        <v>1</v>
      </c>
    </row>
    <row r="654" spans="1:62" x14ac:dyDescent="0.3">
      <c r="A654">
        <v>54</v>
      </c>
      <c r="B654" t="s">
        <v>46</v>
      </c>
      <c r="C654">
        <v>1</v>
      </c>
      <c r="D654">
        <v>-1.4</v>
      </c>
      <c r="E654" s="22">
        <f>IF(Table4[[#This Row],[Trial]]="G1",Table4[[#This Row],[Balance]]/100,IF(Table4[[#This Row],[Trial]]="G2",Table4[[#This Row],[Balance]]/200,Table4[[#This Row],[Balance]]/500))</f>
        <v>1.1200000000000001</v>
      </c>
      <c r="F654" s="22">
        <f>IF(Table4[[#This Row],[Net_Balance]]&gt;1,1+(Table4[[#This Row],[Net_Balance]]-1)/$F$974,1)</f>
        <v>1.0017142857142858</v>
      </c>
      <c r="G654" s="22">
        <f>IF(Table4[[#This Row],[Net_Balance]]&lt;1,1-(1-Table4[[#This Row],[Net_Balance]])/$F$974,1)</f>
        <v>1</v>
      </c>
      <c r="H654" s="22">
        <f>IF(Table4[[#This Row],[Net_Balance]]&gt;1,1+(Table4[[#This Row],[Net_Balance]]-1)/$H$974,1)</f>
        <v>1.0012000000000001</v>
      </c>
      <c r="I654" s="22">
        <f>IF(Table4[[#This Row],[Net_Balance]]&lt;1,1-(1-Table4[[#This Row],[Net_Balance]])/$H$974,1)</f>
        <v>1</v>
      </c>
      <c r="J654" s="22">
        <f>IF(Table4[[#This Row],[Net_Balance]]&gt;1,(Table4[[#This Row],[Net_Balance]]-1)/$J$974,0)</f>
        <v>2.400000000000002E-3</v>
      </c>
      <c r="K654" s="22">
        <f>IF(Table4[[#This Row],[Net_Balance]]&lt;1,-(1-Table4[[#This Row],[Net_Balance]])/$J$974,0)</f>
        <v>0</v>
      </c>
      <c r="L654" t="s">
        <v>110</v>
      </c>
      <c r="M654" t="s">
        <v>66</v>
      </c>
      <c r="N654" t="s">
        <v>7</v>
      </c>
      <c r="O654">
        <v>1</v>
      </c>
      <c r="P654">
        <v>20</v>
      </c>
      <c r="Q654">
        <v>560</v>
      </c>
      <c r="R654">
        <v>1664536053</v>
      </c>
      <c r="S654">
        <v>6</v>
      </c>
      <c r="T654" t="s">
        <v>118</v>
      </c>
      <c r="U654">
        <v>1</v>
      </c>
      <c r="V654">
        <v>-10</v>
      </c>
      <c r="W654">
        <v>0.5</v>
      </c>
      <c r="X654">
        <v>20</v>
      </c>
      <c r="Y654">
        <v>0.5</v>
      </c>
      <c r="Z654">
        <v>5</v>
      </c>
      <c r="AA654">
        <v>225</v>
      </c>
      <c r="AB654">
        <v>15</v>
      </c>
      <c r="AC654">
        <v>2</v>
      </c>
      <c r="AD654">
        <v>0.25</v>
      </c>
      <c r="AE654">
        <v>0.75</v>
      </c>
      <c r="AF654">
        <v>2</v>
      </c>
      <c r="AG654">
        <v>0.5</v>
      </c>
      <c r="AH654">
        <v>0.25</v>
      </c>
      <c r="AI654">
        <v>0.625</v>
      </c>
      <c r="AJ654">
        <v>0.375</v>
      </c>
      <c r="AK654">
        <v>1.25</v>
      </c>
      <c r="AL654">
        <v>210.9375</v>
      </c>
      <c r="AM654">
        <v>14.523687548277813</v>
      </c>
      <c r="AN654">
        <v>0.9</v>
      </c>
      <c r="AO654">
        <v>0.38419903534316502</v>
      </c>
      <c r="AP654">
        <v>0.61580096465683498</v>
      </c>
      <c r="AQ654" s="2">
        <f>Table4[[#This Row],[Gain]]^Table4[[#This Row],[θ]]</f>
        <v>20</v>
      </c>
      <c r="AR654" s="2">
        <f>-Table4[[#This Row],[λ]]*-Table4[[#This Row],[Loss]]^Table4[[#This Row],[θ]]</f>
        <v>14</v>
      </c>
      <c r="AS654" s="2">
        <f>Table4[[#This Row],[pie_gain]]*Table4[[#This Row],[v_n_w_g]]-Table4[[#This Row],[pie_loss]]*Table4[[#This Row],[v_n_w_l]]</f>
        <v>-0.93723279833239026</v>
      </c>
      <c r="AT654" s="2">
        <f>IF(Table4[[#This Row],[diff_v]]&gt;=1,1,0)</f>
        <v>0</v>
      </c>
      <c r="AU654" s="2">
        <f>Table4[[#This Row],[Gain]]^(Table4[[#This Row],[θ]]*Table4[[#This Row],[ω_p]])</f>
        <v>20.102975010684379</v>
      </c>
      <c r="AV654" s="2">
        <f>-Table4[[#This Row],[λ]]*-Table4[[#This Row],[Loss]]^(Table4[[#This Row],[θ]]*Table4[[#This Row],[ω_n]])</f>
        <v>14</v>
      </c>
      <c r="AW654" s="2">
        <f>Table4[[#This Row],[v_n_w_g_w]]*Table4[[#This Row],[pie_gain]]-Table4[[#This Row],[v_n_w_l_w]]*Table4[[#This Row],[pie_loss]]</f>
        <v>-0.89766989856299961</v>
      </c>
      <c r="AX654" s="2">
        <f>IF(Table4[[#This Row],[diff_v_w]]&gt;=1,1,0)</f>
        <v>0</v>
      </c>
      <c r="AY654" s="2">
        <f>Table4[[#This Row],[Gain]]^(Table4[[#This Row],[θ]])*Table4[[#This Row],[ω_p2]]</f>
        <v>20.024000000000001</v>
      </c>
      <c r="AZ654" s="2">
        <f>-Table4[[#This Row],[λ]]*-Table4[[#This Row],[Loss]]^(Table4[[#This Row],[θ]])*Table4[[#This Row],[ω_n2]]</f>
        <v>14</v>
      </c>
      <c r="BA654" s="2">
        <f>Table4[[#This Row],[v_n_w_g_w2]]*Table4[[#This Row],[pie_gain]]-Table4[[#This Row],[v_n_w_l_w2]]*Table4[[#This Row],[pie_loss]]</f>
        <v>-0.92801202148415385</v>
      </c>
      <c r="BB654" s="2">
        <f>IF(Table4[[#This Row],[diff_v_w2]]&gt;=1,1,0)</f>
        <v>0</v>
      </c>
      <c r="BC654" s="2">
        <f>Table4[[#This Row],[Gain]]^(Table4[[#This Row],[θ]]+Table4[[#This Row],[ω_p3]])</f>
        <v>20.144313316341215</v>
      </c>
      <c r="BD654" s="2">
        <f>-Table4[[#This Row],[λ]]*-Table4[[#This Row],[Loss]]^(Table4[[#This Row],[θ]]+Table4[[#This Row],[ω_n3]])</f>
        <v>14</v>
      </c>
      <c r="BE654" s="2">
        <f>Table4[[#This Row],[v_n_w_g_w3]]*Table4[[#This Row],[pie_gain]]-Table4[[#This Row],[v_n_w_l_w3]]*Table4[[#This Row],[pie_loss]]</f>
        <v>-0.8817877614069225</v>
      </c>
      <c r="BF654" s="2">
        <f>IF(Table4[[#This Row],[diff_v_w3]]&gt;=1,1,0)</f>
        <v>0</v>
      </c>
      <c r="BG654" s="2">
        <f>(Table4[[#This Row],[Accept]]-Table4[[#This Row],[projected_M1]])</f>
        <v>1</v>
      </c>
      <c r="BH654" s="2">
        <f>(Table4[[#This Row],[Accept]]-Table4[[#This Row],[projected_M2]])</f>
        <v>1</v>
      </c>
      <c r="BI654" s="2">
        <f>(Table4[[#This Row],[Accept]]-Table4[[#This Row],[projected_M3]])</f>
        <v>1</v>
      </c>
      <c r="BJ654" s="2">
        <f>(Table4[[#This Row],[Accept]]-Table4[[#This Row],[projected_M4]])</f>
        <v>1</v>
      </c>
    </row>
    <row r="655" spans="1:62" x14ac:dyDescent="0.3">
      <c r="A655">
        <v>56</v>
      </c>
      <c r="B655" t="s">
        <v>46</v>
      </c>
      <c r="C655">
        <v>1</v>
      </c>
      <c r="D655">
        <v>-1.4</v>
      </c>
      <c r="E655" s="22">
        <f>IF(Table4[[#This Row],[Trial]]="G1",Table4[[#This Row],[Balance]]/100,IF(Table4[[#This Row],[Trial]]="G2",Table4[[#This Row],[Balance]]/200,Table4[[#This Row],[Balance]]/500))</f>
        <v>1.1000000000000001</v>
      </c>
      <c r="F655" s="22">
        <f>IF(Table4[[#This Row],[Net_Balance]]&gt;1,1+(Table4[[#This Row],[Net_Balance]]-1)/$F$974,1)</f>
        <v>1.0014285714285713</v>
      </c>
      <c r="G655" s="22">
        <f>IF(Table4[[#This Row],[Net_Balance]]&lt;1,1-(1-Table4[[#This Row],[Net_Balance]])/$F$974,1)</f>
        <v>1</v>
      </c>
      <c r="H655" s="22">
        <f>IF(Table4[[#This Row],[Net_Balance]]&gt;1,1+(Table4[[#This Row],[Net_Balance]]-1)/$H$974,1)</f>
        <v>1.0009999999999999</v>
      </c>
      <c r="I655" s="22">
        <f>IF(Table4[[#This Row],[Net_Balance]]&lt;1,1-(1-Table4[[#This Row],[Net_Balance]])/$H$974,1)</f>
        <v>1</v>
      </c>
      <c r="J655" s="22">
        <f>IF(Table4[[#This Row],[Net_Balance]]&gt;1,(Table4[[#This Row],[Net_Balance]]-1)/$J$974,0)</f>
        <v>2.0000000000000018E-3</v>
      </c>
      <c r="K655" s="22">
        <f>IF(Table4[[#This Row],[Net_Balance]]&lt;1,-(1-Table4[[#This Row],[Net_Balance]])/$J$974,0)</f>
        <v>0</v>
      </c>
      <c r="L655" t="s">
        <v>110</v>
      </c>
      <c r="M655" t="s">
        <v>71</v>
      </c>
      <c r="N655" t="s">
        <v>7</v>
      </c>
      <c r="O655">
        <v>1</v>
      </c>
      <c r="P655">
        <v>-10</v>
      </c>
      <c r="Q655">
        <v>550</v>
      </c>
      <c r="R655">
        <v>1664536069</v>
      </c>
      <c r="S655">
        <v>8</v>
      </c>
      <c r="T655" t="s">
        <v>117</v>
      </c>
      <c r="U655">
        <v>0</v>
      </c>
      <c r="V655">
        <v>-10</v>
      </c>
      <c r="W655">
        <v>0.5</v>
      </c>
      <c r="X655">
        <v>30</v>
      </c>
      <c r="Y655">
        <v>0.5</v>
      </c>
      <c r="Z655">
        <v>10</v>
      </c>
      <c r="AA655">
        <v>400</v>
      </c>
      <c r="AB655">
        <v>20</v>
      </c>
      <c r="AC655">
        <v>2</v>
      </c>
      <c r="AD655">
        <v>0.25</v>
      </c>
      <c r="AE655">
        <v>0.75</v>
      </c>
      <c r="AF655">
        <v>2</v>
      </c>
      <c r="AG655">
        <v>0.5</v>
      </c>
      <c r="AH655">
        <v>0.25</v>
      </c>
      <c r="AI655">
        <v>0.625</v>
      </c>
      <c r="AJ655">
        <v>0.375</v>
      </c>
      <c r="AK655">
        <v>5</v>
      </c>
      <c r="AL655">
        <v>375</v>
      </c>
      <c r="AM655">
        <v>19.364916731037084</v>
      </c>
      <c r="AN655">
        <v>0.9</v>
      </c>
      <c r="AO655">
        <v>0.38419903534316502</v>
      </c>
      <c r="AP655">
        <v>0.61580096465683498</v>
      </c>
      <c r="AQ655" s="2">
        <f>Table4[[#This Row],[Gain]]^Table4[[#This Row],[θ]]</f>
        <v>30</v>
      </c>
      <c r="AR655" s="2">
        <f>-Table4[[#This Row],[λ]]*-Table4[[#This Row],[Loss]]^Table4[[#This Row],[θ]]</f>
        <v>14</v>
      </c>
      <c r="AS655" s="2">
        <f>Table4[[#This Row],[pie_gain]]*Table4[[#This Row],[v_n_w_g]]-Table4[[#This Row],[pie_loss]]*Table4[[#This Row],[v_n_w_l]]</f>
        <v>2.904757555099259</v>
      </c>
      <c r="AT655" s="2">
        <f>IF(Table4[[#This Row],[diff_v]]&gt;=1,1,0)</f>
        <v>1</v>
      </c>
      <c r="AU655" s="2">
        <f>Table4[[#This Row],[Gain]]^(Table4[[#This Row],[θ]]*Table4[[#This Row],[ω_p]])</f>
        <v>30.146120303164533</v>
      </c>
      <c r="AV655" s="2">
        <f>-Table4[[#This Row],[λ]]*-Table4[[#This Row],[Loss]]^(Table4[[#This Row],[θ]]*Table4[[#This Row],[ω_n]])</f>
        <v>14</v>
      </c>
      <c r="AW655" s="2">
        <f>Table4[[#This Row],[v_n_w_g_w]]*Table4[[#This Row],[pie_gain]]-Table4[[#This Row],[v_n_w_l_w]]*Table4[[#This Row],[pie_loss]]</f>
        <v>2.960896834619124</v>
      </c>
      <c r="AX655" s="2">
        <f>IF(Table4[[#This Row],[diff_v_w]]&gt;=1,1,0)</f>
        <v>1</v>
      </c>
      <c r="AY655" s="2">
        <f>Table4[[#This Row],[Gain]]^(Table4[[#This Row],[θ]])*Table4[[#This Row],[ω_p2]]</f>
        <v>30.029999999999998</v>
      </c>
      <c r="AZ655" s="2">
        <f>-Table4[[#This Row],[λ]]*-Table4[[#This Row],[Loss]]^(Table4[[#This Row],[θ]])*Table4[[#This Row],[ω_n2]]</f>
        <v>14</v>
      </c>
      <c r="BA655" s="2">
        <f>Table4[[#This Row],[v_n_w_g_w2]]*Table4[[#This Row],[pie_gain]]-Table4[[#This Row],[v_n_w_l_w2]]*Table4[[#This Row],[pie_loss]]</f>
        <v>2.9162835261595532</v>
      </c>
      <c r="BB655" s="2">
        <f>IF(Table4[[#This Row],[diff_v_w2]]&gt;=1,1,0)</f>
        <v>1</v>
      </c>
      <c r="BC655" s="2">
        <f>Table4[[#This Row],[Gain]]^(Table4[[#This Row],[θ]]+Table4[[#This Row],[ω_p3]])</f>
        <v>30.204767508019149</v>
      </c>
      <c r="BD655" s="2">
        <f>-Table4[[#This Row],[λ]]*-Table4[[#This Row],[Loss]]^(Table4[[#This Row],[θ]]+Table4[[#This Row],[ω_n3]])</f>
        <v>14</v>
      </c>
      <c r="BE655" s="2">
        <f>Table4[[#This Row],[v_n_w_g_w3]]*Table4[[#This Row],[pie_gain]]-Table4[[#This Row],[v_n_w_l_w3]]*Table4[[#This Row],[pie_loss]]</f>
        <v>2.9834290341498413</v>
      </c>
      <c r="BF655" s="2">
        <f>IF(Table4[[#This Row],[diff_v_w3]]&gt;=1,1,0)</f>
        <v>1</v>
      </c>
      <c r="BG655" s="2">
        <f>(Table4[[#This Row],[Accept]]-Table4[[#This Row],[projected_M1]])</f>
        <v>0</v>
      </c>
      <c r="BH655" s="2">
        <f>(Table4[[#This Row],[Accept]]-Table4[[#This Row],[projected_M2]])</f>
        <v>0</v>
      </c>
      <c r="BI655" s="2">
        <f>(Table4[[#This Row],[Accept]]-Table4[[#This Row],[projected_M3]])</f>
        <v>0</v>
      </c>
      <c r="BJ655" s="2">
        <f>(Table4[[#This Row],[Accept]]-Table4[[#This Row],[projected_M4]])</f>
        <v>0</v>
      </c>
    </row>
    <row r="656" spans="1:62" x14ac:dyDescent="0.3">
      <c r="A656">
        <v>57</v>
      </c>
      <c r="B656" t="s">
        <v>46</v>
      </c>
      <c r="C656">
        <v>1</v>
      </c>
      <c r="D656">
        <v>-1.4</v>
      </c>
      <c r="E656" s="22">
        <f>IF(Table4[[#This Row],[Trial]]="G1",Table4[[#This Row],[Balance]]/100,IF(Table4[[#This Row],[Trial]]="G2",Table4[[#This Row],[Balance]]/200,Table4[[#This Row],[Balance]]/500))</f>
        <v>1.1000000000000001</v>
      </c>
      <c r="F656" s="22">
        <f>IF(Table4[[#This Row],[Net_Balance]]&gt;1,1+(Table4[[#This Row],[Net_Balance]]-1)/$F$974,1)</f>
        <v>1.0014285714285713</v>
      </c>
      <c r="G656" s="22">
        <f>IF(Table4[[#This Row],[Net_Balance]]&lt;1,1-(1-Table4[[#This Row],[Net_Balance]])/$F$974,1)</f>
        <v>1</v>
      </c>
      <c r="H656" s="22">
        <f>IF(Table4[[#This Row],[Net_Balance]]&gt;1,1+(Table4[[#This Row],[Net_Balance]]-1)/$H$974,1)</f>
        <v>1.0009999999999999</v>
      </c>
      <c r="I656" s="22">
        <f>IF(Table4[[#This Row],[Net_Balance]]&lt;1,1-(1-Table4[[#This Row],[Net_Balance]])/$H$974,1)</f>
        <v>1</v>
      </c>
      <c r="J656" s="22">
        <f>IF(Table4[[#This Row],[Net_Balance]]&gt;1,(Table4[[#This Row],[Net_Balance]]-1)/$J$974,0)</f>
        <v>2.0000000000000018E-3</v>
      </c>
      <c r="K656" s="22">
        <f>IF(Table4[[#This Row],[Net_Balance]]&lt;1,-(1-Table4[[#This Row],[Net_Balance]])/$J$974,0)</f>
        <v>0</v>
      </c>
      <c r="L656" t="s">
        <v>110</v>
      </c>
      <c r="M656" t="s">
        <v>78</v>
      </c>
      <c r="N656" t="s">
        <v>113</v>
      </c>
      <c r="O656">
        <v>0</v>
      </c>
      <c r="P656">
        <v>0</v>
      </c>
      <c r="Q656">
        <v>550</v>
      </c>
      <c r="R656">
        <v>1664536078</v>
      </c>
      <c r="S656">
        <v>9</v>
      </c>
      <c r="T656" t="s">
        <v>118</v>
      </c>
      <c r="U656">
        <v>1</v>
      </c>
      <c r="V656">
        <v>-90</v>
      </c>
      <c r="W656">
        <v>0.5</v>
      </c>
      <c r="X656">
        <v>80</v>
      </c>
      <c r="Y656">
        <v>0.5</v>
      </c>
      <c r="Z656">
        <v>-5</v>
      </c>
      <c r="AA656">
        <v>7225</v>
      </c>
      <c r="AB656">
        <v>85</v>
      </c>
      <c r="AC656">
        <v>2</v>
      </c>
      <c r="AD656">
        <v>0.25</v>
      </c>
      <c r="AE656">
        <v>0.75</v>
      </c>
      <c r="AF656">
        <v>2</v>
      </c>
      <c r="AG656">
        <v>0.5</v>
      </c>
      <c r="AH656">
        <v>0.25</v>
      </c>
      <c r="AI656">
        <v>0.625</v>
      </c>
      <c r="AJ656">
        <v>0.375</v>
      </c>
      <c r="AK656">
        <v>-26.25</v>
      </c>
      <c r="AL656">
        <v>6773.4375</v>
      </c>
      <c r="AM656">
        <v>82.300896106907615</v>
      </c>
      <c r="AN656">
        <v>0.9</v>
      </c>
      <c r="AO656">
        <v>0.38419903534316502</v>
      </c>
      <c r="AP656">
        <v>0.61580096465683498</v>
      </c>
      <c r="AQ656" s="2">
        <f>Table4[[#This Row],[Gain]]^Table4[[#This Row],[θ]]</f>
        <v>80</v>
      </c>
      <c r="AR656" s="2">
        <f>-Table4[[#This Row],[λ]]*-Table4[[#This Row],[Loss]]^Table4[[#This Row],[θ]]</f>
        <v>125.99999999999999</v>
      </c>
      <c r="AS656" s="2">
        <f>Table4[[#This Row],[pie_gain]]*Table4[[#This Row],[v_n_w_g]]-Table4[[#This Row],[pie_loss]]*Table4[[#This Row],[v_n_w_l]]</f>
        <v>-46.854998719307993</v>
      </c>
      <c r="AT656" s="2">
        <f>IF(Table4[[#This Row],[diff_v]]&gt;=1,1,0)</f>
        <v>0</v>
      </c>
      <c r="AU656" s="2">
        <f>Table4[[#This Row],[Gain]]^(Table4[[#This Row],[θ]]*Table4[[#This Row],[ω_p]])</f>
        <v>80.502373843061335</v>
      </c>
      <c r="AV656" s="2">
        <f>-Table4[[#This Row],[λ]]*-Table4[[#This Row],[Loss]]^(Table4[[#This Row],[θ]]*Table4[[#This Row],[ω_n]])</f>
        <v>125.99999999999999</v>
      </c>
      <c r="AW656" s="2">
        <f>Table4[[#This Row],[v_n_w_g_w]]*Table4[[#This Row],[pie_gain]]-Table4[[#This Row],[v_n_w_l_w]]*Table4[[#This Row],[pie_loss]]</f>
        <v>-46.66198717342219</v>
      </c>
      <c r="AX656" s="2">
        <f>IF(Table4[[#This Row],[diff_v_w]]&gt;=1,1,0)</f>
        <v>0</v>
      </c>
      <c r="AY656" s="2">
        <f>Table4[[#This Row],[Gain]]^(Table4[[#This Row],[θ]])*Table4[[#This Row],[ω_p2]]</f>
        <v>80.079999999999984</v>
      </c>
      <c r="AZ656" s="2">
        <f>-Table4[[#This Row],[λ]]*-Table4[[#This Row],[Loss]]^(Table4[[#This Row],[θ]])*Table4[[#This Row],[ω_n2]]</f>
        <v>125.99999999999999</v>
      </c>
      <c r="BA656" s="2">
        <f>Table4[[#This Row],[v_n_w_g_w2]]*Table4[[#This Row],[pie_gain]]-Table4[[#This Row],[v_n_w_l_w2]]*Table4[[#This Row],[pie_loss]]</f>
        <v>-46.824262796480546</v>
      </c>
      <c r="BB656" s="2">
        <f>IF(Table4[[#This Row],[diff_v_w2]]&gt;=1,1,0)</f>
        <v>0</v>
      </c>
      <c r="BC656" s="2">
        <f>Table4[[#This Row],[Gain]]^(Table4[[#This Row],[θ]]+Table4[[#This Row],[ω_p3]])</f>
        <v>80.704205601834772</v>
      </c>
      <c r="BD656" s="2">
        <f>-Table4[[#This Row],[λ]]*-Table4[[#This Row],[Loss]]^(Table4[[#This Row],[θ]]+Table4[[#This Row],[ω_n3]])</f>
        <v>125.99999999999999</v>
      </c>
      <c r="BE656" s="2">
        <f>Table4[[#This Row],[v_n_w_g_w3]]*Table4[[#This Row],[pie_gain]]-Table4[[#This Row],[v_n_w_l_w3]]*Table4[[#This Row],[pie_loss]]</f>
        <v>-46.584443606399816</v>
      </c>
      <c r="BF656" s="2">
        <f>IF(Table4[[#This Row],[diff_v_w3]]&gt;=1,1,0)</f>
        <v>0</v>
      </c>
      <c r="BG656" s="2">
        <f>(Table4[[#This Row],[Accept]]-Table4[[#This Row],[projected_M1]])</f>
        <v>0</v>
      </c>
      <c r="BH656" s="2">
        <f>(Table4[[#This Row],[Accept]]-Table4[[#This Row],[projected_M2]])</f>
        <v>0</v>
      </c>
      <c r="BI656" s="2">
        <f>(Table4[[#This Row],[Accept]]-Table4[[#This Row],[projected_M3]])</f>
        <v>0</v>
      </c>
      <c r="BJ656" s="2">
        <f>(Table4[[#This Row],[Accept]]-Table4[[#This Row],[projected_M4]])</f>
        <v>0</v>
      </c>
    </row>
    <row r="657" spans="1:62" x14ac:dyDescent="0.3">
      <c r="A657">
        <v>58</v>
      </c>
      <c r="B657" t="s">
        <v>46</v>
      </c>
      <c r="C657">
        <v>1</v>
      </c>
      <c r="D657">
        <v>-1.4</v>
      </c>
      <c r="E657" s="22">
        <f>IF(Table4[[#This Row],[Trial]]="G1",Table4[[#This Row],[Balance]]/100,IF(Table4[[#This Row],[Trial]]="G2",Table4[[#This Row],[Balance]]/200,Table4[[#This Row],[Balance]]/500))</f>
        <v>1.1000000000000001</v>
      </c>
      <c r="F657" s="22">
        <f>IF(Table4[[#This Row],[Net_Balance]]&gt;1,1+(Table4[[#This Row],[Net_Balance]]-1)/$F$974,1)</f>
        <v>1.0014285714285713</v>
      </c>
      <c r="G657" s="22">
        <f>IF(Table4[[#This Row],[Net_Balance]]&lt;1,1-(1-Table4[[#This Row],[Net_Balance]])/$F$974,1)</f>
        <v>1</v>
      </c>
      <c r="H657" s="22">
        <f>IF(Table4[[#This Row],[Net_Balance]]&gt;1,1+(Table4[[#This Row],[Net_Balance]]-1)/$H$974,1)</f>
        <v>1.0009999999999999</v>
      </c>
      <c r="I657" s="22">
        <f>IF(Table4[[#This Row],[Net_Balance]]&lt;1,1-(1-Table4[[#This Row],[Net_Balance]])/$H$974,1)</f>
        <v>1</v>
      </c>
      <c r="J657" s="22">
        <f>IF(Table4[[#This Row],[Net_Balance]]&gt;1,(Table4[[#This Row],[Net_Balance]]-1)/$J$974,0)</f>
        <v>2.0000000000000018E-3</v>
      </c>
      <c r="K657" s="22">
        <f>IF(Table4[[#This Row],[Net_Balance]]&lt;1,-(1-Table4[[#This Row],[Net_Balance]])/$J$974,0)</f>
        <v>0</v>
      </c>
      <c r="L657" t="s">
        <v>110</v>
      </c>
      <c r="M657" t="s">
        <v>78</v>
      </c>
      <c r="N657" t="s">
        <v>113</v>
      </c>
      <c r="O657">
        <v>0</v>
      </c>
      <c r="P657">
        <v>0</v>
      </c>
      <c r="Q657">
        <v>550</v>
      </c>
      <c r="R657">
        <v>1664536082</v>
      </c>
      <c r="S657">
        <v>4</v>
      </c>
      <c r="T657" t="s">
        <v>118</v>
      </c>
      <c r="U657">
        <v>1</v>
      </c>
      <c r="V657">
        <v>-90</v>
      </c>
      <c r="W657">
        <v>0.5</v>
      </c>
      <c r="X657">
        <v>80</v>
      </c>
      <c r="Y657">
        <v>0.5</v>
      </c>
      <c r="Z657">
        <v>-5</v>
      </c>
      <c r="AA657">
        <v>7225</v>
      </c>
      <c r="AB657">
        <v>85</v>
      </c>
      <c r="AC657">
        <v>2</v>
      </c>
      <c r="AD657">
        <v>0.25</v>
      </c>
      <c r="AE657">
        <v>0.75</v>
      </c>
      <c r="AF657">
        <v>2</v>
      </c>
      <c r="AG657">
        <v>0.5</v>
      </c>
      <c r="AH657">
        <v>0.25</v>
      </c>
      <c r="AI657">
        <v>0.625</v>
      </c>
      <c r="AJ657">
        <v>0.375</v>
      </c>
      <c r="AK657">
        <v>-26.25</v>
      </c>
      <c r="AL657">
        <v>6773.4375</v>
      </c>
      <c r="AM657">
        <v>82.300896106907615</v>
      </c>
      <c r="AN657">
        <v>0.9</v>
      </c>
      <c r="AO657">
        <v>0.38419903534316502</v>
      </c>
      <c r="AP657">
        <v>0.61580096465683498</v>
      </c>
      <c r="AQ657" s="2">
        <f>Table4[[#This Row],[Gain]]^Table4[[#This Row],[θ]]</f>
        <v>80</v>
      </c>
      <c r="AR657" s="2">
        <f>-Table4[[#This Row],[λ]]*-Table4[[#This Row],[Loss]]^Table4[[#This Row],[θ]]</f>
        <v>125.99999999999999</v>
      </c>
      <c r="AS657" s="2">
        <f>Table4[[#This Row],[pie_gain]]*Table4[[#This Row],[v_n_w_g]]-Table4[[#This Row],[pie_loss]]*Table4[[#This Row],[v_n_w_l]]</f>
        <v>-46.854998719307993</v>
      </c>
      <c r="AT657" s="2">
        <f>IF(Table4[[#This Row],[diff_v]]&gt;=1,1,0)</f>
        <v>0</v>
      </c>
      <c r="AU657" s="2">
        <f>Table4[[#This Row],[Gain]]^(Table4[[#This Row],[θ]]*Table4[[#This Row],[ω_p]])</f>
        <v>80.502373843061335</v>
      </c>
      <c r="AV657" s="2">
        <f>-Table4[[#This Row],[λ]]*-Table4[[#This Row],[Loss]]^(Table4[[#This Row],[θ]]*Table4[[#This Row],[ω_n]])</f>
        <v>125.99999999999999</v>
      </c>
      <c r="AW657" s="2">
        <f>Table4[[#This Row],[v_n_w_g_w]]*Table4[[#This Row],[pie_gain]]-Table4[[#This Row],[v_n_w_l_w]]*Table4[[#This Row],[pie_loss]]</f>
        <v>-46.66198717342219</v>
      </c>
      <c r="AX657" s="2">
        <f>IF(Table4[[#This Row],[diff_v_w]]&gt;=1,1,0)</f>
        <v>0</v>
      </c>
      <c r="AY657" s="2">
        <f>Table4[[#This Row],[Gain]]^(Table4[[#This Row],[θ]])*Table4[[#This Row],[ω_p2]]</f>
        <v>80.079999999999984</v>
      </c>
      <c r="AZ657" s="2">
        <f>-Table4[[#This Row],[λ]]*-Table4[[#This Row],[Loss]]^(Table4[[#This Row],[θ]])*Table4[[#This Row],[ω_n2]]</f>
        <v>125.99999999999999</v>
      </c>
      <c r="BA657" s="2">
        <f>Table4[[#This Row],[v_n_w_g_w2]]*Table4[[#This Row],[pie_gain]]-Table4[[#This Row],[v_n_w_l_w2]]*Table4[[#This Row],[pie_loss]]</f>
        <v>-46.824262796480546</v>
      </c>
      <c r="BB657" s="2">
        <f>IF(Table4[[#This Row],[diff_v_w2]]&gt;=1,1,0)</f>
        <v>0</v>
      </c>
      <c r="BC657" s="2">
        <f>Table4[[#This Row],[Gain]]^(Table4[[#This Row],[θ]]+Table4[[#This Row],[ω_p3]])</f>
        <v>80.704205601834772</v>
      </c>
      <c r="BD657" s="2">
        <f>-Table4[[#This Row],[λ]]*-Table4[[#This Row],[Loss]]^(Table4[[#This Row],[θ]]+Table4[[#This Row],[ω_n3]])</f>
        <v>125.99999999999999</v>
      </c>
      <c r="BE657" s="2">
        <f>Table4[[#This Row],[v_n_w_g_w3]]*Table4[[#This Row],[pie_gain]]-Table4[[#This Row],[v_n_w_l_w3]]*Table4[[#This Row],[pie_loss]]</f>
        <v>-46.584443606399816</v>
      </c>
      <c r="BF657" s="2">
        <f>IF(Table4[[#This Row],[diff_v_w3]]&gt;=1,1,0)</f>
        <v>0</v>
      </c>
      <c r="BG657" s="2">
        <f>(Table4[[#This Row],[Accept]]-Table4[[#This Row],[projected_M1]])</f>
        <v>0</v>
      </c>
      <c r="BH657" s="2">
        <f>(Table4[[#This Row],[Accept]]-Table4[[#This Row],[projected_M2]])</f>
        <v>0</v>
      </c>
      <c r="BI657" s="2">
        <f>(Table4[[#This Row],[Accept]]-Table4[[#This Row],[projected_M3]])</f>
        <v>0</v>
      </c>
      <c r="BJ657" s="2">
        <f>(Table4[[#This Row],[Accept]]-Table4[[#This Row],[projected_M4]])</f>
        <v>0</v>
      </c>
    </row>
    <row r="658" spans="1:62" x14ac:dyDescent="0.3">
      <c r="A658">
        <v>59</v>
      </c>
      <c r="B658" t="s">
        <v>46</v>
      </c>
      <c r="C658">
        <v>1</v>
      </c>
      <c r="D658">
        <v>-1.4</v>
      </c>
      <c r="E658" s="22">
        <f>IF(Table4[[#This Row],[Trial]]="G1",Table4[[#This Row],[Balance]]/100,IF(Table4[[#This Row],[Trial]]="G2",Table4[[#This Row],[Balance]]/200,Table4[[#This Row],[Balance]]/500))</f>
        <v>1.46</v>
      </c>
      <c r="F658" s="22">
        <f>IF(Table4[[#This Row],[Net_Balance]]&gt;1,1+(Table4[[#This Row],[Net_Balance]]-1)/$F$974,1)</f>
        <v>1.0065714285714287</v>
      </c>
      <c r="G658" s="22">
        <f>IF(Table4[[#This Row],[Net_Balance]]&lt;1,1-(1-Table4[[#This Row],[Net_Balance]])/$F$974,1)</f>
        <v>1</v>
      </c>
      <c r="H658" s="22">
        <f>IF(Table4[[#This Row],[Net_Balance]]&gt;1,1+(Table4[[#This Row],[Net_Balance]]-1)/$H$974,1)</f>
        <v>1.0045999999999999</v>
      </c>
      <c r="I658" s="22">
        <f>IF(Table4[[#This Row],[Net_Balance]]&lt;1,1-(1-Table4[[#This Row],[Net_Balance]])/$H$974,1)</f>
        <v>1</v>
      </c>
      <c r="J658" s="22">
        <f>IF(Table4[[#This Row],[Net_Balance]]&gt;1,(Table4[[#This Row],[Net_Balance]]-1)/$J$974,0)</f>
        <v>9.1999999999999998E-3</v>
      </c>
      <c r="K658" s="22">
        <f>IF(Table4[[#This Row],[Net_Balance]]&lt;1,-(1-Table4[[#This Row],[Net_Balance]])/$J$974,0)</f>
        <v>0</v>
      </c>
      <c r="L658" t="s">
        <v>110</v>
      </c>
      <c r="M658" t="s">
        <v>50</v>
      </c>
      <c r="N658" t="s">
        <v>7</v>
      </c>
      <c r="O658">
        <v>1</v>
      </c>
      <c r="P658">
        <v>180</v>
      </c>
      <c r="Q658">
        <v>730</v>
      </c>
      <c r="R658">
        <v>1664536089</v>
      </c>
      <c r="S658">
        <v>7</v>
      </c>
      <c r="T658" t="s">
        <v>117</v>
      </c>
      <c r="U658">
        <v>0</v>
      </c>
      <c r="V658">
        <v>-90</v>
      </c>
      <c r="W658">
        <v>0.5</v>
      </c>
      <c r="X658">
        <v>180</v>
      </c>
      <c r="Y658">
        <v>0.5</v>
      </c>
      <c r="Z658">
        <v>45</v>
      </c>
      <c r="AA658">
        <v>18225</v>
      </c>
      <c r="AB658">
        <v>135</v>
      </c>
      <c r="AC658">
        <v>4</v>
      </c>
      <c r="AD658">
        <v>0.75</v>
      </c>
      <c r="AE658">
        <v>0.25</v>
      </c>
      <c r="AF658">
        <v>2</v>
      </c>
      <c r="AG658">
        <v>0.05</v>
      </c>
      <c r="AH658">
        <v>0.2</v>
      </c>
      <c r="AI658">
        <v>0.42499999999999999</v>
      </c>
      <c r="AJ658">
        <v>0.57499999999999996</v>
      </c>
      <c r="AK658">
        <v>65.249999999999986</v>
      </c>
      <c r="AL658">
        <v>17814.9375</v>
      </c>
      <c r="AM658">
        <v>133.47260954967501</v>
      </c>
      <c r="AN658">
        <v>0.9</v>
      </c>
      <c r="AO658">
        <v>0.56330583577691229</v>
      </c>
      <c r="AP658">
        <v>0.43669416422308771</v>
      </c>
      <c r="AQ658" s="2">
        <f>Table4[[#This Row],[Gain]]^Table4[[#This Row],[θ]]</f>
        <v>180</v>
      </c>
      <c r="AR658" s="2">
        <f>-Table4[[#This Row],[λ]]*-Table4[[#This Row],[Loss]]^Table4[[#This Row],[θ]]</f>
        <v>125.99999999999999</v>
      </c>
      <c r="AS658" s="2">
        <f>Table4[[#This Row],[pie_gain]]*Table4[[#This Row],[v_n_w_g]]-Table4[[#This Row],[pie_loss]]*Table4[[#This Row],[v_n_w_l]]</f>
        <v>46.371585747735168</v>
      </c>
      <c r="AT658" s="2">
        <f>IF(Table4[[#This Row],[diff_v]]&gt;=1,1,0)</f>
        <v>1</v>
      </c>
      <c r="AU658" s="2">
        <f>Table4[[#This Row],[Gain]]^(Table4[[#This Row],[θ]]*Table4[[#This Row],[ω_p]])</f>
        <v>186.24853582944385</v>
      </c>
      <c r="AV658" s="2">
        <f>-Table4[[#This Row],[λ]]*-Table4[[#This Row],[Loss]]^(Table4[[#This Row],[θ]]*Table4[[#This Row],[ω_n]])</f>
        <v>125.99999999999999</v>
      </c>
      <c r="AW658" s="2">
        <f>Table4[[#This Row],[v_n_w_g_w]]*Table4[[#This Row],[pie_gain]]-Table4[[#This Row],[v_n_w_l_w]]*Table4[[#This Row],[pie_loss]]</f>
        <v>49.891422445522025</v>
      </c>
      <c r="AX658" s="2">
        <f>IF(Table4[[#This Row],[diff_v_w]]&gt;=1,1,0)</f>
        <v>1</v>
      </c>
      <c r="AY658" s="2">
        <f>Table4[[#This Row],[Gain]]^(Table4[[#This Row],[θ]])*Table4[[#This Row],[ω_p2]]</f>
        <v>180.82799999999997</v>
      </c>
      <c r="AZ658" s="2">
        <f>-Table4[[#This Row],[λ]]*-Table4[[#This Row],[Loss]]^(Table4[[#This Row],[θ]])*Table4[[#This Row],[ω_n2]]</f>
        <v>125.99999999999999</v>
      </c>
      <c r="BA658" s="2">
        <f>Table4[[#This Row],[v_n_w_g_w2]]*Table4[[#This Row],[pie_gain]]-Table4[[#This Row],[v_n_w_l_w2]]*Table4[[#This Row],[pie_loss]]</f>
        <v>46.838002979758443</v>
      </c>
      <c r="BB658" s="2">
        <f>IF(Table4[[#This Row],[diff_v_w2]]&gt;=1,1,0)</f>
        <v>1</v>
      </c>
      <c r="BC658" s="2">
        <f>Table4[[#This Row],[Gain]]^(Table4[[#This Row],[θ]]+Table4[[#This Row],[ω_p3]])</f>
        <v>188.8082696601868</v>
      </c>
      <c r="BD658" s="2">
        <f>-Table4[[#This Row],[λ]]*-Table4[[#This Row],[Loss]]^(Table4[[#This Row],[θ]]+Table4[[#This Row],[ω_n3]])</f>
        <v>125.99999999999999</v>
      </c>
      <c r="BE658" s="2">
        <f>Table4[[#This Row],[v_n_w_g_w3]]*Table4[[#This Row],[pie_gain]]-Table4[[#This Row],[v_n_w_l_w3]]*Table4[[#This Row],[pie_loss]]</f>
        <v>51.333335450415106</v>
      </c>
      <c r="BF658" s="2">
        <f>IF(Table4[[#This Row],[diff_v_w3]]&gt;=1,1,0)</f>
        <v>1</v>
      </c>
      <c r="BG658" s="2">
        <f>(Table4[[#This Row],[Accept]]-Table4[[#This Row],[projected_M1]])</f>
        <v>0</v>
      </c>
      <c r="BH658" s="2">
        <f>(Table4[[#This Row],[Accept]]-Table4[[#This Row],[projected_M2]])</f>
        <v>0</v>
      </c>
      <c r="BI658" s="2">
        <f>(Table4[[#This Row],[Accept]]-Table4[[#This Row],[projected_M3]])</f>
        <v>0</v>
      </c>
      <c r="BJ658" s="2">
        <f>(Table4[[#This Row],[Accept]]-Table4[[#This Row],[projected_M4]])</f>
        <v>0</v>
      </c>
    </row>
    <row r="659" spans="1:62" x14ac:dyDescent="0.3">
      <c r="A659">
        <v>60</v>
      </c>
      <c r="B659" t="s">
        <v>46</v>
      </c>
      <c r="C659">
        <v>1</v>
      </c>
      <c r="D659">
        <v>-1.4</v>
      </c>
      <c r="E659" s="22">
        <f>IF(Table4[[#This Row],[Trial]]="G1",Table4[[#This Row],[Balance]]/100,IF(Table4[[#This Row],[Trial]]="G2",Table4[[#This Row],[Balance]]/200,Table4[[#This Row],[Balance]]/500))</f>
        <v>1.46</v>
      </c>
      <c r="F659" s="22">
        <f>IF(Table4[[#This Row],[Net_Balance]]&gt;1,1+(Table4[[#This Row],[Net_Balance]]-1)/$F$974,1)</f>
        <v>1.0065714285714287</v>
      </c>
      <c r="G659" s="22">
        <f>IF(Table4[[#This Row],[Net_Balance]]&lt;1,1-(1-Table4[[#This Row],[Net_Balance]])/$F$974,1)</f>
        <v>1</v>
      </c>
      <c r="H659" s="22">
        <f>IF(Table4[[#This Row],[Net_Balance]]&gt;1,1+(Table4[[#This Row],[Net_Balance]]-1)/$H$974,1)</f>
        <v>1.0045999999999999</v>
      </c>
      <c r="I659" s="22">
        <f>IF(Table4[[#This Row],[Net_Balance]]&lt;1,1-(1-Table4[[#This Row],[Net_Balance]])/$H$974,1)</f>
        <v>1</v>
      </c>
      <c r="J659" s="22">
        <f>IF(Table4[[#This Row],[Net_Balance]]&gt;1,(Table4[[#This Row],[Net_Balance]]-1)/$J$974,0)</f>
        <v>9.1999999999999998E-3</v>
      </c>
      <c r="K659" s="22">
        <f>IF(Table4[[#This Row],[Net_Balance]]&lt;1,-(1-Table4[[#This Row],[Net_Balance]])/$J$974,0)</f>
        <v>0</v>
      </c>
      <c r="L659" t="s">
        <v>110</v>
      </c>
      <c r="M659" t="s">
        <v>50</v>
      </c>
      <c r="N659" t="s">
        <v>7</v>
      </c>
      <c r="O659">
        <v>1</v>
      </c>
      <c r="P659">
        <v>180</v>
      </c>
      <c r="Q659">
        <v>730</v>
      </c>
      <c r="R659">
        <v>1664536091</v>
      </c>
      <c r="S659">
        <v>2</v>
      </c>
      <c r="T659" t="s">
        <v>117</v>
      </c>
      <c r="U659">
        <v>0</v>
      </c>
      <c r="V659">
        <v>-90</v>
      </c>
      <c r="W659">
        <v>0.5</v>
      </c>
      <c r="X659">
        <v>180</v>
      </c>
      <c r="Y659">
        <v>0.5</v>
      </c>
      <c r="Z659">
        <v>45</v>
      </c>
      <c r="AA659">
        <v>18225</v>
      </c>
      <c r="AB659">
        <v>135</v>
      </c>
      <c r="AC659">
        <v>4</v>
      </c>
      <c r="AD659">
        <v>0.75</v>
      </c>
      <c r="AE659">
        <v>0.25</v>
      </c>
      <c r="AF659">
        <v>2</v>
      </c>
      <c r="AG659">
        <v>0.05</v>
      </c>
      <c r="AH659">
        <v>0.2</v>
      </c>
      <c r="AI659">
        <v>0.42499999999999999</v>
      </c>
      <c r="AJ659">
        <v>0.57499999999999996</v>
      </c>
      <c r="AK659">
        <v>65.249999999999986</v>
      </c>
      <c r="AL659">
        <v>17814.9375</v>
      </c>
      <c r="AM659">
        <v>133.47260954967501</v>
      </c>
      <c r="AN659">
        <v>0.9</v>
      </c>
      <c r="AO659">
        <v>0.56330583577691229</v>
      </c>
      <c r="AP659">
        <v>0.43669416422308771</v>
      </c>
      <c r="AQ659" s="2">
        <f>Table4[[#This Row],[Gain]]^Table4[[#This Row],[θ]]</f>
        <v>180</v>
      </c>
      <c r="AR659" s="2">
        <f>-Table4[[#This Row],[λ]]*-Table4[[#This Row],[Loss]]^Table4[[#This Row],[θ]]</f>
        <v>125.99999999999999</v>
      </c>
      <c r="AS659" s="2">
        <f>Table4[[#This Row],[pie_gain]]*Table4[[#This Row],[v_n_w_g]]-Table4[[#This Row],[pie_loss]]*Table4[[#This Row],[v_n_w_l]]</f>
        <v>46.371585747735168</v>
      </c>
      <c r="AT659" s="2">
        <f>IF(Table4[[#This Row],[diff_v]]&gt;=1,1,0)</f>
        <v>1</v>
      </c>
      <c r="AU659" s="2">
        <f>Table4[[#This Row],[Gain]]^(Table4[[#This Row],[θ]]*Table4[[#This Row],[ω_p]])</f>
        <v>186.24853582944385</v>
      </c>
      <c r="AV659" s="2">
        <f>-Table4[[#This Row],[λ]]*-Table4[[#This Row],[Loss]]^(Table4[[#This Row],[θ]]*Table4[[#This Row],[ω_n]])</f>
        <v>125.99999999999999</v>
      </c>
      <c r="AW659" s="2">
        <f>Table4[[#This Row],[v_n_w_g_w]]*Table4[[#This Row],[pie_gain]]-Table4[[#This Row],[v_n_w_l_w]]*Table4[[#This Row],[pie_loss]]</f>
        <v>49.891422445522025</v>
      </c>
      <c r="AX659" s="2">
        <f>IF(Table4[[#This Row],[diff_v_w]]&gt;=1,1,0)</f>
        <v>1</v>
      </c>
      <c r="AY659" s="2">
        <f>Table4[[#This Row],[Gain]]^(Table4[[#This Row],[θ]])*Table4[[#This Row],[ω_p2]]</f>
        <v>180.82799999999997</v>
      </c>
      <c r="AZ659" s="2">
        <f>-Table4[[#This Row],[λ]]*-Table4[[#This Row],[Loss]]^(Table4[[#This Row],[θ]])*Table4[[#This Row],[ω_n2]]</f>
        <v>125.99999999999999</v>
      </c>
      <c r="BA659" s="2">
        <f>Table4[[#This Row],[v_n_w_g_w2]]*Table4[[#This Row],[pie_gain]]-Table4[[#This Row],[v_n_w_l_w2]]*Table4[[#This Row],[pie_loss]]</f>
        <v>46.838002979758443</v>
      </c>
      <c r="BB659" s="2">
        <f>IF(Table4[[#This Row],[diff_v_w2]]&gt;=1,1,0)</f>
        <v>1</v>
      </c>
      <c r="BC659" s="2">
        <f>Table4[[#This Row],[Gain]]^(Table4[[#This Row],[θ]]+Table4[[#This Row],[ω_p3]])</f>
        <v>188.8082696601868</v>
      </c>
      <c r="BD659" s="2">
        <f>-Table4[[#This Row],[λ]]*-Table4[[#This Row],[Loss]]^(Table4[[#This Row],[θ]]+Table4[[#This Row],[ω_n3]])</f>
        <v>125.99999999999999</v>
      </c>
      <c r="BE659" s="2">
        <f>Table4[[#This Row],[v_n_w_g_w3]]*Table4[[#This Row],[pie_gain]]-Table4[[#This Row],[v_n_w_l_w3]]*Table4[[#This Row],[pie_loss]]</f>
        <v>51.333335450415106</v>
      </c>
      <c r="BF659" s="2">
        <f>IF(Table4[[#This Row],[diff_v_w3]]&gt;=1,1,0)</f>
        <v>1</v>
      </c>
      <c r="BG659" s="2">
        <f>(Table4[[#This Row],[Accept]]-Table4[[#This Row],[projected_M1]])</f>
        <v>0</v>
      </c>
      <c r="BH659" s="2">
        <f>(Table4[[#This Row],[Accept]]-Table4[[#This Row],[projected_M2]])</f>
        <v>0</v>
      </c>
      <c r="BI659" s="2">
        <f>(Table4[[#This Row],[Accept]]-Table4[[#This Row],[projected_M3]])</f>
        <v>0</v>
      </c>
      <c r="BJ659" s="2">
        <f>(Table4[[#This Row],[Accept]]-Table4[[#This Row],[projected_M4]])</f>
        <v>0</v>
      </c>
    </row>
    <row r="660" spans="1:62" x14ac:dyDescent="0.3">
      <c r="A660">
        <v>61</v>
      </c>
      <c r="B660" t="s">
        <v>46</v>
      </c>
      <c r="C660">
        <v>1</v>
      </c>
      <c r="D660">
        <v>-1.4</v>
      </c>
      <c r="E660" s="22">
        <f>IF(Table4[[#This Row],[Trial]]="G1",Table4[[#This Row],[Balance]]/100,IF(Table4[[#This Row],[Trial]]="G2",Table4[[#This Row],[Balance]]/200,Table4[[#This Row],[Balance]]/500))</f>
        <v>0.92</v>
      </c>
      <c r="F660" s="22">
        <f>IF(Table4[[#This Row],[Net_Balance]]&gt;1,1+(Table4[[#This Row],[Net_Balance]]-1)/$F$974,1)</f>
        <v>1</v>
      </c>
      <c r="G660" s="22">
        <f>IF(Table4[[#This Row],[Net_Balance]]&lt;1,1-(1-Table4[[#This Row],[Net_Balance]])/$F$974,1)</f>
        <v>0.99885714285714289</v>
      </c>
      <c r="H660" s="22">
        <f>IF(Table4[[#This Row],[Net_Balance]]&gt;1,1+(Table4[[#This Row],[Net_Balance]]-1)/$H$974,1)</f>
        <v>1</v>
      </c>
      <c r="I660" s="22">
        <f>IF(Table4[[#This Row],[Net_Balance]]&lt;1,1-(1-Table4[[#This Row],[Net_Balance]])/$H$974,1)</f>
        <v>0.99919999999999998</v>
      </c>
      <c r="J660" s="22">
        <f>IF(Table4[[#This Row],[Net_Balance]]&gt;1,(Table4[[#This Row],[Net_Balance]]-1)/$J$974,0)</f>
        <v>0</v>
      </c>
      <c r="K660" s="22">
        <f>IF(Table4[[#This Row],[Net_Balance]]&lt;1,-(1-Table4[[#This Row],[Net_Balance]])/$J$974,0)</f>
        <v>-1.5999999999999992E-3</v>
      </c>
      <c r="L660" t="s">
        <v>110</v>
      </c>
      <c r="M660" t="s">
        <v>50</v>
      </c>
      <c r="N660" t="s">
        <v>7</v>
      </c>
      <c r="O660">
        <v>1</v>
      </c>
      <c r="P660">
        <v>-90</v>
      </c>
      <c r="Q660">
        <v>460</v>
      </c>
      <c r="R660">
        <v>1664536092</v>
      </c>
      <c r="S660">
        <v>1</v>
      </c>
      <c r="T660" t="s">
        <v>117</v>
      </c>
      <c r="U660">
        <v>0</v>
      </c>
      <c r="V660">
        <v>-90</v>
      </c>
      <c r="W660">
        <v>0.5</v>
      </c>
      <c r="X660">
        <v>180</v>
      </c>
      <c r="Y660">
        <v>0.5</v>
      </c>
      <c r="Z660">
        <v>45</v>
      </c>
      <c r="AA660">
        <v>18225</v>
      </c>
      <c r="AB660">
        <v>135</v>
      </c>
      <c r="AC660">
        <v>4</v>
      </c>
      <c r="AD660">
        <v>0.75</v>
      </c>
      <c r="AE660">
        <v>0.25</v>
      </c>
      <c r="AF660">
        <v>2</v>
      </c>
      <c r="AG660">
        <v>0.05</v>
      </c>
      <c r="AH660">
        <v>0.2</v>
      </c>
      <c r="AI660">
        <v>0.42499999999999999</v>
      </c>
      <c r="AJ660">
        <v>0.57499999999999996</v>
      </c>
      <c r="AK660">
        <v>65.249999999999986</v>
      </c>
      <c r="AL660">
        <v>17814.9375</v>
      </c>
      <c r="AM660">
        <v>133.47260954967501</v>
      </c>
      <c r="AN660">
        <v>0.9</v>
      </c>
      <c r="AO660">
        <v>0.56330583577691229</v>
      </c>
      <c r="AP660">
        <v>0.43669416422308771</v>
      </c>
      <c r="AQ660" s="2">
        <f>Table4[[#This Row],[Gain]]^Table4[[#This Row],[θ]]</f>
        <v>180</v>
      </c>
      <c r="AR660" s="2">
        <f>-Table4[[#This Row],[λ]]*-Table4[[#This Row],[Loss]]^Table4[[#This Row],[θ]]</f>
        <v>125.99999999999999</v>
      </c>
      <c r="AS660" s="2">
        <f>Table4[[#This Row],[pie_gain]]*Table4[[#This Row],[v_n_w_g]]-Table4[[#This Row],[pie_loss]]*Table4[[#This Row],[v_n_w_l]]</f>
        <v>46.371585747735168</v>
      </c>
      <c r="AT660" s="2">
        <f>IF(Table4[[#This Row],[diff_v]]&gt;=1,1,0)</f>
        <v>1</v>
      </c>
      <c r="AU660" s="2">
        <f>Table4[[#This Row],[Gain]]^(Table4[[#This Row],[θ]]*Table4[[#This Row],[ω_p]])</f>
        <v>180</v>
      </c>
      <c r="AV660" s="2">
        <f>-Table4[[#This Row],[λ]]*-Table4[[#This Row],[Loss]]^(Table4[[#This Row],[θ]]*Table4[[#This Row],[ω_n]])</f>
        <v>125.35369069977786</v>
      </c>
      <c r="AW660" s="2">
        <f>Table4[[#This Row],[v_n_w_g_w]]*Table4[[#This Row],[pie_gain]]-Table4[[#This Row],[v_n_w_l_w]]*Table4[[#This Row],[pie_loss]]</f>
        <v>46.653825247425274</v>
      </c>
      <c r="AX660" s="2">
        <f>IF(Table4[[#This Row],[diff_v_w]]&gt;=1,1,0)</f>
        <v>1</v>
      </c>
      <c r="AY660" s="2">
        <f>Table4[[#This Row],[Gain]]^(Table4[[#This Row],[θ]])*Table4[[#This Row],[ω_p2]]</f>
        <v>180</v>
      </c>
      <c r="AZ660" s="2">
        <f>-Table4[[#This Row],[λ]]*-Table4[[#This Row],[Loss]]^(Table4[[#This Row],[θ]])*Table4[[#This Row],[ω_n2]]</f>
        <v>125.89919999999998</v>
      </c>
      <c r="BA660" s="2">
        <f>Table4[[#This Row],[v_n_w_g_w2]]*Table4[[#This Row],[pie_gain]]-Table4[[#This Row],[v_n_w_l_w2]]*Table4[[#This Row],[pie_loss]]</f>
        <v>46.415604519488859</v>
      </c>
      <c r="BB660" s="2">
        <f>IF(Table4[[#This Row],[diff_v_w2]]&gt;=1,1,0)</f>
        <v>1</v>
      </c>
      <c r="BC660" s="2">
        <f>Table4[[#This Row],[Gain]]^(Table4[[#This Row],[θ]]+Table4[[#This Row],[ω_p3]])</f>
        <v>180</v>
      </c>
      <c r="BD660" s="2">
        <f>-Table4[[#This Row],[λ]]*-Table4[[#This Row],[Loss]]^(Table4[[#This Row],[θ]]+Table4[[#This Row],[ω_n3]])</f>
        <v>125.09609619107256</v>
      </c>
      <c r="BE660" s="2">
        <f>Table4[[#This Row],[v_n_w_g_w3]]*Table4[[#This Row],[pie_gain]]-Table4[[#This Row],[v_n_w_l_w3]]*Table4[[#This Row],[pie_loss]]</f>
        <v>46.766315266112791</v>
      </c>
      <c r="BF660" s="2">
        <f>IF(Table4[[#This Row],[diff_v_w3]]&gt;=1,1,0)</f>
        <v>1</v>
      </c>
      <c r="BG660" s="2">
        <f>(Table4[[#This Row],[Accept]]-Table4[[#This Row],[projected_M1]])</f>
        <v>0</v>
      </c>
      <c r="BH660" s="2">
        <f>(Table4[[#This Row],[Accept]]-Table4[[#This Row],[projected_M2]])</f>
        <v>0</v>
      </c>
      <c r="BI660" s="2">
        <f>(Table4[[#This Row],[Accept]]-Table4[[#This Row],[projected_M3]])</f>
        <v>0</v>
      </c>
      <c r="BJ660" s="2">
        <f>(Table4[[#This Row],[Accept]]-Table4[[#This Row],[projected_M4]])</f>
        <v>0</v>
      </c>
    </row>
    <row r="661" spans="1:62" x14ac:dyDescent="0.3">
      <c r="A661">
        <v>62</v>
      </c>
      <c r="B661" t="s">
        <v>46</v>
      </c>
      <c r="C661">
        <v>1</v>
      </c>
      <c r="D661">
        <v>-1.4</v>
      </c>
      <c r="E661" s="22">
        <f>IF(Table4[[#This Row],[Trial]]="G1",Table4[[#This Row],[Balance]]/100,IF(Table4[[#This Row],[Trial]]="G2",Table4[[#This Row],[Balance]]/200,Table4[[#This Row],[Balance]]/500))</f>
        <v>0.92</v>
      </c>
      <c r="F661" s="22">
        <f>IF(Table4[[#This Row],[Net_Balance]]&gt;1,1+(Table4[[#This Row],[Net_Balance]]-1)/$F$974,1)</f>
        <v>1</v>
      </c>
      <c r="G661" s="22">
        <f>IF(Table4[[#This Row],[Net_Balance]]&lt;1,1-(1-Table4[[#This Row],[Net_Balance]])/$F$974,1)</f>
        <v>0.99885714285714289</v>
      </c>
      <c r="H661" s="22">
        <f>IF(Table4[[#This Row],[Net_Balance]]&gt;1,1+(Table4[[#This Row],[Net_Balance]]-1)/$H$974,1)</f>
        <v>1</v>
      </c>
      <c r="I661" s="22">
        <f>IF(Table4[[#This Row],[Net_Balance]]&lt;1,1-(1-Table4[[#This Row],[Net_Balance]])/$H$974,1)</f>
        <v>0.99919999999999998</v>
      </c>
      <c r="J661" s="22">
        <f>IF(Table4[[#This Row],[Net_Balance]]&gt;1,(Table4[[#This Row],[Net_Balance]]-1)/$J$974,0)</f>
        <v>0</v>
      </c>
      <c r="K661" s="22">
        <f>IF(Table4[[#This Row],[Net_Balance]]&lt;1,-(1-Table4[[#This Row],[Net_Balance]])/$J$974,0)</f>
        <v>-1.5999999999999992E-3</v>
      </c>
      <c r="L661" t="s">
        <v>110</v>
      </c>
      <c r="M661" t="s">
        <v>50</v>
      </c>
      <c r="N661" t="s">
        <v>7</v>
      </c>
      <c r="O661">
        <v>1</v>
      </c>
      <c r="P661">
        <v>-90</v>
      </c>
      <c r="Q661">
        <v>460</v>
      </c>
      <c r="R661">
        <v>1664536092</v>
      </c>
      <c r="S661">
        <v>0</v>
      </c>
      <c r="T661" t="s">
        <v>117</v>
      </c>
      <c r="U661">
        <v>0</v>
      </c>
      <c r="V661">
        <v>-90</v>
      </c>
      <c r="W661">
        <v>0.5</v>
      </c>
      <c r="X661">
        <v>180</v>
      </c>
      <c r="Y661">
        <v>0.5</v>
      </c>
      <c r="Z661">
        <v>45</v>
      </c>
      <c r="AA661">
        <v>18225</v>
      </c>
      <c r="AB661">
        <v>135</v>
      </c>
      <c r="AC661">
        <v>4</v>
      </c>
      <c r="AD661">
        <v>0.75</v>
      </c>
      <c r="AE661">
        <v>0.25</v>
      </c>
      <c r="AF661">
        <v>2</v>
      </c>
      <c r="AG661">
        <v>0.05</v>
      </c>
      <c r="AH661">
        <v>0.2</v>
      </c>
      <c r="AI661">
        <v>0.42499999999999999</v>
      </c>
      <c r="AJ661">
        <v>0.57499999999999996</v>
      </c>
      <c r="AK661">
        <v>65.249999999999986</v>
      </c>
      <c r="AL661">
        <v>17814.9375</v>
      </c>
      <c r="AM661">
        <v>133.47260954967501</v>
      </c>
      <c r="AN661">
        <v>0.9</v>
      </c>
      <c r="AO661">
        <v>0.56330583577691229</v>
      </c>
      <c r="AP661">
        <v>0.43669416422308771</v>
      </c>
      <c r="AQ661" s="2">
        <f>Table4[[#This Row],[Gain]]^Table4[[#This Row],[θ]]</f>
        <v>180</v>
      </c>
      <c r="AR661" s="2">
        <f>-Table4[[#This Row],[λ]]*-Table4[[#This Row],[Loss]]^Table4[[#This Row],[θ]]</f>
        <v>125.99999999999999</v>
      </c>
      <c r="AS661" s="2">
        <f>Table4[[#This Row],[pie_gain]]*Table4[[#This Row],[v_n_w_g]]-Table4[[#This Row],[pie_loss]]*Table4[[#This Row],[v_n_w_l]]</f>
        <v>46.371585747735168</v>
      </c>
      <c r="AT661" s="2">
        <f>IF(Table4[[#This Row],[diff_v]]&gt;=1,1,0)</f>
        <v>1</v>
      </c>
      <c r="AU661" s="2">
        <f>Table4[[#This Row],[Gain]]^(Table4[[#This Row],[θ]]*Table4[[#This Row],[ω_p]])</f>
        <v>180</v>
      </c>
      <c r="AV661" s="2">
        <f>-Table4[[#This Row],[λ]]*-Table4[[#This Row],[Loss]]^(Table4[[#This Row],[θ]]*Table4[[#This Row],[ω_n]])</f>
        <v>125.35369069977786</v>
      </c>
      <c r="AW661" s="2">
        <f>Table4[[#This Row],[v_n_w_g_w]]*Table4[[#This Row],[pie_gain]]-Table4[[#This Row],[v_n_w_l_w]]*Table4[[#This Row],[pie_loss]]</f>
        <v>46.653825247425274</v>
      </c>
      <c r="AX661" s="2">
        <f>IF(Table4[[#This Row],[diff_v_w]]&gt;=1,1,0)</f>
        <v>1</v>
      </c>
      <c r="AY661" s="2">
        <f>Table4[[#This Row],[Gain]]^(Table4[[#This Row],[θ]])*Table4[[#This Row],[ω_p2]]</f>
        <v>180</v>
      </c>
      <c r="AZ661" s="2">
        <f>-Table4[[#This Row],[λ]]*-Table4[[#This Row],[Loss]]^(Table4[[#This Row],[θ]])*Table4[[#This Row],[ω_n2]]</f>
        <v>125.89919999999998</v>
      </c>
      <c r="BA661" s="2">
        <f>Table4[[#This Row],[v_n_w_g_w2]]*Table4[[#This Row],[pie_gain]]-Table4[[#This Row],[v_n_w_l_w2]]*Table4[[#This Row],[pie_loss]]</f>
        <v>46.415604519488859</v>
      </c>
      <c r="BB661" s="2">
        <f>IF(Table4[[#This Row],[diff_v_w2]]&gt;=1,1,0)</f>
        <v>1</v>
      </c>
      <c r="BC661" s="2">
        <f>Table4[[#This Row],[Gain]]^(Table4[[#This Row],[θ]]+Table4[[#This Row],[ω_p3]])</f>
        <v>180</v>
      </c>
      <c r="BD661" s="2">
        <f>-Table4[[#This Row],[λ]]*-Table4[[#This Row],[Loss]]^(Table4[[#This Row],[θ]]+Table4[[#This Row],[ω_n3]])</f>
        <v>125.09609619107256</v>
      </c>
      <c r="BE661" s="2">
        <f>Table4[[#This Row],[v_n_w_g_w3]]*Table4[[#This Row],[pie_gain]]-Table4[[#This Row],[v_n_w_l_w3]]*Table4[[#This Row],[pie_loss]]</f>
        <v>46.766315266112791</v>
      </c>
      <c r="BF661" s="2">
        <f>IF(Table4[[#This Row],[diff_v_w3]]&gt;=1,1,0)</f>
        <v>1</v>
      </c>
      <c r="BG661" s="2">
        <f>(Table4[[#This Row],[Accept]]-Table4[[#This Row],[projected_M1]])</f>
        <v>0</v>
      </c>
      <c r="BH661" s="2">
        <f>(Table4[[#This Row],[Accept]]-Table4[[#This Row],[projected_M2]])</f>
        <v>0</v>
      </c>
      <c r="BI661" s="2">
        <f>(Table4[[#This Row],[Accept]]-Table4[[#This Row],[projected_M3]])</f>
        <v>0</v>
      </c>
      <c r="BJ661" s="2">
        <f>(Table4[[#This Row],[Accept]]-Table4[[#This Row],[projected_M4]])</f>
        <v>0</v>
      </c>
    </row>
    <row r="662" spans="1:62" x14ac:dyDescent="0.3">
      <c r="A662">
        <v>64</v>
      </c>
      <c r="B662" t="s">
        <v>46</v>
      </c>
      <c r="C662">
        <v>1</v>
      </c>
      <c r="D662">
        <v>-1.4</v>
      </c>
      <c r="E662" s="22">
        <f>IF(Table4[[#This Row],[Trial]]="G1",Table4[[#This Row],[Balance]]/100,IF(Table4[[#This Row],[Trial]]="G2",Table4[[#This Row],[Balance]]/200,Table4[[#This Row],[Balance]]/500))</f>
        <v>1.46</v>
      </c>
      <c r="F662" s="22">
        <f>IF(Table4[[#This Row],[Net_Balance]]&gt;1,1+(Table4[[#This Row],[Net_Balance]]-1)/$F$974,1)</f>
        <v>1.0065714285714287</v>
      </c>
      <c r="G662" s="22">
        <f>IF(Table4[[#This Row],[Net_Balance]]&lt;1,1-(1-Table4[[#This Row],[Net_Balance]])/$F$974,1)</f>
        <v>1</v>
      </c>
      <c r="H662" s="22">
        <f>IF(Table4[[#This Row],[Net_Balance]]&gt;1,1+(Table4[[#This Row],[Net_Balance]]-1)/$H$974,1)</f>
        <v>1.0045999999999999</v>
      </c>
      <c r="I662" s="22">
        <f>IF(Table4[[#This Row],[Net_Balance]]&lt;1,1-(1-Table4[[#This Row],[Net_Balance]])/$H$974,1)</f>
        <v>1</v>
      </c>
      <c r="J662" s="22">
        <f>IF(Table4[[#This Row],[Net_Balance]]&gt;1,(Table4[[#This Row],[Net_Balance]]-1)/$J$974,0)</f>
        <v>9.1999999999999998E-3</v>
      </c>
      <c r="K662" s="22">
        <f>IF(Table4[[#This Row],[Net_Balance]]&lt;1,-(1-Table4[[#This Row],[Net_Balance]])/$J$974,0)</f>
        <v>0</v>
      </c>
      <c r="L662" t="s">
        <v>110</v>
      </c>
      <c r="M662" t="s">
        <v>105</v>
      </c>
      <c r="N662" t="s">
        <v>5</v>
      </c>
      <c r="O662">
        <v>0</v>
      </c>
      <c r="P662">
        <v>0</v>
      </c>
      <c r="Q662">
        <v>730</v>
      </c>
      <c r="R662">
        <v>1664536102</v>
      </c>
      <c r="S662">
        <v>6</v>
      </c>
      <c r="T662" t="s">
        <v>118</v>
      </c>
      <c r="U662">
        <v>1</v>
      </c>
      <c r="V662">
        <v>-50</v>
      </c>
      <c r="W662">
        <v>0.5</v>
      </c>
      <c r="X662">
        <v>40</v>
      </c>
      <c r="Y662">
        <v>0.5</v>
      </c>
      <c r="Z662">
        <v>-5</v>
      </c>
      <c r="AA662">
        <v>2025</v>
      </c>
      <c r="AB662">
        <v>45</v>
      </c>
      <c r="AC662">
        <v>4</v>
      </c>
      <c r="AD662">
        <v>0.25</v>
      </c>
      <c r="AE662">
        <v>0.75</v>
      </c>
      <c r="AF662">
        <v>1</v>
      </c>
      <c r="AG662">
        <v>0.25</v>
      </c>
      <c r="AH662">
        <v>0.5</v>
      </c>
      <c r="AI662">
        <v>0.375</v>
      </c>
      <c r="AJ662">
        <v>0.625</v>
      </c>
      <c r="AK662">
        <v>6.25</v>
      </c>
      <c r="AL662">
        <v>1898.4375</v>
      </c>
      <c r="AM662">
        <v>43.571062644833439</v>
      </c>
      <c r="AN662">
        <v>0.9</v>
      </c>
      <c r="AO662">
        <v>0.60844334427391233</v>
      </c>
      <c r="AP662">
        <v>0.39155665572608767</v>
      </c>
      <c r="AQ662" s="2">
        <f>Table4[[#This Row],[Gain]]^Table4[[#This Row],[θ]]</f>
        <v>40</v>
      </c>
      <c r="AR662" s="2">
        <f>-Table4[[#This Row],[λ]]*-Table4[[#This Row],[Loss]]^Table4[[#This Row],[θ]]</f>
        <v>70</v>
      </c>
      <c r="AS662" s="2">
        <f>Table4[[#This Row],[pie_gain]]*Table4[[#This Row],[v_n_w_g]]-Table4[[#This Row],[pie_loss]]*Table4[[#This Row],[v_n_w_l]]</f>
        <v>-3.0712321298696423</v>
      </c>
      <c r="AT662" s="2">
        <f>IF(Table4[[#This Row],[diff_v]]&gt;=1,1,0)</f>
        <v>0</v>
      </c>
      <c r="AU662" s="2">
        <f>Table4[[#This Row],[Gain]]^(Table4[[#This Row],[θ]]*Table4[[#This Row],[ω_p]])</f>
        <v>40.981496581868512</v>
      </c>
      <c r="AV662" s="2">
        <f>-Table4[[#This Row],[λ]]*-Table4[[#This Row],[Loss]]^(Table4[[#This Row],[θ]]*Table4[[#This Row],[ω_n]])</f>
        <v>70</v>
      </c>
      <c r="AW662" s="2">
        <f>Table4[[#This Row],[v_n_w_g_w]]*Table4[[#This Row],[pie_gain]]-Table4[[#This Row],[v_n_w_l_w]]*Table4[[#This Row],[pie_loss]]</f>
        <v>-2.4740470672041504</v>
      </c>
      <c r="AX662" s="2">
        <f>IF(Table4[[#This Row],[diff_v_w]]&gt;=1,1,0)</f>
        <v>0</v>
      </c>
      <c r="AY662" s="2">
        <f>Table4[[#This Row],[Gain]]^(Table4[[#This Row],[θ]])*Table4[[#This Row],[ω_p2]]</f>
        <v>40.183999999999997</v>
      </c>
      <c r="AZ662" s="2">
        <f>-Table4[[#This Row],[λ]]*-Table4[[#This Row],[Loss]]^(Table4[[#This Row],[θ]])*Table4[[#This Row],[ω_n2]]</f>
        <v>70</v>
      </c>
      <c r="BA662" s="2">
        <f>Table4[[#This Row],[v_n_w_g_w2]]*Table4[[#This Row],[pie_gain]]-Table4[[#This Row],[v_n_w_l_w2]]*Table4[[#This Row],[pie_loss]]</f>
        <v>-2.9592785545232445</v>
      </c>
      <c r="BB662" s="2">
        <f>IF(Table4[[#This Row],[diff_v_w2]]&gt;=1,1,0)</f>
        <v>0</v>
      </c>
      <c r="BC662" s="2">
        <f>Table4[[#This Row],[Gain]]^(Table4[[#This Row],[θ]]+Table4[[#This Row],[ω_p3]])</f>
        <v>41.380805791249642</v>
      </c>
      <c r="BD662" s="2">
        <f>-Table4[[#This Row],[λ]]*-Table4[[#This Row],[Loss]]^(Table4[[#This Row],[θ]]+Table4[[#This Row],[ω_n3]])</f>
        <v>70</v>
      </c>
      <c r="BE662" s="2">
        <f>Table4[[#This Row],[v_n_w_g_w3]]*Table4[[#This Row],[pie_gain]]-Table4[[#This Row],[v_n_w_l_w3]]*Table4[[#This Row],[pie_loss]]</f>
        <v>-2.2310900364489257</v>
      </c>
      <c r="BF662" s="2">
        <f>IF(Table4[[#This Row],[diff_v_w3]]&gt;=1,1,0)</f>
        <v>0</v>
      </c>
      <c r="BG662" s="2">
        <f>(Table4[[#This Row],[Accept]]-Table4[[#This Row],[projected_M1]])</f>
        <v>0</v>
      </c>
      <c r="BH662" s="2">
        <f>(Table4[[#This Row],[Accept]]-Table4[[#This Row],[projected_M2]])</f>
        <v>0</v>
      </c>
      <c r="BI662" s="2">
        <f>(Table4[[#This Row],[Accept]]-Table4[[#This Row],[projected_M3]])</f>
        <v>0</v>
      </c>
      <c r="BJ662" s="2">
        <f>(Table4[[#This Row],[Accept]]-Table4[[#This Row],[projected_M4]])</f>
        <v>0</v>
      </c>
    </row>
    <row r="663" spans="1:62" x14ac:dyDescent="0.3">
      <c r="A663">
        <v>66</v>
      </c>
      <c r="B663" t="s">
        <v>46</v>
      </c>
      <c r="C663">
        <v>1</v>
      </c>
      <c r="D663">
        <v>-1.4</v>
      </c>
      <c r="E663" s="22">
        <f>IF(Table4[[#This Row],[Trial]]="G1",Table4[[#This Row],[Balance]]/100,IF(Table4[[#This Row],[Trial]]="G2",Table4[[#This Row],[Balance]]/200,Table4[[#This Row],[Balance]]/500))</f>
        <v>1.46</v>
      </c>
      <c r="F663" s="22">
        <f>IF(Table4[[#This Row],[Net_Balance]]&gt;1,1+(Table4[[#This Row],[Net_Balance]]-1)/$F$974,1)</f>
        <v>1.0065714285714287</v>
      </c>
      <c r="G663" s="22">
        <f>IF(Table4[[#This Row],[Net_Balance]]&lt;1,1-(1-Table4[[#This Row],[Net_Balance]])/$F$974,1)</f>
        <v>1</v>
      </c>
      <c r="H663" s="22">
        <f>IF(Table4[[#This Row],[Net_Balance]]&gt;1,1+(Table4[[#This Row],[Net_Balance]]-1)/$H$974,1)</f>
        <v>1.0045999999999999</v>
      </c>
      <c r="I663" s="22">
        <f>IF(Table4[[#This Row],[Net_Balance]]&lt;1,1-(1-Table4[[#This Row],[Net_Balance]])/$H$974,1)</f>
        <v>1</v>
      </c>
      <c r="J663" s="22">
        <f>IF(Table4[[#This Row],[Net_Balance]]&gt;1,(Table4[[#This Row],[Net_Balance]]-1)/$J$974,0)</f>
        <v>9.1999999999999998E-3</v>
      </c>
      <c r="K663" s="22">
        <f>IF(Table4[[#This Row],[Net_Balance]]&lt;1,-(1-Table4[[#This Row],[Net_Balance]])/$J$974,0)</f>
        <v>0</v>
      </c>
      <c r="L663" t="s">
        <v>110</v>
      </c>
      <c r="M663" t="s">
        <v>58</v>
      </c>
      <c r="N663" t="s">
        <v>5</v>
      </c>
      <c r="O663">
        <v>0</v>
      </c>
      <c r="P663">
        <v>0</v>
      </c>
      <c r="Q663">
        <v>730</v>
      </c>
      <c r="R663">
        <v>1664536120</v>
      </c>
      <c r="S663">
        <v>9</v>
      </c>
      <c r="T663" t="s">
        <v>118</v>
      </c>
      <c r="U663">
        <v>1</v>
      </c>
      <c r="V663">
        <v>-50</v>
      </c>
      <c r="W663">
        <v>0.5</v>
      </c>
      <c r="X663">
        <v>50</v>
      </c>
      <c r="Y663">
        <v>0.5</v>
      </c>
      <c r="Z663">
        <v>0</v>
      </c>
      <c r="AA663">
        <v>2500</v>
      </c>
      <c r="AB663">
        <v>50</v>
      </c>
      <c r="AC663">
        <v>2</v>
      </c>
      <c r="AD663">
        <v>0.25</v>
      </c>
      <c r="AE663">
        <v>0.75</v>
      </c>
      <c r="AF663">
        <v>2</v>
      </c>
      <c r="AG663">
        <v>0.5</v>
      </c>
      <c r="AH663">
        <v>0.25</v>
      </c>
      <c r="AI663">
        <v>0.625</v>
      </c>
      <c r="AJ663">
        <v>0.375</v>
      </c>
      <c r="AK663">
        <v>-12.5</v>
      </c>
      <c r="AL663">
        <v>2343.75</v>
      </c>
      <c r="AM663">
        <v>48.412291827592711</v>
      </c>
      <c r="AN663">
        <v>0.9</v>
      </c>
      <c r="AO663">
        <v>0.38419903534316502</v>
      </c>
      <c r="AP663">
        <v>0.61580096465683498</v>
      </c>
      <c r="AQ663" s="2">
        <f>Table4[[#This Row],[Gain]]^Table4[[#This Row],[θ]]</f>
        <v>50</v>
      </c>
      <c r="AR663" s="2">
        <f>-Table4[[#This Row],[λ]]*-Table4[[#This Row],[Loss]]^Table4[[#This Row],[θ]]</f>
        <v>70</v>
      </c>
      <c r="AS663" s="2">
        <f>Table4[[#This Row],[pie_gain]]*Table4[[#This Row],[v_n_w_g]]-Table4[[#This Row],[pie_loss]]*Table4[[#This Row],[v_n_w_l]]</f>
        <v>-23.896115758820194</v>
      </c>
      <c r="AT663" s="2">
        <f>IF(Table4[[#This Row],[diff_v]]&gt;=1,1,0)</f>
        <v>0</v>
      </c>
      <c r="AU663" s="2">
        <f>Table4[[#This Row],[Gain]]^(Table4[[#This Row],[θ]]*Table4[[#This Row],[ω_p]])</f>
        <v>51.302043473669308</v>
      </c>
      <c r="AV663" s="2">
        <f>-Table4[[#This Row],[λ]]*-Table4[[#This Row],[Loss]]^(Table4[[#This Row],[θ]]*Table4[[#This Row],[ω_n]])</f>
        <v>70</v>
      </c>
      <c r="AW663" s="2">
        <f>Table4[[#This Row],[v_n_w_g_w]]*Table4[[#This Row],[pie_gain]]-Table4[[#This Row],[v_n_w_l_w]]*Table4[[#This Row],[pie_loss]]</f>
        <v>-23.395871912261583</v>
      </c>
      <c r="AX663" s="2">
        <f>IF(Table4[[#This Row],[diff_v_w]]&gt;=1,1,0)</f>
        <v>0</v>
      </c>
      <c r="AY663" s="2">
        <f>Table4[[#This Row],[Gain]]^(Table4[[#This Row],[θ]])*Table4[[#This Row],[ω_p2]]</f>
        <v>50.23</v>
      </c>
      <c r="AZ663" s="2">
        <f>-Table4[[#This Row],[λ]]*-Table4[[#This Row],[Loss]]^(Table4[[#This Row],[θ]])*Table4[[#This Row],[ω_n2]]</f>
        <v>70</v>
      </c>
      <c r="BA663" s="2">
        <f>Table4[[#This Row],[v_n_w_g_w2]]*Table4[[#This Row],[pie_gain]]-Table4[[#This Row],[v_n_w_l_w2]]*Table4[[#This Row],[pie_loss]]</f>
        <v>-23.80774998069127</v>
      </c>
      <c r="BB663" s="2">
        <f>IF(Table4[[#This Row],[diff_v_w2]]&gt;=1,1,0)</f>
        <v>0</v>
      </c>
      <c r="BC663" s="2">
        <f>Table4[[#This Row],[Gain]]^(Table4[[#This Row],[θ]]+Table4[[#This Row],[ω_p3]])</f>
        <v>51.832305702431498</v>
      </c>
      <c r="BD663" s="2">
        <f>-Table4[[#This Row],[λ]]*-Table4[[#This Row],[Loss]]^(Table4[[#This Row],[θ]]+Table4[[#This Row],[ω_n3]])</f>
        <v>70</v>
      </c>
      <c r="BE663" s="2">
        <f>Table4[[#This Row],[v_n_w_g_w3]]*Table4[[#This Row],[pie_gain]]-Table4[[#This Row],[v_n_w_l_w3]]*Table4[[#This Row],[pie_loss]]</f>
        <v>-23.192145675492235</v>
      </c>
      <c r="BF663" s="2">
        <f>IF(Table4[[#This Row],[diff_v_w3]]&gt;=1,1,0)</f>
        <v>0</v>
      </c>
      <c r="BG663" s="2">
        <f>(Table4[[#This Row],[Accept]]-Table4[[#This Row],[projected_M1]])</f>
        <v>0</v>
      </c>
      <c r="BH663" s="2">
        <f>(Table4[[#This Row],[Accept]]-Table4[[#This Row],[projected_M2]])</f>
        <v>0</v>
      </c>
      <c r="BI663" s="2">
        <f>(Table4[[#This Row],[Accept]]-Table4[[#This Row],[projected_M3]])</f>
        <v>0</v>
      </c>
      <c r="BJ663" s="2">
        <f>(Table4[[#This Row],[Accept]]-Table4[[#This Row],[projected_M4]])</f>
        <v>0</v>
      </c>
    </row>
    <row r="664" spans="1:62" x14ac:dyDescent="0.3">
      <c r="A664">
        <v>67</v>
      </c>
      <c r="B664" t="s">
        <v>46</v>
      </c>
      <c r="C664">
        <v>1</v>
      </c>
      <c r="D664">
        <v>-1.4</v>
      </c>
      <c r="E664" s="22">
        <f>IF(Table4[[#This Row],[Trial]]="G1",Table4[[#This Row],[Balance]]/100,IF(Table4[[#This Row],[Trial]]="G2",Table4[[#This Row],[Balance]]/200,Table4[[#This Row],[Balance]]/500))</f>
        <v>1.46</v>
      </c>
      <c r="F664" s="22">
        <f>IF(Table4[[#This Row],[Net_Balance]]&gt;1,1+(Table4[[#This Row],[Net_Balance]]-1)/$F$974,1)</f>
        <v>1.0065714285714287</v>
      </c>
      <c r="G664" s="22">
        <f>IF(Table4[[#This Row],[Net_Balance]]&lt;1,1-(1-Table4[[#This Row],[Net_Balance]])/$F$974,1)</f>
        <v>1</v>
      </c>
      <c r="H664" s="22">
        <f>IF(Table4[[#This Row],[Net_Balance]]&gt;1,1+(Table4[[#This Row],[Net_Balance]]-1)/$H$974,1)</f>
        <v>1.0045999999999999</v>
      </c>
      <c r="I664" s="22">
        <f>IF(Table4[[#This Row],[Net_Balance]]&lt;1,1-(1-Table4[[#This Row],[Net_Balance]])/$H$974,1)</f>
        <v>1</v>
      </c>
      <c r="J664" s="22">
        <f>IF(Table4[[#This Row],[Net_Balance]]&gt;1,(Table4[[#This Row],[Net_Balance]]-1)/$J$974,0)</f>
        <v>9.1999999999999998E-3</v>
      </c>
      <c r="K664" s="22">
        <f>IF(Table4[[#This Row],[Net_Balance]]&lt;1,-(1-Table4[[#This Row],[Net_Balance]])/$J$974,0)</f>
        <v>0</v>
      </c>
      <c r="L664" t="s">
        <v>110</v>
      </c>
      <c r="M664" t="s">
        <v>96</v>
      </c>
      <c r="N664" t="s">
        <v>5</v>
      </c>
      <c r="O664">
        <v>0</v>
      </c>
      <c r="P664">
        <v>0</v>
      </c>
      <c r="Q664">
        <v>730</v>
      </c>
      <c r="R664">
        <v>1664536127</v>
      </c>
      <c r="S664">
        <v>7</v>
      </c>
      <c r="T664" t="s">
        <v>118</v>
      </c>
      <c r="U664">
        <v>1</v>
      </c>
      <c r="V664">
        <v>-50</v>
      </c>
      <c r="W664">
        <v>0.5</v>
      </c>
      <c r="X664">
        <v>40</v>
      </c>
      <c r="Y664">
        <v>0.5</v>
      </c>
      <c r="Z664">
        <v>-5</v>
      </c>
      <c r="AA664">
        <v>2025</v>
      </c>
      <c r="AB664">
        <v>45</v>
      </c>
      <c r="AC664">
        <v>2</v>
      </c>
      <c r="AD664">
        <v>0.25</v>
      </c>
      <c r="AE664">
        <v>0.75</v>
      </c>
      <c r="AF664">
        <v>2</v>
      </c>
      <c r="AG664">
        <v>0.5</v>
      </c>
      <c r="AH664">
        <v>0.25</v>
      </c>
      <c r="AI664">
        <v>0.625</v>
      </c>
      <c r="AJ664">
        <v>0.375</v>
      </c>
      <c r="AK664">
        <v>-16.25</v>
      </c>
      <c r="AL664">
        <v>1898.4375</v>
      </c>
      <c r="AM664">
        <v>43.571062644833439</v>
      </c>
      <c r="AN664">
        <v>0.9</v>
      </c>
      <c r="AO664">
        <v>0.38419903534316502</v>
      </c>
      <c r="AP664">
        <v>0.61580096465683498</v>
      </c>
      <c r="AQ664" s="2">
        <f>Table4[[#This Row],[Gain]]^Table4[[#This Row],[θ]]</f>
        <v>40</v>
      </c>
      <c r="AR664" s="2">
        <f>-Table4[[#This Row],[λ]]*-Table4[[#This Row],[Loss]]^Table4[[#This Row],[θ]]</f>
        <v>70</v>
      </c>
      <c r="AS664" s="2">
        <f>Table4[[#This Row],[pie_gain]]*Table4[[#This Row],[v_n_w_g]]-Table4[[#This Row],[pie_loss]]*Table4[[#This Row],[v_n_w_l]]</f>
        <v>-27.738106112251845</v>
      </c>
      <c r="AT664" s="2">
        <f>IF(Table4[[#This Row],[diff_v]]&gt;=1,1,0)</f>
        <v>0</v>
      </c>
      <c r="AU664" s="2">
        <f>Table4[[#This Row],[Gain]]^(Table4[[#This Row],[θ]]*Table4[[#This Row],[ω_p]])</f>
        <v>40.981496581868512</v>
      </c>
      <c r="AV664" s="2">
        <f>-Table4[[#This Row],[λ]]*-Table4[[#This Row],[Loss]]^(Table4[[#This Row],[θ]]*Table4[[#This Row],[ω_n]])</f>
        <v>70</v>
      </c>
      <c r="AW664" s="2">
        <f>Table4[[#This Row],[v_n_w_g_w]]*Table4[[#This Row],[pie_gain]]-Table4[[#This Row],[v_n_w_l_w]]*Table4[[#This Row],[pie_loss]]</f>
        <v>-27.361016072305347</v>
      </c>
      <c r="AX664" s="2">
        <f>IF(Table4[[#This Row],[diff_v_w]]&gt;=1,1,0)</f>
        <v>0</v>
      </c>
      <c r="AY664" s="2">
        <f>Table4[[#This Row],[Gain]]^(Table4[[#This Row],[θ]])*Table4[[#This Row],[ω_p2]]</f>
        <v>40.183999999999997</v>
      </c>
      <c r="AZ664" s="2">
        <f>-Table4[[#This Row],[λ]]*-Table4[[#This Row],[Loss]]^(Table4[[#This Row],[θ]])*Table4[[#This Row],[ω_n2]]</f>
        <v>70</v>
      </c>
      <c r="BA664" s="2">
        <f>Table4[[#This Row],[v_n_w_g_w2]]*Table4[[#This Row],[pie_gain]]-Table4[[#This Row],[v_n_w_l_w2]]*Table4[[#This Row],[pie_loss]]</f>
        <v>-27.667413489748704</v>
      </c>
      <c r="BB664" s="2">
        <f>IF(Table4[[#This Row],[diff_v_w2]]&gt;=1,1,0)</f>
        <v>0</v>
      </c>
      <c r="BC664" s="2">
        <f>Table4[[#This Row],[Gain]]^(Table4[[#This Row],[θ]]+Table4[[#This Row],[ω_p3]])</f>
        <v>41.380805791249642</v>
      </c>
      <c r="BD664" s="2">
        <f>-Table4[[#This Row],[λ]]*-Table4[[#This Row],[Loss]]^(Table4[[#This Row],[θ]]+Table4[[#This Row],[ω_n3]])</f>
        <v>70</v>
      </c>
      <c r="BE664" s="2">
        <f>Table4[[#This Row],[v_n_w_g_w3]]*Table4[[#This Row],[pie_gain]]-Table4[[#This Row],[v_n_w_l_w3]]*Table4[[#This Row],[pie_loss]]</f>
        <v>-27.207601859257476</v>
      </c>
      <c r="BF664" s="2">
        <f>IF(Table4[[#This Row],[diff_v_w3]]&gt;=1,1,0)</f>
        <v>0</v>
      </c>
      <c r="BG664" s="2">
        <f>(Table4[[#This Row],[Accept]]-Table4[[#This Row],[projected_M1]])</f>
        <v>0</v>
      </c>
      <c r="BH664" s="2">
        <f>(Table4[[#This Row],[Accept]]-Table4[[#This Row],[projected_M2]])</f>
        <v>0</v>
      </c>
      <c r="BI664" s="2">
        <f>(Table4[[#This Row],[Accept]]-Table4[[#This Row],[projected_M3]])</f>
        <v>0</v>
      </c>
      <c r="BJ664" s="2">
        <f>(Table4[[#This Row],[Accept]]-Table4[[#This Row],[projected_M4]])</f>
        <v>0</v>
      </c>
    </row>
    <row r="665" spans="1:62" x14ac:dyDescent="0.3">
      <c r="A665">
        <v>68</v>
      </c>
      <c r="B665" t="s">
        <v>46</v>
      </c>
      <c r="C665">
        <v>1</v>
      </c>
      <c r="D665">
        <v>-1.4</v>
      </c>
      <c r="E665" s="22">
        <f>IF(Table4[[#This Row],[Trial]]="G1",Table4[[#This Row],[Balance]]/100,IF(Table4[[#This Row],[Trial]]="G2",Table4[[#This Row],[Balance]]/200,Table4[[#This Row],[Balance]]/500))</f>
        <v>1.46</v>
      </c>
      <c r="F665" s="22">
        <f>IF(Table4[[#This Row],[Net_Balance]]&gt;1,1+(Table4[[#This Row],[Net_Balance]]-1)/$F$974,1)</f>
        <v>1.0065714285714287</v>
      </c>
      <c r="G665" s="22">
        <f>IF(Table4[[#This Row],[Net_Balance]]&lt;1,1-(1-Table4[[#This Row],[Net_Balance]])/$F$974,1)</f>
        <v>1</v>
      </c>
      <c r="H665" s="22">
        <f>IF(Table4[[#This Row],[Net_Balance]]&gt;1,1+(Table4[[#This Row],[Net_Balance]]-1)/$H$974,1)</f>
        <v>1.0045999999999999</v>
      </c>
      <c r="I665" s="22">
        <f>IF(Table4[[#This Row],[Net_Balance]]&lt;1,1-(1-Table4[[#This Row],[Net_Balance]])/$H$974,1)</f>
        <v>1</v>
      </c>
      <c r="J665" s="22">
        <f>IF(Table4[[#This Row],[Net_Balance]]&gt;1,(Table4[[#This Row],[Net_Balance]]-1)/$J$974,0)</f>
        <v>9.1999999999999998E-3</v>
      </c>
      <c r="K665" s="22">
        <f>IF(Table4[[#This Row],[Net_Balance]]&lt;1,-(1-Table4[[#This Row],[Net_Balance]])/$J$974,0)</f>
        <v>0</v>
      </c>
      <c r="L665" t="s">
        <v>110</v>
      </c>
      <c r="M665" t="s">
        <v>57</v>
      </c>
      <c r="N665" t="s">
        <v>5</v>
      </c>
      <c r="O665">
        <v>0</v>
      </c>
      <c r="P665">
        <v>0</v>
      </c>
      <c r="Q665">
        <v>730</v>
      </c>
      <c r="R665">
        <v>1664536131</v>
      </c>
      <c r="S665">
        <v>4</v>
      </c>
      <c r="T665" t="s">
        <v>117</v>
      </c>
      <c r="U665">
        <v>0</v>
      </c>
      <c r="V665">
        <v>-90</v>
      </c>
      <c r="W665">
        <v>0.5</v>
      </c>
      <c r="X665">
        <v>100</v>
      </c>
      <c r="Y665">
        <v>0.5</v>
      </c>
      <c r="Z665">
        <v>5</v>
      </c>
      <c r="AA665">
        <v>9025</v>
      </c>
      <c r="AB665">
        <v>95</v>
      </c>
      <c r="AC665">
        <v>2</v>
      </c>
      <c r="AD665">
        <v>0.25</v>
      </c>
      <c r="AE665">
        <v>0.75</v>
      </c>
      <c r="AF665">
        <v>2</v>
      </c>
      <c r="AG665">
        <v>0.5</v>
      </c>
      <c r="AH665">
        <v>0.25</v>
      </c>
      <c r="AI665">
        <v>0.625</v>
      </c>
      <c r="AJ665">
        <v>0.375</v>
      </c>
      <c r="AK665">
        <v>-18.75</v>
      </c>
      <c r="AL665">
        <v>8460.9375</v>
      </c>
      <c r="AM665">
        <v>91.983354472426157</v>
      </c>
      <c r="AN665">
        <v>0.9</v>
      </c>
      <c r="AO665">
        <v>0.38419903534316502</v>
      </c>
      <c r="AP665">
        <v>0.61580096465683498</v>
      </c>
      <c r="AQ665" s="2">
        <f>Table4[[#This Row],[Gain]]^Table4[[#This Row],[θ]]</f>
        <v>100</v>
      </c>
      <c r="AR665" s="2">
        <f>-Table4[[#This Row],[λ]]*-Table4[[#This Row],[Loss]]^Table4[[#This Row],[θ]]</f>
        <v>125.99999999999999</v>
      </c>
      <c r="AS665" s="2">
        <f>Table4[[#This Row],[pie_gain]]*Table4[[#This Row],[v_n_w_g]]-Table4[[#This Row],[pie_loss]]*Table4[[#This Row],[v_n_w_l]]</f>
        <v>-39.171018012444691</v>
      </c>
      <c r="AT665" s="2">
        <f>IF(Table4[[#This Row],[diff_v]]&gt;=1,1,0)</f>
        <v>0</v>
      </c>
      <c r="AU665" s="2">
        <f>Table4[[#This Row],[Gain]]^(Table4[[#This Row],[θ]]*Table4[[#This Row],[ω_p]])</f>
        <v>103.07251121527874</v>
      </c>
      <c r="AV665" s="2">
        <f>-Table4[[#This Row],[λ]]*-Table4[[#This Row],[Loss]]^(Table4[[#This Row],[θ]]*Table4[[#This Row],[ω_n]])</f>
        <v>125.99999999999999</v>
      </c>
      <c r="AW665" s="2">
        <f>Table4[[#This Row],[v_n_w_g_w]]*Table4[[#This Row],[pie_gain]]-Table4[[#This Row],[v_n_w_l_w]]*Table4[[#This Row],[pie_loss]]</f>
        <v>-37.990562167453547</v>
      </c>
      <c r="AX665" s="2">
        <f>IF(Table4[[#This Row],[diff_v_w]]&gt;=1,1,0)</f>
        <v>0</v>
      </c>
      <c r="AY665" s="2">
        <f>Table4[[#This Row],[Gain]]^(Table4[[#This Row],[θ]])*Table4[[#This Row],[ω_p2]]</f>
        <v>100.46</v>
      </c>
      <c r="AZ665" s="2">
        <f>-Table4[[#This Row],[λ]]*-Table4[[#This Row],[Loss]]^(Table4[[#This Row],[θ]])*Table4[[#This Row],[ω_n2]]</f>
        <v>125.99999999999999</v>
      </c>
      <c r="BA665" s="2">
        <f>Table4[[#This Row],[v_n_w_g_w2]]*Table4[[#This Row],[pie_gain]]-Table4[[#This Row],[v_n_w_l_w2]]*Table4[[#This Row],[pie_loss]]</f>
        <v>-38.994286456186842</v>
      </c>
      <c r="BB665" s="2">
        <f>IF(Table4[[#This Row],[diff_v_w2]]&gt;=1,1,0)</f>
        <v>0</v>
      </c>
      <c r="BC665" s="2">
        <f>Table4[[#This Row],[Gain]]^(Table4[[#This Row],[θ]]+Table4[[#This Row],[ω_p3]])</f>
        <v>104.32778814599666</v>
      </c>
      <c r="BD665" s="2">
        <f>-Table4[[#This Row],[λ]]*-Table4[[#This Row],[Loss]]^(Table4[[#This Row],[θ]]+Table4[[#This Row],[ω_n3]])</f>
        <v>125.99999999999999</v>
      </c>
      <c r="BE665" s="2">
        <f>Table4[[#This Row],[v_n_w_g_w3]]*Table4[[#This Row],[pie_gain]]-Table4[[#This Row],[v_n_w_l_w3]]*Table4[[#This Row],[pie_loss]]</f>
        <v>-37.508285981583192</v>
      </c>
      <c r="BF665" s="2">
        <f>IF(Table4[[#This Row],[diff_v_w3]]&gt;=1,1,0)</f>
        <v>0</v>
      </c>
      <c r="BG665" s="2">
        <f>(Table4[[#This Row],[Accept]]-Table4[[#This Row],[projected_M1]])</f>
        <v>0</v>
      </c>
      <c r="BH665" s="2">
        <f>(Table4[[#This Row],[Accept]]-Table4[[#This Row],[projected_M2]])</f>
        <v>0</v>
      </c>
      <c r="BI665" s="2">
        <f>(Table4[[#This Row],[Accept]]-Table4[[#This Row],[projected_M3]])</f>
        <v>0</v>
      </c>
      <c r="BJ665" s="2">
        <f>(Table4[[#This Row],[Accept]]-Table4[[#This Row],[projected_M4]])</f>
        <v>0</v>
      </c>
    </row>
    <row r="666" spans="1:62" x14ac:dyDescent="0.3">
      <c r="A666">
        <v>69</v>
      </c>
      <c r="B666" t="s">
        <v>46</v>
      </c>
      <c r="C666">
        <v>1</v>
      </c>
      <c r="D666">
        <v>-1.4</v>
      </c>
      <c r="E666" s="22">
        <f>IF(Table4[[#This Row],[Trial]]="G1",Table4[[#This Row],[Balance]]/100,IF(Table4[[#This Row],[Trial]]="G2",Table4[[#This Row],[Balance]]/200,Table4[[#This Row],[Balance]]/500))</f>
        <v>1.44</v>
      </c>
      <c r="F666" s="22">
        <f>IF(Table4[[#This Row],[Net_Balance]]&gt;1,1+(Table4[[#This Row],[Net_Balance]]-1)/$F$974,1)</f>
        <v>1.0062857142857142</v>
      </c>
      <c r="G666" s="22">
        <f>IF(Table4[[#This Row],[Net_Balance]]&lt;1,1-(1-Table4[[#This Row],[Net_Balance]])/$F$974,1)</f>
        <v>1</v>
      </c>
      <c r="H666" s="22">
        <f>IF(Table4[[#This Row],[Net_Balance]]&gt;1,1+(Table4[[#This Row],[Net_Balance]]-1)/$H$974,1)</f>
        <v>1.0044</v>
      </c>
      <c r="I666" s="22">
        <f>IF(Table4[[#This Row],[Net_Balance]]&lt;1,1-(1-Table4[[#This Row],[Net_Balance]])/$H$974,1)</f>
        <v>1</v>
      </c>
      <c r="J666" s="22">
        <f>IF(Table4[[#This Row],[Net_Balance]]&gt;1,(Table4[[#This Row],[Net_Balance]]-1)/$J$974,0)</f>
        <v>8.7999999999999988E-3</v>
      </c>
      <c r="K666" s="22">
        <f>IF(Table4[[#This Row],[Net_Balance]]&lt;1,-(1-Table4[[#This Row],[Net_Balance]])/$J$974,0)</f>
        <v>0</v>
      </c>
      <c r="L666" t="s">
        <v>110</v>
      </c>
      <c r="M666" t="s">
        <v>102</v>
      </c>
      <c r="N666" t="s">
        <v>7</v>
      </c>
      <c r="O666">
        <v>1</v>
      </c>
      <c r="P666">
        <v>-10</v>
      </c>
      <c r="Q666">
        <v>720</v>
      </c>
      <c r="R666">
        <v>1664536136</v>
      </c>
      <c r="S666">
        <v>5</v>
      </c>
      <c r="T666" t="s">
        <v>117</v>
      </c>
      <c r="U666">
        <v>0</v>
      </c>
      <c r="V666">
        <v>-10</v>
      </c>
      <c r="W666">
        <v>0.5</v>
      </c>
      <c r="X666">
        <v>20</v>
      </c>
      <c r="Y666">
        <v>0.5</v>
      </c>
      <c r="Z666">
        <v>5</v>
      </c>
      <c r="AA666">
        <v>225</v>
      </c>
      <c r="AB666">
        <v>15</v>
      </c>
      <c r="AC666">
        <v>2</v>
      </c>
      <c r="AD666">
        <v>0.25</v>
      </c>
      <c r="AE666">
        <v>0.75</v>
      </c>
      <c r="AF666">
        <v>2</v>
      </c>
      <c r="AG666">
        <v>0.5</v>
      </c>
      <c r="AH666">
        <v>0.25</v>
      </c>
      <c r="AI666">
        <v>0.625</v>
      </c>
      <c r="AJ666">
        <v>0.375</v>
      </c>
      <c r="AK666">
        <v>1.25</v>
      </c>
      <c r="AL666">
        <v>210.9375</v>
      </c>
      <c r="AM666">
        <v>14.523687548277813</v>
      </c>
      <c r="AN666">
        <v>0.9</v>
      </c>
      <c r="AO666">
        <v>0.38419903534316502</v>
      </c>
      <c r="AP666">
        <v>0.61580096465683498</v>
      </c>
      <c r="AQ666" s="2">
        <f>Table4[[#This Row],[Gain]]^Table4[[#This Row],[θ]]</f>
        <v>20</v>
      </c>
      <c r="AR666" s="2">
        <f>-Table4[[#This Row],[λ]]*-Table4[[#This Row],[Loss]]^Table4[[#This Row],[θ]]</f>
        <v>14</v>
      </c>
      <c r="AS666" s="2">
        <f>Table4[[#This Row],[pie_gain]]*Table4[[#This Row],[v_n_w_g]]-Table4[[#This Row],[pie_loss]]*Table4[[#This Row],[v_n_w_l]]</f>
        <v>-0.93723279833239026</v>
      </c>
      <c r="AT666" s="2">
        <f>IF(Table4[[#This Row],[diff_v]]&gt;=1,1,0)</f>
        <v>0</v>
      </c>
      <c r="AU666" s="2">
        <f>Table4[[#This Row],[Gain]]^(Table4[[#This Row],[θ]]*Table4[[#This Row],[ω_p]])</f>
        <v>20.380174512801318</v>
      </c>
      <c r="AV666" s="2">
        <f>-Table4[[#This Row],[λ]]*-Table4[[#This Row],[Loss]]^(Table4[[#This Row],[θ]]*Table4[[#This Row],[ω_n]])</f>
        <v>14</v>
      </c>
      <c r="AW666" s="2">
        <f>Table4[[#This Row],[v_n_w_g_w]]*Table4[[#This Row],[pie_gain]]-Table4[[#This Row],[v_n_w_l_w]]*Table4[[#This Row],[pie_loss]]</f>
        <v>-0.79117011725206599</v>
      </c>
      <c r="AX666" s="2">
        <f>IF(Table4[[#This Row],[diff_v_w]]&gt;=1,1,0)</f>
        <v>0</v>
      </c>
      <c r="AY666" s="2">
        <f>Table4[[#This Row],[Gain]]^(Table4[[#This Row],[θ]])*Table4[[#This Row],[ω_p2]]</f>
        <v>20.088000000000001</v>
      </c>
      <c r="AZ666" s="2">
        <f>-Table4[[#This Row],[λ]]*-Table4[[#This Row],[Loss]]^(Table4[[#This Row],[θ]])*Table4[[#This Row],[ω_n2]]</f>
        <v>14</v>
      </c>
      <c r="BA666" s="2">
        <f>Table4[[#This Row],[v_n_w_g_w2]]*Table4[[#This Row],[pie_gain]]-Table4[[#This Row],[v_n_w_l_w2]]*Table4[[#This Row],[pie_loss]]</f>
        <v>-0.90342328322219156</v>
      </c>
      <c r="BB666" s="2">
        <f>IF(Table4[[#This Row],[diff_v_w2]]&gt;=1,1,0)</f>
        <v>0</v>
      </c>
      <c r="BC666" s="2">
        <f>Table4[[#This Row],[Gain]]^(Table4[[#This Row],[θ]]+Table4[[#This Row],[ω_p3]])</f>
        <v>20.534260140415185</v>
      </c>
      <c r="BD666" s="2">
        <f>-Table4[[#This Row],[λ]]*-Table4[[#This Row],[Loss]]^(Table4[[#This Row],[θ]]+Table4[[#This Row],[ω_n3]])</f>
        <v>14</v>
      </c>
      <c r="BE666" s="2">
        <f>Table4[[#This Row],[v_n_w_g_w3]]*Table4[[#This Row],[pie_gain]]-Table4[[#This Row],[v_n_w_l_w3]]*Table4[[#This Row],[pie_loss]]</f>
        <v>-0.73197056776257252</v>
      </c>
      <c r="BF666" s="2">
        <f>IF(Table4[[#This Row],[diff_v_w3]]&gt;=1,1,0)</f>
        <v>0</v>
      </c>
      <c r="BG666" s="2">
        <f>(Table4[[#This Row],[Accept]]-Table4[[#This Row],[projected_M1]])</f>
        <v>1</v>
      </c>
      <c r="BH666" s="2">
        <f>(Table4[[#This Row],[Accept]]-Table4[[#This Row],[projected_M2]])</f>
        <v>1</v>
      </c>
      <c r="BI666" s="2">
        <f>(Table4[[#This Row],[Accept]]-Table4[[#This Row],[projected_M3]])</f>
        <v>1</v>
      </c>
      <c r="BJ666" s="2">
        <f>(Table4[[#This Row],[Accept]]-Table4[[#This Row],[projected_M4]])</f>
        <v>1</v>
      </c>
    </row>
    <row r="667" spans="1:62" x14ac:dyDescent="0.3">
      <c r="A667">
        <v>70</v>
      </c>
      <c r="B667" t="s">
        <v>46</v>
      </c>
      <c r="C667">
        <v>1</v>
      </c>
      <c r="D667">
        <v>-1.4</v>
      </c>
      <c r="E667" s="22">
        <f>IF(Table4[[#This Row],[Trial]]="G1",Table4[[#This Row],[Balance]]/100,IF(Table4[[#This Row],[Trial]]="G2",Table4[[#This Row],[Balance]]/200,Table4[[#This Row],[Balance]]/500))</f>
        <v>1.44</v>
      </c>
      <c r="F667" s="22">
        <f>IF(Table4[[#This Row],[Net_Balance]]&gt;1,1+(Table4[[#This Row],[Net_Balance]]-1)/$F$974,1)</f>
        <v>1.0062857142857142</v>
      </c>
      <c r="G667" s="22">
        <f>IF(Table4[[#This Row],[Net_Balance]]&lt;1,1-(1-Table4[[#This Row],[Net_Balance]])/$F$974,1)</f>
        <v>1</v>
      </c>
      <c r="H667" s="22">
        <f>IF(Table4[[#This Row],[Net_Balance]]&gt;1,1+(Table4[[#This Row],[Net_Balance]]-1)/$H$974,1)</f>
        <v>1.0044</v>
      </c>
      <c r="I667" s="22">
        <f>IF(Table4[[#This Row],[Net_Balance]]&lt;1,1-(1-Table4[[#This Row],[Net_Balance]])/$H$974,1)</f>
        <v>1</v>
      </c>
      <c r="J667" s="22">
        <f>IF(Table4[[#This Row],[Net_Balance]]&gt;1,(Table4[[#This Row],[Net_Balance]]-1)/$J$974,0)</f>
        <v>8.7999999999999988E-3</v>
      </c>
      <c r="K667" s="22">
        <f>IF(Table4[[#This Row],[Net_Balance]]&lt;1,-(1-Table4[[#This Row],[Net_Balance]])/$J$974,0)</f>
        <v>0</v>
      </c>
      <c r="L667" t="s">
        <v>110</v>
      </c>
      <c r="M667" t="s">
        <v>78</v>
      </c>
      <c r="N667" t="s">
        <v>5</v>
      </c>
      <c r="O667">
        <v>0</v>
      </c>
      <c r="P667">
        <v>0</v>
      </c>
      <c r="Q667">
        <v>720</v>
      </c>
      <c r="R667">
        <v>1664536141</v>
      </c>
      <c r="S667">
        <v>5</v>
      </c>
      <c r="T667" t="s">
        <v>118</v>
      </c>
      <c r="U667">
        <v>1</v>
      </c>
      <c r="V667">
        <v>-90</v>
      </c>
      <c r="W667">
        <v>0.5</v>
      </c>
      <c r="X667">
        <v>80</v>
      </c>
      <c r="Y667">
        <v>0.5</v>
      </c>
      <c r="Z667">
        <v>-5</v>
      </c>
      <c r="AA667">
        <v>7225</v>
      </c>
      <c r="AB667">
        <v>85</v>
      </c>
      <c r="AC667">
        <v>2</v>
      </c>
      <c r="AD667">
        <v>0.25</v>
      </c>
      <c r="AE667">
        <v>0.75</v>
      </c>
      <c r="AF667">
        <v>2</v>
      </c>
      <c r="AG667">
        <v>0.5</v>
      </c>
      <c r="AH667">
        <v>0.25</v>
      </c>
      <c r="AI667">
        <v>0.625</v>
      </c>
      <c r="AJ667">
        <v>0.375</v>
      </c>
      <c r="AK667">
        <v>-26.25</v>
      </c>
      <c r="AL667">
        <v>6773.4375</v>
      </c>
      <c r="AM667">
        <v>82.300896106907615</v>
      </c>
      <c r="AN667">
        <v>0.9</v>
      </c>
      <c r="AO667">
        <v>0.38419903534316502</v>
      </c>
      <c r="AP667">
        <v>0.61580096465683498</v>
      </c>
      <c r="AQ667" s="2">
        <f>Table4[[#This Row],[Gain]]^Table4[[#This Row],[θ]]</f>
        <v>80</v>
      </c>
      <c r="AR667" s="2">
        <f>-Table4[[#This Row],[λ]]*-Table4[[#This Row],[Loss]]^Table4[[#This Row],[θ]]</f>
        <v>125.99999999999999</v>
      </c>
      <c r="AS667" s="2">
        <f>Table4[[#This Row],[pie_gain]]*Table4[[#This Row],[v_n_w_g]]-Table4[[#This Row],[pie_loss]]*Table4[[#This Row],[v_n_w_l]]</f>
        <v>-46.854998719307993</v>
      </c>
      <c r="AT667" s="2">
        <f>IF(Table4[[#This Row],[diff_v]]&gt;=1,1,0)</f>
        <v>0</v>
      </c>
      <c r="AU667" s="2">
        <f>Table4[[#This Row],[Gain]]^(Table4[[#This Row],[θ]]*Table4[[#This Row],[ω_p]])</f>
        <v>82.234161198939177</v>
      </c>
      <c r="AV667" s="2">
        <f>-Table4[[#This Row],[λ]]*-Table4[[#This Row],[Loss]]^(Table4[[#This Row],[θ]]*Table4[[#This Row],[ω_n]])</f>
        <v>125.99999999999999</v>
      </c>
      <c r="AW667" s="2">
        <f>Table4[[#This Row],[v_n_w_g_w]]*Table4[[#This Row],[pie_gain]]-Table4[[#This Row],[v_n_w_l_w]]*Table4[[#This Row],[pie_loss]]</f>
        <v>-45.996636141874433</v>
      </c>
      <c r="AX667" s="2">
        <f>IF(Table4[[#This Row],[diff_v_w]]&gt;=1,1,0)</f>
        <v>0</v>
      </c>
      <c r="AY667" s="2">
        <f>Table4[[#This Row],[Gain]]^(Table4[[#This Row],[θ]])*Table4[[#This Row],[ω_p2]]</f>
        <v>80.352000000000004</v>
      </c>
      <c r="AZ667" s="2">
        <f>-Table4[[#This Row],[λ]]*-Table4[[#This Row],[Loss]]^(Table4[[#This Row],[θ]])*Table4[[#This Row],[ω_n2]]</f>
        <v>125.99999999999999</v>
      </c>
      <c r="BA667" s="2">
        <f>Table4[[#This Row],[v_n_w_g_w2]]*Table4[[#This Row],[pie_gain]]-Table4[[#This Row],[v_n_w_l_w2]]*Table4[[#This Row],[pie_loss]]</f>
        <v>-46.719760658867202</v>
      </c>
      <c r="BB667" s="2">
        <f>IF(Table4[[#This Row],[diff_v_w2]]&gt;=1,1,0)</f>
        <v>0</v>
      </c>
      <c r="BC667" s="2">
        <f>Table4[[#This Row],[Gain]]^(Table4[[#This Row],[θ]]+Table4[[#This Row],[ω_p3]])</f>
        <v>83.14519934196727</v>
      </c>
      <c r="BD667" s="2">
        <f>-Table4[[#This Row],[λ]]*-Table4[[#This Row],[Loss]]^(Table4[[#This Row],[θ]]+Table4[[#This Row],[ω_n3]])</f>
        <v>125.99999999999999</v>
      </c>
      <c r="BE667" s="2">
        <f>Table4[[#This Row],[v_n_w_g_w3]]*Table4[[#This Row],[pie_gain]]-Table4[[#This Row],[v_n_w_l_w3]]*Table4[[#This Row],[pie_loss]]</f>
        <v>-45.646616166162211</v>
      </c>
      <c r="BF667" s="2">
        <f>IF(Table4[[#This Row],[diff_v_w3]]&gt;=1,1,0)</f>
        <v>0</v>
      </c>
      <c r="BG667" s="2">
        <f>(Table4[[#This Row],[Accept]]-Table4[[#This Row],[projected_M1]])</f>
        <v>0</v>
      </c>
      <c r="BH667" s="2">
        <f>(Table4[[#This Row],[Accept]]-Table4[[#This Row],[projected_M2]])</f>
        <v>0</v>
      </c>
      <c r="BI667" s="2">
        <f>(Table4[[#This Row],[Accept]]-Table4[[#This Row],[projected_M3]])</f>
        <v>0</v>
      </c>
      <c r="BJ667" s="2">
        <f>(Table4[[#This Row],[Accept]]-Table4[[#This Row],[projected_M4]])</f>
        <v>0</v>
      </c>
    </row>
    <row r="668" spans="1:62" x14ac:dyDescent="0.3">
      <c r="A668">
        <v>0</v>
      </c>
      <c r="B668" t="s">
        <v>47</v>
      </c>
      <c r="C668">
        <v>0.88613857459934653</v>
      </c>
      <c r="D668">
        <v>-2</v>
      </c>
      <c r="E668" s="22">
        <f>IF(Table4[[#This Row],[Trial]]="G1",Table4[[#This Row],[Balance]]/100,IF(Table4[[#This Row],[Trial]]="G2",Table4[[#This Row],[Balance]]/200,Table4[[#This Row],[Balance]]/500))</f>
        <v>1.9</v>
      </c>
      <c r="F668" s="22">
        <f>IF(Table4[[#This Row],[Net_Balance]]&gt;1,1+(Table4[[#This Row],[Net_Balance]]-1)/$F$974,1)</f>
        <v>1.0128571428571429</v>
      </c>
      <c r="G668" s="22">
        <f>IF(Table4[[#This Row],[Net_Balance]]&lt;1,1-(1-Table4[[#This Row],[Net_Balance]])/$F$974,1)</f>
        <v>1</v>
      </c>
      <c r="H668" s="22">
        <f>IF(Table4[[#This Row],[Net_Balance]]&gt;1,1+(Table4[[#This Row],[Net_Balance]]-1)/$H$974,1)</f>
        <v>1.0089999999999999</v>
      </c>
      <c r="I668" s="22">
        <f>IF(Table4[[#This Row],[Net_Balance]]&lt;1,1-(1-Table4[[#This Row],[Net_Balance]])/$H$974,1)</f>
        <v>1</v>
      </c>
      <c r="J668" s="22">
        <f>IF(Table4[[#This Row],[Net_Balance]]&gt;1,(Table4[[#This Row],[Net_Balance]]-1)/$J$974,0)</f>
        <v>1.7999999999999999E-2</v>
      </c>
      <c r="K668" s="22">
        <f>IF(Table4[[#This Row],[Net_Balance]]&lt;1,-(1-Table4[[#This Row],[Net_Balance]])/$J$974,0)</f>
        <v>0</v>
      </c>
      <c r="L668" t="s">
        <v>108</v>
      </c>
      <c r="M668" t="s">
        <v>94</v>
      </c>
      <c r="N668" t="s">
        <v>7</v>
      </c>
      <c r="O668">
        <v>1</v>
      </c>
      <c r="P668">
        <v>90</v>
      </c>
      <c r="Q668">
        <v>190</v>
      </c>
      <c r="R668">
        <v>1664605672</v>
      </c>
      <c r="S668" t="s">
        <v>136</v>
      </c>
      <c r="T668" t="s">
        <v>117</v>
      </c>
      <c r="U668">
        <v>0</v>
      </c>
      <c r="V668">
        <v>-90</v>
      </c>
      <c r="W668">
        <v>0.5</v>
      </c>
      <c r="X668">
        <v>90</v>
      </c>
      <c r="Y668">
        <v>0.5</v>
      </c>
      <c r="Z668">
        <v>0</v>
      </c>
      <c r="AA668">
        <v>8100</v>
      </c>
      <c r="AB668">
        <v>90</v>
      </c>
      <c r="AC668">
        <v>2</v>
      </c>
      <c r="AD668">
        <v>0.25</v>
      </c>
      <c r="AE668">
        <v>0.75</v>
      </c>
      <c r="AF668">
        <v>2</v>
      </c>
      <c r="AG668">
        <v>0.5</v>
      </c>
      <c r="AH668">
        <v>0.25</v>
      </c>
      <c r="AI668">
        <v>0.625</v>
      </c>
      <c r="AJ668">
        <v>0.375</v>
      </c>
      <c r="AK668">
        <v>-22.5</v>
      </c>
      <c r="AL668">
        <v>7593.75</v>
      </c>
      <c r="AM668">
        <v>87.142125289666879</v>
      </c>
      <c r="AN668">
        <v>0.9</v>
      </c>
      <c r="AO668">
        <v>0.38419903534316502</v>
      </c>
      <c r="AP668">
        <v>0.61580096465683498</v>
      </c>
      <c r="AQ668" s="2">
        <f>Table4[[#This Row],[Gain]]^Table4[[#This Row],[θ]]</f>
        <v>53.917490655602954</v>
      </c>
      <c r="AR668" s="2">
        <f>-Table4[[#This Row],[λ]]*-Table4[[#This Row],[Loss]]^Table4[[#This Row],[θ]]</f>
        <v>107.83498131120591</v>
      </c>
      <c r="AS668" s="2">
        <f>Table4[[#This Row],[pie_gain]]*Table4[[#This Row],[v_n_w_g]]-Table4[[#This Row],[pie_loss]]*Table4[[#This Row],[v_n_w_l]]</f>
        <v>-45.689837617185603</v>
      </c>
      <c r="AT668" s="2">
        <f>IF(Table4[[#This Row],[diff_v]]&gt;=1,1,0)</f>
        <v>0</v>
      </c>
      <c r="AU668" s="2">
        <f>Table4[[#This Row],[Gain]]^(Table4[[#This Row],[θ]]*Table4[[#This Row],[ω_p]])</f>
        <v>56.753776753563272</v>
      </c>
      <c r="AV668" s="2">
        <f>-Table4[[#This Row],[λ]]*-Table4[[#This Row],[Loss]]^(Table4[[#This Row],[θ]]*Table4[[#This Row],[ω_n]])</f>
        <v>107.83498131120591</v>
      </c>
      <c r="AW668" s="2">
        <f>Table4[[#This Row],[v_n_w_g_w]]*Table4[[#This Row],[pie_gain]]-Table4[[#This Row],[v_n_w_l_w]]*Table4[[#This Row],[pie_loss]]</f>
        <v>-44.600139234392024</v>
      </c>
      <c r="AX668" s="2">
        <f>IF(Table4[[#This Row],[diff_v_w]]&gt;=1,1,0)</f>
        <v>0</v>
      </c>
      <c r="AY668" s="2">
        <f>Table4[[#This Row],[Gain]]^(Table4[[#This Row],[θ]])*Table4[[#This Row],[ω_p2]]</f>
        <v>54.402748071503375</v>
      </c>
      <c r="AZ668" s="2">
        <f>-Table4[[#This Row],[λ]]*-Table4[[#This Row],[Loss]]^(Table4[[#This Row],[θ]])*Table4[[#This Row],[ω_n2]]</f>
        <v>107.83498131120591</v>
      </c>
      <c r="BA668" s="2">
        <f>Table4[[#This Row],[v_n_w_g_w2]]*Table4[[#This Row],[pie_gain]]-Table4[[#This Row],[v_n_w_l_w2]]*Table4[[#This Row],[pie_loss]]</f>
        <v>-45.50340218610355</v>
      </c>
      <c r="BB668" s="2">
        <f>IF(Table4[[#This Row],[diff_v_w2]]&gt;=1,1,0)</f>
        <v>0</v>
      </c>
      <c r="BC668" s="2">
        <f>Table4[[#This Row],[Gain]]^(Table4[[#This Row],[θ]]+Table4[[#This Row],[ω_p3]])</f>
        <v>58.466357380618156</v>
      </c>
      <c r="BD668" s="2">
        <f>-Table4[[#This Row],[λ]]*-Table4[[#This Row],[Loss]]^(Table4[[#This Row],[θ]]+Table4[[#This Row],[ω_n3]])</f>
        <v>107.83498131120591</v>
      </c>
      <c r="BE668" s="2">
        <f>Table4[[#This Row],[v_n_w_g_w3]]*Table4[[#This Row],[pie_gain]]-Table4[[#This Row],[v_n_w_l_w3]]*Table4[[#This Row],[pie_loss]]</f>
        <v>-43.942167409530143</v>
      </c>
      <c r="BF668" s="2">
        <f>IF(Table4[[#This Row],[diff_v_w3]]&gt;=1,1,0)</f>
        <v>0</v>
      </c>
      <c r="BG668" s="2">
        <f>(Table4[[#This Row],[Accept]]-Table4[[#This Row],[projected_M1]])</f>
        <v>1</v>
      </c>
      <c r="BH668" s="2">
        <f>(Table4[[#This Row],[Accept]]-Table4[[#This Row],[projected_M2]])</f>
        <v>1</v>
      </c>
      <c r="BI668" s="2">
        <f>(Table4[[#This Row],[Accept]]-Table4[[#This Row],[projected_M3]])</f>
        <v>1</v>
      </c>
      <c r="BJ668" s="2">
        <f>(Table4[[#This Row],[Accept]]-Table4[[#This Row],[projected_M4]])</f>
        <v>1</v>
      </c>
    </row>
    <row r="669" spans="1:62" x14ac:dyDescent="0.3">
      <c r="A669">
        <v>1</v>
      </c>
      <c r="B669" t="s">
        <v>47</v>
      </c>
      <c r="C669">
        <v>0.88613857459934653</v>
      </c>
      <c r="D669">
        <v>-2</v>
      </c>
      <c r="E669" s="22">
        <f>IF(Table4[[#This Row],[Trial]]="G1",Table4[[#This Row],[Balance]]/100,IF(Table4[[#This Row],[Trial]]="G2",Table4[[#This Row],[Balance]]/200,Table4[[#This Row],[Balance]]/500))</f>
        <v>1.9</v>
      </c>
      <c r="F669" s="22">
        <f>IF(Table4[[#This Row],[Net_Balance]]&gt;1,1+(Table4[[#This Row],[Net_Balance]]-1)/$F$974,1)</f>
        <v>1.0128571428571429</v>
      </c>
      <c r="G669" s="22">
        <f>IF(Table4[[#This Row],[Net_Balance]]&lt;1,1-(1-Table4[[#This Row],[Net_Balance]])/$F$974,1)</f>
        <v>1</v>
      </c>
      <c r="H669" s="22">
        <f>IF(Table4[[#This Row],[Net_Balance]]&gt;1,1+(Table4[[#This Row],[Net_Balance]]-1)/$H$974,1)</f>
        <v>1.0089999999999999</v>
      </c>
      <c r="I669" s="22">
        <f>IF(Table4[[#This Row],[Net_Balance]]&lt;1,1-(1-Table4[[#This Row],[Net_Balance]])/$H$974,1)</f>
        <v>1</v>
      </c>
      <c r="J669" s="22">
        <f>IF(Table4[[#This Row],[Net_Balance]]&gt;1,(Table4[[#This Row],[Net_Balance]]-1)/$J$974,0)</f>
        <v>1.7999999999999999E-2</v>
      </c>
      <c r="K669" s="22">
        <f>IF(Table4[[#This Row],[Net_Balance]]&lt;1,-(1-Table4[[#This Row],[Net_Balance]])/$J$974,0)</f>
        <v>0</v>
      </c>
      <c r="L669" t="s">
        <v>108</v>
      </c>
      <c r="M669" t="s">
        <v>92</v>
      </c>
      <c r="N669" t="s">
        <v>5</v>
      </c>
      <c r="O669">
        <v>0</v>
      </c>
      <c r="P669">
        <v>0</v>
      </c>
      <c r="Q669">
        <v>190</v>
      </c>
      <c r="R669">
        <v>1664605683</v>
      </c>
      <c r="S669">
        <v>11</v>
      </c>
      <c r="T669" t="s">
        <v>117</v>
      </c>
      <c r="U669">
        <v>0</v>
      </c>
      <c r="V669">
        <v>-10</v>
      </c>
      <c r="W669">
        <v>0.5</v>
      </c>
      <c r="X669">
        <v>30</v>
      </c>
      <c r="Y669">
        <v>0.5</v>
      </c>
      <c r="Z669">
        <v>10</v>
      </c>
      <c r="AA669">
        <v>400</v>
      </c>
      <c r="AB669">
        <v>20</v>
      </c>
      <c r="AC669">
        <v>4</v>
      </c>
      <c r="AD669">
        <v>0.25</v>
      </c>
      <c r="AE669">
        <v>0.75</v>
      </c>
      <c r="AF669">
        <v>2</v>
      </c>
      <c r="AG669">
        <v>0.5</v>
      </c>
      <c r="AH669">
        <v>0.25</v>
      </c>
      <c r="AI669">
        <v>0.625</v>
      </c>
      <c r="AJ669">
        <v>0.375</v>
      </c>
      <c r="AK669">
        <v>5</v>
      </c>
      <c r="AL669">
        <v>375</v>
      </c>
      <c r="AM669">
        <v>19.364916731037084</v>
      </c>
      <c r="AN669">
        <v>0.9</v>
      </c>
      <c r="AO669">
        <v>0.38419903534316502</v>
      </c>
      <c r="AP669">
        <v>0.61580096465683498</v>
      </c>
      <c r="AQ669" s="2">
        <f>Table4[[#This Row],[Gain]]^Table4[[#This Row],[θ]]</f>
        <v>20.367331083133973</v>
      </c>
      <c r="AR669" s="2">
        <f>-Table4[[#This Row],[λ]]*-Table4[[#This Row],[Loss]]^Table4[[#This Row],[θ]]</f>
        <v>15.387517868726606</v>
      </c>
      <c r="AS669" s="2">
        <f>Table4[[#This Row],[pie_gain]]*Table4[[#This Row],[v_n_w_g]]-Table4[[#This Row],[pie_loss]]*Table4[[#This Row],[v_n_w_l]]</f>
        <v>-1.6505393925811962</v>
      </c>
      <c r="AT669" s="2">
        <f>IF(Table4[[#This Row],[diff_v]]&gt;=1,1,0)</f>
        <v>0</v>
      </c>
      <c r="AU669" s="2">
        <f>Table4[[#This Row],[Gain]]^(Table4[[#This Row],[θ]]*Table4[[#This Row],[ω_p]])</f>
        <v>21.172067805024291</v>
      </c>
      <c r="AV669" s="2">
        <f>-Table4[[#This Row],[λ]]*-Table4[[#This Row],[Loss]]^(Table4[[#This Row],[θ]]*Table4[[#This Row],[ω_n]])</f>
        <v>15.387517868726606</v>
      </c>
      <c r="AW669" s="2">
        <f>Table4[[#This Row],[v_n_w_g_w]]*Table4[[#This Row],[pie_gain]]-Table4[[#This Row],[v_n_w_l_w]]*Table4[[#This Row],[pie_loss]]</f>
        <v>-1.3413603203257161</v>
      </c>
      <c r="AX669" s="2">
        <f>IF(Table4[[#This Row],[diff_v_w]]&gt;=1,1,0)</f>
        <v>0</v>
      </c>
      <c r="AY669" s="2">
        <f>Table4[[#This Row],[Gain]]^(Table4[[#This Row],[θ]])*Table4[[#This Row],[ω_p2]]</f>
        <v>20.550637062882178</v>
      </c>
      <c r="AZ669" s="2">
        <f>-Table4[[#This Row],[λ]]*-Table4[[#This Row],[Loss]]^(Table4[[#This Row],[θ]])*Table4[[#This Row],[ω_n2]]</f>
        <v>15.387517868726606</v>
      </c>
      <c r="BA669" s="2">
        <f>Table4[[#This Row],[v_n_w_g_w2]]*Table4[[#This Row],[pie_gain]]-Table4[[#This Row],[v_n_w_l_w2]]*Table4[[#This Row],[pie_loss]]</f>
        <v>-1.5801134119893021</v>
      </c>
      <c r="BB669" s="2">
        <f>IF(Table4[[#This Row],[diff_v_w2]]&gt;=1,1,0)</f>
        <v>0</v>
      </c>
      <c r="BC669" s="2">
        <f>Table4[[#This Row],[Gain]]^(Table4[[#This Row],[θ]]+Table4[[#This Row],[ω_p3]])</f>
        <v>21.653210892778475</v>
      </c>
      <c r="BD669" s="2">
        <f>-Table4[[#This Row],[λ]]*-Table4[[#This Row],[Loss]]^(Table4[[#This Row],[θ]]+Table4[[#This Row],[ω_n3]])</f>
        <v>15.387517868726606</v>
      </c>
      <c r="BE669" s="2">
        <f>Table4[[#This Row],[v_n_w_g_w3]]*Table4[[#This Row],[pie_gain]]-Table4[[#This Row],[v_n_w_l_w3]]*Table4[[#This Row],[pie_loss]]</f>
        <v>-1.1565056101485265</v>
      </c>
      <c r="BF669" s="2">
        <f>IF(Table4[[#This Row],[diff_v_w3]]&gt;=1,1,0)</f>
        <v>0</v>
      </c>
      <c r="BG669" s="2">
        <f>(Table4[[#This Row],[Accept]]-Table4[[#This Row],[projected_M1]])</f>
        <v>0</v>
      </c>
      <c r="BH669" s="2">
        <f>(Table4[[#This Row],[Accept]]-Table4[[#This Row],[projected_M2]])</f>
        <v>0</v>
      </c>
      <c r="BI669" s="2">
        <f>(Table4[[#This Row],[Accept]]-Table4[[#This Row],[projected_M3]])</f>
        <v>0</v>
      </c>
      <c r="BJ669" s="2">
        <f>(Table4[[#This Row],[Accept]]-Table4[[#This Row],[projected_M4]])</f>
        <v>0</v>
      </c>
    </row>
    <row r="670" spans="1:62" x14ac:dyDescent="0.3">
      <c r="A670">
        <v>2</v>
      </c>
      <c r="B670" t="s">
        <v>47</v>
      </c>
      <c r="C670">
        <v>0.88613857459934653</v>
      </c>
      <c r="D670">
        <v>-2</v>
      </c>
      <c r="E670" s="22">
        <f>IF(Table4[[#This Row],[Trial]]="G1",Table4[[#This Row],[Balance]]/100,IF(Table4[[#This Row],[Trial]]="G2",Table4[[#This Row],[Balance]]/200,Table4[[#This Row],[Balance]]/500))</f>
        <v>1.9</v>
      </c>
      <c r="F670" s="22">
        <f>IF(Table4[[#This Row],[Net_Balance]]&gt;1,1+(Table4[[#This Row],[Net_Balance]]-1)/$F$974,1)</f>
        <v>1.0128571428571429</v>
      </c>
      <c r="G670" s="22">
        <f>IF(Table4[[#This Row],[Net_Balance]]&lt;1,1-(1-Table4[[#This Row],[Net_Balance]])/$F$974,1)</f>
        <v>1</v>
      </c>
      <c r="H670" s="22">
        <f>IF(Table4[[#This Row],[Net_Balance]]&gt;1,1+(Table4[[#This Row],[Net_Balance]]-1)/$H$974,1)</f>
        <v>1.0089999999999999</v>
      </c>
      <c r="I670" s="22">
        <f>IF(Table4[[#This Row],[Net_Balance]]&lt;1,1-(1-Table4[[#This Row],[Net_Balance]])/$H$974,1)</f>
        <v>1</v>
      </c>
      <c r="J670" s="22">
        <f>IF(Table4[[#This Row],[Net_Balance]]&gt;1,(Table4[[#This Row],[Net_Balance]]-1)/$J$974,0)</f>
        <v>1.7999999999999999E-2</v>
      </c>
      <c r="K670" s="22">
        <f>IF(Table4[[#This Row],[Net_Balance]]&lt;1,-(1-Table4[[#This Row],[Net_Balance]])/$J$974,0)</f>
        <v>0</v>
      </c>
      <c r="L670" t="s">
        <v>108</v>
      </c>
      <c r="M670" t="s">
        <v>93</v>
      </c>
      <c r="N670" t="s">
        <v>5</v>
      </c>
      <c r="O670">
        <v>0</v>
      </c>
      <c r="P670">
        <v>0</v>
      </c>
      <c r="Q670">
        <v>190</v>
      </c>
      <c r="R670">
        <v>1664605699</v>
      </c>
      <c r="S670">
        <v>16</v>
      </c>
      <c r="T670" t="s">
        <v>117</v>
      </c>
      <c r="U670">
        <v>0</v>
      </c>
      <c r="V670">
        <v>-90</v>
      </c>
      <c r="W670">
        <v>0.5</v>
      </c>
      <c r="X670">
        <v>100</v>
      </c>
      <c r="Y670">
        <v>0.5</v>
      </c>
      <c r="Z670">
        <v>5</v>
      </c>
      <c r="AA670">
        <v>9025</v>
      </c>
      <c r="AB670">
        <v>95</v>
      </c>
      <c r="AC670">
        <v>4</v>
      </c>
      <c r="AD670">
        <v>0.25</v>
      </c>
      <c r="AE670">
        <v>0.75</v>
      </c>
      <c r="AF670">
        <v>1</v>
      </c>
      <c r="AG670">
        <v>0.25</v>
      </c>
      <c r="AH670">
        <v>0.5</v>
      </c>
      <c r="AI670">
        <v>0.375</v>
      </c>
      <c r="AJ670">
        <v>0.625</v>
      </c>
      <c r="AK670">
        <v>28.75</v>
      </c>
      <c r="AL670">
        <v>8460.9375</v>
      </c>
      <c r="AM670">
        <v>91.983354472426157</v>
      </c>
      <c r="AN670">
        <v>0.9</v>
      </c>
      <c r="AO670">
        <v>0.60844334427391233</v>
      </c>
      <c r="AP670">
        <v>0.39155665572608767</v>
      </c>
      <c r="AQ670" s="2">
        <f>Table4[[#This Row],[Gain]]^Table4[[#This Row],[θ]]</f>
        <v>59.193926540095148</v>
      </c>
      <c r="AR670" s="2">
        <f>-Table4[[#This Row],[λ]]*-Table4[[#This Row],[Loss]]^Table4[[#This Row],[θ]]</f>
        <v>107.83498131120591</v>
      </c>
      <c r="AS670" s="2">
        <f>Table4[[#This Row],[pie_gain]]*Table4[[#This Row],[v_n_w_g]]-Table4[[#This Row],[pie_loss]]*Table4[[#This Row],[v_n_w_l]]</f>
        <v>-6.207354027741161</v>
      </c>
      <c r="AT670" s="2">
        <f>IF(Table4[[#This Row],[diff_v]]&gt;=1,1,0)</f>
        <v>0</v>
      </c>
      <c r="AU670" s="2">
        <f>Table4[[#This Row],[Gain]]^(Table4[[#This Row],[θ]]*Table4[[#This Row],[ω_p]])</f>
        <v>62.382614111223212</v>
      </c>
      <c r="AV670" s="2">
        <f>-Table4[[#This Row],[λ]]*-Table4[[#This Row],[Loss]]^(Table4[[#This Row],[θ]]*Table4[[#This Row],[ω_n]])</f>
        <v>107.83498131120591</v>
      </c>
      <c r="AW670" s="2">
        <f>Table4[[#This Row],[v_n_w_g_w]]*Table4[[#This Row],[pie_gain]]-Table4[[#This Row],[v_n_w_l_w]]*Table4[[#This Row],[pie_loss]]</f>
        <v>-4.2672182981193458</v>
      </c>
      <c r="AX670" s="2">
        <f>IF(Table4[[#This Row],[diff_v_w]]&gt;=1,1,0)</f>
        <v>0</v>
      </c>
      <c r="AY670" s="2">
        <f>Table4[[#This Row],[Gain]]^(Table4[[#This Row],[θ]])*Table4[[#This Row],[ω_p2]]</f>
        <v>59.726671878955997</v>
      </c>
      <c r="AZ670" s="2">
        <f>-Table4[[#This Row],[λ]]*-Table4[[#This Row],[Loss]]^(Table4[[#This Row],[θ]])*Table4[[#This Row],[ω_n2]]</f>
        <v>107.83498131120591</v>
      </c>
      <c r="BA670" s="2">
        <f>Table4[[#This Row],[v_n_w_g_w2]]*Table4[[#This Row],[pie_gain]]-Table4[[#This Row],[v_n_w_l_w2]]*Table4[[#This Row],[pie_loss]]</f>
        <v>-5.8832086721183288</v>
      </c>
      <c r="BB670" s="2">
        <f>IF(Table4[[#This Row],[diff_v_w2]]&gt;=1,1,0)</f>
        <v>0</v>
      </c>
      <c r="BC670" s="2">
        <f>Table4[[#This Row],[Gain]]^(Table4[[#This Row],[θ]]+Table4[[#This Row],[ω_p3]])</f>
        <v>64.309798555665665</v>
      </c>
      <c r="BD670" s="2">
        <f>-Table4[[#This Row],[λ]]*-Table4[[#This Row],[Loss]]^(Table4[[#This Row],[θ]]+Table4[[#This Row],[ω_n3]])</f>
        <v>107.83498131120591</v>
      </c>
      <c r="BE670" s="2">
        <f>Table4[[#This Row],[v_n_w_g_w3]]*Table4[[#This Row],[pie_gain]]-Table4[[#This Row],[v_n_w_l_w3]]*Table4[[#This Row],[pie_loss]]</f>
        <v>-3.0946357497101147</v>
      </c>
      <c r="BF670" s="2">
        <f>IF(Table4[[#This Row],[diff_v_w3]]&gt;=1,1,0)</f>
        <v>0</v>
      </c>
      <c r="BG670" s="2">
        <f>(Table4[[#This Row],[Accept]]-Table4[[#This Row],[projected_M1]])</f>
        <v>0</v>
      </c>
      <c r="BH670" s="2">
        <f>(Table4[[#This Row],[Accept]]-Table4[[#This Row],[projected_M2]])</f>
        <v>0</v>
      </c>
      <c r="BI670" s="2">
        <f>(Table4[[#This Row],[Accept]]-Table4[[#This Row],[projected_M3]])</f>
        <v>0</v>
      </c>
      <c r="BJ670" s="2">
        <f>(Table4[[#This Row],[Accept]]-Table4[[#This Row],[projected_M4]])</f>
        <v>0</v>
      </c>
    </row>
    <row r="671" spans="1:62" x14ac:dyDescent="0.3">
      <c r="A671">
        <v>3</v>
      </c>
      <c r="B671" t="s">
        <v>47</v>
      </c>
      <c r="C671">
        <v>0.88613857459934653</v>
      </c>
      <c r="D671">
        <v>-2</v>
      </c>
      <c r="E671" s="22">
        <f>IF(Table4[[#This Row],[Trial]]="G1",Table4[[#This Row],[Balance]]/100,IF(Table4[[#This Row],[Trial]]="G2",Table4[[#This Row],[Balance]]/200,Table4[[#This Row],[Balance]]/500))</f>
        <v>1.9</v>
      </c>
      <c r="F671" s="22">
        <f>IF(Table4[[#This Row],[Net_Balance]]&gt;1,1+(Table4[[#This Row],[Net_Balance]]-1)/$F$974,1)</f>
        <v>1.0128571428571429</v>
      </c>
      <c r="G671" s="22">
        <f>IF(Table4[[#This Row],[Net_Balance]]&lt;1,1-(1-Table4[[#This Row],[Net_Balance]])/$F$974,1)</f>
        <v>1</v>
      </c>
      <c r="H671" s="22">
        <f>IF(Table4[[#This Row],[Net_Balance]]&gt;1,1+(Table4[[#This Row],[Net_Balance]]-1)/$H$974,1)</f>
        <v>1.0089999999999999</v>
      </c>
      <c r="I671" s="22">
        <f>IF(Table4[[#This Row],[Net_Balance]]&lt;1,1-(1-Table4[[#This Row],[Net_Balance]])/$H$974,1)</f>
        <v>1</v>
      </c>
      <c r="J671" s="22">
        <f>IF(Table4[[#This Row],[Net_Balance]]&gt;1,(Table4[[#This Row],[Net_Balance]]-1)/$J$974,0)</f>
        <v>1.7999999999999999E-2</v>
      </c>
      <c r="K671" s="22">
        <f>IF(Table4[[#This Row],[Net_Balance]]&lt;1,-(1-Table4[[#This Row],[Net_Balance]])/$J$974,0)</f>
        <v>0</v>
      </c>
      <c r="L671" t="s">
        <v>108</v>
      </c>
      <c r="M671" t="s">
        <v>82</v>
      </c>
      <c r="N671" t="s">
        <v>5</v>
      </c>
      <c r="O671">
        <v>0</v>
      </c>
      <c r="P671">
        <v>0</v>
      </c>
      <c r="Q671">
        <v>190</v>
      </c>
      <c r="R671">
        <v>1664605703</v>
      </c>
      <c r="S671">
        <v>4</v>
      </c>
      <c r="T671" t="s">
        <v>118</v>
      </c>
      <c r="U671">
        <v>1</v>
      </c>
      <c r="V671">
        <v>-10</v>
      </c>
      <c r="W671">
        <v>0.5</v>
      </c>
      <c r="X671">
        <v>0</v>
      </c>
      <c r="Y671">
        <v>0.5</v>
      </c>
      <c r="Z671">
        <v>-5</v>
      </c>
      <c r="AA671">
        <v>25</v>
      </c>
      <c r="AB671">
        <v>5</v>
      </c>
      <c r="AC671">
        <v>2</v>
      </c>
      <c r="AD671">
        <v>0.25</v>
      </c>
      <c r="AE671">
        <v>0.75</v>
      </c>
      <c r="AF671">
        <v>2</v>
      </c>
      <c r="AG671">
        <v>0.5</v>
      </c>
      <c r="AH671">
        <v>0.25</v>
      </c>
      <c r="AI671">
        <v>0.625</v>
      </c>
      <c r="AJ671">
        <v>0.375</v>
      </c>
      <c r="AK671">
        <v>-6.25</v>
      </c>
      <c r="AL671">
        <v>23.4375</v>
      </c>
      <c r="AM671">
        <v>4.8412291827592711</v>
      </c>
      <c r="AN671">
        <v>0.9</v>
      </c>
      <c r="AO671">
        <v>0.38419903534316502</v>
      </c>
      <c r="AP671">
        <v>0.61580096465683498</v>
      </c>
      <c r="AQ671" s="2">
        <f>Table4[[#This Row],[Gain]]^Table4[[#This Row],[θ]]</f>
        <v>0</v>
      </c>
      <c r="AR671" s="2">
        <f>-Table4[[#This Row],[λ]]*-Table4[[#This Row],[Loss]]^Table4[[#This Row],[θ]]</f>
        <v>15.387517868726606</v>
      </c>
      <c r="AS671" s="2">
        <f>Table4[[#This Row],[pie_gain]]*Table4[[#This Row],[v_n_w_g]]-Table4[[#This Row],[pie_loss]]*Table4[[#This Row],[v_n_w_l]]</f>
        <v>-9.4756483472361293</v>
      </c>
      <c r="AT671" s="2">
        <f>IF(Table4[[#This Row],[diff_v]]&gt;=1,1,0)</f>
        <v>0</v>
      </c>
      <c r="AU671" s="2">
        <f>Table4[[#This Row],[Gain]]^(Table4[[#This Row],[θ]]*Table4[[#This Row],[ω_p]])</f>
        <v>0</v>
      </c>
      <c r="AV671" s="2">
        <f>-Table4[[#This Row],[λ]]*-Table4[[#This Row],[Loss]]^(Table4[[#This Row],[θ]]*Table4[[#This Row],[ω_n]])</f>
        <v>15.387517868726606</v>
      </c>
      <c r="AW671" s="2">
        <f>Table4[[#This Row],[v_n_w_g_w]]*Table4[[#This Row],[pie_gain]]-Table4[[#This Row],[v_n_w_l_w]]*Table4[[#This Row],[pie_loss]]</f>
        <v>-9.4756483472361293</v>
      </c>
      <c r="AX671" s="2">
        <f>IF(Table4[[#This Row],[diff_v_w]]&gt;=1,1,0)</f>
        <v>0</v>
      </c>
      <c r="AY671" s="2">
        <f>Table4[[#This Row],[Gain]]^(Table4[[#This Row],[θ]])*Table4[[#This Row],[ω_p2]]</f>
        <v>0</v>
      </c>
      <c r="AZ671" s="2">
        <f>-Table4[[#This Row],[λ]]*-Table4[[#This Row],[Loss]]^(Table4[[#This Row],[θ]])*Table4[[#This Row],[ω_n2]]</f>
        <v>15.387517868726606</v>
      </c>
      <c r="BA671" s="2">
        <f>Table4[[#This Row],[v_n_w_g_w2]]*Table4[[#This Row],[pie_gain]]-Table4[[#This Row],[v_n_w_l_w2]]*Table4[[#This Row],[pie_loss]]</f>
        <v>-9.4756483472361293</v>
      </c>
      <c r="BB671" s="2">
        <f>IF(Table4[[#This Row],[diff_v_w2]]&gt;=1,1,0)</f>
        <v>0</v>
      </c>
      <c r="BC671" s="2">
        <f>Table4[[#This Row],[Gain]]^(Table4[[#This Row],[θ]]+Table4[[#This Row],[ω_p3]])</f>
        <v>0</v>
      </c>
      <c r="BD671" s="2">
        <f>-Table4[[#This Row],[λ]]*-Table4[[#This Row],[Loss]]^(Table4[[#This Row],[θ]]+Table4[[#This Row],[ω_n3]])</f>
        <v>15.387517868726606</v>
      </c>
      <c r="BE671" s="2">
        <f>Table4[[#This Row],[v_n_w_g_w3]]*Table4[[#This Row],[pie_gain]]-Table4[[#This Row],[v_n_w_l_w3]]*Table4[[#This Row],[pie_loss]]</f>
        <v>-9.4756483472361293</v>
      </c>
      <c r="BF671" s="2">
        <f>IF(Table4[[#This Row],[diff_v_w3]]&gt;=1,1,0)</f>
        <v>0</v>
      </c>
      <c r="BG671" s="2">
        <f>(Table4[[#This Row],[Accept]]-Table4[[#This Row],[projected_M1]])</f>
        <v>0</v>
      </c>
      <c r="BH671" s="2">
        <f>(Table4[[#This Row],[Accept]]-Table4[[#This Row],[projected_M2]])</f>
        <v>0</v>
      </c>
      <c r="BI671" s="2">
        <f>(Table4[[#This Row],[Accept]]-Table4[[#This Row],[projected_M3]])</f>
        <v>0</v>
      </c>
      <c r="BJ671" s="2">
        <f>(Table4[[#This Row],[Accept]]-Table4[[#This Row],[projected_M4]])</f>
        <v>0</v>
      </c>
    </row>
    <row r="672" spans="1:62" x14ac:dyDescent="0.3">
      <c r="A672">
        <v>4</v>
      </c>
      <c r="B672" t="s">
        <v>47</v>
      </c>
      <c r="C672">
        <v>0.88613857459934653</v>
      </c>
      <c r="D672">
        <v>-2</v>
      </c>
      <c r="E672" s="22">
        <f>IF(Table4[[#This Row],[Trial]]="G1",Table4[[#This Row],[Balance]]/100,IF(Table4[[#This Row],[Trial]]="G2",Table4[[#This Row],[Balance]]/200,Table4[[#This Row],[Balance]]/500))</f>
        <v>1.8</v>
      </c>
      <c r="F672" s="22">
        <f>IF(Table4[[#This Row],[Net_Balance]]&gt;1,1+(Table4[[#This Row],[Net_Balance]]-1)/$F$974,1)</f>
        <v>1.0114285714285713</v>
      </c>
      <c r="G672" s="22">
        <f>IF(Table4[[#This Row],[Net_Balance]]&lt;1,1-(1-Table4[[#This Row],[Net_Balance]])/$F$974,1)</f>
        <v>1</v>
      </c>
      <c r="H672" s="22">
        <f>IF(Table4[[#This Row],[Net_Balance]]&gt;1,1+(Table4[[#This Row],[Net_Balance]]-1)/$H$974,1)</f>
        <v>1.008</v>
      </c>
      <c r="I672" s="22">
        <f>IF(Table4[[#This Row],[Net_Balance]]&lt;1,1-(1-Table4[[#This Row],[Net_Balance]])/$H$974,1)</f>
        <v>1</v>
      </c>
      <c r="J672" s="22">
        <f>IF(Table4[[#This Row],[Net_Balance]]&gt;1,(Table4[[#This Row],[Net_Balance]]-1)/$J$974,0)</f>
        <v>1.6E-2</v>
      </c>
      <c r="K672" s="22">
        <f>IF(Table4[[#This Row],[Net_Balance]]&lt;1,-(1-Table4[[#This Row],[Net_Balance]])/$J$974,0)</f>
        <v>0</v>
      </c>
      <c r="L672" t="s">
        <v>108</v>
      </c>
      <c r="M672" t="s">
        <v>66</v>
      </c>
      <c r="N672" t="s">
        <v>7</v>
      </c>
      <c r="O672">
        <v>1</v>
      </c>
      <c r="P672">
        <v>-10</v>
      </c>
      <c r="Q672">
        <v>180</v>
      </c>
      <c r="R672">
        <v>1664605709</v>
      </c>
      <c r="S672">
        <v>6</v>
      </c>
      <c r="T672" t="s">
        <v>118</v>
      </c>
      <c r="U672">
        <v>1</v>
      </c>
      <c r="V672">
        <v>-10</v>
      </c>
      <c r="W672">
        <v>0.5</v>
      </c>
      <c r="X672">
        <v>20</v>
      </c>
      <c r="Y672">
        <v>0.5</v>
      </c>
      <c r="Z672">
        <v>5</v>
      </c>
      <c r="AA672">
        <v>225</v>
      </c>
      <c r="AB672">
        <v>15</v>
      </c>
      <c r="AC672">
        <v>2</v>
      </c>
      <c r="AD672">
        <v>0.25</v>
      </c>
      <c r="AE672">
        <v>0.75</v>
      </c>
      <c r="AF672">
        <v>2</v>
      </c>
      <c r="AG672">
        <v>0.5</v>
      </c>
      <c r="AH672">
        <v>0.25</v>
      </c>
      <c r="AI672">
        <v>0.625</v>
      </c>
      <c r="AJ672">
        <v>0.375</v>
      </c>
      <c r="AK672">
        <v>1.25</v>
      </c>
      <c r="AL672">
        <v>210.9375</v>
      </c>
      <c r="AM672">
        <v>14.523687548277813</v>
      </c>
      <c r="AN672">
        <v>0.9</v>
      </c>
      <c r="AO672">
        <v>0.38419903534316502</v>
      </c>
      <c r="AP672">
        <v>0.61580096465683498</v>
      </c>
      <c r="AQ672" s="2">
        <f>Table4[[#This Row],[Gain]]^Table4[[#This Row],[θ]]</f>
        <v>14.219779625740344</v>
      </c>
      <c r="AR672" s="2">
        <f>-Table4[[#This Row],[λ]]*-Table4[[#This Row],[Loss]]^Table4[[#This Row],[θ]]</f>
        <v>15.387517868726606</v>
      </c>
      <c r="AS672" s="2">
        <f>Table4[[#This Row],[pie_gain]]*Table4[[#This Row],[v_n_w_g]]-Table4[[#This Row],[pie_loss]]*Table4[[#This Row],[v_n_w_l]]</f>
        <v>-4.0124227322342971</v>
      </c>
      <c r="AT672" s="2">
        <f>IF(Table4[[#This Row],[diff_v]]&gt;=1,1,0)</f>
        <v>0</v>
      </c>
      <c r="AU672" s="2">
        <f>Table4[[#This Row],[Gain]]^(Table4[[#This Row],[θ]]*Table4[[#This Row],[ω_p]])</f>
        <v>14.657799754230526</v>
      </c>
      <c r="AV672" s="2">
        <f>-Table4[[#This Row],[λ]]*-Table4[[#This Row],[Loss]]^(Table4[[#This Row],[θ]]*Table4[[#This Row],[ω_n]])</f>
        <v>15.387517868726606</v>
      </c>
      <c r="AW672" s="2">
        <f>Table4[[#This Row],[v_n_w_g_w]]*Table4[[#This Row],[pie_gain]]-Table4[[#This Row],[v_n_w_l_w]]*Table4[[#This Row],[pie_loss]]</f>
        <v>-3.8441358214074803</v>
      </c>
      <c r="AX672" s="2">
        <f>IF(Table4[[#This Row],[diff_v_w]]&gt;=1,1,0)</f>
        <v>0</v>
      </c>
      <c r="AY672" s="2">
        <f>Table4[[#This Row],[Gain]]^(Table4[[#This Row],[θ]])*Table4[[#This Row],[ω_p2]]</f>
        <v>14.333537862746267</v>
      </c>
      <c r="AZ672" s="2">
        <f>-Table4[[#This Row],[λ]]*-Table4[[#This Row],[Loss]]^(Table4[[#This Row],[θ]])*Table4[[#This Row],[ω_n2]]</f>
        <v>15.387517868726606</v>
      </c>
      <c r="BA672" s="2">
        <f>Table4[[#This Row],[v_n_w_g_w2]]*Table4[[#This Row],[pie_gain]]-Table4[[#This Row],[v_n_w_l_w2]]*Table4[[#This Row],[pie_loss]]</f>
        <v>-3.9687169273142819</v>
      </c>
      <c r="BB672" s="2">
        <f>IF(Table4[[#This Row],[diff_v_w2]]&gt;=1,1,0)</f>
        <v>0</v>
      </c>
      <c r="BC672" s="2">
        <f>Table4[[#This Row],[Gain]]^(Table4[[#This Row],[θ]]+Table4[[#This Row],[ω_p3]])</f>
        <v>14.917956821586561</v>
      </c>
      <c r="BD672" s="2">
        <f>-Table4[[#This Row],[λ]]*-Table4[[#This Row],[Loss]]^(Table4[[#This Row],[θ]]+Table4[[#This Row],[ω_n3]])</f>
        <v>15.387517868726606</v>
      </c>
      <c r="BE672" s="2">
        <f>Table4[[#This Row],[v_n_w_g_w3]]*Table4[[#This Row],[pie_gain]]-Table4[[#This Row],[v_n_w_l_w3]]*Table4[[#This Row],[pie_loss]]</f>
        <v>-3.7441837270915848</v>
      </c>
      <c r="BF672" s="2">
        <f>IF(Table4[[#This Row],[diff_v_w3]]&gt;=1,1,0)</f>
        <v>0</v>
      </c>
      <c r="BG672" s="2">
        <f>(Table4[[#This Row],[Accept]]-Table4[[#This Row],[projected_M1]])</f>
        <v>1</v>
      </c>
      <c r="BH672" s="2">
        <f>(Table4[[#This Row],[Accept]]-Table4[[#This Row],[projected_M2]])</f>
        <v>1</v>
      </c>
      <c r="BI672" s="2">
        <f>(Table4[[#This Row],[Accept]]-Table4[[#This Row],[projected_M3]])</f>
        <v>1</v>
      </c>
      <c r="BJ672" s="2">
        <f>(Table4[[#This Row],[Accept]]-Table4[[#This Row],[projected_M4]])</f>
        <v>1</v>
      </c>
    </row>
    <row r="673" spans="1:62" x14ac:dyDescent="0.3">
      <c r="A673">
        <v>6</v>
      </c>
      <c r="B673" t="s">
        <v>47</v>
      </c>
      <c r="C673">
        <v>0.88613857459934653</v>
      </c>
      <c r="D673">
        <v>-2</v>
      </c>
      <c r="E673" s="22">
        <f>IF(Table4[[#This Row],[Trial]]="G1",Table4[[#This Row],[Balance]]/100,IF(Table4[[#This Row],[Trial]]="G2",Table4[[#This Row],[Balance]]/200,Table4[[#This Row],[Balance]]/500))</f>
        <v>1.8</v>
      </c>
      <c r="F673" s="22">
        <f>IF(Table4[[#This Row],[Net_Balance]]&gt;1,1+(Table4[[#This Row],[Net_Balance]]-1)/$F$974,1)</f>
        <v>1.0114285714285713</v>
      </c>
      <c r="G673" s="22">
        <f>IF(Table4[[#This Row],[Net_Balance]]&lt;1,1-(1-Table4[[#This Row],[Net_Balance]])/$F$974,1)</f>
        <v>1</v>
      </c>
      <c r="H673" s="22">
        <f>IF(Table4[[#This Row],[Net_Balance]]&gt;1,1+(Table4[[#This Row],[Net_Balance]]-1)/$H$974,1)</f>
        <v>1.008</v>
      </c>
      <c r="I673" s="22">
        <f>IF(Table4[[#This Row],[Net_Balance]]&lt;1,1-(1-Table4[[#This Row],[Net_Balance]])/$H$974,1)</f>
        <v>1</v>
      </c>
      <c r="J673" s="22">
        <f>IF(Table4[[#This Row],[Net_Balance]]&gt;1,(Table4[[#This Row],[Net_Balance]]-1)/$J$974,0)</f>
        <v>1.6E-2</v>
      </c>
      <c r="K673" s="22">
        <f>IF(Table4[[#This Row],[Net_Balance]]&lt;1,-(1-Table4[[#This Row],[Net_Balance]])/$J$974,0)</f>
        <v>0</v>
      </c>
      <c r="L673" t="s">
        <v>108</v>
      </c>
      <c r="M673" t="s">
        <v>54</v>
      </c>
      <c r="N673" t="s">
        <v>5</v>
      </c>
      <c r="O673">
        <v>0</v>
      </c>
      <c r="P673">
        <v>0</v>
      </c>
      <c r="Q673">
        <v>180</v>
      </c>
      <c r="R673">
        <v>1664605753</v>
      </c>
      <c r="S673">
        <v>6</v>
      </c>
      <c r="T673" t="s">
        <v>117</v>
      </c>
      <c r="U673">
        <v>0</v>
      </c>
      <c r="V673">
        <v>-50</v>
      </c>
      <c r="W673">
        <v>0.5</v>
      </c>
      <c r="X673">
        <v>40</v>
      </c>
      <c r="Y673">
        <v>0.5</v>
      </c>
      <c r="Z673">
        <v>-5</v>
      </c>
      <c r="AA673">
        <v>2025</v>
      </c>
      <c r="AB673">
        <v>45</v>
      </c>
      <c r="AC673">
        <v>4</v>
      </c>
      <c r="AD673">
        <v>0.25</v>
      </c>
      <c r="AE673">
        <v>0.75</v>
      </c>
      <c r="AF673">
        <v>1</v>
      </c>
      <c r="AG673">
        <v>0.25</v>
      </c>
      <c r="AH673">
        <v>0.5</v>
      </c>
      <c r="AI673">
        <v>0.375</v>
      </c>
      <c r="AJ673">
        <v>0.625</v>
      </c>
      <c r="AK673">
        <v>6.25</v>
      </c>
      <c r="AL673">
        <v>1898.4375</v>
      </c>
      <c r="AM673">
        <v>43.571062644833439</v>
      </c>
      <c r="AN673">
        <v>0.9</v>
      </c>
      <c r="AO673">
        <v>0.60844334427391233</v>
      </c>
      <c r="AP673">
        <v>0.39155665572608767</v>
      </c>
      <c r="AQ673" s="2">
        <f>Table4[[#This Row],[Gain]]^Table4[[#This Row],[θ]]</f>
        <v>26.281318966403699</v>
      </c>
      <c r="AR673" s="2">
        <f>-Table4[[#This Row],[λ]]*-Table4[[#This Row],[Loss]]^Table4[[#This Row],[θ]]</f>
        <v>64.054973166180915</v>
      </c>
      <c r="AS673" s="2">
        <f>Table4[[#This Row],[pie_gain]]*Table4[[#This Row],[v_n_w_g]]-Table4[[#This Row],[pie_loss]]*Table4[[#This Row],[v_n_w_l]]</f>
        <v>-9.0904574717260171</v>
      </c>
      <c r="AT673" s="2">
        <f>IF(Table4[[#This Row],[diff_v]]&gt;=1,1,0)</f>
        <v>0</v>
      </c>
      <c r="AU673" s="2">
        <f>Table4[[#This Row],[Gain]]^(Table4[[#This Row],[θ]]*Table4[[#This Row],[ω_p]])</f>
        <v>27.281716780682522</v>
      </c>
      <c r="AV673" s="2">
        <f>-Table4[[#This Row],[λ]]*-Table4[[#This Row],[Loss]]^(Table4[[#This Row],[θ]]*Table4[[#This Row],[ω_n]])</f>
        <v>64.054973166180915</v>
      </c>
      <c r="AW673" s="2">
        <f>Table4[[#This Row],[v_n_w_g_w]]*Table4[[#This Row],[pie_gain]]-Table4[[#This Row],[v_n_w_l_w]]*Table4[[#This Row],[pie_loss]]</f>
        <v>-8.4817720800018961</v>
      </c>
      <c r="AX673" s="2">
        <f>IF(Table4[[#This Row],[diff_v_w]]&gt;=1,1,0)</f>
        <v>0</v>
      </c>
      <c r="AY673" s="2">
        <f>Table4[[#This Row],[Gain]]^(Table4[[#This Row],[θ]])*Table4[[#This Row],[ω_p2]]</f>
        <v>26.491569518134927</v>
      </c>
      <c r="AZ673" s="2">
        <f>-Table4[[#This Row],[λ]]*-Table4[[#This Row],[Loss]]^(Table4[[#This Row],[θ]])*Table4[[#This Row],[ω_n2]]</f>
        <v>64.054973166180915</v>
      </c>
      <c r="BA673" s="2">
        <f>Table4[[#This Row],[v_n_w_g_w2]]*Table4[[#This Row],[pie_gain]]-Table4[[#This Row],[v_n_w_l_w2]]*Table4[[#This Row],[pie_loss]]</f>
        <v>-8.9625319228952343</v>
      </c>
      <c r="BB673" s="2">
        <f>IF(Table4[[#This Row],[diff_v_w2]]&gt;=1,1,0)</f>
        <v>0</v>
      </c>
      <c r="BC673" s="2">
        <f>Table4[[#This Row],[Gain]]^(Table4[[#This Row],[θ]]+Table4[[#This Row],[ω_p3]])</f>
        <v>27.879187775729626</v>
      </c>
      <c r="BD673" s="2">
        <f>-Table4[[#This Row],[λ]]*-Table4[[#This Row],[Loss]]^(Table4[[#This Row],[θ]]+Table4[[#This Row],[ω_n3]])</f>
        <v>64.054973166180915</v>
      </c>
      <c r="BE673" s="2">
        <f>Table4[[#This Row],[v_n_w_g_w3]]*Table4[[#This Row],[pie_gain]]-Table4[[#This Row],[v_n_w_l_w3]]*Table4[[#This Row],[pie_loss]]</f>
        <v>-8.1182448296687753</v>
      </c>
      <c r="BF673" s="2">
        <f>IF(Table4[[#This Row],[diff_v_w3]]&gt;=1,1,0)</f>
        <v>0</v>
      </c>
      <c r="BG673" s="2">
        <f>(Table4[[#This Row],[Accept]]-Table4[[#This Row],[projected_M1]])</f>
        <v>0</v>
      </c>
      <c r="BH673" s="2">
        <f>(Table4[[#This Row],[Accept]]-Table4[[#This Row],[projected_M2]])</f>
        <v>0</v>
      </c>
      <c r="BI673" s="2">
        <f>(Table4[[#This Row],[Accept]]-Table4[[#This Row],[projected_M3]])</f>
        <v>0</v>
      </c>
      <c r="BJ673" s="2">
        <f>(Table4[[#This Row],[Accept]]-Table4[[#This Row],[projected_M4]])</f>
        <v>0</v>
      </c>
    </row>
    <row r="674" spans="1:62" x14ac:dyDescent="0.3">
      <c r="A674">
        <v>7</v>
      </c>
      <c r="B674" t="s">
        <v>47</v>
      </c>
      <c r="C674">
        <v>0.88613857459934653</v>
      </c>
      <c r="D674">
        <v>-2</v>
      </c>
      <c r="E674" s="22">
        <f>IF(Table4[[#This Row],[Trial]]="G1",Table4[[#This Row],[Balance]]/100,IF(Table4[[#This Row],[Trial]]="G2",Table4[[#This Row],[Balance]]/200,Table4[[#This Row],[Balance]]/500))</f>
        <v>0.9</v>
      </c>
      <c r="F674" s="22">
        <f>IF(Table4[[#This Row],[Net_Balance]]&gt;1,1+(Table4[[#This Row],[Net_Balance]]-1)/$F$974,1)</f>
        <v>1</v>
      </c>
      <c r="G674" s="22">
        <f>IF(Table4[[#This Row],[Net_Balance]]&lt;1,1-(1-Table4[[#This Row],[Net_Balance]])/$F$974,1)</f>
        <v>0.99857142857142855</v>
      </c>
      <c r="H674" s="22">
        <f>IF(Table4[[#This Row],[Net_Balance]]&gt;1,1+(Table4[[#This Row],[Net_Balance]]-1)/$H$974,1)</f>
        <v>1</v>
      </c>
      <c r="I674" s="22">
        <f>IF(Table4[[#This Row],[Net_Balance]]&lt;1,1-(1-Table4[[#This Row],[Net_Balance]])/$H$974,1)</f>
        <v>0.999</v>
      </c>
      <c r="J674" s="22">
        <f>IF(Table4[[#This Row],[Net_Balance]]&gt;1,(Table4[[#This Row],[Net_Balance]]-1)/$J$974,0)</f>
        <v>0</v>
      </c>
      <c r="K674" s="22">
        <f>IF(Table4[[#This Row],[Net_Balance]]&lt;1,-(1-Table4[[#This Row],[Net_Balance]])/$J$974,0)</f>
        <v>-1.9999999999999996E-3</v>
      </c>
      <c r="L674" t="s">
        <v>108</v>
      </c>
      <c r="M674" t="s">
        <v>57</v>
      </c>
      <c r="N674" t="s">
        <v>7</v>
      </c>
      <c r="O674">
        <v>1</v>
      </c>
      <c r="P674">
        <v>-90</v>
      </c>
      <c r="Q674">
        <v>90</v>
      </c>
      <c r="R674">
        <v>1664605758</v>
      </c>
      <c r="S674">
        <v>5</v>
      </c>
      <c r="T674" t="s">
        <v>117</v>
      </c>
      <c r="U674">
        <v>0</v>
      </c>
      <c r="V674">
        <v>-90</v>
      </c>
      <c r="W674">
        <v>0.5</v>
      </c>
      <c r="X674">
        <v>100</v>
      </c>
      <c r="Y674">
        <v>0.5</v>
      </c>
      <c r="Z674">
        <v>5</v>
      </c>
      <c r="AA674">
        <v>9025</v>
      </c>
      <c r="AB674">
        <v>95</v>
      </c>
      <c r="AC674">
        <v>2</v>
      </c>
      <c r="AD674">
        <v>0.25</v>
      </c>
      <c r="AE674">
        <v>0.75</v>
      </c>
      <c r="AF674">
        <v>2</v>
      </c>
      <c r="AG674">
        <v>0.5</v>
      </c>
      <c r="AH674">
        <v>0.25</v>
      </c>
      <c r="AI674">
        <v>0.625</v>
      </c>
      <c r="AJ674">
        <v>0.375</v>
      </c>
      <c r="AK674">
        <v>-18.75</v>
      </c>
      <c r="AL674">
        <v>8460.9375</v>
      </c>
      <c r="AM674">
        <v>91.983354472426157</v>
      </c>
      <c r="AN674">
        <v>0.9</v>
      </c>
      <c r="AO674">
        <v>0.38419903534316502</v>
      </c>
      <c r="AP674">
        <v>0.61580096465683498</v>
      </c>
      <c r="AQ674" s="2">
        <f>Table4[[#This Row],[Gain]]^Table4[[#This Row],[θ]]</f>
        <v>59.193926540095148</v>
      </c>
      <c r="AR674" s="2">
        <f>-Table4[[#This Row],[λ]]*-Table4[[#This Row],[Loss]]^Table4[[#This Row],[θ]]</f>
        <v>107.83498131120591</v>
      </c>
      <c r="AS674" s="2">
        <f>Table4[[#This Row],[pie_gain]]*Table4[[#This Row],[v_n_w_g]]-Table4[[#This Row],[pie_loss]]*Table4[[#This Row],[v_n_w_l]]</f>
        <v>-43.662636040313643</v>
      </c>
      <c r="AT674" s="2">
        <f>IF(Table4[[#This Row],[diff_v]]&gt;=1,1,0)</f>
        <v>0</v>
      </c>
      <c r="AU674" s="2">
        <f>Table4[[#This Row],[Gain]]^(Table4[[#This Row],[θ]]*Table4[[#This Row],[ω_p]])</f>
        <v>59.193926540095148</v>
      </c>
      <c r="AV674" s="2">
        <f>-Table4[[#This Row],[λ]]*-Table4[[#This Row],[Loss]]^(Table4[[#This Row],[θ]]*Table4[[#This Row],[ω_n]])</f>
        <v>107.22246021402779</v>
      </c>
      <c r="AW674" s="2">
        <f>Table4[[#This Row],[v_n_w_g_w]]*Table4[[#This Row],[pie_gain]]-Table4[[#This Row],[v_n_w_l_w]]*Table4[[#This Row],[pie_loss]]</f>
        <v>-43.285444957798688</v>
      </c>
      <c r="AX674" s="2">
        <f>IF(Table4[[#This Row],[diff_v_w]]&gt;=1,1,0)</f>
        <v>0</v>
      </c>
      <c r="AY674" s="2">
        <f>Table4[[#This Row],[Gain]]^(Table4[[#This Row],[θ]])*Table4[[#This Row],[ω_p2]]</f>
        <v>59.193926540095148</v>
      </c>
      <c r="AZ674" s="2">
        <f>-Table4[[#This Row],[λ]]*-Table4[[#This Row],[Loss]]^(Table4[[#This Row],[θ]])*Table4[[#This Row],[ω_n2]]</f>
        <v>107.72714632989471</v>
      </c>
      <c r="BA674" s="2">
        <f>Table4[[#This Row],[v_n_w_g_w2]]*Table4[[#This Row],[pie_gain]]-Table4[[#This Row],[v_n_w_l_w2]]*Table4[[#This Row],[pie_loss]]</f>
        <v>-43.596231154798446</v>
      </c>
      <c r="BB674" s="2">
        <f>IF(Table4[[#This Row],[diff_v_w2]]&gt;=1,1,0)</f>
        <v>0</v>
      </c>
      <c r="BC674" s="2">
        <f>Table4[[#This Row],[Gain]]^(Table4[[#This Row],[θ]]+Table4[[#This Row],[ω_p3]])</f>
        <v>59.193926540095148</v>
      </c>
      <c r="BD674" s="2">
        <f>-Table4[[#This Row],[λ]]*-Table4[[#This Row],[Loss]]^(Table4[[#This Row],[θ]]+Table4[[#This Row],[ω_n3]])</f>
        <v>106.86886140424676</v>
      </c>
      <c r="BE674" s="2">
        <f>Table4[[#This Row],[v_n_w_g_w3]]*Table4[[#This Row],[pie_gain]]-Table4[[#This Row],[v_n_w_l_w3]]*Table4[[#This Row],[pie_loss]]</f>
        <v>-43.067698469634024</v>
      </c>
      <c r="BF674" s="2">
        <f>IF(Table4[[#This Row],[diff_v_w3]]&gt;=1,1,0)</f>
        <v>0</v>
      </c>
      <c r="BG674" s="2">
        <f>(Table4[[#This Row],[Accept]]-Table4[[#This Row],[projected_M1]])</f>
        <v>1</v>
      </c>
      <c r="BH674" s="2">
        <f>(Table4[[#This Row],[Accept]]-Table4[[#This Row],[projected_M2]])</f>
        <v>1</v>
      </c>
      <c r="BI674" s="2">
        <f>(Table4[[#This Row],[Accept]]-Table4[[#This Row],[projected_M3]])</f>
        <v>1</v>
      </c>
      <c r="BJ674" s="2">
        <f>(Table4[[#This Row],[Accept]]-Table4[[#This Row],[projected_M4]])</f>
        <v>1</v>
      </c>
    </row>
    <row r="675" spans="1:62" x14ac:dyDescent="0.3">
      <c r="A675">
        <v>8</v>
      </c>
      <c r="B675" t="s">
        <v>47</v>
      </c>
      <c r="C675">
        <v>0.88613857459934653</v>
      </c>
      <c r="D675">
        <v>-2</v>
      </c>
      <c r="E675" s="22">
        <f>IF(Table4[[#This Row],[Trial]]="G1",Table4[[#This Row],[Balance]]/100,IF(Table4[[#This Row],[Trial]]="G2",Table4[[#This Row],[Balance]]/200,Table4[[#This Row],[Balance]]/500))</f>
        <v>0.4</v>
      </c>
      <c r="F675" s="22">
        <f>IF(Table4[[#This Row],[Net_Balance]]&gt;1,1+(Table4[[#This Row],[Net_Balance]]-1)/$F$974,1)</f>
        <v>1</v>
      </c>
      <c r="G675" s="22">
        <f>IF(Table4[[#This Row],[Net_Balance]]&lt;1,1-(1-Table4[[#This Row],[Net_Balance]])/$F$974,1)</f>
        <v>0.99142857142857144</v>
      </c>
      <c r="H675" s="22">
        <f>IF(Table4[[#This Row],[Net_Balance]]&gt;1,1+(Table4[[#This Row],[Net_Balance]]-1)/$H$974,1)</f>
        <v>1</v>
      </c>
      <c r="I675" s="22">
        <f>IF(Table4[[#This Row],[Net_Balance]]&lt;1,1-(1-Table4[[#This Row],[Net_Balance]])/$H$974,1)</f>
        <v>0.99399999999999999</v>
      </c>
      <c r="J675" s="22">
        <f>IF(Table4[[#This Row],[Net_Balance]]&gt;1,(Table4[[#This Row],[Net_Balance]]-1)/$J$974,0)</f>
        <v>0</v>
      </c>
      <c r="K675" s="22">
        <f>IF(Table4[[#This Row],[Net_Balance]]&lt;1,-(1-Table4[[#This Row],[Net_Balance]])/$J$974,0)</f>
        <v>-1.2E-2</v>
      </c>
      <c r="L675" t="s">
        <v>108</v>
      </c>
      <c r="M675" t="s">
        <v>86</v>
      </c>
      <c r="N675" t="s">
        <v>7</v>
      </c>
      <c r="O675">
        <v>1</v>
      </c>
      <c r="P675">
        <v>-50</v>
      </c>
      <c r="Q675">
        <v>40</v>
      </c>
      <c r="R675">
        <v>1664605764</v>
      </c>
      <c r="S675">
        <v>6</v>
      </c>
      <c r="T675" t="s">
        <v>117</v>
      </c>
      <c r="U675">
        <v>0</v>
      </c>
      <c r="V675">
        <v>-50</v>
      </c>
      <c r="W675">
        <v>0.5</v>
      </c>
      <c r="X675">
        <v>70</v>
      </c>
      <c r="Y675">
        <v>0.5</v>
      </c>
      <c r="Z675">
        <v>10</v>
      </c>
      <c r="AA675">
        <v>3600</v>
      </c>
      <c r="AB675">
        <v>60</v>
      </c>
      <c r="AC675">
        <v>4</v>
      </c>
      <c r="AD675">
        <v>0.25</v>
      </c>
      <c r="AE675">
        <v>0.75</v>
      </c>
      <c r="AF675">
        <v>2</v>
      </c>
      <c r="AG675">
        <v>0.5</v>
      </c>
      <c r="AH675">
        <v>0.25</v>
      </c>
      <c r="AI675">
        <v>0.625</v>
      </c>
      <c r="AJ675">
        <v>0.375</v>
      </c>
      <c r="AK675">
        <v>-5</v>
      </c>
      <c r="AL675">
        <v>3375</v>
      </c>
      <c r="AM675">
        <v>58.094750193111253</v>
      </c>
      <c r="AN675">
        <v>0.9</v>
      </c>
      <c r="AO675">
        <v>0.38419903534316502</v>
      </c>
      <c r="AP675">
        <v>0.61580096465683498</v>
      </c>
      <c r="AQ675" s="2">
        <f>Table4[[#This Row],[Gain]]^Table4[[#This Row],[θ]]</f>
        <v>43.153154399808855</v>
      </c>
      <c r="AR675" s="2">
        <f>-Table4[[#This Row],[λ]]*-Table4[[#This Row],[Loss]]^Table4[[#This Row],[θ]]</f>
        <v>64.054973166180915</v>
      </c>
      <c r="AS675" s="2">
        <f>Table4[[#This Row],[pie_gain]]*Table4[[#This Row],[v_n_w_g]]-Table4[[#This Row],[pie_loss]]*Table4[[#This Row],[v_n_w_l]]</f>
        <v>-22.865713974380668</v>
      </c>
      <c r="AT675" s="2">
        <f>IF(Table4[[#This Row],[diff_v]]&gt;=1,1,0)</f>
        <v>0</v>
      </c>
      <c r="AU675" s="2">
        <f>Table4[[#This Row],[Gain]]^(Table4[[#This Row],[θ]]*Table4[[#This Row],[ω_p]])</f>
        <v>43.153154399808855</v>
      </c>
      <c r="AV675" s="2">
        <f>-Table4[[#This Row],[λ]]*-Table4[[#This Row],[Loss]]^(Table4[[#This Row],[θ]]*Table4[[#This Row],[ω_n]])</f>
        <v>62.179664148296922</v>
      </c>
      <c r="AW675" s="2">
        <f>Table4[[#This Row],[v_n_w_g_w]]*Table4[[#This Row],[pie_gain]]-Table4[[#This Row],[v_n_w_l_w]]*Table4[[#This Row],[pie_loss]]</f>
        <v>-21.710896872138044</v>
      </c>
      <c r="AX675" s="2">
        <f>IF(Table4[[#This Row],[diff_v_w]]&gt;=1,1,0)</f>
        <v>0</v>
      </c>
      <c r="AY675" s="2">
        <f>Table4[[#This Row],[Gain]]^(Table4[[#This Row],[θ]])*Table4[[#This Row],[ω_p2]]</f>
        <v>43.153154399808855</v>
      </c>
      <c r="AZ675" s="2">
        <f>-Table4[[#This Row],[λ]]*-Table4[[#This Row],[Loss]]^(Table4[[#This Row],[θ]])*Table4[[#This Row],[ω_n2]]</f>
        <v>63.670643327183832</v>
      </c>
      <c r="BA675" s="2">
        <f>Table4[[#This Row],[v_n_w_g_w2]]*Table4[[#This Row],[pie_gain]]-Table4[[#This Row],[v_n_w_l_w2]]*Table4[[#This Row],[pie_loss]]</f>
        <v>-22.629043288779854</v>
      </c>
      <c r="BB675" s="2">
        <f>IF(Table4[[#This Row],[diff_v_w2]]&gt;=1,1,0)</f>
        <v>0</v>
      </c>
      <c r="BC675" s="2">
        <f>Table4[[#This Row],[Gain]]^(Table4[[#This Row],[θ]]+Table4[[#This Row],[ω_p3]])</f>
        <v>43.153154399808855</v>
      </c>
      <c r="BD675" s="2">
        <f>-Table4[[#This Row],[λ]]*-Table4[[#This Row],[Loss]]^(Table4[[#This Row],[θ]]+Table4[[#This Row],[ω_n3]])</f>
        <v>61.117448260660559</v>
      </c>
      <c r="BE675" s="2">
        <f>Table4[[#This Row],[v_n_w_g_w3]]*Table4[[#This Row],[pie_gain]]-Table4[[#This Row],[v_n_w_l_w3]]*Table4[[#This Row],[pie_loss]]</f>
        <v>-21.056783303857756</v>
      </c>
      <c r="BF675" s="2">
        <f>IF(Table4[[#This Row],[diff_v_w3]]&gt;=1,1,0)</f>
        <v>0</v>
      </c>
      <c r="BG675" s="2">
        <f>(Table4[[#This Row],[Accept]]-Table4[[#This Row],[projected_M1]])</f>
        <v>1</v>
      </c>
      <c r="BH675" s="2">
        <f>(Table4[[#This Row],[Accept]]-Table4[[#This Row],[projected_M2]])</f>
        <v>1</v>
      </c>
      <c r="BI675" s="2">
        <f>(Table4[[#This Row],[Accept]]-Table4[[#This Row],[projected_M3]])</f>
        <v>1</v>
      </c>
      <c r="BJ675" s="2">
        <f>(Table4[[#This Row],[Accept]]-Table4[[#This Row],[projected_M4]])</f>
        <v>1</v>
      </c>
    </row>
    <row r="676" spans="1:62" x14ac:dyDescent="0.3">
      <c r="A676">
        <v>10</v>
      </c>
      <c r="B676" t="s">
        <v>47</v>
      </c>
      <c r="C676">
        <v>0.88613857459934653</v>
      </c>
      <c r="D676">
        <v>-2</v>
      </c>
      <c r="E676" s="22">
        <f>IF(Table4[[#This Row],[Trial]]="G1",Table4[[#This Row],[Balance]]/100,IF(Table4[[#This Row],[Trial]]="G2",Table4[[#This Row],[Balance]]/200,Table4[[#This Row],[Balance]]/500))</f>
        <v>0.4</v>
      </c>
      <c r="F676" s="22">
        <f>IF(Table4[[#This Row],[Net_Balance]]&gt;1,1+(Table4[[#This Row],[Net_Balance]]-1)/$F$974,1)</f>
        <v>1</v>
      </c>
      <c r="G676" s="22">
        <f>IF(Table4[[#This Row],[Net_Balance]]&lt;1,1-(1-Table4[[#This Row],[Net_Balance]])/$F$974,1)</f>
        <v>0.99142857142857144</v>
      </c>
      <c r="H676" s="22">
        <f>IF(Table4[[#This Row],[Net_Balance]]&gt;1,1+(Table4[[#This Row],[Net_Balance]]-1)/$H$974,1)</f>
        <v>1</v>
      </c>
      <c r="I676" s="22">
        <f>IF(Table4[[#This Row],[Net_Balance]]&lt;1,1-(1-Table4[[#This Row],[Net_Balance]])/$H$974,1)</f>
        <v>0.99399999999999999</v>
      </c>
      <c r="J676" s="22">
        <f>IF(Table4[[#This Row],[Net_Balance]]&gt;1,(Table4[[#This Row],[Net_Balance]]-1)/$J$974,0)</f>
        <v>0</v>
      </c>
      <c r="K676" s="22">
        <f>IF(Table4[[#This Row],[Net_Balance]]&lt;1,-(1-Table4[[#This Row],[Net_Balance]])/$J$974,0)</f>
        <v>-1.2E-2</v>
      </c>
      <c r="L676" t="s">
        <v>108</v>
      </c>
      <c r="M676" t="s">
        <v>58</v>
      </c>
      <c r="N676" t="s">
        <v>5</v>
      </c>
      <c r="O676">
        <v>0</v>
      </c>
      <c r="P676">
        <v>0</v>
      </c>
      <c r="Q676">
        <v>40</v>
      </c>
      <c r="R676">
        <v>1664605779</v>
      </c>
      <c r="S676">
        <v>7</v>
      </c>
      <c r="T676" t="s">
        <v>118</v>
      </c>
      <c r="U676">
        <v>1</v>
      </c>
      <c r="V676">
        <v>-50</v>
      </c>
      <c r="W676">
        <v>0.5</v>
      </c>
      <c r="X676">
        <v>50</v>
      </c>
      <c r="Y676">
        <v>0.5</v>
      </c>
      <c r="Z676">
        <v>0</v>
      </c>
      <c r="AA676">
        <v>2500</v>
      </c>
      <c r="AB676">
        <v>50</v>
      </c>
      <c r="AC676">
        <v>2</v>
      </c>
      <c r="AD676">
        <v>0.25</v>
      </c>
      <c r="AE676">
        <v>0.75</v>
      </c>
      <c r="AF676">
        <v>2</v>
      </c>
      <c r="AG676">
        <v>0.5</v>
      </c>
      <c r="AH676">
        <v>0.25</v>
      </c>
      <c r="AI676">
        <v>0.625</v>
      </c>
      <c r="AJ676">
        <v>0.375</v>
      </c>
      <c r="AK676">
        <v>-12.5</v>
      </c>
      <c r="AL676">
        <v>2343.75</v>
      </c>
      <c r="AM676">
        <v>48.412291827592711</v>
      </c>
      <c r="AN676">
        <v>0.9</v>
      </c>
      <c r="AO676">
        <v>0.38419903534316502</v>
      </c>
      <c r="AP676">
        <v>0.61580096465683498</v>
      </c>
      <c r="AQ676" s="2">
        <f>Table4[[#This Row],[Gain]]^Table4[[#This Row],[θ]]</f>
        <v>32.027486583090457</v>
      </c>
      <c r="AR676" s="2">
        <f>-Table4[[#This Row],[λ]]*-Table4[[#This Row],[Loss]]^Table4[[#This Row],[θ]]</f>
        <v>64.054973166180915</v>
      </c>
      <c r="AS676" s="2">
        <f>Table4[[#This Row],[pie_gain]]*Table4[[#This Row],[v_n_w_g]]-Table4[[#This Row],[pie_loss]]*Table4[[#This Row],[v_n_w_l]]</f>
        <v>-27.140184817112374</v>
      </c>
      <c r="AT676" s="2">
        <f>IF(Table4[[#This Row],[diff_v]]&gt;=1,1,0)</f>
        <v>0</v>
      </c>
      <c r="AU676" s="2">
        <f>Table4[[#This Row],[Gain]]^(Table4[[#This Row],[θ]]*Table4[[#This Row],[ω_p]])</f>
        <v>32.027486583090457</v>
      </c>
      <c r="AV676" s="2">
        <f>-Table4[[#This Row],[λ]]*-Table4[[#This Row],[Loss]]^(Table4[[#This Row],[θ]]*Table4[[#This Row],[ω_n]])</f>
        <v>62.179664148296922</v>
      </c>
      <c r="AW676" s="2">
        <f>Table4[[#This Row],[v_n_w_g_w]]*Table4[[#This Row],[pie_gain]]-Table4[[#This Row],[v_n_w_l_w]]*Table4[[#This Row],[pie_loss]]</f>
        <v>-25.985367714869749</v>
      </c>
      <c r="AX676" s="2">
        <f>IF(Table4[[#This Row],[diff_v_w]]&gt;=1,1,0)</f>
        <v>0</v>
      </c>
      <c r="AY676" s="2">
        <f>Table4[[#This Row],[Gain]]^(Table4[[#This Row],[θ]])*Table4[[#This Row],[ω_p2]]</f>
        <v>32.027486583090457</v>
      </c>
      <c r="AZ676" s="2">
        <f>-Table4[[#This Row],[λ]]*-Table4[[#This Row],[Loss]]^(Table4[[#This Row],[θ]])*Table4[[#This Row],[ω_n2]]</f>
        <v>63.670643327183832</v>
      </c>
      <c r="BA676" s="2">
        <f>Table4[[#This Row],[v_n_w_g_w2]]*Table4[[#This Row],[pie_gain]]-Table4[[#This Row],[v_n_w_l_w2]]*Table4[[#This Row],[pie_loss]]</f>
        <v>-26.90351413151156</v>
      </c>
      <c r="BB676" s="2">
        <f>IF(Table4[[#This Row],[diff_v_w2]]&gt;=1,1,0)</f>
        <v>0</v>
      </c>
      <c r="BC676" s="2">
        <f>Table4[[#This Row],[Gain]]^(Table4[[#This Row],[θ]]+Table4[[#This Row],[ω_p3]])</f>
        <v>32.027486583090457</v>
      </c>
      <c r="BD676" s="2">
        <f>-Table4[[#This Row],[λ]]*-Table4[[#This Row],[Loss]]^(Table4[[#This Row],[θ]]+Table4[[#This Row],[ω_n3]])</f>
        <v>61.117448260660559</v>
      </c>
      <c r="BE676" s="2">
        <f>Table4[[#This Row],[v_n_w_g_w3]]*Table4[[#This Row],[pie_gain]]-Table4[[#This Row],[v_n_w_l_w3]]*Table4[[#This Row],[pie_loss]]</f>
        <v>-25.331254146589462</v>
      </c>
      <c r="BF676" s="2">
        <f>IF(Table4[[#This Row],[diff_v_w3]]&gt;=1,1,0)</f>
        <v>0</v>
      </c>
      <c r="BG676" s="2">
        <f>(Table4[[#This Row],[Accept]]-Table4[[#This Row],[projected_M1]])</f>
        <v>0</v>
      </c>
      <c r="BH676" s="2">
        <f>(Table4[[#This Row],[Accept]]-Table4[[#This Row],[projected_M2]])</f>
        <v>0</v>
      </c>
      <c r="BI676" s="2">
        <f>(Table4[[#This Row],[Accept]]-Table4[[#This Row],[projected_M3]])</f>
        <v>0</v>
      </c>
      <c r="BJ676" s="2">
        <f>(Table4[[#This Row],[Accept]]-Table4[[#This Row],[projected_M4]])</f>
        <v>0</v>
      </c>
    </row>
    <row r="677" spans="1:62" x14ac:dyDescent="0.3">
      <c r="A677">
        <v>11</v>
      </c>
      <c r="B677" t="s">
        <v>47</v>
      </c>
      <c r="C677">
        <v>0.88613857459934653</v>
      </c>
      <c r="D677">
        <v>-2</v>
      </c>
      <c r="E677" s="22">
        <f>IF(Table4[[#This Row],[Trial]]="G1",Table4[[#This Row],[Balance]]/100,IF(Table4[[#This Row],[Trial]]="G2",Table4[[#This Row],[Balance]]/200,Table4[[#This Row],[Balance]]/500))</f>
        <v>1.1000000000000001</v>
      </c>
      <c r="F677" s="22">
        <f>IF(Table4[[#This Row],[Net_Balance]]&gt;1,1+(Table4[[#This Row],[Net_Balance]]-1)/$F$974,1)</f>
        <v>1.0014285714285713</v>
      </c>
      <c r="G677" s="22">
        <f>IF(Table4[[#This Row],[Net_Balance]]&lt;1,1-(1-Table4[[#This Row],[Net_Balance]])/$F$974,1)</f>
        <v>1</v>
      </c>
      <c r="H677" s="22">
        <f>IF(Table4[[#This Row],[Net_Balance]]&gt;1,1+(Table4[[#This Row],[Net_Balance]]-1)/$H$974,1)</f>
        <v>1.0009999999999999</v>
      </c>
      <c r="I677" s="22">
        <f>IF(Table4[[#This Row],[Net_Balance]]&lt;1,1-(1-Table4[[#This Row],[Net_Balance]])/$H$974,1)</f>
        <v>1</v>
      </c>
      <c r="J677" s="22">
        <f>IF(Table4[[#This Row],[Net_Balance]]&gt;1,(Table4[[#This Row],[Net_Balance]]-1)/$J$974,0)</f>
        <v>2.0000000000000018E-3</v>
      </c>
      <c r="K677" s="22">
        <f>IF(Table4[[#This Row],[Net_Balance]]&lt;1,-(1-Table4[[#This Row],[Net_Balance]])/$J$974,0)</f>
        <v>0</v>
      </c>
      <c r="L677" t="s">
        <v>108</v>
      </c>
      <c r="M677" t="s">
        <v>75</v>
      </c>
      <c r="N677" t="s">
        <v>7</v>
      </c>
      <c r="O677">
        <v>1</v>
      </c>
      <c r="P677">
        <v>70</v>
      </c>
      <c r="Q677">
        <v>110</v>
      </c>
      <c r="R677">
        <v>1664605784</v>
      </c>
      <c r="S677">
        <v>5</v>
      </c>
      <c r="T677" t="s">
        <v>117</v>
      </c>
      <c r="U677">
        <v>0</v>
      </c>
      <c r="V677">
        <v>-50</v>
      </c>
      <c r="W677">
        <v>0.5</v>
      </c>
      <c r="X677">
        <v>70</v>
      </c>
      <c r="Y677">
        <v>0.5</v>
      </c>
      <c r="Z677">
        <v>10</v>
      </c>
      <c r="AA677">
        <v>3600</v>
      </c>
      <c r="AB677">
        <v>60</v>
      </c>
      <c r="AC677">
        <v>2</v>
      </c>
      <c r="AD677">
        <v>0.25</v>
      </c>
      <c r="AE677">
        <v>0.75</v>
      </c>
      <c r="AF677">
        <v>1</v>
      </c>
      <c r="AG677">
        <v>0.25</v>
      </c>
      <c r="AH677">
        <v>0.5</v>
      </c>
      <c r="AI677">
        <v>0.375</v>
      </c>
      <c r="AJ677">
        <v>0.625</v>
      </c>
      <c r="AK677">
        <v>25</v>
      </c>
      <c r="AL677">
        <v>3375</v>
      </c>
      <c r="AM677">
        <v>58.094750193111253</v>
      </c>
      <c r="AN677">
        <v>0.9</v>
      </c>
      <c r="AO677">
        <v>0.60844334427391233</v>
      </c>
      <c r="AP677">
        <v>0.39155665572608767</v>
      </c>
      <c r="AQ677" s="2">
        <f>Table4[[#This Row],[Gain]]^Table4[[#This Row],[θ]]</f>
        <v>43.153154399808855</v>
      </c>
      <c r="AR677" s="2">
        <f>-Table4[[#This Row],[λ]]*-Table4[[#This Row],[Loss]]^Table4[[#This Row],[θ]]</f>
        <v>64.054973166180915</v>
      </c>
      <c r="AS677" s="2">
        <f>Table4[[#This Row],[pie_gain]]*Table4[[#This Row],[v_n_w_g]]-Table4[[#This Row],[pie_loss]]*Table4[[#This Row],[v_n_w_l]]</f>
        <v>1.1750985034141088</v>
      </c>
      <c r="AT677" s="2">
        <f>IF(Table4[[#This Row],[diff_v]]&gt;=1,1,0)</f>
        <v>1</v>
      </c>
      <c r="AU677" s="2">
        <f>Table4[[#This Row],[Gain]]^(Table4[[#This Row],[θ]]*Table4[[#This Row],[ω_p]])</f>
        <v>43.385866880215978</v>
      </c>
      <c r="AV677" s="2">
        <f>-Table4[[#This Row],[λ]]*-Table4[[#This Row],[Loss]]^(Table4[[#This Row],[θ]]*Table4[[#This Row],[ω_n]])</f>
        <v>64.054973166180915</v>
      </c>
      <c r="AW677" s="2">
        <f>Table4[[#This Row],[v_n_w_g_w]]*Table4[[#This Row],[pie_gain]]-Table4[[#This Row],[v_n_w_l_w]]*Table4[[#This Row],[pie_loss]]</f>
        <v>1.3166908632472989</v>
      </c>
      <c r="AX677" s="2">
        <f>IF(Table4[[#This Row],[diff_v_w]]&gt;=1,1,0)</f>
        <v>1</v>
      </c>
      <c r="AY677" s="2">
        <f>Table4[[#This Row],[Gain]]^(Table4[[#This Row],[θ]])*Table4[[#This Row],[ω_p2]]</f>
        <v>43.196307554208659</v>
      </c>
      <c r="AZ677" s="2">
        <f>-Table4[[#This Row],[λ]]*-Table4[[#This Row],[Loss]]^(Table4[[#This Row],[θ]])*Table4[[#This Row],[ω_n2]]</f>
        <v>64.054973166180915</v>
      </c>
      <c r="BA677" s="2">
        <f>Table4[[#This Row],[v_n_w_g_w2]]*Table4[[#This Row],[pie_gain]]-Table4[[#This Row],[v_n_w_l_w2]]*Table4[[#This Row],[pie_loss]]</f>
        <v>1.2013547529930939</v>
      </c>
      <c r="BB677" s="2">
        <f>IF(Table4[[#This Row],[diff_v_w2]]&gt;=1,1,0)</f>
        <v>1</v>
      </c>
      <c r="BC677" s="2">
        <f>Table4[[#This Row],[Gain]]^(Table4[[#This Row],[θ]]+Table4[[#This Row],[ω_p3]])</f>
        <v>43.521388567708961</v>
      </c>
      <c r="BD677" s="2">
        <f>-Table4[[#This Row],[λ]]*-Table4[[#This Row],[Loss]]^(Table4[[#This Row],[θ]]+Table4[[#This Row],[ω_n3]])</f>
        <v>64.054973166180915</v>
      </c>
      <c r="BE677" s="2">
        <f>Table4[[#This Row],[v_n_w_g_w3]]*Table4[[#This Row],[pie_gain]]-Table4[[#This Row],[v_n_w_l_w3]]*Table4[[#This Row],[pie_loss]]</f>
        <v>1.3991481320071699</v>
      </c>
      <c r="BF677" s="2">
        <f>IF(Table4[[#This Row],[diff_v_w3]]&gt;=1,1,0)</f>
        <v>1</v>
      </c>
      <c r="BG677" s="2">
        <f>(Table4[[#This Row],[Accept]]-Table4[[#This Row],[projected_M1]])</f>
        <v>0</v>
      </c>
      <c r="BH677" s="2">
        <f>(Table4[[#This Row],[Accept]]-Table4[[#This Row],[projected_M2]])</f>
        <v>0</v>
      </c>
      <c r="BI677" s="2">
        <f>(Table4[[#This Row],[Accept]]-Table4[[#This Row],[projected_M3]])</f>
        <v>0</v>
      </c>
      <c r="BJ677" s="2">
        <f>(Table4[[#This Row],[Accept]]-Table4[[#This Row],[projected_M4]])</f>
        <v>0</v>
      </c>
    </row>
    <row r="678" spans="1:62" x14ac:dyDescent="0.3">
      <c r="A678">
        <v>13</v>
      </c>
      <c r="B678" t="s">
        <v>47</v>
      </c>
      <c r="C678">
        <v>0.88613857459934653</v>
      </c>
      <c r="D678">
        <v>-2</v>
      </c>
      <c r="E678" s="22">
        <f>IF(Table4[[#This Row],[Trial]]="G1",Table4[[#This Row],[Balance]]/100,IF(Table4[[#This Row],[Trial]]="G2",Table4[[#This Row],[Balance]]/200,Table4[[#This Row],[Balance]]/500))</f>
        <v>0.2</v>
      </c>
      <c r="F678" s="22">
        <f>IF(Table4[[#This Row],[Net_Balance]]&gt;1,1+(Table4[[#This Row],[Net_Balance]]-1)/$F$974,1)</f>
        <v>1</v>
      </c>
      <c r="G678" s="22">
        <f>IF(Table4[[#This Row],[Net_Balance]]&lt;1,1-(1-Table4[[#This Row],[Net_Balance]])/$F$974,1)</f>
        <v>0.98857142857142855</v>
      </c>
      <c r="H678" s="22">
        <f>IF(Table4[[#This Row],[Net_Balance]]&gt;1,1+(Table4[[#This Row],[Net_Balance]]-1)/$H$974,1)</f>
        <v>1</v>
      </c>
      <c r="I678" s="22">
        <f>IF(Table4[[#This Row],[Net_Balance]]&lt;1,1-(1-Table4[[#This Row],[Net_Balance]])/$H$974,1)</f>
        <v>0.99199999999999999</v>
      </c>
      <c r="J678" s="22">
        <f>IF(Table4[[#This Row],[Net_Balance]]&gt;1,(Table4[[#This Row],[Net_Balance]]-1)/$J$974,0)</f>
        <v>0</v>
      </c>
      <c r="K678" s="22">
        <f>IF(Table4[[#This Row],[Net_Balance]]&lt;1,-(1-Table4[[#This Row],[Net_Balance]])/$J$974,0)</f>
        <v>-1.6E-2</v>
      </c>
      <c r="L678" t="s">
        <v>108</v>
      </c>
      <c r="M678" t="s">
        <v>50</v>
      </c>
      <c r="N678" t="s">
        <v>7</v>
      </c>
      <c r="O678">
        <v>1</v>
      </c>
      <c r="P678">
        <v>-90</v>
      </c>
      <c r="Q678">
        <v>20</v>
      </c>
      <c r="R678">
        <v>1664605804</v>
      </c>
      <c r="S678">
        <v>5</v>
      </c>
      <c r="T678" t="s">
        <v>117</v>
      </c>
      <c r="U678">
        <v>0</v>
      </c>
      <c r="V678">
        <v>-90</v>
      </c>
      <c r="W678">
        <v>0.5</v>
      </c>
      <c r="X678">
        <v>180</v>
      </c>
      <c r="Y678">
        <v>0.5</v>
      </c>
      <c r="Z678">
        <v>45</v>
      </c>
      <c r="AA678">
        <v>18225</v>
      </c>
      <c r="AB678">
        <v>135</v>
      </c>
      <c r="AC678">
        <v>4</v>
      </c>
      <c r="AD678">
        <v>0.75</v>
      </c>
      <c r="AE678">
        <v>0.25</v>
      </c>
      <c r="AF678">
        <v>2</v>
      </c>
      <c r="AG678">
        <v>0.05</v>
      </c>
      <c r="AH678">
        <v>0.2</v>
      </c>
      <c r="AI678">
        <v>0.42499999999999999</v>
      </c>
      <c r="AJ678">
        <v>0.57499999999999996</v>
      </c>
      <c r="AK678">
        <v>65.249999999999986</v>
      </c>
      <c r="AL678">
        <v>17814.9375</v>
      </c>
      <c r="AM678">
        <v>133.47260954967501</v>
      </c>
      <c r="AN678">
        <v>0.9</v>
      </c>
      <c r="AO678">
        <v>0.56330583577691229</v>
      </c>
      <c r="AP678">
        <v>0.43669416422308771</v>
      </c>
      <c r="AQ678" s="2">
        <f>Table4[[#This Row],[Gain]]^Table4[[#This Row],[θ]]</f>
        <v>99.651528158912399</v>
      </c>
      <c r="AR678" s="2">
        <f>-Table4[[#This Row],[λ]]*-Table4[[#This Row],[Loss]]^Table4[[#This Row],[θ]]</f>
        <v>107.83498131120591</v>
      </c>
      <c r="AS678" s="2">
        <f>Table4[[#This Row],[pie_gain]]*Table4[[#This Row],[v_n_w_g]]-Table4[[#This Row],[pie_loss]]*Table4[[#This Row],[v_n_w_l]]</f>
        <v>9.043380318293309</v>
      </c>
      <c r="AT678" s="2">
        <f>IF(Table4[[#This Row],[diff_v]]&gt;=1,1,0)</f>
        <v>1</v>
      </c>
      <c r="AU678" s="2">
        <f>Table4[[#This Row],[Gain]]^(Table4[[#This Row],[θ]]*Table4[[#This Row],[ω_p]])</f>
        <v>99.651528158912399</v>
      </c>
      <c r="AV678" s="2">
        <f>-Table4[[#This Row],[λ]]*-Table4[[#This Row],[Loss]]^(Table4[[#This Row],[θ]]*Table4[[#This Row],[ω_n]])</f>
        <v>103.03113193332771</v>
      </c>
      <c r="AW678" s="2">
        <f>Table4[[#This Row],[v_n_w_g_w]]*Table4[[#This Row],[pie_gain]]-Table4[[#This Row],[v_n_w_l_w]]*Table4[[#This Row],[pie_loss]]</f>
        <v>11.141193307419428</v>
      </c>
      <c r="AX678" s="2">
        <f>IF(Table4[[#This Row],[diff_v_w]]&gt;=1,1,0)</f>
        <v>1</v>
      </c>
      <c r="AY678" s="2">
        <f>Table4[[#This Row],[Gain]]^(Table4[[#This Row],[θ]])*Table4[[#This Row],[ω_p2]]</f>
        <v>99.651528158912399</v>
      </c>
      <c r="AZ678" s="2">
        <f>-Table4[[#This Row],[λ]]*-Table4[[#This Row],[Loss]]^(Table4[[#This Row],[θ]])*Table4[[#This Row],[ω_n2]]</f>
        <v>106.97230146071627</v>
      </c>
      <c r="BA678" s="2">
        <f>Table4[[#This Row],[v_n_w_g_w2]]*Table4[[#This Row],[pie_gain]]-Table4[[#This Row],[v_n_w_l_w2]]*Table4[[#This Row],[pie_loss]]</f>
        <v>9.4201075745949865</v>
      </c>
      <c r="BB678" s="2">
        <f>IF(Table4[[#This Row],[diff_v_w2]]&gt;=1,1,0)</f>
        <v>1</v>
      </c>
      <c r="BC678" s="2">
        <f>Table4[[#This Row],[Gain]]^(Table4[[#This Row],[θ]]+Table4[[#This Row],[ω_p3]])</f>
        <v>99.651528158912399</v>
      </c>
      <c r="BD678" s="2">
        <f>-Table4[[#This Row],[λ]]*-Table4[[#This Row],[Loss]]^(Table4[[#This Row],[θ]]+Table4[[#This Row],[ω_n3]])</f>
        <v>100.34408733414779</v>
      </c>
      <c r="BE678" s="2">
        <f>Table4[[#This Row],[v_n_w_g_w3]]*Table4[[#This Row],[pie_gain]]-Table4[[#This Row],[v_n_w_l_w3]]*Table4[[#This Row],[pie_loss]]</f>
        <v>12.314610002888472</v>
      </c>
      <c r="BF678" s="2">
        <f>IF(Table4[[#This Row],[diff_v_w3]]&gt;=1,1,0)</f>
        <v>1</v>
      </c>
      <c r="BG678" s="2">
        <f>(Table4[[#This Row],[Accept]]-Table4[[#This Row],[projected_M1]])</f>
        <v>0</v>
      </c>
      <c r="BH678" s="2">
        <f>(Table4[[#This Row],[Accept]]-Table4[[#This Row],[projected_M2]])</f>
        <v>0</v>
      </c>
      <c r="BI678" s="2">
        <f>(Table4[[#This Row],[Accept]]-Table4[[#This Row],[projected_M3]])</f>
        <v>0</v>
      </c>
      <c r="BJ678" s="2">
        <f>(Table4[[#This Row],[Accept]]-Table4[[#This Row],[projected_M4]])</f>
        <v>0</v>
      </c>
    </row>
    <row r="679" spans="1:62" x14ac:dyDescent="0.3">
      <c r="A679">
        <v>14</v>
      </c>
      <c r="B679" t="s">
        <v>47</v>
      </c>
      <c r="C679">
        <v>0.88613857459934653</v>
      </c>
      <c r="D679">
        <v>-2</v>
      </c>
      <c r="E679" s="22">
        <f>IF(Table4[[#This Row],[Trial]]="G1",Table4[[#This Row],[Balance]]/100,IF(Table4[[#This Row],[Trial]]="G2",Table4[[#This Row],[Balance]]/200,Table4[[#This Row],[Balance]]/500))</f>
        <v>0.8</v>
      </c>
      <c r="F679" s="22">
        <f>IF(Table4[[#This Row],[Net_Balance]]&gt;1,1+(Table4[[#This Row],[Net_Balance]]-1)/$F$974,1)</f>
        <v>1</v>
      </c>
      <c r="G679" s="22">
        <f>IF(Table4[[#This Row],[Net_Balance]]&lt;1,1-(1-Table4[[#This Row],[Net_Balance]])/$F$974,1)</f>
        <v>0.99714285714285711</v>
      </c>
      <c r="H679" s="22">
        <f>IF(Table4[[#This Row],[Net_Balance]]&gt;1,1+(Table4[[#This Row],[Net_Balance]]-1)/$H$974,1)</f>
        <v>1</v>
      </c>
      <c r="I679" s="22">
        <f>IF(Table4[[#This Row],[Net_Balance]]&lt;1,1-(1-Table4[[#This Row],[Net_Balance]])/$H$974,1)</f>
        <v>0.998</v>
      </c>
      <c r="J679" s="22">
        <f>IF(Table4[[#This Row],[Net_Balance]]&gt;1,(Table4[[#This Row],[Net_Balance]]-1)/$J$974,0)</f>
        <v>0</v>
      </c>
      <c r="K679" s="22">
        <f>IF(Table4[[#This Row],[Net_Balance]]&lt;1,-(1-Table4[[#This Row],[Net_Balance]])/$J$974,0)</f>
        <v>-3.9999999999999992E-3</v>
      </c>
      <c r="L679" t="s">
        <v>108</v>
      </c>
      <c r="M679" t="s">
        <v>64</v>
      </c>
      <c r="N679" t="s">
        <v>7</v>
      </c>
      <c r="O679">
        <v>1</v>
      </c>
      <c r="P679">
        <v>60</v>
      </c>
      <c r="Q679">
        <v>80</v>
      </c>
      <c r="R679">
        <v>1664605810</v>
      </c>
      <c r="S679">
        <v>6</v>
      </c>
      <c r="T679" t="s">
        <v>118</v>
      </c>
      <c r="U679">
        <v>1</v>
      </c>
      <c r="V679">
        <v>-50</v>
      </c>
      <c r="W679">
        <v>0.5</v>
      </c>
      <c r="X679">
        <v>60</v>
      </c>
      <c r="Y679">
        <v>0.5</v>
      </c>
      <c r="Z679">
        <v>5</v>
      </c>
      <c r="AA679">
        <v>3025</v>
      </c>
      <c r="AB679">
        <v>55</v>
      </c>
      <c r="AC679">
        <v>4</v>
      </c>
      <c r="AD679">
        <v>0.25</v>
      </c>
      <c r="AE679">
        <v>0.75</v>
      </c>
      <c r="AF679">
        <v>2</v>
      </c>
      <c r="AG679">
        <v>0.5</v>
      </c>
      <c r="AH679">
        <v>0.25</v>
      </c>
      <c r="AI679">
        <v>0.625</v>
      </c>
      <c r="AJ679">
        <v>0.375</v>
      </c>
      <c r="AK679">
        <v>-8.75</v>
      </c>
      <c r="AL679">
        <v>2835.9375</v>
      </c>
      <c r="AM679">
        <v>53.253521010351982</v>
      </c>
      <c r="AN679">
        <v>0.9</v>
      </c>
      <c r="AO679">
        <v>0.38419903534316502</v>
      </c>
      <c r="AP679">
        <v>0.61580096465683498</v>
      </c>
      <c r="AQ679" s="2">
        <f>Table4[[#This Row],[Gain]]^Table4[[#This Row],[θ]]</f>
        <v>37.643362891590748</v>
      </c>
      <c r="AR679" s="2">
        <f>-Table4[[#This Row],[λ]]*-Table4[[#This Row],[Loss]]^Table4[[#This Row],[θ]]</f>
        <v>64.054973166180915</v>
      </c>
      <c r="AS679" s="2">
        <f>Table4[[#This Row],[pie_gain]]*Table4[[#This Row],[v_n_w_g]]-Table4[[#This Row],[pie_loss]]*Table4[[#This Row],[v_n_w_l]]</f>
        <v>-24.982570556780026</v>
      </c>
      <c r="AT679" s="2">
        <f>IF(Table4[[#This Row],[diff_v]]&gt;=1,1,0)</f>
        <v>0</v>
      </c>
      <c r="AU679" s="2">
        <f>Table4[[#This Row],[Gain]]^(Table4[[#This Row],[θ]]*Table4[[#This Row],[ω_p]])</f>
        <v>37.643362891590748</v>
      </c>
      <c r="AV679" s="2">
        <f>-Table4[[#This Row],[λ]]*-Table4[[#This Row],[Loss]]^(Table4[[#This Row],[θ]]*Table4[[#This Row],[ω_n]])</f>
        <v>63.423668673708228</v>
      </c>
      <c r="AW679" s="2">
        <f>Table4[[#This Row],[v_n_w_g_w]]*Table4[[#This Row],[pie_gain]]-Table4[[#This Row],[v_n_w_l_w]]*Table4[[#This Row],[pie_loss]]</f>
        <v>-24.593812641323147</v>
      </c>
      <c r="AX679" s="2">
        <f>IF(Table4[[#This Row],[diff_v_w]]&gt;=1,1,0)</f>
        <v>0</v>
      </c>
      <c r="AY679" s="2">
        <f>Table4[[#This Row],[Gain]]^(Table4[[#This Row],[θ]])*Table4[[#This Row],[ω_p2]]</f>
        <v>37.643362891590748</v>
      </c>
      <c r="AZ679" s="2">
        <f>-Table4[[#This Row],[λ]]*-Table4[[#This Row],[Loss]]^(Table4[[#This Row],[θ]])*Table4[[#This Row],[ω_n2]]</f>
        <v>63.926863219848556</v>
      </c>
      <c r="BA679" s="2">
        <f>Table4[[#This Row],[v_n_w_g_w2]]*Table4[[#This Row],[pie_gain]]-Table4[[#This Row],[v_n_w_l_w2]]*Table4[[#This Row],[pie_loss]]</f>
        <v>-24.903680328246423</v>
      </c>
      <c r="BB679" s="2">
        <f>IF(Table4[[#This Row],[diff_v_w2]]&gt;=1,1,0)</f>
        <v>0</v>
      </c>
      <c r="BC679" s="2">
        <f>Table4[[#This Row],[Gain]]^(Table4[[#This Row],[θ]]+Table4[[#This Row],[ω_p3]])</f>
        <v>37.643362891590748</v>
      </c>
      <c r="BD679" s="2">
        <f>-Table4[[#This Row],[λ]]*-Table4[[#This Row],[Loss]]^(Table4[[#This Row],[θ]]+Table4[[#This Row],[ω_n3]])</f>
        <v>63.060436644796596</v>
      </c>
      <c r="BE679" s="2">
        <f>Table4[[#This Row],[v_n_w_g_w3]]*Table4[[#This Row],[pie_gain]]-Table4[[#This Row],[v_n_w_l_w3]]*Table4[[#This Row],[pie_loss]]</f>
        <v>-24.37013400752511</v>
      </c>
      <c r="BF679" s="2">
        <f>IF(Table4[[#This Row],[diff_v_w3]]&gt;=1,1,0)</f>
        <v>0</v>
      </c>
      <c r="BG679" s="2">
        <f>(Table4[[#This Row],[Accept]]-Table4[[#This Row],[projected_M1]])</f>
        <v>1</v>
      </c>
      <c r="BH679" s="2">
        <f>(Table4[[#This Row],[Accept]]-Table4[[#This Row],[projected_M2]])</f>
        <v>1</v>
      </c>
      <c r="BI679" s="2">
        <f>(Table4[[#This Row],[Accept]]-Table4[[#This Row],[projected_M3]])</f>
        <v>1</v>
      </c>
      <c r="BJ679" s="2">
        <f>(Table4[[#This Row],[Accept]]-Table4[[#This Row],[projected_M4]])</f>
        <v>1</v>
      </c>
    </row>
    <row r="680" spans="1:62" x14ac:dyDescent="0.3">
      <c r="A680">
        <v>15</v>
      </c>
      <c r="B680" t="s">
        <v>47</v>
      </c>
      <c r="C680">
        <v>0.88613857459934653</v>
      </c>
      <c r="D680">
        <v>-2</v>
      </c>
      <c r="E680" s="22">
        <f>IF(Table4[[#This Row],[Trial]]="G1",Table4[[#This Row],[Balance]]/100,IF(Table4[[#This Row],[Trial]]="G2",Table4[[#This Row],[Balance]]/200,Table4[[#This Row],[Balance]]/500))</f>
        <v>0.8</v>
      </c>
      <c r="F680" s="22">
        <f>IF(Table4[[#This Row],[Net_Balance]]&gt;1,1+(Table4[[#This Row],[Net_Balance]]-1)/$F$974,1)</f>
        <v>1</v>
      </c>
      <c r="G680" s="22">
        <f>IF(Table4[[#This Row],[Net_Balance]]&lt;1,1-(1-Table4[[#This Row],[Net_Balance]])/$F$974,1)</f>
        <v>0.99714285714285711</v>
      </c>
      <c r="H680" s="22">
        <f>IF(Table4[[#This Row],[Net_Balance]]&gt;1,1+(Table4[[#This Row],[Net_Balance]]-1)/$H$974,1)</f>
        <v>1</v>
      </c>
      <c r="I680" s="22">
        <f>IF(Table4[[#This Row],[Net_Balance]]&lt;1,1-(1-Table4[[#This Row],[Net_Balance]])/$H$974,1)</f>
        <v>0.998</v>
      </c>
      <c r="J680" s="22">
        <f>IF(Table4[[#This Row],[Net_Balance]]&gt;1,(Table4[[#This Row],[Net_Balance]]-1)/$J$974,0)</f>
        <v>0</v>
      </c>
      <c r="K680" s="22">
        <f>IF(Table4[[#This Row],[Net_Balance]]&lt;1,-(1-Table4[[#This Row],[Net_Balance]])/$J$974,0)</f>
        <v>-3.9999999999999992E-3</v>
      </c>
      <c r="L680" t="s">
        <v>108</v>
      </c>
      <c r="M680" t="s">
        <v>72</v>
      </c>
      <c r="N680" t="s">
        <v>5</v>
      </c>
      <c r="O680">
        <v>0</v>
      </c>
      <c r="P680">
        <v>0</v>
      </c>
      <c r="Q680">
        <v>80</v>
      </c>
      <c r="R680">
        <v>1664605815</v>
      </c>
      <c r="S680">
        <v>5</v>
      </c>
      <c r="T680" t="s">
        <v>118</v>
      </c>
      <c r="U680">
        <v>1</v>
      </c>
      <c r="V680">
        <v>-90</v>
      </c>
      <c r="W680">
        <v>0.5</v>
      </c>
      <c r="X680">
        <v>90</v>
      </c>
      <c r="Y680">
        <v>0.5</v>
      </c>
      <c r="Z680">
        <v>0</v>
      </c>
      <c r="AA680">
        <v>8100</v>
      </c>
      <c r="AB680">
        <v>90</v>
      </c>
      <c r="AC680">
        <v>4</v>
      </c>
      <c r="AD680">
        <v>0.25</v>
      </c>
      <c r="AE680">
        <v>0.75</v>
      </c>
      <c r="AF680">
        <v>1</v>
      </c>
      <c r="AG680">
        <v>0.25</v>
      </c>
      <c r="AH680">
        <v>0.5</v>
      </c>
      <c r="AI680">
        <v>0.375</v>
      </c>
      <c r="AJ680">
        <v>0.625</v>
      </c>
      <c r="AK680">
        <v>22.5</v>
      </c>
      <c r="AL680">
        <v>7593.75</v>
      </c>
      <c r="AM680">
        <v>87.142125289666879</v>
      </c>
      <c r="AN680">
        <v>0.9</v>
      </c>
      <c r="AO680">
        <v>0.60844334427391233</v>
      </c>
      <c r="AP680">
        <v>0.39155665572608767</v>
      </c>
      <c r="AQ680" s="2">
        <f>Table4[[#This Row],[Gain]]^Table4[[#This Row],[θ]]</f>
        <v>53.917490655602954</v>
      </c>
      <c r="AR680" s="2">
        <f>-Table4[[#This Row],[λ]]*-Table4[[#This Row],[Loss]]^Table4[[#This Row],[θ]]</f>
        <v>107.83498131120591</v>
      </c>
      <c r="AS680" s="2">
        <f>Table4[[#This Row],[pie_gain]]*Table4[[#This Row],[v_n_w_g]]-Table4[[#This Row],[pie_loss]]*Table4[[#This Row],[v_n_w_l]]</f>
        <v>-9.4177663231484701</v>
      </c>
      <c r="AT680" s="2">
        <f>IF(Table4[[#This Row],[diff_v]]&gt;=1,1,0)</f>
        <v>0</v>
      </c>
      <c r="AU680" s="2">
        <f>Table4[[#This Row],[Gain]]^(Table4[[#This Row],[θ]]*Table4[[#This Row],[ω_p]])</f>
        <v>53.917490655602954</v>
      </c>
      <c r="AV680" s="2">
        <f>-Table4[[#This Row],[λ]]*-Table4[[#This Row],[Loss]]^(Table4[[#This Row],[θ]]*Table4[[#This Row],[ω_n]])</f>
        <v>106.61341834121575</v>
      </c>
      <c r="AW680" s="2">
        <f>Table4[[#This Row],[v_n_w_g_w]]*Table4[[#This Row],[pie_gain]]-Table4[[#This Row],[v_n_w_l_w]]*Table4[[#This Row],[pie_loss]]</f>
        <v>-8.9394552118602988</v>
      </c>
      <c r="AX680" s="2">
        <f>IF(Table4[[#This Row],[diff_v_w]]&gt;=1,1,0)</f>
        <v>0</v>
      </c>
      <c r="AY680" s="2">
        <f>Table4[[#This Row],[Gain]]^(Table4[[#This Row],[θ]])*Table4[[#This Row],[ω_p2]]</f>
        <v>53.917490655602954</v>
      </c>
      <c r="AZ680" s="2">
        <f>-Table4[[#This Row],[λ]]*-Table4[[#This Row],[Loss]]^(Table4[[#This Row],[θ]])*Table4[[#This Row],[ω_n2]]</f>
        <v>107.61931134858349</v>
      </c>
      <c r="BA680" s="2">
        <f>Table4[[#This Row],[v_n_w_g_w2]]*Table4[[#This Row],[pie_gain]]-Table4[[#This Row],[v_n_w_l_w2]]*Table4[[#This Row],[pie_loss]]</f>
        <v>-9.333319313843468</v>
      </c>
      <c r="BB680" s="2">
        <f>IF(Table4[[#This Row],[diff_v_w2]]&gt;=1,1,0)</f>
        <v>0</v>
      </c>
      <c r="BC680" s="2">
        <f>Table4[[#This Row],[Gain]]^(Table4[[#This Row],[θ]]+Table4[[#This Row],[ω_p3]])</f>
        <v>53.917490655602954</v>
      </c>
      <c r="BD680" s="2">
        <f>-Table4[[#This Row],[λ]]*-Table4[[#This Row],[Loss]]^(Table4[[#This Row],[θ]]+Table4[[#This Row],[ω_n3]])</f>
        <v>105.91139720124636</v>
      </c>
      <c r="BE680" s="2">
        <f>Table4[[#This Row],[v_n_w_g_w3]]*Table4[[#This Row],[pie_gain]]-Table4[[#This Row],[v_n_w_l_w3]]*Table4[[#This Row],[pie_loss]]</f>
        <v>-8.6645741620448646</v>
      </c>
      <c r="BF680" s="2">
        <f>IF(Table4[[#This Row],[diff_v_w3]]&gt;=1,1,0)</f>
        <v>0</v>
      </c>
      <c r="BG680" s="2">
        <f>(Table4[[#This Row],[Accept]]-Table4[[#This Row],[projected_M1]])</f>
        <v>0</v>
      </c>
      <c r="BH680" s="2">
        <f>(Table4[[#This Row],[Accept]]-Table4[[#This Row],[projected_M2]])</f>
        <v>0</v>
      </c>
      <c r="BI680" s="2">
        <f>(Table4[[#This Row],[Accept]]-Table4[[#This Row],[projected_M3]])</f>
        <v>0</v>
      </c>
      <c r="BJ680" s="2">
        <f>(Table4[[#This Row],[Accept]]-Table4[[#This Row],[projected_M4]])</f>
        <v>0</v>
      </c>
    </row>
    <row r="681" spans="1:62" x14ac:dyDescent="0.3">
      <c r="A681">
        <v>16</v>
      </c>
      <c r="B681" t="s">
        <v>47</v>
      </c>
      <c r="C681">
        <v>0.88613857459934653</v>
      </c>
      <c r="D681">
        <v>-2</v>
      </c>
      <c r="E681" s="22">
        <f>IF(Table4[[#This Row],[Trial]]="G1",Table4[[#This Row],[Balance]]/100,IF(Table4[[#This Row],[Trial]]="G2",Table4[[#This Row],[Balance]]/200,Table4[[#This Row],[Balance]]/500))</f>
        <v>1</v>
      </c>
      <c r="F681" s="22">
        <f>IF(Table4[[#This Row],[Net_Balance]]&gt;1,1+(Table4[[#This Row],[Net_Balance]]-1)/$F$974,1)</f>
        <v>1</v>
      </c>
      <c r="G681" s="22">
        <f>IF(Table4[[#This Row],[Net_Balance]]&lt;1,1-(1-Table4[[#This Row],[Net_Balance]])/$F$974,1)</f>
        <v>1</v>
      </c>
      <c r="H681" s="22">
        <f>IF(Table4[[#This Row],[Net_Balance]]&gt;1,1+(Table4[[#This Row],[Net_Balance]]-1)/$H$974,1)</f>
        <v>1</v>
      </c>
      <c r="I681" s="22">
        <f>IF(Table4[[#This Row],[Net_Balance]]&lt;1,1-(1-Table4[[#This Row],[Net_Balance]])/$H$974,1)</f>
        <v>1</v>
      </c>
      <c r="J681" s="22">
        <f>IF(Table4[[#This Row],[Net_Balance]]&gt;1,(Table4[[#This Row],[Net_Balance]]-1)/$J$974,0)</f>
        <v>0</v>
      </c>
      <c r="K681" s="22">
        <f>IF(Table4[[#This Row],[Net_Balance]]&lt;1,-(1-Table4[[#This Row],[Net_Balance]])/$J$974,0)</f>
        <v>0</v>
      </c>
      <c r="L681" t="s">
        <v>108</v>
      </c>
      <c r="M681" t="s">
        <v>67</v>
      </c>
      <c r="N681" t="s">
        <v>7</v>
      </c>
      <c r="O681">
        <v>1</v>
      </c>
      <c r="P681">
        <v>20</v>
      </c>
      <c r="Q681">
        <v>100</v>
      </c>
      <c r="R681">
        <v>1664605819</v>
      </c>
      <c r="S681">
        <v>4</v>
      </c>
      <c r="T681" t="s">
        <v>117</v>
      </c>
      <c r="U681">
        <v>0</v>
      </c>
      <c r="V681">
        <v>-10</v>
      </c>
      <c r="W681">
        <v>0.5</v>
      </c>
      <c r="X681">
        <v>20</v>
      </c>
      <c r="Y681">
        <v>0.5</v>
      </c>
      <c r="Z681">
        <v>5</v>
      </c>
      <c r="AA681">
        <v>225</v>
      </c>
      <c r="AB681">
        <v>15</v>
      </c>
      <c r="AC681">
        <v>4</v>
      </c>
      <c r="AD681">
        <v>0.25</v>
      </c>
      <c r="AE681">
        <v>0.75</v>
      </c>
      <c r="AF681">
        <v>2</v>
      </c>
      <c r="AG681">
        <v>0.5</v>
      </c>
      <c r="AH681">
        <v>0.25</v>
      </c>
      <c r="AI681">
        <v>0.625</v>
      </c>
      <c r="AJ681">
        <v>0.375</v>
      </c>
      <c r="AK681">
        <v>1.25</v>
      </c>
      <c r="AL681">
        <v>210.9375</v>
      </c>
      <c r="AM681">
        <v>14.523687548277813</v>
      </c>
      <c r="AN681">
        <v>0.9</v>
      </c>
      <c r="AO681">
        <v>0.38419903534316502</v>
      </c>
      <c r="AP681">
        <v>0.61580096465683498</v>
      </c>
      <c r="AQ681" s="2">
        <f>Table4[[#This Row],[Gain]]^Table4[[#This Row],[θ]]</f>
        <v>14.219779625740344</v>
      </c>
      <c r="AR681" s="2">
        <f>-Table4[[#This Row],[λ]]*-Table4[[#This Row],[Loss]]^Table4[[#This Row],[θ]]</f>
        <v>15.387517868726606</v>
      </c>
      <c r="AS681" s="2">
        <f>Table4[[#This Row],[pie_gain]]*Table4[[#This Row],[v_n_w_g]]-Table4[[#This Row],[pie_loss]]*Table4[[#This Row],[v_n_w_l]]</f>
        <v>-4.0124227322342971</v>
      </c>
      <c r="AT681" s="2">
        <f>IF(Table4[[#This Row],[diff_v]]&gt;=1,1,0)</f>
        <v>0</v>
      </c>
      <c r="AU681" s="2">
        <f>Table4[[#This Row],[Gain]]^(Table4[[#This Row],[θ]]*Table4[[#This Row],[ω_p]])</f>
        <v>14.219779625740344</v>
      </c>
      <c r="AV681" s="2">
        <f>-Table4[[#This Row],[λ]]*-Table4[[#This Row],[Loss]]^(Table4[[#This Row],[θ]]*Table4[[#This Row],[ω_n]])</f>
        <v>15.387517868726606</v>
      </c>
      <c r="AW681" s="2">
        <f>Table4[[#This Row],[v_n_w_g_w]]*Table4[[#This Row],[pie_gain]]-Table4[[#This Row],[v_n_w_l_w]]*Table4[[#This Row],[pie_loss]]</f>
        <v>-4.0124227322342971</v>
      </c>
      <c r="AX681" s="2">
        <f>IF(Table4[[#This Row],[diff_v_w]]&gt;=1,1,0)</f>
        <v>0</v>
      </c>
      <c r="AY681" s="2">
        <f>Table4[[#This Row],[Gain]]^(Table4[[#This Row],[θ]])*Table4[[#This Row],[ω_p2]]</f>
        <v>14.219779625740344</v>
      </c>
      <c r="AZ681" s="2">
        <f>-Table4[[#This Row],[λ]]*-Table4[[#This Row],[Loss]]^(Table4[[#This Row],[θ]])*Table4[[#This Row],[ω_n2]]</f>
        <v>15.387517868726606</v>
      </c>
      <c r="BA681" s="2">
        <f>Table4[[#This Row],[v_n_w_g_w2]]*Table4[[#This Row],[pie_gain]]-Table4[[#This Row],[v_n_w_l_w2]]*Table4[[#This Row],[pie_loss]]</f>
        <v>-4.0124227322342971</v>
      </c>
      <c r="BB681" s="2">
        <f>IF(Table4[[#This Row],[diff_v_w2]]&gt;=1,1,0)</f>
        <v>0</v>
      </c>
      <c r="BC681" s="2">
        <f>Table4[[#This Row],[Gain]]^(Table4[[#This Row],[θ]]+Table4[[#This Row],[ω_p3]])</f>
        <v>14.219779625740344</v>
      </c>
      <c r="BD681" s="2">
        <f>-Table4[[#This Row],[λ]]*-Table4[[#This Row],[Loss]]^(Table4[[#This Row],[θ]]+Table4[[#This Row],[ω_n3]])</f>
        <v>15.387517868726606</v>
      </c>
      <c r="BE681" s="2">
        <f>Table4[[#This Row],[v_n_w_g_w3]]*Table4[[#This Row],[pie_gain]]-Table4[[#This Row],[v_n_w_l_w3]]*Table4[[#This Row],[pie_loss]]</f>
        <v>-4.0124227322342971</v>
      </c>
      <c r="BF681" s="2">
        <f>IF(Table4[[#This Row],[diff_v_w3]]&gt;=1,1,0)</f>
        <v>0</v>
      </c>
      <c r="BG681" s="2">
        <f>(Table4[[#This Row],[Accept]]-Table4[[#This Row],[projected_M1]])</f>
        <v>1</v>
      </c>
      <c r="BH681" s="2">
        <f>(Table4[[#This Row],[Accept]]-Table4[[#This Row],[projected_M2]])</f>
        <v>1</v>
      </c>
      <c r="BI681" s="2">
        <f>(Table4[[#This Row],[Accept]]-Table4[[#This Row],[projected_M3]])</f>
        <v>1</v>
      </c>
      <c r="BJ681" s="2">
        <f>(Table4[[#This Row],[Accept]]-Table4[[#This Row],[projected_M4]])</f>
        <v>1</v>
      </c>
    </row>
    <row r="682" spans="1:62" x14ac:dyDescent="0.3">
      <c r="A682">
        <v>17</v>
      </c>
      <c r="B682" t="s">
        <v>47</v>
      </c>
      <c r="C682">
        <v>0.88613857459934653</v>
      </c>
      <c r="D682">
        <v>-2</v>
      </c>
      <c r="E682" s="22">
        <f>IF(Table4[[#This Row],[Trial]]="G1",Table4[[#This Row],[Balance]]/100,IF(Table4[[#This Row],[Trial]]="G2",Table4[[#This Row],[Balance]]/200,Table4[[#This Row],[Balance]]/500))</f>
        <v>1.7</v>
      </c>
      <c r="F682" s="22">
        <f>IF(Table4[[#This Row],[Net_Balance]]&gt;1,1+(Table4[[#This Row],[Net_Balance]]-1)/$F$974,1)</f>
        <v>1.01</v>
      </c>
      <c r="G682" s="22">
        <f>IF(Table4[[#This Row],[Net_Balance]]&lt;1,1-(1-Table4[[#This Row],[Net_Balance]])/$F$974,1)</f>
        <v>1</v>
      </c>
      <c r="H682" s="22">
        <f>IF(Table4[[#This Row],[Net_Balance]]&gt;1,1+(Table4[[#This Row],[Net_Balance]]-1)/$H$974,1)</f>
        <v>1.0069999999999999</v>
      </c>
      <c r="I682" s="22">
        <f>IF(Table4[[#This Row],[Net_Balance]]&lt;1,1-(1-Table4[[#This Row],[Net_Balance]])/$H$974,1)</f>
        <v>1</v>
      </c>
      <c r="J682" s="22">
        <f>IF(Table4[[#This Row],[Net_Balance]]&gt;1,(Table4[[#This Row],[Net_Balance]]-1)/$J$974,0)</f>
        <v>1.3999999999999999E-2</v>
      </c>
      <c r="K682" s="22">
        <f>IF(Table4[[#This Row],[Net_Balance]]&lt;1,-(1-Table4[[#This Row],[Net_Balance]])/$J$974,0)</f>
        <v>0</v>
      </c>
      <c r="L682" t="s">
        <v>108</v>
      </c>
      <c r="M682" t="s">
        <v>77</v>
      </c>
      <c r="N682" t="s">
        <v>7</v>
      </c>
      <c r="O682">
        <v>1</v>
      </c>
      <c r="P682">
        <v>70</v>
      </c>
      <c r="Q682">
        <v>170</v>
      </c>
      <c r="R682">
        <v>1664605823</v>
      </c>
      <c r="S682">
        <v>4</v>
      </c>
      <c r="T682" t="s">
        <v>118</v>
      </c>
      <c r="U682">
        <v>1</v>
      </c>
      <c r="V682">
        <v>-50</v>
      </c>
      <c r="W682">
        <v>0.5</v>
      </c>
      <c r="X682">
        <v>70</v>
      </c>
      <c r="Y682">
        <v>0.5</v>
      </c>
      <c r="Z682">
        <v>10</v>
      </c>
      <c r="AA682">
        <v>3600</v>
      </c>
      <c r="AB682">
        <v>60</v>
      </c>
      <c r="AC682">
        <v>4</v>
      </c>
      <c r="AD682">
        <v>0.25</v>
      </c>
      <c r="AE682">
        <v>0.75</v>
      </c>
      <c r="AF682">
        <v>2</v>
      </c>
      <c r="AG682">
        <v>0.5</v>
      </c>
      <c r="AH682">
        <v>0.25</v>
      </c>
      <c r="AI682">
        <v>0.625</v>
      </c>
      <c r="AJ682">
        <v>0.375</v>
      </c>
      <c r="AK682">
        <v>-5</v>
      </c>
      <c r="AL682">
        <v>3375</v>
      </c>
      <c r="AM682">
        <v>58.094750193111253</v>
      </c>
      <c r="AN682">
        <v>0.9</v>
      </c>
      <c r="AO682">
        <v>0.38419903534316502</v>
      </c>
      <c r="AP682">
        <v>0.61580096465683498</v>
      </c>
      <c r="AQ682" s="2">
        <f>Table4[[#This Row],[Gain]]^Table4[[#This Row],[θ]]</f>
        <v>43.153154399808855</v>
      </c>
      <c r="AR682" s="2">
        <f>-Table4[[#This Row],[λ]]*-Table4[[#This Row],[Loss]]^Table4[[#This Row],[θ]]</f>
        <v>64.054973166180915</v>
      </c>
      <c r="AS682" s="2">
        <f>Table4[[#This Row],[pie_gain]]*Table4[[#This Row],[v_n_w_g]]-Table4[[#This Row],[pie_loss]]*Table4[[#This Row],[v_n_w_l]]</f>
        <v>-22.865713974380668</v>
      </c>
      <c r="AT682" s="2">
        <f>IF(Table4[[#This Row],[diff_v]]&gt;=1,1,0)</f>
        <v>0</v>
      </c>
      <c r="AU682" s="2">
        <f>Table4[[#This Row],[Gain]]^(Table4[[#This Row],[θ]]*Table4[[#This Row],[ω_p]])</f>
        <v>44.808733882815588</v>
      </c>
      <c r="AV682" s="2">
        <f>-Table4[[#This Row],[λ]]*-Table4[[#This Row],[Loss]]^(Table4[[#This Row],[θ]]*Table4[[#This Row],[ω_n]])</f>
        <v>64.054973166180915</v>
      </c>
      <c r="AW682" s="2">
        <f>Table4[[#This Row],[v_n_w_g_w]]*Table4[[#This Row],[pie_gain]]-Table4[[#This Row],[v_n_w_l_w]]*Table4[[#This Row],[pie_loss]]</f>
        <v>-22.229641934075545</v>
      </c>
      <c r="AX682" s="2">
        <f>IF(Table4[[#This Row],[diff_v_w]]&gt;=1,1,0)</f>
        <v>0</v>
      </c>
      <c r="AY682" s="2">
        <f>Table4[[#This Row],[Gain]]^(Table4[[#This Row],[θ]])*Table4[[#This Row],[ω_p2]]</f>
        <v>43.455226480607514</v>
      </c>
      <c r="AZ682" s="2">
        <f>-Table4[[#This Row],[λ]]*-Table4[[#This Row],[Loss]]^(Table4[[#This Row],[θ]])*Table4[[#This Row],[ω_n2]]</f>
        <v>64.054973166180915</v>
      </c>
      <c r="BA682" s="2">
        <f>Table4[[#This Row],[v_n_w_g_w2]]*Table4[[#This Row],[pie_gain]]-Table4[[#This Row],[v_n_w_l_w2]]*Table4[[#This Row],[pie_loss]]</f>
        <v>-22.749658172333721</v>
      </c>
      <c r="BB682" s="2">
        <f>IF(Table4[[#This Row],[diff_v_w2]]&gt;=1,1,0)</f>
        <v>0</v>
      </c>
      <c r="BC682" s="2">
        <f>Table4[[#This Row],[Gain]]^(Table4[[#This Row],[θ]]+Table4[[#This Row],[ω_p3]])</f>
        <v>45.797726555889753</v>
      </c>
      <c r="BD682" s="2">
        <f>-Table4[[#This Row],[λ]]*-Table4[[#This Row],[Loss]]^(Table4[[#This Row],[θ]]+Table4[[#This Row],[ω_n3]])</f>
        <v>64.054973166180915</v>
      </c>
      <c r="BE682" s="2">
        <f>Table4[[#This Row],[v_n_w_g_w3]]*Table4[[#This Row],[pie_gain]]-Table4[[#This Row],[v_n_w_l_w3]]*Table4[[#This Row],[pie_loss]]</f>
        <v>-21.849671903118992</v>
      </c>
      <c r="BF682" s="2">
        <f>IF(Table4[[#This Row],[diff_v_w3]]&gt;=1,1,0)</f>
        <v>0</v>
      </c>
      <c r="BG682" s="2">
        <f>(Table4[[#This Row],[Accept]]-Table4[[#This Row],[projected_M1]])</f>
        <v>1</v>
      </c>
      <c r="BH682" s="2">
        <f>(Table4[[#This Row],[Accept]]-Table4[[#This Row],[projected_M2]])</f>
        <v>1</v>
      </c>
      <c r="BI682" s="2">
        <f>(Table4[[#This Row],[Accept]]-Table4[[#This Row],[projected_M3]])</f>
        <v>1</v>
      </c>
      <c r="BJ682" s="2">
        <f>(Table4[[#This Row],[Accept]]-Table4[[#This Row],[projected_M4]])</f>
        <v>1</v>
      </c>
    </row>
    <row r="683" spans="1:62" x14ac:dyDescent="0.3">
      <c r="A683">
        <v>19</v>
      </c>
      <c r="B683" t="s">
        <v>47</v>
      </c>
      <c r="C683">
        <v>0.88613857459934653</v>
      </c>
      <c r="D683">
        <v>-2</v>
      </c>
      <c r="E683" s="22">
        <f>IF(Table4[[#This Row],[Trial]]="G1",Table4[[#This Row],[Balance]]/100,IF(Table4[[#This Row],[Trial]]="G2",Table4[[#This Row],[Balance]]/200,Table4[[#This Row],[Balance]]/500))</f>
        <v>1.7</v>
      </c>
      <c r="F683" s="22">
        <f>IF(Table4[[#This Row],[Net_Balance]]&gt;1,1+(Table4[[#This Row],[Net_Balance]]-1)/$F$974,1)</f>
        <v>1.01</v>
      </c>
      <c r="G683" s="22">
        <f>IF(Table4[[#This Row],[Net_Balance]]&lt;1,1-(1-Table4[[#This Row],[Net_Balance]])/$F$974,1)</f>
        <v>1</v>
      </c>
      <c r="H683" s="22">
        <f>IF(Table4[[#This Row],[Net_Balance]]&gt;1,1+(Table4[[#This Row],[Net_Balance]]-1)/$H$974,1)</f>
        <v>1.0069999999999999</v>
      </c>
      <c r="I683" s="22">
        <f>IF(Table4[[#This Row],[Net_Balance]]&lt;1,1-(1-Table4[[#This Row],[Net_Balance]])/$H$974,1)</f>
        <v>1</v>
      </c>
      <c r="J683" s="22">
        <f>IF(Table4[[#This Row],[Net_Balance]]&gt;1,(Table4[[#This Row],[Net_Balance]]-1)/$J$974,0)</f>
        <v>1.3999999999999999E-2</v>
      </c>
      <c r="K683" s="22">
        <f>IF(Table4[[#This Row],[Net_Balance]]&lt;1,-(1-Table4[[#This Row],[Net_Balance]])/$J$974,0)</f>
        <v>0</v>
      </c>
      <c r="L683" t="s">
        <v>108</v>
      </c>
      <c r="M683" t="s">
        <v>87</v>
      </c>
      <c r="N683" t="s">
        <v>5</v>
      </c>
      <c r="O683">
        <v>0</v>
      </c>
      <c r="P683">
        <v>0</v>
      </c>
      <c r="Q683">
        <v>170</v>
      </c>
      <c r="R683">
        <v>1664605841</v>
      </c>
      <c r="S683">
        <v>6</v>
      </c>
      <c r="T683" t="s">
        <v>118</v>
      </c>
      <c r="U683">
        <v>1</v>
      </c>
      <c r="V683">
        <v>-90</v>
      </c>
      <c r="W683">
        <v>0.5</v>
      </c>
      <c r="X683">
        <v>90</v>
      </c>
      <c r="Y683">
        <v>0.5</v>
      </c>
      <c r="Z683">
        <v>0</v>
      </c>
      <c r="AA683">
        <v>8100</v>
      </c>
      <c r="AB683">
        <v>90</v>
      </c>
      <c r="AC683">
        <v>2</v>
      </c>
      <c r="AD683">
        <v>0.25</v>
      </c>
      <c r="AE683">
        <v>0.75</v>
      </c>
      <c r="AF683">
        <v>2</v>
      </c>
      <c r="AG683">
        <v>0.5</v>
      </c>
      <c r="AH683">
        <v>0.25</v>
      </c>
      <c r="AI683">
        <v>0.625</v>
      </c>
      <c r="AJ683">
        <v>0.375</v>
      </c>
      <c r="AK683">
        <v>-22.5</v>
      </c>
      <c r="AL683">
        <v>7593.75</v>
      </c>
      <c r="AM683">
        <v>87.142125289666879</v>
      </c>
      <c r="AN683">
        <v>0.9</v>
      </c>
      <c r="AO683">
        <v>0.38419903534316502</v>
      </c>
      <c r="AP683">
        <v>0.61580096465683498</v>
      </c>
      <c r="AQ683" s="2">
        <f>Table4[[#This Row],[Gain]]^Table4[[#This Row],[θ]]</f>
        <v>53.917490655602954</v>
      </c>
      <c r="AR683" s="2">
        <f>-Table4[[#This Row],[λ]]*-Table4[[#This Row],[Loss]]^Table4[[#This Row],[θ]]</f>
        <v>107.83498131120591</v>
      </c>
      <c r="AS683" s="2">
        <f>Table4[[#This Row],[pie_gain]]*Table4[[#This Row],[v_n_w_g]]-Table4[[#This Row],[pie_loss]]*Table4[[#This Row],[v_n_w_l]]</f>
        <v>-45.689837617185603</v>
      </c>
      <c r="AT683" s="2">
        <f>IF(Table4[[#This Row],[diff_v]]&gt;=1,1,0)</f>
        <v>0</v>
      </c>
      <c r="AU683" s="2">
        <f>Table4[[#This Row],[Gain]]^(Table4[[#This Row],[θ]]*Table4[[#This Row],[ω_p]])</f>
        <v>56.11086560129845</v>
      </c>
      <c r="AV683" s="2">
        <f>-Table4[[#This Row],[λ]]*-Table4[[#This Row],[Loss]]^(Table4[[#This Row],[θ]]*Table4[[#This Row],[ω_n]])</f>
        <v>107.83498131120591</v>
      </c>
      <c r="AW683" s="2">
        <f>Table4[[#This Row],[v_n_w_g_w]]*Table4[[#This Row],[pie_gain]]-Table4[[#This Row],[v_n_w_l_w]]*Table4[[#This Row],[pie_loss]]</f>
        <v>-44.84714507890353</v>
      </c>
      <c r="AX683" s="2">
        <f>IF(Table4[[#This Row],[diff_v_w]]&gt;=1,1,0)</f>
        <v>0</v>
      </c>
      <c r="AY683" s="2">
        <f>Table4[[#This Row],[Gain]]^(Table4[[#This Row],[θ]])*Table4[[#This Row],[ω_p2]]</f>
        <v>54.294913090192168</v>
      </c>
      <c r="AZ683" s="2">
        <f>-Table4[[#This Row],[λ]]*-Table4[[#This Row],[Loss]]^(Table4[[#This Row],[θ]])*Table4[[#This Row],[ω_n2]]</f>
        <v>107.83498131120591</v>
      </c>
      <c r="BA683" s="2">
        <f>Table4[[#This Row],[v_n_w_g_w2]]*Table4[[#This Row],[pie_gain]]-Table4[[#This Row],[v_n_w_l_w2]]*Table4[[#This Row],[pie_loss]]</f>
        <v>-45.544832281899559</v>
      </c>
      <c r="BB683" s="2">
        <f>IF(Table4[[#This Row],[diff_v_w2]]&gt;=1,1,0)</f>
        <v>0</v>
      </c>
      <c r="BC683" s="2">
        <f>Table4[[#This Row],[Gain]]^(Table4[[#This Row],[θ]]+Table4[[#This Row],[ω_p3]])</f>
        <v>57.423421640684118</v>
      </c>
      <c r="BD683" s="2">
        <f>-Table4[[#This Row],[λ]]*-Table4[[#This Row],[Loss]]^(Table4[[#This Row],[θ]]+Table4[[#This Row],[ω_n3]])</f>
        <v>107.83498131120591</v>
      </c>
      <c r="BE683" s="2">
        <f>Table4[[#This Row],[v_n_w_g_w3]]*Table4[[#This Row],[pie_gain]]-Table4[[#This Row],[v_n_w_l_w3]]*Table4[[#This Row],[pie_loss]]</f>
        <v>-44.342862314737715</v>
      </c>
      <c r="BF683" s="2">
        <f>IF(Table4[[#This Row],[diff_v_w3]]&gt;=1,1,0)</f>
        <v>0</v>
      </c>
      <c r="BG683" s="2">
        <f>(Table4[[#This Row],[Accept]]-Table4[[#This Row],[projected_M1]])</f>
        <v>0</v>
      </c>
      <c r="BH683" s="2">
        <f>(Table4[[#This Row],[Accept]]-Table4[[#This Row],[projected_M2]])</f>
        <v>0</v>
      </c>
      <c r="BI683" s="2">
        <f>(Table4[[#This Row],[Accept]]-Table4[[#This Row],[projected_M3]])</f>
        <v>0</v>
      </c>
      <c r="BJ683" s="2">
        <f>(Table4[[#This Row],[Accept]]-Table4[[#This Row],[projected_M4]])</f>
        <v>0</v>
      </c>
    </row>
    <row r="684" spans="1:62" x14ac:dyDescent="0.3">
      <c r="A684">
        <v>20</v>
      </c>
      <c r="B684" t="s">
        <v>47</v>
      </c>
      <c r="C684">
        <v>0.88613857459934653</v>
      </c>
      <c r="D684">
        <v>-2</v>
      </c>
      <c r="E684" s="22">
        <f>IF(Table4[[#This Row],[Trial]]="G1",Table4[[#This Row],[Balance]]/100,IF(Table4[[#This Row],[Trial]]="G2",Table4[[#This Row],[Balance]]/200,Table4[[#This Row],[Balance]]/500))</f>
        <v>1.7</v>
      </c>
      <c r="F684" s="22">
        <f>IF(Table4[[#This Row],[Net_Balance]]&gt;1,1+(Table4[[#This Row],[Net_Balance]]-1)/$F$974,1)</f>
        <v>1.01</v>
      </c>
      <c r="G684" s="22">
        <f>IF(Table4[[#This Row],[Net_Balance]]&lt;1,1-(1-Table4[[#This Row],[Net_Balance]])/$F$974,1)</f>
        <v>1</v>
      </c>
      <c r="H684" s="22">
        <f>IF(Table4[[#This Row],[Net_Balance]]&gt;1,1+(Table4[[#This Row],[Net_Balance]]-1)/$H$974,1)</f>
        <v>1.0069999999999999</v>
      </c>
      <c r="I684" s="22">
        <f>IF(Table4[[#This Row],[Net_Balance]]&lt;1,1-(1-Table4[[#This Row],[Net_Balance]])/$H$974,1)</f>
        <v>1</v>
      </c>
      <c r="J684" s="22">
        <f>IF(Table4[[#This Row],[Net_Balance]]&gt;1,(Table4[[#This Row],[Net_Balance]]-1)/$J$974,0)</f>
        <v>1.3999999999999999E-2</v>
      </c>
      <c r="K684" s="22">
        <f>IF(Table4[[#This Row],[Net_Balance]]&lt;1,-(1-Table4[[#This Row],[Net_Balance]])/$J$974,0)</f>
        <v>0</v>
      </c>
      <c r="L684" t="s">
        <v>108</v>
      </c>
      <c r="M684" t="s">
        <v>68</v>
      </c>
      <c r="N684" t="s">
        <v>5</v>
      </c>
      <c r="O684">
        <v>0</v>
      </c>
      <c r="P684">
        <v>0</v>
      </c>
      <c r="Q684">
        <v>170</v>
      </c>
      <c r="R684">
        <v>1664605845</v>
      </c>
      <c r="S684">
        <v>4</v>
      </c>
      <c r="T684" t="s">
        <v>118</v>
      </c>
      <c r="U684">
        <v>1</v>
      </c>
      <c r="V684">
        <v>-50</v>
      </c>
      <c r="W684">
        <v>0.5</v>
      </c>
      <c r="X684">
        <v>60</v>
      </c>
      <c r="Y684">
        <v>0.5</v>
      </c>
      <c r="Z684">
        <v>5</v>
      </c>
      <c r="AA684">
        <v>3025</v>
      </c>
      <c r="AB684">
        <v>55</v>
      </c>
      <c r="AC684">
        <v>2</v>
      </c>
      <c r="AD684">
        <v>0.25</v>
      </c>
      <c r="AE684">
        <v>0.75</v>
      </c>
      <c r="AF684">
        <v>2</v>
      </c>
      <c r="AG684">
        <v>0.5</v>
      </c>
      <c r="AH684">
        <v>0.25</v>
      </c>
      <c r="AI684">
        <v>0.625</v>
      </c>
      <c r="AJ684">
        <v>0.375</v>
      </c>
      <c r="AK684">
        <v>-8.75</v>
      </c>
      <c r="AL684">
        <v>2835.9375</v>
      </c>
      <c r="AM684">
        <v>53.253521010351982</v>
      </c>
      <c r="AN684">
        <v>0.9</v>
      </c>
      <c r="AO684">
        <v>0.38419903534316502</v>
      </c>
      <c r="AP684">
        <v>0.61580096465683498</v>
      </c>
      <c r="AQ684" s="2">
        <f>Table4[[#This Row],[Gain]]^Table4[[#This Row],[θ]]</f>
        <v>37.643362891590748</v>
      </c>
      <c r="AR684" s="2">
        <f>-Table4[[#This Row],[λ]]*-Table4[[#This Row],[Loss]]^Table4[[#This Row],[θ]]</f>
        <v>64.054973166180915</v>
      </c>
      <c r="AS684" s="2">
        <f>Table4[[#This Row],[pie_gain]]*Table4[[#This Row],[v_n_w_g]]-Table4[[#This Row],[pie_loss]]*Table4[[#This Row],[v_n_w_l]]</f>
        <v>-24.982570556780026</v>
      </c>
      <c r="AT684" s="2">
        <f>IF(Table4[[#This Row],[diff_v]]&gt;=1,1,0)</f>
        <v>0</v>
      </c>
      <c r="AU684" s="2">
        <f>Table4[[#This Row],[Gain]]^(Table4[[#This Row],[θ]]*Table4[[#This Row],[ω_p]])</f>
        <v>39.034201401123852</v>
      </c>
      <c r="AV684" s="2">
        <f>-Table4[[#This Row],[λ]]*-Table4[[#This Row],[Loss]]^(Table4[[#This Row],[θ]]*Table4[[#This Row],[ω_n]])</f>
        <v>64.054973166180915</v>
      </c>
      <c r="AW684" s="2">
        <f>Table4[[#This Row],[v_n_w_g_w]]*Table4[[#This Row],[pie_gain]]-Table4[[#This Row],[v_n_w_l_w]]*Table4[[#This Row],[pie_loss]]</f>
        <v>-24.448211743099286</v>
      </c>
      <c r="AX684" s="2">
        <f>IF(Table4[[#This Row],[diff_v_w]]&gt;=1,1,0)</f>
        <v>0</v>
      </c>
      <c r="AY684" s="2">
        <f>Table4[[#This Row],[Gain]]^(Table4[[#This Row],[θ]])*Table4[[#This Row],[ω_p2]]</f>
        <v>37.90686643183188</v>
      </c>
      <c r="AZ684" s="2">
        <f>-Table4[[#This Row],[λ]]*-Table4[[#This Row],[Loss]]^(Table4[[#This Row],[θ]])*Table4[[#This Row],[ω_n2]]</f>
        <v>64.054973166180915</v>
      </c>
      <c r="BA684" s="2">
        <f>Table4[[#This Row],[v_n_w_g_w2]]*Table4[[#This Row],[pie_gain]]-Table4[[#This Row],[v_n_w_l_w2]]*Table4[[#This Row],[pie_loss]]</f>
        <v>-24.881332750809875</v>
      </c>
      <c r="BB684" s="2">
        <f>IF(Table4[[#This Row],[diff_v_w2]]&gt;=1,1,0)</f>
        <v>0</v>
      </c>
      <c r="BC684" s="2">
        <f>Table4[[#This Row],[Gain]]^(Table4[[#This Row],[θ]]+Table4[[#This Row],[ω_p3]])</f>
        <v>39.864152168277542</v>
      </c>
      <c r="BD684" s="2">
        <f>-Table4[[#This Row],[λ]]*-Table4[[#This Row],[Loss]]^(Table4[[#This Row],[θ]]+Table4[[#This Row],[ω_n3]])</f>
        <v>64.054973166180915</v>
      </c>
      <c r="BE684" s="2">
        <f>Table4[[#This Row],[v_n_w_g_w3]]*Table4[[#This Row],[pie_gain]]-Table4[[#This Row],[v_n_w_l_w3]]*Table4[[#This Row],[pie_loss]]</f>
        <v>-24.129345458976516</v>
      </c>
      <c r="BF684" s="2">
        <f>IF(Table4[[#This Row],[diff_v_w3]]&gt;=1,1,0)</f>
        <v>0</v>
      </c>
      <c r="BG684" s="2">
        <f>(Table4[[#This Row],[Accept]]-Table4[[#This Row],[projected_M1]])</f>
        <v>0</v>
      </c>
      <c r="BH684" s="2">
        <f>(Table4[[#This Row],[Accept]]-Table4[[#This Row],[projected_M2]])</f>
        <v>0</v>
      </c>
      <c r="BI684" s="2">
        <f>(Table4[[#This Row],[Accept]]-Table4[[#This Row],[projected_M3]])</f>
        <v>0</v>
      </c>
      <c r="BJ684" s="2">
        <f>(Table4[[#This Row],[Accept]]-Table4[[#This Row],[projected_M4]])</f>
        <v>0</v>
      </c>
    </row>
    <row r="685" spans="1:62" x14ac:dyDescent="0.3">
      <c r="A685">
        <v>22</v>
      </c>
      <c r="B685" t="s">
        <v>47</v>
      </c>
      <c r="C685">
        <v>0.88613857459934653</v>
      </c>
      <c r="D685">
        <v>-2</v>
      </c>
      <c r="E685" s="22">
        <f>IF(Table4[[#This Row],[Trial]]="G1",Table4[[#This Row],[Balance]]/100,IF(Table4[[#This Row],[Trial]]="G2",Table4[[#This Row],[Balance]]/200,Table4[[#This Row],[Balance]]/500))</f>
        <v>1.7</v>
      </c>
      <c r="F685" s="22">
        <f>IF(Table4[[#This Row],[Net_Balance]]&gt;1,1+(Table4[[#This Row],[Net_Balance]]-1)/$F$974,1)</f>
        <v>1.01</v>
      </c>
      <c r="G685" s="22">
        <f>IF(Table4[[#This Row],[Net_Balance]]&lt;1,1-(1-Table4[[#This Row],[Net_Balance]])/$F$974,1)</f>
        <v>1</v>
      </c>
      <c r="H685" s="22">
        <f>IF(Table4[[#This Row],[Net_Balance]]&gt;1,1+(Table4[[#This Row],[Net_Balance]]-1)/$H$974,1)</f>
        <v>1.0069999999999999</v>
      </c>
      <c r="I685" s="22">
        <f>IF(Table4[[#This Row],[Net_Balance]]&lt;1,1-(1-Table4[[#This Row],[Net_Balance]])/$H$974,1)</f>
        <v>1</v>
      </c>
      <c r="J685" s="22">
        <f>IF(Table4[[#This Row],[Net_Balance]]&gt;1,(Table4[[#This Row],[Net_Balance]]-1)/$J$974,0)</f>
        <v>1.3999999999999999E-2</v>
      </c>
      <c r="K685" s="22">
        <f>IF(Table4[[#This Row],[Net_Balance]]&lt;1,-(1-Table4[[#This Row],[Net_Balance]])/$J$974,0)</f>
        <v>0</v>
      </c>
      <c r="L685" t="s">
        <v>108</v>
      </c>
      <c r="M685" t="s">
        <v>83</v>
      </c>
      <c r="N685" t="s">
        <v>5</v>
      </c>
      <c r="O685">
        <v>0</v>
      </c>
      <c r="P685">
        <v>0</v>
      </c>
      <c r="Q685">
        <v>170</v>
      </c>
      <c r="R685">
        <v>1664605855</v>
      </c>
      <c r="S685">
        <v>5</v>
      </c>
      <c r="T685" t="s">
        <v>117</v>
      </c>
      <c r="U685">
        <v>0</v>
      </c>
      <c r="V685">
        <v>-50</v>
      </c>
      <c r="W685">
        <v>0.5</v>
      </c>
      <c r="X685">
        <v>40</v>
      </c>
      <c r="Y685">
        <v>0.5</v>
      </c>
      <c r="Z685">
        <v>-5</v>
      </c>
      <c r="AA685">
        <v>2025</v>
      </c>
      <c r="AB685">
        <v>45</v>
      </c>
      <c r="AC685">
        <v>2</v>
      </c>
      <c r="AD685">
        <v>0.25</v>
      </c>
      <c r="AE685">
        <v>0.75</v>
      </c>
      <c r="AF685">
        <v>2</v>
      </c>
      <c r="AG685">
        <v>0.5</v>
      </c>
      <c r="AH685">
        <v>0.25</v>
      </c>
      <c r="AI685">
        <v>0.625</v>
      </c>
      <c r="AJ685">
        <v>0.375</v>
      </c>
      <c r="AK685">
        <v>-16.25</v>
      </c>
      <c r="AL685">
        <v>1898.4375</v>
      </c>
      <c r="AM685">
        <v>43.571062644833439</v>
      </c>
      <c r="AN685">
        <v>0.9</v>
      </c>
      <c r="AO685">
        <v>0.38419903534316502</v>
      </c>
      <c r="AP685">
        <v>0.61580096465683498</v>
      </c>
      <c r="AQ685" s="2">
        <f>Table4[[#This Row],[Gain]]^Table4[[#This Row],[θ]]</f>
        <v>26.281318966403699</v>
      </c>
      <c r="AR685" s="2">
        <f>-Table4[[#This Row],[λ]]*-Table4[[#This Row],[Loss]]^Table4[[#This Row],[θ]]</f>
        <v>64.054973166180915</v>
      </c>
      <c r="AS685" s="2">
        <f>Table4[[#This Row],[pie_gain]]*Table4[[#This Row],[v_n_w_g]]-Table4[[#This Row],[pie_loss]]*Table4[[#This Row],[v_n_w_l]]</f>
        <v>-29.347856872363558</v>
      </c>
      <c r="AT685" s="2">
        <f>IF(Table4[[#This Row],[diff_v]]&gt;=1,1,0)</f>
        <v>0</v>
      </c>
      <c r="AU685" s="2">
        <f>Table4[[#This Row],[Gain]]^(Table4[[#This Row],[θ]]*Table4[[#This Row],[ω_p]])</f>
        <v>27.154613686591226</v>
      </c>
      <c r="AV685" s="2">
        <f>-Table4[[#This Row],[λ]]*-Table4[[#This Row],[Loss]]^(Table4[[#This Row],[θ]]*Table4[[#This Row],[ω_n]])</f>
        <v>64.054973166180915</v>
      </c>
      <c r="AW685" s="2">
        <f>Table4[[#This Row],[v_n_w_g_w]]*Table4[[#This Row],[pie_gain]]-Table4[[#This Row],[v_n_w_l_w]]*Table4[[#This Row],[pie_loss]]</f>
        <v>-29.012337883297235</v>
      </c>
      <c r="AX685" s="2">
        <f>IF(Table4[[#This Row],[diff_v_w]]&gt;=1,1,0)</f>
        <v>0</v>
      </c>
      <c r="AY685" s="2">
        <f>Table4[[#This Row],[Gain]]^(Table4[[#This Row],[θ]])*Table4[[#This Row],[ω_p2]]</f>
        <v>26.465288199168523</v>
      </c>
      <c r="AZ685" s="2">
        <f>-Table4[[#This Row],[λ]]*-Table4[[#This Row],[Loss]]^(Table4[[#This Row],[θ]])*Table4[[#This Row],[ω_n2]]</f>
        <v>64.054973166180915</v>
      </c>
      <c r="BA685" s="2">
        <f>Table4[[#This Row],[v_n_w_g_w2]]*Table4[[#This Row],[pie_gain]]-Table4[[#This Row],[v_n_w_l_w2]]*Table4[[#This Row],[pie_loss]]</f>
        <v>-29.277176070602493</v>
      </c>
      <c r="BB685" s="2">
        <f>IF(Table4[[#This Row],[diff_v_w2]]&gt;=1,1,0)</f>
        <v>0</v>
      </c>
      <c r="BC685" s="2">
        <f>Table4[[#This Row],[Gain]]^(Table4[[#This Row],[θ]]+Table4[[#This Row],[ω_p3]])</f>
        <v>27.674258737826328</v>
      </c>
      <c r="BD685" s="2">
        <f>-Table4[[#This Row],[λ]]*-Table4[[#This Row],[Loss]]^(Table4[[#This Row],[θ]]+Table4[[#This Row],[ω_n3]])</f>
        <v>64.054973166180915</v>
      </c>
      <c r="BE685" s="2">
        <f>Table4[[#This Row],[v_n_w_g_w3]]*Table4[[#This Row],[pie_gain]]-Table4[[#This Row],[v_n_w_l_w3]]*Table4[[#This Row],[pie_loss]]</f>
        <v>-28.812690755891857</v>
      </c>
      <c r="BF685" s="2">
        <f>IF(Table4[[#This Row],[diff_v_w3]]&gt;=1,1,0)</f>
        <v>0</v>
      </c>
      <c r="BG685" s="2">
        <f>(Table4[[#This Row],[Accept]]-Table4[[#This Row],[projected_M1]])</f>
        <v>0</v>
      </c>
      <c r="BH685" s="2">
        <f>(Table4[[#This Row],[Accept]]-Table4[[#This Row],[projected_M2]])</f>
        <v>0</v>
      </c>
      <c r="BI685" s="2">
        <f>(Table4[[#This Row],[Accept]]-Table4[[#This Row],[projected_M3]])</f>
        <v>0</v>
      </c>
      <c r="BJ685" s="2">
        <f>(Table4[[#This Row],[Accept]]-Table4[[#This Row],[projected_M4]])</f>
        <v>0</v>
      </c>
    </row>
    <row r="686" spans="1:62" x14ac:dyDescent="0.3">
      <c r="A686">
        <v>23</v>
      </c>
      <c r="B686" t="s">
        <v>47</v>
      </c>
      <c r="C686">
        <v>0.88613857459934653</v>
      </c>
      <c r="D686">
        <v>-2</v>
      </c>
      <c r="E686" s="22">
        <f>IF(Table4[[#This Row],[Trial]]="G1",Table4[[#This Row],[Balance]]/100,IF(Table4[[#This Row],[Trial]]="G2",Table4[[#This Row],[Balance]]/200,Table4[[#This Row],[Balance]]/500))</f>
        <v>1.7</v>
      </c>
      <c r="F686" s="22">
        <f>IF(Table4[[#This Row],[Net_Balance]]&gt;1,1+(Table4[[#This Row],[Net_Balance]]-1)/$F$974,1)</f>
        <v>1.01</v>
      </c>
      <c r="G686" s="22">
        <f>IF(Table4[[#This Row],[Net_Balance]]&lt;1,1-(1-Table4[[#This Row],[Net_Balance]])/$F$974,1)</f>
        <v>1</v>
      </c>
      <c r="H686" s="22">
        <f>IF(Table4[[#This Row],[Net_Balance]]&gt;1,1+(Table4[[#This Row],[Net_Balance]]-1)/$H$974,1)</f>
        <v>1.0069999999999999</v>
      </c>
      <c r="I686" s="22">
        <f>IF(Table4[[#This Row],[Net_Balance]]&lt;1,1-(1-Table4[[#This Row],[Net_Balance]])/$H$974,1)</f>
        <v>1</v>
      </c>
      <c r="J686" s="22">
        <f>IF(Table4[[#This Row],[Net_Balance]]&gt;1,(Table4[[#This Row],[Net_Balance]]-1)/$J$974,0)</f>
        <v>1.3999999999999999E-2</v>
      </c>
      <c r="K686" s="22">
        <f>IF(Table4[[#This Row],[Net_Balance]]&lt;1,-(1-Table4[[#This Row],[Net_Balance]])/$J$974,0)</f>
        <v>0</v>
      </c>
      <c r="L686" t="s">
        <v>108</v>
      </c>
      <c r="M686" t="s">
        <v>98</v>
      </c>
      <c r="N686" t="s">
        <v>5</v>
      </c>
      <c r="O686">
        <v>0</v>
      </c>
      <c r="P686">
        <v>0</v>
      </c>
      <c r="Q686">
        <v>170</v>
      </c>
      <c r="R686">
        <v>1664605859</v>
      </c>
      <c r="S686">
        <v>4</v>
      </c>
      <c r="T686" t="s">
        <v>117</v>
      </c>
      <c r="U686">
        <v>0</v>
      </c>
      <c r="V686">
        <v>-10</v>
      </c>
      <c r="W686">
        <v>0.5</v>
      </c>
      <c r="X686">
        <v>0</v>
      </c>
      <c r="Y686">
        <v>0.5</v>
      </c>
      <c r="Z686">
        <v>-5</v>
      </c>
      <c r="AA686">
        <v>25</v>
      </c>
      <c r="AB686">
        <v>5</v>
      </c>
      <c r="AC686">
        <v>2</v>
      </c>
      <c r="AD686">
        <v>0.25</v>
      </c>
      <c r="AE686">
        <v>0.75</v>
      </c>
      <c r="AF686">
        <v>2</v>
      </c>
      <c r="AG686">
        <v>0.5</v>
      </c>
      <c r="AH686">
        <v>0.25</v>
      </c>
      <c r="AI686">
        <v>0.625</v>
      </c>
      <c r="AJ686">
        <v>0.375</v>
      </c>
      <c r="AK686">
        <v>-6.25</v>
      </c>
      <c r="AL686">
        <v>23.4375</v>
      </c>
      <c r="AM686">
        <v>4.8412291827592711</v>
      </c>
      <c r="AN686">
        <v>0.9</v>
      </c>
      <c r="AO686">
        <v>0.38419903534316502</v>
      </c>
      <c r="AP686">
        <v>0.61580096465683498</v>
      </c>
      <c r="AQ686" s="2">
        <f>Table4[[#This Row],[Gain]]^Table4[[#This Row],[θ]]</f>
        <v>0</v>
      </c>
      <c r="AR686" s="2">
        <f>-Table4[[#This Row],[λ]]*-Table4[[#This Row],[Loss]]^Table4[[#This Row],[θ]]</f>
        <v>15.387517868726606</v>
      </c>
      <c r="AS686" s="2">
        <f>Table4[[#This Row],[pie_gain]]*Table4[[#This Row],[v_n_w_g]]-Table4[[#This Row],[pie_loss]]*Table4[[#This Row],[v_n_w_l]]</f>
        <v>-9.4756483472361293</v>
      </c>
      <c r="AT686" s="2">
        <f>IF(Table4[[#This Row],[diff_v]]&gt;=1,1,0)</f>
        <v>0</v>
      </c>
      <c r="AU686" s="2">
        <f>Table4[[#This Row],[Gain]]^(Table4[[#This Row],[θ]]*Table4[[#This Row],[ω_p]])</f>
        <v>0</v>
      </c>
      <c r="AV686" s="2">
        <f>-Table4[[#This Row],[λ]]*-Table4[[#This Row],[Loss]]^(Table4[[#This Row],[θ]]*Table4[[#This Row],[ω_n]])</f>
        <v>15.387517868726606</v>
      </c>
      <c r="AW686" s="2">
        <f>Table4[[#This Row],[v_n_w_g_w]]*Table4[[#This Row],[pie_gain]]-Table4[[#This Row],[v_n_w_l_w]]*Table4[[#This Row],[pie_loss]]</f>
        <v>-9.4756483472361293</v>
      </c>
      <c r="AX686" s="2">
        <f>IF(Table4[[#This Row],[diff_v_w]]&gt;=1,1,0)</f>
        <v>0</v>
      </c>
      <c r="AY686" s="2">
        <f>Table4[[#This Row],[Gain]]^(Table4[[#This Row],[θ]])*Table4[[#This Row],[ω_p2]]</f>
        <v>0</v>
      </c>
      <c r="AZ686" s="2">
        <f>-Table4[[#This Row],[λ]]*-Table4[[#This Row],[Loss]]^(Table4[[#This Row],[θ]])*Table4[[#This Row],[ω_n2]]</f>
        <v>15.387517868726606</v>
      </c>
      <c r="BA686" s="2">
        <f>Table4[[#This Row],[v_n_w_g_w2]]*Table4[[#This Row],[pie_gain]]-Table4[[#This Row],[v_n_w_l_w2]]*Table4[[#This Row],[pie_loss]]</f>
        <v>-9.4756483472361293</v>
      </c>
      <c r="BB686" s="2">
        <f>IF(Table4[[#This Row],[diff_v_w2]]&gt;=1,1,0)</f>
        <v>0</v>
      </c>
      <c r="BC686" s="2">
        <f>Table4[[#This Row],[Gain]]^(Table4[[#This Row],[θ]]+Table4[[#This Row],[ω_p3]])</f>
        <v>0</v>
      </c>
      <c r="BD686" s="2">
        <f>-Table4[[#This Row],[λ]]*-Table4[[#This Row],[Loss]]^(Table4[[#This Row],[θ]]+Table4[[#This Row],[ω_n3]])</f>
        <v>15.387517868726606</v>
      </c>
      <c r="BE686" s="2">
        <f>Table4[[#This Row],[v_n_w_g_w3]]*Table4[[#This Row],[pie_gain]]-Table4[[#This Row],[v_n_w_l_w3]]*Table4[[#This Row],[pie_loss]]</f>
        <v>-9.4756483472361293</v>
      </c>
      <c r="BF686" s="2">
        <f>IF(Table4[[#This Row],[diff_v_w3]]&gt;=1,1,0)</f>
        <v>0</v>
      </c>
      <c r="BG686" s="2">
        <f>(Table4[[#This Row],[Accept]]-Table4[[#This Row],[projected_M1]])</f>
        <v>0</v>
      </c>
      <c r="BH686" s="2">
        <f>(Table4[[#This Row],[Accept]]-Table4[[#This Row],[projected_M2]])</f>
        <v>0</v>
      </c>
      <c r="BI686" s="2">
        <f>(Table4[[#This Row],[Accept]]-Table4[[#This Row],[projected_M3]])</f>
        <v>0</v>
      </c>
      <c r="BJ686" s="2">
        <f>(Table4[[#This Row],[Accept]]-Table4[[#This Row],[projected_M4]])</f>
        <v>0</v>
      </c>
    </row>
    <row r="687" spans="1:62" x14ac:dyDescent="0.3">
      <c r="A687">
        <v>24</v>
      </c>
      <c r="B687" t="s">
        <v>47</v>
      </c>
      <c r="C687">
        <v>0.88613857459934653</v>
      </c>
      <c r="D687">
        <v>-2</v>
      </c>
      <c r="E687" s="22">
        <f>IF(Table4[[#This Row],[Trial]]="G1",Table4[[#This Row],[Balance]]/100,IF(Table4[[#This Row],[Trial]]="G2",Table4[[#This Row],[Balance]]/200,Table4[[#This Row],[Balance]]/500))</f>
        <v>1.7</v>
      </c>
      <c r="F687" s="22">
        <f>IF(Table4[[#This Row],[Net_Balance]]&gt;1,1+(Table4[[#This Row],[Net_Balance]]-1)/$F$974,1)</f>
        <v>1.01</v>
      </c>
      <c r="G687" s="22">
        <f>IF(Table4[[#This Row],[Net_Balance]]&lt;1,1-(1-Table4[[#This Row],[Net_Balance]])/$F$974,1)</f>
        <v>1</v>
      </c>
      <c r="H687" s="22">
        <f>IF(Table4[[#This Row],[Net_Balance]]&gt;1,1+(Table4[[#This Row],[Net_Balance]]-1)/$H$974,1)</f>
        <v>1.0069999999999999</v>
      </c>
      <c r="I687" s="22">
        <f>IF(Table4[[#This Row],[Net_Balance]]&lt;1,1-(1-Table4[[#This Row],[Net_Balance]])/$H$974,1)</f>
        <v>1</v>
      </c>
      <c r="J687" s="22">
        <f>IF(Table4[[#This Row],[Net_Balance]]&gt;1,(Table4[[#This Row],[Net_Balance]]-1)/$J$974,0)</f>
        <v>1.3999999999999999E-2</v>
      </c>
      <c r="K687" s="22">
        <f>IF(Table4[[#This Row],[Net_Balance]]&lt;1,-(1-Table4[[#This Row],[Net_Balance]])/$J$974,0)</f>
        <v>0</v>
      </c>
      <c r="L687" t="s">
        <v>108</v>
      </c>
      <c r="M687" t="s">
        <v>80</v>
      </c>
      <c r="N687" t="s">
        <v>5</v>
      </c>
      <c r="O687">
        <v>0</v>
      </c>
      <c r="P687">
        <v>0</v>
      </c>
      <c r="Q687">
        <v>170</v>
      </c>
      <c r="R687">
        <v>1664605863</v>
      </c>
      <c r="S687">
        <v>4</v>
      </c>
      <c r="T687" t="s">
        <v>118</v>
      </c>
      <c r="U687">
        <v>1</v>
      </c>
      <c r="V687">
        <v>-90</v>
      </c>
      <c r="W687">
        <v>0.5</v>
      </c>
      <c r="X687">
        <v>80</v>
      </c>
      <c r="Y687">
        <v>0.5</v>
      </c>
      <c r="Z687">
        <v>-5</v>
      </c>
      <c r="AA687">
        <v>7225</v>
      </c>
      <c r="AB687">
        <v>85</v>
      </c>
      <c r="AC687">
        <v>4</v>
      </c>
      <c r="AD687">
        <v>0.25</v>
      </c>
      <c r="AE687">
        <v>0.75</v>
      </c>
      <c r="AF687">
        <v>1</v>
      </c>
      <c r="AG687">
        <v>0.25</v>
      </c>
      <c r="AH687">
        <v>0.5</v>
      </c>
      <c r="AI687">
        <v>0.375</v>
      </c>
      <c r="AJ687">
        <v>0.625</v>
      </c>
      <c r="AK687">
        <v>16.25</v>
      </c>
      <c r="AL687">
        <v>6773.4375</v>
      </c>
      <c r="AM687">
        <v>82.300896106907615</v>
      </c>
      <c r="AN687">
        <v>0.9</v>
      </c>
      <c r="AO687">
        <v>0.60844334427391233</v>
      </c>
      <c r="AP687">
        <v>0.39155665572608767</v>
      </c>
      <c r="AQ687" s="2">
        <f>Table4[[#This Row],[Gain]]^Table4[[#This Row],[θ]]</f>
        <v>48.573729325843161</v>
      </c>
      <c r="AR687" s="2">
        <f>-Table4[[#This Row],[λ]]*-Table4[[#This Row],[Loss]]^Table4[[#This Row],[θ]]</f>
        <v>107.83498131120591</v>
      </c>
      <c r="AS687" s="2">
        <f>Table4[[#This Row],[pie_gain]]*Table4[[#This Row],[v_n_w_g]]-Table4[[#This Row],[pie_loss]]*Table4[[#This Row],[v_n_w_l]]</f>
        <v>-12.669142337629129</v>
      </c>
      <c r="AT687" s="2">
        <f>IF(Table4[[#This Row],[diff_v]]&gt;=1,1,0)</f>
        <v>0</v>
      </c>
      <c r="AU687" s="2">
        <f>Table4[[#This Row],[Gain]]^(Table4[[#This Row],[θ]]*Table4[[#This Row],[ω_p]])</f>
        <v>50.496986653100826</v>
      </c>
      <c r="AV687" s="2">
        <f>-Table4[[#This Row],[λ]]*-Table4[[#This Row],[Loss]]^(Table4[[#This Row],[θ]]*Table4[[#This Row],[ω_n]])</f>
        <v>107.83498131120591</v>
      </c>
      <c r="AW687" s="2">
        <f>Table4[[#This Row],[v_n_w_g_w]]*Table4[[#This Row],[pie_gain]]-Table4[[#This Row],[v_n_w_l_w]]*Table4[[#This Row],[pie_loss]]</f>
        <v>-11.498949217533166</v>
      </c>
      <c r="AX687" s="2">
        <f>IF(Table4[[#This Row],[diff_v_w]]&gt;=1,1,0)</f>
        <v>0</v>
      </c>
      <c r="AY687" s="2">
        <f>Table4[[#This Row],[Gain]]^(Table4[[#This Row],[θ]])*Table4[[#This Row],[ω_p2]]</f>
        <v>48.913745431124056</v>
      </c>
      <c r="AZ687" s="2">
        <f>-Table4[[#This Row],[λ]]*-Table4[[#This Row],[Loss]]^(Table4[[#This Row],[θ]])*Table4[[#This Row],[ω_n2]]</f>
        <v>107.83498131120591</v>
      </c>
      <c r="BA687" s="2">
        <f>Table4[[#This Row],[v_n_w_g_w2]]*Table4[[#This Row],[pie_gain]]-Table4[[#This Row],[v_n_w_l_w2]]*Table4[[#This Row],[pie_loss]]</f>
        <v>-12.462261801425029</v>
      </c>
      <c r="BB687" s="2">
        <f>IF(Table4[[#This Row],[diff_v_w2]]&gt;=1,1,0)</f>
        <v>0</v>
      </c>
      <c r="BC687" s="2">
        <f>Table4[[#This Row],[Gain]]^(Table4[[#This Row],[θ]]+Table4[[#This Row],[ω_p3]])</f>
        <v>51.646953422981341</v>
      </c>
      <c r="BD687" s="2">
        <f>-Table4[[#This Row],[λ]]*-Table4[[#This Row],[Loss]]^(Table4[[#This Row],[θ]]+Table4[[#This Row],[ω_n3]])</f>
        <v>107.83498131120591</v>
      </c>
      <c r="BE687" s="2">
        <f>Table4[[#This Row],[v_n_w_g_w3]]*Table4[[#This Row],[pie_gain]]-Table4[[#This Row],[v_n_w_l_w3]]*Table4[[#This Row],[pie_loss]]</f>
        <v>-10.799259590263198</v>
      </c>
      <c r="BF687" s="2">
        <f>IF(Table4[[#This Row],[diff_v_w3]]&gt;=1,1,0)</f>
        <v>0</v>
      </c>
      <c r="BG687" s="2">
        <f>(Table4[[#This Row],[Accept]]-Table4[[#This Row],[projected_M1]])</f>
        <v>0</v>
      </c>
      <c r="BH687" s="2">
        <f>(Table4[[#This Row],[Accept]]-Table4[[#This Row],[projected_M2]])</f>
        <v>0</v>
      </c>
      <c r="BI687" s="2">
        <f>(Table4[[#This Row],[Accept]]-Table4[[#This Row],[projected_M3]])</f>
        <v>0</v>
      </c>
      <c r="BJ687" s="2">
        <f>(Table4[[#This Row],[Accept]]-Table4[[#This Row],[projected_M4]])</f>
        <v>0</v>
      </c>
    </row>
    <row r="688" spans="1:62" x14ac:dyDescent="0.3">
      <c r="A688">
        <v>26</v>
      </c>
      <c r="B688" t="s">
        <v>47</v>
      </c>
      <c r="C688">
        <v>0.88613857459934653</v>
      </c>
      <c r="D688">
        <v>-2</v>
      </c>
      <c r="E688" s="22">
        <f>IF(Table4[[#This Row],[Trial]]="G1",Table4[[#This Row],[Balance]]/100,IF(Table4[[#This Row],[Trial]]="G2",Table4[[#This Row],[Balance]]/200,Table4[[#This Row],[Balance]]/500))</f>
        <v>1.7</v>
      </c>
      <c r="F688" s="22">
        <f>IF(Table4[[#This Row],[Net_Balance]]&gt;1,1+(Table4[[#This Row],[Net_Balance]]-1)/$F$974,1)</f>
        <v>1.01</v>
      </c>
      <c r="G688" s="22">
        <f>IF(Table4[[#This Row],[Net_Balance]]&lt;1,1-(1-Table4[[#This Row],[Net_Balance]])/$F$974,1)</f>
        <v>1</v>
      </c>
      <c r="H688" s="22">
        <f>IF(Table4[[#This Row],[Net_Balance]]&gt;1,1+(Table4[[#This Row],[Net_Balance]]-1)/$H$974,1)</f>
        <v>1.0069999999999999</v>
      </c>
      <c r="I688" s="22">
        <f>IF(Table4[[#This Row],[Net_Balance]]&lt;1,1-(1-Table4[[#This Row],[Net_Balance]])/$H$974,1)</f>
        <v>1</v>
      </c>
      <c r="J688" s="22">
        <f>IF(Table4[[#This Row],[Net_Balance]]&gt;1,(Table4[[#This Row],[Net_Balance]]-1)/$J$974,0)</f>
        <v>1.3999999999999999E-2</v>
      </c>
      <c r="K688" s="22">
        <f>IF(Table4[[#This Row],[Net_Balance]]&lt;1,-(1-Table4[[#This Row],[Net_Balance]])/$J$974,0)</f>
        <v>0</v>
      </c>
      <c r="L688" t="s">
        <v>108</v>
      </c>
      <c r="M688" t="s">
        <v>52</v>
      </c>
      <c r="N688" t="s">
        <v>5</v>
      </c>
      <c r="O688">
        <v>0</v>
      </c>
      <c r="P688">
        <v>0</v>
      </c>
      <c r="Q688">
        <v>170</v>
      </c>
      <c r="R688">
        <v>1664605878</v>
      </c>
      <c r="S688">
        <v>4</v>
      </c>
      <c r="T688" t="s">
        <v>117</v>
      </c>
      <c r="U688">
        <v>0</v>
      </c>
      <c r="V688">
        <v>-10</v>
      </c>
      <c r="W688">
        <v>0.5</v>
      </c>
      <c r="X688">
        <v>10</v>
      </c>
      <c r="Y688">
        <v>0.5</v>
      </c>
      <c r="Z688">
        <v>0</v>
      </c>
      <c r="AA688">
        <v>100</v>
      </c>
      <c r="AB688">
        <v>10</v>
      </c>
      <c r="AC688">
        <v>4</v>
      </c>
      <c r="AD688">
        <v>0.25</v>
      </c>
      <c r="AE688">
        <v>0.75</v>
      </c>
      <c r="AF688">
        <v>1</v>
      </c>
      <c r="AG688">
        <v>0.25</v>
      </c>
      <c r="AH688">
        <v>0.5</v>
      </c>
      <c r="AI688">
        <v>0.375</v>
      </c>
      <c r="AJ688">
        <v>0.625</v>
      </c>
      <c r="AK688">
        <v>2.5</v>
      </c>
      <c r="AL688">
        <v>93.75</v>
      </c>
      <c r="AM688">
        <v>9.6824583655185421</v>
      </c>
      <c r="AN688">
        <v>0.9</v>
      </c>
      <c r="AO688">
        <v>0.60844334427391233</v>
      </c>
      <c r="AP688">
        <v>0.39155665572608767</v>
      </c>
      <c r="AQ688" s="2">
        <f>Table4[[#This Row],[Gain]]^Table4[[#This Row],[θ]]</f>
        <v>7.693758934363303</v>
      </c>
      <c r="AR688" s="2">
        <f>-Table4[[#This Row],[λ]]*-Table4[[#This Row],[Loss]]^Table4[[#This Row],[θ]]</f>
        <v>15.387517868726606</v>
      </c>
      <c r="AS688" s="2">
        <f>Table4[[#This Row],[pie_gain]]*Table4[[#This Row],[v_n_w_g]]-Table4[[#This Row],[pie_loss]]*Table4[[#This Row],[v_n_w_l]]</f>
        <v>-1.3438686205427057</v>
      </c>
      <c r="AT688" s="2">
        <f>IF(Table4[[#This Row],[diff_v]]&gt;=1,1,0)</f>
        <v>0</v>
      </c>
      <c r="AU688" s="2">
        <f>Table4[[#This Row],[Gain]]^(Table4[[#This Row],[θ]]*Table4[[#This Row],[ω_p]])</f>
        <v>7.8523556291160022</v>
      </c>
      <c r="AV688" s="2">
        <f>-Table4[[#This Row],[λ]]*-Table4[[#This Row],[Loss]]^(Table4[[#This Row],[θ]]*Table4[[#This Row],[ω_n]])</f>
        <v>15.387517868726606</v>
      </c>
      <c r="AW688" s="2">
        <f>Table4[[#This Row],[v_n_w_g_w]]*Table4[[#This Row],[pie_gain]]-Table4[[#This Row],[v_n_w_l_w]]*Table4[[#This Row],[pie_loss]]</f>
        <v>-1.2473715171965845</v>
      </c>
      <c r="AX688" s="2">
        <f>IF(Table4[[#This Row],[diff_v_w]]&gt;=1,1,0)</f>
        <v>0</v>
      </c>
      <c r="AY688" s="2">
        <f>Table4[[#This Row],[Gain]]^(Table4[[#This Row],[θ]])*Table4[[#This Row],[ω_p2]]</f>
        <v>7.7476152469038455</v>
      </c>
      <c r="AZ688" s="2">
        <f>-Table4[[#This Row],[λ]]*-Table4[[#This Row],[Loss]]^(Table4[[#This Row],[θ]])*Table4[[#This Row],[ω_n2]]</f>
        <v>15.387517868726606</v>
      </c>
      <c r="BA688" s="2">
        <f>Table4[[#This Row],[v_n_w_g_w2]]*Table4[[#This Row],[pie_gain]]-Table4[[#This Row],[v_n_w_l_w2]]*Table4[[#This Row],[pie_loss]]</f>
        <v>-1.3111001056302767</v>
      </c>
      <c r="BB688" s="2">
        <f>IF(Table4[[#This Row],[diff_v_w2]]&gt;=1,1,0)</f>
        <v>0</v>
      </c>
      <c r="BC688" s="2">
        <f>Table4[[#This Row],[Gain]]^(Table4[[#This Row],[θ]]+Table4[[#This Row],[ω_p3]])</f>
        <v>7.9458172926423565</v>
      </c>
      <c r="BD688" s="2">
        <f>-Table4[[#This Row],[λ]]*-Table4[[#This Row],[Loss]]^(Table4[[#This Row],[θ]]+Table4[[#This Row],[ω_n3]])</f>
        <v>15.387517868726606</v>
      </c>
      <c r="BE688" s="2">
        <f>Table4[[#This Row],[v_n_w_g_w3]]*Table4[[#This Row],[pie_gain]]-Table4[[#This Row],[v_n_w_l_w3]]*Table4[[#This Row],[pie_loss]]</f>
        <v>-1.1905053900792062</v>
      </c>
      <c r="BF688" s="2">
        <f>IF(Table4[[#This Row],[diff_v_w3]]&gt;=1,1,0)</f>
        <v>0</v>
      </c>
      <c r="BG688" s="2">
        <f>(Table4[[#This Row],[Accept]]-Table4[[#This Row],[projected_M1]])</f>
        <v>0</v>
      </c>
      <c r="BH688" s="2">
        <f>(Table4[[#This Row],[Accept]]-Table4[[#This Row],[projected_M2]])</f>
        <v>0</v>
      </c>
      <c r="BI688" s="2">
        <f>(Table4[[#This Row],[Accept]]-Table4[[#This Row],[projected_M3]])</f>
        <v>0</v>
      </c>
      <c r="BJ688" s="2">
        <f>(Table4[[#This Row],[Accept]]-Table4[[#This Row],[projected_M4]])</f>
        <v>0</v>
      </c>
    </row>
    <row r="689" spans="1:62" x14ac:dyDescent="0.3">
      <c r="A689">
        <v>27</v>
      </c>
      <c r="B689" t="s">
        <v>47</v>
      </c>
      <c r="C689">
        <v>0.88613857459934653</v>
      </c>
      <c r="D689">
        <v>-2</v>
      </c>
      <c r="E689" s="22">
        <f>IF(Table4[[#This Row],[Trial]]="G1",Table4[[#This Row],[Balance]]/100,IF(Table4[[#This Row],[Trial]]="G2",Table4[[#This Row],[Balance]]/200,Table4[[#This Row],[Balance]]/500))</f>
        <v>1.7</v>
      </c>
      <c r="F689" s="22">
        <f>IF(Table4[[#This Row],[Net_Balance]]&gt;1,1+(Table4[[#This Row],[Net_Balance]]-1)/$F$974,1)</f>
        <v>1.01</v>
      </c>
      <c r="G689" s="22">
        <f>IF(Table4[[#This Row],[Net_Balance]]&lt;1,1-(1-Table4[[#This Row],[Net_Balance]])/$F$974,1)</f>
        <v>1</v>
      </c>
      <c r="H689" s="22">
        <f>IF(Table4[[#This Row],[Net_Balance]]&gt;1,1+(Table4[[#This Row],[Net_Balance]]-1)/$H$974,1)</f>
        <v>1.0069999999999999</v>
      </c>
      <c r="I689" s="22">
        <f>IF(Table4[[#This Row],[Net_Balance]]&lt;1,1-(1-Table4[[#This Row],[Net_Balance]])/$H$974,1)</f>
        <v>1</v>
      </c>
      <c r="J689" s="22">
        <f>IF(Table4[[#This Row],[Net_Balance]]&gt;1,(Table4[[#This Row],[Net_Balance]]-1)/$J$974,0)</f>
        <v>1.3999999999999999E-2</v>
      </c>
      <c r="K689" s="22">
        <f>IF(Table4[[#This Row],[Net_Balance]]&lt;1,-(1-Table4[[#This Row],[Net_Balance]])/$J$974,0)</f>
        <v>0</v>
      </c>
      <c r="L689" t="s">
        <v>108</v>
      </c>
      <c r="M689" t="s">
        <v>88</v>
      </c>
      <c r="N689" t="s">
        <v>5</v>
      </c>
      <c r="O689">
        <v>0</v>
      </c>
      <c r="P689">
        <v>0</v>
      </c>
      <c r="Q689">
        <v>170</v>
      </c>
      <c r="R689">
        <v>1664605883</v>
      </c>
      <c r="S689">
        <v>5</v>
      </c>
      <c r="T689" t="s">
        <v>117</v>
      </c>
      <c r="U689">
        <v>0</v>
      </c>
      <c r="V689">
        <v>-50</v>
      </c>
      <c r="W689">
        <v>0.5</v>
      </c>
      <c r="X689">
        <v>60</v>
      </c>
      <c r="Y689">
        <v>0.5</v>
      </c>
      <c r="Z689">
        <v>5</v>
      </c>
      <c r="AA689">
        <v>3025</v>
      </c>
      <c r="AB689">
        <v>55</v>
      </c>
      <c r="AC689">
        <v>2</v>
      </c>
      <c r="AD689">
        <v>0.25</v>
      </c>
      <c r="AE689">
        <v>0.75</v>
      </c>
      <c r="AF689">
        <v>2</v>
      </c>
      <c r="AG689">
        <v>0.5</v>
      </c>
      <c r="AH689">
        <v>0.25</v>
      </c>
      <c r="AI689">
        <v>0.625</v>
      </c>
      <c r="AJ689">
        <v>0.375</v>
      </c>
      <c r="AK689">
        <v>-8.75</v>
      </c>
      <c r="AL689">
        <v>2835.9375</v>
      </c>
      <c r="AM689">
        <v>53.253521010351982</v>
      </c>
      <c r="AN689">
        <v>0.9</v>
      </c>
      <c r="AO689">
        <v>0.38419903534316502</v>
      </c>
      <c r="AP689">
        <v>0.61580096465683498</v>
      </c>
      <c r="AQ689" s="2">
        <f>Table4[[#This Row],[Gain]]^Table4[[#This Row],[θ]]</f>
        <v>37.643362891590748</v>
      </c>
      <c r="AR689" s="2">
        <f>-Table4[[#This Row],[λ]]*-Table4[[#This Row],[Loss]]^Table4[[#This Row],[θ]]</f>
        <v>64.054973166180915</v>
      </c>
      <c r="AS689" s="2">
        <f>Table4[[#This Row],[pie_gain]]*Table4[[#This Row],[v_n_w_g]]-Table4[[#This Row],[pie_loss]]*Table4[[#This Row],[v_n_w_l]]</f>
        <v>-24.982570556780026</v>
      </c>
      <c r="AT689" s="2">
        <f>IF(Table4[[#This Row],[diff_v]]&gt;=1,1,0)</f>
        <v>0</v>
      </c>
      <c r="AU689" s="2">
        <f>Table4[[#This Row],[Gain]]^(Table4[[#This Row],[θ]]*Table4[[#This Row],[ω_p]])</f>
        <v>39.034201401123852</v>
      </c>
      <c r="AV689" s="2">
        <f>-Table4[[#This Row],[λ]]*-Table4[[#This Row],[Loss]]^(Table4[[#This Row],[θ]]*Table4[[#This Row],[ω_n]])</f>
        <v>64.054973166180915</v>
      </c>
      <c r="AW689" s="2">
        <f>Table4[[#This Row],[v_n_w_g_w]]*Table4[[#This Row],[pie_gain]]-Table4[[#This Row],[v_n_w_l_w]]*Table4[[#This Row],[pie_loss]]</f>
        <v>-24.448211743099286</v>
      </c>
      <c r="AX689" s="2">
        <f>IF(Table4[[#This Row],[diff_v_w]]&gt;=1,1,0)</f>
        <v>0</v>
      </c>
      <c r="AY689" s="2">
        <f>Table4[[#This Row],[Gain]]^(Table4[[#This Row],[θ]])*Table4[[#This Row],[ω_p2]]</f>
        <v>37.90686643183188</v>
      </c>
      <c r="AZ689" s="2">
        <f>-Table4[[#This Row],[λ]]*-Table4[[#This Row],[Loss]]^(Table4[[#This Row],[θ]])*Table4[[#This Row],[ω_n2]]</f>
        <v>64.054973166180915</v>
      </c>
      <c r="BA689" s="2">
        <f>Table4[[#This Row],[v_n_w_g_w2]]*Table4[[#This Row],[pie_gain]]-Table4[[#This Row],[v_n_w_l_w2]]*Table4[[#This Row],[pie_loss]]</f>
        <v>-24.881332750809875</v>
      </c>
      <c r="BB689" s="2">
        <f>IF(Table4[[#This Row],[diff_v_w2]]&gt;=1,1,0)</f>
        <v>0</v>
      </c>
      <c r="BC689" s="2">
        <f>Table4[[#This Row],[Gain]]^(Table4[[#This Row],[θ]]+Table4[[#This Row],[ω_p3]])</f>
        <v>39.864152168277542</v>
      </c>
      <c r="BD689" s="2">
        <f>-Table4[[#This Row],[λ]]*-Table4[[#This Row],[Loss]]^(Table4[[#This Row],[θ]]+Table4[[#This Row],[ω_n3]])</f>
        <v>64.054973166180915</v>
      </c>
      <c r="BE689" s="2">
        <f>Table4[[#This Row],[v_n_w_g_w3]]*Table4[[#This Row],[pie_gain]]-Table4[[#This Row],[v_n_w_l_w3]]*Table4[[#This Row],[pie_loss]]</f>
        <v>-24.129345458976516</v>
      </c>
      <c r="BF689" s="2">
        <f>IF(Table4[[#This Row],[diff_v_w3]]&gt;=1,1,0)</f>
        <v>0</v>
      </c>
      <c r="BG689" s="2">
        <f>(Table4[[#This Row],[Accept]]-Table4[[#This Row],[projected_M1]])</f>
        <v>0</v>
      </c>
      <c r="BH689" s="2">
        <f>(Table4[[#This Row],[Accept]]-Table4[[#This Row],[projected_M2]])</f>
        <v>0</v>
      </c>
      <c r="BI689" s="2">
        <f>(Table4[[#This Row],[Accept]]-Table4[[#This Row],[projected_M3]])</f>
        <v>0</v>
      </c>
      <c r="BJ689" s="2">
        <f>(Table4[[#This Row],[Accept]]-Table4[[#This Row],[projected_M4]])</f>
        <v>0</v>
      </c>
    </row>
    <row r="690" spans="1:62" x14ac:dyDescent="0.3">
      <c r="A690">
        <v>28</v>
      </c>
      <c r="B690" t="s">
        <v>47</v>
      </c>
      <c r="C690">
        <v>0.88613857459934653</v>
      </c>
      <c r="D690">
        <v>-2</v>
      </c>
      <c r="E690" s="22">
        <f>IF(Table4[[#This Row],[Trial]]="G1",Table4[[#This Row],[Balance]]/100,IF(Table4[[#This Row],[Trial]]="G2",Table4[[#This Row],[Balance]]/200,Table4[[#This Row],[Balance]]/500))</f>
        <v>1.8</v>
      </c>
      <c r="F690" s="22">
        <f>IF(Table4[[#This Row],[Net_Balance]]&gt;1,1+(Table4[[#This Row],[Net_Balance]]-1)/$F$974,1)</f>
        <v>1.0114285714285713</v>
      </c>
      <c r="G690" s="22">
        <f>IF(Table4[[#This Row],[Net_Balance]]&lt;1,1-(1-Table4[[#This Row],[Net_Balance]])/$F$974,1)</f>
        <v>1</v>
      </c>
      <c r="H690" s="22">
        <f>IF(Table4[[#This Row],[Net_Balance]]&gt;1,1+(Table4[[#This Row],[Net_Balance]]-1)/$H$974,1)</f>
        <v>1.008</v>
      </c>
      <c r="I690" s="22">
        <f>IF(Table4[[#This Row],[Net_Balance]]&lt;1,1-(1-Table4[[#This Row],[Net_Balance]])/$H$974,1)</f>
        <v>1</v>
      </c>
      <c r="J690" s="22">
        <f>IF(Table4[[#This Row],[Net_Balance]]&gt;1,(Table4[[#This Row],[Net_Balance]]-1)/$J$974,0)</f>
        <v>1.6E-2</v>
      </c>
      <c r="K690" s="22">
        <f>IF(Table4[[#This Row],[Net_Balance]]&lt;1,-(1-Table4[[#This Row],[Net_Balance]])/$J$974,0)</f>
        <v>0</v>
      </c>
      <c r="L690" t="s">
        <v>108</v>
      </c>
      <c r="M690" t="s">
        <v>59</v>
      </c>
      <c r="N690" t="s">
        <v>7</v>
      </c>
      <c r="O690">
        <v>1</v>
      </c>
      <c r="P690">
        <v>10</v>
      </c>
      <c r="Q690">
        <v>180</v>
      </c>
      <c r="R690">
        <v>1664605890</v>
      </c>
      <c r="S690">
        <v>7</v>
      </c>
      <c r="T690" t="s">
        <v>118</v>
      </c>
      <c r="U690">
        <v>1</v>
      </c>
      <c r="V690">
        <v>0</v>
      </c>
      <c r="W690">
        <v>0.5</v>
      </c>
      <c r="X690">
        <v>10</v>
      </c>
      <c r="Y690">
        <v>0.5</v>
      </c>
      <c r="Z690">
        <v>5</v>
      </c>
      <c r="AA690">
        <v>25</v>
      </c>
      <c r="AB690">
        <v>5</v>
      </c>
      <c r="AC690">
        <v>4</v>
      </c>
      <c r="AD690">
        <v>0.75</v>
      </c>
      <c r="AE690">
        <v>0.25</v>
      </c>
      <c r="AF690">
        <v>1</v>
      </c>
      <c r="AG690">
        <v>0.2</v>
      </c>
      <c r="AH690">
        <v>4.9999999999999989E-2</v>
      </c>
      <c r="AI690">
        <v>0.57499999999999996</v>
      </c>
      <c r="AJ690">
        <v>0.42500000000000004</v>
      </c>
      <c r="AK690">
        <v>4.25</v>
      </c>
      <c r="AL690">
        <v>24.4375</v>
      </c>
      <c r="AM690">
        <v>4.9434299833212973</v>
      </c>
      <c r="AN690">
        <v>0.9</v>
      </c>
      <c r="AO690">
        <v>0.42913429896650213</v>
      </c>
      <c r="AP690">
        <v>0.57086570103349787</v>
      </c>
      <c r="AQ690" s="2">
        <f>Table4[[#This Row],[Gain]]^Table4[[#This Row],[θ]]</f>
        <v>7.693758934363303</v>
      </c>
      <c r="AR690" s="2">
        <f>-Table4[[#This Row],[λ]]*-Table4[[#This Row],[Loss]]^Table4[[#This Row],[θ]]</f>
        <v>0</v>
      </c>
      <c r="AS690" s="2">
        <f>Table4[[#This Row],[pie_gain]]*Table4[[#This Row],[v_n_w_g]]-Table4[[#This Row],[pie_loss]]*Table4[[#This Row],[v_n_w_l]]</f>
        <v>3.3016558467152586</v>
      </c>
      <c r="AT690" s="2">
        <f>IF(Table4[[#This Row],[diff_v]]&gt;=1,1,0)</f>
        <v>1</v>
      </c>
      <c r="AU690" s="2">
        <f>Table4[[#This Row],[Gain]]^(Table4[[#This Row],[θ]]*Table4[[#This Row],[ω_p]])</f>
        <v>7.8752776213574345</v>
      </c>
      <c r="AV690" s="2">
        <f>-Table4[[#This Row],[λ]]*-Table4[[#This Row],[Loss]]^(Table4[[#This Row],[θ]]*Table4[[#This Row],[ω_n]])</f>
        <v>0</v>
      </c>
      <c r="AW690" s="2">
        <f>Table4[[#This Row],[v_n_w_g_w]]*Table4[[#This Row],[pie_gain]]-Table4[[#This Row],[v_n_w_l_w]]*Table4[[#This Row],[pie_loss]]</f>
        <v>3.3795517412078051</v>
      </c>
      <c r="AX690" s="2">
        <f>IF(Table4[[#This Row],[diff_v_w]]&gt;=1,1,0)</f>
        <v>1</v>
      </c>
      <c r="AY690" s="2">
        <f>Table4[[#This Row],[Gain]]^(Table4[[#This Row],[θ]])*Table4[[#This Row],[ω_p2]]</f>
        <v>7.7553090058382095</v>
      </c>
      <c r="AZ690" s="2">
        <f>-Table4[[#This Row],[λ]]*-Table4[[#This Row],[Loss]]^(Table4[[#This Row],[θ]])*Table4[[#This Row],[ω_n2]]</f>
        <v>0</v>
      </c>
      <c r="BA690" s="2">
        <f>Table4[[#This Row],[v_n_w_g_w2]]*Table4[[#This Row],[pie_gain]]-Table4[[#This Row],[v_n_w_l_w2]]*Table4[[#This Row],[pie_loss]]</f>
        <v>3.3280690934889807</v>
      </c>
      <c r="BB690" s="2">
        <f>IF(Table4[[#This Row],[diff_v_w2]]&gt;=1,1,0)</f>
        <v>1</v>
      </c>
      <c r="BC690" s="2">
        <f>Table4[[#This Row],[Gain]]^(Table4[[#This Row],[θ]]+Table4[[#This Row],[ω_p3]])</f>
        <v>7.9824935188556392</v>
      </c>
      <c r="BD690" s="2">
        <f>-Table4[[#This Row],[λ]]*-Table4[[#This Row],[Loss]]^(Table4[[#This Row],[θ]]+Table4[[#This Row],[ω_n3]])</f>
        <v>0</v>
      </c>
      <c r="BE690" s="2">
        <f>Table4[[#This Row],[v_n_w_g_w3]]*Table4[[#This Row],[pie_gain]]-Table4[[#This Row],[v_n_w_l_w3]]*Table4[[#This Row],[pie_loss]]</f>
        <v>3.4255617602187614</v>
      </c>
      <c r="BF690" s="2">
        <f>IF(Table4[[#This Row],[diff_v_w3]]&gt;=1,1,0)</f>
        <v>1</v>
      </c>
      <c r="BG690" s="2">
        <f>(Table4[[#This Row],[Accept]]-Table4[[#This Row],[projected_M1]])</f>
        <v>0</v>
      </c>
      <c r="BH690" s="2">
        <f>(Table4[[#This Row],[Accept]]-Table4[[#This Row],[projected_M2]])</f>
        <v>0</v>
      </c>
      <c r="BI690" s="2">
        <f>(Table4[[#This Row],[Accept]]-Table4[[#This Row],[projected_M3]])</f>
        <v>0</v>
      </c>
      <c r="BJ690" s="2">
        <f>(Table4[[#This Row],[Accept]]-Table4[[#This Row],[projected_M4]])</f>
        <v>0</v>
      </c>
    </row>
    <row r="691" spans="1:62" x14ac:dyDescent="0.3">
      <c r="A691">
        <v>29</v>
      </c>
      <c r="B691" t="s">
        <v>47</v>
      </c>
      <c r="C691">
        <v>0.88613857459934653</v>
      </c>
      <c r="D691">
        <v>-2</v>
      </c>
      <c r="E691" s="22">
        <f>IF(Table4[[#This Row],[Trial]]="G1",Table4[[#This Row],[Balance]]/100,IF(Table4[[#This Row],[Trial]]="G2",Table4[[#This Row],[Balance]]/200,Table4[[#This Row],[Balance]]/500))</f>
        <v>1.8</v>
      </c>
      <c r="F691" s="22">
        <f>IF(Table4[[#This Row],[Net_Balance]]&gt;1,1+(Table4[[#This Row],[Net_Balance]]-1)/$F$974,1)</f>
        <v>1.0114285714285713</v>
      </c>
      <c r="G691" s="22">
        <f>IF(Table4[[#This Row],[Net_Balance]]&lt;1,1-(1-Table4[[#This Row],[Net_Balance]])/$F$974,1)</f>
        <v>1</v>
      </c>
      <c r="H691" s="22">
        <f>IF(Table4[[#This Row],[Net_Balance]]&gt;1,1+(Table4[[#This Row],[Net_Balance]]-1)/$H$974,1)</f>
        <v>1.008</v>
      </c>
      <c r="I691" s="22">
        <f>IF(Table4[[#This Row],[Net_Balance]]&lt;1,1-(1-Table4[[#This Row],[Net_Balance]])/$H$974,1)</f>
        <v>1</v>
      </c>
      <c r="J691" s="22">
        <f>IF(Table4[[#This Row],[Net_Balance]]&gt;1,(Table4[[#This Row],[Net_Balance]]-1)/$J$974,0)</f>
        <v>1.6E-2</v>
      </c>
      <c r="K691" s="22">
        <f>IF(Table4[[#This Row],[Net_Balance]]&lt;1,-(1-Table4[[#This Row],[Net_Balance]])/$J$974,0)</f>
        <v>0</v>
      </c>
      <c r="L691" t="s">
        <v>108</v>
      </c>
      <c r="M691" t="s">
        <v>100</v>
      </c>
      <c r="N691" t="s">
        <v>5</v>
      </c>
      <c r="O691">
        <v>0</v>
      </c>
      <c r="P691">
        <v>0</v>
      </c>
      <c r="Q691">
        <v>180</v>
      </c>
      <c r="R691">
        <v>1664605896</v>
      </c>
      <c r="S691">
        <v>6</v>
      </c>
      <c r="T691" t="s">
        <v>117</v>
      </c>
      <c r="U691">
        <v>0</v>
      </c>
      <c r="V691">
        <v>-50</v>
      </c>
      <c r="W691">
        <v>0.5</v>
      </c>
      <c r="X691">
        <v>50</v>
      </c>
      <c r="Y691">
        <v>0.5</v>
      </c>
      <c r="Z691">
        <v>0</v>
      </c>
      <c r="AA691">
        <v>2500</v>
      </c>
      <c r="AB691">
        <v>50</v>
      </c>
      <c r="AC691">
        <v>2</v>
      </c>
      <c r="AD691">
        <v>0.25</v>
      </c>
      <c r="AE691">
        <v>0.75</v>
      </c>
      <c r="AF691">
        <v>2</v>
      </c>
      <c r="AG691">
        <v>0.5</v>
      </c>
      <c r="AH691">
        <v>0.25</v>
      </c>
      <c r="AI691">
        <v>0.625</v>
      </c>
      <c r="AJ691">
        <v>0.375</v>
      </c>
      <c r="AK691">
        <v>-12.5</v>
      </c>
      <c r="AL691">
        <v>2343.75</v>
      </c>
      <c r="AM691">
        <v>48.412291827592711</v>
      </c>
      <c r="AN691">
        <v>0.9</v>
      </c>
      <c r="AO691">
        <v>0.38419903534316502</v>
      </c>
      <c r="AP691">
        <v>0.61580096465683498</v>
      </c>
      <c r="AQ691" s="2">
        <f>Table4[[#This Row],[Gain]]^Table4[[#This Row],[θ]]</f>
        <v>32.027486583090457</v>
      </c>
      <c r="AR691" s="2">
        <f>-Table4[[#This Row],[λ]]*-Table4[[#This Row],[Loss]]^Table4[[#This Row],[θ]]</f>
        <v>64.054973166180915</v>
      </c>
      <c r="AS691" s="2">
        <f>Table4[[#This Row],[pie_gain]]*Table4[[#This Row],[v_n_w_g]]-Table4[[#This Row],[pie_loss]]*Table4[[#This Row],[v_n_w_l]]</f>
        <v>-27.140184817112374</v>
      </c>
      <c r="AT691" s="2">
        <f>IF(Table4[[#This Row],[diff_v]]&gt;=1,1,0)</f>
        <v>0</v>
      </c>
      <c r="AU691" s="2">
        <f>Table4[[#This Row],[Gain]]^(Table4[[#This Row],[θ]]*Table4[[#This Row],[ω_p]])</f>
        <v>33.32182916067606</v>
      </c>
      <c r="AV691" s="2">
        <f>-Table4[[#This Row],[λ]]*-Table4[[#This Row],[Loss]]^(Table4[[#This Row],[θ]]*Table4[[#This Row],[ω_n]])</f>
        <v>64.054973166180915</v>
      </c>
      <c r="AW691" s="2">
        <f>Table4[[#This Row],[v_n_w_g_w]]*Table4[[#This Row],[pie_gain]]-Table4[[#This Row],[v_n_w_l_w]]*Table4[[#This Row],[pie_loss]]</f>
        <v>-26.642899647400398</v>
      </c>
      <c r="AX691" s="2">
        <f>IF(Table4[[#This Row],[diff_v_w]]&gt;=1,1,0)</f>
        <v>0</v>
      </c>
      <c r="AY691" s="2">
        <f>Table4[[#This Row],[Gain]]^(Table4[[#This Row],[θ]])*Table4[[#This Row],[ω_p2]]</f>
        <v>32.283706475755181</v>
      </c>
      <c r="AZ691" s="2">
        <f>-Table4[[#This Row],[λ]]*-Table4[[#This Row],[Loss]]^(Table4[[#This Row],[θ]])*Table4[[#This Row],[ω_n2]]</f>
        <v>64.054973166180915</v>
      </c>
      <c r="BA691" s="2">
        <f>Table4[[#This Row],[v_n_w_g_w2]]*Table4[[#This Row],[pie_gain]]-Table4[[#This Row],[v_n_w_l_w2]]*Table4[[#This Row],[pie_loss]]</f>
        <v>-27.041745381514858</v>
      </c>
      <c r="BB691" s="2">
        <f>IF(Table4[[#This Row],[diff_v_w2]]&gt;=1,1,0)</f>
        <v>0</v>
      </c>
      <c r="BC691" s="2">
        <f>Table4[[#This Row],[Gain]]^(Table4[[#This Row],[θ]]+Table4[[#This Row],[ω_p3]])</f>
        <v>34.096231258968373</v>
      </c>
      <c r="BD691" s="2">
        <f>-Table4[[#This Row],[λ]]*-Table4[[#This Row],[Loss]]^(Table4[[#This Row],[θ]]+Table4[[#This Row],[ω_n3]])</f>
        <v>64.054973166180915</v>
      </c>
      <c r="BE691" s="2">
        <f>Table4[[#This Row],[v_n_w_g_w3]]*Table4[[#This Row],[pie_gain]]-Table4[[#This Row],[v_n_w_l_w3]]*Table4[[#This Row],[pie_loss]]</f>
        <v>-26.345375108268769</v>
      </c>
      <c r="BF691" s="2">
        <f>IF(Table4[[#This Row],[diff_v_w3]]&gt;=1,1,0)</f>
        <v>0</v>
      </c>
      <c r="BG691" s="2">
        <f>(Table4[[#This Row],[Accept]]-Table4[[#This Row],[projected_M1]])</f>
        <v>0</v>
      </c>
      <c r="BH691" s="2">
        <f>(Table4[[#This Row],[Accept]]-Table4[[#This Row],[projected_M2]])</f>
        <v>0</v>
      </c>
      <c r="BI691" s="2">
        <f>(Table4[[#This Row],[Accept]]-Table4[[#This Row],[projected_M3]])</f>
        <v>0</v>
      </c>
      <c r="BJ691" s="2">
        <f>(Table4[[#This Row],[Accept]]-Table4[[#This Row],[projected_M4]])</f>
        <v>0</v>
      </c>
    </row>
    <row r="692" spans="1:62" x14ac:dyDescent="0.3">
      <c r="A692">
        <v>30</v>
      </c>
      <c r="B692" t="s">
        <v>47</v>
      </c>
      <c r="C692">
        <v>0.88613857459934653</v>
      </c>
      <c r="D692">
        <v>-2</v>
      </c>
      <c r="E692" s="22">
        <f>IF(Table4[[#This Row],[Trial]]="G1",Table4[[#This Row],[Balance]]/100,IF(Table4[[#This Row],[Trial]]="G2",Table4[[#This Row],[Balance]]/200,Table4[[#This Row],[Balance]]/500))</f>
        <v>1.8</v>
      </c>
      <c r="F692" s="22">
        <f>IF(Table4[[#This Row],[Net_Balance]]&gt;1,1+(Table4[[#This Row],[Net_Balance]]-1)/$F$974,1)</f>
        <v>1.0114285714285713</v>
      </c>
      <c r="G692" s="22">
        <f>IF(Table4[[#This Row],[Net_Balance]]&lt;1,1-(1-Table4[[#This Row],[Net_Balance]])/$F$974,1)</f>
        <v>1</v>
      </c>
      <c r="H692" s="22">
        <f>IF(Table4[[#This Row],[Net_Balance]]&gt;1,1+(Table4[[#This Row],[Net_Balance]]-1)/$H$974,1)</f>
        <v>1.008</v>
      </c>
      <c r="I692" s="22">
        <f>IF(Table4[[#This Row],[Net_Balance]]&lt;1,1-(1-Table4[[#This Row],[Net_Balance]])/$H$974,1)</f>
        <v>1</v>
      </c>
      <c r="J692" s="22">
        <f>IF(Table4[[#This Row],[Net_Balance]]&gt;1,(Table4[[#This Row],[Net_Balance]]-1)/$J$974,0)</f>
        <v>1.6E-2</v>
      </c>
      <c r="K692" s="22">
        <f>IF(Table4[[#This Row],[Net_Balance]]&lt;1,-(1-Table4[[#This Row],[Net_Balance]])/$J$974,0)</f>
        <v>0</v>
      </c>
      <c r="L692" t="s">
        <v>108</v>
      </c>
      <c r="M692" t="s">
        <v>51</v>
      </c>
      <c r="N692" t="s">
        <v>5</v>
      </c>
      <c r="O692">
        <v>0</v>
      </c>
      <c r="P692">
        <v>0</v>
      </c>
      <c r="Q692">
        <v>180</v>
      </c>
      <c r="R692">
        <v>1664605903</v>
      </c>
      <c r="S692">
        <v>7</v>
      </c>
      <c r="T692" t="s">
        <v>117</v>
      </c>
      <c r="U692">
        <v>0</v>
      </c>
      <c r="V692">
        <v>-90</v>
      </c>
      <c r="W692">
        <v>0.5</v>
      </c>
      <c r="X692">
        <v>80</v>
      </c>
      <c r="Y692">
        <v>0.5</v>
      </c>
      <c r="Z692">
        <v>-5</v>
      </c>
      <c r="AA692">
        <v>7225</v>
      </c>
      <c r="AB692">
        <v>85</v>
      </c>
      <c r="AC692">
        <v>4</v>
      </c>
      <c r="AD692">
        <v>0.25</v>
      </c>
      <c r="AE692">
        <v>0.75</v>
      </c>
      <c r="AF692">
        <v>1</v>
      </c>
      <c r="AG692">
        <v>0.25</v>
      </c>
      <c r="AH692">
        <v>0.5</v>
      </c>
      <c r="AI692">
        <v>0.375</v>
      </c>
      <c r="AJ692">
        <v>0.625</v>
      </c>
      <c r="AK692">
        <v>16.25</v>
      </c>
      <c r="AL692">
        <v>6773.4375</v>
      </c>
      <c r="AM692">
        <v>82.300896106907615</v>
      </c>
      <c r="AN692">
        <v>0.9</v>
      </c>
      <c r="AO692">
        <v>0.60844334427391233</v>
      </c>
      <c r="AP692">
        <v>0.39155665572608767</v>
      </c>
      <c r="AQ692" s="2">
        <f>Table4[[#This Row],[Gain]]^Table4[[#This Row],[θ]]</f>
        <v>48.573729325843161</v>
      </c>
      <c r="AR692" s="2">
        <f>-Table4[[#This Row],[λ]]*-Table4[[#This Row],[Loss]]^Table4[[#This Row],[θ]]</f>
        <v>107.83498131120591</v>
      </c>
      <c r="AS692" s="2">
        <f>Table4[[#This Row],[pie_gain]]*Table4[[#This Row],[v_n_w_g]]-Table4[[#This Row],[pie_loss]]*Table4[[#This Row],[v_n_w_l]]</f>
        <v>-12.669142337629129</v>
      </c>
      <c r="AT692" s="2">
        <f>IF(Table4[[#This Row],[diff_v]]&gt;=1,1,0)</f>
        <v>0</v>
      </c>
      <c r="AU692" s="2">
        <f>Table4[[#This Row],[Gain]]^(Table4[[#This Row],[θ]]*Table4[[#This Row],[ω_p]])</f>
        <v>50.777885015556755</v>
      </c>
      <c r="AV692" s="2">
        <f>-Table4[[#This Row],[λ]]*-Table4[[#This Row],[Loss]]^(Table4[[#This Row],[θ]]*Table4[[#This Row],[ω_n]])</f>
        <v>107.83498131120591</v>
      </c>
      <c r="AW692" s="2">
        <f>Table4[[#This Row],[v_n_w_g_w]]*Table4[[#This Row],[pie_gain]]-Table4[[#This Row],[v_n_w_l_w]]*Table4[[#This Row],[pie_loss]]</f>
        <v>-11.328038478479417</v>
      </c>
      <c r="AX692" s="2">
        <f>IF(Table4[[#This Row],[diff_v_w]]&gt;=1,1,0)</f>
        <v>0</v>
      </c>
      <c r="AY692" s="2">
        <f>Table4[[#This Row],[Gain]]^(Table4[[#This Row],[θ]])*Table4[[#This Row],[ω_p2]]</f>
        <v>48.962319160449908</v>
      </c>
      <c r="AZ692" s="2">
        <f>-Table4[[#This Row],[λ]]*-Table4[[#This Row],[Loss]]^(Table4[[#This Row],[θ]])*Table4[[#This Row],[ω_n2]]</f>
        <v>107.83498131120591</v>
      </c>
      <c r="BA692" s="2">
        <f>Table4[[#This Row],[v_n_w_g_w2]]*Table4[[#This Row],[pie_gain]]-Table4[[#This Row],[v_n_w_l_w2]]*Table4[[#This Row],[pie_loss]]</f>
        <v>-12.43270743911015</v>
      </c>
      <c r="BB692" s="2">
        <f>IF(Table4[[#This Row],[diff_v_w2]]&gt;=1,1,0)</f>
        <v>0</v>
      </c>
      <c r="BC692" s="2">
        <f>Table4[[#This Row],[Gain]]^(Table4[[#This Row],[θ]]+Table4[[#This Row],[ω_p3]])</f>
        <v>52.101579346958424</v>
      </c>
      <c r="BD692" s="2">
        <f>-Table4[[#This Row],[λ]]*-Table4[[#This Row],[Loss]]^(Table4[[#This Row],[θ]]+Table4[[#This Row],[ω_n3]])</f>
        <v>107.83498131120591</v>
      </c>
      <c r="BE692" s="2">
        <f>Table4[[#This Row],[v_n_w_g_w3]]*Table4[[#This Row],[pie_gain]]-Table4[[#This Row],[v_n_w_l_w3]]*Table4[[#This Row],[pie_loss]]</f>
        <v>-10.522645472684964</v>
      </c>
      <c r="BF692" s="2">
        <f>IF(Table4[[#This Row],[diff_v_w3]]&gt;=1,1,0)</f>
        <v>0</v>
      </c>
      <c r="BG692" s="2">
        <f>(Table4[[#This Row],[Accept]]-Table4[[#This Row],[projected_M1]])</f>
        <v>0</v>
      </c>
      <c r="BH692" s="2">
        <f>(Table4[[#This Row],[Accept]]-Table4[[#This Row],[projected_M2]])</f>
        <v>0</v>
      </c>
      <c r="BI692" s="2">
        <f>(Table4[[#This Row],[Accept]]-Table4[[#This Row],[projected_M3]])</f>
        <v>0</v>
      </c>
      <c r="BJ692" s="2">
        <f>(Table4[[#This Row],[Accept]]-Table4[[#This Row],[projected_M4]])</f>
        <v>0</v>
      </c>
    </row>
    <row r="693" spans="1:62" x14ac:dyDescent="0.3">
      <c r="A693">
        <v>32</v>
      </c>
      <c r="B693" t="s">
        <v>47</v>
      </c>
      <c r="C693">
        <v>0.88613857459934653</v>
      </c>
      <c r="D693">
        <v>-2</v>
      </c>
      <c r="E693" s="22">
        <f>IF(Table4[[#This Row],[Trial]]="G1",Table4[[#This Row],[Balance]]/100,IF(Table4[[#This Row],[Trial]]="G2",Table4[[#This Row],[Balance]]/200,Table4[[#This Row],[Balance]]/500))</f>
        <v>3.6</v>
      </c>
      <c r="F693" s="22">
        <f>IF(Table4[[#This Row],[Net_Balance]]&gt;1,1+(Table4[[#This Row],[Net_Balance]]-1)/$F$974,1)</f>
        <v>1.0371428571428571</v>
      </c>
      <c r="G693" s="22">
        <f>IF(Table4[[#This Row],[Net_Balance]]&lt;1,1-(1-Table4[[#This Row],[Net_Balance]])/$F$974,1)</f>
        <v>1</v>
      </c>
      <c r="H693" s="22">
        <f>IF(Table4[[#This Row],[Net_Balance]]&gt;1,1+(Table4[[#This Row],[Net_Balance]]-1)/$H$974,1)</f>
        <v>1.026</v>
      </c>
      <c r="I693" s="22">
        <f>IF(Table4[[#This Row],[Net_Balance]]&lt;1,1-(1-Table4[[#This Row],[Net_Balance]])/$H$974,1)</f>
        <v>1</v>
      </c>
      <c r="J693" s="22">
        <f>IF(Table4[[#This Row],[Net_Balance]]&gt;1,(Table4[[#This Row],[Net_Balance]]-1)/$J$974,0)</f>
        <v>5.2000000000000005E-2</v>
      </c>
      <c r="K693" s="22">
        <f>IF(Table4[[#This Row],[Net_Balance]]&lt;1,-(1-Table4[[#This Row],[Net_Balance]])/$J$974,0)</f>
        <v>0</v>
      </c>
      <c r="L693" t="s">
        <v>108</v>
      </c>
      <c r="M693" t="s">
        <v>76</v>
      </c>
      <c r="N693" t="s">
        <v>7</v>
      </c>
      <c r="O693">
        <v>1</v>
      </c>
      <c r="P693">
        <v>180</v>
      </c>
      <c r="Q693">
        <v>360</v>
      </c>
      <c r="R693">
        <v>1664605922</v>
      </c>
      <c r="S693">
        <v>8</v>
      </c>
      <c r="T693" t="s">
        <v>118</v>
      </c>
      <c r="U693">
        <v>1</v>
      </c>
      <c r="V693">
        <v>-90</v>
      </c>
      <c r="W693">
        <v>0.5</v>
      </c>
      <c r="X693">
        <v>180</v>
      </c>
      <c r="Y693">
        <v>0.5</v>
      </c>
      <c r="Z693">
        <v>45</v>
      </c>
      <c r="AA693">
        <v>18225</v>
      </c>
      <c r="AB693">
        <v>135</v>
      </c>
      <c r="AC693">
        <v>2</v>
      </c>
      <c r="AD693">
        <v>0.25</v>
      </c>
      <c r="AE693">
        <v>0.75</v>
      </c>
      <c r="AF693">
        <v>2</v>
      </c>
      <c r="AG693">
        <v>0.5</v>
      </c>
      <c r="AH693">
        <v>0.25</v>
      </c>
      <c r="AI693">
        <v>0.625</v>
      </c>
      <c r="AJ693">
        <v>0.375</v>
      </c>
      <c r="AK693">
        <v>11.25</v>
      </c>
      <c r="AL693">
        <v>17085.9375</v>
      </c>
      <c r="AM693">
        <v>130.71318793450033</v>
      </c>
      <c r="AN693">
        <v>0.9</v>
      </c>
      <c r="AO693">
        <v>0.38419903534316502</v>
      </c>
      <c r="AP693">
        <v>0.61580096465683498</v>
      </c>
      <c r="AQ693" s="2">
        <f>Table4[[#This Row],[Gain]]^Table4[[#This Row],[θ]]</f>
        <v>99.651528158912399</v>
      </c>
      <c r="AR693" s="2">
        <f>-Table4[[#This Row],[λ]]*-Table4[[#This Row],[Loss]]^Table4[[#This Row],[θ]]</f>
        <v>107.83498131120591</v>
      </c>
      <c r="AS693" s="2">
        <f>Table4[[#This Row],[pie_gain]]*Table4[[#This Row],[v_n_w_g]]-Table4[[#This Row],[pie_loss]]*Table4[[#This Row],[v_n_w_l]]</f>
        <v>-28.118864526065984</v>
      </c>
      <c r="AT693" s="2">
        <f>IF(Table4[[#This Row],[diff_v]]&gt;=1,1,0)</f>
        <v>0</v>
      </c>
      <c r="AU693" s="2">
        <f>Table4[[#This Row],[Gain]]^(Table4[[#This Row],[θ]]*Table4[[#This Row],[ω_p]])</f>
        <v>118.22610105457842</v>
      </c>
      <c r="AV693" s="2">
        <f>-Table4[[#This Row],[λ]]*-Table4[[#This Row],[Loss]]^(Table4[[#This Row],[θ]]*Table4[[#This Row],[ω_n]])</f>
        <v>107.83498131120591</v>
      </c>
      <c r="AW693" s="2">
        <f>Table4[[#This Row],[v_n_w_g_w]]*Table4[[#This Row],[pie_gain]]-Table4[[#This Row],[v_n_w_l_w]]*Table4[[#This Row],[pie_loss]]</f>
        <v>-20.982531537639801</v>
      </c>
      <c r="AX693" s="2">
        <f>IF(Table4[[#This Row],[diff_v_w]]&gt;=1,1,0)</f>
        <v>0</v>
      </c>
      <c r="AY693" s="2">
        <f>Table4[[#This Row],[Gain]]^(Table4[[#This Row],[θ]])*Table4[[#This Row],[ω_p2]]</f>
        <v>102.24246789104413</v>
      </c>
      <c r="AZ693" s="2">
        <f>-Table4[[#This Row],[λ]]*-Table4[[#This Row],[Loss]]^(Table4[[#This Row],[θ]])*Table4[[#This Row],[ω_n2]]</f>
        <v>107.83498131120591</v>
      </c>
      <c r="BA693" s="2">
        <f>Table4[[#This Row],[v_n_w_g_w2]]*Table4[[#This Row],[pie_gain]]-Table4[[#This Row],[v_n_w_l_w2]]*Table4[[#This Row],[pie_loss]]</f>
        <v>-27.123427980348701</v>
      </c>
      <c r="BB693" s="2">
        <f>IF(Table4[[#This Row],[diff_v_w2]]&gt;=1,1,0)</f>
        <v>0</v>
      </c>
      <c r="BC693" s="2">
        <f>Table4[[#This Row],[Gain]]^(Table4[[#This Row],[θ]]+Table4[[#This Row],[ω_p3]])</f>
        <v>130.54436596281198</v>
      </c>
      <c r="BD693" s="2">
        <f>-Table4[[#This Row],[λ]]*-Table4[[#This Row],[Loss]]^(Table4[[#This Row],[θ]]+Table4[[#This Row],[ω_n3]])</f>
        <v>107.83498131120591</v>
      </c>
      <c r="BE693" s="2">
        <f>Table4[[#This Row],[v_n_w_g_w3]]*Table4[[#This Row],[pie_gain]]-Table4[[#This Row],[v_n_w_l_w3]]*Table4[[#This Row],[pie_loss]]</f>
        <v>-16.249866042794906</v>
      </c>
      <c r="BF693" s="2">
        <f>IF(Table4[[#This Row],[diff_v_w3]]&gt;=1,1,0)</f>
        <v>0</v>
      </c>
      <c r="BG693" s="2">
        <f>(Table4[[#This Row],[Accept]]-Table4[[#This Row],[projected_M1]])</f>
        <v>1</v>
      </c>
      <c r="BH693" s="2">
        <f>(Table4[[#This Row],[Accept]]-Table4[[#This Row],[projected_M2]])</f>
        <v>1</v>
      </c>
      <c r="BI693" s="2">
        <f>(Table4[[#This Row],[Accept]]-Table4[[#This Row],[projected_M3]])</f>
        <v>1</v>
      </c>
      <c r="BJ693" s="2">
        <f>(Table4[[#This Row],[Accept]]-Table4[[#This Row],[projected_M4]])</f>
        <v>1</v>
      </c>
    </row>
    <row r="694" spans="1:62" x14ac:dyDescent="0.3">
      <c r="A694">
        <v>34</v>
      </c>
      <c r="B694" t="s">
        <v>47</v>
      </c>
      <c r="C694">
        <v>0.88613857459934653</v>
      </c>
      <c r="D694">
        <v>-2</v>
      </c>
      <c r="E694" s="22">
        <f>IF(Table4[[#This Row],[Trial]]="G1",Table4[[#This Row],[Balance]]/100,IF(Table4[[#This Row],[Trial]]="G2",Table4[[#This Row],[Balance]]/200,Table4[[#This Row],[Balance]]/500))</f>
        <v>3.6</v>
      </c>
      <c r="F694" s="22">
        <f>IF(Table4[[#This Row],[Net_Balance]]&gt;1,1+(Table4[[#This Row],[Net_Balance]]-1)/$F$974,1)</f>
        <v>1.0371428571428571</v>
      </c>
      <c r="G694" s="22">
        <f>IF(Table4[[#This Row],[Net_Balance]]&lt;1,1-(1-Table4[[#This Row],[Net_Balance]])/$F$974,1)</f>
        <v>1</v>
      </c>
      <c r="H694" s="22">
        <f>IF(Table4[[#This Row],[Net_Balance]]&gt;1,1+(Table4[[#This Row],[Net_Balance]]-1)/$H$974,1)</f>
        <v>1.026</v>
      </c>
      <c r="I694" s="22">
        <f>IF(Table4[[#This Row],[Net_Balance]]&lt;1,1-(1-Table4[[#This Row],[Net_Balance]])/$H$974,1)</f>
        <v>1</v>
      </c>
      <c r="J694" s="22">
        <f>IF(Table4[[#This Row],[Net_Balance]]&gt;1,(Table4[[#This Row],[Net_Balance]]-1)/$J$974,0)</f>
        <v>5.2000000000000005E-2</v>
      </c>
      <c r="K694" s="22">
        <f>IF(Table4[[#This Row],[Net_Balance]]&lt;1,-(1-Table4[[#This Row],[Net_Balance]])/$J$974,0)</f>
        <v>0</v>
      </c>
      <c r="L694" t="s">
        <v>108</v>
      </c>
      <c r="M694" t="s">
        <v>96</v>
      </c>
      <c r="N694" t="s">
        <v>5</v>
      </c>
      <c r="O694">
        <v>0</v>
      </c>
      <c r="P694">
        <v>0</v>
      </c>
      <c r="Q694">
        <v>360</v>
      </c>
      <c r="R694">
        <v>1664605933</v>
      </c>
      <c r="S694">
        <v>6</v>
      </c>
      <c r="T694" t="s">
        <v>118</v>
      </c>
      <c r="U694">
        <v>1</v>
      </c>
      <c r="V694">
        <v>-50</v>
      </c>
      <c r="W694">
        <v>0.5</v>
      </c>
      <c r="X694">
        <v>40</v>
      </c>
      <c r="Y694">
        <v>0.5</v>
      </c>
      <c r="Z694">
        <v>-5</v>
      </c>
      <c r="AA694">
        <v>2025</v>
      </c>
      <c r="AB694">
        <v>45</v>
      </c>
      <c r="AC694">
        <v>2</v>
      </c>
      <c r="AD694">
        <v>0.25</v>
      </c>
      <c r="AE694">
        <v>0.75</v>
      </c>
      <c r="AF694">
        <v>2</v>
      </c>
      <c r="AG694">
        <v>0.5</v>
      </c>
      <c r="AH694">
        <v>0.25</v>
      </c>
      <c r="AI694">
        <v>0.625</v>
      </c>
      <c r="AJ694">
        <v>0.375</v>
      </c>
      <c r="AK694">
        <v>-16.25</v>
      </c>
      <c r="AL694">
        <v>1898.4375</v>
      </c>
      <c r="AM694">
        <v>43.571062644833439</v>
      </c>
      <c r="AN694">
        <v>0.9</v>
      </c>
      <c r="AO694">
        <v>0.38419903534316502</v>
      </c>
      <c r="AP694">
        <v>0.61580096465683498</v>
      </c>
      <c r="AQ694" s="2">
        <f>Table4[[#This Row],[Gain]]^Table4[[#This Row],[θ]]</f>
        <v>26.281318966403699</v>
      </c>
      <c r="AR694" s="2">
        <f>-Table4[[#This Row],[λ]]*-Table4[[#This Row],[Loss]]^Table4[[#This Row],[θ]]</f>
        <v>64.054973166180915</v>
      </c>
      <c r="AS694" s="2">
        <f>Table4[[#This Row],[pie_gain]]*Table4[[#This Row],[v_n_w_g]]-Table4[[#This Row],[pie_loss]]*Table4[[#This Row],[v_n_w_l]]</f>
        <v>-29.347856872363558</v>
      </c>
      <c r="AT694" s="2">
        <f>IF(Table4[[#This Row],[diff_v]]&gt;=1,1,0)</f>
        <v>0</v>
      </c>
      <c r="AU694" s="2">
        <f>Table4[[#This Row],[Gain]]^(Table4[[#This Row],[θ]]*Table4[[#This Row],[ω_p]])</f>
        <v>29.6740557778839</v>
      </c>
      <c r="AV694" s="2">
        <f>-Table4[[#This Row],[λ]]*-Table4[[#This Row],[Loss]]^(Table4[[#This Row],[θ]]*Table4[[#This Row],[ω_n]])</f>
        <v>64.054973166180915</v>
      </c>
      <c r="AW694" s="2">
        <f>Table4[[#This Row],[v_n_w_g_w]]*Table4[[#This Row],[pie_gain]]-Table4[[#This Row],[v_n_w_l_w]]*Table4[[#This Row],[pie_loss]]</f>
        <v>-28.04437066221962</v>
      </c>
      <c r="AX694" s="2">
        <f>IF(Table4[[#This Row],[diff_v_w]]&gt;=1,1,0)</f>
        <v>0</v>
      </c>
      <c r="AY694" s="2">
        <f>Table4[[#This Row],[Gain]]^(Table4[[#This Row],[θ]])*Table4[[#This Row],[ω_p2]]</f>
        <v>26.964633259530196</v>
      </c>
      <c r="AZ694" s="2">
        <f>-Table4[[#This Row],[λ]]*-Table4[[#This Row],[Loss]]^(Table4[[#This Row],[θ]])*Table4[[#This Row],[ω_n2]]</f>
        <v>64.054973166180915</v>
      </c>
      <c r="BA694" s="2">
        <f>Table4[[#This Row],[v_n_w_g_w2]]*Table4[[#This Row],[pie_gain]]-Table4[[#This Row],[v_n_w_l_w2]]*Table4[[#This Row],[pie_loss]]</f>
        <v>-29.085328180108164</v>
      </c>
      <c r="BB694" s="2">
        <f>IF(Table4[[#This Row],[diff_v_w2]]&gt;=1,1,0)</f>
        <v>0</v>
      </c>
      <c r="BC694" s="2">
        <f>Table4[[#This Row],[Gain]]^(Table4[[#This Row],[θ]]+Table4[[#This Row],[ω_p3]])</f>
        <v>31.838623012662804</v>
      </c>
      <c r="BD694" s="2">
        <f>-Table4[[#This Row],[λ]]*-Table4[[#This Row],[Loss]]^(Table4[[#This Row],[θ]]+Table4[[#This Row],[ω_n3]])</f>
        <v>64.054973166180915</v>
      </c>
      <c r="BE694" s="2">
        <f>Table4[[#This Row],[v_n_w_g_w3]]*Table4[[#This Row],[pie_gain]]-Table4[[#This Row],[v_n_w_l_w3]]*Table4[[#This Row],[pie_loss]]</f>
        <v>-27.212746018682143</v>
      </c>
      <c r="BF694" s="2">
        <f>IF(Table4[[#This Row],[diff_v_w3]]&gt;=1,1,0)</f>
        <v>0</v>
      </c>
      <c r="BG694" s="2">
        <f>(Table4[[#This Row],[Accept]]-Table4[[#This Row],[projected_M1]])</f>
        <v>0</v>
      </c>
      <c r="BH694" s="2">
        <f>(Table4[[#This Row],[Accept]]-Table4[[#This Row],[projected_M2]])</f>
        <v>0</v>
      </c>
      <c r="BI694" s="2">
        <f>(Table4[[#This Row],[Accept]]-Table4[[#This Row],[projected_M3]])</f>
        <v>0</v>
      </c>
      <c r="BJ694" s="2">
        <f>(Table4[[#This Row],[Accept]]-Table4[[#This Row],[projected_M4]])</f>
        <v>0</v>
      </c>
    </row>
    <row r="695" spans="1:62" x14ac:dyDescent="0.3">
      <c r="A695">
        <v>35</v>
      </c>
      <c r="B695" t="s">
        <v>47</v>
      </c>
      <c r="C695">
        <v>0.88613857459934653</v>
      </c>
      <c r="D695">
        <v>-2</v>
      </c>
      <c r="E695" s="22">
        <f>IF(Table4[[#This Row],[Trial]]="G1",Table4[[#This Row],[Balance]]/100,IF(Table4[[#This Row],[Trial]]="G2",Table4[[#This Row],[Balance]]/200,Table4[[#This Row],[Balance]]/500))</f>
        <v>3.6</v>
      </c>
      <c r="F695" s="22">
        <f>IF(Table4[[#This Row],[Net_Balance]]&gt;1,1+(Table4[[#This Row],[Net_Balance]]-1)/$F$974,1)</f>
        <v>1.0371428571428571</v>
      </c>
      <c r="G695" s="22">
        <f>IF(Table4[[#This Row],[Net_Balance]]&lt;1,1-(1-Table4[[#This Row],[Net_Balance]])/$F$974,1)</f>
        <v>1</v>
      </c>
      <c r="H695" s="22">
        <f>IF(Table4[[#This Row],[Net_Balance]]&gt;1,1+(Table4[[#This Row],[Net_Balance]]-1)/$H$974,1)</f>
        <v>1.026</v>
      </c>
      <c r="I695" s="22">
        <f>IF(Table4[[#This Row],[Net_Balance]]&lt;1,1-(1-Table4[[#This Row],[Net_Balance]])/$H$974,1)</f>
        <v>1</v>
      </c>
      <c r="J695" s="22">
        <f>IF(Table4[[#This Row],[Net_Balance]]&gt;1,(Table4[[#This Row],[Net_Balance]]-1)/$J$974,0)</f>
        <v>5.2000000000000005E-2</v>
      </c>
      <c r="K695" s="22">
        <f>IF(Table4[[#This Row],[Net_Balance]]&lt;1,-(1-Table4[[#This Row],[Net_Balance]])/$J$974,0)</f>
        <v>0</v>
      </c>
      <c r="L695" t="s">
        <v>108</v>
      </c>
      <c r="M695" t="s">
        <v>85</v>
      </c>
      <c r="N695" t="s">
        <v>5</v>
      </c>
      <c r="O695">
        <v>0</v>
      </c>
      <c r="P695">
        <v>0</v>
      </c>
      <c r="Q695">
        <v>360</v>
      </c>
      <c r="R695">
        <v>1664605940</v>
      </c>
      <c r="S695">
        <v>7</v>
      </c>
      <c r="T695" t="s">
        <v>117</v>
      </c>
      <c r="U695">
        <v>0</v>
      </c>
      <c r="V695">
        <v>-90</v>
      </c>
      <c r="W695">
        <v>0.5</v>
      </c>
      <c r="X695">
        <v>80</v>
      </c>
      <c r="Y695">
        <v>0.5</v>
      </c>
      <c r="Z695">
        <v>-5</v>
      </c>
      <c r="AA695">
        <v>7225</v>
      </c>
      <c r="AB695">
        <v>85</v>
      </c>
      <c r="AC695">
        <v>2</v>
      </c>
      <c r="AD695">
        <v>0.25</v>
      </c>
      <c r="AE695">
        <v>0.75</v>
      </c>
      <c r="AF695">
        <v>2</v>
      </c>
      <c r="AG695">
        <v>0.5</v>
      </c>
      <c r="AH695">
        <v>0.25</v>
      </c>
      <c r="AI695">
        <v>0.625</v>
      </c>
      <c r="AJ695">
        <v>0.375</v>
      </c>
      <c r="AK695">
        <v>-26.25</v>
      </c>
      <c r="AL695">
        <v>6773.4375</v>
      </c>
      <c r="AM695">
        <v>82.300896106907615</v>
      </c>
      <c r="AN695">
        <v>0.9</v>
      </c>
      <c r="AO695">
        <v>0.38419903534316502</v>
      </c>
      <c r="AP695">
        <v>0.61580096465683498</v>
      </c>
      <c r="AQ695" s="2">
        <f>Table4[[#This Row],[Gain]]^Table4[[#This Row],[θ]]</f>
        <v>48.573729325843161</v>
      </c>
      <c r="AR695" s="2">
        <f>-Table4[[#This Row],[λ]]*-Table4[[#This Row],[Loss]]^Table4[[#This Row],[θ]]</f>
        <v>107.83498131120591</v>
      </c>
      <c r="AS695" s="2">
        <f>Table4[[#This Row],[pie_gain]]*Table4[[#This Row],[v_n_w_g]]-Table4[[#This Row],[pie_loss]]*Table4[[#This Row],[v_n_w_l]]</f>
        <v>-47.742905565183428</v>
      </c>
      <c r="AT695" s="2">
        <f>IF(Table4[[#This Row],[diff_v]]&gt;=1,1,0)</f>
        <v>0</v>
      </c>
      <c r="AU695" s="2">
        <f>Table4[[#This Row],[Gain]]^(Table4[[#This Row],[θ]]*Table4[[#This Row],[ω_p]])</f>
        <v>56.109864056371443</v>
      </c>
      <c r="AV695" s="2">
        <f>-Table4[[#This Row],[λ]]*-Table4[[#This Row],[Loss]]^(Table4[[#This Row],[θ]]*Table4[[#This Row],[ω_n]])</f>
        <v>107.83498131120591</v>
      </c>
      <c r="AW695" s="2">
        <f>Table4[[#This Row],[v_n_w_g_w]]*Table4[[#This Row],[pie_gain]]-Table4[[#This Row],[v_n_w_l_w]]*Table4[[#This Row],[pie_loss]]</f>
        <v>-44.847529871498338</v>
      </c>
      <c r="AX695" s="2">
        <f>IF(Table4[[#This Row],[diff_v_w]]&gt;=1,1,0)</f>
        <v>0</v>
      </c>
      <c r="AY695" s="2">
        <f>Table4[[#This Row],[Gain]]^(Table4[[#This Row],[θ]])*Table4[[#This Row],[ω_p2]]</f>
        <v>49.836646288315087</v>
      </c>
      <c r="AZ695" s="2">
        <f>-Table4[[#This Row],[λ]]*-Table4[[#This Row],[Loss]]^(Table4[[#This Row],[θ]])*Table4[[#This Row],[ω_n2]]</f>
        <v>107.83498131120591</v>
      </c>
      <c r="BA695" s="2">
        <f>Table4[[#This Row],[v_n_w_g_w2]]*Table4[[#This Row],[pie_gain]]-Table4[[#This Row],[v_n_w_l_w2]]*Table4[[#This Row],[pie_loss]]</f>
        <v>-47.257694086483198</v>
      </c>
      <c r="BB695" s="2">
        <f>IF(Table4[[#This Row],[diff_v_w2]]&gt;=1,1,0)</f>
        <v>0</v>
      </c>
      <c r="BC695" s="2">
        <f>Table4[[#This Row],[Gain]]^(Table4[[#This Row],[θ]]+Table4[[#This Row],[ω_p3]])</f>
        <v>61.004535929533318</v>
      </c>
      <c r="BD695" s="2">
        <f>-Table4[[#This Row],[λ]]*-Table4[[#This Row],[Loss]]^(Table4[[#This Row],[θ]]+Table4[[#This Row],[ω_n3]])</f>
        <v>107.83498131120591</v>
      </c>
      <c r="BE695" s="2">
        <f>Table4[[#This Row],[v_n_w_g_w3]]*Table4[[#This Row],[pie_gain]]-Table4[[#This Row],[v_n_w_l_w3]]*Table4[[#This Row],[pie_loss]]</f>
        <v>-42.967001659508227</v>
      </c>
      <c r="BF695" s="2">
        <f>IF(Table4[[#This Row],[diff_v_w3]]&gt;=1,1,0)</f>
        <v>0</v>
      </c>
      <c r="BG695" s="2">
        <f>(Table4[[#This Row],[Accept]]-Table4[[#This Row],[projected_M1]])</f>
        <v>0</v>
      </c>
      <c r="BH695" s="2">
        <f>(Table4[[#This Row],[Accept]]-Table4[[#This Row],[projected_M2]])</f>
        <v>0</v>
      </c>
      <c r="BI695" s="2">
        <f>(Table4[[#This Row],[Accept]]-Table4[[#This Row],[projected_M3]])</f>
        <v>0</v>
      </c>
      <c r="BJ695" s="2">
        <f>(Table4[[#This Row],[Accept]]-Table4[[#This Row],[projected_M4]])</f>
        <v>0</v>
      </c>
    </row>
    <row r="696" spans="1:62" x14ac:dyDescent="0.3">
      <c r="A696">
        <v>36</v>
      </c>
      <c r="B696" t="s">
        <v>47</v>
      </c>
      <c r="C696">
        <v>0.88613857459934653</v>
      </c>
      <c r="D696">
        <v>-2</v>
      </c>
      <c r="E696" s="22">
        <f>IF(Table4[[#This Row],[Trial]]="G1",Table4[[#This Row],[Balance]]/100,IF(Table4[[#This Row],[Trial]]="G2",Table4[[#This Row],[Balance]]/200,Table4[[#This Row],[Balance]]/500))</f>
        <v>3.6</v>
      </c>
      <c r="F696" s="22">
        <f>IF(Table4[[#This Row],[Net_Balance]]&gt;1,1+(Table4[[#This Row],[Net_Balance]]-1)/$F$974,1)</f>
        <v>1.0371428571428571</v>
      </c>
      <c r="G696" s="22">
        <f>IF(Table4[[#This Row],[Net_Balance]]&lt;1,1-(1-Table4[[#This Row],[Net_Balance]])/$F$974,1)</f>
        <v>1</v>
      </c>
      <c r="H696" s="22">
        <f>IF(Table4[[#This Row],[Net_Balance]]&gt;1,1+(Table4[[#This Row],[Net_Balance]]-1)/$H$974,1)</f>
        <v>1.026</v>
      </c>
      <c r="I696" s="22">
        <f>IF(Table4[[#This Row],[Net_Balance]]&lt;1,1-(1-Table4[[#This Row],[Net_Balance]])/$H$974,1)</f>
        <v>1</v>
      </c>
      <c r="J696" s="22">
        <f>IF(Table4[[#This Row],[Net_Balance]]&gt;1,(Table4[[#This Row],[Net_Balance]]-1)/$J$974,0)</f>
        <v>5.2000000000000005E-2</v>
      </c>
      <c r="K696" s="22">
        <f>IF(Table4[[#This Row],[Net_Balance]]&lt;1,-(1-Table4[[#This Row],[Net_Balance]])/$J$974,0)</f>
        <v>0</v>
      </c>
      <c r="L696" t="s">
        <v>108</v>
      </c>
      <c r="M696" t="s">
        <v>91</v>
      </c>
      <c r="N696" t="s">
        <v>5</v>
      </c>
      <c r="O696">
        <v>0</v>
      </c>
      <c r="P696">
        <v>0</v>
      </c>
      <c r="Q696">
        <v>360</v>
      </c>
      <c r="R696">
        <v>1664605945</v>
      </c>
      <c r="S696">
        <v>5</v>
      </c>
      <c r="T696" t="s">
        <v>118</v>
      </c>
      <c r="U696">
        <v>1</v>
      </c>
      <c r="V696">
        <v>-90</v>
      </c>
      <c r="W696">
        <v>0.5</v>
      </c>
      <c r="X696">
        <v>100</v>
      </c>
      <c r="Y696">
        <v>0.5</v>
      </c>
      <c r="Z696">
        <v>5</v>
      </c>
      <c r="AA696">
        <v>9025</v>
      </c>
      <c r="AB696">
        <v>95</v>
      </c>
      <c r="AC696">
        <v>4</v>
      </c>
      <c r="AD696">
        <v>0.25</v>
      </c>
      <c r="AE696">
        <v>0.75</v>
      </c>
      <c r="AF696">
        <v>1</v>
      </c>
      <c r="AG696">
        <v>0.25</v>
      </c>
      <c r="AH696">
        <v>0.5</v>
      </c>
      <c r="AI696">
        <v>0.375</v>
      </c>
      <c r="AJ696">
        <v>0.625</v>
      </c>
      <c r="AK696">
        <v>28.75</v>
      </c>
      <c r="AL696">
        <v>8460.9375</v>
      </c>
      <c r="AM696">
        <v>91.983354472426157</v>
      </c>
      <c r="AN696">
        <v>0.9</v>
      </c>
      <c r="AO696">
        <v>0.60844334427391233</v>
      </c>
      <c r="AP696">
        <v>0.39155665572608767</v>
      </c>
      <c r="AQ696" s="2">
        <f>Table4[[#This Row],[Gain]]^Table4[[#This Row],[θ]]</f>
        <v>59.193926540095148</v>
      </c>
      <c r="AR696" s="2">
        <f>-Table4[[#This Row],[λ]]*-Table4[[#This Row],[Loss]]^Table4[[#This Row],[θ]]</f>
        <v>107.83498131120591</v>
      </c>
      <c r="AS696" s="2">
        <f>Table4[[#This Row],[pie_gain]]*Table4[[#This Row],[v_n_w_g]]-Table4[[#This Row],[pie_loss]]*Table4[[#This Row],[v_n_w_l]]</f>
        <v>-6.207354027741161</v>
      </c>
      <c r="AT696" s="2">
        <f>IF(Table4[[#This Row],[diff_v]]&gt;=1,1,0)</f>
        <v>0</v>
      </c>
      <c r="AU696" s="2">
        <f>Table4[[#This Row],[Gain]]^(Table4[[#This Row],[θ]]*Table4[[#This Row],[ω_p]])</f>
        <v>68.881815656446236</v>
      </c>
      <c r="AV696" s="2">
        <f>-Table4[[#This Row],[λ]]*-Table4[[#This Row],[Loss]]^(Table4[[#This Row],[θ]]*Table4[[#This Row],[ω_n]])</f>
        <v>107.83498131120591</v>
      </c>
      <c r="AW696" s="2">
        <f>Table4[[#This Row],[v_n_w_g_w]]*Table4[[#This Row],[pie_gain]]-Table4[[#This Row],[v_n_w_l_w]]*Table4[[#This Row],[pie_loss]]</f>
        <v>-0.31282237483366515</v>
      </c>
      <c r="AX696" s="2">
        <f>IF(Table4[[#This Row],[diff_v_w]]&gt;=1,1,0)</f>
        <v>0</v>
      </c>
      <c r="AY696" s="2">
        <f>Table4[[#This Row],[Gain]]^(Table4[[#This Row],[θ]])*Table4[[#This Row],[ω_p2]]</f>
        <v>60.732968630137627</v>
      </c>
      <c r="AZ696" s="2">
        <f>-Table4[[#This Row],[λ]]*-Table4[[#This Row],[Loss]]^(Table4[[#This Row],[θ]])*Table4[[#This Row],[ω_n2]]</f>
        <v>107.83498131120591</v>
      </c>
      <c r="BA696" s="2">
        <f>Table4[[#This Row],[v_n_w_g_w2]]*Table4[[#This Row],[pie_gain]]-Table4[[#This Row],[v_n_w_l_w2]]*Table4[[#This Row],[pie_loss]]</f>
        <v>-5.2709341114974038</v>
      </c>
      <c r="BB696" s="2">
        <f>IF(Table4[[#This Row],[diff_v_w2]]&gt;=1,1,0)</f>
        <v>0</v>
      </c>
      <c r="BC696" s="2">
        <f>Table4[[#This Row],[Gain]]^(Table4[[#This Row],[θ]]+Table4[[#This Row],[ω_p3]])</f>
        <v>75.210270247461608</v>
      </c>
      <c r="BD696" s="2">
        <f>-Table4[[#This Row],[λ]]*-Table4[[#This Row],[Loss]]^(Table4[[#This Row],[θ]]+Table4[[#This Row],[ω_n3]])</f>
        <v>107.83498131120591</v>
      </c>
      <c r="BE696" s="2">
        <f>Table4[[#This Row],[v_n_w_g_w3]]*Table4[[#This Row],[pie_gain]]-Table4[[#This Row],[v_n_w_l_w3]]*Table4[[#This Row],[pie_loss]]</f>
        <v>3.5376837006093211</v>
      </c>
      <c r="BF696" s="2">
        <f>IF(Table4[[#This Row],[diff_v_w3]]&gt;=1,1,0)</f>
        <v>1</v>
      </c>
      <c r="BG696" s="2">
        <f>(Table4[[#This Row],[Accept]]-Table4[[#This Row],[projected_M1]])</f>
        <v>0</v>
      </c>
      <c r="BH696" s="2">
        <f>(Table4[[#This Row],[Accept]]-Table4[[#This Row],[projected_M2]])</f>
        <v>0</v>
      </c>
      <c r="BI696" s="2">
        <f>(Table4[[#This Row],[Accept]]-Table4[[#This Row],[projected_M3]])</f>
        <v>0</v>
      </c>
      <c r="BJ696" s="2">
        <f>(Table4[[#This Row],[Accept]]-Table4[[#This Row],[projected_M4]])</f>
        <v>-1</v>
      </c>
    </row>
    <row r="697" spans="1:62" x14ac:dyDescent="0.3">
      <c r="A697">
        <v>37</v>
      </c>
      <c r="B697" t="s">
        <v>47</v>
      </c>
      <c r="C697">
        <v>0.88613857459934653</v>
      </c>
      <c r="D697">
        <v>-2</v>
      </c>
      <c r="E697" s="22">
        <f>IF(Table4[[#This Row],[Trial]]="G1",Table4[[#This Row],[Balance]]/100,IF(Table4[[#This Row],[Trial]]="G2",Table4[[#This Row],[Balance]]/200,Table4[[#This Row],[Balance]]/500))</f>
        <v>3.6</v>
      </c>
      <c r="F697" s="22">
        <f>IF(Table4[[#This Row],[Net_Balance]]&gt;1,1+(Table4[[#This Row],[Net_Balance]]-1)/$F$974,1)</f>
        <v>1.0371428571428571</v>
      </c>
      <c r="G697" s="22">
        <f>IF(Table4[[#This Row],[Net_Balance]]&lt;1,1-(1-Table4[[#This Row],[Net_Balance]])/$F$974,1)</f>
        <v>1</v>
      </c>
      <c r="H697" s="22">
        <f>IF(Table4[[#This Row],[Net_Balance]]&gt;1,1+(Table4[[#This Row],[Net_Balance]]-1)/$H$974,1)</f>
        <v>1.026</v>
      </c>
      <c r="I697" s="22">
        <f>IF(Table4[[#This Row],[Net_Balance]]&lt;1,1-(1-Table4[[#This Row],[Net_Balance]])/$H$974,1)</f>
        <v>1</v>
      </c>
      <c r="J697" s="22">
        <f>IF(Table4[[#This Row],[Net_Balance]]&gt;1,(Table4[[#This Row],[Net_Balance]]-1)/$J$974,0)</f>
        <v>5.2000000000000005E-2</v>
      </c>
      <c r="K697" s="22">
        <f>IF(Table4[[#This Row],[Net_Balance]]&lt;1,-(1-Table4[[#This Row],[Net_Balance]])/$J$974,0)</f>
        <v>0</v>
      </c>
      <c r="L697" t="s">
        <v>108</v>
      </c>
      <c r="M697" t="s">
        <v>69</v>
      </c>
      <c r="N697" t="s">
        <v>5</v>
      </c>
      <c r="O697">
        <v>0</v>
      </c>
      <c r="P697">
        <v>0</v>
      </c>
      <c r="Q697">
        <v>360</v>
      </c>
      <c r="R697">
        <v>1664605949</v>
      </c>
      <c r="S697">
        <v>4</v>
      </c>
      <c r="T697" t="s">
        <v>117</v>
      </c>
      <c r="U697">
        <v>0</v>
      </c>
      <c r="V697">
        <v>-50</v>
      </c>
      <c r="W697">
        <v>0.5</v>
      </c>
      <c r="X697">
        <v>50</v>
      </c>
      <c r="Y697">
        <v>0.5</v>
      </c>
      <c r="Z697">
        <v>0</v>
      </c>
      <c r="AA697">
        <v>2500</v>
      </c>
      <c r="AB697">
        <v>50</v>
      </c>
      <c r="AC697">
        <v>4</v>
      </c>
      <c r="AD697">
        <v>0.25</v>
      </c>
      <c r="AE697">
        <v>0.75</v>
      </c>
      <c r="AF697">
        <v>1</v>
      </c>
      <c r="AG697">
        <v>0.25</v>
      </c>
      <c r="AH697">
        <v>0.5</v>
      </c>
      <c r="AI697">
        <v>0.375</v>
      </c>
      <c r="AJ697">
        <v>0.625</v>
      </c>
      <c r="AK697">
        <v>12.5</v>
      </c>
      <c r="AL697">
        <v>2343.75</v>
      </c>
      <c r="AM697">
        <v>48.412291827592711</v>
      </c>
      <c r="AN697">
        <v>0.9</v>
      </c>
      <c r="AO697">
        <v>0.60844334427391233</v>
      </c>
      <c r="AP697">
        <v>0.39155665572608767</v>
      </c>
      <c r="AQ697" s="2">
        <f>Table4[[#This Row],[Gain]]^Table4[[#This Row],[θ]]</f>
        <v>32.027486583090457</v>
      </c>
      <c r="AR697" s="2">
        <f>-Table4[[#This Row],[λ]]*-Table4[[#This Row],[Loss]]^Table4[[#This Row],[θ]]</f>
        <v>64.054973166180915</v>
      </c>
      <c r="AS697" s="2">
        <f>Table4[[#This Row],[pie_gain]]*Table4[[#This Row],[v_n_w_g]]-Table4[[#This Row],[pie_loss]]*Table4[[#This Row],[v_n_w_l]]</f>
        <v>-5.5942400302706687</v>
      </c>
      <c r="AT697" s="2">
        <f>IF(Table4[[#This Row],[diff_v]]&gt;=1,1,0)</f>
        <v>0</v>
      </c>
      <c r="AU697" s="2">
        <f>Table4[[#This Row],[Gain]]^(Table4[[#This Row],[θ]]*Table4[[#This Row],[ω_p]])</f>
        <v>36.428582999555466</v>
      </c>
      <c r="AV697" s="2">
        <f>-Table4[[#This Row],[λ]]*-Table4[[#This Row],[Loss]]^(Table4[[#This Row],[θ]]*Table4[[#This Row],[ω_n]])</f>
        <v>64.054973166180915</v>
      </c>
      <c r="AW697" s="2">
        <f>Table4[[#This Row],[v_n_w_g_w]]*Table4[[#This Row],[pie_gain]]-Table4[[#This Row],[v_n_w_l_w]]*Table4[[#This Row],[pie_loss]]</f>
        <v>-2.9164222081647679</v>
      </c>
      <c r="AX697" s="2">
        <f>IF(Table4[[#This Row],[diff_v_w]]&gt;=1,1,0)</f>
        <v>0</v>
      </c>
      <c r="AY697" s="2">
        <f>Table4[[#This Row],[Gain]]^(Table4[[#This Row],[θ]])*Table4[[#This Row],[ω_p2]]</f>
        <v>32.860201234250809</v>
      </c>
      <c r="AZ697" s="2">
        <f>-Table4[[#This Row],[λ]]*-Table4[[#This Row],[Loss]]^(Table4[[#This Row],[θ]])*Table4[[#This Row],[ω_n2]]</f>
        <v>64.054973166180915</v>
      </c>
      <c r="BA697" s="2">
        <f>Table4[[#This Row],[v_n_w_g_w2]]*Table4[[#This Row],[pie_gain]]-Table4[[#This Row],[v_n_w_l_w2]]*Table4[[#This Row],[pie_loss]]</f>
        <v>-5.0875803430927817</v>
      </c>
      <c r="BB697" s="2">
        <f>IF(Table4[[#This Row],[diff_v_w2]]&gt;=1,1,0)</f>
        <v>0</v>
      </c>
      <c r="BC697" s="2">
        <f>Table4[[#This Row],[Gain]]^(Table4[[#This Row],[θ]]+Table4[[#This Row],[ω_p3]])</f>
        <v>39.252678585333783</v>
      </c>
      <c r="BD697" s="2">
        <f>-Table4[[#This Row],[λ]]*-Table4[[#This Row],[Loss]]^(Table4[[#This Row],[θ]]+Table4[[#This Row],[ω_n3]])</f>
        <v>64.054973166180915</v>
      </c>
      <c r="BE697" s="2">
        <f>Table4[[#This Row],[v_n_w_g_w3]]*Table4[[#This Row],[pie_gain]]-Table4[[#This Row],[v_n_w_l_w3]]*Table4[[#This Row],[pie_loss]]</f>
        <v>-1.1981200454046146</v>
      </c>
      <c r="BF697" s="2">
        <f>IF(Table4[[#This Row],[diff_v_w3]]&gt;=1,1,0)</f>
        <v>0</v>
      </c>
      <c r="BG697" s="2">
        <f>(Table4[[#This Row],[Accept]]-Table4[[#This Row],[projected_M1]])</f>
        <v>0</v>
      </c>
      <c r="BH697" s="2">
        <f>(Table4[[#This Row],[Accept]]-Table4[[#This Row],[projected_M2]])</f>
        <v>0</v>
      </c>
      <c r="BI697" s="2">
        <f>(Table4[[#This Row],[Accept]]-Table4[[#This Row],[projected_M3]])</f>
        <v>0</v>
      </c>
      <c r="BJ697" s="2">
        <f>(Table4[[#This Row],[Accept]]-Table4[[#This Row],[projected_M4]])</f>
        <v>0</v>
      </c>
    </row>
    <row r="698" spans="1:62" x14ac:dyDescent="0.3">
      <c r="A698">
        <v>39</v>
      </c>
      <c r="B698" t="s">
        <v>47</v>
      </c>
      <c r="C698">
        <v>0.88613857459934653</v>
      </c>
      <c r="D698">
        <v>-2</v>
      </c>
      <c r="E698" s="22">
        <f>IF(Table4[[#This Row],[Trial]]="G1",Table4[[#This Row],[Balance]]/100,IF(Table4[[#This Row],[Trial]]="G2",Table4[[#This Row],[Balance]]/200,Table4[[#This Row],[Balance]]/500))</f>
        <v>3.6</v>
      </c>
      <c r="F698" s="22">
        <f>IF(Table4[[#This Row],[Net_Balance]]&gt;1,1+(Table4[[#This Row],[Net_Balance]]-1)/$F$974,1)</f>
        <v>1.0371428571428571</v>
      </c>
      <c r="G698" s="22">
        <f>IF(Table4[[#This Row],[Net_Balance]]&lt;1,1-(1-Table4[[#This Row],[Net_Balance]])/$F$974,1)</f>
        <v>1</v>
      </c>
      <c r="H698" s="22">
        <f>IF(Table4[[#This Row],[Net_Balance]]&gt;1,1+(Table4[[#This Row],[Net_Balance]]-1)/$H$974,1)</f>
        <v>1.026</v>
      </c>
      <c r="I698" s="22">
        <f>IF(Table4[[#This Row],[Net_Balance]]&lt;1,1-(1-Table4[[#This Row],[Net_Balance]])/$H$974,1)</f>
        <v>1</v>
      </c>
      <c r="J698" s="22">
        <f>IF(Table4[[#This Row],[Net_Balance]]&gt;1,(Table4[[#This Row],[Net_Balance]]-1)/$J$974,0)</f>
        <v>5.2000000000000005E-2</v>
      </c>
      <c r="K698" s="22">
        <f>IF(Table4[[#This Row],[Net_Balance]]&lt;1,-(1-Table4[[#This Row],[Net_Balance]])/$J$974,0)</f>
        <v>0</v>
      </c>
      <c r="L698" t="s">
        <v>108</v>
      </c>
      <c r="M698" t="s">
        <v>74</v>
      </c>
      <c r="N698" t="s">
        <v>113</v>
      </c>
      <c r="O698">
        <v>0</v>
      </c>
      <c r="P698">
        <v>0</v>
      </c>
      <c r="Q698">
        <v>360</v>
      </c>
      <c r="R698">
        <v>1664605973</v>
      </c>
      <c r="S698">
        <v>7</v>
      </c>
      <c r="T698" t="s">
        <v>118</v>
      </c>
      <c r="U698">
        <v>1</v>
      </c>
      <c r="V698">
        <v>-10</v>
      </c>
      <c r="W698">
        <v>0.5</v>
      </c>
      <c r="X698">
        <v>30</v>
      </c>
      <c r="Y698">
        <v>0.5</v>
      </c>
      <c r="Z698">
        <v>10</v>
      </c>
      <c r="AA698">
        <v>400</v>
      </c>
      <c r="AB698">
        <v>20</v>
      </c>
      <c r="AC698">
        <v>2</v>
      </c>
      <c r="AD698">
        <v>0.25</v>
      </c>
      <c r="AE698">
        <v>0.75</v>
      </c>
      <c r="AF698">
        <v>2</v>
      </c>
      <c r="AG698">
        <v>0.5</v>
      </c>
      <c r="AH698">
        <v>0.25</v>
      </c>
      <c r="AI698">
        <v>0.625</v>
      </c>
      <c r="AJ698">
        <v>0.375</v>
      </c>
      <c r="AK698">
        <v>5</v>
      </c>
      <c r="AL698">
        <v>375</v>
      </c>
      <c r="AM698">
        <v>19.364916731037084</v>
      </c>
      <c r="AN698">
        <v>0.9</v>
      </c>
      <c r="AO698">
        <v>0.38419903534316502</v>
      </c>
      <c r="AP698">
        <v>0.61580096465683498</v>
      </c>
      <c r="AQ698" s="2">
        <f>Table4[[#This Row],[Gain]]^Table4[[#This Row],[θ]]</f>
        <v>20.367331083133973</v>
      </c>
      <c r="AR698" s="2">
        <f>-Table4[[#This Row],[λ]]*-Table4[[#This Row],[Loss]]^Table4[[#This Row],[θ]]</f>
        <v>15.387517868726606</v>
      </c>
      <c r="AS698" s="2">
        <f>Table4[[#This Row],[pie_gain]]*Table4[[#This Row],[v_n_w_g]]-Table4[[#This Row],[pie_loss]]*Table4[[#This Row],[v_n_w_l]]</f>
        <v>-1.6505393925811962</v>
      </c>
      <c r="AT698" s="2">
        <f>IF(Table4[[#This Row],[diff_v]]&gt;=1,1,0)</f>
        <v>0</v>
      </c>
      <c r="AU698" s="2">
        <f>Table4[[#This Row],[Gain]]^(Table4[[#This Row],[θ]]*Table4[[#This Row],[ω_p]])</f>
        <v>22.779892816489735</v>
      </c>
      <c r="AV698" s="2">
        <f>-Table4[[#This Row],[λ]]*-Table4[[#This Row],[Loss]]^(Table4[[#This Row],[θ]]*Table4[[#This Row],[ω_n]])</f>
        <v>15.387517868726606</v>
      </c>
      <c r="AW698" s="2">
        <f>Table4[[#This Row],[v_n_w_g_w]]*Table4[[#This Row],[pie_gain]]-Table4[[#This Row],[v_n_w_l_w]]*Table4[[#This Row],[pie_loss]]</f>
        <v>-0.72363550192007864</v>
      </c>
      <c r="AX698" s="2">
        <f>IF(Table4[[#This Row],[diff_v_w]]&gt;=1,1,0)</f>
        <v>0</v>
      </c>
      <c r="AY698" s="2">
        <f>Table4[[#This Row],[Gain]]^(Table4[[#This Row],[θ]])*Table4[[#This Row],[ω_p2]]</f>
        <v>20.896881691295455</v>
      </c>
      <c r="AZ698" s="2">
        <f>-Table4[[#This Row],[λ]]*-Table4[[#This Row],[Loss]]^(Table4[[#This Row],[θ]])*Table4[[#This Row],[ω_n2]]</f>
        <v>15.387517868726606</v>
      </c>
      <c r="BA698" s="2">
        <f>Table4[[#This Row],[v_n_w_g_w2]]*Table4[[#This Row],[pie_gain]]-Table4[[#This Row],[v_n_w_l_w2]]*Table4[[#This Row],[pie_loss]]</f>
        <v>-1.4470865597601694</v>
      </c>
      <c r="BB698" s="2">
        <f>IF(Table4[[#This Row],[diff_v_w2]]&gt;=1,1,0)</f>
        <v>0</v>
      </c>
      <c r="BC698" s="2">
        <f>Table4[[#This Row],[Gain]]^(Table4[[#This Row],[θ]]+Table4[[#This Row],[ω_p3]])</f>
        <v>24.307731380836611</v>
      </c>
      <c r="BD698" s="2">
        <f>-Table4[[#This Row],[λ]]*-Table4[[#This Row],[Loss]]^(Table4[[#This Row],[θ]]+Table4[[#This Row],[ω_n3]])</f>
        <v>15.387517868726606</v>
      </c>
      <c r="BE698" s="2">
        <f>Table4[[#This Row],[v_n_w_g_w3]]*Table4[[#This Row],[pie_gain]]-Table4[[#This Row],[v_n_w_l_w3]]*Table4[[#This Row],[pie_loss]]</f>
        <v>-0.13664139933792363</v>
      </c>
      <c r="BF698" s="2">
        <f>IF(Table4[[#This Row],[diff_v_w3]]&gt;=1,1,0)</f>
        <v>0</v>
      </c>
      <c r="BG698" s="2">
        <f>(Table4[[#This Row],[Accept]]-Table4[[#This Row],[projected_M1]])</f>
        <v>0</v>
      </c>
      <c r="BH698" s="2">
        <f>(Table4[[#This Row],[Accept]]-Table4[[#This Row],[projected_M2]])</f>
        <v>0</v>
      </c>
      <c r="BI698" s="2">
        <f>(Table4[[#This Row],[Accept]]-Table4[[#This Row],[projected_M3]])</f>
        <v>0</v>
      </c>
      <c r="BJ698" s="2">
        <f>(Table4[[#This Row],[Accept]]-Table4[[#This Row],[projected_M4]])</f>
        <v>0</v>
      </c>
    </row>
    <row r="699" spans="1:62" x14ac:dyDescent="0.3">
      <c r="A699">
        <v>40</v>
      </c>
      <c r="B699" t="s">
        <v>47</v>
      </c>
      <c r="C699">
        <v>0.88613857459934653</v>
      </c>
      <c r="D699">
        <v>-2</v>
      </c>
      <c r="E699" s="22">
        <f>IF(Table4[[#This Row],[Trial]]="G1",Table4[[#This Row],[Balance]]/100,IF(Table4[[#This Row],[Trial]]="G2",Table4[[#This Row],[Balance]]/200,Table4[[#This Row],[Balance]]/500))</f>
        <v>3.6</v>
      </c>
      <c r="F699" s="22">
        <f>IF(Table4[[#This Row],[Net_Balance]]&gt;1,1+(Table4[[#This Row],[Net_Balance]]-1)/$F$974,1)</f>
        <v>1.0371428571428571</v>
      </c>
      <c r="G699" s="22">
        <f>IF(Table4[[#This Row],[Net_Balance]]&lt;1,1-(1-Table4[[#This Row],[Net_Balance]])/$F$974,1)</f>
        <v>1</v>
      </c>
      <c r="H699" s="22">
        <f>IF(Table4[[#This Row],[Net_Balance]]&gt;1,1+(Table4[[#This Row],[Net_Balance]]-1)/$H$974,1)</f>
        <v>1.026</v>
      </c>
      <c r="I699" s="22">
        <f>IF(Table4[[#This Row],[Net_Balance]]&lt;1,1-(1-Table4[[#This Row],[Net_Balance]])/$H$974,1)</f>
        <v>1</v>
      </c>
      <c r="J699" s="22">
        <f>IF(Table4[[#This Row],[Net_Balance]]&gt;1,(Table4[[#This Row],[Net_Balance]]-1)/$J$974,0)</f>
        <v>5.2000000000000005E-2</v>
      </c>
      <c r="K699" s="22">
        <f>IF(Table4[[#This Row],[Net_Balance]]&lt;1,-(1-Table4[[#This Row],[Net_Balance]])/$J$974,0)</f>
        <v>0</v>
      </c>
      <c r="L699" t="s">
        <v>108</v>
      </c>
      <c r="M699" t="s">
        <v>102</v>
      </c>
      <c r="N699" t="s">
        <v>113</v>
      </c>
      <c r="O699">
        <v>0</v>
      </c>
      <c r="P699">
        <v>0</v>
      </c>
      <c r="Q699">
        <v>360</v>
      </c>
      <c r="R699">
        <v>1664605981</v>
      </c>
      <c r="S699">
        <v>8</v>
      </c>
      <c r="T699" t="s">
        <v>117</v>
      </c>
      <c r="U699">
        <v>0</v>
      </c>
      <c r="V699">
        <v>-10</v>
      </c>
      <c r="W699">
        <v>0.5</v>
      </c>
      <c r="X699">
        <v>20</v>
      </c>
      <c r="Y699">
        <v>0.5</v>
      </c>
      <c r="Z699">
        <v>5</v>
      </c>
      <c r="AA699">
        <v>225</v>
      </c>
      <c r="AB699">
        <v>15</v>
      </c>
      <c r="AC699">
        <v>2</v>
      </c>
      <c r="AD699">
        <v>0.25</v>
      </c>
      <c r="AE699">
        <v>0.75</v>
      </c>
      <c r="AF699">
        <v>2</v>
      </c>
      <c r="AG699">
        <v>0.5</v>
      </c>
      <c r="AH699">
        <v>0.25</v>
      </c>
      <c r="AI699">
        <v>0.625</v>
      </c>
      <c r="AJ699">
        <v>0.375</v>
      </c>
      <c r="AK699">
        <v>1.25</v>
      </c>
      <c r="AL699">
        <v>210.9375</v>
      </c>
      <c r="AM699">
        <v>14.523687548277813</v>
      </c>
      <c r="AN699">
        <v>0.9</v>
      </c>
      <c r="AO699">
        <v>0.38419903534316502</v>
      </c>
      <c r="AP699">
        <v>0.61580096465683498</v>
      </c>
      <c r="AQ699" s="2">
        <f>Table4[[#This Row],[Gain]]^Table4[[#This Row],[θ]]</f>
        <v>14.219779625740344</v>
      </c>
      <c r="AR699" s="2">
        <f>-Table4[[#This Row],[λ]]*-Table4[[#This Row],[Loss]]^Table4[[#This Row],[θ]]</f>
        <v>15.387517868726606</v>
      </c>
      <c r="AS699" s="2">
        <f>Table4[[#This Row],[pie_gain]]*Table4[[#This Row],[v_n_w_g]]-Table4[[#This Row],[pie_loss]]*Table4[[#This Row],[v_n_w_l]]</f>
        <v>-4.0124227322342971</v>
      </c>
      <c r="AT699" s="2">
        <f>IF(Table4[[#This Row],[diff_v]]&gt;=1,1,0)</f>
        <v>0</v>
      </c>
      <c r="AU699" s="2">
        <f>Table4[[#This Row],[Gain]]^(Table4[[#This Row],[θ]]*Table4[[#This Row],[ω_p]])</f>
        <v>15.693311704058136</v>
      </c>
      <c r="AV699" s="2">
        <f>-Table4[[#This Row],[λ]]*-Table4[[#This Row],[Loss]]^(Table4[[#This Row],[θ]]*Table4[[#This Row],[ω_n]])</f>
        <v>15.387517868726606</v>
      </c>
      <c r="AW699" s="2">
        <f>Table4[[#This Row],[v_n_w_g_w]]*Table4[[#This Row],[pie_gain]]-Table4[[#This Row],[v_n_w_l_w]]*Table4[[#This Row],[pie_loss]]</f>
        <v>-3.4462931291973922</v>
      </c>
      <c r="AX699" s="2">
        <f>IF(Table4[[#This Row],[diff_v_w]]&gt;=1,1,0)</f>
        <v>0</v>
      </c>
      <c r="AY699" s="2">
        <f>Table4[[#This Row],[Gain]]^(Table4[[#This Row],[θ]])*Table4[[#This Row],[ω_p2]]</f>
        <v>14.589493896009593</v>
      </c>
      <c r="AZ699" s="2">
        <f>-Table4[[#This Row],[λ]]*-Table4[[#This Row],[Loss]]^(Table4[[#This Row],[θ]])*Table4[[#This Row],[ω_n2]]</f>
        <v>15.387517868726606</v>
      </c>
      <c r="BA699" s="2">
        <f>Table4[[#This Row],[v_n_w_g_w2]]*Table4[[#This Row],[pie_gain]]-Table4[[#This Row],[v_n_w_l_w2]]*Table4[[#This Row],[pie_loss]]</f>
        <v>-3.8703788662442493</v>
      </c>
      <c r="BB699" s="2">
        <f>IF(Table4[[#This Row],[diff_v_w2]]&gt;=1,1,0)</f>
        <v>0</v>
      </c>
      <c r="BC699" s="2">
        <f>Table4[[#This Row],[Gain]]^(Table4[[#This Row],[θ]]+Table4[[#This Row],[ω_p3]])</f>
        <v>16.616762997974277</v>
      </c>
      <c r="BD699" s="2">
        <f>-Table4[[#This Row],[λ]]*-Table4[[#This Row],[Loss]]^(Table4[[#This Row],[θ]]+Table4[[#This Row],[ω_n3]])</f>
        <v>15.387517868726606</v>
      </c>
      <c r="BE699" s="2">
        <f>Table4[[#This Row],[v_n_w_g_w3]]*Table4[[#This Row],[pie_gain]]-Table4[[#This Row],[v_n_w_l_w3]]*Table4[[#This Row],[pie_loss]]</f>
        <v>-3.0915040328884134</v>
      </c>
      <c r="BF699" s="2">
        <f>IF(Table4[[#This Row],[diff_v_w3]]&gt;=1,1,0)</f>
        <v>0</v>
      </c>
      <c r="BG699" s="2">
        <f>(Table4[[#This Row],[Accept]]-Table4[[#This Row],[projected_M1]])</f>
        <v>0</v>
      </c>
      <c r="BH699" s="2">
        <f>(Table4[[#This Row],[Accept]]-Table4[[#This Row],[projected_M2]])</f>
        <v>0</v>
      </c>
      <c r="BI699" s="2">
        <f>(Table4[[#This Row],[Accept]]-Table4[[#This Row],[projected_M3]])</f>
        <v>0</v>
      </c>
      <c r="BJ699" s="2">
        <f>(Table4[[#This Row],[Accept]]-Table4[[#This Row],[projected_M4]])</f>
        <v>0</v>
      </c>
    </row>
    <row r="700" spans="1:62" x14ac:dyDescent="0.3">
      <c r="A700">
        <v>41</v>
      </c>
      <c r="B700" t="s">
        <v>47</v>
      </c>
      <c r="C700">
        <v>0.88613857459934653</v>
      </c>
      <c r="D700">
        <v>-2</v>
      </c>
      <c r="E700" s="22">
        <f>IF(Table4[[#This Row],[Trial]]="G1",Table4[[#This Row],[Balance]]/100,IF(Table4[[#This Row],[Trial]]="G2",Table4[[#This Row],[Balance]]/200,Table4[[#This Row],[Balance]]/500))</f>
        <v>3.6</v>
      </c>
      <c r="F700" s="22">
        <f>IF(Table4[[#This Row],[Net_Balance]]&gt;1,1+(Table4[[#This Row],[Net_Balance]]-1)/$F$974,1)</f>
        <v>1.0371428571428571</v>
      </c>
      <c r="G700" s="22">
        <f>IF(Table4[[#This Row],[Net_Balance]]&lt;1,1-(1-Table4[[#This Row],[Net_Balance]])/$F$974,1)</f>
        <v>1</v>
      </c>
      <c r="H700" s="22">
        <f>IF(Table4[[#This Row],[Net_Balance]]&gt;1,1+(Table4[[#This Row],[Net_Balance]]-1)/$H$974,1)</f>
        <v>1.026</v>
      </c>
      <c r="I700" s="22">
        <f>IF(Table4[[#This Row],[Net_Balance]]&lt;1,1-(1-Table4[[#This Row],[Net_Balance]])/$H$974,1)</f>
        <v>1</v>
      </c>
      <c r="J700" s="22">
        <f>IF(Table4[[#This Row],[Net_Balance]]&gt;1,(Table4[[#This Row],[Net_Balance]]-1)/$J$974,0)</f>
        <v>5.2000000000000005E-2</v>
      </c>
      <c r="K700" s="22">
        <f>IF(Table4[[#This Row],[Net_Balance]]&lt;1,-(1-Table4[[#This Row],[Net_Balance]])/$J$974,0)</f>
        <v>0</v>
      </c>
      <c r="L700" t="s">
        <v>108</v>
      </c>
      <c r="M700" t="s">
        <v>101</v>
      </c>
      <c r="N700" t="s">
        <v>113</v>
      </c>
      <c r="O700">
        <v>0</v>
      </c>
      <c r="P700">
        <v>0</v>
      </c>
      <c r="Q700">
        <v>360</v>
      </c>
      <c r="R700">
        <v>1664605985</v>
      </c>
      <c r="S700">
        <v>4</v>
      </c>
      <c r="T700" t="s">
        <v>118</v>
      </c>
      <c r="U700">
        <v>1</v>
      </c>
      <c r="V700">
        <v>-90</v>
      </c>
      <c r="W700">
        <v>0.5</v>
      </c>
      <c r="X700">
        <v>100</v>
      </c>
      <c r="Y700">
        <v>0.5</v>
      </c>
      <c r="Z700">
        <v>5</v>
      </c>
      <c r="AA700">
        <v>9025</v>
      </c>
      <c r="AB700">
        <v>95</v>
      </c>
      <c r="AC700">
        <v>2</v>
      </c>
      <c r="AD700">
        <v>0.25</v>
      </c>
      <c r="AE700">
        <v>0.75</v>
      </c>
      <c r="AF700">
        <v>2</v>
      </c>
      <c r="AG700">
        <v>0.5</v>
      </c>
      <c r="AH700">
        <v>0.25</v>
      </c>
      <c r="AI700">
        <v>0.625</v>
      </c>
      <c r="AJ700">
        <v>0.375</v>
      </c>
      <c r="AK700">
        <v>-18.75</v>
      </c>
      <c r="AL700">
        <v>8460.9375</v>
      </c>
      <c r="AM700">
        <v>91.983354472426157</v>
      </c>
      <c r="AN700">
        <v>0.9</v>
      </c>
      <c r="AO700">
        <v>0.38419903534316502</v>
      </c>
      <c r="AP700">
        <v>0.61580096465683498</v>
      </c>
      <c r="AQ700" s="2">
        <f>Table4[[#This Row],[Gain]]^Table4[[#This Row],[θ]]</f>
        <v>59.193926540095148</v>
      </c>
      <c r="AR700" s="2">
        <f>-Table4[[#This Row],[λ]]*-Table4[[#This Row],[Loss]]^Table4[[#This Row],[θ]]</f>
        <v>107.83498131120591</v>
      </c>
      <c r="AS700" s="2">
        <f>Table4[[#This Row],[pie_gain]]*Table4[[#This Row],[v_n_w_g]]-Table4[[#This Row],[pie_loss]]*Table4[[#This Row],[v_n_w_l]]</f>
        <v>-43.662636040313643</v>
      </c>
      <c r="AT700" s="2">
        <f>IF(Table4[[#This Row],[diff_v]]&gt;=1,1,0)</f>
        <v>0</v>
      </c>
      <c r="AU700" s="2">
        <f>Table4[[#This Row],[Gain]]^(Table4[[#This Row],[θ]]*Table4[[#This Row],[ω_p]])</f>
        <v>68.881815656446236</v>
      </c>
      <c r="AV700" s="2">
        <f>-Table4[[#This Row],[λ]]*-Table4[[#This Row],[Loss]]^(Table4[[#This Row],[θ]]*Table4[[#This Row],[ω_n]])</f>
        <v>107.83498131120591</v>
      </c>
      <c r="AW700" s="2">
        <f>Table4[[#This Row],[v_n_w_g_w]]*Table4[[#This Row],[pie_gain]]-Table4[[#This Row],[v_n_w_l_w]]*Table4[[#This Row],[pie_loss]]</f>
        <v>-39.940558387300015</v>
      </c>
      <c r="AX700" s="2">
        <f>IF(Table4[[#This Row],[diff_v_w]]&gt;=1,1,0)</f>
        <v>0</v>
      </c>
      <c r="AY700" s="2">
        <f>Table4[[#This Row],[Gain]]^(Table4[[#This Row],[θ]])*Table4[[#This Row],[ω_p2]]</f>
        <v>60.732968630137627</v>
      </c>
      <c r="AZ700" s="2">
        <f>-Table4[[#This Row],[λ]]*-Table4[[#This Row],[Loss]]^(Table4[[#This Row],[θ]])*Table4[[#This Row],[ω_n2]]</f>
        <v>107.83498131120591</v>
      </c>
      <c r="BA700" s="2">
        <f>Table4[[#This Row],[v_n_w_g_w2]]*Table4[[#This Row],[pie_gain]]-Table4[[#This Row],[v_n_w_l_w2]]*Table4[[#This Row],[pie_loss]]</f>
        <v>-43.071337553966799</v>
      </c>
      <c r="BB700" s="2">
        <f>IF(Table4[[#This Row],[diff_v_w2]]&gt;=1,1,0)</f>
        <v>0</v>
      </c>
      <c r="BC700" s="2">
        <f>Table4[[#This Row],[Gain]]^(Table4[[#This Row],[θ]]+Table4[[#This Row],[ω_p3]])</f>
        <v>75.210270247461608</v>
      </c>
      <c r="BD700" s="2">
        <f>-Table4[[#This Row],[λ]]*-Table4[[#This Row],[Loss]]^(Table4[[#This Row],[θ]]+Table4[[#This Row],[ω_n3]])</f>
        <v>107.83498131120591</v>
      </c>
      <c r="BE700" s="2">
        <f>Table4[[#This Row],[v_n_w_g_w3]]*Table4[[#This Row],[pie_gain]]-Table4[[#This Row],[v_n_w_l_w3]]*Table4[[#This Row],[pie_loss]]</f>
        <v>-37.509172238218881</v>
      </c>
      <c r="BF700" s="2">
        <f>IF(Table4[[#This Row],[diff_v_w3]]&gt;=1,1,0)</f>
        <v>0</v>
      </c>
      <c r="BG700" s="2">
        <f>(Table4[[#This Row],[Accept]]-Table4[[#This Row],[projected_M1]])</f>
        <v>0</v>
      </c>
      <c r="BH700" s="2">
        <f>(Table4[[#This Row],[Accept]]-Table4[[#This Row],[projected_M2]])</f>
        <v>0</v>
      </c>
      <c r="BI700" s="2">
        <f>(Table4[[#This Row],[Accept]]-Table4[[#This Row],[projected_M3]])</f>
        <v>0</v>
      </c>
      <c r="BJ700" s="2">
        <f>(Table4[[#This Row],[Accept]]-Table4[[#This Row],[projected_M4]])</f>
        <v>0</v>
      </c>
    </row>
    <row r="701" spans="1:62" x14ac:dyDescent="0.3">
      <c r="A701">
        <v>42</v>
      </c>
      <c r="B701" t="s">
        <v>47</v>
      </c>
      <c r="C701">
        <v>0.88613857459934653</v>
      </c>
      <c r="D701">
        <v>-2</v>
      </c>
      <c r="E701" s="22">
        <f>IF(Table4[[#This Row],[Trial]]="G1",Table4[[#This Row],[Balance]]/100,IF(Table4[[#This Row],[Trial]]="G2",Table4[[#This Row],[Balance]]/200,Table4[[#This Row],[Balance]]/500))</f>
        <v>3.7</v>
      </c>
      <c r="F701" s="22">
        <f>IF(Table4[[#This Row],[Net_Balance]]&gt;1,1+(Table4[[#This Row],[Net_Balance]]-1)/$F$974,1)</f>
        <v>1.0385714285714285</v>
      </c>
      <c r="G701" s="22">
        <f>IF(Table4[[#This Row],[Net_Balance]]&lt;1,1-(1-Table4[[#This Row],[Net_Balance]])/$F$974,1)</f>
        <v>1</v>
      </c>
      <c r="H701" s="22">
        <f>IF(Table4[[#This Row],[Net_Balance]]&gt;1,1+(Table4[[#This Row],[Net_Balance]]-1)/$H$974,1)</f>
        <v>1.0269999999999999</v>
      </c>
      <c r="I701" s="22">
        <f>IF(Table4[[#This Row],[Net_Balance]]&lt;1,1-(1-Table4[[#This Row],[Net_Balance]])/$H$974,1)</f>
        <v>1</v>
      </c>
      <c r="J701" s="22">
        <f>IF(Table4[[#This Row],[Net_Balance]]&gt;1,(Table4[[#This Row],[Net_Balance]]-1)/$J$974,0)</f>
        <v>5.4000000000000006E-2</v>
      </c>
      <c r="K701" s="22">
        <f>IF(Table4[[#This Row],[Net_Balance]]&lt;1,-(1-Table4[[#This Row],[Net_Balance]])/$J$974,0)</f>
        <v>0</v>
      </c>
      <c r="L701" t="s">
        <v>108</v>
      </c>
      <c r="M701" t="s">
        <v>104</v>
      </c>
      <c r="N701" t="s">
        <v>7</v>
      </c>
      <c r="O701">
        <v>1</v>
      </c>
      <c r="P701">
        <v>10</v>
      </c>
      <c r="Q701">
        <v>370</v>
      </c>
      <c r="R701">
        <v>1664605989</v>
      </c>
      <c r="S701">
        <v>4</v>
      </c>
      <c r="T701" t="s">
        <v>117</v>
      </c>
      <c r="U701">
        <v>0</v>
      </c>
      <c r="V701">
        <v>-10</v>
      </c>
      <c r="W701">
        <v>0.5</v>
      </c>
      <c r="X701">
        <v>10</v>
      </c>
      <c r="Y701">
        <v>0.5</v>
      </c>
      <c r="Z701">
        <v>0</v>
      </c>
      <c r="AA701">
        <v>100</v>
      </c>
      <c r="AB701">
        <v>10</v>
      </c>
      <c r="AC701">
        <v>2</v>
      </c>
      <c r="AD701">
        <v>0.25</v>
      </c>
      <c r="AE701">
        <v>0.75</v>
      </c>
      <c r="AF701">
        <v>1</v>
      </c>
      <c r="AG701">
        <v>0.25</v>
      </c>
      <c r="AH701">
        <v>0.5</v>
      </c>
      <c r="AI701">
        <v>0.375</v>
      </c>
      <c r="AJ701">
        <v>0.625</v>
      </c>
      <c r="AK701">
        <v>2.5</v>
      </c>
      <c r="AL701">
        <v>93.75</v>
      </c>
      <c r="AM701">
        <v>9.6824583655185421</v>
      </c>
      <c r="AN701">
        <v>0.9</v>
      </c>
      <c r="AO701">
        <v>0.60844334427391233</v>
      </c>
      <c r="AP701">
        <v>0.39155665572608767</v>
      </c>
      <c r="AQ701" s="2">
        <f>Table4[[#This Row],[Gain]]^Table4[[#This Row],[θ]]</f>
        <v>7.693758934363303</v>
      </c>
      <c r="AR701" s="2">
        <f>-Table4[[#This Row],[λ]]*-Table4[[#This Row],[Loss]]^Table4[[#This Row],[θ]]</f>
        <v>15.387517868726606</v>
      </c>
      <c r="AS701" s="2">
        <f>Table4[[#This Row],[pie_gain]]*Table4[[#This Row],[v_n_w_g]]-Table4[[#This Row],[pie_loss]]*Table4[[#This Row],[v_n_w_l]]</f>
        <v>-1.3438686205427057</v>
      </c>
      <c r="AT701" s="2">
        <f>IF(Table4[[#This Row],[diff_v]]&gt;=1,1,0)</f>
        <v>0</v>
      </c>
      <c r="AU701" s="2">
        <f>Table4[[#This Row],[Gain]]^(Table4[[#This Row],[θ]]*Table4[[#This Row],[ω_p]])</f>
        <v>8.3237342345840446</v>
      </c>
      <c r="AV701" s="2">
        <f>-Table4[[#This Row],[λ]]*-Table4[[#This Row],[Loss]]^(Table4[[#This Row],[θ]]*Table4[[#This Row],[ω_n]])</f>
        <v>15.387517868726606</v>
      </c>
      <c r="AW701" s="2">
        <f>Table4[[#This Row],[v_n_w_g_w]]*Table4[[#This Row],[pie_gain]]-Table4[[#This Row],[v_n_w_l_w]]*Table4[[#This Row],[pie_loss]]</f>
        <v>-0.96056434206643626</v>
      </c>
      <c r="AX701" s="2">
        <f>IF(Table4[[#This Row],[diff_v_w]]&gt;=1,1,0)</f>
        <v>0</v>
      </c>
      <c r="AY701" s="2">
        <f>Table4[[#This Row],[Gain]]^(Table4[[#This Row],[θ]])*Table4[[#This Row],[ω_p2]]</f>
        <v>7.9014904255911116</v>
      </c>
      <c r="AZ701" s="2">
        <f>-Table4[[#This Row],[λ]]*-Table4[[#This Row],[Loss]]^(Table4[[#This Row],[θ]])*Table4[[#This Row],[ω_n2]]</f>
        <v>15.387517868726606</v>
      </c>
      <c r="BA701" s="2">
        <f>Table4[[#This Row],[v_n_w_g_w2]]*Table4[[#This Row],[pie_gain]]-Table4[[#This Row],[v_n_w_l_w2]]*Table4[[#This Row],[pie_loss]]</f>
        <v>-1.2174757773090512</v>
      </c>
      <c r="BB701" s="2">
        <f>IF(Table4[[#This Row],[diff_v_w2]]&gt;=1,1,0)</f>
        <v>0</v>
      </c>
      <c r="BC701" s="2">
        <f>Table4[[#This Row],[Gain]]^(Table4[[#This Row],[θ]]+Table4[[#This Row],[ω_p3]])</f>
        <v>8.7124154119198174</v>
      </c>
      <c r="BD701" s="2">
        <f>-Table4[[#This Row],[λ]]*-Table4[[#This Row],[Loss]]^(Table4[[#This Row],[θ]]+Table4[[#This Row],[ω_n3]])</f>
        <v>15.387517868726606</v>
      </c>
      <c r="BE701" s="2">
        <f>Table4[[#This Row],[v_n_w_g_w3]]*Table4[[#This Row],[pie_gain]]-Table4[[#This Row],[v_n_w_l_w3]]*Table4[[#This Row],[pie_loss]]</f>
        <v>-0.72407386667193663</v>
      </c>
      <c r="BF701" s="2">
        <f>IF(Table4[[#This Row],[diff_v_w3]]&gt;=1,1,0)</f>
        <v>0</v>
      </c>
      <c r="BG701" s="2">
        <f>(Table4[[#This Row],[Accept]]-Table4[[#This Row],[projected_M1]])</f>
        <v>1</v>
      </c>
      <c r="BH701" s="2">
        <f>(Table4[[#This Row],[Accept]]-Table4[[#This Row],[projected_M2]])</f>
        <v>1</v>
      </c>
      <c r="BI701" s="2">
        <f>(Table4[[#This Row],[Accept]]-Table4[[#This Row],[projected_M3]])</f>
        <v>1</v>
      </c>
      <c r="BJ701" s="2">
        <f>(Table4[[#This Row],[Accept]]-Table4[[#This Row],[projected_M4]])</f>
        <v>1</v>
      </c>
    </row>
    <row r="702" spans="1:62" x14ac:dyDescent="0.3">
      <c r="A702">
        <v>43</v>
      </c>
      <c r="B702" t="s">
        <v>47</v>
      </c>
      <c r="C702">
        <v>0.88613857459934653</v>
      </c>
      <c r="D702">
        <v>-2</v>
      </c>
      <c r="E702" s="22">
        <f>IF(Table4[[#This Row],[Trial]]="G1",Table4[[#This Row],[Balance]]/100,IF(Table4[[#This Row],[Trial]]="G2",Table4[[#This Row],[Balance]]/200,Table4[[#This Row],[Balance]]/500))</f>
        <v>3.7</v>
      </c>
      <c r="F702" s="22">
        <f>IF(Table4[[#This Row],[Net_Balance]]&gt;1,1+(Table4[[#This Row],[Net_Balance]]-1)/$F$974,1)</f>
        <v>1.0385714285714285</v>
      </c>
      <c r="G702" s="22">
        <f>IF(Table4[[#This Row],[Net_Balance]]&lt;1,1-(1-Table4[[#This Row],[Net_Balance]])/$F$974,1)</f>
        <v>1</v>
      </c>
      <c r="H702" s="22">
        <f>IF(Table4[[#This Row],[Net_Balance]]&gt;1,1+(Table4[[#This Row],[Net_Balance]]-1)/$H$974,1)</f>
        <v>1.0269999999999999</v>
      </c>
      <c r="I702" s="22">
        <f>IF(Table4[[#This Row],[Net_Balance]]&lt;1,1-(1-Table4[[#This Row],[Net_Balance]])/$H$974,1)</f>
        <v>1</v>
      </c>
      <c r="J702" s="22">
        <f>IF(Table4[[#This Row],[Net_Balance]]&gt;1,(Table4[[#This Row],[Net_Balance]]-1)/$J$974,0)</f>
        <v>5.4000000000000006E-2</v>
      </c>
      <c r="K702" s="22">
        <f>IF(Table4[[#This Row],[Net_Balance]]&lt;1,-(1-Table4[[#This Row],[Net_Balance]])/$J$974,0)</f>
        <v>0</v>
      </c>
      <c r="L702" t="s">
        <v>108</v>
      </c>
      <c r="M702" t="s">
        <v>53</v>
      </c>
      <c r="N702" t="s">
        <v>5</v>
      </c>
      <c r="O702">
        <v>0</v>
      </c>
      <c r="P702">
        <v>0</v>
      </c>
      <c r="Q702">
        <v>370</v>
      </c>
      <c r="R702">
        <v>1664605995</v>
      </c>
      <c r="S702">
        <v>6</v>
      </c>
      <c r="T702" t="s">
        <v>118</v>
      </c>
      <c r="U702">
        <v>1</v>
      </c>
      <c r="V702">
        <v>-10</v>
      </c>
      <c r="W702">
        <v>0.5</v>
      </c>
      <c r="X702">
        <v>0</v>
      </c>
      <c r="Y702">
        <v>0.5</v>
      </c>
      <c r="Z702">
        <v>-5</v>
      </c>
      <c r="AA702">
        <v>25</v>
      </c>
      <c r="AB702">
        <v>5</v>
      </c>
      <c r="AC702">
        <v>4</v>
      </c>
      <c r="AD702">
        <v>0.25</v>
      </c>
      <c r="AE702">
        <v>0.75</v>
      </c>
      <c r="AF702">
        <v>2</v>
      </c>
      <c r="AG702">
        <v>0.5</v>
      </c>
      <c r="AH702">
        <v>0.25</v>
      </c>
      <c r="AI702">
        <v>0.625</v>
      </c>
      <c r="AJ702">
        <v>0.375</v>
      </c>
      <c r="AK702">
        <v>-6.25</v>
      </c>
      <c r="AL702">
        <v>23.4375</v>
      </c>
      <c r="AM702">
        <v>4.8412291827592711</v>
      </c>
      <c r="AN702">
        <v>0.9</v>
      </c>
      <c r="AO702">
        <v>0.38419903534316502</v>
      </c>
      <c r="AP702">
        <v>0.61580096465683498</v>
      </c>
      <c r="AQ702" s="2">
        <f>Table4[[#This Row],[Gain]]^Table4[[#This Row],[θ]]</f>
        <v>0</v>
      </c>
      <c r="AR702" s="2">
        <f>-Table4[[#This Row],[λ]]*-Table4[[#This Row],[Loss]]^Table4[[#This Row],[θ]]</f>
        <v>15.387517868726606</v>
      </c>
      <c r="AS702" s="2">
        <f>Table4[[#This Row],[pie_gain]]*Table4[[#This Row],[v_n_w_g]]-Table4[[#This Row],[pie_loss]]*Table4[[#This Row],[v_n_w_l]]</f>
        <v>-9.4756483472361293</v>
      </c>
      <c r="AT702" s="2">
        <f>IF(Table4[[#This Row],[diff_v]]&gt;=1,1,0)</f>
        <v>0</v>
      </c>
      <c r="AU702" s="2">
        <f>Table4[[#This Row],[Gain]]^(Table4[[#This Row],[θ]]*Table4[[#This Row],[ω_p]])</f>
        <v>0</v>
      </c>
      <c r="AV702" s="2">
        <f>-Table4[[#This Row],[λ]]*-Table4[[#This Row],[Loss]]^(Table4[[#This Row],[θ]]*Table4[[#This Row],[ω_n]])</f>
        <v>15.387517868726606</v>
      </c>
      <c r="AW702" s="2">
        <f>Table4[[#This Row],[v_n_w_g_w]]*Table4[[#This Row],[pie_gain]]-Table4[[#This Row],[v_n_w_l_w]]*Table4[[#This Row],[pie_loss]]</f>
        <v>-9.4756483472361293</v>
      </c>
      <c r="AX702" s="2">
        <f>IF(Table4[[#This Row],[diff_v_w]]&gt;=1,1,0)</f>
        <v>0</v>
      </c>
      <c r="AY702" s="2">
        <f>Table4[[#This Row],[Gain]]^(Table4[[#This Row],[θ]])*Table4[[#This Row],[ω_p2]]</f>
        <v>0</v>
      </c>
      <c r="AZ702" s="2">
        <f>-Table4[[#This Row],[λ]]*-Table4[[#This Row],[Loss]]^(Table4[[#This Row],[θ]])*Table4[[#This Row],[ω_n2]]</f>
        <v>15.387517868726606</v>
      </c>
      <c r="BA702" s="2">
        <f>Table4[[#This Row],[v_n_w_g_w2]]*Table4[[#This Row],[pie_gain]]-Table4[[#This Row],[v_n_w_l_w2]]*Table4[[#This Row],[pie_loss]]</f>
        <v>-9.4756483472361293</v>
      </c>
      <c r="BB702" s="2">
        <f>IF(Table4[[#This Row],[diff_v_w2]]&gt;=1,1,0)</f>
        <v>0</v>
      </c>
      <c r="BC702" s="2">
        <f>Table4[[#This Row],[Gain]]^(Table4[[#This Row],[θ]]+Table4[[#This Row],[ω_p3]])</f>
        <v>0</v>
      </c>
      <c r="BD702" s="2">
        <f>-Table4[[#This Row],[λ]]*-Table4[[#This Row],[Loss]]^(Table4[[#This Row],[θ]]+Table4[[#This Row],[ω_n3]])</f>
        <v>15.387517868726606</v>
      </c>
      <c r="BE702" s="2">
        <f>Table4[[#This Row],[v_n_w_g_w3]]*Table4[[#This Row],[pie_gain]]-Table4[[#This Row],[v_n_w_l_w3]]*Table4[[#This Row],[pie_loss]]</f>
        <v>-9.4756483472361293</v>
      </c>
      <c r="BF702" s="2">
        <f>IF(Table4[[#This Row],[diff_v_w3]]&gt;=1,1,0)</f>
        <v>0</v>
      </c>
      <c r="BG702" s="2">
        <f>(Table4[[#This Row],[Accept]]-Table4[[#This Row],[projected_M1]])</f>
        <v>0</v>
      </c>
      <c r="BH702" s="2">
        <f>(Table4[[#This Row],[Accept]]-Table4[[#This Row],[projected_M2]])</f>
        <v>0</v>
      </c>
      <c r="BI702" s="2">
        <f>(Table4[[#This Row],[Accept]]-Table4[[#This Row],[projected_M3]])</f>
        <v>0</v>
      </c>
      <c r="BJ702" s="2">
        <f>(Table4[[#This Row],[Accept]]-Table4[[#This Row],[projected_M4]])</f>
        <v>0</v>
      </c>
    </row>
    <row r="703" spans="1:62" x14ac:dyDescent="0.3">
      <c r="A703">
        <v>46</v>
      </c>
      <c r="B703" t="s">
        <v>47</v>
      </c>
      <c r="C703">
        <v>0.88613857459934653</v>
      </c>
      <c r="D703">
        <v>-2</v>
      </c>
      <c r="E703" s="22">
        <f>IF(Table4[[#This Row],[Trial]]="G1",Table4[[#This Row],[Balance]]/100,IF(Table4[[#This Row],[Trial]]="G2",Table4[[#This Row],[Balance]]/200,Table4[[#This Row],[Balance]]/500))</f>
        <v>3.8</v>
      </c>
      <c r="F703" s="22">
        <f>IF(Table4[[#This Row],[Net_Balance]]&gt;1,1+(Table4[[#This Row],[Net_Balance]]-1)/$F$974,1)</f>
        <v>1.04</v>
      </c>
      <c r="G703" s="22">
        <f>IF(Table4[[#This Row],[Net_Balance]]&lt;1,1-(1-Table4[[#This Row],[Net_Balance]])/$F$974,1)</f>
        <v>1</v>
      </c>
      <c r="H703" s="22">
        <f>IF(Table4[[#This Row],[Net_Balance]]&gt;1,1+(Table4[[#This Row],[Net_Balance]]-1)/$H$974,1)</f>
        <v>1.028</v>
      </c>
      <c r="I703" s="22">
        <f>IF(Table4[[#This Row],[Net_Balance]]&lt;1,1-(1-Table4[[#This Row],[Net_Balance]])/$H$974,1)</f>
        <v>1</v>
      </c>
      <c r="J703" s="22">
        <f>IF(Table4[[#This Row],[Net_Balance]]&gt;1,(Table4[[#This Row],[Net_Balance]]-1)/$J$974,0)</f>
        <v>5.5999999999999994E-2</v>
      </c>
      <c r="K703" s="22">
        <f>IF(Table4[[#This Row],[Net_Balance]]&lt;1,-(1-Table4[[#This Row],[Net_Balance]])/$J$974,0)</f>
        <v>0</v>
      </c>
      <c r="L703" t="s">
        <v>108</v>
      </c>
      <c r="M703" t="s">
        <v>97</v>
      </c>
      <c r="N703" t="s">
        <v>7</v>
      </c>
      <c r="O703">
        <v>1</v>
      </c>
      <c r="P703">
        <v>10</v>
      </c>
      <c r="Q703">
        <v>380</v>
      </c>
      <c r="R703">
        <v>1664606034</v>
      </c>
      <c r="S703">
        <v>16</v>
      </c>
      <c r="T703" t="s">
        <v>118</v>
      </c>
      <c r="U703">
        <v>1</v>
      </c>
      <c r="V703">
        <v>-10</v>
      </c>
      <c r="W703">
        <v>0.5</v>
      </c>
      <c r="X703">
        <v>10</v>
      </c>
      <c r="Y703">
        <v>0.5</v>
      </c>
      <c r="Z703">
        <v>0</v>
      </c>
      <c r="AA703">
        <v>100</v>
      </c>
      <c r="AB703">
        <v>10</v>
      </c>
      <c r="AC703">
        <v>4</v>
      </c>
      <c r="AD703">
        <v>0.25</v>
      </c>
      <c r="AE703">
        <v>0.75</v>
      </c>
      <c r="AF703">
        <v>1</v>
      </c>
      <c r="AG703">
        <v>0.25</v>
      </c>
      <c r="AH703">
        <v>0.5</v>
      </c>
      <c r="AI703">
        <v>0.375</v>
      </c>
      <c r="AJ703">
        <v>0.625</v>
      </c>
      <c r="AK703">
        <v>2.5</v>
      </c>
      <c r="AL703">
        <v>93.75</v>
      </c>
      <c r="AM703">
        <v>9.6824583655185421</v>
      </c>
      <c r="AN703">
        <v>0.9</v>
      </c>
      <c r="AO703">
        <v>0.60844334427391233</v>
      </c>
      <c r="AP703">
        <v>0.39155665572608767</v>
      </c>
      <c r="AQ703" s="2">
        <f>Table4[[#This Row],[Gain]]^Table4[[#This Row],[θ]]</f>
        <v>7.693758934363303</v>
      </c>
      <c r="AR703" s="2">
        <f>-Table4[[#This Row],[λ]]*-Table4[[#This Row],[Loss]]^Table4[[#This Row],[θ]]</f>
        <v>15.387517868726606</v>
      </c>
      <c r="AS703" s="2">
        <f>Table4[[#This Row],[pie_gain]]*Table4[[#This Row],[v_n_w_g]]-Table4[[#This Row],[pie_loss]]*Table4[[#This Row],[v_n_w_l]]</f>
        <v>-1.3438686205427057</v>
      </c>
      <c r="AT703" s="2">
        <f>IF(Table4[[#This Row],[diff_v]]&gt;=1,1,0)</f>
        <v>0</v>
      </c>
      <c r="AU703" s="2">
        <f>Table4[[#This Row],[Gain]]^(Table4[[#This Row],[θ]]*Table4[[#This Row],[ω_p]])</f>
        <v>8.348032238973639</v>
      </c>
      <c r="AV703" s="2">
        <f>-Table4[[#This Row],[λ]]*-Table4[[#This Row],[Loss]]^(Table4[[#This Row],[θ]]*Table4[[#This Row],[ω_n]])</f>
        <v>15.387517868726606</v>
      </c>
      <c r="AW703" s="2">
        <f>Table4[[#This Row],[v_n_w_g_w]]*Table4[[#This Row],[pie_gain]]-Table4[[#This Row],[v_n_w_l_w]]*Table4[[#This Row],[pie_loss]]</f>
        <v>-0.94578038301644884</v>
      </c>
      <c r="AX703" s="2">
        <f>IF(Table4[[#This Row],[diff_v_w]]&gt;=1,1,0)</f>
        <v>0</v>
      </c>
      <c r="AY703" s="2">
        <f>Table4[[#This Row],[Gain]]^(Table4[[#This Row],[θ]])*Table4[[#This Row],[ω_p2]]</f>
        <v>7.9091841845254756</v>
      </c>
      <c r="AZ703" s="2">
        <f>-Table4[[#This Row],[λ]]*-Table4[[#This Row],[Loss]]^(Table4[[#This Row],[θ]])*Table4[[#This Row],[ω_n2]]</f>
        <v>15.387517868726606</v>
      </c>
      <c r="BA703" s="2">
        <f>Table4[[#This Row],[v_n_w_g_w2]]*Table4[[#This Row],[pie_gain]]-Table4[[#This Row],[v_n_w_l_w2]]*Table4[[#This Row],[pie_loss]]</f>
        <v>-1.2127945608929895</v>
      </c>
      <c r="BB703" s="2">
        <f>IF(Table4[[#This Row],[diff_v_w2]]&gt;=1,1,0)</f>
        <v>0</v>
      </c>
      <c r="BC703" s="2">
        <f>Table4[[#This Row],[Gain]]^(Table4[[#This Row],[θ]]+Table4[[#This Row],[ω_p3]])</f>
        <v>8.7526300942794979</v>
      </c>
      <c r="BD703" s="2">
        <f>-Table4[[#This Row],[λ]]*-Table4[[#This Row],[Loss]]^(Table4[[#This Row],[θ]]+Table4[[#This Row],[ω_n3]])</f>
        <v>15.387517868726606</v>
      </c>
      <c r="BE703" s="2">
        <f>Table4[[#This Row],[v_n_w_g_w3]]*Table4[[#This Row],[pie_gain]]-Table4[[#This Row],[v_n_w_l_w3]]*Table4[[#This Row],[pie_loss]]</f>
        <v>-0.69960551084809985</v>
      </c>
      <c r="BF703" s="2">
        <f>IF(Table4[[#This Row],[diff_v_w3]]&gt;=1,1,0)</f>
        <v>0</v>
      </c>
      <c r="BG703" s="2">
        <f>(Table4[[#This Row],[Accept]]-Table4[[#This Row],[projected_M1]])</f>
        <v>1</v>
      </c>
      <c r="BH703" s="2">
        <f>(Table4[[#This Row],[Accept]]-Table4[[#This Row],[projected_M2]])</f>
        <v>1</v>
      </c>
      <c r="BI703" s="2">
        <f>(Table4[[#This Row],[Accept]]-Table4[[#This Row],[projected_M3]])</f>
        <v>1</v>
      </c>
      <c r="BJ703" s="2">
        <f>(Table4[[#This Row],[Accept]]-Table4[[#This Row],[projected_M4]])</f>
        <v>1</v>
      </c>
    </row>
    <row r="704" spans="1:62" x14ac:dyDescent="0.3">
      <c r="A704">
        <v>47</v>
      </c>
      <c r="B704" t="s">
        <v>47</v>
      </c>
      <c r="C704">
        <v>0.88613857459934653</v>
      </c>
      <c r="D704">
        <v>-2</v>
      </c>
      <c r="E704" s="22">
        <f>IF(Table4[[#This Row],[Trial]]="G1",Table4[[#This Row],[Balance]]/100,IF(Table4[[#This Row],[Trial]]="G2",Table4[[#This Row],[Balance]]/200,Table4[[#This Row],[Balance]]/500))</f>
        <v>3.8</v>
      </c>
      <c r="F704" s="22">
        <f>IF(Table4[[#This Row],[Net_Balance]]&gt;1,1+(Table4[[#This Row],[Net_Balance]]-1)/$F$974,1)</f>
        <v>1.04</v>
      </c>
      <c r="G704" s="22">
        <f>IF(Table4[[#This Row],[Net_Balance]]&lt;1,1-(1-Table4[[#This Row],[Net_Balance]])/$F$974,1)</f>
        <v>1</v>
      </c>
      <c r="H704" s="22">
        <f>IF(Table4[[#This Row],[Net_Balance]]&gt;1,1+(Table4[[#This Row],[Net_Balance]]-1)/$H$974,1)</f>
        <v>1.028</v>
      </c>
      <c r="I704" s="22">
        <f>IF(Table4[[#This Row],[Net_Balance]]&lt;1,1-(1-Table4[[#This Row],[Net_Balance]])/$H$974,1)</f>
        <v>1</v>
      </c>
      <c r="J704" s="22">
        <f>IF(Table4[[#This Row],[Net_Balance]]&gt;1,(Table4[[#This Row],[Net_Balance]]-1)/$J$974,0)</f>
        <v>5.5999999999999994E-2</v>
      </c>
      <c r="K704" s="22">
        <f>IF(Table4[[#This Row],[Net_Balance]]&lt;1,-(1-Table4[[#This Row],[Net_Balance]])/$J$974,0)</f>
        <v>0</v>
      </c>
      <c r="L704" t="s">
        <v>108</v>
      </c>
      <c r="M704" t="s">
        <v>101</v>
      </c>
      <c r="N704" t="s">
        <v>5</v>
      </c>
      <c r="O704">
        <v>0</v>
      </c>
      <c r="P704">
        <v>0</v>
      </c>
      <c r="Q704">
        <v>380</v>
      </c>
      <c r="R704">
        <v>1664606041</v>
      </c>
      <c r="S704">
        <v>7</v>
      </c>
      <c r="T704" t="s">
        <v>118</v>
      </c>
      <c r="U704">
        <v>1</v>
      </c>
      <c r="V704">
        <v>-90</v>
      </c>
      <c r="W704">
        <v>0.5</v>
      </c>
      <c r="X704">
        <v>100</v>
      </c>
      <c r="Y704">
        <v>0.5</v>
      </c>
      <c r="Z704">
        <v>5</v>
      </c>
      <c r="AA704">
        <v>9025</v>
      </c>
      <c r="AB704">
        <v>95</v>
      </c>
      <c r="AC704">
        <v>2</v>
      </c>
      <c r="AD704">
        <v>0.25</v>
      </c>
      <c r="AE704">
        <v>0.75</v>
      </c>
      <c r="AF704">
        <v>2</v>
      </c>
      <c r="AG704">
        <v>0.5</v>
      </c>
      <c r="AH704">
        <v>0.25</v>
      </c>
      <c r="AI704">
        <v>0.625</v>
      </c>
      <c r="AJ704">
        <v>0.375</v>
      </c>
      <c r="AK704">
        <v>-18.75</v>
      </c>
      <c r="AL704">
        <v>8460.9375</v>
      </c>
      <c r="AM704">
        <v>91.983354472426157</v>
      </c>
      <c r="AN704">
        <v>0.9</v>
      </c>
      <c r="AO704">
        <v>0.38419903534316502</v>
      </c>
      <c r="AP704">
        <v>0.61580096465683498</v>
      </c>
      <c r="AQ704" s="2">
        <f>Table4[[#This Row],[Gain]]^Table4[[#This Row],[θ]]</f>
        <v>59.193926540095148</v>
      </c>
      <c r="AR704" s="2">
        <f>-Table4[[#This Row],[λ]]*-Table4[[#This Row],[Loss]]^Table4[[#This Row],[θ]]</f>
        <v>107.83498131120591</v>
      </c>
      <c r="AS704" s="2">
        <f>Table4[[#This Row],[pie_gain]]*Table4[[#This Row],[v_n_w_g]]-Table4[[#This Row],[pie_loss]]*Table4[[#This Row],[v_n_w_l]]</f>
        <v>-43.662636040313643</v>
      </c>
      <c r="AT704" s="2">
        <f>IF(Table4[[#This Row],[diff_v]]&gt;=1,1,0)</f>
        <v>0</v>
      </c>
      <c r="AU704" s="2">
        <f>Table4[[#This Row],[Gain]]^(Table4[[#This Row],[θ]]*Table4[[#This Row],[ω_p]])</f>
        <v>69.689642262943224</v>
      </c>
      <c r="AV704" s="2">
        <f>-Table4[[#This Row],[λ]]*-Table4[[#This Row],[Loss]]^(Table4[[#This Row],[θ]]*Table4[[#This Row],[ω_n]])</f>
        <v>107.83498131120591</v>
      </c>
      <c r="AW704" s="2">
        <f>Table4[[#This Row],[v_n_w_g_w]]*Table4[[#This Row],[pie_gain]]-Table4[[#This Row],[v_n_w_l_w]]*Table4[[#This Row],[pie_loss]]</f>
        <v>-39.630192184359331</v>
      </c>
      <c r="AX704" s="2">
        <f>IF(Table4[[#This Row],[diff_v_w]]&gt;=1,1,0)</f>
        <v>0</v>
      </c>
      <c r="AY704" s="2">
        <f>Table4[[#This Row],[Gain]]^(Table4[[#This Row],[θ]])*Table4[[#This Row],[ω_p2]]</f>
        <v>60.851356483217813</v>
      </c>
      <c r="AZ704" s="2">
        <f>-Table4[[#This Row],[λ]]*-Table4[[#This Row],[Loss]]^(Table4[[#This Row],[θ]])*Table4[[#This Row],[ω_n2]]</f>
        <v>107.83498131120591</v>
      </c>
      <c r="BA704" s="2">
        <f>Table4[[#This Row],[v_n_w_g_w2]]*Table4[[#This Row],[pie_gain]]-Table4[[#This Row],[v_n_w_l_w2]]*Table4[[#This Row],[pie_loss]]</f>
        <v>-43.025853055017038</v>
      </c>
      <c r="BB704" s="2">
        <f>IF(Table4[[#This Row],[diff_v_w2]]&gt;=1,1,0)</f>
        <v>0</v>
      </c>
      <c r="BC704" s="2">
        <f>Table4[[#This Row],[Gain]]^(Table4[[#This Row],[θ]]+Table4[[#This Row],[ω_p3]])</f>
        <v>76.608533567287125</v>
      </c>
      <c r="BD704" s="2">
        <f>-Table4[[#This Row],[λ]]*-Table4[[#This Row],[Loss]]^(Table4[[#This Row],[θ]]+Table4[[#This Row],[ω_n3]])</f>
        <v>107.83498131120591</v>
      </c>
      <c r="BE704" s="2">
        <f>Table4[[#This Row],[v_n_w_g_w3]]*Table4[[#This Row],[pie_gain]]-Table4[[#This Row],[v_n_w_l_w3]]*Table4[[#This Row],[pie_loss]]</f>
        <v>-36.971960819586187</v>
      </c>
      <c r="BF704" s="2">
        <f>IF(Table4[[#This Row],[diff_v_w3]]&gt;=1,1,0)</f>
        <v>0</v>
      </c>
      <c r="BG704" s="2">
        <f>(Table4[[#This Row],[Accept]]-Table4[[#This Row],[projected_M1]])</f>
        <v>0</v>
      </c>
      <c r="BH704" s="2">
        <f>(Table4[[#This Row],[Accept]]-Table4[[#This Row],[projected_M2]])</f>
        <v>0</v>
      </c>
      <c r="BI704" s="2">
        <f>(Table4[[#This Row],[Accept]]-Table4[[#This Row],[projected_M3]])</f>
        <v>0</v>
      </c>
      <c r="BJ704" s="2">
        <f>(Table4[[#This Row],[Accept]]-Table4[[#This Row],[projected_M4]])</f>
        <v>0</v>
      </c>
    </row>
    <row r="705" spans="1:62" x14ac:dyDescent="0.3">
      <c r="A705">
        <v>48</v>
      </c>
      <c r="B705" t="s">
        <v>47</v>
      </c>
      <c r="C705">
        <v>0.88613857459934653</v>
      </c>
      <c r="D705">
        <v>-2</v>
      </c>
      <c r="E705" s="22">
        <f>IF(Table4[[#This Row],[Trial]]="G1",Table4[[#This Row],[Balance]]/100,IF(Table4[[#This Row],[Trial]]="G2",Table4[[#This Row],[Balance]]/200,Table4[[#This Row],[Balance]]/500))</f>
        <v>3.8</v>
      </c>
      <c r="F705" s="22">
        <f>IF(Table4[[#This Row],[Net_Balance]]&gt;1,1+(Table4[[#This Row],[Net_Balance]]-1)/$F$974,1)</f>
        <v>1.04</v>
      </c>
      <c r="G705" s="22">
        <f>IF(Table4[[#This Row],[Net_Balance]]&lt;1,1-(1-Table4[[#This Row],[Net_Balance]])/$F$974,1)</f>
        <v>1</v>
      </c>
      <c r="H705" s="22">
        <f>IF(Table4[[#This Row],[Net_Balance]]&gt;1,1+(Table4[[#This Row],[Net_Balance]]-1)/$H$974,1)</f>
        <v>1.028</v>
      </c>
      <c r="I705" s="22">
        <f>IF(Table4[[#This Row],[Net_Balance]]&lt;1,1-(1-Table4[[#This Row],[Net_Balance]])/$H$974,1)</f>
        <v>1</v>
      </c>
      <c r="J705" s="22">
        <f>IF(Table4[[#This Row],[Net_Balance]]&gt;1,(Table4[[#This Row],[Net_Balance]]-1)/$J$974,0)</f>
        <v>5.5999999999999994E-2</v>
      </c>
      <c r="K705" s="22">
        <f>IF(Table4[[#This Row],[Net_Balance]]&lt;1,-(1-Table4[[#This Row],[Net_Balance]])/$J$974,0)</f>
        <v>0</v>
      </c>
      <c r="L705" t="s">
        <v>108</v>
      </c>
      <c r="M705" t="s">
        <v>103</v>
      </c>
      <c r="N705" t="s">
        <v>113</v>
      </c>
      <c r="O705">
        <v>0</v>
      </c>
      <c r="P705">
        <v>0</v>
      </c>
      <c r="Q705">
        <v>380</v>
      </c>
      <c r="R705">
        <v>1664606046</v>
      </c>
      <c r="S705">
        <v>5</v>
      </c>
      <c r="T705" t="s">
        <v>117</v>
      </c>
      <c r="U705">
        <v>0</v>
      </c>
      <c r="V705">
        <v>-90</v>
      </c>
      <c r="W705">
        <v>0.5</v>
      </c>
      <c r="X705">
        <v>180</v>
      </c>
      <c r="Y705">
        <v>0.5</v>
      </c>
      <c r="Z705">
        <v>45</v>
      </c>
      <c r="AA705">
        <v>18225</v>
      </c>
      <c r="AB705">
        <v>135</v>
      </c>
      <c r="AC705">
        <v>2</v>
      </c>
      <c r="AD705">
        <v>0.25</v>
      </c>
      <c r="AE705">
        <v>0.75</v>
      </c>
      <c r="AF705">
        <v>2</v>
      </c>
      <c r="AG705">
        <v>0.5</v>
      </c>
      <c r="AH705">
        <v>0.25</v>
      </c>
      <c r="AI705">
        <v>0.625</v>
      </c>
      <c r="AJ705">
        <v>0.375</v>
      </c>
      <c r="AK705">
        <v>11.25</v>
      </c>
      <c r="AL705">
        <v>17085.9375</v>
      </c>
      <c r="AM705">
        <v>130.71318793450033</v>
      </c>
      <c r="AN705">
        <v>0.9</v>
      </c>
      <c r="AO705">
        <v>0.38419903534316502</v>
      </c>
      <c r="AP705">
        <v>0.61580096465683498</v>
      </c>
      <c r="AQ705" s="2">
        <f>Table4[[#This Row],[Gain]]^Table4[[#This Row],[θ]]</f>
        <v>99.651528158912399</v>
      </c>
      <c r="AR705" s="2">
        <f>-Table4[[#This Row],[λ]]*-Table4[[#This Row],[Loss]]^Table4[[#This Row],[θ]]</f>
        <v>107.83498131120591</v>
      </c>
      <c r="AS705" s="2">
        <f>Table4[[#This Row],[pie_gain]]*Table4[[#This Row],[v_n_w_g]]-Table4[[#This Row],[pie_loss]]*Table4[[#This Row],[v_n_w_l]]</f>
        <v>-28.118864526065984</v>
      </c>
      <c r="AT705" s="2">
        <f>IF(Table4[[#This Row],[diff_v]]&gt;=1,1,0)</f>
        <v>0</v>
      </c>
      <c r="AU705" s="2">
        <f>Table4[[#This Row],[Gain]]^(Table4[[#This Row],[θ]]*Table4[[#This Row],[ω_p]])</f>
        <v>119.79076034939403</v>
      </c>
      <c r="AV705" s="2">
        <f>-Table4[[#This Row],[λ]]*-Table4[[#This Row],[Loss]]^(Table4[[#This Row],[θ]]*Table4[[#This Row],[ω_n]])</f>
        <v>107.83498131120591</v>
      </c>
      <c r="AW705" s="2">
        <f>Table4[[#This Row],[v_n_w_g_w]]*Table4[[#This Row],[pie_gain]]-Table4[[#This Row],[v_n_w_l_w]]*Table4[[#This Row],[pie_loss]]</f>
        <v>-20.381390945930924</v>
      </c>
      <c r="AX705" s="2">
        <f>IF(Table4[[#This Row],[diff_v_w]]&gt;=1,1,0)</f>
        <v>0</v>
      </c>
      <c r="AY705" s="2">
        <f>Table4[[#This Row],[Gain]]^(Table4[[#This Row],[θ]])*Table4[[#This Row],[ω_p2]]</f>
        <v>102.44177094736195</v>
      </c>
      <c r="AZ705" s="2">
        <f>-Table4[[#This Row],[λ]]*-Table4[[#This Row],[Loss]]^(Table4[[#This Row],[θ]])*Table4[[#This Row],[ω_n2]]</f>
        <v>107.83498131120591</v>
      </c>
      <c r="BA705" s="2">
        <f>Table4[[#This Row],[v_n_w_g_w2]]*Table4[[#This Row],[pie_gain]]-Table4[[#This Row],[v_n_w_l_w2]]*Table4[[#This Row],[pie_loss]]</f>
        <v>-27.046855938370449</v>
      </c>
      <c r="BB705" s="2">
        <f>IF(Table4[[#This Row],[diff_v_w2]]&gt;=1,1,0)</f>
        <v>0</v>
      </c>
      <c r="BC705" s="2">
        <f>Table4[[#This Row],[Gain]]^(Table4[[#This Row],[θ]]+Table4[[#This Row],[ω_p3]])</f>
        <v>133.28436992767368</v>
      </c>
      <c r="BD705" s="2">
        <f>-Table4[[#This Row],[λ]]*-Table4[[#This Row],[Loss]]^(Table4[[#This Row],[θ]]+Table4[[#This Row],[ω_n3]])</f>
        <v>107.83498131120591</v>
      </c>
      <c r="BE705" s="2">
        <f>Table4[[#This Row],[v_n_w_g_w3]]*Table4[[#This Row],[pie_gain]]-Table4[[#This Row],[v_n_w_l_w3]]*Table4[[#This Row],[pie_loss]]</f>
        <v>-15.197159162658593</v>
      </c>
      <c r="BF705" s="2">
        <f>IF(Table4[[#This Row],[diff_v_w3]]&gt;=1,1,0)</f>
        <v>0</v>
      </c>
      <c r="BG705" s="2">
        <f>(Table4[[#This Row],[Accept]]-Table4[[#This Row],[projected_M1]])</f>
        <v>0</v>
      </c>
      <c r="BH705" s="2">
        <f>(Table4[[#This Row],[Accept]]-Table4[[#This Row],[projected_M2]])</f>
        <v>0</v>
      </c>
      <c r="BI705" s="2">
        <f>(Table4[[#This Row],[Accept]]-Table4[[#This Row],[projected_M3]])</f>
        <v>0</v>
      </c>
      <c r="BJ705" s="2">
        <f>(Table4[[#This Row],[Accept]]-Table4[[#This Row],[projected_M4]])</f>
        <v>0</v>
      </c>
    </row>
    <row r="706" spans="1:62" x14ac:dyDescent="0.3">
      <c r="A706">
        <v>49</v>
      </c>
      <c r="B706" t="s">
        <v>47</v>
      </c>
      <c r="C706">
        <v>0.88613857459934653</v>
      </c>
      <c r="D706">
        <v>-2</v>
      </c>
      <c r="E706" s="22">
        <f>IF(Table4[[#This Row],[Trial]]="G1",Table4[[#This Row],[Balance]]/100,IF(Table4[[#This Row],[Trial]]="G2",Table4[[#This Row],[Balance]]/200,Table4[[#This Row],[Balance]]/500))</f>
        <v>3.8</v>
      </c>
      <c r="F706" s="22">
        <f>IF(Table4[[#This Row],[Net_Balance]]&gt;1,1+(Table4[[#This Row],[Net_Balance]]-1)/$F$974,1)</f>
        <v>1.04</v>
      </c>
      <c r="G706" s="22">
        <f>IF(Table4[[#This Row],[Net_Balance]]&lt;1,1-(1-Table4[[#This Row],[Net_Balance]])/$F$974,1)</f>
        <v>1</v>
      </c>
      <c r="H706" s="22">
        <f>IF(Table4[[#This Row],[Net_Balance]]&gt;1,1+(Table4[[#This Row],[Net_Balance]]-1)/$H$974,1)</f>
        <v>1.028</v>
      </c>
      <c r="I706" s="22">
        <f>IF(Table4[[#This Row],[Net_Balance]]&lt;1,1-(1-Table4[[#This Row],[Net_Balance]])/$H$974,1)</f>
        <v>1</v>
      </c>
      <c r="J706" s="22">
        <f>IF(Table4[[#This Row],[Net_Balance]]&gt;1,(Table4[[#This Row],[Net_Balance]]-1)/$J$974,0)</f>
        <v>5.5999999999999994E-2</v>
      </c>
      <c r="K706" s="22">
        <f>IF(Table4[[#This Row],[Net_Balance]]&lt;1,-(1-Table4[[#This Row],[Net_Balance]])/$J$974,0)</f>
        <v>0</v>
      </c>
      <c r="L706" t="s">
        <v>108</v>
      </c>
      <c r="M706" t="s">
        <v>73</v>
      </c>
      <c r="N706" t="s">
        <v>5</v>
      </c>
      <c r="O706">
        <v>0</v>
      </c>
      <c r="P706">
        <v>0</v>
      </c>
      <c r="Q706">
        <v>380</v>
      </c>
      <c r="R706">
        <v>1664606052</v>
      </c>
      <c r="S706">
        <v>6</v>
      </c>
      <c r="T706" t="s">
        <v>118</v>
      </c>
      <c r="U706">
        <v>1</v>
      </c>
      <c r="V706">
        <v>-50</v>
      </c>
      <c r="W706">
        <v>0.5</v>
      </c>
      <c r="X706">
        <v>50</v>
      </c>
      <c r="Y706">
        <v>0.5</v>
      </c>
      <c r="Z706">
        <v>0</v>
      </c>
      <c r="AA706">
        <v>2500</v>
      </c>
      <c r="AB706">
        <v>50</v>
      </c>
      <c r="AC706">
        <v>4</v>
      </c>
      <c r="AD706">
        <v>0.25</v>
      </c>
      <c r="AE706">
        <v>0.75</v>
      </c>
      <c r="AF706">
        <v>1</v>
      </c>
      <c r="AG706">
        <v>0.25</v>
      </c>
      <c r="AH706">
        <v>0.5</v>
      </c>
      <c r="AI706">
        <v>0.375</v>
      </c>
      <c r="AJ706">
        <v>0.625</v>
      </c>
      <c r="AK706">
        <v>12.5</v>
      </c>
      <c r="AL706">
        <v>2343.75</v>
      </c>
      <c r="AM706">
        <v>48.412291827592711</v>
      </c>
      <c r="AN706">
        <v>0.9</v>
      </c>
      <c r="AO706">
        <v>0.60844334427391233</v>
      </c>
      <c r="AP706">
        <v>0.39155665572608767</v>
      </c>
      <c r="AQ706" s="2">
        <f>Table4[[#This Row],[Gain]]^Table4[[#This Row],[θ]]</f>
        <v>32.027486583090457</v>
      </c>
      <c r="AR706" s="2">
        <f>-Table4[[#This Row],[λ]]*-Table4[[#This Row],[Loss]]^Table4[[#This Row],[θ]]</f>
        <v>64.054973166180915</v>
      </c>
      <c r="AS706" s="2">
        <f>Table4[[#This Row],[pie_gain]]*Table4[[#This Row],[v_n_w_g]]-Table4[[#This Row],[pie_loss]]*Table4[[#This Row],[v_n_w_l]]</f>
        <v>-5.5942400302706687</v>
      </c>
      <c r="AT706" s="2">
        <f>IF(Table4[[#This Row],[diff_v]]&gt;=1,1,0)</f>
        <v>0</v>
      </c>
      <c r="AU706" s="2">
        <f>Table4[[#This Row],[Gain]]^(Table4[[#This Row],[θ]]*Table4[[#This Row],[ω_p]])</f>
        <v>36.791184668348052</v>
      </c>
      <c r="AV706" s="2">
        <f>-Table4[[#This Row],[λ]]*-Table4[[#This Row],[Loss]]^(Table4[[#This Row],[θ]]*Table4[[#This Row],[ω_n]])</f>
        <v>64.054973166180915</v>
      </c>
      <c r="AW706" s="2">
        <f>Table4[[#This Row],[v_n_w_g_w]]*Table4[[#This Row],[pie_gain]]-Table4[[#This Row],[v_n_w_l_w]]*Table4[[#This Row],[pie_loss]]</f>
        <v>-2.6957996361653045</v>
      </c>
      <c r="AX706" s="2">
        <f>IF(Table4[[#This Row],[diff_v_w]]&gt;=1,1,0)</f>
        <v>0</v>
      </c>
      <c r="AY706" s="2">
        <f>Table4[[#This Row],[Gain]]^(Table4[[#This Row],[θ]])*Table4[[#This Row],[ω_p2]]</f>
        <v>32.924256207416988</v>
      </c>
      <c r="AZ706" s="2">
        <f>-Table4[[#This Row],[λ]]*-Table4[[#This Row],[Loss]]^(Table4[[#This Row],[θ]])*Table4[[#This Row],[ω_n2]]</f>
        <v>64.054973166180915</v>
      </c>
      <c r="BA706" s="2">
        <f>Table4[[#This Row],[v_n_w_g_w2]]*Table4[[#This Row],[pie_gain]]-Table4[[#This Row],[v_n_w_l_w2]]*Table4[[#This Row],[pie_loss]]</f>
        <v>-5.0486065210021742</v>
      </c>
      <c r="BB706" s="2">
        <f>IF(Table4[[#This Row],[diff_v_w2]]&gt;=1,1,0)</f>
        <v>0</v>
      </c>
      <c r="BC706" s="2">
        <f>Table4[[#This Row],[Gain]]^(Table4[[#This Row],[θ]]+Table4[[#This Row],[ω_p3]])</f>
        <v>39.871739037375455</v>
      </c>
      <c r="BD706" s="2">
        <f>-Table4[[#This Row],[λ]]*-Table4[[#This Row],[Loss]]^(Table4[[#This Row],[θ]]+Table4[[#This Row],[ω_n3]])</f>
        <v>64.054973166180915</v>
      </c>
      <c r="BE706" s="2">
        <f>Table4[[#This Row],[v_n_w_g_w3]]*Table4[[#This Row],[pie_gain]]-Table4[[#This Row],[v_n_w_l_w3]]*Table4[[#This Row],[pie_loss]]</f>
        <v>-0.82145683365666144</v>
      </c>
      <c r="BF706" s="2">
        <f>IF(Table4[[#This Row],[diff_v_w3]]&gt;=1,1,0)</f>
        <v>0</v>
      </c>
      <c r="BG706" s="2">
        <f>(Table4[[#This Row],[Accept]]-Table4[[#This Row],[projected_M1]])</f>
        <v>0</v>
      </c>
      <c r="BH706" s="2">
        <f>(Table4[[#This Row],[Accept]]-Table4[[#This Row],[projected_M2]])</f>
        <v>0</v>
      </c>
      <c r="BI706" s="2">
        <f>(Table4[[#This Row],[Accept]]-Table4[[#This Row],[projected_M3]])</f>
        <v>0</v>
      </c>
      <c r="BJ706" s="2">
        <f>(Table4[[#This Row],[Accept]]-Table4[[#This Row],[projected_M4]])</f>
        <v>0</v>
      </c>
    </row>
    <row r="707" spans="1:62" x14ac:dyDescent="0.3">
      <c r="A707">
        <v>50</v>
      </c>
      <c r="B707" t="s">
        <v>47</v>
      </c>
      <c r="C707">
        <v>0.88613857459934653</v>
      </c>
      <c r="D707">
        <v>-2</v>
      </c>
      <c r="E707" s="22">
        <f>IF(Table4[[#This Row],[Trial]]="G1",Table4[[#This Row],[Balance]]/100,IF(Table4[[#This Row],[Trial]]="G2",Table4[[#This Row],[Balance]]/200,Table4[[#This Row],[Balance]]/500))</f>
        <v>3.8</v>
      </c>
      <c r="F707" s="22">
        <f>IF(Table4[[#This Row],[Net_Balance]]&gt;1,1+(Table4[[#This Row],[Net_Balance]]-1)/$F$974,1)</f>
        <v>1.04</v>
      </c>
      <c r="G707" s="22">
        <f>IF(Table4[[#This Row],[Net_Balance]]&lt;1,1-(1-Table4[[#This Row],[Net_Balance]])/$F$974,1)</f>
        <v>1</v>
      </c>
      <c r="H707" s="22">
        <f>IF(Table4[[#This Row],[Net_Balance]]&gt;1,1+(Table4[[#This Row],[Net_Balance]]-1)/$H$974,1)</f>
        <v>1.028</v>
      </c>
      <c r="I707" s="22">
        <f>IF(Table4[[#This Row],[Net_Balance]]&lt;1,1-(1-Table4[[#This Row],[Net_Balance]])/$H$974,1)</f>
        <v>1</v>
      </c>
      <c r="J707" s="22">
        <f>IF(Table4[[#This Row],[Net_Balance]]&gt;1,(Table4[[#This Row],[Net_Balance]]-1)/$J$974,0)</f>
        <v>5.5999999999999994E-2</v>
      </c>
      <c r="K707" s="22">
        <f>IF(Table4[[#This Row],[Net_Balance]]&lt;1,-(1-Table4[[#This Row],[Net_Balance]])/$J$974,0)</f>
        <v>0</v>
      </c>
      <c r="L707" t="s">
        <v>108</v>
      </c>
      <c r="M707" t="s">
        <v>79</v>
      </c>
      <c r="N707" t="s">
        <v>5</v>
      </c>
      <c r="O707">
        <v>0</v>
      </c>
      <c r="P707">
        <v>0</v>
      </c>
      <c r="Q707">
        <v>380</v>
      </c>
      <c r="R707">
        <v>1664606059</v>
      </c>
      <c r="S707">
        <v>7</v>
      </c>
      <c r="T707" t="s">
        <v>117</v>
      </c>
      <c r="U707">
        <v>0</v>
      </c>
      <c r="V707">
        <v>-10</v>
      </c>
      <c r="W707">
        <v>0.5</v>
      </c>
      <c r="X707">
        <v>0</v>
      </c>
      <c r="Y707">
        <v>0.5</v>
      </c>
      <c r="Z707">
        <v>-5</v>
      </c>
      <c r="AA707">
        <v>25</v>
      </c>
      <c r="AB707">
        <v>5</v>
      </c>
      <c r="AC707">
        <v>4</v>
      </c>
      <c r="AD707">
        <v>0.25</v>
      </c>
      <c r="AE707">
        <v>0.75</v>
      </c>
      <c r="AF707">
        <v>2</v>
      </c>
      <c r="AG707">
        <v>0.5</v>
      </c>
      <c r="AH707">
        <v>0.25</v>
      </c>
      <c r="AI707">
        <v>0.625</v>
      </c>
      <c r="AJ707">
        <v>0.375</v>
      </c>
      <c r="AK707">
        <v>-6.25</v>
      </c>
      <c r="AL707">
        <v>23.4375</v>
      </c>
      <c r="AM707">
        <v>4.8412291827592711</v>
      </c>
      <c r="AN707">
        <v>0.9</v>
      </c>
      <c r="AO707">
        <v>0.38419903534316502</v>
      </c>
      <c r="AP707">
        <v>0.61580096465683498</v>
      </c>
      <c r="AQ707" s="2">
        <f>Table4[[#This Row],[Gain]]^Table4[[#This Row],[θ]]</f>
        <v>0</v>
      </c>
      <c r="AR707" s="2">
        <f>-Table4[[#This Row],[λ]]*-Table4[[#This Row],[Loss]]^Table4[[#This Row],[θ]]</f>
        <v>15.387517868726606</v>
      </c>
      <c r="AS707" s="2">
        <f>Table4[[#This Row],[pie_gain]]*Table4[[#This Row],[v_n_w_g]]-Table4[[#This Row],[pie_loss]]*Table4[[#This Row],[v_n_w_l]]</f>
        <v>-9.4756483472361293</v>
      </c>
      <c r="AT707" s="2">
        <f>IF(Table4[[#This Row],[diff_v]]&gt;=1,1,0)</f>
        <v>0</v>
      </c>
      <c r="AU707" s="2">
        <f>Table4[[#This Row],[Gain]]^(Table4[[#This Row],[θ]]*Table4[[#This Row],[ω_p]])</f>
        <v>0</v>
      </c>
      <c r="AV707" s="2">
        <f>-Table4[[#This Row],[λ]]*-Table4[[#This Row],[Loss]]^(Table4[[#This Row],[θ]]*Table4[[#This Row],[ω_n]])</f>
        <v>15.387517868726606</v>
      </c>
      <c r="AW707" s="2">
        <f>Table4[[#This Row],[v_n_w_g_w]]*Table4[[#This Row],[pie_gain]]-Table4[[#This Row],[v_n_w_l_w]]*Table4[[#This Row],[pie_loss]]</f>
        <v>-9.4756483472361293</v>
      </c>
      <c r="AX707" s="2">
        <f>IF(Table4[[#This Row],[diff_v_w]]&gt;=1,1,0)</f>
        <v>0</v>
      </c>
      <c r="AY707" s="2">
        <f>Table4[[#This Row],[Gain]]^(Table4[[#This Row],[θ]])*Table4[[#This Row],[ω_p2]]</f>
        <v>0</v>
      </c>
      <c r="AZ707" s="2">
        <f>-Table4[[#This Row],[λ]]*-Table4[[#This Row],[Loss]]^(Table4[[#This Row],[θ]])*Table4[[#This Row],[ω_n2]]</f>
        <v>15.387517868726606</v>
      </c>
      <c r="BA707" s="2">
        <f>Table4[[#This Row],[v_n_w_g_w2]]*Table4[[#This Row],[pie_gain]]-Table4[[#This Row],[v_n_w_l_w2]]*Table4[[#This Row],[pie_loss]]</f>
        <v>-9.4756483472361293</v>
      </c>
      <c r="BB707" s="2">
        <f>IF(Table4[[#This Row],[diff_v_w2]]&gt;=1,1,0)</f>
        <v>0</v>
      </c>
      <c r="BC707" s="2">
        <f>Table4[[#This Row],[Gain]]^(Table4[[#This Row],[θ]]+Table4[[#This Row],[ω_p3]])</f>
        <v>0</v>
      </c>
      <c r="BD707" s="2">
        <f>-Table4[[#This Row],[λ]]*-Table4[[#This Row],[Loss]]^(Table4[[#This Row],[θ]]+Table4[[#This Row],[ω_n3]])</f>
        <v>15.387517868726606</v>
      </c>
      <c r="BE707" s="2">
        <f>Table4[[#This Row],[v_n_w_g_w3]]*Table4[[#This Row],[pie_gain]]-Table4[[#This Row],[v_n_w_l_w3]]*Table4[[#This Row],[pie_loss]]</f>
        <v>-9.4756483472361293</v>
      </c>
      <c r="BF707" s="2">
        <f>IF(Table4[[#This Row],[diff_v_w3]]&gt;=1,1,0)</f>
        <v>0</v>
      </c>
      <c r="BG707" s="2">
        <f>(Table4[[#This Row],[Accept]]-Table4[[#This Row],[projected_M1]])</f>
        <v>0</v>
      </c>
      <c r="BH707" s="2">
        <f>(Table4[[#This Row],[Accept]]-Table4[[#This Row],[projected_M2]])</f>
        <v>0</v>
      </c>
      <c r="BI707" s="2">
        <f>(Table4[[#This Row],[Accept]]-Table4[[#This Row],[projected_M3]])</f>
        <v>0</v>
      </c>
      <c r="BJ707" s="2">
        <f>(Table4[[#This Row],[Accept]]-Table4[[#This Row],[projected_M4]])</f>
        <v>0</v>
      </c>
    </row>
    <row r="708" spans="1:62" x14ac:dyDescent="0.3">
      <c r="A708">
        <v>52</v>
      </c>
      <c r="B708" t="s">
        <v>47</v>
      </c>
      <c r="C708">
        <v>0.88613857459934653</v>
      </c>
      <c r="D708">
        <v>-2</v>
      </c>
      <c r="E708" s="22">
        <f>IF(Table4[[#This Row],[Trial]]="G1",Table4[[#This Row],[Balance]]/100,IF(Table4[[#This Row],[Trial]]="G2",Table4[[#This Row],[Balance]]/200,Table4[[#This Row],[Balance]]/500))</f>
        <v>3.8</v>
      </c>
      <c r="F708" s="22">
        <f>IF(Table4[[#This Row],[Net_Balance]]&gt;1,1+(Table4[[#This Row],[Net_Balance]]-1)/$F$974,1)</f>
        <v>1.04</v>
      </c>
      <c r="G708" s="22">
        <f>IF(Table4[[#This Row],[Net_Balance]]&lt;1,1-(1-Table4[[#This Row],[Net_Balance]])/$F$974,1)</f>
        <v>1</v>
      </c>
      <c r="H708" s="22">
        <f>IF(Table4[[#This Row],[Net_Balance]]&gt;1,1+(Table4[[#This Row],[Net_Balance]]-1)/$H$974,1)</f>
        <v>1.028</v>
      </c>
      <c r="I708" s="22">
        <f>IF(Table4[[#This Row],[Net_Balance]]&lt;1,1-(1-Table4[[#This Row],[Net_Balance]])/$H$974,1)</f>
        <v>1</v>
      </c>
      <c r="J708" s="22">
        <f>IF(Table4[[#This Row],[Net_Balance]]&gt;1,(Table4[[#This Row],[Net_Balance]]-1)/$J$974,0)</f>
        <v>5.5999999999999994E-2</v>
      </c>
      <c r="K708" s="22">
        <f>IF(Table4[[#This Row],[Net_Balance]]&lt;1,-(1-Table4[[#This Row],[Net_Balance]])/$J$974,0)</f>
        <v>0</v>
      </c>
      <c r="L708" t="s">
        <v>108</v>
      </c>
      <c r="M708" t="s">
        <v>71</v>
      </c>
      <c r="N708" t="s">
        <v>113</v>
      </c>
      <c r="O708">
        <v>0</v>
      </c>
      <c r="P708">
        <v>0</v>
      </c>
      <c r="Q708">
        <v>380</v>
      </c>
      <c r="R708">
        <v>1664606076</v>
      </c>
      <c r="S708">
        <v>6</v>
      </c>
      <c r="T708" t="s">
        <v>117</v>
      </c>
      <c r="U708">
        <v>0</v>
      </c>
      <c r="V708">
        <v>-10</v>
      </c>
      <c r="W708">
        <v>0.5</v>
      </c>
      <c r="X708">
        <v>30</v>
      </c>
      <c r="Y708">
        <v>0.5</v>
      </c>
      <c r="Z708">
        <v>10</v>
      </c>
      <c r="AA708">
        <v>400</v>
      </c>
      <c r="AB708">
        <v>20</v>
      </c>
      <c r="AC708">
        <v>2</v>
      </c>
      <c r="AD708">
        <v>0.25</v>
      </c>
      <c r="AE708">
        <v>0.75</v>
      </c>
      <c r="AF708">
        <v>2</v>
      </c>
      <c r="AG708">
        <v>0.5</v>
      </c>
      <c r="AH708">
        <v>0.25</v>
      </c>
      <c r="AI708">
        <v>0.625</v>
      </c>
      <c r="AJ708">
        <v>0.375</v>
      </c>
      <c r="AK708">
        <v>5</v>
      </c>
      <c r="AL708">
        <v>375</v>
      </c>
      <c r="AM708">
        <v>19.364916731037084</v>
      </c>
      <c r="AN708">
        <v>0.9</v>
      </c>
      <c r="AO708">
        <v>0.38419903534316502</v>
      </c>
      <c r="AP708">
        <v>0.61580096465683498</v>
      </c>
      <c r="AQ708" s="2">
        <f>Table4[[#This Row],[Gain]]^Table4[[#This Row],[θ]]</f>
        <v>20.367331083133973</v>
      </c>
      <c r="AR708" s="2">
        <f>-Table4[[#This Row],[λ]]*-Table4[[#This Row],[Loss]]^Table4[[#This Row],[θ]]</f>
        <v>15.387517868726606</v>
      </c>
      <c r="AS708" s="2">
        <f>Table4[[#This Row],[pie_gain]]*Table4[[#This Row],[v_n_w_g]]-Table4[[#This Row],[pie_loss]]*Table4[[#This Row],[v_n_w_l]]</f>
        <v>-1.6505393925811962</v>
      </c>
      <c r="AT708" s="2">
        <f>IF(Table4[[#This Row],[diff_v]]&gt;=1,1,0)</f>
        <v>0</v>
      </c>
      <c r="AU708" s="2">
        <f>Table4[[#This Row],[Gain]]^(Table4[[#This Row],[θ]]*Table4[[#This Row],[ω_p]])</f>
        <v>22.976902855982598</v>
      </c>
      <c r="AV708" s="2">
        <f>-Table4[[#This Row],[λ]]*-Table4[[#This Row],[Loss]]^(Table4[[#This Row],[θ]]*Table4[[#This Row],[ω_n]])</f>
        <v>15.387517868726606</v>
      </c>
      <c r="AW708" s="2">
        <f>Table4[[#This Row],[v_n_w_g_w]]*Table4[[#This Row],[pie_gain]]-Table4[[#This Row],[v_n_w_l_w]]*Table4[[#This Row],[pie_loss]]</f>
        <v>-0.64794443479400243</v>
      </c>
      <c r="AX708" s="2">
        <f>IF(Table4[[#This Row],[diff_v_w]]&gt;=1,1,0)</f>
        <v>0</v>
      </c>
      <c r="AY708" s="2">
        <f>Table4[[#This Row],[Gain]]^(Table4[[#This Row],[θ]])*Table4[[#This Row],[ω_p2]]</f>
        <v>20.937616353461724</v>
      </c>
      <c r="AZ708" s="2">
        <f>-Table4[[#This Row],[λ]]*-Table4[[#This Row],[Loss]]^(Table4[[#This Row],[θ]])*Table4[[#This Row],[ω_n2]]</f>
        <v>15.387517868726606</v>
      </c>
      <c r="BA708" s="2">
        <f>Table4[[#This Row],[v_n_w_g_w2]]*Table4[[#This Row],[pie_gain]]-Table4[[#This Row],[v_n_w_l_w2]]*Table4[[#This Row],[pie_loss]]</f>
        <v>-1.4314363418508584</v>
      </c>
      <c r="BB708" s="2">
        <f>IF(Table4[[#This Row],[diff_v_w2]]&gt;=1,1,0)</f>
        <v>0</v>
      </c>
      <c r="BC708" s="2">
        <f>Table4[[#This Row],[Gain]]^(Table4[[#This Row],[θ]]+Table4[[#This Row],[ω_p3]])</f>
        <v>24.640692749167449</v>
      </c>
      <c r="BD708" s="2">
        <f>-Table4[[#This Row],[λ]]*-Table4[[#This Row],[Loss]]^(Table4[[#This Row],[θ]]+Table4[[#This Row],[ω_n3]])</f>
        <v>15.387517868726606</v>
      </c>
      <c r="BE708" s="2">
        <f>Table4[[#This Row],[v_n_w_g_w3]]*Table4[[#This Row],[pie_gain]]-Table4[[#This Row],[v_n_w_l_w3]]*Table4[[#This Row],[pie_loss]]</f>
        <v>-8.7179628186735414E-3</v>
      </c>
      <c r="BF708" s="2">
        <f>IF(Table4[[#This Row],[diff_v_w3]]&gt;=1,1,0)</f>
        <v>0</v>
      </c>
      <c r="BG708" s="2">
        <f>(Table4[[#This Row],[Accept]]-Table4[[#This Row],[projected_M1]])</f>
        <v>0</v>
      </c>
      <c r="BH708" s="2">
        <f>(Table4[[#This Row],[Accept]]-Table4[[#This Row],[projected_M2]])</f>
        <v>0</v>
      </c>
      <c r="BI708" s="2">
        <f>(Table4[[#This Row],[Accept]]-Table4[[#This Row],[projected_M3]])</f>
        <v>0</v>
      </c>
      <c r="BJ708" s="2">
        <f>(Table4[[#This Row],[Accept]]-Table4[[#This Row],[projected_M4]])</f>
        <v>0</v>
      </c>
    </row>
    <row r="709" spans="1:62" x14ac:dyDescent="0.3">
      <c r="A709">
        <v>53</v>
      </c>
      <c r="B709" t="s">
        <v>47</v>
      </c>
      <c r="C709">
        <v>0.88613857459934653</v>
      </c>
      <c r="D709">
        <v>-2</v>
      </c>
      <c r="E709" s="22">
        <f>IF(Table4[[#This Row],[Trial]]="G1",Table4[[#This Row],[Balance]]/100,IF(Table4[[#This Row],[Trial]]="G2",Table4[[#This Row],[Balance]]/200,Table4[[#This Row],[Balance]]/500))</f>
        <v>5.6</v>
      </c>
      <c r="F709" s="22">
        <f>IF(Table4[[#This Row],[Net_Balance]]&gt;1,1+(Table4[[#This Row],[Net_Balance]]-1)/$F$974,1)</f>
        <v>1.0657142857142856</v>
      </c>
      <c r="G709" s="22">
        <f>IF(Table4[[#This Row],[Net_Balance]]&lt;1,1-(1-Table4[[#This Row],[Net_Balance]])/$F$974,1)</f>
        <v>1</v>
      </c>
      <c r="H709" s="22">
        <f>IF(Table4[[#This Row],[Net_Balance]]&gt;1,1+(Table4[[#This Row],[Net_Balance]]-1)/$H$974,1)</f>
        <v>1.046</v>
      </c>
      <c r="I709" s="22">
        <f>IF(Table4[[#This Row],[Net_Balance]]&lt;1,1-(1-Table4[[#This Row],[Net_Balance]])/$H$974,1)</f>
        <v>1</v>
      </c>
      <c r="J709" s="22">
        <f>IF(Table4[[#This Row],[Net_Balance]]&gt;1,(Table4[[#This Row],[Net_Balance]]-1)/$J$974,0)</f>
        <v>9.1999999999999998E-2</v>
      </c>
      <c r="K709" s="22">
        <f>IF(Table4[[#This Row],[Net_Balance]]&lt;1,-(1-Table4[[#This Row],[Net_Balance]])/$J$974,0)</f>
        <v>0</v>
      </c>
      <c r="L709" t="s">
        <v>108</v>
      </c>
      <c r="M709" t="s">
        <v>70</v>
      </c>
      <c r="N709" t="s">
        <v>7</v>
      </c>
      <c r="O709">
        <v>1</v>
      </c>
      <c r="P709">
        <v>180</v>
      </c>
      <c r="Q709">
        <v>560</v>
      </c>
      <c r="R709">
        <v>1664606081</v>
      </c>
      <c r="S709">
        <v>5</v>
      </c>
      <c r="T709" t="s">
        <v>118</v>
      </c>
      <c r="U709">
        <v>1</v>
      </c>
      <c r="V709">
        <v>-90</v>
      </c>
      <c r="W709">
        <v>0.5</v>
      </c>
      <c r="X709">
        <v>180</v>
      </c>
      <c r="Y709">
        <v>0.5</v>
      </c>
      <c r="Z709">
        <v>45</v>
      </c>
      <c r="AA709">
        <v>18225</v>
      </c>
      <c r="AB709">
        <v>135</v>
      </c>
      <c r="AC709">
        <v>4</v>
      </c>
      <c r="AD709">
        <v>0.75</v>
      </c>
      <c r="AE709">
        <v>0.25</v>
      </c>
      <c r="AF709">
        <v>2</v>
      </c>
      <c r="AG709">
        <v>0.05</v>
      </c>
      <c r="AH709">
        <v>0.2</v>
      </c>
      <c r="AI709">
        <v>0.42499999999999999</v>
      </c>
      <c r="AJ709">
        <v>0.57499999999999996</v>
      </c>
      <c r="AK709">
        <v>65.249999999999986</v>
      </c>
      <c r="AL709">
        <v>17814.9375</v>
      </c>
      <c r="AM709">
        <v>133.47260954967501</v>
      </c>
      <c r="AN709">
        <v>0.9</v>
      </c>
      <c r="AO709">
        <v>0.56330583577691229</v>
      </c>
      <c r="AP709">
        <v>0.43669416422308771</v>
      </c>
      <c r="AQ709" s="2">
        <f>Table4[[#This Row],[Gain]]^Table4[[#This Row],[θ]]</f>
        <v>99.651528158912399</v>
      </c>
      <c r="AR709" s="2">
        <f>-Table4[[#This Row],[λ]]*-Table4[[#This Row],[Loss]]^Table4[[#This Row],[θ]]</f>
        <v>107.83498131120591</v>
      </c>
      <c r="AS709" s="2">
        <f>Table4[[#This Row],[pie_gain]]*Table4[[#This Row],[v_n_w_g]]-Table4[[#This Row],[pie_loss]]*Table4[[#This Row],[v_n_w_l]]</f>
        <v>9.043380318293309</v>
      </c>
      <c r="AT709" s="2">
        <f>IF(Table4[[#This Row],[diff_v]]&gt;=1,1,0)</f>
        <v>1</v>
      </c>
      <c r="AU709" s="2">
        <f>Table4[[#This Row],[Gain]]^(Table4[[#This Row],[θ]]*Table4[[#This Row],[ω_p]])</f>
        <v>134.8381884501575</v>
      </c>
      <c r="AV709" s="2">
        <f>-Table4[[#This Row],[λ]]*-Table4[[#This Row],[Loss]]^(Table4[[#This Row],[θ]]*Table4[[#This Row],[ω_n]])</f>
        <v>107.83498131120591</v>
      </c>
      <c r="AW709" s="2">
        <f>Table4[[#This Row],[v_n_w_g_w]]*Table4[[#This Row],[pie_gain]]-Table4[[#This Row],[v_n_w_l_w]]*Table4[[#This Row],[pie_loss]]</f>
        <v>28.86423140185142</v>
      </c>
      <c r="AX709" s="2">
        <f>IF(Table4[[#This Row],[diff_v_w]]&gt;=1,1,0)</f>
        <v>1</v>
      </c>
      <c r="AY709" s="2">
        <f>Table4[[#This Row],[Gain]]^(Table4[[#This Row],[θ]])*Table4[[#This Row],[ω_p2]]</f>
        <v>104.23549845422237</v>
      </c>
      <c r="AZ709" s="2">
        <f>-Table4[[#This Row],[λ]]*-Table4[[#This Row],[Loss]]^(Table4[[#This Row],[θ]])*Table4[[#This Row],[ω_n2]]</f>
        <v>107.83498131120591</v>
      </c>
      <c r="BA709" s="2">
        <f>Table4[[#This Row],[v_n_w_g_w2]]*Table4[[#This Row],[pie_gain]]-Table4[[#This Row],[v_n_w_l_w2]]*Table4[[#This Row],[pie_loss]]</f>
        <v>11.625557536669426</v>
      </c>
      <c r="BB709" s="2">
        <f>IF(Table4[[#This Row],[diff_v_w2]]&gt;=1,1,0)</f>
        <v>1</v>
      </c>
      <c r="BC709" s="2">
        <f>Table4[[#This Row],[Gain]]^(Table4[[#This Row],[θ]]+Table4[[#This Row],[ω_p3]])</f>
        <v>160.6826677270426</v>
      </c>
      <c r="BD709" s="2">
        <f>-Table4[[#This Row],[λ]]*-Table4[[#This Row],[Loss]]^(Table4[[#This Row],[θ]]+Table4[[#This Row],[ω_n3]])</f>
        <v>107.83498131120591</v>
      </c>
      <c r="BE709" s="2">
        <f>Table4[[#This Row],[v_n_w_g_w3]]*Table4[[#This Row],[pie_gain]]-Table4[[#This Row],[v_n_w_l_w3]]*Table4[[#This Row],[pie_loss]]</f>
        <v>43.422577401136273</v>
      </c>
      <c r="BF709" s="2">
        <f>IF(Table4[[#This Row],[diff_v_w3]]&gt;=1,1,0)</f>
        <v>1</v>
      </c>
      <c r="BG709" s="2">
        <f>(Table4[[#This Row],[Accept]]-Table4[[#This Row],[projected_M1]])</f>
        <v>0</v>
      </c>
      <c r="BH709" s="2">
        <f>(Table4[[#This Row],[Accept]]-Table4[[#This Row],[projected_M2]])</f>
        <v>0</v>
      </c>
      <c r="BI709" s="2">
        <f>(Table4[[#This Row],[Accept]]-Table4[[#This Row],[projected_M3]])</f>
        <v>0</v>
      </c>
      <c r="BJ709" s="2">
        <f>(Table4[[#This Row],[Accept]]-Table4[[#This Row],[projected_M4]])</f>
        <v>0</v>
      </c>
    </row>
    <row r="710" spans="1:62" x14ac:dyDescent="0.3">
      <c r="A710">
        <v>54</v>
      </c>
      <c r="B710" t="s">
        <v>47</v>
      </c>
      <c r="C710">
        <v>0.88613857459934653</v>
      </c>
      <c r="D710">
        <v>-2</v>
      </c>
      <c r="E710" s="22">
        <f>IF(Table4[[#This Row],[Trial]]="G1",Table4[[#This Row],[Balance]]/100,IF(Table4[[#This Row],[Trial]]="G2",Table4[[#This Row],[Balance]]/200,Table4[[#This Row],[Balance]]/500))</f>
        <v>5.6</v>
      </c>
      <c r="F710" s="22">
        <f>IF(Table4[[#This Row],[Net_Balance]]&gt;1,1+(Table4[[#This Row],[Net_Balance]]-1)/$F$974,1)</f>
        <v>1.0657142857142856</v>
      </c>
      <c r="G710" s="22">
        <f>IF(Table4[[#This Row],[Net_Balance]]&lt;1,1-(1-Table4[[#This Row],[Net_Balance]])/$F$974,1)</f>
        <v>1</v>
      </c>
      <c r="H710" s="22">
        <f>IF(Table4[[#This Row],[Net_Balance]]&gt;1,1+(Table4[[#This Row],[Net_Balance]]-1)/$H$974,1)</f>
        <v>1.046</v>
      </c>
      <c r="I710" s="22">
        <f>IF(Table4[[#This Row],[Net_Balance]]&lt;1,1-(1-Table4[[#This Row],[Net_Balance]])/$H$974,1)</f>
        <v>1</v>
      </c>
      <c r="J710" s="22">
        <f>IF(Table4[[#This Row],[Net_Balance]]&gt;1,(Table4[[#This Row],[Net_Balance]]-1)/$J$974,0)</f>
        <v>9.1999999999999998E-2</v>
      </c>
      <c r="K710" s="22">
        <f>IF(Table4[[#This Row],[Net_Balance]]&lt;1,-(1-Table4[[#This Row],[Net_Balance]])/$J$974,0)</f>
        <v>0</v>
      </c>
      <c r="L710" t="s">
        <v>108</v>
      </c>
      <c r="M710" t="s">
        <v>102</v>
      </c>
      <c r="N710" t="s">
        <v>113</v>
      </c>
      <c r="O710">
        <v>0</v>
      </c>
      <c r="P710">
        <v>0</v>
      </c>
      <c r="Q710">
        <v>560</v>
      </c>
      <c r="R710">
        <v>1664606085</v>
      </c>
      <c r="S710">
        <v>4</v>
      </c>
      <c r="T710" t="s">
        <v>117</v>
      </c>
      <c r="U710">
        <v>0</v>
      </c>
      <c r="V710">
        <v>-10</v>
      </c>
      <c r="W710">
        <v>0.5</v>
      </c>
      <c r="X710">
        <v>20</v>
      </c>
      <c r="Y710">
        <v>0.5</v>
      </c>
      <c r="Z710">
        <v>5</v>
      </c>
      <c r="AA710">
        <v>225</v>
      </c>
      <c r="AB710">
        <v>15</v>
      </c>
      <c r="AC710">
        <v>2</v>
      </c>
      <c r="AD710">
        <v>0.25</v>
      </c>
      <c r="AE710">
        <v>0.75</v>
      </c>
      <c r="AF710">
        <v>2</v>
      </c>
      <c r="AG710">
        <v>0.5</v>
      </c>
      <c r="AH710">
        <v>0.25</v>
      </c>
      <c r="AI710">
        <v>0.625</v>
      </c>
      <c r="AJ710">
        <v>0.375</v>
      </c>
      <c r="AK710">
        <v>1.25</v>
      </c>
      <c r="AL710">
        <v>210.9375</v>
      </c>
      <c r="AM710">
        <v>14.523687548277813</v>
      </c>
      <c r="AN710">
        <v>0.9</v>
      </c>
      <c r="AO710">
        <v>0.38419903534316502</v>
      </c>
      <c r="AP710">
        <v>0.61580096465683498</v>
      </c>
      <c r="AQ710" s="2">
        <f>Table4[[#This Row],[Gain]]^Table4[[#This Row],[θ]]</f>
        <v>14.219779625740344</v>
      </c>
      <c r="AR710" s="2">
        <f>-Table4[[#This Row],[λ]]*-Table4[[#This Row],[Loss]]^Table4[[#This Row],[θ]]</f>
        <v>15.387517868726606</v>
      </c>
      <c r="AS710" s="2">
        <f>Table4[[#This Row],[pie_gain]]*Table4[[#This Row],[v_n_w_g]]-Table4[[#This Row],[pie_loss]]*Table4[[#This Row],[v_n_w_l]]</f>
        <v>-4.0124227322342971</v>
      </c>
      <c r="AT710" s="2">
        <f>IF(Table4[[#This Row],[diff_v]]&gt;=1,1,0)</f>
        <v>0</v>
      </c>
      <c r="AU710" s="2">
        <f>Table4[[#This Row],[Gain]]^(Table4[[#This Row],[θ]]*Table4[[#This Row],[ω_p]])</f>
        <v>16.929900163302932</v>
      </c>
      <c r="AV710" s="2">
        <f>-Table4[[#This Row],[λ]]*-Table4[[#This Row],[Loss]]^(Table4[[#This Row],[θ]]*Table4[[#This Row],[ω_n]])</f>
        <v>15.387517868726606</v>
      </c>
      <c r="AW710" s="2">
        <f>Table4[[#This Row],[v_n_w_g_w]]*Table4[[#This Row],[pie_gain]]-Table4[[#This Row],[v_n_w_l_w]]*Table4[[#This Row],[pie_loss]]</f>
        <v>-2.9711970360390509</v>
      </c>
      <c r="AX710" s="2">
        <f>IF(Table4[[#This Row],[diff_v_w]]&gt;=1,1,0)</f>
        <v>0</v>
      </c>
      <c r="AY710" s="2">
        <f>Table4[[#This Row],[Gain]]^(Table4[[#This Row],[θ]])*Table4[[#This Row],[ω_p2]]</f>
        <v>14.8738894885244</v>
      </c>
      <c r="AZ710" s="2">
        <f>-Table4[[#This Row],[λ]]*-Table4[[#This Row],[Loss]]^(Table4[[#This Row],[θ]])*Table4[[#This Row],[ω_n2]]</f>
        <v>15.387517868726606</v>
      </c>
      <c r="BA710" s="2">
        <f>Table4[[#This Row],[v_n_w_g_w2]]*Table4[[#This Row],[pie_gain]]-Table4[[#This Row],[v_n_w_l_w2]]*Table4[[#This Row],[pie_loss]]</f>
        <v>-3.7611143539442127</v>
      </c>
      <c r="BB710" s="2">
        <f>IF(Table4[[#This Row],[diff_v_w2]]&gt;=1,1,0)</f>
        <v>0</v>
      </c>
      <c r="BC710" s="2">
        <f>Table4[[#This Row],[Gain]]^(Table4[[#This Row],[θ]]+Table4[[#This Row],[ω_p3]])</f>
        <v>18.732149943030784</v>
      </c>
      <c r="BD710" s="2">
        <f>-Table4[[#This Row],[λ]]*-Table4[[#This Row],[Loss]]^(Table4[[#This Row],[θ]]+Table4[[#This Row],[ω_n3]])</f>
        <v>15.387517868726606</v>
      </c>
      <c r="BE710" s="2">
        <f>Table4[[#This Row],[v_n_w_g_w3]]*Table4[[#This Row],[pie_gain]]-Table4[[#This Row],[v_n_w_l_w3]]*Table4[[#This Row],[pie_loss]]</f>
        <v>-2.2787744092201789</v>
      </c>
      <c r="BF710" s="2">
        <f>IF(Table4[[#This Row],[diff_v_w3]]&gt;=1,1,0)</f>
        <v>0</v>
      </c>
      <c r="BG710" s="2">
        <f>(Table4[[#This Row],[Accept]]-Table4[[#This Row],[projected_M1]])</f>
        <v>0</v>
      </c>
      <c r="BH710" s="2">
        <f>(Table4[[#This Row],[Accept]]-Table4[[#This Row],[projected_M2]])</f>
        <v>0</v>
      </c>
      <c r="BI710" s="2">
        <f>(Table4[[#This Row],[Accept]]-Table4[[#This Row],[projected_M3]])</f>
        <v>0</v>
      </c>
      <c r="BJ710" s="2">
        <f>(Table4[[#This Row],[Accept]]-Table4[[#This Row],[projected_M4]])</f>
        <v>0</v>
      </c>
    </row>
    <row r="711" spans="1:62" x14ac:dyDescent="0.3">
      <c r="A711">
        <v>55</v>
      </c>
      <c r="B711" t="s">
        <v>47</v>
      </c>
      <c r="C711">
        <v>0.88613857459934653</v>
      </c>
      <c r="D711">
        <v>-2</v>
      </c>
      <c r="E711" s="22">
        <f>IF(Table4[[#This Row],[Trial]]="G1",Table4[[#This Row],[Balance]]/100,IF(Table4[[#This Row],[Trial]]="G2",Table4[[#This Row],[Balance]]/200,Table4[[#This Row],[Balance]]/500))</f>
        <v>5.6</v>
      </c>
      <c r="F711" s="22">
        <f>IF(Table4[[#This Row],[Net_Balance]]&gt;1,1+(Table4[[#This Row],[Net_Balance]]-1)/$F$974,1)</f>
        <v>1.0657142857142856</v>
      </c>
      <c r="G711" s="22">
        <f>IF(Table4[[#This Row],[Net_Balance]]&lt;1,1-(1-Table4[[#This Row],[Net_Balance]])/$F$974,1)</f>
        <v>1</v>
      </c>
      <c r="H711" s="22">
        <f>IF(Table4[[#This Row],[Net_Balance]]&gt;1,1+(Table4[[#This Row],[Net_Balance]]-1)/$H$974,1)</f>
        <v>1.046</v>
      </c>
      <c r="I711" s="22">
        <f>IF(Table4[[#This Row],[Net_Balance]]&lt;1,1-(1-Table4[[#This Row],[Net_Balance]])/$H$974,1)</f>
        <v>1</v>
      </c>
      <c r="J711" s="22">
        <f>IF(Table4[[#This Row],[Net_Balance]]&gt;1,(Table4[[#This Row],[Net_Balance]]-1)/$J$974,0)</f>
        <v>9.1999999999999998E-2</v>
      </c>
      <c r="K711" s="22">
        <f>IF(Table4[[#This Row],[Net_Balance]]&lt;1,-(1-Table4[[#This Row],[Net_Balance]])/$J$974,0)</f>
        <v>0</v>
      </c>
      <c r="L711" t="s">
        <v>108</v>
      </c>
      <c r="M711" t="s">
        <v>78</v>
      </c>
      <c r="N711" t="s">
        <v>5</v>
      </c>
      <c r="O711">
        <v>0</v>
      </c>
      <c r="P711">
        <v>0</v>
      </c>
      <c r="Q711">
        <v>560</v>
      </c>
      <c r="R711">
        <v>1664606089</v>
      </c>
      <c r="S711">
        <v>4</v>
      </c>
      <c r="T711" t="s">
        <v>118</v>
      </c>
      <c r="U711">
        <v>1</v>
      </c>
      <c r="V711">
        <v>-90</v>
      </c>
      <c r="W711">
        <v>0.5</v>
      </c>
      <c r="X711">
        <v>80</v>
      </c>
      <c r="Y711">
        <v>0.5</v>
      </c>
      <c r="Z711">
        <v>-5</v>
      </c>
      <c r="AA711">
        <v>7225</v>
      </c>
      <c r="AB711">
        <v>85</v>
      </c>
      <c r="AC711">
        <v>2</v>
      </c>
      <c r="AD711">
        <v>0.25</v>
      </c>
      <c r="AE711">
        <v>0.75</v>
      </c>
      <c r="AF711">
        <v>2</v>
      </c>
      <c r="AG711">
        <v>0.5</v>
      </c>
      <c r="AH711">
        <v>0.25</v>
      </c>
      <c r="AI711">
        <v>0.625</v>
      </c>
      <c r="AJ711">
        <v>0.375</v>
      </c>
      <c r="AK711">
        <v>-26.25</v>
      </c>
      <c r="AL711">
        <v>6773.4375</v>
      </c>
      <c r="AM711">
        <v>82.300896106907615</v>
      </c>
      <c r="AN711">
        <v>0.9</v>
      </c>
      <c r="AO711">
        <v>0.38419903534316502</v>
      </c>
      <c r="AP711">
        <v>0.61580096465683498</v>
      </c>
      <c r="AQ711" s="2">
        <f>Table4[[#This Row],[Gain]]^Table4[[#This Row],[θ]]</f>
        <v>48.573729325843161</v>
      </c>
      <c r="AR711" s="2">
        <f>-Table4[[#This Row],[λ]]*-Table4[[#This Row],[Loss]]^Table4[[#This Row],[θ]]</f>
        <v>107.83498131120591</v>
      </c>
      <c r="AS711" s="2">
        <f>Table4[[#This Row],[pie_gain]]*Table4[[#This Row],[v_n_w_g]]-Table4[[#This Row],[pie_loss]]*Table4[[#This Row],[v_n_w_l]]</f>
        <v>-47.742905565183428</v>
      </c>
      <c r="AT711" s="2">
        <f>IF(Table4[[#This Row],[diff_v]]&gt;=1,1,0)</f>
        <v>0</v>
      </c>
      <c r="AU711" s="2">
        <f>Table4[[#This Row],[Gain]]^(Table4[[#This Row],[θ]]*Table4[[#This Row],[ω_p]])</f>
        <v>62.693442123511694</v>
      </c>
      <c r="AV711" s="2">
        <f>-Table4[[#This Row],[λ]]*-Table4[[#This Row],[Loss]]^(Table4[[#This Row],[θ]]*Table4[[#This Row],[ω_n]])</f>
        <v>107.83498131120591</v>
      </c>
      <c r="AW711" s="2">
        <f>Table4[[#This Row],[v_n_w_g_w]]*Table4[[#This Row],[pie_gain]]-Table4[[#This Row],[v_n_w_l_w]]*Table4[[#This Row],[pie_loss]]</f>
        <v>-42.318125528996632</v>
      </c>
      <c r="AX711" s="2">
        <f>IF(Table4[[#This Row],[diff_v_w]]&gt;=1,1,0)</f>
        <v>0</v>
      </c>
      <c r="AY711" s="2">
        <f>Table4[[#This Row],[Gain]]^(Table4[[#This Row],[θ]])*Table4[[#This Row],[ω_p2]]</f>
        <v>50.80812087483195</v>
      </c>
      <c r="AZ711" s="2">
        <f>-Table4[[#This Row],[λ]]*-Table4[[#This Row],[Loss]]^(Table4[[#This Row],[θ]])*Table4[[#This Row],[ω_n2]]</f>
        <v>107.83498131120591</v>
      </c>
      <c r="BA711" s="2">
        <f>Table4[[#This Row],[v_n_w_g_w2]]*Table4[[#This Row],[pie_gain]]-Table4[[#This Row],[v_n_w_l_w2]]*Table4[[#This Row],[pie_loss]]</f>
        <v>-46.884454487483012</v>
      </c>
      <c r="BB711" s="2">
        <f>IF(Table4[[#This Row],[diff_v_w2]]&gt;=1,1,0)</f>
        <v>0</v>
      </c>
      <c r="BC711" s="2">
        <f>Table4[[#This Row],[Gain]]^(Table4[[#This Row],[θ]]+Table4[[#This Row],[ω_p3]])</f>
        <v>72.691850914477541</v>
      </c>
      <c r="BD711" s="2">
        <f>-Table4[[#This Row],[λ]]*-Table4[[#This Row],[Loss]]^(Table4[[#This Row],[θ]]+Table4[[#This Row],[ω_n3]])</f>
        <v>107.83498131120591</v>
      </c>
      <c r="BE711" s="2">
        <f>Table4[[#This Row],[v_n_w_g_w3]]*Table4[[#This Row],[pie_gain]]-Table4[[#This Row],[v_n_w_l_w3]]*Table4[[#This Row],[pie_loss]]</f>
        <v>-38.476746516540942</v>
      </c>
      <c r="BF711" s="2">
        <f>IF(Table4[[#This Row],[diff_v_w3]]&gt;=1,1,0)</f>
        <v>0</v>
      </c>
      <c r="BG711" s="2">
        <f>(Table4[[#This Row],[Accept]]-Table4[[#This Row],[projected_M1]])</f>
        <v>0</v>
      </c>
      <c r="BH711" s="2">
        <f>(Table4[[#This Row],[Accept]]-Table4[[#This Row],[projected_M2]])</f>
        <v>0</v>
      </c>
      <c r="BI711" s="2">
        <f>(Table4[[#This Row],[Accept]]-Table4[[#This Row],[projected_M3]])</f>
        <v>0</v>
      </c>
      <c r="BJ711" s="2">
        <f>(Table4[[#This Row],[Accept]]-Table4[[#This Row],[projected_M4]])</f>
        <v>0</v>
      </c>
    </row>
    <row r="712" spans="1:62" x14ac:dyDescent="0.3">
      <c r="A712">
        <v>57</v>
      </c>
      <c r="B712" t="s">
        <v>47</v>
      </c>
      <c r="C712">
        <v>0.88613857459934653</v>
      </c>
      <c r="D712">
        <v>-2</v>
      </c>
      <c r="E712" s="22">
        <f>IF(Table4[[#This Row],[Trial]]="G1",Table4[[#This Row],[Balance]]/100,IF(Table4[[#This Row],[Trial]]="G2",Table4[[#This Row],[Balance]]/200,Table4[[#This Row],[Balance]]/500))</f>
        <v>5.7</v>
      </c>
      <c r="F712" s="22">
        <f>IF(Table4[[#This Row],[Net_Balance]]&gt;1,1+(Table4[[#This Row],[Net_Balance]]-1)/$F$974,1)</f>
        <v>1.0671428571428572</v>
      </c>
      <c r="G712" s="22">
        <f>IF(Table4[[#This Row],[Net_Balance]]&lt;1,1-(1-Table4[[#This Row],[Net_Balance]])/$F$974,1)</f>
        <v>1</v>
      </c>
      <c r="H712" s="22">
        <f>IF(Table4[[#This Row],[Net_Balance]]&gt;1,1+(Table4[[#This Row],[Net_Balance]]-1)/$H$974,1)</f>
        <v>1.0469999999999999</v>
      </c>
      <c r="I712" s="22">
        <f>IF(Table4[[#This Row],[Net_Balance]]&lt;1,1-(1-Table4[[#This Row],[Net_Balance]])/$H$974,1)</f>
        <v>1</v>
      </c>
      <c r="J712" s="22">
        <f>IF(Table4[[#This Row],[Net_Balance]]&gt;1,(Table4[[#This Row],[Net_Balance]]-1)/$J$974,0)</f>
        <v>9.4E-2</v>
      </c>
      <c r="K712" s="22">
        <f>IF(Table4[[#This Row],[Net_Balance]]&lt;1,-(1-Table4[[#This Row],[Net_Balance]])/$J$974,0)</f>
        <v>0</v>
      </c>
      <c r="L712" t="s">
        <v>108</v>
      </c>
      <c r="M712" t="s">
        <v>99</v>
      </c>
      <c r="N712" t="s">
        <v>7</v>
      </c>
      <c r="O712">
        <v>1</v>
      </c>
      <c r="P712">
        <v>10</v>
      </c>
      <c r="Q712">
        <v>570</v>
      </c>
      <c r="R712">
        <v>1664606102</v>
      </c>
      <c r="S712">
        <v>8</v>
      </c>
      <c r="T712" t="s">
        <v>118</v>
      </c>
      <c r="U712">
        <v>1</v>
      </c>
      <c r="V712">
        <v>0</v>
      </c>
      <c r="W712">
        <v>0.5</v>
      </c>
      <c r="X712">
        <v>10</v>
      </c>
      <c r="Y712">
        <v>0.5</v>
      </c>
      <c r="Z712">
        <v>5</v>
      </c>
      <c r="AA712">
        <v>25</v>
      </c>
      <c r="AB712">
        <v>5</v>
      </c>
      <c r="AC712">
        <v>2</v>
      </c>
      <c r="AD712">
        <v>0.25</v>
      </c>
      <c r="AE712">
        <v>0.75</v>
      </c>
      <c r="AF712">
        <v>2</v>
      </c>
      <c r="AG712">
        <v>0.5</v>
      </c>
      <c r="AH712">
        <v>0.25</v>
      </c>
      <c r="AI712">
        <v>0.625</v>
      </c>
      <c r="AJ712">
        <v>0.375</v>
      </c>
      <c r="AK712">
        <v>3.75</v>
      </c>
      <c r="AL712">
        <v>23.4375</v>
      </c>
      <c r="AM712">
        <v>4.8412291827592711</v>
      </c>
      <c r="AN712">
        <v>0.9</v>
      </c>
      <c r="AO712">
        <v>0.38419903534316502</v>
      </c>
      <c r="AP712">
        <v>0.61580096465683498</v>
      </c>
      <c r="AQ712" s="2">
        <f>Table4[[#This Row],[Gain]]^Table4[[#This Row],[θ]]</f>
        <v>7.693758934363303</v>
      </c>
      <c r="AR712" s="2">
        <f>-Table4[[#This Row],[λ]]*-Table4[[#This Row],[Loss]]^Table4[[#This Row],[θ]]</f>
        <v>0</v>
      </c>
      <c r="AS712" s="2">
        <f>Table4[[#This Row],[pie_gain]]*Table4[[#This Row],[v_n_w_g]]-Table4[[#This Row],[pie_loss]]*Table4[[#This Row],[v_n_w_l]]</f>
        <v>2.9559347607452384</v>
      </c>
      <c r="AT712" s="2">
        <f>IF(Table4[[#This Row],[diff_v]]&gt;=1,1,0)</f>
        <v>1</v>
      </c>
      <c r="AU712" s="2">
        <f>Table4[[#This Row],[Gain]]^(Table4[[#This Row],[θ]]*Table4[[#This Row],[ω_p]])</f>
        <v>8.8234097996127527</v>
      </c>
      <c r="AV712" s="2">
        <f>-Table4[[#This Row],[λ]]*-Table4[[#This Row],[Loss]]^(Table4[[#This Row],[θ]]*Table4[[#This Row],[ω_n]])</f>
        <v>0</v>
      </c>
      <c r="AW712" s="2">
        <f>Table4[[#This Row],[v_n_w_g_w]]*Table4[[#This Row],[pie_gain]]-Table4[[#This Row],[v_n_w_l_w]]*Table4[[#This Row],[pie_loss]]</f>
        <v>3.3899455334486484</v>
      </c>
      <c r="AX712" s="2">
        <f>IF(Table4[[#This Row],[diff_v_w]]&gt;=1,1,0)</f>
        <v>1</v>
      </c>
      <c r="AY712" s="2">
        <f>Table4[[#This Row],[Gain]]^(Table4[[#This Row],[θ]])*Table4[[#This Row],[ω_p2]]</f>
        <v>8.0553656042783786</v>
      </c>
      <c r="AZ712" s="2">
        <f>-Table4[[#This Row],[λ]]*-Table4[[#This Row],[Loss]]^(Table4[[#This Row],[θ]])*Table4[[#This Row],[ω_n2]]</f>
        <v>0</v>
      </c>
      <c r="BA712" s="2">
        <f>Table4[[#This Row],[v_n_w_g_w2]]*Table4[[#This Row],[pie_gain]]-Table4[[#This Row],[v_n_w_l_w2]]*Table4[[#This Row],[pie_loss]]</f>
        <v>3.0948636945002646</v>
      </c>
      <c r="BB712" s="2">
        <f>IF(Table4[[#This Row],[diff_v_w2]]&gt;=1,1,0)</f>
        <v>1</v>
      </c>
      <c r="BC712" s="2">
        <f>Table4[[#This Row],[Gain]]^(Table4[[#This Row],[θ]]+Table4[[#This Row],[ω_p3]])</f>
        <v>9.552973534911926</v>
      </c>
      <c r="BD712" s="2">
        <f>-Table4[[#This Row],[λ]]*-Table4[[#This Row],[Loss]]^(Table4[[#This Row],[θ]]+Table4[[#This Row],[ω_n3]])</f>
        <v>0</v>
      </c>
      <c r="BE712" s="2">
        <f>Table4[[#This Row],[v_n_w_g_w3]]*Table4[[#This Row],[pie_gain]]-Table4[[#This Row],[v_n_w_l_w3]]*Table4[[#This Row],[pie_loss]]</f>
        <v>3.6702432167719472</v>
      </c>
      <c r="BF712" s="2">
        <f>IF(Table4[[#This Row],[diff_v_w3]]&gt;=1,1,0)</f>
        <v>1</v>
      </c>
      <c r="BG712" s="2">
        <f>(Table4[[#This Row],[Accept]]-Table4[[#This Row],[projected_M1]])</f>
        <v>0</v>
      </c>
      <c r="BH712" s="2">
        <f>(Table4[[#This Row],[Accept]]-Table4[[#This Row],[projected_M2]])</f>
        <v>0</v>
      </c>
      <c r="BI712" s="2">
        <f>(Table4[[#This Row],[Accept]]-Table4[[#This Row],[projected_M3]])</f>
        <v>0</v>
      </c>
      <c r="BJ712" s="2">
        <f>(Table4[[#This Row],[Accept]]-Table4[[#This Row],[projected_M4]])</f>
        <v>0</v>
      </c>
    </row>
    <row r="713" spans="1:62" x14ac:dyDescent="0.3">
      <c r="A713">
        <v>59</v>
      </c>
      <c r="B713" t="s">
        <v>47</v>
      </c>
      <c r="C713">
        <v>0.88613857459934653</v>
      </c>
      <c r="D713">
        <v>-2</v>
      </c>
      <c r="E713" s="22">
        <f>IF(Table4[[#This Row],[Trial]]="G1",Table4[[#This Row],[Balance]]/100,IF(Table4[[#This Row],[Trial]]="G2",Table4[[#This Row],[Balance]]/200,Table4[[#This Row],[Balance]]/500))</f>
        <v>6</v>
      </c>
      <c r="F713" s="22">
        <f>IF(Table4[[#This Row],[Net_Balance]]&gt;1,1+(Table4[[#This Row],[Net_Balance]]-1)/$F$974,1)</f>
        <v>1.0714285714285714</v>
      </c>
      <c r="G713" s="22">
        <f>IF(Table4[[#This Row],[Net_Balance]]&lt;1,1-(1-Table4[[#This Row],[Net_Balance]])/$F$974,1)</f>
        <v>1</v>
      </c>
      <c r="H713" s="22">
        <f>IF(Table4[[#This Row],[Net_Balance]]&gt;1,1+(Table4[[#This Row],[Net_Balance]]-1)/$H$974,1)</f>
        <v>1.05</v>
      </c>
      <c r="I713" s="22">
        <f>IF(Table4[[#This Row],[Net_Balance]]&lt;1,1-(1-Table4[[#This Row],[Net_Balance]])/$H$974,1)</f>
        <v>1</v>
      </c>
      <c r="J713" s="22">
        <f>IF(Table4[[#This Row],[Net_Balance]]&gt;1,(Table4[[#This Row],[Net_Balance]]-1)/$J$974,0)</f>
        <v>0.1</v>
      </c>
      <c r="K713" s="22">
        <f>IF(Table4[[#This Row],[Net_Balance]]&lt;1,-(1-Table4[[#This Row],[Net_Balance]])/$J$974,0)</f>
        <v>0</v>
      </c>
      <c r="L713" t="s">
        <v>108</v>
      </c>
      <c r="M713" t="s">
        <v>74</v>
      </c>
      <c r="N713" t="s">
        <v>7</v>
      </c>
      <c r="O713">
        <v>1</v>
      </c>
      <c r="P713">
        <v>30</v>
      </c>
      <c r="Q713">
        <v>600</v>
      </c>
      <c r="R713">
        <v>1664606118</v>
      </c>
      <c r="S713">
        <v>6</v>
      </c>
      <c r="T713" t="s">
        <v>118</v>
      </c>
      <c r="U713">
        <v>1</v>
      </c>
      <c r="V713">
        <v>-10</v>
      </c>
      <c r="W713">
        <v>0.5</v>
      </c>
      <c r="X713">
        <v>30</v>
      </c>
      <c r="Y713">
        <v>0.5</v>
      </c>
      <c r="Z713">
        <v>10</v>
      </c>
      <c r="AA713">
        <v>400</v>
      </c>
      <c r="AB713">
        <v>20</v>
      </c>
      <c r="AC713">
        <v>2</v>
      </c>
      <c r="AD713">
        <v>0.25</v>
      </c>
      <c r="AE713">
        <v>0.75</v>
      </c>
      <c r="AF713">
        <v>2</v>
      </c>
      <c r="AG713">
        <v>0.5</v>
      </c>
      <c r="AH713">
        <v>0.25</v>
      </c>
      <c r="AI713">
        <v>0.625</v>
      </c>
      <c r="AJ713">
        <v>0.375</v>
      </c>
      <c r="AK713">
        <v>5</v>
      </c>
      <c r="AL713">
        <v>375</v>
      </c>
      <c r="AM713">
        <v>19.364916731037084</v>
      </c>
      <c r="AN713">
        <v>0.9</v>
      </c>
      <c r="AO713">
        <v>0.38419903534316502</v>
      </c>
      <c r="AP713">
        <v>0.61580096465683498</v>
      </c>
      <c r="AQ713" s="2">
        <f>Table4[[#This Row],[Gain]]^Table4[[#This Row],[θ]]</f>
        <v>20.367331083133973</v>
      </c>
      <c r="AR713" s="2">
        <f>-Table4[[#This Row],[λ]]*-Table4[[#This Row],[Loss]]^Table4[[#This Row],[θ]]</f>
        <v>15.387517868726606</v>
      </c>
      <c r="AS713" s="2">
        <f>Table4[[#This Row],[pie_gain]]*Table4[[#This Row],[v_n_w_g]]-Table4[[#This Row],[pie_loss]]*Table4[[#This Row],[v_n_w_l]]</f>
        <v>-1.6505393925811962</v>
      </c>
      <c r="AT713" s="2">
        <f>IF(Table4[[#This Row],[diff_v]]&gt;=1,1,0)</f>
        <v>0</v>
      </c>
      <c r="AU713" s="2">
        <f>Table4[[#This Row],[Gain]]^(Table4[[#This Row],[θ]]*Table4[[#This Row],[ω_p]])</f>
        <v>25.259771504205119</v>
      </c>
      <c r="AV713" s="2">
        <f>-Table4[[#This Row],[λ]]*-Table4[[#This Row],[Loss]]^(Table4[[#This Row],[θ]]*Table4[[#This Row],[ω_n]])</f>
        <v>15.387517868726606</v>
      </c>
      <c r="AW713" s="2">
        <f>Table4[[#This Row],[v_n_w_g_w]]*Table4[[#This Row],[pie_gain]]-Table4[[#This Row],[v_n_w_l_w]]*Table4[[#This Row],[pie_loss]]</f>
        <v>0.22913149766824681</v>
      </c>
      <c r="AX713" s="2">
        <f>IF(Table4[[#This Row],[diff_v_w]]&gt;=1,1,0)</f>
        <v>0</v>
      </c>
      <c r="AY713" s="2">
        <f>Table4[[#This Row],[Gain]]^(Table4[[#This Row],[θ]])*Table4[[#This Row],[ω_p2]]</f>
        <v>21.385697637290672</v>
      </c>
      <c r="AZ713" s="2">
        <f>-Table4[[#This Row],[λ]]*-Table4[[#This Row],[Loss]]^(Table4[[#This Row],[θ]])*Table4[[#This Row],[ω_n2]]</f>
        <v>15.387517868726606</v>
      </c>
      <c r="BA713" s="2">
        <f>Table4[[#This Row],[v_n_w_g_w2]]*Table4[[#This Row],[pie_gain]]-Table4[[#This Row],[v_n_w_l_w2]]*Table4[[#This Row],[pie_loss]]</f>
        <v>-1.2592839448484501</v>
      </c>
      <c r="BB713" s="2">
        <f>IF(Table4[[#This Row],[diff_v_w2]]&gt;=1,1,0)</f>
        <v>0</v>
      </c>
      <c r="BC713" s="2">
        <f>Table4[[#This Row],[Gain]]^(Table4[[#This Row],[θ]]+Table4[[#This Row],[ω_p3]])</f>
        <v>28.618459248143843</v>
      </c>
      <c r="BD713" s="2">
        <f>-Table4[[#This Row],[λ]]*-Table4[[#This Row],[Loss]]^(Table4[[#This Row],[θ]]+Table4[[#This Row],[ω_n3]])</f>
        <v>15.387517868726606</v>
      </c>
      <c r="BE713" s="2">
        <f>Table4[[#This Row],[v_n_w_g_w3]]*Table4[[#This Row],[pie_gain]]-Table4[[#This Row],[v_n_w_l_w3]]*Table4[[#This Row],[pie_loss]]</f>
        <v>1.5195360889084153</v>
      </c>
      <c r="BF713" s="2">
        <f>IF(Table4[[#This Row],[diff_v_w3]]&gt;=1,1,0)</f>
        <v>1</v>
      </c>
      <c r="BG713" s="2">
        <f>(Table4[[#This Row],[Accept]]-Table4[[#This Row],[projected_M1]])</f>
        <v>1</v>
      </c>
      <c r="BH713" s="2">
        <f>(Table4[[#This Row],[Accept]]-Table4[[#This Row],[projected_M2]])</f>
        <v>1</v>
      </c>
      <c r="BI713" s="2">
        <f>(Table4[[#This Row],[Accept]]-Table4[[#This Row],[projected_M3]])</f>
        <v>1</v>
      </c>
      <c r="BJ713" s="2">
        <f>(Table4[[#This Row],[Accept]]-Table4[[#This Row],[projected_M4]])</f>
        <v>0</v>
      </c>
    </row>
    <row r="714" spans="1:62" x14ac:dyDescent="0.3">
      <c r="A714">
        <v>60</v>
      </c>
      <c r="B714" t="s">
        <v>47</v>
      </c>
      <c r="C714">
        <v>0.88613857459934653</v>
      </c>
      <c r="D714">
        <v>-2</v>
      </c>
      <c r="E714" s="22">
        <f>IF(Table4[[#This Row],[Trial]]="G1",Table4[[#This Row],[Balance]]/100,IF(Table4[[#This Row],[Trial]]="G2",Table4[[#This Row],[Balance]]/200,Table4[[#This Row],[Balance]]/500))</f>
        <v>6.3</v>
      </c>
      <c r="F714" s="22">
        <f>IF(Table4[[#This Row],[Net_Balance]]&gt;1,1+(Table4[[#This Row],[Net_Balance]]-1)/$F$974,1)</f>
        <v>1.0757142857142856</v>
      </c>
      <c r="G714" s="22">
        <f>IF(Table4[[#This Row],[Net_Balance]]&lt;1,1-(1-Table4[[#This Row],[Net_Balance]])/$F$974,1)</f>
        <v>1</v>
      </c>
      <c r="H714" s="22">
        <f>IF(Table4[[#This Row],[Net_Balance]]&gt;1,1+(Table4[[#This Row],[Net_Balance]]-1)/$H$974,1)</f>
        <v>1.0529999999999999</v>
      </c>
      <c r="I714" s="22">
        <f>IF(Table4[[#This Row],[Net_Balance]]&lt;1,1-(1-Table4[[#This Row],[Net_Balance]])/$H$974,1)</f>
        <v>1</v>
      </c>
      <c r="J714" s="22">
        <f>IF(Table4[[#This Row],[Net_Balance]]&gt;1,(Table4[[#This Row],[Net_Balance]]-1)/$J$974,0)</f>
        <v>0.106</v>
      </c>
      <c r="K714" s="22">
        <f>IF(Table4[[#This Row],[Net_Balance]]&lt;1,-(1-Table4[[#This Row],[Net_Balance]])/$J$974,0)</f>
        <v>0</v>
      </c>
      <c r="L714" t="s">
        <v>108</v>
      </c>
      <c r="M714" t="s">
        <v>71</v>
      </c>
      <c r="N714" t="s">
        <v>7</v>
      </c>
      <c r="O714">
        <v>1</v>
      </c>
      <c r="P714">
        <v>30</v>
      </c>
      <c r="Q714">
        <v>630</v>
      </c>
      <c r="R714">
        <v>1664606123</v>
      </c>
      <c r="S714">
        <v>5</v>
      </c>
      <c r="T714" t="s">
        <v>117</v>
      </c>
      <c r="U714">
        <v>0</v>
      </c>
      <c r="V714">
        <v>-10</v>
      </c>
      <c r="W714">
        <v>0.5</v>
      </c>
      <c r="X714">
        <v>30</v>
      </c>
      <c r="Y714">
        <v>0.5</v>
      </c>
      <c r="Z714">
        <v>10</v>
      </c>
      <c r="AA714">
        <v>400</v>
      </c>
      <c r="AB714">
        <v>20</v>
      </c>
      <c r="AC714">
        <v>2</v>
      </c>
      <c r="AD714">
        <v>0.25</v>
      </c>
      <c r="AE714">
        <v>0.75</v>
      </c>
      <c r="AF714">
        <v>2</v>
      </c>
      <c r="AG714">
        <v>0.5</v>
      </c>
      <c r="AH714">
        <v>0.25</v>
      </c>
      <c r="AI714">
        <v>0.625</v>
      </c>
      <c r="AJ714">
        <v>0.375</v>
      </c>
      <c r="AK714">
        <v>5</v>
      </c>
      <c r="AL714">
        <v>375</v>
      </c>
      <c r="AM714">
        <v>19.364916731037084</v>
      </c>
      <c r="AN714">
        <v>0.9</v>
      </c>
      <c r="AO714">
        <v>0.38419903534316502</v>
      </c>
      <c r="AP714">
        <v>0.61580096465683498</v>
      </c>
      <c r="AQ714" s="2">
        <f>Table4[[#This Row],[Gain]]^Table4[[#This Row],[θ]]</f>
        <v>20.367331083133973</v>
      </c>
      <c r="AR714" s="2">
        <f>-Table4[[#This Row],[λ]]*-Table4[[#This Row],[Loss]]^Table4[[#This Row],[θ]]</f>
        <v>15.387517868726606</v>
      </c>
      <c r="AS714" s="2">
        <f>Table4[[#This Row],[pie_gain]]*Table4[[#This Row],[v_n_w_g]]-Table4[[#This Row],[pie_loss]]*Table4[[#This Row],[v_n_w_l]]</f>
        <v>-1.6505393925811962</v>
      </c>
      <c r="AT714" s="2">
        <f>IF(Table4[[#This Row],[diff_v]]&gt;=1,1,0)</f>
        <v>0</v>
      </c>
      <c r="AU714" s="2">
        <f>Table4[[#This Row],[Gain]]^(Table4[[#This Row],[θ]]*Table4[[#This Row],[ω_p]])</f>
        <v>25.588164577993396</v>
      </c>
      <c r="AV714" s="2">
        <f>-Table4[[#This Row],[λ]]*-Table4[[#This Row],[Loss]]^(Table4[[#This Row],[θ]]*Table4[[#This Row],[ω_n]])</f>
        <v>15.387517868726606</v>
      </c>
      <c r="AW714" s="2">
        <f>Table4[[#This Row],[v_n_w_g_w]]*Table4[[#This Row],[pie_gain]]-Table4[[#This Row],[v_n_w_l_w]]*Table4[[#This Row],[pie_loss]]</f>
        <v>0.35529979983107829</v>
      </c>
      <c r="AX714" s="2">
        <f>IF(Table4[[#This Row],[diff_v_w]]&gt;=1,1,0)</f>
        <v>0</v>
      </c>
      <c r="AY714" s="2">
        <f>Table4[[#This Row],[Gain]]^(Table4[[#This Row],[θ]])*Table4[[#This Row],[ω_p2]]</f>
        <v>21.44679963054007</v>
      </c>
      <c r="AZ714" s="2">
        <f>-Table4[[#This Row],[λ]]*-Table4[[#This Row],[Loss]]^(Table4[[#This Row],[θ]])*Table4[[#This Row],[ω_n2]]</f>
        <v>15.387517868726606</v>
      </c>
      <c r="BA714" s="2">
        <f>Table4[[#This Row],[v_n_w_g_w2]]*Table4[[#This Row],[pie_gain]]-Table4[[#This Row],[v_n_w_l_w2]]*Table4[[#This Row],[pie_loss]]</f>
        <v>-1.2358086179844872</v>
      </c>
      <c r="BB714" s="2">
        <f>IF(Table4[[#This Row],[diff_v_w2]]&gt;=1,1,0)</f>
        <v>0</v>
      </c>
      <c r="BC714" s="2">
        <f>Table4[[#This Row],[Gain]]^(Table4[[#This Row],[θ]]+Table4[[#This Row],[ω_p3]])</f>
        <v>29.208481288131399</v>
      </c>
      <c r="BD714" s="2">
        <f>-Table4[[#This Row],[λ]]*-Table4[[#This Row],[Loss]]^(Table4[[#This Row],[θ]]+Table4[[#This Row],[ω_n3]])</f>
        <v>15.387517868726606</v>
      </c>
      <c r="BE714" s="2">
        <f>Table4[[#This Row],[v_n_w_g_w3]]*Table4[[#This Row],[pie_gain]]-Table4[[#This Row],[v_n_w_l_w3]]*Table4[[#This Row],[pie_loss]]</f>
        <v>1.7462219875028406</v>
      </c>
      <c r="BF714" s="2">
        <f>IF(Table4[[#This Row],[diff_v_w3]]&gt;=1,1,0)</f>
        <v>1</v>
      </c>
      <c r="BG714" s="2">
        <f>(Table4[[#This Row],[Accept]]-Table4[[#This Row],[projected_M1]])</f>
        <v>1</v>
      </c>
      <c r="BH714" s="2">
        <f>(Table4[[#This Row],[Accept]]-Table4[[#This Row],[projected_M2]])</f>
        <v>1</v>
      </c>
      <c r="BI714" s="2">
        <f>(Table4[[#This Row],[Accept]]-Table4[[#This Row],[projected_M3]])</f>
        <v>1</v>
      </c>
      <c r="BJ714" s="2">
        <f>(Table4[[#This Row],[Accept]]-Table4[[#This Row],[projected_M4]])</f>
        <v>0</v>
      </c>
    </row>
    <row r="715" spans="1:62" x14ac:dyDescent="0.3">
      <c r="A715">
        <v>61</v>
      </c>
      <c r="B715" t="s">
        <v>47</v>
      </c>
      <c r="C715">
        <v>0.88613857459934653</v>
      </c>
      <c r="D715">
        <v>-2</v>
      </c>
      <c r="E715" s="22">
        <f>IF(Table4[[#This Row],[Trial]]="G1",Table4[[#This Row],[Balance]]/100,IF(Table4[[#This Row],[Trial]]="G2",Table4[[#This Row],[Balance]]/200,Table4[[#This Row],[Balance]]/500))</f>
        <v>6.9</v>
      </c>
      <c r="F715" s="22">
        <f>IF(Table4[[#This Row],[Net_Balance]]&gt;1,1+(Table4[[#This Row],[Net_Balance]]-1)/$F$974,1)</f>
        <v>1.0842857142857143</v>
      </c>
      <c r="G715" s="22">
        <f>IF(Table4[[#This Row],[Net_Balance]]&lt;1,1-(1-Table4[[#This Row],[Net_Balance]])/$F$974,1)</f>
        <v>1</v>
      </c>
      <c r="H715" s="22">
        <f>IF(Table4[[#This Row],[Net_Balance]]&gt;1,1+(Table4[[#This Row],[Net_Balance]]-1)/$H$974,1)</f>
        <v>1.0589999999999999</v>
      </c>
      <c r="I715" s="22">
        <f>IF(Table4[[#This Row],[Net_Balance]]&lt;1,1-(1-Table4[[#This Row],[Net_Balance]])/$H$974,1)</f>
        <v>1</v>
      </c>
      <c r="J715" s="22">
        <f>IF(Table4[[#This Row],[Net_Balance]]&gt;1,(Table4[[#This Row],[Net_Balance]]-1)/$J$974,0)</f>
        <v>0.11800000000000001</v>
      </c>
      <c r="K715" s="22">
        <f>IF(Table4[[#This Row],[Net_Balance]]&lt;1,-(1-Table4[[#This Row],[Net_Balance]])/$J$974,0)</f>
        <v>0</v>
      </c>
      <c r="L715" t="s">
        <v>108</v>
      </c>
      <c r="M715" t="s">
        <v>63</v>
      </c>
      <c r="N715" t="s">
        <v>7</v>
      </c>
      <c r="O715">
        <v>1</v>
      </c>
      <c r="P715">
        <v>60</v>
      </c>
      <c r="Q715">
        <v>690</v>
      </c>
      <c r="R715">
        <v>1664606127</v>
      </c>
      <c r="S715">
        <v>4</v>
      </c>
      <c r="T715" t="s">
        <v>117</v>
      </c>
      <c r="U715">
        <v>0</v>
      </c>
      <c r="V715">
        <v>-50</v>
      </c>
      <c r="W715">
        <v>0.5</v>
      </c>
      <c r="X715">
        <v>60</v>
      </c>
      <c r="Y715">
        <v>0.5</v>
      </c>
      <c r="Z715">
        <v>5</v>
      </c>
      <c r="AA715">
        <v>3025</v>
      </c>
      <c r="AB715">
        <v>55</v>
      </c>
      <c r="AC715">
        <v>4</v>
      </c>
      <c r="AD715">
        <v>0.25</v>
      </c>
      <c r="AE715">
        <v>0.75</v>
      </c>
      <c r="AF715">
        <v>2</v>
      </c>
      <c r="AG715">
        <v>0.5</v>
      </c>
      <c r="AH715">
        <v>0.25</v>
      </c>
      <c r="AI715">
        <v>0.625</v>
      </c>
      <c r="AJ715">
        <v>0.375</v>
      </c>
      <c r="AK715">
        <v>-8.75</v>
      </c>
      <c r="AL715">
        <v>2835.9375</v>
      </c>
      <c r="AM715">
        <v>53.253521010351982</v>
      </c>
      <c r="AN715">
        <v>0.9</v>
      </c>
      <c r="AO715">
        <v>0.38419903534316502</v>
      </c>
      <c r="AP715">
        <v>0.61580096465683498</v>
      </c>
      <c r="AQ715" s="2">
        <f>Table4[[#This Row],[Gain]]^Table4[[#This Row],[θ]]</f>
        <v>37.643362891590748</v>
      </c>
      <c r="AR715" s="2">
        <f>-Table4[[#This Row],[λ]]*-Table4[[#This Row],[Loss]]^Table4[[#This Row],[θ]]</f>
        <v>64.054973166180915</v>
      </c>
      <c r="AS715" s="2">
        <f>Table4[[#This Row],[pie_gain]]*Table4[[#This Row],[v_n_w_g]]-Table4[[#This Row],[pie_loss]]*Table4[[#This Row],[v_n_w_l]]</f>
        <v>-24.982570556780026</v>
      </c>
      <c r="AT715" s="2">
        <f>IF(Table4[[#This Row],[diff_v]]&gt;=1,1,0)</f>
        <v>0</v>
      </c>
      <c r="AU715" s="2">
        <f>Table4[[#This Row],[Gain]]^(Table4[[#This Row],[θ]]*Table4[[#This Row],[ω_p]])</f>
        <v>51.108888709609239</v>
      </c>
      <c r="AV715" s="2">
        <f>-Table4[[#This Row],[λ]]*-Table4[[#This Row],[Loss]]^(Table4[[#This Row],[θ]]*Table4[[#This Row],[ω_n]])</f>
        <v>64.054973166180915</v>
      </c>
      <c r="AW715" s="2">
        <f>Table4[[#This Row],[v_n_w_g_w]]*Table4[[#This Row],[pie_gain]]-Table4[[#This Row],[v_n_w_l_w]]*Table4[[#This Row],[pie_loss]]</f>
        <v>-19.80912852710884</v>
      </c>
      <c r="AX715" s="2">
        <f>IF(Table4[[#This Row],[diff_v_w]]&gt;=1,1,0)</f>
        <v>0</v>
      </c>
      <c r="AY715" s="2">
        <f>Table4[[#This Row],[Gain]]^(Table4[[#This Row],[θ]])*Table4[[#This Row],[ω_p2]]</f>
        <v>39.864321302194597</v>
      </c>
      <c r="AZ715" s="2">
        <f>-Table4[[#This Row],[λ]]*-Table4[[#This Row],[Loss]]^(Table4[[#This Row],[θ]])*Table4[[#This Row],[ω_n2]]</f>
        <v>64.054973166180915</v>
      </c>
      <c r="BA715" s="2">
        <f>Table4[[#This Row],[v_n_w_g_w2]]*Table4[[#This Row],[pie_gain]]-Table4[[#This Row],[v_n_w_l_w2]]*Table4[[#This Row],[pie_loss]]</f>
        <v>-24.129280477888742</v>
      </c>
      <c r="BB715" s="2">
        <f>IF(Table4[[#This Row],[diff_v_w2]]&gt;=1,1,0)</f>
        <v>0</v>
      </c>
      <c r="BC715" s="2">
        <f>Table4[[#This Row],[Gain]]^(Table4[[#This Row],[θ]]+Table4[[#This Row],[ω_p3]])</f>
        <v>61.025347620703762</v>
      </c>
      <c r="BD715" s="2">
        <f>-Table4[[#This Row],[λ]]*-Table4[[#This Row],[Loss]]^(Table4[[#This Row],[θ]]+Table4[[#This Row],[ω_n3]])</f>
        <v>64.054973166180915</v>
      </c>
      <c r="BE715" s="2">
        <f>Table4[[#This Row],[v_n_w_g_w3]]*Table4[[#This Row],[pie_gain]]-Table4[[#This Row],[v_n_w_l_w3]]*Table4[[#This Row],[pie_loss]]</f>
        <v>-15.999234579446192</v>
      </c>
      <c r="BF715" s="2">
        <f>IF(Table4[[#This Row],[diff_v_w3]]&gt;=1,1,0)</f>
        <v>0</v>
      </c>
      <c r="BG715" s="2">
        <f>(Table4[[#This Row],[Accept]]-Table4[[#This Row],[projected_M1]])</f>
        <v>1</v>
      </c>
      <c r="BH715" s="2">
        <f>(Table4[[#This Row],[Accept]]-Table4[[#This Row],[projected_M2]])</f>
        <v>1</v>
      </c>
      <c r="BI715" s="2">
        <f>(Table4[[#This Row],[Accept]]-Table4[[#This Row],[projected_M3]])</f>
        <v>1</v>
      </c>
      <c r="BJ715" s="2">
        <f>(Table4[[#This Row],[Accept]]-Table4[[#This Row],[projected_M4]])</f>
        <v>1</v>
      </c>
    </row>
    <row r="716" spans="1:62" x14ac:dyDescent="0.3">
      <c r="A716">
        <v>62</v>
      </c>
      <c r="B716" t="s">
        <v>47</v>
      </c>
      <c r="C716">
        <v>0.88613857459934653</v>
      </c>
      <c r="D716">
        <v>-2</v>
      </c>
      <c r="E716" s="22">
        <f>IF(Table4[[#This Row],[Trial]]="G1",Table4[[#This Row],[Balance]]/100,IF(Table4[[#This Row],[Trial]]="G2",Table4[[#This Row],[Balance]]/200,Table4[[#This Row],[Balance]]/500))</f>
        <v>6.9</v>
      </c>
      <c r="F716" s="22">
        <f>IF(Table4[[#This Row],[Net_Balance]]&gt;1,1+(Table4[[#This Row],[Net_Balance]]-1)/$F$974,1)</f>
        <v>1.0842857142857143</v>
      </c>
      <c r="G716" s="22">
        <f>IF(Table4[[#This Row],[Net_Balance]]&lt;1,1-(1-Table4[[#This Row],[Net_Balance]])/$F$974,1)</f>
        <v>1</v>
      </c>
      <c r="H716" s="22">
        <f>IF(Table4[[#This Row],[Net_Balance]]&gt;1,1+(Table4[[#This Row],[Net_Balance]]-1)/$H$974,1)</f>
        <v>1.0589999999999999</v>
      </c>
      <c r="I716" s="22">
        <f>IF(Table4[[#This Row],[Net_Balance]]&lt;1,1-(1-Table4[[#This Row],[Net_Balance]])/$H$974,1)</f>
        <v>1</v>
      </c>
      <c r="J716" s="22">
        <f>IF(Table4[[#This Row],[Net_Balance]]&gt;1,(Table4[[#This Row],[Net_Balance]]-1)/$J$974,0)</f>
        <v>0.11800000000000001</v>
      </c>
      <c r="K716" s="22">
        <f>IF(Table4[[#This Row],[Net_Balance]]&lt;1,-(1-Table4[[#This Row],[Net_Balance]])/$J$974,0)</f>
        <v>0</v>
      </c>
      <c r="L716" t="s">
        <v>108</v>
      </c>
      <c r="M716" t="s">
        <v>84</v>
      </c>
      <c r="N716" t="s">
        <v>113</v>
      </c>
      <c r="O716">
        <v>0</v>
      </c>
      <c r="P716">
        <v>0</v>
      </c>
      <c r="Q716">
        <v>690</v>
      </c>
      <c r="R716">
        <v>1664606132</v>
      </c>
      <c r="S716">
        <v>5</v>
      </c>
      <c r="T716" t="s">
        <v>118</v>
      </c>
      <c r="U716">
        <v>1</v>
      </c>
      <c r="V716">
        <v>-10</v>
      </c>
      <c r="W716">
        <v>0.5</v>
      </c>
      <c r="X716">
        <v>30</v>
      </c>
      <c r="Y716">
        <v>0.5</v>
      </c>
      <c r="Z716">
        <v>10</v>
      </c>
      <c r="AA716">
        <v>400</v>
      </c>
      <c r="AB716">
        <v>20</v>
      </c>
      <c r="AC716">
        <v>4</v>
      </c>
      <c r="AD716">
        <v>0.25</v>
      </c>
      <c r="AE716">
        <v>0.75</v>
      </c>
      <c r="AF716">
        <v>2</v>
      </c>
      <c r="AG716">
        <v>0.5</v>
      </c>
      <c r="AH716">
        <v>0.25</v>
      </c>
      <c r="AI716">
        <v>0.625</v>
      </c>
      <c r="AJ716">
        <v>0.375</v>
      </c>
      <c r="AK716">
        <v>5</v>
      </c>
      <c r="AL716">
        <v>375</v>
      </c>
      <c r="AM716">
        <v>19.364916731037084</v>
      </c>
      <c r="AN716">
        <v>0.9</v>
      </c>
      <c r="AO716">
        <v>0.38419903534316502</v>
      </c>
      <c r="AP716">
        <v>0.61580096465683498</v>
      </c>
      <c r="AQ716" s="2">
        <f>Table4[[#This Row],[Gain]]^Table4[[#This Row],[θ]]</f>
        <v>20.367331083133973</v>
      </c>
      <c r="AR716" s="2">
        <f>-Table4[[#This Row],[λ]]*-Table4[[#This Row],[Loss]]^Table4[[#This Row],[θ]]</f>
        <v>15.387517868726606</v>
      </c>
      <c r="AS716" s="2">
        <f>Table4[[#This Row],[pie_gain]]*Table4[[#This Row],[v_n_w_g]]-Table4[[#This Row],[pie_loss]]*Table4[[#This Row],[v_n_w_l]]</f>
        <v>-1.6505393925811962</v>
      </c>
      <c r="AT716" s="2">
        <f>IF(Table4[[#This Row],[diff_v]]&gt;=1,1,0)</f>
        <v>0</v>
      </c>
      <c r="AU716" s="2">
        <f>Table4[[#This Row],[Gain]]^(Table4[[#This Row],[θ]]*Table4[[#This Row],[ω_p]])</f>
        <v>26.257814185056212</v>
      </c>
      <c r="AV716" s="2">
        <f>-Table4[[#This Row],[λ]]*-Table4[[#This Row],[Loss]]^(Table4[[#This Row],[θ]]*Table4[[#This Row],[ω_n]])</f>
        <v>15.387517868726606</v>
      </c>
      <c r="AW716" s="2">
        <f>Table4[[#This Row],[v_n_w_g_w]]*Table4[[#This Row],[pie_gain]]-Table4[[#This Row],[v_n_w_l_w]]*Table4[[#This Row],[pie_loss]]</f>
        <v>0.6125785328825426</v>
      </c>
      <c r="AX716" s="2">
        <f>IF(Table4[[#This Row],[diff_v_w]]&gt;=1,1,0)</f>
        <v>0</v>
      </c>
      <c r="AY716" s="2">
        <f>Table4[[#This Row],[Gain]]^(Table4[[#This Row],[θ]])*Table4[[#This Row],[ω_p2]]</f>
        <v>21.569003617038877</v>
      </c>
      <c r="AZ716" s="2">
        <f>-Table4[[#This Row],[λ]]*-Table4[[#This Row],[Loss]]^(Table4[[#This Row],[θ]])*Table4[[#This Row],[ω_n2]]</f>
        <v>15.387517868726606</v>
      </c>
      <c r="BA716" s="2">
        <f>Table4[[#This Row],[v_n_w_g_w2]]*Table4[[#This Row],[pie_gain]]-Table4[[#This Row],[v_n_w_l_w2]]*Table4[[#This Row],[pie_loss]]</f>
        <v>-1.188857964256556</v>
      </c>
      <c r="BB716" s="2">
        <f>IF(Table4[[#This Row],[diff_v_w2]]&gt;=1,1,0)</f>
        <v>0</v>
      </c>
      <c r="BC716" s="2">
        <f>Table4[[#This Row],[Gain]]^(Table4[[#This Row],[θ]]+Table4[[#This Row],[ω_p3]])</f>
        <v>30.42526931963112</v>
      </c>
      <c r="BD716" s="2">
        <f>-Table4[[#This Row],[λ]]*-Table4[[#This Row],[Loss]]^(Table4[[#This Row],[θ]]+Table4[[#This Row],[ω_n3]])</f>
        <v>15.387517868726606</v>
      </c>
      <c r="BE716" s="2">
        <f>Table4[[#This Row],[v_n_w_g_w3]]*Table4[[#This Row],[pie_gain]]-Table4[[#This Row],[v_n_w_l_w3]]*Table4[[#This Row],[pie_loss]]</f>
        <v>2.2137107754221415</v>
      </c>
      <c r="BF716" s="2">
        <f>IF(Table4[[#This Row],[diff_v_w3]]&gt;=1,1,0)</f>
        <v>1</v>
      </c>
      <c r="BG716" s="2">
        <f>(Table4[[#This Row],[Accept]]-Table4[[#This Row],[projected_M1]])</f>
        <v>0</v>
      </c>
      <c r="BH716" s="2">
        <f>(Table4[[#This Row],[Accept]]-Table4[[#This Row],[projected_M2]])</f>
        <v>0</v>
      </c>
      <c r="BI716" s="2">
        <f>(Table4[[#This Row],[Accept]]-Table4[[#This Row],[projected_M3]])</f>
        <v>0</v>
      </c>
      <c r="BJ716" s="2">
        <f>(Table4[[#This Row],[Accept]]-Table4[[#This Row],[projected_M4]])</f>
        <v>-1</v>
      </c>
    </row>
    <row r="717" spans="1:62" x14ac:dyDescent="0.3">
      <c r="A717">
        <v>63</v>
      </c>
      <c r="B717" t="s">
        <v>47</v>
      </c>
      <c r="C717">
        <v>0.88613857459934653</v>
      </c>
      <c r="D717">
        <v>-2</v>
      </c>
      <c r="E717" s="22">
        <f>IF(Table4[[#This Row],[Trial]]="G1",Table4[[#This Row],[Balance]]/100,IF(Table4[[#This Row],[Trial]]="G2",Table4[[#This Row],[Balance]]/200,Table4[[#This Row],[Balance]]/500))</f>
        <v>6.9</v>
      </c>
      <c r="F717" s="22">
        <f>IF(Table4[[#This Row],[Net_Balance]]&gt;1,1+(Table4[[#This Row],[Net_Balance]]-1)/$F$974,1)</f>
        <v>1.0842857142857143</v>
      </c>
      <c r="G717" s="22">
        <f>IF(Table4[[#This Row],[Net_Balance]]&lt;1,1-(1-Table4[[#This Row],[Net_Balance]])/$F$974,1)</f>
        <v>1</v>
      </c>
      <c r="H717" s="22">
        <f>IF(Table4[[#This Row],[Net_Balance]]&gt;1,1+(Table4[[#This Row],[Net_Balance]]-1)/$H$974,1)</f>
        <v>1.0589999999999999</v>
      </c>
      <c r="I717" s="22">
        <f>IF(Table4[[#This Row],[Net_Balance]]&lt;1,1-(1-Table4[[#This Row],[Net_Balance]])/$H$974,1)</f>
        <v>1</v>
      </c>
      <c r="J717" s="22">
        <f>IF(Table4[[#This Row],[Net_Balance]]&gt;1,(Table4[[#This Row],[Net_Balance]]-1)/$J$974,0)</f>
        <v>0.11800000000000001</v>
      </c>
      <c r="K717" s="22">
        <f>IF(Table4[[#This Row],[Net_Balance]]&lt;1,-(1-Table4[[#This Row],[Net_Balance]])/$J$974,0)</f>
        <v>0</v>
      </c>
      <c r="L717" t="s">
        <v>108</v>
      </c>
      <c r="M717" t="s">
        <v>102</v>
      </c>
      <c r="N717" t="s">
        <v>5</v>
      </c>
      <c r="O717">
        <v>0</v>
      </c>
      <c r="P717">
        <v>0</v>
      </c>
      <c r="Q717">
        <v>690</v>
      </c>
      <c r="R717">
        <v>1664606137</v>
      </c>
      <c r="S717">
        <v>5</v>
      </c>
      <c r="T717" t="s">
        <v>117</v>
      </c>
      <c r="U717">
        <v>0</v>
      </c>
      <c r="V717">
        <v>-10</v>
      </c>
      <c r="W717">
        <v>0.5</v>
      </c>
      <c r="X717">
        <v>20</v>
      </c>
      <c r="Y717">
        <v>0.5</v>
      </c>
      <c r="Z717">
        <v>5</v>
      </c>
      <c r="AA717">
        <v>225</v>
      </c>
      <c r="AB717">
        <v>15</v>
      </c>
      <c r="AC717">
        <v>2</v>
      </c>
      <c r="AD717">
        <v>0.25</v>
      </c>
      <c r="AE717">
        <v>0.75</v>
      </c>
      <c r="AF717">
        <v>2</v>
      </c>
      <c r="AG717">
        <v>0.5</v>
      </c>
      <c r="AH717">
        <v>0.25</v>
      </c>
      <c r="AI717">
        <v>0.625</v>
      </c>
      <c r="AJ717">
        <v>0.375</v>
      </c>
      <c r="AK717">
        <v>1.25</v>
      </c>
      <c r="AL717">
        <v>210.9375</v>
      </c>
      <c r="AM717">
        <v>14.523687548277813</v>
      </c>
      <c r="AN717">
        <v>0.9</v>
      </c>
      <c r="AO717">
        <v>0.38419903534316502</v>
      </c>
      <c r="AP717">
        <v>0.61580096465683498</v>
      </c>
      <c r="AQ717" s="2">
        <f>Table4[[#This Row],[Gain]]^Table4[[#This Row],[θ]]</f>
        <v>14.219779625740344</v>
      </c>
      <c r="AR717" s="2">
        <f>-Table4[[#This Row],[λ]]*-Table4[[#This Row],[Loss]]^Table4[[#This Row],[θ]]</f>
        <v>15.387517868726606</v>
      </c>
      <c r="AS717" s="2">
        <f>Table4[[#This Row],[pie_gain]]*Table4[[#This Row],[v_n_w_g]]-Table4[[#This Row],[pie_loss]]*Table4[[#This Row],[v_n_w_l]]</f>
        <v>-4.0124227322342971</v>
      </c>
      <c r="AT717" s="2">
        <f>IF(Table4[[#This Row],[diff_v]]&gt;=1,1,0)</f>
        <v>0</v>
      </c>
      <c r="AU717" s="2">
        <f>Table4[[#This Row],[Gain]]^(Table4[[#This Row],[θ]]*Table4[[#This Row],[ω_p]])</f>
        <v>17.785466649889937</v>
      </c>
      <c r="AV717" s="2">
        <f>-Table4[[#This Row],[λ]]*-Table4[[#This Row],[Loss]]^(Table4[[#This Row],[θ]]*Table4[[#This Row],[ω_n]])</f>
        <v>15.387517868726606</v>
      </c>
      <c r="AW717" s="2">
        <f>Table4[[#This Row],[v_n_w_g_w]]*Table4[[#This Row],[pie_gain]]-Table4[[#This Row],[v_n_w_l_w]]*Table4[[#This Row],[pie_loss]]</f>
        <v>-2.6424892172203824</v>
      </c>
      <c r="AX717" s="2">
        <f>IF(Table4[[#This Row],[diff_v_w]]&gt;=1,1,0)</f>
        <v>0</v>
      </c>
      <c r="AY717" s="2">
        <f>Table4[[#This Row],[Gain]]^(Table4[[#This Row],[θ]])*Table4[[#This Row],[ω_p2]]</f>
        <v>15.058746623659024</v>
      </c>
      <c r="AZ717" s="2">
        <f>-Table4[[#This Row],[λ]]*-Table4[[#This Row],[Loss]]^(Table4[[#This Row],[θ]])*Table4[[#This Row],[ω_n2]]</f>
        <v>15.387517868726606</v>
      </c>
      <c r="BA717" s="2">
        <f>Table4[[#This Row],[v_n_w_g_w2]]*Table4[[#This Row],[pie_gain]]-Table4[[#This Row],[v_n_w_l_w2]]*Table4[[#This Row],[pie_loss]]</f>
        <v>-3.6900924209491892</v>
      </c>
      <c r="BB717" s="2">
        <f>IF(Table4[[#This Row],[diff_v_w2]]&gt;=1,1,0)</f>
        <v>0</v>
      </c>
      <c r="BC717" s="2">
        <f>Table4[[#This Row],[Gain]]^(Table4[[#This Row],[θ]]+Table4[[#This Row],[ω_p3]])</f>
        <v>20.249504721335036</v>
      </c>
      <c r="BD717" s="2">
        <f>-Table4[[#This Row],[λ]]*-Table4[[#This Row],[Loss]]^(Table4[[#This Row],[θ]]+Table4[[#This Row],[ω_n3]])</f>
        <v>15.387517868726606</v>
      </c>
      <c r="BE717" s="2">
        <f>Table4[[#This Row],[v_n_w_g_w3]]*Table4[[#This Row],[pie_gain]]-Table4[[#This Row],[v_n_w_l_w3]]*Table4[[#This Row],[pie_loss]]</f>
        <v>-1.6958081671223431</v>
      </c>
      <c r="BF717" s="2">
        <f>IF(Table4[[#This Row],[diff_v_w3]]&gt;=1,1,0)</f>
        <v>0</v>
      </c>
      <c r="BG717" s="2">
        <f>(Table4[[#This Row],[Accept]]-Table4[[#This Row],[projected_M1]])</f>
        <v>0</v>
      </c>
      <c r="BH717" s="2">
        <f>(Table4[[#This Row],[Accept]]-Table4[[#This Row],[projected_M2]])</f>
        <v>0</v>
      </c>
      <c r="BI717" s="2">
        <f>(Table4[[#This Row],[Accept]]-Table4[[#This Row],[projected_M3]])</f>
        <v>0</v>
      </c>
      <c r="BJ717" s="2">
        <f>(Table4[[#This Row],[Accept]]-Table4[[#This Row],[projected_M4]])</f>
        <v>0</v>
      </c>
    </row>
    <row r="718" spans="1:62" x14ac:dyDescent="0.3">
      <c r="A718">
        <v>0</v>
      </c>
      <c r="B718" t="s">
        <v>47</v>
      </c>
      <c r="C718">
        <v>0.88613857459934653</v>
      </c>
      <c r="D718">
        <v>-2</v>
      </c>
      <c r="E718" s="22">
        <f>IF(Table4[[#This Row],[Trial]]="G1",Table4[[#This Row],[Balance]]/100,IF(Table4[[#This Row],[Trial]]="G2",Table4[[#This Row],[Balance]]/200,Table4[[#This Row],[Balance]]/500))</f>
        <v>1</v>
      </c>
      <c r="F718" s="22">
        <f>IF(Table4[[#This Row],[Net_Balance]]&gt;1,1+(Table4[[#This Row],[Net_Balance]]-1)/$F$974,1)</f>
        <v>1</v>
      </c>
      <c r="G718" s="22">
        <f>IF(Table4[[#This Row],[Net_Balance]]&lt;1,1-(1-Table4[[#This Row],[Net_Balance]])/$F$974,1)</f>
        <v>1</v>
      </c>
      <c r="H718" s="22">
        <f>IF(Table4[[#This Row],[Net_Balance]]&gt;1,1+(Table4[[#This Row],[Net_Balance]]-1)/$H$974,1)</f>
        <v>1</v>
      </c>
      <c r="I718" s="22">
        <f>IF(Table4[[#This Row],[Net_Balance]]&lt;1,1-(1-Table4[[#This Row],[Net_Balance]])/$H$974,1)</f>
        <v>1</v>
      </c>
      <c r="J718" s="22">
        <f>IF(Table4[[#This Row],[Net_Balance]]&gt;1,(Table4[[#This Row],[Net_Balance]]-1)/$J$974,0)</f>
        <v>0</v>
      </c>
      <c r="K718" s="22">
        <f>IF(Table4[[#This Row],[Net_Balance]]&lt;1,-(1-Table4[[#This Row],[Net_Balance]])/$J$974,0)</f>
        <v>0</v>
      </c>
      <c r="L718" t="s">
        <v>109</v>
      </c>
      <c r="M718" t="s">
        <v>82</v>
      </c>
      <c r="N718" t="s">
        <v>5</v>
      </c>
      <c r="O718">
        <v>0</v>
      </c>
      <c r="P718">
        <v>0</v>
      </c>
      <c r="Q718">
        <v>200</v>
      </c>
      <c r="R718">
        <v>1664606226</v>
      </c>
      <c r="S718" t="s">
        <v>136</v>
      </c>
      <c r="T718" t="s">
        <v>118</v>
      </c>
      <c r="U718">
        <v>1</v>
      </c>
      <c r="V718">
        <v>-10</v>
      </c>
      <c r="W718">
        <v>0.5</v>
      </c>
      <c r="X718">
        <v>0</v>
      </c>
      <c r="Y718">
        <v>0.5</v>
      </c>
      <c r="Z718">
        <v>-5</v>
      </c>
      <c r="AA718">
        <v>25</v>
      </c>
      <c r="AB718">
        <v>5</v>
      </c>
      <c r="AC718">
        <v>2</v>
      </c>
      <c r="AD718">
        <v>0.25</v>
      </c>
      <c r="AE718">
        <v>0.75</v>
      </c>
      <c r="AF718">
        <v>2</v>
      </c>
      <c r="AG718">
        <v>0.5</v>
      </c>
      <c r="AH718">
        <v>0.25</v>
      </c>
      <c r="AI718">
        <v>0.625</v>
      </c>
      <c r="AJ718">
        <v>0.375</v>
      </c>
      <c r="AK718">
        <v>-6.25</v>
      </c>
      <c r="AL718">
        <v>23.4375</v>
      </c>
      <c r="AM718">
        <v>4.8412291827592711</v>
      </c>
      <c r="AN718">
        <v>0.9</v>
      </c>
      <c r="AO718">
        <v>0.38419903534316502</v>
      </c>
      <c r="AP718">
        <v>0.61580096465683498</v>
      </c>
      <c r="AQ718" s="2">
        <f>Table4[[#This Row],[Gain]]^Table4[[#This Row],[θ]]</f>
        <v>0</v>
      </c>
      <c r="AR718" s="2">
        <f>-Table4[[#This Row],[λ]]*-Table4[[#This Row],[Loss]]^Table4[[#This Row],[θ]]</f>
        <v>15.387517868726606</v>
      </c>
      <c r="AS718" s="2">
        <f>Table4[[#This Row],[pie_gain]]*Table4[[#This Row],[v_n_w_g]]-Table4[[#This Row],[pie_loss]]*Table4[[#This Row],[v_n_w_l]]</f>
        <v>-9.4756483472361293</v>
      </c>
      <c r="AT718" s="2">
        <f>IF(Table4[[#This Row],[diff_v]]&gt;=1,1,0)</f>
        <v>0</v>
      </c>
      <c r="AU718" s="2">
        <f>Table4[[#This Row],[Gain]]^(Table4[[#This Row],[θ]]*Table4[[#This Row],[ω_p]])</f>
        <v>0</v>
      </c>
      <c r="AV718" s="2">
        <f>-Table4[[#This Row],[λ]]*-Table4[[#This Row],[Loss]]^(Table4[[#This Row],[θ]]*Table4[[#This Row],[ω_n]])</f>
        <v>15.387517868726606</v>
      </c>
      <c r="AW718" s="2">
        <f>Table4[[#This Row],[v_n_w_g_w]]*Table4[[#This Row],[pie_gain]]-Table4[[#This Row],[v_n_w_l_w]]*Table4[[#This Row],[pie_loss]]</f>
        <v>-9.4756483472361293</v>
      </c>
      <c r="AX718" s="2">
        <f>IF(Table4[[#This Row],[diff_v_w]]&gt;=1,1,0)</f>
        <v>0</v>
      </c>
      <c r="AY718" s="2">
        <f>Table4[[#This Row],[Gain]]^(Table4[[#This Row],[θ]])*Table4[[#This Row],[ω_p2]]</f>
        <v>0</v>
      </c>
      <c r="AZ718" s="2">
        <f>-Table4[[#This Row],[λ]]*-Table4[[#This Row],[Loss]]^(Table4[[#This Row],[θ]])*Table4[[#This Row],[ω_n2]]</f>
        <v>15.387517868726606</v>
      </c>
      <c r="BA718" s="2">
        <f>Table4[[#This Row],[v_n_w_g_w2]]*Table4[[#This Row],[pie_gain]]-Table4[[#This Row],[v_n_w_l_w2]]*Table4[[#This Row],[pie_loss]]</f>
        <v>-9.4756483472361293</v>
      </c>
      <c r="BB718" s="2">
        <f>IF(Table4[[#This Row],[diff_v_w2]]&gt;=1,1,0)</f>
        <v>0</v>
      </c>
      <c r="BC718" s="2">
        <f>Table4[[#This Row],[Gain]]^(Table4[[#This Row],[θ]]+Table4[[#This Row],[ω_p3]])</f>
        <v>0</v>
      </c>
      <c r="BD718" s="2">
        <f>-Table4[[#This Row],[λ]]*-Table4[[#This Row],[Loss]]^(Table4[[#This Row],[θ]]+Table4[[#This Row],[ω_n3]])</f>
        <v>15.387517868726606</v>
      </c>
      <c r="BE718" s="2">
        <f>Table4[[#This Row],[v_n_w_g_w3]]*Table4[[#This Row],[pie_gain]]-Table4[[#This Row],[v_n_w_l_w3]]*Table4[[#This Row],[pie_loss]]</f>
        <v>-9.4756483472361293</v>
      </c>
      <c r="BF718" s="2">
        <f>IF(Table4[[#This Row],[diff_v_w3]]&gt;=1,1,0)</f>
        <v>0</v>
      </c>
      <c r="BG718" s="2">
        <f>(Table4[[#This Row],[Accept]]-Table4[[#This Row],[projected_M1]])</f>
        <v>0</v>
      </c>
      <c r="BH718" s="2">
        <f>(Table4[[#This Row],[Accept]]-Table4[[#This Row],[projected_M2]])</f>
        <v>0</v>
      </c>
      <c r="BI718" s="2">
        <f>(Table4[[#This Row],[Accept]]-Table4[[#This Row],[projected_M3]])</f>
        <v>0</v>
      </c>
      <c r="BJ718" s="2">
        <f>(Table4[[#This Row],[Accept]]-Table4[[#This Row],[projected_M4]])</f>
        <v>0</v>
      </c>
    </row>
    <row r="719" spans="1:62" x14ac:dyDescent="0.3">
      <c r="A719">
        <v>1</v>
      </c>
      <c r="B719" t="s">
        <v>47</v>
      </c>
      <c r="C719">
        <v>0.88613857459934653</v>
      </c>
      <c r="D719">
        <v>-2</v>
      </c>
      <c r="E719" s="22">
        <f>IF(Table4[[#This Row],[Trial]]="G1",Table4[[#This Row],[Balance]]/100,IF(Table4[[#This Row],[Trial]]="G2",Table4[[#This Row],[Balance]]/200,Table4[[#This Row],[Balance]]/500))</f>
        <v>0.95</v>
      </c>
      <c r="F719" s="22">
        <f>IF(Table4[[#This Row],[Net_Balance]]&gt;1,1+(Table4[[#This Row],[Net_Balance]]-1)/$F$974,1)</f>
        <v>1</v>
      </c>
      <c r="G719" s="22">
        <f>IF(Table4[[#This Row],[Net_Balance]]&lt;1,1-(1-Table4[[#This Row],[Net_Balance]])/$F$974,1)</f>
        <v>0.99928571428571433</v>
      </c>
      <c r="H719" s="22">
        <f>IF(Table4[[#This Row],[Net_Balance]]&gt;1,1+(Table4[[#This Row],[Net_Balance]]-1)/$H$974,1)</f>
        <v>1</v>
      </c>
      <c r="I719" s="22">
        <f>IF(Table4[[#This Row],[Net_Balance]]&lt;1,1-(1-Table4[[#This Row],[Net_Balance]])/$H$974,1)</f>
        <v>0.99950000000000006</v>
      </c>
      <c r="J719" s="22">
        <f>IF(Table4[[#This Row],[Net_Balance]]&gt;1,(Table4[[#This Row],[Net_Balance]]-1)/$J$974,0)</f>
        <v>0</v>
      </c>
      <c r="K719" s="22">
        <f>IF(Table4[[#This Row],[Net_Balance]]&lt;1,-(1-Table4[[#This Row],[Net_Balance]])/$J$974,0)</f>
        <v>-1.0000000000000009E-3</v>
      </c>
      <c r="L719" t="s">
        <v>109</v>
      </c>
      <c r="M719" t="s">
        <v>67</v>
      </c>
      <c r="N719" t="s">
        <v>7</v>
      </c>
      <c r="O719">
        <v>1</v>
      </c>
      <c r="P719">
        <v>-10</v>
      </c>
      <c r="Q719">
        <v>190</v>
      </c>
      <c r="R719">
        <v>1664606235</v>
      </c>
      <c r="S719">
        <v>9</v>
      </c>
      <c r="T719" t="s">
        <v>117</v>
      </c>
      <c r="U719">
        <v>0</v>
      </c>
      <c r="V719">
        <v>-10</v>
      </c>
      <c r="W719">
        <v>0.5</v>
      </c>
      <c r="X719">
        <v>20</v>
      </c>
      <c r="Y719">
        <v>0.5</v>
      </c>
      <c r="Z719">
        <v>5</v>
      </c>
      <c r="AA719">
        <v>225</v>
      </c>
      <c r="AB719">
        <v>15</v>
      </c>
      <c r="AC719">
        <v>4</v>
      </c>
      <c r="AD719">
        <v>0.25</v>
      </c>
      <c r="AE719">
        <v>0.75</v>
      </c>
      <c r="AF719">
        <v>2</v>
      </c>
      <c r="AG719">
        <v>0.5</v>
      </c>
      <c r="AH719">
        <v>0.25</v>
      </c>
      <c r="AI719">
        <v>0.625</v>
      </c>
      <c r="AJ719">
        <v>0.375</v>
      </c>
      <c r="AK719">
        <v>1.25</v>
      </c>
      <c r="AL719">
        <v>210.9375</v>
      </c>
      <c r="AM719">
        <v>14.523687548277813</v>
      </c>
      <c r="AN719">
        <v>0.9</v>
      </c>
      <c r="AO719">
        <v>0.38419903534316502</v>
      </c>
      <c r="AP719">
        <v>0.61580096465683498</v>
      </c>
      <c r="AQ719" s="2">
        <f>Table4[[#This Row],[Gain]]^Table4[[#This Row],[θ]]</f>
        <v>14.219779625740344</v>
      </c>
      <c r="AR719" s="2">
        <f>-Table4[[#This Row],[λ]]*-Table4[[#This Row],[Loss]]^Table4[[#This Row],[θ]]</f>
        <v>15.387517868726606</v>
      </c>
      <c r="AS719" s="2">
        <f>Table4[[#This Row],[pie_gain]]*Table4[[#This Row],[v_n_w_g]]-Table4[[#This Row],[pie_loss]]*Table4[[#This Row],[v_n_w_l]]</f>
        <v>-4.0124227322342971</v>
      </c>
      <c r="AT719" s="2">
        <f>IF(Table4[[#This Row],[diff_v]]&gt;=1,1,0)</f>
        <v>0</v>
      </c>
      <c r="AU719" s="2">
        <f>Table4[[#This Row],[Gain]]^(Table4[[#This Row],[θ]]*Table4[[#This Row],[ω_p]])</f>
        <v>14.219779625740344</v>
      </c>
      <c r="AV719" s="2">
        <f>-Table4[[#This Row],[λ]]*-Table4[[#This Row],[Loss]]^(Table4[[#This Row],[θ]]*Table4[[#This Row],[ω_n]])</f>
        <v>15.365107890945167</v>
      </c>
      <c r="AW719" s="2">
        <f>Table4[[#This Row],[v_n_w_g_w]]*Table4[[#This Row],[pie_gain]]-Table4[[#This Row],[v_n_w_l_w]]*Table4[[#This Row],[pie_loss]]</f>
        <v>-3.9986226462985481</v>
      </c>
      <c r="AX719" s="2">
        <f>IF(Table4[[#This Row],[diff_v_w]]&gt;=1,1,0)</f>
        <v>0</v>
      </c>
      <c r="AY719" s="2">
        <f>Table4[[#This Row],[Gain]]^(Table4[[#This Row],[θ]])*Table4[[#This Row],[ω_p2]]</f>
        <v>14.219779625740344</v>
      </c>
      <c r="AZ719" s="2">
        <f>-Table4[[#This Row],[λ]]*-Table4[[#This Row],[Loss]]^(Table4[[#This Row],[θ]])*Table4[[#This Row],[ω_n2]]</f>
        <v>15.379824109792244</v>
      </c>
      <c r="BA719" s="2">
        <f>Table4[[#This Row],[v_n_w_g_w2]]*Table4[[#This Row],[pie_gain]]-Table4[[#This Row],[v_n_w_l_w2]]*Table4[[#This Row],[pie_loss]]</f>
        <v>-4.0076849080606802</v>
      </c>
      <c r="BB719" s="2">
        <f>IF(Table4[[#This Row],[diff_v_w2]]&gt;=1,1,0)</f>
        <v>0</v>
      </c>
      <c r="BC719" s="2">
        <f>Table4[[#This Row],[Gain]]^(Table4[[#This Row],[θ]]+Table4[[#This Row],[ω_p3]])</f>
        <v>14.219779625740344</v>
      </c>
      <c r="BD719" s="2">
        <f>-Table4[[#This Row],[λ]]*-Table4[[#This Row],[Loss]]^(Table4[[#This Row],[θ]]+Table4[[#This Row],[ω_n3]])</f>
        <v>15.352127559699218</v>
      </c>
      <c r="BE719" s="2">
        <f>Table4[[#This Row],[v_n_w_g_w3]]*Table4[[#This Row],[pie_gain]]-Table4[[#This Row],[v_n_w_l_w3]]*Table4[[#This Row],[pie_loss]]</f>
        <v>-3.9906293457957283</v>
      </c>
      <c r="BF719" s="2">
        <f>IF(Table4[[#This Row],[diff_v_w3]]&gt;=1,1,0)</f>
        <v>0</v>
      </c>
      <c r="BG719" s="2">
        <f>(Table4[[#This Row],[Accept]]-Table4[[#This Row],[projected_M1]])</f>
        <v>1</v>
      </c>
      <c r="BH719" s="2">
        <f>(Table4[[#This Row],[Accept]]-Table4[[#This Row],[projected_M2]])</f>
        <v>1</v>
      </c>
      <c r="BI719" s="2">
        <f>(Table4[[#This Row],[Accept]]-Table4[[#This Row],[projected_M3]])</f>
        <v>1</v>
      </c>
      <c r="BJ719" s="2">
        <f>(Table4[[#This Row],[Accept]]-Table4[[#This Row],[projected_M4]])</f>
        <v>1</v>
      </c>
    </row>
    <row r="720" spans="1:62" x14ac:dyDescent="0.3">
      <c r="A720">
        <v>2</v>
      </c>
      <c r="B720" t="s">
        <v>47</v>
      </c>
      <c r="C720">
        <v>0.88613857459934653</v>
      </c>
      <c r="D720">
        <v>-2</v>
      </c>
      <c r="E720" s="22">
        <f>IF(Table4[[#This Row],[Trial]]="G1",Table4[[#This Row],[Balance]]/100,IF(Table4[[#This Row],[Trial]]="G2",Table4[[#This Row],[Balance]]/200,Table4[[#This Row],[Balance]]/500))</f>
        <v>0.9</v>
      </c>
      <c r="F720" s="22">
        <f>IF(Table4[[#This Row],[Net_Balance]]&gt;1,1+(Table4[[#This Row],[Net_Balance]]-1)/$F$974,1)</f>
        <v>1</v>
      </c>
      <c r="G720" s="22">
        <f>IF(Table4[[#This Row],[Net_Balance]]&lt;1,1-(1-Table4[[#This Row],[Net_Balance]])/$F$974,1)</f>
        <v>0.99857142857142855</v>
      </c>
      <c r="H720" s="22">
        <f>IF(Table4[[#This Row],[Net_Balance]]&gt;1,1+(Table4[[#This Row],[Net_Balance]]-1)/$H$974,1)</f>
        <v>1</v>
      </c>
      <c r="I720" s="22">
        <f>IF(Table4[[#This Row],[Net_Balance]]&lt;1,1-(1-Table4[[#This Row],[Net_Balance]])/$H$974,1)</f>
        <v>0.999</v>
      </c>
      <c r="J720" s="22">
        <f>IF(Table4[[#This Row],[Net_Balance]]&gt;1,(Table4[[#This Row],[Net_Balance]]-1)/$J$974,0)</f>
        <v>0</v>
      </c>
      <c r="K720" s="22">
        <f>IF(Table4[[#This Row],[Net_Balance]]&lt;1,-(1-Table4[[#This Row],[Net_Balance]])/$J$974,0)</f>
        <v>-1.9999999999999996E-3</v>
      </c>
      <c r="L720" t="s">
        <v>109</v>
      </c>
      <c r="M720" t="s">
        <v>71</v>
      </c>
      <c r="N720" t="s">
        <v>7</v>
      </c>
      <c r="O720">
        <v>1</v>
      </c>
      <c r="P720">
        <v>-10</v>
      </c>
      <c r="Q720">
        <v>180</v>
      </c>
      <c r="R720">
        <v>1664606241</v>
      </c>
      <c r="S720">
        <v>6</v>
      </c>
      <c r="T720" t="s">
        <v>117</v>
      </c>
      <c r="U720">
        <v>0</v>
      </c>
      <c r="V720">
        <v>-10</v>
      </c>
      <c r="W720">
        <v>0.5</v>
      </c>
      <c r="X720">
        <v>30</v>
      </c>
      <c r="Y720">
        <v>0.5</v>
      </c>
      <c r="Z720">
        <v>10</v>
      </c>
      <c r="AA720">
        <v>400</v>
      </c>
      <c r="AB720">
        <v>20</v>
      </c>
      <c r="AC720">
        <v>2</v>
      </c>
      <c r="AD720">
        <v>0.25</v>
      </c>
      <c r="AE720">
        <v>0.75</v>
      </c>
      <c r="AF720">
        <v>2</v>
      </c>
      <c r="AG720">
        <v>0.5</v>
      </c>
      <c r="AH720">
        <v>0.25</v>
      </c>
      <c r="AI720">
        <v>0.625</v>
      </c>
      <c r="AJ720">
        <v>0.375</v>
      </c>
      <c r="AK720">
        <v>5</v>
      </c>
      <c r="AL720">
        <v>375</v>
      </c>
      <c r="AM720">
        <v>19.364916731037084</v>
      </c>
      <c r="AN720">
        <v>0.9</v>
      </c>
      <c r="AO720">
        <v>0.38419903534316502</v>
      </c>
      <c r="AP720">
        <v>0.61580096465683498</v>
      </c>
      <c r="AQ720" s="2">
        <f>Table4[[#This Row],[Gain]]^Table4[[#This Row],[θ]]</f>
        <v>20.367331083133973</v>
      </c>
      <c r="AR720" s="2">
        <f>-Table4[[#This Row],[λ]]*-Table4[[#This Row],[Loss]]^Table4[[#This Row],[θ]]</f>
        <v>15.387517868726606</v>
      </c>
      <c r="AS720" s="2">
        <f>Table4[[#This Row],[pie_gain]]*Table4[[#This Row],[v_n_w_g]]-Table4[[#This Row],[pie_loss]]*Table4[[#This Row],[v_n_w_l]]</f>
        <v>-1.6505393925811962</v>
      </c>
      <c r="AT720" s="2">
        <f>IF(Table4[[#This Row],[diff_v]]&gt;=1,1,0)</f>
        <v>0</v>
      </c>
      <c r="AU720" s="2">
        <f>Table4[[#This Row],[Gain]]^(Table4[[#This Row],[θ]]*Table4[[#This Row],[ω_p]])</f>
        <v>20.367331083133973</v>
      </c>
      <c r="AV720" s="2">
        <f>-Table4[[#This Row],[λ]]*-Table4[[#This Row],[Loss]]^(Table4[[#This Row],[θ]]*Table4[[#This Row],[ω_n]])</f>
        <v>15.342730550468096</v>
      </c>
      <c r="AW720" s="2">
        <f>Table4[[#This Row],[v_n_w_g_w]]*Table4[[#This Row],[pie_gain]]-Table4[[#This Row],[v_n_w_l_w]]*Table4[[#This Row],[pie_loss]]</f>
        <v>-1.6229593187932121</v>
      </c>
      <c r="AX720" s="2">
        <f>IF(Table4[[#This Row],[diff_v_w]]&gt;=1,1,0)</f>
        <v>0</v>
      </c>
      <c r="AY720" s="2">
        <f>Table4[[#This Row],[Gain]]^(Table4[[#This Row],[θ]])*Table4[[#This Row],[ω_p2]]</f>
        <v>20.367331083133973</v>
      </c>
      <c r="AZ720" s="2">
        <f>-Table4[[#This Row],[λ]]*-Table4[[#This Row],[Loss]]^(Table4[[#This Row],[θ]])*Table4[[#This Row],[ω_n2]]</f>
        <v>15.37213035085788</v>
      </c>
      <c r="BA720" s="2">
        <f>Table4[[#This Row],[v_n_w_g_w2]]*Table4[[#This Row],[pie_gain]]-Table4[[#This Row],[v_n_w_l_w2]]*Table4[[#This Row],[pie_loss]]</f>
        <v>-1.6410637442339606</v>
      </c>
      <c r="BB720" s="2">
        <f>IF(Table4[[#This Row],[diff_v_w2]]&gt;=1,1,0)</f>
        <v>0</v>
      </c>
      <c r="BC720" s="2">
        <f>Table4[[#This Row],[Gain]]^(Table4[[#This Row],[θ]]+Table4[[#This Row],[ω_p3]])</f>
        <v>20.367331083133973</v>
      </c>
      <c r="BD720" s="2">
        <f>-Table4[[#This Row],[λ]]*-Table4[[#This Row],[Loss]]^(Table4[[#This Row],[θ]]+Table4[[#This Row],[ω_n3]])</f>
        <v>15.316818646123885</v>
      </c>
      <c r="BE720" s="2">
        <f>Table4[[#This Row],[v_n_w_g_w3]]*Table4[[#This Row],[pie_gain]]-Table4[[#This Row],[v_n_w_l_w3]]*Table4[[#This Row],[pie_loss]]</f>
        <v>-1.6070027431019529</v>
      </c>
      <c r="BF720" s="2">
        <f>IF(Table4[[#This Row],[diff_v_w3]]&gt;=1,1,0)</f>
        <v>0</v>
      </c>
      <c r="BG720" s="2">
        <f>(Table4[[#This Row],[Accept]]-Table4[[#This Row],[projected_M1]])</f>
        <v>1</v>
      </c>
      <c r="BH720" s="2">
        <f>(Table4[[#This Row],[Accept]]-Table4[[#This Row],[projected_M2]])</f>
        <v>1</v>
      </c>
      <c r="BI720" s="2">
        <f>(Table4[[#This Row],[Accept]]-Table4[[#This Row],[projected_M3]])</f>
        <v>1</v>
      </c>
      <c r="BJ720" s="2">
        <f>(Table4[[#This Row],[Accept]]-Table4[[#This Row],[projected_M4]])</f>
        <v>1</v>
      </c>
    </row>
    <row r="721" spans="1:62" x14ac:dyDescent="0.3">
      <c r="A721">
        <v>3</v>
      </c>
      <c r="B721" t="s">
        <v>47</v>
      </c>
      <c r="C721">
        <v>0.88613857459934653</v>
      </c>
      <c r="D721">
        <v>-2</v>
      </c>
      <c r="E721" s="22">
        <f>IF(Table4[[#This Row],[Trial]]="G1",Table4[[#This Row],[Balance]]/100,IF(Table4[[#This Row],[Trial]]="G2",Table4[[#This Row],[Balance]]/200,Table4[[#This Row],[Balance]]/500))</f>
        <v>0.9</v>
      </c>
      <c r="F721" s="22">
        <f>IF(Table4[[#This Row],[Net_Balance]]&gt;1,1+(Table4[[#This Row],[Net_Balance]]-1)/$F$974,1)</f>
        <v>1</v>
      </c>
      <c r="G721" s="22">
        <f>IF(Table4[[#This Row],[Net_Balance]]&lt;1,1-(1-Table4[[#This Row],[Net_Balance]])/$F$974,1)</f>
        <v>0.99857142857142855</v>
      </c>
      <c r="H721" s="22">
        <f>IF(Table4[[#This Row],[Net_Balance]]&gt;1,1+(Table4[[#This Row],[Net_Balance]]-1)/$H$974,1)</f>
        <v>1</v>
      </c>
      <c r="I721" s="22">
        <f>IF(Table4[[#This Row],[Net_Balance]]&lt;1,1-(1-Table4[[#This Row],[Net_Balance]])/$H$974,1)</f>
        <v>0.999</v>
      </c>
      <c r="J721" s="22">
        <f>IF(Table4[[#This Row],[Net_Balance]]&gt;1,(Table4[[#This Row],[Net_Balance]]-1)/$J$974,0)</f>
        <v>0</v>
      </c>
      <c r="K721" s="22">
        <f>IF(Table4[[#This Row],[Net_Balance]]&lt;1,-(1-Table4[[#This Row],[Net_Balance]])/$J$974,0)</f>
        <v>-1.9999999999999996E-3</v>
      </c>
      <c r="L721" t="s">
        <v>109</v>
      </c>
      <c r="M721" t="s">
        <v>100</v>
      </c>
      <c r="N721" t="s">
        <v>5</v>
      </c>
      <c r="O721">
        <v>0</v>
      </c>
      <c r="P721">
        <v>0</v>
      </c>
      <c r="Q721">
        <v>180</v>
      </c>
      <c r="R721">
        <v>1664606245</v>
      </c>
      <c r="S721">
        <v>4</v>
      </c>
      <c r="T721" t="s">
        <v>117</v>
      </c>
      <c r="U721">
        <v>0</v>
      </c>
      <c r="V721">
        <v>-50</v>
      </c>
      <c r="W721">
        <v>0.5</v>
      </c>
      <c r="X721">
        <v>50</v>
      </c>
      <c r="Y721">
        <v>0.5</v>
      </c>
      <c r="Z721">
        <v>0</v>
      </c>
      <c r="AA721">
        <v>2500</v>
      </c>
      <c r="AB721">
        <v>50</v>
      </c>
      <c r="AC721">
        <v>2</v>
      </c>
      <c r="AD721">
        <v>0.25</v>
      </c>
      <c r="AE721">
        <v>0.75</v>
      </c>
      <c r="AF721">
        <v>2</v>
      </c>
      <c r="AG721">
        <v>0.5</v>
      </c>
      <c r="AH721">
        <v>0.25</v>
      </c>
      <c r="AI721">
        <v>0.625</v>
      </c>
      <c r="AJ721">
        <v>0.375</v>
      </c>
      <c r="AK721">
        <v>-12.5</v>
      </c>
      <c r="AL721">
        <v>2343.75</v>
      </c>
      <c r="AM721">
        <v>48.412291827592711</v>
      </c>
      <c r="AN721">
        <v>0.9</v>
      </c>
      <c r="AO721">
        <v>0.38419903534316502</v>
      </c>
      <c r="AP721">
        <v>0.61580096465683498</v>
      </c>
      <c r="AQ721" s="2">
        <f>Table4[[#This Row],[Gain]]^Table4[[#This Row],[θ]]</f>
        <v>32.027486583090457</v>
      </c>
      <c r="AR721" s="2">
        <f>-Table4[[#This Row],[λ]]*-Table4[[#This Row],[Loss]]^Table4[[#This Row],[θ]]</f>
        <v>64.054973166180915</v>
      </c>
      <c r="AS721" s="2">
        <f>Table4[[#This Row],[pie_gain]]*Table4[[#This Row],[v_n_w_g]]-Table4[[#This Row],[pie_loss]]*Table4[[#This Row],[v_n_w_l]]</f>
        <v>-27.140184817112374</v>
      </c>
      <c r="AT721" s="2">
        <f>IF(Table4[[#This Row],[diff_v]]&gt;=1,1,0)</f>
        <v>0</v>
      </c>
      <c r="AU721" s="2">
        <f>Table4[[#This Row],[Gain]]^(Table4[[#This Row],[θ]]*Table4[[#This Row],[ω_p]])</f>
        <v>32.027486583090457</v>
      </c>
      <c r="AV721" s="2">
        <f>-Table4[[#This Row],[λ]]*-Table4[[#This Row],[Loss]]^(Table4[[#This Row],[θ]]*Table4[[#This Row],[ω_n]])</f>
        <v>63.738539322729459</v>
      </c>
      <c r="AW721" s="2">
        <f>Table4[[#This Row],[v_n_w_g_w]]*Table4[[#This Row],[pie_gain]]-Table4[[#This Row],[v_n_w_l_w]]*Table4[[#This Row],[pie_loss]]</f>
        <v>-26.945324551064896</v>
      </c>
      <c r="AX721" s="2">
        <f>IF(Table4[[#This Row],[diff_v_w]]&gt;=1,1,0)</f>
        <v>0</v>
      </c>
      <c r="AY721" s="2">
        <f>Table4[[#This Row],[Gain]]^(Table4[[#This Row],[θ]])*Table4[[#This Row],[ω_p2]]</f>
        <v>32.027486583090457</v>
      </c>
      <c r="AZ721" s="2">
        <f>-Table4[[#This Row],[λ]]*-Table4[[#This Row],[Loss]]^(Table4[[#This Row],[θ]])*Table4[[#This Row],[ω_n2]]</f>
        <v>63.990918193014735</v>
      </c>
      <c r="BA721" s="2">
        <f>Table4[[#This Row],[v_n_w_g_w2]]*Table4[[#This Row],[pie_gain]]-Table4[[#This Row],[v_n_w_l_w2]]*Table4[[#This Row],[pie_loss]]</f>
        <v>-27.100739702845569</v>
      </c>
      <c r="BB721" s="2">
        <f>IF(Table4[[#This Row],[diff_v_w2]]&gt;=1,1,0)</f>
        <v>0</v>
      </c>
      <c r="BC721" s="2">
        <f>Table4[[#This Row],[Gain]]^(Table4[[#This Row],[θ]]+Table4[[#This Row],[ω_p3]])</f>
        <v>32.027486583090457</v>
      </c>
      <c r="BD721" s="2">
        <f>-Table4[[#This Row],[λ]]*-Table4[[#This Row],[Loss]]^(Table4[[#This Row],[θ]]+Table4[[#This Row],[ω_n3]])</f>
        <v>63.555759590536702</v>
      </c>
      <c r="BE721" s="2">
        <f>Table4[[#This Row],[v_n_w_g_w3]]*Table4[[#This Row],[pie_gain]]-Table4[[#This Row],[v_n_w_l_w3]]*Table4[[#This Row],[pie_loss]]</f>
        <v>-26.832768615660878</v>
      </c>
      <c r="BF721" s="2">
        <f>IF(Table4[[#This Row],[diff_v_w3]]&gt;=1,1,0)</f>
        <v>0</v>
      </c>
      <c r="BG721" s="2">
        <f>(Table4[[#This Row],[Accept]]-Table4[[#This Row],[projected_M1]])</f>
        <v>0</v>
      </c>
      <c r="BH721" s="2">
        <f>(Table4[[#This Row],[Accept]]-Table4[[#This Row],[projected_M2]])</f>
        <v>0</v>
      </c>
      <c r="BI721" s="2">
        <f>(Table4[[#This Row],[Accept]]-Table4[[#This Row],[projected_M3]])</f>
        <v>0</v>
      </c>
      <c r="BJ721" s="2">
        <f>(Table4[[#This Row],[Accept]]-Table4[[#This Row],[projected_M4]])</f>
        <v>0</v>
      </c>
    </row>
    <row r="722" spans="1:62" x14ac:dyDescent="0.3">
      <c r="A722">
        <v>4</v>
      </c>
      <c r="B722" t="s">
        <v>47</v>
      </c>
      <c r="C722">
        <v>0.88613857459934653</v>
      </c>
      <c r="D722">
        <v>-2</v>
      </c>
      <c r="E722" s="22">
        <f>IF(Table4[[#This Row],[Trial]]="G1",Table4[[#This Row],[Balance]]/100,IF(Table4[[#This Row],[Trial]]="G2",Table4[[#This Row],[Balance]]/200,Table4[[#This Row],[Balance]]/500))</f>
        <v>0.9</v>
      </c>
      <c r="F722" s="22">
        <f>IF(Table4[[#This Row],[Net_Balance]]&gt;1,1+(Table4[[#This Row],[Net_Balance]]-1)/$F$974,1)</f>
        <v>1</v>
      </c>
      <c r="G722" s="22">
        <f>IF(Table4[[#This Row],[Net_Balance]]&lt;1,1-(1-Table4[[#This Row],[Net_Balance]])/$F$974,1)</f>
        <v>0.99857142857142855</v>
      </c>
      <c r="H722" s="22">
        <f>IF(Table4[[#This Row],[Net_Balance]]&gt;1,1+(Table4[[#This Row],[Net_Balance]]-1)/$H$974,1)</f>
        <v>1</v>
      </c>
      <c r="I722" s="22">
        <f>IF(Table4[[#This Row],[Net_Balance]]&lt;1,1-(1-Table4[[#This Row],[Net_Balance]])/$H$974,1)</f>
        <v>0.999</v>
      </c>
      <c r="J722" s="22">
        <f>IF(Table4[[#This Row],[Net_Balance]]&gt;1,(Table4[[#This Row],[Net_Balance]]-1)/$J$974,0)</f>
        <v>0</v>
      </c>
      <c r="K722" s="22">
        <f>IF(Table4[[#This Row],[Net_Balance]]&lt;1,-(1-Table4[[#This Row],[Net_Balance]])/$J$974,0)</f>
        <v>-1.9999999999999996E-3</v>
      </c>
      <c r="L722" t="s">
        <v>109</v>
      </c>
      <c r="M722" t="s">
        <v>101</v>
      </c>
      <c r="N722" t="s">
        <v>113</v>
      </c>
      <c r="O722">
        <v>0</v>
      </c>
      <c r="P722">
        <v>0</v>
      </c>
      <c r="Q722">
        <v>180</v>
      </c>
      <c r="R722">
        <v>1664606252</v>
      </c>
      <c r="S722">
        <v>7</v>
      </c>
      <c r="T722" t="s">
        <v>118</v>
      </c>
      <c r="U722">
        <v>1</v>
      </c>
      <c r="V722">
        <v>-90</v>
      </c>
      <c r="W722">
        <v>0.5</v>
      </c>
      <c r="X722">
        <v>100</v>
      </c>
      <c r="Y722">
        <v>0.5</v>
      </c>
      <c r="Z722">
        <v>5</v>
      </c>
      <c r="AA722">
        <v>9025</v>
      </c>
      <c r="AB722">
        <v>95</v>
      </c>
      <c r="AC722">
        <v>2</v>
      </c>
      <c r="AD722">
        <v>0.25</v>
      </c>
      <c r="AE722">
        <v>0.75</v>
      </c>
      <c r="AF722">
        <v>2</v>
      </c>
      <c r="AG722">
        <v>0.5</v>
      </c>
      <c r="AH722">
        <v>0.25</v>
      </c>
      <c r="AI722">
        <v>0.625</v>
      </c>
      <c r="AJ722">
        <v>0.375</v>
      </c>
      <c r="AK722">
        <v>-18.75</v>
      </c>
      <c r="AL722">
        <v>8460.9375</v>
      </c>
      <c r="AM722">
        <v>91.983354472426157</v>
      </c>
      <c r="AN722">
        <v>0.9</v>
      </c>
      <c r="AO722">
        <v>0.38419903534316502</v>
      </c>
      <c r="AP722">
        <v>0.61580096465683498</v>
      </c>
      <c r="AQ722" s="2">
        <f>Table4[[#This Row],[Gain]]^Table4[[#This Row],[θ]]</f>
        <v>59.193926540095148</v>
      </c>
      <c r="AR722" s="2">
        <f>-Table4[[#This Row],[λ]]*-Table4[[#This Row],[Loss]]^Table4[[#This Row],[θ]]</f>
        <v>107.83498131120591</v>
      </c>
      <c r="AS722" s="2">
        <f>Table4[[#This Row],[pie_gain]]*Table4[[#This Row],[v_n_w_g]]-Table4[[#This Row],[pie_loss]]*Table4[[#This Row],[v_n_w_l]]</f>
        <v>-43.662636040313643</v>
      </c>
      <c r="AT722" s="2">
        <f>IF(Table4[[#This Row],[diff_v]]&gt;=1,1,0)</f>
        <v>0</v>
      </c>
      <c r="AU722" s="2">
        <f>Table4[[#This Row],[Gain]]^(Table4[[#This Row],[θ]]*Table4[[#This Row],[ω_p]])</f>
        <v>59.193926540095148</v>
      </c>
      <c r="AV722" s="2">
        <f>-Table4[[#This Row],[λ]]*-Table4[[#This Row],[Loss]]^(Table4[[#This Row],[θ]]*Table4[[#This Row],[ω_n]])</f>
        <v>107.22246021402779</v>
      </c>
      <c r="AW722" s="2">
        <f>Table4[[#This Row],[v_n_w_g_w]]*Table4[[#This Row],[pie_gain]]-Table4[[#This Row],[v_n_w_l_w]]*Table4[[#This Row],[pie_loss]]</f>
        <v>-43.285444957798688</v>
      </c>
      <c r="AX722" s="2">
        <f>IF(Table4[[#This Row],[diff_v_w]]&gt;=1,1,0)</f>
        <v>0</v>
      </c>
      <c r="AY722" s="2">
        <f>Table4[[#This Row],[Gain]]^(Table4[[#This Row],[θ]])*Table4[[#This Row],[ω_p2]]</f>
        <v>59.193926540095148</v>
      </c>
      <c r="AZ722" s="2">
        <f>-Table4[[#This Row],[λ]]*-Table4[[#This Row],[Loss]]^(Table4[[#This Row],[θ]])*Table4[[#This Row],[ω_n2]]</f>
        <v>107.72714632989471</v>
      </c>
      <c r="BA722" s="2">
        <f>Table4[[#This Row],[v_n_w_g_w2]]*Table4[[#This Row],[pie_gain]]-Table4[[#This Row],[v_n_w_l_w2]]*Table4[[#This Row],[pie_loss]]</f>
        <v>-43.596231154798446</v>
      </c>
      <c r="BB722" s="2">
        <f>IF(Table4[[#This Row],[diff_v_w2]]&gt;=1,1,0)</f>
        <v>0</v>
      </c>
      <c r="BC722" s="2">
        <f>Table4[[#This Row],[Gain]]^(Table4[[#This Row],[θ]]+Table4[[#This Row],[ω_p3]])</f>
        <v>59.193926540095148</v>
      </c>
      <c r="BD722" s="2">
        <f>-Table4[[#This Row],[λ]]*-Table4[[#This Row],[Loss]]^(Table4[[#This Row],[θ]]+Table4[[#This Row],[ω_n3]])</f>
        <v>106.86886140424676</v>
      </c>
      <c r="BE722" s="2">
        <f>Table4[[#This Row],[v_n_w_g_w3]]*Table4[[#This Row],[pie_gain]]-Table4[[#This Row],[v_n_w_l_w3]]*Table4[[#This Row],[pie_loss]]</f>
        <v>-43.067698469634024</v>
      </c>
      <c r="BF722" s="2">
        <f>IF(Table4[[#This Row],[diff_v_w3]]&gt;=1,1,0)</f>
        <v>0</v>
      </c>
      <c r="BG722" s="2">
        <f>(Table4[[#This Row],[Accept]]-Table4[[#This Row],[projected_M1]])</f>
        <v>0</v>
      </c>
      <c r="BH722" s="2">
        <f>(Table4[[#This Row],[Accept]]-Table4[[#This Row],[projected_M2]])</f>
        <v>0</v>
      </c>
      <c r="BI722" s="2">
        <f>(Table4[[#This Row],[Accept]]-Table4[[#This Row],[projected_M3]])</f>
        <v>0</v>
      </c>
      <c r="BJ722" s="2">
        <f>(Table4[[#This Row],[Accept]]-Table4[[#This Row],[projected_M4]])</f>
        <v>0</v>
      </c>
    </row>
    <row r="723" spans="1:62" x14ac:dyDescent="0.3">
      <c r="A723">
        <v>6</v>
      </c>
      <c r="B723" t="s">
        <v>47</v>
      </c>
      <c r="C723">
        <v>0.88613857459934653</v>
      </c>
      <c r="D723">
        <v>-2</v>
      </c>
      <c r="E723" s="22">
        <f>IF(Table4[[#This Row],[Trial]]="G1",Table4[[#This Row],[Balance]]/100,IF(Table4[[#This Row],[Trial]]="G2",Table4[[#This Row],[Balance]]/200,Table4[[#This Row],[Balance]]/500))</f>
        <v>0.9</v>
      </c>
      <c r="F723" s="22">
        <f>IF(Table4[[#This Row],[Net_Balance]]&gt;1,1+(Table4[[#This Row],[Net_Balance]]-1)/$F$974,1)</f>
        <v>1</v>
      </c>
      <c r="G723" s="22">
        <f>IF(Table4[[#This Row],[Net_Balance]]&lt;1,1-(1-Table4[[#This Row],[Net_Balance]])/$F$974,1)</f>
        <v>0.99857142857142855</v>
      </c>
      <c r="H723" s="22">
        <f>IF(Table4[[#This Row],[Net_Balance]]&gt;1,1+(Table4[[#This Row],[Net_Balance]]-1)/$H$974,1)</f>
        <v>1</v>
      </c>
      <c r="I723" s="22">
        <f>IF(Table4[[#This Row],[Net_Balance]]&lt;1,1-(1-Table4[[#This Row],[Net_Balance]])/$H$974,1)</f>
        <v>0.999</v>
      </c>
      <c r="J723" s="22">
        <f>IF(Table4[[#This Row],[Net_Balance]]&gt;1,(Table4[[#This Row],[Net_Balance]]-1)/$J$974,0)</f>
        <v>0</v>
      </c>
      <c r="K723" s="22">
        <f>IF(Table4[[#This Row],[Net_Balance]]&lt;1,-(1-Table4[[#This Row],[Net_Balance]])/$J$974,0)</f>
        <v>-1.9999999999999996E-3</v>
      </c>
      <c r="L723" t="s">
        <v>109</v>
      </c>
      <c r="M723" t="s">
        <v>91</v>
      </c>
      <c r="N723" t="s">
        <v>5</v>
      </c>
      <c r="O723">
        <v>0</v>
      </c>
      <c r="P723">
        <v>0</v>
      </c>
      <c r="Q723">
        <v>180</v>
      </c>
      <c r="R723">
        <v>1664606266</v>
      </c>
      <c r="S723">
        <v>6</v>
      </c>
      <c r="T723" t="s">
        <v>118</v>
      </c>
      <c r="U723">
        <v>1</v>
      </c>
      <c r="V723">
        <v>-90</v>
      </c>
      <c r="W723">
        <v>0.5</v>
      </c>
      <c r="X723">
        <v>100</v>
      </c>
      <c r="Y723">
        <v>0.5</v>
      </c>
      <c r="Z723">
        <v>5</v>
      </c>
      <c r="AA723">
        <v>9025</v>
      </c>
      <c r="AB723">
        <v>95</v>
      </c>
      <c r="AC723">
        <v>4</v>
      </c>
      <c r="AD723">
        <v>0.25</v>
      </c>
      <c r="AE723">
        <v>0.75</v>
      </c>
      <c r="AF723">
        <v>1</v>
      </c>
      <c r="AG723">
        <v>0.25</v>
      </c>
      <c r="AH723">
        <v>0.5</v>
      </c>
      <c r="AI723">
        <v>0.375</v>
      </c>
      <c r="AJ723">
        <v>0.625</v>
      </c>
      <c r="AK723">
        <v>28.75</v>
      </c>
      <c r="AL723">
        <v>8460.9375</v>
      </c>
      <c r="AM723">
        <v>91.983354472426157</v>
      </c>
      <c r="AN723">
        <v>0.9</v>
      </c>
      <c r="AO723">
        <v>0.60844334427391233</v>
      </c>
      <c r="AP723">
        <v>0.39155665572608767</v>
      </c>
      <c r="AQ723" s="2">
        <f>Table4[[#This Row],[Gain]]^Table4[[#This Row],[θ]]</f>
        <v>59.193926540095148</v>
      </c>
      <c r="AR723" s="2">
        <f>-Table4[[#This Row],[λ]]*-Table4[[#This Row],[Loss]]^Table4[[#This Row],[θ]]</f>
        <v>107.83498131120591</v>
      </c>
      <c r="AS723" s="2">
        <f>Table4[[#This Row],[pie_gain]]*Table4[[#This Row],[v_n_w_g]]-Table4[[#This Row],[pie_loss]]*Table4[[#This Row],[v_n_w_l]]</f>
        <v>-6.207354027741161</v>
      </c>
      <c r="AT723" s="2">
        <f>IF(Table4[[#This Row],[diff_v]]&gt;=1,1,0)</f>
        <v>0</v>
      </c>
      <c r="AU723" s="2">
        <f>Table4[[#This Row],[Gain]]^(Table4[[#This Row],[θ]]*Table4[[#This Row],[ω_p]])</f>
        <v>59.193926540095148</v>
      </c>
      <c r="AV723" s="2">
        <f>-Table4[[#This Row],[λ]]*-Table4[[#This Row],[Loss]]^(Table4[[#This Row],[θ]]*Table4[[#This Row],[ω_n]])</f>
        <v>107.22246021402779</v>
      </c>
      <c r="AW723" s="2">
        <f>Table4[[#This Row],[v_n_w_g_w]]*Table4[[#This Row],[pie_gain]]-Table4[[#This Row],[v_n_w_l_w]]*Table4[[#This Row],[pie_loss]]</f>
        <v>-5.9675173153684256</v>
      </c>
      <c r="AX723" s="2">
        <f>IF(Table4[[#This Row],[diff_v_w]]&gt;=1,1,0)</f>
        <v>0</v>
      </c>
      <c r="AY723" s="2">
        <f>Table4[[#This Row],[Gain]]^(Table4[[#This Row],[θ]])*Table4[[#This Row],[ω_p2]]</f>
        <v>59.193926540095148</v>
      </c>
      <c r="AZ723" s="2">
        <f>-Table4[[#This Row],[λ]]*-Table4[[#This Row],[Loss]]^(Table4[[#This Row],[θ]])*Table4[[#This Row],[ω_n2]]</f>
        <v>107.72714632989471</v>
      </c>
      <c r="BA723" s="2">
        <f>Table4[[#This Row],[v_n_w_g_w2]]*Table4[[#This Row],[pie_gain]]-Table4[[#This Row],[v_n_w_l_w2]]*Table4[[#This Row],[pie_loss]]</f>
        <v>-6.1651305230886635</v>
      </c>
      <c r="BB723" s="2">
        <f>IF(Table4[[#This Row],[diff_v_w2]]&gt;=1,1,0)</f>
        <v>0</v>
      </c>
      <c r="BC723" s="2">
        <f>Table4[[#This Row],[Gain]]^(Table4[[#This Row],[θ]]+Table4[[#This Row],[ω_p3]])</f>
        <v>59.193926540095148</v>
      </c>
      <c r="BD723" s="2">
        <f>-Table4[[#This Row],[λ]]*-Table4[[#This Row],[Loss]]^(Table4[[#This Row],[θ]]+Table4[[#This Row],[ω_n3]])</f>
        <v>106.86886140424676</v>
      </c>
      <c r="BE723" s="2">
        <f>Table4[[#This Row],[v_n_w_g_w3]]*Table4[[#This Row],[pie_gain]]-Table4[[#This Row],[v_n_w_l_w3]]*Table4[[#This Row],[pie_loss]]</f>
        <v>-5.8290633479418403</v>
      </c>
      <c r="BF723" s="2">
        <f>IF(Table4[[#This Row],[diff_v_w3]]&gt;=1,1,0)</f>
        <v>0</v>
      </c>
      <c r="BG723" s="2">
        <f>(Table4[[#This Row],[Accept]]-Table4[[#This Row],[projected_M1]])</f>
        <v>0</v>
      </c>
      <c r="BH723" s="2">
        <f>(Table4[[#This Row],[Accept]]-Table4[[#This Row],[projected_M2]])</f>
        <v>0</v>
      </c>
      <c r="BI723" s="2">
        <f>(Table4[[#This Row],[Accept]]-Table4[[#This Row],[projected_M3]])</f>
        <v>0</v>
      </c>
      <c r="BJ723" s="2">
        <f>(Table4[[#This Row],[Accept]]-Table4[[#This Row],[projected_M4]])</f>
        <v>0</v>
      </c>
    </row>
    <row r="724" spans="1:62" x14ac:dyDescent="0.3">
      <c r="A724">
        <v>7</v>
      </c>
      <c r="B724" t="s">
        <v>47</v>
      </c>
      <c r="C724">
        <v>0.88613857459934653</v>
      </c>
      <c r="D724">
        <v>-2</v>
      </c>
      <c r="E724" s="22">
        <f>IF(Table4[[#This Row],[Trial]]="G1",Table4[[#This Row],[Balance]]/100,IF(Table4[[#This Row],[Trial]]="G2",Table4[[#This Row],[Balance]]/200,Table4[[#This Row],[Balance]]/500))</f>
        <v>1.05</v>
      </c>
      <c r="F724" s="22">
        <f>IF(Table4[[#This Row],[Net_Balance]]&gt;1,1+(Table4[[#This Row],[Net_Balance]]-1)/$F$974,1)</f>
        <v>1.0007142857142857</v>
      </c>
      <c r="G724" s="22">
        <f>IF(Table4[[#This Row],[Net_Balance]]&lt;1,1-(1-Table4[[#This Row],[Net_Balance]])/$F$974,1)</f>
        <v>1</v>
      </c>
      <c r="H724" s="22">
        <f>IF(Table4[[#This Row],[Net_Balance]]&gt;1,1+(Table4[[#This Row],[Net_Balance]]-1)/$H$974,1)</f>
        <v>1.0004999999999999</v>
      </c>
      <c r="I724" s="22">
        <f>IF(Table4[[#This Row],[Net_Balance]]&lt;1,1-(1-Table4[[#This Row],[Net_Balance]])/$H$974,1)</f>
        <v>1</v>
      </c>
      <c r="J724" s="22">
        <f>IF(Table4[[#This Row],[Net_Balance]]&gt;1,(Table4[[#This Row],[Net_Balance]]-1)/$J$974,0)</f>
        <v>1.0000000000000009E-3</v>
      </c>
      <c r="K724" s="22">
        <f>IF(Table4[[#This Row],[Net_Balance]]&lt;1,-(1-Table4[[#This Row],[Net_Balance]])/$J$974,0)</f>
        <v>0</v>
      </c>
      <c r="L724" t="s">
        <v>109</v>
      </c>
      <c r="M724" t="s">
        <v>92</v>
      </c>
      <c r="N724" t="s">
        <v>7</v>
      </c>
      <c r="O724">
        <v>1</v>
      </c>
      <c r="P724">
        <v>30</v>
      </c>
      <c r="Q724">
        <v>210</v>
      </c>
      <c r="R724">
        <v>1664606271</v>
      </c>
      <c r="S724">
        <v>5</v>
      </c>
      <c r="T724" t="s">
        <v>117</v>
      </c>
      <c r="U724">
        <v>0</v>
      </c>
      <c r="V724">
        <v>-10</v>
      </c>
      <c r="W724">
        <v>0.5</v>
      </c>
      <c r="X724">
        <v>30</v>
      </c>
      <c r="Y724">
        <v>0.5</v>
      </c>
      <c r="Z724">
        <v>10</v>
      </c>
      <c r="AA724">
        <v>400</v>
      </c>
      <c r="AB724">
        <v>20</v>
      </c>
      <c r="AC724">
        <v>4</v>
      </c>
      <c r="AD724">
        <v>0.25</v>
      </c>
      <c r="AE724">
        <v>0.75</v>
      </c>
      <c r="AF724">
        <v>2</v>
      </c>
      <c r="AG724">
        <v>0.5</v>
      </c>
      <c r="AH724">
        <v>0.25</v>
      </c>
      <c r="AI724">
        <v>0.625</v>
      </c>
      <c r="AJ724">
        <v>0.375</v>
      </c>
      <c r="AK724">
        <v>5</v>
      </c>
      <c r="AL724">
        <v>375</v>
      </c>
      <c r="AM724">
        <v>19.364916731037084</v>
      </c>
      <c r="AN724">
        <v>0.9</v>
      </c>
      <c r="AO724">
        <v>0.38419903534316502</v>
      </c>
      <c r="AP724">
        <v>0.61580096465683498</v>
      </c>
      <c r="AQ724" s="2">
        <f>Table4[[#This Row],[Gain]]^Table4[[#This Row],[θ]]</f>
        <v>20.367331083133973</v>
      </c>
      <c r="AR724" s="2">
        <f>-Table4[[#This Row],[λ]]*-Table4[[#This Row],[Loss]]^Table4[[#This Row],[θ]]</f>
        <v>15.387517868726606</v>
      </c>
      <c r="AS724" s="2">
        <f>Table4[[#This Row],[pie_gain]]*Table4[[#This Row],[v_n_w_g]]-Table4[[#This Row],[pie_loss]]*Table4[[#This Row],[v_n_w_l]]</f>
        <v>-1.6505393925811962</v>
      </c>
      <c r="AT724" s="2">
        <f>IF(Table4[[#This Row],[diff_v]]&gt;=1,1,0)</f>
        <v>0</v>
      </c>
      <c r="AU724" s="2">
        <f>Table4[[#This Row],[Gain]]^(Table4[[#This Row],[θ]]*Table4[[#This Row],[ω_p]])</f>
        <v>20.41122528192658</v>
      </c>
      <c r="AV724" s="2">
        <f>-Table4[[#This Row],[λ]]*-Table4[[#This Row],[Loss]]^(Table4[[#This Row],[θ]]*Table4[[#This Row],[ω_n]])</f>
        <v>15.387517868726606</v>
      </c>
      <c r="AW724" s="2">
        <f>Table4[[#This Row],[v_n_w_g_w]]*Table4[[#This Row],[pie_gain]]-Table4[[#This Row],[v_n_w_l_w]]*Table4[[#This Row],[pie_loss]]</f>
        <v>-1.633675283747916</v>
      </c>
      <c r="AX724" s="2">
        <f>IF(Table4[[#This Row],[diff_v_w]]&gt;=1,1,0)</f>
        <v>0</v>
      </c>
      <c r="AY724" s="2">
        <f>Table4[[#This Row],[Gain]]^(Table4[[#This Row],[θ]])*Table4[[#This Row],[ω_p2]]</f>
        <v>20.377514748675537</v>
      </c>
      <c r="AZ724" s="2">
        <f>-Table4[[#This Row],[λ]]*-Table4[[#This Row],[Loss]]^(Table4[[#This Row],[θ]])*Table4[[#This Row],[ω_n2]]</f>
        <v>15.387517868726606</v>
      </c>
      <c r="BA724" s="2">
        <f>Table4[[#This Row],[v_n_w_g_w2]]*Table4[[#This Row],[pie_gain]]-Table4[[#This Row],[v_n_w_l_w2]]*Table4[[#This Row],[pie_loss]]</f>
        <v>-1.6466268381038702</v>
      </c>
      <c r="BB724" s="2">
        <f>IF(Table4[[#This Row],[diff_v_w2]]&gt;=1,1,0)</f>
        <v>0</v>
      </c>
      <c r="BC724" s="2">
        <f>Table4[[#This Row],[Gain]]^(Table4[[#This Row],[θ]]+Table4[[#This Row],[ω_p3]])</f>
        <v>20.436722336065273</v>
      </c>
      <c r="BD724" s="2">
        <f>-Table4[[#This Row],[λ]]*-Table4[[#This Row],[Loss]]^(Table4[[#This Row],[θ]]+Table4[[#This Row],[ω_n3]])</f>
        <v>15.387517868726606</v>
      </c>
      <c r="BE724" s="2">
        <f>Table4[[#This Row],[v_n_w_g_w3]]*Table4[[#This Row],[pie_gain]]-Table4[[#This Row],[v_n_w_l_w3]]*Table4[[#This Row],[pie_loss]]</f>
        <v>-1.6238793401437377</v>
      </c>
      <c r="BF724" s="2">
        <f>IF(Table4[[#This Row],[diff_v_w3]]&gt;=1,1,0)</f>
        <v>0</v>
      </c>
      <c r="BG724" s="2">
        <f>(Table4[[#This Row],[Accept]]-Table4[[#This Row],[projected_M1]])</f>
        <v>1</v>
      </c>
      <c r="BH724" s="2">
        <f>(Table4[[#This Row],[Accept]]-Table4[[#This Row],[projected_M2]])</f>
        <v>1</v>
      </c>
      <c r="BI724" s="2">
        <f>(Table4[[#This Row],[Accept]]-Table4[[#This Row],[projected_M3]])</f>
        <v>1</v>
      </c>
      <c r="BJ724" s="2">
        <f>(Table4[[#This Row],[Accept]]-Table4[[#This Row],[projected_M4]])</f>
        <v>1</v>
      </c>
    </row>
    <row r="725" spans="1:62" x14ac:dyDescent="0.3">
      <c r="A725">
        <v>8</v>
      </c>
      <c r="B725" t="s">
        <v>47</v>
      </c>
      <c r="C725">
        <v>0.88613857459934653</v>
      </c>
      <c r="D725">
        <v>-2</v>
      </c>
      <c r="E725" s="22">
        <f>IF(Table4[[#This Row],[Trial]]="G1",Table4[[#This Row],[Balance]]/100,IF(Table4[[#This Row],[Trial]]="G2",Table4[[#This Row],[Balance]]/200,Table4[[#This Row],[Balance]]/500))</f>
        <v>1.4</v>
      </c>
      <c r="F725" s="22">
        <f>IF(Table4[[#This Row],[Net_Balance]]&gt;1,1+(Table4[[#This Row],[Net_Balance]]-1)/$F$974,1)</f>
        <v>1.0057142857142858</v>
      </c>
      <c r="G725" s="22">
        <f>IF(Table4[[#This Row],[Net_Balance]]&lt;1,1-(1-Table4[[#This Row],[Net_Balance]])/$F$974,1)</f>
        <v>1</v>
      </c>
      <c r="H725" s="22">
        <f>IF(Table4[[#This Row],[Net_Balance]]&gt;1,1+(Table4[[#This Row],[Net_Balance]]-1)/$H$974,1)</f>
        <v>1.004</v>
      </c>
      <c r="I725" s="22">
        <f>IF(Table4[[#This Row],[Net_Balance]]&lt;1,1-(1-Table4[[#This Row],[Net_Balance]])/$H$974,1)</f>
        <v>1</v>
      </c>
      <c r="J725" s="22">
        <f>IF(Table4[[#This Row],[Net_Balance]]&gt;1,(Table4[[#This Row],[Net_Balance]]-1)/$J$974,0)</f>
        <v>7.9999999999999984E-3</v>
      </c>
      <c r="K725" s="22">
        <f>IF(Table4[[#This Row],[Net_Balance]]&lt;1,-(1-Table4[[#This Row],[Net_Balance]])/$J$974,0)</f>
        <v>0</v>
      </c>
      <c r="L725" t="s">
        <v>109</v>
      </c>
      <c r="M725" t="s">
        <v>81</v>
      </c>
      <c r="N725" t="s">
        <v>7</v>
      </c>
      <c r="O725">
        <v>1</v>
      </c>
      <c r="P725">
        <v>70</v>
      </c>
      <c r="Q725">
        <v>280</v>
      </c>
      <c r="R725">
        <v>1664606275</v>
      </c>
      <c r="S725">
        <v>4</v>
      </c>
      <c r="T725" t="s">
        <v>118</v>
      </c>
      <c r="U725">
        <v>1</v>
      </c>
      <c r="V725">
        <v>-50</v>
      </c>
      <c r="W725">
        <v>0.5</v>
      </c>
      <c r="X725">
        <v>70</v>
      </c>
      <c r="Y725">
        <v>0.5</v>
      </c>
      <c r="Z725">
        <v>10</v>
      </c>
      <c r="AA725">
        <v>3600</v>
      </c>
      <c r="AB725">
        <v>60</v>
      </c>
      <c r="AC725">
        <v>2</v>
      </c>
      <c r="AD725">
        <v>0.25</v>
      </c>
      <c r="AE725">
        <v>0.75</v>
      </c>
      <c r="AF725">
        <v>1</v>
      </c>
      <c r="AG725">
        <v>0.25</v>
      </c>
      <c r="AH725">
        <v>0.5</v>
      </c>
      <c r="AI725">
        <v>0.375</v>
      </c>
      <c r="AJ725">
        <v>0.625</v>
      </c>
      <c r="AK725">
        <v>25</v>
      </c>
      <c r="AL725">
        <v>3375</v>
      </c>
      <c r="AM725">
        <v>58.094750193111253</v>
      </c>
      <c r="AN725">
        <v>0.9</v>
      </c>
      <c r="AO725">
        <v>0.60844334427391233</v>
      </c>
      <c r="AP725">
        <v>0.39155665572608767</v>
      </c>
      <c r="AQ725" s="2">
        <f>Table4[[#This Row],[Gain]]^Table4[[#This Row],[θ]]</f>
        <v>43.153154399808855</v>
      </c>
      <c r="AR725" s="2">
        <f>-Table4[[#This Row],[λ]]*-Table4[[#This Row],[Loss]]^Table4[[#This Row],[θ]]</f>
        <v>64.054973166180915</v>
      </c>
      <c r="AS725" s="2">
        <f>Table4[[#This Row],[pie_gain]]*Table4[[#This Row],[v_n_w_g]]-Table4[[#This Row],[pie_loss]]*Table4[[#This Row],[v_n_w_l]]</f>
        <v>1.1750985034141088</v>
      </c>
      <c r="AT725" s="2">
        <f>IF(Table4[[#This Row],[diff_v]]&gt;=1,1,0)</f>
        <v>1</v>
      </c>
      <c r="AU725" s="2">
        <f>Table4[[#This Row],[Gain]]^(Table4[[#This Row],[θ]]*Table4[[#This Row],[ω_p]])</f>
        <v>44.091561134880003</v>
      </c>
      <c r="AV725" s="2">
        <f>-Table4[[#This Row],[λ]]*-Table4[[#This Row],[Loss]]^(Table4[[#This Row],[θ]]*Table4[[#This Row],[ω_n]])</f>
        <v>64.054973166180915</v>
      </c>
      <c r="AW725" s="2">
        <f>Table4[[#This Row],[v_n_w_g_w]]*Table4[[#This Row],[pie_gain]]-Table4[[#This Row],[v_n_w_l_w]]*Table4[[#This Row],[pie_loss]]</f>
        <v>1.7460658355899632</v>
      </c>
      <c r="AX725" s="2">
        <f>IF(Table4[[#This Row],[diff_v_w]]&gt;=1,1,0)</f>
        <v>1</v>
      </c>
      <c r="AY725" s="2">
        <f>Table4[[#This Row],[Gain]]^(Table4[[#This Row],[θ]])*Table4[[#This Row],[ω_p2]]</f>
        <v>43.32576701740809</v>
      </c>
      <c r="AZ725" s="2">
        <f>-Table4[[#This Row],[λ]]*-Table4[[#This Row],[Loss]]^(Table4[[#This Row],[θ]])*Table4[[#This Row],[ω_n2]]</f>
        <v>64.054973166180915</v>
      </c>
      <c r="BA725" s="2">
        <f>Table4[[#This Row],[v_n_w_g_w2]]*Table4[[#This Row],[pie_gain]]-Table4[[#This Row],[v_n_w_l_w2]]*Table4[[#This Row],[pie_loss]]</f>
        <v>1.2801235017300634</v>
      </c>
      <c r="BB725" s="2">
        <f>IF(Table4[[#This Row],[diff_v_w2]]&gt;=1,1,0)</f>
        <v>1</v>
      </c>
      <c r="BC725" s="2">
        <f>Table4[[#This Row],[Gain]]^(Table4[[#This Row],[θ]]+Table4[[#This Row],[ω_p3]])</f>
        <v>44.64505183059552</v>
      </c>
      <c r="BD725" s="2">
        <f>-Table4[[#This Row],[λ]]*-Table4[[#This Row],[Loss]]^(Table4[[#This Row],[θ]]+Table4[[#This Row],[ω_n3]])</f>
        <v>64.054973166180915</v>
      </c>
      <c r="BE725" s="2">
        <f>Table4[[#This Row],[v_n_w_g_w3]]*Table4[[#This Row],[pie_gain]]-Table4[[#This Row],[v_n_w_l_w3]]*Table4[[#This Row],[pie_loss]]</f>
        <v>2.0828335655156067</v>
      </c>
      <c r="BF725" s="2">
        <f>IF(Table4[[#This Row],[diff_v_w3]]&gt;=1,1,0)</f>
        <v>1</v>
      </c>
      <c r="BG725" s="2">
        <f>(Table4[[#This Row],[Accept]]-Table4[[#This Row],[projected_M1]])</f>
        <v>0</v>
      </c>
      <c r="BH725" s="2">
        <f>(Table4[[#This Row],[Accept]]-Table4[[#This Row],[projected_M2]])</f>
        <v>0</v>
      </c>
      <c r="BI725" s="2">
        <f>(Table4[[#This Row],[Accept]]-Table4[[#This Row],[projected_M3]])</f>
        <v>0</v>
      </c>
      <c r="BJ725" s="2">
        <f>(Table4[[#This Row],[Accept]]-Table4[[#This Row],[projected_M4]])</f>
        <v>0</v>
      </c>
    </row>
    <row r="726" spans="1:62" x14ac:dyDescent="0.3">
      <c r="A726">
        <v>10</v>
      </c>
      <c r="B726" t="s">
        <v>47</v>
      </c>
      <c r="C726">
        <v>0.88613857459934653</v>
      </c>
      <c r="D726">
        <v>-2</v>
      </c>
      <c r="E726" s="22">
        <f>IF(Table4[[#This Row],[Trial]]="G1",Table4[[#This Row],[Balance]]/100,IF(Table4[[#This Row],[Trial]]="G2",Table4[[#This Row],[Balance]]/200,Table4[[#This Row],[Balance]]/500))</f>
        <v>1.4</v>
      </c>
      <c r="F726" s="22">
        <f>IF(Table4[[#This Row],[Net_Balance]]&gt;1,1+(Table4[[#This Row],[Net_Balance]]-1)/$F$974,1)</f>
        <v>1.0057142857142858</v>
      </c>
      <c r="G726" s="22">
        <f>IF(Table4[[#This Row],[Net_Balance]]&lt;1,1-(1-Table4[[#This Row],[Net_Balance]])/$F$974,1)</f>
        <v>1</v>
      </c>
      <c r="H726" s="22">
        <f>IF(Table4[[#This Row],[Net_Balance]]&gt;1,1+(Table4[[#This Row],[Net_Balance]]-1)/$H$974,1)</f>
        <v>1.004</v>
      </c>
      <c r="I726" s="22">
        <f>IF(Table4[[#This Row],[Net_Balance]]&lt;1,1-(1-Table4[[#This Row],[Net_Balance]])/$H$974,1)</f>
        <v>1</v>
      </c>
      <c r="J726" s="22">
        <f>IF(Table4[[#This Row],[Net_Balance]]&gt;1,(Table4[[#This Row],[Net_Balance]]-1)/$J$974,0)</f>
        <v>7.9999999999999984E-3</v>
      </c>
      <c r="K726" s="22">
        <f>IF(Table4[[#This Row],[Net_Balance]]&lt;1,-(1-Table4[[#This Row],[Net_Balance]])/$J$974,0)</f>
        <v>0</v>
      </c>
      <c r="L726" t="s">
        <v>109</v>
      </c>
      <c r="M726" t="s">
        <v>58</v>
      </c>
      <c r="N726" t="s">
        <v>5</v>
      </c>
      <c r="O726">
        <v>0</v>
      </c>
      <c r="P726">
        <v>0</v>
      </c>
      <c r="Q726">
        <v>280</v>
      </c>
      <c r="R726">
        <v>1664606283</v>
      </c>
      <c r="S726">
        <v>4</v>
      </c>
      <c r="T726" t="s">
        <v>118</v>
      </c>
      <c r="U726">
        <v>1</v>
      </c>
      <c r="V726">
        <v>-50</v>
      </c>
      <c r="W726">
        <v>0.5</v>
      </c>
      <c r="X726">
        <v>50</v>
      </c>
      <c r="Y726">
        <v>0.5</v>
      </c>
      <c r="Z726">
        <v>0</v>
      </c>
      <c r="AA726">
        <v>2500</v>
      </c>
      <c r="AB726">
        <v>50</v>
      </c>
      <c r="AC726">
        <v>2</v>
      </c>
      <c r="AD726">
        <v>0.25</v>
      </c>
      <c r="AE726">
        <v>0.75</v>
      </c>
      <c r="AF726">
        <v>2</v>
      </c>
      <c r="AG726">
        <v>0.5</v>
      </c>
      <c r="AH726">
        <v>0.25</v>
      </c>
      <c r="AI726">
        <v>0.625</v>
      </c>
      <c r="AJ726">
        <v>0.375</v>
      </c>
      <c r="AK726">
        <v>-12.5</v>
      </c>
      <c r="AL726">
        <v>2343.75</v>
      </c>
      <c r="AM726">
        <v>48.412291827592711</v>
      </c>
      <c r="AN726">
        <v>0.9</v>
      </c>
      <c r="AO726">
        <v>0.38419903534316502</v>
      </c>
      <c r="AP726">
        <v>0.61580096465683498</v>
      </c>
      <c r="AQ726" s="2">
        <f>Table4[[#This Row],[Gain]]^Table4[[#This Row],[θ]]</f>
        <v>32.027486583090457</v>
      </c>
      <c r="AR726" s="2">
        <f>-Table4[[#This Row],[λ]]*-Table4[[#This Row],[Loss]]^Table4[[#This Row],[θ]]</f>
        <v>64.054973166180915</v>
      </c>
      <c r="AS726" s="2">
        <f>Table4[[#This Row],[pie_gain]]*Table4[[#This Row],[v_n_w_g]]-Table4[[#This Row],[pie_loss]]*Table4[[#This Row],[v_n_w_l]]</f>
        <v>-27.140184817112374</v>
      </c>
      <c r="AT726" s="2">
        <f>IF(Table4[[#This Row],[diff_v]]&gt;=1,1,0)</f>
        <v>0</v>
      </c>
      <c r="AU726" s="2">
        <f>Table4[[#This Row],[Gain]]^(Table4[[#This Row],[θ]]*Table4[[#This Row],[ω_p]])</f>
        <v>32.668248137412967</v>
      </c>
      <c r="AV726" s="2">
        <f>-Table4[[#This Row],[λ]]*-Table4[[#This Row],[Loss]]^(Table4[[#This Row],[θ]]*Table4[[#This Row],[ω_n]])</f>
        <v>64.054973166180915</v>
      </c>
      <c r="AW726" s="2">
        <f>Table4[[#This Row],[v_n_w_g_w]]*Table4[[#This Row],[pie_gain]]-Table4[[#This Row],[v_n_w_l_w]]*Table4[[#This Row],[pie_loss]]</f>
        <v>-26.894004846056678</v>
      </c>
      <c r="AX726" s="2">
        <f>IF(Table4[[#This Row],[diff_v_w]]&gt;=1,1,0)</f>
        <v>0</v>
      </c>
      <c r="AY726" s="2">
        <f>Table4[[#This Row],[Gain]]^(Table4[[#This Row],[θ]])*Table4[[#This Row],[ω_p2]]</f>
        <v>32.155596529422816</v>
      </c>
      <c r="AZ726" s="2">
        <f>-Table4[[#This Row],[λ]]*-Table4[[#This Row],[Loss]]^(Table4[[#This Row],[θ]])*Table4[[#This Row],[ω_n2]]</f>
        <v>64.054973166180915</v>
      </c>
      <c r="BA726" s="2">
        <f>Table4[[#This Row],[v_n_w_g_w2]]*Table4[[#This Row],[pie_gain]]-Table4[[#This Row],[v_n_w_l_w2]]*Table4[[#This Row],[pie_loss]]</f>
        <v>-27.090965099313618</v>
      </c>
      <c r="BB726" s="2">
        <f>IF(Table4[[#This Row],[diff_v_w2]]&gt;=1,1,0)</f>
        <v>0</v>
      </c>
      <c r="BC726" s="2">
        <f>Table4[[#This Row],[Gain]]^(Table4[[#This Row],[θ]]+Table4[[#This Row],[ω_p3]])</f>
        <v>33.045674288483788</v>
      </c>
      <c r="BD726" s="2">
        <f>-Table4[[#This Row],[λ]]*-Table4[[#This Row],[Loss]]^(Table4[[#This Row],[θ]]+Table4[[#This Row],[ω_n3]])</f>
        <v>64.054973166180915</v>
      </c>
      <c r="BE726" s="2">
        <f>Table4[[#This Row],[v_n_w_g_w3]]*Table4[[#This Row],[pie_gain]]-Table4[[#This Row],[v_n_w_l_w3]]*Table4[[#This Row],[pie_loss]]</f>
        <v>-26.748998082901984</v>
      </c>
      <c r="BF726" s="2">
        <f>IF(Table4[[#This Row],[diff_v_w3]]&gt;=1,1,0)</f>
        <v>0</v>
      </c>
      <c r="BG726" s="2">
        <f>(Table4[[#This Row],[Accept]]-Table4[[#This Row],[projected_M1]])</f>
        <v>0</v>
      </c>
      <c r="BH726" s="2">
        <f>(Table4[[#This Row],[Accept]]-Table4[[#This Row],[projected_M2]])</f>
        <v>0</v>
      </c>
      <c r="BI726" s="2">
        <f>(Table4[[#This Row],[Accept]]-Table4[[#This Row],[projected_M3]])</f>
        <v>0</v>
      </c>
      <c r="BJ726" s="2">
        <f>(Table4[[#This Row],[Accept]]-Table4[[#This Row],[projected_M4]])</f>
        <v>0</v>
      </c>
    </row>
    <row r="727" spans="1:62" x14ac:dyDescent="0.3">
      <c r="A727">
        <v>11</v>
      </c>
      <c r="B727" t="s">
        <v>47</v>
      </c>
      <c r="C727">
        <v>0.88613857459934653</v>
      </c>
      <c r="D727">
        <v>-2</v>
      </c>
      <c r="E727" s="22">
        <f>IF(Table4[[#This Row],[Trial]]="G1",Table4[[#This Row],[Balance]]/100,IF(Table4[[#This Row],[Trial]]="G2",Table4[[#This Row],[Balance]]/200,Table4[[#This Row],[Balance]]/500))</f>
        <v>1.4</v>
      </c>
      <c r="F727" s="22">
        <f>IF(Table4[[#This Row],[Net_Balance]]&gt;1,1+(Table4[[#This Row],[Net_Balance]]-1)/$F$974,1)</f>
        <v>1.0057142857142858</v>
      </c>
      <c r="G727" s="22">
        <f>IF(Table4[[#This Row],[Net_Balance]]&lt;1,1-(1-Table4[[#This Row],[Net_Balance]])/$F$974,1)</f>
        <v>1</v>
      </c>
      <c r="H727" s="22">
        <f>IF(Table4[[#This Row],[Net_Balance]]&gt;1,1+(Table4[[#This Row],[Net_Balance]]-1)/$H$974,1)</f>
        <v>1.004</v>
      </c>
      <c r="I727" s="22">
        <f>IF(Table4[[#This Row],[Net_Balance]]&lt;1,1-(1-Table4[[#This Row],[Net_Balance]])/$H$974,1)</f>
        <v>1</v>
      </c>
      <c r="J727" s="22">
        <f>IF(Table4[[#This Row],[Net_Balance]]&gt;1,(Table4[[#This Row],[Net_Balance]]-1)/$J$974,0)</f>
        <v>7.9999999999999984E-3</v>
      </c>
      <c r="K727" s="22">
        <f>IF(Table4[[#This Row],[Net_Balance]]&lt;1,-(1-Table4[[#This Row],[Net_Balance]])/$J$974,0)</f>
        <v>0</v>
      </c>
      <c r="L727" t="s">
        <v>109</v>
      </c>
      <c r="M727" t="s">
        <v>98</v>
      </c>
      <c r="N727" t="s">
        <v>5</v>
      </c>
      <c r="O727">
        <v>0</v>
      </c>
      <c r="P727">
        <v>0</v>
      </c>
      <c r="Q727">
        <v>280</v>
      </c>
      <c r="R727">
        <v>1664606289</v>
      </c>
      <c r="S727">
        <v>6</v>
      </c>
      <c r="T727" t="s">
        <v>117</v>
      </c>
      <c r="U727">
        <v>0</v>
      </c>
      <c r="V727">
        <v>-10</v>
      </c>
      <c r="W727">
        <v>0.5</v>
      </c>
      <c r="X727">
        <v>0</v>
      </c>
      <c r="Y727">
        <v>0.5</v>
      </c>
      <c r="Z727">
        <v>-5</v>
      </c>
      <c r="AA727">
        <v>25</v>
      </c>
      <c r="AB727">
        <v>5</v>
      </c>
      <c r="AC727">
        <v>2</v>
      </c>
      <c r="AD727">
        <v>0.25</v>
      </c>
      <c r="AE727">
        <v>0.75</v>
      </c>
      <c r="AF727">
        <v>2</v>
      </c>
      <c r="AG727">
        <v>0.5</v>
      </c>
      <c r="AH727">
        <v>0.25</v>
      </c>
      <c r="AI727">
        <v>0.625</v>
      </c>
      <c r="AJ727">
        <v>0.375</v>
      </c>
      <c r="AK727">
        <v>-6.25</v>
      </c>
      <c r="AL727">
        <v>23.4375</v>
      </c>
      <c r="AM727">
        <v>4.8412291827592711</v>
      </c>
      <c r="AN727">
        <v>0.9</v>
      </c>
      <c r="AO727">
        <v>0.38419903534316502</v>
      </c>
      <c r="AP727">
        <v>0.61580096465683498</v>
      </c>
      <c r="AQ727" s="2">
        <f>Table4[[#This Row],[Gain]]^Table4[[#This Row],[θ]]</f>
        <v>0</v>
      </c>
      <c r="AR727" s="2">
        <f>-Table4[[#This Row],[λ]]*-Table4[[#This Row],[Loss]]^Table4[[#This Row],[θ]]</f>
        <v>15.387517868726606</v>
      </c>
      <c r="AS727" s="2">
        <f>Table4[[#This Row],[pie_gain]]*Table4[[#This Row],[v_n_w_g]]-Table4[[#This Row],[pie_loss]]*Table4[[#This Row],[v_n_w_l]]</f>
        <v>-9.4756483472361293</v>
      </c>
      <c r="AT727" s="2">
        <f>IF(Table4[[#This Row],[diff_v]]&gt;=1,1,0)</f>
        <v>0</v>
      </c>
      <c r="AU727" s="2">
        <f>Table4[[#This Row],[Gain]]^(Table4[[#This Row],[θ]]*Table4[[#This Row],[ω_p]])</f>
        <v>0</v>
      </c>
      <c r="AV727" s="2">
        <f>-Table4[[#This Row],[λ]]*-Table4[[#This Row],[Loss]]^(Table4[[#This Row],[θ]]*Table4[[#This Row],[ω_n]])</f>
        <v>15.387517868726606</v>
      </c>
      <c r="AW727" s="2">
        <f>Table4[[#This Row],[v_n_w_g_w]]*Table4[[#This Row],[pie_gain]]-Table4[[#This Row],[v_n_w_l_w]]*Table4[[#This Row],[pie_loss]]</f>
        <v>-9.4756483472361293</v>
      </c>
      <c r="AX727" s="2">
        <f>IF(Table4[[#This Row],[diff_v_w]]&gt;=1,1,0)</f>
        <v>0</v>
      </c>
      <c r="AY727" s="2">
        <f>Table4[[#This Row],[Gain]]^(Table4[[#This Row],[θ]])*Table4[[#This Row],[ω_p2]]</f>
        <v>0</v>
      </c>
      <c r="AZ727" s="2">
        <f>-Table4[[#This Row],[λ]]*-Table4[[#This Row],[Loss]]^(Table4[[#This Row],[θ]])*Table4[[#This Row],[ω_n2]]</f>
        <v>15.387517868726606</v>
      </c>
      <c r="BA727" s="2">
        <f>Table4[[#This Row],[v_n_w_g_w2]]*Table4[[#This Row],[pie_gain]]-Table4[[#This Row],[v_n_w_l_w2]]*Table4[[#This Row],[pie_loss]]</f>
        <v>-9.4756483472361293</v>
      </c>
      <c r="BB727" s="2">
        <f>IF(Table4[[#This Row],[diff_v_w2]]&gt;=1,1,0)</f>
        <v>0</v>
      </c>
      <c r="BC727" s="2">
        <f>Table4[[#This Row],[Gain]]^(Table4[[#This Row],[θ]]+Table4[[#This Row],[ω_p3]])</f>
        <v>0</v>
      </c>
      <c r="BD727" s="2">
        <f>-Table4[[#This Row],[λ]]*-Table4[[#This Row],[Loss]]^(Table4[[#This Row],[θ]]+Table4[[#This Row],[ω_n3]])</f>
        <v>15.387517868726606</v>
      </c>
      <c r="BE727" s="2">
        <f>Table4[[#This Row],[v_n_w_g_w3]]*Table4[[#This Row],[pie_gain]]-Table4[[#This Row],[v_n_w_l_w3]]*Table4[[#This Row],[pie_loss]]</f>
        <v>-9.4756483472361293</v>
      </c>
      <c r="BF727" s="2">
        <f>IF(Table4[[#This Row],[diff_v_w3]]&gt;=1,1,0)</f>
        <v>0</v>
      </c>
      <c r="BG727" s="2">
        <f>(Table4[[#This Row],[Accept]]-Table4[[#This Row],[projected_M1]])</f>
        <v>0</v>
      </c>
      <c r="BH727" s="2">
        <f>(Table4[[#This Row],[Accept]]-Table4[[#This Row],[projected_M2]])</f>
        <v>0</v>
      </c>
      <c r="BI727" s="2">
        <f>(Table4[[#This Row],[Accept]]-Table4[[#This Row],[projected_M3]])</f>
        <v>0</v>
      </c>
      <c r="BJ727" s="2">
        <f>(Table4[[#This Row],[Accept]]-Table4[[#This Row],[projected_M4]])</f>
        <v>0</v>
      </c>
    </row>
    <row r="728" spans="1:62" x14ac:dyDescent="0.3">
      <c r="A728">
        <v>13</v>
      </c>
      <c r="B728" t="s">
        <v>47</v>
      </c>
      <c r="C728">
        <v>0.88613857459934653</v>
      </c>
      <c r="D728">
        <v>-2</v>
      </c>
      <c r="E728" s="22">
        <f>IF(Table4[[#This Row],[Trial]]="G1",Table4[[#This Row],[Balance]]/100,IF(Table4[[#This Row],[Trial]]="G2",Table4[[#This Row],[Balance]]/200,Table4[[#This Row],[Balance]]/500))</f>
        <v>1.35</v>
      </c>
      <c r="F728" s="22">
        <f>IF(Table4[[#This Row],[Net_Balance]]&gt;1,1+(Table4[[#This Row],[Net_Balance]]-1)/$F$974,1)</f>
        <v>1.0049999999999999</v>
      </c>
      <c r="G728" s="22">
        <f>IF(Table4[[#This Row],[Net_Balance]]&lt;1,1-(1-Table4[[#This Row],[Net_Balance]])/$F$974,1)</f>
        <v>1</v>
      </c>
      <c r="H728" s="22">
        <f>IF(Table4[[#This Row],[Net_Balance]]&gt;1,1+(Table4[[#This Row],[Net_Balance]]-1)/$H$974,1)</f>
        <v>1.0035000000000001</v>
      </c>
      <c r="I728" s="22">
        <f>IF(Table4[[#This Row],[Net_Balance]]&lt;1,1-(1-Table4[[#This Row],[Net_Balance]])/$H$974,1)</f>
        <v>1</v>
      </c>
      <c r="J728" s="22">
        <f>IF(Table4[[#This Row],[Net_Balance]]&gt;1,(Table4[[#This Row],[Net_Balance]]-1)/$J$974,0)</f>
        <v>7.0000000000000019E-3</v>
      </c>
      <c r="K728" s="22">
        <f>IF(Table4[[#This Row],[Net_Balance]]&lt;1,-(1-Table4[[#This Row],[Net_Balance]])/$J$974,0)</f>
        <v>0</v>
      </c>
      <c r="L728" t="s">
        <v>109</v>
      </c>
      <c r="M728" t="s">
        <v>62</v>
      </c>
      <c r="N728" t="s">
        <v>7</v>
      </c>
      <c r="O728">
        <v>1</v>
      </c>
      <c r="P728">
        <v>-10</v>
      </c>
      <c r="Q728">
        <v>270</v>
      </c>
      <c r="R728">
        <v>1664606305</v>
      </c>
      <c r="S728">
        <v>9</v>
      </c>
      <c r="T728" t="s">
        <v>118</v>
      </c>
      <c r="U728">
        <v>1</v>
      </c>
      <c r="V728">
        <v>-10</v>
      </c>
      <c r="W728">
        <v>0.5</v>
      </c>
      <c r="X728">
        <v>20</v>
      </c>
      <c r="Y728">
        <v>0.5</v>
      </c>
      <c r="Z728">
        <v>5</v>
      </c>
      <c r="AA728">
        <v>225</v>
      </c>
      <c r="AB728">
        <v>15</v>
      </c>
      <c r="AC728">
        <v>4</v>
      </c>
      <c r="AD728">
        <v>0.25</v>
      </c>
      <c r="AE728">
        <v>0.75</v>
      </c>
      <c r="AF728">
        <v>2</v>
      </c>
      <c r="AG728">
        <v>0.5</v>
      </c>
      <c r="AH728">
        <v>0.25</v>
      </c>
      <c r="AI728">
        <v>0.625</v>
      </c>
      <c r="AJ728">
        <v>0.375</v>
      </c>
      <c r="AK728">
        <v>1.25</v>
      </c>
      <c r="AL728">
        <v>210.9375</v>
      </c>
      <c r="AM728">
        <v>14.523687548277813</v>
      </c>
      <c r="AN728">
        <v>0.9</v>
      </c>
      <c r="AO728">
        <v>0.38419903534316502</v>
      </c>
      <c r="AP728">
        <v>0.61580096465683498</v>
      </c>
      <c r="AQ728" s="2">
        <f>Table4[[#This Row],[Gain]]^Table4[[#This Row],[θ]]</f>
        <v>14.219779625740344</v>
      </c>
      <c r="AR728" s="2">
        <f>-Table4[[#This Row],[λ]]*-Table4[[#This Row],[Loss]]^Table4[[#This Row],[θ]]</f>
        <v>15.387517868726606</v>
      </c>
      <c r="AS728" s="2">
        <f>Table4[[#This Row],[pie_gain]]*Table4[[#This Row],[v_n_w_g]]-Table4[[#This Row],[pie_loss]]*Table4[[#This Row],[v_n_w_l]]</f>
        <v>-4.0124227322342971</v>
      </c>
      <c r="AT728" s="2">
        <f>IF(Table4[[#This Row],[diff_v]]&gt;=1,1,0)</f>
        <v>0</v>
      </c>
      <c r="AU728" s="2">
        <f>Table4[[#This Row],[Gain]]^(Table4[[#This Row],[θ]]*Table4[[#This Row],[ω_p]])</f>
        <v>14.409779332581103</v>
      </c>
      <c r="AV728" s="2">
        <f>-Table4[[#This Row],[λ]]*-Table4[[#This Row],[Loss]]^(Table4[[#This Row],[θ]]*Table4[[#This Row],[ω_n]])</f>
        <v>15.387517868726606</v>
      </c>
      <c r="AW728" s="2">
        <f>Table4[[#This Row],[v_n_w_g_w]]*Table4[[#This Row],[pie_gain]]-Table4[[#This Row],[v_n_w_l_w]]*Table4[[#This Row],[pie_loss]]</f>
        <v>-3.9394250281505938</v>
      </c>
      <c r="AX728" s="2">
        <f>IF(Table4[[#This Row],[diff_v_w]]&gt;=1,1,0)</f>
        <v>0</v>
      </c>
      <c r="AY728" s="2">
        <f>Table4[[#This Row],[Gain]]^(Table4[[#This Row],[θ]])*Table4[[#This Row],[ω_p2]]</f>
        <v>14.269548854430436</v>
      </c>
      <c r="AZ728" s="2">
        <f>-Table4[[#This Row],[λ]]*-Table4[[#This Row],[Loss]]^(Table4[[#This Row],[θ]])*Table4[[#This Row],[ω_n2]]</f>
        <v>15.387517868726606</v>
      </c>
      <c r="BA728" s="2">
        <f>Table4[[#This Row],[v_n_w_g_w2]]*Table4[[#This Row],[pie_gain]]-Table4[[#This Row],[v_n_w_l_w2]]*Table4[[#This Row],[pie_loss]]</f>
        <v>-3.9933014425817905</v>
      </c>
      <c r="BB728" s="2">
        <f>IF(Table4[[#This Row],[diff_v_w2]]&gt;=1,1,0)</f>
        <v>0</v>
      </c>
      <c r="BC728" s="2">
        <f>Table4[[#This Row],[Gain]]^(Table4[[#This Row],[θ]]+Table4[[#This Row],[ω_p3]])</f>
        <v>14.521118711615792</v>
      </c>
      <c r="BD728" s="2">
        <f>-Table4[[#This Row],[λ]]*-Table4[[#This Row],[Loss]]^(Table4[[#This Row],[θ]]+Table4[[#This Row],[ω_n3]])</f>
        <v>15.387517868726606</v>
      </c>
      <c r="BE728" s="2">
        <f>Table4[[#This Row],[v_n_w_g_w3]]*Table4[[#This Row],[pie_gain]]-Table4[[#This Row],[v_n_w_l_w3]]*Table4[[#This Row],[pie_loss]]</f>
        <v>-3.8966485461297591</v>
      </c>
      <c r="BF728" s="2">
        <f>IF(Table4[[#This Row],[diff_v_w3]]&gt;=1,1,0)</f>
        <v>0</v>
      </c>
      <c r="BG728" s="2">
        <f>(Table4[[#This Row],[Accept]]-Table4[[#This Row],[projected_M1]])</f>
        <v>1</v>
      </c>
      <c r="BH728" s="2">
        <f>(Table4[[#This Row],[Accept]]-Table4[[#This Row],[projected_M2]])</f>
        <v>1</v>
      </c>
      <c r="BI728" s="2">
        <f>(Table4[[#This Row],[Accept]]-Table4[[#This Row],[projected_M3]])</f>
        <v>1</v>
      </c>
      <c r="BJ728" s="2">
        <f>(Table4[[#This Row],[Accept]]-Table4[[#This Row],[projected_M4]])</f>
        <v>1</v>
      </c>
    </row>
    <row r="729" spans="1:62" x14ac:dyDescent="0.3">
      <c r="A729">
        <v>14</v>
      </c>
      <c r="B729" t="s">
        <v>47</v>
      </c>
      <c r="C729">
        <v>0.88613857459934653</v>
      </c>
      <c r="D729">
        <v>-2</v>
      </c>
      <c r="E729" s="22">
        <f>IF(Table4[[#This Row],[Trial]]="G1",Table4[[#This Row],[Balance]]/100,IF(Table4[[#This Row],[Trial]]="G2",Table4[[#This Row],[Balance]]/200,Table4[[#This Row],[Balance]]/500))</f>
        <v>1.35</v>
      </c>
      <c r="F729" s="22">
        <f>IF(Table4[[#This Row],[Net_Balance]]&gt;1,1+(Table4[[#This Row],[Net_Balance]]-1)/$F$974,1)</f>
        <v>1.0049999999999999</v>
      </c>
      <c r="G729" s="22">
        <f>IF(Table4[[#This Row],[Net_Balance]]&lt;1,1-(1-Table4[[#This Row],[Net_Balance]])/$F$974,1)</f>
        <v>1</v>
      </c>
      <c r="H729" s="22">
        <f>IF(Table4[[#This Row],[Net_Balance]]&gt;1,1+(Table4[[#This Row],[Net_Balance]]-1)/$H$974,1)</f>
        <v>1.0035000000000001</v>
      </c>
      <c r="I729" s="22">
        <f>IF(Table4[[#This Row],[Net_Balance]]&lt;1,1-(1-Table4[[#This Row],[Net_Balance]])/$H$974,1)</f>
        <v>1</v>
      </c>
      <c r="J729" s="22">
        <f>IF(Table4[[#This Row],[Net_Balance]]&gt;1,(Table4[[#This Row],[Net_Balance]]-1)/$J$974,0)</f>
        <v>7.0000000000000019E-3</v>
      </c>
      <c r="K729" s="22">
        <f>IF(Table4[[#This Row],[Net_Balance]]&lt;1,-(1-Table4[[#This Row],[Net_Balance]])/$J$974,0)</f>
        <v>0</v>
      </c>
      <c r="L729" t="s">
        <v>109</v>
      </c>
      <c r="M729" t="s">
        <v>78</v>
      </c>
      <c r="N729" t="s">
        <v>5</v>
      </c>
      <c r="O729">
        <v>0</v>
      </c>
      <c r="P729">
        <v>0</v>
      </c>
      <c r="Q729">
        <v>270</v>
      </c>
      <c r="R729">
        <v>1664606309</v>
      </c>
      <c r="S729">
        <v>4</v>
      </c>
      <c r="T729" t="s">
        <v>118</v>
      </c>
      <c r="U729">
        <v>1</v>
      </c>
      <c r="V729">
        <v>-90</v>
      </c>
      <c r="W729">
        <v>0.5</v>
      </c>
      <c r="X729">
        <v>80</v>
      </c>
      <c r="Y729">
        <v>0.5</v>
      </c>
      <c r="Z729">
        <v>-5</v>
      </c>
      <c r="AA729">
        <v>7225</v>
      </c>
      <c r="AB729">
        <v>85</v>
      </c>
      <c r="AC729">
        <v>2</v>
      </c>
      <c r="AD729">
        <v>0.25</v>
      </c>
      <c r="AE729">
        <v>0.75</v>
      </c>
      <c r="AF729">
        <v>2</v>
      </c>
      <c r="AG729">
        <v>0.5</v>
      </c>
      <c r="AH729">
        <v>0.25</v>
      </c>
      <c r="AI729">
        <v>0.625</v>
      </c>
      <c r="AJ729">
        <v>0.375</v>
      </c>
      <c r="AK729">
        <v>-26.25</v>
      </c>
      <c r="AL729">
        <v>6773.4375</v>
      </c>
      <c r="AM729">
        <v>82.300896106907615</v>
      </c>
      <c r="AN729">
        <v>0.9</v>
      </c>
      <c r="AO729">
        <v>0.38419903534316502</v>
      </c>
      <c r="AP729">
        <v>0.61580096465683498</v>
      </c>
      <c r="AQ729" s="2">
        <f>Table4[[#This Row],[Gain]]^Table4[[#This Row],[θ]]</f>
        <v>48.573729325843161</v>
      </c>
      <c r="AR729" s="2">
        <f>-Table4[[#This Row],[λ]]*-Table4[[#This Row],[Loss]]^Table4[[#This Row],[θ]]</f>
        <v>107.83498131120591</v>
      </c>
      <c r="AS729" s="2">
        <f>Table4[[#This Row],[pie_gain]]*Table4[[#This Row],[v_n_w_g]]-Table4[[#This Row],[pie_loss]]*Table4[[#This Row],[v_n_w_l]]</f>
        <v>-47.742905565183428</v>
      </c>
      <c r="AT729" s="2">
        <f>IF(Table4[[#This Row],[diff_v]]&gt;=1,1,0)</f>
        <v>0</v>
      </c>
      <c r="AU729" s="2">
        <f>Table4[[#This Row],[Gain]]^(Table4[[#This Row],[θ]]*Table4[[#This Row],[ω_p]])</f>
        <v>49.526023073314015</v>
      </c>
      <c r="AV729" s="2">
        <f>-Table4[[#This Row],[λ]]*-Table4[[#This Row],[Loss]]^(Table4[[#This Row],[θ]]*Table4[[#This Row],[ω_n]])</f>
        <v>107.83498131120591</v>
      </c>
      <c r="AW729" s="2">
        <f>Table4[[#This Row],[v_n_w_g_w]]*Table4[[#This Row],[pie_gain]]-Table4[[#This Row],[v_n_w_l_w]]*Table4[[#This Row],[pie_loss]]</f>
        <v>-47.377035226041798</v>
      </c>
      <c r="AX729" s="2">
        <f>IF(Table4[[#This Row],[diff_v_w]]&gt;=1,1,0)</f>
        <v>0</v>
      </c>
      <c r="AY729" s="2">
        <f>Table4[[#This Row],[Gain]]^(Table4[[#This Row],[θ]])*Table4[[#This Row],[ω_p2]]</f>
        <v>48.743737378483615</v>
      </c>
      <c r="AZ729" s="2">
        <f>-Table4[[#This Row],[λ]]*-Table4[[#This Row],[Loss]]^(Table4[[#This Row],[θ]])*Table4[[#This Row],[ω_n2]]</f>
        <v>107.83498131120591</v>
      </c>
      <c r="BA729" s="2">
        <f>Table4[[#This Row],[v_n_w_g_w2]]*Table4[[#This Row],[pie_gain]]-Table4[[#This Row],[v_n_w_l_w2]]*Table4[[#This Row],[pie_loss]]</f>
        <v>-47.677588635358397</v>
      </c>
      <c r="BB729" s="2">
        <f>IF(Table4[[#This Row],[diff_v_w2]]&gt;=1,1,0)</f>
        <v>0</v>
      </c>
      <c r="BC729" s="2">
        <f>Table4[[#This Row],[Gain]]^(Table4[[#This Row],[θ]]+Table4[[#This Row],[ω_p3]])</f>
        <v>50.086776059877565</v>
      </c>
      <c r="BD729" s="2">
        <f>-Table4[[#This Row],[λ]]*-Table4[[#This Row],[Loss]]^(Table4[[#This Row],[θ]]+Table4[[#This Row],[ω_n3]])</f>
        <v>107.83498131120591</v>
      </c>
      <c r="BE729" s="2">
        <f>Table4[[#This Row],[v_n_w_g_w3]]*Table4[[#This Row],[pie_gain]]-Table4[[#This Row],[v_n_w_l_w3]]*Table4[[#This Row],[pie_loss]]</f>
        <v>-47.161594469538286</v>
      </c>
      <c r="BF729" s="2">
        <f>IF(Table4[[#This Row],[diff_v_w3]]&gt;=1,1,0)</f>
        <v>0</v>
      </c>
      <c r="BG729" s="2">
        <f>(Table4[[#This Row],[Accept]]-Table4[[#This Row],[projected_M1]])</f>
        <v>0</v>
      </c>
      <c r="BH729" s="2">
        <f>(Table4[[#This Row],[Accept]]-Table4[[#This Row],[projected_M2]])</f>
        <v>0</v>
      </c>
      <c r="BI729" s="2">
        <f>(Table4[[#This Row],[Accept]]-Table4[[#This Row],[projected_M3]])</f>
        <v>0</v>
      </c>
      <c r="BJ729" s="2">
        <f>(Table4[[#This Row],[Accept]]-Table4[[#This Row],[projected_M4]])</f>
        <v>0</v>
      </c>
    </row>
    <row r="730" spans="1:62" x14ac:dyDescent="0.3">
      <c r="A730">
        <v>15</v>
      </c>
      <c r="B730" t="s">
        <v>47</v>
      </c>
      <c r="C730">
        <v>0.88613857459934653</v>
      </c>
      <c r="D730">
        <v>-2</v>
      </c>
      <c r="E730" s="22">
        <f>IF(Table4[[#This Row],[Trial]]="G1",Table4[[#This Row],[Balance]]/100,IF(Table4[[#This Row],[Trial]]="G2",Table4[[#This Row],[Balance]]/200,Table4[[#This Row],[Balance]]/500))</f>
        <v>1.35</v>
      </c>
      <c r="F730" s="22">
        <f>IF(Table4[[#This Row],[Net_Balance]]&gt;1,1+(Table4[[#This Row],[Net_Balance]]-1)/$F$974,1)</f>
        <v>1.0049999999999999</v>
      </c>
      <c r="G730" s="22">
        <f>IF(Table4[[#This Row],[Net_Balance]]&lt;1,1-(1-Table4[[#This Row],[Net_Balance]])/$F$974,1)</f>
        <v>1</v>
      </c>
      <c r="H730" s="22">
        <f>IF(Table4[[#This Row],[Net_Balance]]&gt;1,1+(Table4[[#This Row],[Net_Balance]]-1)/$H$974,1)</f>
        <v>1.0035000000000001</v>
      </c>
      <c r="I730" s="22">
        <f>IF(Table4[[#This Row],[Net_Balance]]&lt;1,1-(1-Table4[[#This Row],[Net_Balance]])/$H$974,1)</f>
        <v>1</v>
      </c>
      <c r="J730" s="22">
        <f>IF(Table4[[#This Row],[Net_Balance]]&gt;1,(Table4[[#This Row],[Net_Balance]]-1)/$J$974,0)</f>
        <v>7.0000000000000019E-3</v>
      </c>
      <c r="K730" s="22">
        <f>IF(Table4[[#This Row],[Net_Balance]]&lt;1,-(1-Table4[[#This Row],[Net_Balance]])/$J$974,0)</f>
        <v>0</v>
      </c>
      <c r="L730" t="s">
        <v>109</v>
      </c>
      <c r="M730" t="s">
        <v>102</v>
      </c>
      <c r="N730" t="s">
        <v>5</v>
      </c>
      <c r="O730">
        <v>0</v>
      </c>
      <c r="P730">
        <v>0</v>
      </c>
      <c r="Q730">
        <v>270</v>
      </c>
      <c r="R730">
        <v>1664606313</v>
      </c>
      <c r="S730">
        <v>4</v>
      </c>
      <c r="T730" t="s">
        <v>117</v>
      </c>
      <c r="U730">
        <v>0</v>
      </c>
      <c r="V730">
        <v>-10</v>
      </c>
      <c r="W730">
        <v>0.5</v>
      </c>
      <c r="X730">
        <v>20</v>
      </c>
      <c r="Y730">
        <v>0.5</v>
      </c>
      <c r="Z730">
        <v>5</v>
      </c>
      <c r="AA730">
        <v>225</v>
      </c>
      <c r="AB730">
        <v>15</v>
      </c>
      <c r="AC730">
        <v>2</v>
      </c>
      <c r="AD730">
        <v>0.25</v>
      </c>
      <c r="AE730">
        <v>0.75</v>
      </c>
      <c r="AF730">
        <v>2</v>
      </c>
      <c r="AG730">
        <v>0.5</v>
      </c>
      <c r="AH730">
        <v>0.25</v>
      </c>
      <c r="AI730">
        <v>0.625</v>
      </c>
      <c r="AJ730">
        <v>0.375</v>
      </c>
      <c r="AK730">
        <v>1.25</v>
      </c>
      <c r="AL730">
        <v>210.9375</v>
      </c>
      <c r="AM730">
        <v>14.523687548277813</v>
      </c>
      <c r="AN730">
        <v>0.9</v>
      </c>
      <c r="AO730">
        <v>0.38419903534316502</v>
      </c>
      <c r="AP730">
        <v>0.61580096465683498</v>
      </c>
      <c r="AQ730" s="2">
        <f>Table4[[#This Row],[Gain]]^Table4[[#This Row],[θ]]</f>
        <v>14.219779625740344</v>
      </c>
      <c r="AR730" s="2">
        <f>-Table4[[#This Row],[λ]]*-Table4[[#This Row],[Loss]]^Table4[[#This Row],[θ]]</f>
        <v>15.387517868726606</v>
      </c>
      <c r="AS730" s="2">
        <f>Table4[[#This Row],[pie_gain]]*Table4[[#This Row],[v_n_w_g]]-Table4[[#This Row],[pie_loss]]*Table4[[#This Row],[v_n_w_l]]</f>
        <v>-4.0124227322342971</v>
      </c>
      <c r="AT730" s="2">
        <f>IF(Table4[[#This Row],[diff_v]]&gt;=1,1,0)</f>
        <v>0</v>
      </c>
      <c r="AU730" s="2">
        <f>Table4[[#This Row],[Gain]]^(Table4[[#This Row],[θ]]*Table4[[#This Row],[ω_p]])</f>
        <v>14.409779332581103</v>
      </c>
      <c r="AV730" s="2">
        <f>-Table4[[#This Row],[λ]]*-Table4[[#This Row],[Loss]]^(Table4[[#This Row],[θ]]*Table4[[#This Row],[ω_n]])</f>
        <v>15.387517868726606</v>
      </c>
      <c r="AW730" s="2">
        <f>Table4[[#This Row],[v_n_w_g_w]]*Table4[[#This Row],[pie_gain]]-Table4[[#This Row],[v_n_w_l_w]]*Table4[[#This Row],[pie_loss]]</f>
        <v>-3.9394250281505938</v>
      </c>
      <c r="AX730" s="2">
        <f>IF(Table4[[#This Row],[diff_v_w]]&gt;=1,1,0)</f>
        <v>0</v>
      </c>
      <c r="AY730" s="2">
        <f>Table4[[#This Row],[Gain]]^(Table4[[#This Row],[θ]])*Table4[[#This Row],[ω_p2]]</f>
        <v>14.269548854430436</v>
      </c>
      <c r="AZ730" s="2">
        <f>-Table4[[#This Row],[λ]]*-Table4[[#This Row],[Loss]]^(Table4[[#This Row],[θ]])*Table4[[#This Row],[ω_n2]]</f>
        <v>15.387517868726606</v>
      </c>
      <c r="BA730" s="2">
        <f>Table4[[#This Row],[v_n_w_g_w2]]*Table4[[#This Row],[pie_gain]]-Table4[[#This Row],[v_n_w_l_w2]]*Table4[[#This Row],[pie_loss]]</f>
        <v>-3.9933014425817905</v>
      </c>
      <c r="BB730" s="2">
        <f>IF(Table4[[#This Row],[diff_v_w2]]&gt;=1,1,0)</f>
        <v>0</v>
      </c>
      <c r="BC730" s="2">
        <f>Table4[[#This Row],[Gain]]^(Table4[[#This Row],[θ]]+Table4[[#This Row],[ω_p3]])</f>
        <v>14.521118711615792</v>
      </c>
      <c r="BD730" s="2">
        <f>-Table4[[#This Row],[λ]]*-Table4[[#This Row],[Loss]]^(Table4[[#This Row],[θ]]+Table4[[#This Row],[ω_n3]])</f>
        <v>15.387517868726606</v>
      </c>
      <c r="BE730" s="2">
        <f>Table4[[#This Row],[v_n_w_g_w3]]*Table4[[#This Row],[pie_gain]]-Table4[[#This Row],[v_n_w_l_w3]]*Table4[[#This Row],[pie_loss]]</f>
        <v>-3.8966485461297591</v>
      </c>
      <c r="BF730" s="2">
        <f>IF(Table4[[#This Row],[diff_v_w3]]&gt;=1,1,0)</f>
        <v>0</v>
      </c>
      <c r="BG730" s="2">
        <f>(Table4[[#This Row],[Accept]]-Table4[[#This Row],[projected_M1]])</f>
        <v>0</v>
      </c>
      <c r="BH730" s="2">
        <f>(Table4[[#This Row],[Accept]]-Table4[[#This Row],[projected_M2]])</f>
        <v>0</v>
      </c>
      <c r="BI730" s="2">
        <f>(Table4[[#This Row],[Accept]]-Table4[[#This Row],[projected_M3]])</f>
        <v>0</v>
      </c>
      <c r="BJ730" s="2">
        <f>(Table4[[#This Row],[Accept]]-Table4[[#This Row],[projected_M4]])</f>
        <v>0</v>
      </c>
    </row>
    <row r="731" spans="1:62" x14ac:dyDescent="0.3">
      <c r="A731">
        <v>16</v>
      </c>
      <c r="B731" t="s">
        <v>47</v>
      </c>
      <c r="C731">
        <v>0.88613857459934653</v>
      </c>
      <c r="D731">
        <v>-2</v>
      </c>
      <c r="E731" s="22">
        <f>IF(Table4[[#This Row],[Trial]]="G1",Table4[[#This Row],[Balance]]/100,IF(Table4[[#This Row],[Trial]]="G2",Table4[[#This Row],[Balance]]/200,Table4[[#This Row],[Balance]]/500))</f>
        <v>1.35</v>
      </c>
      <c r="F731" s="22">
        <f>IF(Table4[[#This Row],[Net_Balance]]&gt;1,1+(Table4[[#This Row],[Net_Balance]]-1)/$F$974,1)</f>
        <v>1.0049999999999999</v>
      </c>
      <c r="G731" s="22">
        <f>IF(Table4[[#This Row],[Net_Balance]]&lt;1,1-(1-Table4[[#This Row],[Net_Balance]])/$F$974,1)</f>
        <v>1</v>
      </c>
      <c r="H731" s="22">
        <f>IF(Table4[[#This Row],[Net_Balance]]&gt;1,1+(Table4[[#This Row],[Net_Balance]]-1)/$H$974,1)</f>
        <v>1.0035000000000001</v>
      </c>
      <c r="I731" s="22">
        <f>IF(Table4[[#This Row],[Net_Balance]]&lt;1,1-(1-Table4[[#This Row],[Net_Balance]])/$H$974,1)</f>
        <v>1</v>
      </c>
      <c r="J731" s="22">
        <f>IF(Table4[[#This Row],[Net_Balance]]&gt;1,(Table4[[#This Row],[Net_Balance]]-1)/$J$974,0)</f>
        <v>7.0000000000000019E-3</v>
      </c>
      <c r="K731" s="22">
        <f>IF(Table4[[#This Row],[Net_Balance]]&lt;1,-(1-Table4[[#This Row],[Net_Balance]])/$J$974,0)</f>
        <v>0</v>
      </c>
      <c r="L731" t="s">
        <v>109</v>
      </c>
      <c r="M731" t="s">
        <v>101</v>
      </c>
      <c r="N731" t="s">
        <v>113</v>
      </c>
      <c r="O731">
        <v>0</v>
      </c>
      <c r="P731">
        <v>0</v>
      </c>
      <c r="Q731">
        <v>270</v>
      </c>
      <c r="R731">
        <v>1664606317</v>
      </c>
      <c r="S731">
        <v>4</v>
      </c>
      <c r="T731" t="s">
        <v>118</v>
      </c>
      <c r="U731">
        <v>1</v>
      </c>
      <c r="V731">
        <v>-90</v>
      </c>
      <c r="W731">
        <v>0.5</v>
      </c>
      <c r="X731">
        <v>100</v>
      </c>
      <c r="Y731">
        <v>0.5</v>
      </c>
      <c r="Z731">
        <v>5</v>
      </c>
      <c r="AA731">
        <v>9025</v>
      </c>
      <c r="AB731">
        <v>95</v>
      </c>
      <c r="AC731">
        <v>2</v>
      </c>
      <c r="AD731">
        <v>0.25</v>
      </c>
      <c r="AE731">
        <v>0.75</v>
      </c>
      <c r="AF731">
        <v>2</v>
      </c>
      <c r="AG731">
        <v>0.5</v>
      </c>
      <c r="AH731">
        <v>0.25</v>
      </c>
      <c r="AI731">
        <v>0.625</v>
      </c>
      <c r="AJ731">
        <v>0.375</v>
      </c>
      <c r="AK731">
        <v>-18.75</v>
      </c>
      <c r="AL731">
        <v>8460.9375</v>
      </c>
      <c r="AM731">
        <v>91.983354472426157</v>
      </c>
      <c r="AN731">
        <v>0.9</v>
      </c>
      <c r="AO731">
        <v>0.38419903534316502</v>
      </c>
      <c r="AP731">
        <v>0.61580096465683498</v>
      </c>
      <c r="AQ731" s="2">
        <f>Table4[[#This Row],[Gain]]^Table4[[#This Row],[θ]]</f>
        <v>59.193926540095148</v>
      </c>
      <c r="AR731" s="2">
        <f>-Table4[[#This Row],[λ]]*-Table4[[#This Row],[Loss]]^Table4[[#This Row],[θ]]</f>
        <v>107.83498131120591</v>
      </c>
      <c r="AS731" s="2">
        <f>Table4[[#This Row],[pie_gain]]*Table4[[#This Row],[v_n_w_g]]-Table4[[#This Row],[pie_loss]]*Table4[[#This Row],[v_n_w_l]]</f>
        <v>-43.662636040313643</v>
      </c>
      <c r="AT731" s="2">
        <f>IF(Table4[[#This Row],[diff_v]]&gt;=1,1,0)</f>
        <v>0</v>
      </c>
      <c r="AU731" s="2">
        <f>Table4[[#This Row],[Gain]]^(Table4[[#This Row],[θ]]*Table4[[#This Row],[ω_p]])</f>
        <v>60.414131277309217</v>
      </c>
      <c r="AV731" s="2">
        <f>-Table4[[#This Row],[λ]]*-Table4[[#This Row],[Loss]]^(Table4[[#This Row],[θ]]*Table4[[#This Row],[ω_n]])</f>
        <v>107.83498131120591</v>
      </c>
      <c r="AW731" s="2">
        <f>Table4[[#This Row],[v_n_w_g_w]]*Table4[[#This Row],[pie_gain]]-Table4[[#This Row],[v_n_w_l_w]]*Table4[[#This Row],[pie_loss]]</f>
        <v>-43.19383455735484</v>
      </c>
      <c r="AX731" s="2">
        <f>IF(Table4[[#This Row],[diff_v_w]]&gt;=1,1,0)</f>
        <v>0</v>
      </c>
      <c r="AY731" s="2">
        <f>Table4[[#This Row],[Gain]]^(Table4[[#This Row],[θ]])*Table4[[#This Row],[ω_p2]]</f>
        <v>59.401105282985483</v>
      </c>
      <c r="AZ731" s="2">
        <f>-Table4[[#This Row],[λ]]*-Table4[[#This Row],[Loss]]^(Table4[[#This Row],[θ]])*Table4[[#This Row],[ω_n2]]</f>
        <v>107.83498131120591</v>
      </c>
      <c r="BA731" s="2">
        <f>Table4[[#This Row],[v_n_w_g_w2]]*Table4[[#This Row],[pie_gain]]-Table4[[#This Row],[v_n_w_l_w2]]*Table4[[#This Row],[pie_loss]]</f>
        <v>-43.583038167151571</v>
      </c>
      <c r="BB731" s="2">
        <f>IF(Table4[[#This Row],[diff_v_w2]]&gt;=1,1,0)</f>
        <v>0</v>
      </c>
      <c r="BC731" s="2">
        <f>Table4[[#This Row],[Gain]]^(Table4[[#This Row],[θ]]+Table4[[#This Row],[ω_p3]])</f>
        <v>61.133202786085562</v>
      </c>
      <c r="BD731" s="2">
        <f>-Table4[[#This Row],[λ]]*-Table4[[#This Row],[Loss]]^(Table4[[#This Row],[θ]]+Table4[[#This Row],[ω_n3]])</f>
        <v>107.83498131120591</v>
      </c>
      <c r="BE731" s="2">
        <f>Table4[[#This Row],[v_n_w_g_w3]]*Table4[[#This Row],[pie_gain]]-Table4[[#This Row],[v_n_w_l_w3]]*Table4[[#This Row],[pie_loss]]</f>
        <v>-42.917567977340212</v>
      </c>
      <c r="BF731" s="2">
        <f>IF(Table4[[#This Row],[diff_v_w3]]&gt;=1,1,0)</f>
        <v>0</v>
      </c>
      <c r="BG731" s="2">
        <f>(Table4[[#This Row],[Accept]]-Table4[[#This Row],[projected_M1]])</f>
        <v>0</v>
      </c>
      <c r="BH731" s="2">
        <f>(Table4[[#This Row],[Accept]]-Table4[[#This Row],[projected_M2]])</f>
        <v>0</v>
      </c>
      <c r="BI731" s="2">
        <f>(Table4[[#This Row],[Accept]]-Table4[[#This Row],[projected_M3]])</f>
        <v>0</v>
      </c>
      <c r="BJ731" s="2">
        <f>(Table4[[#This Row],[Accept]]-Table4[[#This Row],[projected_M4]])</f>
        <v>0</v>
      </c>
    </row>
    <row r="732" spans="1:62" x14ac:dyDescent="0.3">
      <c r="A732">
        <v>17</v>
      </c>
      <c r="B732" t="s">
        <v>47</v>
      </c>
      <c r="C732">
        <v>0.88613857459934653</v>
      </c>
      <c r="D732">
        <v>-2</v>
      </c>
      <c r="E732" s="22">
        <f>IF(Table4[[#This Row],[Trial]]="G1",Table4[[#This Row],[Balance]]/100,IF(Table4[[#This Row],[Trial]]="G2",Table4[[#This Row],[Balance]]/200,Table4[[#This Row],[Balance]]/500))</f>
        <v>2.25</v>
      </c>
      <c r="F732" s="22">
        <f>IF(Table4[[#This Row],[Net_Balance]]&gt;1,1+(Table4[[#This Row],[Net_Balance]]-1)/$F$974,1)</f>
        <v>1.0178571428571428</v>
      </c>
      <c r="G732" s="22">
        <f>IF(Table4[[#This Row],[Net_Balance]]&lt;1,1-(1-Table4[[#This Row],[Net_Balance]])/$F$974,1)</f>
        <v>1</v>
      </c>
      <c r="H732" s="22">
        <f>IF(Table4[[#This Row],[Net_Balance]]&gt;1,1+(Table4[[#This Row],[Net_Balance]]-1)/$H$974,1)</f>
        <v>1.0125</v>
      </c>
      <c r="I732" s="22">
        <f>IF(Table4[[#This Row],[Net_Balance]]&lt;1,1-(1-Table4[[#This Row],[Net_Balance]])/$H$974,1)</f>
        <v>1</v>
      </c>
      <c r="J732" s="22">
        <f>IF(Table4[[#This Row],[Net_Balance]]&gt;1,(Table4[[#This Row],[Net_Balance]]-1)/$J$974,0)</f>
        <v>2.5000000000000001E-2</v>
      </c>
      <c r="K732" s="22">
        <f>IF(Table4[[#This Row],[Net_Balance]]&lt;1,-(1-Table4[[#This Row],[Net_Balance]])/$J$974,0)</f>
        <v>0</v>
      </c>
      <c r="L732" t="s">
        <v>109</v>
      </c>
      <c r="M732" t="s">
        <v>103</v>
      </c>
      <c r="N732" t="s">
        <v>7</v>
      </c>
      <c r="O732">
        <v>1</v>
      </c>
      <c r="P732">
        <v>180</v>
      </c>
      <c r="Q732">
        <v>450</v>
      </c>
      <c r="R732">
        <v>1664606323</v>
      </c>
      <c r="S732">
        <v>6</v>
      </c>
      <c r="T732" t="s">
        <v>117</v>
      </c>
      <c r="U732">
        <v>0</v>
      </c>
      <c r="V732">
        <v>-90</v>
      </c>
      <c r="W732">
        <v>0.5</v>
      </c>
      <c r="X732">
        <v>180</v>
      </c>
      <c r="Y732">
        <v>0.5</v>
      </c>
      <c r="Z732">
        <v>45</v>
      </c>
      <c r="AA732">
        <v>18225</v>
      </c>
      <c r="AB732">
        <v>135</v>
      </c>
      <c r="AC732">
        <v>2</v>
      </c>
      <c r="AD732">
        <v>0.25</v>
      </c>
      <c r="AE732">
        <v>0.75</v>
      </c>
      <c r="AF732">
        <v>2</v>
      </c>
      <c r="AG732">
        <v>0.5</v>
      </c>
      <c r="AH732">
        <v>0.25</v>
      </c>
      <c r="AI732">
        <v>0.625</v>
      </c>
      <c r="AJ732">
        <v>0.375</v>
      </c>
      <c r="AK732">
        <v>11.25</v>
      </c>
      <c r="AL732">
        <v>17085.9375</v>
      </c>
      <c r="AM732">
        <v>130.71318793450033</v>
      </c>
      <c r="AN732">
        <v>0.9</v>
      </c>
      <c r="AO732">
        <v>0.38419903534316502</v>
      </c>
      <c r="AP732">
        <v>0.61580096465683498</v>
      </c>
      <c r="AQ732" s="2">
        <f>Table4[[#This Row],[Gain]]^Table4[[#This Row],[θ]]</f>
        <v>99.651528158912399</v>
      </c>
      <c r="AR732" s="2">
        <f>-Table4[[#This Row],[λ]]*-Table4[[#This Row],[Loss]]^Table4[[#This Row],[θ]]</f>
        <v>107.83498131120591</v>
      </c>
      <c r="AS732" s="2">
        <f>Table4[[#This Row],[pie_gain]]*Table4[[#This Row],[v_n_w_g]]-Table4[[#This Row],[pie_loss]]*Table4[[#This Row],[v_n_w_l]]</f>
        <v>-28.118864526065984</v>
      </c>
      <c r="AT732" s="2">
        <f>IF(Table4[[#This Row],[diff_v]]&gt;=1,1,0)</f>
        <v>0</v>
      </c>
      <c r="AU732" s="2">
        <f>Table4[[#This Row],[Gain]]^(Table4[[#This Row],[θ]]*Table4[[#This Row],[ω_p]])</f>
        <v>108.18602811593462</v>
      </c>
      <c r="AV732" s="2">
        <f>-Table4[[#This Row],[λ]]*-Table4[[#This Row],[Loss]]^(Table4[[#This Row],[θ]]*Table4[[#This Row],[ω_n]])</f>
        <v>107.83498131120591</v>
      </c>
      <c r="AW732" s="2">
        <f>Table4[[#This Row],[v_n_w_g_w]]*Table4[[#This Row],[pie_gain]]-Table4[[#This Row],[v_n_w_l_w]]*Table4[[#This Row],[pie_loss]]</f>
        <v>-24.83991787544177</v>
      </c>
      <c r="AX732" s="2">
        <f>IF(Table4[[#This Row],[diff_v_w]]&gt;=1,1,0)</f>
        <v>0</v>
      </c>
      <c r="AY732" s="2">
        <f>Table4[[#This Row],[Gain]]^(Table4[[#This Row],[θ]])*Table4[[#This Row],[ω_p2]]</f>
        <v>100.8971722608988</v>
      </c>
      <c r="AZ732" s="2">
        <f>-Table4[[#This Row],[λ]]*-Table4[[#This Row],[Loss]]^(Table4[[#This Row],[θ]])*Table4[[#This Row],[ω_n2]]</f>
        <v>107.83498131120591</v>
      </c>
      <c r="BA732" s="2">
        <f>Table4[[#This Row],[v_n_w_g_w2]]*Table4[[#This Row],[pie_gain]]-Table4[[#This Row],[v_n_w_l_w2]]*Table4[[#This Row],[pie_loss]]</f>
        <v>-27.640289263701909</v>
      </c>
      <c r="BB732" s="2">
        <f>IF(Table4[[#This Row],[diff_v_w2]]&gt;=1,1,0)</f>
        <v>0</v>
      </c>
      <c r="BC732" s="2">
        <f>Table4[[#This Row],[Gain]]^(Table4[[#This Row],[θ]]+Table4[[#This Row],[ω_p3]])</f>
        <v>113.46600799967402</v>
      </c>
      <c r="BD732" s="2">
        <f>-Table4[[#This Row],[λ]]*-Table4[[#This Row],[Loss]]^(Table4[[#This Row],[θ]]+Table4[[#This Row],[ω_n3]])</f>
        <v>107.83498131120591</v>
      </c>
      <c r="BE732" s="2">
        <f>Table4[[#This Row],[v_n_w_g_w3]]*Table4[[#This Row],[pie_gain]]-Table4[[#This Row],[v_n_w_l_w3]]*Table4[[#This Row],[pie_loss]]</f>
        <v>-22.811354697477775</v>
      </c>
      <c r="BF732" s="2">
        <f>IF(Table4[[#This Row],[diff_v_w3]]&gt;=1,1,0)</f>
        <v>0</v>
      </c>
      <c r="BG732" s="2">
        <f>(Table4[[#This Row],[Accept]]-Table4[[#This Row],[projected_M1]])</f>
        <v>1</v>
      </c>
      <c r="BH732" s="2">
        <f>(Table4[[#This Row],[Accept]]-Table4[[#This Row],[projected_M2]])</f>
        <v>1</v>
      </c>
      <c r="BI732" s="2">
        <f>(Table4[[#This Row],[Accept]]-Table4[[#This Row],[projected_M3]])</f>
        <v>1</v>
      </c>
      <c r="BJ732" s="2">
        <f>(Table4[[#This Row],[Accept]]-Table4[[#This Row],[projected_M4]])</f>
        <v>1</v>
      </c>
    </row>
    <row r="733" spans="1:62" x14ac:dyDescent="0.3">
      <c r="A733">
        <v>19</v>
      </c>
      <c r="B733" t="s">
        <v>47</v>
      </c>
      <c r="C733">
        <v>0.88613857459934653</v>
      </c>
      <c r="D733">
        <v>-2</v>
      </c>
      <c r="E733" s="22">
        <f>IF(Table4[[#This Row],[Trial]]="G1",Table4[[#This Row],[Balance]]/100,IF(Table4[[#This Row],[Trial]]="G2",Table4[[#This Row],[Balance]]/200,Table4[[#This Row],[Balance]]/500))</f>
        <v>2.25</v>
      </c>
      <c r="F733" s="22">
        <f>IF(Table4[[#This Row],[Net_Balance]]&gt;1,1+(Table4[[#This Row],[Net_Balance]]-1)/$F$974,1)</f>
        <v>1.0178571428571428</v>
      </c>
      <c r="G733" s="22">
        <f>IF(Table4[[#This Row],[Net_Balance]]&lt;1,1-(1-Table4[[#This Row],[Net_Balance]])/$F$974,1)</f>
        <v>1</v>
      </c>
      <c r="H733" s="22">
        <f>IF(Table4[[#This Row],[Net_Balance]]&gt;1,1+(Table4[[#This Row],[Net_Balance]]-1)/$H$974,1)</f>
        <v>1.0125</v>
      </c>
      <c r="I733" s="22">
        <f>IF(Table4[[#This Row],[Net_Balance]]&lt;1,1-(1-Table4[[#This Row],[Net_Balance]])/$H$974,1)</f>
        <v>1</v>
      </c>
      <c r="J733" s="22">
        <f>IF(Table4[[#This Row],[Net_Balance]]&gt;1,(Table4[[#This Row],[Net_Balance]]-1)/$J$974,0)</f>
        <v>2.5000000000000001E-2</v>
      </c>
      <c r="K733" s="22">
        <f>IF(Table4[[#This Row],[Net_Balance]]&lt;1,-(1-Table4[[#This Row],[Net_Balance]])/$J$974,0)</f>
        <v>0</v>
      </c>
      <c r="L733" t="s">
        <v>109</v>
      </c>
      <c r="M733" t="s">
        <v>105</v>
      </c>
      <c r="N733" t="s">
        <v>5</v>
      </c>
      <c r="O733">
        <v>0</v>
      </c>
      <c r="P733">
        <v>0</v>
      </c>
      <c r="Q733">
        <v>450</v>
      </c>
      <c r="R733">
        <v>1664606338</v>
      </c>
      <c r="S733">
        <v>6</v>
      </c>
      <c r="T733" t="s">
        <v>118</v>
      </c>
      <c r="U733">
        <v>1</v>
      </c>
      <c r="V733">
        <v>-50</v>
      </c>
      <c r="W733">
        <v>0.5</v>
      </c>
      <c r="X733">
        <v>40</v>
      </c>
      <c r="Y733">
        <v>0.5</v>
      </c>
      <c r="Z733">
        <v>-5</v>
      </c>
      <c r="AA733">
        <v>2025</v>
      </c>
      <c r="AB733">
        <v>45</v>
      </c>
      <c r="AC733">
        <v>4</v>
      </c>
      <c r="AD733">
        <v>0.25</v>
      </c>
      <c r="AE733">
        <v>0.75</v>
      </c>
      <c r="AF733">
        <v>1</v>
      </c>
      <c r="AG733">
        <v>0.25</v>
      </c>
      <c r="AH733">
        <v>0.5</v>
      </c>
      <c r="AI733">
        <v>0.375</v>
      </c>
      <c r="AJ733">
        <v>0.625</v>
      </c>
      <c r="AK733">
        <v>6.25</v>
      </c>
      <c r="AL733">
        <v>1898.4375</v>
      </c>
      <c r="AM733">
        <v>43.571062644833439</v>
      </c>
      <c r="AN733">
        <v>0.9</v>
      </c>
      <c r="AO733">
        <v>0.60844334427391233</v>
      </c>
      <c r="AP733">
        <v>0.39155665572608767</v>
      </c>
      <c r="AQ733" s="2">
        <f>Table4[[#This Row],[Gain]]^Table4[[#This Row],[θ]]</f>
        <v>26.281318966403699</v>
      </c>
      <c r="AR733" s="2">
        <f>-Table4[[#This Row],[λ]]*-Table4[[#This Row],[Loss]]^Table4[[#This Row],[θ]]</f>
        <v>64.054973166180915</v>
      </c>
      <c r="AS733" s="2">
        <f>Table4[[#This Row],[pie_gain]]*Table4[[#This Row],[v_n_w_g]]-Table4[[#This Row],[pie_loss]]*Table4[[#This Row],[v_n_w_l]]</f>
        <v>-9.0904574717260171</v>
      </c>
      <c r="AT733" s="2">
        <f>IF(Table4[[#This Row],[diff_v]]&gt;=1,1,0)</f>
        <v>0</v>
      </c>
      <c r="AU733" s="2">
        <f>Table4[[#This Row],[Gain]]^(Table4[[#This Row],[θ]]*Table4[[#This Row],[ω_p]])</f>
        <v>27.86108333155839</v>
      </c>
      <c r="AV733" s="2">
        <f>-Table4[[#This Row],[λ]]*-Table4[[#This Row],[Loss]]^(Table4[[#This Row],[θ]]*Table4[[#This Row],[ω_n]])</f>
        <v>64.054973166180915</v>
      </c>
      <c r="AW733" s="2">
        <f>Table4[[#This Row],[v_n_w_g_w]]*Table4[[#This Row],[pie_gain]]-Table4[[#This Row],[v_n_w_l_w]]*Table4[[#This Row],[pie_loss]]</f>
        <v>-8.1292603582265421</v>
      </c>
      <c r="AX733" s="2">
        <f>IF(Table4[[#This Row],[diff_v_w]]&gt;=1,1,0)</f>
        <v>0</v>
      </c>
      <c r="AY733" s="2">
        <f>Table4[[#This Row],[Gain]]^(Table4[[#This Row],[θ]])*Table4[[#This Row],[ω_p2]]</f>
        <v>26.609835453483743</v>
      </c>
      <c r="AZ733" s="2">
        <f>-Table4[[#This Row],[λ]]*-Table4[[#This Row],[Loss]]^(Table4[[#This Row],[θ]])*Table4[[#This Row],[ω_n2]]</f>
        <v>64.054973166180915</v>
      </c>
      <c r="BA733" s="2">
        <f>Table4[[#This Row],[v_n_w_g_w2]]*Table4[[#This Row],[pie_gain]]-Table4[[#This Row],[v_n_w_l_w2]]*Table4[[#This Row],[pie_loss]]</f>
        <v>-8.8905738016779168</v>
      </c>
      <c r="BB733" s="2">
        <f>IF(Table4[[#This Row],[diff_v_w2]]&gt;=1,1,0)</f>
        <v>0</v>
      </c>
      <c r="BC733" s="2">
        <f>Table4[[#This Row],[Gain]]^(Table4[[#This Row],[θ]]+Table4[[#This Row],[ω_p3]])</f>
        <v>28.820310598237821</v>
      </c>
      <c r="BD733" s="2">
        <f>-Table4[[#This Row],[λ]]*-Table4[[#This Row],[Loss]]^(Table4[[#This Row],[θ]]+Table4[[#This Row],[ω_n3]])</f>
        <v>64.054973166180915</v>
      </c>
      <c r="BE733" s="2">
        <f>Table4[[#This Row],[v_n_w_g_w3]]*Table4[[#This Row],[pie_gain]]-Table4[[#This Row],[v_n_w_l_w3]]*Table4[[#This Row],[pie_loss]]</f>
        <v>-7.5456249121693837</v>
      </c>
      <c r="BF733" s="2">
        <f>IF(Table4[[#This Row],[diff_v_w3]]&gt;=1,1,0)</f>
        <v>0</v>
      </c>
      <c r="BG733" s="2">
        <f>(Table4[[#This Row],[Accept]]-Table4[[#This Row],[projected_M1]])</f>
        <v>0</v>
      </c>
      <c r="BH733" s="2">
        <f>(Table4[[#This Row],[Accept]]-Table4[[#This Row],[projected_M2]])</f>
        <v>0</v>
      </c>
      <c r="BI733" s="2">
        <f>(Table4[[#This Row],[Accept]]-Table4[[#This Row],[projected_M3]])</f>
        <v>0</v>
      </c>
      <c r="BJ733" s="2">
        <f>(Table4[[#This Row],[Accept]]-Table4[[#This Row],[projected_M4]])</f>
        <v>0</v>
      </c>
    </row>
    <row r="734" spans="1:62" x14ac:dyDescent="0.3">
      <c r="A734">
        <v>20</v>
      </c>
      <c r="B734" t="s">
        <v>47</v>
      </c>
      <c r="C734">
        <v>0.88613857459934653</v>
      </c>
      <c r="D734">
        <v>-2</v>
      </c>
      <c r="E734" s="22">
        <f>IF(Table4[[#This Row],[Trial]]="G1",Table4[[#This Row],[Balance]]/100,IF(Table4[[#This Row],[Trial]]="G2",Table4[[#This Row],[Balance]]/200,Table4[[#This Row],[Balance]]/500))</f>
        <v>2.25</v>
      </c>
      <c r="F734" s="22">
        <f>IF(Table4[[#This Row],[Net_Balance]]&gt;1,1+(Table4[[#This Row],[Net_Balance]]-1)/$F$974,1)</f>
        <v>1.0178571428571428</v>
      </c>
      <c r="G734" s="22">
        <f>IF(Table4[[#This Row],[Net_Balance]]&lt;1,1-(1-Table4[[#This Row],[Net_Balance]])/$F$974,1)</f>
        <v>1</v>
      </c>
      <c r="H734" s="22">
        <f>IF(Table4[[#This Row],[Net_Balance]]&gt;1,1+(Table4[[#This Row],[Net_Balance]]-1)/$H$974,1)</f>
        <v>1.0125</v>
      </c>
      <c r="I734" s="22">
        <f>IF(Table4[[#This Row],[Net_Balance]]&lt;1,1-(1-Table4[[#This Row],[Net_Balance]])/$H$974,1)</f>
        <v>1</v>
      </c>
      <c r="J734" s="22">
        <f>IF(Table4[[#This Row],[Net_Balance]]&gt;1,(Table4[[#This Row],[Net_Balance]]-1)/$J$974,0)</f>
        <v>2.5000000000000001E-2</v>
      </c>
      <c r="K734" s="22">
        <f>IF(Table4[[#This Row],[Net_Balance]]&lt;1,-(1-Table4[[#This Row],[Net_Balance]])/$J$974,0)</f>
        <v>0</v>
      </c>
      <c r="L734" t="s">
        <v>109</v>
      </c>
      <c r="M734" t="s">
        <v>99</v>
      </c>
      <c r="N734" t="s">
        <v>7</v>
      </c>
      <c r="O734">
        <v>1</v>
      </c>
      <c r="P734">
        <v>0</v>
      </c>
      <c r="Q734">
        <v>450</v>
      </c>
      <c r="R734">
        <v>1664606343</v>
      </c>
      <c r="S734">
        <v>5</v>
      </c>
      <c r="T734" t="s">
        <v>118</v>
      </c>
      <c r="U734">
        <v>1</v>
      </c>
      <c r="V734">
        <v>0</v>
      </c>
      <c r="W734">
        <v>0.5</v>
      </c>
      <c r="X734">
        <v>10</v>
      </c>
      <c r="Y734">
        <v>0.5</v>
      </c>
      <c r="Z734">
        <v>5</v>
      </c>
      <c r="AA734">
        <v>25</v>
      </c>
      <c r="AB734">
        <v>5</v>
      </c>
      <c r="AC734">
        <v>2</v>
      </c>
      <c r="AD734">
        <v>0.25</v>
      </c>
      <c r="AE734">
        <v>0.75</v>
      </c>
      <c r="AF734">
        <v>2</v>
      </c>
      <c r="AG734">
        <v>0.5</v>
      </c>
      <c r="AH734">
        <v>0.25</v>
      </c>
      <c r="AI734">
        <v>0.625</v>
      </c>
      <c r="AJ734">
        <v>0.375</v>
      </c>
      <c r="AK734">
        <v>3.75</v>
      </c>
      <c r="AL734">
        <v>23.4375</v>
      </c>
      <c r="AM734">
        <v>4.8412291827592711</v>
      </c>
      <c r="AN734">
        <v>0.9</v>
      </c>
      <c r="AO734">
        <v>0.38419903534316502</v>
      </c>
      <c r="AP734">
        <v>0.61580096465683498</v>
      </c>
      <c r="AQ734" s="2">
        <f>Table4[[#This Row],[Gain]]^Table4[[#This Row],[θ]]</f>
        <v>7.693758934363303</v>
      </c>
      <c r="AR734" s="2">
        <f>-Table4[[#This Row],[λ]]*-Table4[[#This Row],[Loss]]^Table4[[#This Row],[θ]]</f>
        <v>0</v>
      </c>
      <c r="AS734" s="2">
        <f>Table4[[#This Row],[pie_gain]]*Table4[[#This Row],[v_n_w_g]]-Table4[[#This Row],[pie_loss]]*Table4[[#This Row],[v_n_w_l]]</f>
        <v>2.9559347607452384</v>
      </c>
      <c r="AT734" s="2">
        <f>IF(Table4[[#This Row],[diff_v]]&gt;=1,1,0)</f>
        <v>1</v>
      </c>
      <c r="AU734" s="2">
        <f>Table4[[#This Row],[Gain]]^(Table4[[#This Row],[θ]]*Table4[[#This Row],[ω_p]])</f>
        <v>7.9792574490253934</v>
      </c>
      <c r="AV734" s="2">
        <f>-Table4[[#This Row],[λ]]*-Table4[[#This Row],[Loss]]^(Table4[[#This Row],[θ]]*Table4[[#This Row],[ω_n]])</f>
        <v>0</v>
      </c>
      <c r="AW734" s="2">
        <f>Table4[[#This Row],[v_n_w_g_w]]*Table4[[#This Row],[pie_gain]]-Table4[[#This Row],[v_n_w_l_w]]*Table4[[#This Row],[pie_loss]]</f>
        <v>3.0656230146703201</v>
      </c>
      <c r="AX734" s="2">
        <f>IF(Table4[[#This Row],[diff_v_w]]&gt;=1,1,0)</f>
        <v>1</v>
      </c>
      <c r="AY734" s="2">
        <f>Table4[[#This Row],[Gain]]^(Table4[[#This Row],[θ]])*Table4[[#This Row],[ω_p2]]</f>
        <v>7.7899309210428438</v>
      </c>
      <c r="AZ734" s="2">
        <f>-Table4[[#This Row],[λ]]*-Table4[[#This Row],[Loss]]^(Table4[[#This Row],[θ]])*Table4[[#This Row],[ω_n2]]</f>
        <v>0</v>
      </c>
      <c r="BA734" s="2">
        <f>Table4[[#This Row],[v_n_w_g_w2]]*Table4[[#This Row],[pie_gain]]-Table4[[#This Row],[v_n_w_l_w2]]*Table4[[#This Row],[pie_loss]]</f>
        <v>2.9928839452545537</v>
      </c>
      <c r="BB734" s="2">
        <f>IF(Table4[[#This Row],[diff_v_w2]]&gt;=1,1,0)</f>
        <v>1</v>
      </c>
      <c r="BC734" s="2">
        <f>Table4[[#This Row],[Gain]]^(Table4[[#This Row],[θ]]+Table4[[#This Row],[ω_p3]])</f>
        <v>8.1496428118403781</v>
      </c>
      <c r="BD734" s="2">
        <f>-Table4[[#This Row],[λ]]*-Table4[[#This Row],[Loss]]^(Table4[[#This Row],[θ]]+Table4[[#This Row],[ω_n3]])</f>
        <v>0</v>
      </c>
      <c r="BE734" s="2">
        <f>Table4[[#This Row],[v_n_w_g_w3]]*Table4[[#This Row],[pie_gain]]-Table4[[#This Row],[v_n_w_l_w3]]*Table4[[#This Row],[pie_loss]]</f>
        <v>3.131084906700432</v>
      </c>
      <c r="BF734" s="2">
        <f>IF(Table4[[#This Row],[diff_v_w3]]&gt;=1,1,0)</f>
        <v>1</v>
      </c>
      <c r="BG734" s="2">
        <f>(Table4[[#This Row],[Accept]]-Table4[[#This Row],[projected_M1]])</f>
        <v>0</v>
      </c>
      <c r="BH734" s="2">
        <f>(Table4[[#This Row],[Accept]]-Table4[[#This Row],[projected_M2]])</f>
        <v>0</v>
      </c>
      <c r="BI734" s="2">
        <f>(Table4[[#This Row],[Accept]]-Table4[[#This Row],[projected_M3]])</f>
        <v>0</v>
      </c>
      <c r="BJ734" s="2">
        <f>(Table4[[#This Row],[Accept]]-Table4[[#This Row],[projected_M4]])</f>
        <v>0</v>
      </c>
    </row>
    <row r="735" spans="1:62" x14ac:dyDescent="0.3">
      <c r="A735">
        <v>22</v>
      </c>
      <c r="B735" t="s">
        <v>47</v>
      </c>
      <c r="C735">
        <v>0.88613857459934653</v>
      </c>
      <c r="D735">
        <v>-2</v>
      </c>
      <c r="E735" s="22">
        <f>IF(Table4[[#This Row],[Trial]]="G1",Table4[[#This Row],[Balance]]/100,IF(Table4[[#This Row],[Trial]]="G2",Table4[[#This Row],[Balance]]/200,Table4[[#This Row],[Balance]]/500))</f>
        <v>2.2000000000000002</v>
      </c>
      <c r="F735" s="22">
        <f>IF(Table4[[#This Row],[Net_Balance]]&gt;1,1+(Table4[[#This Row],[Net_Balance]]-1)/$F$974,1)</f>
        <v>1.0171428571428571</v>
      </c>
      <c r="G735" s="22">
        <f>IF(Table4[[#This Row],[Net_Balance]]&lt;1,1-(1-Table4[[#This Row],[Net_Balance]])/$F$974,1)</f>
        <v>1</v>
      </c>
      <c r="H735" s="22">
        <f>IF(Table4[[#This Row],[Net_Balance]]&gt;1,1+(Table4[[#This Row],[Net_Balance]]-1)/$H$974,1)</f>
        <v>1.012</v>
      </c>
      <c r="I735" s="22">
        <f>IF(Table4[[#This Row],[Net_Balance]]&lt;1,1-(1-Table4[[#This Row],[Net_Balance]])/$H$974,1)</f>
        <v>1</v>
      </c>
      <c r="J735" s="22">
        <f>IF(Table4[[#This Row],[Net_Balance]]&gt;1,(Table4[[#This Row],[Net_Balance]]-1)/$J$974,0)</f>
        <v>2.4000000000000004E-2</v>
      </c>
      <c r="K735" s="22">
        <f>IF(Table4[[#This Row],[Net_Balance]]&lt;1,-(1-Table4[[#This Row],[Net_Balance]])/$J$974,0)</f>
        <v>0</v>
      </c>
      <c r="L735" t="s">
        <v>109</v>
      </c>
      <c r="M735" t="s">
        <v>97</v>
      </c>
      <c r="N735" t="s">
        <v>7</v>
      </c>
      <c r="O735">
        <v>1</v>
      </c>
      <c r="P735">
        <v>-10</v>
      </c>
      <c r="Q735">
        <v>440</v>
      </c>
      <c r="R735">
        <v>1664606364</v>
      </c>
      <c r="S735">
        <v>10</v>
      </c>
      <c r="T735" t="s">
        <v>118</v>
      </c>
      <c r="U735">
        <v>1</v>
      </c>
      <c r="V735">
        <v>-10</v>
      </c>
      <c r="W735">
        <v>0.5</v>
      </c>
      <c r="X735">
        <v>10</v>
      </c>
      <c r="Y735">
        <v>0.5</v>
      </c>
      <c r="Z735">
        <v>0</v>
      </c>
      <c r="AA735">
        <v>100</v>
      </c>
      <c r="AB735">
        <v>10</v>
      </c>
      <c r="AC735">
        <v>4</v>
      </c>
      <c r="AD735">
        <v>0.25</v>
      </c>
      <c r="AE735">
        <v>0.75</v>
      </c>
      <c r="AF735">
        <v>1</v>
      </c>
      <c r="AG735">
        <v>0.25</v>
      </c>
      <c r="AH735">
        <v>0.5</v>
      </c>
      <c r="AI735">
        <v>0.375</v>
      </c>
      <c r="AJ735">
        <v>0.625</v>
      </c>
      <c r="AK735">
        <v>2.5</v>
      </c>
      <c r="AL735">
        <v>93.75</v>
      </c>
      <c r="AM735">
        <v>9.6824583655185421</v>
      </c>
      <c r="AN735">
        <v>0.9</v>
      </c>
      <c r="AO735">
        <v>0.60844334427391233</v>
      </c>
      <c r="AP735">
        <v>0.39155665572608767</v>
      </c>
      <c r="AQ735" s="2">
        <f>Table4[[#This Row],[Gain]]^Table4[[#This Row],[θ]]</f>
        <v>7.693758934363303</v>
      </c>
      <c r="AR735" s="2">
        <f>-Table4[[#This Row],[λ]]*-Table4[[#This Row],[Loss]]^Table4[[#This Row],[θ]]</f>
        <v>15.387517868726606</v>
      </c>
      <c r="AS735" s="2">
        <f>Table4[[#This Row],[pie_gain]]*Table4[[#This Row],[v_n_w_g]]-Table4[[#This Row],[pie_loss]]*Table4[[#This Row],[v_n_w_l]]</f>
        <v>-1.3438686205427057</v>
      </c>
      <c r="AT735" s="2">
        <f>IF(Table4[[#This Row],[diff_v]]&gt;=1,1,0)</f>
        <v>0</v>
      </c>
      <c r="AU735" s="2">
        <f>Table4[[#This Row],[Gain]]^(Table4[[#This Row],[θ]]*Table4[[#This Row],[ω_p]])</f>
        <v>7.9676366675796402</v>
      </c>
      <c r="AV735" s="2">
        <f>-Table4[[#This Row],[λ]]*-Table4[[#This Row],[Loss]]^(Table4[[#This Row],[θ]]*Table4[[#This Row],[ω_n]])</f>
        <v>15.387517868726606</v>
      </c>
      <c r="AW735" s="2">
        <f>Table4[[#This Row],[v_n_w_g_w]]*Table4[[#This Row],[pie_gain]]-Table4[[#This Row],[v_n_w_l_w]]*Table4[[#This Row],[pie_loss]]</f>
        <v>-1.1772295366223995</v>
      </c>
      <c r="AX735" s="2">
        <f>IF(Table4[[#This Row],[diff_v_w]]&gt;=1,1,0)</f>
        <v>0</v>
      </c>
      <c r="AY735" s="2">
        <f>Table4[[#This Row],[Gain]]^(Table4[[#This Row],[θ]])*Table4[[#This Row],[ω_p2]]</f>
        <v>7.7860840415756627</v>
      </c>
      <c r="AZ735" s="2">
        <f>-Table4[[#This Row],[λ]]*-Table4[[#This Row],[Loss]]^(Table4[[#This Row],[θ]])*Table4[[#This Row],[ω_n2]]</f>
        <v>15.387517868726606</v>
      </c>
      <c r="BA735" s="2">
        <f>Table4[[#This Row],[v_n_w_g_w2]]*Table4[[#This Row],[pie_gain]]-Table4[[#This Row],[v_n_w_l_w2]]*Table4[[#This Row],[pie_loss]]</f>
        <v>-1.2876940235499701</v>
      </c>
      <c r="BB735" s="2">
        <f>IF(Table4[[#This Row],[diff_v_w2]]&gt;=1,1,0)</f>
        <v>0</v>
      </c>
      <c r="BC735" s="2">
        <f>Table4[[#This Row],[Gain]]^(Table4[[#This Row],[θ]]+Table4[[#This Row],[ω_p3]])</f>
        <v>8.1308991535041599</v>
      </c>
      <c r="BD735" s="2">
        <f>-Table4[[#This Row],[λ]]*-Table4[[#This Row],[Loss]]^(Table4[[#This Row],[θ]]+Table4[[#This Row],[ω_n3]])</f>
        <v>15.387517868726606</v>
      </c>
      <c r="BE735" s="2">
        <f>Table4[[#This Row],[v_n_w_g_w3]]*Table4[[#This Row],[pie_gain]]-Table4[[#This Row],[v_n_w_l_w3]]*Table4[[#This Row],[pie_loss]]</f>
        <v>-1.0778935636920117</v>
      </c>
      <c r="BF735" s="2">
        <f>IF(Table4[[#This Row],[diff_v_w3]]&gt;=1,1,0)</f>
        <v>0</v>
      </c>
      <c r="BG735" s="2">
        <f>(Table4[[#This Row],[Accept]]-Table4[[#This Row],[projected_M1]])</f>
        <v>1</v>
      </c>
      <c r="BH735" s="2">
        <f>(Table4[[#This Row],[Accept]]-Table4[[#This Row],[projected_M2]])</f>
        <v>1</v>
      </c>
      <c r="BI735" s="2">
        <f>(Table4[[#This Row],[Accept]]-Table4[[#This Row],[projected_M3]])</f>
        <v>1</v>
      </c>
      <c r="BJ735" s="2">
        <f>(Table4[[#This Row],[Accept]]-Table4[[#This Row],[projected_M4]])</f>
        <v>1</v>
      </c>
    </row>
    <row r="736" spans="1:62" x14ac:dyDescent="0.3">
      <c r="A736">
        <v>23</v>
      </c>
      <c r="B736" t="s">
        <v>47</v>
      </c>
      <c r="C736">
        <v>0.88613857459934653</v>
      </c>
      <c r="D736">
        <v>-2</v>
      </c>
      <c r="E736" s="22">
        <f>IF(Table4[[#This Row],[Trial]]="G1",Table4[[#This Row],[Balance]]/100,IF(Table4[[#This Row],[Trial]]="G2",Table4[[#This Row],[Balance]]/200,Table4[[#This Row],[Balance]]/500))</f>
        <v>2.5499999999999998</v>
      </c>
      <c r="F736" s="22">
        <f>IF(Table4[[#This Row],[Net_Balance]]&gt;1,1+(Table4[[#This Row],[Net_Balance]]-1)/$F$974,1)</f>
        <v>1.0221428571428572</v>
      </c>
      <c r="G736" s="22">
        <f>IF(Table4[[#This Row],[Net_Balance]]&lt;1,1-(1-Table4[[#This Row],[Net_Balance]])/$F$974,1)</f>
        <v>1</v>
      </c>
      <c r="H736" s="22">
        <f>IF(Table4[[#This Row],[Net_Balance]]&gt;1,1+(Table4[[#This Row],[Net_Balance]]-1)/$H$974,1)</f>
        <v>1.0155000000000001</v>
      </c>
      <c r="I736" s="22">
        <f>IF(Table4[[#This Row],[Net_Balance]]&lt;1,1-(1-Table4[[#This Row],[Net_Balance]])/$H$974,1)</f>
        <v>1</v>
      </c>
      <c r="J736" s="22">
        <f>IF(Table4[[#This Row],[Net_Balance]]&gt;1,(Table4[[#This Row],[Net_Balance]]-1)/$J$974,0)</f>
        <v>3.0999999999999996E-2</v>
      </c>
      <c r="K736" s="22">
        <f>IF(Table4[[#This Row],[Net_Balance]]&lt;1,-(1-Table4[[#This Row],[Net_Balance]])/$J$974,0)</f>
        <v>0</v>
      </c>
      <c r="L736" t="s">
        <v>109</v>
      </c>
      <c r="M736" t="s">
        <v>75</v>
      </c>
      <c r="N736" t="s">
        <v>7</v>
      </c>
      <c r="O736">
        <v>1</v>
      </c>
      <c r="P736">
        <v>70</v>
      </c>
      <c r="Q736">
        <v>510</v>
      </c>
      <c r="R736">
        <v>1664606368</v>
      </c>
      <c r="S736">
        <v>4</v>
      </c>
      <c r="T736" t="s">
        <v>117</v>
      </c>
      <c r="U736">
        <v>0</v>
      </c>
      <c r="V736">
        <v>-50</v>
      </c>
      <c r="W736">
        <v>0.5</v>
      </c>
      <c r="X736">
        <v>70</v>
      </c>
      <c r="Y736">
        <v>0.5</v>
      </c>
      <c r="Z736">
        <v>10</v>
      </c>
      <c r="AA736">
        <v>3600</v>
      </c>
      <c r="AB736">
        <v>60</v>
      </c>
      <c r="AC736">
        <v>2</v>
      </c>
      <c r="AD736">
        <v>0.25</v>
      </c>
      <c r="AE736">
        <v>0.75</v>
      </c>
      <c r="AF736">
        <v>1</v>
      </c>
      <c r="AG736">
        <v>0.25</v>
      </c>
      <c r="AH736">
        <v>0.5</v>
      </c>
      <c r="AI736">
        <v>0.375</v>
      </c>
      <c r="AJ736">
        <v>0.625</v>
      </c>
      <c r="AK736">
        <v>25</v>
      </c>
      <c r="AL736">
        <v>3375</v>
      </c>
      <c r="AM736">
        <v>58.094750193111253</v>
      </c>
      <c r="AN736">
        <v>0.9</v>
      </c>
      <c r="AO736">
        <v>0.60844334427391233</v>
      </c>
      <c r="AP736">
        <v>0.39155665572608767</v>
      </c>
      <c r="AQ736" s="2">
        <f>Table4[[#This Row],[Gain]]^Table4[[#This Row],[θ]]</f>
        <v>43.153154399808855</v>
      </c>
      <c r="AR736" s="2">
        <f>-Table4[[#This Row],[λ]]*-Table4[[#This Row],[Loss]]^Table4[[#This Row],[θ]]</f>
        <v>64.054973166180915</v>
      </c>
      <c r="AS736" s="2">
        <f>Table4[[#This Row],[pie_gain]]*Table4[[#This Row],[v_n_w_g]]-Table4[[#This Row],[pie_loss]]*Table4[[#This Row],[v_n_w_l]]</f>
        <v>1.1750985034141088</v>
      </c>
      <c r="AT736" s="2">
        <f>IF(Table4[[#This Row],[diff_v]]&gt;=1,1,0)</f>
        <v>1</v>
      </c>
      <c r="AU736" s="2">
        <f>Table4[[#This Row],[Gain]]^(Table4[[#This Row],[θ]]*Table4[[#This Row],[ω_p]])</f>
        <v>46.90470365590901</v>
      </c>
      <c r="AV736" s="2">
        <f>-Table4[[#This Row],[λ]]*-Table4[[#This Row],[Loss]]^(Table4[[#This Row],[θ]]*Table4[[#This Row],[ω_n]])</f>
        <v>64.054973166180915</v>
      </c>
      <c r="AW736" s="2">
        <f>Table4[[#This Row],[v_n_w_g_w]]*Table4[[#This Row],[pie_gain]]-Table4[[#This Row],[v_n_w_l_w]]*Table4[[#This Row],[pie_loss]]</f>
        <v>3.4577036790039948</v>
      </c>
      <c r="AX736" s="2">
        <f>IF(Table4[[#This Row],[diff_v_w]]&gt;=1,1,0)</f>
        <v>1</v>
      </c>
      <c r="AY736" s="2">
        <f>Table4[[#This Row],[Gain]]^(Table4[[#This Row],[θ]])*Table4[[#This Row],[ω_p2]]</f>
        <v>43.822028293005893</v>
      </c>
      <c r="AZ736" s="2">
        <f>-Table4[[#This Row],[λ]]*-Table4[[#This Row],[Loss]]^(Table4[[#This Row],[θ]])*Table4[[#This Row],[ω_n2]]</f>
        <v>64.054973166180915</v>
      </c>
      <c r="BA736" s="2">
        <f>Table4[[#This Row],[v_n_w_g_w2]]*Table4[[#This Row],[pie_gain]]-Table4[[#This Row],[v_n_w_l_w2]]*Table4[[#This Row],[pie_loss]]</f>
        <v>1.5820703718884275</v>
      </c>
      <c r="BB736" s="2">
        <f>IF(Table4[[#This Row],[diff_v_w2]]&gt;=1,1,0)</f>
        <v>1</v>
      </c>
      <c r="BC736" s="2">
        <f>Table4[[#This Row],[Gain]]^(Table4[[#This Row],[θ]]+Table4[[#This Row],[ω_p3]])</f>
        <v>49.227818013043418</v>
      </c>
      <c r="BD736" s="2">
        <f>-Table4[[#This Row],[λ]]*-Table4[[#This Row],[Loss]]^(Table4[[#This Row],[θ]]+Table4[[#This Row],[ω_n3]])</f>
        <v>64.054973166180915</v>
      </c>
      <c r="BE736" s="2">
        <f>Table4[[#This Row],[v_n_w_g_w3]]*Table4[[#This Row],[pie_gain]]-Table4[[#This Row],[v_n_w_l_w3]]*Table4[[#This Row],[pie_loss]]</f>
        <v>4.8711871475895947</v>
      </c>
      <c r="BF736" s="2">
        <f>IF(Table4[[#This Row],[diff_v_w3]]&gt;=1,1,0)</f>
        <v>1</v>
      </c>
      <c r="BG736" s="2">
        <f>(Table4[[#This Row],[Accept]]-Table4[[#This Row],[projected_M1]])</f>
        <v>0</v>
      </c>
      <c r="BH736" s="2">
        <f>(Table4[[#This Row],[Accept]]-Table4[[#This Row],[projected_M2]])</f>
        <v>0</v>
      </c>
      <c r="BI736" s="2">
        <f>(Table4[[#This Row],[Accept]]-Table4[[#This Row],[projected_M3]])</f>
        <v>0</v>
      </c>
      <c r="BJ736" s="2">
        <f>(Table4[[#This Row],[Accept]]-Table4[[#This Row],[projected_M4]])</f>
        <v>0</v>
      </c>
    </row>
    <row r="737" spans="1:62" x14ac:dyDescent="0.3">
      <c r="A737">
        <v>24</v>
      </c>
      <c r="B737" t="s">
        <v>47</v>
      </c>
      <c r="C737">
        <v>0.88613857459934653</v>
      </c>
      <c r="D737">
        <v>-2</v>
      </c>
      <c r="E737" s="22">
        <f>IF(Table4[[#This Row],[Trial]]="G1",Table4[[#This Row],[Balance]]/100,IF(Table4[[#This Row],[Trial]]="G2",Table4[[#This Row],[Balance]]/200,Table4[[#This Row],[Balance]]/500))</f>
        <v>2.5499999999999998</v>
      </c>
      <c r="F737" s="22">
        <f>IF(Table4[[#This Row],[Net_Balance]]&gt;1,1+(Table4[[#This Row],[Net_Balance]]-1)/$F$974,1)</f>
        <v>1.0221428571428572</v>
      </c>
      <c r="G737" s="22">
        <f>IF(Table4[[#This Row],[Net_Balance]]&lt;1,1-(1-Table4[[#This Row],[Net_Balance]])/$F$974,1)</f>
        <v>1</v>
      </c>
      <c r="H737" s="22">
        <f>IF(Table4[[#This Row],[Net_Balance]]&gt;1,1+(Table4[[#This Row],[Net_Balance]]-1)/$H$974,1)</f>
        <v>1.0155000000000001</v>
      </c>
      <c r="I737" s="22">
        <f>IF(Table4[[#This Row],[Net_Balance]]&lt;1,1-(1-Table4[[#This Row],[Net_Balance]])/$H$974,1)</f>
        <v>1</v>
      </c>
      <c r="J737" s="22">
        <f>IF(Table4[[#This Row],[Net_Balance]]&gt;1,(Table4[[#This Row],[Net_Balance]]-1)/$J$974,0)</f>
        <v>3.0999999999999996E-2</v>
      </c>
      <c r="K737" s="22">
        <f>IF(Table4[[#This Row],[Net_Balance]]&lt;1,-(1-Table4[[#This Row],[Net_Balance]])/$J$974,0)</f>
        <v>0</v>
      </c>
      <c r="L737" t="s">
        <v>109</v>
      </c>
      <c r="M737" t="s">
        <v>101</v>
      </c>
      <c r="N737" t="s">
        <v>5</v>
      </c>
      <c r="O737">
        <v>0</v>
      </c>
      <c r="P737">
        <v>0</v>
      </c>
      <c r="Q737">
        <v>510</v>
      </c>
      <c r="R737">
        <v>1664606372</v>
      </c>
      <c r="S737">
        <v>4</v>
      </c>
      <c r="T737" t="s">
        <v>118</v>
      </c>
      <c r="U737">
        <v>1</v>
      </c>
      <c r="V737">
        <v>-90</v>
      </c>
      <c r="W737">
        <v>0.5</v>
      </c>
      <c r="X737">
        <v>100</v>
      </c>
      <c r="Y737">
        <v>0.5</v>
      </c>
      <c r="Z737">
        <v>5</v>
      </c>
      <c r="AA737">
        <v>9025</v>
      </c>
      <c r="AB737">
        <v>95</v>
      </c>
      <c r="AC737">
        <v>2</v>
      </c>
      <c r="AD737">
        <v>0.25</v>
      </c>
      <c r="AE737">
        <v>0.75</v>
      </c>
      <c r="AF737">
        <v>2</v>
      </c>
      <c r="AG737">
        <v>0.5</v>
      </c>
      <c r="AH737">
        <v>0.25</v>
      </c>
      <c r="AI737">
        <v>0.625</v>
      </c>
      <c r="AJ737">
        <v>0.375</v>
      </c>
      <c r="AK737">
        <v>-18.75</v>
      </c>
      <c r="AL737">
        <v>8460.9375</v>
      </c>
      <c r="AM737">
        <v>91.983354472426157</v>
      </c>
      <c r="AN737">
        <v>0.9</v>
      </c>
      <c r="AO737">
        <v>0.38419903534316502</v>
      </c>
      <c r="AP737">
        <v>0.61580096465683498</v>
      </c>
      <c r="AQ737" s="2">
        <f>Table4[[#This Row],[Gain]]^Table4[[#This Row],[θ]]</f>
        <v>59.193926540095148</v>
      </c>
      <c r="AR737" s="2">
        <f>-Table4[[#This Row],[λ]]*-Table4[[#This Row],[Loss]]^Table4[[#This Row],[θ]]</f>
        <v>107.83498131120591</v>
      </c>
      <c r="AS737" s="2">
        <f>Table4[[#This Row],[pie_gain]]*Table4[[#This Row],[v_n_w_g]]-Table4[[#This Row],[pie_loss]]*Table4[[#This Row],[v_n_w_l]]</f>
        <v>-43.662636040313643</v>
      </c>
      <c r="AT737" s="2">
        <f>IF(Table4[[#This Row],[diff_v]]&gt;=1,1,0)</f>
        <v>0</v>
      </c>
      <c r="AU737" s="2">
        <f>Table4[[#This Row],[Gain]]^(Table4[[#This Row],[θ]]*Table4[[#This Row],[ω_p]])</f>
        <v>64.791857222166939</v>
      </c>
      <c r="AV737" s="2">
        <f>-Table4[[#This Row],[λ]]*-Table4[[#This Row],[Loss]]^(Table4[[#This Row],[θ]]*Table4[[#This Row],[ω_n]])</f>
        <v>107.83498131120591</v>
      </c>
      <c r="AW737" s="2">
        <f>Table4[[#This Row],[v_n_w_g_w]]*Table4[[#This Row],[pie_gain]]-Table4[[#This Row],[v_n_w_l_w]]*Table4[[#This Row],[pie_loss]]</f>
        <v>-41.511916472343756</v>
      </c>
      <c r="AX737" s="2">
        <f>IF(Table4[[#This Row],[diff_v_w]]&gt;=1,1,0)</f>
        <v>0</v>
      </c>
      <c r="AY737" s="2">
        <f>Table4[[#This Row],[Gain]]^(Table4[[#This Row],[θ]])*Table4[[#This Row],[ω_p2]]</f>
        <v>60.111432401466629</v>
      </c>
      <c r="AZ737" s="2">
        <f>-Table4[[#This Row],[λ]]*-Table4[[#This Row],[Loss]]^(Table4[[#This Row],[θ]])*Table4[[#This Row],[ω_n2]]</f>
        <v>107.83498131120591</v>
      </c>
      <c r="BA737" s="2">
        <f>Table4[[#This Row],[v_n_w_g_w2]]*Table4[[#This Row],[pie_gain]]-Table4[[#This Row],[v_n_w_l_w2]]*Table4[[#This Row],[pie_loss]]</f>
        <v>-43.310131173453023</v>
      </c>
      <c r="BB737" s="2">
        <f>IF(Table4[[#This Row],[diff_v_w2]]&gt;=1,1,0)</f>
        <v>0</v>
      </c>
      <c r="BC737" s="2">
        <f>Table4[[#This Row],[Gain]]^(Table4[[#This Row],[θ]]+Table4[[#This Row],[ω_p3]])</f>
        <v>68.277427410895214</v>
      </c>
      <c r="BD737" s="2">
        <f>-Table4[[#This Row],[λ]]*-Table4[[#This Row],[Loss]]^(Table4[[#This Row],[θ]]+Table4[[#This Row],[ω_n3]])</f>
        <v>107.83498131120591</v>
      </c>
      <c r="BE737" s="2">
        <f>Table4[[#This Row],[v_n_w_g_w3]]*Table4[[#This Row],[pie_gain]]-Table4[[#This Row],[v_n_w_l_w3]]*Table4[[#This Row],[pie_loss]]</f>
        <v>-40.172763768213457</v>
      </c>
      <c r="BF737" s="2">
        <f>IF(Table4[[#This Row],[diff_v_w3]]&gt;=1,1,0)</f>
        <v>0</v>
      </c>
      <c r="BG737" s="2">
        <f>(Table4[[#This Row],[Accept]]-Table4[[#This Row],[projected_M1]])</f>
        <v>0</v>
      </c>
      <c r="BH737" s="2">
        <f>(Table4[[#This Row],[Accept]]-Table4[[#This Row],[projected_M2]])</f>
        <v>0</v>
      </c>
      <c r="BI737" s="2">
        <f>(Table4[[#This Row],[Accept]]-Table4[[#This Row],[projected_M3]])</f>
        <v>0</v>
      </c>
      <c r="BJ737" s="2">
        <f>(Table4[[#This Row],[Accept]]-Table4[[#This Row],[projected_M4]])</f>
        <v>0</v>
      </c>
    </row>
    <row r="738" spans="1:62" x14ac:dyDescent="0.3">
      <c r="A738">
        <v>26</v>
      </c>
      <c r="B738" t="s">
        <v>47</v>
      </c>
      <c r="C738">
        <v>0.88613857459934653</v>
      </c>
      <c r="D738">
        <v>-2</v>
      </c>
      <c r="E738" s="22">
        <f>IF(Table4[[#This Row],[Trial]]="G1",Table4[[#This Row],[Balance]]/100,IF(Table4[[#This Row],[Trial]]="G2",Table4[[#This Row],[Balance]]/200,Table4[[#This Row],[Balance]]/500))</f>
        <v>2.5499999999999998</v>
      </c>
      <c r="F738" s="22">
        <f>IF(Table4[[#This Row],[Net_Balance]]&gt;1,1+(Table4[[#This Row],[Net_Balance]]-1)/$F$974,1)</f>
        <v>1.0221428571428572</v>
      </c>
      <c r="G738" s="22">
        <f>IF(Table4[[#This Row],[Net_Balance]]&lt;1,1-(1-Table4[[#This Row],[Net_Balance]])/$F$974,1)</f>
        <v>1</v>
      </c>
      <c r="H738" s="22">
        <f>IF(Table4[[#This Row],[Net_Balance]]&gt;1,1+(Table4[[#This Row],[Net_Balance]]-1)/$H$974,1)</f>
        <v>1.0155000000000001</v>
      </c>
      <c r="I738" s="22">
        <f>IF(Table4[[#This Row],[Net_Balance]]&lt;1,1-(1-Table4[[#This Row],[Net_Balance]])/$H$974,1)</f>
        <v>1</v>
      </c>
      <c r="J738" s="22">
        <f>IF(Table4[[#This Row],[Net_Balance]]&gt;1,(Table4[[#This Row],[Net_Balance]]-1)/$J$974,0)</f>
        <v>3.0999999999999996E-2</v>
      </c>
      <c r="K738" s="22">
        <f>IF(Table4[[#This Row],[Net_Balance]]&lt;1,-(1-Table4[[#This Row],[Net_Balance]])/$J$974,0)</f>
        <v>0</v>
      </c>
      <c r="L738" t="s">
        <v>109</v>
      </c>
      <c r="M738" t="s">
        <v>69</v>
      </c>
      <c r="N738" t="s">
        <v>5</v>
      </c>
      <c r="O738">
        <v>0</v>
      </c>
      <c r="P738">
        <v>0</v>
      </c>
      <c r="Q738">
        <v>510</v>
      </c>
      <c r="R738">
        <v>1664606384</v>
      </c>
      <c r="S738">
        <v>4</v>
      </c>
      <c r="T738" t="s">
        <v>117</v>
      </c>
      <c r="U738">
        <v>0</v>
      </c>
      <c r="V738">
        <v>-50</v>
      </c>
      <c r="W738">
        <v>0.5</v>
      </c>
      <c r="X738">
        <v>50</v>
      </c>
      <c r="Y738">
        <v>0.5</v>
      </c>
      <c r="Z738">
        <v>0</v>
      </c>
      <c r="AA738">
        <v>2500</v>
      </c>
      <c r="AB738">
        <v>50</v>
      </c>
      <c r="AC738">
        <v>4</v>
      </c>
      <c r="AD738">
        <v>0.25</v>
      </c>
      <c r="AE738">
        <v>0.75</v>
      </c>
      <c r="AF738">
        <v>1</v>
      </c>
      <c r="AG738">
        <v>0.25</v>
      </c>
      <c r="AH738">
        <v>0.5</v>
      </c>
      <c r="AI738">
        <v>0.375</v>
      </c>
      <c r="AJ738">
        <v>0.625</v>
      </c>
      <c r="AK738">
        <v>12.5</v>
      </c>
      <c r="AL738">
        <v>2343.75</v>
      </c>
      <c r="AM738">
        <v>48.412291827592711</v>
      </c>
      <c r="AN738">
        <v>0.9</v>
      </c>
      <c r="AO738">
        <v>0.60844334427391233</v>
      </c>
      <c r="AP738">
        <v>0.39155665572608767</v>
      </c>
      <c r="AQ738" s="2">
        <f>Table4[[#This Row],[Gain]]^Table4[[#This Row],[θ]]</f>
        <v>32.027486583090457</v>
      </c>
      <c r="AR738" s="2">
        <f>-Table4[[#This Row],[λ]]*-Table4[[#This Row],[Loss]]^Table4[[#This Row],[θ]]</f>
        <v>64.054973166180915</v>
      </c>
      <c r="AS738" s="2">
        <f>Table4[[#This Row],[pie_gain]]*Table4[[#This Row],[v_n_w_g]]-Table4[[#This Row],[pie_loss]]*Table4[[#This Row],[v_n_w_l]]</f>
        <v>-5.5942400302706687</v>
      </c>
      <c r="AT738" s="2">
        <f>IF(Table4[[#This Row],[diff_v]]&gt;=1,1,0)</f>
        <v>0</v>
      </c>
      <c r="AU738" s="2">
        <f>Table4[[#This Row],[Gain]]^(Table4[[#This Row],[θ]]*Table4[[#This Row],[ω_p]])</f>
        <v>34.582742860734676</v>
      </c>
      <c r="AV738" s="2">
        <f>-Table4[[#This Row],[λ]]*-Table4[[#This Row],[Loss]]^(Table4[[#This Row],[θ]]*Table4[[#This Row],[ω_n]])</f>
        <v>64.054973166180915</v>
      </c>
      <c r="AW738" s="2">
        <f>Table4[[#This Row],[v_n_w_g_w]]*Table4[[#This Row],[pie_gain]]-Table4[[#This Row],[v_n_w_l_w]]*Table4[[#This Row],[pie_loss]]</f>
        <v>-4.0395113552239117</v>
      </c>
      <c r="AX738" s="2">
        <f>IF(Table4[[#This Row],[diff_v_w]]&gt;=1,1,0)</f>
        <v>0</v>
      </c>
      <c r="AY738" s="2">
        <f>Table4[[#This Row],[Gain]]^(Table4[[#This Row],[θ]])*Table4[[#This Row],[ω_p2]]</f>
        <v>32.523912625128361</v>
      </c>
      <c r="AZ738" s="2">
        <f>-Table4[[#This Row],[λ]]*-Table4[[#This Row],[Loss]]^(Table4[[#This Row],[θ]])*Table4[[#This Row],[ω_n2]]</f>
        <v>64.054973166180915</v>
      </c>
      <c r="BA738" s="2">
        <f>Table4[[#This Row],[v_n_w_g_w2]]*Table4[[#This Row],[pie_gain]]-Table4[[#This Row],[v_n_w_l_w2]]*Table4[[#This Row],[pie_loss]]</f>
        <v>-5.292192909068465</v>
      </c>
      <c r="BB738" s="2">
        <f>IF(Table4[[#This Row],[diff_v_w2]]&gt;=1,1,0)</f>
        <v>0</v>
      </c>
      <c r="BC738" s="2">
        <f>Table4[[#This Row],[Gain]]^(Table4[[#This Row],[θ]]+Table4[[#This Row],[ω_p3]])</f>
        <v>36.156878350620602</v>
      </c>
      <c r="BD738" s="2">
        <f>-Table4[[#This Row],[λ]]*-Table4[[#This Row],[Loss]]^(Table4[[#This Row],[θ]]+Table4[[#This Row],[ω_n3]])</f>
        <v>64.054973166180915</v>
      </c>
      <c r="BE738" s="2">
        <f>Table4[[#This Row],[v_n_w_g_w3]]*Table4[[#This Row],[pie_gain]]-Table4[[#This Row],[v_n_w_l_w3]]*Table4[[#This Row],[pie_loss]]</f>
        <v>-3.0817390934174647</v>
      </c>
      <c r="BF738" s="2">
        <f>IF(Table4[[#This Row],[diff_v_w3]]&gt;=1,1,0)</f>
        <v>0</v>
      </c>
      <c r="BG738" s="2">
        <f>(Table4[[#This Row],[Accept]]-Table4[[#This Row],[projected_M1]])</f>
        <v>0</v>
      </c>
      <c r="BH738" s="2">
        <f>(Table4[[#This Row],[Accept]]-Table4[[#This Row],[projected_M2]])</f>
        <v>0</v>
      </c>
      <c r="BI738" s="2">
        <f>(Table4[[#This Row],[Accept]]-Table4[[#This Row],[projected_M3]])</f>
        <v>0</v>
      </c>
      <c r="BJ738" s="2">
        <f>(Table4[[#This Row],[Accept]]-Table4[[#This Row],[projected_M4]])</f>
        <v>0</v>
      </c>
    </row>
    <row r="739" spans="1:62" x14ac:dyDescent="0.3">
      <c r="A739">
        <v>27</v>
      </c>
      <c r="B739" t="s">
        <v>47</v>
      </c>
      <c r="C739">
        <v>0.88613857459934653</v>
      </c>
      <c r="D739">
        <v>-2</v>
      </c>
      <c r="E739" s="22">
        <f>IF(Table4[[#This Row],[Trial]]="G1",Table4[[#This Row],[Balance]]/100,IF(Table4[[#This Row],[Trial]]="G2",Table4[[#This Row],[Balance]]/200,Table4[[#This Row],[Balance]]/500))</f>
        <v>2.5499999999999998</v>
      </c>
      <c r="F739" s="22">
        <f>IF(Table4[[#This Row],[Net_Balance]]&gt;1,1+(Table4[[#This Row],[Net_Balance]]-1)/$F$974,1)</f>
        <v>1.0221428571428572</v>
      </c>
      <c r="G739" s="22">
        <f>IF(Table4[[#This Row],[Net_Balance]]&lt;1,1-(1-Table4[[#This Row],[Net_Balance]])/$F$974,1)</f>
        <v>1</v>
      </c>
      <c r="H739" s="22">
        <f>IF(Table4[[#This Row],[Net_Balance]]&gt;1,1+(Table4[[#This Row],[Net_Balance]]-1)/$H$974,1)</f>
        <v>1.0155000000000001</v>
      </c>
      <c r="I739" s="22">
        <f>IF(Table4[[#This Row],[Net_Balance]]&lt;1,1-(1-Table4[[#This Row],[Net_Balance]])/$H$974,1)</f>
        <v>1</v>
      </c>
      <c r="J739" s="22">
        <f>IF(Table4[[#This Row],[Net_Balance]]&gt;1,(Table4[[#This Row],[Net_Balance]]-1)/$J$974,0)</f>
        <v>3.0999999999999996E-2</v>
      </c>
      <c r="K739" s="22">
        <f>IF(Table4[[#This Row],[Net_Balance]]&lt;1,-(1-Table4[[#This Row],[Net_Balance]])/$J$974,0)</f>
        <v>0</v>
      </c>
      <c r="L739" t="s">
        <v>109</v>
      </c>
      <c r="M739" t="s">
        <v>86</v>
      </c>
      <c r="N739" t="s">
        <v>113</v>
      </c>
      <c r="O739">
        <v>0</v>
      </c>
      <c r="P739">
        <v>0</v>
      </c>
      <c r="Q739">
        <v>510</v>
      </c>
      <c r="R739">
        <v>1664606388</v>
      </c>
      <c r="S739">
        <v>4</v>
      </c>
      <c r="T739" t="s">
        <v>117</v>
      </c>
      <c r="U739">
        <v>0</v>
      </c>
      <c r="V739">
        <v>-50</v>
      </c>
      <c r="W739">
        <v>0.5</v>
      </c>
      <c r="X739">
        <v>70</v>
      </c>
      <c r="Y739">
        <v>0.5</v>
      </c>
      <c r="Z739">
        <v>10</v>
      </c>
      <c r="AA739">
        <v>3600</v>
      </c>
      <c r="AB739">
        <v>60</v>
      </c>
      <c r="AC739">
        <v>4</v>
      </c>
      <c r="AD739">
        <v>0.25</v>
      </c>
      <c r="AE739">
        <v>0.75</v>
      </c>
      <c r="AF739">
        <v>2</v>
      </c>
      <c r="AG739">
        <v>0.5</v>
      </c>
      <c r="AH739">
        <v>0.25</v>
      </c>
      <c r="AI739">
        <v>0.625</v>
      </c>
      <c r="AJ739">
        <v>0.375</v>
      </c>
      <c r="AK739">
        <v>-5</v>
      </c>
      <c r="AL739">
        <v>3375</v>
      </c>
      <c r="AM739">
        <v>58.094750193111253</v>
      </c>
      <c r="AN739">
        <v>0.9</v>
      </c>
      <c r="AO739">
        <v>0.38419903534316502</v>
      </c>
      <c r="AP739">
        <v>0.61580096465683498</v>
      </c>
      <c r="AQ739" s="2">
        <f>Table4[[#This Row],[Gain]]^Table4[[#This Row],[θ]]</f>
        <v>43.153154399808855</v>
      </c>
      <c r="AR739" s="2">
        <f>-Table4[[#This Row],[λ]]*-Table4[[#This Row],[Loss]]^Table4[[#This Row],[θ]]</f>
        <v>64.054973166180915</v>
      </c>
      <c r="AS739" s="2">
        <f>Table4[[#This Row],[pie_gain]]*Table4[[#This Row],[v_n_w_g]]-Table4[[#This Row],[pie_loss]]*Table4[[#This Row],[v_n_w_l]]</f>
        <v>-22.865713974380668</v>
      </c>
      <c r="AT739" s="2">
        <f>IF(Table4[[#This Row],[diff_v]]&gt;=1,1,0)</f>
        <v>0</v>
      </c>
      <c r="AU739" s="2">
        <f>Table4[[#This Row],[Gain]]^(Table4[[#This Row],[θ]]*Table4[[#This Row],[ω_p]])</f>
        <v>46.90470365590901</v>
      </c>
      <c r="AV739" s="2">
        <f>-Table4[[#This Row],[λ]]*-Table4[[#This Row],[Loss]]^(Table4[[#This Row],[θ]]*Table4[[#This Row],[ω_n]])</f>
        <v>64.054973166180915</v>
      </c>
      <c r="AW739" s="2">
        <f>Table4[[#This Row],[v_n_w_g_w]]*Table4[[#This Row],[pie_gain]]-Table4[[#This Row],[v_n_w_l_w]]*Table4[[#This Row],[pie_loss]]</f>
        <v>-21.424372369144621</v>
      </c>
      <c r="AX739" s="2">
        <f>IF(Table4[[#This Row],[diff_v_w]]&gt;=1,1,0)</f>
        <v>0</v>
      </c>
      <c r="AY739" s="2">
        <f>Table4[[#This Row],[Gain]]^(Table4[[#This Row],[θ]])*Table4[[#This Row],[ω_p2]]</f>
        <v>43.822028293005893</v>
      </c>
      <c r="AZ739" s="2">
        <f>-Table4[[#This Row],[λ]]*-Table4[[#This Row],[Loss]]^(Table4[[#This Row],[θ]])*Table4[[#This Row],[ω_n2]]</f>
        <v>64.054973166180915</v>
      </c>
      <c r="BA739" s="2">
        <f>Table4[[#This Row],[v_n_w_g_w2]]*Table4[[#This Row],[pie_gain]]-Table4[[#This Row],[v_n_w_l_w2]]*Table4[[#This Row],[pie_loss]]</f>
        <v>-22.608733269848138</v>
      </c>
      <c r="BB739" s="2">
        <f>IF(Table4[[#This Row],[diff_v_w2]]&gt;=1,1,0)</f>
        <v>0</v>
      </c>
      <c r="BC739" s="2">
        <f>Table4[[#This Row],[Gain]]^(Table4[[#This Row],[θ]]+Table4[[#This Row],[ω_p3]])</f>
        <v>49.227818013043418</v>
      </c>
      <c r="BD739" s="2">
        <f>-Table4[[#This Row],[λ]]*-Table4[[#This Row],[Loss]]^(Table4[[#This Row],[θ]]+Table4[[#This Row],[ω_n3]])</f>
        <v>64.054973166180915</v>
      </c>
      <c r="BE739" s="2">
        <f>Table4[[#This Row],[v_n_w_g_w3]]*Table4[[#This Row],[pie_gain]]-Table4[[#This Row],[v_n_w_l_w3]]*Table4[[#This Row],[pie_loss]]</f>
        <v>-20.531834074141724</v>
      </c>
      <c r="BF739" s="2">
        <f>IF(Table4[[#This Row],[diff_v_w3]]&gt;=1,1,0)</f>
        <v>0</v>
      </c>
      <c r="BG739" s="2">
        <f>(Table4[[#This Row],[Accept]]-Table4[[#This Row],[projected_M1]])</f>
        <v>0</v>
      </c>
      <c r="BH739" s="2">
        <f>(Table4[[#This Row],[Accept]]-Table4[[#This Row],[projected_M2]])</f>
        <v>0</v>
      </c>
      <c r="BI739" s="2">
        <f>(Table4[[#This Row],[Accept]]-Table4[[#This Row],[projected_M3]])</f>
        <v>0</v>
      </c>
      <c r="BJ739" s="2">
        <f>(Table4[[#This Row],[Accept]]-Table4[[#This Row],[projected_M4]])</f>
        <v>0</v>
      </c>
    </row>
    <row r="740" spans="1:62" x14ac:dyDescent="0.3">
      <c r="A740">
        <v>28</v>
      </c>
      <c r="B740" t="s">
        <v>47</v>
      </c>
      <c r="C740">
        <v>0.88613857459934653</v>
      </c>
      <c r="D740">
        <v>-2</v>
      </c>
      <c r="E740" s="22">
        <f>IF(Table4[[#This Row],[Trial]]="G1",Table4[[#This Row],[Balance]]/100,IF(Table4[[#This Row],[Trial]]="G2",Table4[[#This Row],[Balance]]/200,Table4[[#This Row],[Balance]]/500))</f>
        <v>2.5499999999999998</v>
      </c>
      <c r="F740" s="22">
        <f>IF(Table4[[#This Row],[Net_Balance]]&gt;1,1+(Table4[[#This Row],[Net_Balance]]-1)/$F$974,1)</f>
        <v>1.0221428571428572</v>
      </c>
      <c r="G740" s="22">
        <f>IF(Table4[[#This Row],[Net_Balance]]&lt;1,1-(1-Table4[[#This Row],[Net_Balance]])/$F$974,1)</f>
        <v>1</v>
      </c>
      <c r="H740" s="22">
        <f>IF(Table4[[#This Row],[Net_Balance]]&gt;1,1+(Table4[[#This Row],[Net_Balance]]-1)/$H$974,1)</f>
        <v>1.0155000000000001</v>
      </c>
      <c r="I740" s="22">
        <f>IF(Table4[[#This Row],[Net_Balance]]&lt;1,1-(1-Table4[[#This Row],[Net_Balance]])/$H$974,1)</f>
        <v>1</v>
      </c>
      <c r="J740" s="22">
        <f>IF(Table4[[#This Row],[Net_Balance]]&gt;1,(Table4[[#This Row],[Net_Balance]]-1)/$J$974,0)</f>
        <v>3.0999999999999996E-2</v>
      </c>
      <c r="K740" s="22">
        <f>IF(Table4[[#This Row],[Net_Balance]]&lt;1,-(1-Table4[[#This Row],[Net_Balance]])/$J$974,0)</f>
        <v>0</v>
      </c>
      <c r="L740" t="s">
        <v>109</v>
      </c>
      <c r="M740" t="s">
        <v>83</v>
      </c>
      <c r="N740" t="s">
        <v>5</v>
      </c>
      <c r="O740">
        <v>0</v>
      </c>
      <c r="P740">
        <v>0</v>
      </c>
      <c r="Q740">
        <v>510</v>
      </c>
      <c r="R740">
        <v>1664606394</v>
      </c>
      <c r="S740">
        <v>6</v>
      </c>
      <c r="T740" t="s">
        <v>117</v>
      </c>
      <c r="U740">
        <v>0</v>
      </c>
      <c r="V740">
        <v>-50</v>
      </c>
      <c r="W740">
        <v>0.5</v>
      </c>
      <c r="X740">
        <v>40</v>
      </c>
      <c r="Y740">
        <v>0.5</v>
      </c>
      <c r="Z740">
        <v>-5</v>
      </c>
      <c r="AA740">
        <v>2025</v>
      </c>
      <c r="AB740">
        <v>45</v>
      </c>
      <c r="AC740">
        <v>2</v>
      </c>
      <c r="AD740">
        <v>0.25</v>
      </c>
      <c r="AE740">
        <v>0.75</v>
      </c>
      <c r="AF740">
        <v>2</v>
      </c>
      <c r="AG740">
        <v>0.5</v>
      </c>
      <c r="AH740">
        <v>0.25</v>
      </c>
      <c r="AI740">
        <v>0.625</v>
      </c>
      <c r="AJ740">
        <v>0.375</v>
      </c>
      <c r="AK740">
        <v>-16.25</v>
      </c>
      <c r="AL740">
        <v>1898.4375</v>
      </c>
      <c r="AM740">
        <v>43.571062644833439</v>
      </c>
      <c r="AN740">
        <v>0.9</v>
      </c>
      <c r="AO740">
        <v>0.38419903534316502</v>
      </c>
      <c r="AP740">
        <v>0.61580096465683498</v>
      </c>
      <c r="AQ740" s="2">
        <f>Table4[[#This Row],[Gain]]^Table4[[#This Row],[θ]]</f>
        <v>26.281318966403699</v>
      </c>
      <c r="AR740" s="2">
        <f>-Table4[[#This Row],[λ]]*-Table4[[#This Row],[Loss]]^Table4[[#This Row],[θ]]</f>
        <v>64.054973166180915</v>
      </c>
      <c r="AS740" s="2">
        <f>Table4[[#This Row],[pie_gain]]*Table4[[#This Row],[v_n_w_g]]-Table4[[#This Row],[pie_loss]]*Table4[[#This Row],[v_n_w_l]]</f>
        <v>-29.347856872363558</v>
      </c>
      <c r="AT740" s="2">
        <f>IF(Table4[[#This Row],[diff_v]]&gt;=1,1,0)</f>
        <v>0</v>
      </c>
      <c r="AU740" s="2">
        <f>Table4[[#This Row],[Gain]]^(Table4[[#This Row],[θ]]*Table4[[#This Row],[ω_p]])</f>
        <v>28.254147062623694</v>
      </c>
      <c r="AV740" s="2">
        <f>-Table4[[#This Row],[λ]]*-Table4[[#This Row],[Loss]]^(Table4[[#This Row],[θ]]*Table4[[#This Row],[ω_n]])</f>
        <v>64.054973166180915</v>
      </c>
      <c r="AW740" s="2">
        <f>Table4[[#This Row],[v_n_w_g_w]]*Table4[[#This Row],[pie_gain]]-Table4[[#This Row],[v_n_w_l_w]]*Table4[[#This Row],[pie_loss]]</f>
        <v>-28.589898220897943</v>
      </c>
      <c r="AX740" s="2">
        <f>IF(Table4[[#This Row],[diff_v_w]]&gt;=1,1,0)</f>
        <v>0</v>
      </c>
      <c r="AY740" s="2">
        <f>Table4[[#This Row],[Gain]]^(Table4[[#This Row],[θ]])*Table4[[#This Row],[ω_p2]]</f>
        <v>26.688679410382957</v>
      </c>
      <c r="AZ740" s="2">
        <f>-Table4[[#This Row],[λ]]*-Table4[[#This Row],[Loss]]^(Table4[[#This Row],[θ]])*Table4[[#This Row],[ω_n2]]</f>
        <v>64.054973166180915</v>
      </c>
      <c r="BA740" s="2">
        <f>Table4[[#This Row],[v_n_w_g_w2]]*Table4[[#This Row],[pie_gain]]-Table4[[#This Row],[v_n_w_l_w2]]*Table4[[#This Row],[pie_loss]]</f>
        <v>-29.191349382749763</v>
      </c>
      <c r="BB740" s="2">
        <f>IF(Table4[[#This Row],[diff_v_w2]]&gt;=1,1,0)</f>
        <v>0</v>
      </c>
      <c r="BC740" s="2">
        <f>Table4[[#This Row],[Gain]]^(Table4[[#This Row],[θ]]+Table4[[#This Row],[ω_p3]])</f>
        <v>29.465310153905321</v>
      </c>
      <c r="BD740" s="2">
        <f>-Table4[[#This Row],[λ]]*-Table4[[#This Row],[Loss]]^(Table4[[#This Row],[θ]]+Table4[[#This Row],[ω_n3]])</f>
        <v>64.054973166180915</v>
      </c>
      <c r="BE740" s="2">
        <f>Table4[[#This Row],[v_n_w_g_w3]]*Table4[[#This Row],[pie_gain]]-Table4[[#This Row],[v_n_w_l_w3]]*Table4[[#This Row],[pie_loss]]</f>
        <v>-28.124570529584297</v>
      </c>
      <c r="BF740" s="2">
        <f>IF(Table4[[#This Row],[diff_v_w3]]&gt;=1,1,0)</f>
        <v>0</v>
      </c>
      <c r="BG740" s="2">
        <f>(Table4[[#This Row],[Accept]]-Table4[[#This Row],[projected_M1]])</f>
        <v>0</v>
      </c>
      <c r="BH740" s="2">
        <f>(Table4[[#This Row],[Accept]]-Table4[[#This Row],[projected_M2]])</f>
        <v>0</v>
      </c>
      <c r="BI740" s="2">
        <f>(Table4[[#This Row],[Accept]]-Table4[[#This Row],[projected_M3]])</f>
        <v>0</v>
      </c>
      <c r="BJ740" s="2">
        <f>(Table4[[#This Row],[Accept]]-Table4[[#This Row],[projected_M4]])</f>
        <v>0</v>
      </c>
    </row>
    <row r="741" spans="1:62" x14ac:dyDescent="0.3">
      <c r="A741">
        <v>29</v>
      </c>
      <c r="B741" t="s">
        <v>47</v>
      </c>
      <c r="C741">
        <v>0.88613857459934653</v>
      </c>
      <c r="D741">
        <v>-2</v>
      </c>
      <c r="E741" s="22">
        <f>IF(Table4[[#This Row],[Trial]]="G1",Table4[[#This Row],[Balance]]/100,IF(Table4[[#This Row],[Trial]]="G2",Table4[[#This Row],[Balance]]/200,Table4[[#This Row],[Balance]]/500))</f>
        <v>2.5499999999999998</v>
      </c>
      <c r="F741" s="22">
        <f>IF(Table4[[#This Row],[Net_Balance]]&gt;1,1+(Table4[[#This Row],[Net_Balance]]-1)/$F$974,1)</f>
        <v>1.0221428571428572</v>
      </c>
      <c r="G741" s="22">
        <f>IF(Table4[[#This Row],[Net_Balance]]&lt;1,1-(1-Table4[[#This Row],[Net_Balance]])/$F$974,1)</f>
        <v>1</v>
      </c>
      <c r="H741" s="22">
        <f>IF(Table4[[#This Row],[Net_Balance]]&gt;1,1+(Table4[[#This Row],[Net_Balance]]-1)/$H$974,1)</f>
        <v>1.0155000000000001</v>
      </c>
      <c r="I741" s="22">
        <f>IF(Table4[[#This Row],[Net_Balance]]&lt;1,1-(1-Table4[[#This Row],[Net_Balance]])/$H$974,1)</f>
        <v>1</v>
      </c>
      <c r="J741" s="22">
        <f>IF(Table4[[#This Row],[Net_Balance]]&gt;1,(Table4[[#This Row],[Net_Balance]]-1)/$J$974,0)</f>
        <v>3.0999999999999996E-2</v>
      </c>
      <c r="K741" s="22">
        <f>IF(Table4[[#This Row],[Net_Balance]]&lt;1,-(1-Table4[[#This Row],[Net_Balance]])/$J$974,0)</f>
        <v>0</v>
      </c>
      <c r="L741" t="s">
        <v>109</v>
      </c>
      <c r="M741" t="s">
        <v>79</v>
      </c>
      <c r="N741" t="s">
        <v>5</v>
      </c>
      <c r="O741">
        <v>0</v>
      </c>
      <c r="P741">
        <v>0</v>
      </c>
      <c r="Q741">
        <v>510</v>
      </c>
      <c r="R741">
        <v>1664606399</v>
      </c>
      <c r="S741">
        <v>5</v>
      </c>
      <c r="T741" t="s">
        <v>117</v>
      </c>
      <c r="U741">
        <v>0</v>
      </c>
      <c r="V741">
        <v>-10</v>
      </c>
      <c r="W741">
        <v>0.5</v>
      </c>
      <c r="X741">
        <v>0</v>
      </c>
      <c r="Y741">
        <v>0.5</v>
      </c>
      <c r="Z741">
        <v>-5</v>
      </c>
      <c r="AA741">
        <v>25</v>
      </c>
      <c r="AB741">
        <v>5</v>
      </c>
      <c r="AC741">
        <v>4</v>
      </c>
      <c r="AD741">
        <v>0.25</v>
      </c>
      <c r="AE741">
        <v>0.75</v>
      </c>
      <c r="AF741">
        <v>2</v>
      </c>
      <c r="AG741">
        <v>0.5</v>
      </c>
      <c r="AH741">
        <v>0.25</v>
      </c>
      <c r="AI741">
        <v>0.625</v>
      </c>
      <c r="AJ741">
        <v>0.375</v>
      </c>
      <c r="AK741">
        <v>-6.25</v>
      </c>
      <c r="AL741">
        <v>23.4375</v>
      </c>
      <c r="AM741">
        <v>4.8412291827592711</v>
      </c>
      <c r="AN741">
        <v>0.9</v>
      </c>
      <c r="AO741">
        <v>0.38419903534316502</v>
      </c>
      <c r="AP741">
        <v>0.61580096465683498</v>
      </c>
      <c r="AQ741" s="2">
        <f>Table4[[#This Row],[Gain]]^Table4[[#This Row],[θ]]</f>
        <v>0</v>
      </c>
      <c r="AR741" s="2">
        <f>-Table4[[#This Row],[λ]]*-Table4[[#This Row],[Loss]]^Table4[[#This Row],[θ]]</f>
        <v>15.387517868726606</v>
      </c>
      <c r="AS741" s="2">
        <f>Table4[[#This Row],[pie_gain]]*Table4[[#This Row],[v_n_w_g]]-Table4[[#This Row],[pie_loss]]*Table4[[#This Row],[v_n_w_l]]</f>
        <v>-9.4756483472361293</v>
      </c>
      <c r="AT741" s="2">
        <f>IF(Table4[[#This Row],[diff_v]]&gt;=1,1,0)</f>
        <v>0</v>
      </c>
      <c r="AU741" s="2">
        <f>Table4[[#This Row],[Gain]]^(Table4[[#This Row],[θ]]*Table4[[#This Row],[ω_p]])</f>
        <v>0</v>
      </c>
      <c r="AV741" s="2">
        <f>-Table4[[#This Row],[λ]]*-Table4[[#This Row],[Loss]]^(Table4[[#This Row],[θ]]*Table4[[#This Row],[ω_n]])</f>
        <v>15.387517868726606</v>
      </c>
      <c r="AW741" s="2">
        <f>Table4[[#This Row],[v_n_w_g_w]]*Table4[[#This Row],[pie_gain]]-Table4[[#This Row],[v_n_w_l_w]]*Table4[[#This Row],[pie_loss]]</f>
        <v>-9.4756483472361293</v>
      </c>
      <c r="AX741" s="2">
        <f>IF(Table4[[#This Row],[diff_v_w]]&gt;=1,1,0)</f>
        <v>0</v>
      </c>
      <c r="AY741" s="2">
        <f>Table4[[#This Row],[Gain]]^(Table4[[#This Row],[θ]])*Table4[[#This Row],[ω_p2]]</f>
        <v>0</v>
      </c>
      <c r="AZ741" s="2">
        <f>-Table4[[#This Row],[λ]]*-Table4[[#This Row],[Loss]]^(Table4[[#This Row],[θ]])*Table4[[#This Row],[ω_n2]]</f>
        <v>15.387517868726606</v>
      </c>
      <c r="BA741" s="2">
        <f>Table4[[#This Row],[v_n_w_g_w2]]*Table4[[#This Row],[pie_gain]]-Table4[[#This Row],[v_n_w_l_w2]]*Table4[[#This Row],[pie_loss]]</f>
        <v>-9.4756483472361293</v>
      </c>
      <c r="BB741" s="2">
        <f>IF(Table4[[#This Row],[diff_v_w2]]&gt;=1,1,0)</f>
        <v>0</v>
      </c>
      <c r="BC741" s="2">
        <f>Table4[[#This Row],[Gain]]^(Table4[[#This Row],[θ]]+Table4[[#This Row],[ω_p3]])</f>
        <v>0</v>
      </c>
      <c r="BD741" s="2">
        <f>-Table4[[#This Row],[λ]]*-Table4[[#This Row],[Loss]]^(Table4[[#This Row],[θ]]+Table4[[#This Row],[ω_n3]])</f>
        <v>15.387517868726606</v>
      </c>
      <c r="BE741" s="2">
        <f>Table4[[#This Row],[v_n_w_g_w3]]*Table4[[#This Row],[pie_gain]]-Table4[[#This Row],[v_n_w_l_w3]]*Table4[[#This Row],[pie_loss]]</f>
        <v>-9.4756483472361293</v>
      </c>
      <c r="BF741" s="2">
        <f>IF(Table4[[#This Row],[diff_v_w3]]&gt;=1,1,0)</f>
        <v>0</v>
      </c>
      <c r="BG741" s="2">
        <f>(Table4[[#This Row],[Accept]]-Table4[[#This Row],[projected_M1]])</f>
        <v>0</v>
      </c>
      <c r="BH741" s="2">
        <f>(Table4[[#This Row],[Accept]]-Table4[[#This Row],[projected_M2]])</f>
        <v>0</v>
      </c>
      <c r="BI741" s="2">
        <f>(Table4[[#This Row],[Accept]]-Table4[[#This Row],[projected_M3]])</f>
        <v>0</v>
      </c>
      <c r="BJ741" s="2">
        <f>(Table4[[#This Row],[Accept]]-Table4[[#This Row],[projected_M4]])</f>
        <v>0</v>
      </c>
    </row>
    <row r="742" spans="1:62" x14ac:dyDescent="0.3">
      <c r="A742">
        <v>30</v>
      </c>
      <c r="B742" t="s">
        <v>47</v>
      </c>
      <c r="C742">
        <v>0.88613857459934653</v>
      </c>
      <c r="D742">
        <v>-2</v>
      </c>
      <c r="E742" s="22">
        <f>IF(Table4[[#This Row],[Trial]]="G1",Table4[[#This Row],[Balance]]/100,IF(Table4[[#This Row],[Trial]]="G2",Table4[[#This Row],[Balance]]/200,Table4[[#This Row],[Balance]]/500))</f>
        <v>2.5499999999999998</v>
      </c>
      <c r="F742" s="22">
        <f>IF(Table4[[#This Row],[Net_Balance]]&gt;1,1+(Table4[[#This Row],[Net_Balance]]-1)/$F$974,1)</f>
        <v>1.0221428571428572</v>
      </c>
      <c r="G742" s="22">
        <f>IF(Table4[[#This Row],[Net_Balance]]&lt;1,1-(1-Table4[[#This Row],[Net_Balance]])/$F$974,1)</f>
        <v>1</v>
      </c>
      <c r="H742" s="22">
        <f>IF(Table4[[#This Row],[Net_Balance]]&gt;1,1+(Table4[[#This Row],[Net_Balance]]-1)/$H$974,1)</f>
        <v>1.0155000000000001</v>
      </c>
      <c r="I742" s="22">
        <f>IF(Table4[[#This Row],[Net_Balance]]&lt;1,1-(1-Table4[[#This Row],[Net_Balance]])/$H$974,1)</f>
        <v>1</v>
      </c>
      <c r="J742" s="22">
        <f>IF(Table4[[#This Row],[Net_Balance]]&gt;1,(Table4[[#This Row],[Net_Balance]]-1)/$J$974,0)</f>
        <v>3.0999999999999996E-2</v>
      </c>
      <c r="K742" s="22">
        <f>IF(Table4[[#This Row],[Net_Balance]]&lt;1,-(1-Table4[[#This Row],[Net_Balance]])/$J$974,0)</f>
        <v>0</v>
      </c>
      <c r="L742" t="s">
        <v>109</v>
      </c>
      <c r="M742" t="s">
        <v>88</v>
      </c>
      <c r="N742" t="s">
        <v>113</v>
      </c>
      <c r="O742">
        <v>0</v>
      </c>
      <c r="P742">
        <v>0</v>
      </c>
      <c r="Q742">
        <v>510</v>
      </c>
      <c r="R742">
        <v>1664606404</v>
      </c>
      <c r="S742">
        <v>5</v>
      </c>
      <c r="T742" t="s">
        <v>117</v>
      </c>
      <c r="U742">
        <v>0</v>
      </c>
      <c r="V742">
        <v>-50</v>
      </c>
      <c r="W742">
        <v>0.5</v>
      </c>
      <c r="X742">
        <v>60</v>
      </c>
      <c r="Y742">
        <v>0.5</v>
      </c>
      <c r="Z742">
        <v>5</v>
      </c>
      <c r="AA742">
        <v>3025</v>
      </c>
      <c r="AB742">
        <v>55</v>
      </c>
      <c r="AC742">
        <v>2</v>
      </c>
      <c r="AD742">
        <v>0.25</v>
      </c>
      <c r="AE742">
        <v>0.75</v>
      </c>
      <c r="AF742">
        <v>2</v>
      </c>
      <c r="AG742">
        <v>0.5</v>
      </c>
      <c r="AH742">
        <v>0.25</v>
      </c>
      <c r="AI742">
        <v>0.625</v>
      </c>
      <c r="AJ742">
        <v>0.375</v>
      </c>
      <c r="AK742">
        <v>-8.75</v>
      </c>
      <c r="AL742">
        <v>2835.9375</v>
      </c>
      <c r="AM742">
        <v>53.253521010351982</v>
      </c>
      <c r="AN742">
        <v>0.9</v>
      </c>
      <c r="AO742">
        <v>0.38419903534316502</v>
      </c>
      <c r="AP742">
        <v>0.61580096465683498</v>
      </c>
      <c r="AQ742" s="2">
        <f>Table4[[#This Row],[Gain]]^Table4[[#This Row],[θ]]</f>
        <v>37.643362891590748</v>
      </c>
      <c r="AR742" s="2">
        <f>-Table4[[#This Row],[λ]]*-Table4[[#This Row],[Loss]]^Table4[[#This Row],[θ]]</f>
        <v>64.054973166180915</v>
      </c>
      <c r="AS742" s="2">
        <f>Table4[[#This Row],[pie_gain]]*Table4[[#This Row],[v_n_w_g]]-Table4[[#This Row],[pie_loss]]*Table4[[#This Row],[v_n_w_l]]</f>
        <v>-24.982570556780026</v>
      </c>
      <c r="AT742" s="2">
        <f>IF(Table4[[#This Row],[diff_v]]&gt;=1,1,0)</f>
        <v>0</v>
      </c>
      <c r="AU742" s="2">
        <f>Table4[[#This Row],[Gain]]^(Table4[[#This Row],[θ]]*Table4[[#This Row],[ω_p]])</f>
        <v>40.792343674903826</v>
      </c>
      <c r="AV742" s="2">
        <f>-Table4[[#This Row],[λ]]*-Table4[[#This Row],[Loss]]^(Table4[[#This Row],[θ]]*Table4[[#This Row],[ω_n]])</f>
        <v>64.054973166180915</v>
      </c>
      <c r="AW742" s="2">
        <f>Table4[[#This Row],[v_n_w_g_w]]*Table4[[#This Row],[pie_gain]]-Table4[[#This Row],[v_n_w_l_w]]*Table4[[#This Row],[pie_loss]]</f>
        <v>-23.772735177516978</v>
      </c>
      <c r="AX742" s="2">
        <f>IF(Table4[[#This Row],[diff_v_w]]&gt;=1,1,0)</f>
        <v>0</v>
      </c>
      <c r="AY742" s="2">
        <f>Table4[[#This Row],[Gain]]^(Table4[[#This Row],[θ]])*Table4[[#This Row],[ω_p2]]</f>
        <v>38.226835016410405</v>
      </c>
      <c r="AZ742" s="2">
        <f>-Table4[[#This Row],[λ]]*-Table4[[#This Row],[Loss]]^(Table4[[#This Row],[θ]])*Table4[[#This Row],[ω_n2]]</f>
        <v>64.054973166180915</v>
      </c>
      <c r="BA742" s="2">
        <f>Table4[[#This Row],[v_n_w_g_w2]]*Table4[[#This Row],[pie_gain]]-Table4[[#This Row],[v_n_w_l_w2]]*Table4[[#This Row],[pie_loss]]</f>
        <v>-24.758401129274688</v>
      </c>
      <c r="BB742" s="2">
        <f>IF(Table4[[#This Row],[diff_v_w2]]&gt;=1,1,0)</f>
        <v>0</v>
      </c>
      <c r="BC742" s="2">
        <f>Table4[[#This Row],[Gain]]^(Table4[[#This Row],[θ]]+Table4[[#This Row],[ω_p3]])</f>
        <v>42.73769577023198</v>
      </c>
      <c r="BD742" s="2">
        <f>-Table4[[#This Row],[λ]]*-Table4[[#This Row],[Loss]]^(Table4[[#This Row],[θ]]+Table4[[#This Row],[ω_n3]])</f>
        <v>64.054973166180915</v>
      </c>
      <c r="BE742" s="2">
        <f>Table4[[#This Row],[v_n_w_g_w3]]*Table4[[#This Row],[pie_gain]]-Table4[[#This Row],[v_n_w_l_w3]]*Table4[[#This Row],[pie_loss]]</f>
        <v>-23.025332779089098</v>
      </c>
      <c r="BF742" s="2">
        <f>IF(Table4[[#This Row],[diff_v_w3]]&gt;=1,1,0)</f>
        <v>0</v>
      </c>
      <c r="BG742" s="2">
        <f>(Table4[[#This Row],[Accept]]-Table4[[#This Row],[projected_M1]])</f>
        <v>0</v>
      </c>
      <c r="BH742" s="2">
        <f>(Table4[[#This Row],[Accept]]-Table4[[#This Row],[projected_M2]])</f>
        <v>0</v>
      </c>
      <c r="BI742" s="2">
        <f>(Table4[[#This Row],[Accept]]-Table4[[#This Row],[projected_M3]])</f>
        <v>0</v>
      </c>
      <c r="BJ742" s="2">
        <f>(Table4[[#This Row],[Accept]]-Table4[[#This Row],[projected_M4]])</f>
        <v>0</v>
      </c>
    </row>
    <row r="743" spans="1:62" x14ac:dyDescent="0.3">
      <c r="A743">
        <v>32</v>
      </c>
      <c r="B743" t="s">
        <v>47</v>
      </c>
      <c r="C743">
        <v>0.88613857459934653</v>
      </c>
      <c r="D743">
        <v>-2</v>
      </c>
      <c r="E743" s="22">
        <f>IF(Table4[[#This Row],[Trial]]="G1",Table4[[#This Row],[Balance]]/100,IF(Table4[[#This Row],[Trial]]="G2",Table4[[#This Row],[Balance]]/200,Table4[[#This Row],[Balance]]/500))</f>
        <v>2.5499999999999998</v>
      </c>
      <c r="F743" s="22">
        <f>IF(Table4[[#This Row],[Net_Balance]]&gt;1,1+(Table4[[#This Row],[Net_Balance]]-1)/$F$974,1)</f>
        <v>1.0221428571428572</v>
      </c>
      <c r="G743" s="22">
        <f>IF(Table4[[#This Row],[Net_Balance]]&lt;1,1-(1-Table4[[#This Row],[Net_Balance]])/$F$974,1)</f>
        <v>1</v>
      </c>
      <c r="H743" s="22">
        <f>IF(Table4[[#This Row],[Net_Balance]]&gt;1,1+(Table4[[#This Row],[Net_Balance]]-1)/$H$974,1)</f>
        <v>1.0155000000000001</v>
      </c>
      <c r="I743" s="22">
        <f>IF(Table4[[#This Row],[Net_Balance]]&lt;1,1-(1-Table4[[#This Row],[Net_Balance]])/$H$974,1)</f>
        <v>1</v>
      </c>
      <c r="J743" s="22">
        <f>IF(Table4[[#This Row],[Net_Balance]]&gt;1,(Table4[[#This Row],[Net_Balance]]-1)/$J$974,0)</f>
        <v>3.0999999999999996E-2</v>
      </c>
      <c r="K743" s="22">
        <f>IF(Table4[[#This Row],[Net_Balance]]&lt;1,-(1-Table4[[#This Row],[Net_Balance]])/$J$974,0)</f>
        <v>0</v>
      </c>
      <c r="L743" t="s">
        <v>109</v>
      </c>
      <c r="M743" t="s">
        <v>74</v>
      </c>
      <c r="N743" t="s">
        <v>113</v>
      </c>
      <c r="O743">
        <v>0</v>
      </c>
      <c r="P743">
        <v>0</v>
      </c>
      <c r="Q743">
        <v>510</v>
      </c>
      <c r="R743">
        <v>1664606421</v>
      </c>
      <c r="S743">
        <v>4</v>
      </c>
      <c r="T743" t="s">
        <v>118</v>
      </c>
      <c r="U743">
        <v>1</v>
      </c>
      <c r="V743">
        <v>-10</v>
      </c>
      <c r="W743">
        <v>0.5</v>
      </c>
      <c r="X743">
        <v>30</v>
      </c>
      <c r="Y743">
        <v>0.5</v>
      </c>
      <c r="Z743">
        <v>10</v>
      </c>
      <c r="AA743">
        <v>400</v>
      </c>
      <c r="AB743">
        <v>20</v>
      </c>
      <c r="AC743">
        <v>2</v>
      </c>
      <c r="AD743">
        <v>0.25</v>
      </c>
      <c r="AE743">
        <v>0.75</v>
      </c>
      <c r="AF743">
        <v>2</v>
      </c>
      <c r="AG743">
        <v>0.5</v>
      </c>
      <c r="AH743">
        <v>0.25</v>
      </c>
      <c r="AI743">
        <v>0.625</v>
      </c>
      <c r="AJ743">
        <v>0.375</v>
      </c>
      <c r="AK743">
        <v>5</v>
      </c>
      <c r="AL743">
        <v>375</v>
      </c>
      <c r="AM743">
        <v>19.364916731037084</v>
      </c>
      <c r="AN743">
        <v>0.9</v>
      </c>
      <c r="AO743">
        <v>0.38419903534316502</v>
      </c>
      <c r="AP743">
        <v>0.61580096465683498</v>
      </c>
      <c r="AQ743" s="2">
        <f>Table4[[#This Row],[Gain]]^Table4[[#This Row],[θ]]</f>
        <v>20.367331083133973</v>
      </c>
      <c r="AR743" s="2">
        <f>-Table4[[#This Row],[λ]]*-Table4[[#This Row],[Loss]]^Table4[[#This Row],[θ]]</f>
        <v>15.387517868726606</v>
      </c>
      <c r="AS743" s="2">
        <f>Table4[[#This Row],[pie_gain]]*Table4[[#This Row],[v_n_w_g]]-Table4[[#This Row],[pie_loss]]*Table4[[#This Row],[v_n_w_l]]</f>
        <v>-1.6505393925811962</v>
      </c>
      <c r="AT743" s="2">
        <f>IF(Table4[[#This Row],[diff_v]]&gt;=1,1,0)</f>
        <v>0</v>
      </c>
      <c r="AU743" s="2">
        <f>Table4[[#This Row],[Gain]]^(Table4[[#This Row],[θ]]*Table4[[#This Row],[ω_p]])</f>
        <v>21.772969513108457</v>
      </c>
      <c r="AV743" s="2">
        <f>-Table4[[#This Row],[λ]]*-Table4[[#This Row],[Loss]]^(Table4[[#This Row],[θ]]*Table4[[#This Row],[ω_n]])</f>
        <v>15.387517868726606</v>
      </c>
      <c r="AW743" s="2">
        <f>Table4[[#This Row],[v_n_w_g_w]]*Table4[[#This Row],[pie_gain]]-Table4[[#This Row],[v_n_w_l_w]]*Table4[[#This Row],[pie_loss]]</f>
        <v>-1.1104944637437182</v>
      </c>
      <c r="AX743" s="2">
        <f>IF(Table4[[#This Row],[diff_v_w]]&gt;=1,1,0)</f>
        <v>0</v>
      </c>
      <c r="AY743" s="2">
        <f>Table4[[#This Row],[Gain]]^(Table4[[#This Row],[θ]])*Table4[[#This Row],[ω_p2]]</f>
        <v>20.683024714922549</v>
      </c>
      <c r="AZ743" s="2">
        <f>-Table4[[#This Row],[λ]]*-Table4[[#This Row],[Loss]]^(Table4[[#This Row],[θ]])*Table4[[#This Row],[ω_n2]]</f>
        <v>15.387517868726606</v>
      </c>
      <c r="BA743" s="2">
        <f>Table4[[#This Row],[v_n_w_g_w2]]*Table4[[#This Row],[pie_gain]]-Table4[[#This Row],[v_n_w_l_w2]]*Table4[[#This Row],[pie_loss]]</f>
        <v>-1.529250203784045</v>
      </c>
      <c r="BB743" s="2">
        <f>IF(Table4[[#This Row],[diff_v_w2]]&gt;=1,1,0)</f>
        <v>0</v>
      </c>
      <c r="BC743" s="2">
        <f>Table4[[#This Row],[Gain]]^(Table4[[#This Row],[θ]]+Table4[[#This Row],[ω_p3]])</f>
        <v>22.632101494549435</v>
      </c>
      <c r="BD743" s="2">
        <f>-Table4[[#This Row],[λ]]*-Table4[[#This Row],[Loss]]^(Table4[[#This Row],[θ]]+Table4[[#This Row],[ω_n3]])</f>
        <v>15.387517868726606</v>
      </c>
      <c r="BE743" s="2">
        <f>Table4[[#This Row],[v_n_w_g_w3]]*Table4[[#This Row],[pie_gain]]-Table4[[#This Row],[v_n_w_l_w3]]*Table4[[#This Row],[pie_loss]]</f>
        <v>-0.78041678524163238</v>
      </c>
      <c r="BF743" s="2">
        <f>IF(Table4[[#This Row],[diff_v_w3]]&gt;=1,1,0)</f>
        <v>0</v>
      </c>
      <c r="BG743" s="2">
        <f>(Table4[[#This Row],[Accept]]-Table4[[#This Row],[projected_M1]])</f>
        <v>0</v>
      </c>
      <c r="BH743" s="2">
        <f>(Table4[[#This Row],[Accept]]-Table4[[#This Row],[projected_M2]])</f>
        <v>0</v>
      </c>
      <c r="BI743" s="2">
        <f>(Table4[[#This Row],[Accept]]-Table4[[#This Row],[projected_M3]])</f>
        <v>0</v>
      </c>
      <c r="BJ743" s="2">
        <f>(Table4[[#This Row],[Accept]]-Table4[[#This Row],[projected_M4]])</f>
        <v>0</v>
      </c>
    </row>
    <row r="744" spans="1:62" x14ac:dyDescent="0.3">
      <c r="A744">
        <v>34</v>
      </c>
      <c r="B744" t="s">
        <v>47</v>
      </c>
      <c r="C744">
        <v>0.88613857459934653</v>
      </c>
      <c r="D744">
        <v>-2</v>
      </c>
      <c r="E744" s="22">
        <f>IF(Table4[[#This Row],[Trial]]="G1",Table4[[#This Row],[Balance]]/100,IF(Table4[[#This Row],[Trial]]="G2",Table4[[#This Row],[Balance]]/200,Table4[[#This Row],[Balance]]/500))</f>
        <v>2.9</v>
      </c>
      <c r="F744" s="22">
        <f>IF(Table4[[#This Row],[Net_Balance]]&gt;1,1+(Table4[[#This Row],[Net_Balance]]-1)/$F$974,1)</f>
        <v>1.0271428571428571</v>
      </c>
      <c r="G744" s="22">
        <f>IF(Table4[[#This Row],[Net_Balance]]&lt;1,1-(1-Table4[[#This Row],[Net_Balance]])/$F$974,1)</f>
        <v>1</v>
      </c>
      <c r="H744" s="22">
        <f>IF(Table4[[#This Row],[Net_Balance]]&gt;1,1+(Table4[[#This Row],[Net_Balance]]-1)/$H$974,1)</f>
        <v>1.0189999999999999</v>
      </c>
      <c r="I744" s="22">
        <f>IF(Table4[[#This Row],[Net_Balance]]&lt;1,1-(1-Table4[[#This Row],[Net_Balance]])/$H$974,1)</f>
        <v>1</v>
      </c>
      <c r="J744" s="22">
        <f>IF(Table4[[#This Row],[Net_Balance]]&gt;1,(Table4[[#This Row],[Net_Balance]]-1)/$J$974,0)</f>
        <v>3.7999999999999999E-2</v>
      </c>
      <c r="K744" s="22">
        <f>IF(Table4[[#This Row],[Net_Balance]]&lt;1,-(1-Table4[[#This Row],[Net_Balance]])/$J$974,0)</f>
        <v>0</v>
      </c>
      <c r="L744" t="s">
        <v>109</v>
      </c>
      <c r="M744" t="s">
        <v>86</v>
      </c>
      <c r="N744" t="s">
        <v>7</v>
      </c>
      <c r="O744">
        <v>1</v>
      </c>
      <c r="P744">
        <v>70</v>
      </c>
      <c r="Q744">
        <v>580</v>
      </c>
      <c r="R744">
        <v>1664606441</v>
      </c>
      <c r="S744">
        <v>10</v>
      </c>
      <c r="T744" t="s">
        <v>117</v>
      </c>
      <c r="U744">
        <v>0</v>
      </c>
      <c r="V744">
        <v>-50</v>
      </c>
      <c r="W744">
        <v>0.5</v>
      </c>
      <c r="X744">
        <v>70</v>
      </c>
      <c r="Y744">
        <v>0.5</v>
      </c>
      <c r="Z744">
        <v>10</v>
      </c>
      <c r="AA744">
        <v>3600</v>
      </c>
      <c r="AB744">
        <v>60</v>
      </c>
      <c r="AC744">
        <v>4</v>
      </c>
      <c r="AD744">
        <v>0.25</v>
      </c>
      <c r="AE744">
        <v>0.75</v>
      </c>
      <c r="AF744">
        <v>2</v>
      </c>
      <c r="AG744">
        <v>0.5</v>
      </c>
      <c r="AH744">
        <v>0.25</v>
      </c>
      <c r="AI744">
        <v>0.625</v>
      </c>
      <c r="AJ744">
        <v>0.375</v>
      </c>
      <c r="AK744">
        <v>-5</v>
      </c>
      <c r="AL744">
        <v>3375</v>
      </c>
      <c r="AM744">
        <v>58.094750193111253</v>
      </c>
      <c r="AN744">
        <v>0.9</v>
      </c>
      <c r="AO744">
        <v>0.38419903534316502</v>
      </c>
      <c r="AP744">
        <v>0.61580096465683498</v>
      </c>
      <c r="AQ744" s="2">
        <f>Table4[[#This Row],[Gain]]^Table4[[#This Row],[θ]]</f>
        <v>43.153154399808855</v>
      </c>
      <c r="AR744" s="2">
        <f>-Table4[[#This Row],[λ]]*-Table4[[#This Row],[Loss]]^Table4[[#This Row],[θ]]</f>
        <v>64.054973166180915</v>
      </c>
      <c r="AS744" s="2">
        <f>Table4[[#This Row],[pie_gain]]*Table4[[#This Row],[v_n_w_g]]-Table4[[#This Row],[pie_loss]]*Table4[[#This Row],[v_n_w_l]]</f>
        <v>-22.865713974380668</v>
      </c>
      <c r="AT744" s="2">
        <f>IF(Table4[[#This Row],[diff_v]]&gt;=1,1,0)</f>
        <v>0</v>
      </c>
      <c r="AU744" s="2">
        <f>Table4[[#This Row],[Gain]]^(Table4[[#This Row],[θ]]*Table4[[#This Row],[ω_p]])</f>
        <v>47.795989733256775</v>
      </c>
      <c r="AV744" s="2">
        <f>-Table4[[#This Row],[λ]]*-Table4[[#This Row],[Loss]]^(Table4[[#This Row],[θ]]*Table4[[#This Row],[ω_n]])</f>
        <v>64.054973166180915</v>
      </c>
      <c r="AW744" s="2">
        <f>Table4[[#This Row],[v_n_w_g_w]]*Table4[[#This Row],[pie_gain]]-Table4[[#This Row],[v_n_w_l_w]]*Table4[[#This Row],[pie_loss]]</f>
        <v>-21.081941118012814</v>
      </c>
      <c r="AX744" s="2">
        <f>IF(Table4[[#This Row],[diff_v_w]]&gt;=1,1,0)</f>
        <v>0</v>
      </c>
      <c r="AY744" s="2">
        <f>Table4[[#This Row],[Gain]]^(Table4[[#This Row],[θ]])*Table4[[#This Row],[ω_p2]]</f>
        <v>43.973064333405219</v>
      </c>
      <c r="AZ744" s="2">
        <f>-Table4[[#This Row],[λ]]*-Table4[[#This Row],[Loss]]^(Table4[[#This Row],[θ]])*Table4[[#This Row],[ω_n2]]</f>
        <v>64.054973166180915</v>
      </c>
      <c r="BA744" s="2">
        <f>Table4[[#This Row],[v_n_w_g_w2]]*Table4[[#This Row],[pie_gain]]-Table4[[#This Row],[v_n_w_l_w2]]*Table4[[#This Row],[pie_loss]]</f>
        <v>-22.550705368824666</v>
      </c>
      <c r="BB744" s="2">
        <f>IF(Table4[[#This Row],[diff_v_w2]]&gt;=1,1,0)</f>
        <v>0</v>
      </c>
      <c r="BC744" s="2">
        <f>Table4[[#This Row],[Gain]]^(Table4[[#This Row],[θ]]+Table4[[#This Row],[ω_p3]])</f>
        <v>50.713813909283516</v>
      </c>
      <c r="BD744" s="2">
        <f>-Table4[[#This Row],[λ]]*-Table4[[#This Row],[Loss]]^(Table4[[#This Row],[θ]]+Table4[[#This Row],[ω_n3]])</f>
        <v>64.054973166180915</v>
      </c>
      <c r="BE744" s="2">
        <f>Table4[[#This Row],[v_n_w_g_w3]]*Table4[[#This Row],[pie_gain]]-Table4[[#This Row],[v_n_w_l_w3]]*Table4[[#This Row],[pie_loss]]</f>
        <v>-19.960915884282375</v>
      </c>
      <c r="BF744" s="2">
        <f>IF(Table4[[#This Row],[diff_v_w3]]&gt;=1,1,0)</f>
        <v>0</v>
      </c>
      <c r="BG744" s="2">
        <f>(Table4[[#This Row],[Accept]]-Table4[[#This Row],[projected_M1]])</f>
        <v>1</v>
      </c>
      <c r="BH744" s="2">
        <f>(Table4[[#This Row],[Accept]]-Table4[[#This Row],[projected_M2]])</f>
        <v>1</v>
      </c>
      <c r="BI744" s="2">
        <f>(Table4[[#This Row],[Accept]]-Table4[[#This Row],[projected_M3]])</f>
        <v>1</v>
      </c>
      <c r="BJ744" s="2">
        <f>(Table4[[#This Row],[Accept]]-Table4[[#This Row],[projected_M4]])</f>
        <v>1</v>
      </c>
    </row>
    <row r="745" spans="1:62" x14ac:dyDescent="0.3">
      <c r="A745">
        <v>35</v>
      </c>
      <c r="B745" t="s">
        <v>47</v>
      </c>
      <c r="C745">
        <v>0.88613857459934653</v>
      </c>
      <c r="D745">
        <v>-2</v>
      </c>
      <c r="E745" s="22">
        <f>IF(Table4[[#This Row],[Trial]]="G1",Table4[[#This Row],[Balance]]/100,IF(Table4[[#This Row],[Trial]]="G2",Table4[[#This Row],[Balance]]/200,Table4[[#This Row],[Balance]]/500))</f>
        <v>2.9</v>
      </c>
      <c r="F745" s="22">
        <f>IF(Table4[[#This Row],[Net_Balance]]&gt;1,1+(Table4[[#This Row],[Net_Balance]]-1)/$F$974,1)</f>
        <v>1.0271428571428571</v>
      </c>
      <c r="G745" s="22">
        <f>IF(Table4[[#This Row],[Net_Balance]]&lt;1,1-(1-Table4[[#This Row],[Net_Balance]])/$F$974,1)</f>
        <v>1</v>
      </c>
      <c r="H745" s="22">
        <f>IF(Table4[[#This Row],[Net_Balance]]&gt;1,1+(Table4[[#This Row],[Net_Balance]]-1)/$H$974,1)</f>
        <v>1.0189999999999999</v>
      </c>
      <c r="I745" s="22">
        <f>IF(Table4[[#This Row],[Net_Balance]]&lt;1,1-(1-Table4[[#This Row],[Net_Balance]])/$H$974,1)</f>
        <v>1</v>
      </c>
      <c r="J745" s="22">
        <f>IF(Table4[[#This Row],[Net_Balance]]&gt;1,(Table4[[#This Row],[Net_Balance]]-1)/$J$974,0)</f>
        <v>3.7999999999999999E-2</v>
      </c>
      <c r="K745" s="22">
        <f>IF(Table4[[#This Row],[Net_Balance]]&lt;1,-(1-Table4[[#This Row],[Net_Balance]])/$J$974,0)</f>
        <v>0</v>
      </c>
      <c r="L745" t="s">
        <v>109</v>
      </c>
      <c r="M745" t="s">
        <v>51</v>
      </c>
      <c r="N745" t="s">
        <v>5</v>
      </c>
      <c r="O745">
        <v>0</v>
      </c>
      <c r="P745">
        <v>0</v>
      </c>
      <c r="Q745">
        <v>580</v>
      </c>
      <c r="R745">
        <v>1664606445</v>
      </c>
      <c r="S745">
        <v>4</v>
      </c>
      <c r="T745" t="s">
        <v>117</v>
      </c>
      <c r="U745">
        <v>0</v>
      </c>
      <c r="V745">
        <v>-90</v>
      </c>
      <c r="W745">
        <v>0.5</v>
      </c>
      <c r="X745">
        <v>80</v>
      </c>
      <c r="Y745">
        <v>0.5</v>
      </c>
      <c r="Z745">
        <v>-5</v>
      </c>
      <c r="AA745">
        <v>7225</v>
      </c>
      <c r="AB745">
        <v>85</v>
      </c>
      <c r="AC745">
        <v>4</v>
      </c>
      <c r="AD745">
        <v>0.25</v>
      </c>
      <c r="AE745">
        <v>0.75</v>
      </c>
      <c r="AF745">
        <v>1</v>
      </c>
      <c r="AG745">
        <v>0.25</v>
      </c>
      <c r="AH745">
        <v>0.5</v>
      </c>
      <c r="AI745">
        <v>0.375</v>
      </c>
      <c r="AJ745">
        <v>0.625</v>
      </c>
      <c r="AK745">
        <v>16.25</v>
      </c>
      <c r="AL745">
        <v>6773.4375</v>
      </c>
      <c r="AM745">
        <v>82.300896106907615</v>
      </c>
      <c r="AN745">
        <v>0.9</v>
      </c>
      <c r="AO745">
        <v>0.60844334427391233</v>
      </c>
      <c r="AP745">
        <v>0.39155665572608767</v>
      </c>
      <c r="AQ745" s="2">
        <f>Table4[[#This Row],[Gain]]^Table4[[#This Row],[θ]]</f>
        <v>48.573729325843161</v>
      </c>
      <c r="AR745" s="2">
        <f>-Table4[[#This Row],[λ]]*-Table4[[#This Row],[Loss]]^Table4[[#This Row],[θ]]</f>
        <v>107.83498131120591</v>
      </c>
      <c r="AS745" s="2">
        <f>Table4[[#This Row],[pie_gain]]*Table4[[#This Row],[v_n_w_g]]-Table4[[#This Row],[pie_loss]]*Table4[[#This Row],[v_n_w_l]]</f>
        <v>-12.669142337629129</v>
      </c>
      <c r="AT745" s="2">
        <f>IF(Table4[[#This Row],[diff_v]]&gt;=1,1,0)</f>
        <v>0</v>
      </c>
      <c r="AU745" s="2">
        <f>Table4[[#This Row],[Gain]]^(Table4[[#This Row],[θ]]*Table4[[#This Row],[ω_p]])</f>
        <v>53.972831446501388</v>
      </c>
      <c r="AV745" s="2">
        <f>-Table4[[#This Row],[λ]]*-Table4[[#This Row],[Loss]]^(Table4[[#This Row],[θ]]*Table4[[#This Row],[ω_n]])</f>
        <v>107.83498131120591</v>
      </c>
      <c r="AW745" s="2">
        <f>Table4[[#This Row],[v_n_w_g_w]]*Table4[[#This Row],[pie_gain]]-Table4[[#This Row],[v_n_w_l_w]]*Table4[[#This Row],[pie_loss]]</f>
        <v>-9.3840945872594617</v>
      </c>
      <c r="AX745" s="2">
        <f>IF(Table4[[#This Row],[diff_v_w]]&gt;=1,1,0)</f>
        <v>0</v>
      </c>
      <c r="AY745" s="2">
        <f>Table4[[#This Row],[Gain]]^(Table4[[#This Row],[θ]])*Table4[[#This Row],[ω_p2]]</f>
        <v>49.496630183034178</v>
      </c>
      <c r="AZ745" s="2">
        <f>-Table4[[#This Row],[λ]]*-Table4[[#This Row],[Loss]]^(Table4[[#This Row],[θ]])*Table4[[#This Row],[ω_n2]]</f>
        <v>107.83498131120591</v>
      </c>
      <c r="BA745" s="2">
        <f>Table4[[#This Row],[v_n_w_g_w2]]*Table4[[#This Row],[pie_gain]]-Table4[[#This Row],[v_n_w_l_w2]]*Table4[[#This Row],[pie_loss]]</f>
        <v>-12.107609453646564</v>
      </c>
      <c r="BB745" s="2">
        <f>IF(Table4[[#This Row],[diff_v_w2]]&gt;=1,1,0)</f>
        <v>0</v>
      </c>
      <c r="BC745" s="2">
        <f>Table4[[#This Row],[Gain]]^(Table4[[#This Row],[θ]]+Table4[[#This Row],[ω_p3]])</f>
        <v>57.374493934259441</v>
      </c>
      <c r="BD745" s="2">
        <f>-Table4[[#This Row],[λ]]*-Table4[[#This Row],[Loss]]^(Table4[[#This Row],[θ]]+Table4[[#This Row],[ω_n3]])</f>
        <v>107.83498131120591</v>
      </c>
      <c r="BE745" s="2">
        <f>Table4[[#This Row],[v_n_w_g_w3]]*Table4[[#This Row],[pie_gain]]-Table4[[#This Row],[v_n_w_l_w3]]*Table4[[#This Row],[pie_loss]]</f>
        <v>-7.3143756871168364</v>
      </c>
      <c r="BF745" s="2">
        <f>IF(Table4[[#This Row],[diff_v_w3]]&gt;=1,1,0)</f>
        <v>0</v>
      </c>
      <c r="BG745" s="2">
        <f>(Table4[[#This Row],[Accept]]-Table4[[#This Row],[projected_M1]])</f>
        <v>0</v>
      </c>
      <c r="BH745" s="2">
        <f>(Table4[[#This Row],[Accept]]-Table4[[#This Row],[projected_M2]])</f>
        <v>0</v>
      </c>
      <c r="BI745" s="2">
        <f>(Table4[[#This Row],[Accept]]-Table4[[#This Row],[projected_M3]])</f>
        <v>0</v>
      </c>
      <c r="BJ745" s="2">
        <f>(Table4[[#This Row],[Accept]]-Table4[[#This Row],[projected_M4]])</f>
        <v>0</v>
      </c>
    </row>
    <row r="746" spans="1:62" x14ac:dyDescent="0.3">
      <c r="A746">
        <v>36</v>
      </c>
      <c r="B746" t="s">
        <v>47</v>
      </c>
      <c r="C746">
        <v>0.88613857459934653</v>
      </c>
      <c r="D746">
        <v>-2</v>
      </c>
      <c r="E746" s="22">
        <f>IF(Table4[[#This Row],[Trial]]="G1",Table4[[#This Row],[Balance]]/100,IF(Table4[[#This Row],[Trial]]="G2",Table4[[#This Row],[Balance]]/200,Table4[[#This Row],[Balance]]/500))</f>
        <v>2.9</v>
      </c>
      <c r="F746" s="22">
        <f>IF(Table4[[#This Row],[Net_Balance]]&gt;1,1+(Table4[[#This Row],[Net_Balance]]-1)/$F$974,1)</f>
        <v>1.0271428571428571</v>
      </c>
      <c r="G746" s="22">
        <f>IF(Table4[[#This Row],[Net_Balance]]&lt;1,1-(1-Table4[[#This Row],[Net_Balance]])/$F$974,1)</f>
        <v>1</v>
      </c>
      <c r="H746" s="22">
        <f>IF(Table4[[#This Row],[Net_Balance]]&gt;1,1+(Table4[[#This Row],[Net_Balance]]-1)/$H$974,1)</f>
        <v>1.0189999999999999</v>
      </c>
      <c r="I746" s="22">
        <f>IF(Table4[[#This Row],[Net_Balance]]&lt;1,1-(1-Table4[[#This Row],[Net_Balance]])/$H$974,1)</f>
        <v>1</v>
      </c>
      <c r="J746" s="22">
        <f>IF(Table4[[#This Row],[Net_Balance]]&gt;1,(Table4[[#This Row],[Net_Balance]]-1)/$J$974,0)</f>
        <v>3.7999999999999999E-2</v>
      </c>
      <c r="K746" s="22">
        <f>IF(Table4[[#This Row],[Net_Balance]]&lt;1,-(1-Table4[[#This Row],[Net_Balance]])/$J$974,0)</f>
        <v>0</v>
      </c>
      <c r="L746" t="s">
        <v>109</v>
      </c>
      <c r="M746" t="s">
        <v>53</v>
      </c>
      <c r="N746" t="s">
        <v>5</v>
      </c>
      <c r="O746">
        <v>0</v>
      </c>
      <c r="P746">
        <v>0</v>
      </c>
      <c r="Q746">
        <v>580</v>
      </c>
      <c r="R746">
        <v>1664606450</v>
      </c>
      <c r="S746">
        <v>5</v>
      </c>
      <c r="T746" t="s">
        <v>118</v>
      </c>
      <c r="U746">
        <v>1</v>
      </c>
      <c r="V746">
        <v>-10</v>
      </c>
      <c r="W746">
        <v>0.5</v>
      </c>
      <c r="X746">
        <v>0</v>
      </c>
      <c r="Y746">
        <v>0.5</v>
      </c>
      <c r="Z746">
        <v>-5</v>
      </c>
      <c r="AA746">
        <v>25</v>
      </c>
      <c r="AB746">
        <v>5</v>
      </c>
      <c r="AC746">
        <v>4</v>
      </c>
      <c r="AD746">
        <v>0.25</v>
      </c>
      <c r="AE746">
        <v>0.75</v>
      </c>
      <c r="AF746">
        <v>2</v>
      </c>
      <c r="AG746">
        <v>0.5</v>
      </c>
      <c r="AH746">
        <v>0.25</v>
      </c>
      <c r="AI746">
        <v>0.625</v>
      </c>
      <c r="AJ746">
        <v>0.375</v>
      </c>
      <c r="AK746">
        <v>-6.25</v>
      </c>
      <c r="AL746">
        <v>23.4375</v>
      </c>
      <c r="AM746">
        <v>4.8412291827592711</v>
      </c>
      <c r="AN746">
        <v>0.9</v>
      </c>
      <c r="AO746">
        <v>0.38419903534316502</v>
      </c>
      <c r="AP746">
        <v>0.61580096465683498</v>
      </c>
      <c r="AQ746" s="2">
        <f>Table4[[#This Row],[Gain]]^Table4[[#This Row],[θ]]</f>
        <v>0</v>
      </c>
      <c r="AR746" s="2">
        <f>-Table4[[#This Row],[λ]]*-Table4[[#This Row],[Loss]]^Table4[[#This Row],[θ]]</f>
        <v>15.387517868726606</v>
      </c>
      <c r="AS746" s="2">
        <f>Table4[[#This Row],[pie_gain]]*Table4[[#This Row],[v_n_w_g]]-Table4[[#This Row],[pie_loss]]*Table4[[#This Row],[v_n_w_l]]</f>
        <v>-9.4756483472361293</v>
      </c>
      <c r="AT746" s="2">
        <f>IF(Table4[[#This Row],[diff_v]]&gt;=1,1,0)</f>
        <v>0</v>
      </c>
      <c r="AU746" s="2">
        <f>Table4[[#This Row],[Gain]]^(Table4[[#This Row],[θ]]*Table4[[#This Row],[ω_p]])</f>
        <v>0</v>
      </c>
      <c r="AV746" s="2">
        <f>-Table4[[#This Row],[λ]]*-Table4[[#This Row],[Loss]]^(Table4[[#This Row],[θ]]*Table4[[#This Row],[ω_n]])</f>
        <v>15.387517868726606</v>
      </c>
      <c r="AW746" s="2">
        <f>Table4[[#This Row],[v_n_w_g_w]]*Table4[[#This Row],[pie_gain]]-Table4[[#This Row],[v_n_w_l_w]]*Table4[[#This Row],[pie_loss]]</f>
        <v>-9.4756483472361293</v>
      </c>
      <c r="AX746" s="2">
        <f>IF(Table4[[#This Row],[diff_v_w]]&gt;=1,1,0)</f>
        <v>0</v>
      </c>
      <c r="AY746" s="2">
        <f>Table4[[#This Row],[Gain]]^(Table4[[#This Row],[θ]])*Table4[[#This Row],[ω_p2]]</f>
        <v>0</v>
      </c>
      <c r="AZ746" s="2">
        <f>-Table4[[#This Row],[λ]]*-Table4[[#This Row],[Loss]]^(Table4[[#This Row],[θ]])*Table4[[#This Row],[ω_n2]]</f>
        <v>15.387517868726606</v>
      </c>
      <c r="BA746" s="2">
        <f>Table4[[#This Row],[v_n_w_g_w2]]*Table4[[#This Row],[pie_gain]]-Table4[[#This Row],[v_n_w_l_w2]]*Table4[[#This Row],[pie_loss]]</f>
        <v>-9.4756483472361293</v>
      </c>
      <c r="BB746" s="2">
        <f>IF(Table4[[#This Row],[diff_v_w2]]&gt;=1,1,0)</f>
        <v>0</v>
      </c>
      <c r="BC746" s="2">
        <f>Table4[[#This Row],[Gain]]^(Table4[[#This Row],[θ]]+Table4[[#This Row],[ω_p3]])</f>
        <v>0</v>
      </c>
      <c r="BD746" s="2">
        <f>-Table4[[#This Row],[λ]]*-Table4[[#This Row],[Loss]]^(Table4[[#This Row],[θ]]+Table4[[#This Row],[ω_n3]])</f>
        <v>15.387517868726606</v>
      </c>
      <c r="BE746" s="2">
        <f>Table4[[#This Row],[v_n_w_g_w3]]*Table4[[#This Row],[pie_gain]]-Table4[[#This Row],[v_n_w_l_w3]]*Table4[[#This Row],[pie_loss]]</f>
        <v>-9.4756483472361293</v>
      </c>
      <c r="BF746" s="2">
        <f>IF(Table4[[#This Row],[diff_v_w3]]&gt;=1,1,0)</f>
        <v>0</v>
      </c>
      <c r="BG746" s="2">
        <f>(Table4[[#This Row],[Accept]]-Table4[[#This Row],[projected_M1]])</f>
        <v>0</v>
      </c>
      <c r="BH746" s="2">
        <f>(Table4[[#This Row],[Accept]]-Table4[[#This Row],[projected_M2]])</f>
        <v>0</v>
      </c>
      <c r="BI746" s="2">
        <f>(Table4[[#This Row],[Accept]]-Table4[[#This Row],[projected_M3]])</f>
        <v>0</v>
      </c>
      <c r="BJ746" s="2">
        <f>(Table4[[#This Row],[Accept]]-Table4[[#This Row],[projected_M4]])</f>
        <v>0</v>
      </c>
    </row>
    <row r="747" spans="1:62" x14ac:dyDescent="0.3">
      <c r="A747">
        <v>37</v>
      </c>
      <c r="B747" t="s">
        <v>47</v>
      </c>
      <c r="C747">
        <v>0.88613857459934653</v>
      </c>
      <c r="D747">
        <v>-2</v>
      </c>
      <c r="E747" s="22">
        <f>IF(Table4[[#This Row],[Trial]]="G1",Table4[[#This Row],[Balance]]/100,IF(Table4[[#This Row],[Trial]]="G2",Table4[[#This Row],[Balance]]/200,Table4[[#This Row],[Balance]]/500))</f>
        <v>2.9</v>
      </c>
      <c r="F747" s="22">
        <f>IF(Table4[[#This Row],[Net_Balance]]&gt;1,1+(Table4[[#This Row],[Net_Balance]]-1)/$F$974,1)</f>
        <v>1.0271428571428571</v>
      </c>
      <c r="G747" s="22">
        <f>IF(Table4[[#This Row],[Net_Balance]]&lt;1,1-(1-Table4[[#This Row],[Net_Balance]])/$F$974,1)</f>
        <v>1</v>
      </c>
      <c r="H747" s="22">
        <f>IF(Table4[[#This Row],[Net_Balance]]&gt;1,1+(Table4[[#This Row],[Net_Balance]]-1)/$H$974,1)</f>
        <v>1.0189999999999999</v>
      </c>
      <c r="I747" s="22">
        <f>IF(Table4[[#This Row],[Net_Balance]]&lt;1,1-(1-Table4[[#This Row],[Net_Balance]])/$H$974,1)</f>
        <v>1</v>
      </c>
      <c r="J747" s="22">
        <f>IF(Table4[[#This Row],[Net_Balance]]&gt;1,(Table4[[#This Row],[Net_Balance]]-1)/$J$974,0)</f>
        <v>3.7999999999999999E-2</v>
      </c>
      <c r="K747" s="22">
        <f>IF(Table4[[#This Row],[Net_Balance]]&lt;1,-(1-Table4[[#This Row],[Net_Balance]])/$J$974,0)</f>
        <v>0</v>
      </c>
      <c r="L747" t="s">
        <v>109</v>
      </c>
      <c r="M747" t="s">
        <v>80</v>
      </c>
      <c r="N747" t="s">
        <v>5</v>
      </c>
      <c r="O747">
        <v>0</v>
      </c>
      <c r="P747">
        <v>0</v>
      </c>
      <c r="Q747">
        <v>580</v>
      </c>
      <c r="R747">
        <v>1664606454</v>
      </c>
      <c r="S747">
        <v>4</v>
      </c>
      <c r="T747" t="s">
        <v>118</v>
      </c>
      <c r="U747">
        <v>1</v>
      </c>
      <c r="V747">
        <v>-90</v>
      </c>
      <c r="W747">
        <v>0.5</v>
      </c>
      <c r="X747">
        <v>80</v>
      </c>
      <c r="Y747">
        <v>0.5</v>
      </c>
      <c r="Z747">
        <v>-5</v>
      </c>
      <c r="AA747">
        <v>7225</v>
      </c>
      <c r="AB747">
        <v>85</v>
      </c>
      <c r="AC747">
        <v>4</v>
      </c>
      <c r="AD747">
        <v>0.25</v>
      </c>
      <c r="AE747">
        <v>0.75</v>
      </c>
      <c r="AF747">
        <v>1</v>
      </c>
      <c r="AG747">
        <v>0.25</v>
      </c>
      <c r="AH747">
        <v>0.5</v>
      </c>
      <c r="AI747">
        <v>0.375</v>
      </c>
      <c r="AJ747">
        <v>0.625</v>
      </c>
      <c r="AK747">
        <v>16.25</v>
      </c>
      <c r="AL747">
        <v>6773.4375</v>
      </c>
      <c r="AM747">
        <v>82.300896106907615</v>
      </c>
      <c r="AN747">
        <v>0.9</v>
      </c>
      <c r="AO747">
        <v>0.60844334427391233</v>
      </c>
      <c r="AP747">
        <v>0.39155665572608767</v>
      </c>
      <c r="AQ747" s="2">
        <f>Table4[[#This Row],[Gain]]^Table4[[#This Row],[θ]]</f>
        <v>48.573729325843161</v>
      </c>
      <c r="AR747" s="2">
        <f>-Table4[[#This Row],[λ]]*-Table4[[#This Row],[Loss]]^Table4[[#This Row],[θ]]</f>
        <v>107.83498131120591</v>
      </c>
      <c r="AS747" s="2">
        <f>Table4[[#This Row],[pie_gain]]*Table4[[#This Row],[v_n_w_g]]-Table4[[#This Row],[pie_loss]]*Table4[[#This Row],[v_n_w_l]]</f>
        <v>-12.669142337629129</v>
      </c>
      <c r="AT747" s="2">
        <f>IF(Table4[[#This Row],[diff_v]]&gt;=1,1,0)</f>
        <v>0</v>
      </c>
      <c r="AU747" s="2">
        <f>Table4[[#This Row],[Gain]]^(Table4[[#This Row],[θ]]*Table4[[#This Row],[ω_p]])</f>
        <v>53.972831446501388</v>
      </c>
      <c r="AV747" s="2">
        <f>-Table4[[#This Row],[λ]]*-Table4[[#This Row],[Loss]]^(Table4[[#This Row],[θ]]*Table4[[#This Row],[ω_n]])</f>
        <v>107.83498131120591</v>
      </c>
      <c r="AW747" s="2">
        <f>Table4[[#This Row],[v_n_w_g_w]]*Table4[[#This Row],[pie_gain]]-Table4[[#This Row],[v_n_w_l_w]]*Table4[[#This Row],[pie_loss]]</f>
        <v>-9.3840945872594617</v>
      </c>
      <c r="AX747" s="2">
        <f>IF(Table4[[#This Row],[diff_v_w]]&gt;=1,1,0)</f>
        <v>0</v>
      </c>
      <c r="AY747" s="2">
        <f>Table4[[#This Row],[Gain]]^(Table4[[#This Row],[θ]])*Table4[[#This Row],[ω_p2]]</f>
        <v>49.496630183034178</v>
      </c>
      <c r="AZ747" s="2">
        <f>-Table4[[#This Row],[λ]]*-Table4[[#This Row],[Loss]]^(Table4[[#This Row],[θ]])*Table4[[#This Row],[ω_n2]]</f>
        <v>107.83498131120591</v>
      </c>
      <c r="BA747" s="2">
        <f>Table4[[#This Row],[v_n_w_g_w2]]*Table4[[#This Row],[pie_gain]]-Table4[[#This Row],[v_n_w_l_w2]]*Table4[[#This Row],[pie_loss]]</f>
        <v>-12.107609453646564</v>
      </c>
      <c r="BB747" s="2">
        <f>IF(Table4[[#This Row],[diff_v_w2]]&gt;=1,1,0)</f>
        <v>0</v>
      </c>
      <c r="BC747" s="2">
        <f>Table4[[#This Row],[Gain]]^(Table4[[#This Row],[θ]]+Table4[[#This Row],[ω_p3]])</f>
        <v>57.374493934259441</v>
      </c>
      <c r="BD747" s="2">
        <f>-Table4[[#This Row],[λ]]*-Table4[[#This Row],[Loss]]^(Table4[[#This Row],[θ]]+Table4[[#This Row],[ω_n3]])</f>
        <v>107.83498131120591</v>
      </c>
      <c r="BE747" s="2">
        <f>Table4[[#This Row],[v_n_w_g_w3]]*Table4[[#This Row],[pie_gain]]-Table4[[#This Row],[v_n_w_l_w3]]*Table4[[#This Row],[pie_loss]]</f>
        <v>-7.3143756871168364</v>
      </c>
      <c r="BF747" s="2">
        <f>IF(Table4[[#This Row],[diff_v_w3]]&gt;=1,1,0)</f>
        <v>0</v>
      </c>
      <c r="BG747" s="2">
        <f>(Table4[[#This Row],[Accept]]-Table4[[#This Row],[projected_M1]])</f>
        <v>0</v>
      </c>
      <c r="BH747" s="2">
        <f>(Table4[[#This Row],[Accept]]-Table4[[#This Row],[projected_M2]])</f>
        <v>0</v>
      </c>
      <c r="BI747" s="2">
        <f>(Table4[[#This Row],[Accept]]-Table4[[#This Row],[projected_M3]])</f>
        <v>0</v>
      </c>
      <c r="BJ747" s="2">
        <f>(Table4[[#This Row],[Accept]]-Table4[[#This Row],[projected_M4]])</f>
        <v>0</v>
      </c>
    </row>
    <row r="748" spans="1:62" x14ac:dyDescent="0.3">
      <c r="A748">
        <v>39</v>
      </c>
      <c r="B748" t="s">
        <v>47</v>
      </c>
      <c r="C748">
        <v>0.88613857459934653</v>
      </c>
      <c r="D748">
        <v>-2</v>
      </c>
      <c r="E748" s="22">
        <f>IF(Table4[[#This Row],[Trial]]="G1",Table4[[#This Row],[Balance]]/100,IF(Table4[[#This Row],[Trial]]="G2",Table4[[#This Row],[Balance]]/200,Table4[[#This Row],[Balance]]/500))</f>
        <v>2.9</v>
      </c>
      <c r="F748" s="22">
        <f>IF(Table4[[#This Row],[Net_Balance]]&gt;1,1+(Table4[[#This Row],[Net_Balance]]-1)/$F$974,1)</f>
        <v>1.0271428571428571</v>
      </c>
      <c r="G748" s="22">
        <f>IF(Table4[[#This Row],[Net_Balance]]&lt;1,1-(1-Table4[[#This Row],[Net_Balance]])/$F$974,1)</f>
        <v>1</v>
      </c>
      <c r="H748" s="22">
        <f>IF(Table4[[#This Row],[Net_Balance]]&gt;1,1+(Table4[[#This Row],[Net_Balance]]-1)/$H$974,1)</f>
        <v>1.0189999999999999</v>
      </c>
      <c r="I748" s="22">
        <f>IF(Table4[[#This Row],[Net_Balance]]&lt;1,1-(1-Table4[[#This Row],[Net_Balance]])/$H$974,1)</f>
        <v>1</v>
      </c>
      <c r="J748" s="22">
        <f>IF(Table4[[#This Row],[Net_Balance]]&gt;1,(Table4[[#This Row],[Net_Balance]]-1)/$J$974,0)</f>
        <v>3.7999999999999999E-2</v>
      </c>
      <c r="K748" s="22">
        <f>IF(Table4[[#This Row],[Net_Balance]]&lt;1,-(1-Table4[[#This Row],[Net_Balance]])/$J$974,0)</f>
        <v>0</v>
      </c>
      <c r="L748" t="s">
        <v>109</v>
      </c>
      <c r="M748" t="s">
        <v>72</v>
      </c>
      <c r="N748" t="s">
        <v>5</v>
      </c>
      <c r="O748">
        <v>0</v>
      </c>
      <c r="P748">
        <v>0</v>
      </c>
      <c r="Q748">
        <v>580</v>
      </c>
      <c r="R748">
        <v>1664606467</v>
      </c>
      <c r="S748">
        <v>5</v>
      </c>
      <c r="T748" t="s">
        <v>118</v>
      </c>
      <c r="U748">
        <v>1</v>
      </c>
      <c r="V748">
        <v>-90</v>
      </c>
      <c r="W748">
        <v>0.5</v>
      </c>
      <c r="X748">
        <v>90</v>
      </c>
      <c r="Y748">
        <v>0.5</v>
      </c>
      <c r="Z748">
        <v>0</v>
      </c>
      <c r="AA748">
        <v>8100</v>
      </c>
      <c r="AB748">
        <v>90</v>
      </c>
      <c r="AC748">
        <v>4</v>
      </c>
      <c r="AD748">
        <v>0.25</v>
      </c>
      <c r="AE748">
        <v>0.75</v>
      </c>
      <c r="AF748">
        <v>1</v>
      </c>
      <c r="AG748">
        <v>0.25</v>
      </c>
      <c r="AH748">
        <v>0.5</v>
      </c>
      <c r="AI748">
        <v>0.375</v>
      </c>
      <c r="AJ748">
        <v>0.625</v>
      </c>
      <c r="AK748">
        <v>22.5</v>
      </c>
      <c r="AL748">
        <v>7593.75</v>
      </c>
      <c r="AM748">
        <v>87.142125289666879</v>
      </c>
      <c r="AN748">
        <v>0.9</v>
      </c>
      <c r="AO748">
        <v>0.60844334427391233</v>
      </c>
      <c r="AP748">
        <v>0.39155665572608767</v>
      </c>
      <c r="AQ748" s="2">
        <f>Table4[[#This Row],[Gain]]^Table4[[#This Row],[θ]]</f>
        <v>53.917490655602954</v>
      </c>
      <c r="AR748" s="2">
        <f>-Table4[[#This Row],[λ]]*-Table4[[#This Row],[Loss]]^Table4[[#This Row],[θ]]</f>
        <v>107.83498131120591</v>
      </c>
      <c r="AS748" s="2">
        <f>Table4[[#This Row],[pie_gain]]*Table4[[#This Row],[v_n_w_g]]-Table4[[#This Row],[pie_loss]]*Table4[[#This Row],[v_n_w_l]]</f>
        <v>-9.4177663231484701</v>
      </c>
      <c r="AT748" s="2">
        <f>IF(Table4[[#This Row],[diff_v]]&gt;=1,1,0)</f>
        <v>0</v>
      </c>
      <c r="AU748" s="2">
        <f>Table4[[#This Row],[Gain]]^(Table4[[#This Row],[θ]]*Table4[[#This Row],[ω_p]])</f>
        <v>60.080531063432929</v>
      </c>
      <c r="AV748" s="2">
        <f>-Table4[[#This Row],[λ]]*-Table4[[#This Row],[Loss]]^(Table4[[#This Row],[θ]]*Table4[[#This Row],[ω_n]])</f>
        <v>107.83498131120591</v>
      </c>
      <c r="AW748" s="2">
        <f>Table4[[#This Row],[v_n_w_g_w]]*Table4[[#This Row],[pie_gain]]-Table4[[#This Row],[v_n_w_l_w]]*Table4[[#This Row],[pie_loss]]</f>
        <v>-5.6679054065131425</v>
      </c>
      <c r="AX748" s="2">
        <f>IF(Table4[[#This Row],[diff_v_w]]&gt;=1,1,0)</f>
        <v>0</v>
      </c>
      <c r="AY748" s="2">
        <f>Table4[[#This Row],[Gain]]^(Table4[[#This Row],[θ]])*Table4[[#This Row],[ω_p2]]</f>
        <v>54.941922978059402</v>
      </c>
      <c r="AZ748" s="2">
        <f>-Table4[[#This Row],[λ]]*-Table4[[#This Row],[Loss]]^(Table4[[#This Row],[θ]])*Table4[[#This Row],[ω_n2]]</f>
        <v>107.83498131120591</v>
      </c>
      <c r="BA748" s="2">
        <f>Table4[[#This Row],[v_n_w_g_w2]]*Table4[[#This Row],[pie_gain]]-Table4[[#This Row],[v_n_w_l_w2]]*Table4[[#This Row],[pie_loss]]</f>
        <v>-8.7944572948907762</v>
      </c>
      <c r="BB748" s="2">
        <f>IF(Table4[[#This Row],[diff_v_w2]]&gt;=1,1,0)</f>
        <v>0</v>
      </c>
      <c r="BC748" s="2">
        <f>Table4[[#This Row],[Gain]]^(Table4[[#This Row],[θ]]+Table4[[#This Row],[ω_p3]])</f>
        <v>63.972141191397135</v>
      </c>
      <c r="BD748" s="2">
        <f>-Table4[[#This Row],[λ]]*-Table4[[#This Row],[Loss]]^(Table4[[#This Row],[θ]]+Table4[[#This Row],[ω_n3]])</f>
        <v>107.83498131120591</v>
      </c>
      <c r="BE748" s="2">
        <f>Table4[[#This Row],[v_n_w_g_w3]]*Table4[[#This Row],[pie_gain]]-Table4[[#This Row],[v_n_w_l_w3]]*Table4[[#This Row],[pie_loss]]</f>
        <v>-3.3000811256443754</v>
      </c>
      <c r="BF748" s="2">
        <f>IF(Table4[[#This Row],[diff_v_w3]]&gt;=1,1,0)</f>
        <v>0</v>
      </c>
      <c r="BG748" s="2">
        <f>(Table4[[#This Row],[Accept]]-Table4[[#This Row],[projected_M1]])</f>
        <v>0</v>
      </c>
      <c r="BH748" s="2">
        <f>(Table4[[#This Row],[Accept]]-Table4[[#This Row],[projected_M2]])</f>
        <v>0</v>
      </c>
      <c r="BI748" s="2">
        <f>(Table4[[#This Row],[Accept]]-Table4[[#This Row],[projected_M3]])</f>
        <v>0</v>
      </c>
      <c r="BJ748" s="2">
        <f>(Table4[[#This Row],[Accept]]-Table4[[#This Row],[projected_M4]])</f>
        <v>0</v>
      </c>
    </row>
    <row r="749" spans="1:62" x14ac:dyDescent="0.3">
      <c r="A749">
        <v>40</v>
      </c>
      <c r="B749" t="s">
        <v>47</v>
      </c>
      <c r="C749">
        <v>0.88613857459934653</v>
      </c>
      <c r="D749">
        <v>-2</v>
      </c>
      <c r="E749" s="22">
        <f>IF(Table4[[#This Row],[Trial]]="G1",Table4[[#This Row],[Balance]]/100,IF(Table4[[#This Row],[Trial]]="G2",Table4[[#This Row],[Balance]]/200,Table4[[#This Row],[Balance]]/500))</f>
        <v>3.8</v>
      </c>
      <c r="F749" s="22">
        <f>IF(Table4[[#This Row],[Net_Balance]]&gt;1,1+(Table4[[#This Row],[Net_Balance]]-1)/$F$974,1)</f>
        <v>1.04</v>
      </c>
      <c r="G749" s="22">
        <f>IF(Table4[[#This Row],[Net_Balance]]&lt;1,1-(1-Table4[[#This Row],[Net_Balance]])/$F$974,1)</f>
        <v>1</v>
      </c>
      <c r="H749" s="22">
        <f>IF(Table4[[#This Row],[Net_Balance]]&gt;1,1+(Table4[[#This Row],[Net_Balance]]-1)/$H$974,1)</f>
        <v>1.028</v>
      </c>
      <c r="I749" s="22">
        <f>IF(Table4[[#This Row],[Net_Balance]]&lt;1,1-(1-Table4[[#This Row],[Net_Balance]])/$H$974,1)</f>
        <v>1</v>
      </c>
      <c r="J749" s="22">
        <f>IF(Table4[[#This Row],[Net_Balance]]&gt;1,(Table4[[#This Row],[Net_Balance]]-1)/$J$974,0)</f>
        <v>5.5999999999999994E-2</v>
      </c>
      <c r="K749" s="22">
        <f>IF(Table4[[#This Row],[Net_Balance]]&lt;1,-(1-Table4[[#This Row],[Net_Balance]])/$J$974,0)</f>
        <v>0</v>
      </c>
      <c r="L749" t="s">
        <v>109</v>
      </c>
      <c r="M749" t="s">
        <v>50</v>
      </c>
      <c r="N749" t="s">
        <v>7</v>
      </c>
      <c r="O749">
        <v>1</v>
      </c>
      <c r="P749">
        <v>180</v>
      </c>
      <c r="Q749">
        <v>760</v>
      </c>
      <c r="R749">
        <v>1664606471</v>
      </c>
      <c r="S749">
        <v>4</v>
      </c>
      <c r="T749" t="s">
        <v>117</v>
      </c>
      <c r="U749">
        <v>0</v>
      </c>
      <c r="V749">
        <v>-90</v>
      </c>
      <c r="W749">
        <v>0.5</v>
      </c>
      <c r="X749">
        <v>180</v>
      </c>
      <c r="Y749">
        <v>0.5</v>
      </c>
      <c r="Z749">
        <v>45</v>
      </c>
      <c r="AA749">
        <v>18225</v>
      </c>
      <c r="AB749">
        <v>135</v>
      </c>
      <c r="AC749">
        <v>4</v>
      </c>
      <c r="AD749">
        <v>0.75</v>
      </c>
      <c r="AE749">
        <v>0.25</v>
      </c>
      <c r="AF749">
        <v>2</v>
      </c>
      <c r="AG749">
        <v>0.05</v>
      </c>
      <c r="AH749">
        <v>0.2</v>
      </c>
      <c r="AI749">
        <v>0.42499999999999999</v>
      </c>
      <c r="AJ749">
        <v>0.57499999999999996</v>
      </c>
      <c r="AK749">
        <v>65.249999999999986</v>
      </c>
      <c r="AL749">
        <v>17814.9375</v>
      </c>
      <c r="AM749">
        <v>133.47260954967501</v>
      </c>
      <c r="AN749">
        <v>0.9</v>
      </c>
      <c r="AO749">
        <v>0.56330583577691229</v>
      </c>
      <c r="AP749">
        <v>0.43669416422308771</v>
      </c>
      <c r="AQ749" s="2">
        <f>Table4[[#This Row],[Gain]]^Table4[[#This Row],[θ]]</f>
        <v>99.651528158912399</v>
      </c>
      <c r="AR749" s="2">
        <f>-Table4[[#This Row],[λ]]*-Table4[[#This Row],[Loss]]^Table4[[#This Row],[θ]]</f>
        <v>107.83498131120591</v>
      </c>
      <c r="AS749" s="2">
        <f>Table4[[#This Row],[pie_gain]]*Table4[[#This Row],[v_n_w_g]]-Table4[[#This Row],[pie_loss]]*Table4[[#This Row],[v_n_w_l]]</f>
        <v>9.043380318293309</v>
      </c>
      <c r="AT749" s="2">
        <f>IF(Table4[[#This Row],[diff_v]]&gt;=1,1,0)</f>
        <v>1</v>
      </c>
      <c r="AU749" s="2">
        <f>Table4[[#This Row],[Gain]]^(Table4[[#This Row],[θ]]*Table4[[#This Row],[ω_p]])</f>
        <v>119.79076034939403</v>
      </c>
      <c r="AV749" s="2">
        <f>-Table4[[#This Row],[λ]]*-Table4[[#This Row],[Loss]]^(Table4[[#This Row],[θ]]*Table4[[#This Row],[ω_n]])</f>
        <v>107.83498131120591</v>
      </c>
      <c r="AW749" s="2">
        <f>Table4[[#This Row],[v_n_w_g_w]]*Table4[[#This Row],[pie_gain]]-Table4[[#This Row],[v_n_w_l_w]]*Table4[[#This Row],[pie_loss]]</f>
        <v>20.387927339257864</v>
      </c>
      <c r="AX749" s="2">
        <f>IF(Table4[[#This Row],[diff_v_w]]&gt;=1,1,0)</f>
        <v>1</v>
      </c>
      <c r="AY749" s="2">
        <f>Table4[[#This Row],[Gain]]^(Table4[[#This Row],[θ]])*Table4[[#This Row],[ω_p2]]</f>
        <v>102.44177094736195</v>
      </c>
      <c r="AZ749" s="2">
        <f>-Table4[[#This Row],[λ]]*-Table4[[#This Row],[Loss]]^(Table4[[#This Row],[θ]])*Table4[[#This Row],[ω_n2]]</f>
        <v>107.83498131120591</v>
      </c>
      <c r="BA749" s="2">
        <f>Table4[[#This Row],[v_n_w_g_w2]]*Table4[[#This Row],[pie_gain]]-Table4[[#This Row],[v_n_w_l_w2]]*Table4[[#This Row],[pie_loss]]</f>
        <v>10.615140364261386</v>
      </c>
      <c r="BB749" s="2">
        <f>IF(Table4[[#This Row],[diff_v_w2]]&gt;=1,1,0)</f>
        <v>1</v>
      </c>
      <c r="BC749" s="2">
        <f>Table4[[#This Row],[Gain]]^(Table4[[#This Row],[θ]]+Table4[[#This Row],[ω_p3]])</f>
        <v>133.28436992767368</v>
      </c>
      <c r="BD749" s="2">
        <f>-Table4[[#This Row],[λ]]*-Table4[[#This Row],[Loss]]^(Table4[[#This Row],[θ]]+Table4[[#This Row],[ω_n3]])</f>
        <v>107.83498131120591</v>
      </c>
      <c r="BE749" s="2">
        <f>Table4[[#This Row],[v_n_w_g_w3]]*Table4[[#This Row],[pie_gain]]-Table4[[#This Row],[v_n_w_l_w3]]*Table4[[#This Row],[pie_loss]]</f>
        <v>27.988956360398028</v>
      </c>
      <c r="BF749" s="2">
        <f>IF(Table4[[#This Row],[diff_v_w3]]&gt;=1,1,0)</f>
        <v>1</v>
      </c>
      <c r="BG749" s="2">
        <f>(Table4[[#This Row],[Accept]]-Table4[[#This Row],[projected_M1]])</f>
        <v>0</v>
      </c>
      <c r="BH749" s="2">
        <f>(Table4[[#This Row],[Accept]]-Table4[[#This Row],[projected_M2]])</f>
        <v>0</v>
      </c>
      <c r="BI749" s="2">
        <f>(Table4[[#This Row],[Accept]]-Table4[[#This Row],[projected_M3]])</f>
        <v>0</v>
      </c>
      <c r="BJ749" s="2">
        <f>(Table4[[#This Row],[Accept]]-Table4[[#This Row],[projected_M4]])</f>
        <v>0</v>
      </c>
    </row>
    <row r="750" spans="1:62" x14ac:dyDescent="0.3">
      <c r="A750">
        <v>41</v>
      </c>
      <c r="B750" t="s">
        <v>47</v>
      </c>
      <c r="C750">
        <v>0.88613857459934653</v>
      </c>
      <c r="D750">
        <v>-2</v>
      </c>
      <c r="E750" s="22">
        <f>IF(Table4[[#This Row],[Trial]]="G1",Table4[[#This Row],[Balance]]/100,IF(Table4[[#This Row],[Trial]]="G2",Table4[[#This Row],[Balance]]/200,Table4[[#This Row],[Balance]]/500))</f>
        <v>3.8</v>
      </c>
      <c r="F750" s="22">
        <f>IF(Table4[[#This Row],[Net_Balance]]&gt;1,1+(Table4[[#This Row],[Net_Balance]]-1)/$F$974,1)</f>
        <v>1.04</v>
      </c>
      <c r="G750" s="22">
        <f>IF(Table4[[#This Row],[Net_Balance]]&lt;1,1-(1-Table4[[#This Row],[Net_Balance]])/$F$974,1)</f>
        <v>1</v>
      </c>
      <c r="H750" s="22">
        <f>IF(Table4[[#This Row],[Net_Balance]]&gt;1,1+(Table4[[#This Row],[Net_Balance]]-1)/$H$974,1)</f>
        <v>1.028</v>
      </c>
      <c r="I750" s="22">
        <f>IF(Table4[[#This Row],[Net_Balance]]&lt;1,1-(1-Table4[[#This Row],[Net_Balance]])/$H$974,1)</f>
        <v>1</v>
      </c>
      <c r="J750" s="22">
        <f>IF(Table4[[#This Row],[Net_Balance]]&gt;1,(Table4[[#This Row],[Net_Balance]]-1)/$J$974,0)</f>
        <v>5.5999999999999994E-2</v>
      </c>
      <c r="K750" s="22">
        <f>IF(Table4[[#This Row],[Net_Balance]]&lt;1,-(1-Table4[[#This Row],[Net_Balance]])/$J$974,0)</f>
        <v>0</v>
      </c>
      <c r="L750" t="s">
        <v>109</v>
      </c>
      <c r="M750" t="s">
        <v>87</v>
      </c>
      <c r="N750" t="s">
        <v>5</v>
      </c>
      <c r="O750">
        <v>0</v>
      </c>
      <c r="P750">
        <v>0</v>
      </c>
      <c r="Q750">
        <v>760</v>
      </c>
      <c r="R750">
        <v>1664606474</v>
      </c>
      <c r="S750">
        <v>3</v>
      </c>
      <c r="T750" t="s">
        <v>118</v>
      </c>
      <c r="U750">
        <v>1</v>
      </c>
      <c r="V750">
        <v>-90</v>
      </c>
      <c r="W750">
        <v>0.5</v>
      </c>
      <c r="X750">
        <v>90</v>
      </c>
      <c r="Y750">
        <v>0.5</v>
      </c>
      <c r="Z750">
        <v>0</v>
      </c>
      <c r="AA750">
        <v>8100</v>
      </c>
      <c r="AB750">
        <v>90</v>
      </c>
      <c r="AC750">
        <v>2</v>
      </c>
      <c r="AD750">
        <v>0.25</v>
      </c>
      <c r="AE750">
        <v>0.75</v>
      </c>
      <c r="AF750">
        <v>2</v>
      </c>
      <c r="AG750">
        <v>0.5</v>
      </c>
      <c r="AH750">
        <v>0.25</v>
      </c>
      <c r="AI750">
        <v>0.625</v>
      </c>
      <c r="AJ750">
        <v>0.375</v>
      </c>
      <c r="AK750">
        <v>-22.5</v>
      </c>
      <c r="AL750">
        <v>7593.75</v>
      </c>
      <c r="AM750">
        <v>87.142125289666879</v>
      </c>
      <c r="AN750">
        <v>0.9</v>
      </c>
      <c r="AO750">
        <v>0.38419903534316502</v>
      </c>
      <c r="AP750">
        <v>0.61580096465683498</v>
      </c>
      <c r="AQ750" s="2">
        <f>Table4[[#This Row],[Gain]]^Table4[[#This Row],[θ]]</f>
        <v>53.917490655602954</v>
      </c>
      <c r="AR750" s="2">
        <f>-Table4[[#This Row],[λ]]*-Table4[[#This Row],[Loss]]^Table4[[#This Row],[θ]]</f>
        <v>107.83498131120591</v>
      </c>
      <c r="AS750" s="2">
        <f>Table4[[#This Row],[pie_gain]]*Table4[[#This Row],[v_n_w_g]]-Table4[[#This Row],[pie_loss]]*Table4[[#This Row],[v_n_w_l]]</f>
        <v>-45.689837617185603</v>
      </c>
      <c r="AT750" s="2">
        <f>IF(Table4[[#This Row],[diff_v]]&gt;=1,1,0)</f>
        <v>0</v>
      </c>
      <c r="AU750" s="2">
        <f>Table4[[#This Row],[Gain]]^(Table4[[#This Row],[θ]]*Table4[[#This Row],[ω_p]])</f>
        <v>63.241018930009481</v>
      </c>
      <c r="AV750" s="2">
        <f>-Table4[[#This Row],[λ]]*-Table4[[#This Row],[Loss]]^(Table4[[#This Row],[θ]]*Table4[[#This Row],[ω_n]])</f>
        <v>107.83498131120591</v>
      </c>
      <c r="AW750" s="2">
        <f>Table4[[#This Row],[v_n_w_g_w]]*Table4[[#This Row],[pie_gain]]-Table4[[#This Row],[v_n_w_l_w]]*Table4[[#This Row],[pie_loss]]</f>
        <v>-42.107747048163894</v>
      </c>
      <c r="AX750" s="2">
        <f>IF(Table4[[#This Row],[diff_v_w]]&gt;=1,1,0)</f>
        <v>0</v>
      </c>
      <c r="AY750" s="2">
        <f>Table4[[#This Row],[Gain]]^(Table4[[#This Row],[θ]])*Table4[[#This Row],[ω_p2]]</f>
        <v>55.427180393959837</v>
      </c>
      <c r="AZ750" s="2">
        <f>-Table4[[#This Row],[λ]]*-Table4[[#This Row],[Loss]]^(Table4[[#This Row],[θ]])*Table4[[#This Row],[ω_n2]]</f>
        <v>107.83498131120591</v>
      </c>
      <c r="BA750" s="2">
        <f>Table4[[#This Row],[v_n_w_g_w2]]*Table4[[#This Row],[pie_gain]]-Table4[[#This Row],[v_n_w_l_w2]]*Table4[[#This Row],[pie_loss]]</f>
        <v>-45.109816276041414</v>
      </c>
      <c r="BB750" s="2">
        <f>IF(Table4[[#This Row],[diff_v_w2]]&gt;=1,1,0)</f>
        <v>0</v>
      </c>
      <c r="BC750" s="2">
        <f>Table4[[#This Row],[Gain]]^(Table4[[#This Row],[θ]]+Table4[[#This Row],[ω_p3]])</f>
        <v>69.36929044398903</v>
      </c>
      <c r="BD750" s="2">
        <f>-Table4[[#This Row],[λ]]*-Table4[[#This Row],[Loss]]^(Table4[[#This Row],[θ]]+Table4[[#This Row],[ω_n3]])</f>
        <v>107.83498131120591</v>
      </c>
      <c r="BE750" s="2">
        <f>Table4[[#This Row],[v_n_w_g_w3]]*Table4[[#This Row],[pie_gain]]-Table4[[#This Row],[v_n_w_l_w3]]*Table4[[#This Row],[pie_loss]]</f>
        <v>-39.753271044171953</v>
      </c>
      <c r="BF750" s="2">
        <f>IF(Table4[[#This Row],[diff_v_w3]]&gt;=1,1,0)</f>
        <v>0</v>
      </c>
      <c r="BG750" s="2">
        <f>(Table4[[#This Row],[Accept]]-Table4[[#This Row],[projected_M1]])</f>
        <v>0</v>
      </c>
      <c r="BH750" s="2">
        <f>(Table4[[#This Row],[Accept]]-Table4[[#This Row],[projected_M2]])</f>
        <v>0</v>
      </c>
      <c r="BI750" s="2">
        <f>(Table4[[#This Row],[Accept]]-Table4[[#This Row],[projected_M3]])</f>
        <v>0</v>
      </c>
      <c r="BJ750" s="2">
        <f>(Table4[[#This Row],[Accept]]-Table4[[#This Row],[projected_M4]])</f>
        <v>0</v>
      </c>
    </row>
    <row r="751" spans="1:62" x14ac:dyDescent="0.3">
      <c r="A751">
        <v>42</v>
      </c>
      <c r="B751" t="s">
        <v>47</v>
      </c>
      <c r="C751">
        <v>0.88613857459934653</v>
      </c>
      <c r="D751">
        <v>-2</v>
      </c>
      <c r="E751" s="22">
        <f>IF(Table4[[#This Row],[Trial]]="G1",Table4[[#This Row],[Balance]]/100,IF(Table4[[#This Row],[Trial]]="G2",Table4[[#This Row],[Balance]]/200,Table4[[#This Row],[Balance]]/500))</f>
        <v>3.8</v>
      </c>
      <c r="F751" s="22">
        <f>IF(Table4[[#This Row],[Net_Balance]]&gt;1,1+(Table4[[#This Row],[Net_Balance]]-1)/$F$974,1)</f>
        <v>1.04</v>
      </c>
      <c r="G751" s="22">
        <f>IF(Table4[[#This Row],[Net_Balance]]&lt;1,1-(1-Table4[[#This Row],[Net_Balance]])/$F$974,1)</f>
        <v>1</v>
      </c>
      <c r="H751" s="22">
        <f>IF(Table4[[#This Row],[Net_Balance]]&gt;1,1+(Table4[[#This Row],[Net_Balance]]-1)/$H$974,1)</f>
        <v>1.028</v>
      </c>
      <c r="I751" s="22">
        <f>IF(Table4[[#This Row],[Net_Balance]]&lt;1,1-(1-Table4[[#This Row],[Net_Balance]])/$H$974,1)</f>
        <v>1</v>
      </c>
      <c r="J751" s="22">
        <f>IF(Table4[[#This Row],[Net_Balance]]&gt;1,(Table4[[#This Row],[Net_Balance]]-1)/$J$974,0)</f>
        <v>5.5999999999999994E-2</v>
      </c>
      <c r="K751" s="22">
        <f>IF(Table4[[#This Row],[Net_Balance]]&lt;1,-(1-Table4[[#This Row],[Net_Balance]])/$J$974,0)</f>
        <v>0</v>
      </c>
      <c r="L751" t="s">
        <v>109</v>
      </c>
      <c r="M751" t="s">
        <v>57</v>
      </c>
      <c r="N751" t="s">
        <v>5</v>
      </c>
      <c r="O751">
        <v>0</v>
      </c>
      <c r="P751">
        <v>0</v>
      </c>
      <c r="Q751">
        <v>760</v>
      </c>
      <c r="R751">
        <v>1664606478</v>
      </c>
      <c r="S751">
        <v>4</v>
      </c>
      <c r="T751" t="s">
        <v>117</v>
      </c>
      <c r="U751">
        <v>0</v>
      </c>
      <c r="V751">
        <v>-90</v>
      </c>
      <c r="W751">
        <v>0.5</v>
      </c>
      <c r="X751">
        <v>100</v>
      </c>
      <c r="Y751">
        <v>0.5</v>
      </c>
      <c r="Z751">
        <v>5</v>
      </c>
      <c r="AA751">
        <v>9025</v>
      </c>
      <c r="AB751">
        <v>95</v>
      </c>
      <c r="AC751">
        <v>2</v>
      </c>
      <c r="AD751">
        <v>0.25</v>
      </c>
      <c r="AE751">
        <v>0.75</v>
      </c>
      <c r="AF751">
        <v>2</v>
      </c>
      <c r="AG751">
        <v>0.5</v>
      </c>
      <c r="AH751">
        <v>0.25</v>
      </c>
      <c r="AI751">
        <v>0.625</v>
      </c>
      <c r="AJ751">
        <v>0.375</v>
      </c>
      <c r="AK751">
        <v>-18.75</v>
      </c>
      <c r="AL751">
        <v>8460.9375</v>
      </c>
      <c r="AM751">
        <v>91.983354472426157</v>
      </c>
      <c r="AN751">
        <v>0.9</v>
      </c>
      <c r="AO751">
        <v>0.38419903534316502</v>
      </c>
      <c r="AP751">
        <v>0.61580096465683498</v>
      </c>
      <c r="AQ751" s="2">
        <f>Table4[[#This Row],[Gain]]^Table4[[#This Row],[θ]]</f>
        <v>59.193926540095148</v>
      </c>
      <c r="AR751" s="2">
        <f>-Table4[[#This Row],[λ]]*-Table4[[#This Row],[Loss]]^Table4[[#This Row],[θ]]</f>
        <v>107.83498131120591</v>
      </c>
      <c r="AS751" s="2">
        <f>Table4[[#This Row],[pie_gain]]*Table4[[#This Row],[v_n_w_g]]-Table4[[#This Row],[pie_loss]]*Table4[[#This Row],[v_n_w_l]]</f>
        <v>-43.662636040313643</v>
      </c>
      <c r="AT751" s="2">
        <f>IF(Table4[[#This Row],[diff_v]]&gt;=1,1,0)</f>
        <v>0</v>
      </c>
      <c r="AU751" s="2">
        <f>Table4[[#This Row],[Gain]]^(Table4[[#This Row],[θ]]*Table4[[#This Row],[ω_p]])</f>
        <v>69.689642262943224</v>
      </c>
      <c r="AV751" s="2">
        <f>-Table4[[#This Row],[λ]]*-Table4[[#This Row],[Loss]]^(Table4[[#This Row],[θ]]*Table4[[#This Row],[ω_n]])</f>
        <v>107.83498131120591</v>
      </c>
      <c r="AW751" s="2">
        <f>Table4[[#This Row],[v_n_w_g_w]]*Table4[[#This Row],[pie_gain]]-Table4[[#This Row],[v_n_w_l_w]]*Table4[[#This Row],[pie_loss]]</f>
        <v>-39.630192184359331</v>
      </c>
      <c r="AX751" s="2">
        <f>IF(Table4[[#This Row],[diff_v_w]]&gt;=1,1,0)</f>
        <v>0</v>
      </c>
      <c r="AY751" s="2">
        <f>Table4[[#This Row],[Gain]]^(Table4[[#This Row],[θ]])*Table4[[#This Row],[ω_p2]]</f>
        <v>60.851356483217813</v>
      </c>
      <c r="AZ751" s="2">
        <f>-Table4[[#This Row],[λ]]*-Table4[[#This Row],[Loss]]^(Table4[[#This Row],[θ]])*Table4[[#This Row],[ω_n2]]</f>
        <v>107.83498131120591</v>
      </c>
      <c r="BA751" s="2">
        <f>Table4[[#This Row],[v_n_w_g_w2]]*Table4[[#This Row],[pie_gain]]-Table4[[#This Row],[v_n_w_l_w2]]*Table4[[#This Row],[pie_loss]]</f>
        <v>-43.025853055017038</v>
      </c>
      <c r="BB751" s="2">
        <f>IF(Table4[[#This Row],[diff_v_w2]]&gt;=1,1,0)</f>
        <v>0</v>
      </c>
      <c r="BC751" s="2">
        <f>Table4[[#This Row],[Gain]]^(Table4[[#This Row],[θ]]+Table4[[#This Row],[ω_p3]])</f>
        <v>76.608533567287125</v>
      </c>
      <c r="BD751" s="2">
        <f>-Table4[[#This Row],[λ]]*-Table4[[#This Row],[Loss]]^(Table4[[#This Row],[θ]]+Table4[[#This Row],[ω_n3]])</f>
        <v>107.83498131120591</v>
      </c>
      <c r="BE751" s="2">
        <f>Table4[[#This Row],[v_n_w_g_w3]]*Table4[[#This Row],[pie_gain]]-Table4[[#This Row],[v_n_w_l_w3]]*Table4[[#This Row],[pie_loss]]</f>
        <v>-36.971960819586187</v>
      </c>
      <c r="BF751" s="2">
        <f>IF(Table4[[#This Row],[diff_v_w3]]&gt;=1,1,0)</f>
        <v>0</v>
      </c>
      <c r="BG751" s="2">
        <f>(Table4[[#This Row],[Accept]]-Table4[[#This Row],[projected_M1]])</f>
        <v>0</v>
      </c>
      <c r="BH751" s="2">
        <f>(Table4[[#This Row],[Accept]]-Table4[[#This Row],[projected_M2]])</f>
        <v>0</v>
      </c>
      <c r="BI751" s="2">
        <f>(Table4[[#This Row],[Accept]]-Table4[[#This Row],[projected_M3]])</f>
        <v>0</v>
      </c>
      <c r="BJ751" s="2">
        <f>(Table4[[#This Row],[Accept]]-Table4[[#This Row],[projected_M4]])</f>
        <v>0</v>
      </c>
    </row>
    <row r="752" spans="1:62" x14ac:dyDescent="0.3">
      <c r="A752">
        <v>43</v>
      </c>
      <c r="B752" t="s">
        <v>47</v>
      </c>
      <c r="C752">
        <v>0.88613857459934653</v>
      </c>
      <c r="D752">
        <v>-2</v>
      </c>
      <c r="E752" s="22">
        <f>IF(Table4[[#This Row],[Trial]]="G1",Table4[[#This Row],[Balance]]/100,IF(Table4[[#This Row],[Trial]]="G2",Table4[[#This Row],[Balance]]/200,Table4[[#This Row],[Balance]]/500))</f>
        <v>3.8</v>
      </c>
      <c r="F752" s="22">
        <f>IF(Table4[[#This Row],[Net_Balance]]&gt;1,1+(Table4[[#This Row],[Net_Balance]]-1)/$F$974,1)</f>
        <v>1.04</v>
      </c>
      <c r="G752" s="22">
        <f>IF(Table4[[#This Row],[Net_Balance]]&lt;1,1-(1-Table4[[#This Row],[Net_Balance]])/$F$974,1)</f>
        <v>1</v>
      </c>
      <c r="H752" s="22">
        <f>IF(Table4[[#This Row],[Net_Balance]]&gt;1,1+(Table4[[#This Row],[Net_Balance]]-1)/$H$974,1)</f>
        <v>1.028</v>
      </c>
      <c r="I752" s="22">
        <f>IF(Table4[[#This Row],[Net_Balance]]&lt;1,1-(1-Table4[[#This Row],[Net_Balance]])/$H$974,1)</f>
        <v>1</v>
      </c>
      <c r="J752" s="22">
        <f>IF(Table4[[#This Row],[Net_Balance]]&gt;1,(Table4[[#This Row],[Net_Balance]]-1)/$J$974,0)</f>
        <v>5.5999999999999994E-2</v>
      </c>
      <c r="K752" s="22">
        <f>IF(Table4[[#This Row],[Net_Balance]]&lt;1,-(1-Table4[[#This Row],[Net_Balance]])/$J$974,0)</f>
        <v>0</v>
      </c>
      <c r="L752" t="s">
        <v>109</v>
      </c>
      <c r="M752" t="s">
        <v>66</v>
      </c>
      <c r="N752" t="s">
        <v>5</v>
      </c>
      <c r="O752">
        <v>0</v>
      </c>
      <c r="P752">
        <v>0</v>
      </c>
      <c r="Q752">
        <v>760</v>
      </c>
      <c r="R752">
        <v>1664606482</v>
      </c>
      <c r="S752">
        <v>4</v>
      </c>
      <c r="T752" t="s">
        <v>118</v>
      </c>
      <c r="U752">
        <v>1</v>
      </c>
      <c r="V752">
        <v>-10</v>
      </c>
      <c r="W752">
        <v>0.5</v>
      </c>
      <c r="X752">
        <v>20</v>
      </c>
      <c r="Y752">
        <v>0.5</v>
      </c>
      <c r="Z752">
        <v>5</v>
      </c>
      <c r="AA752">
        <v>225</v>
      </c>
      <c r="AB752">
        <v>15</v>
      </c>
      <c r="AC752">
        <v>2</v>
      </c>
      <c r="AD752">
        <v>0.25</v>
      </c>
      <c r="AE752">
        <v>0.75</v>
      </c>
      <c r="AF752">
        <v>2</v>
      </c>
      <c r="AG752">
        <v>0.5</v>
      </c>
      <c r="AH752">
        <v>0.25</v>
      </c>
      <c r="AI752">
        <v>0.625</v>
      </c>
      <c r="AJ752">
        <v>0.375</v>
      </c>
      <c r="AK752">
        <v>1.25</v>
      </c>
      <c r="AL752">
        <v>210.9375</v>
      </c>
      <c r="AM752">
        <v>14.523687548277813</v>
      </c>
      <c r="AN752">
        <v>0.9</v>
      </c>
      <c r="AO752">
        <v>0.38419903534316502</v>
      </c>
      <c r="AP752">
        <v>0.61580096465683498</v>
      </c>
      <c r="AQ752" s="2">
        <f>Table4[[#This Row],[Gain]]^Table4[[#This Row],[θ]]</f>
        <v>14.219779625740344</v>
      </c>
      <c r="AR752" s="2">
        <f>-Table4[[#This Row],[λ]]*-Table4[[#This Row],[Loss]]^Table4[[#This Row],[θ]]</f>
        <v>15.387517868726606</v>
      </c>
      <c r="AS752" s="2">
        <f>Table4[[#This Row],[pie_gain]]*Table4[[#This Row],[v_n_w_g]]-Table4[[#This Row],[pie_loss]]*Table4[[#This Row],[v_n_w_l]]</f>
        <v>-4.0124227322342971</v>
      </c>
      <c r="AT752" s="2">
        <f>IF(Table4[[#This Row],[diff_v]]&gt;=1,1,0)</f>
        <v>0</v>
      </c>
      <c r="AU752" s="2">
        <f>Table4[[#This Row],[Gain]]^(Table4[[#This Row],[θ]]*Table4[[#This Row],[ω_p]])</f>
        <v>15.81279280832986</v>
      </c>
      <c r="AV752" s="2">
        <f>-Table4[[#This Row],[λ]]*-Table4[[#This Row],[Loss]]^(Table4[[#This Row],[θ]]*Table4[[#This Row],[ω_n]])</f>
        <v>15.387517868726606</v>
      </c>
      <c r="AW752" s="2">
        <f>Table4[[#This Row],[v_n_w_g_w]]*Table4[[#This Row],[pie_gain]]-Table4[[#This Row],[v_n_w_l_w]]*Table4[[#This Row],[pie_loss]]</f>
        <v>-3.4003886041944602</v>
      </c>
      <c r="AX752" s="2">
        <f>IF(Table4[[#This Row],[diff_v_w]]&gt;=1,1,0)</f>
        <v>0</v>
      </c>
      <c r="AY752" s="2">
        <f>Table4[[#This Row],[Gain]]^(Table4[[#This Row],[θ]])*Table4[[#This Row],[ω_p2]]</f>
        <v>14.617933455261074</v>
      </c>
      <c r="AZ752" s="2">
        <f>-Table4[[#This Row],[λ]]*-Table4[[#This Row],[Loss]]^(Table4[[#This Row],[θ]])*Table4[[#This Row],[ω_n2]]</f>
        <v>15.387517868726606</v>
      </c>
      <c r="BA752" s="2">
        <f>Table4[[#This Row],[v_n_w_g_w2]]*Table4[[#This Row],[pie_gain]]-Table4[[#This Row],[v_n_w_l_w2]]*Table4[[#This Row],[pie_loss]]</f>
        <v>-3.8594524150142453</v>
      </c>
      <c r="BB752" s="2">
        <f>IF(Table4[[#This Row],[diff_v_w2]]&gt;=1,1,0)</f>
        <v>0</v>
      </c>
      <c r="BC752" s="2">
        <f>Table4[[#This Row],[Gain]]^(Table4[[#This Row],[θ]]+Table4[[#This Row],[ω_p3]])</f>
        <v>16.817078275695764</v>
      </c>
      <c r="BD752" s="2">
        <f>-Table4[[#This Row],[λ]]*-Table4[[#This Row],[Loss]]^(Table4[[#This Row],[θ]]+Table4[[#This Row],[ω_n3]])</f>
        <v>15.387517868726606</v>
      </c>
      <c r="BE752" s="2">
        <f>Table4[[#This Row],[v_n_w_g_w3]]*Table4[[#This Row],[pie_gain]]-Table4[[#This Row],[v_n_w_l_w3]]*Table4[[#This Row],[pie_loss]]</f>
        <v>-3.0145430964233197</v>
      </c>
      <c r="BF752" s="2">
        <f>IF(Table4[[#This Row],[diff_v_w3]]&gt;=1,1,0)</f>
        <v>0</v>
      </c>
      <c r="BG752" s="2">
        <f>(Table4[[#This Row],[Accept]]-Table4[[#This Row],[projected_M1]])</f>
        <v>0</v>
      </c>
      <c r="BH752" s="2">
        <f>(Table4[[#This Row],[Accept]]-Table4[[#This Row],[projected_M2]])</f>
        <v>0</v>
      </c>
      <c r="BI752" s="2">
        <f>(Table4[[#This Row],[Accept]]-Table4[[#This Row],[projected_M3]])</f>
        <v>0</v>
      </c>
      <c r="BJ752" s="2">
        <f>(Table4[[#This Row],[Accept]]-Table4[[#This Row],[projected_M4]])</f>
        <v>0</v>
      </c>
    </row>
    <row r="753" spans="1:62" x14ac:dyDescent="0.3">
      <c r="A753">
        <v>46</v>
      </c>
      <c r="B753" t="s">
        <v>47</v>
      </c>
      <c r="C753">
        <v>0.88613857459934653</v>
      </c>
      <c r="D753">
        <v>-2</v>
      </c>
      <c r="E753" s="22">
        <f>IF(Table4[[#This Row],[Trial]]="G1",Table4[[#This Row],[Balance]]/100,IF(Table4[[#This Row],[Trial]]="G2",Table4[[#This Row],[Balance]]/200,Table4[[#This Row],[Balance]]/500))</f>
        <v>3.8</v>
      </c>
      <c r="F753" s="22">
        <f>IF(Table4[[#This Row],[Net_Balance]]&gt;1,1+(Table4[[#This Row],[Net_Balance]]-1)/$F$974,1)</f>
        <v>1.04</v>
      </c>
      <c r="G753" s="22">
        <f>IF(Table4[[#This Row],[Net_Balance]]&lt;1,1-(1-Table4[[#This Row],[Net_Balance]])/$F$974,1)</f>
        <v>1</v>
      </c>
      <c r="H753" s="22">
        <f>IF(Table4[[#This Row],[Net_Balance]]&gt;1,1+(Table4[[#This Row],[Net_Balance]]-1)/$H$974,1)</f>
        <v>1.028</v>
      </c>
      <c r="I753" s="22">
        <f>IF(Table4[[#This Row],[Net_Balance]]&lt;1,1-(1-Table4[[#This Row],[Net_Balance]])/$H$974,1)</f>
        <v>1</v>
      </c>
      <c r="J753" s="22">
        <f>IF(Table4[[#This Row],[Net_Balance]]&gt;1,(Table4[[#This Row],[Net_Balance]]-1)/$J$974,0)</f>
        <v>5.5999999999999994E-2</v>
      </c>
      <c r="K753" s="22">
        <f>IF(Table4[[#This Row],[Net_Balance]]&lt;1,-(1-Table4[[#This Row],[Net_Balance]])/$J$974,0)</f>
        <v>0</v>
      </c>
      <c r="L753" t="s">
        <v>109</v>
      </c>
      <c r="M753" t="s">
        <v>59</v>
      </c>
      <c r="N753" t="s">
        <v>5</v>
      </c>
      <c r="O753">
        <v>0</v>
      </c>
      <c r="P753">
        <v>0</v>
      </c>
      <c r="Q753">
        <v>760</v>
      </c>
      <c r="R753">
        <v>1664606496</v>
      </c>
      <c r="S753">
        <v>3</v>
      </c>
      <c r="T753" t="s">
        <v>118</v>
      </c>
      <c r="U753">
        <v>1</v>
      </c>
      <c r="V753">
        <v>0</v>
      </c>
      <c r="W753">
        <v>0.5</v>
      </c>
      <c r="X753">
        <v>10</v>
      </c>
      <c r="Y753">
        <v>0.5</v>
      </c>
      <c r="Z753">
        <v>5</v>
      </c>
      <c r="AA753">
        <v>25</v>
      </c>
      <c r="AB753">
        <v>5</v>
      </c>
      <c r="AC753">
        <v>4</v>
      </c>
      <c r="AD753">
        <v>0.75</v>
      </c>
      <c r="AE753">
        <v>0.25</v>
      </c>
      <c r="AF753">
        <v>1</v>
      </c>
      <c r="AG753">
        <v>0.2</v>
      </c>
      <c r="AH753">
        <v>4.9999999999999989E-2</v>
      </c>
      <c r="AI753">
        <v>0.57499999999999996</v>
      </c>
      <c r="AJ753">
        <v>0.42500000000000004</v>
      </c>
      <c r="AK753">
        <v>4.25</v>
      </c>
      <c r="AL753">
        <v>24.4375</v>
      </c>
      <c r="AM753">
        <v>4.9434299833212973</v>
      </c>
      <c r="AN753">
        <v>0.9</v>
      </c>
      <c r="AO753">
        <v>0.42913429896650213</v>
      </c>
      <c r="AP753">
        <v>0.57086570103349787</v>
      </c>
      <c r="AQ753" s="2">
        <f>Table4[[#This Row],[Gain]]^Table4[[#This Row],[θ]]</f>
        <v>7.693758934363303</v>
      </c>
      <c r="AR753" s="2">
        <f>-Table4[[#This Row],[λ]]*-Table4[[#This Row],[Loss]]^Table4[[#This Row],[θ]]</f>
        <v>0</v>
      </c>
      <c r="AS753" s="2">
        <f>Table4[[#This Row],[pie_gain]]*Table4[[#This Row],[v_n_w_g]]-Table4[[#This Row],[pie_loss]]*Table4[[#This Row],[v_n_w_l]]</f>
        <v>3.3016558467152586</v>
      </c>
      <c r="AT753" s="2">
        <f>IF(Table4[[#This Row],[diff_v]]&gt;=1,1,0)</f>
        <v>1</v>
      </c>
      <c r="AU753" s="2">
        <f>Table4[[#This Row],[Gain]]^(Table4[[#This Row],[θ]]*Table4[[#This Row],[ω_p]])</f>
        <v>8.348032238973639</v>
      </c>
      <c r="AV753" s="2">
        <f>-Table4[[#This Row],[λ]]*-Table4[[#This Row],[Loss]]^(Table4[[#This Row],[θ]]*Table4[[#This Row],[ω_n]])</f>
        <v>0</v>
      </c>
      <c r="AW753" s="2">
        <f>Table4[[#This Row],[v_n_w_g_w]]*Table4[[#This Row],[pie_gain]]-Table4[[#This Row],[v_n_w_l_w]]*Table4[[#This Row],[pie_loss]]</f>
        <v>3.5824269626217116</v>
      </c>
      <c r="AX753" s="2">
        <f>IF(Table4[[#This Row],[diff_v_w]]&gt;=1,1,0)</f>
        <v>1</v>
      </c>
      <c r="AY753" s="2">
        <f>Table4[[#This Row],[Gain]]^(Table4[[#This Row],[θ]])*Table4[[#This Row],[ω_p2]]</f>
        <v>7.9091841845254756</v>
      </c>
      <c r="AZ753" s="2">
        <f>-Table4[[#This Row],[λ]]*-Table4[[#This Row],[Loss]]^(Table4[[#This Row],[θ]])*Table4[[#This Row],[ω_n2]]</f>
        <v>0</v>
      </c>
      <c r="BA753" s="2">
        <f>Table4[[#This Row],[v_n_w_g_w2]]*Table4[[#This Row],[pie_gain]]-Table4[[#This Row],[v_n_w_l_w2]]*Table4[[#This Row],[pie_loss]]</f>
        <v>3.3941022104232856</v>
      </c>
      <c r="BB753" s="2">
        <f>IF(Table4[[#This Row],[diff_v_w2]]&gt;=1,1,0)</f>
        <v>1</v>
      </c>
      <c r="BC753" s="2">
        <f>Table4[[#This Row],[Gain]]^(Table4[[#This Row],[θ]]+Table4[[#This Row],[ω_p3]])</f>
        <v>8.7526300942794979</v>
      </c>
      <c r="BD753" s="2">
        <f>-Table4[[#This Row],[λ]]*-Table4[[#This Row],[Loss]]^(Table4[[#This Row],[θ]]+Table4[[#This Row],[ω_n3]])</f>
        <v>0</v>
      </c>
      <c r="BE753" s="2">
        <f>Table4[[#This Row],[v_n_w_g_w3]]*Table4[[#This Row],[pie_gain]]-Table4[[#This Row],[v_n_w_l_w3]]*Table4[[#This Row],[pie_loss]]</f>
        <v>3.7560537796217419</v>
      </c>
      <c r="BF753" s="2">
        <f>IF(Table4[[#This Row],[diff_v_w3]]&gt;=1,1,0)</f>
        <v>1</v>
      </c>
      <c r="BG753" s="2">
        <f>(Table4[[#This Row],[Accept]]-Table4[[#This Row],[projected_M1]])</f>
        <v>-1</v>
      </c>
      <c r="BH753" s="2">
        <f>(Table4[[#This Row],[Accept]]-Table4[[#This Row],[projected_M2]])</f>
        <v>-1</v>
      </c>
      <c r="BI753" s="2">
        <f>(Table4[[#This Row],[Accept]]-Table4[[#This Row],[projected_M3]])</f>
        <v>-1</v>
      </c>
      <c r="BJ753" s="2">
        <f>(Table4[[#This Row],[Accept]]-Table4[[#This Row],[projected_M4]])</f>
        <v>-1</v>
      </c>
    </row>
    <row r="754" spans="1:62" x14ac:dyDescent="0.3">
      <c r="A754">
        <v>47</v>
      </c>
      <c r="B754" t="s">
        <v>47</v>
      </c>
      <c r="C754">
        <v>0.88613857459934653</v>
      </c>
      <c r="D754">
        <v>-2</v>
      </c>
      <c r="E754" s="22">
        <f>IF(Table4[[#This Row],[Trial]]="G1",Table4[[#This Row],[Balance]]/100,IF(Table4[[#This Row],[Trial]]="G2",Table4[[#This Row],[Balance]]/200,Table4[[#This Row],[Balance]]/500))</f>
        <v>3.8</v>
      </c>
      <c r="F754" s="22">
        <f>IF(Table4[[#This Row],[Net_Balance]]&gt;1,1+(Table4[[#This Row],[Net_Balance]]-1)/$F$974,1)</f>
        <v>1.04</v>
      </c>
      <c r="G754" s="22">
        <f>IF(Table4[[#This Row],[Net_Balance]]&lt;1,1-(1-Table4[[#This Row],[Net_Balance]])/$F$974,1)</f>
        <v>1</v>
      </c>
      <c r="H754" s="22">
        <f>IF(Table4[[#This Row],[Net_Balance]]&gt;1,1+(Table4[[#This Row],[Net_Balance]]-1)/$H$974,1)</f>
        <v>1.028</v>
      </c>
      <c r="I754" s="22">
        <f>IF(Table4[[#This Row],[Net_Balance]]&lt;1,1-(1-Table4[[#This Row],[Net_Balance]])/$H$974,1)</f>
        <v>1</v>
      </c>
      <c r="J754" s="22">
        <f>IF(Table4[[#This Row],[Net_Balance]]&gt;1,(Table4[[#This Row],[Net_Balance]]-1)/$J$974,0)</f>
        <v>5.5999999999999994E-2</v>
      </c>
      <c r="K754" s="22">
        <f>IF(Table4[[#This Row],[Net_Balance]]&lt;1,-(1-Table4[[#This Row],[Net_Balance]])/$J$974,0)</f>
        <v>0</v>
      </c>
      <c r="L754" t="s">
        <v>109</v>
      </c>
      <c r="M754" t="s">
        <v>94</v>
      </c>
      <c r="N754" t="s">
        <v>5</v>
      </c>
      <c r="O754">
        <v>0</v>
      </c>
      <c r="P754">
        <v>0</v>
      </c>
      <c r="Q754">
        <v>760</v>
      </c>
      <c r="R754">
        <v>1664606504</v>
      </c>
      <c r="S754">
        <v>8</v>
      </c>
      <c r="T754" t="s">
        <v>117</v>
      </c>
      <c r="U754">
        <v>0</v>
      </c>
      <c r="V754">
        <v>-90</v>
      </c>
      <c r="W754">
        <v>0.5</v>
      </c>
      <c r="X754">
        <v>90</v>
      </c>
      <c r="Y754">
        <v>0.5</v>
      </c>
      <c r="Z754">
        <v>0</v>
      </c>
      <c r="AA754">
        <v>8100</v>
      </c>
      <c r="AB754">
        <v>90</v>
      </c>
      <c r="AC754">
        <v>2</v>
      </c>
      <c r="AD754">
        <v>0.25</v>
      </c>
      <c r="AE754">
        <v>0.75</v>
      </c>
      <c r="AF754">
        <v>2</v>
      </c>
      <c r="AG754">
        <v>0.5</v>
      </c>
      <c r="AH754">
        <v>0.25</v>
      </c>
      <c r="AI754">
        <v>0.625</v>
      </c>
      <c r="AJ754">
        <v>0.375</v>
      </c>
      <c r="AK754">
        <v>-22.5</v>
      </c>
      <c r="AL754">
        <v>7593.75</v>
      </c>
      <c r="AM754">
        <v>87.142125289666879</v>
      </c>
      <c r="AN754">
        <v>0.9</v>
      </c>
      <c r="AO754">
        <v>0.38419903534316502</v>
      </c>
      <c r="AP754">
        <v>0.61580096465683498</v>
      </c>
      <c r="AQ754" s="2">
        <f>Table4[[#This Row],[Gain]]^Table4[[#This Row],[θ]]</f>
        <v>53.917490655602954</v>
      </c>
      <c r="AR754" s="2">
        <f>-Table4[[#This Row],[λ]]*-Table4[[#This Row],[Loss]]^Table4[[#This Row],[θ]]</f>
        <v>107.83498131120591</v>
      </c>
      <c r="AS754" s="2">
        <f>Table4[[#This Row],[pie_gain]]*Table4[[#This Row],[v_n_w_g]]-Table4[[#This Row],[pie_loss]]*Table4[[#This Row],[v_n_w_l]]</f>
        <v>-45.689837617185603</v>
      </c>
      <c r="AT754" s="2">
        <f>IF(Table4[[#This Row],[diff_v]]&gt;=1,1,0)</f>
        <v>0</v>
      </c>
      <c r="AU754" s="2">
        <f>Table4[[#This Row],[Gain]]^(Table4[[#This Row],[θ]]*Table4[[#This Row],[ω_p]])</f>
        <v>63.241018930009481</v>
      </c>
      <c r="AV754" s="2">
        <f>-Table4[[#This Row],[λ]]*-Table4[[#This Row],[Loss]]^(Table4[[#This Row],[θ]]*Table4[[#This Row],[ω_n]])</f>
        <v>107.83498131120591</v>
      </c>
      <c r="AW754" s="2">
        <f>Table4[[#This Row],[v_n_w_g_w]]*Table4[[#This Row],[pie_gain]]-Table4[[#This Row],[v_n_w_l_w]]*Table4[[#This Row],[pie_loss]]</f>
        <v>-42.107747048163894</v>
      </c>
      <c r="AX754" s="2">
        <f>IF(Table4[[#This Row],[diff_v_w]]&gt;=1,1,0)</f>
        <v>0</v>
      </c>
      <c r="AY754" s="2">
        <f>Table4[[#This Row],[Gain]]^(Table4[[#This Row],[θ]])*Table4[[#This Row],[ω_p2]]</f>
        <v>55.427180393959837</v>
      </c>
      <c r="AZ754" s="2">
        <f>-Table4[[#This Row],[λ]]*-Table4[[#This Row],[Loss]]^(Table4[[#This Row],[θ]])*Table4[[#This Row],[ω_n2]]</f>
        <v>107.83498131120591</v>
      </c>
      <c r="BA754" s="2">
        <f>Table4[[#This Row],[v_n_w_g_w2]]*Table4[[#This Row],[pie_gain]]-Table4[[#This Row],[v_n_w_l_w2]]*Table4[[#This Row],[pie_loss]]</f>
        <v>-45.109816276041414</v>
      </c>
      <c r="BB754" s="2">
        <f>IF(Table4[[#This Row],[diff_v_w2]]&gt;=1,1,0)</f>
        <v>0</v>
      </c>
      <c r="BC754" s="2">
        <f>Table4[[#This Row],[Gain]]^(Table4[[#This Row],[θ]]+Table4[[#This Row],[ω_p3]])</f>
        <v>69.36929044398903</v>
      </c>
      <c r="BD754" s="2">
        <f>-Table4[[#This Row],[λ]]*-Table4[[#This Row],[Loss]]^(Table4[[#This Row],[θ]]+Table4[[#This Row],[ω_n3]])</f>
        <v>107.83498131120591</v>
      </c>
      <c r="BE754" s="2">
        <f>Table4[[#This Row],[v_n_w_g_w3]]*Table4[[#This Row],[pie_gain]]-Table4[[#This Row],[v_n_w_l_w3]]*Table4[[#This Row],[pie_loss]]</f>
        <v>-39.753271044171953</v>
      </c>
      <c r="BF754" s="2">
        <f>IF(Table4[[#This Row],[diff_v_w3]]&gt;=1,1,0)</f>
        <v>0</v>
      </c>
      <c r="BG754" s="2">
        <f>(Table4[[#This Row],[Accept]]-Table4[[#This Row],[projected_M1]])</f>
        <v>0</v>
      </c>
      <c r="BH754" s="2">
        <f>(Table4[[#This Row],[Accept]]-Table4[[#This Row],[projected_M2]])</f>
        <v>0</v>
      </c>
      <c r="BI754" s="2">
        <f>(Table4[[#This Row],[Accept]]-Table4[[#This Row],[projected_M3]])</f>
        <v>0</v>
      </c>
      <c r="BJ754" s="2">
        <f>(Table4[[#This Row],[Accept]]-Table4[[#This Row],[projected_M4]])</f>
        <v>0</v>
      </c>
    </row>
    <row r="755" spans="1:62" x14ac:dyDescent="0.3">
      <c r="A755">
        <v>48</v>
      </c>
      <c r="B755" t="s">
        <v>47</v>
      </c>
      <c r="C755">
        <v>0.88613857459934653</v>
      </c>
      <c r="D755">
        <v>-2</v>
      </c>
      <c r="E755" s="22">
        <f>IF(Table4[[#This Row],[Trial]]="G1",Table4[[#This Row],[Balance]]/100,IF(Table4[[#This Row],[Trial]]="G2",Table4[[#This Row],[Balance]]/200,Table4[[#This Row],[Balance]]/500))</f>
        <v>3.8</v>
      </c>
      <c r="F755" s="22">
        <f>IF(Table4[[#This Row],[Net_Balance]]&gt;1,1+(Table4[[#This Row],[Net_Balance]]-1)/$F$974,1)</f>
        <v>1.04</v>
      </c>
      <c r="G755" s="22">
        <f>IF(Table4[[#This Row],[Net_Balance]]&lt;1,1-(1-Table4[[#This Row],[Net_Balance]])/$F$974,1)</f>
        <v>1</v>
      </c>
      <c r="H755" s="22">
        <f>IF(Table4[[#This Row],[Net_Balance]]&gt;1,1+(Table4[[#This Row],[Net_Balance]]-1)/$H$974,1)</f>
        <v>1.028</v>
      </c>
      <c r="I755" s="22">
        <f>IF(Table4[[#This Row],[Net_Balance]]&lt;1,1-(1-Table4[[#This Row],[Net_Balance]])/$H$974,1)</f>
        <v>1</v>
      </c>
      <c r="J755" s="22">
        <f>IF(Table4[[#This Row],[Net_Balance]]&gt;1,(Table4[[#This Row],[Net_Balance]]-1)/$J$974,0)</f>
        <v>5.5999999999999994E-2</v>
      </c>
      <c r="K755" s="22">
        <f>IF(Table4[[#This Row],[Net_Balance]]&lt;1,-(1-Table4[[#This Row],[Net_Balance]])/$J$974,0)</f>
        <v>0</v>
      </c>
      <c r="L755" t="s">
        <v>109</v>
      </c>
      <c r="M755" t="s">
        <v>85</v>
      </c>
      <c r="N755" t="s">
        <v>5</v>
      </c>
      <c r="O755">
        <v>0</v>
      </c>
      <c r="P755">
        <v>0</v>
      </c>
      <c r="Q755">
        <v>760</v>
      </c>
      <c r="R755">
        <v>1664606508</v>
      </c>
      <c r="S755">
        <v>4</v>
      </c>
      <c r="T755" t="s">
        <v>117</v>
      </c>
      <c r="U755">
        <v>0</v>
      </c>
      <c r="V755">
        <v>-90</v>
      </c>
      <c r="W755">
        <v>0.5</v>
      </c>
      <c r="X755">
        <v>80</v>
      </c>
      <c r="Y755">
        <v>0.5</v>
      </c>
      <c r="Z755">
        <v>-5</v>
      </c>
      <c r="AA755">
        <v>7225</v>
      </c>
      <c r="AB755">
        <v>85</v>
      </c>
      <c r="AC755">
        <v>2</v>
      </c>
      <c r="AD755">
        <v>0.25</v>
      </c>
      <c r="AE755">
        <v>0.75</v>
      </c>
      <c r="AF755">
        <v>2</v>
      </c>
      <c r="AG755">
        <v>0.5</v>
      </c>
      <c r="AH755">
        <v>0.25</v>
      </c>
      <c r="AI755">
        <v>0.625</v>
      </c>
      <c r="AJ755">
        <v>0.375</v>
      </c>
      <c r="AK755">
        <v>-26.25</v>
      </c>
      <c r="AL755">
        <v>6773.4375</v>
      </c>
      <c r="AM755">
        <v>82.300896106907615</v>
      </c>
      <c r="AN755">
        <v>0.9</v>
      </c>
      <c r="AO755">
        <v>0.38419903534316502</v>
      </c>
      <c r="AP755">
        <v>0.61580096465683498</v>
      </c>
      <c r="AQ755" s="2">
        <f>Table4[[#This Row],[Gain]]^Table4[[#This Row],[θ]]</f>
        <v>48.573729325843161</v>
      </c>
      <c r="AR755" s="2">
        <f>-Table4[[#This Row],[λ]]*-Table4[[#This Row],[Loss]]^Table4[[#This Row],[θ]]</f>
        <v>107.83498131120591</v>
      </c>
      <c r="AS755" s="2">
        <f>Table4[[#This Row],[pie_gain]]*Table4[[#This Row],[v_n_w_g]]-Table4[[#This Row],[pie_loss]]*Table4[[#This Row],[v_n_w_l]]</f>
        <v>-47.742905565183428</v>
      </c>
      <c r="AT755" s="2">
        <f>IF(Table4[[#This Row],[diff_v]]&gt;=1,1,0)</f>
        <v>0</v>
      </c>
      <c r="AU755" s="2">
        <f>Table4[[#This Row],[Gain]]^(Table4[[#This Row],[θ]]*Table4[[#This Row],[ω_p]])</f>
        <v>56.735842242976425</v>
      </c>
      <c r="AV755" s="2">
        <f>-Table4[[#This Row],[λ]]*-Table4[[#This Row],[Loss]]^(Table4[[#This Row],[θ]]*Table4[[#This Row],[ω_n]])</f>
        <v>107.83498131120591</v>
      </c>
      <c r="AW755" s="2">
        <f>Table4[[#This Row],[v_n_w_g_w]]*Table4[[#This Row],[pie_gain]]-Table4[[#This Row],[v_n_w_l_w]]*Table4[[#This Row],[pie_loss]]</f>
        <v>-44.607029656058842</v>
      </c>
      <c r="AX755" s="2">
        <f>IF(Table4[[#This Row],[diff_v_w]]&gt;=1,1,0)</f>
        <v>0</v>
      </c>
      <c r="AY755" s="2">
        <f>Table4[[#This Row],[Gain]]^(Table4[[#This Row],[θ]])*Table4[[#This Row],[ω_p2]]</f>
        <v>49.933793746966771</v>
      </c>
      <c r="AZ755" s="2">
        <f>-Table4[[#This Row],[λ]]*-Table4[[#This Row],[Loss]]^(Table4[[#This Row],[θ]])*Table4[[#This Row],[ω_n2]]</f>
        <v>107.83498131120591</v>
      </c>
      <c r="BA755" s="2">
        <f>Table4[[#This Row],[v_n_w_g_w2]]*Table4[[#This Row],[pie_gain]]-Table4[[#This Row],[v_n_w_l_w2]]*Table4[[#This Row],[pie_loss]]</f>
        <v>-47.220370126583177</v>
      </c>
      <c r="BB755" s="2">
        <f>IF(Table4[[#This Row],[diff_v_w2]]&gt;=1,1,0)</f>
        <v>0</v>
      </c>
      <c r="BC755" s="2">
        <f>Table4[[#This Row],[Gain]]^(Table4[[#This Row],[θ]]+Table4[[#This Row],[ω_p3]])</f>
        <v>62.083256279053195</v>
      </c>
      <c r="BD755" s="2">
        <f>-Table4[[#This Row],[λ]]*-Table4[[#This Row],[Loss]]^(Table4[[#This Row],[θ]]+Table4[[#This Row],[ω_n3]])</f>
        <v>107.83498131120591</v>
      </c>
      <c r="BE755" s="2">
        <f>Table4[[#This Row],[v_n_w_g_w3]]*Table4[[#This Row],[pie_gain]]-Table4[[#This Row],[v_n_w_l_w3]]*Table4[[#This Row],[pie_loss]]</f>
        <v>-42.552558341817644</v>
      </c>
      <c r="BF755" s="2">
        <f>IF(Table4[[#This Row],[diff_v_w3]]&gt;=1,1,0)</f>
        <v>0</v>
      </c>
      <c r="BG755" s="2">
        <f>(Table4[[#This Row],[Accept]]-Table4[[#This Row],[projected_M1]])</f>
        <v>0</v>
      </c>
      <c r="BH755" s="2">
        <f>(Table4[[#This Row],[Accept]]-Table4[[#This Row],[projected_M2]])</f>
        <v>0</v>
      </c>
      <c r="BI755" s="2">
        <f>(Table4[[#This Row],[Accept]]-Table4[[#This Row],[projected_M3]])</f>
        <v>0</v>
      </c>
      <c r="BJ755" s="2">
        <f>(Table4[[#This Row],[Accept]]-Table4[[#This Row],[projected_M4]])</f>
        <v>0</v>
      </c>
    </row>
    <row r="756" spans="1:62" x14ac:dyDescent="0.3">
      <c r="A756">
        <v>49</v>
      </c>
      <c r="B756" t="s">
        <v>47</v>
      </c>
      <c r="C756">
        <v>0.88613857459934653</v>
      </c>
      <c r="D756">
        <v>-2</v>
      </c>
      <c r="E756" s="22">
        <f>IF(Table4[[#This Row],[Trial]]="G1",Table4[[#This Row],[Balance]]/100,IF(Table4[[#This Row],[Trial]]="G2",Table4[[#This Row],[Balance]]/200,Table4[[#This Row],[Balance]]/500))</f>
        <v>3.8</v>
      </c>
      <c r="F756" s="22">
        <f>IF(Table4[[#This Row],[Net_Balance]]&gt;1,1+(Table4[[#This Row],[Net_Balance]]-1)/$F$974,1)</f>
        <v>1.04</v>
      </c>
      <c r="G756" s="22">
        <f>IF(Table4[[#This Row],[Net_Balance]]&lt;1,1-(1-Table4[[#This Row],[Net_Balance]])/$F$974,1)</f>
        <v>1</v>
      </c>
      <c r="H756" s="22">
        <f>IF(Table4[[#This Row],[Net_Balance]]&gt;1,1+(Table4[[#This Row],[Net_Balance]]-1)/$H$974,1)</f>
        <v>1.028</v>
      </c>
      <c r="I756" s="22">
        <f>IF(Table4[[#This Row],[Net_Balance]]&lt;1,1-(1-Table4[[#This Row],[Net_Balance]])/$H$974,1)</f>
        <v>1</v>
      </c>
      <c r="J756" s="22">
        <f>IF(Table4[[#This Row],[Net_Balance]]&gt;1,(Table4[[#This Row],[Net_Balance]]-1)/$J$974,0)</f>
        <v>5.5999999999999994E-2</v>
      </c>
      <c r="K756" s="22">
        <f>IF(Table4[[#This Row],[Net_Balance]]&lt;1,-(1-Table4[[#This Row],[Net_Balance]])/$J$974,0)</f>
        <v>0</v>
      </c>
      <c r="L756" t="s">
        <v>109</v>
      </c>
      <c r="M756" t="s">
        <v>96</v>
      </c>
      <c r="N756" t="s">
        <v>5</v>
      </c>
      <c r="O756">
        <v>0</v>
      </c>
      <c r="P756">
        <v>0</v>
      </c>
      <c r="Q756">
        <v>760</v>
      </c>
      <c r="R756">
        <v>1664606511</v>
      </c>
      <c r="S756">
        <v>3</v>
      </c>
      <c r="T756" t="s">
        <v>118</v>
      </c>
      <c r="U756">
        <v>1</v>
      </c>
      <c r="V756">
        <v>-50</v>
      </c>
      <c r="W756">
        <v>0.5</v>
      </c>
      <c r="X756">
        <v>40</v>
      </c>
      <c r="Y756">
        <v>0.5</v>
      </c>
      <c r="Z756">
        <v>-5</v>
      </c>
      <c r="AA756">
        <v>2025</v>
      </c>
      <c r="AB756">
        <v>45</v>
      </c>
      <c r="AC756">
        <v>2</v>
      </c>
      <c r="AD756">
        <v>0.25</v>
      </c>
      <c r="AE756">
        <v>0.75</v>
      </c>
      <c r="AF756">
        <v>2</v>
      </c>
      <c r="AG756">
        <v>0.5</v>
      </c>
      <c r="AH756">
        <v>0.25</v>
      </c>
      <c r="AI756">
        <v>0.625</v>
      </c>
      <c r="AJ756">
        <v>0.375</v>
      </c>
      <c r="AK756">
        <v>-16.25</v>
      </c>
      <c r="AL756">
        <v>1898.4375</v>
      </c>
      <c r="AM756">
        <v>43.571062644833439</v>
      </c>
      <c r="AN756">
        <v>0.9</v>
      </c>
      <c r="AO756">
        <v>0.38419903534316502</v>
      </c>
      <c r="AP756">
        <v>0.61580096465683498</v>
      </c>
      <c r="AQ756" s="2">
        <f>Table4[[#This Row],[Gain]]^Table4[[#This Row],[θ]]</f>
        <v>26.281318966403699</v>
      </c>
      <c r="AR756" s="2">
        <f>-Table4[[#This Row],[λ]]*-Table4[[#This Row],[Loss]]^Table4[[#This Row],[θ]]</f>
        <v>64.054973166180915</v>
      </c>
      <c r="AS756" s="2">
        <f>Table4[[#This Row],[pie_gain]]*Table4[[#This Row],[v_n_w_g]]-Table4[[#This Row],[pie_loss]]*Table4[[#This Row],[v_n_w_l]]</f>
        <v>-29.347856872363558</v>
      </c>
      <c r="AT756" s="2">
        <f>IF(Table4[[#This Row],[diff_v]]&gt;=1,1,0)</f>
        <v>0</v>
      </c>
      <c r="AU756" s="2">
        <f>Table4[[#This Row],[Gain]]^(Table4[[#This Row],[θ]]*Table4[[#This Row],[ω_p]])</f>
        <v>29.952497695422249</v>
      </c>
      <c r="AV756" s="2">
        <f>-Table4[[#This Row],[λ]]*-Table4[[#This Row],[Loss]]^(Table4[[#This Row],[θ]]*Table4[[#This Row],[ω_n]])</f>
        <v>64.054973166180915</v>
      </c>
      <c r="AW756" s="2">
        <f>Table4[[#This Row],[v_n_w_g_w]]*Table4[[#This Row],[pie_gain]]-Table4[[#This Row],[v_n_w_l_w]]*Table4[[#This Row],[pie_loss]]</f>
        <v>-27.937393546102285</v>
      </c>
      <c r="AX756" s="2">
        <f>IF(Table4[[#This Row],[diff_v_w]]&gt;=1,1,0)</f>
        <v>0</v>
      </c>
      <c r="AY756" s="2">
        <f>Table4[[#This Row],[Gain]]^(Table4[[#This Row],[θ]])*Table4[[#This Row],[ω_p2]]</f>
        <v>27.017195897463004</v>
      </c>
      <c r="AZ756" s="2">
        <f>-Table4[[#This Row],[λ]]*-Table4[[#This Row],[Loss]]^(Table4[[#This Row],[θ]])*Table4[[#This Row],[ω_n2]]</f>
        <v>64.054973166180915</v>
      </c>
      <c r="BA756" s="2">
        <f>Table4[[#This Row],[v_n_w_g_w2]]*Table4[[#This Row],[pie_gain]]-Table4[[#This Row],[v_n_w_l_w2]]*Table4[[#This Row],[pie_loss]]</f>
        <v>-29.065133665319287</v>
      </c>
      <c r="BB756" s="2">
        <f>IF(Table4[[#This Row],[diff_v_w2]]&gt;=1,1,0)</f>
        <v>0</v>
      </c>
      <c r="BC756" s="2">
        <f>Table4[[#This Row],[Gain]]^(Table4[[#This Row],[θ]]+Table4[[#This Row],[ω_p3]])</f>
        <v>32.31190152954354</v>
      </c>
      <c r="BD756" s="2">
        <f>-Table4[[#This Row],[λ]]*-Table4[[#This Row],[Loss]]^(Table4[[#This Row],[θ]]+Table4[[#This Row],[ω_n3]])</f>
        <v>64.054973166180915</v>
      </c>
      <c r="BE756" s="2">
        <f>Table4[[#This Row],[v_n_w_g_w3]]*Table4[[#This Row],[pie_gain]]-Table4[[#This Row],[v_n_w_l_w3]]*Table4[[#This Row],[pie_loss]]</f>
        <v>-27.030912869047921</v>
      </c>
      <c r="BF756" s="2">
        <f>IF(Table4[[#This Row],[diff_v_w3]]&gt;=1,1,0)</f>
        <v>0</v>
      </c>
      <c r="BG756" s="2">
        <f>(Table4[[#This Row],[Accept]]-Table4[[#This Row],[projected_M1]])</f>
        <v>0</v>
      </c>
      <c r="BH756" s="2">
        <f>(Table4[[#This Row],[Accept]]-Table4[[#This Row],[projected_M2]])</f>
        <v>0</v>
      </c>
      <c r="BI756" s="2">
        <f>(Table4[[#This Row],[Accept]]-Table4[[#This Row],[projected_M3]])</f>
        <v>0</v>
      </c>
      <c r="BJ756" s="2">
        <f>(Table4[[#This Row],[Accept]]-Table4[[#This Row],[projected_M4]])</f>
        <v>0</v>
      </c>
    </row>
    <row r="757" spans="1:62" x14ac:dyDescent="0.3">
      <c r="A757">
        <v>50</v>
      </c>
      <c r="B757" t="s">
        <v>47</v>
      </c>
      <c r="C757">
        <v>0.88613857459934653</v>
      </c>
      <c r="D757">
        <v>-2</v>
      </c>
      <c r="E757" s="22">
        <f>IF(Table4[[#This Row],[Trial]]="G1",Table4[[#This Row],[Balance]]/100,IF(Table4[[#This Row],[Trial]]="G2",Table4[[#This Row],[Balance]]/200,Table4[[#This Row],[Balance]]/500))</f>
        <v>3.8</v>
      </c>
      <c r="F757" s="22">
        <f>IF(Table4[[#This Row],[Net_Balance]]&gt;1,1+(Table4[[#This Row],[Net_Balance]]-1)/$F$974,1)</f>
        <v>1.04</v>
      </c>
      <c r="G757" s="22">
        <f>IF(Table4[[#This Row],[Net_Balance]]&lt;1,1-(1-Table4[[#This Row],[Net_Balance]])/$F$974,1)</f>
        <v>1</v>
      </c>
      <c r="H757" s="22">
        <f>IF(Table4[[#This Row],[Net_Balance]]&gt;1,1+(Table4[[#This Row],[Net_Balance]]-1)/$H$974,1)</f>
        <v>1.028</v>
      </c>
      <c r="I757" s="22">
        <f>IF(Table4[[#This Row],[Net_Balance]]&lt;1,1-(1-Table4[[#This Row],[Net_Balance]])/$H$974,1)</f>
        <v>1</v>
      </c>
      <c r="J757" s="22">
        <f>IF(Table4[[#This Row],[Net_Balance]]&gt;1,(Table4[[#This Row],[Net_Balance]]-1)/$J$974,0)</f>
        <v>5.5999999999999994E-2</v>
      </c>
      <c r="K757" s="22">
        <f>IF(Table4[[#This Row],[Net_Balance]]&lt;1,-(1-Table4[[#This Row],[Net_Balance]])/$J$974,0)</f>
        <v>0</v>
      </c>
      <c r="L757" t="s">
        <v>109</v>
      </c>
      <c r="M757" t="s">
        <v>88</v>
      </c>
      <c r="N757" t="s">
        <v>113</v>
      </c>
      <c r="O757">
        <v>0</v>
      </c>
      <c r="P757">
        <v>0</v>
      </c>
      <c r="Q757">
        <v>760</v>
      </c>
      <c r="R757">
        <v>1664606517</v>
      </c>
      <c r="S757">
        <v>6</v>
      </c>
      <c r="T757" t="s">
        <v>117</v>
      </c>
      <c r="U757">
        <v>0</v>
      </c>
      <c r="V757">
        <v>-50</v>
      </c>
      <c r="W757">
        <v>0.5</v>
      </c>
      <c r="X757">
        <v>60</v>
      </c>
      <c r="Y757">
        <v>0.5</v>
      </c>
      <c r="Z757">
        <v>5</v>
      </c>
      <c r="AA757">
        <v>3025</v>
      </c>
      <c r="AB757">
        <v>55</v>
      </c>
      <c r="AC757">
        <v>2</v>
      </c>
      <c r="AD757">
        <v>0.25</v>
      </c>
      <c r="AE757">
        <v>0.75</v>
      </c>
      <c r="AF757">
        <v>2</v>
      </c>
      <c r="AG757">
        <v>0.5</v>
      </c>
      <c r="AH757">
        <v>0.25</v>
      </c>
      <c r="AI757">
        <v>0.625</v>
      </c>
      <c r="AJ757">
        <v>0.375</v>
      </c>
      <c r="AK757">
        <v>-8.75</v>
      </c>
      <c r="AL757">
        <v>2835.9375</v>
      </c>
      <c r="AM757">
        <v>53.253521010351982</v>
      </c>
      <c r="AN757">
        <v>0.9</v>
      </c>
      <c r="AO757">
        <v>0.38419903534316502</v>
      </c>
      <c r="AP757">
        <v>0.61580096465683498</v>
      </c>
      <c r="AQ757" s="2">
        <f>Table4[[#This Row],[Gain]]^Table4[[#This Row],[θ]]</f>
        <v>37.643362891590748</v>
      </c>
      <c r="AR757" s="2">
        <f>-Table4[[#This Row],[λ]]*-Table4[[#This Row],[Loss]]^Table4[[#This Row],[θ]]</f>
        <v>64.054973166180915</v>
      </c>
      <c r="AS757" s="2">
        <f>Table4[[#This Row],[pie_gain]]*Table4[[#This Row],[v_n_w_g]]-Table4[[#This Row],[pie_loss]]*Table4[[#This Row],[v_n_w_l]]</f>
        <v>-24.982570556780026</v>
      </c>
      <c r="AT757" s="2">
        <f>IF(Table4[[#This Row],[diff_v]]&gt;=1,1,0)</f>
        <v>0</v>
      </c>
      <c r="AU757" s="2">
        <f>Table4[[#This Row],[Gain]]^(Table4[[#This Row],[θ]]*Table4[[#This Row],[ω_p]])</f>
        <v>43.522712159943133</v>
      </c>
      <c r="AV757" s="2">
        <f>-Table4[[#This Row],[λ]]*-Table4[[#This Row],[Loss]]^(Table4[[#This Row],[θ]]*Table4[[#This Row],[ω_n]])</f>
        <v>64.054973166180915</v>
      </c>
      <c r="AW757" s="2">
        <f>Table4[[#This Row],[v_n_w_g_w]]*Table4[[#This Row],[pie_gain]]-Table4[[#This Row],[v_n_w_l_w]]*Table4[[#This Row],[pie_loss]]</f>
        <v>-22.723730239433497</v>
      </c>
      <c r="AX757" s="2">
        <f>IF(Table4[[#This Row],[diff_v_w]]&gt;=1,1,0)</f>
        <v>0</v>
      </c>
      <c r="AY757" s="2">
        <f>Table4[[#This Row],[Gain]]^(Table4[[#This Row],[θ]])*Table4[[#This Row],[ω_p2]]</f>
        <v>38.697377052555289</v>
      </c>
      <c r="AZ757" s="2">
        <f>-Table4[[#This Row],[λ]]*-Table4[[#This Row],[Loss]]^(Table4[[#This Row],[θ]])*Table4[[#This Row],[ω_n2]]</f>
        <v>64.054973166180915</v>
      </c>
      <c r="BA757" s="2">
        <f>Table4[[#This Row],[v_n_w_g_w2]]*Table4[[#This Row],[pie_gain]]-Table4[[#This Row],[v_n_w_l_w2]]*Table4[[#This Row],[pie_loss]]</f>
        <v>-24.577619332899417</v>
      </c>
      <c r="BB757" s="2">
        <f>IF(Table4[[#This Row],[diff_v_w2]]&gt;=1,1,0)</f>
        <v>0</v>
      </c>
      <c r="BC757" s="2">
        <f>Table4[[#This Row],[Gain]]^(Table4[[#This Row],[θ]]+Table4[[#This Row],[ω_p3]])</f>
        <v>47.343993093110335</v>
      </c>
      <c r="BD757" s="2">
        <f>-Table4[[#This Row],[λ]]*-Table4[[#This Row],[Loss]]^(Table4[[#This Row],[θ]]+Table4[[#This Row],[ω_n3]])</f>
        <v>64.054973166180915</v>
      </c>
      <c r="BE757" s="2">
        <f>Table4[[#This Row],[v_n_w_g_w3]]*Table4[[#This Row],[pie_gain]]-Table4[[#This Row],[v_n_w_l_w3]]*Table4[[#This Row],[pie_loss]]</f>
        <v>-21.255597791135429</v>
      </c>
      <c r="BF757" s="2">
        <f>IF(Table4[[#This Row],[diff_v_w3]]&gt;=1,1,0)</f>
        <v>0</v>
      </c>
      <c r="BG757" s="2">
        <f>(Table4[[#This Row],[Accept]]-Table4[[#This Row],[projected_M1]])</f>
        <v>0</v>
      </c>
      <c r="BH757" s="2">
        <f>(Table4[[#This Row],[Accept]]-Table4[[#This Row],[projected_M2]])</f>
        <v>0</v>
      </c>
      <c r="BI757" s="2">
        <f>(Table4[[#This Row],[Accept]]-Table4[[#This Row],[projected_M3]])</f>
        <v>0</v>
      </c>
      <c r="BJ757" s="2">
        <f>(Table4[[#This Row],[Accept]]-Table4[[#This Row],[projected_M4]])</f>
        <v>0</v>
      </c>
    </row>
    <row r="758" spans="1:62" x14ac:dyDescent="0.3">
      <c r="A758">
        <v>52</v>
      </c>
      <c r="B758" t="s">
        <v>47</v>
      </c>
      <c r="C758">
        <v>0.88613857459934653</v>
      </c>
      <c r="D758">
        <v>-2</v>
      </c>
      <c r="E758" s="22">
        <f>IF(Table4[[#This Row],[Trial]]="G1",Table4[[#This Row],[Balance]]/100,IF(Table4[[#This Row],[Trial]]="G2",Table4[[#This Row],[Balance]]/200,Table4[[#This Row],[Balance]]/500))</f>
        <v>3.8</v>
      </c>
      <c r="F758" s="22">
        <f>IF(Table4[[#This Row],[Net_Balance]]&gt;1,1+(Table4[[#This Row],[Net_Balance]]-1)/$F$974,1)</f>
        <v>1.04</v>
      </c>
      <c r="G758" s="22">
        <f>IF(Table4[[#This Row],[Net_Balance]]&lt;1,1-(1-Table4[[#This Row],[Net_Balance]])/$F$974,1)</f>
        <v>1</v>
      </c>
      <c r="H758" s="22">
        <f>IF(Table4[[#This Row],[Net_Balance]]&gt;1,1+(Table4[[#This Row],[Net_Balance]]-1)/$H$974,1)</f>
        <v>1.028</v>
      </c>
      <c r="I758" s="22">
        <f>IF(Table4[[#This Row],[Net_Balance]]&lt;1,1-(1-Table4[[#This Row],[Net_Balance]])/$H$974,1)</f>
        <v>1</v>
      </c>
      <c r="J758" s="22">
        <f>IF(Table4[[#This Row],[Net_Balance]]&gt;1,(Table4[[#This Row],[Net_Balance]]-1)/$J$974,0)</f>
        <v>5.5999999999999994E-2</v>
      </c>
      <c r="K758" s="22">
        <f>IF(Table4[[#This Row],[Net_Balance]]&lt;1,-(1-Table4[[#This Row],[Net_Balance]])/$J$974,0)</f>
        <v>0</v>
      </c>
      <c r="L758" t="s">
        <v>109</v>
      </c>
      <c r="M758" t="s">
        <v>54</v>
      </c>
      <c r="N758" t="s">
        <v>5</v>
      </c>
      <c r="O758">
        <v>0</v>
      </c>
      <c r="P758">
        <v>0</v>
      </c>
      <c r="Q758">
        <v>760</v>
      </c>
      <c r="R758">
        <v>1664606530</v>
      </c>
      <c r="S758">
        <v>6</v>
      </c>
      <c r="T758" t="s">
        <v>117</v>
      </c>
      <c r="U758">
        <v>0</v>
      </c>
      <c r="V758">
        <v>-50</v>
      </c>
      <c r="W758">
        <v>0.5</v>
      </c>
      <c r="X758">
        <v>40</v>
      </c>
      <c r="Y758">
        <v>0.5</v>
      </c>
      <c r="Z758">
        <v>-5</v>
      </c>
      <c r="AA758">
        <v>2025</v>
      </c>
      <c r="AB758">
        <v>45</v>
      </c>
      <c r="AC758">
        <v>4</v>
      </c>
      <c r="AD758">
        <v>0.25</v>
      </c>
      <c r="AE758">
        <v>0.75</v>
      </c>
      <c r="AF758">
        <v>1</v>
      </c>
      <c r="AG758">
        <v>0.25</v>
      </c>
      <c r="AH758">
        <v>0.5</v>
      </c>
      <c r="AI758">
        <v>0.375</v>
      </c>
      <c r="AJ758">
        <v>0.625</v>
      </c>
      <c r="AK758">
        <v>6.25</v>
      </c>
      <c r="AL758">
        <v>1898.4375</v>
      </c>
      <c r="AM758">
        <v>43.571062644833439</v>
      </c>
      <c r="AN758">
        <v>0.9</v>
      </c>
      <c r="AO758">
        <v>0.60844334427391233</v>
      </c>
      <c r="AP758">
        <v>0.39155665572608767</v>
      </c>
      <c r="AQ758" s="2">
        <f>Table4[[#This Row],[Gain]]^Table4[[#This Row],[θ]]</f>
        <v>26.281318966403699</v>
      </c>
      <c r="AR758" s="2">
        <f>-Table4[[#This Row],[λ]]*-Table4[[#This Row],[Loss]]^Table4[[#This Row],[θ]]</f>
        <v>64.054973166180915</v>
      </c>
      <c r="AS758" s="2">
        <f>Table4[[#This Row],[pie_gain]]*Table4[[#This Row],[v_n_w_g]]-Table4[[#This Row],[pie_loss]]*Table4[[#This Row],[v_n_w_l]]</f>
        <v>-9.0904574717260171</v>
      </c>
      <c r="AT758" s="2">
        <f>IF(Table4[[#This Row],[diff_v]]&gt;=1,1,0)</f>
        <v>0</v>
      </c>
      <c r="AU758" s="2">
        <f>Table4[[#This Row],[Gain]]^(Table4[[#This Row],[θ]]*Table4[[#This Row],[ω_p]])</f>
        <v>29.952497695422249</v>
      </c>
      <c r="AV758" s="2">
        <f>-Table4[[#This Row],[λ]]*-Table4[[#This Row],[Loss]]^(Table4[[#This Row],[θ]]*Table4[[#This Row],[ω_n]])</f>
        <v>64.054973166180915</v>
      </c>
      <c r="AW758" s="2">
        <f>Table4[[#This Row],[v_n_w_g_w]]*Table4[[#This Row],[pie_gain]]-Table4[[#This Row],[v_n_w_l_w]]*Table4[[#This Row],[pie_loss]]</f>
        <v>-6.8567532084147196</v>
      </c>
      <c r="AX758" s="2">
        <f>IF(Table4[[#This Row],[diff_v_w]]&gt;=1,1,0)</f>
        <v>0</v>
      </c>
      <c r="AY758" s="2">
        <f>Table4[[#This Row],[Gain]]^(Table4[[#This Row],[θ]])*Table4[[#This Row],[ω_p2]]</f>
        <v>27.017195897463004</v>
      </c>
      <c r="AZ758" s="2">
        <f>-Table4[[#This Row],[λ]]*-Table4[[#This Row],[Loss]]^(Table4[[#This Row],[θ]])*Table4[[#This Row],[ω_n2]]</f>
        <v>64.054973166180915</v>
      </c>
      <c r="BA758" s="2">
        <f>Table4[[#This Row],[v_n_w_g_w2]]*Table4[[#This Row],[pie_gain]]-Table4[[#This Row],[v_n_w_l_w2]]*Table4[[#This Row],[pie_loss]]</f>
        <v>-8.6427180508182708</v>
      </c>
      <c r="BB758" s="2">
        <f>IF(Table4[[#This Row],[diff_v_w2]]&gt;=1,1,0)</f>
        <v>0</v>
      </c>
      <c r="BC758" s="2">
        <f>Table4[[#This Row],[Gain]]^(Table4[[#This Row],[θ]]+Table4[[#This Row],[ω_p3]])</f>
        <v>32.31190152954354</v>
      </c>
      <c r="BD758" s="2">
        <f>-Table4[[#This Row],[λ]]*-Table4[[#This Row],[Loss]]^(Table4[[#This Row],[θ]]+Table4[[#This Row],[ω_n3]])</f>
        <v>64.054973166180915</v>
      </c>
      <c r="BE758" s="2">
        <f>Table4[[#This Row],[v_n_w_g_w3]]*Table4[[#This Row],[pie_gain]]-Table4[[#This Row],[v_n_w_l_w3]]*Table4[[#This Row],[pie_loss]]</f>
        <v>-5.4211896490892677</v>
      </c>
      <c r="BF758" s="2">
        <f>IF(Table4[[#This Row],[diff_v_w3]]&gt;=1,1,0)</f>
        <v>0</v>
      </c>
      <c r="BG758" s="2">
        <f>(Table4[[#This Row],[Accept]]-Table4[[#This Row],[projected_M1]])</f>
        <v>0</v>
      </c>
      <c r="BH758" s="2">
        <f>(Table4[[#This Row],[Accept]]-Table4[[#This Row],[projected_M2]])</f>
        <v>0</v>
      </c>
      <c r="BI758" s="2">
        <f>(Table4[[#This Row],[Accept]]-Table4[[#This Row],[projected_M3]])</f>
        <v>0</v>
      </c>
      <c r="BJ758" s="2">
        <f>(Table4[[#This Row],[Accept]]-Table4[[#This Row],[projected_M4]])</f>
        <v>0</v>
      </c>
    </row>
    <row r="759" spans="1:62" x14ac:dyDescent="0.3">
      <c r="A759">
        <v>53</v>
      </c>
      <c r="B759" t="s">
        <v>47</v>
      </c>
      <c r="C759">
        <v>0.88613857459934653</v>
      </c>
      <c r="D759">
        <v>-2</v>
      </c>
      <c r="E759" s="22">
        <f>IF(Table4[[#This Row],[Trial]]="G1",Table4[[#This Row],[Balance]]/100,IF(Table4[[#This Row],[Trial]]="G2",Table4[[#This Row],[Balance]]/200,Table4[[#This Row],[Balance]]/500))</f>
        <v>3.95</v>
      </c>
      <c r="F759" s="22">
        <f>IF(Table4[[#This Row],[Net_Balance]]&gt;1,1+(Table4[[#This Row],[Net_Balance]]-1)/$F$974,1)</f>
        <v>1.0421428571428573</v>
      </c>
      <c r="G759" s="22">
        <f>IF(Table4[[#This Row],[Net_Balance]]&lt;1,1-(1-Table4[[#This Row],[Net_Balance]])/$F$974,1)</f>
        <v>1</v>
      </c>
      <c r="H759" s="22">
        <f>IF(Table4[[#This Row],[Net_Balance]]&gt;1,1+(Table4[[#This Row],[Net_Balance]]-1)/$H$974,1)</f>
        <v>1.0295000000000001</v>
      </c>
      <c r="I759" s="22">
        <f>IF(Table4[[#This Row],[Net_Balance]]&lt;1,1-(1-Table4[[#This Row],[Net_Balance]])/$H$974,1)</f>
        <v>1</v>
      </c>
      <c r="J759" s="22">
        <f>IF(Table4[[#This Row],[Net_Balance]]&gt;1,(Table4[[#This Row],[Net_Balance]]-1)/$J$974,0)</f>
        <v>5.9000000000000004E-2</v>
      </c>
      <c r="K759" s="22">
        <f>IF(Table4[[#This Row],[Net_Balance]]&lt;1,-(1-Table4[[#This Row],[Net_Balance]])/$J$974,0)</f>
        <v>0</v>
      </c>
      <c r="L759" t="s">
        <v>109</v>
      </c>
      <c r="M759" t="s">
        <v>84</v>
      </c>
      <c r="N759" t="s">
        <v>7</v>
      </c>
      <c r="O759">
        <v>1</v>
      </c>
      <c r="P759">
        <v>30</v>
      </c>
      <c r="Q759">
        <v>790</v>
      </c>
      <c r="R759">
        <v>1664606534</v>
      </c>
      <c r="S759">
        <v>4</v>
      </c>
      <c r="T759" t="s">
        <v>118</v>
      </c>
      <c r="U759">
        <v>1</v>
      </c>
      <c r="V759">
        <v>-10</v>
      </c>
      <c r="W759">
        <v>0.5</v>
      </c>
      <c r="X759">
        <v>30</v>
      </c>
      <c r="Y759">
        <v>0.5</v>
      </c>
      <c r="Z759">
        <v>10</v>
      </c>
      <c r="AA759">
        <v>400</v>
      </c>
      <c r="AB759">
        <v>20</v>
      </c>
      <c r="AC759">
        <v>4</v>
      </c>
      <c r="AD759">
        <v>0.25</v>
      </c>
      <c r="AE759">
        <v>0.75</v>
      </c>
      <c r="AF759">
        <v>2</v>
      </c>
      <c r="AG759">
        <v>0.5</v>
      </c>
      <c r="AH759">
        <v>0.25</v>
      </c>
      <c r="AI759">
        <v>0.625</v>
      </c>
      <c r="AJ759">
        <v>0.375</v>
      </c>
      <c r="AK759">
        <v>5</v>
      </c>
      <c r="AL759">
        <v>375</v>
      </c>
      <c r="AM759">
        <v>19.364916731037084</v>
      </c>
      <c r="AN759">
        <v>0.9</v>
      </c>
      <c r="AO759">
        <v>0.38419903534316502</v>
      </c>
      <c r="AP759">
        <v>0.61580096465683498</v>
      </c>
      <c r="AQ759" s="2">
        <f>Table4[[#This Row],[Gain]]^Table4[[#This Row],[θ]]</f>
        <v>20.367331083133973</v>
      </c>
      <c r="AR759" s="2">
        <f>-Table4[[#This Row],[λ]]*-Table4[[#This Row],[Loss]]^Table4[[#This Row],[θ]]</f>
        <v>15.387517868726606</v>
      </c>
      <c r="AS759" s="2">
        <f>Table4[[#This Row],[pie_gain]]*Table4[[#This Row],[v_n_w_g]]-Table4[[#This Row],[pie_loss]]*Table4[[#This Row],[v_n_w_l]]</f>
        <v>-1.6505393925811962</v>
      </c>
      <c r="AT759" s="2">
        <f>IF(Table4[[#This Row],[diff_v]]&gt;=1,1,0)</f>
        <v>0</v>
      </c>
      <c r="AU759" s="2">
        <f>Table4[[#This Row],[Gain]]^(Table4[[#This Row],[θ]]*Table4[[#This Row],[ω_p]])</f>
        <v>23.125777717223944</v>
      </c>
      <c r="AV759" s="2">
        <f>-Table4[[#This Row],[λ]]*-Table4[[#This Row],[Loss]]^(Table4[[#This Row],[θ]]*Table4[[#This Row],[ω_n]])</f>
        <v>15.387517868726606</v>
      </c>
      <c r="AW759" s="2">
        <f>Table4[[#This Row],[v_n_w_g_w]]*Table4[[#This Row],[pie_gain]]-Table4[[#This Row],[v_n_w_l_w]]*Table4[[#This Row],[pie_loss]]</f>
        <v>-0.59074685671822991</v>
      </c>
      <c r="AX759" s="2">
        <f>IF(Table4[[#This Row],[diff_v_w]]&gt;=1,1,0)</f>
        <v>0</v>
      </c>
      <c r="AY759" s="2">
        <f>Table4[[#This Row],[Gain]]^(Table4[[#This Row],[θ]])*Table4[[#This Row],[ω_p2]]</f>
        <v>20.968167350086425</v>
      </c>
      <c r="AZ759" s="2">
        <f>-Table4[[#This Row],[λ]]*-Table4[[#This Row],[Loss]]^(Table4[[#This Row],[θ]])*Table4[[#This Row],[ω_n2]]</f>
        <v>15.387517868726606</v>
      </c>
      <c r="BA759" s="2">
        <f>Table4[[#This Row],[v_n_w_g_w2]]*Table4[[#This Row],[pie_gain]]-Table4[[#This Row],[v_n_w_l_w2]]*Table4[[#This Row],[pie_loss]]</f>
        <v>-1.4196986784188752</v>
      </c>
      <c r="BB759" s="2">
        <f>IF(Table4[[#This Row],[diff_v_w2]]&gt;=1,1,0)</f>
        <v>0</v>
      </c>
      <c r="BC759" s="2">
        <f>Table4[[#This Row],[Gain]]^(Table4[[#This Row],[θ]]+Table4[[#This Row],[ω_p3]])</f>
        <v>24.893403413885483</v>
      </c>
      <c r="BD759" s="2">
        <f>-Table4[[#This Row],[λ]]*-Table4[[#This Row],[Loss]]^(Table4[[#This Row],[θ]]+Table4[[#This Row],[ω_n3]])</f>
        <v>15.387517868726606</v>
      </c>
      <c r="BE759" s="2">
        <f>Table4[[#This Row],[v_n_w_g_w3]]*Table4[[#This Row],[pie_gain]]-Table4[[#This Row],[v_n_w_l_w3]]*Table4[[#This Row],[pie_loss]]</f>
        <v>8.8373230786924495E-2</v>
      </c>
      <c r="BF759" s="2">
        <f>IF(Table4[[#This Row],[diff_v_w3]]&gt;=1,1,0)</f>
        <v>0</v>
      </c>
      <c r="BG759" s="2">
        <f>(Table4[[#This Row],[Accept]]-Table4[[#This Row],[projected_M1]])</f>
        <v>1</v>
      </c>
      <c r="BH759" s="2">
        <f>(Table4[[#This Row],[Accept]]-Table4[[#This Row],[projected_M2]])</f>
        <v>1</v>
      </c>
      <c r="BI759" s="2">
        <f>(Table4[[#This Row],[Accept]]-Table4[[#This Row],[projected_M3]])</f>
        <v>1</v>
      </c>
      <c r="BJ759" s="2">
        <f>(Table4[[#This Row],[Accept]]-Table4[[#This Row],[projected_M4]])</f>
        <v>1</v>
      </c>
    </row>
    <row r="760" spans="1:62" x14ac:dyDescent="0.3">
      <c r="A760">
        <v>54</v>
      </c>
      <c r="B760" t="s">
        <v>47</v>
      </c>
      <c r="C760">
        <v>0.88613857459934653</v>
      </c>
      <c r="D760">
        <v>-2</v>
      </c>
      <c r="E760" s="22">
        <f>IF(Table4[[#This Row],[Trial]]="G1",Table4[[#This Row],[Balance]]/100,IF(Table4[[#This Row],[Trial]]="G2",Table4[[#This Row],[Balance]]/200,Table4[[#This Row],[Balance]]/500))</f>
        <v>3.9</v>
      </c>
      <c r="F760" s="22">
        <f>IF(Table4[[#This Row],[Net_Balance]]&gt;1,1+(Table4[[#This Row],[Net_Balance]]-1)/$F$974,1)</f>
        <v>1.0414285714285714</v>
      </c>
      <c r="G760" s="22">
        <f>IF(Table4[[#This Row],[Net_Balance]]&lt;1,1-(1-Table4[[#This Row],[Net_Balance]])/$F$974,1)</f>
        <v>1</v>
      </c>
      <c r="H760" s="22">
        <f>IF(Table4[[#This Row],[Net_Balance]]&gt;1,1+(Table4[[#This Row],[Net_Balance]]-1)/$H$974,1)</f>
        <v>1.0289999999999999</v>
      </c>
      <c r="I760" s="22">
        <f>IF(Table4[[#This Row],[Net_Balance]]&lt;1,1-(1-Table4[[#This Row],[Net_Balance]])/$H$974,1)</f>
        <v>1</v>
      </c>
      <c r="J760" s="22">
        <f>IF(Table4[[#This Row],[Net_Balance]]&gt;1,(Table4[[#This Row],[Net_Balance]]-1)/$J$974,0)</f>
        <v>5.7999999999999996E-2</v>
      </c>
      <c r="K760" s="22">
        <f>IF(Table4[[#This Row],[Net_Balance]]&lt;1,-(1-Table4[[#This Row],[Net_Balance]])/$J$974,0)</f>
        <v>0</v>
      </c>
      <c r="L760" t="s">
        <v>109</v>
      </c>
      <c r="M760" t="s">
        <v>104</v>
      </c>
      <c r="N760" t="s">
        <v>7</v>
      </c>
      <c r="O760">
        <v>1</v>
      </c>
      <c r="P760">
        <v>-10</v>
      </c>
      <c r="Q760">
        <v>780</v>
      </c>
      <c r="R760">
        <v>1664606537</v>
      </c>
      <c r="S760">
        <v>3</v>
      </c>
      <c r="T760" t="s">
        <v>117</v>
      </c>
      <c r="U760">
        <v>0</v>
      </c>
      <c r="V760">
        <v>-10</v>
      </c>
      <c r="W760">
        <v>0.5</v>
      </c>
      <c r="X760">
        <v>10</v>
      </c>
      <c r="Y760">
        <v>0.5</v>
      </c>
      <c r="Z760">
        <v>0</v>
      </c>
      <c r="AA760">
        <v>100</v>
      </c>
      <c r="AB760">
        <v>10</v>
      </c>
      <c r="AC760">
        <v>2</v>
      </c>
      <c r="AD760">
        <v>0.25</v>
      </c>
      <c r="AE760">
        <v>0.75</v>
      </c>
      <c r="AF760">
        <v>1</v>
      </c>
      <c r="AG760">
        <v>0.25</v>
      </c>
      <c r="AH760">
        <v>0.5</v>
      </c>
      <c r="AI760">
        <v>0.375</v>
      </c>
      <c r="AJ760">
        <v>0.625</v>
      </c>
      <c r="AK760">
        <v>2.5</v>
      </c>
      <c r="AL760">
        <v>93.75</v>
      </c>
      <c r="AM760">
        <v>9.6824583655185421</v>
      </c>
      <c r="AN760">
        <v>0.9</v>
      </c>
      <c r="AO760">
        <v>0.60844334427391233</v>
      </c>
      <c r="AP760">
        <v>0.39155665572608767</v>
      </c>
      <c r="AQ760" s="2">
        <f>Table4[[#This Row],[Gain]]^Table4[[#This Row],[θ]]</f>
        <v>7.693758934363303</v>
      </c>
      <c r="AR760" s="2">
        <f>-Table4[[#This Row],[λ]]*-Table4[[#This Row],[Loss]]^Table4[[#This Row],[θ]]</f>
        <v>15.387517868726606</v>
      </c>
      <c r="AS760" s="2">
        <f>Table4[[#This Row],[pie_gain]]*Table4[[#This Row],[v_n_w_g]]-Table4[[#This Row],[pie_loss]]*Table4[[#This Row],[v_n_w_l]]</f>
        <v>-1.3438686205427057</v>
      </c>
      <c r="AT760" s="2">
        <f>IF(Table4[[#This Row],[diff_v]]&gt;=1,1,0)</f>
        <v>0</v>
      </c>
      <c r="AU760" s="2">
        <f>Table4[[#This Row],[Gain]]^(Table4[[#This Row],[θ]]*Table4[[#This Row],[ω_p]])</f>
        <v>8.3724011722276916</v>
      </c>
      <c r="AV760" s="2">
        <f>-Table4[[#This Row],[λ]]*-Table4[[#This Row],[Loss]]^(Table4[[#This Row],[θ]]*Table4[[#This Row],[ω_n]])</f>
        <v>15.387517868726606</v>
      </c>
      <c r="AW760" s="2">
        <f>Table4[[#This Row],[v_n_w_g_w]]*Table4[[#This Row],[pie_gain]]-Table4[[#This Row],[v_n_w_l_w]]*Table4[[#This Row],[pie_loss]]</f>
        <v>-0.9309532677709651</v>
      </c>
      <c r="AX760" s="2">
        <f>IF(Table4[[#This Row],[diff_v_w]]&gt;=1,1,0)</f>
        <v>0</v>
      </c>
      <c r="AY760" s="2">
        <f>Table4[[#This Row],[Gain]]^(Table4[[#This Row],[θ]])*Table4[[#This Row],[ω_p2]]</f>
        <v>7.9168779434598378</v>
      </c>
      <c r="AZ760" s="2">
        <f>-Table4[[#This Row],[λ]]*-Table4[[#This Row],[Loss]]^(Table4[[#This Row],[θ]])*Table4[[#This Row],[ω_n2]]</f>
        <v>15.387517868726606</v>
      </c>
      <c r="BA760" s="2">
        <f>Table4[[#This Row],[v_n_w_g_w2]]*Table4[[#This Row],[pie_gain]]-Table4[[#This Row],[v_n_w_l_w2]]*Table4[[#This Row],[pie_loss]]</f>
        <v>-1.2081133444769288</v>
      </c>
      <c r="BB760" s="2">
        <f>IF(Table4[[#This Row],[diff_v_w2]]&gt;=1,1,0)</f>
        <v>0</v>
      </c>
      <c r="BC760" s="2">
        <f>Table4[[#This Row],[Gain]]^(Table4[[#This Row],[θ]]+Table4[[#This Row],[ω_p3]])</f>
        <v>8.793030399179063</v>
      </c>
      <c r="BD760" s="2">
        <f>-Table4[[#This Row],[λ]]*-Table4[[#This Row],[Loss]]^(Table4[[#This Row],[θ]]+Table4[[#This Row],[ω_n3]])</f>
        <v>15.387517868726606</v>
      </c>
      <c r="BE760" s="2">
        <f>Table4[[#This Row],[v_n_w_g_w3]]*Table4[[#This Row],[pie_gain]]-Table4[[#This Row],[v_n_w_l_w3]]*Table4[[#This Row],[pie_loss]]</f>
        <v>-0.67502421422532244</v>
      </c>
      <c r="BF760" s="2">
        <f>IF(Table4[[#This Row],[diff_v_w3]]&gt;=1,1,0)</f>
        <v>0</v>
      </c>
      <c r="BG760" s="2">
        <f>(Table4[[#This Row],[Accept]]-Table4[[#This Row],[projected_M1]])</f>
        <v>1</v>
      </c>
      <c r="BH760" s="2">
        <f>(Table4[[#This Row],[Accept]]-Table4[[#This Row],[projected_M2]])</f>
        <v>1</v>
      </c>
      <c r="BI760" s="2">
        <f>(Table4[[#This Row],[Accept]]-Table4[[#This Row],[projected_M3]])</f>
        <v>1</v>
      </c>
      <c r="BJ760" s="2">
        <f>(Table4[[#This Row],[Accept]]-Table4[[#This Row],[projected_M4]])</f>
        <v>1</v>
      </c>
    </row>
    <row r="761" spans="1:62" x14ac:dyDescent="0.3">
      <c r="A761">
        <v>55</v>
      </c>
      <c r="B761" t="s">
        <v>47</v>
      </c>
      <c r="C761">
        <v>0.88613857459934653</v>
      </c>
      <c r="D761">
        <v>-2</v>
      </c>
      <c r="E761" s="22">
        <f>IF(Table4[[#This Row],[Trial]]="G1",Table4[[#This Row],[Balance]]/100,IF(Table4[[#This Row],[Trial]]="G2",Table4[[#This Row],[Balance]]/200,Table4[[#This Row],[Balance]]/500))</f>
        <v>3.85</v>
      </c>
      <c r="F761" s="22">
        <f>IF(Table4[[#This Row],[Net_Balance]]&gt;1,1+(Table4[[#This Row],[Net_Balance]]-1)/$F$974,1)</f>
        <v>1.0407142857142857</v>
      </c>
      <c r="G761" s="22">
        <f>IF(Table4[[#This Row],[Net_Balance]]&lt;1,1-(1-Table4[[#This Row],[Net_Balance]])/$F$974,1)</f>
        <v>1</v>
      </c>
      <c r="H761" s="22">
        <f>IF(Table4[[#This Row],[Net_Balance]]&gt;1,1+(Table4[[#This Row],[Net_Balance]]-1)/$H$974,1)</f>
        <v>1.0285</v>
      </c>
      <c r="I761" s="22">
        <f>IF(Table4[[#This Row],[Net_Balance]]&lt;1,1-(1-Table4[[#This Row],[Net_Balance]])/$H$974,1)</f>
        <v>1</v>
      </c>
      <c r="J761" s="22">
        <f>IF(Table4[[#This Row],[Net_Balance]]&gt;1,(Table4[[#This Row],[Net_Balance]]-1)/$J$974,0)</f>
        <v>5.7000000000000002E-2</v>
      </c>
      <c r="K761" s="22">
        <f>IF(Table4[[#This Row],[Net_Balance]]&lt;1,-(1-Table4[[#This Row],[Net_Balance]])/$J$974,0)</f>
        <v>0</v>
      </c>
      <c r="L761" t="s">
        <v>109</v>
      </c>
      <c r="M761" t="s">
        <v>65</v>
      </c>
      <c r="N761" t="s">
        <v>7</v>
      </c>
      <c r="O761">
        <v>1</v>
      </c>
      <c r="P761">
        <v>-10</v>
      </c>
      <c r="Q761">
        <v>770</v>
      </c>
      <c r="R761">
        <v>1664606541</v>
      </c>
      <c r="S761">
        <v>4</v>
      </c>
      <c r="T761" t="s">
        <v>118</v>
      </c>
      <c r="U761">
        <v>1</v>
      </c>
      <c r="V761">
        <v>-10</v>
      </c>
      <c r="W761">
        <v>0.5</v>
      </c>
      <c r="X761">
        <v>10</v>
      </c>
      <c r="Y761">
        <v>0.5</v>
      </c>
      <c r="Z761">
        <v>0</v>
      </c>
      <c r="AA761">
        <v>100</v>
      </c>
      <c r="AB761">
        <v>10</v>
      </c>
      <c r="AC761">
        <v>2</v>
      </c>
      <c r="AD761">
        <v>0.25</v>
      </c>
      <c r="AE761">
        <v>0.75</v>
      </c>
      <c r="AF761">
        <v>1</v>
      </c>
      <c r="AG761">
        <v>0.25</v>
      </c>
      <c r="AH761">
        <v>0.5</v>
      </c>
      <c r="AI761">
        <v>0.375</v>
      </c>
      <c r="AJ761">
        <v>0.625</v>
      </c>
      <c r="AK761">
        <v>2.5</v>
      </c>
      <c r="AL761">
        <v>93.75</v>
      </c>
      <c r="AM761">
        <v>9.6824583655185421</v>
      </c>
      <c r="AN761">
        <v>0.9</v>
      </c>
      <c r="AO761">
        <v>0.60844334427391233</v>
      </c>
      <c r="AP761">
        <v>0.39155665572608767</v>
      </c>
      <c r="AQ761" s="2">
        <f>Table4[[#This Row],[Gain]]^Table4[[#This Row],[θ]]</f>
        <v>7.693758934363303</v>
      </c>
      <c r="AR761" s="2">
        <f>-Table4[[#This Row],[λ]]*-Table4[[#This Row],[Loss]]^Table4[[#This Row],[θ]]</f>
        <v>15.387517868726606</v>
      </c>
      <c r="AS761" s="2">
        <f>Table4[[#This Row],[pie_gain]]*Table4[[#This Row],[v_n_w_g]]-Table4[[#This Row],[pie_loss]]*Table4[[#This Row],[v_n_w_l]]</f>
        <v>-1.3438686205427057</v>
      </c>
      <c r="AT761" s="2">
        <f>IF(Table4[[#This Row],[diff_v]]&gt;=1,1,0)</f>
        <v>0</v>
      </c>
      <c r="AU761" s="2">
        <f>Table4[[#This Row],[Gain]]^(Table4[[#This Row],[θ]]*Table4[[#This Row],[ω_p]])</f>
        <v>8.3602078265661248</v>
      </c>
      <c r="AV761" s="2">
        <f>-Table4[[#This Row],[λ]]*-Table4[[#This Row],[Loss]]^(Table4[[#This Row],[θ]]*Table4[[#This Row],[ω_n]])</f>
        <v>15.387517868726606</v>
      </c>
      <c r="AW761" s="2">
        <f>Table4[[#This Row],[v_n_w_g_w]]*Table4[[#This Row],[pie_gain]]-Table4[[#This Row],[v_n_w_l_w]]*Table4[[#This Row],[pie_loss]]</f>
        <v>-0.93837222778317653</v>
      </c>
      <c r="AX761" s="2">
        <f>IF(Table4[[#This Row],[diff_v_w]]&gt;=1,1,0)</f>
        <v>0</v>
      </c>
      <c r="AY761" s="2">
        <f>Table4[[#This Row],[Gain]]^(Table4[[#This Row],[θ]])*Table4[[#This Row],[ω_p2]]</f>
        <v>7.9130310639926567</v>
      </c>
      <c r="AZ761" s="2">
        <f>-Table4[[#This Row],[λ]]*-Table4[[#This Row],[Loss]]^(Table4[[#This Row],[θ]])*Table4[[#This Row],[ω_n2]]</f>
        <v>15.387517868726606</v>
      </c>
      <c r="BA761" s="2">
        <f>Table4[[#This Row],[v_n_w_g_w2]]*Table4[[#This Row],[pie_gain]]-Table4[[#This Row],[v_n_w_l_w2]]*Table4[[#This Row],[pie_loss]]</f>
        <v>-1.2104539526849587</v>
      </c>
      <c r="BB761" s="2">
        <f>IF(Table4[[#This Row],[diff_v_w2]]&gt;=1,1,0)</f>
        <v>0</v>
      </c>
      <c r="BC761" s="2">
        <f>Table4[[#This Row],[Gain]]^(Table4[[#This Row],[θ]]+Table4[[#This Row],[ω_p3]])</f>
        <v>8.7728069904546029</v>
      </c>
      <c r="BD761" s="2">
        <f>-Table4[[#This Row],[λ]]*-Table4[[#This Row],[Loss]]^(Table4[[#This Row],[θ]]+Table4[[#This Row],[ω_n3]])</f>
        <v>15.387517868726606</v>
      </c>
      <c r="BE761" s="2">
        <f>Table4[[#This Row],[v_n_w_g_w3]]*Table4[[#This Row],[pie_gain]]-Table4[[#This Row],[v_n_w_l_w3]]*Table4[[#This Row],[pie_loss]]</f>
        <v>-0.68732901266225088</v>
      </c>
      <c r="BF761" s="2">
        <f>IF(Table4[[#This Row],[diff_v_w3]]&gt;=1,1,0)</f>
        <v>0</v>
      </c>
      <c r="BG761" s="2">
        <f>(Table4[[#This Row],[Accept]]-Table4[[#This Row],[projected_M1]])</f>
        <v>1</v>
      </c>
      <c r="BH761" s="2">
        <f>(Table4[[#This Row],[Accept]]-Table4[[#This Row],[projected_M2]])</f>
        <v>1</v>
      </c>
      <c r="BI761" s="2">
        <f>(Table4[[#This Row],[Accept]]-Table4[[#This Row],[projected_M3]])</f>
        <v>1</v>
      </c>
      <c r="BJ761" s="2">
        <f>(Table4[[#This Row],[Accept]]-Table4[[#This Row],[projected_M4]])</f>
        <v>1</v>
      </c>
    </row>
    <row r="762" spans="1:62" x14ac:dyDescent="0.3">
      <c r="A762">
        <v>56</v>
      </c>
      <c r="B762" t="s">
        <v>47</v>
      </c>
      <c r="C762">
        <v>0.88613857459934653</v>
      </c>
      <c r="D762">
        <v>-2</v>
      </c>
      <c r="E762" s="22">
        <f>IF(Table4[[#This Row],[Trial]]="G1",Table4[[#This Row],[Balance]]/100,IF(Table4[[#This Row],[Trial]]="G2",Table4[[#This Row],[Balance]]/200,Table4[[#This Row],[Balance]]/500))</f>
        <v>3.95</v>
      </c>
      <c r="F762" s="22">
        <f>IF(Table4[[#This Row],[Net_Balance]]&gt;1,1+(Table4[[#This Row],[Net_Balance]]-1)/$F$974,1)</f>
        <v>1.0421428571428573</v>
      </c>
      <c r="G762" s="22">
        <f>IF(Table4[[#This Row],[Net_Balance]]&lt;1,1-(1-Table4[[#This Row],[Net_Balance]])/$F$974,1)</f>
        <v>1</v>
      </c>
      <c r="H762" s="22">
        <f>IF(Table4[[#This Row],[Net_Balance]]&gt;1,1+(Table4[[#This Row],[Net_Balance]]-1)/$H$974,1)</f>
        <v>1.0295000000000001</v>
      </c>
      <c r="I762" s="22">
        <f>IF(Table4[[#This Row],[Net_Balance]]&lt;1,1-(1-Table4[[#This Row],[Net_Balance]])/$H$974,1)</f>
        <v>1</v>
      </c>
      <c r="J762" s="22">
        <f>IF(Table4[[#This Row],[Net_Balance]]&gt;1,(Table4[[#This Row],[Net_Balance]]-1)/$J$974,0)</f>
        <v>5.9000000000000004E-2</v>
      </c>
      <c r="K762" s="22">
        <f>IF(Table4[[#This Row],[Net_Balance]]&lt;1,-(1-Table4[[#This Row],[Net_Balance]])/$J$974,0)</f>
        <v>0</v>
      </c>
      <c r="L762" t="s">
        <v>109</v>
      </c>
      <c r="M762" t="s">
        <v>65</v>
      </c>
      <c r="N762" t="s">
        <v>7</v>
      </c>
      <c r="O762">
        <v>1</v>
      </c>
      <c r="P762">
        <v>10</v>
      </c>
      <c r="Q762">
        <v>790</v>
      </c>
      <c r="R762">
        <v>1664606543</v>
      </c>
      <c r="S762">
        <v>2</v>
      </c>
      <c r="T762" t="s">
        <v>118</v>
      </c>
      <c r="U762">
        <v>1</v>
      </c>
      <c r="V762">
        <v>-10</v>
      </c>
      <c r="W762">
        <v>0.5</v>
      </c>
      <c r="X762">
        <v>10</v>
      </c>
      <c r="Y762">
        <v>0.5</v>
      </c>
      <c r="Z762">
        <v>0</v>
      </c>
      <c r="AA762">
        <v>100</v>
      </c>
      <c r="AB762">
        <v>10</v>
      </c>
      <c r="AC762">
        <v>2</v>
      </c>
      <c r="AD762">
        <v>0.25</v>
      </c>
      <c r="AE762">
        <v>0.75</v>
      </c>
      <c r="AF762">
        <v>1</v>
      </c>
      <c r="AG762">
        <v>0.25</v>
      </c>
      <c r="AH762">
        <v>0.5</v>
      </c>
      <c r="AI762">
        <v>0.375</v>
      </c>
      <c r="AJ762">
        <v>0.625</v>
      </c>
      <c r="AK762">
        <v>2.5</v>
      </c>
      <c r="AL762">
        <v>93.75</v>
      </c>
      <c r="AM762">
        <v>9.6824583655185421</v>
      </c>
      <c r="AN762">
        <v>0.9</v>
      </c>
      <c r="AO762">
        <v>0.60844334427391233</v>
      </c>
      <c r="AP762">
        <v>0.39155665572608767</v>
      </c>
      <c r="AQ762" s="2">
        <f>Table4[[#This Row],[Gain]]^Table4[[#This Row],[θ]]</f>
        <v>7.693758934363303</v>
      </c>
      <c r="AR762" s="2">
        <f>-Table4[[#This Row],[λ]]*-Table4[[#This Row],[Loss]]^Table4[[#This Row],[θ]]</f>
        <v>15.387517868726606</v>
      </c>
      <c r="AS762" s="2">
        <f>Table4[[#This Row],[pie_gain]]*Table4[[#This Row],[v_n_w_g]]-Table4[[#This Row],[pie_loss]]*Table4[[#This Row],[v_n_w_l]]</f>
        <v>-1.3438686205427057</v>
      </c>
      <c r="AT762" s="2">
        <f>IF(Table4[[#This Row],[diff_v]]&gt;=1,1,0)</f>
        <v>0</v>
      </c>
      <c r="AU762" s="2">
        <f>Table4[[#This Row],[Gain]]^(Table4[[#This Row],[θ]]*Table4[[#This Row],[ω_p]])</f>
        <v>8.3846123018584535</v>
      </c>
      <c r="AV762" s="2">
        <f>-Table4[[#This Row],[λ]]*-Table4[[#This Row],[Loss]]^(Table4[[#This Row],[θ]]*Table4[[#This Row],[ω_n]])</f>
        <v>15.387517868726606</v>
      </c>
      <c r="AW762" s="2">
        <f>Table4[[#This Row],[v_n_w_g_w]]*Table4[[#This Row],[pie_gain]]-Table4[[#This Row],[v_n_w_l_w]]*Table4[[#This Row],[pie_loss]]</f>
        <v>-0.92352348722106203</v>
      </c>
      <c r="AX762" s="2">
        <f>IF(Table4[[#This Row],[diff_v_w]]&gt;=1,1,0)</f>
        <v>0</v>
      </c>
      <c r="AY762" s="2">
        <f>Table4[[#This Row],[Gain]]^(Table4[[#This Row],[θ]])*Table4[[#This Row],[ω_p2]]</f>
        <v>7.9207248229270215</v>
      </c>
      <c r="AZ762" s="2">
        <f>-Table4[[#This Row],[λ]]*-Table4[[#This Row],[Loss]]^(Table4[[#This Row],[θ]])*Table4[[#This Row],[ω_n2]]</f>
        <v>15.387517868726606</v>
      </c>
      <c r="BA762" s="2">
        <f>Table4[[#This Row],[v_n_w_g_w2]]*Table4[[#This Row],[pie_gain]]-Table4[[#This Row],[v_n_w_l_w2]]*Table4[[#This Row],[pie_loss]]</f>
        <v>-1.205772736268897</v>
      </c>
      <c r="BB762" s="2">
        <f>IF(Table4[[#This Row],[diff_v_w2]]&gt;=1,1,0)</f>
        <v>0</v>
      </c>
      <c r="BC762" s="2">
        <f>Table4[[#This Row],[Gain]]^(Table4[[#This Row],[θ]]+Table4[[#This Row],[ω_p3]])</f>
        <v>8.8133004276753812</v>
      </c>
      <c r="BD762" s="2">
        <f>-Table4[[#This Row],[λ]]*-Table4[[#This Row],[Loss]]^(Table4[[#This Row],[θ]]+Table4[[#This Row],[ω_n3]])</f>
        <v>15.387517868726606</v>
      </c>
      <c r="BE762" s="2">
        <f>Table4[[#This Row],[v_n_w_g_w3]]*Table4[[#This Row],[pie_gain]]-Table4[[#This Row],[v_n_w_l_w3]]*Table4[[#This Row],[pie_loss]]</f>
        <v>-0.66269105029849484</v>
      </c>
      <c r="BF762" s="2">
        <f>IF(Table4[[#This Row],[diff_v_w3]]&gt;=1,1,0)</f>
        <v>0</v>
      </c>
      <c r="BG762" s="2">
        <f>(Table4[[#This Row],[Accept]]-Table4[[#This Row],[projected_M1]])</f>
        <v>1</v>
      </c>
      <c r="BH762" s="2">
        <f>(Table4[[#This Row],[Accept]]-Table4[[#This Row],[projected_M2]])</f>
        <v>1</v>
      </c>
      <c r="BI762" s="2">
        <f>(Table4[[#This Row],[Accept]]-Table4[[#This Row],[projected_M3]])</f>
        <v>1</v>
      </c>
      <c r="BJ762" s="2">
        <f>(Table4[[#This Row],[Accept]]-Table4[[#This Row],[projected_M4]])</f>
        <v>1</v>
      </c>
    </row>
    <row r="763" spans="1:62" x14ac:dyDescent="0.3">
      <c r="A763">
        <v>58</v>
      </c>
      <c r="B763" t="s">
        <v>47</v>
      </c>
      <c r="C763">
        <v>0.88613857459934653</v>
      </c>
      <c r="D763">
        <v>-2</v>
      </c>
      <c r="E763" s="22">
        <f>IF(Table4[[#This Row],[Trial]]="G1",Table4[[#This Row],[Balance]]/100,IF(Table4[[#This Row],[Trial]]="G2",Table4[[#This Row],[Balance]]/200,Table4[[#This Row],[Balance]]/500))</f>
        <v>3.6</v>
      </c>
      <c r="F763" s="22">
        <f>IF(Table4[[#This Row],[Net_Balance]]&gt;1,1+(Table4[[#This Row],[Net_Balance]]-1)/$F$974,1)</f>
        <v>1.0371428571428571</v>
      </c>
      <c r="G763" s="22">
        <f>IF(Table4[[#This Row],[Net_Balance]]&lt;1,1-(1-Table4[[#This Row],[Net_Balance]])/$F$974,1)</f>
        <v>1</v>
      </c>
      <c r="H763" s="22">
        <f>IF(Table4[[#This Row],[Net_Balance]]&gt;1,1+(Table4[[#This Row],[Net_Balance]]-1)/$H$974,1)</f>
        <v>1.026</v>
      </c>
      <c r="I763" s="22">
        <f>IF(Table4[[#This Row],[Net_Balance]]&lt;1,1-(1-Table4[[#This Row],[Net_Balance]])/$H$974,1)</f>
        <v>1</v>
      </c>
      <c r="J763" s="22">
        <f>IF(Table4[[#This Row],[Net_Balance]]&gt;1,(Table4[[#This Row],[Net_Balance]]-1)/$J$974,0)</f>
        <v>5.2000000000000005E-2</v>
      </c>
      <c r="K763" s="22">
        <f>IF(Table4[[#This Row],[Net_Balance]]&lt;1,-(1-Table4[[#This Row],[Net_Balance]])/$J$974,0)</f>
        <v>0</v>
      </c>
      <c r="L763" t="s">
        <v>109</v>
      </c>
      <c r="M763" t="s">
        <v>77</v>
      </c>
      <c r="N763" t="s">
        <v>7</v>
      </c>
      <c r="O763">
        <v>1</v>
      </c>
      <c r="P763">
        <v>-50</v>
      </c>
      <c r="Q763">
        <v>720</v>
      </c>
      <c r="R763">
        <v>1664606562</v>
      </c>
      <c r="S763">
        <v>9</v>
      </c>
      <c r="T763" t="s">
        <v>118</v>
      </c>
      <c r="U763">
        <v>1</v>
      </c>
      <c r="V763">
        <v>-50</v>
      </c>
      <c r="W763">
        <v>0.5</v>
      </c>
      <c r="X763">
        <v>70</v>
      </c>
      <c r="Y763">
        <v>0.5</v>
      </c>
      <c r="Z763">
        <v>10</v>
      </c>
      <c r="AA763">
        <v>3600</v>
      </c>
      <c r="AB763">
        <v>60</v>
      </c>
      <c r="AC763">
        <v>4</v>
      </c>
      <c r="AD763">
        <v>0.25</v>
      </c>
      <c r="AE763">
        <v>0.75</v>
      </c>
      <c r="AF763">
        <v>2</v>
      </c>
      <c r="AG763">
        <v>0.5</v>
      </c>
      <c r="AH763">
        <v>0.25</v>
      </c>
      <c r="AI763">
        <v>0.625</v>
      </c>
      <c r="AJ763">
        <v>0.375</v>
      </c>
      <c r="AK763">
        <v>-5</v>
      </c>
      <c r="AL763">
        <v>3375</v>
      </c>
      <c r="AM763">
        <v>58.094750193111253</v>
      </c>
      <c r="AN763">
        <v>0.9</v>
      </c>
      <c r="AO763">
        <v>0.38419903534316502</v>
      </c>
      <c r="AP763">
        <v>0.61580096465683498</v>
      </c>
      <c r="AQ763" s="2">
        <f>Table4[[#This Row],[Gain]]^Table4[[#This Row],[θ]]</f>
        <v>43.153154399808855</v>
      </c>
      <c r="AR763" s="2">
        <f>-Table4[[#This Row],[λ]]*-Table4[[#This Row],[Loss]]^Table4[[#This Row],[θ]]</f>
        <v>64.054973166180915</v>
      </c>
      <c r="AS763" s="2">
        <f>Table4[[#This Row],[pie_gain]]*Table4[[#This Row],[v_n_w_g]]-Table4[[#This Row],[pie_loss]]*Table4[[#This Row],[v_n_w_l]]</f>
        <v>-22.865713974380668</v>
      </c>
      <c r="AT763" s="2">
        <f>IF(Table4[[#This Row],[diff_v]]&gt;=1,1,0)</f>
        <v>0</v>
      </c>
      <c r="AU763" s="2">
        <f>Table4[[#This Row],[Gain]]^(Table4[[#This Row],[θ]]*Table4[[#This Row],[ω_p]])</f>
        <v>49.629692531417241</v>
      </c>
      <c r="AV763" s="2">
        <f>-Table4[[#This Row],[λ]]*-Table4[[#This Row],[Loss]]^(Table4[[#This Row],[θ]]*Table4[[#This Row],[ω_n]])</f>
        <v>64.054973166180915</v>
      </c>
      <c r="AW763" s="2">
        <f>Table4[[#This Row],[v_n_w_g_w]]*Table4[[#This Row],[pie_gain]]-Table4[[#This Row],[v_n_w_l_w]]*Table4[[#This Row],[pie_loss]]</f>
        <v>-20.377434271853502</v>
      </c>
      <c r="AX763" s="2">
        <f>IF(Table4[[#This Row],[diff_v_w]]&gt;=1,1,0)</f>
        <v>0</v>
      </c>
      <c r="AY763" s="2">
        <f>Table4[[#This Row],[Gain]]^(Table4[[#This Row],[θ]])*Table4[[#This Row],[ω_p2]]</f>
        <v>44.275136414203885</v>
      </c>
      <c r="AZ763" s="2">
        <f>-Table4[[#This Row],[λ]]*-Table4[[#This Row],[Loss]]^(Table4[[#This Row],[θ]])*Table4[[#This Row],[ω_n2]]</f>
        <v>64.054973166180915</v>
      </c>
      <c r="BA763" s="2">
        <f>Table4[[#This Row],[v_n_w_g_w2]]*Table4[[#This Row],[pie_gain]]-Table4[[#This Row],[v_n_w_l_w2]]*Table4[[#This Row],[pie_loss]]</f>
        <v>-22.434649566777715</v>
      </c>
      <c r="BB763" s="2">
        <f>IF(Table4[[#This Row],[diff_v_w2]]&gt;=1,1,0)</f>
        <v>0</v>
      </c>
      <c r="BC763" s="2">
        <f>Table4[[#This Row],[Gain]]^(Table4[[#This Row],[θ]]+Table4[[#This Row],[ω_p3]])</f>
        <v>53.821729009778515</v>
      </c>
      <c r="BD763" s="2">
        <f>-Table4[[#This Row],[λ]]*-Table4[[#This Row],[Loss]]^(Table4[[#This Row],[θ]]+Table4[[#This Row],[ω_n3]])</f>
        <v>64.054973166180915</v>
      </c>
      <c r="BE763" s="2">
        <f>Table4[[#This Row],[v_n_w_g_w3]]*Table4[[#This Row],[pie_gain]]-Table4[[#This Row],[v_n_w_l_w3]]*Table4[[#This Row],[pie_loss]]</f>
        <v>-18.766857900743741</v>
      </c>
      <c r="BF763" s="2">
        <f>IF(Table4[[#This Row],[diff_v_w3]]&gt;=1,1,0)</f>
        <v>0</v>
      </c>
      <c r="BG763" s="2">
        <f>(Table4[[#This Row],[Accept]]-Table4[[#This Row],[projected_M1]])</f>
        <v>1</v>
      </c>
      <c r="BH763" s="2">
        <f>(Table4[[#This Row],[Accept]]-Table4[[#This Row],[projected_M2]])</f>
        <v>1</v>
      </c>
      <c r="BI763" s="2">
        <f>(Table4[[#This Row],[Accept]]-Table4[[#This Row],[projected_M3]])</f>
        <v>1</v>
      </c>
      <c r="BJ763" s="2">
        <f>(Table4[[#This Row],[Accept]]-Table4[[#This Row],[projected_M4]])</f>
        <v>1</v>
      </c>
    </row>
    <row r="764" spans="1:62" x14ac:dyDescent="0.3">
      <c r="A764">
        <v>60</v>
      </c>
      <c r="B764" t="s">
        <v>47</v>
      </c>
      <c r="C764">
        <v>0.88613857459934653</v>
      </c>
      <c r="D764">
        <v>-2</v>
      </c>
      <c r="E764" s="22">
        <f>IF(Table4[[#This Row],[Trial]]="G1",Table4[[#This Row],[Balance]]/100,IF(Table4[[#This Row],[Trial]]="G2",Table4[[#This Row],[Balance]]/200,Table4[[#This Row],[Balance]]/500))</f>
        <v>3.6</v>
      </c>
      <c r="F764" s="22">
        <f>IF(Table4[[#This Row],[Net_Balance]]&gt;1,1+(Table4[[#This Row],[Net_Balance]]-1)/$F$974,1)</f>
        <v>1.0371428571428571</v>
      </c>
      <c r="G764" s="22">
        <f>IF(Table4[[#This Row],[Net_Balance]]&lt;1,1-(1-Table4[[#This Row],[Net_Balance]])/$F$974,1)</f>
        <v>1</v>
      </c>
      <c r="H764" s="22">
        <f>IF(Table4[[#This Row],[Net_Balance]]&gt;1,1+(Table4[[#This Row],[Net_Balance]]-1)/$H$974,1)</f>
        <v>1.026</v>
      </c>
      <c r="I764" s="22">
        <f>IF(Table4[[#This Row],[Net_Balance]]&lt;1,1-(1-Table4[[#This Row],[Net_Balance]])/$H$974,1)</f>
        <v>1</v>
      </c>
      <c r="J764" s="22">
        <f>IF(Table4[[#This Row],[Net_Balance]]&gt;1,(Table4[[#This Row],[Net_Balance]]-1)/$J$974,0)</f>
        <v>5.2000000000000005E-2</v>
      </c>
      <c r="K764" s="22">
        <f>IF(Table4[[#This Row],[Net_Balance]]&lt;1,-(1-Table4[[#This Row],[Net_Balance]])/$J$974,0)</f>
        <v>0</v>
      </c>
      <c r="L764" t="s">
        <v>109</v>
      </c>
      <c r="M764" t="s">
        <v>73</v>
      </c>
      <c r="N764" t="s">
        <v>5</v>
      </c>
      <c r="O764">
        <v>0</v>
      </c>
      <c r="P764">
        <v>0</v>
      </c>
      <c r="Q764">
        <v>720</v>
      </c>
      <c r="R764">
        <v>1664606578</v>
      </c>
      <c r="S764">
        <v>3</v>
      </c>
      <c r="T764" t="s">
        <v>118</v>
      </c>
      <c r="U764">
        <v>1</v>
      </c>
      <c r="V764">
        <v>-50</v>
      </c>
      <c r="W764">
        <v>0.5</v>
      </c>
      <c r="X764">
        <v>50</v>
      </c>
      <c r="Y764">
        <v>0.5</v>
      </c>
      <c r="Z764">
        <v>0</v>
      </c>
      <c r="AA764">
        <v>2500</v>
      </c>
      <c r="AB764">
        <v>50</v>
      </c>
      <c r="AC764">
        <v>4</v>
      </c>
      <c r="AD764">
        <v>0.25</v>
      </c>
      <c r="AE764">
        <v>0.75</v>
      </c>
      <c r="AF764">
        <v>1</v>
      </c>
      <c r="AG764">
        <v>0.25</v>
      </c>
      <c r="AH764">
        <v>0.5</v>
      </c>
      <c r="AI764">
        <v>0.375</v>
      </c>
      <c r="AJ764">
        <v>0.625</v>
      </c>
      <c r="AK764">
        <v>12.5</v>
      </c>
      <c r="AL764">
        <v>2343.75</v>
      </c>
      <c r="AM764">
        <v>48.412291827592711</v>
      </c>
      <c r="AN764">
        <v>0.9</v>
      </c>
      <c r="AO764">
        <v>0.60844334427391233</v>
      </c>
      <c r="AP764">
        <v>0.39155665572608767</v>
      </c>
      <c r="AQ764" s="2">
        <f>Table4[[#This Row],[Gain]]^Table4[[#This Row],[θ]]</f>
        <v>32.027486583090457</v>
      </c>
      <c r="AR764" s="2">
        <f>-Table4[[#This Row],[λ]]*-Table4[[#This Row],[Loss]]^Table4[[#This Row],[θ]]</f>
        <v>64.054973166180915</v>
      </c>
      <c r="AS764" s="2">
        <f>Table4[[#This Row],[pie_gain]]*Table4[[#This Row],[v_n_w_g]]-Table4[[#This Row],[pie_loss]]*Table4[[#This Row],[v_n_w_l]]</f>
        <v>-5.5942400302706687</v>
      </c>
      <c r="AT764" s="2">
        <f>IF(Table4[[#This Row],[diff_v]]&gt;=1,1,0)</f>
        <v>0</v>
      </c>
      <c r="AU764" s="2">
        <f>Table4[[#This Row],[Gain]]^(Table4[[#This Row],[θ]]*Table4[[#This Row],[ω_p]])</f>
        <v>36.428582999555466</v>
      </c>
      <c r="AV764" s="2">
        <f>-Table4[[#This Row],[λ]]*-Table4[[#This Row],[Loss]]^(Table4[[#This Row],[θ]]*Table4[[#This Row],[ω_n]])</f>
        <v>64.054973166180915</v>
      </c>
      <c r="AW764" s="2">
        <f>Table4[[#This Row],[v_n_w_g_w]]*Table4[[#This Row],[pie_gain]]-Table4[[#This Row],[v_n_w_l_w]]*Table4[[#This Row],[pie_loss]]</f>
        <v>-2.9164222081647679</v>
      </c>
      <c r="AX764" s="2">
        <f>IF(Table4[[#This Row],[diff_v_w]]&gt;=1,1,0)</f>
        <v>0</v>
      </c>
      <c r="AY764" s="2">
        <f>Table4[[#This Row],[Gain]]^(Table4[[#This Row],[θ]])*Table4[[#This Row],[ω_p2]]</f>
        <v>32.860201234250809</v>
      </c>
      <c r="AZ764" s="2">
        <f>-Table4[[#This Row],[λ]]*-Table4[[#This Row],[Loss]]^(Table4[[#This Row],[θ]])*Table4[[#This Row],[ω_n2]]</f>
        <v>64.054973166180915</v>
      </c>
      <c r="BA764" s="2">
        <f>Table4[[#This Row],[v_n_w_g_w2]]*Table4[[#This Row],[pie_gain]]-Table4[[#This Row],[v_n_w_l_w2]]*Table4[[#This Row],[pie_loss]]</f>
        <v>-5.0875803430927817</v>
      </c>
      <c r="BB764" s="2">
        <f>IF(Table4[[#This Row],[diff_v_w2]]&gt;=1,1,0)</f>
        <v>0</v>
      </c>
      <c r="BC764" s="2">
        <f>Table4[[#This Row],[Gain]]^(Table4[[#This Row],[θ]]+Table4[[#This Row],[ω_p3]])</f>
        <v>39.252678585333783</v>
      </c>
      <c r="BD764" s="2">
        <f>-Table4[[#This Row],[λ]]*-Table4[[#This Row],[Loss]]^(Table4[[#This Row],[θ]]+Table4[[#This Row],[ω_n3]])</f>
        <v>64.054973166180915</v>
      </c>
      <c r="BE764" s="2">
        <f>Table4[[#This Row],[v_n_w_g_w3]]*Table4[[#This Row],[pie_gain]]-Table4[[#This Row],[v_n_w_l_w3]]*Table4[[#This Row],[pie_loss]]</f>
        <v>-1.1981200454046146</v>
      </c>
      <c r="BF764" s="2">
        <f>IF(Table4[[#This Row],[diff_v_w3]]&gt;=1,1,0)</f>
        <v>0</v>
      </c>
      <c r="BG764" s="2">
        <f>(Table4[[#This Row],[Accept]]-Table4[[#This Row],[projected_M1]])</f>
        <v>0</v>
      </c>
      <c r="BH764" s="2">
        <f>(Table4[[#This Row],[Accept]]-Table4[[#This Row],[projected_M2]])</f>
        <v>0</v>
      </c>
      <c r="BI764" s="2">
        <f>(Table4[[#This Row],[Accept]]-Table4[[#This Row],[projected_M3]])</f>
        <v>0</v>
      </c>
      <c r="BJ764" s="2">
        <f>(Table4[[#This Row],[Accept]]-Table4[[#This Row],[projected_M4]])</f>
        <v>0</v>
      </c>
    </row>
    <row r="765" spans="1:62" x14ac:dyDescent="0.3">
      <c r="A765">
        <v>61</v>
      </c>
      <c r="B765" t="s">
        <v>47</v>
      </c>
      <c r="C765">
        <v>0.88613857459934653</v>
      </c>
      <c r="D765">
        <v>-2</v>
      </c>
      <c r="E765" s="22">
        <f>IF(Table4[[#This Row],[Trial]]="G1",Table4[[#This Row],[Balance]]/100,IF(Table4[[#This Row],[Trial]]="G2",Table4[[#This Row],[Balance]]/200,Table4[[#This Row],[Balance]]/500))</f>
        <v>3.6</v>
      </c>
      <c r="F765" s="22">
        <f>IF(Table4[[#This Row],[Net_Balance]]&gt;1,1+(Table4[[#This Row],[Net_Balance]]-1)/$F$974,1)</f>
        <v>1.0371428571428571</v>
      </c>
      <c r="G765" s="22">
        <f>IF(Table4[[#This Row],[Net_Balance]]&lt;1,1-(1-Table4[[#This Row],[Net_Balance]])/$F$974,1)</f>
        <v>1</v>
      </c>
      <c r="H765" s="22">
        <f>IF(Table4[[#This Row],[Net_Balance]]&gt;1,1+(Table4[[#This Row],[Net_Balance]]-1)/$H$974,1)</f>
        <v>1.026</v>
      </c>
      <c r="I765" s="22">
        <f>IF(Table4[[#This Row],[Net_Balance]]&lt;1,1-(1-Table4[[#This Row],[Net_Balance]])/$H$974,1)</f>
        <v>1</v>
      </c>
      <c r="J765" s="22">
        <f>IF(Table4[[#This Row],[Net_Balance]]&gt;1,(Table4[[#This Row],[Net_Balance]]-1)/$J$974,0)</f>
        <v>5.2000000000000005E-2</v>
      </c>
      <c r="K765" s="22">
        <f>IF(Table4[[#This Row],[Net_Balance]]&lt;1,-(1-Table4[[#This Row],[Net_Balance]])/$J$974,0)</f>
        <v>0</v>
      </c>
      <c r="L765" t="s">
        <v>109</v>
      </c>
      <c r="M765" t="s">
        <v>93</v>
      </c>
      <c r="N765" t="s">
        <v>5</v>
      </c>
      <c r="O765">
        <v>0</v>
      </c>
      <c r="P765">
        <v>0</v>
      </c>
      <c r="Q765">
        <v>720</v>
      </c>
      <c r="R765">
        <v>1664606581</v>
      </c>
      <c r="S765">
        <v>3</v>
      </c>
      <c r="T765" t="s">
        <v>117</v>
      </c>
      <c r="U765">
        <v>0</v>
      </c>
      <c r="V765">
        <v>-90</v>
      </c>
      <c r="W765">
        <v>0.5</v>
      </c>
      <c r="X765">
        <v>100</v>
      </c>
      <c r="Y765">
        <v>0.5</v>
      </c>
      <c r="Z765">
        <v>5</v>
      </c>
      <c r="AA765">
        <v>9025</v>
      </c>
      <c r="AB765">
        <v>95</v>
      </c>
      <c r="AC765">
        <v>4</v>
      </c>
      <c r="AD765">
        <v>0.25</v>
      </c>
      <c r="AE765">
        <v>0.75</v>
      </c>
      <c r="AF765">
        <v>1</v>
      </c>
      <c r="AG765">
        <v>0.25</v>
      </c>
      <c r="AH765">
        <v>0.5</v>
      </c>
      <c r="AI765">
        <v>0.375</v>
      </c>
      <c r="AJ765">
        <v>0.625</v>
      </c>
      <c r="AK765">
        <v>28.75</v>
      </c>
      <c r="AL765">
        <v>8460.9375</v>
      </c>
      <c r="AM765">
        <v>91.983354472426157</v>
      </c>
      <c r="AN765">
        <v>0.9</v>
      </c>
      <c r="AO765">
        <v>0.60844334427391233</v>
      </c>
      <c r="AP765">
        <v>0.39155665572608767</v>
      </c>
      <c r="AQ765" s="2">
        <f>Table4[[#This Row],[Gain]]^Table4[[#This Row],[θ]]</f>
        <v>59.193926540095148</v>
      </c>
      <c r="AR765" s="2">
        <f>-Table4[[#This Row],[λ]]*-Table4[[#This Row],[Loss]]^Table4[[#This Row],[θ]]</f>
        <v>107.83498131120591</v>
      </c>
      <c r="AS765" s="2">
        <f>Table4[[#This Row],[pie_gain]]*Table4[[#This Row],[v_n_w_g]]-Table4[[#This Row],[pie_loss]]*Table4[[#This Row],[v_n_w_l]]</f>
        <v>-6.207354027741161</v>
      </c>
      <c r="AT765" s="2">
        <f>IF(Table4[[#This Row],[diff_v]]&gt;=1,1,0)</f>
        <v>0</v>
      </c>
      <c r="AU765" s="2">
        <f>Table4[[#This Row],[Gain]]^(Table4[[#This Row],[θ]]*Table4[[#This Row],[ω_p]])</f>
        <v>68.881815656446236</v>
      </c>
      <c r="AV765" s="2">
        <f>-Table4[[#This Row],[λ]]*-Table4[[#This Row],[Loss]]^(Table4[[#This Row],[θ]]*Table4[[#This Row],[ω_n]])</f>
        <v>107.83498131120591</v>
      </c>
      <c r="AW765" s="2">
        <f>Table4[[#This Row],[v_n_w_g_w]]*Table4[[#This Row],[pie_gain]]-Table4[[#This Row],[v_n_w_l_w]]*Table4[[#This Row],[pie_loss]]</f>
        <v>-0.31282237483366515</v>
      </c>
      <c r="AX765" s="2">
        <f>IF(Table4[[#This Row],[diff_v_w]]&gt;=1,1,0)</f>
        <v>0</v>
      </c>
      <c r="AY765" s="2">
        <f>Table4[[#This Row],[Gain]]^(Table4[[#This Row],[θ]])*Table4[[#This Row],[ω_p2]]</f>
        <v>60.732968630137627</v>
      </c>
      <c r="AZ765" s="2">
        <f>-Table4[[#This Row],[λ]]*-Table4[[#This Row],[Loss]]^(Table4[[#This Row],[θ]])*Table4[[#This Row],[ω_n2]]</f>
        <v>107.83498131120591</v>
      </c>
      <c r="BA765" s="2">
        <f>Table4[[#This Row],[v_n_w_g_w2]]*Table4[[#This Row],[pie_gain]]-Table4[[#This Row],[v_n_w_l_w2]]*Table4[[#This Row],[pie_loss]]</f>
        <v>-5.2709341114974038</v>
      </c>
      <c r="BB765" s="2">
        <f>IF(Table4[[#This Row],[diff_v_w2]]&gt;=1,1,0)</f>
        <v>0</v>
      </c>
      <c r="BC765" s="2">
        <f>Table4[[#This Row],[Gain]]^(Table4[[#This Row],[θ]]+Table4[[#This Row],[ω_p3]])</f>
        <v>75.210270247461608</v>
      </c>
      <c r="BD765" s="2">
        <f>-Table4[[#This Row],[λ]]*-Table4[[#This Row],[Loss]]^(Table4[[#This Row],[θ]]+Table4[[#This Row],[ω_n3]])</f>
        <v>107.83498131120591</v>
      </c>
      <c r="BE765" s="2">
        <f>Table4[[#This Row],[v_n_w_g_w3]]*Table4[[#This Row],[pie_gain]]-Table4[[#This Row],[v_n_w_l_w3]]*Table4[[#This Row],[pie_loss]]</f>
        <v>3.5376837006093211</v>
      </c>
      <c r="BF765" s="2">
        <f>IF(Table4[[#This Row],[diff_v_w3]]&gt;=1,1,0)</f>
        <v>1</v>
      </c>
      <c r="BG765" s="2">
        <f>(Table4[[#This Row],[Accept]]-Table4[[#This Row],[projected_M1]])</f>
        <v>0</v>
      </c>
      <c r="BH765" s="2">
        <f>(Table4[[#This Row],[Accept]]-Table4[[#This Row],[projected_M2]])</f>
        <v>0</v>
      </c>
      <c r="BI765" s="2">
        <f>(Table4[[#This Row],[Accept]]-Table4[[#This Row],[projected_M3]])</f>
        <v>0</v>
      </c>
      <c r="BJ765" s="2">
        <f>(Table4[[#This Row],[Accept]]-Table4[[#This Row],[projected_M4]])</f>
        <v>-1</v>
      </c>
    </row>
    <row r="766" spans="1:62" x14ac:dyDescent="0.3">
      <c r="A766">
        <v>62</v>
      </c>
      <c r="B766" t="s">
        <v>47</v>
      </c>
      <c r="C766">
        <v>0.88613857459934653</v>
      </c>
      <c r="D766">
        <v>-2</v>
      </c>
      <c r="E766" s="22">
        <f>IF(Table4[[#This Row],[Trial]]="G1",Table4[[#This Row],[Balance]]/100,IF(Table4[[#This Row],[Trial]]="G2",Table4[[#This Row],[Balance]]/200,Table4[[#This Row],[Balance]]/500))</f>
        <v>3.6</v>
      </c>
      <c r="F766" s="22">
        <f>IF(Table4[[#This Row],[Net_Balance]]&gt;1,1+(Table4[[#This Row],[Net_Balance]]-1)/$F$974,1)</f>
        <v>1.0371428571428571</v>
      </c>
      <c r="G766" s="22">
        <f>IF(Table4[[#This Row],[Net_Balance]]&lt;1,1-(1-Table4[[#This Row],[Net_Balance]])/$F$974,1)</f>
        <v>1</v>
      </c>
      <c r="H766" s="22">
        <f>IF(Table4[[#This Row],[Net_Balance]]&gt;1,1+(Table4[[#This Row],[Net_Balance]]-1)/$H$974,1)</f>
        <v>1.026</v>
      </c>
      <c r="I766" s="22">
        <f>IF(Table4[[#This Row],[Net_Balance]]&lt;1,1-(1-Table4[[#This Row],[Net_Balance]])/$H$974,1)</f>
        <v>1</v>
      </c>
      <c r="J766" s="22">
        <f>IF(Table4[[#This Row],[Net_Balance]]&gt;1,(Table4[[#This Row],[Net_Balance]]-1)/$J$974,0)</f>
        <v>5.2000000000000005E-2</v>
      </c>
      <c r="K766" s="22">
        <f>IF(Table4[[#This Row],[Net_Balance]]&lt;1,-(1-Table4[[#This Row],[Net_Balance]])/$J$974,0)</f>
        <v>0</v>
      </c>
      <c r="L766" t="s">
        <v>109</v>
      </c>
      <c r="M766" t="s">
        <v>88</v>
      </c>
      <c r="N766" t="s">
        <v>113</v>
      </c>
      <c r="O766">
        <v>0</v>
      </c>
      <c r="P766">
        <v>0</v>
      </c>
      <c r="Q766">
        <v>720</v>
      </c>
      <c r="R766">
        <v>1664606585</v>
      </c>
      <c r="S766">
        <v>4</v>
      </c>
      <c r="T766" t="s">
        <v>117</v>
      </c>
      <c r="U766">
        <v>0</v>
      </c>
      <c r="V766">
        <v>-50</v>
      </c>
      <c r="W766">
        <v>0.5</v>
      </c>
      <c r="X766">
        <v>60</v>
      </c>
      <c r="Y766">
        <v>0.5</v>
      </c>
      <c r="Z766">
        <v>5</v>
      </c>
      <c r="AA766">
        <v>3025</v>
      </c>
      <c r="AB766">
        <v>55</v>
      </c>
      <c r="AC766">
        <v>2</v>
      </c>
      <c r="AD766">
        <v>0.25</v>
      </c>
      <c r="AE766">
        <v>0.75</v>
      </c>
      <c r="AF766">
        <v>2</v>
      </c>
      <c r="AG766">
        <v>0.5</v>
      </c>
      <c r="AH766">
        <v>0.25</v>
      </c>
      <c r="AI766">
        <v>0.625</v>
      </c>
      <c r="AJ766">
        <v>0.375</v>
      </c>
      <c r="AK766">
        <v>-8.75</v>
      </c>
      <c r="AL766">
        <v>2835.9375</v>
      </c>
      <c r="AM766">
        <v>53.253521010351982</v>
      </c>
      <c r="AN766">
        <v>0.9</v>
      </c>
      <c r="AO766">
        <v>0.38419903534316502</v>
      </c>
      <c r="AP766">
        <v>0.61580096465683498</v>
      </c>
      <c r="AQ766" s="2">
        <f>Table4[[#This Row],[Gain]]^Table4[[#This Row],[θ]]</f>
        <v>37.643362891590748</v>
      </c>
      <c r="AR766" s="2">
        <f>-Table4[[#This Row],[λ]]*-Table4[[#This Row],[Loss]]^Table4[[#This Row],[θ]]</f>
        <v>64.054973166180915</v>
      </c>
      <c r="AS766" s="2">
        <f>Table4[[#This Row],[pie_gain]]*Table4[[#This Row],[v_n_w_g]]-Table4[[#This Row],[pie_loss]]*Table4[[#This Row],[v_n_w_l]]</f>
        <v>-24.982570556780026</v>
      </c>
      <c r="AT766" s="2">
        <f>IF(Table4[[#This Row],[diff_v]]&gt;=1,1,0)</f>
        <v>0</v>
      </c>
      <c r="AU766" s="2">
        <f>Table4[[#This Row],[Gain]]^(Table4[[#This Row],[θ]]*Table4[[#This Row],[ω_p]])</f>
        <v>43.073879038286947</v>
      </c>
      <c r="AV766" s="2">
        <f>-Table4[[#This Row],[λ]]*-Table4[[#This Row],[Loss]]^(Table4[[#This Row],[θ]]*Table4[[#This Row],[ω_n]])</f>
        <v>64.054973166180915</v>
      </c>
      <c r="AW766" s="2">
        <f>Table4[[#This Row],[v_n_w_g_w]]*Table4[[#This Row],[pie_gain]]-Table4[[#This Row],[v_n_w_l_w]]*Table4[[#This Row],[pie_loss]]</f>
        <v>-22.896171491803866</v>
      </c>
      <c r="AX766" s="2">
        <f>IF(Table4[[#This Row],[diff_v_w]]&gt;=1,1,0)</f>
        <v>0</v>
      </c>
      <c r="AY766" s="2">
        <f>Table4[[#This Row],[Gain]]^(Table4[[#This Row],[θ]])*Table4[[#This Row],[ω_p2]]</f>
        <v>38.62209032677211</v>
      </c>
      <c r="AZ766" s="2">
        <f>-Table4[[#This Row],[λ]]*-Table4[[#This Row],[Loss]]^(Table4[[#This Row],[θ]])*Table4[[#This Row],[ω_n2]]</f>
        <v>64.054973166180915</v>
      </c>
      <c r="BA766" s="2">
        <f>Table4[[#This Row],[v_n_w_g_w2]]*Table4[[#This Row],[pie_gain]]-Table4[[#This Row],[v_n_w_l_w2]]*Table4[[#This Row],[pie_loss]]</f>
        <v>-24.606544420319459</v>
      </c>
      <c r="BB766" s="2">
        <f>IF(Table4[[#This Row],[diff_v_w2]]&gt;=1,1,0)</f>
        <v>0</v>
      </c>
      <c r="BC766" s="2">
        <f>Table4[[#This Row],[Gain]]^(Table4[[#This Row],[θ]]+Table4[[#This Row],[ω_p3]])</f>
        <v>46.5749373582495</v>
      </c>
      <c r="BD766" s="2">
        <f>-Table4[[#This Row],[λ]]*-Table4[[#This Row],[Loss]]^(Table4[[#This Row],[θ]]+Table4[[#This Row],[ω_n3]])</f>
        <v>64.054973166180915</v>
      </c>
      <c r="BE766" s="2">
        <f>Table4[[#This Row],[v_n_w_g_w3]]*Table4[[#This Row],[pie_gain]]-Table4[[#This Row],[v_n_w_l_w3]]*Table4[[#This Row],[pie_loss]]</f>
        <v>-21.551068262594089</v>
      </c>
      <c r="BF766" s="2">
        <f>IF(Table4[[#This Row],[diff_v_w3]]&gt;=1,1,0)</f>
        <v>0</v>
      </c>
      <c r="BG766" s="2">
        <f>(Table4[[#This Row],[Accept]]-Table4[[#This Row],[projected_M1]])</f>
        <v>0</v>
      </c>
      <c r="BH766" s="2">
        <f>(Table4[[#This Row],[Accept]]-Table4[[#This Row],[projected_M2]])</f>
        <v>0</v>
      </c>
      <c r="BI766" s="2">
        <f>(Table4[[#This Row],[Accept]]-Table4[[#This Row],[projected_M3]])</f>
        <v>0</v>
      </c>
      <c r="BJ766" s="2">
        <f>(Table4[[#This Row],[Accept]]-Table4[[#This Row],[projected_M4]])</f>
        <v>0</v>
      </c>
    </row>
    <row r="767" spans="1:62" x14ac:dyDescent="0.3">
      <c r="A767">
        <v>63</v>
      </c>
      <c r="B767" t="s">
        <v>47</v>
      </c>
      <c r="C767">
        <v>0.88613857459934653</v>
      </c>
      <c r="D767">
        <v>-2</v>
      </c>
      <c r="E767" s="22">
        <f>IF(Table4[[#This Row],[Trial]]="G1",Table4[[#This Row],[Balance]]/100,IF(Table4[[#This Row],[Trial]]="G2",Table4[[#This Row],[Balance]]/200,Table4[[#This Row],[Balance]]/500))</f>
        <v>3.6</v>
      </c>
      <c r="F767" s="22">
        <f>IF(Table4[[#This Row],[Net_Balance]]&gt;1,1+(Table4[[#This Row],[Net_Balance]]-1)/$F$974,1)</f>
        <v>1.0371428571428571</v>
      </c>
      <c r="G767" s="22">
        <f>IF(Table4[[#This Row],[Net_Balance]]&lt;1,1-(1-Table4[[#This Row],[Net_Balance]])/$F$974,1)</f>
        <v>1</v>
      </c>
      <c r="H767" s="22">
        <f>IF(Table4[[#This Row],[Net_Balance]]&gt;1,1+(Table4[[#This Row],[Net_Balance]]-1)/$H$974,1)</f>
        <v>1.026</v>
      </c>
      <c r="I767" s="22">
        <f>IF(Table4[[#This Row],[Net_Balance]]&lt;1,1-(1-Table4[[#This Row],[Net_Balance]])/$H$974,1)</f>
        <v>1</v>
      </c>
      <c r="J767" s="22">
        <f>IF(Table4[[#This Row],[Net_Balance]]&gt;1,(Table4[[#This Row],[Net_Balance]]-1)/$J$974,0)</f>
        <v>5.2000000000000005E-2</v>
      </c>
      <c r="K767" s="22">
        <f>IF(Table4[[#This Row],[Net_Balance]]&lt;1,-(1-Table4[[#This Row],[Net_Balance]])/$J$974,0)</f>
        <v>0</v>
      </c>
      <c r="L767" t="s">
        <v>109</v>
      </c>
      <c r="M767" t="s">
        <v>88</v>
      </c>
      <c r="N767" t="s">
        <v>113</v>
      </c>
      <c r="O767">
        <v>0</v>
      </c>
      <c r="P767">
        <v>0</v>
      </c>
      <c r="Q767">
        <v>720</v>
      </c>
      <c r="R767">
        <v>1664606589</v>
      </c>
      <c r="S767">
        <v>4</v>
      </c>
      <c r="T767" t="s">
        <v>117</v>
      </c>
      <c r="U767">
        <v>0</v>
      </c>
      <c r="V767">
        <v>-50</v>
      </c>
      <c r="W767">
        <v>0.5</v>
      </c>
      <c r="X767">
        <v>60</v>
      </c>
      <c r="Y767">
        <v>0.5</v>
      </c>
      <c r="Z767">
        <v>5</v>
      </c>
      <c r="AA767">
        <v>3025</v>
      </c>
      <c r="AB767">
        <v>55</v>
      </c>
      <c r="AC767">
        <v>2</v>
      </c>
      <c r="AD767">
        <v>0.25</v>
      </c>
      <c r="AE767">
        <v>0.75</v>
      </c>
      <c r="AF767">
        <v>2</v>
      </c>
      <c r="AG767">
        <v>0.5</v>
      </c>
      <c r="AH767">
        <v>0.25</v>
      </c>
      <c r="AI767">
        <v>0.625</v>
      </c>
      <c r="AJ767">
        <v>0.375</v>
      </c>
      <c r="AK767">
        <v>-8.75</v>
      </c>
      <c r="AL767">
        <v>2835.9375</v>
      </c>
      <c r="AM767">
        <v>53.253521010351982</v>
      </c>
      <c r="AN767">
        <v>0.9</v>
      </c>
      <c r="AO767">
        <v>0.38419903534316502</v>
      </c>
      <c r="AP767">
        <v>0.61580096465683498</v>
      </c>
      <c r="AQ767" s="2">
        <f>Table4[[#This Row],[Gain]]^Table4[[#This Row],[θ]]</f>
        <v>37.643362891590748</v>
      </c>
      <c r="AR767" s="2">
        <f>-Table4[[#This Row],[λ]]*-Table4[[#This Row],[Loss]]^Table4[[#This Row],[θ]]</f>
        <v>64.054973166180915</v>
      </c>
      <c r="AS767" s="2">
        <f>Table4[[#This Row],[pie_gain]]*Table4[[#This Row],[v_n_w_g]]-Table4[[#This Row],[pie_loss]]*Table4[[#This Row],[v_n_w_l]]</f>
        <v>-24.982570556780026</v>
      </c>
      <c r="AT767" s="2">
        <f>IF(Table4[[#This Row],[diff_v]]&gt;=1,1,0)</f>
        <v>0</v>
      </c>
      <c r="AU767" s="2">
        <f>Table4[[#This Row],[Gain]]^(Table4[[#This Row],[θ]]*Table4[[#This Row],[ω_p]])</f>
        <v>43.073879038286947</v>
      </c>
      <c r="AV767" s="2">
        <f>-Table4[[#This Row],[λ]]*-Table4[[#This Row],[Loss]]^(Table4[[#This Row],[θ]]*Table4[[#This Row],[ω_n]])</f>
        <v>64.054973166180915</v>
      </c>
      <c r="AW767" s="2">
        <f>Table4[[#This Row],[v_n_w_g_w]]*Table4[[#This Row],[pie_gain]]-Table4[[#This Row],[v_n_w_l_w]]*Table4[[#This Row],[pie_loss]]</f>
        <v>-22.896171491803866</v>
      </c>
      <c r="AX767" s="2">
        <f>IF(Table4[[#This Row],[diff_v_w]]&gt;=1,1,0)</f>
        <v>0</v>
      </c>
      <c r="AY767" s="2">
        <f>Table4[[#This Row],[Gain]]^(Table4[[#This Row],[θ]])*Table4[[#This Row],[ω_p2]]</f>
        <v>38.62209032677211</v>
      </c>
      <c r="AZ767" s="2">
        <f>-Table4[[#This Row],[λ]]*-Table4[[#This Row],[Loss]]^(Table4[[#This Row],[θ]])*Table4[[#This Row],[ω_n2]]</f>
        <v>64.054973166180915</v>
      </c>
      <c r="BA767" s="2">
        <f>Table4[[#This Row],[v_n_w_g_w2]]*Table4[[#This Row],[pie_gain]]-Table4[[#This Row],[v_n_w_l_w2]]*Table4[[#This Row],[pie_loss]]</f>
        <v>-24.606544420319459</v>
      </c>
      <c r="BB767" s="2">
        <f>IF(Table4[[#This Row],[diff_v_w2]]&gt;=1,1,0)</f>
        <v>0</v>
      </c>
      <c r="BC767" s="2">
        <f>Table4[[#This Row],[Gain]]^(Table4[[#This Row],[θ]]+Table4[[#This Row],[ω_p3]])</f>
        <v>46.5749373582495</v>
      </c>
      <c r="BD767" s="2">
        <f>-Table4[[#This Row],[λ]]*-Table4[[#This Row],[Loss]]^(Table4[[#This Row],[θ]]+Table4[[#This Row],[ω_n3]])</f>
        <v>64.054973166180915</v>
      </c>
      <c r="BE767" s="2">
        <f>Table4[[#This Row],[v_n_w_g_w3]]*Table4[[#This Row],[pie_gain]]-Table4[[#This Row],[v_n_w_l_w3]]*Table4[[#This Row],[pie_loss]]</f>
        <v>-21.551068262594089</v>
      </c>
      <c r="BF767" s="2">
        <f>IF(Table4[[#This Row],[diff_v_w3]]&gt;=1,1,0)</f>
        <v>0</v>
      </c>
      <c r="BG767" s="2">
        <f>(Table4[[#This Row],[Accept]]-Table4[[#This Row],[projected_M1]])</f>
        <v>0</v>
      </c>
      <c r="BH767" s="2">
        <f>(Table4[[#This Row],[Accept]]-Table4[[#This Row],[projected_M2]])</f>
        <v>0</v>
      </c>
      <c r="BI767" s="2">
        <f>(Table4[[#This Row],[Accept]]-Table4[[#This Row],[projected_M3]])</f>
        <v>0</v>
      </c>
      <c r="BJ767" s="2">
        <f>(Table4[[#This Row],[Accept]]-Table4[[#This Row],[projected_M4]])</f>
        <v>0</v>
      </c>
    </row>
    <row r="768" spans="1:62" x14ac:dyDescent="0.3">
      <c r="A768">
        <v>64</v>
      </c>
      <c r="B768" t="s">
        <v>47</v>
      </c>
      <c r="C768">
        <v>0.88613857459934653</v>
      </c>
      <c r="D768">
        <v>-2</v>
      </c>
      <c r="E768" s="22">
        <f>IF(Table4[[#This Row],[Trial]]="G1",Table4[[#This Row],[Balance]]/100,IF(Table4[[#This Row],[Trial]]="G2",Table4[[#This Row],[Balance]]/200,Table4[[#This Row],[Balance]]/500))</f>
        <v>3.6</v>
      </c>
      <c r="F768" s="22">
        <f>IF(Table4[[#This Row],[Net_Balance]]&gt;1,1+(Table4[[#This Row],[Net_Balance]]-1)/$F$974,1)</f>
        <v>1.0371428571428571</v>
      </c>
      <c r="G768" s="22">
        <f>IF(Table4[[#This Row],[Net_Balance]]&lt;1,1-(1-Table4[[#This Row],[Net_Balance]])/$F$974,1)</f>
        <v>1</v>
      </c>
      <c r="H768" s="22">
        <f>IF(Table4[[#This Row],[Net_Balance]]&gt;1,1+(Table4[[#This Row],[Net_Balance]]-1)/$H$974,1)</f>
        <v>1.026</v>
      </c>
      <c r="I768" s="22">
        <f>IF(Table4[[#This Row],[Net_Balance]]&lt;1,1-(1-Table4[[#This Row],[Net_Balance]])/$H$974,1)</f>
        <v>1</v>
      </c>
      <c r="J768" s="22">
        <f>IF(Table4[[#This Row],[Net_Balance]]&gt;1,(Table4[[#This Row],[Net_Balance]]-1)/$J$974,0)</f>
        <v>5.2000000000000005E-2</v>
      </c>
      <c r="K768" s="22">
        <f>IF(Table4[[#This Row],[Net_Balance]]&lt;1,-(1-Table4[[#This Row],[Net_Balance]])/$J$974,0)</f>
        <v>0</v>
      </c>
      <c r="L768" t="s">
        <v>109</v>
      </c>
      <c r="M768" t="s">
        <v>74</v>
      </c>
      <c r="N768" t="s">
        <v>5</v>
      </c>
      <c r="O768">
        <v>0</v>
      </c>
      <c r="P768">
        <v>0</v>
      </c>
      <c r="Q768">
        <v>720</v>
      </c>
      <c r="R768">
        <v>1664606592</v>
      </c>
      <c r="S768">
        <v>3</v>
      </c>
      <c r="T768" t="s">
        <v>118</v>
      </c>
      <c r="U768">
        <v>1</v>
      </c>
      <c r="V768">
        <v>-10</v>
      </c>
      <c r="W768">
        <v>0.5</v>
      </c>
      <c r="X768">
        <v>30</v>
      </c>
      <c r="Y768">
        <v>0.5</v>
      </c>
      <c r="Z768">
        <v>10</v>
      </c>
      <c r="AA768">
        <v>400</v>
      </c>
      <c r="AB768">
        <v>20</v>
      </c>
      <c r="AC768">
        <v>2</v>
      </c>
      <c r="AD768">
        <v>0.25</v>
      </c>
      <c r="AE768">
        <v>0.75</v>
      </c>
      <c r="AF768">
        <v>2</v>
      </c>
      <c r="AG768">
        <v>0.5</v>
      </c>
      <c r="AH768">
        <v>0.25</v>
      </c>
      <c r="AI768">
        <v>0.625</v>
      </c>
      <c r="AJ768">
        <v>0.375</v>
      </c>
      <c r="AK768">
        <v>5</v>
      </c>
      <c r="AL768">
        <v>375</v>
      </c>
      <c r="AM768">
        <v>19.364916731037084</v>
      </c>
      <c r="AN768">
        <v>0.9</v>
      </c>
      <c r="AO768">
        <v>0.38419903534316502</v>
      </c>
      <c r="AP768">
        <v>0.61580096465683498</v>
      </c>
      <c r="AQ768" s="2">
        <f>Table4[[#This Row],[Gain]]^Table4[[#This Row],[θ]]</f>
        <v>20.367331083133973</v>
      </c>
      <c r="AR768" s="2">
        <f>-Table4[[#This Row],[λ]]*-Table4[[#This Row],[Loss]]^Table4[[#This Row],[θ]]</f>
        <v>15.387517868726606</v>
      </c>
      <c r="AS768" s="2">
        <f>Table4[[#This Row],[pie_gain]]*Table4[[#This Row],[v_n_w_g]]-Table4[[#This Row],[pie_loss]]*Table4[[#This Row],[v_n_w_l]]</f>
        <v>-1.6505393925811962</v>
      </c>
      <c r="AT768" s="2">
        <f>IF(Table4[[#This Row],[diff_v]]&gt;=1,1,0)</f>
        <v>0</v>
      </c>
      <c r="AU768" s="2">
        <f>Table4[[#This Row],[Gain]]^(Table4[[#This Row],[θ]]*Table4[[#This Row],[ω_p]])</f>
        <v>22.779892816489735</v>
      </c>
      <c r="AV768" s="2">
        <f>-Table4[[#This Row],[λ]]*-Table4[[#This Row],[Loss]]^(Table4[[#This Row],[θ]]*Table4[[#This Row],[ω_n]])</f>
        <v>15.387517868726606</v>
      </c>
      <c r="AW768" s="2">
        <f>Table4[[#This Row],[v_n_w_g_w]]*Table4[[#This Row],[pie_gain]]-Table4[[#This Row],[v_n_w_l_w]]*Table4[[#This Row],[pie_loss]]</f>
        <v>-0.72363550192007864</v>
      </c>
      <c r="AX768" s="2">
        <f>IF(Table4[[#This Row],[diff_v_w]]&gt;=1,1,0)</f>
        <v>0</v>
      </c>
      <c r="AY768" s="2">
        <f>Table4[[#This Row],[Gain]]^(Table4[[#This Row],[θ]])*Table4[[#This Row],[ω_p2]]</f>
        <v>20.896881691295455</v>
      </c>
      <c r="AZ768" s="2">
        <f>-Table4[[#This Row],[λ]]*-Table4[[#This Row],[Loss]]^(Table4[[#This Row],[θ]])*Table4[[#This Row],[ω_n2]]</f>
        <v>15.387517868726606</v>
      </c>
      <c r="BA768" s="2">
        <f>Table4[[#This Row],[v_n_w_g_w2]]*Table4[[#This Row],[pie_gain]]-Table4[[#This Row],[v_n_w_l_w2]]*Table4[[#This Row],[pie_loss]]</f>
        <v>-1.4470865597601694</v>
      </c>
      <c r="BB768" s="2">
        <f>IF(Table4[[#This Row],[diff_v_w2]]&gt;=1,1,0)</f>
        <v>0</v>
      </c>
      <c r="BC768" s="2">
        <f>Table4[[#This Row],[Gain]]^(Table4[[#This Row],[θ]]+Table4[[#This Row],[ω_p3]])</f>
        <v>24.307731380836611</v>
      </c>
      <c r="BD768" s="2">
        <f>-Table4[[#This Row],[λ]]*-Table4[[#This Row],[Loss]]^(Table4[[#This Row],[θ]]+Table4[[#This Row],[ω_n3]])</f>
        <v>15.387517868726606</v>
      </c>
      <c r="BE768" s="2">
        <f>Table4[[#This Row],[v_n_w_g_w3]]*Table4[[#This Row],[pie_gain]]-Table4[[#This Row],[v_n_w_l_w3]]*Table4[[#This Row],[pie_loss]]</f>
        <v>-0.13664139933792363</v>
      </c>
      <c r="BF768" s="2">
        <f>IF(Table4[[#This Row],[diff_v_w3]]&gt;=1,1,0)</f>
        <v>0</v>
      </c>
      <c r="BG768" s="2">
        <f>(Table4[[#This Row],[Accept]]-Table4[[#This Row],[projected_M1]])</f>
        <v>0</v>
      </c>
      <c r="BH768" s="2">
        <f>(Table4[[#This Row],[Accept]]-Table4[[#This Row],[projected_M2]])</f>
        <v>0</v>
      </c>
      <c r="BI768" s="2">
        <f>(Table4[[#This Row],[Accept]]-Table4[[#This Row],[projected_M3]])</f>
        <v>0</v>
      </c>
      <c r="BJ768" s="2">
        <f>(Table4[[#This Row],[Accept]]-Table4[[#This Row],[projected_M4]])</f>
        <v>0</v>
      </c>
    </row>
    <row r="769" spans="1:62" x14ac:dyDescent="0.3">
      <c r="A769">
        <v>0</v>
      </c>
      <c r="B769" t="s">
        <v>47</v>
      </c>
      <c r="C769">
        <v>0.88613857459934653</v>
      </c>
      <c r="D769">
        <v>-2</v>
      </c>
      <c r="E769" s="22">
        <f>IF(Table4[[#This Row],[Trial]]="G1",Table4[[#This Row],[Balance]]/100,IF(Table4[[#This Row],[Trial]]="G2",Table4[[#This Row],[Balance]]/200,Table4[[#This Row],[Balance]]/500))</f>
        <v>1</v>
      </c>
      <c r="F769" s="22">
        <f>IF(Table4[[#This Row],[Net_Balance]]&gt;1,1+(Table4[[#This Row],[Net_Balance]]-1)/$F$974,1)</f>
        <v>1</v>
      </c>
      <c r="G769" s="22">
        <f>IF(Table4[[#This Row],[Net_Balance]]&lt;1,1-(1-Table4[[#This Row],[Net_Balance]])/$F$974,1)</f>
        <v>1</v>
      </c>
      <c r="H769" s="22">
        <f>IF(Table4[[#This Row],[Net_Balance]]&gt;1,1+(Table4[[#This Row],[Net_Balance]]-1)/$H$974,1)</f>
        <v>1</v>
      </c>
      <c r="I769" s="22">
        <f>IF(Table4[[#This Row],[Net_Balance]]&lt;1,1-(1-Table4[[#This Row],[Net_Balance]])/$H$974,1)</f>
        <v>1</v>
      </c>
      <c r="J769" s="22">
        <f>IF(Table4[[#This Row],[Net_Balance]]&gt;1,(Table4[[#This Row],[Net_Balance]]-1)/$J$974,0)</f>
        <v>0</v>
      </c>
      <c r="K769" s="22">
        <f>IF(Table4[[#This Row],[Net_Balance]]&lt;1,-(1-Table4[[#This Row],[Net_Balance]])/$J$974,0)</f>
        <v>0</v>
      </c>
      <c r="L769" t="s">
        <v>110</v>
      </c>
      <c r="M769" t="s">
        <v>80</v>
      </c>
      <c r="N769" t="s">
        <v>5</v>
      </c>
      <c r="O769">
        <v>0</v>
      </c>
      <c r="P769">
        <v>0</v>
      </c>
      <c r="Q769">
        <v>500</v>
      </c>
      <c r="R769">
        <v>1664606662</v>
      </c>
      <c r="S769" t="s">
        <v>136</v>
      </c>
      <c r="T769" t="s">
        <v>118</v>
      </c>
      <c r="U769">
        <v>1</v>
      </c>
      <c r="V769">
        <v>-90</v>
      </c>
      <c r="W769">
        <v>0.5</v>
      </c>
      <c r="X769">
        <v>80</v>
      </c>
      <c r="Y769">
        <v>0.5</v>
      </c>
      <c r="Z769">
        <v>-5</v>
      </c>
      <c r="AA769">
        <v>7225</v>
      </c>
      <c r="AB769">
        <v>85</v>
      </c>
      <c r="AC769">
        <v>4</v>
      </c>
      <c r="AD769">
        <v>0.25</v>
      </c>
      <c r="AE769">
        <v>0.75</v>
      </c>
      <c r="AF769">
        <v>1</v>
      </c>
      <c r="AG769">
        <v>0.25</v>
      </c>
      <c r="AH769">
        <v>0.5</v>
      </c>
      <c r="AI769">
        <v>0.375</v>
      </c>
      <c r="AJ769">
        <v>0.625</v>
      </c>
      <c r="AK769">
        <v>16.25</v>
      </c>
      <c r="AL769">
        <v>6773.4375</v>
      </c>
      <c r="AM769">
        <v>82.300896106907615</v>
      </c>
      <c r="AN769">
        <v>0.9</v>
      </c>
      <c r="AO769">
        <v>0.60844334427391233</v>
      </c>
      <c r="AP769">
        <v>0.39155665572608767</v>
      </c>
      <c r="AQ769" s="2">
        <f>Table4[[#This Row],[Gain]]^Table4[[#This Row],[θ]]</f>
        <v>48.573729325843161</v>
      </c>
      <c r="AR769" s="2">
        <f>-Table4[[#This Row],[λ]]*-Table4[[#This Row],[Loss]]^Table4[[#This Row],[θ]]</f>
        <v>107.83498131120591</v>
      </c>
      <c r="AS769" s="2">
        <f>Table4[[#This Row],[pie_gain]]*Table4[[#This Row],[v_n_w_g]]-Table4[[#This Row],[pie_loss]]*Table4[[#This Row],[v_n_w_l]]</f>
        <v>-12.669142337629129</v>
      </c>
      <c r="AT769" s="2">
        <f>IF(Table4[[#This Row],[diff_v]]&gt;=1,1,0)</f>
        <v>0</v>
      </c>
      <c r="AU769" s="2">
        <f>Table4[[#This Row],[Gain]]^(Table4[[#This Row],[θ]]*Table4[[#This Row],[ω_p]])</f>
        <v>48.573729325843161</v>
      </c>
      <c r="AV769" s="2">
        <f>-Table4[[#This Row],[λ]]*-Table4[[#This Row],[Loss]]^(Table4[[#This Row],[θ]]*Table4[[#This Row],[ω_n]])</f>
        <v>107.83498131120591</v>
      </c>
      <c r="AW769" s="2">
        <f>Table4[[#This Row],[v_n_w_g_w]]*Table4[[#This Row],[pie_gain]]-Table4[[#This Row],[v_n_w_l_w]]*Table4[[#This Row],[pie_loss]]</f>
        <v>-12.669142337629129</v>
      </c>
      <c r="AX769" s="2">
        <f>IF(Table4[[#This Row],[diff_v_w]]&gt;=1,1,0)</f>
        <v>0</v>
      </c>
      <c r="AY769" s="2">
        <f>Table4[[#This Row],[Gain]]^(Table4[[#This Row],[θ]])*Table4[[#This Row],[ω_p2]]</f>
        <v>48.573729325843161</v>
      </c>
      <c r="AZ769" s="2">
        <f>-Table4[[#This Row],[λ]]*-Table4[[#This Row],[Loss]]^(Table4[[#This Row],[θ]])*Table4[[#This Row],[ω_n2]]</f>
        <v>107.83498131120591</v>
      </c>
      <c r="BA769" s="2">
        <f>Table4[[#This Row],[v_n_w_g_w2]]*Table4[[#This Row],[pie_gain]]-Table4[[#This Row],[v_n_w_l_w2]]*Table4[[#This Row],[pie_loss]]</f>
        <v>-12.669142337629129</v>
      </c>
      <c r="BB769" s="2">
        <f>IF(Table4[[#This Row],[diff_v_w2]]&gt;=1,1,0)</f>
        <v>0</v>
      </c>
      <c r="BC769" s="2">
        <f>Table4[[#This Row],[Gain]]^(Table4[[#This Row],[θ]]+Table4[[#This Row],[ω_p3]])</f>
        <v>48.573729325843161</v>
      </c>
      <c r="BD769" s="2">
        <f>-Table4[[#This Row],[λ]]*-Table4[[#This Row],[Loss]]^(Table4[[#This Row],[θ]]+Table4[[#This Row],[ω_n3]])</f>
        <v>107.83498131120591</v>
      </c>
      <c r="BE769" s="2">
        <f>Table4[[#This Row],[v_n_w_g_w3]]*Table4[[#This Row],[pie_gain]]-Table4[[#This Row],[v_n_w_l_w3]]*Table4[[#This Row],[pie_loss]]</f>
        <v>-12.669142337629129</v>
      </c>
      <c r="BF769" s="2">
        <f>IF(Table4[[#This Row],[diff_v_w3]]&gt;=1,1,0)</f>
        <v>0</v>
      </c>
      <c r="BG769" s="2">
        <f>(Table4[[#This Row],[Accept]]-Table4[[#This Row],[projected_M1]])</f>
        <v>0</v>
      </c>
      <c r="BH769" s="2">
        <f>(Table4[[#This Row],[Accept]]-Table4[[#This Row],[projected_M2]])</f>
        <v>0</v>
      </c>
      <c r="BI769" s="2">
        <f>(Table4[[#This Row],[Accept]]-Table4[[#This Row],[projected_M3]])</f>
        <v>0</v>
      </c>
      <c r="BJ769" s="2">
        <f>(Table4[[#This Row],[Accept]]-Table4[[#This Row],[projected_M4]])</f>
        <v>0</v>
      </c>
    </row>
    <row r="770" spans="1:62" x14ac:dyDescent="0.3">
      <c r="A770">
        <v>1</v>
      </c>
      <c r="B770" t="s">
        <v>47</v>
      </c>
      <c r="C770">
        <v>0.88613857459934653</v>
      </c>
      <c r="D770">
        <v>-2</v>
      </c>
      <c r="E770" s="22">
        <f>IF(Table4[[#This Row],[Trial]]="G1",Table4[[#This Row],[Balance]]/100,IF(Table4[[#This Row],[Trial]]="G2",Table4[[#This Row],[Balance]]/200,Table4[[#This Row],[Balance]]/500))</f>
        <v>1</v>
      </c>
      <c r="F770" s="22">
        <f>IF(Table4[[#This Row],[Net_Balance]]&gt;1,1+(Table4[[#This Row],[Net_Balance]]-1)/$F$974,1)</f>
        <v>1</v>
      </c>
      <c r="G770" s="22">
        <f>IF(Table4[[#This Row],[Net_Balance]]&lt;1,1-(1-Table4[[#This Row],[Net_Balance]])/$F$974,1)</f>
        <v>1</v>
      </c>
      <c r="H770" s="22">
        <f>IF(Table4[[#This Row],[Net_Balance]]&gt;1,1+(Table4[[#This Row],[Net_Balance]]-1)/$H$974,1)</f>
        <v>1</v>
      </c>
      <c r="I770" s="22">
        <f>IF(Table4[[#This Row],[Net_Balance]]&lt;1,1-(1-Table4[[#This Row],[Net_Balance]])/$H$974,1)</f>
        <v>1</v>
      </c>
      <c r="J770" s="22">
        <f>IF(Table4[[#This Row],[Net_Balance]]&gt;1,(Table4[[#This Row],[Net_Balance]]-1)/$J$974,0)</f>
        <v>0</v>
      </c>
      <c r="K770" s="22">
        <f>IF(Table4[[#This Row],[Net_Balance]]&lt;1,-(1-Table4[[#This Row],[Net_Balance]])/$J$974,0)</f>
        <v>0</v>
      </c>
      <c r="L770" t="s">
        <v>110</v>
      </c>
      <c r="M770" t="s">
        <v>69</v>
      </c>
      <c r="N770" t="s">
        <v>5</v>
      </c>
      <c r="O770">
        <v>0</v>
      </c>
      <c r="P770">
        <v>0</v>
      </c>
      <c r="Q770">
        <v>500</v>
      </c>
      <c r="R770">
        <v>1664606675</v>
      </c>
      <c r="S770">
        <v>13</v>
      </c>
      <c r="T770" t="s">
        <v>117</v>
      </c>
      <c r="U770">
        <v>0</v>
      </c>
      <c r="V770">
        <v>-50</v>
      </c>
      <c r="W770">
        <v>0.5</v>
      </c>
      <c r="X770">
        <v>50</v>
      </c>
      <c r="Y770">
        <v>0.5</v>
      </c>
      <c r="Z770">
        <v>0</v>
      </c>
      <c r="AA770">
        <v>2500</v>
      </c>
      <c r="AB770">
        <v>50</v>
      </c>
      <c r="AC770">
        <v>4</v>
      </c>
      <c r="AD770">
        <v>0.25</v>
      </c>
      <c r="AE770">
        <v>0.75</v>
      </c>
      <c r="AF770">
        <v>1</v>
      </c>
      <c r="AG770">
        <v>0.25</v>
      </c>
      <c r="AH770">
        <v>0.5</v>
      </c>
      <c r="AI770">
        <v>0.375</v>
      </c>
      <c r="AJ770">
        <v>0.625</v>
      </c>
      <c r="AK770">
        <v>12.5</v>
      </c>
      <c r="AL770">
        <v>2343.75</v>
      </c>
      <c r="AM770">
        <v>48.412291827592711</v>
      </c>
      <c r="AN770">
        <v>0.9</v>
      </c>
      <c r="AO770">
        <v>0.60844334427391233</v>
      </c>
      <c r="AP770">
        <v>0.39155665572608767</v>
      </c>
      <c r="AQ770" s="2">
        <f>Table4[[#This Row],[Gain]]^Table4[[#This Row],[θ]]</f>
        <v>32.027486583090457</v>
      </c>
      <c r="AR770" s="2">
        <f>-Table4[[#This Row],[λ]]*-Table4[[#This Row],[Loss]]^Table4[[#This Row],[θ]]</f>
        <v>64.054973166180915</v>
      </c>
      <c r="AS770" s="2">
        <f>Table4[[#This Row],[pie_gain]]*Table4[[#This Row],[v_n_w_g]]-Table4[[#This Row],[pie_loss]]*Table4[[#This Row],[v_n_w_l]]</f>
        <v>-5.5942400302706687</v>
      </c>
      <c r="AT770" s="2">
        <f>IF(Table4[[#This Row],[diff_v]]&gt;=1,1,0)</f>
        <v>0</v>
      </c>
      <c r="AU770" s="2">
        <f>Table4[[#This Row],[Gain]]^(Table4[[#This Row],[θ]]*Table4[[#This Row],[ω_p]])</f>
        <v>32.027486583090457</v>
      </c>
      <c r="AV770" s="2">
        <f>-Table4[[#This Row],[λ]]*-Table4[[#This Row],[Loss]]^(Table4[[#This Row],[θ]]*Table4[[#This Row],[ω_n]])</f>
        <v>64.054973166180915</v>
      </c>
      <c r="AW770" s="2">
        <f>Table4[[#This Row],[v_n_w_g_w]]*Table4[[#This Row],[pie_gain]]-Table4[[#This Row],[v_n_w_l_w]]*Table4[[#This Row],[pie_loss]]</f>
        <v>-5.5942400302706687</v>
      </c>
      <c r="AX770" s="2">
        <f>IF(Table4[[#This Row],[diff_v_w]]&gt;=1,1,0)</f>
        <v>0</v>
      </c>
      <c r="AY770" s="2">
        <f>Table4[[#This Row],[Gain]]^(Table4[[#This Row],[θ]])*Table4[[#This Row],[ω_p2]]</f>
        <v>32.027486583090457</v>
      </c>
      <c r="AZ770" s="2">
        <f>-Table4[[#This Row],[λ]]*-Table4[[#This Row],[Loss]]^(Table4[[#This Row],[θ]])*Table4[[#This Row],[ω_n2]]</f>
        <v>64.054973166180915</v>
      </c>
      <c r="BA770" s="2">
        <f>Table4[[#This Row],[v_n_w_g_w2]]*Table4[[#This Row],[pie_gain]]-Table4[[#This Row],[v_n_w_l_w2]]*Table4[[#This Row],[pie_loss]]</f>
        <v>-5.5942400302706687</v>
      </c>
      <c r="BB770" s="2">
        <f>IF(Table4[[#This Row],[diff_v_w2]]&gt;=1,1,0)</f>
        <v>0</v>
      </c>
      <c r="BC770" s="2">
        <f>Table4[[#This Row],[Gain]]^(Table4[[#This Row],[θ]]+Table4[[#This Row],[ω_p3]])</f>
        <v>32.027486583090457</v>
      </c>
      <c r="BD770" s="2">
        <f>-Table4[[#This Row],[λ]]*-Table4[[#This Row],[Loss]]^(Table4[[#This Row],[θ]]+Table4[[#This Row],[ω_n3]])</f>
        <v>64.054973166180915</v>
      </c>
      <c r="BE770" s="2">
        <f>Table4[[#This Row],[v_n_w_g_w3]]*Table4[[#This Row],[pie_gain]]-Table4[[#This Row],[v_n_w_l_w3]]*Table4[[#This Row],[pie_loss]]</f>
        <v>-5.5942400302706687</v>
      </c>
      <c r="BF770" s="2">
        <f>IF(Table4[[#This Row],[diff_v_w3]]&gt;=1,1,0)</f>
        <v>0</v>
      </c>
      <c r="BG770" s="2">
        <f>(Table4[[#This Row],[Accept]]-Table4[[#This Row],[projected_M1]])</f>
        <v>0</v>
      </c>
      <c r="BH770" s="2">
        <f>(Table4[[#This Row],[Accept]]-Table4[[#This Row],[projected_M2]])</f>
        <v>0</v>
      </c>
      <c r="BI770" s="2">
        <f>(Table4[[#This Row],[Accept]]-Table4[[#This Row],[projected_M3]])</f>
        <v>0</v>
      </c>
      <c r="BJ770" s="2">
        <f>(Table4[[#This Row],[Accept]]-Table4[[#This Row],[projected_M4]])</f>
        <v>0</v>
      </c>
    </row>
    <row r="771" spans="1:62" x14ac:dyDescent="0.3">
      <c r="A771">
        <v>2</v>
      </c>
      <c r="B771" t="s">
        <v>47</v>
      </c>
      <c r="C771">
        <v>0.88613857459934653</v>
      </c>
      <c r="D771">
        <v>-2</v>
      </c>
      <c r="E771" s="22">
        <f>IF(Table4[[#This Row],[Trial]]="G1",Table4[[#This Row],[Balance]]/100,IF(Table4[[#This Row],[Trial]]="G2",Table4[[#This Row],[Balance]]/200,Table4[[#This Row],[Balance]]/500))</f>
        <v>0.98</v>
      </c>
      <c r="F771" s="22">
        <f>IF(Table4[[#This Row],[Net_Balance]]&gt;1,1+(Table4[[#This Row],[Net_Balance]]-1)/$F$974,1)</f>
        <v>1</v>
      </c>
      <c r="G771" s="22">
        <f>IF(Table4[[#This Row],[Net_Balance]]&lt;1,1-(1-Table4[[#This Row],[Net_Balance]])/$F$974,1)</f>
        <v>0.99971428571428567</v>
      </c>
      <c r="H771" s="22">
        <f>IF(Table4[[#This Row],[Net_Balance]]&gt;1,1+(Table4[[#This Row],[Net_Balance]]-1)/$H$974,1)</f>
        <v>1</v>
      </c>
      <c r="I771" s="22">
        <f>IF(Table4[[#This Row],[Net_Balance]]&lt;1,1-(1-Table4[[#This Row],[Net_Balance]])/$H$974,1)</f>
        <v>0.99980000000000002</v>
      </c>
      <c r="J771" s="22">
        <f>IF(Table4[[#This Row],[Net_Balance]]&gt;1,(Table4[[#This Row],[Net_Balance]]-1)/$J$974,0)</f>
        <v>0</v>
      </c>
      <c r="K771" s="22">
        <f>IF(Table4[[#This Row],[Net_Balance]]&lt;1,-(1-Table4[[#This Row],[Net_Balance]])/$J$974,0)</f>
        <v>-4.0000000000000034E-4</v>
      </c>
      <c r="L771" t="s">
        <v>110</v>
      </c>
      <c r="M771" t="s">
        <v>65</v>
      </c>
      <c r="N771" t="s">
        <v>7</v>
      </c>
      <c r="O771">
        <v>1</v>
      </c>
      <c r="P771">
        <v>-10</v>
      </c>
      <c r="Q771">
        <v>490</v>
      </c>
      <c r="R771">
        <v>1664606679</v>
      </c>
      <c r="S771">
        <v>4</v>
      </c>
      <c r="T771" t="s">
        <v>118</v>
      </c>
      <c r="U771">
        <v>1</v>
      </c>
      <c r="V771">
        <v>-10</v>
      </c>
      <c r="W771">
        <v>0.5</v>
      </c>
      <c r="X771">
        <v>10</v>
      </c>
      <c r="Y771">
        <v>0.5</v>
      </c>
      <c r="Z771">
        <v>0</v>
      </c>
      <c r="AA771">
        <v>100</v>
      </c>
      <c r="AB771">
        <v>10</v>
      </c>
      <c r="AC771">
        <v>2</v>
      </c>
      <c r="AD771">
        <v>0.25</v>
      </c>
      <c r="AE771">
        <v>0.75</v>
      </c>
      <c r="AF771">
        <v>1</v>
      </c>
      <c r="AG771">
        <v>0.25</v>
      </c>
      <c r="AH771">
        <v>0.5</v>
      </c>
      <c r="AI771">
        <v>0.375</v>
      </c>
      <c r="AJ771">
        <v>0.625</v>
      </c>
      <c r="AK771">
        <v>2.5</v>
      </c>
      <c r="AL771">
        <v>93.75</v>
      </c>
      <c r="AM771">
        <v>9.6824583655185421</v>
      </c>
      <c r="AN771">
        <v>0.9</v>
      </c>
      <c r="AO771">
        <v>0.60844334427391233</v>
      </c>
      <c r="AP771">
        <v>0.39155665572608767</v>
      </c>
      <c r="AQ771" s="2">
        <f>Table4[[#This Row],[Gain]]^Table4[[#This Row],[θ]]</f>
        <v>7.693758934363303</v>
      </c>
      <c r="AR771" s="2">
        <f>-Table4[[#This Row],[λ]]*-Table4[[#This Row],[Loss]]^Table4[[#This Row],[θ]]</f>
        <v>15.387517868726606</v>
      </c>
      <c r="AS771" s="2">
        <f>Table4[[#This Row],[pie_gain]]*Table4[[#This Row],[v_n_w_g]]-Table4[[#This Row],[pie_loss]]*Table4[[#This Row],[v_n_w_l]]</f>
        <v>-1.3438686205427057</v>
      </c>
      <c r="AT771" s="2">
        <f>IF(Table4[[#This Row],[diff_v]]&gt;=1,1,0)</f>
        <v>0</v>
      </c>
      <c r="AU771" s="2">
        <f>Table4[[#This Row],[Gain]]^(Table4[[#This Row],[θ]]*Table4[[#This Row],[ω_p]])</f>
        <v>7.693758934363303</v>
      </c>
      <c r="AV771" s="2">
        <f>-Table4[[#This Row],[λ]]*-Table4[[#This Row],[Loss]]^(Table4[[#This Row],[θ]]*Table4[[#This Row],[ω_n]])</f>
        <v>15.378549958092567</v>
      </c>
      <c r="AW771" s="2">
        <f>Table4[[#This Row],[v_n_w_g_w]]*Table4[[#This Row],[pie_gain]]-Table4[[#This Row],[v_n_w_l_w]]*Table4[[#This Row],[pie_loss]]</f>
        <v>-1.3403571754459911</v>
      </c>
      <c r="AX771" s="2">
        <f>IF(Table4[[#This Row],[diff_v_w]]&gt;=1,1,0)</f>
        <v>0</v>
      </c>
      <c r="AY771" s="2">
        <f>Table4[[#This Row],[Gain]]^(Table4[[#This Row],[θ]])*Table4[[#This Row],[ω_p2]]</f>
        <v>7.693758934363303</v>
      </c>
      <c r="AZ771" s="2">
        <f>-Table4[[#This Row],[λ]]*-Table4[[#This Row],[Loss]]^(Table4[[#This Row],[θ]])*Table4[[#This Row],[ω_n2]]</f>
        <v>15.384440365152861</v>
      </c>
      <c r="BA771" s="2">
        <f>Table4[[#This Row],[v_n_w_g_w2]]*Table4[[#This Row],[pie_gain]]-Table4[[#This Row],[v_n_w_l_w2]]*Table4[[#This Row],[pie_loss]]</f>
        <v>-1.3426636035353852</v>
      </c>
      <c r="BB771" s="2">
        <f>IF(Table4[[#This Row],[diff_v_w2]]&gt;=1,1,0)</f>
        <v>0</v>
      </c>
      <c r="BC771" s="2">
        <f>Table4[[#This Row],[Gain]]^(Table4[[#This Row],[θ]]+Table4[[#This Row],[ω_p3]])</f>
        <v>7.693758934363303</v>
      </c>
      <c r="BD771" s="2">
        <f>-Table4[[#This Row],[λ]]*-Table4[[#This Row],[Loss]]^(Table4[[#This Row],[θ]]+Table4[[#This Row],[ω_n3]])</f>
        <v>15.373351965662385</v>
      </c>
      <c r="BE771" s="2">
        <f>Table4[[#This Row],[v_n_w_g_w3]]*Table4[[#This Row],[pie_gain]]-Table4[[#This Row],[v_n_w_l_w3]]*Table4[[#This Row],[pie_loss]]</f>
        <v>-1.3383218669135397</v>
      </c>
      <c r="BF771" s="2">
        <f>IF(Table4[[#This Row],[diff_v_w3]]&gt;=1,1,0)</f>
        <v>0</v>
      </c>
      <c r="BG771" s="2">
        <f>(Table4[[#This Row],[Accept]]-Table4[[#This Row],[projected_M1]])</f>
        <v>1</v>
      </c>
      <c r="BH771" s="2">
        <f>(Table4[[#This Row],[Accept]]-Table4[[#This Row],[projected_M2]])</f>
        <v>1</v>
      </c>
      <c r="BI771" s="2">
        <f>(Table4[[#This Row],[Accept]]-Table4[[#This Row],[projected_M3]])</f>
        <v>1</v>
      </c>
      <c r="BJ771" s="2">
        <f>(Table4[[#This Row],[Accept]]-Table4[[#This Row],[projected_M4]])</f>
        <v>1</v>
      </c>
    </row>
    <row r="772" spans="1:62" x14ac:dyDescent="0.3">
      <c r="A772">
        <v>3</v>
      </c>
      <c r="B772" t="s">
        <v>47</v>
      </c>
      <c r="C772">
        <v>0.88613857459934653</v>
      </c>
      <c r="D772">
        <v>-2</v>
      </c>
      <c r="E772" s="22">
        <f>IF(Table4[[#This Row],[Trial]]="G1",Table4[[#This Row],[Balance]]/100,IF(Table4[[#This Row],[Trial]]="G2",Table4[[#This Row],[Balance]]/200,Table4[[#This Row],[Balance]]/500))</f>
        <v>0.98</v>
      </c>
      <c r="F772" s="22">
        <f>IF(Table4[[#This Row],[Net_Balance]]&gt;1,1+(Table4[[#This Row],[Net_Balance]]-1)/$F$974,1)</f>
        <v>1</v>
      </c>
      <c r="G772" s="22">
        <f>IF(Table4[[#This Row],[Net_Balance]]&lt;1,1-(1-Table4[[#This Row],[Net_Balance]])/$F$974,1)</f>
        <v>0.99971428571428567</v>
      </c>
      <c r="H772" s="22">
        <f>IF(Table4[[#This Row],[Net_Balance]]&gt;1,1+(Table4[[#This Row],[Net_Balance]]-1)/$H$974,1)</f>
        <v>1</v>
      </c>
      <c r="I772" s="22">
        <f>IF(Table4[[#This Row],[Net_Balance]]&lt;1,1-(1-Table4[[#This Row],[Net_Balance]])/$H$974,1)</f>
        <v>0.99980000000000002</v>
      </c>
      <c r="J772" s="22">
        <f>IF(Table4[[#This Row],[Net_Balance]]&gt;1,(Table4[[#This Row],[Net_Balance]]-1)/$J$974,0)</f>
        <v>0</v>
      </c>
      <c r="K772" s="22">
        <f>IF(Table4[[#This Row],[Net_Balance]]&lt;1,-(1-Table4[[#This Row],[Net_Balance]])/$J$974,0)</f>
        <v>-4.0000000000000034E-4</v>
      </c>
      <c r="L772" t="s">
        <v>110</v>
      </c>
      <c r="M772" t="s">
        <v>83</v>
      </c>
      <c r="N772" t="s">
        <v>5</v>
      </c>
      <c r="O772">
        <v>0</v>
      </c>
      <c r="P772">
        <v>0</v>
      </c>
      <c r="Q772">
        <v>490</v>
      </c>
      <c r="R772">
        <v>1664606686</v>
      </c>
      <c r="S772">
        <v>7</v>
      </c>
      <c r="T772" t="s">
        <v>117</v>
      </c>
      <c r="U772">
        <v>0</v>
      </c>
      <c r="V772">
        <v>-50</v>
      </c>
      <c r="W772">
        <v>0.5</v>
      </c>
      <c r="X772">
        <v>40</v>
      </c>
      <c r="Y772">
        <v>0.5</v>
      </c>
      <c r="Z772">
        <v>-5</v>
      </c>
      <c r="AA772">
        <v>2025</v>
      </c>
      <c r="AB772">
        <v>45</v>
      </c>
      <c r="AC772">
        <v>2</v>
      </c>
      <c r="AD772">
        <v>0.25</v>
      </c>
      <c r="AE772">
        <v>0.75</v>
      </c>
      <c r="AF772">
        <v>2</v>
      </c>
      <c r="AG772">
        <v>0.5</v>
      </c>
      <c r="AH772">
        <v>0.25</v>
      </c>
      <c r="AI772">
        <v>0.625</v>
      </c>
      <c r="AJ772">
        <v>0.375</v>
      </c>
      <c r="AK772">
        <v>-16.25</v>
      </c>
      <c r="AL772">
        <v>1898.4375</v>
      </c>
      <c r="AM772">
        <v>43.571062644833439</v>
      </c>
      <c r="AN772">
        <v>0.9</v>
      </c>
      <c r="AO772">
        <v>0.38419903534316502</v>
      </c>
      <c r="AP772">
        <v>0.61580096465683498</v>
      </c>
      <c r="AQ772" s="2">
        <f>Table4[[#This Row],[Gain]]^Table4[[#This Row],[θ]]</f>
        <v>26.281318966403699</v>
      </c>
      <c r="AR772" s="2">
        <f>-Table4[[#This Row],[λ]]*-Table4[[#This Row],[Loss]]^Table4[[#This Row],[θ]]</f>
        <v>64.054973166180915</v>
      </c>
      <c r="AS772" s="2">
        <f>Table4[[#This Row],[pie_gain]]*Table4[[#This Row],[v_n_w_g]]-Table4[[#This Row],[pie_loss]]*Table4[[#This Row],[v_n_w_l]]</f>
        <v>-29.347856872363558</v>
      </c>
      <c r="AT772" s="2">
        <f>IF(Table4[[#This Row],[diff_v]]&gt;=1,1,0)</f>
        <v>0</v>
      </c>
      <c r="AU772" s="2">
        <f>Table4[[#This Row],[Gain]]^(Table4[[#This Row],[θ]]*Table4[[#This Row],[ω_p]])</f>
        <v>26.281318966403699</v>
      </c>
      <c r="AV772" s="2">
        <f>-Table4[[#This Row],[λ]]*-Table4[[#This Row],[Loss]]^(Table4[[#This Row],[θ]]*Table4[[#This Row],[ω_n]])</f>
        <v>63.991560969982274</v>
      </c>
      <c r="AW772" s="2">
        <f>Table4[[#This Row],[v_n_w_g_w]]*Table4[[#This Row],[pie_gain]]-Table4[[#This Row],[v_n_w_l_w]]*Table4[[#This Row],[pie_loss]]</f>
        <v>-29.308807580773426</v>
      </c>
      <c r="AX772" s="2">
        <f>IF(Table4[[#This Row],[diff_v_w]]&gt;=1,1,0)</f>
        <v>0</v>
      </c>
      <c r="AY772" s="2">
        <f>Table4[[#This Row],[Gain]]^(Table4[[#This Row],[θ]])*Table4[[#This Row],[ω_p2]]</f>
        <v>26.281318966403699</v>
      </c>
      <c r="AZ772" s="2">
        <f>-Table4[[#This Row],[λ]]*-Table4[[#This Row],[Loss]]^(Table4[[#This Row],[θ]])*Table4[[#This Row],[ω_n2]]</f>
        <v>64.042162171547673</v>
      </c>
      <c r="BA772" s="2">
        <f>Table4[[#This Row],[v_n_w_g_w2]]*Table4[[#This Row],[pie_gain]]-Table4[[#This Row],[v_n_w_l_w2]]*Table4[[#This Row],[pie_loss]]</f>
        <v>-29.339967849510195</v>
      </c>
      <c r="BB772" s="2">
        <f>IF(Table4[[#This Row],[diff_v_w2]]&gt;=1,1,0)</f>
        <v>0</v>
      </c>
      <c r="BC772" s="2">
        <f>Table4[[#This Row],[Gain]]^(Table4[[#This Row],[θ]]+Table4[[#This Row],[ω_p3]])</f>
        <v>26.281318966403699</v>
      </c>
      <c r="BD772" s="2">
        <f>-Table4[[#This Row],[λ]]*-Table4[[#This Row],[Loss]]^(Table4[[#This Row],[θ]]+Table4[[#This Row],[ω_n3]])</f>
        <v>63.954817737231053</v>
      </c>
      <c r="BE772" s="2">
        <f>Table4[[#This Row],[v_n_w_g_w3]]*Table4[[#This Row],[pie_gain]]-Table4[[#This Row],[v_n_w_l_w3]]*Table4[[#This Row],[pie_loss]]</f>
        <v>-29.286181062600612</v>
      </c>
      <c r="BF772" s="2">
        <f>IF(Table4[[#This Row],[diff_v_w3]]&gt;=1,1,0)</f>
        <v>0</v>
      </c>
      <c r="BG772" s="2">
        <f>(Table4[[#This Row],[Accept]]-Table4[[#This Row],[projected_M1]])</f>
        <v>0</v>
      </c>
      <c r="BH772" s="2">
        <f>(Table4[[#This Row],[Accept]]-Table4[[#This Row],[projected_M2]])</f>
        <v>0</v>
      </c>
      <c r="BI772" s="2">
        <f>(Table4[[#This Row],[Accept]]-Table4[[#This Row],[projected_M3]])</f>
        <v>0</v>
      </c>
      <c r="BJ772" s="2">
        <f>(Table4[[#This Row],[Accept]]-Table4[[#This Row],[projected_M4]])</f>
        <v>0</v>
      </c>
    </row>
    <row r="773" spans="1:62" x14ac:dyDescent="0.3">
      <c r="A773">
        <v>4</v>
      </c>
      <c r="B773" t="s">
        <v>47</v>
      </c>
      <c r="C773">
        <v>0.88613857459934653</v>
      </c>
      <c r="D773">
        <v>-2</v>
      </c>
      <c r="E773" s="22">
        <f>IF(Table4[[#This Row],[Trial]]="G1",Table4[[#This Row],[Balance]]/100,IF(Table4[[#This Row],[Trial]]="G2",Table4[[#This Row],[Balance]]/200,Table4[[#This Row],[Balance]]/500))</f>
        <v>0.98</v>
      </c>
      <c r="F773" s="22">
        <f>IF(Table4[[#This Row],[Net_Balance]]&gt;1,1+(Table4[[#This Row],[Net_Balance]]-1)/$F$974,1)</f>
        <v>1</v>
      </c>
      <c r="G773" s="22">
        <f>IF(Table4[[#This Row],[Net_Balance]]&lt;1,1-(1-Table4[[#This Row],[Net_Balance]])/$F$974,1)</f>
        <v>0.99971428571428567</v>
      </c>
      <c r="H773" s="22">
        <f>IF(Table4[[#This Row],[Net_Balance]]&gt;1,1+(Table4[[#This Row],[Net_Balance]]-1)/$H$974,1)</f>
        <v>1</v>
      </c>
      <c r="I773" s="22">
        <f>IF(Table4[[#This Row],[Net_Balance]]&lt;1,1-(1-Table4[[#This Row],[Net_Balance]])/$H$974,1)</f>
        <v>0.99980000000000002</v>
      </c>
      <c r="J773" s="22">
        <f>IF(Table4[[#This Row],[Net_Balance]]&gt;1,(Table4[[#This Row],[Net_Balance]]-1)/$J$974,0)</f>
        <v>0</v>
      </c>
      <c r="K773" s="22">
        <f>IF(Table4[[#This Row],[Net_Balance]]&lt;1,-(1-Table4[[#This Row],[Net_Balance]])/$J$974,0)</f>
        <v>-4.0000000000000034E-4</v>
      </c>
      <c r="L773" t="s">
        <v>110</v>
      </c>
      <c r="M773" t="s">
        <v>100</v>
      </c>
      <c r="N773" t="s">
        <v>5</v>
      </c>
      <c r="O773">
        <v>0</v>
      </c>
      <c r="P773">
        <v>0</v>
      </c>
      <c r="Q773">
        <v>490</v>
      </c>
      <c r="R773">
        <v>1664606690</v>
      </c>
      <c r="S773">
        <v>4</v>
      </c>
      <c r="T773" t="s">
        <v>117</v>
      </c>
      <c r="U773">
        <v>0</v>
      </c>
      <c r="V773">
        <v>-50</v>
      </c>
      <c r="W773">
        <v>0.5</v>
      </c>
      <c r="X773">
        <v>50</v>
      </c>
      <c r="Y773">
        <v>0.5</v>
      </c>
      <c r="Z773">
        <v>0</v>
      </c>
      <c r="AA773">
        <v>2500</v>
      </c>
      <c r="AB773">
        <v>50</v>
      </c>
      <c r="AC773">
        <v>2</v>
      </c>
      <c r="AD773">
        <v>0.25</v>
      </c>
      <c r="AE773">
        <v>0.75</v>
      </c>
      <c r="AF773">
        <v>2</v>
      </c>
      <c r="AG773">
        <v>0.5</v>
      </c>
      <c r="AH773">
        <v>0.25</v>
      </c>
      <c r="AI773">
        <v>0.625</v>
      </c>
      <c r="AJ773">
        <v>0.375</v>
      </c>
      <c r="AK773">
        <v>-12.5</v>
      </c>
      <c r="AL773">
        <v>2343.75</v>
      </c>
      <c r="AM773">
        <v>48.412291827592711</v>
      </c>
      <c r="AN773">
        <v>0.9</v>
      </c>
      <c r="AO773">
        <v>0.38419903534316502</v>
      </c>
      <c r="AP773">
        <v>0.61580096465683498</v>
      </c>
      <c r="AQ773" s="2">
        <f>Table4[[#This Row],[Gain]]^Table4[[#This Row],[θ]]</f>
        <v>32.027486583090457</v>
      </c>
      <c r="AR773" s="2">
        <f>-Table4[[#This Row],[λ]]*-Table4[[#This Row],[Loss]]^Table4[[#This Row],[θ]]</f>
        <v>64.054973166180915</v>
      </c>
      <c r="AS773" s="2">
        <f>Table4[[#This Row],[pie_gain]]*Table4[[#This Row],[v_n_w_g]]-Table4[[#This Row],[pie_loss]]*Table4[[#This Row],[v_n_w_l]]</f>
        <v>-27.140184817112374</v>
      </c>
      <c r="AT773" s="2">
        <f>IF(Table4[[#This Row],[diff_v]]&gt;=1,1,0)</f>
        <v>0</v>
      </c>
      <c r="AU773" s="2">
        <f>Table4[[#This Row],[Gain]]^(Table4[[#This Row],[θ]]*Table4[[#This Row],[ω_p]])</f>
        <v>32.027486583090457</v>
      </c>
      <c r="AV773" s="2">
        <f>-Table4[[#This Row],[λ]]*-Table4[[#This Row],[Loss]]^(Table4[[#This Row],[θ]]*Table4[[#This Row],[ω_n]])</f>
        <v>63.991560969982274</v>
      </c>
      <c r="AW773" s="2">
        <f>Table4[[#This Row],[v_n_w_g_w]]*Table4[[#This Row],[pie_gain]]-Table4[[#This Row],[v_n_w_l_w]]*Table4[[#This Row],[pie_loss]]</f>
        <v>-27.101135525522242</v>
      </c>
      <c r="AX773" s="2">
        <f>IF(Table4[[#This Row],[diff_v_w]]&gt;=1,1,0)</f>
        <v>0</v>
      </c>
      <c r="AY773" s="2">
        <f>Table4[[#This Row],[Gain]]^(Table4[[#This Row],[θ]])*Table4[[#This Row],[ω_p2]]</f>
        <v>32.027486583090457</v>
      </c>
      <c r="AZ773" s="2">
        <f>-Table4[[#This Row],[λ]]*-Table4[[#This Row],[Loss]]^(Table4[[#This Row],[θ]])*Table4[[#This Row],[ω_n2]]</f>
        <v>64.042162171547673</v>
      </c>
      <c r="BA773" s="2">
        <f>Table4[[#This Row],[v_n_w_g_w2]]*Table4[[#This Row],[pie_gain]]-Table4[[#This Row],[v_n_w_l_w2]]*Table4[[#This Row],[pie_loss]]</f>
        <v>-27.132295794259012</v>
      </c>
      <c r="BB773" s="2">
        <f>IF(Table4[[#This Row],[diff_v_w2]]&gt;=1,1,0)</f>
        <v>0</v>
      </c>
      <c r="BC773" s="2">
        <f>Table4[[#This Row],[Gain]]^(Table4[[#This Row],[θ]]+Table4[[#This Row],[ω_p3]])</f>
        <v>32.027486583090457</v>
      </c>
      <c r="BD773" s="2">
        <f>-Table4[[#This Row],[λ]]*-Table4[[#This Row],[Loss]]^(Table4[[#This Row],[θ]]+Table4[[#This Row],[ω_n3]])</f>
        <v>63.954817737231053</v>
      </c>
      <c r="BE773" s="2">
        <f>Table4[[#This Row],[v_n_w_g_w3]]*Table4[[#This Row],[pie_gain]]-Table4[[#This Row],[v_n_w_l_w3]]*Table4[[#This Row],[pie_loss]]</f>
        <v>-27.078509007349428</v>
      </c>
      <c r="BF773" s="2">
        <f>IF(Table4[[#This Row],[diff_v_w3]]&gt;=1,1,0)</f>
        <v>0</v>
      </c>
      <c r="BG773" s="2">
        <f>(Table4[[#This Row],[Accept]]-Table4[[#This Row],[projected_M1]])</f>
        <v>0</v>
      </c>
      <c r="BH773" s="2">
        <f>(Table4[[#This Row],[Accept]]-Table4[[#This Row],[projected_M2]])</f>
        <v>0</v>
      </c>
      <c r="BI773" s="2">
        <f>(Table4[[#This Row],[Accept]]-Table4[[#This Row],[projected_M3]])</f>
        <v>0</v>
      </c>
      <c r="BJ773" s="2">
        <f>(Table4[[#This Row],[Accept]]-Table4[[#This Row],[projected_M4]])</f>
        <v>0</v>
      </c>
    </row>
    <row r="774" spans="1:62" x14ac:dyDescent="0.3">
      <c r="A774">
        <v>6</v>
      </c>
      <c r="B774" t="s">
        <v>47</v>
      </c>
      <c r="C774">
        <v>0.88613857459934653</v>
      </c>
      <c r="D774">
        <v>-2</v>
      </c>
      <c r="E774" s="22">
        <f>IF(Table4[[#This Row],[Trial]]="G1",Table4[[#This Row],[Balance]]/100,IF(Table4[[#This Row],[Trial]]="G2",Table4[[#This Row],[Balance]]/200,Table4[[#This Row],[Balance]]/500))</f>
        <v>0.96</v>
      </c>
      <c r="F774" s="22">
        <f>IF(Table4[[#This Row],[Net_Balance]]&gt;1,1+(Table4[[#This Row],[Net_Balance]]-1)/$F$974,1)</f>
        <v>1</v>
      </c>
      <c r="G774" s="22">
        <f>IF(Table4[[#This Row],[Net_Balance]]&lt;1,1-(1-Table4[[#This Row],[Net_Balance]])/$F$974,1)</f>
        <v>0.99942857142857144</v>
      </c>
      <c r="H774" s="22">
        <f>IF(Table4[[#This Row],[Net_Balance]]&gt;1,1+(Table4[[#This Row],[Net_Balance]]-1)/$H$974,1)</f>
        <v>1</v>
      </c>
      <c r="I774" s="22">
        <f>IF(Table4[[#This Row],[Net_Balance]]&lt;1,1-(1-Table4[[#This Row],[Net_Balance]])/$H$974,1)</f>
        <v>0.99960000000000004</v>
      </c>
      <c r="J774" s="22">
        <f>IF(Table4[[#This Row],[Net_Balance]]&gt;1,(Table4[[#This Row],[Net_Balance]]-1)/$J$974,0)</f>
        <v>0</v>
      </c>
      <c r="K774" s="22">
        <f>IF(Table4[[#This Row],[Net_Balance]]&lt;1,-(1-Table4[[#This Row],[Net_Balance]])/$J$974,0)</f>
        <v>-8.0000000000000069E-4</v>
      </c>
      <c r="L774" t="s">
        <v>110</v>
      </c>
      <c r="M774" t="s">
        <v>92</v>
      </c>
      <c r="N774" t="s">
        <v>7</v>
      </c>
      <c r="O774">
        <v>1</v>
      </c>
      <c r="P774">
        <v>-10</v>
      </c>
      <c r="Q774">
        <v>480</v>
      </c>
      <c r="R774">
        <v>1664606708</v>
      </c>
      <c r="S774">
        <v>7</v>
      </c>
      <c r="T774" t="s">
        <v>117</v>
      </c>
      <c r="U774">
        <v>0</v>
      </c>
      <c r="V774">
        <v>-10</v>
      </c>
      <c r="W774">
        <v>0.5</v>
      </c>
      <c r="X774">
        <v>30</v>
      </c>
      <c r="Y774">
        <v>0.5</v>
      </c>
      <c r="Z774">
        <v>10</v>
      </c>
      <c r="AA774">
        <v>400</v>
      </c>
      <c r="AB774">
        <v>20</v>
      </c>
      <c r="AC774">
        <v>4</v>
      </c>
      <c r="AD774">
        <v>0.25</v>
      </c>
      <c r="AE774">
        <v>0.75</v>
      </c>
      <c r="AF774">
        <v>2</v>
      </c>
      <c r="AG774">
        <v>0.5</v>
      </c>
      <c r="AH774">
        <v>0.25</v>
      </c>
      <c r="AI774">
        <v>0.625</v>
      </c>
      <c r="AJ774">
        <v>0.375</v>
      </c>
      <c r="AK774">
        <v>5</v>
      </c>
      <c r="AL774">
        <v>375</v>
      </c>
      <c r="AM774">
        <v>19.364916731037084</v>
      </c>
      <c r="AN774">
        <v>0.9</v>
      </c>
      <c r="AO774">
        <v>0.38419903534316502</v>
      </c>
      <c r="AP774">
        <v>0.61580096465683498</v>
      </c>
      <c r="AQ774" s="2">
        <f>Table4[[#This Row],[Gain]]^Table4[[#This Row],[θ]]</f>
        <v>20.367331083133973</v>
      </c>
      <c r="AR774" s="2">
        <f>-Table4[[#This Row],[λ]]*-Table4[[#This Row],[Loss]]^Table4[[#This Row],[θ]]</f>
        <v>15.387517868726606</v>
      </c>
      <c r="AS774" s="2">
        <f>Table4[[#This Row],[pie_gain]]*Table4[[#This Row],[v_n_w_g]]-Table4[[#This Row],[pie_loss]]*Table4[[#This Row],[v_n_w_l]]</f>
        <v>-1.6505393925811962</v>
      </c>
      <c r="AT774" s="2">
        <f>IF(Table4[[#This Row],[diff_v]]&gt;=1,1,0)</f>
        <v>0</v>
      </c>
      <c r="AU774" s="2">
        <f>Table4[[#This Row],[Gain]]^(Table4[[#This Row],[θ]]*Table4[[#This Row],[ω_p]])</f>
        <v>20.367331083133973</v>
      </c>
      <c r="AV774" s="2">
        <f>-Table4[[#This Row],[λ]]*-Table4[[#This Row],[Loss]]^(Table4[[#This Row],[θ]]*Table4[[#This Row],[ω_n]])</f>
        <v>15.369587273994854</v>
      </c>
      <c r="AW774" s="2">
        <f>Table4[[#This Row],[v_n_w_g_w]]*Table4[[#This Row],[pie_gain]]-Table4[[#This Row],[v_n_w_l_w]]*Table4[[#This Row],[pie_loss]]</f>
        <v>-1.6394977150485133</v>
      </c>
      <c r="AX774" s="2">
        <f>IF(Table4[[#This Row],[diff_v_w]]&gt;=1,1,0)</f>
        <v>0</v>
      </c>
      <c r="AY774" s="2">
        <f>Table4[[#This Row],[Gain]]^(Table4[[#This Row],[θ]])*Table4[[#This Row],[ω_p2]]</f>
        <v>20.367331083133973</v>
      </c>
      <c r="AZ774" s="2">
        <f>-Table4[[#This Row],[λ]]*-Table4[[#This Row],[Loss]]^(Table4[[#This Row],[θ]])*Table4[[#This Row],[ω_n2]]</f>
        <v>15.381362861579117</v>
      </c>
      <c r="BA774" s="2">
        <f>Table4[[#This Row],[v_n_w_g_w2]]*Table4[[#This Row],[pie_gain]]-Table4[[#This Row],[v_n_w_l_w2]]*Table4[[#This Row],[pie_loss]]</f>
        <v>-1.6467491332423023</v>
      </c>
      <c r="BB774" s="2">
        <f>IF(Table4[[#This Row],[diff_v_w2]]&gt;=1,1,0)</f>
        <v>0</v>
      </c>
      <c r="BC774" s="2">
        <f>Table4[[#This Row],[Gain]]^(Table4[[#This Row],[θ]]+Table4[[#This Row],[ω_p3]])</f>
        <v>20.367331083133973</v>
      </c>
      <c r="BD774" s="2">
        <f>-Table4[[#This Row],[λ]]*-Table4[[#This Row],[Loss]]^(Table4[[#This Row],[θ]]+Table4[[#This Row],[ω_n3]])</f>
        <v>15.359199103870399</v>
      </c>
      <c r="BE774" s="2">
        <f>Table4[[#This Row],[v_n_w_g_w3]]*Table4[[#This Row],[pie_gain]]-Table4[[#This Row],[v_n_w_l_w3]]*Table4[[#This Row],[pie_loss]]</f>
        <v>-1.633100669864854</v>
      </c>
      <c r="BF774" s="2">
        <f>IF(Table4[[#This Row],[diff_v_w3]]&gt;=1,1,0)</f>
        <v>0</v>
      </c>
      <c r="BG774" s="2">
        <f>(Table4[[#This Row],[Accept]]-Table4[[#This Row],[projected_M1]])</f>
        <v>1</v>
      </c>
      <c r="BH774" s="2">
        <f>(Table4[[#This Row],[Accept]]-Table4[[#This Row],[projected_M2]])</f>
        <v>1</v>
      </c>
      <c r="BI774" s="2">
        <f>(Table4[[#This Row],[Accept]]-Table4[[#This Row],[projected_M3]])</f>
        <v>1</v>
      </c>
      <c r="BJ774" s="2">
        <f>(Table4[[#This Row],[Accept]]-Table4[[#This Row],[projected_M4]])</f>
        <v>1</v>
      </c>
    </row>
    <row r="775" spans="1:62" x14ac:dyDescent="0.3">
      <c r="A775">
        <v>7</v>
      </c>
      <c r="B775" t="s">
        <v>47</v>
      </c>
      <c r="C775">
        <v>0.88613857459934653</v>
      </c>
      <c r="D775">
        <v>-2</v>
      </c>
      <c r="E775" s="22">
        <f>IF(Table4[[#This Row],[Trial]]="G1",Table4[[#This Row],[Balance]]/100,IF(Table4[[#This Row],[Trial]]="G2",Table4[[#This Row],[Balance]]/200,Table4[[#This Row],[Balance]]/500))</f>
        <v>0.96</v>
      </c>
      <c r="F775" s="22">
        <f>IF(Table4[[#This Row],[Net_Balance]]&gt;1,1+(Table4[[#This Row],[Net_Balance]]-1)/$F$974,1)</f>
        <v>1</v>
      </c>
      <c r="G775" s="22">
        <f>IF(Table4[[#This Row],[Net_Balance]]&lt;1,1-(1-Table4[[#This Row],[Net_Balance]])/$F$974,1)</f>
        <v>0.99942857142857144</v>
      </c>
      <c r="H775" s="22">
        <f>IF(Table4[[#This Row],[Net_Balance]]&gt;1,1+(Table4[[#This Row],[Net_Balance]]-1)/$H$974,1)</f>
        <v>1</v>
      </c>
      <c r="I775" s="22">
        <f>IF(Table4[[#This Row],[Net_Balance]]&lt;1,1-(1-Table4[[#This Row],[Net_Balance]])/$H$974,1)</f>
        <v>0.99960000000000004</v>
      </c>
      <c r="J775" s="22">
        <f>IF(Table4[[#This Row],[Net_Balance]]&gt;1,(Table4[[#This Row],[Net_Balance]]-1)/$J$974,0)</f>
        <v>0</v>
      </c>
      <c r="K775" s="22">
        <f>IF(Table4[[#This Row],[Net_Balance]]&lt;1,-(1-Table4[[#This Row],[Net_Balance]])/$J$974,0)</f>
        <v>-8.0000000000000069E-4</v>
      </c>
      <c r="L775" t="s">
        <v>110</v>
      </c>
      <c r="M775" t="s">
        <v>74</v>
      </c>
      <c r="N775" t="s">
        <v>113</v>
      </c>
      <c r="O775">
        <v>0</v>
      </c>
      <c r="P775">
        <v>0</v>
      </c>
      <c r="Q775">
        <v>480</v>
      </c>
      <c r="R775">
        <v>1664606712</v>
      </c>
      <c r="S775">
        <v>4</v>
      </c>
      <c r="T775" t="s">
        <v>118</v>
      </c>
      <c r="U775">
        <v>1</v>
      </c>
      <c r="V775">
        <v>-10</v>
      </c>
      <c r="W775">
        <v>0.5</v>
      </c>
      <c r="X775">
        <v>30</v>
      </c>
      <c r="Y775">
        <v>0.5</v>
      </c>
      <c r="Z775">
        <v>10</v>
      </c>
      <c r="AA775">
        <v>400</v>
      </c>
      <c r="AB775">
        <v>20</v>
      </c>
      <c r="AC775">
        <v>2</v>
      </c>
      <c r="AD775">
        <v>0.25</v>
      </c>
      <c r="AE775">
        <v>0.75</v>
      </c>
      <c r="AF775">
        <v>2</v>
      </c>
      <c r="AG775">
        <v>0.5</v>
      </c>
      <c r="AH775">
        <v>0.25</v>
      </c>
      <c r="AI775">
        <v>0.625</v>
      </c>
      <c r="AJ775">
        <v>0.375</v>
      </c>
      <c r="AK775">
        <v>5</v>
      </c>
      <c r="AL775">
        <v>375</v>
      </c>
      <c r="AM775">
        <v>19.364916731037084</v>
      </c>
      <c r="AN775">
        <v>0.9</v>
      </c>
      <c r="AO775">
        <v>0.38419903534316502</v>
      </c>
      <c r="AP775">
        <v>0.61580096465683498</v>
      </c>
      <c r="AQ775" s="2">
        <f>Table4[[#This Row],[Gain]]^Table4[[#This Row],[θ]]</f>
        <v>20.367331083133973</v>
      </c>
      <c r="AR775" s="2">
        <f>-Table4[[#This Row],[λ]]*-Table4[[#This Row],[Loss]]^Table4[[#This Row],[θ]]</f>
        <v>15.387517868726606</v>
      </c>
      <c r="AS775" s="2">
        <f>Table4[[#This Row],[pie_gain]]*Table4[[#This Row],[v_n_w_g]]-Table4[[#This Row],[pie_loss]]*Table4[[#This Row],[v_n_w_l]]</f>
        <v>-1.6505393925811962</v>
      </c>
      <c r="AT775" s="2">
        <f>IF(Table4[[#This Row],[diff_v]]&gt;=1,1,0)</f>
        <v>0</v>
      </c>
      <c r="AU775" s="2">
        <f>Table4[[#This Row],[Gain]]^(Table4[[#This Row],[θ]]*Table4[[#This Row],[ω_p]])</f>
        <v>20.367331083133973</v>
      </c>
      <c r="AV775" s="2">
        <f>-Table4[[#This Row],[λ]]*-Table4[[#This Row],[Loss]]^(Table4[[#This Row],[θ]]*Table4[[#This Row],[ω_n]])</f>
        <v>15.369587273994854</v>
      </c>
      <c r="AW775" s="2">
        <f>Table4[[#This Row],[v_n_w_g_w]]*Table4[[#This Row],[pie_gain]]-Table4[[#This Row],[v_n_w_l_w]]*Table4[[#This Row],[pie_loss]]</f>
        <v>-1.6394977150485133</v>
      </c>
      <c r="AX775" s="2">
        <f>IF(Table4[[#This Row],[diff_v_w]]&gt;=1,1,0)</f>
        <v>0</v>
      </c>
      <c r="AY775" s="2">
        <f>Table4[[#This Row],[Gain]]^(Table4[[#This Row],[θ]])*Table4[[#This Row],[ω_p2]]</f>
        <v>20.367331083133973</v>
      </c>
      <c r="AZ775" s="2">
        <f>-Table4[[#This Row],[λ]]*-Table4[[#This Row],[Loss]]^(Table4[[#This Row],[θ]])*Table4[[#This Row],[ω_n2]]</f>
        <v>15.381362861579117</v>
      </c>
      <c r="BA775" s="2">
        <f>Table4[[#This Row],[v_n_w_g_w2]]*Table4[[#This Row],[pie_gain]]-Table4[[#This Row],[v_n_w_l_w2]]*Table4[[#This Row],[pie_loss]]</f>
        <v>-1.6467491332423023</v>
      </c>
      <c r="BB775" s="2">
        <f>IF(Table4[[#This Row],[diff_v_w2]]&gt;=1,1,0)</f>
        <v>0</v>
      </c>
      <c r="BC775" s="2">
        <f>Table4[[#This Row],[Gain]]^(Table4[[#This Row],[θ]]+Table4[[#This Row],[ω_p3]])</f>
        <v>20.367331083133973</v>
      </c>
      <c r="BD775" s="2">
        <f>-Table4[[#This Row],[λ]]*-Table4[[#This Row],[Loss]]^(Table4[[#This Row],[θ]]+Table4[[#This Row],[ω_n3]])</f>
        <v>15.359199103870399</v>
      </c>
      <c r="BE775" s="2">
        <f>Table4[[#This Row],[v_n_w_g_w3]]*Table4[[#This Row],[pie_gain]]-Table4[[#This Row],[v_n_w_l_w3]]*Table4[[#This Row],[pie_loss]]</f>
        <v>-1.633100669864854</v>
      </c>
      <c r="BF775" s="2">
        <f>IF(Table4[[#This Row],[diff_v_w3]]&gt;=1,1,0)</f>
        <v>0</v>
      </c>
      <c r="BG775" s="2">
        <f>(Table4[[#This Row],[Accept]]-Table4[[#This Row],[projected_M1]])</f>
        <v>0</v>
      </c>
      <c r="BH775" s="2">
        <f>(Table4[[#This Row],[Accept]]-Table4[[#This Row],[projected_M2]])</f>
        <v>0</v>
      </c>
      <c r="BI775" s="2">
        <f>(Table4[[#This Row],[Accept]]-Table4[[#This Row],[projected_M3]])</f>
        <v>0</v>
      </c>
      <c r="BJ775" s="2">
        <f>(Table4[[#This Row],[Accept]]-Table4[[#This Row],[projected_M4]])</f>
        <v>0</v>
      </c>
    </row>
    <row r="776" spans="1:62" x14ac:dyDescent="0.3">
      <c r="A776">
        <v>8</v>
      </c>
      <c r="B776" t="s">
        <v>47</v>
      </c>
      <c r="C776">
        <v>0.88613857459934653</v>
      </c>
      <c r="D776">
        <v>-2</v>
      </c>
      <c r="E776" s="22">
        <f>IF(Table4[[#This Row],[Trial]]="G1",Table4[[#This Row],[Balance]]/100,IF(Table4[[#This Row],[Trial]]="G2",Table4[[#This Row],[Balance]]/200,Table4[[#This Row],[Balance]]/500))</f>
        <v>0.96</v>
      </c>
      <c r="F776" s="22">
        <f>IF(Table4[[#This Row],[Net_Balance]]&gt;1,1+(Table4[[#This Row],[Net_Balance]]-1)/$F$974,1)</f>
        <v>1</v>
      </c>
      <c r="G776" s="22">
        <f>IF(Table4[[#This Row],[Net_Balance]]&lt;1,1-(1-Table4[[#This Row],[Net_Balance]])/$F$974,1)</f>
        <v>0.99942857142857144</v>
      </c>
      <c r="H776" s="22">
        <f>IF(Table4[[#This Row],[Net_Balance]]&gt;1,1+(Table4[[#This Row],[Net_Balance]]-1)/$H$974,1)</f>
        <v>1</v>
      </c>
      <c r="I776" s="22">
        <f>IF(Table4[[#This Row],[Net_Balance]]&lt;1,1-(1-Table4[[#This Row],[Net_Balance]])/$H$974,1)</f>
        <v>0.99960000000000004</v>
      </c>
      <c r="J776" s="22">
        <f>IF(Table4[[#This Row],[Net_Balance]]&gt;1,(Table4[[#This Row],[Net_Balance]]-1)/$J$974,0)</f>
        <v>0</v>
      </c>
      <c r="K776" s="22">
        <f>IF(Table4[[#This Row],[Net_Balance]]&lt;1,-(1-Table4[[#This Row],[Net_Balance]])/$J$974,0)</f>
        <v>-8.0000000000000069E-4</v>
      </c>
      <c r="L776" t="s">
        <v>110</v>
      </c>
      <c r="M776" t="s">
        <v>96</v>
      </c>
      <c r="N776" t="s">
        <v>5</v>
      </c>
      <c r="O776">
        <v>0</v>
      </c>
      <c r="P776">
        <v>0</v>
      </c>
      <c r="Q776">
        <v>480</v>
      </c>
      <c r="R776">
        <v>1664606716</v>
      </c>
      <c r="S776">
        <v>4</v>
      </c>
      <c r="T776" t="s">
        <v>118</v>
      </c>
      <c r="U776">
        <v>1</v>
      </c>
      <c r="V776">
        <v>-50</v>
      </c>
      <c r="W776">
        <v>0.5</v>
      </c>
      <c r="X776">
        <v>40</v>
      </c>
      <c r="Y776">
        <v>0.5</v>
      </c>
      <c r="Z776">
        <v>-5</v>
      </c>
      <c r="AA776">
        <v>2025</v>
      </c>
      <c r="AB776">
        <v>45</v>
      </c>
      <c r="AC776">
        <v>2</v>
      </c>
      <c r="AD776">
        <v>0.25</v>
      </c>
      <c r="AE776">
        <v>0.75</v>
      </c>
      <c r="AF776">
        <v>2</v>
      </c>
      <c r="AG776">
        <v>0.5</v>
      </c>
      <c r="AH776">
        <v>0.25</v>
      </c>
      <c r="AI776">
        <v>0.625</v>
      </c>
      <c r="AJ776">
        <v>0.375</v>
      </c>
      <c r="AK776">
        <v>-16.25</v>
      </c>
      <c r="AL776">
        <v>1898.4375</v>
      </c>
      <c r="AM776">
        <v>43.571062644833439</v>
      </c>
      <c r="AN776">
        <v>0.9</v>
      </c>
      <c r="AO776">
        <v>0.38419903534316502</v>
      </c>
      <c r="AP776">
        <v>0.61580096465683498</v>
      </c>
      <c r="AQ776" s="2">
        <f>Table4[[#This Row],[Gain]]^Table4[[#This Row],[θ]]</f>
        <v>26.281318966403699</v>
      </c>
      <c r="AR776" s="2">
        <f>-Table4[[#This Row],[λ]]*-Table4[[#This Row],[Loss]]^Table4[[#This Row],[θ]]</f>
        <v>64.054973166180915</v>
      </c>
      <c r="AS776" s="2">
        <f>Table4[[#This Row],[pie_gain]]*Table4[[#This Row],[v_n_w_g]]-Table4[[#This Row],[pie_loss]]*Table4[[#This Row],[v_n_w_l]]</f>
        <v>-29.347856872363558</v>
      </c>
      <c r="AT776" s="2">
        <f>IF(Table4[[#This Row],[diff_v]]&gt;=1,1,0)</f>
        <v>0</v>
      </c>
      <c r="AU776" s="2">
        <f>Table4[[#This Row],[Gain]]^(Table4[[#This Row],[θ]]*Table4[[#This Row],[ω_p]])</f>
        <v>26.281318966403699</v>
      </c>
      <c r="AV776" s="2">
        <f>-Table4[[#This Row],[λ]]*-Table4[[#This Row],[Loss]]^(Table4[[#This Row],[θ]]*Table4[[#This Row],[ω_n]])</f>
        <v>63.928211549652985</v>
      </c>
      <c r="AW776" s="2">
        <f>Table4[[#This Row],[v_n_w_g_w]]*Table4[[#This Row],[pie_gain]]-Table4[[#This Row],[v_n_w_l_w]]*Table4[[#This Row],[pie_loss]]</f>
        <v>-29.269796946624197</v>
      </c>
      <c r="AX776" s="2">
        <f>IF(Table4[[#This Row],[diff_v_w]]&gt;=1,1,0)</f>
        <v>0</v>
      </c>
      <c r="AY776" s="2">
        <f>Table4[[#This Row],[Gain]]^(Table4[[#This Row],[θ]])*Table4[[#This Row],[ω_p2]]</f>
        <v>26.281318966403699</v>
      </c>
      <c r="AZ776" s="2">
        <f>-Table4[[#This Row],[λ]]*-Table4[[#This Row],[Loss]]^(Table4[[#This Row],[θ]])*Table4[[#This Row],[ω_n2]]</f>
        <v>64.029351176914446</v>
      </c>
      <c r="BA776" s="2">
        <f>Table4[[#This Row],[v_n_w_g_w2]]*Table4[[#This Row],[pie_gain]]-Table4[[#This Row],[v_n_w_l_w2]]*Table4[[#This Row],[pie_loss]]</f>
        <v>-29.33207882665684</v>
      </c>
      <c r="BB776" s="2">
        <f>IF(Table4[[#This Row],[diff_v_w2]]&gt;=1,1,0)</f>
        <v>0</v>
      </c>
      <c r="BC776" s="2">
        <f>Table4[[#This Row],[Gain]]^(Table4[[#This Row],[θ]]+Table4[[#This Row],[ω_p3]])</f>
        <v>26.281318966403699</v>
      </c>
      <c r="BD776" s="2">
        <f>-Table4[[#This Row],[λ]]*-Table4[[#This Row],[Loss]]^(Table4[[#This Row],[θ]]+Table4[[#This Row],[ω_n3]])</f>
        <v>63.854818909860256</v>
      </c>
      <c r="BE776" s="2">
        <f>Table4[[#This Row],[v_n_w_g_w3]]*Table4[[#This Row],[pie_gain]]-Table4[[#This Row],[v_n_w_l_w3]]*Table4[[#This Row],[pie_loss]]</f>
        <v>-29.224601688241123</v>
      </c>
      <c r="BF776" s="2">
        <f>IF(Table4[[#This Row],[diff_v_w3]]&gt;=1,1,0)</f>
        <v>0</v>
      </c>
      <c r="BG776" s="2">
        <f>(Table4[[#This Row],[Accept]]-Table4[[#This Row],[projected_M1]])</f>
        <v>0</v>
      </c>
      <c r="BH776" s="2">
        <f>(Table4[[#This Row],[Accept]]-Table4[[#This Row],[projected_M2]])</f>
        <v>0</v>
      </c>
      <c r="BI776" s="2">
        <f>(Table4[[#This Row],[Accept]]-Table4[[#This Row],[projected_M3]])</f>
        <v>0</v>
      </c>
      <c r="BJ776" s="2">
        <f>(Table4[[#This Row],[Accept]]-Table4[[#This Row],[projected_M4]])</f>
        <v>0</v>
      </c>
    </row>
    <row r="777" spans="1:62" x14ac:dyDescent="0.3">
      <c r="A777">
        <v>10</v>
      </c>
      <c r="B777" t="s">
        <v>47</v>
      </c>
      <c r="C777">
        <v>0.88613857459934653</v>
      </c>
      <c r="D777">
        <v>-2</v>
      </c>
      <c r="E777" s="22">
        <f>IF(Table4[[#This Row],[Trial]]="G1",Table4[[#This Row],[Balance]]/100,IF(Table4[[#This Row],[Trial]]="G2",Table4[[#This Row],[Balance]]/200,Table4[[#This Row],[Balance]]/500))</f>
        <v>0.96</v>
      </c>
      <c r="F777" s="22">
        <f>IF(Table4[[#This Row],[Net_Balance]]&gt;1,1+(Table4[[#This Row],[Net_Balance]]-1)/$F$974,1)</f>
        <v>1</v>
      </c>
      <c r="G777" s="22">
        <f>IF(Table4[[#This Row],[Net_Balance]]&lt;1,1-(1-Table4[[#This Row],[Net_Balance]])/$F$974,1)</f>
        <v>0.99942857142857144</v>
      </c>
      <c r="H777" s="22">
        <f>IF(Table4[[#This Row],[Net_Balance]]&gt;1,1+(Table4[[#This Row],[Net_Balance]]-1)/$H$974,1)</f>
        <v>1</v>
      </c>
      <c r="I777" s="22">
        <f>IF(Table4[[#This Row],[Net_Balance]]&lt;1,1-(1-Table4[[#This Row],[Net_Balance]])/$H$974,1)</f>
        <v>0.99960000000000004</v>
      </c>
      <c r="J777" s="22">
        <f>IF(Table4[[#This Row],[Net_Balance]]&gt;1,(Table4[[#This Row],[Net_Balance]]-1)/$J$974,0)</f>
        <v>0</v>
      </c>
      <c r="K777" s="22">
        <f>IF(Table4[[#This Row],[Net_Balance]]&lt;1,-(1-Table4[[#This Row],[Net_Balance]])/$J$974,0)</f>
        <v>-8.0000000000000069E-4</v>
      </c>
      <c r="L777" t="s">
        <v>110</v>
      </c>
      <c r="M777" t="s">
        <v>73</v>
      </c>
      <c r="N777" t="s">
        <v>5</v>
      </c>
      <c r="O777">
        <v>0</v>
      </c>
      <c r="P777">
        <v>0</v>
      </c>
      <c r="Q777">
        <v>480</v>
      </c>
      <c r="R777">
        <v>1664606733</v>
      </c>
      <c r="S777">
        <v>8</v>
      </c>
      <c r="T777" t="s">
        <v>118</v>
      </c>
      <c r="U777">
        <v>1</v>
      </c>
      <c r="V777">
        <v>-50</v>
      </c>
      <c r="W777">
        <v>0.5</v>
      </c>
      <c r="X777">
        <v>50</v>
      </c>
      <c r="Y777">
        <v>0.5</v>
      </c>
      <c r="Z777">
        <v>0</v>
      </c>
      <c r="AA777">
        <v>2500</v>
      </c>
      <c r="AB777">
        <v>50</v>
      </c>
      <c r="AC777">
        <v>4</v>
      </c>
      <c r="AD777">
        <v>0.25</v>
      </c>
      <c r="AE777">
        <v>0.75</v>
      </c>
      <c r="AF777">
        <v>1</v>
      </c>
      <c r="AG777">
        <v>0.25</v>
      </c>
      <c r="AH777">
        <v>0.5</v>
      </c>
      <c r="AI777">
        <v>0.375</v>
      </c>
      <c r="AJ777">
        <v>0.625</v>
      </c>
      <c r="AK777">
        <v>12.5</v>
      </c>
      <c r="AL777">
        <v>2343.75</v>
      </c>
      <c r="AM777">
        <v>48.412291827592711</v>
      </c>
      <c r="AN777">
        <v>0.9</v>
      </c>
      <c r="AO777">
        <v>0.60844334427391233</v>
      </c>
      <c r="AP777">
        <v>0.39155665572608767</v>
      </c>
      <c r="AQ777" s="2">
        <f>Table4[[#This Row],[Gain]]^Table4[[#This Row],[θ]]</f>
        <v>32.027486583090457</v>
      </c>
      <c r="AR777" s="2">
        <f>-Table4[[#This Row],[λ]]*-Table4[[#This Row],[Loss]]^Table4[[#This Row],[θ]]</f>
        <v>64.054973166180915</v>
      </c>
      <c r="AS777" s="2">
        <f>Table4[[#This Row],[pie_gain]]*Table4[[#This Row],[v_n_w_g]]-Table4[[#This Row],[pie_loss]]*Table4[[#This Row],[v_n_w_l]]</f>
        <v>-5.5942400302706687</v>
      </c>
      <c r="AT777" s="2">
        <f>IF(Table4[[#This Row],[diff_v]]&gt;=1,1,0)</f>
        <v>0</v>
      </c>
      <c r="AU777" s="2">
        <f>Table4[[#This Row],[Gain]]^(Table4[[#This Row],[θ]]*Table4[[#This Row],[ω_p]])</f>
        <v>32.027486583090457</v>
      </c>
      <c r="AV777" s="2">
        <f>-Table4[[#This Row],[λ]]*-Table4[[#This Row],[Loss]]^(Table4[[#This Row],[θ]]*Table4[[#This Row],[ω_n]])</f>
        <v>63.928211549652985</v>
      </c>
      <c r="AW777" s="2">
        <f>Table4[[#This Row],[v_n_w_g_w]]*Table4[[#This Row],[pie_gain]]-Table4[[#This Row],[v_n_w_l_w]]*Table4[[#This Row],[pie_loss]]</f>
        <v>-5.54460567562856</v>
      </c>
      <c r="AX777" s="2">
        <f>IF(Table4[[#This Row],[diff_v_w]]&gt;=1,1,0)</f>
        <v>0</v>
      </c>
      <c r="AY777" s="2">
        <f>Table4[[#This Row],[Gain]]^(Table4[[#This Row],[θ]])*Table4[[#This Row],[ω_p2]]</f>
        <v>32.027486583090457</v>
      </c>
      <c r="AZ777" s="2">
        <f>-Table4[[#This Row],[λ]]*-Table4[[#This Row],[Loss]]^(Table4[[#This Row],[θ]])*Table4[[#This Row],[ω_n2]]</f>
        <v>64.029351176914446</v>
      </c>
      <c r="BA777" s="2">
        <f>Table4[[#This Row],[v_n_w_g_w2]]*Table4[[#This Row],[pie_gain]]-Table4[[#This Row],[v_n_w_l_w2]]*Table4[[#This Row],[pie_loss]]</f>
        <v>-5.5842075698404408</v>
      </c>
      <c r="BB777" s="2">
        <f>IF(Table4[[#This Row],[diff_v_w2]]&gt;=1,1,0)</f>
        <v>0</v>
      </c>
      <c r="BC777" s="2">
        <f>Table4[[#This Row],[Gain]]^(Table4[[#This Row],[θ]]+Table4[[#This Row],[ω_p3]])</f>
        <v>32.027486583090457</v>
      </c>
      <c r="BD777" s="2">
        <f>-Table4[[#This Row],[λ]]*-Table4[[#This Row],[Loss]]^(Table4[[#This Row],[θ]]+Table4[[#This Row],[ω_n3]])</f>
        <v>63.854818909860256</v>
      </c>
      <c r="BE777" s="2">
        <f>Table4[[#This Row],[v_n_w_g_w3]]*Table4[[#This Row],[pie_gain]]-Table4[[#This Row],[v_n_w_l_w3]]*Table4[[#This Row],[pie_loss]]</f>
        <v>-5.5158682990364092</v>
      </c>
      <c r="BF777" s="2">
        <f>IF(Table4[[#This Row],[diff_v_w3]]&gt;=1,1,0)</f>
        <v>0</v>
      </c>
      <c r="BG777" s="2">
        <f>(Table4[[#This Row],[Accept]]-Table4[[#This Row],[projected_M1]])</f>
        <v>0</v>
      </c>
      <c r="BH777" s="2">
        <f>(Table4[[#This Row],[Accept]]-Table4[[#This Row],[projected_M2]])</f>
        <v>0</v>
      </c>
      <c r="BI777" s="2">
        <f>(Table4[[#This Row],[Accept]]-Table4[[#This Row],[projected_M3]])</f>
        <v>0</v>
      </c>
      <c r="BJ777" s="2">
        <f>(Table4[[#This Row],[Accept]]-Table4[[#This Row],[projected_M4]])</f>
        <v>0</v>
      </c>
    </row>
    <row r="778" spans="1:62" x14ac:dyDescent="0.3">
      <c r="A778">
        <v>11</v>
      </c>
      <c r="B778" t="s">
        <v>47</v>
      </c>
      <c r="C778">
        <v>0.88613857459934653</v>
      </c>
      <c r="D778">
        <v>-2</v>
      </c>
      <c r="E778" s="22">
        <f>IF(Table4[[#This Row],[Trial]]="G1",Table4[[#This Row],[Balance]]/100,IF(Table4[[#This Row],[Trial]]="G2",Table4[[#This Row],[Balance]]/200,Table4[[#This Row],[Balance]]/500))</f>
        <v>0.96</v>
      </c>
      <c r="F778" s="22">
        <f>IF(Table4[[#This Row],[Net_Balance]]&gt;1,1+(Table4[[#This Row],[Net_Balance]]-1)/$F$974,1)</f>
        <v>1</v>
      </c>
      <c r="G778" s="22">
        <f>IF(Table4[[#This Row],[Net_Balance]]&lt;1,1-(1-Table4[[#This Row],[Net_Balance]])/$F$974,1)</f>
        <v>0.99942857142857144</v>
      </c>
      <c r="H778" s="22">
        <f>IF(Table4[[#This Row],[Net_Balance]]&gt;1,1+(Table4[[#This Row],[Net_Balance]]-1)/$H$974,1)</f>
        <v>1</v>
      </c>
      <c r="I778" s="22">
        <f>IF(Table4[[#This Row],[Net_Balance]]&lt;1,1-(1-Table4[[#This Row],[Net_Balance]])/$H$974,1)</f>
        <v>0.99960000000000004</v>
      </c>
      <c r="J778" s="22">
        <f>IF(Table4[[#This Row],[Net_Balance]]&gt;1,(Table4[[#This Row],[Net_Balance]]-1)/$J$974,0)</f>
        <v>0</v>
      </c>
      <c r="K778" s="22">
        <f>IF(Table4[[#This Row],[Net_Balance]]&lt;1,-(1-Table4[[#This Row],[Net_Balance]])/$J$974,0)</f>
        <v>-8.0000000000000069E-4</v>
      </c>
      <c r="L778" t="s">
        <v>110</v>
      </c>
      <c r="M778" t="s">
        <v>94</v>
      </c>
      <c r="N778" t="s">
        <v>5</v>
      </c>
      <c r="O778">
        <v>0</v>
      </c>
      <c r="P778">
        <v>0</v>
      </c>
      <c r="Q778">
        <v>480</v>
      </c>
      <c r="R778">
        <v>1664606737</v>
      </c>
      <c r="S778">
        <v>4</v>
      </c>
      <c r="T778" t="s">
        <v>117</v>
      </c>
      <c r="U778">
        <v>0</v>
      </c>
      <c r="V778">
        <v>-90</v>
      </c>
      <c r="W778">
        <v>0.5</v>
      </c>
      <c r="X778">
        <v>90</v>
      </c>
      <c r="Y778">
        <v>0.5</v>
      </c>
      <c r="Z778">
        <v>0</v>
      </c>
      <c r="AA778">
        <v>8100</v>
      </c>
      <c r="AB778">
        <v>90</v>
      </c>
      <c r="AC778">
        <v>2</v>
      </c>
      <c r="AD778">
        <v>0.25</v>
      </c>
      <c r="AE778">
        <v>0.75</v>
      </c>
      <c r="AF778">
        <v>2</v>
      </c>
      <c r="AG778">
        <v>0.5</v>
      </c>
      <c r="AH778">
        <v>0.25</v>
      </c>
      <c r="AI778">
        <v>0.625</v>
      </c>
      <c r="AJ778">
        <v>0.375</v>
      </c>
      <c r="AK778">
        <v>-22.5</v>
      </c>
      <c r="AL778">
        <v>7593.75</v>
      </c>
      <c r="AM778">
        <v>87.142125289666879</v>
      </c>
      <c r="AN778">
        <v>0.9</v>
      </c>
      <c r="AO778">
        <v>0.38419903534316502</v>
      </c>
      <c r="AP778">
        <v>0.61580096465683498</v>
      </c>
      <c r="AQ778" s="2">
        <f>Table4[[#This Row],[Gain]]^Table4[[#This Row],[θ]]</f>
        <v>53.917490655602954</v>
      </c>
      <c r="AR778" s="2">
        <f>-Table4[[#This Row],[λ]]*-Table4[[#This Row],[Loss]]^Table4[[#This Row],[θ]]</f>
        <v>107.83498131120591</v>
      </c>
      <c r="AS778" s="2">
        <f>Table4[[#This Row],[pie_gain]]*Table4[[#This Row],[v_n_w_g]]-Table4[[#This Row],[pie_loss]]*Table4[[#This Row],[v_n_w_l]]</f>
        <v>-45.689837617185603</v>
      </c>
      <c r="AT778" s="2">
        <f>IF(Table4[[#This Row],[diff_v]]&gt;=1,1,0)</f>
        <v>0</v>
      </c>
      <c r="AU778" s="2">
        <f>Table4[[#This Row],[Gain]]^(Table4[[#This Row],[θ]]*Table4[[#This Row],[ω_p]])</f>
        <v>53.917490655602954</v>
      </c>
      <c r="AV778" s="2">
        <f>-Table4[[#This Row],[λ]]*-Table4[[#This Row],[Loss]]^(Table4[[#This Row],[θ]]*Table4[[#This Row],[ω_n]])</f>
        <v>107.58955409591611</v>
      </c>
      <c r="AW778" s="2">
        <f>Table4[[#This Row],[v_n_w_g_w]]*Table4[[#This Row],[pie_gain]]-Table4[[#This Row],[v_n_w_l_w]]*Table4[[#This Row],[pie_loss]]</f>
        <v>-45.538703301257101</v>
      </c>
      <c r="AX778" s="2">
        <f>IF(Table4[[#This Row],[diff_v_w]]&gt;=1,1,0)</f>
        <v>0</v>
      </c>
      <c r="AY778" s="2">
        <f>Table4[[#This Row],[Gain]]^(Table4[[#This Row],[θ]])*Table4[[#This Row],[ω_p2]]</f>
        <v>53.917490655602954</v>
      </c>
      <c r="AZ778" s="2">
        <f>-Table4[[#This Row],[λ]]*-Table4[[#This Row],[Loss]]^(Table4[[#This Row],[θ]])*Table4[[#This Row],[ω_n2]]</f>
        <v>107.79184731868143</v>
      </c>
      <c r="BA778" s="2">
        <f>Table4[[#This Row],[v_n_w_g_w2]]*Table4[[#This Row],[pie_gain]]-Table4[[#This Row],[v_n_w_l_w2]]*Table4[[#This Row],[pie_loss]]</f>
        <v>-45.66327566297953</v>
      </c>
      <c r="BB778" s="2">
        <f>IF(Table4[[#This Row],[diff_v_w2]]&gt;=1,1,0)</f>
        <v>0</v>
      </c>
      <c r="BC778" s="2">
        <f>Table4[[#This Row],[Gain]]^(Table4[[#This Row],[θ]]+Table4[[#This Row],[ω_p3]])</f>
        <v>53.917490655602954</v>
      </c>
      <c r="BD778" s="2">
        <f>-Table4[[#This Row],[λ]]*-Table4[[#This Row],[Loss]]^(Table4[[#This Row],[θ]]+Table4[[#This Row],[ω_n3]])</f>
        <v>107.44748967174871</v>
      </c>
      <c r="BE778" s="2">
        <f>Table4[[#This Row],[v_n_w_g_w3]]*Table4[[#This Row],[pie_gain]]-Table4[[#This Row],[v_n_w_l_w3]]*Table4[[#This Row],[pie_loss]]</f>
        <v>-45.451219891811391</v>
      </c>
      <c r="BF778" s="2">
        <f>IF(Table4[[#This Row],[diff_v_w3]]&gt;=1,1,0)</f>
        <v>0</v>
      </c>
      <c r="BG778" s="2">
        <f>(Table4[[#This Row],[Accept]]-Table4[[#This Row],[projected_M1]])</f>
        <v>0</v>
      </c>
      <c r="BH778" s="2">
        <f>(Table4[[#This Row],[Accept]]-Table4[[#This Row],[projected_M2]])</f>
        <v>0</v>
      </c>
      <c r="BI778" s="2">
        <f>(Table4[[#This Row],[Accept]]-Table4[[#This Row],[projected_M3]])</f>
        <v>0</v>
      </c>
      <c r="BJ778" s="2">
        <f>(Table4[[#This Row],[Accept]]-Table4[[#This Row],[projected_M4]])</f>
        <v>0</v>
      </c>
    </row>
    <row r="779" spans="1:62" x14ac:dyDescent="0.3">
      <c r="A779">
        <v>13</v>
      </c>
      <c r="B779" t="s">
        <v>47</v>
      </c>
      <c r="C779">
        <v>0.88613857459934653</v>
      </c>
      <c r="D779">
        <v>-2</v>
      </c>
      <c r="E779" s="22">
        <f>IF(Table4[[#This Row],[Trial]]="G1",Table4[[#This Row],[Balance]]/100,IF(Table4[[#This Row],[Trial]]="G2",Table4[[#This Row],[Balance]]/200,Table4[[#This Row],[Balance]]/500))</f>
        <v>1.1000000000000001</v>
      </c>
      <c r="F779" s="22">
        <f>IF(Table4[[#This Row],[Net_Balance]]&gt;1,1+(Table4[[#This Row],[Net_Balance]]-1)/$F$974,1)</f>
        <v>1.0014285714285713</v>
      </c>
      <c r="G779" s="22">
        <f>IF(Table4[[#This Row],[Net_Balance]]&lt;1,1-(1-Table4[[#This Row],[Net_Balance]])/$F$974,1)</f>
        <v>1</v>
      </c>
      <c r="H779" s="22">
        <f>IF(Table4[[#This Row],[Net_Balance]]&gt;1,1+(Table4[[#This Row],[Net_Balance]]-1)/$H$974,1)</f>
        <v>1.0009999999999999</v>
      </c>
      <c r="I779" s="22">
        <f>IF(Table4[[#This Row],[Net_Balance]]&lt;1,1-(1-Table4[[#This Row],[Net_Balance]])/$H$974,1)</f>
        <v>1</v>
      </c>
      <c r="J779" s="22">
        <f>IF(Table4[[#This Row],[Net_Balance]]&gt;1,(Table4[[#This Row],[Net_Balance]]-1)/$J$974,0)</f>
        <v>2.0000000000000018E-3</v>
      </c>
      <c r="K779" s="22">
        <f>IF(Table4[[#This Row],[Net_Balance]]&lt;1,-(1-Table4[[#This Row],[Net_Balance]])/$J$974,0)</f>
        <v>0</v>
      </c>
      <c r="L779" t="s">
        <v>110</v>
      </c>
      <c r="M779" t="s">
        <v>77</v>
      </c>
      <c r="N779" t="s">
        <v>7</v>
      </c>
      <c r="O779">
        <v>1</v>
      </c>
      <c r="P779">
        <v>70</v>
      </c>
      <c r="Q779">
        <v>550</v>
      </c>
      <c r="R779">
        <v>1664606752</v>
      </c>
      <c r="S779">
        <v>8</v>
      </c>
      <c r="T779" t="s">
        <v>118</v>
      </c>
      <c r="U779">
        <v>1</v>
      </c>
      <c r="V779">
        <v>-50</v>
      </c>
      <c r="W779">
        <v>0.5</v>
      </c>
      <c r="X779">
        <v>70</v>
      </c>
      <c r="Y779">
        <v>0.5</v>
      </c>
      <c r="Z779">
        <v>10</v>
      </c>
      <c r="AA779">
        <v>3600</v>
      </c>
      <c r="AB779">
        <v>60</v>
      </c>
      <c r="AC779">
        <v>4</v>
      </c>
      <c r="AD779">
        <v>0.25</v>
      </c>
      <c r="AE779">
        <v>0.75</v>
      </c>
      <c r="AF779">
        <v>2</v>
      </c>
      <c r="AG779">
        <v>0.5</v>
      </c>
      <c r="AH779">
        <v>0.25</v>
      </c>
      <c r="AI779">
        <v>0.625</v>
      </c>
      <c r="AJ779">
        <v>0.375</v>
      </c>
      <c r="AK779">
        <v>-5</v>
      </c>
      <c r="AL779">
        <v>3375</v>
      </c>
      <c r="AM779">
        <v>58.094750193111253</v>
      </c>
      <c r="AN779">
        <v>0.9</v>
      </c>
      <c r="AO779">
        <v>0.38419903534316502</v>
      </c>
      <c r="AP779">
        <v>0.61580096465683498</v>
      </c>
      <c r="AQ779" s="2">
        <f>Table4[[#This Row],[Gain]]^Table4[[#This Row],[θ]]</f>
        <v>43.153154399808855</v>
      </c>
      <c r="AR779" s="2">
        <f>-Table4[[#This Row],[λ]]*-Table4[[#This Row],[Loss]]^Table4[[#This Row],[θ]]</f>
        <v>64.054973166180915</v>
      </c>
      <c r="AS779" s="2">
        <f>Table4[[#This Row],[pie_gain]]*Table4[[#This Row],[v_n_w_g]]-Table4[[#This Row],[pie_loss]]*Table4[[#This Row],[v_n_w_l]]</f>
        <v>-22.865713974380668</v>
      </c>
      <c r="AT779" s="2">
        <f>IF(Table4[[#This Row],[diff_v]]&gt;=1,1,0)</f>
        <v>0</v>
      </c>
      <c r="AU779" s="2">
        <f>Table4[[#This Row],[Gain]]^(Table4[[#This Row],[θ]]*Table4[[#This Row],[ω_p]])</f>
        <v>43.385866880215978</v>
      </c>
      <c r="AV779" s="2">
        <f>-Table4[[#This Row],[λ]]*-Table4[[#This Row],[Loss]]^(Table4[[#This Row],[θ]]*Table4[[#This Row],[ω_n]])</f>
        <v>64.054973166180915</v>
      </c>
      <c r="AW779" s="2">
        <f>Table4[[#This Row],[v_n_w_g_w]]*Table4[[#This Row],[pie_gain]]-Table4[[#This Row],[v_n_w_l_w]]*Table4[[#This Row],[pie_loss]]</f>
        <v>-22.776306063895937</v>
      </c>
      <c r="AX779" s="2">
        <f>IF(Table4[[#This Row],[diff_v_w]]&gt;=1,1,0)</f>
        <v>0</v>
      </c>
      <c r="AY779" s="2">
        <f>Table4[[#This Row],[Gain]]^(Table4[[#This Row],[θ]])*Table4[[#This Row],[ω_p2]]</f>
        <v>43.196307554208659</v>
      </c>
      <c r="AZ779" s="2">
        <f>-Table4[[#This Row],[λ]]*-Table4[[#This Row],[Loss]]^(Table4[[#This Row],[θ]])*Table4[[#This Row],[ω_n2]]</f>
        <v>64.054973166180915</v>
      </c>
      <c r="BA779" s="2">
        <f>Table4[[#This Row],[v_n_w_g_w2]]*Table4[[#This Row],[pie_gain]]-Table4[[#This Row],[v_n_w_l_w2]]*Table4[[#This Row],[pie_loss]]</f>
        <v>-22.84913457408825</v>
      </c>
      <c r="BB779" s="2">
        <f>IF(Table4[[#This Row],[diff_v_w2]]&gt;=1,1,0)</f>
        <v>0</v>
      </c>
      <c r="BC779" s="2">
        <f>Table4[[#This Row],[Gain]]^(Table4[[#This Row],[θ]]+Table4[[#This Row],[ω_p3]])</f>
        <v>43.521388567708961</v>
      </c>
      <c r="BD779" s="2">
        <f>-Table4[[#This Row],[λ]]*-Table4[[#This Row],[Loss]]^(Table4[[#This Row],[θ]]+Table4[[#This Row],[ω_n3]])</f>
        <v>64.054973166180915</v>
      </c>
      <c r="BE779" s="2">
        <f>Table4[[#This Row],[v_n_w_g_w3]]*Table4[[#This Row],[pie_gain]]-Table4[[#This Row],[v_n_w_l_w3]]*Table4[[#This Row],[pie_loss]]</f>
        <v>-22.724238762293055</v>
      </c>
      <c r="BF779" s="2">
        <f>IF(Table4[[#This Row],[diff_v_w3]]&gt;=1,1,0)</f>
        <v>0</v>
      </c>
      <c r="BG779" s="2">
        <f>(Table4[[#This Row],[Accept]]-Table4[[#This Row],[projected_M1]])</f>
        <v>1</v>
      </c>
      <c r="BH779" s="2">
        <f>(Table4[[#This Row],[Accept]]-Table4[[#This Row],[projected_M2]])</f>
        <v>1</v>
      </c>
      <c r="BI779" s="2">
        <f>(Table4[[#This Row],[Accept]]-Table4[[#This Row],[projected_M3]])</f>
        <v>1</v>
      </c>
      <c r="BJ779" s="2">
        <f>(Table4[[#This Row],[Accept]]-Table4[[#This Row],[projected_M4]])</f>
        <v>1</v>
      </c>
    </row>
    <row r="780" spans="1:62" x14ac:dyDescent="0.3">
      <c r="A780">
        <v>14</v>
      </c>
      <c r="B780" t="s">
        <v>47</v>
      </c>
      <c r="C780">
        <v>0.88613857459934653</v>
      </c>
      <c r="D780">
        <v>-2</v>
      </c>
      <c r="E780" s="22">
        <f>IF(Table4[[#This Row],[Trial]]="G1",Table4[[#This Row],[Balance]]/100,IF(Table4[[#This Row],[Trial]]="G2",Table4[[#This Row],[Balance]]/200,Table4[[#This Row],[Balance]]/500))</f>
        <v>1.1000000000000001</v>
      </c>
      <c r="F780" s="22">
        <f>IF(Table4[[#This Row],[Net_Balance]]&gt;1,1+(Table4[[#This Row],[Net_Balance]]-1)/$F$974,1)</f>
        <v>1.0014285714285713</v>
      </c>
      <c r="G780" s="22">
        <f>IF(Table4[[#This Row],[Net_Balance]]&lt;1,1-(1-Table4[[#This Row],[Net_Balance]])/$F$974,1)</f>
        <v>1</v>
      </c>
      <c r="H780" s="22">
        <f>IF(Table4[[#This Row],[Net_Balance]]&gt;1,1+(Table4[[#This Row],[Net_Balance]]-1)/$H$974,1)</f>
        <v>1.0009999999999999</v>
      </c>
      <c r="I780" s="22">
        <f>IF(Table4[[#This Row],[Net_Balance]]&lt;1,1-(1-Table4[[#This Row],[Net_Balance]])/$H$974,1)</f>
        <v>1</v>
      </c>
      <c r="J780" s="22">
        <f>IF(Table4[[#This Row],[Net_Balance]]&gt;1,(Table4[[#This Row],[Net_Balance]]-1)/$J$974,0)</f>
        <v>2.0000000000000018E-3</v>
      </c>
      <c r="K780" s="22">
        <f>IF(Table4[[#This Row],[Net_Balance]]&lt;1,-(1-Table4[[#This Row],[Net_Balance]])/$J$974,0)</f>
        <v>0</v>
      </c>
      <c r="L780" t="s">
        <v>110</v>
      </c>
      <c r="M780" t="s">
        <v>76</v>
      </c>
      <c r="N780" t="s">
        <v>113</v>
      </c>
      <c r="O780">
        <v>0</v>
      </c>
      <c r="P780">
        <v>0</v>
      </c>
      <c r="Q780">
        <v>550</v>
      </c>
      <c r="R780">
        <v>1664606757</v>
      </c>
      <c r="S780">
        <v>5</v>
      </c>
      <c r="T780" t="s">
        <v>118</v>
      </c>
      <c r="U780">
        <v>1</v>
      </c>
      <c r="V780">
        <v>-90</v>
      </c>
      <c r="W780">
        <v>0.5</v>
      </c>
      <c r="X780">
        <v>180</v>
      </c>
      <c r="Y780">
        <v>0.5</v>
      </c>
      <c r="Z780">
        <v>45</v>
      </c>
      <c r="AA780">
        <v>18225</v>
      </c>
      <c r="AB780">
        <v>135</v>
      </c>
      <c r="AC780">
        <v>2</v>
      </c>
      <c r="AD780">
        <v>0.25</v>
      </c>
      <c r="AE780">
        <v>0.75</v>
      </c>
      <c r="AF780">
        <v>2</v>
      </c>
      <c r="AG780">
        <v>0.5</v>
      </c>
      <c r="AH780">
        <v>0.25</v>
      </c>
      <c r="AI780">
        <v>0.625</v>
      </c>
      <c r="AJ780">
        <v>0.375</v>
      </c>
      <c r="AK780">
        <v>11.25</v>
      </c>
      <c r="AL780">
        <v>17085.9375</v>
      </c>
      <c r="AM780">
        <v>130.71318793450033</v>
      </c>
      <c r="AN780">
        <v>0.9</v>
      </c>
      <c r="AO780">
        <v>0.38419903534316502</v>
      </c>
      <c r="AP780">
        <v>0.61580096465683498</v>
      </c>
      <c r="AQ780" s="2">
        <f>Table4[[#This Row],[Gain]]^Table4[[#This Row],[θ]]</f>
        <v>99.651528158912399</v>
      </c>
      <c r="AR780" s="2">
        <f>-Table4[[#This Row],[λ]]*-Table4[[#This Row],[Loss]]^Table4[[#This Row],[θ]]</f>
        <v>107.83498131120591</v>
      </c>
      <c r="AS780" s="2">
        <f>Table4[[#This Row],[pie_gain]]*Table4[[#This Row],[v_n_w_g]]-Table4[[#This Row],[pie_loss]]*Table4[[#This Row],[v_n_w_l]]</f>
        <v>-28.118864526065984</v>
      </c>
      <c r="AT780" s="2">
        <f>IF(Table4[[#This Row],[diff_v]]&gt;=1,1,0)</f>
        <v>0</v>
      </c>
      <c r="AU780" s="2">
        <f>Table4[[#This Row],[Gain]]^(Table4[[#This Row],[θ]]*Table4[[#This Row],[ω_p]])</f>
        <v>100.30877809087313</v>
      </c>
      <c r="AV780" s="2">
        <f>-Table4[[#This Row],[λ]]*-Table4[[#This Row],[Loss]]^(Table4[[#This Row],[θ]]*Table4[[#This Row],[ω_n]])</f>
        <v>107.83498131120591</v>
      </c>
      <c r="AW780" s="2">
        <f>Table4[[#This Row],[v_n_w_g_w]]*Table4[[#This Row],[pie_gain]]-Table4[[#This Row],[v_n_w_l_w]]*Table4[[#This Row],[pie_loss]]</f>
        <v>-27.866349736227313</v>
      </c>
      <c r="AX780" s="2">
        <f>IF(Table4[[#This Row],[diff_v_w]]&gt;=1,1,0)</f>
        <v>0</v>
      </c>
      <c r="AY780" s="2">
        <f>Table4[[#This Row],[Gain]]^(Table4[[#This Row],[θ]])*Table4[[#This Row],[ω_p2]]</f>
        <v>99.7511796870713</v>
      </c>
      <c r="AZ780" s="2">
        <f>-Table4[[#This Row],[λ]]*-Table4[[#This Row],[Loss]]^(Table4[[#This Row],[θ]])*Table4[[#This Row],[ω_n2]]</f>
        <v>107.83498131120591</v>
      </c>
      <c r="BA780" s="2">
        <f>Table4[[#This Row],[v_n_w_g_w2]]*Table4[[#This Row],[pie_gain]]-Table4[[#This Row],[v_n_w_l_w2]]*Table4[[#This Row],[pie_loss]]</f>
        <v>-28.080578505076865</v>
      </c>
      <c r="BB780" s="2">
        <f>IF(Table4[[#This Row],[diff_v_w2]]&gt;=1,1,0)</f>
        <v>0</v>
      </c>
      <c r="BC780" s="2">
        <f>Table4[[#This Row],[Gain]]^(Table4[[#This Row],[θ]]+Table4[[#This Row],[ω_p3]])</f>
        <v>100.69189355145539</v>
      </c>
      <c r="BD780" s="2">
        <f>-Table4[[#This Row],[λ]]*-Table4[[#This Row],[Loss]]^(Table4[[#This Row],[θ]]+Table4[[#This Row],[ω_n3]])</f>
        <v>107.83498131120591</v>
      </c>
      <c r="BE780" s="2">
        <f>Table4[[#This Row],[v_n_w_g_w3]]*Table4[[#This Row],[pie_gain]]-Table4[[#This Row],[v_n_w_l_w3]]*Table4[[#This Row],[pie_loss]]</f>
        <v>-27.719157145846559</v>
      </c>
      <c r="BF780" s="2">
        <f>IF(Table4[[#This Row],[diff_v_w3]]&gt;=1,1,0)</f>
        <v>0</v>
      </c>
      <c r="BG780" s="2">
        <f>(Table4[[#This Row],[Accept]]-Table4[[#This Row],[projected_M1]])</f>
        <v>0</v>
      </c>
      <c r="BH780" s="2">
        <f>(Table4[[#This Row],[Accept]]-Table4[[#This Row],[projected_M2]])</f>
        <v>0</v>
      </c>
      <c r="BI780" s="2">
        <f>(Table4[[#This Row],[Accept]]-Table4[[#This Row],[projected_M3]])</f>
        <v>0</v>
      </c>
      <c r="BJ780" s="2">
        <f>(Table4[[#This Row],[Accept]]-Table4[[#This Row],[projected_M4]])</f>
        <v>0</v>
      </c>
    </row>
    <row r="781" spans="1:62" x14ac:dyDescent="0.3">
      <c r="A781">
        <v>15</v>
      </c>
      <c r="B781" t="s">
        <v>47</v>
      </c>
      <c r="C781">
        <v>0.88613857459934653</v>
      </c>
      <c r="D781">
        <v>-2</v>
      </c>
      <c r="E781" s="22">
        <f>IF(Table4[[#This Row],[Trial]]="G1",Table4[[#This Row],[Balance]]/100,IF(Table4[[#This Row],[Trial]]="G2",Table4[[#This Row],[Balance]]/200,Table4[[#This Row],[Balance]]/500))</f>
        <v>1.1000000000000001</v>
      </c>
      <c r="F781" s="22">
        <f>IF(Table4[[#This Row],[Net_Balance]]&gt;1,1+(Table4[[#This Row],[Net_Balance]]-1)/$F$974,1)</f>
        <v>1.0014285714285713</v>
      </c>
      <c r="G781" s="22">
        <f>IF(Table4[[#This Row],[Net_Balance]]&lt;1,1-(1-Table4[[#This Row],[Net_Balance]])/$F$974,1)</f>
        <v>1</v>
      </c>
      <c r="H781" s="22">
        <f>IF(Table4[[#This Row],[Net_Balance]]&gt;1,1+(Table4[[#This Row],[Net_Balance]]-1)/$H$974,1)</f>
        <v>1.0009999999999999</v>
      </c>
      <c r="I781" s="22">
        <f>IF(Table4[[#This Row],[Net_Balance]]&lt;1,1-(1-Table4[[#This Row],[Net_Balance]])/$H$974,1)</f>
        <v>1</v>
      </c>
      <c r="J781" s="22">
        <f>IF(Table4[[#This Row],[Net_Balance]]&gt;1,(Table4[[#This Row],[Net_Balance]]-1)/$J$974,0)</f>
        <v>2.0000000000000018E-3</v>
      </c>
      <c r="K781" s="22">
        <f>IF(Table4[[#This Row],[Net_Balance]]&lt;1,-(1-Table4[[#This Row],[Net_Balance]])/$J$974,0)</f>
        <v>0</v>
      </c>
      <c r="L781" t="s">
        <v>110</v>
      </c>
      <c r="M781" t="s">
        <v>85</v>
      </c>
      <c r="N781" t="s">
        <v>5</v>
      </c>
      <c r="O781">
        <v>0</v>
      </c>
      <c r="P781">
        <v>0</v>
      </c>
      <c r="Q781">
        <v>550</v>
      </c>
      <c r="R781">
        <v>1664606760</v>
      </c>
      <c r="S781">
        <v>3</v>
      </c>
      <c r="T781" t="s">
        <v>117</v>
      </c>
      <c r="U781">
        <v>0</v>
      </c>
      <c r="V781">
        <v>-90</v>
      </c>
      <c r="W781">
        <v>0.5</v>
      </c>
      <c r="X781">
        <v>80</v>
      </c>
      <c r="Y781">
        <v>0.5</v>
      </c>
      <c r="Z781">
        <v>-5</v>
      </c>
      <c r="AA781">
        <v>7225</v>
      </c>
      <c r="AB781">
        <v>85</v>
      </c>
      <c r="AC781">
        <v>2</v>
      </c>
      <c r="AD781">
        <v>0.25</v>
      </c>
      <c r="AE781">
        <v>0.75</v>
      </c>
      <c r="AF781">
        <v>2</v>
      </c>
      <c r="AG781">
        <v>0.5</v>
      </c>
      <c r="AH781">
        <v>0.25</v>
      </c>
      <c r="AI781">
        <v>0.625</v>
      </c>
      <c r="AJ781">
        <v>0.375</v>
      </c>
      <c r="AK781">
        <v>-26.25</v>
      </c>
      <c r="AL781">
        <v>6773.4375</v>
      </c>
      <c r="AM781">
        <v>82.300896106907615</v>
      </c>
      <c r="AN781">
        <v>0.9</v>
      </c>
      <c r="AO781">
        <v>0.38419903534316502</v>
      </c>
      <c r="AP781">
        <v>0.61580096465683498</v>
      </c>
      <c r="AQ781" s="2">
        <f>Table4[[#This Row],[Gain]]^Table4[[#This Row],[θ]]</f>
        <v>48.573729325843161</v>
      </c>
      <c r="AR781" s="2">
        <f>-Table4[[#This Row],[λ]]*-Table4[[#This Row],[Loss]]^Table4[[#This Row],[θ]]</f>
        <v>107.83498131120591</v>
      </c>
      <c r="AS781" s="2">
        <f>Table4[[#This Row],[pie_gain]]*Table4[[#This Row],[v_n_w_g]]-Table4[[#This Row],[pie_loss]]*Table4[[#This Row],[v_n_w_l]]</f>
        <v>-47.742905565183428</v>
      </c>
      <c r="AT781" s="2">
        <f>IF(Table4[[#This Row],[diff_v]]&gt;=1,1,0)</f>
        <v>0</v>
      </c>
      <c r="AU781" s="2">
        <f>Table4[[#This Row],[Gain]]^(Table4[[#This Row],[θ]]*Table4[[#This Row],[ω_p]])</f>
        <v>48.843929231428397</v>
      </c>
      <c r="AV781" s="2">
        <f>-Table4[[#This Row],[λ]]*-Table4[[#This Row],[Loss]]^(Table4[[#This Row],[θ]]*Table4[[#This Row],[ω_n]])</f>
        <v>107.83498131120591</v>
      </c>
      <c r="AW781" s="2">
        <f>Table4[[#This Row],[v_n_w_g_w]]*Table4[[#This Row],[pie_gain]]-Table4[[#This Row],[v_n_w_l_w]]*Table4[[#This Row],[pie_loss]]</f>
        <v>-47.639095022107767</v>
      </c>
      <c r="AX781" s="2">
        <f>IF(Table4[[#This Row],[diff_v_w]]&gt;=1,1,0)</f>
        <v>0</v>
      </c>
      <c r="AY781" s="2">
        <f>Table4[[#This Row],[Gain]]^(Table4[[#This Row],[θ]])*Table4[[#This Row],[ω_p2]]</f>
        <v>48.622303055168999</v>
      </c>
      <c r="AZ781" s="2">
        <f>-Table4[[#This Row],[λ]]*-Table4[[#This Row],[Loss]]^(Table4[[#This Row],[θ]])*Table4[[#This Row],[ω_n2]]</f>
        <v>107.83498131120591</v>
      </c>
      <c r="BA781" s="2">
        <f>Table4[[#This Row],[v_n_w_g_w2]]*Table4[[#This Row],[pie_gain]]-Table4[[#This Row],[v_n_w_l_w2]]*Table4[[#This Row],[pie_loss]]</f>
        <v>-47.724243585233424</v>
      </c>
      <c r="BB781" s="2">
        <f>IF(Table4[[#This Row],[diff_v_w2]]&gt;=1,1,0)</f>
        <v>0</v>
      </c>
      <c r="BC781" s="2">
        <f>Table4[[#This Row],[Gain]]^(Table4[[#This Row],[θ]]+Table4[[#This Row],[ω_p3]])</f>
        <v>49.001302979509013</v>
      </c>
      <c r="BD781" s="2">
        <f>-Table4[[#This Row],[λ]]*-Table4[[#This Row],[Loss]]^(Table4[[#This Row],[θ]]+Table4[[#This Row],[ω_n3]])</f>
        <v>107.83498131120591</v>
      </c>
      <c r="BE781" s="2">
        <f>Table4[[#This Row],[v_n_w_g_w3]]*Table4[[#This Row],[pie_gain]]-Table4[[#This Row],[v_n_w_l_w3]]*Table4[[#This Row],[pie_loss]]</f>
        <v>-47.578632179906855</v>
      </c>
      <c r="BF781" s="2">
        <f>IF(Table4[[#This Row],[diff_v_w3]]&gt;=1,1,0)</f>
        <v>0</v>
      </c>
      <c r="BG781" s="2">
        <f>(Table4[[#This Row],[Accept]]-Table4[[#This Row],[projected_M1]])</f>
        <v>0</v>
      </c>
      <c r="BH781" s="2">
        <f>(Table4[[#This Row],[Accept]]-Table4[[#This Row],[projected_M2]])</f>
        <v>0</v>
      </c>
      <c r="BI781" s="2">
        <f>(Table4[[#This Row],[Accept]]-Table4[[#This Row],[projected_M3]])</f>
        <v>0</v>
      </c>
      <c r="BJ781" s="2">
        <f>(Table4[[#This Row],[Accept]]-Table4[[#This Row],[projected_M4]])</f>
        <v>0</v>
      </c>
    </row>
    <row r="782" spans="1:62" x14ac:dyDescent="0.3">
      <c r="A782">
        <v>16</v>
      </c>
      <c r="B782" t="s">
        <v>47</v>
      </c>
      <c r="C782">
        <v>0.88613857459934653</v>
      </c>
      <c r="D782">
        <v>-2</v>
      </c>
      <c r="E782" s="22">
        <f>IF(Table4[[#This Row],[Trial]]="G1",Table4[[#This Row],[Balance]]/100,IF(Table4[[#This Row],[Trial]]="G2",Table4[[#This Row],[Balance]]/200,Table4[[#This Row],[Balance]]/500))</f>
        <v>1.1000000000000001</v>
      </c>
      <c r="F782" s="22">
        <f>IF(Table4[[#This Row],[Net_Balance]]&gt;1,1+(Table4[[#This Row],[Net_Balance]]-1)/$F$974,1)</f>
        <v>1.0014285714285713</v>
      </c>
      <c r="G782" s="22">
        <f>IF(Table4[[#This Row],[Net_Balance]]&lt;1,1-(1-Table4[[#This Row],[Net_Balance]])/$F$974,1)</f>
        <v>1</v>
      </c>
      <c r="H782" s="22">
        <f>IF(Table4[[#This Row],[Net_Balance]]&gt;1,1+(Table4[[#This Row],[Net_Balance]]-1)/$H$974,1)</f>
        <v>1.0009999999999999</v>
      </c>
      <c r="I782" s="22">
        <f>IF(Table4[[#This Row],[Net_Balance]]&lt;1,1-(1-Table4[[#This Row],[Net_Balance]])/$H$974,1)</f>
        <v>1</v>
      </c>
      <c r="J782" s="22">
        <f>IF(Table4[[#This Row],[Net_Balance]]&gt;1,(Table4[[#This Row],[Net_Balance]]-1)/$J$974,0)</f>
        <v>2.0000000000000018E-3</v>
      </c>
      <c r="K782" s="22">
        <f>IF(Table4[[#This Row],[Net_Balance]]&lt;1,-(1-Table4[[#This Row],[Net_Balance]])/$J$974,0)</f>
        <v>0</v>
      </c>
      <c r="L782" t="s">
        <v>110</v>
      </c>
      <c r="M782" t="s">
        <v>93</v>
      </c>
      <c r="N782" t="s">
        <v>5</v>
      </c>
      <c r="O782">
        <v>0</v>
      </c>
      <c r="P782">
        <v>0</v>
      </c>
      <c r="Q782">
        <v>550</v>
      </c>
      <c r="R782">
        <v>1664606764</v>
      </c>
      <c r="S782">
        <v>4</v>
      </c>
      <c r="T782" t="s">
        <v>117</v>
      </c>
      <c r="U782">
        <v>0</v>
      </c>
      <c r="V782">
        <v>-90</v>
      </c>
      <c r="W782">
        <v>0.5</v>
      </c>
      <c r="X782">
        <v>100</v>
      </c>
      <c r="Y782">
        <v>0.5</v>
      </c>
      <c r="Z782">
        <v>5</v>
      </c>
      <c r="AA782">
        <v>9025</v>
      </c>
      <c r="AB782">
        <v>95</v>
      </c>
      <c r="AC782">
        <v>4</v>
      </c>
      <c r="AD782">
        <v>0.25</v>
      </c>
      <c r="AE782">
        <v>0.75</v>
      </c>
      <c r="AF782">
        <v>1</v>
      </c>
      <c r="AG782">
        <v>0.25</v>
      </c>
      <c r="AH782">
        <v>0.5</v>
      </c>
      <c r="AI782">
        <v>0.375</v>
      </c>
      <c r="AJ782">
        <v>0.625</v>
      </c>
      <c r="AK782">
        <v>28.75</v>
      </c>
      <c r="AL782">
        <v>8460.9375</v>
      </c>
      <c r="AM782">
        <v>91.983354472426157</v>
      </c>
      <c r="AN782">
        <v>0.9</v>
      </c>
      <c r="AO782">
        <v>0.60844334427391233</v>
      </c>
      <c r="AP782">
        <v>0.39155665572608767</v>
      </c>
      <c r="AQ782" s="2">
        <f>Table4[[#This Row],[Gain]]^Table4[[#This Row],[θ]]</f>
        <v>59.193926540095148</v>
      </c>
      <c r="AR782" s="2">
        <f>-Table4[[#This Row],[λ]]*-Table4[[#This Row],[Loss]]^Table4[[#This Row],[θ]]</f>
        <v>107.83498131120591</v>
      </c>
      <c r="AS782" s="2">
        <f>Table4[[#This Row],[pie_gain]]*Table4[[#This Row],[v_n_w_g]]-Table4[[#This Row],[pie_loss]]*Table4[[#This Row],[v_n_w_l]]</f>
        <v>-6.207354027741161</v>
      </c>
      <c r="AT782" s="2">
        <f>IF(Table4[[#This Row],[diff_v]]&gt;=1,1,0)</f>
        <v>0</v>
      </c>
      <c r="AU782" s="2">
        <f>Table4[[#This Row],[Gain]]^(Table4[[#This Row],[θ]]*Table4[[#This Row],[ω_p]])</f>
        <v>59.540019657753774</v>
      </c>
      <c r="AV782" s="2">
        <f>-Table4[[#This Row],[λ]]*-Table4[[#This Row],[Loss]]^(Table4[[#This Row],[θ]]*Table4[[#This Row],[ω_n]])</f>
        <v>107.83498131120591</v>
      </c>
      <c r="AW782" s="2">
        <f>Table4[[#This Row],[v_n_w_g_w]]*Table4[[#This Row],[pie_gain]]-Table4[[#This Row],[v_n_w_l_w]]*Table4[[#This Row],[pie_loss]]</f>
        <v>-5.9967759738027624</v>
      </c>
      <c r="AX782" s="2">
        <f>IF(Table4[[#This Row],[diff_v_w]]&gt;=1,1,0)</f>
        <v>0</v>
      </c>
      <c r="AY782" s="2">
        <f>Table4[[#This Row],[Gain]]^(Table4[[#This Row],[θ]])*Table4[[#This Row],[ω_p2]]</f>
        <v>59.253120466635238</v>
      </c>
      <c r="AZ782" s="2">
        <f>-Table4[[#This Row],[λ]]*-Table4[[#This Row],[Loss]]^(Table4[[#This Row],[θ]])*Table4[[#This Row],[ω_n2]]</f>
        <v>107.83498131120591</v>
      </c>
      <c r="BA782" s="2">
        <f>Table4[[#This Row],[v_n_w_g_w2]]*Table4[[#This Row],[pie_gain]]-Table4[[#This Row],[v_n_w_l_w2]]*Table4[[#This Row],[pie_loss]]</f>
        <v>-6.1713378771164074</v>
      </c>
      <c r="BB782" s="2">
        <f>IF(Table4[[#This Row],[diff_v_w2]]&gt;=1,1,0)</f>
        <v>0</v>
      </c>
      <c r="BC782" s="2">
        <f>Table4[[#This Row],[Gain]]^(Table4[[#This Row],[θ]]+Table4[[#This Row],[ω_p3]])</f>
        <v>59.741641198802284</v>
      </c>
      <c r="BD782" s="2">
        <f>-Table4[[#This Row],[λ]]*-Table4[[#This Row],[Loss]]^(Table4[[#This Row],[θ]]+Table4[[#This Row],[ω_n3]])</f>
        <v>107.83498131120591</v>
      </c>
      <c r="BE782" s="2">
        <f>Table4[[#This Row],[v_n_w_g_w3]]*Table4[[#This Row],[pie_gain]]-Table4[[#This Row],[v_n_w_l_w3]]*Table4[[#This Row],[pie_loss]]</f>
        <v>-5.8741006890895449</v>
      </c>
      <c r="BF782" s="2">
        <f>IF(Table4[[#This Row],[diff_v_w3]]&gt;=1,1,0)</f>
        <v>0</v>
      </c>
      <c r="BG782" s="2">
        <f>(Table4[[#This Row],[Accept]]-Table4[[#This Row],[projected_M1]])</f>
        <v>0</v>
      </c>
      <c r="BH782" s="2">
        <f>(Table4[[#This Row],[Accept]]-Table4[[#This Row],[projected_M2]])</f>
        <v>0</v>
      </c>
      <c r="BI782" s="2">
        <f>(Table4[[#This Row],[Accept]]-Table4[[#This Row],[projected_M3]])</f>
        <v>0</v>
      </c>
      <c r="BJ782" s="2">
        <f>(Table4[[#This Row],[Accept]]-Table4[[#This Row],[projected_M4]])</f>
        <v>0</v>
      </c>
    </row>
    <row r="783" spans="1:62" x14ac:dyDescent="0.3">
      <c r="A783">
        <v>17</v>
      </c>
      <c r="B783" t="s">
        <v>47</v>
      </c>
      <c r="C783">
        <v>0.88613857459934653</v>
      </c>
      <c r="D783">
        <v>-2</v>
      </c>
      <c r="E783" s="22">
        <f>IF(Table4[[#This Row],[Trial]]="G1",Table4[[#This Row],[Balance]]/100,IF(Table4[[#This Row],[Trial]]="G2",Table4[[#This Row],[Balance]]/200,Table4[[#This Row],[Balance]]/500))</f>
        <v>1.1000000000000001</v>
      </c>
      <c r="F783" s="22">
        <f>IF(Table4[[#This Row],[Net_Balance]]&gt;1,1+(Table4[[#This Row],[Net_Balance]]-1)/$F$974,1)</f>
        <v>1.0014285714285713</v>
      </c>
      <c r="G783" s="22">
        <f>IF(Table4[[#This Row],[Net_Balance]]&lt;1,1-(1-Table4[[#This Row],[Net_Balance]])/$F$974,1)</f>
        <v>1</v>
      </c>
      <c r="H783" s="22">
        <f>IF(Table4[[#This Row],[Net_Balance]]&gt;1,1+(Table4[[#This Row],[Net_Balance]]-1)/$H$974,1)</f>
        <v>1.0009999999999999</v>
      </c>
      <c r="I783" s="22">
        <f>IF(Table4[[#This Row],[Net_Balance]]&lt;1,1-(1-Table4[[#This Row],[Net_Balance]])/$H$974,1)</f>
        <v>1</v>
      </c>
      <c r="J783" s="22">
        <f>IF(Table4[[#This Row],[Net_Balance]]&gt;1,(Table4[[#This Row],[Net_Balance]]-1)/$J$974,0)</f>
        <v>2.0000000000000018E-3</v>
      </c>
      <c r="K783" s="22">
        <f>IF(Table4[[#This Row],[Net_Balance]]&lt;1,-(1-Table4[[#This Row],[Net_Balance]])/$J$974,0)</f>
        <v>0</v>
      </c>
      <c r="L783" t="s">
        <v>110</v>
      </c>
      <c r="M783" t="s">
        <v>87</v>
      </c>
      <c r="N783" t="s">
        <v>5</v>
      </c>
      <c r="O783">
        <v>0</v>
      </c>
      <c r="P783">
        <v>0</v>
      </c>
      <c r="Q783">
        <v>550</v>
      </c>
      <c r="R783">
        <v>1664606768</v>
      </c>
      <c r="S783">
        <v>4</v>
      </c>
      <c r="T783" t="s">
        <v>118</v>
      </c>
      <c r="U783">
        <v>1</v>
      </c>
      <c r="V783">
        <v>-90</v>
      </c>
      <c r="W783">
        <v>0.5</v>
      </c>
      <c r="X783">
        <v>90</v>
      </c>
      <c r="Y783">
        <v>0.5</v>
      </c>
      <c r="Z783">
        <v>0</v>
      </c>
      <c r="AA783">
        <v>8100</v>
      </c>
      <c r="AB783">
        <v>90</v>
      </c>
      <c r="AC783">
        <v>2</v>
      </c>
      <c r="AD783">
        <v>0.25</v>
      </c>
      <c r="AE783">
        <v>0.75</v>
      </c>
      <c r="AF783">
        <v>2</v>
      </c>
      <c r="AG783">
        <v>0.5</v>
      </c>
      <c r="AH783">
        <v>0.25</v>
      </c>
      <c r="AI783">
        <v>0.625</v>
      </c>
      <c r="AJ783">
        <v>0.375</v>
      </c>
      <c r="AK783">
        <v>-22.5</v>
      </c>
      <c r="AL783">
        <v>7593.75</v>
      </c>
      <c r="AM783">
        <v>87.142125289666879</v>
      </c>
      <c r="AN783">
        <v>0.9</v>
      </c>
      <c r="AO783">
        <v>0.38419903534316502</v>
      </c>
      <c r="AP783">
        <v>0.61580096465683498</v>
      </c>
      <c r="AQ783" s="2">
        <f>Table4[[#This Row],[Gain]]^Table4[[#This Row],[θ]]</f>
        <v>53.917490655602954</v>
      </c>
      <c r="AR783" s="2">
        <f>-Table4[[#This Row],[λ]]*-Table4[[#This Row],[Loss]]^Table4[[#This Row],[θ]]</f>
        <v>107.83498131120591</v>
      </c>
      <c r="AS783" s="2">
        <f>Table4[[#This Row],[pie_gain]]*Table4[[#This Row],[v_n_w_g]]-Table4[[#This Row],[pie_loss]]*Table4[[#This Row],[v_n_w_l]]</f>
        <v>-45.689837617185603</v>
      </c>
      <c r="AT783" s="2">
        <f>IF(Table4[[#This Row],[diff_v]]&gt;=1,1,0)</f>
        <v>0</v>
      </c>
      <c r="AU783" s="2">
        <f>Table4[[#This Row],[Gain]]^(Table4[[#This Row],[θ]]*Table4[[#This Row],[ω_p]])</f>
        <v>54.225500754117128</v>
      </c>
      <c r="AV783" s="2">
        <f>-Table4[[#This Row],[λ]]*-Table4[[#This Row],[Loss]]^(Table4[[#This Row],[θ]]*Table4[[#This Row],[ω_n]])</f>
        <v>107.83498131120591</v>
      </c>
      <c r="AW783" s="2">
        <f>Table4[[#This Row],[v_n_w_g_w]]*Table4[[#This Row],[pie_gain]]-Table4[[#This Row],[v_n_w_l_w]]*Table4[[#This Row],[pie_loss]]</f>
        <v>-45.571500434460503</v>
      </c>
      <c r="AX783" s="2">
        <f>IF(Table4[[#This Row],[diff_v_w]]&gt;=1,1,0)</f>
        <v>0</v>
      </c>
      <c r="AY783" s="2">
        <f>Table4[[#This Row],[Gain]]^(Table4[[#This Row],[θ]])*Table4[[#This Row],[ω_p2]]</f>
        <v>53.971408146258554</v>
      </c>
      <c r="AZ783" s="2">
        <f>-Table4[[#This Row],[λ]]*-Table4[[#This Row],[Loss]]^(Table4[[#This Row],[θ]])*Table4[[#This Row],[ω_n2]]</f>
        <v>107.83498131120591</v>
      </c>
      <c r="BA783" s="2">
        <f>Table4[[#This Row],[v_n_w_g_w2]]*Table4[[#This Row],[pie_gain]]-Table4[[#This Row],[v_n_w_l_w2]]*Table4[[#This Row],[pie_loss]]</f>
        <v>-45.669122569287602</v>
      </c>
      <c r="BB783" s="2">
        <f>IF(Table4[[#This Row],[diff_v_w2]]&gt;=1,1,0)</f>
        <v>0</v>
      </c>
      <c r="BC783" s="2">
        <f>Table4[[#This Row],[Gain]]^(Table4[[#This Row],[θ]]+Table4[[#This Row],[ω_p3]])</f>
        <v>54.404917585872361</v>
      </c>
      <c r="BD783" s="2">
        <f>-Table4[[#This Row],[λ]]*-Table4[[#This Row],[Loss]]^(Table4[[#This Row],[θ]]+Table4[[#This Row],[ω_n3]])</f>
        <v>107.83498131120591</v>
      </c>
      <c r="BE783" s="2">
        <f>Table4[[#This Row],[v_n_w_g_w3]]*Table4[[#This Row],[pie_gain]]-Table4[[#This Row],[v_n_w_l_w3]]*Table4[[#This Row],[pie_loss]]</f>
        <v>-45.502568660775822</v>
      </c>
      <c r="BF783" s="2">
        <f>IF(Table4[[#This Row],[diff_v_w3]]&gt;=1,1,0)</f>
        <v>0</v>
      </c>
      <c r="BG783" s="2">
        <f>(Table4[[#This Row],[Accept]]-Table4[[#This Row],[projected_M1]])</f>
        <v>0</v>
      </c>
      <c r="BH783" s="2">
        <f>(Table4[[#This Row],[Accept]]-Table4[[#This Row],[projected_M2]])</f>
        <v>0</v>
      </c>
      <c r="BI783" s="2">
        <f>(Table4[[#This Row],[Accept]]-Table4[[#This Row],[projected_M3]])</f>
        <v>0</v>
      </c>
      <c r="BJ783" s="2">
        <f>(Table4[[#This Row],[Accept]]-Table4[[#This Row],[projected_M4]])</f>
        <v>0</v>
      </c>
    </row>
    <row r="784" spans="1:62" x14ac:dyDescent="0.3">
      <c r="A784">
        <v>19</v>
      </c>
      <c r="B784" t="s">
        <v>47</v>
      </c>
      <c r="C784">
        <v>0.88613857459934653</v>
      </c>
      <c r="D784">
        <v>-2</v>
      </c>
      <c r="E784" s="22">
        <f>IF(Table4[[#This Row],[Trial]]="G1",Table4[[#This Row],[Balance]]/100,IF(Table4[[#This Row],[Trial]]="G2",Table4[[#This Row],[Balance]]/200,Table4[[#This Row],[Balance]]/500))</f>
        <v>1.1000000000000001</v>
      </c>
      <c r="F784" s="22">
        <f>IF(Table4[[#This Row],[Net_Balance]]&gt;1,1+(Table4[[#This Row],[Net_Balance]]-1)/$F$974,1)</f>
        <v>1.0014285714285713</v>
      </c>
      <c r="G784" s="22">
        <f>IF(Table4[[#This Row],[Net_Balance]]&lt;1,1-(1-Table4[[#This Row],[Net_Balance]])/$F$974,1)</f>
        <v>1</v>
      </c>
      <c r="H784" s="22">
        <f>IF(Table4[[#This Row],[Net_Balance]]&gt;1,1+(Table4[[#This Row],[Net_Balance]]-1)/$H$974,1)</f>
        <v>1.0009999999999999</v>
      </c>
      <c r="I784" s="22">
        <f>IF(Table4[[#This Row],[Net_Balance]]&lt;1,1-(1-Table4[[#This Row],[Net_Balance]])/$H$974,1)</f>
        <v>1</v>
      </c>
      <c r="J784" s="22">
        <f>IF(Table4[[#This Row],[Net_Balance]]&gt;1,(Table4[[#This Row],[Net_Balance]]-1)/$J$974,0)</f>
        <v>2.0000000000000018E-3</v>
      </c>
      <c r="K784" s="22">
        <f>IF(Table4[[#This Row],[Net_Balance]]&lt;1,-(1-Table4[[#This Row],[Net_Balance]])/$J$974,0)</f>
        <v>0</v>
      </c>
      <c r="L784" t="s">
        <v>110</v>
      </c>
      <c r="M784" t="s">
        <v>53</v>
      </c>
      <c r="N784" t="s">
        <v>5</v>
      </c>
      <c r="O784">
        <v>0</v>
      </c>
      <c r="P784">
        <v>0</v>
      </c>
      <c r="Q784">
        <v>550</v>
      </c>
      <c r="R784">
        <v>1664606784</v>
      </c>
      <c r="S784">
        <v>7</v>
      </c>
      <c r="T784" t="s">
        <v>118</v>
      </c>
      <c r="U784">
        <v>1</v>
      </c>
      <c r="V784">
        <v>-10</v>
      </c>
      <c r="W784">
        <v>0.5</v>
      </c>
      <c r="X784">
        <v>0</v>
      </c>
      <c r="Y784">
        <v>0.5</v>
      </c>
      <c r="Z784">
        <v>-5</v>
      </c>
      <c r="AA784">
        <v>25</v>
      </c>
      <c r="AB784">
        <v>5</v>
      </c>
      <c r="AC784">
        <v>4</v>
      </c>
      <c r="AD784">
        <v>0.25</v>
      </c>
      <c r="AE784">
        <v>0.75</v>
      </c>
      <c r="AF784">
        <v>2</v>
      </c>
      <c r="AG784">
        <v>0.5</v>
      </c>
      <c r="AH784">
        <v>0.25</v>
      </c>
      <c r="AI784">
        <v>0.625</v>
      </c>
      <c r="AJ784">
        <v>0.375</v>
      </c>
      <c r="AK784">
        <v>-6.25</v>
      </c>
      <c r="AL784">
        <v>23.4375</v>
      </c>
      <c r="AM784">
        <v>4.8412291827592711</v>
      </c>
      <c r="AN784">
        <v>0.9</v>
      </c>
      <c r="AO784">
        <v>0.38419903534316502</v>
      </c>
      <c r="AP784">
        <v>0.61580096465683498</v>
      </c>
      <c r="AQ784" s="2">
        <f>Table4[[#This Row],[Gain]]^Table4[[#This Row],[θ]]</f>
        <v>0</v>
      </c>
      <c r="AR784" s="2">
        <f>-Table4[[#This Row],[λ]]*-Table4[[#This Row],[Loss]]^Table4[[#This Row],[θ]]</f>
        <v>15.387517868726606</v>
      </c>
      <c r="AS784" s="2">
        <f>Table4[[#This Row],[pie_gain]]*Table4[[#This Row],[v_n_w_g]]-Table4[[#This Row],[pie_loss]]*Table4[[#This Row],[v_n_w_l]]</f>
        <v>-9.4756483472361293</v>
      </c>
      <c r="AT784" s="2">
        <f>IF(Table4[[#This Row],[diff_v]]&gt;=1,1,0)</f>
        <v>0</v>
      </c>
      <c r="AU784" s="2">
        <f>Table4[[#This Row],[Gain]]^(Table4[[#This Row],[θ]]*Table4[[#This Row],[ω_p]])</f>
        <v>0</v>
      </c>
      <c r="AV784" s="2">
        <f>-Table4[[#This Row],[λ]]*-Table4[[#This Row],[Loss]]^(Table4[[#This Row],[θ]]*Table4[[#This Row],[ω_n]])</f>
        <v>15.387517868726606</v>
      </c>
      <c r="AW784" s="2">
        <f>Table4[[#This Row],[v_n_w_g_w]]*Table4[[#This Row],[pie_gain]]-Table4[[#This Row],[v_n_w_l_w]]*Table4[[#This Row],[pie_loss]]</f>
        <v>-9.4756483472361293</v>
      </c>
      <c r="AX784" s="2">
        <f>IF(Table4[[#This Row],[diff_v_w]]&gt;=1,1,0)</f>
        <v>0</v>
      </c>
      <c r="AY784" s="2">
        <f>Table4[[#This Row],[Gain]]^(Table4[[#This Row],[θ]])*Table4[[#This Row],[ω_p2]]</f>
        <v>0</v>
      </c>
      <c r="AZ784" s="2">
        <f>-Table4[[#This Row],[λ]]*-Table4[[#This Row],[Loss]]^(Table4[[#This Row],[θ]])*Table4[[#This Row],[ω_n2]]</f>
        <v>15.387517868726606</v>
      </c>
      <c r="BA784" s="2">
        <f>Table4[[#This Row],[v_n_w_g_w2]]*Table4[[#This Row],[pie_gain]]-Table4[[#This Row],[v_n_w_l_w2]]*Table4[[#This Row],[pie_loss]]</f>
        <v>-9.4756483472361293</v>
      </c>
      <c r="BB784" s="2">
        <f>IF(Table4[[#This Row],[diff_v_w2]]&gt;=1,1,0)</f>
        <v>0</v>
      </c>
      <c r="BC784" s="2">
        <f>Table4[[#This Row],[Gain]]^(Table4[[#This Row],[θ]]+Table4[[#This Row],[ω_p3]])</f>
        <v>0</v>
      </c>
      <c r="BD784" s="2">
        <f>-Table4[[#This Row],[λ]]*-Table4[[#This Row],[Loss]]^(Table4[[#This Row],[θ]]+Table4[[#This Row],[ω_n3]])</f>
        <v>15.387517868726606</v>
      </c>
      <c r="BE784" s="2">
        <f>Table4[[#This Row],[v_n_w_g_w3]]*Table4[[#This Row],[pie_gain]]-Table4[[#This Row],[v_n_w_l_w3]]*Table4[[#This Row],[pie_loss]]</f>
        <v>-9.4756483472361293</v>
      </c>
      <c r="BF784" s="2">
        <f>IF(Table4[[#This Row],[diff_v_w3]]&gt;=1,1,0)</f>
        <v>0</v>
      </c>
      <c r="BG784" s="2">
        <f>(Table4[[#This Row],[Accept]]-Table4[[#This Row],[projected_M1]])</f>
        <v>0</v>
      </c>
      <c r="BH784" s="2">
        <f>(Table4[[#This Row],[Accept]]-Table4[[#This Row],[projected_M2]])</f>
        <v>0</v>
      </c>
      <c r="BI784" s="2">
        <f>(Table4[[#This Row],[Accept]]-Table4[[#This Row],[projected_M3]])</f>
        <v>0</v>
      </c>
      <c r="BJ784" s="2">
        <f>(Table4[[#This Row],[Accept]]-Table4[[#This Row],[projected_M4]])</f>
        <v>0</v>
      </c>
    </row>
    <row r="785" spans="1:62" x14ac:dyDescent="0.3">
      <c r="A785">
        <v>20</v>
      </c>
      <c r="B785" t="s">
        <v>47</v>
      </c>
      <c r="C785">
        <v>0.88613857459934653</v>
      </c>
      <c r="D785">
        <v>-2</v>
      </c>
      <c r="E785" s="22">
        <f>IF(Table4[[#This Row],[Trial]]="G1",Table4[[#This Row],[Balance]]/100,IF(Table4[[#This Row],[Trial]]="G2",Table4[[#This Row],[Balance]]/200,Table4[[#This Row],[Balance]]/500))</f>
        <v>1.46</v>
      </c>
      <c r="F785" s="22">
        <f>IF(Table4[[#This Row],[Net_Balance]]&gt;1,1+(Table4[[#This Row],[Net_Balance]]-1)/$F$974,1)</f>
        <v>1.0065714285714287</v>
      </c>
      <c r="G785" s="22">
        <f>IF(Table4[[#This Row],[Net_Balance]]&lt;1,1-(1-Table4[[#This Row],[Net_Balance]])/$F$974,1)</f>
        <v>1</v>
      </c>
      <c r="H785" s="22">
        <f>IF(Table4[[#This Row],[Net_Balance]]&gt;1,1+(Table4[[#This Row],[Net_Balance]]-1)/$H$974,1)</f>
        <v>1.0045999999999999</v>
      </c>
      <c r="I785" s="22">
        <f>IF(Table4[[#This Row],[Net_Balance]]&lt;1,1-(1-Table4[[#This Row],[Net_Balance]])/$H$974,1)</f>
        <v>1</v>
      </c>
      <c r="J785" s="22">
        <f>IF(Table4[[#This Row],[Net_Balance]]&gt;1,(Table4[[#This Row],[Net_Balance]]-1)/$J$974,0)</f>
        <v>9.1999999999999998E-3</v>
      </c>
      <c r="K785" s="22">
        <f>IF(Table4[[#This Row],[Net_Balance]]&lt;1,-(1-Table4[[#This Row],[Net_Balance]])/$J$974,0)</f>
        <v>0</v>
      </c>
      <c r="L785" t="s">
        <v>110</v>
      </c>
      <c r="M785" t="s">
        <v>50</v>
      </c>
      <c r="N785" t="s">
        <v>7</v>
      </c>
      <c r="O785">
        <v>1</v>
      </c>
      <c r="P785">
        <v>180</v>
      </c>
      <c r="Q785">
        <v>730</v>
      </c>
      <c r="R785">
        <v>1664606788</v>
      </c>
      <c r="S785">
        <v>4</v>
      </c>
      <c r="T785" t="s">
        <v>117</v>
      </c>
      <c r="U785">
        <v>0</v>
      </c>
      <c r="V785">
        <v>-90</v>
      </c>
      <c r="W785">
        <v>0.5</v>
      </c>
      <c r="X785">
        <v>180</v>
      </c>
      <c r="Y785">
        <v>0.5</v>
      </c>
      <c r="Z785">
        <v>45</v>
      </c>
      <c r="AA785">
        <v>18225</v>
      </c>
      <c r="AB785">
        <v>135</v>
      </c>
      <c r="AC785">
        <v>4</v>
      </c>
      <c r="AD785">
        <v>0.75</v>
      </c>
      <c r="AE785">
        <v>0.25</v>
      </c>
      <c r="AF785">
        <v>2</v>
      </c>
      <c r="AG785">
        <v>0.05</v>
      </c>
      <c r="AH785">
        <v>0.2</v>
      </c>
      <c r="AI785">
        <v>0.42499999999999999</v>
      </c>
      <c r="AJ785">
        <v>0.57499999999999996</v>
      </c>
      <c r="AK785">
        <v>65.249999999999986</v>
      </c>
      <c r="AL785">
        <v>17814.9375</v>
      </c>
      <c r="AM785">
        <v>133.47260954967501</v>
      </c>
      <c r="AN785">
        <v>0.9</v>
      </c>
      <c r="AO785">
        <v>0.56330583577691229</v>
      </c>
      <c r="AP785">
        <v>0.43669416422308771</v>
      </c>
      <c r="AQ785" s="2">
        <f>Table4[[#This Row],[Gain]]^Table4[[#This Row],[θ]]</f>
        <v>99.651528158912399</v>
      </c>
      <c r="AR785" s="2">
        <f>-Table4[[#This Row],[λ]]*-Table4[[#This Row],[Loss]]^Table4[[#This Row],[θ]]</f>
        <v>107.83498131120591</v>
      </c>
      <c r="AS785" s="2">
        <f>Table4[[#This Row],[pie_gain]]*Table4[[#This Row],[v_n_w_g]]-Table4[[#This Row],[pie_loss]]*Table4[[#This Row],[v_n_w_l]]</f>
        <v>9.043380318293309</v>
      </c>
      <c r="AT785" s="2">
        <f>IF(Table4[[#This Row],[diff_v]]&gt;=1,1,0)</f>
        <v>1</v>
      </c>
      <c r="AU785" s="2">
        <f>Table4[[#This Row],[Gain]]^(Table4[[#This Row],[θ]]*Table4[[#This Row],[ω_p]])</f>
        <v>102.7109763650984</v>
      </c>
      <c r="AV785" s="2">
        <f>-Table4[[#This Row],[λ]]*-Table4[[#This Row],[Loss]]^(Table4[[#This Row],[θ]]*Table4[[#This Row],[ω_n]])</f>
        <v>107.83498131120591</v>
      </c>
      <c r="AW785" s="2">
        <f>Table4[[#This Row],[v_n_w_g_w]]*Table4[[#This Row],[pie_gain]]-Table4[[#This Row],[v_n_w_l_w]]*Table4[[#This Row],[pie_loss]]</f>
        <v>10.766785347095087</v>
      </c>
      <c r="AX785" s="2">
        <f>IF(Table4[[#This Row],[diff_v_w]]&gt;=1,1,0)</f>
        <v>1</v>
      </c>
      <c r="AY785" s="2">
        <f>Table4[[#This Row],[Gain]]^(Table4[[#This Row],[θ]])*Table4[[#This Row],[ω_p2]]</f>
        <v>100.10992518844338</v>
      </c>
      <c r="AZ785" s="2">
        <f>-Table4[[#This Row],[λ]]*-Table4[[#This Row],[Loss]]^(Table4[[#This Row],[θ]])*Table4[[#This Row],[ω_n2]]</f>
        <v>107.83498131120591</v>
      </c>
      <c r="BA785" s="2">
        <f>Table4[[#This Row],[v_n_w_g_w2]]*Table4[[#This Row],[pie_gain]]-Table4[[#This Row],[v_n_w_l_w2]]*Table4[[#This Row],[pie_loss]]</f>
        <v>9.3015980401309122</v>
      </c>
      <c r="BB785" s="2">
        <f>IF(Table4[[#This Row],[diff_v_w2]]&gt;=1,1,0)</f>
        <v>1</v>
      </c>
      <c r="BC785" s="2">
        <f>Table4[[#This Row],[Gain]]^(Table4[[#This Row],[θ]]+Table4[[#This Row],[ω_p3]])</f>
        <v>104.5279588926534</v>
      </c>
      <c r="BD785" s="2">
        <f>-Table4[[#This Row],[λ]]*-Table4[[#This Row],[Loss]]^(Table4[[#This Row],[θ]]+Table4[[#This Row],[ω_n3]])</f>
        <v>107.83498131120591</v>
      </c>
      <c r="BE785" s="2">
        <f>Table4[[#This Row],[v_n_w_g_w3]]*Table4[[#This Row],[pie_gain]]-Table4[[#This Row],[v_n_w_l_w3]]*Table4[[#This Row],[pie_loss]]</f>
        <v>11.790302208371507</v>
      </c>
      <c r="BF785" s="2">
        <f>IF(Table4[[#This Row],[diff_v_w3]]&gt;=1,1,0)</f>
        <v>1</v>
      </c>
      <c r="BG785" s="2">
        <f>(Table4[[#This Row],[Accept]]-Table4[[#This Row],[projected_M1]])</f>
        <v>0</v>
      </c>
      <c r="BH785" s="2">
        <f>(Table4[[#This Row],[Accept]]-Table4[[#This Row],[projected_M2]])</f>
        <v>0</v>
      </c>
      <c r="BI785" s="2">
        <f>(Table4[[#This Row],[Accept]]-Table4[[#This Row],[projected_M3]])</f>
        <v>0</v>
      </c>
      <c r="BJ785" s="2">
        <f>(Table4[[#This Row],[Accept]]-Table4[[#This Row],[projected_M4]])</f>
        <v>0</v>
      </c>
    </row>
    <row r="786" spans="1:62" x14ac:dyDescent="0.3">
      <c r="A786">
        <v>22</v>
      </c>
      <c r="B786" t="s">
        <v>47</v>
      </c>
      <c r="C786">
        <v>0.88613857459934653</v>
      </c>
      <c r="D786">
        <v>-2</v>
      </c>
      <c r="E786" s="22">
        <f>IF(Table4[[#This Row],[Trial]]="G1",Table4[[#This Row],[Balance]]/100,IF(Table4[[#This Row],[Trial]]="G2",Table4[[#This Row],[Balance]]/200,Table4[[#This Row],[Balance]]/500))</f>
        <v>1.52</v>
      </c>
      <c r="F786" s="22">
        <f>IF(Table4[[#This Row],[Net_Balance]]&gt;1,1+(Table4[[#This Row],[Net_Balance]]-1)/$F$974,1)</f>
        <v>1.0074285714285713</v>
      </c>
      <c r="G786" s="22">
        <f>IF(Table4[[#This Row],[Net_Balance]]&lt;1,1-(1-Table4[[#This Row],[Net_Balance]])/$F$974,1)</f>
        <v>1</v>
      </c>
      <c r="H786" s="22">
        <f>IF(Table4[[#This Row],[Net_Balance]]&gt;1,1+(Table4[[#This Row],[Net_Balance]]-1)/$H$974,1)</f>
        <v>1.0052000000000001</v>
      </c>
      <c r="I786" s="22">
        <f>IF(Table4[[#This Row],[Net_Balance]]&lt;1,1-(1-Table4[[#This Row],[Net_Balance]])/$H$974,1)</f>
        <v>1</v>
      </c>
      <c r="J786" s="22">
        <f>IF(Table4[[#This Row],[Net_Balance]]&gt;1,(Table4[[#This Row],[Net_Balance]]-1)/$J$974,0)</f>
        <v>1.04E-2</v>
      </c>
      <c r="K786" s="22">
        <f>IF(Table4[[#This Row],[Net_Balance]]&lt;1,-(1-Table4[[#This Row],[Net_Balance]])/$J$974,0)</f>
        <v>0</v>
      </c>
      <c r="L786" t="s">
        <v>110</v>
      </c>
      <c r="M786" t="s">
        <v>84</v>
      </c>
      <c r="N786" t="s">
        <v>7</v>
      </c>
      <c r="O786">
        <v>1</v>
      </c>
      <c r="P786">
        <v>30</v>
      </c>
      <c r="Q786">
        <v>760</v>
      </c>
      <c r="R786">
        <v>1664606812</v>
      </c>
      <c r="S786">
        <v>9</v>
      </c>
      <c r="T786" t="s">
        <v>118</v>
      </c>
      <c r="U786">
        <v>1</v>
      </c>
      <c r="V786">
        <v>-10</v>
      </c>
      <c r="W786">
        <v>0.5</v>
      </c>
      <c r="X786">
        <v>30</v>
      </c>
      <c r="Y786">
        <v>0.5</v>
      </c>
      <c r="Z786">
        <v>10</v>
      </c>
      <c r="AA786">
        <v>400</v>
      </c>
      <c r="AB786">
        <v>20</v>
      </c>
      <c r="AC786">
        <v>4</v>
      </c>
      <c r="AD786">
        <v>0.25</v>
      </c>
      <c r="AE786">
        <v>0.75</v>
      </c>
      <c r="AF786">
        <v>2</v>
      </c>
      <c r="AG786">
        <v>0.5</v>
      </c>
      <c r="AH786">
        <v>0.25</v>
      </c>
      <c r="AI786">
        <v>0.625</v>
      </c>
      <c r="AJ786">
        <v>0.375</v>
      </c>
      <c r="AK786">
        <v>5</v>
      </c>
      <c r="AL786">
        <v>375</v>
      </c>
      <c r="AM786">
        <v>19.364916731037084</v>
      </c>
      <c r="AN786">
        <v>0.9</v>
      </c>
      <c r="AO786">
        <v>0.38419903534316502</v>
      </c>
      <c r="AP786">
        <v>0.61580096465683498</v>
      </c>
      <c r="AQ786" s="2">
        <f>Table4[[#This Row],[Gain]]^Table4[[#This Row],[θ]]</f>
        <v>20.367331083133973</v>
      </c>
      <c r="AR786" s="2">
        <f>-Table4[[#This Row],[λ]]*-Table4[[#This Row],[Loss]]^Table4[[#This Row],[θ]]</f>
        <v>15.387517868726606</v>
      </c>
      <c r="AS786" s="2">
        <f>Table4[[#This Row],[pie_gain]]*Table4[[#This Row],[v_n_w_g]]-Table4[[#This Row],[pie_loss]]*Table4[[#This Row],[v_n_w_l]]</f>
        <v>-1.6505393925811962</v>
      </c>
      <c r="AT786" s="2">
        <f>IF(Table4[[#This Row],[diff_v]]&gt;=1,1,0)</f>
        <v>0</v>
      </c>
      <c r="AU786" s="2">
        <f>Table4[[#This Row],[Gain]]^(Table4[[#This Row],[θ]]*Table4[[#This Row],[ω_p]])</f>
        <v>20.828482695387766</v>
      </c>
      <c r="AV786" s="2">
        <f>-Table4[[#This Row],[λ]]*-Table4[[#This Row],[Loss]]^(Table4[[#This Row],[θ]]*Table4[[#This Row],[ω_n]])</f>
        <v>15.387517868726606</v>
      </c>
      <c r="AW786" s="2">
        <f>Table4[[#This Row],[v_n_w_g_w]]*Table4[[#This Row],[pie_gain]]-Table4[[#This Row],[v_n_w_l_w]]*Table4[[#This Row],[pie_loss]]</f>
        <v>-1.4733653880063446</v>
      </c>
      <c r="AX786" s="2">
        <f>IF(Table4[[#This Row],[diff_v_w]]&gt;=1,1,0)</f>
        <v>0</v>
      </c>
      <c r="AY786" s="2">
        <f>Table4[[#This Row],[Gain]]^(Table4[[#This Row],[θ]])*Table4[[#This Row],[ω_p2]]</f>
        <v>20.473241204766271</v>
      </c>
      <c r="AZ786" s="2">
        <f>-Table4[[#This Row],[λ]]*-Table4[[#This Row],[Loss]]^(Table4[[#This Row],[θ]])*Table4[[#This Row],[ω_n2]]</f>
        <v>15.387517868726606</v>
      </c>
      <c r="BA786" s="2">
        <f>Table4[[#This Row],[v_n_w_g_w2]]*Table4[[#This Row],[pie_gain]]-Table4[[#This Row],[v_n_w_l_w2]]*Table4[[#This Row],[pie_loss]]</f>
        <v>-1.6098488260169903</v>
      </c>
      <c r="BB786" s="2">
        <f>IF(Table4[[#This Row],[diff_v_w2]]&gt;=1,1,0)</f>
        <v>0</v>
      </c>
      <c r="BC786" s="2">
        <f>Table4[[#This Row],[Gain]]^(Table4[[#This Row],[θ]]+Table4[[#This Row],[ω_p3]])</f>
        <v>21.100667023835715</v>
      </c>
      <c r="BD786" s="2">
        <f>-Table4[[#This Row],[λ]]*-Table4[[#This Row],[Loss]]^(Table4[[#This Row],[θ]]+Table4[[#This Row],[ω_n3]])</f>
        <v>15.387517868726606</v>
      </c>
      <c r="BE786" s="2">
        <f>Table4[[#This Row],[v_n_w_g_w3]]*Table4[[#This Row],[pie_gain]]-Table4[[#This Row],[v_n_w_l_w3]]*Table4[[#This Row],[pie_loss]]</f>
        <v>-1.3687924315811149</v>
      </c>
      <c r="BF786" s="2">
        <f>IF(Table4[[#This Row],[diff_v_w3]]&gt;=1,1,0)</f>
        <v>0</v>
      </c>
      <c r="BG786" s="2">
        <f>(Table4[[#This Row],[Accept]]-Table4[[#This Row],[projected_M1]])</f>
        <v>1</v>
      </c>
      <c r="BH786" s="2">
        <f>(Table4[[#This Row],[Accept]]-Table4[[#This Row],[projected_M2]])</f>
        <v>1</v>
      </c>
      <c r="BI786" s="2">
        <f>(Table4[[#This Row],[Accept]]-Table4[[#This Row],[projected_M3]])</f>
        <v>1</v>
      </c>
      <c r="BJ786" s="2">
        <f>(Table4[[#This Row],[Accept]]-Table4[[#This Row],[projected_M4]])</f>
        <v>1</v>
      </c>
    </row>
    <row r="787" spans="1:62" x14ac:dyDescent="0.3">
      <c r="A787">
        <v>23</v>
      </c>
      <c r="B787" t="s">
        <v>47</v>
      </c>
      <c r="C787">
        <v>0.88613857459934653</v>
      </c>
      <c r="D787">
        <v>-2</v>
      </c>
      <c r="E787" s="22">
        <f>IF(Table4[[#This Row],[Trial]]="G1",Table4[[#This Row],[Balance]]/100,IF(Table4[[#This Row],[Trial]]="G2",Table4[[#This Row],[Balance]]/200,Table4[[#This Row],[Balance]]/500))</f>
        <v>1.52</v>
      </c>
      <c r="F787" s="22">
        <f>IF(Table4[[#This Row],[Net_Balance]]&gt;1,1+(Table4[[#This Row],[Net_Balance]]-1)/$F$974,1)</f>
        <v>1.0074285714285713</v>
      </c>
      <c r="G787" s="22">
        <f>IF(Table4[[#This Row],[Net_Balance]]&lt;1,1-(1-Table4[[#This Row],[Net_Balance]])/$F$974,1)</f>
        <v>1</v>
      </c>
      <c r="H787" s="22">
        <f>IF(Table4[[#This Row],[Net_Balance]]&gt;1,1+(Table4[[#This Row],[Net_Balance]]-1)/$H$974,1)</f>
        <v>1.0052000000000001</v>
      </c>
      <c r="I787" s="22">
        <f>IF(Table4[[#This Row],[Net_Balance]]&lt;1,1-(1-Table4[[#This Row],[Net_Balance]])/$H$974,1)</f>
        <v>1</v>
      </c>
      <c r="J787" s="22">
        <f>IF(Table4[[#This Row],[Net_Balance]]&gt;1,(Table4[[#This Row],[Net_Balance]]-1)/$J$974,0)</f>
        <v>1.04E-2</v>
      </c>
      <c r="K787" s="22">
        <f>IF(Table4[[#This Row],[Net_Balance]]&lt;1,-(1-Table4[[#This Row],[Net_Balance]])/$J$974,0)</f>
        <v>0</v>
      </c>
      <c r="L787" t="s">
        <v>110</v>
      </c>
      <c r="M787" t="s">
        <v>54</v>
      </c>
      <c r="N787" t="s">
        <v>5</v>
      </c>
      <c r="O787">
        <v>0</v>
      </c>
      <c r="P787">
        <v>0</v>
      </c>
      <c r="Q787">
        <v>760</v>
      </c>
      <c r="R787">
        <v>1664606817</v>
      </c>
      <c r="S787">
        <v>5</v>
      </c>
      <c r="T787" t="s">
        <v>117</v>
      </c>
      <c r="U787">
        <v>0</v>
      </c>
      <c r="V787">
        <v>-50</v>
      </c>
      <c r="W787">
        <v>0.5</v>
      </c>
      <c r="X787">
        <v>40</v>
      </c>
      <c r="Y787">
        <v>0.5</v>
      </c>
      <c r="Z787">
        <v>-5</v>
      </c>
      <c r="AA787">
        <v>2025</v>
      </c>
      <c r="AB787">
        <v>45</v>
      </c>
      <c r="AC787">
        <v>4</v>
      </c>
      <c r="AD787">
        <v>0.25</v>
      </c>
      <c r="AE787">
        <v>0.75</v>
      </c>
      <c r="AF787">
        <v>1</v>
      </c>
      <c r="AG787">
        <v>0.25</v>
      </c>
      <c r="AH787">
        <v>0.5</v>
      </c>
      <c r="AI787">
        <v>0.375</v>
      </c>
      <c r="AJ787">
        <v>0.625</v>
      </c>
      <c r="AK787">
        <v>6.25</v>
      </c>
      <c r="AL787">
        <v>1898.4375</v>
      </c>
      <c r="AM787">
        <v>43.571062644833439</v>
      </c>
      <c r="AN787">
        <v>0.9</v>
      </c>
      <c r="AO787">
        <v>0.60844334427391233</v>
      </c>
      <c r="AP787">
        <v>0.39155665572608767</v>
      </c>
      <c r="AQ787" s="2">
        <f>Table4[[#This Row],[Gain]]^Table4[[#This Row],[θ]]</f>
        <v>26.281318966403699</v>
      </c>
      <c r="AR787" s="2">
        <f>-Table4[[#This Row],[λ]]*-Table4[[#This Row],[Loss]]^Table4[[#This Row],[θ]]</f>
        <v>64.054973166180915</v>
      </c>
      <c r="AS787" s="2">
        <f>Table4[[#This Row],[pie_gain]]*Table4[[#This Row],[v_n_w_g]]-Table4[[#This Row],[pie_loss]]*Table4[[#This Row],[v_n_w_l]]</f>
        <v>-9.0904574717260171</v>
      </c>
      <c r="AT787" s="2">
        <f>IF(Table4[[#This Row],[diff_v]]&gt;=1,1,0)</f>
        <v>0</v>
      </c>
      <c r="AU787" s="2">
        <f>Table4[[#This Row],[Gain]]^(Table4[[#This Row],[θ]]*Table4[[#This Row],[ω_p]])</f>
        <v>26.927318511151899</v>
      </c>
      <c r="AV787" s="2">
        <f>-Table4[[#This Row],[λ]]*-Table4[[#This Row],[Loss]]^(Table4[[#This Row],[θ]]*Table4[[#This Row],[ω_n]])</f>
        <v>64.054973166180915</v>
      </c>
      <c r="AW787" s="2">
        <f>Table4[[#This Row],[v_n_w_g_w]]*Table4[[#This Row],[pie_gain]]-Table4[[#This Row],[v_n_w_l_w]]*Table4[[#This Row],[pie_loss]]</f>
        <v>-8.6974033483199982</v>
      </c>
      <c r="AX787" s="2">
        <f>IF(Table4[[#This Row],[diff_v_w]]&gt;=1,1,0)</f>
        <v>0</v>
      </c>
      <c r="AY787" s="2">
        <f>Table4[[#This Row],[Gain]]^(Table4[[#This Row],[θ]])*Table4[[#This Row],[ω_p2]]</f>
        <v>26.417981825028999</v>
      </c>
      <c r="AZ787" s="2">
        <f>-Table4[[#This Row],[λ]]*-Table4[[#This Row],[Loss]]^(Table4[[#This Row],[θ]])*Table4[[#This Row],[ω_n2]]</f>
        <v>64.054973166180915</v>
      </c>
      <c r="BA787" s="2">
        <f>Table4[[#This Row],[v_n_w_g_w2]]*Table4[[#This Row],[pie_gain]]-Table4[[#This Row],[v_n_w_l_w2]]*Table4[[#This Row],[pie_loss]]</f>
        <v>-9.0073058649860052</v>
      </c>
      <c r="BB787" s="2">
        <f>IF(Table4[[#This Row],[diff_v_w2]]&gt;=1,1,0)</f>
        <v>0</v>
      </c>
      <c r="BC787" s="2">
        <f>Table4[[#This Row],[Gain]]^(Table4[[#This Row],[θ]]+Table4[[#This Row],[ω_p3]])</f>
        <v>27.309175036746101</v>
      </c>
      <c r="BD787" s="2">
        <f>-Table4[[#This Row],[λ]]*-Table4[[#This Row],[Loss]]^(Table4[[#This Row],[θ]]+Table4[[#This Row],[ω_n3]])</f>
        <v>64.054973166180915</v>
      </c>
      <c r="BE787" s="2">
        <f>Table4[[#This Row],[v_n_w_g_w3]]*Table4[[#This Row],[pie_gain]]-Table4[[#This Row],[v_n_w_l_w3]]*Table4[[#This Row],[pie_loss]]</f>
        <v>-8.4650652868546423</v>
      </c>
      <c r="BF787" s="2">
        <f>IF(Table4[[#This Row],[diff_v_w3]]&gt;=1,1,0)</f>
        <v>0</v>
      </c>
      <c r="BG787" s="2">
        <f>(Table4[[#This Row],[Accept]]-Table4[[#This Row],[projected_M1]])</f>
        <v>0</v>
      </c>
      <c r="BH787" s="2">
        <f>(Table4[[#This Row],[Accept]]-Table4[[#This Row],[projected_M2]])</f>
        <v>0</v>
      </c>
      <c r="BI787" s="2">
        <f>(Table4[[#This Row],[Accept]]-Table4[[#This Row],[projected_M3]])</f>
        <v>0</v>
      </c>
      <c r="BJ787" s="2">
        <f>(Table4[[#This Row],[Accept]]-Table4[[#This Row],[projected_M4]])</f>
        <v>0</v>
      </c>
    </row>
    <row r="788" spans="1:62" x14ac:dyDescent="0.3">
      <c r="A788">
        <v>24</v>
      </c>
      <c r="B788" t="s">
        <v>47</v>
      </c>
      <c r="C788">
        <v>0.88613857459934653</v>
      </c>
      <c r="D788">
        <v>-2</v>
      </c>
      <c r="E788" s="22">
        <f>IF(Table4[[#This Row],[Trial]]="G1",Table4[[#This Row],[Balance]]/100,IF(Table4[[#This Row],[Trial]]="G2",Table4[[#This Row],[Balance]]/200,Table4[[#This Row],[Balance]]/500))</f>
        <v>1.52</v>
      </c>
      <c r="F788" s="22">
        <f>IF(Table4[[#This Row],[Net_Balance]]&gt;1,1+(Table4[[#This Row],[Net_Balance]]-1)/$F$974,1)</f>
        <v>1.0074285714285713</v>
      </c>
      <c r="G788" s="22">
        <f>IF(Table4[[#This Row],[Net_Balance]]&lt;1,1-(1-Table4[[#This Row],[Net_Balance]])/$F$974,1)</f>
        <v>1</v>
      </c>
      <c r="H788" s="22">
        <f>IF(Table4[[#This Row],[Net_Balance]]&gt;1,1+(Table4[[#This Row],[Net_Balance]]-1)/$H$974,1)</f>
        <v>1.0052000000000001</v>
      </c>
      <c r="I788" s="22">
        <f>IF(Table4[[#This Row],[Net_Balance]]&lt;1,1-(1-Table4[[#This Row],[Net_Balance]])/$H$974,1)</f>
        <v>1</v>
      </c>
      <c r="J788" s="22">
        <f>IF(Table4[[#This Row],[Net_Balance]]&gt;1,(Table4[[#This Row],[Net_Balance]]-1)/$J$974,0)</f>
        <v>1.04E-2</v>
      </c>
      <c r="K788" s="22">
        <f>IF(Table4[[#This Row],[Net_Balance]]&lt;1,-(1-Table4[[#This Row],[Net_Balance]])/$J$974,0)</f>
        <v>0</v>
      </c>
      <c r="L788" t="s">
        <v>110</v>
      </c>
      <c r="M788" t="s">
        <v>105</v>
      </c>
      <c r="N788" t="s">
        <v>5</v>
      </c>
      <c r="O788">
        <v>0</v>
      </c>
      <c r="P788">
        <v>0</v>
      </c>
      <c r="Q788">
        <v>760</v>
      </c>
      <c r="R788">
        <v>1664606822</v>
      </c>
      <c r="S788">
        <v>5</v>
      </c>
      <c r="T788" t="s">
        <v>118</v>
      </c>
      <c r="U788">
        <v>1</v>
      </c>
      <c r="V788">
        <v>-50</v>
      </c>
      <c r="W788">
        <v>0.5</v>
      </c>
      <c r="X788">
        <v>40</v>
      </c>
      <c r="Y788">
        <v>0.5</v>
      </c>
      <c r="Z788">
        <v>-5</v>
      </c>
      <c r="AA788">
        <v>2025</v>
      </c>
      <c r="AB788">
        <v>45</v>
      </c>
      <c r="AC788">
        <v>4</v>
      </c>
      <c r="AD788">
        <v>0.25</v>
      </c>
      <c r="AE788">
        <v>0.75</v>
      </c>
      <c r="AF788">
        <v>1</v>
      </c>
      <c r="AG788">
        <v>0.25</v>
      </c>
      <c r="AH788">
        <v>0.5</v>
      </c>
      <c r="AI788">
        <v>0.375</v>
      </c>
      <c r="AJ788">
        <v>0.625</v>
      </c>
      <c r="AK788">
        <v>6.25</v>
      </c>
      <c r="AL788">
        <v>1898.4375</v>
      </c>
      <c r="AM788">
        <v>43.571062644833439</v>
      </c>
      <c r="AN788">
        <v>0.9</v>
      </c>
      <c r="AO788">
        <v>0.60844334427391233</v>
      </c>
      <c r="AP788">
        <v>0.39155665572608767</v>
      </c>
      <c r="AQ788" s="2">
        <f>Table4[[#This Row],[Gain]]^Table4[[#This Row],[θ]]</f>
        <v>26.281318966403699</v>
      </c>
      <c r="AR788" s="2">
        <f>-Table4[[#This Row],[λ]]*-Table4[[#This Row],[Loss]]^Table4[[#This Row],[θ]]</f>
        <v>64.054973166180915</v>
      </c>
      <c r="AS788" s="2">
        <f>Table4[[#This Row],[pie_gain]]*Table4[[#This Row],[v_n_w_g]]-Table4[[#This Row],[pie_loss]]*Table4[[#This Row],[v_n_w_l]]</f>
        <v>-9.0904574717260171</v>
      </c>
      <c r="AT788" s="2">
        <f>IF(Table4[[#This Row],[diff_v]]&gt;=1,1,0)</f>
        <v>0</v>
      </c>
      <c r="AU788" s="2">
        <f>Table4[[#This Row],[Gain]]^(Table4[[#This Row],[θ]]*Table4[[#This Row],[ω_p]])</f>
        <v>26.927318511151899</v>
      </c>
      <c r="AV788" s="2">
        <f>-Table4[[#This Row],[λ]]*-Table4[[#This Row],[Loss]]^(Table4[[#This Row],[θ]]*Table4[[#This Row],[ω_n]])</f>
        <v>64.054973166180915</v>
      </c>
      <c r="AW788" s="2">
        <f>Table4[[#This Row],[v_n_w_g_w]]*Table4[[#This Row],[pie_gain]]-Table4[[#This Row],[v_n_w_l_w]]*Table4[[#This Row],[pie_loss]]</f>
        <v>-8.6974033483199982</v>
      </c>
      <c r="AX788" s="2">
        <f>IF(Table4[[#This Row],[diff_v_w]]&gt;=1,1,0)</f>
        <v>0</v>
      </c>
      <c r="AY788" s="2">
        <f>Table4[[#This Row],[Gain]]^(Table4[[#This Row],[θ]])*Table4[[#This Row],[ω_p2]]</f>
        <v>26.417981825028999</v>
      </c>
      <c r="AZ788" s="2">
        <f>-Table4[[#This Row],[λ]]*-Table4[[#This Row],[Loss]]^(Table4[[#This Row],[θ]])*Table4[[#This Row],[ω_n2]]</f>
        <v>64.054973166180915</v>
      </c>
      <c r="BA788" s="2">
        <f>Table4[[#This Row],[v_n_w_g_w2]]*Table4[[#This Row],[pie_gain]]-Table4[[#This Row],[v_n_w_l_w2]]*Table4[[#This Row],[pie_loss]]</f>
        <v>-9.0073058649860052</v>
      </c>
      <c r="BB788" s="2">
        <f>IF(Table4[[#This Row],[diff_v_w2]]&gt;=1,1,0)</f>
        <v>0</v>
      </c>
      <c r="BC788" s="2">
        <f>Table4[[#This Row],[Gain]]^(Table4[[#This Row],[θ]]+Table4[[#This Row],[ω_p3]])</f>
        <v>27.309175036746101</v>
      </c>
      <c r="BD788" s="2">
        <f>-Table4[[#This Row],[λ]]*-Table4[[#This Row],[Loss]]^(Table4[[#This Row],[θ]]+Table4[[#This Row],[ω_n3]])</f>
        <v>64.054973166180915</v>
      </c>
      <c r="BE788" s="2">
        <f>Table4[[#This Row],[v_n_w_g_w3]]*Table4[[#This Row],[pie_gain]]-Table4[[#This Row],[v_n_w_l_w3]]*Table4[[#This Row],[pie_loss]]</f>
        <v>-8.4650652868546423</v>
      </c>
      <c r="BF788" s="2">
        <f>IF(Table4[[#This Row],[diff_v_w3]]&gt;=1,1,0)</f>
        <v>0</v>
      </c>
      <c r="BG788" s="2">
        <f>(Table4[[#This Row],[Accept]]-Table4[[#This Row],[projected_M1]])</f>
        <v>0</v>
      </c>
      <c r="BH788" s="2">
        <f>(Table4[[#This Row],[Accept]]-Table4[[#This Row],[projected_M2]])</f>
        <v>0</v>
      </c>
      <c r="BI788" s="2">
        <f>(Table4[[#This Row],[Accept]]-Table4[[#This Row],[projected_M3]])</f>
        <v>0</v>
      </c>
      <c r="BJ788" s="2">
        <f>(Table4[[#This Row],[Accept]]-Table4[[#This Row],[projected_M4]])</f>
        <v>0</v>
      </c>
    </row>
    <row r="789" spans="1:62" x14ac:dyDescent="0.3">
      <c r="A789">
        <v>26</v>
      </c>
      <c r="B789" t="s">
        <v>47</v>
      </c>
      <c r="C789">
        <v>0.88613857459934653</v>
      </c>
      <c r="D789">
        <v>-2</v>
      </c>
      <c r="E789" s="22">
        <f>IF(Table4[[#This Row],[Trial]]="G1",Table4[[#This Row],[Balance]]/100,IF(Table4[[#This Row],[Trial]]="G2",Table4[[#This Row],[Balance]]/200,Table4[[#This Row],[Balance]]/500))</f>
        <v>1.52</v>
      </c>
      <c r="F789" s="22">
        <f>IF(Table4[[#This Row],[Net_Balance]]&gt;1,1+(Table4[[#This Row],[Net_Balance]]-1)/$F$974,1)</f>
        <v>1.0074285714285713</v>
      </c>
      <c r="G789" s="22">
        <f>IF(Table4[[#This Row],[Net_Balance]]&lt;1,1-(1-Table4[[#This Row],[Net_Balance]])/$F$974,1)</f>
        <v>1</v>
      </c>
      <c r="H789" s="22">
        <f>IF(Table4[[#This Row],[Net_Balance]]&gt;1,1+(Table4[[#This Row],[Net_Balance]]-1)/$H$974,1)</f>
        <v>1.0052000000000001</v>
      </c>
      <c r="I789" s="22">
        <f>IF(Table4[[#This Row],[Net_Balance]]&lt;1,1-(1-Table4[[#This Row],[Net_Balance]])/$H$974,1)</f>
        <v>1</v>
      </c>
      <c r="J789" s="22">
        <f>IF(Table4[[#This Row],[Net_Balance]]&gt;1,(Table4[[#This Row],[Net_Balance]]-1)/$J$974,0)</f>
        <v>1.04E-2</v>
      </c>
      <c r="K789" s="22">
        <f>IF(Table4[[#This Row],[Net_Balance]]&lt;1,-(1-Table4[[#This Row],[Net_Balance]])/$J$974,0)</f>
        <v>0</v>
      </c>
      <c r="L789" t="s">
        <v>110</v>
      </c>
      <c r="M789" t="s">
        <v>88</v>
      </c>
      <c r="N789" t="s">
        <v>5</v>
      </c>
      <c r="O789">
        <v>0</v>
      </c>
      <c r="P789">
        <v>0</v>
      </c>
      <c r="Q789">
        <v>760</v>
      </c>
      <c r="R789">
        <v>1664606853</v>
      </c>
      <c r="S789">
        <v>19</v>
      </c>
      <c r="T789" t="s">
        <v>117</v>
      </c>
      <c r="U789">
        <v>0</v>
      </c>
      <c r="V789">
        <v>-50</v>
      </c>
      <c r="W789">
        <v>0.5</v>
      </c>
      <c r="X789">
        <v>60</v>
      </c>
      <c r="Y789">
        <v>0.5</v>
      </c>
      <c r="Z789">
        <v>5</v>
      </c>
      <c r="AA789">
        <v>3025</v>
      </c>
      <c r="AB789">
        <v>55</v>
      </c>
      <c r="AC789">
        <v>2</v>
      </c>
      <c r="AD789">
        <v>0.25</v>
      </c>
      <c r="AE789">
        <v>0.75</v>
      </c>
      <c r="AF789">
        <v>2</v>
      </c>
      <c r="AG789">
        <v>0.5</v>
      </c>
      <c r="AH789">
        <v>0.25</v>
      </c>
      <c r="AI789">
        <v>0.625</v>
      </c>
      <c r="AJ789">
        <v>0.375</v>
      </c>
      <c r="AK789">
        <v>-8.75</v>
      </c>
      <c r="AL789">
        <v>2835.9375</v>
      </c>
      <c r="AM789">
        <v>53.253521010351982</v>
      </c>
      <c r="AN789">
        <v>0.9</v>
      </c>
      <c r="AO789">
        <v>0.38419903534316502</v>
      </c>
      <c r="AP789">
        <v>0.61580096465683498</v>
      </c>
      <c r="AQ789" s="2">
        <f>Table4[[#This Row],[Gain]]^Table4[[#This Row],[θ]]</f>
        <v>37.643362891590748</v>
      </c>
      <c r="AR789" s="2">
        <f>-Table4[[#This Row],[λ]]*-Table4[[#This Row],[Loss]]^Table4[[#This Row],[θ]]</f>
        <v>64.054973166180915</v>
      </c>
      <c r="AS789" s="2">
        <f>Table4[[#This Row],[pie_gain]]*Table4[[#This Row],[v_n_w_g]]-Table4[[#This Row],[pie_loss]]*Table4[[#This Row],[v_n_w_l]]</f>
        <v>-24.982570556780026</v>
      </c>
      <c r="AT789" s="2">
        <f>IF(Table4[[#This Row],[diff_v]]&gt;=1,1,0)</f>
        <v>0</v>
      </c>
      <c r="AU789" s="2">
        <f>Table4[[#This Row],[Gain]]^(Table4[[#This Row],[θ]]*Table4[[#This Row],[ω_p]])</f>
        <v>38.671723542028445</v>
      </c>
      <c r="AV789" s="2">
        <f>-Table4[[#This Row],[λ]]*-Table4[[#This Row],[Loss]]^(Table4[[#This Row],[θ]]*Table4[[#This Row],[ω_n]])</f>
        <v>64.054973166180915</v>
      </c>
      <c r="AW789" s="2">
        <f>Table4[[#This Row],[v_n_w_g_w]]*Table4[[#This Row],[pie_gain]]-Table4[[#This Row],[v_n_w_l_w]]*Table4[[#This Row],[pie_loss]]</f>
        <v>-24.587475386896994</v>
      </c>
      <c r="AX789" s="2">
        <f>IF(Table4[[#This Row],[diff_v_w]]&gt;=1,1,0)</f>
        <v>0</v>
      </c>
      <c r="AY789" s="2">
        <f>Table4[[#This Row],[Gain]]^(Table4[[#This Row],[θ]])*Table4[[#This Row],[ω_p2]]</f>
        <v>37.839108378627024</v>
      </c>
      <c r="AZ789" s="2">
        <f>-Table4[[#This Row],[λ]]*-Table4[[#This Row],[Loss]]^(Table4[[#This Row],[θ]])*Table4[[#This Row],[ω_n2]]</f>
        <v>64.054973166180915</v>
      </c>
      <c r="BA789" s="2">
        <f>Table4[[#This Row],[v_n_w_g_w2]]*Table4[[#This Row],[pie_gain]]-Table4[[#This Row],[v_n_w_l_w2]]*Table4[[#This Row],[pie_loss]]</f>
        <v>-24.907365329487909</v>
      </c>
      <c r="BB789" s="2">
        <f>IF(Table4[[#This Row],[diff_v_w2]]&gt;=1,1,0)</f>
        <v>0</v>
      </c>
      <c r="BC789" s="2">
        <f>Table4[[#This Row],[Gain]]^(Table4[[#This Row],[θ]]+Table4[[#This Row],[ω_p3]])</f>
        <v>39.280878084633521</v>
      </c>
      <c r="BD789" s="2">
        <f>-Table4[[#This Row],[λ]]*-Table4[[#This Row],[Loss]]^(Table4[[#This Row],[θ]]+Table4[[#This Row],[ω_n3]])</f>
        <v>64.054973166180915</v>
      </c>
      <c r="BE789" s="2">
        <f>Table4[[#This Row],[v_n_w_g_w3]]*Table4[[#This Row],[pie_gain]]-Table4[[#This Row],[v_n_w_l_w3]]*Table4[[#This Row],[pie_loss]]</f>
        <v>-24.353438799253219</v>
      </c>
      <c r="BF789" s="2">
        <f>IF(Table4[[#This Row],[diff_v_w3]]&gt;=1,1,0)</f>
        <v>0</v>
      </c>
      <c r="BG789" s="2">
        <f>(Table4[[#This Row],[Accept]]-Table4[[#This Row],[projected_M1]])</f>
        <v>0</v>
      </c>
      <c r="BH789" s="2">
        <f>(Table4[[#This Row],[Accept]]-Table4[[#This Row],[projected_M2]])</f>
        <v>0</v>
      </c>
      <c r="BI789" s="2">
        <f>(Table4[[#This Row],[Accept]]-Table4[[#This Row],[projected_M3]])</f>
        <v>0</v>
      </c>
      <c r="BJ789" s="2">
        <f>(Table4[[#This Row],[Accept]]-Table4[[#This Row],[projected_M4]])</f>
        <v>0</v>
      </c>
    </row>
    <row r="790" spans="1:62" x14ac:dyDescent="0.3">
      <c r="A790">
        <v>27</v>
      </c>
      <c r="B790" t="s">
        <v>47</v>
      </c>
      <c r="C790">
        <v>0.88613857459934653</v>
      </c>
      <c r="D790">
        <v>-2</v>
      </c>
      <c r="E790" s="22">
        <f>IF(Table4[[#This Row],[Trial]]="G1",Table4[[#This Row],[Balance]]/100,IF(Table4[[#This Row],[Trial]]="G2",Table4[[#This Row],[Balance]]/200,Table4[[#This Row],[Balance]]/500))</f>
        <v>1.64</v>
      </c>
      <c r="F790" s="22">
        <f>IF(Table4[[#This Row],[Net_Balance]]&gt;1,1+(Table4[[#This Row],[Net_Balance]]-1)/$F$974,1)</f>
        <v>1.0091428571428571</v>
      </c>
      <c r="G790" s="22">
        <f>IF(Table4[[#This Row],[Net_Balance]]&lt;1,1-(1-Table4[[#This Row],[Net_Balance]])/$F$974,1)</f>
        <v>1</v>
      </c>
      <c r="H790" s="22">
        <f>IF(Table4[[#This Row],[Net_Balance]]&gt;1,1+(Table4[[#This Row],[Net_Balance]]-1)/$H$974,1)</f>
        <v>1.0064</v>
      </c>
      <c r="I790" s="22">
        <f>IF(Table4[[#This Row],[Net_Balance]]&lt;1,1-(1-Table4[[#This Row],[Net_Balance]])/$H$974,1)</f>
        <v>1</v>
      </c>
      <c r="J790" s="22">
        <f>IF(Table4[[#This Row],[Net_Balance]]&gt;1,(Table4[[#This Row],[Net_Balance]]-1)/$J$974,0)</f>
        <v>1.2799999999999999E-2</v>
      </c>
      <c r="K790" s="22">
        <f>IF(Table4[[#This Row],[Net_Balance]]&lt;1,-(1-Table4[[#This Row],[Net_Balance]])/$J$974,0)</f>
        <v>0</v>
      </c>
      <c r="L790" t="s">
        <v>110</v>
      </c>
      <c r="M790" t="s">
        <v>64</v>
      </c>
      <c r="N790" t="s">
        <v>7</v>
      </c>
      <c r="O790">
        <v>1</v>
      </c>
      <c r="P790">
        <v>60</v>
      </c>
      <c r="Q790">
        <v>820</v>
      </c>
      <c r="R790">
        <v>1664606862</v>
      </c>
      <c r="S790">
        <v>9</v>
      </c>
      <c r="T790" t="s">
        <v>118</v>
      </c>
      <c r="U790">
        <v>1</v>
      </c>
      <c r="V790">
        <v>-50</v>
      </c>
      <c r="W790">
        <v>0.5</v>
      </c>
      <c r="X790">
        <v>60</v>
      </c>
      <c r="Y790">
        <v>0.5</v>
      </c>
      <c r="Z790">
        <v>5</v>
      </c>
      <c r="AA790">
        <v>3025</v>
      </c>
      <c r="AB790">
        <v>55</v>
      </c>
      <c r="AC790">
        <v>4</v>
      </c>
      <c r="AD790">
        <v>0.25</v>
      </c>
      <c r="AE790">
        <v>0.75</v>
      </c>
      <c r="AF790">
        <v>2</v>
      </c>
      <c r="AG790">
        <v>0.5</v>
      </c>
      <c r="AH790">
        <v>0.25</v>
      </c>
      <c r="AI790">
        <v>0.625</v>
      </c>
      <c r="AJ790">
        <v>0.375</v>
      </c>
      <c r="AK790">
        <v>-8.75</v>
      </c>
      <c r="AL790">
        <v>2835.9375</v>
      </c>
      <c r="AM790">
        <v>53.253521010351982</v>
      </c>
      <c r="AN790">
        <v>0.9</v>
      </c>
      <c r="AO790">
        <v>0.38419903534316502</v>
      </c>
      <c r="AP790">
        <v>0.61580096465683498</v>
      </c>
      <c r="AQ790" s="2">
        <f>Table4[[#This Row],[Gain]]^Table4[[#This Row],[θ]]</f>
        <v>37.643362891590748</v>
      </c>
      <c r="AR790" s="2">
        <f>-Table4[[#This Row],[λ]]*-Table4[[#This Row],[Loss]]^Table4[[#This Row],[θ]]</f>
        <v>64.054973166180915</v>
      </c>
      <c r="AS790" s="2">
        <f>Table4[[#This Row],[pie_gain]]*Table4[[#This Row],[v_n_w_g]]-Table4[[#This Row],[pie_loss]]*Table4[[#This Row],[v_n_w_l]]</f>
        <v>-24.982570556780026</v>
      </c>
      <c r="AT790" s="2">
        <f>IF(Table4[[#This Row],[diff_v]]&gt;=1,1,0)</f>
        <v>0</v>
      </c>
      <c r="AU790" s="2">
        <f>Table4[[#This Row],[Gain]]^(Table4[[#This Row],[θ]]*Table4[[#This Row],[ω_p]])</f>
        <v>38.912999503527544</v>
      </c>
      <c r="AV790" s="2">
        <f>-Table4[[#This Row],[λ]]*-Table4[[#This Row],[Loss]]^(Table4[[#This Row],[θ]]*Table4[[#This Row],[ω_n]])</f>
        <v>64.054973166180915</v>
      </c>
      <c r="AW790" s="2">
        <f>Table4[[#This Row],[v_n_w_g_w]]*Table4[[#This Row],[pie_gain]]-Table4[[#This Row],[v_n_w_l_w]]*Table4[[#This Row],[pie_loss]]</f>
        <v>-24.494777395237545</v>
      </c>
      <c r="AX790" s="2">
        <f>IF(Table4[[#This Row],[diff_v_w]]&gt;=1,1,0)</f>
        <v>0</v>
      </c>
      <c r="AY790" s="2">
        <f>Table4[[#This Row],[Gain]]^(Table4[[#This Row],[θ]])*Table4[[#This Row],[ω_p2]]</f>
        <v>37.884280414096928</v>
      </c>
      <c r="AZ790" s="2">
        <f>-Table4[[#This Row],[λ]]*-Table4[[#This Row],[Loss]]^(Table4[[#This Row],[θ]])*Table4[[#This Row],[ω_n2]]</f>
        <v>64.054973166180915</v>
      </c>
      <c r="BA790" s="2">
        <f>Table4[[#This Row],[v_n_w_g_w2]]*Table4[[#This Row],[pie_gain]]-Table4[[#This Row],[v_n_w_l_w2]]*Table4[[#This Row],[pie_loss]]</f>
        <v>-24.890010277035888</v>
      </c>
      <c r="BB790" s="2">
        <f>IF(Table4[[#This Row],[diff_v_w2]]&gt;=1,1,0)</f>
        <v>0</v>
      </c>
      <c r="BC790" s="2">
        <f>Table4[[#This Row],[Gain]]^(Table4[[#This Row],[θ]]+Table4[[#This Row],[ω_p3]])</f>
        <v>39.668771445323877</v>
      </c>
      <c r="BD790" s="2">
        <f>-Table4[[#This Row],[λ]]*-Table4[[#This Row],[Loss]]^(Table4[[#This Row],[θ]]+Table4[[#This Row],[ω_n3]])</f>
        <v>64.054973166180915</v>
      </c>
      <c r="BE790" s="2">
        <f>Table4[[#This Row],[v_n_w_g_w3]]*Table4[[#This Row],[pie_gain]]-Table4[[#This Row],[v_n_w_l_w3]]*Table4[[#This Row],[pie_loss]]</f>
        <v>-24.204410544259964</v>
      </c>
      <c r="BF790" s="2">
        <f>IF(Table4[[#This Row],[diff_v_w3]]&gt;=1,1,0)</f>
        <v>0</v>
      </c>
      <c r="BG790" s="2">
        <f>(Table4[[#This Row],[Accept]]-Table4[[#This Row],[projected_M1]])</f>
        <v>1</v>
      </c>
      <c r="BH790" s="2">
        <f>(Table4[[#This Row],[Accept]]-Table4[[#This Row],[projected_M2]])</f>
        <v>1</v>
      </c>
      <c r="BI790" s="2">
        <f>(Table4[[#This Row],[Accept]]-Table4[[#This Row],[projected_M3]])</f>
        <v>1</v>
      </c>
      <c r="BJ790" s="2">
        <f>(Table4[[#This Row],[Accept]]-Table4[[#This Row],[projected_M4]])</f>
        <v>1</v>
      </c>
    </row>
    <row r="791" spans="1:62" x14ac:dyDescent="0.3">
      <c r="A791">
        <v>28</v>
      </c>
      <c r="B791" t="s">
        <v>47</v>
      </c>
      <c r="C791">
        <v>0.88613857459934653</v>
      </c>
      <c r="D791">
        <v>-2</v>
      </c>
      <c r="E791" s="22">
        <f>IF(Table4[[#This Row],[Trial]]="G1",Table4[[#This Row],[Balance]]/100,IF(Table4[[#This Row],[Trial]]="G2",Table4[[#This Row],[Balance]]/200,Table4[[#This Row],[Balance]]/500))</f>
        <v>1.76</v>
      </c>
      <c r="F791" s="22">
        <f>IF(Table4[[#This Row],[Net_Balance]]&gt;1,1+(Table4[[#This Row],[Net_Balance]]-1)/$F$974,1)</f>
        <v>1.0108571428571429</v>
      </c>
      <c r="G791" s="22">
        <f>IF(Table4[[#This Row],[Net_Balance]]&lt;1,1-(1-Table4[[#This Row],[Net_Balance]])/$F$974,1)</f>
        <v>1</v>
      </c>
      <c r="H791" s="22">
        <f>IF(Table4[[#This Row],[Net_Balance]]&gt;1,1+(Table4[[#This Row],[Net_Balance]]-1)/$H$974,1)</f>
        <v>1.0076000000000001</v>
      </c>
      <c r="I791" s="22">
        <f>IF(Table4[[#This Row],[Net_Balance]]&lt;1,1-(1-Table4[[#This Row],[Net_Balance]])/$H$974,1)</f>
        <v>1</v>
      </c>
      <c r="J791" s="22">
        <f>IF(Table4[[#This Row],[Net_Balance]]&gt;1,(Table4[[#This Row],[Net_Balance]]-1)/$J$974,0)</f>
        <v>1.52E-2</v>
      </c>
      <c r="K791" s="22">
        <f>IF(Table4[[#This Row],[Net_Balance]]&lt;1,-(1-Table4[[#This Row],[Net_Balance]])/$J$974,0)</f>
        <v>0</v>
      </c>
      <c r="L791" t="s">
        <v>110</v>
      </c>
      <c r="M791" t="s">
        <v>63</v>
      </c>
      <c r="N791" t="s">
        <v>7</v>
      </c>
      <c r="O791">
        <v>1</v>
      </c>
      <c r="P791">
        <v>60</v>
      </c>
      <c r="Q791">
        <v>880</v>
      </c>
      <c r="R791">
        <v>1664606868</v>
      </c>
      <c r="S791">
        <v>6</v>
      </c>
      <c r="T791" t="s">
        <v>117</v>
      </c>
      <c r="U791">
        <v>0</v>
      </c>
      <c r="V791">
        <v>-50</v>
      </c>
      <c r="W791">
        <v>0.5</v>
      </c>
      <c r="X791">
        <v>60</v>
      </c>
      <c r="Y791">
        <v>0.5</v>
      </c>
      <c r="Z791">
        <v>5</v>
      </c>
      <c r="AA791">
        <v>3025</v>
      </c>
      <c r="AB791">
        <v>55</v>
      </c>
      <c r="AC791">
        <v>4</v>
      </c>
      <c r="AD791">
        <v>0.25</v>
      </c>
      <c r="AE791">
        <v>0.75</v>
      </c>
      <c r="AF791">
        <v>2</v>
      </c>
      <c r="AG791">
        <v>0.5</v>
      </c>
      <c r="AH791">
        <v>0.25</v>
      </c>
      <c r="AI791">
        <v>0.625</v>
      </c>
      <c r="AJ791">
        <v>0.375</v>
      </c>
      <c r="AK791">
        <v>-8.75</v>
      </c>
      <c r="AL791">
        <v>2835.9375</v>
      </c>
      <c r="AM791">
        <v>53.253521010351982</v>
      </c>
      <c r="AN791">
        <v>0.9</v>
      </c>
      <c r="AO791">
        <v>0.38419903534316502</v>
      </c>
      <c r="AP791">
        <v>0.61580096465683498</v>
      </c>
      <c r="AQ791" s="2">
        <f>Table4[[#This Row],[Gain]]^Table4[[#This Row],[θ]]</f>
        <v>37.643362891590748</v>
      </c>
      <c r="AR791" s="2">
        <f>-Table4[[#This Row],[λ]]*-Table4[[#This Row],[Loss]]^Table4[[#This Row],[θ]]</f>
        <v>64.054973166180915</v>
      </c>
      <c r="AS791" s="2">
        <f>Table4[[#This Row],[pie_gain]]*Table4[[#This Row],[v_n_w_g]]-Table4[[#This Row],[pie_loss]]*Table4[[#This Row],[v_n_w_l]]</f>
        <v>-24.982570556780026</v>
      </c>
      <c r="AT791" s="2">
        <f>IF(Table4[[#This Row],[diff_v]]&gt;=1,1,0)</f>
        <v>0</v>
      </c>
      <c r="AU791" s="2">
        <f>Table4[[#This Row],[Gain]]^(Table4[[#This Row],[θ]]*Table4[[#This Row],[ω_p]])</f>
        <v>39.155780804956329</v>
      </c>
      <c r="AV791" s="2">
        <f>-Table4[[#This Row],[λ]]*-Table4[[#This Row],[Loss]]^(Table4[[#This Row],[θ]]*Table4[[#This Row],[ω_n]])</f>
        <v>64.054973166180915</v>
      </c>
      <c r="AW791" s="2">
        <f>Table4[[#This Row],[v_n_w_g_w]]*Table4[[#This Row],[pie_gain]]-Table4[[#This Row],[v_n_w_l_w]]*Table4[[#This Row],[pie_loss]]</f>
        <v>-24.40150105342925</v>
      </c>
      <c r="AX791" s="2">
        <f>IF(Table4[[#This Row],[diff_v_w]]&gt;=1,1,0)</f>
        <v>0</v>
      </c>
      <c r="AY791" s="2">
        <f>Table4[[#This Row],[Gain]]^(Table4[[#This Row],[θ]])*Table4[[#This Row],[ω_p2]]</f>
        <v>37.929452449566838</v>
      </c>
      <c r="AZ791" s="2">
        <f>-Table4[[#This Row],[λ]]*-Table4[[#This Row],[Loss]]^(Table4[[#This Row],[θ]])*Table4[[#This Row],[ω_n2]]</f>
        <v>64.054973166180915</v>
      </c>
      <c r="BA791" s="2">
        <f>Table4[[#This Row],[v_n_w_g_w2]]*Table4[[#This Row],[pie_gain]]-Table4[[#This Row],[v_n_w_l_w2]]*Table4[[#This Row],[pie_loss]]</f>
        <v>-24.872655224583859</v>
      </c>
      <c r="BB791" s="2">
        <f>IF(Table4[[#This Row],[diff_v_w2]]&gt;=1,1,0)</f>
        <v>0</v>
      </c>
      <c r="BC791" s="2">
        <f>Table4[[#This Row],[Gain]]^(Table4[[#This Row],[θ]]+Table4[[#This Row],[ω_p3]])</f>
        <v>40.060495200511575</v>
      </c>
      <c r="BD791" s="2">
        <f>-Table4[[#This Row],[λ]]*-Table4[[#This Row],[Loss]]^(Table4[[#This Row],[θ]]+Table4[[#This Row],[ω_n3]])</f>
        <v>64.054973166180915</v>
      </c>
      <c r="BE791" s="2">
        <f>Table4[[#This Row],[v_n_w_g_w3]]*Table4[[#This Row],[pie_gain]]-Table4[[#This Row],[v_n_w_l_w3]]*Table4[[#This Row],[pie_loss]]</f>
        <v>-24.053910655395846</v>
      </c>
      <c r="BF791" s="2">
        <f>IF(Table4[[#This Row],[diff_v_w3]]&gt;=1,1,0)</f>
        <v>0</v>
      </c>
      <c r="BG791" s="2">
        <f>(Table4[[#This Row],[Accept]]-Table4[[#This Row],[projected_M1]])</f>
        <v>1</v>
      </c>
      <c r="BH791" s="2">
        <f>(Table4[[#This Row],[Accept]]-Table4[[#This Row],[projected_M2]])</f>
        <v>1</v>
      </c>
      <c r="BI791" s="2">
        <f>(Table4[[#This Row],[Accept]]-Table4[[#This Row],[projected_M3]])</f>
        <v>1</v>
      </c>
      <c r="BJ791" s="2">
        <f>(Table4[[#This Row],[Accept]]-Table4[[#This Row],[projected_M4]])</f>
        <v>1</v>
      </c>
    </row>
    <row r="792" spans="1:62" x14ac:dyDescent="0.3">
      <c r="A792">
        <v>29</v>
      </c>
      <c r="B792" t="s">
        <v>47</v>
      </c>
      <c r="C792">
        <v>0.88613857459934653</v>
      </c>
      <c r="D792">
        <v>-2</v>
      </c>
      <c r="E792" s="22">
        <f>IF(Table4[[#This Row],[Trial]]="G1",Table4[[#This Row],[Balance]]/100,IF(Table4[[#This Row],[Trial]]="G2",Table4[[#This Row],[Balance]]/200,Table4[[#This Row],[Balance]]/500))</f>
        <v>1.76</v>
      </c>
      <c r="F792" s="22">
        <f>IF(Table4[[#This Row],[Net_Balance]]&gt;1,1+(Table4[[#This Row],[Net_Balance]]-1)/$F$974,1)</f>
        <v>1.0108571428571429</v>
      </c>
      <c r="G792" s="22">
        <f>IF(Table4[[#This Row],[Net_Balance]]&lt;1,1-(1-Table4[[#This Row],[Net_Balance]])/$F$974,1)</f>
        <v>1</v>
      </c>
      <c r="H792" s="22">
        <f>IF(Table4[[#This Row],[Net_Balance]]&gt;1,1+(Table4[[#This Row],[Net_Balance]]-1)/$H$974,1)</f>
        <v>1.0076000000000001</v>
      </c>
      <c r="I792" s="22">
        <f>IF(Table4[[#This Row],[Net_Balance]]&lt;1,1-(1-Table4[[#This Row],[Net_Balance]])/$H$974,1)</f>
        <v>1</v>
      </c>
      <c r="J792" s="22">
        <f>IF(Table4[[#This Row],[Net_Balance]]&gt;1,(Table4[[#This Row],[Net_Balance]]-1)/$J$974,0)</f>
        <v>1.52E-2</v>
      </c>
      <c r="K792" s="22">
        <f>IF(Table4[[#This Row],[Net_Balance]]&lt;1,-(1-Table4[[#This Row],[Net_Balance]])/$J$974,0)</f>
        <v>0</v>
      </c>
      <c r="L792" t="s">
        <v>110</v>
      </c>
      <c r="M792" t="s">
        <v>97</v>
      </c>
      <c r="N792" t="s">
        <v>113</v>
      </c>
      <c r="O792">
        <v>0</v>
      </c>
      <c r="P792">
        <v>0</v>
      </c>
      <c r="Q792">
        <v>880</v>
      </c>
      <c r="R792">
        <v>1664606874</v>
      </c>
      <c r="S792">
        <v>6</v>
      </c>
      <c r="T792" t="s">
        <v>118</v>
      </c>
      <c r="U792">
        <v>1</v>
      </c>
      <c r="V792">
        <v>-10</v>
      </c>
      <c r="W792">
        <v>0.5</v>
      </c>
      <c r="X792">
        <v>10</v>
      </c>
      <c r="Y792">
        <v>0.5</v>
      </c>
      <c r="Z792">
        <v>0</v>
      </c>
      <c r="AA792">
        <v>100</v>
      </c>
      <c r="AB792">
        <v>10</v>
      </c>
      <c r="AC792">
        <v>4</v>
      </c>
      <c r="AD792">
        <v>0.25</v>
      </c>
      <c r="AE792">
        <v>0.75</v>
      </c>
      <c r="AF792">
        <v>1</v>
      </c>
      <c r="AG792">
        <v>0.25</v>
      </c>
      <c r="AH792">
        <v>0.5</v>
      </c>
      <c r="AI792">
        <v>0.375</v>
      </c>
      <c r="AJ792">
        <v>0.625</v>
      </c>
      <c r="AK792">
        <v>2.5</v>
      </c>
      <c r="AL792">
        <v>93.75</v>
      </c>
      <c r="AM792">
        <v>9.6824583655185421</v>
      </c>
      <c r="AN792">
        <v>0.9</v>
      </c>
      <c r="AO792">
        <v>0.60844334427391233</v>
      </c>
      <c r="AP792">
        <v>0.39155665572608767</v>
      </c>
      <c r="AQ792" s="2">
        <f>Table4[[#This Row],[Gain]]^Table4[[#This Row],[θ]]</f>
        <v>7.693758934363303</v>
      </c>
      <c r="AR792" s="2">
        <f>-Table4[[#This Row],[λ]]*-Table4[[#This Row],[Loss]]^Table4[[#This Row],[θ]]</f>
        <v>15.387517868726606</v>
      </c>
      <c r="AS792" s="2">
        <f>Table4[[#This Row],[pie_gain]]*Table4[[#This Row],[v_n_w_g]]-Table4[[#This Row],[pie_loss]]*Table4[[#This Row],[v_n_w_l]]</f>
        <v>-1.3438686205427057</v>
      </c>
      <c r="AT792" s="2">
        <f>IF(Table4[[#This Row],[diff_v]]&gt;=1,1,0)</f>
        <v>0</v>
      </c>
      <c r="AU792" s="2">
        <f>Table4[[#This Row],[Gain]]^(Table4[[#This Row],[θ]]*Table4[[#This Row],[ω_p]])</f>
        <v>7.86610080592604</v>
      </c>
      <c r="AV792" s="2">
        <f>-Table4[[#This Row],[λ]]*-Table4[[#This Row],[Loss]]^(Table4[[#This Row],[θ]]*Table4[[#This Row],[ω_n]])</f>
        <v>15.387517868726606</v>
      </c>
      <c r="AW792" s="2">
        <f>Table4[[#This Row],[v_n_w_g_w]]*Table4[[#This Row],[pie_gain]]-Table4[[#This Row],[v_n_w_l_w]]*Table4[[#This Row],[pie_loss]]</f>
        <v>-1.2390083558506486</v>
      </c>
      <c r="AX792" s="2">
        <f>IF(Table4[[#This Row],[diff_v_w]]&gt;=1,1,0)</f>
        <v>0</v>
      </c>
      <c r="AY792" s="2">
        <f>Table4[[#This Row],[Gain]]^(Table4[[#This Row],[θ]])*Table4[[#This Row],[ω_p2]]</f>
        <v>7.7522315022644648</v>
      </c>
      <c r="AZ792" s="2">
        <f>-Table4[[#This Row],[λ]]*-Table4[[#This Row],[Loss]]^(Table4[[#This Row],[θ]])*Table4[[#This Row],[ω_n2]]</f>
        <v>15.387517868726606</v>
      </c>
      <c r="BA792" s="2">
        <f>Table4[[#This Row],[v_n_w_g_w2]]*Table4[[#This Row],[pie_gain]]-Table4[[#This Row],[v_n_w_l_w2]]*Table4[[#This Row],[pie_loss]]</f>
        <v>-1.3082913757806391</v>
      </c>
      <c r="BB792" s="2">
        <f>IF(Table4[[#This Row],[diff_v_w2]]&gt;=1,1,0)</f>
        <v>0</v>
      </c>
      <c r="BC792" s="2">
        <f>Table4[[#This Row],[Gain]]^(Table4[[#This Row],[θ]]+Table4[[#This Row],[ω_p3]])</f>
        <v>7.967802757236047</v>
      </c>
      <c r="BD792" s="2">
        <f>-Table4[[#This Row],[λ]]*-Table4[[#This Row],[Loss]]^(Table4[[#This Row],[θ]]+Table4[[#This Row],[ω_n3]])</f>
        <v>15.387517868726606</v>
      </c>
      <c r="BE792" s="2">
        <f>Table4[[#This Row],[v_n_w_g_w3]]*Table4[[#This Row],[pie_gain]]-Table4[[#This Row],[v_n_w_l_w3]]*Table4[[#This Row],[pie_loss]]</f>
        <v>-1.1771284804764059</v>
      </c>
      <c r="BF792" s="2">
        <f>IF(Table4[[#This Row],[diff_v_w3]]&gt;=1,1,0)</f>
        <v>0</v>
      </c>
      <c r="BG792" s="2">
        <f>(Table4[[#This Row],[Accept]]-Table4[[#This Row],[projected_M1]])</f>
        <v>0</v>
      </c>
      <c r="BH792" s="2">
        <f>(Table4[[#This Row],[Accept]]-Table4[[#This Row],[projected_M2]])</f>
        <v>0</v>
      </c>
      <c r="BI792" s="2">
        <f>(Table4[[#This Row],[Accept]]-Table4[[#This Row],[projected_M3]])</f>
        <v>0</v>
      </c>
      <c r="BJ792" s="2">
        <f>(Table4[[#This Row],[Accept]]-Table4[[#This Row],[projected_M4]])</f>
        <v>0</v>
      </c>
    </row>
    <row r="793" spans="1:62" x14ac:dyDescent="0.3">
      <c r="A793">
        <v>30</v>
      </c>
      <c r="B793" t="s">
        <v>47</v>
      </c>
      <c r="C793">
        <v>0.88613857459934653</v>
      </c>
      <c r="D793">
        <v>-2</v>
      </c>
      <c r="E793" s="22">
        <f>IF(Table4[[#This Row],[Trial]]="G1",Table4[[#This Row],[Balance]]/100,IF(Table4[[#This Row],[Trial]]="G2",Table4[[#This Row],[Balance]]/200,Table4[[#This Row],[Balance]]/500))</f>
        <v>1.76</v>
      </c>
      <c r="F793" s="22">
        <f>IF(Table4[[#This Row],[Net_Balance]]&gt;1,1+(Table4[[#This Row],[Net_Balance]]-1)/$F$974,1)</f>
        <v>1.0108571428571429</v>
      </c>
      <c r="G793" s="22">
        <f>IF(Table4[[#This Row],[Net_Balance]]&lt;1,1-(1-Table4[[#This Row],[Net_Balance]])/$F$974,1)</f>
        <v>1</v>
      </c>
      <c r="H793" s="22">
        <f>IF(Table4[[#This Row],[Net_Balance]]&gt;1,1+(Table4[[#This Row],[Net_Balance]]-1)/$H$974,1)</f>
        <v>1.0076000000000001</v>
      </c>
      <c r="I793" s="22">
        <f>IF(Table4[[#This Row],[Net_Balance]]&lt;1,1-(1-Table4[[#This Row],[Net_Balance]])/$H$974,1)</f>
        <v>1</v>
      </c>
      <c r="J793" s="22">
        <f>IF(Table4[[#This Row],[Net_Balance]]&gt;1,(Table4[[#This Row],[Net_Balance]]-1)/$J$974,0)</f>
        <v>1.52E-2</v>
      </c>
      <c r="K793" s="22">
        <f>IF(Table4[[#This Row],[Net_Balance]]&lt;1,-(1-Table4[[#This Row],[Net_Balance]])/$J$974,0)</f>
        <v>0</v>
      </c>
      <c r="L793" t="s">
        <v>110</v>
      </c>
      <c r="M793" t="s">
        <v>51</v>
      </c>
      <c r="N793" t="s">
        <v>5</v>
      </c>
      <c r="O793">
        <v>0</v>
      </c>
      <c r="P793">
        <v>0</v>
      </c>
      <c r="Q793">
        <v>880</v>
      </c>
      <c r="R793">
        <v>1664606878</v>
      </c>
      <c r="S793">
        <v>4</v>
      </c>
      <c r="T793" t="s">
        <v>117</v>
      </c>
      <c r="U793">
        <v>0</v>
      </c>
      <c r="V793">
        <v>-90</v>
      </c>
      <c r="W793">
        <v>0.5</v>
      </c>
      <c r="X793">
        <v>80</v>
      </c>
      <c r="Y793">
        <v>0.5</v>
      </c>
      <c r="Z793">
        <v>-5</v>
      </c>
      <c r="AA793">
        <v>7225</v>
      </c>
      <c r="AB793">
        <v>85</v>
      </c>
      <c r="AC793">
        <v>4</v>
      </c>
      <c r="AD793">
        <v>0.25</v>
      </c>
      <c r="AE793">
        <v>0.75</v>
      </c>
      <c r="AF793">
        <v>1</v>
      </c>
      <c r="AG793">
        <v>0.25</v>
      </c>
      <c r="AH793">
        <v>0.5</v>
      </c>
      <c r="AI793">
        <v>0.375</v>
      </c>
      <c r="AJ793">
        <v>0.625</v>
      </c>
      <c r="AK793">
        <v>16.25</v>
      </c>
      <c r="AL793">
        <v>6773.4375</v>
      </c>
      <c r="AM793">
        <v>82.300896106907615</v>
      </c>
      <c r="AN793">
        <v>0.9</v>
      </c>
      <c r="AO793">
        <v>0.60844334427391233</v>
      </c>
      <c r="AP793">
        <v>0.39155665572608767</v>
      </c>
      <c r="AQ793" s="2">
        <f>Table4[[#This Row],[Gain]]^Table4[[#This Row],[θ]]</f>
        <v>48.573729325843161</v>
      </c>
      <c r="AR793" s="2">
        <f>-Table4[[#This Row],[λ]]*-Table4[[#This Row],[Loss]]^Table4[[#This Row],[θ]]</f>
        <v>107.83498131120591</v>
      </c>
      <c r="AS793" s="2">
        <f>Table4[[#This Row],[pie_gain]]*Table4[[#This Row],[v_n_w_g]]-Table4[[#This Row],[pie_loss]]*Table4[[#This Row],[v_n_w_l]]</f>
        <v>-12.669142337629129</v>
      </c>
      <c r="AT793" s="2">
        <f>IF(Table4[[#This Row],[diff_v]]&gt;=1,1,0)</f>
        <v>0</v>
      </c>
      <c r="AU793" s="2">
        <f>Table4[[#This Row],[Gain]]^(Table4[[#This Row],[θ]]*Table4[[#This Row],[ω_p]])</f>
        <v>50.665338650123893</v>
      </c>
      <c r="AV793" s="2">
        <f>-Table4[[#This Row],[λ]]*-Table4[[#This Row],[Loss]]^(Table4[[#This Row],[θ]]*Table4[[#This Row],[ω_n]])</f>
        <v>107.83498131120591</v>
      </c>
      <c r="AW793" s="2">
        <f>Table4[[#This Row],[v_n_w_g_w]]*Table4[[#This Row],[pie_gain]]-Table4[[#This Row],[v_n_w_l_w]]*Table4[[#This Row],[pie_loss]]</f>
        <v>-11.396516565449261</v>
      </c>
      <c r="AX793" s="2">
        <f>IF(Table4[[#This Row],[diff_v_w]]&gt;=1,1,0)</f>
        <v>0</v>
      </c>
      <c r="AY793" s="2">
        <f>Table4[[#This Row],[Gain]]^(Table4[[#This Row],[θ]])*Table4[[#This Row],[ω_p2]]</f>
        <v>48.942889668719573</v>
      </c>
      <c r="AZ793" s="2">
        <f>-Table4[[#This Row],[λ]]*-Table4[[#This Row],[Loss]]^(Table4[[#This Row],[θ]])*Table4[[#This Row],[ω_n2]]</f>
        <v>107.83498131120591</v>
      </c>
      <c r="BA793" s="2">
        <f>Table4[[#This Row],[v_n_w_g_w2]]*Table4[[#This Row],[pie_gain]]-Table4[[#This Row],[v_n_w_l_w2]]*Table4[[#This Row],[pie_loss]]</f>
        <v>-12.444529184036099</v>
      </c>
      <c r="BB793" s="2">
        <f>IF(Table4[[#This Row],[diff_v_w2]]&gt;=1,1,0)</f>
        <v>0</v>
      </c>
      <c r="BC793" s="2">
        <f>Table4[[#This Row],[Gain]]^(Table4[[#This Row],[θ]]+Table4[[#This Row],[ω_p3]])</f>
        <v>51.919250714527756</v>
      </c>
      <c r="BD793" s="2">
        <f>-Table4[[#This Row],[λ]]*-Table4[[#This Row],[Loss]]^(Table4[[#This Row],[θ]]+Table4[[#This Row],[ω_n3]])</f>
        <v>107.83498131120591</v>
      </c>
      <c r="BE793" s="2">
        <f>Table4[[#This Row],[v_n_w_g_w3]]*Table4[[#This Row],[pie_gain]]-Table4[[#This Row],[v_n_w_l_w3]]*Table4[[#This Row],[pie_loss]]</f>
        <v>-10.633582115557967</v>
      </c>
      <c r="BF793" s="2">
        <f>IF(Table4[[#This Row],[diff_v_w3]]&gt;=1,1,0)</f>
        <v>0</v>
      </c>
      <c r="BG793" s="2">
        <f>(Table4[[#This Row],[Accept]]-Table4[[#This Row],[projected_M1]])</f>
        <v>0</v>
      </c>
      <c r="BH793" s="2">
        <f>(Table4[[#This Row],[Accept]]-Table4[[#This Row],[projected_M2]])</f>
        <v>0</v>
      </c>
      <c r="BI793" s="2">
        <f>(Table4[[#This Row],[Accept]]-Table4[[#This Row],[projected_M3]])</f>
        <v>0</v>
      </c>
      <c r="BJ793" s="2">
        <f>(Table4[[#This Row],[Accept]]-Table4[[#This Row],[projected_M4]])</f>
        <v>0</v>
      </c>
    </row>
    <row r="794" spans="1:62" x14ac:dyDescent="0.3">
      <c r="A794">
        <v>32</v>
      </c>
      <c r="B794" t="s">
        <v>47</v>
      </c>
      <c r="C794">
        <v>0.88613857459934653</v>
      </c>
      <c r="D794">
        <v>-2</v>
      </c>
      <c r="E794" s="22">
        <f>IF(Table4[[#This Row],[Trial]]="G1",Table4[[#This Row],[Balance]]/100,IF(Table4[[#This Row],[Trial]]="G2",Table4[[#This Row],[Balance]]/200,Table4[[#This Row],[Balance]]/500))</f>
        <v>1.76</v>
      </c>
      <c r="F794" s="22">
        <f>IF(Table4[[#This Row],[Net_Balance]]&gt;1,1+(Table4[[#This Row],[Net_Balance]]-1)/$F$974,1)</f>
        <v>1.0108571428571429</v>
      </c>
      <c r="G794" s="22">
        <f>IF(Table4[[#This Row],[Net_Balance]]&lt;1,1-(1-Table4[[#This Row],[Net_Balance]])/$F$974,1)</f>
        <v>1</v>
      </c>
      <c r="H794" s="22">
        <f>IF(Table4[[#This Row],[Net_Balance]]&gt;1,1+(Table4[[#This Row],[Net_Balance]]-1)/$H$974,1)</f>
        <v>1.0076000000000001</v>
      </c>
      <c r="I794" s="22">
        <f>IF(Table4[[#This Row],[Net_Balance]]&lt;1,1-(1-Table4[[#This Row],[Net_Balance]])/$H$974,1)</f>
        <v>1</v>
      </c>
      <c r="J794" s="22">
        <f>IF(Table4[[#This Row],[Net_Balance]]&gt;1,(Table4[[#This Row],[Net_Balance]]-1)/$J$974,0)</f>
        <v>1.52E-2</v>
      </c>
      <c r="K794" s="22">
        <f>IF(Table4[[#This Row],[Net_Balance]]&lt;1,-(1-Table4[[#This Row],[Net_Balance]])/$J$974,0)</f>
        <v>0</v>
      </c>
      <c r="L794" t="s">
        <v>110</v>
      </c>
      <c r="M794" t="s">
        <v>52</v>
      </c>
      <c r="N794" t="s">
        <v>5</v>
      </c>
      <c r="O794">
        <v>0</v>
      </c>
      <c r="P794">
        <v>0</v>
      </c>
      <c r="Q794">
        <v>880</v>
      </c>
      <c r="R794">
        <v>1664606913</v>
      </c>
      <c r="S794">
        <v>25</v>
      </c>
      <c r="T794" t="s">
        <v>117</v>
      </c>
      <c r="U794">
        <v>0</v>
      </c>
      <c r="V794">
        <v>-10</v>
      </c>
      <c r="W794">
        <v>0.5</v>
      </c>
      <c r="X794">
        <v>10</v>
      </c>
      <c r="Y794">
        <v>0.5</v>
      </c>
      <c r="Z794">
        <v>0</v>
      </c>
      <c r="AA794">
        <v>100</v>
      </c>
      <c r="AB794">
        <v>10</v>
      </c>
      <c r="AC794">
        <v>4</v>
      </c>
      <c r="AD794">
        <v>0.25</v>
      </c>
      <c r="AE794">
        <v>0.75</v>
      </c>
      <c r="AF794">
        <v>1</v>
      </c>
      <c r="AG794">
        <v>0.25</v>
      </c>
      <c r="AH794">
        <v>0.5</v>
      </c>
      <c r="AI794">
        <v>0.375</v>
      </c>
      <c r="AJ794">
        <v>0.625</v>
      </c>
      <c r="AK794">
        <v>2.5</v>
      </c>
      <c r="AL794">
        <v>93.75</v>
      </c>
      <c r="AM794">
        <v>9.6824583655185421</v>
      </c>
      <c r="AN794">
        <v>0.9</v>
      </c>
      <c r="AO794">
        <v>0.60844334427391233</v>
      </c>
      <c r="AP794">
        <v>0.39155665572608767</v>
      </c>
      <c r="AQ794" s="2">
        <f>Table4[[#This Row],[Gain]]^Table4[[#This Row],[θ]]</f>
        <v>7.693758934363303</v>
      </c>
      <c r="AR794" s="2">
        <f>-Table4[[#This Row],[λ]]*-Table4[[#This Row],[Loss]]^Table4[[#This Row],[θ]]</f>
        <v>15.387517868726606</v>
      </c>
      <c r="AS794" s="2">
        <f>Table4[[#This Row],[pie_gain]]*Table4[[#This Row],[v_n_w_g]]-Table4[[#This Row],[pie_loss]]*Table4[[#This Row],[v_n_w_l]]</f>
        <v>-1.3438686205427057</v>
      </c>
      <c r="AT794" s="2">
        <f>IF(Table4[[#This Row],[diff_v]]&gt;=1,1,0)</f>
        <v>0</v>
      </c>
      <c r="AU794" s="2">
        <f>Table4[[#This Row],[Gain]]^(Table4[[#This Row],[θ]]*Table4[[#This Row],[ω_p]])</f>
        <v>7.86610080592604</v>
      </c>
      <c r="AV794" s="2">
        <f>-Table4[[#This Row],[λ]]*-Table4[[#This Row],[Loss]]^(Table4[[#This Row],[θ]]*Table4[[#This Row],[ω_n]])</f>
        <v>15.387517868726606</v>
      </c>
      <c r="AW794" s="2">
        <f>Table4[[#This Row],[v_n_w_g_w]]*Table4[[#This Row],[pie_gain]]-Table4[[#This Row],[v_n_w_l_w]]*Table4[[#This Row],[pie_loss]]</f>
        <v>-1.2390083558506486</v>
      </c>
      <c r="AX794" s="2">
        <f>IF(Table4[[#This Row],[diff_v_w]]&gt;=1,1,0)</f>
        <v>0</v>
      </c>
      <c r="AY794" s="2">
        <f>Table4[[#This Row],[Gain]]^(Table4[[#This Row],[θ]])*Table4[[#This Row],[ω_p2]]</f>
        <v>7.7522315022644648</v>
      </c>
      <c r="AZ794" s="2">
        <f>-Table4[[#This Row],[λ]]*-Table4[[#This Row],[Loss]]^(Table4[[#This Row],[θ]])*Table4[[#This Row],[ω_n2]]</f>
        <v>15.387517868726606</v>
      </c>
      <c r="BA794" s="2">
        <f>Table4[[#This Row],[v_n_w_g_w2]]*Table4[[#This Row],[pie_gain]]-Table4[[#This Row],[v_n_w_l_w2]]*Table4[[#This Row],[pie_loss]]</f>
        <v>-1.3082913757806391</v>
      </c>
      <c r="BB794" s="2">
        <f>IF(Table4[[#This Row],[diff_v_w2]]&gt;=1,1,0)</f>
        <v>0</v>
      </c>
      <c r="BC794" s="2">
        <f>Table4[[#This Row],[Gain]]^(Table4[[#This Row],[θ]]+Table4[[#This Row],[ω_p3]])</f>
        <v>7.967802757236047</v>
      </c>
      <c r="BD794" s="2">
        <f>-Table4[[#This Row],[λ]]*-Table4[[#This Row],[Loss]]^(Table4[[#This Row],[θ]]+Table4[[#This Row],[ω_n3]])</f>
        <v>15.387517868726606</v>
      </c>
      <c r="BE794" s="2">
        <f>Table4[[#This Row],[v_n_w_g_w3]]*Table4[[#This Row],[pie_gain]]-Table4[[#This Row],[v_n_w_l_w3]]*Table4[[#This Row],[pie_loss]]</f>
        <v>-1.1771284804764059</v>
      </c>
      <c r="BF794" s="2">
        <f>IF(Table4[[#This Row],[diff_v_w3]]&gt;=1,1,0)</f>
        <v>0</v>
      </c>
      <c r="BG794" s="2">
        <f>(Table4[[#This Row],[Accept]]-Table4[[#This Row],[projected_M1]])</f>
        <v>0</v>
      </c>
      <c r="BH794" s="2">
        <f>(Table4[[#This Row],[Accept]]-Table4[[#This Row],[projected_M2]])</f>
        <v>0</v>
      </c>
      <c r="BI794" s="2">
        <f>(Table4[[#This Row],[Accept]]-Table4[[#This Row],[projected_M3]])</f>
        <v>0</v>
      </c>
      <c r="BJ794" s="2">
        <f>(Table4[[#This Row],[Accept]]-Table4[[#This Row],[projected_M4]])</f>
        <v>0</v>
      </c>
    </row>
    <row r="795" spans="1:62" x14ac:dyDescent="0.3">
      <c r="A795">
        <v>35</v>
      </c>
      <c r="B795" t="s">
        <v>47</v>
      </c>
      <c r="C795">
        <v>0.88613857459934653</v>
      </c>
      <c r="D795">
        <v>-2</v>
      </c>
      <c r="E795" s="22">
        <f>IF(Table4[[#This Row],[Trial]]="G1",Table4[[#This Row],[Balance]]/100,IF(Table4[[#This Row],[Trial]]="G2",Table4[[#This Row],[Balance]]/200,Table4[[#This Row],[Balance]]/500))</f>
        <v>1.76</v>
      </c>
      <c r="F795" s="22">
        <f>IF(Table4[[#This Row],[Net_Balance]]&gt;1,1+(Table4[[#This Row],[Net_Balance]]-1)/$F$974,1)</f>
        <v>1.0108571428571429</v>
      </c>
      <c r="G795" s="22">
        <f>IF(Table4[[#This Row],[Net_Balance]]&lt;1,1-(1-Table4[[#This Row],[Net_Balance]])/$F$974,1)</f>
        <v>1</v>
      </c>
      <c r="H795" s="22">
        <f>IF(Table4[[#This Row],[Net_Balance]]&gt;1,1+(Table4[[#This Row],[Net_Balance]]-1)/$H$974,1)</f>
        <v>1.0076000000000001</v>
      </c>
      <c r="I795" s="22">
        <f>IF(Table4[[#This Row],[Net_Balance]]&lt;1,1-(1-Table4[[#This Row],[Net_Balance]])/$H$974,1)</f>
        <v>1</v>
      </c>
      <c r="J795" s="22">
        <f>IF(Table4[[#This Row],[Net_Balance]]&gt;1,(Table4[[#This Row],[Net_Balance]]-1)/$J$974,0)</f>
        <v>1.52E-2</v>
      </c>
      <c r="K795" s="22">
        <f>IF(Table4[[#This Row],[Net_Balance]]&lt;1,-(1-Table4[[#This Row],[Net_Balance]])/$J$974,0)</f>
        <v>0</v>
      </c>
      <c r="L795" t="s">
        <v>110</v>
      </c>
      <c r="M795" t="s">
        <v>58</v>
      </c>
      <c r="N795" t="s">
        <v>5</v>
      </c>
      <c r="O795">
        <v>0</v>
      </c>
      <c r="P795">
        <v>0</v>
      </c>
      <c r="Q795">
        <v>880</v>
      </c>
      <c r="R795">
        <v>1664606940</v>
      </c>
      <c r="S795">
        <v>11</v>
      </c>
      <c r="T795" t="s">
        <v>118</v>
      </c>
      <c r="U795">
        <v>1</v>
      </c>
      <c r="V795">
        <v>-50</v>
      </c>
      <c r="W795">
        <v>0.5</v>
      </c>
      <c r="X795">
        <v>50</v>
      </c>
      <c r="Y795">
        <v>0.5</v>
      </c>
      <c r="Z795">
        <v>0</v>
      </c>
      <c r="AA795">
        <v>2500</v>
      </c>
      <c r="AB795">
        <v>50</v>
      </c>
      <c r="AC795">
        <v>2</v>
      </c>
      <c r="AD795">
        <v>0.25</v>
      </c>
      <c r="AE795">
        <v>0.75</v>
      </c>
      <c r="AF795">
        <v>2</v>
      </c>
      <c r="AG795">
        <v>0.5</v>
      </c>
      <c r="AH795">
        <v>0.25</v>
      </c>
      <c r="AI795">
        <v>0.625</v>
      </c>
      <c r="AJ795">
        <v>0.375</v>
      </c>
      <c r="AK795">
        <v>-12.5</v>
      </c>
      <c r="AL795">
        <v>2343.75</v>
      </c>
      <c r="AM795">
        <v>48.412291827592711</v>
      </c>
      <c r="AN795">
        <v>0.9</v>
      </c>
      <c r="AO795">
        <v>0.38419903534316502</v>
      </c>
      <c r="AP795">
        <v>0.61580096465683498</v>
      </c>
      <c r="AQ795" s="2">
        <f>Table4[[#This Row],[Gain]]^Table4[[#This Row],[θ]]</f>
        <v>32.027486583090457</v>
      </c>
      <c r="AR795" s="2">
        <f>-Table4[[#This Row],[λ]]*-Table4[[#This Row],[Loss]]^Table4[[#This Row],[θ]]</f>
        <v>64.054973166180915</v>
      </c>
      <c r="AS795" s="2">
        <f>Table4[[#This Row],[pie_gain]]*Table4[[#This Row],[v_n_w_g]]-Table4[[#This Row],[pie_loss]]*Table4[[#This Row],[v_n_w_l]]</f>
        <v>-27.140184817112374</v>
      </c>
      <c r="AT795" s="2">
        <f>IF(Table4[[#This Row],[diff_v]]&gt;=1,1,0)</f>
        <v>0</v>
      </c>
      <c r="AU795" s="2">
        <f>Table4[[#This Row],[Gain]]^(Table4[[#This Row],[θ]]*Table4[[#This Row],[ω_p]])</f>
        <v>33.255886912614912</v>
      </c>
      <c r="AV795" s="2">
        <f>-Table4[[#This Row],[λ]]*-Table4[[#This Row],[Loss]]^(Table4[[#This Row],[θ]]*Table4[[#This Row],[ω_n]])</f>
        <v>64.054973166180915</v>
      </c>
      <c r="AW795" s="2">
        <f>Table4[[#This Row],[v_n_w_g_w]]*Table4[[#This Row],[pie_gain]]-Table4[[#This Row],[v_n_w_l_w]]*Table4[[#This Row],[pie_loss]]</f>
        <v>-26.66823459549385</v>
      </c>
      <c r="AX795" s="2">
        <f>IF(Table4[[#This Row],[diff_v_w]]&gt;=1,1,0)</f>
        <v>0</v>
      </c>
      <c r="AY795" s="2">
        <f>Table4[[#This Row],[Gain]]^(Table4[[#This Row],[θ]])*Table4[[#This Row],[ω_p2]]</f>
        <v>32.270895481121947</v>
      </c>
      <c r="AZ795" s="2">
        <f>-Table4[[#This Row],[λ]]*-Table4[[#This Row],[Loss]]^(Table4[[#This Row],[θ]])*Table4[[#This Row],[ω_n2]]</f>
        <v>64.054973166180915</v>
      </c>
      <c r="BA795" s="2">
        <f>Table4[[#This Row],[v_n_w_g_w2]]*Table4[[#This Row],[pie_gain]]-Table4[[#This Row],[v_n_w_l_w2]]*Table4[[#This Row],[pie_loss]]</f>
        <v>-27.04666735329473</v>
      </c>
      <c r="BB795" s="2">
        <f>IF(Table4[[#This Row],[diff_v_w2]]&gt;=1,1,0)</f>
        <v>0</v>
      </c>
      <c r="BC795" s="2">
        <f>Table4[[#This Row],[Gain]]^(Table4[[#This Row],[θ]]+Table4[[#This Row],[ω_p3]])</f>
        <v>33.989689870007496</v>
      </c>
      <c r="BD795" s="2">
        <f>-Table4[[#This Row],[λ]]*-Table4[[#This Row],[Loss]]^(Table4[[#This Row],[θ]]+Table4[[#This Row],[ω_n3]])</f>
        <v>64.054973166180915</v>
      </c>
      <c r="BE795" s="2">
        <f>Table4[[#This Row],[v_n_w_g_w3]]*Table4[[#This Row],[pie_gain]]-Table4[[#This Row],[v_n_w_l_w3]]*Table4[[#This Row],[pie_loss]]</f>
        <v>-26.386308207131659</v>
      </c>
      <c r="BF795" s="2">
        <f>IF(Table4[[#This Row],[diff_v_w3]]&gt;=1,1,0)</f>
        <v>0</v>
      </c>
      <c r="BG795" s="2">
        <f>(Table4[[#This Row],[Accept]]-Table4[[#This Row],[projected_M1]])</f>
        <v>0</v>
      </c>
      <c r="BH795" s="2">
        <f>(Table4[[#This Row],[Accept]]-Table4[[#This Row],[projected_M2]])</f>
        <v>0</v>
      </c>
      <c r="BI795" s="2">
        <f>(Table4[[#This Row],[Accept]]-Table4[[#This Row],[projected_M3]])</f>
        <v>0</v>
      </c>
      <c r="BJ795" s="2">
        <f>(Table4[[#This Row],[Accept]]-Table4[[#This Row],[projected_M4]])</f>
        <v>0</v>
      </c>
    </row>
    <row r="796" spans="1:62" x14ac:dyDescent="0.3">
      <c r="A796">
        <v>36</v>
      </c>
      <c r="B796" t="s">
        <v>47</v>
      </c>
      <c r="C796">
        <v>0.88613857459934653</v>
      </c>
      <c r="D796">
        <v>-2</v>
      </c>
      <c r="E796" s="22">
        <f>IF(Table4[[#This Row],[Trial]]="G1",Table4[[#This Row],[Balance]]/100,IF(Table4[[#This Row],[Trial]]="G2",Table4[[#This Row],[Balance]]/200,Table4[[#This Row],[Balance]]/500))</f>
        <v>1.9</v>
      </c>
      <c r="F796" s="22">
        <f>IF(Table4[[#This Row],[Net_Balance]]&gt;1,1+(Table4[[#This Row],[Net_Balance]]-1)/$F$974,1)</f>
        <v>1.0128571428571429</v>
      </c>
      <c r="G796" s="22">
        <f>IF(Table4[[#This Row],[Net_Balance]]&lt;1,1-(1-Table4[[#This Row],[Net_Balance]])/$F$974,1)</f>
        <v>1</v>
      </c>
      <c r="H796" s="22">
        <f>IF(Table4[[#This Row],[Net_Balance]]&gt;1,1+(Table4[[#This Row],[Net_Balance]]-1)/$H$974,1)</f>
        <v>1.0089999999999999</v>
      </c>
      <c r="I796" s="22">
        <f>IF(Table4[[#This Row],[Net_Balance]]&lt;1,1-(1-Table4[[#This Row],[Net_Balance]])/$H$974,1)</f>
        <v>1</v>
      </c>
      <c r="J796" s="22">
        <f>IF(Table4[[#This Row],[Net_Balance]]&gt;1,(Table4[[#This Row],[Net_Balance]]-1)/$J$974,0)</f>
        <v>1.7999999999999999E-2</v>
      </c>
      <c r="K796" s="22">
        <f>IF(Table4[[#This Row],[Net_Balance]]&lt;1,-(1-Table4[[#This Row],[Net_Balance]])/$J$974,0)</f>
        <v>0</v>
      </c>
      <c r="L796" t="s">
        <v>110</v>
      </c>
      <c r="M796" t="s">
        <v>86</v>
      </c>
      <c r="N796" t="s">
        <v>7</v>
      </c>
      <c r="O796">
        <v>1</v>
      </c>
      <c r="P796">
        <v>70</v>
      </c>
      <c r="Q796">
        <v>950</v>
      </c>
      <c r="R796">
        <v>1664606944</v>
      </c>
      <c r="S796">
        <v>4</v>
      </c>
      <c r="T796" t="s">
        <v>117</v>
      </c>
      <c r="U796">
        <v>0</v>
      </c>
      <c r="V796">
        <v>-50</v>
      </c>
      <c r="W796">
        <v>0.5</v>
      </c>
      <c r="X796">
        <v>70</v>
      </c>
      <c r="Y796">
        <v>0.5</v>
      </c>
      <c r="Z796">
        <v>10</v>
      </c>
      <c r="AA796">
        <v>3600</v>
      </c>
      <c r="AB796">
        <v>60</v>
      </c>
      <c r="AC796">
        <v>4</v>
      </c>
      <c r="AD796">
        <v>0.25</v>
      </c>
      <c r="AE796">
        <v>0.75</v>
      </c>
      <c r="AF796">
        <v>2</v>
      </c>
      <c r="AG796">
        <v>0.5</v>
      </c>
      <c r="AH796">
        <v>0.25</v>
      </c>
      <c r="AI796">
        <v>0.625</v>
      </c>
      <c r="AJ796">
        <v>0.375</v>
      </c>
      <c r="AK796">
        <v>-5</v>
      </c>
      <c r="AL796">
        <v>3375</v>
      </c>
      <c r="AM796">
        <v>58.094750193111253</v>
      </c>
      <c r="AN796">
        <v>0.9</v>
      </c>
      <c r="AO796">
        <v>0.38419903534316502</v>
      </c>
      <c r="AP796">
        <v>0.61580096465683498</v>
      </c>
      <c r="AQ796" s="2">
        <f>Table4[[#This Row],[Gain]]^Table4[[#This Row],[θ]]</f>
        <v>43.153154399808855</v>
      </c>
      <c r="AR796" s="2">
        <f>-Table4[[#This Row],[λ]]*-Table4[[#This Row],[Loss]]^Table4[[#This Row],[θ]]</f>
        <v>64.054973166180915</v>
      </c>
      <c r="AS796" s="2">
        <f>Table4[[#This Row],[pie_gain]]*Table4[[#This Row],[v_n_w_g]]-Table4[[#This Row],[pie_loss]]*Table4[[#This Row],[v_n_w_l]]</f>
        <v>-22.865713974380668</v>
      </c>
      <c r="AT796" s="2">
        <f>IF(Table4[[#This Row],[diff_v]]&gt;=1,1,0)</f>
        <v>0</v>
      </c>
      <c r="AU796" s="2">
        <f>Table4[[#This Row],[Gain]]^(Table4[[#This Row],[θ]]*Table4[[#This Row],[ω_p]])</f>
        <v>45.293318063791901</v>
      </c>
      <c r="AV796" s="2">
        <f>-Table4[[#This Row],[λ]]*-Table4[[#This Row],[Loss]]^(Table4[[#This Row],[θ]]*Table4[[#This Row],[ω_n]])</f>
        <v>64.054973166180915</v>
      </c>
      <c r="AW796" s="2">
        <f>Table4[[#This Row],[v_n_w_g_w]]*Table4[[#This Row],[pie_gain]]-Table4[[#This Row],[v_n_w_l_w]]*Table4[[#This Row],[pie_loss]]</f>
        <v>-22.043465159201887</v>
      </c>
      <c r="AX796" s="2">
        <f>IF(Table4[[#This Row],[diff_v_w]]&gt;=1,1,0)</f>
        <v>0</v>
      </c>
      <c r="AY796" s="2">
        <f>Table4[[#This Row],[Gain]]^(Table4[[#This Row],[θ]])*Table4[[#This Row],[ω_p2]]</f>
        <v>43.541532789407128</v>
      </c>
      <c r="AZ796" s="2">
        <f>-Table4[[#This Row],[λ]]*-Table4[[#This Row],[Loss]]^(Table4[[#This Row],[θ]])*Table4[[#This Row],[ω_n2]]</f>
        <v>64.054973166180915</v>
      </c>
      <c r="BA796" s="2">
        <f>Table4[[#This Row],[v_n_w_g_w2]]*Table4[[#This Row],[pie_gain]]-Table4[[#This Row],[v_n_w_l_w2]]*Table4[[#This Row],[pie_loss]]</f>
        <v>-22.716499371748881</v>
      </c>
      <c r="BB796" s="2">
        <f>IF(Table4[[#This Row],[diff_v_w2]]&gt;=1,1,0)</f>
        <v>0</v>
      </c>
      <c r="BC796" s="2">
        <f>Table4[[#This Row],[Gain]]^(Table4[[#This Row],[θ]]+Table4[[#This Row],[ω_p3]])</f>
        <v>46.582662956080107</v>
      </c>
      <c r="BD796" s="2">
        <f>-Table4[[#This Row],[λ]]*-Table4[[#This Row],[Loss]]^(Table4[[#This Row],[θ]]+Table4[[#This Row],[ω_n3]])</f>
        <v>64.054973166180915</v>
      </c>
      <c r="BE796" s="2">
        <f>Table4[[#This Row],[v_n_w_g_w3]]*Table4[[#This Row],[pie_gain]]-Table4[[#This Row],[v_n_w_l_w3]]*Table4[[#This Row],[pie_loss]]</f>
        <v>-21.548100095360123</v>
      </c>
      <c r="BF796" s="2">
        <f>IF(Table4[[#This Row],[diff_v_w3]]&gt;=1,1,0)</f>
        <v>0</v>
      </c>
      <c r="BG796" s="2">
        <f>(Table4[[#This Row],[Accept]]-Table4[[#This Row],[projected_M1]])</f>
        <v>1</v>
      </c>
      <c r="BH796" s="2">
        <f>(Table4[[#This Row],[Accept]]-Table4[[#This Row],[projected_M2]])</f>
        <v>1</v>
      </c>
      <c r="BI796" s="2">
        <f>(Table4[[#This Row],[Accept]]-Table4[[#This Row],[projected_M3]])</f>
        <v>1</v>
      </c>
      <c r="BJ796" s="2">
        <f>(Table4[[#This Row],[Accept]]-Table4[[#This Row],[projected_M4]])</f>
        <v>1</v>
      </c>
    </row>
    <row r="797" spans="1:62" x14ac:dyDescent="0.3">
      <c r="A797">
        <v>37</v>
      </c>
      <c r="B797" t="s">
        <v>47</v>
      </c>
      <c r="C797">
        <v>0.88613857459934653</v>
      </c>
      <c r="D797">
        <v>-2</v>
      </c>
      <c r="E797" s="22">
        <f>IF(Table4[[#This Row],[Trial]]="G1",Table4[[#This Row],[Balance]]/100,IF(Table4[[#This Row],[Trial]]="G2",Table4[[#This Row],[Balance]]/200,Table4[[#This Row],[Balance]]/500))</f>
        <v>1.9</v>
      </c>
      <c r="F797" s="22">
        <f>IF(Table4[[#This Row],[Net_Balance]]&gt;1,1+(Table4[[#This Row],[Net_Balance]]-1)/$F$974,1)</f>
        <v>1.0128571428571429</v>
      </c>
      <c r="G797" s="22">
        <f>IF(Table4[[#This Row],[Net_Balance]]&lt;1,1-(1-Table4[[#This Row],[Net_Balance]])/$F$974,1)</f>
        <v>1</v>
      </c>
      <c r="H797" s="22">
        <f>IF(Table4[[#This Row],[Net_Balance]]&gt;1,1+(Table4[[#This Row],[Net_Balance]]-1)/$H$974,1)</f>
        <v>1.0089999999999999</v>
      </c>
      <c r="I797" s="22">
        <f>IF(Table4[[#This Row],[Net_Balance]]&lt;1,1-(1-Table4[[#This Row],[Net_Balance]])/$H$974,1)</f>
        <v>1</v>
      </c>
      <c r="J797" s="22">
        <f>IF(Table4[[#This Row],[Net_Balance]]&gt;1,(Table4[[#This Row],[Net_Balance]]-1)/$J$974,0)</f>
        <v>1.7999999999999999E-2</v>
      </c>
      <c r="K797" s="22">
        <f>IF(Table4[[#This Row],[Net_Balance]]&lt;1,-(1-Table4[[#This Row],[Net_Balance]])/$J$974,0)</f>
        <v>0</v>
      </c>
      <c r="L797" t="s">
        <v>110</v>
      </c>
      <c r="M797" t="s">
        <v>101</v>
      </c>
      <c r="N797" t="s">
        <v>113</v>
      </c>
      <c r="O797">
        <v>0</v>
      </c>
      <c r="P797">
        <v>0</v>
      </c>
      <c r="Q797">
        <v>950</v>
      </c>
      <c r="R797">
        <v>1664606950</v>
      </c>
      <c r="S797">
        <v>6</v>
      </c>
      <c r="T797" t="s">
        <v>118</v>
      </c>
      <c r="U797">
        <v>1</v>
      </c>
      <c r="V797">
        <v>-90</v>
      </c>
      <c r="W797">
        <v>0.5</v>
      </c>
      <c r="X797">
        <v>100</v>
      </c>
      <c r="Y797">
        <v>0.5</v>
      </c>
      <c r="Z797">
        <v>5</v>
      </c>
      <c r="AA797">
        <v>9025</v>
      </c>
      <c r="AB797">
        <v>95</v>
      </c>
      <c r="AC797">
        <v>2</v>
      </c>
      <c r="AD797">
        <v>0.25</v>
      </c>
      <c r="AE797">
        <v>0.75</v>
      </c>
      <c r="AF797">
        <v>2</v>
      </c>
      <c r="AG797">
        <v>0.5</v>
      </c>
      <c r="AH797">
        <v>0.25</v>
      </c>
      <c r="AI797">
        <v>0.625</v>
      </c>
      <c r="AJ797">
        <v>0.375</v>
      </c>
      <c r="AK797">
        <v>-18.75</v>
      </c>
      <c r="AL797">
        <v>8460.9375</v>
      </c>
      <c r="AM797">
        <v>91.983354472426157</v>
      </c>
      <c r="AN797">
        <v>0.9</v>
      </c>
      <c r="AO797">
        <v>0.38419903534316502</v>
      </c>
      <c r="AP797">
        <v>0.61580096465683498</v>
      </c>
      <c r="AQ797" s="2">
        <f>Table4[[#This Row],[Gain]]^Table4[[#This Row],[θ]]</f>
        <v>59.193926540095148</v>
      </c>
      <c r="AR797" s="2">
        <f>-Table4[[#This Row],[λ]]*-Table4[[#This Row],[Loss]]^Table4[[#This Row],[θ]]</f>
        <v>107.83498131120591</v>
      </c>
      <c r="AS797" s="2">
        <f>Table4[[#This Row],[pie_gain]]*Table4[[#This Row],[v_n_w_g]]-Table4[[#This Row],[pie_loss]]*Table4[[#This Row],[v_n_w_l]]</f>
        <v>-43.662636040313643</v>
      </c>
      <c r="AT797" s="2">
        <f>IF(Table4[[#This Row],[diff_v]]&gt;=1,1,0)</f>
        <v>0</v>
      </c>
      <c r="AU797" s="2">
        <f>Table4[[#This Row],[Gain]]^(Table4[[#This Row],[θ]]*Table4[[#This Row],[ω_p]])</f>
        <v>62.382614111223212</v>
      </c>
      <c r="AV797" s="2">
        <f>-Table4[[#This Row],[λ]]*-Table4[[#This Row],[Loss]]^(Table4[[#This Row],[θ]]*Table4[[#This Row],[ω_n]])</f>
        <v>107.83498131120591</v>
      </c>
      <c r="AW797" s="2">
        <f>Table4[[#This Row],[v_n_w_g_w]]*Table4[[#This Row],[pie_gain]]-Table4[[#This Row],[v_n_w_l_w]]*Table4[[#This Row],[pie_loss]]</f>
        <v>-42.437545351475507</v>
      </c>
      <c r="AX797" s="2">
        <f>IF(Table4[[#This Row],[diff_v_w]]&gt;=1,1,0)</f>
        <v>0</v>
      </c>
      <c r="AY797" s="2">
        <f>Table4[[#This Row],[Gain]]^(Table4[[#This Row],[θ]])*Table4[[#This Row],[ω_p2]]</f>
        <v>59.726671878955997</v>
      </c>
      <c r="AZ797" s="2">
        <f>-Table4[[#This Row],[λ]]*-Table4[[#This Row],[Loss]]^(Table4[[#This Row],[θ]])*Table4[[#This Row],[ω_n2]]</f>
        <v>107.83498131120591</v>
      </c>
      <c r="BA797" s="2">
        <f>Table4[[#This Row],[v_n_w_g_w2]]*Table4[[#This Row],[pie_gain]]-Table4[[#This Row],[v_n_w_l_w2]]*Table4[[#This Row],[pie_loss]]</f>
        <v>-43.457955795039737</v>
      </c>
      <c r="BB797" s="2">
        <f>IF(Table4[[#This Row],[diff_v_w2]]&gt;=1,1,0)</f>
        <v>0</v>
      </c>
      <c r="BC797" s="2">
        <f>Table4[[#This Row],[Gain]]^(Table4[[#This Row],[θ]]+Table4[[#This Row],[ω_p3]])</f>
        <v>64.309798555665665</v>
      </c>
      <c r="BD797" s="2">
        <f>-Table4[[#This Row],[λ]]*-Table4[[#This Row],[Loss]]^(Table4[[#This Row],[θ]]+Table4[[#This Row],[ω_n3]])</f>
        <v>107.83498131120591</v>
      </c>
      <c r="BE797" s="2">
        <f>Table4[[#This Row],[v_n_w_g_w3]]*Table4[[#This Row],[pie_gain]]-Table4[[#This Row],[v_n_w_l_w3]]*Table4[[#This Row],[pie_loss]]</f>
        <v>-41.697122946992366</v>
      </c>
      <c r="BF797" s="2">
        <f>IF(Table4[[#This Row],[diff_v_w3]]&gt;=1,1,0)</f>
        <v>0</v>
      </c>
      <c r="BG797" s="2">
        <f>(Table4[[#This Row],[Accept]]-Table4[[#This Row],[projected_M1]])</f>
        <v>0</v>
      </c>
      <c r="BH797" s="2">
        <f>(Table4[[#This Row],[Accept]]-Table4[[#This Row],[projected_M2]])</f>
        <v>0</v>
      </c>
      <c r="BI797" s="2">
        <f>(Table4[[#This Row],[Accept]]-Table4[[#This Row],[projected_M3]])</f>
        <v>0</v>
      </c>
      <c r="BJ797" s="2">
        <f>(Table4[[#This Row],[Accept]]-Table4[[#This Row],[projected_M4]])</f>
        <v>0</v>
      </c>
    </row>
    <row r="798" spans="1:62" x14ac:dyDescent="0.3">
      <c r="A798">
        <v>38</v>
      </c>
      <c r="B798" t="s">
        <v>47</v>
      </c>
      <c r="C798">
        <v>0.88613857459934653</v>
      </c>
      <c r="D798">
        <v>-2</v>
      </c>
      <c r="E798" s="22">
        <f>IF(Table4[[#This Row],[Trial]]="G1",Table4[[#This Row],[Balance]]/100,IF(Table4[[#This Row],[Trial]]="G2",Table4[[#This Row],[Balance]]/200,Table4[[#This Row],[Balance]]/500))</f>
        <v>1.9</v>
      </c>
      <c r="F798" s="22">
        <f>IF(Table4[[#This Row],[Net_Balance]]&gt;1,1+(Table4[[#This Row],[Net_Balance]]-1)/$F$974,1)</f>
        <v>1.0128571428571429</v>
      </c>
      <c r="G798" s="22">
        <f>IF(Table4[[#This Row],[Net_Balance]]&lt;1,1-(1-Table4[[#This Row],[Net_Balance]])/$F$974,1)</f>
        <v>1</v>
      </c>
      <c r="H798" s="22">
        <f>IF(Table4[[#This Row],[Net_Balance]]&gt;1,1+(Table4[[#This Row],[Net_Balance]]-1)/$H$974,1)</f>
        <v>1.0089999999999999</v>
      </c>
      <c r="I798" s="22">
        <f>IF(Table4[[#This Row],[Net_Balance]]&lt;1,1-(1-Table4[[#This Row],[Net_Balance]])/$H$974,1)</f>
        <v>1</v>
      </c>
      <c r="J798" s="22">
        <f>IF(Table4[[#This Row],[Net_Balance]]&gt;1,(Table4[[#This Row],[Net_Balance]]-1)/$J$974,0)</f>
        <v>1.7999999999999999E-2</v>
      </c>
      <c r="K798" s="22">
        <f>IF(Table4[[#This Row],[Net_Balance]]&lt;1,-(1-Table4[[#This Row],[Net_Balance]])/$J$974,0)</f>
        <v>0</v>
      </c>
      <c r="L798" t="s">
        <v>110</v>
      </c>
      <c r="M798" t="s">
        <v>68</v>
      </c>
      <c r="N798" t="s">
        <v>113</v>
      </c>
      <c r="O798">
        <v>0</v>
      </c>
      <c r="P798">
        <v>0</v>
      </c>
      <c r="Q798">
        <v>950</v>
      </c>
      <c r="R798">
        <v>1664606954</v>
      </c>
      <c r="S798">
        <v>4</v>
      </c>
      <c r="T798" t="s">
        <v>118</v>
      </c>
      <c r="U798">
        <v>1</v>
      </c>
      <c r="V798">
        <v>-50</v>
      </c>
      <c r="W798">
        <v>0.5</v>
      </c>
      <c r="X798">
        <v>60</v>
      </c>
      <c r="Y798">
        <v>0.5</v>
      </c>
      <c r="Z798">
        <v>5</v>
      </c>
      <c r="AA798">
        <v>3025</v>
      </c>
      <c r="AB798">
        <v>55</v>
      </c>
      <c r="AC798">
        <v>2</v>
      </c>
      <c r="AD798">
        <v>0.25</v>
      </c>
      <c r="AE798">
        <v>0.75</v>
      </c>
      <c r="AF798">
        <v>2</v>
      </c>
      <c r="AG798">
        <v>0.5</v>
      </c>
      <c r="AH798">
        <v>0.25</v>
      </c>
      <c r="AI798">
        <v>0.625</v>
      </c>
      <c r="AJ798">
        <v>0.375</v>
      </c>
      <c r="AK798">
        <v>-8.75</v>
      </c>
      <c r="AL798">
        <v>2835.9375</v>
      </c>
      <c r="AM798">
        <v>53.253521010351982</v>
      </c>
      <c r="AN798">
        <v>0.9</v>
      </c>
      <c r="AO798">
        <v>0.38419903534316502</v>
      </c>
      <c r="AP798">
        <v>0.61580096465683498</v>
      </c>
      <c r="AQ798" s="2">
        <f>Table4[[#This Row],[Gain]]^Table4[[#This Row],[θ]]</f>
        <v>37.643362891590748</v>
      </c>
      <c r="AR798" s="2">
        <f>-Table4[[#This Row],[λ]]*-Table4[[#This Row],[Loss]]^Table4[[#This Row],[θ]]</f>
        <v>64.054973166180915</v>
      </c>
      <c r="AS798" s="2">
        <f>Table4[[#This Row],[pie_gain]]*Table4[[#This Row],[v_n_w_g]]-Table4[[#This Row],[pie_loss]]*Table4[[#This Row],[v_n_w_l]]</f>
        <v>-24.982570556780026</v>
      </c>
      <c r="AT798" s="2">
        <f>IF(Table4[[#This Row],[diff_v]]&gt;=1,1,0)</f>
        <v>0</v>
      </c>
      <c r="AU798" s="2">
        <f>Table4[[#This Row],[Gain]]^(Table4[[#This Row],[θ]]*Table4[[#This Row],[ω_p]])</f>
        <v>39.440940772115979</v>
      </c>
      <c r="AV798" s="2">
        <f>-Table4[[#This Row],[λ]]*-Table4[[#This Row],[Loss]]^(Table4[[#This Row],[θ]]*Table4[[#This Row],[ω_n]])</f>
        <v>64.054973166180915</v>
      </c>
      <c r="AW798" s="2">
        <f>Table4[[#This Row],[v_n_w_g_w]]*Table4[[#This Row],[pie_gain]]-Table4[[#This Row],[v_n_w_l_w]]*Table4[[#This Row],[pie_loss]]</f>
        <v>-24.291942869128022</v>
      </c>
      <c r="AX798" s="2">
        <f>IF(Table4[[#This Row],[diff_v_w]]&gt;=1,1,0)</f>
        <v>0</v>
      </c>
      <c r="AY798" s="2">
        <f>Table4[[#This Row],[Gain]]^(Table4[[#This Row],[θ]])*Table4[[#This Row],[ω_p2]]</f>
        <v>37.982153157615059</v>
      </c>
      <c r="AZ798" s="2">
        <f>-Table4[[#This Row],[λ]]*-Table4[[#This Row],[Loss]]^(Table4[[#This Row],[θ]])*Table4[[#This Row],[ω_n2]]</f>
        <v>64.054973166180915</v>
      </c>
      <c r="BA798" s="2">
        <f>Table4[[#This Row],[v_n_w_g_w2]]*Table4[[#This Row],[pie_gain]]-Table4[[#This Row],[v_n_w_l_w2]]*Table4[[#This Row],[pie_loss]]</f>
        <v>-24.852407663389833</v>
      </c>
      <c r="BB798" s="2">
        <f>IF(Table4[[#This Row],[diff_v_w2]]&gt;=1,1,0)</f>
        <v>0</v>
      </c>
      <c r="BC798" s="2">
        <f>Table4[[#This Row],[Gain]]^(Table4[[#This Row],[θ]]+Table4[[#This Row],[ω_p3]])</f>
        <v>40.522397924027324</v>
      </c>
      <c r="BD798" s="2">
        <f>-Table4[[#This Row],[λ]]*-Table4[[#This Row],[Loss]]^(Table4[[#This Row],[θ]]+Table4[[#This Row],[ω_n3]])</f>
        <v>64.054973166180915</v>
      </c>
      <c r="BE798" s="2">
        <f>Table4[[#This Row],[v_n_w_g_w3]]*Table4[[#This Row],[pie_gain]]-Table4[[#This Row],[v_n_w_l_w3]]*Table4[[#This Row],[pie_loss]]</f>
        <v>-23.876448074598716</v>
      </c>
      <c r="BF798" s="2">
        <f>IF(Table4[[#This Row],[diff_v_w3]]&gt;=1,1,0)</f>
        <v>0</v>
      </c>
      <c r="BG798" s="2">
        <f>(Table4[[#This Row],[Accept]]-Table4[[#This Row],[projected_M1]])</f>
        <v>0</v>
      </c>
      <c r="BH798" s="2">
        <f>(Table4[[#This Row],[Accept]]-Table4[[#This Row],[projected_M2]])</f>
        <v>0</v>
      </c>
      <c r="BI798" s="2">
        <f>(Table4[[#This Row],[Accept]]-Table4[[#This Row],[projected_M3]])</f>
        <v>0</v>
      </c>
      <c r="BJ798" s="2">
        <f>(Table4[[#This Row],[Accept]]-Table4[[#This Row],[projected_M4]])</f>
        <v>0</v>
      </c>
    </row>
    <row r="799" spans="1:62" x14ac:dyDescent="0.3">
      <c r="A799">
        <v>40</v>
      </c>
      <c r="B799" t="s">
        <v>47</v>
      </c>
      <c r="C799">
        <v>0.88613857459934653</v>
      </c>
      <c r="D799">
        <v>-2</v>
      </c>
      <c r="E799" s="22">
        <f>IF(Table4[[#This Row],[Trial]]="G1",Table4[[#This Row],[Balance]]/100,IF(Table4[[#This Row],[Trial]]="G2",Table4[[#This Row],[Balance]]/200,Table4[[#This Row],[Balance]]/500))</f>
        <v>1.9</v>
      </c>
      <c r="F799" s="22">
        <f>IF(Table4[[#This Row],[Net_Balance]]&gt;1,1+(Table4[[#This Row],[Net_Balance]]-1)/$F$974,1)</f>
        <v>1.0128571428571429</v>
      </c>
      <c r="G799" s="22">
        <f>IF(Table4[[#This Row],[Net_Balance]]&lt;1,1-(1-Table4[[#This Row],[Net_Balance]])/$F$974,1)</f>
        <v>1</v>
      </c>
      <c r="H799" s="22">
        <f>IF(Table4[[#This Row],[Net_Balance]]&gt;1,1+(Table4[[#This Row],[Net_Balance]]-1)/$H$974,1)</f>
        <v>1.0089999999999999</v>
      </c>
      <c r="I799" s="22">
        <f>IF(Table4[[#This Row],[Net_Balance]]&lt;1,1-(1-Table4[[#This Row],[Net_Balance]])/$H$974,1)</f>
        <v>1</v>
      </c>
      <c r="J799" s="22">
        <f>IF(Table4[[#This Row],[Net_Balance]]&gt;1,(Table4[[#This Row],[Net_Balance]]-1)/$J$974,0)</f>
        <v>1.7999999999999999E-2</v>
      </c>
      <c r="K799" s="22">
        <f>IF(Table4[[#This Row],[Net_Balance]]&lt;1,-(1-Table4[[#This Row],[Net_Balance]])/$J$974,0)</f>
        <v>0</v>
      </c>
      <c r="L799" t="s">
        <v>110</v>
      </c>
      <c r="M799" t="s">
        <v>76</v>
      </c>
      <c r="N799" t="s">
        <v>113</v>
      </c>
      <c r="O799">
        <v>0</v>
      </c>
      <c r="P799">
        <v>0</v>
      </c>
      <c r="Q799">
        <v>950</v>
      </c>
      <c r="R799">
        <v>1664606969</v>
      </c>
      <c r="S799">
        <v>8</v>
      </c>
      <c r="T799" t="s">
        <v>118</v>
      </c>
      <c r="U799">
        <v>1</v>
      </c>
      <c r="V799">
        <v>-90</v>
      </c>
      <c r="W799">
        <v>0.5</v>
      </c>
      <c r="X799">
        <v>180</v>
      </c>
      <c r="Y799">
        <v>0.5</v>
      </c>
      <c r="Z799">
        <v>45</v>
      </c>
      <c r="AA799">
        <v>18225</v>
      </c>
      <c r="AB799">
        <v>135</v>
      </c>
      <c r="AC799">
        <v>2</v>
      </c>
      <c r="AD799">
        <v>0.25</v>
      </c>
      <c r="AE799">
        <v>0.75</v>
      </c>
      <c r="AF799">
        <v>2</v>
      </c>
      <c r="AG799">
        <v>0.5</v>
      </c>
      <c r="AH799">
        <v>0.25</v>
      </c>
      <c r="AI799">
        <v>0.625</v>
      </c>
      <c r="AJ799">
        <v>0.375</v>
      </c>
      <c r="AK799">
        <v>11.25</v>
      </c>
      <c r="AL799">
        <v>17085.9375</v>
      </c>
      <c r="AM799">
        <v>130.71318793450033</v>
      </c>
      <c r="AN799">
        <v>0.9</v>
      </c>
      <c r="AO799">
        <v>0.38419903534316502</v>
      </c>
      <c r="AP799">
        <v>0.61580096465683498</v>
      </c>
      <c r="AQ799" s="2">
        <f>Table4[[#This Row],[Gain]]^Table4[[#This Row],[θ]]</f>
        <v>99.651528158912399</v>
      </c>
      <c r="AR799" s="2">
        <f>-Table4[[#This Row],[λ]]*-Table4[[#This Row],[Loss]]^Table4[[#This Row],[θ]]</f>
        <v>107.83498131120591</v>
      </c>
      <c r="AS799" s="2">
        <f>Table4[[#This Row],[pie_gain]]*Table4[[#This Row],[v_n_w_g]]-Table4[[#This Row],[pie_loss]]*Table4[[#This Row],[v_n_w_l]]</f>
        <v>-28.118864526065984</v>
      </c>
      <c r="AT799" s="2">
        <f>IF(Table4[[#This Row],[diff_v]]&gt;=1,1,0)</f>
        <v>0</v>
      </c>
      <c r="AU799" s="2">
        <f>Table4[[#This Row],[Gain]]^(Table4[[#This Row],[θ]]*Table4[[#This Row],[ω_p]])</f>
        <v>105.72525877703769</v>
      </c>
      <c r="AV799" s="2">
        <f>-Table4[[#This Row],[λ]]*-Table4[[#This Row],[Loss]]^(Table4[[#This Row],[θ]]*Table4[[#This Row],[ω_n]])</f>
        <v>107.83498131120591</v>
      </c>
      <c r="AW799" s="2">
        <f>Table4[[#This Row],[v_n_w_g_w]]*Table4[[#This Row],[pie_gain]]-Table4[[#This Row],[v_n_w_l_w]]*Table4[[#This Row],[pie_loss]]</f>
        <v>-25.785343081648001</v>
      </c>
      <c r="AX799" s="2">
        <f>IF(Table4[[#This Row],[diff_v_w]]&gt;=1,1,0)</f>
        <v>0</v>
      </c>
      <c r="AY799" s="2">
        <f>Table4[[#This Row],[Gain]]^(Table4[[#This Row],[θ]])*Table4[[#This Row],[ω_p2]]</f>
        <v>100.54839191234259</v>
      </c>
      <c r="AZ799" s="2">
        <f>-Table4[[#This Row],[λ]]*-Table4[[#This Row],[Loss]]^(Table4[[#This Row],[θ]])*Table4[[#This Row],[ω_n2]]</f>
        <v>107.83498131120591</v>
      </c>
      <c r="BA799" s="2">
        <f>Table4[[#This Row],[v_n_w_g_w2]]*Table4[[#This Row],[pie_gain]]-Table4[[#This Row],[v_n_w_l_w2]]*Table4[[#This Row],[pie_loss]]</f>
        <v>-27.774290337163855</v>
      </c>
      <c r="BB799" s="2">
        <f>IF(Table4[[#This Row],[diff_v_w2]]&gt;=1,1,0)</f>
        <v>0</v>
      </c>
      <c r="BC799" s="2">
        <f>Table4[[#This Row],[Gain]]^(Table4[[#This Row],[θ]]+Table4[[#This Row],[ω_p3]])</f>
        <v>109.41550473403224</v>
      </c>
      <c r="BD799" s="2">
        <f>-Table4[[#This Row],[λ]]*-Table4[[#This Row],[Loss]]^(Table4[[#This Row],[θ]]+Table4[[#This Row],[ω_n3]])</f>
        <v>107.83498131120591</v>
      </c>
      <c r="BE799" s="2">
        <f>Table4[[#This Row],[v_n_w_g_w3]]*Table4[[#This Row],[pie_gain]]-Table4[[#This Row],[v_n_w_l_w3]]*Table4[[#This Row],[pie_loss]]</f>
        <v>-24.367554144791683</v>
      </c>
      <c r="BF799" s="2">
        <f>IF(Table4[[#This Row],[diff_v_w3]]&gt;=1,1,0)</f>
        <v>0</v>
      </c>
      <c r="BG799" s="2">
        <f>(Table4[[#This Row],[Accept]]-Table4[[#This Row],[projected_M1]])</f>
        <v>0</v>
      </c>
      <c r="BH799" s="2">
        <f>(Table4[[#This Row],[Accept]]-Table4[[#This Row],[projected_M2]])</f>
        <v>0</v>
      </c>
      <c r="BI799" s="2">
        <f>(Table4[[#This Row],[Accept]]-Table4[[#This Row],[projected_M3]])</f>
        <v>0</v>
      </c>
      <c r="BJ799" s="2">
        <f>(Table4[[#This Row],[Accept]]-Table4[[#This Row],[projected_M4]])</f>
        <v>0</v>
      </c>
    </row>
    <row r="800" spans="1:62" x14ac:dyDescent="0.3">
      <c r="A800">
        <v>41</v>
      </c>
      <c r="B800" t="s">
        <v>47</v>
      </c>
      <c r="C800">
        <v>0.88613857459934653</v>
      </c>
      <c r="D800">
        <v>-2</v>
      </c>
      <c r="E800" s="22">
        <f>IF(Table4[[#This Row],[Trial]]="G1",Table4[[#This Row],[Balance]]/100,IF(Table4[[#This Row],[Trial]]="G2",Table4[[#This Row],[Balance]]/200,Table4[[#This Row],[Balance]]/500))</f>
        <v>1.9</v>
      </c>
      <c r="F800" s="22">
        <f>IF(Table4[[#This Row],[Net_Balance]]&gt;1,1+(Table4[[#This Row],[Net_Balance]]-1)/$F$974,1)</f>
        <v>1.0128571428571429</v>
      </c>
      <c r="G800" s="22">
        <f>IF(Table4[[#This Row],[Net_Balance]]&lt;1,1-(1-Table4[[#This Row],[Net_Balance]])/$F$974,1)</f>
        <v>1</v>
      </c>
      <c r="H800" s="22">
        <f>IF(Table4[[#This Row],[Net_Balance]]&gt;1,1+(Table4[[#This Row],[Net_Balance]]-1)/$H$974,1)</f>
        <v>1.0089999999999999</v>
      </c>
      <c r="I800" s="22">
        <f>IF(Table4[[#This Row],[Net_Balance]]&lt;1,1-(1-Table4[[#This Row],[Net_Balance]])/$H$974,1)</f>
        <v>1</v>
      </c>
      <c r="J800" s="22">
        <f>IF(Table4[[#This Row],[Net_Balance]]&gt;1,(Table4[[#This Row],[Net_Balance]]-1)/$J$974,0)</f>
        <v>1.7999999999999999E-2</v>
      </c>
      <c r="K800" s="22">
        <f>IF(Table4[[#This Row],[Net_Balance]]&lt;1,-(1-Table4[[#This Row],[Net_Balance]])/$J$974,0)</f>
        <v>0</v>
      </c>
      <c r="L800" t="s">
        <v>110</v>
      </c>
      <c r="M800" t="s">
        <v>59</v>
      </c>
      <c r="N800" t="s">
        <v>113</v>
      </c>
      <c r="O800">
        <v>0</v>
      </c>
      <c r="P800">
        <v>0</v>
      </c>
      <c r="Q800">
        <v>950</v>
      </c>
      <c r="R800">
        <v>1664606973</v>
      </c>
      <c r="S800">
        <v>4</v>
      </c>
      <c r="T800" t="s">
        <v>118</v>
      </c>
      <c r="U800">
        <v>1</v>
      </c>
      <c r="V800">
        <v>0</v>
      </c>
      <c r="W800">
        <v>0.5</v>
      </c>
      <c r="X800">
        <v>10</v>
      </c>
      <c r="Y800">
        <v>0.5</v>
      </c>
      <c r="Z800">
        <v>5</v>
      </c>
      <c r="AA800">
        <v>25</v>
      </c>
      <c r="AB800">
        <v>5</v>
      </c>
      <c r="AC800">
        <v>4</v>
      </c>
      <c r="AD800">
        <v>0.75</v>
      </c>
      <c r="AE800">
        <v>0.25</v>
      </c>
      <c r="AF800">
        <v>1</v>
      </c>
      <c r="AG800">
        <v>0.2</v>
      </c>
      <c r="AH800">
        <v>4.9999999999999989E-2</v>
      </c>
      <c r="AI800">
        <v>0.57499999999999996</v>
      </c>
      <c r="AJ800">
        <v>0.42500000000000004</v>
      </c>
      <c r="AK800">
        <v>4.25</v>
      </c>
      <c r="AL800">
        <v>24.4375</v>
      </c>
      <c r="AM800">
        <v>4.9434299833212973</v>
      </c>
      <c r="AN800">
        <v>0.9</v>
      </c>
      <c r="AO800">
        <v>0.42913429896650213</v>
      </c>
      <c r="AP800">
        <v>0.57086570103349787</v>
      </c>
      <c r="AQ800" s="2">
        <f>Table4[[#This Row],[Gain]]^Table4[[#This Row],[θ]]</f>
        <v>7.693758934363303</v>
      </c>
      <c r="AR800" s="2">
        <f>-Table4[[#This Row],[λ]]*-Table4[[#This Row],[Loss]]^Table4[[#This Row],[θ]]</f>
        <v>0</v>
      </c>
      <c r="AS800" s="2">
        <f>Table4[[#This Row],[pie_gain]]*Table4[[#This Row],[v_n_w_g]]-Table4[[#This Row],[pie_loss]]*Table4[[#This Row],[v_n_w_l]]</f>
        <v>3.3016558467152586</v>
      </c>
      <c r="AT800" s="2">
        <f>IF(Table4[[#This Row],[diff_v]]&gt;=1,1,0)</f>
        <v>1</v>
      </c>
      <c r="AU800" s="2">
        <f>Table4[[#This Row],[Gain]]^(Table4[[#This Row],[θ]]*Table4[[#This Row],[ω_p]])</f>
        <v>7.8982665257145639</v>
      </c>
      <c r="AV800" s="2">
        <f>-Table4[[#This Row],[λ]]*-Table4[[#This Row],[Loss]]^(Table4[[#This Row],[θ]]*Table4[[#This Row],[ω_n]])</f>
        <v>0</v>
      </c>
      <c r="AW800" s="2">
        <f>Table4[[#This Row],[v_n_w_g_w]]*Table4[[#This Row],[pie_gain]]-Table4[[#This Row],[v_n_w_l_w]]*Table4[[#This Row],[pie_loss]]</f>
        <v>3.3894170685631098</v>
      </c>
      <c r="AX800" s="2">
        <f>IF(Table4[[#This Row],[diff_v_w]]&gt;=1,1,0)</f>
        <v>1</v>
      </c>
      <c r="AY800" s="2">
        <f>Table4[[#This Row],[Gain]]^(Table4[[#This Row],[θ]])*Table4[[#This Row],[ω_p2]]</f>
        <v>7.7630027647725717</v>
      </c>
      <c r="AZ800" s="2">
        <f>-Table4[[#This Row],[λ]]*-Table4[[#This Row],[Loss]]^(Table4[[#This Row],[θ]])*Table4[[#This Row],[ω_n2]]</f>
        <v>0</v>
      </c>
      <c r="BA800" s="2">
        <f>Table4[[#This Row],[v_n_w_g_w2]]*Table4[[#This Row],[pie_gain]]-Table4[[#This Row],[v_n_w_l_w2]]*Table4[[#This Row],[pie_loss]]</f>
        <v>3.3313707493356954</v>
      </c>
      <c r="BB800" s="2">
        <f>IF(Table4[[#This Row],[diff_v_w2]]&gt;=1,1,0)</f>
        <v>1</v>
      </c>
      <c r="BC800" s="2">
        <f>Table4[[#This Row],[Gain]]^(Table4[[#This Row],[θ]]+Table4[[#This Row],[ω_p3]])</f>
        <v>8.0193390348373264</v>
      </c>
      <c r="BD800" s="2">
        <f>-Table4[[#This Row],[λ]]*-Table4[[#This Row],[Loss]]^(Table4[[#This Row],[θ]]+Table4[[#This Row],[ω_n3]])</f>
        <v>0</v>
      </c>
      <c r="BE800" s="2">
        <f>Table4[[#This Row],[v_n_w_g_w3]]*Table4[[#This Row],[pie_gain]]-Table4[[#This Row],[v_n_w_l_w3]]*Table4[[#This Row],[pie_loss]]</f>
        <v>3.4413734348896217</v>
      </c>
      <c r="BF800" s="2">
        <f>IF(Table4[[#This Row],[diff_v_w3]]&gt;=1,1,0)</f>
        <v>1</v>
      </c>
      <c r="BG800" s="2">
        <f>(Table4[[#This Row],[Accept]]-Table4[[#This Row],[projected_M1]])</f>
        <v>-1</v>
      </c>
      <c r="BH800" s="2">
        <f>(Table4[[#This Row],[Accept]]-Table4[[#This Row],[projected_M2]])</f>
        <v>-1</v>
      </c>
      <c r="BI800" s="2">
        <f>(Table4[[#This Row],[Accept]]-Table4[[#This Row],[projected_M3]])</f>
        <v>-1</v>
      </c>
      <c r="BJ800" s="2">
        <f>(Table4[[#This Row],[Accept]]-Table4[[#This Row],[projected_M4]])</f>
        <v>-1</v>
      </c>
    </row>
    <row r="801" spans="1:62" x14ac:dyDescent="0.3">
      <c r="A801">
        <v>42</v>
      </c>
      <c r="B801" t="s">
        <v>47</v>
      </c>
      <c r="C801">
        <v>0.88613857459934653</v>
      </c>
      <c r="D801">
        <v>-2</v>
      </c>
      <c r="E801" s="22">
        <f>IF(Table4[[#This Row],[Trial]]="G1",Table4[[#This Row],[Balance]]/100,IF(Table4[[#This Row],[Trial]]="G2",Table4[[#This Row],[Balance]]/200,Table4[[#This Row],[Balance]]/500))</f>
        <v>1.92</v>
      </c>
      <c r="F801" s="22">
        <f>IF(Table4[[#This Row],[Net_Balance]]&gt;1,1+(Table4[[#This Row],[Net_Balance]]-1)/$F$974,1)</f>
        <v>1.0131428571428571</v>
      </c>
      <c r="G801" s="22">
        <f>IF(Table4[[#This Row],[Net_Balance]]&lt;1,1-(1-Table4[[#This Row],[Net_Balance]])/$F$974,1)</f>
        <v>1</v>
      </c>
      <c r="H801" s="22">
        <f>IF(Table4[[#This Row],[Net_Balance]]&gt;1,1+(Table4[[#This Row],[Net_Balance]]-1)/$H$974,1)</f>
        <v>1.0092000000000001</v>
      </c>
      <c r="I801" s="22">
        <f>IF(Table4[[#This Row],[Net_Balance]]&lt;1,1-(1-Table4[[#This Row],[Net_Balance]])/$H$974,1)</f>
        <v>1</v>
      </c>
      <c r="J801" s="22">
        <f>IF(Table4[[#This Row],[Net_Balance]]&gt;1,(Table4[[#This Row],[Net_Balance]]-1)/$J$974,0)</f>
        <v>1.84E-2</v>
      </c>
      <c r="K801" s="22">
        <f>IF(Table4[[#This Row],[Net_Balance]]&lt;1,-(1-Table4[[#This Row],[Net_Balance]])/$J$974,0)</f>
        <v>0</v>
      </c>
      <c r="L801" t="s">
        <v>110</v>
      </c>
      <c r="M801" t="s">
        <v>59</v>
      </c>
      <c r="N801" t="s">
        <v>7</v>
      </c>
      <c r="O801">
        <v>1</v>
      </c>
      <c r="P801">
        <v>10</v>
      </c>
      <c r="Q801">
        <v>960</v>
      </c>
      <c r="R801">
        <v>1664606974</v>
      </c>
      <c r="S801">
        <v>1</v>
      </c>
      <c r="T801" t="s">
        <v>118</v>
      </c>
      <c r="U801">
        <v>1</v>
      </c>
      <c r="V801">
        <v>0</v>
      </c>
      <c r="W801">
        <v>0.5</v>
      </c>
      <c r="X801">
        <v>10</v>
      </c>
      <c r="Y801">
        <v>0.5</v>
      </c>
      <c r="Z801">
        <v>5</v>
      </c>
      <c r="AA801">
        <v>25</v>
      </c>
      <c r="AB801">
        <v>5</v>
      </c>
      <c r="AC801">
        <v>4</v>
      </c>
      <c r="AD801">
        <v>0.75</v>
      </c>
      <c r="AE801">
        <v>0.25</v>
      </c>
      <c r="AF801">
        <v>1</v>
      </c>
      <c r="AG801">
        <v>0.2</v>
      </c>
      <c r="AH801">
        <v>4.9999999999999989E-2</v>
      </c>
      <c r="AI801">
        <v>0.57499999999999996</v>
      </c>
      <c r="AJ801">
        <v>0.42500000000000004</v>
      </c>
      <c r="AK801">
        <v>4.25</v>
      </c>
      <c r="AL801">
        <v>24.4375</v>
      </c>
      <c r="AM801">
        <v>4.9434299833212973</v>
      </c>
      <c r="AN801">
        <v>0.9</v>
      </c>
      <c r="AO801">
        <v>0.42913429896650213</v>
      </c>
      <c r="AP801">
        <v>0.57086570103349787</v>
      </c>
      <c r="AQ801" s="2">
        <f>Table4[[#This Row],[Gain]]^Table4[[#This Row],[θ]]</f>
        <v>7.693758934363303</v>
      </c>
      <c r="AR801" s="2">
        <f>-Table4[[#This Row],[λ]]*-Table4[[#This Row],[Loss]]^Table4[[#This Row],[θ]]</f>
        <v>0</v>
      </c>
      <c r="AS801" s="2">
        <f>Table4[[#This Row],[pie_gain]]*Table4[[#This Row],[v_n_w_g]]-Table4[[#This Row],[pie_loss]]*Table4[[#This Row],[v_n_w_l]]</f>
        <v>3.3016558467152586</v>
      </c>
      <c r="AT801" s="2">
        <f>IF(Table4[[#This Row],[diff_v]]&gt;=1,1,0)</f>
        <v>1</v>
      </c>
      <c r="AU801" s="2">
        <f>Table4[[#This Row],[Gain]]^(Table4[[#This Row],[θ]]*Table4[[#This Row],[ω_p]])</f>
        <v>7.902872353218422</v>
      </c>
      <c r="AV801" s="2">
        <f>-Table4[[#This Row],[λ]]*-Table4[[#This Row],[Loss]]^(Table4[[#This Row],[θ]]*Table4[[#This Row],[ω_n]])</f>
        <v>0</v>
      </c>
      <c r="AW801" s="2">
        <f>Table4[[#This Row],[v_n_w_g_w]]*Table4[[#This Row],[pie_gain]]-Table4[[#This Row],[v_n_w_l_w]]*Table4[[#This Row],[pie_loss]]</f>
        <v>3.3913935871201386</v>
      </c>
      <c r="AX801" s="2">
        <f>IF(Table4[[#This Row],[diff_v_w]]&gt;=1,1,0)</f>
        <v>1</v>
      </c>
      <c r="AY801" s="2">
        <f>Table4[[#This Row],[Gain]]^(Table4[[#This Row],[θ]])*Table4[[#This Row],[ω_p2]]</f>
        <v>7.7645415165594462</v>
      </c>
      <c r="AZ801" s="2">
        <f>-Table4[[#This Row],[λ]]*-Table4[[#This Row],[Loss]]^(Table4[[#This Row],[θ]])*Table4[[#This Row],[ω_n2]]</f>
        <v>0</v>
      </c>
      <c r="BA801" s="2">
        <f>Table4[[#This Row],[v_n_w_g_w2]]*Table4[[#This Row],[pie_gain]]-Table4[[#This Row],[v_n_w_l_w2]]*Table4[[#This Row],[pie_loss]]</f>
        <v>3.3320310805050393</v>
      </c>
      <c r="BB801" s="2">
        <f>IF(Table4[[#This Row],[diff_v_w2]]&gt;=1,1,0)</f>
        <v>1</v>
      </c>
      <c r="BC801" s="2">
        <f>Table4[[#This Row],[Gain]]^(Table4[[#This Row],[θ]]+Table4[[#This Row],[ω_p3]])</f>
        <v>8.0267285215062305</v>
      </c>
      <c r="BD801" s="2">
        <f>-Table4[[#This Row],[λ]]*-Table4[[#This Row],[Loss]]^(Table4[[#This Row],[θ]]+Table4[[#This Row],[ω_n3]])</f>
        <v>0</v>
      </c>
      <c r="BE801" s="2">
        <f>Table4[[#This Row],[v_n_w_g_w3]]*Table4[[#This Row],[pie_gain]]-Table4[[#This Row],[v_n_w_l_w3]]*Table4[[#This Row],[pie_loss]]</f>
        <v>3.4445445170710043</v>
      </c>
      <c r="BF801" s="2">
        <f>IF(Table4[[#This Row],[diff_v_w3]]&gt;=1,1,0)</f>
        <v>1</v>
      </c>
      <c r="BG801" s="2">
        <f>(Table4[[#This Row],[Accept]]-Table4[[#This Row],[projected_M1]])</f>
        <v>0</v>
      </c>
      <c r="BH801" s="2">
        <f>(Table4[[#This Row],[Accept]]-Table4[[#This Row],[projected_M2]])</f>
        <v>0</v>
      </c>
      <c r="BI801" s="2">
        <f>(Table4[[#This Row],[Accept]]-Table4[[#This Row],[projected_M3]])</f>
        <v>0</v>
      </c>
      <c r="BJ801" s="2">
        <f>(Table4[[#This Row],[Accept]]-Table4[[#This Row],[projected_M4]])</f>
        <v>0</v>
      </c>
    </row>
    <row r="802" spans="1:62" x14ac:dyDescent="0.3">
      <c r="A802">
        <v>43</v>
      </c>
      <c r="B802" t="s">
        <v>47</v>
      </c>
      <c r="C802">
        <v>0.88613857459934653</v>
      </c>
      <c r="D802">
        <v>-2</v>
      </c>
      <c r="E802" s="22">
        <f>IF(Table4[[#This Row],[Trial]]="G1",Table4[[#This Row],[Balance]]/100,IF(Table4[[#This Row],[Trial]]="G2",Table4[[#This Row],[Balance]]/200,Table4[[#This Row],[Balance]]/500))</f>
        <v>1.9</v>
      </c>
      <c r="F802" s="22">
        <f>IF(Table4[[#This Row],[Net_Balance]]&gt;1,1+(Table4[[#This Row],[Net_Balance]]-1)/$F$974,1)</f>
        <v>1.0128571428571429</v>
      </c>
      <c r="G802" s="22">
        <f>IF(Table4[[#This Row],[Net_Balance]]&lt;1,1-(1-Table4[[#This Row],[Net_Balance]])/$F$974,1)</f>
        <v>1</v>
      </c>
      <c r="H802" s="22">
        <f>IF(Table4[[#This Row],[Net_Balance]]&gt;1,1+(Table4[[#This Row],[Net_Balance]]-1)/$H$974,1)</f>
        <v>1.0089999999999999</v>
      </c>
      <c r="I802" s="22">
        <f>IF(Table4[[#This Row],[Net_Balance]]&lt;1,1-(1-Table4[[#This Row],[Net_Balance]])/$H$974,1)</f>
        <v>1</v>
      </c>
      <c r="J802" s="22">
        <f>IF(Table4[[#This Row],[Net_Balance]]&gt;1,(Table4[[#This Row],[Net_Balance]]-1)/$J$974,0)</f>
        <v>1.7999999999999999E-2</v>
      </c>
      <c r="K802" s="22">
        <f>IF(Table4[[#This Row],[Net_Balance]]&lt;1,-(1-Table4[[#This Row],[Net_Balance]])/$J$974,0)</f>
        <v>0</v>
      </c>
      <c r="L802" t="s">
        <v>110</v>
      </c>
      <c r="M802" t="s">
        <v>59</v>
      </c>
      <c r="N802" t="s">
        <v>5</v>
      </c>
      <c r="O802">
        <v>0</v>
      </c>
      <c r="P802">
        <v>0</v>
      </c>
      <c r="Q802">
        <v>950</v>
      </c>
      <c r="R802">
        <v>1664606975</v>
      </c>
      <c r="S802">
        <v>1</v>
      </c>
      <c r="T802" t="s">
        <v>118</v>
      </c>
      <c r="U802">
        <v>1</v>
      </c>
      <c r="V802">
        <v>0</v>
      </c>
      <c r="W802">
        <v>0.5</v>
      </c>
      <c r="X802">
        <v>10</v>
      </c>
      <c r="Y802">
        <v>0.5</v>
      </c>
      <c r="Z802">
        <v>5</v>
      </c>
      <c r="AA802">
        <v>25</v>
      </c>
      <c r="AB802">
        <v>5</v>
      </c>
      <c r="AC802">
        <v>4</v>
      </c>
      <c r="AD802">
        <v>0.75</v>
      </c>
      <c r="AE802">
        <v>0.25</v>
      </c>
      <c r="AF802">
        <v>1</v>
      </c>
      <c r="AG802">
        <v>0.2</v>
      </c>
      <c r="AH802">
        <v>4.9999999999999989E-2</v>
      </c>
      <c r="AI802">
        <v>0.57499999999999996</v>
      </c>
      <c r="AJ802">
        <v>0.42500000000000004</v>
      </c>
      <c r="AK802">
        <v>4.25</v>
      </c>
      <c r="AL802">
        <v>24.4375</v>
      </c>
      <c r="AM802">
        <v>4.9434299833212973</v>
      </c>
      <c r="AN802">
        <v>0.9</v>
      </c>
      <c r="AO802">
        <v>0.42913429896650213</v>
      </c>
      <c r="AP802">
        <v>0.57086570103349787</v>
      </c>
      <c r="AQ802" s="2">
        <f>Table4[[#This Row],[Gain]]^Table4[[#This Row],[θ]]</f>
        <v>7.693758934363303</v>
      </c>
      <c r="AR802" s="2">
        <f>-Table4[[#This Row],[λ]]*-Table4[[#This Row],[Loss]]^Table4[[#This Row],[θ]]</f>
        <v>0</v>
      </c>
      <c r="AS802" s="2">
        <f>Table4[[#This Row],[pie_gain]]*Table4[[#This Row],[v_n_w_g]]-Table4[[#This Row],[pie_loss]]*Table4[[#This Row],[v_n_w_l]]</f>
        <v>3.3016558467152586</v>
      </c>
      <c r="AT802" s="2">
        <f>IF(Table4[[#This Row],[diff_v]]&gt;=1,1,0)</f>
        <v>1</v>
      </c>
      <c r="AU802" s="2">
        <f>Table4[[#This Row],[Gain]]^(Table4[[#This Row],[θ]]*Table4[[#This Row],[ω_p]])</f>
        <v>7.8982665257145639</v>
      </c>
      <c r="AV802" s="2">
        <f>-Table4[[#This Row],[λ]]*-Table4[[#This Row],[Loss]]^(Table4[[#This Row],[θ]]*Table4[[#This Row],[ω_n]])</f>
        <v>0</v>
      </c>
      <c r="AW802" s="2">
        <f>Table4[[#This Row],[v_n_w_g_w]]*Table4[[#This Row],[pie_gain]]-Table4[[#This Row],[v_n_w_l_w]]*Table4[[#This Row],[pie_loss]]</f>
        <v>3.3894170685631098</v>
      </c>
      <c r="AX802" s="2">
        <f>IF(Table4[[#This Row],[diff_v_w]]&gt;=1,1,0)</f>
        <v>1</v>
      </c>
      <c r="AY802" s="2">
        <f>Table4[[#This Row],[Gain]]^(Table4[[#This Row],[θ]])*Table4[[#This Row],[ω_p2]]</f>
        <v>7.7630027647725717</v>
      </c>
      <c r="AZ802" s="2">
        <f>-Table4[[#This Row],[λ]]*-Table4[[#This Row],[Loss]]^(Table4[[#This Row],[θ]])*Table4[[#This Row],[ω_n2]]</f>
        <v>0</v>
      </c>
      <c r="BA802" s="2">
        <f>Table4[[#This Row],[v_n_w_g_w2]]*Table4[[#This Row],[pie_gain]]-Table4[[#This Row],[v_n_w_l_w2]]*Table4[[#This Row],[pie_loss]]</f>
        <v>3.3313707493356954</v>
      </c>
      <c r="BB802" s="2">
        <f>IF(Table4[[#This Row],[diff_v_w2]]&gt;=1,1,0)</f>
        <v>1</v>
      </c>
      <c r="BC802" s="2">
        <f>Table4[[#This Row],[Gain]]^(Table4[[#This Row],[θ]]+Table4[[#This Row],[ω_p3]])</f>
        <v>8.0193390348373264</v>
      </c>
      <c r="BD802" s="2">
        <f>-Table4[[#This Row],[λ]]*-Table4[[#This Row],[Loss]]^(Table4[[#This Row],[θ]]+Table4[[#This Row],[ω_n3]])</f>
        <v>0</v>
      </c>
      <c r="BE802" s="2">
        <f>Table4[[#This Row],[v_n_w_g_w3]]*Table4[[#This Row],[pie_gain]]-Table4[[#This Row],[v_n_w_l_w3]]*Table4[[#This Row],[pie_loss]]</f>
        <v>3.4413734348896217</v>
      </c>
      <c r="BF802" s="2">
        <f>IF(Table4[[#This Row],[diff_v_w3]]&gt;=1,1,0)</f>
        <v>1</v>
      </c>
      <c r="BG802" s="2">
        <f>(Table4[[#This Row],[Accept]]-Table4[[#This Row],[projected_M1]])</f>
        <v>-1</v>
      </c>
      <c r="BH802" s="2">
        <f>(Table4[[#This Row],[Accept]]-Table4[[#This Row],[projected_M2]])</f>
        <v>-1</v>
      </c>
      <c r="BI802" s="2">
        <f>(Table4[[#This Row],[Accept]]-Table4[[#This Row],[projected_M3]])</f>
        <v>-1</v>
      </c>
      <c r="BJ802" s="2">
        <f>(Table4[[#This Row],[Accept]]-Table4[[#This Row],[projected_M4]])</f>
        <v>-1</v>
      </c>
    </row>
    <row r="803" spans="1:62" x14ac:dyDescent="0.3">
      <c r="A803">
        <v>44</v>
      </c>
      <c r="B803" t="s">
        <v>47</v>
      </c>
      <c r="C803">
        <v>0.88613857459934653</v>
      </c>
      <c r="D803">
        <v>-2</v>
      </c>
      <c r="E803" s="22">
        <f>IF(Table4[[#This Row],[Trial]]="G1",Table4[[#This Row],[Balance]]/100,IF(Table4[[#This Row],[Trial]]="G2",Table4[[#This Row],[Balance]]/200,Table4[[#This Row],[Balance]]/500))</f>
        <v>1.9</v>
      </c>
      <c r="F803" s="22">
        <f>IF(Table4[[#This Row],[Net_Balance]]&gt;1,1+(Table4[[#This Row],[Net_Balance]]-1)/$F$974,1)</f>
        <v>1.0128571428571429</v>
      </c>
      <c r="G803" s="22">
        <f>IF(Table4[[#This Row],[Net_Balance]]&lt;1,1-(1-Table4[[#This Row],[Net_Balance]])/$F$974,1)</f>
        <v>1</v>
      </c>
      <c r="H803" s="22">
        <f>IF(Table4[[#This Row],[Net_Balance]]&gt;1,1+(Table4[[#This Row],[Net_Balance]]-1)/$H$974,1)</f>
        <v>1.0089999999999999</v>
      </c>
      <c r="I803" s="22">
        <f>IF(Table4[[#This Row],[Net_Balance]]&lt;1,1-(1-Table4[[#This Row],[Net_Balance]])/$H$974,1)</f>
        <v>1</v>
      </c>
      <c r="J803" s="22">
        <f>IF(Table4[[#This Row],[Net_Balance]]&gt;1,(Table4[[#This Row],[Net_Balance]]-1)/$J$974,0)</f>
        <v>1.7999999999999999E-2</v>
      </c>
      <c r="K803" s="22">
        <f>IF(Table4[[#This Row],[Net_Balance]]&lt;1,-(1-Table4[[#This Row],[Net_Balance]])/$J$974,0)</f>
        <v>0</v>
      </c>
      <c r="L803" t="s">
        <v>110</v>
      </c>
      <c r="M803" t="s">
        <v>66</v>
      </c>
      <c r="N803" t="s">
        <v>5</v>
      </c>
      <c r="O803">
        <v>0</v>
      </c>
      <c r="P803">
        <v>0</v>
      </c>
      <c r="Q803">
        <v>950</v>
      </c>
      <c r="R803">
        <v>1664606979</v>
      </c>
      <c r="S803">
        <v>4</v>
      </c>
      <c r="T803" t="s">
        <v>118</v>
      </c>
      <c r="U803">
        <v>1</v>
      </c>
      <c r="V803">
        <v>-10</v>
      </c>
      <c r="W803">
        <v>0.5</v>
      </c>
      <c r="X803">
        <v>20</v>
      </c>
      <c r="Y803">
        <v>0.5</v>
      </c>
      <c r="Z803">
        <v>5</v>
      </c>
      <c r="AA803">
        <v>225</v>
      </c>
      <c r="AB803">
        <v>15</v>
      </c>
      <c r="AC803">
        <v>2</v>
      </c>
      <c r="AD803">
        <v>0.25</v>
      </c>
      <c r="AE803">
        <v>0.75</v>
      </c>
      <c r="AF803">
        <v>2</v>
      </c>
      <c r="AG803">
        <v>0.5</v>
      </c>
      <c r="AH803">
        <v>0.25</v>
      </c>
      <c r="AI803">
        <v>0.625</v>
      </c>
      <c r="AJ803">
        <v>0.375</v>
      </c>
      <c r="AK803">
        <v>1.25</v>
      </c>
      <c r="AL803">
        <v>210.9375</v>
      </c>
      <c r="AM803">
        <v>14.523687548277813</v>
      </c>
      <c r="AN803">
        <v>0.9</v>
      </c>
      <c r="AO803">
        <v>0.38419903534316502</v>
      </c>
      <c r="AP803">
        <v>0.61580096465683498</v>
      </c>
      <c r="AQ803" s="2">
        <f>Table4[[#This Row],[Gain]]^Table4[[#This Row],[θ]]</f>
        <v>14.219779625740344</v>
      </c>
      <c r="AR803" s="2">
        <f>-Table4[[#This Row],[λ]]*-Table4[[#This Row],[Loss]]^Table4[[#This Row],[θ]]</f>
        <v>15.387517868726606</v>
      </c>
      <c r="AS803" s="2">
        <f>Table4[[#This Row],[pie_gain]]*Table4[[#This Row],[v_n_w_g]]-Table4[[#This Row],[pie_loss]]*Table4[[#This Row],[v_n_w_l]]</f>
        <v>-4.0124227322342971</v>
      </c>
      <c r="AT803" s="2">
        <f>IF(Table4[[#This Row],[diff_v]]&gt;=1,1,0)</f>
        <v>0</v>
      </c>
      <c r="AU803" s="2">
        <f>Table4[[#This Row],[Gain]]^(Table4[[#This Row],[θ]]*Table4[[#This Row],[ω_p]])</f>
        <v>14.713492565386998</v>
      </c>
      <c r="AV803" s="2">
        <f>-Table4[[#This Row],[λ]]*-Table4[[#This Row],[Loss]]^(Table4[[#This Row],[θ]]*Table4[[#This Row],[ω_n]])</f>
        <v>15.387517868726606</v>
      </c>
      <c r="AW803" s="2">
        <f>Table4[[#This Row],[v_n_w_g_w]]*Table4[[#This Row],[pie_gain]]-Table4[[#This Row],[v_n_w_l_w]]*Table4[[#This Row],[pie_loss]]</f>
        <v>-3.8227386970856143</v>
      </c>
      <c r="AX803" s="2">
        <f>IF(Table4[[#This Row],[diff_v_w]]&gt;=1,1,0)</f>
        <v>0</v>
      </c>
      <c r="AY803" s="2">
        <f>Table4[[#This Row],[Gain]]^(Table4[[#This Row],[θ]])*Table4[[#This Row],[ω_p2]]</f>
        <v>14.347757642372006</v>
      </c>
      <c r="AZ803" s="2">
        <f>-Table4[[#This Row],[λ]]*-Table4[[#This Row],[Loss]]^(Table4[[#This Row],[θ]])*Table4[[#This Row],[ω_n2]]</f>
        <v>15.387517868726606</v>
      </c>
      <c r="BA803" s="2">
        <f>Table4[[#This Row],[v_n_w_g_w2]]*Table4[[#This Row],[pie_gain]]-Table4[[#This Row],[v_n_w_l_w2]]*Table4[[#This Row],[pie_loss]]</f>
        <v>-3.9632537016992808</v>
      </c>
      <c r="BB803" s="2">
        <f>IF(Table4[[#This Row],[diff_v_w2]]&gt;=1,1,0)</f>
        <v>0</v>
      </c>
      <c r="BC803" s="2">
        <f>Table4[[#This Row],[Gain]]^(Table4[[#This Row],[θ]]+Table4[[#This Row],[ω_p3]])</f>
        <v>15.00760552633518</v>
      </c>
      <c r="BD803" s="2">
        <f>-Table4[[#This Row],[λ]]*-Table4[[#This Row],[Loss]]^(Table4[[#This Row],[θ]]+Table4[[#This Row],[ω_n3]])</f>
        <v>15.387517868726606</v>
      </c>
      <c r="BE803" s="2">
        <f>Table4[[#This Row],[v_n_w_g_w3]]*Table4[[#This Row],[pie_gain]]-Table4[[#This Row],[v_n_w_l_w3]]*Table4[[#This Row],[pie_loss]]</f>
        <v>-3.709740781207401</v>
      </c>
      <c r="BF803" s="2">
        <f>IF(Table4[[#This Row],[diff_v_w3]]&gt;=1,1,0)</f>
        <v>0</v>
      </c>
      <c r="BG803" s="2">
        <f>(Table4[[#This Row],[Accept]]-Table4[[#This Row],[projected_M1]])</f>
        <v>0</v>
      </c>
      <c r="BH803" s="2">
        <f>(Table4[[#This Row],[Accept]]-Table4[[#This Row],[projected_M2]])</f>
        <v>0</v>
      </c>
      <c r="BI803" s="2">
        <f>(Table4[[#This Row],[Accept]]-Table4[[#This Row],[projected_M3]])</f>
        <v>0</v>
      </c>
      <c r="BJ803" s="2">
        <f>(Table4[[#This Row],[Accept]]-Table4[[#This Row],[projected_M4]])</f>
        <v>0</v>
      </c>
    </row>
    <row r="804" spans="1:62" x14ac:dyDescent="0.3">
      <c r="A804">
        <v>45</v>
      </c>
      <c r="B804" t="s">
        <v>47</v>
      </c>
      <c r="C804">
        <v>0.88613857459934653</v>
      </c>
      <c r="D804">
        <v>-2</v>
      </c>
      <c r="E804" s="22">
        <f>IF(Table4[[#This Row],[Trial]]="G1",Table4[[#This Row],[Balance]]/100,IF(Table4[[#This Row],[Trial]]="G2",Table4[[#This Row],[Balance]]/200,Table4[[#This Row],[Balance]]/500))</f>
        <v>1.9</v>
      </c>
      <c r="F804" s="22">
        <f>IF(Table4[[#This Row],[Net_Balance]]&gt;1,1+(Table4[[#This Row],[Net_Balance]]-1)/$F$974,1)</f>
        <v>1.0128571428571429</v>
      </c>
      <c r="G804" s="22">
        <f>IF(Table4[[#This Row],[Net_Balance]]&lt;1,1-(1-Table4[[#This Row],[Net_Balance]])/$F$974,1)</f>
        <v>1</v>
      </c>
      <c r="H804" s="22">
        <f>IF(Table4[[#This Row],[Net_Balance]]&gt;1,1+(Table4[[#This Row],[Net_Balance]]-1)/$H$974,1)</f>
        <v>1.0089999999999999</v>
      </c>
      <c r="I804" s="22">
        <f>IF(Table4[[#This Row],[Net_Balance]]&lt;1,1-(1-Table4[[#This Row],[Net_Balance]])/$H$974,1)</f>
        <v>1</v>
      </c>
      <c r="J804" s="22">
        <f>IF(Table4[[#This Row],[Net_Balance]]&gt;1,(Table4[[#This Row],[Net_Balance]]-1)/$J$974,0)</f>
        <v>1.7999999999999999E-2</v>
      </c>
      <c r="K804" s="22">
        <f>IF(Table4[[#This Row],[Net_Balance]]&lt;1,-(1-Table4[[#This Row],[Net_Balance]])/$J$974,0)</f>
        <v>0</v>
      </c>
      <c r="L804" t="s">
        <v>110</v>
      </c>
      <c r="M804" t="s">
        <v>72</v>
      </c>
      <c r="N804" t="s">
        <v>5</v>
      </c>
      <c r="O804">
        <v>0</v>
      </c>
      <c r="P804">
        <v>0</v>
      </c>
      <c r="Q804">
        <v>950</v>
      </c>
      <c r="R804">
        <v>1664606982</v>
      </c>
      <c r="S804">
        <v>3</v>
      </c>
      <c r="T804" t="s">
        <v>118</v>
      </c>
      <c r="U804">
        <v>1</v>
      </c>
      <c r="V804">
        <v>-90</v>
      </c>
      <c r="W804">
        <v>0.5</v>
      </c>
      <c r="X804">
        <v>90</v>
      </c>
      <c r="Y804">
        <v>0.5</v>
      </c>
      <c r="Z804">
        <v>0</v>
      </c>
      <c r="AA804">
        <v>8100</v>
      </c>
      <c r="AB804">
        <v>90</v>
      </c>
      <c r="AC804">
        <v>4</v>
      </c>
      <c r="AD804">
        <v>0.25</v>
      </c>
      <c r="AE804">
        <v>0.75</v>
      </c>
      <c r="AF804">
        <v>1</v>
      </c>
      <c r="AG804">
        <v>0.25</v>
      </c>
      <c r="AH804">
        <v>0.5</v>
      </c>
      <c r="AI804">
        <v>0.375</v>
      </c>
      <c r="AJ804">
        <v>0.625</v>
      </c>
      <c r="AK804">
        <v>22.5</v>
      </c>
      <c r="AL804">
        <v>7593.75</v>
      </c>
      <c r="AM804">
        <v>87.142125289666879</v>
      </c>
      <c r="AN804">
        <v>0.9</v>
      </c>
      <c r="AO804">
        <v>0.60844334427391233</v>
      </c>
      <c r="AP804">
        <v>0.39155665572608767</v>
      </c>
      <c r="AQ804" s="2">
        <f>Table4[[#This Row],[Gain]]^Table4[[#This Row],[θ]]</f>
        <v>53.917490655602954</v>
      </c>
      <c r="AR804" s="2">
        <f>-Table4[[#This Row],[λ]]*-Table4[[#This Row],[Loss]]^Table4[[#This Row],[θ]]</f>
        <v>107.83498131120591</v>
      </c>
      <c r="AS804" s="2">
        <f>Table4[[#This Row],[pie_gain]]*Table4[[#This Row],[v_n_w_g]]-Table4[[#This Row],[pie_loss]]*Table4[[#This Row],[v_n_w_l]]</f>
        <v>-9.4177663231484701</v>
      </c>
      <c r="AT804" s="2">
        <f>IF(Table4[[#This Row],[diff_v]]&gt;=1,1,0)</f>
        <v>0</v>
      </c>
      <c r="AU804" s="2">
        <f>Table4[[#This Row],[Gain]]^(Table4[[#This Row],[θ]]*Table4[[#This Row],[ω_p]])</f>
        <v>56.753776753563272</v>
      </c>
      <c r="AV804" s="2">
        <f>-Table4[[#This Row],[λ]]*-Table4[[#This Row],[Loss]]^(Table4[[#This Row],[θ]]*Table4[[#This Row],[ω_n]])</f>
        <v>107.83498131120591</v>
      </c>
      <c r="AW804" s="2">
        <f>Table4[[#This Row],[v_n_w_g_w]]*Table4[[#This Row],[pie_gain]]-Table4[[#This Row],[v_n_w_l_w]]*Table4[[#This Row],[pie_loss]]</f>
        <v>-7.6920469243878884</v>
      </c>
      <c r="AX804" s="2">
        <f>IF(Table4[[#This Row],[diff_v_w]]&gt;=1,1,0)</f>
        <v>0</v>
      </c>
      <c r="AY804" s="2">
        <f>Table4[[#This Row],[Gain]]^(Table4[[#This Row],[θ]])*Table4[[#This Row],[ω_p2]]</f>
        <v>54.402748071503375</v>
      </c>
      <c r="AZ804" s="2">
        <f>-Table4[[#This Row],[λ]]*-Table4[[#This Row],[Loss]]^(Table4[[#This Row],[θ]])*Table4[[#This Row],[ω_n2]]</f>
        <v>107.83498131120591</v>
      </c>
      <c r="BA804" s="2">
        <f>Table4[[#This Row],[v_n_w_g_w2]]*Table4[[#This Row],[pie_gain]]-Table4[[#This Row],[v_n_w_l_w2]]*Table4[[#This Row],[pie_loss]]</f>
        <v>-9.1225146781843023</v>
      </c>
      <c r="BB804" s="2">
        <f>IF(Table4[[#This Row],[diff_v_w2]]&gt;=1,1,0)</f>
        <v>0</v>
      </c>
      <c r="BC804" s="2">
        <f>Table4[[#This Row],[Gain]]^(Table4[[#This Row],[θ]]+Table4[[#This Row],[ω_p3]])</f>
        <v>58.466357380618156</v>
      </c>
      <c r="BD804" s="2">
        <f>-Table4[[#This Row],[λ]]*-Table4[[#This Row],[Loss]]^(Table4[[#This Row],[θ]]+Table4[[#This Row],[ω_n3]])</f>
        <v>107.83498131120591</v>
      </c>
      <c r="BE804" s="2">
        <f>Table4[[#This Row],[v_n_w_g_w3]]*Table4[[#This Row],[pie_gain]]-Table4[[#This Row],[v_n_w_l_w3]]*Table4[[#This Row],[pie_loss]]</f>
        <v>-6.6500386403238991</v>
      </c>
      <c r="BF804" s="2">
        <f>IF(Table4[[#This Row],[diff_v_w3]]&gt;=1,1,0)</f>
        <v>0</v>
      </c>
      <c r="BG804" s="2">
        <f>(Table4[[#This Row],[Accept]]-Table4[[#This Row],[projected_M1]])</f>
        <v>0</v>
      </c>
      <c r="BH804" s="2">
        <f>(Table4[[#This Row],[Accept]]-Table4[[#This Row],[projected_M2]])</f>
        <v>0</v>
      </c>
      <c r="BI804" s="2">
        <f>(Table4[[#This Row],[Accept]]-Table4[[#This Row],[projected_M3]])</f>
        <v>0</v>
      </c>
      <c r="BJ804" s="2">
        <f>(Table4[[#This Row],[Accept]]-Table4[[#This Row],[projected_M4]])</f>
        <v>0</v>
      </c>
    </row>
    <row r="805" spans="1:62" x14ac:dyDescent="0.3">
      <c r="A805">
        <v>46</v>
      </c>
      <c r="B805" t="s">
        <v>47</v>
      </c>
      <c r="C805">
        <v>0.88613857459934653</v>
      </c>
      <c r="D805">
        <v>-2</v>
      </c>
      <c r="E805" s="22">
        <f>IF(Table4[[#This Row],[Trial]]="G1",Table4[[#This Row],[Balance]]/100,IF(Table4[[#This Row],[Trial]]="G2",Table4[[#This Row],[Balance]]/200,Table4[[#This Row],[Balance]]/500))</f>
        <v>1.8</v>
      </c>
      <c r="F805" s="22">
        <f>IF(Table4[[#This Row],[Net_Balance]]&gt;1,1+(Table4[[#This Row],[Net_Balance]]-1)/$F$974,1)</f>
        <v>1.0114285714285713</v>
      </c>
      <c r="G805" s="22">
        <f>IF(Table4[[#This Row],[Net_Balance]]&lt;1,1-(1-Table4[[#This Row],[Net_Balance]])/$F$974,1)</f>
        <v>1</v>
      </c>
      <c r="H805" s="22">
        <f>IF(Table4[[#This Row],[Net_Balance]]&gt;1,1+(Table4[[#This Row],[Net_Balance]]-1)/$H$974,1)</f>
        <v>1.008</v>
      </c>
      <c r="I805" s="22">
        <f>IF(Table4[[#This Row],[Net_Balance]]&lt;1,1-(1-Table4[[#This Row],[Net_Balance]])/$H$974,1)</f>
        <v>1</v>
      </c>
      <c r="J805" s="22">
        <f>IF(Table4[[#This Row],[Net_Balance]]&gt;1,(Table4[[#This Row],[Net_Balance]]-1)/$J$974,0)</f>
        <v>1.6E-2</v>
      </c>
      <c r="K805" s="22">
        <f>IF(Table4[[#This Row],[Net_Balance]]&lt;1,-(1-Table4[[#This Row],[Net_Balance]])/$J$974,0)</f>
        <v>0</v>
      </c>
      <c r="L805" t="s">
        <v>110</v>
      </c>
      <c r="M805" t="s">
        <v>81</v>
      </c>
      <c r="N805" t="s">
        <v>7</v>
      </c>
      <c r="O805">
        <v>1</v>
      </c>
      <c r="P805">
        <v>-50</v>
      </c>
      <c r="Q805">
        <v>900</v>
      </c>
      <c r="R805">
        <v>1664606986</v>
      </c>
      <c r="S805">
        <v>4</v>
      </c>
      <c r="T805" t="s">
        <v>118</v>
      </c>
      <c r="U805">
        <v>1</v>
      </c>
      <c r="V805">
        <v>-50</v>
      </c>
      <c r="W805">
        <v>0.5</v>
      </c>
      <c r="X805">
        <v>70</v>
      </c>
      <c r="Y805">
        <v>0.5</v>
      </c>
      <c r="Z805">
        <v>10</v>
      </c>
      <c r="AA805">
        <v>3600</v>
      </c>
      <c r="AB805">
        <v>60</v>
      </c>
      <c r="AC805">
        <v>2</v>
      </c>
      <c r="AD805">
        <v>0.25</v>
      </c>
      <c r="AE805">
        <v>0.75</v>
      </c>
      <c r="AF805">
        <v>1</v>
      </c>
      <c r="AG805">
        <v>0.25</v>
      </c>
      <c r="AH805">
        <v>0.5</v>
      </c>
      <c r="AI805">
        <v>0.375</v>
      </c>
      <c r="AJ805">
        <v>0.625</v>
      </c>
      <c r="AK805">
        <v>25</v>
      </c>
      <c r="AL805">
        <v>3375</v>
      </c>
      <c r="AM805">
        <v>58.094750193111253</v>
      </c>
      <c r="AN805">
        <v>0.9</v>
      </c>
      <c r="AO805">
        <v>0.60844334427391233</v>
      </c>
      <c r="AP805">
        <v>0.39155665572608767</v>
      </c>
      <c r="AQ805" s="2">
        <f>Table4[[#This Row],[Gain]]^Table4[[#This Row],[θ]]</f>
        <v>43.153154399808855</v>
      </c>
      <c r="AR805" s="2">
        <f>-Table4[[#This Row],[λ]]*-Table4[[#This Row],[Loss]]^Table4[[#This Row],[θ]]</f>
        <v>64.054973166180915</v>
      </c>
      <c r="AS805" s="2">
        <f>Table4[[#This Row],[pie_gain]]*Table4[[#This Row],[v_n_w_g]]-Table4[[#This Row],[pie_loss]]*Table4[[#This Row],[v_n_w_l]]</f>
        <v>1.1750985034141088</v>
      </c>
      <c r="AT805" s="2">
        <f>IF(Table4[[#This Row],[diff_v]]&gt;=1,1,0)</f>
        <v>1</v>
      </c>
      <c r="AU805" s="2">
        <f>Table4[[#This Row],[Gain]]^(Table4[[#This Row],[θ]]*Table4[[#This Row],[ω_p]])</f>
        <v>45.05037442452808</v>
      </c>
      <c r="AV805" s="2">
        <f>-Table4[[#This Row],[λ]]*-Table4[[#This Row],[Loss]]^(Table4[[#This Row],[θ]]*Table4[[#This Row],[ω_n]])</f>
        <v>64.054973166180915</v>
      </c>
      <c r="AW805" s="2">
        <f>Table4[[#This Row],[v_n_w_g_w]]*Table4[[#This Row],[pie_gain]]-Table4[[#This Row],[v_n_w_l_w]]*Table4[[#This Row],[pie_loss]]</f>
        <v>2.32944940007771</v>
      </c>
      <c r="AX805" s="2">
        <f>IF(Table4[[#This Row],[diff_v_w]]&gt;=1,1,0)</f>
        <v>1</v>
      </c>
      <c r="AY805" s="2">
        <f>Table4[[#This Row],[Gain]]^(Table4[[#This Row],[θ]])*Table4[[#This Row],[ω_p2]]</f>
        <v>43.498379635007325</v>
      </c>
      <c r="AZ805" s="2">
        <f>-Table4[[#This Row],[λ]]*-Table4[[#This Row],[Loss]]^(Table4[[#This Row],[θ]])*Table4[[#This Row],[ω_n2]]</f>
        <v>64.054973166180915</v>
      </c>
      <c r="BA805" s="2">
        <f>Table4[[#This Row],[v_n_w_g_w2]]*Table4[[#This Row],[pie_gain]]-Table4[[#This Row],[v_n_w_l_w2]]*Table4[[#This Row],[pie_loss]]</f>
        <v>1.3851485000460144</v>
      </c>
      <c r="BB805" s="2">
        <f>IF(Table4[[#This Row],[diff_v_w2]]&gt;=1,1,0)</f>
        <v>1</v>
      </c>
      <c r="BC805" s="2">
        <f>Table4[[#This Row],[Gain]]^(Table4[[#This Row],[θ]]+Table4[[#This Row],[ω_p3]])</f>
        <v>46.18852736673611</v>
      </c>
      <c r="BD805" s="2">
        <f>-Table4[[#This Row],[λ]]*-Table4[[#This Row],[Loss]]^(Table4[[#This Row],[θ]]+Table4[[#This Row],[ω_n3]])</f>
        <v>64.054973166180915</v>
      </c>
      <c r="BE805" s="2">
        <f>Table4[[#This Row],[v_n_w_g_w3]]*Table4[[#This Row],[pie_gain]]-Table4[[#This Row],[v_n_w_l_w3]]*Table4[[#This Row],[pie_loss]]</f>
        <v>3.0219509825299582</v>
      </c>
      <c r="BF805" s="2">
        <f>IF(Table4[[#This Row],[diff_v_w3]]&gt;=1,1,0)</f>
        <v>1</v>
      </c>
      <c r="BG805" s="2">
        <f>(Table4[[#This Row],[Accept]]-Table4[[#This Row],[projected_M1]])</f>
        <v>0</v>
      </c>
      <c r="BH805" s="2">
        <f>(Table4[[#This Row],[Accept]]-Table4[[#This Row],[projected_M2]])</f>
        <v>0</v>
      </c>
      <c r="BI805" s="2">
        <f>(Table4[[#This Row],[Accept]]-Table4[[#This Row],[projected_M3]])</f>
        <v>0</v>
      </c>
      <c r="BJ805" s="2">
        <f>(Table4[[#This Row],[Accept]]-Table4[[#This Row],[projected_M4]])</f>
        <v>0</v>
      </c>
    </row>
    <row r="806" spans="1:62" x14ac:dyDescent="0.3">
      <c r="A806">
        <v>49</v>
      </c>
      <c r="B806" t="s">
        <v>47</v>
      </c>
      <c r="C806">
        <v>0.88613857459934653</v>
      </c>
      <c r="D806">
        <v>-2</v>
      </c>
      <c r="E806" s="22">
        <f>IF(Table4[[#This Row],[Trial]]="G1",Table4[[#This Row],[Balance]]/100,IF(Table4[[#This Row],[Trial]]="G2",Table4[[#This Row],[Balance]]/200,Table4[[#This Row],[Balance]]/500))</f>
        <v>1.8</v>
      </c>
      <c r="F806" s="22">
        <f>IF(Table4[[#This Row],[Net_Balance]]&gt;1,1+(Table4[[#This Row],[Net_Balance]]-1)/$F$974,1)</f>
        <v>1.0114285714285713</v>
      </c>
      <c r="G806" s="22">
        <f>IF(Table4[[#This Row],[Net_Balance]]&lt;1,1-(1-Table4[[#This Row],[Net_Balance]])/$F$974,1)</f>
        <v>1</v>
      </c>
      <c r="H806" s="22">
        <f>IF(Table4[[#This Row],[Net_Balance]]&gt;1,1+(Table4[[#This Row],[Net_Balance]]-1)/$H$974,1)</f>
        <v>1.008</v>
      </c>
      <c r="I806" s="22">
        <f>IF(Table4[[#This Row],[Net_Balance]]&lt;1,1-(1-Table4[[#This Row],[Net_Balance]])/$H$974,1)</f>
        <v>1</v>
      </c>
      <c r="J806" s="22">
        <f>IF(Table4[[#This Row],[Net_Balance]]&gt;1,(Table4[[#This Row],[Net_Balance]]-1)/$J$974,0)</f>
        <v>1.6E-2</v>
      </c>
      <c r="K806" s="22">
        <f>IF(Table4[[#This Row],[Net_Balance]]&lt;1,-(1-Table4[[#This Row],[Net_Balance]])/$J$974,0)</f>
        <v>0</v>
      </c>
      <c r="L806" t="s">
        <v>110</v>
      </c>
      <c r="M806" t="s">
        <v>57</v>
      </c>
      <c r="N806" t="s">
        <v>113</v>
      </c>
      <c r="O806">
        <v>0</v>
      </c>
      <c r="P806">
        <v>0</v>
      </c>
      <c r="Q806">
        <v>900</v>
      </c>
      <c r="R806">
        <v>1664607012</v>
      </c>
      <c r="S806">
        <v>7</v>
      </c>
      <c r="T806" t="s">
        <v>117</v>
      </c>
      <c r="U806">
        <v>0</v>
      </c>
      <c r="V806">
        <v>-90</v>
      </c>
      <c r="W806">
        <v>0.5</v>
      </c>
      <c r="X806">
        <v>100</v>
      </c>
      <c r="Y806">
        <v>0.5</v>
      </c>
      <c r="Z806">
        <v>5</v>
      </c>
      <c r="AA806">
        <v>9025</v>
      </c>
      <c r="AB806">
        <v>95</v>
      </c>
      <c r="AC806">
        <v>2</v>
      </c>
      <c r="AD806">
        <v>0.25</v>
      </c>
      <c r="AE806">
        <v>0.75</v>
      </c>
      <c r="AF806">
        <v>2</v>
      </c>
      <c r="AG806">
        <v>0.5</v>
      </c>
      <c r="AH806">
        <v>0.25</v>
      </c>
      <c r="AI806">
        <v>0.625</v>
      </c>
      <c r="AJ806">
        <v>0.375</v>
      </c>
      <c r="AK806">
        <v>-18.75</v>
      </c>
      <c r="AL806">
        <v>8460.9375</v>
      </c>
      <c r="AM806">
        <v>91.983354472426157</v>
      </c>
      <c r="AN806">
        <v>0.9</v>
      </c>
      <c r="AO806">
        <v>0.38419903534316502</v>
      </c>
      <c r="AP806">
        <v>0.61580096465683498</v>
      </c>
      <c r="AQ806" s="2">
        <f>Table4[[#This Row],[Gain]]^Table4[[#This Row],[θ]]</f>
        <v>59.193926540095148</v>
      </c>
      <c r="AR806" s="2">
        <f>-Table4[[#This Row],[λ]]*-Table4[[#This Row],[Loss]]^Table4[[#This Row],[θ]]</f>
        <v>107.83498131120591</v>
      </c>
      <c r="AS806" s="2">
        <f>Table4[[#This Row],[pie_gain]]*Table4[[#This Row],[v_n_w_g]]-Table4[[#This Row],[pie_loss]]*Table4[[#This Row],[v_n_w_l]]</f>
        <v>-43.662636040313643</v>
      </c>
      <c r="AT806" s="2">
        <f>IF(Table4[[#This Row],[diff_v]]&gt;=1,1,0)</f>
        <v>0</v>
      </c>
      <c r="AU806" s="2">
        <f>Table4[[#This Row],[Gain]]^(Table4[[#This Row],[θ]]*Table4[[#This Row],[ω_p]])</f>
        <v>62.019997613453214</v>
      </c>
      <c r="AV806" s="2">
        <f>-Table4[[#This Row],[λ]]*-Table4[[#This Row],[Loss]]^(Table4[[#This Row],[θ]]*Table4[[#This Row],[ω_n]])</f>
        <v>107.83498131120591</v>
      </c>
      <c r="AW806" s="2">
        <f>Table4[[#This Row],[v_n_w_g_w]]*Table4[[#This Row],[pie_gain]]-Table4[[#This Row],[v_n_w_l_w]]*Table4[[#This Row],[pie_loss]]</f>
        <v>-42.576862260118254</v>
      </c>
      <c r="AX806" s="2">
        <f>IF(Table4[[#This Row],[diff_v_w]]&gt;=1,1,0)</f>
        <v>0</v>
      </c>
      <c r="AY806" s="2">
        <f>Table4[[#This Row],[Gain]]^(Table4[[#This Row],[θ]])*Table4[[#This Row],[ω_p2]]</f>
        <v>59.667477952415908</v>
      </c>
      <c r="AZ806" s="2">
        <f>-Table4[[#This Row],[λ]]*-Table4[[#This Row],[Loss]]^(Table4[[#This Row],[θ]])*Table4[[#This Row],[ω_n2]]</f>
        <v>107.83498131120591</v>
      </c>
      <c r="BA806" s="2">
        <f>Table4[[#This Row],[v_n_w_g_w2]]*Table4[[#This Row],[pie_gain]]-Table4[[#This Row],[v_n_w_l_w2]]*Table4[[#This Row],[pie_loss]]</f>
        <v>-43.480698044514618</v>
      </c>
      <c r="BB806" s="2">
        <f>IF(Table4[[#This Row],[diff_v_w2]]&gt;=1,1,0)</f>
        <v>0</v>
      </c>
      <c r="BC806" s="2">
        <f>Table4[[#This Row],[Gain]]^(Table4[[#This Row],[θ]]+Table4[[#This Row],[ω_p3]])</f>
        <v>63.720202778572293</v>
      </c>
      <c r="BD806" s="2">
        <f>-Table4[[#This Row],[λ]]*-Table4[[#This Row],[Loss]]^(Table4[[#This Row],[θ]]+Table4[[#This Row],[ω_n3]])</f>
        <v>107.83498131120591</v>
      </c>
      <c r="BE806" s="2">
        <f>Table4[[#This Row],[v_n_w_g_w3]]*Table4[[#This Row],[pie_gain]]-Table4[[#This Row],[v_n_w_l_w3]]*Table4[[#This Row],[pie_loss]]</f>
        <v>-41.923645075794042</v>
      </c>
      <c r="BF806" s="2">
        <f>IF(Table4[[#This Row],[diff_v_w3]]&gt;=1,1,0)</f>
        <v>0</v>
      </c>
      <c r="BG806" s="2">
        <f>(Table4[[#This Row],[Accept]]-Table4[[#This Row],[projected_M1]])</f>
        <v>0</v>
      </c>
      <c r="BH806" s="2">
        <f>(Table4[[#This Row],[Accept]]-Table4[[#This Row],[projected_M2]])</f>
        <v>0</v>
      </c>
      <c r="BI806" s="2">
        <f>(Table4[[#This Row],[Accept]]-Table4[[#This Row],[projected_M3]])</f>
        <v>0</v>
      </c>
      <c r="BJ806" s="2">
        <f>(Table4[[#This Row],[Accept]]-Table4[[#This Row],[projected_M4]])</f>
        <v>0</v>
      </c>
    </row>
    <row r="807" spans="1:62" x14ac:dyDescent="0.3">
      <c r="A807">
        <v>50</v>
      </c>
      <c r="B807" t="s">
        <v>47</v>
      </c>
      <c r="C807">
        <v>0.88613857459934653</v>
      </c>
      <c r="D807">
        <v>-2</v>
      </c>
      <c r="E807" s="22">
        <f>IF(Table4[[#This Row],[Trial]]="G1",Table4[[#This Row],[Balance]]/100,IF(Table4[[#This Row],[Trial]]="G2",Table4[[#This Row],[Balance]]/200,Table4[[#This Row],[Balance]]/500))</f>
        <v>1.8</v>
      </c>
      <c r="F807" s="22">
        <f>IF(Table4[[#This Row],[Net_Balance]]&gt;1,1+(Table4[[#This Row],[Net_Balance]]-1)/$F$974,1)</f>
        <v>1.0114285714285713</v>
      </c>
      <c r="G807" s="22">
        <f>IF(Table4[[#This Row],[Net_Balance]]&lt;1,1-(1-Table4[[#This Row],[Net_Balance]])/$F$974,1)</f>
        <v>1</v>
      </c>
      <c r="H807" s="22">
        <f>IF(Table4[[#This Row],[Net_Balance]]&gt;1,1+(Table4[[#This Row],[Net_Balance]]-1)/$H$974,1)</f>
        <v>1.008</v>
      </c>
      <c r="I807" s="22">
        <f>IF(Table4[[#This Row],[Net_Balance]]&lt;1,1-(1-Table4[[#This Row],[Net_Balance]])/$H$974,1)</f>
        <v>1</v>
      </c>
      <c r="J807" s="22">
        <f>IF(Table4[[#This Row],[Net_Balance]]&gt;1,(Table4[[#This Row],[Net_Balance]]-1)/$J$974,0)</f>
        <v>1.6E-2</v>
      </c>
      <c r="K807" s="22">
        <f>IF(Table4[[#This Row],[Net_Balance]]&lt;1,-(1-Table4[[#This Row],[Net_Balance]])/$J$974,0)</f>
        <v>0</v>
      </c>
      <c r="L807" t="s">
        <v>110</v>
      </c>
      <c r="M807" t="s">
        <v>95</v>
      </c>
      <c r="N807" t="s">
        <v>5</v>
      </c>
      <c r="O807">
        <v>0</v>
      </c>
      <c r="P807">
        <v>0</v>
      </c>
      <c r="Q807">
        <v>900</v>
      </c>
      <c r="R807">
        <v>1664607017</v>
      </c>
      <c r="S807">
        <v>5</v>
      </c>
      <c r="T807" t="s">
        <v>117</v>
      </c>
      <c r="U807">
        <v>0</v>
      </c>
      <c r="V807">
        <v>-90</v>
      </c>
      <c r="W807">
        <v>0.5</v>
      </c>
      <c r="X807">
        <v>90</v>
      </c>
      <c r="Y807">
        <v>0.5</v>
      </c>
      <c r="Z807">
        <v>0</v>
      </c>
      <c r="AA807">
        <v>8100</v>
      </c>
      <c r="AB807">
        <v>90</v>
      </c>
      <c r="AC807">
        <v>4</v>
      </c>
      <c r="AD807">
        <v>0.25</v>
      </c>
      <c r="AE807">
        <v>0.75</v>
      </c>
      <c r="AF807">
        <v>1</v>
      </c>
      <c r="AG807">
        <v>0.25</v>
      </c>
      <c r="AH807">
        <v>0.5</v>
      </c>
      <c r="AI807">
        <v>0.375</v>
      </c>
      <c r="AJ807">
        <v>0.625</v>
      </c>
      <c r="AK807">
        <v>22.5</v>
      </c>
      <c r="AL807">
        <v>7593.75</v>
      </c>
      <c r="AM807">
        <v>87.142125289666879</v>
      </c>
      <c r="AN807">
        <v>0.9</v>
      </c>
      <c r="AO807">
        <v>0.60844334427391233</v>
      </c>
      <c r="AP807">
        <v>0.39155665572608767</v>
      </c>
      <c r="AQ807" s="2">
        <f>Table4[[#This Row],[Gain]]^Table4[[#This Row],[θ]]</f>
        <v>53.917490655602954</v>
      </c>
      <c r="AR807" s="2">
        <f>-Table4[[#This Row],[λ]]*-Table4[[#This Row],[Loss]]^Table4[[#This Row],[θ]]</f>
        <v>107.83498131120591</v>
      </c>
      <c r="AS807" s="2">
        <f>Table4[[#This Row],[pie_gain]]*Table4[[#This Row],[v_n_w_g]]-Table4[[#This Row],[pie_loss]]*Table4[[#This Row],[v_n_w_l]]</f>
        <v>-9.4177663231484701</v>
      </c>
      <c r="AT807" s="2">
        <f>IF(Table4[[#This Row],[diff_v]]&gt;=1,1,0)</f>
        <v>0</v>
      </c>
      <c r="AU807" s="2">
        <f>Table4[[#This Row],[Gain]]^(Table4[[#This Row],[θ]]*Table4[[#This Row],[ω_p]])</f>
        <v>56.431405615891627</v>
      </c>
      <c r="AV807" s="2">
        <f>-Table4[[#This Row],[λ]]*-Table4[[#This Row],[Loss]]^(Table4[[#This Row],[θ]]*Table4[[#This Row],[ω_n]])</f>
        <v>107.83498131120591</v>
      </c>
      <c r="AW807" s="2">
        <f>Table4[[#This Row],[v_n_w_g_w]]*Table4[[#This Row],[pie_gain]]-Table4[[#This Row],[v_n_w_l_w]]*Table4[[#This Row],[pie_loss]]</f>
        <v>-7.8881914974902116</v>
      </c>
      <c r="AX807" s="2">
        <f>IF(Table4[[#This Row],[diff_v_w]]&gt;=1,1,0)</f>
        <v>0</v>
      </c>
      <c r="AY807" s="2">
        <f>Table4[[#This Row],[Gain]]^(Table4[[#This Row],[θ]])*Table4[[#This Row],[ω_p2]]</f>
        <v>54.348830580847775</v>
      </c>
      <c r="AZ807" s="2">
        <f>-Table4[[#This Row],[λ]]*-Table4[[#This Row],[Loss]]^(Table4[[#This Row],[θ]])*Table4[[#This Row],[ω_n2]]</f>
        <v>107.83498131120591</v>
      </c>
      <c r="BA807" s="2">
        <f>Table4[[#This Row],[v_n_w_g_w2]]*Table4[[#This Row],[pie_gain]]-Table4[[#This Row],[v_n_w_l_w2]]*Table4[[#This Row],[pie_loss]]</f>
        <v>-9.1553204165136535</v>
      </c>
      <c r="BB807" s="2">
        <f>IF(Table4[[#This Row],[diff_v_w2]]&gt;=1,1,0)</f>
        <v>0</v>
      </c>
      <c r="BC807" s="2">
        <f>Table4[[#This Row],[Gain]]^(Table4[[#This Row],[θ]]+Table4[[#This Row],[ω_p3]])</f>
        <v>57.942543020324543</v>
      </c>
      <c r="BD807" s="2">
        <f>-Table4[[#This Row],[λ]]*-Table4[[#This Row],[Loss]]^(Table4[[#This Row],[θ]]+Table4[[#This Row],[ω_n3]])</f>
        <v>107.83498131120591</v>
      </c>
      <c r="BE807" s="2">
        <f>Table4[[#This Row],[v_n_w_g_w3]]*Table4[[#This Row],[pie_gain]]-Table4[[#This Row],[v_n_w_l_w3]]*Table4[[#This Row],[pie_loss]]</f>
        <v>-6.9687500014796484</v>
      </c>
      <c r="BF807" s="2">
        <f>IF(Table4[[#This Row],[diff_v_w3]]&gt;=1,1,0)</f>
        <v>0</v>
      </c>
      <c r="BG807" s="2">
        <f>(Table4[[#This Row],[Accept]]-Table4[[#This Row],[projected_M1]])</f>
        <v>0</v>
      </c>
      <c r="BH807" s="2">
        <f>(Table4[[#This Row],[Accept]]-Table4[[#This Row],[projected_M2]])</f>
        <v>0</v>
      </c>
      <c r="BI807" s="2">
        <f>(Table4[[#This Row],[Accept]]-Table4[[#This Row],[projected_M3]])</f>
        <v>0</v>
      </c>
      <c r="BJ807" s="2">
        <f>(Table4[[#This Row],[Accept]]-Table4[[#This Row],[projected_M4]])</f>
        <v>0</v>
      </c>
    </row>
    <row r="808" spans="1:62" x14ac:dyDescent="0.3">
      <c r="A808">
        <v>51</v>
      </c>
      <c r="B808" t="s">
        <v>47</v>
      </c>
      <c r="C808">
        <v>0.88613857459934653</v>
      </c>
      <c r="D808">
        <v>-2</v>
      </c>
      <c r="E808" s="22">
        <f>IF(Table4[[#This Row],[Trial]]="G1",Table4[[#This Row],[Balance]]/100,IF(Table4[[#This Row],[Trial]]="G2",Table4[[#This Row],[Balance]]/200,Table4[[#This Row],[Balance]]/500))</f>
        <v>1.8</v>
      </c>
      <c r="F808" s="22">
        <f>IF(Table4[[#This Row],[Net_Balance]]&gt;1,1+(Table4[[#This Row],[Net_Balance]]-1)/$F$974,1)</f>
        <v>1.0114285714285713</v>
      </c>
      <c r="G808" s="22">
        <f>IF(Table4[[#This Row],[Net_Balance]]&lt;1,1-(1-Table4[[#This Row],[Net_Balance]])/$F$974,1)</f>
        <v>1</v>
      </c>
      <c r="H808" s="22">
        <f>IF(Table4[[#This Row],[Net_Balance]]&gt;1,1+(Table4[[#This Row],[Net_Balance]]-1)/$H$974,1)</f>
        <v>1.008</v>
      </c>
      <c r="I808" s="22">
        <f>IF(Table4[[#This Row],[Net_Balance]]&lt;1,1-(1-Table4[[#This Row],[Net_Balance]])/$H$974,1)</f>
        <v>1</v>
      </c>
      <c r="J808" s="22">
        <f>IF(Table4[[#This Row],[Net_Balance]]&gt;1,(Table4[[#This Row],[Net_Balance]]-1)/$J$974,0)</f>
        <v>1.6E-2</v>
      </c>
      <c r="K808" s="22">
        <f>IF(Table4[[#This Row],[Net_Balance]]&lt;1,-(1-Table4[[#This Row],[Net_Balance]])/$J$974,0)</f>
        <v>0</v>
      </c>
      <c r="L808" t="s">
        <v>110</v>
      </c>
      <c r="M808" t="s">
        <v>74</v>
      </c>
      <c r="N808" t="s">
        <v>5</v>
      </c>
      <c r="O808">
        <v>0</v>
      </c>
      <c r="P808">
        <v>0</v>
      </c>
      <c r="Q808">
        <v>900</v>
      </c>
      <c r="R808">
        <v>1664607019</v>
      </c>
      <c r="S808">
        <v>2</v>
      </c>
      <c r="T808" t="s">
        <v>118</v>
      </c>
      <c r="U808">
        <v>1</v>
      </c>
      <c r="V808">
        <v>-10</v>
      </c>
      <c r="W808">
        <v>0.5</v>
      </c>
      <c r="X808">
        <v>30</v>
      </c>
      <c r="Y808">
        <v>0.5</v>
      </c>
      <c r="Z808">
        <v>10</v>
      </c>
      <c r="AA808">
        <v>400</v>
      </c>
      <c r="AB808">
        <v>20</v>
      </c>
      <c r="AC808">
        <v>2</v>
      </c>
      <c r="AD808">
        <v>0.25</v>
      </c>
      <c r="AE808">
        <v>0.75</v>
      </c>
      <c r="AF808">
        <v>2</v>
      </c>
      <c r="AG808">
        <v>0.5</v>
      </c>
      <c r="AH808">
        <v>0.25</v>
      </c>
      <c r="AI808">
        <v>0.625</v>
      </c>
      <c r="AJ808">
        <v>0.375</v>
      </c>
      <c r="AK808">
        <v>5</v>
      </c>
      <c r="AL808">
        <v>375</v>
      </c>
      <c r="AM808">
        <v>19.364916731037084</v>
      </c>
      <c r="AN808">
        <v>0.9</v>
      </c>
      <c r="AO808">
        <v>0.38419903534316502</v>
      </c>
      <c r="AP808">
        <v>0.61580096465683498</v>
      </c>
      <c r="AQ808" s="2">
        <f>Table4[[#This Row],[Gain]]^Table4[[#This Row],[θ]]</f>
        <v>20.367331083133973</v>
      </c>
      <c r="AR808" s="2">
        <f>-Table4[[#This Row],[λ]]*-Table4[[#This Row],[Loss]]^Table4[[#This Row],[θ]]</f>
        <v>15.387517868726606</v>
      </c>
      <c r="AS808" s="2">
        <f>Table4[[#This Row],[pie_gain]]*Table4[[#This Row],[v_n_w_g]]-Table4[[#This Row],[pie_loss]]*Table4[[#This Row],[v_n_w_l]]</f>
        <v>-1.6505393925811962</v>
      </c>
      <c r="AT808" s="2">
        <f>IF(Table4[[#This Row],[diff_v]]&gt;=1,1,0)</f>
        <v>0</v>
      </c>
      <c r="AU808" s="2">
        <f>Table4[[#This Row],[Gain]]^(Table4[[#This Row],[θ]]*Table4[[#This Row],[ω_p]])</f>
        <v>21.081104947050935</v>
      </c>
      <c r="AV808" s="2">
        <f>-Table4[[#This Row],[λ]]*-Table4[[#This Row],[Loss]]^(Table4[[#This Row],[θ]]*Table4[[#This Row],[ω_n]])</f>
        <v>15.387517868726606</v>
      </c>
      <c r="AW808" s="2">
        <f>Table4[[#This Row],[v_n_w_g_w]]*Table4[[#This Row],[pie_gain]]-Table4[[#This Row],[v_n_w_l_w]]*Table4[[#This Row],[pie_loss]]</f>
        <v>-1.3763081626111369</v>
      </c>
      <c r="AX808" s="2">
        <f>IF(Table4[[#This Row],[diff_v_w]]&gt;=1,1,0)</f>
        <v>0</v>
      </c>
      <c r="AY808" s="2">
        <f>Table4[[#This Row],[Gain]]^(Table4[[#This Row],[θ]])*Table4[[#This Row],[ω_p2]]</f>
        <v>20.530269731799045</v>
      </c>
      <c r="AZ808" s="2">
        <f>-Table4[[#This Row],[λ]]*-Table4[[#This Row],[Loss]]^(Table4[[#This Row],[θ]])*Table4[[#This Row],[ω_n2]]</f>
        <v>15.387517868726606</v>
      </c>
      <c r="BA808" s="2">
        <f>Table4[[#This Row],[v_n_w_g_w2]]*Table4[[#This Row],[pie_gain]]-Table4[[#This Row],[v_n_w_l_w2]]*Table4[[#This Row],[pie_loss]]</f>
        <v>-1.5879385209439567</v>
      </c>
      <c r="BB808" s="2">
        <f>IF(Table4[[#This Row],[diff_v_w2]]&gt;=1,1,0)</f>
        <v>0</v>
      </c>
      <c r="BC808" s="2">
        <f>Table4[[#This Row],[Gain]]^(Table4[[#This Row],[θ]]+Table4[[#This Row],[ω_p3]])</f>
        <v>21.506417045285687</v>
      </c>
      <c r="BD808" s="2">
        <f>-Table4[[#This Row],[λ]]*-Table4[[#This Row],[Loss]]^(Table4[[#This Row],[θ]]+Table4[[#This Row],[ω_n3]])</f>
        <v>15.387517868726606</v>
      </c>
      <c r="BE808" s="2">
        <f>Table4[[#This Row],[v_n_w_g_w3]]*Table4[[#This Row],[pie_gain]]-Table4[[#This Row],[v_n_w_l_w3]]*Table4[[#This Row],[pie_loss]]</f>
        <v>-1.2129036647495663</v>
      </c>
      <c r="BF808" s="2">
        <f>IF(Table4[[#This Row],[diff_v_w3]]&gt;=1,1,0)</f>
        <v>0</v>
      </c>
      <c r="BG808" s="2">
        <f>(Table4[[#This Row],[Accept]]-Table4[[#This Row],[projected_M1]])</f>
        <v>0</v>
      </c>
      <c r="BH808" s="2">
        <f>(Table4[[#This Row],[Accept]]-Table4[[#This Row],[projected_M2]])</f>
        <v>0</v>
      </c>
      <c r="BI808" s="2">
        <f>(Table4[[#This Row],[Accept]]-Table4[[#This Row],[projected_M3]])</f>
        <v>0</v>
      </c>
      <c r="BJ808" s="2">
        <f>(Table4[[#This Row],[Accept]]-Table4[[#This Row],[projected_M4]])</f>
        <v>0</v>
      </c>
    </row>
    <row r="809" spans="1:62" x14ac:dyDescent="0.3">
      <c r="A809">
        <v>52</v>
      </c>
      <c r="B809" t="s">
        <v>47</v>
      </c>
      <c r="C809">
        <v>0.88613857459934653</v>
      </c>
      <c r="D809">
        <v>-2</v>
      </c>
      <c r="E809" s="22">
        <f>IF(Table4[[#This Row],[Trial]]="G1",Table4[[#This Row],[Balance]]/100,IF(Table4[[#This Row],[Trial]]="G2",Table4[[#This Row],[Balance]]/200,Table4[[#This Row],[Balance]]/500))</f>
        <v>1.8</v>
      </c>
      <c r="F809" s="22">
        <f>IF(Table4[[#This Row],[Net_Balance]]&gt;1,1+(Table4[[#This Row],[Net_Balance]]-1)/$F$974,1)</f>
        <v>1.0114285714285713</v>
      </c>
      <c r="G809" s="22">
        <f>IF(Table4[[#This Row],[Net_Balance]]&lt;1,1-(1-Table4[[#This Row],[Net_Balance]])/$F$974,1)</f>
        <v>1</v>
      </c>
      <c r="H809" s="22">
        <f>IF(Table4[[#This Row],[Net_Balance]]&gt;1,1+(Table4[[#This Row],[Net_Balance]]-1)/$H$974,1)</f>
        <v>1.008</v>
      </c>
      <c r="I809" s="22">
        <f>IF(Table4[[#This Row],[Net_Balance]]&lt;1,1-(1-Table4[[#This Row],[Net_Balance]])/$H$974,1)</f>
        <v>1</v>
      </c>
      <c r="J809" s="22">
        <f>IF(Table4[[#This Row],[Net_Balance]]&gt;1,(Table4[[#This Row],[Net_Balance]]-1)/$J$974,0)</f>
        <v>1.6E-2</v>
      </c>
      <c r="K809" s="22">
        <f>IF(Table4[[#This Row],[Net_Balance]]&lt;1,-(1-Table4[[#This Row],[Net_Balance]])/$J$974,0)</f>
        <v>0</v>
      </c>
      <c r="L809" t="s">
        <v>110</v>
      </c>
      <c r="M809" t="s">
        <v>101</v>
      </c>
      <c r="N809" t="s">
        <v>5</v>
      </c>
      <c r="O809">
        <v>0</v>
      </c>
      <c r="P809">
        <v>0</v>
      </c>
      <c r="Q809">
        <v>900</v>
      </c>
      <c r="R809">
        <v>1664607024</v>
      </c>
      <c r="S809">
        <v>5</v>
      </c>
      <c r="T809" t="s">
        <v>118</v>
      </c>
      <c r="U809">
        <v>1</v>
      </c>
      <c r="V809">
        <v>-90</v>
      </c>
      <c r="W809">
        <v>0.5</v>
      </c>
      <c r="X809">
        <v>100</v>
      </c>
      <c r="Y809">
        <v>0.5</v>
      </c>
      <c r="Z809">
        <v>5</v>
      </c>
      <c r="AA809">
        <v>9025</v>
      </c>
      <c r="AB809">
        <v>95</v>
      </c>
      <c r="AC809">
        <v>2</v>
      </c>
      <c r="AD809">
        <v>0.25</v>
      </c>
      <c r="AE809">
        <v>0.75</v>
      </c>
      <c r="AF809">
        <v>2</v>
      </c>
      <c r="AG809">
        <v>0.5</v>
      </c>
      <c r="AH809">
        <v>0.25</v>
      </c>
      <c r="AI809">
        <v>0.625</v>
      </c>
      <c r="AJ809">
        <v>0.375</v>
      </c>
      <c r="AK809">
        <v>-18.75</v>
      </c>
      <c r="AL809">
        <v>8460.9375</v>
      </c>
      <c r="AM809">
        <v>91.983354472426157</v>
      </c>
      <c r="AN809">
        <v>0.9</v>
      </c>
      <c r="AO809">
        <v>0.38419903534316502</v>
      </c>
      <c r="AP809">
        <v>0.61580096465683498</v>
      </c>
      <c r="AQ809" s="2">
        <f>Table4[[#This Row],[Gain]]^Table4[[#This Row],[θ]]</f>
        <v>59.193926540095148</v>
      </c>
      <c r="AR809" s="2">
        <f>-Table4[[#This Row],[λ]]*-Table4[[#This Row],[Loss]]^Table4[[#This Row],[θ]]</f>
        <v>107.83498131120591</v>
      </c>
      <c r="AS809" s="2">
        <f>Table4[[#This Row],[pie_gain]]*Table4[[#This Row],[v_n_w_g]]-Table4[[#This Row],[pie_loss]]*Table4[[#This Row],[v_n_w_l]]</f>
        <v>-43.662636040313643</v>
      </c>
      <c r="AT809" s="2">
        <f>IF(Table4[[#This Row],[diff_v]]&gt;=1,1,0)</f>
        <v>0</v>
      </c>
      <c r="AU809" s="2">
        <f>Table4[[#This Row],[Gain]]^(Table4[[#This Row],[θ]]*Table4[[#This Row],[ω_p]])</f>
        <v>62.019997613453214</v>
      </c>
      <c r="AV809" s="2">
        <f>-Table4[[#This Row],[λ]]*-Table4[[#This Row],[Loss]]^(Table4[[#This Row],[θ]]*Table4[[#This Row],[ω_n]])</f>
        <v>107.83498131120591</v>
      </c>
      <c r="AW809" s="2">
        <f>Table4[[#This Row],[v_n_w_g_w]]*Table4[[#This Row],[pie_gain]]-Table4[[#This Row],[v_n_w_l_w]]*Table4[[#This Row],[pie_loss]]</f>
        <v>-42.576862260118254</v>
      </c>
      <c r="AX809" s="2">
        <f>IF(Table4[[#This Row],[diff_v_w]]&gt;=1,1,0)</f>
        <v>0</v>
      </c>
      <c r="AY809" s="2">
        <f>Table4[[#This Row],[Gain]]^(Table4[[#This Row],[θ]])*Table4[[#This Row],[ω_p2]]</f>
        <v>59.667477952415908</v>
      </c>
      <c r="AZ809" s="2">
        <f>-Table4[[#This Row],[λ]]*-Table4[[#This Row],[Loss]]^(Table4[[#This Row],[θ]])*Table4[[#This Row],[ω_n2]]</f>
        <v>107.83498131120591</v>
      </c>
      <c r="BA809" s="2">
        <f>Table4[[#This Row],[v_n_w_g_w2]]*Table4[[#This Row],[pie_gain]]-Table4[[#This Row],[v_n_w_l_w2]]*Table4[[#This Row],[pie_loss]]</f>
        <v>-43.480698044514618</v>
      </c>
      <c r="BB809" s="2">
        <f>IF(Table4[[#This Row],[diff_v_w2]]&gt;=1,1,0)</f>
        <v>0</v>
      </c>
      <c r="BC809" s="2">
        <f>Table4[[#This Row],[Gain]]^(Table4[[#This Row],[θ]]+Table4[[#This Row],[ω_p3]])</f>
        <v>63.720202778572293</v>
      </c>
      <c r="BD809" s="2">
        <f>-Table4[[#This Row],[λ]]*-Table4[[#This Row],[Loss]]^(Table4[[#This Row],[θ]]+Table4[[#This Row],[ω_n3]])</f>
        <v>107.83498131120591</v>
      </c>
      <c r="BE809" s="2">
        <f>Table4[[#This Row],[v_n_w_g_w3]]*Table4[[#This Row],[pie_gain]]-Table4[[#This Row],[v_n_w_l_w3]]*Table4[[#This Row],[pie_loss]]</f>
        <v>-41.923645075794042</v>
      </c>
      <c r="BF809" s="2">
        <f>IF(Table4[[#This Row],[diff_v_w3]]&gt;=1,1,0)</f>
        <v>0</v>
      </c>
      <c r="BG809" s="2">
        <f>(Table4[[#This Row],[Accept]]-Table4[[#This Row],[projected_M1]])</f>
        <v>0</v>
      </c>
      <c r="BH809" s="2">
        <f>(Table4[[#This Row],[Accept]]-Table4[[#This Row],[projected_M2]])</f>
        <v>0</v>
      </c>
      <c r="BI809" s="2">
        <f>(Table4[[#This Row],[Accept]]-Table4[[#This Row],[projected_M3]])</f>
        <v>0</v>
      </c>
      <c r="BJ809" s="2">
        <f>(Table4[[#This Row],[Accept]]-Table4[[#This Row],[projected_M4]])</f>
        <v>0</v>
      </c>
    </row>
    <row r="810" spans="1:62" x14ac:dyDescent="0.3">
      <c r="A810">
        <v>53</v>
      </c>
      <c r="B810" t="s">
        <v>47</v>
      </c>
      <c r="C810">
        <v>0.88613857459934653</v>
      </c>
      <c r="D810">
        <v>-2</v>
      </c>
      <c r="E810" s="22">
        <f>IF(Table4[[#This Row],[Trial]]="G1",Table4[[#This Row],[Balance]]/100,IF(Table4[[#This Row],[Trial]]="G2",Table4[[#This Row],[Balance]]/200,Table4[[#This Row],[Balance]]/500))</f>
        <v>2.16</v>
      </c>
      <c r="F810" s="22">
        <f>IF(Table4[[#This Row],[Net_Balance]]&gt;1,1+(Table4[[#This Row],[Net_Balance]]-1)/$F$974,1)</f>
        <v>1.0165714285714287</v>
      </c>
      <c r="G810" s="22">
        <f>IF(Table4[[#This Row],[Net_Balance]]&lt;1,1-(1-Table4[[#This Row],[Net_Balance]])/$F$974,1)</f>
        <v>1</v>
      </c>
      <c r="H810" s="22">
        <f>IF(Table4[[#This Row],[Net_Balance]]&gt;1,1+(Table4[[#This Row],[Net_Balance]]-1)/$H$974,1)</f>
        <v>1.0116000000000001</v>
      </c>
      <c r="I810" s="22">
        <f>IF(Table4[[#This Row],[Net_Balance]]&lt;1,1-(1-Table4[[#This Row],[Net_Balance]])/$H$974,1)</f>
        <v>1</v>
      </c>
      <c r="J810" s="22">
        <f>IF(Table4[[#This Row],[Net_Balance]]&gt;1,(Table4[[#This Row],[Net_Balance]]-1)/$J$974,0)</f>
        <v>2.3200000000000002E-2</v>
      </c>
      <c r="K810" s="22">
        <f>IF(Table4[[#This Row],[Net_Balance]]&lt;1,-(1-Table4[[#This Row],[Net_Balance]])/$J$974,0)</f>
        <v>0</v>
      </c>
      <c r="L810" t="s">
        <v>110</v>
      </c>
      <c r="M810" t="s">
        <v>70</v>
      </c>
      <c r="N810" t="s">
        <v>7</v>
      </c>
      <c r="O810">
        <v>1</v>
      </c>
      <c r="P810">
        <v>180</v>
      </c>
      <c r="Q810">
        <v>1080</v>
      </c>
      <c r="R810">
        <v>1664607028</v>
      </c>
      <c r="S810">
        <v>4</v>
      </c>
      <c r="T810" t="s">
        <v>118</v>
      </c>
      <c r="U810">
        <v>1</v>
      </c>
      <c r="V810">
        <v>-90</v>
      </c>
      <c r="W810">
        <v>0.5</v>
      </c>
      <c r="X810">
        <v>180</v>
      </c>
      <c r="Y810">
        <v>0.5</v>
      </c>
      <c r="Z810">
        <v>45</v>
      </c>
      <c r="AA810">
        <v>18225</v>
      </c>
      <c r="AB810">
        <v>135</v>
      </c>
      <c r="AC810">
        <v>4</v>
      </c>
      <c r="AD810">
        <v>0.75</v>
      </c>
      <c r="AE810">
        <v>0.25</v>
      </c>
      <c r="AF810">
        <v>2</v>
      </c>
      <c r="AG810">
        <v>0.05</v>
      </c>
      <c r="AH810">
        <v>0.2</v>
      </c>
      <c r="AI810">
        <v>0.42499999999999999</v>
      </c>
      <c r="AJ810">
        <v>0.57499999999999996</v>
      </c>
      <c r="AK810">
        <v>65.249999999999986</v>
      </c>
      <c r="AL810">
        <v>17814.9375</v>
      </c>
      <c r="AM810">
        <v>133.47260954967501</v>
      </c>
      <c r="AN810">
        <v>0.9</v>
      </c>
      <c r="AO810">
        <v>0.56330583577691229</v>
      </c>
      <c r="AP810">
        <v>0.43669416422308771</v>
      </c>
      <c r="AQ810" s="2">
        <f>Table4[[#This Row],[Gain]]^Table4[[#This Row],[θ]]</f>
        <v>99.651528158912399</v>
      </c>
      <c r="AR810" s="2">
        <f>-Table4[[#This Row],[λ]]*-Table4[[#This Row],[Loss]]^Table4[[#This Row],[θ]]</f>
        <v>107.83498131120591</v>
      </c>
      <c r="AS810" s="2">
        <f>Table4[[#This Row],[pie_gain]]*Table4[[#This Row],[v_n_w_g]]-Table4[[#This Row],[pie_loss]]*Table4[[#This Row],[v_n_w_l]]</f>
        <v>9.043380318293309</v>
      </c>
      <c r="AT810" s="2">
        <f>IF(Table4[[#This Row],[diff_v]]&gt;=1,1,0)</f>
        <v>1</v>
      </c>
      <c r="AU810" s="2">
        <f>Table4[[#This Row],[Gain]]^(Table4[[#This Row],[θ]]*Table4[[#This Row],[ω_p]])</f>
        <v>107.54784120000679</v>
      </c>
      <c r="AV810" s="2">
        <f>-Table4[[#This Row],[λ]]*-Table4[[#This Row],[Loss]]^(Table4[[#This Row],[θ]]*Table4[[#This Row],[ω_n]])</f>
        <v>107.83498131120591</v>
      </c>
      <c r="AW810" s="2">
        <f>Table4[[#This Row],[v_n_w_g_w]]*Table4[[#This Row],[pie_gain]]-Table4[[#This Row],[v_n_w_l_w]]*Table4[[#This Row],[pie_loss]]</f>
        <v>13.491419535463116</v>
      </c>
      <c r="AX810" s="2">
        <f>IF(Table4[[#This Row],[diff_v_w]]&gt;=1,1,0)</f>
        <v>1</v>
      </c>
      <c r="AY810" s="2">
        <f>Table4[[#This Row],[Gain]]^(Table4[[#This Row],[θ]])*Table4[[#This Row],[ω_p2]]</f>
        <v>100.80748588555579</v>
      </c>
      <c r="AZ810" s="2">
        <f>-Table4[[#This Row],[λ]]*-Table4[[#This Row],[Loss]]^(Table4[[#This Row],[θ]])*Table4[[#This Row],[ω_n2]]</f>
        <v>107.83498131120591</v>
      </c>
      <c r="BA810" s="2">
        <f>Table4[[#This Row],[v_n_w_g_w2]]*Table4[[#This Row],[pie_gain]]-Table4[[#This Row],[v_n_w_l_w2]]*Table4[[#This Row],[pie_loss]]</f>
        <v>9.694538051622942</v>
      </c>
      <c r="BB810" s="2">
        <f>IF(Table4[[#This Row],[diff_v_w2]]&gt;=1,1,0)</f>
        <v>1</v>
      </c>
      <c r="BC810" s="2">
        <f>Table4[[#This Row],[Gain]]^(Table4[[#This Row],[θ]]+Table4[[#This Row],[ω_p3]])</f>
        <v>112.4103461413534</v>
      </c>
      <c r="BD810" s="2">
        <f>-Table4[[#This Row],[λ]]*-Table4[[#This Row],[Loss]]^(Table4[[#This Row],[θ]]+Table4[[#This Row],[ω_n3]])</f>
        <v>107.83498131120591</v>
      </c>
      <c r="BE810" s="2">
        <f>Table4[[#This Row],[v_n_w_g_w3]]*Table4[[#This Row],[pie_gain]]-Table4[[#This Row],[v_n_w_l_w3]]*Table4[[#This Row],[pie_loss]]</f>
        <v>16.230496945417734</v>
      </c>
      <c r="BF810" s="2">
        <f>IF(Table4[[#This Row],[diff_v_w3]]&gt;=1,1,0)</f>
        <v>1</v>
      </c>
      <c r="BG810" s="2">
        <f>(Table4[[#This Row],[Accept]]-Table4[[#This Row],[projected_M1]])</f>
        <v>0</v>
      </c>
      <c r="BH810" s="2">
        <f>(Table4[[#This Row],[Accept]]-Table4[[#This Row],[projected_M2]])</f>
        <v>0</v>
      </c>
      <c r="BI810" s="2">
        <f>(Table4[[#This Row],[Accept]]-Table4[[#This Row],[projected_M3]])</f>
        <v>0</v>
      </c>
      <c r="BJ810" s="2">
        <f>(Table4[[#This Row],[Accept]]-Table4[[#This Row],[projected_M4]])</f>
        <v>0</v>
      </c>
    </row>
    <row r="811" spans="1:62" x14ac:dyDescent="0.3">
      <c r="A811">
        <v>55</v>
      </c>
      <c r="B811" t="s">
        <v>47</v>
      </c>
      <c r="C811">
        <v>0.88613857459934653</v>
      </c>
      <c r="D811">
        <v>-2</v>
      </c>
      <c r="E811" s="22">
        <f>IF(Table4[[#This Row],[Trial]]="G1",Table4[[#This Row],[Balance]]/100,IF(Table4[[#This Row],[Trial]]="G2",Table4[[#This Row],[Balance]]/200,Table4[[#This Row],[Balance]]/500))</f>
        <v>2.2999999999999998</v>
      </c>
      <c r="F811" s="22">
        <f>IF(Table4[[#This Row],[Net_Balance]]&gt;1,1+(Table4[[#This Row],[Net_Balance]]-1)/$F$974,1)</f>
        <v>1.0185714285714285</v>
      </c>
      <c r="G811" s="22">
        <f>IF(Table4[[#This Row],[Net_Balance]]&lt;1,1-(1-Table4[[#This Row],[Net_Balance]])/$F$974,1)</f>
        <v>1</v>
      </c>
      <c r="H811" s="22">
        <f>IF(Table4[[#This Row],[Net_Balance]]&gt;1,1+(Table4[[#This Row],[Net_Balance]]-1)/$H$974,1)</f>
        <v>1.0129999999999999</v>
      </c>
      <c r="I811" s="22">
        <f>IF(Table4[[#This Row],[Net_Balance]]&lt;1,1-(1-Table4[[#This Row],[Net_Balance]])/$H$974,1)</f>
        <v>1</v>
      </c>
      <c r="J811" s="22">
        <f>IF(Table4[[#This Row],[Net_Balance]]&gt;1,(Table4[[#This Row],[Net_Balance]]-1)/$J$974,0)</f>
        <v>2.5999999999999995E-2</v>
      </c>
      <c r="K811" s="22">
        <f>IF(Table4[[#This Row],[Net_Balance]]&lt;1,-(1-Table4[[#This Row],[Net_Balance]])/$J$974,0)</f>
        <v>0</v>
      </c>
      <c r="L811" t="s">
        <v>110</v>
      </c>
      <c r="M811" t="s">
        <v>75</v>
      </c>
      <c r="N811" t="s">
        <v>7</v>
      </c>
      <c r="O811">
        <v>1</v>
      </c>
      <c r="P811">
        <v>70</v>
      </c>
      <c r="Q811">
        <v>1150</v>
      </c>
      <c r="R811">
        <v>1664607049</v>
      </c>
      <c r="S811">
        <v>13</v>
      </c>
      <c r="T811" t="s">
        <v>117</v>
      </c>
      <c r="U811">
        <v>0</v>
      </c>
      <c r="V811">
        <v>-50</v>
      </c>
      <c r="W811">
        <v>0.5</v>
      </c>
      <c r="X811">
        <v>70</v>
      </c>
      <c r="Y811">
        <v>0.5</v>
      </c>
      <c r="Z811">
        <v>10</v>
      </c>
      <c r="AA811">
        <v>3600</v>
      </c>
      <c r="AB811">
        <v>60</v>
      </c>
      <c r="AC811">
        <v>2</v>
      </c>
      <c r="AD811">
        <v>0.25</v>
      </c>
      <c r="AE811">
        <v>0.75</v>
      </c>
      <c r="AF811">
        <v>1</v>
      </c>
      <c r="AG811">
        <v>0.25</v>
      </c>
      <c r="AH811">
        <v>0.5</v>
      </c>
      <c r="AI811">
        <v>0.375</v>
      </c>
      <c r="AJ811">
        <v>0.625</v>
      </c>
      <c r="AK811">
        <v>25</v>
      </c>
      <c r="AL811">
        <v>3375</v>
      </c>
      <c r="AM811">
        <v>58.094750193111253</v>
      </c>
      <c r="AN811">
        <v>0.9</v>
      </c>
      <c r="AO811">
        <v>0.60844334427391233</v>
      </c>
      <c r="AP811">
        <v>0.39155665572608767</v>
      </c>
      <c r="AQ811" s="2">
        <f>Table4[[#This Row],[Gain]]^Table4[[#This Row],[θ]]</f>
        <v>43.153154399808855</v>
      </c>
      <c r="AR811" s="2">
        <f>-Table4[[#This Row],[λ]]*-Table4[[#This Row],[Loss]]^Table4[[#This Row],[θ]]</f>
        <v>64.054973166180915</v>
      </c>
      <c r="AS811" s="2">
        <f>Table4[[#This Row],[pie_gain]]*Table4[[#This Row],[v_n_w_g]]-Table4[[#This Row],[pie_loss]]*Table4[[#This Row],[v_n_w_l]]</f>
        <v>1.1750985034141088</v>
      </c>
      <c r="AT811" s="2">
        <f>IF(Table4[[#This Row],[diff_v]]&gt;=1,1,0)</f>
        <v>1</v>
      </c>
      <c r="AU811" s="2">
        <f>Table4[[#This Row],[Gain]]^(Table4[[#This Row],[θ]]*Table4[[#This Row],[ω_p]])</f>
        <v>46.278264710588346</v>
      </c>
      <c r="AV811" s="2">
        <f>-Table4[[#This Row],[λ]]*-Table4[[#This Row],[Loss]]^(Table4[[#This Row],[θ]]*Table4[[#This Row],[ω_n]])</f>
        <v>64.054973166180915</v>
      </c>
      <c r="AW811" s="2">
        <f>Table4[[#This Row],[v_n_w_g_w]]*Table4[[#This Row],[pie_gain]]-Table4[[#This Row],[v_n_w_l_w]]*Table4[[#This Row],[pie_loss]]</f>
        <v>3.0765510721296678</v>
      </c>
      <c r="AX811" s="2">
        <f>IF(Table4[[#This Row],[diff_v_w]]&gt;=1,1,0)</f>
        <v>1</v>
      </c>
      <c r="AY811" s="2">
        <f>Table4[[#This Row],[Gain]]^(Table4[[#This Row],[θ]])*Table4[[#This Row],[ω_p2]]</f>
        <v>43.714145407006363</v>
      </c>
      <c r="AZ811" s="2">
        <f>-Table4[[#This Row],[λ]]*-Table4[[#This Row],[Loss]]^(Table4[[#This Row],[θ]])*Table4[[#This Row],[ω_n2]]</f>
        <v>64.054973166180915</v>
      </c>
      <c r="BA811" s="2">
        <f>Table4[[#This Row],[v_n_w_g_w2]]*Table4[[#This Row],[pie_gain]]-Table4[[#This Row],[v_n_w_l_w2]]*Table4[[#This Row],[pie_loss]]</f>
        <v>1.5164297479409505</v>
      </c>
      <c r="BB811" s="2">
        <f>IF(Table4[[#This Row],[diff_v_w2]]&gt;=1,1,0)</f>
        <v>1</v>
      </c>
      <c r="BC811" s="2">
        <f>Table4[[#This Row],[Gain]]^(Table4[[#This Row],[θ]]+Table4[[#This Row],[ω_p3]])</f>
        <v>48.193125879357986</v>
      </c>
      <c r="BD811" s="2">
        <f>-Table4[[#This Row],[λ]]*-Table4[[#This Row],[Loss]]^(Table4[[#This Row],[θ]]+Table4[[#This Row],[ω_n3]])</f>
        <v>64.054973166180915</v>
      </c>
      <c r="BE811" s="2">
        <f>Table4[[#This Row],[v_n_w_g_w3]]*Table4[[#This Row],[pie_gain]]-Table4[[#This Row],[v_n_w_l_w3]]*Table4[[#This Row],[pie_loss]]</f>
        <v>4.2416356054761195</v>
      </c>
      <c r="BF811" s="2">
        <f>IF(Table4[[#This Row],[diff_v_w3]]&gt;=1,1,0)</f>
        <v>1</v>
      </c>
      <c r="BG811" s="2">
        <f>(Table4[[#This Row],[Accept]]-Table4[[#This Row],[projected_M1]])</f>
        <v>0</v>
      </c>
      <c r="BH811" s="2">
        <f>(Table4[[#This Row],[Accept]]-Table4[[#This Row],[projected_M2]])</f>
        <v>0</v>
      </c>
      <c r="BI811" s="2">
        <f>(Table4[[#This Row],[Accept]]-Table4[[#This Row],[projected_M3]])</f>
        <v>0</v>
      </c>
      <c r="BJ811" s="2">
        <f>(Table4[[#This Row],[Accept]]-Table4[[#This Row],[projected_M4]])</f>
        <v>0</v>
      </c>
    </row>
    <row r="812" spans="1:62" x14ac:dyDescent="0.3">
      <c r="A812">
        <v>56</v>
      </c>
      <c r="B812" t="s">
        <v>47</v>
      </c>
      <c r="C812">
        <v>0.88613857459934653</v>
      </c>
      <c r="D812">
        <v>-2</v>
      </c>
      <c r="E812" s="22">
        <f>IF(Table4[[#This Row],[Trial]]="G1",Table4[[#This Row],[Balance]]/100,IF(Table4[[#This Row],[Trial]]="G2",Table4[[#This Row],[Balance]]/200,Table4[[#This Row],[Balance]]/500))</f>
        <v>2.2999999999999998</v>
      </c>
      <c r="F812" s="22">
        <f>IF(Table4[[#This Row],[Net_Balance]]&gt;1,1+(Table4[[#This Row],[Net_Balance]]-1)/$F$974,1)</f>
        <v>1.0185714285714285</v>
      </c>
      <c r="G812" s="22">
        <f>IF(Table4[[#This Row],[Net_Balance]]&lt;1,1-(1-Table4[[#This Row],[Net_Balance]])/$F$974,1)</f>
        <v>1</v>
      </c>
      <c r="H812" s="22">
        <f>IF(Table4[[#This Row],[Net_Balance]]&gt;1,1+(Table4[[#This Row],[Net_Balance]]-1)/$H$974,1)</f>
        <v>1.0129999999999999</v>
      </c>
      <c r="I812" s="22">
        <f>IF(Table4[[#This Row],[Net_Balance]]&lt;1,1-(1-Table4[[#This Row],[Net_Balance]])/$H$974,1)</f>
        <v>1</v>
      </c>
      <c r="J812" s="22">
        <f>IF(Table4[[#This Row],[Net_Balance]]&gt;1,(Table4[[#This Row],[Net_Balance]]-1)/$J$974,0)</f>
        <v>2.5999999999999995E-2</v>
      </c>
      <c r="K812" s="22">
        <f>IF(Table4[[#This Row],[Net_Balance]]&lt;1,-(1-Table4[[#This Row],[Net_Balance]])/$J$974,0)</f>
        <v>0</v>
      </c>
      <c r="L812" t="s">
        <v>110</v>
      </c>
      <c r="M812" t="s">
        <v>99</v>
      </c>
      <c r="N812" t="s">
        <v>113</v>
      </c>
      <c r="O812">
        <v>0</v>
      </c>
      <c r="P812">
        <v>0</v>
      </c>
      <c r="Q812">
        <v>1150</v>
      </c>
      <c r="R812">
        <v>1664607098</v>
      </c>
      <c r="S812">
        <v>49</v>
      </c>
      <c r="T812" t="s">
        <v>118</v>
      </c>
      <c r="U812">
        <v>1</v>
      </c>
      <c r="V812">
        <v>0</v>
      </c>
      <c r="W812">
        <v>0.5</v>
      </c>
      <c r="X812">
        <v>10</v>
      </c>
      <c r="Y812">
        <v>0.5</v>
      </c>
      <c r="Z812">
        <v>5</v>
      </c>
      <c r="AA812">
        <v>25</v>
      </c>
      <c r="AB812">
        <v>5</v>
      </c>
      <c r="AC812">
        <v>2</v>
      </c>
      <c r="AD812">
        <v>0.25</v>
      </c>
      <c r="AE812">
        <v>0.75</v>
      </c>
      <c r="AF812">
        <v>2</v>
      </c>
      <c r="AG812">
        <v>0.5</v>
      </c>
      <c r="AH812">
        <v>0.25</v>
      </c>
      <c r="AI812">
        <v>0.625</v>
      </c>
      <c r="AJ812">
        <v>0.375</v>
      </c>
      <c r="AK812">
        <v>3.75</v>
      </c>
      <c r="AL812">
        <v>23.4375</v>
      </c>
      <c r="AM812">
        <v>4.8412291827592711</v>
      </c>
      <c r="AN812">
        <v>0.9</v>
      </c>
      <c r="AO812">
        <v>0.38419903534316502</v>
      </c>
      <c r="AP812">
        <v>0.61580096465683498</v>
      </c>
      <c r="AQ812" s="2">
        <f>Table4[[#This Row],[Gain]]^Table4[[#This Row],[θ]]</f>
        <v>7.693758934363303</v>
      </c>
      <c r="AR812" s="2">
        <f>-Table4[[#This Row],[λ]]*-Table4[[#This Row],[Loss]]^Table4[[#This Row],[θ]]</f>
        <v>0</v>
      </c>
      <c r="AS812" s="2">
        <f>Table4[[#This Row],[pie_gain]]*Table4[[#This Row],[v_n_w_g]]-Table4[[#This Row],[pie_loss]]*Table4[[#This Row],[v_n_w_l]]</f>
        <v>2.9559347607452384</v>
      </c>
      <c r="AT812" s="2">
        <f>IF(Table4[[#This Row],[diff_v]]&gt;=1,1,0)</f>
        <v>1</v>
      </c>
      <c r="AU812" s="2">
        <f>Table4[[#This Row],[Gain]]^(Table4[[#This Row],[θ]]*Table4[[#This Row],[ω_p]])</f>
        <v>7.9908951793566221</v>
      </c>
      <c r="AV812" s="2">
        <f>-Table4[[#This Row],[λ]]*-Table4[[#This Row],[Loss]]^(Table4[[#This Row],[θ]]*Table4[[#This Row],[ω_n]])</f>
        <v>0</v>
      </c>
      <c r="AW812" s="2">
        <f>Table4[[#This Row],[v_n_w_g_w]]*Table4[[#This Row],[pie_gain]]-Table4[[#This Row],[v_n_w_l_w]]*Table4[[#This Row],[pie_loss]]</f>
        <v>3.0700942194371619</v>
      </c>
      <c r="AX812" s="2">
        <f>IF(Table4[[#This Row],[diff_v_w]]&gt;=1,1,0)</f>
        <v>1</v>
      </c>
      <c r="AY812" s="2">
        <f>Table4[[#This Row],[Gain]]^(Table4[[#This Row],[θ]])*Table4[[#This Row],[ω_p2]]</f>
        <v>7.7937778005100249</v>
      </c>
      <c r="AZ812" s="2">
        <f>-Table4[[#This Row],[λ]]*-Table4[[#This Row],[Loss]]^(Table4[[#This Row],[θ]])*Table4[[#This Row],[ω_n2]]</f>
        <v>0</v>
      </c>
      <c r="BA812" s="2">
        <f>Table4[[#This Row],[v_n_w_g_w2]]*Table4[[#This Row],[pie_gain]]-Table4[[#This Row],[v_n_w_l_w2]]*Table4[[#This Row],[pie_loss]]</f>
        <v>2.9943619126349259</v>
      </c>
      <c r="BB812" s="2">
        <f>IF(Table4[[#This Row],[diff_v_w2]]&gt;=1,1,0)</f>
        <v>1</v>
      </c>
      <c r="BC812" s="2">
        <f>Table4[[#This Row],[Gain]]^(Table4[[#This Row],[θ]]+Table4[[#This Row],[ω_p3]])</f>
        <v>8.1684296787715134</v>
      </c>
      <c r="BD812" s="2">
        <f>-Table4[[#This Row],[λ]]*-Table4[[#This Row],[Loss]]^(Table4[[#This Row],[θ]]+Table4[[#This Row],[ω_n3]])</f>
        <v>0</v>
      </c>
      <c r="BE812" s="2">
        <f>Table4[[#This Row],[v_n_w_g_w3]]*Table4[[#This Row],[pie_gain]]-Table4[[#This Row],[v_n_w_l_w3]]*Table4[[#This Row],[pie_loss]]</f>
        <v>3.1383028028524946</v>
      </c>
      <c r="BF812" s="2">
        <f>IF(Table4[[#This Row],[diff_v_w3]]&gt;=1,1,0)</f>
        <v>1</v>
      </c>
      <c r="BG812" s="2">
        <f>(Table4[[#This Row],[Accept]]-Table4[[#This Row],[projected_M1]])</f>
        <v>-1</v>
      </c>
      <c r="BH812" s="2">
        <f>(Table4[[#This Row],[Accept]]-Table4[[#This Row],[projected_M2]])</f>
        <v>-1</v>
      </c>
      <c r="BI812" s="2">
        <f>(Table4[[#This Row],[Accept]]-Table4[[#This Row],[projected_M3]])</f>
        <v>-1</v>
      </c>
      <c r="BJ812" s="2">
        <f>(Table4[[#This Row],[Accept]]-Table4[[#This Row],[projected_M4]])</f>
        <v>-1</v>
      </c>
    </row>
    <row r="813" spans="1:62" x14ac:dyDescent="0.3">
      <c r="A813">
        <v>57</v>
      </c>
      <c r="B813" t="s">
        <v>47</v>
      </c>
      <c r="C813">
        <v>0.88613857459934653</v>
      </c>
      <c r="D813">
        <v>-2</v>
      </c>
      <c r="E813" s="22">
        <f>IF(Table4[[#This Row],[Trial]]="G1",Table4[[#This Row],[Balance]]/100,IF(Table4[[#This Row],[Trial]]="G2",Table4[[#This Row],[Balance]]/200,Table4[[#This Row],[Balance]]/500))</f>
        <v>2.2999999999999998</v>
      </c>
      <c r="F813" s="22">
        <f>IF(Table4[[#This Row],[Net_Balance]]&gt;1,1+(Table4[[#This Row],[Net_Balance]]-1)/$F$974,1)</f>
        <v>1.0185714285714285</v>
      </c>
      <c r="G813" s="22">
        <f>IF(Table4[[#This Row],[Net_Balance]]&lt;1,1-(1-Table4[[#This Row],[Net_Balance]])/$F$974,1)</f>
        <v>1</v>
      </c>
      <c r="H813" s="22">
        <f>IF(Table4[[#This Row],[Net_Balance]]&gt;1,1+(Table4[[#This Row],[Net_Balance]]-1)/$H$974,1)</f>
        <v>1.0129999999999999</v>
      </c>
      <c r="I813" s="22">
        <f>IF(Table4[[#This Row],[Net_Balance]]&lt;1,1-(1-Table4[[#This Row],[Net_Balance]])/$H$974,1)</f>
        <v>1</v>
      </c>
      <c r="J813" s="22">
        <f>IF(Table4[[#This Row],[Net_Balance]]&gt;1,(Table4[[#This Row],[Net_Balance]]-1)/$J$974,0)</f>
        <v>2.5999999999999995E-2</v>
      </c>
      <c r="K813" s="22">
        <f>IF(Table4[[#This Row],[Net_Balance]]&lt;1,-(1-Table4[[#This Row],[Net_Balance]])/$J$974,0)</f>
        <v>0</v>
      </c>
      <c r="L813" t="s">
        <v>110</v>
      </c>
      <c r="M813" t="s">
        <v>71</v>
      </c>
      <c r="N813" t="s">
        <v>113</v>
      </c>
      <c r="O813">
        <v>0</v>
      </c>
      <c r="P813">
        <v>0</v>
      </c>
      <c r="Q813">
        <v>1150</v>
      </c>
      <c r="R813">
        <v>1664607104</v>
      </c>
      <c r="S813">
        <v>6</v>
      </c>
      <c r="T813" t="s">
        <v>117</v>
      </c>
      <c r="U813">
        <v>0</v>
      </c>
      <c r="V813">
        <v>-10</v>
      </c>
      <c r="W813">
        <v>0.5</v>
      </c>
      <c r="X813">
        <v>30</v>
      </c>
      <c r="Y813">
        <v>0.5</v>
      </c>
      <c r="Z813">
        <v>10</v>
      </c>
      <c r="AA813">
        <v>400</v>
      </c>
      <c r="AB813">
        <v>20</v>
      </c>
      <c r="AC813">
        <v>2</v>
      </c>
      <c r="AD813">
        <v>0.25</v>
      </c>
      <c r="AE813">
        <v>0.75</v>
      </c>
      <c r="AF813">
        <v>2</v>
      </c>
      <c r="AG813">
        <v>0.5</v>
      </c>
      <c r="AH813">
        <v>0.25</v>
      </c>
      <c r="AI813">
        <v>0.625</v>
      </c>
      <c r="AJ813">
        <v>0.375</v>
      </c>
      <c r="AK813">
        <v>5</v>
      </c>
      <c r="AL813">
        <v>375</v>
      </c>
      <c r="AM813">
        <v>19.364916731037084</v>
      </c>
      <c r="AN813">
        <v>0.9</v>
      </c>
      <c r="AO813">
        <v>0.38419903534316502</v>
      </c>
      <c r="AP813">
        <v>0.61580096465683498</v>
      </c>
      <c r="AQ813" s="2">
        <f>Table4[[#This Row],[Gain]]^Table4[[#This Row],[θ]]</f>
        <v>20.367331083133973</v>
      </c>
      <c r="AR813" s="2">
        <f>-Table4[[#This Row],[λ]]*-Table4[[#This Row],[Loss]]^Table4[[#This Row],[θ]]</f>
        <v>15.387517868726606</v>
      </c>
      <c r="AS813" s="2">
        <f>Table4[[#This Row],[pie_gain]]*Table4[[#This Row],[v_n_w_g]]-Table4[[#This Row],[pie_loss]]*Table4[[#This Row],[v_n_w_l]]</f>
        <v>-1.6505393925811962</v>
      </c>
      <c r="AT813" s="2">
        <f>IF(Table4[[#This Row],[diff_v]]&gt;=1,1,0)</f>
        <v>0</v>
      </c>
      <c r="AU813" s="2">
        <f>Table4[[#This Row],[Gain]]^(Table4[[#This Row],[θ]]*Table4[[#This Row],[ω_p]])</f>
        <v>21.539861165563515</v>
      </c>
      <c r="AV813" s="2">
        <f>-Table4[[#This Row],[λ]]*-Table4[[#This Row],[Loss]]^(Table4[[#This Row],[θ]]*Table4[[#This Row],[ω_n]])</f>
        <v>15.387517868726606</v>
      </c>
      <c r="AW813" s="2">
        <f>Table4[[#This Row],[v_n_w_g_w]]*Table4[[#This Row],[pie_gain]]-Table4[[#This Row],[v_n_w_l_w]]*Table4[[#This Row],[pie_loss]]</f>
        <v>-1.2000544660009247</v>
      </c>
      <c r="AX813" s="2">
        <f>IF(Table4[[#This Row],[diff_v_w]]&gt;=1,1,0)</f>
        <v>0</v>
      </c>
      <c r="AY813" s="2">
        <f>Table4[[#This Row],[Gain]]^(Table4[[#This Row],[θ]])*Table4[[#This Row],[ω_p2]]</f>
        <v>20.632106387214712</v>
      </c>
      <c r="AZ813" s="2">
        <f>-Table4[[#This Row],[λ]]*-Table4[[#This Row],[Loss]]^(Table4[[#This Row],[θ]])*Table4[[#This Row],[ω_n2]]</f>
        <v>15.387517868726606</v>
      </c>
      <c r="BA813" s="2">
        <f>Table4[[#This Row],[v_n_w_g_w2]]*Table4[[#This Row],[pie_gain]]-Table4[[#This Row],[v_n_w_l_w2]]*Table4[[#This Row],[pie_loss]]</f>
        <v>-1.5488129761706837</v>
      </c>
      <c r="BB813" s="2">
        <f>IF(Table4[[#This Row],[diff_v_w2]]&gt;=1,1,0)</f>
        <v>0</v>
      </c>
      <c r="BC813" s="2">
        <f>Table4[[#This Row],[Gain]]^(Table4[[#This Row],[θ]]+Table4[[#This Row],[ω_p3]])</f>
        <v>22.250474442433458</v>
      </c>
      <c r="BD813" s="2">
        <f>-Table4[[#This Row],[λ]]*-Table4[[#This Row],[Loss]]^(Table4[[#This Row],[θ]]+Table4[[#This Row],[ω_n3]])</f>
        <v>15.387517868726606</v>
      </c>
      <c r="BE813" s="2">
        <f>Table4[[#This Row],[v_n_w_g_w3]]*Table4[[#This Row],[pie_gain]]-Table4[[#This Row],[v_n_w_l_w3]]*Table4[[#This Row],[pie_loss]]</f>
        <v>-0.92703753052544791</v>
      </c>
      <c r="BF813" s="2">
        <f>IF(Table4[[#This Row],[diff_v_w3]]&gt;=1,1,0)</f>
        <v>0</v>
      </c>
      <c r="BG813" s="2">
        <f>(Table4[[#This Row],[Accept]]-Table4[[#This Row],[projected_M1]])</f>
        <v>0</v>
      </c>
      <c r="BH813" s="2">
        <f>(Table4[[#This Row],[Accept]]-Table4[[#This Row],[projected_M2]])</f>
        <v>0</v>
      </c>
      <c r="BI813" s="2">
        <f>(Table4[[#This Row],[Accept]]-Table4[[#This Row],[projected_M3]])</f>
        <v>0</v>
      </c>
      <c r="BJ813" s="2">
        <f>(Table4[[#This Row],[Accept]]-Table4[[#This Row],[projected_M4]])</f>
        <v>0</v>
      </c>
    </row>
    <row r="814" spans="1:62" x14ac:dyDescent="0.3">
      <c r="A814">
        <v>58</v>
      </c>
      <c r="B814" t="s">
        <v>47</v>
      </c>
      <c r="C814">
        <v>0.88613857459934653</v>
      </c>
      <c r="D814">
        <v>-2</v>
      </c>
      <c r="E814" s="22">
        <f>IF(Table4[[#This Row],[Trial]]="G1",Table4[[#This Row],[Balance]]/100,IF(Table4[[#This Row],[Trial]]="G2",Table4[[#This Row],[Balance]]/200,Table4[[#This Row],[Balance]]/500))</f>
        <v>2.2999999999999998</v>
      </c>
      <c r="F814" s="22">
        <f>IF(Table4[[#This Row],[Net_Balance]]&gt;1,1+(Table4[[#This Row],[Net_Balance]]-1)/$F$974,1)</f>
        <v>1.0185714285714285</v>
      </c>
      <c r="G814" s="22">
        <f>IF(Table4[[#This Row],[Net_Balance]]&lt;1,1-(1-Table4[[#This Row],[Net_Balance]])/$F$974,1)</f>
        <v>1</v>
      </c>
      <c r="H814" s="22">
        <f>IF(Table4[[#This Row],[Net_Balance]]&gt;1,1+(Table4[[#This Row],[Net_Balance]]-1)/$H$974,1)</f>
        <v>1.0129999999999999</v>
      </c>
      <c r="I814" s="22">
        <f>IF(Table4[[#This Row],[Net_Balance]]&lt;1,1-(1-Table4[[#This Row],[Net_Balance]])/$H$974,1)</f>
        <v>1</v>
      </c>
      <c r="J814" s="22">
        <f>IF(Table4[[#This Row],[Net_Balance]]&gt;1,(Table4[[#This Row],[Net_Balance]]-1)/$J$974,0)</f>
        <v>2.5999999999999995E-2</v>
      </c>
      <c r="K814" s="22">
        <f>IF(Table4[[#This Row],[Net_Balance]]&lt;1,-(1-Table4[[#This Row],[Net_Balance]])/$J$974,0)</f>
        <v>0</v>
      </c>
      <c r="L814" t="s">
        <v>110</v>
      </c>
      <c r="M814" t="s">
        <v>82</v>
      </c>
      <c r="N814" t="s">
        <v>5</v>
      </c>
      <c r="O814">
        <v>0</v>
      </c>
      <c r="P814">
        <v>0</v>
      </c>
      <c r="Q814">
        <v>1150</v>
      </c>
      <c r="R814">
        <v>1664607109</v>
      </c>
      <c r="S814">
        <v>5</v>
      </c>
      <c r="T814" t="s">
        <v>118</v>
      </c>
      <c r="U814">
        <v>1</v>
      </c>
      <c r="V814">
        <v>-10</v>
      </c>
      <c r="W814">
        <v>0.5</v>
      </c>
      <c r="X814">
        <v>0</v>
      </c>
      <c r="Y814">
        <v>0.5</v>
      </c>
      <c r="Z814">
        <v>-5</v>
      </c>
      <c r="AA814">
        <v>25</v>
      </c>
      <c r="AB814">
        <v>5</v>
      </c>
      <c r="AC814">
        <v>2</v>
      </c>
      <c r="AD814">
        <v>0.25</v>
      </c>
      <c r="AE814">
        <v>0.75</v>
      </c>
      <c r="AF814">
        <v>2</v>
      </c>
      <c r="AG814">
        <v>0.5</v>
      </c>
      <c r="AH814">
        <v>0.25</v>
      </c>
      <c r="AI814">
        <v>0.625</v>
      </c>
      <c r="AJ814">
        <v>0.375</v>
      </c>
      <c r="AK814">
        <v>-6.25</v>
      </c>
      <c r="AL814">
        <v>23.4375</v>
      </c>
      <c r="AM814">
        <v>4.8412291827592711</v>
      </c>
      <c r="AN814">
        <v>0.9</v>
      </c>
      <c r="AO814">
        <v>0.38419903534316502</v>
      </c>
      <c r="AP814">
        <v>0.61580096465683498</v>
      </c>
      <c r="AQ814" s="2">
        <f>Table4[[#This Row],[Gain]]^Table4[[#This Row],[θ]]</f>
        <v>0</v>
      </c>
      <c r="AR814" s="2">
        <f>-Table4[[#This Row],[λ]]*-Table4[[#This Row],[Loss]]^Table4[[#This Row],[θ]]</f>
        <v>15.387517868726606</v>
      </c>
      <c r="AS814" s="2">
        <f>Table4[[#This Row],[pie_gain]]*Table4[[#This Row],[v_n_w_g]]-Table4[[#This Row],[pie_loss]]*Table4[[#This Row],[v_n_w_l]]</f>
        <v>-9.4756483472361293</v>
      </c>
      <c r="AT814" s="2">
        <f>IF(Table4[[#This Row],[diff_v]]&gt;=1,1,0)</f>
        <v>0</v>
      </c>
      <c r="AU814" s="2">
        <f>Table4[[#This Row],[Gain]]^(Table4[[#This Row],[θ]]*Table4[[#This Row],[ω_p]])</f>
        <v>0</v>
      </c>
      <c r="AV814" s="2">
        <f>-Table4[[#This Row],[λ]]*-Table4[[#This Row],[Loss]]^(Table4[[#This Row],[θ]]*Table4[[#This Row],[ω_n]])</f>
        <v>15.387517868726606</v>
      </c>
      <c r="AW814" s="2">
        <f>Table4[[#This Row],[v_n_w_g_w]]*Table4[[#This Row],[pie_gain]]-Table4[[#This Row],[v_n_w_l_w]]*Table4[[#This Row],[pie_loss]]</f>
        <v>-9.4756483472361293</v>
      </c>
      <c r="AX814" s="2">
        <f>IF(Table4[[#This Row],[diff_v_w]]&gt;=1,1,0)</f>
        <v>0</v>
      </c>
      <c r="AY814" s="2">
        <f>Table4[[#This Row],[Gain]]^(Table4[[#This Row],[θ]])*Table4[[#This Row],[ω_p2]]</f>
        <v>0</v>
      </c>
      <c r="AZ814" s="2">
        <f>-Table4[[#This Row],[λ]]*-Table4[[#This Row],[Loss]]^(Table4[[#This Row],[θ]])*Table4[[#This Row],[ω_n2]]</f>
        <v>15.387517868726606</v>
      </c>
      <c r="BA814" s="2">
        <f>Table4[[#This Row],[v_n_w_g_w2]]*Table4[[#This Row],[pie_gain]]-Table4[[#This Row],[v_n_w_l_w2]]*Table4[[#This Row],[pie_loss]]</f>
        <v>-9.4756483472361293</v>
      </c>
      <c r="BB814" s="2">
        <f>IF(Table4[[#This Row],[diff_v_w2]]&gt;=1,1,0)</f>
        <v>0</v>
      </c>
      <c r="BC814" s="2">
        <f>Table4[[#This Row],[Gain]]^(Table4[[#This Row],[θ]]+Table4[[#This Row],[ω_p3]])</f>
        <v>0</v>
      </c>
      <c r="BD814" s="2">
        <f>-Table4[[#This Row],[λ]]*-Table4[[#This Row],[Loss]]^(Table4[[#This Row],[θ]]+Table4[[#This Row],[ω_n3]])</f>
        <v>15.387517868726606</v>
      </c>
      <c r="BE814" s="2">
        <f>Table4[[#This Row],[v_n_w_g_w3]]*Table4[[#This Row],[pie_gain]]-Table4[[#This Row],[v_n_w_l_w3]]*Table4[[#This Row],[pie_loss]]</f>
        <v>-9.4756483472361293</v>
      </c>
      <c r="BF814" s="2">
        <f>IF(Table4[[#This Row],[diff_v_w3]]&gt;=1,1,0)</f>
        <v>0</v>
      </c>
      <c r="BG814" s="2">
        <f>(Table4[[#This Row],[Accept]]-Table4[[#This Row],[projected_M1]])</f>
        <v>0</v>
      </c>
      <c r="BH814" s="2">
        <f>(Table4[[#This Row],[Accept]]-Table4[[#This Row],[projected_M2]])</f>
        <v>0</v>
      </c>
      <c r="BI814" s="2">
        <f>(Table4[[#This Row],[Accept]]-Table4[[#This Row],[projected_M3]])</f>
        <v>0</v>
      </c>
      <c r="BJ814" s="2">
        <f>(Table4[[#This Row],[Accept]]-Table4[[#This Row],[projected_M4]])</f>
        <v>0</v>
      </c>
    </row>
    <row r="815" spans="1:62" x14ac:dyDescent="0.3">
      <c r="A815">
        <v>60</v>
      </c>
      <c r="B815" t="s">
        <v>47</v>
      </c>
      <c r="C815">
        <v>0.88613857459934653</v>
      </c>
      <c r="D815">
        <v>-2</v>
      </c>
      <c r="E815" s="22">
        <f>IF(Table4[[#This Row],[Trial]]="G1",Table4[[#This Row],[Balance]]/100,IF(Table4[[#This Row],[Trial]]="G2",Table4[[#This Row],[Balance]]/200,Table4[[#This Row],[Balance]]/500))</f>
        <v>2.34</v>
      </c>
      <c r="F815" s="22">
        <f>IF(Table4[[#This Row],[Net_Balance]]&gt;1,1+(Table4[[#This Row],[Net_Balance]]-1)/$F$974,1)</f>
        <v>1.0191428571428571</v>
      </c>
      <c r="G815" s="22">
        <f>IF(Table4[[#This Row],[Net_Balance]]&lt;1,1-(1-Table4[[#This Row],[Net_Balance]])/$F$974,1)</f>
        <v>1</v>
      </c>
      <c r="H815" s="22">
        <f>IF(Table4[[#This Row],[Net_Balance]]&gt;1,1+(Table4[[#This Row],[Net_Balance]]-1)/$H$974,1)</f>
        <v>1.0134000000000001</v>
      </c>
      <c r="I815" s="22">
        <f>IF(Table4[[#This Row],[Net_Balance]]&lt;1,1-(1-Table4[[#This Row],[Net_Balance]])/$H$974,1)</f>
        <v>1</v>
      </c>
      <c r="J815" s="22">
        <f>IF(Table4[[#This Row],[Net_Balance]]&gt;1,(Table4[[#This Row],[Net_Balance]]-1)/$J$974,0)</f>
        <v>2.6799999999999997E-2</v>
      </c>
      <c r="K815" s="22">
        <f>IF(Table4[[#This Row],[Net_Balance]]&lt;1,-(1-Table4[[#This Row],[Net_Balance]])/$J$974,0)</f>
        <v>0</v>
      </c>
      <c r="L815" t="s">
        <v>110</v>
      </c>
      <c r="M815" t="s">
        <v>67</v>
      </c>
      <c r="N815" t="s">
        <v>7</v>
      </c>
      <c r="O815">
        <v>1</v>
      </c>
      <c r="P815">
        <v>20</v>
      </c>
      <c r="Q815">
        <v>1170</v>
      </c>
      <c r="R815">
        <v>1664607124</v>
      </c>
      <c r="S815">
        <v>10</v>
      </c>
      <c r="T815" t="s">
        <v>117</v>
      </c>
      <c r="U815">
        <v>0</v>
      </c>
      <c r="V815">
        <v>-10</v>
      </c>
      <c r="W815">
        <v>0.5</v>
      </c>
      <c r="X815">
        <v>20</v>
      </c>
      <c r="Y815">
        <v>0.5</v>
      </c>
      <c r="Z815">
        <v>5</v>
      </c>
      <c r="AA815">
        <v>225</v>
      </c>
      <c r="AB815">
        <v>15</v>
      </c>
      <c r="AC815">
        <v>4</v>
      </c>
      <c r="AD815">
        <v>0.25</v>
      </c>
      <c r="AE815">
        <v>0.75</v>
      </c>
      <c r="AF815">
        <v>2</v>
      </c>
      <c r="AG815">
        <v>0.5</v>
      </c>
      <c r="AH815">
        <v>0.25</v>
      </c>
      <c r="AI815">
        <v>0.625</v>
      </c>
      <c r="AJ815">
        <v>0.375</v>
      </c>
      <c r="AK815">
        <v>1.25</v>
      </c>
      <c r="AL815">
        <v>210.9375</v>
      </c>
      <c r="AM815">
        <v>14.523687548277813</v>
      </c>
      <c r="AN815">
        <v>0.9</v>
      </c>
      <c r="AO815">
        <v>0.38419903534316502</v>
      </c>
      <c r="AP815">
        <v>0.61580096465683498</v>
      </c>
      <c r="AQ815" s="2">
        <f>Table4[[#This Row],[Gain]]^Table4[[#This Row],[θ]]</f>
        <v>14.219779625740344</v>
      </c>
      <c r="AR815" s="2">
        <f>-Table4[[#This Row],[λ]]*-Table4[[#This Row],[Loss]]^Table4[[#This Row],[θ]]</f>
        <v>15.387517868726606</v>
      </c>
      <c r="AS815" s="2">
        <f>Table4[[#This Row],[pie_gain]]*Table4[[#This Row],[v_n_w_g]]-Table4[[#This Row],[pie_loss]]*Table4[[#This Row],[v_n_w_l]]</f>
        <v>-4.0124227322342971</v>
      </c>
      <c r="AT815" s="2">
        <f>IF(Table4[[#This Row],[diff_v]]&gt;=1,1,0)</f>
        <v>0</v>
      </c>
      <c r="AU815" s="2">
        <f>Table4[[#This Row],[Gain]]^(Table4[[#This Row],[θ]]*Table4[[#This Row],[ω_p]])</f>
        <v>14.961065672396286</v>
      </c>
      <c r="AV815" s="2">
        <f>-Table4[[#This Row],[λ]]*-Table4[[#This Row],[Loss]]^(Table4[[#This Row],[θ]]*Table4[[#This Row],[ω_n]])</f>
        <v>15.387517868726606</v>
      </c>
      <c r="AW815" s="2">
        <f>Table4[[#This Row],[v_n_w_g_w]]*Table4[[#This Row],[pie_gain]]-Table4[[#This Row],[v_n_w_l_w]]*Table4[[#This Row],[pie_loss]]</f>
        <v>-3.7276213481957354</v>
      </c>
      <c r="AX815" s="2">
        <f>IF(Table4[[#This Row],[diff_v_w]]&gt;=1,1,0)</f>
        <v>0</v>
      </c>
      <c r="AY815" s="2">
        <f>Table4[[#This Row],[Gain]]^(Table4[[#This Row],[θ]])*Table4[[#This Row],[ω_p2]]</f>
        <v>14.410324672725265</v>
      </c>
      <c r="AZ815" s="2">
        <f>-Table4[[#This Row],[λ]]*-Table4[[#This Row],[Loss]]^(Table4[[#This Row],[θ]])*Table4[[#This Row],[ω_n2]]</f>
        <v>15.387517868726606</v>
      </c>
      <c r="BA815" s="2">
        <f>Table4[[#This Row],[v_n_w_g_w2]]*Table4[[#This Row],[pie_gain]]-Table4[[#This Row],[v_n_w_l_w2]]*Table4[[#This Row],[pie_loss]]</f>
        <v>-3.9392155089932723</v>
      </c>
      <c r="BB815" s="2">
        <f>IF(Table4[[#This Row],[diff_v_w2]]&gt;=1,1,0)</f>
        <v>0</v>
      </c>
      <c r="BC815" s="2">
        <f>Table4[[#This Row],[Gain]]^(Table4[[#This Row],[θ]]+Table4[[#This Row],[ω_p3]])</f>
        <v>15.408503798124967</v>
      </c>
      <c r="BD815" s="2">
        <f>-Table4[[#This Row],[λ]]*-Table4[[#This Row],[Loss]]^(Table4[[#This Row],[θ]]+Table4[[#This Row],[ω_n3]])</f>
        <v>15.387517868726606</v>
      </c>
      <c r="BE815" s="2">
        <f>Table4[[#This Row],[v_n_w_g_w3]]*Table4[[#This Row],[pie_gain]]-Table4[[#This Row],[v_n_w_l_w3]]*Table4[[#This Row],[pie_loss]]</f>
        <v>-3.5557160519150228</v>
      </c>
      <c r="BF815" s="2">
        <f>IF(Table4[[#This Row],[diff_v_w3]]&gt;=1,1,0)</f>
        <v>0</v>
      </c>
      <c r="BG815" s="2">
        <f>(Table4[[#This Row],[Accept]]-Table4[[#This Row],[projected_M1]])</f>
        <v>1</v>
      </c>
      <c r="BH815" s="2">
        <f>(Table4[[#This Row],[Accept]]-Table4[[#This Row],[projected_M2]])</f>
        <v>1</v>
      </c>
      <c r="BI815" s="2">
        <f>(Table4[[#This Row],[Accept]]-Table4[[#This Row],[projected_M3]])</f>
        <v>1</v>
      </c>
      <c r="BJ815" s="2">
        <f>(Table4[[#This Row],[Accept]]-Table4[[#This Row],[projected_M4]])</f>
        <v>1</v>
      </c>
    </row>
    <row r="816" spans="1:62" x14ac:dyDescent="0.3">
      <c r="A816">
        <v>62</v>
      </c>
      <c r="B816" t="s">
        <v>47</v>
      </c>
      <c r="C816">
        <v>0.88613857459934653</v>
      </c>
      <c r="D816">
        <v>-2</v>
      </c>
      <c r="E816" s="22">
        <f>IF(Table4[[#This Row],[Trial]]="G1",Table4[[#This Row],[Balance]]/100,IF(Table4[[#This Row],[Trial]]="G2",Table4[[#This Row],[Balance]]/200,Table4[[#This Row],[Balance]]/500))</f>
        <v>2.34</v>
      </c>
      <c r="F816" s="22">
        <f>IF(Table4[[#This Row],[Net_Balance]]&gt;1,1+(Table4[[#This Row],[Net_Balance]]-1)/$F$974,1)</f>
        <v>1.0191428571428571</v>
      </c>
      <c r="G816" s="22">
        <f>IF(Table4[[#This Row],[Net_Balance]]&lt;1,1-(1-Table4[[#This Row],[Net_Balance]])/$F$974,1)</f>
        <v>1</v>
      </c>
      <c r="H816" s="22">
        <f>IF(Table4[[#This Row],[Net_Balance]]&gt;1,1+(Table4[[#This Row],[Net_Balance]]-1)/$H$974,1)</f>
        <v>1.0134000000000001</v>
      </c>
      <c r="I816" s="22">
        <f>IF(Table4[[#This Row],[Net_Balance]]&lt;1,1-(1-Table4[[#This Row],[Net_Balance]])/$H$974,1)</f>
        <v>1</v>
      </c>
      <c r="J816" s="22">
        <f>IF(Table4[[#This Row],[Net_Balance]]&gt;1,(Table4[[#This Row],[Net_Balance]]-1)/$J$974,0)</f>
        <v>2.6799999999999997E-2</v>
      </c>
      <c r="K816" s="22">
        <f>IF(Table4[[#This Row],[Net_Balance]]&lt;1,-(1-Table4[[#This Row],[Net_Balance]])/$J$974,0)</f>
        <v>0</v>
      </c>
      <c r="L816" t="s">
        <v>110</v>
      </c>
      <c r="M816" t="s">
        <v>79</v>
      </c>
      <c r="N816" t="s">
        <v>5</v>
      </c>
      <c r="O816">
        <v>0</v>
      </c>
      <c r="P816">
        <v>0</v>
      </c>
      <c r="Q816">
        <v>1170</v>
      </c>
      <c r="R816">
        <v>1664607145</v>
      </c>
      <c r="S816">
        <v>8</v>
      </c>
      <c r="T816" t="s">
        <v>117</v>
      </c>
      <c r="U816">
        <v>0</v>
      </c>
      <c r="V816">
        <v>-10</v>
      </c>
      <c r="W816">
        <v>0.5</v>
      </c>
      <c r="X816">
        <v>0</v>
      </c>
      <c r="Y816">
        <v>0.5</v>
      </c>
      <c r="Z816">
        <v>-5</v>
      </c>
      <c r="AA816">
        <v>25</v>
      </c>
      <c r="AB816">
        <v>5</v>
      </c>
      <c r="AC816">
        <v>4</v>
      </c>
      <c r="AD816">
        <v>0.25</v>
      </c>
      <c r="AE816">
        <v>0.75</v>
      </c>
      <c r="AF816">
        <v>2</v>
      </c>
      <c r="AG816">
        <v>0.5</v>
      </c>
      <c r="AH816">
        <v>0.25</v>
      </c>
      <c r="AI816">
        <v>0.625</v>
      </c>
      <c r="AJ816">
        <v>0.375</v>
      </c>
      <c r="AK816">
        <v>-6.25</v>
      </c>
      <c r="AL816">
        <v>23.4375</v>
      </c>
      <c r="AM816">
        <v>4.8412291827592711</v>
      </c>
      <c r="AN816">
        <v>0.9</v>
      </c>
      <c r="AO816">
        <v>0.38419903534316502</v>
      </c>
      <c r="AP816">
        <v>0.61580096465683498</v>
      </c>
      <c r="AQ816" s="2">
        <f>Table4[[#This Row],[Gain]]^Table4[[#This Row],[θ]]</f>
        <v>0</v>
      </c>
      <c r="AR816" s="2">
        <f>-Table4[[#This Row],[λ]]*-Table4[[#This Row],[Loss]]^Table4[[#This Row],[θ]]</f>
        <v>15.387517868726606</v>
      </c>
      <c r="AS816" s="2">
        <f>Table4[[#This Row],[pie_gain]]*Table4[[#This Row],[v_n_w_g]]-Table4[[#This Row],[pie_loss]]*Table4[[#This Row],[v_n_w_l]]</f>
        <v>-9.4756483472361293</v>
      </c>
      <c r="AT816" s="2">
        <f>IF(Table4[[#This Row],[diff_v]]&gt;=1,1,0)</f>
        <v>0</v>
      </c>
      <c r="AU816" s="2">
        <f>Table4[[#This Row],[Gain]]^(Table4[[#This Row],[θ]]*Table4[[#This Row],[ω_p]])</f>
        <v>0</v>
      </c>
      <c r="AV816" s="2">
        <f>-Table4[[#This Row],[λ]]*-Table4[[#This Row],[Loss]]^(Table4[[#This Row],[θ]]*Table4[[#This Row],[ω_n]])</f>
        <v>15.387517868726606</v>
      </c>
      <c r="AW816" s="2">
        <f>Table4[[#This Row],[v_n_w_g_w]]*Table4[[#This Row],[pie_gain]]-Table4[[#This Row],[v_n_w_l_w]]*Table4[[#This Row],[pie_loss]]</f>
        <v>-9.4756483472361293</v>
      </c>
      <c r="AX816" s="2">
        <f>IF(Table4[[#This Row],[diff_v_w]]&gt;=1,1,0)</f>
        <v>0</v>
      </c>
      <c r="AY816" s="2">
        <f>Table4[[#This Row],[Gain]]^(Table4[[#This Row],[θ]])*Table4[[#This Row],[ω_p2]]</f>
        <v>0</v>
      </c>
      <c r="AZ816" s="2">
        <f>-Table4[[#This Row],[λ]]*-Table4[[#This Row],[Loss]]^(Table4[[#This Row],[θ]])*Table4[[#This Row],[ω_n2]]</f>
        <v>15.387517868726606</v>
      </c>
      <c r="BA816" s="2">
        <f>Table4[[#This Row],[v_n_w_g_w2]]*Table4[[#This Row],[pie_gain]]-Table4[[#This Row],[v_n_w_l_w2]]*Table4[[#This Row],[pie_loss]]</f>
        <v>-9.4756483472361293</v>
      </c>
      <c r="BB816" s="2">
        <f>IF(Table4[[#This Row],[diff_v_w2]]&gt;=1,1,0)</f>
        <v>0</v>
      </c>
      <c r="BC816" s="2">
        <f>Table4[[#This Row],[Gain]]^(Table4[[#This Row],[θ]]+Table4[[#This Row],[ω_p3]])</f>
        <v>0</v>
      </c>
      <c r="BD816" s="2">
        <f>-Table4[[#This Row],[λ]]*-Table4[[#This Row],[Loss]]^(Table4[[#This Row],[θ]]+Table4[[#This Row],[ω_n3]])</f>
        <v>15.387517868726606</v>
      </c>
      <c r="BE816" s="2">
        <f>Table4[[#This Row],[v_n_w_g_w3]]*Table4[[#This Row],[pie_gain]]-Table4[[#This Row],[v_n_w_l_w3]]*Table4[[#This Row],[pie_loss]]</f>
        <v>-9.4756483472361293</v>
      </c>
      <c r="BF816" s="2">
        <f>IF(Table4[[#This Row],[diff_v_w3]]&gt;=1,1,0)</f>
        <v>0</v>
      </c>
      <c r="BG816" s="2">
        <f>(Table4[[#This Row],[Accept]]-Table4[[#This Row],[projected_M1]])</f>
        <v>0</v>
      </c>
      <c r="BH816" s="2">
        <f>(Table4[[#This Row],[Accept]]-Table4[[#This Row],[projected_M2]])</f>
        <v>0</v>
      </c>
      <c r="BI816" s="2">
        <f>(Table4[[#This Row],[Accept]]-Table4[[#This Row],[projected_M3]])</f>
        <v>0</v>
      </c>
      <c r="BJ816" s="2">
        <f>(Table4[[#This Row],[Accept]]-Table4[[#This Row],[projected_M4]])</f>
        <v>0</v>
      </c>
    </row>
    <row r="817" spans="1:62" x14ac:dyDescent="0.3">
      <c r="A817">
        <v>63</v>
      </c>
      <c r="B817" t="s">
        <v>47</v>
      </c>
      <c r="C817">
        <v>0.88613857459934653</v>
      </c>
      <c r="D817">
        <v>-2</v>
      </c>
      <c r="E817" s="22">
        <f>IF(Table4[[#This Row],[Trial]]="G1",Table4[[#This Row],[Balance]]/100,IF(Table4[[#This Row],[Trial]]="G2",Table4[[#This Row],[Balance]]/200,Table4[[#This Row],[Balance]]/500))</f>
        <v>2.34</v>
      </c>
      <c r="F817" s="22">
        <f>IF(Table4[[#This Row],[Net_Balance]]&gt;1,1+(Table4[[#This Row],[Net_Balance]]-1)/$F$974,1)</f>
        <v>1.0191428571428571</v>
      </c>
      <c r="G817" s="22">
        <f>IF(Table4[[#This Row],[Net_Balance]]&lt;1,1-(1-Table4[[#This Row],[Net_Balance]])/$F$974,1)</f>
        <v>1</v>
      </c>
      <c r="H817" s="22">
        <f>IF(Table4[[#This Row],[Net_Balance]]&gt;1,1+(Table4[[#This Row],[Net_Balance]]-1)/$H$974,1)</f>
        <v>1.0134000000000001</v>
      </c>
      <c r="I817" s="22">
        <f>IF(Table4[[#This Row],[Net_Balance]]&lt;1,1-(1-Table4[[#This Row],[Net_Balance]])/$H$974,1)</f>
        <v>1</v>
      </c>
      <c r="J817" s="22">
        <f>IF(Table4[[#This Row],[Net_Balance]]&gt;1,(Table4[[#This Row],[Net_Balance]]-1)/$J$974,0)</f>
        <v>2.6799999999999997E-2</v>
      </c>
      <c r="K817" s="22">
        <f>IF(Table4[[#This Row],[Net_Balance]]&lt;1,-(1-Table4[[#This Row],[Net_Balance]])/$J$974,0)</f>
        <v>0</v>
      </c>
      <c r="L817" t="s">
        <v>110</v>
      </c>
      <c r="M817" t="s">
        <v>91</v>
      </c>
      <c r="N817" t="s">
        <v>5</v>
      </c>
      <c r="O817">
        <v>0</v>
      </c>
      <c r="P817">
        <v>0</v>
      </c>
      <c r="Q817">
        <v>1170</v>
      </c>
      <c r="R817">
        <v>1664607149</v>
      </c>
      <c r="S817">
        <v>4</v>
      </c>
      <c r="T817" t="s">
        <v>118</v>
      </c>
      <c r="U817">
        <v>1</v>
      </c>
      <c r="V817">
        <v>-90</v>
      </c>
      <c r="W817">
        <v>0.5</v>
      </c>
      <c r="X817">
        <v>100</v>
      </c>
      <c r="Y817">
        <v>0.5</v>
      </c>
      <c r="Z817">
        <v>5</v>
      </c>
      <c r="AA817">
        <v>9025</v>
      </c>
      <c r="AB817">
        <v>95</v>
      </c>
      <c r="AC817">
        <v>4</v>
      </c>
      <c r="AD817">
        <v>0.25</v>
      </c>
      <c r="AE817">
        <v>0.75</v>
      </c>
      <c r="AF817">
        <v>1</v>
      </c>
      <c r="AG817">
        <v>0.25</v>
      </c>
      <c r="AH817">
        <v>0.5</v>
      </c>
      <c r="AI817">
        <v>0.375</v>
      </c>
      <c r="AJ817">
        <v>0.625</v>
      </c>
      <c r="AK817">
        <v>28.75</v>
      </c>
      <c r="AL817">
        <v>8460.9375</v>
      </c>
      <c r="AM817">
        <v>91.983354472426157</v>
      </c>
      <c r="AN817">
        <v>0.9</v>
      </c>
      <c r="AO817">
        <v>0.60844334427391233</v>
      </c>
      <c r="AP817">
        <v>0.39155665572608767</v>
      </c>
      <c r="AQ817" s="2">
        <f>Table4[[#This Row],[Gain]]^Table4[[#This Row],[θ]]</f>
        <v>59.193926540095148</v>
      </c>
      <c r="AR817" s="2">
        <f>-Table4[[#This Row],[λ]]*-Table4[[#This Row],[Loss]]^Table4[[#This Row],[θ]]</f>
        <v>107.83498131120591</v>
      </c>
      <c r="AS817" s="2">
        <f>Table4[[#This Row],[pie_gain]]*Table4[[#This Row],[v_n_w_g]]-Table4[[#This Row],[pie_loss]]*Table4[[#This Row],[v_n_w_l]]</f>
        <v>-6.207354027741161</v>
      </c>
      <c r="AT817" s="2">
        <f>IF(Table4[[#This Row],[diff_v]]&gt;=1,1,0)</f>
        <v>0</v>
      </c>
      <c r="AU817" s="2">
        <f>Table4[[#This Row],[Gain]]^(Table4[[#This Row],[θ]]*Table4[[#This Row],[ω_p]])</f>
        <v>64.003481382218084</v>
      </c>
      <c r="AV817" s="2">
        <f>-Table4[[#This Row],[λ]]*-Table4[[#This Row],[Loss]]^(Table4[[#This Row],[θ]]*Table4[[#This Row],[ω_n]])</f>
        <v>107.83498131120591</v>
      </c>
      <c r="AW817" s="2">
        <f>Table4[[#This Row],[v_n_w_g_w]]*Table4[[#This Row],[pie_gain]]-Table4[[#This Row],[v_n_w_l_w]]*Table4[[#This Row],[pie_loss]]</f>
        <v>-3.2810123951310928</v>
      </c>
      <c r="AX817" s="2">
        <f>IF(Table4[[#This Row],[diff_v_w]]&gt;=1,1,0)</f>
        <v>0</v>
      </c>
      <c r="AY817" s="2">
        <f>Table4[[#This Row],[Gain]]^(Table4[[#This Row],[θ]])*Table4[[#This Row],[ω_p2]]</f>
        <v>59.987125155732429</v>
      </c>
      <c r="AZ817" s="2">
        <f>-Table4[[#This Row],[λ]]*-Table4[[#This Row],[Loss]]^(Table4[[#This Row],[θ]])*Table4[[#This Row],[ω_n2]]</f>
        <v>107.83498131120591</v>
      </c>
      <c r="BA817" s="2">
        <f>Table4[[#This Row],[v_n_w_g_w2]]*Table4[[#This Row],[pie_gain]]-Table4[[#This Row],[v_n_w_l_w2]]*Table4[[#This Row],[pie_loss]]</f>
        <v>-5.7247376093693774</v>
      </c>
      <c r="BB817" s="2">
        <f>IF(Table4[[#This Row],[diff_v_w2]]&gt;=1,1,0)</f>
        <v>0</v>
      </c>
      <c r="BC817" s="2">
        <f>Table4[[#This Row],[Gain]]^(Table4[[#This Row],[θ]]+Table4[[#This Row],[ω_p3]])</f>
        <v>66.969514299252396</v>
      </c>
      <c r="BD817" s="2">
        <f>-Table4[[#This Row],[λ]]*-Table4[[#This Row],[Loss]]^(Table4[[#This Row],[θ]]+Table4[[#This Row],[ω_n3]])</f>
        <v>107.83498131120591</v>
      </c>
      <c r="BE817" s="2">
        <f>Table4[[#This Row],[v_n_w_g_w3]]*Table4[[#This Row],[pie_gain]]-Table4[[#This Row],[v_n_w_l_w3]]*Table4[[#This Row],[pie_loss]]</f>
        <v>-1.4763494078642267</v>
      </c>
      <c r="BF817" s="2">
        <f>IF(Table4[[#This Row],[diff_v_w3]]&gt;=1,1,0)</f>
        <v>0</v>
      </c>
      <c r="BG817" s="2">
        <f>(Table4[[#This Row],[Accept]]-Table4[[#This Row],[projected_M1]])</f>
        <v>0</v>
      </c>
      <c r="BH817" s="2">
        <f>(Table4[[#This Row],[Accept]]-Table4[[#This Row],[projected_M2]])</f>
        <v>0</v>
      </c>
      <c r="BI817" s="2">
        <f>(Table4[[#This Row],[Accept]]-Table4[[#This Row],[projected_M3]])</f>
        <v>0</v>
      </c>
      <c r="BJ817" s="2">
        <f>(Table4[[#This Row],[Accept]]-Table4[[#This Row],[projected_M4]])</f>
        <v>0</v>
      </c>
    </row>
    <row r="818" spans="1:62" x14ac:dyDescent="0.3">
      <c r="A818">
        <v>64</v>
      </c>
      <c r="B818" t="s">
        <v>47</v>
      </c>
      <c r="C818">
        <v>0.88613857459934653</v>
      </c>
      <c r="D818">
        <v>-2</v>
      </c>
      <c r="E818" s="22">
        <f>IF(Table4[[#This Row],[Trial]]="G1",Table4[[#This Row],[Balance]]/100,IF(Table4[[#This Row],[Trial]]="G2",Table4[[#This Row],[Balance]]/200,Table4[[#This Row],[Balance]]/500))</f>
        <v>2.34</v>
      </c>
      <c r="F818" s="22">
        <f>IF(Table4[[#This Row],[Net_Balance]]&gt;1,1+(Table4[[#This Row],[Net_Balance]]-1)/$F$974,1)</f>
        <v>1.0191428571428571</v>
      </c>
      <c r="G818" s="22">
        <f>IF(Table4[[#This Row],[Net_Balance]]&lt;1,1-(1-Table4[[#This Row],[Net_Balance]])/$F$974,1)</f>
        <v>1</v>
      </c>
      <c r="H818" s="22">
        <f>IF(Table4[[#This Row],[Net_Balance]]&gt;1,1+(Table4[[#This Row],[Net_Balance]]-1)/$H$974,1)</f>
        <v>1.0134000000000001</v>
      </c>
      <c r="I818" s="22">
        <f>IF(Table4[[#This Row],[Net_Balance]]&lt;1,1-(1-Table4[[#This Row],[Net_Balance]])/$H$974,1)</f>
        <v>1</v>
      </c>
      <c r="J818" s="22">
        <f>IF(Table4[[#This Row],[Net_Balance]]&gt;1,(Table4[[#This Row],[Net_Balance]]-1)/$J$974,0)</f>
        <v>2.6799999999999997E-2</v>
      </c>
      <c r="K818" s="22">
        <f>IF(Table4[[#This Row],[Net_Balance]]&lt;1,-(1-Table4[[#This Row],[Net_Balance]])/$J$974,0)</f>
        <v>0</v>
      </c>
      <c r="L818" t="s">
        <v>110</v>
      </c>
      <c r="M818" t="s">
        <v>102</v>
      </c>
      <c r="N818" t="s">
        <v>5</v>
      </c>
      <c r="O818">
        <v>0</v>
      </c>
      <c r="P818">
        <v>0</v>
      </c>
      <c r="Q818">
        <v>1170</v>
      </c>
      <c r="R818">
        <v>1664607153</v>
      </c>
      <c r="S818">
        <v>4</v>
      </c>
      <c r="T818" t="s">
        <v>117</v>
      </c>
      <c r="U818">
        <v>0</v>
      </c>
      <c r="V818">
        <v>-10</v>
      </c>
      <c r="W818">
        <v>0.5</v>
      </c>
      <c r="X818">
        <v>20</v>
      </c>
      <c r="Y818">
        <v>0.5</v>
      </c>
      <c r="Z818">
        <v>5</v>
      </c>
      <c r="AA818">
        <v>225</v>
      </c>
      <c r="AB818">
        <v>15</v>
      </c>
      <c r="AC818">
        <v>2</v>
      </c>
      <c r="AD818">
        <v>0.25</v>
      </c>
      <c r="AE818">
        <v>0.75</v>
      </c>
      <c r="AF818">
        <v>2</v>
      </c>
      <c r="AG818">
        <v>0.5</v>
      </c>
      <c r="AH818">
        <v>0.25</v>
      </c>
      <c r="AI818">
        <v>0.625</v>
      </c>
      <c r="AJ818">
        <v>0.375</v>
      </c>
      <c r="AK818">
        <v>1.25</v>
      </c>
      <c r="AL818">
        <v>210.9375</v>
      </c>
      <c r="AM818">
        <v>14.523687548277813</v>
      </c>
      <c r="AN818">
        <v>0.9</v>
      </c>
      <c r="AO818">
        <v>0.38419903534316502</v>
      </c>
      <c r="AP818">
        <v>0.61580096465683498</v>
      </c>
      <c r="AQ818" s="2">
        <f>Table4[[#This Row],[Gain]]^Table4[[#This Row],[θ]]</f>
        <v>14.219779625740344</v>
      </c>
      <c r="AR818" s="2">
        <f>-Table4[[#This Row],[λ]]*-Table4[[#This Row],[Loss]]^Table4[[#This Row],[θ]]</f>
        <v>15.387517868726606</v>
      </c>
      <c r="AS818" s="2">
        <f>Table4[[#This Row],[pie_gain]]*Table4[[#This Row],[v_n_w_g]]-Table4[[#This Row],[pie_loss]]*Table4[[#This Row],[v_n_w_l]]</f>
        <v>-4.0124227322342971</v>
      </c>
      <c r="AT818" s="2">
        <f>IF(Table4[[#This Row],[diff_v]]&gt;=1,1,0)</f>
        <v>0</v>
      </c>
      <c r="AU818" s="2">
        <f>Table4[[#This Row],[Gain]]^(Table4[[#This Row],[θ]]*Table4[[#This Row],[ω_p]])</f>
        <v>14.961065672396286</v>
      </c>
      <c r="AV818" s="2">
        <f>-Table4[[#This Row],[λ]]*-Table4[[#This Row],[Loss]]^(Table4[[#This Row],[θ]]*Table4[[#This Row],[ω_n]])</f>
        <v>15.387517868726606</v>
      </c>
      <c r="AW818" s="2">
        <f>Table4[[#This Row],[v_n_w_g_w]]*Table4[[#This Row],[pie_gain]]-Table4[[#This Row],[v_n_w_l_w]]*Table4[[#This Row],[pie_loss]]</f>
        <v>-3.7276213481957354</v>
      </c>
      <c r="AX818" s="2">
        <f>IF(Table4[[#This Row],[diff_v_w]]&gt;=1,1,0)</f>
        <v>0</v>
      </c>
      <c r="AY818" s="2">
        <f>Table4[[#This Row],[Gain]]^(Table4[[#This Row],[θ]])*Table4[[#This Row],[ω_p2]]</f>
        <v>14.410324672725265</v>
      </c>
      <c r="AZ818" s="2">
        <f>-Table4[[#This Row],[λ]]*-Table4[[#This Row],[Loss]]^(Table4[[#This Row],[θ]])*Table4[[#This Row],[ω_n2]]</f>
        <v>15.387517868726606</v>
      </c>
      <c r="BA818" s="2">
        <f>Table4[[#This Row],[v_n_w_g_w2]]*Table4[[#This Row],[pie_gain]]-Table4[[#This Row],[v_n_w_l_w2]]*Table4[[#This Row],[pie_loss]]</f>
        <v>-3.9392155089932723</v>
      </c>
      <c r="BB818" s="2">
        <f>IF(Table4[[#This Row],[diff_v_w2]]&gt;=1,1,0)</f>
        <v>0</v>
      </c>
      <c r="BC818" s="2">
        <f>Table4[[#This Row],[Gain]]^(Table4[[#This Row],[θ]]+Table4[[#This Row],[ω_p3]])</f>
        <v>15.408503798124967</v>
      </c>
      <c r="BD818" s="2">
        <f>-Table4[[#This Row],[λ]]*-Table4[[#This Row],[Loss]]^(Table4[[#This Row],[θ]]+Table4[[#This Row],[ω_n3]])</f>
        <v>15.387517868726606</v>
      </c>
      <c r="BE818" s="2">
        <f>Table4[[#This Row],[v_n_w_g_w3]]*Table4[[#This Row],[pie_gain]]-Table4[[#This Row],[v_n_w_l_w3]]*Table4[[#This Row],[pie_loss]]</f>
        <v>-3.5557160519150228</v>
      </c>
      <c r="BF818" s="2">
        <f>IF(Table4[[#This Row],[diff_v_w3]]&gt;=1,1,0)</f>
        <v>0</v>
      </c>
      <c r="BG818" s="2">
        <f>(Table4[[#This Row],[Accept]]-Table4[[#This Row],[projected_M1]])</f>
        <v>0</v>
      </c>
      <c r="BH818" s="2">
        <f>(Table4[[#This Row],[Accept]]-Table4[[#This Row],[projected_M2]])</f>
        <v>0</v>
      </c>
      <c r="BI818" s="2">
        <f>(Table4[[#This Row],[Accept]]-Table4[[#This Row],[projected_M3]])</f>
        <v>0</v>
      </c>
      <c r="BJ818" s="2">
        <f>(Table4[[#This Row],[Accept]]-Table4[[#This Row],[projected_M4]])</f>
        <v>0</v>
      </c>
    </row>
    <row r="819" spans="1:62" x14ac:dyDescent="0.3">
      <c r="A819">
        <v>65</v>
      </c>
      <c r="B819" t="s">
        <v>47</v>
      </c>
      <c r="C819">
        <v>0.88613857459934653</v>
      </c>
      <c r="D819">
        <v>-2</v>
      </c>
      <c r="E819" s="22">
        <f>IF(Table4[[#This Row],[Trial]]="G1",Table4[[#This Row],[Balance]]/100,IF(Table4[[#This Row],[Trial]]="G2",Table4[[#This Row],[Balance]]/200,Table4[[#This Row],[Balance]]/500))</f>
        <v>2.34</v>
      </c>
      <c r="F819" s="22">
        <f>IF(Table4[[#This Row],[Net_Balance]]&gt;1,1+(Table4[[#This Row],[Net_Balance]]-1)/$F$974,1)</f>
        <v>1.0191428571428571</v>
      </c>
      <c r="G819" s="22">
        <f>IF(Table4[[#This Row],[Net_Balance]]&lt;1,1-(1-Table4[[#This Row],[Net_Balance]])/$F$974,1)</f>
        <v>1</v>
      </c>
      <c r="H819" s="22">
        <f>IF(Table4[[#This Row],[Net_Balance]]&gt;1,1+(Table4[[#This Row],[Net_Balance]]-1)/$H$974,1)</f>
        <v>1.0134000000000001</v>
      </c>
      <c r="I819" s="22">
        <f>IF(Table4[[#This Row],[Net_Balance]]&lt;1,1-(1-Table4[[#This Row],[Net_Balance]])/$H$974,1)</f>
        <v>1</v>
      </c>
      <c r="J819" s="22">
        <f>IF(Table4[[#This Row],[Net_Balance]]&gt;1,(Table4[[#This Row],[Net_Balance]]-1)/$J$974,0)</f>
        <v>2.6799999999999997E-2</v>
      </c>
      <c r="K819" s="22">
        <f>IF(Table4[[#This Row],[Net_Balance]]&lt;1,-(1-Table4[[#This Row],[Net_Balance]])/$J$974,0)</f>
        <v>0</v>
      </c>
      <c r="L819" t="s">
        <v>110</v>
      </c>
      <c r="M819" t="s">
        <v>71</v>
      </c>
      <c r="N819" t="s">
        <v>113</v>
      </c>
      <c r="O819">
        <v>0</v>
      </c>
      <c r="P819">
        <v>0</v>
      </c>
      <c r="Q819">
        <v>1170</v>
      </c>
      <c r="R819">
        <v>1664607158</v>
      </c>
      <c r="S819">
        <v>5</v>
      </c>
      <c r="T819" t="s">
        <v>117</v>
      </c>
      <c r="U819">
        <v>0</v>
      </c>
      <c r="V819">
        <v>-10</v>
      </c>
      <c r="W819">
        <v>0.5</v>
      </c>
      <c r="X819">
        <v>30</v>
      </c>
      <c r="Y819">
        <v>0.5</v>
      </c>
      <c r="Z819">
        <v>10</v>
      </c>
      <c r="AA819">
        <v>400</v>
      </c>
      <c r="AB819">
        <v>20</v>
      </c>
      <c r="AC819">
        <v>2</v>
      </c>
      <c r="AD819">
        <v>0.25</v>
      </c>
      <c r="AE819">
        <v>0.75</v>
      </c>
      <c r="AF819">
        <v>2</v>
      </c>
      <c r="AG819">
        <v>0.5</v>
      </c>
      <c r="AH819">
        <v>0.25</v>
      </c>
      <c r="AI819">
        <v>0.625</v>
      </c>
      <c r="AJ819">
        <v>0.375</v>
      </c>
      <c r="AK819">
        <v>5</v>
      </c>
      <c r="AL819">
        <v>375</v>
      </c>
      <c r="AM819">
        <v>19.364916731037084</v>
      </c>
      <c r="AN819">
        <v>0.9</v>
      </c>
      <c r="AO819">
        <v>0.38419903534316502</v>
      </c>
      <c r="AP819">
        <v>0.61580096465683498</v>
      </c>
      <c r="AQ819" s="2">
        <f>Table4[[#This Row],[Gain]]^Table4[[#This Row],[θ]]</f>
        <v>20.367331083133973</v>
      </c>
      <c r="AR819" s="2">
        <f>-Table4[[#This Row],[λ]]*-Table4[[#This Row],[Loss]]^Table4[[#This Row],[θ]]</f>
        <v>15.387517868726606</v>
      </c>
      <c r="AS819" s="2">
        <f>Table4[[#This Row],[pie_gain]]*Table4[[#This Row],[v_n_w_g]]-Table4[[#This Row],[pie_loss]]*Table4[[#This Row],[v_n_w_l]]</f>
        <v>-1.6505393925811962</v>
      </c>
      <c r="AT819" s="2">
        <f>IF(Table4[[#This Row],[diff_v]]&gt;=1,1,0)</f>
        <v>0</v>
      </c>
      <c r="AU819" s="2">
        <f>Table4[[#This Row],[Gain]]^(Table4[[#This Row],[θ]]*Table4[[#This Row],[ω_p]])</f>
        <v>21.576990089628481</v>
      </c>
      <c r="AV819" s="2">
        <f>-Table4[[#This Row],[λ]]*-Table4[[#This Row],[Loss]]^(Table4[[#This Row],[θ]]*Table4[[#This Row],[ω_n]])</f>
        <v>15.387517868726606</v>
      </c>
      <c r="AW819" s="2">
        <f>Table4[[#This Row],[v_n_w_g_w]]*Table4[[#This Row],[pie_gain]]-Table4[[#This Row],[v_n_w_l_w]]*Table4[[#This Row],[pie_loss]]</f>
        <v>-1.1857895691918348</v>
      </c>
      <c r="AX819" s="2">
        <f>IF(Table4[[#This Row],[diff_v_w]]&gt;=1,1,0)</f>
        <v>0</v>
      </c>
      <c r="AY819" s="2">
        <f>Table4[[#This Row],[Gain]]^(Table4[[#This Row],[θ]])*Table4[[#This Row],[ω_p2]]</f>
        <v>20.640253319647968</v>
      </c>
      <c r="AZ819" s="2">
        <f>-Table4[[#This Row],[λ]]*-Table4[[#This Row],[Loss]]^(Table4[[#This Row],[θ]])*Table4[[#This Row],[ω_n2]]</f>
        <v>15.387517868726606</v>
      </c>
      <c r="BA819" s="2">
        <f>Table4[[#This Row],[v_n_w_g_w2]]*Table4[[#This Row],[pie_gain]]-Table4[[#This Row],[v_n_w_l_w2]]*Table4[[#This Row],[pie_loss]]</f>
        <v>-1.5456829325888206</v>
      </c>
      <c r="BB819" s="2">
        <f>IF(Table4[[#This Row],[diff_v_w2]]&gt;=1,1,0)</f>
        <v>0</v>
      </c>
      <c r="BC819" s="2">
        <f>Table4[[#This Row],[Gain]]^(Table4[[#This Row],[θ]]+Table4[[#This Row],[ω_p3]])</f>
        <v>22.311099488460368</v>
      </c>
      <c r="BD819" s="2">
        <f>-Table4[[#This Row],[λ]]*-Table4[[#This Row],[Loss]]^(Table4[[#This Row],[θ]]+Table4[[#This Row],[ω_n3]])</f>
        <v>15.387517868726606</v>
      </c>
      <c r="BE819" s="2">
        <f>Table4[[#This Row],[v_n_w_g_w3]]*Table4[[#This Row],[pie_gain]]-Table4[[#This Row],[v_n_w_l_w3]]*Table4[[#This Row],[pie_loss]]</f>
        <v>-0.90374544632427423</v>
      </c>
      <c r="BF819" s="2">
        <f>IF(Table4[[#This Row],[diff_v_w3]]&gt;=1,1,0)</f>
        <v>0</v>
      </c>
      <c r="BG819" s="2">
        <f>(Table4[[#This Row],[Accept]]-Table4[[#This Row],[projected_M1]])</f>
        <v>0</v>
      </c>
      <c r="BH819" s="2">
        <f>(Table4[[#This Row],[Accept]]-Table4[[#This Row],[projected_M2]])</f>
        <v>0</v>
      </c>
      <c r="BI819" s="2">
        <f>(Table4[[#This Row],[Accept]]-Table4[[#This Row],[projected_M3]])</f>
        <v>0</v>
      </c>
      <c r="BJ819" s="2">
        <f>(Table4[[#This Row],[Accept]]-Table4[[#This Row],[projected_M4]])</f>
        <v>0</v>
      </c>
    </row>
    <row r="820" spans="1:62" x14ac:dyDescent="0.3">
      <c r="A820">
        <v>66</v>
      </c>
      <c r="B820" t="s">
        <v>47</v>
      </c>
      <c r="C820">
        <v>0.88613857459934653</v>
      </c>
      <c r="D820">
        <v>-2</v>
      </c>
      <c r="E820" s="22">
        <f>IF(Table4[[#This Row],[Trial]]="G1",Table4[[#This Row],[Balance]]/100,IF(Table4[[#This Row],[Trial]]="G2",Table4[[#This Row],[Balance]]/200,Table4[[#This Row],[Balance]]/500))</f>
        <v>2.34</v>
      </c>
      <c r="F820" s="22">
        <f>IF(Table4[[#This Row],[Net_Balance]]&gt;1,1+(Table4[[#This Row],[Net_Balance]]-1)/$F$974,1)</f>
        <v>1.0191428571428571</v>
      </c>
      <c r="G820" s="22">
        <f>IF(Table4[[#This Row],[Net_Balance]]&lt;1,1-(1-Table4[[#This Row],[Net_Balance]])/$F$974,1)</f>
        <v>1</v>
      </c>
      <c r="H820" s="22">
        <f>IF(Table4[[#This Row],[Net_Balance]]&gt;1,1+(Table4[[#This Row],[Net_Balance]]-1)/$H$974,1)</f>
        <v>1.0134000000000001</v>
      </c>
      <c r="I820" s="22">
        <f>IF(Table4[[#This Row],[Net_Balance]]&lt;1,1-(1-Table4[[#This Row],[Net_Balance]])/$H$974,1)</f>
        <v>1</v>
      </c>
      <c r="J820" s="22">
        <f>IF(Table4[[#This Row],[Net_Balance]]&gt;1,(Table4[[#This Row],[Net_Balance]]-1)/$J$974,0)</f>
        <v>2.6799999999999997E-2</v>
      </c>
      <c r="K820" s="22">
        <f>IF(Table4[[#This Row],[Net_Balance]]&lt;1,-(1-Table4[[#This Row],[Net_Balance]])/$J$974,0)</f>
        <v>0</v>
      </c>
      <c r="L820" t="s">
        <v>110</v>
      </c>
      <c r="M820" t="s">
        <v>103</v>
      </c>
      <c r="N820" t="s">
        <v>113</v>
      </c>
      <c r="O820">
        <v>0</v>
      </c>
      <c r="P820">
        <v>0</v>
      </c>
      <c r="Q820">
        <v>1170</v>
      </c>
      <c r="R820">
        <v>1664607163</v>
      </c>
      <c r="S820">
        <v>5</v>
      </c>
      <c r="T820" t="s">
        <v>117</v>
      </c>
      <c r="U820">
        <v>0</v>
      </c>
      <c r="V820">
        <v>-90</v>
      </c>
      <c r="W820">
        <v>0.5</v>
      </c>
      <c r="X820">
        <v>180</v>
      </c>
      <c r="Y820">
        <v>0.5</v>
      </c>
      <c r="Z820">
        <v>45</v>
      </c>
      <c r="AA820">
        <v>18225</v>
      </c>
      <c r="AB820">
        <v>135</v>
      </c>
      <c r="AC820">
        <v>2</v>
      </c>
      <c r="AD820">
        <v>0.25</v>
      </c>
      <c r="AE820">
        <v>0.75</v>
      </c>
      <c r="AF820">
        <v>2</v>
      </c>
      <c r="AG820">
        <v>0.5</v>
      </c>
      <c r="AH820">
        <v>0.25</v>
      </c>
      <c r="AI820">
        <v>0.625</v>
      </c>
      <c r="AJ820">
        <v>0.375</v>
      </c>
      <c r="AK820">
        <v>11.25</v>
      </c>
      <c r="AL820">
        <v>17085.9375</v>
      </c>
      <c r="AM820">
        <v>130.71318793450033</v>
      </c>
      <c r="AN820">
        <v>0.9</v>
      </c>
      <c r="AO820">
        <v>0.38419903534316502</v>
      </c>
      <c r="AP820">
        <v>0.61580096465683498</v>
      </c>
      <c r="AQ820" s="2">
        <f>Table4[[#This Row],[Gain]]^Table4[[#This Row],[θ]]</f>
        <v>99.651528158912399</v>
      </c>
      <c r="AR820" s="2">
        <f>-Table4[[#This Row],[λ]]*-Table4[[#This Row],[Loss]]^Table4[[#This Row],[θ]]</f>
        <v>107.83498131120591</v>
      </c>
      <c r="AS820" s="2">
        <f>Table4[[#This Row],[pie_gain]]*Table4[[#This Row],[v_n_w_g]]-Table4[[#This Row],[pie_loss]]*Table4[[#This Row],[v_n_w_l]]</f>
        <v>-28.118864526065984</v>
      </c>
      <c r="AT820" s="2">
        <f>IF(Table4[[#This Row],[diff_v]]&gt;=1,1,0)</f>
        <v>0</v>
      </c>
      <c r="AU820" s="2">
        <f>Table4[[#This Row],[Gain]]^(Table4[[#This Row],[θ]]*Table4[[#This Row],[ω_p]])</f>
        <v>108.82800202130943</v>
      </c>
      <c r="AV820" s="2">
        <f>-Table4[[#This Row],[λ]]*-Table4[[#This Row],[Loss]]^(Table4[[#This Row],[θ]]*Table4[[#This Row],[ω_n]])</f>
        <v>107.83498131120591</v>
      </c>
      <c r="AW820" s="2">
        <f>Table4[[#This Row],[v_n_w_g_w]]*Table4[[#This Row],[pie_gain]]-Table4[[#This Row],[v_n_w_l_w]]*Table4[[#This Row],[pie_loss]]</f>
        <v>-24.593272120281277</v>
      </c>
      <c r="AX820" s="2">
        <f>IF(Table4[[#This Row],[diff_v_w]]&gt;=1,1,0)</f>
        <v>0</v>
      </c>
      <c r="AY820" s="2">
        <f>Table4[[#This Row],[Gain]]^(Table4[[#This Row],[θ]])*Table4[[#This Row],[ω_p2]]</f>
        <v>100.98685863624183</v>
      </c>
      <c r="AZ820" s="2">
        <f>-Table4[[#This Row],[λ]]*-Table4[[#This Row],[Loss]]^(Table4[[#This Row],[θ]])*Table4[[#This Row],[ω_n2]]</f>
        <v>107.83498131120591</v>
      </c>
      <c r="BA820" s="2">
        <f>Table4[[#This Row],[v_n_w_g_w2]]*Table4[[#This Row],[pie_gain]]-Table4[[#This Row],[v_n_w_l_w2]]*Table4[[#This Row],[pie_loss]]</f>
        <v>-27.605831844811689</v>
      </c>
      <c r="BB820" s="2">
        <f>IF(Table4[[#This Row],[diff_v_w2]]&gt;=1,1,0)</f>
        <v>0</v>
      </c>
      <c r="BC820" s="2">
        <f>Table4[[#This Row],[Gain]]^(Table4[[#This Row],[θ]]+Table4[[#This Row],[ω_p3]])</f>
        <v>114.53158373156026</v>
      </c>
      <c r="BD820" s="2">
        <f>-Table4[[#This Row],[λ]]*-Table4[[#This Row],[Loss]]^(Table4[[#This Row],[θ]]+Table4[[#This Row],[ω_n3]])</f>
        <v>107.83498131120591</v>
      </c>
      <c r="BE820" s="2">
        <f>Table4[[#This Row],[v_n_w_g_w3]]*Table4[[#This Row],[pie_gain]]-Table4[[#This Row],[v_n_w_l_w3]]*Table4[[#This Row],[pie_loss]]</f>
        <v>-22.401961529201991</v>
      </c>
      <c r="BF820" s="2">
        <f>IF(Table4[[#This Row],[diff_v_w3]]&gt;=1,1,0)</f>
        <v>0</v>
      </c>
      <c r="BG820" s="2">
        <f>(Table4[[#This Row],[Accept]]-Table4[[#This Row],[projected_M1]])</f>
        <v>0</v>
      </c>
      <c r="BH820" s="2">
        <f>(Table4[[#This Row],[Accept]]-Table4[[#This Row],[projected_M2]])</f>
        <v>0</v>
      </c>
      <c r="BI820" s="2">
        <f>(Table4[[#This Row],[Accept]]-Table4[[#This Row],[projected_M3]])</f>
        <v>0</v>
      </c>
      <c r="BJ820" s="2">
        <f>(Table4[[#This Row],[Accept]]-Table4[[#This Row],[projected_M4]])</f>
        <v>0</v>
      </c>
    </row>
    <row r="821" spans="1:62" x14ac:dyDescent="0.3">
      <c r="A821">
        <v>0</v>
      </c>
      <c r="B821" t="s">
        <v>48</v>
      </c>
      <c r="C821">
        <v>1</v>
      </c>
      <c r="D821">
        <v>-2</v>
      </c>
      <c r="E821" s="22">
        <f>IF(Table4[[#This Row],[Trial]]="G1",Table4[[#This Row],[Balance]]/100,IF(Table4[[#This Row],[Trial]]="G2",Table4[[#This Row],[Balance]]/200,Table4[[#This Row],[Balance]]/500))</f>
        <v>1.3</v>
      </c>
      <c r="F821" s="22">
        <f>IF(Table4[[#This Row],[Net_Balance]]&gt;1,1+(Table4[[#This Row],[Net_Balance]]-1)/$F$974,1)</f>
        <v>1.0042857142857142</v>
      </c>
      <c r="G821" s="22">
        <f>IF(Table4[[#This Row],[Net_Balance]]&lt;1,1-(1-Table4[[#This Row],[Net_Balance]])/$F$974,1)</f>
        <v>1</v>
      </c>
      <c r="H821" s="22">
        <f>IF(Table4[[#This Row],[Net_Balance]]&gt;1,1+(Table4[[#This Row],[Net_Balance]]-1)/$H$974,1)</f>
        <v>1.0029999999999999</v>
      </c>
      <c r="I821" s="22">
        <f>IF(Table4[[#This Row],[Net_Balance]]&lt;1,1-(1-Table4[[#This Row],[Net_Balance]])/$H$974,1)</f>
        <v>1</v>
      </c>
      <c r="J821" s="22">
        <f>IF(Table4[[#This Row],[Net_Balance]]&gt;1,(Table4[[#This Row],[Net_Balance]]-1)/$J$974,0)</f>
        <v>6.000000000000001E-3</v>
      </c>
      <c r="K821" s="22">
        <f>IF(Table4[[#This Row],[Net_Balance]]&lt;1,-(1-Table4[[#This Row],[Net_Balance]])/$J$974,0)</f>
        <v>0</v>
      </c>
      <c r="L821" t="s">
        <v>108</v>
      </c>
      <c r="M821" t="s">
        <v>84</v>
      </c>
      <c r="N821" t="s">
        <v>7</v>
      </c>
      <c r="O821">
        <v>1</v>
      </c>
      <c r="P821">
        <v>30</v>
      </c>
      <c r="Q821">
        <v>130</v>
      </c>
      <c r="R821">
        <v>1665040725</v>
      </c>
      <c r="S821" t="s">
        <v>136</v>
      </c>
      <c r="T821" t="s">
        <v>118</v>
      </c>
      <c r="U821">
        <v>1</v>
      </c>
      <c r="V821">
        <v>-10</v>
      </c>
      <c r="W821">
        <v>0.5</v>
      </c>
      <c r="X821">
        <v>30</v>
      </c>
      <c r="Y821">
        <v>0.5</v>
      </c>
      <c r="Z821">
        <v>10</v>
      </c>
      <c r="AA821">
        <v>400</v>
      </c>
      <c r="AB821">
        <v>20</v>
      </c>
      <c r="AC821">
        <v>4</v>
      </c>
      <c r="AD821">
        <v>0.25</v>
      </c>
      <c r="AE821">
        <v>0.75</v>
      </c>
      <c r="AF821">
        <v>2</v>
      </c>
      <c r="AG821">
        <v>0.5</v>
      </c>
      <c r="AH821">
        <v>0.25</v>
      </c>
      <c r="AI821">
        <v>0.625</v>
      </c>
      <c r="AJ821">
        <v>0.375</v>
      </c>
      <c r="AK821">
        <v>5</v>
      </c>
      <c r="AL821">
        <v>375</v>
      </c>
      <c r="AM821">
        <v>19.364916731037084</v>
      </c>
      <c r="AN821">
        <v>0.9</v>
      </c>
      <c r="AO821">
        <v>0.38419903534316502</v>
      </c>
      <c r="AP821">
        <v>0.61580096465683498</v>
      </c>
      <c r="AQ821" s="2">
        <f>Table4[[#This Row],[Gain]]^Table4[[#This Row],[θ]]</f>
        <v>30</v>
      </c>
      <c r="AR821" s="2">
        <f>-Table4[[#This Row],[λ]]*-Table4[[#This Row],[Loss]]^Table4[[#This Row],[θ]]</f>
        <v>20</v>
      </c>
      <c r="AS821" s="2">
        <f>Table4[[#This Row],[pie_gain]]*Table4[[#This Row],[v_n_w_g]]-Table4[[#This Row],[pie_loss]]*Table4[[#This Row],[v_n_w_l]]</f>
        <v>-0.79004823284174996</v>
      </c>
      <c r="AT821" s="2">
        <f>IF(Table4[[#This Row],[diff_v]]&gt;=1,1,0)</f>
        <v>0</v>
      </c>
      <c r="AU821" s="2">
        <f>Table4[[#This Row],[Gain]]^(Table4[[#This Row],[θ]]*Table4[[#This Row],[ω_p]])</f>
        <v>30.440499490277183</v>
      </c>
      <c r="AV821" s="2">
        <f>-Table4[[#This Row],[λ]]*-Table4[[#This Row],[Loss]]^(Table4[[#This Row],[θ]]*Table4[[#This Row],[ω_n]])</f>
        <v>20</v>
      </c>
      <c r="AW821" s="2">
        <f>Table4[[#This Row],[v_n_w_g_w]]*Table4[[#This Row],[pie_gain]]-Table4[[#This Row],[v_n_w_l_w]]*Table4[[#This Row],[pie_loss]]</f>
        <v>-0.62080875360809884</v>
      </c>
      <c r="AX821" s="2">
        <f>IF(Table4[[#This Row],[diff_v_w]]&gt;=1,1,0)</f>
        <v>0</v>
      </c>
      <c r="AY821" s="2">
        <f>Table4[[#This Row],[Gain]]^(Table4[[#This Row],[θ]])*Table4[[#This Row],[ω_p2]]</f>
        <v>30.089999999999996</v>
      </c>
      <c r="AZ821" s="2">
        <f>-Table4[[#This Row],[λ]]*-Table4[[#This Row],[Loss]]^(Table4[[#This Row],[θ]])*Table4[[#This Row],[ω_n2]]</f>
        <v>20</v>
      </c>
      <c r="BA821" s="2">
        <f>Table4[[#This Row],[v_n_w_g_w2]]*Table4[[#This Row],[pie_gain]]-Table4[[#This Row],[v_n_w_l_w2]]*Table4[[#This Row],[pie_loss]]</f>
        <v>-0.75547031966086564</v>
      </c>
      <c r="BB821" s="2">
        <f>IF(Table4[[#This Row],[diff_v_w2]]&gt;=1,1,0)</f>
        <v>0</v>
      </c>
      <c r="BC821" s="2">
        <f>Table4[[#This Row],[Gain]]^(Table4[[#This Row],[θ]]+Table4[[#This Row],[ω_p3]])</f>
        <v>30.61850503712127</v>
      </c>
      <c r="BD821" s="2">
        <f>-Table4[[#This Row],[λ]]*-Table4[[#This Row],[Loss]]^(Table4[[#This Row],[θ]]+Table4[[#This Row],[ω_n3]])</f>
        <v>20</v>
      </c>
      <c r="BE821" s="2">
        <f>Table4[[#This Row],[v_n_w_g_w3]]*Table4[[#This Row],[pie_gain]]-Table4[[#This Row],[v_n_w_l_w3]]*Table4[[#This Row],[pie_loss]]</f>
        <v>-0.55241919422486774</v>
      </c>
      <c r="BF821" s="2">
        <f>IF(Table4[[#This Row],[diff_v_w3]]&gt;=1,1,0)</f>
        <v>0</v>
      </c>
      <c r="BG821" s="2">
        <f>(Table4[[#This Row],[Accept]]-Table4[[#This Row],[projected_M1]])</f>
        <v>1</v>
      </c>
      <c r="BH821" s="2">
        <f>(Table4[[#This Row],[Accept]]-Table4[[#This Row],[projected_M2]])</f>
        <v>1</v>
      </c>
      <c r="BI821" s="2">
        <f>(Table4[[#This Row],[Accept]]-Table4[[#This Row],[projected_M3]])</f>
        <v>1</v>
      </c>
      <c r="BJ821" s="2">
        <f>(Table4[[#This Row],[Accept]]-Table4[[#This Row],[projected_M4]])</f>
        <v>1</v>
      </c>
    </row>
    <row r="822" spans="1:62" x14ac:dyDescent="0.3">
      <c r="A822">
        <v>1</v>
      </c>
      <c r="B822" t="s">
        <v>48</v>
      </c>
      <c r="C822">
        <v>1</v>
      </c>
      <c r="D822">
        <v>-2</v>
      </c>
      <c r="E822" s="22">
        <f>IF(Table4[[#This Row],[Trial]]="G1",Table4[[#This Row],[Balance]]/100,IF(Table4[[#This Row],[Trial]]="G2",Table4[[#This Row],[Balance]]/200,Table4[[#This Row],[Balance]]/500))</f>
        <v>2</v>
      </c>
      <c r="F822" s="22">
        <f>IF(Table4[[#This Row],[Net_Balance]]&gt;1,1+(Table4[[#This Row],[Net_Balance]]-1)/$F$974,1)</f>
        <v>1.0142857142857142</v>
      </c>
      <c r="G822" s="22">
        <f>IF(Table4[[#This Row],[Net_Balance]]&lt;1,1-(1-Table4[[#This Row],[Net_Balance]])/$F$974,1)</f>
        <v>1</v>
      </c>
      <c r="H822" s="22">
        <f>IF(Table4[[#This Row],[Net_Balance]]&gt;1,1+(Table4[[#This Row],[Net_Balance]]-1)/$H$974,1)</f>
        <v>1.01</v>
      </c>
      <c r="I822" s="22">
        <f>IF(Table4[[#This Row],[Net_Balance]]&lt;1,1-(1-Table4[[#This Row],[Net_Balance]])/$H$974,1)</f>
        <v>1</v>
      </c>
      <c r="J822" s="22">
        <f>IF(Table4[[#This Row],[Net_Balance]]&gt;1,(Table4[[#This Row],[Net_Balance]]-1)/$J$974,0)</f>
        <v>0.02</v>
      </c>
      <c r="K822" s="22">
        <f>IF(Table4[[#This Row],[Net_Balance]]&lt;1,-(1-Table4[[#This Row],[Net_Balance]])/$J$974,0)</f>
        <v>0</v>
      </c>
      <c r="L822" t="s">
        <v>108</v>
      </c>
      <c r="M822" t="s">
        <v>81</v>
      </c>
      <c r="N822" t="s">
        <v>7</v>
      </c>
      <c r="O822">
        <v>1</v>
      </c>
      <c r="P822">
        <v>70</v>
      </c>
      <c r="Q822">
        <v>200</v>
      </c>
      <c r="R822">
        <v>1665040750</v>
      </c>
      <c r="S822">
        <v>25</v>
      </c>
      <c r="T822" t="s">
        <v>118</v>
      </c>
      <c r="U822">
        <v>1</v>
      </c>
      <c r="V822">
        <v>-50</v>
      </c>
      <c r="W822">
        <v>0.5</v>
      </c>
      <c r="X822">
        <v>70</v>
      </c>
      <c r="Y822">
        <v>0.5</v>
      </c>
      <c r="Z822">
        <v>10</v>
      </c>
      <c r="AA822">
        <v>3600</v>
      </c>
      <c r="AB822">
        <v>60</v>
      </c>
      <c r="AC822">
        <v>2</v>
      </c>
      <c r="AD822">
        <v>0.25</v>
      </c>
      <c r="AE822">
        <v>0.75</v>
      </c>
      <c r="AF822">
        <v>1</v>
      </c>
      <c r="AG822">
        <v>0.25</v>
      </c>
      <c r="AH822">
        <v>0.5</v>
      </c>
      <c r="AI822">
        <v>0.375</v>
      </c>
      <c r="AJ822">
        <v>0.625</v>
      </c>
      <c r="AK822">
        <v>25</v>
      </c>
      <c r="AL822">
        <v>3375</v>
      </c>
      <c r="AM822">
        <v>58.094750193111253</v>
      </c>
      <c r="AN822">
        <v>0.9</v>
      </c>
      <c r="AO822">
        <v>0.60844334427391233</v>
      </c>
      <c r="AP822">
        <v>0.39155665572608767</v>
      </c>
      <c r="AQ822" s="2">
        <f>Table4[[#This Row],[Gain]]^Table4[[#This Row],[θ]]</f>
        <v>70</v>
      </c>
      <c r="AR822" s="2">
        <f>-Table4[[#This Row],[λ]]*-Table4[[#This Row],[Loss]]^Table4[[#This Row],[θ]]</f>
        <v>100</v>
      </c>
      <c r="AS822" s="2">
        <f>Table4[[#This Row],[pie_gain]]*Table4[[#This Row],[v_n_w_g]]-Table4[[#This Row],[pie_loss]]*Table4[[#This Row],[v_n_w_l]]</f>
        <v>3.4353685265650924</v>
      </c>
      <c r="AT822" s="2">
        <f>IF(Table4[[#This Row],[diff_v]]&gt;=1,1,0)</f>
        <v>1</v>
      </c>
      <c r="AU822" s="2">
        <f>Table4[[#This Row],[Gain]]^(Table4[[#This Row],[θ]]*Table4[[#This Row],[ω_p]])</f>
        <v>74.380070119886483</v>
      </c>
      <c r="AV822" s="2">
        <f>-Table4[[#This Row],[λ]]*-Table4[[#This Row],[Loss]]^(Table4[[#This Row],[θ]]*Table4[[#This Row],[ω_n]])</f>
        <v>100</v>
      </c>
      <c r="AW822" s="2">
        <f>Table4[[#This Row],[v_n_w_g_w]]*Table4[[#This Row],[pie_gain]]-Table4[[#This Row],[v_n_w_l_w]]*Table4[[#This Row],[pie_loss]]</f>
        <v>6.1003930384630607</v>
      </c>
      <c r="AX822" s="2">
        <f>IF(Table4[[#This Row],[diff_v_w]]&gt;=1,1,0)</f>
        <v>1</v>
      </c>
      <c r="AY822" s="2">
        <f>Table4[[#This Row],[Gain]]^(Table4[[#This Row],[θ]])*Table4[[#This Row],[ω_p2]]</f>
        <v>70.7</v>
      </c>
      <c r="AZ822" s="2">
        <f>-Table4[[#This Row],[λ]]*-Table4[[#This Row],[Loss]]^(Table4[[#This Row],[θ]])*Table4[[#This Row],[ω_n2]]</f>
        <v>100</v>
      </c>
      <c r="BA822" s="2">
        <f>Table4[[#This Row],[v_n_w_g_w2]]*Table4[[#This Row],[pie_gain]]-Table4[[#This Row],[v_n_w_l_w2]]*Table4[[#This Row],[pie_loss]]</f>
        <v>3.8612788675568339</v>
      </c>
      <c r="BB822" s="2">
        <f>IF(Table4[[#This Row],[diff_v_w2]]&gt;=1,1,0)</f>
        <v>1</v>
      </c>
      <c r="BC822" s="2">
        <f>Table4[[#This Row],[Gain]]^(Table4[[#This Row],[θ]]+Table4[[#This Row],[ω_p3]])</f>
        <v>76.207901145473116</v>
      </c>
      <c r="BD822" s="2">
        <f>-Table4[[#This Row],[λ]]*-Table4[[#This Row],[Loss]]^(Table4[[#This Row],[θ]]+Table4[[#This Row],[ω_n3]])</f>
        <v>100</v>
      </c>
      <c r="BE822" s="2">
        <f>Table4[[#This Row],[v_n_w_g_w3]]*Table4[[#This Row],[pie_gain]]-Table4[[#This Row],[v_n_w_l_w3]]*Table4[[#This Row],[pie_loss]]</f>
        <v>7.2125246604386106</v>
      </c>
      <c r="BF822" s="2">
        <f>IF(Table4[[#This Row],[diff_v_w3]]&gt;=1,1,0)</f>
        <v>1</v>
      </c>
      <c r="BG822" s="2">
        <f>(Table4[[#This Row],[Accept]]-Table4[[#This Row],[projected_M1]])</f>
        <v>0</v>
      </c>
      <c r="BH822" s="2">
        <f>(Table4[[#This Row],[Accept]]-Table4[[#This Row],[projected_M2]])</f>
        <v>0</v>
      </c>
      <c r="BI822" s="2">
        <f>(Table4[[#This Row],[Accept]]-Table4[[#This Row],[projected_M3]])</f>
        <v>0</v>
      </c>
      <c r="BJ822" s="2">
        <f>(Table4[[#This Row],[Accept]]-Table4[[#This Row],[projected_M4]])</f>
        <v>0</v>
      </c>
    </row>
    <row r="823" spans="1:62" x14ac:dyDescent="0.3">
      <c r="A823">
        <v>2</v>
      </c>
      <c r="B823" t="s">
        <v>48</v>
      </c>
      <c r="C823">
        <v>1</v>
      </c>
      <c r="D823">
        <v>-2</v>
      </c>
      <c r="E823" s="22">
        <f>IF(Table4[[#This Row],[Trial]]="G1",Table4[[#This Row],[Balance]]/100,IF(Table4[[#This Row],[Trial]]="G2",Table4[[#This Row],[Balance]]/200,Table4[[#This Row],[Balance]]/500))</f>
        <v>2.1</v>
      </c>
      <c r="F823" s="22">
        <f>IF(Table4[[#This Row],[Net_Balance]]&gt;1,1+(Table4[[#This Row],[Net_Balance]]-1)/$F$974,1)</f>
        <v>1.0157142857142858</v>
      </c>
      <c r="G823" s="22">
        <f>IF(Table4[[#This Row],[Net_Balance]]&lt;1,1-(1-Table4[[#This Row],[Net_Balance]])/$F$974,1)</f>
        <v>1</v>
      </c>
      <c r="H823" s="22">
        <f>IF(Table4[[#This Row],[Net_Balance]]&gt;1,1+(Table4[[#This Row],[Net_Balance]]-1)/$H$974,1)</f>
        <v>1.0109999999999999</v>
      </c>
      <c r="I823" s="22">
        <f>IF(Table4[[#This Row],[Net_Balance]]&lt;1,1-(1-Table4[[#This Row],[Net_Balance]])/$H$974,1)</f>
        <v>1</v>
      </c>
      <c r="J823" s="22">
        <f>IF(Table4[[#This Row],[Net_Balance]]&gt;1,(Table4[[#This Row],[Net_Balance]]-1)/$J$974,0)</f>
        <v>2.2000000000000002E-2</v>
      </c>
      <c r="K823" s="22">
        <f>IF(Table4[[#This Row],[Net_Balance]]&lt;1,-(1-Table4[[#This Row],[Net_Balance]])/$J$974,0)</f>
        <v>0</v>
      </c>
      <c r="L823" t="s">
        <v>108</v>
      </c>
      <c r="M823" t="s">
        <v>65</v>
      </c>
      <c r="N823" t="s">
        <v>7</v>
      </c>
      <c r="O823">
        <v>1</v>
      </c>
      <c r="P823">
        <v>10</v>
      </c>
      <c r="Q823">
        <v>210</v>
      </c>
      <c r="R823">
        <v>1665040757</v>
      </c>
      <c r="S823">
        <v>7</v>
      </c>
      <c r="T823" t="s">
        <v>118</v>
      </c>
      <c r="U823">
        <v>1</v>
      </c>
      <c r="V823">
        <v>-10</v>
      </c>
      <c r="W823">
        <v>0.5</v>
      </c>
      <c r="X823">
        <v>10</v>
      </c>
      <c r="Y823">
        <v>0.5</v>
      </c>
      <c r="Z823">
        <v>0</v>
      </c>
      <c r="AA823">
        <v>100</v>
      </c>
      <c r="AB823">
        <v>10</v>
      </c>
      <c r="AC823">
        <v>2</v>
      </c>
      <c r="AD823">
        <v>0.25</v>
      </c>
      <c r="AE823">
        <v>0.75</v>
      </c>
      <c r="AF823">
        <v>1</v>
      </c>
      <c r="AG823">
        <v>0.25</v>
      </c>
      <c r="AH823">
        <v>0.5</v>
      </c>
      <c r="AI823">
        <v>0.375</v>
      </c>
      <c r="AJ823">
        <v>0.625</v>
      </c>
      <c r="AK823">
        <v>2.5</v>
      </c>
      <c r="AL823">
        <v>93.75</v>
      </c>
      <c r="AM823">
        <v>9.6824583655185421</v>
      </c>
      <c r="AN823">
        <v>0.9</v>
      </c>
      <c r="AO823">
        <v>0.60844334427391233</v>
      </c>
      <c r="AP823">
        <v>0.39155665572608767</v>
      </c>
      <c r="AQ823" s="2">
        <f>Table4[[#This Row],[Gain]]^Table4[[#This Row],[θ]]</f>
        <v>10</v>
      </c>
      <c r="AR823" s="2">
        <f>-Table4[[#This Row],[λ]]*-Table4[[#This Row],[Loss]]^Table4[[#This Row],[θ]]</f>
        <v>20</v>
      </c>
      <c r="AS823" s="2">
        <f>Table4[[#This Row],[pie_gain]]*Table4[[#This Row],[v_n_w_g]]-Table4[[#This Row],[pie_loss]]*Table4[[#This Row],[v_n_w_l]]</f>
        <v>-1.74669967178263</v>
      </c>
      <c r="AT823" s="2">
        <f>IF(Table4[[#This Row],[diff_v]]&gt;=1,1,0)</f>
        <v>0</v>
      </c>
      <c r="AU823" s="2">
        <f>Table4[[#This Row],[Gain]]^(Table4[[#This Row],[θ]]*Table4[[#This Row],[ω_p]])</f>
        <v>10.368460695901392</v>
      </c>
      <c r="AV823" s="2">
        <f>-Table4[[#This Row],[λ]]*-Table4[[#This Row],[Loss]]^(Table4[[#This Row],[θ]]*Table4[[#This Row],[ω_n]])</f>
        <v>20</v>
      </c>
      <c r="AW823" s="2">
        <f>Table4[[#This Row],[v_n_w_g_w]]*Table4[[#This Row],[pie_gain]]-Table4[[#This Row],[v_n_w_l_w]]*Table4[[#This Row],[pie_loss]]</f>
        <v>-1.5225122137348936</v>
      </c>
      <c r="AX823" s="2">
        <f>IF(Table4[[#This Row],[diff_v_w]]&gt;=1,1,0)</f>
        <v>0</v>
      </c>
      <c r="AY823" s="2">
        <f>Table4[[#This Row],[Gain]]^(Table4[[#This Row],[θ]])*Table4[[#This Row],[ω_p2]]</f>
        <v>10.11</v>
      </c>
      <c r="AZ823" s="2">
        <f>-Table4[[#This Row],[λ]]*-Table4[[#This Row],[Loss]]^(Table4[[#This Row],[θ]])*Table4[[#This Row],[ω_n2]]</f>
        <v>20</v>
      </c>
      <c r="BA823" s="2">
        <f>Table4[[#This Row],[v_n_w_g_w2]]*Table4[[#This Row],[pie_gain]]-Table4[[#This Row],[v_n_w_l_w2]]*Table4[[#This Row],[pie_loss]]</f>
        <v>-1.6797709039124999</v>
      </c>
      <c r="BB823" s="2">
        <f>IF(Table4[[#This Row],[diff_v_w2]]&gt;=1,1,0)</f>
        <v>0</v>
      </c>
      <c r="BC823" s="2">
        <f>Table4[[#This Row],[Gain]]^(Table4[[#This Row],[θ]]+Table4[[#This Row],[ω_p3]])</f>
        <v>10.51961873823223</v>
      </c>
      <c r="BD823" s="2">
        <f>-Table4[[#This Row],[λ]]*-Table4[[#This Row],[Loss]]^(Table4[[#This Row],[θ]]+Table4[[#This Row],[ω_n3]])</f>
        <v>20</v>
      </c>
      <c r="BE823" s="2">
        <f>Table4[[#This Row],[v_n_w_g_w3]]*Table4[[#This Row],[pie_gain]]-Table4[[#This Row],[v_n_w_l_w3]]*Table4[[#This Row],[pie_loss]]</f>
        <v>-1.4305411089452207</v>
      </c>
      <c r="BF823" s="2">
        <f>IF(Table4[[#This Row],[diff_v_w3]]&gt;=1,1,0)</f>
        <v>0</v>
      </c>
      <c r="BG823" s="2">
        <f>(Table4[[#This Row],[Accept]]-Table4[[#This Row],[projected_M1]])</f>
        <v>1</v>
      </c>
      <c r="BH823" s="2">
        <f>(Table4[[#This Row],[Accept]]-Table4[[#This Row],[projected_M2]])</f>
        <v>1</v>
      </c>
      <c r="BI823" s="2">
        <f>(Table4[[#This Row],[Accept]]-Table4[[#This Row],[projected_M3]])</f>
        <v>1</v>
      </c>
      <c r="BJ823" s="2">
        <f>(Table4[[#This Row],[Accept]]-Table4[[#This Row],[projected_M4]])</f>
        <v>1</v>
      </c>
    </row>
    <row r="824" spans="1:62" x14ac:dyDescent="0.3">
      <c r="A824">
        <v>3</v>
      </c>
      <c r="B824" t="s">
        <v>48</v>
      </c>
      <c r="C824">
        <v>1</v>
      </c>
      <c r="D824">
        <v>-2</v>
      </c>
      <c r="E824" s="22">
        <f>IF(Table4[[#This Row],[Trial]]="G1",Table4[[#This Row],[Balance]]/100,IF(Table4[[#This Row],[Trial]]="G2",Table4[[#This Row],[Balance]]/200,Table4[[#This Row],[Balance]]/500))</f>
        <v>1.2</v>
      </c>
      <c r="F824" s="22">
        <f>IF(Table4[[#This Row],[Net_Balance]]&gt;1,1+(Table4[[#This Row],[Net_Balance]]-1)/$F$974,1)</f>
        <v>1.0028571428571429</v>
      </c>
      <c r="G824" s="22">
        <f>IF(Table4[[#This Row],[Net_Balance]]&lt;1,1-(1-Table4[[#This Row],[Net_Balance]])/$F$974,1)</f>
        <v>1</v>
      </c>
      <c r="H824" s="22">
        <f>IF(Table4[[#This Row],[Net_Balance]]&gt;1,1+(Table4[[#This Row],[Net_Balance]]-1)/$H$974,1)</f>
        <v>1.002</v>
      </c>
      <c r="I824" s="22">
        <f>IF(Table4[[#This Row],[Net_Balance]]&lt;1,1-(1-Table4[[#This Row],[Net_Balance]])/$H$974,1)</f>
        <v>1</v>
      </c>
      <c r="J824" s="22">
        <f>IF(Table4[[#This Row],[Net_Balance]]&gt;1,(Table4[[#This Row],[Net_Balance]]-1)/$J$974,0)</f>
        <v>3.9999999999999992E-3</v>
      </c>
      <c r="K824" s="22">
        <f>IF(Table4[[#This Row],[Net_Balance]]&lt;1,-(1-Table4[[#This Row],[Net_Balance]])/$J$974,0)</f>
        <v>0</v>
      </c>
      <c r="L824" t="s">
        <v>108</v>
      </c>
      <c r="M824" t="s">
        <v>76</v>
      </c>
      <c r="N824" t="s">
        <v>7</v>
      </c>
      <c r="O824">
        <v>1</v>
      </c>
      <c r="P824">
        <v>-90</v>
      </c>
      <c r="Q824">
        <v>120</v>
      </c>
      <c r="R824">
        <v>1665040826</v>
      </c>
      <c r="S824">
        <v>69</v>
      </c>
      <c r="T824" t="s">
        <v>118</v>
      </c>
      <c r="U824">
        <v>1</v>
      </c>
      <c r="V824">
        <v>-90</v>
      </c>
      <c r="W824">
        <v>0.5</v>
      </c>
      <c r="X824">
        <v>180</v>
      </c>
      <c r="Y824">
        <v>0.5</v>
      </c>
      <c r="Z824">
        <v>45</v>
      </c>
      <c r="AA824">
        <v>18225</v>
      </c>
      <c r="AB824">
        <v>135</v>
      </c>
      <c r="AC824">
        <v>2</v>
      </c>
      <c r="AD824">
        <v>0.25</v>
      </c>
      <c r="AE824">
        <v>0.75</v>
      </c>
      <c r="AF824">
        <v>2</v>
      </c>
      <c r="AG824">
        <v>0.5</v>
      </c>
      <c r="AH824">
        <v>0.25</v>
      </c>
      <c r="AI824">
        <v>0.625</v>
      </c>
      <c r="AJ824">
        <v>0.375</v>
      </c>
      <c r="AK824">
        <v>11.25</v>
      </c>
      <c r="AL824">
        <v>17085.9375</v>
      </c>
      <c r="AM824">
        <v>130.71318793450033</v>
      </c>
      <c r="AN824">
        <v>0.9</v>
      </c>
      <c r="AO824">
        <v>0.38419903534316502</v>
      </c>
      <c r="AP824">
        <v>0.61580096465683498</v>
      </c>
      <c r="AQ824" s="2">
        <f>Table4[[#This Row],[Gain]]^Table4[[#This Row],[θ]]</f>
        <v>180</v>
      </c>
      <c r="AR824" s="2">
        <f>-Table4[[#This Row],[λ]]*-Table4[[#This Row],[Loss]]^Table4[[#This Row],[θ]]</f>
        <v>180</v>
      </c>
      <c r="AS824" s="2">
        <f>Table4[[#This Row],[pie_gain]]*Table4[[#This Row],[v_n_w_g]]-Table4[[#This Row],[pie_loss]]*Table4[[#This Row],[v_n_w_l]]</f>
        <v>-41.688347276460604</v>
      </c>
      <c r="AT824" s="2">
        <f>IF(Table4[[#This Row],[diff_v]]&gt;=1,1,0)</f>
        <v>0</v>
      </c>
      <c r="AU824" s="2">
        <f>Table4[[#This Row],[Gain]]^(Table4[[#This Row],[θ]]*Table4[[#This Row],[ω_p]])</f>
        <v>182.69057421671033</v>
      </c>
      <c r="AV824" s="2">
        <f>-Table4[[#This Row],[λ]]*-Table4[[#This Row],[Loss]]^(Table4[[#This Row],[θ]]*Table4[[#This Row],[ω_n]])</f>
        <v>180</v>
      </c>
      <c r="AW824" s="2">
        <f>Table4[[#This Row],[v_n_w_g_w]]*Table4[[#This Row],[pie_gain]]-Table4[[#This Row],[v_n_w_l_w]]*Table4[[#This Row],[pie_loss]]</f>
        <v>-40.654631257881292</v>
      </c>
      <c r="AX824" s="2">
        <f>IF(Table4[[#This Row],[diff_v_w]]&gt;=1,1,0)</f>
        <v>0</v>
      </c>
      <c r="AY824" s="2">
        <f>Table4[[#This Row],[Gain]]^(Table4[[#This Row],[θ]])*Table4[[#This Row],[ω_p2]]</f>
        <v>180.36</v>
      </c>
      <c r="AZ824" s="2">
        <f>-Table4[[#This Row],[λ]]*-Table4[[#This Row],[Loss]]^(Table4[[#This Row],[θ]])*Table4[[#This Row],[ω_n2]]</f>
        <v>180</v>
      </c>
      <c r="BA824" s="2">
        <f>Table4[[#This Row],[v_n_w_g_w2]]*Table4[[#This Row],[pie_gain]]-Table4[[#This Row],[v_n_w_l_w2]]*Table4[[#This Row],[pie_loss]]</f>
        <v>-41.55003562373706</v>
      </c>
      <c r="BB824" s="2">
        <f>IF(Table4[[#This Row],[diff_v_w2]]&gt;=1,1,0)</f>
        <v>0</v>
      </c>
      <c r="BC824" s="2">
        <f>Table4[[#This Row],[Gain]]^(Table4[[#This Row],[θ]]+Table4[[#This Row],[ω_p3]])</f>
        <v>183.77803139980492</v>
      </c>
      <c r="BD824" s="2">
        <f>-Table4[[#This Row],[λ]]*-Table4[[#This Row],[Loss]]^(Table4[[#This Row],[θ]]+Table4[[#This Row],[ω_n3]])</f>
        <v>180</v>
      </c>
      <c r="BE824" s="2">
        <f>Table4[[#This Row],[v_n_w_g_w3]]*Table4[[#This Row],[pie_gain]]-Table4[[#This Row],[v_n_w_l_w3]]*Table4[[#This Row],[pie_loss]]</f>
        <v>-40.236831257159366</v>
      </c>
      <c r="BF824" s="2">
        <f>IF(Table4[[#This Row],[diff_v_w3]]&gt;=1,1,0)</f>
        <v>0</v>
      </c>
      <c r="BG824" s="2">
        <f>(Table4[[#This Row],[Accept]]-Table4[[#This Row],[projected_M1]])</f>
        <v>1</v>
      </c>
      <c r="BH824" s="2">
        <f>(Table4[[#This Row],[Accept]]-Table4[[#This Row],[projected_M2]])</f>
        <v>1</v>
      </c>
      <c r="BI824" s="2">
        <f>(Table4[[#This Row],[Accept]]-Table4[[#This Row],[projected_M3]])</f>
        <v>1</v>
      </c>
      <c r="BJ824" s="2">
        <f>(Table4[[#This Row],[Accept]]-Table4[[#This Row],[projected_M4]])</f>
        <v>1</v>
      </c>
    </row>
    <row r="825" spans="1:62" x14ac:dyDescent="0.3">
      <c r="A825">
        <v>4</v>
      </c>
      <c r="B825" t="s">
        <v>48</v>
      </c>
      <c r="C825">
        <v>1</v>
      </c>
      <c r="D825">
        <v>-2</v>
      </c>
      <c r="E825" s="22">
        <f>IF(Table4[[#This Row],[Trial]]="G1",Table4[[#This Row],[Balance]]/100,IF(Table4[[#This Row],[Trial]]="G2",Table4[[#This Row],[Balance]]/200,Table4[[#This Row],[Balance]]/500))</f>
        <v>1.2</v>
      </c>
      <c r="F825" s="22">
        <f>IF(Table4[[#This Row],[Net_Balance]]&gt;1,1+(Table4[[#This Row],[Net_Balance]]-1)/$F$974,1)</f>
        <v>1.0028571428571429</v>
      </c>
      <c r="G825" s="22">
        <f>IF(Table4[[#This Row],[Net_Balance]]&lt;1,1-(1-Table4[[#This Row],[Net_Balance]])/$F$974,1)</f>
        <v>1</v>
      </c>
      <c r="H825" s="22">
        <f>IF(Table4[[#This Row],[Net_Balance]]&gt;1,1+(Table4[[#This Row],[Net_Balance]]-1)/$H$974,1)</f>
        <v>1.002</v>
      </c>
      <c r="I825" s="22">
        <f>IF(Table4[[#This Row],[Net_Balance]]&lt;1,1-(1-Table4[[#This Row],[Net_Balance]])/$H$974,1)</f>
        <v>1</v>
      </c>
      <c r="J825" s="22">
        <f>IF(Table4[[#This Row],[Net_Balance]]&gt;1,(Table4[[#This Row],[Net_Balance]]-1)/$J$974,0)</f>
        <v>3.9999999999999992E-3</v>
      </c>
      <c r="K825" s="22">
        <f>IF(Table4[[#This Row],[Net_Balance]]&lt;1,-(1-Table4[[#This Row],[Net_Balance]])/$J$974,0)</f>
        <v>0</v>
      </c>
      <c r="L825" t="s">
        <v>108</v>
      </c>
      <c r="M825" t="s">
        <v>64</v>
      </c>
      <c r="N825" t="s">
        <v>5</v>
      </c>
      <c r="O825">
        <v>0</v>
      </c>
      <c r="P825">
        <v>0</v>
      </c>
      <c r="Q825">
        <v>120</v>
      </c>
      <c r="R825">
        <v>1665040834</v>
      </c>
      <c r="S825">
        <v>8</v>
      </c>
      <c r="T825" t="s">
        <v>118</v>
      </c>
      <c r="U825">
        <v>1</v>
      </c>
      <c r="V825">
        <v>-50</v>
      </c>
      <c r="W825">
        <v>0.5</v>
      </c>
      <c r="X825">
        <v>60</v>
      </c>
      <c r="Y825">
        <v>0.5</v>
      </c>
      <c r="Z825">
        <v>5</v>
      </c>
      <c r="AA825">
        <v>3025</v>
      </c>
      <c r="AB825">
        <v>55</v>
      </c>
      <c r="AC825">
        <v>4</v>
      </c>
      <c r="AD825">
        <v>0.25</v>
      </c>
      <c r="AE825">
        <v>0.75</v>
      </c>
      <c r="AF825">
        <v>2</v>
      </c>
      <c r="AG825">
        <v>0.5</v>
      </c>
      <c r="AH825">
        <v>0.25</v>
      </c>
      <c r="AI825">
        <v>0.625</v>
      </c>
      <c r="AJ825">
        <v>0.375</v>
      </c>
      <c r="AK825">
        <v>-8.75</v>
      </c>
      <c r="AL825">
        <v>2835.9375</v>
      </c>
      <c r="AM825">
        <v>53.253521010351982</v>
      </c>
      <c r="AN825">
        <v>0.9</v>
      </c>
      <c r="AO825">
        <v>0.38419903534316502</v>
      </c>
      <c r="AP825">
        <v>0.61580096465683498</v>
      </c>
      <c r="AQ825" s="2">
        <f>Table4[[#This Row],[Gain]]^Table4[[#This Row],[θ]]</f>
        <v>60</v>
      </c>
      <c r="AR825" s="2">
        <f>-Table4[[#This Row],[λ]]*-Table4[[#This Row],[Loss]]^Table4[[#This Row],[θ]]</f>
        <v>100</v>
      </c>
      <c r="AS825" s="2">
        <f>Table4[[#This Row],[pie_gain]]*Table4[[#This Row],[v_n_w_g]]-Table4[[#This Row],[pie_loss]]*Table4[[#This Row],[v_n_w_l]]</f>
        <v>-38.528154345093597</v>
      </c>
      <c r="AT825" s="2">
        <f>IF(Table4[[#This Row],[diff_v]]&gt;=1,1,0)</f>
        <v>0</v>
      </c>
      <c r="AU825" s="2">
        <f>Table4[[#This Row],[Gain]]^(Table4[[#This Row],[θ]]*Table4[[#This Row],[ω_p]])</f>
        <v>60.706009080090013</v>
      </c>
      <c r="AV825" s="2">
        <f>-Table4[[#This Row],[λ]]*-Table4[[#This Row],[Loss]]^(Table4[[#This Row],[θ]]*Table4[[#This Row],[ω_n]])</f>
        <v>100</v>
      </c>
      <c r="AW825" s="2">
        <f>Table4[[#This Row],[v_n_w_g_w]]*Table4[[#This Row],[pie_gain]]-Table4[[#This Row],[v_n_w_l_w]]*Table4[[#This Row],[pie_loss]]</f>
        <v>-38.256906337579494</v>
      </c>
      <c r="AX825" s="2">
        <f>IF(Table4[[#This Row],[diff_v_w]]&gt;=1,1,0)</f>
        <v>0</v>
      </c>
      <c r="AY825" s="2">
        <f>Table4[[#This Row],[Gain]]^(Table4[[#This Row],[θ]])*Table4[[#This Row],[ω_p2]]</f>
        <v>60.12</v>
      </c>
      <c r="AZ825" s="2">
        <f>-Table4[[#This Row],[λ]]*-Table4[[#This Row],[Loss]]^(Table4[[#This Row],[θ]])*Table4[[#This Row],[ω_n2]]</f>
        <v>100</v>
      </c>
      <c r="BA825" s="2">
        <f>Table4[[#This Row],[v_n_w_g_w2]]*Table4[[#This Row],[pie_gain]]-Table4[[#This Row],[v_n_w_l_w2]]*Table4[[#This Row],[pie_loss]]</f>
        <v>-38.48205046085242</v>
      </c>
      <c r="BB825" s="2">
        <f>IF(Table4[[#This Row],[diff_v_w2]]&gt;=1,1,0)</f>
        <v>0</v>
      </c>
      <c r="BC825" s="2">
        <f>Table4[[#This Row],[Gain]]^(Table4[[#This Row],[θ]]+Table4[[#This Row],[ω_p3]])</f>
        <v>60.990733358087439</v>
      </c>
      <c r="BD825" s="2">
        <f>-Table4[[#This Row],[λ]]*-Table4[[#This Row],[Loss]]^(Table4[[#This Row],[θ]]+Table4[[#This Row],[ω_n3]])</f>
        <v>100</v>
      </c>
      <c r="BE825" s="2">
        <f>Table4[[#This Row],[v_n_w_g_w3]]*Table4[[#This Row],[pie_gain]]-Table4[[#This Row],[v_n_w_l_w3]]*Table4[[#This Row],[pie_loss]]</f>
        <v>-38.147515544634103</v>
      </c>
      <c r="BF825" s="2">
        <f>IF(Table4[[#This Row],[diff_v_w3]]&gt;=1,1,0)</f>
        <v>0</v>
      </c>
      <c r="BG825" s="2">
        <f>(Table4[[#This Row],[Accept]]-Table4[[#This Row],[projected_M1]])</f>
        <v>0</v>
      </c>
      <c r="BH825" s="2">
        <f>(Table4[[#This Row],[Accept]]-Table4[[#This Row],[projected_M2]])</f>
        <v>0</v>
      </c>
      <c r="BI825" s="2">
        <f>(Table4[[#This Row],[Accept]]-Table4[[#This Row],[projected_M3]])</f>
        <v>0</v>
      </c>
      <c r="BJ825" s="2">
        <f>(Table4[[#This Row],[Accept]]-Table4[[#This Row],[projected_M4]])</f>
        <v>0</v>
      </c>
    </row>
    <row r="826" spans="1:62" x14ac:dyDescent="0.3">
      <c r="A826">
        <v>6</v>
      </c>
      <c r="B826" t="s">
        <v>48</v>
      </c>
      <c r="C826">
        <v>1</v>
      </c>
      <c r="D826">
        <v>-2</v>
      </c>
      <c r="E826" s="22">
        <f>IF(Table4[[#This Row],[Trial]]="G1",Table4[[#This Row],[Balance]]/100,IF(Table4[[#This Row],[Trial]]="G2",Table4[[#This Row],[Balance]]/200,Table4[[#This Row],[Balance]]/500))</f>
        <v>1.2</v>
      </c>
      <c r="F826" s="22">
        <f>IF(Table4[[#This Row],[Net_Balance]]&gt;1,1+(Table4[[#This Row],[Net_Balance]]-1)/$F$974,1)</f>
        <v>1.0028571428571429</v>
      </c>
      <c r="G826" s="22">
        <f>IF(Table4[[#This Row],[Net_Balance]]&lt;1,1-(1-Table4[[#This Row],[Net_Balance]])/$F$974,1)</f>
        <v>1</v>
      </c>
      <c r="H826" s="22">
        <f>IF(Table4[[#This Row],[Net_Balance]]&gt;1,1+(Table4[[#This Row],[Net_Balance]]-1)/$H$974,1)</f>
        <v>1.002</v>
      </c>
      <c r="I826" s="22">
        <f>IF(Table4[[#This Row],[Net_Balance]]&lt;1,1-(1-Table4[[#This Row],[Net_Balance]])/$H$974,1)</f>
        <v>1</v>
      </c>
      <c r="J826" s="22">
        <f>IF(Table4[[#This Row],[Net_Balance]]&gt;1,(Table4[[#This Row],[Net_Balance]]-1)/$J$974,0)</f>
        <v>3.9999999999999992E-3</v>
      </c>
      <c r="K826" s="22">
        <f>IF(Table4[[#This Row],[Net_Balance]]&lt;1,-(1-Table4[[#This Row],[Net_Balance]])/$J$974,0)</f>
        <v>0</v>
      </c>
      <c r="L826" t="s">
        <v>108</v>
      </c>
      <c r="M826" t="s">
        <v>101</v>
      </c>
      <c r="N826" t="s">
        <v>5</v>
      </c>
      <c r="O826">
        <v>0</v>
      </c>
      <c r="P826">
        <v>0</v>
      </c>
      <c r="Q826">
        <v>120</v>
      </c>
      <c r="R826">
        <v>1665040934</v>
      </c>
      <c r="S826">
        <v>72</v>
      </c>
      <c r="T826" t="s">
        <v>118</v>
      </c>
      <c r="U826">
        <v>1</v>
      </c>
      <c r="V826">
        <v>-90</v>
      </c>
      <c r="W826">
        <v>0.5</v>
      </c>
      <c r="X826">
        <v>100</v>
      </c>
      <c r="Y826">
        <v>0.5</v>
      </c>
      <c r="Z826">
        <v>5</v>
      </c>
      <c r="AA826">
        <v>9025</v>
      </c>
      <c r="AB826">
        <v>95</v>
      </c>
      <c r="AC826">
        <v>2</v>
      </c>
      <c r="AD826">
        <v>0.25</v>
      </c>
      <c r="AE826">
        <v>0.75</v>
      </c>
      <c r="AF826">
        <v>2</v>
      </c>
      <c r="AG826">
        <v>0.5</v>
      </c>
      <c r="AH826">
        <v>0.25</v>
      </c>
      <c r="AI826">
        <v>0.625</v>
      </c>
      <c r="AJ826">
        <v>0.375</v>
      </c>
      <c r="AK826">
        <v>-18.75</v>
      </c>
      <c r="AL826">
        <v>8460.9375</v>
      </c>
      <c r="AM826">
        <v>91.983354472426157</v>
      </c>
      <c r="AN826">
        <v>0.9</v>
      </c>
      <c r="AO826">
        <v>0.38419903534316502</v>
      </c>
      <c r="AP826">
        <v>0.61580096465683498</v>
      </c>
      <c r="AQ826" s="2">
        <f>Table4[[#This Row],[Gain]]^Table4[[#This Row],[θ]]</f>
        <v>100</v>
      </c>
      <c r="AR826" s="2">
        <f>-Table4[[#This Row],[λ]]*-Table4[[#This Row],[Loss]]^Table4[[#This Row],[θ]]</f>
        <v>180</v>
      </c>
      <c r="AS826" s="2">
        <f>Table4[[#This Row],[pie_gain]]*Table4[[#This Row],[v_n_w_g]]-Table4[[#This Row],[pie_loss]]*Table4[[#This Row],[v_n_w_l]]</f>
        <v>-72.424270103913798</v>
      </c>
      <c r="AT826" s="2">
        <f>IF(Table4[[#This Row],[diff_v]]&gt;=1,1,0)</f>
        <v>0</v>
      </c>
      <c r="AU826" s="2">
        <f>Table4[[#This Row],[Gain]]^(Table4[[#This Row],[θ]]*Table4[[#This Row],[ω_p]])</f>
        <v>101.32445716052236</v>
      </c>
      <c r="AV826" s="2">
        <f>-Table4[[#This Row],[λ]]*-Table4[[#This Row],[Loss]]^(Table4[[#This Row],[θ]]*Table4[[#This Row],[ω_n]])</f>
        <v>180</v>
      </c>
      <c r="AW826" s="2">
        <f>Table4[[#This Row],[v_n_w_g_w]]*Table4[[#This Row],[pie_gain]]-Table4[[#This Row],[v_n_w_l_w]]*Table4[[#This Row],[pie_loss]]</f>
        <v>-71.915414940487764</v>
      </c>
      <c r="AX826" s="2">
        <f>IF(Table4[[#This Row],[diff_v_w]]&gt;=1,1,0)</f>
        <v>0</v>
      </c>
      <c r="AY826" s="2">
        <f>Table4[[#This Row],[Gain]]^(Table4[[#This Row],[θ]])*Table4[[#This Row],[ω_p2]]</f>
        <v>100.2</v>
      </c>
      <c r="AZ826" s="2">
        <f>-Table4[[#This Row],[λ]]*-Table4[[#This Row],[Loss]]^(Table4[[#This Row],[θ]])*Table4[[#This Row],[ω_n2]]</f>
        <v>180</v>
      </c>
      <c r="BA826" s="2">
        <f>Table4[[#This Row],[v_n_w_g_w2]]*Table4[[#This Row],[pie_gain]]-Table4[[#This Row],[v_n_w_l_w2]]*Table4[[#This Row],[pie_loss]]</f>
        <v>-72.347430296845175</v>
      </c>
      <c r="BB826" s="2">
        <f>IF(Table4[[#This Row],[diff_v_w2]]&gt;=1,1,0)</f>
        <v>0</v>
      </c>
      <c r="BC826" s="2">
        <f>Table4[[#This Row],[Gain]]^(Table4[[#This Row],[θ]]+Table4[[#This Row],[ω_p3]])</f>
        <v>101.85913880541176</v>
      </c>
      <c r="BD826" s="2">
        <f>-Table4[[#This Row],[λ]]*-Table4[[#This Row],[Loss]]^(Table4[[#This Row],[θ]]+Table4[[#This Row],[ω_n3]])</f>
        <v>180</v>
      </c>
      <c r="BE826" s="2">
        <f>Table4[[#This Row],[v_n_w_g_w3]]*Table4[[#This Row],[pie_gain]]-Table4[[#This Row],[v_n_w_l_w3]]*Table4[[#This Row],[pie_loss]]</f>
        <v>-71.709990768305559</v>
      </c>
      <c r="BF826" s="2">
        <f>IF(Table4[[#This Row],[diff_v_w3]]&gt;=1,1,0)</f>
        <v>0</v>
      </c>
      <c r="BG826" s="2">
        <f>(Table4[[#This Row],[Accept]]-Table4[[#This Row],[projected_M1]])</f>
        <v>0</v>
      </c>
      <c r="BH826" s="2">
        <f>(Table4[[#This Row],[Accept]]-Table4[[#This Row],[projected_M2]])</f>
        <v>0</v>
      </c>
      <c r="BI826" s="2">
        <f>(Table4[[#This Row],[Accept]]-Table4[[#This Row],[projected_M3]])</f>
        <v>0</v>
      </c>
      <c r="BJ826" s="2">
        <f>(Table4[[#This Row],[Accept]]-Table4[[#This Row],[projected_M4]])</f>
        <v>0</v>
      </c>
    </row>
    <row r="827" spans="1:62" x14ac:dyDescent="0.3">
      <c r="A827">
        <v>7</v>
      </c>
      <c r="B827" t="s">
        <v>48</v>
      </c>
      <c r="C827">
        <v>1</v>
      </c>
      <c r="D827">
        <v>-2</v>
      </c>
      <c r="E827" s="22">
        <f>IF(Table4[[#This Row],[Trial]]="G1",Table4[[#This Row],[Balance]]/100,IF(Table4[[#This Row],[Trial]]="G2",Table4[[#This Row],[Balance]]/200,Table4[[#This Row],[Balance]]/500))</f>
        <v>1.1000000000000001</v>
      </c>
      <c r="F827" s="22">
        <f>IF(Table4[[#This Row],[Net_Balance]]&gt;1,1+(Table4[[#This Row],[Net_Balance]]-1)/$F$974,1)</f>
        <v>1.0014285714285713</v>
      </c>
      <c r="G827" s="22">
        <f>IF(Table4[[#This Row],[Net_Balance]]&lt;1,1-(1-Table4[[#This Row],[Net_Balance]])/$F$974,1)</f>
        <v>1</v>
      </c>
      <c r="H827" s="22">
        <f>IF(Table4[[#This Row],[Net_Balance]]&gt;1,1+(Table4[[#This Row],[Net_Balance]]-1)/$H$974,1)</f>
        <v>1.0009999999999999</v>
      </c>
      <c r="I827" s="22">
        <f>IF(Table4[[#This Row],[Net_Balance]]&lt;1,1-(1-Table4[[#This Row],[Net_Balance]])/$H$974,1)</f>
        <v>1</v>
      </c>
      <c r="J827" s="22">
        <f>IF(Table4[[#This Row],[Net_Balance]]&gt;1,(Table4[[#This Row],[Net_Balance]]-1)/$J$974,0)</f>
        <v>2.0000000000000018E-3</v>
      </c>
      <c r="K827" s="22">
        <f>IF(Table4[[#This Row],[Net_Balance]]&lt;1,-(1-Table4[[#This Row],[Net_Balance]])/$J$974,0)</f>
        <v>0</v>
      </c>
      <c r="L827" t="s">
        <v>108</v>
      </c>
      <c r="M827" t="s">
        <v>92</v>
      </c>
      <c r="N827" t="s">
        <v>7</v>
      </c>
      <c r="O827">
        <v>1</v>
      </c>
      <c r="P827">
        <v>-10</v>
      </c>
      <c r="Q827">
        <v>110</v>
      </c>
      <c r="R827">
        <v>1665040943</v>
      </c>
      <c r="S827">
        <v>9</v>
      </c>
      <c r="T827" t="s">
        <v>117</v>
      </c>
      <c r="U827">
        <v>0</v>
      </c>
      <c r="V827">
        <v>-10</v>
      </c>
      <c r="W827">
        <v>0.5</v>
      </c>
      <c r="X827">
        <v>30</v>
      </c>
      <c r="Y827">
        <v>0.5</v>
      </c>
      <c r="Z827">
        <v>10</v>
      </c>
      <c r="AA827">
        <v>400</v>
      </c>
      <c r="AB827">
        <v>20</v>
      </c>
      <c r="AC827">
        <v>4</v>
      </c>
      <c r="AD827">
        <v>0.25</v>
      </c>
      <c r="AE827">
        <v>0.75</v>
      </c>
      <c r="AF827">
        <v>2</v>
      </c>
      <c r="AG827">
        <v>0.5</v>
      </c>
      <c r="AH827">
        <v>0.25</v>
      </c>
      <c r="AI827">
        <v>0.625</v>
      </c>
      <c r="AJ827">
        <v>0.375</v>
      </c>
      <c r="AK827">
        <v>5</v>
      </c>
      <c r="AL827">
        <v>375</v>
      </c>
      <c r="AM827">
        <v>19.364916731037084</v>
      </c>
      <c r="AN827">
        <v>0.9</v>
      </c>
      <c r="AO827">
        <v>0.38419903534316502</v>
      </c>
      <c r="AP827">
        <v>0.61580096465683498</v>
      </c>
      <c r="AQ827" s="2">
        <f>Table4[[#This Row],[Gain]]^Table4[[#This Row],[θ]]</f>
        <v>30</v>
      </c>
      <c r="AR827" s="2">
        <f>-Table4[[#This Row],[λ]]*-Table4[[#This Row],[Loss]]^Table4[[#This Row],[θ]]</f>
        <v>20</v>
      </c>
      <c r="AS827" s="2">
        <f>Table4[[#This Row],[pie_gain]]*Table4[[#This Row],[v_n_w_g]]-Table4[[#This Row],[pie_loss]]*Table4[[#This Row],[v_n_w_l]]</f>
        <v>-0.79004823284174996</v>
      </c>
      <c r="AT827" s="2">
        <f>IF(Table4[[#This Row],[diff_v]]&gt;=1,1,0)</f>
        <v>0</v>
      </c>
      <c r="AU827" s="2">
        <f>Table4[[#This Row],[Gain]]^(Table4[[#This Row],[θ]]*Table4[[#This Row],[ω_p]])</f>
        <v>30.146120303164533</v>
      </c>
      <c r="AV827" s="2">
        <f>-Table4[[#This Row],[λ]]*-Table4[[#This Row],[Loss]]^(Table4[[#This Row],[θ]]*Table4[[#This Row],[ω_n]])</f>
        <v>20</v>
      </c>
      <c r="AW827" s="2">
        <f>Table4[[#This Row],[v_n_w_g_w]]*Table4[[#This Row],[pie_gain]]-Table4[[#This Row],[v_n_w_l_w]]*Table4[[#This Row],[pie_loss]]</f>
        <v>-0.73390895332188499</v>
      </c>
      <c r="AX827" s="2">
        <f>IF(Table4[[#This Row],[diff_v_w]]&gt;=1,1,0)</f>
        <v>0</v>
      </c>
      <c r="AY827" s="2">
        <f>Table4[[#This Row],[Gain]]^(Table4[[#This Row],[θ]])*Table4[[#This Row],[ω_p2]]</f>
        <v>30.029999999999998</v>
      </c>
      <c r="AZ827" s="2">
        <f>-Table4[[#This Row],[λ]]*-Table4[[#This Row],[Loss]]^(Table4[[#This Row],[θ]])*Table4[[#This Row],[ω_n2]]</f>
        <v>20</v>
      </c>
      <c r="BA827" s="2">
        <f>Table4[[#This Row],[v_n_w_g_w2]]*Table4[[#This Row],[pie_gain]]-Table4[[#This Row],[v_n_w_l_w2]]*Table4[[#This Row],[pie_loss]]</f>
        <v>-0.77852226178145578</v>
      </c>
      <c r="BB827" s="2">
        <f>IF(Table4[[#This Row],[diff_v_w2]]&gt;=1,1,0)</f>
        <v>0</v>
      </c>
      <c r="BC827" s="2">
        <f>Table4[[#This Row],[Gain]]^(Table4[[#This Row],[θ]]+Table4[[#This Row],[ω_p3]])</f>
        <v>30.204767508019149</v>
      </c>
      <c r="BD827" s="2">
        <f>-Table4[[#This Row],[λ]]*-Table4[[#This Row],[Loss]]^(Table4[[#This Row],[θ]]+Table4[[#This Row],[ω_n3]])</f>
        <v>20</v>
      </c>
      <c r="BE827" s="2">
        <f>Table4[[#This Row],[v_n_w_g_w3]]*Table4[[#This Row],[pie_gain]]-Table4[[#This Row],[v_n_w_l_w3]]*Table4[[#This Row],[pie_loss]]</f>
        <v>-0.71137675379116772</v>
      </c>
      <c r="BF827" s="2">
        <f>IF(Table4[[#This Row],[diff_v_w3]]&gt;=1,1,0)</f>
        <v>0</v>
      </c>
      <c r="BG827" s="2">
        <f>(Table4[[#This Row],[Accept]]-Table4[[#This Row],[projected_M1]])</f>
        <v>1</v>
      </c>
      <c r="BH827" s="2">
        <f>(Table4[[#This Row],[Accept]]-Table4[[#This Row],[projected_M2]])</f>
        <v>1</v>
      </c>
      <c r="BI827" s="2">
        <f>(Table4[[#This Row],[Accept]]-Table4[[#This Row],[projected_M3]])</f>
        <v>1</v>
      </c>
      <c r="BJ827" s="2">
        <f>(Table4[[#This Row],[Accept]]-Table4[[#This Row],[projected_M4]])</f>
        <v>1</v>
      </c>
    </row>
    <row r="828" spans="1:62" x14ac:dyDescent="0.3">
      <c r="A828">
        <v>8</v>
      </c>
      <c r="B828" t="s">
        <v>48</v>
      </c>
      <c r="C828">
        <v>1</v>
      </c>
      <c r="D828">
        <v>-2</v>
      </c>
      <c r="E828" s="22">
        <f>IF(Table4[[#This Row],[Trial]]="G1",Table4[[#This Row],[Balance]]/100,IF(Table4[[#This Row],[Trial]]="G2",Table4[[#This Row],[Balance]]/200,Table4[[#This Row],[Balance]]/500))</f>
        <v>1.1000000000000001</v>
      </c>
      <c r="F828" s="22">
        <f>IF(Table4[[#This Row],[Net_Balance]]&gt;1,1+(Table4[[#This Row],[Net_Balance]]-1)/$F$974,1)</f>
        <v>1.0014285714285713</v>
      </c>
      <c r="G828" s="22">
        <f>IF(Table4[[#This Row],[Net_Balance]]&lt;1,1-(1-Table4[[#This Row],[Net_Balance]])/$F$974,1)</f>
        <v>1</v>
      </c>
      <c r="H828" s="22">
        <f>IF(Table4[[#This Row],[Net_Balance]]&gt;1,1+(Table4[[#This Row],[Net_Balance]]-1)/$H$974,1)</f>
        <v>1.0009999999999999</v>
      </c>
      <c r="I828" s="22">
        <f>IF(Table4[[#This Row],[Net_Balance]]&lt;1,1-(1-Table4[[#This Row],[Net_Balance]])/$H$974,1)</f>
        <v>1</v>
      </c>
      <c r="J828" s="22">
        <f>IF(Table4[[#This Row],[Net_Balance]]&gt;1,(Table4[[#This Row],[Net_Balance]]-1)/$J$974,0)</f>
        <v>2.0000000000000018E-3</v>
      </c>
      <c r="K828" s="22">
        <f>IF(Table4[[#This Row],[Net_Balance]]&lt;1,-(1-Table4[[#This Row],[Net_Balance]])/$J$974,0)</f>
        <v>0</v>
      </c>
      <c r="L828" t="s">
        <v>108</v>
      </c>
      <c r="M828" t="s">
        <v>93</v>
      </c>
      <c r="N828" t="s">
        <v>5</v>
      </c>
      <c r="O828">
        <v>0</v>
      </c>
      <c r="P828">
        <v>0</v>
      </c>
      <c r="Q828">
        <v>110</v>
      </c>
      <c r="R828">
        <v>1665040950</v>
      </c>
      <c r="S828">
        <v>7</v>
      </c>
      <c r="T828" t="s">
        <v>117</v>
      </c>
      <c r="U828">
        <v>0</v>
      </c>
      <c r="V828">
        <v>-90</v>
      </c>
      <c r="W828">
        <v>0.5</v>
      </c>
      <c r="X828">
        <v>100</v>
      </c>
      <c r="Y828">
        <v>0.5</v>
      </c>
      <c r="Z828">
        <v>5</v>
      </c>
      <c r="AA828">
        <v>9025</v>
      </c>
      <c r="AB828">
        <v>95</v>
      </c>
      <c r="AC828">
        <v>4</v>
      </c>
      <c r="AD828">
        <v>0.25</v>
      </c>
      <c r="AE828">
        <v>0.75</v>
      </c>
      <c r="AF828">
        <v>1</v>
      </c>
      <c r="AG828">
        <v>0.25</v>
      </c>
      <c r="AH828">
        <v>0.5</v>
      </c>
      <c r="AI828">
        <v>0.375</v>
      </c>
      <c r="AJ828">
        <v>0.625</v>
      </c>
      <c r="AK828">
        <v>28.75</v>
      </c>
      <c r="AL828">
        <v>8460.9375</v>
      </c>
      <c r="AM828">
        <v>91.983354472426157</v>
      </c>
      <c r="AN828">
        <v>0.9</v>
      </c>
      <c r="AO828">
        <v>0.60844334427391233</v>
      </c>
      <c r="AP828">
        <v>0.39155665572608767</v>
      </c>
      <c r="AQ828" s="2">
        <f>Table4[[#This Row],[Gain]]^Table4[[#This Row],[θ]]</f>
        <v>100</v>
      </c>
      <c r="AR828" s="2">
        <f>-Table4[[#This Row],[λ]]*-Table4[[#This Row],[Loss]]^Table4[[#This Row],[θ]]</f>
        <v>180</v>
      </c>
      <c r="AS828" s="2">
        <f>Table4[[#This Row],[pie_gain]]*Table4[[#This Row],[v_n_w_g]]-Table4[[#This Row],[pie_loss]]*Table4[[#This Row],[v_n_w_l]]</f>
        <v>-9.6358636033045428</v>
      </c>
      <c r="AT828" s="2">
        <f>IF(Table4[[#This Row],[diff_v]]&gt;=1,1,0)</f>
        <v>0</v>
      </c>
      <c r="AU828" s="2">
        <f>Table4[[#This Row],[Gain]]^(Table4[[#This Row],[θ]]*Table4[[#This Row],[ω_p]])</f>
        <v>100.66005024860772</v>
      </c>
      <c r="AV828" s="2">
        <f>-Table4[[#This Row],[λ]]*-Table4[[#This Row],[Loss]]^(Table4[[#This Row],[θ]]*Table4[[#This Row],[ω_n]])</f>
        <v>180</v>
      </c>
      <c r="AW828" s="2">
        <f>Table4[[#This Row],[v_n_w_g_w]]*Table4[[#This Row],[pie_gain]]-Table4[[#This Row],[v_n_w_l_w]]*Table4[[#This Row],[pie_loss]]</f>
        <v>-9.2342604226528309</v>
      </c>
      <c r="AX828" s="2">
        <f>IF(Table4[[#This Row],[diff_v_w]]&gt;=1,1,0)</f>
        <v>0</v>
      </c>
      <c r="AY828" s="2">
        <f>Table4[[#This Row],[Gain]]^(Table4[[#This Row],[θ]])*Table4[[#This Row],[ω_p2]]</f>
        <v>100.1</v>
      </c>
      <c r="AZ828" s="2">
        <f>-Table4[[#This Row],[λ]]*-Table4[[#This Row],[Loss]]^(Table4[[#This Row],[θ]])*Table4[[#This Row],[ω_n2]]</f>
        <v>180</v>
      </c>
      <c r="BA828" s="2">
        <f>Table4[[#This Row],[v_n_w_g_w2]]*Table4[[#This Row],[pie_gain]]-Table4[[#This Row],[v_n_w_l_w2]]*Table4[[#This Row],[pie_loss]]</f>
        <v>-9.5750192688771563</v>
      </c>
      <c r="BB828" s="2">
        <f>IF(Table4[[#This Row],[diff_v_w2]]&gt;=1,1,0)</f>
        <v>0</v>
      </c>
      <c r="BC828" s="2">
        <f>Table4[[#This Row],[Gain]]^(Table4[[#This Row],[θ]]+Table4[[#This Row],[ω_p3]])</f>
        <v>100.92528860766851</v>
      </c>
      <c r="BD828" s="2">
        <f>-Table4[[#This Row],[λ]]*-Table4[[#This Row],[Loss]]^(Table4[[#This Row],[θ]]+Table4[[#This Row],[ω_n3]])</f>
        <v>180</v>
      </c>
      <c r="BE828" s="2">
        <f>Table4[[#This Row],[v_n_w_g_w3]]*Table4[[#This Row],[pie_gain]]-Table4[[#This Row],[v_n_w_l_w3]]*Table4[[#This Row],[pie_loss]]</f>
        <v>-9.0728779084361619</v>
      </c>
      <c r="BF828" s="2">
        <f>IF(Table4[[#This Row],[diff_v_w3]]&gt;=1,1,0)</f>
        <v>0</v>
      </c>
      <c r="BG828" s="2">
        <f>(Table4[[#This Row],[Accept]]-Table4[[#This Row],[projected_M1]])</f>
        <v>0</v>
      </c>
      <c r="BH828" s="2">
        <f>(Table4[[#This Row],[Accept]]-Table4[[#This Row],[projected_M2]])</f>
        <v>0</v>
      </c>
      <c r="BI828" s="2">
        <f>(Table4[[#This Row],[Accept]]-Table4[[#This Row],[projected_M3]])</f>
        <v>0</v>
      </c>
      <c r="BJ828" s="2">
        <f>(Table4[[#This Row],[Accept]]-Table4[[#This Row],[projected_M4]])</f>
        <v>0</v>
      </c>
    </row>
    <row r="829" spans="1:62" x14ac:dyDescent="0.3">
      <c r="A829">
        <v>10</v>
      </c>
      <c r="B829" t="s">
        <v>48</v>
      </c>
      <c r="C829">
        <v>1</v>
      </c>
      <c r="D829">
        <v>-2</v>
      </c>
      <c r="E829" s="22">
        <f>IF(Table4[[#This Row],[Trial]]="G1",Table4[[#This Row],[Balance]]/100,IF(Table4[[#This Row],[Trial]]="G2",Table4[[#This Row],[Balance]]/200,Table4[[#This Row],[Balance]]/500))</f>
        <v>1.1000000000000001</v>
      </c>
      <c r="F829" s="22">
        <f>IF(Table4[[#This Row],[Net_Balance]]&gt;1,1+(Table4[[#This Row],[Net_Balance]]-1)/$F$974,1)</f>
        <v>1.0014285714285713</v>
      </c>
      <c r="G829" s="22">
        <f>IF(Table4[[#This Row],[Net_Balance]]&lt;1,1-(1-Table4[[#This Row],[Net_Balance]])/$F$974,1)</f>
        <v>1</v>
      </c>
      <c r="H829" s="22">
        <f>IF(Table4[[#This Row],[Net_Balance]]&gt;1,1+(Table4[[#This Row],[Net_Balance]]-1)/$H$974,1)</f>
        <v>1.0009999999999999</v>
      </c>
      <c r="I829" s="22">
        <f>IF(Table4[[#This Row],[Net_Balance]]&lt;1,1-(1-Table4[[#This Row],[Net_Balance]])/$H$974,1)</f>
        <v>1</v>
      </c>
      <c r="J829" s="22">
        <f>IF(Table4[[#This Row],[Net_Balance]]&gt;1,(Table4[[#This Row],[Net_Balance]]-1)/$J$974,0)</f>
        <v>2.0000000000000018E-3</v>
      </c>
      <c r="K829" s="22">
        <f>IF(Table4[[#This Row],[Net_Balance]]&lt;1,-(1-Table4[[#This Row],[Net_Balance]])/$J$974,0)</f>
        <v>0</v>
      </c>
      <c r="L829" t="s">
        <v>108</v>
      </c>
      <c r="M829" t="s">
        <v>51</v>
      </c>
      <c r="N829" t="s">
        <v>5</v>
      </c>
      <c r="O829">
        <v>0</v>
      </c>
      <c r="P829">
        <v>0</v>
      </c>
      <c r="Q829">
        <v>110</v>
      </c>
      <c r="R829">
        <v>1665040968</v>
      </c>
      <c r="S829">
        <v>12</v>
      </c>
      <c r="T829" t="s">
        <v>117</v>
      </c>
      <c r="U829">
        <v>0</v>
      </c>
      <c r="V829">
        <v>-90</v>
      </c>
      <c r="W829">
        <v>0.5</v>
      </c>
      <c r="X829">
        <v>80</v>
      </c>
      <c r="Y829">
        <v>0.5</v>
      </c>
      <c r="Z829">
        <v>-5</v>
      </c>
      <c r="AA829">
        <v>7225</v>
      </c>
      <c r="AB829">
        <v>85</v>
      </c>
      <c r="AC829">
        <v>4</v>
      </c>
      <c r="AD829">
        <v>0.25</v>
      </c>
      <c r="AE829">
        <v>0.75</v>
      </c>
      <c r="AF829">
        <v>1</v>
      </c>
      <c r="AG829">
        <v>0.25</v>
      </c>
      <c r="AH829">
        <v>0.5</v>
      </c>
      <c r="AI829">
        <v>0.375</v>
      </c>
      <c r="AJ829">
        <v>0.625</v>
      </c>
      <c r="AK829">
        <v>16.25</v>
      </c>
      <c r="AL829">
        <v>6773.4375</v>
      </c>
      <c r="AM829">
        <v>82.300896106907615</v>
      </c>
      <c r="AN829">
        <v>0.9</v>
      </c>
      <c r="AO829">
        <v>0.60844334427391233</v>
      </c>
      <c r="AP829">
        <v>0.39155665572608767</v>
      </c>
      <c r="AQ829" s="2">
        <f>Table4[[#This Row],[Gain]]^Table4[[#This Row],[θ]]</f>
        <v>80</v>
      </c>
      <c r="AR829" s="2">
        <f>-Table4[[#This Row],[λ]]*-Table4[[#This Row],[Loss]]^Table4[[#This Row],[θ]]</f>
        <v>180</v>
      </c>
      <c r="AS829" s="2">
        <f>Table4[[#This Row],[pie_gain]]*Table4[[#This Row],[v_n_w_g]]-Table4[[#This Row],[pie_loss]]*Table4[[#This Row],[v_n_w_l]]</f>
        <v>-21.804730488782788</v>
      </c>
      <c r="AT829" s="2">
        <f>IF(Table4[[#This Row],[diff_v]]&gt;=1,1,0)</f>
        <v>0</v>
      </c>
      <c r="AU829" s="2">
        <f>Table4[[#This Row],[Gain]]^(Table4[[#This Row],[θ]]*Table4[[#This Row],[ω_p]])</f>
        <v>80.502373843061335</v>
      </c>
      <c r="AV829" s="2">
        <f>-Table4[[#This Row],[λ]]*-Table4[[#This Row],[Loss]]^(Table4[[#This Row],[θ]]*Table4[[#This Row],[ω_n]])</f>
        <v>180</v>
      </c>
      <c r="AW829" s="2">
        <f>Table4[[#This Row],[v_n_w_g_w]]*Table4[[#This Row],[pie_gain]]-Table4[[#This Row],[v_n_w_l_w]]*Table4[[#This Row],[pie_loss]]</f>
        <v>-21.49906446763481</v>
      </c>
      <c r="AX829" s="2">
        <f>IF(Table4[[#This Row],[diff_v_w]]&gt;=1,1,0)</f>
        <v>0</v>
      </c>
      <c r="AY829" s="2">
        <f>Table4[[#This Row],[Gain]]^(Table4[[#This Row],[θ]])*Table4[[#This Row],[ω_p2]]</f>
        <v>80.079999999999984</v>
      </c>
      <c r="AZ829" s="2">
        <f>-Table4[[#This Row],[λ]]*-Table4[[#This Row],[Loss]]^(Table4[[#This Row],[θ]])*Table4[[#This Row],[ω_n2]]</f>
        <v>180</v>
      </c>
      <c r="BA829" s="2">
        <f>Table4[[#This Row],[v_n_w_g_w2]]*Table4[[#This Row],[pie_gain]]-Table4[[#This Row],[v_n_w_l_w2]]*Table4[[#This Row],[pie_loss]]</f>
        <v>-21.756055021240883</v>
      </c>
      <c r="BB829" s="2">
        <f>IF(Table4[[#This Row],[diff_v_w2]]&gt;=1,1,0)</f>
        <v>0</v>
      </c>
      <c r="BC829" s="2">
        <f>Table4[[#This Row],[Gain]]^(Table4[[#This Row],[θ]]+Table4[[#This Row],[ω_p3]])</f>
        <v>80.704205601834772</v>
      </c>
      <c r="BD829" s="2">
        <f>-Table4[[#This Row],[λ]]*-Table4[[#This Row],[Loss]]^(Table4[[#This Row],[θ]]+Table4[[#This Row],[ω_n3]])</f>
        <v>180</v>
      </c>
      <c r="BE829" s="2">
        <f>Table4[[#This Row],[v_n_w_g_w3]]*Table4[[#This Row],[pie_gain]]-Table4[[#This Row],[v_n_w_l_w3]]*Table4[[#This Row],[pie_loss]]</f>
        <v>-21.376261277346018</v>
      </c>
      <c r="BF829" s="2">
        <f>IF(Table4[[#This Row],[diff_v_w3]]&gt;=1,1,0)</f>
        <v>0</v>
      </c>
      <c r="BG829" s="2">
        <f>(Table4[[#This Row],[Accept]]-Table4[[#This Row],[projected_M1]])</f>
        <v>0</v>
      </c>
      <c r="BH829" s="2">
        <f>(Table4[[#This Row],[Accept]]-Table4[[#This Row],[projected_M2]])</f>
        <v>0</v>
      </c>
      <c r="BI829" s="2">
        <f>(Table4[[#This Row],[Accept]]-Table4[[#This Row],[projected_M3]])</f>
        <v>0</v>
      </c>
      <c r="BJ829" s="2">
        <f>(Table4[[#This Row],[Accept]]-Table4[[#This Row],[projected_M4]])</f>
        <v>0</v>
      </c>
    </row>
    <row r="830" spans="1:62" x14ac:dyDescent="0.3">
      <c r="A830">
        <v>11</v>
      </c>
      <c r="B830" t="s">
        <v>48</v>
      </c>
      <c r="C830">
        <v>1</v>
      </c>
      <c r="D830">
        <v>-2</v>
      </c>
      <c r="E830" s="22">
        <f>IF(Table4[[#This Row],[Trial]]="G1",Table4[[#This Row],[Balance]]/100,IF(Table4[[#This Row],[Trial]]="G2",Table4[[#This Row],[Balance]]/200,Table4[[#This Row],[Balance]]/500))</f>
        <v>1</v>
      </c>
      <c r="F830" s="22">
        <f>IF(Table4[[#This Row],[Net_Balance]]&gt;1,1+(Table4[[#This Row],[Net_Balance]]-1)/$F$974,1)</f>
        <v>1</v>
      </c>
      <c r="G830" s="22">
        <f>IF(Table4[[#This Row],[Net_Balance]]&lt;1,1-(1-Table4[[#This Row],[Net_Balance]])/$F$974,1)</f>
        <v>1</v>
      </c>
      <c r="H830" s="22">
        <f>IF(Table4[[#This Row],[Net_Balance]]&gt;1,1+(Table4[[#This Row],[Net_Balance]]-1)/$H$974,1)</f>
        <v>1</v>
      </c>
      <c r="I830" s="22">
        <f>IF(Table4[[#This Row],[Net_Balance]]&lt;1,1-(1-Table4[[#This Row],[Net_Balance]])/$H$974,1)</f>
        <v>1</v>
      </c>
      <c r="J830" s="22">
        <f>IF(Table4[[#This Row],[Net_Balance]]&gt;1,(Table4[[#This Row],[Net_Balance]]-1)/$J$974,0)</f>
        <v>0</v>
      </c>
      <c r="K830" s="22">
        <f>IF(Table4[[#This Row],[Net_Balance]]&lt;1,-(1-Table4[[#This Row],[Net_Balance]])/$J$974,0)</f>
        <v>0</v>
      </c>
      <c r="L830" t="s">
        <v>108</v>
      </c>
      <c r="M830" t="s">
        <v>62</v>
      </c>
      <c r="N830" t="s">
        <v>7</v>
      </c>
      <c r="O830">
        <v>1</v>
      </c>
      <c r="P830">
        <v>-10</v>
      </c>
      <c r="Q830">
        <v>100</v>
      </c>
      <c r="R830">
        <v>1665040989</v>
      </c>
      <c r="S830">
        <v>21</v>
      </c>
      <c r="T830" t="s">
        <v>118</v>
      </c>
      <c r="U830">
        <v>1</v>
      </c>
      <c r="V830">
        <v>-10</v>
      </c>
      <c r="W830">
        <v>0.5</v>
      </c>
      <c r="X830">
        <v>20</v>
      </c>
      <c r="Y830">
        <v>0.5</v>
      </c>
      <c r="Z830">
        <v>5</v>
      </c>
      <c r="AA830">
        <v>225</v>
      </c>
      <c r="AB830">
        <v>15</v>
      </c>
      <c r="AC830">
        <v>4</v>
      </c>
      <c r="AD830">
        <v>0.25</v>
      </c>
      <c r="AE830">
        <v>0.75</v>
      </c>
      <c r="AF830">
        <v>2</v>
      </c>
      <c r="AG830">
        <v>0.5</v>
      </c>
      <c r="AH830">
        <v>0.25</v>
      </c>
      <c r="AI830">
        <v>0.625</v>
      </c>
      <c r="AJ830">
        <v>0.375</v>
      </c>
      <c r="AK830">
        <v>1.25</v>
      </c>
      <c r="AL830">
        <v>210.9375</v>
      </c>
      <c r="AM830">
        <v>14.523687548277813</v>
      </c>
      <c r="AN830">
        <v>0.9</v>
      </c>
      <c r="AO830">
        <v>0.38419903534316502</v>
      </c>
      <c r="AP830">
        <v>0.61580096465683498</v>
      </c>
      <c r="AQ830" s="2">
        <f>Table4[[#This Row],[Gain]]^Table4[[#This Row],[θ]]</f>
        <v>20</v>
      </c>
      <c r="AR830" s="2">
        <f>-Table4[[#This Row],[λ]]*-Table4[[#This Row],[Loss]]^Table4[[#This Row],[θ]]</f>
        <v>20</v>
      </c>
      <c r="AS830" s="2">
        <f>Table4[[#This Row],[pie_gain]]*Table4[[#This Row],[v_n_w_g]]-Table4[[#This Row],[pie_loss]]*Table4[[#This Row],[v_n_w_l]]</f>
        <v>-4.6320385862733993</v>
      </c>
      <c r="AT830" s="2">
        <f>IF(Table4[[#This Row],[diff_v]]&gt;=1,1,0)</f>
        <v>0</v>
      </c>
      <c r="AU830" s="2">
        <f>Table4[[#This Row],[Gain]]^(Table4[[#This Row],[θ]]*Table4[[#This Row],[ω_p]])</f>
        <v>20</v>
      </c>
      <c r="AV830" s="2">
        <f>-Table4[[#This Row],[λ]]*-Table4[[#This Row],[Loss]]^(Table4[[#This Row],[θ]]*Table4[[#This Row],[ω_n]])</f>
        <v>20</v>
      </c>
      <c r="AW830" s="2">
        <f>Table4[[#This Row],[v_n_w_g_w]]*Table4[[#This Row],[pie_gain]]-Table4[[#This Row],[v_n_w_l_w]]*Table4[[#This Row],[pie_loss]]</f>
        <v>-4.6320385862733993</v>
      </c>
      <c r="AX830" s="2">
        <f>IF(Table4[[#This Row],[diff_v_w]]&gt;=1,1,0)</f>
        <v>0</v>
      </c>
      <c r="AY830" s="2">
        <f>Table4[[#This Row],[Gain]]^(Table4[[#This Row],[θ]])*Table4[[#This Row],[ω_p2]]</f>
        <v>20</v>
      </c>
      <c r="AZ830" s="2">
        <f>-Table4[[#This Row],[λ]]*-Table4[[#This Row],[Loss]]^(Table4[[#This Row],[θ]])*Table4[[#This Row],[ω_n2]]</f>
        <v>20</v>
      </c>
      <c r="BA830" s="2">
        <f>Table4[[#This Row],[v_n_w_g_w2]]*Table4[[#This Row],[pie_gain]]-Table4[[#This Row],[v_n_w_l_w2]]*Table4[[#This Row],[pie_loss]]</f>
        <v>-4.6320385862733993</v>
      </c>
      <c r="BB830" s="2">
        <f>IF(Table4[[#This Row],[diff_v_w2]]&gt;=1,1,0)</f>
        <v>0</v>
      </c>
      <c r="BC830" s="2">
        <f>Table4[[#This Row],[Gain]]^(Table4[[#This Row],[θ]]+Table4[[#This Row],[ω_p3]])</f>
        <v>20</v>
      </c>
      <c r="BD830" s="2">
        <f>-Table4[[#This Row],[λ]]*-Table4[[#This Row],[Loss]]^(Table4[[#This Row],[θ]]+Table4[[#This Row],[ω_n3]])</f>
        <v>20</v>
      </c>
      <c r="BE830" s="2">
        <f>Table4[[#This Row],[v_n_w_g_w3]]*Table4[[#This Row],[pie_gain]]-Table4[[#This Row],[v_n_w_l_w3]]*Table4[[#This Row],[pie_loss]]</f>
        <v>-4.6320385862733993</v>
      </c>
      <c r="BF830" s="2">
        <f>IF(Table4[[#This Row],[diff_v_w3]]&gt;=1,1,0)</f>
        <v>0</v>
      </c>
      <c r="BG830" s="2">
        <f>(Table4[[#This Row],[Accept]]-Table4[[#This Row],[projected_M1]])</f>
        <v>1</v>
      </c>
      <c r="BH830" s="2">
        <f>(Table4[[#This Row],[Accept]]-Table4[[#This Row],[projected_M2]])</f>
        <v>1</v>
      </c>
      <c r="BI830" s="2">
        <f>(Table4[[#This Row],[Accept]]-Table4[[#This Row],[projected_M3]])</f>
        <v>1</v>
      </c>
      <c r="BJ830" s="2">
        <f>(Table4[[#This Row],[Accept]]-Table4[[#This Row],[projected_M4]])</f>
        <v>1</v>
      </c>
    </row>
    <row r="831" spans="1:62" x14ac:dyDescent="0.3">
      <c r="A831">
        <v>13</v>
      </c>
      <c r="B831" t="s">
        <v>48</v>
      </c>
      <c r="C831">
        <v>1</v>
      </c>
      <c r="D831">
        <v>-2</v>
      </c>
      <c r="E831" s="22">
        <f>IF(Table4[[#This Row],[Trial]]="G1",Table4[[#This Row],[Balance]]/100,IF(Table4[[#This Row],[Trial]]="G2",Table4[[#This Row],[Balance]]/200,Table4[[#This Row],[Balance]]/500))</f>
        <v>1</v>
      </c>
      <c r="F831" s="22">
        <f>IF(Table4[[#This Row],[Net_Balance]]&gt;1,1+(Table4[[#This Row],[Net_Balance]]-1)/$F$974,1)</f>
        <v>1</v>
      </c>
      <c r="G831" s="22">
        <f>IF(Table4[[#This Row],[Net_Balance]]&lt;1,1-(1-Table4[[#This Row],[Net_Balance]])/$F$974,1)</f>
        <v>1</v>
      </c>
      <c r="H831" s="22">
        <f>IF(Table4[[#This Row],[Net_Balance]]&gt;1,1+(Table4[[#This Row],[Net_Balance]]-1)/$H$974,1)</f>
        <v>1</v>
      </c>
      <c r="I831" s="22">
        <f>IF(Table4[[#This Row],[Net_Balance]]&lt;1,1-(1-Table4[[#This Row],[Net_Balance]])/$H$974,1)</f>
        <v>1</v>
      </c>
      <c r="J831" s="22">
        <f>IF(Table4[[#This Row],[Net_Balance]]&gt;1,(Table4[[#This Row],[Net_Balance]]-1)/$J$974,0)</f>
        <v>0</v>
      </c>
      <c r="K831" s="22">
        <f>IF(Table4[[#This Row],[Net_Balance]]&lt;1,-(1-Table4[[#This Row],[Net_Balance]])/$J$974,0)</f>
        <v>0</v>
      </c>
      <c r="L831" t="s">
        <v>108</v>
      </c>
      <c r="M831" t="s">
        <v>68</v>
      </c>
      <c r="N831" t="s">
        <v>5</v>
      </c>
      <c r="O831">
        <v>0</v>
      </c>
      <c r="P831">
        <v>0</v>
      </c>
      <c r="Q831">
        <v>100</v>
      </c>
      <c r="R831">
        <v>1665041106</v>
      </c>
      <c r="S831">
        <v>82</v>
      </c>
      <c r="T831" t="s">
        <v>118</v>
      </c>
      <c r="U831">
        <v>1</v>
      </c>
      <c r="V831">
        <v>-50</v>
      </c>
      <c r="W831">
        <v>0.5</v>
      </c>
      <c r="X831">
        <v>60</v>
      </c>
      <c r="Y831">
        <v>0.5</v>
      </c>
      <c r="Z831">
        <v>5</v>
      </c>
      <c r="AA831">
        <v>3025</v>
      </c>
      <c r="AB831">
        <v>55</v>
      </c>
      <c r="AC831">
        <v>2</v>
      </c>
      <c r="AD831">
        <v>0.25</v>
      </c>
      <c r="AE831">
        <v>0.75</v>
      </c>
      <c r="AF831">
        <v>2</v>
      </c>
      <c r="AG831">
        <v>0.5</v>
      </c>
      <c r="AH831">
        <v>0.25</v>
      </c>
      <c r="AI831">
        <v>0.625</v>
      </c>
      <c r="AJ831">
        <v>0.375</v>
      </c>
      <c r="AK831">
        <v>-8.75</v>
      </c>
      <c r="AL831">
        <v>2835.9375</v>
      </c>
      <c r="AM831">
        <v>53.253521010351982</v>
      </c>
      <c r="AN831">
        <v>0.9</v>
      </c>
      <c r="AO831">
        <v>0.38419903534316502</v>
      </c>
      <c r="AP831">
        <v>0.61580096465683498</v>
      </c>
      <c r="AQ831" s="2">
        <f>Table4[[#This Row],[Gain]]^Table4[[#This Row],[θ]]</f>
        <v>60</v>
      </c>
      <c r="AR831" s="2">
        <f>-Table4[[#This Row],[λ]]*-Table4[[#This Row],[Loss]]^Table4[[#This Row],[θ]]</f>
        <v>100</v>
      </c>
      <c r="AS831" s="2">
        <f>Table4[[#This Row],[pie_gain]]*Table4[[#This Row],[v_n_w_g]]-Table4[[#This Row],[pie_loss]]*Table4[[#This Row],[v_n_w_l]]</f>
        <v>-38.528154345093597</v>
      </c>
      <c r="AT831" s="2">
        <f>IF(Table4[[#This Row],[diff_v]]&gt;=1,1,0)</f>
        <v>0</v>
      </c>
      <c r="AU831" s="2">
        <f>Table4[[#This Row],[Gain]]^(Table4[[#This Row],[θ]]*Table4[[#This Row],[ω_p]])</f>
        <v>60</v>
      </c>
      <c r="AV831" s="2">
        <f>-Table4[[#This Row],[λ]]*-Table4[[#This Row],[Loss]]^(Table4[[#This Row],[θ]]*Table4[[#This Row],[ω_n]])</f>
        <v>100</v>
      </c>
      <c r="AW831" s="2">
        <f>Table4[[#This Row],[v_n_w_g_w]]*Table4[[#This Row],[pie_gain]]-Table4[[#This Row],[v_n_w_l_w]]*Table4[[#This Row],[pie_loss]]</f>
        <v>-38.528154345093597</v>
      </c>
      <c r="AX831" s="2">
        <f>IF(Table4[[#This Row],[diff_v_w]]&gt;=1,1,0)</f>
        <v>0</v>
      </c>
      <c r="AY831" s="2">
        <f>Table4[[#This Row],[Gain]]^(Table4[[#This Row],[θ]])*Table4[[#This Row],[ω_p2]]</f>
        <v>60</v>
      </c>
      <c r="AZ831" s="2">
        <f>-Table4[[#This Row],[λ]]*-Table4[[#This Row],[Loss]]^(Table4[[#This Row],[θ]])*Table4[[#This Row],[ω_n2]]</f>
        <v>100</v>
      </c>
      <c r="BA831" s="2">
        <f>Table4[[#This Row],[v_n_w_g_w2]]*Table4[[#This Row],[pie_gain]]-Table4[[#This Row],[v_n_w_l_w2]]*Table4[[#This Row],[pie_loss]]</f>
        <v>-38.528154345093597</v>
      </c>
      <c r="BB831" s="2">
        <f>IF(Table4[[#This Row],[diff_v_w2]]&gt;=1,1,0)</f>
        <v>0</v>
      </c>
      <c r="BC831" s="2">
        <f>Table4[[#This Row],[Gain]]^(Table4[[#This Row],[θ]]+Table4[[#This Row],[ω_p3]])</f>
        <v>60</v>
      </c>
      <c r="BD831" s="2">
        <f>-Table4[[#This Row],[λ]]*-Table4[[#This Row],[Loss]]^(Table4[[#This Row],[θ]]+Table4[[#This Row],[ω_n3]])</f>
        <v>100</v>
      </c>
      <c r="BE831" s="2">
        <f>Table4[[#This Row],[v_n_w_g_w3]]*Table4[[#This Row],[pie_gain]]-Table4[[#This Row],[v_n_w_l_w3]]*Table4[[#This Row],[pie_loss]]</f>
        <v>-38.528154345093597</v>
      </c>
      <c r="BF831" s="2">
        <f>IF(Table4[[#This Row],[diff_v_w3]]&gt;=1,1,0)</f>
        <v>0</v>
      </c>
      <c r="BG831" s="2">
        <f>(Table4[[#This Row],[Accept]]-Table4[[#This Row],[projected_M1]])</f>
        <v>0</v>
      </c>
      <c r="BH831" s="2">
        <f>(Table4[[#This Row],[Accept]]-Table4[[#This Row],[projected_M2]])</f>
        <v>0</v>
      </c>
      <c r="BI831" s="2">
        <f>(Table4[[#This Row],[Accept]]-Table4[[#This Row],[projected_M3]])</f>
        <v>0</v>
      </c>
      <c r="BJ831" s="2">
        <f>(Table4[[#This Row],[Accept]]-Table4[[#This Row],[projected_M4]])</f>
        <v>0</v>
      </c>
    </row>
    <row r="832" spans="1:62" x14ac:dyDescent="0.3">
      <c r="A832">
        <v>14</v>
      </c>
      <c r="B832" t="s">
        <v>48</v>
      </c>
      <c r="C832">
        <v>1</v>
      </c>
      <c r="D832">
        <v>-2</v>
      </c>
      <c r="E832" s="22">
        <f>IF(Table4[[#This Row],[Trial]]="G1",Table4[[#This Row],[Balance]]/100,IF(Table4[[#This Row],[Trial]]="G2",Table4[[#This Row],[Balance]]/200,Table4[[#This Row],[Balance]]/500))</f>
        <v>0.9</v>
      </c>
      <c r="F832" s="22">
        <f>IF(Table4[[#This Row],[Net_Balance]]&gt;1,1+(Table4[[#This Row],[Net_Balance]]-1)/$F$974,1)</f>
        <v>1</v>
      </c>
      <c r="G832" s="22">
        <f>IF(Table4[[#This Row],[Net_Balance]]&lt;1,1-(1-Table4[[#This Row],[Net_Balance]])/$F$974,1)</f>
        <v>0.99857142857142855</v>
      </c>
      <c r="H832" s="22">
        <f>IF(Table4[[#This Row],[Net_Balance]]&gt;1,1+(Table4[[#This Row],[Net_Balance]]-1)/$H$974,1)</f>
        <v>1</v>
      </c>
      <c r="I832" s="22">
        <f>IF(Table4[[#This Row],[Net_Balance]]&lt;1,1-(1-Table4[[#This Row],[Net_Balance]])/$H$974,1)</f>
        <v>0.999</v>
      </c>
      <c r="J832" s="22">
        <f>IF(Table4[[#This Row],[Net_Balance]]&gt;1,(Table4[[#This Row],[Net_Balance]]-1)/$J$974,0)</f>
        <v>0</v>
      </c>
      <c r="K832" s="22">
        <f>IF(Table4[[#This Row],[Net_Balance]]&lt;1,-(1-Table4[[#This Row],[Net_Balance]])/$J$974,0)</f>
        <v>-1.9999999999999996E-3</v>
      </c>
      <c r="L832" t="s">
        <v>108</v>
      </c>
      <c r="M832" t="s">
        <v>74</v>
      </c>
      <c r="N832" t="s">
        <v>7</v>
      </c>
      <c r="O832">
        <v>1</v>
      </c>
      <c r="P832">
        <v>-10</v>
      </c>
      <c r="Q832">
        <v>90</v>
      </c>
      <c r="R832">
        <v>1665041114</v>
      </c>
      <c r="S832">
        <v>8</v>
      </c>
      <c r="T832" t="s">
        <v>118</v>
      </c>
      <c r="U832">
        <v>1</v>
      </c>
      <c r="V832">
        <v>-10</v>
      </c>
      <c r="W832">
        <v>0.5</v>
      </c>
      <c r="X832">
        <v>30</v>
      </c>
      <c r="Y832">
        <v>0.5</v>
      </c>
      <c r="Z832">
        <v>10</v>
      </c>
      <c r="AA832">
        <v>400</v>
      </c>
      <c r="AB832">
        <v>20</v>
      </c>
      <c r="AC832">
        <v>2</v>
      </c>
      <c r="AD832">
        <v>0.25</v>
      </c>
      <c r="AE832">
        <v>0.75</v>
      </c>
      <c r="AF832">
        <v>2</v>
      </c>
      <c r="AG832">
        <v>0.5</v>
      </c>
      <c r="AH832">
        <v>0.25</v>
      </c>
      <c r="AI832">
        <v>0.625</v>
      </c>
      <c r="AJ832">
        <v>0.375</v>
      </c>
      <c r="AK832">
        <v>5</v>
      </c>
      <c r="AL832">
        <v>375</v>
      </c>
      <c r="AM832">
        <v>19.364916731037084</v>
      </c>
      <c r="AN832">
        <v>0.9</v>
      </c>
      <c r="AO832">
        <v>0.38419903534316502</v>
      </c>
      <c r="AP832">
        <v>0.61580096465683498</v>
      </c>
      <c r="AQ832" s="2">
        <f>Table4[[#This Row],[Gain]]^Table4[[#This Row],[θ]]</f>
        <v>30</v>
      </c>
      <c r="AR832" s="2">
        <f>-Table4[[#This Row],[λ]]*-Table4[[#This Row],[Loss]]^Table4[[#This Row],[θ]]</f>
        <v>20</v>
      </c>
      <c r="AS832" s="2">
        <f>Table4[[#This Row],[pie_gain]]*Table4[[#This Row],[v_n_w_g]]-Table4[[#This Row],[pie_loss]]*Table4[[#This Row],[v_n_w_l]]</f>
        <v>-0.79004823284174996</v>
      </c>
      <c r="AT832" s="2">
        <f>IF(Table4[[#This Row],[diff_v]]&gt;=1,1,0)</f>
        <v>0</v>
      </c>
      <c r="AU832" s="2">
        <f>Table4[[#This Row],[Gain]]^(Table4[[#This Row],[θ]]*Table4[[#This Row],[ω_p]])</f>
        <v>30</v>
      </c>
      <c r="AV832" s="2">
        <f>-Table4[[#This Row],[λ]]*-Table4[[#This Row],[Loss]]^(Table4[[#This Row],[θ]]*Table4[[#This Row],[ω_n]])</f>
        <v>19.934319937945492</v>
      </c>
      <c r="AW832" s="2">
        <f>Table4[[#This Row],[v_n_w_g_w]]*Table4[[#This Row],[pie_gain]]-Table4[[#This Row],[v_n_w_l_w]]*Table4[[#This Row],[pie_loss]]</f>
        <v>-0.74960238726986361</v>
      </c>
      <c r="AX832" s="2">
        <f>IF(Table4[[#This Row],[diff_v_w]]&gt;=1,1,0)</f>
        <v>0</v>
      </c>
      <c r="AY832" s="2">
        <f>Table4[[#This Row],[Gain]]^(Table4[[#This Row],[θ]])*Table4[[#This Row],[ω_p2]]</f>
        <v>30</v>
      </c>
      <c r="AZ832" s="2">
        <f>-Table4[[#This Row],[λ]]*-Table4[[#This Row],[Loss]]^(Table4[[#This Row],[θ]])*Table4[[#This Row],[ω_n2]]</f>
        <v>19.98</v>
      </c>
      <c r="BA832" s="2">
        <f>Table4[[#This Row],[v_n_w_g_w2]]*Table4[[#This Row],[pie_gain]]-Table4[[#This Row],[v_n_w_l_w2]]*Table4[[#This Row],[pie_loss]]</f>
        <v>-0.77773221354861377</v>
      </c>
      <c r="BB832" s="2">
        <f>IF(Table4[[#This Row],[diff_v_w2]]&gt;=1,1,0)</f>
        <v>0</v>
      </c>
      <c r="BC832" s="2">
        <f>Table4[[#This Row],[Gain]]^(Table4[[#This Row],[θ]]+Table4[[#This Row],[ω_p3]])</f>
        <v>30</v>
      </c>
      <c r="BD832" s="2">
        <f>-Table4[[#This Row],[λ]]*-Table4[[#This Row],[Loss]]^(Table4[[#This Row],[θ]]+Table4[[#This Row],[ω_n3]])</f>
        <v>19.908108347030542</v>
      </c>
      <c r="BE832" s="2">
        <f>Table4[[#This Row],[v_n_w_g_w3]]*Table4[[#This Row],[pie_gain]]-Table4[[#This Row],[v_n_w_l_w3]]*Table4[[#This Row],[pie_loss]]</f>
        <v>-0.73346126429924574</v>
      </c>
      <c r="BF832" s="2">
        <f>IF(Table4[[#This Row],[diff_v_w3]]&gt;=1,1,0)</f>
        <v>0</v>
      </c>
      <c r="BG832" s="2">
        <f>(Table4[[#This Row],[Accept]]-Table4[[#This Row],[projected_M1]])</f>
        <v>1</v>
      </c>
      <c r="BH832" s="2">
        <f>(Table4[[#This Row],[Accept]]-Table4[[#This Row],[projected_M2]])</f>
        <v>1</v>
      </c>
      <c r="BI832" s="2">
        <f>(Table4[[#This Row],[Accept]]-Table4[[#This Row],[projected_M3]])</f>
        <v>1</v>
      </c>
      <c r="BJ832" s="2">
        <f>(Table4[[#This Row],[Accept]]-Table4[[#This Row],[projected_M4]])</f>
        <v>1</v>
      </c>
    </row>
    <row r="833" spans="1:62" x14ac:dyDescent="0.3">
      <c r="A833">
        <v>15</v>
      </c>
      <c r="B833" t="s">
        <v>48</v>
      </c>
      <c r="C833">
        <v>1</v>
      </c>
      <c r="D833">
        <v>-2</v>
      </c>
      <c r="E833" s="22">
        <f>IF(Table4[[#This Row],[Trial]]="G1",Table4[[#This Row],[Balance]]/100,IF(Table4[[#This Row],[Trial]]="G2",Table4[[#This Row],[Balance]]/200,Table4[[#This Row],[Balance]]/500))</f>
        <v>1.1000000000000001</v>
      </c>
      <c r="F833" s="22">
        <f>IF(Table4[[#This Row],[Net_Balance]]&gt;1,1+(Table4[[#This Row],[Net_Balance]]-1)/$F$974,1)</f>
        <v>1.0014285714285713</v>
      </c>
      <c r="G833" s="22">
        <f>IF(Table4[[#This Row],[Net_Balance]]&lt;1,1-(1-Table4[[#This Row],[Net_Balance]])/$F$974,1)</f>
        <v>1</v>
      </c>
      <c r="H833" s="22">
        <f>IF(Table4[[#This Row],[Net_Balance]]&gt;1,1+(Table4[[#This Row],[Net_Balance]]-1)/$H$974,1)</f>
        <v>1.0009999999999999</v>
      </c>
      <c r="I833" s="22">
        <f>IF(Table4[[#This Row],[Net_Balance]]&lt;1,1-(1-Table4[[#This Row],[Net_Balance]])/$H$974,1)</f>
        <v>1</v>
      </c>
      <c r="J833" s="22">
        <f>IF(Table4[[#This Row],[Net_Balance]]&gt;1,(Table4[[#This Row],[Net_Balance]]-1)/$J$974,0)</f>
        <v>2.0000000000000018E-3</v>
      </c>
      <c r="K833" s="22">
        <f>IF(Table4[[#This Row],[Net_Balance]]&lt;1,-(1-Table4[[#This Row],[Net_Balance]])/$J$974,0)</f>
        <v>0</v>
      </c>
      <c r="L833" t="s">
        <v>108</v>
      </c>
      <c r="M833" t="s">
        <v>102</v>
      </c>
      <c r="N833" t="s">
        <v>7</v>
      </c>
      <c r="O833">
        <v>1</v>
      </c>
      <c r="P833">
        <v>20</v>
      </c>
      <c r="Q833">
        <v>110</v>
      </c>
      <c r="R833">
        <v>1665041127</v>
      </c>
      <c r="S833">
        <v>13</v>
      </c>
      <c r="T833" t="s">
        <v>117</v>
      </c>
      <c r="U833">
        <v>0</v>
      </c>
      <c r="V833">
        <v>-10</v>
      </c>
      <c r="W833">
        <v>0.5</v>
      </c>
      <c r="X833">
        <v>20</v>
      </c>
      <c r="Y833">
        <v>0.5</v>
      </c>
      <c r="Z833">
        <v>5</v>
      </c>
      <c r="AA833">
        <v>225</v>
      </c>
      <c r="AB833">
        <v>15</v>
      </c>
      <c r="AC833">
        <v>2</v>
      </c>
      <c r="AD833">
        <v>0.25</v>
      </c>
      <c r="AE833">
        <v>0.75</v>
      </c>
      <c r="AF833">
        <v>2</v>
      </c>
      <c r="AG833">
        <v>0.5</v>
      </c>
      <c r="AH833">
        <v>0.25</v>
      </c>
      <c r="AI833">
        <v>0.625</v>
      </c>
      <c r="AJ833">
        <v>0.375</v>
      </c>
      <c r="AK833">
        <v>1.25</v>
      </c>
      <c r="AL833">
        <v>210.9375</v>
      </c>
      <c r="AM833">
        <v>14.523687548277813</v>
      </c>
      <c r="AN833">
        <v>0.9</v>
      </c>
      <c r="AO833">
        <v>0.38419903534316502</v>
      </c>
      <c r="AP833">
        <v>0.61580096465683498</v>
      </c>
      <c r="AQ833" s="2">
        <f>Table4[[#This Row],[Gain]]^Table4[[#This Row],[θ]]</f>
        <v>20</v>
      </c>
      <c r="AR833" s="2">
        <f>-Table4[[#This Row],[λ]]*-Table4[[#This Row],[Loss]]^Table4[[#This Row],[θ]]</f>
        <v>20</v>
      </c>
      <c r="AS833" s="2">
        <f>Table4[[#This Row],[pie_gain]]*Table4[[#This Row],[v_n_w_g]]-Table4[[#This Row],[pie_loss]]*Table4[[#This Row],[v_n_w_l]]</f>
        <v>-4.6320385862733993</v>
      </c>
      <c r="AT833" s="2">
        <f>IF(Table4[[#This Row],[diff_v]]&gt;=1,1,0)</f>
        <v>0</v>
      </c>
      <c r="AU833" s="2">
        <f>Table4[[#This Row],[Gain]]^(Table4[[#This Row],[θ]]*Table4[[#This Row],[ω_p]])</f>
        <v>20.085775763487529</v>
      </c>
      <c r="AV833" s="2">
        <f>-Table4[[#This Row],[λ]]*-Table4[[#This Row],[Loss]]^(Table4[[#This Row],[θ]]*Table4[[#This Row],[ω_n]])</f>
        <v>20</v>
      </c>
      <c r="AW833" s="2">
        <f>Table4[[#This Row],[v_n_w_g_w]]*Table4[[#This Row],[pie_gain]]-Table4[[#This Row],[v_n_w_l_w]]*Table4[[#This Row],[pie_loss]]</f>
        <v>-4.5990836206856667</v>
      </c>
      <c r="AX833" s="2">
        <f>IF(Table4[[#This Row],[diff_v_w]]&gt;=1,1,0)</f>
        <v>0</v>
      </c>
      <c r="AY833" s="2">
        <f>Table4[[#This Row],[Gain]]^(Table4[[#This Row],[θ]])*Table4[[#This Row],[ω_p2]]</f>
        <v>20.019999999999996</v>
      </c>
      <c r="AZ833" s="2">
        <f>-Table4[[#This Row],[λ]]*-Table4[[#This Row],[Loss]]^(Table4[[#This Row],[θ]])*Table4[[#This Row],[ω_n2]]</f>
        <v>20</v>
      </c>
      <c r="BA833" s="2">
        <f>Table4[[#This Row],[v_n_w_g_w2]]*Table4[[#This Row],[pie_gain]]-Table4[[#This Row],[v_n_w_l_w2]]*Table4[[#This Row],[pie_loss]]</f>
        <v>-4.6243546055665377</v>
      </c>
      <c r="BB833" s="2">
        <f>IF(Table4[[#This Row],[diff_v_w2]]&gt;=1,1,0)</f>
        <v>0</v>
      </c>
      <c r="BC833" s="2">
        <f>Table4[[#This Row],[Gain]]^(Table4[[#This Row],[θ]]+Table4[[#This Row],[ω_p3]])</f>
        <v>20.120188985423116</v>
      </c>
      <c r="BD833" s="2">
        <f>-Table4[[#This Row],[λ]]*-Table4[[#This Row],[Loss]]^(Table4[[#This Row],[θ]]+Table4[[#This Row],[ω_n3]])</f>
        <v>20</v>
      </c>
      <c r="BE833" s="2">
        <f>Table4[[#This Row],[v_n_w_g_w3]]*Table4[[#This Row],[pie_gain]]-Table4[[#This Row],[v_n_w_l_w3]]*Table4[[#This Row],[pie_loss]]</f>
        <v>-4.5858620940149644</v>
      </c>
      <c r="BF833" s="2">
        <f>IF(Table4[[#This Row],[diff_v_w3]]&gt;=1,1,0)</f>
        <v>0</v>
      </c>
      <c r="BG833" s="2">
        <f>(Table4[[#This Row],[Accept]]-Table4[[#This Row],[projected_M1]])</f>
        <v>1</v>
      </c>
      <c r="BH833" s="2">
        <f>(Table4[[#This Row],[Accept]]-Table4[[#This Row],[projected_M2]])</f>
        <v>1</v>
      </c>
      <c r="BI833" s="2">
        <f>(Table4[[#This Row],[Accept]]-Table4[[#This Row],[projected_M3]])</f>
        <v>1</v>
      </c>
      <c r="BJ833" s="2">
        <f>(Table4[[#This Row],[Accept]]-Table4[[#This Row],[projected_M4]])</f>
        <v>1</v>
      </c>
    </row>
    <row r="834" spans="1:62" x14ac:dyDescent="0.3">
      <c r="A834">
        <v>16</v>
      </c>
      <c r="B834" t="s">
        <v>48</v>
      </c>
      <c r="C834">
        <v>1</v>
      </c>
      <c r="D834">
        <v>-2</v>
      </c>
      <c r="E834" s="22">
        <f>IF(Table4[[#This Row],[Trial]]="G1",Table4[[#This Row],[Balance]]/100,IF(Table4[[#This Row],[Trial]]="G2",Table4[[#This Row],[Balance]]/200,Table4[[#This Row],[Balance]]/500))</f>
        <v>1.1000000000000001</v>
      </c>
      <c r="F834" s="22">
        <f>IF(Table4[[#This Row],[Net_Balance]]&gt;1,1+(Table4[[#This Row],[Net_Balance]]-1)/$F$974,1)</f>
        <v>1.0014285714285713</v>
      </c>
      <c r="G834" s="22">
        <f>IF(Table4[[#This Row],[Net_Balance]]&lt;1,1-(1-Table4[[#This Row],[Net_Balance]])/$F$974,1)</f>
        <v>1</v>
      </c>
      <c r="H834" s="22">
        <f>IF(Table4[[#This Row],[Net_Balance]]&gt;1,1+(Table4[[#This Row],[Net_Balance]]-1)/$H$974,1)</f>
        <v>1.0009999999999999</v>
      </c>
      <c r="I834" s="22">
        <f>IF(Table4[[#This Row],[Net_Balance]]&lt;1,1-(1-Table4[[#This Row],[Net_Balance]])/$H$974,1)</f>
        <v>1</v>
      </c>
      <c r="J834" s="22">
        <f>IF(Table4[[#This Row],[Net_Balance]]&gt;1,(Table4[[#This Row],[Net_Balance]]-1)/$J$974,0)</f>
        <v>2.0000000000000018E-3</v>
      </c>
      <c r="K834" s="22">
        <f>IF(Table4[[#This Row],[Net_Balance]]&lt;1,-(1-Table4[[#This Row],[Net_Balance]])/$J$974,0)</f>
        <v>0</v>
      </c>
      <c r="L834" t="s">
        <v>108</v>
      </c>
      <c r="M834" t="s">
        <v>77</v>
      </c>
      <c r="N834" t="s">
        <v>5</v>
      </c>
      <c r="O834">
        <v>0</v>
      </c>
      <c r="P834">
        <v>0</v>
      </c>
      <c r="Q834">
        <v>110</v>
      </c>
      <c r="R834">
        <v>1665041139</v>
      </c>
      <c r="S834">
        <v>12</v>
      </c>
      <c r="T834" t="s">
        <v>118</v>
      </c>
      <c r="U834">
        <v>1</v>
      </c>
      <c r="V834">
        <v>-50</v>
      </c>
      <c r="W834">
        <v>0.5</v>
      </c>
      <c r="X834">
        <v>70</v>
      </c>
      <c r="Y834">
        <v>0.5</v>
      </c>
      <c r="Z834">
        <v>10</v>
      </c>
      <c r="AA834">
        <v>3600</v>
      </c>
      <c r="AB834">
        <v>60</v>
      </c>
      <c r="AC834">
        <v>4</v>
      </c>
      <c r="AD834">
        <v>0.25</v>
      </c>
      <c r="AE834">
        <v>0.75</v>
      </c>
      <c r="AF834">
        <v>2</v>
      </c>
      <c r="AG834">
        <v>0.5</v>
      </c>
      <c r="AH834">
        <v>0.25</v>
      </c>
      <c r="AI834">
        <v>0.625</v>
      </c>
      <c r="AJ834">
        <v>0.375</v>
      </c>
      <c r="AK834">
        <v>-5</v>
      </c>
      <c r="AL834">
        <v>3375</v>
      </c>
      <c r="AM834">
        <v>58.094750193111253</v>
      </c>
      <c r="AN834">
        <v>0.9</v>
      </c>
      <c r="AO834">
        <v>0.38419903534316502</v>
      </c>
      <c r="AP834">
        <v>0.61580096465683498</v>
      </c>
      <c r="AQ834" s="2">
        <f>Table4[[#This Row],[Gain]]^Table4[[#This Row],[θ]]</f>
        <v>70</v>
      </c>
      <c r="AR834" s="2">
        <f>-Table4[[#This Row],[λ]]*-Table4[[#This Row],[Loss]]^Table4[[#This Row],[θ]]</f>
        <v>100</v>
      </c>
      <c r="AS834" s="2">
        <f>Table4[[#This Row],[pie_gain]]*Table4[[#This Row],[v_n_w_g]]-Table4[[#This Row],[pie_loss]]*Table4[[#This Row],[v_n_w_l]]</f>
        <v>-34.686163991661942</v>
      </c>
      <c r="AT834" s="2">
        <f>IF(Table4[[#This Row],[diff_v]]&gt;=1,1,0)</f>
        <v>0</v>
      </c>
      <c r="AU834" s="2">
        <f>Table4[[#This Row],[Gain]]^(Table4[[#This Row],[θ]]*Table4[[#This Row],[ω_p]])</f>
        <v>70.426141401600717</v>
      </c>
      <c r="AV834" s="2">
        <f>-Table4[[#This Row],[λ]]*-Table4[[#This Row],[Loss]]^(Table4[[#This Row],[θ]]*Table4[[#This Row],[ω_n]])</f>
        <v>100</v>
      </c>
      <c r="AW834" s="2">
        <f>Table4[[#This Row],[v_n_w_g_w]]*Table4[[#This Row],[pie_gain]]-Table4[[#This Row],[v_n_w_l_w]]*Table4[[#This Row],[pie_loss]]</f>
        <v>-34.522440876247167</v>
      </c>
      <c r="AX834" s="2">
        <f>IF(Table4[[#This Row],[diff_v_w]]&gt;=1,1,0)</f>
        <v>0</v>
      </c>
      <c r="AY834" s="2">
        <f>Table4[[#This Row],[Gain]]^(Table4[[#This Row],[θ]])*Table4[[#This Row],[ω_p2]]</f>
        <v>70.069999999999993</v>
      </c>
      <c r="AZ834" s="2">
        <f>-Table4[[#This Row],[λ]]*-Table4[[#This Row],[Loss]]^(Table4[[#This Row],[θ]])*Table4[[#This Row],[ω_n2]]</f>
        <v>100</v>
      </c>
      <c r="BA834" s="2">
        <f>Table4[[#This Row],[v_n_w_g_w2]]*Table4[[#This Row],[pie_gain]]-Table4[[#This Row],[v_n_w_l_w2]]*Table4[[#This Row],[pie_loss]]</f>
        <v>-34.659270059187925</v>
      </c>
      <c r="BB834" s="2">
        <f>IF(Table4[[#This Row],[diff_v_w2]]&gt;=1,1,0)</f>
        <v>0</v>
      </c>
      <c r="BC834" s="2">
        <f>Table4[[#This Row],[Gain]]^(Table4[[#This Row],[θ]]+Table4[[#This Row],[ω_p3]])</f>
        <v>70.597323465955498</v>
      </c>
      <c r="BD834" s="2">
        <f>-Table4[[#This Row],[λ]]*-Table4[[#This Row],[Loss]]^(Table4[[#This Row],[θ]]+Table4[[#This Row],[ω_n3]])</f>
        <v>100</v>
      </c>
      <c r="BE834" s="2">
        <f>Table4[[#This Row],[v_n_w_g_w3]]*Table4[[#This Row],[pie_gain]]-Table4[[#This Row],[v_n_w_l_w3]]*Table4[[#This Row],[pie_loss]]</f>
        <v>-34.456672892254005</v>
      </c>
      <c r="BF834" s="2">
        <f>IF(Table4[[#This Row],[diff_v_w3]]&gt;=1,1,0)</f>
        <v>0</v>
      </c>
      <c r="BG834" s="2">
        <f>(Table4[[#This Row],[Accept]]-Table4[[#This Row],[projected_M1]])</f>
        <v>0</v>
      </c>
      <c r="BH834" s="2">
        <f>(Table4[[#This Row],[Accept]]-Table4[[#This Row],[projected_M2]])</f>
        <v>0</v>
      </c>
      <c r="BI834" s="2">
        <f>(Table4[[#This Row],[Accept]]-Table4[[#This Row],[projected_M3]])</f>
        <v>0</v>
      </c>
      <c r="BJ834" s="2">
        <f>(Table4[[#This Row],[Accept]]-Table4[[#This Row],[projected_M4]])</f>
        <v>0</v>
      </c>
    </row>
    <row r="835" spans="1:62" x14ac:dyDescent="0.3">
      <c r="A835">
        <v>17</v>
      </c>
      <c r="B835" t="s">
        <v>48</v>
      </c>
      <c r="C835">
        <v>1</v>
      </c>
      <c r="D835">
        <v>-2</v>
      </c>
      <c r="E835" s="22">
        <f>IF(Table4[[#This Row],[Trial]]="G1",Table4[[#This Row],[Balance]]/100,IF(Table4[[#This Row],[Trial]]="G2",Table4[[#This Row],[Balance]]/200,Table4[[#This Row],[Balance]]/500))</f>
        <v>1.1000000000000001</v>
      </c>
      <c r="F835" s="22">
        <f>IF(Table4[[#This Row],[Net_Balance]]&gt;1,1+(Table4[[#This Row],[Net_Balance]]-1)/$F$974,1)</f>
        <v>1.0014285714285713</v>
      </c>
      <c r="G835" s="22">
        <f>IF(Table4[[#This Row],[Net_Balance]]&lt;1,1-(1-Table4[[#This Row],[Net_Balance]])/$F$974,1)</f>
        <v>1</v>
      </c>
      <c r="H835" s="22">
        <f>IF(Table4[[#This Row],[Net_Balance]]&gt;1,1+(Table4[[#This Row],[Net_Balance]]-1)/$H$974,1)</f>
        <v>1.0009999999999999</v>
      </c>
      <c r="I835" s="22">
        <f>IF(Table4[[#This Row],[Net_Balance]]&lt;1,1-(1-Table4[[#This Row],[Net_Balance]])/$H$974,1)</f>
        <v>1</v>
      </c>
      <c r="J835" s="22">
        <f>IF(Table4[[#This Row],[Net_Balance]]&gt;1,(Table4[[#This Row],[Net_Balance]]-1)/$J$974,0)</f>
        <v>2.0000000000000018E-3</v>
      </c>
      <c r="K835" s="22">
        <f>IF(Table4[[#This Row],[Net_Balance]]&lt;1,-(1-Table4[[#This Row],[Net_Balance]])/$J$974,0)</f>
        <v>0</v>
      </c>
      <c r="L835" t="s">
        <v>108</v>
      </c>
      <c r="M835" t="s">
        <v>98</v>
      </c>
      <c r="N835" t="s">
        <v>5</v>
      </c>
      <c r="O835">
        <v>0</v>
      </c>
      <c r="P835">
        <v>0</v>
      </c>
      <c r="Q835">
        <v>110</v>
      </c>
      <c r="R835">
        <v>1665041143</v>
      </c>
      <c r="S835">
        <v>4</v>
      </c>
      <c r="T835" t="s">
        <v>117</v>
      </c>
      <c r="U835">
        <v>0</v>
      </c>
      <c r="V835">
        <v>-10</v>
      </c>
      <c r="W835">
        <v>0.5</v>
      </c>
      <c r="X835">
        <v>0</v>
      </c>
      <c r="Y835">
        <v>0.5</v>
      </c>
      <c r="Z835">
        <v>-5</v>
      </c>
      <c r="AA835">
        <v>25</v>
      </c>
      <c r="AB835">
        <v>5</v>
      </c>
      <c r="AC835">
        <v>2</v>
      </c>
      <c r="AD835">
        <v>0.25</v>
      </c>
      <c r="AE835">
        <v>0.75</v>
      </c>
      <c r="AF835">
        <v>2</v>
      </c>
      <c r="AG835">
        <v>0.5</v>
      </c>
      <c r="AH835">
        <v>0.25</v>
      </c>
      <c r="AI835">
        <v>0.625</v>
      </c>
      <c r="AJ835">
        <v>0.375</v>
      </c>
      <c r="AK835">
        <v>-6.25</v>
      </c>
      <c r="AL835">
        <v>23.4375</v>
      </c>
      <c r="AM835">
        <v>4.8412291827592711</v>
      </c>
      <c r="AN835">
        <v>0.9</v>
      </c>
      <c r="AO835">
        <v>0.38419903534316502</v>
      </c>
      <c r="AP835">
        <v>0.61580096465683498</v>
      </c>
      <c r="AQ835" s="2">
        <f>Table4[[#This Row],[Gain]]^Table4[[#This Row],[θ]]</f>
        <v>0</v>
      </c>
      <c r="AR835" s="2">
        <f>-Table4[[#This Row],[λ]]*-Table4[[#This Row],[Loss]]^Table4[[#This Row],[θ]]</f>
        <v>20</v>
      </c>
      <c r="AS835" s="2">
        <f>Table4[[#This Row],[pie_gain]]*Table4[[#This Row],[v_n_w_g]]-Table4[[#This Row],[pie_loss]]*Table4[[#This Row],[v_n_w_l]]</f>
        <v>-12.3160192931367</v>
      </c>
      <c r="AT835" s="2">
        <f>IF(Table4[[#This Row],[diff_v]]&gt;=1,1,0)</f>
        <v>0</v>
      </c>
      <c r="AU835" s="2">
        <f>Table4[[#This Row],[Gain]]^(Table4[[#This Row],[θ]]*Table4[[#This Row],[ω_p]])</f>
        <v>0</v>
      </c>
      <c r="AV835" s="2">
        <f>-Table4[[#This Row],[λ]]*-Table4[[#This Row],[Loss]]^(Table4[[#This Row],[θ]]*Table4[[#This Row],[ω_n]])</f>
        <v>20</v>
      </c>
      <c r="AW835" s="2">
        <f>Table4[[#This Row],[v_n_w_g_w]]*Table4[[#This Row],[pie_gain]]-Table4[[#This Row],[v_n_w_l_w]]*Table4[[#This Row],[pie_loss]]</f>
        <v>-12.3160192931367</v>
      </c>
      <c r="AX835" s="2">
        <f>IF(Table4[[#This Row],[diff_v_w]]&gt;=1,1,0)</f>
        <v>0</v>
      </c>
      <c r="AY835" s="2">
        <f>Table4[[#This Row],[Gain]]^(Table4[[#This Row],[θ]])*Table4[[#This Row],[ω_p2]]</f>
        <v>0</v>
      </c>
      <c r="AZ835" s="2">
        <f>-Table4[[#This Row],[λ]]*-Table4[[#This Row],[Loss]]^(Table4[[#This Row],[θ]])*Table4[[#This Row],[ω_n2]]</f>
        <v>20</v>
      </c>
      <c r="BA835" s="2">
        <f>Table4[[#This Row],[v_n_w_g_w2]]*Table4[[#This Row],[pie_gain]]-Table4[[#This Row],[v_n_w_l_w2]]*Table4[[#This Row],[pie_loss]]</f>
        <v>-12.3160192931367</v>
      </c>
      <c r="BB835" s="2">
        <f>IF(Table4[[#This Row],[diff_v_w2]]&gt;=1,1,0)</f>
        <v>0</v>
      </c>
      <c r="BC835" s="2">
        <f>Table4[[#This Row],[Gain]]^(Table4[[#This Row],[θ]]+Table4[[#This Row],[ω_p3]])</f>
        <v>0</v>
      </c>
      <c r="BD835" s="2">
        <f>-Table4[[#This Row],[λ]]*-Table4[[#This Row],[Loss]]^(Table4[[#This Row],[θ]]+Table4[[#This Row],[ω_n3]])</f>
        <v>20</v>
      </c>
      <c r="BE835" s="2">
        <f>Table4[[#This Row],[v_n_w_g_w3]]*Table4[[#This Row],[pie_gain]]-Table4[[#This Row],[v_n_w_l_w3]]*Table4[[#This Row],[pie_loss]]</f>
        <v>-12.3160192931367</v>
      </c>
      <c r="BF835" s="2">
        <f>IF(Table4[[#This Row],[diff_v_w3]]&gt;=1,1,0)</f>
        <v>0</v>
      </c>
      <c r="BG835" s="2">
        <f>(Table4[[#This Row],[Accept]]-Table4[[#This Row],[projected_M1]])</f>
        <v>0</v>
      </c>
      <c r="BH835" s="2">
        <f>(Table4[[#This Row],[Accept]]-Table4[[#This Row],[projected_M2]])</f>
        <v>0</v>
      </c>
      <c r="BI835" s="2">
        <f>(Table4[[#This Row],[Accept]]-Table4[[#This Row],[projected_M3]])</f>
        <v>0</v>
      </c>
      <c r="BJ835" s="2">
        <f>(Table4[[#This Row],[Accept]]-Table4[[#This Row],[projected_M4]])</f>
        <v>0</v>
      </c>
    </row>
    <row r="836" spans="1:62" x14ac:dyDescent="0.3">
      <c r="A836">
        <v>19</v>
      </c>
      <c r="B836" t="s">
        <v>48</v>
      </c>
      <c r="C836">
        <v>1</v>
      </c>
      <c r="D836">
        <v>-2</v>
      </c>
      <c r="E836" s="22">
        <f>IF(Table4[[#This Row],[Trial]]="G1",Table4[[#This Row],[Balance]]/100,IF(Table4[[#This Row],[Trial]]="G2",Table4[[#This Row],[Balance]]/200,Table4[[#This Row],[Balance]]/500))</f>
        <v>1.1000000000000001</v>
      </c>
      <c r="F836" s="22">
        <f>IF(Table4[[#This Row],[Net_Balance]]&gt;1,1+(Table4[[#This Row],[Net_Balance]]-1)/$F$974,1)</f>
        <v>1.0014285714285713</v>
      </c>
      <c r="G836" s="22">
        <f>IF(Table4[[#This Row],[Net_Balance]]&lt;1,1-(1-Table4[[#This Row],[Net_Balance]])/$F$974,1)</f>
        <v>1</v>
      </c>
      <c r="H836" s="22">
        <f>IF(Table4[[#This Row],[Net_Balance]]&gt;1,1+(Table4[[#This Row],[Net_Balance]]-1)/$H$974,1)</f>
        <v>1.0009999999999999</v>
      </c>
      <c r="I836" s="22">
        <f>IF(Table4[[#This Row],[Net_Balance]]&lt;1,1-(1-Table4[[#This Row],[Net_Balance]])/$H$974,1)</f>
        <v>1</v>
      </c>
      <c r="J836" s="22">
        <f>IF(Table4[[#This Row],[Net_Balance]]&gt;1,(Table4[[#This Row],[Net_Balance]]-1)/$J$974,0)</f>
        <v>2.0000000000000018E-3</v>
      </c>
      <c r="K836" s="22">
        <f>IF(Table4[[#This Row],[Net_Balance]]&lt;1,-(1-Table4[[#This Row],[Net_Balance]])/$J$974,0)</f>
        <v>0</v>
      </c>
      <c r="L836" t="s">
        <v>108</v>
      </c>
      <c r="M836" t="s">
        <v>100</v>
      </c>
      <c r="N836" t="s">
        <v>5</v>
      </c>
      <c r="O836">
        <v>0</v>
      </c>
      <c r="P836">
        <v>0</v>
      </c>
      <c r="Q836">
        <v>110</v>
      </c>
      <c r="R836">
        <v>1665041170</v>
      </c>
      <c r="S836">
        <v>11</v>
      </c>
      <c r="T836" t="s">
        <v>117</v>
      </c>
      <c r="U836">
        <v>0</v>
      </c>
      <c r="V836">
        <v>-50</v>
      </c>
      <c r="W836">
        <v>0.5</v>
      </c>
      <c r="X836">
        <v>50</v>
      </c>
      <c r="Y836">
        <v>0.5</v>
      </c>
      <c r="Z836">
        <v>0</v>
      </c>
      <c r="AA836">
        <v>2500</v>
      </c>
      <c r="AB836">
        <v>50</v>
      </c>
      <c r="AC836">
        <v>2</v>
      </c>
      <c r="AD836">
        <v>0.25</v>
      </c>
      <c r="AE836">
        <v>0.75</v>
      </c>
      <c r="AF836">
        <v>2</v>
      </c>
      <c r="AG836">
        <v>0.5</v>
      </c>
      <c r="AH836">
        <v>0.25</v>
      </c>
      <c r="AI836">
        <v>0.625</v>
      </c>
      <c r="AJ836">
        <v>0.375</v>
      </c>
      <c r="AK836">
        <v>-12.5</v>
      </c>
      <c r="AL836">
        <v>2343.75</v>
      </c>
      <c r="AM836">
        <v>48.412291827592711</v>
      </c>
      <c r="AN836">
        <v>0.9</v>
      </c>
      <c r="AO836">
        <v>0.38419903534316502</v>
      </c>
      <c r="AP836">
        <v>0.61580096465683498</v>
      </c>
      <c r="AQ836" s="2">
        <f>Table4[[#This Row],[Gain]]^Table4[[#This Row],[θ]]</f>
        <v>50</v>
      </c>
      <c r="AR836" s="2">
        <f>-Table4[[#This Row],[λ]]*-Table4[[#This Row],[Loss]]^Table4[[#This Row],[θ]]</f>
        <v>100</v>
      </c>
      <c r="AS836" s="2">
        <f>Table4[[#This Row],[pie_gain]]*Table4[[#This Row],[v_n_w_g]]-Table4[[#This Row],[pie_loss]]*Table4[[#This Row],[v_n_w_l]]</f>
        <v>-42.370144698525245</v>
      </c>
      <c r="AT836" s="2">
        <f>IF(Table4[[#This Row],[diff_v]]&gt;=1,1,0)</f>
        <v>0</v>
      </c>
      <c r="AU836" s="2">
        <f>Table4[[#This Row],[Gain]]^(Table4[[#This Row],[θ]]*Table4[[#This Row],[ω_p]])</f>
        <v>50.280212483707245</v>
      </c>
      <c r="AV836" s="2">
        <f>-Table4[[#This Row],[λ]]*-Table4[[#This Row],[Loss]]^(Table4[[#This Row],[θ]]*Table4[[#This Row],[ω_n]])</f>
        <v>100</v>
      </c>
      <c r="AW836" s="2">
        <f>Table4[[#This Row],[v_n_w_g_w]]*Table4[[#This Row],[pie_gain]]-Table4[[#This Row],[v_n_w_l_w]]*Table4[[#This Row],[pie_loss]]</f>
        <v>-42.262487332593807</v>
      </c>
      <c r="AX836" s="2">
        <f>IF(Table4[[#This Row],[diff_v_w]]&gt;=1,1,0)</f>
        <v>0</v>
      </c>
      <c r="AY836" s="2">
        <f>Table4[[#This Row],[Gain]]^(Table4[[#This Row],[θ]])*Table4[[#This Row],[ω_p2]]</f>
        <v>50.05</v>
      </c>
      <c r="AZ836" s="2">
        <f>-Table4[[#This Row],[λ]]*-Table4[[#This Row],[Loss]]^(Table4[[#This Row],[θ]])*Table4[[#This Row],[ω_n2]]</f>
        <v>100</v>
      </c>
      <c r="BA836" s="2">
        <f>Table4[[#This Row],[v_n_w_g_w2]]*Table4[[#This Row],[pie_gain]]-Table4[[#This Row],[v_n_w_l_w2]]*Table4[[#This Row],[pie_loss]]</f>
        <v>-42.350934746758085</v>
      </c>
      <c r="BB836" s="2">
        <f>IF(Table4[[#This Row],[diff_v_w2]]&gt;=1,1,0)</f>
        <v>0</v>
      </c>
      <c r="BC836" s="2">
        <f>Table4[[#This Row],[Gain]]^(Table4[[#This Row],[θ]]+Table4[[#This Row],[ω_p3]])</f>
        <v>50.392736692048395</v>
      </c>
      <c r="BD836" s="2">
        <f>-Table4[[#This Row],[λ]]*-Table4[[#This Row],[Loss]]^(Table4[[#This Row],[θ]]+Table4[[#This Row],[ω_n3]])</f>
        <v>100</v>
      </c>
      <c r="BE836" s="2">
        <f>Table4[[#This Row],[v_n_w_g_w3]]*Table4[[#This Row],[pie_gain]]-Table4[[#This Row],[v_n_w_l_w3]]*Table4[[#This Row],[pie_loss]]</f>
        <v>-42.219255640296382</v>
      </c>
      <c r="BF836" s="2">
        <f>IF(Table4[[#This Row],[diff_v_w3]]&gt;=1,1,0)</f>
        <v>0</v>
      </c>
      <c r="BG836" s="2">
        <f>(Table4[[#This Row],[Accept]]-Table4[[#This Row],[projected_M1]])</f>
        <v>0</v>
      </c>
      <c r="BH836" s="2">
        <f>(Table4[[#This Row],[Accept]]-Table4[[#This Row],[projected_M2]])</f>
        <v>0</v>
      </c>
      <c r="BI836" s="2">
        <f>(Table4[[#This Row],[Accept]]-Table4[[#This Row],[projected_M3]])</f>
        <v>0</v>
      </c>
      <c r="BJ836" s="2">
        <f>(Table4[[#This Row],[Accept]]-Table4[[#This Row],[projected_M4]])</f>
        <v>0</v>
      </c>
    </row>
    <row r="837" spans="1:62" x14ac:dyDescent="0.3">
      <c r="A837">
        <v>20</v>
      </c>
      <c r="B837" t="s">
        <v>48</v>
      </c>
      <c r="C837">
        <v>1</v>
      </c>
      <c r="D837">
        <v>-2</v>
      </c>
      <c r="E837" s="22">
        <f>IF(Table4[[#This Row],[Trial]]="G1",Table4[[#This Row],[Balance]]/100,IF(Table4[[#This Row],[Trial]]="G2",Table4[[#This Row],[Balance]]/200,Table4[[#This Row],[Balance]]/500))</f>
        <v>1.1000000000000001</v>
      </c>
      <c r="F837" s="22">
        <f>IF(Table4[[#This Row],[Net_Balance]]&gt;1,1+(Table4[[#This Row],[Net_Balance]]-1)/$F$974,1)</f>
        <v>1.0014285714285713</v>
      </c>
      <c r="G837" s="22">
        <f>IF(Table4[[#This Row],[Net_Balance]]&lt;1,1-(1-Table4[[#This Row],[Net_Balance]])/$F$974,1)</f>
        <v>1</v>
      </c>
      <c r="H837" s="22">
        <f>IF(Table4[[#This Row],[Net_Balance]]&gt;1,1+(Table4[[#This Row],[Net_Balance]]-1)/$H$974,1)</f>
        <v>1.0009999999999999</v>
      </c>
      <c r="I837" s="22">
        <f>IF(Table4[[#This Row],[Net_Balance]]&lt;1,1-(1-Table4[[#This Row],[Net_Balance]])/$H$974,1)</f>
        <v>1</v>
      </c>
      <c r="J837" s="22">
        <f>IF(Table4[[#This Row],[Net_Balance]]&gt;1,(Table4[[#This Row],[Net_Balance]]-1)/$J$974,0)</f>
        <v>2.0000000000000018E-3</v>
      </c>
      <c r="K837" s="22">
        <f>IF(Table4[[#This Row],[Net_Balance]]&lt;1,-(1-Table4[[#This Row],[Net_Balance]])/$J$974,0)</f>
        <v>0</v>
      </c>
      <c r="L837" t="s">
        <v>108</v>
      </c>
      <c r="M837" t="s">
        <v>63</v>
      </c>
      <c r="N837" t="s">
        <v>5</v>
      </c>
      <c r="O837">
        <v>0</v>
      </c>
      <c r="P837">
        <v>0</v>
      </c>
      <c r="Q837">
        <v>110</v>
      </c>
      <c r="R837">
        <v>1665041192</v>
      </c>
      <c r="S837">
        <v>22</v>
      </c>
      <c r="T837" t="s">
        <v>117</v>
      </c>
      <c r="U837">
        <v>0</v>
      </c>
      <c r="V837">
        <v>-50</v>
      </c>
      <c r="W837">
        <v>0.5</v>
      </c>
      <c r="X837">
        <v>60</v>
      </c>
      <c r="Y837">
        <v>0.5</v>
      </c>
      <c r="Z837">
        <v>5</v>
      </c>
      <c r="AA837">
        <v>3025</v>
      </c>
      <c r="AB837">
        <v>55</v>
      </c>
      <c r="AC837">
        <v>4</v>
      </c>
      <c r="AD837">
        <v>0.25</v>
      </c>
      <c r="AE837">
        <v>0.75</v>
      </c>
      <c r="AF837">
        <v>2</v>
      </c>
      <c r="AG837">
        <v>0.5</v>
      </c>
      <c r="AH837">
        <v>0.25</v>
      </c>
      <c r="AI837">
        <v>0.625</v>
      </c>
      <c r="AJ837">
        <v>0.375</v>
      </c>
      <c r="AK837">
        <v>-8.75</v>
      </c>
      <c r="AL837">
        <v>2835.9375</v>
      </c>
      <c r="AM837">
        <v>53.253521010351982</v>
      </c>
      <c r="AN837">
        <v>0.9</v>
      </c>
      <c r="AO837">
        <v>0.38419903534316502</v>
      </c>
      <c r="AP837">
        <v>0.61580096465683498</v>
      </c>
      <c r="AQ837" s="2">
        <f>Table4[[#This Row],[Gain]]^Table4[[#This Row],[θ]]</f>
        <v>60</v>
      </c>
      <c r="AR837" s="2">
        <f>-Table4[[#This Row],[λ]]*-Table4[[#This Row],[Loss]]^Table4[[#This Row],[θ]]</f>
        <v>100</v>
      </c>
      <c r="AS837" s="2">
        <f>Table4[[#This Row],[pie_gain]]*Table4[[#This Row],[v_n_w_g]]-Table4[[#This Row],[pie_loss]]*Table4[[#This Row],[v_n_w_l]]</f>
        <v>-38.528154345093597</v>
      </c>
      <c r="AT837" s="2">
        <f>IF(Table4[[#This Row],[diff_v]]&gt;=1,1,0)</f>
        <v>0</v>
      </c>
      <c r="AU837" s="2">
        <f>Table4[[#This Row],[Gain]]^(Table4[[#This Row],[θ]]*Table4[[#This Row],[ω_p]])</f>
        <v>60.351972169974637</v>
      </c>
      <c r="AV837" s="2">
        <f>-Table4[[#This Row],[λ]]*-Table4[[#This Row],[Loss]]^(Table4[[#This Row],[θ]]*Table4[[#This Row],[ω_n]])</f>
        <v>100</v>
      </c>
      <c r="AW837" s="2">
        <f>Table4[[#This Row],[v_n_w_g_w]]*Table4[[#This Row],[pie_gain]]-Table4[[#This Row],[v_n_w_l_w]]*Table4[[#This Row],[pie_loss]]</f>
        <v>-38.3929269769217</v>
      </c>
      <c r="AX837" s="2">
        <f>IF(Table4[[#This Row],[diff_v_w]]&gt;=1,1,0)</f>
        <v>0</v>
      </c>
      <c r="AY837" s="2">
        <f>Table4[[#This Row],[Gain]]^(Table4[[#This Row],[θ]])*Table4[[#This Row],[ω_p2]]</f>
        <v>60.059999999999995</v>
      </c>
      <c r="AZ837" s="2">
        <f>-Table4[[#This Row],[λ]]*-Table4[[#This Row],[Loss]]^(Table4[[#This Row],[θ]])*Table4[[#This Row],[ω_n2]]</f>
        <v>100</v>
      </c>
      <c r="BA837" s="2">
        <f>Table4[[#This Row],[v_n_w_g_w2]]*Table4[[#This Row],[pie_gain]]-Table4[[#This Row],[v_n_w_l_w2]]*Table4[[#This Row],[pie_loss]]</f>
        <v>-38.505102402973009</v>
      </c>
      <c r="BB837" s="2">
        <f>IF(Table4[[#This Row],[diff_v_w2]]&gt;=1,1,0)</f>
        <v>0</v>
      </c>
      <c r="BC837" s="2">
        <f>Table4[[#This Row],[Gain]]^(Table4[[#This Row],[θ]]+Table4[[#This Row],[ω_p3]])</f>
        <v>60.493338488508343</v>
      </c>
      <c r="BD837" s="2">
        <f>-Table4[[#This Row],[λ]]*-Table4[[#This Row],[Loss]]^(Table4[[#This Row],[θ]]+Table4[[#This Row],[ω_n3]])</f>
        <v>100</v>
      </c>
      <c r="BE837" s="2">
        <f>Table4[[#This Row],[v_n_w_g_w3]]*Table4[[#This Row],[pie_gain]]-Table4[[#This Row],[v_n_w_l_w3]]*Table4[[#This Row],[pie_loss]]</f>
        <v>-38.338614173711036</v>
      </c>
      <c r="BF837" s="2">
        <f>IF(Table4[[#This Row],[diff_v_w3]]&gt;=1,1,0)</f>
        <v>0</v>
      </c>
      <c r="BG837" s="2">
        <f>(Table4[[#This Row],[Accept]]-Table4[[#This Row],[projected_M1]])</f>
        <v>0</v>
      </c>
      <c r="BH837" s="2">
        <f>(Table4[[#This Row],[Accept]]-Table4[[#This Row],[projected_M2]])</f>
        <v>0</v>
      </c>
      <c r="BI837" s="2">
        <f>(Table4[[#This Row],[Accept]]-Table4[[#This Row],[projected_M3]])</f>
        <v>0</v>
      </c>
      <c r="BJ837" s="2">
        <f>(Table4[[#This Row],[Accept]]-Table4[[#This Row],[projected_M4]])</f>
        <v>0</v>
      </c>
    </row>
    <row r="838" spans="1:62" x14ac:dyDescent="0.3">
      <c r="A838">
        <v>22</v>
      </c>
      <c r="B838" t="s">
        <v>48</v>
      </c>
      <c r="C838">
        <v>1</v>
      </c>
      <c r="D838">
        <v>-2</v>
      </c>
      <c r="E838" s="22">
        <f>IF(Table4[[#This Row],[Trial]]="G1",Table4[[#This Row],[Balance]]/100,IF(Table4[[#This Row],[Trial]]="G2",Table4[[#This Row],[Balance]]/200,Table4[[#This Row],[Balance]]/500))</f>
        <v>1</v>
      </c>
      <c r="F838" s="22">
        <f>IF(Table4[[#This Row],[Net_Balance]]&gt;1,1+(Table4[[#This Row],[Net_Balance]]-1)/$F$974,1)</f>
        <v>1</v>
      </c>
      <c r="G838" s="22">
        <f>IF(Table4[[#This Row],[Net_Balance]]&lt;1,1-(1-Table4[[#This Row],[Net_Balance]])/$F$974,1)</f>
        <v>1</v>
      </c>
      <c r="H838" s="22">
        <f>IF(Table4[[#This Row],[Net_Balance]]&gt;1,1+(Table4[[#This Row],[Net_Balance]]-1)/$H$974,1)</f>
        <v>1</v>
      </c>
      <c r="I838" s="22">
        <f>IF(Table4[[#This Row],[Net_Balance]]&lt;1,1-(1-Table4[[#This Row],[Net_Balance]])/$H$974,1)</f>
        <v>1</v>
      </c>
      <c r="J838" s="22">
        <f>IF(Table4[[#This Row],[Net_Balance]]&gt;1,(Table4[[#This Row],[Net_Balance]]-1)/$J$974,0)</f>
        <v>0</v>
      </c>
      <c r="K838" s="22">
        <f>IF(Table4[[#This Row],[Net_Balance]]&lt;1,-(1-Table4[[#This Row],[Net_Balance]])/$J$974,0)</f>
        <v>0</v>
      </c>
      <c r="L838" t="s">
        <v>108</v>
      </c>
      <c r="M838" t="s">
        <v>52</v>
      </c>
      <c r="N838" t="s">
        <v>7</v>
      </c>
      <c r="O838">
        <v>1</v>
      </c>
      <c r="P838">
        <v>-10</v>
      </c>
      <c r="Q838">
        <v>100</v>
      </c>
      <c r="R838">
        <v>1665041209</v>
      </c>
      <c r="S838">
        <v>13</v>
      </c>
      <c r="T838" t="s">
        <v>117</v>
      </c>
      <c r="U838">
        <v>0</v>
      </c>
      <c r="V838">
        <v>-10</v>
      </c>
      <c r="W838">
        <v>0.5</v>
      </c>
      <c r="X838">
        <v>10</v>
      </c>
      <c r="Y838">
        <v>0.5</v>
      </c>
      <c r="Z838">
        <v>0</v>
      </c>
      <c r="AA838">
        <v>100</v>
      </c>
      <c r="AB838">
        <v>10</v>
      </c>
      <c r="AC838">
        <v>4</v>
      </c>
      <c r="AD838">
        <v>0.25</v>
      </c>
      <c r="AE838">
        <v>0.75</v>
      </c>
      <c r="AF838">
        <v>1</v>
      </c>
      <c r="AG838">
        <v>0.25</v>
      </c>
      <c r="AH838">
        <v>0.5</v>
      </c>
      <c r="AI838">
        <v>0.375</v>
      </c>
      <c r="AJ838">
        <v>0.625</v>
      </c>
      <c r="AK838">
        <v>2.5</v>
      </c>
      <c r="AL838">
        <v>93.75</v>
      </c>
      <c r="AM838">
        <v>9.6824583655185421</v>
      </c>
      <c r="AN838">
        <v>0.9</v>
      </c>
      <c r="AO838">
        <v>0.60844334427391233</v>
      </c>
      <c r="AP838">
        <v>0.39155665572608767</v>
      </c>
      <c r="AQ838" s="2">
        <f>Table4[[#This Row],[Gain]]^Table4[[#This Row],[θ]]</f>
        <v>10</v>
      </c>
      <c r="AR838" s="2">
        <f>-Table4[[#This Row],[λ]]*-Table4[[#This Row],[Loss]]^Table4[[#This Row],[θ]]</f>
        <v>20</v>
      </c>
      <c r="AS838" s="2">
        <f>Table4[[#This Row],[pie_gain]]*Table4[[#This Row],[v_n_w_g]]-Table4[[#This Row],[pie_loss]]*Table4[[#This Row],[v_n_w_l]]</f>
        <v>-1.74669967178263</v>
      </c>
      <c r="AT838" s="2">
        <f>IF(Table4[[#This Row],[diff_v]]&gt;=1,1,0)</f>
        <v>0</v>
      </c>
      <c r="AU838" s="2">
        <f>Table4[[#This Row],[Gain]]^(Table4[[#This Row],[θ]]*Table4[[#This Row],[ω_p]])</f>
        <v>10</v>
      </c>
      <c r="AV838" s="2">
        <f>-Table4[[#This Row],[λ]]*-Table4[[#This Row],[Loss]]^(Table4[[#This Row],[θ]]*Table4[[#This Row],[ω_n]])</f>
        <v>20</v>
      </c>
      <c r="AW838" s="2">
        <f>Table4[[#This Row],[v_n_w_g_w]]*Table4[[#This Row],[pie_gain]]-Table4[[#This Row],[v_n_w_l_w]]*Table4[[#This Row],[pie_loss]]</f>
        <v>-1.74669967178263</v>
      </c>
      <c r="AX838" s="2">
        <f>IF(Table4[[#This Row],[diff_v_w]]&gt;=1,1,0)</f>
        <v>0</v>
      </c>
      <c r="AY838" s="2">
        <f>Table4[[#This Row],[Gain]]^(Table4[[#This Row],[θ]])*Table4[[#This Row],[ω_p2]]</f>
        <v>10</v>
      </c>
      <c r="AZ838" s="2">
        <f>-Table4[[#This Row],[λ]]*-Table4[[#This Row],[Loss]]^(Table4[[#This Row],[θ]])*Table4[[#This Row],[ω_n2]]</f>
        <v>20</v>
      </c>
      <c r="BA838" s="2">
        <f>Table4[[#This Row],[v_n_w_g_w2]]*Table4[[#This Row],[pie_gain]]-Table4[[#This Row],[v_n_w_l_w2]]*Table4[[#This Row],[pie_loss]]</f>
        <v>-1.74669967178263</v>
      </c>
      <c r="BB838" s="2">
        <f>IF(Table4[[#This Row],[diff_v_w2]]&gt;=1,1,0)</f>
        <v>0</v>
      </c>
      <c r="BC838" s="2">
        <f>Table4[[#This Row],[Gain]]^(Table4[[#This Row],[θ]]+Table4[[#This Row],[ω_p3]])</f>
        <v>10</v>
      </c>
      <c r="BD838" s="2">
        <f>-Table4[[#This Row],[λ]]*-Table4[[#This Row],[Loss]]^(Table4[[#This Row],[θ]]+Table4[[#This Row],[ω_n3]])</f>
        <v>20</v>
      </c>
      <c r="BE838" s="2">
        <f>Table4[[#This Row],[v_n_w_g_w3]]*Table4[[#This Row],[pie_gain]]-Table4[[#This Row],[v_n_w_l_w3]]*Table4[[#This Row],[pie_loss]]</f>
        <v>-1.74669967178263</v>
      </c>
      <c r="BF838" s="2">
        <f>IF(Table4[[#This Row],[diff_v_w3]]&gt;=1,1,0)</f>
        <v>0</v>
      </c>
      <c r="BG838" s="2">
        <f>(Table4[[#This Row],[Accept]]-Table4[[#This Row],[projected_M1]])</f>
        <v>1</v>
      </c>
      <c r="BH838" s="2">
        <f>(Table4[[#This Row],[Accept]]-Table4[[#This Row],[projected_M2]])</f>
        <v>1</v>
      </c>
      <c r="BI838" s="2">
        <f>(Table4[[#This Row],[Accept]]-Table4[[#This Row],[projected_M3]])</f>
        <v>1</v>
      </c>
      <c r="BJ838" s="2">
        <f>(Table4[[#This Row],[Accept]]-Table4[[#This Row],[projected_M4]])</f>
        <v>1</v>
      </c>
    </row>
    <row r="839" spans="1:62" x14ac:dyDescent="0.3">
      <c r="A839">
        <v>23</v>
      </c>
      <c r="B839" t="s">
        <v>48</v>
      </c>
      <c r="C839">
        <v>1</v>
      </c>
      <c r="D839">
        <v>-2</v>
      </c>
      <c r="E839" s="22">
        <f>IF(Table4[[#This Row],[Trial]]="G1",Table4[[#This Row],[Balance]]/100,IF(Table4[[#This Row],[Trial]]="G2",Table4[[#This Row],[Balance]]/200,Table4[[#This Row],[Balance]]/500))</f>
        <v>1.2</v>
      </c>
      <c r="F839" s="22">
        <f>IF(Table4[[#This Row],[Net_Balance]]&gt;1,1+(Table4[[#This Row],[Net_Balance]]-1)/$F$974,1)</f>
        <v>1.0028571428571429</v>
      </c>
      <c r="G839" s="22">
        <f>IF(Table4[[#This Row],[Net_Balance]]&lt;1,1-(1-Table4[[#This Row],[Net_Balance]])/$F$974,1)</f>
        <v>1</v>
      </c>
      <c r="H839" s="22">
        <f>IF(Table4[[#This Row],[Net_Balance]]&gt;1,1+(Table4[[#This Row],[Net_Balance]]-1)/$H$974,1)</f>
        <v>1.002</v>
      </c>
      <c r="I839" s="22">
        <f>IF(Table4[[#This Row],[Net_Balance]]&lt;1,1-(1-Table4[[#This Row],[Net_Balance]])/$H$974,1)</f>
        <v>1</v>
      </c>
      <c r="J839" s="22">
        <f>IF(Table4[[#This Row],[Net_Balance]]&gt;1,(Table4[[#This Row],[Net_Balance]]-1)/$J$974,0)</f>
        <v>3.9999999999999992E-3</v>
      </c>
      <c r="K839" s="22">
        <f>IF(Table4[[#This Row],[Net_Balance]]&lt;1,-(1-Table4[[#This Row],[Net_Balance]])/$J$974,0)</f>
        <v>0</v>
      </c>
      <c r="L839" t="s">
        <v>108</v>
      </c>
      <c r="M839" t="s">
        <v>66</v>
      </c>
      <c r="N839" t="s">
        <v>7</v>
      </c>
      <c r="O839">
        <v>1</v>
      </c>
      <c r="P839">
        <v>20</v>
      </c>
      <c r="Q839">
        <v>120</v>
      </c>
      <c r="R839">
        <v>1665041218</v>
      </c>
      <c r="S839">
        <v>9</v>
      </c>
      <c r="T839" t="s">
        <v>118</v>
      </c>
      <c r="U839">
        <v>1</v>
      </c>
      <c r="V839">
        <v>-10</v>
      </c>
      <c r="W839">
        <v>0.5</v>
      </c>
      <c r="X839">
        <v>20</v>
      </c>
      <c r="Y839">
        <v>0.5</v>
      </c>
      <c r="Z839">
        <v>5</v>
      </c>
      <c r="AA839">
        <v>225</v>
      </c>
      <c r="AB839">
        <v>15</v>
      </c>
      <c r="AC839">
        <v>2</v>
      </c>
      <c r="AD839">
        <v>0.25</v>
      </c>
      <c r="AE839">
        <v>0.75</v>
      </c>
      <c r="AF839">
        <v>2</v>
      </c>
      <c r="AG839">
        <v>0.5</v>
      </c>
      <c r="AH839">
        <v>0.25</v>
      </c>
      <c r="AI839">
        <v>0.625</v>
      </c>
      <c r="AJ839">
        <v>0.375</v>
      </c>
      <c r="AK839">
        <v>1.25</v>
      </c>
      <c r="AL839">
        <v>210.9375</v>
      </c>
      <c r="AM839">
        <v>14.523687548277813</v>
      </c>
      <c r="AN839">
        <v>0.9</v>
      </c>
      <c r="AO839">
        <v>0.38419903534316502</v>
      </c>
      <c r="AP839">
        <v>0.61580096465683498</v>
      </c>
      <c r="AQ839" s="2">
        <f>Table4[[#This Row],[Gain]]^Table4[[#This Row],[θ]]</f>
        <v>20</v>
      </c>
      <c r="AR839" s="2">
        <f>-Table4[[#This Row],[λ]]*-Table4[[#This Row],[Loss]]^Table4[[#This Row],[θ]]</f>
        <v>20</v>
      </c>
      <c r="AS839" s="2">
        <f>Table4[[#This Row],[pie_gain]]*Table4[[#This Row],[v_n_w_g]]-Table4[[#This Row],[pie_loss]]*Table4[[#This Row],[v_n_w_l]]</f>
        <v>-4.6320385862733993</v>
      </c>
      <c r="AT839" s="2">
        <f>IF(Table4[[#This Row],[diff_v]]&gt;=1,1,0)</f>
        <v>0</v>
      </c>
      <c r="AU839" s="2">
        <f>Table4[[#This Row],[Gain]]^(Table4[[#This Row],[θ]]*Table4[[#This Row],[ω_p]])</f>
        <v>20.171919401055174</v>
      </c>
      <c r="AV839" s="2">
        <f>-Table4[[#This Row],[λ]]*-Table4[[#This Row],[Loss]]^(Table4[[#This Row],[θ]]*Table4[[#This Row],[ω_n]])</f>
        <v>20</v>
      </c>
      <c r="AW839" s="2">
        <f>Table4[[#This Row],[v_n_w_g_w]]*Table4[[#This Row],[pie_gain]]-Table4[[#This Row],[v_n_w_l_w]]*Table4[[#This Row],[pie_loss]]</f>
        <v>-4.5659873182312269</v>
      </c>
      <c r="AX839" s="2">
        <f>IF(Table4[[#This Row],[diff_v_w]]&gt;=1,1,0)</f>
        <v>0</v>
      </c>
      <c r="AY839" s="2">
        <f>Table4[[#This Row],[Gain]]^(Table4[[#This Row],[θ]])*Table4[[#This Row],[ω_p2]]</f>
        <v>20.04</v>
      </c>
      <c r="AZ839" s="2">
        <f>-Table4[[#This Row],[λ]]*-Table4[[#This Row],[Loss]]^(Table4[[#This Row],[θ]])*Table4[[#This Row],[ω_n2]]</f>
        <v>20</v>
      </c>
      <c r="BA839" s="2">
        <f>Table4[[#This Row],[v_n_w_g_w2]]*Table4[[#This Row],[pie_gain]]-Table4[[#This Row],[v_n_w_l_w2]]*Table4[[#This Row],[pie_loss]]</f>
        <v>-4.6166706248596734</v>
      </c>
      <c r="BB839" s="2">
        <f>IF(Table4[[#This Row],[diff_v_w2]]&gt;=1,1,0)</f>
        <v>0</v>
      </c>
      <c r="BC839" s="2">
        <f>Table4[[#This Row],[Gain]]^(Table4[[#This Row],[θ]]+Table4[[#This Row],[ω_p3]])</f>
        <v>20.241100240457076</v>
      </c>
      <c r="BD839" s="2">
        <f>-Table4[[#This Row],[λ]]*-Table4[[#This Row],[Loss]]^(Table4[[#This Row],[θ]]+Table4[[#This Row],[ω_n3]])</f>
        <v>20</v>
      </c>
      <c r="BE839" s="2">
        <f>Table4[[#This Row],[v_n_w_g_w3]]*Table4[[#This Row],[pie_gain]]-Table4[[#This Row],[v_n_w_l_w3]]*Table4[[#This Row],[pie_loss]]</f>
        <v>-4.5394081064687857</v>
      </c>
      <c r="BF839" s="2">
        <f>IF(Table4[[#This Row],[diff_v_w3]]&gt;=1,1,0)</f>
        <v>0</v>
      </c>
      <c r="BG839" s="2">
        <f>(Table4[[#This Row],[Accept]]-Table4[[#This Row],[projected_M1]])</f>
        <v>1</v>
      </c>
      <c r="BH839" s="2">
        <f>(Table4[[#This Row],[Accept]]-Table4[[#This Row],[projected_M2]])</f>
        <v>1</v>
      </c>
      <c r="BI839" s="2">
        <f>(Table4[[#This Row],[Accept]]-Table4[[#This Row],[projected_M3]])</f>
        <v>1</v>
      </c>
      <c r="BJ839" s="2">
        <f>(Table4[[#This Row],[Accept]]-Table4[[#This Row],[projected_M4]])</f>
        <v>1</v>
      </c>
    </row>
    <row r="840" spans="1:62" x14ac:dyDescent="0.3">
      <c r="A840">
        <v>24</v>
      </c>
      <c r="B840" t="s">
        <v>48</v>
      </c>
      <c r="C840">
        <v>1</v>
      </c>
      <c r="D840">
        <v>-2</v>
      </c>
      <c r="E840" s="22">
        <f>IF(Table4[[#This Row],[Trial]]="G1",Table4[[#This Row],[Balance]]/100,IF(Table4[[#This Row],[Trial]]="G2",Table4[[#This Row],[Balance]]/200,Table4[[#This Row],[Balance]]/500))</f>
        <v>1.2</v>
      </c>
      <c r="F840" s="22">
        <f>IF(Table4[[#This Row],[Net_Balance]]&gt;1,1+(Table4[[#This Row],[Net_Balance]]-1)/$F$974,1)</f>
        <v>1.0028571428571429</v>
      </c>
      <c r="G840" s="22">
        <f>IF(Table4[[#This Row],[Net_Balance]]&lt;1,1-(1-Table4[[#This Row],[Net_Balance]])/$F$974,1)</f>
        <v>1</v>
      </c>
      <c r="H840" s="22">
        <f>IF(Table4[[#This Row],[Net_Balance]]&gt;1,1+(Table4[[#This Row],[Net_Balance]]-1)/$H$974,1)</f>
        <v>1.002</v>
      </c>
      <c r="I840" s="22">
        <f>IF(Table4[[#This Row],[Net_Balance]]&lt;1,1-(1-Table4[[#This Row],[Net_Balance]])/$H$974,1)</f>
        <v>1</v>
      </c>
      <c r="J840" s="22">
        <f>IF(Table4[[#This Row],[Net_Balance]]&gt;1,(Table4[[#This Row],[Net_Balance]]-1)/$J$974,0)</f>
        <v>3.9999999999999992E-3</v>
      </c>
      <c r="K840" s="22">
        <f>IF(Table4[[#This Row],[Net_Balance]]&lt;1,-(1-Table4[[#This Row],[Net_Balance]])/$J$974,0)</f>
        <v>0</v>
      </c>
      <c r="L840" t="s">
        <v>108</v>
      </c>
      <c r="M840" t="s">
        <v>99</v>
      </c>
      <c r="N840" t="s">
        <v>7</v>
      </c>
      <c r="O840">
        <v>1</v>
      </c>
      <c r="P840">
        <v>0</v>
      </c>
      <c r="Q840">
        <v>120</v>
      </c>
      <c r="R840">
        <v>1665041223</v>
      </c>
      <c r="S840">
        <v>5</v>
      </c>
      <c r="T840" t="s">
        <v>118</v>
      </c>
      <c r="U840">
        <v>1</v>
      </c>
      <c r="V840">
        <v>0</v>
      </c>
      <c r="W840">
        <v>0.5</v>
      </c>
      <c r="X840">
        <v>10</v>
      </c>
      <c r="Y840">
        <v>0.5</v>
      </c>
      <c r="Z840">
        <v>5</v>
      </c>
      <c r="AA840">
        <v>25</v>
      </c>
      <c r="AB840">
        <v>5</v>
      </c>
      <c r="AC840">
        <v>2</v>
      </c>
      <c r="AD840">
        <v>0.25</v>
      </c>
      <c r="AE840">
        <v>0.75</v>
      </c>
      <c r="AF840">
        <v>2</v>
      </c>
      <c r="AG840">
        <v>0.5</v>
      </c>
      <c r="AH840">
        <v>0.25</v>
      </c>
      <c r="AI840">
        <v>0.625</v>
      </c>
      <c r="AJ840">
        <v>0.375</v>
      </c>
      <c r="AK840">
        <v>3.75</v>
      </c>
      <c r="AL840">
        <v>23.4375</v>
      </c>
      <c r="AM840">
        <v>4.8412291827592711</v>
      </c>
      <c r="AN840">
        <v>0.9</v>
      </c>
      <c r="AO840">
        <v>0.38419903534316502</v>
      </c>
      <c r="AP840">
        <v>0.61580096465683498</v>
      </c>
      <c r="AQ840" s="2">
        <f>Table4[[#This Row],[Gain]]^Table4[[#This Row],[θ]]</f>
        <v>10</v>
      </c>
      <c r="AR840" s="2">
        <f>-Table4[[#This Row],[λ]]*-Table4[[#This Row],[Loss]]^Table4[[#This Row],[θ]]</f>
        <v>0</v>
      </c>
      <c r="AS840" s="2">
        <f>Table4[[#This Row],[pie_gain]]*Table4[[#This Row],[v_n_w_g]]-Table4[[#This Row],[pie_loss]]*Table4[[#This Row],[v_n_w_l]]</f>
        <v>3.8419903534316502</v>
      </c>
      <c r="AT840" s="2">
        <f>IF(Table4[[#This Row],[diff_v]]&gt;=1,1,0)</f>
        <v>1</v>
      </c>
      <c r="AU840" s="2">
        <f>Table4[[#This Row],[Gain]]^(Table4[[#This Row],[θ]]*Table4[[#This Row],[ω_p]])</f>
        <v>10.066005024860774</v>
      </c>
      <c r="AV840" s="2">
        <f>-Table4[[#This Row],[λ]]*-Table4[[#This Row],[Loss]]^(Table4[[#This Row],[θ]]*Table4[[#This Row],[ω_n]])</f>
        <v>0</v>
      </c>
      <c r="AW840" s="2">
        <f>Table4[[#This Row],[v_n_w_g_w]]*Table4[[#This Row],[pie_gain]]-Table4[[#This Row],[v_n_w_l_w]]*Table4[[#This Row],[pie_loss]]</f>
        <v>3.8673494203109611</v>
      </c>
      <c r="AX840" s="2">
        <f>IF(Table4[[#This Row],[diff_v_w]]&gt;=1,1,0)</f>
        <v>1</v>
      </c>
      <c r="AY840" s="2">
        <f>Table4[[#This Row],[Gain]]^(Table4[[#This Row],[θ]])*Table4[[#This Row],[ω_p2]]</f>
        <v>10.02</v>
      </c>
      <c r="AZ840" s="2">
        <f>-Table4[[#This Row],[λ]]*-Table4[[#This Row],[Loss]]^(Table4[[#This Row],[θ]])*Table4[[#This Row],[ω_n2]]</f>
        <v>0</v>
      </c>
      <c r="BA840" s="2">
        <f>Table4[[#This Row],[v_n_w_g_w2]]*Table4[[#This Row],[pie_gain]]-Table4[[#This Row],[v_n_w_l_w2]]*Table4[[#This Row],[pie_loss]]</f>
        <v>3.8496743341385131</v>
      </c>
      <c r="BB840" s="2">
        <f>IF(Table4[[#This Row],[diff_v_w2]]&gt;=1,1,0)</f>
        <v>1</v>
      </c>
      <c r="BC840" s="2">
        <f>Table4[[#This Row],[Gain]]^(Table4[[#This Row],[θ]]+Table4[[#This Row],[ω_p3]])</f>
        <v>10.092528860766848</v>
      </c>
      <c r="BD840" s="2">
        <f>-Table4[[#This Row],[λ]]*-Table4[[#This Row],[Loss]]^(Table4[[#This Row],[θ]]+Table4[[#This Row],[ω_n3]])</f>
        <v>0</v>
      </c>
      <c r="BE840" s="2">
        <f>Table4[[#This Row],[v_n_w_g_w3]]*Table4[[#This Row],[pie_gain]]-Table4[[#This Row],[v_n_w_l_w3]]*Table4[[#This Row],[pie_loss]]</f>
        <v>3.8775398524796749</v>
      </c>
      <c r="BF840" s="2">
        <f>IF(Table4[[#This Row],[diff_v_w3]]&gt;=1,1,0)</f>
        <v>1</v>
      </c>
      <c r="BG840" s="2">
        <f>(Table4[[#This Row],[Accept]]-Table4[[#This Row],[projected_M1]])</f>
        <v>0</v>
      </c>
      <c r="BH840" s="2">
        <f>(Table4[[#This Row],[Accept]]-Table4[[#This Row],[projected_M2]])</f>
        <v>0</v>
      </c>
      <c r="BI840" s="2">
        <f>(Table4[[#This Row],[Accept]]-Table4[[#This Row],[projected_M3]])</f>
        <v>0</v>
      </c>
      <c r="BJ840" s="2">
        <f>(Table4[[#This Row],[Accept]]-Table4[[#This Row],[projected_M4]])</f>
        <v>0</v>
      </c>
    </row>
    <row r="841" spans="1:62" x14ac:dyDescent="0.3">
      <c r="A841">
        <v>26</v>
      </c>
      <c r="B841" t="s">
        <v>48</v>
      </c>
      <c r="C841">
        <v>1</v>
      </c>
      <c r="D841">
        <v>-2</v>
      </c>
      <c r="E841" s="22">
        <f>IF(Table4[[#This Row],[Trial]]="G1",Table4[[#This Row],[Balance]]/100,IF(Table4[[#This Row],[Trial]]="G2",Table4[[#This Row],[Balance]]/200,Table4[[#This Row],[Balance]]/500))</f>
        <v>1.2</v>
      </c>
      <c r="F841" s="22">
        <f>IF(Table4[[#This Row],[Net_Balance]]&gt;1,1+(Table4[[#This Row],[Net_Balance]]-1)/$F$974,1)</f>
        <v>1.0028571428571429</v>
      </c>
      <c r="G841" s="22">
        <f>IF(Table4[[#This Row],[Net_Balance]]&lt;1,1-(1-Table4[[#This Row],[Net_Balance]])/$F$974,1)</f>
        <v>1</v>
      </c>
      <c r="H841" s="22">
        <f>IF(Table4[[#This Row],[Net_Balance]]&gt;1,1+(Table4[[#This Row],[Net_Balance]]-1)/$H$974,1)</f>
        <v>1.002</v>
      </c>
      <c r="I841" s="22">
        <f>IF(Table4[[#This Row],[Net_Balance]]&lt;1,1-(1-Table4[[#This Row],[Net_Balance]])/$H$974,1)</f>
        <v>1</v>
      </c>
      <c r="J841" s="22">
        <f>IF(Table4[[#This Row],[Net_Balance]]&gt;1,(Table4[[#This Row],[Net_Balance]]-1)/$J$974,0)</f>
        <v>3.9999999999999992E-3</v>
      </c>
      <c r="K841" s="22">
        <f>IF(Table4[[#This Row],[Net_Balance]]&lt;1,-(1-Table4[[#This Row],[Net_Balance]])/$J$974,0)</f>
        <v>0</v>
      </c>
      <c r="L841" t="s">
        <v>108</v>
      </c>
      <c r="M841" t="s">
        <v>53</v>
      </c>
      <c r="N841" t="s">
        <v>5</v>
      </c>
      <c r="O841">
        <v>0</v>
      </c>
      <c r="P841">
        <v>0</v>
      </c>
      <c r="Q841">
        <v>120</v>
      </c>
      <c r="R841">
        <v>1665041243</v>
      </c>
      <c r="S841">
        <v>9</v>
      </c>
      <c r="T841" t="s">
        <v>118</v>
      </c>
      <c r="U841">
        <v>1</v>
      </c>
      <c r="V841">
        <v>-10</v>
      </c>
      <c r="W841">
        <v>0.5</v>
      </c>
      <c r="X841">
        <v>0</v>
      </c>
      <c r="Y841">
        <v>0.5</v>
      </c>
      <c r="Z841">
        <v>-5</v>
      </c>
      <c r="AA841">
        <v>25</v>
      </c>
      <c r="AB841">
        <v>5</v>
      </c>
      <c r="AC841">
        <v>4</v>
      </c>
      <c r="AD841">
        <v>0.25</v>
      </c>
      <c r="AE841">
        <v>0.75</v>
      </c>
      <c r="AF841">
        <v>2</v>
      </c>
      <c r="AG841">
        <v>0.5</v>
      </c>
      <c r="AH841">
        <v>0.25</v>
      </c>
      <c r="AI841">
        <v>0.625</v>
      </c>
      <c r="AJ841">
        <v>0.375</v>
      </c>
      <c r="AK841">
        <v>-6.25</v>
      </c>
      <c r="AL841">
        <v>23.4375</v>
      </c>
      <c r="AM841">
        <v>4.8412291827592711</v>
      </c>
      <c r="AN841">
        <v>0.9</v>
      </c>
      <c r="AO841">
        <v>0.38419903534316502</v>
      </c>
      <c r="AP841">
        <v>0.61580096465683498</v>
      </c>
      <c r="AQ841" s="2">
        <f>Table4[[#This Row],[Gain]]^Table4[[#This Row],[θ]]</f>
        <v>0</v>
      </c>
      <c r="AR841" s="2">
        <f>-Table4[[#This Row],[λ]]*-Table4[[#This Row],[Loss]]^Table4[[#This Row],[θ]]</f>
        <v>20</v>
      </c>
      <c r="AS841" s="2">
        <f>Table4[[#This Row],[pie_gain]]*Table4[[#This Row],[v_n_w_g]]-Table4[[#This Row],[pie_loss]]*Table4[[#This Row],[v_n_w_l]]</f>
        <v>-12.3160192931367</v>
      </c>
      <c r="AT841" s="2">
        <f>IF(Table4[[#This Row],[diff_v]]&gt;=1,1,0)</f>
        <v>0</v>
      </c>
      <c r="AU841" s="2">
        <f>Table4[[#This Row],[Gain]]^(Table4[[#This Row],[θ]]*Table4[[#This Row],[ω_p]])</f>
        <v>0</v>
      </c>
      <c r="AV841" s="2">
        <f>-Table4[[#This Row],[λ]]*-Table4[[#This Row],[Loss]]^(Table4[[#This Row],[θ]]*Table4[[#This Row],[ω_n]])</f>
        <v>20</v>
      </c>
      <c r="AW841" s="2">
        <f>Table4[[#This Row],[v_n_w_g_w]]*Table4[[#This Row],[pie_gain]]-Table4[[#This Row],[v_n_w_l_w]]*Table4[[#This Row],[pie_loss]]</f>
        <v>-12.3160192931367</v>
      </c>
      <c r="AX841" s="2">
        <f>IF(Table4[[#This Row],[diff_v_w]]&gt;=1,1,0)</f>
        <v>0</v>
      </c>
      <c r="AY841" s="2">
        <f>Table4[[#This Row],[Gain]]^(Table4[[#This Row],[θ]])*Table4[[#This Row],[ω_p2]]</f>
        <v>0</v>
      </c>
      <c r="AZ841" s="2">
        <f>-Table4[[#This Row],[λ]]*-Table4[[#This Row],[Loss]]^(Table4[[#This Row],[θ]])*Table4[[#This Row],[ω_n2]]</f>
        <v>20</v>
      </c>
      <c r="BA841" s="2">
        <f>Table4[[#This Row],[v_n_w_g_w2]]*Table4[[#This Row],[pie_gain]]-Table4[[#This Row],[v_n_w_l_w2]]*Table4[[#This Row],[pie_loss]]</f>
        <v>-12.3160192931367</v>
      </c>
      <c r="BB841" s="2">
        <f>IF(Table4[[#This Row],[diff_v_w2]]&gt;=1,1,0)</f>
        <v>0</v>
      </c>
      <c r="BC841" s="2">
        <f>Table4[[#This Row],[Gain]]^(Table4[[#This Row],[θ]]+Table4[[#This Row],[ω_p3]])</f>
        <v>0</v>
      </c>
      <c r="BD841" s="2">
        <f>-Table4[[#This Row],[λ]]*-Table4[[#This Row],[Loss]]^(Table4[[#This Row],[θ]]+Table4[[#This Row],[ω_n3]])</f>
        <v>20</v>
      </c>
      <c r="BE841" s="2">
        <f>Table4[[#This Row],[v_n_w_g_w3]]*Table4[[#This Row],[pie_gain]]-Table4[[#This Row],[v_n_w_l_w3]]*Table4[[#This Row],[pie_loss]]</f>
        <v>-12.3160192931367</v>
      </c>
      <c r="BF841" s="2">
        <f>IF(Table4[[#This Row],[diff_v_w3]]&gt;=1,1,0)</f>
        <v>0</v>
      </c>
      <c r="BG841" s="2">
        <f>(Table4[[#This Row],[Accept]]-Table4[[#This Row],[projected_M1]])</f>
        <v>0</v>
      </c>
      <c r="BH841" s="2">
        <f>(Table4[[#This Row],[Accept]]-Table4[[#This Row],[projected_M2]])</f>
        <v>0</v>
      </c>
      <c r="BI841" s="2">
        <f>(Table4[[#This Row],[Accept]]-Table4[[#This Row],[projected_M3]])</f>
        <v>0</v>
      </c>
      <c r="BJ841" s="2">
        <f>(Table4[[#This Row],[Accept]]-Table4[[#This Row],[projected_M4]])</f>
        <v>0</v>
      </c>
    </row>
    <row r="842" spans="1:62" x14ac:dyDescent="0.3">
      <c r="A842">
        <v>27</v>
      </c>
      <c r="B842" t="s">
        <v>48</v>
      </c>
      <c r="C842">
        <v>1</v>
      </c>
      <c r="D842">
        <v>-2</v>
      </c>
      <c r="E842" s="22">
        <f>IF(Table4[[#This Row],[Trial]]="G1",Table4[[#This Row],[Balance]]/100,IF(Table4[[#This Row],[Trial]]="G2",Table4[[#This Row],[Balance]]/200,Table4[[#This Row],[Balance]]/500))</f>
        <v>1.3</v>
      </c>
      <c r="F842" s="22">
        <f>IF(Table4[[#This Row],[Net_Balance]]&gt;1,1+(Table4[[#This Row],[Net_Balance]]-1)/$F$974,1)</f>
        <v>1.0042857142857142</v>
      </c>
      <c r="G842" s="22">
        <f>IF(Table4[[#This Row],[Net_Balance]]&lt;1,1-(1-Table4[[#This Row],[Net_Balance]])/$F$974,1)</f>
        <v>1</v>
      </c>
      <c r="H842" s="22">
        <f>IF(Table4[[#This Row],[Net_Balance]]&gt;1,1+(Table4[[#This Row],[Net_Balance]]-1)/$H$974,1)</f>
        <v>1.0029999999999999</v>
      </c>
      <c r="I842" s="22">
        <f>IF(Table4[[#This Row],[Net_Balance]]&lt;1,1-(1-Table4[[#This Row],[Net_Balance]])/$H$974,1)</f>
        <v>1</v>
      </c>
      <c r="J842" s="22">
        <f>IF(Table4[[#This Row],[Net_Balance]]&gt;1,(Table4[[#This Row],[Net_Balance]]-1)/$J$974,0)</f>
        <v>6.000000000000001E-3</v>
      </c>
      <c r="K842" s="22">
        <f>IF(Table4[[#This Row],[Net_Balance]]&lt;1,-(1-Table4[[#This Row],[Net_Balance]])/$J$974,0)</f>
        <v>0</v>
      </c>
      <c r="L842" t="s">
        <v>108</v>
      </c>
      <c r="M842" t="s">
        <v>59</v>
      </c>
      <c r="N842" t="s">
        <v>7</v>
      </c>
      <c r="O842">
        <v>1</v>
      </c>
      <c r="P842">
        <v>10</v>
      </c>
      <c r="Q842">
        <v>130</v>
      </c>
      <c r="R842">
        <v>1665041247</v>
      </c>
      <c r="S842">
        <v>4</v>
      </c>
      <c r="T842" t="s">
        <v>118</v>
      </c>
      <c r="U842">
        <v>1</v>
      </c>
      <c r="V842">
        <v>0</v>
      </c>
      <c r="W842">
        <v>0.5</v>
      </c>
      <c r="X842">
        <v>10</v>
      </c>
      <c r="Y842">
        <v>0.5</v>
      </c>
      <c r="Z842">
        <v>5</v>
      </c>
      <c r="AA842">
        <v>25</v>
      </c>
      <c r="AB842">
        <v>5</v>
      </c>
      <c r="AC842">
        <v>4</v>
      </c>
      <c r="AD842">
        <v>0.75</v>
      </c>
      <c r="AE842">
        <v>0.25</v>
      </c>
      <c r="AF842">
        <v>1</v>
      </c>
      <c r="AG842">
        <v>0.2</v>
      </c>
      <c r="AH842">
        <v>4.9999999999999989E-2</v>
      </c>
      <c r="AI842">
        <v>0.57499999999999996</v>
      </c>
      <c r="AJ842">
        <v>0.42500000000000004</v>
      </c>
      <c r="AK842">
        <v>4.25</v>
      </c>
      <c r="AL842">
        <v>24.4375</v>
      </c>
      <c r="AM842">
        <v>4.9434299833212973</v>
      </c>
      <c r="AN842">
        <v>0.9</v>
      </c>
      <c r="AO842">
        <v>0.42913429896650213</v>
      </c>
      <c r="AP842">
        <v>0.57086570103349787</v>
      </c>
      <c r="AQ842" s="2">
        <f>Table4[[#This Row],[Gain]]^Table4[[#This Row],[θ]]</f>
        <v>10</v>
      </c>
      <c r="AR842" s="2">
        <f>-Table4[[#This Row],[λ]]*-Table4[[#This Row],[Loss]]^Table4[[#This Row],[θ]]</f>
        <v>0</v>
      </c>
      <c r="AS842" s="2">
        <f>Table4[[#This Row],[pie_gain]]*Table4[[#This Row],[v_n_w_g]]-Table4[[#This Row],[pie_loss]]*Table4[[#This Row],[v_n_w_l]]</f>
        <v>4.2913429896650213</v>
      </c>
      <c r="AT842" s="2">
        <f>IF(Table4[[#This Row],[diff_v]]&gt;=1,1,0)</f>
        <v>1</v>
      </c>
      <c r="AU842" s="2">
        <f>Table4[[#This Row],[Gain]]^(Table4[[#This Row],[θ]]*Table4[[#This Row],[ω_p]])</f>
        <v>10.099170732882511</v>
      </c>
      <c r="AV842" s="2">
        <f>-Table4[[#This Row],[λ]]*-Table4[[#This Row],[Loss]]^(Table4[[#This Row],[θ]]*Table4[[#This Row],[ω_n]])</f>
        <v>0</v>
      </c>
      <c r="AW842" s="2">
        <f>Table4[[#This Row],[v_n_w_g_w]]*Table4[[#This Row],[pie_gain]]-Table4[[#This Row],[v_n_w_l_w]]*Table4[[#This Row],[pie_loss]]</f>
        <v>4.3339005525985517</v>
      </c>
      <c r="AX842" s="2">
        <f>IF(Table4[[#This Row],[diff_v_w]]&gt;=1,1,0)</f>
        <v>1</v>
      </c>
      <c r="AY842" s="2">
        <f>Table4[[#This Row],[Gain]]^(Table4[[#This Row],[θ]])*Table4[[#This Row],[ω_p2]]</f>
        <v>10.029999999999999</v>
      </c>
      <c r="AZ842" s="2">
        <f>-Table4[[#This Row],[λ]]*-Table4[[#This Row],[Loss]]^(Table4[[#This Row],[θ]])*Table4[[#This Row],[ω_n2]]</f>
        <v>0</v>
      </c>
      <c r="BA842" s="2">
        <f>Table4[[#This Row],[v_n_w_g_w2]]*Table4[[#This Row],[pie_gain]]-Table4[[#This Row],[v_n_w_l_w2]]*Table4[[#This Row],[pie_loss]]</f>
        <v>4.3042170186340156</v>
      </c>
      <c r="BB842" s="2">
        <f>IF(Table4[[#This Row],[diff_v_w2]]&gt;=1,1,0)</f>
        <v>1</v>
      </c>
      <c r="BC842" s="2">
        <f>Table4[[#This Row],[Gain]]^(Table4[[#This Row],[θ]]+Table4[[#This Row],[ω_p3]])</f>
        <v>10.139113857366798</v>
      </c>
      <c r="BD842" s="2">
        <f>-Table4[[#This Row],[λ]]*-Table4[[#This Row],[Loss]]^(Table4[[#This Row],[θ]]+Table4[[#This Row],[ω_n3]])</f>
        <v>0</v>
      </c>
      <c r="BE842" s="2">
        <f>Table4[[#This Row],[v_n_w_g_w3]]*Table4[[#This Row],[pie_gain]]-Table4[[#This Row],[v_n_w_l_w3]]*Table4[[#This Row],[pie_loss]]</f>
        <v>4.3510415173226482</v>
      </c>
      <c r="BF842" s="2">
        <f>IF(Table4[[#This Row],[diff_v_w3]]&gt;=1,1,0)</f>
        <v>1</v>
      </c>
      <c r="BG842" s="2">
        <f>(Table4[[#This Row],[Accept]]-Table4[[#This Row],[projected_M1]])</f>
        <v>0</v>
      </c>
      <c r="BH842" s="2">
        <f>(Table4[[#This Row],[Accept]]-Table4[[#This Row],[projected_M2]])</f>
        <v>0</v>
      </c>
      <c r="BI842" s="2">
        <f>(Table4[[#This Row],[Accept]]-Table4[[#This Row],[projected_M3]])</f>
        <v>0</v>
      </c>
      <c r="BJ842" s="2">
        <f>(Table4[[#This Row],[Accept]]-Table4[[#This Row],[projected_M4]])</f>
        <v>0</v>
      </c>
    </row>
    <row r="843" spans="1:62" x14ac:dyDescent="0.3">
      <c r="A843">
        <v>28</v>
      </c>
      <c r="B843" t="s">
        <v>48</v>
      </c>
      <c r="C843">
        <v>1</v>
      </c>
      <c r="D843">
        <v>-2</v>
      </c>
      <c r="E843" s="22">
        <f>IF(Table4[[#This Row],[Trial]]="G1",Table4[[#This Row],[Balance]]/100,IF(Table4[[#This Row],[Trial]]="G2",Table4[[#This Row],[Balance]]/200,Table4[[#This Row],[Balance]]/500))</f>
        <v>1.3</v>
      </c>
      <c r="F843" s="22">
        <f>IF(Table4[[#This Row],[Net_Balance]]&gt;1,1+(Table4[[#This Row],[Net_Balance]]-1)/$F$974,1)</f>
        <v>1.0042857142857142</v>
      </c>
      <c r="G843" s="22">
        <f>IF(Table4[[#This Row],[Net_Balance]]&lt;1,1-(1-Table4[[#This Row],[Net_Balance]])/$F$974,1)</f>
        <v>1</v>
      </c>
      <c r="H843" s="22">
        <f>IF(Table4[[#This Row],[Net_Balance]]&gt;1,1+(Table4[[#This Row],[Net_Balance]]-1)/$H$974,1)</f>
        <v>1.0029999999999999</v>
      </c>
      <c r="I843" s="22">
        <f>IF(Table4[[#This Row],[Net_Balance]]&lt;1,1-(1-Table4[[#This Row],[Net_Balance]])/$H$974,1)</f>
        <v>1</v>
      </c>
      <c r="J843" s="22">
        <f>IF(Table4[[#This Row],[Net_Balance]]&gt;1,(Table4[[#This Row],[Net_Balance]]-1)/$J$974,0)</f>
        <v>6.000000000000001E-3</v>
      </c>
      <c r="K843" s="22">
        <f>IF(Table4[[#This Row],[Net_Balance]]&lt;1,-(1-Table4[[#This Row],[Net_Balance]])/$J$974,0)</f>
        <v>0</v>
      </c>
      <c r="L843" t="s">
        <v>108</v>
      </c>
      <c r="M843" t="s">
        <v>78</v>
      </c>
      <c r="N843" t="s">
        <v>5</v>
      </c>
      <c r="O843">
        <v>0</v>
      </c>
      <c r="P843">
        <v>0</v>
      </c>
      <c r="Q843">
        <v>130</v>
      </c>
      <c r="R843">
        <v>1665041253</v>
      </c>
      <c r="S843">
        <v>6</v>
      </c>
      <c r="T843" t="s">
        <v>118</v>
      </c>
      <c r="U843">
        <v>1</v>
      </c>
      <c r="V843">
        <v>-90</v>
      </c>
      <c r="W843">
        <v>0.5</v>
      </c>
      <c r="X843">
        <v>80</v>
      </c>
      <c r="Y843">
        <v>0.5</v>
      </c>
      <c r="Z843">
        <v>-5</v>
      </c>
      <c r="AA843">
        <v>7225</v>
      </c>
      <c r="AB843">
        <v>85</v>
      </c>
      <c r="AC843">
        <v>2</v>
      </c>
      <c r="AD843">
        <v>0.25</v>
      </c>
      <c r="AE843">
        <v>0.75</v>
      </c>
      <c r="AF843">
        <v>2</v>
      </c>
      <c r="AG843">
        <v>0.5</v>
      </c>
      <c r="AH843">
        <v>0.25</v>
      </c>
      <c r="AI843">
        <v>0.625</v>
      </c>
      <c r="AJ843">
        <v>0.375</v>
      </c>
      <c r="AK843">
        <v>-26.25</v>
      </c>
      <c r="AL843">
        <v>6773.4375</v>
      </c>
      <c r="AM843">
        <v>82.300896106907615</v>
      </c>
      <c r="AN843">
        <v>0.9</v>
      </c>
      <c r="AO843">
        <v>0.38419903534316502</v>
      </c>
      <c r="AP843">
        <v>0.61580096465683498</v>
      </c>
      <c r="AQ843" s="2">
        <f>Table4[[#This Row],[Gain]]^Table4[[#This Row],[θ]]</f>
        <v>80</v>
      </c>
      <c r="AR843" s="2">
        <f>-Table4[[#This Row],[λ]]*-Table4[[#This Row],[Loss]]^Table4[[#This Row],[θ]]</f>
        <v>180</v>
      </c>
      <c r="AS843" s="2">
        <f>Table4[[#This Row],[pie_gain]]*Table4[[#This Row],[v_n_w_g]]-Table4[[#This Row],[pie_loss]]*Table4[[#This Row],[v_n_w_l]]</f>
        <v>-80.108250810777093</v>
      </c>
      <c r="AT843" s="2">
        <f>IF(Table4[[#This Row],[diff_v]]&gt;=1,1,0)</f>
        <v>0</v>
      </c>
      <c r="AU843" s="2">
        <f>Table4[[#This Row],[Gain]]^(Table4[[#This Row],[θ]]*Table4[[#This Row],[ω_p]])</f>
        <v>81.516605570373969</v>
      </c>
      <c r="AV843" s="2">
        <f>-Table4[[#This Row],[λ]]*-Table4[[#This Row],[Loss]]^(Table4[[#This Row],[θ]]*Table4[[#This Row],[ω_n]])</f>
        <v>180</v>
      </c>
      <c r="AW843" s="2">
        <f>Table4[[#This Row],[v_n_w_g_w]]*Table4[[#This Row],[pie_gain]]-Table4[[#This Row],[v_n_w_l_w]]*Table4[[#This Row],[pie_loss]]</f>
        <v>-79.525572413643346</v>
      </c>
      <c r="AX843" s="2">
        <f>IF(Table4[[#This Row],[diff_v_w]]&gt;=1,1,0)</f>
        <v>0</v>
      </c>
      <c r="AY843" s="2">
        <f>Table4[[#This Row],[Gain]]^(Table4[[#This Row],[θ]])*Table4[[#This Row],[ω_p2]]</f>
        <v>80.239999999999995</v>
      </c>
      <c r="AZ843" s="2">
        <f>-Table4[[#This Row],[λ]]*-Table4[[#This Row],[Loss]]^(Table4[[#This Row],[θ]])*Table4[[#This Row],[ω_n2]]</f>
        <v>180</v>
      </c>
      <c r="BA843" s="2">
        <f>Table4[[#This Row],[v_n_w_g_w2]]*Table4[[#This Row],[pie_gain]]-Table4[[#This Row],[v_n_w_l_w2]]*Table4[[#This Row],[pie_loss]]</f>
        <v>-80.01604304229474</v>
      </c>
      <c r="BB843" s="2">
        <f>IF(Table4[[#This Row],[diff_v_w2]]&gt;=1,1,0)</f>
        <v>0</v>
      </c>
      <c r="BC843" s="2">
        <f>Table4[[#This Row],[Gain]]^(Table4[[#This Row],[θ]]+Table4[[#This Row],[ω_p3]])</f>
        <v>82.131267828405925</v>
      </c>
      <c r="BD843" s="2">
        <f>-Table4[[#This Row],[λ]]*-Table4[[#This Row],[Loss]]^(Table4[[#This Row],[θ]]+Table4[[#This Row],[ω_n3]])</f>
        <v>180</v>
      </c>
      <c r="BE843" s="2">
        <f>Table4[[#This Row],[v_n_w_g_w3]]*Table4[[#This Row],[pie_gain]]-Table4[[#This Row],[v_n_w_l_w3]]*Table4[[#This Row],[pie_loss]]</f>
        <v>-79.289419767045615</v>
      </c>
      <c r="BF843" s="2">
        <f>IF(Table4[[#This Row],[diff_v_w3]]&gt;=1,1,0)</f>
        <v>0</v>
      </c>
      <c r="BG843" s="2">
        <f>(Table4[[#This Row],[Accept]]-Table4[[#This Row],[projected_M1]])</f>
        <v>0</v>
      </c>
      <c r="BH843" s="2">
        <f>(Table4[[#This Row],[Accept]]-Table4[[#This Row],[projected_M2]])</f>
        <v>0</v>
      </c>
      <c r="BI843" s="2">
        <f>(Table4[[#This Row],[Accept]]-Table4[[#This Row],[projected_M3]])</f>
        <v>0</v>
      </c>
      <c r="BJ843" s="2">
        <f>(Table4[[#This Row],[Accept]]-Table4[[#This Row],[projected_M4]])</f>
        <v>0</v>
      </c>
    </row>
    <row r="844" spans="1:62" x14ac:dyDescent="0.3">
      <c r="A844">
        <v>29</v>
      </c>
      <c r="B844" t="s">
        <v>48</v>
      </c>
      <c r="C844">
        <v>1</v>
      </c>
      <c r="D844">
        <v>-2</v>
      </c>
      <c r="E844" s="22">
        <f>IF(Table4[[#This Row],[Trial]]="G1",Table4[[#This Row],[Balance]]/100,IF(Table4[[#This Row],[Trial]]="G2",Table4[[#This Row],[Balance]]/200,Table4[[#This Row],[Balance]]/500))</f>
        <v>1.4</v>
      </c>
      <c r="F844" s="22">
        <f>IF(Table4[[#This Row],[Net_Balance]]&gt;1,1+(Table4[[#This Row],[Net_Balance]]-1)/$F$974,1)</f>
        <v>1.0057142857142858</v>
      </c>
      <c r="G844" s="22">
        <f>IF(Table4[[#This Row],[Net_Balance]]&lt;1,1-(1-Table4[[#This Row],[Net_Balance]])/$F$974,1)</f>
        <v>1</v>
      </c>
      <c r="H844" s="22">
        <f>IF(Table4[[#This Row],[Net_Balance]]&gt;1,1+(Table4[[#This Row],[Net_Balance]]-1)/$H$974,1)</f>
        <v>1.004</v>
      </c>
      <c r="I844" s="22">
        <f>IF(Table4[[#This Row],[Net_Balance]]&lt;1,1-(1-Table4[[#This Row],[Net_Balance]])/$H$974,1)</f>
        <v>1</v>
      </c>
      <c r="J844" s="22">
        <f>IF(Table4[[#This Row],[Net_Balance]]&gt;1,(Table4[[#This Row],[Net_Balance]]-1)/$J$974,0)</f>
        <v>7.9999999999999984E-3</v>
      </c>
      <c r="K844" s="22">
        <f>IF(Table4[[#This Row],[Net_Balance]]&lt;1,-(1-Table4[[#This Row],[Net_Balance]])/$J$974,0)</f>
        <v>0</v>
      </c>
      <c r="L844" t="s">
        <v>108</v>
      </c>
      <c r="M844" t="s">
        <v>104</v>
      </c>
      <c r="N844" t="s">
        <v>7</v>
      </c>
      <c r="O844">
        <v>1</v>
      </c>
      <c r="P844">
        <v>10</v>
      </c>
      <c r="Q844">
        <v>140</v>
      </c>
      <c r="R844">
        <v>1665041257</v>
      </c>
      <c r="S844">
        <v>4</v>
      </c>
      <c r="T844" t="s">
        <v>117</v>
      </c>
      <c r="U844">
        <v>0</v>
      </c>
      <c r="V844">
        <v>-10</v>
      </c>
      <c r="W844">
        <v>0.5</v>
      </c>
      <c r="X844">
        <v>10</v>
      </c>
      <c r="Y844">
        <v>0.5</v>
      </c>
      <c r="Z844">
        <v>0</v>
      </c>
      <c r="AA844">
        <v>100</v>
      </c>
      <c r="AB844">
        <v>10</v>
      </c>
      <c r="AC844">
        <v>2</v>
      </c>
      <c r="AD844">
        <v>0.25</v>
      </c>
      <c r="AE844">
        <v>0.75</v>
      </c>
      <c r="AF844">
        <v>1</v>
      </c>
      <c r="AG844">
        <v>0.25</v>
      </c>
      <c r="AH844">
        <v>0.5</v>
      </c>
      <c r="AI844">
        <v>0.375</v>
      </c>
      <c r="AJ844">
        <v>0.625</v>
      </c>
      <c r="AK844">
        <v>2.5</v>
      </c>
      <c r="AL844">
        <v>93.75</v>
      </c>
      <c r="AM844">
        <v>9.6824583655185421</v>
      </c>
      <c r="AN844">
        <v>0.9</v>
      </c>
      <c r="AO844">
        <v>0.60844334427391233</v>
      </c>
      <c r="AP844">
        <v>0.39155665572608767</v>
      </c>
      <c r="AQ844" s="2">
        <f>Table4[[#This Row],[Gain]]^Table4[[#This Row],[θ]]</f>
        <v>10</v>
      </c>
      <c r="AR844" s="2">
        <f>-Table4[[#This Row],[λ]]*-Table4[[#This Row],[Loss]]^Table4[[#This Row],[θ]]</f>
        <v>20</v>
      </c>
      <c r="AS844" s="2">
        <f>Table4[[#This Row],[pie_gain]]*Table4[[#This Row],[v_n_w_g]]-Table4[[#This Row],[pie_loss]]*Table4[[#This Row],[v_n_w_l]]</f>
        <v>-1.74669967178263</v>
      </c>
      <c r="AT844" s="2">
        <f>IF(Table4[[#This Row],[diff_v]]&gt;=1,1,0)</f>
        <v>0</v>
      </c>
      <c r="AU844" s="2">
        <f>Table4[[#This Row],[Gain]]^(Table4[[#This Row],[θ]]*Table4[[#This Row],[ω_p]])</f>
        <v>10.13244571605223</v>
      </c>
      <c r="AV844" s="2">
        <f>-Table4[[#This Row],[λ]]*-Table4[[#This Row],[Loss]]^(Table4[[#This Row],[θ]]*Table4[[#This Row],[ω_n]])</f>
        <v>20</v>
      </c>
      <c r="AW844" s="2">
        <f>Table4[[#This Row],[v_n_w_g_w]]*Table4[[#This Row],[pie_gain]]-Table4[[#This Row],[v_n_w_l_w]]*Table4[[#This Row],[pie_loss]]</f>
        <v>-1.6661139573730583</v>
      </c>
      <c r="AX844" s="2">
        <f>IF(Table4[[#This Row],[diff_v_w]]&gt;=1,1,0)</f>
        <v>0</v>
      </c>
      <c r="AY844" s="2">
        <f>Table4[[#This Row],[Gain]]^(Table4[[#This Row],[θ]])*Table4[[#This Row],[ω_p2]]</f>
        <v>10.039999999999999</v>
      </c>
      <c r="AZ844" s="2">
        <f>-Table4[[#This Row],[λ]]*-Table4[[#This Row],[Loss]]^(Table4[[#This Row],[θ]])*Table4[[#This Row],[ω_n2]]</f>
        <v>20</v>
      </c>
      <c r="BA844" s="2">
        <f>Table4[[#This Row],[v_n_w_g_w2]]*Table4[[#This Row],[pie_gain]]-Table4[[#This Row],[v_n_w_l_w2]]*Table4[[#This Row],[pie_loss]]</f>
        <v>-1.7223619380116739</v>
      </c>
      <c r="BB844" s="2">
        <f>IF(Table4[[#This Row],[diff_v_w2]]&gt;=1,1,0)</f>
        <v>0</v>
      </c>
      <c r="BC844" s="2">
        <f>Table4[[#This Row],[Gain]]^(Table4[[#This Row],[θ]]+Table4[[#This Row],[ω_p3]])</f>
        <v>10.18591388054117</v>
      </c>
      <c r="BD844" s="2">
        <f>-Table4[[#This Row],[λ]]*-Table4[[#This Row],[Loss]]^(Table4[[#This Row],[θ]]+Table4[[#This Row],[ω_n3]])</f>
        <v>20</v>
      </c>
      <c r="BE844" s="2">
        <f>Table4[[#This Row],[v_n_w_g_w3]]*Table4[[#This Row],[pie_gain]]-Table4[[#This Row],[v_n_w_l_w3]]*Table4[[#This Row],[pie_loss]]</f>
        <v>-1.6335816085592203</v>
      </c>
      <c r="BF844" s="2">
        <f>IF(Table4[[#This Row],[diff_v_w3]]&gt;=1,1,0)</f>
        <v>0</v>
      </c>
      <c r="BG844" s="2">
        <f>(Table4[[#This Row],[Accept]]-Table4[[#This Row],[projected_M1]])</f>
        <v>1</v>
      </c>
      <c r="BH844" s="2">
        <f>(Table4[[#This Row],[Accept]]-Table4[[#This Row],[projected_M2]])</f>
        <v>1</v>
      </c>
      <c r="BI844" s="2">
        <f>(Table4[[#This Row],[Accept]]-Table4[[#This Row],[projected_M3]])</f>
        <v>1</v>
      </c>
      <c r="BJ844" s="2">
        <f>(Table4[[#This Row],[Accept]]-Table4[[#This Row],[projected_M4]])</f>
        <v>1</v>
      </c>
    </row>
    <row r="845" spans="1:62" x14ac:dyDescent="0.3">
      <c r="A845">
        <v>30</v>
      </c>
      <c r="B845" t="s">
        <v>48</v>
      </c>
      <c r="C845">
        <v>1</v>
      </c>
      <c r="D845">
        <v>-2</v>
      </c>
      <c r="E845" s="22">
        <f>IF(Table4[[#This Row],[Trial]]="G1",Table4[[#This Row],[Balance]]/100,IF(Table4[[#This Row],[Trial]]="G2",Table4[[#This Row],[Balance]]/200,Table4[[#This Row],[Balance]]/500))</f>
        <v>1.3</v>
      </c>
      <c r="F845" s="22">
        <f>IF(Table4[[#This Row],[Net_Balance]]&gt;1,1+(Table4[[#This Row],[Net_Balance]]-1)/$F$974,1)</f>
        <v>1.0042857142857142</v>
      </c>
      <c r="G845" s="22">
        <f>IF(Table4[[#This Row],[Net_Balance]]&lt;1,1-(1-Table4[[#This Row],[Net_Balance]])/$F$974,1)</f>
        <v>1</v>
      </c>
      <c r="H845" s="22">
        <f>IF(Table4[[#This Row],[Net_Balance]]&gt;1,1+(Table4[[#This Row],[Net_Balance]]-1)/$H$974,1)</f>
        <v>1.0029999999999999</v>
      </c>
      <c r="I845" s="22">
        <f>IF(Table4[[#This Row],[Net_Balance]]&lt;1,1-(1-Table4[[#This Row],[Net_Balance]])/$H$974,1)</f>
        <v>1</v>
      </c>
      <c r="J845" s="22">
        <f>IF(Table4[[#This Row],[Net_Balance]]&gt;1,(Table4[[#This Row],[Net_Balance]]-1)/$J$974,0)</f>
        <v>6.000000000000001E-3</v>
      </c>
      <c r="K845" s="22">
        <f>IF(Table4[[#This Row],[Net_Balance]]&lt;1,-(1-Table4[[#This Row],[Net_Balance]])/$J$974,0)</f>
        <v>0</v>
      </c>
      <c r="L845" t="s">
        <v>108</v>
      </c>
      <c r="M845" t="s">
        <v>71</v>
      </c>
      <c r="N845" t="s">
        <v>7</v>
      </c>
      <c r="O845">
        <v>1</v>
      </c>
      <c r="P845">
        <v>-10</v>
      </c>
      <c r="Q845">
        <v>130</v>
      </c>
      <c r="R845">
        <v>1665041264</v>
      </c>
      <c r="S845">
        <v>7</v>
      </c>
      <c r="T845" t="s">
        <v>117</v>
      </c>
      <c r="U845">
        <v>0</v>
      </c>
      <c r="V845">
        <v>-10</v>
      </c>
      <c r="W845">
        <v>0.5</v>
      </c>
      <c r="X845">
        <v>30</v>
      </c>
      <c r="Y845">
        <v>0.5</v>
      </c>
      <c r="Z845">
        <v>10</v>
      </c>
      <c r="AA845">
        <v>400</v>
      </c>
      <c r="AB845">
        <v>20</v>
      </c>
      <c r="AC845">
        <v>2</v>
      </c>
      <c r="AD845">
        <v>0.25</v>
      </c>
      <c r="AE845">
        <v>0.75</v>
      </c>
      <c r="AF845">
        <v>2</v>
      </c>
      <c r="AG845">
        <v>0.5</v>
      </c>
      <c r="AH845">
        <v>0.25</v>
      </c>
      <c r="AI845">
        <v>0.625</v>
      </c>
      <c r="AJ845">
        <v>0.375</v>
      </c>
      <c r="AK845">
        <v>5</v>
      </c>
      <c r="AL845">
        <v>375</v>
      </c>
      <c r="AM845">
        <v>19.364916731037084</v>
      </c>
      <c r="AN845">
        <v>0.9</v>
      </c>
      <c r="AO845">
        <v>0.38419903534316502</v>
      </c>
      <c r="AP845">
        <v>0.61580096465683498</v>
      </c>
      <c r="AQ845" s="2">
        <f>Table4[[#This Row],[Gain]]^Table4[[#This Row],[θ]]</f>
        <v>30</v>
      </c>
      <c r="AR845" s="2">
        <f>-Table4[[#This Row],[λ]]*-Table4[[#This Row],[Loss]]^Table4[[#This Row],[θ]]</f>
        <v>20</v>
      </c>
      <c r="AS845" s="2">
        <f>Table4[[#This Row],[pie_gain]]*Table4[[#This Row],[v_n_w_g]]-Table4[[#This Row],[pie_loss]]*Table4[[#This Row],[v_n_w_l]]</f>
        <v>-0.79004823284174996</v>
      </c>
      <c r="AT845" s="2">
        <f>IF(Table4[[#This Row],[diff_v]]&gt;=1,1,0)</f>
        <v>0</v>
      </c>
      <c r="AU845" s="2">
        <f>Table4[[#This Row],[Gain]]^(Table4[[#This Row],[θ]]*Table4[[#This Row],[ω_p]])</f>
        <v>30.440499490277183</v>
      </c>
      <c r="AV845" s="2">
        <f>-Table4[[#This Row],[λ]]*-Table4[[#This Row],[Loss]]^(Table4[[#This Row],[θ]]*Table4[[#This Row],[ω_n]])</f>
        <v>20</v>
      </c>
      <c r="AW845" s="2">
        <f>Table4[[#This Row],[v_n_w_g_w]]*Table4[[#This Row],[pie_gain]]-Table4[[#This Row],[v_n_w_l_w]]*Table4[[#This Row],[pie_loss]]</f>
        <v>-0.62080875360809884</v>
      </c>
      <c r="AX845" s="2">
        <f>IF(Table4[[#This Row],[diff_v_w]]&gt;=1,1,0)</f>
        <v>0</v>
      </c>
      <c r="AY845" s="2">
        <f>Table4[[#This Row],[Gain]]^(Table4[[#This Row],[θ]])*Table4[[#This Row],[ω_p2]]</f>
        <v>30.089999999999996</v>
      </c>
      <c r="AZ845" s="2">
        <f>-Table4[[#This Row],[λ]]*-Table4[[#This Row],[Loss]]^(Table4[[#This Row],[θ]])*Table4[[#This Row],[ω_n2]]</f>
        <v>20</v>
      </c>
      <c r="BA845" s="2">
        <f>Table4[[#This Row],[v_n_w_g_w2]]*Table4[[#This Row],[pie_gain]]-Table4[[#This Row],[v_n_w_l_w2]]*Table4[[#This Row],[pie_loss]]</f>
        <v>-0.75547031966086564</v>
      </c>
      <c r="BB845" s="2">
        <f>IF(Table4[[#This Row],[diff_v_w2]]&gt;=1,1,0)</f>
        <v>0</v>
      </c>
      <c r="BC845" s="2">
        <f>Table4[[#This Row],[Gain]]^(Table4[[#This Row],[θ]]+Table4[[#This Row],[ω_p3]])</f>
        <v>30.61850503712127</v>
      </c>
      <c r="BD845" s="2">
        <f>-Table4[[#This Row],[λ]]*-Table4[[#This Row],[Loss]]^(Table4[[#This Row],[θ]]+Table4[[#This Row],[ω_n3]])</f>
        <v>20</v>
      </c>
      <c r="BE845" s="2">
        <f>Table4[[#This Row],[v_n_w_g_w3]]*Table4[[#This Row],[pie_gain]]-Table4[[#This Row],[v_n_w_l_w3]]*Table4[[#This Row],[pie_loss]]</f>
        <v>-0.55241919422486774</v>
      </c>
      <c r="BF845" s="2">
        <f>IF(Table4[[#This Row],[diff_v_w3]]&gt;=1,1,0)</f>
        <v>0</v>
      </c>
      <c r="BG845" s="2">
        <f>(Table4[[#This Row],[Accept]]-Table4[[#This Row],[projected_M1]])</f>
        <v>1</v>
      </c>
      <c r="BH845" s="2">
        <f>(Table4[[#This Row],[Accept]]-Table4[[#This Row],[projected_M2]])</f>
        <v>1</v>
      </c>
      <c r="BI845" s="2">
        <f>(Table4[[#This Row],[Accept]]-Table4[[#This Row],[projected_M3]])</f>
        <v>1</v>
      </c>
      <c r="BJ845" s="2">
        <f>(Table4[[#This Row],[Accept]]-Table4[[#This Row],[projected_M4]])</f>
        <v>1</v>
      </c>
    </row>
    <row r="846" spans="1:62" x14ac:dyDescent="0.3">
      <c r="A846">
        <v>32</v>
      </c>
      <c r="B846" t="s">
        <v>48</v>
      </c>
      <c r="C846">
        <v>1</v>
      </c>
      <c r="D846">
        <v>-2</v>
      </c>
      <c r="E846" s="22">
        <f>IF(Table4[[#This Row],[Trial]]="G1",Table4[[#This Row],[Balance]]/100,IF(Table4[[#This Row],[Trial]]="G2",Table4[[#This Row],[Balance]]/200,Table4[[#This Row],[Balance]]/500))</f>
        <v>1.3</v>
      </c>
      <c r="F846" s="22">
        <f>IF(Table4[[#This Row],[Net_Balance]]&gt;1,1+(Table4[[#This Row],[Net_Balance]]-1)/$F$974,1)</f>
        <v>1.0042857142857142</v>
      </c>
      <c r="G846" s="22">
        <f>IF(Table4[[#This Row],[Net_Balance]]&lt;1,1-(1-Table4[[#This Row],[Net_Balance]])/$F$974,1)</f>
        <v>1</v>
      </c>
      <c r="H846" s="22">
        <f>IF(Table4[[#This Row],[Net_Balance]]&gt;1,1+(Table4[[#This Row],[Net_Balance]]-1)/$H$974,1)</f>
        <v>1.0029999999999999</v>
      </c>
      <c r="I846" s="22">
        <f>IF(Table4[[#This Row],[Net_Balance]]&lt;1,1-(1-Table4[[#This Row],[Net_Balance]])/$H$974,1)</f>
        <v>1</v>
      </c>
      <c r="J846" s="22">
        <f>IF(Table4[[#This Row],[Net_Balance]]&gt;1,(Table4[[#This Row],[Net_Balance]]-1)/$J$974,0)</f>
        <v>6.000000000000001E-3</v>
      </c>
      <c r="K846" s="22">
        <f>IF(Table4[[#This Row],[Net_Balance]]&lt;1,-(1-Table4[[#This Row],[Net_Balance]])/$J$974,0)</f>
        <v>0</v>
      </c>
      <c r="L846" t="s">
        <v>108</v>
      </c>
      <c r="M846" t="s">
        <v>87</v>
      </c>
      <c r="N846" t="s">
        <v>5</v>
      </c>
      <c r="O846">
        <v>0</v>
      </c>
      <c r="P846">
        <v>0</v>
      </c>
      <c r="Q846">
        <v>130</v>
      </c>
      <c r="R846">
        <v>1665041284</v>
      </c>
      <c r="S846">
        <v>14</v>
      </c>
      <c r="T846" t="s">
        <v>118</v>
      </c>
      <c r="U846">
        <v>1</v>
      </c>
      <c r="V846">
        <v>-90</v>
      </c>
      <c r="W846">
        <v>0.5</v>
      </c>
      <c r="X846">
        <v>90</v>
      </c>
      <c r="Y846">
        <v>0.5</v>
      </c>
      <c r="Z846">
        <v>0</v>
      </c>
      <c r="AA846">
        <v>8100</v>
      </c>
      <c r="AB846">
        <v>90</v>
      </c>
      <c r="AC846">
        <v>2</v>
      </c>
      <c r="AD846">
        <v>0.25</v>
      </c>
      <c r="AE846">
        <v>0.75</v>
      </c>
      <c r="AF846">
        <v>2</v>
      </c>
      <c r="AG846">
        <v>0.5</v>
      </c>
      <c r="AH846">
        <v>0.25</v>
      </c>
      <c r="AI846">
        <v>0.625</v>
      </c>
      <c r="AJ846">
        <v>0.375</v>
      </c>
      <c r="AK846">
        <v>-22.5</v>
      </c>
      <c r="AL846">
        <v>7593.75</v>
      </c>
      <c r="AM846">
        <v>87.142125289666879</v>
      </c>
      <c r="AN846">
        <v>0.9</v>
      </c>
      <c r="AO846">
        <v>0.38419903534316502</v>
      </c>
      <c r="AP846">
        <v>0.61580096465683498</v>
      </c>
      <c r="AQ846" s="2">
        <f>Table4[[#This Row],[Gain]]^Table4[[#This Row],[θ]]</f>
        <v>90</v>
      </c>
      <c r="AR846" s="2">
        <f>-Table4[[#This Row],[λ]]*-Table4[[#This Row],[Loss]]^Table4[[#This Row],[θ]]</f>
        <v>180</v>
      </c>
      <c r="AS846" s="2">
        <f>Table4[[#This Row],[pie_gain]]*Table4[[#This Row],[v_n_w_g]]-Table4[[#This Row],[pie_loss]]*Table4[[#This Row],[v_n_w_l]]</f>
        <v>-76.266260457345453</v>
      </c>
      <c r="AT846" s="2">
        <f>IF(Table4[[#This Row],[diff_v]]&gt;=1,1,0)</f>
        <v>0</v>
      </c>
      <c r="AU846" s="2">
        <f>Table4[[#This Row],[Gain]]^(Table4[[#This Row],[θ]]*Table4[[#This Row],[ω_p]])</f>
        <v>91.752484805560627</v>
      </c>
      <c r="AV846" s="2">
        <f>-Table4[[#This Row],[λ]]*-Table4[[#This Row],[Loss]]^(Table4[[#This Row],[θ]]*Table4[[#This Row],[ω_n]])</f>
        <v>180</v>
      </c>
      <c r="AW846" s="2">
        <f>Table4[[#This Row],[v_n_w_g_w]]*Table4[[#This Row],[pie_gain]]-Table4[[#This Row],[v_n_w_l_w]]*Table4[[#This Row],[pie_loss]]</f>
        <v>-75.592957485595505</v>
      </c>
      <c r="AX846" s="2">
        <f>IF(Table4[[#This Row],[diff_v_w]]&gt;=1,1,0)</f>
        <v>0</v>
      </c>
      <c r="AY846" s="2">
        <f>Table4[[#This Row],[Gain]]^(Table4[[#This Row],[θ]])*Table4[[#This Row],[ω_p2]]</f>
        <v>90.27</v>
      </c>
      <c r="AZ846" s="2">
        <f>-Table4[[#This Row],[λ]]*-Table4[[#This Row],[Loss]]^(Table4[[#This Row],[θ]])*Table4[[#This Row],[ω_n2]]</f>
        <v>180</v>
      </c>
      <c r="BA846" s="2">
        <f>Table4[[#This Row],[v_n_w_g_w2]]*Table4[[#This Row],[pie_gain]]-Table4[[#This Row],[v_n_w_l_w2]]*Table4[[#This Row],[pie_loss]]</f>
        <v>-76.162526717802791</v>
      </c>
      <c r="BB846" s="2">
        <f>IF(Table4[[#This Row],[diff_v_w2]]&gt;=1,1,0)</f>
        <v>0</v>
      </c>
      <c r="BC846" s="2">
        <f>Table4[[#This Row],[Gain]]^(Table4[[#This Row],[θ]]+Table4[[#This Row],[ω_p3]])</f>
        <v>92.462996657944032</v>
      </c>
      <c r="BD846" s="2">
        <f>-Table4[[#This Row],[λ]]*-Table4[[#This Row],[Loss]]^(Table4[[#This Row],[θ]]+Table4[[#This Row],[ω_n3]])</f>
        <v>180</v>
      </c>
      <c r="BE846" s="2">
        <f>Table4[[#This Row],[v_n_w_g_w3]]*Table4[[#This Row],[pie_gain]]-Table4[[#This Row],[v_n_w_l_w3]]*Table4[[#This Row],[pie_loss]]</f>
        <v>-75.319979517309918</v>
      </c>
      <c r="BF846" s="2">
        <f>IF(Table4[[#This Row],[diff_v_w3]]&gt;=1,1,0)</f>
        <v>0</v>
      </c>
      <c r="BG846" s="2">
        <f>(Table4[[#This Row],[Accept]]-Table4[[#This Row],[projected_M1]])</f>
        <v>0</v>
      </c>
      <c r="BH846" s="2">
        <f>(Table4[[#This Row],[Accept]]-Table4[[#This Row],[projected_M2]])</f>
        <v>0</v>
      </c>
      <c r="BI846" s="2">
        <f>(Table4[[#This Row],[Accept]]-Table4[[#This Row],[projected_M3]])</f>
        <v>0</v>
      </c>
      <c r="BJ846" s="2">
        <f>(Table4[[#This Row],[Accept]]-Table4[[#This Row],[projected_M4]])</f>
        <v>0</v>
      </c>
    </row>
    <row r="847" spans="1:62" x14ac:dyDescent="0.3">
      <c r="A847">
        <v>34</v>
      </c>
      <c r="B847" t="s">
        <v>48</v>
      </c>
      <c r="C847">
        <v>1</v>
      </c>
      <c r="D847">
        <v>-2</v>
      </c>
      <c r="E847" s="22">
        <f>IF(Table4[[#This Row],[Trial]]="G1",Table4[[#This Row],[Balance]]/100,IF(Table4[[#This Row],[Trial]]="G2",Table4[[#This Row],[Balance]]/200,Table4[[#This Row],[Balance]]/500))</f>
        <v>1.3</v>
      </c>
      <c r="F847" s="22">
        <f>IF(Table4[[#This Row],[Net_Balance]]&gt;1,1+(Table4[[#This Row],[Net_Balance]]-1)/$F$974,1)</f>
        <v>1.0042857142857142</v>
      </c>
      <c r="G847" s="22">
        <f>IF(Table4[[#This Row],[Net_Balance]]&lt;1,1-(1-Table4[[#This Row],[Net_Balance]])/$F$974,1)</f>
        <v>1</v>
      </c>
      <c r="H847" s="22">
        <f>IF(Table4[[#This Row],[Net_Balance]]&gt;1,1+(Table4[[#This Row],[Net_Balance]]-1)/$H$974,1)</f>
        <v>1.0029999999999999</v>
      </c>
      <c r="I847" s="22">
        <f>IF(Table4[[#This Row],[Net_Balance]]&lt;1,1-(1-Table4[[#This Row],[Net_Balance]])/$H$974,1)</f>
        <v>1</v>
      </c>
      <c r="J847" s="22">
        <f>IF(Table4[[#This Row],[Net_Balance]]&gt;1,(Table4[[#This Row],[Net_Balance]]-1)/$J$974,0)</f>
        <v>6.000000000000001E-3</v>
      </c>
      <c r="K847" s="22">
        <f>IF(Table4[[#This Row],[Net_Balance]]&lt;1,-(1-Table4[[#This Row],[Net_Balance]])/$J$974,0)</f>
        <v>0</v>
      </c>
      <c r="L847" t="s">
        <v>108</v>
      </c>
      <c r="M847" t="s">
        <v>86</v>
      </c>
      <c r="N847" t="s">
        <v>5</v>
      </c>
      <c r="O847">
        <v>0</v>
      </c>
      <c r="P847">
        <v>0</v>
      </c>
      <c r="Q847">
        <v>130</v>
      </c>
      <c r="R847">
        <v>1665041298</v>
      </c>
      <c r="S847">
        <v>10</v>
      </c>
      <c r="T847" t="s">
        <v>117</v>
      </c>
      <c r="U847">
        <v>0</v>
      </c>
      <c r="V847">
        <v>-50</v>
      </c>
      <c r="W847">
        <v>0.5</v>
      </c>
      <c r="X847">
        <v>70</v>
      </c>
      <c r="Y847">
        <v>0.5</v>
      </c>
      <c r="Z847">
        <v>10</v>
      </c>
      <c r="AA847">
        <v>3600</v>
      </c>
      <c r="AB847">
        <v>60</v>
      </c>
      <c r="AC847">
        <v>4</v>
      </c>
      <c r="AD847">
        <v>0.25</v>
      </c>
      <c r="AE847">
        <v>0.75</v>
      </c>
      <c r="AF847">
        <v>2</v>
      </c>
      <c r="AG847">
        <v>0.5</v>
      </c>
      <c r="AH847">
        <v>0.25</v>
      </c>
      <c r="AI847">
        <v>0.625</v>
      </c>
      <c r="AJ847">
        <v>0.375</v>
      </c>
      <c r="AK847">
        <v>-5</v>
      </c>
      <c r="AL847">
        <v>3375</v>
      </c>
      <c r="AM847">
        <v>58.094750193111253</v>
      </c>
      <c r="AN847">
        <v>0.9</v>
      </c>
      <c r="AO847">
        <v>0.38419903534316502</v>
      </c>
      <c r="AP847">
        <v>0.61580096465683498</v>
      </c>
      <c r="AQ847" s="2">
        <f>Table4[[#This Row],[Gain]]^Table4[[#This Row],[θ]]</f>
        <v>70</v>
      </c>
      <c r="AR847" s="2">
        <f>-Table4[[#This Row],[λ]]*-Table4[[#This Row],[Loss]]^Table4[[#This Row],[θ]]</f>
        <v>100</v>
      </c>
      <c r="AS847" s="2">
        <f>Table4[[#This Row],[pie_gain]]*Table4[[#This Row],[v_n_w_g]]-Table4[[#This Row],[pie_loss]]*Table4[[#This Row],[v_n_w_l]]</f>
        <v>-34.686163991661942</v>
      </c>
      <c r="AT847" s="2">
        <f>IF(Table4[[#This Row],[diff_v]]&gt;=1,1,0)</f>
        <v>0</v>
      </c>
      <c r="AU847" s="2">
        <f>Table4[[#This Row],[Gain]]^(Table4[[#This Row],[θ]]*Table4[[#This Row],[ω_p]])</f>
        <v>71.286222704711918</v>
      </c>
      <c r="AV847" s="2">
        <f>-Table4[[#This Row],[λ]]*-Table4[[#This Row],[Loss]]^(Table4[[#This Row],[θ]]*Table4[[#This Row],[ω_n]])</f>
        <v>100</v>
      </c>
      <c r="AW847" s="2">
        <f>Table4[[#This Row],[v_n_w_g_w]]*Table4[[#This Row],[pie_gain]]-Table4[[#This Row],[v_n_w_l_w]]*Table4[[#This Row],[pie_loss]]</f>
        <v>-34.191998469275148</v>
      </c>
      <c r="AX847" s="2">
        <f>IF(Table4[[#This Row],[diff_v_w]]&gt;=1,1,0)</f>
        <v>0</v>
      </c>
      <c r="AY847" s="2">
        <f>Table4[[#This Row],[Gain]]^(Table4[[#This Row],[θ]])*Table4[[#This Row],[ω_p2]]</f>
        <v>70.209999999999994</v>
      </c>
      <c r="AZ847" s="2">
        <f>-Table4[[#This Row],[λ]]*-Table4[[#This Row],[Loss]]^(Table4[[#This Row],[θ]])*Table4[[#This Row],[ω_n2]]</f>
        <v>100</v>
      </c>
      <c r="BA847" s="2">
        <f>Table4[[#This Row],[v_n_w_g_w2]]*Table4[[#This Row],[pie_gain]]-Table4[[#This Row],[v_n_w_l_w2]]*Table4[[#This Row],[pie_loss]]</f>
        <v>-34.605482194239883</v>
      </c>
      <c r="BB847" s="2">
        <f>IF(Table4[[#This Row],[diff_v_w2]]&gt;=1,1,0)</f>
        <v>0</v>
      </c>
      <c r="BC847" s="2">
        <f>Table4[[#This Row],[Gain]]^(Table4[[#This Row],[θ]]+Table4[[#This Row],[ω_p3]])</f>
        <v>71.807305120324685</v>
      </c>
      <c r="BD847" s="2">
        <f>-Table4[[#This Row],[λ]]*-Table4[[#This Row],[Loss]]^(Table4[[#This Row],[θ]]+Table4[[#This Row],[ω_n3]])</f>
        <v>100</v>
      </c>
      <c r="BE847" s="2">
        <f>Table4[[#This Row],[v_n_w_g_w3]]*Table4[[#This Row],[pie_gain]]-Table4[[#This Row],[v_n_w_l_w3]]*Table4[[#This Row],[pie_loss]]</f>
        <v>-33.991799107862434</v>
      </c>
      <c r="BF847" s="2">
        <f>IF(Table4[[#This Row],[diff_v_w3]]&gt;=1,1,0)</f>
        <v>0</v>
      </c>
      <c r="BG847" s="2">
        <f>(Table4[[#This Row],[Accept]]-Table4[[#This Row],[projected_M1]])</f>
        <v>0</v>
      </c>
      <c r="BH847" s="2">
        <f>(Table4[[#This Row],[Accept]]-Table4[[#This Row],[projected_M2]])</f>
        <v>0</v>
      </c>
      <c r="BI847" s="2">
        <f>(Table4[[#This Row],[Accept]]-Table4[[#This Row],[projected_M3]])</f>
        <v>0</v>
      </c>
      <c r="BJ847" s="2">
        <f>(Table4[[#This Row],[Accept]]-Table4[[#This Row],[projected_M4]])</f>
        <v>0</v>
      </c>
    </row>
    <row r="848" spans="1:62" x14ac:dyDescent="0.3">
      <c r="A848">
        <v>35</v>
      </c>
      <c r="B848" t="s">
        <v>48</v>
      </c>
      <c r="C848">
        <v>1</v>
      </c>
      <c r="D848">
        <v>-2</v>
      </c>
      <c r="E848" s="22">
        <f>IF(Table4[[#This Row],[Trial]]="G1",Table4[[#This Row],[Balance]]/100,IF(Table4[[#This Row],[Trial]]="G2",Table4[[#This Row],[Balance]]/200,Table4[[#This Row],[Balance]]/500))</f>
        <v>1.3</v>
      </c>
      <c r="F848" s="22">
        <f>IF(Table4[[#This Row],[Net_Balance]]&gt;1,1+(Table4[[#This Row],[Net_Balance]]-1)/$F$974,1)</f>
        <v>1.0042857142857142</v>
      </c>
      <c r="G848" s="22">
        <f>IF(Table4[[#This Row],[Net_Balance]]&lt;1,1-(1-Table4[[#This Row],[Net_Balance]])/$F$974,1)</f>
        <v>1</v>
      </c>
      <c r="H848" s="22">
        <f>IF(Table4[[#This Row],[Net_Balance]]&gt;1,1+(Table4[[#This Row],[Net_Balance]]-1)/$H$974,1)</f>
        <v>1.0029999999999999</v>
      </c>
      <c r="I848" s="22">
        <f>IF(Table4[[#This Row],[Net_Balance]]&lt;1,1-(1-Table4[[#This Row],[Net_Balance]])/$H$974,1)</f>
        <v>1</v>
      </c>
      <c r="J848" s="22">
        <f>IF(Table4[[#This Row],[Net_Balance]]&gt;1,(Table4[[#This Row],[Net_Balance]]-1)/$J$974,0)</f>
        <v>6.000000000000001E-3</v>
      </c>
      <c r="K848" s="22">
        <f>IF(Table4[[#This Row],[Net_Balance]]&lt;1,-(1-Table4[[#This Row],[Net_Balance]])/$J$974,0)</f>
        <v>0</v>
      </c>
      <c r="L848" t="s">
        <v>108</v>
      </c>
      <c r="M848" t="s">
        <v>50</v>
      </c>
      <c r="N848" t="s">
        <v>5</v>
      </c>
      <c r="O848">
        <v>0</v>
      </c>
      <c r="P848">
        <v>0</v>
      </c>
      <c r="Q848">
        <v>130</v>
      </c>
      <c r="R848">
        <v>1665041303</v>
      </c>
      <c r="S848">
        <v>5</v>
      </c>
      <c r="T848" t="s">
        <v>117</v>
      </c>
      <c r="U848">
        <v>0</v>
      </c>
      <c r="V848">
        <v>-90</v>
      </c>
      <c r="W848">
        <v>0.5</v>
      </c>
      <c r="X848">
        <v>180</v>
      </c>
      <c r="Y848">
        <v>0.5</v>
      </c>
      <c r="Z848">
        <v>45</v>
      </c>
      <c r="AA848">
        <v>18225</v>
      </c>
      <c r="AB848">
        <v>135</v>
      </c>
      <c r="AC848">
        <v>4</v>
      </c>
      <c r="AD848">
        <v>0.75</v>
      </c>
      <c r="AE848">
        <v>0.25</v>
      </c>
      <c r="AF848">
        <v>2</v>
      </c>
      <c r="AG848">
        <v>0.05</v>
      </c>
      <c r="AH848">
        <v>0.2</v>
      </c>
      <c r="AI848">
        <v>0.42499999999999999</v>
      </c>
      <c r="AJ848">
        <v>0.57499999999999996</v>
      </c>
      <c r="AK848">
        <v>65.249999999999986</v>
      </c>
      <c r="AL848">
        <v>17814.9375</v>
      </c>
      <c r="AM848">
        <v>133.47260954967501</v>
      </c>
      <c r="AN848">
        <v>0.9</v>
      </c>
      <c r="AO848">
        <v>0.56330583577691229</v>
      </c>
      <c r="AP848">
        <v>0.43669416422308771</v>
      </c>
      <c r="AQ848" s="2">
        <f>Table4[[#This Row],[Gain]]^Table4[[#This Row],[θ]]</f>
        <v>180</v>
      </c>
      <c r="AR848" s="2">
        <f>-Table4[[#This Row],[λ]]*-Table4[[#This Row],[Loss]]^Table4[[#This Row],[θ]]</f>
        <v>180</v>
      </c>
      <c r="AS848" s="2">
        <f>Table4[[#This Row],[pie_gain]]*Table4[[#This Row],[v_n_w_g]]-Table4[[#This Row],[pie_loss]]*Table4[[#This Row],[v_n_w_l]]</f>
        <v>22.790100879688424</v>
      </c>
      <c r="AT848" s="2">
        <f>IF(Table4[[#This Row],[diff_v]]&gt;=1,1,0)</f>
        <v>1</v>
      </c>
      <c r="AU848" s="2">
        <f>Table4[[#This Row],[Gain]]^(Table4[[#This Row],[θ]]*Table4[[#This Row],[ω_p]])</f>
        <v>184.05090560665874</v>
      </c>
      <c r="AV848" s="2">
        <f>-Table4[[#This Row],[λ]]*-Table4[[#This Row],[Loss]]^(Table4[[#This Row],[θ]]*Table4[[#This Row],[ω_n]])</f>
        <v>180</v>
      </c>
      <c r="AW848" s="2">
        <f>Table4[[#This Row],[v_n_w_g_w]]*Table4[[#This Row],[pie_gain]]-Table4[[#This Row],[v_n_w_l_w]]*Table4[[#This Row],[pie_loss]]</f>
        <v>25.071999648100714</v>
      </c>
      <c r="AX848" s="2">
        <f>IF(Table4[[#This Row],[diff_v_w]]&gt;=1,1,0)</f>
        <v>1</v>
      </c>
      <c r="AY848" s="2">
        <f>Table4[[#This Row],[Gain]]^(Table4[[#This Row],[θ]])*Table4[[#This Row],[ω_p2]]</f>
        <v>180.54</v>
      </c>
      <c r="AZ848" s="2">
        <f>-Table4[[#This Row],[λ]]*-Table4[[#This Row],[Loss]]^(Table4[[#This Row],[θ]])*Table4[[#This Row],[ω_n2]]</f>
        <v>180</v>
      </c>
      <c r="BA848" s="2">
        <f>Table4[[#This Row],[v_n_w_g_w2]]*Table4[[#This Row],[pie_gain]]-Table4[[#This Row],[v_n_w_l_w2]]*Table4[[#This Row],[pie_loss]]</f>
        <v>23.094286031007954</v>
      </c>
      <c r="BB848" s="2">
        <f>IF(Table4[[#This Row],[diff_v_w2]]&gt;=1,1,0)</f>
        <v>1</v>
      </c>
      <c r="BC848" s="2">
        <f>Table4[[#This Row],[Gain]]^(Table4[[#This Row],[θ]]+Table4[[#This Row],[ω_p3]])</f>
        <v>185.69668038904209</v>
      </c>
      <c r="BD848" s="2">
        <f>-Table4[[#This Row],[λ]]*-Table4[[#This Row],[Loss]]^(Table4[[#This Row],[θ]]+Table4[[#This Row],[ω_n3]])</f>
        <v>180</v>
      </c>
      <c r="BE848" s="2">
        <f>Table4[[#This Row],[v_n_w_g_w3]]*Table4[[#This Row],[pie_gain]]-Table4[[#This Row],[v_n_w_l_w3]]*Table4[[#This Row],[pie_loss]]</f>
        <v>25.999074187391727</v>
      </c>
      <c r="BF848" s="2">
        <f>IF(Table4[[#This Row],[diff_v_w3]]&gt;=1,1,0)</f>
        <v>1</v>
      </c>
      <c r="BG848" s="2">
        <f>(Table4[[#This Row],[Accept]]-Table4[[#This Row],[projected_M1]])</f>
        <v>-1</v>
      </c>
      <c r="BH848" s="2">
        <f>(Table4[[#This Row],[Accept]]-Table4[[#This Row],[projected_M2]])</f>
        <v>-1</v>
      </c>
      <c r="BI848" s="2">
        <f>(Table4[[#This Row],[Accept]]-Table4[[#This Row],[projected_M3]])</f>
        <v>-1</v>
      </c>
      <c r="BJ848" s="2">
        <f>(Table4[[#This Row],[Accept]]-Table4[[#This Row],[projected_M4]])</f>
        <v>-1</v>
      </c>
    </row>
    <row r="849" spans="1:62" x14ac:dyDescent="0.3">
      <c r="A849">
        <v>36</v>
      </c>
      <c r="B849" t="s">
        <v>48</v>
      </c>
      <c r="C849">
        <v>1</v>
      </c>
      <c r="D849">
        <v>-2</v>
      </c>
      <c r="E849" s="22">
        <f>IF(Table4[[#This Row],[Trial]]="G1",Table4[[#This Row],[Balance]]/100,IF(Table4[[#This Row],[Trial]]="G2",Table4[[#This Row],[Balance]]/200,Table4[[#This Row],[Balance]]/500))</f>
        <v>1.3</v>
      </c>
      <c r="F849" s="22">
        <f>IF(Table4[[#This Row],[Net_Balance]]&gt;1,1+(Table4[[#This Row],[Net_Balance]]-1)/$F$974,1)</f>
        <v>1.0042857142857142</v>
      </c>
      <c r="G849" s="22">
        <f>IF(Table4[[#This Row],[Net_Balance]]&lt;1,1-(1-Table4[[#This Row],[Net_Balance]])/$F$974,1)</f>
        <v>1</v>
      </c>
      <c r="H849" s="22">
        <f>IF(Table4[[#This Row],[Net_Balance]]&gt;1,1+(Table4[[#This Row],[Net_Balance]]-1)/$H$974,1)</f>
        <v>1.0029999999999999</v>
      </c>
      <c r="I849" s="22">
        <f>IF(Table4[[#This Row],[Net_Balance]]&lt;1,1-(1-Table4[[#This Row],[Net_Balance]])/$H$974,1)</f>
        <v>1</v>
      </c>
      <c r="J849" s="22">
        <f>IF(Table4[[#This Row],[Net_Balance]]&gt;1,(Table4[[#This Row],[Net_Balance]]-1)/$J$974,0)</f>
        <v>6.000000000000001E-3</v>
      </c>
      <c r="K849" s="22">
        <f>IF(Table4[[#This Row],[Net_Balance]]&lt;1,-(1-Table4[[#This Row],[Net_Balance]])/$J$974,0)</f>
        <v>0</v>
      </c>
      <c r="L849" t="s">
        <v>108</v>
      </c>
      <c r="M849" t="s">
        <v>94</v>
      </c>
      <c r="N849" t="s">
        <v>113</v>
      </c>
      <c r="O849">
        <v>0</v>
      </c>
      <c r="P849">
        <v>0</v>
      </c>
      <c r="Q849">
        <v>130</v>
      </c>
      <c r="R849">
        <v>1665041344</v>
      </c>
      <c r="S849">
        <v>41</v>
      </c>
      <c r="T849" t="s">
        <v>117</v>
      </c>
      <c r="U849">
        <v>0</v>
      </c>
      <c r="V849">
        <v>-90</v>
      </c>
      <c r="W849">
        <v>0.5</v>
      </c>
      <c r="X849">
        <v>90</v>
      </c>
      <c r="Y849">
        <v>0.5</v>
      </c>
      <c r="Z849">
        <v>0</v>
      </c>
      <c r="AA849">
        <v>8100</v>
      </c>
      <c r="AB849">
        <v>90</v>
      </c>
      <c r="AC849">
        <v>2</v>
      </c>
      <c r="AD849">
        <v>0.25</v>
      </c>
      <c r="AE849">
        <v>0.75</v>
      </c>
      <c r="AF849">
        <v>2</v>
      </c>
      <c r="AG849">
        <v>0.5</v>
      </c>
      <c r="AH849">
        <v>0.25</v>
      </c>
      <c r="AI849">
        <v>0.625</v>
      </c>
      <c r="AJ849">
        <v>0.375</v>
      </c>
      <c r="AK849">
        <v>-22.5</v>
      </c>
      <c r="AL849">
        <v>7593.75</v>
      </c>
      <c r="AM849">
        <v>87.142125289666879</v>
      </c>
      <c r="AN849">
        <v>0.9</v>
      </c>
      <c r="AO849">
        <v>0.38419903534316502</v>
      </c>
      <c r="AP849">
        <v>0.61580096465683498</v>
      </c>
      <c r="AQ849" s="2">
        <f>Table4[[#This Row],[Gain]]^Table4[[#This Row],[θ]]</f>
        <v>90</v>
      </c>
      <c r="AR849" s="2">
        <f>-Table4[[#This Row],[λ]]*-Table4[[#This Row],[Loss]]^Table4[[#This Row],[θ]]</f>
        <v>180</v>
      </c>
      <c r="AS849" s="2">
        <f>Table4[[#This Row],[pie_gain]]*Table4[[#This Row],[v_n_w_g]]-Table4[[#This Row],[pie_loss]]*Table4[[#This Row],[v_n_w_l]]</f>
        <v>-76.266260457345453</v>
      </c>
      <c r="AT849" s="2">
        <f>IF(Table4[[#This Row],[diff_v]]&gt;=1,1,0)</f>
        <v>0</v>
      </c>
      <c r="AU849" s="2">
        <f>Table4[[#This Row],[Gain]]^(Table4[[#This Row],[θ]]*Table4[[#This Row],[ω_p]])</f>
        <v>91.752484805560627</v>
      </c>
      <c r="AV849" s="2">
        <f>-Table4[[#This Row],[λ]]*-Table4[[#This Row],[Loss]]^(Table4[[#This Row],[θ]]*Table4[[#This Row],[ω_n]])</f>
        <v>180</v>
      </c>
      <c r="AW849" s="2">
        <f>Table4[[#This Row],[v_n_w_g_w]]*Table4[[#This Row],[pie_gain]]-Table4[[#This Row],[v_n_w_l_w]]*Table4[[#This Row],[pie_loss]]</f>
        <v>-75.592957485595505</v>
      </c>
      <c r="AX849" s="2">
        <f>IF(Table4[[#This Row],[diff_v_w]]&gt;=1,1,0)</f>
        <v>0</v>
      </c>
      <c r="AY849" s="2">
        <f>Table4[[#This Row],[Gain]]^(Table4[[#This Row],[θ]])*Table4[[#This Row],[ω_p2]]</f>
        <v>90.27</v>
      </c>
      <c r="AZ849" s="2">
        <f>-Table4[[#This Row],[λ]]*-Table4[[#This Row],[Loss]]^(Table4[[#This Row],[θ]])*Table4[[#This Row],[ω_n2]]</f>
        <v>180</v>
      </c>
      <c r="BA849" s="2">
        <f>Table4[[#This Row],[v_n_w_g_w2]]*Table4[[#This Row],[pie_gain]]-Table4[[#This Row],[v_n_w_l_w2]]*Table4[[#This Row],[pie_loss]]</f>
        <v>-76.162526717802791</v>
      </c>
      <c r="BB849" s="2">
        <f>IF(Table4[[#This Row],[diff_v_w2]]&gt;=1,1,0)</f>
        <v>0</v>
      </c>
      <c r="BC849" s="2">
        <f>Table4[[#This Row],[Gain]]^(Table4[[#This Row],[θ]]+Table4[[#This Row],[ω_p3]])</f>
        <v>92.462996657944032</v>
      </c>
      <c r="BD849" s="2">
        <f>-Table4[[#This Row],[λ]]*-Table4[[#This Row],[Loss]]^(Table4[[#This Row],[θ]]+Table4[[#This Row],[ω_n3]])</f>
        <v>180</v>
      </c>
      <c r="BE849" s="2">
        <f>Table4[[#This Row],[v_n_w_g_w3]]*Table4[[#This Row],[pie_gain]]-Table4[[#This Row],[v_n_w_l_w3]]*Table4[[#This Row],[pie_loss]]</f>
        <v>-75.319979517309918</v>
      </c>
      <c r="BF849" s="2">
        <f>IF(Table4[[#This Row],[diff_v_w3]]&gt;=1,1,0)</f>
        <v>0</v>
      </c>
      <c r="BG849" s="2">
        <f>(Table4[[#This Row],[Accept]]-Table4[[#This Row],[projected_M1]])</f>
        <v>0</v>
      </c>
      <c r="BH849" s="2">
        <f>(Table4[[#This Row],[Accept]]-Table4[[#This Row],[projected_M2]])</f>
        <v>0</v>
      </c>
      <c r="BI849" s="2">
        <f>(Table4[[#This Row],[Accept]]-Table4[[#This Row],[projected_M3]])</f>
        <v>0</v>
      </c>
      <c r="BJ849" s="2">
        <f>(Table4[[#This Row],[Accept]]-Table4[[#This Row],[projected_M4]])</f>
        <v>0</v>
      </c>
    </row>
    <row r="850" spans="1:62" x14ac:dyDescent="0.3">
      <c r="A850">
        <v>37</v>
      </c>
      <c r="B850" t="s">
        <v>48</v>
      </c>
      <c r="C850">
        <v>1</v>
      </c>
      <c r="D850">
        <v>-2</v>
      </c>
      <c r="E850" s="22">
        <f>IF(Table4[[#This Row],[Trial]]="G1",Table4[[#This Row],[Balance]]/100,IF(Table4[[#This Row],[Trial]]="G2",Table4[[#This Row],[Balance]]/200,Table4[[#This Row],[Balance]]/500))</f>
        <v>1.3</v>
      </c>
      <c r="F850" s="22">
        <f>IF(Table4[[#This Row],[Net_Balance]]&gt;1,1+(Table4[[#This Row],[Net_Balance]]-1)/$F$974,1)</f>
        <v>1.0042857142857142</v>
      </c>
      <c r="G850" s="22">
        <f>IF(Table4[[#This Row],[Net_Balance]]&lt;1,1-(1-Table4[[#This Row],[Net_Balance]])/$F$974,1)</f>
        <v>1</v>
      </c>
      <c r="H850" s="22">
        <f>IF(Table4[[#This Row],[Net_Balance]]&gt;1,1+(Table4[[#This Row],[Net_Balance]]-1)/$H$974,1)</f>
        <v>1.0029999999999999</v>
      </c>
      <c r="I850" s="22">
        <f>IF(Table4[[#This Row],[Net_Balance]]&lt;1,1-(1-Table4[[#This Row],[Net_Balance]])/$H$974,1)</f>
        <v>1</v>
      </c>
      <c r="J850" s="22">
        <f>IF(Table4[[#This Row],[Net_Balance]]&gt;1,(Table4[[#This Row],[Net_Balance]]-1)/$J$974,0)</f>
        <v>6.000000000000001E-3</v>
      </c>
      <c r="K850" s="22">
        <f>IF(Table4[[#This Row],[Net_Balance]]&lt;1,-(1-Table4[[#This Row],[Net_Balance]])/$J$974,0)</f>
        <v>0</v>
      </c>
      <c r="L850" t="s">
        <v>108</v>
      </c>
      <c r="M850" t="s">
        <v>94</v>
      </c>
      <c r="N850" t="s">
        <v>5</v>
      </c>
      <c r="O850">
        <v>0</v>
      </c>
      <c r="P850">
        <v>0</v>
      </c>
      <c r="Q850">
        <v>130</v>
      </c>
      <c r="R850">
        <v>1665041354</v>
      </c>
      <c r="S850">
        <v>10</v>
      </c>
      <c r="T850" t="s">
        <v>117</v>
      </c>
      <c r="U850">
        <v>0</v>
      </c>
      <c r="V850">
        <v>-90</v>
      </c>
      <c r="W850">
        <v>0.5</v>
      </c>
      <c r="X850">
        <v>90</v>
      </c>
      <c r="Y850">
        <v>0.5</v>
      </c>
      <c r="Z850">
        <v>0</v>
      </c>
      <c r="AA850">
        <v>8100</v>
      </c>
      <c r="AB850">
        <v>90</v>
      </c>
      <c r="AC850">
        <v>2</v>
      </c>
      <c r="AD850">
        <v>0.25</v>
      </c>
      <c r="AE850">
        <v>0.75</v>
      </c>
      <c r="AF850">
        <v>2</v>
      </c>
      <c r="AG850">
        <v>0.5</v>
      </c>
      <c r="AH850">
        <v>0.25</v>
      </c>
      <c r="AI850">
        <v>0.625</v>
      </c>
      <c r="AJ850">
        <v>0.375</v>
      </c>
      <c r="AK850">
        <v>-22.5</v>
      </c>
      <c r="AL850">
        <v>7593.75</v>
      </c>
      <c r="AM850">
        <v>87.142125289666879</v>
      </c>
      <c r="AN850">
        <v>0.9</v>
      </c>
      <c r="AO850">
        <v>0.38419903534316502</v>
      </c>
      <c r="AP850">
        <v>0.61580096465683498</v>
      </c>
      <c r="AQ850" s="2">
        <f>Table4[[#This Row],[Gain]]^Table4[[#This Row],[θ]]</f>
        <v>90</v>
      </c>
      <c r="AR850" s="2">
        <f>-Table4[[#This Row],[λ]]*-Table4[[#This Row],[Loss]]^Table4[[#This Row],[θ]]</f>
        <v>180</v>
      </c>
      <c r="AS850" s="2">
        <f>Table4[[#This Row],[pie_gain]]*Table4[[#This Row],[v_n_w_g]]-Table4[[#This Row],[pie_loss]]*Table4[[#This Row],[v_n_w_l]]</f>
        <v>-76.266260457345453</v>
      </c>
      <c r="AT850" s="2">
        <f>IF(Table4[[#This Row],[diff_v]]&gt;=1,1,0)</f>
        <v>0</v>
      </c>
      <c r="AU850" s="2">
        <f>Table4[[#This Row],[Gain]]^(Table4[[#This Row],[θ]]*Table4[[#This Row],[ω_p]])</f>
        <v>91.752484805560627</v>
      </c>
      <c r="AV850" s="2">
        <f>-Table4[[#This Row],[λ]]*-Table4[[#This Row],[Loss]]^(Table4[[#This Row],[θ]]*Table4[[#This Row],[ω_n]])</f>
        <v>180</v>
      </c>
      <c r="AW850" s="2">
        <f>Table4[[#This Row],[v_n_w_g_w]]*Table4[[#This Row],[pie_gain]]-Table4[[#This Row],[v_n_w_l_w]]*Table4[[#This Row],[pie_loss]]</f>
        <v>-75.592957485595505</v>
      </c>
      <c r="AX850" s="2">
        <f>IF(Table4[[#This Row],[diff_v_w]]&gt;=1,1,0)</f>
        <v>0</v>
      </c>
      <c r="AY850" s="2">
        <f>Table4[[#This Row],[Gain]]^(Table4[[#This Row],[θ]])*Table4[[#This Row],[ω_p2]]</f>
        <v>90.27</v>
      </c>
      <c r="AZ850" s="2">
        <f>-Table4[[#This Row],[λ]]*-Table4[[#This Row],[Loss]]^(Table4[[#This Row],[θ]])*Table4[[#This Row],[ω_n2]]</f>
        <v>180</v>
      </c>
      <c r="BA850" s="2">
        <f>Table4[[#This Row],[v_n_w_g_w2]]*Table4[[#This Row],[pie_gain]]-Table4[[#This Row],[v_n_w_l_w2]]*Table4[[#This Row],[pie_loss]]</f>
        <v>-76.162526717802791</v>
      </c>
      <c r="BB850" s="2">
        <f>IF(Table4[[#This Row],[diff_v_w2]]&gt;=1,1,0)</f>
        <v>0</v>
      </c>
      <c r="BC850" s="2">
        <f>Table4[[#This Row],[Gain]]^(Table4[[#This Row],[θ]]+Table4[[#This Row],[ω_p3]])</f>
        <v>92.462996657944032</v>
      </c>
      <c r="BD850" s="2">
        <f>-Table4[[#This Row],[λ]]*-Table4[[#This Row],[Loss]]^(Table4[[#This Row],[θ]]+Table4[[#This Row],[ω_n3]])</f>
        <v>180</v>
      </c>
      <c r="BE850" s="2">
        <f>Table4[[#This Row],[v_n_w_g_w3]]*Table4[[#This Row],[pie_gain]]-Table4[[#This Row],[v_n_w_l_w3]]*Table4[[#This Row],[pie_loss]]</f>
        <v>-75.319979517309918</v>
      </c>
      <c r="BF850" s="2">
        <f>IF(Table4[[#This Row],[diff_v_w3]]&gt;=1,1,0)</f>
        <v>0</v>
      </c>
      <c r="BG850" s="2">
        <f>(Table4[[#This Row],[Accept]]-Table4[[#This Row],[projected_M1]])</f>
        <v>0</v>
      </c>
      <c r="BH850" s="2">
        <f>(Table4[[#This Row],[Accept]]-Table4[[#This Row],[projected_M2]])</f>
        <v>0</v>
      </c>
      <c r="BI850" s="2">
        <f>(Table4[[#This Row],[Accept]]-Table4[[#This Row],[projected_M3]])</f>
        <v>0</v>
      </c>
      <c r="BJ850" s="2">
        <f>(Table4[[#This Row],[Accept]]-Table4[[#This Row],[projected_M4]])</f>
        <v>0</v>
      </c>
    </row>
    <row r="851" spans="1:62" x14ac:dyDescent="0.3">
      <c r="A851">
        <v>39</v>
      </c>
      <c r="B851" t="s">
        <v>48</v>
      </c>
      <c r="C851">
        <v>1</v>
      </c>
      <c r="D851">
        <v>-2</v>
      </c>
      <c r="E851" s="22">
        <f>IF(Table4[[#This Row],[Trial]]="G1",Table4[[#This Row],[Balance]]/100,IF(Table4[[#This Row],[Trial]]="G2",Table4[[#This Row],[Balance]]/200,Table4[[#This Row],[Balance]]/500))</f>
        <v>2.2999999999999998</v>
      </c>
      <c r="F851" s="22">
        <f>IF(Table4[[#This Row],[Net_Balance]]&gt;1,1+(Table4[[#This Row],[Net_Balance]]-1)/$F$974,1)</f>
        <v>1.0185714285714285</v>
      </c>
      <c r="G851" s="22">
        <f>IF(Table4[[#This Row],[Net_Balance]]&lt;1,1-(1-Table4[[#This Row],[Net_Balance]])/$F$974,1)</f>
        <v>1</v>
      </c>
      <c r="H851" s="22">
        <f>IF(Table4[[#This Row],[Net_Balance]]&gt;1,1+(Table4[[#This Row],[Net_Balance]]-1)/$H$974,1)</f>
        <v>1.0129999999999999</v>
      </c>
      <c r="I851" s="22">
        <f>IF(Table4[[#This Row],[Net_Balance]]&lt;1,1-(1-Table4[[#This Row],[Net_Balance]])/$H$974,1)</f>
        <v>1</v>
      </c>
      <c r="J851" s="22">
        <f>IF(Table4[[#This Row],[Net_Balance]]&gt;1,(Table4[[#This Row],[Net_Balance]]-1)/$J$974,0)</f>
        <v>2.5999999999999995E-2</v>
      </c>
      <c r="K851" s="22">
        <f>IF(Table4[[#This Row],[Net_Balance]]&lt;1,-(1-Table4[[#This Row],[Net_Balance]])/$J$974,0)</f>
        <v>0</v>
      </c>
      <c r="L851" t="s">
        <v>108</v>
      </c>
      <c r="M851" t="s">
        <v>57</v>
      </c>
      <c r="N851" t="s">
        <v>7</v>
      </c>
      <c r="O851">
        <v>1</v>
      </c>
      <c r="P851">
        <v>100</v>
      </c>
      <c r="Q851">
        <v>230</v>
      </c>
      <c r="R851">
        <v>1665041374</v>
      </c>
      <c r="S851">
        <v>14</v>
      </c>
      <c r="T851" t="s">
        <v>117</v>
      </c>
      <c r="U851">
        <v>0</v>
      </c>
      <c r="V851">
        <v>-90</v>
      </c>
      <c r="W851">
        <v>0.5</v>
      </c>
      <c r="X851">
        <v>100</v>
      </c>
      <c r="Y851">
        <v>0.5</v>
      </c>
      <c r="Z851">
        <v>5</v>
      </c>
      <c r="AA851">
        <v>9025</v>
      </c>
      <c r="AB851">
        <v>95</v>
      </c>
      <c r="AC851">
        <v>2</v>
      </c>
      <c r="AD851">
        <v>0.25</v>
      </c>
      <c r="AE851">
        <v>0.75</v>
      </c>
      <c r="AF851">
        <v>2</v>
      </c>
      <c r="AG851">
        <v>0.5</v>
      </c>
      <c r="AH851">
        <v>0.25</v>
      </c>
      <c r="AI851">
        <v>0.625</v>
      </c>
      <c r="AJ851">
        <v>0.375</v>
      </c>
      <c r="AK851">
        <v>-18.75</v>
      </c>
      <c r="AL851">
        <v>8460.9375</v>
      </c>
      <c r="AM851">
        <v>91.983354472426157</v>
      </c>
      <c r="AN851">
        <v>0.9</v>
      </c>
      <c r="AO851">
        <v>0.38419903534316502</v>
      </c>
      <c r="AP851">
        <v>0.61580096465683498</v>
      </c>
      <c r="AQ851" s="2">
        <f>Table4[[#This Row],[Gain]]^Table4[[#This Row],[θ]]</f>
        <v>100</v>
      </c>
      <c r="AR851" s="2">
        <f>-Table4[[#This Row],[λ]]*-Table4[[#This Row],[Loss]]^Table4[[#This Row],[θ]]</f>
        <v>180</v>
      </c>
      <c r="AS851" s="2">
        <f>Table4[[#This Row],[pie_gain]]*Table4[[#This Row],[v_n_w_g]]-Table4[[#This Row],[pie_loss]]*Table4[[#This Row],[v_n_w_l]]</f>
        <v>-72.424270103913798</v>
      </c>
      <c r="AT851" s="2">
        <f>IF(Table4[[#This Row],[diff_v]]&gt;=1,1,0)</f>
        <v>0</v>
      </c>
      <c r="AU851" s="2">
        <f>Table4[[#This Row],[Gain]]^(Table4[[#This Row],[θ]]*Table4[[#This Row],[ω_p]])</f>
        <v>108.92883457092765</v>
      </c>
      <c r="AV851" s="2">
        <f>-Table4[[#This Row],[λ]]*-Table4[[#This Row],[Loss]]^(Table4[[#This Row],[θ]]*Table4[[#This Row],[ω_n]])</f>
        <v>180</v>
      </c>
      <c r="AW851" s="2">
        <f>Table4[[#This Row],[v_n_w_g_w]]*Table4[[#This Row],[pie_gain]]-Table4[[#This Row],[v_n_w_l_w]]*Table4[[#This Row],[pie_loss]]</f>
        <v>-68.993820475024705</v>
      </c>
      <c r="AX851" s="2">
        <f>IF(Table4[[#This Row],[diff_v_w]]&gt;=1,1,0)</f>
        <v>0</v>
      </c>
      <c r="AY851" s="2">
        <f>Table4[[#This Row],[Gain]]^(Table4[[#This Row],[θ]])*Table4[[#This Row],[ω_p2]]</f>
        <v>101.29999999999998</v>
      </c>
      <c r="AZ851" s="2">
        <f>-Table4[[#This Row],[λ]]*-Table4[[#This Row],[Loss]]^(Table4[[#This Row],[θ]])*Table4[[#This Row],[ω_n2]]</f>
        <v>180</v>
      </c>
      <c r="BA851" s="2">
        <f>Table4[[#This Row],[v_n_w_g_w2]]*Table4[[#This Row],[pie_gain]]-Table4[[#This Row],[v_n_w_l_w2]]*Table4[[#This Row],[pie_loss]]</f>
        <v>-71.924811357967684</v>
      </c>
      <c r="BB851" s="2">
        <f>IF(Table4[[#This Row],[diff_v_w2]]&gt;=1,1,0)</f>
        <v>0</v>
      </c>
      <c r="BC851" s="2">
        <f>Table4[[#This Row],[Gain]]^(Table4[[#This Row],[θ]]+Table4[[#This Row],[ω_p3]])</f>
        <v>112.7197456175511</v>
      </c>
      <c r="BD851" s="2">
        <f>-Table4[[#This Row],[λ]]*-Table4[[#This Row],[Loss]]^(Table4[[#This Row],[θ]]+Table4[[#This Row],[ω_n3]])</f>
        <v>180</v>
      </c>
      <c r="BE851" s="2">
        <f>Table4[[#This Row],[v_n_w_g_w3]]*Table4[[#This Row],[pie_gain]]-Table4[[#This Row],[v_n_w_l_w3]]*Table4[[#This Row],[pie_loss]]</f>
        <v>-67.537356107840225</v>
      </c>
      <c r="BF851" s="2">
        <f>IF(Table4[[#This Row],[diff_v_w3]]&gt;=1,1,0)</f>
        <v>0</v>
      </c>
      <c r="BG851" s="2">
        <f>(Table4[[#This Row],[Accept]]-Table4[[#This Row],[projected_M1]])</f>
        <v>1</v>
      </c>
      <c r="BH851" s="2">
        <f>(Table4[[#This Row],[Accept]]-Table4[[#This Row],[projected_M2]])</f>
        <v>1</v>
      </c>
      <c r="BI851" s="2">
        <f>(Table4[[#This Row],[Accept]]-Table4[[#This Row],[projected_M3]])</f>
        <v>1</v>
      </c>
      <c r="BJ851" s="2">
        <f>(Table4[[#This Row],[Accept]]-Table4[[#This Row],[projected_M4]])</f>
        <v>1</v>
      </c>
    </row>
    <row r="852" spans="1:62" x14ac:dyDescent="0.3">
      <c r="A852">
        <v>40</v>
      </c>
      <c r="B852" t="s">
        <v>48</v>
      </c>
      <c r="C852">
        <v>1</v>
      </c>
      <c r="D852">
        <v>-2</v>
      </c>
      <c r="E852" s="22">
        <f>IF(Table4[[#This Row],[Trial]]="G1",Table4[[#This Row],[Balance]]/100,IF(Table4[[#This Row],[Trial]]="G2",Table4[[#This Row],[Balance]]/200,Table4[[#This Row],[Balance]]/500))</f>
        <v>2.2999999999999998</v>
      </c>
      <c r="F852" s="22">
        <f>IF(Table4[[#This Row],[Net_Balance]]&gt;1,1+(Table4[[#This Row],[Net_Balance]]-1)/$F$974,1)</f>
        <v>1.0185714285714285</v>
      </c>
      <c r="G852" s="22">
        <f>IF(Table4[[#This Row],[Net_Balance]]&lt;1,1-(1-Table4[[#This Row],[Net_Balance]])/$F$974,1)</f>
        <v>1</v>
      </c>
      <c r="H852" s="22">
        <f>IF(Table4[[#This Row],[Net_Balance]]&gt;1,1+(Table4[[#This Row],[Net_Balance]]-1)/$H$974,1)</f>
        <v>1.0129999999999999</v>
      </c>
      <c r="I852" s="22">
        <f>IF(Table4[[#This Row],[Net_Balance]]&lt;1,1-(1-Table4[[#This Row],[Net_Balance]])/$H$974,1)</f>
        <v>1</v>
      </c>
      <c r="J852" s="22">
        <f>IF(Table4[[#This Row],[Net_Balance]]&gt;1,(Table4[[#This Row],[Net_Balance]]-1)/$J$974,0)</f>
        <v>2.5999999999999995E-2</v>
      </c>
      <c r="K852" s="22">
        <f>IF(Table4[[#This Row],[Net_Balance]]&lt;1,-(1-Table4[[#This Row],[Net_Balance]])/$J$974,0)</f>
        <v>0</v>
      </c>
      <c r="L852" t="s">
        <v>108</v>
      </c>
      <c r="M852" t="s">
        <v>83</v>
      </c>
      <c r="N852" t="s">
        <v>5</v>
      </c>
      <c r="O852">
        <v>0</v>
      </c>
      <c r="P852">
        <v>0</v>
      </c>
      <c r="Q852">
        <v>230</v>
      </c>
      <c r="R852">
        <v>1665041382</v>
      </c>
      <c r="S852">
        <v>8</v>
      </c>
      <c r="T852" t="s">
        <v>117</v>
      </c>
      <c r="U852">
        <v>0</v>
      </c>
      <c r="V852">
        <v>-50</v>
      </c>
      <c r="W852">
        <v>0.5</v>
      </c>
      <c r="X852">
        <v>40</v>
      </c>
      <c r="Y852">
        <v>0.5</v>
      </c>
      <c r="Z852">
        <v>-5</v>
      </c>
      <c r="AA852">
        <v>2025</v>
      </c>
      <c r="AB852">
        <v>45</v>
      </c>
      <c r="AC852">
        <v>2</v>
      </c>
      <c r="AD852">
        <v>0.25</v>
      </c>
      <c r="AE852">
        <v>0.75</v>
      </c>
      <c r="AF852">
        <v>2</v>
      </c>
      <c r="AG852">
        <v>0.5</v>
      </c>
      <c r="AH852">
        <v>0.25</v>
      </c>
      <c r="AI852">
        <v>0.625</v>
      </c>
      <c r="AJ852">
        <v>0.375</v>
      </c>
      <c r="AK852">
        <v>-16.25</v>
      </c>
      <c r="AL852">
        <v>1898.4375</v>
      </c>
      <c r="AM852">
        <v>43.571062644833439</v>
      </c>
      <c r="AN852">
        <v>0.9</v>
      </c>
      <c r="AO852">
        <v>0.38419903534316502</v>
      </c>
      <c r="AP852">
        <v>0.61580096465683498</v>
      </c>
      <c r="AQ852" s="2">
        <f>Table4[[#This Row],[Gain]]^Table4[[#This Row],[θ]]</f>
        <v>40</v>
      </c>
      <c r="AR852" s="2">
        <f>-Table4[[#This Row],[λ]]*-Table4[[#This Row],[Loss]]^Table4[[#This Row],[θ]]</f>
        <v>100</v>
      </c>
      <c r="AS852" s="2">
        <f>Table4[[#This Row],[pie_gain]]*Table4[[#This Row],[v_n_w_g]]-Table4[[#This Row],[pie_loss]]*Table4[[#This Row],[v_n_w_l]]</f>
        <v>-46.212135051956892</v>
      </c>
      <c r="AT852" s="2">
        <f>IF(Table4[[#This Row],[diff_v]]&gt;=1,1,0)</f>
        <v>0</v>
      </c>
      <c r="AU852" s="2">
        <f>Table4[[#This Row],[Gain]]^(Table4[[#This Row],[θ]]*Table4[[#This Row],[ω_p]])</f>
        <v>42.836357462171222</v>
      </c>
      <c r="AV852" s="2">
        <f>-Table4[[#This Row],[λ]]*-Table4[[#This Row],[Loss]]^(Table4[[#This Row],[θ]]*Table4[[#This Row],[ω_n]])</f>
        <v>100</v>
      </c>
      <c r="AW852" s="2">
        <f>Table4[[#This Row],[v_n_w_g_w]]*Table4[[#This Row],[pie_gain]]-Table4[[#This Row],[v_n_w_l_w]]*Table4[[#This Row],[pie_loss]]</f>
        <v>-45.122409251102326</v>
      </c>
      <c r="AX852" s="2">
        <f>IF(Table4[[#This Row],[diff_v_w]]&gt;=1,1,0)</f>
        <v>0</v>
      </c>
      <c r="AY852" s="2">
        <f>Table4[[#This Row],[Gain]]^(Table4[[#This Row],[θ]])*Table4[[#This Row],[ω_p2]]</f>
        <v>40.519999999999996</v>
      </c>
      <c r="AZ852" s="2">
        <f>-Table4[[#This Row],[λ]]*-Table4[[#This Row],[Loss]]^(Table4[[#This Row],[θ]])*Table4[[#This Row],[ω_n2]]</f>
        <v>100</v>
      </c>
      <c r="BA852" s="2">
        <f>Table4[[#This Row],[v_n_w_g_w2]]*Table4[[#This Row],[pie_gain]]-Table4[[#This Row],[v_n_w_l_w2]]*Table4[[#This Row],[pie_loss]]</f>
        <v>-46.012351553578455</v>
      </c>
      <c r="BB852" s="2">
        <f>IF(Table4[[#This Row],[diff_v_w2]]&gt;=1,1,0)</f>
        <v>0</v>
      </c>
      <c r="BC852" s="2">
        <f>Table4[[#This Row],[Gain]]^(Table4[[#This Row],[θ]]+Table4[[#This Row],[ω_p3]])</f>
        <v>44.026438123826559</v>
      </c>
      <c r="BD852" s="2">
        <f>-Table4[[#This Row],[λ]]*-Table4[[#This Row],[Loss]]^(Table4[[#This Row],[θ]]+Table4[[#This Row],[ω_n3]])</f>
        <v>100</v>
      </c>
      <c r="BE852" s="2">
        <f>Table4[[#This Row],[v_n_w_g_w3]]*Table4[[#This Row],[pie_gain]]-Table4[[#This Row],[v_n_w_l_w3]]*Table4[[#This Row],[pie_loss]]</f>
        <v>-44.665181408913789</v>
      </c>
      <c r="BF852" s="2">
        <f>IF(Table4[[#This Row],[diff_v_w3]]&gt;=1,1,0)</f>
        <v>0</v>
      </c>
      <c r="BG852" s="2">
        <f>(Table4[[#This Row],[Accept]]-Table4[[#This Row],[projected_M1]])</f>
        <v>0</v>
      </c>
      <c r="BH852" s="2">
        <f>(Table4[[#This Row],[Accept]]-Table4[[#This Row],[projected_M2]])</f>
        <v>0</v>
      </c>
      <c r="BI852" s="2">
        <f>(Table4[[#This Row],[Accept]]-Table4[[#This Row],[projected_M3]])</f>
        <v>0</v>
      </c>
      <c r="BJ852" s="2">
        <f>(Table4[[#This Row],[Accept]]-Table4[[#This Row],[projected_M4]])</f>
        <v>0</v>
      </c>
    </row>
    <row r="853" spans="1:62" x14ac:dyDescent="0.3">
      <c r="A853">
        <v>41</v>
      </c>
      <c r="B853" t="s">
        <v>48</v>
      </c>
      <c r="C853">
        <v>1</v>
      </c>
      <c r="D853">
        <v>-2</v>
      </c>
      <c r="E853" s="22">
        <f>IF(Table4[[#This Row],[Trial]]="G1",Table4[[#This Row],[Balance]]/100,IF(Table4[[#This Row],[Trial]]="G2",Table4[[#This Row],[Balance]]/200,Table4[[#This Row],[Balance]]/500))</f>
        <v>2.2999999999999998</v>
      </c>
      <c r="F853" s="22">
        <f>IF(Table4[[#This Row],[Net_Balance]]&gt;1,1+(Table4[[#This Row],[Net_Balance]]-1)/$F$974,1)</f>
        <v>1.0185714285714285</v>
      </c>
      <c r="G853" s="22">
        <f>IF(Table4[[#This Row],[Net_Balance]]&lt;1,1-(1-Table4[[#This Row],[Net_Balance]])/$F$974,1)</f>
        <v>1</v>
      </c>
      <c r="H853" s="22">
        <f>IF(Table4[[#This Row],[Net_Balance]]&gt;1,1+(Table4[[#This Row],[Net_Balance]]-1)/$H$974,1)</f>
        <v>1.0129999999999999</v>
      </c>
      <c r="I853" s="22">
        <f>IF(Table4[[#This Row],[Net_Balance]]&lt;1,1-(1-Table4[[#This Row],[Net_Balance]])/$H$974,1)</f>
        <v>1</v>
      </c>
      <c r="J853" s="22">
        <f>IF(Table4[[#This Row],[Net_Balance]]&gt;1,(Table4[[#This Row],[Net_Balance]]-1)/$J$974,0)</f>
        <v>2.5999999999999995E-2</v>
      </c>
      <c r="K853" s="22">
        <f>IF(Table4[[#This Row],[Net_Balance]]&lt;1,-(1-Table4[[#This Row],[Net_Balance]])/$J$974,0)</f>
        <v>0</v>
      </c>
      <c r="L853" t="s">
        <v>108</v>
      </c>
      <c r="M853" t="s">
        <v>82</v>
      </c>
      <c r="N853" t="s">
        <v>5</v>
      </c>
      <c r="O853">
        <v>0</v>
      </c>
      <c r="P853">
        <v>0</v>
      </c>
      <c r="Q853">
        <v>230</v>
      </c>
      <c r="R853">
        <v>1665041385</v>
      </c>
      <c r="S853">
        <v>3</v>
      </c>
      <c r="T853" t="s">
        <v>118</v>
      </c>
      <c r="U853">
        <v>1</v>
      </c>
      <c r="V853">
        <v>-10</v>
      </c>
      <c r="W853">
        <v>0.5</v>
      </c>
      <c r="X853">
        <v>0</v>
      </c>
      <c r="Y853">
        <v>0.5</v>
      </c>
      <c r="Z853">
        <v>-5</v>
      </c>
      <c r="AA853">
        <v>25</v>
      </c>
      <c r="AB853">
        <v>5</v>
      </c>
      <c r="AC853">
        <v>2</v>
      </c>
      <c r="AD853">
        <v>0.25</v>
      </c>
      <c r="AE853">
        <v>0.75</v>
      </c>
      <c r="AF853">
        <v>2</v>
      </c>
      <c r="AG853">
        <v>0.5</v>
      </c>
      <c r="AH853">
        <v>0.25</v>
      </c>
      <c r="AI853">
        <v>0.625</v>
      </c>
      <c r="AJ853">
        <v>0.375</v>
      </c>
      <c r="AK853">
        <v>-6.25</v>
      </c>
      <c r="AL853">
        <v>23.4375</v>
      </c>
      <c r="AM853">
        <v>4.8412291827592711</v>
      </c>
      <c r="AN853">
        <v>0.9</v>
      </c>
      <c r="AO853">
        <v>0.38419903534316502</v>
      </c>
      <c r="AP853">
        <v>0.61580096465683498</v>
      </c>
      <c r="AQ853" s="2">
        <f>Table4[[#This Row],[Gain]]^Table4[[#This Row],[θ]]</f>
        <v>0</v>
      </c>
      <c r="AR853" s="2">
        <f>-Table4[[#This Row],[λ]]*-Table4[[#This Row],[Loss]]^Table4[[#This Row],[θ]]</f>
        <v>20</v>
      </c>
      <c r="AS853" s="2">
        <f>Table4[[#This Row],[pie_gain]]*Table4[[#This Row],[v_n_w_g]]-Table4[[#This Row],[pie_loss]]*Table4[[#This Row],[v_n_w_l]]</f>
        <v>-12.3160192931367</v>
      </c>
      <c r="AT853" s="2">
        <f>IF(Table4[[#This Row],[diff_v]]&gt;=1,1,0)</f>
        <v>0</v>
      </c>
      <c r="AU853" s="2">
        <f>Table4[[#This Row],[Gain]]^(Table4[[#This Row],[θ]]*Table4[[#This Row],[ω_p]])</f>
        <v>0</v>
      </c>
      <c r="AV853" s="2">
        <f>-Table4[[#This Row],[λ]]*-Table4[[#This Row],[Loss]]^(Table4[[#This Row],[θ]]*Table4[[#This Row],[ω_n]])</f>
        <v>20</v>
      </c>
      <c r="AW853" s="2">
        <f>Table4[[#This Row],[v_n_w_g_w]]*Table4[[#This Row],[pie_gain]]-Table4[[#This Row],[v_n_w_l_w]]*Table4[[#This Row],[pie_loss]]</f>
        <v>-12.3160192931367</v>
      </c>
      <c r="AX853" s="2">
        <f>IF(Table4[[#This Row],[diff_v_w]]&gt;=1,1,0)</f>
        <v>0</v>
      </c>
      <c r="AY853" s="2">
        <f>Table4[[#This Row],[Gain]]^(Table4[[#This Row],[θ]])*Table4[[#This Row],[ω_p2]]</f>
        <v>0</v>
      </c>
      <c r="AZ853" s="2">
        <f>-Table4[[#This Row],[λ]]*-Table4[[#This Row],[Loss]]^(Table4[[#This Row],[θ]])*Table4[[#This Row],[ω_n2]]</f>
        <v>20</v>
      </c>
      <c r="BA853" s="2">
        <f>Table4[[#This Row],[v_n_w_g_w2]]*Table4[[#This Row],[pie_gain]]-Table4[[#This Row],[v_n_w_l_w2]]*Table4[[#This Row],[pie_loss]]</f>
        <v>-12.3160192931367</v>
      </c>
      <c r="BB853" s="2">
        <f>IF(Table4[[#This Row],[diff_v_w2]]&gt;=1,1,0)</f>
        <v>0</v>
      </c>
      <c r="BC853" s="2">
        <f>Table4[[#This Row],[Gain]]^(Table4[[#This Row],[θ]]+Table4[[#This Row],[ω_p3]])</f>
        <v>0</v>
      </c>
      <c r="BD853" s="2">
        <f>-Table4[[#This Row],[λ]]*-Table4[[#This Row],[Loss]]^(Table4[[#This Row],[θ]]+Table4[[#This Row],[ω_n3]])</f>
        <v>20</v>
      </c>
      <c r="BE853" s="2">
        <f>Table4[[#This Row],[v_n_w_g_w3]]*Table4[[#This Row],[pie_gain]]-Table4[[#This Row],[v_n_w_l_w3]]*Table4[[#This Row],[pie_loss]]</f>
        <v>-12.3160192931367</v>
      </c>
      <c r="BF853" s="2">
        <f>IF(Table4[[#This Row],[diff_v_w3]]&gt;=1,1,0)</f>
        <v>0</v>
      </c>
      <c r="BG853" s="2">
        <f>(Table4[[#This Row],[Accept]]-Table4[[#This Row],[projected_M1]])</f>
        <v>0</v>
      </c>
      <c r="BH853" s="2">
        <f>(Table4[[#This Row],[Accept]]-Table4[[#This Row],[projected_M2]])</f>
        <v>0</v>
      </c>
      <c r="BI853" s="2">
        <f>(Table4[[#This Row],[Accept]]-Table4[[#This Row],[projected_M3]])</f>
        <v>0</v>
      </c>
      <c r="BJ853" s="2">
        <f>(Table4[[#This Row],[Accept]]-Table4[[#This Row],[projected_M4]])</f>
        <v>0</v>
      </c>
    </row>
    <row r="854" spans="1:62" x14ac:dyDescent="0.3">
      <c r="A854">
        <v>42</v>
      </c>
      <c r="B854" t="s">
        <v>48</v>
      </c>
      <c r="C854">
        <v>1</v>
      </c>
      <c r="D854">
        <v>-2</v>
      </c>
      <c r="E854" s="22">
        <f>IF(Table4[[#This Row],[Trial]]="G1",Table4[[#This Row],[Balance]]/100,IF(Table4[[#This Row],[Trial]]="G2",Table4[[#This Row],[Balance]]/200,Table4[[#This Row],[Balance]]/500))</f>
        <v>2.2999999999999998</v>
      </c>
      <c r="F854" s="22">
        <f>IF(Table4[[#This Row],[Net_Balance]]&gt;1,1+(Table4[[#This Row],[Net_Balance]]-1)/$F$974,1)</f>
        <v>1.0185714285714285</v>
      </c>
      <c r="G854" s="22">
        <f>IF(Table4[[#This Row],[Net_Balance]]&lt;1,1-(1-Table4[[#This Row],[Net_Balance]])/$F$974,1)</f>
        <v>1</v>
      </c>
      <c r="H854" s="22">
        <f>IF(Table4[[#This Row],[Net_Balance]]&gt;1,1+(Table4[[#This Row],[Net_Balance]]-1)/$H$974,1)</f>
        <v>1.0129999999999999</v>
      </c>
      <c r="I854" s="22">
        <f>IF(Table4[[#This Row],[Net_Balance]]&lt;1,1-(1-Table4[[#This Row],[Net_Balance]])/$H$974,1)</f>
        <v>1</v>
      </c>
      <c r="J854" s="22">
        <f>IF(Table4[[#This Row],[Net_Balance]]&gt;1,(Table4[[#This Row],[Net_Balance]]-1)/$J$974,0)</f>
        <v>2.5999999999999995E-2</v>
      </c>
      <c r="K854" s="22">
        <f>IF(Table4[[#This Row],[Net_Balance]]&lt;1,-(1-Table4[[#This Row],[Net_Balance]])/$J$974,0)</f>
        <v>0</v>
      </c>
      <c r="L854" t="s">
        <v>108</v>
      </c>
      <c r="M854" t="s">
        <v>88</v>
      </c>
      <c r="N854" t="s">
        <v>5</v>
      </c>
      <c r="O854">
        <v>0</v>
      </c>
      <c r="P854">
        <v>0</v>
      </c>
      <c r="Q854">
        <v>230</v>
      </c>
      <c r="R854">
        <v>1665041397</v>
      </c>
      <c r="S854">
        <v>12</v>
      </c>
      <c r="T854" t="s">
        <v>117</v>
      </c>
      <c r="U854">
        <v>0</v>
      </c>
      <c r="V854">
        <v>-50</v>
      </c>
      <c r="W854">
        <v>0.5</v>
      </c>
      <c r="X854">
        <v>60</v>
      </c>
      <c r="Y854">
        <v>0.5</v>
      </c>
      <c r="Z854">
        <v>5</v>
      </c>
      <c r="AA854">
        <v>3025</v>
      </c>
      <c r="AB854">
        <v>55</v>
      </c>
      <c r="AC854">
        <v>2</v>
      </c>
      <c r="AD854">
        <v>0.25</v>
      </c>
      <c r="AE854">
        <v>0.75</v>
      </c>
      <c r="AF854">
        <v>2</v>
      </c>
      <c r="AG854">
        <v>0.5</v>
      </c>
      <c r="AH854">
        <v>0.25</v>
      </c>
      <c r="AI854">
        <v>0.625</v>
      </c>
      <c r="AJ854">
        <v>0.375</v>
      </c>
      <c r="AK854">
        <v>-8.75</v>
      </c>
      <c r="AL854">
        <v>2835.9375</v>
      </c>
      <c r="AM854">
        <v>53.253521010351982</v>
      </c>
      <c r="AN854">
        <v>0.9</v>
      </c>
      <c r="AO854">
        <v>0.38419903534316502</v>
      </c>
      <c r="AP854">
        <v>0.61580096465683498</v>
      </c>
      <c r="AQ854" s="2">
        <f>Table4[[#This Row],[Gain]]^Table4[[#This Row],[θ]]</f>
        <v>60</v>
      </c>
      <c r="AR854" s="2">
        <f>-Table4[[#This Row],[λ]]*-Table4[[#This Row],[Loss]]^Table4[[#This Row],[θ]]</f>
        <v>100</v>
      </c>
      <c r="AS854" s="2">
        <f>Table4[[#This Row],[pie_gain]]*Table4[[#This Row],[v_n_w_g]]-Table4[[#This Row],[pie_loss]]*Table4[[#This Row],[v_n_w_l]]</f>
        <v>-38.528154345093597</v>
      </c>
      <c r="AT854" s="2">
        <f>IF(Table4[[#This Row],[diff_v]]&gt;=1,1,0)</f>
        <v>0</v>
      </c>
      <c r="AU854" s="2">
        <f>Table4[[#This Row],[Gain]]^(Table4[[#This Row],[θ]]*Table4[[#This Row],[ω_p]])</f>
        <v>64.740203368607524</v>
      </c>
      <c r="AV854" s="2">
        <f>-Table4[[#This Row],[λ]]*-Table4[[#This Row],[Loss]]^(Table4[[#This Row],[θ]]*Table4[[#This Row],[ω_n]])</f>
        <v>100</v>
      </c>
      <c r="AW854" s="2">
        <f>Table4[[#This Row],[v_n_w_g_w]]*Table4[[#This Row],[pie_gain]]-Table4[[#This Row],[v_n_w_l_w]]*Table4[[#This Row],[pie_loss]]</f>
        <v>-36.70697278354416</v>
      </c>
      <c r="AX854" s="2">
        <f>IF(Table4[[#This Row],[diff_v_w]]&gt;=1,1,0)</f>
        <v>0</v>
      </c>
      <c r="AY854" s="2">
        <f>Table4[[#This Row],[Gain]]^(Table4[[#This Row],[θ]])*Table4[[#This Row],[ω_p2]]</f>
        <v>60.779999999999994</v>
      </c>
      <c r="AZ854" s="2">
        <f>-Table4[[#This Row],[λ]]*-Table4[[#This Row],[Loss]]^(Table4[[#This Row],[θ]])*Table4[[#This Row],[ω_n2]]</f>
        <v>100</v>
      </c>
      <c r="BA854" s="2">
        <f>Table4[[#This Row],[v_n_w_g_w2]]*Table4[[#This Row],[pie_gain]]-Table4[[#This Row],[v_n_w_l_w2]]*Table4[[#This Row],[pie_loss]]</f>
        <v>-38.228479097525934</v>
      </c>
      <c r="BB854" s="2">
        <f>IF(Table4[[#This Row],[diff_v_w2]]&gt;=1,1,0)</f>
        <v>0</v>
      </c>
      <c r="BC854" s="2">
        <f>Table4[[#This Row],[Gain]]^(Table4[[#This Row],[θ]]+Table4[[#This Row],[ω_p3]])</f>
        <v>66.739535992874025</v>
      </c>
      <c r="BD854" s="2">
        <f>-Table4[[#This Row],[λ]]*-Table4[[#This Row],[Loss]]^(Table4[[#This Row],[θ]]+Table4[[#This Row],[ω_n3]])</f>
        <v>100</v>
      </c>
      <c r="BE854" s="2">
        <f>Table4[[#This Row],[v_n_w_g_w3]]*Table4[[#This Row],[pie_gain]]-Table4[[#This Row],[v_n_w_l_w3]]*Table4[[#This Row],[pie_loss]]</f>
        <v>-35.938831117970857</v>
      </c>
      <c r="BF854" s="2">
        <f>IF(Table4[[#This Row],[diff_v_w3]]&gt;=1,1,0)</f>
        <v>0</v>
      </c>
      <c r="BG854" s="2">
        <f>(Table4[[#This Row],[Accept]]-Table4[[#This Row],[projected_M1]])</f>
        <v>0</v>
      </c>
      <c r="BH854" s="2">
        <f>(Table4[[#This Row],[Accept]]-Table4[[#This Row],[projected_M2]])</f>
        <v>0</v>
      </c>
      <c r="BI854" s="2">
        <f>(Table4[[#This Row],[Accept]]-Table4[[#This Row],[projected_M3]])</f>
        <v>0</v>
      </c>
      <c r="BJ854" s="2">
        <f>(Table4[[#This Row],[Accept]]-Table4[[#This Row],[projected_M4]])</f>
        <v>0</v>
      </c>
    </row>
    <row r="855" spans="1:62" x14ac:dyDescent="0.3">
      <c r="A855">
        <v>43</v>
      </c>
      <c r="B855" t="s">
        <v>48</v>
      </c>
      <c r="C855">
        <v>1</v>
      </c>
      <c r="D855">
        <v>-2</v>
      </c>
      <c r="E855" s="22">
        <f>IF(Table4[[#This Row],[Trial]]="G1",Table4[[#This Row],[Balance]]/100,IF(Table4[[#This Row],[Trial]]="G2",Table4[[#This Row],[Balance]]/200,Table4[[#This Row],[Balance]]/500))</f>
        <v>2.2999999999999998</v>
      </c>
      <c r="F855" s="22">
        <f>IF(Table4[[#This Row],[Net_Balance]]&gt;1,1+(Table4[[#This Row],[Net_Balance]]-1)/$F$974,1)</f>
        <v>1.0185714285714285</v>
      </c>
      <c r="G855" s="22">
        <f>IF(Table4[[#This Row],[Net_Balance]]&lt;1,1-(1-Table4[[#This Row],[Net_Balance]])/$F$974,1)</f>
        <v>1</v>
      </c>
      <c r="H855" s="22">
        <f>IF(Table4[[#This Row],[Net_Balance]]&gt;1,1+(Table4[[#This Row],[Net_Balance]]-1)/$H$974,1)</f>
        <v>1.0129999999999999</v>
      </c>
      <c r="I855" s="22">
        <f>IF(Table4[[#This Row],[Net_Balance]]&lt;1,1-(1-Table4[[#This Row],[Net_Balance]])/$H$974,1)</f>
        <v>1</v>
      </c>
      <c r="J855" s="22">
        <f>IF(Table4[[#This Row],[Net_Balance]]&gt;1,(Table4[[#This Row],[Net_Balance]]-1)/$J$974,0)</f>
        <v>2.5999999999999995E-2</v>
      </c>
      <c r="K855" s="22">
        <f>IF(Table4[[#This Row],[Net_Balance]]&lt;1,-(1-Table4[[#This Row],[Net_Balance]])/$J$974,0)</f>
        <v>0</v>
      </c>
      <c r="L855" t="s">
        <v>108</v>
      </c>
      <c r="M855" t="s">
        <v>105</v>
      </c>
      <c r="N855" t="s">
        <v>5</v>
      </c>
      <c r="O855">
        <v>0</v>
      </c>
      <c r="P855">
        <v>0</v>
      </c>
      <c r="Q855">
        <v>230</v>
      </c>
      <c r="R855">
        <v>1665041401</v>
      </c>
      <c r="S855">
        <v>4</v>
      </c>
      <c r="T855" t="s">
        <v>118</v>
      </c>
      <c r="U855">
        <v>1</v>
      </c>
      <c r="V855">
        <v>-50</v>
      </c>
      <c r="W855">
        <v>0.5</v>
      </c>
      <c r="X855">
        <v>40</v>
      </c>
      <c r="Y855">
        <v>0.5</v>
      </c>
      <c r="Z855">
        <v>-5</v>
      </c>
      <c r="AA855">
        <v>2025</v>
      </c>
      <c r="AB855">
        <v>45</v>
      </c>
      <c r="AC855">
        <v>4</v>
      </c>
      <c r="AD855">
        <v>0.25</v>
      </c>
      <c r="AE855">
        <v>0.75</v>
      </c>
      <c r="AF855">
        <v>1</v>
      </c>
      <c r="AG855">
        <v>0.25</v>
      </c>
      <c r="AH855">
        <v>0.5</v>
      </c>
      <c r="AI855">
        <v>0.375</v>
      </c>
      <c r="AJ855">
        <v>0.625</v>
      </c>
      <c r="AK855">
        <v>6.25</v>
      </c>
      <c r="AL855">
        <v>1898.4375</v>
      </c>
      <c r="AM855">
        <v>43.571062644833439</v>
      </c>
      <c r="AN855">
        <v>0.9</v>
      </c>
      <c r="AO855">
        <v>0.60844334427391233</v>
      </c>
      <c r="AP855">
        <v>0.39155665572608767</v>
      </c>
      <c r="AQ855" s="2">
        <f>Table4[[#This Row],[Gain]]^Table4[[#This Row],[θ]]</f>
        <v>40</v>
      </c>
      <c r="AR855" s="2">
        <f>-Table4[[#This Row],[λ]]*-Table4[[#This Row],[Loss]]^Table4[[#This Row],[θ]]</f>
        <v>100</v>
      </c>
      <c r="AS855" s="2">
        <f>Table4[[#This Row],[pie_gain]]*Table4[[#This Row],[v_n_w_g]]-Table4[[#This Row],[pie_loss]]*Table4[[#This Row],[v_n_w_l]]</f>
        <v>-14.817931801652275</v>
      </c>
      <c r="AT855" s="2">
        <f>IF(Table4[[#This Row],[diff_v]]&gt;=1,1,0)</f>
        <v>0</v>
      </c>
      <c r="AU855" s="2">
        <f>Table4[[#This Row],[Gain]]^(Table4[[#This Row],[θ]]*Table4[[#This Row],[ω_p]])</f>
        <v>42.836357462171222</v>
      </c>
      <c r="AV855" s="2">
        <f>-Table4[[#This Row],[λ]]*-Table4[[#This Row],[Loss]]^(Table4[[#This Row],[θ]]*Table4[[#This Row],[ω_n]])</f>
        <v>100</v>
      </c>
      <c r="AW855" s="2">
        <f>Table4[[#This Row],[v_n_w_g_w]]*Table4[[#This Row],[pie_gain]]-Table4[[#This Row],[v_n_w_l_w]]*Table4[[#This Row],[pie_loss]]</f>
        <v>-13.092168981812549</v>
      </c>
      <c r="AX855" s="2">
        <f>IF(Table4[[#This Row],[diff_v_w]]&gt;=1,1,0)</f>
        <v>0</v>
      </c>
      <c r="AY855" s="2">
        <f>Table4[[#This Row],[Gain]]^(Table4[[#This Row],[θ]])*Table4[[#This Row],[ω_p2]]</f>
        <v>40.519999999999996</v>
      </c>
      <c r="AZ855" s="2">
        <f>-Table4[[#This Row],[λ]]*-Table4[[#This Row],[Loss]]^(Table4[[#This Row],[θ]])*Table4[[#This Row],[ω_n2]]</f>
        <v>100</v>
      </c>
      <c r="BA855" s="2">
        <f>Table4[[#This Row],[v_n_w_g_w2]]*Table4[[#This Row],[pie_gain]]-Table4[[#This Row],[v_n_w_l_w2]]*Table4[[#This Row],[pie_loss]]</f>
        <v>-14.501541262629843</v>
      </c>
      <c r="BB855" s="2">
        <f>IF(Table4[[#This Row],[diff_v_w2]]&gt;=1,1,0)</f>
        <v>0</v>
      </c>
      <c r="BC855" s="2">
        <f>Table4[[#This Row],[Gain]]^(Table4[[#This Row],[θ]]+Table4[[#This Row],[ω_p3]])</f>
        <v>44.026438123826559</v>
      </c>
      <c r="BD855" s="2">
        <f>-Table4[[#This Row],[λ]]*-Table4[[#This Row],[Loss]]^(Table4[[#This Row],[θ]]+Table4[[#This Row],[ω_n3]])</f>
        <v>100</v>
      </c>
      <c r="BE855" s="2">
        <f>Table4[[#This Row],[v_n_w_g_w3]]*Table4[[#This Row],[pie_gain]]-Table4[[#This Row],[v_n_w_l_w3]]*Table4[[#This Row],[pie_loss]]</f>
        <v>-12.368072324079268</v>
      </c>
      <c r="BF855" s="2">
        <f>IF(Table4[[#This Row],[diff_v_w3]]&gt;=1,1,0)</f>
        <v>0</v>
      </c>
      <c r="BG855" s="2">
        <f>(Table4[[#This Row],[Accept]]-Table4[[#This Row],[projected_M1]])</f>
        <v>0</v>
      </c>
      <c r="BH855" s="2">
        <f>(Table4[[#This Row],[Accept]]-Table4[[#This Row],[projected_M2]])</f>
        <v>0</v>
      </c>
      <c r="BI855" s="2">
        <f>(Table4[[#This Row],[Accept]]-Table4[[#This Row],[projected_M3]])</f>
        <v>0</v>
      </c>
      <c r="BJ855" s="2">
        <f>(Table4[[#This Row],[Accept]]-Table4[[#This Row],[projected_M4]])</f>
        <v>0</v>
      </c>
    </row>
    <row r="856" spans="1:62" x14ac:dyDescent="0.3">
      <c r="A856">
        <v>45</v>
      </c>
      <c r="B856" t="s">
        <v>48</v>
      </c>
      <c r="C856">
        <v>1</v>
      </c>
      <c r="D856">
        <v>-2</v>
      </c>
      <c r="E856" s="22">
        <f>IF(Table4[[#This Row],[Trial]]="G1",Table4[[#This Row],[Balance]]/100,IF(Table4[[#This Row],[Trial]]="G2",Table4[[#This Row],[Balance]]/200,Table4[[#This Row],[Balance]]/500))</f>
        <v>2.2999999999999998</v>
      </c>
      <c r="F856" s="22">
        <f>IF(Table4[[#This Row],[Net_Balance]]&gt;1,1+(Table4[[#This Row],[Net_Balance]]-1)/$F$974,1)</f>
        <v>1.0185714285714285</v>
      </c>
      <c r="G856" s="22">
        <f>IF(Table4[[#This Row],[Net_Balance]]&lt;1,1-(1-Table4[[#This Row],[Net_Balance]])/$F$974,1)</f>
        <v>1</v>
      </c>
      <c r="H856" s="22">
        <f>IF(Table4[[#This Row],[Net_Balance]]&gt;1,1+(Table4[[#This Row],[Net_Balance]]-1)/$H$974,1)</f>
        <v>1.0129999999999999</v>
      </c>
      <c r="I856" s="22">
        <f>IF(Table4[[#This Row],[Net_Balance]]&lt;1,1-(1-Table4[[#This Row],[Net_Balance]])/$H$974,1)</f>
        <v>1</v>
      </c>
      <c r="J856" s="22">
        <f>IF(Table4[[#This Row],[Net_Balance]]&gt;1,(Table4[[#This Row],[Net_Balance]]-1)/$J$974,0)</f>
        <v>2.5999999999999995E-2</v>
      </c>
      <c r="K856" s="22">
        <f>IF(Table4[[#This Row],[Net_Balance]]&lt;1,-(1-Table4[[#This Row],[Net_Balance]])/$J$974,0)</f>
        <v>0</v>
      </c>
      <c r="L856" t="s">
        <v>108</v>
      </c>
      <c r="M856" t="s">
        <v>73</v>
      </c>
      <c r="N856" t="s">
        <v>5</v>
      </c>
      <c r="O856">
        <v>0</v>
      </c>
      <c r="P856">
        <v>0</v>
      </c>
      <c r="Q856">
        <v>230</v>
      </c>
      <c r="R856">
        <v>1665041418</v>
      </c>
      <c r="S856">
        <v>9</v>
      </c>
      <c r="T856" t="s">
        <v>118</v>
      </c>
      <c r="U856">
        <v>1</v>
      </c>
      <c r="V856">
        <v>-50</v>
      </c>
      <c r="W856">
        <v>0.5</v>
      </c>
      <c r="X856">
        <v>50</v>
      </c>
      <c r="Y856">
        <v>0.5</v>
      </c>
      <c r="Z856">
        <v>0</v>
      </c>
      <c r="AA856">
        <v>2500</v>
      </c>
      <c r="AB856">
        <v>50</v>
      </c>
      <c r="AC856">
        <v>4</v>
      </c>
      <c r="AD856">
        <v>0.25</v>
      </c>
      <c r="AE856">
        <v>0.75</v>
      </c>
      <c r="AF856">
        <v>1</v>
      </c>
      <c r="AG856">
        <v>0.25</v>
      </c>
      <c r="AH856">
        <v>0.5</v>
      </c>
      <c r="AI856">
        <v>0.375</v>
      </c>
      <c r="AJ856">
        <v>0.625</v>
      </c>
      <c r="AK856">
        <v>12.5</v>
      </c>
      <c r="AL856">
        <v>2343.75</v>
      </c>
      <c r="AM856">
        <v>48.412291827592711</v>
      </c>
      <c r="AN856">
        <v>0.9</v>
      </c>
      <c r="AO856">
        <v>0.60844334427391233</v>
      </c>
      <c r="AP856">
        <v>0.39155665572608767</v>
      </c>
      <c r="AQ856" s="2">
        <f>Table4[[#This Row],[Gain]]^Table4[[#This Row],[θ]]</f>
        <v>50</v>
      </c>
      <c r="AR856" s="2">
        <f>-Table4[[#This Row],[λ]]*-Table4[[#This Row],[Loss]]^Table4[[#This Row],[θ]]</f>
        <v>100</v>
      </c>
      <c r="AS856" s="2">
        <f>Table4[[#This Row],[pie_gain]]*Table4[[#This Row],[v_n_w_g]]-Table4[[#This Row],[pie_loss]]*Table4[[#This Row],[v_n_w_l]]</f>
        <v>-8.7334983589131525</v>
      </c>
      <c r="AT856" s="2">
        <f>IF(Table4[[#This Row],[diff_v]]&gt;=1,1,0)</f>
        <v>0</v>
      </c>
      <c r="AU856" s="2">
        <f>Table4[[#This Row],[Gain]]^(Table4[[#This Row],[θ]]*Table4[[#This Row],[ω_p]])</f>
        <v>53.767804638390437</v>
      </c>
      <c r="AV856" s="2">
        <f>-Table4[[#This Row],[λ]]*-Table4[[#This Row],[Loss]]^(Table4[[#This Row],[θ]]*Table4[[#This Row],[ω_n]])</f>
        <v>100</v>
      </c>
      <c r="AW856" s="2">
        <f>Table4[[#This Row],[v_n_w_g_w]]*Table4[[#This Row],[pie_gain]]-Table4[[#This Row],[v_n_w_l_w]]*Table4[[#This Row],[pie_loss]]</f>
        <v>-6.4410027041601126</v>
      </c>
      <c r="AX856" s="2">
        <f>IF(Table4[[#This Row],[diff_v_w]]&gt;=1,1,0)</f>
        <v>0</v>
      </c>
      <c r="AY856" s="2">
        <f>Table4[[#This Row],[Gain]]^(Table4[[#This Row],[θ]])*Table4[[#This Row],[ω_p2]]</f>
        <v>50.649999999999991</v>
      </c>
      <c r="AZ856" s="2">
        <f>-Table4[[#This Row],[λ]]*-Table4[[#This Row],[Loss]]^(Table4[[#This Row],[θ]])*Table4[[#This Row],[ω_n2]]</f>
        <v>100</v>
      </c>
      <c r="BA856" s="2">
        <f>Table4[[#This Row],[v_n_w_g_w2]]*Table4[[#This Row],[pie_gain]]-Table4[[#This Row],[v_n_w_l_w2]]*Table4[[#This Row],[pie_loss]]</f>
        <v>-8.3380101851351149</v>
      </c>
      <c r="BB856" s="2">
        <f>IF(Table4[[#This Row],[diff_v_w2]]&gt;=1,1,0)</f>
        <v>0</v>
      </c>
      <c r="BC856" s="2">
        <f>Table4[[#This Row],[Gain]]^(Table4[[#This Row],[θ]]+Table4[[#This Row],[ω_p3]])</f>
        <v>55.353262669506996</v>
      </c>
      <c r="BD856" s="2">
        <f>-Table4[[#This Row],[λ]]*-Table4[[#This Row],[Loss]]^(Table4[[#This Row],[θ]]+Table4[[#This Row],[ω_n3]])</f>
        <v>100</v>
      </c>
      <c r="BE856" s="2">
        <f>Table4[[#This Row],[v_n_w_g_w3]]*Table4[[#This Row],[pie_gain]]-Table4[[#This Row],[v_n_w_l_w3]]*Table4[[#This Row],[pie_loss]]</f>
        <v>-5.4763413175016211</v>
      </c>
      <c r="BF856" s="2">
        <f>IF(Table4[[#This Row],[diff_v_w3]]&gt;=1,1,0)</f>
        <v>0</v>
      </c>
      <c r="BG856" s="2">
        <f>(Table4[[#This Row],[Accept]]-Table4[[#This Row],[projected_M1]])</f>
        <v>0</v>
      </c>
      <c r="BH856" s="2">
        <f>(Table4[[#This Row],[Accept]]-Table4[[#This Row],[projected_M2]])</f>
        <v>0</v>
      </c>
      <c r="BI856" s="2">
        <f>(Table4[[#This Row],[Accept]]-Table4[[#This Row],[projected_M3]])</f>
        <v>0</v>
      </c>
      <c r="BJ856" s="2">
        <f>(Table4[[#This Row],[Accept]]-Table4[[#This Row],[projected_M4]])</f>
        <v>0</v>
      </c>
    </row>
    <row r="857" spans="1:62" x14ac:dyDescent="0.3">
      <c r="A857">
        <v>46</v>
      </c>
      <c r="B857" t="s">
        <v>48</v>
      </c>
      <c r="C857">
        <v>1</v>
      </c>
      <c r="D857">
        <v>-2</v>
      </c>
      <c r="E857" s="22">
        <f>IF(Table4[[#This Row],[Trial]]="G1",Table4[[#This Row],[Balance]]/100,IF(Table4[[#This Row],[Trial]]="G2",Table4[[#This Row],[Balance]]/200,Table4[[#This Row],[Balance]]/500))</f>
        <v>2.2999999999999998</v>
      </c>
      <c r="F857" s="22">
        <f>IF(Table4[[#This Row],[Net_Balance]]&gt;1,1+(Table4[[#This Row],[Net_Balance]]-1)/$F$974,1)</f>
        <v>1.0185714285714285</v>
      </c>
      <c r="G857" s="22">
        <f>IF(Table4[[#This Row],[Net_Balance]]&lt;1,1-(1-Table4[[#This Row],[Net_Balance]])/$F$974,1)</f>
        <v>1</v>
      </c>
      <c r="H857" s="22">
        <f>IF(Table4[[#This Row],[Net_Balance]]&gt;1,1+(Table4[[#This Row],[Net_Balance]]-1)/$H$974,1)</f>
        <v>1.0129999999999999</v>
      </c>
      <c r="I857" s="22">
        <f>IF(Table4[[#This Row],[Net_Balance]]&lt;1,1-(1-Table4[[#This Row],[Net_Balance]])/$H$974,1)</f>
        <v>1</v>
      </c>
      <c r="J857" s="22">
        <f>IF(Table4[[#This Row],[Net_Balance]]&gt;1,(Table4[[#This Row],[Net_Balance]]-1)/$J$974,0)</f>
        <v>2.5999999999999995E-2</v>
      </c>
      <c r="K857" s="22">
        <f>IF(Table4[[#This Row],[Net_Balance]]&lt;1,-(1-Table4[[#This Row],[Net_Balance]])/$J$974,0)</f>
        <v>0</v>
      </c>
      <c r="L857" t="s">
        <v>108</v>
      </c>
      <c r="M857" t="s">
        <v>95</v>
      </c>
      <c r="N857" t="s">
        <v>5</v>
      </c>
      <c r="O857">
        <v>0</v>
      </c>
      <c r="P857">
        <v>0</v>
      </c>
      <c r="Q857">
        <v>230</v>
      </c>
      <c r="R857">
        <v>1665041421</v>
      </c>
      <c r="S857">
        <v>3</v>
      </c>
      <c r="T857" t="s">
        <v>117</v>
      </c>
      <c r="U857">
        <v>0</v>
      </c>
      <c r="V857">
        <v>-90</v>
      </c>
      <c r="W857">
        <v>0.5</v>
      </c>
      <c r="X857">
        <v>90</v>
      </c>
      <c r="Y857">
        <v>0.5</v>
      </c>
      <c r="Z857">
        <v>0</v>
      </c>
      <c r="AA857">
        <v>8100</v>
      </c>
      <c r="AB857">
        <v>90</v>
      </c>
      <c r="AC857">
        <v>4</v>
      </c>
      <c r="AD857">
        <v>0.25</v>
      </c>
      <c r="AE857">
        <v>0.75</v>
      </c>
      <c r="AF857">
        <v>1</v>
      </c>
      <c r="AG857">
        <v>0.25</v>
      </c>
      <c r="AH857">
        <v>0.5</v>
      </c>
      <c r="AI857">
        <v>0.375</v>
      </c>
      <c r="AJ857">
        <v>0.625</v>
      </c>
      <c r="AK857">
        <v>22.5</v>
      </c>
      <c r="AL857">
        <v>7593.75</v>
      </c>
      <c r="AM857">
        <v>87.142125289666879</v>
      </c>
      <c r="AN857">
        <v>0.9</v>
      </c>
      <c r="AO857">
        <v>0.60844334427391233</v>
      </c>
      <c r="AP857">
        <v>0.39155665572608767</v>
      </c>
      <c r="AQ857" s="2">
        <f>Table4[[#This Row],[Gain]]^Table4[[#This Row],[θ]]</f>
        <v>90</v>
      </c>
      <c r="AR857" s="2">
        <f>-Table4[[#This Row],[λ]]*-Table4[[#This Row],[Loss]]^Table4[[#This Row],[θ]]</f>
        <v>180</v>
      </c>
      <c r="AS857" s="2">
        <f>Table4[[#This Row],[pie_gain]]*Table4[[#This Row],[v_n_w_g]]-Table4[[#This Row],[pie_loss]]*Table4[[#This Row],[v_n_w_l]]</f>
        <v>-15.720297046043662</v>
      </c>
      <c r="AT857" s="2">
        <f>IF(Table4[[#This Row],[diff_v]]&gt;=1,1,0)</f>
        <v>0</v>
      </c>
      <c r="AU857" s="2">
        <f>Table4[[#This Row],[Gain]]^(Table4[[#This Row],[θ]]*Table4[[#This Row],[ω_p]])</f>
        <v>97.844312180604831</v>
      </c>
      <c r="AV857" s="2">
        <f>-Table4[[#This Row],[λ]]*-Table4[[#This Row],[Loss]]^(Table4[[#This Row],[θ]]*Table4[[#This Row],[ω_n]])</f>
        <v>180</v>
      </c>
      <c r="AW857" s="2">
        <f>Table4[[#This Row],[v_n_w_g_w]]*Table4[[#This Row],[pie_gain]]-Table4[[#This Row],[v_n_w_l_w]]*Table4[[#This Row],[pie_loss]]</f>
        <v>-10.947477509347877</v>
      </c>
      <c r="AX857" s="2">
        <f>IF(Table4[[#This Row],[diff_v_w]]&gt;=1,1,0)</f>
        <v>0</v>
      </c>
      <c r="AY857" s="2">
        <f>Table4[[#This Row],[Gain]]^(Table4[[#This Row],[θ]])*Table4[[#This Row],[ω_p2]]</f>
        <v>91.169999999999987</v>
      </c>
      <c r="AZ857" s="2">
        <f>-Table4[[#This Row],[λ]]*-Table4[[#This Row],[Loss]]^(Table4[[#This Row],[θ]])*Table4[[#This Row],[ω_n2]]</f>
        <v>180</v>
      </c>
      <c r="BA857" s="2">
        <f>Table4[[#This Row],[v_n_w_g_w2]]*Table4[[#This Row],[pie_gain]]-Table4[[#This Row],[v_n_w_l_w2]]*Table4[[#This Row],[pie_loss]]</f>
        <v>-15.008418333243192</v>
      </c>
      <c r="BB857" s="2">
        <f>IF(Table4[[#This Row],[diff_v_w2]]&gt;=1,1,0)</f>
        <v>0</v>
      </c>
      <c r="BC857" s="2">
        <f>Table4[[#This Row],[Gain]]^(Table4[[#This Row],[θ]]+Table4[[#This Row],[ω_p3]])</f>
        <v>101.17024802271234</v>
      </c>
      <c r="BD857" s="2">
        <f>-Table4[[#This Row],[λ]]*-Table4[[#This Row],[Loss]]^(Table4[[#This Row],[θ]]+Table4[[#This Row],[ω_n3]])</f>
        <v>180</v>
      </c>
      <c r="BE857" s="2">
        <f>Table4[[#This Row],[v_n_w_g_w3]]*Table4[[#This Row],[pie_gain]]-Table4[[#This Row],[v_n_w_l_w3]]*Table4[[#This Row],[pie_loss]]</f>
        <v>-8.9238339827355091</v>
      </c>
      <c r="BF857" s="2">
        <f>IF(Table4[[#This Row],[diff_v_w3]]&gt;=1,1,0)</f>
        <v>0</v>
      </c>
      <c r="BG857" s="2">
        <f>(Table4[[#This Row],[Accept]]-Table4[[#This Row],[projected_M1]])</f>
        <v>0</v>
      </c>
      <c r="BH857" s="2">
        <f>(Table4[[#This Row],[Accept]]-Table4[[#This Row],[projected_M2]])</f>
        <v>0</v>
      </c>
      <c r="BI857" s="2">
        <f>(Table4[[#This Row],[Accept]]-Table4[[#This Row],[projected_M3]])</f>
        <v>0</v>
      </c>
      <c r="BJ857" s="2">
        <f>(Table4[[#This Row],[Accept]]-Table4[[#This Row],[projected_M4]])</f>
        <v>0</v>
      </c>
    </row>
    <row r="858" spans="1:62" x14ac:dyDescent="0.3">
      <c r="A858">
        <v>47</v>
      </c>
      <c r="B858" t="s">
        <v>48</v>
      </c>
      <c r="C858">
        <v>1</v>
      </c>
      <c r="D858">
        <v>-2</v>
      </c>
      <c r="E858" s="22">
        <f>IF(Table4[[#This Row],[Trial]]="G1",Table4[[#This Row],[Balance]]/100,IF(Table4[[#This Row],[Trial]]="G2",Table4[[#This Row],[Balance]]/200,Table4[[#This Row],[Balance]]/500))</f>
        <v>2.2999999999999998</v>
      </c>
      <c r="F858" s="22">
        <f>IF(Table4[[#This Row],[Net_Balance]]&gt;1,1+(Table4[[#This Row],[Net_Balance]]-1)/$F$974,1)</f>
        <v>1.0185714285714285</v>
      </c>
      <c r="G858" s="22">
        <f>IF(Table4[[#This Row],[Net_Balance]]&lt;1,1-(1-Table4[[#This Row],[Net_Balance]])/$F$974,1)</f>
        <v>1</v>
      </c>
      <c r="H858" s="22">
        <f>IF(Table4[[#This Row],[Net_Balance]]&gt;1,1+(Table4[[#This Row],[Net_Balance]]-1)/$H$974,1)</f>
        <v>1.0129999999999999</v>
      </c>
      <c r="I858" s="22">
        <f>IF(Table4[[#This Row],[Net_Balance]]&lt;1,1-(1-Table4[[#This Row],[Net_Balance]])/$H$974,1)</f>
        <v>1</v>
      </c>
      <c r="J858" s="22">
        <f>IF(Table4[[#This Row],[Net_Balance]]&gt;1,(Table4[[#This Row],[Net_Balance]]-1)/$J$974,0)</f>
        <v>2.5999999999999995E-2</v>
      </c>
      <c r="K858" s="22">
        <f>IF(Table4[[#This Row],[Net_Balance]]&lt;1,-(1-Table4[[#This Row],[Net_Balance]])/$J$974,0)</f>
        <v>0</v>
      </c>
      <c r="L858" t="s">
        <v>108</v>
      </c>
      <c r="M858" t="s">
        <v>58</v>
      </c>
      <c r="N858" t="s">
        <v>5</v>
      </c>
      <c r="O858">
        <v>0</v>
      </c>
      <c r="P858">
        <v>0</v>
      </c>
      <c r="Q858">
        <v>230</v>
      </c>
      <c r="R858">
        <v>1665041427</v>
      </c>
      <c r="S858">
        <v>6</v>
      </c>
      <c r="T858" t="s">
        <v>118</v>
      </c>
      <c r="U858">
        <v>1</v>
      </c>
      <c r="V858">
        <v>-50</v>
      </c>
      <c r="W858">
        <v>0.5</v>
      </c>
      <c r="X858">
        <v>50</v>
      </c>
      <c r="Y858">
        <v>0.5</v>
      </c>
      <c r="Z858">
        <v>0</v>
      </c>
      <c r="AA858">
        <v>2500</v>
      </c>
      <c r="AB858">
        <v>50</v>
      </c>
      <c r="AC858">
        <v>2</v>
      </c>
      <c r="AD858">
        <v>0.25</v>
      </c>
      <c r="AE858">
        <v>0.75</v>
      </c>
      <c r="AF858">
        <v>2</v>
      </c>
      <c r="AG858">
        <v>0.5</v>
      </c>
      <c r="AH858">
        <v>0.25</v>
      </c>
      <c r="AI858">
        <v>0.625</v>
      </c>
      <c r="AJ858">
        <v>0.375</v>
      </c>
      <c r="AK858">
        <v>-12.5</v>
      </c>
      <c r="AL858">
        <v>2343.75</v>
      </c>
      <c r="AM858">
        <v>48.412291827592711</v>
      </c>
      <c r="AN858">
        <v>0.9</v>
      </c>
      <c r="AO858">
        <v>0.38419903534316502</v>
      </c>
      <c r="AP858">
        <v>0.61580096465683498</v>
      </c>
      <c r="AQ858" s="2">
        <f>Table4[[#This Row],[Gain]]^Table4[[#This Row],[θ]]</f>
        <v>50</v>
      </c>
      <c r="AR858" s="2">
        <f>-Table4[[#This Row],[λ]]*-Table4[[#This Row],[Loss]]^Table4[[#This Row],[θ]]</f>
        <v>100</v>
      </c>
      <c r="AS858" s="2">
        <f>Table4[[#This Row],[pie_gain]]*Table4[[#This Row],[v_n_w_g]]-Table4[[#This Row],[pie_loss]]*Table4[[#This Row],[v_n_w_l]]</f>
        <v>-42.370144698525245</v>
      </c>
      <c r="AT858" s="2">
        <f>IF(Table4[[#This Row],[diff_v]]&gt;=1,1,0)</f>
        <v>0</v>
      </c>
      <c r="AU858" s="2">
        <f>Table4[[#This Row],[Gain]]^(Table4[[#This Row],[θ]]*Table4[[#This Row],[ω_p]])</f>
        <v>53.767804638390437</v>
      </c>
      <c r="AV858" s="2">
        <f>-Table4[[#This Row],[λ]]*-Table4[[#This Row],[Loss]]^(Table4[[#This Row],[θ]]*Table4[[#This Row],[ω_n]])</f>
        <v>100</v>
      </c>
      <c r="AW858" s="2">
        <f>Table4[[#This Row],[v_n_w_g_w]]*Table4[[#This Row],[pie_gain]]-Table4[[#This Row],[v_n_w_l_w]]*Table4[[#This Row],[pie_loss]]</f>
        <v>-40.922557791094135</v>
      </c>
      <c r="AX858" s="2">
        <f>IF(Table4[[#This Row],[diff_v_w]]&gt;=1,1,0)</f>
        <v>0</v>
      </c>
      <c r="AY858" s="2">
        <f>Table4[[#This Row],[Gain]]^(Table4[[#This Row],[θ]])*Table4[[#This Row],[ω_p2]]</f>
        <v>50.649999999999991</v>
      </c>
      <c r="AZ858" s="2">
        <f>-Table4[[#This Row],[λ]]*-Table4[[#This Row],[Loss]]^(Table4[[#This Row],[θ]])*Table4[[#This Row],[ω_n2]]</f>
        <v>100</v>
      </c>
      <c r="BA858" s="2">
        <f>Table4[[#This Row],[v_n_w_g_w2]]*Table4[[#This Row],[pie_gain]]-Table4[[#This Row],[v_n_w_l_w2]]*Table4[[#This Row],[pie_loss]]</f>
        <v>-42.120415325552187</v>
      </c>
      <c r="BB858" s="2">
        <f>IF(Table4[[#This Row],[diff_v_w2]]&gt;=1,1,0)</f>
        <v>0</v>
      </c>
      <c r="BC858" s="2">
        <f>Table4[[#This Row],[Gain]]^(Table4[[#This Row],[θ]]+Table4[[#This Row],[ω_p3]])</f>
        <v>55.353262669506996</v>
      </c>
      <c r="BD858" s="2">
        <f>-Table4[[#This Row],[λ]]*-Table4[[#This Row],[Loss]]^(Table4[[#This Row],[θ]]+Table4[[#This Row],[ω_n3]])</f>
        <v>100</v>
      </c>
      <c r="BE858" s="2">
        <f>Table4[[#This Row],[v_n_w_g_w3]]*Table4[[#This Row],[pie_gain]]-Table4[[#This Row],[v_n_w_l_w3]]*Table4[[#This Row],[pie_loss]]</f>
        <v>-40.313426344962082</v>
      </c>
      <c r="BF858" s="2">
        <f>IF(Table4[[#This Row],[diff_v_w3]]&gt;=1,1,0)</f>
        <v>0</v>
      </c>
      <c r="BG858" s="2">
        <f>(Table4[[#This Row],[Accept]]-Table4[[#This Row],[projected_M1]])</f>
        <v>0</v>
      </c>
      <c r="BH858" s="2">
        <f>(Table4[[#This Row],[Accept]]-Table4[[#This Row],[projected_M2]])</f>
        <v>0</v>
      </c>
      <c r="BI858" s="2">
        <f>(Table4[[#This Row],[Accept]]-Table4[[#This Row],[projected_M3]])</f>
        <v>0</v>
      </c>
      <c r="BJ858" s="2">
        <f>(Table4[[#This Row],[Accept]]-Table4[[#This Row],[projected_M4]])</f>
        <v>0</v>
      </c>
    </row>
    <row r="859" spans="1:62" x14ac:dyDescent="0.3">
      <c r="A859">
        <v>48</v>
      </c>
      <c r="B859" t="s">
        <v>48</v>
      </c>
      <c r="C859">
        <v>1</v>
      </c>
      <c r="D859">
        <v>-2</v>
      </c>
      <c r="E859" s="22">
        <f>IF(Table4[[#This Row],[Trial]]="G1",Table4[[#This Row],[Balance]]/100,IF(Table4[[#This Row],[Trial]]="G2",Table4[[#This Row],[Balance]]/200,Table4[[#This Row],[Balance]]/500))</f>
        <v>2.2999999999999998</v>
      </c>
      <c r="F859" s="22">
        <f>IF(Table4[[#This Row],[Net_Balance]]&gt;1,1+(Table4[[#This Row],[Net_Balance]]-1)/$F$974,1)</f>
        <v>1.0185714285714285</v>
      </c>
      <c r="G859" s="22">
        <f>IF(Table4[[#This Row],[Net_Balance]]&lt;1,1-(1-Table4[[#This Row],[Net_Balance]])/$F$974,1)</f>
        <v>1</v>
      </c>
      <c r="H859" s="22">
        <f>IF(Table4[[#This Row],[Net_Balance]]&gt;1,1+(Table4[[#This Row],[Net_Balance]]-1)/$H$974,1)</f>
        <v>1.0129999999999999</v>
      </c>
      <c r="I859" s="22">
        <f>IF(Table4[[#This Row],[Net_Balance]]&lt;1,1-(1-Table4[[#This Row],[Net_Balance]])/$H$974,1)</f>
        <v>1</v>
      </c>
      <c r="J859" s="22">
        <f>IF(Table4[[#This Row],[Net_Balance]]&gt;1,(Table4[[#This Row],[Net_Balance]]-1)/$J$974,0)</f>
        <v>2.5999999999999995E-2</v>
      </c>
      <c r="K859" s="22">
        <f>IF(Table4[[#This Row],[Net_Balance]]&lt;1,-(1-Table4[[#This Row],[Net_Balance]])/$J$974,0)</f>
        <v>0</v>
      </c>
      <c r="L859" t="s">
        <v>108</v>
      </c>
      <c r="M859" t="s">
        <v>80</v>
      </c>
      <c r="N859" t="s">
        <v>5</v>
      </c>
      <c r="O859">
        <v>0</v>
      </c>
      <c r="P859">
        <v>0</v>
      </c>
      <c r="Q859">
        <v>230</v>
      </c>
      <c r="R859">
        <v>1665041429</v>
      </c>
      <c r="S859">
        <v>2</v>
      </c>
      <c r="T859" t="s">
        <v>118</v>
      </c>
      <c r="U859">
        <v>1</v>
      </c>
      <c r="V859">
        <v>-90</v>
      </c>
      <c r="W859">
        <v>0.5</v>
      </c>
      <c r="X859">
        <v>80</v>
      </c>
      <c r="Y859">
        <v>0.5</v>
      </c>
      <c r="Z859">
        <v>-5</v>
      </c>
      <c r="AA859">
        <v>7225</v>
      </c>
      <c r="AB859">
        <v>85</v>
      </c>
      <c r="AC859">
        <v>4</v>
      </c>
      <c r="AD859">
        <v>0.25</v>
      </c>
      <c r="AE859">
        <v>0.75</v>
      </c>
      <c r="AF859">
        <v>1</v>
      </c>
      <c r="AG859">
        <v>0.25</v>
      </c>
      <c r="AH859">
        <v>0.5</v>
      </c>
      <c r="AI859">
        <v>0.375</v>
      </c>
      <c r="AJ859">
        <v>0.625</v>
      </c>
      <c r="AK859">
        <v>16.25</v>
      </c>
      <c r="AL859">
        <v>6773.4375</v>
      </c>
      <c r="AM859">
        <v>82.300896106907615</v>
      </c>
      <c r="AN859">
        <v>0.9</v>
      </c>
      <c r="AO859">
        <v>0.60844334427391233</v>
      </c>
      <c r="AP859">
        <v>0.39155665572608767</v>
      </c>
      <c r="AQ859" s="2">
        <f>Table4[[#This Row],[Gain]]^Table4[[#This Row],[θ]]</f>
        <v>80</v>
      </c>
      <c r="AR859" s="2">
        <f>-Table4[[#This Row],[λ]]*-Table4[[#This Row],[Loss]]^Table4[[#This Row],[θ]]</f>
        <v>180</v>
      </c>
      <c r="AS859" s="2">
        <f>Table4[[#This Row],[pie_gain]]*Table4[[#This Row],[v_n_w_g]]-Table4[[#This Row],[pie_loss]]*Table4[[#This Row],[v_n_w_l]]</f>
        <v>-21.804730488782788</v>
      </c>
      <c r="AT859" s="2">
        <f>IF(Table4[[#This Row],[diff_v]]&gt;=1,1,0)</f>
        <v>0</v>
      </c>
      <c r="AU859" s="2">
        <f>Table4[[#This Row],[Gain]]^(Table4[[#This Row],[θ]]*Table4[[#This Row],[ω_p]])</f>
        <v>86.782685791235409</v>
      </c>
      <c r="AV859" s="2">
        <f>-Table4[[#This Row],[λ]]*-Table4[[#This Row],[Loss]]^(Table4[[#This Row],[θ]]*Table4[[#This Row],[ω_n]])</f>
        <v>180</v>
      </c>
      <c r="AW859" s="2">
        <f>Table4[[#This Row],[v_n_w_g_w]]*Table4[[#This Row],[pie_gain]]-Table4[[#This Row],[v_n_w_l_w]]*Table4[[#This Row],[pie_loss]]</f>
        <v>-17.677850462804372</v>
      </c>
      <c r="AX859" s="2">
        <f>IF(Table4[[#This Row],[diff_v_w]]&gt;=1,1,0)</f>
        <v>0</v>
      </c>
      <c r="AY859" s="2">
        <f>Table4[[#This Row],[Gain]]^(Table4[[#This Row],[θ]])*Table4[[#This Row],[ω_p2]]</f>
        <v>81.039999999999992</v>
      </c>
      <c r="AZ859" s="2">
        <f>-Table4[[#This Row],[λ]]*-Table4[[#This Row],[Loss]]^(Table4[[#This Row],[θ]])*Table4[[#This Row],[ω_n2]]</f>
        <v>180</v>
      </c>
      <c r="BA859" s="2">
        <f>Table4[[#This Row],[v_n_w_g_w2]]*Table4[[#This Row],[pie_gain]]-Table4[[#This Row],[v_n_w_l_w2]]*Table4[[#This Row],[pie_loss]]</f>
        <v>-21.171949410737923</v>
      </c>
      <c r="BB859" s="2">
        <f>IF(Table4[[#This Row],[diff_v_w2]]&gt;=1,1,0)</f>
        <v>0</v>
      </c>
      <c r="BC859" s="2">
        <f>Table4[[#This Row],[Gain]]^(Table4[[#This Row],[θ]]+Table4[[#This Row],[ω_p3]])</f>
        <v>89.654135392066095</v>
      </c>
      <c r="BD859" s="2">
        <f>-Table4[[#This Row],[λ]]*-Table4[[#This Row],[Loss]]^(Table4[[#This Row],[θ]]+Table4[[#This Row],[ω_n3]])</f>
        <v>180</v>
      </c>
      <c r="BE859" s="2">
        <f>Table4[[#This Row],[v_n_w_g_w3]]*Table4[[#This Row],[pie_gain]]-Table4[[#This Row],[v_n_w_l_w3]]*Table4[[#This Row],[pie_loss]]</f>
        <v>-15.930736064760957</v>
      </c>
      <c r="BF859" s="2">
        <f>IF(Table4[[#This Row],[diff_v_w3]]&gt;=1,1,0)</f>
        <v>0</v>
      </c>
      <c r="BG859" s="2">
        <f>(Table4[[#This Row],[Accept]]-Table4[[#This Row],[projected_M1]])</f>
        <v>0</v>
      </c>
      <c r="BH859" s="2">
        <f>(Table4[[#This Row],[Accept]]-Table4[[#This Row],[projected_M2]])</f>
        <v>0</v>
      </c>
      <c r="BI859" s="2">
        <f>(Table4[[#This Row],[Accept]]-Table4[[#This Row],[projected_M3]])</f>
        <v>0</v>
      </c>
      <c r="BJ859" s="2">
        <f>(Table4[[#This Row],[Accept]]-Table4[[#This Row],[projected_M4]])</f>
        <v>0</v>
      </c>
    </row>
    <row r="860" spans="1:62" x14ac:dyDescent="0.3">
      <c r="A860">
        <v>49</v>
      </c>
      <c r="B860" t="s">
        <v>48</v>
      </c>
      <c r="C860">
        <v>1</v>
      </c>
      <c r="D860">
        <v>-2</v>
      </c>
      <c r="E860" s="22">
        <f>IF(Table4[[#This Row],[Trial]]="G1",Table4[[#This Row],[Balance]]/100,IF(Table4[[#This Row],[Trial]]="G2",Table4[[#This Row],[Balance]]/200,Table4[[#This Row],[Balance]]/500))</f>
        <v>2.5</v>
      </c>
      <c r="F860" s="22">
        <f>IF(Table4[[#This Row],[Net_Balance]]&gt;1,1+(Table4[[#This Row],[Net_Balance]]-1)/$F$974,1)</f>
        <v>1.0214285714285714</v>
      </c>
      <c r="G860" s="22">
        <f>IF(Table4[[#This Row],[Net_Balance]]&lt;1,1-(1-Table4[[#This Row],[Net_Balance]])/$F$974,1)</f>
        <v>1</v>
      </c>
      <c r="H860" s="22">
        <f>IF(Table4[[#This Row],[Net_Balance]]&gt;1,1+(Table4[[#This Row],[Net_Balance]]-1)/$H$974,1)</f>
        <v>1.0149999999999999</v>
      </c>
      <c r="I860" s="22">
        <f>IF(Table4[[#This Row],[Net_Balance]]&lt;1,1-(1-Table4[[#This Row],[Net_Balance]])/$H$974,1)</f>
        <v>1</v>
      </c>
      <c r="J860" s="22">
        <f>IF(Table4[[#This Row],[Net_Balance]]&gt;1,(Table4[[#This Row],[Net_Balance]]-1)/$J$974,0)</f>
        <v>0.03</v>
      </c>
      <c r="K860" s="22">
        <f>IF(Table4[[#This Row],[Net_Balance]]&lt;1,-(1-Table4[[#This Row],[Net_Balance]])/$J$974,0)</f>
        <v>0</v>
      </c>
      <c r="L860" t="s">
        <v>108</v>
      </c>
      <c r="M860" t="s">
        <v>67</v>
      </c>
      <c r="N860" t="s">
        <v>7</v>
      </c>
      <c r="O860">
        <v>1</v>
      </c>
      <c r="P860">
        <v>20</v>
      </c>
      <c r="Q860">
        <v>250</v>
      </c>
      <c r="R860">
        <v>1665041433</v>
      </c>
      <c r="S860">
        <v>4</v>
      </c>
      <c r="T860" t="s">
        <v>117</v>
      </c>
      <c r="U860">
        <v>0</v>
      </c>
      <c r="V860">
        <v>-10</v>
      </c>
      <c r="W860">
        <v>0.5</v>
      </c>
      <c r="X860">
        <v>20</v>
      </c>
      <c r="Y860">
        <v>0.5</v>
      </c>
      <c r="Z860">
        <v>5</v>
      </c>
      <c r="AA860">
        <v>225</v>
      </c>
      <c r="AB860">
        <v>15</v>
      </c>
      <c r="AC860">
        <v>4</v>
      </c>
      <c r="AD860">
        <v>0.25</v>
      </c>
      <c r="AE860">
        <v>0.75</v>
      </c>
      <c r="AF860">
        <v>2</v>
      </c>
      <c r="AG860">
        <v>0.5</v>
      </c>
      <c r="AH860">
        <v>0.25</v>
      </c>
      <c r="AI860">
        <v>0.625</v>
      </c>
      <c r="AJ860">
        <v>0.375</v>
      </c>
      <c r="AK860">
        <v>1.25</v>
      </c>
      <c r="AL860">
        <v>210.9375</v>
      </c>
      <c r="AM860">
        <v>14.523687548277813</v>
      </c>
      <c r="AN860">
        <v>0.9</v>
      </c>
      <c r="AO860">
        <v>0.38419903534316502</v>
      </c>
      <c r="AP860">
        <v>0.61580096465683498</v>
      </c>
      <c r="AQ860" s="2">
        <f>Table4[[#This Row],[Gain]]^Table4[[#This Row],[θ]]</f>
        <v>20</v>
      </c>
      <c r="AR860" s="2">
        <f>-Table4[[#This Row],[λ]]*-Table4[[#This Row],[Loss]]^Table4[[#This Row],[θ]]</f>
        <v>20</v>
      </c>
      <c r="AS860" s="2">
        <f>Table4[[#This Row],[pie_gain]]*Table4[[#This Row],[v_n_w_g]]-Table4[[#This Row],[pie_loss]]*Table4[[#This Row],[v_n_w_l]]</f>
        <v>-4.6320385862733993</v>
      </c>
      <c r="AT860" s="2">
        <f>IF(Table4[[#This Row],[diff_v]]&gt;=1,1,0)</f>
        <v>0</v>
      </c>
      <c r="AU860" s="2">
        <f>Table4[[#This Row],[Gain]]^(Table4[[#This Row],[θ]]*Table4[[#This Row],[ω_p]])</f>
        <v>21.32599042383336</v>
      </c>
      <c r="AV860" s="2">
        <f>-Table4[[#This Row],[λ]]*-Table4[[#This Row],[Loss]]^(Table4[[#This Row],[θ]]*Table4[[#This Row],[ω_n]])</f>
        <v>20</v>
      </c>
      <c r="AW860" s="2">
        <f>Table4[[#This Row],[v_n_w_g_w]]*Table4[[#This Row],[pie_gain]]-Table4[[#This Row],[v_n_w_l_w]]*Table4[[#This Row],[pie_loss]]</f>
        <v>-4.1225943445623479</v>
      </c>
      <c r="AX860" s="2">
        <f>IF(Table4[[#This Row],[diff_v_w]]&gt;=1,1,0)</f>
        <v>0</v>
      </c>
      <c r="AY860" s="2">
        <f>Table4[[#This Row],[Gain]]^(Table4[[#This Row],[θ]])*Table4[[#This Row],[ω_p2]]</f>
        <v>20.299999999999997</v>
      </c>
      <c r="AZ860" s="2">
        <f>-Table4[[#This Row],[λ]]*-Table4[[#This Row],[Loss]]^(Table4[[#This Row],[θ]])*Table4[[#This Row],[ω_n2]]</f>
        <v>20</v>
      </c>
      <c r="BA860" s="2">
        <f>Table4[[#This Row],[v_n_w_g_w2]]*Table4[[#This Row],[pie_gain]]-Table4[[#This Row],[v_n_w_l_w2]]*Table4[[#This Row],[pie_loss]]</f>
        <v>-4.5167788756704512</v>
      </c>
      <c r="BB860" s="2">
        <f>IF(Table4[[#This Row],[diff_v_w2]]&gt;=1,1,0)</f>
        <v>0</v>
      </c>
      <c r="BC860" s="2">
        <f>Table4[[#This Row],[Gain]]^(Table4[[#This Row],[θ]]+Table4[[#This Row],[ω_p3]])</f>
        <v>21.880684071538866</v>
      </c>
      <c r="BD860" s="2">
        <f>-Table4[[#This Row],[λ]]*-Table4[[#This Row],[Loss]]^(Table4[[#This Row],[θ]]+Table4[[#This Row],[ω_n3]])</f>
        <v>20</v>
      </c>
      <c r="BE860" s="2">
        <f>Table4[[#This Row],[v_n_w_g_w3]]*Table4[[#This Row],[pie_gain]]-Table4[[#This Row],[v_n_w_l_w3]]*Table4[[#This Row],[pie_loss]]</f>
        <v>-3.909481580202911</v>
      </c>
      <c r="BF860" s="2">
        <f>IF(Table4[[#This Row],[diff_v_w3]]&gt;=1,1,0)</f>
        <v>0</v>
      </c>
      <c r="BG860" s="2">
        <f>(Table4[[#This Row],[Accept]]-Table4[[#This Row],[projected_M1]])</f>
        <v>1</v>
      </c>
      <c r="BH860" s="2">
        <f>(Table4[[#This Row],[Accept]]-Table4[[#This Row],[projected_M2]])</f>
        <v>1</v>
      </c>
      <c r="BI860" s="2">
        <f>(Table4[[#This Row],[Accept]]-Table4[[#This Row],[projected_M3]])</f>
        <v>1</v>
      </c>
      <c r="BJ860" s="2">
        <f>(Table4[[#This Row],[Accept]]-Table4[[#This Row],[projected_M4]])</f>
        <v>1</v>
      </c>
    </row>
    <row r="861" spans="1:62" x14ac:dyDescent="0.3">
      <c r="A861">
        <v>51</v>
      </c>
      <c r="B861" t="s">
        <v>48</v>
      </c>
      <c r="C861">
        <v>1</v>
      </c>
      <c r="D861">
        <v>-2</v>
      </c>
      <c r="E861" s="22">
        <f>IF(Table4[[#This Row],[Trial]]="G1",Table4[[#This Row],[Balance]]/100,IF(Table4[[#This Row],[Trial]]="G2",Table4[[#This Row],[Balance]]/200,Table4[[#This Row],[Balance]]/500))</f>
        <v>2.5</v>
      </c>
      <c r="F861" s="22">
        <f>IF(Table4[[#This Row],[Net_Balance]]&gt;1,1+(Table4[[#This Row],[Net_Balance]]-1)/$F$974,1)</f>
        <v>1.0214285714285714</v>
      </c>
      <c r="G861" s="22">
        <f>IF(Table4[[#This Row],[Net_Balance]]&lt;1,1-(1-Table4[[#This Row],[Net_Balance]])/$F$974,1)</f>
        <v>1</v>
      </c>
      <c r="H861" s="22">
        <f>IF(Table4[[#This Row],[Net_Balance]]&gt;1,1+(Table4[[#This Row],[Net_Balance]]-1)/$H$974,1)</f>
        <v>1.0149999999999999</v>
      </c>
      <c r="I861" s="22">
        <f>IF(Table4[[#This Row],[Net_Balance]]&lt;1,1-(1-Table4[[#This Row],[Net_Balance]])/$H$974,1)</f>
        <v>1</v>
      </c>
      <c r="J861" s="22">
        <f>IF(Table4[[#This Row],[Net_Balance]]&gt;1,(Table4[[#This Row],[Net_Balance]]-1)/$J$974,0)</f>
        <v>0.03</v>
      </c>
      <c r="K861" s="22">
        <f>IF(Table4[[#This Row],[Net_Balance]]&lt;1,-(1-Table4[[#This Row],[Net_Balance]])/$J$974,0)</f>
        <v>0</v>
      </c>
      <c r="L861" t="s">
        <v>108</v>
      </c>
      <c r="M861" t="s">
        <v>96</v>
      </c>
      <c r="N861" t="s">
        <v>5</v>
      </c>
      <c r="O861">
        <v>0</v>
      </c>
      <c r="P861">
        <v>0</v>
      </c>
      <c r="Q861">
        <v>250</v>
      </c>
      <c r="R861">
        <v>1665041449</v>
      </c>
      <c r="S861">
        <v>11</v>
      </c>
      <c r="T861" t="s">
        <v>118</v>
      </c>
      <c r="U861">
        <v>1</v>
      </c>
      <c r="V861">
        <v>-50</v>
      </c>
      <c r="W861">
        <v>0.5</v>
      </c>
      <c r="X861">
        <v>40</v>
      </c>
      <c r="Y861">
        <v>0.5</v>
      </c>
      <c r="Z861">
        <v>-5</v>
      </c>
      <c r="AA861">
        <v>2025</v>
      </c>
      <c r="AB861">
        <v>45</v>
      </c>
      <c r="AC861">
        <v>2</v>
      </c>
      <c r="AD861">
        <v>0.25</v>
      </c>
      <c r="AE861">
        <v>0.75</v>
      </c>
      <c r="AF861">
        <v>2</v>
      </c>
      <c r="AG861">
        <v>0.5</v>
      </c>
      <c r="AH861">
        <v>0.25</v>
      </c>
      <c r="AI861">
        <v>0.625</v>
      </c>
      <c r="AJ861">
        <v>0.375</v>
      </c>
      <c r="AK861">
        <v>-16.25</v>
      </c>
      <c r="AL861">
        <v>1898.4375</v>
      </c>
      <c r="AM861">
        <v>43.571062644833439</v>
      </c>
      <c r="AN861">
        <v>0.9</v>
      </c>
      <c r="AO861">
        <v>0.38419903534316502</v>
      </c>
      <c r="AP861">
        <v>0.61580096465683498</v>
      </c>
      <c r="AQ861" s="2">
        <f>Table4[[#This Row],[Gain]]^Table4[[#This Row],[θ]]</f>
        <v>40</v>
      </c>
      <c r="AR861" s="2">
        <f>-Table4[[#This Row],[λ]]*-Table4[[#This Row],[Loss]]^Table4[[#This Row],[θ]]</f>
        <v>100</v>
      </c>
      <c r="AS861" s="2">
        <f>Table4[[#This Row],[pie_gain]]*Table4[[#This Row],[v_n_w_g]]-Table4[[#This Row],[pie_loss]]*Table4[[#This Row],[v_n_w_l]]</f>
        <v>-46.212135051956892</v>
      </c>
      <c r="AT861" s="2">
        <f>IF(Table4[[#This Row],[diff_v]]&gt;=1,1,0)</f>
        <v>0</v>
      </c>
      <c r="AU861" s="2">
        <f>Table4[[#This Row],[Gain]]^(Table4[[#This Row],[θ]]*Table4[[#This Row],[ω_p]])</f>
        <v>43.290225521310688</v>
      </c>
      <c r="AV861" s="2">
        <f>-Table4[[#This Row],[λ]]*-Table4[[#This Row],[Loss]]^(Table4[[#This Row],[θ]]*Table4[[#This Row],[ω_n]])</f>
        <v>100</v>
      </c>
      <c r="AW861" s="2">
        <f>Table4[[#This Row],[v_n_w_g_w]]*Table4[[#This Row],[pie_gain]]-Table4[[#This Row],[v_n_w_l_w]]*Table4[[#This Row],[pie_loss]]</f>
        <v>-44.94803358060787</v>
      </c>
      <c r="AX861" s="2">
        <f>IF(Table4[[#This Row],[diff_v_w]]&gt;=1,1,0)</f>
        <v>0</v>
      </c>
      <c r="AY861" s="2">
        <f>Table4[[#This Row],[Gain]]^(Table4[[#This Row],[θ]])*Table4[[#This Row],[ω_p2]]</f>
        <v>40.599999999999994</v>
      </c>
      <c r="AZ861" s="2">
        <f>-Table4[[#This Row],[λ]]*-Table4[[#This Row],[Loss]]^(Table4[[#This Row],[θ]])*Table4[[#This Row],[ω_n2]]</f>
        <v>100</v>
      </c>
      <c r="BA861" s="2">
        <f>Table4[[#This Row],[v_n_w_g_w2]]*Table4[[#This Row],[pie_gain]]-Table4[[#This Row],[v_n_w_l_w2]]*Table4[[#This Row],[pie_loss]]</f>
        <v>-45.981615630751001</v>
      </c>
      <c r="BB861" s="2">
        <f>IF(Table4[[#This Row],[diff_v_w2]]&gt;=1,1,0)</f>
        <v>0</v>
      </c>
      <c r="BC861" s="2">
        <f>Table4[[#This Row],[Gain]]^(Table4[[#This Row],[θ]]+Table4[[#This Row],[ω_p3]])</f>
        <v>44.680887511618842</v>
      </c>
      <c r="BD861" s="2">
        <f>-Table4[[#This Row],[λ]]*-Table4[[#This Row],[Loss]]^(Table4[[#This Row],[θ]]+Table4[[#This Row],[ω_n3]])</f>
        <v>100</v>
      </c>
      <c r="BE861" s="2">
        <f>Table4[[#This Row],[v_n_w_g_w3]]*Table4[[#This Row],[pie_gain]]-Table4[[#This Row],[v_n_w_l_w3]]*Table4[[#This Row],[pie_loss]]</f>
        <v>-44.413742585443067</v>
      </c>
      <c r="BF861" s="2">
        <f>IF(Table4[[#This Row],[diff_v_w3]]&gt;=1,1,0)</f>
        <v>0</v>
      </c>
      <c r="BG861" s="2">
        <f>(Table4[[#This Row],[Accept]]-Table4[[#This Row],[projected_M1]])</f>
        <v>0</v>
      </c>
      <c r="BH861" s="2">
        <f>(Table4[[#This Row],[Accept]]-Table4[[#This Row],[projected_M2]])</f>
        <v>0</v>
      </c>
      <c r="BI861" s="2">
        <f>(Table4[[#This Row],[Accept]]-Table4[[#This Row],[projected_M3]])</f>
        <v>0</v>
      </c>
      <c r="BJ861" s="2">
        <f>(Table4[[#This Row],[Accept]]-Table4[[#This Row],[projected_M4]])</f>
        <v>0</v>
      </c>
    </row>
    <row r="862" spans="1:62" x14ac:dyDescent="0.3">
      <c r="A862">
        <v>52</v>
      </c>
      <c r="B862" t="s">
        <v>48</v>
      </c>
      <c r="C862">
        <v>1</v>
      </c>
      <c r="D862">
        <v>-2</v>
      </c>
      <c r="E862" s="22">
        <f>IF(Table4[[#This Row],[Trial]]="G1",Table4[[#This Row],[Balance]]/100,IF(Table4[[#This Row],[Trial]]="G2",Table4[[#This Row],[Balance]]/200,Table4[[#This Row],[Balance]]/500))</f>
        <v>2.5</v>
      </c>
      <c r="F862" s="22">
        <f>IF(Table4[[#This Row],[Net_Balance]]&gt;1,1+(Table4[[#This Row],[Net_Balance]]-1)/$F$974,1)</f>
        <v>1.0214285714285714</v>
      </c>
      <c r="G862" s="22">
        <f>IF(Table4[[#This Row],[Net_Balance]]&lt;1,1-(1-Table4[[#This Row],[Net_Balance]])/$F$974,1)</f>
        <v>1</v>
      </c>
      <c r="H862" s="22">
        <f>IF(Table4[[#This Row],[Net_Balance]]&gt;1,1+(Table4[[#This Row],[Net_Balance]]-1)/$H$974,1)</f>
        <v>1.0149999999999999</v>
      </c>
      <c r="I862" s="22">
        <f>IF(Table4[[#This Row],[Net_Balance]]&lt;1,1-(1-Table4[[#This Row],[Net_Balance]])/$H$974,1)</f>
        <v>1</v>
      </c>
      <c r="J862" s="22">
        <f>IF(Table4[[#This Row],[Net_Balance]]&gt;1,(Table4[[#This Row],[Net_Balance]]-1)/$J$974,0)</f>
        <v>0.03</v>
      </c>
      <c r="K862" s="22">
        <f>IF(Table4[[#This Row],[Net_Balance]]&lt;1,-(1-Table4[[#This Row],[Net_Balance]])/$J$974,0)</f>
        <v>0</v>
      </c>
      <c r="L862" t="s">
        <v>108</v>
      </c>
      <c r="M862" t="s">
        <v>91</v>
      </c>
      <c r="N862" t="s">
        <v>5</v>
      </c>
      <c r="O862">
        <v>0</v>
      </c>
      <c r="P862">
        <v>0</v>
      </c>
      <c r="Q862">
        <v>250</v>
      </c>
      <c r="R862">
        <v>1665041453</v>
      </c>
      <c r="S862">
        <v>4</v>
      </c>
      <c r="T862" t="s">
        <v>118</v>
      </c>
      <c r="U862">
        <v>1</v>
      </c>
      <c r="V862">
        <v>-90</v>
      </c>
      <c r="W862">
        <v>0.5</v>
      </c>
      <c r="X862">
        <v>100</v>
      </c>
      <c r="Y862">
        <v>0.5</v>
      </c>
      <c r="Z862">
        <v>5</v>
      </c>
      <c r="AA862">
        <v>9025</v>
      </c>
      <c r="AB862">
        <v>95</v>
      </c>
      <c r="AC862">
        <v>4</v>
      </c>
      <c r="AD862">
        <v>0.25</v>
      </c>
      <c r="AE862">
        <v>0.75</v>
      </c>
      <c r="AF862">
        <v>1</v>
      </c>
      <c r="AG862">
        <v>0.25</v>
      </c>
      <c r="AH862">
        <v>0.5</v>
      </c>
      <c r="AI862">
        <v>0.375</v>
      </c>
      <c r="AJ862">
        <v>0.625</v>
      </c>
      <c r="AK862">
        <v>28.75</v>
      </c>
      <c r="AL862">
        <v>8460.9375</v>
      </c>
      <c r="AM862">
        <v>91.983354472426157</v>
      </c>
      <c r="AN862">
        <v>0.9</v>
      </c>
      <c r="AO862">
        <v>0.60844334427391233</v>
      </c>
      <c r="AP862">
        <v>0.39155665572608767</v>
      </c>
      <c r="AQ862" s="2">
        <f>Table4[[#This Row],[Gain]]^Table4[[#This Row],[θ]]</f>
        <v>100</v>
      </c>
      <c r="AR862" s="2">
        <f>-Table4[[#This Row],[λ]]*-Table4[[#This Row],[Loss]]^Table4[[#This Row],[θ]]</f>
        <v>180</v>
      </c>
      <c r="AS862" s="2">
        <f>Table4[[#This Row],[pie_gain]]*Table4[[#This Row],[v_n_w_g]]-Table4[[#This Row],[pie_loss]]*Table4[[#This Row],[v_n_w_l]]</f>
        <v>-9.6358636033045428</v>
      </c>
      <c r="AT862" s="2">
        <f>IF(Table4[[#This Row],[diff_v]]&gt;=1,1,0)</f>
        <v>0</v>
      </c>
      <c r="AU862" s="2">
        <f>Table4[[#This Row],[Gain]]^(Table4[[#This Row],[θ]]*Table4[[#This Row],[ω_p]])</f>
        <v>110.37155032027572</v>
      </c>
      <c r="AV862" s="2">
        <f>-Table4[[#This Row],[λ]]*-Table4[[#This Row],[Loss]]^(Table4[[#This Row],[θ]]*Table4[[#This Row],[ω_n]])</f>
        <v>180</v>
      </c>
      <c r="AW862" s="2">
        <f>Table4[[#This Row],[v_n_w_g_w]]*Table4[[#This Row],[pie_gain]]-Table4[[#This Row],[v_n_w_l_w]]*Table4[[#This Row],[pie_loss]]</f>
        <v>-3.3253628411308114</v>
      </c>
      <c r="AX862" s="2">
        <f>IF(Table4[[#This Row],[diff_v_w]]&gt;=1,1,0)</f>
        <v>0</v>
      </c>
      <c r="AY862" s="2">
        <f>Table4[[#This Row],[Gain]]^(Table4[[#This Row],[θ]])*Table4[[#This Row],[ω_p2]]</f>
        <v>101.49999999999999</v>
      </c>
      <c r="AZ862" s="2">
        <f>-Table4[[#This Row],[λ]]*-Table4[[#This Row],[Loss]]^(Table4[[#This Row],[θ]])*Table4[[#This Row],[ω_n2]]</f>
        <v>180</v>
      </c>
      <c r="BA862" s="2">
        <f>Table4[[#This Row],[v_n_w_g_w2]]*Table4[[#This Row],[pie_gain]]-Table4[[#This Row],[v_n_w_l_w2]]*Table4[[#This Row],[pie_loss]]</f>
        <v>-8.7231985868936803</v>
      </c>
      <c r="BB862" s="2">
        <f>IF(Table4[[#This Row],[diff_v_w2]]&gt;=1,1,0)</f>
        <v>0</v>
      </c>
      <c r="BC862" s="2">
        <f>Table4[[#This Row],[Gain]]^(Table4[[#This Row],[θ]]+Table4[[#This Row],[ω_p3]])</f>
        <v>114.81536214968835</v>
      </c>
      <c r="BD862" s="2">
        <f>-Table4[[#This Row],[λ]]*-Table4[[#This Row],[Loss]]^(Table4[[#This Row],[θ]]+Table4[[#This Row],[ω_n3]])</f>
        <v>180</v>
      </c>
      <c r="BE862" s="2">
        <f>Table4[[#This Row],[v_n_w_g_w3]]*Table4[[#This Row],[pie_gain]]-Table4[[#This Row],[v_n_w_l_w3]]*Table4[[#This Row],[pie_loss]]</f>
        <v>-0.62155511031902222</v>
      </c>
      <c r="BF862" s="2">
        <f>IF(Table4[[#This Row],[diff_v_w3]]&gt;=1,1,0)</f>
        <v>0</v>
      </c>
      <c r="BG862" s="2">
        <f>(Table4[[#This Row],[Accept]]-Table4[[#This Row],[projected_M1]])</f>
        <v>0</v>
      </c>
      <c r="BH862" s="2">
        <f>(Table4[[#This Row],[Accept]]-Table4[[#This Row],[projected_M2]])</f>
        <v>0</v>
      </c>
      <c r="BI862" s="2">
        <f>(Table4[[#This Row],[Accept]]-Table4[[#This Row],[projected_M3]])</f>
        <v>0</v>
      </c>
      <c r="BJ862" s="2">
        <f>(Table4[[#This Row],[Accept]]-Table4[[#This Row],[projected_M4]])</f>
        <v>0</v>
      </c>
    </row>
    <row r="863" spans="1:62" x14ac:dyDescent="0.3">
      <c r="A863">
        <v>53</v>
      </c>
      <c r="B863" t="s">
        <v>48</v>
      </c>
      <c r="C863">
        <v>1</v>
      </c>
      <c r="D863">
        <v>-2</v>
      </c>
      <c r="E863" s="22">
        <f>IF(Table4[[#This Row],[Trial]]="G1",Table4[[#This Row],[Balance]]/100,IF(Table4[[#This Row],[Trial]]="G2",Table4[[#This Row],[Balance]]/200,Table4[[#This Row],[Balance]]/500))</f>
        <v>2</v>
      </c>
      <c r="F863" s="22">
        <f>IF(Table4[[#This Row],[Net_Balance]]&gt;1,1+(Table4[[#This Row],[Net_Balance]]-1)/$F$974,1)</f>
        <v>1.0142857142857142</v>
      </c>
      <c r="G863" s="22">
        <f>IF(Table4[[#This Row],[Net_Balance]]&lt;1,1-(1-Table4[[#This Row],[Net_Balance]])/$F$974,1)</f>
        <v>1</v>
      </c>
      <c r="H863" s="22">
        <f>IF(Table4[[#This Row],[Net_Balance]]&gt;1,1+(Table4[[#This Row],[Net_Balance]]-1)/$H$974,1)</f>
        <v>1.01</v>
      </c>
      <c r="I863" s="22">
        <f>IF(Table4[[#This Row],[Net_Balance]]&lt;1,1-(1-Table4[[#This Row],[Net_Balance]])/$H$974,1)</f>
        <v>1</v>
      </c>
      <c r="J863" s="22">
        <f>IF(Table4[[#This Row],[Net_Balance]]&gt;1,(Table4[[#This Row],[Net_Balance]]-1)/$J$974,0)</f>
        <v>0.02</v>
      </c>
      <c r="K863" s="22">
        <f>IF(Table4[[#This Row],[Net_Balance]]&lt;1,-(1-Table4[[#This Row],[Net_Balance]])/$J$974,0)</f>
        <v>0</v>
      </c>
      <c r="L863" t="s">
        <v>108</v>
      </c>
      <c r="M863" t="s">
        <v>75</v>
      </c>
      <c r="N863" t="s">
        <v>7</v>
      </c>
      <c r="O863">
        <v>1</v>
      </c>
      <c r="P863">
        <v>-50</v>
      </c>
      <c r="Q863">
        <v>200</v>
      </c>
      <c r="R863">
        <v>1665041458</v>
      </c>
      <c r="S863">
        <v>5</v>
      </c>
      <c r="T863" t="s">
        <v>117</v>
      </c>
      <c r="U863">
        <v>0</v>
      </c>
      <c r="V863">
        <v>-50</v>
      </c>
      <c r="W863">
        <v>0.5</v>
      </c>
      <c r="X863">
        <v>70</v>
      </c>
      <c r="Y863">
        <v>0.5</v>
      </c>
      <c r="Z863">
        <v>10</v>
      </c>
      <c r="AA863">
        <v>3600</v>
      </c>
      <c r="AB863">
        <v>60</v>
      </c>
      <c r="AC863">
        <v>2</v>
      </c>
      <c r="AD863">
        <v>0.25</v>
      </c>
      <c r="AE863">
        <v>0.75</v>
      </c>
      <c r="AF863">
        <v>1</v>
      </c>
      <c r="AG863">
        <v>0.25</v>
      </c>
      <c r="AH863">
        <v>0.5</v>
      </c>
      <c r="AI863">
        <v>0.375</v>
      </c>
      <c r="AJ863">
        <v>0.625</v>
      </c>
      <c r="AK863">
        <v>25</v>
      </c>
      <c r="AL863">
        <v>3375</v>
      </c>
      <c r="AM863">
        <v>58.094750193111253</v>
      </c>
      <c r="AN863">
        <v>0.9</v>
      </c>
      <c r="AO863">
        <v>0.60844334427391233</v>
      </c>
      <c r="AP863">
        <v>0.39155665572608767</v>
      </c>
      <c r="AQ863" s="2">
        <f>Table4[[#This Row],[Gain]]^Table4[[#This Row],[θ]]</f>
        <v>70</v>
      </c>
      <c r="AR863" s="2">
        <f>-Table4[[#This Row],[λ]]*-Table4[[#This Row],[Loss]]^Table4[[#This Row],[θ]]</f>
        <v>100</v>
      </c>
      <c r="AS863" s="2">
        <f>Table4[[#This Row],[pie_gain]]*Table4[[#This Row],[v_n_w_g]]-Table4[[#This Row],[pie_loss]]*Table4[[#This Row],[v_n_w_l]]</f>
        <v>3.4353685265650924</v>
      </c>
      <c r="AT863" s="2">
        <f>IF(Table4[[#This Row],[diff_v]]&gt;=1,1,0)</f>
        <v>1</v>
      </c>
      <c r="AU863" s="2">
        <f>Table4[[#This Row],[Gain]]^(Table4[[#This Row],[θ]]*Table4[[#This Row],[ω_p]])</f>
        <v>74.380070119886483</v>
      </c>
      <c r="AV863" s="2">
        <f>-Table4[[#This Row],[λ]]*-Table4[[#This Row],[Loss]]^(Table4[[#This Row],[θ]]*Table4[[#This Row],[ω_n]])</f>
        <v>100</v>
      </c>
      <c r="AW863" s="2">
        <f>Table4[[#This Row],[v_n_w_g_w]]*Table4[[#This Row],[pie_gain]]-Table4[[#This Row],[v_n_w_l_w]]*Table4[[#This Row],[pie_loss]]</f>
        <v>6.1003930384630607</v>
      </c>
      <c r="AX863" s="2">
        <f>IF(Table4[[#This Row],[diff_v_w]]&gt;=1,1,0)</f>
        <v>1</v>
      </c>
      <c r="AY863" s="2">
        <f>Table4[[#This Row],[Gain]]^(Table4[[#This Row],[θ]])*Table4[[#This Row],[ω_p2]]</f>
        <v>70.7</v>
      </c>
      <c r="AZ863" s="2">
        <f>-Table4[[#This Row],[λ]]*-Table4[[#This Row],[Loss]]^(Table4[[#This Row],[θ]])*Table4[[#This Row],[ω_n2]]</f>
        <v>100</v>
      </c>
      <c r="BA863" s="2">
        <f>Table4[[#This Row],[v_n_w_g_w2]]*Table4[[#This Row],[pie_gain]]-Table4[[#This Row],[v_n_w_l_w2]]*Table4[[#This Row],[pie_loss]]</f>
        <v>3.8612788675568339</v>
      </c>
      <c r="BB863" s="2">
        <f>IF(Table4[[#This Row],[diff_v_w2]]&gt;=1,1,0)</f>
        <v>1</v>
      </c>
      <c r="BC863" s="2">
        <f>Table4[[#This Row],[Gain]]^(Table4[[#This Row],[θ]]+Table4[[#This Row],[ω_p3]])</f>
        <v>76.207901145473116</v>
      </c>
      <c r="BD863" s="2">
        <f>-Table4[[#This Row],[λ]]*-Table4[[#This Row],[Loss]]^(Table4[[#This Row],[θ]]+Table4[[#This Row],[ω_n3]])</f>
        <v>100</v>
      </c>
      <c r="BE863" s="2">
        <f>Table4[[#This Row],[v_n_w_g_w3]]*Table4[[#This Row],[pie_gain]]-Table4[[#This Row],[v_n_w_l_w3]]*Table4[[#This Row],[pie_loss]]</f>
        <v>7.2125246604386106</v>
      </c>
      <c r="BF863" s="2">
        <f>IF(Table4[[#This Row],[diff_v_w3]]&gt;=1,1,0)</f>
        <v>1</v>
      </c>
      <c r="BG863" s="2">
        <f>(Table4[[#This Row],[Accept]]-Table4[[#This Row],[projected_M1]])</f>
        <v>0</v>
      </c>
      <c r="BH863" s="2">
        <f>(Table4[[#This Row],[Accept]]-Table4[[#This Row],[projected_M2]])</f>
        <v>0</v>
      </c>
      <c r="BI863" s="2">
        <f>(Table4[[#This Row],[Accept]]-Table4[[#This Row],[projected_M3]])</f>
        <v>0</v>
      </c>
      <c r="BJ863" s="2">
        <f>(Table4[[#This Row],[Accept]]-Table4[[#This Row],[projected_M4]])</f>
        <v>0</v>
      </c>
    </row>
    <row r="864" spans="1:62" x14ac:dyDescent="0.3">
      <c r="A864">
        <v>54</v>
      </c>
      <c r="B864" t="s">
        <v>48</v>
      </c>
      <c r="C864">
        <v>1</v>
      </c>
      <c r="D864">
        <v>-2</v>
      </c>
      <c r="E864" s="22">
        <f>IF(Table4[[#This Row],[Trial]]="G1",Table4[[#This Row],[Balance]]/100,IF(Table4[[#This Row],[Trial]]="G2",Table4[[#This Row],[Balance]]/200,Table4[[#This Row],[Balance]]/500))</f>
        <v>3.8</v>
      </c>
      <c r="F864" s="22">
        <f>IF(Table4[[#This Row],[Net_Balance]]&gt;1,1+(Table4[[#This Row],[Net_Balance]]-1)/$F$974,1)</f>
        <v>1.04</v>
      </c>
      <c r="G864" s="22">
        <f>IF(Table4[[#This Row],[Net_Balance]]&lt;1,1-(1-Table4[[#This Row],[Net_Balance]])/$F$974,1)</f>
        <v>1</v>
      </c>
      <c r="H864" s="22">
        <f>IF(Table4[[#This Row],[Net_Balance]]&gt;1,1+(Table4[[#This Row],[Net_Balance]]-1)/$H$974,1)</f>
        <v>1.028</v>
      </c>
      <c r="I864" s="22">
        <f>IF(Table4[[#This Row],[Net_Balance]]&lt;1,1-(1-Table4[[#This Row],[Net_Balance]])/$H$974,1)</f>
        <v>1</v>
      </c>
      <c r="J864" s="22">
        <f>IF(Table4[[#This Row],[Net_Balance]]&gt;1,(Table4[[#This Row],[Net_Balance]]-1)/$J$974,0)</f>
        <v>5.5999999999999994E-2</v>
      </c>
      <c r="K864" s="22">
        <f>IF(Table4[[#This Row],[Net_Balance]]&lt;1,-(1-Table4[[#This Row],[Net_Balance]])/$J$974,0)</f>
        <v>0</v>
      </c>
      <c r="L864" t="s">
        <v>108</v>
      </c>
      <c r="M864" t="s">
        <v>103</v>
      </c>
      <c r="N864" t="s">
        <v>7</v>
      </c>
      <c r="O864">
        <v>1</v>
      </c>
      <c r="P864">
        <v>180</v>
      </c>
      <c r="Q864">
        <v>380</v>
      </c>
      <c r="R864">
        <v>1665041462</v>
      </c>
      <c r="S864">
        <v>4</v>
      </c>
      <c r="T864" t="s">
        <v>117</v>
      </c>
      <c r="U864">
        <v>0</v>
      </c>
      <c r="V864">
        <v>-90</v>
      </c>
      <c r="W864">
        <v>0.5</v>
      </c>
      <c r="X864">
        <v>180</v>
      </c>
      <c r="Y864">
        <v>0.5</v>
      </c>
      <c r="Z864">
        <v>45</v>
      </c>
      <c r="AA864">
        <v>18225</v>
      </c>
      <c r="AB864">
        <v>135</v>
      </c>
      <c r="AC864">
        <v>2</v>
      </c>
      <c r="AD864">
        <v>0.25</v>
      </c>
      <c r="AE864">
        <v>0.75</v>
      </c>
      <c r="AF864">
        <v>2</v>
      </c>
      <c r="AG864">
        <v>0.5</v>
      </c>
      <c r="AH864">
        <v>0.25</v>
      </c>
      <c r="AI864">
        <v>0.625</v>
      </c>
      <c r="AJ864">
        <v>0.375</v>
      </c>
      <c r="AK864">
        <v>11.25</v>
      </c>
      <c r="AL864">
        <v>17085.9375</v>
      </c>
      <c r="AM864">
        <v>130.71318793450033</v>
      </c>
      <c r="AN864">
        <v>0.9</v>
      </c>
      <c r="AO864">
        <v>0.38419903534316502</v>
      </c>
      <c r="AP864">
        <v>0.61580096465683498</v>
      </c>
      <c r="AQ864" s="2">
        <f>Table4[[#This Row],[Gain]]^Table4[[#This Row],[θ]]</f>
        <v>180</v>
      </c>
      <c r="AR864" s="2">
        <f>-Table4[[#This Row],[λ]]*-Table4[[#This Row],[Loss]]^Table4[[#This Row],[θ]]</f>
        <v>180</v>
      </c>
      <c r="AS864" s="2">
        <f>Table4[[#This Row],[pie_gain]]*Table4[[#This Row],[v_n_w_g]]-Table4[[#This Row],[pie_loss]]*Table4[[#This Row],[v_n_w_l]]</f>
        <v>-41.688347276460604</v>
      </c>
      <c r="AT864" s="2">
        <f>IF(Table4[[#This Row],[diff_v]]&gt;=1,1,0)</f>
        <v>0</v>
      </c>
      <c r="AU864" s="2">
        <f>Table4[[#This Row],[Gain]]^(Table4[[#This Row],[θ]]*Table4[[#This Row],[ω_p]])</f>
        <v>221.55594366368075</v>
      </c>
      <c r="AV864" s="2">
        <f>-Table4[[#This Row],[λ]]*-Table4[[#This Row],[Loss]]^(Table4[[#This Row],[θ]]*Table4[[#This Row],[ω_n]])</f>
        <v>180</v>
      </c>
      <c r="AW864" s="2">
        <f>Table4[[#This Row],[v_n_w_g_w]]*Table4[[#This Row],[pie_gain]]-Table4[[#This Row],[v_n_w_l_w]]*Table4[[#This Row],[pie_loss]]</f>
        <v>-25.722593808099546</v>
      </c>
      <c r="AX864" s="2">
        <f>IF(Table4[[#This Row],[diff_v_w]]&gt;=1,1,0)</f>
        <v>0</v>
      </c>
      <c r="AY864" s="2">
        <f>Table4[[#This Row],[Gain]]^(Table4[[#This Row],[θ]])*Table4[[#This Row],[ω_p2]]</f>
        <v>185.04</v>
      </c>
      <c r="AZ864" s="2">
        <f>-Table4[[#This Row],[λ]]*-Table4[[#This Row],[Loss]]^(Table4[[#This Row],[θ]])*Table4[[#This Row],[ω_n2]]</f>
        <v>180</v>
      </c>
      <c r="BA864" s="2">
        <f>Table4[[#This Row],[v_n_w_g_w2]]*Table4[[#This Row],[pie_gain]]-Table4[[#This Row],[v_n_w_l_w2]]*Table4[[#This Row],[pie_loss]]</f>
        <v>-39.751984138331053</v>
      </c>
      <c r="BB864" s="2">
        <f>IF(Table4[[#This Row],[diff_v_w2]]&gt;=1,1,0)</f>
        <v>0</v>
      </c>
      <c r="BC864" s="2">
        <f>Table4[[#This Row],[Gain]]^(Table4[[#This Row],[θ]]+Table4[[#This Row],[ω_p3]])</f>
        <v>240.75081466611326</v>
      </c>
      <c r="BD864" s="2">
        <f>-Table4[[#This Row],[λ]]*-Table4[[#This Row],[Loss]]^(Table4[[#This Row],[θ]]+Table4[[#This Row],[ω_n3]])</f>
        <v>180</v>
      </c>
      <c r="BE864" s="2">
        <f>Table4[[#This Row],[v_n_w_g_w3]]*Table4[[#This Row],[pie_gain]]-Table4[[#This Row],[v_n_w_l_w3]]*Table4[[#This Row],[pie_loss]]</f>
        <v>-18.347942885428481</v>
      </c>
      <c r="BF864" s="2">
        <f>IF(Table4[[#This Row],[diff_v_w3]]&gt;=1,1,0)</f>
        <v>0</v>
      </c>
      <c r="BG864" s="2">
        <f>(Table4[[#This Row],[Accept]]-Table4[[#This Row],[projected_M1]])</f>
        <v>1</v>
      </c>
      <c r="BH864" s="2">
        <f>(Table4[[#This Row],[Accept]]-Table4[[#This Row],[projected_M2]])</f>
        <v>1</v>
      </c>
      <c r="BI864" s="2">
        <f>(Table4[[#This Row],[Accept]]-Table4[[#This Row],[projected_M3]])</f>
        <v>1</v>
      </c>
      <c r="BJ864" s="2">
        <f>(Table4[[#This Row],[Accept]]-Table4[[#This Row],[projected_M4]])</f>
        <v>1</v>
      </c>
    </row>
    <row r="865" spans="1:62" x14ac:dyDescent="0.3">
      <c r="A865">
        <v>56</v>
      </c>
      <c r="B865" t="s">
        <v>48</v>
      </c>
      <c r="C865">
        <v>1</v>
      </c>
      <c r="D865">
        <v>-2</v>
      </c>
      <c r="E865" s="22">
        <f>IF(Table4[[#This Row],[Trial]]="G1",Table4[[#This Row],[Balance]]/100,IF(Table4[[#This Row],[Trial]]="G2",Table4[[#This Row],[Balance]]/200,Table4[[#This Row],[Balance]]/500))</f>
        <v>3.8</v>
      </c>
      <c r="F865" s="22">
        <f>IF(Table4[[#This Row],[Net_Balance]]&gt;1,1+(Table4[[#This Row],[Net_Balance]]-1)/$F$974,1)</f>
        <v>1.04</v>
      </c>
      <c r="G865" s="22">
        <f>IF(Table4[[#This Row],[Net_Balance]]&lt;1,1-(1-Table4[[#This Row],[Net_Balance]])/$F$974,1)</f>
        <v>1</v>
      </c>
      <c r="H865" s="22">
        <f>IF(Table4[[#This Row],[Net_Balance]]&gt;1,1+(Table4[[#This Row],[Net_Balance]]-1)/$H$974,1)</f>
        <v>1.028</v>
      </c>
      <c r="I865" s="22">
        <f>IF(Table4[[#This Row],[Net_Balance]]&lt;1,1-(1-Table4[[#This Row],[Net_Balance]])/$H$974,1)</f>
        <v>1</v>
      </c>
      <c r="J865" s="22">
        <f>IF(Table4[[#This Row],[Net_Balance]]&gt;1,(Table4[[#This Row],[Net_Balance]]-1)/$J$974,0)</f>
        <v>5.5999999999999994E-2</v>
      </c>
      <c r="K865" s="22">
        <f>IF(Table4[[#This Row],[Net_Balance]]&lt;1,-(1-Table4[[#This Row],[Net_Balance]])/$J$974,0)</f>
        <v>0</v>
      </c>
      <c r="L865" t="s">
        <v>108</v>
      </c>
      <c r="M865" t="s">
        <v>69</v>
      </c>
      <c r="N865" t="s">
        <v>5</v>
      </c>
      <c r="O865">
        <v>0</v>
      </c>
      <c r="P865">
        <v>0</v>
      </c>
      <c r="Q865">
        <v>380</v>
      </c>
      <c r="R865">
        <v>1665041480</v>
      </c>
      <c r="S865">
        <v>8</v>
      </c>
      <c r="T865" t="s">
        <v>117</v>
      </c>
      <c r="U865">
        <v>0</v>
      </c>
      <c r="V865">
        <v>-50</v>
      </c>
      <c r="W865">
        <v>0.5</v>
      </c>
      <c r="X865">
        <v>50</v>
      </c>
      <c r="Y865">
        <v>0.5</v>
      </c>
      <c r="Z865">
        <v>0</v>
      </c>
      <c r="AA865">
        <v>2500</v>
      </c>
      <c r="AB865">
        <v>50</v>
      </c>
      <c r="AC865">
        <v>4</v>
      </c>
      <c r="AD865">
        <v>0.25</v>
      </c>
      <c r="AE865">
        <v>0.75</v>
      </c>
      <c r="AF865">
        <v>1</v>
      </c>
      <c r="AG865">
        <v>0.25</v>
      </c>
      <c r="AH865">
        <v>0.5</v>
      </c>
      <c r="AI865">
        <v>0.375</v>
      </c>
      <c r="AJ865">
        <v>0.625</v>
      </c>
      <c r="AK865">
        <v>12.5</v>
      </c>
      <c r="AL865">
        <v>2343.75</v>
      </c>
      <c r="AM865">
        <v>48.412291827592711</v>
      </c>
      <c r="AN865">
        <v>0.9</v>
      </c>
      <c r="AO865">
        <v>0.60844334427391233</v>
      </c>
      <c r="AP865">
        <v>0.39155665572608767</v>
      </c>
      <c r="AQ865" s="2">
        <f>Table4[[#This Row],[Gain]]^Table4[[#This Row],[θ]]</f>
        <v>50</v>
      </c>
      <c r="AR865" s="2">
        <f>-Table4[[#This Row],[λ]]*-Table4[[#This Row],[Loss]]^Table4[[#This Row],[θ]]</f>
        <v>100</v>
      </c>
      <c r="AS865" s="2">
        <f>Table4[[#This Row],[pie_gain]]*Table4[[#This Row],[v_n_w_g]]-Table4[[#This Row],[pie_loss]]*Table4[[#This Row],[v_n_w_l]]</f>
        <v>-8.7334983589131525</v>
      </c>
      <c r="AT865" s="2">
        <f>IF(Table4[[#This Row],[diff_v]]&gt;=1,1,0)</f>
        <v>0</v>
      </c>
      <c r="AU865" s="2">
        <f>Table4[[#This Row],[Gain]]^(Table4[[#This Row],[θ]]*Table4[[#This Row],[ω_p]])</f>
        <v>58.469422521423063</v>
      </c>
      <c r="AV865" s="2">
        <f>-Table4[[#This Row],[λ]]*-Table4[[#This Row],[Loss]]^(Table4[[#This Row],[θ]]*Table4[[#This Row],[ω_n]])</f>
        <v>100</v>
      </c>
      <c r="AW865" s="2">
        <f>Table4[[#This Row],[v_n_w_g_w]]*Table4[[#This Row],[pie_gain]]-Table4[[#This Row],[v_n_w_l_w]]*Table4[[#This Row],[pie_loss]]</f>
        <v>-3.5803345959097115</v>
      </c>
      <c r="AX865" s="2">
        <f>IF(Table4[[#This Row],[diff_v_w]]&gt;=1,1,0)</f>
        <v>0</v>
      </c>
      <c r="AY865" s="2">
        <f>Table4[[#This Row],[Gain]]^(Table4[[#This Row],[θ]])*Table4[[#This Row],[ω_p2]]</f>
        <v>51.4</v>
      </c>
      <c r="AZ865" s="2">
        <f>-Table4[[#This Row],[λ]]*-Table4[[#This Row],[Loss]]^(Table4[[#This Row],[θ]])*Table4[[#This Row],[ω_n2]]</f>
        <v>100</v>
      </c>
      <c r="BA865" s="2">
        <f>Table4[[#This Row],[v_n_w_g_w2]]*Table4[[#This Row],[pie_gain]]-Table4[[#This Row],[v_n_w_l_w2]]*Table4[[#This Row],[pie_loss]]</f>
        <v>-7.8816776769296766</v>
      </c>
      <c r="BB865" s="2">
        <f>IF(Table4[[#This Row],[diff_v_w2]]&gt;=1,1,0)</f>
        <v>0</v>
      </c>
      <c r="BC865" s="2">
        <f>Table4[[#This Row],[Gain]]^(Table4[[#This Row],[θ]]+Table4[[#This Row],[ω_p3]])</f>
        <v>62.246125580186089</v>
      </c>
      <c r="BD865" s="2">
        <f>-Table4[[#This Row],[λ]]*-Table4[[#This Row],[Loss]]^(Table4[[#This Row],[θ]]+Table4[[#This Row],[ω_n3]])</f>
        <v>100</v>
      </c>
      <c r="BE865" s="2">
        <f>Table4[[#This Row],[v_n_w_g_w3]]*Table4[[#This Row],[pie_gain]]-Table4[[#This Row],[v_n_w_l_w3]]*Table4[[#This Row],[pie_loss]]</f>
        <v>-1.2824247565064226</v>
      </c>
      <c r="BF865" s="2">
        <f>IF(Table4[[#This Row],[diff_v_w3]]&gt;=1,1,0)</f>
        <v>0</v>
      </c>
      <c r="BG865" s="2">
        <f>(Table4[[#This Row],[Accept]]-Table4[[#This Row],[projected_M1]])</f>
        <v>0</v>
      </c>
      <c r="BH865" s="2">
        <f>(Table4[[#This Row],[Accept]]-Table4[[#This Row],[projected_M2]])</f>
        <v>0</v>
      </c>
      <c r="BI865" s="2">
        <f>(Table4[[#This Row],[Accept]]-Table4[[#This Row],[projected_M3]])</f>
        <v>0</v>
      </c>
      <c r="BJ865" s="2">
        <f>(Table4[[#This Row],[Accept]]-Table4[[#This Row],[projected_M4]])</f>
        <v>0</v>
      </c>
    </row>
    <row r="866" spans="1:62" x14ac:dyDescent="0.3">
      <c r="A866">
        <v>58</v>
      </c>
      <c r="B866" t="s">
        <v>48</v>
      </c>
      <c r="C866">
        <v>1</v>
      </c>
      <c r="D866">
        <v>-2</v>
      </c>
      <c r="E866" s="22">
        <f>IF(Table4[[#This Row],[Trial]]="G1",Table4[[#This Row],[Balance]]/100,IF(Table4[[#This Row],[Trial]]="G2",Table4[[#This Row],[Balance]]/200,Table4[[#This Row],[Balance]]/500))</f>
        <v>3.8</v>
      </c>
      <c r="F866" s="22">
        <f>IF(Table4[[#This Row],[Net_Balance]]&gt;1,1+(Table4[[#This Row],[Net_Balance]]-1)/$F$974,1)</f>
        <v>1.04</v>
      </c>
      <c r="G866" s="22">
        <f>IF(Table4[[#This Row],[Net_Balance]]&lt;1,1-(1-Table4[[#This Row],[Net_Balance]])/$F$974,1)</f>
        <v>1</v>
      </c>
      <c r="H866" s="22">
        <f>IF(Table4[[#This Row],[Net_Balance]]&gt;1,1+(Table4[[#This Row],[Net_Balance]]-1)/$H$974,1)</f>
        <v>1.028</v>
      </c>
      <c r="I866" s="22">
        <f>IF(Table4[[#This Row],[Net_Balance]]&lt;1,1-(1-Table4[[#This Row],[Net_Balance]])/$H$974,1)</f>
        <v>1</v>
      </c>
      <c r="J866" s="22">
        <f>IF(Table4[[#This Row],[Net_Balance]]&gt;1,(Table4[[#This Row],[Net_Balance]]-1)/$J$974,0)</f>
        <v>5.5999999999999994E-2</v>
      </c>
      <c r="K866" s="22">
        <f>IF(Table4[[#This Row],[Net_Balance]]&lt;1,-(1-Table4[[#This Row],[Net_Balance]])/$J$974,0)</f>
        <v>0</v>
      </c>
      <c r="L866" t="s">
        <v>108</v>
      </c>
      <c r="M866" t="s">
        <v>85</v>
      </c>
      <c r="N866" t="s">
        <v>5</v>
      </c>
      <c r="O866">
        <v>0</v>
      </c>
      <c r="P866">
        <v>0</v>
      </c>
      <c r="Q866">
        <v>380</v>
      </c>
      <c r="R866">
        <v>1665041499</v>
      </c>
      <c r="S866">
        <v>11</v>
      </c>
      <c r="T866" t="s">
        <v>117</v>
      </c>
      <c r="U866">
        <v>0</v>
      </c>
      <c r="V866">
        <v>-90</v>
      </c>
      <c r="W866">
        <v>0.5</v>
      </c>
      <c r="X866">
        <v>80</v>
      </c>
      <c r="Y866">
        <v>0.5</v>
      </c>
      <c r="Z866">
        <v>-5</v>
      </c>
      <c r="AA866">
        <v>7225</v>
      </c>
      <c r="AB866">
        <v>85</v>
      </c>
      <c r="AC866">
        <v>2</v>
      </c>
      <c r="AD866">
        <v>0.25</v>
      </c>
      <c r="AE866">
        <v>0.75</v>
      </c>
      <c r="AF866">
        <v>2</v>
      </c>
      <c r="AG866">
        <v>0.5</v>
      </c>
      <c r="AH866">
        <v>0.25</v>
      </c>
      <c r="AI866">
        <v>0.625</v>
      </c>
      <c r="AJ866">
        <v>0.375</v>
      </c>
      <c r="AK866">
        <v>-26.25</v>
      </c>
      <c r="AL866">
        <v>6773.4375</v>
      </c>
      <c r="AM866">
        <v>82.300896106907615</v>
      </c>
      <c r="AN866">
        <v>0.9</v>
      </c>
      <c r="AO866">
        <v>0.38419903534316502</v>
      </c>
      <c r="AP866">
        <v>0.61580096465683498</v>
      </c>
      <c r="AQ866" s="2">
        <f>Table4[[#This Row],[Gain]]^Table4[[#This Row],[θ]]</f>
        <v>80</v>
      </c>
      <c r="AR866" s="2">
        <f>-Table4[[#This Row],[λ]]*-Table4[[#This Row],[Loss]]^Table4[[#This Row],[θ]]</f>
        <v>180</v>
      </c>
      <c r="AS866" s="2">
        <f>Table4[[#This Row],[pie_gain]]*Table4[[#This Row],[v_n_w_g]]-Table4[[#This Row],[pie_loss]]*Table4[[#This Row],[v_n_w_l]]</f>
        <v>-80.108250810777093</v>
      </c>
      <c r="AT866" s="2">
        <f>IF(Table4[[#This Row],[diff_v]]&gt;=1,1,0)</f>
        <v>0</v>
      </c>
      <c r="AU866" s="2">
        <f>Table4[[#This Row],[Gain]]^(Table4[[#This Row],[θ]]*Table4[[#This Row],[ω_p]])</f>
        <v>95.326486539878729</v>
      </c>
      <c r="AV866" s="2">
        <f>-Table4[[#This Row],[λ]]*-Table4[[#This Row],[Loss]]^(Table4[[#This Row],[θ]]*Table4[[#This Row],[ω_n]])</f>
        <v>180</v>
      </c>
      <c r="AW866" s="2">
        <f>Table4[[#This Row],[v_n_w_g_w]]*Table4[[#This Row],[pie_gain]]-Table4[[#This Row],[v_n_w_l_w]]*Table4[[#This Row],[pie_loss]]</f>
        <v>-74.219829466955687</v>
      </c>
      <c r="AX866" s="2">
        <f>IF(Table4[[#This Row],[diff_v_w]]&gt;=1,1,0)</f>
        <v>0</v>
      </c>
      <c r="AY866" s="2">
        <f>Table4[[#This Row],[Gain]]^(Table4[[#This Row],[θ]])*Table4[[#This Row],[ω_p2]]</f>
        <v>82.240000000000009</v>
      </c>
      <c r="AZ866" s="2">
        <f>-Table4[[#This Row],[λ]]*-Table4[[#This Row],[Loss]]^(Table4[[#This Row],[θ]])*Table4[[#This Row],[ω_n2]]</f>
        <v>180</v>
      </c>
      <c r="BA866" s="2">
        <f>Table4[[#This Row],[v_n_w_g_w2]]*Table4[[#This Row],[pie_gain]]-Table4[[#This Row],[v_n_w_l_w2]]*Table4[[#This Row],[pie_loss]]</f>
        <v>-79.247644971608409</v>
      </c>
      <c r="BB866" s="2">
        <f>IF(Table4[[#This Row],[diff_v_w2]]&gt;=1,1,0)</f>
        <v>0</v>
      </c>
      <c r="BC866" s="2">
        <f>Table4[[#This Row],[Gain]]^(Table4[[#This Row],[θ]]+Table4[[#This Row],[ω_p3]])</f>
        <v>102.24993162470226</v>
      </c>
      <c r="BD866" s="2">
        <f>-Table4[[#This Row],[λ]]*-Table4[[#This Row],[Loss]]^(Table4[[#This Row],[θ]]+Table4[[#This Row],[ω_n3]])</f>
        <v>180</v>
      </c>
      <c r="BE866" s="2">
        <f>Table4[[#This Row],[v_n_w_g_w3]]*Table4[[#This Row],[pie_gain]]-Table4[[#This Row],[v_n_w_l_w3]]*Table4[[#This Row],[pie_loss]]</f>
        <v>-71.559848544115113</v>
      </c>
      <c r="BF866" s="2">
        <f>IF(Table4[[#This Row],[diff_v_w3]]&gt;=1,1,0)</f>
        <v>0</v>
      </c>
      <c r="BG866" s="2">
        <f>(Table4[[#This Row],[Accept]]-Table4[[#This Row],[projected_M1]])</f>
        <v>0</v>
      </c>
      <c r="BH866" s="2">
        <f>(Table4[[#This Row],[Accept]]-Table4[[#This Row],[projected_M2]])</f>
        <v>0</v>
      </c>
      <c r="BI866" s="2">
        <f>(Table4[[#This Row],[Accept]]-Table4[[#This Row],[projected_M3]])</f>
        <v>0</v>
      </c>
      <c r="BJ866" s="2">
        <f>(Table4[[#This Row],[Accept]]-Table4[[#This Row],[projected_M4]])</f>
        <v>0</v>
      </c>
    </row>
    <row r="867" spans="1:62" x14ac:dyDescent="0.3">
      <c r="A867">
        <v>59</v>
      </c>
      <c r="B867" t="s">
        <v>48</v>
      </c>
      <c r="C867">
        <v>1</v>
      </c>
      <c r="D867">
        <v>-2</v>
      </c>
      <c r="E867" s="22">
        <f>IF(Table4[[#This Row],[Trial]]="G1",Table4[[#This Row],[Balance]]/100,IF(Table4[[#This Row],[Trial]]="G2",Table4[[#This Row],[Balance]]/200,Table4[[#This Row],[Balance]]/500))</f>
        <v>3.8</v>
      </c>
      <c r="F867" s="22">
        <f>IF(Table4[[#This Row],[Net_Balance]]&gt;1,1+(Table4[[#This Row],[Net_Balance]]-1)/$F$974,1)</f>
        <v>1.04</v>
      </c>
      <c r="G867" s="22">
        <f>IF(Table4[[#This Row],[Net_Balance]]&lt;1,1-(1-Table4[[#This Row],[Net_Balance]])/$F$974,1)</f>
        <v>1</v>
      </c>
      <c r="H867" s="22">
        <f>IF(Table4[[#This Row],[Net_Balance]]&gt;1,1+(Table4[[#This Row],[Net_Balance]]-1)/$H$974,1)</f>
        <v>1.028</v>
      </c>
      <c r="I867" s="22">
        <f>IF(Table4[[#This Row],[Net_Balance]]&lt;1,1-(1-Table4[[#This Row],[Net_Balance]])/$H$974,1)</f>
        <v>1</v>
      </c>
      <c r="J867" s="22">
        <f>IF(Table4[[#This Row],[Net_Balance]]&gt;1,(Table4[[#This Row],[Net_Balance]]-1)/$J$974,0)</f>
        <v>5.5999999999999994E-2</v>
      </c>
      <c r="K867" s="22">
        <f>IF(Table4[[#This Row],[Net_Balance]]&lt;1,-(1-Table4[[#This Row],[Net_Balance]])/$J$974,0)</f>
        <v>0</v>
      </c>
      <c r="L867" t="s">
        <v>108</v>
      </c>
      <c r="M867" t="s">
        <v>54</v>
      </c>
      <c r="N867" t="s">
        <v>5</v>
      </c>
      <c r="O867">
        <v>0</v>
      </c>
      <c r="P867">
        <v>0</v>
      </c>
      <c r="Q867">
        <v>380</v>
      </c>
      <c r="R867">
        <v>1665041503</v>
      </c>
      <c r="S867">
        <v>4</v>
      </c>
      <c r="T867" t="s">
        <v>117</v>
      </c>
      <c r="U867">
        <v>0</v>
      </c>
      <c r="V867">
        <v>-50</v>
      </c>
      <c r="W867">
        <v>0.5</v>
      </c>
      <c r="X867">
        <v>40</v>
      </c>
      <c r="Y867">
        <v>0.5</v>
      </c>
      <c r="Z867">
        <v>-5</v>
      </c>
      <c r="AA867">
        <v>2025</v>
      </c>
      <c r="AB867">
        <v>45</v>
      </c>
      <c r="AC867">
        <v>4</v>
      </c>
      <c r="AD867">
        <v>0.25</v>
      </c>
      <c r="AE867">
        <v>0.75</v>
      </c>
      <c r="AF867">
        <v>1</v>
      </c>
      <c r="AG867">
        <v>0.25</v>
      </c>
      <c r="AH867">
        <v>0.5</v>
      </c>
      <c r="AI867">
        <v>0.375</v>
      </c>
      <c r="AJ867">
        <v>0.625</v>
      </c>
      <c r="AK867">
        <v>6.25</v>
      </c>
      <c r="AL867">
        <v>1898.4375</v>
      </c>
      <c r="AM867">
        <v>43.571062644833439</v>
      </c>
      <c r="AN867">
        <v>0.9</v>
      </c>
      <c r="AO867">
        <v>0.60844334427391233</v>
      </c>
      <c r="AP867">
        <v>0.39155665572608767</v>
      </c>
      <c r="AQ867" s="2">
        <f>Table4[[#This Row],[Gain]]^Table4[[#This Row],[θ]]</f>
        <v>40</v>
      </c>
      <c r="AR867" s="2">
        <f>-Table4[[#This Row],[λ]]*-Table4[[#This Row],[Loss]]^Table4[[#This Row],[θ]]</f>
        <v>100</v>
      </c>
      <c r="AS867" s="2">
        <f>Table4[[#This Row],[pie_gain]]*Table4[[#This Row],[v_n_w_g]]-Table4[[#This Row],[pie_loss]]*Table4[[#This Row],[v_n_w_l]]</f>
        <v>-14.817931801652275</v>
      </c>
      <c r="AT867" s="2">
        <f>IF(Table4[[#This Row],[diff_v]]&gt;=1,1,0)</f>
        <v>0</v>
      </c>
      <c r="AU867" s="2">
        <f>Table4[[#This Row],[Gain]]^(Table4[[#This Row],[θ]]*Table4[[#This Row],[ω_p]])</f>
        <v>46.359889376221851</v>
      </c>
      <c r="AV867" s="2">
        <f>-Table4[[#This Row],[λ]]*-Table4[[#This Row],[Loss]]^(Table4[[#This Row],[θ]]*Table4[[#This Row],[ω_n]])</f>
        <v>100</v>
      </c>
      <c r="AW867" s="2">
        <f>Table4[[#This Row],[v_n_w_g_w]]*Table4[[#This Row],[pie_gain]]-Table4[[#This Row],[v_n_w_l_w]]*Table4[[#This Row],[pie_loss]]</f>
        <v>-10.948299440371727</v>
      </c>
      <c r="AX867" s="2">
        <f>IF(Table4[[#This Row],[diff_v_w]]&gt;=1,1,0)</f>
        <v>0</v>
      </c>
      <c r="AY867" s="2">
        <f>Table4[[#This Row],[Gain]]^(Table4[[#This Row],[θ]])*Table4[[#This Row],[ω_p2]]</f>
        <v>41.120000000000005</v>
      </c>
      <c r="AZ867" s="2">
        <f>-Table4[[#This Row],[λ]]*-Table4[[#This Row],[Loss]]^(Table4[[#This Row],[θ]])*Table4[[#This Row],[ω_n2]]</f>
        <v>100</v>
      </c>
      <c r="BA867" s="2">
        <f>Table4[[#This Row],[v_n_w_g_w2]]*Table4[[#This Row],[pie_gain]]-Table4[[#This Row],[v_n_w_l_w2]]*Table4[[#This Row],[pie_loss]]</f>
        <v>-14.136475256065491</v>
      </c>
      <c r="BB867" s="2">
        <f>IF(Table4[[#This Row],[diff_v_w2]]&gt;=1,1,0)</f>
        <v>0</v>
      </c>
      <c r="BC867" s="2">
        <f>Table4[[#This Row],[Gain]]^(Table4[[#This Row],[θ]]+Table4[[#This Row],[ω_p3]])</f>
        <v>49.178508233698544</v>
      </c>
      <c r="BD867" s="2">
        <f>-Table4[[#This Row],[λ]]*-Table4[[#This Row],[Loss]]^(Table4[[#This Row],[θ]]+Table4[[#This Row],[ω_n3]])</f>
        <v>100</v>
      </c>
      <c r="BE867" s="2">
        <f>Table4[[#This Row],[v_n_w_g_w3]]*Table4[[#This Row],[pie_gain]]-Table4[[#This Row],[v_n_w_l_w3]]*Table4[[#This Row],[pie_loss]]</f>
        <v>-9.233329556495093</v>
      </c>
      <c r="BF867" s="2">
        <f>IF(Table4[[#This Row],[diff_v_w3]]&gt;=1,1,0)</f>
        <v>0</v>
      </c>
      <c r="BG867" s="2">
        <f>(Table4[[#This Row],[Accept]]-Table4[[#This Row],[projected_M1]])</f>
        <v>0</v>
      </c>
      <c r="BH867" s="2">
        <f>(Table4[[#This Row],[Accept]]-Table4[[#This Row],[projected_M2]])</f>
        <v>0</v>
      </c>
      <c r="BI867" s="2">
        <f>(Table4[[#This Row],[Accept]]-Table4[[#This Row],[projected_M3]])</f>
        <v>0</v>
      </c>
      <c r="BJ867" s="2">
        <f>(Table4[[#This Row],[Accept]]-Table4[[#This Row],[projected_M4]])</f>
        <v>0</v>
      </c>
    </row>
    <row r="868" spans="1:62" x14ac:dyDescent="0.3">
      <c r="A868">
        <v>60</v>
      </c>
      <c r="B868" t="s">
        <v>48</v>
      </c>
      <c r="C868">
        <v>1</v>
      </c>
      <c r="D868">
        <v>-2</v>
      </c>
      <c r="E868" s="22">
        <f>IF(Table4[[#This Row],[Trial]]="G1",Table4[[#This Row],[Balance]]/100,IF(Table4[[#This Row],[Trial]]="G2",Table4[[#This Row],[Balance]]/200,Table4[[#This Row],[Balance]]/500))</f>
        <v>3.8</v>
      </c>
      <c r="F868" s="22">
        <f>IF(Table4[[#This Row],[Net_Balance]]&gt;1,1+(Table4[[#This Row],[Net_Balance]]-1)/$F$974,1)</f>
        <v>1.04</v>
      </c>
      <c r="G868" s="22">
        <f>IF(Table4[[#This Row],[Net_Balance]]&lt;1,1-(1-Table4[[#This Row],[Net_Balance]])/$F$974,1)</f>
        <v>1</v>
      </c>
      <c r="H868" s="22">
        <f>IF(Table4[[#This Row],[Net_Balance]]&gt;1,1+(Table4[[#This Row],[Net_Balance]]-1)/$H$974,1)</f>
        <v>1.028</v>
      </c>
      <c r="I868" s="22">
        <f>IF(Table4[[#This Row],[Net_Balance]]&lt;1,1-(1-Table4[[#This Row],[Net_Balance]])/$H$974,1)</f>
        <v>1</v>
      </c>
      <c r="J868" s="22">
        <f>IF(Table4[[#This Row],[Net_Balance]]&gt;1,(Table4[[#This Row],[Net_Balance]]-1)/$J$974,0)</f>
        <v>5.5999999999999994E-2</v>
      </c>
      <c r="K868" s="22">
        <f>IF(Table4[[#This Row],[Net_Balance]]&lt;1,-(1-Table4[[#This Row],[Net_Balance]])/$J$974,0)</f>
        <v>0</v>
      </c>
      <c r="L868" t="s">
        <v>108</v>
      </c>
      <c r="M868" t="s">
        <v>79</v>
      </c>
      <c r="N868" t="s">
        <v>5</v>
      </c>
      <c r="O868">
        <v>0</v>
      </c>
      <c r="P868">
        <v>0</v>
      </c>
      <c r="Q868">
        <v>380</v>
      </c>
      <c r="R868">
        <v>1665041506</v>
      </c>
      <c r="S868">
        <v>3</v>
      </c>
      <c r="T868" t="s">
        <v>117</v>
      </c>
      <c r="U868">
        <v>0</v>
      </c>
      <c r="V868">
        <v>-10</v>
      </c>
      <c r="W868">
        <v>0.5</v>
      </c>
      <c r="X868">
        <v>0</v>
      </c>
      <c r="Y868">
        <v>0.5</v>
      </c>
      <c r="Z868">
        <v>-5</v>
      </c>
      <c r="AA868">
        <v>25</v>
      </c>
      <c r="AB868">
        <v>5</v>
      </c>
      <c r="AC868">
        <v>4</v>
      </c>
      <c r="AD868">
        <v>0.25</v>
      </c>
      <c r="AE868">
        <v>0.75</v>
      </c>
      <c r="AF868">
        <v>2</v>
      </c>
      <c r="AG868">
        <v>0.5</v>
      </c>
      <c r="AH868">
        <v>0.25</v>
      </c>
      <c r="AI868">
        <v>0.625</v>
      </c>
      <c r="AJ868">
        <v>0.375</v>
      </c>
      <c r="AK868">
        <v>-6.25</v>
      </c>
      <c r="AL868">
        <v>23.4375</v>
      </c>
      <c r="AM868">
        <v>4.8412291827592711</v>
      </c>
      <c r="AN868">
        <v>0.9</v>
      </c>
      <c r="AO868">
        <v>0.38419903534316502</v>
      </c>
      <c r="AP868">
        <v>0.61580096465683498</v>
      </c>
      <c r="AQ868" s="2">
        <f>Table4[[#This Row],[Gain]]^Table4[[#This Row],[θ]]</f>
        <v>0</v>
      </c>
      <c r="AR868" s="2">
        <f>-Table4[[#This Row],[λ]]*-Table4[[#This Row],[Loss]]^Table4[[#This Row],[θ]]</f>
        <v>20</v>
      </c>
      <c r="AS868" s="2">
        <f>Table4[[#This Row],[pie_gain]]*Table4[[#This Row],[v_n_w_g]]-Table4[[#This Row],[pie_loss]]*Table4[[#This Row],[v_n_w_l]]</f>
        <v>-12.3160192931367</v>
      </c>
      <c r="AT868" s="2">
        <f>IF(Table4[[#This Row],[diff_v]]&gt;=1,1,0)</f>
        <v>0</v>
      </c>
      <c r="AU868" s="2">
        <f>Table4[[#This Row],[Gain]]^(Table4[[#This Row],[θ]]*Table4[[#This Row],[ω_p]])</f>
        <v>0</v>
      </c>
      <c r="AV868" s="2">
        <f>-Table4[[#This Row],[λ]]*-Table4[[#This Row],[Loss]]^(Table4[[#This Row],[θ]]*Table4[[#This Row],[ω_n]])</f>
        <v>20</v>
      </c>
      <c r="AW868" s="2">
        <f>Table4[[#This Row],[v_n_w_g_w]]*Table4[[#This Row],[pie_gain]]-Table4[[#This Row],[v_n_w_l_w]]*Table4[[#This Row],[pie_loss]]</f>
        <v>-12.3160192931367</v>
      </c>
      <c r="AX868" s="2">
        <f>IF(Table4[[#This Row],[diff_v_w]]&gt;=1,1,0)</f>
        <v>0</v>
      </c>
      <c r="AY868" s="2">
        <f>Table4[[#This Row],[Gain]]^(Table4[[#This Row],[θ]])*Table4[[#This Row],[ω_p2]]</f>
        <v>0</v>
      </c>
      <c r="AZ868" s="2">
        <f>-Table4[[#This Row],[λ]]*-Table4[[#This Row],[Loss]]^(Table4[[#This Row],[θ]])*Table4[[#This Row],[ω_n2]]</f>
        <v>20</v>
      </c>
      <c r="BA868" s="2">
        <f>Table4[[#This Row],[v_n_w_g_w2]]*Table4[[#This Row],[pie_gain]]-Table4[[#This Row],[v_n_w_l_w2]]*Table4[[#This Row],[pie_loss]]</f>
        <v>-12.3160192931367</v>
      </c>
      <c r="BB868" s="2">
        <f>IF(Table4[[#This Row],[diff_v_w2]]&gt;=1,1,0)</f>
        <v>0</v>
      </c>
      <c r="BC868" s="2">
        <f>Table4[[#This Row],[Gain]]^(Table4[[#This Row],[θ]]+Table4[[#This Row],[ω_p3]])</f>
        <v>0</v>
      </c>
      <c r="BD868" s="2">
        <f>-Table4[[#This Row],[λ]]*-Table4[[#This Row],[Loss]]^(Table4[[#This Row],[θ]]+Table4[[#This Row],[ω_n3]])</f>
        <v>20</v>
      </c>
      <c r="BE868" s="2">
        <f>Table4[[#This Row],[v_n_w_g_w3]]*Table4[[#This Row],[pie_gain]]-Table4[[#This Row],[v_n_w_l_w3]]*Table4[[#This Row],[pie_loss]]</f>
        <v>-12.3160192931367</v>
      </c>
      <c r="BF868" s="2">
        <f>IF(Table4[[#This Row],[diff_v_w3]]&gt;=1,1,0)</f>
        <v>0</v>
      </c>
      <c r="BG868" s="2">
        <f>(Table4[[#This Row],[Accept]]-Table4[[#This Row],[projected_M1]])</f>
        <v>0</v>
      </c>
      <c r="BH868" s="2">
        <f>(Table4[[#This Row],[Accept]]-Table4[[#This Row],[projected_M2]])</f>
        <v>0</v>
      </c>
      <c r="BI868" s="2">
        <f>(Table4[[#This Row],[Accept]]-Table4[[#This Row],[projected_M3]])</f>
        <v>0</v>
      </c>
      <c r="BJ868" s="2">
        <f>(Table4[[#This Row],[Accept]]-Table4[[#This Row],[projected_M4]])</f>
        <v>0</v>
      </c>
    </row>
    <row r="869" spans="1:62" x14ac:dyDescent="0.3">
      <c r="A869">
        <v>61</v>
      </c>
      <c r="B869" t="s">
        <v>48</v>
      </c>
      <c r="C869">
        <v>1</v>
      </c>
      <c r="D869">
        <v>-2</v>
      </c>
      <c r="E869" s="22">
        <f>IF(Table4[[#This Row],[Trial]]="G1",Table4[[#This Row],[Balance]]/100,IF(Table4[[#This Row],[Trial]]="G2",Table4[[#This Row],[Balance]]/200,Table4[[#This Row],[Balance]]/500))</f>
        <v>2.9</v>
      </c>
      <c r="F869" s="22">
        <f>IF(Table4[[#This Row],[Net_Balance]]&gt;1,1+(Table4[[#This Row],[Net_Balance]]-1)/$F$974,1)</f>
        <v>1.0271428571428571</v>
      </c>
      <c r="G869" s="22">
        <f>IF(Table4[[#This Row],[Net_Balance]]&lt;1,1-(1-Table4[[#This Row],[Net_Balance]])/$F$974,1)</f>
        <v>1</v>
      </c>
      <c r="H869" s="22">
        <f>IF(Table4[[#This Row],[Net_Balance]]&gt;1,1+(Table4[[#This Row],[Net_Balance]]-1)/$H$974,1)</f>
        <v>1.0189999999999999</v>
      </c>
      <c r="I869" s="22">
        <f>IF(Table4[[#This Row],[Net_Balance]]&lt;1,1-(1-Table4[[#This Row],[Net_Balance]])/$H$974,1)</f>
        <v>1</v>
      </c>
      <c r="J869" s="22">
        <f>IF(Table4[[#This Row],[Net_Balance]]&gt;1,(Table4[[#This Row],[Net_Balance]]-1)/$J$974,0)</f>
        <v>3.7999999999999999E-2</v>
      </c>
      <c r="K869" s="22">
        <f>IF(Table4[[#This Row],[Net_Balance]]&lt;1,-(1-Table4[[#This Row],[Net_Balance]])/$J$974,0)</f>
        <v>0</v>
      </c>
      <c r="L869" t="s">
        <v>108</v>
      </c>
      <c r="M869" t="s">
        <v>70</v>
      </c>
      <c r="N869" t="s">
        <v>7</v>
      </c>
      <c r="O869">
        <v>1</v>
      </c>
      <c r="P869">
        <v>-90</v>
      </c>
      <c r="Q869">
        <v>290</v>
      </c>
      <c r="R869">
        <v>1665041511</v>
      </c>
      <c r="S869">
        <v>5</v>
      </c>
      <c r="T869" t="s">
        <v>118</v>
      </c>
      <c r="U869">
        <v>1</v>
      </c>
      <c r="V869">
        <v>-90</v>
      </c>
      <c r="W869">
        <v>0.5</v>
      </c>
      <c r="X869">
        <v>180</v>
      </c>
      <c r="Y869">
        <v>0.5</v>
      </c>
      <c r="Z869">
        <v>45</v>
      </c>
      <c r="AA869">
        <v>18225</v>
      </c>
      <c r="AB869">
        <v>135</v>
      </c>
      <c r="AC869">
        <v>4</v>
      </c>
      <c r="AD869">
        <v>0.75</v>
      </c>
      <c r="AE869">
        <v>0.25</v>
      </c>
      <c r="AF869">
        <v>2</v>
      </c>
      <c r="AG869">
        <v>0.05</v>
      </c>
      <c r="AH869">
        <v>0.2</v>
      </c>
      <c r="AI869">
        <v>0.42499999999999999</v>
      </c>
      <c r="AJ869">
        <v>0.57499999999999996</v>
      </c>
      <c r="AK869">
        <v>65.249999999999986</v>
      </c>
      <c r="AL869">
        <v>17814.9375</v>
      </c>
      <c r="AM869">
        <v>133.47260954967501</v>
      </c>
      <c r="AN869">
        <v>0.9</v>
      </c>
      <c r="AO869">
        <v>0.56330583577691229</v>
      </c>
      <c r="AP869">
        <v>0.43669416422308771</v>
      </c>
      <c r="AQ869" s="2">
        <f>Table4[[#This Row],[Gain]]^Table4[[#This Row],[θ]]</f>
        <v>180</v>
      </c>
      <c r="AR869" s="2">
        <f>-Table4[[#This Row],[λ]]*-Table4[[#This Row],[Loss]]^Table4[[#This Row],[θ]]</f>
        <v>180</v>
      </c>
      <c r="AS869" s="2">
        <f>Table4[[#This Row],[pie_gain]]*Table4[[#This Row],[v_n_w_g]]-Table4[[#This Row],[pie_loss]]*Table4[[#This Row],[v_n_w_l]]</f>
        <v>22.790100879688424</v>
      </c>
      <c r="AT869" s="2">
        <f>IF(Table4[[#This Row],[diff_v]]&gt;=1,1,0)</f>
        <v>1</v>
      </c>
      <c r="AU869" s="2">
        <f>Table4[[#This Row],[Gain]]^(Table4[[#This Row],[θ]]*Table4[[#This Row],[ω_p]])</f>
        <v>207.24642348186805</v>
      </c>
      <c r="AV869" s="2">
        <f>-Table4[[#This Row],[λ]]*-Table4[[#This Row],[Loss]]^(Table4[[#This Row],[θ]]*Table4[[#This Row],[ω_n]])</f>
        <v>180</v>
      </c>
      <c r="AW869" s="2">
        <f>Table4[[#This Row],[v_n_w_g_w]]*Table4[[#This Row],[pie_gain]]-Table4[[#This Row],[v_n_w_l_w]]*Table4[[#This Row],[pie_loss]]</f>
        <v>38.138170231073801</v>
      </c>
      <c r="AX869" s="2">
        <f>IF(Table4[[#This Row],[diff_v_w]]&gt;=1,1,0)</f>
        <v>1</v>
      </c>
      <c r="AY869" s="2">
        <f>Table4[[#This Row],[Gain]]^(Table4[[#This Row],[θ]])*Table4[[#This Row],[ω_p2]]</f>
        <v>183.42</v>
      </c>
      <c r="AZ869" s="2">
        <f>-Table4[[#This Row],[λ]]*-Table4[[#This Row],[Loss]]^(Table4[[#This Row],[θ]])*Table4[[#This Row],[ω_n2]]</f>
        <v>180</v>
      </c>
      <c r="BA869" s="2">
        <f>Table4[[#This Row],[v_n_w_g_w2]]*Table4[[#This Row],[pie_gain]]-Table4[[#This Row],[v_n_w_l_w2]]*Table4[[#This Row],[pie_loss]]</f>
        <v>24.71660683804545</v>
      </c>
      <c r="BB869" s="2">
        <f>IF(Table4[[#This Row],[diff_v_w2]]&gt;=1,1,0)</f>
        <v>1</v>
      </c>
      <c r="BC869" s="2">
        <f>Table4[[#This Row],[Gain]]^(Table4[[#This Row],[θ]]+Table4[[#This Row],[ω_p3]])</f>
        <v>219.26679080171667</v>
      </c>
      <c r="BD869" s="2">
        <f>-Table4[[#This Row],[λ]]*-Table4[[#This Row],[Loss]]^(Table4[[#This Row],[θ]]+Table4[[#This Row],[ω_n3]])</f>
        <v>180</v>
      </c>
      <c r="BE869" s="2">
        <f>Table4[[#This Row],[v_n_w_g_w3]]*Table4[[#This Row],[pie_gain]]-Table4[[#This Row],[v_n_w_l_w3]]*Table4[[#This Row],[pie_loss]]</f>
        <v>44.909313290526597</v>
      </c>
      <c r="BF869" s="2">
        <f>IF(Table4[[#This Row],[diff_v_w3]]&gt;=1,1,0)</f>
        <v>1</v>
      </c>
      <c r="BG869" s="2">
        <f>(Table4[[#This Row],[Accept]]-Table4[[#This Row],[projected_M1]])</f>
        <v>0</v>
      </c>
      <c r="BH869" s="2">
        <f>(Table4[[#This Row],[Accept]]-Table4[[#This Row],[projected_M2]])</f>
        <v>0</v>
      </c>
      <c r="BI869" s="2">
        <f>(Table4[[#This Row],[Accept]]-Table4[[#This Row],[projected_M3]])</f>
        <v>0</v>
      </c>
      <c r="BJ869" s="2">
        <f>(Table4[[#This Row],[Accept]]-Table4[[#This Row],[projected_M4]])</f>
        <v>0</v>
      </c>
    </row>
    <row r="870" spans="1:62" x14ac:dyDescent="0.3">
      <c r="A870">
        <v>62</v>
      </c>
      <c r="B870" t="s">
        <v>48</v>
      </c>
      <c r="C870">
        <v>1</v>
      </c>
      <c r="D870">
        <v>-2</v>
      </c>
      <c r="E870" s="22">
        <f>IF(Table4[[#This Row],[Trial]]="G1",Table4[[#This Row],[Balance]]/100,IF(Table4[[#This Row],[Trial]]="G2",Table4[[#This Row],[Balance]]/200,Table4[[#This Row],[Balance]]/500))</f>
        <v>3</v>
      </c>
      <c r="F870" s="22">
        <f>IF(Table4[[#This Row],[Net_Balance]]&gt;1,1+(Table4[[#This Row],[Net_Balance]]-1)/$F$974,1)</f>
        <v>1.0285714285714285</v>
      </c>
      <c r="G870" s="22">
        <f>IF(Table4[[#This Row],[Net_Balance]]&lt;1,1-(1-Table4[[#This Row],[Net_Balance]])/$F$974,1)</f>
        <v>1</v>
      </c>
      <c r="H870" s="22">
        <f>IF(Table4[[#This Row],[Net_Balance]]&gt;1,1+(Table4[[#This Row],[Net_Balance]]-1)/$H$974,1)</f>
        <v>1.02</v>
      </c>
      <c r="I870" s="22">
        <f>IF(Table4[[#This Row],[Net_Balance]]&lt;1,1-(1-Table4[[#This Row],[Net_Balance]])/$H$974,1)</f>
        <v>1</v>
      </c>
      <c r="J870" s="22">
        <f>IF(Table4[[#This Row],[Net_Balance]]&gt;1,(Table4[[#This Row],[Net_Balance]]-1)/$J$974,0)</f>
        <v>0.04</v>
      </c>
      <c r="K870" s="22">
        <f>IF(Table4[[#This Row],[Net_Balance]]&lt;1,-(1-Table4[[#This Row],[Net_Balance]])/$J$974,0)</f>
        <v>0</v>
      </c>
      <c r="L870" t="s">
        <v>108</v>
      </c>
      <c r="M870" t="s">
        <v>97</v>
      </c>
      <c r="N870" t="s">
        <v>7</v>
      </c>
      <c r="O870">
        <v>1</v>
      </c>
      <c r="P870">
        <v>10</v>
      </c>
      <c r="Q870">
        <v>300</v>
      </c>
      <c r="R870">
        <v>1665041516</v>
      </c>
      <c r="S870">
        <v>5</v>
      </c>
      <c r="T870" t="s">
        <v>118</v>
      </c>
      <c r="U870">
        <v>1</v>
      </c>
      <c r="V870">
        <v>-10</v>
      </c>
      <c r="W870">
        <v>0.5</v>
      </c>
      <c r="X870">
        <v>10</v>
      </c>
      <c r="Y870">
        <v>0.5</v>
      </c>
      <c r="Z870">
        <v>0</v>
      </c>
      <c r="AA870">
        <v>100</v>
      </c>
      <c r="AB870">
        <v>10</v>
      </c>
      <c r="AC870">
        <v>4</v>
      </c>
      <c r="AD870">
        <v>0.25</v>
      </c>
      <c r="AE870">
        <v>0.75</v>
      </c>
      <c r="AF870">
        <v>1</v>
      </c>
      <c r="AG870">
        <v>0.25</v>
      </c>
      <c r="AH870">
        <v>0.5</v>
      </c>
      <c r="AI870">
        <v>0.375</v>
      </c>
      <c r="AJ870">
        <v>0.625</v>
      </c>
      <c r="AK870">
        <v>2.5</v>
      </c>
      <c r="AL870">
        <v>93.75</v>
      </c>
      <c r="AM870">
        <v>9.6824583655185421</v>
      </c>
      <c r="AN870">
        <v>0.9</v>
      </c>
      <c r="AO870">
        <v>0.60844334427391233</v>
      </c>
      <c r="AP870">
        <v>0.39155665572608767</v>
      </c>
      <c r="AQ870" s="2">
        <f>Table4[[#This Row],[Gain]]^Table4[[#This Row],[θ]]</f>
        <v>10</v>
      </c>
      <c r="AR870" s="2">
        <f>-Table4[[#This Row],[λ]]*-Table4[[#This Row],[Loss]]^Table4[[#This Row],[θ]]</f>
        <v>20</v>
      </c>
      <c r="AS870" s="2">
        <f>Table4[[#This Row],[pie_gain]]*Table4[[#This Row],[v_n_w_g]]-Table4[[#This Row],[pie_loss]]*Table4[[#This Row],[v_n_w_l]]</f>
        <v>-1.74669967178263</v>
      </c>
      <c r="AT870" s="2">
        <f>IF(Table4[[#This Row],[diff_v]]&gt;=1,1,0)</f>
        <v>0</v>
      </c>
      <c r="AU870" s="2">
        <f>Table4[[#This Row],[Gain]]^(Table4[[#This Row],[θ]]*Table4[[#This Row],[ω_p]])</f>
        <v>10.680004325145758</v>
      </c>
      <c r="AV870" s="2">
        <f>-Table4[[#This Row],[λ]]*-Table4[[#This Row],[Loss]]^(Table4[[#This Row],[θ]]*Table4[[#This Row],[ω_n]])</f>
        <v>20</v>
      </c>
      <c r="AW870" s="2">
        <f>Table4[[#This Row],[v_n_w_g_w]]*Table4[[#This Row],[pie_gain]]-Table4[[#This Row],[v_n_w_l_w]]*Table4[[#This Row],[pie_loss]]</f>
        <v>-1.3329555660702201</v>
      </c>
      <c r="AX870" s="2">
        <f>IF(Table4[[#This Row],[diff_v_w]]&gt;=1,1,0)</f>
        <v>0</v>
      </c>
      <c r="AY870" s="2">
        <f>Table4[[#This Row],[Gain]]^(Table4[[#This Row],[θ]])*Table4[[#This Row],[ω_p2]]</f>
        <v>10.199999999999999</v>
      </c>
      <c r="AZ870" s="2">
        <f>-Table4[[#This Row],[λ]]*-Table4[[#This Row],[Loss]]^(Table4[[#This Row],[θ]])*Table4[[#This Row],[ω_n2]]</f>
        <v>20</v>
      </c>
      <c r="BA870" s="2">
        <f>Table4[[#This Row],[v_n_w_g_w2]]*Table4[[#This Row],[pie_gain]]-Table4[[#This Row],[v_n_w_l_w2]]*Table4[[#This Row],[pie_loss]]</f>
        <v>-1.6250110029278479</v>
      </c>
      <c r="BB870" s="2">
        <f>IF(Table4[[#This Row],[diff_v_w2]]&gt;=1,1,0)</f>
        <v>0</v>
      </c>
      <c r="BC870" s="2">
        <f>Table4[[#This Row],[Gain]]^(Table4[[#This Row],[θ]]+Table4[[#This Row],[ω_p3]])</f>
        <v>10.964781961431854</v>
      </c>
      <c r="BD870" s="2">
        <f>-Table4[[#This Row],[λ]]*-Table4[[#This Row],[Loss]]^(Table4[[#This Row],[θ]]+Table4[[#This Row],[ω_n3]])</f>
        <v>20</v>
      </c>
      <c r="BE870" s="2">
        <f>Table4[[#This Row],[v_n_w_g_w3]]*Table4[[#This Row],[pie_gain]]-Table4[[#This Row],[v_n_w_l_w3]]*Table4[[#This Row],[pie_loss]]</f>
        <v>-1.1596845086738883</v>
      </c>
      <c r="BF870" s="2">
        <f>IF(Table4[[#This Row],[diff_v_w3]]&gt;=1,1,0)</f>
        <v>0</v>
      </c>
      <c r="BG870" s="2">
        <f>(Table4[[#This Row],[Accept]]-Table4[[#This Row],[projected_M1]])</f>
        <v>1</v>
      </c>
      <c r="BH870" s="2">
        <f>(Table4[[#This Row],[Accept]]-Table4[[#This Row],[projected_M2]])</f>
        <v>1</v>
      </c>
      <c r="BI870" s="2">
        <f>(Table4[[#This Row],[Accept]]-Table4[[#This Row],[projected_M3]])</f>
        <v>1</v>
      </c>
      <c r="BJ870" s="2">
        <f>(Table4[[#This Row],[Accept]]-Table4[[#This Row],[projected_M4]])</f>
        <v>1</v>
      </c>
    </row>
    <row r="871" spans="1:62" x14ac:dyDescent="0.3">
      <c r="A871">
        <v>0</v>
      </c>
      <c r="B871" t="s">
        <v>48</v>
      </c>
      <c r="C871">
        <v>1</v>
      </c>
      <c r="D871">
        <v>-2</v>
      </c>
      <c r="E871" s="22">
        <f>IF(Table4[[#This Row],[Trial]]="G1",Table4[[#This Row],[Balance]]/100,IF(Table4[[#This Row],[Trial]]="G2",Table4[[#This Row],[Balance]]/200,Table4[[#This Row],[Balance]]/500))</f>
        <v>1</v>
      </c>
      <c r="F871" s="22">
        <f>IF(Table4[[#This Row],[Net_Balance]]&gt;1,1+(Table4[[#This Row],[Net_Balance]]-1)/$F$974,1)</f>
        <v>1</v>
      </c>
      <c r="G871" s="22">
        <f>IF(Table4[[#This Row],[Net_Balance]]&lt;1,1-(1-Table4[[#This Row],[Net_Balance]])/$F$974,1)</f>
        <v>1</v>
      </c>
      <c r="H871" s="22">
        <f>IF(Table4[[#This Row],[Net_Balance]]&gt;1,1+(Table4[[#This Row],[Net_Balance]]-1)/$H$974,1)</f>
        <v>1</v>
      </c>
      <c r="I871" s="22">
        <f>IF(Table4[[#This Row],[Net_Balance]]&lt;1,1-(1-Table4[[#This Row],[Net_Balance]])/$H$974,1)</f>
        <v>1</v>
      </c>
      <c r="J871" s="22">
        <f>IF(Table4[[#This Row],[Net_Balance]]&gt;1,(Table4[[#This Row],[Net_Balance]]-1)/$J$974,0)</f>
        <v>0</v>
      </c>
      <c r="K871" s="22">
        <f>IF(Table4[[#This Row],[Net_Balance]]&lt;1,-(1-Table4[[#This Row],[Net_Balance]])/$J$974,0)</f>
        <v>0</v>
      </c>
      <c r="L871" t="s">
        <v>109</v>
      </c>
      <c r="M871" t="s">
        <v>91</v>
      </c>
      <c r="N871" t="s">
        <v>5</v>
      </c>
      <c r="O871">
        <v>0</v>
      </c>
      <c r="P871">
        <v>0</v>
      </c>
      <c r="Q871">
        <v>200</v>
      </c>
      <c r="R871">
        <v>1665041642</v>
      </c>
      <c r="S871" t="s">
        <v>136</v>
      </c>
      <c r="T871" t="s">
        <v>118</v>
      </c>
      <c r="U871">
        <v>1</v>
      </c>
      <c r="V871">
        <v>-90</v>
      </c>
      <c r="W871">
        <v>0.5</v>
      </c>
      <c r="X871">
        <v>100</v>
      </c>
      <c r="Y871">
        <v>0.5</v>
      </c>
      <c r="Z871">
        <v>5</v>
      </c>
      <c r="AA871">
        <v>9025</v>
      </c>
      <c r="AB871">
        <v>95</v>
      </c>
      <c r="AC871">
        <v>4</v>
      </c>
      <c r="AD871">
        <v>0.25</v>
      </c>
      <c r="AE871">
        <v>0.75</v>
      </c>
      <c r="AF871">
        <v>1</v>
      </c>
      <c r="AG871">
        <v>0.25</v>
      </c>
      <c r="AH871">
        <v>0.5</v>
      </c>
      <c r="AI871">
        <v>0.375</v>
      </c>
      <c r="AJ871">
        <v>0.625</v>
      </c>
      <c r="AK871">
        <v>28.75</v>
      </c>
      <c r="AL871">
        <v>8460.9375</v>
      </c>
      <c r="AM871">
        <v>91.983354472426157</v>
      </c>
      <c r="AN871">
        <v>0.9</v>
      </c>
      <c r="AO871">
        <v>0.60844334427391233</v>
      </c>
      <c r="AP871">
        <v>0.39155665572608767</v>
      </c>
      <c r="AQ871" s="2">
        <f>Table4[[#This Row],[Gain]]^Table4[[#This Row],[θ]]</f>
        <v>100</v>
      </c>
      <c r="AR871" s="2">
        <f>-Table4[[#This Row],[λ]]*-Table4[[#This Row],[Loss]]^Table4[[#This Row],[θ]]</f>
        <v>180</v>
      </c>
      <c r="AS871" s="2">
        <f>Table4[[#This Row],[pie_gain]]*Table4[[#This Row],[v_n_w_g]]-Table4[[#This Row],[pie_loss]]*Table4[[#This Row],[v_n_w_l]]</f>
        <v>-9.6358636033045428</v>
      </c>
      <c r="AT871" s="2">
        <f>IF(Table4[[#This Row],[diff_v]]&gt;=1,1,0)</f>
        <v>0</v>
      </c>
      <c r="AU871" s="2">
        <f>Table4[[#This Row],[Gain]]^(Table4[[#This Row],[θ]]*Table4[[#This Row],[ω_p]])</f>
        <v>100</v>
      </c>
      <c r="AV871" s="2">
        <f>-Table4[[#This Row],[λ]]*-Table4[[#This Row],[Loss]]^(Table4[[#This Row],[θ]]*Table4[[#This Row],[ω_n]])</f>
        <v>180</v>
      </c>
      <c r="AW871" s="2">
        <f>Table4[[#This Row],[v_n_w_g_w]]*Table4[[#This Row],[pie_gain]]-Table4[[#This Row],[v_n_w_l_w]]*Table4[[#This Row],[pie_loss]]</f>
        <v>-9.6358636033045428</v>
      </c>
      <c r="AX871" s="2">
        <f>IF(Table4[[#This Row],[diff_v_w]]&gt;=1,1,0)</f>
        <v>0</v>
      </c>
      <c r="AY871" s="2">
        <f>Table4[[#This Row],[Gain]]^(Table4[[#This Row],[θ]])*Table4[[#This Row],[ω_p2]]</f>
        <v>100</v>
      </c>
      <c r="AZ871" s="2">
        <f>-Table4[[#This Row],[λ]]*-Table4[[#This Row],[Loss]]^(Table4[[#This Row],[θ]])*Table4[[#This Row],[ω_n2]]</f>
        <v>180</v>
      </c>
      <c r="BA871" s="2">
        <f>Table4[[#This Row],[v_n_w_g_w2]]*Table4[[#This Row],[pie_gain]]-Table4[[#This Row],[v_n_w_l_w2]]*Table4[[#This Row],[pie_loss]]</f>
        <v>-9.6358636033045428</v>
      </c>
      <c r="BB871" s="2">
        <f>IF(Table4[[#This Row],[diff_v_w2]]&gt;=1,1,0)</f>
        <v>0</v>
      </c>
      <c r="BC871" s="2">
        <f>Table4[[#This Row],[Gain]]^(Table4[[#This Row],[θ]]+Table4[[#This Row],[ω_p3]])</f>
        <v>100</v>
      </c>
      <c r="BD871" s="2">
        <f>-Table4[[#This Row],[λ]]*-Table4[[#This Row],[Loss]]^(Table4[[#This Row],[θ]]+Table4[[#This Row],[ω_n3]])</f>
        <v>180</v>
      </c>
      <c r="BE871" s="2">
        <f>Table4[[#This Row],[v_n_w_g_w3]]*Table4[[#This Row],[pie_gain]]-Table4[[#This Row],[v_n_w_l_w3]]*Table4[[#This Row],[pie_loss]]</f>
        <v>-9.6358636033045428</v>
      </c>
      <c r="BF871" s="2">
        <f>IF(Table4[[#This Row],[diff_v_w3]]&gt;=1,1,0)</f>
        <v>0</v>
      </c>
      <c r="BG871" s="2">
        <f>(Table4[[#This Row],[Accept]]-Table4[[#This Row],[projected_M1]])</f>
        <v>0</v>
      </c>
      <c r="BH871" s="2">
        <f>(Table4[[#This Row],[Accept]]-Table4[[#This Row],[projected_M2]])</f>
        <v>0</v>
      </c>
      <c r="BI871" s="2">
        <f>(Table4[[#This Row],[Accept]]-Table4[[#This Row],[projected_M3]])</f>
        <v>0</v>
      </c>
      <c r="BJ871" s="2">
        <f>(Table4[[#This Row],[Accept]]-Table4[[#This Row],[projected_M4]])</f>
        <v>0</v>
      </c>
    </row>
    <row r="872" spans="1:62" x14ac:dyDescent="0.3">
      <c r="A872">
        <v>1</v>
      </c>
      <c r="B872" t="s">
        <v>48</v>
      </c>
      <c r="C872">
        <v>1</v>
      </c>
      <c r="D872">
        <v>-2</v>
      </c>
      <c r="E872" s="22">
        <f>IF(Table4[[#This Row],[Trial]]="G1",Table4[[#This Row],[Balance]]/100,IF(Table4[[#This Row],[Trial]]="G2",Table4[[#This Row],[Balance]]/200,Table4[[#This Row],[Balance]]/500))</f>
        <v>1</v>
      </c>
      <c r="F872" s="22">
        <f>IF(Table4[[#This Row],[Net_Balance]]&gt;1,1+(Table4[[#This Row],[Net_Balance]]-1)/$F$974,1)</f>
        <v>1</v>
      </c>
      <c r="G872" s="22">
        <f>IF(Table4[[#This Row],[Net_Balance]]&lt;1,1-(1-Table4[[#This Row],[Net_Balance]])/$F$974,1)</f>
        <v>1</v>
      </c>
      <c r="H872" s="22">
        <f>IF(Table4[[#This Row],[Net_Balance]]&gt;1,1+(Table4[[#This Row],[Net_Balance]]-1)/$H$974,1)</f>
        <v>1</v>
      </c>
      <c r="I872" s="22">
        <f>IF(Table4[[#This Row],[Net_Balance]]&lt;1,1-(1-Table4[[#This Row],[Net_Balance]])/$H$974,1)</f>
        <v>1</v>
      </c>
      <c r="J872" s="22">
        <f>IF(Table4[[#This Row],[Net_Balance]]&gt;1,(Table4[[#This Row],[Net_Balance]]-1)/$J$974,0)</f>
        <v>0</v>
      </c>
      <c r="K872" s="22">
        <f>IF(Table4[[#This Row],[Net_Balance]]&lt;1,-(1-Table4[[#This Row],[Net_Balance]])/$J$974,0)</f>
        <v>0</v>
      </c>
      <c r="L872" t="s">
        <v>109</v>
      </c>
      <c r="M872" t="s">
        <v>82</v>
      </c>
      <c r="N872" t="s">
        <v>5</v>
      </c>
      <c r="O872">
        <v>0</v>
      </c>
      <c r="P872">
        <v>0</v>
      </c>
      <c r="Q872">
        <v>200</v>
      </c>
      <c r="R872">
        <v>1665041648</v>
      </c>
      <c r="S872">
        <v>6</v>
      </c>
      <c r="T872" t="s">
        <v>118</v>
      </c>
      <c r="U872">
        <v>1</v>
      </c>
      <c r="V872">
        <v>-10</v>
      </c>
      <c r="W872">
        <v>0.5</v>
      </c>
      <c r="X872">
        <v>0</v>
      </c>
      <c r="Y872">
        <v>0.5</v>
      </c>
      <c r="Z872">
        <v>-5</v>
      </c>
      <c r="AA872">
        <v>25</v>
      </c>
      <c r="AB872">
        <v>5</v>
      </c>
      <c r="AC872">
        <v>2</v>
      </c>
      <c r="AD872">
        <v>0.25</v>
      </c>
      <c r="AE872">
        <v>0.75</v>
      </c>
      <c r="AF872">
        <v>2</v>
      </c>
      <c r="AG872">
        <v>0.5</v>
      </c>
      <c r="AH872">
        <v>0.25</v>
      </c>
      <c r="AI872">
        <v>0.625</v>
      </c>
      <c r="AJ872">
        <v>0.375</v>
      </c>
      <c r="AK872">
        <v>-6.25</v>
      </c>
      <c r="AL872">
        <v>23.4375</v>
      </c>
      <c r="AM872">
        <v>4.8412291827592711</v>
      </c>
      <c r="AN872">
        <v>0.9</v>
      </c>
      <c r="AO872">
        <v>0.38419903534316502</v>
      </c>
      <c r="AP872">
        <v>0.61580096465683498</v>
      </c>
      <c r="AQ872" s="2">
        <f>Table4[[#This Row],[Gain]]^Table4[[#This Row],[θ]]</f>
        <v>0</v>
      </c>
      <c r="AR872" s="2">
        <f>-Table4[[#This Row],[λ]]*-Table4[[#This Row],[Loss]]^Table4[[#This Row],[θ]]</f>
        <v>20</v>
      </c>
      <c r="AS872" s="2">
        <f>Table4[[#This Row],[pie_gain]]*Table4[[#This Row],[v_n_w_g]]-Table4[[#This Row],[pie_loss]]*Table4[[#This Row],[v_n_w_l]]</f>
        <v>-12.3160192931367</v>
      </c>
      <c r="AT872" s="2">
        <f>IF(Table4[[#This Row],[diff_v]]&gt;=1,1,0)</f>
        <v>0</v>
      </c>
      <c r="AU872" s="2">
        <f>Table4[[#This Row],[Gain]]^(Table4[[#This Row],[θ]]*Table4[[#This Row],[ω_p]])</f>
        <v>0</v>
      </c>
      <c r="AV872" s="2">
        <f>-Table4[[#This Row],[λ]]*-Table4[[#This Row],[Loss]]^(Table4[[#This Row],[θ]]*Table4[[#This Row],[ω_n]])</f>
        <v>20</v>
      </c>
      <c r="AW872" s="2">
        <f>Table4[[#This Row],[v_n_w_g_w]]*Table4[[#This Row],[pie_gain]]-Table4[[#This Row],[v_n_w_l_w]]*Table4[[#This Row],[pie_loss]]</f>
        <v>-12.3160192931367</v>
      </c>
      <c r="AX872" s="2">
        <f>IF(Table4[[#This Row],[diff_v_w]]&gt;=1,1,0)</f>
        <v>0</v>
      </c>
      <c r="AY872" s="2">
        <f>Table4[[#This Row],[Gain]]^(Table4[[#This Row],[θ]])*Table4[[#This Row],[ω_p2]]</f>
        <v>0</v>
      </c>
      <c r="AZ872" s="2">
        <f>-Table4[[#This Row],[λ]]*-Table4[[#This Row],[Loss]]^(Table4[[#This Row],[θ]])*Table4[[#This Row],[ω_n2]]</f>
        <v>20</v>
      </c>
      <c r="BA872" s="2">
        <f>Table4[[#This Row],[v_n_w_g_w2]]*Table4[[#This Row],[pie_gain]]-Table4[[#This Row],[v_n_w_l_w2]]*Table4[[#This Row],[pie_loss]]</f>
        <v>-12.3160192931367</v>
      </c>
      <c r="BB872" s="2">
        <f>IF(Table4[[#This Row],[diff_v_w2]]&gt;=1,1,0)</f>
        <v>0</v>
      </c>
      <c r="BC872" s="2">
        <f>Table4[[#This Row],[Gain]]^(Table4[[#This Row],[θ]]+Table4[[#This Row],[ω_p3]])</f>
        <v>0</v>
      </c>
      <c r="BD872" s="2">
        <f>-Table4[[#This Row],[λ]]*-Table4[[#This Row],[Loss]]^(Table4[[#This Row],[θ]]+Table4[[#This Row],[ω_n3]])</f>
        <v>20</v>
      </c>
      <c r="BE872" s="2">
        <f>Table4[[#This Row],[v_n_w_g_w3]]*Table4[[#This Row],[pie_gain]]-Table4[[#This Row],[v_n_w_l_w3]]*Table4[[#This Row],[pie_loss]]</f>
        <v>-12.3160192931367</v>
      </c>
      <c r="BF872" s="2">
        <f>IF(Table4[[#This Row],[diff_v_w3]]&gt;=1,1,0)</f>
        <v>0</v>
      </c>
      <c r="BG872" s="2">
        <f>(Table4[[#This Row],[Accept]]-Table4[[#This Row],[projected_M1]])</f>
        <v>0</v>
      </c>
      <c r="BH872" s="2">
        <f>(Table4[[#This Row],[Accept]]-Table4[[#This Row],[projected_M2]])</f>
        <v>0</v>
      </c>
      <c r="BI872" s="2">
        <f>(Table4[[#This Row],[Accept]]-Table4[[#This Row],[projected_M3]])</f>
        <v>0</v>
      </c>
      <c r="BJ872" s="2">
        <f>(Table4[[#This Row],[Accept]]-Table4[[#This Row],[projected_M4]])</f>
        <v>0</v>
      </c>
    </row>
    <row r="873" spans="1:62" x14ac:dyDescent="0.3">
      <c r="A873">
        <v>2</v>
      </c>
      <c r="B873" t="s">
        <v>48</v>
      </c>
      <c r="C873">
        <v>1</v>
      </c>
      <c r="D873">
        <v>-2</v>
      </c>
      <c r="E873" s="22">
        <f>IF(Table4[[#This Row],[Trial]]="G1",Table4[[#This Row],[Balance]]/100,IF(Table4[[#This Row],[Trial]]="G2",Table4[[#This Row],[Balance]]/200,Table4[[#This Row],[Balance]]/500))</f>
        <v>1</v>
      </c>
      <c r="F873" s="22">
        <f>IF(Table4[[#This Row],[Net_Balance]]&gt;1,1+(Table4[[#This Row],[Net_Balance]]-1)/$F$974,1)</f>
        <v>1</v>
      </c>
      <c r="G873" s="22">
        <f>IF(Table4[[#This Row],[Net_Balance]]&lt;1,1-(1-Table4[[#This Row],[Net_Balance]])/$F$974,1)</f>
        <v>1</v>
      </c>
      <c r="H873" s="22">
        <f>IF(Table4[[#This Row],[Net_Balance]]&gt;1,1+(Table4[[#This Row],[Net_Balance]]-1)/$H$974,1)</f>
        <v>1</v>
      </c>
      <c r="I873" s="22">
        <f>IF(Table4[[#This Row],[Net_Balance]]&lt;1,1-(1-Table4[[#This Row],[Net_Balance]])/$H$974,1)</f>
        <v>1</v>
      </c>
      <c r="J873" s="22">
        <f>IF(Table4[[#This Row],[Net_Balance]]&gt;1,(Table4[[#This Row],[Net_Balance]]-1)/$J$974,0)</f>
        <v>0</v>
      </c>
      <c r="K873" s="22">
        <f>IF(Table4[[#This Row],[Net_Balance]]&lt;1,-(1-Table4[[#This Row],[Net_Balance]])/$J$974,0)</f>
        <v>0</v>
      </c>
      <c r="L873" t="s">
        <v>109</v>
      </c>
      <c r="M873" t="s">
        <v>85</v>
      </c>
      <c r="N873" t="s">
        <v>5</v>
      </c>
      <c r="O873">
        <v>0</v>
      </c>
      <c r="P873">
        <v>0</v>
      </c>
      <c r="Q873">
        <v>200</v>
      </c>
      <c r="R873">
        <v>1665041652</v>
      </c>
      <c r="S873">
        <v>4</v>
      </c>
      <c r="T873" t="s">
        <v>117</v>
      </c>
      <c r="U873">
        <v>0</v>
      </c>
      <c r="V873">
        <v>-90</v>
      </c>
      <c r="W873">
        <v>0.5</v>
      </c>
      <c r="X873">
        <v>80</v>
      </c>
      <c r="Y873">
        <v>0.5</v>
      </c>
      <c r="Z873">
        <v>-5</v>
      </c>
      <c r="AA873">
        <v>7225</v>
      </c>
      <c r="AB873">
        <v>85</v>
      </c>
      <c r="AC873">
        <v>2</v>
      </c>
      <c r="AD873">
        <v>0.25</v>
      </c>
      <c r="AE873">
        <v>0.75</v>
      </c>
      <c r="AF873">
        <v>2</v>
      </c>
      <c r="AG873">
        <v>0.5</v>
      </c>
      <c r="AH873">
        <v>0.25</v>
      </c>
      <c r="AI873">
        <v>0.625</v>
      </c>
      <c r="AJ873">
        <v>0.375</v>
      </c>
      <c r="AK873">
        <v>-26.25</v>
      </c>
      <c r="AL873">
        <v>6773.4375</v>
      </c>
      <c r="AM873">
        <v>82.300896106907615</v>
      </c>
      <c r="AN873">
        <v>0.9</v>
      </c>
      <c r="AO873">
        <v>0.38419903534316502</v>
      </c>
      <c r="AP873">
        <v>0.61580096465683498</v>
      </c>
      <c r="AQ873" s="2">
        <f>Table4[[#This Row],[Gain]]^Table4[[#This Row],[θ]]</f>
        <v>80</v>
      </c>
      <c r="AR873" s="2">
        <f>-Table4[[#This Row],[λ]]*-Table4[[#This Row],[Loss]]^Table4[[#This Row],[θ]]</f>
        <v>180</v>
      </c>
      <c r="AS873" s="2">
        <f>Table4[[#This Row],[pie_gain]]*Table4[[#This Row],[v_n_w_g]]-Table4[[#This Row],[pie_loss]]*Table4[[#This Row],[v_n_w_l]]</f>
        <v>-80.108250810777093</v>
      </c>
      <c r="AT873" s="2">
        <f>IF(Table4[[#This Row],[diff_v]]&gt;=1,1,0)</f>
        <v>0</v>
      </c>
      <c r="AU873" s="2">
        <f>Table4[[#This Row],[Gain]]^(Table4[[#This Row],[θ]]*Table4[[#This Row],[ω_p]])</f>
        <v>80</v>
      </c>
      <c r="AV873" s="2">
        <f>-Table4[[#This Row],[λ]]*-Table4[[#This Row],[Loss]]^(Table4[[#This Row],[θ]]*Table4[[#This Row],[ω_n]])</f>
        <v>180</v>
      </c>
      <c r="AW873" s="2">
        <f>Table4[[#This Row],[v_n_w_g_w]]*Table4[[#This Row],[pie_gain]]-Table4[[#This Row],[v_n_w_l_w]]*Table4[[#This Row],[pie_loss]]</f>
        <v>-80.108250810777093</v>
      </c>
      <c r="AX873" s="2">
        <f>IF(Table4[[#This Row],[diff_v_w]]&gt;=1,1,0)</f>
        <v>0</v>
      </c>
      <c r="AY873" s="2">
        <f>Table4[[#This Row],[Gain]]^(Table4[[#This Row],[θ]])*Table4[[#This Row],[ω_p2]]</f>
        <v>80</v>
      </c>
      <c r="AZ873" s="2">
        <f>-Table4[[#This Row],[λ]]*-Table4[[#This Row],[Loss]]^(Table4[[#This Row],[θ]])*Table4[[#This Row],[ω_n2]]</f>
        <v>180</v>
      </c>
      <c r="BA873" s="2">
        <f>Table4[[#This Row],[v_n_w_g_w2]]*Table4[[#This Row],[pie_gain]]-Table4[[#This Row],[v_n_w_l_w2]]*Table4[[#This Row],[pie_loss]]</f>
        <v>-80.108250810777093</v>
      </c>
      <c r="BB873" s="2">
        <f>IF(Table4[[#This Row],[diff_v_w2]]&gt;=1,1,0)</f>
        <v>0</v>
      </c>
      <c r="BC873" s="2">
        <f>Table4[[#This Row],[Gain]]^(Table4[[#This Row],[θ]]+Table4[[#This Row],[ω_p3]])</f>
        <v>80</v>
      </c>
      <c r="BD873" s="2">
        <f>-Table4[[#This Row],[λ]]*-Table4[[#This Row],[Loss]]^(Table4[[#This Row],[θ]]+Table4[[#This Row],[ω_n3]])</f>
        <v>180</v>
      </c>
      <c r="BE873" s="2">
        <f>Table4[[#This Row],[v_n_w_g_w3]]*Table4[[#This Row],[pie_gain]]-Table4[[#This Row],[v_n_w_l_w3]]*Table4[[#This Row],[pie_loss]]</f>
        <v>-80.108250810777093</v>
      </c>
      <c r="BF873" s="2">
        <f>IF(Table4[[#This Row],[diff_v_w3]]&gt;=1,1,0)</f>
        <v>0</v>
      </c>
      <c r="BG873" s="2">
        <f>(Table4[[#This Row],[Accept]]-Table4[[#This Row],[projected_M1]])</f>
        <v>0</v>
      </c>
      <c r="BH873" s="2">
        <f>(Table4[[#This Row],[Accept]]-Table4[[#This Row],[projected_M2]])</f>
        <v>0</v>
      </c>
      <c r="BI873" s="2">
        <f>(Table4[[#This Row],[Accept]]-Table4[[#This Row],[projected_M3]])</f>
        <v>0</v>
      </c>
      <c r="BJ873" s="2">
        <f>(Table4[[#This Row],[Accept]]-Table4[[#This Row],[projected_M4]])</f>
        <v>0</v>
      </c>
    </row>
    <row r="874" spans="1:62" x14ac:dyDescent="0.3">
      <c r="A874">
        <v>3</v>
      </c>
      <c r="B874" t="s">
        <v>48</v>
      </c>
      <c r="C874">
        <v>1</v>
      </c>
      <c r="D874">
        <v>-2</v>
      </c>
      <c r="E874" s="22">
        <f>IF(Table4[[#This Row],[Trial]]="G1",Table4[[#This Row],[Balance]]/100,IF(Table4[[#This Row],[Trial]]="G2",Table4[[#This Row],[Balance]]/200,Table4[[#This Row],[Balance]]/500))</f>
        <v>1</v>
      </c>
      <c r="F874" s="22">
        <f>IF(Table4[[#This Row],[Net_Balance]]&gt;1,1+(Table4[[#This Row],[Net_Balance]]-1)/$F$974,1)</f>
        <v>1</v>
      </c>
      <c r="G874" s="22">
        <f>IF(Table4[[#This Row],[Net_Balance]]&lt;1,1-(1-Table4[[#This Row],[Net_Balance]])/$F$974,1)</f>
        <v>1</v>
      </c>
      <c r="H874" s="22">
        <f>IF(Table4[[#This Row],[Net_Balance]]&gt;1,1+(Table4[[#This Row],[Net_Balance]]-1)/$H$974,1)</f>
        <v>1</v>
      </c>
      <c r="I874" s="22">
        <f>IF(Table4[[#This Row],[Net_Balance]]&lt;1,1-(1-Table4[[#This Row],[Net_Balance]])/$H$974,1)</f>
        <v>1</v>
      </c>
      <c r="J874" s="22">
        <f>IF(Table4[[#This Row],[Net_Balance]]&gt;1,(Table4[[#This Row],[Net_Balance]]-1)/$J$974,0)</f>
        <v>0</v>
      </c>
      <c r="K874" s="22">
        <f>IF(Table4[[#This Row],[Net_Balance]]&lt;1,-(1-Table4[[#This Row],[Net_Balance]])/$J$974,0)</f>
        <v>0</v>
      </c>
      <c r="L874" t="s">
        <v>109</v>
      </c>
      <c r="M874" t="s">
        <v>64</v>
      </c>
      <c r="N874" t="s">
        <v>5</v>
      </c>
      <c r="O874">
        <v>0</v>
      </c>
      <c r="P874">
        <v>0</v>
      </c>
      <c r="Q874">
        <v>200</v>
      </c>
      <c r="R874">
        <v>1665041659</v>
      </c>
      <c r="S874">
        <v>7</v>
      </c>
      <c r="T874" t="s">
        <v>118</v>
      </c>
      <c r="U874">
        <v>1</v>
      </c>
      <c r="V874">
        <v>-50</v>
      </c>
      <c r="W874">
        <v>0.5</v>
      </c>
      <c r="X874">
        <v>60</v>
      </c>
      <c r="Y874">
        <v>0.5</v>
      </c>
      <c r="Z874">
        <v>5</v>
      </c>
      <c r="AA874">
        <v>3025</v>
      </c>
      <c r="AB874">
        <v>55</v>
      </c>
      <c r="AC874">
        <v>4</v>
      </c>
      <c r="AD874">
        <v>0.25</v>
      </c>
      <c r="AE874">
        <v>0.75</v>
      </c>
      <c r="AF874">
        <v>2</v>
      </c>
      <c r="AG874">
        <v>0.5</v>
      </c>
      <c r="AH874">
        <v>0.25</v>
      </c>
      <c r="AI874">
        <v>0.625</v>
      </c>
      <c r="AJ874">
        <v>0.375</v>
      </c>
      <c r="AK874">
        <v>-8.75</v>
      </c>
      <c r="AL874">
        <v>2835.9375</v>
      </c>
      <c r="AM874">
        <v>53.253521010351982</v>
      </c>
      <c r="AN874">
        <v>0.9</v>
      </c>
      <c r="AO874">
        <v>0.38419903534316502</v>
      </c>
      <c r="AP874">
        <v>0.61580096465683498</v>
      </c>
      <c r="AQ874" s="2">
        <f>Table4[[#This Row],[Gain]]^Table4[[#This Row],[θ]]</f>
        <v>60</v>
      </c>
      <c r="AR874" s="2">
        <f>-Table4[[#This Row],[λ]]*-Table4[[#This Row],[Loss]]^Table4[[#This Row],[θ]]</f>
        <v>100</v>
      </c>
      <c r="AS874" s="2">
        <f>Table4[[#This Row],[pie_gain]]*Table4[[#This Row],[v_n_w_g]]-Table4[[#This Row],[pie_loss]]*Table4[[#This Row],[v_n_w_l]]</f>
        <v>-38.528154345093597</v>
      </c>
      <c r="AT874" s="2">
        <f>IF(Table4[[#This Row],[diff_v]]&gt;=1,1,0)</f>
        <v>0</v>
      </c>
      <c r="AU874" s="2">
        <f>Table4[[#This Row],[Gain]]^(Table4[[#This Row],[θ]]*Table4[[#This Row],[ω_p]])</f>
        <v>60</v>
      </c>
      <c r="AV874" s="2">
        <f>-Table4[[#This Row],[λ]]*-Table4[[#This Row],[Loss]]^(Table4[[#This Row],[θ]]*Table4[[#This Row],[ω_n]])</f>
        <v>100</v>
      </c>
      <c r="AW874" s="2">
        <f>Table4[[#This Row],[v_n_w_g_w]]*Table4[[#This Row],[pie_gain]]-Table4[[#This Row],[v_n_w_l_w]]*Table4[[#This Row],[pie_loss]]</f>
        <v>-38.528154345093597</v>
      </c>
      <c r="AX874" s="2">
        <f>IF(Table4[[#This Row],[diff_v_w]]&gt;=1,1,0)</f>
        <v>0</v>
      </c>
      <c r="AY874" s="2">
        <f>Table4[[#This Row],[Gain]]^(Table4[[#This Row],[θ]])*Table4[[#This Row],[ω_p2]]</f>
        <v>60</v>
      </c>
      <c r="AZ874" s="2">
        <f>-Table4[[#This Row],[λ]]*-Table4[[#This Row],[Loss]]^(Table4[[#This Row],[θ]])*Table4[[#This Row],[ω_n2]]</f>
        <v>100</v>
      </c>
      <c r="BA874" s="2">
        <f>Table4[[#This Row],[v_n_w_g_w2]]*Table4[[#This Row],[pie_gain]]-Table4[[#This Row],[v_n_w_l_w2]]*Table4[[#This Row],[pie_loss]]</f>
        <v>-38.528154345093597</v>
      </c>
      <c r="BB874" s="2">
        <f>IF(Table4[[#This Row],[diff_v_w2]]&gt;=1,1,0)</f>
        <v>0</v>
      </c>
      <c r="BC874" s="2">
        <f>Table4[[#This Row],[Gain]]^(Table4[[#This Row],[θ]]+Table4[[#This Row],[ω_p3]])</f>
        <v>60</v>
      </c>
      <c r="BD874" s="2">
        <f>-Table4[[#This Row],[λ]]*-Table4[[#This Row],[Loss]]^(Table4[[#This Row],[θ]]+Table4[[#This Row],[ω_n3]])</f>
        <v>100</v>
      </c>
      <c r="BE874" s="2">
        <f>Table4[[#This Row],[v_n_w_g_w3]]*Table4[[#This Row],[pie_gain]]-Table4[[#This Row],[v_n_w_l_w3]]*Table4[[#This Row],[pie_loss]]</f>
        <v>-38.528154345093597</v>
      </c>
      <c r="BF874" s="2">
        <f>IF(Table4[[#This Row],[diff_v_w3]]&gt;=1,1,0)</f>
        <v>0</v>
      </c>
      <c r="BG874" s="2">
        <f>(Table4[[#This Row],[Accept]]-Table4[[#This Row],[projected_M1]])</f>
        <v>0</v>
      </c>
      <c r="BH874" s="2">
        <f>(Table4[[#This Row],[Accept]]-Table4[[#This Row],[projected_M2]])</f>
        <v>0</v>
      </c>
      <c r="BI874" s="2">
        <f>(Table4[[#This Row],[Accept]]-Table4[[#This Row],[projected_M3]])</f>
        <v>0</v>
      </c>
      <c r="BJ874" s="2">
        <f>(Table4[[#This Row],[Accept]]-Table4[[#This Row],[projected_M4]])</f>
        <v>0</v>
      </c>
    </row>
    <row r="875" spans="1:62" x14ac:dyDescent="0.3">
      <c r="A875">
        <v>4</v>
      </c>
      <c r="B875" t="s">
        <v>48</v>
      </c>
      <c r="C875">
        <v>1</v>
      </c>
      <c r="D875">
        <v>-2</v>
      </c>
      <c r="E875" s="22">
        <f>IF(Table4[[#This Row],[Trial]]="G1",Table4[[#This Row],[Balance]]/100,IF(Table4[[#This Row],[Trial]]="G2",Table4[[#This Row],[Balance]]/200,Table4[[#This Row],[Balance]]/500))</f>
        <v>1.5</v>
      </c>
      <c r="F875" s="22">
        <f>IF(Table4[[#This Row],[Net_Balance]]&gt;1,1+(Table4[[#This Row],[Net_Balance]]-1)/$F$974,1)</f>
        <v>1.0071428571428571</v>
      </c>
      <c r="G875" s="22">
        <f>IF(Table4[[#This Row],[Net_Balance]]&lt;1,1-(1-Table4[[#This Row],[Net_Balance]])/$F$974,1)</f>
        <v>1</v>
      </c>
      <c r="H875" s="22">
        <f>IF(Table4[[#This Row],[Net_Balance]]&gt;1,1+(Table4[[#This Row],[Net_Balance]]-1)/$H$974,1)</f>
        <v>1.0049999999999999</v>
      </c>
      <c r="I875" s="22">
        <f>IF(Table4[[#This Row],[Net_Balance]]&lt;1,1-(1-Table4[[#This Row],[Net_Balance]])/$H$974,1)</f>
        <v>1</v>
      </c>
      <c r="J875" s="22">
        <f>IF(Table4[[#This Row],[Net_Balance]]&gt;1,(Table4[[#This Row],[Net_Balance]]-1)/$J$974,0)</f>
        <v>0.01</v>
      </c>
      <c r="K875" s="22">
        <f>IF(Table4[[#This Row],[Net_Balance]]&lt;1,-(1-Table4[[#This Row],[Net_Balance]])/$J$974,0)</f>
        <v>0</v>
      </c>
      <c r="L875" t="s">
        <v>109</v>
      </c>
      <c r="M875" t="s">
        <v>93</v>
      </c>
      <c r="N875" t="s">
        <v>7</v>
      </c>
      <c r="O875">
        <v>1</v>
      </c>
      <c r="P875">
        <v>100</v>
      </c>
      <c r="Q875">
        <v>300</v>
      </c>
      <c r="R875">
        <v>1665041664</v>
      </c>
      <c r="S875">
        <v>5</v>
      </c>
      <c r="T875" t="s">
        <v>117</v>
      </c>
      <c r="U875">
        <v>0</v>
      </c>
      <c r="V875">
        <v>-90</v>
      </c>
      <c r="W875">
        <v>0.5</v>
      </c>
      <c r="X875">
        <v>100</v>
      </c>
      <c r="Y875">
        <v>0.5</v>
      </c>
      <c r="Z875">
        <v>5</v>
      </c>
      <c r="AA875">
        <v>9025</v>
      </c>
      <c r="AB875">
        <v>95</v>
      </c>
      <c r="AC875">
        <v>4</v>
      </c>
      <c r="AD875">
        <v>0.25</v>
      </c>
      <c r="AE875">
        <v>0.75</v>
      </c>
      <c r="AF875">
        <v>1</v>
      </c>
      <c r="AG875">
        <v>0.25</v>
      </c>
      <c r="AH875">
        <v>0.5</v>
      </c>
      <c r="AI875">
        <v>0.375</v>
      </c>
      <c r="AJ875">
        <v>0.625</v>
      </c>
      <c r="AK875">
        <v>28.75</v>
      </c>
      <c r="AL875">
        <v>8460.9375</v>
      </c>
      <c r="AM875">
        <v>91.983354472426157</v>
      </c>
      <c r="AN875">
        <v>0.9</v>
      </c>
      <c r="AO875">
        <v>0.60844334427391233</v>
      </c>
      <c r="AP875">
        <v>0.39155665572608767</v>
      </c>
      <c r="AQ875" s="2">
        <f>Table4[[#This Row],[Gain]]^Table4[[#This Row],[θ]]</f>
        <v>100</v>
      </c>
      <c r="AR875" s="2">
        <f>-Table4[[#This Row],[λ]]*-Table4[[#This Row],[Loss]]^Table4[[#This Row],[θ]]</f>
        <v>180</v>
      </c>
      <c r="AS875" s="2">
        <f>Table4[[#This Row],[pie_gain]]*Table4[[#This Row],[v_n_w_g]]-Table4[[#This Row],[pie_loss]]*Table4[[#This Row],[v_n_w_l]]</f>
        <v>-9.6358636033045428</v>
      </c>
      <c r="AT875" s="2">
        <f>IF(Table4[[#This Row],[diff_v]]&gt;=1,1,0)</f>
        <v>0</v>
      </c>
      <c r="AU875" s="2">
        <f>Table4[[#This Row],[Gain]]^(Table4[[#This Row],[θ]]*Table4[[#This Row],[ω_p]])</f>
        <v>103.34410638805568</v>
      </c>
      <c r="AV875" s="2">
        <f>-Table4[[#This Row],[λ]]*-Table4[[#This Row],[Loss]]^(Table4[[#This Row],[θ]]*Table4[[#This Row],[ω_n]])</f>
        <v>180</v>
      </c>
      <c r="AW875" s="2">
        <f>Table4[[#This Row],[v_n_w_g_w]]*Table4[[#This Row],[pie_gain]]-Table4[[#This Row],[v_n_w_l_w]]*Table4[[#This Row],[pie_loss]]</f>
        <v>-7.6011643289481938</v>
      </c>
      <c r="AX875" s="2">
        <f>IF(Table4[[#This Row],[diff_v_w]]&gt;=1,1,0)</f>
        <v>0</v>
      </c>
      <c r="AY875" s="2">
        <f>Table4[[#This Row],[Gain]]^(Table4[[#This Row],[θ]])*Table4[[#This Row],[ω_p2]]</f>
        <v>100.49999999999999</v>
      </c>
      <c r="AZ875" s="2">
        <f>-Table4[[#This Row],[λ]]*-Table4[[#This Row],[Loss]]^(Table4[[#This Row],[θ]])*Table4[[#This Row],[ω_n2]]</f>
        <v>180</v>
      </c>
      <c r="BA875" s="2">
        <f>Table4[[#This Row],[v_n_w_g_w2]]*Table4[[#This Row],[pie_gain]]-Table4[[#This Row],[v_n_w_l_w2]]*Table4[[#This Row],[pie_loss]]</f>
        <v>-9.3316419311675958</v>
      </c>
      <c r="BB875" s="2">
        <f>IF(Table4[[#This Row],[diff_v_w2]]&gt;=1,1,0)</f>
        <v>0</v>
      </c>
      <c r="BC875" s="2">
        <f>Table4[[#This Row],[Gain]]^(Table4[[#This Row],[θ]]+Table4[[#This Row],[ω_p3]])</f>
        <v>104.71285480508998</v>
      </c>
      <c r="BD875" s="2">
        <f>-Table4[[#This Row],[λ]]*-Table4[[#This Row],[Loss]]^(Table4[[#This Row],[θ]]+Table4[[#This Row],[ω_n3]])</f>
        <v>180</v>
      </c>
      <c r="BE875" s="2">
        <f>Table4[[#This Row],[v_n_w_g_w3]]*Table4[[#This Row],[pie_gain]]-Table4[[#This Row],[v_n_w_l_w3]]*Table4[[#This Row],[pie_loss]]</f>
        <v>-6.7683584646182169</v>
      </c>
      <c r="BF875" s="2">
        <f>IF(Table4[[#This Row],[diff_v_w3]]&gt;=1,1,0)</f>
        <v>0</v>
      </c>
      <c r="BG875" s="2">
        <f>(Table4[[#This Row],[Accept]]-Table4[[#This Row],[projected_M1]])</f>
        <v>1</v>
      </c>
      <c r="BH875" s="2">
        <f>(Table4[[#This Row],[Accept]]-Table4[[#This Row],[projected_M2]])</f>
        <v>1</v>
      </c>
      <c r="BI875" s="2">
        <f>(Table4[[#This Row],[Accept]]-Table4[[#This Row],[projected_M3]])</f>
        <v>1</v>
      </c>
      <c r="BJ875" s="2">
        <f>(Table4[[#This Row],[Accept]]-Table4[[#This Row],[projected_M4]])</f>
        <v>1</v>
      </c>
    </row>
    <row r="876" spans="1:62" x14ac:dyDescent="0.3">
      <c r="A876">
        <v>6</v>
      </c>
      <c r="B876" t="s">
        <v>48</v>
      </c>
      <c r="C876">
        <v>1</v>
      </c>
      <c r="D876">
        <v>-2</v>
      </c>
      <c r="E876" s="22">
        <f>IF(Table4[[#This Row],[Trial]]="G1",Table4[[#This Row],[Balance]]/100,IF(Table4[[#This Row],[Trial]]="G2",Table4[[#This Row],[Balance]]/200,Table4[[#This Row],[Balance]]/500))</f>
        <v>1.5</v>
      </c>
      <c r="F876" s="22">
        <f>IF(Table4[[#This Row],[Net_Balance]]&gt;1,1+(Table4[[#This Row],[Net_Balance]]-1)/$F$974,1)</f>
        <v>1.0071428571428571</v>
      </c>
      <c r="G876" s="22">
        <f>IF(Table4[[#This Row],[Net_Balance]]&lt;1,1-(1-Table4[[#This Row],[Net_Balance]])/$F$974,1)</f>
        <v>1</v>
      </c>
      <c r="H876" s="22">
        <f>IF(Table4[[#This Row],[Net_Balance]]&gt;1,1+(Table4[[#This Row],[Net_Balance]]-1)/$H$974,1)</f>
        <v>1.0049999999999999</v>
      </c>
      <c r="I876" s="22">
        <f>IF(Table4[[#This Row],[Net_Balance]]&lt;1,1-(1-Table4[[#This Row],[Net_Balance]])/$H$974,1)</f>
        <v>1</v>
      </c>
      <c r="J876" s="22">
        <f>IF(Table4[[#This Row],[Net_Balance]]&gt;1,(Table4[[#This Row],[Net_Balance]]-1)/$J$974,0)</f>
        <v>0.01</v>
      </c>
      <c r="K876" s="22">
        <f>IF(Table4[[#This Row],[Net_Balance]]&lt;1,-(1-Table4[[#This Row],[Net_Balance]])/$J$974,0)</f>
        <v>0</v>
      </c>
      <c r="L876" t="s">
        <v>109</v>
      </c>
      <c r="M876" t="s">
        <v>53</v>
      </c>
      <c r="N876" t="s">
        <v>5</v>
      </c>
      <c r="O876">
        <v>0</v>
      </c>
      <c r="P876">
        <v>0</v>
      </c>
      <c r="Q876">
        <v>300</v>
      </c>
      <c r="R876">
        <v>1665041683</v>
      </c>
      <c r="S876">
        <v>10</v>
      </c>
      <c r="T876" t="s">
        <v>118</v>
      </c>
      <c r="U876">
        <v>1</v>
      </c>
      <c r="V876">
        <v>-10</v>
      </c>
      <c r="W876">
        <v>0.5</v>
      </c>
      <c r="X876">
        <v>0</v>
      </c>
      <c r="Y876">
        <v>0.5</v>
      </c>
      <c r="Z876">
        <v>-5</v>
      </c>
      <c r="AA876">
        <v>25</v>
      </c>
      <c r="AB876">
        <v>5</v>
      </c>
      <c r="AC876">
        <v>4</v>
      </c>
      <c r="AD876">
        <v>0.25</v>
      </c>
      <c r="AE876">
        <v>0.75</v>
      </c>
      <c r="AF876">
        <v>2</v>
      </c>
      <c r="AG876">
        <v>0.5</v>
      </c>
      <c r="AH876">
        <v>0.25</v>
      </c>
      <c r="AI876">
        <v>0.625</v>
      </c>
      <c r="AJ876">
        <v>0.375</v>
      </c>
      <c r="AK876">
        <v>-6.25</v>
      </c>
      <c r="AL876">
        <v>23.4375</v>
      </c>
      <c r="AM876">
        <v>4.8412291827592711</v>
      </c>
      <c r="AN876">
        <v>0.9</v>
      </c>
      <c r="AO876">
        <v>0.38419903534316502</v>
      </c>
      <c r="AP876">
        <v>0.61580096465683498</v>
      </c>
      <c r="AQ876" s="2">
        <f>Table4[[#This Row],[Gain]]^Table4[[#This Row],[θ]]</f>
        <v>0</v>
      </c>
      <c r="AR876" s="2">
        <f>-Table4[[#This Row],[λ]]*-Table4[[#This Row],[Loss]]^Table4[[#This Row],[θ]]</f>
        <v>20</v>
      </c>
      <c r="AS876" s="2">
        <f>Table4[[#This Row],[pie_gain]]*Table4[[#This Row],[v_n_w_g]]-Table4[[#This Row],[pie_loss]]*Table4[[#This Row],[v_n_w_l]]</f>
        <v>-12.3160192931367</v>
      </c>
      <c r="AT876" s="2">
        <f>IF(Table4[[#This Row],[diff_v]]&gt;=1,1,0)</f>
        <v>0</v>
      </c>
      <c r="AU876" s="2">
        <f>Table4[[#This Row],[Gain]]^(Table4[[#This Row],[θ]]*Table4[[#This Row],[ω_p]])</f>
        <v>0</v>
      </c>
      <c r="AV876" s="2">
        <f>-Table4[[#This Row],[λ]]*-Table4[[#This Row],[Loss]]^(Table4[[#This Row],[θ]]*Table4[[#This Row],[ω_n]])</f>
        <v>20</v>
      </c>
      <c r="AW876" s="2">
        <f>Table4[[#This Row],[v_n_w_g_w]]*Table4[[#This Row],[pie_gain]]-Table4[[#This Row],[v_n_w_l_w]]*Table4[[#This Row],[pie_loss]]</f>
        <v>-12.3160192931367</v>
      </c>
      <c r="AX876" s="2">
        <f>IF(Table4[[#This Row],[diff_v_w]]&gt;=1,1,0)</f>
        <v>0</v>
      </c>
      <c r="AY876" s="2">
        <f>Table4[[#This Row],[Gain]]^(Table4[[#This Row],[θ]])*Table4[[#This Row],[ω_p2]]</f>
        <v>0</v>
      </c>
      <c r="AZ876" s="2">
        <f>-Table4[[#This Row],[λ]]*-Table4[[#This Row],[Loss]]^(Table4[[#This Row],[θ]])*Table4[[#This Row],[ω_n2]]</f>
        <v>20</v>
      </c>
      <c r="BA876" s="2">
        <f>Table4[[#This Row],[v_n_w_g_w2]]*Table4[[#This Row],[pie_gain]]-Table4[[#This Row],[v_n_w_l_w2]]*Table4[[#This Row],[pie_loss]]</f>
        <v>-12.3160192931367</v>
      </c>
      <c r="BB876" s="2">
        <f>IF(Table4[[#This Row],[diff_v_w2]]&gt;=1,1,0)</f>
        <v>0</v>
      </c>
      <c r="BC876" s="2">
        <f>Table4[[#This Row],[Gain]]^(Table4[[#This Row],[θ]]+Table4[[#This Row],[ω_p3]])</f>
        <v>0</v>
      </c>
      <c r="BD876" s="2">
        <f>-Table4[[#This Row],[λ]]*-Table4[[#This Row],[Loss]]^(Table4[[#This Row],[θ]]+Table4[[#This Row],[ω_n3]])</f>
        <v>20</v>
      </c>
      <c r="BE876" s="2">
        <f>Table4[[#This Row],[v_n_w_g_w3]]*Table4[[#This Row],[pie_gain]]-Table4[[#This Row],[v_n_w_l_w3]]*Table4[[#This Row],[pie_loss]]</f>
        <v>-12.3160192931367</v>
      </c>
      <c r="BF876" s="2">
        <f>IF(Table4[[#This Row],[diff_v_w3]]&gt;=1,1,0)</f>
        <v>0</v>
      </c>
      <c r="BG876" s="2">
        <f>(Table4[[#This Row],[Accept]]-Table4[[#This Row],[projected_M1]])</f>
        <v>0</v>
      </c>
      <c r="BH876" s="2">
        <f>(Table4[[#This Row],[Accept]]-Table4[[#This Row],[projected_M2]])</f>
        <v>0</v>
      </c>
      <c r="BI876" s="2">
        <f>(Table4[[#This Row],[Accept]]-Table4[[#This Row],[projected_M3]])</f>
        <v>0</v>
      </c>
      <c r="BJ876" s="2">
        <f>(Table4[[#This Row],[Accept]]-Table4[[#This Row],[projected_M4]])</f>
        <v>0</v>
      </c>
    </row>
    <row r="877" spans="1:62" x14ac:dyDescent="0.3">
      <c r="A877">
        <v>7</v>
      </c>
      <c r="B877" t="s">
        <v>48</v>
      </c>
      <c r="C877">
        <v>1</v>
      </c>
      <c r="D877">
        <v>-2</v>
      </c>
      <c r="E877" s="22">
        <f>IF(Table4[[#This Row],[Trial]]="G1",Table4[[#This Row],[Balance]]/100,IF(Table4[[#This Row],[Trial]]="G2",Table4[[#This Row],[Balance]]/200,Table4[[#This Row],[Balance]]/500))</f>
        <v>1.5</v>
      </c>
      <c r="F877" s="22">
        <f>IF(Table4[[#This Row],[Net_Balance]]&gt;1,1+(Table4[[#This Row],[Net_Balance]]-1)/$F$974,1)</f>
        <v>1.0071428571428571</v>
      </c>
      <c r="G877" s="22">
        <f>IF(Table4[[#This Row],[Net_Balance]]&lt;1,1-(1-Table4[[#This Row],[Net_Balance]])/$F$974,1)</f>
        <v>1</v>
      </c>
      <c r="H877" s="22">
        <f>IF(Table4[[#This Row],[Net_Balance]]&gt;1,1+(Table4[[#This Row],[Net_Balance]]-1)/$H$974,1)</f>
        <v>1.0049999999999999</v>
      </c>
      <c r="I877" s="22">
        <f>IF(Table4[[#This Row],[Net_Balance]]&lt;1,1-(1-Table4[[#This Row],[Net_Balance]])/$H$974,1)</f>
        <v>1</v>
      </c>
      <c r="J877" s="22">
        <f>IF(Table4[[#This Row],[Net_Balance]]&gt;1,(Table4[[#This Row],[Net_Balance]]-1)/$J$974,0)</f>
        <v>0.01</v>
      </c>
      <c r="K877" s="22">
        <f>IF(Table4[[#This Row],[Net_Balance]]&lt;1,-(1-Table4[[#This Row],[Net_Balance]])/$J$974,0)</f>
        <v>0</v>
      </c>
      <c r="L877" t="s">
        <v>109</v>
      </c>
      <c r="M877" t="s">
        <v>87</v>
      </c>
      <c r="N877" t="s">
        <v>5</v>
      </c>
      <c r="O877">
        <v>0</v>
      </c>
      <c r="P877">
        <v>0</v>
      </c>
      <c r="Q877">
        <v>300</v>
      </c>
      <c r="R877">
        <v>1665041687</v>
      </c>
      <c r="S877">
        <v>4</v>
      </c>
      <c r="T877" t="s">
        <v>118</v>
      </c>
      <c r="U877">
        <v>1</v>
      </c>
      <c r="V877">
        <v>-90</v>
      </c>
      <c r="W877">
        <v>0.5</v>
      </c>
      <c r="X877">
        <v>90</v>
      </c>
      <c r="Y877">
        <v>0.5</v>
      </c>
      <c r="Z877">
        <v>0</v>
      </c>
      <c r="AA877">
        <v>8100</v>
      </c>
      <c r="AB877">
        <v>90</v>
      </c>
      <c r="AC877">
        <v>2</v>
      </c>
      <c r="AD877">
        <v>0.25</v>
      </c>
      <c r="AE877">
        <v>0.75</v>
      </c>
      <c r="AF877">
        <v>2</v>
      </c>
      <c r="AG877">
        <v>0.5</v>
      </c>
      <c r="AH877">
        <v>0.25</v>
      </c>
      <c r="AI877">
        <v>0.625</v>
      </c>
      <c r="AJ877">
        <v>0.375</v>
      </c>
      <c r="AK877">
        <v>-22.5</v>
      </c>
      <c r="AL877">
        <v>7593.75</v>
      </c>
      <c r="AM877">
        <v>87.142125289666879</v>
      </c>
      <c r="AN877">
        <v>0.9</v>
      </c>
      <c r="AO877">
        <v>0.38419903534316502</v>
      </c>
      <c r="AP877">
        <v>0.61580096465683498</v>
      </c>
      <c r="AQ877" s="2">
        <f>Table4[[#This Row],[Gain]]^Table4[[#This Row],[θ]]</f>
        <v>90</v>
      </c>
      <c r="AR877" s="2">
        <f>-Table4[[#This Row],[λ]]*-Table4[[#This Row],[Loss]]^Table4[[#This Row],[θ]]</f>
        <v>180</v>
      </c>
      <c r="AS877" s="2">
        <f>Table4[[#This Row],[pie_gain]]*Table4[[#This Row],[v_n_w_g]]-Table4[[#This Row],[pie_loss]]*Table4[[#This Row],[v_n_w_l]]</f>
        <v>-76.266260457345453</v>
      </c>
      <c r="AT877" s="2">
        <f>IF(Table4[[#This Row],[diff_v]]&gt;=1,1,0)</f>
        <v>0</v>
      </c>
      <c r="AU877" s="2">
        <f>Table4[[#This Row],[Gain]]^(Table4[[#This Row],[θ]]*Table4[[#This Row],[ω_p]])</f>
        <v>92.939725299381166</v>
      </c>
      <c r="AV877" s="2">
        <f>-Table4[[#This Row],[λ]]*-Table4[[#This Row],[Loss]]^(Table4[[#This Row],[θ]]*Table4[[#This Row],[ω_n]])</f>
        <v>180</v>
      </c>
      <c r="AW877" s="2">
        <f>Table4[[#This Row],[v_n_w_g_w]]*Table4[[#This Row],[pie_gain]]-Table4[[#This Row],[v_n_w_l_w]]*Table4[[#This Row],[pie_loss]]</f>
        <v>-75.136820833149301</v>
      </c>
      <c r="AX877" s="2">
        <f>IF(Table4[[#This Row],[diff_v_w]]&gt;=1,1,0)</f>
        <v>0</v>
      </c>
      <c r="AY877" s="2">
        <f>Table4[[#This Row],[Gain]]^(Table4[[#This Row],[θ]])*Table4[[#This Row],[ω_p2]]</f>
        <v>90.449999999999989</v>
      </c>
      <c r="AZ877" s="2">
        <f>-Table4[[#This Row],[λ]]*-Table4[[#This Row],[Loss]]^(Table4[[#This Row],[θ]])*Table4[[#This Row],[ω_n2]]</f>
        <v>180</v>
      </c>
      <c r="BA877" s="2">
        <f>Table4[[#This Row],[v_n_w_g_w2]]*Table4[[#This Row],[pie_gain]]-Table4[[#This Row],[v_n_w_l_w2]]*Table4[[#This Row],[pie_loss]]</f>
        <v>-76.093370891441026</v>
      </c>
      <c r="BB877" s="2">
        <f>IF(Table4[[#This Row],[diff_v_w2]]&gt;=1,1,0)</f>
        <v>0</v>
      </c>
      <c r="BC877" s="2">
        <f>Table4[[#This Row],[Gain]]^(Table4[[#This Row],[θ]]+Table4[[#This Row],[ω_p3]])</f>
        <v>94.14232821083165</v>
      </c>
      <c r="BD877" s="2">
        <f>-Table4[[#This Row],[λ]]*-Table4[[#This Row],[Loss]]^(Table4[[#This Row],[θ]]+Table4[[#This Row],[ω_n3]])</f>
        <v>180</v>
      </c>
      <c r="BE877" s="2">
        <f>Table4[[#This Row],[v_n_w_g_w3]]*Table4[[#This Row],[pie_gain]]-Table4[[#This Row],[v_n_w_l_w3]]*Table4[[#This Row],[pie_loss]]</f>
        <v>-74.674781954669157</v>
      </c>
      <c r="BF877" s="2">
        <f>IF(Table4[[#This Row],[diff_v_w3]]&gt;=1,1,0)</f>
        <v>0</v>
      </c>
      <c r="BG877" s="2">
        <f>(Table4[[#This Row],[Accept]]-Table4[[#This Row],[projected_M1]])</f>
        <v>0</v>
      </c>
      <c r="BH877" s="2">
        <f>(Table4[[#This Row],[Accept]]-Table4[[#This Row],[projected_M2]])</f>
        <v>0</v>
      </c>
      <c r="BI877" s="2">
        <f>(Table4[[#This Row],[Accept]]-Table4[[#This Row],[projected_M3]])</f>
        <v>0</v>
      </c>
      <c r="BJ877" s="2">
        <f>(Table4[[#This Row],[Accept]]-Table4[[#This Row],[projected_M4]])</f>
        <v>0</v>
      </c>
    </row>
    <row r="878" spans="1:62" x14ac:dyDescent="0.3">
      <c r="A878">
        <v>8</v>
      </c>
      <c r="B878" t="s">
        <v>48</v>
      </c>
      <c r="C878">
        <v>1</v>
      </c>
      <c r="D878">
        <v>-2</v>
      </c>
      <c r="E878" s="22">
        <f>IF(Table4[[#This Row],[Trial]]="G1",Table4[[#This Row],[Balance]]/100,IF(Table4[[#This Row],[Trial]]="G2",Table4[[#This Row],[Balance]]/200,Table4[[#This Row],[Balance]]/500))</f>
        <v>1.5</v>
      </c>
      <c r="F878" s="22">
        <f>IF(Table4[[#This Row],[Net_Balance]]&gt;1,1+(Table4[[#This Row],[Net_Balance]]-1)/$F$974,1)</f>
        <v>1.0071428571428571</v>
      </c>
      <c r="G878" s="22">
        <f>IF(Table4[[#This Row],[Net_Balance]]&lt;1,1-(1-Table4[[#This Row],[Net_Balance]])/$F$974,1)</f>
        <v>1</v>
      </c>
      <c r="H878" s="22">
        <f>IF(Table4[[#This Row],[Net_Balance]]&gt;1,1+(Table4[[#This Row],[Net_Balance]]-1)/$H$974,1)</f>
        <v>1.0049999999999999</v>
      </c>
      <c r="I878" s="22">
        <f>IF(Table4[[#This Row],[Net_Balance]]&lt;1,1-(1-Table4[[#This Row],[Net_Balance]])/$H$974,1)</f>
        <v>1</v>
      </c>
      <c r="J878" s="22">
        <f>IF(Table4[[#This Row],[Net_Balance]]&gt;1,(Table4[[#This Row],[Net_Balance]]-1)/$J$974,0)</f>
        <v>0.01</v>
      </c>
      <c r="K878" s="22">
        <f>IF(Table4[[#This Row],[Net_Balance]]&lt;1,-(1-Table4[[#This Row],[Net_Balance]])/$J$974,0)</f>
        <v>0</v>
      </c>
      <c r="L878" t="s">
        <v>109</v>
      </c>
      <c r="M878" t="s">
        <v>98</v>
      </c>
      <c r="N878" t="s">
        <v>5</v>
      </c>
      <c r="O878">
        <v>0</v>
      </c>
      <c r="P878">
        <v>0</v>
      </c>
      <c r="Q878">
        <v>300</v>
      </c>
      <c r="R878">
        <v>1665041690</v>
      </c>
      <c r="S878">
        <v>3</v>
      </c>
      <c r="T878" t="s">
        <v>117</v>
      </c>
      <c r="U878">
        <v>0</v>
      </c>
      <c r="V878">
        <v>-10</v>
      </c>
      <c r="W878">
        <v>0.5</v>
      </c>
      <c r="X878">
        <v>0</v>
      </c>
      <c r="Y878">
        <v>0.5</v>
      </c>
      <c r="Z878">
        <v>-5</v>
      </c>
      <c r="AA878">
        <v>25</v>
      </c>
      <c r="AB878">
        <v>5</v>
      </c>
      <c r="AC878">
        <v>2</v>
      </c>
      <c r="AD878">
        <v>0.25</v>
      </c>
      <c r="AE878">
        <v>0.75</v>
      </c>
      <c r="AF878">
        <v>2</v>
      </c>
      <c r="AG878">
        <v>0.5</v>
      </c>
      <c r="AH878">
        <v>0.25</v>
      </c>
      <c r="AI878">
        <v>0.625</v>
      </c>
      <c r="AJ878">
        <v>0.375</v>
      </c>
      <c r="AK878">
        <v>-6.25</v>
      </c>
      <c r="AL878">
        <v>23.4375</v>
      </c>
      <c r="AM878">
        <v>4.8412291827592711</v>
      </c>
      <c r="AN878">
        <v>0.9</v>
      </c>
      <c r="AO878">
        <v>0.38419903534316502</v>
      </c>
      <c r="AP878">
        <v>0.61580096465683498</v>
      </c>
      <c r="AQ878" s="2">
        <f>Table4[[#This Row],[Gain]]^Table4[[#This Row],[θ]]</f>
        <v>0</v>
      </c>
      <c r="AR878" s="2">
        <f>-Table4[[#This Row],[λ]]*-Table4[[#This Row],[Loss]]^Table4[[#This Row],[θ]]</f>
        <v>20</v>
      </c>
      <c r="AS878" s="2">
        <f>Table4[[#This Row],[pie_gain]]*Table4[[#This Row],[v_n_w_g]]-Table4[[#This Row],[pie_loss]]*Table4[[#This Row],[v_n_w_l]]</f>
        <v>-12.3160192931367</v>
      </c>
      <c r="AT878" s="2">
        <f>IF(Table4[[#This Row],[diff_v]]&gt;=1,1,0)</f>
        <v>0</v>
      </c>
      <c r="AU878" s="2">
        <f>Table4[[#This Row],[Gain]]^(Table4[[#This Row],[θ]]*Table4[[#This Row],[ω_p]])</f>
        <v>0</v>
      </c>
      <c r="AV878" s="2">
        <f>-Table4[[#This Row],[λ]]*-Table4[[#This Row],[Loss]]^(Table4[[#This Row],[θ]]*Table4[[#This Row],[ω_n]])</f>
        <v>20</v>
      </c>
      <c r="AW878" s="2">
        <f>Table4[[#This Row],[v_n_w_g_w]]*Table4[[#This Row],[pie_gain]]-Table4[[#This Row],[v_n_w_l_w]]*Table4[[#This Row],[pie_loss]]</f>
        <v>-12.3160192931367</v>
      </c>
      <c r="AX878" s="2">
        <f>IF(Table4[[#This Row],[diff_v_w]]&gt;=1,1,0)</f>
        <v>0</v>
      </c>
      <c r="AY878" s="2">
        <f>Table4[[#This Row],[Gain]]^(Table4[[#This Row],[θ]])*Table4[[#This Row],[ω_p2]]</f>
        <v>0</v>
      </c>
      <c r="AZ878" s="2">
        <f>-Table4[[#This Row],[λ]]*-Table4[[#This Row],[Loss]]^(Table4[[#This Row],[θ]])*Table4[[#This Row],[ω_n2]]</f>
        <v>20</v>
      </c>
      <c r="BA878" s="2">
        <f>Table4[[#This Row],[v_n_w_g_w2]]*Table4[[#This Row],[pie_gain]]-Table4[[#This Row],[v_n_w_l_w2]]*Table4[[#This Row],[pie_loss]]</f>
        <v>-12.3160192931367</v>
      </c>
      <c r="BB878" s="2">
        <f>IF(Table4[[#This Row],[diff_v_w2]]&gt;=1,1,0)</f>
        <v>0</v>
      </c>
      <c r="BC878" s="2">
        <f>Table4[[#This Row],[Gain]]^(Table4[[#This Row],[θ]]+Table4[[#This Row],[ω_p3]])</f>
        <v>0</v>
      </c>
      <c r="BD878" s="2">
        <f>-Table4[[#This Row],[λ]]*-Table4[[#This Row],[Loss]]^(Table4[[#This Row],[θ]]+Table4[[#This Row],[ω_n3]])</f>
        <v>20</v>
      </c>
      <c r="BE878" s="2">
        <f>Table4[[#This Row],[v_n_w_g_w3]]*Table4[[#This Row],[pie_gain]]-Table4[[#This Row],[v_n_w_l_w3]]*Table4[[#This Row],[pie_loss]]</f>
        <v>-12.3160192931367</v>
      </c>
      <c r="BF878" s="2">
        <f>IF(Table4[[#This Row],[diff_v_w3]]&gt;=1,1,0)</f>
        <v>0</v>
      </c>
      <c r="BG878" s="2">
        <f>(Table4[[#This Row],[Accept]]-Table4[[#This Row],[projected_M1]])</f>
        <v>0</v>
      </c>
      <c r="BH878" s="2">
        <f>(Table4[[#This Row],[Accept]]-Table4[[#This Row],[projected_M2]])</f>
        <v>0</v>
      </c>
      <c r="BI878" s="2">
        <f>(Table4[[#This Row],[Accept]]-Table4[[#This Row],[projected_M3]])</f>
        <v>0</v>
      </c>
      <c r="BJ878" s="2">
        <f>(Table4[[#This Row],[Accept]]-Table4[[#This Row],[projected_M4]])</f>
        <v>0</v>
      </c>
    </row>
    <row r="879" spans="1:62" x14ac:dyDescent="0.3">
      <c r="A879">
        <v>10</v>
      </c>
      <c r="B879" t="s">
        <v>48</v>
      </c>
      <c r="C879">
        <v>1</v>
      </c>
      <c r="D879">
        <v>-2</v>
      </c>
      <c r="E879" s="22">
        <f>IF(Table4[[#This Row],[Trial]]="G1",Table4[[#This Row],[Balance]]/100,IF(Table4[[#This Row],[Trial]]="G2",Table4[[#This Row],[Balance]]/200,Table4[[#This Row],[Balance]]/500))</f>
        <v>1.6</v>
      </c>
      <c r="F879" s="22">
        <f>IF(Table4[[#This Row],[Net_Balance]]&gt;1,1+(Table4[[#This Row],[Net_Balance]]-1)/$F$974,1)</f>
        <v>1.0085714285714287</v>
      </c>
      <c r="G879" s="22">
        <f>IF(Table4[[#This Row],[Net_Balance]]&lt;1,1-(1-Table4[[#This Row],[Net_Balance]])/$F$974,1)</f>
        <v>1</v>
      </c>
      <c r="H879" s="22">
        <f>IF(Table4[[#This Row],[Net_Balance]]&gt;1,1+(Table4[[#This Row],[Net_Balance]]-1)/$H$974,1)</f>
        <v>1.006</v>
      </c>
      <c r="I879" s="22">
        <f>IF(Table4[[#This Row],[Net_Balance]]&lt;1,1-(1-Table4[[#This Row],[Net_Balance]])/$H$974,1)</f>
        <v>1</v>
      </c>
      <c r="J879" s="22">
        <f>IF(Table4[[#This Row],[Net_Balance]]&gt;1,(Table4[[#This Row],[Net_Balance]]-1)/$J$974,0)</f>
        <v>1.2000000000000002E-2</v>
      </c>
      <c r="K879" s="22">
        <f>IF(Table4[[#This Row],[Net_Balance]]&lt;1,-(1-Table4[[#This Row],[Net_Balance]])/$J$974,0)</f>
        <v>0</v>
      </c>
      <c r="L879" t="s">
        <v>109</v>
      </c>
      <c r="M879" t="s">
        <v>66</v>
      </c>
      <c r="N879" t="s">
        <v>7</v>
      </c>
      <c r="O879">
        <v>1</v>
      </c>
      <c r="P879">
        <v>20</v>
      </c>
      <c r="Q879">
        <v>320</v>
      </c>
      <c r="R879">
        <v>1665041698</v>
      </c>
      <c r="S879">
        <v>6</v>
      </c>
      <c r="T879" t="s">
        <v>118</v>
      </c>
      <c r="U879">
        <v>1</v>
      </c>
      <c r="V879">
        <v>-10</v>
      </c>
      <c r="W879">
        <v>0.5</v>
      </c>
      <c r="X879">
        <v>20</v>
      </c>
      <c r="Y879">
        <v>0.5</v>
      </c>
      <c r="Z879">
        <v>5</v>
      </c>
      <c r="AA879">
        <v>225</v>
      </c>
      <c r="AB879">
        <v>15</v>
      </c>
      <c r="AC879">
        <v>2</v>
      </c>
      <c r="AD879">
        <v>0.25</v>
      </c>
      <c r="AE879">
        <v>0.75</v>
      </c>
      <c r="AF879">
        <v>2</v>
      </c>
      <c r="AG879">
        <v>0.5</v>
      </c>
      <c r="AH879">
        <v>0.25</v>
      </c>
      <c r="AI879">
        <v>0.625</v>
      </c>
      <c r="AJ879">
        <v>0.375</v>
      </c>
      <c r="AK879">
        <v>1.25</v>
      </c>
      <c r="AL879">
        <v>210.9375</v>
      </c>
      <c r="AM879">
        <v>14.523687548277813</v>
      </c>
      <c r="AN879">
        <v>0.9</v>
      </c>
      <c r="AO879">
        <v>0.38419903534316502</v>
      </c>
      <c r="AP879">
        <v>0.61580096465683498</v>
      </c>
      <c r="AQ879" s="2">
        <f>Table4[[#This Row],[Gain]]^Table4[[#This Row],[θ]]</f>
        <v>20</v>
      </c>
      <c r="AR879" s="2">
        <f>-Table4[[#This Row],[λ]]*-Table4[[#This Row],[Loss]]^Table4[[#This Row],[θ]]</f>
        <v>20</v>
      </c>
      <c r="AS879" s="2">
        <f>Table4[[#This Row],[pie_gain]]*Table4[[#This Row],[v_n_w_g]]-Table4[[#This Row],[pie_loss]]*Table4[[#This Row],[v_n_w_l]]</f>
        <v>-4.6320385862733993</v>
      </c>
      <c r="AT879" s="2">
        <f>IF(Table4[[#This Row],[diff_v]]&gt;=1,1,0)</f>
        <v>0</v>
      </c>
      <c r="AU879" s="2">
        <f>Table4[[#This Row],[Gain]]^(Table4[[#This Row],[θ]]*Table4[[#This Row],[ω_p]])</f>
        <v>20.520204348479488</v>
      </c>
      <c r="AV879" s="2">
        <f>-Table4[[#This Row],[λ]]*-Table4[[#This Row],[Loss]]^(Table4[[#This Row],[θ]]*Table4[[#This Row],[ω_n]])</f>
        <v>20</v>
      </c>
      <c r="AW879" s="2">
        <f>Table4[[#This Row],[v_n_w_g_w]]*Table4[[#This Row],[pie_gain]]-Table4[[#This Row],[v_n_w_l_w]]*Table4[[#This Row],[pie_loss]]</f>
        <v>-4.4321765774062598</v>
      </c>
      <c r="AX879" s="2">
        <f>IF(Table4[[#This Row],[diff_v_w]]&gt;=1,1,0)</f>
        <v>0</v>
      </c>
      <c r="AY879" s="2">
        <f>Table4[[#This Row],[Gain]]^(Table4[[#This Row],[θ]])*Table4[[#This Row],[ω_p2]]</f>
        <v>20.12</v>
      </c>
      <c r="AZ879" s="2">
        <f>-Table4[[#This Row],[λ]]*-Table4[[#This Row],[Loss]]^(Table4[[#This Row],[θ]])*Table4[[#This Row],[ω_n2]]</f>
        <v>20</v>
      </c>
      <c r="BA879" s="2">
        <f>Table4[[#This Row],[v_n_w_g_w2]]*Table4[[#This Row],[pie_gain]]-Table4[[#This Row],[v_n_w_l_w2]]*Table4[[#This Row],[pie_loss]]</f>
        <v>-4.585934702032219</v>
      </c>
      <c r="BB879" s="2">
        <f>IF(Table4[[#This Row],[diff_v_w2]]&gt;=1,1,0)</f>
        <v>0</v>
      </c>
      <c r="BC879" s="2">
        <f>Table4[[#This Row],[Gain]]^(Table4[[#This Row],[θ]]+Table4[[#This Row],[ω_p3]])</f>
        <v>20.732055157749663</v>
      </c>
      <c r="BD879" s="2">
        <f>-Table4[[#This Row],[λ]]*-Table4[[#This Row],[Loss]]^(Table4[[#This Row],[θ]]+Table4[[#This Row],[ω_n3]])</f>
        <v>20</v>
      </c>
      <c r="BE879" s="2">
        <f>Table4[[#This Row],[v_n_w_g_w3]]*Table4[[#This Row],[pie_gain]]-Table4[[#This Row],[v_n_w_l_w3]]*Table4[[#This Row],[pie_loss]]</f>
        <v>-4.3507837008479902</v>
      </c>
      <c r="BF879" s="2">
        <f>IF(Table4[[#This Row],[diff_v_w3]]&gt;=1,1,0)</f>
        <v>0</v>
      </c>
      <c r="BG879" s="2">
        <f>(Table4[[#This Row],[Accept]]-Table4[[#This Row],[projected_M1]])</f>
        <v>1</v>
      </c>
      <c r="BH879" s="2">
        <f>(Table4[[#This Row],[Accept]]-Table4[[#This Row],[projected_M2]])</f>
        <v>1</v>
      </c>
      <c r="BI879" s="2">
        <f>(Table4[[#This Row],[Accept]]-Table4[[#This Row],[projected_M3]])</f>
        <v>1</v>
      </c>
      <c r="BJ879" s="2">
        <f>(Table4[[#This Row],[Accept]]-Table4[[#This Row],[projected_M4]])</f>
        <v>1</v>
      </c>
    </row>
    <row r="880" spans="1:62" x14ac:dyDescent="0.3">
      <c r="A880">
        <v>11</v>
      </c>
      <c r="B880" t="s">
        <v>48</v>
      </c>
      <c r="C880">
        <v>1</v>
      </c>
      <c r="D880">
        <v>-2</v>
      </c>
      <c r="E880" s="22">
        <f>IF(Table4[[#This Row],[Trial]]="G1",Table4[[#This Row],[Balance]]/100,IF(Table4[[#This Row],[Trial]]="G2",Table4[[#This Row],[Balance]]/200,Table4[[#This Row],[Balance]]/500))</f>
        <v>1.6</v>
      </c>
      <c r="F880" s="22">
        <f>IF(Table4[[#This Row],[Net_Balance]]&gt;1,1+(Table4[[#This Row],[Net_Balance]]-1)/$F$974,1)</f>
        <v>1.0085714285714287</v>
      </c>
      <c r="G880" s="22">
        <f>IF(Table4[[#This Row],[Net_Balance]]&lt;1,1-(1-Table4[[#This Row],[Net_Balance]])/$F$974,1)</f>
        <v>1</v>
      </c>
      <c r="H880" s="22">
        <f>IF(Table4[[#This Row],[Net_Balance]]&gt;1,1+(Table4[[#This Row],[Net_Balance]]-1)/$H$974,1)</f>
        <v>1.006</v>
      </c>
      <c r="I880" s="22">
        <f>IF(Table4[[#This Row],[Net_Balance]]&lt;1,1-(1-Table4[[#This Row],[Net_Balance]])/$H$974,1)</f>
        <v>1</v>
      </c>
      <c r="J880" s="22">
        <f>IF(Table4[[#This Row],[Net_Balance]]&gt;1,(Table4[[#This Row],[Net_Balance]]-1)/$J$974,0)</f>
        <v>1.2000000000000002E-2</v>
      </c>
      <c r="K880" s="22">
        <f>IF(Table4[[#This Row],[Net_Balance]]&lt;1,-(1-Table4[[#This Row],[Net_Balance]])/$J$974,0)</f>
        <v>0</v>
      </c>
      <c r="L880" t="s">
        <v>109</v>
      </c>
      <c r="M880" t="s">
        <v>54</v>
      </c>
      <c r="N880" t="s">
        <v>5</v>
      </c>
      <c r="O880">
        <v>0</v>
      </c>
      <c r="P880">
        <v>0</v>
      </c>
      <c r="Q880">
        <v>320</v>
      </c>
      <c r="R880">
        <v>1665041703</v>
      </c>
      <c r="S880">
        <v>5</v>
      </c>
      <c r="T880" t="s">
        <v>117</v>
      </c>
      <c r="U880">
        <v>0</v>
      </c>
      <c r="V880">
        <v>-50</v>
      </c>
      <c r="W880">
        <v>0.5</v>
      </c>
      <c r="X880">
        <v>40</v>
      </c>
      <c r="Y880">
        <v>0.5</v>
      </c>
      <c r="Z880">
        <v>-5</v>
      </c>
      <c r="AA880">
        <v>2025</v>
      </c>
      <c r="AB880">
        <v>45</v>
      </c>
      <c r="AC880">
        <v>4</v>
      </c>
      <c r="AD880">
        <v>0.25</v>
      </c>
      <c r="AE880">
        <v>0.75</v>
      </c>
      <c r="AF880">
        <v>1</v>
      </c>
      <c r="AG880">
        <v>0.25</v>
      </c>
      <c r="AH880">
        <v>0.5</v>
      </c>
      <c r="AI880">
        <v>0.375</v>
      </c>
      <c r="AJ880">
        <v>0.625</v>
      </c>
      <c r="AK880">
        <v>6.25</v>
      </c>
      <c r="AL880">
        <v>1898.4375</v>
      </c>
      <c r="AM880">
        <v>43.571062644833439</v>
      </c>
      <c r="AN880">
        <v>0.9</v>
      </c>
      <c r="AO880">
        <v>0.60844334427391233</v>
      </c>
      <c r="AP880">
        <v>0.39155665572608767</v>
      </c>
      <c r="AQ880" s="2">
        <f>Table4[[#This Row],[Gain]]^Table4[[#This Row],[θ]]</f>
        <v>40</v>
      </c>
      <c r="AR880" s="2">
        <f>-Table4[[#This Row],[λ]]*-Table4[[#This Row],[Loss]]^Table4[[#This Row],[θ]]</f>
        <v>100</v>
      </c>
      <c r="AS880" s="2">
        <f>Table4[[#This Row],[pie_gain]]*Table4[[#This Row],[v_n_w_g]]-Table4[[#This Row],[pie_loss]]*Table4[[#This Row],[v_n_w_l]]</f>
        <v>-14.817931801652275</v>
      </c>
      <c r="AT880" s="2">
        <f>IF(Table4[[#This Row],[diff_v]]&gt;=1,1,0)</f>
        <v>0</v>
      </c>
      <c r="AU880" s="2">
        <f>Table4[[#This Row],[Gain]]^(Table4[[#This Row],[θ]]*Table4[[#This Row],[ω_p]])</f>
        <v>41.284966269924894</v>
      </c>
      <c r="AV880" s="2">
        <f>-Table4[[#This Row],[λ]]*-Table4[[#This Row],[Loss]]^(Table4[[#This Row],[θ]]*Table4[[#This Row],[ω_n]])</f>
        <v>100</v>
      </c>
      <c r="AW880" s="2">
        <f>Table4[[#This Row],[v_n_w_g_w]]*Table4[[#This Row],[pie_gain]]-Table4[[#This Row],[v_n_w_l_w]]*Table4[[#This Row],[pie_loss]]</f>
        <v>-14.036102627099996</v>
      </c>
      <c r="AX880" s="2">
        <f>IF(Table4[[#This Row],[diff_v_w]]&gt;=1,1,0)</f>
        <v>0</v>
      </c>
      <c r="AY880" s="2">
        <f>Table4[[#This Row],[Gain]]^(Table4[[#This Row],[θ]])*Table4[[#This Row],[ω_p2]]</f>
        <v>40.24</v>
      </c>
      <c r="AZ880" s="2">
        <f>-Table4[[#This Row],[λ]]*-Table4[[#This Row],[Loss]]^(Table4[[#This Row],[θ]])*Table4[[#This Row],[ω_n2]]</f>
        <v>100</v>
      </c>
      <c r="BA880" s="2">
        <f>Table4[[#This Row],[v_n_w_g_w2]]*Table4[[#This Row],[pie_gain]]-Table4[[#This Row],[v_n_w_l_w2]]*Table4[[#This Row],[pie_loss]]</f>
        <v>-14.671905399026535</v>
      </c>
      <c r="BB880" s="2">
        <f>IF(Table4[[#This Row],[diff_v_w2]]&gt;=1,1,0)</f>
        <v>0</v>
      </c>
      <c r="BC880" s="2">
        <f>Table4[[#This Row],[Gain]]^(Table4[[#This Row],[θ]]+Table4[[#This Row],[ω_p3]])</f>
        <v>41.810437426654047</v>
      </c>
      <c r="BD880" s="2">
        <f>-Table4[[#This Row],[λ]]*-Table4[[#This Row],[Loss]]^(Table4[[#This Row],[θ]]+Table4[[#This Row],[ω_n3]])</f>
        <v>100</v>
      </c>
      <c r="BE880" s="2">
        <f>Table4[[#This Row],[v_n_w_g_w3]]*Table4[[#This Row],[pie_gain]]-Table4[[#This Row],[v_n_w_l_w3]]*Table4[[#This Row],[pie_loss]]</f>
        <v>-13.716383199180232</v>
      </c>
      <c r="BF880" s="2">
        <f>IF(Table4[[#This Row],[diff_v_w3]]&gt;=1,1,0)</f>
        <v>0</v>
      </c>
      <c r="BG880" s="2">
        <f>(Table4[[#This Row],[Accept]]-Table4[[#This Row],[projected_M1]])</f>
        <v>0</v>
      </c>
      <c r="BH880" s="2">
        <f>(Table4[[#This Row],[Accept]]-Table4[[#This Row],[projected_M2]])</f>
        <v>0</v>
      </c>
      <c r="BI880" s="2">
        <f>(Table4[[#This Row],[Accept]]-Table4[[#This Row],[projected_M3]])</f>
        <v>0</v>
      </c>
      <c r="BJ880" s="2">
        <f>(Table4[[#This Row],[Accept]]-Table4[[#This Row],[projected_M4]])</f>
        <v>0</v>
      </c>
    </row>
    <row r="881" spans="1:62" x14ac:dyDescent="0.3">
      <c r="A881">
        <v>13</v>
      </c>
      <c r="B881" t="s">
        <v>48</v>
      </c>
      <c r="C881">
        <v>1</v>
      </c>
      <c r="D881">
        <v>-2</v>
      </c>
      <c r="E881" s="22">
        <f>IF(Table4[[#This Row],[Trial]]="G1",Table4[[#This Row],[Balance]]/100,IF(Table4[[#This Row],[Trial]]="G2",Table4[[#This Row],[Balance]]/200,Table4[[#This Row],[Balance]]/500))</f>
        <v>1.6</v>
      </c>
      <c r="F881" s="22">
        <f>IF(Table4[[#This Row],[Net_Balance]]&gt;1,1+(Table4[[#This Row],[Net_Balance]]-1)/$F$974,1)</f>
        <v>1.0085714285714287</v>
      </c>
      <c r="G881" s="22">
        <f>IF(Table4[[#This Row],[Net_Balance]]&lt;1,1-(1-Table4[[#This Row],[Net_Balance]])/$F$974,1)</f>
        <v>1</v>
      </c>
      <c r="H881" s="22">
        <f>IF(Table4[[#This Row],[Net_Balance]]&gt;1,1+(Table4[[#This Row],[Net_Balance]]-1)/$H$974,1)</f>
        <v>1.006</v>
      </c>
      <c r="I881" s="22">
        <f>IF(Table4[[#This Row],[Net_Balance]]&lt;1,1-(1-Table4[[#This Row],[Net_Balance]])/$H$974,1)</f>
        <v>1</v>
      </c>
      <c r="J881" s="22">
        <f>IF(Table4[[#This Row],[Net_Balance]]&gt;1,(Table4[[#This Row],[Net_Balance]]-1)/$J$974,0)</f>
        <v>1.2000000000000002E-2</v>
      </c>
      <c r="K881" s="22">
        <f>IF(Table4[[#This Row],[Net_Balance]]&lt;1,-(1-Table4[[#This Row],[Net_Balance]])/$J$974,0)</f>
        <v>0</v>
      </c>
      <c r="L881" t="s">
        <v>109</v>
      </c>
      <c r="M881" t="s">
        <v>99</v>
      </c>
      <c r="N881" t="s">
        <v>7</v>
      </c>
      <c r="O881">
        <v>1</v>
      </c>
      <c r="P881">
        <v>0</v>
      </c>
      <c r="Q881">
        <v>320</v>
      </c>
      <c r="R881">
        <v>1665041715</v>
      </c>
      <c r="S881">
        <v>7</v>
      </c>
      <c r="T881" t="s">
        <v>118</v>
      </c>
      <c r="U881">
        <v>1</v>
      </c>
      <c r="V881">
        <v>0</v>
      </c>
      <c r="W881">
        <v>0.5</v>
      </c>
      <c r="X881">
        <v>10</v>
      </c>
      <c r="Y881">
        <v>0.5</v>
      </c>
      <c r="Z881">
        <v>5</v>
      </c>
      <c r="AA881">
        <v>25</v>
      </c>
      <c r="AB881">
        <v>5</v>
      </c>
      <c r="AC881">
        <v>2</v>
      </c>
      <c r="AD881">
        <v>0.25</v>
      </c>
      <c r="AE881">
        <v>0.75</v>
      </c>
      <c r="AF881">
        <v>2</v>
      </c>
      <c r="AG881">
        <v>0.5</v>
      </c>
      <c r="AH881">
        <v>0.25</v>
      </c>
      <c r="AI881">
        <v>0.625</v>
      </c>
      <c r="AJ881">
        <v>0.375</v>
      </c>
      <c r="AK881">
        <v>3.75</v>
      </c>
      <c r="AL881">
        <v>23.4375</v>
      </c>
      <c r="AM881">
        <v>4.8412291827592711</v>
      </c>
      <c r="AN881">
        <v>0.9</v>
      </c>
      <c r="AO881">
        <v>0.38419903534316502</v>
      </c>
      <c r="AP881">
        <v>0.61580096465683498</v>
      </c>
      <c r="AQ881" s="2">
        <f>Table4[[#This Row],[Gain]]^Table4[[#This Row],[θ]]</f>
        <v>10</v>
      </c>
      <c r="AR881" s="2">
        <f>-Table4[[#This Row],[λ]]*-Table4[[#This Row],[Loss]]^Table4[[#This Row],[θ]]</f>
        <v>0</v>
      </c>
      <c r="AS881" s="2">
        <f>Table4[[#This Row],[pie_gain]]*Table4[[#This Row],[v_n_w_g]]-Table4[[#This Row],[pie_loss]]*Table4[[#This Row],[v_n_w_l]]</f>
        <v>3.8419903534316502</v>
      </c>
      <c r="AT881" s="2">
        <f>IF(Table4[[#This Row],[diff_v]]&gt;=1,1,0)</f>
        <v>1</v>
      </c>
      <c r="AU881" s="2">
        <f>Table4[[#This Row],[Gain]]^(Table4[[#This Row],[θ]]*Table4[[#This Row],[ω_p]])</f>
        <v>10.199324949191075</v>
      </c>
      <c r="AV881" s="2">
        <f>-Table4[[#This Row],[λ]]*-Table4[[#This Row],[Loss]]^(Table4[[#This Row],[θ]]*Table4[[#This Row],[ω_n]])</f>
        <v>0</v>
      </c>
      <c r="AW881" s="2">
        <f>Table4[[#This Row],[v_n_w_g_w]]*Table4[[#This Row],[pie_gain]]-Table4[[#This Row],[v_n_w_l_w]]*Table4[[#This Row],[pie_loss]]</f>
        <v>3.9185708066306866</v>
      </c>
      <c r="AX881" s="2">
        <f>IF(Table4[[#This Row],[diff_v_w]]&gt;=1,1,0)</f>
        <v>1</v>
      </c>
      <c r="AY881" s="2">
        <f>Table4[[#This Row],[Gain]]^(Table4[[#This Row],[θ]])*Table4[[#This Row],[ω_p2]]</f>
        <v>10.06</v>
      </c>
      <c r="AZ881" s="2">
        <f>-Table4[[#This Row],[λ]]*-Table4[[#This Row],[Loss]]^(Table4[[#This Row],[θ]])*Table4[[#This Row],[ω_n2]]</f>
        <v>0</v>
      </c>
      <c r="BA881" s="2">
        <f>Table4[[#This Row],[v_n_w_g_w2]]*Table4[[#This Row],[pie_gain]]-Table4[[#This Row],[v_n_w_l_w2]]*Table4[[#This Row],[pie_loss]]</f>
        <v>3.8650422955522403</v>
      </c>
      <c r="BB881" s="2">
        <f>IF(Table4[[#This Row],[diff_v_w2]]&gt;=1,1,0)</f>
        <v>1</v>
      </c>
      <c r="BC881" s="2">
        <f>Table4[[#This Row],[Gain]]^(Table4[[#This Row],[θ]]+Table4[[#This Row],[ω_p3]])</f>
        <v>10.280162981264738</v>
      </c>
      <c r="BD881" s="2">
        <f>-Table4[[#This Row],[λ]]*-Table4[[#This Row],[Loss]]^(Table4[[#This Row],[θ]]+Table4[[#This Row],[ω_n3]])</f>
        <v>0</v>
      </c>
      <c r="BE881" s="2">
        <f>Table4[[#This Row],[v_n_w_g_w3]]*Table4[[#This Row],[pie_gain]]-Table4[[#This Row],[v_n_w_l_w3]]*Table4[[#This Row],[pie_loss]]</f>
        <v>3.9496287005724278</v>
      </c>
      <c r="BF881" s="2">
        <f>IF(Table4[[#This Row],[diff_v_w3]]&gt;=1,1,0)</f>
        <v>1</v>
      </c>
      <c r="BG881" s="2">
        <f>(Table4[[#This Row],[Accept]]-Table4[[#This Row],[projected_M1]])</f>
        <v>0</v>
      </c>
      <c r="BH881" s="2">
        <f>(Table4[[#This Row],[Accept]]-Table4[[#This Row],[projected_M2]])</f>
        <v>0</v>
      </c>
      <c r="BI881" s="2">
        <f>(Table4[[#This Row],[Accept]]-Table4[[#This Row],[projected_M3]])</f>
        <v>0</v>
      </c>
      <c r="BJ881" s="2">
        <f>(Table4[[#This Row],[Accept]]-Table4[[#This Row],[projected_M4]])</f>
        <v>0</v>
      </c>
    </row>
    <row r="882" spans="1:62" x14ac:dyDescent="0.3">
      <c r="A882">
        <v>14</v>
      </c>
      <c r="B882" t="s">
        <v>48</v>
      </c>
      <c r="C882">
        <v>1</v>
      </c>
      <c r="D882">
        <v>-2</v>
      </c>
      <c r="E882" s="22">
        <f>IF(Table4[[#This Row],[Trial]]="G1",Table4[[#This Row],[Balance]]/100,IF(Table4[[#This Row],[Trial]]="G2",Table4[[#This Row],[Balance]]/200,Table4[[#This Row],[Balance]]/500))</f>
        <v>1.85</v>
      </c>
      <c r="F882" s="22">
        <f>IF(Table4[[#This Row],[Net_Balance]]&gt;1,1+(Table4[[#This Row],[Net_Balance]]-1)/$F$974,1)</f>
        <v>1.0121428571428572</v>
      </c>
      <c r="G882" s="22">
        <f>IF(Table4[[#This Row],[Net_Balance]]&lt;1,1-(1-Table4[[#This Row],[Net_Balance]])/$F$974,1)</f>
        <v>1</v>
      </c>
      <c r="H882" s="22">
        <f>IF(Table4[[#This Row],[Net_Balance]]&gt;1,1+(Table4[[#This Row],[Net_Balance]]-1)/$H$974,1)</f>
        <v>1.0085</v>
      </c>
      <c r="I882" s="22">
        <f>IF(Table4[[#This Row],[Net_Balance]]&lt;1,1-(1-Table4[[#This Row],[Net_Balance]])/$H$974,1)</f>
        <v>1</v>
      </c>
      <c r="J882" s="22">
        <f>IF(Table4[[#This Row],[Net_Balance]]&gt;1,(Table4[[#This Row],[Net_Balance]]-1)/$J$974,0)</f>
        <v>1.7000000000000001E-2</v>
      </c>
      <c r="K882" s="22">
        <f>IF(Table4[[#This Row],[Net_Balance]]&lt;1,-(1-Table4[[#This Row],[Net_Balance]])/$J$974,0)</f>
        <v>0</v>
      </c>
      <c r="L882" t="s">
        <v>109</v>
      </c>
      <c r="M882" t="s">
        <v>69</v>
      </c>
      <c r="N882" t="s">
        <v>7</v>
      </c>
      <c r="O882">
        <v>1</v>
      </c>
      <c r="P882">
        <v>50</v>
      </c>
      <c r="Q882">
        <v>370</v>
      </c>
      <c r="R882">
        <v>1665041723</v>
      </c>
      <c r="S882">
        <v>8</v>
      </c>
      <c r="T882" t="s">
        <v>117</v>
      </c>
      <c r="U882">
        <v>0</v>
      </c>
      <c r="V882">
        <v>-50</v>
      </c>
      <c r="W882">
        <v>0.5</v>
      </c>
      <c r="X882">
        <v>50</v>
      </c>
      <c r="Y882">
        <v>0.5</v>
      </c>
      <c r="Z882">
        <v>0</v>
      </c>
      <c r="AA882">
        <v>2500</v>
      </c>
      <c r="AB882">
        <v>50</v>
      </c>
      <c r="AC882">
        <v>4</v>
      </c>
      <c r="AD882">
        <v>0.25</v>
      </c>
      <c r="AE882">
        <v>0.75</v>
      </c>
      <c r="AF882">
        <v>1</v>
      </c>
      <c r="AG882">
        <v>0.25</v>
      </c>
      <c r="AH882">
        <v>0.5</v>
      </c>
      <c r="AI882">
        <v>0.375</v>
      </c>
      <c r="AJ882">
        <v>0.625</v>
      </c>
      <c r="AK882">
        <v>12.5</v>
      </c>
      <c r="AL882">
        <v>2343.75</v>
      </c>
      <c r="AM882">
        <v>48.412291827592711</v>
      </c>
      <c r="AN882">
        <v>0.9</v>
      </c>
      <c r="AO882">
        <v>0.60844334427391233</v>
      </c>
      <c r="AP882">
        <v>0.39155665572608767</v>
      </c>
      <c r="AQ882" s="2">
        <f>Table4[[#This Row],[Gain]]^Table4[[#This Row],[θ]]</f>
        <v>50</v>
      </c>
      <c r="AR882" s="2">
        <f>-Table4[[#This Row],[λ]]*-Table4[[#This Row],[Loss]]^Table4[[#This Row],[θ]]</f>
        <v>100</v>
      </c>
      <c r="AS882" s="2">
        <f>Table4[[#This Row],[pie_gain]]*Table4[[#This Row],[v_n_w_g]]-Table4[[#This Row],[pie_loss]]*Table4[[#This Row],[v_n_w_l]]</f>
        <v>-8.7334983589131525</v>
      </c>
      <c r="AT882" s="2">
        <f>IF(Table4[[#This Row],[diff_v]]&gt;=1,1,0)</f>
        <v>0</v>
      </c>
      <c r="AU882" s="2">
        <f>Table4[[#This Row],[Gain]]^(Table4[[#This Row],[θ]]*Table4[[#This Row],[ω_p]])</f>
        <v>52.432474509973481</v>
      </c>
      <c r="AV882" s="2">
        <f>-Table4[[#This Row],[λ]]*-Table4[[#This Row],[Loss]]^(Table4[[#This Row],[θ]]*Table4[[#This Row],[ω_n]])</f>
        <v>100</v>
      </c>
      <c r="AW882" s="2">
        <f>Table4[[#This Row],[v_n_w_g_w]]*Table4[[#This Row],[pie_gain]]-Table4[[#This Row],[v_n_w_l_w]]*Table4[[#This Row],[pie_loss]]</f>
        <v>-7.2534754332038389</v>
      </c>
      <c r="AX882" s="2">
        <f>IF(Table4[[#This Row],[diff_v_w]]&gt;=1,1,0)</f>
        <v>0</v>
      </c>
      <c r="AY882" s="2">
        <f>Table4[[#This Row],[Gain]]^(Table4[[#This Row],[θ]])*Table4[[#This Row],[ω_p2]]</f>
        <v>50.424999999999997</v>
      </c>
      <c r="AZ882" s="2">
        <f>-Table4[[#This Row],[λ]]*-Table4[[#This Row],[Loss]]^(Table4[[#This Row],[θ]])*Table4[[#This Row],[ω_n2]]</f>
        <v>100</v>
      </c>
      <c r="BA882" s="2">
        <f>Table4[[#This Row],[v_n_w_g_w2]]*Table4[[#This Row],[pie_gain]]-Table4[[#This Row],[v_n_w_l_w2]]*Table4[[#This Row],[pie_loss]]</f>
        <v>-8.4749099375967418</v>
      </c>
      <c r="BB882" s="2">
        <f>IF(Table4[[#This Row],[diff_v_w2]]&gt;=1,1,0)</f>
        <v>0</v>
      </c>
      <c r="BC882" s="2">
        <f>Table4[[#This Row],[Gain]]^(Table4[[#This Row],[θ]]+Table4[[#This Row],[ω_p3]])</f>
        <v>53.438282855674686</v>
      </c>
      <c r="BD882" s="2">
        <f>-Table4[[#This Row],[λ]]*-Table4[[#This Row],[Loss]]^(Table4[[#This Row],[θ]]+Table4[[#This Row],[ω_n3]])</f>
        <v>100</v>
      </c>
      <c r="BE882" s="2">
        <f>Table4[[#This Row],[v_n_w_g_w3]]*Table4[[#This Row],[pie_gain]]-Table4[[#This Row],[v_n_w_l_w3]]*Table4[[#This Row],[pie_loss]]</f>
        <v>-6.6414980396467911</v>
      </c>
      <c r="BF882" s="2">
        <f>IF(Table4[[#This Row],[diff_v_w3]]&gt;=1,1,0)</f>
        <v>0</v>
      </c>
      <c r="BG882" s="2">
        <f>(Table4[[#This Row],[Accept]]-Table4[[#This Row],[projected_M1]])</f>
        <v>1</v>
      </c>
      <c r="BH882" s="2">
        <f>(Table4[[#This Row],[Accept]]-Table4[[#This Row],[projected_M2]])</f>
        <v>1</v>
      </c>
      <c r="BI882" s="2">
        <f>(Table4[[#This Row],[Accept]]-Table4[[#This Row],[projected_M3]])</f>
        <v>1</v>
      </c>
      <c r="BJ882" s="2">
        <f>(Table4[[#This Row],[Accept]]-Table4[[#This Row],[projected_M4]])</f>
        <v>1</v>
      </c>
    </row>
    <row r="883" spans="1:62" x14ac:dyDescent="0.3">
      <c r="A883">
        <v>15</v>
      </c>
      <c r="B883" t="s">
        <v>48</v>
      </c>
      <c r="C883">
        <v>1</v>
      </c>
      <c r="D883">
        <v>-2</v>
      </c>
      <c r="E883" s="22">
        <f>IF(Table4[[#This Row],[Trial]]="G1",Table4[[#This Row],[Balance]]/100,IF(Table4[[#This Row],[Trial]]="G2",Table4[[#This Row],[Balance]]/200,Table4[[#This Row],[Balance]]/500))</f>
        <v>1.8</v>
      </c>
      <c r="F883" s="22">
        <f>IF(Table4[[#This Row],[Net_Balance]]&gt;1,1+(Table4[[#This Row],[Net_Balance]]-1)/$F$974,1)</f>
        <v>1.0114285714285713</v>
      </c>
      <c r="G883" s="22">
        <f>IF(Table4[[#This Row],[Net_Balance]]&lt;1,1-(1-Table4[[#This Row],[Net_Balance]])/$F$974,1)</f>
        <v>1</v>
      </c>
      <c r="H883" s="22">
        <f>IF(Table4[[#This Row],[Net_Balance]]&gt;1,1+(Table4[[#This Row],[Net_Balance]]-1)/$H$974,1)</f>
        <v>1.008</v>
      </c>
      <c r="I883" s="22">
        <f>IF(Table4[[#This Row],[Net_Balance]]&lt;1,1-(1-Table4[[#This Row],[Net_Balance]])/$H$974,1)</f>
        <v>1</v>
      </c>
      <c r="J883" s="22">
        <f>IF(Table4[[#This Row],[Net_Balance]]&gt;1,(Table4[[#This Row],[Net_Balance]]-1)/$J$974,0)</f>
        <v>1.6E-2</v>
      </c>
      <c r="K883" s="22">
        <f>IF(Table4[[#This Row],[Net_Balance]]&lt;1,-(1-Table4[[#This Row],[Net_Balance]])/$J$974,0)</f>
        <v>0</v>
      </c>
      <c r="L883" t="s">
        <v>109</v>
      </c>
      <c r="M883" t="s">
        <v>62</v>
      </c>
      <c r="N883" t="s">
        <v>7</v>
      </c>
      <c r="O883">
        <v>1</v>
      </c>
      <c r="P883">
        <v>-10</v>
      </c>
      <c r="Q883">
        <v>360</v>
      </c>
      <c r="R883">
        <v>1665041727</v>
      </c>
      <c r="S883">
        <v>4</v>
      </c>
      <c r="T883" t="s">
        <v>118</v>
      </c>
      <c r="U883">
        <v>1</v>
      </c>
      <c r="V883">
        <v>-10</v>
      </c>
      <c r="W883">
        <v>0.5</v>
      </c>
      <c r="X883">
        <v>20</v>
      </c>
      <c r="Y883">
        <v>0.5</v>
      </c>
      <c r="Z883">
        <v>5</v>
      </c>
      <c r="AA883">
        <v>225</v>
      </c>
      <c r="AB883">
        <v>15</v>
      </c>
      <c r="AC883">
        <v>4</v>
      </c>
      <c r="AD883">
        <v>0.25</v>
      </c>
      <c r="AE883">
        <v>0.75</v>
      </c>
      <c r="AF883">
        <v>2</v>
      </c>
      <c r="AG883">
        <v>0.5</v>
      </c>
      <c r="AH883">
        <v>0.25</v>
      </c>
      <c r="AI883">
        <v>0.625</v>
      </c>
      <c r="AJ883">
        <v>0.375</v>
      </c>
      <c r="AK883">
        <v>1.25</v>
      </c>
      <c r="AL883">
        <v>210.9375</v>
      </c>
      <c r="AM883">
        <v>14.523687548277813</v>
      </c>
      <c r="AN883">
        <v>0.9</v>
      </c>
      <c r="AO883">
        <v>0.38419903534316502</v>
      </c>
      <c r="AP883">
        <v>0.61580096465683498</v>
      </c>
      <c r="AQ883" s="2">
        <f>Table4[[#This Row],[Gain]]^Table4[[#This Row],[θ]]</f>
        <v>20</v>
      </c>
      <c r="AR883" s="2">
        <f>-Table4[[#This Row],[λ]]*-Table4[[#This Row],[Loss]]^Table4[[#This Row],[θ]]</f>
        <v>20</v>
      </c>
      <c r="AS883" s="2">
        <f>Table4[[#This Row],[pie_gain]]*Table4[[#This Row],[v_n_w_g]]-Table4[[#This Row],[pie_loss]]*Table4[[#This Row],[v_n_w_l]]</f>
        <v>-4.6320385862733993</v>
      </c>
      <c r="AT883" s="2">
        <f>IF(Table4[[#This Row],[diff_v]]&gt;=1,1,0)</f>
        <v>0</v>
      </c>
      <c r="AU883" s="2">
        <f>Table4[[#This Row],[Gain]]^(Table4[[#This Row],[θ]]*Table4[[#This Row],[ω_p]])</f>
        <v>20.696595410535505</v>
      </c>
      <c r="AV883" s="2">
        <f>-Table4[[#This Row],[λ]]*-Table4[[#This Row],[Loss]]^(Table4[[#This Row],[θ]]*Table4[[#This Row],[ω_n]])</f>
        <v>20</v>
      </c>
      <c r="AW883" s="2">
        <f>Table4[[#This Row],[v_n_w_g_w]]*Table4[[#This Row],[pie_gain]]-Table4[[#This Row],[v_n_w_l_w]]*Table4[[#This Row],[pie_loss]]</f>
        <v>-4.3644073015211822</v>
      </c>
      <c r="AX883" s="2">
        <f>IF(Table4[[#This Row],[diff_v_w]]&gt;=1,1,0)</f>
        <v>0</v>
      </c>
      <c r="AY883" s="2">
        <f>Table4[[#This Row],[Gain]]^(Table4[[#This Row],[θ]])*Table4[[#This Row],[ω_p2]]</f>
        <v>20.16</v>
      </c>
      <c r="AZ883" s="2">
        <f>-Table4[[#This Row],[λ]]*-Table4[[#This Row],[Loss]]^(Table4[[#This Row],[θ]])*Table4[[#This Row],[ω_n2]]</f>
        <v>20</v>
      </c>
      <c r="BA883" s="2">
        <f>Table4[[#This Row],[v_n_w_g_w2]]*Table4[[#This Row],[pie_gain]]-Table4[[#This Row],[v_n_w_l_w2]]*Table4[[#This Row],[pie_loss]]</f>
        <v>-4.5705667406184931</v>
      </c>
      <c r="BB883" s="2">
        <f>IF(Table4[[#This Row],[diff_v_w2]]&gt;=1,1,0)</f>
        <v>0</v>
      </c>
      <c r="BC883" s="2">
        <f>Table4[[#This Row],[Gain]]^(Table4[[#This Row],[θ]]+Table4[[#This Row],[ω_p3]])</f>
        <v>20.981980331934807</v>
      </c>
      <c r="BD883" s="2">
        <f>-Table4[[#This Row],[λ]]*-Table4[[#This Row],[Loss]]^(Table4[[#This Row],[θ]]+Table4[[#This Row],[ω_n3]])</f>
        <v>20</v>
      </c>
      <c r="BE883" s="2">
        <f>Table4[[#This Row],[v_n_w_g_w3]]*Table4[[#This Row],[pie_gain]]-Table4[[#This Row],[v_n_w_l_w3]]*Table4[[#This Row],[pie_loss]]</f>
        <v>-4.2547626900180848</v>
      </c>
      <c r="BF883" s="2">
        <f>IF(Table4[[#This Row],[diff_v_w3]]&gt;=1,1,0)</f>
        <v>0</v>
      </c>
      <c r="BG883" s="2">
        <f>(Table4[[#This Row],[Accept]]-Table4[[#This Row],[projected_M1]])</f>
        <v>1</v>
      </c>
      <c r="BH883" s="2">
        <f>(Table4[[#This Row],[Accept]]-Table4[[#This Row],[projected_M2]])</f>
        <v>1</v>
      </c>
      <c r="BI883" s="2">
        <f>(Table4[[#This Row],[Accept]]-Table4[[#This Row],[projected_M3]])</f>
        <v>1</v>
      </c>
      <c r="BJ883" s="2">
        <f>(Table4[[#This Row],[Accept]]-Table4[[#This Row],[projected_M4]])</f>
        <v>1</v>
      </c>
    </row>
    <row r="884" spans="1:62" x14ac:dyDescent="0.3">
      <c r="A884">
        <v>16</v>
      </c>
      <c r="B884" t="s">
        <v>48</v>
      </c>
      <c r="C884">
        <v>1</v>
      </c>
      <c r="D884">
        <v>-2</v>
      </c>
      <c r="E884" s="22">
        <f>IF(Table4[[#This Row],[Trial]]="G1",Table4[[#This Row],[Balance]]/100,IF(Table4[[#This Row],[Trial]]="G2",Table4[[#This Row],[Balance]]/200,Table4[[#This Row],[Balance]]/500))</f>
        <v>1.8</v>
      </c>
      <c r="F884" s="22">
        <f>IF(Table4[[#This Row],[Net_Balance]]&gt;1,1+(Table4[[#This Row],[Net_Balance]]-1)/$F$974,1)</f>
        <v>1.0114285714285713</v>
      </c>
      <c r="G884" s="22">
        <f>IF(Table4[[#This Row],[Net_Balance]]&lt;1,1-(1-Table4[[#This Row],[Net_Balance]])/$F$974,1)</f>
        <v>1</v>
      </c>
      <c r="H884" s="22">
        <f>IF(Table4[[#This Row],[Net_Balance]]&gt;1,1+(Table4[[#This Row],[Net_Balance]]-1)/$H$974,1)</f>
        <v>1.008</v>
      </c>
      <c r="I884" s="22">
        <f>IF(Table4[[#This Row],[Net_Balance]]&lt;1,1-(1-Table4[[#This Row],[Net_Balance]])/$H$974,1)</f>
        <v>1</v>
      </c>
      <c r="J884" s="22">
        <f>IF(Table4[[#This Row],[Net_Balance]]&gt;1,(Table4[[#This Row],[Net_Balance]]-1)/$J$974,0)</f>
        <v>1.6E-2</v>
      </c>
      <c r="K884" s="22">
        <f>IF(Table4[[#This Row],[Net_Balance]]&lt;1,-(1-Table4[[#This Row],[Net_Balance]])/$J$974,0)</f>
        <v>0</v>
      </c>
      <c r="L884" t="s">
        <v>109</v>
      </c>
      <c r="M884" t="s">
        <v>83</v>
      </c>
      <c r="N884" t="s">
        <v>5</v>
      </c>
      <c r="O884">
        <v>0</v>
      </c>
      <c r="P884">
        <v>0</v>
      </c>
      <c r="Q884">
        <v>360</v>
      </c>
      <c r="R884">
        <v>1665041732</v>
      </c>
      <c r="S884">
        <v>5</v>
      </c>
      <c r="T884" t="s">
        <v>117</v>
      </c>
      <c r="U884">
        <v>0</v>
      </c>
      <c r="V884">
        <v>-50</v>
      </c>
      <c r="W884">
        <v>0.5</v>
      </c>
      <c r="X884">
        <v>40</v>
      </c>
      <c r="Y884">
        <v>0.5</v>
      </c>
      <c r="Z884">
        <v>-5</v>
      </c>
      <c r="AA884">
        <v>2025</v>
      </c>
      <c r="AB884">
        <v>45</v>
      </c>
      <c r="AC884">
        <v>2</v>
      </c>
      <c r="AD884">
        <v>0.25</v>
      </c>
      <c r="AE884">
        <v>0.75</v>
      </c>
      <c r="AF884">
        <v>2</v>
      </c>
      <c r="AG884">
        <v>0.5</v>
      </c>
      <c r="AH884">
        <v>0.25</v>
      </c>
      <c r="AI884">
        <v>0.625</v>
      </c>
      <c r="AJ884">
        <v>0.375</v>
      </c>
      <c r="AK884">
        <v>-16.25</v>
      </c>
      <c r="AL884">
        <v>1898.4375</v>
      </c>
      <c r="AM884">
        <v>43.571062644833439</v>
      </c>
      <c r="AN884">
        <v>0.9</v>
      </c>
      <c r="AO884">
        <v>0.38419903534316502</v>
      </c>
      <c r="AP884">
        <v>0.61580096465683498</v>
      </c>
      <c r="AQ884" s="2">
        <f>Table4[[#This Row],[Gain]]^Table4[[#This Row],[θ]]</f>
        <v>40</v>
      </c>
      <c r="AR884" s="2">
        <f>-Table4[[#This Row],[λ]]*-Table4[[#This Row],[Loss]]^Table4[[#This Row],[θ]]</f>
        <v>100</v>
      </c>
      <c r="AS884" s="2">
        <f>Table4[[#This Row],[pie_gain]]*Table4[[#This Row],[v_n_w_g]]-Table4[[#This Row],[pie_loss]]*Table4[[#This Row],[v_n_w_l]]</f>
        <v>-46.212135051956892</v>
      </c>
      <c r="AT884" s="2">
        <f>IF(Table4[[#This Row],[diff_v]]&gt;=1,1,0)</f>
        <v>0</v>
      </c>
      <c r="AU884" s="2">
        <f>Table4[[#This Row],[Gain]]^(Table4[[#This Row],[θ]]*Table4[[#This Row],[ω_p]])</f>
        <v>41.722396729065004</v>
      </c>
      <c r="AV884" s="2">
        <f>-Table4[[#This Row],[λ]]*-Table4[[#This Row],[Loss]]^(Table4[[#This Row],[θ]]*Table4[[#This Row],[ω_n]])</f>
        <v>100</v>
      </c>
      <c r="AW884" s="2">
        <f>Table4[[#This Row],[v_n_w_g_w]]*Table4[[#This Row],[pie_gain]]-Table4[[#This Row],[v_n_w_l_w]]*Table4[[#This Row],[pie_loss]]</f>
        <v>-45.550391890171895</v>
      </c>
      <c r="AX884" s="2">
        <f>IF(Table4[[#This Row],[diff_v_w]]&gt;=1,1,0)</f>
        <v>0</v>
      </c>
      <c r="AY884" s="2">
        <f>Table4[[#This Row],[Gain]]^(Table4[[#This Row],[θ]])*Table4[[#This Row],[ω_p2]]</f>
        <v>40.32</v>
      </c>
      <c r="AZ884" s="2">
        <f>-Table4[[#This Row],[λ]]*-Table4[[#This Row],[Loss]]^(Table4[[#This Row],[θ]])*Table4[[#This Row],[ω_n2]]</f>
        <v>100</v>
      </c>
      <c r="BA884" s="2">
        <f>Table4[[#This Row],[v_n_w_g_w2]]*Table4[[#This Row],[pie_gain]]-Table4[[#This Row],[v_n_w_l_w2]]*Table4[[#This Row],[pie_loss]]</f>
        <v>-46.089191360647085</v>
      </c>
      <c r="BB884" s="2">
        <f>IF(Table4[[#This Row],[diff_v_w2]]&gt;=1,1,0)</f>
        <v>0</v>
      </c>
      <c r="BC884" s="2">
        <f>Table4[[#This Row],[Gain]]^(Table4[[#This Row],[θ]]+Table4[[#This Row],[ω_p3]])</f>
        <v>42.431946146034051</v>
      </c>
      <c r="BD884" s="2">
        <f>-Table4[[#This Row],[λ]]*-Table4[[#This Row],[Loss]]^(Table4[[#This Row],[θ]]+Table4[[#This Row],[ω_n3]])</f>
        <v>100</v>
      </c>
      <c r="BE884" s="2">
        <f>Table4[[#This Row],[v_n_w_g_w3]]*Table4[[#This Row],[pie_gain]]-Table4[[#This Row],[v_n_w_l_w3]]*Table4[[#This Row],[pie_loss]]</f>
        <v>-45.277783688644085</v>
      </c>
      <c r="BF884" s="2">
        <f>IF(Table4[[#This Row],[diff_v_w3]]&gt;=1,1,0)</f>
        <v>0</v>
      </c>
      <c r="BG884" s="2">
        <f>(Table4[[#This Row],[Accept]]-Table4[[#This Row],[projected_M1]])</f>
        <v>0</v>
      </c>
      <c r="BH884" s="2">
        <f>(Table4[[#This Row],[Accept]]-Table4[[#This Row],[projected_M2]])</f>
        <v>0</v>
      </c>
      <c r="BI884" s="2">
        <f>(Table4[[#This Row],[Accept]]-Table4[[#This Row],[projected_M3]])</f>
        <v>0</v>
      </c>
      <c r="BJ884" s="2">
        <f>(Table4[[#This Row],[Accept]]-Table4[[#This Row],[projected_M4]])</f>
        <v>0</v>
      </c>
    </row>
    <row r="885" spans="1:62" x14ac:dyDescent="0.3">
      <c r="A885">
        <v>17</v>
      </c>
      <c r="B885" t="s">
        <v>48</v>
      </c>
      <c r="C885">
        <v>1</v>
      </c>
      <c r="D885">
        <v>-2</v>
      </c>
      <c r="E885" s="22">
        <f>IF(Table4[[#This Row],[Trial]]="G1",Table4[[#This Row],[Balance]]/100,IF(Table4[[#This Row],[Trial]]="G2",Table4[[#This Row],[Balance]]/200,Table4[[#This Row],[Balance]]/500))</f>
        <v>1.8</v>
      </c>
      <c r="F885" s="22">
        <f>IF(Table4[[#This Row],[Net_Balance]]&gt;1,1+(Table4[[#This Row],[Net_Balance]]-1)/$F$974,1)</f>
        <v>1.0114285714285713</v>
      </c>
      <c r="G885" s="22">
        <f>IF(Table4[[#This Row],[Net_Balance]]&lt;1,1-(1-Table4[[#This Row],[Net_Balance]])/$F$974,1)</f>
        <v>1</v>
      </c>
      <c r="H885" s="22">
        <f>IF(Table4[[#This Row],[Net_Balance]]&gt;1,1+(Table4[[#This Row],[Net_Balance]]-1)/$H$974,1)</f>
        <v>1.008</v>
      </c>
      <c r="I885" s="22">
        <f>IF(Table4[[#This Row],[Net_Balance]]&lt;1,1-(1-Table4[[#This Row],[Net_Balance]])/$H$974,1)</f>
        <v>1</v>
      </c>
      <c r="J885" s="22">
        <f>IF(Table4[[#This Row],[Net_Balance]]&gt;1,(Table4[[#This Row],[Net_Balance]]-1)/$J$974,0)</f>
        <v>1.6E-2</v>
      </c>
      <c r="K885" s="22">
        <f>IF(Table4[[#This Row],[Net_Balance]]&lt;1,-(1-Table4[[#This Row],[Net_Balance]])/$J$974,0)</f>
        <v>0</v>
      </c>
      <c r="L885" t="s">
        <v>109</v>
      </c>
      <c r="M885" t="s">
        <v>95</v>
      </c>
      <c r="N885" t="s">
        <v>5</v>
      </c>
      <c r="O885">
        <v>0</v>
      </c>
      <c r="P885">
        <v>0</v>
      </c>
      <c r="Q885">
        <v>360</v>
      </c>
      <c r="R885">
        <v>1665041736</v>
      </c>
      <c r="S885">
        <v>4</v>
      </c>
      <c r="T885" t="s">
        <v>117</v>
      </c>
      <c r="U885">
        <v>0</v>
      </c>
      <c r="V885">
        <v>-90</v>
      </c>
      <c r="W885">
        <v>0.5</v>
      </c>
      <c r="X885">
        <v>90</v>
      </c>
      <c r="Y885">
        <v>0.5</v>
      </c>
      <c r="Z885">
        <v>0</v>
      </c>
      <c r="AA885">
        <v>8100</v>
      </c>
      <c r="AB885">
        <v>90</v>
      </c>
      <c r="AC885">
        <v>4</v>
      </c>
      <c r="AD885">
        <v>0.25</v>
      </c>
      <c r="AE885">
        <v>0.75</v>
      </c>
      <c r="AF885">
        <v>1</v>
      </c>
      <c r="AG885">
        <v>0.25</v>
      </c>
      <c r="AH885">
        <v>0.5</v>
      </c>
      <c r="AI885">
        <v>0.375</v>
      </c>
      <c r="AJ885">
        <v>0.625</v>
      </c>
      <c r="AK885">
        <v>22.5</v>
      </c>
      <c r="AL885">
        <v>7593.75</v>
      </c>
      <c r="AM885">
        <v>87.142125289666879</v>
      </c>
      <c r="AN885">
        <v>0.9</v>
      </c>
      <c r="AO885">
        <v>0.60844334427391233</v>
      </c>
      <c r="AP885">
        <v>0.39155665572608767</v>
      </c>
      <c r="AQ885" s="2">
        <f>Table4[[#This Row],[Gain]]^Table4[[#This Row],[θ]]</f>
        <v>90</v>
      </c>
      <c r="AR885" s="2">
        <f>-Table4[[#This Row],[λ]]*-Table4[[#This Row],[Loss]]^Table4[[#This Row],[θ]]</f>
        <v>180</v>
      </c>
      <c r="AS885" s="2">
        <f>Table4[[#This Row],[pie_gain]]*Table4[[#This Row],[v_n_w_g]]-Table4[[#This Row],[pie_loss]]*Table4[[#This Row],[v_n_w_l]]</f>
        <v>-15.720297046043662</v>
      </c>
      <c r="AT885" s="2">
        <f>IF(Table4[[#This Row],[diff_v]]&gt;=1,1,0)</f>
        <v>0</v>
      </c>
      <c r="AU885" s="2">
        <f>Table4[[#This Row],[Gain]]^(Table4[[#This Row],[θ]]*Table4[[#This Row],[ω_p]])</f>
        <v>94.749452592938411</v>
      </c>
      <c r="AV885" s="2">
        <f>-Table4[[#This Row],[λ]]*-Table4[[#This Row],[Loss]]^(Table4[[#This Row],[θ]]*Table4[[#This Row],[ω_n]])</f>
        <v>180</v>
      </c>
      <c r="AW885" s="2">
        <f>Table4[[#This Row],[v_n_w_g_w]]*Table4[[#This Row],[pie_gain]]-Table4[[#This Row],[v_n_w_l_w]]*Table4[[#This Row],[pie_loss]]</f>
        <v>-12.83052422692581</v>
      </c>
      <c r="AX885" s="2">
        <f>IF(Table4[[#This Row],[diff_v_w]]&gt;=1,1,0)</f>
        <v>0</v>
      </c>
      <c r="AY885" s="2">
        <f>Table4[[#This Row],[Gain]]^(Table4[[#This Row],[θ]])*Table4[[#This Row],[ω_p2]]</f>
        <v>90.72</v>
      </c>
      <c r="AZ885" s="2">
        <f>-Table4[[#This Row],[λ]]*-Table4[[#This Row],[Loss]]^(Table4[[#This Row],[θ]])*Table4[[#This Row],[ω_n2]]</f>
        <v>180</v>
      </c>
      <c r="BA885" s="2">
        <f>Table4[[#This Row],[v_n_w_g_w2]]*Table4[[#This Row],[pie_gain]]-Table4[[#This Row],[v_n_w_l_w2]]*Table4[[#This Row],[pie_loss]]</f>
        <v>-15.282217838166446</v>
      </c>
      <c r="BB885" s="2">
        <f>IF(Table4[[#This Row],[diff_v_w2]]&gt;=1,1,0)</f>
        <v>0</v>
      </c>
      <c r="BC885" s="2">
        <f>Table4[[#This Row],[Gain]]^(Table4[[#This Row],[θ]]+Table4[[#This Row],[ω_p3]])</f>
        <v>96.718686430324411</v>
      </c>
      <c r="BD885" s="2">
        <f>-Table4[[#This Row],[λ]]*-Table4[[#This Row],[Loss]]^(Table4[[#This Row],[θ]]+Table4[[#This Row],[ω_n3]])</f>
        <v>180</v>
      </c>
      <c r="BE885" s="2">
        <f>Table4[[#This Row],[v_n_w_g_w3]]*Table4[[#This Row],[pie_gain]]-Table4[[#This Row],[v_n_w_l_w3]]*Table4[[#This Row],[pie_loss]]</f>
        <v>-11.632357005249325</v>
      </c>
      <c r="BF885" s="2">
        <f>IF(Table4[[#This Row],[diff_v_w3]]&gt;=1,1,0)</f>
        <v>0</v>
      </c>
      <c r="BG885" s="2">
        <f>(Table4[[#This Row],[Accept]]-Table4[[#This Row],[projected_M1]])</f>
        <v>0</v>
      </c>
      <c r="BH885" s="2">
        <f>(Table4[[#This Row],[Accept]]-Table4[[#This Row],[projected_M2]])</f>
        <v>0</v>
      </c>
      <c r="BI885" s="2">
        <f>(Table4[[#This Row],[Accept]]-Table4[[#This Row],[projected_M3]])</f>
        <v>0</v>
      </c>
      <c r="BJ885" s="2">
        <f>(Table4[[#This Row],[Accept]]-Table4[[#This Row],[projected_M4]])</f>
        <v>0</v>
      </c>
    </row>
    <row r="886" spans="1:62" x14ac:dyDescent="0.3">
      <c r="A886">
        <v>18</v>
      </c>
      <c r="B886" t="s">
        <v>48</v>
      </c>
      <c r="C886">
        <v>1</v>
      </c>
      <c r="D886">
        <v>-2</v>
      </c>
      <c r="E886" s="22">
        <f>IF(Table4[[#This Row],[Trial]]="G1",Table4[[#This Row],[Balance]]/100,IF(Table4[[#This Row],[Trial]]="G2",Table4[[#This Row],[Balance]]/200,Table4[[#This Row],[Balance]]/500))</f>
        <v>1.75</v>
      </c>
      <c r="F886" s="22">
        <f>IF(Table4[[#This Row],[Net_Balance]]&gt;1,1+(Table4[[#This Row],[Net_Balance]]-1)/$F$974,1)</f>
        <v>1.0107142857142857</v>
      </c>
      <c r="G886" s="22">
        <f>IF(Table4[[#This Row],[Net_Balance]]&lt;1,1-(1-Table4[[#This Row],[Net_Balance]])/$F$974,1)</f>
        <v>1</v>
      </c>
      <c r="H886" s="22">
        <f>IF(Table4[[#This Row],[Net_Balance]]&gt;1,1+(Table4[[#This Row],[Net_Balance]]-1)/$H$974,1)</f>
        <v>1.0075000000000001</v>
      </c>
      <c r="I886" s="22">
        <f>IF(Table4[[#This Row],[Net_Balance]]&lt;1,1-(1-Table4[[#This Row],[Net_Balance]])/$H$974,1)</f>
        <v>1</v>
      </c>
      <c r="J886" s="22">
        <f>IF(Table4[[#This Row],[Net_Balance]]&gt;1,(Table4[[#This Row],[Net_Balance]]-1)/$J$974,0)</f>
        <v>1.4999999999999999E-2</v>
      </c>
      <c r="K886" s="22">
        <f>IF(Table4[[#This Row],[Net_Balance]]&lt;1,-(1-Table4[[#This Row],[Net_Balance]])/$J$974,0)</f>
        <v>0</v>
      </c>
      <c r="L886" t="s">
        <v>109</v>
      </c>
      <c r="M886" t="s">
        <v>97</v>
      </c>
      <c r="N886" t="s">
        <v>7</v>
      </c>
      <c r="O886">
        <v>1</v>
      </c>
      <c r="P886">
        <v>-10</v>
      </c>
      <c r="Q886">
        <v>350</v>
      </c>
      <c r="R886">
        <v>1665041745</v>
      </c>
      <c r="S886">
        <v>9</v>
      </c>
      <c r="T886" t="s">
        <v>118</v>
      </c>
      <c r="U886">
        <v>1</v>
      </c>
      <c r="V886">
        <v>-10</v>
      </c>
      <c r="W886">
        <v>0.5</v>
      </c>
      <c r="X886">
        <v>10</v>
      </c>
      <c r="Y886">
        <v>0.5</v>
      </c>
      <c r="Z886">
        <v>0</v>
      </c>
      <c r="AA886">
        <v>100</v>
      </c>
      <c r="AB886">
        <v>10</v>
      </c>
      <c r="AC886">
        <v>4</v>
      </c>
      <c r="AD886">
        <v>0.25</v>
      </c>
      <c r="AE886">
        <v>0.75</v>
      </c>
      <c r="AF886">
        <v>1</v>
      </c>
      <c r="AG886">
        <v>0.25</v>
      </c>
      <c r="AH886">
        <v>0.5</v>
      </c>
      <c r="AI886">
        <v>0.375</v>
      </c>
      <c r="AJ886">
        <v>0.625</v>
      </c>
      <c r="AK886">
        <v>2.5</v>
      </c>
      <c r="AL886">
        <v>93.75</v>
      </c>
      <c r="AM886">
        <v>9.6824583655185421</v>
      </c>
      <c r="AN886">
        <v>0.9</v>
      </c>
      <c r="AO886">
        <v>0.60844334427391233</v>
      </c>
      <c r="AP886">
        <v>0.39155665572608767</v>
      </c>
      <c r="AQ886" s="2">
        <f>Table4[[#This Row],[Gain]]^Table4[[#This Row],[θ]]</f>
        <v>10</v>
      </c>
      <c r="AR886" s="2">
        <f>-Table4[[#This Row],[λ]]*-Table4[[#This Row],[Loss]]^Table4[[#This Row],[θ]]</f>
        <v>20</v>
      </c>
      <c r="AS886" s="2">
        <f>Table4[[#This Row],[pie_gain]]*Table4[[#This Row],[v_n_w_g]]-Table4[[#This Row],[pie_loss]]*Table4[[#This Row],[v_n_w_l]]</f>
        <v>-1.74669967178263</v>
      </c>
      <c r="AT886" s="2">
        <f>IF(Table4[[#This Row],[diff_v]]&gt;=1,1,0)</f>
        <v>0</v>
      </c>
      <c r="AU886" s="2">
        <f>Table4[[#This Row],[Gain]]^(Table4[[#This Row],[θ]]*Table4[[#This Row],[ω_p]])</f>
        <v>10.24977390776216</v>
      </c>
      <c r="AV886" s="2">
        <f>-Table4[[#This Row],[λ]]*-Table4[[#This Row],[Loss]]^(Table4[[#This Row],[θ]]*Table4[[#This Row],[ω_n]])</f>
        <v>20</v>
      </c>
      <c r="AW886" s="2">
        <f>Table4[[#This Row],[v_n_w_g_w]]*Table4[[#This Row],[pie_gain]]-Table4[[#This Row],[v_n_w_l_w]]*Table4[[#This Row],[pie_loss]]</f>
        <v>-1.5947264000314574</v>
      </c>
      <c r="AX886" s="2">
        <f>IF(Table4[[#This Row],[diff_v_w]]&gt;=1,1,0)</f>
        <v>0</v>
      </c>
      <c r="AY886" s="2">
        <f>Table4[[#This Row],[Gain]]^(Table4[[#This Row],[θ]])*Table4[[#This Row],[ω_p2]]</f>
        <v>10.075000000000001</v>
      </c>
      <c r="AZ886" s="2">
        <f>-Table4[[#This Row],[λ]]*-Table4[[#This Row],[Loss]]^(Table4[[#This Row],[θ]])*Table4[[#This Row],[ω_n2]]</f>
        <v>20</v>
      </c>
      <c r="BA886" s="2">
        <f>Table4[[#This Row],[v_n_w_g_w2]]*Table4[[#This Row],[pie_gain]]-Table4[[#This Row],[v_n_w_l_w2]]*Table4[[#This Row],[pie_loss]]</f>
        <v>-1.7010664209620856</v>
      </c>
      <c r="BB886" s="2">
        <f>IF(Table4[[#This Row],[diff_v_w2]]&gt;=1,1,0)</f>
        <v>0</v>
      </c>
      <c r="BC886" s="2">
        <f>Table4[[#This Row],[Gain]]^(Table4[[#This Row],[θ]]+Table4[[#This Row],[ω_p3]])</f>
        <v>10.351421666793438</v>
      </c>
      <c r="BD886" s="2">
        <f>-Table4[[#This Row],[λ]]*-Table4[[#This Row],[Loss]]^(Table4[[#This Row],[θ]]+Table4[[#This Row],[ω_n3]])</f>
        <v>20</v>
      </c>
      <c r="BE886" s="2">
        <f>Table4[[#This Row],[v_n_w_g_w3]]*Table4[[#This Row],[pie_gain]]-Table4[[#This Row],[v_n_w_l_w3]]*Table4[[#This Row],[pie_loss]]</f>
        <v>-1.5328794975885174</v>
      </c>
      <c r="BF886" s="2">
        <f>IF(Table4[[#This Row],[diff_v_w3]]&gt;=1,1,0)</f>
        <v>0</v>
      </c>
      <c r="BG886" s="2">
        <f>(Table4[[#This Row],[Accept]]-Table4[[#This Row],[projected_M1]])</f>
        <v>1</v>
      </c>
      <c r="BH886" s="2">
        <f>(Table4[[#This Row],[Accept]]-Table4[[#This Row],[projected_M2]])</f>
        <v>1</v>
      </c>
      <c r="BI886" s="2">
        <f>(Table4[[#This Row],[Accept]]-Table4[[#This Row],[projected_M3]])</f>
        <v>1</v>
      </c>
      <c r="BJ886" s="2">
        <f>(Table4[[#This Row],[Accept]]-Table4[[#This Row],[projected_M4]])</f>
        <v>1</v>
      </c>
    </row>
    <row r="887" spans="1:62" x14ac:dyDescent="0.3">
      <c r="A887">
        <v>19</v>
      </c>
      <c r="B887" t="s">
        <v>48</v>
      </c>
      <c r="C887">
        <v>1</v>
      </c>
      <c r="D887">
        <v>-2</v>
      </c>
      <c r="E887" s="22">
        <f>IF(Table4[[#This Row],[Trial]]="G1",Table4[[#This Row],[Balance]]/100,IF(Table4[[#This Row],[Trial]]="G2",Table4[[#This Row],[Balance]]/200,Table4[[#This Row],[Balance]]/500))</f>
        <v>1.5</v>
      </c>
      <c r="F887" s="22">
        <f>IF(Table4[[#This Row],[Net_Balance]]&gt;1,1+(Table4[[#This Row],[Net_Balance]]-1)/$F$974,1)</f>
        <v>1.0071428571428571</v>
      </c>
      <c r="G887" s="22">
        <f>IF(Table4[[#This Row],[Net_Balance]]&lt;1,1-(1-Table4[[#This Row],[Net_Balance]])/$F$974,1)</f>
        <v>1</v>
      </c>
      <c r="H887" s="22">
        <f>IF(Table4[[#This Row],[Net_Balance]]&gt;1,1+(Table4[[#This Row],[Net_Balance]]-1)/$H$974,1)</f>
        <v>1.0049999999999999</v>
      </c>
      <c r="I887" s="22">
        <f>IF(Table4[[#This Row],[Net_Balance]]&lt;1,1-(1-Table4[[#This Row],[Net_Balance]])/$H$974,1)</f>
        <v>1</v>
      </c>
      <c r="J887" s="22">
        <f>IF(Table4[[#This Row],[Net_Balance]]&gt;1,(Table4[[#This Row],[Net_Balance]]-1)/$J$974,0)</f>
        <v>0.01</v>
      </c>
      <c r="K887" s="22">
        <f>IF(Table4[[#This Row],[Net_Balance]]&lt;1,-(1-Table4[[#This Row],[Net_Balance]])/$J$974,0)</f>
        <v>0</v>
      </c>
      <c r="L887" t="s">
        <v>109</v>
      </c>
      <c r="M887" t="s">
        <v>68</v>
      </c>
      <c r="N887" t="s">
        <v>7</v>
      </c>
      <c r="O887">
        <v>1</v>
      </c>
      <c r="P887">
        <v>-50</v>
      </c>
      <c r="Q887">
        <v>300</v>
      </c>
      <c r="R887">
        <v>1665041753</v>
      </c>
      <c r="S887">
        <v>8</v>
      </c>
      <c r="T887" t="s">
        <v>118</v>
      </c>
      <c r="U887">
        <v>1</v>
      </c>
      <c r="V887">
        <v>-50</v>
      </c>
      <c r="W887">
        <v>0.5</v>
      </c>
      <c r="X887">
        <v>60</v>
      </c>
      <c r="Y887">
        <v>0.5</v>
      </c>
      <c r="Z887">
        <v>5</v>
      </c>
      <c r="AA887">
        <v>3025</v>
      </c>
      <c r="AB887">
        <v>55</v>
      </c>
      <c r="AC887">
        <v>2</v>
      </c>
      <c r="AD887">
        <v>0.25</v>
      </c>
      <c r="AE887">
        <v>0.75</v>
      </c>
      <c r="AF887">
        <v>2</v>
      </c>
      <c r="AG887">
        <v>0.5</v>
      </c>
      <c r="AH887">
        <v>0.25</v>
      </c>
      <c r="AI887">
        <v>0.625</v>
      </c>
      <c r="AJ887">
        <v>0.375</v>
      </c>
      <c r="AK887">
        <v>-8.75</v>
      </c>
      <c r="AL887">
        <v>2835.9375</v>
      </c>
      <c r="AM887">
        <v>53.253521010351982</v>
      </c>
      <c r="AN887">
        <v>0.9</v>
      </c>
      <c r="AO887">
        <v>0.38419903534316502</v>
      </c>
      <c r="AP887">
        <v>0.61580096465683498</v>
      </c>
      <c r="AQ887" s="2">
        <f>Table4[[#This Row],[Gain]]^Table4[[#This Row],[θ]]</f>
        <v>60</v>
      </c>
      <c r="AR887" s="2">
        <f>-Table4[[#This Row],[λ]]*-Table4[[#This Row],[Loss]]^Table4[[#This Row],[θ]]</f>
        <v>100</v>
      </c>
      <c r="AS887" s="2">
        <f>Table4[[#This Row],[pie_gain]]*Table4[[#This Row],[v_n_w_g]]-Table4[[#This Row],[pie_loss]]*Table4[[#This Row],[v_n_w_l]]</f>
        <v>-38.528154345093597</v>
      </c>
      <c r="AT887" s="2">
        <f>IF(Table4[[#This Row],[diff_v]]&gt;=1,1,0)</f>
        <v>0</v>
      </c>
      <c r="AU887" s="2">
        <f>Table4[[#This Row],[Gain]]^(Table4[[#This Row],[θ]]*Table4[[#This Row],[ω_p]])</f>
        <v>61.780629728803675</v>
      </c>
      <c r="AV887" s="2">
        <f>-Table4[[#This Row],[λ]]*-Table4[[#This Row],[Loss]]^(Table4[[#This Row],[θ]]*Table4[[#This Row],[ω_n]])</f>
        <v>100</v>
      </c>
      <c r="AW887" s="2">
        <f>Table4[[#This Row],[v_n_w_g_w]]*Table4[[#This Row],[pie_gain]]-Table4[[#This Row],[v_n_w_l_w]]*Table4[[#This Row],[pie_loss]]</f>
        <v>-37.844038120983861</v>
      </c>
      <c r="AX887" s="2">
        <f>IF(Table4[[#This Row],[diff_v_w]]&gt;=1,1,0)</f>
        <v>0</v>
      </c>
      <c r="AY887" s="2">
        <f>Table4[[#This Row],[Gain]]^(Table4[[#This Row],[θ]])*Table4[[#This Row],[ω_p2]]</f>
        <v>60.3</v>
      </c>
      <c r="AZ887" s="2">
        <f>-Table4[[#This Row],[λ]]*-Table4[[#This Row],[Loss]]^(Table4[[#This Row],[θ]])*Table4[[#This Row],[ω_n2]]</f>
        <v>100</v>
      </c>
      <c r="BA887" s="2">
        <f>Table4[[#This Row],[v_n_w_g_w2]]*Table4[[#This Row],[pie_gain]]-Table4[[#This Row],[v_n_w_l_w2]]*Table4[[#This Row],[pie_loss]]</f>
        <v>-38.412894634490648</v>
      </c>
      <c r="BB887" s="2">
        <f>IF(Table4[[#This Row],[diff_v_w2]]&gt;=1,1,0)</f>
        <v>0</v>
      </c>
      <c r="BC887" s="2">
        <f>Table4[[#This Row],[Gain]]^(Table4[[#This Row],[θ]]+Table4[[#This Row],[ω_p3]])</f>
        <v>62.507591154840597</v>
      </c>
      <c r="BD887" s="2">
        <f>-Table4[[#This Row],[λ]]*-Table4[[#This Row],[Loss]]^(Table4[[#This Row],[θ]]+Table4[[#This Row],[ω_n3]])</f>
        <v>100</v>
      </c>
      <c r="BE887" s="2">
        <f>Table4[[#This Row],[v_n_w_g_w3]]*Table4[[#This Row],[pie_gain]]-Table4[[#This Row],[v_n_w_l_w3]]*Table4[[#This Row],[pie_loss]]</f>
        <v>-37.564740242368785</v>
      </c>
      <c r="BF887" s="2">
        <f>IF(Table4[[#This Row],[diff_v_w3]]&gt;=1,1,0)</f>
        <v>0</v>
      </c>
      <c r="BG887" s="2">
        <f>(Table4[[#This Row],[Accept]]-Table4[[#This Row],[projected_M1]])</f>
        <v>1</v>
      </c>
      <c r="BH887" s="2">
        <f>(Table4[[#This Row],[Accept]]-Table4[[#This Row],[projected_M2]])</f>
        <v>1</v>
      </c>
      <c r="BI887" s="2">
        <f>(Table4[[#This Row],[Accept]]-Table4[[#This Row],[projected_M3]])</f>
        <v>1</v>
      </c>
      <c r="BJ887" s="2">
        <f>(Table4[[#This Row],[Accept]]-Table4[[#This Row],[projected_M4]])</f>
        <v>1</v>
      </c>
    </row>
    <row r="888" spans="1:62" x14ac:dyDescent="0.3">
      <c r="A888">
        <v>21</v>
      </c>
      <c r="B888" t="s">
        <v>48</v>
      </c>
      <c r="C888">
        <v>1</v>
      </c>
      <c r="D888">
        <v>-2</v>
      </c>
      <c r="E888" s="22">
        <f>IF(Table4[[#This Row],[Trial]]="G1",Table4[[#This Row],[Balance]]/100,IF(Table4[[#This Row],[Trial]]="G2",Table4[[#This Row],[Balance]]/200,Table4[[#This Row],[Balance]]/500))</f>
        <v>1.5</v>
      </c>
      <c r="F888" s="22">
        <f>IF(Table4[[#This Row],[Net_Balance]]&gt;1,1+(Table4[[#This Row],[Net_Balance]]-1)/$F$974,1)</f>
        <v>1.0071428571428571</v>
      </c>
      <c r="G888" s="22">
        <f>IF(Table4[[#This Row],[Net_Balance]]&lt;1,1-(1-Table4[[#This Row],[Net_Balance]])/$F$974,1)</f>
        <v>1</v>
      </c>
      <c r="H888" s="22">
        <f>IF(Table4[[#This Row],[Net_Balance]]&gt;1,1+(Table4[[#This Row],[Net_Balance]]-1)/$H$974,1)</f>
        <v>1.0049999999999999</v>
      </c>
      <c r="I888" s="22">
        <f>IF(Table4[[#This Row],[Net_Balance]]&lt;1,1-(1-Table4[[#This Row],[Net_Balance]])/$H$974,1)</f>
        <v>1</v>
      </c>
      <c r="J888" s="22">
        <f>IF(Table4[[#This Row],[Net_Balance]]&gt;1,(Table4[[#This Row],[Net_Balance]]-1)/$J$974,0)</f>
        <v>0.01</v>
      </c>
      <c r="K888" s="22">
        <f>IF(Table4[[#This Row],[Net_Balance]]&lt;1,-(1-Table4[[#This Row],[Net_Balance]])/$J$974,0)</f>
        <v>0</v>
      </c>
      <c r="L888" t="s">
        <v>109</v>
      </c>
      <c r="M888" t="s">
        <v>100</v>
      </c>
      <c r="N888" t="s">
        <v>5</v>
      </c>
      <c r="O888">
        <v>0</v>
      </c>
      <c r="P888">
        <v>0</v>
      </c>
      <c r="Q888">
        <v>300</v>
      </c>
      <c r="R888">
        <v>1665041777</v>
      </c>
      <c r="S888">
        <v>17</v>
      </c>
      <c r="T888" t="s">
        <v>117</v>
      </c>
      <c r="U888">
        <v>0</v>
      </c>
      <c r="V888">
        <v>-50</v>
      </c>
      <c r="W888">
        <v>0.5</v>
      </c>
      <c r="X888">
        <v>50</v>
      </c>
      <c r="Y888">
        <v>0.5</v>
      </c>
      <c r="Z888">
        <v>0</v>
      </c>
      <c r="AA888">
        <v>2500</v>
      </c>
      <c r="AB888">
        <v>50</v>
      </c>
      <c r="AC888">
        <v>2</v>
      </c>
      <c r="AD888">
        <v>0.25</v>
      </c>
      <c r="AE888">
        <v>0.75</v>
      </c>
      <c r="AF888">
        <v>2</v>
      </c>
      <c r="AG888">
        <v>0.5</v>
      </c>
      <c r="AH888">
        <v>0.25</v>
      </c>
      <c r="AI888">
        <v>0.625</v>
      </c>
      <c r="AJ888">
        <v>0.375</v>
      </c>
      <c r="AK888">
        <v>-12.5</v>
      </c>
      <c r="AL888">
        <v>2343.75</v>
      </c>
      <c r="AM888">
        <v>48.412291827592711</v>
      </c>
      <c r="AN888">
        <v>0.9</v>
      </c>
      <c r="AO888">
        <v>0.38419903534316502</v>
      </c>
      <c r="AP888">
        <v>0.61580096465683498</v>
      </c>
      <c r="AQ888" s="2">
        <f>Table4[[#This Row],[Gain]]^Table4[[#This Row],[θ]]</f>
        <v>50</v>
      </c>
      <c r="AR888" s="2">
        <f>-Table4[[#This Row],[λ]]*-Table4[[#This Row],[Loss]]^Table4[[#This Row],[θ]]</f>
        <v>100</v>
      </c>
      <c r="AS888" s="2">
        <f>Table4[[#This Row],[pie_gain]]*Table4[[#This Row],[v_n_w_g]]-Table4[[#This Row],[pie_loss]]*Table4[[#This Row],[v_n_w_l]]</f>
        <v>-42.370144698525245</v>
      </c>
      <c r="AT888" s="2">
        <f>IF(Table4[[#This Row],[diff_v]]&gt;=1,1,0)</f>
        <v>0</v>
      </c>
      <c r="AU888" s="2">
        <f>Table4[[#This Row],[Gain]]^(Table4[[#This Row],[θ]]*Table4[[#This Row],[ω_p]])</f>
        <v>51.416854480683789</v>
      </c>
      <c r="AV888" s="2">
        <f>-Table4[[#This Row],[λ]]*-Table4[[#This Row],[Loss]]^(Table4[[#This Row],[θ]]*Table4[[#This Row],[ω_n]])</f>
        <v>100</v>
      </c>
      <c r="AW888" s="2">
        <f>Table4[[#This Row],[v_n_w_g_w]]*Table4[[#This Row],[pie_gain]]-Table4[[#This Row],[v_n_w_l_w]]*Table4[[#This Row],[pie_loss]]</f>
        <v>-41.825790573824889</v>
      </c>
      <c r="AX888" s="2">
        <f>IF(Table4[[#This Row],[diff_v_w]]&gt;=1,1,0)</f>
        <v>0</v>
      </c>
      <c r="AY888" s="2">
        <f>Table4[[#This Row],[Gain]]^(Table4[[#This Row],[θ]])*Table4[[#This Row],[ω_p2]]</f>
        <v>50.249999999999993</v>
      </c>
      <c r="AZ888" s="2">
        <f>-Table4[[#This Row],[λ]]*-Table4[[#This Row],[Loss]]^(Table4[[#This Row],[θ]])*Table4[[#This Row],[ω_n2]]</f>
        <v>100</v>
      </c>
      <c r="BA888" s="2">
        <f>Table4[[#This Row],[v_n_w_g_w2]]*Table4[[#This Row],[pie_gain]]-Table4[[#This Row],[v_n_w_l_w2]]*Table4[[#This Row],[pie_loss]]</f>
        <v>-42.274094939689462</v>
      </c>
      <c r="BB888" s="2">
        <f>IF(Table4[[#This Row],[diff_v_w2]]&gt;=1,1,0)</f>
        <v>0</v>
      </c>
      <c r="BC888" s="2">
        <f>Table4[[#This Row],[Gain]]^(Table4[[#This Row],[θ]]+Table4[[#This Row],[ω_p3]])</f>
        <v>51.994775141361394</v>
      </c>
      <c r="BD888" s="2">
        <f>-Table4[[#This Row],[λ]]*-Table4[[#This Row],[Loss]]^(Table4[[#This Row],[θ]]+Table4[[#This Row],[ω_n3]])</f>
        <v>100</v>
      </c>
      <c r="BE888" s="2">
        <f>Table4[[#This Row],[v_n_w_g_w3]]*Table4[[#This Row],[pie_gain]]-Table4[[#This Row],[v_n_w_l_w3]]*Table4[[#This Row],[pie_loss]]</f>
        <v>-41.603754013487674</v>
      </c>
      <c r="BF888" s="2">
        <f>IF(Table4[[#This Row],[diff_v_w3]]&gt;=1,1,0)</f>
        <v>0</v>
      </c>
      <c r="BG888" s="2">
        <f>(Table4[[#This Row],[Accept]]-Table4[[#This Row],[projected_M1]])</f>
        <v>0</v>
      </c>
      <c r="BH888" s="2">
        <f>(Table4[[#This Row],[Accept]]-Table4[[#This Row],[projected_M2]])</f>
        <v>0</v>
      </c>
      <c r="BI888" s="2">
        <f>(Table4[[#This Row],[Accept]]-Table4[[#This Row],[projected_M3]])</f>
        <v>0</v>
      </c>
      <c r="BJ888" s="2">
        <f>(Table4[[#This Row],[Accept]]-Table4[[#This Row],[projected_M4]])</f>
        <v>0</v>
      </c>
    </row>
    <row r="889" spans="1:62" x14ac:dyDescent="0.3">
      <c r="A889">
        <v>22</v>
      </c>
      <c r="B889" t="s">
        <v>48</v>
      </c>
      <c r="C889">
        <v>1</v>
      </c>
      <c r="D889">
        <v>-2</v>
      </c>
      <c r="E889" s="22">
        <f>IF(Table4[[#This Row],[Trial]]="G1",Table4[[#This Row],[Balance]]/100,IF(Table4[[#This Row],[Trial]]="G2",Table4[[#This Row],[Balance]]/200,Table4[[#This Row],[Balance]]/500))</f>
        <v>1.5</v>
      </c>
      <c r="F889" s="22">
        <f>IF(Table4[[#This Row],[Net_Balance]]&gt;1,1+(Table4[[#This Row],[Net_Balance]]-1)/$F$974,1)</f>
        <v>1.0071428571428571</v>
      </c>
      <c r="G889" s="22">
        <f>IF(Table4[[#This Row],[Net_Balance]]&lt;1,1-(1-Table4[[#This Row],[Net_Balance]])/$F$974,1)</f>
        <v>1</v>
      </c>
      <c r="H889" s="22">
        <f>IF(Table4[[#This Row],[Net_Balance]]&gt;1,1+(Table4[[#This Row],[Net_Balance]]-1)/$H$974,1)</f>
        <v>1.0049999999999999</v>
      </c>
      <c r="I889" s="22">
        <f>IF(Table4[[#This Row],[Net_Balance]]&lt;1,1-(1-Table4[[#This Row],[Net_Balance]])/$H$974,1)</f>
        <v>1</v>
      </c>
      <c r="J889" s="22">
        <f>IF(Table4[[#This Row],[Net_Balance]]&gt;1,(Table4[[#This Row],[Net_Balance]]-1)/$J$974,0)</f>
        <v>0.01</v>
      </c>
      <c r="K889" s="22">
        <f>IF(Table4[[#This Row],[Net_Balance]]&lt;1,-(1-Table4[[#This Row],[Net_Balance]])/$J$974,0)</f>
        <v>0</v>
      </c>
      <c r="L889" t="s">
        <v>109</v>
      </c>
      <c r="M889" t="s">
        <v>57</v>
      </c>
      <c r="N889" t="s">
        <v>5</v>
      </c>
      <c r="O889">
        <v>0</v>
      </c>
      <c r="P889">
        <v>0</v>
      </c>
      <c r="Q889">
        <v>300</v>
      </c>
      <c r="R889">
        <v>1665041791</v>
      </c>
      <c r="S889">
        <v>14</v>
      </c>
      <c r="T889" t="s">
        <v>117</v>
      </c>
      <c r="U889">
        <v>0</v>
      </c>
      <c r="V889">
        <v>-90</v>
      </c>
      <c r="W889">
        <v>0.5</v>
      </c>
      <c r="X889">
        <v>100</v>
      </c>
      <c r="Y889">
        <v>0.5</v>
      </c>
      <c r="Z889">
        <v>5</v>
      </c>
      <c r="AA889">
        <v>9025</v>
      </c>
      <c r="AB889">
        <v>95</v>
      </c>
      <c r="AC889">
        <v>2</v>
      </c>
      <c r="AD889">
        <v>0.25</v>
      </c>
      <c r="AE889">
        <v>0.75</v>
      </c>
      <c r="AF889">
        <v>2</v>
      </c>
      <c r="AG889">
        <v>0.5</v>
      </c>
      <c r="AH889">
        <v>0.25</v>
      </c>
      <c r="AI889">
        <v>0.625</v>
      </c>
      <c r="AJ889">
        <v>0.375</v>
      </c>
      <c r="AK889">
        <v>-18.75</v>
      </c>
      <c r="AL889">
        <v>8460.9375</v>
      </c>
      <c r="AM889">
        <v>91.983354472426157</v>
      </c>
      <c r="AN889">
        <v>0.9</v>
      </c>
      <c r="AO889">
        <v>0.38419903534316502</v>
      </c>
      <c r="AP889">
        <v>0.61580096465683498</v>
      </c>
      <c r="AQ889" s="2">
        <f>Table4[[#This Row],[Gain]]^Table4[[#This Row],[θ]]</f>
        <v>100</v>
      </c>
      <c r="AR889" s="2">
        <f>-Table4[[#This Row],[λ]]*-Table4[[#This Row],[Loss]]^Table4[[#This Row],[θ]]</f>
        <v>180</v>
      </c>
      <c r="AS889" s="2">
        <f>Table4[[#This Row],[pie_gain]]*Table4[[#This Row],[v_n_w_g]]-Table4[[#This Row],[pie_loss]]*Table4[[#This Row],[v_n_w_l]]</f>
        <v>-72.424270103913798</v>
      </c>
      <c r="AT889" s="2">
        <f>IF(Table4[[#This Row],[diff_v]]&gt;=1,1,0)</f>
        <v>0</v>
      </c>
      <c r="AU889" s="2">
        <f>Table4[[#This Row],[Gain]]^(Table4[[#This Row],[θ]]*Table4[[#This Row],[ω_p]])</f>
        <v>103.34410638805568</v>
      </c>
      <c r="AV889" s="2">
        <f>-Table4[[#This Row],[λ]]*-Table4[[#This Row],[Loss]]^(Table4[[#This Row],[θ]]*Table4[[#This Row],[ω_n]])</f>
        <v>180</v>
      </c>
      <c r="AW889" s="2">
        <f>Table4[[#This Row],[v_n_w_g_w]]*Table4[[#This Row],[pie_gain]]-Table4[[#This Row],[v_n_w_l_w]]*Table4[[#This Row],[pie_loss]]</f>
        <v>-71.139467655537885</v>
      </c>
      <c r="AX889" s="2">
        <f>IF(Table4[[#This Row],[diff_v_w]]&gt;=1,1,0)</f>
        <v>0</v>
      </c>
      <c r="AY889" s="2">
        <f>Table4[[#This Row],[Gain]]^(Table4[[#This Row],[θ]])*Table4[[#This Row],[ω_p2]]</f>
        <v>100.49999999999999</v>
      </c>
      <c r="AZ889" s="2">
        <f>-Table4[[#This Row],[λ]]*-Table4[[#This Row],[Loss]]^(Table4[[#This Row],[θ]])*Table4[[#This Row],[ω_n2]]</f>
        <v>180</v>
      </c>
      <c r="BA889" s="2">
        <f>Table4[[#This Row],[v_n_w_g_w2]]*Table4[[#This Row],[pie_gain]]-Table4[[#This Row],[v_n_w_l_w2]]*Table4[[#This Row],[pie_loss]]</f>
        <v>-72.232170586242233</v>
      </c>
      <c r="BB889" s="2">
        <f>IF(Table4[[#This Row],[diff_v_w2]]&gt;=1,1,0)</f>
        <v>0</v>
      </c>
      <c r="BC889" s="2">
        <f>Table4[[#This Row],[Gain]]^(Table4[[#This Row],[θ]]+Table4[[#This Row],[ω_p3]])</f>
        <v>104.71285480508998</v>
      </c>
      <c r="BD889" s="2">
        <f>-Table4[[#This Row],[λ]]*-Table4[[#This Row],[Loss]]^(Table4[[#This Row],[θ]]+Table4[[#This Row],[ω_n3]])</f>
        <v>180</v>
      </c>
      <c r="BE889" s="2">
        <f>Table4[[#This Row],[v_n_w_g_w3]]*Table4[[#This Row],[pie_gain]]-Table4[[#This Row],[v_n_w_l_w3]]*Table4[[#This Row],[pie_loss]]</f>
        <v>-70.613595834085828</v>
      </c>
      <c r="BF889" s="2">
        <f>IF(Table4[[#This Row],[diff_v_w3]]&gt;=1,1,0)</f>
        <v>0</v>
      </c>
      <c r="BG889" s="2">
        <f>(Table4[[#This Row],[Accept]]-Table4[[#This Row],[projected_M1]])</f>
        <v>0</v>
      </c>
      <c r="BH889" s="2">
        <f>(Table4[[#This Row],[Accept]]-Table4[[#This Row],[projected_M2]])</f>
        <v>0</v>
      </c>
      <c r="BI889" s="2">
        <f>(Table4[[#This Row],[Accept]]-Table4[[#This Row],[projected_M3]])</f>
        <v>0</v>
      </c>
      <c r="BJ889" s="2">
        <f>(Table4[[#This Row],[Accept]]-Table4[[#This Row],[projected_M4]])</f>
        <v>0</v>
      </c>
    </row>
    <row r="890" spans="1:62" x14ac:dyDescent="0.3">
      <c r="A890">
        <v>23</v>
      </c>
      <c r="B890" t="s">
        <v>48</v>
      </c>
      <c r="C890">
        <v>1</v>
      </c>
      <c r="D890">
        <v>-2</v>
      </c>
      <c r="E890" s="22">
        <f>IF(Table4[[#This Row],[Trial]]="G1",Table4[[#This Row],[Balance]]/100,IF(Table4[[#This Row],[Trial]]="G2",Table4[[#This Row],[Balance]]/200,Table4[[#This Row],[Balance]]/500))</f>
        <v>1.5</v>
      </c>
      <c r="F890" s="22">
        <f>IF(Table4[[#This Row],[Net_Balance]]&gt;1,1+(Table4[[#This Row],[Net_Balance]]-1)/$F$974,1)</f>
        <v>1.0071428571428571</v>
      </c>
      <c r="G890" s="22">
        <f>IF(Table4[[#This Row],[Net_Balance]]&lt;1,1-(1-Table4[[#This Row],[Net_Balance]])/$F$974,1)</f>
        <v>1</v>
      </c>
      <c r="H890" s="22">
        <f>IF(Table4[[#This Row],[Net_Balance]]&gt;1,1+(Table4[[#This Row],[Net_Balance]]-1)/$H$974,1)</f>
        <v>1.0049999999999999</v>
      </c>
      <c r="I890" s="22">
        <f>IF(Table4[[#This Row],[Net_Balance]]&lt;1,1-(1-Table4[[#This Row],[Net_Balance]])/$H$974,1)</f>
        <v>1</v>
      </c>
      <c r="J890" s="22">
        <f>IF(Table4[[#This Row],[Net_Balance]]&gt;1,(Table4[[#This Row],[Net_Balance]]-1)/$J$974,0)</f>
        <v>0.01</v>
      </c>
      <c r="K890" s="22">
        <f>IF(Table4[[#This Row],[Net_Balance]]&lt;1,-(1-Table4[[#This Row],[Net_Balance]])/$J$974,0)</f>
        <v>0</v>
      </c>
      <c r="L890" t="s">
        <v>109</v>
      </c>
      <c r="M890" t="s">
        <v>80</v>
      </c>
      <c r="N890" t="s">
        <v>5</v>
      </c>
      <c r="O890">
        <v>0</v>
      </c>
      <c r="P890">
        <v>0</v>
      </c>
      <c r="Q890">
        <v>300</v>
      </c>
      <c r="R890">
        <v>1665041796</v>
      </c>
      <c r="S890">
        <v>5</v>
      </c>
      <c r="T890" t="s">
        <v>118</v>
      </c>
      <c r="U890">
        <v>1</v>
      </c>
      <c r="V890">
        <v>-90</v>
      </c>
      <c r="W890">
        <v>0.5</v>
      </c>
      <c r="X890">
        <v>80</v>
      </c>
      <c r="Y890">
        <v>0.5</v>
      </c>
      <c r="Z890">
        <v>-5</v>
      </c>
      <c r="AA890">
        <v>7225</v>
      </c>
      <c r="AB890">
        <v>85</v>
      </c>
      <c r="AC890">
        <v>4</v>
      </c>
      <c r="AD890">
        <v>0.25</v>
      </c>
      <c r="AE890">
        <v>0.75</v>
      </c>
      <c r="AF890">
        <v>1</v>
      </c>
      <c r="AG890">
        <v>0.25</v>
      </c>
      <c r="AH890">
        <v>0.5</v>
      </c>
      <c r="AI890">
        <v>0.375</v>
      </c>
      <c r="AJ890">
        <v>0.625</v>
      </c>
      <c r="AK890">
        <v>16.25</v>
      </c>
      <c r="AL890">
        <v>6773.4375</v>
      </c>
      <c r="AM890">
        <v>82.300896106907615</v>
      </c>
      <c r="AN890">
        <v>0.9</v>
      </c>
      <c r="AO890">
        <v>0.60844334427391233</v>
      </c>
      <c r="AP890">
        <v>0.39155665572608767</v>
      </c>
      <c r="AQ890" s="2">
        <f>Table4[[#This Row],[Gain]]^Table4[[#This Row],[θ]]</f>
        <v>80</v>
      </c>
      <c r="AR890" s="2">
        <f>-Table4[[#This Row],[λ]]*-Table4[[#This Row],[Loss]]^Table4[[#This Row],[θ]]</f>
        <v>180</v>
      </c>
      <c r="AS890" s="2">
        <f>Table4[[#This Row],[pie_gain]]*Table4[[#This Row],[v_n_w_g]]-Table4[[#This Row],[pie_loss]]*Table4[[#This Row],[v_n_w_l]]</f>
        <v>-21.804730488782788</v>
      </c>
      <c r="AT890" s="2">
        <f>IF(Table4[[#This Row],[diff_v]]&gt;=1,1,0)</f>
        <v>0</v>
      </c>
      <c r="AU890" s="2">
        <f>Table4[[#This Row],[Gain]]^(Table4[[#This Row],[θ]]*Table4[[#This Row],[ω_p]])</f>
        <v>82.543615380463308</v>
      </c>
      <c r="AV890" s="2">
        <f>-Table4[[#This Row],[λ]]*-Table4[[#This Row],[Loss]]^(Table4[[#This Row],[θ]]*Table4[[#This Row],[ω_n]])</f>
        <v>180</v>
      </c>
      <c r="AW890" s="2">
        <f>Table4[[#This Row],[v_n_w_g_w]]*Table4[[#This Row],[pie_gain]]-Table4[[#This Row],[v_n_w_l_w]]*Table4[[#This Row],[pie_loss]]</f>
        <v>-20.257084640147134</v>
      </c>
      <c r="AX890" s="2">
        <f>IF(Table4[[#This Row],[diff_v_w]]&gt;=1,1,0)</f>
        <v>0</v>
      </c>
      <c r="AY890" s="2">
        <f>Table4[[#This Row],[Gain]]^(Table4[[#This Row],[θ]])*Table4[[#This Row],[ω_p2]]</f>
        <v>80.399999999999991</v>
      </c>
      <c r="AZ890" s="2">
        <f>-Table4[[#This Row],[λ]]*-Table4[[#This Row],[Loss]]^(Table4[[#This Row],[θ]])*Table4[[#This Row],[ω_n2]]</f>
        <v>180</v>
      </c>
      <c r="BA890" s="2">
        <f>Table4[[#This Row],[v_n_w_g_w2]]*Table4[[#This Row],[pie_gain]]-Table4[[#This Row],[v_n_w_l_w2]]*Table4[[#This Row],[pie_loss]]</f>
        <v>-21.561353151073227</v>
      </c>
      <c r="BB890" s="2">
        <f>IF(Table4[[#This Row],[diff_v_w2]]&gt;=1,1,0)</f>
        <v>0</v>
      </c>
      <c r="BC890" s="2">
        <f>Table4[[#This Row],[Gain]]^(Table4[[#This Row],[θ]]+Table4[[#This Row],[ω_p3]])</f>
        <v>83.583564261587739</v>
      </c>
      <c r="BD890" s="2">
        <f>-Table4[[#This Row],[λ]]*-Table4[[#This Row],[Loss]]^(Table4[[#This Row],[θ]]+Table4[[#This Row],[ω_n3]])</f>
        <v>180</v>
      </c>
      <c r="BE890" s="2">
        <f>Table4[[#This Row],[v_n_w_g_w3]]*Table4[[#This Row],[pie_gain]]-Table4[[#This Row],[v_n_w_l_w3]]*Table4[[#This Row],[pie_loss]]</f>
        <v>-19.624334665041872</v>
      </c>
      <c r="BF890" s="2">
        <f>IF(Table4[[#This Row],[diff_v_w3]]&gt;=1,1,0)</f>
        <v>0</v>
      </c>
      <c r="BG890" s="2">
        <f>(Table4[[#This Row],[Accept]]-Table4[[#This Row],[projected_M1]])</f>
        <v>0</v>
      </c>
      <c r="BH890" s="2">
        <f>(Table4[[#This Row],[Accept]]-Table4[[#This Row],[projected_M2]])</f>
        <v>0</v>
      </c>
      <c r="BI890" s="2">
        <f>(Table4[[#This Row],[Accept]]-Table4[[#This Row],[projected_M3]])</f>
        <v>0</v>
      </c>
      <c r="BJ890" s="2">
        <f>(Table4[[#This Row],[Accept]]-Table4[[#This Row],[projected_M4]])</f>
        <v>0</v>
      </c>
    </row>
    <row r="891" spans="1:62" x14ac:dyDescent="0.3">
      <c r="A891">
        <v>27</v>
      </c>
      <c r="B891" t="s">
        <v>48</v>
      </c>
      <c r="C891">
        <v>1</v>
      </c>
      <c r="D891">
        <v>-2</v>
      </c>
      <c r="E891" s="22">
        <f>IF(Table4[[#This Row],[Trial]]="G1",Table4[[#This Row],[Balance]]/100,IF(Table4[[#This Row],[Trial]]="G2",Table4[[#This Row],[Balance]]/200,Table4[[#This Row],[Balance]]/500))</f>
        <v>1.05</v>
      </c>
      <c r="F891" s="22">
        <f>IF(Table4[[#This Row],[Net_Balance]]&gt;1,1+(Table4[[#This Row],[Net_Balance]]-1)/$F$974,1)</f>
        <v>1.0007142857142857</v>
      </c>
      <c r="G891" s="22">
        <f>IF(Table4[[#This Row],[Net_Balance]]&lt;1,1-(1-Table4[[#This Row],[Net_Balance]])/$F$974,1)</f>
        <v>1</v>
      </c>
      <c r="H891" s="22">
        <f>IF(Table4[[#This Row],[Net_Balance]]&gt;1,1+(Table4[[#This Row],[Net_Balance]]-1)/$H$974,1)</f>
        <v>1.0004999999999999</v>
      </c>
      <c r="I891" s="22">
        <f>IF(Table4[[#This Row],[Net_Balance]]&lt;1,1-(1-Table4[[#This Row],[Net_Balance]])/$H$974,1)</f>
        <v>1</v>
      </c>
      <c r="J891" s="22">
        <f>IF(Table4[[#This Row],[Net_Balance]]&gt;1,(Table4[[#This Row],[Net_Balance]]-1)/$J$974,0)</f>
        <v>1.0000000000000009E-3</v>
      </c>
      <c r="K891" s="22">
        <f>IF(Table4[[#This Row],[Net_Balance]]&lt;1,-(1-Table4[[#This Row],[Net_Balance]])/$J$974,0)</f>
        <v>0</v>
      </c>
      <c r="L891" t="s">
        <v>109</v>
      </c>
      <c r="M891" t="s">
        <v>103</v>
      </c>
      <c r="N891" t="s">
        <v>7</v>
      </c>
      <c r="O891">
        <v>1</v>
      </c>
      <c r="P891">
        <v>-90</v>
      </c>
      <c r="Q891">
        <v>210</v>
      </c>
      <c r="R891">
        <v>1665041820</v>
      </c>
      <c r="S891">
        <v>15</v>
      </c>
      <c r="T891" t="s">
        <v>117</v>
      </c>
      <c r="U891">
        <v>0</v>
      </c>
      <c r="V891">
        <v>-90</v>
      </c>
      <c r="W891">
        <v>0.5</v>
      </c>
      <c r="X891">
        <v>180</v>
      </c>
      <c r="Y891">
        <v>0.5</v>
      </c>
      <c r="Z891">
        <v>45</v>
      </c>
      <c r="AA891">
        <v>18225</v>
      </c>
      <c r="AB891">
        <v>135</v>
      </c>
      <c r="AC891">
        <v>2</v>
      </c>
      <c r="AD891">
        <v>0.25</v>
      </c>
      <c r="AE891">
        <v>0.75</v>
      </c>
      <c r="AF891">
        <v>2</v>
      </c>
      <c r="AG891">
        <v>0.5</v>
      </c>
      <c r="AH891">
        <v>0.25</v>
      </c>
      <c r="AI891">
        <v>0.625</v>
      </c>
      <c r="AJ891">
        <v>0.375</v>
      </c>
      <c r="AK891">
        <v>11.25</v>
      </c>
      <c r="AL891">
        <v>17085.9375</v>
      </c>
      <c r="AM891">
        <v>130.71318793450033</v>
      </c>
      <c r="AN891">
        <v>0.9</v>
      </c>
      <c r="AO891">
        <v>0.38419903534316502</v>
      </c>
      <c r="AP891">
        <v>0.61580096465683498</v>
      </c>
      <c r="AQ891" s="2">
        <f>Table4[[#This Row],[Gain]]^Table4[[#This Row],[θ]]</f>
        <v>180</v>
      </c>
      <c r="AR891" s="2">
        <f>-Table4[[#This Row],[λ]]*-Table4[[#This Row],[Loss]]^Table4[[#This Row],[θ]]</f>
        <v>180</v>
      </c>
      <c r="AS891" s="2">
        <f>Table4[[#This Row],[pie_gain]]*Table4[[#This Row],[v_n_w_g]]-Table4[[#This Row],[pie_loss]]*Table4[[#This Row],[v_n_w_l]]</f>
        <v>-41.688347276460604</v>
      </c>
      <c r="AT891" s="2">
        <f>IF(Table4[[#This Row],[diff_v]]&gt;=1,1,0)</f>
        <v>0</v>
      </c>
      <c r="AU891" s="2">
        <f>Table4[[#This Row],[Gain]]^(Table4[[#This Row],[θ]]*Table4[[#This Row],[ω_p]])</f>
        <v>180.66890568473883</v>
      </c>
      <c r="AV891" s="2">
        <f>-Table4[[#This Row],[λ]]*-Table4[[#This Row],[Loss]]^(Table4[[#This Row],[θ]]*Table4[[#This Row],[ω_n]])</f>
        <v>180</v>
      </c>
      <c r="AW891" s="2">
        <f>Table4[[#This Row],[v_n_w_g_w]]*Table4[[#This Row],[pie_gain]]-Table4[[#This Row],[v_n_w_l_w]]*Table4[[#This Row],[pie_loss]]</f>
        <v>-41.431354357648374</v>
      </c>
      <c r="AX891" s="2">
        <f>IF(Table4[[#This Row],[diff_v_w]]&gt;=1,1,0)</f>
        <v>0</v>
      </c>
      <c r="AY891" s="2">
        <f>Table4[[#This Row],[Gain]]^(Table4[[#This Row],[θ]])*Table4[[#This Row],[ω_p2]]</f>
        <v>180.09</v>
      </c>
      <c r="AZ891" s="2">
        <f>-Table4[[#This Row],[λ]]*-Table4[[#This Row],[Loss]]^(Table4[[#This Row],[θ]])*Table4[[#This Row],[ω_n2]]</f>
        <v>180</v>
      </c>
      <c r="BA891" s="2">
        <f>Table4[[#This Row],[v_n_w_g_w2]]*Table4[[#This Row],[pie_gain]]-Table4[[#This Row],[v_n_w_l_w2]]*Table4[[#This Row],[pie_loss]]</f>
        <v>-41.653769363279707</v>
      </c>
      <c r="BB891" s="2">
        <f>IF(Table4[[#This Row],[diff_v_w2]]&gt;=1,1,0)</f>
        <v>0</v>
      </c>
      <c r="BC891" s="2">
        <f>Table4[[#This Row],[Gain]]^(Table4[[#This Row],[θ]]+Table4[[#This Row],[ω_p3]])</f>
        <v>180.93716345181977</v>
      </c>
      <c r="BD891" s="2">
        <f>-Table4[[#This Row],[λ]]*-Table4[[#This Row],[Loss]]^(Table4[[#This Row],[θ]]+Table4[[#This Row],[ω_n3]])</f>
        <v>180</v>
      </c>
      <c r="BE891" s="2">
        <f>Table4[[#This Row],[v_n_w_g_w3]]*Table4[[#This Row],[pie_gain]]-Table4[[#This Row],[v_n_w_l_w3]]*Table4[[#This Row],[pie_loss]]</f>
        <v>-41.328289982312569</v>
      </c>
      <c r="BF891" s="2">
        <f>IF(Table4[[#This Row],[diff_v_w3]]&gt;=1,1,0)</f>
        <v>0</v>
      </c>
      <c r="BG891" s="2">
        <f>(Table4[[#This Row],[Accept]]-Table4[[#This Row],[projected_M1]])</f>
        <v>1</v>
      </c>
      <c r="BH891" s="2">
        <f>(Table4[[#This Row],[Accept]]-Table4[[#This Row],[projected_M2]])</f>
        <v>1</v>
      </c>
      <c r="BI891" s="2">
        <f>(Table4[[#This Row],[Accept]]-Table4[[#This Row],[projected_M3]])</f>
        <v>1</v>
      </c>
      <c r="BJ891" s="2">
        <f>(Table4[[#This Row],[Accept]]-Table4[[#This Row],[projected_M4]])</f>
        <v>1</v>
      </c>
    </row>
    <row r="892" spans="1:62" x14ac:dyDescent="0.3">
      <c r="A892">
        <v>28</v>
      </c>
      <c r="B892" t="s">
        <v>48</v>
      </c>
      <c r="C892">
        <v>1</v>
      </c>
      <c r="D892">
        <v>-2</v>
      </c>
      <c r="E892" s="22">
        <f>IF(Table4[[#This Row],[Trial]]="G1",Table4[[#This Row],[Balance]]/100,IF(Table4[[#This Row],[Trial]]="G2",Table4[[#This Row],[Balance]]/200,Table4[[#This Row],[Balance]]/500))</f>
        <v>1</v>
      </c>
      <c r="F892" s="22">
        <f>IF(Table4[[#This Row],[Net_Balance]]&gt;1,1+(Table4[[#This Row],[Net_Balance]]-1)/$F$974,1)</f>
        <v>1</v>
      </c>
      <c r="G892" s="22">
        <f>IF(Table4[[#This Row],[Net_Balance]]&lt;1,1-(1-Table4[[#This Row],[Net_Balance]])/$F$974,1)</f>
        <v>1</v>
      </c>
      <c r="H892" s="22">
        <f>IF(Table4[[#This Row],[Net_Balance]]&gt;1,1+(Table4[[#This Row],[Net_Balance]]-1)/$H$974,1)</f>
        <v>1</v>
      </c>
      <c r="I892" s="22">
        <f>IF(Table4[[#This Row],[Net_Balance]]&lt;1,1-(1-Table4[[#This Row],[Net_Balance]])/$H$974,1)</f>
        <v>1</v>
      </c>
      <c r="J892" s="22">
        <f>IF(Table4[[#This Row],[Net_Balance]]&gt;1,(Table4[[#This Row],[Net_Balance]]-1)/$J$974,0)</f>
        <v>0</v>
      </c>
      <c r="K892" s="22">
        <f>IF(Table4[[#This Row],[Net_Balance]]&lt;1,-(1-Table4[[#This Row],[Net_Balance]])/$J$974,0)</f>
        <v>0</v>
      </c>
      <c r="L892" t="s">
        <v>109</v>
      </c>
      <c r="M892" t="s">
        <v>71</v>
      </c>
      <c r="N892" t="s">
        <v>7</v>
      </c>
      <c r="O892">
        <v>1</v>
      </c>
      <c r="P892">
        <v>-10</v>
      </c>
      <c r="Q892">
        <v>200</v>
      </c>
      <c r="R892">
        <v>1665041824</v>
      </c>
      <c r="S892">
        <v>4</v>
      </c>
      <c r="T892" t="s">
        <v>117</v>
      </c>
      <c r="U892">
        <v>0</v>
      </c>
      <c r="V892">
        <v>-10</v>
      </c>
      <c r="W892">
        <v>0.5</v>
      </c>
      <c r="X892">
        <v>30</v>
      </c>
      <c r="Y892">
        <v>0.5</v>
      </c>
      <c r="Z892">
        <v>10</v>
      </c>
      <c r="AA892">
        <v>400</v>
      </c>
      <c r="AB892">
        <v>20</v>
      </c>
      <c r="AC892">
        <v>2</v>
      </c>
      <c r="AD892">
        <v>0.25</v>
      </c>
      <c r="AE892">
        <v>0.75</v>
      </c>
      <c r="AF892">
        <v>2</v>
      </c>
      <c r="AG892">
        <v>0.5</v>
      </c>
      <c r="AH892">
        <v>0.25</v>
      </c>
      <c r="AI892">
        <v>0.625</v>
      </c>
      <c r="AJ892">
        <v>0.375</v>
      </c>
      <c r="AK892">
        <v>5</v>
      </c>
      <c r="AL892">
        <v>375</v>
      </c>
      <c r="AM892">
        <v>19.364916731037084</v>
      </c>
      <c r="AN892">
        <v>0.9</v>
      </c>
      <c r="AO892">
        <v>0.38419903534316502</v>
      </c>
      <c r="AP892">
        <v>0.61580096465683498</v>
      </c>
      <c r="AQ892" s="2">
        <f>Table4[[#This Row],[Gain]]^Table4[[#This Row],[θ]]</f>
        <v>30</v>
      </c>
      <c r="AR892" s="2">
        <f>-Table4[[#This Row],[λ]]*-Table4[[#This Row],[Loss]]^Table4[[#This Row],[θ]]</f>
        <v>20</v>
      </c>
      <c r="AS892" s="2">
        <f>Table4[[#This Row],[pie_gain]]*Table4[[#This Row],[v_n_w_g]]-Table4[[#This Row],[pie_loss]]*Table4[[#This Row],[v_n_w_l]]</f>
        <v>-0.79004823284174996</v>
      </c>
      <c r="AT892" s="2">
        <f>IF(Table4[[#This Row],[diff_v]]&gt;=1,1,0)</f>
        <v>0</v>
      </c>
      <c r="AU892" s="2">
        <f>Table4[[#This Row],[Gain]]^(Table4[[#This Row],[θ]]*Table4[[#This Row],[ω_p]])</f>
        <v>30</v>
      </c>
      <c r="AV892" s="2">
        <f>-Table4[[#This Row],[λ]]*-Table4[[#This Row],[Loss]]^(Table4[[#This Row],[θ]]*Table4[[#This Row],[ω_n]])</f>
        <v>20</v>
      </c>
      <c r="AW892" s="2">
        <f>Table4[[#This Row],[v_n_w_g_w]]*Table4[[#This Row],[pie_gain]]-Table4[[#This Row],[v_n_w_l_w]]*Table4[[#This Row],[pie_loss]]</f>
        <v>-0.79004823284174996</v>
      </c>
      <c r="AX892" s="2">
        <f>IF(Table4[[#This Row],[diff_v_w]]&gt;=1,1,0)</f>
        <v>0</v>
      </c>
      <c r="AY892" s="2">
        <f>Table4[[#This Row],[Gain]]^(Table4[[#This Row],[θ]])*Table4[[#This Row],[ω_p2]]</f>
        <v>30</v>
      </c>
      <c r="AZ892" s="2">
        <f>-Table4[[#This Row],[λ]]*-Table4[[#This Row],[Loss]]^(Table4[[#This Row],[θ]])*Table4[[#This Row],[ω_n2]]</f>
        <v>20</v>
      </c>
      <c r="BA892" s="2">
        <f>Table4[[#This Row],[v_n_w_g_w2]]*Table4[[#This Row],[pie_gain]]-Table4[[#This Row],[v_n_w_l_w2]]*Table4[[#This Row],[pie_loss]]</f>
        <v>-0.79004823284174996</v>
      </c>
      <c r="BB892" s="2">
        <f>IF(Table4[[#This Row],[diff_v_w2]]&gt;=1,1,0)</f>
        <v>0</v>
      </c>
      <c r="BC892" s="2">
        <f>Table4[[#This Row],[Gain]]^(Table4[[#This Row],[θ]]+Table4[[#This Row],[ω_p3]])</f>
        <v>30</v>
      </c>
      <c r="BD892" s="2">
        <f>-Table4[[#This Row],[λ]]*-Table4[[#This Row],[Loss]]^(Table4[[#This Row],[θ]]+Table4[[#This Row],[ω_n3]])</f>
        <v>20</v>
      </c>
      <c r="BE892" s="2">
        <f>Table4[[#This Row],[v_n_w_g_w3]]*Table4[[#This Row],[pie_gain]]-Table4[[#This Row],[v_n_w_l_w3]]*Table4[[#This Row],[pie_loss]]</f>
        <v>-0.79004823284174996</v>
      </c>
      <c r="BF892" s="2">
        <f>IF(Table4[[#This Row],[diff_v_w3]]&gt;=1,1,0)</f>
        <v>0</v>
      </c>
      <c r="BG892" s="2">
        <f>(Table4[[#This Row],[Accept]]-Table4[[#This Row],[projected_M1]])</f>
        <v>1</v>
      </c>
      <c r="BH892" s="2">
        <f>(Table4[[#This Row],[Accept]]-Table4[[#This Row],[projected_M2]])</f>
        <v>1</v>
      </c>
      <c r="BI892" s="2">
        <f>(Table4[[#This Row],[Accept]]-Table4[[#This Row],[projected_M3]])</f>
        <v>1</v>
      </c>
      <c r="BJ892" s="2">
        <f>(Table4[[#This Row],[Accept]]-Table4[[#This Row],[projected_M4]])</f>
        <v>1</v>
      </c>
    </row>
    <row r="893" spans="1:62" x14ac:dyDescent="0.3">
      <c r="A893">
        <v>29</v>
      </c>
      <c r="B893" t="s">
        <v>48</v>
      </c>
      <c r="C893">
        <v>1</v>
      </c>
      <c r="D893">
        <v>-2</v>
      </c>
      <c r="E893" s="22">
        <f>IF(Table4[[#This Row],[Trial]]="G1",Table4[[#This Row],[Balance]]/100,IF(Table4[[#This Row],[Trial]]="G2",Table4[[#This Row],[Balance]]/200,Table4[[#This Row],[Balance]]/500))</f>
        <v>1</v>
      </c>
      <c r="F893" s="22">
        <f>IF(Table4[[#This Row],[Net_Balance]]&gt;1,1+(Table4[[#This Row],[Net_Balance]]-1)/$F$974,1)</f>
        <v>1</v>
      </c>
      <c r="G893" s="22">
        <f>IF(Table4[[#This Row],[Net_Balance]]&lt;1,1-(1-Table4[[#This Row],[Net_Balance]])/$F$974,1)</f>
        <v>1</v>
      </c>
      <c r="H893" s="22">
        <f>IF(Table4[[#This Row],[Net_Balance]]&gt;1,1+(Table4[[#This Row],[Net_Balance]]-1)/$H$974,1)</f>
        <v>1</v>
      </c>
      <c r="I893" s="22">
        <f>IF(Table4[[#This Row],[Net_Balance]]&lt;1,1-(1-Table4[[#This Row],[Net_Balance]])/$H$974,1)</f>
        <v>1</v>
      </c>
      <c r="J893" s="22">
        <f>IF(Table4[[#This Row],[Net_Balance]]&gt;1,(Table4[[#This Row],[Net_Balance]]-1)/$J$974,0)</f>
        <v>0</v>
      </c>
      <c r="K893" s="22">
        <f>IF(Table4[[#This Row],[Net_Balance]]&lt;1,-(1-Table4[[#This Row],[Net_Balance]])/$J$974,0)</f>
        <v>0</v>
      </c>
      <c r="L893" t="s">
        <v>109</v>
      </c>
      <c r="M893" t="s">
        <v>78</v>
      </c>
      <c r="N893" t="s">
        <v>5</v>
      </c>
      <c r="O893">
        <v>0</v>
      </c>
      <c r="P893">
        <v>0</v>
      </c>
      <c r="Q893">
        <v>200</v>
      </c>
      <c r="R893">
        <v>1665041827</v>
      </c>
      <c r="S893">
        <v>3</v>
      </c>
      <c r="T893" t="s">
        <v>118</v>
      </c>
      <c r="U893">
        <v>1</v>
      </c>
      <c r="V893">
        <v>-90</v>
      </c>
      <c r="W893">
        <v>0.5</v>
      </c>
      <c r="X893">
        <v>80</v>
      </c>
      <c r="Y893">
        <v>0.5</v>
      </c>
      <c r="Z893">
        <v>-5</v>
      </c>
      <c r="AA893">
        <v>7225</v>
      </c>
      <c r="AB893">
        <v>85</v>
      </c>
      <c r="AC893">
        <v>2</v>
      </c>
      <c r="AD893">
        <v>0.25</v>
      </c>
      <c r="AE893">
        <v>0.75</v>
      </c>
      <c r="AF893">
        <v>2</v>
      </c>
      <c r="AG893">
        <v>0.5</v>
      </c>
      <c r="AH893">
        <v>0.25</v>
      </c>
      <c r="AI893">
        <v>0.625</v>
      </c>
      <c r="AJ893">
        <v>0.375</v>
      </c>
      <c r="AK893">
        <v>-26.25</v>
      </c>
      <c r="AL893">
        <v>6773.4375</v>
      </c>
      <c r="AM893">
        <v>82.300896106907615</v>
      </c>
      <c r="AN893">
        <v>0.9</v>
      </c>
      <c r="AO893">
        <v>0.38419903534316502</v>
      </c>
      <c r="AP893">
        <v>0.61580096465683498</v>
      </c>
      <c r="AQ893" s="2">
        <f>Table4[[#This Row],[Gain]]^Table4[[#This Row],[θ]]</f>
        <v>80</v>
      </c>
      <c r="AR893" s="2">
        <f>-Table4[[#This Row],[λ]]*-Table4[[#This Row],[Loss]]^Table4[[#This Row],[θ]]</f>
        <v>180</v>
      </c>
      <c r="AS893" s="2">
        <f>Table4[[#This Row],[pie_gain]]*Table4[[#This Row],[v_n_w_g]]-Table4[[#This Row],[pie_loss]]*Table4[[#This Row],[v_n_w_l]]</f>
        <v>-80.108250810777093</v>
      </c>
      <c r="AT893" s="2">
        <f>IF(Table4[[#This Row],[diff_v]]&gt;=1,1,0)</f>
        <v>0</v>
      </c>
      <c r="AU893" s="2">
        <f>Table4[[#This Row],[Gain]]^(Table4[[#This Row],[θ]]*Table4[[#This Row],[ω_p]])</f>
        <v>80</v>
      </c>
      <c r="AV893" s="2">
        <f>-Table4[[#This Row],[λ]]*-Table4[[#This Row],[Loss]]^(Table4[[#This Row],[θ]]*Table4[[#This Row],[ω_n]])</f>
        <v>180</v>
      </c>
      <c r="AW893" s="2">
        <f>Table4[[#This Row],[v_n_w_g_w]]*Table4[[#This Row],[pie_gain]]-Table4[[#This Row],[v_n_w_l_w]]*Table4[[#This Row],[pie_loss]]</f>
        <v>-80.108250810777093</v>
      </c>
      <c r="AX893" s="2">
        <f>IF(Table4[[#This Row],[diff_v_w]]&gt;=1,1,0)</f>
        <v>0</v>
      </c>
      <c r="AY893" s="2">
        <f>Table4[[#This Row],[Gain]]^(Table4[[#This Row],[θ]])*Table4[[#This Row],[ω_p2]]</f>
        <v>80</v>
      </c>
      <c r="AZ893" s="2">
        <f>-Table4[[#This Row],[λ]]*-Table4[[#This Row],[Loss]]^(Table4[[#This Row],[θ]])*Table4[[#This Row],[ω_n2]]</f>
        <v>180</v>
      </c>
      <c r="BA893" s="2">
        <f>Table4[[#This Row],[v_n_w_g_w2]]*Table4[[#This Row],[pie_gain]]-Table4[[#This Row],[v_n_w_l_w2]]*Table4[[#This Row],[pie_loss]]</f>
        <v>-80.108250810777093</v>
      </c>
      <c r="BB893" s="2">
        <f>IF(Table4[[#This Row],[diff_v_w2]]&gt;=1,1,0)</f>
        <v>0</v>
      </c>
      <c r="BC893" s="2">
        <f>Table4[[#This Row],[Gain]]^(Table4[[#This Row],[θ]]+Table4[[#This Row],[ω_p3]])</f>
        <v>80</v>
      </c>
      <c r="BD893" s="2">
        <f>-Table4[[#This Row],[λ]]*-Table4[[#This Row],[Loss]]^(Table4[[#This Row],[θ]]+Table4[[#This Row],[ω_n3]])</f>
        <v>180</v>
      </c>
      <c r="BE893" s="2">
        <f>Table4[[#This Row],[v_n_w_g_w3]]*Table4[[#This Row],[pie_gain]]-Table4[[#This Row],[v_n_w_l_w3]]*Table4[[#This Row],[pie_loss]]</f>
        <v>-80.108250810777093</v>
      </c>
      <c r="BF893" s="2">
        <f>IF(Table4[[#This Row],[diff_v_w3]]&gt;=1,1,0)</f>
        <v>0</v>
      </c>
      <c r="BG893" s="2">
        <f>(Table4[[#This Row],[Accept]]-Table4[[#This Row],[projected_M1]])</f>
        <v>0</v>
      </c>
      <c r="BH893" s="2">
        <f>(Table4[[#This Row],[Accept]]-Table4[[#This Row],[projected_M2]])</f>
        <v>0</v>
      </c>
      <c r="BI893" s="2">
        <f>(Table4[[#This Row],[Accept]]-Table4[[#This Row],[projected_M3]])</f>
        <v>0</v>
      </c>
      <c r="BJ893" s="2">
        <f>(Table4[[#This Row],[Accept]]-Table4[[#This Row],[projected_M4]])</f>
        <v>0</v>
      </c>
    </row>
    <row r="894" spans="1:62" x14ac:dyDescent="0.3">
      <c r="A894">
        <v>30</v>
      </c>
      <c r="B894" t="s">
        <v>48</v>
      </c>
      <c r="C894">
        <v>1</v>
      </c>
      <c r="D894">
        <v>-2</v>
      </c>
      <c r="E894" s="22">
        <f>IF(Table4[[#This Row],[Trial]]="G1",Table4[[#This Row],[Balance]]/100,IF(Table4[[#This Row],[Trial]]="G2",Table4[[#This Row],[Balance]]/200,Table4[[#This Row],[Balance]]/500))</f>
        <v>1</v>
      </c>
      <c r="F894" s="22">
        <f>IF(Table4[[#This Row],[Net_Balance]]&gt;1,1+(Table4[[#This Row],[Net_Balance]]-1)/$F$974,1)</f>
        <v>1</v>
      </c>
      <c r="G894" s="22">
        <f>IF(Table4[[#This Row],[Net_Balance]]&lt;1,1-(1-Table4[[#This Row],[Net_Balance]])/$F$974,1)</f>
        <v>1</v>
      </c>
      <c r="H894" s="22">
        <f>IF(Table4[[#This Row],[Net_Balance]]&gt;1,1+(Table4[[#This Row],[Net_Balance]]-1)/$H$974,1)</f>
        <v>1</v>
      </c>
      <c r="I894" s="22">
        <f>IF(Table4[[#This Row],[Net_Balance]]&lt;1,1-(1-Table4[[#This Row],[Net_Balance]])/$H$974,1)</f>
        <v>1</v>
      </c>
      <c r="J894" s="22">
        <f>IF(Table4[[#This Row],[Net_Balance]]&gt;1,(Table4[[#This Row],[Net_Balance]]-1)/$J$974,0)</f>
        <v>0</v>
      </c>
      <c r="K894" s="22">
        <f>IF(Table4[[#This Row],[Net_Balance]]&lt;1,-(1-Table4[[#This Row],[Net_Balance]])/$J$974,0)</f>
        <v>0</v>
      </c>
      <c r="L894" t="s">
        <v>109</v>
      </c>
      <c r="M894" t="s">
        <v>76</v>
      </c>
      <c r="N894" t="s">
        <v>5</v>
      </c>
      <c r="O894">
        <v>0</v>
      </c>
      <c r="P894">
        <v>0</v>
      </c>
      <c r="Q894">
        <v>200</v>
      </c>
      <c r="R894">
        <v>1665041831</v>
      </c>
      <c r="S894">
        <v>4</v>
      </c>
      <c r="T894" t="s">
        <v>118</v>
      </c>
      <c r="U894">
        <v>1</v>
      </c>
      <c r="V894">
        <v>-90</v>
      </c>
      <c r="W894">
        <v>0.5</v>
      </c>
      <c r="X894">
        <v>180</v>
      </c>
      <c r="Y894">
        <v>0.5</v>
      </c>
      <c r="Z894">
        <v>45</v>
      </c>
      <c r="AA894">
        <v>18225</v>
      </c>
      <c r="AB894">
        <v>135</v>
      </c>
      <c r="AC894">
        <v>2</v>
      </c>
      <c r="AD894">
        <v>0.25</v>
      </c>
      <c r="AE894">
        <v>0.75</v>
      </c>
      <c r="AF894">
        <v>2</v>
      </c>
      <c r="AG894">
        <v>0.5</v>
      </c>
      <c r="AH894">
        <v>0.25</v>
      </c>
      <c r="AI894">
        <v>0.625</v>
      </c>
      <c r="AJ894">
        <v>0.375</v>
      </c>
      <c r="AK894">
        <v>11.25</v>
      </c>
      <c r="AL894">
        <v>17085.9375</v>
      </c>
      <c r="AM894">
        <v>130.71318793450033</v>
      </c>
      <c r="AN894">
        <v>0.9</v>
      </c>
      <c r="AO894">
        <v>0.38419903534316502</v>
      </c>
      <c r="AP894">
        <v>0.61580096465683498</v>
      </c>
      <c r="AQ894" s="2">
        <f>Table4[[#This Row],[Gain]]^Table4[[#This Row],[θ]]</f>
        <v>180</v>
      </c>
      <c r="AR894" s="2">
        <f>-Table4[[#This Row],[λ]]*-Table4[[#This Row],[Loss]]^Table4[[#This Row],[θ]]</f>
        <v>180</v>
      </c>
      <c r="AS894" s="2">
        <f>Table4[[#This Row],[pie_gain]]*Table4[[#This Row],[v_n_w_g]]-Table4[[#This Row],[pie_loss]]*Table4[[#This Row],[v_n_w_l]]</f>
        <v>-41.688347276460604</v>
      </c>
      <c r="AT894" s="2">
        <f>IF(Table4[[#This Row],[diff_v]]&gt;=1,1,0)</f>
        <v>0</v>
      </c>
      <c r="AU894" s="2">
        <f>Table4[[#This Row],[Gain]]^(Table4[[#This Row],[θ]]*Table4[[#This Row],[ω_p]])</f>
        <v>180</v>
      </c>
      <c r="AV894" s="2">
        <f>-Table4[[#This Row],[λ]]*-Table4[[#This Row],[Loss]]^(Table4[[#This Row],[θ]]*Table4[[#This Row],[ω_n]])</f>
        <v>180</v>
      </c>
      <c r="AW894" s="2">
        <f>Table4[[#This Row],[v_n_w_g_w]]*Table4[[#This Row],[pie_gain]]-Table4[[#This Row],[v_n_w_l_w]]*Table4[[#This Row],[pie_loss]]</f>
        <v>-41.688347276460604</v>
      </c>
      <c r="AX894" s="2">
        <f>IF(Table4[[#This Row],[diff_v_w]]&gt;=1,1,0)</f>
        <v>0</v>
      </c>
      <c r="AY894" s="2">
        <f>Table4[[#This Row],[Gain]]^(Table4[[#This Row],[θ]])*Table4[[#This Row],[ω_p2]]</f>
        <v>180</v>
      </c>
      <c r="AZ894" s="2">
        <f>-Table4[[#This Row],[λ]]*-Table4[[#This Row],[Loss]]^(Table4[[#This Row],[θ]])*Table4[[#This Row],[ω_n2]]</f>
        <v>180</v>
      </c>
      <c r="BA894" s="2">
        <f>Table4[[#This Row],[v_n_w_g_w2]]*Table4[[#This Row],[pie_gain]]-Table4[[#This Row],[v_n_w_l_w2]]*Table4[[#This Row],[pie_loss]]</f>
        <v>-41.688347276460604</v>
      </c>
      <c r="BB894" s="2">
        <f>IF(Table4[[#This Row],[diff_v_w2]]&gt;=1,1,0)</f>
        <v>0</v>
      </c>
      <c r="BC894" s="2">
        <f>Table4[[#This Row],[Gain]]^(Table4[[#This Row],[θ]]+Table4[[#This Row],[ω_p3]])</f>
        <v>180</v>
      </c>
      <c r="BD894" s="2">
        <f>-Table4[[#This Row],[λ]]*-Table4[[#This Row],[Loss]]^(Table4[[#This Row],[θ]]+Table4[[#This Row],[ω_n3]])</f>
        <v>180</v>
      </c>
      <c r="BE894" s="2">
        <f>Table4[[#This Row],[v_n_w_g_w3]]*Table4[[#This Row],[pie_gain]]-Table4[[#This Row],[v_n_w_l_w3]]*Table4[[#This Row],[pie_loss]]</f>
        <v>-41.688347276460604</v>
      </c>
      <c r="BF894" s="2">
        <f>IF(Table4[[#This Row],[diff_v_w3]]&gt;=1,1,0)</f>
        <v>0</v>
      </c>
      <c r="BG894" s="2">
        <f>(Table4[[#This Row],[Accept]]-Table4[[#This Row],[projected_M1]])</f>
        <v>0</v>
      </c>
      <c r="BH894" s="2">
        <f>(Table4[[#This Row],[Accept]]-Table4[[#This Row],[projected_M2]])</f>
        <v>0</v>
      </c>
      <c r="BI894" s="2">
        <f>(Table4[[#This Row],[Accept]]-Table4[[#This Row],[projected_M3]])</f>
        <v>0</v>
      </c>
      <c r="BJ894" s="2">
        <f>(Table4[[#This Row],[Accept]]-Table4[[#This Row],[projected_M4]])</f>
        <v>0</v>
      </c>
    </row>
    <row r="895" spans="1:62" x14ac:dyDescent="0.3">
      <c r="A895">
        <v>31</v>
      </c>
      <c r="B895" t="s">
        <v>48</v>
      </c>
      <c r="C895">
        <v>1</v>
      </c>
      <c r="D895">
        <v>-2</v>
      </c>
      <c r="E895" s="22">
        <f>IF(Table4[[#This Row],[Trial]]="G1",Table4[[#This Row],[Balance]]/100,IF(Table4[[#This Row],[Trial]]="G2",Table4[[#This Row],[Balance]]/200,Table4[[#This Row],[Balance]]/500))</f>
        <v>1</v>
      </c>
      <c r="F895" s="22">
        <f>IF(Table4[[#This Row],[Net_Balance]]&gt;1,1+(Table4[[#This Row],[Net_Balance]]-1)/$F$974,1)</f>
        <v>1</v>
      </c>
      <c r="G895" s="22">
        <f>IF(Table4[[#This Row],[Net_Balance]]&lt;1,1-(1-Table4[[#This Row],[Net_Balance]])/$F$974,1)</f>
        <v>1</v>
      </c>
      <c r="H895" s="22">
        <f>IF(Table4[[#This Row],[Net_Balance]]&gt;1,1+(Table4[[#This Row],[Net_Balance]]-1)/$H$974,1)</f>
        <v>1</v>
      </c>
      <c r="I895" s="22">
        <f>IF(Table4[[#This Row],[Net_Balance]]&lt;1,1-(1-Table4[[#This Row],[Net_Balance]])/$H$974,1)</f>
        <v>1</v>
      </c>
      <c r="J895" s="22">
        <f>IF(Table4[[#This Row],[Net_Balance]]&gt;1,(Table4[[#This Row],[Net_Balance]]-1)/$J$974,0)</f>
        <v>0</v>
      </c>
      <c r="K895" s="22">
        <f>IF(Table4[[#This Row],[Net_Balance]]&lt;1,-(1-Table4[[#This Row],[Net_Balance]])/$J$974,0)</f>
        <v>0</v>
      </c>
      <c r="L895" t="s">
        <v>109</v>
      </c>
      <c r="M895" t="s">
        <v>59</v>
      </c>
      <c r="N895" t="s">
        <v>7</v>
      </c>
      <c r="O895">
        <v>1</v>
      </c>
      <c r="P895">
        <v>0</v>
      </c>
      <c r="Q895">
        <v>200</v>
      </c>
      <c r="R895">
        <v>1665041834</v>
      </c>
      <c r="S895">
        <v>3</v>
      </c>
      <c r="T895" t="s">
        <v>118</v>
      </c>
      <c r="U895">
        <v>1</v>
      </c>
      <c r="V895">
        <v>0</v>
      </c>
      <c r="W895">
        <v>0.5</v>
      </c>
      <c r="X895">
        <v>10</v>
      </c>
      <c r="Y895">
        <v>0.5</v>
      </c>
      <c r="Z895">
        <v>5</v>
      </c>
      <c r="AA895">
        <v>25</v>
      </c>
      <c r="AB895">
        <v>5</v>
      </c>
      <c r="AC895">
        <v>4</v>
      </c>
      <c r="AD895">
        <v>0.75</v>
      </c>
      <c r="AE895">
        <v>0.25</v>
      </c>
      <c r="AF895">
        <v>1</v>
      </c>
      <c r="AG895">
        <v>0.2</v>
      </c>
      <c r="AH895">
        <v>4.9999999999999989E-2</v>
      </c>
      <c r="AI895">
        <v>0.57499999999999996</v>
      </c>
      <c r="AJ895">
        <v>0.42500000000000004</v>
      </c>
      <c r="AK895">
        <v>4.25</v>
      </c>
      <c r="AL895">
        <v>24.4375</v>
      </c>
      <c r="AM895">
        <v>4.9434299833212973</v>
      </c>
      <c r="AN895">
        <v>0.9</v>
      </c>
      <c r="AO895">
        <v>0.42913429896650213</v>
      </c>
      <c r="AP895">
        <v>0.57086570103349787</v>
      </c>
      <c r="AQ895" s="2">
        <f>Table4[[#This Row],[Gain]]^Table4[[#This Row],[θ]]</f>
        <v>10</v>
      </c>
      <c r="AR895" s="2">
        <f>-Table4[[#This Row],[λ]]*-Table4[[#This Row],[Loss]]^Table4[[#This Row],[θ]]</f>
        <v>0</v>
      </c>
      <c r="AS895" s="2">
        <f>Table4[[#This Row],[pie_gain]]*Table4[[#This Row],[v_n_w_g]]-Table4[[#This Row],[pie_loss]]*Table4[[#This Row],[v_n_w_l]]</f>
        <v>4.2913429896650213</v>
      </c>
      <c r="AT895" s="2">
        <f>IF(Table4[[#This Row],[diff_v]]&gt;=1,1,0)</f>
        <v>1</v>
      </c>
      <c r="AU895" s="2">
        <f>Table4[[#This Row],[Gain]]^(Table4[[#This Row],[θ]]*Table4[[#This Row],[ω_p]])</f>
        <v>10</v>
      </c>
      <c r="AV895" s="2">
        <f>-Table4[[#This Row],[λ]]*-Table4[[#This Row],[Loss]]^(Table4[[#This Row],[θ]]*Table4[[#This Row],[ω_n]])</f>
        <v>0</v>
      </c>
      <c r="AW895" s="2">
        <f>Table4[[#This Row],[v_n_w_g_w]]*Table4[[#This Row],[pie_gain]]-Table4[[#This Row],[v_n_w_l_w]]*Table4[[#This Row],[pie_loss]]</f>
        <v>4.2913429896650213</v>
      </c>
      <c r="AX895" s="2">
        <f>IF(Table4[[#This Row],[diff_v_w]]&gt;=1,1,0)</f>
        <v>1</v>
      </c>
      <c r="AY895" s="2">
        <f>Table4[[#This Row],[Gain]]^(Table4[[#This Row],[θ]])*Table4[[#This Row],[ω_p2]]</f>
        <v>10</v>
      </c>
      <c r="AZ895" s="2">
        <f>-Table4[[#This Row],[λ]]*-Table4[[#This Row],[Loss]]^(Table4[[#This Row],[θ]])*Table4[[#This Row],[ω_n2]]</f>
        <v>0</v>
      </c>
      <c r="BA895" s="2">
        <f>Table4[[#This Row],[v_n_w_g_w2]]*Table4[[#This Row],[pie_gain]]-Table4[[#This Row],[v_n_w_l_w2]]*Table4[[#This Row],[pie_loss]]</f>
        <v>4.2913429896650213</v>
      </c>
      <c r="BB895" s="2">
        <f>IF(Table4[[#This Row],[diff_v_w2]]&gt;=1,1,0)</f>
        <v>1</v>
      </c>
      <c r="BC895" s="2">
        <f>Table4[[#This Row],[Gain]]^(Table4[[#This Row],[θ]]+Table4[[#This Row],[ω_p3]])</f>
        <v>10</v>
      </c>
      <c r="BD895" s="2">
        <f>-Table4[[#This Row],[λ]]*-Table4[[#This Row],[Loss]]^(Table4[[#This Row],[θ]]+Table4[[#This Row],[ω_n3]])</f>
        <v>0</v>
      </c>
      <c r="BE895" s="2">
        <f>Table4[[#This Row],[v_n_w_g_w3]]*Table4[[#This Row],[pie_gain]]-Table4[[#This Row],[v_n_w_l_w3]]*Table4[[#This Row],[pie_loss]]</f>
        <v>4.2913429896650213</v>
      </c>
      <c r="BF895" s="2">
        <f>IF(Table4[[#This Row],[diff_v_w3]]&gt;=1,1,0)</f>
        <v>1</v>
      </c>
      <c r="BG895" s="2">
        <f>(Table4[[#This Row],[Accept]]-Table4[[#This Row],[projected_M1]])</f>
        <v>0</v>
      </c>
      <c r="BH895" s="2">
        <f>(Table4[[#This Row],[Accept]]-Table4[[#This Row],[projected_M2]])</f>
        <v>0</v>
      </c>
      <c r="BI895" s="2">
        <f>(Table4[[#This Row],[Accept]]-Table4[[#This Row],[projected_M3]])</f>
        <v>0</v>
      </c>
      <c r="BJ895" s="2">
        <f>(Table4[[#This Row],[Accept]]-Table4[[#This Row],[projected_M4]])</f>
        <v>0</v>
      </c>
    </row>
    <row r="896" spans="1:62" x14ac:dyDescent="0.3">
      <c r="A896">
        <v>33</v>
      </c>
      <c r="B896" t="s">
        <v>48</v>
      </c>
      <c r="C896">
        <v>1</v>
      </c>
      <c r="D896">
        <v>-2</v>
      </c>
      <c r="E896" s="22">
        <f>IF(Table4[[#This Row],[Trial]]="G1",Table4[[#This Row],[Balance]]/100,IF(Table4[[#This Row],[Trial]]="G2",Table4[[#This Row],[Balance]]/200,Table4[[#This Row],[Balance]]/500))</f>
        <v>1.1000000000000001</v>
      </c>
      <c r="F896" s="22">
        <f>IF(Table4[[#This Row],[Net_Balance]]&gt;1,1+(Table4[[#This Row],[Net_Balance]]-1)/$F$974,1)</f>
        <v>1.0014285714285713</v>
      </c>
      <c r="G896" s="22">
        <f>IF(Table4[[#This Row],[Net_Balance]]&lt;1,1-(1-Table4[[#This Row],[Net_Balance]])/$F$974,1)</f>
        <v>1</v>
      </c>
      <c r="H896" s="22">
        <f>IF(Table4[[#This Row],[Net_Balance]]&gt;1,1+(Table4[[#This Row],[Net_Balance]]-1)/$H$974,1)</f>
        <v>1.0009999999999999</v>
      </c>
      <c r="I896" s="22">
        <f>IF(Table4[[#This Row],[Net_Balance]]&lt;1,1-(1-Table4[[#This Row],[Net_Balance]])/$H$974,1)</f>
        <v>1</v>
      </c>
      <c r="J896" s="22">
        <f>IF(Table4[[#This Row],[Net_Balance]]&gt;1,(Table4[[#This Row],[Net_Balance]]-1)/$J$974,0)</f>
        <v>2.0000000000000018E-3</v>
      </c>
      <c r="K896" s="22">
        <f>IF(Table4[[#This Row],[Net_Balance]]&lt;1,-(1-Table4[[#This Row],[Net_Balance]])/$J$974,0)</f>
        <v>0</v>
      </c>
      <c r="L896" t="s">
        <v>109</v>
      </c>
      <c r="M896" t="s">
        <v>102</v>
      </c>
      <c r="N896" t="s">
        <v>7</v>
      </c>
      <c r="O896">
        <v>1</v>
      </c>
      <c r="P896">
        <v>20</v>
      </c>
      <c r="Q896">
        <v>220</v>
      </c>
      <c r="R896">
        <v>1665041864</v>
      </c>
      <c r="S896">
        <v>21</v>
      </c>
      <c r="T896" t="s">
        <v>117</v>
      </c>
      <c r="U896">
        <v>0</v>
      </c>
      <c r="V896">
        <v>-10</v>
      </c>
      <c r="W896">
        <v>0.5</v>
      </c>
      <c r="X896">
        <v>20</v>
      </c>
      <c r="Y896">
        <v>0.5</v>
      </c>
      <c r="Z896">
        <v>5</v>
      </c>
      <c r="AA896">
        <v>225</v>
      </c>
      <c r="AB896">
        <v>15</v>
      </c>
      <c r="AC896">
        <v>2</v>
      </c>
      <c r="AD896">
        <v>0.25</v>
      </c>
      <c r="AE896">
        <v>0.75</v>
      </c>
      <c r="AF896">
        <v>2</v>
      </c>
      <c r="AG896">
        <v>0.5</v>
      </c>
      <c r="AH896">
        <v>0.25</v>
      </c>
      <c r="AI896">
        <v>0.625</v>
      </c>
      <c r="AJ896">
        <v>0.375</v>
      </c>
      <c r="AK896">
        <v>1.25</v>
      </c>
      <c r="AL896">
        <v>210.9375</v>
      </c>
      <c r="AM896">
        <v>14.523687548277813</v>
      </c>
      <c r="AN896">
        <v>0.9</v>
      </c>
      <c r="AO896">
        <v>0.38419903534316502</v>
      </c>
      <c r="AP896">
        <v>0.61580096465683498</v>
      </c>
      <c r="AQ896" s="2">
        <f>Table4[[#This Row],[Gain]]^Table4[[#This Row],[θ]]</f>
        <v>20</v>
      </c>
      <c r="AR896" s="2">
        <f>-Table4[[#This Row],[λ]]*-Table4[[#This Row],[Loss]]^Table4[[#This Row],[θ]]</f>
        <v>20</v>
      </c>
      <c r="AS896" s="2">
        <f>Table4[[#This Row],[pie_gain]]*Table4[[#This Row],[v_n_w_g]]-Table4[[#This Row],[pie_loss]]*Table4[[#This Row],[v_n_w_l]]</f>
        <v>-4.6320385862733993</v>
      </c>
      <c r="AT896" s="2">
        <f>IF(Table4[[#This Row],[diff_v]]&gt;=1,1,0)</f>
        <v>0</v>
      </c>
      <c r="AU896" s="2">
        <f>Table4[[#This Row],[Gain]]^(Table4[[#This Row],[θ]]*Table4[[#This Row],[ω_p]])</f>
        <v>20.085775763487529</v>
      </c>
      <c r="AV896" s="2">
        <f>-Table4[[#This Row],[λ]]*-Table4[[#This Row],[Loss]]^(Table4[[#This Row],[θ]]*Table4[[#This Row],[ω_n]])</f>
        <v>20</v>
      </c>
      <c r="AW896" s="2">
        <f>Table4[[#This Row],[v_n_w_g_w]]*Table4[[#This Row],[pie_gain]]-Table4[[#This Row],[v_n_w_l_w]]*Table4[[#This Row],[pie_loss]]</f>
        <v>-4.5990836206856667</v>
      </c>
      <c r="AX896" s="2">
        <f>IF(Table4[[#This Row],[diff_v_w]]&gt;=1,1,0)</f>
        <v>0</v>
      </c>
      <c r="AY896" s="2">
        <f>Table4[[#This Row],[Gain]]^(Table4[[#This Row],[θ]])*Table4[[#This Row],[ω_p2]]</f>
        <v>20.019999999999996</v>
      </c>
      <c r="AZ896" s="2">
        <f>-Table4[[#This Row],[λ]]*-Table4[[#This Row],[Loss]]^(Table4[[#This Row],[θ]])*Table4[[#This Row],[ω_n2]]</f>
        <v>20</v>
      </c>
      <c r="BA896" s="2">
        <f>Table4[[#This Row],[v_n_w_g_w2]]*Table4[[#This Row],[pie_gain]]-Table4[[#This Row],[v_n_w_l_w2]]*Table4[[#This Row],[pie_loss]]</f>
        <v>-4.6243546055665377</v>
      </c>
      <c r="BB896" s="2">
        <f>IF(Table4[[#This Row],[diff_v_w2]]&gt;=1,1,0)</f>
        <v>0</v>
      </c>
      <c r="BC896" s="2">
        <f>Table4[[#This Row],[Gain]]^(Table4[[#This Row],[θ]]+Table4[[#This Row],[ω_p3]])</f>
        <v>20.120188985423116</v>
      </c>
      <c r="BD896" s="2">
        <f>-Table4[[#This Row],[λ]]*-Table4[[#This Row],[Loss]]^(Table4[[#This Row],[θ]]+Table4[[#This Row],[ω_n3]])</f>
        <v>20</v>
      </c>
      <c r="BE896" s="2">
        <f>Table4[[#This Row],[v_n_w_g_w3]]*Table4[[#This Row],[pie_gain]]-Table4[[#This Row],[v_n_w_l_w3]]*Table4[[#This Row],[pie_loss]]</f>
        <v>-4.5858620940149644</v>
      </c>
      <c r="BF896" s="2">
        <f>IF(Table4[[#This Row],[diff_v_w3]]&gt;=1,1,0)</f>
        <v>0</v>
      </c>
      <c r="BG896" s="2">
        <f>(Table4[[#This Row],[Accept]]-Table4[[#This Row],[projected_M1]])</f>
        <v>1</v>
      </c>
      <c r="BH896" s="2">
        <f>(Table4[[#This Row],[Accept]]-Table4[[#This Row],[projected_M2]])</f>
        <v>1</v>
      </c>
      <c r="BI896" s="2">
        <f>(Table4[[#This Row],[Accept]]-Table4[[#This Row],[projected_M3]])</f>
        <v>1</v>
      </c>
      <c r="BJ896" s="2">
        <f>(Table4[[#This Row],[Accept]]-Table4[[#This Row],[projected_M4]])</f>
        <v>1</v>
      </c>
    </row>
    <row r="897" spans="1:62" x14ac:dyDescent="0.3">
      <c r="A897">
        <v>35</v>
      </c>
      <c r="B897" t="s">
        <v>48</v>
      </c>
      <c r="C897">
        <v>1</v>
      </c>
      <c r="D897">
        <v>-2</v>
      </c>
      <c r="E897" s="22">
        <f>IF(Table4[[#This Row],[Trial]]="G1",Table4[[#This Row],[Balance]]/100,IF(Table4[[#This Row],[Trial]]="G2",Table4[[#This Row],[Balance]]/200,Table4[[#This Row],[Balance]]/500))</f>
        <v>1.1000000000000001</v>
      </c>
      <c r="F897" s="22">
        <f>IF(Table4[[#This Row],[Net_Balance]]&gt;1,1+(Table4[[#This Row],[Net_Balance]]-1)/$F$974,1)</f>
        <v>1.0014285714285713</v>
      </c>
      <c r="G897" s="22">
        <f>IF(Table4[[#This Row],[Net_Balance]]&lt;1,1-(1-Table4[[#This Row],[Net_Balance]])/$F$974,1)</f>
        <v>1</v>
      </c>
      <c r="H897" s="22">
        <f>IF(Table4[[#This Row],[Net_Balance]]&gt;1,1+(Table4[[#This Row],[Net_Balance]]-1)/$H$974,1)</f>
        <v>1.0009999999999999</v>
      </c>
      <c r="I897" s="22">
        <f>IF(Table4[[#This Row],[Net_Balance]]&lt;1,1-(1-Table4[[#This Row],[Net_Balance]])/$H$974,1)</f>
        <v>1</v>
      </c>
      <c r="J897" s="22">
        <f>IF(Table4[[#This Row],[Net_Balance]]&gt;1,(Table4[[#This Row],[Net_Balance]]-1)/$J$974,0)</f>
        <v>2.0000000000000018E-3</v>
      </c>
      <c r="K897" s="22">
        <f>IF(Table4[[#This Row],[Net_Balance]]&lt;1,-(1-Table4[[#This Row],[Net_Balance]])/$J$974,0)</f>
        <v>0</v>
      </c>
      <c r="L897" t="s">
        <v>109</v>
      </c>
      <c r="M897" t="s">
        <v>101</v>
      </c>
      <c r="N897" t="s">
        <v>5</v>
      </c>
      <c r="O897">
        <v>0</v>
      </c>
      <c r="P897">
        <v>0</v>
      </c>
      <c r="Q897">
        <v>220</v>
      </c>
      <c r="R897">
        <v>1665041888</v>
      </c>
      <c r="S897">
        <v>18</v>
      </c>
      <c r="T897" t="s">
        <v>118</v>
      </c>
      <c r="U897">
        <v>1</v>
      </c>
      <c r="V897">
        <v>-90</v>
      </c>
      <c r="W897">
        <v>0.5</v>
      </c>
      <c r="X897">
        <v>100</v>
      </c>
      <c r="Y897">
        <v>0.5</v>
      </c>
      <c r="Z897">
        <v>5</v>
      </c>
      <c r="AA897">
        <v>9025</v>
      </c>
      <c r="AB897">
        <v>95</v>
      </c>
      <c r="AC897">
        <v>2</v>
      </c>
      <c r="AD897">
        <v>0.25</v>
      </c>
      <c r="AE897">
        <v>0.75</v>
      </c>
      <c r="AF897">
        <v>2</v>
      </c>
      <c r="AG897">
        <v>0.5</v>
      </c>
      <c r="AH897">
        <v>0.25</v>
      </c>
      <c r="AI897">
        <v>0.625</v>
      </c>
      <c r="AJ897">
        <v>0.375</v>
      </c>
      <c r="AK897">
        <v>-18.75</v>
      </c>
      <c r="AL897">
        <v>8460.9375</v>
      </c>
      <c r="AM897">
        <v>91.983354472426157</v>
      </c>
      <c r="AN897">
        <v>0.9</v>
      </c>
      <c r="AO897">
        <v>0.38419903534316502</v>
      </c>
      <c r="AP897">
        <v>0.61580096465683498</v>
      </c>
      <c r="AQ897" s="2">
        <f>Table4[[#This Row],[Gain]]^Table4[[#This Row],[θ]]</f>
        <v>100</v>
      </c>
      <c r="AR897" s="2">
        <f>-Table4[[#This Row],[λ]]*-Table4[[#This Row],[Loss]]^Table4[[#This Row],[θ]]</f>
        <v>180</v>
      </c>
      <c r="AS897" s="2">
        <f>Table4[[#This Row],[pie_gain]]*Table4[[#This Row],[v_n_w_g]]-Table4[[#This Row],[pie_loss]]*Table4[[#This Row],[v_n_w_l]]</f>
        <v>-72.424270103913798</v>
      </c>
      <c r="AT897" s="2">
        <f>IF(Table4[[#This Row],[diff_v]]&gt;=1,1,0)</f>
        <v>0</v>
      </c>
      <c r="AU897" s="2">
        <f>Table4[[#This Row],[Gain]]^(Table4[[#This Row],[θ]]*Table4[[#This Row],[ω_p]])</f>
        <v>100.66005024860772</v>
      </c>
      <c r="AV897" s="2">
        <f>-Table4[[#This Row],[λ]]*-Table4[[#This Row],[Loss]]^(Table4[[#This Row],[θ]]*Table4[[#This Row],[ω_n]])</f>
        <v>180</v>
      </c>
      <c r="AW897" s="2">
        <f>Table4[[#This Row],[v_n_w_g_w]]*Table4[[#This Row],[pie_gain]]-Table4[[#This Row],[v_n_w_l_w]]*Table4[[#This Row],[pie_loss]]</f>
        <v>-72.17067943512069</v>
      </c>
      <c r="AX897" s="2">
        <f>IF(Table4[[#This Row],[diff_v_w]]&gt;=1,1,0)</f>
        <v>0</v>
      </c>
      <c r="AY897" s="2">
        <f>Table4[[#This Row],[Gain]]^(Table4[[#This Row],[θ]])*Table4[[#This Row],[ω_p2]]</f>
        <v>100.1</v>
      </c>
      <c r="AZ897" s="2">
        <f>-Table4[[#This Row],[λ]]*-Table4[[#This Row],[Loss]]^(Table4[[#This Row],[θ]])*Table4[[#This Row],[ω_n2]]</f>
        <v>180</v>
      </c>
      <c r="BA897" s="2">
        <f>Table4[[#This Row],[v_n_w_g_w2]]*Table4[[#This Row],[pie_gain]]-Table4[[#This Row],[v_n_w_l_w2]]*Table4[[#This Row],[pie_loss]]</f>
        <v>-72.38585020037948</v>
      </c>
      <c r="BB897" s="2">
        <f>IF(Table4[[#This Row],[diff_v_w2]]&gt;=1,1,0)</f>
        <v>0</v>
      </c>
      <c r="BC897" s="2">
        <f>Table4[[#This Row],[Gain]]^(Table4[[#This Row],[θ]]+Table4[[#This Row],[ω_p3]])</f>
        <v>100.92528860766851</v>
      </c>
      <c r="BD897" s="2">
        <f>-Table4[[#This Row],[λ]]*-Table4[[#This Row],[Loss]]^(Table4[[#This Row],[θ]]+Table4[[#This Row],[ω_n3]])</f>
        <v>180</v>
      </c>
      <c r="BE897" s="2">
        <f>Table4[[#This Row],[v_n_w_g_w3]]*Table4[[#This Row],[pie_gain]]-Table4[[#This Row],[v_n_w_l_w3]]*Table4[[#This Row],[pie_loss]]</f>
        <v>-72.068775113433531</v>
      </c>
      <c r="BF897" s="2">
        <f>IF(Table4[[#This Row],[diff_v_w3]]&gt;=1,1,0)</f>
        <v>0</v>
      </c>
      <c r="BG897" s="2">
        <f>(Table4[[#This Row],[Accept]]-Table4[[#This Row],[projected_M1]])</f>
        <v>0</v>
      </c>
      <c r="BH897" s="2">
        <f>(Table4[[#This Row],[Accept]]-Table4[[#This Row],[projected_M2]])</f>
        <v>0</v>
      </c>
      <c r="BI897" s="2">
        <f>(Table4[[#This Row],[Accept]]-Table4[[#This Row],[projected_M3]])</f>
        <v>0</v>
      </c>
      <c r="BJ897" s="2">
        <f>(Table4[[#This Row],[Accept]]-Table4[[#This Row],[projected_M4]])</f>
        <v>0</v>
      </c>
    </row>
    <row r="898" spans="1:62" x14ac:dyDescent="0.3">
      <c r="A898">
        <v>36</v>
      </c>
      <c r="B898" t="s">
        <v>48</v>
      </c>
      <c r="C898">
        <v>1</v>
      </c>
      <c r="D898">
        <v>-2</v>
      </c>
      <c r="E898" s="22">
        <f>IF(Table4[[#This Row],[Trial]]="G1",Table4[[#This Row],[Balance]]/100,IF(Table4[[#This Row],[Trial]]="G2",Table4[[#This Row],[Balance]]/200,Table4[[#This Row],[Balance]]/500))</f>
        <v>1.05</v>
      </c>
      <c r="F898" s="22">
        <f>IF(Table4[[#This Row],[Net_Balance]]&gt;1,1+(Table4[[#This Row],[Net_Balance]]-1)/$F$974,1)</f>
        <v>1.0007142857142857</v>
      </c>
      <c r="G898" s="22">
        <f>IF(Table4[[#This Row],[Net_Balance]]&lt;1,1-(1-Table4[[#This Row],[Net_Balance]])/$F$974,1)</f>
        <v>1</v>
      </c>
      <c r="H898" s="22">
        <f>IF(Table4[[#This Row],[Net_Balance]]&gt;1,1+(Table4[[#This Row],[Net_Balance]]-1)/$H$974,1)</f>
        <v>1.0004999999999999</v>
      </c>
      <c r="I898" s="22">
        <f>IF(Table4[[#This Row],[Net_Balance]]&lt;1,1-(1-Table4[[#This Row],[Net_Balance]])/$H$974,1)</f>
        <v>1</v>
      </c>
      <c r="J898" s="22">
        <f>IF(Table4[[#This Row],[Net_Balance]]&gt;1,(Table4[[#This Row],[Net_Balance]]-1)/$J$974,0)</f>
        <v>1.0000000000000009E-3</v>
      </c>
      <c r="K898" s="22">
        <f>IF(Table4[[#This Row],[Net_Balance]]&lt;1,-(1-Table4[[#This Row],[Net_Balance]])/$J$974,0)</f>
        <v>0</v>
      </c>
      <c r="L898" t="s">
        <v>109</v>
      </c>
      <c r="M898" t="s">
        <v>52</v>
      </c>
      <c r="N898" t="s">
        <v>7</v>
      </c>
      <c r="O898">
        <v>1</v>
      </c>
      <c r="P898">
        <v>-10</v>
      </c>
      <c r="Q898">
        <v>210</v>
      </c>
      <c r="R898">
        <v>1665041899</v>
      </c>
      <c r="S898">
        <v>11</v>
      </c>
      <c r="T898" t="s">
        <v>117</v>
      </c>
      <c r="U898">
        <v>0</v>
      </c>
      <c r="V898">
        <v>-10</v>
      </c>
      <c r="W898">
        <v>0.5</v>
      </c>
      <c r="X898">
        <v>10</v>
      </c>
      <c r="Y898">
        <v>0.5</v>
      </c>
      <c r="Z898">
        <v>0</v>
      </c>
      <c r="AA898">
        <v>100</v>
      </c>
      <c r="AB898">
        <v>10</v>
      </c>
      <c r="AC898">
        <v>4</v>
      </c>
      <c r="AD898">
        <v>0.25</v>
      </c>
      <c r="AE898">
        <v>0.75</v>
      </c>
      <c r="AF898">
        <v>1</v>
      </c>
      <c r="AG898">
        <v>0.25</v>
      </c>
      <c r="AH898">
        <v>0.5</v>
      </c>
      <c r="AI898">
        <v>0.375</v>
      </c>
      <c r="AJ898">
        <v>0.625</v>
      </c>
      <c r="AK898">
        <v>2.5</v>
      </c>
      <c r="AL898">
        <v>93.75</v>
      </c>
      <c r="AM898">
        <v>9.6824583655185421</v>
      </c>
      <c r="AN898">
        <v>0.9</v>
      </c>
      <c r="AO898">
        <v>0.60844334427391233</v>
      </c>
      <c r="AP898">
        <v>0.39155665572608767</v>
      </c>
      <c r="AQ898" s="2">
        <f>Table4[[#This Row],[Gain]]^Table4[[#This Row],[θ]]</f>
        <v>10</v>
      </c>
      <c r="AR898" s="2">
        <f>-Table4[[#This Row],[λ]]*-Table4[[#This Row],[Loss]]^Table4[[#This Row],[θ]]</f>
        <v>20</v>
      </c>
      <c r="AS898" s="2">
        <f>Table4[[#This Row],[pie_gain]]*Table4[[#This Row],[v_n_w_g]]-Table4[[#This Row],[pie_loss]]*Table4[[#This Row],[v_n_w_l]]</f>
        <v>-1.74669967178263</v>
      </c>
      <c r="AT898" s="2">
        <f>IF(Table4[[#This Row],[diff_v]]&gt;=1,1,0)</f>
        <v>0</v>
      </c>
      <c r="AU898" s="2">
        <f>Table4[[#This Row],[Gain]]^(Table4[[#This Row],[θ]]*Table4[[#This Row],[ω_p]])</f>
        <v>10.01646056904687</v>
      </c>
      <c r="AV898" s="2">
        <f>-Table4[[#This Row],[λ]]*-Table4[[#This Row],[Loss]]^(Table4[[#This Row],[θ]]*Table4[[#This Row],[ω_n]])</f>
        <v>20</v>
      </c>
      <c r="AW898" s="2">
        <f>Table4[[#This Row],[v_n_w_g_w]]*Table4[[#This Row],[pie_gain]]-Table4[[#This Row],[v_n_w_l_w]]*Table4[[#This Row],[pie_loss]]</f>
        <v>-1.7366843481031005</v>
      </c>
      <c r="AX898" s="2">
        <f>IF(Table4[[#This Row],[diff_v_w]]&gt;=1,1,0)</f>
        <v>0</v>
      </c>
      <c r="AY898" s="2">
        <f>Table4[[#This Row],[Gain]]^(Table4[[#This Row],[θ]])*Table4[[#This Row],[ω_p2]]</f>
        <v>10.004999999999999</v>
      </c>
      <c r="AZ898" s="2">
        <f>-Table4[[#This Row],[λ]]*-Table4[[#This Row],[Loss]]^(Table4[[#This Row],[θ]])*Table4[[#This Row],[ω_n2]]</f>
        <v>20</v>
      </c>
      <c r="BA898" s="2">
        <f>Table4[[#This Row],[v_n_w_g_w2]]*Table4[[#This Row],[pie_gain]]-Table4[[#This Row],[v_n_w_l_w2]]*Table4[[#This Row],[pie_loss]]</f>
        <v>-1.7436574550612614</v>
      </c>
      <c r="BB898" s="2">
        <f>IF(Table4[[#This Row],[diff_v_w2]]&gt;=1,1,0)</f>
        <v>0</v>
      </c>
      <c r="BC898" s="2">
        <f>Table4[[#This Row],[Gain]]^(Table4[[#This Row],[θ]]+Table4[[#This Row],[ω_p3]])</f>
        <v>10.023052380778998</v>
      </c>
      <c r="BD898" s="2">
        <f>-Table4[[#This Row],[λ]]*-Table4[[#This Row],[Loss]]^(Table4[[#This Row],[θ]]+Table4[[#This Row],[ω_n3]])</f>
        <v>20</v>
      </c>
      <c r="BE898" s="2">
        <f>Table4[[#This Row],[v_n_w_g_w3]]*Table4[[#This Row],[pie_gain]]-Table4[[#This Row],[v_n_w_l_w3]]*Table4[[#This Row],[pie_loss]]</f>
        <v>-1.7326736041279807</v>
      </c>
      <c r="BF898" s="2">
        <f>IF(Table4[[#This Row],[diff_v_w3]]&gt;=1,1,0)</f>
        <v>0</v>
      </c>
      <c r="BG898" s="2">
        <f>(Table4[[#This Row],[Accept]]-Table4[[#This Row],[projected_M1]])</f>
        <v>1</v>
      </c>
      <c r="BH898" s="2">
        <f>(Table4[[#This Row],[Accept]]-Table4[[#This Row],[projected_M2]])</f>
        <v>1</v>
      </c>
      <c r="BI898" s="2">
        <f>(Table4[[#This Row],[Accept]]-Table4[[#This Row],[projected_M3]])</f>
        <v>1</v>
      </c>
      <c r="BJ898" s="2">
        <f>(Table4[[#This Row],[Accept]]-Table4[[#This Row],[projected_M4]])</f>
        <v>1</v>
      </c>
    </row>
    <row r="899" spans="1:62" x14ac:dyDescent="0.3">
      <c r="A899">
        <v>37</v>
      </c>
      <c r="B899" t="s">
        <v>48</v>
      </c>
      <c r="C899">
        <v>1</v>
      </c>
      <c r="D899">
        <v>-2</v>
      </c>
      <c r="E899" s="22">
        <f>IF(Table4[[#This Row],[Trial]]="G1",Table4[[#This Row],[Balance]]/100,IF(Table4[[#This Row],[Trial]]="G2",Table4[[#This Row],[Balance]]/200,Table4[[#This Row],[Balance]]/500))</f>
        <v>1.05</v>
      </c>
      <c r="F899" s="22">
        <f>IF(Table4[[#This Row],[Net_Balance]]&gt;1,1+(Table4[[#This Row],[Net_Balance]]-1)/$F$974,1)</f>
        <v>1.0007142857142857</v>
      </c>
      <c r="G899" s="22">
        <f>IF(Table4[[#This Row],[Net_Balance]]&lt;1,1-(1-Table4[[#This Row],[Net_Balance]])/$F$974,1)</f>
        <v>1</v>
      </c>
      <c r="H899" s="22">
        <f>IF(Table4[[#This Row],[Net_Balance]]&gt;1,1+(Table4[[#This Row],[Net_Balance]]-1)/$H$974,1)</f>
        <v>1.0004999999999999</v>
      </c>
      <c r="I899" s="22">
        <f>IF(Table4[[#This Row],[Net_Balance]]&lt;1,1-(1-Table4[[#This Row],[Net_Balance]])/$H$974,1)</f>
        <v>1</v>
      </c>
      <c r="J899" s="22">
        <f>IF(Table4[[#This Row],[Net_Balance]]&gt;1,(Table4[[#This Row],[Net_Balance]]-1)/$J$974,0)</f>
        <v>1.0000000000000009E-3</v>
      </c>
      <c r="K899" s="22">
        <f>IF(Table4[[#This Row],[Net_Balance]]&lt;1,-(1-Table4[[#This Row],[Net_Balance]])/$J$974,0)</f>
        <v>0</v>
      </c>
      <c r="L899" t="s">
        <v>109</v>
      </c>
      <c r="M899" t="s">
        <v>96</v>
      </c>
      <c r="N899" t="s">
        <v>5</v>
      </c>
      <c r="O899">
        <v>0</v>
      </c>
      <c r="P899">
        <v>0</v>
      </c>
      <c r="Q899">
        <v>210</v>
      </c>
      <c r="R899">
        <v>1665041903</v>
      </c>
      <c r="S899">
        <v>4</v>
      </c>
      <c r="T899" t="s">
        <v>118</v>
      </c>
      <c r="U899">
        <v>1</v>
      </c>
      <c r="V899">
        <v>-50</v>
      </c>
      <c r="W899">
        <v>0.5</v>
      </c>
      <c r="X899">
        <v>40</v>
      </c>
      <c r="Y899">
        <v>0.5</v>
      </c>
      <c r="Z899">
        <v>-5</v>
      </c>
      <c r="AA899">
        <v>2025</v>
      </c>
      <c r="AB899">
        <v>45</v>
      </c>
      <c r="AC899">
        <v>2</v>
      </c>
      <c r="AD899">
        <v>0.25</v>
      </c>
      <c r="AE899">
        <v>0.75</v>
      </c>
      <c r="AF899">
        <v>2</v>
      </c>
      <c r="AG899">
        <v>0.5</v>
      </c>
      <c r="AH899">
        <v>0.25</v>
      </c>
      <c r="AI899">
        <v>0.625</v>
      </c>
      <c r="AJ899">
        <v>0.375</v>
      </c>
      <c r="AK899">
        <v>-16.25</v>
      </c>
      <c r="AL899">
        <v>1898.4375</v>
      </c>
      <c r="AM899">
        <v>43.571062644833439</v>
      </c>
      <c r="AN899">
        <v>0.9</v>
      </c>
      <c r="AO899">
        <v>0.38419903534316502</v>
      </c>
      <c r="AP899">
        <v>0.61580096465683498</v>
      </c>
      <c r="AQ899" s="2">
        <f>Table4[[#This Row],[Gain]]^Table4[[#This Row],[θ]]</f>
        <v>40</v>
      </c>
      <c r="AR899" s="2">
        <f>-Table4[[#This Row],[λ]]*-Table4[[#This Row],[Loss]]^Table4[[#This Row],[θ]]</f>
        <v>100</v>
      </c>
      <c r="AS899" s="2">
        <f>Table4[[#This Row],[pie_gain]]*Table4[[#This Row],[v_n_w_g]]-Table4[[#This Row],[pie_loss]]*Table4[[#This Row],[v_n_w_l]]</f>
        <v>-46.212135051956892</v>
      </c>
      <c r="AT899" s="2">
        <f>IF(Table4[[#This Row],[diff_v]]&gt;=1,1,0)</f>
        <v>0</v>
      </c>
      <c r="AU899" s="2">
        <f>Table4[[#This Row],[Gain]]^(Table4[[#This Row],[θ]]*Table4[[#This Row],[ω_p]])</f>
        <v>40.105535533294322</v>
      </c>
      <c r="AV899" s="2">
        <f>-Table4[[#This Row],[λ]]*-Table4[[#This Row],[Loss]]^(Table4[[#This Row],[θ]]*Table4[[#This Row],[ω_n]])</f>
        <v>100</v>
      </c>
      <c r="AW899" s="2">
        <f>Table4[[#This Row],[v_n_w_g_w]]*Table4[[#This Row],[pie_gain]]-Table4[[#This Row],[v_n_w_l_w]]*Table4[[#This Row],[pie_loss]]</f>
        <v>-46.171588401870792</v>
      </c>
      <c r="AX899" s="2">
        <f>IF(Table4[[#This Row],[diff_v_w]]&gt;=1,1,0)</f>
        <v>0</v>
      </c>
      <c r="AY899" s="2">
        <f>Table4[[#This Row],[Gain]]^(Table4[[#This Row],[θ]])*Table4[[#This Row],[ω_p2]]</f>
        <v>40.019999999999996</v>
      </c>
      <c r="AZ899" s="2">
        <f>-Table4[[#This Row],[λ]]*-Table4[[#This Row],[Loss]]^(Table4[[#This Row],[θ]])*Table4[[#This Row],[ω_n2]]</f>
        <v>100</v>
      </c>
      <c r="BA899" s="2">
        <f>Table4[[#This Row],[v_n_w_g_w2]]*Table4[[#This Row],[pie_gain]]-Table4[[#This Row],[v_n_w_l_w2]]*Table4[[#This Row],[pie_loss]]</f>
        <v>-46.204451071250034</v>
      </c>
      <c r="BB899" s="2">
        <f>IF(Table4[[#This Row],[diff_v_w2]]&gt;=1,1,0)</f>
        <v>0</v>
      </c>
      <c r="BC899" s="2">
        <f>Table4[[#This Row],[Gain]]^(Table4[[#This Row],[θ]]+Table4[[#This Row],[ω_p3]])</f>
        <v>40.147827669756929</v>
      </c>
      <c r="BD899" s="2">
        <f>-Table4[[#This Row],[λ]]*-Table4[[#This Row],[Loss]]^(Table4[[#This Row],[θ]]+Table4[[#This Row],[ω_n3]])</f>
        <v>100</v>
      </c>
      <c r="BE899" s="2">
        <f>Table4[[#This Row],[v_n_w_g_w3]]*Table4[[#This Row],[pie_gain]]-Table4[[#This Row],[v_n_w_l_w3]]*Table4[[#This Row],[pie_loss]]</f>
        <v>-46.155339803839254</v>
      </c>
      <c r="BF899" s="2">
        <f>IF(Table4[[#This Row],[diff_v_w3]]&gt;=1,1,0)</f>
        <v>0</v>
      </c>
      <c r="BG899" s="2">
        <f>(Table4[[#This Row],[Accept]]-Table4[[#This Row],[projected_M1]])</f>
        <v>0</v>
      </c>
      <c r="BH899" s="2">
        <f>(Table4[[#This Row],[Accept]]-Table4[[#This Row],[projected_M2]])</f>
        <v>0</v>
      </c>
      <c r="BI899" s="2">
        <f>(Table4[[#This Row],[Accept]]-Table4[[#This Row],[projected_M3]])</f>
        <v>0</v>
      </c>
      <c r="BJ899" s="2">
        <f>(Table4[[#This Row],[Accept]]-Table4[[#This Row],[projected_M4]])</f>
        <v>0</v>
      </c>
    </row>
    <row r="900" spans="1:62" x14ac:dyDescent="0.3">
      <c r="A900">
        <v>38</v>
      </c>
      <c r="B900" t="s">
        <v>48</v>
      </c>
      <c r="C900">
        <v>1</v>
      </c>
      <c r="D900">
        <v>-2</v>
      </c>
      <c r="E900" s="22">
        <f>IF(Table4[[#This Row],[Trial]]="G1",Table4[[#This Row],[Balance]]/100,IF(Table4[[#This Row],[Trial]]="G2",Table4[[#This Row],[Balance]]/200,Table4[[#This Row],[Balance]]/500))</f>
        <v>1.05</v>
      </c>
      <c r="F900" s="22">
        <f>IF(Table4[[#This Row],[Net_Balance]]&gt;1,1+(Table4[[#This Row],[Net_Balance]]-1)/$F$974,1)</f>
        <v>1.0007142857142857</v>
      </c>
      <c r="G900" s="22">
        <f>IF(Table4[[#This Row],[Net_Balance]]&lt;1,1-(1-Table4[[#This Row],[Net_Balance]])/$F$974,1)</f>
        <v>1</v>
      </c>
      <c r="H900" s="22">
        <f>IF(Table4[[#This Row],[Net_Balance]]&gt;1,1+(Table4[[#This Row],[Net_Balance]]-1)/$H$974,1)</f>
        <v>1.0004999999999999</v>
      </c>
      <c r="I900" s="22">
        <f>IF(Table4[[#This Row],[Net_Balance]]&lt;1,1-(1-Table4[[#This Row],[Net_Balance]])/$H$974,1)</f>
        <v>1</v>
      </c>
      <c r="J900" s="22">
        <f>IF(Table4[[#This Row],[Net_Balance]]&gt;1,(Table4[[#This Row],[Net_Balance]]-1)/$J$974,0)</f>
        <v>1.0000000000000009E-3</v>
      </c>
      <c r="K900" s="22">
        <f>IF(Table4[[#This Row],[Net_Balance]]&lt;1,-(1-Table4[[#This Row],[Net_Balance]])/$J$974,0)</f>
        <v>0</v>
      </c>
      <c r="L900" t="s">
        <v>109</v>
      </c>
      <c r="M900" t="s">
        <v>94</v>
      </c>
      <c r="N900" t="s">
        <v>5</v>
      </c>
      <c r="O900">
        <v>0</v>
      </c>
      <c r="P900">
        <v>0</v>
      </c>
      <c r="Q900">
        <v>210</v>
      </c>
      <c r="R900">
        <v>1665041909</v>
      </c>
      <c r="S900">
        <v>6</v>
      </c>
      <c r="T900" t="s">
        <v>117</v>
      </c>
      <c r="U900">
        <v>0</v>
      </c>
      <c r="V900">
        <v>-90</v>
      </c>
      <c r="W900">
        <v>0.5</v>
      </c>
      <c r="X900">
        <v>90</v>
      </c>
      <c r="Y900">
        <v>0.5</v>
      </c>
      <c r="Z900">
        <v>0</v>
      </c>
      <c r="AA900">
        <v>8100</v>
      </c>
      <c r="AB900">
        <v>90</v>
      </c>
      <c r="AC900">
        <v>2</v>
      </c>
      <c r="AD900">
        <v>0.25</v>
      </c>
      <c r="AE900">
        <v>0.75</v>
      </c>
      <c r="AF900">
        <v>2</v>
      </c>
      <c r="AG900">
        <v>0.5</v>
      </c>
      <c r="AH900">
        <v>0.25</v>
      </c>
      <c r="AI900">
        <v>0.625</v>
      </c>
      <c r="AJ900">
        <v>0.375</v>
      </c>
      <c r="AK900">
        <v>-22.5</v>
      </c>
      <c r="AL900">
        <v>7593.75</v>
      </c>
      <c r="AM900">
        <v>87.142125289666879</v>
      </c>
      <c r="AN900">
        <v>0.9</v>
      </c>
      <c r="AO900">
        <v>0.38419903534316502</v>
      </c>
      <c r="AP900">
        <v>0.61580096465683498</v>
      </c>
      <c r="AQ900" s="2">
        <f>Table4[[#This Row],[Gain]]^Table4[[#This Row],[θ]]</f>
        <v>90</v>
      </c>
      <c r="AR900" s="2">
        <f>-Table4[[#This Row],[λ]]*-Table4[[#This Row],[Loss]]^Table4[[#This Row],[θ]]</f>
        <v>180</v>
      </c>
      <c r="AS900" s="2">
        <f>Table4[[#This Row],[pie_gain]]*Table4[[#This Row],[v_n_w_g]]-Table4[[#This Row],[pie_loss]]*Table4[[#This Row],[v_n_w_l]]</f>
        <v>-76.266260457345453</v>
      </c>
      <c r="AT900" s="2">
        <f>IF(Table4[[#This Row],[diff_v]]&gt;=1,1,0)</f>
        <v>0</v>
      </c>
      <c r="AU900" s="2">
        <f>Table4[[#This Row],[Gain]]^(Table4[[#This Row],[θ]]*Table4[[#This Row],[ω_p]])</f>
        <v>90.289738861418385</v>
      </c>
      <c r="AV900" s="2">
        <f>-Table4[[#This Row],[λ]]*-Table4[[#This Row],[Loss]]^(Table4[[#This Row],[θ]]*Table4[[#This Row],[ω_n]])</f>
        <v>180</v>
      </c>
      <c r="AW900" s="2">
        <f>Table4[[#This Row],[v_n_w_g_w]]*Table4[[#This Row],[pie_gain]]-Table4[[#This Row],[v_n_w_l_w]]*Table4[[#This Row],[pie_loss]]</f>
        <v>-76.154943066287075</v>
      </c>
      <c r="AX900" s="2">
        <f>IF(Table4[[#This Row],[diff_v_w]]&gt;=1,1,0)</f>
        <v>0</v>
      </c>
      <c r="AY900" s="2">
        <f>Table4[[#This Row],[Gain]]^(Table4[[#This Row],[θ]])*Table4[[#This Row],[ω_p2]]</f>
        <v>90.045000000000002</v>
      </c>
      <c r="AZ900" s="2">
        <f>-Table4[[#This Row],[λ]]*-Table4[[#This Row],[Loss]]^(Table4[[#This Row],[θ]])*Table4[[#This Row],[ω_n2]]</f>
        <v>180</v>
      </c>
      <c r="BA900" s="2">
        <f>Table4[[#This Row],[v_n_w_g_w2]]*Table4[[#This Row],[pie_gain]]-Table4[[#This Row],[v_n_w_l_w2]]*Table4[[#This Row],[pie_loss]]</f>
        <v>-76.248971500755005</v>
      </c>
      <c r="BB900" s="2">
        <f>IF(Table4[[#This Row],[diff_v_w2]]&gt;=1,1,0)</f>
        <v>0</v>
      </c>
      <c r="BC900" s="2">
        <f>Table4[[#This Row],[Gain]]^(Table4[[#This Row],[θ]]+Table4[[#This Row],[ω_p3]])</f>
        <v>90.405895411488231</v>
      </c>
      <c r="BD900" s="2">
        <f>-Table4[[#This Row],[λ]]*-Table4[[#This Row],[Loss]]^(Table4[[#This Row],[θ]]+Table4[[#This Row],[ω_n3]])</f>
        <v>180</v>
      </c>
      <c r="BE900" s="2">
        <f>Table4[[#This Row],[v_n_w_g_w3]]*Table4[[#This Row],[pie_gain]]-Table4[[#This Row],[v_n_w_l_w3]]*Table4[[#This Row],[pie_loss]]</f>
        <v>-76.110315831801458</v>
      </c>
      <c r="BF900" s="2">
        <f>IF(Table4[[#This Row],[diff_v_w3]]&gt;=1,1,0)</f>
        <v>0</v>
      </c>
      <c r="BG900" s="2">
        <f>(Table4[[#This Row],[Accept]]-Table4[[#This Row],[projected_M1]])</f>
        <v>0</v>
      </c>
      <c r="BH900" s="2">
        <f>(Table4[[#This Row],[Accept]]-Table4[[#This Row],[projected_M2]])</f>
        <v>0</v>
      </c>
      <c r="BI900" s="2">
        <f>(Table4[[#This Row],[Accept]]-Table4[[#This Row],[projected_M3]])</f>
        <v>0</v>
      </c>
      <c r="BJ900" s="2">
        <f>(Table4[[#This Row],[Accept]]-Table4[[#This Row],[projected_M4]])</f>
        <v>0</v>
      </c>
    </row>
    <row r="901" spans="1:62" x14ac:dyDescent="0.3">
      <c r="A901">
        <v>39</v>
      </c>
      <c r="B901" t="s">
        <v>48</v>
      </c>
      <c r="C901">
        <v>1</v>
      </c>
      <c r="D901">
        <v>-2</v>
      </c>
      <c r="E901" s="22">
        <f>IF(Table4[[#This Row],[Trial]]="G1",Table4[[#This Row],[Balance]]/100,IF(Table4[[#This Row],[Trial]]="G2",Table4[[#This Row],[Balance]]/200,Table4[[#This Row],[Balance]]/500))</f>
        <v>1.05</v>
      </c>
      <c r="F901" s="22">
        <f>IF(Table4[[#This Row],[Net_Balance]]&gt;1,1+(Table4[[#This Row],[Net_Balance]]-1)/$F$974,1)</f>
        <v>1.0007142857142857</v>
      </c>
      <c r="G901" s="22">
        <f>IF(Table4[[#This Row],[Net_Balance]]&lt;1,1-(1-Table4[[#This Row],[Net_Balance]])/$F$974,1)</f>
        <v>1</v>
      </c>
      <c r="H901" s="22">
        <f>IF(Table4[[#This Row],[Net_Balance]]&gt;1,1+(Table4[[#This Row],[Net_Balance]]-1)/$H$974,1)</f>
        <v>1.0004999999999999</v>
      </c>
      <c r="I901" s="22">
        <f>IF(Table4[[#This Row],[Net_Balance]]&lt;1,1-(1-Table4[[#This Row],[Net_Balance]])/$H$974,1)</f>
        <v>1</v>
      </c>
      <c r="J901" s="22">
        <f>IF(Table4[[#This Row],[Net_Balance]]&gt;1,(Table4[[#This Row],[Net_Balance]]-1)/$J$974,0)</f>
        <v>1.0000000000000009E-3</v>
      </c>
      <c r="K901" s="22">
        <f>IF(Table4[[#This Row],[Net_Balance]]&lt;1,-(1-Table4[[#This Row],[Net_Balance]])/$J$974,0)</f>
        <v>0</v>
      </c>
      <c r="L901" t="s">
        <v>109</v>
      </c>
      <c r="M901" t="s">
        <v>73</v>
      </c>
      <c r="N901" t="s">
        <v>5</v>
      </c>
      <c r="O901">
        <v>0</v>
      </c>
      <c r="P901">
        <v>0</v>
      </c>
      <c r="Q901">
        <v>210</v>
      </c>
      <c r="R901">
        <v>1665041931</v>
      </c>
      <c r="S901">
        <v>22</v>
      </c>
      <c r="T901" t="s">
        <v>118</v>
      </c>
      <c r="U901">
        <v>1</v>
      </c>
      <c r="V901">
        <v>-50</v>
      </c>
      <c r="W901">
        <v>0.5</v>
      </c>
      <c r="X901">
        <v>50</v>
      </c>
      <c r="Y901">
        <v>0.5</v>
      </c>
      <c r="Z901">
        <v>0</v>
      </c>
      <c r="AA901">
        <v>2500</v>
      </c>
      <c r="AB901">
        <v>50</v>
      </c>
      <c r="AC901">
        <v>4</v>
      </c>
      <c r="AD901">
        <v>0.25</v>
      </c>
      <c r="AE901">
        <v>0.75</v>
      </c>
      <c r="AF901">
        <v>1</v>
      </c>
      <c r="AG901">
        <v>0.25</v>
      </c>
      <c r="AH901">
        <v>0.5</v>
      </c>
      <c r="AI901">
        <v>0.375</v>
      </c>
      <c r="AJ901">
        <v>0.625</v>
      </c>
      <c r="AK901">
        <v>12.5</v>
      </c>
      <c r="AL901">
        <v>2343.75</v>
      </c>
      <c r="AM901">
        <v>48.412291827592711</v>
      </c>
      <c r="AN901">
        <v>0.9</v>
      </c>
      <c r="AO901">
        <v>0.60844334427391233</v>
      </c>
      <c r="AP901">
        <v>0.39155665572608767</v>
      </c>
      <c r="AQ901" s="2">
        <f>Table4[[#This Row],[Gain]]^Table4[[#This Row],[θ]]</f>
        <v>50</v>
      </c>
      <c r="AR901" s="2">
        <f>-Table4[[#This Row],[λ]]*-Table4[[#This Row],[Loss]]^Table4[[#This Row],[θ]]</f>
        <v>100</v>
      </c>
      <c r="AS901" s="2">
        <f>Table4[[#This Row],[pie_gain]]*Table4[[#This Row],[v_n_w_g]]-Table4[[#This Row],[pie_loss]]*Table4[[#This Row],[v_n_w_l]]</f>
        <v>-8.7334983589131525</v>
      </c>
      <c r="AT901" s="2">
        <f>IF(Table4[[#This Row],[diff_v]]&gt;=1,1,0)</f>
        <v>0</v>
      </c>
      <c r="AU901" s="2">
        <f>Table4[[#This Row],[Gain]]^(Table4[[#This Row],[θ]]*Table4[[#This Row],[ω_p]])</f>
        <v>50.13991049239479</v>
      </c>
      <c r="AV901" s="2">
        <f>-Table4[[#This Row],[λ]]*-Table4[[#This Row],[Loss]]^(Table4[[#This Row],[θ]]*Table4[[#This Row],[ω_n]])</f>
        <v>100</v>
      </c>
      <c r="AW901" s="2">
        <f>Table4[[#This Row],[v_n_w_g_w]]*Table4[[#This Row],[pie_gain]]-Table4[[#This Row],[v_n_w_l_w]]*Table4[[#This Row],[pie_loss]]</f>
        <v>-8.6483707510214565</v>
      </c>
      <c r="AX901" s="2">
        <f>IF(Table4[[#This Row],[diff_v_w]]&gt;=1,1,0)</f>
        <v>0</v>
      </c>
      <c r="AY901" s="2">
        <f>Table4[[#This Row],[Gain]]^(Table4[[#This Row],[θ]])*Table4[[#This Row],[ω_p2]]</f>
        <v>50.024999999999999</v>
      </c>
      <c r="AZ901" s="2">
        <f>-Table4[[#This Row],[λ]]*-Table4[[#This Row],[Loss]]^(Table4[[#This Row],[θ]])*Table4[[#This Row],[ω_n2]]</f>
        <v>100</v>
      </c>
      <c r="BA901" s="2">
        <f>Table4[[#This Row],[v_n_w_g_w2]]*Table4[[#This Row],[pie_gain]]-Table4[[#This Row],[v_n_w_l_w2]]*Table4[[#This Row],[pie_loss]]</f>
        <v>-8.7182872753063059</v>
      </c>
      <c r="BB901" s="2">
        <f>IF(Table4[[#This Row],[diff_v_w2]]&gt;=1,1,0)</f>
        <v>0</v>
      </c>
      <c r="BC901" s="2">
        <f>Table4[[#This Row],[Gain]]^(Table4[[#This Row],[θ]]+Table4[[#This Row],[ω_p3]])</f>
        <v>50.19598424777044</v>
      </c>
      <c r="BD901" s="2">
        <f>-Table4[[#This Row],[λ]]*-Table4[[#This Row],[Loss]]^(Table4[[#This Row],[θ]]+Table4[[#This Row],[ω_n3]])</f>
        <v>100</v>
      </c>
      <c r="BE901" s="2">
        <f>Table4[[#This Row],[v_n_w_g_w3]]*Table4[[#This Row],[pie_gain]]-Table4[[#This Row],[v_n_w_l_w3]]*Table4[[#This Row],[pie_loss]]</f>
        <v>-8.6142530477746995</v>
      </c>
      <c r="BF901" s="2">
        <f>IF(Table4[[#This Row],[diff_v_w3]]&gt;=1,1,0)</f>
        <v>0</v>
      </c>
      <c r="BG901" s="2">
        <f>(Table4[[#This Row],[Accept]]-Table4[[#This Row],[projected_M1]])</f>
        <v>0</v>
      </c>
      <c r="BH901" s="2">
        <f>(Table4[[#This Row],[Accept]]-Table4[[#This Row],[projected_M2]])</f>
        <v>0</v>
      </c>
      <c r="BI901" s="2">
        <f>(Table4[[#This Row],[Accept]]-Table4[[#This Row],[projected_M3]])</f>
        <v>0</v>
      </c>
      <c r="BJ901" s="2">
        <f>(Table4[[#This Row],[Accept]]-Table4[[#This Row],[projected_M4]])</f>
        <v>0</v>
      </c>
    </row>
    <row r="902" spans="1:62" x14ac:dyDescent="0.3">
      <c r="A902">
        <v>40</v>
      </c>
      <c r="B902" t="s">
        <v>48</v>
      </c>
      <c r="C902">
        <v>1</v>
      </c>
      <c r="D902">
        <v>-2</v>
      </c>
      <c r="E902" s="22">
        <f>IF(Table4[[#This Row],[Trial]]="G1",Table4[[#This Row],[Balance]]/100,IF(Table4[[#This Row],[Trial]]="G2",Table4[[#This Row],[Balance]]/200,Table4[[#This Row],[Balance]]/500))</f>
        <v>1.1499999999999999</v>
      </c>
      <c r="F902" s="22">
        <f>IF(Table4[[#This Row],[Net_Balance]]&gt;1,1+(Table4[[#This Row],[Net_Balance]]-1)/$F$974,1)</f>
        <v>1.0021428571428572</v>
      </c>
      <c r="G902" s="22">
        <f>IF(Table4[[#This Row],[Net_Balance]]&lt;1,1-(1-Table4[[#This Row],[Net_Balance]])/$F$974,1)</f>
        <v>1</v>
      </c>
      <c r="H902" s="22">
        <f>IF(Table4[[#This Row],[Net_Balance]]&gt;1,1+(Table4[[#This Row],[Net_Balance]]-1)/$H$974,1)</f>
        <v>1.0015000000000001</v>
      </c>
      <c r="I902" s="22">
        <f>IF(Table4[[#This Row],[Net_Balance]]&lt;1,1-(1-Table4[[#This Row],[Net_Balance]])/$H$974,1)</f>
        <v>1</v>
      </c>
      <c r="J902" s="22">
        <f>IF(Table4[[#This Row],[Net_Balance]]&gt;1,(Table4[[#This Row],[Net_Balance]]-1)/$J$974,0)</f>
        <v>2.9999999999999983E-3</v>
      </c>
      <c r="K902" s="22">
        <f>IF(Table4[[#This Row],[Net_Balance]]&lt;1,-(1-Table4[[#This Row],[Net_Balance]])/$J$974,0)</f>
        <v>0</v>
      </c>
      <c r="L902" t="s">
        <v>109</v>
      </c>
      <c r="M902" t="s">
        <v>67</v>
      </c>
      <c r="N902" t="s">
        <v>7</v>
      </c>
      <c r="O902">
        <v>1</v>
      </c>
      <c r="P902">
        <v>20</v>
      </c>
      <c r="Q902">
        <v>230</v>
      </c>
      <c r="R902">
        <v>1665041935</v>
      </c>
      <c r="S902">
        <v>4</v>
      </c>
      <c r="T902" t="s">
        <v>117</v>
      </c>
      <c r="U902">
        <v>0</v>
      </c>
      <c r="V902">
        <v>-10</v>
      </c>
      <c r="W902">
        <v>0.5</v>
      </c>
      <c r="X902">
        <v>20</v>
      </c>
      <c r="Y902">
        <v>0.5</v>
      </c>
      <c r="Z902">
        <v>5</v>
      </c>
      <c r="AA902">
        <v>225</v>
      </c>
      <c r="AB902">
        <v>15</v>
      </c>
      <c r="AC902">
        <v>4</v>
      </c>
      <c r="AD902">
        <v>0.25</v>
      </c>
      <c r="AE902">
        <v>0.75</v>
      </c>
      <c r="AF902">
        <v>2</v>
      </c>
      <c r="AG902">
        <v>0.5</v>
      </c>
      <c r="AH902">
        <v>0.25</v>
      </c>
      <c r="AI902">
        <v>0.625</v>
      </c>
      <c r="AJ902">
        <v>0.375</v>
      </c>
      <c r="AK902">
        <v>1.25</v>
      </c>
      <c r="AL902">
        <v>210.9375</v>
      </c>
      <c r="AM902">
        <v>14.523687548277813</v>
      </c>
      <c r="AN902">
        <v>0.9</v>
      </c>
      <c r="AO902">
        <v>0.38419903534316502</v>
      </c>
      <c r="AP902">
        <v>0.61580096465683498</v>
      </c>
      <c r="AQ902" s="2">
        <f>Table4[[#This Row],[Gain]]^Table4[[#This Row],[θ]]</f>
        <v>20</v>
      </c>
      <c r="AR902" s="2">
        <f>-Table4[[#This Row],[λ]]*-Table4[[#This Row],[Loss]]^Table4[[#This Row],[θ]]</f>
        <v>20</v>
      </c>
      <c r="AS902" s="2">
        <f>Table4[[#This Row],[pie_gain]]*Table4[[#This Row],[v_n_w_g]]-Table4[[#This Row],[pie_loss]]*Table4[[#This Row],[v_n_w_l]]</f>
        <v>-4.6320385862733993</v>
      </c>
      <c r="AT902" s="2">
        <f>IF(Table4[[#This Row],[diff_v]]&gt;=1,1,0)</f>
        <v>0</v>
      </c>
      <c r="AU902" s="2">
        <f>Table4[[#This Row],[Gain]]^(Table4[[#This Row],[θ]]*Table4[[#This Row],[ω_p]])</f>
        <v>20.128801499561224</v>
      </c>
      <c r="AV902" s="2">
        <f>-Table4[[#This Row],[λ]]*-Table4[[#This Row],[Loss]]^(Table4[[#This Row],[θ]]*Table4[[#This Row],[ω_n]])</f>
        <v>20</v>
      </c>
      <c r="AW902" s="2">
        <f>Table4[[#This Row],[v_n_w_g_w]]*Table4[[#This Row],[pie_gain]]-Table4[[#This Row],[v_n_w_l_w]]*Table4[[#This Row],[pie_loss]]</f>
        <v>-4.582553174391224</v>
      </c>
      <c r="AX902" s="2">
        <f>IF(Table4[[#This Row],[diff_v_w]]&gt;=1,1,0)</f>
        <v>0</v>
      </c>
      <c r="AY902" s="2">
        <f>Table4[[#This Row],[Gain]]^(Table4[[#This Row],[θ]])*Table4[[#This Row],[ω_p2]]</f>
        <v>20.03</v>
      </c>
      <c r="AZ902" s="2">
        <f>-Table4[[#This Row],[λ]]*-Table4[[#This Row],[Loss]]^(Table4[[#This Row],[θ]])*Table4[[#This Row],[ω_n2]]</f>
        <v>20</v>
      </c>
      <c r="BA902" s="2">
        <f>Table4[[#This Row],[v_n_w_g_w2]]*Table4[[#This Row],[pie_gain]]-Table4[[#This Row],[v_n_w_l_w2]]*Table4[[#This Row],[pie_loss]]</f>
        <v>-4.6205126152131042</v>
      </c>
      <c r="BB902" s="2">
        <f>IF(Table4[[#This Row],[diff_v_w2]]&gt;=1,1,0)</f>
        <v>0</v>
      </c>
      <c r="BC902" s="2">
        <f>Table4[[#This Row],[Gain]]^(Table4[[#This Row],[θ]]+Table4[[#This Row],[ω_p3]])</f>
        <v>20.180554058570578</v>
      </c>
      <c r="BD902" s="2">
        <f>-Table4[[#This Row],[λ]]*-Table4[[#This Row],[Loss]]^(Table4[[#This Row],[θ]]+Table4[[#This Row],[ω_n3]])</f>
        <v>20</v>
      </c>
      <c r="BE902" s="2">
        <f>Table4[[#This Row],[v_n_w_g_w3]]*Table4[[#This Row],[pie_gain]]-Table4[[#This Row],[v_n_w_l_w3]]*Table4[[#This Row],[pie_loss]]</f>
        <v>-4.5626698911432895</v>
      </c>
      <c r="BF902" s="2">
        <f>IF(Table4[[#This Row],[diff_v_w3]]&gt;=1,1,0)</f>
        <v>0</v>
      </c>
      <c r="BG902" s="2">
        <f>(Table4[[#This Row],[Accept]]-Table4[[#This Row],[projected_M1]])</f>
        <v>1</v>
      </c>
      <c r="BH902" s="2">
        <f>(Table4[[#This Row],[Accept]]-Table4[[#This Row],[projected_M2]])</f>
        <v>1</v>
      </c>
      <c r="BI902" s="2">
        <f>(Table4[[#This Row],[Accept]]-Table4[[#This Row],[projected_M3]])</f>
        <v>1</v>
      </c>
      <c r="BJ902" s="2">
        <f>(Table4[[#This Row],[Accept]]-Table4[[#This Row],[projected_M4]])</f>
        <v>1</v>
      </c>
    </row>
    <row r="903" spans="1:62" x14ac:dyDescent="0.3">
      <c r="A903">
        <v>41</v>
      </c>
      <c r="B903" t="s">
        <v>48</v>
      </c>
      <c r="C903">
        <v>1</v>
      </c>
      <c r="D903">
        <v>-2</v>
      </c>
      <c r="E903" s="22">
        <f>IF(Table4[[#This Row],[Trial]]="G1",Table4[[#This Row],[Balance]]/100,IF(Table4[[#This Row],[Trial]]="G2",Table4[[#This Row],[Balance]]/200,Table4[[#This Row],[Balance]]/500))</f>
        <v>1.1499999999999999</v>
      </c>
      <c r="F903" s="22">
        <f>IF(Table4[[#This Row],[Net_Balance]]&gt;1,1+(Table4[[#This Row],[Net_Balance]]-1)/$F$974,1)</f>
        <v>1.0021428571428572</v>
      </c>
      <c r="G903" s="22">
        <f>IF(Table4[[#This Row],[Net_Balance]]&lt;1,1-(1-Table4[[#This Row],[Net_Balance]])/$F$974,1)</f>
        <v>1</v>
      </c>
      <c r="H903" s="22">
        <f>IF(Table4[[#This Row],[Net_Balance]]&gt;1,1+(Table4[[#This Row],[Net_Balance]]-1)/$H$974,1)</f>
        <v>1.0015000000000001</v>
      </c>
      <c r="I903" s="22">
        <f>IF(Table4[[#This Row],[Net_Balance]]&lt;1,1-(1-Table4[[#This Row],[Net_Balance]])/$H$974,1)</f>
        <v>1</v>
      </c>
      <c r="J903" s="22">
        <f>IF(Table4[[#This Row],[Net_Balance]]&gt;1,(Table4[[#This Row],[Net_Balance]]-1)/$J$974,0)</f>
        <v>2.9999999999999983E-3</v>
      </c>
      <c r="K903" s="22">
        <f>IF(Table4[[#This Row],[Net_Balance]]&lt;1,-(1-Table4[[#This Row],[Net_Balance]])/$J$974,0)</f>
        <v>0</v>
      </c>
      <c r="L903" t="s">
        <v>109</v>
      </c>
      <c r="M903" t="s">
        <v>105</v>
      </c>
      <c r="N903" t="s">
        <v>5</v>
      </c>
      <c r="O903">
        <v>0</v>
      </c>
      <c r="P903">
        <v>0</v>
      </c>
      <c r="Q903">
        <v>230</v>
      </c>
      <c r="R903">
        <v>1665041939</v>
      </c>
      <c r="S903">
        <v>4</v>
      </c>
      <c r="T903" t="s">
        <v>118</v>
      </c>
      <c r="U903">
        <v>1</v>
      </c>
      <c r="V903">
        <v>-50</v>
      </c>
      <c r="W903">
        <v>0.5</v>
      </c>
      <c r="X903">
        <v>40</v>
      </c>
      <c r="Y903">
        <v>0.5</v>
      </c>
      <c r="Z903">
        <v>-5</v>
      </c>
      <c r="AA903">
        <v>2025</v>
      </c>
      <c r="AB903">
        <v>45</v>
      </c>
      <c r="AC903">
        <v>4</v>
      </c>
      <c r="AD903">
        <v>0.25</v>
      </c>
      <c r="AE903">
        <v>0.75</v>
      </c>
      <c r="AF903">
        <v>1</v>
      </c>
      <c r="AG903">
        <v>0.25</v>
      </c>
      <c r="AH903">
        <v>0.5</v>
      </c>
      <c r="AI903">
        <v>0.375</v>
      </c>
      <c r="AJ903">
        <v>0.625</v>
      </c>
      <c r="AK903">
        <v>6.25</v>
      </c>
      <c r="AL903">
        <v>1898.4375</v>
      </c>
      <c r="AM903">
        <v>43.571062644833439</v>
      </c>
      <c r="AN903">
        <v>0.9</v>
      </c>
      <c r="AO903">
        <v>0.60844334427391233</v>
      </c>
      <c r="AP903">
        <v>0.39155665572608767</v>
      </c>
      <c r="AQ903" s="2">
        <f>Table4[[#This Row],[Gain]]^Table4[[#This Row],[θ]]</f>
        <v>40</v>
      </c>
      <c r="AR903" s="2">
        <f>-Table4[[#This Row],[λ]]*-Table4[[#This Row],[Loss]]^Table4[[#This Row],[θ]]</f>
        <v>100</v>
      </c>
      <c r="AS903" s="2">
        <f>Table4[[#This Row],[pie_gain]]*Table4[[#This Row],[v_n_w_g]]-Table4[[#This Row],[pie_loss]]*Table4[[#This Row],[v_n_w_l]]</f>
        <v>-14.817931801652275</v>
      </c>
      <c r="AT903" s="2">
        <f>IF(Table4[[#This Row],[diff_v]]&gt;=1,1,0)</f>
        <v>0</v>
      </c>
      <c r="AU903" s="2">
        <f>Table4[[#This Row],[Gain]]^(Table4[[#This Row],[θ]]*Table4[[#This Row],[ω_p]])</f>
        <v>40.317442665684759</v>
      </c>
      <c r="AV903" s="2">
        <f>-Table4[[#This Row],[λ]]*-Table4[[#This Row],[Loss]]^(Table4[[#This Row],[θ]]*Table4[[#This Row],[ω_n]])</f>
        <v>100</v>
      </c>
      <c r="AW903" s="2">
        <f>Table4[[#This Row],[v_n_w_g_w]]*Table4[[#This Row],[pie_gain]]-Table4[[#This Row],[v_n_w_l_w]]*Table4[[#This Row],[pie_loss]]</f>
        <v>-14.624785924527814</v>
      </c>
      <c r="AX903" s="2">
        <f>IF(Table4[[#This Row],[diff_v_w]]&gt;=1,1,0)</f>
        <v>0</v>
      </c>
      <c r="AY903" s="2">
        <f>Table4[[#This Row],[Gain]]^(Table4[[#This Row],[θ]])*Table4[[#This Row],[ω_p2]]</f>
        <v>40.06</v>
      </c>
      <c r="AZ903" s="2">
        <f>-Table4[[#This Row],[λ]]*-Table4[[#This Row],[Loss]]^(Table4[[#This Row],[θ]])*Table4[[#This Row],[ω_n2]]</f>
        <v>100</v>
      </c>
      <c r="BA903" s="2">
        <f>Table4[[#This Row],[v_n_w_g_w2]]*Table4[[#This Row],[pie_gain]]-Table4[[#This Row],[v_n_w_l_w2]]*Table4[[#This Row],[pie_loss]]</f>
        <v>-14.781425200995837</v>
      </c>
      <c r="BB903" s="2">
        <f>IF(Table4[[#This Row],[diff_v_w2]]&gt;=1,1,0)</f>
        <v>0</v>
      </c>
      <c r="BC903" s="2">
        <f>Table4[[#This Row],[Gain]]^(Table4[[#This Row],[θ]]+Table4[[#This Row],[ω_p3]])</f>
        <v>40.445124004817394</v>
      </c>
      <c r="BD903" s="2">
        <f>-Table4[[#This Row],[λ]]*-Table4[[#This Row],[Loss]]^(Table4[[#This Row],[θ]]+Table4[[#This Row],[ω_n3]])</f>
        <v>100</v>
      </c>
      <c r="BE903" s="2">
        <f>Table4[[#This Row],[v_n_w_g_w3]]*Table4[[#This Row],[pie_gain]]-Table4[[#This Row],[v_n_w_l_w3]]*Table4[[#This Row],[pie_loss]]</f>
        <v>-14.547099063544582</v>
      </c>
      <c r="BF903" s="2">
        <f>IF(Table4[[#This Row],[diff_v_w3]]&gt;=1,1,0)</f>
        <v>0</v>
      </c>
      <c r="BG903" s="2">
        <f>(Table4[[#This Row],[Accept]]-Table4[[#This Row],[projected_M1]])</f>
        <v>0</v>
      </c>
      <c r="BH903" s="2">
        <f>(Table4[[#This Row],[Accept]]-Table4[[#This Row],[projected_M2]])</f>
        <v>0</v>
      </c>
      <c r="BI903" s="2">
        <f>(Table4[[#This Row],[Accept]]-Table4[[#This Row],[projected_M3]])</f>
        <v>0</v>
      </c>
      <c r="BJ903" s="2">
        <f>(Table4[[#This Row],[Accept]]-Table4[[#This Row],[projected_M4]])</f>
        <v>0</v>
      </c>
    </row>
    <row r="904" spans="1:62" x14ac:dyDescent="0.3">
      <c r="A904">
        <v>42</v>
      </c>
      <c r="B904" t="s">
        <v>48</v>
      </c>
      <c r="C904">
        <v>1</v>
      </c>
      <c r="D904">
        <v>-2</v>
      </c>
      <c r="E904" s="22">
        <f>IF(Table4[[#This Row],[Trial]]="G1",Table4[[#This Row],[Balance]]/100,IF(Table4[[#This Row],[Trial]]="G2",Table4[[#This Row],[Balance]]/200,Table4[[#This Row],[Balance]]/500))</f>
        <v>1.3</v>
      </c>
      <c r="F904" s="22">
        <f>IF(Table4[[#This Row],[Net_Balance]]&gt;1,1+(Table4[[#This Row],[Net_Balance]]-1)/$F$974,1)</f>
        <v>1.0042857142857142</v>
      </c>
      <c r="G904" s="22">
        <f>IF(Table4[[#This Row],[Net_Balance]]&lt;1,1-(1-Table4[[#This Row],[Net_Balance]])/$F$974,1)</f>
        <v>1</v>
      </c>
      <c r="H904" s="22">
        <f>IF(Table4[[#This Row],[Net_Balance]]&gt;1,1+(Table4[[#This Row],[Net_Balance]]-1)/$H$974,1)</f>
        <v>1.0029999999999999</v>
      </c>
      <c r="I904" s="22">
        <f>IF(Table4[[#This Row],[Net_Balance]]&lt;1,1-(1-Table4[[#This Row],[Net_Balance]])/$H$974,1)</f>
        <v>1</v>
      </c>
      <c r="J904" s="22">
        <f>IF(Table4[[#This Row],[Net_Balance]]&gt;1,(Table4[[#This Row],[Net_Balance]]-1)/$J$974,0)</f>
        <v>6.000000000000001E-3</v>
      </c>
      <c r="K904" s="22">
        <f>IF(Table4[[#This Row],[Net_Balance]]&lt;1,-(1-Table4[[#This Row],[Net_Balance]])/$J$974,0)</f>
        <v>0</v>
      </c>
      <c r="L904" t="s">
        <v>109</v>
      </c>
      <c r="M904" t="s">
        <v>74</v>
      </c>
      <c r="N904" t="s">
        <v>7</v>
      </c>
      <c r="O904">
        <v>1</v>
      </c>
      <c r="P904">
        <v>30</v>
      </c>
      <c r="Q904">
        <v>260</v>
      </c>
      <c r="R904">
        <v>1665041941</v>
      </c>
      <c r="S904">
        <v>2</v>
      </c>
      <c r="T904" t="s">
        <v>118</v>
      </c>
      <c r="U904">
        <v>1</v>
      </c>
      <c r="V904">
        <v>-10</v>
      </c>
      <c r="W904">
        <v>0.5</v>
      </c>
      <c r="X904">
        <v>30</v>
      </c>
      <c r="Y904">
        <v>0.5</v>
      </c>
      <c r="Z904">
        <v>10</v>
      </c>
      <c r="AA904">
        <v>400</v>
      </c>
      <c r="AB904">
        <v>20</v>
      </c>
      <c r="AC904">
        <v>2</v>
      </c>
      <c r="AD904">
        <v>0.25</v>
      </c>
      <c r="AE904">
        <v>0.75</v>
      </c>
      <c r="AF904">
        <v>2</v>
      </c>
      <c r="AG904">
        <v>0.5</v>
      </c>
      <c r="AH904">
        <v>0.25</v>
      </c>
      <c r="AI904">
        <v>0.625</v>
      </c>
      <c r="AJ904">
        <v>0.375</v>
      </c>
      <c r="AK904">
        <v>5</v>
      </c>
      <c r="AL904">
        <v>375</v>
      </c>
      <c r="AM904">
        <v>19.364916731037084</v>
      </c>
      <c r="AN904">
        <v>0.9</v>
      </c>
      <c r="AO904">
        <v>0.38419903534316502</v>
      </c>
      <c r="AP904">
        <v>0.61580096465683498</v>
      </c>
      <c r="AQ904" s="2">
        <f>Table4[[#This Row],[Gain]]^Table4[[#This Row],[θ]]</f>
        <v>30</v>
      </c>
      <c r="AR904" s="2">
        <f>-Table4[[#This Row],[λ]]*-Table4[[#This Row],[Loss]]^Table4[[#This Row],[θ]]</f>
        <v>20</v>
      </c>
      <c r="AS904" s="2">
        <f>Table4[[#This Row],[pie_gain]]*Table4[[#This Row],[v_n_w_g]]-Table4[[#This Row],[pie_loss]]*Table4[[#This Row],[v_n_w_l]]</f>
        <v>-0.79004823284174996</v>
      </c>
      <c r="AT904" s="2">
        <f>IF(Table4[[#This Row],[diff_v]]&gt;=1,1,0)</f>
        <v>0</v>
      </c>
      <c r="AU904" s="2">
        <f>Table4[[#This Row],[Gain]]^(Table4[[#This Row],[θ]]*Table4[[#This Row],[ω_p]])</f>
        <v>30.440499490277183</v>
      </c>
      <c r="AV904" s="2">
        <f>-Table4[[#This Row],[λ]]*-Table4[[#This Row],[Loss]]^(Table4[[#This Row],[θ]]*Table4[[#This Row],[ω_n]])</f>
        <v>20</v>
      </c>
      <c r="AW904" s="2">
        <f>Table4[[#This Row],[v_n_w_g_w]]*Table4[[#This Row],[pie_gain]]-Table4[[#This Row],[v_n_w_l_w]]*Table4[[#This Row],[pie_loss]]</f>
        <v>-0.62080875360809884</v>
      </c>
      <c r="AX904" s="2">
        <f>IF(Table4[[#This Row],[diff_v_w]]&gt;=1,1,0)</f>
        <v>0</v>
      </c>
      <c r="AY904" s="2">
        <f>Table4[[#This Row],[Gain]]^(Table4[[#This Row],[θ]])*Table4[[#This Row],[ω_p2]]</f>
        <v>30.089999999999996</v>
      </c>
      <c r="AZ904" s="2">
        <f>-Table4[[#This Row],[λ]]*-Table4[[#This Row],[Loss]]^(Table4[[#This Row],[θ]])*Table4[[#This Row],[ω_n2]]</f>
        <v>20</v>
      </c>
      <c r="BA904" s="2">
        <f>Table4[[#This Row],[v_n_w_g_w2]]*Table4[[#This Row],[pie_gain]]-Table4[[#This Row],[v_n_w_l_w2]]*Table4[[#This Row],[pie_loss]]</f>
        <v>-0.75547031966086564</v>
      </c>
      <c r="BB904" s="2">
        <f>IF(Table4[[#This Row],[diff_v_w2]]&gt;=1,1,0)</f>
        <v>0</v>
      </c>
      <c r="BC904" s="2">
        <f>Table4[[#This Row],[Gain]]^(Table4[[#This Row],[θ]]+Table4[[#This Row],[ω_p3]])</f>
        <v>30.61850503712127</v>
      </c>
      <c r="BD904" s="2">
        <f>-Table4[[#This Row],[λ]]*-Table4[[#This Row],[Loss]]^(Table4[[#This Row],[θ]]+Table4[[#This Row],[ω_n3]])</f>
        <v>20</v>
      </c>
      <c r="BE904" s="2">
        <f>Table4[[#This Row],[v_n_w_g_w3]]*Table4[[#This Row],[pie_gain]]-Table4[[#This Row],[v_n_w_l_w3]]*Table4[[#This Row],[pie_loss]]</f>
        <v>-0.55241919422486774</v>
      </c>
      <c r="BF904" s="2">
        <f>IF(Table4[[#This Row],[diff_v_w3]]&gt;=1,1,0)</f>
        <v>0</v>
      </c>
      <c r="BG904" s="2">
        <f>(Table4[[#This Row],[Accept]]-Table4[[#This Row],[projected_M1]])</f>
        <v>1</v>
      </c>
      <c r="BH904" s="2">
        <f>(Table4[[#This Row],[Accept]]-Table4[[#This Row],[projected_M2]])</f>
        <v>1</v>
      </c>
      <c r="BI904" s="2">
        <f>(Table4[[#This Row],[Accept]]-Table4[[#This Row],[projected_M3]])</f>
        <v>1</v>
      </c>
      <c r="BJ904" s="2">
        <f>(Table4[[#This Row],[Accept]]-Table4[[#This Row],[projected_M4]])</f>
        <v>1</v>
      </c>
    </row>
    <row r="905" spans="1:62" x14ac:dyDescent="0.3">
      <c r="A905">
        <v>43</v>
      </c>
      <c r="B905" t="s">
        <v>48</v>
      </c>
      <c r="C905">
        <v>1</v>
      </c>
      <c r="D905">
        <v>-2</v>
      </c>
      <c r="E905" s="22">
        <f>IF(Table4[[#This Row],[Trial]]="G1",Table4[[#This Row],[Balance]]/100,IF(Table4[[#This Row],[Trial]]="G2",Table4[[#This Row],[Balance]]/200,Table4[[#This Row],[Balance]]/500))</f>
        <v>1.35</v>
      </c>
      <c r="F905" s="22">
        <f>IF(Table4[[#This Row],[Net_Balance]]&gt;1,1+(Table4[[#This Row],[Net_Balance]]-1)/$F$974,1)</f>
        <v>1.0049999999999999</v>
      </c>
      <c r="G905" s="22">
        <f>IF(Table4[[#This Row],[Net_Balance]]&lt;1,1-(1-Table4[[#This Row],[Net_Balance]])/$F$974,1)</f>
        <v>1</v>
      </c>
      <c r="H905" s="22">
        <f>IF(Table4[[#This Row],[Net_Balance]]&gt;1,1+(Table4[[#This Row],[Net_Balance]]-1)/$H$974,1)</f>
        <v>1.0035000000000001</v>
      </c>
      <c r="I905" s="22">
        <f>IF(Table4[[#This Row],[Net_Balance]]&lt;1,1-(1-Table4[[#This Row],[Net_Balance]])/$H$974,1)</f>
        <v>1</v>
      </c>
      <c r="J905" s="22">
        <f>IF(Table4[[#This Row],[Net_Balance]]&gt;1,(Table4[[#This Row],[Net_Balance]]-1)/$J$974,0)</f>
        <v>7.0000000000000019E-3</v>
      </c>
      <c r="K905" s="22">
        <f>IF(Table4[[#This Row],[Net_Balance]]&lt;1,-(1-Table4[[#This Row],[Net_Balance]])/$J$974,0)</f>
        <v>0</v>
      </c>
      <c r="L905" t="s">
        <v>109</v>
      </c>
      <c r="M905" t="s">
        <v>104</v>
      </c>
      <c r="N905" t="s">
        <v>7</v>
      </c>
      <c r="O905">
        <v>1</v>
      </c>
      <c r="P905">
        <v>10</v>
      </c>
      <c r="Q905">
        <v>270</v>
      </c>
      <c r="R905">
        <v>1665041944</v>
      </c>
      <c r="S905">
        <v>3</v>
      </c>
      <c r="T905" t="s">
        <v>117</v>
      </c>
      <c r="U905">
        <v>0</v>
      </c>
      <c r="V905">
        <v>-10</v>
      </c>
      <c r="W905">
        <v>0.5</v>
      </c>
      <c r="X905">
        <v>10</v>
      </c>
      <c r="Y905">
        <v>0.5</v>
      </c>
      <c r="Z905">
        <v>0</v>
      </c>
      <c r="AA905">
        <v>100</v>
      </c>
      <c r="AB905">
        <v>10</v>
      </c>
      <c r="AC905">
        <v>2</v>
      </c>
      <c r="AD905">
        <v>0.25</v>
      </c>
      <c r="AE905">
        <v>0.75</v>
      </c>
      <c r="AF905">
        <v>1</v>
      </c>
      <c r="AG905">
        <v>0.25</v>
      </c>
      <c r="AH905">
        <v>0.5</v>
      </c>
      <c r="AI905">
        <v>0.375</v>
      </c>
      <c r="AJ905">
        <v>0.625</v>
      </c>
      <c r="AK905">
        <v>2.5</v>
      </c>
      <c r="AL905">
        <v>93.75</v>
      </c>
      <c r="AM905">
        <v>9.6824583655185421</v>
      </c>
      <c r="AN905">
        <v>0.9</v>
      </c>
      <c r="AO905">
        <v>0.60844334427391233</v>
      </c>
      <c r="AP905">
        <v>0.39155665572608767</v>
      </c>
      <c r="AQ905" s="2">
        <f>Table4[[#This Row],[Gain]]^Table4[[#This Row],[θ]]</f>
        <v>10</v>
      </c>
      <c r="AR905" s="2">
        <f>-Table4[[#This Row],[λ]]*-Table4[[#This Row],[Loss]]^Table4[[#This Row],[θ]]</f>
        <v>20</v>
      </c>
      <c r="AS905" s="2">
        <f>Table4[[#This Row],[pie_gain]]*Table4[[#This Row],[v_n_w_g]]-Table4[[#This Row],[pie_loss]]*Table4[[#This Row],[v_n_w_l]]</f>
        <v>-1.74669967178263</v>
      </c>
      <c r="AT905" s="2">
        <f>IF(Table4[[#This Row],[diff_v]]&gt;=1,1,0)</f>
        <v>0</v>
      </c>
      <c r="AU905" s="2">
        <f>Table4[[#This Row],[Gain]]^(Table4[[#This Row],[θ]]*Table4[[#This Row],[ω_p]])</f>
        <v>10.115794542598987</v>
      </c>
      <c r="AV905" s="2">
        <f>-Table4[[#This Row],[λ]]*-Table4[[#This Row],[Loss]]^(Table4[[#This Row],[θ]]*Table4[[#This Row],[ω_n]])</f>
        <v>20</v>
      </c>
      <c r="AW905" s="2">
        <f>Table4[[#This Row],[v_n_w_g_w]]*Table4[[#This Row],[pie_gain]]-Table4[[#This Row],[v_n_w_l_w]]*Table4[[#This Row],[pie_loss]]</f>
        <v>-1.6762452530350345</v>
      </c>
      <c r="AX905" s="2">
        <f>IF(Table4[[#This Row],[diff_v_w]]&gt;=1,1,0)</f>
        <v>0</v>
      </c>
      <c r="AY905" s="2">
        <f>Table4[[#This Row],[Gain]]^(Table4[[#This Row],[θ]])*Table4[[#This Row],[ω_p2]]</f>
        <v>10.035</v>
      </c>
      <c r="AZ905" s="2">
        <f>-Table4[[#This Row],[λ]]*-Table4[[#This Row],[Loss]]^(Table4[[#This Row],[θ]])*Table4[[#This Row],[ω_n2]]</f>
        <v>20</v>
      </c>
      <c r="BA905" s="2">
        <f>Table4[[#This Row],[v_n_w_g_w2]]*Table4[[#This Row],[pie_gain]]-Table4[[#This Row],[v_n_w_l_w2]]*Table4[[#This Row],[pie_loss]]</f>
        <v>-1.7254041547330425</v>
      </c>
      <c r="BB905" s="2">
        <f>IF(Table4[[#This Row],[diff_v_w2]]&gt;=1,1,0)</f>
        <v>0</v>
      </c>
      <c r="BC905" s="2">
        <f>Table4[[#This Row],[Gain]]^(Table4[[#This Row],[θ]]+Table4[[#This Row],[ω_p3]])</f>
        <v>10.162486928706954</v>
      </c>
      <c r="BD905" s="2">
        <f>-Table4[[#This Row],[λ]]*-Table4[[#This Row],[Loss]]^(Table4[[#This Row],[θ]]+Table4[[#This Row],[ω_n3]])</f>
        <v>20</v>
      </c>
      <c r="BE905" s="2">
        <f>Table4[[#This Row],[v_n_w_g_w3]]*Table4[[#This Row],[pie_gain]]-Table4[[#This Row],[v_n_w_l_w3]]*Table4[[#This Row],[pie_loss]]</f>
        <v>-1.6478355814793737</v>
      </c>
      <c r="BF905" s="2">
        <f>IF(Table4[[#This Row],[diff_v_w3]]&gt;=1,1,0)</f>
        <v>0</v>
      </c>
      <c r="BG905" s="2">
        <f>(Table4[[#This Row],[Accept]]-Table4[[#This Row],[projected_M1]])</f>
        <v>1</v>
      </c>
      <c r="BH905" s="2">
        <f>(Table4[[#This Row],[Accept]]-Table4[[#This Row],[projected_M2]])</f>
        <v>1</v>
      </c>
      <c r="BI905" s="2">
        <f>(Table4[[#This Row],[Accept]]-Table4[[#This Row],[projected_M3]])</f>
        <v>1</v>
      </c>
      <c r="BJ905" s="2">
        <f>(Table4[[#This Row],[Accept]]-Table4[[#This Row],[projected_M4]])</f>
        <v>1</v>
      </c>
    </row>
    <row r="906" spans="1:62" x14ac:dyDescent="0.3">
      <c r="A906">
        <v>46</v>
      </c>
      <c r="B906" t="s">
        <v>48</v>
      </c>
      <c r="C906">
        <v>1</v>
      </c>
      <c r="D906">
        <v>-2</v>
      </c>
      <c r="E906" s="22">
        <f>IF(Table4[[#This Row],[Trial]]="G1",Table4[[#This Row],[Balance]]/100,IF(Table4[[#This Row],[Trial]]="G2",Table4[[#This Row],[Balance]]/200,Table4[[#This Row],[Balance]]/500))</f>
        <v>1.35</v>
      </c>
      <c r="F906" s="22">
        <f>IF(Table4[[#This Row],[Net_Balance]]&gt;1,1+(Table4[[#This Row],[Net_Balance]]-1)/$F$974,1)</f>
        <v>1.0049999999999999</v>
      </c>
      <c r="G906" s="22">
        <f>IF(Table4[[#This Row],[Net_Balance]]&lt;1,1-(1-Table4[[#This Row],[Net_Balance]])/$F$974,1)</f>
        <v>1</v>
      </c>
      <c r="H906" s="22">
        <f>IF(Table4[[#This Row],[Net_Balance]]&gt;1,1+(Table4[[#This Row],[Net_Balance]]-1)/$H$974,1)</f>
        <v>1.0035000000000001</v>
      </c>
      <c r="I906" s="22">
        <f>IF(Table4[[#This Row],[Net_Balance]]&lt;1,1-(1-Table4[[#This Row],[Net_Balance]])/$H$974,1)</f>
        <v>1</v>
      </c>
      <c r="J906" s="22">
        <f>IF(Table4[[#This Row],[Net_Balance]]&gt;1,(Table4[[#This Row],[Net_Balance]]-1)/$J$974,0)</f>
        <v>7.0000000000000019E-3</v>
      </c>
      <c r="K906" s="22">
        <f>IF(Table4[[#This Row],[Net_Balance]]&lt;1,-(1-Table4[[#This Row],[Net_Balance]])/$J$974,0)</f>
        <v>0</v>
      </c>
      <c r="L906" t="s">
        <v>109</v>
      </c>
      <c r="M906" t="s">
        <v>72</v>
      </c>
      <c r="N906" t="s">
        <v>5</v>
      </c>
      <c r="O906">
        <v>0</v>
      </c>
      <c r="P906">
        <v>0</v>
      </c>
      <c r="Q906">
        <v>270</v>
      </c>
      <c r="R906">
        <v>1665041960</v>
      </c>
      <c r="S906">
        <v>7</v>
      </c>
      <c r="T906" t="s">
        <v>118</v>
      </c>
      <c r="U906">
        <v>1</v>
      </c>
      <c r="V906">
        <v>-90</v>
      </c>
      <c r="W906">
        <v>0.5</v>
      </c>
      <c r="X906">
        <v>90</v>
      </c>
      <c r="Y906">
        <v>0.5</v>
      </c>
      <c r="Z906">
        <v>0</v>
      </c>
      <c r="AA906">
        <v>8100</v>
      </c>
      <c r="AB906">
        <v>90</v>
      </c>
      <c r="AC906">
        <v>4</v>
      </c>
      <c r="AD906">
        <v>0.25</v>
      </c>
      <c r="AE906">
        <v>0.75</v>
      </c>
      <c r="AF906">
        <v>1</v>
      </c>
      <c r="AG906">
        <v>0.25</v>
      </c>
      <c r="AH906">
        <v>0.5</v>
      </c>
      <c r="AI906">
        <v>0.375</v>
      </c>
      <c r="AJ906">
        <v>0.625</v>
      </c>
      <c r="AK906">
        <v>22.5</v>
      </c>
      <c r="AL906">
        <v>7593.75</v>
      </c>
      <c r="AM906">
        <v>87.142125289666879</v>
      </c>
      <c r="AN906">
        <v>0.9</v>
      </c>
      <c r="AO906">
        <v>0.60844334427391233</v>
      </c>
      <c r="AP906">
        <v>0.39155665572608767</v>
      </c>
      <c r="AQ906" s="2">
        <f>Table4[[#This Row],[Gain]]^Table4[[#This Row],[θ]]</f>
        <v>90</v>
      </c>
      <c r="AR906" s="2">
        <f>-Table4[[#This Row],[λ]]*-Table4[[#This Row],[Loss]]^Table4[[#This Row],[θ]]</f>
        <v>180</v>
      </c>
      <c r="AS906" s="2">
        <f>Table4[[#This Row],[pie_gain]]*Table4[[#This Row],[v_n_w_g]]-Table4[[#This Row],[pie_loss]]*Table4[[#This Row],[v_n_w_l]]</f>
        <v>-15.720297046043662</v>
      </c>
      <c r="AT906" s="2">
        <f>IF(Table4[[#This Row],[diff_v]]&gt;=1,1,0)</f>
        <v>0</v>
      </c>
      <c r="AU906" s="2">
        <f>Table4[[#This Row],[Gain]]^(Table4[[#This Row],[θ]]*Table4[[#This Row],[ω_p]])</f>
        <v>92.047865477559185</v>
      </c>
      <c r="AV906" s="2">
        <f>-Table4[[#This Row],[λ]]*-Table4[[#This Row],[Loss]]^(Table4[[#This Row],[θ]]*Table4[[#This Row],[ω_n]])</f>
        <v>180</v>
      </c>
      <c r="AW906" s="2">
        <f>Table4[[#This Row],[v_n_w_g_w]]*Table4[[#This Row],[pie_gain]]-Table4[[#This Row],[v_n_w_l_w]]*Table4[[#This Row],[pie_loss]]</f>
        <v>-14.474286926254464</v>
      </c>
      <c r="AX906" s="2">
        <f>IF(Table4[[#This Row],[diff_v_w]]&gt;=1,1,0)</f>
        <v>0</v>
      </c>
      <c r="AY906" s="2">
        <f>Table4[[#This Row],[Gain]]^(Table4[[#This Row],[θ]])*Table4[[#This Row],[ω_p2]]</f>
        <v>90.315000000000012</v>
      </c>
      <c r="AZ906" s="2">
        <f>-Table4[[#This Row],[λ]]*-Table4[[#This Row],[Loss]]^(Table4[[#This Row],[θ]])*Table4[[#This Row],[ω_n2]]</f>
        <v>180</v>
      </c>
      <c r="BA906" s="2">
        <f>Table4[[#This Row],[v_n_w_g_w2]]*Table4[[#This Row],[pie_gain]]-Table4[[#This Row],[v_n_w_l_w2]]*Table4[[#This Row],[pie_loss]]</f>
        <v>-15.528637392597375</v>
      </c>
      <c r="BB906" s="2">
        <f>IF(Table4[[#This Row],[diff_v_w2]]&gt;=1,1,0)</f>
        <v>0</v>
      </c>
      <c r="BC906" s="2">
        <f>Table4[[#This Row],[Gain]]^(Table4[[#This Row],[θ]]+Table4[[#This Row],[ω_p3]])</f>
        <v>92.880000058787488</v>
      </c>
      <c r="BD906" s="2">
        <f>-Table4[[#This Row],[λ]]*-Table4[[#This Row],[Loss]]^(Table4[[#This Row],[θ]]+Table4[[#This Row],[ω_n3]])</f>
        <v>180</v>
      </c>
      <c r="BE906" s="2">
        <f>Table4[[#This Row],[v_n_w_g_w3]]*Table4[[#This Row],[pie_gain]]-Table4[[#This Row],[v_n_w_l_w3]]*Table4[[#This Row],[pie_loss]]</f>
        <v>-13.967980178765941</v>
      </c>
      <c r="BF906" s="2">
        <f>IF(Table4[[#This Row],[diff_v_w3]]&gt;=1,1,0)</f>
        <v>0</v>
      </c>
      <c r="BG906" s="2">
        <f>(Table4[[#This Row],[Accept]]-Table4[[#This Row],[projected_M1]])</f>
        <v>0</v>
      </c>
      <c r="BH906" s="2">
        <f>(Table4[[#This Row],[Accept]]-Table4[[#This Row],[projected_M2]])</f>
        <v>0</v>
      </c>
      <c r="BI906" s="2">
        <f>(Table4[[#This Row],[Accept]]-Table4[[#This Row],[projected_M3]])</f>
        <v>0</v>
      </c>
      <c r="BJ906" s="2">
        <f>(Table4[[#This Row],[Accept]]-Table4[[#This Row],[projected_M4]])</f>
        <v>0</v>
      </c>
    </row>
    <row r="907" spans="1:62" x14ac:dyDescent="0.3">
      <c r="A907">
        <v>47</v>
      </c>
      <c r="B907" t="s">
        <v>48</v>
      </c>
      <c r="C907">
        <v>1</v>
      </c>
      <c r="D907">
        <v>-2</v>
      </c>
      <c r="E907" s="22">
        <f>IF(Table4[[#This Row],[Trial]]="G1",Table4[[#This Row],[Balance]]/100,IF(Table4[[#This Row],[Trial]]="G2",Table4[[#This Row],[Balance]]/200,Table4[[#This Row],[Balance]]/500))</f>
        <v>1.5</v>
      </c>
      <c r="F907" s="22">
        <f>IF(Table4[[#This Row],[Net_Balance]]&gt;1,1+(Table4[[#This Row],[Net_Balance]]-1)/$F$974,1)</f>
        <v>1.0071428571428571</v>
      </c>
      <c r="G907" s="22">
        <f>IF(Table4[[#This Row],[Net_Balance]]&lt;1,1-(1-Table4[[#This Row],[Net_Balance]])/$F$974,1)</f>
        <v>1</v>
      </c>
      <c r="H907" s="22">
        <f>IF(Table4[[#This Row],[Net_Balance]]&gt;1,1+(Table4[[#This Row],[Net_Balance]]-1)/$H$974,1)</f>
        <v>1.0049999999999999</v>
      </c>
      <c r="I907" s="22">
        <f>IF(Table4[[#This Row],[Net_Balance]]&lt;1,1-(1-Table4[[#This Row],[Net_Balance]])/$H$974,1)</f>
        <v>1</v>
      </c>
      <c r="J907" s="22">
        <f>IF(Table4[[#This Row],[Net_Balance]]&gt;1,(Table4[[#This Row],[Net_Balance]]-1)/$J$974,0)</f>
        <v>0.01</v>
      </c>
      <c r="K907" s="22">
        <f>IF(Table4[[#This Row],[Net_Balance]]&lt;1,-(1-Table4[[#This Row],[Net_Balance]])/$J$974,0)</f>
        <v>0</v>
      </c>
      <c r="L907" t="s">
        <v>109</v>
      </c>
      <c r="M907" t="s">
        <v>92</v>
      </c>
      <c r="N907" t="s">
        <v>7</v>
      </c>
      <c r="O907">
        <v>1</v>
      </c>
      <c r="P907">
        <v>30</v>
      </c>
      <c r="Q907">
        <v>300</v>
      </c>
      <c r="R907">
        <v>1665041965</v>
      </c>
      <c r="S907">
        <v>5</v>
      </c>
      <c r="T907" t="s">
        <v>117</v>
      </c>
      <c r="U907">
        <v>0</v>
      </c>
      <c r="V907">
        <v>-10</v>
      </c>
      <c r="W907">
        <v>0.5</v>
      </c>
      <c r="X907">
        <v>30</v>
      </c>
      <c r="Y907">
        <v>0.5</v>
      </c>
      <c r="Z907">
        <v>10</v>
      </c>
      <c r="AA907">
        <v>400</v>
      </c>
      <c r="AB907">
        <v>20</v>
      </c>
      <c r="AC907">
        <v>4</v>
      </c>
      <c r="AD907">
        <v>0.25</v>
      </c>
      <c r="AE907">
        <v>0.75</v>
      </c>
      <c r="AF907">
        <v>2</v>
      </c>
      <c r="AG907">
        <v>0.5</v>
      </c>
      <c r="AH907">
        <v>0.25</v>
      </c>
      <c r="AI907">
        <v>0.625</v>
      </c>
      <c r="AJ907">
        <v>0.375</v>
      </c>
      <c r="AK907">
        <v>5</v>
      </c>
      <c r="AL907">
        <v>375</v>
      </c>
      <c r="AM907">
        <v>19.364916731037084</v>
      </c>
      <c r="AN907">
        <v>0.9</v>
      </c>
      <c r="AO907">
        <v>0.38419903534316502</v>
      </c>
      <c r="AP907">
        <v>0.61580096465683498</v>
      </c>
      <c r="AQ907" s="2">
        <f>Table4[[#This Row],[Gain]]^Table4[[#This Row],[θ]]</f>
        <v>30</v>
      </c>
      <c r="AR907" s="2">
        <f>-Table4[[#This Row],[λ]]*-Table4[[#This Row],[Loss]]^Table4[[#This Row],[θ]]</f>
        <v>20</v>
      </c>
      <c r="AS907" s="2">
        <f>Table4[[#This Row],[pie_gain]]*Table4[[#This Row],[v_n_w_g]]-Table4[[#This Row],[pie_loss]]*Table4[[#This Row],[v_n_w_l]]</f>
        <v>-0.79004823284174996</v>
      </c>
      <c r="AT907" s="2">
        <f>IF(Table4[[#This Row],[diff_v]]&gt;=1,1,0)</f>
        <v>0</v>
      </c>
      <c r="AU907" s="2">
        <f>Table4[[#This Row],[Gain]]^(Table4[[#This Row],[θ]]*Table4[[#This Row],[ω_p]])</f>
        <v>30.737753312829941</v>
      </c>
      <c r="AV907" s="2">
        <f>-Table4[[#This Row],[λ]]*-Table4[[#This Row],[Loss]]^(Table4[[#This Row],[θ]]*Table4[[#This Row],[ω_n]])</f>
        <v>20</v>
      </c>
      <c r="AW907" s="2">
        <f>Table4[[#This Row],[v_n_w_g_w]]*Table4[[#This Row],[pie_gain]]-Table4[[#This Row],[v_n_w_l_w]]*Table4[[#This Row],[pie_loss]]</f>
        <v>-0.5066041217312609</v>
      </c>
      <c r="AX907" s="2">
        <f>IF(Table4[[#This Row],[diff_v_w]]&gt;=1,1,0)</f>
        <v>0</v>
      </c>
      <c r="AY907" s="2">
        <f>Table4[[#This Row],[Gain]]^(Table4[[#This Row],[θ]])*Table4[[#This Row],[ω_p2]]</f>
        <v>30.15</v>
      </c>
      <c r="AZ907" s="2">
        <f>-Table4[[#This Row],[λ]]*-Table4[[#This Row],[Loss]]^(Table4[[#This Row],[θ]])*Table4[[#This Row],[ω_n2]]</f>
        <v>20</v>
      </c>
      <c r="BA907" s="2">
        <f>Table4[[#This Row],[v_n_w_g_w2]]*Table4[[#This Row],[pie_gain]]-Table4[[#This Row],[v_n_w_l_w2]]*Table4[[#This Row],[pie_loss]]</f>
        <v>-0.7324183775402755</v>
      </c>
      <c r="BB907" s="2">
        <f>IF(Table4[[#This Row],[diff_v_w2]]&gt;=1,1,0)</f>
        <v>0</v>
      </c>
      <c r="BC907" s="2">
        <f>Table4[[#This Row],[Gain]]^(Table4[[#This Row],[θ]]+Table4[[#This Row],[ω_p3]])</f>
        <v>31.037909841859324</v>
      </c>
      <c r="BD907" s="2">
        <f>-Table4[[#This Row],[λ]]*-Table4[[#This Row],[Loss]]^(Table4[[#This Row],[θ]]+Table4[[#This Row],[ω_n3]])</f>
        <v>20</v>
      </c>
      <c r="BE907" s="2">
        <f>Table4[[#This Row],[v_n_w_g_w3]]*Table4[[#This Row],[pie_gain]]-Table4[[#This Row],[v_n_w_l_w3]]*Table4[[#This Row],[pie_loss]]</f>
        <v>-0.39128427282621914</v>
      </c>
      <c r="BF907" s="2">
        <f>IF(Table4[[#This Row],[diff_v_w3]]&gt;=1,1,0)</f>
        <v>0</v>
      </c>
      <c r="BG907" s="2">
        <f>(Table4[[#This Row],[Accept]]-Table4[[#This Row],[projected_M1]])</f>
        <v>1</v>
      </c>
      <c r="BH907" s="2">
        <f>(Table4[[#This Row],[Accept]]-Table4[[#This Row],[projected_M2]])</f>
        <v>1</v>
      </c>
      <c r="BI907" s="2">
        <f>(Table4[[#This Row],[Accept]]-Table4[[#This Row],[projected_M3]])</f>
        <v>1</v>
      </c>
      <c r="BJ907" s="2">
        <f>(Table4[[#This Row],[Accept]]-Table4[[#This Row],[projected_M4]])</f>
        <v>1</v>
      </c>
    </row>
    <row r="908" spans="1:62" x14ac:dyDescent="0.3">
      <c r="A908">
        <v>48</v>
      </c>
      <c r="B908" t="s">
        <v>48</v>
      </c>
      <c r="C908">
        <v>1</v>
      </c>
      <c r="D908">
        <v>-2</v>
      </c>
      <c r="E908" s="22">
        <f>IF(Table4[[#This Row],[Trial]]="G1",Table4[[#This Row],[Balance]]/100,IF(Table4[[#This Row],[Trial]]="G2",Table4[[#This Row],[Balance]]/200,Table4[[#This Row],[Balance]]/500))</f>
        <v>1.85</v>
      </c>
      <c r="F908" s="22">
        <f>IF(Table4[[#This Row],[Net_Balance]]&gt;1,1+(Table4[[#This Row],[Net_Balance]]-1)/$F$974,1)</f>
        <v>1.0121428571428572</v>
      </c>
      <c r="G908" s="22">
        <f>IF(Table4[[#This Row],[Net_Balance]]&lt;1,1-(1-Table4[[#This Row],[Net_Balance]])/$F$974,1)</f>
        <v>1</v>
      </c>
      <c r="H908" s="22">
        <f>IF(Table4[[#This Row],[Net_Balance]]&gt;1,1+(Table4[[#This Row],[Net_Balance]]-1)/$H$974,1)</f>
        <v>1.0085</v>
      </c>
      <c r="I908" s="22">
        <f>IF(Table4[[#This Row],[Net_Balance]]&lt;1,1-(1-Table4[[#This Row],[Net_Balance]])/$H$974,1)</f>
        <v>1</v>
      </c>
      <c r="J908" s="22">
        <f>IF(Table4[[#This Row],[Net_Balance]]&gt;1,(Table4[[#This Row],[Net_Balance]]-1)/$J$974,0)</f>
        <v>1.7000000000000001E-2</v>
      </c>
      <c r="K908" s="22">
        <f>IF(Table4[[#This Row],[Net_Balance]]&lt;1,-(1-Table4[[#This Row],[Net_Balance]])/$J$974,0)</f>
        <v>0</v>
      </c>
      <c r="L908" t="s">
        <v>109</v>
      </c>
      <c r="M908" t="s">
        <v>81</v>
      </c>
      <c r="N908" t="s">
        <v>7</v>
      </c>
      <c r="O908">
        <v>1</v>
      </c>
      <c r="P908">
        <v>70</v>
      </c>
      <c r="Q908">
        <v>370</v>
      </c>
      <c r="R908">
        <v>1665041971</v>
      </c>
      <c r="S908">
        <v>6</v>
      </c>
      <c r="T908" t="s">
        <v>118</v>
      </c>
      <c r="U908">
        <v>1</v>
      </c>
      <c r="V908">
        <v>-50</v>
      </c>
      <c r="W908">
        <v>0.5</v>
      </c>
      <c r="X908">
        <v>70</v>
      </c>
      <c r="Y908">
        <v>0.5</v>
      </c>
      <c r="Z908">
        <v>10</v>
      </c>
      <c r="AA908">
        <v>3600</v>
      </c>
      <c r="AB908">
        <v>60</v>
      </c>
      <c r="AC908">
        <v>2</v>
      </c>
      <c r="AD908">
        <v>0.25</v>
      </c>
      <c r="AE908">
        <v>0.75</v>
      </c>
      <c r="AF908">
        <v>1</v>
      </c>
      <c r="AG908">
        <v>0.25</v>
      </c>
      <c r="AH908">
        <v>0.5</v>
      </c>
      <c r="AI908">
        <v>0.375</v>
      </c>
      <c r="AJ908">
        <v>0.625</v>
      </c>
      <c r="AK908">
        <v>25</v>
      </c>
      <c r="AL908">
        <v>3375</v>
      </c>
      <c r="AM908">
        <v>58.094750193111253</v>
      </c>
      <c r="AN908">
        <v>0.9</v>
      </c>
      <c r="AO908">
        <v>0.60844334427391233</v>
      </c>
      <c r="AP908">
        <v>0.39155665572608767</v>
      </c>
      <c r="AQ908" s="2">
        <f>Table4[[#This Row],[Gain]]^Table4[[#This Row],[θ]]</f>
        <v>70</v>
      </c>
      <c r="AR908" s="2">
        <f>-Table4[[#This Row],[λ]]*-Table4[[#This Row],[Loss]]^Table4[[#This Row],[θ]]</f>
        <v>100</v>
      </c>
      <c r="AS908" s="2">
        <f>Table4[[#This Row],[pie_gain]]*Table4[[#This Row],[v_n_w_g]]-Table4[[#This Row],[pie_loss]]*Table4[[#This Row],[v_n_w_l]]</f>
        <v>3.4353685265650924</v>
      </c>
      <c r="AT908" s="2">
        <f>IF(Table4[[#This Row],[diff_v]]&gt;=1,1,0)</f>
        <v>1</v>
      </c>
      <c r="AU908" s="2">
        <f>Table4[[#This Row],[Gain]]^(Table4[[#This Row],[θ]]*Table4[[#This Row],[ω_p]])</f>
        <v>73.705993059688652</v>
      </c>
      <c r="AV908" s="2">
        <f>-Table4[[#This Row],[λ]]*-Table4[[#This Row],[Loss]]^(Table4[[#This Row],[θ]]*Table4[[#This Row],[ω_n]])</f>
        <v>100</v>
      </c>
      <c r="AW908" s="2">
        <f>Table4[[#This Row],[v_n_w_g_w]]*Table4[[#This Row],[pie_gain]]-Table4[[#This Row],[v_n_w_l_w]]*Table4[[#This Row],[pie_loss]]</f>
        <v>5.6902553376579661</v>
      </c>
      <c r="AX908" s="2">
        <f>IF(Table4[[#This Row],[diff_v_w]]&gt;=1,1,0)</f>
        <v>1</v>
      </c>
      <c r="AY908" s="2">
        <f>Table4[[#This Row],[Gain]]^(Table4[[#This Row],[θ]])*Table4[[#This Row],[ω_p2]]</f>
        <v>70.594999999999999</v>
      </c>
      <c r="AZ908" s="2">
        <f>-Table4[[#This Row],[λ]]*-Table4[[#This Row],[Loss]]^(Table4[[#This Row],[θ]])*Table4[[#This Row],[ω_n2]]</f>
        <v>100</v>
      </c>
      <c r="BA908" s="2">
        <f>Table4[[#This Row],[v_n_w_g_w2]]*Table4[[#This Row],[pie_gain]]-Table4[[#This Row],[v_n_w_l_w2]]*Table4[[#This Row],[pie_loss]]</f>
        <v>3.7973923164080716</v>
      </c>
      <c r="BB908" s="2">
        <f>IF(Table4[[#This Row],[diff_v_w2]]&gt;=1,1,0)</f>
        <v>1</v>
      </c>
      <c r="BC908" s="2">
        <f>Table4[[#This Row],[Gain]]^(Table4[[#This Row],[θ]]+Table4[[#This Row],[ω_p3]])</f>
        <v>75.242758103019398</v>
      </c>
      <c r="BD908" s="2">
        <f>-Table4[[#This Row],[λ]]*-Table4[[#This Row],[Loss]]^(Table4[[#This Row],[θ]]+Table4[[#This Row],[ω_n3]])</f>
        <v>100</v>
      </c>
      <c r="BE908" s="2">
        <f>Table4[[#This Row],[v_n_w_g_w3]]*Table4[[#This Row],[pie_gain]]-Table4[[#This Row],[v_n_w_l_w3]]*Table4[[#This Row],[pie_loss]]</f>
        <v>6.6252897999853673</v>
      </c>
      <c r="BF908" s="2">
        <f>IF(Table4[[#This Row],[diff_v_w3]]&gt;=1,1,0)</f>
        <v>1</v>
      </c>
      <c r="BG908" s="2">
        <f>(Table4[[#This Row],[Accept]]-Table4[[#This Row],[projected_M1]])</f>
        <v>0</v>
      </c>
      <c r="BH908" s="2">
        <f>(Table4[[#This Row],[Accept]]-Table4[[#This Row],[projected_M2]])</f>
        <v>0</v>
      </c>
      <c r="BI908" s="2">
        <f>(Table4[[#This Row],[Accept]]-Table4[[#This Row],[projected_M3]])</f>
        <v>0</v>
      </c>
      <c r="BJ908" s="2">
        <f>(Table4[[#This Row],[Accept]]-Table4[[#This Row],[projected_M4]])</f>
        <v>0</v>
      </c>
    </row>
    <row r="909" spans="1:62" x14ac:dyDescent="0.3">
      <c r="A909">
        <v>49</v>
      </c>
      <c r="B909" t="s">
        <v>48</v>
      </c>
      <c r="C909">
        <v>1</v>
      </c>
      <c r="D909">
        <v>-2</v>
      </c>
      <c r="E909" s="22">
        <f>IF(Table4[[#This Row],[Trial]]="G1",Table4[[#This Row],[Balance]]/100,IF(Table4[[#This Row],[Trial]]="G2",Table4[[#This Row],[Balance]]/200,Table4[[#This Row],[Balance]]/500))</f>
        <v>1.85</v>
      </c>
      <c r="F909" s="22">
        <f>IF(Table4[[#This Row],[Net_Balance]]&gt;1,1+(Table4[[#This Row],[Net_Balance]]-1)/$F$974,1)</f>
        <v>1.0121428571428572</v>
      </c>
      <c r="G909" s="22">
        <f>IF(Table4[[#This Row],[Net_Balance]]&lt;1,1-(1-Table4[[#This Row],[Net_Balance]])/$F$974,1)</f>
        <v>1</v>
      </c>
      <c r="H909" s="22">
        <f>IF(Table4[[#This Row],[Net_Balance]]&gt;1,1+(Table4[[#This Row],[Net_Balance]]-1)/$H$974,1)</f>
        <v>1.0085</v>
      </c>
      <c r="I909" s="22">
        <f>IF(Table4[[#This Row],[Net_Balance]]&lt;1,1-(1-Table4[[#This Row],[Net_Balance]])/$H$974,1)</f>
        <v>1</v>
      </c>
      <c r="J909" s="22">
        <f>IF(Table4[[#This Row],[Net_Balance]]&gt;1,(Table4[[#This Row],[Net_Balance]]-1)/$J$974,0)</f>
        <v>1.7000000000000001E-2</v>
      </c>
      <c r="K909" s="22">
        <f>IF(Table4[[#This Row],[Net_Balance]]&lt;1,-(1-Table4[[#This Row],[Net_Balance]])/$J$974,0)</f>
        <v>0</v>
      </c>
      <c r="L909" t="s">
        <v>109</v>
      </c>
      <c r="M909" t="s">
        <v>63</v>
      </c>
      <c r="N909" t="s">
        <v>5</v>
      </c>
      <c r="O909">
        <v>0</v>
      </c>
      <c r="P909">
        <v>0</v>
      </c>
      <c r="Q909">
        <v>370</v>
      </c>
      <c r="R909">
        <v>1665041986</v>
      </c>
      <c r="S909">
        <v>15</v>
      </c>
      <c r="T909" t="s">
        <v>117</v>
      </c>
      <c r="U909">
        <v>0</v>
      </c>
      <c r="V909">
        <v>-50</v>
      </c>
      <c r="W909">
        <v>0.5</v>
      </c>
      <c r="X909">
        <v>60</v>
      </c>
      <c r="Y909">
        <v>0.5</v>
      </c>
      <c r="Z909">
        <v>5</v>
      </c>
      <c r="AA909">
        <v>3025</v>
      </c>
      <c r="AB909">
        <v>55</v>
      </c>
      <c r="AC909">
        <v>4</v>
      </c>
      <c r="AD909">
        <v>0.25</v>
      </c>
      <c r="AE909">
        <v>0.75</v>
      </c>
      <c r="AF909">
        <v>2</v>
      </c>
      <c r="AG909">
        <v>0.5</v>
      </c>
      <c r="AH909">
        <v>0.25</v>
      </c>
      <c r="AI909">
        <v>0.625</v>
      </c>
      <c r="AJ909">
        <v>0.375</v>
      </c>
      <c r="AK909">
        <v>-8.75</v>
      </c>
      <c r="AL909">
        <v>2835.9375</v>
      </c>
      <c r="AM909">
        <v>53.253521010351982</v>
      </c>
      <c r="AN909">
        <v>0.9</v>
      </c>
      <c r="AO909">
        <v>0.38419903534316502</v>
      </c>
      <c r="AP909">
        <v>0.61580096465683498</v>
      </c>
      <c r="AQ909" s="2">
        <f>Table4[[#This Row],[Gain]]^Table4[[#This Row],[θ]]</f>
        <v>60</v>
      </c>
      <c r="AR909" s="2">
        <f>-Table4[[#This Row],[λ]]*-Table4[[#This Row],[Loss]]^Table4[[#This Row],[θ]]</f>
        <v>100</v>
      </c>
      <c r="AS909" s="2">
        <f>Table4[[#This Row],[pie_gain]]*Table4[[#This Row],[v_n_w_g]]-Table4[[#This Row],[pie_loss]]*Table4[[#This Row],[v_n_w_l]]</f>
        <v>-38.528154345093597</v>
      </c>
      <c r="AT909" s="2">
        <f>IF(Table4[[#This Row],[diff_v]]&gt;=1,1,0)</f>
        <v>0</v>
      </c>
      <c r="AU909" s="2">
        <f>Table4[[#This Row],[Gain]]^(Table4[[#This Row],[θ]]*Table4[[#This Row],[ω_p]])</f>
        <v>63.058420317465938</v>
      </c>
      <c r="AV909" s="2">
        <f>-Table4[[#This Row],[λ]]*-Table4[[#This Row],[Loss]]^(Table4[[#This Row],[θ]]*Table4[[#This Row],[ω_n]])</f>
        <v>100</v>
      </c>
      <c r="AW909" s="2">
        <f>Table4[[#This Row],[v_n_w_g_w]]*Table4[[#This Row],[pie_gain]]-Table4[[#This Row],[v_n_w_l_w]]*Table4[[#This Row],[pie_loss]]</f>
        <v>-37.35311220944925</v>
      </c>
      <c r="AX909" s="2">
        <f>IF(Table4[[#This Row],[diff_v_w]]&gt;=1,1,0)</f>
        <v>0</v>
      </c>
      <c r="AY909" s="2">
        <f>Table4[[#This Row],[Gain]]^(Table4[[#This Row],[θ]])*Table4[[#This Row],[ω_p2]]</f>
        <v>60.51</v>
      </c>
      <c r="AZ909" s="2">
        <f>-Table4[[#This Row],[λ]]*-Table4[[#This Row],[Loss]]^(Table4[[#This Row],[θ]])*Table4[[#This Row],[ω_n2]]</f>
        <v>100</v>
      </c>
      <c r="BA909" s="2">
        <f>Table4[[#This Row],[v_n_w_g_w2]]*Table4[[#This Row],[pie_gain]]-Table4[[#This Row],[v_n_w_l_w2]]*Table4[[#This Row],[pie_loss]]</f>
        <v>-38.332212837068582</v>
      </c>
      <c r="BB909" s="2">
        <f>IF(Table4[[#This Row],[diff_v_w2]]&gt;=1,1,0)</f>
        <v>0</v>
      </c>
      <c r="BC909" s="2">
        <f>Table4[[#This Row],[Gain]]^(Table4[[#This Row],[θ]]+Table4[[#This Row],[ω_p3]])</f>
        <v>64.325003963196366</v>
      </c>
      <c r="BD909" s="2">
        <f>-Table4[[#This Row],[λ]]*-Table4[[#This Row],[Loss]]^(Table4[[#This Row],[θ]]+Table4[[#This Row],[ω_n3]])</f>
        <v>100</v>
      </c>
      <c r="BE909" s="2">
        <f>Table4[[#This Row],[v_n_w_g_w3]]*Table4[[#This Row],[pie_gain]]-Table4[[#This Row],[v_n_w_l_w3]]*Table4[[#This Row],[pie_loss]]</f>
        <v>-36.866491994578183</v>
      </c>
      <c r="BF909" s="2">
        <f>IF(Table4[[#This Row],[diff_v_w3]]&gt;=1,1,0)</f>
        <v>0</v>
      </c>
      <c r="BG909" s="2">
        <f>(Table4[[#This Row],[Accept]]-Table4[[#This Row],[projected_M1]])</f>
        <v>0</v>
      </c>
      <c r="BH909" s="2">
        <f>(Table4[[#This Row],[Accept]]-Table4[[#This Row],[projected_M2]])</f>
        <v>0</v>
      </c>
      <c r="BI909" s="2">
        <f>(Table4[[#This Row],[Accept]]-Table4[[#This Row],[projected_M3]])</f>
        <v>0</v>
      </c>
      <c r="BJ909" s="2">
        <f>(Table4[[#This Row],[Accept]]-Table4[[#This Row],[projected_M4]])</f>
        <v>0</v>
      </c>
    </row>
    <row r="910" spans="1:62" x14ac:dyDescent="0.3">
      <c r="A910">
        <v>50</v>
      </c>
      <c r="B910" t="s">
        <v>48</v>
      </c>
      <c r="C910">
        <v>1</v>
      </c>
      <c r="D910">
        <v>-2</v>
      </c>
      <c r="E910" s="22">
        <f>IF(Table4[[#This Row],[Trial]]="G1",Table4[[#This Row],[Balance]]/100,IF(Table4[[#This Row],[Trial]]="G2",Table4[[#This Row],[Balance]]/200,Table4[[#This Row],[Balance]]/500))</f>
        <v>1.8</v>
      </c>
      <c r="F910" s="22">
        <f>IF(Table4[[#This Row],[Net_Balance]]&gt;1,1+(Table4[[#This Row],[Net_Balance]]-1)/$F$974,1)</f>
        <v>1.0114285714285713</v>
      </c>
      <c r="G910" s="22">
        <f>IF(Table4[[#This Row],[Net_Balance]]&lt;1,1-(1-Table4[[#This Row],[Net_Balance]])/$F$974,1)</f>
        <v>1</v>
      </c>
      <c r="H910" s="22">
        <f>IF(Table4[[#This Row],[Net_Balance]]&gt;1,1+(Table4[[#This Row],[Net_Balance]]-1)/$H$974,1)</f>
        <v>1.008</v>
      </c>
      <c r="I910" s="22">
        <f>IF(Table4[[#This Row],[Net_Balance]]&lt;1,1-(1-Table4[[#This Row],[Net_Balance]])/$H$974,1)</f>
        <v>1</v>
      </c>
      <c r="J910" s="22">
        <f>IF(Table4[[#This Row],[Net_Balance]]&gt;1,(Table4[[#This Row],[Net_Balance]]-1)/$J$974,0)</f>
        <v>1.6E-2</v>
      </c>
      <c r="K910" s="22">
        <f>IF(Table4[[#This Row],[Net_Balance]]&lt;1,-(1-Table4[[#This Row],[Net_Balance]])/$J$974,0)</f>
        <v>0</v>
      </c>
      <c r="L910" t="s">
        <v>109</v>
      </c>
      <c r="M910" t="s">
        <v>84</v>
      </c>
      <c r="N910" t="s">
        <v>7</v>
      </c>
      <c r="O910">
        <v>1</v>
      </c>
      <c r="P910">
        <v>-10</v>
      </c>
      <c r="Q910">
        <v>360</v>
      </c>
      <c r="R910">
        <v>1665041989</v>
      </c>
      <c r="S910">
        <v>3</v>
      </c>
      <c r="T910" t="s">
        <v>118</v>
      </c>
      <c r="U910">
        <v>1</v>
      </c>
      <c r="V910">
        <v>-10</v>
      </c>
      <c r="W910">
        <v>0.5</v>
      </c>
      <c r="X910">
        <v>30</v>
      </c>
      <c r="Y910">
        <v>0.5</v>
      </c>
      <c r="Z910">
        <v>10</v>
      </c>
      <c r="AA910">
        <v>400</v>
      </c>
      <c r="AB910">
        <v>20</v>
      </c>
      <c r="AC910">
        <v>4</v>
      </c>
      <c r="AD910">
        <v>0.25</v>
      </c>
      <c r="AE910">
        <v>0.75</v>
      </c>
      <c r="AF910">
        <v>2</v>
      </c>
      <c r="AG910">
        <v>0.5</v>
      </c>
      <c r="AH910">
        <v>0.25</v>
      </c>
      <c r="AI910">
        <v>0.625</v>
      </c>
      <c r="AJ910">
        <v>0.375</v>
      </c>
      <c r="AK910">
        <v>5</v>
      </c>
      <c r="AL910">
        <v>375</v>
      </c>
      <c r="AM910">
        <v>19.364916731037084</v>
      </c>
      <c r="AN910">
        <v>0.9</v>
      </c>
      <c r="AO910">
        <v>0.38419903534316502</v>
      </c>
      <c r="AP910">
        <v>0.61580096465683498</v>
      </c>
      <c r="AQ910" s="2">
        <f>Table4[[#This Row],[Gain]]^Table4[[#This Row],[θ]]</f>
        <v>30</v>
      </c>
      <c r="AR910" s="2">
        <f>-Table4[[#This Row],[λ]]*-Table4[[#This Row],[Loss]]^Table4[[#This Row],[θ]]</f>
        <v>20</v>
      </c>
      <c r="AS910" s="2">
        <f>Table4[[#This Row],[pie_gain]]*Table4[[#This Row],[v_n_w_g]]-Table4[[#This Row],[pie_loss]]*Table4[[#This Row],[v_n_w_l]]</f>
        <v>-0.79004823284174996</v>
      </c>
      <c r="AT910" s="2">
        <f>IF(Table4[[#This Row],[diff_v]]&gt;=1,1,0)</f>
        <v>0</v>
      </c>
      <c r="AU910" s="2">
        <f>Table4[[#This Row],[Gain]]^(Table4[[#This Row],[θ]]*Table4[[#This Row],[ω_p]])</f>
        <v>31.189085468382185</v>
      </c>
      <c r="AV910" s="2">
        <f>-Table4[[#This Row],[λ]]*-Table4[[#This Row],[Loss]]^(Table4[[#This Row],[θ]]*Table4[[#This Row],[ω_n]])</f>
        <v>20</v>
      </c>
      <c r="AW910" s="2">
        <f>Table4[[#This Row],[v_n_w_g_w]]*Table4[[#This Row],[pie_gain]]-Table4[[#This Row],[v_n_w_l_w]]*Table4[[#This Row],[pie_loss]]</f>
        <v>-0.3332027429487372</v>
      </c>
      <c r="AX910" s="2">
        <f>IF(Table4[[#This Row],[diff_v_w]]&gt;=1,1,0)</f>
        <v>0</v>
      </c>
      <c r="AY910" s="2">
        <f>Table4[[#This Row],[Gain]]^(Table4[[#This Row],[θ]])*Table4[[#This Row],[ω_p2]]</f>
        <v>30.240000000000002</v>
      </c>
      <c r="AZ910" s="2">
        <f>-Table4[[#This Row],[λ]]*-Table4[[#This Row],[Loss]]^(Table4[[#This Row],[θ]])*Table4[[#This Row],[ω_n2]]</f>
        <v>20</v>
      </c>
      <c r="BA910" s="2">
        <f>Table4[[#This Row],[v_n_w_g_w2]]*Table4[[#This Row],[pie_gain]]-Table4[[#This Row],[v_n_w_l_w2]]*Table4[[#This Row],[pie_loss]]</f>
        <v>-0.6978404643593894</v>
      </c>
      <c r="BB910" s="2">
        <f>IF(Table4[[#This Row],[diff_v_w2]]&gt;=1,1,0)</f>
        <v>0</v>
      </c>
      <c r="BC910" s="2">
        <f>Table4[[#This Row],[Gain]]^(Table4[[#This Row],[θ]]+Table4[[#This Row],[ω_p3]])</f>
        <v>31.677813294489518</v>
      </c>
      <c r="BD910" s="2">
        <f>-Table4[[#This Row],[λ]]*-Table4[[#This Row],[Loss]]^(Table4[[#This Row],[θ]]+Table4[[#This Row],[ω_n3]])</f>
        <v>20</v>
      </c>
      <c r="BE910" s="2">
        <f>Table4[[#This Row],[v_n_w_g_w3]]*Table4[[#This Row],[pie_gain]]-Table4[[#This Row],[v_n_w_l_w3]]*Table4[[#This Row],[pie_loss]]</f>
        <v>-0.14543398361293924</v>
      </c>
      <c r="BF910" s="2">
        <f>IF(Table4[[#This Row],[diff_v_w3]]&gt;=1,1,0)</f>
        <v>0</v>
      </c>
      <c r="BG910" s="2">
        <f>(Table4[[#This Row],[Accept]]-Table4[[#This Row],[projected_M1]])</f>
        <v>1</v>
      </c>
      <c r="BH910" s="2">
        <f>(Table4[[#This Row],[Accept]]-Table4[[#This Row],[projected_M2]])</f>
        <v>1</v>
      </c>
      <c r="BI910" s="2">
        <f>(Table4[[#This Row],[Accept]]-Table4[[#This Row],[projected_M3]])</f>
        <v>1</v>
      </c>
      <c r="BJ910" s="2">
        <f>(Table4[[#This Row],[Accept]]-Table4[[#This Row],[projected_M4]])</f>
        <v>1</v>
      </c>
    </row>
    <row r="911" spans="1:62" x14ac:dyDescent="0.3">
      <c r="A911">
        <v>52</v>
      </c>
      <c r="B911" t="s">
        <v>48</v>
      </c>
      <c r="C911">
        <v>1</v>
      </c>
      <c r="D911">
        <v>-2</v>
      </c>
      <c r="E911" s="22">
        <f>IF(Table4[[#This Row],[Trial]]="G1",Table4[[#This Row],[Balance]]/100,IF(Table4[[#This Row],[Trial]]="G2",Table4[[#This Row],[Balance]]/200,Table4[[#This Row],[Balance]]/500))</f>
        <v>1.8</v>
      </c>
      <c r="F911" s="22">
        <f>IF(Table4[[#This Row],[Net_Balance]]&gt;1,1+(Table4[[#This Row],[Net_Balance]]-1)/$F$974,1)</f>
        <v>1.0114285714285713</v>
      </c>
      <c r="G911" s="22">
        <f>IF(Table4[[#This Row],[Net_Balance]]&lt;1,1-(1-Table4[[#This Row],[Net_Balance]])/$F$974,1)</f>
        <v>1</v>
      </c>
      <c r="H911" s="22">
        <f>IF(Table4[[#This Row],[Net_Balance]]&gt;1,1+(Table4[[#This Row],[Net_Balance]]-1)/$H$974,1)</f>
        <v>1.008</v>
      </c>
      <c r="I911" s="22">
        <f>IF(Table4[[#This Row],[Net_Balance]]&lt;1,1-(1-Table4[[#This Row],[Net_Balance]])/$H$974,1)</f>
        <v>1</v>
      </c>
      <c r="J911" s="22">
        <f>IF(Table4[[#This Row],[Net_Balance]]&gt;1,(Table4[[#This Row],[Net_Balance]]-1)/$J$974,0)</f>
        <v>1.6E-2</v>
      </c>
      <c r="K911" s="22">
        <f>IF(Table4[[#This Row],[Net_Balance]]&lt;1,-(1-Table4[[#This Row],[Net_Balance]])/$J$974,0)</f>
        <v>0</v>
      </c>
      <c r="L911" t="s">
        <v>109</v>
      </c>
      <c r="M911" t="s">
        <v>51</v>
      </c>
      <c r="N911" t="s">
        <v>5</v>
      </c>
      <c r="O911">
        <v>0</v>
      </c>
      <c r="P911">
        <v>0</v>
      </c>
      <c r="Q911">
        <v>360</v>
      </c>
      <c r="R911">
        <v>1665042000</v>
      </c>
      <c r="S911">
        <v>7</v>
      </c>
      <c r="T911" t="s">
        <v>117</v>
      </c>
      <c r="U911">
        <v>0</v>
      </c>
      <c r="V911">
        <v>-90</v>
      </c>
      <c r="W911">
        <v>0.5</v>
      </c>
      <c r="X911">
        <v>80</v>
      </c>
      <c r="Y911">
        <v>0.5</v>
      </c>
      <c r="Z911">
        <v>-5</v>
      </c>
      <c r="AA911">
        <v>7225</v>
      </c>
      <c r="AB911">
        <v>85</v>
      </c>
      <c r="AC911">
        <v>4</v>
      </c>
      <c r="AD911">
        <v>0.25</v>
      </c>
      <c r="AE911">
        <v>0.75</v>
      </c>
      <c r="AF911">
        <v>1</v>
      </c>
      <c r="AG911">
        <v>0.25</v>
      </c>
      <c r="AH911">
        <v>0.5</v>
      </c>
      <c r="AI911">
        <v>0.375</v>
      </c>
      <c r="AJ911">
        <v>0.625</v>
      </c>
      <c r="AK911">
        <v>16.25</v>
      </c>
      <c r="AL911">
        <v>6773.4375</v>
      </c>
      <c r="AM911">
        <v>82.300896106907615</v>
      </c>
      <c r="AN911">
        <v>0.9</v>
      </c>
      <c r="AO911">
        <v>0.60844334427391233</v>
      </c>
      <c r="AP911">
        <v>0.39155665572608767</v>
      </c>
      <c r="AQ911" s="2">
        <f>Table4[[#This Row],[Gain]]^Table4[[#This Row],[θ]]</f>
        <v>80</v>
      </c>
      <c r="AR911" s="2">
        <f>-Table4[[#This Row],[λ]]*-Table4[[#This Row],[Loss]]^Table4[[#This Row],[θ]]</f>
        <v>180</v>
      </c>
      <c r="AS911" s="2">
        <f>Table4[[#This Row],[pie_gain]]*Table4[[#This Row],[v_n_w_g]]-Table4[[#This Row],[pie_loss]]*Table4[[#This Row],[v_n_w_l]]</f>
        <v>-21.804730488782788</v>
      </c>
      <c r="AT911" s="2">
        <f>IF(Table4[[#This Row],[diff_v]]&gt;=1,1,0)</f>
        <v>0</v>
      </c>
      <c r="AU911" s="2">
        <f>Table4[[#This Row],[Gain]]^(Table4[[#This Row],[θ]]*Table4[[#This Row],[ω_p]])</f>
        <v>84.108441716523558</v>
      </c>
      <c r="AV911" s="2">
        <f>-Table4[[#This Row],[λ]]*-Table4[[#This Row],[Loss]]^(Table4[[#This Row],[θ]]*Table4[[#This Row],[ω_n]])</f>
        <v>180</v>
      </c>
      <c r="AW911" s="2">
        <f>Table4[[#This Row],[v_n_w_g_w]]*Table4[[#This Row],[pie_gain]]-Table4[[#This Row],[v_n_w_l_w]]*Table4[[#This Row],[pie_loss]]</f>
        <v>-19.304976471026741</v>
      </c>
      <c r="AX911" s="2">
        <f>IF(Table4[[#This Row],[diff_v_w]]&gt;=1,1,0)</f>
        <v>0</v>
      </c>
      <c r="AY911" s="2">
        <f>Table4[[#This Row],[Gain]]^(Table4[[#This Row],[θ]])*Table4[[#This Row],[ω_p2]]</f>
        <v>80.64</v>
      </c>
      <c r="AZ911" s="2">
        <f>-Table4[[#This Row],[λ]]*-Table4[[#This Row],[Loss]]^(Table4[[#This Row],[θ]])*Table4[[#This Row],[ω_n2]]</f>
        <v>180</v>
      </c>
      <c r="BA911" s="2">
        <f>Table4[[#This Row],[v_n_w_g_w2]]*Table4[[#This Row],[pie_gain]]-Table4[[#This Row],[v_n_w_l_w2]]*Table4[[#This Row],[pie_loss]]</f>
        <v>-21.415326748447484</v>
      </c>
      <c r="BB911" s="2">
        <f>IF(Table4[[#This Row],[diff_v_w2]]&gt;=1,1,0)</f>
        <v>0</v>
      </c>
      <c r="BC911" s="2">
        <f>Table4[[#This Row],[Gain]]^(Table4[[#This Row],[θ]]+Table4[[#This Row],[ω_p3]])</f>
        <v>85.810301280265605</v>
      </c>
      <c r="BD911" s="2">
        <f>-Table4[[#This Row],[λ]]*-Table4[[#This Row],[Loss]]^(Table4[[#This Row],[θ]]+Table4[[#This Row],[ω_n3]])</f>
        <v>180</v>
      </c>
      <c r="BE911" s="2">
        <f>Table4[[#This Row],[v_n_w_g_w3]]*Table4[[#This Row],[pie_gain]]-Table4[[#This Row],[v_n_w_l_w3]]*Table4[[#This Row],[pie_loss]]</f>
        <v>-18.269491346578988</v>
      </c>
      <c r="BF911" s="2">
        <f>IF(Table4[[#This Row],[diff_v_w3]]&gt;=1,1,0)</f>
        <v>0</v>
      </c>
      <c r="BG911" s="2">
        <f>(Table4[[#This Row],[Accept]]-Table4[[#This Row],[projected_M1]])</f>
        <v>0</v>
      </c>
      <c r="BH911" s="2">
        <f>(Table4[[#This Row],[Accept]]-Table4[[#This Row],[projected_M2]])</f>
        <v>0</v>
      </c>
      <c r="BI911" s="2">
        <f>(Table4[[#This Row],[Accept]]-Table4[[#This Row],[projected_M3]])</f>
        <v>0</v>
      </c>
      <c r="BJ911" s="2">
        <f>(Table4[[#This Row],[Accept]]-Table4[[#This Row],[projected_M4]])</f>
        <v>0</v>
      </c>
    </row>
    <row r="912" spans="1:62" x14ac:dyDescent="0.3">
      <c r="A912">
        <v>53</v>
      </c>
      <c r="B912" t="s">
        <v>48</v>
      </c>
      <c r="C912">
        <v>1</v>
      </c>
      <c r="D912">
        <v>-2</v>
      </c>
      <c r="E912" s="22">
        <f>IF(Table4[[#This Row],[Trial]]="G1",Table4[[#This Row],[Balance]]/100,IF(Table4[[#This Row],[Trial]]="G2",Table4[[#This Row],[Balance]]/200,Table4[[#This Row],[Balance]]/500))</f>
        <v>1.8</v>
      </c>
      <c r="F912" s="22">
        <f>IF(Table4[[#This Row],[Net_Balance]]&gt;1,1+(Table4[[#This Row],[Net_Balance]]-1)/$F$974,1)</f>
        <v>1.0114285714285713</v>
      </c>
      <c r="G912" s="22">
        <f>IF(Table4[[#This Row],[Net_Balance]]&lt;1,1-(1-Table4[[#This Row],[Net_Balance]])/$F$974,1)</f>
        <v>1</v>
      </c>
      <c r="H912" s="22">
        <f>IF(Table4[[#This Row],[Net_Balance]]&gt;1,1+(Table4[[#This Row],[Net_Balance]]-1)/$H$974,1)</f>
        <v>1.008</v>
      </c>
      <c r="I912" s="22">
        <f>IF(Table4[[#This Row],[Net_Balance]]&lt;1,1-(1-Table4[[#This Row],[Net_Balance]])/$H$974,1)</f>
        <v>1</v>
      </c>
      <c r="J912" s="22">
        <f>IF(Table4[[#This Row],[Net_Balance]]&gt;1,(Table4[[#This Row],[Net_Balance]]-1)/$J$974,0)</f>
        <v>1.6E-2</v>
      </c>
      <c r="K912" s="22">
        <f>IF(Table4[[#This Row],[Net_Balance]]&lt;1,-(1-Table4[[#This Row],[Net_Balance]])/$J$974,0)</f>
        <v>0</v>
      </c>
      <c r="L912" t="s">
        <v>109</v>
      </c>
      <c r="M912" t="s">
        <v>88</v>
      </c>
      <c r="N912" t="s">
        <v>5</v>
      </c>
      <c r="O912">
        <v>0</v>
      </c>
      <c r="P912">
        <v>0</v>
      </c>
      <c r="Q912">
        <v>360</v>
      </c>
      <c r="R912">
        <v>1665042027</v>
      </c>
      <c r="S912">
        <v>27</v>
      </c>
      <c r="T912" t="s">
        <v>117</v>
      </c>
      <c r="U912">
        <v>0</v>
      </c>
      <c r="V912">
        <v>-50</v>
      </c>
      <c r="W912">
        <v>0.5</v>
      </c>
      <c r="X912">
        <v>60</v>
      </c>
      <c r="Y912">
        <v>0.5</v>
      </c>
      <c r="Z912">
        <v>5</v>
      </c>
      <c r="AA912">
        <v>3025</v>
      </c>
      <c r="AB912">
        <v>55</v>
      </c>
      <c r="AC912">
        <v>2</v>
      </c>
      <c r="AD912">
        <v>0.25</v>
      </c>
      <c r="AE912">
        <v>0.75</v>
      </c>
      <c r="AF912">
        <v>2</v>
      </c>
      <c r="AG912">
        <v>0.5</v>
      </c>
      <c r="AH912">
        <v>0.25</v>
      </c>
      <c r="AI912">
        <v>0.625</v>
      </c>
      <c r="AJ912">
        <v>0.375</v>
      </c>
      <c r="AK912">
        <v>-8.75</v>
      </c>
      <c r="AL912">
        <v>2835.9375</v>
      </c>
      <c r="AM912">
        <v>53.253521010351982</v>
      </c>
      <c r="AN912">
        <v>0.9</v>
      </c>
      <c r="AO912">
        <v>0.38419903534316502</v>
      </c>
      <c r="AP912">
        <v>0.61580096465683498</v>
      </c>
      <c r="AQ912" s="2">
        <f>Table4[[#This Row],[Gain]]^Table4[[#This Row],[θ]]</f>
        <v>60</v>
      </c>
      <c r="AR912" s="2">
        <f>-Table4[[#This Row],[λ]]*-Table4[[#This Row],[Loss]]^Table4[[#This Row],[θ]]</f>
        <v>100</v>
      </c>
      <c r="AS912" s="2">
        <f>Table4[[#This Row],[pie_gain]]*Table4[[#This Row],[v_n_w_g]]-Table4[[#This Row],[pie_loss]]*Table4[[#This Row],[v_n_w_l]]</f>
        <v>-38.528154345093597</v>
      </c>
      <c r="AT912" s="2">
        <f>IF(Table4[[#This Row],[diff_v]]&gt;=1,1,0)</f>
        <v>0</v>
      </c>
      <c r="AU912" s="2">
        <f>Table4[[#This Row],[Gain]]^(Table4[[#This Row],[θ]]*Table4[[#This Row],[ω_p]])</f>
        <v>62.874273363151559</v>
      </c>
      <c r="AV912" s="2">
        <f>-Table4[[#This Row],[λ]]*-Table4[[#This Row],[Loss]]^(Table4[[#This Row],[θ]]*Table4[[#This Row],[ω_n]])</f>
        <v>100</v>
      </c>
      <c r="AW912" s="2">
        <f>Table4[[#This Row],[v_n_w_g_w]]*Table4[[#This Row],[pie_gain]]-Table4[[#This Row],[v_n_w_l_w]]*Table4[[#This Row],[pie_loss]]</f>
        <v>-37.423861291658213</v>
      </c>
      <c r="AX912" s="2">
        <f>IF(Table4[[#This Row],[diff_v_w]]&gt;=1,1,0)</f>
        <v>0</v>
      </c>
      <c r="AY912" s="2">
        <f>Table4[[#This Row],[Gain]]^(Table4[[#This Row],[θ]])*Table4[[#This Row],[ω_p2]]</f>
        <v>60.480000000000004</v>
      </c>
      <c r="AZ912" s="2">
        <f>-Table4[[#This Row],[λ]]*-Table4[[#This Row],[Loss]]^(Table4[[#This Row],[θ]])*Table4[[#This Row],[ω_n2]]</f>
        <v>100</v>
      </c>
      <c r="BA912" s="2">
        <f>Table4[[#This Row],[v_n_w_g_w2]]*Table4[[#This Row],[pie_gain]]-Table4[[#This Row],[v_n_w_l_w2]]*Table4[[#This Row],[pie_loss]]</f>
        <v>-38.343738808128876</v>
      </c>
      <c r="BB912" s="2">
        <f>IF(Table4[[#This Row],[diff_v_w2]]&gt;=1,1,0)</f>
        <v>0</v>
      </c>
      <c r="BC912" s="2">
        <f>Table4[[#This Row],[Gain]]^(Table4[[#This Row],[θ]]+Table4[[#This Row],[ω_p3]])</f>
        <v>64.062173659084351</v>
      </c>
      <c r="BD912" s="2">
        <f>-Table4[[#This Row],[λ]]*-Table4[[#This Row],[Loss]]^(Table4[[#This Row],[θ]]+Table4[[#This Row],[ω_n3]])</f>
        <v>100</v>
      </c>
      <c r="BE912" s="2">
        <f>Table4[[#This Row],[v_n_w_g_w3]]*Table4[[#This Row],[pie_gain]]-Table4[[#This Row],[v_n_w_l_w3]]*Table4[[#This Row],[pie_loss]]</f>
        <v>-36.967471143876978</v>
      </c>
      <c r="BF912" s="2">
        <f>IF(Table4[[#This Row],[diff_v_w3]]&gt;=1,1,0)</f>
        <v>0</v>
      </c>
      <c r="BG912" s="2">
        <f>(Table4[[#This Row],[Accept]]-Table4[[#This Row],[projected_M1]])</f>
        <v>0</v>
      </c>
      <c r="BH912" s="2">
        <f>(Table4[[#This Row],[Accept]]-Table4[[#This Row],[projected_M2]])</f>
        <v>0</v>
      </c>
      <c r="BI912" s="2">
        <f>(Table4[[#This Row],[Accept]]-Table4[[#This Row],[projected_M3]])</f>
        <v>0</v>
      </c>
      <c r="BJ912" s="2">
        <f>(Table4[[#This Row],[Accept]]-Table4[[#This Row],[projected_M4]])</f>
        <v>0</v>
      </c>
    </row>
    <row r="913" spans="1:62" x14ac:dyDescent="0.3">
      <c r="A913">
        <v>54</v>
      </c>
      <c r="B913" t="s">
        <v>48</v>
      </c>
      <c r="C913">
        <v>1</v>
      </c>
      <c r="D913">
        <v>-2</v>
      </c>
      <c r="E913" s="22">
        <f>IF(Table4[[#This Row],[Trial]]="G1",Table4[[#This Row],[Balance]]/100,IF(Table4[[#This Row],[Trial]]="G2",Table4[[#This Row],[Balance]]/200,Table4[[#This Row],[Balance]]/500))</f>
        <v>1.8</v>
      </c>
      <c r="F913" s="22">
        <f>IF(Table4[[#This Row],[Net_Balance]]&gt;1,1+(Table4[[#This Row],[Net_Balance]]-1)/$F$974,1)</f>
        <v>1.0114285714285713</v>
      </c>
      <c r="G913" s="22">
        <f>IF(Table4[[#This Row],[Net_Balance]]&lt;1,1-(1-Table4[[#This Row],[Net_Balance]])/$F$974,1)</f>
        <v>1</v>
      </c>
      <c r="H913" s="22">
        <f>IF(Table4[[#This Row],[Net_Balance]]&gt;1,1+(Table4[[#This Row],[Net_Balance]]-1)/$H$974,1)</f>
        <v>1.008</v>
      </c>
      <c r="I913" s="22">
        <f>IF(Table4[[#This Row],[Net_Balance]]&lt;1,1-(1-Table4[[#This Row],[Net_Balance]])/$H$974,1)</f>
        <v>1</v>
      </c>
      <c r="J913" s="22">
        <f>IF(Table4[[#This Row],[Net_Balance]]&gt;1,(Table4[[#This Row],[Net_Balance]]-1)/$J$974,0)</f>
        <v>1.6E-2</v>
      </c>
      <c r="K913" s="22">
        <f>IF(Table4[[#This Row],[Net_Balance]]&lt;1,-(1-Table4[[#This Row],[Net_Balance]])/$J$974,0)</f>
        <v>0</v>
      </c>
      <c r="L913" t="s">
        <v>109</v>
      </c>
      <c r="M913" t="s">
        <v>58</v>
      </c>
      <c r="N913" t="s">
        <v>5</v>
      </c>
      <c r="O913">
        <v>0</v>
      </c>
      <c r="P913">
        <v>0</v>
      </c>
      <c r="Q913">
        <v>360</v>
      </c>
      <c r="R913">
        <v>1665042032</v>
      </c>
      <c r="S913">
        <v>5</v>
      </c>
      <c r="T913" t="s">
        <v>118</v>
      </c>
      <c r="U913">
        <v>1</v>
      </c>
      <c r="V913">
        <v>-50</v>
      </c>
      <c r="W913">
        <v>0.5</v>
      </c>
      <c r="X913">
        <v>50</v>
      </c>
      <c r="Y913">
        <v>0.5</v>
      </c>
      <c r="Z913">
        <v>0</v>
      </c>
      <c r="AA913">
        <v>2500</v>
      </c>
      <c r="AB913">
        <v>50</v>
      </c>
      <c r="AC913">
        <v>2</v>
      </c>
      <c r="AD913">
        <v>0.25</v>
      </c>
      <c r="AE913">
        <v>0.75</v>
      </c>
      <c r="AF913">
        <v>2</v>
      </c>
      <c r="AG913">
        <v>0.5</v>
      </c>
      <c r="AH913">
        <v>0.25</v>
      </c>
      <c r="AI913">
        <v>0.625</v>
      </c>
      <c r="AJ913">
        <v>0.375</v>
      </c>
      <c r="AK913">
        <v>-12.5</v>
      </c>
      <c r="AL913">
        <v>2343.75</v>
      </c>
      <c r="AM913">
        <v>48.412291827592711</v>
      </c>
      <c r="AN913">
        <v>0.9</v>
      </c>
      <c r="AO913">
        <v>0.38419903534316502</v>
      </c>
      <c r="AP913">
        <v>0.61580096465683498</v>
      </c>
      <c r="AQ913" s="2">
        <f>Table4[[#This Row],[Gain]]^Table4[[#This Row],[θ]]</f>
        <v>50</v>
      </c>
      <c r="AR913" s="2">
        <f>-Table4[[#This Row],[λ]]*-Table4[[#This Row],[Loss]]^Table4[[#This Row],[θ]]</f>
        <v>100</v>
      </c>
      <c r="AS913" s="2">
        <f>Table4[[#This Row],[pie_gain]]*Table4[[#This Row],[v_n_w_g]]-Table4[[#This Row],[pie_loss]]*Table4[[#This Row],[v_n_w_l]]</f>
        <v>-42.370144698525245</v>
      </c>
      <c r="AT913" s="2">
        <f>IF(Table4[[#This Row],[diff_v]]&gt;=1,1,0)</f>
        <v>0</v>
      </c>
      <c r="AU913" s="2">
        <f>Table4[[#This Row],[Gain]]^(Table4[[#This Row],[θ]]*Table4[[#This Row],[ω_p]])</f>
        <v>52.286166843004615</v>
      </c>
      <c r="AV913" s="2">
        <f>-Table4[[#This Row],[λ]]*-Table4[[#This Row],[Loss]]^(Table4[[#This Row],[θ]]*Table4[[#This Row],[ω_n]])</f>
        <v>100</v>
      </c>
      <c r="AW913" s="2">
        <f>Table4[[#This Row],[v_n_w_g_w]]*Table4[[#This Row],[pie_gain]]-Table4[[#This Row],[v_n_w_l_w]]*Table4[[#This Row],[pie_loss]]</f>
        <v>-41.491801602809346</v>
      </c>
      <c r="AX913" s="2">
        <f>IF(Table4[[#This Row],[diff_v_w]]&gt;=1,1,0)</f>
        <v>0</v>
      </c>
      <c r="AY913" s="2">
        <f>Table4[[#This Row],[Gain]]^(Table4[[#This Row],[θ]])*Table4[[#This Row],[ω_p2]]</f>
        <v>50.4</v>
      </c>
      <c r="AZ913" s="2">
        <f>-Table4[[#This Row],[λ]]*-Table4[[#This Row],[Loss]]^(Table4[[#This Row],[θ]])*Table4[[#This Row],[ω_n2]]</f>
        <v>100</v>
      </c>
      <c r="BA913" s="2">
        <f>Table4[[#This Row],[v_n_w_g_w2]]*Table4[[#This Row],[pie_gain]]-Table4[[#This Row],[v_n_w_l_w2]]*Table4[[#This Row],[pie_loss]]</f>
        <v>-42.216465084387977</v>
      </c>
      <c r="BB913" s="2">
        <f>IF(Table4[[#This Row],[diff_v_w2]]&gt;=1,1,0)</f>
        <v>0</v>
      </c>
      <c r="BC913" s="2">
        <f>Table4[[#This Row],[Gain]]^(Table4[[#This Row],[θ]]+Table4[[#This Row],[ω_p3]])</f>
        <v>53.229639438784645</v>
      </c>
      <c r="BD913" s="2">
        <f>-Table4[[#This Row],[λ]]*-Table4[[#This Row],[Loss]]^(Table4[[#This Row],[θ]]+Table4[[#This Row],[ω_n3]])</f>
        <v>100</v>
      </c>
      <c r="BE913" s="2">
        <f>Table4[[#This Row],[v_n_w_g_w3]]*Table4[[#This Row],[pie_gain]]-Table4[[#This Row],[v_n_w_l_w3]]*Table4[[#This Row],[pie_loss]]</f>
        <v>-41.129320341637943</v>
      </c>
      <c r="BF913" s="2">
        <f>IF(Table4[[#This Row],[diff_v_w3]]&gt;=1,1,0)</f>
        <v>0</v>
      </c>
      <c r="BG913" s="2">
        <f>(Table4[[#This Row],[Accept]]-Table4[[#This Row],[projected_M1]])</f>
        <v>0</v>
      </c>
      <c r="BH913" s="2">
        <f>(Table4[[#This Row],[Accept]]-Table4[[#This Row],[projected_M2]])</f>
        <v>0</v>
      </c>
      <c r="BI913" s="2">
        <f>(Table4[[#This Row],[Accept]]-Table4[[#This Row],[projected_M3]])</f>
        <v>0</v>
      </c>
      <c r="BJ913" s="2">
        <f>(Table4[[#This Row],[Accept]]-Table4[[#This Row],[projected_M4]])</f>
        <v>0</v>
      </c>
    </row>
    <row r="914" spans="1:62" x14ac:dyDescent="0.3">
      <c r="A914">
        <v>55</v>
      </c>
      <c r="B914" t="s">
        <v>48</v>
      </c>
      <c r="C914">
        <v>1</v>
      </c>
      <c r="D914">
        <v>-2</v>
      </c>
      <c r="E914" s="22">
        <f>IF(Table4[[#This Row],[Trial]]="G1",Table4[[#This Row],[Balance]]/100,IF(Table4[[#This Row],[Trial]]="G2",Table4[[#This Row],[Balance]]/200,Table4[[#This Row],[Balance]]/500))</f>
        <v>1.55</v>
      </c>
      <c r="F914" s="22">
        <f>IF(Table4[[#This Row],[Net_Balance]]&gt;1,1+(Table4[[#This Row],[Net_Balance]]-1)/$F$974,1)</f>
        <v>1.0078571428571428</v>
      </c>
      <c r="G914" s="22">
        <f>IF(Table4[[#This Row],[Net_Balance]]&lt;1,1-(1-Table4[[#This Row],[Net_Balance]])/$F$974,1)</f>
        <v>1</v>
      </c>
      <c r="H914" s="22">
        <f>IF(Table4[[#This Row],[Net_Balance]]&gt;1,1+(Table4[[#This Row],[Net_Balance]]-1)/$H$974,1)</f>
        <v>1.0055000000000001</v>
      </c>
      <c r="I914" s="22">
        <f>IF(Table4[[#This Row],[Net_Balance]]&lt;1,1-(1-Table4[[#This Row],[Net_Balance]])/$H$974,1)</f>
        <v>1</v>
      </c>
      <c r="J914" s="22">
        <f>IF(Table4[[#This Row],[Net_Balance]]&gt;1,(Table4[[#This Row],[Net_Balance]]-1)/$J$974,0)</f>
        <v>1.1000000000000001E-2</v>
      </c>
      <c r="K914" s="22">
        <f>IF(Table4[[#This Row],[Net_Balance]]&lt;1,-(1-Table4[[#This Row],[Net_Balance]])/$J$974,0)</f>
        <v>0</v>
      </c>
      <c r="L914" t="s">
        <v>109</v>
      </c>
      <c r="M914" t="s">
        <v>75</v>
      </c>
      <c r="N914" t="s">
        <v>7</v>
      </c>
      <c r="O914">
        <v>1</v>
      </c>
      <c r="P914">
        <v>-50</v>
      </c>
      <c r="Q914">
        <v>310</v>
      </c>
      <c r="R914">
        <v>1665042035</v>
      </c>
      <c r="S914">
        <v>3</v>
      </c>
      <c r="T914" t="s">
        <v>117</v>
      </c>
      <c r="U914">
        <v>0</v>
      </c>
      <c r="V914">
        <v>-50</v>
      </c>
      <c r="W914">
        <v>0.5</v>
      </c>
      <c r="X914">
        <v>70</v>
      </c>
      <c r="Y914">
        <v>0.5</v>
      </c>
      <c r="Z914">
        <v>10</v>
      </c>
      <c r="AA914">
        <v>3600</v>
      </c>
      <c r="AB914">
        <v>60</v>
      </c>
      <c r="AC914">
        <v>2</v>
      </c>
      <c r="AD914">
        <v>0.25</v>
      </c>
      <c r="AE914">
        <v>0.75</v>
      </c>
      <c r="AF914">
        <v>1</v>
      </c>
      <c r="AG914">
        <v>0.25</v>
      </c>
      <c r="AH914">
        <v>0.5</v>
      </c>
      <c r="AI914">
        <v>0.375</v>
      </c>
      <c r="AJ914">
        <v>0.625</v>
      </c>
      <c r="AK914">
        <v>25</v>
      </c>
      <c r="AL914">
        <v>3375</v>
      </c>
      <c r="AM914">
        <v>58.094750193111253</v>
      </c>
      <c r="AN914">
        <v>0.9</v>
      </c>
      <c r="AO914">
        <v>0.60844334427391233</v>
      </c>
      <c r="AP914">
        <v>0.39155665572608767</v>
      </c>
      <c r="AQ914" s="2">
        <f>Table4[[#This Row],[Gain]]^Table4[[#This Row],[θ]]</f>
        <v>70</v>
      </c>
      <c r="AR914" s="2">
        <f>-Table4[[#This Row],[λ]]*-Table4[[#This Row],[Loss]]^Table4[[#This Row],[θ]]</f>
        <v>100</v>
      </c>
      <c r="AS914" s="2">
        <f>Table4[[#This Row],[pie_gain]]*Table4[[#This Row],[v_n_w_g]]-Table4[[#This Row],[pie_loss]]*Table4[[#This Row],[v_n_w_l]]</f>
        <v>3.4353685265650924</v>
      </c>
      <c r="AT914" s="2">
        <f>IF(Table4[[#This Row],[diff_v]]&gt;=1,1,0)</f>
        <v>1</v>
      </c>
      <c r="AU914" s="2">
        <f>Table4[[#This Row],[Gain]]^(Table4[[#This Row],[θ]]*Table4[[#This Row],[ω_p]])</f>
        <v>72.376110255553954</v>
      </c>
      <c r="AV914" s="2">
        <f>-Table4[[#This Row],[λ]]*-Table4[[#This Row],[Loss]]^(Table4[[#This Row],[θ]]*Table4[[#This Row],[ω_n]])</f>
        <v>100</v>
      </c>
      <c r="AW914" s="2">
        <f>Table4[[#This Row],[v_n_w_g_w]]*Table4[[#This Row],[pie_gain]]-Table4[[#This Row],[v_n_w_l_w]]*Table4[[#This Row],[pie_loss]]</f>
        <v>4.881096996817881</v>
      </c>
      <c r="AX914" s="2">
        <f>IF(Table4[[#This Row],[diff_v_w]]&gt;=1,1,0)</f>
        <v>1</v>
      </c>
      <c r="AY914" s="2">
        <f>Table4[[#This Row],[Gain]]^(Table4[[#This Row],[θ]])*Table4[[#This Row],[ω_p2]]</f>
        <v>70.385000000000005</v>
      </c>
      <c r="AZ914" s="2">
        <f>-Table4[[#This Row],[λ]]*-Table4[[#This Row],[Loss]]^(Table4[[#This Row],[θ]])*Table4[[#This Row],[ω_n2]]</f>
        <v>100</v>
      </c>
      <c r="BA914" s="2">
        <f>Table4[[#This Row],[v_n_w_g_w2]]*Table4[[#This Row],[pie_gain]]-Table4[[#This Row],[v_n_w_l_w2]]*Table4[[#This Row],[pie_loss]]</f>
        <v>3.6696192141105541</v>
      </c>
      <c r="BB914" s="2">
        <f>IF(Table4[[#This Row],[diff_v_w2]]&gt;=1,1,0)</f>
        <v>1</v>
      </c>
      <c r="BC914" s="2">
        <f>Table4[[#This Row],[Gain]]^(Table4[[#This Row],[θ]]+Table4[[#This Row],[ω_p3]])</f>
        <v>73.348986685764942</v>
      </c>
      <c r="BD914" s="2">
        <f>-Table4[[#This Row],[λ]]*-Table4[[#This Row],[Loss]]^(Table4[[#This Row],[θ]]+Table4[[#This Row],[ω_n3]])</f>
        <v>100</v>
      </c>
      <c r="BE914" s="2">
        <f>Table4[[#This Row],[v_n_w_g_w3]]*Table4[[#This Row],[pie_gain]]-Table4[[#This Row],[v_n_w_l_w3]]*Table4[[#This Row],[pie_loss]]</f>
        <v>5.4730371855807221</v>
      </c>
      <c r="BF914" s="2">
        <f>IF(Table4[[#This Row],[diff_v_w3]]&gt;=1,1,0)</f>
        <v>1</v>
      </c>
      <c r="BG914" s="2">
        <f>(Table4[[#This Row],[Accept]]-Table4[[#This Row],[projected_M1]])</f>
        <v>0</v>
      </c>
      <c r="BH914" s="2">
        <f>(Table4[[#This Row],[Accept]]-Table4[[#This Row],[projected_M2]])</f>
        <v>0</v>
      </c>
      <c r="BI914" s="2">
        <f>(Table4[[#This Row],[Accept]]-Table4[[#This Row],[projected_M3]])</f>
        <v>0</v>
      </c>
      <c r="BJ914" s="2">
        <f>(Table4[[#This Row],[Accept]]-Table4[[#This Row],[projected_M4]])</f>
        <v>0</v>
      </c>
    </row>
    <row r="915" spans="1:62" x14ac:dyDescent="0.3">
      <c r="A915">
        <v>57</v>
      </c>
      <c r="B915" t="s">
        <v>48</v>
      </c>
      <c r="C915">
        <v>1</v>
      </c>
      <c r="D915">
        <v>-2</v>
      </c>
      <c r="E915" s="22">
        <f>IF(Table4[[#This Row],[Trial]]="G1",Table4[[#This Row],[Balance]]/100,IF(Table4[[#This Row],[Trial]]="G2",Table4[[#This Row],[Balance]]/200,Table4[[#This Row],[Balance]]/500))</f>
        <v>1.55</v>
      </c>
      <c r="F915" s="22">
        <f>IF(Table4[[#This Row],[Net_Balance]]&gt;1,1+(Table4[[#This Row],[Net_Balance]]-1)/$F$974,1)</f>
        <v>1.0078571428571428</v>
      </c>
      <c r="G915" s="22">
        <f>IF(Table4[[#This Row],[Net_Balance]]&lt;1,1-(1-Table4[[#This Row],[Net_Balance]])/$F$974,1)</f>
        <v>1</v>
      </c>
      <c r="H915" s="22">
        <f>IF(Table4[[#This Row],[Net_Balance]]&gt;1,1+(Table4[[#This Row],[Net_Balance]]-1)/$H$974,1)</f>
        <v>1.0055000000000001</v>
      </c>
      <c r="I915" s="22">
        <f>IF(Table4[[#This Row],[Net_Balance]]&lt;1,1-(1-Table4[[#This Row],[Net_Balance]])/$H$974,1)</f>
        <v>1</v>
      </c>
      <c r="J915" s="22">
        <f>IF(Table4[[#This Row],[Net_Balance]]&gt;1,(Table4[[#This Row],[Net_Balance]]-1)/$J$974,0)</f>
        <v>1.1000000000000001E-2</v>
      </c>
      <c r="K915" s="22">
        <f>IF(Table4[[#This Row],[Net_Balance]]&lt;1,-(1-Table4[[#This Row],[Net_Balance]])/$J$974,0)</f>
        <v>0</v>
      </c>
      <c r="L915" t="s">
        <v>109</v>
      </c>
      <c r="M915" t="s">
        <v>70</v>
      </c>
      <c r="N915" t="s">
        <v>5</v>
      </c>
      <c r="O915">
        <v>0</v>
      </c>
      <c r="P915">
        <v>0</v>
      </c>
      <c r="Q915">
        <v>310</v>
      </c>
      <c r="R915">
        <v>1665042049</v>
      </c>
      <c r="S915">
        <v>8</v>
      </c>
      <c r="T915" t="s">
        <v>118</v>
      </c>
      <c r="U915">
        <v>1</v>
      </c>
      <c r="V915">
        <v>-90</v>
      </c>
      <c r="W915">
        <v>0.5</v>
      </c>
      <c r="X915">
        <v>180</v>
      </c>
      <c r="Y915">
        <v>0.5</v>
      </c>
      <c r="Z915">
        <v>45</v>
      </c>
      <c r="AA915">
        <v>18225</v>
      </c>
      <c r="AB915">
        <v>135</v>
      </c>
      <c r="AC915">
        <v>4</v>
      </c>
      <c r="AD915">
        <v>0.75</v>
      </c>
      <c r="AE915">
        <v>0.25</v>
      </c>
      <c r="AF915">
        <v>2</v>
      </c>
      <c r="AG915">
        <v>0.05</v>
      </c>
      <c r="AH915">
        <v>0.2</v>
      </c>
      <c r="AI915">
        <v>0.42499999999999999</v>
      </c>
      <c r="AJ915">
        <v>0.57499999999999996</v>
      </c>
      <c r="AK915">
        <v>65.249999999999986</v>
      </c>
      <c r="AL915">
        <v>17814.9375</v>
      </c>
      <c r="AM915">
        <v>133.47260954967501</v>
      </c>
      <c r="AN915">
        <v>0.9</v>
      </c>
      <c r="AO915">
        <v>0.56330583577691229</v>
      </c>
      <c r="AP915">
        <v>0.43669416422308771</v>
      </c>
      <c r="AQ915" s="2">
        <f>Table4[[#This Row],[Gain]]^Table4[[#This Row],[θ]]</f>
        <v>180</v>
      </c>
      <c r="AR915" s="2">
        <f>-Table4[[#This Row],[λ]]*-Table4[[#This Row],[Loss]]^Table4[[#This Row],[θ]]</f>
        <v>180</v>
      </c>
      <c r="AS915" s="2">
        <f>Table4[[#This Row],[pie_gain]]*Table4[[#This Row],[v_n_w_g]]-Table4[[#This Row],[pie_loss]]*Table4[[#This Row],[v_n_w_l]]</f>
        <v>22.790100879688424</v>
      </c>
      <c r="AT915" s="2">
        <f>IF(Table4[[#This Row],[diff_v]]&gt;=1,1,0)</f>
        <v>1</v>
      </c>
      <c r="AU915" s="2">
        <f>Table4[[#This Row],[Gain]]^(Table4[[#This Row],[θ]]*Table4[[#This Row],[ω_p]])</f>
        <v>187.49621428349965</v>
      </c>
      <c r="AV915" s="2">
        <f>-Table4[[#This Row],[λ]]*-Table4[[#This Row],[Loss]]^(Table4[[#This Row],[θ]]*Table4[[#This Row],[ω_n]])</f>
        <v>180</v>
      </c>
      <c r="AW915" s="2">
        <f>Table4[[#This Row],[v_n_w_g_w]]*Table4[[#This Row],[pie_gain]]-Table4[[#This Row],[v_n_w_l_w]]*Table4[[#This Row],[pie_loss]]</f>
        <v>27.012762131818022</v>
      </c>
      <c r="AX915" s="2">
        <f>IF(Table4[[#This Row],[diff_v_w]]&gt;=1,1,0)</f>
        <v>1</v>
      </c>
      <c r="AY915" s="2">
        <f>Table4[[#This Row],[Gain]]^(Table4[[#This Row],[θ]])*Table4[[#This Row],[ω_p2]]</f>
        <v>180.99</v>
      </c>
      <c r="AZ915" s="2">
        <f>-Table4[[#This Row],[λ]]*-Table4[[#This Row],[Loss]]^(Table4[[#This Row],[θ]])*Table4[[#This Row],[ω_n2]]</f>
        <v>180</v>
      </c>
      <c r="BA915" s="2">
        <f>Table4[[#This Row],[v_n_w_g_w2]]*Table4[[#This Row],[pie_gain]]-Table4[[#This Row],[v_n_w_l_w2]]*Table4[[#This Row],[pie_loss]]</f>
        <v>23.347773657107567</v>
      </c>
      <c r="BB915" s="2">
        <f>IF(Table4[[#This Row],[diff_v_w2]]&gt;=1,1,0)</f>
        <v>1</v>
      </c>
      <c r="BC915" s="2">
        <f>Table4[[#This Row],[Gain]]^(Table4[[#This Row],[θ]]+Table4[[#This Row],[ω_p3]])</f>
        <v>190.58139549475291</v>
      </c>
      <c r="BD915" s="2">
        <f>-Table4[[#This Row],[λ]]*-Table4[[#This Row],[Loss]]^(Table4[[#This Row],[θ]]+Table4[[#This Row],[ω_n3]])</f>
        <v>180</v>
      </c>
      <c r="BE915" s="2">
        <f>Table4[[#This Row],[v_n_w_g_w3]]*Table4[[#This Row],[pie_gain]]-Table4[[#This Row],[v_n_w_l_w3]]*Table4[[#This Row],[pie_loss]]</f>
        <v>28.750662712546273</v>
      </c>
      <c r="BF915" s="2">
        <f>IF(Table4[[#This Row],[diff_v_w3]]&gt;=1,1,0)</f>
        <v>1</v>
      </c>
      <c r="BG915" s="2">
        <f>(Table4[[#This Row],[Accept]]-Table4[[#This Row],[projected_M1]])</f>
        <v>-1</v>
      </c>
      <c r="BH915" s="2">
        <f>(Table4[[#This Row],[Accept]]-Table4[[#This Row],[projected_M2]])</f>
        <v>-1</v>
      </c>
      <c r="BI915" s="2">
        <f>(Table4[[#This Row],[Accept]]-Table4[[#This Row],[projected_M3]])</f>
        <v>-1</v>
      </c>
      <c r="BJ915" s="2">
        <f>(Table4[[#This Row],[Accept]]-Table4[[#This Row],[projected_M4]])</f>
        <v>-1</v>
      </c>
    </row>
    <row r="916" spans="1:62" x14ac:dyDescent="0.3">
      <c r="A916">
        <v>59</v>
      </c>
      <c r="B916" t="s">
        <v>48</v>
      </c>
      <c r="C916">
        <v>1</v>
      </c>
      <c r="D916">
        <v>-2</v>
      </c>
      <c r="E916" s="22">
        <f>IF(Table4[[#This Row],[Trial]]="G1",Table4[[#This Row],[Balance]]/100,IF(Table4[[#This Row],[Trial]]="G2",Table4[[#This Row],[Balance]]/200,Table4[[#This Row],[Balance]]/500))</f>
        <v>1.55</v>
      </c>
      <c r="F916" s="22">
        <f>IF(Table4[[#This Row],[Net_Balance]]&gt;1,1+(Table4[[#This Row],[Net_Balance]]-1)/$F$974,1)</f>
        <v>1.0078571428571428</v>
      </c>
      <c r="G916" s="22">
        <f>IF(Table4[[#This Row],[Net_Balance]]&lt;1,1-(1-Table4[[#This Row],[Net_Balance]])/$F$974,1)</f>
        <v>1</v>
      </c>
      <c r="H916" s="22">
        <f>IF(Table4[[#This Row],[Net_Balance]]&gt;1,1+(Table4[[#This Row],[Net_Balance]]-1)/$H$974,1)</f>
        <v>1.0055000000000001</v>
      </c>
      <c r="I916" s="22">
        <f>IF(Table4[[#This Row],[Net_Balance]]&lt;1,1-(1-Table4[[#This Row],[Net_Balance]])/$H$974,1)</f>
        <v>1</v>
      </c>
      <c r="J916" s="22">
        <f>IF(Table4[[#This Row],[Net_Balance]]&gt;1,(Table4[[#This Row],[Net_Balance]]-1)/$J$974,0)</f>
        <v>1.1000000000000001E-2</v>
      </c>
      <c r="K916" s="22">
        <f>IF(Table4[[#This Row],[Net_Balance]]&lt;1,-(1-Table4[[#This Row],[Net_Balance]])/$J$974,0)</f>
        <v>0</v>
      </c>
      <c r="L916" t="s">
        <v>109</v>
      </c>
      <c r="M916" t="s">
        <v>79</v>
      </c>
      <c r="N916" t="s">
        <v>5</v>
      </c>
      <c r="O916">
        <v>0</v>
      </c>
      <c r="P916">
        <v>0</v>
      </c>
      <c r="Q916">
        <v>310</v>
      </c>
      <c r="R916">
        <v>1665042056</v>
      </c>
      <c r="S916">
        <v>3</v>
      </c>
      <c r="T916" t="s">
        <v>117</v>
      </c>
      <c r="U916">
        <v>0</v>
      </c>
      <c r="V916">
        <v>-10</v>
      </c>
      <c r="W916">
        <v>0.5</v>
      </c>
      <c r="X916">
        <v>0</v>
      </c>
      <c r="Y916">
        <v>0.5</v>
      </c>
      <c r="Z916">
        <v>-5</v>
      </c>
      <c r="AA916">
        <v>25</v>
      </c>
      <c r="AB916">
        <v>5</v>
      </c>
      <c r="AC916">
        <v>4</v>
      </c>
      <c r="AD916">
        <v>0.25</v>
      </c>
      <c r="AE916">
        <v>0.75</v>
      </c>
      <c r="AF916">
        <v>2</v>
      </c>
      <c r="AG916">
        <v>0.5</v>
      </c>
      <c r="AH916">
        <v>0.25</v>
      </c>
      <c r="AI916">
        <v>0.625</v>
      </c>
      <c r="AJ916">
        <v>0.375</v>
      </c>
      <c r="AK916">
        <v>-6.25</v>
      </c>
      <c r="AL916">
        <v>23.4375</v>
      </c>
      <c r="AM916">
        <v>4.8412291827592711</v>
      </c>
      <c r="AN916">
        <v>0.9</v>
      </c>
      <c r="AO916">
        <v>0.38419903534316502</v>
      </c>
      <c r="AP916">
        <v>0.61580096465683498</v>
      </c>
      <c r="AQ916" s="2">
        <f>Table4[[#This Row],[Gain]]^Table4[[#This Row],[θ]]</f>
        <v>0</v>
      </c>
      <c r="AR916" s="2">
        <f>-Table4[[#This Row],[λ]]*-Table4[[#This Row],[Loss]]^Table4[[#This Row],[θ]]</f>
        <v>20</v>
      </c>
      <c r="AS916" s="2">
        <f>Table4[[#This Row],[pie_gain]]*Table4[[#This Row],[v_n_w_g]]-Table4[[#This Row],[pie_loss]]*Table4[[#This Row],[v_n_w_l]]</f>
        <v>-12.3160192931367</v>
      </c>
      <c r="AT916" s="2">
        <f>IF(Table4[[#This Row],[diff_v]]&gt;=1,1,0)</f>
        <v>0</v>
      </c>
      <c r="AU916" s="2">
        <f>Table4[[#This Row],[Gain]]^(Table4[[#This Row],[θ]]*Table4[[#This Row],[ω_p]])</f>
        <v>0</v>
      </c>
      <c r="AV916" s="2">
        <f>-Table4[[#This Row],[λ]]*-Table4[[#This Row],[Loss]]^(Table4[[#This Row],[θ]]*Table4[[#This Row],[ω_n]])</f>
        <v>20</v>
      </c>
      <c r="AW916" s="2">
        <f>Table4[[#This Row],[v_n_w_g_w]]*Table4[[#This Row],[pie_gain]]-Table4[[#This Row],[v_n_w_l_w]]*Table4[[#This Row],[pie_loss]]</f>
        <v>-12.3160192931367</v>
      </c>
      <c r="AX916" s="2">
        <f>IF(Table4[[#This Row],[diff_v_w]]&gt;=1,1,0)</f>
        <v>0</v>
      </c>
      <c r="AY916" s="2">
        <f>Table4[[#This Row],[Gain]]^(Table4[[#This Row],[θ]])*Table4[[#This Row],[ω_p2]]</f>
        <v>0</v>
      </c>
      <c r="AZ916" s="2">
        <f>-Table4[[#This Row],[λ]]*-Table4[[#This Row],[Loss]]^(Table4[[#This Row],[θ]])*Table4[[#This Row],[ω_n2]]</f>
        <v>20</v>
      </c>
      <c r="BA916" s="2">
        <f>Table4[[#This Row],[v_n_w_g_w2]]*Table4[[#This Row],[pie_gain]]-Table4[[#This Row],[v_n_w_l_w2]]*Table4[[#This Row],[pie_loss]]</f>
        <v>-12.3160192931367</v>
      </c>
      <c r="BB916" s="2">
        <f>IF(Table4[[#This Row],[diff_v_w2]]&gt;=1,1,0)</f>
        <v>0</v>
      </c>
      <c r="BC916" s="2">
        <f>Table4[[#This Row],[Gain]]^(Table4[[#This Row],[θ]]+Table4[[#This Row],[ω_p3]])</f>
        <v>0</v>
      </c>
      <c r="BD916" s="2">
        <f>-Table4[[#This Row],[λ]]*-Table4[[#This Row],[Loss]]^(Table4[[#This Row],[θ]]+Table4[[#This Row],[ω_n3]])</f>
        <v>20</v>
      </c>
      <c r="BE916" s="2">
        <f>Table4[[#This Row],[v_n_w_g_w3]]*Table4[[#This Row],[pie_gain]]-Table4[[#This Row],[v_n_w_l_w3]]*Table4[[#This Row],[pie_loss]]</f>
        <v>-12.3160192931367</v>
      </c>
      <c r="BF916" s="2">
        <f>IF(Table4[[#This Row],[diff_v_w3]]&gt;=1,1,0)</f>
        <v>0</v>
      </c>
      <c r="BG916" s="2">
        <f>(Table4[[#This Row],[Accept]]-Table4[[#This Row],[projected_M1]])</f>
        <v>0</v>
      </c>
      <c r="BH916" s="2">
        <f>(Table4[[#This Row],[Accept]]-Table4[[#This Row],[projected_M2]])</f>
        <v>0</v>
      </c>
      <c r="BI916" s="2">
        <f>(Table4[[#This Row],[Accept]]-Table4[[#This Row],[projected_M3]])</f>
        <v>0</v>
      </c>
      <c r="BJ916" s="2">
        <f>(Table4[[#This Row],[Accept]]-Table4[[#This Row],[projected_M4]])</f>
        <v>0</v>
      </c>
    </row>
    <row r="917" spans="1:62" x14ac:dyDescent="0.3">
      <c r="A917">
        <v>60</v>
      </c>
      <c r="B917" t="s">
        <v>48</v>
      </c>
      <c r="C917">
        <v>1</v>
      </c>
      <c r="D917">
        <v>-2</v>
      </c>
      <c r="E917" s="22">
        <f>IF(Table4[[#This Row],[Trial]]="G1",Table4[[#This Row],[Balance]]/100,IF(Table4[[#This Row],[Trial]]="G2",Table4[[#This Row],[Balance]]/200,Table4[[#This Row],[Balance]]/500))</f>
        <v>1.3</v>
      </c>
      <c r="F917" s="22">
        <f>IF(Table4[[#This Row],[Net_Balance]]&gt;1,1+(Table4[[#This Row],[Net_Balance]]-1)/$F$974,1)</f>
        <v>1.0042857142857142</v>
      </c>
      <c r="G917" s="22">
        <f>IF(Table4[[#This Row],[Net_Balance]]&lt;1,1-(1-Table4[[#This Row],[Net_Balance]])/$F$974,1)</f>
        <v>1</v>
      </c>
      <c r="H917" s="22">
        <f>IF(Table4[[#This Row],[Net_Balance]]&gt;1,1+(Table4[[#This Row],[Net_Balance]]-1)/$H$974,1)</f>
        <v>1.0029999999999999</v>
      </c>
      <c r="I917" s="22">
        <f>IF(Table4[[#This Row],[Net_Balance]]&lt;1,1-(1-Table4[[#This Row],[Net_Balance]])/$H$974,1)</f>
        <v>1</v>
      </c>
      <c r="J917" s="22">
        <f>IF(Table4[[#This Row],[Net_Balance]]&gt;1,(Table4[[#This Row],[Net_Balance]]-1)/$J$974,0)</f>
        <v>6.000000000000001E-3</v>
      </c>
      <c r="K917" s="22">
        <f>IF(Table4[[#This Row],[Net_Balance]]&lt;1,-(1-Table4[[#This Row],[Net_Balance]])/$J$974,0)</f>
        <v>0</v>
      </c>
      <c r="L917" t="s">
        <v>109</v>
      </c>
      <c r="M917" t="s">
        <v>86</v>
      </c>
      <c r="N917" t="s">
        <v>7</v>
      </c>
      <c r="O917">
        <v>1</v>
      </c>
      <c r="P917">
        <v>-50</v>
      </c>
      <c r="Q917">
        <v>260</v>
      </c>
      <c r="R917">
        <v>1665042065</v>
      </c>
      <c r="S917">
        <v>9</v>
      </c>
      <c r="T917" t="s">
        <v>117</v>
      </c>
      <c r="U917">
        <v>0</v>
      </c>
      <c r="V917">
        <v>-50</v>
      </c>
      <c r="W917">
        <v>0.5</v>
      </c>
      <c r="X917">
        <v>70</v>
      </c>
      <c r="Y917">
        <v>0.5</v>
      </c>
      <c r="Z917">
        <v>10</v>
      </c>
      <c r="AA917">
        <v>3600</v>
      </c>
      <c r="AB917">
        <v>60</v>
      </c>
      <c r="AC917">
        <v>4</v>
      </c>
      <c r="AD917">
        <v>0.25</v>
      </c>
      <c r="AE917">
        <v>0.75</v>
      </c>
      <c r="AF917">
        <v>2</v>
      </c>
      <c r="AG917">
        <v>0.5</v>
      </c>
      <c r="AH917">
        <v>0.25</v>
      </c>
      <c r="AI917">
        <v>0.625</v>
      </c>
      <c r="AJ917">
        <v>0.375</v>
      </c>
      <c r="AK917">
        <v>-5</v>
      </c>
      <c r="AL917">
        <v>3375</v>
      </c>
      <c r="AM917">
        <v>58.094750193111253</v>
      </c>
      <c r="AN917">
        <v>0.9</v>
      </c>
      <c r="AO917">
        <v>0.38419903534316502</v>
      </c>
      <c r="AP917">
        <v>0.61580096465683498</v>
      </c>
      <c r="AQ917" s="2">
        <f>Table4[[#This Row],[Gain]]^Table4[[#This Row],[θ]]</f>
        <v>70</v>
      </c>
      <c r="AR917" s="2">
        <f>-Table4[[#This Row],[λ]]*-Table4[[#This Row],[Loss]]^Table4[[#This Row],[θ]]</f>
        <v>100</v>
      </c>
      <c r="AS917" s="2">
        <f>Table4[[#This Row],[pie_gain]]*Table4[[#This Row],[v_n_w_g]]-Table4[[#This Row],[pie_loss]]*Table4[[#This Row],[v_n_w_l]]</f>
        <v>-34.686163991661942</v>
      </c>
      <c r="AT917" s="2">
        <f>IF(Table4[[#This Row],[diff_v]]&gt;=1,1,0)</f>
        <v>0</v>
      </c>
      <c r="AU917" s="2">
        <f>Table4[[#This Row],[Gain]]^(Table4[[#This Row],[θ]]*Table4[[#This Row],[ω_p]])</f>
        <v>71.286222704711918</v>
      </c>
      <c r="AV917" s="2">
        <f>-Table4[[#This Row],[λ]]*-Table4[[#This Row],[Loss]]^(Table4[[#This Row],[θ]]*Table4[[#This Row],[ω_n]])</f>
        <v>100</v>
      </c>
      <c r="AW917" s="2">
        <f>Table4[[#This Row],[v_n_w_g_w]]*Table4[[#This Row],[pie_gain]]-Table4[[#This Row],[v_n_w_l_w]]*Table4[[#This Row],[pie_loss]]</f>
        <v>-34.191998469275148</v>
      </c>
      <c r="AX917" s="2">
        <f>IF(Table4[[#This Row],[diff_v_w]]&gt;=1,1,0)</f>
        <v>0</v>
      </c>
      <c r="AY917" s="2">
        <f>Table4[[#This Row],[Gain]]^(Table4[[#This Row],[θ]])*Table4[[#This Row],[ω_p2]]</f>
        <v>70.209999999999994</v>
      </c>
      <c r="AZ917" s="2">
        <f>-Table4[[#This Row],[λ]]*-Table4[[#This Row],[Loss]]^(Table4[[#This Row],[θ]])*Table4[[#This Row],[ω_n2]]</f>
        <v>100</v>
      </c>
      <c r="BA917" s="2">
        <f>Table4[[#This Row],[v_n_w_g_w2]]*Table4[[#This Row],[pie_gain]]-Table4[[#This Row],[v_n_w_l_w2]]*Table4[[#This Row],[pie_loss]]</f>
        <v>-34.605482194239883</v>
      </c>
      <c r="BB917" s="2">
        <f>IF(Table4[[#This Row],[diff_v_w2]]&gt;=1,1,0)</f>
        <v>0</v>
      </c>
      <c r="BC917" s="2">
        <f>Table4[[#This Row],[Gain]]^(Table4[[#This Row],[θ]]+Table4[[#This Row],[ω_p3]])</f>
        <v>71.807305120324685</v>
      </c>
      <c r="BD917" s="2">
        <f>-Table4[[#This Row],[λ]]*-Table4[[#This Row],[Loss]]^(Table4[[#This Row],[θ]]+Table4[[#This Row],[ω_n3]])</f>
        <v>100</v>
      </c>
      <c r="BE917" s="2">
        <f>Table4[[#This Row],[v_n_w_g_w3]]*Table4[[#This Row],[pie_gain]]-Table4[[#This Row],[v_n_w_l_w3]]*Table4[[#This Row],[pie_loss]]</f>
        <v>-33.991799107862434</v>
      </c>
      <c r="BF917" s="2">
        <f>IF(Table4[[#This Row],[diff_v_w3]]&gt;=1,1,0)</f>
        <v>0</v>
      </c>
      <c r="BG917" s="2">
        <f>(Table4[[#This Row],[Accept]]-Table4[[#This Row],[projected_M1]])</f>
        <v>1</v>
      </c>
      <c r="BH917" s="2">
        <f>(Table4[[#This Row],[Accept]]-Table4[[#This Row],[projected_M2]])</f>
        <v>1</v>
      </c>
      <c r="BI917" s="2">
        <f>(Table4[[#This Row],[Accept]]-Table4[[#This Row],[projected_M3]])</f>
        <v>1</v>
      </c>
      <c r="BJ917" s="2">
        <f>(Table4[[#This Row],[Accept]]-Table4[[#This Row],[projected_M4]])</f>
        <v>1</v>
      </c>
    </row>
    <row r="918" spans="1:62" x14ac:dyDescent="0.3">
      <c r="A918">
        <v>61</v>
      </c>
      <c r="B918" t="s">
        <v>48</v>
      </c>
      <c r="C918">
        <v>1</v>
      </c>
      <c r="D918">
        <v>-2</v>
      </c>
      <c r="E918" s="22">
        <f>IF(Table4[[#This Row],[Trial]]="G1",Table4[[#This Row],[Balance]]/100,IF(Table4[[#This Row],[Trial]]="G2",Table4[[#This Row],[Balance]]/200,Table4[[#This Row],[Balance]]/500))</f>
        <v>1.3</v>
      </c>
      <c r="F918" s="22">
        <f>IF(Table4[[#This Row],[Net_Balance]]&gt;1,1+(Table4[[#This Row],[Net_Balance]]-1)/$F$974,1)</f>
        <v>1.0042857142857142</v>
      </c>
      <c r="G918" s="22">
        <f>IF(Table4[[#This Row],[Net_Balance]]&lt;1,1-(1-Table4[[#This Row],[Net_Balance]])/$F$974,1)</f>
        <v>1</v>
      </c>
      <c r="H918" s="22">
        <f>IF(Table4[[#This Row],[Net_Balance]]&gt;1,1+(Table4[[#This Row],[Net_Balance]]-1)/$H$974,1)</f>
        <v>1.0029999999999999</v>
      </c>
      <c r="I918" s="22">
        <f>IF(Table4[[#This Row],[Net_Balance]]&lt;1,1-(1-Table4[[#This Row],[Net_Balance]])/$H$974,1)</f>
        <v>1</v>
      </c>
      <c r="J918" s="22">
        <f>IF(Table4[[#This Row],[Net_Balance]]&gt;1,(Table4[[#This Row],[Net_Balance]]-1)/$J$974,0)</f>
        <v>6.000000000000001E-3</v>
      </c>
      <c r="K918" s="22">
        <f>IF(Table4[[#This Row],[Net_Balance]]&lt;1,-(1-Table4[[#This Row],[Net_Balance]])/$J$974,0)</f>
        <v>0</v>
      </c>
      <c r="L918" t="s">
        <v>109</v>
      </c>
      <c r="M918" t="s">
        <v>50</v>
      </c>
      <c r="N918" t="s">
        <v>5</v>
      </c>
      <c r="O918">
        <v>0</v>
      </c>
      <c r="P918">
        <v>0</v>
      </c>
      <c r="Q918">
        <v>260</v>
      </c>
      <c r="R918">
        <v>1665042072</v>
      </c>
      <c r="S918">
        <v>7</v>
      </c>
      <c r="T918" t="s">
        <v>117</v>
      </c>
      <c r="U918">
        <v>0</v>
      </c>
      <c r="V918">
        <v>-90</v>
      </c>
      <c r="W918">
        <v>0.5</v>
      </c>
      <c r="X918">
        <v>180</v>
      </c>
      <c r="Y918">
        <v>0.5</v>
      </c>
      <c r="Z918">
        <v>45</v>
      </c>
      <c r="AA918">
        <v>18225</v>
      </c>
      <c r="AB918">
        <v>135</v>
      </c>
      <c r="AC918">
        <v>4</v>
      </c>
      <c r="AD918">
        <v>0.75</v>
      </c>
      <c r="AE918">
        <v>0.25</v>
      </c>
      <c r="AF918">
        <v>2</v>
      </c>
      <c r="AG918">
        <v>0.05</v>
      </c>
      <c r="AH918">
        <v>0.2</v>
      </c>
      <c r="AI918">
        <v>0.42499999999999999</v>
      </c>
      <c r="AJ918">
        <v>0.57499999999999996</v>
      </c>
      <c r="AK918">
        <v>65.249999999999986</v>
      </c>
      <c r="AL918">
        <v>17814.9375</v>
      </c>
      <c r="AM918">
        <v>133.47260954967501</v>
      </c>
      <c r="AN918">
        <v>0.9</v>
      </c>
      <c r="AO918">
        <v>0.56330583577691229</v>
      </c>
      <c r="AP918">
        <v>0.43669416422308771</v>
      </c>
      <c r="AQ918" s="2">
        <f>Table4[[#This Row],[Gain]]^Table4[[#This Row],[θ]]</f>
        <v>180</v>
      </c>
      <c r="AR918" s="2">
        <f>-Table4[[#This Row],[λ]]*-Table4[[#This Row],[Loss]]^Table4[[#This Row],[θ]]</f>
        <v>180</v>
      </c>
      <c r="AS918" s="2">
        <f>Table4[[#This Row],[pie_gain]]*Table4[[#This Row],[v_n_w_g]]-Table4[[#This Row],[pie_loss]]*Table4[[#This Row],[v_n_w_l]]</f>
        <v>22.790100879688424</v>
      </c>
      <c r="AT918" s="2">
        <f>IF(Table4[[#This Row],[diff_v]]&gt;=1,1,0)</f>
        <v>1</v>
      </c>
      <c r="AU918" s="2">
        <f>Table4[[#This Row],[Gain]]^(Table4[[#This Row],[θ]]*Table4[[#This Row],[ω_p]])</f>
        <v>184.05090560665874</v>
      </c>
      <c r="AV918" s="2">
        <f>-Table4[[#This Row],[λ]]*-Table4[[#This Row],[Loss]]^(Table4[[#This Row],[θ]]*Table4[[#This Row],[ω_n]])</f>
        <v>180</v>
      </c>
      <c r="AW918" s="2">
        <f>Table4[[#This Row],[v_n_w_g_w]]*Table4[[#This Row],[pie_gain]]-Table4[[#This Row],[v_n_w_l_w]]*Table4[[#This Row],[pie_loss]]</f>
        <v>25.071999648100714</v>
      </c>
      <c r="AX918" s="2">
        <f>IF(Table4[[#This Row],[diff_v_w]]&gt;=1,1,0)</f>
        <v>1</v>
      </c>
      <c r="AY918" s="2">
        <f>Table4[[#This Row],[Gain]]^(Table4[[#This Row],[θ]])*Table4[[#This Row],[ω_p2]]</f>
        <v>180.54</v>
      </c>
      <c r="AZ918" s="2">
        <f>-Table4[[#This Row],[λ]]*-Table4[[#This Row],[Loss]]^(Table4[[#This Row],[θ]])*Table4[[#This Row],[ω_n2]]</f>
        <v>180</v>
      </c>
      <c r="BA918" s="2">
        <f>Table4[[#This Row],[v_n_w_g_w2]]*Table4[[#This Row],[pie_gain]]-Table4[[#This Row],[v_n_w_l_w2]]*Table4[[#This Row],[pie_loss]]</f>
        <v>23.094286031007954</v>
      </c>
      <c r="BB918" s="2">
        <f>IF(Table4[[#This Row],[diff_v_w2]]&gt;=1,1,0)</f>
        <v>1</v>
      </c>
      <c r="BC918" s="2">
        <f>Table4[[#This Row],[Gain]]^(Table4[[#This Row],[θ]]+Table4[[#This Row],[ω_p3]])</f>
        <v>185.69668038904209</v>
      </c>
      <c r="BD918" s="2">
        <f>-Table4[[#This Row],[λ]]*-Table4[[#This Row],[Loss]]^(Table4[[#This Row],[θ]]+Table4[[#This Row],[ω_n3]])</f>
        <v>180</v>
      </c>
      <c r="BE918" s="2">
        <f>Table4[[#This Row],[v_n_w_g_w3]]*Table4[[#This Row],[pie_gain]]-Table4[[#This Row],[v_n_w_l_w3]]*Table4[[#This Row],[pie_loss]]</f>
        <v>25.999074187391727</v>
      </c>
      <c r="BF918" s="2">
        <f>IF(Table4[[#This Row],[diff_v_w3]]&gt;=1,1,0)</f>
        <v>1</v>
      </c>
      <c r="BG918" s="2">
        <f>(Table4[[#This Row],[Accept]]-Table4[[#This Row],[projected_M1]])</f>
        <v>-1</v>
      </c>
      <c r="BH918" s="2">
        <f>(Table4[[#This Row],[Accept]]-Table4[[#This Row],[projected_M2]])</f>
        <v>-1</v>
      </c>
      <c r="BI918" s="2">
        <f>(Table4[[#This Row],[Accept]]-Table4[[#This Row],[projected_M3]])</f>
        <v>-1</v>
      </c>
      <c r="BJ918" s="2">
        <f>(Table4[[#This Row],[Accept]]-Table4[[#This Row],[projected_M4]])</f>
        <v>-1</v>
      </c>
    </row>
    <row r="919" spans="1:62" x14ac:dyDescent="0.3">
      <c r="A919">
        <v>62</v>
      </c>
      <c r="B919" t="s">
        <v>48</v>
      </c>
      <c r="C919">
        <v>1</v>
      </c>
      <c r="D919">
        <v>-2</v>
      </c>
      <c r="E919" s="22">
        <f>IF(Table4[[#This Row],[Trial]]="G1",Table4[[#This Row],[Balance]]/100,IF(Table4[[#This Row],[Trial]]="G2",Table4[[#This Row],[Balance]]/200,Table4[[#This Row],[Balance]]/500))</f>
        <v>1.3</v>
      </c>
      <c r="F919" s="22">
        <f>IF(Table4[[#This Row],[Net_Balance]]&gt;1,1+(Table4[[#This Row],[Net_Balance]]-1)/$F$974,1)</f>
        <v>1.0042857142857142</v>
      </c>
      <c r="G919" s="22">
        <f>IF(Table4[[#This Row],[Net_Balance]]&lt;1,1-(1-Table4[[#This Row],[Net_Balance]])/$F$974,1)</f>
        <v>1</v>
      </c>
      <c r="H919" s="22">
        <f>IF(Table4[[#This Row],[Net_Balance]]&gt;1,1+(Table4[[#This Row],[Net_Balance]]-1)/$H$974,1)</f>
        <v>1.0029999999999999</v>
      </c>
      <c r="I919" s="22">
        <f>IF(Table4[[#This Row],[Net_Balance]]&lt;1,1-(1-Table4[[#This Row],[Net_Balance]])/$H$974,1)</f>
        <v>1</v>
      </c>
      <c r="J919" s="22">
        <f>IF(Table4[[#This Row],[Net_Balance]]&gt;1,(Table4[[#This Row],[Net_Balance]]-1)/$J$974,0)</f>
        <v>6.000000000000001E-3</v>
      </c>
      <c r="K919" s="22">
        <f>IF(Table4[[#This Row],[Net_Balance]]&lt;1,-(1-Table4[[#This Row],[Net_Balance]])/$J$974,0)</f>
        <v>0</v>
      </c>
      <c r="L919" t="s">
        <v>109</v>
      </c>
      <c r="M919" t="s">
        <v>77</v>
      </c>
      <c r="N919" t="s">
        <v>5</v>
      </c>
      <c r="O919">
        <v>0</v>
      </c>
      <c r="P919">
        <v>0</v>
      </c>
      <c r="Q919">
        <v>260</v>
      </c>
      <c r="R919">
        <v>1665042080</v>
      </c>
      <c r="S919">
        <v>8</v>
      </c>
      <c r="T919" t="s">
        <v>118</v>
      </c>
      <c r="U919">
        <v>1</v>
      </c>
      <c r="V919">
        <v>-50</v>
      </c>
      <c r="W919">
        <v>0.5</v>
      </c>
      <c r="X919">
        <v>70</v>
      </c>
      <c r="Y919">
        <v>0.5</v>
      </c>
      <c r="Z919">
        <v>10</v>
      </c>
      <c r="AA919">
        <v>3600</v>
      </c>
      <c r="AB919">
        <v>60</v>
      </c>
      <c r="AC919">
        <v>4</v>
      </c>
      <c r="AD919">
        <v>0.25</v>
      </c>
      <c r="AE919">
        <v>0.75</v>
      </c>
      <c r="AF919">
        <v>2</v>
      </c>
      <c r="AG919">
        <v>0.5</v>
      </c>
      <c r="AH919">
        <v>0.25</v>
      </c>
      <c r="AI919">
        <v>0.625</v>
      </c>
      <c r="AJ919">
        <v>0.375</v>
      </c>
      <c r="AK919">
        <v>-5</v>
      </c>
      <c r="AL919">
        <v>3375</v>
      </c>
      <c r="AM919">
        <v>58.094750193111253</v>
      </c>
      <c r="AN919">
        <v>0.9</v>
      </c>
      <c r="AO919">
        <v>0.38419903534316502</v>
      </c>
      <c r="AP919">
        <v>0.61580096465683498</v>
      </c>
      <c r="AQ919" s="2">
        <f>Table4[[#This Row],[Gain]]^Table4[[#This Row],[θ]]</f>
        <v>70</v>
      </c>
      <c r="AR919" s="2">
        <f>-Table4[[#This Row],[λ]]*-Table4[[#This Row],[Loss]]^Table4[[#This Row],[θ]]</f>
        <v>100</v>
      </c>
      <c r="AS919" s="2">
        <f>Table4[[#This Row],[pie_gain]]*Table4[[#This Row],[v_n_w_g]]-Table4[[#This Row],[pie_loss]]*Table4[[#This Row],[v_n_w_l]]</f>
        <v>-34.686163991661942</v>
      </c>
      <c r="AT919" s="2">
        <f>IF(Table4[[#This Row],[diff_v]]&gt;=1,1,0)</f>
        <v>0</v>
      </c>
      <c r="AU919" s="2">
        <f>Table4[[#This Row],[Gain]]^(Table4[[#This Row],[θ]]*Table4[[#This Row],[ω_p]])</f>
        <v>71.286222704711918</v>
      </c>
      <c r="AV919" s="2">
        <f>-Table4[[#This Row],[λ]]*-Table4[[#This Row],[Loss]]^(Table4[[#This Row],[θ]]*Table4[[#This Row],[ω_n]])</f>
        <v>100</v>
      </c>
      <c r="AW919" s="2">
        <f>Table4[[#This Row],[v_n_w_g_w]]*Table4[[#This Row],[pie_gain]]-Table4[[#This Row],[v_n_w_l_w]]*Table4[[#This Row],[pie_loss]]</f>
        <v>-34.191998469275148</v>
      </c>
      <c r="AX919" s="2">
        <f>IF(Table4[[#This Row],[diff_v_w]]&gt;=1,1,0)</f>
        <v>0</v>
      </c>
      <c r="AY919" s="2">
        <f>Table4[[#This Row],[Gain]]^(Table4[[#This Row],[θ]])*Table4[[#This Row],[ω_p2]]</f>
        <v>70.209999999999994</v>
      </c>
      <c r="AZ919" s="2">
        <f>-Table4[[#This Row],[λ]]*-Table4[[#This Row],[Loss]]^(Table4[[#This Row],[θ]])*Table4[[#This Row],[ω_n2]]</f>
        <v>100</v>
      </c>
      <c r="BA919" s="2">
        <f>Table4[[#This Row],[v_n_w_g_w2]]*Table4[[#This Row],[pie_gain]]-Table4[[#This Row],[v_n_w_l_w2]]*Table4[[#This Row],[pie_loss]]</f>
        <v>-34.605482194239883</v>
      </c>
      <c r="BB919" s="2">
        <f>IF(Table4[[#This Row],[diff_v_w2]]&gt;=1,1,0)</f>
        <v>0</v>
      </c>
      <c r="BC919" s="2">
        <f>Table4[[#This Row],[Gain]]^(Table4[[#This Row],[θ]]+Table4[[#This Row],[ω_p3]])</f>
        <v>71.807305120324685</v>
      </c>
      <c r="BD919" s="2">
        <f>-Table4[[#This Row],[λ]]*-Table4[[#This Row],[Loss]]^(Table4[[#This Row],[θ]]+Table4[[#This Row],[ω_n3]])</f>
        <v>100</v>
      </c>
      <c r="BE919" s="2">
        <f>Table4[[#This Row],[v_n_w_g_w3]]*Table4[[#This Row],[pie_gain]]-Table4[[#This Row],[v_n_w_l_w3]]*Table4[[#This Row],[pie_loss]]</f>
        <v>-33.991799107862434</v>
      </c>
      <c r="BF919" s="2">
        <f>IF(Table4[[#This Row],[diff_v_w3]]&gt;=1,1,0)</f>
        <v>0</v>
      </c>
      <c r="BG919" s="2">
        <f>(Table4[[#This Row],[Accept]]-Table4[[#This Row],[projected_M1]])</f>
        <v>0</v>
      </c>
      <c r="BH919" s="2">
        <f>(Table4[[#This Row],[Accept]]-Table4[[#This Row],[projected_M2]])</f>
        <v>0</v>
      </c>
      <c r="BI919" s="2">
        <f>(Table4[[#This Row],[Accept]]-Table4[[#This Row],[projected_M3]])</f>
        <v>0</v>
      </c>
      <c r="BJ919" s="2">
        <f>(Table4[[#This Row],[Accept]]-Table4[[#This Row],[projected_M4]])</f>
        <v>0</v>
      </c>
    </row>
    <row r="920" spans="1:62" x14ac:dyDescent="0.3">
      <c r="A920">
        <v>63</v>
      </c>
      <c r="B920" t="s">
        <v>48</v>
      </c>
      <c r="C920">
        <v>1</v>
      </c>
      <c r="D920">
        <v>-2</v>
      </c>
      <c r="E920" s="22">
        <f>IF(Table4[[#This Row],[Trial]]="G1",Table4[[#This Row],[Balance]]/100,IF(Table4[[#This Row],[Trial]]="G2",Table4[[#This Row],[Balance]]/200,Table4[[#This Row],[Balance]]/500))</f>
        <v>1.25</v>
      </c>
      <c r="F920" s="22">
        <f>IF(Table4[[#This Row],[Net_Balance]]&gt;1,1+(Table4[[#This Row],[Net_Balance]]-1)/$F$974,1)</f>
        <v>1.0035714285714286</v>
      </c>
      <c r="G920" s="22">
        <f>IF(Table4[[#This Row],[Net_Balance]]&lt;1,1-(1-Table4[[#This Row],[Net_Balance]])/$F$974,1)</f>
        <v>1</v>
      </c>
      <c r="H920" s="22">
        <f>IF(Table4[[#This Row],[Net_Balance]]&gt;1,1+(Table4[[#This Row],[Net_Balance]]-1)/$H$974,1)</f>
        <v>1.0024999999999999</v>
      </c>
      <c r="I920" s="22">
        <f>IF(Table4[[#This Row],[Net_Balance]]&lt;1,1-(1-Table4[[#This Row],[Net_Balance]])/$H$974,1)</f>
        <v>1</v>
      </c>
      <c r="J920" s="22">
        <f>IF(Table4[[#This Row],[Net_Balance]]&gt;1,(Table4[[#This Row],[Net_Balance]]-1)/$J$974,0)</f>
        <v>5.0000000000000001E-3</v>
      </c>
      <c r="K920" s="22">
        <f>IF(Table4[[#This Row],[Net_Balance]]&lt;1,-(1-Table4[[#This Row],[Net_Balance]])/$J$974,0)</f>
        <v>0</v>
      </c>
      <c r="L920" t="s">
        <v>109</v>
      </c>
      <c r="M920" t="s">
        <v>65</v>
      </c>
      <c r="N920" t="s">
        <v>7</v>
      </c>
      <c r="O920">
        <v>1</v>
      </c>
      <c r="P920">
        <v>-10</v>
      </c>
      <c r="Q920">
        <v>250</v>
      </c>
      <c r="R920">
        <v>1665042085</v>
      </c>
      <c r="S920">
        <v>5</v>
      </c>
      <c r="T920" t="s">
        <v>118</v>
      </c>
      <c r="U920">
        <v>1</v>
      </c>
      <c r="V920">
        <v>-10</v>
      </c>
      <c r="W920">
        <v>0.5</v>
      </c>
      <c r="X920">
        <v>10</v>
      </c>
      <c r="Y920">
        <v>0.5</v>
      </c>
      <c r="Z920">
        <v>0</v>
      </c>
      <c r="AA920">
        <v>100</v>
      </c>
      <c r="AB920">
        <v>10</v>
      </c>
      <c r="AC920">
        <v>2</v>
      </c>
      <c r="AD920">
        <v>0.25</v>
      </c>
      <c r="AE920">
        <v>0.75</v>
      </c>
      <c r="AF920">
        <v>1</v>
      </c>
      <c r="AG920">
        <v>0.25</v>
      </c>
      <c r="AH920">
        <v>0.5</v>
      </c>
      <c r="AI920">
        <v>0.375</v>
      </c>
      <c r="AJ920">
        <v>0.625</v>
      </c>
      <c r="AK920">
        <v>2.5</v>
      </c>
      <c r="AL920">
        <v>93.75</v>
      </c>
      <c r="AM920">
        <v>9.6824583655185421</v>
      </c>
      <c r="AN920">
        <v>0.9</v>
      </c>
      <c r="AO920">
        <v>0.60844334427391233</v>
      </c>
      <c r="AP920">
        <v>0.39155665572608767</v>
      </c>
      <c r="AQ920" s="2">
        <f>Table4[[#This Row],[Gain]]^Table4[[#This Row],[θ]]</f>
        <v>10</v>
      </c>
      <c r="AR920" s="2">
        <f>-Table4[[#This Row],[λ]]*-Table4[[#This Row],[Loss]]^Table4[[#This Row],[θ]]</f>
        <v>20</v>
      </c>
      <c r="AS920" s="2">
        <f>Table4[[#This Row],[pie_gain]]*Table4[[#This Row],[v_n_w_g]]-Table4[[#This Row],[pie_loss]]*Table4[[#This Row],[v_n_w_l]]</f>
        <v>-1.74669967178263</v>
      </c>
      <c r="AT920" s="2">
        <f>IF(Table4[[#This Row],[diff_v]]&gt;=1,1,0)</f>
        <v>0</v>
      </c>
      <c r="AU920" s="2">
        <f>Table4[[#This Row],[Gain]]^(Table4[[#This Row],[θ]]*Table4[[#This Row],[ω_p]])</f>
        <v>10.082574241934557</v>
      </c>
      <c r="AV920" s="2">
        <f>-Table4[[#This Row],[λ]]*-Table4[[#This Row],[Loss]]^(Table4[[#This Row],[θ]]*Table4[[#This Row],[ω_n]])</f>
        <v>20</v>
      </c>
      <c r="AW920" s="2">
        <f>Table4[[#This Row],[v_n_w_g_w]]*Table4[[#This Row],[pie_gain]]-Table4[[#This Row],[v_n_w_l_w]]*Table4[[#This Row],[pie_loss]]</f>
        <v>-1.6964579238690849</v>
      </c>
      <c r="AX920" s="2">
        <f>IF(Table4[[#This Row],[diff_v_w]]&gt;=1,1,0)</f>
        <v>0</v>
      </c>
      <c r="AY920" s="2">
        <f>Table4[[#This Row],[Gain]]^(Table4[[#This Row],[θ]])*Table4[[#This Row],[ω_p2]]</f>
        <v>10.024999999999999</v>
      </c>
      <c r="AZ920" s="2">
        <f>-Table4[[#This Row],[λ]]*-Table4[[#This Row],[Loss]]^(Table4[[#This Row],[θ]])*Table4[[#This Row],[ω_n2]]</f>
        <v>20</v>
      </c>
      <c r="BA920" s="2">
        <f>Table4[[#This Row],[v_n_w_g_w2]]*Table4[[#This Row],[pie_gain]]-Table4[[#This Row],[v_n_w_l_w2]]*Table4[[#This Row],[pie_loss]]</f>
        <v>-1.7314885881757833</v>
      </c>
      <c r="BB920" s="2">
        <f>IF(Table4[[#This Row],[diff_v_w2]]&gt;=1,1,0)</f>
        <v>0</v>
      </c>
      <c r="BC920" s="2">
        <f>Table4[[#This Row],[Gain]]^(Table4[[#This Row],[θ]]+Table4[[#This Row],[ω_p3]])</f>
        <v>10.115794542598987</v>
      </c>
      <c r="BD920" s="2">
        <f>-Table4[[#This Row],[λ]]*-Table4[[#This Row],[Loss]]^(Table4[[#This Row],[θ]]+Table4[[#This Row],[ω_n3]])</f>
        <v>20</v>
      </c>
      <c r="BE920" s="2">
        <f>Table4[[#This Row],[v_n_w_g_w3]]*Table4[[#This Row],[pie_gain]]-Table4[[#This Row],[v_n_w_l_w3]]*Table4[[#This Row],[pie_loss]]</f>
        <v>-1.6762452530350345</v>
      </c>
      <c r="BF920" s="2">
        <f>IF(Table4[[#This Row],[diff_v_w3]]&gt;=1,1,0)</f>
        <v>0</v>
      </c>
      <c r="BG920" s="2">
        <f>(Table4[[#This Row],[Accept]]-Table4[[#This Row],[projected_M1]])</f>
        <v>1</v>
      </c>
      <c r="BH920" s="2">
        <f>(Table4[[#This Row],[Accept]]-Table4[[#This Row],[projected_M2]])</f>
        <v>1</v>
      </c>
      <c r="BI920" s="2">
        <f>(Table4[[#This Row],[Accept]]-Table4[[#This Row],[projected_M3]])</f>
        <v>1</v>
      </c>
      <c r="BJ920" s="2">
        <f>(Table4[[#This Row],[Accept]]-Table4[[#This Row],[projected_M4]])</f>
        <v>1</v>
      </c>
    </row>
    <row r="921" spans="1:62" x14ac:dyDescent="0.3">
      <c r="A921">
        <v>0</v>
      </c>
      <c r="B921" t="s">
        <v>48</v>
      </c>
      <c r="C921">
        <v>1</v>
      </c>
      <c r="D921">
        <v>-2</v>
      </c>
      <c r="E921" s="22">
        <f>IF(Table4[[#This Row],[Trial]]="G1",Table4[[#This Row],[Balance]]/100,IF(Table4[[#This Row],[Trial]]="G2",Table4[[#This Row],[Balance]]/200,Table4[[#This Row],[Balance]]/500))</f>
        <v>1</v>
      </c>
      <c r="F921" s="22">
        <f>IF(Table4[[#This Row],[Net_Balance]]&gt;1,1+(Table4[[#This Row],[Net_Balance]]-1)/$F$974,1)</f>
        <v>1</v>
      </c>
      <c r="G921" s="22">
        <f>IF(Table4[[#This Row],[Net_Balance]]&lt;1,1-(1-Table4[[#This Row],[Net_Balance]])/$F$974,1)</f>
        <v>1</v>
      </c>
      <c r="H921" s="22">
        <f>IF(Table4[[#This Row],[Net_Balance]]&gt;1,1+(Table4[[#This Row],[Net_Balance]]-1)/$H$974,1)</f>
        <v>1</v>
      </c>
      <c r="I921" s="22">
        <f>IF(Table4[[#This Row],[Net_Balance]]&lt;1,1-(1-Table4[[#This Row],[Net_Balance]])/$H$974,1)</f>
        <v>1</v>
      </c>
      <c r="J921" s="22">
        <f>IF(Table4[[#This Row],[Net_Balance]]&gt;1,(Table4[[#This Row],[Net_Balance]]-1)/$J$974,0)</f>
        <v>0</v>
      </c>
      <c r="K921" s="22">
        <f>IF(Table4[[#This Row],[Net_Balance]]&lt;1,-(1-Table4[[#This Row],[Net_Balance]])/$J$974,0)</f>
        <v>0</v>
      </c>
      <c r="L921" t="s">
        <v>110</v>
      </c>
      <c r="M921" t="s">
        <v>82</v>
      </c>
      <c r="N921" t="s">
        <v>5</v>
      </c>
      <c r="O921">
        <v>0</v>
      </c>
      <c r="P921">
        <v>0</v>
      </c>
      <c r="Q921">
        <v>500</v>
      </c>
      <c r="R921">
        <v>1665042147</v>
      </c>
      <c r="S921" t="s">
        <v>136</v>
      </c>
      <c r="T921" t="s">
        <v>118</v>
      </c>
      <c r="U921">
        <v>1</v>
      </c>
      <c r="V921">
        <v>-10</v>
      </c>
      <c r="W921">
        <v>0.5</v>
      </c>
      <c r="X921">
        <v>0</v>
      </c>
      <c r="Y921">
        <v>0.5</v>
      </c>
      <c r="Z921">
        <v>-5</v>
      </c>
      <c r="AA921">
        <v>25</v>
      </c>
      <c r="AB921">
        <v>5</v>
      </c>
      <c r="AC921">
        <v>2</v>
      </c>
      <c r="AD921">
        <v>0.25</v>
      </c>
      <c r="AE921">
        <v>0.75</v>
      </c>
      <c r="AF921">
        <v>2</v>
      </c>
      <c r="AG921">
        <v>0.5</v>
      </c>
      <c r="AH921">
        <v>0.25</v>
      </c>
      <c r="AI921">
        <v>0.625</v>
      </c>
      <c r="AJ921">
        <v>0.375</v>
      </c>
      <c r="AK921">
        <v>-6.25</v>
      </c>
      <c r="AL921">
        <v>23.4375</v>
      </c>
      <c r="AM921">
        <v>4.8412291827592711</v>
      </c>
      <c r="AN921">
        <v>0.9</v>
      </c>
      <c r="AO921">
        <v>0.38419903534316502</v>
      </c>
      <c r="AP921">
        <v>0.61580096465683498</v>
      </c>
      <c r="AQ921" s="2">
        <f>Table4[[#This Row],[Gain]]^Table4[[#This Row],[θ]]</f>
        <v>0</v>
      </c>
      <c r="AR921" s="2">
        <f>-Table4[[#This Row],[λ]]*-Table4[[#This Row],[Loss]]^Table4[[#This Row],[θ]]</f>
        <v>20</v>
      </c>
      <c r="AS921" s="2">
        <f>Table4[[#This Row],[pie_gain]]*Table4[[#This Row],[v_n_w_g]]-Table4[[#This Row],[pie_loss]]*Table4[[#This Row],[v_n_w_l]]</f>
        <v>-12.3160192931367</v>
      </c>
      <c r="AT921" s="2">
        <f>IF(Table4[[#This Row],[diff_v]]&gt;=1,1,0)</f>
        <v>0</v>
      </c>
      <c r="AU921" s="2">
        <f>Table4[[#This Row],[Gain]]^(Table4[[#This Row],[θ]]*Table4[[#This Row],[ω_p]])</f>
        <v>0</v>
      </c>
      <c r="AV921" s="2">
        <f>-Table4[[#This Row],[λ]]*-Table4[[#This Row],[Loss]]^(Table4[[#This Row],[θ]]*Table4[[#This Row],[ω_n]])</f>
        <v>20</v>
      </c>
      <c r="AW921" s="2">
        <f>Table4[[#This Row],[v_n_w_g_w]]*Table4[[#This Row],[pie_gain]]-Table4[[#This Row],[v_n_w_l_w]]*Table4[[#This Row],[pie_loss]]</f>
        <v>-12.3160192931367</v>
      </c>
      <c r="AX921" s="2">
        <f>IF(Table4[[#This Row],[diff_v_w]]&gt;=1,1,0)</f>
        <v>0</v>
      </c>
      <c r="AY921" s="2">
        <f>Table4[[#This Row],[Gain]]^(Table4[[#This Row],[θ]])*Table4[[#This Row],[ω_p2]]</f>
        <v>0</v>
      </c>
      <c r="AZ921" s="2">
        <f>-Table4[[#This Row],[λ]]*-Table4[[#This Row],[Loss]]^(Table4[[#This Row],[θ]])*Table4[[#This Row],[ω_n2]]</f>
        <v>20</v>
      </c>
      <c r="BA921" s="2">
        <f>Table4[[#This Row],[v_n_w_g_w2]]*Table4[[#This Row],[pie_gain]]-Table4[[#This Row],[v_n_w_l_w2]]*Table4[[#This Row],[pie_loss]]</f>
        <v>-12.3160192931367</v>
      </c>
      <c r="BB921" s="2">
        <f>IF(Table4[[#This Row],[diff_v_w2]]&gt;=1,1,0)</f>
        <v>0</v>
      </c>
      <c r="BC921" s="2">
        <f>Table4[[#This Row],[Gain]]^(Table4[[#This Row],[θ]]+Table4[[#This Row],[ω_p3]])</f>
        <v>0</v>
      </c>
      <c r="BD921" s="2">
        <f>-Table4[[#This Row],[λ]]*-Table4[[#This Row],[Loss]]^(Table4[[#This Row],[θ]]+Table4[[#This Row],[ω_n3]])</f>
        <v>20</v>
      </c>
      <c r="BE921" s="2">
        <f>Table4[[#This Row],[v_n_w_g_w3]]*Table4[[#This Row],[pie_gain]]-Table4[[#This Row],[v_n_w_l_w3]]*Table4[[#This Row],[pie_loss]]</f>
        <v>-12.3160192931367</v>
      </c>
      <c r="BF921" s="2">
        <f>IF(Table4[[#This Row],[diff_v_w3]]&gt;=1,1,0)</f>
        <v>0</v>
      </c>
      <c r="BG921" s="2">
        <f>(Table4[[#This Row],[Accept]]-Table4[[#This Row],[projected_M1]])</f>
        <v>0</v>
      </c>
      <c r="BH921" s="2">
        <f>(Table4[[#This Row],[Accept]]-Table4[[#This Row],[projected_M2]])</f>
        <v>0</v>
      </c>
      <c r="BI921" s="2">
        <f>(Table4[[#This Row],[Accept]]-Table4[[#This Row],[projected_M3]])</f>
        <v>0</v>
      </c>
      <c r="BJ921" s="2">
        <f>(Table4[[#This Row],[Accept]]-Table4[[#This Row],[projected_M4]])</f>
        <v>0</v>
      </c>
    </row>
    <row r="922" spans="1:62" x14ac:dyDescent="0.3">
      <c r="A922">
        <v>1</v>
      </c>
      <c r="B922" t="s">
        <v>48</v>
      </c>
      <c r="C922">
        <v>1</v>
      </c>
      <c r="D922">
        <v>-2</v>
      </c>
      <c r="E922" s="22">
        <f>IF(Table4[[#This Row],[Trial]]="G1",Table4[[#This Row],[Balance]]/100,IF(Table4[[#This Row],[Trial]]="G2",Table4[[#This Row],[Balance]]/200,Table4[[#This Row],[Balance]]/500))</f>
        <v>0.9</v>
      </c>
      <c r="F922" s="22">
        <f>IF(Table4[[#This Row],[Net_Balance]]&gt;1,1+(Table4[[#This Row],[Net_Balance]]-1)/$F$974,1)</f>
        <v>1</v>
      </c>
      <c r="G922" s="22">
        <f>IF(Table4[[#This Row],[Net_Balance]]&lt;1,1-(1-Table4[[#This Row],[Net_Balance]])/$F$974,1)</f>
        <v>0.99857142857142855</v>
      </c>
      <c r="H922" s="22">
        <f>IF(Table4[[#This Row],[Net_Balance]]&gt;1,1+(Table4[[#This Row],[Net_Balance]]-1)/$H$974,1)</f>
        <v>1</v>
      </c>
      <c r="I922" s="22">
        <f>IF(Table4[[#This Row],[Net_Balance]]&lt;1,1-(1-Table4[[#This Row],[Net_Balance]])/$H$974,1)</f>
        <v>0.999</v>
      </c>
      <c r="J922" s="22">
        <f>IF(Table4[[#This Row],[Net_Balance]]&gt;1,(Table4[[#This Row],[Net_Balance]]-1)/$J$974,0)</f>
        <v>0</v>
      </c>
      <c r="K922" s="22">
        <f>IF(Table4[[#This Row],[Net_Balance]]&lt;1,-(1-Table4[[#This Row],[Net_Balance]])/$J$974,0)</f>
        <v>-1.9999999999999996E-3</v>
      </c>
      <c r="L922" t="s">
        <v>110</v>
      </c>
      <c r="M922" t="s">
        <v>100</v>
      </c>
      <c r="N922" t="s">
        <v>7</v>
      </c>
      <c r="O922">
        <v>1</v>
      </c>
      <c r="P922">
        <v>-50</v>
      </c>
      <c r="Q922">
        <v>450</v>
      </c>
      <c r="R922">
        <v>1665042154</v>
      </c>
      <c r="S922">
        <v>7</v>
      </c>
      <c r="T922" t="s">
        <v>117</v>
      </c>
      <c r="U922">
        <v>0</v>
      </c>
      <c r="V922">
        <v>-50</v>
      </c>
      <c r="W922">
        <v>0.5</v>
      </c>
      <c r="X922">
        <v>50</v>
      </c>
      <c r="Y922">
        <v>0.5</v>
      </c>
      <c r="Z922">
        <v>0</v>
      </c>
      <c r="AA922">
        <v>2500</v>
      </c>
      <c r="AB922">
        <v>50</v>
      </c>
      <c r="AC922">
        <v>2</v>
      </c>
      <c r="AD922">
        <v>0.25</v>
      </c>
      <c r="AE922">
        <v>0.75</v>
      </c>
      <c r="AF922">
        <v>2</v>
      </c>
      <c r="AG922">
        <v>0.5</v>
      </c>
      <c r="AH922">
        <v>0.25</v>
      </c>
      <c r="AI922">
        <v>0.625</v>
      </c>
      <c r="AJ922">
        <v>0.375</v>
      </c>
      <c r="AK922">
        <v>-12.5</v>
      </c>
      <c r="AL922">
        <v>2343.75</v>
      </c>
      <c r="AM922">
        <v>48.412291827592711</v>
      </c>
      <c r="AN922">
        <v>0.9</v>
      </c>
      <c r="AO922">
        <v>0.38419903534316502</v>
      </c>
      <c r="AP922">
        <v>0.61580096465683498</v>
      </c>
      <c r="AQ922" s="2">
        <f>Table4[[#This Row],[Gain]]^Table4[[#This Row],[θ]]</f>
        <v>50</v>
      </c>
      <c r="AR922" s="2">
        <f>-Table4[[#This Row],[λ]]*-Table4[[#This Row],[Loss]]^Table4[[#This Row],[θ]]</f>
        <v>100</v>
      </c>
      <c r="AS922" s="2">
        <f>Table4[[#This Row],[pie_gain]]*Table4[[#This Row],[v_n_w_g]]-Table4[[#This Row],[pie_loss]]*Table4[[#This Row],[v_n_w_l]]</f>
        <v>-42.370144698525245</v>
      </c>
      <c r="AT922" s="2">
        <f>IF(Table4[[#This Row],[diff_v]]&gt;=1,1,0)</f>
        <v>0</v>
      </c>
      <c r="AU922" s="2">
        <f>Table4[[#This Row],[Gain]]^(Table4[[#This Row],[θ]]*Table4[[#This Row],[ω_p]])</f>
        <v>50</v>
      </c>
      <c r="AV922" s="2">
        <f>-Table4[[#This Row],[λ]]*-Table4[[#This Row],[Loss]]^(Table4[[#This Row],[θ]]*Table4[[#This Row],[ω_n]])</f>
        <v>99.442698290509256</v>
      </c>
      <c r="AW922" s="2">
        <f>Table4[[#This Row],[v_n_w_g_w]]*Table4[[#This Row],[pie_gain]]-Table4[[#This Row],[v_n_w_l_w]]*Table4[[#This Row],[pie_loss]]</f>
        <v>-42.026957768215944</v>
      </c>
      <c r="AX922" s="2">
        <f>IF(Table4[[#This Row],[diff_v_w]]&gt;=1,1,0)</f>
        <v>0</v>
      </c>
      <c r="AY922" s="2">
        <f>Table4[[#This Row],[Gain]]^(Table4[[#This Row],[θ]])*Table4[[#This Row],[ω_p2]]</f>
        <v>50</v>
      </c>
      <c r="AZ922" s="2">
        <f>-Table4[[#This Row],[λ]]*-Table4[[#This Row],[Loss]]^(Table4[[#This Row],[θ]])*Table4[[#This Row],[ω_n2]]</f>
        <v>99.9</v>
      </c>
      <c r="BA922" s="2">
        <f>Table4[[#This Row],[v_n_w_g_w2]]*Table4[[#This Row],[pie_gain]]-Table4[[#This Row],[v_n_w_l_w2]]*Table4[[#This Row],[pie_loss]]</f>
        <v>-42.308564602059569</v>
      </c>
      <c r="BB922" s="2">
        <f>IF(Table4[[#This Row],[diff_v_w2]]&gt;=1,1,0)</f>
        <v>0</v>
      </c>
      <c r="BC922" s="2">
        <f>Table4[[#This Row],[Gain]]^(Table4[[#This Row],[θ]]+Table4[[#This Row],[ω_p3]])</f>
        <v>50</v>
      </c>
      <c r="BD922" s="2">
        <f>-Table4[[#This Row],[λ]]*-Table4[[#This Row],[Loss]]^(Table4[[#This Row],[θ]]+Table4[[#This Row],[ω_n3]])</f>
        <v>99.220648216729273</v>
      </c>
      <c r="BE922" s="2">
        <f>Table4[[#This Row],[v_n_w_g_w3]]*Table4[[#This Row],[pie_gain]]-Table4[[#This Row],[v_n_w_l_w3]]*Table4[[#This Row],[pie_loss]]</f>
        <v>-41.890219118580106</v>
      </c>
      <c r="BF922" s="2">
        <f>IF(Table4[[#This Row],[diff_v_w3]]&gt;=1,1,0)</f>
        <v>0</v>
      </c>
      <c r="BG922" s="2">
        <f>(Table4[[#This Row],[Accept]]-Table4[[#This Row],[projected_M1]])</f>
        <v>1</v>
      </c>
      <c r="BH922" s="2">
        <f>(Table4[[#This Row],[Accept]]-Table4[[#This Row],[projected_M2]])</f>
        <v>1</v>
      </c>
      <c r="BI922" s="2">
        <f>(Table4[[#This Row],[Accept]]-Table4[[#This Row],[projected_M3]])</f>
        <v>1</v>
      </c>
      <c r="BJ922" s="2">
        <f>(Table4[[#This Row],[Accept]]-Table4[[#This Row],[projected_M4]])</f>
        <v>1</v>
      </c>
    </row>
    <row r="923" spans="1:62" x14ac:dyDescent="0.3">
      <c r="A923">
        <v>2</v>
      </c>
      <c r="B923" t="s">
        <v>48</v>
      </c>
      <c r="C923">
        <v>1</v>
      </c>
      <c r="D923">
        <v>-2</v>
      </c>
      <c r="E923" s="22">
        <f>IF(Table4[[#This Row],[Trial]]="G1",Table4[[#This Row],[Balance]]/100,IF(Table4[[#This Row],[Trial]]="G2",Table4[[#This Row],[Balance]]/200,Table4[[#This Row],[Balance]]/500))</f>
        <v>0.9</v>
      </c>
      <c r="F923" s="22">
        <f>IF(Table4[[#This Row],[Net_Balance]]&gt;1,1+(Table4[[#This Row],[Net_Balance]]-1)/$F$974,1)</f>
        <v>1</v>
      </c>
      <c r="G923" s="22">
        <f>IF(Table4[[#This Row],[Net_Balance]]&lt;1,1-(1-Table4[[#This Row],[Net_Balance]])/$F$974,1)</f>
        <v>0.99857142857142855</v>
      </c>
      <c r="H923" s="22">
        <f>IF(Table4[[#This Row],[Net_Balance]]&gt;1,1+(Table4[[#This Row],[Net_Balance]]-1)/$H$974,1)</f>
        <v>1</v>
      </c>
      <c r="I923" s="22">
        <f>IF(Table4[[#This Row],[Net_Balance]]&lt;1,1-(1-Table4[[#This Row],[Net_Balance]])/$H$974,1)</f>
        <v>0.999</v>
      </c>
      <c r="J923" s="22">
        <f>IF(Table4[[#This Row],[Net_Balance]]&gt;1,(Table4[[#This Row],[Net_Balance]]-1)/$J$974,0)</f>
        <v>0</v>
      </c>
      <c r="K923" s="22">
        <f>IF(Table4[[#This Row],[Net_Balance]]&lt;1,-(1-Table4[[#This Row],[Net_Balance]])/$J$974,0)</f>
        <v>-1.9999999999999996E-3</v>
      </c>
      <c r="L923" t="s">
        <v>110</v>
      </c>
      <c r="M923" t="s">
        <v>58</v>
      </c>
      <c r="N923" t="s">
        <v>5</v>
      </c>
      <c r="O923">
        <v>0</v>
      </c>
      <c r="P923">
        <v>0</v>
      </c>
      <c r="Q923">
        <v>450</v>
      </c>
      <c r="R923">
        <v>1665042164</v>
      </c>
      <c r="S923">
        <v>10</v>
      </c>
      <c r="T923" t="s">
        <v>118</v>
      </c>
      <c r="U923">
        <v>1</v>
      </c>
      <c r="V923">
        <v>-50</v>
      </c>
      <c r="W923">
        <v>0.5</v>
      </c>
      <c r="X923">
        <v>50</v>
      </c>
      <c r="Y923">
        <v>0.5</v>
      </c>
      <c r="Z923">
        <v>0</v>
      </c>
      <c r="AA923">
        <v>2500</v>
      </c>
      <c r="AB923">
        <v>50</v>
      </c>
      <c r="AC923">
        <v>2</v>
      </c>
      <c r="AD923">
        <v>0.25</v>
      </c>
      <c r="AE923">
        <v>0.75</v>
      </c>
      <c r="AF923">
        <v>2</v>
      </c>
      <c r="AG923">
        <v>0.5</v>
      </c>
      <c r="AH923">
        <v>0.25</v>
      </c>
      <c r="AI923">
        <v>0.625</v>
      </c>
      <c r="AJ923">
        <v>0.375</v>
      </c>
      <c r="AK923">
        <v>-12.5</v>
      </c>
      <c r="AL923">
        <v>2343.75</v>
      </c>
      <c r="AM923">
        <v>48.412291827592711</v>
      </c>
      <c r="AN923">
        <v>0.9</v>
      </c>
      <c r="AO923">
        <v>0.38419903534316502</v>
      </c>
      <c r="AP923">
        <v>0.61580096465683498</v>
      </c>
      <c r="AQ923" s="2">
        <f>Table4[[#This Row],[Gain]]^Table4[[#This Row],[θ]]</f>
        <v>50</v>
      </c>
      <c r="AR923" s="2">
        <f>-Table4[[#This Row],[λ]]*-Table4[[#This Row],[Loss]]^Table4[[#This Row],[θ]]</f>
        <v>100</v>
      </c>
      <c r="AS923" s="2">
        <f>Table4[[#This Row],[pie_gain]]*Table4[[#This Row],[v_n_w_g]]-Table4[[#This Row],[pie_loss]]*Table4[[#This Row],[v_n_w_l]]</f>
        <v>-42.370144698525245</v>
      </c>
      <c r="AT923" s="2">
        <f>IF(Table4[[#This Row],[diff_v]]&gt;=1,1,0)</f>
        <v>0</v>
      </c>
      <c r="AU923" s="2">
        <f>Table4[[#This Row],[Gain]]^(Table4[[#This Row],[θ]]*Table4[[#This Row],[ω_p]])</f>
        <v>50</v>
      </c>
      <c r="AV923" s="2">
        <f>-Table4[[#This Row],[λ]]*-Table4[[#This Row],[Loss]]^(Table4[[#This Row],[θ]]*Table4[[#This Row],[ω_n]])</f>
        <v>99.442698290509256</v>
      </c>
      <c r="AW923" s="2">
        <f>Table4[[#This Row],[v_n_w_g_w]]*Table4[[#This Row],[pie_gain]]-Table4[[#This Row],[v_n_w_l_w]]*Table4[[#This Row],[pie_loss]]</f>
        <v>-42.026957768215944</v>
      </c>
      <c r="AX923" s="2">
        <f>IF(Table4[[#This Row],[diff_v_w]]&gt;=1,1,0)</f>
        <v>0</v>
      </c>
      <c r="AY923" s="2">
        <f>Table4[[#This Row],[Gain]]^(Table4[[#This Row],[θ]])*Table4[[#This Row],[ω_p2]]</f>
        <v>50</v>
      </c>
      <c r="AZ923" s="2">
        <f>-Table4[[#This Row],[λ]]*-Table4[[#This Row],[Loss]]^(Table4[[#This Row],[θ]])*Table4[[#This Row],[ω_n2]]</f>
        <v>99.9</v>
      </c>
      <c r="BA923" s="2">
        <f>Table4[[#This Row],[v_n_w_g_w2]]*Table4[[#This Row],[pie_gain]]-Table4[[#This Row],[v_n_w_l_w2]]*Table4[[#This Row],[pie_loss]]</f>
        <v>-42.308564602059569</v>
      </c>
      <c r="BB923" s="2">
        <f>IF(Table4[[#This Row],[diff_v_w2]]&gt;=1,1,0)</f>
        <v>0</v>
      </c>
      <c r="BC923" s="2">
        <f>Table4[[#This Row],[Gain]]^(Table4[[#This Row],[θ]]+Table4[[#This Row],[ω_p3]])</f>
        <v>50</v>
      </c>
      <c r="BD923" s="2">
        <f>-Table4[[#This Row],[λ]]*-Table4[[#This Row],[Loss]]^(Table4[[#This Row],[θ]]+Table4[[#This Row],[ω_n3]])</f>
        <v>99.220648216729273</v>
      </c>
      <c r="BE923" s="2">
        <f>Table4[[#This Row],[v_n_w_g_w3]]*Table4[[#This Row],[pie_gain]]-Table4[[#This Row],[v_n_w_l_w3]]*Table4[[#This Row],[pie_loss]]</f>
        <v>-41.890219118580106</v>
      </c>
      <c r="BF923" s="2">
        <f>IF(Table4[[#This Row],[diff_v_w3]]&gt;=1,1,0)</f>
        <v>0</v>
      </c>
      <c r="BG923" s="2">
        <f>(Table4[[#This Row],[Accept]]-Table4[[#This Row],[projected_M1]])</f>
        <v>0</v>
      </c>
      <c r="BH923" s="2">
        <f>(Table4[[#This Row],[Accept]]-Table4[[#This Row],[projected_M2]])</f>
        <v>0</v>
      </c>
      <c r="BI923" s="2">
        <f>(Table4[[#This Row],[Accept]]-Table4[[#This Row],[projected_M3]])</f>
        <v>0</v>
      </c>
      <c r="BJ923" s="2">
        <f>(Table4[[#This Row],[Accept]]-Table4[[#This Row],[projected_M4]])</f>
        <v>0</v>
      </c>
    </row>
    <row r="924" spans="1:62" x14ac:dyDescent="0.3">
      <c r="A924">
        <v>3</v>
      </c>
      <c r="B924" t="s">
        <v>48</v>
      </c>
      <c r="C924">
        <v>1</v>
      </c>
      <c r="D924">
        <v>-2</v>
      </c>
      <c r="E924" s="22">
        <f>IF(Table4[[#This Row],[Trial]]="G1",Table4[[#This Row],[Balance]]/100,IF(Table4[[#This Row],[Trial]]="G2",Table4[[#This Row],[Balance]]/200,Table4[[#This Row],[Balance]]/500))</f>
        <v>0.9</v>
      </c>
      <c r="F924" s="22">
        <f>IF(Table4[[#This Row],[Net_Balance]]&gt;1,1+(Table4[[#This Row],[Net_Balance]]-1)/$F$974,1)</f>
        <v>1</v>
      </c>
      <c r="G924" s="22">
        <f>IF(Table4[[#This Row],[Net_Balance]]&lt;1,1-(1-Table4[[#This Row],[Net_Balance]])/$F$974,1)</f>
        <v>0.99857142857142855</v>
      </c>
      <c r="H924" s="22">
        <f>IF(Table4[[#This Row],[Net_Balance]]&gt;1,1+(Table4[[#This Row],[Net_Balance]]-1)/$H$974,1)</f>
        <v>1</v>
      </c>
      <c r="I924" s="22">
        <f>IF(Table4[[#This Row],[Net_Balance]]&lt;1,1-(1-Table4[[#This Row],[Net_Balance]])/$H$974,1)</f>
        <v>0.999</v>
      </c>
      <c r="J924" s="22">
        <f>IF(Table4[[#This Row],[Net_Balance]]&gt;1,(Table4[[#This Row],[Net_Balance]]-1)/$J$974,0)</f>
        <v>0</v>
      </c>
      <c r="K924" s="22">
        <f>IF(Table4[[#This Row],[Net_Balance]]&lt;1,-(1-Table4[[#This Row],[Net_Balance]])/$J$974,0)</f>
        <v>-1.9999999999999996E-3</v>
      </c>
      <c r="L924" t="s">
        <v>110</v>
      </c>
      <c r="M924" t="s">
        <v>87</v>
      </c>
      <c r="N924" t="s">
        <v>5</v>
      </c>
      <c r="O924">
        <v>0</v>
      </c>
      <c r="P924">
        <v>0</v>
      </c>
      <c r="Q924">
        <v>450</v>
      </c>
      <c r="R924">
        <v>1665042202</v>
      </c>
      <c r="S924">
        <v>38</v>
      </c>
      <c r="T924" t="s">
        <v>118</v>
      </c>
      <c r="U924">
        <v>1</v>
      </c>
      <c r="V924">
        <v>-90</v>
      </c>
      <c r="W924">
        <v>0.5</v>
      </c>
      <c r="X924">
        <v>90</v>
      </c>
      <c r="Y924">
        <v>0.5</v>
      </c>
      <c r="Z924">
        <v>0</v>
      </c>
      <c r="AA924">
        <v>8100</v>
      </c>
      <c r="AB924">
        <v>90</v>
      </c>
      <c r="AC924">
        <v>2</v>
      </c>
      <c r="AD924">
        <v>0.25</v>
      </c>
      <c r="AE924">
        <v>0.75</v>
      </c>
      <c r="AF924">
        <v>2</v>
      </c>
      <c r="AG924">
        <v>0.5</v>
      </c>
      <c r="AH924">
        <v>0.25</v>
      </c>
      <c r="AI924">
        <v>0.625</v>
      </c>
      <c r="AJ924">
        <v>0.375</v>
      </c>
      <c r="AK924">
        <v>-22.5</v>
      </c>
      <c r="AL924">
        <v>7593.75</v>
      </c>
      <c r="AM924">
        <v>87.142125289666879</v>
      </c>
      <c r="AN924">
        <v>0.9</v>
      </c>
      <c r="AO924">
        <v>0.38419903534316502</v>
      </c>
      <c r="AP924">
        <v>0.61580096465683498</v>
      </c>
      <c r="AQ924" s="2">
        <f>Table4[[#This Row],[Gain]]^Table4[[#This Row],[θ]]</f>
        <v>90</v>
      </c>
      <c r="AR924" s="2">
        <f>-Table4[[#This Row],[λ]]*-Table4[[#This Row],[Loss]]^Table4[[#This Row],[θ]]</f>
        <v>180</v>
      </c>
      <c r="AS924" s="2">
        <f>Table4[[#This Row],[pie_gain]]*Table4[[#This Row],[v_n_w_g]]-Table4[[#This Row],[pie_loss]]*Table4[[#This Row],[v_n_w_l]]</f>
        <v>-76.266260457345453</v>
      </c>
      <c r="AT924" s="2">
        <f>IF(Table4[[#This Row],[diff_v]]&gt;=1,1,0)</f>
        <v>0</v>
      </c>
      <c r="AU924" s="2">
        <f>Table4[[#This Row],[Gain]]^(Table4[[#This Row],[θ]]*Table4[[#This Row],[ω_p]])</f>
        <v>90</v>
      </c>
      <c r="AV924" s="2">
        <f>-Table4[[#This Row],[λ]]*-Table4[[#This Row],[Loss]]^(Table4[[#This Row],[θ]]*Table4[[#This Row],[ω_n]])</f>
        <v>178.84661720159255</v>
      </c>
      <c r="AW924" s="2">
        <f>Table4[[#This Row],[v_n_w_g_w]]*Table4[[#This Row],[pie_gain]]-Table4[[#This Row],[v_n_w_l_w]]*Table4[[#This Row],[pie_loss]]</f>
        <v>-75.556006217467541</v>
      </c>
      <c r="AX924" s="2">
        <f>IF(Table4[[#This Row],[diff_v_w]]&gt;=1,1,0)</f>
        <v>0</v>
      </c>
      <c r="AY924" s="2">
        <f>Table4[[#This Row],[Gain]]^(Table4[[#This Row],[θ]])*Table4[[#This Row],[ω_p2]]</f>
        <v>90</v>
      </c>
      <c r="AZ924" s="2">
        <f>-Table4[[#This Row],[λ]]*-Table4[[#This Row],[Loss]]^(Table4[[#This Row],[θ]])*Table4[[#This Row],[ω_n2]]</f>
        <v>179.82</v>
      </c>
      <c r="BA924" s="2">
        <f>Table4[[#This Row],[v_n_w_g_w2]]*Table4[[#This Row],[pie_gain]]-Table4[[#This Row],[v_n_w_l_w2]]*Table4[[#This Row],[pie_loss]]</f>
        <v>-76.155416283707211</v>
      </c>
      <c r="BB924" s="2">
        <f>IF(Table4[[#This Row],[diff_v_w2]]&gt;=1,1,0)</f>
        <v>0</v>
      </c>
      <c r="BC924" s="2">
        <f>Table4[[#This Row],[Gain]]^(Table4[[#This Row],[θ]]+Table4[[#This Row],[ω_p3]])</f>
        <v>90</v>
      </c>
      <c r="BD924" s="2">
        <f>-Table4[[#This Row],[λ]]*-Table4[[#This Row],[Loss]]^(Table4[[#This Row],[θ]]+Table4[[#This Row],[ω_n3]])</f>
        <v>178.38733608391161</v>
      </c>
      <c r="BE924" s="2">
        <f>Table4[[#This Row],[v_n_w_g_w3]]*Table4[[#This Row],[pie_gain]]-Table4[[#This Row],[v_n_w_l_w3]]*Table4[[#This Row],[pie_loss]]</f>
        <v>-75.273180462150947</v>
      </c>
      <c r="BF924" s="2">
        <f>IF(Table4[[#This Row],[diff_v_w3]]&gt;=1,1,0)</f>
        <v>0</v>
      </c>
      <c r="BG924" s="2">
        <f>(Table4[[#This Row],[Accept]]-Table4[[#This Row],[projected_M1]])</f>
        <v>0</v>
      </c>
      <c r="BH924" s="2">
        <f>(Table4[[#This Row],[Accept]]-Table4[[#This Row],[projected_M2]])</f>
        <v>0</v>
      </c>
      <c r="BI924" s="2">
        <f>(Table4[[#This Row],[Accept]]-Table4[[#This Row],[projected_M3]])</f>
        <v>0</v>
      </c>
      <c r="BJ924" s="2">
        <f>(Table4[[#This Row],[Accept]]-Table4[[#This Row],[projected_M4]])</f>
        <v>0</v>
      </c>
    </row>
    <row r="925" spans="1:62" x14ac:dyDescent="0.3">
      <c r="A925">
        <v>4</v>
      </c>
      <c r="B925" t="s">
        <v>48</v>
      </c>
      <c r="C925">
        <v>1</v>
      </c>
      <c r="D925">
        <v>-2</v>
      </c>
      <c r="E925" s="22">
        <f>IF(Table4[[#This Row],[Trial]]="G1",Table4[[#This Row],[Balance]]/100,IF(Table4[[#This Row],[Trial]]="G2",Table4[[#This Row],[Balance]]/200,Table4[[#This Row],[Balance]]/500))</f>
        <v>0.8</v>
      </c>
      <c r="F925" s="22">
        <f>IF(Table4[[#This Row],[Net_Balance]]&gt;1,1+(Table4[[#This Row],[Net_Balance]]-1)/$F$974,1)</f>
        <v>1</v>
      </c>
      <c r="G925" s="22">
        <f>IF(Table4[[#This Row],[Net_Balance]]&lt;1,1-(1-Table4[[#This Row],[Net_Balance]])/$F$974,1)</f>
        <v>0.99714285714285711</v>
      </c>
      <c r="H925" s="22">
        <f>IF(Table4[[#This Row],[Net_Balance]]&gt;1,1+(Table4[[#This Row],[Net_Balance]]-1)/$H$974,1)</f>
        <v>1</v>
      </c>
      <c r="I925" s="22">
        <f>IF(Table4[[#This Row],[Net_Balance]]&lt;1,1-(1-Table4[[#This Row],[Net_Balance]])/$H$974,1)</f>
        <v>0.998</v>
      </c>
      <c r="J925" s="22">
        <f>IF(Table4[[#This Row],[Net_Balance]]&gt;1,(Table4[[#This Row],[Net_Balance]]-1)/$J$974,0)</f>
        <v>0</v>
      </c>
      <c r="K925" s="22">
        <f>IF(Table4[[#This Row],[Net_Balance]]&lt;1,-(1-Table4[[#This Row],[Net_Balance]])/$J$974,0)</f>
        <v>-3.9999999999999992E-3</v>
      </c>
      <c r="L925" t="s">
        <v>110</v>
      </c>
      <c r="M925" t="s">
        <v>73</v>
      </c>
      <c r="N925" t="s">
        <v>7</v>
      </c>
      <c r="O925">
        <v>1</v>
      </c>
      <c r="P925">
        <v>-50</v>
      </c>
      <c r="Q925">
        <v>400</v>
      </c>
      <c r="R925">
        <v>1665042219</v>
      </c>
      <c r="S925">
        <v>17</v>
      </c>
      <c r="T925" t="s">
        <v>118</v>
      </c>
      <c r="U925">
        <v>1</v>
      </c>
      <c r="V925">
        <v>-50</v>
      </c>
      <c r="W925">
        <v>0.5</v>
      </c>
      <c r="X925">
        <v>50</v>
      </c>
      <c r="Y925">
        <v>0.5</v>
      </c>
      <c r="Z925">
        <v>0</v>
      </c>
      <c r="AA925">
        <v>2500</v>
      </c>
      <c r="AB925">
        <v>50</v>
      </c>
      <c r="AC925">
        <v>4</v>
      </c>
      <c r="AD925">
        <v>0.25</v>
      </c>
      <c r="AE925">
        <v>0.75</v>
      </c>
      <c r="AF925">
        <v>1</v>
      </c>
      <c r="AG925">
        <v>0.25</v>
      </c>
      <c r="AH925">
        <v>0.5</v>
      </c>
      <c r="AI925">
        <v>0.375</v>
      </c>
      <c r="AJ925">
        <v>0.625</v>
      </c>
      <c r="AK925">
        <v>12.5</v>
      </c>
      <c r="AL925">
        <v>2343.75</v>
      </c>
      <c r="AM925">
        <v>48.412291827592711</v>
      </c>
      <c r="AN925">
        <v>0.9</v>
      </c>
      <c r="AO925">
        <v>0.60844334427391233</v>
      </c>
      <c r="AP925">
        <v>0.39155665572608767</v>
      </c>
      <c r="AQ925" s="2">
        <f>Table4[[#This Row],[Gain]]^Table4[[#This Row],[θ]]</f>
        <v>50</v>
      </c>
      <c r="AR925" s="2">
        <f>-Table4[[#This Row],[λ]]*-Table4[[#This Row],[Loss]]^Table4[[#This Row],[θ]]</f>
        <v>100</v>
      </c>
      <c r="AS925" s="2">
        <f>Table4[[#This Row],[pie_gain]]*Table4[[#This Row],[v_n_w_g]]-Table4[[#This Row],[pie_loss]]*Table4[[#This Row],[v_n_w_l]]</f>
        <v>-8.7334983589131525</v>
      </c>
      <c r="AT925" s="2">
        <f>IF(Table4[[#This Row],[diff_v]]&gt;=1,1,0)</f>
        <v>0</v>
      </c>
      <c r="AU925" s="2">
        <f>Table4[[#This Row],[Gain]]^(Table4[[#This Row],[θ]]*Table4[[#This Row],[ω_p]])</f>
        <v>50</v>
      </c>
      <c r="AV925" s="2">
        <f>-Table4[[#This Row],[λ]]*-Table4[[#This Row],[Loss]]^(Table4[[#This Row],[θ]]*Table4[[#This Row],[ω_n]])</f>
        <v>98.888502432972572</v>
      </c>
      <c r="AW925" s="2">
        <f>Table4[[#This Row],[v_n_w_g_w]]*Table4[[#This Row],[pie_gain]]-Table4[[#This Row],[v_n_w_l_w]]*Table4[[#This Row],[pie_loss]]</f>
        <v>-8.2982840887202087</v>
      </c>
      <c r="AX925" s="2">
        <f>IF(Table4[[#This Row],[diff_v_w]]&gt;=1,1,0)</f>
        <v>0</v>
      </c>
      <c r="AY925" s="2">
        <f>Table4[[#This Row],[Gain]]^(Table4[[#This Row],[θ]])*Table4[[#This Row],[ω_p2]]</f>
        <v>50</v>
      </c>
      <c r="AZ925" s="2">
        <f>-Table4[[#This Row],[λ]]*-Table4[[#This Row],[Loss]]^(Table4[[#This Row],[θ]])*Table4[[#This Row],[ω_n2]]</f>
        <v>99.8</v>
      </c>
      <c r="BA925" s="2">
        <f>Table4[[#This Row],[v_n_w_g_w2]]*Table4[[#This Row],[pie_gain]]-Table4[[#This Row],[v_n_w_l_w2]]*Table4[[#This Row],[pie_loss]]</f>
        <v>-8.6551870277679299</v>
      </c>
      <c r="BB925" s="2">
        <f>IF(Table4[[#This Row],[diff_v_w2]]&gt;=1,1,0)</f>
        <v>0</v>
      </c>
      <c r="BC925" s="2">
        <f>Table4[[#This Row],[Gain]]^(Table4[[#This Row],[θ]]+Table4[[#This Row],[ω_p3]])</f>
        <v>50</v>
      </c>
      <c r="BD925" s="2">
        <f>-Table4[[#This Row],[λ]]*-Table4[[#This Row],[Loss]]^(Table4[[#This Row],[θ]]+Table4[[#This Row],[ω_n3]])</f>
        <v>98.447370325479412</v>
      </c>
      <c r="BE925" s="2">
        <f>Table4[[#This Row],[v_n_w_g_w3]]*Table4[[#This Row],[pie_gain]]-Table4[[#This Row],[v_n_w_l_w3]]*Table4[[#This Row],[pie_loss]]</f>
        <v>-8.1255558759767865</v>
      </c>
      <c r="BF925" s="2">
        <f>IF(Table4[[#This Row],[diff_v_w3]]&gt;=1,1,0)</f>
        <v>0</v>
      </c>
      <c r="BG925" s="2">
        <f>(Table4[[#This Row],[Accept]]-Table4[[#This Row],[projected_M1]])</f>
        <v>1</v>
      </c>
      <c r="BH925" s="2">
        <f>(Table4[[#This Row],[Accept]]-Table4[[#This Row],[projected_M2]])</f>
        <v>1</v>
      </c>
      <c r="BI925" s="2">
        <f>(Table4[[#This Row],[Accept]]-Table4[[#This Row],[projected_M3]])</f>
        <v>1</v>
      </c>
      <c r="BJ925" s="2">
        <f>(Table4[[#This Row],[Accept]]-Table4[[#This Row],[projected_M4]])</f>
        <v>1</v>
      </c>
    </row>
    <row r="926" spans="1:62" x14ac:dyDescent="0.3">
      <c r="A926">
        <v>6</v>
      </c>
      <c r="B926" t="s">
        <v>48</v>
      </c>
      <c r="C926">
        <v>1</v>
      </c>
      <c r="D926">
        <v>-2</v>
      </c>
      <c r="E926" s="22">
        <f>IF(Table4[[#This Row],[Trial]]="G1",Table4[[#This Row],[Balance]]/100,IF(Table4[[#This Row],[Trial]]="G2",Table4[[#This Row],[Balance]]/200,Table4[[#This Row],[Balance]]/500))</f>
        <v>0.82</v>
      </c>
      <c r="F926" s="22">
        <f>IF(Table4[[#This Row],[Net_Balance]]&gt;1,1+(Table4[[#This Row],[Net_Balance]]-1)/$F$974,1)</f>
        <v>1</v>
      </c>
      <c r="G926" s="22">
        <f>IF(Table4[[#This Row],[Net_Balance]]&lt;1,1-(1-Table4[[#This Row],[Net_Balance]])/$F$974,1)</f>
        <v>0.99742857142857144</v>
      </c>
      <c r="H926" s="22">
        <f>IF(Table4[[#This Row],[Net_Balance]]&gt;1,1+(Table4[[#This Row],[Net_Balance]]-1)/$H$974,1)</f>
        <v>1</v>
      </c>
      <c r="I926" s="22">
        <f>IF(Table4[[#This Row],[Net_Balance]]&lt;1,1-(1-Table4[[#This Row],[Net_Balance]])/$H$974,1)</f>
        <v>0.99819999999999998</v>
      </c>
      <c r="J926" s="22">
        <f>IF(Table4[[#This Row],[Net_Balance]]&gt;1,(Table4[[#This Row],[Net_Balance]]-1)/$J$974,0)</f>
        <v>0</v>
      </c>
      <c r="K926" s="22">
        <f>IF(Table4[[#This Row],[Net_Balance]]&lt;1,-(1-Table4[[#This Row],[Net_Balance]])/$J$974,0)</f>
        <v>-3.6000000000000008E-3</v>
      </c>
      <c r="L926" t="s">
        <v>110</v>
      </c>
      <c r="M926" t="s">
        <v>59</v>
      </c>
      <c r="N926" t="s">
        <v>7</v>
      </c>
      <c r="O926">
        <v>1</v>
      </c>
      <c r="P926">
        <v>10</v>
      </c>
      <c r="Q926">
        <v>410</v>
      </c>
      <c r="R926">
        <v>1665042231</v>
      </c>
      <c r="S926">
        <v>5</v>
      </c>
      <c r="T926" t="s">
        <v>118</v>
      </c>
      <c r="U926">
        <v>1</v>
      </c>
      <c r="V926">
        <v>0</v>
      </c>
      <c r="W926">
        <v>0.5</v>
      </c>
      <c r="X926">
        <v>10</v>
      </c>
      <c r="Y926">
        <v>0.5</v>
      </c>
      <c r="Z926">
        <v>5</v>
      </c>
      <c r="AA926">
        <v>25</v>
      </c>
      <c r="AB926">
        <v>5</v>
      </c>
      <c r="AC926">
        <v>4</v>
      </c>
      <c r="AD926">
        <v>0.75</v>
      </c>
      <c r="AE926">
        <v>0.25</v>
      </c>
      <c r="AF926">
        <v>1</v>
      </c>
      <c r="AG926">
        <v>0.2</v>
      </c>
      <c r="AH926">
        <v>4.9999999999999989E-2</v>
      </c>
      <c r="AI926">
        <v>0.57499999999999996</v>
      </c>
      <c r="AJ926">
        <v>0.42500000000000004</v>
      </c>
      <c r="AK926">
        <v>4.25</v>
      </c>
      <c r="AL926">
        <v>24.4375</v>
      </c>
      <c r="AM926">
        <v>4.9434299833212973</v>
      </c>
      <c r="AN926">
        <v>0.9</v>
      </c>
      <c r="AO926">
        <v>0.42913429896650213</v>
      </c>
      <c r="AP926">
        <v>0.57086570103349787</v>
      </c>
      <c r="AQ926" s="2">
        <f>Table4[[#This Row],[Gain]]^Table4[[#This Row],[θ]]</f>
        <v>10</v>
      </c>
      <c r="AR926" s="2">
        <f>-Table4[[#This Row],[λ]]*-Table4[[#This Row],[Loss]]^Table4[[#This Row],[θ]]</f>
        <v>0</v>
      </c>
      <c r="AS926" s="2">
        <f>Table4[[#This Row],[pie_gain]]*Table4[[#This Row],[v_n_w_g]]-Table4[[#This Row],[pie_loss]]*Table4[[#This Row],[v_n_w_l]]</f>
        <v>4.2913429896650213</v>
      </c>
      <c r="AT926" s="2">
        <f>IF(Table4[[#This Row],[diff_v]]&gt;=1,1,0)</f>
        <v>1</v>
      </c>
      <c r="AU926" s="2">
        <f>Table4[[#This Row],[Gain]]^(Table4[[#This Row],[θ]]*Table4[[#This Row],[ω_p]])</f>
        <v>10</v>
      </c>
      <c r="AV926" s="2">
        <f>-Table4[[#This Row],[λ]]*-Table4[[#This Row],[Loss]]^(Table4[[#This Row],[θ]]*Table4[[#This Row],[ω_n]])</f>
        <v>0</v>
      </c>
      <c r="AW926" s="2">
        <f>Table4[[#This Row],[v_n_w_g_w]]*Table4[[#This Row],[pie_gain]]-Table4[[#This Row],[v_n_w_l_w]]*Table4[[#This Row],[pie_loss]]</f>
        <v>4.2913429896650213</v>
      </c>
      <c r="AX926" s="2">
        <f>IF(Table4[[#This Row],[diff_v_w]]&gt;=1,1,0)</f>
        <v>1</v>
      </c>
      <c r="AY926" s="2">
        <f>Table4[[#This Row],[Gain]]^(Table4[[#This Row],[θ]])*Table4[[#This Row],[ω_p2]]</f>
        <v>10</v>
      </c>
      <c r="AZ926" s="2">
        <f>-Table4[[#This Row],[λ]]*-Table4[[#This Row],[Loss]]^(Table4[[#This Row],[θ]])*Table4[[#This Row],[ω_n2]]</f>
        <v>0</v>
      </c>
      <c r="BA926" s="2">
        <f>Table4[[#This Row],[v_n_w_g_w2]]*Table4[[#This Row],[pie_gain]]-Table4[[#This Row],[v_n_w_l_w2]]*Table4[[#This Row],[pie_loss]]</f>
        <v>4.2913429896650213</v>
      </c>
      <c r="BB926" s="2">
        <f>IF(Table4[[#This Row],[diff_v_w2]]&gt;=1,1,0)</f>
        <v>1</v>
      </c>
      <c r="BC926" s="2">
        <f>Table4[[#This Row],[Gain]]^(Table4[[#This Row],[θ]]+Table4[[#This Row],[ω_p3]])</f>
        <v>10</v>
      </c>
      <c r="BD926" s="2">
        <f>-Table4[[#This Row],[λ]]*-Table4[[#This Row],[Loss]]^(Table4[[#This Row],[θ]]+Table4[[#This Row],[ω_n3]])</f>
        <v>0</v>
      </c>
      <c r="BE926" s="2">
        <f>Table4[[#This Row],[v_n_w_g_w3]]*Table4[[#This Row],[pie_gain]]-Table4[[#This Row],[v_n_w_l_w3]]*Table4[[#This Row],[pie_loss]]</f>
        <v>4.2913429896650213</v>
      </c>
      <c r="BF926" s="2">
        <f>IF(Table4[[#This Row],[diff_v_w3]]&gt;=1,1,0)</f>
        <v>1</v>
      </c>
      <c r="BG926" s="2">
        <f>(Table4[[#This Row],[Accept]]-Table4[[#This Row],[projected_M1]])</f>
        <v>0</v>
      </c>
      <c r="BH926" s="2">
        <f>(Table4[[#This Row],[Accept]]-Table4[[#This Row],[projected_M2]])</f>
        <v>0</v>
      </c>
      <c r="BI926" s="2">
        <f>(Table4[[#This Row],[Accept]]-Table4[[#This Row],[projected_M3]])</f>
        <v>0</v>
      </c>
      <c r="BJ926" s="2">
        <f>(Table4[[#This Row],[Accept]]-Table4[[#This Row],[projected_M4]])</f>
        <v>0</v>
      </c>
    </row>
    <row r="927" spans="1:62" x14ac:dyDescent="0.3">
      <c r="A927">
        <v>7</v>
      </c>
      <c r="B927" t="s">
        <v>48</v>
      </c>
      <c r="C927">
        <v>1</v>
      </c>
      <c r="D927">
        <v>-2</v>
      </c>
      <c r="E927" s="22">
        <f>IF(Table4[[#This Row],[Trial]]="G1",Table4[[#This Row],[Balance]]/100,IF(Table4[[#This Row],[Trial]]="G2",Table4[[#This Row],[Balance]]/200,Table4[[#This Row],[Balance]]/500))</f>
        <v>0.88</v>
      </c>
      <c r="F927" s="22">
        <f>IF(Table4[[#This Row],[Net_Balance]]&gt;1,1+(Table4[[#This Row],[Net_Balance]]-1)/$F$974,1)</f>
        <v>1</v>
      </c>
      <c r="G927" s="22">
        <f>IF(Table4[[#This Row],[Net_Balance]]&lt;1,1-(1-Table4[[#This Row],[Net_Balance]])/$F$974,1)</f>
        <v>0.99828571428571433</v>
      </c>
      <c r="H927" s="22">
        <f>IF(Table4[[#This Row],[Net_Balance]]&gt;1,1+(Table4[[#This Row],[Net_Balance]]-1)/$H$974,1)</f>
        <v>1</v>
      </c>
      <c r="I927" s="22">
        <f>IF(Table4[[#This Row],[Net_Balance]]&lt;1,1-(1-Table4[[#This Row],[Net_Balance]])/$H$974,1)</f>
        <v>0.99880000000000002</v>
      </c>
      <c r="J927" s="22">
        <f>IF(Table4[[#This Row],[Net_Balance]]&gt;1,(Table4[[#This Row],[Net_Balance]]-1)/$J$974,0)</f>
        <v>0</v>
      </c>
      <c r="K927" s="22">
        <f>IF(Table4[[#This Row],[Net_Balance]]&lt;1,-(1-Table4[[#This Row],[Net_Balance]])/$J$974,0)</f>
        <v>-2.3999999999999998E-3</v>
      </c>
      <c r="L927" t="s">
        <v>110</v>
      </c>
      <c r="M927" t="s">
        <v>74</v>
      </c>
      <c r="N927" t="s">
        <v>7</v>
      </c>
      <c r="O927">
        <v>1</v>
      </c>
      <c r="P927">
        <v>30</v>
      </c>
      <c r="Q927">
        <v>440</v>
      </c>
      <c r="R927">
        <v>1665042237</v>
      </c>
      <c r="S927">
        <v>6</v>
      </c>
      <c r="T927" t="s">
        <v>118</v>
      </c>
      <c r="U927">
        <v>1</v>
      </c>
      <c r="V927">
        <v>-10</v>
      </c>
      <c r="W927">
        <v>0.5</v>
      </c>
      <c r="X927">
        <v>30</v>
      </c>
      <c r="Y927">
        <v>0.5</v>
      </c>
      <c r="Z927">
        <v>10</v>
      </c>
      <c r="AA927">
        <v>400</v>
      </c>
      <c r="AB927">
        <v>20</v>
      </c>
      <c r="AC927">
        <v>2</v>
      </c>
      <c r="AD927">
        <v>0.25</v>
      </c>
      <c r="AE927">
        <v>0.75</v>
      </c>
      <c r="AF927">
        <v>2</v>
      </c>
      <c r="AG927">
        <v>0.5</v>
      </c>
      <c r="AH927">
        <v>0.25</v>
      </c>
      <c r="AI927">
        <v>0.625</v>
      </c>
      <c r="AJ927">
        <v>0.375</v>
      </c>
      <c r="AK927">
        <v>5</v>
      </c>
      <c r="AL927">
        <v>375</v>
      </c>
      <c r="AM927">
        <v>19.364916731037084</v>
      </c>
      <c r="AN927">
        <v>0.9</v>
      </c>
      <c r="AO927">
        <v>0.38419903534316502</v>
      </c>
      <c r="AP927">
        <v>0.61580096465683498</v>
      </c>
      <c r="AQ927" s="2">
        <f>Table4[[#This Row],[Gain]]^Table4[[#This Row],[θ]]</f>
        <v>30</v>
      </c>
      <c r="AR927" s="2">
        <f>-Table4[[#This Row],[λ]]*-Table4[[#This Row],[Loss]]^Table4[[#This Row],[θ]]</f>
        <v>20</v>
      </c>
      <c r="AS927" s="2">
        <f>Table4[[#This Row],[pie_gain]]*Table4[[#This Row],[v_n_w_g]]-Table4[[#This Row],[pie_loss]]*Table4[[#This Row],[v_n_w_l]]</f>
        <v>-0.79004823284174996</v>
      </c>
      <c r="AT927" s="2">
        <f>IF(Table4[[#This Row],[diff_v]]&gt;=1,1,0)</f>
        <v>0</v>
      </c>
      <c r="AU927" s="2">
        <f>Table4[[#This Row],[Gain]]^(Table4[[#This Row],[θ]]*Table4[[#This Row],[ω_p]])</f>
        <v>30</v>
      </c>
      <c r="AV927" s="2">
        <f>-Table4[[#This Row],[λ]]*-Table4[[#This Row],[Loss]]^(Table4[[#This Row],[θ]]*Table4[[#This Row],[ω_n]])</f>
        <v>19.921209831458281</v>
      </c>
      <c r="AW927" s="2">
        <f>Table4[[#This Row],[v_n_w_g_w]]*Table4[[#This Row],[pie_gain]]-Table4[[#This Row],[v_n_w_l_w]]*Table4[[#This Row],[pie_loss]]</f>
        <v>-0.74152917104828475</v>
      </c>
      <c r="AX927" s="2">
        <f>IF(Table4[[#This Row],[diff_v_w]]&gt;=1,1,0)</f>
        <v>0</v>
      </c>
      <c r="AY927" s="2">
        <f>Table4[[#This Row],[Gain]]^(Table4[[#This Row],[θ]])*Table4[[#This Row],[ω_p2]]</f>
        <v>30</v>
      </c>
      <c r="AZ927" s="2">
        <f>-Table4[[#This Row],[λ]]*-Table4[[#This Row],[Loss]]^(Table4[[#This Row],[θ]])*Table4[[#This Row],[ω_n2]]</f>
        <v>19.975999999999999</v>
      </c>
      <c r="BA927" s="2">
        <f>Table4[[#This Row],[v_n_w_g_w2]]*Table4[[#This Row],[pie_gain]]-Table4[[#This Row],[v_n_w_l_w2]]*Table4[[#This Row],[pie_loss]]</f>
        <v>-0.77526900968998547</v>
      </c>
      <c r="BB927" s="2">
        <f>IF(Table4[[#This Row],[diff_v_w2]]&gt;=1,1,0)</f>
        <v>0</v>
      </c>
      <c r="BC927" s="2">
        <f>Table4[[#This Row],[Gain]]^(Table4[[#This Row],[θ]]+Table4[[#This Row],[ω_p3]])</f>
        <v>30</v>
      </c>
      <c r="BD927" s="2">
        <f>-Table4[[#This Row],[λ]]*-Table4[[#This Row],[Loss]]^(Table4[[#This Row],[θ]]+Table4[[#This Row],[ω_n3]])</f>
        <v>19.889780743095848</v>
      </c>
      <c r="BE927" s="2">
        <f>Table4[[#This Row],[v_n_w_g_w3]]*Table4[[#This Row],[pie_gain]]-Table4[[#This Row],[v_n_w_l_w3]]*Table4[[#This Row],[pie_loss]]</f>
        <v>-0.72217510811641361</v>
      </c>
      <c r="BF927" s="2">
        <f>IF(Table4[[#This Row],[diff_v_w3]]&gt;=1,1,0)</f>
        <v>0</v>
      </c>
      <c r="BG927" s="2">
        <f>(Table4[[#This Row],[Accept]]-Table4[[#This Row],[projected_M1]])</f>
        <v>1</v>
      </c>
      <c r="BH927" s="2">
        <f>(Table4[[#This Row],[Accept]]-Table4[[#This Row],[projected_M2]])</f>
        <v>1</v>
      </c>
      <c r="BI927" s="2">
        <f>(Table4[[#This Row],[Accept]]-Table4[[#This Row],[projected_M3]])</f>
        <v>1</v>
      </c>
      <c r="BJ927" s="2">
        <f>(Table4[[#This Row],[Accept]]-Table4[[#This Row],[projected_M4]])</f>
        <v>1</v>
      </c>
    </row>
    <row r="928" spans="1:62" x14ac:dyDescent="0.3">
      <c r="A928">
        <v>8</v>
      </c>
      <c r="B928" t="s">
        <v>48</v>
      </c>
      <c r="C928">
        <v>1</v>
      </c>
      <c r="D928">
        <v>-2</v>
      </c>
      <c r="E928" s="22">
        <f>IF(Table4[[#This Row],[Trial]]="G1",Table4[[#This Row],[Balance]]/100,IF(Table4[[#This Row],[Trial]]="G2",Table4[[#This Row],[Balance]]/200,Table4[[#This Row],[Balance]]/500))</f>
        <v>0.88</v>
      </c>
      <c r="F928" s="22">
        <f>IF(Table4[[#This Row],[Net_Balance]]&gt;1,1+(Table4[[#This Row],[Net_Balance]]-1)/$F$974,1)</f>
        <v>1</v>
      </c>
      <c r="G928" s="22">
        <f>IF(Table4[[#This Row],[Net_Balance]]&lt;1,1-(1-Table4[[#This Row],[Net_Balance]])/$F$974,1)</f>
        <v>0.99828571428571433</v>
      </c>
      <c r="H928" s="22">
        <f>IF(Table4[[#This Row],[Net_Balance]]&gt;1,1+(Table4[[#This Row],[Net_Balance]]-1)/$H$974,1)</f>
        <v>1</v>
      </c>
      <c r="I928" s="22">
        <f>IF(Table4[[#This Row],[Net_Balance]]&lt;1,1-(1-Table4[[#This Row],[Net_Balance]])/$H$974,1)</f>
        <v>0.99880000000000002</v>
      </c>
      <c r="J928" s="22">
        <f>IF(Table4[[#This Row],[Net_Balance]]&gt;1,(Table4[[#This Row],[Net_Balance]]-1)/$J$974,0)</f>
        <v>0</v>
      </c>
      <c r="K928" s="22">
        <f>IF(Table4[[#This Row],[Net_Balance]]&lt;1,-(1-Table4[[#This Row],[Net_Balance]])/$J$974,0)</f>
        <v>-2.3999999999999998E-3</v>
      </c>
      <c r="L928" t="s">
        <v>110</v>
      </c>
      <c r="M928" t="s">
        <v>77</v>
      </c>
      <c r="N928" t="s">
        <v>5</v>
      </c>
      <c r="O928">
        <v>0</v>
      </c>
      <c r="P928">
        <v>0</v>
      </c>
      <c r="Q928">
        <v>440</v>
      </c>
      <c r="R928">
        <v>1665042245</v>
      </c>
      <c r="S928">
        <v>8</v>
      </c>
      <c r="T928" t="s">
        <v>118</v>
      </c>
      <c r="U928">
        <v>1</v>
      </c>
      <c r="V928">
        <v>-50</v>
      </c>
      <c r="W928">
        <v>0.5</v>
      </c>
      <c r="X928">
        <v>70</v>
      </c>
      <c r="Y928">
        <v>0.5</v>
      </c>
      <c r="Z928">
        <v>10</v>
      </c>
      <c r="AA928">
        <v>3600</v>
      </c>
      <c r="AB928">
        <v>60</v>
      </c>
      <c r="AC928">
        <v>4</v>
      </c>
      <c r="AD928">
        <v>0.25</v>
      </c>
      <c r="AE928">
        <v>0.75</v>
      </c>
      <c r="AF928">
        <v>2</v>
      </c>
      <c r="AG928">
        <v>0.5</v>
      </c>
      <c r="AH928">
        <v>0.25</v>
      </c>
      <c r="AI928">
        <v>0.625</v>
      </c>
      <c r="AJ928">
        <v>0.375</v>
      </c>
      <c r="AK928">
        <v>-5</v>
      </c>
      <c r="AL928">
        <v>3375</v>
      </c>
      <c r="AM928">
        <v>58.094750193111253</v>
      </c>
      <c r="AN928">
        <v>0.9</v>
      </c>
      <c r="AO928">
        <v>0.38419903534316502</v>
      </c>
      <c r="AP928">
        <v>0.61580096465683498</v>
      </c>
      <c r="AQ928" s="2">
        <f>Table4[[#This Row],[Gain]]^Table4[[#This Row],[θ]]</f>
        <v>70</v>
      </c>
      <c r="AR928" s="2">
        <f>-Table4[[#This Row],[λ]]*-Table4[[#This Row],[Loss]]^Table4[[#This Row],[θ]]</f>
        <v>100</v>
      </c>
      <c r="AS928" s="2">
        <f>Table4[[#This Row],[pie_gain]]*Table4[[#This Row],[v_n_w_g]]-Table4[[#This Row],[pie_loss]]*Table4[[#This Row],[v_n_w_l]]</f>
        <v>-34.686163991661942</v>
      </c>
      <c r="AT928" s="2">
        <f>IF(Table4[[#This Row],[diff_v]]&gt;=1,1,0)</f>
        <v>0</v>
      </c>
      <c r="AU928" s="2">
        <f>Table4[[#This Row],[Gain]]^(Table4[[#This Row],[θ]]*Table4[[#This Row],[ω_p]])</f>
        <v>70</v>
      </c>
      <c r="AV928" s="2">
        <f>-Table4[[#This Row],[λ]]*-Table4[[#This Row],[Loss]]^(Table4[[#This Row],[θ]]*Table4[[#This Row],[ω_n]])</f>
        <v>99.331611206125956</v>
      </c>
      <c r="AW928" s="2">
        <f>Table4[[#This Row],[v_n_w_g_w]]*Table4[[#This Row],[pie_gain]]-Table4[[#This Row],[v_n_w_l_w]]*Table4[[#This Row],[pie_loss]]</f>
        <v>-34.274569527628486</v>
      </c>
      <c r="AX928" s="2">
        <f>IF(Table4[[#This Row],[diff_v_w]]&gt;=1,1,0)</f>
        <v>0</v>
      </c>
      <c r="AY928" s="2">
        <f>Table4[[#This Row],[Gain]]^(Table4[[#This Row],[θ]])*Table4[[#This Row],[ω_p2]]</f>
        <v>70</v>
      </c>
      <c r="AZ928" s="2">
        <f>-Table4[[#This Row],[λ]]*-Table4[[#This Row],[Loss]]^(Table4[[#This Row],[θ]])*Table4[[#This Row],[ω_n2]]</f>
        <v>99.88</v>
      </c>
      <c r="BA928" s="2">
        <f>Table4[[#This Row],[v_n_w_g_w2]]*Table4[[#This Row],[pie_gain]]-Table4[[#This Row],[v_n_w_l_w2]]*Table4[[#This Row],[pie_loss]]</f>
        <v>-34.612267875903129</v>
      </c>
      <c r="BB928" s="2">
        <f>IF(Table4[[#This Row],[diff_v_w2]]&gt;=1,1,0)</f>
        <v>0</v>
      </c>
      <c r="BC928" s="2">
        <f>Table4[[#This Row],[Gain]]^(Table4[[#This Row],[θ]]+Table4[[#This Row],[ω_p3]])</f>
        <v>70</v>
      </c>
      <c r="BD928" s="2">
        <f>-Table4[[#This Row],[λ]]*-Table4[[#This Row],[Loss]]^(Table4[[#This Row],[θ]]+Table4[[#This Row],[ω_n3]])</f>
        <v>99.065508247236949</v>
      </c>
      <c r="BE928" s="2">
        <f>Table4[[#This Row],[v_n_w_g_w3]]*Table4[[#This Row],[pie_gain]]-Table4[[#This Row],[v_n_w_l_w3]]*Table4[[#This Row],[pie_loss]]</f>
        <v>-34.110703068846604</v>
      </c>
      <c r="BF928" s="2">
        <f>IF(Table4[[#This Row],[diff_v_w3]]&gt;=1,1,0)</f>
        <v>0</v>
      </c>
      <c r="BG928" s="2">
        <f>(Table4[[#This Row],[Accept]]-Table4[[#This Row],[projected_M1]])</f>
        <v>0</v>
      </c>
      <c r="BH928" s="2">
        <f>(Table4[[#This Row],[Accept]]-Table4[[#This Row],[projected_M2]])</f>
        <v>0</v>
      </c>
      <c r="BI928" s="2">
        <f>(Table4[[#This Row],[Accept]]-Table4[[#This Row],[projected_M3]])</f>
        <v>0</v>
      </c>
      <c r="BJ928" s="2">
        <f>(Table4[[#This Row],[Accept]]-Table4[[#This Row],[projected_M4]])</f>
        <v>0</v>
      </c>
    </row>
    <row r="929" spans="1:62" x14ac:dyDescent="0.3">
      <c r="A929">
        <v>10</v>
      </c>
      <c r="B929" t="s">
        <v>48</v>
      </c>
      <c r="C929">
        <v>1</v>
      </c>
      <c r="D929">
        <v>-2</v>
      </c>
      <c r="E929" s="22">
        <f>IF(Table4[[#This Row],[Trial]]="G1",Table4[[#This Row],[Balance]]/100,IF(Table4[[#This Row],[Trial]]="G2",Table4[[#This Row],[Balance]]/200,Table4[[#This Row],[Balance]]/500))</f>
        <v>0.88</v>
      </c>
      <c r="F929" s="22">
        <f>IF(Table4[[#This Row],[Net_Balance]]&gt;1,1+(Table4[[#This Row],[Net_Balance]]-1)/$F$974,1)</f>
        <v>1</v>
      </c>
      <c r="G929" s="22">
        <f>IF(Table4[[#This Row],[Net_Balance]]&lt;1,1-(1-Table4[[#This Row],[Net_Balance]])/$F$974,1)</f>
        <v>0.99828571428571433</v>
      </c>
      <c r="H929" s="22">
        <f>IF(Table4[[#This Row],[Net_Balance]]&gt;1,1+(Table4[[#This Row],[Net_Balance]]-1)/$H$974,1)</f>
        <v>1</v>
      </c>
      <c r="I929" s="22">
        <f>IF(Table4[[#This Row],[Net_Balance]]&lt;1,1-(1-Table4[[#This Row],[Net_Balance]])/$H$974,1)</f>
        <v>0.99880000000000002</v>
      </c>
      <c r="J929" s="22">
        <f>IF(Table4[[#This Row],[Net_Balance]]&gt;1,(Table4[[#This Row],[Net_Balance]]-1)/$J$974,0)</f>
        <v>0</v>
      </c>
      <c r="K929" s="22">
        <f>IF(Table4[[#This Row],[Net_Balance]]&lt;1,-(1-Table4[[#This Row],[Net_Balance]])/$J$974,0)</f>
        <v>-2.3999999999999998E-3</v>
      </c>
      <c r="L929" t="s">
        <v>110</v>
      </c>
      <c r="M929" t="s">
        <v>72</v>
      </c>
      <c r="N929" t="s">
        <v>5</v>
      </c>
      <c r="O929">
        <v>0</v>
      </c>
      <c r="P929">
        <v>0</v>
      </c>
      <c r="Q929">
        <v>440</v>
      </c>
      <c r="R929">
        <v>1665042252</v>
      </c>
      <c r="S929">
        <v>4</v>
      </c>
      <c r="T929" t="s">
        <v>118</v>
      </c>
      <c r="U929">
        <v>1</v>
      </c>
      <c r="V929">
        <v>-90</v>
      </c>
      <c r="W929">
        <v>0.5</v>
      </c>
      <c r="X929">
        <v>90</v>
      </c>
      <c r="Y929">
        <v>0.5</v>
      </c>
      <c r="Z929">
        <v>0</v>
      </c>
      <c r="AA929">
        <v>8100</v>
      </c>
      <c r="AB929">
        <v>90</v>
      </c>
      <c r="AC929">
        <v>4</v>
      </c>
      <c r="AD929">
        <v>0.25</v>
      </c>
      <c r="AE929">
        <v>0.75</v>
      </c>
      <c r="AF929">
        <v>1</v>
      </c>
      <c r="AG929">
        <v>0.25</v>
      </c>
      <c r="AH929">
        <v>0.5</v>
      </c>
      <c r="AI929">
        <v>0.375</v>
      </c>
      <c r="AJ929">
        <v>0.625</v>
      </c>
      <c r="AK929">
        <v>22.5</v>
      </c>
      <c r="AL929">
        <v>7593.75</v>
      </c>
      <c r="AM929">
        <v>87.142125289666879</v>
      </c>
      <c r="AN929">
        <v>0.9</v>
      </c>
      <c r="AO929">
        <v>0.60844334427391233</v>
      </c>
      <c r="AP929">
        <v>0.39155665572608767</v>
      </c>
      <c r="AQ929" s="2">
        <f>Table4[[#This Row],[Gain]]^Table4[[#This Row],[θ]]</f>
        <v>90</v>
      </c>
      <c r="AR929" s="2">
        <f>-Table4[[#This Row],[λ]]*-Table4[[#This Row],[Loss]]^Table4[[#This Row],[θ]]</f>
        <v>180</v>
      </c>
      <c r="AS929" s="2">
        <f>Table4[[#This Row],[pie_gain]]*Table4[[#This Row],[v_n_w_g]]-Table4[[#This Row],[pie_loss]]*Table4[[#This Row],[v_n_w_l]]</f>
        <v>-15.720297046043662</v>
      </c>
      <c r="AT929" s="2">
        <f>IF(Table4[[#This Row],[diff_v]]&gt;=1,1,0)</f>
        <v>0</v>
      </c>
      <c r="AU929" s="2">
        <f>Table4[[#This Row],[Gain]]^(Table4[[#This Row],[θ]]*Table4[[#This Row],[ω_p]])</f>
        <v>90</v>
      </c>
      <c r="AV929" s="2">
        <f>-Table4[[#This Row],[λ]]*-Table4[[#This Row],[Loss]]^(Table4[[#This Row],[θ]]*Table4[[#This Row],[ω_n]])</f>
        <v>178.61682902294288</v>
      </c>
      <c r="AW929" s="2">
        <f>Table4[[#This Row],[v_n_w_g_w]]*Table4[[#This Row],[pie_gain]]-Table4[[#This Row],[v_n_w_l_w]]*Table4[[#This Row],[pie_loss]]</f>
        <v>-15.178707243969789</v>
      </c>
      <c r="AX929" s="2">
        <f>IF(Table4[[#This Row],[diff_v_w]]&gt;=1,1,0)</f>
        <v>0</v>
      </c>
      <c r="AY929" s="2">
        <f>Table4[[#This Row],[Gain]]^(Table4[[#This Row],[θ]])*Table4[[#This Row],[ω_p2]]</f>
        <v>90</v>
      </c>
      <c r="AZ929" s="2">
        <f>-Table4[[#This Row],[λ]]*-Table4[[#This Row],[Loss]]^(Table4[[#This Row],[θ]])*Table4[[#This Row],[ω_n2]]</f>
        <v>179.78399999999999</v>
      </c>
      <c r="BA929" s="2">
        <f>Table4[[#This Row],[v_n_w_g_w2]]*Table4[[#This Row],[pie_gain]]-Table4[[#This Row],[v_n_w_l_w2]]*Table4[[#This Row],[pie_loss]]</f>
        <v>-15.635720808406823</v>
      </c>
      <c r="BB929" s="2">
        <f>IF(Table4[[#This Row],[diff_v_w2]]&gt;=1,1,0)</f>
        <v>0</v>
      </c>
      <c r="BC929" s="2">
        <f>Table4[[#This Row],[Gain]]^(Table4[[#This Row],[θ]]+Table4[[#This Row],[ω_p3]])</f>
        <v>90</v>
      </c>
      <c r="BD929" s="2">
        <f>-Table4[[#This Row],[λ]]*-Table4[[#This Row],[Loss]]^(Table4[[#This Row],[θ]]+Table4[[#This Row],[ω_n3]])</f>
        <v>178.06654124966855</v>
      </c>
      <c r="BE929" s="2">
        <f>Table4[[#This Row],[v_n_w_g_w3]]*Table4[[#This Row],[pie_gain]]-Table4[[#This Row],[v_n_w_l_w3]]*Table4[[#This Row],[pie_loss]]</f>
        <v>-14.963238403779549</v>
      </c>
      <c r="BF929" s="2">
        <f>IF(Table4[[#This Row],[diff_v_w3]]&gt;=1,1,0)</f>
        <v>0</v>
      </c>
      <c r="BG929" s="2">
        <f>(Table4[[#This Row],[Accept]]-Table4[[#This Row],[projected_M1]])</f>
        <v>0</v>
      </c>
      <c r="BH929" s="2">
        <f>(Table4[[#This Row],[Accept]]-Table4[[#This Row],[projected_M2]])</f>
        <v>0</v>
      </c>
      <c r="BI929" s="2">
        <f>(Table4[[#This Row],[Accept]]-Table4[[#This Row],[projected_M3]])</f>
        <v>0</v>
      </c>
      <c r="BJ929" s="2">
        <f>(Table4[[#This Row],[Accept]]-Table4[[#This Row],[projected_M4]])</f>
        <v>0</v>
      </c>
    </row>
    <row r="930" spans="1:62" x14ac:dyDescent="0.3">
      <c r="A930">
        <v>11</v>
      </c>
      <c r="B930" t="s">
        <v>48</v>
      </c>
      <c r="C930">
        <v>1</v>
      </c>
      <c r="D930">
        <v>-2</v>
      </c>
      <c r="E930" s="22">
        <f>IF(Table4[[#This Row],[Trial]]="G1",Table4[[#This Row],[Balance]]/100,IF(Table4[[#This Row],[Trial]]="G2",Table4[[#This Row],[Balance]]/200,Table4[[#This Row],[Balance]]/500))</f>
        <v>0.88</v>
      </c>
      <c r="F930" s="22">
        <f>IF(Table4[[#This Row],[Net_Balance]]&gt;1,1+(Table4[[#This Row],[Net_Balance]]-1)/$F$974,1)</f>
        <v>1</v>
      </c>
      <c r="G930" s="22">
        <f>IF(Table4[[#This Row],[Net_Balance]]&lt;1,1-(1-Table4[[#This Row],[Net_Balance]])/$F$974,1)</f>
        <v>0.99828571428571433</v>
      </c>
      <c r="H930" s="22">
        <f>IF(Table4[[#This Row],[Net_Balance]]&gt;1,1+(Table4[[#This Row],[Net_Balance]]-1)/$H$974,1)</f>
        <v>1</v>
      </c>
      <c r="I930" s="22">
        <f>IF(Table4[[#This Row],[Net_Balance]]&lt;1,1-(1-Table4[[#This Row],[Net_Balance]])/$H$974,1)</f>
        <v>0.99880000000000002</v>
      </c>
      <c r="J930" s="22">
        <f>IF(Table4[[#This Row],[Net_Balance]]&gt;1,(Table4[[#This Row],[Net_Balance]]-1)/$J$974,0)</f>
        <v>0</v>
      </c>
      <c r="K930" s="22">
        <f>IF(Table4[[#This Row],[Net_Balance]]&lt;1,-(1-Table4[[#This Row],[Net_Balance]])/$J$974,0)</f>
        <v>-2.3999999999999998E-3</v>
      </c>
      <c r="L930" t="s">
        <v>110</v>
      </c>
      <c r="M930" t="s">
        <v>70</v>
      </c>
      <c r="N930" t="s">
        <v>5</v>
      </c>
      <c r="O930">
        <v>0</v>
      </c>
      <c r="P930">
        <v>0</v>
      </c>
      <c r="Q930">
        <v>440</v>
      </c>
      <c r="R930">
        <v>1665042256</v>
      </c>
      <c r="S930">
        <v>4</v>
      </c>
      <c r="T930" t="s">
        <v>118</v>
      </c>
      <c r="U930">
        <v>1</v>
      </c>
      <c r="V930">
        <v>-90</v>
      </c>
      <c r="W930">
        <v>0.5</v>
      </c>
      <c r="X930">
        <v>180</v>
      </c>
      <c r="Y930">
        <v>0.5</v>
      </c>
      <c r="Z930">
        <v>45</v>
      </c>
      <c r="AA930">
        <v>18225</v>
      </c>
      <c r="AB930">
        <v>135</v>
      </c>
      <c r="AC930">
        <v>4</v>
      </c>
      <c r="AD930">
        <v>0.75</v>
      </c>
      <c r="AE930">
        <v>0.25</v>
      </c>
      <c r="AF930">
        <v>2</v>
      </c>
      <c r="AG930">
        <v>0.05</v>
      </c>
      <c r="AH930">
        <v>0.2</v>
      </c>
      <c r="AI930">
        <v>0.42499999999999999</v>
      </c>
      <c r="AJ930">
        <v>0.57499999999999996</v>
      </c>
      <c r="AK930">
        <v>65.249999999999986</v>
      </c>
      <c r="AL930">
        <v>17814.9375</v>
      </c>
      <c r="AM930">
        <v>133.47260954967501</v>
      </c>
      <c r="AN930">
        <v>0.9</v>
      </c>
      <c r="AO930">
        <v>0.56330583577691229</v>
      </c>
      <c r="AP930">
        <v>0.43669416422308771</v>
      </c>
      <c r="AQ930" s="2">
        <f>Table4[[#This Row],[Gain]]^Table4[[#This Row],[θ]]</f>
        <v>180</v>
      </c>
      <c r="AR930" s="2">
        <f>-Table4[[#This Row],[λ]]*-Table4[[#This Row],[Loss]]^Table4[[#This Row],[θ]]</f>
        <v>180</v>
      </c>
      <c r="AS930" s="2">
        <f>Table4[[#This Row],[pie_gain]]*Table4[[#This Row],[v_n_w_g]]-Table4[[#This Row],[pie_loss]]*Table4[[#This Row],[v_n_w_l]]</f>
        <v>22.790100879688424</v>
      </c>
      <c r="AT930" s="2">
        <f>IF(Table4[[#This Row],[diff_v]]&gt;=1,1,0)</f>
        <v>1</v>
      </c>
      <c r="AU930" s="2">
        <f>Table4[[#This Row],[Gain]]^(Table4[[#This Row],[θ]]*Table4[[#This Row],[ω_p]])</f>
        <v>180</v>
      </c>
      <c r="AV930" s="2">
        <f>-Table4[[#This Row],[λ]]*-Table4[[#This Row],[Loss]]^(Table4[[#This Row],[θ]]*Table4[[#This Row],[ω_n]])</f>
        <v>178.61682902294288</v>
      </c>
      <c r="AW930" s="2">
        <f>Table4[[#This Row],[v_n_w_g_w]]*Table4[[#This Row],[pie_gain]]-Table4[[#This Row],[v_n_w_l_w]]*Table4[[#This Row],[pie_loss]]</f>
        <v>23.39412357349201</v>
      </c>
      <c r="AX930" s="2">
        <f>IF(Table4[[#This Row],[diff_v_w]]&gt;=1,1,0)</f>
        <v>1</v>
      </c>
      <c r="AY930" s="2">
        <f>Table4[[#This Row],[Gain]]^(Table4[[#This Row],[θ]])*Table4[[#This Row],[ω_p2]]</f>
        <v>180</v>
      </c>
      <c r="AZ930" s="2">
        <f>-Table4[[#This Row],[λ]]*-Table4[[#This Row],[Loss]]^(Table4[[#This Row],[θ]])*Table4[[#This Row],[ω_n2]]</f>
        <v>179.78399999999999</v>
      </c>
      <c r="BA930" s="2">
        <f>Table4[[#This Row],[v_n_w_g_w2]]*Table4[[#This Row],[pie_gain]]-Table4[[#This Row],[v_n_w_l_w2]]*Table4[[#This Row],[pie_loss]]</f>
        <v>22.884426819160609</v>
      </c>
      <c r="BB930" s="2">
        <f>IF(Table4[[#This Row],[diff_v_w2]]&gt;=1,1,0)</f>
        <v>1</v>
      </c>
      <c r="BC930" s="2">
        <f>Table4[[#This Row],[Gain]]^(Table4[[#This Row],[θ]]+Table4[[#This Row],[ω_p3]])</f>
        <v>180</v>
      </c>
      <c r="BD930" s="2">
        <f>-Table4[[#This Row],[λ]]*-Table4[[#This Row],[Loss]]^(Table4[[#This Row],[θ]]+Table4[[#This Row],[ω_n3]])</f>
        <v>178.06654124966855</v>
      </c>
      <c r="BE930" s="2">
        <f>Table4[[#This Row],[v_n_w_g_w3]]*Table4[[#This Row],[pie_gain]]-Table4[[#This Row],[v_n_w_l_w3]]*Table4[[#This Row],[pie_loss]]</f>
        <v>23.634431032724237</v>
      </c>
      <c r="BF930" s="2">
        <f>IF(Table4[[#This Row],[diff_v_w3]]&gt;=1,1,0)</f>
        <v>1</v>
      </c>
      <c r="BG930" s="2">
        <f>(Table4[[#This Row],[Accept]]-Table4[[#This Row],[projected_M1]])</f>
        <v>-1</v>
      </c>
      <c r="BH930" s="2">
        <f>(Table4[[#This Row],[Accept]]-Table4[[#This Row],[projected_M2]])</f>
        <v>-1</v>
      </c>
      <c r="BI930" s="2">
        <f>(Table4[[#This Row],[Accept]]-Table4[[#This Row],[projected_M3]])</f>
        <v>-1</v>
      </c>
      <c r="BJ930" s="2">
        <f>(Table4[[#This Row],[Accept]]-Table4[[#This Row],[projected_M4]])</f>
        <v>-1</v>
      </c>
    </row>
    <row r="931" spans="1:62" x14ac:dyDescent="0.3">
      <c r="A931">
        <v>13</v>
      </c>
      <c r="B931" t="s">
        <v>48</v>
      </c>
      <c r="C931">
        <v>1</v>
      </c>
      <c r="D931">
        <v>-2</v>
      </c>
      <c r="E931" s="22">
        <f>IF(Table4[[#This Row],[Trial]]="G1",Table4[[#This Row],[Balance]]/100,IF(Table4[[#This Row],[Trial]]="G2",Table4[[#This Row],[Balance]]/200,Table4[[#This Row],[Balance]]/500))</f>
        <v>0.88</v>
      </c>
      <c r="F931" s="22">
        <f>IF(Table4[[#This Row],[Net_Balance]]&gt;1,1+(Table4[[#This Row],[Net_Balance]]-1)/$F$974,1)</f>
        <v>1</v>
      </c>
      <c r="G931" s="22">
        <f>IF(Table4[[#This Row],[Net_Balance]]&lt;1,1-(1-Table4[[#This Row],[Net_Balance]])/$F$974,1)</f>
        <v>0.99828571428571433</v>
      </c>
      <c r="H931" s="22">
        <f>IF(Table4[[#This Row],[Net_Balance]]&gt;1,1+(Table4[[#This Row],[Net_Balance]]-1)/$H$974,1)</f>
        <v>1</v>
      </c>
      <c r="I931" s="22">
        <f>IF(Table4[[#This Row],[Net_Balance]]&lt;1,1-(1-Table4[[#This Row],[Net_Balance]])/$H$974,1)</f>
        <v>0.99880000000000002</v>
      </c>
      <c r="J931" s="22">
        <f>IF(Table4[[#This Row],[Net_Balance]]&gt;1,(Table4[[#This Row],[Net_Balance]]-1)/$J$974,0)</f>
        <v>0</v>
      </c>
      <c r="K931" s="22">
        <f>IF(Table4[[#This Row],[Net_Balance]]&lt;1,-(1-Table4[[#This Row],[Net_Balance]])/$J$974,0)</f>
        <v>-2.3999999999999998E-3</v>
      </c>
      <c r="L931" t="s">
        <v>110</v>
      </c>
      <c r="M931" t="s">
        <v>99</v>
      </c>
      <c r="N931" t="s">
        <v>7</v>
      </c>
      <c r="O931">
        <v>1</v>
      </c>
      <c r="P931">
        <v>0</v>
      </c>
      <c r="Q931">
        <v>440</v>
      </c>
      <c r="R931">
        <v>1665042263</v>
      </c>
      <c r="S931">
        <v>3</v>
      </c>
      <c r="T931" t="s">
        <v>118</v>
      </c>
      <c r="U931">
        <v>1</v>
      </c>
      <c r="V931">
        <v>0</v>
      </c>
      <c r="W931">
        <v>0.5</v>
      </c>
      <c r="X931">
        <v>10</v>
      </c>
      <c r="Y931">
        <v>0.5</v>
      </c>
      <c r="Z931">
        <v>5</v>
      </c>
      <c r="AA931">
        <v>25</v>
      </c>
      <c r="AB931">
        <v>5</v>
      </c>
      <c r="AC931">
        <v>2</v>
      </c>
      <c r="AD931">
        <v>0.25</v>
      </c>
      <c r="AE931">
        <v>0.75</v>
      </c>
      <c r="AF931">
        <v>2</v>
      </c>
      <c r="AG931">
        <v>0.5</v>
      </c>
      <c r="AH931">
        <v>0.25</v>
      </c>
      <c r="AI931">
        <v>0.625</v>
      </c>
      <c r="AJ931">
        <v>0.375</v>
      </c>
      <c r="AK931">
        <v>3.75</v>
      </c>
      <c r="AL931">
        <v>23.4375</v>
      </c>
      <c r="AM931">
        <v>4.8412291827592711</v>
      </c>
      <c r="AN931">
        <v>0.9</v>
      </c>
      <c r="AO931">
        <v>0.38419903534316502</v>
      </c>
      <c r="AP931">
        <v>0.61580096465683498</v>
      </c>
      <c r="AQ931" s="2">
        <f>Table4[[#This Row],[Gain]]^Table4[[#This Row],[θ]]</f>
        <v>10</v>
      </c>
      <c r="AR931" s="2">
        <f>-Table4[[#This Row],[λ]]*-Table4[[#This Row],[Loss]]^Table4[[#This Row],[θ]]</f>
        <v>0</v>
      </c>
      <c r="AS931" s="2">
        <f>Table4[[#This Row],[pie_gain]]*Table4[[#This Row],[v_n_w_g]]-Table4[[#This Row],[pie_loss]]*Table4[[#This Row],[v_n_w_l]]</f>
        <v>3.8419903534316502</v>
      </c>
      <c r="AT931" s="2">
        <f>IF(Table4[[#This Row],[diff_v]]&gt;=1,1,0)</f>
        <v>1</v>
      </c>
      <c r="AU931" s="2">
        <f>Table4[[#This Row],[Gain]]^(Table4[[#This Row],[θ]]*Table4[[#This Row],[ω_p]])</f>
        <v>10</v>
      </c>
      <c r="AV931" s="2">
        <f>-Table4[[#This Row],[λ]]*-Table4[[#This Row],[Loss]]^(Table4[[#This Row],[θ]]*Table4[[#This Row],[ω_n]])</f>
        <v>0</v>
      </c>
      <c r="AW931" s="2">
        <f>Table4[[#This Row],[v_n_w_g_w]]*Table4[[#This Row],[pie_gain]]-Table4[[#This Row],[v_n_w_l_w]]*Table4[[#This Row],[pie_loss]]</f>
        <v>3.8419903534316502</v>
      </c>
      <c r="AX931" s="2">
        <f>IF(Table4[[#This Row],[diff_v_w]]&gt;=1,1,0)</f>
        <v>1</v>
      </c>
      <c r="AY931" s="2">
        <f>Table4[[#This Row],[Gain]]^(Table4[[#This Row],[θ]])*Table4[[#This Row],[ω_p2]]</f>
        <v>10</v>
      </c>
      <c r="AZ931" s="2">
        <f>-Table4[[#This Row],[λ]]*-Table4[[#This Row],[Loss]]^(Table4[[#This Row],[θ]])*Table4[[#This Row],[ω_n2]]</f>
        <v>0</v>
      </c>
      <c r="BA931" s="2">
        <f>Table4[[#This Row],[v_n_w_g_w2]]*Table4[[#This Row],[pie_gain]]-Table4[[#This Row],[v_n_w_l_w2]]*Table4[[#This Row],[pie_loss]]</f>
        <v>3.8419903534316502</v>
      </c>
      <c r="BB931" s="2">
        <f>IF(Table4[[#This Row],[diff_v_w2]]&gt;=1,1,0)</f>
        <v>1</v>
      </c>
      <c r="BC931" s="2">
        <f>Table4[[#This Row],[Gain]]^(Table4[[#This Row],[θ]]+Table4[[#This Row],[ω_p3]])</f>
        <v>10</v>
      </c>
      <c r="BD931" s="2">
        <f>-Table4[[#This Row],[λ]]*-Table4[[#This Row],[Loss]]^(Table4[[#This Row],[θ]]+Table4[[#This Row],[ω_n3]])</f>
        <v>0</v>
      </c>
      <c r="BE931" s="2">
        <f>Table4[[#This Row],[v_n_w_g_w3]]*Table4[[#This Row],[pie_gain]]-Table4[[#This Row],[v_n_w_l_w3]]*Table4[[#This Row],[pie_loss]]</f>
        <v>3.8419903534316502</v>
      </c>
      <c r="BF931" s="2">
        <f>IF(Table4[[#This Row],[diff_v_w3]]&gt;=1,1,0)</f>
        <v>1</v>
      </c>
      <c r="BG931" s="2">
        <f>(Table4[[#This Row],[Accept]]-Table4[[#This Row],[projected_M1]])</f>
        <v>0</v>
      </c>
      <c r="BH931" s="2">
        <f>(Table4[[#This Row],[Accept]]-Table4[[#This Row],[projected_M2]])</f>
        <v>0</v>
      </c>
      <c r="BI931" s="2">
        <f>(Table4[[#This Row],[Accept]]-Table4[[#This Row],[projected_M3]])</f>
        <v>0</v>
      </c>
      <c r="BJ931" s="2">
        <f>(Table4[[#This Row],[Accept]]-Table4[[#This Row],[projected_M4]])</f>
        <v>0</v>
      </c>
    </row>
    <row r="932" spans="1:62" x14ac:dyDescent="0.3">
      <c r="A932">
        <v>14</v>
      </c>
      <c r="B932" t="s">
        <v>48</v>
      </c>
      <c r="C932">
        <v>1</v>
      </c>
      <c r="D932">
        <v>-2</v>
      </c>
      <c r="E932" s="22">
        <f>IF(Table4[[#This Row],[Trial]]="G1",Table4[[#This Row],[Balance]]/100,IF(Table4[[#This Row],[Trial]]="G2",Table4[[#This Row],[Balance]]/200,Table4[[#This Row],[Balance]]/500))</f>
        <v>0.88</v>
      </c>
      <c r="F932" s="22">
        <f>IF(Table4[[#This Row],[Net_Balance]]&gt;1,1+(Table4[[#This Row],[Net_Balance]]-1)/$F$974,1)</f>
        <v>1</v>
      </c>
      <c r="G932" s="22">
        <f>IF(Table4[[#This Row],[Net_Balance]]&lt;1,1-(1-Table4[[#This Row],[Net_Balance]])/$F$974,1)</f>
        <v>0.99828571428571433</v>
      </c>
      <c r="H932" s="22">
        <f>IF(Table4[[#This Row],[Net_Balance]]&gt;1,1+(Table4[[#This Row],[Net_Balance]]-1)/$H$974,1)</f>
        <v>1</v>
      </c>
      <c r="I932" s="22">
        <f>IF(Table4[[#This Row],[Net_Balance]]&lt;1,1-(1-Table4[[#This Row],[Net_Balance]])/$H$974,1)</f>
        <v>0.99880000000000002</v>
      </c>
      <c r="J932" s="22">
        <f>IF(Table4[[#This Row],[Net_Balance]]&gt;1,(Table4[[#This Row],[Net_Balance]]-1)/$J$974,0)</f>
        <v>0</v>
      </c>
      <c r="K932" s="22">
        <f>IF(Table4[[#This Row],[Net_Balance]]&lt;1,-(1-Table4[[#This Row],[Net_Balance]])/$J$974,0)</f>
        <v>-2.3999999999999998E-3</v>
      </c>
      <c r="L932" t="s">
        <v>110</v>
      </c>
      <c r="M932" t="s">
        <v>105</v>
      </c>
      <c r="N932" t="s">
        <v>5</v>
      </c>
      <c r="O932">
        <v>0</v>
      </c>
      <c r="P932">
        <v>0</v>
      </c>
      <c r="Q932">
        <v>440</v>
      </c>
      <c r="R932">
        <v>1665042267</v>
      </c>
      <c r="S932">
        <v>4</v>
      </c>
      <c r="T932" t="s">
        <v>118</v>
      </c>
      <c r="U932">
        <v>1</v>
      </c>
      <c r="V932">
        <v>-50</v>
      </c>
      <c r="W932">
        <v>0.5</v>
      </c>
      <c r="X932">
        <v>40</v>
      </c>
      <c r="Y932">
        <v>0.5</v>
      </c>
      <c r="Z932">
        <v>-5</v>
      </c>
      <c r="AA932">
        <v>2025</v>
      </c>
      <c r="AB932">
        <v>45</v>
      </c>
      <c r="AC932">
        <v>4</v>
      </c>
      <c r="AD932">
        <v>0.25</v>
      </c>
      <c r="AE932">
        <v>0.75</v>
      </c>
      <c r="AF932">
        <v>1</v>
      </c>
      <c r="AG932">
        <v>0.25</v>
      </c>
      <c r="AH932">
        <v>0.5</v>
      </c>
      <c r="AI932">
        <v>0.375</v>
      </c>
      <c r="AJ932">
        <v>0.625</v>
      </c>
      <c r="AK932">
        <v>6.25</v>
      </c>
      <c r="AL932">
        <v>1898.4375</v>
      </c>
      <c r="AM932">
        <v>43.571062644833439</v>
      </c>
      <c r="AN932">
        <v>0.9</v>
      </c>
      <c r="AO932">
        <v>0.60844334427391233</v>
      </c>
      <c r="AP932">
        <v>0.39155665572608767</v>
      </c>
      <c r="AQ932" s="2">
        <f>Table4[[#This Row],[Gain]]^Table4[[#This Row],[θ]]</f>
        <v>40</v>
      </c>
      <c r="AR932" s="2">
        <f>-Table4[[#This Row],[λ]]*-Table4[[#This Row],[Loss]]^Table4[[#This Row],[θ]]</f>
        <v>100</v>
      </c>
      <c r="AS932" s="2">
        <f>Table4[[#This Row],[pie_gain]]*Table4[[#This Row],[v_n_w_g]]-Table4[[#This Row],[pie_loss]]*Table4[[#This Row],[v_n_w_l]]</f>
        <v>-14.817931801652275</v>
      </c>
      <c r="AT932" s="2">
        <f>IF(Table4[[#This Row],[diff_v]]&gt;=1,1,0)</f>
        <v>0</v>
      </c>
      <c r="AU932" s="2">
        <f>Table4[[#This Row],[Gain]]^(Table4[[#This Row],[θ]]*Table4[[#This Row],[ω_p]])</f>
        <v>40</v>
      </c>
      <c r="AV932" s="2">
        <f>-Table4[[#This Row],[λ]]*-Table4[[#This Row],[Loss]]^(Table4[[#This Row],[θ]]*Table4[[#This Row],[ω_n]])</f>
        <v>99.331611206125956</v>
      </c>
      <c r="AW932" s="2">
        <f>Table4[[#This Row],[v_n_w_g_w]]*Table4[[#This Row],[pie_gain]]-Table4[[#This Row],[v_n_w_l_w]]*Table4[[#This Row],[pie_loss]]</f>
        <v>-14.556219720798158</v>
      </c>
      <c r="AX932" s="2">
        <f>IF(Table4[[#This Row],[diff_v_w]]&gt;=1,1,0)</f>
        <v>0</v>
      </c>
      <c r="AY932" s="2">
        <f>Table4[[#This Row],[Gain]]^(Table4[[#This Row],[θ]])*Table4[[#This Row],[ω_p2]]</f>
        <v>40</v>
      </c>
      <c r="AZ932" s="2">
        <f>-Table4[[#This Row],[λ]]*-Table4[[#This Row],[Loss]]^(Table4[[#This Row],[θ]])*Table4[[#This Row],[ω_n2]]</f>
        <v>99.88</v>
      </c>
      <c r="BA932" s="2">
        <f>Table4[[#This Row],[v_n_w_g_w2]]*Table4[[#This Row],[pie_gain]]-Table4[[#This Row],[v_n_w_l_w2]]*Table4[[#This Row],[pie_loss]]</f>
        <v>-14.770945002965139</v>
      </c>
      <c r="BB932" s="2">
        <f>IF(Table4[[#This Row],[diff_v_w2]]&gt;=1,1,0)</f>
        <v>0</v>
      </c>
      <c r="BC932" s="2">
        <f>Table4[[#This Row],[Gain]]^(Table4[[#This Row],[θ]]+Table4[[#This Row],[ω_p3]])</f>
        <v>40</v>
      </c>
      <c r="BD932" s="2">
        <f>-Table4[[#This Row],[λ]]*-Table4[[#This Row],[Loss]]^(Table4[[#This Row],[θ]]+Table4[[#This Row],[ω_n3]])</f>
        <v>99.065508247236949</v>
      </c>
      <c r="BE932" s="2">
        <f>Table4[[#This Row],[v_n_w_g_w3]]*Table4[[#This Row],[pie_gain]]-Table4[[#This Row],[v_n_w_l_w3]]*Table4[[#This Row],[pie_loss]]</f>
        <v>-14.45202533613676</v>
      </c>
      <c r="BF932" s="2">
        <f>IF(Table4[[#This Row],[diff_v_w3]]&gt;=1,1,0)</f>
        <v>0</v>
      </c>
      <c r="BG932" s="2">
        <f>(Table4[[#This Row],[Accept]]-Table4[[#This Row],[projected_M1]])</f>
        <v>0</v>
      </c>
      <c r="BH932" s="2">
        <f>(Table4[[#This Row],[Accept]]-Table4[[#This Row],[projected_M2]])</f>
        <v>0</v>
      </c>
      <c r="BI932" s="2">
        <f>(Table4[[#This Row],[Accept]]-Table4[[#This Row],[projected_M3]])</f>
        <v>0</v>
      </c>
      <c r="BJ932" s="2">
        <f>(Table4[[#This Row],[Accept]]-Table4[[#This Row],[projected_M4]])</f>
        <v>0</v>
      </c>
    </row>
    <row r="933" spans="1:62" x14ac:dyDescent="0.3">
      <c r="A933">
        <v>15</v>
      </c>
      <c r="B933" t="s">
        <v>48</v>
      </c>
      <c r="C933">
        <v>1</v>
      </c>
      <c r="D933">
        <v>-2</v>
      </c>
      <c r="E933" s="22">
        <f>IF(Table4[[#This Row],[Trial]]="G1",Table4[[#This Row],[Balance]]/100,IF(Table4[[#This Row],[Trial]]="G2",Table4[[#This Row],[Balance]]/200,Table4[[#This Row],[Balance]]/500))</f>
        <v>0.78</v>
      </c>
      <c r="F933" s="22">
        <f>IF(Table4[[#This Row],[Net_Balance]]&gt;1,1+(Table4[[#This Row],[Net_Balance]]-1)/$F$974,1)</f>
        <v>1</v>
      </c>
      <c r="G933" s="22">
        <f>IF(Table4[[#This Row],[Net_Balance]]&lt;1,1-(1-Table4[[#This Row],[Net_Balance]])/$F$974,1)</f>
        <v>0.99685714285714289</v>
      </c>
      <c r="H933" s="22">
        <f>IF(Table4[[#This Row],[Net_Balance]]&gt;1,1+(Table4[[#This Row],[Net_Balance]]-1)/$H$974,1)</f>
        <v>1</v>
      </c>
      <c r="I933" s="22">
        <f>IF(Table4[[#This Row],[Net_Balance]]&lt;1,1-(1-Table4[[#This Row],[Net_Balance]])/$H$974,1)</f>
        <v>0.99780000000000002</v>
      </c>
      <c r="J933" s="22">
        <f>IF(Table4[[#This Row],[Net_Balance]]&gt;1,(Table4[[#This Row],[Net_Balance]]-1)/$J$974,0)</f>
        <v>0</v>
      </c>
      <c r="K933" s="22">
        <f>IF(Table4[[#This Row],[Net_Balance]]&lt;1,-(1-Table4[[#This Row],[Net_Balance]])/$J$974,0)</f>
        <v>-4.3999999999999994E-3</v>
      </c>
      <c r="L933" t="s">
        <v>110</v>
      </c>
      <c r="M933" t="s">
        <v>75</v>
      </c>
      <c r="N933" t="s">
        <v>7</v>
      </c>
      <c r="O933">
        <v>1</v>
      </c>
      <c r="P933">
        <v>-50</v>
      </c>
      <c r="Q933">
        <v>390</v>
      </c>
      <c r="R933">
        <v>1665042270</v>
      </c>
      <c r="S933">
        <v>3</v>
      </c>
      <c r="T933" t="s">
        <v>117</v>
      </c>
      <c r="U933">
        <v>0</v>
      </c>
      <c r="V933">
        <v>-50</v>
      </c>
      <c r="W933">
        <v>0.5</v>
      </c>
      <c r="X933">
        <v>70</v>
      </c>
      <c r="Y933">
        <v>0.5</v>
      </c>
      <c r="Z933">
        <v>10</v>
      </c>
      <c r="AA933">
        <v>3600</v>
      </c>
      <c r="AB933">
        <v>60</v>
      </c>
      <c r="AC933">
        <v>2</v>
      </c>
      <c r="AD933">
        <v>0.25</v>
      </c>
      <c r="AE933">
        <v>0.75</v>
      </c>
      <c r="AF933">
        <v>1</v>
      </c>
      <c r="AG933">
        <v>0.25</v>
      </c>
      <c r="AH933">
        <v>0.5</v>
      </c>
      <c r="AI933">
        <v>0.375</v>
      </c>
      <c r="AJ933">
        <v>0.625</v>
      </c>
      <c r="AK933">
        <v>25</v>
      </c>
      <c r="AL933">
        <v>3375</v>
      </c>
      <c r="AM933">
        <v>58.094750193111253</v>
      </c>
      <c r="AN933">
        <v>0.9</v>
      </c>
      <c r="AO933">
        <v>0.60844334427391233</v>
      </c>
      <c r="AP933">
        <v>0.39155665572608767</v>
      </c>
      <c r="AQ933" s="2">
        <f>Table4[[#This Row],[Gain]]^Table4[[#This Row],[θ]]</f>
        <v>70</v>
      </c>
      <c r="AR933" s="2">
        <f>-Table4[[#This Row],[λ]]*-Table4[[#This Row],[Loss]]^Table4[[#This Row],[θ]]</f>
        <v>100</v>
      </c>
      <c r="AS933" s="2">
        <f>Table4[[#This Row],[pie_gain]]*Table4[[#This Row],[v_n_w_g]]-Table4[[#This Row],[pie_loss]]*Table4[[#This Row],[v_n_w_l]]</f>
        <v>3.4353685265650924</v>
      </c>
      <c r="AT933" s="2">
        <f>IF(Table4[[#This Row],[diff_v]]&gt;=1,1,0)</f>
        <v>1</v>
      </c>
      <c r="AU933" s="2">
        <f>Table4[[#This Row],[Gain]]^(Table4[[#This Row],[θ]]*Table4[[#This Row],[ω_p]])</f>
        <v>70</v>
      </c>
      <c r="AV933" s="2">
        <f>-Table4[[#This Row],[λ]]*-Table4[[#This Row],[Loss]]^(Table4[[#This Row],[θ]]*Table4[[#This Row],[ω_n]])</f>
        <v>98.778034438809527</v>
      </c>
      <c r="AW933" s="2">
        <f>Table4[[#This Row],[v_n_w_g_w]]*Table4[[#This Row],[pie_gain]]-Table4[[#This Row],[v_n_w_l_w]]*Table4[[#This Row],[pie_loss]]</f>
        <v>3.9138372751172881</v>
      </c>
      <c r="AX933" s="2">
        <f>IF(Table4[[#This Row],[diff_v_w]]&gt;=1,1,0)</f>
        <v>1</v>
      </c>
      <c r="AY933" s="2">
        <f>Table4[[#This Row],[Gain]]^(Table4[[#This Row],[θ]])*Table4[[#This Row],[ω_p2]]</f>
        <v>70</v>
      </c>
      <c r="AZ933" s="2">
        <f>-Table4[[#This Row],[λ]]*-Table4[[#This Row],[Loss]]^(Table4[[#This Row],[θ]])*Table4[[#This Row],[ω_n2]]</f>
        <v>99.78</v>
      </c>
      <c r="BA933" s="2">
        <f>Table4[[#This Row],[v_n_w_g_w2]]*Table4[[#This Row],[pie_gain]]-Table4[[#This Row],[v_n_w_l_w2]]*Table4[[#This Row],[pie_loss]]</f>
        <v>3.5215109908248365</v>
      </c>
      <c r="BB933" s="2">
        <f>IF(Table4[[#This Row],[diff_v_w2]]&gt;=1,1,0)</f>
        <v>1</v>
      </c>
      <c r="BC933" s="2">
        <f>Table4[[#This Row],[Gain]]^(Table4[[#This Row],[θ]]+Table4[[#This Row],[ω_p3]])</f>
        <v>70</v>
      </c>
      <c r="BD933" s="2">
        <f>-Table4[[#This Row],[λ]]*-Table4[[#This Row],[Loss]]^(Table4[[#This Row],[θ]]+Table4[[#This Row],[ω_n3]])</f>
        <v>98.293439442105907</v>
      </c>
      <c r="BE933" s="2">
        <f>Table4[[#This Row],[v_n_w_g_w3]]*Table4[[#This Row],[pie_gain]]-Table4[[#This Row],[v_n_w_l_w3]]*Table4[[#This Row],[pie_loss]]</f>
        <v>4.1035836714081526</v>
      </c>
      <c r="BF933" s="2">
        <f>IF(Table4[[#This Row],[diff_v_w3]]&gt;=1,1,0)</f>
        <v>1</v>
      </c>
      <c r="BG933" s="2">
        <f>(Table4[[#This Row],[Accept]]-Table4[[#This Row],[projected_M1]])</f>
        <v>0</v>
      </c>
      <c r="BH933" s="2">
        <f>(Table4[[#This Row],[Accept]]-Table4[[#This Row],[projected_M2]])</f>
        <v>0</v>
      </c>
      <c r="BI933" s="2">
        <f>(Table4[[#This Row],[Accept]]-Table4[[#This Row],[projected_M3]])</f>
        <v>0</v>
      </c>
      <c r="BJ933" s="2">
        <f>(Table4[[#This Row],[Accept]]-Table4[[#This Row],[projected_M4]])</f>
        <v>0</v>
      </c>
    </row>
    <row r="934" spans="1:62" x14ac:dyDescent="0.3">
      <c r="A934">
        <v>16</v>
      </c>
      <c r="B934" t="s">
        <v>48</v>
      </c>
      <c r="C934">
        <v>1</v>
      </c>
      <c r="D934">
        <v>-2</v>
      </c>
      <c r="E934" s="22">
        <f>IF(Table4[[#This Row],[Trial]]="G1",Table4[[#This Row],[Balance]]/100,IF(Table4[[#This Row],[Trial]]="G2",Table4[[#This Row],[Balance]]/200,Table4[[#This Row],[Balance]]/500))</f>
        <v>0.78</v>
      </c>
      <c r="F934" s="22">
        <f>IF(Table4[[#This Row],[Net_Balance]]&gt;1,1+(Table4[[#This Row],[Net_Balance]]-1)/$F$974,1)</f>
        <v>1</v>
      </c>
      <c r="G934" s="22">
        <f>IF(Table4[[#This Row],[Net_Balance]]&lt;1,1-(1-Table4[[#This Row],[Net_Balance]])/$F$974,1)</f>
        <v>0.99685714285714289</v>
      </c>
      <c r="H934" s="22">
        <f>IF(Table4[[#This Row],[Net_Balance]]&gt;1,1+(Table4[[#This Row],[Net_Balance]]-1)/$H$974,1)</f>
        <v>1</v>
      </c>
      <c r="I934" s="22">
        <f>IF(Table4[[#This Row],[Net_Balance]]&lt;1,1-(1-Table4[[#This Row],[Net_Balance]])/$H$974,1)</f>
        <v>0.99780000000000002</v>
      </c>
      <c r="J934" s="22">
        <f>IF(Table4[[#This Row],[Net_Balance]]&gt;1,(Table4[[#This Row],[Net_Balance]]-1)/$J$974,0)</f>
        <v>0</v>
      </c>
      <c r="K934" s="22">
        <f>IF(Table4[[#This Row],[Net_Balance]]&lt;1,-(1-Table4[[#This Row],[Net_Balance]])/$J$974,0)</f>
        <v>-4.3999999999999994E-3</v>
      </c>
      <c r="L934" t="s">
        <v>110</v>
      </c>
      <c r="M934" t="s">
        <v>50</v>
      </c>
      <c r="N934" t="s">
        <v>5</v>
      </c>
      <c r="O934">
        <v>0</v>
      </c>
      <c r="P934">
        <v>0</v>
      </c>
      <c r="Q934">
        <v>390</v>
      </c>
      <c r="R934">
        <v>1665042272</v>
      </c>
      <c r="S934">
        <v>2</v>
      </c>
      <c r="T934" t="s">
        <v>117</v>
      </c>
      <c r="U934">
        <v>0</v>
      </c>
      <c r="V934">
        <v>-90</v>
      </c>
      <c r="W934">
        <v>0.5</v>
      </c>
      <c r="X934">
        <v>180</v>
      </c>
      <c r="Y934">
        <v>0.5</v>
      </c>
      <c r="Z934">
        <v>45</v>
      </c>
      <c r="AA934">
        <v>18225</v>
      </c>
      <c r="AB934">
        <v>135</v>
      </c>
      <c r="AC934">
        <v>4</v>
      </c>
      <c r="AD934">
        <v>0.75</v>
      </c>
      <c r="AE934">
        <v>0.25</v>
      </c>
      <c r="AF934">
        <v>2</v>
      </c>
      <c r="AG934">
        <v>0.05</v>
      </c>
      <c r="AH934">
        <v>0.2</v>
      </c>
      <c r="AI934">
        <v>0.42499999999999999</v>
      </c>
      <c r="AJ934">
        <v>0.57499999999999996</v>
      </c>
      <c r="AK934">
        <v>65.249999999999986</v>
      </c>
      <c r="AL934">
        <v>17814.9375</v>
      </c>
      <c r="AM934">
        <v>133.47260954967501</v>
      </c>
      <c r="AN934">
        <v>0.9</v>
      </c>
      <c r="AO934">
        <v>0.56330583577691229</v>
      </c>
      <c r="AP934">
        <v>0.43669416422308771</v>
      </c>
      <c r="AQ934" s="2">
        <f>Table4[[#This Row],[Gain]]^Table4[[#This Row],[θ]]</f>
        <v>180</v>
      </c>
      <c r="AR934" s="2">
        <f>-Table4[[#This Row],[λ]]*-Table4[[#This Row],[Loss]]^Table4[[#This Row],[θ]]</f>
        <v>180</v>
      </c>
      <c r="AS934" s="2">
        <f>Table4[[#This Row],[pie_gain]]*Table4[[#This Row],[v_n_w_g]]-Table4[[#This Row],[pie_loss]]*Table4[[#This Row],[v_n_w_l]]</f>
        <v>22.790100879688424</v>
      </c>
      <c r="AT934" s="2">
        <f>IF(Table4[[#This Row],[diff_v]]&gt;=1,1,0)</f>
        <v>1</v>
      </c>
      <c r="AU934" s="2">
        <f>Table4[[#This Row],[Gain]]^(Table4[[#This Row],[θ]]*Table4[[#This Row],[ω_p]])</f>
        <v>180</v>
      </c>
      <c r="AV934" s="2">
        <f>-Table4[[#This Row],[λ]]*-Table4[[#This Row],[Loss]]^(Table4[[#This Row],[θ]]*Table4[[#This Row],[ω_n]])</f>
        <v>177.472309144603</v>
      </c>
      <c r="AW934" s="2">
        <f>Table4[[#This Row],[v_n_w_g_w]]*Table4[[#This Row],[pie_gain]]-Table4[[#This Row],[v_n_w_l_w]]*Table4[[#This Row],[pie_loss]]</f>
        <v>23.893928725200354</v>
      </c>
      <c r="AX934" s="2">
        <f>IF(Table4[[#This Row],[diff_v_w]]&gt;=1,1,0)</f>
        <v>1</v>
      </c>
      <c r="AY934" s="2">
        <f>Table4[[#This Row],[Gain]]^(Table4[[#This Row],[θ]])*Table4[[#This Row],[ω_p2]]</f>
        <v>180</v>
      </c>
      <c r="AZ934" s="2">
        <f>-Table4[[#This Row],[λ]]*-Table4[[#This Row],[Loss]]^(Table4[[#This Row],[θ]])*Table4[[#This Row],[ω_n2]]</f>
        <v>179.60400000000001</v>
      </c>
      <c r="BA934" s="2">
        <f>Table4[[#This Row],[v_n_w_g_w2]]*Table4[[#This Row],[pie_gain]]-Table4[[#This Row],[v_n_w_l_w2]]*Table4[[#This Row],[pie_loss]]</f>
        <v>22.963031768720768</v>
      </c>
      <c r="BB934" s="2">
        <f>IF(Table4[[#This Row],[diff_v_w2]]&gt;=1,1,0)</f>
        <v>1</v>
      </c>
      <c r="BC934" s="2">
        <f>Table4[[#This Row],[Gain]]^(Table4[[#This Row],[θ]]+Table4[[#This Row],[ω_p3]])</f>
        <v>180</v>
      </c>
      <c r="BD934" s="2">
        <f>-Table4[[#This Row],[λ]]*-Table4[[#This Row],[Loss]]^(Table4[[#This Row],[θ]]+Table4[[#This Row],[ω_n3]])</f>
        <v>176.47119966224631</v>
      </c>
      <c r="BE934" s="2">
        <f>Table4[[#This Row],[v_n_w_g_w3]]*Table4[[#This Row],[pie_gain]]-Table4[[#This Row],[v_n_w_l_w3]]*Table4[[#This Row],[pie_loss]]</f>
        <v>24.33110739389393</v>
      </c>
      <c r="BF934" s="2">
        <f>IF(Table4[[#This Row],[diff_v_w3]]&gt;=1,1,0)</f>
        <v>1</v>
      </c>
      <c r="BG934" s="2">
        <f>(Table4[[#This Row],[Accept]]-Table4[[#This Row],[projected_M1]])</f>
        <v>-1</v>
      </c>
      <c r="BH934" s="2">
        <f>(Table4[[#This Row],[Accept]]-Table4[[#This Row],[projected_M2]])</f>
        <v>-1</v>
      </c>
      <c r="BI934" s="2">
        <f>(Table4[[#This Row],[Accept]]-Table4[[#This Row],[projected_M3]])</f>
        <v>-1</v>
      </c>
      <c r="BJ934" s="2">
        <f>(Table4[[#This Row],[Accept]]-Table4[[#This Row],[projected_M4]])</f>
        <v>-1</v>
      </c>
    </row>
    <row r="935" spans="1:62" x14ac:dyDescent="0.3">
      <c r="A935">
        <v>17</v>
      </c>
      <c r="B935" t="s">
        <v>48</v>
      </c>
      <c r="C935">
        <v>1</v>
      </c>
      <c r="D935">
        <v>-2</v>
      </c>
      <c r="E935" s="22">
        <f>IF(Table4[[#This Row],[Trial]]="G1",Table4[[#This Row],[Balance]]/100,IF(Table4[[#This Row],[Trial]]="G2",Table4[[#This Row],[Balance]]/200,Table4[[#This Row],[Balance]]/500))</f>
        <v>0.84</v>
      </c>
      <c r="F935" s="22">
        <f>IF(Table4[[#This Row],[Net_Balance]]&gt;1,1+(Table4[[#This Row],[Net_Balance]]-1)/$F$974,1)</f>
        <v>1</v>
      </c>
      <c r="G935" s="22">
        <f>IF(Table4[[#This Row],[Net_Balance]]&lt;1,1-(1-Table4[[#This Row],[Net_Balance]])/$F$974,1)</f>
        <v>0.99771428571428566</v>
      </c>
      <c r="H935" s="22">
        <f>IF(Table4[[#This Row],[Net_Balance]]&gt;1,1+(Table4[[#This Row],[Net_Balance]]-1)/$H$974,1)</f>
        <v>1</v>
      </c>
      <c r="I935" s="22">
        <f>IF(Table4[[#This Row],[Net_Balance]]&lt;1,1-(1-Table4[[#This Row],[Net_Balance]])/$H$974,1)</f>
        <v>0.99839999999999995</v>
      </c>
      <c r="J935" s="22">
        <f>IF(Table4[[#This Row],[Net_Balance]]&gt;1,(Table4[[#This Row],[Net_Balance]]-1)/$J$974,0)</f>
        <v>0</v>
      </c>
      <c r="K935" s="22">
        <f>IF(Table4[[#This Row],[Net_Balance]]&lt;1,-(1-Table4[[#This Row],[Net_Balance]])/$J$974,0)</f>
        <v>-3.2000000000000006E-3</v>
      </c>
      <c r="L935" t="s">
        <v>110</v>
      </c>
      <c r="M935" t="s">
        <v>84</v>
      </c>
      <c r="N935" t="s">
        <v>7</v>
      </c>
      <c r="O935">
        <v>1</v>
      </c>
      <c r="P935">
        <v>30</v>
      </c>
      <c r="Q935">
        <v>420</v>
      </c>
      <c r="R935">
        <v>1665042304</v>
      </c>
      <c r="S935">
        <v>32</v>
      </c>
      <c r="T935" t="s">
        <v>118</v>
      </c>
      <c r="U935">
        <v>1</v>
      </c>
      <c r="V935">
        <v>-10</v>
      </c>
      <c r="W935">
        <v>0.5</v>
      </c>
      <c r="X935">
        <v>30</v>
      </c>
      <c r="Y935">
        <v>0.5</v>
      </c>
      <c r="Z935">
        <v>10</v>
      </c>
      <c r="AA935">
        <v>400</v>
      </c>
      <c r="AB935">
        <v>20</v>
      </c>
      <c r="AC935">
        <v>4</v>
      </c>
      <c r="AD935">
        <v>0.25</v>
      </c>
      <c r="AE935">
        <v>0.75</v>
      </c>
      <c r="AF935">
        <v>2</v>
      </c>
      <c r="AG935">
        <v>0.5</v>
      </c>
      <c r="AH935">
        <v>0.25</v>
      </c>
      <c r="AI935">
        <v>0.625</v>
      </c>
      <c r="AJ935">
        <v>0.375</v>
      </c>
      <c r="AK935">
        <v>5</v>
      </c>
      <c r="AL935">
        <v>375</v>
      </c>
      <c r="AM935">
        <v>19.364916731037084</v>
      </c>
      <c r="AN935">
        <v>0.9</v>
      </c>
      <c r="AO935">
        <v>0.38419903534316502</v>
      </c>
      <c r="AP935">
        <v>0.61580096465683498</v>
      </c>
      <c r="AQ935" s="2">
        <f>Table4[[#This Row],[Gain]]^Table4[[#This Row],[θ]]</f>
        <v>30</v>
      </c>
      <c r="AR935" s="2">
        <f>-Table4[[#This Row],[λ]]*-Table4[[#This Row],[Loss]]^Table4[[#This Row],[θ]]</f>
        <v>20</v>
      </c>
      <c r="AS935" s="2">
        <f>Table4[[#This Row],[pie_gain]]*Table4[[#This Row],[v_n_w_g]]-Table4[[#This Row],[pie_loss]]*Table4[[#This Row],[v_n_w_l]]</f>
        <v>-0.79004823284174996</v>
      </c>
      <c r="AT935" s="2">
        <f>IF(Table4[[#This Row],[diff_v]]&gt;=1,1,0)</f>
        <v>0</v>
      </c>
      <c r="AU935" s="2">
        <f>Table4[[#This Row],[Gain]]^(Table4[[#This Row],[θ]]*Table4[[#This Row],[ω_p]])</f>
        <v>30</v>
      </c>
      <c r="AV935" s="2">
        <f>-Table4[[#This Row],[λ]]*-Table4[[#This Row],[Loss]]^(Table4[[#This Row],[θ]]*Table4[[#This Row],[ω_n]])</f>
        <v>19.895015478991851</v>
      </c>
      <c r="AW935" s="2">
        <f>Table4[[#This Row],[v_n_w_g_w]]*Table4[[#This Row],[pie_gain]]-Table4[[#This Row],[v_n_w_l_w]]*Table4[[#This Row],[pie_loss]]</f>
        <v>-0.72539866353089621</v>
      </c>
      <c r="AX935" s="2">
        <f>IF(Table4[[#This Row],[diff_v_w]]&gt;=1,1,0)</f>
        <v>0</v>
      </c>
      <c r="AY935" s="2">
        <f>Table4[[#This Row],[Gain]]^(Table4[[#This Row],[θ]])*Table4[[#This Row],[ω_p2]]</f>
        <v>30</v>
      </c>
      <c r="AZ935" s="2">
        <f>-Table4[[#This Row],[λ]]*-Table4[[#This Row],[Loss]]^(Table4[[#This Row],[θ]])*Table4[[#This Row],[ω_n2]]</f>
        <v>19.968</v>
      </c>
      <c r="BA935" s="2">
        <f>Table4[[#This Row],[v_n_w_g_w2]]*Table4[[#This Row],[pie_gain]]-Table4[[#This Row],[v_n_w_l_w2]]*Table4[[#This Row],[pie_loss]]</f>
        <v>-0.77034260197273063</v>
      </c>
      <c r="BB935" s="2">
        <f>IF(Table4[[#This Row],[diff_v_w2]]&gt;=1,1,0)</f>
        <v>0</v>
      </c>
      <c r="BC935" s="2">
        <f>Table4[[#This Row],[Gain]]^(Table4[[#This Row],[θ]]+Table4[[#This Row],[ω_p3]])</f>
        <v>30</v>
      </c>
      <c r="BD935" s="2">
        <f>-Table4[[#This Row],[λ]]*-Table4[[#This Row],[Loss]]^(Table4[[#This Row],[θ]]+Table4[[#This Row],[ω_n3]])</f>
        <v>19.853176137420622</v>
      </c>
      <c r="BE935" s="2">
        <f>Table4[[#This Row],[v_n_w_g_w3]]*Table4[[#This Row],[pie_gain]]-Table4[[#This Row],[v_n_w_l_w3]]*Table4[[#This Row],[pie_loss]]</f>
        <v>-0.69963395663072703</v>
      </c>
      <c r="BF935" s="2">
        <f>IF(Table4[[#This Row],[diff_v_w3]]&gt;=1,1,0)</f>
        <v>0</v>
      </c>
      <c r="BG935" s="2">
        <f>(Table4[[#This Row],[Accept]]-Table4[[#This Row],[projected_M1]])</f>
        <v>1</v>
      </c>
      <c r="BH935" s="2">
        <f>(Table4[[#This Row],[Accept]]-Table4[[#This Row],[projected_M2]])</f>
        <v>1</v>
      </c>
      <c r="BI935" s="2">
        <f>(Table4[[#This Row],[Accept]]-Table4[[#This Row],[projected_M3]])</f>
        <v>1</v>
      </c>
      <c r="BJ935" s="2">
        <f>(Table4[[#This Row],[Accept]]-Table4[[#This Row],[projected_M4]])</f>
        <v>1</v>
      </c>
    </row>
    <row r="936" spans="1:62" x14ac:dyDescent="0.3">
      <c r="A936">
        <v>19</v>
      </c>
      <c r="B936" t="s">
        <v>48</v>
      </c>
      <c r="C936">
        <v>1</v>
      </c>
      <c r="D936">
        <v>-2</v>
      </c>
      <c r="E936" s="22">
        <f>IF(Table4[[#This Row],[Trial]]="G1",Table4[[#This Row],[Balance]]/100,IF(Table4[[#This Row],[Trial]]="G2",Table4[[#This Row],[Balance]]/200,Table4[[#This Row],[Balance]]/500))</f>
        <v>0.84</v>
      </c>
      <c r="F936" s="22">
        <f>IF(Table4[[#This Row],[Net_Balance]]&gt;1,1+(Table4[[#This Row],[Net_Balance]]-1)/$F$974,1)</f>
        <v>1</v>
      </c>
      <c r="G936" s="22">
        <f>IF(Table4[[#This Row],[Net_Balance]]&lt;1,1-(1-Table4[[#This Row],[Net_Balance]])/$F$974,1)</f>
        <v>0.99771428571428566</v>
      </c>
      <c r="H936" s="22">
        <f>IF(Table4[[#This Row],[Net_Balance]]&gt;1,1+(Table4[[#This Row],[Net_Balance]]-1)/$H$974,1)</f>
        <v>1</v>
      </c>
      <c r="I936" s="22">
        <f>IF(Table4[[#This Row],[Net_Balance]]&lt;1,1-(1-Table4[[#This Row],[Net_Balance]])/$H$974,1)</f>
        <v>0.99839999999999995</v>
      </c>
      <c r="J936" s="22">
        <f>IF(Table4[[#This Row],[Net_Balance]]&gt;1,(Table4[[#This Row],[Net_Balance]]-1)/$J$974,0)</f>
        <v>0</v>
      </c>
      <c r="K936" s="22">
        <f>IF(Table4[[#This Row],[Net_Balance]]&lt;1,-(1-Table4[[#This Row],[Net_Balance]])/$J$974,0)</f>
        <v>-3.2000000000000006E-3</v>
      </c>
      <c r="L936" t="s">
        <v>110</v>
      </c>
      <c r="M936" t="s">
        <v>80</v>
      </c>
      <c r="N936" t="s">
        <v>5</v>
      </c>
      <c r="O936">
        <v>0</v>
      </c>
      <c r="P936">
        <v>0</v>
      </c>
      <c r="Q936">
        <v>420</v>
      </c>
      <c r="R936">
        <v>1665042312</v>
      </c>
      <c r="S936">
        <v>3</v>
      </c>
      <c r="T936" t="s">
        <v>118</v>
      </c>
      <c r="U936">
        <v>1</v>
      </c>
      <c r="V936">
        <v>-90</v>
      </c>
      <c r="W936">
        <v>0.5</v>
      </c>
      <c r="X936">
        <v>80</v>
      </c>
      <c r="Y936">
        <v>0.5</v>
      </c>
      <c r="Z936">
        <v>-5</v>
      </c>
      <c r="AA936">
        <v>7225</v>
      </c>
      <c r="AB936">
        <v>85</v>
      </c>
      <c r="AC936">
        <v>4</v>
      </c>
      <c r="AD936">
        <v>0.25</v>
      </c>
      <c r="AE936">
        <v>0.75</v>
      </c>
      <c r="AF936">
        <v>1</v>
      </c>
      <c r="AG936">
        <v>0.25</v>
      </c>
      <c r="AH936">
        <v>0.5</v>
      </c>
      <c r="AI936">
        <v>0.375</v>
      </c>
      <c r="AJ936">
        <v>0.625</v>
      </c>
      <c r="AK936">
        <v>16.25</v>
      </c>
      <c r="AL936">
        <v>6773.4375</v>
      </c>
      <c r="AM936">
        <v>82.300896106907615</v>
      </c>
      <c r="AN936">
        <v>0.9</v>
      </c>
      <c r="AO936">
        <v>0.60844334427391233</v>
      </c>
      <c r="AP936">
        <v>0.39155665572608767</v>
      </c>
      <c r="AQ936" s="2">
        <f>Table4[[#This Row],[Gain]]^Table4[[#This Row],[θ]]</f>
        <v>80</v>
      </c>
      <c r="AR936" s="2">
        <f>-Table4[[#This Row],[λ]]*-Table4[[#This Row],[Loss]]^Table4[[#This Row],[θ]]</f>
        <v>180</v>
      </c>
      <c r="AS936" s="2">
        <f>Table4[[#This Row],[pie_gain]]*Table4[[#This Row],[v_n_w_g]]-Table4[[#This Row],[pie_loss]]*Table4[[#This Row],[v_n_w_l]]</f>
        <v>-21.804730488782788</v>
      </c>
      <c r="AT936" s="2">
        <f>IF(Table4[[#This Row],[diff_v]]&gt;=1,1,0)</f>
        <v>0</v>
      </c>
      <c r="AU936" s="2">
        <f>Table4[[#This Row],[Gain]]^(Table4[[#This Row],[θ]]*Table4[[#This Row],[ω_p]])</f>
        <v>80</v>
      </c>
      <c r="AV936" s="2">
        <f>-Table4[[#This Row],[λ]]*-Table4[[#This Row],[Loss]]^(Table4[[#This Row],[θ]]*Table4[[#This Row],[ω_n]])</f>
        <v>178.15813800516526</v>
      </c>
      <c r="AW936" s="2">
        <f>Table4[[#This Row],[v_n_w_g_w]]*Table4[[#This Row],[pie_gain]]-Table4[[#This Row],[v_n_w_l_w]]*Table4[[#This Row],[pie_loss]]</f>
        <v>-21.083537165776313</v>
      </c>
      <c r="AX936" s="2">
        <f>IF(Table4[[#This Row],[diff_v_w]]&gt;=1,1,0)</f>
        <v>0</v>
      </c>
      <c r="AY936" s="2">
        <f>Table4[[#This Row],[Gain]]^(Table4[[#This Row],[θ]])*Table4[[#This Row],[ω_p2]]</f>
        <v>80</v>
      </c>
      <c r="AZ936" s="2">
        <f>-Table4[[#This Row],[λ]]*-Table4[[#This Row],[Loss]]^(Table4[[#This Row],[θ]])*Table4[[#This Row],[ω_n2]]</f>
        <v>179.71199999999999</v>
      </c>
      <c r="BA936" s="2">
        <f>Table4[[#This Row],[v_n_w_g_w2]]*Table4[[#This Row],[pie_gain]]-Table4[[#This Row],[v_n_w_l_w2]]*Table4[[#This Row],[pie_loss]]</f>
        <v>-21.691962171933675</v>
      </c>
      <c r="BB936" s="2">
        <f>IF(Table4[[#This Row],[diff_v_w2]]&gt;=1,1,0)</f>
        <v>0</v>
      </c>
      <c r="BC936" s="2">
        <f>Table4[[#This Row],[Gain]]^(Table4[[#This Row],[θ]]+Table4[[#This Row],[ω_p3]])</f>
        <v>80</v>
      </c>
      <c r="BD936" s="2">
        <f>-Table4[[#This Row],[λ]]*-Table4[[#This Row],[Loss]]^(Table4[[#This Row],[θ]]+Table4[[#This Row],[ω_n3]])</f>
        <v>177.42668120460405</v>
      </c>
      <c r="BE936" s="2">
        <f>Table4[[#This Row],[v_n_w_g_w3]]*Table4[[#This Row],[pie_gain]]-Table4[[#This Row],[v_n_w_l_w3]]*Table4[[#This Row],[pie_loss]]</f>
        <v>-20.797130387140477</v>
      </c>
      <c r="BF936" s="2">
        <f>IF(Table4[[#This Row],[diff_v_w3]]&gt;=1,1,0)</f>
        <v>0</v>
      </c>
      <c r="BG936" s="2">
        <f>(Table4[[#This Row],[Accept]]-Table4[[#This Row],[projected_M1]])</f>
        <v>0</v>
      </c>
      <c r="BH936" s="2">
        <f>(Table4[[#This Row],[Accept]]-Table4[[#This Row],[projected_M2]])</f>
        <v>0</v>
      </c>
      <c r="BI936" s="2">
        <f>(Table4[[#This Row],[Accept]]-Table4[[#This Row],[projected_M3]])</f>
        <v>0</v>
      </c>
      <c r="BJ936" s="2">
        <f>(Table4[[#This Row],[Accept]]-Table4[[#This Row],[projected_M4]])</f>
        <v>0</v>
      </c>
    </row>
    <row r="937" spans="1:62" x14ac:dyDescent="0.3">
      <c r="A937">
        <v>20</v>
      </c>
      <c r="B937" t="s">
        <v>48</v>
      </c>
      <c r="C937">
        <v>1</v>
      </c>
      <c r="D937">
        <v>-2</v>
      </c>
      <c r="E937" s="22">
        <f>IF(Table4[[#This Row],[Trial]]="G1",Table4[[#This Row],[Balance]]/100,IF(Table4[[#This Row],[Trial]]="G2",Table4[[#This Row],[Balance]]/200,Table4[[#This Row],[Balance]]/500))</f>
        <v>0.84</v>
      </c>
      <c r="F937" s="22">
        <f>IF(Table4[[#This Row],[Net_Balance]]&gt;1,1+(Table4[[#This Row],[Net_Balance]]-1)/$F$974,1)</f>
        <v>1</v>
      </c>
      <c r="G937" s="22">
        <f>IF(Table4[[#This Row],[Net_Balance]]&lt;1,1-(1-Table4[[#This Row],[Net_Balance]])/$F$974,1)</f>
        <v>0.99771428571428566</v>
      </c>
      <c r="H937" s="22">
        <f>IF(Table4[[#This Row],[Net_Balance]]&gt;1,1+(Table4[[#This Row],[Net_Balance]]-1)/$H$974,1)</f>
        <v>1</v>
      </c>
      <c r="I937" s="22">
        <f>IF(Table4[[#This Row],[Net_Balance]]&lt;1,1-(1-Table4[[#This Row],[Net_Balance]])/$H$974,1)</f>
        <v>0.99839999999999995</v>
      </c>
      <c r="J937" s="22">
        <f>IF(Table4[[#This Row],[Net_Balance]]&gt;1,(Table4[[#This Row],[Net_Balance]]-1)/$J$974,0)</f>
        <v>0</v>
      </c>
      <c r="K937" s="22">
        <f>IF(Table4[[#This Row],[Net_Balance]]&lt;1,-(1-Table4[[#This Row],[Net_Balance]])/$J$974,0)</f>
        <v>-3.2000000000000006E-3</v>
      </c>
      <c r="L937" t="s">
        <v>110</v>
      </c>
      <c r="M937" t="s">
        <v>54</v>
      </c>
      <c r="N937" t="s">
        <v>5</v>
      </c>
      <c r="O937">
        <v>0</v>
      </c>
      <c r="P937">
        <v>0</v>
      </c>
      <c r="Q937">
        <v>420</v>
      </c>
      <c r="R937">
        <v>1665042314</v>
      </c>
      <c r="S937">
        <v>2</v>
      </c>
      <c r="T937" t="s">
        <v>117</v>
      </c>
      <c r="U937">
        <v>0</v>
      </c>
      <c r="V937">
        <v>-50</v>
      </c>
      <c r="W937">
        <v>0.5</v>
      </c>
      <c r="X937">
        <v>40</v>
      </c>
      <c r="Y937">
        <v>0.5</v>
      </c>
      <c r="Z937">
        <v>-5</v>
      </c>
      <c r="AA937">
        <v>2025</v>
      </c>
      <c r="AB937">
        <v>45</v>
      </c>
      <c r="AC937">
        <v>4</v>
      </c>
      <c r="AD937">
        <v>0.25</v>
      </c>
      <c r="AE937">
        <v>0.75</v>
      </c>
      <c r="AF937">
        <v>1</v>
      </c>
      <c r="AG937">
        <v>0.25</v>
      </c>
      <c r="AH937">
        <v>0.5</v>
      </c>
      <c r="AI937">
        <v>0.375</v>
      </c>
      <c r="AJ937">
        <v>0.625</v>
      </c>
      <c r="AK937">
        <v>6.25</v>
      </c>
      <c r="AL937">
        <v>1898.4375</v>
      </c>
      <c r="AM937">
        <v>43.571062644833439</v>
      </c>
      <c r="AN937">
        <v>0.9</v>
      </c>
      <c r="AO937">
        <v>0.60844334427391233</v>
      </c>
      <c r="AP937">
        <v>0.39155665572608767</v>
      </c>
      <c r="AQ937" s="2">
        <f>Table4[[#This Row],[Gain]]^Table4[[#This Row],[θ]]</f>
        <v>40</v>
      </c>
      <c r="AR937" s="2">
        <f>-Table4[[#This Row],[λ]]*-Table4[[#This Row],[Loss]]^Table4[[#This Row],[θ]]</f>
        <v>100</v>
      </c>
      <c r="AS937" s="2">
        <f>Table4[[#This Row],[pie_gain]]*Table4[[#This Row],[v_n_w_g]]-Table4[[#This Row],[pie_loss]]*Table4[[#This Row],[v_n_w_l]]</f>
        <v>-14.817931801652275</v>
      </c>
      <c r="AT937" s="2">
        <f>IF(Table4[[#This Row],[diff_v]]&gt;=1,1,0)</f>
        <v>0</v>
      </c>
      <c r="AU937" s="2">
        <f>Table4[[#This Row],[Gain]]^(Table4[[#This Row],[θ]]*Table4[[#This Row],[ω_p]])</f>
        <v>40</v>
      </c>
      <c r="AV937" s="2">
        <f>-Table4[[#This Row],[λ]]*-Table4[[#This Row],[Loss]]^(Table4[[#This Row],[θ]]*Table4[[#This Row],[ω_n]])</f>
        <v>99.109809183693159</v>
      </c>
      <c r="AW937" s="2">
        <f>Table4[[#This Row],[v_n_w_g_w]]*Table4[[#This Row],[pie_gain]]-Table4[[#This Row],[v_n_w_l_w]]*Table4[[#This Row],[pie_loss]]</f>
        <v>-14.469371662661093</v>
      </c>
      <c r="AX937" s="2">
        <f>IF(Table4[[#This Row],[diff_v_w]]&gt;=1,1,0)</f>
        <v>0</v>
      </c>
      <c r="AY937" s="2">
        <f>Table4[[#This Row],[Gain]]^(Table4[[#This Row],[θ]])*Table4[[#This Row],[ω_p2]]</f>
        <v>40</v>
      </c>
      <c r="AZ937" s="2">
        <f>-Table4[[#This Row],[λ]]*-Table4[[#This Row],[Loss]]^(Table4[[#This Row],[θ]])*Table4[[#This Row],[ω_n2]]</f>
        <v>99.839999999999989</v>
      </c>
      <c r="BA937" s="2">
        <f>Table4[[#This Row],[v_n_w_g_w2]]*Table4[[#This Row],[pie_gain]]-Table4[[#This Row],[v_n_w_l_w2]]*Table4[[#This Row],[pie_loss]]</f>
        <v>-14.755282736736095</v>
      </c>
      <c r="BB937" s="2">
        <f>IF(Table4[[#This Row],[diff_v_w2]]&gt;=1,1,0)</f>
        <v>0</v>
      </c>
      <c r="BC937" s="2">
        <f>Table4[[#This Row],[Gain]]^(Table4[[#This Row],[θ]]+Table4[[#This Row],[ω_p3]])</f>
        <v>40</v>
      </c>
      <c r="BD937" s="2">
        <f>-Table4[[#This Row],[λ]]*-Table4[[#This Row],[Loss]]^(Table4[[#This Row],[θ]]+Table4[[#This Row],[ω_n3]])</f>
        <v>98.75595565279886</v>
      </c>
      <c r="BE937" s="2">
        <f>Table4[[#This Row],[v_n_w_g_w3]]*Table4[[#This Row],[pie_gain]]-Table4[[#This Row],[v_n_w_l_w3]]*Table4[[#This Row],[pie_loss]]</f>
        <v>-14.330817957487252</v>
      </c>
      <c r="BF937" s="2">
        <f>IF(Table4[[#This Row],[diff_v_w3]]&gt;=1,1,0)</f>
        <v>0</v>
      </c>
      <c r="BG937" s="2">
        <f>(Table4[[#This Row],[Accept]]-Table4[[#This Row],[projected_M1]])</f>
        <v>0</v>
      </c>
      <c r="BH937" s="2">
        <f>(Table4[[#This Row],[Accept]]-Table4[[#This Row],[projected_M2]])</f>
        <v>0</v>
      </c>
      <c r="BI937" s="2">
        <f>(Table4[[#This Row],[Accept]]-Table4[[#This Row],[projected_M3]])</f>
        <v>0</v>
      </c>
      <c r="BJ937" s="2">
        <f>(Table4[[#This Row],[Accept]]-Table4[[#This Row],[projected_M4]])</f>
        <v>0</v>
      </c>
    </row>
    <row r="938" spans="1:62" x14ac:dyDescent="0.3">
      <c r="A938">
        <v>22</v>
      </c>
      <c r="B938" t="s">
        <v>48</v>
      </c>
      <c r="C938">
        <v>1</v>
      </c>
      <c r="D938">
        <v>-2</v>
      </c>
      <c r="E938" s="22">
        <f>IF(Table4[[#This Row],[Trial]]="G1",Table4[[#This Row],[Balance]]/100,IF(Table4[[#This Row],[Trial]]="G2",Table4[[#This Row],[Balance]]/200,Table4[[#This Row],[Balance]]/500))</f>
        <v>0.82</v>
      </c>
      <c r="F938" s="22">
        <f>IF(Table4[[#This Row],[Net_Balance]]&gt;1,1+(Table4[[#This Row],[Net_Balance]]-1)/$F$974,1)</f>
        <v>1</v>
      </c>
      <c r="G938" s="22">
        <f>IF(Table4[[#This Row],[Net_Balance]]&lt;1,1-(1-Table4[[#This Row],[Net_Balance]])/$F$974,1)</f>
        <v>0.99742857142857144</v>
      </c>
      <c r="H938" s="22">
        <f>IF(Table4[[#This Row],[Net_Balance]]&gt;1,1+(Table4[[#This Row],[Net_Balance]]-1)/$H$974,1)</f>
        <v>1</v>
      </c>
      <c r="I938" s="22">
        <f>IF(Table4[[#This Row],[Net_Balance]]&lt;1,1-(1-Table4[[#This Row],[Net_Balance]])/$H$974,1)</f>
        <v>0.99819999999999998</v>
      </c>
      <c r="J938" s="22">
        <f>IF(Table4[[#This Row],[Net_Balance]]&gt;1,(Table4[[#This Row],[Net_Balance]]-1)/$J$974,0)</f>
        <v>0</v>
      </c>
      <c r="K938" s="22">
        <f>IF(Table4[[#This Row],[Net_Balance]]&lt;1,-(1-Table4[[#This Row],[Net_Balance]])/$J$974,0)</f>
        <v>-3.6000000000000008E-3</v>
      </c>
      <c r="L938" t="s">
        <v>110</v>
      </c>
      <c r="M938" t="s">
        <v>62</v>
      </c>
      <c r="N938" t="s">
        <v>7</v>
      </c>
      <c r="O938">
        <v>1</v>
      </c>
      <c r="P938">
        <v>-10</v>
      </c>
      <c r="Q938">
        <v>410</v>
      </c>
      <c r="R938">
        <v>1665042329</v>
      </c>
      <c r="S938">
        <v>8</v>
      </c>
      <c r="T938" t="s">
        <v>118</v>
      </c>
      <c r="U938">
        <v>1</v>
      </c>
      <c r="V938">
        <v>-10</v>
      </c>
      <c r="W938">
        <v>0.5</v>
      </c>
      <c r="X938">
        <v>20</v>
      </c>
      <c r="Y938">
        <v>0.5</v>
      </c>
      <c r="Z938">
        <v>5</v>
      </c>
      <c r="AA938">
        <v>225</v>
      </c>
      <c r="AB938">
        <v>15</v>
      </c>
      <c r="AC938">
        <v>4</v>
      </c>
      <c r="AD938">
        <v>0.25</v>
      </c>
      <c r="AE938">
        <v>0.75</v>
      </c>
      <c r="AF938">
        <v>2</v>
      </c>
      <c r="AG938">
        <v>0.5</v>
      </c>
      <c r="AH938">
        <v>0.25</v>
      </c>
      <c r="AI938">
        <v>0.625</v>
      </c>
      <c r="AJ938">
        <v>0.375</v>
      </c>
      <c r="AK938">
        <v>1.25</v>
      </c>
      <c r="AL938">
        <v>210.9375</v>
      </c>
      <c r="AM938">
        <v>14.523687548277813</v>
      </c>
      <c r="AN938">
        <v>0.9</v>
      </c>
      <c r="AO938">
        <v>0.38419903534316502</v>
      </c>
      <c r="AP938">
        <v>0.61580096465683498</v>
      </c>
      <c r="AQ938" s="2">
        <f>Table4[[#This Row],[Gain]]^Table4[[#This Row],[θ]]</f>
        <v>20</v>
      </c>
      <c r="AR938" s="2">
        <f>-Table4[[#This Row],[λ]]*-Table4[[#This Row],[Loss]]^Table4[[#This Row],[θ]]</f>
        <v>20</v>
      </c>
      <c r="AS938" s="2">
        <f>Table4[[#This Row],[pie_gain]]*Table4[[#This Row],[v_n_w_g]]-Table4[[#This Row],[pie_loss]]*Table4[[#This Row],[v_n_w_l]]</f>
        <v>-4.6320385862733993</v>
      </c>
      <c r="AT938" s="2">
        <f>IF(Table4[[#This Row],[diff_v]]&gt;=1,1,0)</f>
        <v>0</v>
      </c>
      <c r="AU938" s="2">
        <f>Table4[[#This Row],[Gain]]^(Table4[[#This Row],[θ]]*Table4[[#This Row],[ω_p]])</f>
        <v>20</v>
      </c>
      <c r="AV938" s="2">
        <f>-Table4[[#This Row],[λ]]*-Table4[[#This Row],[Loss]]^(Table4[[#This Row],[θ]]*Table4[[#This Row],[ω_n]])</f>
        <v>19.881931221675519</v>
      </c>
      <c r="AW938" s="2">
        <f>Table4[[#This Row],[v_n_w_g_w]]*Table4[[#This Row],[pie_gain]]-Table4[[#This Row],[v_n_w_l_w]]*Table4[[#This Row],[pie_loss]]</f>
        <v>-4.5593317186853302</v>
      </c>
      <c r="AX938" s="2">
        <f>IF(Table4[[#This Row],[diff_v_w]]&gt;=1,1,0)</f>
        <v>0</v>
      </c>
      <c r="AY938" s="2">
        <f>Table4[[#This Row],[Gain]]^(Table4[[#This Row],[θ]])*Table4[[#This Row],[ω_p2]]</f>
        <v>20</v>
      </c>
      <c r="AZ938" s="2">
        <f>-Table4[[#This Row],[λ]]*-Table4[[#This Row],[Loss]]^(Table4[[#This Row],[θ]])*Table4[[#This Row],[ω_n2]]</f>
        <v>19.963999999999999</v>
      </c>
      <c r="BA938" s="2">
        <f>Table4[[#This Row],[v_n_w_g_w2]]*Table4[[#This Row],[pie_gain]]-Table4[[#This Row],[v_n_w_l_w2]]*Table4[[#This Row],[pie_loss]]</f>
        <v>-4.6098697515457516</v>
      </c>
      <c r="BB938" s="2">
        <f>IF(Table4[[#This Row],[diff_v_w2]]&gt;=1,1,0)</f>
        <v>0</v>
      </c>
      <c r="BC938" s="2">
        <f>Table4[[#This Row],[Gain]]^(Table4[[#This Row],[θ]]+Table4[[#This Row],[ω_p3]])</f>
        <v>20</v>
      </c>
      <c r="BD938" s="2">
        <f>-Table4[[#This Row],[λ]]*-Table4[[#This Row],[Loss]]^(Table4[[#This Row],[θ]]+Table4[[#This Row],[ω_n3]])</f>
        <v>19.83489910462826</v>
      </c>
      <c r="BE938" s="2">
        <f>Table4[[#This Row],[v_n_w_g_w3]]*Table4[[#This Row],[pie_gain]]-Table4[[#This Row],[v_n_w_l_w3]]*Table4[[#This Row],[pie_loss]]</f>
        <v>-4.5303692956377741</v>
      </c>
      <c r="BF938" s="2">
        <f>IF(Table4[[#This Row],[diff_v_w3]]&gt;=1,1,0)</f>
        <v>0</v>
      </c>
      <c r="BG938" s="2">
        <f>(Table4[[#This Row],[Accept]]-Table4[[#This Row],[projected_M1]])</f>
        <v>1</v>
      </c>
      <c r="BH938" s="2">
        <f>(Table4[[#This Row],[Accept]]-Table4[[#This Row],[projected_M2]])</f>
        <v>1</v>
      </c>
      <c r="BI938" s="2">
        <f>(Table4[[#This Row],[Accept]]-Table4[[#This Row],[projected_M3]])</f>
        <v>1</v>
      </c>
      <c r="BJ938" s="2">
        <f>(Table4[[#This Row],[Accept]]-Table4[[#This Row],[projected_M4]])</f>
        <v>1</v>
      </c>
    </row>
    <row r="939" spans="1:62" x14ac:dyDescent="0.3">
      <c r="A939">
        <v>23</v>
      </c>
      <c r="B939" t="s">
        <v>48</v>
      </c>
      <c r="C939">
        <v>1</v>
      </c>
      <c r="D939">
        <v>-2</v>
      </c>
      <c r="E939" s="22">
        <f>IF(Table4[[#This Row],[Trial]]="G1",Table4[[#This Row],[Balance]]/100,IF(Table4[[#This Row],[Trial]]="G2",Table4[[#This Row],[Balance]]/200,Table4[[#This Row],[Balance]]/500))</f>
        <v>0.8</v>
      </c>
      <c r="F939" s="22">
        <f>IF(Table4[[#This Row],[Net_Balance]]&gt;1,1+(Table4[[#This Row],[Net_Balance]]-1)/$F$974,1)</f>
        <v>1</v>
      </c>
      <c r="G939" s="22">
        <f>IF(Table4[[#This Row],[Net_Balance]]&lt;1,1-(1-Table4[[#This Row],[Net_Balance]])/$F$974,1)</f>
        <v>0.99714285714285711</v>
      </c>
      <c r="H939" s="22">
        <f>IF(Table4[[#This Row],[Net_Balance]]&gt;1,1+(Table4[[#This Row],[Net_Balance]]-1)/$H$974,1)</f>
        <v>1</v>
      </c>
      <c r="I939" s="22">
        <f>IF(Table4[[#This Row],[Net_Balance]]&lt;1,1-(1-Table4[[#This Row],[Net_Balance]])/$H$974,1)</f>
        <v>0.998</v>
      </c>
      <c r="J939" s="22">
        <f>IF(Table4[[#This Row],[Net_Balance]]&gt;1,(Table4[[#This Row],[Net_Balance]]-1)/$J$974,0)</f>
        <v>0</v>
      </c>
      <c r="K939" s="22">
        <f>IF(Table4[[#This Row],[Net_Balance]]&lt;1,-(1-Table4[[#This Row],[Net_Balance]])/$J$974,0)</f>
        <v>-3.9999999999999992E-3</v>
      </c>
      <c r="L939" t="s">
        <v>110</v>
      </c>
      <c r="M939" t="s">
        <v>97</v>
      </c>
      <c r="N939" t="s">
        <v>7</v>
      </c>
      <c r="O939">
        <v>1</v>
      </c>
      <c r="P939">
        <v>-10</v>
      </c>
      <c r="Q939">
        <v>400</v>
      </c>
      <c r="R939">
        <v>1665042339</v>
      </c>
      <c r="S939">
        <v>10</v>
      </c>
      <c r="T939" t="s">
        <v>118</v>
      </c>
      <c r="U939">
        <v>1</v>
      </c>
      <c r="V939">
        <v>-10</v>
      </c>
      <c r="W939">
        <v>0.5</v>
      </c>
      <c r="X939">
        <v>10</v>
      </c>
      <c r="Y939">
        <v>0.5</v>
      </c>
      <c r="Z939">
        <v>0</v>
      </c>
      <c r="AA939">
        <v>100</v>
      </c>
      <c r="AB939">
        <v>10</v>
      </c>
      <c r="AC939">
        <v>4</v>
      </c>
      <c r="AD939">
        <v>0.25</v>
      </c>
      <c r="AE939">
        <v>0.75</v>
      </c>
      <c r="AF939">
        <v>1</v>
      </c>
      <c r="AG939">
        <v>0.25</v>
      </c>
      <c r="AH939">
        <v>0.5</v>
      </c>
      <c r="AI939">
        <v>0.375</v>
      </c>
      <c r="AJ939">
        <v>0.625</v>
      </c>
      <c r="AK939">
        <v>2.5</v>
      </c>
      <c r="AL939">
        <v>93.75</v>
      </c>
      <c r="AM939">
        <v>9.6824583655185421</v>
      </c>
      <c r="AN939">
        <v>0.9</v>
      </c>
      <c r="AO939">
        <v>0.60844334427391233</v>
      </c>
      <c r="AP939">
        <v>0.39155665572608767</v>
      </c>
      <c r="AQ939" s="2">
        <f>Table4[[#This Row],[Gain]]^Table4[[#This Row],[θ]]</f>
        <v>10</v>
      </c>
      <c r="AR939" s="2">
        <f>-Table4[[#This Row],[λ]]*-Table4[[#This Row],[Loss]]^Table4[[#This Row],[θ]]</f>
        <v>20</v>
      </c>
      <c r="AS939" s="2">
        <f>Table4[[#This Row],[pie_gain]]*Table4[[#This Row],[v_n_w_g]]-Table4[[#This Row],[pie_loss]]*Table4[[#This Row],[v_n_w_l]]</f>
        <v>-1.74669967178263</v>
      </c>
      <c r="AT939" s="2">
        <f>IF(Table4[[#This Row],[diff_v]]&gt;=1,1,0)</f>
        <v>0</v>
      </c>
      <c r="AU939" s="2">
        <f>Table4[[#This Row],[Gain]]^(Table4[[#This Row],[θ]]*Table4[[#This Row],[ω_p]])</f>
        <v>10</v>
      </c>
      <c r="AV939" s="2">
        <f>-Table4[[#This Row],[λ]]*-Table4[[#This Row],[Loss]]^(Table4[[#This Row],[θ]]*Table4[[#This Row],[ω_n]])</f>
        <v>19.86885556941855</v>
      </c>
      <c r="AW939" s="2">
        <f>Table4[[#This Row],[v_n_w_g_w]]*Table4[[#This Row],[pie_gain]]-Table4[[#This Row],[v_n_w_l_w]]*Table4[[#This Row],[pie_loss]]</f>
        <v>-1.6953491971270553</v>
      </c>
      <c r="AX939" s="2">
        <f>IF(Table4[[#This Row],[diff_v_w]]&gt;=1,1,0)</f>
        <v>0</v>
      </c>
      <c r="AY939" s="2">
        <f>Table4[[#This Row],[Gain]]^(Table4[[#This Row],[θ]])*Table4[[#This Row],[ω_p2]]</f>
        <v>10</v>
      </c>
      <c r="AZ939" s="2">
        <f>-Table4[[#This Row],[λ]]*-Table4[[#This Row],[Loss]]^(Table4[[#This Row],[θ]])*Table4[[#This Row],[ω_n2]]</f>
        <v>19.96</v>
      </c>
      <c r="BA939" s="2">
        <f>Table4[[#This Row],[v_n_w_g_w2]]*Table4[[#This Row],[pie_gain]]-Table4[[#This Row],[v_n_w_l_w2]]*Table4[[#This Row],[pie_loss]]</f>
        <v>-1.7310374055535869</v>
      </c>
      <c r="BB939" s="2">
        <f>IF(Table4[[#This Row],[diff_v_w2]]&gt;=1,1,0)</f>
        <v>0</v>
      </c>
      <c r="BC939" s="2">
        <f>Table4[[#This Row],[Gain]]^(Table4[[#This Row],[θ]]+Table4[[#This Row],[ω_p3]])</f>
        <v>10</v>
      </c>
      <c r="BD939" s="2">
        <f>-Table4[[#This Row],[λ]]*-Table4[[#This Row],[Loss]]^(Table4[[#This Row],[θ]]+Table4[[#This Row],[ω_n3]])</f>
        <v>19.816638897855352</v>
      </c>
      <c r="BE939" s="2">
        <f>Table4[[#This Row],[v_n_w_g_w3]]*Table4[[#This Row],[pie_gain]]-Table4[[#This Row],[v_n_w_l_w3]]*Table4[[#This Row],[pie_loss]]</f>
        <v>-1.6749034118366222</v>
      </c>
      <c r="BF939" s="2">
        <f>IF(Table4[[#This Row],[diff_v_w3]]&gt;=1,1,0)</f>
        <v>0</v>
      </c>
      <c r="BG939" s="2">
        <f>(Table4[[#This Row],[Accept]]-Table4[[#This Row],[projected_M1]])</f>
        <v>1</v>
      </c>
      <c r="BH939" s="2">
        <f>(Table4[[#This Row],[Accept]]-Table4[[#This Row],[projected_M2]])</f>
        <v>1</v>
      </c>
      <c r="BI939" s="2">
        <f>(Table4[[#This Row],[Accept]]-Table4[[#This Row],[projected_M3]])</f>
        <v>1</v>
      </c>
      <c r="BJ939" s="2">
        <f>(Table4[[#This Row],[Accept]]-Table4[[#This Row],[projected_M4]])</f>
        <v>1</v>
      </c>
    </row>
    <row r="940" spans="1:62" x14ac:dyDescent="0.3">
      <c r="A940">
        <v>24</v>
      </c>
      <c r="B940" t="s">
        <v>48</v>
      </c>
      <c r="C940">
        <v>1</v>
      </c>
      <c r="D940">
        <v>-2</v>
      </c>
      <c r="E940" s="22">
        <f>IF(Table4[[#This Row],[Trial]]="G1",Table4[[#This Row],[Balance]]/100,IF(Table4[[#This Row],[Trial]]="G2",Table4[[#This Row],[Balance]]/200,Table4[[#This Row],[Balance]]/500))</f>
        <v>0.8</v>
      </c>
      <c r="F940" s="22">
        <f>IF(Table4[[#This Row],[Net_Balance]]&gt;1,1+(Table4[[#This Row],[Net_Balance]]-1)/$F$974,1)</f>
        <v>1</v>
      </c>
      <c r="G940" s="22">
        <f>IF(Table4[[#This Row],[Net_Balance]]&lt;1,1-(1-Table4[[#This Row],[Net_Balance]])/$F$974,1)</f>
        <v>0.99714285714285711</v>
      </c>
      <c r="H940" s="22">
        <f>IF(Table4[[#This Row],[Net_Balance]]&gt;1,1+(Table4[[#This Row],[Net_Balance]]-1)/$H$974,1)</f>
        <v>1</v>
      </c>
      <c r="I940" s="22">
        <f>IF(Table4[[#This Row],[Net_Balance]]&lt;1,1-(1-Table4[[#This Row],[Net_Balance]])/$H$974,1)</f>
        <v>0.998</v>
      </c>
      <c r="J940" s="22">
        <f>IF(Table4[[#This Row],[Net_Balance]]&gt;1,(Table4[[#This Row],[Net_Balance]]-1)/$J$974,0)</f>
        <v>0</v>
      </c>
      <c r="K940" s="22">
        <f>IF(Table4[[#This Row],[Net_Balance]]&lt;1,-(1-Table4[[#This Row],[Net_Balance]])/$J$974,0)</f>
        <v>-3.9999999999999992E-3</v>
      </c>
      <c r="L940" t="s">
        <v>110</v>
      </c>
      <c r="M940" t="s">
        <v>88</v>
      </c>
      <c r="N940" t="s">
        <v>5</v>
      </c>
      <c r="O940">
        <v>0</v>
      </c>
      <c r="P940">
        <v>0</v>
      </c>
      <c r="Q940">
        <v>400</v>
      </c>
      <c r="R940">
        <v>1665042350</v>
      </c>
      <c r="S940">
        <v>11</v>
      </c>
      <c r="T940" t="s">
        <v>117</v>
      </c>
      <c r="U940">
        <v>0</v>
      </c>
      <c r="V940">
        <v>-50</v>
      </c>
      <c r="W940">
        <v>0.5</v>
      </c>
      <c r="X940">
        <v>60</v>
      </c>
      <c r="Y940">
        <v>0.5</v>
      </c>
      <c r="Z940">
        <v>5</v>
      </c>
      <c r="AA940">
        <v>3025</v>
      </c>
      <c r="AB940">
        <v>55</v>
      </c>
      <c r="AC940">
        <v>2</v>
      </c>
      <c r="AD940">
        <v>0.25</v>
      </c>
      <c r="AE940">
        <v>0.75</v>
      </c>
      <c r="AF940">
        <v>2</v>
      </c>
      <c r="AG940">
        <v>0.5</v>
      </c>
      <c r="AH940">
        <v>0.25</v>
      </c>
      <c r="AI940">
        <v>0.625</v>
      </c>
      <c r="AJ940">
        <v>0.375</v>
      </c>
      <c r="AK940">
        <v>-8.75</v>
      </c>
      <c r="AL940">
        <v>2835.9375</v>
      </c>
      <c r="AM940">
        <v>53.253521010351982</v>
      </c>
      <c r="AN940">
        <v>0.9</v>
      </c>
      <c r="AO940">
        <v>0.38419903534316502</v>
      </c>
      <c r="AP940">
        <v>0.61580096465683498</v>
      </c>
      <c r="AQ940" s="2">
        <f>Table4[[#This Row],[Gain]]^Table4[[#This Row],[θ]]</f>
        <v>60</v>
      </c>
      <c r="AR940" s="2">
        <f>-Table4[[#This Row],[λ]]*-Table4[[#This Row],[Loss]]^Table4[[#This Row],[θ]]</f>
        <v>100</v>
      </c>
      <c r="AS940" s="2">
        <f>Table4[[#This Row],[pie_gain]]*Table4[[#This Row],[v_n_w_g]]-Table4[[#This Row],[pie_loss]]*Table4[[#This Row],[v_n_w_l]]</f>
        <v>-38.528154345093597</v>
      </c>
      <c r="AT940" s="2">
        <f>IF(Table4[[#This Row],[diff_v]]&gt;=1,1,0)</f>
        <v>0</v>
      </c>
      <c r="AU940" s="2">
        <f>Table4[[#This Row],[Gain]]^(Table4[[#This Row],[θ]]*Table4[[#This Row],[ω_p]])</f>
        <v>60</v>
      </c>
      <c r="AV940" s="2">
        <f>-Table4[[#This Row],[λ]]*-Table4[[#This Row],[Loss]]^(Table4[[#This Row],[θ]]*Table4[[#This Row],[ω_n]])</f>
        <v>98.888502432972572</v>
      </c>
      <c r="AW940" s="2">
        <f>Table4[[#This Row],[v_n_w_g_w]]*Table4[[#This Row],[pie_gain]]-Table4[[#This Row],[v_n_w_l_w]]*Table4[[#This Row],[pie_loss]]</f>
        <v>-37.843693071104383</v>
      </c>
      <c r="AX940" s="2">
        <f>IF(Table4[[#This Row],[diff_v_w]]&gt;=1,1,0)</f>
        <v>0</v>
      </c>
      <c r="AY940" s="2">
        <f>Table4[[#This Row],[Gain]]^(Table4[[#This Row],[θ]])*Table4[[#This Row],[ω_p2]]</f>
        <v>60</v>
      </c>
      <c r="AZ940" s="2">
        <f>-Table4[[#This Row],[λ]]*-Table4[[#This Row],[Loss]]^(Table4[[#This Row],[θ]])*Table4[[#This Row],[ω_n2]]</f>
        <v>99.8</v>
      </c>
      <c r="BA940" s="2">
        <f>Table4[[#This Row],[v_n_w_g_w2]]*Table4[[#This Row],[pie_gain]]-Table4[[#This Row],[v_n_w_l_w2]]*Table4[[#This Row],[pie_loss]]</f>
        <v>-38.404994152162232</v>
      </c>
      <c r="BB940" s="2">
        <f>IF(Table4[[#This Row],[diff_v_w2]]&gt;=1,1,0)</f>
        <v>0</v>
      </c>
      <c r="BC940" s="2">
        <f>Table4[[#This Row],[Gain]]^(Table4[[#This Row],[θ]]+Table4[[#This Row],[ω_p3]])</f>
        <v>60</v>
      </c>
      <c r="BD940" s="2">
        <f>-Table4[[#This Row],[λ]]*-Table4[[#This Row],[Loss]]^(Table4[[#This Row],[θ]]+Table4[[#This Row],[ω_n3]])</f>
        <v>98.447370325479412</v>
      </c>
      <c r="BE940" s="2">
        <f>Table4[[#This Row],[v_n_w_g_w3]]*Table4[[#This Row],[pie_gain]]-Table4[[#This Row],[v_n_w_l_w3]]*Table4[[#This Row],[pie_loss]]</f>
        <v>-37.572043493768994</v>
      </c>
      <c r="BF940" s="2">
        <f>IF(Table4[[#This Row],[diff_v_w3]]&gt;=1,1,0)</f>
        <v>0</v>
      </c>
      <c r="BG940" s="2">
        <f>(Table4[[#This Row],[Accept]]-Table4[[#This Row],[projected_M1]])</f>
        <v>0</v>
      </c>
      <c r="BH940" s="2">
        <f>(Table4[[#This Row],[Accept]]-Table4[[#This Row],[projected_M2]])</f>
        <v>0</v>
      </c>
      <c r="BI940" s="2">
        <f>(Table4[[#This Row],[Accept]]-Table4[[#This Row],[projected_M3]])</f>
        <v>0</v>
      </c>
      <c r="BJ940" s="2">
        <f>(Table4[[#This Row],[Accept]]-Table4[[#This Row],[projected_M4]])</f>
        <v>0</v>
      </c>
    </row>
    <row r="941" spans="1:62" x14ac:dyDescent="0.3">
      <c r="A941">
        <v>26</v>
      </c>
      <c r="B941" t="s">
        <v>48</v>
      </c>
      <c r="C941">
        <v>1</v>
      </c>
      <c r="D941">
        <v>-2</v>
      </c>
      <c r="E941" s="22">
        <f>IF(Table4[[#This Row],[Trial]]="G1",Table4[[#This Row],[Balance]]/100,IF(Table4[[#This Row],[Trial]]="G2",Table4[[#This Row],[Balance]]/200,Table4[[#This Row],[Balance]]/500))</f>
        <v>0.82</v>
      </c>
      <c r="F941" s="22">
        <f>IF(Table4[[#This Row],[Net_Balance]]&gt;1,1+(Table4[[#This Row],[Net_Balance]]-1)/$F$974,1)</f>
        <v>1</v>
      </c>
      <c r="G941" s="22">
        <f>IF(Table4[[#This Row],[Net_Balance]]&lt;1,1-(1-Table4[[#This Row],[Net_Balance]])/$F$974,1)</f>
        <v>0.99742857142857144</v>
      </c>
      <c r="H941" s="22">
        <f>IF(Table4[[#This Row],[Net_Balance]]&gt;1,1+(Table4[[#This Row],[Net_Balance]]-1)/$H$974,1)</f>
        <v>1</v>
      </c>
      <c r="I941" s="22">
        <f>IF(Table4[[#This Row],[Net_Balance]]&lt;1,1-(1-Table4[[#This Row],[Net_Balance]])/$H$974,1)</f>
        <v>0.99819999999999998</v>
      </c>
      <c r="J941" s="22">
        <f>IF(Table4[[#This Row],[Net_Balance]]&gt;1,(Table4[[#This Row],[Net_Balance]]-1)/$J$974,0)</f>
        <v>0</v>
      </c>
      <c r="K941" s="22">
        <f>IF(Table4[[#This Row],[Net_Balance]]&lt;1,-(1-Table4[[#This Row],[Net_Balance]])/$J$974,0)</f>
        <v>-3.6000000000000008E-3</v>
      </c>
      <c r="L941" t="s">
        <v>110</v>
      </c>
      <c r="M941" t="s">
        <v>65</v>
      </c>
      <c r="N941" t="s">
        <v>7</v>
      </c>
      <c r="O941">
        <v>1</v>
      </c>
      <c r="P941">
        <v>10</v>
      </c>
      <c r="Q941">
        <v>410</v>
      </c>
      <c r="R941">
        <v>1665042360</v>
      </c>
      <c r="S941">
        <v>5</v>
      </c>
      <c r="T941" t="s">
        <v>118</v>
      </c>
      <c r="U941">
        <v>1</v>
      </c>
      <c r="V941">
        <v>-10</v>
      </c>
      <c r="W941">
        <v>0.5</v>
      </c>
      <c r="X941">
        <v>10</v>
      </c>
      <c r="Y941">
        <v>0.5</v>
      </c>
      <c r="Z941">
        <v>0</v>
      </c>
      <c r="AA941">
        <v>100</v>
      </c>
      <c r="AB941">
        <v>10</v>
      </c>
      <c r="AC941">
        <v>2</v>
      </c>
      <c r="AD941">
        <v>0.25</v>
      </c>
      <c r="AE941">
        <v>0.75</v>
      </c>
      <c r="AF941">
        <v>1</v>
      </c>
      <c r="AG941">
        <v>0.25</v>
      </c>
      <c r="AH941">
        <v>0.5</v>
      </c>
      <c r="AI941">
        <v>0.375</v>
      </c>
      <c r="AJ941">
        <v>0.625</v>
      </c>
      <c r="AK941">
        <v>2.5</v>
      </c>
      <c r="AL941">
        <v>93.75</v>
      </c>
      <c r="AM941">
        <v>9.6824583655185421</v>
      </c>
      <c r="AN941">
        <v>0.9</v>
      </c>
      <c r="AO941">
        <v>0.60844334427391233</v>
      </c>
      <c r="AP941">
        <v>0.39155665572608767</v>
      </c>
      <c r="AQ941" s="2">
        <f>Table4[[#This Row],[Gain]]^Table4[[#This Row],[θ]]</f>
        <v>10</v>
      </c>
      <c r="AR941" s="2">
        <f>-Table4[[#This Row],[λ]]*-Table4[[#This Row],[Loss]]^Table4[[#This Row],[θ]]</f>
        <v>20</v>
      </c>
      <c r="AS941" s="2">
        <f>Table4[[#This Row],[pie_gain]]*Table4[[#This Row],[v_n_w_g]]-Table4[[#This Row],[pie_loss]]*Table4[[#This Row],[v_n_w_l]]</f>
        <v>-1.74669967178263</v>
      </c>
      <c r="AT941" s="2">
        <f>IF(Table4[[#This Row],[diff_v]]&gt;=1,1,0)</f>
        <v>0</v>
      </c>
      <c r="AU941" s="2">
        <f>Table4[[#This Row],[Gain]]^(Table4[[#This Row],[θ]]*Table4[[#This Row],[ω_p]])</f>
        <v>10</v>
      </c>
      <c r="AV941" s="2">
        <f>-Table4[[#This Row],[λ]]*-Table4[[#This Row],[Loss]]^(Table4[[#This Row],[θ]]*Table4[[#This Row],[ω_n]])</f>
        <v>19.881931221675519</v>
      </c>
      <c r="AW941" s="2">
        <f>Table4[[#This Row],[v_n_w_g_w]]*Table4[[#This Row],[pie_gain]]-Table4[[#This Row],[v_n_w_l_w]]*Table4[[#This Row],[pie_loss]]</f>
        <v>-1.7004690557962316</v>
      </c>
      <c r="AX941" s="2">
        <f>IF(Table4[[#This Row],[diff_v_w]]&gt;=1,1,0)</f>
        <v>0</v>
      </c>
      <c r="AY941" s="2">
        <f>Table4[[#This Row],[Gain]]^(Table4[[#This Row],[θ]])*Table4[[#This Row],[ω_p2]]</f>
        <v>10</v>
      </c>
      <c r="AZ941" s="2">
        <f>-Table4[[#This Row],[λ]]*-Table4[[#This Row],[Loss]]^(Table4[[#This Row],[θ]])*Table4[[#This Row],[ω_n2]]</f>
        <v>19.963999999999999</v>
      </c>
      <c r="BA941" s="2">
        <f>Table4[[#This Row],[v_n_w_g_w2]]*Table4[[#This Row],[pie_gain]]-Table4[[#This Row],[v_n_w_l_w2]]*Table4[[#This Row],[pie_loss]]</f>
        <v>-1.7326036321764899</v>
      </c>
      <c r="BB941" s="2">
        <f>IF(Table4[[#This Row],[diff_v_w2]]&gt;=1,1,0)</f>
        <v>0</v>
      </c>
      <c r="BC941" s="2">
        <f>Table4[[#This Row],[Gain]]^(Table4[[#This Row],[θ]]+Table4[[#This Row],[ω_p3]])</f>
        <v>10</v>
      </c>
      <c r="BD941" s="2">
        <f>-Table4[[#This Row],[λ]]*-Table4[[#This Row],[Loss]]^(Table4[[#This Row],[θ]]+Table4[[#This Row],[ω_n3]])</f>
        <v>19.83489910462826</v>
      </c>
      <c r="BE941" s="2">
        <f>Table4[[#This Row],[v_n_w_g_w3]]*Table4[[#This Row],[pie_gain]]-Table4[[#This Row],[v_n_w_l_w3]]*Table4[[#This Row],[pie_loss]]</f>
        <v>-1.6820533173334891</v>
      </c>
      <c r="BF941" s="2">
        <f>IF(Table4[[#This Row],[diff_v_w3]]&gt;=1,1,0)</f>
        <v>0</v>
      </c>
      <c r="BG941" s="2">
        <f>(Table4[[#This Row],[Accept]]-Table4[[#This Row],[projected_M1]])</f>
        <v>1</v>
      </c>
      <c r="BH941" s="2">
        <f>(Table4[[#This Row],[Accept]]-Table4[[#This Row],[projected_M2]])</f>
        <v>1</v>
      </c>
      <c r="BI941" s="2">
        <f>(Table4[[#This Row],[Accept]]-Table4[[#This Row],[projected_M3]])</f>
        <v>1</v>
      </c>
      <c r="BJ941" s="2">
        <f>(Table4[[#This Row],[Accept]]-Table4[[#This Row],[projected_M4]])</f>
        <v>1</v>
      </c>
    </row>
    <row r="942" spans="1:62" x14ac:dyDescent="0.3">
      <c r="A942">
        <v>27</v>
      </c>
      <c r="B942" t="s">
        <v>48</v>
      </c>
      <c r="C942">
        <v>1</v>
      </c>
      <c r="D942">
        <v>-2</v>
      </c>
      <c r="E942" s="22">
        <f>IF(Table4[[#This Row],[Trial]]="G1",Table4[[#This Row],[Balance]]/100,IF(Table4[[#This Row],[Trial]]="G2",Table4[[#This Row],[Balance]]/200,Table4[[#This Row],[Balance]]/500))</f>
        <v>0.96</v>
      </c>
      <c r="F942" s="22">
        <f>IF(Table4[[#This Row],[Net_Balance]]&gt;1,1+(Table4[[#This Row],[Net_Balance]]-1)/$F$974,1)</f>
        <v>1</v>
      </c>
      <c r="G942" s="22">
        <f>IF(Table4[[#This Row],[Net_Balance]]&lt;1,1-(1-Table4[[#This Row],[Net_Balance]])/$F$974,1)</f>
        <v>0.99942857142857144</v>
      </c>
      <c r="H942" s="22">
        <f>IF(Table4[[#This Row],[Net_Balance]]&gt;1,1+(Table4[[#This Row],[Net_Balance]]-1)/$H$974,1)</f>
        <v>1</v>
      </c>
      <c r="I942" s="22">
        <f>IF(Table4[[#This Row],[Net_Balance]]&lt;1,1-(1-Table4[[#This Row],[Net_Balance]])/$H$974,1)</f>
        <v>0.99960000000000004</v>
      </c>
      <c r="J942" s="22">
        <f>IF(Table4[[#This Row],[Net_Balance]]&gt;1,(Table4[[#This Row],[Net_Balance]]-1)/$J$974,0)</f>
        <v>0</v>
      </c>
      <c r="K942" s="22">
        <f>IF(Table4[[#This Row],[Net_Balance]]&lt;1,-(1-Table4[[#This Row],[Net_Balance]])/$J$974,0)</f>
        <v>-8.0000000000000069E-4</v>
      </c>
      <c r="L942" t="s">
        <v>110</v>
      </c>
      <c r="M942" t="s">
        <v>81</v>
      </c>
      <c r="N942" t="s">
        <v>7</v>
      </c>
      <c r="O942">
        <v>1</v>
      </c>
      <c r="P942">
        <v>70</v>
      </c>
      <c r="Q942">
        <v>480</v>
      </c>
      <c r="R942">
        <v>1665042367</v>
      </c>
      <c r="S942">
        <v>7</v>
      </c>
      <c r="T942" t="s">
        <v>118</v>
      </c>
      <c r="U942">
        <v>1</v>
      </c>
      <c r="V942">
        <v>-50</v>
      </c>
      <c r="W942">
        <v>0.5</v>
      </c>
      <c r="X942">
        <v>70</v>
      </c>
      <c r="Y942">
        <v>0.5</v>
      </c>
      <c r="Z942">
        <v>10</v>
      </c>
      <c r="AA942">
        <v>3600</v>
      </c>
      <c r="AB942">
        <v>60</v>
      </c>
      <c r="AC942">
        <v>2</v>
      </c>
      <c r="AD942">
        <v>0.25</v>
      </c>
      <c r="AE942">
        <v>0.75</v>
      </c>
      <c r="AF942">
        <v>1</v>
      </c>
      <c r="AG942">
        <v>0.25</v>
      </c>
      <c r="AH942">
        <v>0.5</v>
      </c>
      <c r="AI942">
        <v>0.375</v>
      </c>
      <c r="AJ942">
        <v>0.625</v>
      </c>
      <c r="AK942">
        <v>25</v>
      </c>
      <c r="AL942">
        <v>3375</v>
      </c>
      <c r="AM942">
        <v>58.094750193111253</v>
      </c>
      <c r="AN942">
        <v>0.9</v>
      </c>
      <c r="AO942">
        <v>0.60844334427391233</v>
      </c>
      <c r="AP942">
        <v>0.39155665572608767</v>
      </c>
      <c r="AQ942" s="2">
        <f>Table4[[#This Row],[Gain]]^Table4[[#This Row],[θ]]</f>
        <v>70</v>
      </c>
      <c r="AR942" s="2">
        <f>-Table4[[#This Row],[λ]]*-Table4[[#This Row],[Loss]]^Table4[[#This Row],[θ]]</f>
        <v>100</v>
      </c>
      <c r="AS942" s="2">
        <f>Table4[[#This Row],[pie_gain]]*Table4[[#This Row],[v_n_w_g]]-Table4[[#This Row],[pie_loss]]*Table4[[#This Row],[v_n_w_l]]</f>
        <v>3.4353685265650924</v>
      </c>
      <c r="AT942" s="2">
        <f>IF(Table4[[#This Row],[diff_v]]&gt;=1,1,0)</f>
        <v>1</v>
      </c>
      <c r="AU942" s="2">
        <f>Table4[[#This Row],[Gain]]^(Table4[[#This Row],[θ]]*Table4[[#This Row],[ω_p]])</f>
        <v>70</v>
      </c>
      <c r="AV942" s="2">
        <f>-Table4[[#This Row],[λ]]*-Table4[[#This Row],[Loss]]^(Table4[[#This Row],[θ]]*Table4[[#This Row],[ω_n]])</f>
        <v>99.776705502166379</v>
      </c>
      <c r="AW942" s="2">
        <f>Table4[[#This Row],[v_n_w_g_w]]*Table4[[#This Row],[pie_gain]]-Table4[[#This Row],[v_n_w_l_w]]*Table4[[#This Row],[pie_loss]]</f>
        <v>3.5228009733788639</v>
      </c>
      <c r="AX942" s="2">
        <f>IF(Table4[[#This Row],[diff_v_w]]&gt;=1,1,0)</f>
        <v>1</v>
      </c>
      <c r="AY942" s="2">
        <f>Table4[[#This Row],[Gain]]^(Table4[[#This Row],[θ]])*Table4[[#This Row],[ω_p2]]</f>
        <v>70</v>
      </c>
      <c r="AZ942" s="2">
        <f>-Table4[[#This Row],[λ]]*-Table4[[#This Row],[Loss]]^(Table4[[#This Row],[θ]])*Table4[[#This Row],[ω_n2]]</f>
        <v>99.960000000000008</v>
      </c>
      <c r="BA942" s="2">
        <f>Table4[[#This Row],[v_n_w_g_w2]]*Table4[[#This Row],[pie_gain]]-Table4[[#This Row],[v_n_w_l_w2]]*Table4[[#This Row],[pie_loss]]</f>
        <v>3.4510307927941355</v>
      </c>
      <c r="BB942" s="2">
        <f>IF(Table4[[#This Row],[diff_v_w2]]&gt;=1,1,0)</f>
        <v>1</v>
      </c>
      <c r="BC942" s="2">
        <f>Table4[[#This Row],[Gain]]^(Table4[[#This Row],[θ]]+Table4[[#This Row],[ω_p3]])</f>
        <v>70</v>
      </c>
      <c r="BD942" s="2">
        <f>-Table4[[#This Row],[λ]]*-Table4[[#This Row],[Loss]]^(Table4[[#This Row],[θ]]+Table4[[#This Row],[ω_n3]])</f>
        <v>99.687527374648297</v>
      </c>
      <c r="BE942" s="2">
        <f>Table4[[#This Row],[v_n_w_g_w3]]*Table4[[#This Row],[pie_gain]]-Table4[[#This Row],[v_n_w_l_w3]]*Table4[[#This Row],[pie_loss]]</f>
        <v>3.5577192627537571</v>
      </c>
      <c r="BF942" s="2">
        <f>IF(Table4[[#This Row],[diff_v_w3]]&gt;=1,1,0)</f>
        <v>1</v>
      </c>
      <c r="BG942" s="2">
        <f>(Table4[[#This Row],[Accept]]-Table4[[#This Row],[projected_M1]])</f>
        <v>0</v>
      </c>
      <c r="BH942" s="2">
        <f>(Table4[[#This Row],[Accept]]-Table4[[#This Row],[projected_M2]])</f>
        <v>0</v>
      </c>
      <c r="BI942" s="2">
        <f>(Table4[[#This Row],[Accept]]-Table4[[#This Row],[projected_M3]])</f>
        <v>0</v>
      </c>
      <c r="BJ942" s="2">
        <f>(Table4[[#This Row],[Accept]]-Table4[[#This Row],[projected_M4]])</f>
        <v>0</v>
      </c>
    </row>
    <row r="943" spans="1:62" x14ac:dyDescent="0.3">
      <c r="A943">
        <v>28</v>
      </c>
      <c r="B943" t="s">
        <v>48</v>
      </c>
      <c r="C943">
        <v>1</v>
      </c>
      <c r="D943">
        <v>-2</v>
      </c>
      <c r="E943" s="22">
        <f>IF(Table4[[#This Row],[Trial]]="G1",Table4[[#This Row],[Balance]]/100,IF(Table4[[#This Row],[Trial]]="G2",Table4[[#This Row],[Balance]]/200,Table4[[#This Row],[Balance]]/500))</f>
        <v>0.96</v>
      </c>
      <c r="F943" s="22">
        <f>IF(Table4[[#This Row],[Net_Balance]]&gt;1,1+(Table4[[#This Row],[Net_Balance]]-1)/$F$974,1)</f>
        <v>1</v>
      </c>
      <c r="G943" s="22">
        <f>IF(Table4[[#This Row],[Net_Balance]]&lt;1,1-(1-Table4[[#This Row],[Net_Balance]])/$F$974,1)</f>
        <v>0.99942857142857144</v>
      </c>
      <c r="H943" s="22">
        <f>IF(Table4[[#This Row],[Net_Balance]]&gt;1,1+(Table4[[#This Row],[Net_Balance]]-1)/$H$974,1)</f>
        <v>1</v>
      </c>
      <c r="I943" s="22">
        <f>IF(Table4[[#This Row],[Net_Balance]]&lt;1,1-(1-Table4[[#This Row],[Net_Balance]])/$H$974,1)</f>
        <v>0.99960000000000004</v>
      </c>
      <c r="J943" s="22">
        <f>IF(Table4[[#This Row],[Net_Balance]]&gt;1,(Table4[[#This Row],[Net_Balance]]-1)/$J$974,0)</f>
        <v>0</v>
      </c>
      <c r="K943" s="22">
        <f>IF(Table4[[#This Row],[Net_Balance]]&lt;1,-(1-Table4[[#This Row],[Net_Balance]])/$J$974,0)</f>
        <v>-8.0000000000000069E-4</v>
      </c>
      <c r="L943" t="s">
        <v>110</v>
      </c>
      <c r="M943" t="s">
        <v>57</v>
      </c>
      <c r="N943" t="s">
        <v>5</v>
      </c>
      <c r="O943">
        <v>0</v>
      </c>
      <c r="P943">
        <v>0</v>
      </c>
      <c r="Q943">
        <v>480</v>
      </c>
      <c r="R943">
        <v>1665042373</v>
      </c>
      <c r="S943">
        <v>6</v>
      </c>
      <c r="T943" t="s">
        <v>117</v>
      </c>
      <c r="U943">
        <v>0</v>
      </c>
      <c r="V943">
        <v>-90</v>
      </c>
      <c r="W943">
        <v>0.5</v>
      </c>
      <c r="X943">
        <v>100</v>
      </c>
      <c r="Y943">
        <v>0.5</v>
      </c>
      <c r="Z943">
        <v>5</v>
      </c>
      <c r="AA943">
        <v>9025</v>
      </c>
      <c r="AB943">
        <v>95</v>
      </c>
      <c r="AC943">
        <v>2</v>
      </c>
      <c r="AD943">
        <v>0.25</v>
      </c>
      <c r="AE943">
        <v>0.75</v>
      </c>
      <c r="AF943">
        <v>2</v>
      </c>
      <c r="AG943">
        <v>0.5</v>
      </c>
      <c r="AH943">
        <v>0.25</v>
      </c>
      <c r="AI943">
        <v>0.625</v>
      </c>
      <c r="AJ943">
        <v>0.375</v>
      </c>
      <c r="AK943">
        <v>-18.75</v>
      </c>
      <c r="AL943">
        <v>8460.9375</v>
      </c>
      <c r="AM943">
        <v>91.983354472426157</v>
      </c>
      <c r="AN943">
        <v>0.9</v>
      </c>
      <c r="AO943">
        <v>0.38419903534316502</v>
      </c>
      <c r="AP943">
        <v>0.61580096465683498</v>
      </c>
      <c r="AQ943" s="2">
        <f>Table4[[#This Row],[Gain]]^Table4[[#This Row],[θ]]</f>
        <v>100</v>
      </c>
      <c r="AR943" s="2">
        <f>-Table4[[#This Row],[λ]]*-Table4[[#This Row],[Loss]]^Table4[[#This Row],[θ]]</f>
        <v>180</v>
      </c>
      <c r="AS943" s="2">
        <f>Table4[[#This Row],[pie_gain]]*Table4[[#This Row],[v_n_w_g]]-Table4[[#This Row],[pie_loss]]*Table4[[#This Row],[v_n_w_l]]</f>
        <v>-72.424270103913798</v>
      </c>
      <c r="AT943" s="2">
        <f>IF(Table4[[#This Row],[diff_v]]&gt;=1,1,0)</f>
        <v>0</v>
      </c>
      <c r="AU943" s="2">
        <f>Table4[[#This Row],[Gain]]^(Table4[[#This Row],[θ]]*Table4[[#This Row],[ω_p]])</f>
        <v>100</v>
      </c>
      <c r="AV943" s="2">
        <f>-Table4[[#This Row],[λ]]*-Table4[[#This Row],[Loss]]^(Table4[[#This Row],[θ]]*Table4[[#This Row],[ω_n]])</f>
        <v>179.53775697591553</v>
      </c>
      <c r="AW943" s="2">
        <f>Table4[[#This Row],[v_n_w_g_w]]*Table4[[#This Row],[pie_gain]]-Table4[[#This Row],[v_n_w_l_w]]*Table4[[#This Row],[pie_loss]]</f>
        <v>-72.139620403776689</v>
      </c>
      <c r="AX943" s="2">
        <f>IF(Table4[[#This Row],[diff_v_w]]&gt;=1,1,0)</f>
        <v>0</v>
      </c>
      <c r="AY943" s="2">
        <f>Table4[[#This Row],[Gain]]^(Table4[[#This Row],[θ]])*Table4[[#This Row],[ω_p2]]</f>
        <v>100</v>
      </c>
      <c r="AZ943" s="2">
        <f>-Table4[[#This Row],[λ]]*-Table4[[#This Row],[Loss]]^(Table4[[#This Row],[θ]])*Table4[[#This Row],[ω_n2]]</f>
        <v>179.928</v>
      </c>
      <c r="BA943" s="2">
        <f>Table4[[#This Row],[v_n_w_g_w2]]*Table4[[#This Row],[pie_gain]]-Table4[[#This Row],[v_n_w_l_w2]]*Table4[[#This Row],[pie_loss]]</f>
        <v>-72.379932434458496</v>
      </c>
      <c r="BB943" s="2">
        <f>IF(Table4[[#This Row],[diff_v_w2]]&gt;=1,1,0)</f>
        <v>0</v>
      </c>
      <c r="BC943" s="2">
        <f>Table4[[#This Row],[Gain]]^(Table4[[#This Row],[θ]]+Table4[[#This Row],[ω_p3]])</f>
        <v>100</v>
      </c>
      <c r="BD943" s="2">
        <f>-Table4[[#This Row],[λ]]*-Table4[[#This Row],[Loss]]^(Table4[[#This Row],[θ]]+Table4[[#This Row],[ω_n3]])</f>
        <v>179.35319231056371</v>
      </c>
      <c r="BE943" s="2">
        <f>Table4[[#This Row],[v_n_w_g_w3]]*Table4[[#This Row],[pie_gain]]-Table4[[#This Row],[v_n_w_l_w3]]*Table4[[#This Row],[pie_loss]]</f>
        <v>-72.025965304811464</v>
      </c>
      <c r="BF943" s="2">
        <f>IF(Table4[[#This Row],[diff_v_w3]]&gt;=1,1,0)</f>
        <v>0</v>
      </c>
      <c r="BG943" s="2">
        <f>(Table4[[#This Row],[Accept]]-Table4[[#This Row],[projected_M1]])</f>
        <v>0</v>
      </c>
      <c r="BH943" s="2">
        <f>(Table4[[#This Row],[Accept]]-Table4[[#This Row],[projected_M2]])</f>
        <v>0</v>
      </c>
      <c r="BI943" s="2">
        <f>(Table4[[#This Row],[Accept]]-Table4[[#This Row],[projected_M3]])</f>
        <v>0</v>
      </c>
      <c r="BJ943" s="2">
        <f>(Table4[[#This Row],[Accept]]-Table4[[#This Row],[projected_M4]])</f>
        <v>0</v>
      </c>
    </row>
    <row r="944" spans="1:62" x14ac:dyDescent="0.3">
      <c r="A944">
        <v>29</v>
      </c>
      <c r="B944" t="s">
        <v>48</v>
      </c>
      <c r="C944">
        <v>1</v>
      </c>
      <c r="D944">
        <v>-2</v>
      </c>
      <c r="E944" s="22">
        <f>IF(Table4[[#This Row],[Trial]]="G1",Table4[[#This Row],[Balance]]/100,IF(Table4[[#This Row],[Trial]]="G2",Table4[[#This Row],[Balance]]/200,Table4[[#This Row],[Balance]]/500))</f>
        <v>0.96</v>
      </c>
      <c r="F944" s="22">
        <f>IF(Table4[[#This Row],[Net_Balance]]&gt;1,1+(Table4[[#This Row],[Net_Balance]]-1)/$F$974,1)</f>
        <v>1</v>
      </c>
      <c r="G944" s="22">
        <f>IF(Table4[[#This Row],[Net_Balance]]&lt;1,1-(1-Table4[[#This Row],[Net_Balance]])/$F$974,1)</f>
        <v>0.99942857142857144</v>
      </c>
      <c r="H944" s="22">
        <f>IF(Table4[[#This Row],[Net_Balance]]&gt;1,1+(Table4[[#This Row],[Net_Balance]]-1)/$H$974,1)</f>
        <v>1</v>
      </c>
      <c r="I944" s="22">
        <f>IF(Table4[[#This Row],[Net_Balance]]&lt;1,1-(1-Table4[[#This Row],[Net_Balance]])/$H$974,1)</f>
        <v>0.99960000000000004</v>
      </c>
      <c r="J944" s="22">
        <f>IF(Table4[[#This Row],[Net_Balance]]&gt;1,(Table4[[#This Row],[Net_Balance]]-1)/$J$974,0)</f>
        <v>0</v>
      </c>
      <c r="K944" s="22">
        <f>IF(Table4[[#This Row],[Net_Balance]]&lt;1,-(1-Table4[[#This Row],[Net_Balance]])/$J$974,0)</f>
        <v>-8.0000000000000069E-4</v>
      </c>
      <c r="L944" t="s">
        <v>110</v>
      </c>
      <c r="M944" t="s">
        <v>98</v>
      </c>
      <c r="N944" t="s">
        <v>5</v>
      </c>
      <c r="O944">
        <v>0</v>
      </c>
      <c r="P944">
        <v>0</v>
      </c>
      <c r="Q944">
        <v>480</v>
      </c>
      <c r="R944">
        <v>1665042376</v>
      </c>
      <c r="S944">
        <v>3</v>
      </c>
      <c r="T944" t="s">
        <v>117</v>
      </c>
      <c r="U944">
        <v>0</v>
      </c>
      <c r="V944">
        <v>-10</v>
      </c>
      <c r="W944">
        <v>0.5</v>
      </c>
      <c r="X944">
        <v>0</v>
      </c>
      <c r="Y944">
        <v>0.5</v>
      </c>
      <c r="Z944">
        <v>-5</v>
      </c>
      <c r="AA944">
        <v>25</v>
      </c>
      <c r="AB944">
        <v>5</v>
      </c>
      <c r="AC944">
        <v>2</v>
      </c>
      <c r="AD944">
        <v>0.25</v>
      </c>
      <c r="AE944">
        <v>0.75</v>
      </c>
      <c r="AF944">
        <v>2</v>
      </c>
      <c r="AG944">
        <v>0.5</v>
      </c>
      <c r="AH944">
        <v>0.25</v>
      </c>
      <c r="AI944">
        <v>0.625</v>
      </c>
      <c r="AJ944">
        <v>0.375</v>
      </c>
      <c r="AK944">
        <v>-6.25</v>
      </c>
      <c r="AL944">
        <v>23.4375</v>
      </c>
      <c r="AM944">
        <v>4.8412291827592711</v>
      </c>
      <c r="AN944">
        <v>0.9</v>
      </c>
      <c r="AO944">
        <v>0.38419903534316502</v>
      </c>
      <c r="AP944">
        <v>0.61580096465683498</v>
      </c>
      <c r="AQ944" s="2">
        <f>Table4[[#This Row],[Gain]]^Table4[[#This Row],[θ]]</f>
        <v>0</v>
      </c>
      <c r="AR944" s="2">
        <f>-Table4[[#This Row],[λ]]*-Table4[[#This Row],[Loss]]^Table4[[#This Row],[θ]]</f>
        <v>20</v>
      </c>
      <c r="AS944" s="2">
        <f>Table4[[#This Row],[pie_gain]]*Table4[[#This Row],[v_n_w_g]]-Table4[[#This Row],[pie_loss]]*Table4[[#This Row],[v_n_w_l]]</f>
        <v>-12.3160192931367</v>
      </c>
      <c r="AT944" s="2">
        <f>IF(Table4[[#This Row],[diff_v]]&gt;=1,1,0)</f>
        <v>0</v>
      </c>
      <c r="AU944" s="2">
        <f>Table4[[#This Row],[Gain]]^(Table4[[#This Row],[θ]]*Table4[[#This Row],[ω_p]])</f>
        <v>0</v>
      </c>
      <c r="AV944" s="2">
        <f>-Table4[[#This Row],[λ]]*-Table4[[#This Row],[Loss]]^(Table4[[#This Row],[θ]]*Table4[[#This Row],[ω_n]])</f>
        <v>19.973702046524242</v>
      </c>
      <c r="AW944" s="2">
        <f>Table4[[#This Row],[v_n_w_g_w]]*Table4[[#This Row],[pie_gain]]-Table4[[#This Row],[v_n_w_l_w]]*Table4[[#This Row],[pie_loss]]</f>
        <v>-12.299824988017827</v>
      </c>
      <c r="AX944" s="2">
        <f>IF(Table4[[#This Row],[diff_v_w]]&gt;=1,1,0)</f>
        <v>0</v>
      </c>
      <c r="AY944" s="2">
        <f>Table4[[#This Row],[Gain]]^(Table4[[#This Row],[θ]])*Table4[[#This Row],[ω_p2]]</f>
        <v>0</v>
      </c>
      <c r="AZ944" s="2">
        <f>-Table4[[#This Row],[λ]]*-Table4[[#This Row],[Loss]]^(Table4[[#This Row],[θ]])*Table4[[#This Row],[ω_n2]]</f>
        <v>19.992000000000001</v>
      </c>
      <c r="BA944" s="2">
        <f>Table4[[#This Row],[v_n_w_g_w2]]*Table4[[#This Row],[pie_gain]]-Table4[[#This Row],[v_n_w_l_w2]]*Table4[[#This Row],[pie_loss]]</f>
        <v>-12.311092885419445</v>
      </c>
      <c r="BB944" s="2">
        <f>IF(Table4[[#This Row],[diff_v_w2]]&gt;=1,1,0)</f>
        <v>0</v>
      </c>
      <c r="BC944" s="2">
        <f>Table4[[#This Row],[Gain]]^(Table4[[#This Row],[θ]]+Table4[[#This Row],[ω_p3]])</f>
        <v>0</v>
      </c>
      <c r="BD944" s="2">
        <f>-Table4[[#This Row],[λ]]*-Table4[[#This Row],[Loss]]^(Table4[[#This Row],[θ]]+Table4[[#This Row],[ω_n3]])</f>
        <v>19.963192549834488</v>
      </c>
      <c r="BE944" s="2">
        <f>Table4[[#This Row],[v_n_w_g_w3]]*Table4[[#This Row],[pie_gain]]-Table4[[#This Row],[v_n_w_l_w3]]*Table4[[#This Row],[pie_loss]]</f>
        <v>-12.293353229818219</v>
      </c>
      <c r="BF944" s="2">
        <f>IF(Table4[[#This Row],[diff_v_w3]]&gt;=1,1,0)</f>
        <v>0</v>
      </c>
      <c r="BG944" s="2">
        <f>(Table4[[#This Row],[Accept]]-Table4[[#This Row],[projected_M1]])</f>
        <v>0</v>
      </c>
      <c r="BH944" s="2">
        <f>(Table4[[#This Row],[Accept]]-Table4[[#This Row],[projected_M2]])</f>
        <v>0</v>
      </c>
      <c r="BI944" s="2">
        <f>(Table4[[#This Row],[Accept]]-Table4[[#This Row],[projected_M3]])</f>
        <v>0</v>
      </c>
      <c r="BJ944" s="2">
        <f>(Table4[[#This Row],[Accept]]-Table4[[#This Row],[projected_M4]])</f>
        <v>0</v>
      </c>
    </row>
    <row r="945" spans="1:62" x14ac:dyDescent="0.3">
      <c r="A945">
        <v>30</v>
      </c>
      <c r="B945" t="s">
        <v>48</v>
      </c>
      <c r="C945">
        <v>1</v>
      </c>
      <c r="D945">
        <v>-2</v>
      </c>
      <c r="E945" s="22">
        <f>IF(Table4[[#This Row],[Trial]]="G1",Table4[[#This Row],[Balance]]/100,IF(Table4[[#This Row],[Trial]]="G2",Table4[[#This Row],[Balance]]/200,Table4[[#This Row],[Balance]]/500))</f>
        <v>0.96</v>
      </c>
      <c r="F945" s="22">
        <f>IF(Table4[[#This Row],[Net_Balance]]&gt;1,1+(Table4[[#This Row],[Net_Balance]]-1)/$F$974,1)</f>
        <v>1</v>
      </c>
      <c r="G945" s="22">
        <f>IF(Table4[[#This Row],[Net_Balance]]&lt;1,1-(1-Table4[[#This Row],[Net_Balance]])/$F$974,1)</f>
        <v>0.99942857142857144</v>
      </c>
      <c r="H945" s="22">
        <f>IF(Table4[[#This Row],[Net_Balance]]&gt;1,1+(Table4[[#This Row],[Net_Balance]]-1)/$H$974,1)</f>
        <v>1</v>
      </c>
      <c r="I945" s="22">
        <f>IF(Table4[[#This Row],[Net_Balance]]&lt;1,1-(1-Table4[[#This Row],[Net_Balance]])/$H$974,1)</f>
        <v>0.99960000000000004</v>
      </c>
      <c r="J945" s="22">
        <f>IF(Table4[[#This Row],[Net_Balance]]&gt;1,(Table4[[#This Row],[Net_Balance]]-1)/$J$974,0)</f>
        <v>0</v>
      </c>
      <c r="K945" s="22">
        <f>IF(Table4[[#This Row],[Net_Balance]]&lt;1,-(1-Table4[[#This Row],[Net_Balance]])/$J$974,0)</f>
        <v>-8.0000000000000069E-4</v>
      </c>
      <c r="L945" t="s">
        <v>110</v>
      </c>
      <c r="M945" t="s">
        <v>101</v>
      </c>
      <c r="N945" t="s">
        <v>5</v>
      </c>
      <c r="O945">
        <v>0</v>
      </c>
      <c r="P945">
        <v>0</v>
      </c>
      <c r="Q945">
        <v>480</v>
      </c>
      <c r="R945">
        <v>1665042379</v>
      </c>
      <c r="S945">
        <v>3</v>
      </c>
      <c r="T945" t="s">
        <v>118</v>
      </c>
      <c r="U945">
        <v>1</v>
      </c>
      <c r="V945">
        <v>-90</v>
      </c>
      <c r="W945">
        <v>0.5</v>
      </c>
      <c r="X945">
        <v>100</v>
      </c>
      <c r="Y945">
        <v>0.5</v>
      </c>
      <c r="Z945">
        <v>5</v>
      </c>
      <c r="AA945">
        <v>9025</v>
      </c>
      <c r="AB945">
        <v>95</v>
      </c>
      <c r="AC945">
        <v>2</v>
      </c>
      <c r="AD945">
        <v>0.25</v>
      </c>
      <c r="AE945">
        <v>0.75</v>
      </c>
      <c r="AF945">
        <v>2</v>
      </c>
      <c r="AG945">
        <v>0.5</v>
      </c>
      <c r="AH945">
        <v>0.25</v>
      </c>
      <c r="AI945">
        <v>0.625</v>
      </c>
      <c r="AJ945">
        <v>0.375</v>
      </c>
      <c r="AK945">
        <v>-18.75</v>
      </c>
      <c r="AL945">
        <v>8460.9375</v>
      </c>
      <c r="AM945">
        <v>91.983354472426157</v>
      </c>
      <c r="AN945">
        <v>0.9</v>
      </c>
      <c r="AO945">
        <v>0.38419903534316502</v>
      </c>
      <c r="AP945">
        <v>0.61580096465683498</v>
      </c>
      <c r="AQ945" s="2">
        <f>Table4[[#This Row],[Gain]]^Table4[[#This Row],[θ]]</f>
        <v>100</v>
      </c>
      <c r="AR945" s="2">
        <f>-Table4[[#This Row],[λ]]*-Table4[[#This Row],[Loss]]^Table4[[#This Row],[θ]]</f>
        <v>180</v>
      </c>
      <c r="AS945" s="2">
        <f>Table4[[#This Row],[pie_gain]]*Table4[[#This Row],[v_n_w_g]]-Table4[[#This Row],[pie_loss]]*Table4[[#This Row],[v_n_w_l]]</f>
        <v>-72.424270103913798</v>
      </c>
      <c r="AT945" s="2">
        <f>IF(Table4[[#This Row],[diff_v]]&gt;=1,1,0)</f>
        <v>0</v>
      </c>
      <c r="AU945" s="2">
        <f>Table4[[#This Row],[Gain]]^(Table4[[#This Row],[θ]]*Table4[[#This Row],[ω_p]])</f>
        <v>100</v>
      </c>
      <c r="AV945" s="2">
        <f>-Table4[[#This Row],[λ]]*-Table4[[#This Row],[Loss]]^(Table4[[#This Row],[θ]]*Table4[[#This Row],[ω_n]])</f>
        <v>179.53775697591553</v>
      </c>
      <c r="AW945" s="2">
        <f>Table4[[#This Row],[v_n_w_g_w]]*Table4[[#This Row],[pie_gain]]-Table4[[#This Row],[v_n_w_l_w]]*Table4[[#This Row],[pie_loss]]</f>
        <v>-72.139620403776689</v>
      </c>
      <c r="AX945" s="2">
        <f>IF(Table4[[#This Row],[diff_v_w]]&gt;=1,1,0)</f>
        <v>0</v>
      </c>
      <c r="AY945" s="2">
        <f>Table4[[#This Row],[Gain]]^(Table4[[#This Row],[θ]])*Table4[[#This Row],[ω_p2]]</f>
        <v>100</v>
      </c>
      <c r="AZ945" s="2">
        <f>-Table4[[#This Row],[λ]]*-Table4[[#This Row],[Loss]]^(Table4[[#This Row],[θ]])*Table4[[#This Row],[ω_n2]]</f>
        <v>179.928</v>
      </c>
      <c r="BA945" s="2">
        <f>Table4[[#This Row],[v_n_w_g_w2]]*Table4[[#This Row],[pie_gain]]-Table4[[#This Row],[v_n_w_l_w2]]*Table4[[#This Row],[pie_loss]]</f>
        <v>-72.379932434458496</v>
      </c>
      <c r="BB945" s="2">
        <f>IF(Table4[[#This Row],[diff_v_w2]]&gt;=1,1,0)</f>
        <v>0</v>
      </c>
      <c r="BC945" s="2">
        <f>Table4[[#This Row],[Gain]]^(Table4[[#This Row],[θ]]+Table4[[#This Row],[ω_p3]])</f>
        <v>100</v>
      </c>
      <c r="BD945" s="2">
        <f>-Table4[[#This Row],[λ]]*-Table4[[#This Row],[Loss]]^(Table4[[#This Row],[θ]]+Table4[[#This Row],[ω_n3]])</f>
        <v>179.35319231056371</v>
      </c>
      <c r="BE945" s="2">
        <f>Table4[[#This Row],[v_n_w_g_w3]]*Table4[[#This Row],[pie_gain]]-Table4[[#This Row],[v_n_w_l_w3]]*Table4[[#This Row],[pie_loss]]</f>
        <v>-72.025965304811464</v>
      </c>
      <c r="BF945" s="2">
        <f>IF(Table4[[#This Row],[diff_v_w3]]&gt;=1,1,0)</f>
        <v>0</v>
      </c>
      <c r="BG945" s="2">
        <f>(Table4[[#This Row],[Accept]]-Table4[[#This Row],[projected_M1]])</f>
        <v>0</v>
      </c>
      <c r="BH945" s="2">
        <f>(Table4[[#This Row],[Accept]]-Table4[[#This Row],[projected_M2]])</f>
        <v>0</v>
      </c>
      <c r="BI945" s="2">
        <f>(Table4[[#This Row],[Accept]]-Table4[[#This Row],[projected_M3]])</f>
        <v>0</v>
      </c>
      <c r="BJ945" s="2">
        <f>(Table4[[#This Row],[Accept]]-Table4[[#This Row],[projected_M4]])</f>
        <v>0</v>
      </c>
    </row>
    <row r="946" spans="1:62" x14ac:dyDescent="0.3">
      <c r="A946">
        <v>32</v>
      </c>
      <c r="B946" t="s">
        <v>48</v>
      </c>
      <c r="C946">
        <v>1</v>
      </c>
      <c r="D946">
        <v>-2</v>
      </c>
      <c r="E946" s="22">
        <f>IF(Table4[[#This Row],[Trial]]="G1",Table4[[#This Row],[Balance]]/100,IF(Table4[[#This Row],[Trial]]="G2",Table4[[#This Row],[Balance]]/200,Table4[[#This Row],[Balance]]/500))</f>
        <v>0.94</v>
      </c>
      <c r="F946" s="22">
        <f>IF(Table4[[#This Row],[Net_Balance]]&gt;1,1+(Table4[[#This Row],[Net_Balance]]-1)/$F$974,1)</f>
        <v>1</v>
      </c>
      <c r="G946" s="22">
        <f>IF(Table4[[#This Row],[Net_Balance]]&lt;1,1-(1-Table4[[#This Row],[Net_Balance]])/$F$974,1)</f>
        <v>0.99914285714285711</v>
      </c>
      <c r="H946" s="22">
        <f>IF(Table4[[#This Row],[Net_Balance]]&gt;1,1+(Table4[[#This Row],[Net_Balance]]-1)/$H$974,1)</f>
        <v>1</v>
      </c>
      <c r="I946" s="22">
        <f>IF(Table4[[#This Row],[Net_Balance]]&lt;1,1-(1-Table4[[#This Row],[Net_Balance]])/$H$974,1)</f>
        <v>0.99939999999999996</v>
      </c>
      <c r="J946" s="22">
        <f>IF(Table4[[#This Row],[Net_Balance]]&gt;1,(Table4[[#This Row],[Net_Balance]]-1)/$J$974,0)</f>
        <v>0</v>
      </c>
      <c r="K946" s="22">
        <f>IF(Table4[[#This Row],[Net_Balance]]&lt;1,-(1-Table4[[#This Row],[Net_Balance]])/$J$974,0)</f>
        <v>-1.200000000000001E-3</v>
      </c>
      <c r="L946" t="s">
        <v>110</v>
      </c>
      <c r="M946" t="s">
        <v>67</v>
      </c>
      <c r="N946" t="s">
        <v>7</v>
      </c>
      <c r="O946">
        <v>1</v>
      </c>
      <c r="P946">
        <v>-10</v>
      </c>
      <c r="Q946">
        <v>470</v>
      </c>
      <c r="R946">
        <v>1665042388</v>
      </c>
      <c r="S946">
        <v>4</v>
      </c>
      <c r="T946" t="s">
        <v>117</v>
      </c>
      <c r="U946">
        <v>0</v>
      </c>
      <c r="V946">
        <v>-10</v>
      </c>
      <c r="W946">
        <v>0.5</v>
      </c>
      <c r="X946">
        <v>20</v>
      </c>
      <c r="Y946">
        <v>0.5</v>
      </c>
      <c r="Z946">
        <v>5</v>
      </c>
      <c r="AA946">
        <v>225</v>
      </c>
      <c r="AB946">
        <v>15</v>
      </c>
      <c r="AC946">
        <v>4</v>
      </c>
      <c r="AD946">
        <v>0.25</v>
      </c>
      <c r="AE946">
        <v>0.75</v>
      </c>
      <c r="AF946">
        <v>2</v>
      </c>
      <c r="AG946">
        <v>0.5</v>
      </c>
      <c r="AH946">
        <v>0.25</v>
      </c>
      <c r="AI946">
        <v>0.625</v>
      </c>
      <c r="AJ946">
        <v>0.375</v>
      </c>
      <c r="AK946">
        <v>1.25</v>
      </c>
      <c r="AL946">
        <v>210.9375</v>
      </c>
      <c r="AM946">
        <v>14.523687548277813</v>
      </c>
      <c r="AN946">
        <v>0.9</v>
      </c>
      <c r="AO946">
        <v>0.38419903534316502</v>
      </c>
      <c r="AP946">
        <v>0.61580096465683498</v>
      </c>
      <c r="AQ946" s="2">
        <f>Table4[[#This Row],[Gain]]^Table4[[#This Row],[θ]]</f>
        <v>20</v>
      </c>
      <c r="AR946" s="2">
        <f>-Table4[[#This Row],[λ]]*-Table4[[#This Row],[Loss]]^Table4[[#This Row],[θ]]</f>
        <v>20</v>
      </c>
      <c r="AS946" s="2">
        <f>Table4[[#This Row],[pie_gain]]*Table4[[#This Row],[v_n_w_g]]-Table4[[#This Row],[pie_loss]]*Table4[[#This Row],[v_n_w_l]]</f>
        <v>-4.6320385862733993</v>
      </c>
      <c r="AT946" s="2">
        <f>IF(Table4[[#This Row],[diff_v]]&gt;=1,1,0)</f>
        <v>0</v>
      </c>
      <c r="AU946" s="2">
        <f>Table4[[#This Row],[Gain]]^(Table4[[#This Row],[θ]]*Table4[[#This Row],[ω_p]])</f>
        <v>20</v>
      </c>
      <c r="AV946" s="2">
        <f>-Table4[[#This Row],[λ]]*-Table4[[#This Row],[Loss]]^(Table4[[#This Row],[θ]]*Table4[[#This Row],[ω_n]])</f>
        <v>19.96056603979871</v>
      </c>
      <c r="AW946" s="2">
        <f>Table4[[#This Row],[v_n_w_g_w]]*Table4[[#This Row],[pie_gain]]-Table4[[#This Row],[v_n_w_l_w]]*Table4[[#This Row],[pie_loss]]</f>
        <v>-4.607755115541206</v>
      </c>
      <c r="AX946" s="2">
        <f>IF(Table4[[#This Row],[diff_v_w]]&gt;=1,1,0)</f>
        <v>0</v>
      </c>
      <c r="AY946" s="2">
        <f>Table4[[#This Row],[Gain]]^(Table4[[#This Row],[θ]])*Table4[[#This Row],[ω_p2]]</f>
        <v>20</v>
      </c>
      <c r="AZ946" s="2">
        <f>-Table4[[#This Row],[λ]]*-Table4[[#This Row],[Loss]]^(Table4[[#This Row],[θ]])*Table4[[#This Row],[ω_n2]]</f>
        <v>19.988</v>
      </c>
      <c r="BA946" s="2">
        <f>Table4[[#This Row],[v_n_w_g_w2]]*Table4[[#This Row],[pie_gain]]-Table4[[#This Row],[v_n_w_l_w2]]*Table4[[#This Row],[pie_loss]]</f>
        <v>-4.6246489746975161</v>
      </c>
      <c r="BB946" s="2">
        <f>IF(Table4[[#This Row],[diff_v_w2]]&gt;=1,1,0)</f>
        <v>0</v>
      </c>
      <c r="BC946" s="2">
        <f>Table4[[#This Row],[Gain]]^(Table4[[#This Row],[θ]]+Table4[[#This Row],[ω_p3]])</f>
        <v>20</v>
      </c>
      <c r="BD946" s="2">
        <f>-Table4[[#This Row],[λ]]*-Table4[[#This Row],[Loss]]^(Table4[[#This Row],[θ]]+Table4[[#This Row],[ω_n3]])</f>
        <v>19.944814234830993</v>
      </c>
      <c r="BE946" s="2">
        <f>Table4[[#This Row],[v_n_w_g_w3]]*Table4[[#This Row],[pie_gain]]-Table4[[#This Row],[v_n_w_l_w3]]*Table4[[#This Row],[pie_loss]]</f>
        <v>-4.5980551388469983</v>
      </c>
      <c r="BF946" s="2">
        <f>IF(Table4[[#This Row],[diff_v_w3]]&gt;=1,1,0)</f>
        <v>0</v>
      </c>
      <c r="BG946" s="2">
        <f>(Table4[[#This Row],[Accept]]-Table4[[#This Row],[projected_M1]])</f>
        <v>1</v>
      </c>
      <c r="BH946" s="2">
        <f>(Table4[[#This Row],[Accept]]-Table4[[#This Row],[projected_M2]])</f>
        <v>1</v>
      </c>
      <c r="BI946" s="2">
        <f>(Table4[[#This Row],[Accept]]-Table4[[#This Row],[projected_M3]])</f>
        <v>1</v>
      </c>
      <c r="BJ946" s="2">
        <f>(Table4[[#This Row],[Accept]]-Table4[[#This Row],[projected_M4]])</f>
        <v>1</v>
      </c>
    </row>
    <row r="947" spans="1:62" x14ac:dyDescent="0.3">
      <c r="A947">
        <v>34</v>
      </c>
      <c r="B947" t="s">
        <v>48</v>
      </c>
      <c r="C947">
        <v>1</v>
      </c>
      <c r="D947">
        <v>-2</v>
      </c>
      <c r="E947" s="22">
        <f>IF(Table4[[#This Row],[Trial]]="G1",Table4[[#This Row],[Balance]]/100,IF(Table4[[#This Row],[Trial]]="G2",Table4[[#This Row],[Balance]]/200,Table4[[#This Row],[Balance]]/500))</f>
        <v>0.94</v>
      </c>
      <c r="F947" s="22">
        <f>IF(Table4[[#This Row],[Net_Balance]]&gt;1,1+(Table4[[#This Row],[Net_Balance]]-1)/$F$974,1)</f>
        <v>1</v>
      </c>
      <c r="G947" s="22">
        <f>IF(Table4[[#This Row],[Net_Balance]]&lt;1,1-(1-Table4[[#This Row],[Net_Balance]])/$F$974,1)</f>
        <v>0.99914285714285711</v>
      </c>
      <c r="H947" s="22">
        <f>IF(Table4[[#This Row],[Net_Balance]]&gt;1,1+(Table4[[#This Row],[Net_Balance]]-1)/$H$974,1)</f>
        <v>1</v>
      </c>
      <c r="I947" s="22">
        <f>IF(Table4[[#This Row],[Net_Balance]]&lt;1,1-(1-Table4[[#This Row],[Net_Balance]])/$H$974,1)</f>
        <v>0.99939999999999996</v>
      </c>
      <c r="J947" s="22">
        <f>IF(Table4[[#This Row],[Net_Balance]]&gt;1,(Table4[[#This Row],[Net_Balance]]-1)/$J$974,0)</f>
        <v>0</v>
      </c>
      <c r="K947" s="22">
        <f>IF(Table4[[#This Row],[Net_Balance]]&lt;1,-(1-Table4[[#This Row],[Net_Balance]])/$J$974,0)</f>
        <v>-1.200000000000001E-3</v>
      </c>
      <c r="L947" t="s">
        <v>110</v>
      </c>
      <c r="M947" t="s">
        <v>64</v>
      </c>
      <c r="N947" t="s">
        <v>5</v>
      </c>
      <c r="O947">
        <v>0</v>
      </c>
      <c r="P947">
        <v>0</v>
      </c>
      <c r="Q947">
        <v>470</v>
      </c>
      <c r="R947">
        <v>1665042402</v>
      </c>
      <c r="S947">
        <v>8</v>
      </c>
      <c r="T947" t="s">
        <v>118</v>
      </c>
      <c r="U947">
        <v>1</v>
      </c>
      <c r="V947">
        <v>-50</v>
      </c>
      <c r="W947">
        <v>0.5</v>
      </c>
      <c r="X947">
        <v>60</v>
      </c>
      <c r="Y947">
        <v>0.5</v>
      </c>
      <c r="Z947">
        <v>5</v>
      </c>
      <c r="AA947">
        <v>3025</v>
      </c>
      <c r="AB947">
        <v>55</v>
      </c>
      <c r="AC947">
        <v>4</v>
      </c>
      <c r="AD947">
        <v>0.25</v>
      </c>
      <c r="AE947">
        <v>0.75</v>
      </c>
      <c r="AF947">
        <v>2</v>
      </c>
      <c r="AG947">
        <v>0.5</v>
      </c>
      <c r="AH947">
        <v>0.25</v>
      </c>
      <c r="AI947">
        <v>0.625</v>
      </c>
      <c r="AJ947">
        <v>0.375</v>
      </c>
      <c r="AK947">
        <v>-8.75</v>
      </c>
      <c r="AL947">
        <v>2835.9375</v>
      </c>
      <c r="AM947">
        <v>53.253521010351982</v>
      </c>
      <c r="AN947">
        <v>0.9</v>
      </c>
      <c r="AO947">
        <v>0.38419903534316502</v>
      </c>
      <c r="AP947">
        <v>0.61580096465683498</v>
      </c>
      <c r="AQ947" s="2">
        <f>Table4[[#This Row],[Gain]]^Table4[[#This Row],[θ]]</f>
        <v>60</v>
      </c>
      <c r="AR947" s="2">
        <f>-Table4[[#This Row],[λ]]*-Table4[[#This Row],[Loss]]^Table4[[#This Row],[θ]]</f>
        <v>100</v>
      </c>
      <c r="AS947" s="2">
        <f>Table4[[#This Row],[pie_gain]]*Table4[[#This Row],[v_n_w_g]]-Table4[[#This Row],[pie_loss]]*Table4[[#This Row],[v_n_w_l]]</f>
        <v>-38.528154345093597</v>
      </c>
      <c r="AT947" s="2">
        <f>IF(Table4[[#This Row],[diff_v]]&gt;=1,1,0)</f>
        <v>0</v>
      </c>
      <c r="AU947" s="2">
        <f>Table4[[#This Row],[Gain]]^(Table4[[#This Row],[θ]]*Table4[[#This Row],[ω_p]])</f>
        <v>60</v>
      </c>
      <c r="AV947" s="2">
        <f>-Table4[[#This Row],[λ]]*-Table4[[#This Row],[Loss]]^(Table4[[#This Row],[θ]]*Table4[[#This Row],[ω_n]])</f>
        <v>99.66524529951549</v>
      </c>
      <c r="AW947" s="2">
        <f>Table4[[#This Row],[v_n_w_g_w]]*Table4[[#This Row],[pie_gain]]-Table4[[#This Row],[v_n_w_l_w]]*Table4[[#This Row],[pie_loss]]</f>
        <v>-38.322012077611831</v>
      </c>
      <c r="AX947" s="2">
        <f>IF(Table4[[#This Row],[diff_v_w]]&gt;=1,1,0)</f>
        <v>0</v>
      </c>
      <c r="AY947" s="2">
        <f>Table4[[#This Row],[Gain]]^(Table4[[#This Row],[θ]])*Table4[[#This Row],[ω_p2]]</f>
        <v>60</v>
      </c>
      <c r="AZ947" s="2">
        <f>-Table4[[#This Row],[λ]]*-Table4[[#This Row],[Loss]]^(Table4[[#This Row],[θ]])*Table4[[#This Row],[ω_n2]]</f>
        <v>99.94</v>
      </c>
      <c r="BA947" s="2">
        <f>Table4[[#This Row],[v_n_w_g_w2]]*Table4[[#This Row],[pie_gain]]-Table4[[#This Row],[v_n_w_l_w2]]*Table4[[#This Row],[pie_loss]]</f>
        <v>-38.49120628721419</v>
      </c>
      <c r="BB947" s="2">
        <f>IF(Table4[[#This Row],[diff_v_w2]]&gt;=1,1,0)</f>
        <v>0</v>
      </c>
      <c r="BC947" s="2">
        <f>Table4[[#This Row],[Gain]]^(Table4[[#This Row],[θ]]+Table4[[#This Row],[ω_p3]])</f>
        <v>60</v>
      </c>
      <c r="BD947" s="2">
        <f>-Table4[[#This Row],[λ]]*-Table4[[#This Row],[Loss]]^(Table4[[#This Row],[θ]]+Table4[[#This Row],[ω_n3]])</f>
        <v>99.531657399662038</v>
      </c>
      <c r="BE947" s="2">
        <f>Table4[[#This Row],[v_n_w_g_w3]]*Table4[[#This Row],[pie_gain]]-Table4[[#This Row],[v_n_w_l_w3]]*Table4[[#This Row],[pie_loss]]</f>
        <v>-38.239748520015588</v>
      </c>
      <c r="BF947" s="2">
        <f>IF(Table4[[#This Row],[diff_v_w3]]&gt;=1,1,0)</f>
        <v>0</v>
      </c>
      <c r="BG947" s="2">
        <f>(Table4[[#This Row],[Accept]]-Table4[[#This Row],[projected_M1]])</f>
        <v>0</v>
      </c>
      <c r="BH947" s="2">
        <f>(Table4[[#This Row],[Accept]]-Table4[[#This Row],[projected_M2]])</f>
        <v>0</v>
      </c>
      <c r="BI947" s="2">
        <f>(Table4[[#This Row],[Accept]]-Table4[[#This Row],[projected_M3]])</f>
        <v>0</v>
      </c>
      <c r="BJ947" s="2">
        <f>(Table4[[#This Row],[Accept]]-Table4[[#This Row],[projected_M4]])</f>
        <v>0</v>
      </c>
    </row>
    <row r="948" spans="1:62" x14ac:dyDescent="0.3">
      <c r="A948">
        <v>35</v>
      </c>
      <c r="B948" t="s">
        <v>48</v>
      </c>
      <c r="C948">
        <v>1</v>
      </c>
      <c r="D948">
        <v>-2</v>
      </c>
      <c r="E948" s="22">
        <f>IF(Table4[[#This Row],[Trial]]="G1",Table4[[#This Row],[Balance]]/100,IF(Table4[[#This Row],[Trial]]="G2",Table4[[#This Row],[Balance]]/200,Table4[[#This Row],[Balance]]/500))</f>
        <v>0.94</v>
      </c>
      <c r="F948" s="22">
        <f>IF(Table4[[#This Row],[Net_Balance]]&gt;1,1+(Table4[[#This Row],[Net_Balance]]-1)/$F$974,1)</f>
        <v>1</v>
      </c>
      <c r="G948" s="22">
        <f>IF(Table4[[#This Row],[Net_Balance]]&lt;1,1-(1-Table4[[#This Row],[Net_Balance]])/$F$974,1)</f>
        <v>0.99914285714285711</v>
      </c>
      <c r="H948" s="22">
        <f>IF(Table4[[#This Row],[Net_Balance]]&gt;1,1+(Table4[[#This Row],[Net_Balance]]-1)/$H$974,1)</f>
        <v>1</v>
      </c>
      <c r="I948" s="22">
        <f>IF(Table4[[#This Row],[Net_Balance]]&lt;1,1-(1-Table4[[#This Row],[Net_Balance]])/$H$974,1)</f>
        <v>0.99939999999999996</v>
      </c>
      <c r="J948" s="22">
        <f>IF(Table4[[#This Row],[Net_Balance]]&gt;1,(Table4[[#This Row],[Net_Balance]]-1)/$J$974,0)</f>
        <v>0</v>
      </c>
      <c r="K948" s="22">
        <f>IF(Table4[[#This Row],[Net_Balance]]&lt;1,-(1-Table4[[#This Row],[Net_Balance]])/$J$974,0)</f>
        <v>-1.200000000000001E-3</v>
      </c>
      <c r="L948" t="s">
        <v>110</v>
      </c>
      <c r="M948" t="s">
        <v>91</v>
      </c>
      <c r="N948" t="s">
        <v>5</v>
      </c>
      <c r="O948">
        <v>0</v>
      </c>
      <c r="P948">
        <v>0</v>
      </c>
      <c r="Q948">
        <v>470</v>
      </c>
      <c r="R948">
        <v>1665042406</v>
      </c>
      <c r="S948">
        <v>4</v>
      </c>
      <c r="T948" t="s">
        <v>118</v>
      </c>
      <c r="U948">
        <v>1</v>
      </c>
      <c r="V948">
        <v>-90</v>
      </c>
      <c r="W948">
        <v>0.5</v>
      </c>
      <c r="X948">
        <v>100</v>
      </c>
      <c r="Y948">
        <v>0.5</v>
      </c>
      <c r="Z948">
        <v>5</v>
      </c>
      <c r="AA948">
        <v>9025</v>
      </c>
      <c r="AB948">
        <v>95</v>
      </c>
      <c r="AC948">
        <v>4</v>
      </c>
      <c r="AD948">
        <v>0.25</v>
      </c>
      <c r="AE948">
        <v>0.75</v>
      </c>
      <c r="AF948">
        <v>1</v>
      </c>
      <c r="AG948">
        <v>0.25</v>
      </c>
      <c r="AH948">
        <v>0.5</v>
      </c>
      <c r="AI948">
        <v>0.375</v>
      </c>
      <c r="AJ948">
        <v>0.625</v>
      </c>
      <c r="AK948">
        <v>28.75</v>
      </c>
      <c r="AL948">
        <v>8460.9375</v>
      </c>
      <c r="AM948">
        <v>91.983354472426157</v>
      </c>
      <c r="AN948">
        <v>0.9</v>
      </c>
      <c r="AO948">
        <v>0.60844334427391233</v>
      </c>
      <c r="AP948">
        <v>0.39155665572608767</v>
      </c>
      <c r="AQ948" s="2">
        <f>Table4[[#This Row],[Gain]]^Table4[[#This Row],[θ]]</f>
        <v>100</v>
      </c>
      <c r="AR948" s="2">
        <f>-Table4[[#This Row],[λ]]*-Table4[[#This Row],[Loss]]^Table4[[#This Row],[θ]]</f>
        <v>180</v>
      </c>
      <c r="AS948" s="2">
        <f>Table4[[#This Row],[pie_gain]]*Table4[[#This Row],[v_n_w_g]]-Table4[[#This Row],[pie_loss]]*Table4[[#This Row],[v_n_w_l]]</f>
        <v>-9.6358636033045428</v>
      </c>
      <c r="AT948" s="2">
        <f>IF(Table4[[#This Row],[diff_v]]&gt;=1,1,0)</f>
        <v>0</v>
      </c>
      <c r="AU948" s="2">
        <f>Table4[[#This Row],[Gain]]^(Table4[[#This Row],[θ]]*Table4[[#This Row],[ω_p]])</f>
        <v>100</v>
      </c>
      <c r="AV948" s="2">
        <f>-Table4[[#This Row],[λ]]*-Table4[[#This Row],[Loss]]^(Table4[[#This Row],[θ]]*Table4[[#This Row],[ω_n]])</f>
        <v>179.3070807975237</v>
      </c>
      <c r="AW948" s="2">
        <f>Table4[[#This Row],[v_n_w_g_w]]*Table4[[#This Row],[pie_gain]]-Table4[[#This Row],[v_n_w_l_w]]*Table4[[#This Row],[pie_loss]]</f>
        <v>-9.3645464776945317</v>
      </c>
      <c r="AX948" s="2">
        <f>IF(Table4[[#This Row],[diff_v_w]]&gt;=1,1,0)</f>
        <v>0</v>
      </c>
      <c r="AY948" s="2">
        <f>Table4[[#This Row],[Gain]]^(Table4[[#This Row],[θ]])*Table4[[#This Row],[ω_p2]]</f>
        <v>100</v>
      </c>
      <c r="AZ948" s="2">
        <f>-Table4[[#This Row],[λ]]*-Table4[[#This Row],[Loss]]^(Table4[[#This Row],[θ]])*Table4[[#This Row],[ω_n2]]</f>
        <v>179.892</v>
      </c>
      <c r="BA948" s="2">
        <f>Table4[[#This Row],[v_n_w_g_w2]]*Table4[[#This Row],[pie_gain]]-Table4[[#This Row],[v_n_w_l_w2]]*Table4[[#This Row],[pie_loss]]</f>
        <v>-9.5935754844861236</v>
      </c>
      <c r="BB948" s="2">
        <f>IF(Table4[[#This Row],[diff_v_w2]]&gt;=1,1,0)</f>
        <v>0</v>
      </c>
      <c r="BC948" s="2">
        <f>Table4[[#This Row],[Gain]]^(Table4[[#This Row],[θ]]+Table4[[#This Row],[ω_p3]])</f>
        <v>100</v>
      </c>
      <c r="BD948" s="2">
        <f>-Table4[[#This Row],[λ]]*-Table4[[#This Row],[Loss]]^(Table4[[#This Row],[θ]]+Table4[[#This Row],[ω_n3]])</f>
        <v>179.03066057226158</v>
      </c>
      <c r="BE948" s="2">
        <f>Table4[[#This Row],[v_n_w_g_w3]]*Table4[[#This Row],[pie_gain]]-Table4[[#This Row],[v_n_w_l_w3]]*Table4[[#This Row],[pie_loss]]</f>
        <v>-9.256312298715855</v>
      </c>
      <c r="BF948" s="2">
        <f>IF(Table4[[#This Row],[diff_v_w3]]&gt;=1,1,0)</f>
        <v>0</v>
      </c>
      <c r="BG948" s="2">
        <f>(Table4[[#This Row],[Accept]]-Table4[[#This Row],[projected_M1]])</f>
        <v>0</v>
      </c>
      <c r="BH948" s="2">
        <f>(Table4[[#This Row],[Accept]]-Table4[[#This Row],[projected_M2]])</f>
        <v>0</v>
      </c>
      <c r="BI948" s="2">
        <f>(Table4[[#This Row],[Accept]]-Table4[[#This Row],[projected_M3]])</f>
        <v>0</v>
      </c>
      <c r="BJ948" s="2">
        <f>(Table4[[#This Row],[Accept]]-Table4[[#This Row],[projected_M4]])</f>
        <v>0</v>
      </c>
    </row>
    <row r="949" spans="1:62" x14ac:dyDescent="0.3">
      <c r="A949">
        <v>36</v>
      </c>
      <c r="B949" t="s">
        <v>48</v>
      </c>
      <c r="C949">
        <v>1</v>
      </c>
      <c r="D949">
        <v>-2</v>
      </c>
      <c r="E949" s="22">
        <f>IF(Table4[[#This Row],[Trial]]="G1",Table4[[#This Row],[Balance]]/100,IF(Table4[[#This Row],[Trial]]="G2",Table4[[#This Row],[Balance]]/200,Table4[[#This Row],[Balance]]/500))</f>
        <v>0.94</v>
      </c>
      <c r="F949" s="22">
        <f>IF(Table4[[#This Row],[Net_Balance]]&gt;1,1+(Table4[[#This Row],[Net_Balance]]-1)/$F$974,1)</f>
        <v>1</v>
      </c>
      <c r="G949" s="22">
        <f>IF(Table4[[#This Row],[Net_Balance]]&lt;1,1-(1-Table4[[#This Row],[Net_Balance]])/$F$974,1)</f>
        <v>0.99914285714285711</v>
      </c>
      <c r="H949" s="22">
        <f>IF(Table4[[#This Row],[Net_Balance]]&gt;1,1+(Table4[[#This Row],[Net_Balance]]-1)/$H$974,1)</f>
        <v>1</v>
      </c>
      <c r="I949" s="22">
        <f>IF(Table4[[#This Row],[Net_Balance]]&lt;1,1-(1-Table4[[#This Row],[Net_Balance]])/$H$974,1)</f>
        <v>0.99939999999999996</v>
      </c>
      <c r="J949" s="22">
        <f>IF(Table4[[#This Row],[Net_Balance]]&gt;1,(Table4[[#This Row],[Net_Balance]]-1)/$J$974,0)</f>
        <v>0</v>
      </c>
      <c r="K949" s="22">
        <f>IF(Table4[[#This Row],[Net_Balance]]&lt;1,-(1-Table4[[#This Row],[Net_Balance]])/$J$974,0)</f>
        <v>-1.200000000000001E-3</v>
      </c>
      <c r="L949" t="s">
        <v>110</v>
      </c>
      <c r="M949" t="s">
        <v>63</v>
      </c>
      <c r="N949" t="s">
        <v>5</v>
      </c>
      <c r="O949">
        <v>0</v>
      </c>
      <c r="P949">
        <v>0</v>
      </c>
      <c r="Q949">
        <v>470</v>
      </c>
      <c r="R949">
        <v>1665042409</v>
      </c>
      <c r="S949">
        <v>3</v>
      </c>
      <c r="T949" t="s">
        <v>117</v>
      </c>
      <c r="U949">
        <v>0</v>
      </c>
      <c r="V949">
        <v>-50</v>
      </c>
      <c r="W949">
        <v>0.5</v>
      </c>
      <c r="X949">
        <v>60</v>
      </c>
      <c r="Y949">
        <v>0.5</v>
      </c>
      <c r="Z949">
        <v>5</v>
      </c>
      <c r="AA949">
        <v>3025</v>
      </c>
      <c r="AB949">
        <v>55</v>
      </c>
      <c r="AC949">
        <v>4</v>
      </c>
      <c r="AD949">
        <v>0.25</v>
      </c>
      <c r="AE949">
        <v>0.75</v>
      </c>
      <c r="AF949">
        <v>2</v>
      </c>
      <c r="AG949">
        <v>0.5</v>
      </c>
      <c r="AH949">
        <v>0.25</v>
      </c>
      <c r="AI949">
        <v>0.625</v>
      </c>
      <c r="AJ949">
        <v>0.375</v>
      </c>
      <c r="AK949">
        <v>-8.75</v>
      </c>
      <c r="AL949">
        <v>2835.9375</v>
      </c>
      <c r="AM949">
        <v>53.253521010351982</v>
      </c>
      <c r="AN949">
        <v>0.9</v>
      </c>
      <c r="AO949">
        <v>0.38419903534316502</v>
      </c>
      <c r="AP949">
        <v>0.61580096465683498</v>
      </c>
      <c r="AQ949" s="2">
        <f>Table4[[#This Row],[Gain]]^Table4[[#This Row],[θ]]</f>
        <v>60</v>
      </c>
      <c r="AR949" s="2">
        <f>-Table4[[#This Row],[λ]]*-Table4[[#This Row],[Loss]]^Table4[[#This Row],[θ]]</f>
        <v>100</v>
      </c>
      <c r="AS949" s="2">
        <f>Table4[[#This Row],[pie_gain]]*Table4[[#This Row],[v_n_w_g]]-Table4[[#This Row],[pie_loss]]*Table4[[#This Row],[v_n_w_l]]</f>
        <v>-38.528154345093597</v>
      </c>
      <c r="AT949" s="2">
        <f>IF(Table4[[#This Row],[diff_v]]&gt;=1,1,0)</f>
        <v>0</v>
      </c>
      <c r="AU949" s="2">
        <f>Table4[[#This Row],[Gain]]^(Table4[[#This Row],[θ]]*Table4[[#This Row],[ω_p]])</f>
        <v>60</v>
      </c>
      <c r="AV949" s="2">
        <f>-Table4[[#This Row],[λ]]*-Table4[[#This Row],[Loss]]^(Table4[[#This Row],[θ]]*Table4[[#This Row],[ω_n]])</f>
        <v>99.66524529951549</v>
      </c>
      <c r="AW949" s="2">
        <f>Table4[[#This Row],[v_n_w_g_w]]*Table4[[#This Row],[pie_gain]]-Table4[[#This Row],[v_n_w_l_w]]*Table4[[#This Row],[pie_loss]]</f>
        <v>-38.322012077611831</v>
      </c>
      <c r="AX949" s="2">
        <f>IF(Table4[[#This Row],[diff_v_w]]&gt;=1,1,0)</f>
        <v>0</v>
      </c>
      <c r="AY949" s="2">
        <f>Table4[[#This Row],[Gain]]^(Table4[[#This Row],[θ]])*Table4[[#This Row],[ω_p2]]</f>
        <v>60</v>
      </c>
      <c r="AZ949" s="2">
        <f>-Table4[[#This Row],[λ]]*-Table4[[#This Row],[Loss]]^(Table4[[#This Row],[θ]])*Table4[[#This Row],[ω_n2]]</f>
        <v>99.94</v>
      </c>
      <c r="BA949" s="2">
        <f>Table4[[#This Row],[v_n_w_g_w2]]*Table4[[#This Row],[pie_gain]]-Table4[[#This Row],[v_n_w_l_w2]]*Table4[[#This Row],[pie_loss]]</f>
        <v>-38.49120628721419</v>
      </c>
      <c r="BB949" s="2">
        <f>IF(Table4[[#This Row],[diff_v_w2]]&gt;=1,1,0)</f>
        <v>0</v>
      </c>
      <c r="BC949" s="2">
        <f>Table4[[#This Row],[Gain]]^(Table4[[#This Row],[θ]]+Table4[[#This Row],[ω_p3]])</f>
        <v>60</v>
      </c>
      <c r="BD949" s="2">
        <f>-Table4[[#This Row],[λ]]*-Table4[[#This Row],[Loss]]^(Table4[[#This Row],[θ]]+Table4[[#This Row],[ω_n3]])</f>
        <v>99.531657399662038</v>
      </c>
      <c r="BE949" s="2">
        <f>Table4[[#This Row],[v_n_w_g_w3]]*Table4[[#This Row],[pie_gain]]-Table4[[#This Row],[v_n_w_l_w3]]*Table4[[#This Row],[pie_loss]]</f>
        <v>-38.239748520015588</v>
      </c>
      <c r="BF949" s="2">
        <f>IF(Table4[[#This Row],[diff_v_w3]]&gt;=1,1,0)</f>
        <v>0</v>
      </c>
      <c r="BG949" s="2">
        <f>(Table4[[#This Row],[Accept]]-Table4[[#This Row],[projected_M1]])</f>
        <v>0</v>
      </c>
      <c r="BH949" s="2">
        <f>(Table4[[#This Row],[Accept]]-Table4[[#This Row],[projected_M2]])</f>
        <v>0</v>
      </c>
      <c r="BI949" s="2">
        <f>(Table4[[#This Row],[Accept]]-Table4[[#This Row],[projected_M3]])</f>
        <v>0</v>
      </c>
      <c r="BJ949" s="2">
        <f>(Table4[[#This Row],[Accept]]-Table4[[#This Row],[projected_M4]])</f>
        <v>0</v>
      </c>
    </row>
    <row r="950" spans="1:62" x14ac:dyDescent="0.3">
      <c r="A950">
        <v>37</v>
      </c>
      <c r="B950" t="s">
        <v>48</v>
      </c>
      <c r="C950">
        <v>1</v>
      </c>
      <c r="D950">
        <v>-2</v>
      </c>
      <c r="E950" s="22">
        <f>IF(Table4[[#This Row],[Trial]]="G1",Table4[[#This Row],[Balance]]/100,IF(Table4[[#This Row],[Trial]]="G2",Table4[[#This Row],[Balance]]/200,Table4[[#This Row],[Balance]]/500))</f>
        <v>0.94</v>
      </c>
      <c r="F950" s="22">
        <f>IF(Table4[[#This Row],[Net_Balance]]&gt;1,1+(Table4[[#This Row],[Net_Balance]]-1)/$F$974,1)</f>
        <v>1</v>
      </c>
      <c r="G950" s="22">
        <f>IF(Table4[[#This Row],[Net_Balance]]&lt;1,1-(1-Table4[[#This Row],[Net_Balance]])/$F$974,1)</f>
        <v>0.99914285714285711</v>
      </c>
      <c r="H950" s="22">
        <f>IF(Table4[[#This Row],[Net_Balance]]&gt;1,1+(Table4[[#This Row],[Net_Balance]]-1)/$H$974,1)</f>
        <v>1</v>
      </c>
      <c r="I950" s="22">
        <f>IF(Table4[[#This Row],[Net_Balance]]&lt;1,1-(1-Table4[[#This Row],[Net_Balance]])/$H$974,1)</f>
        <v>0.99939999999999996</v>
      </c>
      <c r="J950" s="22">
        <f>IF(Table4[[#This Row],[Net_Balance]]&gt;1,(Table4[[#This Row],[Net_Balance]]-1)/$J$974,0)</f>
        <v>0</v>
      </c>
      <c r="K950" s="22">
        <f>IF(Table4[[#This Row],[Net_Balance]]&lt;1,-(1-Table4[[#This Row],[Net_Balance]])/$J$974,0)</f>
        <v>-1.200000000000001E-3</v>
      </c>
      <c r="L950" t="s">
        <v>110</v>
      </c>
      <c r="M950" t="s">
        <v>53</v>
      </c>
      <c r="N950" t="s">
        <v>5</v>
      </c>
      <c r="O950">
        <v>0</v>
      </c>
      <c r="P950">
        <v>0</v>
      </c>
      <c r="Q950">
        <v>470</v>
      </c>
      <c r="R950">
        <v>1665042411</v>
      </c>
      <c r="S950">
        <v>2</v>
      </c>
      <c r="T950" t="s">
        <v>118</v>
      </c>
      <c r="U950">
        <v>1</v>
      </c>
      <c r="V950">
        <v>-10</v>
      </c>
      <c r="W950">
        <v>0.5</v>
      </c>
      <c r="X950">
        <v>0</v>
      </c>
      <c r="Y950">
        <v>0.5</v>
      </c>
      <c r="Z950">
        <v>-5</v>
      </c>
      <c r="AA950">
        <v>25</v>
      </c>
      <c r="AB950">
        <v>5</v>
      </c>
      <c r="AC950">
        <v>4</v>
      </c>
      <c r="AD950">
        <v>0.25</v>
      </c>
      <c r="AE950">
        <v>0.75</v>
      </c>
      <c r="AF950">
        <v>2</v>
      </c>
      <c r="AG950">
        <v>0.5</v>
      </c>
      <c r="AH950">
        <v>0.25</v>
      </c>
      <c r="AI950">
        <v>0.625</v>
      </c>
      <c r="AJ950">
        <v>0.375</v>
      </c>
      <c r="AK950">
        <v>-6.25</v>
      </c>
      <c r="AL950">
        <v>23.4375</v>
      </c>
      <c r="AM950">
        <v>4.8412291827592711</v>
      </c>
      <c r="AN950">
        <v>0.9</v>
      </c>
      <c r="AO950">
        <v>0.38419903534316502</v>
      </c>
      <c r="AP950">
        <v>0.61580096465683498</v>
      </c>
      <c r="AQ950" s="2">
        <f>Table4[[#This Row],[Gain]]^Table4[[#This Row],[θ]]</f>
        <v>0</v>
      </c>
      <c r="AR950" s="2">
        <f>-Table4[[#This Row],[λ]]*-Table4[[#This Row],[Loss]]^Table4[[#This Row],[θ]]</f>
        <v>20</v>
      </c>
      <c r="AS950" s="2">
        <f>Table4[[#This Row],[pie_gain]]*Table4[[#This Row],[v_n_w_g]]-Table4[[#This Row],[pie_loss]]*Table4[[#This Row],[v_n_w_l]]</f>
        <v>-12.3160192931367</v>
      </c>
      <c r="AT950" s="2">
        <f>IF(Table4[[#This Row],[diff_v]]&gt;=1,1,0)</f>
        <v>0</v>
      </c>
      <c r="AU950" s="2">
        <f>Table4[[#This Row],[Gain]]^(Table4[[#This Row],[θ]]*Table4[[#This Row],[ω_p]])</f>
        <v>0</v>
      </c>
      <c r="AV950" s="2">
        <f>-Table4[[#This Row],[λ]]*-Table4[[#This Row],[Loss]]^(Table4[[#This Row],[θ]]*Table4[[#This Row],[ω_n]])</f>
        <v>19.96056603979871</v>
      </c>
      <c r="AW950" s="2">
        <f>Table4[[#This Row],[v_n_w_g_w]]*Table4[[#This Row],[pie_gain]]-Table4[[#This Row],[v_n_w_l_w]]*Table4[[#This Row],[pie_loss]]</f>
        <v>-12.291735822404506</v>
      </c>
      <c r="AX950" s="2">
        <f>IF(Table4[[#This Row],[diff_v_w]]&gt;=1,1,0)</f>
        <v>0</v>
      </c>
      <c r="AY950" s="2">
        <f>Table4[[#This Row],[Gain]]^(Table4[[#This Row],[θ]])*Table4[[#This Row],[ω_p2]]</f>
        <v>0</v>
      </c>
      <c r="AZ950" s="2">
        <f>-Table4[[#This Row],[λ]]*-Table4[[#This Row],[Loss]]^(Table4[[#This Row],[θ]])*Table4[[#This Row],[ω_n2]]</f>
        <v>19.988</v>
      </c>
      <c r="BA950" s="2">
        <f>Table4[[#This Row],[v_n_w_g_w2]]*Table4[[#This Row],[pie_gain]]-Table4[[#This Row],[v_n_w_l_w2]]*Table4[[#This Row],[pie_loss]]</f>
        <v>-12.308629681560816</v>
      </c>
      <c r="BB950" s="2">
        <f>IF(Table4[[#This Row],[diff_v_w2]]&gt;=1,1,0)</f>
        <v>0</v>
      </c>
      <c r="BC950" s="2">
        <f>Table4[[#This Row],[Gain]]^(Table4[[#This Row],[θ]]+Table4[[#This Row],[ω_p3]])</f>
        <v>0</v>
      </c>
      <c r="BD950" s="2">
        <f>-Table4[[#This Row],[λ]]*-Table4[[#This Row],[Loss]]^(Table4[[#This Row],[θ]]+Table4[[#This Row],[ω_n3]])</f>
        <v>19.944814234830993</v>
      </c>
      <c r="BE950" s="2">
        <f>Table4[[#This Row],[v_n_w_g_w3]]*Table4[[#This Row],[pie_gain]]-Table4[[#This Row],[v_n_w_l_w3]]*Table4[[#This Row],[pie_loss]]</f>
        <v>-12.282035845710299</v>
      </c>
      <c r="BF950" s="2">
        <f>IF(Table4[[#This Row],[diff_v_w3]]&gt;=1,1,0)</f>
        <v>0</v>
      </c>
      <c r="BG950" s="2">
        <f>(Table4[[#This Row],[Accept]]-Table4[[#This Row],[projected_M1]])</f>
        <v>0</v>
      </c>
      <c r="BH950" s="2">
        <f>(Table4[[#This Row],[Accept]]-Table4[[#This Row],[projected_M2]])</f>
        <v>0</v>
      </c>
      <c r="BI950" s="2">
        <f>(Table4[[#This Row],[Accept]]-Table4[[#This Row],[projected_M3]])</f>
        <v>0</v>
      </c>
      <c r="BJ950" s="2">
        <f>(Table4[[#This Row],[Accept]]-Table4[[#This Row],[projected_M4]])</f>
        <v>0</v>
      </c>
    </row>
    <row r="951" spans="1:62" x14ac:dyDescent="0.3">
      <c r="A951">
        <v>39</v>
      </c>
      <c r="B951" t="s">
        <v>48</v>
      </c>
      <c r="C951">
        <v>1</v>
      </c>
      <c r="D951">
        <v>-2</v>
      </c>
      <c r="E951" s="22">
        <f>IF(Table4[[#This Row],[Trial]]="G1",Table4[[#This Row],[Balance]]/100,IF(Table4[[#This Row],[Trial]]="G2",Table4[[#This Row],[Balance]]/200,Table4[[#This Row],[Balance]]/500))</f>
        <v>1</v>
      </c>
      <c r="F951" s="22">
        <f>IF(Table4[[#This Row],[Net_Balance]]&gt;1,1+(Table4[[#This Row],[Net_Balance]]-1)/$F$974,1)</f>
        <v>1</v>
      </c>
      <c r="G951" s="22">
        <f>IF(Table4[[#This Row],[Net_Balance]]&lt;1,1-(1-Table4[[#This Row],[Net_Balance]])/$F$974,1)</f>
        <v>1</v>
      </c>
      <c r="H951" s="22">
        <f>IF(Table4[[#This Row],[Net_Balance]]&gt;1,1+(Table4[[#This Row],[Net_Balance]]-1)/$H$974,1)</f>
        <v>1</v>
      </c>
      <c r="I951" s="22">
        <f>IF(Table4[[#This Row],[Net_Balance]]&lt;1,1-(1-Table4[[#This Row],[Net_Balance]])/$H$974,1)</f>
        <v>1</v>
      </c>
      <c r="J951" s="22">
        <f>IF(Table4[[#This Row],[Net_Balance]]&gt;1,(Table4[[#This Row],[Net_Balance]]-1)/$J$974,0)</f>
        <v>0</v>
      </c>
      <c r="K951" s="22">
        <f>IF(Table4[[#This Row],[Net_Balance]]&lt;1,-(1-Table4[[#This Row],[Net_Balance]])/$J$974,0)</f>
        <v>0</v>
      </c>
      <c r="L951" t="s">
        <v>110</v>
      </c>
      <c r="M951" t="s">
        <v>71</v>
      </c>
      <c r="N951" t="s">
        <v>7</v>
      </c>
      <c r="O951">
        <v>1</v>
      </c>
      <c r="P951">
        <v>30</v>
      </c>
      <c r="Q951">
        <v>500</v>
      </c>
      <c r="R951">
        <v>1665042426</v>
      </c>
      <c r="S951">
        <v>10</v>
      </c>
      <c r="T951" t="s">
        <v>117</v>
      </c>
      <c r="U951">
        <v>0</v>
      </c>
      <c r="V951">
        <v>-10</v>
      </c>
      <c r="W951">
        <v>0.5</v>
      </c>
      <c r="X951">
        <v>30</v>
      </c>
      <c r="Y951">
        <v>0.5</v>
      </c>
      <c r="Z951">
        <v>10</v>
      </c>
      <c r="AA951">
        <v>400</v>
      </c>
      <c r="AB951">
        <v>20</v>
      </c>
      <c r="AC951">
        <v>2</v>
      </c>
      <c r="AD951">
        <v>0.25</v>
      </c>
      <c r="AE951">
        <v>0.75</v>
      </c>
      <c r="AF951">
        <v>2</v>
      </c>
      <c r="AG951">
        <v>0.5</v>
      </c>
      <c r="AH951">
        <v>0.25</v>
      </c>
      <c r="AI951">
        <v>0.625</v>
      </c>
      <c r="AJ951">
        <v>0.375</v>
      </c>
      <c r="AK951">
        <v>5</v>
      </c>
      <c r="AL951">
        <v>375</v>
      </c>
      <c r="AM951">
        <v>19.364916731037084</v>
      </c>
      <c r="AN951">
        <v>0.9</v>
      </c>
      <c r="AO951">
        <v>0.38419903534316502</v>
      </c>
      <c r="AP951">
        <v>0.61580096465683498</v>
      </c>
      <c r="AQ951" s="2">
        <f>Table4[[#This Row],[Gain]]^Table4[[#This Row],[θ]]</f>
        <v>30</v>
      </c>
      <c r="AR951" s="2">
        <f>-Table4[[#This Row],[λ]]*-Table4[[#This Row],[Loss]]^Table4[[#This Row],[θ]]</f>
        <v>20</v>
      </c>
      <c r="AS951" s="2">
        <f>Table4[[#This Row],[pie_gain]]*Table4[[#This Row],[v_n_w_g]]-Table4[[#This Row],[pie_loss]]*Table4[[#This Row],[v_n_w_l]]</f>
        <v>-0.79004823284174996</v>
      </c>
      <c r="AT951" s="2">
        <f>IF(Table4[[#This Row],[diff_v]]&gt;=1,1,0)</f>
        <v>0</v>
      </c>
      <c r="AU951" s="2">
        <f>Table4[[#This Row],[Gain]]^(Table4[[#This Row],[θ]]*Table4[[#This Row],[ω_p]])</f>
        <v>30</v>
      </c>
      <c r="AV951" s="2">
        <f>-Table4[[#This Row],[λ]]*-Table4[[#This Row],[Loss]]^(Table4[[#This Row],[θ]]*Table4[[#This Row],[ω_n]])</f>
        <v>20</v>
      </c>
      <c r="AW951" s="2">
        <f>Table4[[#This Row],[v_n_w_g_w]]*Table4[[#This Row],[pie_gain]]-Table4[[#This Row],[v_n_w_l_w]]*Table4[[#This Row],[pie_loss]]</f>
        <v>-0.79004823284174996</v>
      </c>
      <c r="AX951" s="2">
        <f>IF(Table4[[#This Row],[diff_v_w]]&gt;=1,1,0)</f>
        <v>0</v>
      </c>
      <c r="AY951" s="2">
        <f>Table4[[#This Row],[Gain]]^(Table4[[#This Row],[θ]])*Table4[[#This Row],[ω_p2]]</f>
        <v>30</v>
      </c>
      <c r="AZ951" s="2">
        <f>-Table4[[#This Row],[λ]]*-Table4[[#This Row],[Loss]]^(Table4[[#This Row],[θ]])*Table4[[#This Row],[ω_n2]]</f>
        <v>20</v>
      </c>
      <c r="BA951" s="2">
        <f>Table4[[#This Row],[v_n_w_g_w2]]*Table4[[#This Row],[pie_gain]]-Table4[[#This Row],[v_n_w_l_w2]]*Table4[[#This Row],[pie_loss]]</f>
        <v>-0.79004823284174996</v>
      </c>
      <c r="BB951" s="2">
        <f>IF(Table4[[#This Row],[diff_v_w2]]&gt;=1,1,0)</f>
        <v>0</v>
      </c>
      <c r="BC951" s="2">
        <f>Table4[[#This Row],[Gain]]^(Table4[[#This Row],[θ]]+Table4[[#This Row],[ω_p3]])</f>
        <v>30</v>
      </c>
      <c r="BD951" s="2">
        <f>-Table4[[#This Row],[λ]]*-Table4[[#This Row],[Loss]]^(Table4[[#This Row],[θ]]+Table4[[#This Row],[ω_n3]])</f>
        <v>20</v>
      </c>
      <c r="BE951" s="2">
        <f>Table4[[#This Row],[v_n_w_g_w3]]*Table4[[#This Row],[pie_gain]]-Table4[[#This Row],[v_n_w_l_w3]]*Table4[[#This Row],[pie_loss]]</f>
        <v>-0.79004823284174996</v>
      </c>
      <c r="BF951" s="2">
        <f>IF(Table4[[#This Row],[diff_v_w3]]&gt;=1,1,0)</f>
        <v>0</v>
      </c>
      <c r="BG951" s="2">
        <f>(Table4[[#This Row],[Accept]]-Table4[[#This Row],[projected_M1]])</f>
        <v>1</v>
      </c>
      <c r="BH951" s="2">
        <f>(Table4[[#This Row],[Accept]]-Table4[[#This Row],[projected_M2]])</f>
        <v>1</v>
      </c>
      <c r="BI951" s="2">
        <f>(Table4[[#This Row],[Accept]]-Table4[[#This Row],[projected_M3]])</f>
        <v>1</v>
      </c>
      <c r="BJ951" s="2">
        <f>(Table4[[#This Row],[Accept]]-Table4[[#This Row],[projected_M4]])</f>
        <v>1</v>
      </c>
    </row>
    <row r="952" spans="1:62" x14ac:dyDescent="0.3">
      <c r="A952">
        <v>40</v>
      </c>
      <c r="B952" t="s">
        <v>48</v>
      </c>
      <c r="C952">
        <v>1</v>
      </c>
      <c r="D952">
        <v>-2</v>
      </c>
      <c r="E952" s="22">
        <f>IF(Table4[[#This Row],[Trial]]="G1",Table4[[#This Row],[Balance]]/100,IF(Table4[[#This Row],[Trial]]="G2",Table4[[#This Row],[Balance]]/200,Table4[[#This Row],[Balance]]/500))</f>
        <v>1</v>
      </c>
      <c r="F952" s="22">
        <f>IF(Table4[[#This Row],[Net_Balance]]&gt;1,1+(Table4[[#This Row],[Net_Balance]]-1)/$F$974,1)</f>
        <v>1</v>
      </c>
      <c r="G952" s="22">
        <f>IF(Table4[[#This Row],[Net_Balance]]&lt;1,1-(1-Table4[[#This Row],[Net_Balance]])/$F$974,1)</f>
        <v>1</v>
      </c>
      <c r="H952" s="22">
        <f>IF(Table4[[#This Row],[Net_Balance]]&gt;1,1+(Table4[[#This Row],[Net_Balance]]-1)/$H$974,1)</f>
        <v>1</v>
      </c>
      <c r="I952" s="22">
        <f>IF(Table4[[#This Row],[Net_Balance]]&lt;1,1-(1-Table4[[#This Row],[Net_Balance]])/$H$974,1)</f>
        <v>1</v>
      </c>
      <c r="J952" s="22">
        <f>IF(Table4[[#This Row],[Net_Balance]]&gt;1,(Table4[[#This Row],[Net_Balance]]-1)/$J$974,0)</f>
        <v>0</v>
      </c>
      <c r="K952" s="22">
        <f>IF(Table4[[#This Row],[Net_Balance]]&lt;1,-(1-Table4[[#This Row],[Net_Balance]])/$J$974,0)</f>
        <v>0</v>
      </c>
      <c r="L952" t="s">
        <v>110</v>
      </c>
      <c r="M952" t="s">
        <v>78</v>
      </c>
      <c r="N952" t="s">
        <v>5</v>
      </c>
      <c r="O952">
        <v>0</v>
      </c>
      <c r="P952">
        <v>0</v>
      </c>
      <c r="Q952">
        <v>500</v>
      </c>
      <c r="R952">
        <v>1665042429</v>
      </c>
      <c r="S952">
        <v>3</v>
      </c>
      <c r="T952" t="s">
        <v>118</v>
      </c>
      <c r="U952">
        <v>1</v>
      </c>
      <c r="V952">
        <v>-90</v>
      </c>
      <c r="W952">
        <v>0.5</v>
      </c>
      <c r="X952">
        <v>80</v>
      </c>
      <c r="Y952">
        <v>0.5</v>
      </c>
      <c r="Z952">
        <v>-5</v>
      </c>
      <c r="AA952">
        <v>7225</v>
      </c>
      <c r="AB952">
        <v>85</v>
      </c>
      <c r="AC952">
        <v>2</v>
      </c>
      <c r="AD952">
        <v>0.25</v>
      </c>
      <c r="AE952">
        <v>0.75</v>
      </c>
      <c r="AF952">
        <v>2</v>
      </c>
      <c r="AG952">
        <v>0.5</v>
      </c>
      <c r="AH952">
        <v>0.25</v>
      </c>
      <c r="AI952">
        <v>0.625</v>
      </c>
      <c r="AJ952">
        <v>0.375</v>
      </c>
      <c r="AK952">
        <v>-26.25</v>
      </c>
      <c r="AL952">
        <v>6773.4375</v>
      </c>
      <c r="AM952">
        <v>82.300896106907615</v>
      </c>
      <c r="AN952">
        <v>0.9</v>
      </c>
      <c r="AO952">
        <v>0.38419903534316502</v>
      </c>
      <c r="AP952">
        <v>0.61580096465683498</v>
      </c>
      <c r="AQ952" s="2">
        <f>Table4[[#This Row],[Gain]]^Table4[[#This Row],[θ]]</f>
        <v>80</v>
      </c>
      <c r="AR952" s="2">
        <f>-Table4[[#This Row],[λ]]*-Table4[[#This Row],[Loss]]^Table4[[#This Row],[θ]]</f>
        <v>180</v>
      </c>
      <c r="AS952" s="2">
        <f>Table4[[#This Row],[pie_gain]]*Table4[[#This Row],[v_n_w_g]]-Table4[[#This Row],[pie_loss]]*Table4[[#This Row],[v_n_w_l]]</f>
        <v>-80.108250810777093</v>
      </c>
      <c r="AT952" s="2">
        <f>IF(Table4[[#This Row],[diff_v]]&gt;=1,1,0)</f>
        <v>0</v>
      </c>
      <c r="AU952" s="2">
        <f>Table4[[#This Row],[Gain]]^(Table4[[#This Row],[θ]]*Table4[[#This Row],[ω_p]])</f>
        <v>80</v>
      </c>
      <c r="AV952" s="2">
        <f>-Table4[[#This Row],[λ]]*-Table4[[#This Row],[Loss]]^(Table4[[#This Row],[θ]]*Table4[[#This Row],[ω_n]])</f>
        <v>180</v>
      </c>
      <c r="AW952" s="2">
        <f>Table4[[#This Row],[v_n_w_g_w]]*Table4[[#This Row],[pie_gain]]-Table4[[#This Row],[v_n_w_l_w]]*Table4[[#This Row],[pie_loss]]</f>
        <v>-80.108250810777093</v>
      </c>
      <c r="AX952" s="2">
        <f>IF(Table4[[#This Row],[diff_v_w]]&gt;=1,1,0)</f>
        <v>0</v>
      </c>
      <c r="AY952" s="2">
        <f>Table4[[#This Row],[Gain]]^(Table4[[#This Row],[θ]])*Table4[[#This Row],[ω_p2]]</f>
        <v>80</v>
      </c>
      <c r="AZ952" s="2">
        <f>-Table4[[#This Row],[λ]]*-Table4[[#This Row],[Loss]]^(Table4[[#This Row],[θ]])*Table4[[#This Row],[ω_n2]]</f>
        <v>180</v>
      </c>
      <c r="BA952" s="2">
        <f>Table4[[#This Row],[v_n_w_g_w2]]*Table4[[#This Row],[pie_gain]]-Table4[[#This Row],[v_n_w_l_w2]]*Table4[[#This Row],[pie_loss]]</f>
        <v>-80.108250810777093</v>
      </c>
      <c r="BB952" s="2">
        <f>IF(Table4[[#This Row],[diff_v_w2]]&gt;=1,1,0)</f>
        <v>0</v>
      </c>
      <c r="BC952" s="2">
        <f>Table4[[#This Row],[Gain]]^(Table4[[#This Row],[θ]]+Table4[[#This Row],[ω_p3]])</f>
        <v>80</v>
      </c>
      <c r="BD952" s="2">
        <f>-Table4[[#This Row],[λ]]*-Table4[[#This Row],[Loss]]^(Table4[[#This Row],[θ]]+Table4[[#This Row],[ω_n3]])</f>
        <v>180</v>
      </c>
      <c r="BE952" s="2">
        <f>Table4[[#This Row],[v_n_w_g_w3]]*Table4[[#This Row],[pie_gain]]-Table4[[#This Row],[v_n_w_l_w3]]*Table4[[#This Row],[pie_loss]]</f>
        <v>-80.108250810777093</v>
      </c>
      <c r="BF952" s="2">
        <f>IF(Table4[[#This Row],[diff_v_w3]]&gt;=1,1,0)</f>
        <v>0</v>
      </c>
      <c r="BG952" s="2">
        <f>(Table4[[#This Row],[Accept]]-Table4[[#This Row],[projected_M1]])</f>
        <v>0</v>
      </c>
      <c r="BH952" s="2">
        <f>(Table4[[#This Row],[Accept]]-Table4[[#This Row],[projected_M2]])</f>
        <v>0</v>
      </c>
      <c r="BI952" s="2">
        <f>(Table4[[#This Row],[Accept]]-Table4[[#This Row],[projected_M3]])</f>
        <v>0</v>
      </c>
      <c r="BJ952" s="2">
        <f>(Table4[[#This Row],[Accept]]-Table4[[#This Row],[projected_M4]])</f>
        <v>0</v>
      </c>
    </row>
    <row r="953" spans="1:62" x14ac:dyDescent="0.3">
      <c r="A953">
        <v>41</v>
      </c>
      <c r="B953" t="s">
        <v>48</v>
      </c>
      <c r="C953">
        <v>1</v>
      </c>
      <c r="D953">
        <v>-2</v>
      </c>
      <c r="E953" s="22">
        <f>IF(Table4[[#This Row],[Trial]]="G1",Table4[[#This Row],[Balance]]/100,IF(Table4[[#This Row],[Trial]]="G2",Table4[[#This Row],[Balance]]/200,Table4[[#This Row],[Balance]]/500))</f>
        <v>1</v>
      </c>
      <c r="F953" s="22">
        <f>IF(Table4[[#This Row],[Net_Balance]]&gt;1,1+(Table4[[#This Row],[Net_Balance]]-1)/$F$974,1)</f>
        <v>1</v>
      </c>
      <c r="G953" s="22">
        <f>IF(Table4[[#This Row],[Net_Balance]]&lt;1,1-(1-Table4[[#This Row],[Net_Balance]])/$F$974,1)</f>
        <v>1</v>
      </c>
      <c r="H953" s="22">
        <f>IF(Table4[[#This Row],[Net_Balance]]&gt;1,1+(Table4[[#This Row],[Net_Balance]]-1)/$H$974,1)</f>
        <v>1</v>
      </c>
      <c r="I953" s="22">
        <f>IF(Table4[[#This Row],[Net_Balance]]&lt;1,1-(1-Table4[[#This Row],[Net_Balance]])/$H$974,1)</f>
        <v>1</v>
      </c>
      <c r="J953" s="22">
        <f>IF(Table4[[#This Row],[Net_Balance]]&gt;1,(Table4[[#This Row],[Net_Balance]]-1)/$J$974,0)</f>
        <v>0</v>
      </c>
      <c r="K953" s="22">
        <f>IF(Table4[[#This Row],[Net_Balance]]&lt;1,-(1-Table4[[#This Row],[Net_Balance]])/$J$974,0)</f>
        <v>0</v>
      </c>
      <c r="L953" t="s">
        <v>110</v>
      </c>
      <c r="M953" t="s">
        <v>79</v>
      </c>
      <c r="N953" t="s">
        <v>5</v>
      </c>
      <c r="O953">
        <v>0</v>
      </c>
      <c r="P953">
        <v>0</v>
      </c>
      <c r="Q953">
        <v>500</v>
      </c>
      <c r="R953">
        <v>1665042432</v>
      </c>
      <c r="S953">
        <v>3</v>
      </c>
      <c r="T953" t="s">
        <v>117</v>
      </c>
      <c r="U953">
        <v>0</v>
      </c>
      <c r="V953">
        <v>-10</v>
      </c>
      <c r="W953">
        <v>0.5</v>
      </c>
      <c r="X953">
        <v>0</v>
      </c>
      <c r="Y953">
        <v>0.5</v>
      </c>
      <c r="Z953">
        <v>-5</v>
      </c>
      <c r="AA953">
        <v>25</v>
      </c>
      <c r="AB953">
        <v>5</v>
      </c>
      <c r="AC953">
        <v>4</v>
      </c>
      <c r="AD953">
        <v>0.25</v>
      </c>
      <c r="AE953">
        <v>0.75</v>
      </c>
      <c r="AF953">
        <v>2</v>
      </c>
      <c r="AG953">
        <v>0.5</v>
      </c>
      <c r="AH953">
        <v>0.25</v>
      </c>
      <c r="AI953">
        <v>0.625</v>
      </c>
      <c r="AJ953">
        <v>0.375</v>
      </c>
      <c r="AK953">
        <v>-6.25</v>
      </c>
      <c r="AL953">
        <v>23.4375</v>
      </c>
      <c r="AM953">
        <v>4.8412291827592711</v>
      </c>
      <c r="AN953">
        <v>0.9</v>
      </c>
      <c r="AO953">
        <v>0.38419903534316502</v>
      </c>
      <c r="AP953">
        <v>0.61580096465683498</v>
      </c>
      <c r="AQ953" s="2">
        <f>Table4[[#This Row],[Gain]]^Table4[[#This Row],[θ]]</f>
        <v>0</v>
      </c>
      <c r="AR953" s="2">
        <f>-Table4[[#This Row],[λ]]*-Table4[[#This Row],[Loss]]^Table4[[#This Row],[θ]]</f>
        <v>20</v>
      </c>
      <c r="AS953" s="2">
        <f>Table4[[#This Row],[pie_gain]]*Table4[[#This Row],[v_n_w_g]]-Table4[[#This Row],[pie_loss]]*Table4[[#This Row],[v_n_w_l]]</f>
        <v>-12.3160192931367</v>
      </c>
      <c r="AT953" s="2">
        <f>IF(Table4[[#This Row],[diff_v]]&gt;=1,1,0)</f>
        <v>0</v>
      </c>
      <c r="AU953" s="2">
        <f>Table4[[#This Row],[Gain]]^(Table4[[#This Row],[θ]]*Table4[[#This Row],[ω_p]])</f>
        <v>0</v>
      </c>
      <c r="AV953" s="2">
        <f>-Table4[[#This Row],[λ]]*-Table4[[#This Row],[Loss]]^(Table4[[#This Row],[θ]]*Table4[[#This Row],[ω_n]])</f>
        <v>20</v>
      </c>
      <c r="AW953" s="2">
        <f>Table4[[#This Row],[v_n_w_g_w]]*Table4[[#This Row],[pie_gain]]-Table4[[#This Row],[v_n_w_l_w]]*Table4[[#This Row],[pie_loss]]</f>
        <v>-12.3160192931367</v>
      </c>
      <c r="AX953" s="2">
        <f>IF(Table4[[#This Row],[diff_v_w]]&gt;=1,1,0)</f>
        <v>0</v>
      </c>
      <c r="AY953" s="2">
        <f>Table4[[#This Row],[Gain]]^(Table4[[#This Row],[θ]])*Table4[[#This Row],[ω_p2]]</f>
        <v>0</v>
      </c>
      <c r="AZ953" s="2">
        <f>-Table4[[#This Row],[λ]]*-Table4[[#This Row],[Loss]]^(Table4[[#This Row],[θ]])*Table4[[#This Row],[ω_n2]]</f>
        <v>20</v>
      </c>
      <c r="BA953" s="2">
        <f>Table4[[#This Row],[v_n_w_g_w2]]*Table4[[#This Row],[pie_gain]]-Table4[[#This Row],[v_n_w_l_w2]]*Table4[[#This Row],[pie_loss]]</f>
        <v>-12.3160192931367</v>
      </c>
      <c r="BB953" s="2">
        <f>IF(Table4[[#This Row],[diff_v_w2]]&gt;=1,1,0)</f>
        <v>0</v>
      </c>
      <c r="BC953" s="2">
        <f>Table4[[#This Row],[Gain]]^(Table4[[#This Row],[θ]]+Table4[[#This Row],[ω_p3]])</f>
        <v>0</v>
      </c>
      <c r="BD953" s="2">
        <f>-Table4[[#This Row],[λ]]*-Table4[[#This Row],[Loss]]^(Table4[[#This Row],[θ]]+Table4[[#This Row],[ω_n3]])</f>
        <v>20</v>
      </c>
      <c r="BE953" s="2">
        <f>Table4[[#This Row],[v_n_w_g_w3]]*Table4[[#This Row],[pie_gain]]-Table4[[#This Row],[v_n_w_l_w3]]*Table4[[#This Row],[pie_loss]]</f>
        <v>-12.3160192931367</v>
      </c>
      <c r="BF953" s="2">
        <f>IF(Table4[[#This Row],[diff_v_w3]]&gt;=1,1,0)</f>
        <v>0</v>
      </c>
      <c r="BG953" s="2">
        <f>(Table4[[#This Row],[Accept]]-Table4[[#This Row],[projected_M1]])</f>
        <v>0</v>
      </c>
      <c r="BH953" s="2">
        <f>(Table4[[#This Row],[Accept]]-Table4[[#This Row],[projected_M2]])</f>
        <v>0</v>
      </c>
      <c r="BI953" s="2">
        <f>(Table4[[#This Row],[Accept]]-Table4[[#This Row],[projected_M3]])</f>
        <v>0</v>
      </c>
      <c r="BJ953" s="2">
        <f>(Table4[[#This Row],[Accept]]-Table4[[#This Row],[projected_M4]])</f>
        <v>0</v>
      </c>
    </row>
    <row r="954" spans="1:62" x14ac:dyDescent="0.3">
      <c r="A954">
        <v>42</v>
      </c>
      <c r="B954" t="s">
        <v>48</v>
      </c>
      <c r="C954">
        <v>1</v>
      </c>
      <c r="D954">
        <v>-2</v>
      </c>
      <c r="E954" s="22">
        <f>IF(Table4[[#This Row],[Trial]]="G1",Table4[[#This Row],[Balance]]/100,IF(Table4[[#This Row],[Trial]]="G2",Table4[[#This Row],[Balance]]/200,Table4[[#This Row],[Balance]]/500))</f>
        <v>0.9</v>
      </c>
      <c r="F954" s="22">
        <f>IF(Table4[[#This Row],[Net_Balance]]&gt;1,1+(Table4[[#This Row],[Net_Balance]]-1)/$F$974,1)</f>
        <v>1</v>
      </c>
      <c r="G954" s="22">
        <f>IF(Table4[[#This Row],[Net_Balance]]&lt;1,1-(1-Table4[[#This Row],[Net_Balance]])/$F$974,1)</f>
        <v>0.99857142857142855</v>
      </c>
      <c r="H954" s="22">
        <f>IF(Table4[[#This Row],[Net_Balance]]&gt;1,1+(Table4[[#This Row],[Net_Balance]]-1)/$H$974,1)</f>
        <v>1</v>
      </c>
      <c r="I954" s="22">
        <f>IF(Table4[[#This Row],[Net_Balance]]&lt;1,1-(1-Table4[[#This Row],[Net_Balance]])/$H$974,1)</f>
        <v>0.999</v>
      </c>
      <c r="J954" s="22">
        <f>IF(Table4[[#This Row],[Net_Balance]]&gt;1,(Table4[[#This Row],[Net_Balance]]-1)/$J$974,0)</f>
        <v>0</v>
      </c>
      <c r="K954" s="22">
        <f>IF(Table4[[#This Row],[Net_Balance]]&lt;1,-(1-Table4[[#This Row],[Net_Balance]])/$J$974,0)</f>
        <v>-1.9999999999999996E-3</v>
      </c>
      <c r="L954" t="s">
        <v>110</v>
      </c>
      <c r="M954" t="s">
        <v>86</v>
      </c>
      <c r="N954" t="s">
        <v>7</v>
      </c>
      <c r="O954">
        <v>1</v>
      </c>
      <c r="P954">
        <v>-50</v>
      </c>
      <c r="Q954">
        <v>450</v>
      </c>
      <c r="R954">
        <v>1665042440</v>
      </c>
      <c r="S954">
        <v>8</v>
      </c>
      <c r="T954" t="s">
        <v>117</v>
      </c>
      <c r="U954">
        <v>0</v>
      </c>
      <c r="V954">
        <v>-50</v>
      </c>
      <c r="W954">
        <v>0.5</v>
      </c>
      <c r="X954">
        <v>70</v>
      </c>
      <c r="Y954">
        <v>0.5</v>
      </c>
      <c r="Z954">
        <v>10</v>
      </c>
      <c r="AA954">
        <v>3600</v>
      </c>
      <c r="AB954">
        <v>60</v>
      </c>
      <c r="AC954">
        <v>4</v>
      </c>
      <c r="AD954">
        <v>0.25</v>
      </c>
      <c r="AE954">
        <v>0.75</v>
      </c>
      <c r="AF954">
        <v>2</v>
      </c>
      <c r="AG954">
        <v>0.5</v>
      </c>
      <c r="AH954">
        <v>0.25</v>
      </c>
      <c r="AI954">
        <v>0.625</v>
      </c>
      <c r="AJ954">
        <v>0.375</v>
      </c>
      <c r="AK954">
        <v>-5</v>
      </c>
      <c r="AL954">
        <v>3375</v>
      </c>
      <c r="AM954">
        <v>58.094750193111253</v>
      </c>
      <c r="AN954">
        <v>0.9</v>
      </c>
      <c r="AO954">
        <v>0.38419903534316502</v>
      </c>
      <c r="AP954">
        <v>0.61580096465683498</v>
      </c>
      <c r="AQ954" s="2">
        <f>Table4[[#This Row],[Gain]]^Table4[[#This Row],[θ]]</f>
        <v>70</v>
      </c>
      <c r="AR954" s="2">
        <f>-Table4[[#This Row],[λ]]*-Table4[[#This Row],[Loss]]^Table4[[#This Row],[θ]]</f>
        <v>100</v>
      </c>
      <c r="AS954" s="2">
        <f>Table4[[#This Row],[pie_gain]]*Table4[[#This Row],[v_n_w_g]]-Table4[[#This Row],[pie_loss]]*Table4[[#This Row],[v_n_w_l]]</f>
        <v>-34.686163991661942</v>
      </c>
      <c r="AT954" s="2">
        <f>IF(Table4[[#This Row],[diff_v]]&gt;=1,1,0)</f>
        <v>0</v>
      </c>
      <c r="AU954" s="2">
        <f>Table4[[#This Row],[Gain]]^(Table4[[#This Row],[θ]]*Table4[[#This Row],[ω_p]])</f>
        <v>70</v>
      </c>
      <c r="AV954" s="2">
        <f>-Table4[[#This Row],[λ]]*-Table4[[#This Row],[Loss]]^(Table4[[#This Row],[θ]]*Table4[[#This Row],[ω_n]])</f>
        <v>99.442698290509256</v>
      </c>
      <c r="AW954" s="2">
        <f>Table4[[#This Row],[v_n_w_g_w]]*Table4[[#This Row],[pie_gain]]-Table4[[#This Row],[v_n_w_l_w]]*Table4[[#This Row],[pie_loss]]</f>
        <v>-34.342977061352641</v>
      </c>
      <c r="AX954" s="2">
        <f>IF(Table4[[#This Row],[diff_v_w]]&gt;=1,1,0)</f>
        <v>0</v>
      </c>
      <c r="AY954" s="2">
        <f>Table4[[#This Row],[Gain]]^(Table4[[#This Row],[θ]])*Table4[[#This Row],[ω_p2]]</f>
        <v>70</v>
      </c>
      <c r="AZ954" s="2">
        <f>-Table4[[#This Row],[λ]]*-Table4[[#This Row],[Loss]]^(Table4[[#This Row],[θ]])*Table4[[#This Row],[ω_n2]]</f>
        <v>99.9</v>
      </c>
      <c r="BA954" s="2">
        <f>Table4[[#This Row],[v_n_w_g_w2]]*Table4[[#This Row],[pie_gain]]-Table4[[#This Row],[v_n_w_l_w2]]*Table4[[#This Row],[pie_loss]]</f>
        <v>-34.624583895196267</v>
      </c>
      <c r="BB954" s="2">
        <f>IF(Table4[[#This Row],[diff_v_w2]]&gt;=1,1,0)</f>
        <v>0</v>
      </c>
      <c r="BC954" s="2">
        <f>Table4[[#This Row],[Gain]]^(Table4[[#This Row],[θ]]+Table4[[#This Row],[ω_p3]])</f>
        <v>70</v>
      </c>
      <c r="BD954" s="2">
        <f>-Table4[[#This Row],[λ]]*-Table4[[#This Row],[Loss]]^(Table4[[#This Row],[θ]]+Table4[[#This Row],[ω_n3]])</f>
        <v>99.220648216729273</v>
      </c>
      <c r="BE954" s="2">
        <f>Table4[[#This Row],[v_n_w_g_w3]]*Table4[[#This Row],[pie_gain]]-Table4[[#This Row],[v_n_w_l_w3]]*Table4[[#This Row],[pie_loss]]</f>
        <v>-34.206238411716811</v>
      </c>
      <c r="BF954" s="2">
        <f>IF(Table4[[#This Row],[diff_v_w3]]&gt;=1,1,0)</f>
        <v>0</v>
      </c>
      <c r="BG954" s="2">
        <f>(Table4[[#This Row],[Accept]]-Table4[[#This Row],[projected_M1]])</f>
        <v>1</v>
      </c>
      <c r="BH954" s="2">
        <f>(Table4[[#This Row],[Accept]]-Table4[[#This Row],[projected_M2]])</f>
        <v>1</v>
      </c>
      <c r="BI954" s="2">
        <f>(Table4[[#This Row],[Accept]]-Table4[[#This Row],[projected_M3]])</f>
        <v>1</v>
      </c>
      <c r="BJ954" s="2">
        <f>(Table4[[#This Row],[Accept]]-Table4[[#This Row],[projected_M4]])</f>
        <v>1</v>
      </c>
    </row>
    <row r="955" spans="1:62" x14ac:dyDescent="0.3">
      <c r="A955">
        <v>43</v>
      </c>
      <c r="B955" t="s">
        <v>48</v>
      </c>
      <c r="C955">
        <v>1</v>
      </c>
      <c r="D955">
        <v>-2</v>
      </c>
      <c r="E955" s="22">
        <f>IF(Table4[[#This Row],[Trial]]="G1",Table4[[#This Row],[Balance]]/100,IF(Table4[[#This Row],[Trial]]="G2",Table4[[#This Row],[Balance]]/200,Table4[[#This Row],[Balance]]/500))</f>
        <v>0.9</v>
      </c>
      <c r="F955" s="22">
        <f>IF(Table4[[#This Row],[Net_Balance]]&gt;1,1+(Table4[[#This Row],[Net_Balance]]-1)/$F$974,1)</f>
        <v>1</v>
      </c>
      <c r="G955" s="22">
        <f>IF(Table4[[#This Row],[Net_Balance]]&lt;1,1-(1-Table4[[#This Row],[Net_Balance]])/$F$974,1)</f>
        <v>0.99857142857142855</v>
      </c>
      <c r="H955" s="22">
        <f>IF(Table4[[#This Row],[Net_Balance]]&gt;1,1+(Table4[[#This Row],[Net_Balance]]-1)/$H$974,1)</f>
        <v>1</v>
      </c>
      <c r="I955" s="22">
        <f>IF(Table4[[#This Row],[Net_Balance]]&lt;1,1-(1-Table4[[#This Row],[Net_Balance]])/$H$974,1)</f>
        <v>0.999</v>
      </c>
      <c r="J955" s="22">
        <f>IF(Table4[[#This Row],[Net_Balance]]&gt;1,(Table4[[#This Row],[Net_Balance]]-1)/$J$974,0)</f>
        <v>0</v>
      </c>
      <c r="K955" s="22">
        <f>IF(Table4[[#This Row],[Net_Balance]]&lt;1,-(1-Table4[[#This Row],[Net_Balance]])/$J$974,0)</f>
        <v>-1.9999999999999996E-3</v>
      </c>
      <c r="L955" t="s">
        <v>110</v>
      </c>
      <c r="M955" t="s">
        <v>95</v>
      </c>
      <c r="N955" t="s">
        <v>5</v>
      </c>
      <c r="O955">
        <v>0</v>
      </c>
      <c r="P955">
        <v>0</v>
      </c>
      <c r="Q955">
        <v>450</v>
      </c>
      <c r="R955">
        <v>1665042444</v>
      </c>
      <c r="S955">
        <v>4</v>
      </c>
      <c r="T955" t="s">
        <v>117</v>
      </c>
      <c r="U955">
        <v>0</v>
      </c>
      <c r="V955">
        <v>-90</v>
      </c>
      <c r="W955">
        <v>0.5</v>
      </c>
      <c r="X955">
        <v>90</v>
      </c>
      <c r="Y955">
        <v>0.5</v>
      </c>
      <c r="Z955">
        <v>0</v>
      </c>
      <c r="AA955">
        <v>8100</v>
      </c>
      <c r="AB955">
        <v>90</v>
      </c>
      <c r="AC955">
        <v>4</v>
      </c>
      <c r="AD955">
        <v>0.25</v>
      </c>
      <c r="AE955">
        <v>0.75</v>
      </c>
      <c r="AF955">
        <v>1</v>
      </c>
      <c r="AG955">
        <v>0.25</v>
      </c>
      <c r="AH955">
        <v>0.5</v>
      </c>
      <c r="AI955">
        <v>0.375</v>
      </c>
      <c r="AJ955">
        <v>0.625</v>
      </c>
      <c r="AK955">
        <v>22.5</v>
      </c>
      <c r="AL955">
        <v>7593.75</v>
      </c>
      <c r="AM955">
        <v>87.142125289666879</v>
      </c>
      <c r="AN955">
        <v>0.9</v>
      </c>
      <c r="AO955">
        <v>0.60844334427391233</v>
      </c>
      <c r="AP955">
        <v>0.39155665572608767</v>
      </c>
      <c r="AQ955" s="2">
        <f>Table4[[#This Row],[Gain]]^Table4[[#This Row],[θ]]</f>
        <v>90</v>
      </c>
      <c r="AR955" s="2">
        <f>-Table4[[#This Row],[λ]]*-Table4[[#This Row],[Loss]]^Table4[[#This Row],[θ]]</f>
        <v>180</v>
      </c>
      <c r="AS955" s="2">
        <f>Table4[[#This Row],[pie_gain]]*Table4[[#This Row],[v_n_w_g]]-Table4[[#This Row],[pie_loss]]*Table4[[#This Row],[v_n_w_l]]</f>
        <v>-15.720297046043662</v>
      </c>
      <c r="AT955" s="2">
        <f>IF(Table4[[#This Row],[diff_v]]&gt;=1,1,0)</f>
        <v>0</v>
      </c>
      <c r="AU955" s="2">
        <f>Table4[[#This Row],[Gain]]^(Table4[[#This Row],[θ]]*Table4[[#This Row],[ω_p]])</f>
        <v>90</v>
      </c>
      <c r="AV955" s="2">
        <f>-Table4[[#This Row],[λ]]*-Table4[[#This Row],[Loss]]^(Table4[[#This Row],[θ]]*Table4[[#This Row],[ω_n]])</f>
        <v>178.84661720159255</v>
      </c>
      <c r="AW955" s="2">
        <f>Table4[[#This Row],[v_n_w_g_w]]*Table4[[#This Row],[pie_gain]]-Table4[[#This Row],[v_n_w_l_w]]*Table4[[#This Row],[pie_loss]]</f>
        <v>-15.268682334727252</v>
      </c>
      <c r="AX955" s="2">
        <f>IF(Table4[[#This Row],[diff_v_w]]&gt;=1,1,0)</f>
        <v>0</v>
      </c>
      <c r="AY955" s="2">
        <f>Table4[[#This Row],[Gain]]^(Table4[[#This Row],[θ]])*Table4[[#This Row],[ω_p2]]</f>
        <v>90</v>
      </c>
      <c r="AZ955" s="2">
        <f>-Table4[[#This Row],[λ]]*-Table4[[#This Row],[Loss]]^(Table4[[#This Row],[θ]])*Table4[[#This Row],[ω_n2]]</f>
        <v>179.82</v>
      </c>
      <c r="BA955" s="2">
        <f>Table4[[#This Row],[v_n_w_g_w2]]*Table4[[#This Row],[pie_gain]]-Table4[[#This Row],[v_n_w_l_w2]]*Table4[[#This Row],[pie_loss]]</f>
        <v>-15.649816848012968</v>
      </c>
      <c r="BB955" s="2">
        <f>IF(Table4[[#This Row],[diff_v_w2]]&gt;=1,1,0)</f>
        <v>0</v>
      </c>
      <c r="BC955" s="2">
        <f>Table4[[#This Row],[Gain]]^(Table4[[#This Row],[θ]]+Table4[[#This Row],[ω_p3]])</f>
        <v>90</v>
      </c>
      <c r="BD955" s="2">
        <f>-Table4[[#This Row],[λ]]*-Table4[[#This Row],[Loss]]^(Table4[[#This Row],[θ]]+Table4[[#This Row],[ω_n3]])</f>
        <v>178.38733608391161</v>
      </c>
      <c r="BE955" s="2">
        <f>Table4[[#This Row],[v_n_w_g_w3]]*Table4[[#This Row],[pie_gain]]-Table4[[#This Row],[v_n_w_l_w3]]*Table4[[#This Row],[pie_loss]]</f>
        <v>-15.088847756249955</v>
      </c>
      <c r="BF955" s="2">
        <f>IF(Table4[[#This Row],[diff_v_w3]]&gt;=1,1,0)</f>
        <v>0</v>
      </c>
      <c r="BG955" s="2">
        <f>(Table4[[#This Row],[Accept]]-Table4[[#This Row],[projected_M1]])</f>
        <v>0</v>
      </c>
      <c r="BH955" s="2">
        <f>(Table4[[#This Row],[Accept]]-Table4[[#This Row],[projected_M2]])</f>
        <v>0</v>
      </c>
      <c r="BI955" s="2">
        <f>(Table4[[#This Row],[Accept]]-Table4[[#This Row],[projected_M3]])</f>
        <v>0</v>
      </c>
      <c r="BJ955" s="2">
        <f>(Table4[[#This Row],[Accept]]-Table4[[#This Row],[projected_M4]])</f>
        <v>0</v>
      </c>
    </row>
    <row r="956" spans="1:62" x14ac:dyDescent="0.3">
      <c r="A956">
        <v>46</v>
      </c>
      <c r="B956" t="s">
        <v>48</v>
      </c>
      <c r="C956">
        <v>1</v>
      </c>
      <c r="D956">
        <v>-2</v>
      </c>
      <c r="E956" s="22">
        <f>IF(Table4[[#This Row],[Trial]]="G1",Table4[[#This Row],[Balance]]/100,IF(Table4[[#This Row],[Trial]]="G2",Table4[[#This Row],[Balance]]/200,Table4[[#This Row],[Balance]]/500))</f>
        <v>0.88</v>
      </c>
      <c r="F956" s="22">
        <f>IF(Table4[[#This Row],[Net_Balance]]&gt;1,1+(Table4[[#This Row],[Net_Balance]]-1)/$F$974,1)</f>
        <v>1</v>
      </c>
      <c r="G956" s="22">
        <f>IF(Table4[[#This Row],[Net_Balance]]&lt;1,1-(1-Table4[[#This Row],[Net_Balance]])/$F$974,1)</f>
        <v>0.99828571428571433</v>
      </c>
      <c r="H956" s="22">
        <f>IF(Table4[[#This Row],[Net_Balance]]&gt;1,1+(Table4[[#This Row],[Net_Balance]]-1)/$H$974,1)</f>
        <v>1</v>
      </c>
      <c r="I956" s="22">
        <f>IF(Table4[[#This Row],[Net_Balance]]&lt;1,1-(1-Table4[[#This Row],[Net_Balance]])/$H$974,1)</f>
        <v>0.99880000000000002</v>
      </c>
      <c r="J956" s="22">
        <f>IF(Table4[[#This Row],[Net_Balance]]&gt;1,(Table4[[#This Row],[Net_Balance]]-1)/$J$974,0)</f>
        <v>0</v>
      </c>
      <c r="K956" s="22">
        <f>IF(Table4[[#This Row],[Net_Balance]]&lt;1,-(1-Table4[[#This Row],[Net_Balance]])/$J$974,0)</f>
        <v>-2.3999999999999998E-3</v>
      </c>
      <c r="L956" t="s">
        <v>110</v>
      </c>
      <c r="M956" t="s">
        <v>102</v>
      </c>
      <c r="N956" t="s">
        <v>7</v>
      </c>
      <c r="O956">
        <v>1</v>
      </c>
      <c r="P956">
        <v>-10</v>
      </c>
      <c r="Q956">
        <v>440</v>
      </c>
      <c r="R956">
        <v>1665042465</v>
      </c>
      <c r="S956">
        <v>10</v>
      </c>
      <c r="T956" t="s">
        <v>117</v>
      </c>
      <c r="U956">
        <v>0</v>
      </c>
      <c r="V956">
        <v>-10</v>
      </c>
      <c r="W956">
        <v>0.5</v>
      </c>
      <c r="X956">
        <v>20</v>
      </c>
      <c r="Y956">
        <v>0.5</v>
      </c>
      <c r="Z956">
        <v>5</v>
      </c>
      <c r="AA956">
        <v>225</v>
      </c>
      <c r="AB956">
        <v>15</v>
      </c>
      <c r="AC956">
        <v>2</v>
      </c>
      <c r="AD956">
        <v>0.25</v>
      </c>
      <c r="AE956">
        <v>0.75</v>
      </c>
      <c r="AF956">
        <v>2</v>
      </c>
      <c r="AG956">
        <v>0.5</v>
      </c>
      <c r="AH956">
        <v>0.25</v>
      </c>
      <c r="AI956">
        <v>0.625</v>
      </c>
      <c r="AJ956">
        <v>0.375</v>
      </c>
      <c r="AK956">
        <v>1.25</v>
      </c>
      <c r="AL956">
        <v>210.9375</v>
      </c>
      <c r="AM956">
        <v>14.523687548277813</v>
      </c>
      <c r="AN956">
        <v>0.9</v>
      </c>
      <c r="AO956">
        <v>0.38419903534316502</v>
      </c>
      <c r="AP956">
        <v>0.61580096465683498</v>
      </c>
      <c r="AQ956" s="2">
        <f>Table4[[#This Row],[Gain]]^Table4[[#This Row],[θ]]</f>
        <v>20</v>
      </c>
      <c r="AR956" s="2">
        <f>-Table4[[#This Row],[λ]]*-Table4[[#This Row],[Loss]]^Table4[[#This Row],[θ]]</f>
        <v>20</v>
      </c>
      <c r="AS956" s="2">
        <f>Table4[[#This Row],[pie_gain]]*Table4[[#This Row],[v_n_w_g]]-Table4[[#This Row],[pie_loss]]*Table4[[#This Row],[v_n_w_l]]</f>
        <v>-4.6320385862733993</v>
      </c>
      <c r="AT956" s="2">
        <f>IF(Table4[[#This Row],[diff_v]]&gt;=1,1,0)</f>
        <v>0</v>
      </c>
      <c r="AU956" s="2">
        <f>Table4[[#This Row],[Gain]]^(Table4[[#This Row],[θ]]*Table4[[#This Row],[ω_p]])</f>
        <v>20</v>
      </c>
      <c r="AV956" s="2">
        <f>-Table4[[#This Row],[λ]]*-Table4[[#This Row],[Loss]]^(Table4[[#This Row],[θ]]*Table4[[#This Row],[ω_n]])</f>
        <v>19.921209831458281</v>
      </c>
      <c r="AW956" s="2">
        <f>Table4[[#This Row],[v_n_w_g_w]]*Table4[[#This Row],[pie_gain]]-Table4[[#This Row],[v_n_w_l_w]]*Table4[[#This Row],[pie_loss]]</f>
        <v>-4.583519524479934</v>
      </c>
      <c r="AX956" s="2">
        <f>IF(Table4[[#This Row],[diff_v_w]]&gt;=1,1,0)</f>
        <v>0</v>
      </c>
      <c r="AY956" s="2">
        <f>Table4[[#This Row],[Gain]]^(Table4[[#This Row],[θ]])*Table4[[#This Row],[ω_p2]]</f>
        <v>20</v>
      </c>
      <c r="AZ956" s="2">
        <f>-Table4[[#This Row],[λ]]*-Table4[[#This Row],[Loss]]^(Table4[[#This Row],[θ]])*Table4[[#This Row],[ω_n2]]</f>
        <v>19.975999999999999</v>
      </c>
      <c r="BA956" s="2">
        <f>Table4[[#This Row],[v_n_w_g_w2]]*Table4[[#This Row],[pie_gain]]-Table4[[#This Row],[v_n_w_l_w2]]*Table4[[#This Row],[pie_loss]]</f>
        <v>-4.6172593631216348</v>
      </c>
      <c r="BB956" s="2">
        <f>IF(Table4[[#This Row],[diff_v_w2]]&gt;=1,1,0)</f>
        <v>0</v>
      </c>
      <c r="BC956" s="2">
        <f>Table4[[#This Row],[Gain]]^(Table4[[#This Row],[θ]]+Table4[[#This Row],[ω_p3]])</f>
        <v>20</v>
      </c>
      <c r="BD956" s="2">
        <f>-Table4[[#This Row],[λ]]*-Table4[[#This Row],[Loss]]^(Table4[[#This Row],[θ]]+Table4[[#This Row],[ω_n3]])</f>
        <v>19.889780743095848</v>
      </c>
      <c r="BE956" s="2">
        <f>Table4[[#This Row],[v_n_w_g_w3]]*Table4[[#This Row],[pie_gain]]-Table4[[#This Row],[v_n_w_l_w3]]*Table4[[#This Row],[pie_loss]]</f>
        <v>-4.5641654615480629</v>
      </c>
      <c r="BF956" s="2">
        <f>IF(Table4[[#This Row],[diff_v_w3]]&gt;=1,1,0)</f>
        <v>0</v>
      </c>
      <c r="BG956" s="2">
        <f>(Table4[[#This Row],[Accept]]-Table4[[#This Row],[projected_M1]])</f>
        <v>1</v>
      </c>
      <c r="BH956" s="2">
        <f>(Table4[[#This Row],[Accept]]-Table4[[#This Row],[projected_M2]])</f>
        <v>1</v>
      </c>
      <c r="BI956" s="2">
        <f>(Table4[[#This Row],[Accept]]-Table4[[#This Row],[projected_M3]])</f>
        <v>1</v>
      </c>
      <c r="BJ956" s="2">
        <f>(Table4[[#This Row],[Accept]]-Table4[[#This Row],[projected_M4]])</f>
        <v>1</v>
      </c>
    </row>
    <row r="957" spans="1:62" x14ac:dyDescent="0.3">
      <c r="A957">
        <v>47</v>
      </c>
      <c r="B957" t="s">
        <v>48</v>
      </c>
      <c r="C957">
        <v>1</v>
      </c>
      <c r="D957">
        <v>-2</v>
      </c>
      <c r="E957" s="22">
        <f>IF(Table4[[#This Row],[Trial]]="G1",Table4[[#This Row],[Balance]]/100,IF(Table4[[#This Row],[Trial]]="G2",Table4[[#This Row],[Balance]]/200,Table4[[#This Row],[Balance]]/500))</f>
        <v>0.88</v>
      </c>
      <c r="F957" s="22">
        <f>IF(Table4[[#This Row],[Net_Balance]]&gt;1,1+(Table4[[#This Row],[Net_Balance]]-1)/$F$974,1)</f>
        <v>1</v>
      </c>
      <c r="G957" s="22">
        <f>IF(Table4[[#This Row],[Net_Balance]]&lt;1,1-(1-Table4[[#This Row],[Net_Balance]])/$F$974,1)</f>
        <v>0.99828571428571433</v>
      </c>
      <c r="H957" s="22">
        <f>IF(Table4[[#This Row],[Net_Balance]]&gt;1,1+(Table4[[#This Row],[Net_Balance]]-1)/$H$974,1)</f>
        <v>1</v>
      </c>
      <c r="I957" s="22">
        <f>IF(Table4[[#This Row],[Net_Balance]]&lt;1,1-(1-Table4[[#This Row],[Net_Balance]])/$H$974,1)</f>
        <v>0.99880000000000002</v>
      </c>
      <c r="J957" s="22">
        <f>IF(Table4[[#This Row],[Net_Balance]]&gt;1,(Table4[[#This Row],[Net_Balance]]-1)/$J$974,0)</f>
        <v>0</v>
      </c>
      <c r="K957" s="22">
        <f>IF(Table4[[#This Row],[Net_Balance]]&lt;1,-(1-Table4[[#This Row],[Net_Balance]])/$J$974,0)</f>
        <v>-2.3999999999999998E-3</v>
      </c>
      <c r="L957" t="s">
        <v>110</v>
      </c>
      <c r="M957" t="s">
        <v>83</v>
      </c>
      <c r="N957" t="s">
        <v>5</v>
      </c>
      <c r="O957">
        <v>0</v>
      </c>
      <c r="P957">
        <v>0</v>
      </c>
      <c r="Q957">
        <v>440</v>
      </c>
      <c r="R957">
        <v>1665042468</v>
      </c>
      <c r="S957">
        <v>3</v>
      </c>
      <c r="T957" t="s">
        <v>117</v>
      </c>
      <c r="U957">
        <v>0</v>
      </c>
      <c r="V957">
        <v>-50</v>
      </c>
      <c r="W957">
        <v>0.5</v>
      </c>
      <c r="X957">
        <v>40</v>
      </c>
      <c r="Y957">
        <v>0.5</v>
      </c>
      <c r="Z957">
        <v>-5</v>
      </c>
      <c r="AA957">
        <v>2025</v>
      </c>
      <c r="AB957">
        <v>45</v>
      </c>
      <c r="AC957">
        <v>2</v>
      </c>
      <c r="AD957">
        <v>0.25</v>
      </c>
      <c r="AE957">
        <v>0.75</v>
      </c>
      <c r="AF957">
        <v>2</v>
      </c>
      <c r="AG957">
        <v>0.5</v>
      </c>
      <c r="AH957">
        <v>0.25</v>
      </c>
      <c r="AI957">
        <v>0.625</v>
      </c>
      <c r="AJ957">
        <v>0.375</v>
      </c>
      <c r="AK957">
        <v>-16.25</v>
      </c>
      <c r="AL957">
        <v>1898.4375</v>
      </c>
      <c r="AM957">
        <v>43.571062644833439</v>
      </c>
      <c r="AN957">
        <v>0.9</v>
      </c>
      <c r="AO957">
        <v>0.38419903534316502</v>
      </c>
      <c r="AP957">
        <v>0.61580096465683498</v>
      </c>
      <c r="AQ957" s="2">
        <f>Table4[[#This Row],[Gain]]^Table4[[#This Row],[θ]]</f>
        <v>40</v>
      </c>
      <c r="AR957" s="2">
        <f>-Table4[[#This Row],[λ]]*-Table4[[#This Row],[Loss]]^Table4[[#This Row],[θ]]</f>
        <v>100</v>
      </c>
      <c r="AS957" s="2">
        <f>Table4[[#This Row],[pie_gain]]*Table4[[#This Row],[v_n_w_g]]-Table4[[#This Row],[pie_loss]]*Table4[[#This Row],[v_n_w_l]]</f>
        <v>-46.212135051956892</v>
      </c>
      <c r="AT957" s="2">
        <f>IF(Table4[[#This Row],[diff_v]]&gt;=1,1,0)</f>
        <v>0</v>
      </c>
      <c r="AU957" s="2">
        <f>Table4[[#This Row],[Gain]]^(Table4[[#This Row],[θ]]*Table4[[#This Row],[ω_p]])</f>
        <v>40</v>
      </c>
      <c r="AV957" s="2">
        <f>-Table4[[#This Row],[λ]]*-Table4[[#This Row],[Loss]]^(Table4[[#This Row],[θ]]*Table4[[#This Row],[ω_n]])</f>
        <v>99.331611206125956</v>
      </c>
      <c r="AW957" s="2">
        <f>Table4[[#This Row],[v_n_w_g_w]]*Table4[[#This Row],[pie_gain]]-Table4[[#This Row],[v_n_w_l_w]]*Table4[[#This Row],[pie_loss]]</f>
        <v>-45.800540587923436</v>
      </c>
      <c r="AX957" s="2">
        <f>IF(Table4[[#This Row],[diff_v_w]]&gt;=1,1,0)</f>
        <v>0</v>
      </c>
      <c r="AY957" s="2">
        <f>Table4[[#This Row],[Gain]]^(Table4[[#This Row],[θ]])*Table4[[#This Row],[ω_p2]]</f>
        <v>40</v>
      </c>
      <c r="AZ957" s="2">
        <f>-Table4[[#This Row],[λ]]*-Table4[[#This Row],[Loss]]^(Table4[[#This Row],[θ]])*Table4[[#This Row],[ω_n2]]</f>
        <v>99.88</v>
      </c>
      <c r="BA957" s="2">
        <f>Table4[[#This Row],[v_n_w_g_w2]]*Table4[[#This Row],[pie_gain]]-Table4[[#This Row],[v_n_w_l_w2]]*Table4[[#This Row],[pie_loss]]</f>
        <v>-46.138238936198078</v>
      </c>
      <c r="BB957" s="2">
        <f>IF(Table4[[#This Row],[diff_v_w2]]&gt;=1,1,0)</f>
        <v>0</v>
      </c>
      <c r="BC957" s="2">
        <f>Table4[[#This Row],[Gain]]^(Table4[[#This Row],[θ]]+Table4[[#This Row],[ω_p3]])</f>
        <v>40</v>
      </c>
      <c r="BD957" s="2">
        <f>-Table4[[#This Row],[λ]]*-Table4[[#This Row],[Loss]]^(Table4[[#This Row],[θ]]+Table4[[#This Row],[ω_n3]])</f>
        <v>99.065508247236949</v>
      </c>
      <c r="BE957" s="2">
        <f>Table4[[#This Row],[v_n_w_g_w3]]*Table4[[#This Row],[pie_gain]]-Table4[[#This Row],[v_n_w_l_w3]]*Table4[[#This Row],[pie_loss]]</f>
        <v>-45.636674129141554</v>
      </c>
      <c r="BF957" s="2">
        <f>IF(Table4[[#This Row],[diff_v_w3]]&gt;=1,1,0)</f>
        <v>0</v>
      </c>
      <c r="BG957" s="2">
        <f>(Table4[[#This Row],[Accept]]-Table4[[#This Row],[projected_M1]])</f>
        <v>0</v>
      </c>
      <c r="BH957" s="2">
        <f>(Table4[[#This Row],[Accept]]-Table4[[#This Row],[projected_M2]])</f>
        <v>0</v>
      </c>
      <c r="BI957" s="2">
        <f>(Table4[[#This Row],[Accept]]-Table4[[#This Row],[projected_M3]])</f>
        <v>0</v>
      </c>
      <c r="BJ957" s="2">
        <f>(Table4[[#This Row],[Accept]]-Table4[[#This Row],[projected_M4]])</f>
        <v>0</v>
      </c>
    </row>
    <row r="958" spans="1:62" x14ac:dyDescent="0.3">
      <c r="A958">
        <v>48</v>
      </c>
      <c r="B958" t="s">
        <v>48</v>
      </c>
      <c r="C958">
        <v>1</v>
      </c>
      <c r="D958">
        <v>-2</v>
      </c>
      <c r="E958" s="22">
        <f>IF(Table4[[#This Row],[Trial]]="G1",Table4[[#This Row],[Balance]]/100,IF(Table4[[#This Row],[Trial]]="G2",Table4[[#This Row],[Balance]]/200,Table4[[#This Row],[Balance]]/500))</f>
        <v>0.88</v>
      </c>
      <c r="F958" s="22">
        <f>IF(Table4[[#This Row],[Net_Balance]]&gt;1,1+(Table4[[#This Row],[Net_Balance]]-1)/$F$974,1)</f>
        <v>1</v>
      </c>
      <c r="G958" s="22">
        <f>IF(Table4[[#This Row],[Net_Balance]]&lt;1,1-(1-Table4[[#This Row],[Net_Balance]])/$F$974,1)</f>
        <v>0.99828571428571433</v>
      </c>
      <c r="H958" s="22">
        <f>IF(Table4[[#This Row],[Net_Balance]]&gt;1,1+(Table4[[#This Row],[Net_Balance]]-1)/$H$974,1)</f>
        <v>1</v>
      </c>
      <c r="I958" s="22">
        <f>IF(Table4[[#This Row],[Net_Balance]]&lt;1,1-(1-Table4[[#This Row],[Net_Balance]])/$H$974,1)</f>
        <v>0.99880000000000002</v>
      </c>
      <c r="J958" s="22">
        <f>IF(Table4[[#This Row],[Net_Balance]]&gt;1,(Table4[[#This Row],[Net_Balance]]-1)/$J$974,0)</f>
        <v>0</v>
      </c>
      <c r="K958" s="22">
        <f>IF(Table4[[#This Row],[Net_Balance]]&lt;1,-(1-Table4[[#This Row],[Net_Balance]])/$J$974,0)</f>
        <v>-2.3999999999999998E-3</v>
      </c>
      <c r="L958" t="s">
        <v>110</v>
      </c>
      <c r="M958" t="s">
        <v>76</v>
      </c>
      <c r="N958" t="s">
        <v>5</v>
      </c>
      <c r="O958">
        <v>0</v>
      </c>
      <c r="P958">
        <v>0</v>
      </c>
      <c r="Q958">
        <v>440</v>
      </c>
      <c r="R958">
        <v>1665042471</v>
      </c>
      <c r="S958">
        <v>3</v>
      </c>
      <c r="T958" t="s">
        <v>118</v>
      </c>
      <c r="U958">
        <v>1</v>
      </c>
      <c r="V958">
        <v>-90</v>
      </c>
      <c r="W958">
        <v>0.5</v>
      </c>
      <c r="X958">
        <v>180</v>
      </c>
      <c r="Y958">
        <v>0.5</v>
      </c>
      <c r="Z958">
        <v>45</v>
      </c>
      <c r="AA958">
        <v>18225</v>
      </c>
      <c r="AB958">
        <v>135</v>
      </c>
      <c r="AC958">
        <v>2</v>
      </c>
      <c r="AD958">
        <v>0.25</v>
      </c>
      <c r="AE958">
        <v>0.75</v>
      </c>
      <c r="AF958">
        <v>2</v>
      </c>
      <c r="AG958">
        <v>0.5</v>
      </c>
      <c r="AH958">
        <v>0.25</v>
      </c>
      <c r="AI958">
        <v>0.625</v>
      </c>
      <c r="AJ958">
        <v>0.375</v>
      </c>
      <c r="AK958">
        <v>11.25</v>
      </c>
      <c r="AL958">
        <v>17085.9375</v>
      </c>
      <c r="AM958">
        <v>130.71318793450033</v>
      </c>
      <c r="AN958">
        <v>0.9</v>
      </c>
      <c r="AO958">
        <v>0.38419903534316502</v>
      </c>
      <c r="AP958">
        <v>0.61580096465683498</v>
      </c>
      <c r="AQ958" s="2">
        <f>Table4[[#This Row],[Gain]]^Table4[[#This Row],[θ]]</f>
        <v>180</v>
      </c>
      <c r="AR958" s="2">
        <f>-Table4[[#This Row],[λ]]*-Table4[[#This Row],[Loss]]^Table4[[#This Row],[θ]]</f>
        <v>180</v>
      </c>
      <c r="AS958" s="2">
        <f>Table4[[#This Row],[pie_gain]]*Table4[[#This Row],[v_n_w_g]]-Table4[[#This Row],[pie_loss]]*Table4[[#This Row],[v_n_w_l]]</f>
        <v>-41.688347276460604</v>
      </c>
      <c r="AT958" s="2">
        <f>IF(Table4[[#This Row],[diff_v]]&gt;=1,1,0)</f>
        <v>0</v>
      </c>
      <c r="AU958" s="2">
        <f>Table4[[#This Row],[Gain]]^(Table4[[#This Row],[θ]]*Table4[[#This Row],[ω_p]])</f>
        <v>180</v>
      </c>
      <c r="AV958" s="2">
        <f>-Table4[[#This Row],[λ]]*-Table4[[#This Row],[Loss]]^(Table4[[#This Row],[θ]]*Table4[[#This Row],[ω_n]])</f>
        <v>178.61682902294288</v>
      </c>
      <c r="AW958" s="2">
        <f>Table4[[#This Row],[v_n_w_g_w]]*Table4[[#This Row],[pie_gain]]-Table4[[#This Row],[v_n_w_l_w]]*Table4[[#This Row],[pie_loss]]</f>
        <v>-40.836589254503494</v>
      </c>
      <c r="AX958" s="2">
        <f>IF(Table4[[#This Row],[diff_v_w]]&gt;=1,1,0)</f>
        <v>0</v>
      </c>
      <c r="AY958" s="2">
        <f>Table4[[#This Row],[Gain]]^(Table4[[#This Row],[θ]])*Table4[[#This Row],[ω_p2]]</f>
        <v>180</v>
      </c>
      <c r="AZ958" s="2">
        <f>-Table4[[#This Row],[λ]]*-Table4[[#This Row],[Loss]]^(Table4[[#This Row],[θ]])*Table4[[#This Row],[ω_n2]]</f>
        <v>179.78399999999999</v>
      </c>
      <c r="BA958" s="2">
        <f>Table4[[#This Row],[v_n_w_g_w2]]*Table4[[#This Row],[pie_gain]]-Table4[[#This Row],[v_n_w_l_w2]]*Table4[[#This Row],[pie_loss]]</f>
        <v>-41.555334268094711</v>
      </c>
      <c r="BB958" s="2">
        <f>IF(Table4[[#This Row],[diff_v_w2]]&gt;=1,1,0)</f>
        <v>0</v>
      </c>
      <c r="BC958" s="2">
        <f>Table4[[#This Row],[Gain]]^(Table4[[#This Row],[θ]]+Table4[[#This Row],[ω_p3]])</f>
        <v>180</v>
      </c>
      <c r="BD958" s="2">
        <f>-Table4[[#This Row],[λ]]*-Table4[[#This Row],[Loss]]^(Table4[[#This Row],[θ]]+Table4[[#This Row],[ω_n3]])</f>
        <v>178.06654124966855</v>
      </c>
      <c r="BE958" s="2">
        <f>Table4[[#This Row],[v_n_w_g_w3]]*Table4[[#This Row],[pie_gain]]-Table4[[#This Row],[v_n_w_l_w3]]*Table4[[#This Row],[pie_loss]]</f>
        <v>-40.497721512882293</v>
      </c>
      <c r="BF958" s="2">
        <f>IF(Table4[[#This Row],[diff_v_w3]]&gt;=1,1,0)</f>
        <v>0</v>
      </c>
      <c r="BG958" s="2">
        <f>(Table4[[#This Row],[Accept]]-Table4[[#This Row],[projected_M1]])</f>
        <v>0</v>
      </c>
      <c r="BH958" s="2">
        <f>(Table4[[#This Row],[Accept]]-Table4[[#This Row],[projected_M2]])</f>
        <v>0</v>
      </c>
      <c r="BI958" s="2">
        <f>(Table4[[#This Row],[Accept]]-Table4[[#This Row],[projected_M3]])</f>
        <v>0</v>
      </c>
      <c r="BJ958" s="2">
        <f>(Table4[[#This Row],[Accept]]-Table4[[#This Row],[projected_M4]])</f>
        <v>0</v>
      </c>
    </row>
    <row r="959" spans="1:62" x14ac:dyDescent="0.3">
      <c r="A959">
        <v>49</v>
      </c>
      <c r="B959" t="s">
        <v>48</v>
      </c>
      <c r="C959">
        <v>1</v>
      </c>
      <c r="D959">
        <v>-2</v>
      </c>
      <c r="E959" s="22">
        <f>IF(Table4[[#This Row],[Trial]]="G1",Table4[[#This Row],[Balance]]/100,IF(Table4[[#This Row],[Trial]]="G2",Table4[[#This Row],[Balance]]/200,Table4[[#This Row],[Balance]]/500))</f>
        <v>0.88</v>
      </c>
      <c r="F959" s="22">
        <f>IF(Table4[[#This Row],[Net_Balance]]&gt;1,1+(Table4[[#This Row],[Net_Balance]]-1)/$F$974,1)</f>
        <v>1</v>
      </c>
      <c r="G959" s="22">
        <f>IF(Table4[[#This Row],[Net_Balance]]&lt;1,1-(1-Table4[[#This Row],[Net_Balance]])/$F$974,1)</f>
        <v>0.99828571428571433</v>
      </c>
      <c r="H959" s="22">
        <f>IF(Table4[[#This Row],[Net_Balance]]&gt;1,1+(Table4[[#This Row],[Net_Balance]]-1)/$H$974,1)</f>
        <v>1</v>
      </c>
      <c r="I959" s="22">
        <f>IF(Table4[[#This Row],[Net_Balance]]&lt;1,1-(1-Table4[[#This Row],[Net_Balance]])/$H$974,1)</f>
        <v>0.99880000000000002</v>
      </c>
      <c r="J959" s="22">
        <f>IF(Table4[[#This Row],[Net_Balance]]&gt;1,(Table4[[#This Row],[Net_Balance]]-1)/$J$974,0)</f>
        <v>0</v>
      </c>
      <c r="K959" s="22">
        <f>IF(Table4[[#This Row],[Net_Balance]]&lt;1,-(1-Table4[[#This Row],[Net_Balance]])/$J$974,0)</f>
        <v>-2.3999999999999998E-3</v>
      </c>
      <c r="L959" t="s">
        <v>110</v>
      </c>
      <c r="M959" t="s">
        <v>51</v>
      </c>
      <c r="N959" t="s">
        <v>5</v>
      </c>
      <c r="O959">
        <v>0</v>
      </c>
      <c r="P959">
        <v>0</v>
      </c>
      <c r="Q959">
        <v>440</v>
      </c>
      <c r="R959">
        <v>1665042475</v>
      </c>
      <c r="S959">
        <v>4</v>
      </c>
      <c r="T959" t="s">
        <v>117</v>
      </c>
      <c r="U959">
        <v>0</v>
      </c>
      <c r="V959">
        <v>-90</v>
      </c>
      <c r="W959">
        <v>0.5</v>
      </c>
      <c r="X959">
        <v>80</v>
      </c>
      <c r="Y959">
        <v>0.5</v>
      </c>
      <c r="Z959">
        <v>-5</v>
      </c>
      <c r="AA959">
        <v>7225</v>
      </c>
      <c r="AB959">
        <v>85</v>
      </c>
      <c r="AC959">
        <v>4</v>
      </c>
      <c r="AD959">
        <v>0.25</v>
      </c>
      <c r="AE959">
        <v>0.75</v>
      </c>
      <c r="AF959">
        <v>1</v>
      </c>
      <c r="AG959">
        <v>0.25</v>
      </c>
      <c r="AH959">
        <v>0.5</v>
      </c>
      <c r="AI959">
        <v>0.375</v>
      </c>
      <c r="AJ959">
        <v>0.625</v>
      </c>
      <c r="AK959">
        <v>16.25</v>
      </c>
      <c r="AL959">
        <v>6773.4375</v>
      </c>
      <c r="AM959">
        <v>82.300896106907615</v>
      </c>
      <c r="AN959">
        <v>0.9</v>
      </c>
      <c r="AO959">
        <v>0.60844334427391233</v>
      </c>
      <c r="AP959">
        <v>0.39155665572608767</v>
      </c>
      <c r="AQ959" s="2">
        <f>Table4[[#This Row],[Gain]]^Table4[[#This Row],[θ]]</f>
        <v>80</v>
      </c>
      <c r="AR959" s="2">
        <f>-Table4[[#This Row],[λ]]*-Table4[[#This Row],[Loss]]^Table4[[#This Row],[θ]]</f>
        <v>180</v>
      </c>
      <c r="AS959" s="2">
        <f>Table4[[#This Row],[pie_gain]]*Table4[[#This Row],[v_n_w_g]]-Table4[[#This Row],[pie_loss]]*Table4[[#This Row],[v_n_w_l]]</f>
        <v>-21.804730488782788</v>
      </c>
      <c r="AT959" s="2">
        <f>IF(Table4[[#This Row],[diff_v]]&gt;=1,1,0)</f>
        <v>0</v>
      </c>
      <c r="AU959" s="2">
        <f>Table4[[#This Row],[Gain]]^(Table4[[#This Row],[θ]]*Table4[[#This Row],[ω_p]])</f>
        <v>80</v>
      </c>
      <c r="AV959" s="2">
        <f>-Table4[[#This Row],[λ]]*-Table4[[#This Row],[Loss]]^(Table4[[#This Row],[θ]]*Table4[[#This Row],[ω_n]])</f>
        <v>178.61682902294288</v>
      </c>
      <c r="AW959" s="2">
        <f>Table4[[#This Row],[v_n_w_g_w]]*Table4[[#This Row],[pie_gain]]-Table4[[#This Row],[v_n_w_l_w]]*Table4[[#This Row],[pie_loss]]</f>
        <v>-21.263140686708915</v>
      </c>
      <c r="AX959" s="2">
        <f>IF(Table4[[#This Row],[diff_v_w]]&gt;=1,1,0)</f>
        <v>0</v>
      </c>
      <c r="AY959" s="2">
        <f>Table4[[#This Row],[Gain]]^(Table4[[#This Row],[θ]])*Table4[[#This Row],[ω_p2]]</f>
        <v>80</v>
      </c>
      <c r="AZ959" s="2">
        <f>-Table4[[#This Row],[λ]]*-Table4[[#This Row],[Loss]]^(Table4[[#This Row],[θ]])*Table4[[#This Row],[ω_n2]]</f>
        <v>179.78399999999999</v>
      </c>
      <c r="BA959" s="2">
        <f>Table4[[#This Row],[v_n_w_g_w2]]*Table4[[#This Row],[pie_gain]]-Table4[[#This Row],[v_n_w_l_w2]]*Table4[[#This Row],[pie_loss]]</f>
        <v>-21.720154251145949</v>
      </c>
      <c r="BB959" s="2">
        <f>IF(Table4[[#This Row],[diff_v_w2]]&gt;=1,1,0)</f>
        <v>0</v>
      </c>
      <c r="BC959" s="2">
        <f>Table4[[#This Row],[Gain]]^(Table4[[#This Row],[θ]]+Table4[[#This Row],[ω_p3]])</f>
        <v>80</v>
      </c>
      <c r="BD959" s="2">
        <f>-Table4[[#This Row],[λ]]*-Table4[[#This Row],[Loss]]^(Table4[[#This Row],[θ]]+Table4[[#This Row],[ω_n3]])</f>
        <v>178.06654124966855</v>
      </c>
      <c r="BE959" s="2">
        <f>Table4[[#This Row],[v_n_w_g_w3]]*Table4[[#This Row],[pie_gain]]-Table4[[#This Row],[v_n_w_l_w3]]*Table4[[#This Row],[pie_loss]]</f>
        <v>-21.047671846518675</v>
      </c>
      <c r="BF959" s="2">
        <f>IF(Table4[[#This Row],[diff_v_w3]]&gt;=1,1,0)</f>
        <v>0</v>
      </c>
      <c r="BG959" s="2">
        <f>(Table4[[#This Row],[Accept]]-Table4[[#This Row],[projected_M1]])</f>
        <v>0</v>
      </c>
      <c r="BH959" s="2">
        <f>(Table4[[#This Row],[Accept]]-Table4[[#This Row],[projected_M2]])</f>
        <v>0</v>
      </c>
      <c r="BI959" s="2">
        <f>(Table4[[#This Row],[Accept]]-Table4[[#This Row],[projected_M3]])</f>
        <v>0</v>
      </c>
      <c r="BJ959" s="2">
        <f>(Table4[[#This Row],[Accept]]-Table4[[#This Row],[projected_M4]])</f>
        <v>0</v>
      </c>
    </row>
    <row r="960" spans="1:62" x14ac:dyDescent="0.3">
      <c r="A960">
        <v>50</v>
      </c>
      <c r="B960" t="s">
        <v>48</v>
      </c>
      <c r="C960">
        <v>1</v>
      </c>
      <c r="D960">
        <v>-2</v>
      </c>
      <c r="E960" s="22">
        <f>IF(Table4[[#This Row],[Trial]]="G1",Table4[[#This Row],[Balance]]/100,IF(Table4[[#This Row],[Trial]]="G2",Table4[[#This Row],[Balance]]/200,Table4[[#This Row],[Balance]]/500))</f>
        <v>0.88</v>
      </c>
      <c r="F960" s="22">
        <f>IF(Table4[[#This Row],[Net_Balance]]&gt;1,1+(Table4[[#This Row],[Net_Balance]]-1)/$F$974,1)</f>
        <v>1</v>
      </c>
      <c r="G960" s="22">
        <f>IF(Table4[[#This Row],[Net_Balance]]&lt;1,1-(1-Table4[[#This Row],[Net_Balance]])/$F$974,1)</f>
        <v>0.99828571428571433</v>
      </c>
      <c r="H960" s="22">
        <f>IF(Table4[[#This Row],[Net_Balance]]&gt;1,1+(Table4[[#This Row],[Net_Balance]]-1)/$H$974,1)</f>
        <v>1</v>
      </c>
      <c r="I960" s="22">
        <f>IF(Table4[[#This Row],[Net_Balance]]&lt;1,1-(1-Table4[[#This Row],[Net_Balance]])/$H$974,1)</f>
        <v>0.99880000000000002</v>
      </c>
      <c r="J960" s="22">
        <f>IF(Table4[[#This Row],[Net_Balance]]&gt;1,(Table4[[#This Row],[Net_Balance]]-1)/$J$974,0)</f>
        <v>0</v>
      </c>
      <c r="K960" s="22">
        <f>IF(Table4[[#This Row],[Net_Balance]]&lt;1,-(1-Table4[[#This Row],[Net_Balance]])/$J$974,0)</f>
        <v>-2.3999999999999998E-3</v>
      </c>
      <c r="L960" t="s">
        <v>110</v>
      </c>
      <c r="M960" t="s">
        <v>94</v>
      </c>
      <c r="N960" t="s">
        <v>5</v>
      </c>
      <c r="O960">
        <v>0</v>
      </c>
      <c r="P960">
        <v>0</v>
      </c>
      <c r="Q960">
        <v>440</v>
      </c>
      <c r="R960">
        <v>1665042478</v>
      </c>
      <c r="S960">
        <v>3</v>
      </c>
      <c r="T960" t="s">
        <v>117</v>
      </c>
      <c r="U960">
        <v>0</v>
      </c>
      <c r="V960">
        <v>-90</v>
      </c>
      <c r="W960">
        <v>0.5</v>
      </c>
      <c r="X960">
        <v>90</v>
      </c>
      <c r="Y960">
        <v>0.5</v>
      </c>
      <c r="Z960">
        <v>0</v>
      </c>
      <c r="AA960">
        <v>8100</v>
      </c>
      <c r="AB960">
        <v>90</v>
      </c>
      <c r="AC960">
        <v>2</v>
      </c>
      <c r="AD960">
        <v>0.25</v>
      </c>
      <c r="AE960">
        <v>0.75</v>
      </c>
      <c r="AF960">
        <v>2</v>
      </c>
      <c r="AG960">
        <v>0.5</v>
      </c>
      <c r="AH960">
        <v>0.25</v>
      </c>
      <c r="AI960">
        <v>0.625</v>
      </c>
      <c r="AJ960">
        <v>0.375</v>
      </c>
      <c r="AK960">
        <v>-22.5</v>
      </c>
      <c r="AL960">
        <v>7593.75</v>
      </c>
      <c r="AM960">
        <v>87.142125289666879</v>
      </c>
      <c r="AN960">
        <v>0.9</v>
      </c>
      <c r="AO960">
        <v>0.38419903534316502</v>
      </c>
      <c r="AP960">
        <v>0.61580096465683498</v>
      </c>
      <c r="AQ960" s="2">
        <f>Table4[[#This Row],[Gain]]^Table4[[#This Row],[θ]]</f>
        <v>90</v>
      </c>
      <c r="AR960" s="2">
        <f>-Table4[[#This Row],[λ]]*-Table4[[#This Row],[Loss]]^Table4[[#This Row],[θ]]</f>
        <v>180</v>
      </c>
      <c r="AS960" s="2">
        <f>Table4[[#This Row],[pie_gain]]*Table4[[#This Row],[v_n_w_g]]-Table4[[#This Row],[pie_loss]]*Table4[[#This Row],[v_n_w_l]]</f>
        <v>-76.266260457345453</v>
      </c>
      <c r="AT960" s="2">
        <f>IF(Table4[[#This Row],[diff_v]]&gt;=1,1,0)</f>
        <v>0</v>
      </c>
      <c r="AU960" s="2">
        <f>Table4[[#This Row],[Gain]]^(Table4[[#This Row],[θ]]*Table4[[#This Row],[ω_p]])</f>
        <v>90</v>
      </c>
      <c r="AV960" s="2">
        <f>-Table4[[#This Row],[λ]]*-Table4[[#This Row],[Loss]]^(Table4[[#This Row],[θ]]*Table4[[#This Row],[ω_n]])</f>
        <v>178.61682902294288</v>
      </c>
      <c r="AW960" s="2">
        <f>Table4[[#This Row],[v_n_w_g_w]]*Table4[[#This Row],[pie_gain]]-Table4[[#This Row],[v_n_w_l_w]]*Table4[[#This Row],[pie_loss]]</f>
        <v>-75.414502435388343</v>
      </c>
      <c r="AX960" s="2">
        <f>IF(Table4[[#This Row],[diff_v_w]]&gt;=1,1,0)</f>
        <v>0</v>
      </c>
      <c r="AY960" s="2">
        <f>Table4[[#This Row],[Gain]]^(Table4[[#This Row],[θ]])*Table4[[#This Row],[ω_p2]]</f>
        <v>90</v>
      </c>
      <c r="AZ960" s="2">
        <f>-Table4[[#This Row],[λ]]*-Table4[[#This Row],[Loss]]^(Table4[[#This Row],[θ]])*Table4[[#This Row],[ω_n2]]</f>
        <v>179.78399999999999</v>
      </c>
      <c r="BA960" s="2">
        <f>Table4[[#This Row],[v_n_w_g_w2]]*Table4[[#This Row],[pie_gain]]-Table4[[#This Row],[v_n_w_l_w2]]*Table4[[#This Row],[pie_loss]]</f>
        <v>-76.13324744897956</v>
      </c>
      <c r="BB960" s="2">
        <f>IF(Table4[[#This Row],[diff_v_w2]]&gt;=1,1,0)</f>
        <v>0</v>
      </c>
      <c r="BC960" s="2">
        <f>Table4[[#This Row],[Gain]]^(Table4[[#This Row],[θ]]+Table4[[#This Row],[ω_p3]])</f>
        <v>90</v>
      </c>
      <c r="BD960" s="2">
        <f>-Table4[[#This Row],[λ]]*-Table4[[#This Row],[Loss]]^(Table4[[#This Row],[θ]]+Table4[[#This Row],[ω_n3]])</f>
        <v>178.06654124966855</v>
      </c>
      <c r="BE960" s="2">
        <f>Table4[[#This Row],[v_n_w_g_w3]]*Table4[[#This Row],[pie_gain]]-Table4[[#This Row],[v_n_w_l_w3]]*Table4[[#This Row],[pie_loss]]</f>
        <v>-75.075634693767142</v>
      </c>
      <c r="BF960" s="2">
        <f>IF(Table4[[#This Row],[diff_v_w3]]&gt;=1,1,0)</f>
        <v>0</v>
      </c>
      <c r="BG960" s="2">
        <f>(Table4[[#This Row],[Accept]]-Table4[[#This Row],[projected_M1]])</f>
        <v>0</v>
      </c>
      <c r="BH960" s="2">
        <f>(Table4[[#This Row],[Accept]]-Table4[[#This Row],[projected_M2]])</f>
        <v>0</v>
      </c>
      <c r="BI960" s="2">
        <f>(Table4[[#This Row],[Accept]]-Table4[[#This Row],[projected_M3]])</f>
        <v>0</v>
      </c>
      <c r="BJ960" s="2">
        <f>(Table4[[#This Row],[Accept]]-Table4[[#This Row],[projected_M4]])</f>
        <v>0</v>
      </c>
    </row>
    <row r="961" spans="1:62" x14ac:dyDescent="0.3">
      <c r="A961">
        <v>52</v>
      </c>
      <c r="B961" t="s">
        <v>48</v>
      </c>
      <c r="C961">
        <v>1</v>
      </c>
      <c r="D961">
        <v>-2</v>
      </c>
      <c r="E961" s="22">
        <f>IF(Table4[[#This Row],[Trial]]="G1",Table4[[#This Row],[Balance]]/100,IF(Table4[[#This Row],[Trial]]="G2",Table4[[#This Row],[Balance]]/200,Table4[[#This Row],[Balance]]/500))</f>
        <v>0.88</v>
      </c>
      <c r="F961" s="22">
        <f>IF(Table4[[#This Row],[Net_Balance]]&gt;1,1+(Table4[[#This Row],[Net_Balance]]-1)/$F$974,1)</f>
        <v>1</v>
      </c>
      <c r="G961" s="22">
        <f>IF(Table4[[#This Row],[Net_Balance]]&lt;1,1-(1-Table4[[#This Row],[Net_Balance]])/$F$974,1)</f>
        <v>0.99828571428571433</v>
      </c>
      <c r="H961" s="22">
        <f>IF(Table4[[#This Row],[Net_Balance]]&gt;1,1+(Table4[[#This Row],[Net_Balance]]-1)/$H$974,1)</f>
        <v>1</v>
      </c>
      <c r="I961" s="22">
        <f>IF(Table4[[#This Row],[Net_Balance]]&lt;1,1-(1-Table4[[#This Row],[Net_Balance]])/$H$974,1)</f>
        <v>0.99880000000000002</v>
      </c>
      <c r="J961" s="22">
        <f>IF(Table4[[#This Row],[Net_Balance]]&gt;1,(Table4[[#This Row],[Net_Balance]]-1)/$J$974,0)</f>
        <v>0</v>
      </c>
      <c r="K961" s="22">
        <f>IF(Table4[[#This Row],[Net_Balance]]&lt;1,-(1-Table4[[#This Row],[Net_Balance]])/$J$974,0)</f>
        <v>-2.3999999999999998E-3</v>
      </c>
      <c r="L961" t="s">
        <v>110</v>
      </c>
      <c r="M961" t="s">
        <v>69</v>
      </c>
      <c r="N961" t="s">
        <v>113</v>
      </c>
      <c r="O961">
        <v>0</v>
      </c>
      <c r="P961">
        <v>0</v>
      </c>
      <c r="Q961">
        <v>440</v>
      </c>
      <c r="R961">
        <v>1665042490</v>
      </c>
      <c r="S961">
        <v>8</v>
      </c>
      <c r="T961" t="s">
        <v>117</v>
      </c>
      <c r="U961">
        <v>0</v>
      </c>
      <c r="V961">
        <v>-50</v>
      </c>
      <c r="W961">
        <v>0.5</v>
      </c>
      <c r="X961">
        <v>50</v>
      </c>
      <c r="Y961">
        <v>0.5</v>
      </c>
      <c r="Z961">
        <v>0</v>
      </c>
      <c r="AA961">
        <v>2500</v>
      </c>
      <c r="AB961">
        <v>50</v>
      </c>
      <c r="AC961">
        <v>4</v>
      </c>
      <c r="AD961">
        <v>0.25</v>
      </c>
      <c r="AE961">
        <v>0.75</v>
      </c>
      <c r="AF961">
        <v>1</v>
      </c>
      <c r="AG961">
        <v>0.25</v>
      </c>
      <c r="AH961">
        <v>0.5</v>
      </c>
      <c r="AI961">
        <v>0.375</v>
      </c>
      <c r="AJ961">
        <v>0.625</v>
      </c>
      <c r="AK961">
        <v>12.5</v>
      </c>
      <c r="AL961">
        <v>2343.75</v>
      </c>
      <c r="AM961">
        <v>48.412291827592711</v>
      </c>
      <c r="AN961">
        <v>0.9</v>
      </c>
      <c r="AO961">
        <v>0.60844334427391233</v>
      </c>
      <c r="AP961">
        <v>0.39155665572608767</v>
      </c>
      <c r="AQ961" s="2">
        <f>Table4[[#This Row],[Gain]]^Table4[[#This Row],[θ]]</f>
        <v>50</v>
      </c>
      <c r="AR961" s="2">
        <f>-Table4[[#This Row],[λ]]*-Table4[[#This Row],[Loss]]^Table4[[#This Row],[θ]]</f>
        <v>100</v>
      </c>
      <c r="AS961" s="2">
        <f>Table4[[#This Row],[pie_gain]]*Table4[[#This Row],[v_n_w_g]]-Table4[[#This Row],[pie_loss]]*Table4[[#This Row],[v_n_w_l]]</f>
        <v>-8.7334983589131525</v>
      </c>
      <c r="AT961" s="2">
        <f>IF(Table4[[#This Row],[diff_v]]&gt;=1,1,0)</f>
        <v>0</v>
      </c>
      <c r="AU961" s="2">
        <f>Table4[[#This Row],[Gain]]^(Table4[[#This Row],[θ]]*Table4[[#This Row],[ω_p]])</f>
        <v>50</v>
      </c>
      <c r="AV961" s="2">
        <f>-Table4[[#This Row],[λ]]*-Table4[[#This Row],[Loss]]^(Table4[[#This Row],[θ]]*Table4[[#This Row],[ω_n]])</f>
        <v>99.331611206125956</v>
      </c>
      <c r="AW961" s="2">
        <f>Table4[[#This Row],[v_n_w_g_w]]*Table4[[#This Row],[pie_gain]]-Table4[[#This Row],[v_n_w_l_w]]*Table4[[#This Row],[pie_loss]]</f>
        <v>-8.4717862780590352</v>
      </c>
      <c r="AX961" s="2">
        <f>IF(Table4[[#This Row],[diff_v_w]]&gt;=1,1,0)</f>
        <v>0</v>
      </c>
      <c r="AY961" s="2">
        <f>Table4[[#This Row],[Gain]]^(Table4[[#This Row],[θ]])*Table4[[#This Row],[ω_p2]]</f>
        <v>50</v>
      </c>
      <c r="AZ961" s="2">
        <f>-Table4[[#This Row],[λ]]*-Table4[[#This Row],[Loss]]^(Table4[[#This Row],[θ]])*Table4[[#This Row],[ω_n2]]</f>
        <v>99.88</v>
      </c>
      <c r="BA961" s="2">
        <f>Table4[[#This Row],[v_n_w_g_w2]]*Table4[[#This Row],[pie_gain]]-Table4[[#This Row],[v_n_w_l_w2]]*Table4[[#This Row],[pie_loss]]</f>
        <v>-8.6865115602260161</v>
      </c>
      <c r="BB961" s="2">
        <f>IF(Table4[[#This Row],[diff_v_w2]]&gt;=1,1,0)</f>
        <v>0</v>
      </c>
      <c r="BC961" s="2">
        <f>Table4[[#This Row],[Gain]]^(Table4[[#This Row],[θ]]+Table4[[#This Row],[ω_p3]])</f>
        <v>50</v>
      </c>
      <c r="BD961" s="2">
        <f>-Table4[[#This Row],[λ]]*-Table4[[#This Row],[Loss]]^(Table4[[#This Row],[θ]]+Table4[[#This Row],[ω_n3]])</f>
        <v>99.065508247236949</v>
      </c>
      <c r="BE961" s="2">
        <f>Table4[[#This Row],[v_n_w_g_w3]]*Table4[[#This Row],[pie_gain]]-Table4[[#This Row],[v_n_w_l_w3]]*Table4[[#This Row],[pie_loss]]</f>
        <v>-8.3675918933976376</v>
      </c>
      <c r="BF961" s="2">
        <f>IF(Table4[[#This Row],[diff_v_w3]]&gt;=1,1,0)</f>
        <v>0</v>
      </c>
      <c r="BG961" s="2">
        <f>(Table4[[#This Row],[Accept]]-Table4[[#This Row],[projected_M1]])</f>
        <v>0</v>
      </c>
      <c r="BH961" s="2">
        <f>(Table4[[#This Row],[Accept]]-Table4[[#This Row],[projected_M2]])</f>
        <v>0</v>
      </c>
      <c r="BI961" s="2">
        <f>(Table4[[#This Row],[Accept]]-Table4[[#This Row],[projected_M3]])</f>
        <v>0</v>
      </c>
      <c r="BJ961" s="2">
        <f>(Table4[[#This Row],[Accept]]-Table4[[#This Row],[projected_M4]])</f>
        <v>0</v>
      </c>
    </row>
    <row r="962" spans="1:62" x14ac:dyDescent="0.3">
      <c r="A962">
        <v>53</v>
      </c>
      <c r="B962" t="s">
        <v>48</v>
      </c>
      <c r="C962">
        <v>1</v>
      </c>
      <c r="D962">
        <v>-2</v>
      </c>
      <c r="E962" s="22">
        <f>IF(Table4[[#This Row],[Trial]]="G1",Table4[[#This Row],[Balance]]/100,IF(Table4[[#This Row],[Trial]]="G2",Table4[[#This Row],[Balance]]/200,Table4[[#This Row],[Balance]]/500))</f>
        <v>0.86</v>
      </c>
      <c r="F962" s="22">
        <f>IF(Table4[[#This Row],[Net_Balance]]&gt;1,1+(Table4[[#This Row],[Net_Balance]]-1)/$F$974,1)</f>
        <v>1</v>
      </c>
      <c r="G962" s="22">
        <f>IF(Table4[[#This Row],[Net_Balance]]&lt;1,1-(1-Table4[[#This Row],[Net_Balance]])/$F$974,1)</f>
        <v>0.998</v>
      </c>
      <c r="H962" s="22">
        <f>IF(Table4[[#This Row],[Net_Balance]]&gt;1,1+(Table4[[#This Row],[Net_Balance]]-1)/$H$974,1)</f>
        <v>1</v>
      </c>
      <c r="I962" s="22">
        <f>IF(Table4[[#This Row],[Net_Balance]]&lt;1,1-(1-Table4[[#This Row],[Net_Balance]])/$H$974,1)</f>
        <v>0.99860000000000004</v>
      </c>
      <c r="J962" s="22">
        <f>IF(Table4[[#This Row],[Net_Balance]]&gt;1,(Table4[[#This Row],[Net_Balance]]-1)/$J$974,0)</f>
        <v>0</v>
      </c>
      <c r="K962" s="22">
        <f>IF(Table4[[#This Row],[Net_Balance]]&lt;1,-(1-Table4[[#This Row],[Net_Balance]])/$J$974,0)</f>
        <v>-2.8000000000000004E-3</v>
      </c>
      <c r="L962" t="s">
        <v>110</v>
      </c>
      <c r="M962" t="s">
        <v>52</v>
      </c>
      <c r="N962" t="s">
        <v>7</v>
      </c>
      <c r="O962">
        <v>1</v>
      </c>
      <c r="P962">
        <v>-10</v>
      </c>
      <c r="Q962">
        <v>430</v>
      </c>
      <c r="R962">
        <v>1665042498</v>
      </c>
      <c r="S962">
        <v>8</v>
      </c>
      <c r="T962" t="s">
        <v>117</v>
      </c>
      <c r="U962">
        <v>0</v>
      </c>
      <c r="V962">
        <v>-10</v>
      </c>
      <c r="W962">
        <v>0.5</v>
      </c>
      <c r="X962">
        <v>10</v>
      </c>
      <c r="Y962">
        <v>0.5</v>
      </c>
      <c r="Z962">
        <v>0</v>
      </c>
      <c r="AA962">
        <v>100</v>
      </c>
      <c r="AB962">
        <v>10</v>
      </c>
      <c r="AC962">
        <v>4</v>
      </c>
      <c r="AD962">
        <v>0.25</v>
      </c>
      <c r="AE962">
        <v>0.75</v>
      </c>
      <c r="AF962">
        <v>1</v>
      </c>
      <c r="AG962">
        <v>0.25</v>
      </c>
      <c r="AH962">
        <v>0.5</v>
      </c>
      <c r="AI962">
        <v>0.375</v>
      </c>
      <c r="AJ962">
        <v>0.625</v>
      </c>
      <c r="AK962">
        <v>2.5</v>
      </c>
      <c r="AL962">
        <v>93.75</v>
      </c>
      <c r="AM962">
        <v>9.6824583655185421</v>
      </c>
      <c r="AN962">
        <v>0.9</v>
      </c>
      <c r="AO962">
        <v>0.60844334427391233</v>
      </c>
      <c r="AP962">
        <v>0.39155665572608767</v>
      </c>
      <c r="AQ962" s="2">
        <f>Table4[[#This Row],[Gain]]^Table4[[#This Row],[θ]]</f>
        <v>10</v>
      </c>
      <c r="AR962" s="2">
        <f>-Table4[[#This Row],[λ]]*-Table4[[#This Row],[Loss]]^Table4[[#This Row],[θ]]</f>
        <v>20</v>
      </c>
      <c r="AS962" s="2">
        <f>Table4[[#This Row],[pie_gain]]*Table4[[#This Row],[v_n_w_g]]-Table4[[#This Row],[pie_loss]]*Table4[[#This Row],[v_n_w_l]]</f>
        <v>-1.74669967178263</v>
      </c>
      <c r="AT962" s="2">
        <f>IF(Table4[[#This Row],[diff_v]]&gt;=1,1,0)</f>
        <v>0</v>
      </c>
      <c r="AU962" s="2">
        <f>Table4[[#This Row],[Gain]]^(Table4[[#This Row],[θ]]*Table4[[#This Row],[ω_p]])</f>
        <v>10</v>
      </c>
      <c r="AV962" s="2">
        <f>-Table4[[#This Row],[λ]]*-Table4[[#This Row],[Loss]]^(Table4[[#This Row],[θ]]*Table4[[#This Row],[ω_n]])</f>
        <v>19.908108347030542</v>
      </c>
      <c r="AW962" s="2">
        <f>Table4[[#This Row],[v_n_w_g_w]]*Table4[[#This Row],[pie_gain]]-Table4[[#This Row],[v_n_w_l_w]]*Table4[[#This Row],[pie_loss]]</f>
        <v>-1.7107188834567664</v>
      </c>
      <c r="AX962" s="2">
        <f>IF(Table4[[#This Row],[diff_v_w]]&gt;=1,1,0)</f>
        <v>0</v>
      </c>
      <c r="AY962" s="2">
        <f>Table4[[#This Row],[Gain]]^(Table4[[#This Row],[θ]])*Table4[[#This Row],[ω_p2]]</f>
        <v>10</v>
      </c>
      <c r="AZ962" s="2">
        <f>-Table4[[#This Row],[λ]]*-Table4[[#This Row],[Loss]]^(Table4[[#This Row],[θ]])*Table4[[#This Row],[ω_n2]]</f>
        <v>19.972000000000001</v>
      </c>
      <c r="BA962" s="2">
        <f>Table4[[#This Row],[v_n_w_g_w2]]*Table4[[#This Row],[pie_gain]]-Table4[[#This Row],[v_n_w_l_w2]]*Table4[[#This Row],[pie_loss]]</f>
        <v>-1.7357360854222996</v>
      </c>
      <c r="BB962" s="2">
        <f>IF(Table4[[#This Row],[diff_v_w2]]&gt;=1,1,0)</f>
        <v>0</v>
      </c>
      <c r="BC962" s="2">
        <f>Table4[[#This Row],[Gain]]^(Table4[[#This Row],[θ]]+Table4[[#This Row],[ω_p3]])</f>
        <v>10</v>
      </c>
      <c r="BD962" s="2">
        <f>-Table4[[#This Row],[λ]]*-Table4[[#This Row],[Loss]]^(Table4[[#This Row],[θ]]+Table4[[#This Row],[ω_n3]])</f>
        <v>19.871470011736889</v>
      </c>
      <c r="BE962" s="2">
        <f>Table4[[#This Row],[v_n_w_g_w3]]*Table4[[#This Row],[pie_gain]]-Table4[[#This Row],[v_n_w_l_w3]]*Table4[[#This Row],[pie_loss]]</f>
        <v>-1.6963728994178133</v>
      </c>
      <c r="BF962" s="2">
        <f>IF(Table4[[#This Row],[diff_v_w3]]&gt;=1,1,0)</f>
        <v>0</v>
      </c>
      <c r="BG962" s="2">
        <f>(Table4[[#This Row],[Accept]]-Table4[[#This Row],[projected_M1]])</f>
        <v>1</v>
      </c>
      <c r="BH962" s="2">
        <f>(Table4[[#This Row],[Accept]]-Table4[[#This Row],[projected_M2]])</f>
        <v>1</v>
      </c>
      <c r="BI962" s="2">
        <f>(Table4[[#This Row],[Accept]]-Table4[[#This Row],[projected_M3]])</f>
        <v>1</v>
      </c>
      <c r="BJ962" s="2">
        <f>(Table4[[#This Row],[Accept]]-Table4[[#This Row],[projected_M4]])</f>
        <v>1</v>
      </c>
    </row>
    <row r="963" spans="1:62" x14ac:dyDescent="0.3">
      <c r="A963">
        <v>54</v>
      </c>
      <c r="B963" t="s">
        <v>48</v>
      </c>
      <c r="C963">
        <v>1</v>
      </c>
      <c r="D963">
        <v>-2</v>
      </c>
      <c r="E963" s="22">
        <f>IF(Table4[[#This Row],[Trial]]="G1",Table4[[#This Row],[Balance]]/100,IF(Table4[[#This Row],[Trial]]="G2",Table4[[#This Row],[Balance]]/200,Table4[[#This Row],[Balance]]/500))</f>
        <v>0.84</v>
      </c>
      <c r="F963" s="22">
        <f>IF(Table4[[#This Row],[Net_Balance]]&gt;1,1+(Table4[[#This Row],[Net_Balance]]-1)/$F$974,1)</f>
        <v>1</v>
      </c>
      <c r="G963" s="22">
        <f>IF(Table4[[#This Row],[Net_Balance]]&lt;1,1-(1-Table4[[#This Row],[Net_Balance]])/$F$974,1)</f>
        <v>0.99771428571428566</v>
      </c>
      <c r="H963" s="22">
        <f>IF(Table4[[#This Row],[Net_Balance]]&gt;1,1+(Table4[[#This Row],[Net_Balance]]-1)/$H$974,1)</f>
        <v>1</v>
      </c>
      <c r="I963" s="22">
        <f>IF(Table4[[#This Row],[Net_Balance]]&lt;1,1-(1-Table4[[#This Row],[Net_Balance]])/$H$974,1)</f>
        <v>0.99839999999999995</v>
      </c>
      <c r="J963" s="22">
        <f>IF(Table4[[#This Row],[Net_Balance]]&gt;1,(Table4[[#This Row],[Net_Balance]]-1)/$J$974,0)</f>
        <v>0</v>
      </c>
      <c r="K963" s="22">
        <f>IF(Table4[[#This Row],[Net_Balance]]&lt;1,-(1-Table4[[#This Row],[Net_Balance]])/$J$974,0)</f>
        <v>-3.2000000000000006E-3</v>
      </c>
      <c r="L963" t="s">
        <v>110</v>
      </c>
      <c r="M963" t="s">
        <v>104</v>
      </c>
      <c r="N963" t="s">
        <v>7</v>
      </c>
      <c r="O963">
        <v>1</v>
      </c>
      <c r="P963">
        <v>-10</v>
      </c>
      <c r="Q963">
        <v>420</v>
      </c>
      <c r="R963">
        <v>1665042505</v>
      </c>
      <c r="S963">
        <v>7</v>
      </c>
      <c r="T963" t="s">
        <v>117</v>
      </c>
      <c r="U963">
        <v>0</v>
      </c>
      <c r="V963">
        <v>-10</v>
      </c>
      <c r="W963">
        <v>0.5</v>
      </c>
      <c r="X963">
        <v>10</v>
      </c>
      <c r="Y963">
        <v>0.5</v>
      </c>
      <c r="Z963">
        <v>0</v>
      </c>
      <c r="AA963">
        <v>100</v>
      </c>
      <c r="AB963">
        <v>10</v>
      </c>
      <c r="AC963">
        <v>2</v>
      </c>
      <c r="AD963">
        <v>0.25</v>
      </c>
      <c r="AE963">
        <v>0.75</v>
      </c>
      <c r="AF963">
        <v>1</v>
      </c>
      <c r="AG963">
        <v>0.25</v>
      </c>
      <c r="AH963">
        <v>0.5</v>
      </c>
      <c r="AI963">
        <v>0.375</v>
      </c>
      <c r="AJ963">
        <v>0.625</v>
      </c>
      <c r="AK963">
        <v>2.5</v>
      </c>
      <c r="AL963">
        <v>93.75</v>
      </c>
      <c r="AM963">
        <v>9.6824583655185421</v>
      </c>
      <c r="AN963">
        <v>0.9</v>
      </c>
      <c r="AO963">
        <v>0.60844334427391233</v>
      </c>
      <c r="AP963">
        <v>0.39155665572608767</v>
      </c>
      <c r="AQ963" s="2">
        <f>Table4[[#This Row],[Gain]]^Table4[[#This Row],[θ]]</f>
        <v>10</v>
      </c>
      <c r="AR963" s="2">
        <f>-Table4[[#This Row],[λ]]*-Table4[[#This Row],[Loss]]^Table4[[#This Row],[θ]]</f>
        <v>20</v>
      </c>
      <c r="AS963" s="2">
        <f>Table4[[#This Row],[pie_gain]]*Table4[[#This Row],[v_n_w_g]]-Table4[[#This Row],[pie_loss]]*Table4[[#This Row],[v_n_w_l]]</f>
        <v>-1.74669967178263</v>
      </c>
      <c r="AT963" s="2">
        <f>IF(Table4[[#This Row],[diff_v]]&gt;=1,1,0)</f>
        <v>0</v>
      </c>
      <c r="AU963" s="2">
        <f>Table4[[#This Row],[Gain]]^(Table4[[#This Row],[θ]]*Table4[[#This Row],[ω_p]])</f>
        <v>10</v>
      </c>
      <c r="AV963" s="2">
        <f>-Table4[[#This Row],[λ]]*-Table4[[#This Row],[Loss]]^(Table4[[#This Row],[θ]]*Table4[[#This Row],[ω_n]])</f>
        <v>19.895015478991851</v>
      </c>
      <c r="AW963" s="2">
        <f>Table4[[#This Row],[v_n_w_g_w]]*Table4[[#This Row],[pie_gain]]-Table4[[#This Row],[v_n_w_l_w]]*Table4[[#This Row],[pie_loss]]</f>
        <v>-1.7055922838336741</v>
      </c>
      <c r="AX963" s="2">
        <f>IF(Table4[[#This Row],[diff_v_w]]&gt;=1,1,0)</f>
        <v>0</v>
      </c>
      <c r="AY963" s="2">
        <f>Table4[[#This Row],[Gain]]^(Table4[[#This Row],[θ]])*Table4[[#This Row],[ω_p2]]</f>
        <v>10</v>
      </c>
      <c r="AZ963" s="2">
        <f>-Table4[[#This Row],[λ]]*-Table4[[#This Row],[Loss]]^(Table4[[#This Row],[θ]])*Table4[[#This Row],[ω_n2]]</f>
        <v>19.968</v>
      </c>
      <c r="BA963" s="2">
        <f>Table4[[#This Row],[v_n_w_g_w2]]*Table4[[#This Row],[pie_gain]]-Table4[[#This Row],[v_n_w_l_w2]]*Table4[[#This Row],[pie_loss]]</f>
        <v>-1.7341698587993948</v>
      </c>
      <c r="BB963" s="2">
        <f>IF(Table4[[#This Row],[diff_v_w2]]&gt;=1,1,0)</f>
        <v>0</v>
      </c>
      <c r="BC963" s="2">
        <f>Table4[[#This Row],[Gain]]^(Table4[[#This Row],[θ]]+Table4[[#This Row],[ω_p3]])</f>
        <v>10</v>
      </c>
      <c r="BD963" s="2">
        <f>-Table4[[#This Row],[λ]]*-Table4[[#This Row],[Loss]]^(Table4[[#This Row],[θ]]+Table4[[#This Row],[ω_n3]])</f>
        <v>19.853176137420622</v>
      </c>
      <c r="BE963" s="2">
        <f>Table4[[#This Row],[v_n_w_g_w3]]*Table4[[#This Row],[pie_gain]]-Table4[[#This Row],[v_n_w_l_w3]]*Table4[[#This Row],[pie_loss]]</f>
        <v>-1.6892098111702616</v>
      </c>
      <c r="BF963" s="2">
        <f>IF(Table4[[#This Row],[diff_v_w3]]&gt;=1,1,0)</f>
        <v>0</v>
      </c>
      <c r="BG963" s="2">
        <f>(Table4[[#This Row],[Accept]]-Table4[[#This Row],[projected_M1]])</f>
        <v>1</v>
      </c>
      <c r="BH963" s="2">
        <f>(Table4[[#This Row],[Accept]]-Table4[[#This Row],[projected_M2]])</f>
        <v>1</v>
      </c>
      <c r="BI963" s="2">
        <f>(Table4[[#This Row],[Accept]]-Table4[[#This Row],[projected_M3]])</f>
        <v>1</v>
      </c>
      <c r="BJ963" s="2">
        <f>(Table4[[#This Row],[Accept]]-Table4[[#This Row],[projected_M4]])</f>
        <v>1</v>
      </c>
    </row>
    <row r="964" spans="1:62" x14ac:dyDescent="0.3">
      <c r="A964">
        <v>55</v>
      </c>
      <c r="B964" t="s">
        <v>48</v>
      </c>
      <c r="C964">
        <v>1</v>
      </c>
      <c r="D964">
        <v>-2</v>
      </c>
      <c r="E964" s="22">
        <f>IF(Table4[[#This Row],[Trial]]="G1",Table4[[#This Row],[Balance]]/100,IF(Table4[[#This Row],[Trial]]="G2",Table4[[#This Row],[Balance]]/200,Table4[[#This Row],[Balance]]/500))</f>
        <v>0.84</v>
      </c>
      <c r="F964" s="22">
        <f>IF(Table4[[#This Row],[Net_Balance]]&gt;1,1+(Table4[[#This Row],[Net_Balance]]-1)/$F$974,1)</f>
        <v>1</v>
      </c>
      <c r="G964" s="22">
        <f>IF(Table4[[#This Row],[Net_Balance]]&lt;1,1-(1-Table4[[#This Row],[Net_Balance]])/$F$974,1)</f>
        <v>0.99771428571428566</v>
      </c>
      <c r="H964" s="22">
        <f>IF(Table4[[#This Row],[Net_Balance]]&gt;1,1+(Table4[[#This Row],[Net_Balance]]-1)/$H$974,1)</f>
        <v>1</v>
      </c>
      <c r="I964" s="22">
        <f>IF(Table4[[#This Row],[Net_Balance]]&lt;1,1-(1-Table4[[#This Row],[Net_Balance]])/$H$974,1)</f>
        <v>0.99839999999999995</v>
      </c>
      <c r="J964" s="22">
        <f>IF(Table4[[#This Row],[Net_Balance]]&gt;1,(Table4[[#This Row],[Net_Balance]]-1)/$J$974,0)</f>
        <v>0</v>
      </c>
      <c r="K964" s="22">
        <f>IF(Table4[[#This Row],[Net_Balance]]&lt;1,-(1-Table4[[#This Row],[Net_Balance]])/$J$974,0)</f>
        <v>-3.2000000000000006E-3</v>
      </c>
      <c r="L964" t="s">
        <v>110</v>
      </c>
      <c r="M964" t="s">
        <v>68</v>
      </c>
      <c r="N964" t="s">
        <v>5</v>
      </c>
      <c r="O964">
        <v>0</v>
      </c>
      <c r="P964">
        <v>0</v>
      </c>
      <c r="Q964">
        <v>420</v>
      </c>
      <c r="R964">
        <v>1665042509</v>
      </c>
      <c r="S964">
        <v>4</v>
      </c>
      <c r="T964" t="s">
        <v>118</v>
      </c>
      <c r="U964">
        <v>1</v>
      </c>
      <c r="V964">
        <v>-50</v>
      </c>
      <c r="W964">
        <v>0.5</v>
      </c>
      <c r="X964">
        <v>60</v>
      </c>
      <c r="Y964">
        <v>0.5</v>
      </c>
      <c r="Z964">
        <v>5</v>
      </c>
      <c r="AA964">
        <v>3025</v>
      </c>
      <c r="AB964">
        <v>55</v>
      </c>
      <c r="AC964">
        <v>2</v>
      </c>
      <c r="AD964">
        <v>0.25</v>
      </c>
      <c r="AE964">
        <v>0.75</v>
      </c>
      <c r="AF964">
        <v>2</v>
      </c>
      <c r="AG964">
        <v>0.5</v>
      </c>
      <c r="AH964">
        <v>0.25</v>
      </c>
      <c r="AI964">
        <v>0.625</v>
      </c>
      <c r="AJ964">
        <v>0.375</v>
      </c>
      <c r="AK964">
        <v>-8.75</v>
      </c>
      <c r="AL964">
        <v>2835.9375</v>
      </c>
      <c r="AM964">
        <v>53.253521010351982</v>
      </c>
      <c r="AN964">
        <v>0.9</v>
      </c>
      <c r="AO964">
        <v>0.38419903534316502</v>
      </c>
      <c r="AP964">
        <v>0.61580096465683498</v>
      </c>
      <c r="AQ964" s="2">
        <f>Table4[[#This Row],[Gain]]^Table4[[#This Row],[θ]]</f>
        <v>60</v>
      </c>
      <c r="AR964" s="2">
        <f>-Table4[[#This Row],[λ]]*-Table4[[#This Row],[Loss]]^Table4[[#This Row],[θ]]</f>
        <v>100</v>
      </c>
      <c r="AS964" s="2">
        <f>Table4[[#This Row],[pie_gain]]*Table4[[#This Row],[v_n_w_g]]-Table4[[#This Row],[pie_loss]]*Table4[[#This Row],[v_n_w_l]]</f>
        <v>-38.528154345093597</v>
      </c>
      <c r="AT964" s="2">
        <f>IF(Table4[[#This Row],[diff_v]]&gt;=1,1,0)</f>
        <v>0</v>
      </c>
      <c r="AU964" s="2">
        <f>Table4[[#This Row],[Gain]]^(Table4[[#This Row],[θ]]*Table4[[#This Row],[ω_p]])</f>
        <v>60</v>
      </c>
      <c r="AV964" s="2">
        <f>-Table4[[#This Row],[λ]]*-Table4[[#This Row],[Loss]]^(Table4[[#This Row],[θ]]*Table4[[#This Row],[ω_n]])</f>
        <v>99.109809183693159</v>
      </c>
      <c r="AW964" s="2">
        <f>Table4[[#This Row],[v_n_w_g_w]]*Table4[[#This Row],[pie_gain]]-Table4[[#This Row],[v_n_w_l_w]]*Table4[[#This Row],[pie_loss]]</f>
        <v>-37.979973981683187</v>
      </c>
      <c r="AX964" s="2">
        <f>IF(Table4[[#This Row],[diff_v_w]]&gt;=1,1,0)</f>
        <v>0</v>
      </c>
      <c r="AY964" s="2">
        <f>Table4[[#This Row],[Gain]]^(Table4[[#This Row],[θ]])*Table4[[#This Row],[ω_p2]]</f>
        <v>60</v>
      </c>
      <c r="AZ964" s="2">
        <f>-Table4[[#This Row],[λ]]*-Table4[[#This Row],[Loss]]^(Table4[[#This Row],[θ]])*Table4[[#This Row],[ω_n2]]</f>
        <v>99.839999999999989</v>
      </c>
      <c r="BA964" s="2">
        <f>Table4[[#This Row],[v_n_w_g_w2]]*Table4[[#This Row],[pie_gain]]-Table4[[#This Row],[v_n_w_l_w2]]*Table4[[#This Row],[pie_loss]]</f>
        <v>-38.4296261907485</v>
      </c>
      <c r="BB964" s="2">
        <f>IF(Table4[[#This Row],[diff_v_w2]]&gt;=1,1,0)</f>
        <v>0</v>
      </c>
      <c r="BC964" s="2">
        <f>Table4[[#This Row],[Gain]]^(Table4[[#This Row],[θ]]+Table4[[#This Row],[ω_p3]])</f>
        <v>60</v>
      </c>
      <c r="BD964" s="2">
        <f>-Table4[[#This Row],[λ]]*-Table4[[#This Row],[Loss]]^(Table4[[#This Row],[θ]]+Table4[[#This Row],[ω_n3]])</f>
        <v>98.75595565279886</v>
      </c>
      <c r="BE964" s="2">
        <f>Table4[[#This Row],[v_n_w_g_w3]]*Table4[[#This Row],[pie_gain]]-Table4[[#This Row],[v_n_w_l_w3]]*Table4[[#This Row],[pie_loss]]</f>
        <v>-37.762070636011252</v>
      </c>
      <c r="BF964" s="2">
        <f>IF(Table4[[#This Row],[diff_v_w3]]&gt;=1,1,0)</f>
        <v>0</v>
      </c>
      <c r="BG964" s="2">
        <f>(Table4[[#This Row],[Accept]]-Table4[[#This Row],[projected_M1]])</f>
        <v>0</v>
      </c>
      <c r="BH964" s="2">
        <f>(Table4[[#This Row],[Accept]]-Table4[[#This Row],[projected_M2]])</f>
        <v>0</v>
      </c>
      <c r="BI964" s="2">
        <f>(Table4[[#This Row],[Accept]]-Table4[[#This Row],[projected_M3]])</f>
        <v>0</v>
      </c>
      <c r="BJ964" s="2">
        <f>(Table4[[#This Row],[Accept]]-Table4[[#This Row],[projected_M4]])</f>
        <v>0</v>
      </c>
    </row>
    <row r="965" spans="1:62" x14ac:dyDescent="0.3">
      <c r="A965">
        <v>57</v>
      </c>
      <c r="B965" t="s">
        <v>48</v>
      </c>
      <c r="C965">
        <v>1</v>
      </c>
      <c r="D965">
        <v>-2</v>
      </c>
      <c r="E965" s="22">
        <f>IF(Table4[[#This Row],[Trial]]="G1",Table4[[#This Row],[Balance]]/100,IF(Table4[[#This Row],[Trial]]="G2",Table4[[#This Row],[Balance]]/200,Table4[[#This Row],[Balance]]/500))</f>
        <v>0.84</v>
      </c>
      <c r="F965" s="22">
        <f>IF(Table4[[#This Row],[Net_Balance]]&gt;1,1+(Table4[[#This Row],[Net_Balance]]-1)/$F$974,1)</f>
        <v>1</v>
      </c>
      <c r="G965" s="22">
        <f>IF(Table4[[#This Row],[Net_Balance]]&lt;1,1-(1-Table4[[#This Row],[Net_Balance]])/$F$974,1)</f>
        <v>0.99771428571428566</v>
      </c>
      <c r="H965" s="22">
        <f>IF(Table4[[#This Row],[Net_Balance]]&gt;1,1+(Table4[[#This Row],[Net_Balance]]-1)/$H$974,1)</f>
        <v>1</v>
      </c>
      <c r="I965" s="22">
        <f>IF(Table4[[#This Row],[Net_Balance]]&lt;1,1-(1-Table4[[#This Row],[Net_Balance]])/$H$974,1)</f>
        <v>0.99839999999999995</v>
      </c>
      <c r="J965" s="22">
        <f>IF(Table4[[#This Row],[Net_Balance]]&gt;1,(Table4[[#This Row],[Net_Balance]]-1)/$J$974,0)</f>
        <v>0</v>
      </c>
      <c r="K965" s="22">
        <f>IF(Table4[[#This Row],[Net_Balance]]&lt;1,-(1-Table4[[#This Row],[Net_Balance]])/$J$974,0)</f>
        <v>-3.2000000000000006E-3</v>
      </c>
      <c r="L965" t="s">
        <v>110</v>
      </c>
      <c r="M965" t="s">
        <v>69</v>
      </c>
      <c r="N965" t="s">
        <v>5</v>
      </c>
      <c r="O965">
        <v>0</v>
      </c>
      <c r="P965">
        <v>0</v>
      </c>
      <c r="Q965">
        <v>420</v>
      </c>
      <c r="R965">
        <v>1665042516</v>
      </c>
      <c r="S965">
        <v>5</v>
      </c>
      <c r="T965" t="s">
        <v>117</v>
      </c>
      <c r="U965">
        <v>0</v>
      </c>
      <c r="V965">
        <v>-50</v>
      </c>
      <c r="W965">
        <v>0.5</v>
      </c>
      <c r="X965">
        <v>50</v>
      </c>
      <c r="Y965">
        <v>0.5</v>
      </c>
      <c r="Z965">
        <v>0</v>
      </c>
      <c r="AA965">
        <v>2500</v>
      </c>
      <c r="AB965">
        <v>50</v>
      </c>
      <c r="AC965">
        <v>4</v>
      </c>
      <c r="AD965">
        <v>0.25</v>
      </c>
      <c r="AE965">
        <v>0.75</v>
      </c>
      <c r="AF965">
        <v>1</v>
      </c>
      <c r="AG965">
        <v>0.25</v>
      </c>
      <c r="AH965">
        <v>0.5</v>
      </c>
      <c r="AI965">
        <v>0.375</v>
      </c>
      <c r="AJ965">
        <v>0.625</v>
      </c>
      <c r="AK965">
        <v>12.5</v>
      </c>
      <c r="AL965">
        <v>2343.75</v>
      </c>
      <c r="AM965">
        <v>48.412291827592711</v>
      </c>
      <c r="AN965">
        <v>0.9</v>
      </c>
      <c r="AO965">
        <v>0.60844334427391233</v>
      </c>
      <c r="AP965">
        <v>0.39155665572608767</v>
      </c>
      <c r="AQ965" s="2">
        <f>Table4[[#This Row],[Gain]]^Table4[[#This Row],[θ]]</f>
        <v>50</v>
      </c>
      <c r="AR965" s="2">
        <f>-Table4[[#This Row],[λ]]*-Table4[[#This Row],[Loss]]^Table4[[#This Row],[θ]]</f>
        <v>100</v>
      </c>
      <c r="AS965" s="2">
        <f>Table4[[#This Row],[pie_gain]]*Table4[[#This Row],[v_n_w_g]]-Table4[[#This Row],[pie_loss]]*Table4[[#This Row],[v_n_w_l]]</f>
        <v>-8.7334983589131525</v>
      </c>
      <c r="AT965" s="2">
        <f>IF(Table4[[#This Row],[diff_v]]&gt;=1,1,0)</f>
        <v>0</v>
      </c>
      <c r="AU965" s="2">
        <f>Table4[[#This Row],[Gain]]^(Table4[[#This Row],[θ]]*Table4[[#This Row],[ω_p]])</f>
        <v>50</v>
      </c>
      <c r="AV965" s="2">
        <f>-Table4[[#This Row],[λ]]*-Table4[[#This Row],[Loss]]^(Table4[[#This Row],[θ]]*Table4[[#This Row],[ω_n]])</f>
        <v>99.109809183693159</v>
      </c>
      <c r="AW965" s="2">
        <f>Table4[[#This Row],[v_n_w_g_w]]*Table4[[#This Row],[pie_gain]]-Table4[[#This Row],[v_n_w_l_w]]*Table4[[#This Row],[pie_loss]]</f>
        <v>-8.3849382199219704</v>
      </c>
      <c r="AX965" s="2">
        <f>IF(Table4[[#This Row],[diff_v_w]]&gt;=1,1,0)</f>
        <v>0</v>
      </c>
      <c r="AY965" s="2">
        <f>Table4[[#This Row],[Gain]]^(Table4[[#This Row],[θ]])*Table4[[#This Row],[ω_p2]]</f>
        <v>50</v>
      </c>
      <c r="AZ965" s="2">
        <f>-Table4[[#This Row],[λ]]*-Table4[[#This Row],[Loss]]^(Table4[[#This Row],[θ]])*Table4[[#This Row],[ω_n2]]</f>
        <v>99.839999999999989</v>
      </c>
      <c r="BA965" s="2">
        <f>Table4[[#This Row],[v_n_w_g_w2]]*Table4[[#This Row],[pie_gain]]-Table4[[#This Row],[v_n_w_l_w2]]*Table4[[#This Row],[pie_loss]]</f>
        <v>-8.670849293996973</v>
      </c>
      <c r="BB965" s="2">
        <f>IF(Table4[[#This Row],[diff_v_w2]]&gt;=1,1,0)</f>
        <v>0</v>
      </c>
      <c r="BC965" s="2">
        <f>Table4[[#This Row],[Gain]]^(Table4[[#This Row],[θ]]+Table4[[#This Row],[ω_p3]])</f>
        <v>50</v>
      </c>
      <c r="BD965" s="2">
        <f>-Table4[[#This Row],[λ]]*-Table4[[#This Row],[Loss]]^(Table4[[#This Row],[θ]]+Table4[[#This Row],[ω_n3]])</f>
        <v>98.75595565279886</v>
      </c>
      <c r="BE965" s="2">
        <f>Table4[[#This Row],[v_n_w_g_w3]]*Table4[[#This Row],[pie_gain]]-Table4[[#This Row],[v_n_w_l_w3]]*Table4[[#This Row],[pie_loss]]</f>
        <v>-8.2463845147481294</v>
      </c>
      <c r="BF965" s="2">
        <f>IF(Table4[[#This Row],[diff_v_w3]]&gt;=1,1,0)</f>
        <v>0</v>
      </c>
      <c r="BG965" s="2">
        <f>(Table4[[#This Row],[Accept]]-Table4[[#This Row],[projected_M1]])</f>
        <v>0</v>
      </c>
      <c r="BH965" s="2">
        <f>(Table4[[#This Row],[Accept]]-Table4[[#This Row],[projected_M2]])</f>
        <v>0</v>
      </c>
      <c r="BI965" s="2">
        <f>(Table4[[#This Row],[Accept]]-Table4[[#This Row],[projected_M3]])</f>
        <v>0</v>
      </c>
      <c r="BJ965" s="2">
        <f>(Table4[[#This Row],[Accept]]-Table4[[#This Row],[projected_M4]])</f>
        <v>0</v>
      </c>
    </row>
    <row r="966" spans="1:62" x14ac:dyDescent="0.3">
      <c r="A966">
        <v>59</v>
      </c>
      <c r="B966" t="s">
        <v>48</v>
      </c>
      <c r="C966">
        <v>1</v>
      </c>
      <c r="D966">
        <v>-2</v>
      </c>
      <c r="E966" s="22">
        <f>IF(Table4[[#This Row],[Trial]]="G1",Table4[[#This Row],[Balance]]/100,IF(Table4[[#This Row],[Trial]]="G2",Table4[[#This Row],[Balance]]/200,Table4[[#This Row],[Balance]]/500))</f>
        <v>0.84</v>
      </c>
      <c r="F966" s="22">
        <f>IF(Table4[[#This Row],[Net_Balance]]&gt;1,1+(Table4[[#This Row],[Net_Balance]]-1)/$F$974,1)</f>
        <v>1</v>
      </c>
      <c r="G966" s="22">
        <f>IF(Table4[[#This Row],[Net_Balance]]&lt;1,1-(1-Table4[[#This Row],[Net_Balance]])/$F$974,1)</f>
        <v>0.99771428571428566</v>
      </c>
      <c r="H966" s="22">
        <f>IF(Table4[[#This Row],[Net_Balance]]&gt;1,1+(Table4[[#This Row],[Net_Balance]]-1)/$H$974,1)</f>
        <v>1</v>
      </c>
      <c r="I966" s="22">
        <f>IF(Table4[[#This Row],[Net_Balance]]&lt;1,1-(1-Table4[[#This Row],[Net_Balance]])/$H$974,1)</f>
        <v>0.99839999999999995</v>
      </c>
      <c r="J966" s="22">
        <f>IF(Table4[[#This Row],[Net_Balance]]&gt;1,(Table4[[#This Row],[Net_Balance]]-1)/$J$974,0)</f>
        <v>0</v>
      </c>
      <c r="K966" s="22">
        <f>IF(Table4[[#This Row],[Net_Balance]]&lt;1,-(1-Table4[[#This Row],[Net_Balance]])/$J$974,0)</f>
        <v>-3.2000000000000006E-3</v>
      </c>
      <c r="L966" t="s">
        <v>110</v>
      </c>
      <c r="M966" t="s">
        <v>93</v>
      </c>
      <c r="N966" t="s">
        <v>5</v>
      </c>
      <c r="O966">
        <v>0</v>
      </c>
      <c r="P966">
        <v>0</v>
      </c>
      <c r="Q966">
        <v>420</v>
      </c>
      <c r="R966">
        <v>1665042527</v>
      </c>
      <c r="S966">
        <v>7</v>
      </c>
      <c r="T966" t="s">
        <v>117</v>
      </c>
      <c r="U966">
        <v>0</v>
      </c>
      <c r="V966">
        <v>-90</v>
      </c>
      <c r="W966">
        <v>0.5</v>
      </c>
      <c r="X966">
        <v>100</v>
      </c>
      <c r="Y966">
        <v>0.5</v>
      </c>
      <c r="Z966">
        <v>5</v>
      </c>
      <c r="AA966">
        <v>9025</v>
      </c>
      <c r="AB966">
        <v>95</v>
      </c>
      <c r="AC966">
        <v>4</v>
      </c>
      <c r="AD966">
        <v>0.25</v>
      </c>
      <c r="AE966">
        <v>0.75</v>
      </c>
      <c r="AF966">
        <v>1</v>
      </c>
      <c r="AG966">
        <v>0.25</v>
      </c>
      <c r="AH966">
        <v>0.5</v>
      </c>
      <c r="AI966">
        <v>0.375</v>
      </c>
      <c r="AJ966">
        <v>0.625</v>
      </c>
      <c r="AK966">
        <v>28.75</v>
      </c>
      <c r="AL966">
        <v>8460.9375</v>
      </c>
      <c r="AM966">
        <v>91.983354472426157</v>
      </c>
      <c r="AN966">
        <v>0.9</v>
      </c>
      <c r="AO966">
        <v>0.60844334427391233</v>
      </c>
      <c r="AP966">
        <v>0.39155665572608767</v>
      </c>
      <c r="AQ966" s="2">
        <f>Table4[[#This Row],[Gain]]^Table4[[#This Row],[θ]]</f>
        <v>100</v>
      </c>
      <c r="AR966" s="2">
        <f>-Table4[[#This Row],[λ]]*-Table4[[#This Row],[Loss]]^Table4[[#This Row],[θ]]</f>
        <v>180</v>
      </c>
      <c r="AS966" s="2">
        <f>Table4[[#This Row],[pie_gain]]*Table4[[#This Row],[v_n_w_g]]-Table4[[#This Row],[pie_loss]]*Table4[[#This Row],[v_n_w_l]]</f>
        <v>-9.6358636033045428</v>
      </c>
      <c r="AT966" s="2">
        <f>IF(Table4[[#This Row],[diff_v]]&gt;=1,1,0)</f>
        <v>0</v>
      </c>
      <c r="AU966" s="2">
        <f>Table4[[#This Row],[Gain]]^(Table4[[#This Row],[θ]]*Table4[[#This Row],[ω_p]])</f>
        <v>100</v>
      </c>
      <c r="AV966" s="2">
        <f>-Table4[[#This Row],[λ]]*-Table4[[#This Row],[Loss]]^(Table4[[#This Row],[θ]]*Table4[[#This Row],[ω_n]])</f>
        <v>178.15813800516526</v>
      </c>
      <c r="AW966" s="2">
        <f>Table4[[#This Row],[v_n_w_g_w]]*Table4[[#This Row],[pie_gain]]-Table4[[#This Row],[v_n_w_l_w]]*Table4[[#This Row],[pie_loss]]</f>
        <v>-8.9146702802980684</v>
      </c>
      <c r="AX966" s="2">
        <f>IF(Table4[[#This Row],[diff_v_w]]&gt;=1,1,0)</f>
        <v>0</v>
      </c>
      <c r="AY966" s="2">
        <f>Table4[[#This Row],[Gain]]^(Table4[[#This Row],[θ]])*Table4[[#This Row],[ω_p2]]</f>
        <v>100</v>
      </c>
      <c r="AZ966" s="2">
        <f>-Table4[[#This Row],[λ]]*-Table4[[#This Row],[Loss]]^(Table4[[#This Row],[θ]])*Table4[[#This Row],[ω_n2]]</f>
        <v>179.71199999999999</v>
      </c>
      <c r="BA966" s="2">
        <f>Table4[[#This Row],[v_n_w_g_w2]]*Table4[[#This Row],[pie_gain]]-Table4[[#This Row],[v_n_w_l_w2]]*Table4[[#This Row],[pie_loss]]</f>
        <v>-9.5230952864554297</v>
      </c>
      <c r="BB966" s="2">
        <f>IF(Table4[[#This Row],[diff_v_w2]]&gt;=1,1,0)</f>
        <v>0</v>
      </c>
      <c r="BC966" s="2">
        <f>Table4[[#This Row],[Gain]]^(Table4[[#This Row],[θ]]+Table4[[#This Row],[ω_p3]])</f>
        <v>100</v>
      </c>
      <c r="BD966" s="2">
        <f>-Table4[[#This Row],[λ]]*-Table4[[#This Row],[Loss]]^(Table4[[#This Row],[θ]]+Table4[[#This Row],[ω_n3]])</f>
        <v>177.42668120460405</v>
      </c>
      <c r="BE966" s="2">
        <f>Table4[[#This Row],[v_n_w_g_w3]]*Table4[[#This Row],[pie_gain]]-Table4[[#This Row],[v_n_w_l_w3]]*Table4[[#This Row],[pie_loss]]</f>
        <v>-8.6282635016622322</v>
      </c>
      <c r="BF966" s="2">
        <f>IF(Table4[[#This Row],[diff_v_w3]]&gt;=1,1,0)</f>
        <v>0</v>
      </c>
      <c r="BG966" s="2">
        <f>(Table4[[#This Row],[Accept]]-Table4[[#This Row],[projected_M1]])</f>
        <v>0</v>
      </c>
      <c r="BH966" s="2">
        <f>(Table4[[#This Row],[Accept]]-Table4[[#This Row],[projected_M2]])</f>
        <v>0</v>
      </c>
      <c r="BI966" s="2">
        <f>(Table4[[#This Row],[Accept]]-Table4[[#This Row],[projected_M3]])</f>
        <v>0</v>
      </c>
      <c r="BJ966" s="2">
        <f>(Table4[[#This Row],[Accept]]-Table4[[#This Row],[projected_M4]])</f>
        <v>0</v>
      </c>
    </row>
    <row r="967" spans="1:62" x14ac:dyDescent="0.3">
      <c r="A967">
        <v>60</v>
      </c>
      <c r="B967" t="s">
        <v>48</v>
      </c>
      <c r="C967">
        <v>1</v>
      </c>
      <c r="D967">
        <v>-2</v>
      </c>
      <c r="E967" s="22">
        <f>IF(Table4[[#This Row],[Trial]]="G1",Table4[[#This Row],[Balance]]/100,IF(Table4[[#This Row],[Trial]]="G2",Table4[[#This Row],[Balance]]/200,Table4[[#This Row],[Balance]]/500))</f>
        <v>0.82</v>
      </c>
      <c r="F967" s="22">
        <f>IF(Table4[[#This Row],[Net_Balance]]&gt;1,1+(Table4[[#This Row],[Net_Balance]]-1)/$F$974,1)</f>
        <v>1</v>
      </c>
      <c r="G967" s="22">
        <f>IF(Table4[[#This Row],[Net_Balance]]&lt;1,1-(1-Table4[[#This Row],[Net_Balance]])/$F$974,1)</f>
        <v>0.99742857142857144</v>
      </c>
      <c r="H967" s="22">
        <f>IF(Table4[[#This Row],[Net_Balance]]&gt;1,1+(Table4[[#This Row],[Net_Balance]]-1)/$H$974,1)</f>
        <v>1</v>
      </c>
      <c r="I967" s="22">
        <f>IF(Table4[[#This Row],[Net_Balance]]&lt;1,1-(1-Table4[[#This Row],[Net_Balance]])/$H$974,1)</f>
        <v>0.99819999999999998</v>
      </c>
      <c r="J967" s="22">
        <f>IF(Table4[[#This Row],[Net_Balance]]&gt;1,(Table4[[#This Row],[Net_Balance]]-1)/$J$974,0)</f>
        <v>0</v>
      </c>
      <c r="K967" s="22">
        <f>IF(Table4[[#This Row],[Net_Balance]]&lt;1,-(1-Table4[[#This Row],[Net_Balance]])/$J$974,0)</f>
        <v>-3.6000000000000008E-3</v>
      </c>
      <c r="L967" t="s">
        <v>110</v>
      </c>
      <c r="M967" t="s">
        <v>92</v>
      </c>
      <c r="N967" t="s">
        <v>7</v>
      </c>
      <c r="O967">
        <v>1</v>
      </c>
      <c r="P967">
        <v>-10</v>
      </c>
      <c r="Q967">
        <v>410</v>
      </c>
      <c r="R967">
        <v>1665042531</v>
      </c>
      <c r="S967">
        <v>4</v>
      </c>
      <c r="T967" t="s">
        <v>117</v>
      </c>
      <c r="U967">
        <v>0</v>
      </c>
      <c r="V967">
        <v>-10</v>
      </c>
      <c r="W967">
        <v>0.5</v>
      </c>
      <c r="X967">
        <v>30</v>
      </c>
      <c r="Y967">
        <v>0.5</v>
      </c>
      <c r="Z967">
        <v>10</v>
      </c>
      <c r="AA967">
        <v>400</v>
      </c>
      <c r="AB967">
        <v>20</v>
      </c>
      <c r="AC967">
        <v>4</v>
      </c>
      <c r="AD967">
        <v>0.25</v>
      </c>
      <c r="AE967">
        <v>0.75</v>
      </c>
      <c r="AF967">
        <v>2</v>
      </c>
      <c r="AG967">
        <v>0.5</v>
      </c>
      <c r="AH967">
        <v>0.25</v>
      </c>
      <c r="AI967">
        <v>0.625</v>
      </c>
      <c r="AJ967">
        <v>0.375</v>
      </c>
      <c r="AK967">
        <v>5</v>
      </c>
      <c r="AL967">
        <v>375</v>
      </c>
      <c r="AM967">
        <v>19.364916731037084</v>
      </c>
      <c r="AN967">
        <v>0.9</v>
      </c>
      <c r="AO967">
        <v>0.38419903534316502</v>
      </c>
      <c r="AP967">
        <v>0.61580096465683498</v>
      </c>
      <c r="AQ967" s="2">
        <f>Table4[[#This Row],[Gain]]^Table4[[#This Row],[θ]]</f>
        <v>30</v>
      </c>
      <c r="AR967" s="2">
        <f>-Table4[[#This Row],[λ]]*-Table4[[#This Row],[Loss]]^Table4[[#This Row],[θ]]</f>
        <v>20</v>
      </c>
      <c r="AS967" s="2">
        <f>Table4[[#This Row],[pie_gain]]*Table4[[#This Row],[v_n_w_g]]-Table4[[#This Row],[pie_loss]]*Table4[[#This Row],[v_n_w_l]]</f>
        <v>-0.79004823284174996</v>
      </c>
      <c r="AT967" s="2">
        <f>IF(Table4[[#This Row],[diff_v]]&gt;=1,1,0)</f>
        <v>0</v>
      </c>
      <c r="AU967" s="2">
        <f>Table4[[#This Row],[Gain]]^(Table4[[#This Row],[θ]]*Table4[[#This Row],[ω_p]])</f>
        <v>30</v>
      </c>
      <c r="AV967" s="2">
        <f>-Table4[[#This Row],[λ]]*-Table4[[#This Row],[Loss]]^(Table4[[#This Row],[θ]]*Table4[[#This Row],[ω_n]])</f>
        <v>19.881931221675519</v>
      </c>
      <c r="AW967" s="2">
        <f>Table4[[#This Row],[v_n_w_g_w]]*Table4[[#This Row],[pie_gain]]-Table4[[#This Row],[v_n_w_l_w]]*Table4[[#This Row],[pie_loss]]</f>
        <v>-0.71734136525368086</v>
      </c>
      <c r="AX967" s="2">
        <f>IF(Table4[[#This Row],[diff_v_w]]&gt;=1,1,0)</f>
        <v>0</v>
      </c>
      <c r="AY967" s="2">
        <f>Table4[[#This Row],[Gain]]^(Table4[[#This Row],[θ]])*Table4[[#This Row],[ω_p2]]</f>
        <v>30</v>
      </c>
      <c r="AZ967" s="2">
        <f>-Table4[[#This Row],[λ]]*-Table4[[#This Row],[Loss]]^(Table4[[#This Row],[θ]])*Table4[[#This Row],[ω_n2]]</f>
        <v>19.963999999999999</v>
      </c>
      <c r="BA967" s="2">
        <f>Table4[[#This Row],[v_n_w_g_w2]]*Table4[[#This Row],[pie_gain]]-Table4[[#This Row],[v_n_w_l_w2]]*Table4[[#This Row],[pie_loss]]</f>
        <v>-0.76787939811410233</v>
      </c>
      <c r="BB967" s="2">
        <f>IF(Table4[[#This Row],[diff_v_w2]]&gt;=1,1,0)</f>
        <v>0</v>
      </c>
      <c r="BC967" s="2">
        <f>Table4[[#This Row],[Gain]]^(Table4[[#This Row],[θ]]+Table4[[#This Row],[ω_p3]])</f>
        <v>30</v>
      </c>
      <c r="BD967" s="2">
        <f>-Table4[[#This Row],[λ]]*-Table4[[#This Row],[Loss]]^(Table4[[#This Row],[θ]]+Table4[[#This Row],[ω_n3]])</f>
        <v>19.83489910462826</v>
      </c>
      <c r="BE967" s="2">
        <f>Table4[[#This Row],[v_n_w_g_w3]]*Table4[[#This Row],[pie_gain]]-Table4[[#This Row],[v_n_w_l_w3]]*Table4[[#This Row],[pie_loss]]</f>
        <v>-0.68837894220612483</v>
      </c>
      <c r="BF967" s="2">
        <f>IF(Table4[[#This Row],[diff_v_w3]]&gt;=1,1,0)</f>
        <v>0</v>
      </c>
      <c r="BG967" s="2">
        <f>(Table4[[#This Row],[Accept]]-Table4[[#This Row],[projected_M1]])</f>
        <v>1</v>
      </c>
      <c r="BH967" s="2">
        <f>(Table4[[#This Row],[Accept]]-Table4[[#This Row],[projected_M2]])</f>
        <v>1</v>
      </c>
      <c r="BI967" s="2">
        <f>(Table4[[#This Row],[Accept]]-Table4[[#This Row],[projected_M3]])</f>
        <v>1</v>
      </c>
      <c r="BJ967" s="2">
        <f>(Table4[[#This Row],[Accept]]-Table4[[#This Row],[projected_M4]])</f>
        <v>1</v>
      </c>
    </row>
    <row r="968" spans="1:62" x14ac:dyDescent="0.3">
      <c r="A968">
        <v>61</v>
      </c>
      <c r="B968" t="s">
        <v>48</v>
      </c>
      <c r="C968">
        <v>1</v>
      </c>
      <c r="D968">
        <v>-2</v>
      </c>
      <c r="E968" s="22">
        <f>IF(Table4[[#This Row],[Trial]]="G1",Table4[[#This Row],[Balance]]/100,IF(Table4[[#This Row],[Trial]]="G2",Table4[[#This Row],[Balance]]/200,Table4[[#This Row],[Balance]]/500))</f>
        <v>0.82</v>
      </c>
      <c r="F968" s="22">
        <f>IF(Table4[[#This Row],[Net_Balance]]&gt;1,1+(Table4[[#This Row],[Net_Balance]]-1)/$F$974,1)</f>
        <v>1</v>
      </c>
      <c r="G968" s="22">
        <f>IF(Table4[[#This Row],[Net_Balance]]&lt;1,1-(1-Table4[[#This Row],[Net_Balance]])/$F$974,1)</f>
        <v>0.99742857142857144</v>
      </c>
      <c r="H968" s="22">
        <f>IF(Table4[[#This Row],[Net_Balance]]&gt;1,1+(Table4[[#This Row],[Net_Balance]]-1)/$H$974,1)</f>
        <v>1</v>
      </c>
      <c r="I968" s="22">
        <f>IF(Table4[[#This Row],[Net_Balance]]&lt;1,1-(1-Table4[[#This Row],[Net_Balance]])/$H$974,1)</f>
        <v>0.99819999999999998</v>
      </c>
      <c r="J968" s="22">
        <f>IF(Table4[[#This Row],[Net_Balance]]&gt;1,(Table4[[#This Row],[Net_Balance]]-1)/$J$974,0)</f>
        <v>0</v>
      </c>
      <c r="K968" s="22">
        <f>IF(Table4[[#This Row],[Net_Balance]]&lt;1,-(1-Table4[[#This Row],[Net_Balance]])/$J$974,0)</f>
        <v>-3.6000000000000008E-3</v>
      </c>
      <c r="L968" t="s">
        <v>110</v>
      </c>
      <c r="M968" t="s">
        <v>103</v>
      </c>
      <c r="N968" t="s">
        <v>5</v>
      </c>
      <c r="O968">
        <v>0</v>
      </c>
      <c r="P968">
        <v>0</v>
      </c>
      <c r="Q968">
        <v>410</v>
      </c>
      <c r="R968">
        <v>1665042535</v>
      </c>
      <c r="S968">
        <v>4</v>
      </c>
      <c r="T968" t="s">
        <v>117</v>
      </c>
      <c r="U968">
        <v>0</v>
      </c>
      <c r="V968">
        <v>-90</v>
      </c>
      <c r="W968">
        <v>0.5</v>
      </c>
      <c r="X968">
        <v>180</v>
      </c>
      <c r="Y968">
        <v>0.5</v>
      </c>
      <c r="Z968">
        <v>45</v>
      </c>
      <c r="AA968">
        <v>18225</v>
      </c>
      <c r="AB968">
        <v>135</v>
      </c>
      <c r="AC968">
        <v>2</v>
      </c>
      <c r="AD968">
        <v>0.25</v>
      </c>
      <c r="AE968">
        <v>0.75</v>
      </c>
      <c r="AF968">
        <v>2</v>
      </c>
      <c r="AG968">
        <v>0.5</v>
      </c>
      <c r="AH968">
        <v>0.25</v>
      </c>
      <c r="AI968">
        <v>0.625</v>
      </c>
      <c r="AJ968">
        <v>0.375</v>
      </c>
      <c r="AK968">
        <v>11.25</v>
      </c>
      <c r="AL968">
        <v>17085.9375</v>
      </c>
      <c r="AM968">
        <v>130.71318793450033</v>
      </c>
      <c r="AN968">
        <v>0.9</v>
      </c>
      <c r="AO968">
        <v>0.38419903534316502</v>
      </c>
      <c r="AP968">
        <v>0.61580096465683498</v>
      </c>
      <c r="AQ968" s="2">
        <f>Table4[[#This Row],[Gain]]^Table4[[#This Row],[θ]]</f>
        <v>180</v>
      </c>
      <c r="AR968" s="2">
        <f>-Table4[[#This Row],[λ]]*-Table4[[#This Row],[Loss]]^Table4[[#This Row],[θ]]</f>
        <v>180</v>
      </c>
      <c r="AS968" s="2">
        <f>Table4[[#This Row],[pie_gain]]*Table4[[#This Row],[v_n_w_g]]-Table4[[#This Row],[pie_loss]]*Table4[[#This Row],[v_n_w_l]]</f>
        <v>-41.688347276460604</v>
      </c>
      <c r="AT968" s="2">
        <f>IF(Table4[[#This Row],[diff_v]]&gt;=1,1,0)</f>
        <v>0</v>
      </c>
      <c r="AU968" s="2">
        <f>Table4[[#This Row],[Gain]]^(Table4[[#This Row],[θ]]*Table4[[#This Row],[ω_p]])</f>
        <v>180</v>
      </c>
      <c r="AV968" s="2">
        <f>-Table4[[#This Row],[λ]]*-Table4[[#This Row],[Loss]]^(Table4[[#This Row],[θ]]*Table4[[#This Row],[ω_n]])</f>
        <v>177.92923440785717</v>
      </c>
      <c r="AW968" s="2">
        <f>Table4[[#This Row],[v_n_w_g_w]]*Table4[[#This Row],[pie_gain]]-Table4[[#This Row],[v_n_w_l_w]]*Table4[[#This Row],[pie_loss]]</f>
        <v>-40.413167827240855</v>
      </c>
      <c r="AX968" s="2">
        <f>IF(Table4[[#This Row],[diff_v_w]]&gt;=1,1,0)</f>
        <v>0</v>
      </c>
      <c r="AY968" s="2">
        <f>Table4[[#This Row],[Gain]]^(Table4[[#This Row],[θ]])*Table4[[#This Row],[ω_p2]]</f>
        <v>180</v>
      </c>
      <c r="AZ968" s="2">
        <f>-Table4[[#This Row],[λ]]*-Table4[[#This Row],[Loss]]^(Table4[[#This Row],[θ]])*Table4[[#This Row],[ω_n2]]</f>
        <v>179.67599999999999</v>
      </c>
      <c r="BA968" s="2">
        <f>Table4[[#This Row],[v_n_w_g_w2]]*Table4[[#This Row],[pie_gain]]-Table4[[#This Row],[v_n_w_l_w2]]*Table4[[#This Row],[pie_loss]]</f>
        <v>-41.488827763911772</v>
      </c>
      <c r="BB968" s="2">
        <f>IF(Table4[[#This Row],[diff_v_w2]]&gt;=1,1,0)</f>
        <v>0</v>
      </c>
      <c r="BC968" s="2">
        <f>Table4[[#This Row],[Gain]]^(Table4[[#This Row],[θ]]+Table4[[#This Row],[ω_p3]])</f>
        <v>180</v>
      </c>
      <c r="BD968" s="2">
        <f>-Table4[[#This Row],[λ]]*-Table4[[#This Row],[Loss]]^(Table4[[#This Row],[θ]]+Table4[[#This Row],[ω_n3]])</f>
        <v>177.10761392081108</v>
      </c>
      <c r="BE968" s="2">
        <f>Table4[[#This Row],[v_n_w_g_w3]]*Table4[[#This Row],[pie_gain]]-Table4[[#This Row],[v_n_w_l_w3]]*Table4[[#This Row],[pie_loss]]</f>
        <v>-39.907213138736054</v>
      </c>
      <c r="BF968" s="2">
        <f>IF(Table4[[#This Row],[diff_v_w3]]&gt;=1,1,0)</f>
        <v>0</v>
      </c>
      <c r="BG968" s="2">
        <f>(Table4[[#This Row],[Accept]]-Table4[[#This Row],[projected_M1]])</f>
        <v>0</v>
      </c>
      <c r="BH968" s="2">
        <f>(Table4[[#This Row],[Accept]]-Table4[[#This Row],[projected_M2]])</f>
        <v>0</v>
      </c>
      <c r="BI968" s="2">
        <f>(Table4[[#This Row],[Accept]]-Table4[[#This Row],[projected_M3]])</f>
        <v>0</v>
      </c>
      <c r="BJ968" s="2">
        <f>(Table4[[#This Row],[Accept]]-Table4[[#This Row],[projected_M4]])</f>
        <v>0</v>
      </c>
    </row>
    <row r="969" spans="1:62" x14ac:dyDescent="0.3">
      <c r="A969">
        <v>62</v>
      </c>
      <c r="B969" t="s">
        <v>48</v>
      </c>
      <c r="C969">
        <v>1</v>
      </c>
      <c r="D969">
        <v>-2</v>
      </c>
      <c r="E969" s="22">
        <f>IF(Table4[[#This Row],[Trial]]="G1",Table4[[#This Row],[Balance]]/100,IF(Table4[[#This Row],[Trial]]="G2",Table4[[#This Row],[Balance]]/200,Table4[[#This Row],[Balance]]/500))</f>
        <v>0.82</v>
      </c>
      <c r="F969" s="22">
        <f>IF(Table4[[#This Row],[Net_Balance]]&gt;1,1+(Table4[[#This Row],[Net_Balance]]-1)/$F$974,1)</f>
        <v>1</v>
      </c>
      <c r="G969" s="22">
        <f>IF(Table4[[#This Row],[Net_Balance]]&lt;1,1-(1-Table4[[#This Row],[Net_Balance]])/$F$974,1)</f>
        <v>0.99742857142857144</v>
      </c>
      <c r="H969" s="22">
        <f>IF(Table4[[#This Row],[Net_Balance]]&gt;1,1+(Table4[[#This Row],[Net_Balance]]-1)/$H$974,1)</f>
        <v>1</v>
      </c>
      <c r="I969" s="22">
        <f>IF(Table4[[#This Row],[Net_Balance]]&lt;1,1-(1-Table4[[#This Row],[Net_Balance]])/$H$974,1)</f>
        <v>0.99819999999999998</v>
      </c>
      <c r="J969" s="22">
        <f>IF(Table4[[#This Row],[Net_Balance]]&gt;1,(Table4[[#This Row],[Net_Balance]]-1)/$J$974,0)</f>
        <v>0</v>
      </c>
      <c r="K969" s="22">
        <f>IF(Table4[[#This Row],[Net_Balance]]&lt;1,-(1-Table4[[#This Row],[Net_Balance]])/$J$974,0)</f>
        <v>-3.6000000000000008E-3</v>
      </c>
      <c r="L969" t="s">
        <v>110</v>
      </c>
      <c r="M969" t="s">
        <v>96</v>
      </c>
      <c r="N969" t="s">
        <v>5</v>
      </c>
      <c r="O969">
        <v>0</v>
      </c>
      <c r="P969">
        <v>0</v>
      </c>
      <c r="Q969">
        <v>410</v>
      </c>
      <c r="R969">
        <v>1665042538</v>
      </c>
      <c r="S969">
        <v>3</v>
      </c>
      <c r="T969" t="s">
        <v>118</v>
      </c>
      <c r="U969">
        <v>1</v>
      </c>
      <c r="V969">
        <v>-50</v>
      </c>
      <c r="W969">
        <v>0.5</v>
      </c>
      <c r="X969">
        <v>40</v>
      </c>
      <c r="Y969">
        <v>0.5</v>
      </c>
      <c r="Z969">
        <v>-5</v>
      </c>
      <c r="AA969">
        <v>2025</v>
      </c>
      <c r="AB969">
        <v>45</v>
      </c>
      <c r="AC969">
        <v>2</v>
      </c>
      <c r="AD969">
        <v>0.25</v>
      </c>
      <c r="AE969">
        <v>0.75</v>
      </c>
      <c r="AF969">
        <v>2</v>
      </c>
      <c r="AG969">
        <v>0.5</v>
      </c>
      <c r="AH969">
        <v>0.25</v>
      </c>
      <c r="AI969">
        <v>0.625</v>
      </c>
      <c r="AJ969">
        <v>0.375</v>
      </c>
      <c r="AK969">
        <v>-16.25</v>
      </c>
      <c r="AL969">
        <v>1898.4375</v>
      </c>
      <c r="AM969">
        <v>43.571062644833439</v>
      </c>
      <c r="AN969">
        <v>0.9</v>
      </c>
      <c r="AO969">
        <v>0.38419903534316502</v>
      </c>
      <c r="AP969">
        <v>0.61580096465683498</v>
      </c>
      <c r="AQ969" s="2">
        <f>Table4[[#This Row],[Gain]]^Table4[[#This Row],[θ]]</f>
        <v>40</v>
      </c>
      <c r="AR969" s="2">
        <f>-Table4[[#This Row],[λ]]*-Table4[[#This Row],[Loss]]^Table4[[#This Row],[θ]]</f>
        <v>100</v>
      </c>
      <c r="AS969" s="2">
        <f>Table4[[#This Row],[pie_gain]]*Table4[[#This Row],[v_n_w_g]]-Table4[[#This Row],[pie_loss]]*Table4[[#This Row],[v_n_w_l]]</f>
        <v>-46.212135051956892</v>
      </c>
      <c r="AT969" s="2">
        <f>IF(Table4[[#This Row],[diff_v]]&gt;=1,1,0)</f>
        <v>0</v>
      </c>
      <c r="AU969" s="2">
        <f>Table4[[#This Row],[Gain]]^(Table4[[#This Row],[θ]]*Table4[[#This Row],[ω_p]])</f>
        <v>40</v>
      </c>
      <c r="AV969" s="2">
        <f>-Table4[[#This Row],[λ]]*-Table4[[#This Row],[Loss]]^(Table4[[#This Row],[θ]]*Table4[[#This Row],[ω_n]])</f>
        <v>98.999093968546461</v>
      </c>
      <c r="AW969" s="2">
        <f>Table4[[#This Row],[v_n_w_g_w]]*Table4[[#This Row],[pie_gain]]-Table4[[#This Row],[v_n_w_l_w]]*Table4[[#This Row],[pie_loss]]</f>
        <v>-45.59577615225696</v>
      </c>
      <c r="AX969" s="2">
        <f>IF(Table4[[#This Row],[diff_v_w]]&gt;=1,1,0)</f>
        <v>0</v>
      </c>
      <c r="AY969" s="2">
        <f>Table4[[#This Row],[Gain]]^(Table4[[#This Row],[θ]])*Table4[[#This Row],[ω_p2]]</f>
        <v>40</v>
      </c>
      <c r="AZ969" s="2">
        <f>-Table4[[#This Row],[λ]]*-Table4[[#This Row],[Loss]]^(Table4[[#This Row],[θ]])*Table4[[#This Row],[ω_n2]]</f>
        <v>99.82</v>
      </c>
      <c r="BA969" s="2">
        <f>Table4[[#This Row],[v_n_w_g_w2]]*Table4[[#This Row],[pie_gain]]-Table4[[#This Row],[v_n_w_l_w2]]*Table4[[#This Row],[pie_loss]]</f>
        <v>-46.101290878318665</v>
      </c>
      <c r="BB969" s="2">
        <f>IF(Table4[[#This Row],[diff_v_w2]]&gt;=1,1,0)</f>
        <v>0</v>
      </c>
      <c r="BC969" s="2">
        <f>Table4[[#This Row],[Gain]]^(Table4[[#This Row],[θ]]+Table4[[#This Row],[ω_p3]])</f>
        <v>40</v>
      </c>
      <c r="BD969" s="2">
        <f>-Table4[[#This Row],[λ]]*-Table4[[#This Row],[Loss]]^(Table4[[#This Row],[θ]]+Table4[[#This Row],[ω_n3]])</f>
        <v>98.601542269873789</v>
      </c>
      <c r="BE969" s="2">
        <f>Table4[[#This Row],[v_n_w_g_w3]]*Table4[[#This Row],[pie_gain]]-Table4[[#This Row],[v_n_w_l_w3]]*Table4[[#This Row],[pie_loss]]</f>
        <v>-45.350963432713371</v>
      </c>
      <c r="BF969" s="2">
        <f>IF(Table4[[#This Row],[diff_v_w3]]&gt;=1,1,0)</f>
        <v>0</v>
      </c>
      <c r="BG969" s="2">
        <f>(Table4[[#This Row],[Accept]]-Table4[[#This Row],[projected_M1]])</f>
        <v>0</v>
      </c>
      <c r="BH969" s="2">
        <f>(Table4[[#This Row],[Accept]]-Table4[[#This Row],[projected_M2]])</f>
        <v>0</v>
      </c>
      <c r="BI969" s="2">
        <f>(Table4[[#This Row],[Accept]]-Table4[[#This Row],[projected_M3]])</f>
        <v>0</v>
      </c>
      <c r="BJ969" s="2">
        <f>(Table4[[#This Row],[Accept]]-Table4[[#This Row],[projected_M4]])</f>
        <v>0</v>
      </c>
    </row>
    <row r="970" spans="1:62" x14ac:dyDescent="0.3">
      <c r="A970">
        <v>63</v>
      </c>
      <c r="B970" t="s">
        <v>48</v>
      </c>
      <c r="C970">
        <v>1</v>
      </c>
      <c r="D970">
        <v>-2</v>
      </c>
      <c r="E970" s="22">
        <f>IF(Table4[[#This Row],[Trial]]="G1",Table4[[#This Row],[Balance]]/100,IF(Table4[[#This Row],[Trial]]="G2",Table4[[#This Row],[Balance]]/200,Table4[[#This Row],[Balance]]/500))</f>
        <v>0.82</v>
      </c>
      <c r="F970" s="22">
        <f>IF(Table4[[#This Row],[Net_Balance]]&gt;1,1+(Table4[[#This Row],[Net_Balance]]-1)/$F$974,1)</f>
        <v>1</v>
      </c>
      <c r="G970" s="22">
        <f>IF(Table4[[#This Row],[Net_Balance]]&lt;1,1-(1-Table4[[#This Row],[Net_Balance]])/$F$974,1)</f>
        <v>0.99742857142857144</v>
      </c>
      <c r="H970" s="22">
        <f>IF(Table4[[#This Row],[Net_Balance]]&gt;1,1+(Table4[[#This Row],[Net_Balance]]-1)/$H$974,1)</f>
        <v>1</v>
      </c>
      <c r="I970" s="22">
        <f>IF(Table4[[#This Row],[Net_Balance]]&lt;1,1-(1-Table4[[#This Row],[Net_Balance]])/$H$974,1)</f>
        <v>0.99819999999999998</v>
      </c>
      <c r="J970" s="22">
        <f>IF(Table4[[#This Row],[Net_Balance]]&gt;1,(Table4[[#This Row],[Net_Balance]]-1)/$J$974,0)</f>
        <v>0</v>
      </c>
      <c r="K970" s="22">
        <f>IF(Table4[[#This Row],[Net_Balance]]&lt;1,-(1-Table4[[#This Row],[Net_Balance]])/$J$974,0)</f>
        <v>-3.6000000000000008E-3</v>
      </c>
      <c r="L970" t="s">
        <v>110</v>
      </c>
      <c r="M970" t="s">
        <v>85</v>
      </c>
      <c r="N970" t="s">
        <v>5</v>
      </c>
      <c r="O970">
        <v>0</v>
      </c>
      <c r="P970">
        <v>0</v>
      </c>
      <c r="Q970">
        <v>410</v>
      </c>
      <c r="R970">
        <v>1665042541</v>
      </c>
      <c r="S970">
        <v>3</v>
      </c>
      <c r="T970" t="s">
        <v>117</v>
      </c>
      <c r="U970">
        <v>0</v>
      </c>
      <c r="V970">
        <v>-90</v>
      </c>
      <c r="W970">
        <v>0.5</v>
      </c>
      <c r="X970">
        <v>80</v>
      </c>
      <c r="Y970">
        <v>0.5</v>
      </c>
      <c r="Z970">
        <v>-5</v>
      </c>
      <c r="AA970">
        <v>7225</v>
      </c>
      <c r="AB970">
        <v>85</v>
      </c>
      <c r="AC970">
        <v>2</v>
      </c>
      <c r="AD970">
        <v>0.25</v>
      </c>
      <c r="AE970">
        <v>0.75</v>
      </c>
      <c r="AF970">
        <v>2</v>
      </c>
      <c r="AG970">
        <v>0.5</v>
      </c>
      <c r="AH970">
        <v>0.25</v>
      </c>
      <c r="AI970">
        <v>0.625</v>
      </c>
      <c r="AJ970">
        <v>0.375</v>
      </c>
      <c r="AK970">
        <v>-26.25</v>
      </c>
      <c r="AL970">
        <v>6773.4375</v>
      </c>
      <c r="AM970">
        <v>82.300896106907615</v>
      </c>
      <c r="AN970">
        <v>0.9</v>
      </c>
      <c r="AO970">
        <v>0.38419903534316502</v>
      </c>
      <c r="AP970">
        <v>0.61580096465683498</v>
      </c>
      <c r="AQ970" s="2">
        <f>Table4[[#This Row],[Gain]]^Table4[[#This Row],[θ]]</f>
        <v>80</v>
      </c>
      <c r="AR970" s="2">
        <f>-Table4[[#This Row],[λ]]*-Table4[[#This Row],[Loss]]^Table4[[#This Row],[θ]]</f>
        <v>180</v>
      </c>
      <c r="AS970" s="2">
        <f>Table4[[#This Row],[pie_gain]]*Table4[[#This Row],[v_n_w_g]]-Table4[[#This Row],[pie_loss]]*Table4[[#This Row],[v_n_w_l]]</f>
        <v>-80.108250810777093</v>
      </c>
      <c r="AT970" s="2">
        <f>IF(Table4[[#This Row],[diff_v]]&gt;=1,1,0)</f>
        <v>0</v>
      </c>
      <c r="AU970" s="2">
        <f>Table4[[#This Row],[Gain]]^(Table4[[#This Row],[θ]]*Table4[[#This Row],[ω_p]])</f>
        <v>80</v>
      </c>
      <c r="AV970" s="2">
        <f>-Table4[[#This Row],[λ]]*-Table4[[#This Row],[Loss]]^(Table4[[#This Row],[θ]]*Table4[[#This Row],[ω_n]])</f>
        <v>177.92923440785717</v>
      </c>
      <c r="AW970" s="2">
        <f>Table4[[#This Row],[v_n_w_g_w]]*Table4[[#This Row],[pie_gain]]-Table4[[#This Row],[v_n_w_l_w]]*Table4[[#This Row],[pie_loss]]</f>
        <v>-78.833071361557359</v>
      </c>
      <c r="AX970" s="2">
        <f>IF(Table4[[#This Row],[diff_v_w]]&gt;=1,1,0)</f>
        <v>0</v>
      </c>
      <c r="AY970" s="2">
        <f>Table4[[#This Row],[Gain]]^(Table4[[#This Row],[θ]])*Table4[[#This Row],[ω_p2]]</f>
        <v>80</v>
      </c>
      <c r="AZ970" s="2">
        <f>-Table4[[#This Row],[λ]]*-Table4[[#This Row],[Loss]]^(Table4[[#This Row],[θ]])*Table4[[#This Row],[ω_n2]]</f>
        <v>179.67599999999999</v>
      </c>
      <c r="BA970" s="2">
        <f>Table4[[#This Row],[v_n_w_g_w2]]*Table4[[#This Row],[pie_gain]]-Table4[[#This Row],[v_n_w_l_w2]]*Table4[[#This Row],[pie_loss]]</f>
        <v>-79.908731298228275</v>
      </c>
      <c r="BB970" s="2">
        <f>IF(Table4[[#This Row],[diff_v_w2]]&gt;=1,1,0)</f>
        <v>0</v>
      </c>
      <c r="BC970" s="2">
        <f>Table4[[#This Row],[Gain]]^(Table4[[#This Row],[θ]]+Table4[[#This Row],[ω_p3]])</f>
        <v>80</v>
      </c>
      <c r="BD970" s="2">
        <f>-Table4[[#This Row],[λ]]*-Table4[[#This Row],[Loss]]^(Table4[[#This Row],[θ]]+Table4[[#This Row],[ω_n3]])</f>
        <v>177.10761392081108</v>
      </c>
      <c r="BE970" s="2">
        <f>Table4[[#This Row],[v_n_w_g_w3]]*Table4[[#This Row],[pie_gain]]-Table4[[#This Row],[v_n_w_l_w3]]*Table4[[#This Row],[pie_loss]]</f>
        <v>-78.327116673052558</v>
      </c>
      <c r="BF970" s="2">
        <f>IF(Table4[[#This Row],[diff_v_w3]]&gt;=1,1,0)</f>
        <v>0</v>
      </c>
      <c r="BG970" s="2">
        <f>(Table4[[#This Row],[Accept]]-Table4[[#This Row],[projected_M1]])</f>
        <v>0</v>
      </c>
      <c r="BH970" s="2">
        <f>(Table4[[#This Row],[Accept]]-Table4[[#This Row],[projected_M2]])</f>
        <v>0</v>
      </c>
      <c r="BI970" s="2">
        <f>(Table4[[#This Row],[Accept]]-Table4[[#This Row],[projected_M3]])</f>
        <v>0</v>
      </c>
      <c r="BJ970" s="2">
        <f>(Table4[[#This Row],[Accept]]-Table4[[#This Row],[projected_M4]])</f>
        <v>0</v>
      </c>
    </row>
    <row r="971" spans="1:62" x14ac:dyDescent="0.3">
      <c r="BG971" s="2"/>
      <c r="BH971" s="2"/>
    </row>
    <row r="972" spans="1:62" x14ac:dyDescent="0.3">
      <c r="AX972">
        <v>1</v>
      </c>
      <c r="BG972">
        <f>COUNTIF(Table4[Compare1],1)</f>
        <v>232</v>
      </c>
      <c r="BH972">
        <f>COUNTIF(Table4[Compare2],1)</f>
        <v>225</v>
      </c>
      <c r="BI972">
        <f>COUNTIF(Table4[Compare3],1)</f>
        <v>232</v>
      </c>
      <c r="BJ972">
        <f>COUNTIF(Table4[Compare4],1)</f>
        <v>217</v>
      </c>
    </row>
    <row r="973" spans="1:62" x14ac:dyDescent="0.3">
      <c r="AX973">
        <v>-1</v>
      </c>
      <c r="BG973">
        <f>COUNTIF(Table4[Compare1],-1)</f>
        <v>34</v>
      </c>
      <c r="BH973">
        <f>COUNTIF(Table4[Compare2],-1)</f>
        <v>56</v>
      </c>
      <c r="BI973">
        <f>COUNTIF(Table4[Compare3],-1)</f>
        <v>36</v>
      </c>
      <c r="BJ973">
        <f>COUNTIF(Table4[Compare4],-1)</f>
        <v>66</v>
      </c>
    </row>
    <row r="974" spans="1:62" x14ac:dyDescent="0.3">
      <c r="E974" t="s">
        <v>250</v>
      </c>
      <c r="F974">
        <v>70</v>
      </c>
      <c r="G974" t="s">
        <v>250</v>
      </c>
      <c r="H974">
        <v>100</v>
      </c>
      <c r="I974" t="s">
        <v>250</v>
      </c>
      <c r="J974">
        <v>50</v>
      </c>
      <c r="AX974" t="s">
        <v>251</v>
      </c>
      <c r="BG974">
        <f>SUM(BG972:BG973)</f>
        <v>266</v>
      </c>
      <c r="BH974">
        <f>SUM(BH972:BH973)</f>
        <v>281</v>
      </c>
      <c r="BI974">
        <f t="shared" ref="BI974:BJ974" si="0">SUM(BI972:BI973)</f>
        <v>268</v>
      </c>
      <c r="BJ974">
        <f t="shared" si="0"/>
        <v>283</v>
      </c>
    </row>
  </sheetData>
  <phoneticPr fontId="2" type="noConversion"/>
  <conditionalFormatting sqref="BG2:BJ970">
    <cfRule type="cellIs" dxfId="25" priority="1" operator="lessThan">
      <formula>0</formula>
    </cfRule>
    <cfRule type="cellIs" dxfId="24" priority="2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64991-F2A5-4469-8A5C-9DF4A1244614}">
  <dimension ref="A1:S974"/>
  <sheetViews>
    <sheetView workbookViewId="0">
      <selection activeCell="S7" sqref="S7"/>
    </sheetView>
  </sheetViews>
  <sheetFormatPr defaultRowHeight="14.4" x14ac:dyDescent="0.3"/>
  <cols>
    <col min="12" max="12" width="11" customWidth="1"/>
    <col min="16" max="16" width="9.21875" bestFit="1" customWidth="1"/>
  </cols>
  <sheetData>
    <row r="1" spans="1:19" x14ac:dyDescent="0.3">
      <c r="A1" t="s">
        <v>270</v>
      </c>
      <c r="B1" t="s">
        <v>188</v>
      </c>
      <c r="C1" t="s">
        <v>189</v>
      </c>
      <c r="D1" t="s">
        <v>248</v>
      </c>
      <c r="E1" t="s">
        <v>116</v>
      </c>
      <c r="F1" t="s">
        <v>115</v>
      </c>
      <c r="G1" t="s">
        <v>242</v>
      </c>
      <c r="H1" t="s">
        <v>243</v>
      </c>
      <c r="I1" t="s">
        <v>238</v>
      </c>
      <c r="J1" t="s">
        <v>239</v>
      </c>
      <c r="K1" t="s">
        <v>271</v>
      </c>
      <c r="L1" t="s">
        <v>123</v>
      </c>
      <c r="M1" t="s">
        <v>1</v>
      </c>
      <c r="N1" t="s">
        <v>272</v>
      </c>
    </row>
    <row r="2" spans="1:19" x14ac:dyDescent="0.3">
      <c r="A2">
        <v>1</v>
      </c>
      <c r="B2">
        <v>1.1960207441678836</v>
      </c>
      <c r="C2">
        <v>-1.6</v>
      </c>
      <c r="D2">
        <v>2.8</v>
      </c>
      <c r="E2">
        <v>180</v>
      </c>
      <c r="F2">
        <v>-90</v>
      </c>
      <c r="G2">
        <v>0.56330583577691229</v>
      </c>
      <c r="H2">
        <v>0.43669416422308771</v>
      </c>
      <c r="I2">
        <f t="shared" ref="I2:I65" si="0">E2^B2</f>
        <v>498.1414721148987</v>
      </c>
      <c r="J2">
        <f t="shared" ref="J2:J65" si="1">-C2*-F2^B2</f>
        <v>347.88408658650894</v>
      </c>
      <c r="K2">
        <f>G2*I2-H2*J2</f>
        <v>128.68704784641668</v>
      </c>
      <c r="L2">
        <f t="shared" ref="L2:L65" si="2">(K2-$P$4)^2</f>
        <v>23263.349543034452</v>
      </c>
      <c r="M2">
        <f>IF(K2&gt;=0,1,0)</f>
        <v>1</v>
      </c>
      <c r="N2" t="str">
        <f t="shared" ref="N2:N65" si="3">IF(AND(A2=1,M2=1),"TP",IF(AND(A2=0,M2=0),"TN",IF(A2&gt;M2,"FP","FN")))</f>
        <v>TP</v>
      </c>
      <c r="O2" t="s">
        <v>273</v>
      </c>
      <c r="P2">
        <f>COUNT(B2:B970)</f>
        <v>969</v>
      </c>
      <c r="R2" t="s">
        <v>274</v>
      </c>
      <c r="S2">
        <f>COUNTIF($N$2:$N$970,$R2)</f>
        <v>164</v>
      </c>
    </row>
    <row r="3" spans="1:19" x14ac:dyDescent="0.3">
      <c r="A3">
        <v>0</v>
      </c>
      <c r="B3">
        <v>1.1960207441678836</v>
      </c>
      <c r="C3">
        <v>-1.6</v>
      </c>
      <c r="D3">
        <v>2.8</v>
      </c>
      <c r="E3">
        <v>80</v>
      </c>
      <c r="F3">
        <v>-90</v>
      </c>
      <c r="G3">
        <v>0.60844334427391233</v>
      </c>
      <c r="H3">
        <v>0.39155665572608767</v>
      </c>
      <c r="I3">
        <f t="shared" si="0"/>
        <v>188.85787660819494</v>
      </c>
      <c r="J3">
        <f t="shared" si="1"/>
        <v>347.88408658650894</v>
      </c>
      <c r="K3">
        <f t="shared" ref="K3:K66" si="4">G3*I3-H3*J3</f>
        <v>-21.307011488178148</v>
      </c>
      <c r="L3">
        <f t="shared" si="2"/>
        <v>6.3969339766459505</v>
      </c>
      <c r="M3">
        <f t="shared" ref="M3:M66" si="5">IF(K3&gt;=0,1,0)</f>
        <v>0</v>
      </c>
      <c r="N3" t="str">
        <f t="shared" si="3"/>
        <v>TN</v>
      </c>
      <c r="R3" t="s">
        <v>275</v>
      </c>
      <c r="S3">
        <f t="shared" ref="S3:S5" si="6">COUNTIF($N$2:$N$970,$R3)</f>
        <v>549</v>
      </c>
    </row>
    <row r="4" spans="1:19" x14ac:dyDescent="0.3">
      <c r="A4">
        <v>0</v>
      </c>
      <c r="B4">
        <v>1.1960207441678836</v>
      </c>
      <c r="C4">
        <v>-1.6</v>
      </c>
      <c r="D4">
        <v>2.8</v>
      </c>
      <c r="E4">
        <v>10</v>
      </c>
      <c r="F4">
        <v>-10</v>
      </c>
      <c r="G4">
        <v>0.60844334427391233</v>
      </c>
      <c r="H4">
        <v>0.39155665572608767</v>
      </c>
      <c r="I4">
        <f t="shared" si="0"/>
        <v>15.704378148368352</v>
      </c>
      <c r="J4">
        <f t="shared" si="1"/>
        <v>25.127005037389367</v>
      </c>
      <c r="K4">
        <f t="shared" si="4"/>
        <v>-0.28342170051734783</v>
      </c>
      <c r="L4">
        <f t="shared" si="2"/>
        <v>554.7346642147171</v>
      </c>
      <c r="M4">
        <f t="shared" si="5"/>
        <v>0</v>
      </c>
      <c r="N4" t="str">
        <f t="shared" si="3"/>
        <v>TN</v>
      </c>
      <c r="O4" t="s">
        <v>187</v>
      </c>
      <c r="P4" s="35">
        <f>AVERAGE(K2:K970)</f>
        <v>-23.836227567647427</v>
      </c>
      <c r="R4" t="s">
        <v>276</v>
      </c>
      <c r="S4">
        <f t="shared" si="6"/>
        <v>220</v>
      </c>
    </row>
    <row r="5" spans="1:19" x14ac:dyDescent="0.3">
      <c r="A5">
        <v>0</v>
      </c>
      <c r="B5">
        <v>1.1960207441678836</v>
      </c>
      <c r="C5">
        <v>-1.6</v>
      </c>
      <c r="D5">
        <v>2.8</v>
      </c>
      <c r="E5">
        <v>0</v>
      </c>
      <c r="F5">
        <v>-10</v>
      </c>
      <c r="G5">
        <v>0.38419903534316502</v>
      </c>
      <c r="H5">
        <v>0.61580096465683498</v>
      </c>
      <c r="I5">
        <f t="shared" si="0"/>
        <v>0</v>
      </c>
      <c r="J5">
        <f t="shared" si="1"/>
        <v>25.127005037389367</v>
      </c>
      <c r="K5">
        <f t="shared" si="4"/>
        <v>-15.473233940961524</v>
      </c>
      <c r="L5">
        <f t="shared" si="2"/>
        <v>69.939662399989032</v>
      </c>
      <c r="M5">
        <f t="shared" si="5"/>
        <v>0</v>
      </c>
      <c r="N5" t="str">
        <f t="shared" si="3"/>
        <v>TN</v>
      </c>
      <c r="O5" t="s">
        <v>123</v>
      </c>
      <c r="P5" s="35">
        <f>DEVSQ(K2:K970)/P2</f>
        <v>1870.3449110483759</v>
      </c>
      <c r="R5" t="s">
        <v>277</v>
      </c>
      <c r="S5">
        <f t="shared" si="6"/>
        <v>36</v>
      </c>
    </row>
    <row r="6" spans="1:19" x14ac:dyDescent="0.3">
      <c r="A6">
        <v>0</v>
      </c>
      <c r="B6">
        <v>1.1960207441678836</v>
      </c>
      <c r="C6">
        <v>-1.6</v>
      </c>
      <c r="D6">
        <v>2.8</v>
      </c>
      <c r="E6">
        <v>40</v>
      </c>
      <c r="F6">
        <v>-50</v>
      </c>
      <c r="G6">
        <v>0.60844334427391233</v>
      </c>
      <c r="H6">
        <v>0.39155665572608767</v>
      </c>
      <c r="I6">
        <f t="shared" si="0"/>
        <v>82.432217522931154</v>
      </c>
      <c r="J6">
        <f t="shared" si="1"/>
        <v>172.23577024121218</v>
      </c>
      <c r="K6">
        <f t="shared" si="4"/>
        <v>-17.284728086489018</v>
      </c>
      <c r="L6">
        <f t="shared" si="2"/>
        <v>42.922145451618903</v>
      </c>
      <c r="M6">
        <f t="shared" si="5"/>
        <v>0</v>
      </c>
      <c r="N6" t="str">
        <f t="shared" si="3"/>
        <v>TN</v>
      </c>
      <c r="O6" t="s">
        <v>278</v>
      </c>
      <c r="P6" s="35">
        <f>-P2/2*LN(2*PI()*P5)-SUM(L2:L970)/(2*P5)</f>
        <v>-5025.1153961738009</v>
      </c>
    </row>
    <row r="7" spans="1:19" x14ac:dyDescent="0.3">
      <c r="A7">
        <v>0</v>
      </c>
      <c r="B7">
        <v>1.1960207441678836</v>
      </c>
      <c r="C7">
        <v>-1.6</v>
      </c>
      <c r="D7">
        <v>2.8</v>
      </c>
      <c r="E7">
        <v>100</v>
      </c>
      <c r="F7">
        <v>-90</v>
      </c>
      <c r="G7">
        <v>0.38419903534316502</v>
      </c>
      <c r="H7">
        <v>0.61580096465683498</v>
      </c>
      <c r="I7">
        <f t="shared" si="0"/>
        <v>246.6274930269494</v>
      </c>
      <c r="J7">
        <f t="shared" si="1"/>
        <v>347.88408658650894</v>
      </c>
      <c r="K7">
        <f t="shared" si="4"/>
        <v>-119.473311198677</v>
      </c>
      <c r="L7">
        <f t="shared" si="2"/>
        <v>9146.4517654485444</v>
      </c>
      <c r="M7">
        <f t="shared" si="5"/>
        <v>0</v>
      </c>
      <c r="N7" t="str">
        <f t="shared" si="3"/>
        <v>TN</v>
      </c>
      <c r="P7" s="35"/>
      <c r="R7" t="s">
        <v>279</v>
      </c>
      <c r="S7" s="35">
        <f>SUM(S2:S3)/P2</f>
        <v>0.73581011351909187</v>
      </c>
    </row>
    <row r="8" spans="1:19" x14ac:dyDescent="0.3">
      <c r="A8">
        <v>0</v>
      </c>
      <c r="B8">
        <v>1.1960207441678836</v>
      </c>
      <c r="C8">
        <v>-1.6</v>
      </c>
      <c r="D8">
        <v>2.8</v>
      </c>
      <c r="E8">
        <v>50</v>
      </c>
      <c r="F8">
        <v>-50</v>
      </c>
      <c r="G8">
        <v>0.38419903534316502</v>
      </c>
      <c r="H8">
        <v>0.61580096465683498</v>
      </c>
      <c r="I8">
        <f t="shared" si="0"/>
        <v>107.6473564007576</v>
      </c>
      <c r="J8">
        <f t="shared" si="1"/>
        <v>172.23577024121218</v>
      </c>
      <c r="K8">
        <f t="shared" si="4"/>
        <v>-64.704942976538504</v>
      </c>
      <c r="L8">
        <f t="shared" si="2"/>
        <v>1670.251899172931</v>
      </c>
      <c r="M8">
        <f t="shared" si="5"/>
        <v>0</v>
      </c>
      <c r="N8" t="str">
        <f t="shared" si="3"/>
        <v>TN</v>
      </c>
      <c r="O8" t="s">
        <v>280</v>
      </c>
      <c r="P8" s="35">
        <f>2*P2-2*LN(-P6)</f>
        <v>1920.9555926058474</v>
      </c>
      <c r="R8" t="s">
        <v>281</v>
      </c>
      <c r="S8" s="35">
        <f>S2/SUM(S2,S4)</f>
        <v>0.42708333333333331</v>
      </c>
    </row>
    <row r="9" spans="1:19" x14ac:dyDescent="0.3">
      <c r="A9">
        <v>1</v>
      </c>
      <c r="B9">
        <v>1.1960207441678836</v>
      </c>
      <c r="C9">
        <v>-1.6</v>
      </c>
      <c r="D9">
        <v>2.9</v>
      </c>
      <c r="E9">
        <v>10</v>
      </c>
      <c r="F9">
        <v>0</v>
      </c>
      <c r="G9">
        <v>0.42913429896650213</v>
      </c>
      <c r="H9">
        <v>0.57086570103349787</v>
      </c>
      <c r="I9">
        <f t="shared" si="0"/>
        <v>15.704378148368352</v>
      </c>
      <c r="J9">
        <f t="shared" si="1"/>
        <v>0</v>
      </c>
      <c r="K9">
        <f t="shared" si="4"/>
        <v>6.7392873074049078</v>
      </c>
      <c r="L9">
        <f t="shared" si="2"/>
        <v>934.8621098745466</v>
      </c>
      <c r="M9">
        <f t="shared" si="5"/>
        <v>1</v>
      </c>
      <c r="N9" t="str">
        <f t="shared" si="3"/>
        <v>TP</v>
      </c>
      <c r="O9" t="s">
        <v>282</v>
      </c>
      <c r="P9" s="35">
        <f>P2*LN(P2)-2*LN(-P6)</f>
        <v>6646.0560015279998</v>
      </c>
      <c r="R9" t="s">
        <v>283</v>
      </c>
      <c r="S9" s="35">
        <f>S2/SUM(S2,S5)</f>
        <v>0.82</v>
      </c>
    </row>
    <row r="10" spans="1:19" x14ac:dyDescent="0.3">
      <c r="A10">
        <v>1</v>
      </c>
      <c r="B10">
        <v>1.1960207441678836</v>
      </c>
      <c r="C10">
        <v>-1.6</v>
      </c>
      <c r="D10">
        <v>2.8</v>
      </c>
      <c r="E10">
        <v>20</v>
      </c>
      <c r="F10">
        <v>-10</v>
      </c>
      <c r="G10">
        <v>0.38419903534316502</v>
      </c>
      <c r="H10">
        <v>0.61580096465683498</v>
      </c>
      <c r="I10">
        <f t="shared" si="0"/>
        <v>35.979809832580635</v>
      </c>
      <c r="J10">
        <f t="shared" si="1"/>
        <v>25.127005037389367</v>
      </c>
      <c r="K10">
        <f t="shared" si="4"/>
        <v>-1.64982571145352</v>
      </c>
      <c r="L10">
        <f t="shared" si="2"/>
        <v>492.23642732452441</v>
      </c>
      <c r="M10">
        <f t="shared" si="5"/>
        <v>0</v>
      </c>
      <c r="N10" t="str">
        <f t="shared" si="3"/>
        <v>FP</v>
      </c>
      <c r="O10" t="s">
        <v>284</v>
      </c>
      <c r="P10" s="35">
        <f>1/P2*SUM(M2:M970)</f>
        <v>0.20639834881320948</v>
      </c>
      <c r="R10" t="s">
        <v>285</v>
      </c>
      <c r="S10" s="35">
        <f>2/(1/S9+1/S8)</f>
        <v>0.56164383561643827</v>
      </c>
    </row>
    <row r="11" spans="1:19" x14ac:dyDescent="0.3">
      <c r="A11">
        <v>1</v>
      </c>
      <c r="B11">
        <v>1.1960207441678836</v>
      </c>
      <c r="C11">
        <v>-1.6</v>
      </c>
      <c r="D11">
        <v>2.2999999999999998</v>
      </c>
      <c r="E11">
        <v>60</v>
      </c>
      <c r="F11">
        <v>-50</v>
      </c>
      <c r="G11">
        <v>0.38419903534316502</v>
      </c>
      <c r="H11">
        <v>0.61580096465683498</v>
      </c>
      <c r="I11">
        <f t="shared" si="0"/>
        <v>133.87694139177151</v>
      </c>
      <c r="J11">
        <f t="shared" si="1"/>
        <v>172.23577024121218</v>
      </c>
      <c r="K11">
        <f t="shared" si="4"/>
        <v>-54.627561725539401</v>
      </c>
      <c r="L11">
        <f t="shared" si="2"/>
        <v>948.10625922296504</v>
      </c>
      <c r="M11">
        <f t="shared" si="5"/>
        <v>0</v>
      </c>
      <c r="N11" t="str">
        <f t="shared" si="3"/>
        <v>FP</v>
      </c>
    </row>
    <row r="12" spans="1:19" x14ac:dyDescent="0.3">
      <c r="A12">
        <v>1</v>
      </c>
      <c r="B12">
        <v>1.1960207441678836</v>
      </c>
      <c r="C12">
        <v>-1.6</v>
      </c>
      <c r="D12">
        <v>2.9</v>
      </c>
      <c r="E12">
        <v>60</v>
      </c>
      <c r="F12">
        <v>-50</v>
      </c>
      <c r="G12">
        <v>0.38419903534316502</v>
      </c>
      <c r="H12">
        <v>0.61580096465683498</v>
      </c>
      <c r="I12">
        <f t="shared" si="0"/>
        <v>133.87694139177151</v>
      </c>
      <c r="J12">
        <f t="shared" si="1"/>
        <v>172.23577024121218</v>
      </c>
      <c r="K12">
        <f t="shared" si="4"/>
        <v>-54.627561725539401</v>
      </c>
      <c r="L12">
        <f t="shared" si="2"/>
        <v>948.10625922296504</v>
      </c>
      <c r="M12">
        <f t="shared" si="5"/>
        <v>0</v>
      </c>
      <c r="N12" t="str">
        <f t="shared" si="3"/>
        <v>FP</v>
      </c>
    </row>
    <row r="13" spans="1:19" x14ac:dyDescent="0.3">
      <c r="A13">
        <v>1</v>
      </c>
      <c r="B13">
        <v>1.1960207441678836</v>
      </c>
      <c r="C13">
        <v>-1.6</v>
      </c>
      <c r="D13">
        <v>2.8</v>
      </c>
      <c r="E13">
        <v>10</v>
      </c>
      <c r="F13">
        <v>-10</v>
      </c>
      <c r="G13">
        <v>0.60844334427391233</v>
      </c>
      <c r="H13">
        <v>0.39155665572608767</v>
      </c>
      <c r="I13">
        <f t="shared" si="0"/>
        <v>15.704378148368352</v>
      </c>
      <c r="J13">
        <f t="shared" si="1"/>
        <v>25.127005037389367</v>
      </c>
      <c r="K13">
        <f t="shared" si="4"/>
        <v>-0.28342170051734783</v>
      </c>
      <c r="L13">
        <f t="shared" si="2"/>
        <v>554.7346642147171</v>
      </c>
      <c r="M13">
        <f t="shared" si="5"/>
        <v>0</v>
      </c>
      <c r="N13" t="str">
        <f t="shared" si="3"/>
        <v>FP</v>
      </c>
    </row>
    <row r="14" spans="1:19" x14ac:dyDescent="0.3">
      <c r="A14">
        <v>0</v>
      </c>
      <c r="B14">
        <v>1.1960207441678836</v>
      </c>
      <c r="C14">
        <v>-1.6</v>
      </c>
      <c r="D14">
        <v>2.8</v>
      </c>
      <c r="E14">
        <v>20</v>
      </c>
      <c r="F14">
        <v>-10</v>
      </c>
      <c r="G14">
        <v>0.38419903534316502</v>
      </c>
      <c r="H14">
        <v>0.61580096465683498</v>
      </c>
      <c r="I14">
        <f t="shared" si="0"/>
        <v>35.979809832580635</v>
      </c>
      <c r="J14">
        <f t="shared" si="1"/>
        <v>25.127005037389367</v>
      </c>
      <c r="K14">
        <f t="shared" si="4"/>
        <v>-1.64982571145352</v>
      </c>
      <c r="L14">
        <f t="shared" si="2"/>
        <v>492.23642732452441</v>
      </c>
      <c r="M14">
        <f t="shared" si="5"/>
        <v>0</v>
      </c>
      <c r="N14" t="str">
        <f t="shared" si="3"/>
        <v>TN</v>
      </c>
    </row>
    <row r="15" spans="1:19" x14ac:dyDescent="0.3">
      <c r="A15">
        <v>1</v>
      </c>
      <c r="B15">
        <v>1.1960207441678836</v>
      </c>
      <c r="C15">
        <v>-1.6</v>
      </c>
      <c r="D15">
        <v>2.7</v>
      </c>
      <c r="E15">
        <v>20</v>
      </c>
      <c r="F15">
        <v>-10</v>
      </c>
      <c r="G15">
        <v>0.38419903534316502</v>
      </c>
      <c r="H15">
        <v>0.61580096465683498</v>
      </c>
      <c r="I15">
        <f t="shared" si="0"/>
        <v>35.979809832580635</v>
      </c>
      <c r="J15">
        <f t="shared" si="1"/>
        <v>25.127005037389367</v>
      </c>
      <c r="K15">
        <f t="shared" si="4"/>
        <v>-1.64982571145352</v>
      </c>
      <c r="L15">
        <f t="shared" si="2"/>
        <v>492.23642732452441</v>
      </c>
      <c r="M15">
        <f t="shared" si="5"/>
        <v>0</v>
      </c>
      <c r="N15" t="str">
        <f t="shared" si="3"/>
        <v>FP</v>
      </c>
    </row>
    <row r="16" spans="1:19" x14ac:dyDescent="0.3">
      <c r="A16">
        <v>0</v>
      </c>
      <c r="B16">
        <v>1.1960207441678836</v>
      </c>
      <c r="C16">
        <v>-1.6</v>
      </c>
      <c r="D16">
        <v>2.7</v>
      </c>
      <c r="E16">
        <v>60</v>
      </c>
      <c r="F16">
        <v>-50</v>
      </c>
      <c r="G16">
        <v>0.38419903534316502</v>
      </c>
      <c r="H16">
        <v>0.61580096465683498</v>
      </c>
      <c r="I16">
        <f t="shared" si="0"/>
        <v>133.87694139177151</v>
      </c>
      <c r="J16">
        <f t="shared" si="1"/>
        <v>172.23577024121218</v>
      </c>
      <c r="K16">
        <f t="shared" si="4"/>
        <v>-54.627561725539401</v>
      </c>
      <c r="L16">
        <f t="shared" si="2"/>
        <v>948.10625922296504</v>
      </c>
      <c r="M16">
        <f t="shared" si="5"/>
        <v>0</v>
      </c>
      <c r="N16" t="str">
        <f t="shared" si="3"/>
        <v>TN</v>
      </c>
    </row>
    <row r="17" spans="1:14" x14ac:dyDescent="0.3">
      <c r="A17">
        <v>0</v>
      </c>
      <c r="B17">
        <v>1.1960207441678836</v>
      </c>
      <c r="C17">
        <v>-1.6</v>
      </c>
      <c r="D17">
        <v>2.7</v>
      </c>
      <c r="E17">
        <v>50</v>
      </c>
      <c r="F17">
        <v>-50</v>
      </c>
      <c r="G17">
        <v>0.60844334427391233</v>
      </c>
      <c r="H17">
        <v>0.39155665572608767</v>
      </c>
      <c r="I17">
        <f t="shared" si="0"/>
        <v>107.6473564007576</v>
      </c>
      <c r="J17">
        <f t="shared" si="1"/>
        <v>172.23577024121218</v>
      </c>
      <c r="K17">
        <f t="shared" si="4"/>
        <v>-1.9427446613331512</v>
      </c>
      <c r="L17">
        <f t="shared" si="2"/>
        <v>479.32459376907536</v>
      </c>
      <c r="M17">
        <f t="shared" si="5"/>
        <v>0</v>
      </c>
      <c r="N17" t="str">
        <f t="shared" si="3"/>
        <v>TN</v>
      </c>
    </row>
    <row r="18" spans="1:14" x14ac:dyDescent="0.3">
      <c r="A18">
        <v>0</v>
      </c>
      <c r="B18">
        <v>1.1960207441678836</v>
      </c>
      <c r="C18">
        <v>-1.6</v>
      </c>
      <c r="D18">
        <v>2.7</v>
      </c>
      <c r="E18">
        <v>180</v>
      </c>
      <c r="F18">
        <v>-90</v>
      </c>
      <c r="G18">
        <v>0.56330583577691229</v>
      </c>
      <c r="H18">
        <v>0.43669416422308771</v>
      </c>
      <c r="I18">
        <f t="shared" si="0"/>
        <v>498.1414721148987</v>
      </c>
      <c r="J18">
        <f t="shared" si="1"/>
        <v>347.88408658650894</v>
      </c>
      <c r="K18">
        <f t="shared" si="4"/>
        <v>128.68704784641668</v>
      </c>
      <c r="L18">
        <f t="shared" si="2"/>
        <v>23263.349543034452</v>
      </c>
      <c r="M18">
        <f t="shared" si="5"/>
        <v>1</v>
      </c>
      <c r="N18" t="str">
        <f t="shared" si="3"/>
        <v>FN</v>
      </c>
    </row>
    <row r="19" spans="1:14" x14ac:dyDescent="0.3">
      <c r="A19">
        <v>0</v>
      </c>
      <c r="B19">
        <v>1.1960207441678836</v>
      </c>
      <c r="C19">
        <v>-1.6</v>
      </c>
      <c r="D19">
        <v>2.7</v>
      </c>
      <c r="E19">
        <v>30</v>
      </c>
      <c r="F19">
        <v>-10</v>
      </c>
      <c r="G19">
        <v>0.38419903534316502</v>
      </c>
      <c r="H19">
        <v>0.61580096465683498</v>
      </c>
      <c r="I19">
        <f t="shared" si="0"/>
        <v>58.434275299017848</v>
      </c>
      <c r="J19">
        <f t="shared" si="1"/>
        <v>25.127005037389367</v>
      </c>
      <c r="K19">
        <f t="shared" si="4"/>
        <v>6.9771582598980686</v>
      </c>
      <c r="L19">
        <f t="shared" si="2"/>
        <v>949.46474615718159</v>
      </c>
      <c r="M19">
        <f t="shared" si="5"/>
        <v>1</v>
      </c>
      <c r="N19" t="str">
        <f t="shared" si="3"/>
        <v>FN</v>
      </c>
    </row>
    <row r="20" spans="1:14" x14ac:dyDescent="0.3">
      <c r="A20">
        <v>0</v>
      </c>
      <c r="B20">
        <v>1.1960207441678836</v>
      </c>
      <c r="C20">
        <v>-1.6</v>
      </c>
      <c r="D20">
        <v>2.7</v>
      </c>
      <c r="E20">
        <v>90</v>
      </c>
      <c r="F20">
        <v>-90</v>
      </c>
      <c r="G20">
        <v>0.60844334427391233</v>
      </c>
      <c r="H20">
        <v>0.39155665572608767</v>
      </c>
      <c r="I20">
        <f t="shared" si="0"/>
        <v>217.42755411656807</v>
      </c>
      <c r="J20">
        <f t="shared" si="1"/>
        <v>347.88408658650894</v>
      </c>
      <c r="K20">
        <f t="shared" si="4"/>
        <v>-3.9239813601564322</v>
      </c>
      <c r="L20">
        <f t="shared" si="2"/>
        <v>396.49754902773952</v>
      </c>
      <c r="M20">
        <f t="shared" si="5"/>
        <v>0</v>
      </c>
      <c r="N20" t="str">
        <f t="shared" si="3"/>
        <v>TN</v>
      </c>
    </row>
    <row r="21" spans="1:14" x14ac:dyDescent="0.3">
      <c r="A21">
        <v>0</v>
      </c>
      <c r="B21">
        <v>1.1960207441678836</v>
      </c>
      <c r="C21">
        <v>-1.6</v>
      </c>
      <c r="D21">
        <v>2.7</v>
      </c>
      <c r="E21">
        <v>50</v>
      </c>
      <c r="F21">
        <v>-50</v>
      </c>
      <c r="G21">
        <v>0.60844334427391233</v>
      </c>
      <c r="H21">
        <v>0.39155665572608767</v>
      </c>
      <c r="I21">
        <f t="shared" si="0"/>
        <v>107.6473564007576</v>
      </c>
      <c r="J21">
        <f t="shared" si="1"/>
        <v>172.23577024121218</v>
      </c>
      <c r="K21">
        <f t="shared" si="4"/>
        <v>-1.9427446613331512</v>
      </c>
      <c r="L21">
        <f t="shared" si="2"/>
        <v>479.32459376907536</v>
      </c>
      <c r="M21">
        <f t="shared" si="5"/>
        <v>0</v>
      </c>
      <c r="N21" t="str">
        <f t="shared" si="3"/>
        <v>TN</v>
      </c>
    </row>
    <row r="22" spans="1:14" x14ac:dyDescent="0.3">
      <c r="A22">
        <v>0</v>
      </c>
      <c r="B22">
        <v>1.1960207441678836</v>
      </c>
      <c r="C22">
        <v>-1.6</v>
      </c>
      <c r="D22">
        <v>2.7</v>
      </c>
      <c r="E22">
        <v>30</v>
      </c>
      <c r="F22">
        <v>-10</v>
      </c>
      <c r="G22">
        <v>0.38419903534316502</v>
      </c>
      <c r="H22">
        <v>0.61580096465683498</v>
      </c>
      <c r="I22">
        <f t="shared" si="0"/>
        <v>58.434275299017848</v>
      </c>
      <c r="J22">
        <f t="shared" si="1"/>
        <v>25.127005037389367</v>
      </c>
      <c r="K22">
        <f t="shared" si="4"/>
        <v>6.9771582598980686</v>
      </c>
      <c r="L22">
        <f t="shared" si="2"/>
        <v>949.46474615718159</v>
      </c>
      <c r="M22">
        <f t="shared" si="5"/>
        <v>1</v>
      </c>
      <c r="N22" t="str">
        <f t="shared" si="3"/>
        <v>FN</v>
      </c>
    </row>
    <row r="23" spans="1:14" x14ac:dyDescent="0.3">
      <c r="A23">
        <v>1</v>
      </c>
      <c r="B23">
        <v>1.1960207441678836</v>
      </c>
      <c r="C23">
        <v>-1.6</v>
      </c>
      <c r="D23">
        <v>3.4</v>
      </c>
      <c r="E23">
        <v>70</v>
      </c>
      <c r="F23">
        <v>-50</v>
      </c>
      <c r="G23">
        <v>0.60844334427391233</v>
      </c>
      <c r="H23">
        <v>0.39155665572608767</v>
      </c>
      <c r="I23">
        <f t="shared" si="0"/>
        <v>160.98133731857229</v>
      </c>
      <c r="J23">
        <f t="shared" si="1"/>
        <v>172.23577024121218</v>
      </c>
      <c r="K23">
        <f t="shared" si="4"/>
        <v>30.507961051743038</v>
      </c>
      <c r="L23">
        <f t="shared" si="2"/>
        <v>2953.2908366998881</v>
      </c>
      <c r="M23">
        <f t="shared" si="5"/>
        <v>1</v>
      </c>
      <c r="N23" t="str">
        <f t="shared" si="3"/>
        <v>TP</v>
      </c>
    </row>
    <row r="24" spans="1:14" x14ac:dyDescent="0.3">
      <c r="A24">
        <v>0</v>
      </c>
      <c r="B24">
        <v>1.1960207441678836</v>
      </c>
      <c r="C24">
        <v>-1.6</v>
      </c>
      <c r="D24">
        <v>3.4</v>
      </c>
      <c r="E24">
        <v>180</v>
      </c>
      <c r="F24">
        <v>-90</v>
      </c>
      <c r="G24">
        <v>0.38419903534316502</v>
      </c>
      <c r="H24">
        <v>0.61580096465683498</v>
      </c>
      <c r="I24">
        <f t="shared" si="0"/>
        <v>498.1414721148987</v>
      </c>
      <c r="J24">
        <f t="shared" si="1"/>
        <v>347.88408658650894</v>
      </c>
      <c r="K24">
        <f t="shared" si="4"/>
        <v>-22.841883057765898</v>
      </c>
      <c r="L24">
        <f t="shared" si="2"/>
        <v>0.98872100433153787</v>
      </c>
      <c r="M24">
        <f t="shared" si="5"/>
        <v>0</v>
      </c>
      <c r="N24" t="str">
        <f t="shared" si="3"/>
        <v>TN</v>
      </c>
    </row>
    <row r="25" spans="1:14" x14ac:dyDescent="0.3">
      <c r="A25">
        <v>1</v>
      </c>
      <c r="B25">
        <v>1.1960207441678836</v>
      </c>
      <c r="C25">
        <v>-1.6</v>
      </c>
      <c r="D25">
        <v>2.9</v>
      </c>
      <c r="E25">
        <v>70</v>
      </c>
      <c r="F25">
        <v>-50</v>
      </c>
      <c r="G25">
        <v>0.38419903534316502</v>
      </c>
      <c r="H25">
        <v>0.61580096465683498</v>
      </c>
      <c r="I25">
        <f t="shared" si="0"/>
        <v>160.98133731857229</v>
      </c>
      <c r="J25">
        <f t="shared" si="1"/>
        <v>172.23577024121218</v>
      </c>
      <c r="K25">
        <f t="shared" si="4"/>
        <v>-44.214078956903329</v>
      </c>
      <c r="L25">
        <f t="shared" si="2"/>
        <v>415.25682724259872</v>
      </c>
      <c r="M25">
        <f t="shared" si="5"/>
        <v>0</v>
      </c>
      <c r="N25" t="str">
        <f t="shared" si="3"/>
        <v>FP</v>
      </c>
    </row>
    <row r="26" spans="1:14" x14ac:dyDescent="0.3">
      <c r="A26">
        <v>0</v>
      </c>
      <c r="B26">
        <v>1.1960207441678836</v>
      </c>
      <c r="C26">
        <v>-1.6</v>
      </c>
      <c r="D26">
        <v>2.9</v>
      </c>
      <c r="E26">
        <v>80</v>
      </c>
      <c r="F26">
        <v>-90</v>
      </c>
      <c r="G26">
        <v>0.38419903534316502</v>
      </c>
      <c r="H26">
        <v>0.61580096465683498</v>
      </c>
      <c r="I26">
        <f t="shared" si="0"/>
        <v>188.85787660819494</v>
      </c>
      <c r="J26">
        <f t="shared" si="1"/>
        <v>347.88408658650894</v>
      </c>
      <c r="K26">
        <f t="shared" si="4"/>
        <v>-141.66834209890715</v>
      </c>
      <c r="L26">
        <f t="shared" si="2"/>
        <v>13884.407214907907</v>
      </c>
      <c r="M26">
        <f t="shared" si="5"/>
        <v>0</v>
      </c>
      <c r="N26" t="str">
        <f t="shared" si="3"/>
        <v>TN</v>
      </c>
    </row>
    <row r="27" spans="1:14" x14ac:dyDescent="0.3">
      <c r="A27">
        <v>0</v>
      </c>
      <c r="B27">
        <v>1.1960207441678836</v>
      </c>
      <c r="C27">
        <v>-1.6</v>
      </c>
      <c r="D27">
        <v>2.9</v>
      </c>
      <c r="E27">
        <v>0</v>
      </c>
      <c r="F27">
        <v>-10</v>
      </c>
      <c r="G27">
        <v>0.38419903534316502</v>
      </c>
      <c r="H27">
        <v>0.61580096465683498</v>
      </c>
      <c r="I27">
        <f t="shared" si="0"/>
        <v>0</v>
      </c>
      <c r="J27">
        <f t="shared" si="1"/>
        <v>25.127005037389367</v>
      </c>
      <c r="K27">
        <f t="shared" si="4"/>
        <v>-15.473233940961524</v>
      </c>
      <c r="L27">
        <f t="shared" si="2"/>
        <v>69.939662399989032</v>
      </c>
      <c r="M27">
        <f t="shared" si="5"/>
        <v>0</v>
      </c>
      <c r="N27" t="str">
        <f t="shared" si="3"/>
        <v>TN</v>
      </c>
    </row>
    <row r="28" spans="1:14" x14ac:dyDescent="0.3">
      <c r="A28">
        <v>0</v>
      </c>
      <c r="B28">
        <v>1.1960207441678836</v>
      </c>
      <c r="C28">
        <v>-1.6</v>
      </c>
      <c r="D28">
        <v>2.9</v>
      </c>
      <c r="E28">
        <v>80</v>
      </c>
      <c r="F28">
        <v>-90</v>
      </c>
      <c r="G28">
        <v>0.60844334427391233</v>
      </c>
      <c r="H28">
        <v>0.39155665572608767</v>
      </c>
      <c r="I28">
        <f t="shared" si="0"/>
        <v>188.85787660819494</v>
      </c>
      <c r="J28">
        <f t="shared" si="1"/>
        <v>347.88408658650894</v>
      </c>
      <c r="K28">
        <f t="shared" si="4"/>
        <v>-21.307011488178148</v>
      </c>
      <c r="L28">
        <f t="shared" si="2"/>
        <v>6.3969339766459505</v>
      </c>
      <c r="M28">
        <f t="shared" si="5"/>
        <v>0</v>
      </c>
      <c r="N28" t="str">
        <f t="shared" si="3"/>
        <v>TN</v>
      </c>
    </row>
    <row r="29" spans="1:14" x14ac:dyDescent="0.3">
      <c r="A29">
        <v>1</v>
      </c>
      <c r="B29">
        <v>1.1960207441678836</v>
      </c>
      <c r="C29">
        <v>-1.6</v>
      </c>
      <c r="D29">
        <v>3.6</v>
      </c>
      <c r="E29">
        <v>70</v>
      </c>
      <c r="F29">
        <v>-50</v>
      </c>
      <c r="G29">
        <v>0.60844334427391233</v>
      </c>
      <c r="H29">
        <v>0.39155665572608767</v>
      </c>
      <c r="I29">
        <f t="shared" si="0"/>
        <v>160.98133731857229</v>
      </c>
      <c r="J29">
        <f t="shared" si="1"/>
        <v>172.23577024121218</v>
      </c>
      <c r="K29">
        <f t="shared" si="4"/>
        <v>30.507961051743038</v>
      </c>
      <c r="L29">
        <f t="shared" si="2"/>
        <v>2953.2908366998881</v>
      </c>
      <c r="M29">
        <f t="shared" si="5"/>
        <v>1</v>
      </c>
      <c r="N29" t="str">
        <f t="shared" si="3"/>
        <v>TP</v>
      </c>
    </row>
    <row r="30" spans="1:14" x14ac:dyDescent="0.3">
      <c r="A30">
        <v>0</v>
      </c>
      <c r="B30">
        <v>1.1960207441678836</v>
      </c>
      <c r="C30">
        <v>-1.6</v>
      </c>
      <c r="D30">
        <v>3.6</v>
      </c>
      <c r="E30">
        <v>0</v>
      </c>
      <c r="F30">
        <v>-10</v>
      </c>
      <c r="G30">
        <v>0.38419903534316502</v>
      </c>
      <c r="H30">
        <v>0.61580096465683498</v>
      </c>
      <c r="I30">
        <f t="shared" si="0"/>
        <v>0</v>
      </c>
      <c r="J30">
        <f t="shared" si="1"/>
        <v>25.127005037389367</v>
      </c>
      <c r="K30">
        <f t="shared" si="4"/>
        <v>-15.473233940961524</v>
      </c>
      <c r="L30">
        <f t="shared" si="2"/>
        <v>69.939662399989032</v>
      </c>
      <c r="M30">
        <f t="shared" si="5"/>
        <v>0</v>
      </c>
      <c r="N30" t="str">
        <f t="shared" si="3"/>
        <v>TN</v>
      </c>
    </row>
    <row r="31" spans="1:14" x14ac:dyDescent="0.3">
      <c r="A31">
        <v>0</v>
      </c>
      <c r="B31">
        <v>1.1960207441678836</v>
      </c>
      <c r="C31">
        <v>-1.6</v>
      </c>
      <c r="D31">
        <v>3.6</v>
      </c>
      <c r="E31">
        <v>40</v>
      </c>
      <c r="F31">
        <v>-50</v>
      </c>
      <c r="G31">
        <v>0.38419903534316502</v>
      </c>
      <c r="H31">
        <v>0.61580096465683498</v>
      </c>
      <c r="I31">
        <f t="shared" si="0"/>
        <v>82.432217522931154</v>
      </c>
      <c r="J31">
        <f t="shared" si="1"/>
        <v>172.23577024121218</v>
      </c>
      <c r="K31">
        <f t="shared" si="4"/>
        <v>-74.392575009443362</v>
      </c>
      <c r="L31">
        <f t="shared" si="2"/>
        <v>2555.9442666555865</v>
      </c>
      <c r="M31">
        <f t="shared" si="5"/>
        <v>0</v>
      </c>
      <c r="N31" t="str">
        <f t="shared" si="3"/>
        <v>TN</v>
      </c>
    </row>
    <row r="32" spans="1:14" x14ac:dyDescent="0.3">
      <c r="A32">
        <v>1</v>
      </c>
      <c r="B32">
        <v>1.1960207441678836</v>
      </c>
      <c r="C32">
        <v>-1.6</v>
      </c>
      <c r="D32">
        <v>3.5</v>
      </c>
      <c r="E32">
        <v>30</v>
      </c>
      <c r="F32">
        <v>-10</v>
      </c>
      <c r="G32">
        <v>0.38419903534316502</v>
      </c>
      <c r="H32">
        <v>0.61580096465683498</v>
      </c>
      <c r="I32">
        <f t="shared" si="0"/>
        <v>58.434275299017848</v>
      </c>
      <c r="J32">
        <f t="shared" si="1"/>
        <v>25.127005037389367</v>
      </c>
      <c r="K32">
        <f t="shared" si="4"/>
        <v>6.9771582598980686</v>
      </c>
      <c r="L32">
        <f t="shared" si="2"/>
        <v>949.46474615718159</v>
      </c>
      <c r="M32">
        <f t="shared" si="5"/>
        <v>1</v>
      </c>
      <c r="N32" t="str">
        <f t="shared" si="3"/>
        <v>TP</v>
      </c>
    </row>
    <row r="33" spans="1:14" x14ac:dyDescent="0.3">
      <c r="A33">
        <v>0</v>
      </c>
      <c r="B33">
        <v>1.1960207441678836</v>
      </c>
      <c r="C33">
        <v>-1.6</v>
      </c>
      <c r="D33">
        <v>3.5</v>
      </c>
      <c r="E33">
        <v>80</v>
      </c>
      <c r="F33">
        <v>-90</v>
      </c>
      <c r="G33">
        <v>0.38419903534316502</v>
      </c>
      <c r="H33">
        <v>0.61580096465683498</v>
      </c>
      <c r="I33">
        <f t="shared" si="0"/>
        <v>188.85787660819494</v>
      </c>
      <c r="J33">
        <f t="shared" si="1"/>
        <v>347.88408658650894</v>
      </c>
      <c r="K33">
        <f t="shared" si="4"/>
        <v>-141.66834209890715</v>
      </c>
      <c r="L33">
        <f t="shared" si="2"/>
        <v>13884.407214907907</v>
      </c>
      <c r="M33">
        <f t="shared" si="5"/>
        <v>0</v>
      </c>
      <c r="N33" t="str">
        <f t="shared" si="3"/>
        <v>TN</v>
      </c>
    </row>
    <row r="34" spans="1:14" x14ac:dyDescent="0.3">
      <c r="A34">
        <v>1</v>
      </c>
      <c r="B34">
        <v>1.1960207441678836</v>
      </c>
      <c r="C34">
        <v>-1.6</v>
      </c>
      <c r="D34">
        <v>4.2</v>
      </c>
      <c r="E34">
        <v>70</v>
      </c>
      <c r="F34">
        <v>-50</v>
      </c>
      <c r="G34">
        <v>0.38419903534316502</v>
      </c>
      <c r="H34">
        <v>0.61580096465683498</v>
      </c>
      <c r="I34">
        <f t="shared" si="0"/>
        <v>160.98133731857229</v>
      </c>
      <c r="J34">
        <f t="shared" si="1"/>
        <v>172.23577024121218</v>
      </c>
      <c r="K34">
        <f t="shared" si="4"/>
        <v>-44.214078956903329</v>
      </c>
      <c r="L34">
        <f t="shared" si="2"/>
        <v>415.25682724259872</v>
      </c>
      <c r="M34">
        <f t="shared" si="5"/>
        <v>0</v>
      </c>
      <c r="N34" t="str">
        <f t="shared" si="3"/>
        <v>FP</v>
      </c>
    </row>
    <row r="35" spans="1:14" x14ac:dyDescent="0.3">
      <c r="A35">
        <v>0</v>
      </c>
      <c r="B35">
        <v>1.1960207441678836</v>
      </c>
      <c r="C35">
        <v>-1.6</v>
      </c>
      <c r="D35">
        <v>4.2</v>
      </c>
      <c r="E35">
        <v>90</v>
      </c>
      <c r="F35">
        <v>-90</v>
      </c>
      <c r="G35">
        <v>0.38419903534316502</v>
      </c>
      <c r="H35">
        <v>0.61580096465683498</v>
      </c>
      <c r="I35">
        <f t="shared" si="0"/>
        <v>217.42755411656807</v>
      </c>
      <c r="J35">
        <f t="shared" si="1"/>
        <v>347.88408658650894</v>
      </c>
      <c r="K35">
        <f t="shared" si="4"/>
        <v>-130.69189956012485</v>
      </c>
      <c r="L35">
        <f t="shared" si="2"/>
        <v>11418.134636963925</v>
      </c>
      <c r="M35">
        <f t="shared" si="5"/>
        <v>0</v>
      </c>
      <c r="N35" t="str">
        <f t="shared" si="3"/>
        <v>TN</v>
      </c>
    </row>
    <row r="36" spans="1:14" x14ac:dyDescent="0.3">
      <c r="A36">
        <v>1</v>
      </c>
      <c r="B36">
        <v>1.1960207441678836</v>
      </c>
      <c r="C36">
        <v>-1.6</v>
      </c>
      <c r="D36">
        <v>3.7</v>
      </c>
      <c r="E36">
        <v>60</v>
      </c>
      <c r="F36">
        <v>-50</v>
      </c>
      <c r="G36">
        <v>0.38419903534316502</v>
      </c>
      <c r="H36">
        <v>0.61580096465683498</v>
      </c>
      <c r="I36">
        <f t="shared" si="0"/>
        <v>133.87694139177151</v>
      </c>
      <c r="J36">
        <f t="shared" si="1"/>
        <v>172.23577024121218</v>
      </c>
      <c r="K36">
        <f t="shared" si="4"/>
        <v>-54.627561725539401</v>
      </c>
      <c r="L36">
        <f t="shared" si="2"/>
        <v>948.10625922296504</v>
      </c>
      <c r="M36">
        <f t="shared" si="5"/>
        <v>0</v>
      </c>
      <c r="N36" t="str">
        <f t="shared" si="3"/>
        <v>FP</v>
      </c>
    </row>
    <row r="37" spans="1:14" x14ac:dyDescent="0.3">
      <c r="A37">
        <v>0</v>
      </c>
      <c r="B37">
        <v>1.1960207441678836</v>
      </c>
      <c r="C37">
        <v>-1.6</v>
      </c>
      <c r="D37">
        <v>3.7</v>
      </c>
      <c r="E37">
        <v>100</v>
      </c>
      <c r="F37">
        <v>-90</v>
      </c>
      <c r="G37">
        <v>0.60844334427391233</v>
      </c>
      <c r="H37">
        <v>0.39155665572608767</v>
      </c>
      <c r="I37">
        <f t="shared" si="0"/>
        <v>246.6274930269494</v>
      </c>
      <c r="J37">
        <f t="shared" si="1"/>
        <v>347.88408658650894</v>
      </c>
      <c r="K37">
        <f t="shared" si="4"/>
        <v>13.842527123069914</v>
      </c>
      <c r="L37">
        <f t="shared" si="2"/>
        <v>1419.6885550432539</v>
      </c>
      <c r="M37">
        <f t="shared" si="5"/>
        <v>1</v>
      </c>
      <c r="N37" t="str">
        <f t="shared" si="3"/>
        <v>FN</v>
      </c>
    </row>
    <row r="38" spans="1:14" x14ac:dyDescent="0.3">
      <c r="A38">
        <v>1</v>
      </c>
      <c r="B38">
        <v>1.1960207441678836</v>
      </c>
      <c r="C38">
        <v>-1.6</v>
      </c>
      <c r="D38">
        <v>3.6</v>
      </c>
      <c r="E38">
        <v>30</v>
      </c>
      <c r="F38">
        <v>-10</v>
      </c>
      <c r="G38">
        <v>0.38419903534316502</v>
      </c>
      <c r="H38">
        <v>0.61580096465683498</v>
      </c>
      <c r="I38">
        <f t="shared" si="0"/>
        <v>58.434275299017848</v>
      </c>
      <c r="J38">
        <f t="shared" si="1"/>
        <v>25.127005037389367</v>
      </c>
      <c r="K38">
        <f t="shared" si="4"/>
        <v>6.9771582598980686</v>
      </c>
      <c r="L38">
        <f t="shared" si="2"/>
        <v>949.46474615718159</v>
      </c>
      <c r="M38">
        <f t="shared" si="5"/>
        <v>1</v>
      </c>
      <c r="N38" t="str">
        <f t="shared" si="3"/>
        <v>TP</v>
      </c>
    </row>
    <row r="39" spans="1:14" x14ac:dyDescent="0.3">
      <c r="A39">
        <v>0</v>
      </c>
      <c r="B39">
        <v>1.1960207441678836</v>
      </c>
      <c r="C39">
        <v>-1.6</v>
      </c>
      <c r="D39">
        <v>3.6</v>
      </c>
      <c r="E39">
        <v>100</v>
      </c>
      <c r="F39">
        <v>-90</v>
      </c>
      <c r="G39">
        <v>0.60844334427391233</v>
      </c>
      <c r="H39">
        <v>0.39155665572608767</v>
      </c>
      <c r="I39">
        <f t="shared" si="0"/>
        <v>246.6274930269494</v>
      </c>
      <c r="J39">
        <f t="shared" si="1"/>
        <v>347.88408658650894</v>
      </c>
      <c r="K39">
        <f t="shared" si="4"/>
        <v>13.842527123069914</v>
      </c>
      <c r="L39">
        <f t="shared" si="2"/>
        <v>1419.6885550432539</v>
      </c>
      <c r="M39">
        <f t="shared" si="5"/>
        <v>1</v>
      </c>
      <c r="N39" t="str">
        <f t="shared" si="3"/>
        <v>FN</v>
      </c>
    </row>
    <row r="40" spans="1:14" x14ac:dyDescent="0.3">
      <c r="A40">
        <v>0</v>
      </c>
      <c r="B40">
        <v>1.1960207441678836</v>
      </c>
      <c r="C40">
        <v>-1.6</v>
      </c>
      <c r="D40">
        <v>3.6</v>
      </c>
      <c r="E40">
        <v>90</v>
      </c>
      <c r="F40">
        <v>-90</v>
      </c>
      <c r="G40">
        <v>0.38419903534316502</v>
      </c>
      <c r="H40">
        <v>0.61580096465683498</v>
      </c>
      <c r="I40">
        <f t="shared" si="0"/>
        <v>217.42755411656807</v>
      </c>
      <c r="J40">
        <f t="shared" si="1"/>
        <v>347.88408658650894</v>
      </c>
      <c r="K40">
        <f t="shared" si="4"/>
        <v>-130.69189956012485</v>
      </c>
      <c r="L40">
        <f t="shared" si="2"/>
        <v>11418.134636963925</v>
      </c>
      <c r="M40">
        <f t="shared" si="5"/>
        <v>0</v>
      </c>
      <c r="N40" t="str">
        <f t="shared" si="3"/>
        <v>TN</v>
      </c>
    </row>
    <row r="41" spans="1:14" x14ac:dyDescent="0.3">
      <c r="A41">
        <v>0</v>
      </c>
      <c r="B41">
        <v>1.1960207441678836</v>
      </c>
      <c r="C41">
        <v>-1.6</v>
      </c>
      <c r="D41">
        <v>3.6</v>
      </c>
      <c r="E41">
        <v>90</v>
      </c>
      <c r="F41">
        <v>-90</v>
      </c>
      <c r="G41">
        <v>0.60844334427391233</v>
      </c>
      <c r="H41">
        <v>0.39155665572608767</v>
      </c>
      <c r="I41">
        <f t="shared" si="0"/>
        <v>217.42755411656807</v>
      </c>
      <c r="J41">
        <f t="shared" si="1"/>
        <v>347.88408658650894</v>
      </c>
      <c r="K41">
        <f t="shared" si="4"/>
        <v>-3.9239813601564322</v>
      </c>
      <c r="L41">
        <f t="shared" si="2"/>
        <v>396.49754902773952</v>
      </c>
      <c r="M41">
        <f t="shared" si="5"/>
        <v>0</v>
      </c>
      <c r="N41" t="str">
        <f t="shared" si="3"/>
        <v>TN</v>
      </c>
    </row>
    <row r="42" spans="1:14" x14ac:dyDescent="0.3">
      <c r="A42">
        <v>0</v>
      </c>
      <c r="B42">
        <v>1.1960207441678836</v>
      </c>
      <c r="C42">
        <v>-1.6</v>
      </c>
      <c r="D42">
        <v>3.6</v>
      </c>
      <c r="E42">
        <v>40</v>
      </c>
      <c r="F42">
        <v>-50</v>
      </c>
      <c r="G42">
        <v>0.38419903534316502</v>
      </c>
      <c r="H42">
        <v>0.61580096465683498</v>
      </c>
      <c r="I42">
        <f t="shared" si="0"/>
        <v>82.432217522931154</v>
      </c>
      <c r="J42">
        <f t="shared" si="1"/>
        <v>172.23577024121218</v>
      </c>
      <c r="K42">
        <f t="shared" si="4"/>
        <v>-74.392575009443362</v>
      </c>
      <c r="L42">
        <f t="shared" si="2"/>
        <v>2555.9442666555865</v>
      </c>
      <c r="M42">
        <f t="shared" si="5"/>
        <v>0</v>
      </c>
      <c r="N42" t="str">
        <f t="shared" si="3"/>
        <v>TN</v>
      </c>
    </row>
    <row r="43" spans="1:14" x14ac:dyDescent="0.3">
      <c r="A43">
        <v>1</v>
      </c>
      <c r="B43">
        <v>1.1960207441678836</v>
      </c>
      <c r="C43">
        <v>-1.6</v>
      </c>
      <c r="D43">
        <v>3.7</v>
      </c>
      <c r="E43">
        <v>10</v>
      </c>
      <c r="F43">
        <v>-10</v>
      </c>
      <c r="G43">
        <v>0.60844334427391233</v>
      </c>
      <c r="H43">
        <v>0.39155665572608767</v>
      </c>
      <c r="I43">
        <f t="shared" si="0"/>
        <v>15.704378148368352</v>
      </c>
      <c r="J43">
        <f t="shared" si="1"/>
        <v>25.127005037389367</v>
      </c>
      <c r="K43">
        <f t="shared" si="4"/>
        <v>-0.28342170051734783</v>
      </c>
      <c r="L43">
        <f t="shared" si="2"/>
        <v>554.7346642147171</v>
      </c>
      <c r="M43">
        <f t="shared" si="5"/>
        <v>0</v>
      </c>
      <c r="N43" t="str">
        <f t="shared" si="3"/>
        <v>FP</v>
      </c>
    </row>
    <row r="44" spans="1:14" x14ac:dyDescent="0.3">
      <c r="A44">
        <v>0</v>
      </c>
      <c r="B44">
        <v>1.1960207441678836</v>
      </c>
      <c r="C44">
        <v>-1.6</v>
      </c>
      <c r="D44">
        <v>3.7</v>
      </c>
      <c r="E44">
        <v>0</v>
      </c>
      <c r="F44">
        <v>-10</v>
      </c>
      <c r="G44">
        <v>0.38419903534316502</v>
      </c>
      <c r="H44">
        <v>0.61580096465683498</v>
      </c>
      <c r="I44">
        <f t="shared" si="0"/>
        <v>0</v>
      </c>
      <c r="J44">
        <f t="shared" si="1"/>
        <v>25.127005037389367</v>
      </c>
      <c r="K44">
        <f t="shared" si="4"/>
        <v>-15.473233940961524</v>
      </c>
      <c r="L44">
        <f t="shared" si="2"/>
        <v>69.939662399989032</v>
      </c>
      <c r="M44">
        <f t="shared" si="5"/>
        <v>0</v>
      </c>
      <c r="N44" t="str">
        <f t="shared" si="3"/>
        <v>TN</v>
      </c>
    </row>
    <row r="45" spans="1:14" x14ac:dyDescent="0.3">
      <c r="A45">
        <v>1</v>
      </c>
      <c r="B45">
        <v>1.1960207441678836</v>
      </c>
      <c r="C45">
        <v>-1.6</v>
      </c>
      <c r="D45">
        <v>3.8</v>
      </c>
      <c r="E45">
        <v>10</v>
      </c>
      <c r="F45">
        <v>0</v>
      </c>
      <c r="G45">
        <v>0.38419903534316502</v>
      </c>
      <c r="H45">
        <v>0.61580096465683498</v>
      </c>
      <c r="I45">
        <f t="shared" si="0"/>
        <v>15.704378148368352</v>
      </c>
      <c r="J45">
        <f t="shared" si="1"/>
        <v>0</v>
      </c>
      <c r="K45">
        <f t="shared" si="4"/>
        <v>6.0336069352674011</v>
      </c>
      <c r="L45">
        <f t="shared" si="2"/>
        <v>892.20701323152105</v>
      </c>
      <c r="M45">
        <f t="shared" si="5"/>
        <v>1</v>
      </c>
      <c r="N45" t="str">
        <f t="shared" si="3"/>
        <v>TP</v>
      </c>
    </row>
    <row r="46" spans="1:14" x14ac:dyDescent="0.3">
      <c r="A46">
        <v>0</v>
      </c>
      <c r="B46">
        <v>1.1960207441678836</v>
      </c>
      <c r="C46">
        <v>-1.6</v>
      </c>
      <c r="D46">
        <v>3.8</v>
      </c>
      <c r="E46">
        <v>50</v>
      </c>
      <c r="F46">
        <v>-50</v>
      </c>
      <c r="G46">
        <v>0.38419903534316502</v>
      </c>
      <c r="H46">
        <v>0.61580096465683498</v>
      </c>
      <c r="I46">
        <f t="shared" si="0"/>
        <v>107.6473564007576</v>
      </c>
      <c r="J46">
        <f t="shared" si="1"/>
        <v>172.23577024121218</v>
      </c>
      <c r="K46">
        <f t="shared" si="4"/>
        <v>-64.704942976538504</v>
      </c>
      <c r="L46">
        <f t="shared" si="2"/>
        <v>1670.251899172931</v>
      </c>
      <c r="M46">
        <f t="shared" si="5"/>
        <v>0</v>
      </c>
      <c r="N46" t="str">
        <f t="shared" si="3"/>
        <v>TN</v>
      </c>
    </row>
    <row r="47" spans="1:14" x14ac:dyDescent="0.3">
      <c r="A47">
        <v>0</v>
      </c>
      <c r="B47">
        <v>1.1960207441678836</v>
      </c>
      <c r="C47">
        <v>-1.6</v>
      </c>
      <c r="D47">
        <v>3.8</v>
      </c>
      <c r="E47">
        <v>100</v>
      </c>
      <c r="F47">
        <v>-90</v>
      </c>
      <c r="G47">
        <v>0.38419903534316502</v>
      </c>
      <c r="H47">
        <v>0.61580096465683498</v>
      </c>
      <c r="I47">
        <f t="shared" si="0"/>
        <v>246.6274930269494</v>
      </c>
      <c r="J47">
        <f t="shared" si="1"/>
        <v>347.88408658650894</v>
      </c>
      <c r="K47">
        <f t="shared" si="4"/>
        <v>-119.473311198677</v>
      </c>
      <c r="L47">
        <f t="shared" si="2"/>
        <v>9146.4517654485444</v>
      </c>
      <c r="M47">
        <f t="shared" si="5"/>
        <v>0</v>
      </c>
      <c r="N47" t="str">
        <f t="shared" si="3"/>
        <v>TN</v>
      </c>
    </row>
    <row r="48" spans="1:14" x14ac:dyDescent="0.3">
      <c r="A48">
        <v>0</v>
      </c>
      <c r="B48">
        <v>1.1960207441678836</v>
      </c>
      <c r="C48">
        <v>-1.6</v>
      </c>
      <c r="D48">
        <v>3.8</v>
      </c>
      <c r="E48">
        <v>20</v>
      </c>
      <c r="F48">
        <v>-10</v>
      </c>
      <c r="G48">
        <v>0.38419903534316502</v>
      </c>
      <c r="H48">
        <v>0.61580096465683498</v>
      </c>
      <c r="I48">
        <f t="shared" si="0"/>
        <v>35.979809832580635</v>
      </c>
      <c r="J48">
        <f t="shared" si="1"/>
        <v>25.127005037389367</v>
      </c>
      <c r="K48">
        <f t="shared" si="4"/>
        <v>-1.64982571145352</v>
      </c>
      <c r="L48">
        <f t="shared" si="2"/>
        <v>492.23642732452441</v>
      </c>
      <c r="M48">
        <f t="shared" si="5"/>
        <v>0</v>
      </c>
      <c r="N48" t="str">
        <f t="shared" si="3"/>
        <v>TN</v>
      </c>
    </row>
    <row r="49" spans="1:14" x14ac:dyDescent="0.3">
      <c r="A49">
        <v>0</v>
      </c>
      <c r="B49">
        <v>1.1960207441678836</v>
      </c>
      <c r="C49">
        <v>-1.6</v>
      </c>
      <c r="D49">
        <v>3.8</v>
      </c>
      <c r="E49">
        <v>180</v>
      </c>
      <c r="F49">
        <v>-90</v>
      </c>
      <c r="G49">
        <v>0.38419903534316502</v>
      </c>
      <c r="H49">
        <v>0.61580096465683498</v>
      </c>
      <c r="I49">
        <f t="shared" si="0"/>
        <v>498.1414721148987</v>
      </c>
      <c r="J49">
        <f t="shared" si="1"/>
        <v>347.88408658650894</v>
      </c>
      <c r="K49">
        <f t="shared" si="4"/>
        <v>-22.841883057765898</v>
      </c>
      <c r="L49">
        <f t="shared" si="2"/>
        <v>0.98872100433153787</v>
      </c>
      <c r="M49">
        <f t="shared" si="5"/>
        <v>0</v>
      </c>
      <c r="N49" t="str">
        <f t="shared" si="3"/>
        <v>TN</v>
      </c>
    </row>
    <row r="50" spans="1:14" x14ac:dyDescent="0.3">
      <c r="A50">
        <v>1</v>
      </c>
      <c r="B50">
        <v>1.1960207441678836</v>
      </c>
      <c r="C50">
        <v>-1.6</v>
      </c>
      <c r="D50">
        <v>3.9</v>
      </c>
      <c r="E50">
        <v>10</v>
      </c>
      <c r="F50">
        <v>-10</v>
      </c>
      <c r="G50">
        <v>0.60844334427391233</v>
      </c>
      <c r="H50">
        <v>0.39155665572608767</v>
      </c>
      <c r="I50">
        <f t="shared" si="0"/>
        <v>15.704378148368352</v>
      </c>
      <c r="J50">
        <f t="shared" si="1"/>
        <v>25.127005037389367</v>
      </c>
      <c r="K50">
        <f t="shared" si="4"/>
        <v>-0.28342170051734783</v>
      </c>
      <c r="L50">
        <f t="shared" si="2"/>
        <v>554.7346642147171</v>
      </c>
      <c r="M50">
        <f t="shared" si="5"/>
        <v>0</v>
      </c>
      <c r="N50" t="str">
        <f t="shared" si="3"/>
        <v>FP</v>
      </c>
    </row>
    <row r="51" spans="1:14" x14ac:dyDescent="0.3">
      <c r="A51">
        <v>0</v>
      </c>
      <c r="B51">
        <v>1.1960207441678836</v>
      </c>
      <c r="C51">
        <v>-1.6</v>
      </c>
      <c r="D51">
        <v>3.9</v>
      </c>
      <c r="E51">
        <v>40</v>
      </c>
      <c r="F51">
        <v>-50</v>
      </c>
      <c r="G51">
        <v>0.60844334427391233</v>
      </c>
      <c r="H51">
        <v>0.39155665572608767</v>
      </c>
      <c r="I51">
        <f t="shared" si="0"/>
        <v>82.432217522931154</v>
      </c>
      <c r="J51">
        <f t="shared" si="1"/>
        <v>172.23577024121218</v>
      </c>
      <c r="K51">
        <f t="shared" si="4"/>
        <v>-17.284728086489018</v>
      </c>
      <c r="L51">
        <f t="shared" si="2"/>
        <v>42.922145451618903</v>
      </c>
      <c r="M51">
        <f t="shared" si="5"/>
        <v>0</v>
      </c>
      <c r="N51" t="str">
        <f t="shared" si="3"/>
        <v>TN</v>
      </c>
    </row>
    <row r="52" spans="1:14" x14ac:dyDescent="0.3">
      <c r="A52">
        <v>0</v>
      </c>
      <c r="B52">
        <v>1.1960207441678836</v>
      </c>
      <c r="C52">
        <v>-1.6</v>
      </c>
      <c r="D52">
        <v>1</v>
      </c>
      <c r="E52">
        <v>60</v>
      </c>
      <c r="F52">
        <v>-50</v>
      </c>
      <c r="G52">
        <v>0.38419903534316502</v>
      </c>
      <c r="H52">
        <v>0.61580096465683498</v>
      </c>
      <c r="I52">
        <f t="shared" si="0"/>
        <v>133.87694139177151</v>
      </c>
      <c r="J52">
        <f t="shared" si="1"/>
        <v>172.23577024121218</v>
      </c>
      <c r="K52">
        <f t="shared" si="4"/>
        <v>-54.627561725539401</v>
      </c>
      <c r="L52">
        <f t="shared" si="2"/>
        <v>948.10625922296504</v>
      </c>
      <c r="M52">
        <f t="shared" si="5"/>
        <v>0</v>
      </c>
      <c r="N52" t="str">
        <f t="shared" si="3"/>
        <v>TN</v>
      </c>
    </row>
    <row r="53" spans="1:14" x14ac:dyDescent="0.3">
      <c r="A53">
        <v>0</v>
      </c>
      <c r="B53">
        <v>1.1960207441678836</v>
      </c>
      <c r="C53">
        <v>-1.6</v>
      </c>
      <c r="D53">
        <v>1</v>
      </c>
      <c r="E53">
        <v>90</v>
      </c>
      <c r="F53">
        <v>-90</v>
      </c>
      <c r="G53">
        <v>0.38419903534316502</v>
      </c>
      <c r="H53">
        <v>0.61580096465683498</v>
      </c>
      <c r="I53">
        <f t="shared" si="0"/>
        <v>217.42755411656807</v>
      </c>
      <c r="J53">
        <f t="shared" si="1"/>
        <v>347.88408658650894</v>
      </c>
      <c r="K53">
        <f t="shared" si="4"/>
        <v>-130.69189956012485</v>
      </c>
      <c r="L53">
        <f t="shared" si="2"/>
        <v>11418.134636963925</v>
      </c>
      <c r="M53">
        <f t="shared" si="5"/>
        <v>0</v>
      </c>
      <c r="N53" t="str">
        <f t="shared" si="3"/>
        <v>TN</v>
      </c>
    </row>
    <row r="54" spans="1:14" x14ac:dyDescent="0.3">
      <c r="A54">
        <v>0</v>
      </c>
      <c r="B54">
        <v>1.1960207441678836</v>
      </c>
      <c r="C54">
        <v>-1.6</v>
      </c>
      <c r="D54">
        <v>1</v>
      </c>
      <c r="E54">
        <v>80</v>
      </c>
      <c r="F54">
        <v>-90</v>
      </c>
      <c r="G54">
        <v>0.60844334427391233</v>
      </c>
      <c r="H54">
        <v>0.39155665572608767</v>
      </c>
      <c r="I54">
        <f t="shared" si="0"/>
        <v>188.85787660819494</v>
      </c>
      <c r="J54">
        <f t="shared" si="1"/>
        <v>347.88408658650894</v>
      </c>
      <c r="K54">
        <f t="shared" si="4"/>
        <v>-21.307011488178148</v>
      </c>
      <c r="L54">
        <f t="shared" si="2"/>
        <v>6.3969339766459505</v>
      </c>
      <c r="M54">
        <f t="shared" si="5"/>
        <v>0</v>
      </c>
      <c r="N54" t="str">
        <f t="shared" si="3"/>
        <v>TN</v>
      </c>
    </row>
    <row r="55" spans="1:14" x14ac:dyDescent="0.3">
      <c r="A55">
        <v>1</v>
      </c>
      <c r="B55">
        <v>1.1960207441678836</v>
      </c>
      <c r="C55">
        <v>-1.6</v>
      </c>
      <c r="D55">
        <v>0.95</v>
      </c>
      <c r="E55">
        <v>30</v>
      </c>
      <c r="F55">
        <v>-10</v>
      </c>
      <c r="G55">
        <v>0.38419903534316502</v>
      </c>
      <c r="H55">
        <v>0.61580096465683498</v>
      </c>
      <c r="I55">
        <f t="shared" si="0"/>
        <v>58.434275299017848</v>
      </c>
      <c r="J55">
        <f t="shared" si="1"/>
        <v>25.127005037389367</v>
      </c>
      <c r="K55">
        <f t="shared" si="4"/>
        <v>6.9771582598980686</v>
      </c>
      <c r="L55">
        <f t="shared" si="2"/>
        <v>949.46474615718159</v>
      </c>
      <c r="M55">
        <f t="shared" si="5"/>
        <v>1</v>
      </c>
      <c r="N55" t="str">
        <f t="shared" si="3"/>
        <v>TP</v>
      </c>
    </row>
    <row r="56" spans="1:14" x14ac:dyDescent="0.3">
      <c r="A56">
        <v>1</v>
      </c>
      <c r="B56">
        <v>1.1960207441678836</v>
      </c>
      <c r="C56">
        <v>-1.6</v>
      </c>
      <c r="D56">
        <v>1.3</v>
      </c>
      <c r="E56">
        <v>70</v>
      </c>
      <c r="F56">
        <v>-50</v>
      </c>
      <c r="G56">
        <v>0.38419903534316502</v>
      </c>
      <c r="H56">
        <v>0.61580096465683498</v>
      </c>
      <c r="I56">
        <f t="shared" si="0"/>
        <v>160.98133731857229</v>
      </c>
      <c r="J56">
        <f t="shared" si="1"/>
        <v>172.23577024121218</v>
      </c>
      <c r="K56">
        <f t="shared" si="4"/>
        <v>-44.214078956903329</v>
      </c>
      <c r="L56">
        <f t="shared" si="2"/>
        <v>415.25682724259872</v>
      </c>
      <c r="M56">
        <f t="shared" si="5"/>
        <v>0</v>
      </c>
      <c r="N56" t="str">
        <f t="shared" si="3"/>
        <v>FP</v>
      </c>
    </row>
    <row r="57" spans="1:14" x14ac:dyDescent="0.3">
      <c r="A57">
        <v>0</v>
      </c>
      <c r="B57">
        <v>1.1960207441678836</v>
      </c>
      <c r="C57">
        <v>-1.6</v>
      </c>
      <c r="D57">
        <v>1.3</v>
      </c>
      <c r="E57">
        <v>20</v>
      </c>
      <c r="F57">
        <v>-10</v>
      </c>
      <c r="G57">
        <v>0.38419903534316502</v>
      </c>
      <c r="H57">
        <v>0.61580096465683498</v>
      </c>
      <c r="I57">
        <f t="shared" si="0"/>
        <v>35.979809832580635</v>
      </c>
      <c r="J57">
        <f t="shared" si="1"/>
        <v>25.127005037389367</v>
      </c>
      <c r="K57">
        <f t="shared" si="4"/>
        <v>-1.64982571145352</v>
      </c>
      <c r="L57">
        <f t="shared" si="2"/>
        <v>492.23642732452441</v>
      </c>
      <c r="M57">
        <f t="shared" si="5"/>
        <v>0</v>
      </c>
      <c r="N57" t="str">
        <f t="shared" si="3"/>
        <v>TN</v>
      </c>
    </row>
    <row r="58" spans="1:14" x14ac:dyDescent="0.3">
      <c r="A58">
        <v>1</v>
      </c>
      <c r="B58">
        <v>1.1960207441678836</v>
      </c>
      <c r="C58">
        <v>-1.6</v>
      </c>
      <c r="D58">
        <v>1.45</v>
      </c>
      <c r="E58">
        <v>30</v>
      </c>
      <c r="F58">
        <v>-10</v>
      </c>
      <c r="G58">
        <v>0.38419903534316502</v>
      </c>
      <c r="H58">
        <v>0.61580096465683498</v>
      </c>
      <c r="I58">
        <f t="shared" si="0"/>
        <v>58.434275299017848</v>
      </c>
      <c r="J58">
        <f t="shared" si="1"/>
        <v>25.127005037389367</v>
      </c>
      <c r="K58">
        <f t="shared" si="4"/>
        <v>6.9771582598980686</v>
      </c>
      <c r="L58">
        <f t="shared" si="2"/>
        <v>949.46474615718159</v>
      </c>
      <c r="M58">
        <f t="shared" si="5"/>
        <v>1</v>
      </c>
      <c r="N58" t="str">
        <f t="shared" si="3"/>
        <v>TP</v>
      </c>
    </row>
    <row r="59" spans="1:14" x14ac:dyDescent="0.3">
      <c r="A59">
        <v>0</v>
      </c>
      <c r="B59">
        <v>1.1960207441678836</v>
      </c>
      <c r="C59">
        <v>-1.6</v>
      </c>
      <c r="D59">
        <v>1.45</v>
      </c>
      <c r="E59">
        <v>100</v>
      </c>
      <c r="F59">
        <v>-90</v>
      </c>
      <c r="G59">
        <v>0.38419903534316502</v>
      </c>
      <c r="H59">
        <v>0.61580096465683498</v>
      </c>
      <c r="I59">
        <f t="shared" si="0"/>
        <v>246.6274930269494</v>
      </c>
      <c r="J59">
        <f t="shared" si="1"/>
        <v>347.88408658650894</v>
      </c>
      <c r="K59">
        <f t="shared" si="4"/>
        <v>-119.473311198677</v>
      </c>
      <c r="L59">
        <f t="shared" si="2"/>
        <v>9146.4517654485444</v>
      </c>
      <c r="M59">
        <f t="shared" si="5"/>
        <v>0</v>
      </c>
      <c r="N59" t="str">
        <f t="shared" si="3"/>
        <v>TN</v>
      </c>
    </row>
    <row r="60" spans="1:14" x14ac:dyDescent="0.3">
      <c r="A60">
        <v>0</v>
      </c>
      <c r="B60">
        <v>1.1960207441678836</v>
      </c>
      <c r="C60">
        <v>-1.6</v>
      </c>
      <c r="D60">
        <v>1.45</v>
      </c>
      <c r="E60">
        <v>50</v>
      </c>
      <c r="F60">
        <v>-50</v>
      </c>
      <c r="G60">
        <v>0.38419903534316502</v>
      </c>
      <c r="H60">
        <v>0.61580096465683498</v>
      </c>
      <c r="I60">
        <f t="shared" si="0"/>
        <v>107.6473564007576</v>
      </c>
      <c r="J60">
        <f t="shared" si="1"/>
        <v>172.23577024121218</v>
      </c>
      <c r="K60">
        <f t="shared" si="4"/>
        <v>-64.704942976538504</v>
      </c>
      <c r="L60">
        <f t="shared" si="2"/>
        <v>1670.251899172931</v>
      </c>
      <c r="M60">
        <f t="shared" si="5"/>
        <v>0</v>
      </c>
      <c r="N60" t="str">
        <f t="shared" si="3"/>
        <v>TN</v>
      </c>
    </row>
    <row r="61" spans="1:14" x14ac:dyDescent="0.3">
      <c r="A61">
        <v>0</v>
      </c>
      <c r="B61">
        <v>1.1960207441678836</v>
      </c>
      <c r="C61">
        <v>-1.6</v>
      </c>
      <c r="D61">
        <v>1.45</v>
      </c>
      <c r="E61">
        <v>80</v>
      </c>
      <c r="F61">
        <v>-90</v>
      </c>
      <c r="G61">
        <v>0.60844334427391233</v>
      </c>
      <c r="H61">
        <v>0.39155665572608767</v>
      </c>
      <c r="I61">
        <f t="shared" si="0"/>
        <v>188.85787660819494</v>
      </c>
      <c r="J61">
        <f t="shared" si="1"/>
        <v>347.88408658650894</v>
      </c>
      <c r="K61">
        <f t="shared" si="4"/>
        <v>-21.307011488178148</v>
      </c>
      <c r="L61">
        <f t="shared" si="2"/>
        <v>6.3969339766459505</v>
      </c>
      <c r="M61">
        <f t="shared" si="5"/>
        <v>0</v>
      </c>
      <c r="N61" t="str">
        <f t="shared" si="3"/>
        <v>TN</v>
      </c>
    </row>
    <row r="62" spans="1:14" x14ac:dyDescent="0.3">
      <c r="A62">
        <v>1</v>
      </c>
      <c r="B62">
        <v>1.1960207441678836</v>
      </c>
      <c r="C62">
        <v>-1.6</v>
      </c>
      <c r="D62">
        <v>1.4</v>
      </c>
      <c r="E62">
        <v>10</v>
      </c>
      <c r="F62">
        <v>-10</v>
      </c>
      <c r="G62">
        <v>0.60844334427391233</v>
      </c>
      <c r="H62">
        <v>0.39155665572608767</v>
      </c>
      <c r="I62">
        <f t="shared" si="0"/>
        <v>15.704378148368352</v>
      </c>
      <c r="J62">
        <f t="shared" si="1"/>
        <v>25.127005037389367</v>
      </c>
      <c r="K62">
        <f t="shared" si="4"/>
        <v>-0.28342170051734783</v>
      </c>
      <c r="L62">
        <f t="shared" si="2"/>
        <v>554.7346642147171</v>
      </c>
      <c r="M62">
        <f t="shared" si="5"/>
        <v>0</v>
      </c>
      <c r="N62" t="str">
        <f t="shared" si="3"/>
        <v>FP</v>
      </c>
    </row>
    <row r="63" spans="1:14" x14ac:dyDescent="0.3">
      <c r="A63">
        <v>1</v>
      </c>
      <c r="B63">
        <v>1.1960207441678836</v>
      </c>
      <c r="C63">
        <v>-1.6</v>
      </c>
      <c r="D63">
        <v>1.7</v>
      </c>
      <c r="E63">
        <v>60</v>
      </c>
      <c r="F63">
        <v>-50</v>
      </c>
      <c r="G63">
        <v>0.38419903534316502</v>
      </c>
      <c r="H63">
        <v>0.61580096465683498</v>
      </c>
      <c r="I63">
        <f t="shared" si="0"/>
        <v>133.87694139177151</v>
      </c>
      <c r="J63">
        <f t="shared" si="1"/>
        <v>172.23577024121218</v>
      </c>
      <c r="K63">
        <f t="shared" si="4"/>
        <v>-54.627561725539401</v>
      </c>
      <c r="L63">
        <f t="shared" si="2"/>
        <v>948.10625922296504</v>
      </c>
      <c r="M63">
        <f t="shared" si="5"/>
        <v>0</v>
      </c>
      <c r="N63" t="str">
        <f t="shared" si="3"/>
        <v>FP</v>
      </c>
    </row>
    <row r="64" spans="1:14" x14ac:dyDescent="0.3">
      <c r="A64">
        <v>1</v>
      </c>
      <c r="B64">
        <v>1.1960207441678836</v>
      </c>
      <c r="C64">
        <v>-1.6</v>
      </c>
      <c r="D64">
        <v>2.0499999999999998</v>
      </c>
      <c r="E64">
        <v>70</v>
      </c>
      <c r="F64">
        <v>-50</v>
      </c>
      <c r="G64">
        <v>0.38419903534316502</v>
      </c>
      <c r="H64">
        <v>0.61580096465683498</v>
      </c>
      <c r="I64">
        <f t="shared" si="0"/>
        <v>160.98133731857229</v>
      </c>
      <c r="J64">
        <f t="shared" si="1"/>
        <v>172.23577024121218</v>
      </c>
      <c r="K64">
        <f t="shared" si="4"/>
        <v>-44.214078956903329</v>
      </c>
      <c r="L64">
        <f t="shared" si="2"/>
        <v>415.25682724259872</v>
      </c>
      <c r="M64">
        <f t="shared" si="5"/>
        <v>0</v>
      </c>
      <c r="N64" t="str">
        <f t="shared" si="3"/>
        <v>FP</v>
      </c>
    </row>
    <row r="65" spans="1:14" x14ac:dyDescent="0.3">
      <c r="A65">
        <v>0</v>
      </c>
      <c r="B65">
        <v>1.1960207441678836</v>
      </c>
      <c r="C65">
        <v>-1.6</v>
      </c>
      <c r="D65">
        <v>2.0499999999999998</v>
      </c>
      <c r="E65">
        <v>0</v>
      </c>
      <c r="F65">
        <v>-10</v>
      </c>
      <c r="G65">
        <v>0.38419903534316502</v>
      </c>
      <c r="H65">
        <v>0.61580096465683498</v>
      </c>
      <c r="I65">
        <f t="shared" si="0"/>
        <v>0</v>
      </c>
      <c r="J65">
        <f t="shared" si="1"/>
        <v>25.127005037389367</v>
      </c>
      <c r="K65">
        <f t="shared" si="4"/>
        <v>-15.473233940961524</v>
      </c>
      <c r="L65">
        <f t="shared" si="2"/>
        <v>69.939662399989032</v>
      </c>
      <c r="M65">
        <f t="shared" si="5"/>
        <v>0</v>
      </c>
      <c r="N65" t="str">
        <f t="shared" si="3"/>
        <v>TN</v>
      </c>
    </row>
    <row r="66" spans="1:14" x14ac:dyDescent="0.3">
      <c r="A66">
        <v>1</v>
      </c>
      <c r="B66">
        <v>1.1960207441678836</v>
      </c>
      <c r="C66">
        <v>-1.6</v>
      </c>
      <c r="D66">
        <v>2</v>
      </c>
      <c r="E66">
        <v>20</v>
      </c>
      <c r="F66">
        <v>-10</v>
      </c>
      <c r="G66">
        <v>0.38419903534316502</v>
      </c>
      <c r="H66">
        <v>0.61580096465683498</v>
      </c>
      <c r="I66">
        <f t="shared" ref="I66:I129" si="7">E66^B66</f>
        <v>35.979809832580635</v>
      </c>
      <c r="J66">
        <f t="shared" ref="J66:J129" si="8">-C66*-F66^B66</f>
        <v>25.127005037389367</v>
      </c>
      <c r="K66">
        <f t="shared" si="4"/>
        <v>-1.64982571145352</v>
      </c>
      <c r="L66">
        <f t="shared" ref="L66:L129" si="9">(K66-$P$4)^2</f>
        <v>492.23642732452441</v>
      </c>
      <c r="M66">
        <f t="shared" si="5"/>
        <v>0</v>
      </c>
      <c r="N66" t="str">
        <f t="shared" ref="N66:N129" si="10">IF(AND(A66=1,M66=1),"TP",IF(AND(A66=0,M66=0),"TN",IF(A66&gt;M66,"FP","FN")))</f>
        <v>FP</v>
      </c>
    </row>
    <row r="67" spans="1:14" x14ac:dyDescent="0.3">
      <c r="A67">
        <v>0</v>
      </c>
      <c r="B67">
        <v>1.1960207441678836</v>
      </c>
      <c r="C67">
        <v>-1.6</v>
      </c>
      <c r="D67">
        <v>2</v>
      </c>
      <c r="E67">
        <v>90</v>
      </c>
      <c r="F67">
        <v>-90</v>
      </c>
      <c r="G67">
        <v>0.38419903534316502</v>
      </c>
      <c r="H67">
        <v>0.61580096465683498</v>
      </c>
      <c r="I67">
        <f t="shared" si="7"/>
        <v>217.42755411656807</v>
      </c>
      <c r="J67">
        <f t="shared" si="8"/>
        <v>347.88408658650894</v>
      </c>
      <c r="K67">
        <f t="shared" ref="K67:K130" si="11">G67*I67-H67*J67</f>
        <v>-130.69189956012485</v>
      </c>
      <c r="L67">
        <f t="shared" si="9"/>
        <v>11418.134636963925</v>
      </c>
      <c r="M67">
        <f t="shared" ref="M67:M130" si="12">IF(K67&gt;=0,1,0)</f>
        <v>0</v>
      </c>
      <c r="N67" t="str">
        <f t="shared" si="10"/>
        <v>TN</v>
      </c>
    </row>
    <row r="68" spans="1:14" x14ac:dyDescent="0.3">
      <c r="A68">
        <v>1</v>
      </c>
      <c r="B68">
        <v>1.1960207441678836</v>
      </c>
      <c r="C68">
        <v>-1.6</v>
      </c>
      <c r="D68">
        <v>2.9</v>
      </c>
      <c r="E68">
        <v>180</v>
      </c>
      <c r="F68">
        <v>-90</v>
      </c>
      <c r="G68">
        <v>0.56330583577691229</v>
      </c>
      <c r="H68">
        <v>0.43669416422308771</v>
      </c>
      <c r="I68">
        <f t="shared" si="7"/>
        <v>498.1414721148987</v>
      </c>
      <c r="J68">
        <f t="shared" si="8"/>
        <v>347.88408658650894</v>
      </c>
      <c r="K68">
        <f t="shared" si="11"/>
        <v>128.68704784641668</v>
      </c>
      <c r="L68">
        <f t="shared" si="9"/>
        <v>23263.349543034452</v>
      </c>
      <c r="M68">
        <f t="shared" si="12"/>
        <v>1</v>
      </c>
      <c r="N68" t="str">
        <f t="shared" si="10"/>
        <v>TP</v>
      </c>
    </row>
    <row r="69" spans="1:14" x14ac:dyDescent="0.3">
      <c r="A69">
        <v>1</v>
      </c>
      <c r="B69">
        <v>1.1960207441678836</v>
      </c>
      <c r="C69">
        <v>-1.6</v>
      </c>
      <c r="D69">
        <v>2.85</v>
      </c>
      <c r="E69">
        <v>10</v>
      </c>
      <c r="F69">
        <v>-10</v>
      </c>
      <c r="G69">
        <v>0.60844334427391233</v>
      </c>
      <c r="H69">
        <v>0.39155665572608767</v>
      </c>
      <c r="I69">
        <f t="shared" si="7"/>
        <v>15.704378148368352</v>
      </c>
      <c r="J69">
        <f t="shared" si="8"/>
        <v>25.127005037389367</v>
      </c>
      <c r="K69">
        <f t="shared" si="11"/>
        <v>-0.28342170051734783</v>
      </c>
      <c r="L69">
        <f t="shared" si="9"/>
        <v>554.7346642147171</v>
      </c>
      <c r="M69">
        <f t="shared" si="12"/>
        <v>0</v>
      </c>
      <c r="N69" t="str">
        <f t="shared" si="10"/>
        <v>FP</v>
      </c>
    </row>
    <row r="70" spans="1:14" x14ac:dyDescent="0.3">
      <c r="A70">
        <v>0</v>
      </c>
      <c r="B70">
        <v>1.1960207441678836</v>
      </c>
      <c r="C70">
        <v>-1.6</v>
      </c>
      <c r="D70">
        <v>2.85</v>
      </c>
      <c r="E70">
        <v>0</v>
      </c>
      <c r="F70">
        <v>-10</v>
      </c>
      <c r="G70">
        <v>0.38419903534316502</v>
      </c>
      <c r="H70">
        <v>0.61580096465683498</v>
      </c>
      <c r="I70">
        <f t="shared" si="7"/>
        <v>0</v>
      </c>
      <c r="J70">
        <f t="shared" si="8"/>
        <v>25.127005037389367</v>
      </c>
      <c r="K70">
        <f t="shared" si="11"/>
        <v>-15.473233940961524</v>
      </c>
      <c r="L70">
        <f t="shared" si="9"/>
        <v>69.939662399989032</v>
      </c>
      <c r="M70">
        <f t="shared" si="12"/>
        <v>0</v>
      </c>
      <c r="N70" t="str">
        <f t="shared" si="10"/>
        <v>TN</v>
      </c>
    </row>
    <row r="71" spans="1:14" x14ac:dyDescent="0.3">
      <c r="A71">
        <v>0</v>
      </c>
      <c r="B71">
        <v>1.1960207441678836</v>
      </c>
      <c r="C71">
        <v>-1.6</v>
      </c>
      <c r="D71">
        <v>2.85</v>
      </c>
      <c r="E71">
        <v>180</v>
      </c>
      <c r="F71">
        <v>-90</v>
      </c>
      <c r="G71">
        <v>0.38419903534316502</v>
      </c>
      <c r="H71">
        <v>0.61580096465683498</v>
      </c>
      <c r="I71">
        <f t="shared" si="7"/>
        <v>498.1414721148987</v>
      </c>
      <c r="J71">
        <f t="shared" si="8"/>
        <v>347.88408658650894</v>
      </c>
      <c r="K71">
        <f t="shared" si="11"/>
        <v>-22.841883057765898</v>
      </c>
      <c r="L71">
        <f t="shared" si="9"/>
        <v>0.98872100433153787</v>
      </c>
      <c r="M71">
        <f t="shared" si="12"/>
        <v>0</v>
      </c>
      <c r="N71" t="str">
        <f t="shared" si="10"/>
        <v>TN</v>
      </c>
    </row>
    <row r="72" spans="1:14" x14ac:dyDescent="0.3">
      <c r="A72">
        <v>1</v>
      </c>
      <c r="B72">
        <v>1.1960207441678836</v>
      </c>
      <c r="C72">
        <v>-1.6</v>
      </c>
      <c r="D72">
        <v>2.8</v>
      </c>
      <c r="E72">
        <v>30</v>
      </c>
      <c r="F72">
        <v>-10</v>
      </c>
      <c r="G72">
        <v>0.38419903534316502</v>
      </c>
      <c r="H72">
        <v>0.61580096465683498</v>
      </c>
      <c r="I72">
        <f t="shared" si="7"/>
        <v>58.434275299017848</v>
      </c>
      <c r="J72">
        <f t="shared" si="8"/>
        <v>25.127005037389367</v>
      </c>
      <c r="K72">
        <f t="shared" si="11"/>
        <v>6.9771582598980686</v>
      </c>
      <c r="L72">
        <f t="shared" si="9"/>
        <v>949.46474615718159</v>
      </c>
      <c r="M72">
        <f t="shared" si="12"/>
        <v>1</v>
      </c>
      <c r="N72" t="str">
        <f t="shared" si="10"/>
        <v>TP</v>
      </c>
    </row>
    <row r="73" spans="1:14" x14ac:dyDescent="0.3">
      <c r="A73">
        <v>0</v>
      </c>
      <c r="B73">
        <v>1.1960207441678836</v>
      </c>
      <c r="C73">
        <v>-1.6</v>
      </c>
      <c r="D73">
        <v>2.8</v>
      </c>
      <c r="E73">
        <v>40</v>
      </c>
      <c r="F73">
        <v>-50</v>
      </c>
      <c r="G73">
        <v>0.38419903534316502</v>
      </c>
      <c r="H73">
        <v>0.61580096465683498</v>
      </c>
      <c r="I73">
        <f t="shared" si="7"/>
        <v>82.432217522931154</v>
      </c>
      <c r="J73">
        <f t="shared" si="8"/>
        <v>172.23577024121218</v>
      </c>
      <c r="K73">
        <f t="shared" si="11"/>
        <v>-74.392575009443362</v>
      </c>
      <c r="L73">
        <f t="shared" si="9"/>
        <v>2555.9442666555865</v>
      </c>
      <c r="M73">
        <f t="shared" si="12"/>
        <v>0</v>
      </c>
      <c r="N73" t="str">
        <f t="shared" si="10"/>
        <v>TN</v>
      </c>
    </row>
    <row r="74" spans="1:14" x14ac:dyDescent="0.3">
      <c r="A74">
        <v>0</v>
      </c>
      <c r="B74">
        <v>1.1960207441678836</v>
      </c>
      <c r="C74">
        <v>-1.6</v>
      </c>
      <c r="D74">
        <v>2.8</v>
      </c>
      <c r="E74">
        <v>90</v>
      </c>
      <c r="F74">
        <v>-90</v>
      </c>
      <c r="G74">
        <v>0.60844334427391233</v>
      </c>
      <c r="H74">
        <v>0.39155665572608767</v>
      </c>
      <c r="I74">
        <f t="shared" si="7"/>
        <v>217.42755411656807</v>
      </c>
      <c r="J74">
        <f t="shared" si="8"/>
        <v>347.88408658650894</v>
      </c>
      <c r="K74">
        <f t="shared" si="11"/>
        <v>-3.9239813601564322</v>
      </c>
      <c r="L74">
        <f t="shared" si="9"/>
        <v>396.49754902773952</v>
      </c>
      <c r="M74">
        <f t="shared" si="12"/>
        <v>0</v>
      </c>
      <c r="N74" t="str">
        <f t="shared" si="10"/>
        <v>TN</v>
      </c>
    </row>
    <row r="75" spans="1:14" x14ac:dyDescent="0.3">
      <c r="A75">
        <v>0</v>
      </c>
      <c r="B75">
        <v>1.1960207441678836</v>
      </c>
      <c r="C75">
        <v>-1.6</v>
      </c>
      <c r="D75">
        <v>2.8</v>
      </c>
      <c r="E75">
        <v>40</v>
      </c>
      <c r="F75">
        <v>-50</v>
      </c>
      <c r="G75">
        <v>0.60844334427391233</v>
      </c>
      <c r="H75">
        <v>0.39155665572608767</v>
      </c>
      <c r="I75">
        <f t="shared" si="7"/>
        <v>82.432217522931154</v>
      </c>
      <c r="J75">
        <f t="shared" si="8"/>
        <v>172.23577024121218</v>
      </c>
      <c r="K75">
        <f t="shared" si="11"/>
        <v>-17.284728086489018</v>
      </c>
      <c r="L75">
        <f t="shared" si="9"/>
        <v>42.922145451618903</v>
      </c>
      <c r="M75">
        <f t="shared" si="12"/>
        <v>0</v>
      </c>
      <c r="N75" t="str">
        <f t="shared" si="10"/>
        <v>TN</v>
      </c>
    </row>
    <row r="76" spans="1:14" x14ac:dyDescent="0.3">
      <c r="A76">
        <v>0</v>
      </c>
      <c r="B76">
        <v>1.1960207441678836</v>
      </c>
      <c r="C76">
        <v>-1.6</v>
      </c>
      <c r="D76">
        <v>2.8</v>
      </c>
      <c r="E76">
        <v>40</v>
      </c>
      <c r="F76">
        <v>-50</v>
      </c>
      <c r="G76">
        <v>0.60844334427391233</v>
      </c>
      <c r="H76">
        <v>0.39155665572608767</v>
      </c>
      <c r="I76">
        <f t="shared" si="7"/>
        <v>82.432217522931154</v>
      </c>
      <c r="J76">
        <f t="shared" si="8"/>
        <v>172.23577024121218</v>
      </c>
      <c r="K76">
        <f t="shared" si="11"/>
        <v>-17.284728086489018</v>
      </c>
      <c r="L76">
        <f t="shared" si="9"/>
        <v>42.922145451618903</v>
      </c>
      <c r="M76">
        <f t="shared" si="12"/>
        <v>0</v>
      </c>
      <c r="N76" t="str">
        <f t="shared" si="10"/>
        <v>TN</v>
      </c>
    </row>
    <row r="77" spans="1:14" x14ac:dyDescent="0.3">
      <c r="A77">
        <v>1</v>
      </c>
      <c r="B77">
        <v>1.1960207441678836</v>
      </c>
      <c r="C77">
        <v>-1.6</v>
      </c>
      <c r="D77">
        <v>3.1</v>
      </c>
      <c r="E77">
        <v>60</v>
      </c>
      <c r="F77">
        <v>-50</v>
      </c>
      <c r="G77">
        <v>0.38419903534316502</v>
      </c>
      <c r="H77">
        <v>0.61580096465683498</v>
      </c>
      <c r="I77">
        <f t="shared" si="7"/>
        <v>133.87694139177151</v>
      </c>
      <c r="J77">
        <f t="shared" si="8"/>
        <v>172.23577024121218</v>
      </c>
      <c r="K77">
        <f t="shared" si="11"/>
        <v>-54.627561725539401</v>
      </c>
      <c r="L77">
        <f t="shared" si="9"/>
        <v>948.10625922296504</v>
      </c>
      <c r="M77">
        <f t="shared" si="12"/>
        <v>0</v>
      </c>
      <c r="N77" t="str">
        <f t="shared" si="10"/>
        <v>FP</v>
      </c>
    </row>
    <row r="78" spans="1:14" x14ac:dyDescent="0.3">
      <c r="A78">
        <v>1</v>
      </c>
      <c r="B78">
        <v>1.1960207441678836</v>
      </c>
      <c r="C78">
        <v>-1.6</v>
      </c>
      <c r="D78">
        <v>3.05</v>
      </c>
      <c r="E78">
        <v>20</v>
      </c>
      <c r="F78">
        <v>-10</v>
      </c>
      <c r="G78">
        <v>0.38419903534316502</v>
      </c>
      <c r="H78">
        <v>0.61580096465683498</v>
      </c>
      <c r="I78">
        <f t="shared" si="7"/>
        <v>35.979809832580635</v>
      </c>
      <c r="J78">
        <f t="shared" si="8"/>
        <v>25.127005037389367</v>
      </c>
      <c r="K78">
        <f t="shared" si="11"/>
        <v>-1.64982571145352</v>
      </c>
      <c r="L78">
        <f t="shared" si="9"/>
        <v>492.23642732452441</v>
      </c>
      <c r="M78">
        <f t="shared" si="12"/>
        <v>0</v>
      </c>
      <c r="N78" t="str">
        <f t="shared" si="10"/>
        <v>FP</v>
      </c>
    </row>
    <row r="79" spans="1:14" x14ac:dyDescent="0.3">
      <c r="A79">
        <v>0</v>
      </c>
      <c r="B79">
        <v>1.1960207441678836</v>
      </c>
      <c r="C79">
        <v>-1.6</v>
      </c>
      <c r="D79">
        <v>3.05</v>
      </c>
      <c r="E79">
        <v>60</v>
      </c>
      <c r="F79">
        <v>-50</v>
      </c>
      <c r="G79">
        <v>0.38419903534316502</v>
      </c>
      <c r="H79">
        <v>0.61580096465683498</v>
      </c>
      <c r="I79">
        <f t="shared" si="7"/>
        <v>133.87694139177151</v>
      </c>
      <c r="J79">
        <f t="shared" si="8"/>
        <v>172.23577024121218</v>
      </c>
      <c r="K79">
        <f t="shared" si="11"/>
        <v>-54.627561725539401</v>
      </c>
      <c r="L79">
        <f t="shared" si="9"/>
        <v>948.10625922296504</v>
      </c>
      <c r="M79">
        <f t="shared" si="12"/>
        <v>0</v>
      </c>
      <c r="N79" t="str">
        <f t="shared" si="10"/>
        <v>TN</v>
      </c>
    </row>
    <row r="80" spans="1:14" x14ac:dyDescent="0.3">
      <c r="A80">
        <v>0</v>
      </c>
      <c r="B80">
        <v>1.1960207441678836</v>
      </c>
      <c r="C80">
        <v>-1.6</v>
      </c>
      <c r="D80">
        <v>3.05</v>
      </c>
      <c r="E80">
        <v>180</v>
      </c>
      <c r="F80">
        <v>-90</v>
      </c>
      <c r="G80">
        <v>0.38419903534316502</v>
      </c>
      <c r="H80">
        <v>0.61580096465683498</v>
      </c>
      <c r="I80">
        <f t="shared" si="7"/>
        <v>498.1414721148987</v>
      </c>
      <c r="J80">
        <f t="shared" si="8"/>
        <v>347.88408658650894</v>
      </c>
      <c r="K80">
        <f t="shared" si="11"/>
        <v>-22.841883057765898</v>
      </c>
      <c r="L80">
        <f t="shared" si="9"/>
        <v>0.98872100433153787</v>
      </c>
      <c r="M80">
        <f t="shared" si="12"/>
        <v>0</v>
      </c>
      <c r="N80" t="str">
        <f t="shared" si="10"/>
        <v>TN</v>
      </c>
    </row>
    <row r="81" spans="1:14" x14ac:dyDescent="0.3">
      <c r="A81">
        <v>0</v>
      </c>
      <c r="B81">
        <v>1.1960207441678836</v>
      </c>
      <c r="C81">
        <v>-1.6</v>
      </c>
      <c r="D81">
        <v>3.05</v>
      </c>
      <c r="E81">
        <v>80</v>
      </c>
      <c r="F81">
        <v>-90</v>
      </c>
      <c r="G81">
        <v>0.38419903534316502</v>
      </c>
      <c r="H81">
        <v>0.61580096465683498</v>
      </c>
      <c r="I81">
        <f t="shared" si="7"/>
        <v>188.85787660819494</v>
      </c>
      <c r="J81">
        <f t="shared" si="8"/>
        <v>347.88408658650894</v>
      </c>
      <c r="K81">
        <f t="shared" si="11"/>
        <v>-141.66834209890715</v>
      </c>
      <c r="L81">
        <f t="shared" si="9"/>
        <v>13884.407214907907</v>
      </c>
      <c r="M81">
        <f t="shared" si="12"/>
        <v>0</v>
      </c>
      <c r="N81" t="str">
        <f t="shared" si="10"/>
        <v>TN</v>
      </c>
    </row>
    <row r="82" spans="1:14" x14ac:dyDescent="0.3">
      <c r="A82">
        <v>0</v>
      </c>
      <c r="B82">
        <v>1.1960207441678836</v>
      </c>
      <c r="C82">
        <v>-1.6</v>
      </c>
      <c r="D82">
        <v>3.05</v>
      </c>
      <c r="E82">
        <v>90</v>
      </c>
      <c r="F82">
        <v>-90</v>
      </c>
      <c r="G82">
        <v>0.60844334427391233</v>
      </c>
      <c r="H82">
        <v>0.39155665572608767</v>
      </c>
      <c r="I82">
        <f t="shared" si="7"/>
        <v>217.42755411656807</v>
      </c>
      <c r="J82">
        <f t="shared" si="8"/>
        <v>347.88408658650894</v>
      </c>
      <c r="K82">
        <f t="shared" si="11"/>
        <v>-3.9239813601564322</v>
      </c>
      <c r="L82">
        <f t="shared" si="9"/>
        <v>396.49754902773952</v>
      </c>
      <c r="M82">
        <f t="shared" si="12"/>
        <v>0</v>
      </c>
      <c r="N82" t="str">
        <f t="shared" si="10"/>
        <v>TN</v>
      </c>
    </row>
    <row r="83" spans="1:14" x14ac:dyDescent="0.3">
      <c r="A83">
        <v>0</v>
      </c>
      <c r="B83">
        <v>1.1960207441678836</v>
      </c>
      <c r="C83">
        <v>-1.6</v>
      </c>
      <c r="D83">
        <v>3.05</v>
      </c>
      <c r="E83">
        <v>50</v>
      </c>
      <c r="F83">
        <v>-50</v>
      </c>
      <c r="G83">
        <v>0.60844334427391233</v>
      </c>
      <c r="H83">
        <v>0.39155665572608767</v>
      </c>
      <c r="I83">
        <f t="shared" si="7"/>
        <v>107.6473564007576</v>
      </c>
      <c r="J83">
        <f t="shared" si="8"/>
        <v>172.23577024121218</v>
      </c>
      <c r="K83">
        <f t="shared" si="11"/>
        <v>-1.9427446613331512</v>
      </c>
      <c r="L83">
        <f t="shared" si="9"/>
        <v>479.32459376907536</v>
      </c>
      <c r="M83">
        <f t="shared" si="12"/>
        <v>0</v>
      </c>
      <c r="N83" t="str">
        <f t="shared" si="10"/>
        <v>TN</v>
      </c>
    </row>
    <row r="84" spans="1:14" x14ac:dyDescent="0.3">
      <c r="A84">
        <v>0</v>
      </c>
      <c r="B84">
        <v>1.1960207441678836</v>
      </c>
      <c r="C84">
        <v>-1.6</v>
      </c>
      <c r="D84">
        <v>3.05</v>
      </c>
      <c r="E84">
        <v>50</v>
      </c>
      <c r="F84">
        <v>-50</v>
      </c>
      <c r="G84">
        <v>0.38419903534316502</v>
      </c>
      <c r="H84">
        <v>0.61580096465683498</v>
      </c>
      <c r="I84">
        <f t="shared" si="7"/>
        <v>107.6473564007576</v>
      </c>
      <c r="J84">
        <f t="shared" si="8"/>
        <v>172.23577024121218</v>
      </c>
      <c r="K84">
        <f t="shared" si="11"/>
        <v>-64.704942976538504</v>
      </c>
      <c r="L84">
        <f t="shared" si="9"/>
        <v>1670.251899172931</v>
      </c>
      <c r="M84">
        <f t="shared" si="12"/>
        <v>0</v>
      </c>
      <c r="N84" t="str">
        <f t="shared" si="10"/>
        <v>TN</v>
      </c>
    </row>
    <row r="85" spans="1:14" x14ac:dyDescent="0.3">
      <c r="A85">
        <v>1</v>
      </c>
      <c r="B85">
        <v>1.1960207441678836</v>
      </c>
      <c r="C85">
        <v>-1.6</v>
      </c>
      <c r="D85">
        <v>3</v>
      </c>
      <c r="E85">
        <v>10</v>
      </c>
      <c r="F85">
        <v>-10</v>
      </c>
      <c r="G85">
        <v>0.60844334427391233</v>
      </c>
      <c r="H85">
        <v>0.39155665572608767</v>
      </c>
      <c r="I85">
        <f t="shared" si="7"/>
        <v>15.704378148368352</v>
      </c>
      <c r="J85">
        <f t="shared" si="8"/>
        <v>25.127005037389367</v>
      </c>
      <c r="K85">
        <f t="shared" si="11"/>
        <v>-0.28342170051734783</v>
      </c>
      <c r="L85">
        <f t="shared" si="9"/>
        <v>554.7346642147171</v>
      </c>
      <c r="M85">
        <f t="shared" si="12"/>
        <v>0</v>
      </c>
      <c r="N85" t="str">
        <f t="shared" si="10"/>
        <v>FP</v>
      </c>
    </row>
    <row r="86" spans="1:14" x14ac:dyDescent="0.3">
      <c r="A86">
        <v>0</v>
      </c>
      <c r="B86">
        <v>1.1960207441678836</v>
      </c>
      <c r="C86">
        <v>-1.6</v>
      </c>
      <c r="D86">
        <v>3</v>
      </c>
      <c r="E86">
        <v>80</v>
      </c>
      <c r="F86">
        <v>-90</v>
      </c>
      <c r="G86">
        <v>0.38419903534316502</v>
      </c>
      <c r="H86">
        <v>0.61580096465683498</v>
      </c>
      <c r="I86">
        <f t="shared" si="7"/>
        <v>188.85787660819494</v>
      </c>
      <c r="J86">
        <f t="shared" si="8"/>
        <v>347.88408658650894</v>
      </c>
      <c r="K86">
        <f t="shared" si="11"/>
        <v>-141.66834209890715</v>
      </c>
      <c r="L86">
        <f t="shared" si="9"/>
        <v>13884.407214907907</v>
      </c>
      <c r="M86">
        <f t="shared" si="12"/>
        <v>0</v>
      </c>
      <c r="N86" t="str">
        <f t="shared" si="10"/>
        <v>TN</v>
      </c>
    </row>
    <row r="87" spans="1:14" x14ac:dyDescent="0.3">
      <c r="A87">
        <v>0</v>
      </c>
      <c r="B87">
        <v>1.1960207441678836</v>
      </c>
      <c r="C87">
        <v>-1.6</v>
      </c>
      <c r="D87">
        <v>3</v>
      </c>
      <c r="E87">
        <v>50</v>
      </c>
      <c r="F87">
        <v>-50</v>
      </c>
      <c r="G87">
        <v>0.60844334427391233</v>
      </c>
      <c r="H87">
        <v>0.39155665572608767</v>
      </c>
      <c r="I87">
        <f t="shared" si="7"/>
        <v>107.6473564007576</v>
      </c>
      <c r="J87">
        <f t="shared" si="8"/>
        <v>172.23577024121218</v>
      </c>
      <c r="K87">
        <f t="shared" si="11"/>
        <v>-1.9427446613331512</v>
      </c>
      <c r="L87">
        <f t="shared" si="9"/>
        <v>479.32459376907536</v>
      </c>
      <c r="M87">
        <f t="shared" si="12"/>
        <v>0</v>
      </c>
      <c r="N87" t="str">
        <f t="shared" si="10"/>
        <v>TN</v>
      </c>
    </row>
    <row r="88" spans="1:14" x14ac:dyDescent="0.3">
      <c r="A88">
        <v>0</v>
      </c>
      <c r="B88">
        <v>1.1960207441678836</v>
      </c>
      <c r="C88">
        <v>-1.6</v>
      </c>
      <c r="D88">
        <v>3</v>
      </c>
      <c r="E88">
        <v>100</v>
      </c>
      <c r="F88">
        <v>-90</v>
      </c>
      <c r="G88">
        <v>0.38419903534316502</v>
      </c>
      <c r="H88">
        <v>0.61580096465683498</v>
      </c>
      <c r="I88">
        <f t="shared" si="7"/>
        <v>246.6274930269494</v>
      </c>
      <c r="J88">
        <f t="shared" si="8"/>
        <v>347.88408658650894</v>
      </c>
      <c r="K88">
        <f t="shared" si="11"/>
        <v>-119.473311198677</v>
      </c>
      <c r="L88">
        <f t="shared" si="9"/>
        <v>9146.4517654485444</v>
      </c>
      <c r="M88">
        <f t="shared" si="12"/>
        <v>0</v>
      </c>
      <c r="N88" t="str">
        <f t="shared" si="10"/>
        <v>TN</v>
      </c>
    </row>
    <row r="89" spans="1:14" x14ac:dyDescent="0.3">
      <c r="A89">
        <v>1</v>
      </c>
      <c r="B89">
        <v>1.1960207441678836</v>
      </c>
      <c r="C89">
        <v>-1.6</v>
      </c>
      <c r="D89">
        <v>2.75</v>
      </c>
      <c r="E89">
        <v>70</v>
      </c>
      <c r="F89">
        <v>-50</v>
      </c>
      <c r="G89">
        <v>0.60844334427391233</v>
      </c>
      <c r="H89">
        <v>0.39155665572608767</v>
      </c>
      <c r="I89">
        <f t="shared" si="7"/>
        <v>160.98133731857229</v>
      </c>
      <c r="J89">
        <f t="shared" si="8"/>
        <v>172.23577024121218</v>
      </c>
      <c r="K89">
        <f t="shared" si="11"/>
        <v>30.507961051743038</v>
      </c>
      <c r="L89">
        <f t="shared" si="9"/>
        <v>2953.2908366998881</v>
      </c>
      <c r="M89">
        <f t="shared" si="12"/>
        <v>1</v>
      </c>
      <c r="N89" t="str">
        <f t="shared" si="10"/>
        <v>TP</v>
      </c>
    </row>
    <row r="90" spans="1:14" x14ac:dyDescent="0.3">
      <c r="A90">
        <v>0</v>
      </c>
      <c r="B90">
        <v>1.1960207441678836</v>
      </c>
      <c r="C90">
        <v>-1.6</v>
      </c>
      <c r="D90">
        <v>2.75</v>
      </c>
      <c r="E90">
        <v>100</v>
      </c>
      <c r="F90">
        <v>-90</v>
      </c>
      <c r="G90">
        <v>0.60844334427391233</v>
      </c>
      <c r="H90">
        <v>0.39155665572608767</v>
      </c>
      <c r="I90">
        <f t="shared" si="7"/>
        <v>246.6274930269494</v>
      </c>
      <c r="J90">
        <f t="shared" si="8"/>
        <v>347.88408658650894</v>
      </c>
      <c r="K90">
        <f t="shared" si="11"/>
        <v>13.842527123069914</v>
      </c>
      <c r="L90">
        <f t="shared" si="9"/>
        <v>1419.6885550432539</v>
      </c>
      <c r="M90">
        <f t="shared" si="12"/>
        <v>1</v>
      </c>
      <c r="N90" t="str">
        <f t="shared" si="10"/>
        <v>FN</v>
      </c>
    </row>
    <row r="91" spans="1:14" x14ac:dyDescent="0.3">
      <c r="A91">
        <v>0</v>
      </c>
      <c r="B91">
        <v>1.1960207441678836</v>
      </c>
      <c r="C91">
        <v>-1.6</v>
      </c>
      <c r="D91">
        <v>2.75</v>
      </c>
      <c r="E91">
        <v>0</v>
      </c>
      <c r="F91">
        <v>-10</v>
      </c>
      <c r="G91">
        <v>0.38419903534316502</v>
      </c>
      <c r="H91">
        <v>0.61580096465683498</v>
      </c>
      <c r="I91">
        <f t="shared" si="7"/>
        <v>0</v>
      </c>
      <c r="J91">
        <f t="shared" si="8"/>
        <v>25.127005037389367</v>
      </c>
      <c r="K91">
        <f t="shared" si="11"/>
        <v>-15.473233940961524</v>
      </c>
      <c r="L91">
        <f t="shared" si="9"/>
        <v>69.939662399989032</v>
      </c>
      <c r="M91">
        <f t="shared" si="12"/>
        <v>0</v>
      </c>
      <c r="N91" t="str">
        <f t="shared" si="10"/>
        <v>TN</v>
      </c>
    </row>
    <row r="92" spans="1:14" x14ac:dyDescent="0.3">
      <c r="A92">
        <v>1</v>
      </c>
      <c r="B92">
        <v>1.1960207441678836</v>
      </c>
      <c r="C92">
        <v>-1.6</v>
      </c>
      <c r="D92">
        <v>2.75</v>
      </c>
      <c r="E92">
        <v>10</v>
      </c>
      <c r="F92">
        <v>0</v>
      </c>
      <c r="G92">
        <v>0.38419903534316502</v>
      </c>
      <c r="H92">
        <v>0.61580096465683498</v>
      </c>
      <c r="I92">
        <f t="shared" si="7"/>
        <v>15.704378148368352</v>
      </c>
      <c r="J92">
        <f t="shared" si="8"/>
        <v>0</v>
      </c>
      <c r="K92">
        <f t="shared" si="11"/>
        <v>6.0336069352674011</v>
      </c>
      <c r="L92">
        <f t="shared" si="9"/>
        <v>892.20701323152105</v>
      </c>
      <c r="M92">
        <f t="shared" si="12"/>
        <v>1</v>
      </c>
      <c r="N92" t="str">
        <f t="shared" si="10"/>
        <v>TP</v>
      </c>
    </row>
    <row r="93" spans="1:14" x14ac:dyDescent="0.3">
      <c r="A93">
        <v>1</v>
      </c>
      <c r="B93">
        <v>1.1960207441678836</v>
      </c>
      <c r="C93">
        <v>-1.6</v>
      </c>
      <c r="D93">
        <v>3.1</v>
      </c>
      <c r="E93">
        <v>70</v>
      </c>
      <c r="F93">
        <v>-50</v>
      </c>
      <c r="G93">
        <v>0.60844334427391233</v>
      </c>
      <c r="H93">
        <v>0.39155665572608767</v>
      </c>
      <c r="I93">
        <f t="shared" si="7"/>
        <v>160.98133731857229</v>
      </c>
      <c r="J93">
        <f t="shared" si="8"/>
        <v>172.23577024121218</v>
      </c>
      <c r="K93">
        <f t="shared" si="11"/>
        <v>30.507961051743038</v>
      </c>
      <c r="L93">
        <f t="shared" si="9"/>
        <v>2953.2908366998881</v>
      </c>
      <c r="M93">
        <f t="shared" si="12"/>
        <v>1</v>
      </c>
      <c r="N93" t="str">
        <f t="shared" si="10"/>
        <v>TP</v>
      </c>
    </row>
    <row r="94" spans="1:14" x14ac:dyDescent="0.3">
      <c r="A94">
        <v>0</v>
      </c>
      <c r="B94">
        <v>1.1960207441678836</v>
      </c>
      <c r="C94">
        <v>-1.6</v>
      </c>
      <c r="D94">
        <v>3.1</v>
      </c>
      <c r="E94">
        <v>10</v>
      </c>
      <c r="F94">
        <v>-10</v>
      </c>
      <c r="G94">
        <v>0.60844334427391233</v>
      </c>
      <c r="H94">
        <v>0.39155665572608767</v>
      </c>
      <c r="I94">
        <f t="shared" si="7"/>
        <v>15.704378148368352</v>
      </c>
      <c r="J94">
        <f t="shared" si="8"/>
        <v>25.127005037389367</v>
      </c>
      <c r="K94">
        <f t="shared" si="11"/>
        <v>-0.28342170051734783</v>
      </c>
      <c r="L94">
        <f t="shared" si="9"/>
        <v>554.7346642147171</v>
      </c>
      <c r="M94">
        <f t="shared" si="12"/>
        <v>0</v>
      </c>
      <c r="N94" t="str">
        <f t="shared" si="10"/>
        <v>TN</v>
      </c>
    </row>
    <row r="95" spans="1:14" x14ac:dyDescent="0.3">
      <c r="A95">
        <v>1</v>
      </c>
      <c r="B95">
        <v>1.1960207441678836</v>
      </c>
      <c r="C95">
        <v>-1.6</v>
      </c>
      <c r="D95">
        <v>4</v>
      </c>
      <c r="E95">
        <v>180</v>
      </c>
      <c r="F95">
        <v>-90</v>
      </c>
      <c r="G95">
        <v>0.56330583577691229</v>
      </c>
      <c r="H95">
        <v>0.43669416422308771</v>
      </c>
      <c r="I95">
        <f t="shared" si="7"/>
        <v>498.1414721148987</v>
      </c>
      <c r="J95">
        <f t="shared" si="8"/>
        <v>347.88408658650894</v>
      </c>
      <c r="K95">
        <f t="shared" si="11"/>
        <v>128.68704784641668</v>
      </c>
      <c r="L95">
        <f t="shared" si="9"/>
        <v>23263.349543034452</v>
      </c>
      <c r="M95">
        <f t="shared" si="12"/>
        <v>1</v>
      </c>
      <c r="N95" t="str">
        <f t="shared" si="10"/>
        <v>TP</v>
      </c>
    </row>
    <row r="96" spans="1:14" x14ac:dyDescent="0.3">
      <c r="A96">
        <v>0</v>
      </c>
      <c r="B96">
        <v>1.1960207441678836</v>
      </c>
      <c r="C96">
        <v>-1.6</v>
      </c>
      <c r="D96">
        <v>4</v>
      </c>
      <c r="E96">
        <v>40</v>
      </c>
      <c r="F96">
        <v>-50</v>
      </c>
      <c r="G96">
        <v>0.38419903534316502</v>
      </c>
      <c r="H96">
        <v>0.61580096465683498</v>
      </c>
      <c r="I96">
        <f t="shared" si="7"/>
        <v>82.432217522931154</v>
      </c>
      <c r="J96">
        <f t="shared" si="8"/>
        <v>172.23577024121218</v>
      </c>
      <c r="K96">
        <f t="shared" si="11"/>
        <v>-74.392575009443362</v>
      </c>
      <c r="L96">
        <f t="shared" si="9"/>
        <v>2555.9442666555865</v>
      </c>
      <c r="M96">
        <f t="shared" si="12"/>
        <v>0</v>
      </c>
      <c r="N96" t="str">
        <f t="shared" si="10"/>
        <v>TN</v>
      </c>
    </row>
    <row r="97" spans="1:14" x14ac:dyDescent="0.3">
      <c r="A97">
        <v>1</v>
      </c>
      <c r="B97">
        <v>1.1960207441678836</v>
      </c>
      <c r="C97">
        <v>-1.6</v>
      </c>
      <c r="D97">
        <v>4.0999999999999996</v>
      </c>
      <c r="E97">
        <v>20</v>
      </c>
      <c r="F97">
        <v>-10</v>
      </c>
      <c r="G97">
        <v>0.38419903534316502</v>
      </c>
      <c r="H97">
        <v>0.61580096465683498</v>
      </c>
      <c r="I97">
        <f t="shared" si="7"/>
        <v>35.979809832580635</v>
      </c>
      <c r="J97">
        <f t="shared" si="8"/>
        <v>25.127005037389367</v>
      </c>
      <c r="K97">
        <f t="shared" si="11"/>
        <v>-1.64982571145352</v>
      </c>
      <c r="L97">
        <f t="shared" si="9"/>
        <v>492.23642732452441</v>
      </c>
      <c r="M97">
        <f t="shared" si="12"/>
        <v>0</v>
      </c>
      <c r="N97" t="str">
        <f t="shared" si="10"/>
        <v>FP</v>
      </c>
    </row>
    <row r="98" spans="1:14" x14ac:dyDescent="0.3">
      <c r="A98">
        <v>1</v>
      </c>
      <c r="B98">
        <v>1.1960207441678836</v>
      </c>
      <c r="C98">
        <v>-1.6</v>
      </c>
      <c r="D98">
        <v>4.1500000000000004</v>
      </c>
      <c r="E98">
        <v>10</v>
      </c>
      <c r="F98">
        <v>0</v>
      </c>
      <c r="G98">
        <v>0.42913429896650213</v>
      </c>
      <c r="H98">
        <v>0.57086570103349787</v>
      </c>
      <c r="I98">
        <f t="shared" si="7"/>
        <v>15.704378148368352</v>
      </c>
      <c r="J98">
        <f t="shared" si="8"/>
        <v>0</v>
      </c>
      <c r="K98">
        <f t="shared" si="11"/>
        <v>6.7392873074049078</v>
      </c>
      <c r="L98">
        <f t="shared" si="9"/>
        <v>934.8621098745466</v>
      </c>
      <c r="M98">
        <f t="shared" si="12"/>
        <v>1</v>
      </c>
      <c r="N98" t="str">
        <f t="shared" si="10"/>
        <v>TP</v>
      </c>
    </row>
    <row r="99" spans="1:14" x14ac:dyDescent="0.3">
      <c r="A99">
        <v>1</v>
      </c>
      <c r="B99">
        <v>1.1960207441678836</v>
      </c>
      <c r="C99">
        <v>-1.6</v>
      </c>
      <c r="D99">
        <v>4.0999999999999996</v>
      </c>
      <c r="E99">
        <v>30</v>
      </c>
      <c r="F99">
        <v>-10</v>
      </c>
      <c r="G99">
        <v>0.38419903534316502</v>
      </c>
      <c r="H99">
        <v>0.61580096465683498</v>
      </c>
      <c r="I99">
        <f t="shared" si="7"/>
        <v>58.434275299017848</v>
      </c>
      <c r="J99">
        <f t="shared" si="8"/>
        <v>25.127005037389367</v>
      </c>
      <c r="K99">
        <f t="shared" si="11"/>
        <v>6.9771582598980686</v>
      </c>
      <c r="L99">
        <f t="shared" si="9"/>
        <v>949.46474615718159</v>
      </c>
      <c r="M99">
        <f t="shared" si="12"/>
        <v>1</v>
      </c>
      <c r="N99" t="str">
        <f t="shared" si="10"/>
        <v>TP</v>
      </c>
    </row>
    <row r="100" spans="1:14" x14ac:dyDescent="0.3">
      <c r="A100">
        <v>0</v>
      </c>
      <c r="B100">
        <v>1.1960207441678836</v>
      </c>
      <c r="C100">
        <v>-1.6</v>
      </c>
      <c r="D100">
        <v>4.0999999999999996</v>
      </c>
      <c r="E100">
        <v>0</v>
      </c>
      <c r="F100">
        <v>-10</v>
      </c>
      <c r="G100">
        <v>0.38419903534316502</v>
      </c>
      <c r="H100">
        <v>0.61580096465683498</v>
      </c>
      <c r="I100">
        <f t="shared" si="7"/>
        <v>0</v>
      </c>
      <c r="J100">
        <f t="shared" si="8"/>
        <v>25.127005037389367</v>
      </c>
      <c r="K100">
        <f t="shared" si="11"/>
        <v>-15.473233940961524</v>
      </c>
      <c r="L100">
        <f t="shared" si="9"/>
        <v>69.939662399989032</v>
      </c>
      <c r="M100">
        <f t="shared" si="12"/>
        <v>0</v>
      </c>
      <c r="N100" t="str">
        <f t="shared" si="10"/>
        <v>TN</v>
      </c>
    </row>
    <row r="101" spans="1:14" x14ac:dyDescent="0.3">
      <c r="A101">
        <v>0</v>
      </c>
      <c r="B101">
        <v>1.1960207441678836</v>
      </c>
      <c r="C101">
        <v>-1.6</v>
      </c>
      <c r="D101">
        <v>4.0999999999999996</v>
      </c>
      <c r="E101">
        <v>100</v>
      </c>
      <c r="F101">
        <v>-90</v>
      </c>
      <c r="G101">
        <v>0.60844334427391233</v>
      </c>
      <c r="H101">
        <v>0.39155665572608767</v>
      </c>
      <c r="I101">
        <f t="shared" si="7"/>
        <v>246.6274930269494</v>
      </c>
      <c r="J101">
        <f t="shared" si="8"/>
        <v>347.88408658650894</v>
      </c>
      <c r="K101">
        <f t="shared" si="11"/>
        <v>13.842527123069914</v>
      </c>
      <c r="L101">
        <f t="shared" si="9"/>
        <v>1419.6885550432539</v>
      </c>
      <c r="M101">
        <f t="shared" si="12"/>
        <v>1</v>
      </c>
      <c r="N101" t="str">
        <f t="shared" si="10"/>
        <v>FN</v>
      </c>
    </row>
    <row r="102" spans="1:14" x14ac:dyDescent="0.3">
      <c r="A102">
        <v>0</v>
      </c>
      <c r="B102">
        <v>1.1960207441678836</v>
      </c>
      <c r="C102">
        <v>-1.6</v>
      </c>
      <c r="D102">
        <v>1</v>
      </c>
      <c r="E102">
        <v>40</v>
      </c>
      <c r="F102">
        <v>-50</v>
      </c>
      <c r="G102">
        <v>0.60844334427391233</v>
      </c>
      <c r="H102">
        <v>0.39155665572608767</v>
      </c>
      <c r="I102">
        <f t="shared" si="7"/>
        <v>82.432217522931154</v>
      </c>
      <c r="J102">
        <f t="shared" si="8"/>
        <v>172.23577024121218</v>
      </c>
      <c r="K102">
        <f t="shared" si="11"/>
        <v>-17.284728086489018</v>
      </c>
      <c r="L102">
        <f t="shared" si="9"/>
        <v>42.922145451618903</v>
      </c>
      <c r="M102">
        <f t="shared" si="12"/>
        <v>0</v>
      </c>
      <c r="N102" t="str">
        <f t="shared" si="10"/>
        <v>TN</v>
      </c>
    </row>
    <row r="103" spans="1:14" x14ac:dyDescent="0.3">
      <c r="A103">
        <v>1</v>
      </c>
      <c r="B103">
        <v>1.1960207441678836</v>
      </c>
      <c r="C103">
        <v>-1.6</v>
      </c>
      <c r="D103">
        <v>0.98</v>
      </c>
      <c r="E103">
        <v>10</v>
      </c>
      <c r="F103">
        <v>-10</v>
      </c>
      <c r="G103">
        <v>0.60844334427391233</v>
      </c>
      <c r="H103">
        <v>0.39155665572608767</v>
      </c>
      <c r="I103">
        <f t="shared" si="7"/>
        <v>15.704378148368352</v>
      </c>
      <c r="J103">
        <f t="shared" si="8"/>
        <v>25.127005037389367</v>
      </c>
      <c r="K103">
        <f t="shared" si="11"/>
        <v>-0.28342170051734783</v>
      </c>
      <c r="L103">
        <f t="shared" si="9"/>
        <v>554.7346642147171</v>
      </c>
      <c r="M103">
        <f t="shared" si="12"/>
        <v>0</v>
      </c>
      <c r="N103" t="str">
        <f t="shared" si="10"/>
        <v>FP</v>
      </c>
    </row>
    <row r="104" spans="1:14" x14ac:dyDescent="0.3">
      <c r="A104">
        <v>1</v>
      </c>
      <c r="B104">
        <v>1.1960207441678836</v>
      </c>
      <c r="C104">
        <v>-1.6</v>
      </c>
      <c r="D104">
        <v>1.34</v>
      </c>
      <c r="E104">
        <v>180</v>
      </c>
      <c r="F104">
        <v>-90</v>
      </c>
      <c r="G104">
        <v>0.56330583577691229</v>
      </c>
      <c r="H104">
        <v>0.43669416422308771</v>
      </c>
      <c r="I104">
        <f t="shared" si="7"/>
        <v>498.1414721148987</v>
      </c>
      <c r="J104">
        <f t="shared" si="8"/>
        <v>347.88408658650894</v>
      </c>
      <c r="K104">
        <f t="shared" si="11"/>
        <v>128.68704784641668</v>
      </c>
      <c r="L104">
        <f t="shared" si="9"/>
        <v>23263.349543034452</v>
      </c>
      <c r="M104">
        <f t="shared" si="12"/>
        <v>1</v>
      </c>
      <c r="N104" t="str">
        <f t="shared" si="10"/>
        <v>TP</v>
      </c>
    </row>
    <row r="105" spans="1:14" x14ac:dyDescent="0.3">
      <c r="A105">
        <v>1</v>
      </c>
      <c r="B105">
        <v>1.1960207441678836</v>
      </c>
      <c r="C105">
        <v>-1.6</v>
      </c>
      <c r="D105">
        <v>1.24</v>
      </c>
      <c r="E105">
        <v>70</v>
      </c>
      <c r="F105">
        <v>-50</v>
      </c>
      <c r="G105">
        <v>0.38419903534316502</v>
      </c>
      <c r="H105">
        <v>0.61580096465683498</v>
      </c>
      <c r="I105">
        <f t="shared" si="7"/>
        <v>160.98133731857229</v>
      </c>
      <c r="J105">
        <f t="shared" si="8"/>
        <v>172.23577024121218</v>
      </c>
      <c r="K105">
        <f t="shared" si="11"/>
        <v>-44.214078956903329</v>
      </c>
      <c r="L105">
        <f t="shared" si="9"/>
        <v>415.25682724259872</v>
      </c>
      <c r="M105">
        <f t="shared" si="12"/>
        <v>0</v>
      </c>
      <c r="N105" t="str">
        <f t="shared" si="10"/>
        <v>FP</v>
      </c>
    </row>
    <row r="106" spans="1:14" x14ac:dyDescent="0.3">
      <c r="A106">
        <v>0</v>
      </c>
      <c r="B106">
        <v>1.1960207441678836</v>
      </c>
      <c r="C106">
        <v>-1.6</v>
      </c>
      <c r="D106">
        <v>1.24</v>
      </c>
      <c r="E106">
        <v>0</v>
      </c>
      <c r="F106">
        <v>-10</v>
      </c>
      <c r="G106">
        <v>0.38419903534316502</v>
      </c>
      <c r="H106">
        <v>0.61580096465683498</v>
      </c>
      <c r="I106">
        <f t="shared" si="7"/>
        <v>0</v>
      </c>
      <c r="J106">
        <f t="shared" si="8"/>
        <v>25.127005037389367</v>
      </c>
      <c r="K106">
        <f t="shared" si="11"/>
        <v>-15.473233940961524</v>
      </c>
      <c r="L106">
        <f t="shared" si="9"/>
        <v>69.939662399989032</v>
      </c>
      <c r="M106">
        <f t="shared" si="12"/>
        <v>0</v>
      </c>
      <c r="N106" t="str">
        <f t="shared" si="10"/>
        <v>TN</v>
      </c>
    </row>
    <row r="107" spans="1:14" x14ac:dyDescent="0.3">
      <c r="A107">
        <v>0</v>
      </c>
      <c r="B107">
        <v>1.1960207441678836</v>
      </c>
      <c r="C107">
        <v>-1.6</v>
      </c>
      <c r="D107">
        <v>1.24</v>
      </c>
      <c r="E107">
        <v>50</v>
      </c>
      <c r="F107">
        <v>-50</v>
      </c>
      <c r="G107">
        <v>0.38419903534316502</v>
      </c>
      <c r="H107">
        <v>0.61580096465683498</v>
      </c>
      <c r="I107">
        <f t="shared" si="7"/>
        <v>107.6473564007576</v>
      </c>
      <c r="J107">
        <f t="shared" si="8"/>
        <v>172.23577024121218</v>
      </c>
      <c r="K107">
        <f t="shared" si="11"/>
        <v>-64.704942976538504</v>
      </c>
      <c r="L107">
        <f t="shared" si="9"/>
        <v>1670.251899172931</v>
      </c>
      <c r="M107">
        <f t="shared" si="12"/>
        <v>0</v>
      </c>
      <c r="N107" t="str">
        <f t="shared" si="10"/>
        <v>TN</v>
      </c>
    </row>
    <row r="108" spans="1:14" x14ac:dyDescent="0.3">
      <c r="A108">
        <v>1</v>
      </c>
      <c r="B108">
        <v>1.1960207441678836</v>
      </c>
      <c r="C108">
        <v>-1.6</v>
      </c>
      <c r="D108">
        <v>1.06</v>
      </c>
      <c r="E108">
        <v>180</v>
      </c>
      <c r="F108">
        <v>-90</v>
      </c>
      <c r="G108">
        <v>0.56330583577691229</v>
      </c>
      <c r="H108">
        <v>0.43669416422308771</v>
      </c>
      <c r="I108">
        <f t="shared" si="7"/>
        <v>498.1414721148987</v>
      </c>
      <c r="J108">
        <f t="shared" si="8"/>
        <v>347.88408658650894</v>
      </c>
      <c r="K108">
        <f t="shared" si="11"/>
        <v>128.68704784641668</v>
      </c>
      <c r="L108">
        <f t="shared" si="9"/>
        <v>23263.349543034452</v>
      </c>
      <c r="M108">
        <f t="shared" si="12"/>
        <v>1</v>
      </c>
      <c r="N108" t="str">
        <f t="shared" si="10"/>
        <v>TP</v>
      </c>
    </row>
    <row r="109" spans="1:14" x14ac:dyDescent="0.3">
      <c r="A109">
        <v>1</v>
      </c>
      <c r="B109">
        <v>1.1960207441678836</v>
      </c>
      <c r="C109">
        <v>-1.6</v>
      </c>
      <c r="D109">
        <v>1.06</v>
      </c>
      <c r="E109">
        <v>10</v>
      </c>
      <c r="F109">
        <v>0</v>
      </c>
      <c r="G109">
        <v>0.38419903534316502</v>
      </c>
      <c r="H109">
        <v>0.61580096465683498</v>
      </c>
      <c r="I109">
        <f t="shared" si="7"/>
        <v>15.704378148368352</v>
      </c>
      <c r="J109">
        <f t="shared" si="8"/>
        <v>0</v>
      </c>
      <c r="K109">
        <f t="shared" si="11"/>
        <v>6.0336069352674011</v>
      </c>
      <c r="L109">
        <f t="shared" si="9"/>
        <v>892.20701323152105</v>
      </c>
      <c r="M109">
        <f t="shared" si="12"/>
        <v>1</v>
      </c>
      <c r="N109" t="str">
        <f t="shared" si="10"/>
        <v>TP</v>
      </c>
    </row>
    <row r="110" spans="1:14" x14ac:dyDescent="0.3">
      <c r="A110">
        <v>0</v>
      </c>
      <c r="B110">
        <v>1.1960207441678836</v>
      </c>
      <c r="C110">
        <v>-1.6</v>
      </c>
      <c r="D110">
        <v>1.06</v>
      </c>
      <c r="E110">
        <v>10</v>
      </c>
      <c r="F110">
        <v>-10</v>
      </c>
      <c r="G110">
        <v>0.60844334427391233</v>
      </c>
      <c r="H110">
        <v>0.39155665572608767</v>
      </c>
      <c r="I110">
        <f t="shared" si="7"/>
        <v>15.704378148368352</v>
      </c>
      <c r="J110">
        <f t="shared" si="8"/>
        <v>25.127005037389367</v>
      </c>
      <c r="K110">
        <f t="shared" si="11"/>
        <v>-0.28342170051734783</v>
      </c>
      <c r="L110">
        <f t="shared" si="9"/>
        <v>554.7346642147171</v>
      </c>
      <c r="M110">
        <f t="shared" si="12"/>
        <v>0</v>
      </c>
      <c r="N110" t="str">
        <f t="shared" si="10"/>
        <v>TN</v>
      </c>
    </row>
    <row r="111" spans="1:14" x14ac:dyDescent="0.3">
      <c r="A111">
        <v>0</v>
      </c>
      <c r="B111">
        <v>1.1960207441678836</v>
      </c>
      <c r="C111">
        <v>-1.6</v>
      </c>
      <c r="D111">
        <v>1.06</v>
      </c>
      <c r="E111">
        <v>90</v>
      </c>
      <c r="F111">
        <v>-90</v>
      </c>
      <c r="G111">
        <v>0.38419903534316502</v>
      </c>
      <c r="H111">
        <v>0.61580096465683498</v>
      </c>
      <c r="I111">
        <f t="shared" si="7"/>
        <v>217.42755411656807</v>
      </c>
      <c r="J111">
        <f t="shared" si="8"/>
        <v>347.88408658650894</v>
      </c>
      <c r="K111">
        <f t="shared" si="11"/>
        <v>-130.69189956012485</v>
      </c>
      <c r="L111">
        <f t="shared" si="9"/>
        <v>11418.134636963925</v>
      </c>
      <c r="M111">
        <f t="shared" si="12"/>
        <v>0</v>
      </c>
      <c r="N111" t="str">
        <f t="shared" si="10"/>
        <v>TN</v>
      </c>
    </row>
    <row r="112" spans="1:14" x14ac:dyDescent="0.3">
      <c r="A112">
        <v>1</v>
      </c>
      <c r="B112">
        <v>1.1960207441678836</v>
      </c>
      <c r="C112">
        <v>-1.6</v>
      </c>
      <c r="D112">
        <v>1.2</v>
      </c>
      <c r="E112">
        <v>70</v>
      </c>
      <c r="F112">
        <v>-50</v>
      </c>
      <c r="G112">
        <v>0.38419903534316502</v>
      </c>
      <c r="H112">
        <v>0.61580096465683498</v>
      </c>
      <c r="I112">
        <f t="shared" si="7"/>
        <v>160.98133731857229</v>
      </c>
      <c r="J112">
        <f t="shared" si="8"/>
        <v>172.23577024121218</v>
      </c>
      <c r="K112">
        <f t="shared" si="11"/>
        <v>-44.214078956903329</v>
      </c>
      <c r="L112">
        <f t="shared" si="9"/>
        <v>415.25682724259872</v>
      </c>
      <c r="M112">
        <f t="shared" si="12"/>
        <v>0</v>
      </c>
      <c r="N112" t="str">
        <f t="shared" si="10"/>
        <v>FP</v>
      </c>
    </row>
    <row r="113" spans="1:14" x14ac:dyDescent="0.3">
      <c r="A113">
        <v>0</v>
      </c>
      <c r="B113">
        <v>1.1960207441678836</v>
      </c>
      <c r="C113">
        <v>-1.6</v>
      </c>
      <c r="D113">
        <v>1.2</v>
      </c>
      <c r="E113">
        <v>40</v>
      </c>
      <c r="F113">
        <v>-50</v>
      </c>
      <c r="G113">
        <v>0.38419903534316502</v>
      </c>
      <c r="H113">
        <v>0.61580096465683498</v>
      </c>
      <c r="I113">
        <f t="shared" si="7"/>
        <v>82.432217522931154</v>
      </c>
      <c r="J113">
        <f t="shared" si="8"/>
        <v>172.23577024121218</v>
      </c>
      <c r="K113">
        <f t="shared" si="11"/>
        <v>-74.392575009443362</v>
      </c>
      <c r="L113">
        <f t="shared" si="9"/>
        <v>2555.9442666555865</v>
      </c>
      <c r="M113">
        <f t="shared" si="12"/>
        <v>0</v>
      </c>
      <c r="N113" t="str">
        <f t="shared" si="10"/>
        <v>TN</v>
      </c>
    </row>
    <row r="114" spans="1:14" x14ac:dyDescent="0.3">
      <c r="A114">
        <v>1</v>
      </c>
      <c r="B114">
        <v>1.1960207441678836</v>
      </c>
      <c r="C114">
        <v>-1.6</v>
      </c>
      <c r="D114">
        <v>1.26</v>
      </c>
      <c r="E114">
        <v>30</v>
      </c>
      <c r="F114">
        <v>-10</v>
      </c>
      <c r="G114">
        <v>0.38419903534316502</v>
      </c>
      <c r="H114">
        <v>0.61580096465683498</v>
      </c>
      <c r="I114">
        <f t="shared" si="7"/>
        <v>58.434275299017848</v>
      </c>
      <c r="J114">
        <f t="shared" si="8"/>
        <v>25.127005037389367</v>
      </c>
      <c r="K114">
        <f t="shared" si="11"/>
        <v>6.9771582598980686</v>
      </c>
      <c r="L114">
        <f t="shared" si="9"/>
        <v>949.46474615718159</v>
      </c>
      <c r="M114">
        <f t="shared" si="12"/>
        <v>1</v>
      </c>
      <c r="N114" t="str">
        <f t="shared" si="10"/>
        <v>TP</v>
      </c>
    </row>
    <row r="115" spans="1:14" x14ac:dyDescent="0.3">
      <c r="A115">
        <v>1</v>
      </c>
      <c r="B115">
        <v>1.1960207441678836</v>
      </c>
      <c r="C115">
        <v>-1.6</v>
      </c>
      <c r="D115">
        <v>1.4</v>
      </c>
      <c r="E115">
        <v>70</v>
      </c>
      <c r="F115">
        <v>-50</v>
      </c>
      <c r="G115">
        <v>0.60844334427391233</v>
      </c>
      <c r="H115">
        <v>0.39155665572608767</v>
      </c>
      <c r="I115">
        <f t="shared" si="7"/>
        <v>160.98133731857229</v>
      </c>
      <c r="J115">
        <f t="shared" si="8"/>
        <v>172.23577024121218</v>
      </c>
      <c r="K115">
        <f t="shared" si="11"/>
        <v>30.507961051743038</v>
      </c>
      <c r="L115">
        <f t="shared" si="9"/>
        <v>2953.2908366998881</v>
      </c>
      <c r="M115">
        <f t="shared" si="12"/>
        <v>1</v>
      </c>
      <c r="N115" t="str">
        <f t="shared" si="10"/>
        <v>TP</v>
      </c>
    </row>
    <row r="116" spans="1:14" x14ac:dyDescent="0.3">
      <c r="A116">
        <v>0</v>
      </c>
      <c r="B116">
        <v>1.1960207441678836</v>
      </c>
      <c r="C116">
        <v>-1.6</v>
      </c>
      <c r="D116">
        <v>1.4</v>
      </c>
      <c r="E116">
        <v>80</v>
      </c>
      <c r="F116">
        <v>-90</v>
      </c>
      <c r="G116">
        <v>0.38419903534316502</v>
      </c>
      <c r="H116">
        <v>0.61580096465683498</v>
      </c>
      <c r="I116">
        <f t="shared" si="7"/>
        <v>188.85787660819494</v>
      </c>
      <c r="J116">
        <f t="shared" si="8"/>
        <v>347.88408658650894</v>
      </c>
      <c r="K116">
        <f t="shared" si="11"/>
        <v>-141.66834209890715</v>
      </c>
      <c r="L116">
        <f t="shared" si="9"/>
        <v>13884.407214907907</v>
      </c>
      <c r="M116">
        <f t="shared" si="12"/>
        <v>0</v>
      </c>
      <c r="N116" t="str">
        <f t="shared" si="10"/>
        <v>TN</v>
      </c>
    </row>
    <row r="117" spans="1:14" x14ac:dyDescent="0.3">
      <c r="A117">
        <v>0</v>
      </c>
      <c r="B117">
        <v>1.1960207441678836</v>
      </c>
      <c r="C117">
        <v>-1.6</v>
      </c>
      <c r="D117">
        <v>1.4</v>
      </c>
      <c r="E117">
        <v>50</v>
      </c>
      <c r="F117">
        <v>-50</v>
      </c>
      <c r="G117">
        <v>0.60844334427391233</v>
      </c>
      <c r="H117">
        <v>0.39155665572608767</v>
      </c>
      <c r="I117">
        <f t="shared" si="7"/>
        <v>107.6473564007576</v>
      </c>
      <c r="J117">
        <f t="shared" si="8"/>
        <v>172.23577024121218</v>
      </c>
      <c r="K117">
        <f t="shared" si="11"/>
        <v>-1.9427446613331512</v>
      </c>
      <c r="L117">
        <f t="shared" si="9"/>
        <v>479.32459376907536</v>
      </c>
      <c r="M117">
        <f t="shared" si="12"/>
        <v>0</v>
      </c>
      <c r="N117" t="str">
        <f t="shared" si="10"/>
        <v>TN</v>
      </c>
    </row>
    <row r="118" spans="1:14" x14ac:dyDescent="0.3">
      <c r="A118">
        <v>1</v>
      </c>
      <c r="B118">
        <v>1.1960207441678836</v>
      </c>
      <c r="C118">
        <v>-1.6</v>
      </c>
      <c r="D118">
        <v>1.38</v>
      </c>
      <c r="E118">
        <v>30</v>
      </c>
      <c r="F118">
        <v>-10</v>
      </c>
      <c r="G118">
        <v>0.38419903534316502</v>
      </c>
      <c r="H118">
        <v>0.61580096465683498</v>
      </c>
      <c r="I118">
        <f t="shared" si="7"/>
        <v>58.434275299017848</v>
      </c>
      <c r="J118">
        <f t="shared" si="8"/>
        <v>25.127005037389367</v>
      </c>
      <c r="K118">
        <f t="shared" si="11"/>
        <v>6.9771582598980686</v>
      </c>
      <c r="L118">
        <f t="shared" si="9"/>
        <v>949.46474615718159</v>
      </c>
      <c r="M118">
        <f t="shared" si="12"/>
        <v>1</v>
      </c>
      <c r="N118" t="str">
        <f t="shared" si="10"/>
        <v>TP</v>
      </c>
    </row>
    <row r="119" spans="1:14" x14ac:dyDescent="0.3">
      <c r="A119">
        <v>1</v>
      </c>
      <c r="B119">
        <v>1.1960207441678836</v>
      </c>
      <c r="C119">
        <v>-1.6</v>
      </c>
      <c r="D119">
        <v>1.58</v>
      </c>
      <c r="E119">
        <v>100</v>
      </c>
      <c r="F119">
        <v>-90</v>
      </c>
      <c r="G119">
        <v>0.60844334427391233</v>
      </c>
      <c r="H119">
        <v>0.39155665572608767</v>
      </c>
      <c r="I119">
        <f t="shared" si="7"/>
        <v>246.6274930269494</v>
      </c>
      <c r="J119">
        <f t="shared" si="8"/>
        <v>347.88408658650894</v>
      </c>
      <c r="K119">
        <f t="shared" si="11"/>
        <v>13.842527123069914</v>
      </c>
      <c r="L119">
        <f t="shared" si="9"/>
        <v>1419.6885550432539</v>
      </c>
      <c r="M119">
        <f t="shared" si="12"/>
        <v>1</v>
      </c>
      <c r="N119" t="str">
        <f t="shared" si="10"/>
        <v>TP</v>
      </c>
    </row>
    <row r="120" spans="1:14" x14ac:dyDescent="0.3">
      <c r="A120">
        <v>1</v>
      </c>
      <c r="B120">
        <v>1.1960207441678836</v>
      </c>
      <c r="C120">
        <v>-1.6</v>
      </c>
      <c r="D120">
        <v>1.62</v>
      </c>
      <c r="E120">
        <v>20</v>
      </c>
      <c r="F120">
        <v>-10</v>
      </c>
      <c r="G120">
        <v>0.38419903534316502</v>
      </c>
      <c r="H120">
        <v>0.61580096465683498</v>
      </c>
      <c r="I120">
        <f t="shared" si="7"/>
        <v>35.979809832580635</v>
      </c>
      <c r="J120">
        <f t="shared" si="8"/>
        <v>25.127005037389367</v>
      </c>
      <c r="K120">
        <f t="shared" si="11"/>
        <v>-1.64982571145352</v>
      </c>
      <c r="L120">
        <f t="shared" si="9"/>
        <v>492.23642732452441</v>
      </c>
      <c r="M120">
        <f t="shared" si="12"/>
        <v>0</v>
      </c>
      <c r="N120" t="str">
        <f t="shared" si="10"/>
        <v>FP</v>
      </c>
    </row>
    <row r="121" spans="1:14" x14ac:dyDescent="0.3">
      <c r="A121">
        <v>0</v>
      </c>
      <c r="B121">
        <v>1.1960207441678836</v>
      </c>
      <c r="C121">
        <v>-1.6</v>
      </c>
      <c r="D121">
        <v>1.62</v>
      </c>
      <c r="E121">
        <v>20</v>
      </c>
      <c r="F121">
        <v>-10</v>
      </c>
      <c r="G121">
        <v>0.38419903534316502</v>
      </c>
      <c r="H121">
        <v>0.61580096465683498</v>
      </c>
      <c r="I121">
        <f t="shared" si="7"/>
        <v>35.979809832580635</v>
      </c>
      <c r="J121">
        <f t="shared" si="8"/>
        <v>25.127005037389367</v>
      </c>
      <c r="K121">
        <f t="shared" si="11"/>
        <v>-1.64982571145352</v>
      </c>
      <c r="L121">
        <f t="shared" si="9"/>
        <v>492.23642732452441</v>
      </c>
      <c r="M121">
        <f t="shared" si="12"/>
        <v>0</v>
      </c>
      <c r="N121" t="str">
        <f t="shared" si="10"/>
        <v>TN</v>
      </c>
    </row>
    <row r="122" spans="1:14" x14ac:dyDescent="0.3">
      <c r="A122">
        <v>0</v>
      </c>
      <c r="B122">
        <v>1.1960207441678836</v>
      </c>
      <c r="C122">
        <v>-1.6</v>
      </c>
      <c r="D122">
        <v>1.62</v>
      </c>
      <c r="E122">
        <v>90</v>
      </c>
      <c r="F122">
        <v>-90</v>
      </c>
      <c r="G122">
        <v>0.60844334427391233</v>
      </c>
      <c r="H122">
        <v>0.39155665572608767</v>
      </c>
      <c r="I122">
        <f t="shared" si="7"/>
        <v>217.42755411656807</v>
      </c>
      <c r="J122">
        <f t="shared" si="8"/>
        <v>347.88408658650894</v>
      </c>
      <c r="K122">
        <f t="shared" si="11"/>
        <v>-3.9239813601564322</v>
      </c>
      <c r="L122">
        <f t="shared" si="9"/>
        <v>396.49754902773952</v>
      </c>
      <c r="M122">
        <f t="shared" si="12"/>
        <v>0</v>
      </c>
      <c r="N122" t="str">
        <f t="shared" si="10"/>
        <v>TN</v>
      </c>
    </row>
    <row r="123" spans="1:14" x14ac:dyDescent="0.3">
      <c r="A123">
        <v>1</v>
      </c>
      <c r="B123">
        <v>1.1960207441678836</v>
      </c>
      <c r="C123">
        <v>-1.6</v>
      </c>
      <c r="D123">
        <v>1.6</v>
      </c>
      <c r="E123">
        <v>30</v>
      </c>
      <c r="F123">
        <v>-10</v>
      </c>
      <c r="G123">
        <v>0.38419903534316502</v>
      </c>
      <c r="H123">
        <v>0.61580096465683498</v>
      </c>
      <c r="I123">
        <f t="shared" si="7"/>
        <v>58.434275299017848</v>
      </c>
      <c r="J123">
        <f t="shared" si="8"/>
        <v>25.127005037389367</v>
      </c>
      <c r="K123">
        <f t="shared" si="11"/>
        <v>6.9771582598980686</v>
      </c>
      <c r="L123">
        <f t="shared" si="9"/>
        <v>949.46474615718159</v>
      </c>
      <c r="M123">
        <f t="shared" si="12"/>
        <v>1</v>
      </c>
      <c r="N123" t="str">
        <f t="shared" si="10"/>
        <v>TP</v>
      </c>
    </row>
    <row r="124" spans="1:14" x14ac:dyDescent="0.3">
      <c r="A124">
        <v>1</v>
      </c>
      <c r="B124">
        <v>1.1960207441678836</v>
      </c>
      <c r="C124">
        <v>-1.6</v>
      </c>
      <c r="D124">
        <v>1.5</v>
      </c>
      <c r="E124">
        <v>60</v>
      </c>
      <c r="F124">
        <v>-50</v>
      </c>
      <c r="G124">
        <v>0.38419903534316502</v>
      </c>
      <c r="H124">
        <v>0.61580096465683498</v>
      </c>
      <c r="I124">
        <f t="shared" si="7"/>
        <v>133.87694139177151</v>
      </c>
      <c r="J124">
        <f t="shared" si="8"/>
        <v>172.23577024121218</v>
      </c>
      <c r="K124">
        <f t="shared" si="11"/>
        <v>-54.627561725539401</v>
      </c>
      <c r="L124">
        <f t="shared" si="9"/>
        <v>948.10625922296504</v>
      </c>
      <c r="M124">
        <f t="shared" si="12"/>
        <v>0</v>
      </c>
      <c r="N124" t="str">
        <f t="shared" si="10"/>
        <v>FP</v>
      </c>
    </row>
    <row r="125" spans="1:14" x14ac:dyDescent="0.3">
      <c r="A125">
        <v>1</v>
      </c>
      <c r="B125">
        <v>1.1960207441678836</v>
      </c>
      <c r="C125">
        <v>-1.6</v>
      </c>
      <c r="D125">
        <v>1.54</v>
      </c>
      <c r="E125">
        <v>20</v>
      </c>
      <c r="F125">
        <v>-10</v>
      </c>
      <c r="G125">
        <v>0.38419903534316502</v>
      </c>
      <c r="H125">
        <v>0.61580096465683498</v>
      </c>
      <c r="I125">
        <f t="shared" si="7"/>
        <v>35.979809832580635</v>
      </c>
      <c r="J125">
        <f t="shared" si="8"/>
        <v>25.127005037389367</v>
      </c>
      <c r="K125">
        <f t="shared" si="11"/>
        <v>-1.64982571145352</v>
      </c>
      <c r="L125">
        <f t="shared" si="9"/>
        <v>492.23642732452441</v>
      </c>
      <c r="M125">
        <f t="shared" si="12"/>
        <v>0</v>
      </c>
      <c r="N125" t="str">
        <f t="shared" si="10"/>
        <v>FP</v>
      </c>
    </row>
    <row r="126" spans="1:14" x14ac:dyDescent="0.3">
      <c r="A126">
        <v>0</v>
      </c>
      <c r="B126">
        <v>1.1960207441678836</v>
      </c>
      <c r="C126">
        <v>-1.6</v>
      </c>
      <c r="D126">
        <v>1.54</v>
      </c>
      <c r="E126">
        <v>80</v>
      </c>
      <c r="F126">
        <v>-90</v>
      </c>
      <c r="G126">
        <v>0.38419903534316502</v>
      </c>
      <c r="H126">
        <v>0.61580096465683498</v>
      </c>
      <c r="I126">
        <f t="shared" si="7"/>
        <v>188.85787660819494</v>
      </c>
      <c r="J126">
        <f t="shared" si="8"/>
        <v>347.88408658650894</v>
      </c>
      <c r="K126">
        <f t="shared" si="11"/>
        <v>-141.66834209890715</v>
      </c>
      <c r="L126">
        <f t="shared" si="9"/>
        <v>13884.407214907907</v>
      </c>
      <c r="M126">
        <f t="shared" si="12"/>
        <v>0</v>
      </c>
      <c r="N126" t="str">
        <f t="shared" si="10"/>
        <v>TN</v>
      </c>
    </row>
    <row r="127" spans="1:14" x14ac:dyDescent="0.3">
      <c r="A127">
        <v>1</v>
      </c>
      <c r="B127">
        <v>1.1960207441678836</v>
      </c>
      <c r="C127">
        <v>-1.6</v>
      </c>
      <c r="D127">
        <v>1.66</v>
      </c>
      <c r="E127">
        <v>60</v>
      </c>
      <c r="F127">
        <v>-50</v>
      </c>
      <c r="G127">
        <v>0.38419903534316502</v>
      </c>
      <c r="H127">
        <v>0.61580096465683498</v>
      </c>
      <c r="I127">
        <f t="shared" si="7"/>
        <v>133.87694139177151</v>
      </c>
      <c r="J127">
        <f t="shared" si="8"/>
        <v>172.23577024121218</v>
      </c>
      <c r="K127">
        <f t="shared" si="11"/>
        <v>-54.627561725539401</v>
      </c>
      <c r="L127">
        <f t="shared" si="9"/>
        <v>948.10625922296504</v>
      </c>
      <c r="M127">
        <f t="shared" si="12"/>
        <v>0</v>
      </c>
      <c r="N127" t="str">
        <f t="shared" si="10"/>
        <v>FP</v>
      </c>
    </row>
    <row r="128" spans="1:14" x14ac:dyDescent="0.3">
      <c r="A128">
        <v>1</v>
      </c>
      <c r="B128">
        <v>1.1960207441678836</v>
      </c>
      <c r="C128">
        <v>-1.6</v>
      </c>
      <c r="D128">
        <v>1.8</v>
      </c>
      <c r="E128">
        <v>70</v>
      </c>
      <c r="F128">
        <v>-50</v>
      </c>
      <c r="G128">
        <v>0.60844334427391233</v>
      </c>
      <c r="H128">
        <v>0.39155665572608767</v>
      </c>
      <c r="I128">
        <f t="shared" si="7"/>
        <v>160.98133731857229</v>
      </c>
      <c r="J128">
        <f t="shared" si="8"/>
        <v>172.23577024121218</v>
      </c>
      <c r="K128">
        <f t="shared" si="11"/>
        <v>30.507961051743038</v>
      </c>
      <c r="L128">
        <f t="shared" si="9"/>
        <v>2953.2908366998881</v>
      </c>
      <c r="M128">
        <f t="shared" si="12"/>
        <v>1</v>
      </c>
      <c r="N128" t="str">
        <f t="shared" si="10"/>
        <v>TP</v>
      </c>
    </row>
    <row r="129" spans="1:14" x14ac:dyDescent="0.3">
      <c r="A129">
        <v>1</v>
      </c>
      <c r="B129">
        <v>1.1960207441678836</v>
      </c>
      <c r="C129">
        <v>-1.6</v>
      </c>
      <c r="D129">
        <v>1.92</v>
      </c>
      <c r="E129">
        <v>60</v>
      </c>
      <c r="F129">
        <v>-50</v>
      </c>
      <c r="G129">
        <v>0.38419903534316502</v>
      </c>
      <c r="H129">
        <v>0.61580096465683498</v>
      </c>
      <c r="I129">
        <f t="shared" si="7"/>
        <v>133.87694139177151</v>
      </c>
      <c r="J129">
        <f t="shared" si="8"/>
        <v>172.23577024121218</v>
      </c>
      <c r="K129">
        <f t="shared" si="11"/>
        <v>-54.627561725539401</v>
      </c>
      <c r="L129">
        <f t="shared" si="9"/>
        <v>948.10625922296504</v>
      </c>
      <c r="M129">
        <f t="shared" si="12"/>
        <v>0</v>
      </c>
      <c r="N129" t="str">
        <f t="shared" si="10"/>
        <v>FP</v>
      </c>
    </row>
    <row r="130" spans="1:14" x14ac:dyDescent="0.3">
      <c r="A130">
        <v>1</v>
      </c>
      <c r="B130">
        <v>1.1960207441678836</v>
      </c>
      <c r="C130">
        <v>-1.6</v>
      </c>
      <c r="D130">
        <v>2.12</v>
      </c>
      <c r="E130">
        <v>100</v>
      </c>
      <c r="F130">
        <v>-90</v>
      </c>
      <c r="G130">
        <v>0.60844334427391233</v>
      </c>
      <c r="H130">
        <v>0.39155665572608767</v>
      </c>
      <c r="I130">
        <f t="shared" ref="I130:I193" si="13">E130^B130</f>
        <v>246.6274930269494</v>
      </c>
      <c r="J130">
        <f t="shared" ref="J130:J193" si="14">-C130*-F130^B130</f>
        <v>347.88408658650894</v>
      </c>
      <c r="K130">
        <f t="shared" si="11"/>
        <v>13.842527123069914</v>
      </c>
      <c r="L130">
        <f t="shared" ref="L130:L193" si="15">(K130-$P$4)^2</f>
        <v>1419.6885550432539</v>
      </c>
      <c r="M130">
        <f t="shared" si="12"/>
        <v>1</v>
      </c>
      <c r="N130" t="str">
        <f t="shared" ref="N130:N193" si="16">IF(AND(A130=1,M130=1),"TP",IF(AND(A130=0,M130=0),"TN",IF(A130&gt;M130,"FP","FN")))</f>
        <v>TP</v>
      </c>
    </row>
    <row r="131" spans="1:14" x14ac:dyDescent="0.3">
      <c r="A131">
        <v>0</v>
      </c>
      <c r="B131">
        <v>1.1960207441678836</v>
      </c>
      <c r="C131">
        <v>-1.6</v>
      </c>
      <c r="D131">
        <v>2.12</v>
      </c>
      <c r="E131">
        <v>0</v>
      </c>
      <c r="F131">
        <v>-10</v>
      </c>
      <c r="G131">
        <v>0.38419903534316502</v>
      </c>
      <c r="H131">
        <v>0.61580096465683498</v>
      </c>
      <c r="I131">
        <f t="shared" si="13"/>
        <v>0</v>
      </c>
      <c r="J131">
        <f t="shared" si="14"/>
        <v>25.127005037389367</v>
      </c>
      <c r="K131">
        <f t="shared" ref="K131:K194" si="17">G131*I131-H131*J131</f>
        <v>-15.473233940961524</v>
      </c>
      <c r="L131">
        <f t="shared" si="15"/>
        <v>69.939662399989032</v>
      </c>
      <c r="M131">
        <f t="shared" ref="M131:M194" si="18">IF(K131&gt;=0,1,0)</f>
        <v>0</v>
      </c>
      <c r="N131" t="str">
        <f t="shared" si="16"/>
        <v>TN</v>
      </c>
    </row>
    <row r="132" spans="1:14" x14ac:dyDescent="0.3">
      <c r="A132">
        <v>0</v>
      </c>
      <c r="B132">
        <v>1.1960207441678836</v>
      </c>
      <c r="C132">
        <v>-1.6</v>
      </c>
      <c r="D132">
        <v>2.12</v>
      </c>
      <c r="E132">
        <v>40</v>
      </c>
      <c r="F132">
        <v>-50</v>
      </c>
      <c r="G132">
        <v>0.60844334427391233</v>
      </c>
      <c r="H132">
        <v>0.39155665572608767</v>
      </c>
      <c r="I132">
        <f t="shared" si="13"/>
        <v>82.432217522931154</v>
      </c>
      <c r="J132">
        <f t="shared" si="14"/>
        <v>172.23577024121218</v>
      </c>
      <c r="K132">
        <f t="shared" si="17"/>
        <v>-17.284728086489018</v>
      </c>
      <c r="L132">
        <f t="shared" si="15"/>
        <v>42.922145451618903</v>
      </c>
      <c r="M132">
        <f t="shared" si="18"/>
        <v>0</v>
      </c>
      <c r="N132" t="str">
        <f t="shared" si="16"/>
        <v>TN</v>
      </c>
    </row>
    <row r="133" spans="1:14" x14ac:dyDescent="0.3">
      <c r="A133">
        <v>0</v>
      </c>
      <c r="B133">
        <v>1.1960207441678836</v>
      </c>
      <c r="C133">
        <v>-1.6</v>
      </c>
      <c r="D133">
        <v>2.12</v>
      </c>
      <c r="E133">
        <v>80</v>
      </c>
      <c r="F133">
        <v>-90</v>
      </c>
      <c r="G133">
        <v>0.60844334427391233</v>
      </c>
      <c r="H133">
        <v>0.39155665572608767</v>
      </c>
      <c r="I133">
        <f t="shared" si="13"/>
        <v>188.85787660819494</v>
      </c>
      <c r="J133">
        <f t="shared" si="14"/>
        <v>347.88408658650894</v>
      </c>
      <c r="K133">
        <f t="shared" si="17"/>
        <v>-21.307011488178148</v>
      </c>
      <c r="L133">
        <f t="shared" si="15"/>
        <v>6.3969339766459505</v>
      </c>
      <c r="M133">
        <f t="shared" si="18"/>
        <v>0</v>
      </c>
      <c r="N133" t="str">
        <f t="shared" si="16"/>
        <v>TN</v>
      </c>
    </row>
    <row r="134" spans="1:14" x14ac:dyDescent="0.3">
      <c r="A134">
        <v>0</v>
      </c>
      <c r="B134">
        <v>1.1960207441678836</v>
      </c>
      <c r="C134">
        <v>-1.6</v>
      </c>
      <c r="D134">
        <v>2.12</v>
      </c>
      <c r="E134">
        <v>60</v>
      </c>
      <c r="F134">
        <v>-50</v>
      </c>
      <c r="G134">
        <v>0.38419903534316502</v>
      </c>
      <c r="H134">
        <v>0.61580096465683498</v>
      </c>
      <c r="I134">
        <f t="shared" si="13"/>
        <v>133.87694139177151</v>
      </c>
      <c r="J134">
        <f t="shared" si="14"/>
        <v>172.23577024121218</v>
      </c>
      <c r="K134">
        <f t="shared" si="17"/>
        <v>-54.627561725539401</v>
      </c>
      <c r="L134">
        <f t="shared" si="15"/>
        <v>948.10625922296504</v>
      </c>
      <c r="M134">
        <f t="shared" si="18"/>
        <v>0</v>
      </c>
      <c r="N134" t="str">
        <f t="shared" si="16"/>
        <v>TN</v>
      </c>
    </row>
    <row r="135" spans="1:14" x14ac:dyDescent="0.3">
      <c r="A135">
        <v>1</v>
      </c>
      <c r="B135">
        <v>1.1960207441678836</v>
      </c>
      <c r="C135">
        <v>-1.6</v>
      </c>
      <c r="D135">
        <v>2.1</v>
      </c>
      <c r="E135">
        <v>30</v>
      </c>
      <c r="F135">
        <v>-10</v>
      </c>
      <c r="G135">
        <v>0.38419903534316502</v>
      </c>
      <c r="H135">
        <v>0.61580096465683498</v>
      </c>
      <c r="I135">
        <f t="shared" si="13"/>
        <v>58.434275299017848</v>
      </c>
      <c r="J135">
        <f t="shared" si="14"/>
        <v>25.127005037389367</v>
      </c>
      <c r="K135">
        <f t="shared" si="17"/>
        <v>6.9771582598980686</v>
      </c>
      <c r="L135">
        <f t="shared" si="15"/>
        <v>949.46474615718159</v>
      </c>
      <c r="M135">
        <f t="shared" si="18"/>
        <v>1</v>
      </c>
      <c r="N135" t="str">
        <f t="shared" si="16"/>
        <v>TP</v>
      </c>
    </row>
    <row r="136" spans="1:14" x14ac:dyDescent="0.3">
      <c r="A136">
        <v>1</v>
      </c>
      <c r="B136">
        <v>1.1960207441678836</v>
      </c>
      <c r="C136">
        <v>-1.6</v>
      </c>
      <c r="D136">
        <v>2.1</v>
      </c>
      <c r="E136">
        <v>10</v>
      </c>
      <c r="F136">
        <v>0</v>
      </c>
      <c r="G136">
        <v>0.42913429896650213</v>
      </c>
      <c r="H136">
        <v>0.57086570103349787</v>
      </c>
      <c r="I136">
        <f t="shared" si="13"/>
        <v>15.704378148368352</v>
      </c>
      <c r="J136">
        <f t="shared" si="14"/>
        <v>0</v>
      </c>
      <c r="K136">
        <f t="shared" si="17"/>
        <v>6.7392873074049078</v>
      </c>
      <c r="L136">
        <f t="shared" si="15"/>
        <v>934.8621098745466</v>
      </c>
      <c r="M136">
        <f t="shared" si="18"/>
        <v>1</v>
      </c>
      <c r="N136" t="str">
        <f t="shared" si="16"/>
        <v>TP</v>
      </c>
    </row>
    <row r="137" spans="1:14" x14ac:dyDescent="0.3">
      <c r="A137">
        <v>1</v>
      </c>
      <c r="B137">
        <v>1.1960207441678836</v>
      </c>
      <c r="C137">
        <v>-1.6</v>
      </c>
      <c r="D137">
        <v>2.12</v>
      </c>
      <c r="E137">
        <v>10</v>
      </c>
      <c r="F137">
        <v>-10</v>
      </c>
      <c r="G137">
        <v>0.60844334427391233</v>
      </c>
      <c r="H137">
        <v>0.39155665572608767</v>
      </c>
      <c r="I137">
        <f t="shared" si="13"/>
        <v>15.704378148368352</v>
      </c>
      <c r="J137">
        <f t="shared" si="14"/>
        <v>25.127005037389367</v>
      </c>
      <c r="K137">
        <f t="shared" si="17"/>
        <v>-0.28342170051734783</v>
      </c>
      <c r="L137">
        <f t="shared" si="15"/>
        <v>554.7346642147171</v>
      </c>
      <c r="M137">
        <f t="shared" si="18"/>
        <v>0</v>
      </c>
      <c r="N137" t="str">
        <f t="shared" si="16"/>
        <v>FP</v>
      </c>
    </row>
    <row r="138" spans="1:14" x14ac:dyDescent="0.3">
      <c r="A138">
        <v>0</v>
      </c>
      <c r="B138">
        <v>1.1960207441678836</v>
      </c>
      <c r="C138">
        <v>-1.6</v>
      </c>
      <c r="D138">
        <v>2.12</v>
      </c>
      <c r="E138">
        <v>80</v>
      </c>
      <c r="F138">
        <v>-90</v>
      </c>
      <c r="G138">
        <v>0.60844334427391233</v>
      </c>
      <c r="H138">
        <v>0.39155665572608767</v>
      </c>
      <c r="I138">
        <f t="shared" si="13"/>
        <v>188.85787660819494</v>
      </c>
      <c r="J138">
        <f t="shared" si="14"/>
        <v>347.88408658650894</v>
      </c>
      <c r="K138">
        <f t="shared" si="17"/>
        <v>-21.307011488178148</v>
      </c>
      <c r="L138">
        <f t="shared" si="15"/>
        <v>6.3969339766459505</v>
      </c>
      <c r="M138">
        <f t="shared" si="18"/>
        <v>0</v>
      </c>
      <c r="N138" t="str">
        <f t="shared" si="16"/>
        <v>TN</v>
      </c>
    </row>
    <row r="139" spans="1:14" x14ac:dyDescent="0.3">
      <c r="A139">
        <v>1</v>
      </c>
      <c r="B139">
        <v>1.1960207441678836</v>
      </c>
      <c r="C139">
        <v>-1.6</v>
      </c>
      <c r="D139">
        <v>2.1</v>
      </c>
      <c r="E139">
        <v>10</v>
      </c>
      <c r="F139">
        <v>-10</v>
      </c>
      <c r="G139">
        <v>0.60844334427391233</v>
      </c>
      <c r="H139">
        <v>0.39155665572608767</v>
      </c>
      <c r="I139">
        <f t="shared" si="13"/>
        <v>15.704378148368352</v>
      </c>
      <c r="J139">
        <f t="shared" si="14"/>
        <v>25.127005037389367</v>
      </c>
      <c r="K139">
        <f t="shared" si="17"/>
        <v>-0.28342170051734783</v>
      </c>
      <c r="L139">
        <f t="shared" si="15"/>
        <v>554.7346642147171</v>
      </c>
      <c r="M139">
        <f t="shared" si="18"/>
        <v>0</v>
      </c>
      <c r="N139" t="str">
        <f t="shared" si="16"/>
        <v>FP</v>
      </c>
    </row>
    <row r="140" spans="1:14" x14ac:dyDescent="0.3">
      <c r="A140">
        <v>1</v>
      </c>
      <c r="B140">
        <v>1.1960207441678836</v>
      </c>
      <c r="C140">
        <v>-1.6</v>
      </c>
      <c r="D140">
        <v>2.46</v>
      </c>
      <c r="E140">
        <v>180</v>
      </c>
      <c r="F140">
        <v>-90</v>
      </c>
      <c r="G140">
        <v>0.38419903534316502</v>
      </c>
      <c r="H140">
        <v>0.61580096465683498</v>
      </c>
      <c r="I140">
        <f t="shared" si="13"/>
        <v>498.1414721148987</v>
      </c>
      <c r="J140">
        <f t="shared" si="14"/>
        <v>347.88408658650894</v>
      </c>
      <c r="K140">
        <f t="shared" si="17"/>
        <v>-22.841883057765898</v>
      </c>
      <c r="L140">
        <f t="shared" si="15"/>
        <v>0.98872100433153787</v>
      </c>
      <c r="M140">
        <f t="shared" si="18"/>
        <v>0</v>
      </c>
      <c r="N140" t="str">
        <f t="shared" si="16"/>
        <v>FP</v>
      </c>
    </row>
    <row r="141" spans="1:14" x14ac:dyDescent="0.3">
      <c r="A141">
        <v>1</v>
      </c>
      <c r="B141">
        <v>1.1960207441678836</v>
      </c>
      <c r="C141">
        <v>-1.6</v>
      </c>
      <c r="D141">
        <v>2.66</v>
      </c>
      <c r="E141">
        <v>100</v>
      </c>
      <c r="F141">
        <v>-90</v>
      </c>
      <c r="G141">
        <v>0.38419903534316502</v>
      </c>
      <c r="H141">
        <v>0.61580096465683498</v>
      </c>
      <c r="I141">
        <f t="shared" si="13"/>
        <v>246.6274930269494</v>
      </c>
      <c r="J141">
        <f t="shared" si="14"/>
        <v>347.88408658650894</v>
      </c>
      <c r="K141">
        <f t="shared" si="17"/>
        <v>-119.473311198677</v>
      </c>
      <c r="L141">
        <f t="shared" si="15"/>
        <v>9146.4517654485444</v>
      </c>
      <c r="M141">
        <f t="shared" si="18"/>
        <v>0</v>
      </c>
      <c r="N141" t="str">
        <f t="shared" si="16"/>
        <v>FP</v>
      </c>
    </row>
    <row r="142" spans="1:14" x14ac:dyDescent="0.3">
      <c r="A142">
        <v>0</v>
      </c>
      <c r="B142">
        <v>1.1960207441678836</v>
      </c>
      <c r="C142">
        <v>-1.6</v>
      </c>
      <c r="D142">
        <v>2.66</v>
      </c>
      <c r="E142">
        <v>0</v>
      </c>
      <c r="F142">
        <v>-10</v>
      </c>
      <c r="G142">
        <v>0.38419903534316502</v>
      </c>
      <c r="H142">
        <v>0.61580096465683498</v>
      </c>
      <c r="I142">
        <f t="shared" si="13"/>
        <v>0</v>
      </c>
      <c r="J142">
        <f t="shared" si="14"/>
        <v>25.127005037389367</v>
      </c>
      <c r="K142">
        <f t="shared" si="17"/>
        <v>-15.473233940961524</v>
      </c>
      <c r="L142">
        <f t="shared" si="15"/>
        <v>69.939662399989032</v>
      </c>
      <c r="M142">
        <f t="shared" si="18"/>
        <v>0</v>
      </c>
      <c r="N142" t="str">
        <f t="shared" si="16"/>
        <v>TN</v>
      </c>
    </row>
    <row r="143" spans="1:14" x14ac:dyDescent="0.3">
      <c r="A143">
        <v>0</v>
      </c>
      <c r="B143">
        <v>1.1960207441678836</v>
      </c>
      <c r="C143">
        <v>-1.6</v>
      </c>
      <c r="D143">
        <v>2.66</v>
      </c>
      <c r="E143">
        <v>180</v>
      </c>
      <c r="F143">
        <v>-90</v>
      </c>
      <c r="G143">
        <v>0.38419903534316502</v>
      </c>
      <c r="H143">
        <v>0.61580096465683498</v>
      </c>
      <c r="I143">
        <f t="shared" si="13"/>
        <v>498.1414721148987</v>
      </c>
      <c r="J143">
        <f t="shared" si="14"/>
        <v>347.88408658650894</v>
      </c>
      <c r="K143">
        <f t="shared" si="17"/>
        <v>-22.841883057765898</v>
      </c>
      <c r="L143">
        <f t="shared" si="15"/>
        <v>0.98872100433153787</v>
      </c>
      <c r="M143">
        <f t="shared" si="18"/>
        <v>0</v>
      </c>
      <c r="N143" t="str">
        <f t="shared" si="16"/>
        <v>TN</v>
      </c>
    </row>
    <row r="144" spans="1:14" x14ac:dyDescent="0.3">
      <c r="A144">
        <v>1</v>
      </c>
      <c r="B144">
        <v>1.1960207441678836</v>
      </c>
      <c r="C144">
        <v>-1.6</v>
      </c>
      <c r="D144">
        <v>2.84</v>
      </c>
      <c r="E144">
        <v>90</v>
      </c>
      <c r="F144">
        <v>-90</v>
      </c>
      <c r="G144">
        <v>0.38419903534316502</v>
      </c>
      <c r="H144">
        <v>0.61580096465683498</v>
      </c>
      <c r="I144">
        <f t="shared" si="13"/>
        <v>217.42755411656807</v>
      </c>
      <c r="J144">
        <f t="shared" si="14"/>
        <v>347.88408658650894</v>
      </c>
      <c r="K144">
        <f t="shared" si="17"/>
        <v>-130.69189956012485</v>
      </c>
      <c r="L144">
        <f t="shared" si="15"/>
        <v>11418.134636963925</v>
      </c>
      <c r="M144">
        <f t="shared" si="18"/>
        <v>0</v>
      </c>
      <c r="N144" t="str">
        <f t="shared" si="16"/>
        <v>FP</v>
      </c>
    </row>
    <row r="145" spans="1:14" x14ac:dyDescent="0.3">
      <c r="A145">
        <v>0</v>
      </c>
      <c r="B145">
        <v>1.1960207441678836</v>
      </c>
      <c r="C145">
        <v>-1.6</v>
      </c>
      <c r="D145">
        <v>2.84</v>
      </c>
      <c r="E145">
        <v>40</v>
      </c>
      <c r="F145">
        <v>-50</v>
      </c>
      <c r="G145">
        <v>0.38419903534316502</v>
      </c>
      <c r="H145">
        <v>0.61580096465683498</v>
      </c>
      <c r="I145">
        <f t="shared" si="13"/>
        <v>82.432217522931154</v>
      </c>
      <c r="J145">
        <f t="shared" si="14"/>
        <v>172.23577024121218</v>
      </c>
      <c r="K145">
        <f t="shared" si="17"/>
        <v>-74.392575009443362</v>
      </c>
      <c r="L145">
        <f t="shared" si="15"/>
        <v>2555.9442666555865</v>
      </c>
      <c r="M145">
        <f t="shared" si="18"/>
        <v>0</v>
      </c>
      <c r="N145" t="str">
        <f t="shared" si="16"/>
        <v>TN</v>
      </c>
    </row>
    <row r="146" spans="1:14" x14ac:dyDescent="0.3">
      <c r="A146">
        <v>0</v>
      </c>
      <c r="B146">
        <v>1.1960207441678836</v>
      </c>
      <c r="C146">
        <v>-1.6</v>
      </c>
      <c r="D146">
        <v>2.84</v>
      </c>
      <c r="E146">
        <v>50</v>
      </c>
      <c r="F146">
        <v>-50</v>
      </c>
      <c r="G146">
        <v>0.38419903534316502</v>
      </c>
      <c r="H146">
        <v>0.61580096465683498</v>
      </c>
      <c r="I146">
        <f t="shared" si="13"/>
        <v>107.6473564007576</v>
      </c>
      <c r="J146">
        <f t="shared" si="14"/>
        <v>172.23577024121218</v>
      </c>
      <c r="K146">
        <f t="shared" si="17"/>
        <v>-64.704942976538504</v>
      </c>
      <c r="L146">
        <f t="shared" si="15"/>
        <v>1670.251899172931</v>
      </c>
      <c r="M146">
        <f t="shared" si="18"/>
        <v>0</v>
      </c>
      <c r="N146" t="str">
        <f t="shared" si="16"/>
        <v>TN</v>
      </c>
    </row>
    <row r="147" spans="1:14" x14ac:dyDescent="0.3">
      <c r="A147">
        <v>0</v>
      </c>
      <c r="B147">
        <v>1.1960207441678836</v>
      </c>
      <c r="C147">
        <v>-1.6</v>
      </c>
      <c r="D147">
        <v>2.84</v>
      </c>
      <c r="E147">
        <v>90</v>
      </c>
      <c r="F147">
        <v>-90</v>
      </c>
      <c r="G147">
        <v>0.60844334427391233</v>
      </c>
      <c r="H147">
        <v>0.39155665572608767</v>
      </c>
      <c r="I147">
        <f t="shared" si="13"/>
        <v>217.42755411656807</v>
      </c>
      <c r="J147">
        <f t="shared" si="14"/>
        <v>347.88408658650894</v>
      </c>
      <c r="K147">
        <f t="shared" si="17"/>
        <v>-3.9239813601564322</v>
      </c>
      <c r="L147">
        <f t="shared" si="15"/>
        <v>396.49754902773952</v>
      </c>
      <c r="M147">
        <f t="shared" si="18"/>
        <v>0</v>
      </c>
      <c r="N147" t="str">
        <f t="shared" si="16"/>
        <v>TN</v>
      </c>
    </row>
    <row r="148" spans="1:14" x14ac:dyDescent="0.3">
      <c r="A148">
        <v>0</v>
      </c>
      <c r="B148">
        <v>1.1960207441678836</v>
      </c>
      <c r="C148">
        <v>-1.6</v>
      </c>
      <c r="D148">
        <v>2.84</v>
      </c>
      <c r="E148">
        <v>100</v>
      </c>
      <c r="F148">
        <v>-90</v>
      </c>
      <c r="G148">
        <v>0.38419903534316502</v>
      </c>
      <c r="H148">
        <v>0.61580096465683498</v>
      </c>
      <c r="I148">
        <f t="shared" si="13"/>
        <v>246.6274930269494</v>
      </c>
      <c r="J148">
        <f t="shared" si="14"/>
        <v>347.88408658650894</v>
      </c>
      <c r="K148">
        <f t="shared" si="17"/>
        <v>-119.473311198677</v>
      </c>
      <c r="L148">
        <f t="shared" si="15"/>
        <v>9146.4517654485444</v>
      </c>
      <c r="M148">
        <f t="shared" si="18"/>
        <v>0</v>
      </c>
      <c r="N148" t="str">
        <f t="shared" si="16"/>
        <v>TN</v>
      </c>
    </row>
    <row r="149" spans="1:14" x14ac:dyDescent="0.3">
      <c r="A149">
        <v>1</v>
      </c>
      <c r="B149">
        <v>1.1960207441678836</v>
      </c>
      <c r="C149">
        <v>-1.6</v>
      </c>
      <c r="D149">
        <v>2.82</v>
      </c>
      <c r="E149">
        <v>20</v>
      </c>
      <c r="F149">
        <v>-10</v>
      </c>
      <c r="G149">
        <v>0.38419903534316502</v>
      </c>
      <c r="H149">
        <v>0.61580096465683498</v>
      </c>
      <c r="I149">
        <f t="shared" si="13"/>
        <v>35.979809832580635</v>
      </c>
      <c r="J149">
        <f t="shared" si="14"/>
        <v>25.127005037389367</v>
      </c>
      <c r="K149">
        <f t="shared" si="17"/>
        <v>-1.64982571145352</v>
      </c>
      <c r="L149">
        <f t="shared" si="15"/>
        <v>492.23642732452441</v>
      </c>
      <c r="M149">
        <f t="shared" si="18"/>
        <v>0</v>
      </c>
      <c r="N149" t="str">
        <f t="shared" si="16"/>
        <v>FP</v>
      </c>
    </row>
    <row r="150" spans="1:14" x14ac:dyDescent="0.3">
      <c r="A150">
        <v>0</v>
      </c>
      <c r="B150">
        <v>1.1960207441678836</v>
      </c>
      <c r="C150">
        <v>-1.6</v>
      </c>
      <c r="D150">
        <v>2.82</v>
      </c>
      <c r="E150">
        <v>50</v>
      </c>
      <c r="F150">
        <v>-50</v>
      </c>
      <c r="G150">
        <v>0.60844334427391233</v>
      </c>
      <c r="H150">
        <v>0.39155665572608767</v>
      </c>
      <c r="I150">
        <f t="shared" si="13"/>
        <v>107.6473564007576</v>
      </c>
      <c r="J150">
        <f t="shared" si="14"/>
        <v>172.23577024121218</v>
      </c>
      <c r="K150">
        <f t="shared" si="17"/>
        <v>-1.9427446613331512</v>
      </c>
      <c r="L150">
        <f t="shared" si="15"/>
        <v>479.32459376907536</v>
      </c>
      <c r="M150">
        <f t="shared" si="18"/>
        <v>0</v>
      </c>
      <c r="N150" t="str">
        <f t="shared" si="16"/>
        <v>TN</v>
      </c>
    </row>
    <row r="151" spans="1:14" x14ac:dyDescent="0.3">
      <c r="A151">
        <v>0</v>
      </c>
      <c r="B151">
        <v>1.1960207441678836</v>
      </c>
      <c r="C151">
        <v>-1.6</v>
      </c>
      <c r="D151">
        <v>2.82</v>
      </c>
      <c r="E151">
        <v>0</v>
      </c>
      <c r="F151">
        <v>-10</v>
      </c>
      <c r="G151">
        <v>0.38419903534316502</v>
      </c>
      <c r="H151">
        <v>0.61580096465683498</v>
      </c>
      <c r="I151">
        <f t="shared" si="13"/>
        <v>0</v>
      </c>
      <c r="J151">
        <f t="shared" si="14"/>
        <v>25.127005037389367</v>
      </c>
      <c r="K151">
        <f t="shared" si="17"/>
        <v>-15.473233940961524</v>
      </c>
      <c r="L151">
        <f t="shared" si="15"/>
        <v>69.939662399989032</v>
      </c>
      <c r="M151">
        <f t="shared" si="18"/>
        <v>0</v>
      </c>
      <c r="N151" t="str">
        <f t="shared" si="16"/>
        <v>TN</v>
      </c>
    </row>
    <row r="152" spans="1:14" x14ac:dyDescent="0.3">
      <c r="A152">
        <v>0</v>
      </c>
      <c r="B152">
        <v>1</v>
      </c>
      <c r="C152">
        <v>-2</v>
      </c>
      <c r="D152">
        <v>1</v>
      </c>
      <c r="E152">
        <v>40</v>
      </c>
      <c r="F152">
        <v>-50</v>
      </c>
      <c r="G152">
        <v>0.60844334427391233</v>
      </c>
      <c r="H152">
        <v>0.39155665572608767</v>
      </c>
      <c r="I152">
        <f t="shared" si="13"/>
        <v>40</v>
      </c>
      <c r="J152">
        <f t="shared" si="14"/>
        <v>100</v>
      </c>
      <c r="K152">
        <f t="shared" si="17"/>
        <v>-14.817931801652275</v>
      </c>
      <c r="L152">
        <f t="shared" si="15"/>
        <v>81.329658522966085</v>
      </c>
      <c r="M152">
        <f t="shared" si="18"/>
        <v>0</v>
      </c>
      <c r="N152" t="str">
        <f t="shared" si="16"/>
        <v>TN</v>
      </c>
    </row>
    <row r="153" spans="1:14" x14ac:dyDescent="0.3">
      <c r="A153">
        <v>0</v>
      </c>
      <c r="B153">
        <v>1</v>
      </c>
      <c r="C153">
        <v>-2</v>
      </c>
      <c r="D153">
        <v>1</v>
      </c>
      <c r="E153">
        <v>80</v>
      </c>
      <c r="F153">
        <v>-90</v>
      </c>
      <c r="G153">
        <v>0.38419903534316502</v>
      </c>
      <c r="H153">
        <v>0.61580096465683498</v>
      </c>
      <c r="I153">
        <f t="shared" si="13"/>
        <v>80</v>
      </c>
      <c r="J153">
        <f t="shared" si="14"/>
        <v>180</v>
      </c>
      <c r="K153">
        <f t="shared" si="17"/>
        <v>-80.108250810777093</v>
      </c>
      <c r="L153">
        <f t="shared" si="15"/>
        <v>3166.5405998753254</v>
      </c>
      <c r="M153">
        <f t="shared" si="18"/>
        <v>0</v>
      </c>
      <c r="N153" t="str">
        <f t="shared" si="16"/>
        <v>TN</v>
      </c>
    </row>
    <row r="154" spans="1:14" x14ac:dyDescent="0.3">
      <c r="A154">
        <v>0</v>
      </c>
      <c r="B154">
        <v>1</v>
      </c>
      <c r="C154">
        <v>-2</v>
      </c>
      <c r="D154">
        <v>1</v>
      </c>
      <c r="E154">
        <v>60</v>
      </c>
      <c r="F154">
        <v>-50</v>
      </c>
      <c r="G154">
        <v>0.38419903534316502</v>
      </c>
      <c r="H154">
        <v>0.61580096465683498</v>
      </c>
      <c r="I154">
        <f t="shared" si="13"/>
        <v>60</v>
      </c>
      <c r="J154">
        <f t="shared" si="14"/>
        <v>100</v>
      </c>
      <c r="K154">
        <f t="shared" si="17"/>
        <v>-38.528154345093597</v>
      </c>
      <c r="L154">
        <f t="shared" si="15"/>
        <v>215.8527124338398</v>
      </c>
      <c r="M154">
        <f t="shared" si="18"/>
        <v>0</v>
      </c>
      <c r="N154" t="str">
        <f t="shared" si="16"/>
        <v>TN</v>
      </c>
    </row>
    <row r="155" spans="1:14" x14ac:dyDescent="0.3">
      <c r="A155">
        <v>1</v>
      </c>
      <c r="B155">
        <v>1</v>
      </c>
      <c r="C155">
        <v>-2</v>
      </c>
      <c r="D155">
        <v>0.9</v>
      </c>
      <c r="E155">
        <v>10</v>
      </c>
      <c r="F155">
        <v>-10</v>
      </c>
      <c r="G155">
        <v>0.60844334427391233</v>
      </c>
      <c r="H155">
        <v>0.39155665572608767</v>
      </c>
      <c r="I155">
        <f t="shared" si="13"/>
        <v>10</v>
      </c>
      <c r="J155">
        <f t="shared" si="14"/>
        <v>20</v>
      </c>
      <c r="K155">
        <f t="shared" si="17"/>
        <v>-1.74669967178263</v>
      </c>
      <c r="L155">
        <f t="shared" si="15"/>
        <v>487.94724266218907</v>
      </c>
      <c r="M155">
        <f t="shared" si="18"/>
        <v>0</v>
      </c>
      <c r="N155" t="str">
        <f t="shared" si="16"/>
        <v>FP</v>
      </c>
    </row>
    <row r="156" spans="1:14" x14ac:dyDescent="0.3">
      <c r="A156">
        <v>0</v>
      </c>
      <c r="B156">
        <v>1</v>
      </c>
      <c r="C156">
        <v>-2</v>
      </c>
      <c r="D156">
        <v>0.9</v>
      </c>
      <c r="E156">
        <v>50</v>
      </c>
      <c r="F156">
        <v>-50</v>
      </c>
      <c r="G156">
        <v>0.38419903534316502</v>
      </c>
      <c r="H156">
        <v>0.61580096465683498</v>
      </c>
      <c r="I156">
        <f t="shared" si="13"/>
        <v>50</v>
      </c>
      <c r="J156">
        <f t="shared" si="14"/>
        <v>100</v>
      </c>
      <c r="K156">
        <f t="shared" si="17"/>
        <v>-42.370144698525245</v>
      </c>
      <c r="L156">
        <f t="shared" si="15"/>
        <v>343.50608421424624</v>
      </c>
      <c r="M156">
        <f t="shared" si="18"/>
        <v>0</v>
      </c>
      <c r="N156" t="str">
        <f t="shared" si="16"/>
        <v>TN</v>
      </c>
    </row>
    <row r="157" spans="1:14" x14ac:dyDescent="0.3">
      <c r="A157">
        <v>0</v>
      </c>
      <c r="B157">
        <v>1</v>
      </c>
      <c r="C157">
        <v>-2</v>
      </c>
      <c r="D157">
        <v>0.9</v>
      </c>
      <c r="E157">
        <v>90</v>
      </c>
      <c r="F157">
        <v>-90</v>
      </c>
      <c r="G157">
        <v>0.38419903534316502</v>
      </c>
      <c r="H157">
        <v>0.61580096465683498</v>
      </c>
      <c r="I157">
        <f t="shared" si="13"/>
        <v>90</v>
      </c>
      <c r="J157">
        <f t="shared" si="14"/>
        <v>180</v>
      </c>
      <c r="K157">
        <f t="shared" si="17"/>
        <v>-76.266260457345453</v>
      </c>
      <c r="L157">
        <f t="shared" si="15"/>
        <v>2748.9083488148167</v>
      </c>
      <c r="M157">
        <f t="shared" si="18"/>
        <v>0</v>
      </c>
      <c r="N157" t="str">
        <f t="shared" si="16"/>
        <v>TN</v>
      </c>
    </row>
    <row r="158" spans="1:14" x14ac:dyDescent="0.3">
      <c r="A158">
        <v>1</v>
      </c>
      <c r="B158">
        <v>1</v>
      </c>
      <c r="C158">
        <v>-2</v>
      </c>
      <c r="D158">
        <v>0</v>
      </c>
      <c r="E158">
        <v>100</v>
      </c>
      <c r="F158">
        <v>-90</v>
      </c>
      <c r="G158">
        <v>0.38419903534316502</v>
      </c>
      <c r="H158">
        <v>0.61580096465683498</v>
      </c>
      <c r="I158">
        <f t="shared" si="13"/>
        <v>100</v>
      </c>
      <c r="J158">
        <f t="shared" si="14"/>
        <v>180</v>
      </c>
      <c r="K158">
        <f t="shared" si="17"/>
        <v>-72.424270103913798</v>
      </c>
      <c r="L158">
        <f t="shared" si="15"/>
        <v>2360.7978775060301</v>
      </c>
      <c r="M158">
        <f t="shared" si="18"/>
        <v>0</v>
      </c>
      <c r="N158" t="str">
        <f t="shared" si="16"/>
        <v>FP</v>
      </c>
    </row>
    <row r="159" spans="1:14" x14ac:dyDescent="0.3">
      <c r="A159">
        <v>1</v>
      </c>
      <c r="B159">
        <v>1</v>
      </c>
      <c r="C159">
        <v>-2</v>
      </c>
      <c r="D159">
        <v>-0.9</v>
      </c>
      <c r="E159">
        <v>180</v>
      </c>
      <c r="F159">
        <v>-90</v>
      </c>
      <c r="G159">
        <v>0.38419903534316502</v>
      </c>
      <c r="H159">
        <v>0.61580096465683498</v>
      </c>
      <c r="I159">
        <f t="shared" si="13"/>
        <v>180</v>
      </c>
      <c r="J159">
        <f t="shared" si="14"/>
        <v>180</v>
      </c>
      <c r="K159">
        <f t="shared" si="17"/>
        <v>-41.688347276460604</v>
      </c>
      <c r="L159">
        <f t="shared" si="15"/>
        <v>318.6981780977959</v>
      </c>
      <c r="M159">
        <f t="shared" si="18"/>
        <v>0</v>
      </c>
      <c r="N159" t="str">
        <f t="shared" si="16"/>
        <v>FP</v>
      </c>
    </row>
    <row r="160" spans="1:14" x14ac:dyDescent="0.3">
      <c r="A160">
        <v>1</v>
      </c>
      <c r="B160">
        <v>1</v>
      </c>
      <c r="C160">
        <v>-2</v>
      </c>
      <c r="D160">
        <v>-1.8</v>
      </c>
      <c r="E160">
        <v>180</v>
      </c>
      <c r="F160">
        <v>-90</v>
      </c>
      <c r="G160">
        <v>0.56330583577691229</v>
      </c>
      <c r="H160">
        <v>0.43669416422308771</v>
      </c>
      <c r="I160">
        <f t="shared" si="13"/>
        <v>180</v>
      </c>
      <c r="J160">
        <f t="shared" si="14"/>
        <v>180</v>
      </c>
      <c r="K160">
        <f t="shared" si="17"/>
        <v>22.790100879688424</v>
      </c>
      <c r="L160">
        <f t="shared" si="15"/>
        <v>2174.0145044788405</v>
      </c>
      <c r="M160">
        <f t="shared" si="18"/>
        <v>1</v>
      </c>
      <c r="N160" t="str">
        <f t="shared" si="16"/>
        <v>TP</v>
      </c>
    </row>
    <row r="161" spans="1:14" x14ac:dyDescent="0.3">
      <c r="A161">
        <v>1</v>
      </c>
      <c r="B161">
        <v>1</v>
      </c>
      <c r="C161">
        <v>-2</v>
      </c>
      <c r="D161">
        <v>-1.9</v>
      </c>
      <c r="E161">
        <v>20</v>
      </c>
      <c r="F161">
        <v>-10</v>
      </c>
      <c r="G161">
        <v>0.38419903534316502</v>
      </c>
      <c r="H161">
        <v>0.61580096465683498</v>
      </c>
      <c r="I161">
        <f t="shared" si="13"/>
        <v>20</v>
      </c>
      <c r="J161">
        <f t="shared" si="14"/>
        <v>20</v>
      </c>
      <c r="K161">
        <f t="shared" si="17"/>
        <v>-4.6320385862733993</v>
      </c>
      <c r="L161">
        <f t="shared" si="15"/>
        <v>368.80087443232759</v>
      </c>
      <c r="M161">
        <f t="shared" si="18"/>
        <v>0</v>
      </c>
      <c r="N161" t="str">
        <f t="shared" si="16"/>
        <v>FP</v>
      </c>
    </row>
    <row r="162" spans="1:14" x14ac:dyDescent="0.3">
      <c r="A162">
        <v>0</v>
      </c>
      <c r="B162">
        <v>1</v>
      </c>
      <c r="C162">
        <v>-2</v>
      </c>
      <c r="D162">
        <v>-1.9</v>
      </c>
      <c r="E162">
        <v>20</v>
      </c>
      <c r="F162">
        <v>-10</v>
      </c>
      <c r="G162">
        <v>0.38419903534316502</v>
      </c>
      <c r="H162">
        <v>0.61580096465683498</v>
      </c>
      <c r="I162">
        <f t="shared" si="13"/>
        <v>20</v>
      </c>
      <c r="J162">
        <f t="shared" si="14"/>
        <v>20</v>
      </c>
      <c r="K162">
        <f t="shared" si="17"/>
        <v>-4.6320385862733993</v>
      </c>
      <c r="L162">
        <f t="shared" si="15"/>
        <v>368.80087443232759</v>
      </c>
      <c r="M162">
        <f t="shared" si="18"/>
        <v>0</v>
      </c>
      <c r="N162" t="str">
        <f t="shared" si="16"/>
        <v>TN</v>
      </c>
    </row>
    <row r="163" spans="1:14" x14ac:dyDescent="0.3">
      <c r="A163">
        <v>1</v>
      </c>
      <c r="B163">
        <v>1</v>
      </c>
      <c r="C163">
        <v>-2</v>
      </c>
      <c r="D163">
        <v>-1.8</v>
      </c>
      <c r="E163">
        <v>10</v>
      </c>
      <c r="F163">
        <v>-10</v>
      </c>
      <c r="G163">
        <v>0.60844334427391233</v>
      </c>
      <c r="H163">
        <v>0.39155665572608767</v>
      </c>
      <c r="I163">
        <f t="shared" si="13"/>
        <v>10</v>
      </c>
      <c r="J163">
        <f t="shared" si="14"/>
        <v>20</v>
      </c>
      <c r="K163">
        <f t="shared" si="17"/>
        <v>-1.74669967178263</v>
      </c>
      <c r="L163">
        <f t="shared" si="15"/>
        <v>487.94724266218907</v>
      </c>
      <c r="M163">
        <f t="shared" si="18"/>
        <v>0</v>
      </c>
      <c r="N163" t="str">
        <f t="shared" si="16"/>
        <v>FP</v>
      </c>
    </row>
    <row r="164" spans="1:14" x14ac:dyDescent="0.3">
      <c r="A164">
        <v>1</v>
      </c>
      <c r="B164">
        <v>1</v>
      </c>
      <c r="C164">
        <v>-2</v>
      </c>
      <c r="D164">
        <v>-2.2999999999999998</v>
      </c>
      <c r="E164">
        <v>70</v>
      </c>
      <c r="F164">
        <v>-50</v>
      </c>
      <c r="G164">
        <v>0.38419903534316502</v>
      </c>
      <c r="H164">
        <v>0.61580096465683498</v>
      </c>
      <c r="I164">
        <f t="shared" si="13"/>
        <v>70</v>
      </c>
      <c r="J164">
        <f t="shared" si="14"/>
        <v>100</v>
      </c>
      <c r="K164">
        <f t="shared" si="17"/>
        <v>-34.686163991661942</v>
      </c>
      <c r="L164">
        <f t="shared" si="15"/>
        <v>117.7211204051569</v>
      </c>
      <c r="M164">
        <f t="shared" si="18"/>
        <v>0</v>
      </c>
      <c r="N164" t="str">
        <f t="shared" si="16"/>
        <v>FP</v>
      </c>
    </row>
    <row r="165" spans="1:14" x14ac:dyDescent="0.3">
      <c r="A165">
        <v>0</v>
      </c>
      <c r="B165">
        <v>1</v>
      </c>
      <c r="C165">
        <v>-2</v>
      </c>
      <c r="D165">
        <v>-2.2999999999999998</v>
      </c>
      <c r="E165">
        <v>90</v>
      </c>
      <c r="F165">
        <v>-90</v>
      </c>
      <c r="G165">
        <v>0.60844334427391233</v>
      </c>
      <c r="H165">
        <v>0.39155665572608767</v>
      </c>
      <c r="I165">
        <f t="shared" si="13"/>
        <v>90</v>
      </c>
      <c r="J165">
        <f t="shared" si="14"/>
        <v>180</v>
      </c>
      <c r="K165">
        <f t="shared" si="17"/>
        <v>-15.720297046043662</v>
      </c>
      <c r="L165">
        <f t="shared" si="15"/>
        <v>65.868328231499561</v>
      </c>
      <c r="M165">
        <f t="shared" si="18"/>
        <v>0</v>
      </c>
      <c r="N165" t="str">
        <f t="shared" si="16"/>
        <v>TN</v>
      </c>
    </row>
    <row r="166" spans="1:14" x14ac:dyDescent="0.3">
      <c r="A166">
        <v>1</v>
      </c>
      <c r="B166">
        <v>1</v>
      </c>
      <c r="C166">
        <v>-2</v>
      </c>
      <c r="D166">
        <v>-2.4</v>
      </c>
      <c r="E166">
        <v>30</v>
      </c>
      <c r="F166">
        <v>-10</v>
      </c>
      <c r="G166">
        <v>0.38419903534316502</v>
      </c>
      <c r="H166">
        <v>0.61580096465683498</v>
      </c>
      <c r="I166">
        <f t="shared" si="13"/>
        <v>30</v>
      </c>
      <c r="J166">
        <f t="shared" si="14"/>
        <v>20</v>
      </c>
      <c r="K166">
        <f t="shared" si="17"/>
        <v>-0.79004823284174996</v>
      </c>
      <c r="L166">
        <f t="shared" si="15"/>
        <v>531.12638193202429</v>
      </c>
      <c r="M166">
        <f t="shared" si="18"/>
        <v>0</v>
      </c>
      <c r="N166" t="str">
        <f t="shared" si="16"/>
        <v>FP</v>
      </c>
    </row>
    <row r="167" spans="1:14" x14ac:dyDescent="0.3">
      <c r="A167">
        <v>0</v>
      </c>
      <c r="B167">
        <v>1</v>
      </c>
      <c r="C167">
        <v>-2</v>
      </c>
      <c r="D167">
        <v>-2.4</v>
      </c>
      <c r="E167">
        <v>0</v>
      </c>
      <c r="F167">
        <v>-10</v>
      </c>
      <c r="G167">
        <v>0.38419903534316502</v>
      </c>
      <c r="H167">
        <v>0.61580096465683498</v>
      </c>
      <c r="I167">
        <f t="shared" si="13"/>
        <v>0</v>
      </c>
      <c r="J167">
        <f t="shared" si="14"/>
        <v>20</v>
      </c>
      <c r="K167">
        <f t="shared" si="17"/>
        <v>-12.3160192931367</v>
      </c>
      <c r="L167">
        <f t="shared" si="15"/>
        <v>132.71519868810543</v>
      </c>
      <c r="M167">
        <f t="shared" si="18"/>
        <v>0</v>
      </c>
      <c r="N167" t="str">
        <f t="shared" si="16"/>
        <v>TN</v>
      </c>
    </row>
    <row r="168" spans="1:14" x14ac:dyDescent="0.3">
      <c r="A168">
        <v>0</v>
      </c>
      <c r="B168">
        <v>1</v>
      </c>
      <c r="C168">
        <v>-2</v>
      </c>
      <c r="D168">
        <v>-2.4</v>
      </c>
      <c r="E168">
        <v>10</v>
      </c>
      <c r="F168">
        <v>-10</v>
      </c>
      <c r="G168">
        <v>0.60844334427391233</v>
      </c>
      <c r="H168">
        <v>0.39155665572608767</v>
      </c>
      <c r="I168">
        <f t="shared" si="13"/>
        <v>10</v>
      </c>
      <c r="J168">
        <f t="shared" si="14"/>
        <v>20</v>
      </c>
      <c r="K168">
        <f t="shared" si="17"/>
        <v>-1.74669967178263</v>
      </c>
      <c r="L168">
        <f t="shared" si="15"/>
        <v>487.94724266218907</v>
      </c>
      <c r="M168">
        <f t="shared" si="18"/>
        <v>0</v>
      </c>
      <c r="N168" t="str">
        <f t="shared" si="16"/>
        <v>TN</v>
      </c>
    </row>
    <row r="169" spans="1:14" x14ac:dyDescent="0.3">
      <c r="A169">
        <v>1</v>
      </c>
      <c r="B169">
        <v>1</v>
      </c>
      <c r="C169">
        <v>-2</v>
      </c>
      <c r="D169">
        <v>-2.9</v>
      </c>
      <c r="E169">
        <v>70</v>
      </c>
      <c r="F169">
        <v>-50</v>
      </c>
      <c r="G169">
        <v>0.60844334427391233</v>
      </c>
      <c r="H169">
        <v>0.39155665572608767</v>
      </c>
      <c r="I169">
        <f t="shared" si="13"/>
        <v>70</v>
      </c>
      <c r="J169">
        <f t="shared" si="14"/>
        <v>100</v>
      </c>
      <c r="K169">
        <f t="shared" si="17"/>
        <v>3.4353685265650924</v>
      </c>
      <c r="L169">
        <f t="shared" si="15"/>
        <v>743.73995352586758</v>
      </c>
      <c r="M169">
        <f t="shared" si="18"/>
        <v>1</v>
      </c>
      <c r="N169" t="str">
        <f t="shared" si="16"/>
        <v>TP</v>
      </c>
    </row>
    <row r="170" spans="1:14" x14ac:dyDescent="0.3">
      <c r="A170">
        <v>1</v>
      </c>
      <c r="B170">
        <v>1</v>
      </c>
      <c r="C170">
        <v>-2</v>
      </c>
      <c r="D170">
        <v>-2.8</v>
      </c>
      <c r="E170">
        <v>10</v>
      </c>
      <c r="F170">
        <v>0</v>
      </c>
      <c r="G170">
        <v>0.42913429896650213</v>
      </c>
      <c r="H170">
        <v>0.57086570103349787</v>
      </c>
      <c r="I170">
        <f t="shared" si="13"/>
        <v>10</v>
      </c>
      <c r="J170">
        <f t="shared" si="14"/>
        <v>0</v>
      </c>
      <c r="K170">
        <f t="shared" si="17"/>
        <v>4.2913429896650213</v>
      </c>
      <c r="L170">
        <f t="shared" si="15"/>
        <v>791.16022545659018</v>
      </c>
      <c r="M170">
        <f t="shared" si="18"/>
        <v>1</v>
      </c>
      <c r="N170" t="str">
        <f t="shared" si="16"/>
        <v>TP</v>
      </c>
    </row>
    <row r="171" spans="1:14" x14ac:dyDescent="0.3">
      <c r="A171">
        <v>0</v>
      </c>
      <c r="B171">
        <v>1</v>
      </c>
      <c r="C171">
        <v>-2</v>
      </c>
      <c r="D171">
        <v>-2.8</v>
      </c>
      <c r="E171">
        <v>80</v>
      </c>
      <c r="F171">
        <v>-90</v>
      </c>
      <c r="G171">
        <v>0.38419903534316502</v>
      </c>
      <c r="H171">
        <v>0.61580096465683498</v>
      </c>
      <c r="I171">
        <f t="shared" si="13"/>
        <v>80</v>
      </c>
      <c r="J171">
        <f t="shared" si="14"/>
        <v>180</v>
      </c>
      <c r="K171">
        <f t="shared" si="17"/>
        <v>-80.108250810777093</v>
      </c>
      <c r="L171">
        <f t="shared" si="15"/>
        <v>3166.5405998753254</v>
      </c>
      <c r="M171">
        <f t="shared" si="18"/>
        <v>0</v>
      </c>
      <c r="N171" t="str">
        <f t="shared" si="16"/>
        <v>TN</v>
      </c>
    </row>
    <row r="172" spans="1:14" x14ac:dyDescent="0.3">
      <c r="A172">
        <v>0</v>
      </c>
      <c r="B172">
        <v>1</v>
      </c>
      <c r="C172">
        <v>-2</v>
      </c>
      <c r="D172">
        <v>-2.8</v>
      </c>
      <c r="E172">
        <v>50</v>
      </c>
      <c r="F172">
        <v>-50</v>
      </c>
      <c r="G172">
        <v>0.38419903534316502</v>
      </c>
      <c r="H172">
        <v>0.61580096465683498</v>
      </c>
      <c r="I172">
        <f t="shared" si="13"/>
        <v>50</v>
      </c>
      <c r="J172">
        <f t="shared" si="14"/>
        <v>100</v>
      </c>
      <c r="K172">
        <f t="shared" si="17"/>
        <v>-42.370144698525245</v>
      </c>
      <c r="L172">
        <f t="shared" si="15"/>
        <v>343.50608421424624</v>
      </c>
      <c r="M172">
        <f t="shared" si="18"/>
        <v>0</v>
      </c>
      <c r="N172" t="str">
        <f t="shared" si="16"/>
        <v>TN</v>
      </c>
    </row>
    <row r="173" spans="1:14" x14ac:dyDescent="0.3">
      <c r="A173">
        <v>0</v>
      </c>
      <c r="B173">
        <v>1</v>
      </c>
      <c r="C173">
        <v>-2</v>
      </c>
      <c r="D173">
        <v>-2.8</v>
      </c>
      <c r="E173">
        <v>50</v>
      </c>
      <c r="F173">
        <v>-50</v>
      </c>
      <c r="G173">
        <v>0.60844334427391233</v>
      </c>
      <c r="H173">
        <v>0.39155665572608767</v>
      </c>
      <c r="I173">
        <f t="shared" si="13"/>
        <v>50</v>
      </c>
      <c r="J173">
        <f t="shared" si="14"/>
        <v>100</v>
      </c>
      <c r="K173">
        <f t="shared" si="17"/>
        <v>-8.7334983589131525</v>
      </c>
      <c r="L173">
        <f t="shared" si="15"/>
        <v>228.09242955235541</v>
      </c>
      <c r="M173">
        <f t="shared" si="18"/>
        <v>0</v>
      </c>
      <c r="N173" t="str">
        <f t="shared" si="16"/>
        <v>TN</v>
      </c>
    </row>
    <row r="174" spans="1:14" x14ac:dyDescent="0.3">
      <c r="A174">
        <v>0</v>
      </c>
      <c r="B174">
        <v>1</v>
      </c>
      <c r="C174">
        <v>-2</v>
      </c>
      <c r="D174">
        <v>-2.8</v>
      </c>
      <c r="E174">
        <v>0</v>
      </c>
      <c r="F174">
        <v>-10</v>
      </c>
      <c r="G174">
        <v>0.38419903534316502</v>
      </c>
      <c r="H174">
        <v>0.61580096465683498</v>
      </c>
      <c r="I174">
        <f t="shared" si="13"/>
        <v>0</v>
      </c>
      <c r="J174">
        <f t="shared" si="14"/>
        <v>20</v>
      </c>
      <c r="K174">
        <f t="shared" si="17"/>
        <v>-12.3160192931367</v>
      </c>
      <c r="L174">
        <f t="shared" si="15"/>
        <v>132.71519868810543</v>
      </c>
      <c r="M174">
        <f t="shared" si="18"/>
        <v>0</v>
      </c>
      <c r="N174" t="str">
        <f t="shared" si="16"/>
        <v>TN</v>
      </c>
    </row>
    <row r="175" spans="1:14" x14ac:dyDescent="0.3">
      <c r="A175">
        <v>0</v>
      </c>
      <c r="B175">
        <v>1</v>
      </c>
      <c r="C175">
        <v>-2</v>
      </c>
      <c r="D175">
        <v>-2.8</v>
      </c>
      <c r="E175">
        <v>50</v>
      </c>
      <c r="F175">
        <v>-50</v>
      </c>
      <c r="G175">
        <v>0.60844334427391233</v>
      </c>
      <c r="H175">
        <v>0.39155665572608767</v>
      </c>
      <c r="I175">
        <f t="shared" si="13"/>
        <v>50</v>
      </c>
      <c r="J175">
        <f t="shared" si="14"/>
        <v>100</v>
      </c>
      <c r="K175">
        <f t="shared" si="17"/>
        <v>-8.7334983589131525</v>
      </c>
      <c r="L175">
        <f t="shared" si="15"/>
        <v>228.09242955235541</v>
      </c>
      <c r="M175">
        <f t="shared" si="18"/>
        <v>0</v>
      </c>
      <c r="N175" t="str">
        <f t="shared" si="16"/>
        <v>TN</v>
      </c>
    </row>
    <row r="176" spans="1:14" x14ac:dyDescent="0.3">
      <c r="A176">
        <v>1</v>
      </c>
      <c r="B176">
        <v>1</v>
      </c>
      <c r="C176">
        <v>-2</v>
      </c>
      <c r="D176">
        <v>-2.6</v>
      </c>
      <c r="E176">
        <v>20</v>
      </c>
      <c r="F176">
        <v>-10</v>
      </c>
      <c r="G176">
        <v>0.38419903534316502</v>
      </c>
      <c r="H176">
        <v>0.61580096465683498</v>
      </c>
      <c r="I176">
        <f t="shared" si="13"/>
        <v>20</v>
      </c>
      <c r="J176">
        <f t="shared" si="14"/>
        <v>20</v>
      </c>
      <c r="K176">
        <f t="shared" si="17"/>
        <v>-4.6320385862733993</v>
      </c>
      <c r="L176">
        <f t="shared" si="15"/>
        <v>368.80087443232759</v>
      </c>
      <c r="M176">
        <f t="shared" si="18"/>
        <v>0</v>
      </c>
      <c r="N176" t="str">
        <f t="shared" si="16"/>
        <v>FP</v>
      </c>
    </row>
    <row r="177" spans="1:14" x14ac:dyDescent="0.3">
      <c r="A177">
        <v>0</v>
      </c>
      <c r="B177">
        <v>1</v>
      </c>
      <c r="C177">
        <v>-2</v>
      </c>
      <c r="D177">
        <v>-2.6</v>
      </c>
      <c r="E177">
        <v>40</v>
      </c>
      <c r="F177">
        <v>-50</v>
      </c>
      <c r="G177">
        <v>0.38419903534316502</v>
      </c>
      <c r="H177">
        <v>0.61580096465683498</v>
      </c>
      <c r="I177">
        <f t="shared" si="13"/>
        <v>40</v>
      </c>
      <c r="J177">
        <f t="shared" si="14"/>
        <v>100</v>
      </c>
      <c r="K177">
        <f t="shared" si="17"/>
        <v>-46.212135051956892</v>
      </c>
      <c r="L177">
        <f t="shared" si="15"/>
        <v>500.68123574637633</v>
      </c>
      <c r="M177">
        <f t="shared" si="18"/>
        <v>0</v>
      </c>
      <c r="N177" t="str">
        <f t="shared" si="16"/>
        <v>TN</v>
      </c>
    </row>
    <row r="178" spans="1:14" x14ac:dyDescent="0.3">
      <c r="A178">
        <v>1</v>
      </c>
      <c r="B178">
        <v>1</v>
      </c>
      <c r="C178">
        <v>-2</v>
      </c>
      <c r="D178">
        <v>-3.1</v>
      </c>
      <c r="E178">
        <v>60</v>
      </c>
      <c r="F178">
        <v>-50</v>
      </c>
      <c r="G178">
        <v>0.38419903534316502</v>
      </c>
      <c r="H178">
        <v>0.61580096465683498</v>
      </c>
      <c r="I178">
        <f t="shared" si="13"/>
        <v>60</v>
      </c>
      <c r="J178">
        <f t="shared" si="14"/>
        <v>100</v>
      </c>
      <c r="K178">
        <f t="shared" si="17"/>
        <v>-38.528154345093597</v>
      </c>
      <c r="L178">
        <f t="shared" si="15"/>
        <v>215.8527124338398</v>
      </c>
      <c r="M178">
        <f t="shared" si="18"/>
        <v>0</v>
      </c>
      <c r="N178" t="str">
        <f t="shared" si="16"/>
        <v>FP</v>
      </c>
    </row>
    <row r="179" spans="1:14" x14ac:dyDescent="0.3">
      <c r="A179">
        <v>1</v>
      </c>
      <c r="B179">
        <v>1</v>
      </c>
      <c r="C179">
        <v>-2</v>
      </c>
      <c r="D179">
        <v>-3.2</v>
      </c>
      <c r="E179">
        <v>30</v>
      </c>
      <c r="F179">
        <v>-10</v>
      </c>
      <c r="G179">
        <v>0.38419903534316502</v>
      </c>
      <c r="H179">
        <v>0.61580096465683498</v>
      </c>
      <c r="I179">
        <f t="shared" si="13"/>
        <v>30</v>
      </c>
      <c r="J179">
        <f t="shared" si="14"/>
        <v>20</v>
      </c>
      <c r="K179">
        <f t="shared" si="17"/>
        <v>-0.79004823284174996</v>
      </c>
      <c r="L179">
        <f t="shared" si="15"/>
        <v>531.12638193202429</v>
      </c>
      <c r="M179">
        <f t="shared" si="18"/>
        <v>0</v>
      </c>
      <c r="N179" t="str">
        <f t="shared" si="16"/>
        <v>FP</v>
      </c>
    </row>
    <row r="180" spans="1:14" x14ac:dyDescent="0.3">
      <c r="A180">
        <v>0</v>
      </c>
      <c r="B180">
        <v>1</v>
      </c>
      <c r="C180">
        <v>-2</v>
      </c>
      <c r="D180">
        <v>-3.2</v>
      </c>
      <c r="E180">
        <v>100</v>
      </c>
      <c r="F180">
        <v>-90</v>
      </c>
      <c r="G180">
        <v>0.60844334427391233</v>
      </c>
      <c r="H180">
        <v>0.39155665572608767</v>
      </c>
      <c r="I180">
        <f t="shared" si="13"/>
        <v>100</v>
      </c>
      <c r="J180">
        <f t="shared" si="14"/>
        <v>180</v>
      </c>
      <c r="K180">
        <f t="shared" si="17"/>
        <v>-9.6358636033045428</v>
      </c>
      <c r="L180">
        <f t="shared" si="15"/>
        <v>201.65033671980794</v>
      </c>
      <c r="M180">
        <f t="shared" si="18"/>
        <v>0</v>
      </c>
      <c r="N180" t="str">
        <f t="shared" si="16"/>
        <v>TN</v>
      </c>
    </row>
    <row r="181" spans="1:14" x14ac:dyDescent="0.3">
      <c r="A181">
        <v>0</v>
      </c>
      <c r="B181">
        <v>1</v>
      </c>
      <c r="C181">
        <v>-2</v>
      </c>
      <c r="D181">
        <v>-3.2</v>
      </c>
      <c r="E181">
        <v>0</v>
      </c>
      <c r="F181">
        <v>-10</v>
      </c>
      <c r="G181">
        <v>0.38419903534316502</v>
      </c>
      <c r="H181">
        <v>0.61580096465683498</v>
      </c>
      <c r="I181">
        <f t="shared" si="13"/>
        <v>0</v>
      </c>
      <c r="J181">
        <f t="shared" si="14"/>
        <v>20</v>
      </c>
      <c r="K181">
        <f t="shared" si="17"/>
        <v>-12.3160192931367</v>
      </c>
      <c r="L181">
        <f t="shared" si="15"/>
        <v>132.71519868810543</v>
      </c>
      <c r="M181">
        <f t="shared" si="18"/>
        <v>0</v>
      </c>
      <c r="N181" t="str">
        <f t="shared" si="16"/>
        <v>TN</v>
      </c>
    </row>
    <row r="182" spans="1:14" x14ac:dyDescent="0.3">
      <c r="A182">
        <v>1</v>
      </c>
      <c r="B182">
        <v>1</v>
      </c>
      <c r="C182">
        <v>-2</v>
      </c>
      <c r="D182">
        <v>-2.9</v>
      </c>
      <c r="E182">
        <v>30</v>
      </c>
      <c r="F182">
        <v>-10</v>
      </c>
      <c r="G182">
        <v>0.38419903534316502</v>
      </c>
      <c r="H182">
        <v>0.61580096465683498</v>
      </c>
      <c r="I182">
        <f t="shared" si="13"/>
        <v>30</v>
      </c>
      <c r="J182">
        <f t="shared" si="14"/>
        <v>20</v>
      </c>
      <c r="K182">
        <f t="shared" si="17"/>
        <v>-0.79004823284174996</v>
      </c>
      <c r="L182">
        <f t="shared" si="15"/>
        <v>531.12638193202429</v>
      </c>
      <c r="M182">
        <f t="shared" si="18"/>
        <v>0</v>
      </c>
      <c r="N182" t="str">
        <f t="shared" si="16"/>
        <v>FP</v>
      </c>
    </row>
    <row r="183" spans="1:14" x14ac:dyDescent="0.3">
      <c r="A183">
        <v>0</v>
      </c>
      <c r="B183">
        <v>1</v>
      </c>
      <c r="C183">
        <v>-2</v>
      </c>
      <c r="D183">
        <v>-2.9</v>
      </c>
      <c r="E183">
        <v>90</v>
      </c>
      <c r="F183">
        <v>-90</v>
      </c>
      <c r="G183">
        <v>0.60844334427391233</v>
      </c>
      <c r="H183">
        <v>0.39155665572608767</v>
      </c>
      <c r="I183">
        <f t="shared" si="13"/>
        <v>90</v>
      </c>
      <c r="J183">
        <f t="shared" si="14"/>
        <v>180</v>
      </c>
      <c r="K183">
        <f t="shared" si="17"/>
        <v>-15.720297046043662</v>
      </c>
      <c r="L183">
        <f t="shared" si="15"/>
        <v>65.868328231499561</v>
      </c>
      <c r="M183">
        <f t="shared" si="18"/>
        <v>0</v>
      </c>
      <c r="N183" t="str">
        <f t="shared" si="16"/>
        <v>TN</v>
      </c>
    </row>
    <row r="184" spans="1:14" x14ac:dyDescent="0.3">
      <c r="A184">
        <v>0</v>
      </c>
      <c r="B184">
        <v>1</v>
      </c>
      <c r="C184">
        <v>-2</v>
      </c>
      <c r="D184">
        <v>-2.9</v>
      </c>
      <c r="E184">
        <v>90</v>
      </c>
      <c r="F184">
        <v>-90</v>
      </c>
      <c r="G184">
        <v>0.38419903534316502</v>
      </c>
      <c r="H184">
        <v>0.61580096465683498</v>
      </c>
      <c r="I184">
        <f t="shared" si="13"/>
        <v>90</v>
      </c>
      <c r="J184">
        <f t="shared" si="14"/>
        <v>180</v>
      </c>
      <c r="K184">
        <f t="shared" si="17"/>
        <v>-76.266260457345453</v>
      </c>
      <c r="L184">
        <f t="shared" si="15"/>
        <v>2748.9083488148167</v>
      </c>
      <c r="M184">
        <f t="shared" si="18"/>
        <v>0</v>
      </c>
      <c r="N184" t="str">
        <f t="shared" si="16"/>
        <v>TN</v>
      </c>
    </row>
    <row r="185" spans="1:14" x14ac:dyDescent="0.3">
      <c r="A185">
        <v>0</v>
      </c>
      <c r="B185">
        <v>1</v>
      </c>
      <c r="C185">
        <v>-2</v>
      </c>
      <c r="D185">
        <v>-2.9</v>
      </c>
      <c r="E185">
        <v>100</v>
      </c>
      <c r="F185">
        <v>-90</v>
      </c>
      <c r="G185">
        <v>0.38419903534316502</v>
      </c>
      <c r="H185">
        <v>0.61580096465683498</v>
      </c>
      <c r="I185">
        <f t="shared" si="13"/>
        <v>100</v>
      </c>
      <c r="J185">
        <f t="shared" si="14"/>
        <v>180</v>
      </c>
      <c r="K185">
        <f t="shared" si="17"/>
        <v>-72.424270103913798</v>
      </c>
      <c r="L185">
        <f t="shared" si="15"/>
        <v>2360.7978775060301</v>
      </c>
      <c r="M185">
        <f t="shared" si="18"/>
        <v>0</v>
      </c>
      <c r="N185" t="str">
        <f t="shared" si="16"/>
        <v>TN</v>
      </c>
    </row>
    <row r="186" spans="1:14" x14ac:dyDescent="0.3">
      <c r="A186">
        <v>0</v>
      </c>
      <c r="B186">
        <v>1</v>
      </c>
      <c r="C186">
        <v>-2</v>
      </c>
      <c r="D186">
        <v>-2.9</v>
      </c>
      <c r="E186">
        <v>20</v>
      </c>
      <c r="F186">
        <v>-10</v>
      </c>
      <c r="G186">
        <v>0.38419903534316502</v>
      </c>
      <c r="H186">
        <v>0.61580096465683498</v>
      </c>
      <c r="I186">
        <f t="shared" si="13"/>
        <v>20</v>
      </c>
      <c r="J186">
        <f t="shared" si="14"/>
        <v>20</v>
      </c>
      <c r="K186">
        <f t="shared" si="17"/>
        <v>-4.6320385862733993</v>
      </c>
      <c r="L186">
        <f t="shared" si="15"/>
        <v>368.80087443232759</v>
      </c>
      <c r="M186">
        <f t="shared" si="18"/>
        <v>0</v>
      </c>
      <c r="N186" t="str">
        <f t="shared" si="16"/>
        <v>TN</v>
      </c>
    </row>
    <row r="187" spans="1:14" x14ac:dyDescent="0.3">
      <c r="A187">
        <v>0</v>
      </c>
      <c r="B187">
        <v>1</v>
      </c>
      <c r="C187">
        <v>-2</v>
      </c>
      <c r="D187">
        <v>-2.9</v>
      </c>
      <c r="E187">
        <v>30</v>
      </c>
      <c r="F187">
        <v>-10</v>
      </c>
      <c r="G187">
        <v>0.38419903534316502</v>
      </c>
      <c r="H187">
        <v>0.61580096465683498</v>
      </c>
      <c r="I187">
        <f t="shared" si="13"/>
        <v>30</v>
      </c>
      <c r="J187">
        <f t="shared" si="14"/>
        <v>20</v>
      </c>
      <c r="K187">
        <f t="shared" si="17"/>
        <v>-0.79004823284174996</v>
      </c>
      <c r="L187">
        <f t="shared" si="15"/>
        <v>531.12638193202429</v>
      </c>
      <c r="M187">
        <f t="shared" si="18"/>
        <v>0</v>
      </c>
      <c r="N187" t="str">
        <f t="shared" si="16"/>
        <v>TN</v>
      </c>
    </row>
    <row r="188" spans="1:14" x14ac:dyDescent="0.3">
      <c r="A188">
        <v>0</v>
      </c>
      <c r="B188">
        <v>1</v>
      </c>
      <c r="C188">
        <v>-2</v>
      </c>
      <c r="D188">
        <v>-2.9</v>
      </c>
      <c r="E188">
        <v>80</v>
      </c>
      <c r="F188">
        <v>-90</v>
      </c>
      <c r="G188">
        <v>0.60844334427391233</v>
      </c>
      <c r="H188">
        <v>0.39155665572608767</v>
      </c>
      <c r="I188">
        <f t="shared" si="13"/>
        <v>80</v>
      </c>
      <c r="J188">
        <f t="shared" si="14"/>
        <v>180</v>
      </c>
      <c r="K188">
        <f t="shared" si="17"/>
        <v>-21.804730488782788</v>
      </c>
      <c r="L188">
        <f t="shared" si="15"/>
        <v>4.1269803814355619</v>
      </c>
      <c r="M188">
        <f t="shared" si="18"/>
        <v>0</v>
      </c>
      <c r="N188" t="str">
        <f t="shared" si="16"/>
        <v>TN</v>
      </c>
    </row>
    <row r="189" spans="1:14" x14ac:dyDescent="0.3">
      <c r="A189">
        <v>1</v>
      </c>
      <c r="B189">
        <v>1</v>
      </c>
      <c r="C189">
        <v>-2</v>
      </c>
      <c r="D189">
        <v>-2.8</v>
      </c>
      <c r="E189">
        <v>10</v>
      </c>
      <c r="F189">
        <v>0</v>
      </c>
      <c r="G189">
        <v>0.38419903534316502</v>
      </c>
      <c r="H189">
        <v>0.61580096465683498</v>
      </c>
      <c r="I189">
        <f t="shared" si="13"/>
        <v>10</v>
      </c>
      <c r="J189">
        <f t="shared" si="14"/>
        <v>0</v>
      </c>
      <c r="K189">
        <f t="shared" si="17"/>
        <v>3.8419903534316502</v>
      </c>
      <c r="L189">
        <f t="shared" si="15"/>
        <v>766.08374728674301</v>
      </c>
      <c r="M189">
        <f t="shared" si="18"/>
        <v>1</v>
      </c>
      <c r="N189" t="str">
        <f t="shared" si="16"/>
        <v>TP</v>
      </c>
    </row>
    <row r="190" spans="1:14" x14ac:dyDescent="0.3">
      <c r="A190">
        <v>0</v>
      </c>
      <c r="B190">
        <v>1</v>
      </c>
      <c r="C190">
        <v>-2</v>
      </c>
      <c r="D190">
        <v>-2.8</v>
      </c>
      <c r="E190">
        <v>0</v>
      </c>
      <c r="F190">
        <v>-10</v>
      </c>
      <c r="G190">
        <v>0.38419903534316502</v>
      </c>
      <c r="H190">
        <v>0.61580096465683498</v>
      </c>
      <c r="I190">
        <f t="shared" si="13"/>
        <v>0</v>
      </c>
      <c r="J190">
        <f t="shared" si="14"/>
        <v>20</v>
      </c>
      <c r="K190">
        <f t="shared" si="17"/>
        <v>-12.3160192931367</v>
      </c>
      <c r="L190">
        <f t="shared" si="15"/>
        <v>132.71519868810543</v>
      </c>
      <c r="M190">
        <f t="shared" si="18"/>
        <v>0</v>
      </c>
      <c r="N190" t="str">
        <f t="shared" si="16"/>
        <v>TN</v>
      </c>
    </row>
    <row r="191" spans="1:14" x14ac:dyDescent="0.3">
      <c r="A191">
        <v>0</v>
      </c>
      <c r="B191">
        <v>1</v>
      </c>
      <c r="C191">
        <v>-2</v>
      </c>
      <c r="D191">
        <v>-2.8</v>
      </c>
      <c r="E191">
        <v>60</v>
      </c>
      <c r="F191">
        <v>-50</v>
      </c>
      <c r="G191">
        <v>0.38419903534316502</v>
      </c>
      <c r="H191">
        <v>0.61580096465683498</v>
      </c>
      <c r="I191">
        <f t="shared" si="13"/>
        <v>60</v>
      </c>
      <c r="J191">
        <f t="shared" si="14"/>
        <v>100</v>
      </c>
      <c r="K191">
        <f t="shared" si="17"/>
        <v>-38.528154345093597</v>
      </c>
      <c r="L191">
        <f t="shared" si="15"/>
        <v>215.8527124338398</v>
      </c>
      <c r="M191">
        <f t="shared" si="18"/>
        <v>0</v>
      </c>
      <c r="N191" t="str">
        <f t="shared" si="16"/>
        <v>TN</v>
      </c>
    </row>
    <row r="192" spans="1:14" x14ac:dyDescent="0.3">
      <c r="A192">
        <v>1</v>
      </c>
      <c r="B192">
        <v>1</v>
      </c>
      <c r="C192">
        <v>-2</v>
      </c>
      <c r="D192">
        <v>-2.7</v>
      </c>
      <c r="E192">
        <v>10</v>
      </c>
      <c r="F192">
        <v>-10</v>
      </c>
      <c r="G192">
        <v>0.60844334427391233</v>
      </c>
      <c r="H192">
        <v>0.39155665572608767</v>
      </c>
      <c r="I192">
        <f t="shared" si="13"/>
        <v>10</v>
      </c>
      <c r="J192">
        <f t="shared" si="14"/>
        <v>20</v>
      </c>
      <c r="K192">
        <f t="shared" si="17"/>
        <v>-1.74669967178263</v>
      </c>
      <c r="L192">
        <f t="shared" si="15"/>
        <v>487.94724266218907</v>
      </c>
      <c r="M192">
        <f t="shared" si="18"/>
        <v>0</v>
      </c>
      <c r="N192" t="str">
        <f t="shared" si="16"/>
        <v>FP</v>
      </c>
    </row>
    <row r="193" spans="1:14" x14ac:dyDescent="0.3">
      <c r="A193">
        <v>1</v>
      </c>
      <c r="B193">
        <v>1</v>
      </c>
      <c r="C193">
        <v>-2</v>
      </c>
      <c r="D193">
        <v>-2</v>
      </c>
      <c r="E193">
        <v>70</v>
      </c>
      <c r="F193">
        <v>-50</v>
      </c>
      <c r="G193">
        <v>0.60844334427391233</v>
      </c>
      <c r="H193">
        <v>0.39155665572608767</v>
      </c>
      <c r="I193">
        <f t="shared" si="13"/>
        <v>70</v>
      </c>
      <c r="J193">
        <f t="shared" si="14"/>
        <v>100</v>
      </c>
      <c r="K193">
        <f t="shared" si="17"/>
        <v>3.4353685265650924</v>
      </c>
      <c r="L193">
        <f t="shared" si="15"/>
        <v>743.73995352586758</v>
      </c>
      <c r="M193">
        <f t="shared" si="18"/>
        <v>1</v>
      </c>
      <c r="N193" t="str">
        <f t="shared" si="16"/>
        <v>TP</v>
      </c>
    </row>
    <row r="194" spans="1:14" x14ac:dyDescent="0.3">
      <c r="A194">
        <v>0</v>
      </c>
      <c r="B194">
        <v>1</v>
      </c>
      <c r="C194">
        <v>-2</v>
      </c>
      <c r="D194">
        <v>-2</v>
      </c>
      <c r="E194">
        <v>100</v>
      </c>
      <c r="F194">
        <v>-90</v>
      </c>
      <c r="G194">
        <v>0.60844334427391233</v>
      </c>
      <c r="H194">
        <v>0.39155665572608767</v>
      </c>
      <c r="I194">
        <f t="shared" ref="I194:I257" si="19">E194^B194</f>
        <v>100</v>
      </c>
      <c r="J194">
        <f t="shared" ref="J194:J257" si="20">-C194*-F194^B194</f>
        <v>180</v>
      </c>
      <c r="K194">
        <f t="shared" si="17"/>
        <v>-9.6358636033045428</v>
      </c>
      <c r="L194">
        <f t="shared" ref="L194:L257" si="21">(K194-$P$4)^2</f>
        <v>201.65033671980794</v>
      </c>
      <c r="M194">
        <f t="shared" si="18"/>
        <v>0</v>
      </c>
      <c r="N194" t="str">
        <f t="shared" ref="N194:N257" si="22">IF(AND(A194=1,M194=1),"TP",IF(AND(A194=0,M194=0),"TN",IF(A194&gt;M194,"FP","FN")))</f>
        <v>TN</v>
      </c>
    </row>
    <row r="195" spans="1:14" x14ac:dyDescent="0.3">
      <c r="A195">
        <v>1</v>
      </c>
      <c r="B195">
        <v>1</v>
      </c>
      <c r="C195">
        <v>-2</v>
      </c>
      <c r="D195">
        <v>-2.9</v>
      </c>
      <c r="E195">
        <v>180</v>
      </c>
      <c r="F195">
        <v>-90</v>
      </c>
      <c r="G195">
        <v>0.38419903534316502</v>
      </c>
      <c r="H195">
        <v>0.61580096465683498</v>
      </c>
      <c r="I195">
        <f t="shared" si="19"/>
        <v>180</v>
      </c>
      <c r="J195">
        <f t="shared" si="20"/>
        <v>180</v>
      </c>
      <c r="K195">
        <f t="shared" ref="K195:K258" si="23">G195*I195-H195*J195</f>
        <v>-41.688347276460604</v>
      </c>
      <c r="L195">
        <f t="shared" si="21"/>
        <v>318.6981780977959</v>
      </c>
      <c r="M195">
        <f t="shared" ref="M195:M258" si="24">IF(K195&gt;=0,1,0)</f>
        <v>0</v>
      </c>
      <c r="N195" t="str">
        <f t="shared" si="22"/>
        <v>FP</v>
      </c>
    </row>
    <row r="196" spans="1:14" x14ac:dyDescent="0.3">
      <c r="A196">
        <v>0</v>
      </c>
      <c r="B196">
        <v>1</v>
      </c>
      <c r="C196">
        <v>-2</v>
      </c>
      <c r="D196">
        <v>-2.9</v>
      </c>
      <c r="E196">
        <v>60</v>
      </c>
      <c r="F196">
        <v>-50</v>
      </c>
      <c r="G196">
        <v>0.38419903534316502</v>
      </c>
      <c r="H196">
        <v>0.61580096465683498</v>
      </c>
      <c r="I196">
        <f t="shared" si="19"/>
        <v>60</v>
      </c>
      <c r="J196">
        <f t="shared" si="20"/>
        <v>100</v>
      </c>
      <c r="K196">
        <f t="shared" si="23"/>
        <v>-38.528154345093597</v>
      </c>
      <c r="L196">
        <f t="shared" si="21"/>
        <v>215.8527124338398</v>
      </c>
      <c r="M196">
        <f t="shared" si="24"/>
        <v>0</v>
      </c>
      <c r="N196" t="str">
        <f t="shared" si="22"/>
        <v>TN</v>
      </c>
    </row>
    <row r="197" spans="1:14" x14ac:dyDescent="0.3">
      <c r="A197">
        <v>0</v>
      </c>
      <c r="B197">
        <v>1</v>
      </c>
      <c r="C197">
        <v>-2</v>
      </c>
      <c r="D197">
        <v>-2.9</v>
      </c>
      <c r="E197">
        <v>180</v>
      </c>
      <c r="F197">
        <v>-90</v>
      </c>
      <c r="G197">
        <v>0.56330583577691229</v>
      </c>
      <c r="H197">
        <v>0.43669416422308771</v>
      </c>
      <c r="I197">
        <f t="shared" si="19"/>
        <v>180</v>
      </c>
      <c r="J197">
        <f t="shared" si="20"/>
        <v>180</v>
      </c>
      <c r="K197">
        <f t="shared" si="23"/>
        <v>22.790100879688424</v>
      </c>
      <c r="L197">
        <f t="shared" si="21"/>
        <v>2174.0145044788405</v>
      </c>
      <c r="M197">
        <f t="shared" si="24"/>
        <v>1</v>
      </c>
      <c r="N197" t="str">
        <f t="shared" si="22"/>
        <v>FN</v>
      </c>
    </row>
    <row r="198" spans="1:14" x14ac:dyDescent="0.3">
      <c r="A198">
        <v>0</v>
      </c>
      <c r="B198">
        <v>1</v>
      </c>
      <c r="C198">
        <v>-2</v>
      </c>
      <c r="D198">
        <v>-2.9</v>
      </c>
      <c r="E198">
        <v>80</v>
      </c>
      <c r="F198">
        <v>-90</v>
      </c>
      <c r="G198">
        <v>0.60844334427391233</v>
      </c>
      <c r="H198">
        <v>0.39155665572608767</v>
      </c>
      <c r="I198">
        <f t="shared" si="19"/>
        <v>80</v>
      </c>
      <c r="J198">
        <f t="shared" si="20"/>
        <v>180</v>
      </c>
      <c r="K198">
        <f t="shared" si="23"/>
        <v>-21.804730488782788</v>
      </c>
      <c r="L198">
        <f t="shared" si="21"/>
        <v>4.1269803814355619</v>
      </c>
      <c r="M198">
        <f t="shared" si="24"/>
        <v>0</v>
      </c>
      <c r="N198" t="str">
        <f t="shared" si="22"/>
        <v>TN</v>
      </c>
    </row>
    <row r="199" spans="1:14" x14ac:dyDescent="0.3">
      <c r="A199">
        <v>0</v>
      </c>
      <c r="B199">
        <v>1</v>
      </c>
      <c r="C199">
        <v>-2</v>
      </c>
      <c r="D199">
        <v>-2.9</v>
      </c>
      <c r="E199">
        <v>40</v>
      </c>
      <c r="F199">
        <v>-50</v>
      </c>
      <c r="G199">
        <v>0.38419903534316502</v>
      </c>
      <c r="H199">
        <v>0.61580096465683498</v>
      </c>
      <c r="I199">
        <f t="shared" si="19"/>
        <v>40</v>
      </c>
      <c r="J199">
        <f t="shared" si="20"/>
        <v>100</v>
      </c>
      <c r="K199">
        <f t="shared" si="23"/>
        <v>-46.212135051956892</v>
      </c>
      <c r="L199">
        <f t="shared" si="21"/>
        <v>500.68123574637633</v>
      </c>
      <c r="M199">
        <f t="shared" si="24"/>
        <v>0</v>
      </c>
      <c r="N199" t="str">
        <f t="shared" si="22"/>
        <v>TN</v>
      </c>
    </row>
    <row r="200" spans="1:14" x14ac:dyDescent="0.3">
      <c r="A200">
        <v>0</v>
      </c>
      <c r="B200">
        <v>1</v>
      </c>
      <c r="C200">
        <v>-2</v>
      </c>
      <c r="D200">
        <v>-2.9</v>
      </c>
      <c r="E200">
        <v>40</v>
      </c>
      <c r="F200">
        <v>-50</v>
      </c>
      <c r="G200">
        <v>0.60844334427391233</v>
      </c>
      <c r="H200">
        <v>0.39155665572608767</v>
      </c>
      <c r="I200">
        <f t="shared" si="19"/>
        <v>40</v>
      </c>
      <c r="J200">
        <f t="shared" si="20"/>
        <v>100</v>
      </c>
      <c r="K200">
        <f t="shared" si="23"/>
        <v>-14.817931801652275</v>
      </c>
      <c r="L200">
        <f t="shared" si="21"/>
        <v>81.329658522966085</v>
      </c>
      <c r="M200">
        <f t="shared" si="24"/>
        <v>0</v>
      </c>
      <c r="N200" t="str">
        <f t="shared" si="22"/>
        <v>TN</v>
      </c>
    </row>
    <row r="201" spans="1:14" x14ac:dyDescent="0.3">
      <c r="A201">
        <v>1</v>
      </c>
      <c r="B201">
        <v>1</v>
      </c>
      <c r="C201">
        <v>-2</v>
      </c>
      <c r="D201">
        <v>-3.4</v>
      </c>
      <c r="E201">
        <v>70</v>
      </c>
      <c r="F201">
        <v>-50</v>
      </c>
      <c r="G201">
        <v>0.38419903534316502</v>
      </c>
      <c r="H201">
        <v>0.61580096465683498</v>
      </c>
      <c r="I201">
        <f t="shared" si="19"/>
        <v>70</v>
      </c>
      <c r="J201">
        <f t="shared" si="20"/>
        <v>100</v>
      </c>
      <c r="K201">
        <f t="shared" si="23"/>
        <v>-34.686163991661942</v>
      </c>
      <c r="L201">
        <f t="shared" si="21"/>
        <v>117.7211204051569</v>
      </c>
      <c r="M201">
        <f t="shared" si="24"/>
        <v>0</v>
      </c>
      <c r="N201" t="str">
        <f t="shared" si="22"/>
        <v>FP</v>
      </c>
    </row>
    <row r="202" spans="1:14" x14ac:dyDescent="0.3">
      <c r="A202">
        <v>0</v>
      </c>
      <c r="B202">
        <v>1</v>
      </c>
      <c r="C202">
        <v>-2</v>
      </c>
      <c r="D202">
        <v>1</v>
      </c>
      <c r="E202">
        <v>100</v>
      </c>
      <c r="F202">
        <v>-90</v>
      </c>
      <c r="G202">
        <v>0.38419903534316502</v>
      </c>
      <c r="H202">
        <v>0.61580096465683498</v>
      </c>
      <c r="I202">
        <f t="shared" si="19"/>
        <v>100</v>
      </c>
      <c r="J202">
        <f t="shared" si="20"/>
        <v>180</v>
      </c>
      <c r="K202">
        <f t="shared" si="23"/>
        <v>-72.424270103913798</v>
      </c>
      <c r="L202">
        <f t="shared" si="21"/>
        <v>2360.7978775060301</v>
      </c>
      <c r="M202">
        <f t="shared" si="24"/>
        <v>0</v>
      </c>
      <c r="N202" t="str">
        <f t="shared" si="22"/>
        <v>TN</v>
      </c>
    </row>
    <row r="203" spans="1:14" x14ac:dyDescent="0.3">
      <c r="A203">
        <v>1</v>
      </c>
      <c r="B203">
        <v>1</v>
      </c>
      <c r="C203">
        <v>-2</v>
      </c>
      <c r="D203">
        <v>1.05</v>
      </c>
      <c r="E203">
        <v>10</v>
      </c>
      <c r="F203">
        <v>0</v>
      </c>
      <c r="G203">
        <v>0.42913429896650213</v>
      </c>
      <c r="H203">
        <v>0.57086570103349787</v>
      </c>
      <c r="I203">
        <f t="shared" si="19"/>
        <v>10</v>
      </c>
      <c r="J203">
        <f t="shared" si="20"/>
        <v>0</v>
      </c>
      <c r="K203">
        <f t="shared" si="23"/>
        <v>4.2913429896650213</v>
      </c>
      <c r="L203">
        <f t="shared" si="21"/>
        <v>791.16022545659018</v>
      </c>
      <c r="M203">
        <f t="shared" si="24"/>
        <v>1</v>
      </c>
      <c r="N203" t="str">
        <f t="shared" si="22"/>
        <v>TP</v>
      </c>
    </row>
    <row r="204" spans="1:14" x14ac:dyDescent="0.3">
      <c r="A204">
        <v>1</v>
      </c>
      <c r="B204">
        <v>1</v>
      </c>
      <c r="C204">
        <v>-2</v>
      </c>
      <c r="D204">
        <v>1.95</v>
      </c>
      <c r="E204">
        <v>180</v>
      </c>
      <c r="F204">
        <v>-90</v>
      </c>
      <c r="G204">
        <v>0.38419903534316502</v>
      </c>
      <c r="H204">
        <v>0.61580096465683498</v>
      </c>
      <c r="I204">
        <f t="shared" si="19"/>
        <v>180</v>
      </c>
      <c r="J204">
        <f t="shared" si="20"/>
        <v>180</v>
      </c>
      <c r="K204">
        <f t="shared" si="23"/>
        <v>-41.688347276460604</v>
      </c>
      <c r="L204">
        <f t="shared" si="21"/>
        <v>318.6981780977959</v>
      </c>
      <c r="M204">
        <f t="shared" si="24"/>
        <v>0</v>
      </c>
      <c r="N204" t="str">
        <f t="shared" si="22"/>
        <v>FP</v>
      </c>
    </row>
    <row r="205" spans="1:14" x14ac:dyDescent="0.3">
      <c r="A205">
        <v>0</v>
      </c>
      <c r="B205">
        <v>1</v>
      </c>
      <c r="C205">
        <v>-2</v>
      </c>
      <c r="D205">
        <v>1.95</v>
      </c>
      <c r="E205">
        <v>80</v>
      </c>
      <c r="F205">
        <v>-90</v>
      </c>
      <c r="G205">
        <v>0.38419903534316502</v>
      </c>
      <c r="H205">
        <v>0.61580096465683498</v>
      </c>
      <c r="I205">
        <f t="shared" si="19"/>
        <v>80</v>
      </c>
      <c r="J205">
        <f t="shared" si="20"/>
        <v>180</v>
      </c>
      <c r="K205">
        <f t="shared" si="23"/>
        <v>-80.108250810777093</v>
      </c>
      <c r="L205">
        <f t="shared" si="21"/>
        <v>3166.5405998753254</v>
      </c>
      <c r="M205">
        <f t="shared" si="24"/>
        <v>0</v>
      </c>
      <c r="N205" t="str">
        <f t="shared" si="22"/>
        <v>TN</v>
      </c>
    </row>
    <row r="206" spans="1:14" x14ac:dyDescent="0.3">
      <c r="A206">
        <v>0</v>
      </c>
      <c r="B206">
        <v>1</v>
      </c>
      <c r="C206">
        <v>-2</v>
      </c>
      <c r="D206">
        <v>1.95</v>
      </c>
      <c r="E206">
        <v>50</v>
      </c>
      <c r="F206">
        <v>-50</v>
      </c>
      <c r="G206">
        <v>0.60844334427391233</v>
      </c>
      <c r="H206">
        <v>0.39155665572608767</v>
      </c>
      <c r="I206">
        <f t="shared" si="19"/>
        <v>50</v>
      </c>
      <c r="J206">
        <f t="shared" si="20"/>
        <v>100</v>
      </c>
      <c r="K206">
        <f t="shared" si="23"/>
        <v>-8.7334983589131525</v>
      </c>
      <c r="L206">
        <f t="shared" si="21"/>
        <v>228.09242955235541</v>
      </c>
      <c r="M206">
        <f t="shared" si="24"/>
        <v>0</v>
      </c>
      <c r="N206" t="str">
        <f t="shared" si="22"/>
        <v>TN</v>
      </c>
    </row>
    <row r="207" spans="1:14" x14ac:dyDescent="0.3">
      <c r="A207">
        <v>0</v>
      </c>
      <c r="B207">
        <v>1</v>
      </c>
      <c r="C207">
        <v>-2</v>
      </c>
      <c r="D207">
        <v>1.95</v>
      </c>
      <c r="E207">
        <v>0</v>
      </c>
      <c r="F207">
        <v>-10</v>
      </c>
      <c r="G207">
        <v>0.38419903534316502</v>
      </c>
      <c r="H207">
        <v>0.61580096465683498</v>
      </c>
      <c r="I207">
        <f t="shared" si="19"/>
        <v>0</v>
      </c>
      <c r="J207">
        <f t="shared" si="20"/>
        <v>20</v>
      </c>
      <c r="K207">
        <f t="shared" si="23"/>
        <v>-12.3160192931367</v>
      </c>
      <c r="L207">
        <f t="shared" si="21"/>
        <v>132.71519868810543</v>
      </c>
      <c r="M207">
        <f t="shared" si="24"/>
        <v>0</v>
      </c>
      <c r="N207" t="str">
        <f t="shared" si="22"/>
        <v>TN</v>
      </c>
    </row>
    <row r="208" spans="1:14" x14ac:dyDescent="0.3">
      <c r="A208">
        <v>0</v>
      </c>
      <c r="B208">
        <v>1</v>
      </c>
      <c r="C208">
        <v>-2</v>
      </c>
      <c r="D208">
        <v>1.95</v>
      </c>
      <c r="E208">
        <v>20</v>
      </c>
      <c r="F208">
        <v>-10</v>
      </c>
      <c r="G208">
        <v>0.38419903534316502</v>
      </c>
      <c r="H208">
        <v>0.61580096465683498</v>
      </c>
      <c r="I208">
        <f t="shared" si="19"/>
        <v>20</v>
      </c>
      <c r="J208">
        <f t="shared" si="20"/>
        <v>20</v>
      </c>
      <c r="K208">
        <f t="shared" si="23"/>
        <v>-4.6320385862733993</v>
      </c>
      <c r="L208">
        <f t="shared" si="21"/>
        <v>368.80087443232759</v>
      </c>
      <c r="M208">
        <f t="shared" si="24"/>
        <v>0</v>
      </c>
      <c r="N208" t="str">
        <f t="shared" si="22"/>
        <v>TN</v>
      </c>
    </row>
    <row r="209" spans="1:14" x14ac:dyDescent="0.3">
      <c r="A209">
        <v>1</v>
      </c>
      <c r="B209">
        <v>1</v>
      </c>
      <c r="C209">
        <v>-2</v>
      </c>
      <c r="D209">
        <v>1.9</v>
      </c>
      <c r="E209">
        <v>10</v>
      </c>
      <c r="F209">
        <v>-10</v>
      </c>
      <c r="G209">
        <v>0.60844334427391233</v>
      </c>
      <c r="H209">
        <v>0.39155665572608767</v>
      </c>
      <c r="I209">
        <f t="shared" si="19"/>
        <v>10</v>
      </c>
      <c r="J209">
        <f t="shared" si="20"/>
        <v>20</v>
      </c>
      <c r="K209">
        <f t="shared" si="23"/>
        <v>-1.74669967178263</v>
      </c>
      <c r="L209">
        <f t="shared" si="21"/>
        <v>487.94724266218907</v>
      </c>
      <c r="M209">
        <f t="shared" si="24"/>
        <v>0</v>
      </c>
      <c r="N209" t="str">
        <f t="shared" si="22"/>
        <v>FP</v>
      </c>
    </row>
    <row r="210" spans="1:14" x14ac:dyDescent="0.3">
      <c r="A210">
        <v>0</v>
      </c>
      <c r="B210">
        <v>1</v>
      </c>
      <c r="C210">
        <v>-2</v>
      </c>
      <c r="D210">
        <v>1.9</v>
      </c>
      <c r="E210">
        <v>80</v>
      </c>
      <c r="F210">
        <v>-90</v>
      </c>
      <c r="G210">
        <v>0.60844334427391233</v>
      </c>
      <c r="H210">
        <v>0.39155665572608767</v>
      </c>
      <c r="I210">
        <f t="shared" si="19"/>
        <v>80</v>
      </c>
      <c r="J210">
        <f t="shared" si="20"/>
        <v>180</v>
      </c>
      <c r="K210">
        <f t="shared" si="23"/>
        <v>-21.804730488782788</v>
      </c>
      <c r="L210">
        <f t="shared" si="21"/>
        <v>4.1269803814355619</v>
      </c>
      <c r="M210">
        <f t="shared" si="24"/>
        <v>0</v>
      </c>
      <c r="N210" t="str">
        <f t="shared" si="22"/>
        <v>TN</v>
      </c>
    </row>
    <row r="211" spans="1:14" x14ac:dyDescent="0.3">
      <c r="A211">
        <v>0</v>
      </c>
      <c r="B211">
        <v>1</v>
      </c>
      <c r="C211">
        <v>-2</v>
      </c>
      <c r="D211">
        <v>1.9</v>
      </c>
      <c r="E211">
        <v>50</v>
      </c>
      <c r="F211">
        <v>-50</v>
      </c>
      <c r="G211">
        <v>0.38419903534316502</v>
      </c>
      <c r="H211">
        <v>0.61580096465683498</v>
      </c>
      <c r="I211">
        <f t="shared" si="19"/>
        <v>50</v>
      </c>
      <c r="J211">
        <f t="shared" si="20"/>
        <v>100</v>
      </c>
      <c r="K211">
        <f t="shared" si="23"/>
        <v>-42.370144698525245</v>
      </c>
      <c r="L211">
        <f t="shared" si="21"/>
        <v>343.50608421424624</v>
      </c>
      <c r="M211">
        <f t="shared" si="24"/>
        <v>0</v>
      </c>
      <c r="N211" t="str">
        <f t="shared" si="22"/>
        <v>TN</v>
      </c>
    </row>
    <row r="212" spans="1:14" x14ac:dyDescent="0.3">
      <c r="A212">
        <v>0</v>
      </c>
      <c r="B212">
        <v>1</v>
      </c>
      <c r="C212">
        <v>-2</v>
      </c>
      <c r="D212">
        <v>1.9</v>
      </c>
      <c r="E212">
        <v>90</v>
      </c>
      <c r="F212">
        <v>-90</v>
      </c>
      <c r="G212">
        <v>0.60844334427391233</v>
      </c>
      <c r="H212">
        <v>0.39155665572608767</v>
      </c>
      <c r="I212">
        <f t="shared" si="19"/>
        <v>90</v>
      </c>
      <c r="J212">
        <f t="shared" si="20"/>
        <v>180</v>
      </c>
      <c r="K212">
        <f t="shared" si="23"/>
        <v>-15.720297046043662</v>
      </c>
      <c r="L212">
        <f t="shared" si="21"/>
        <v>65.868328231499561</v>
      </c>
      <c r="M212">
        <f t="shared" si="24"/>
        <v>0</v>
      </c>
      <c r="N212" t="str">
        <f t="shared" si="22"/>
        <v>TN</v>
      </c>
    </row>
    <row r="213" spans="1:14" x14ac:dyDescent="0.3">
      <c r="A213">
        <v>1</v>
      </c>
      <c r="B213">
        <v>1</v>
      </c>
      <c r="C213">
        <v>-2</v>
      </c>
      <c r="D213">
        <v>1.85</v>
      </c>
      <c r="E213">
        <v>10</v>
      </c>
      <c r="F213">
        <v>-10</v>
      </c>
      <c r="G213">
        <v>0.60844334427391233</v>
      </c>
      <c r="H213">
        <v>0.39155665572608767</v>
      </c>
      <c r="I213">
        <f t="shared" si="19"/>
        <v>10</v>
      </c>
      <c r="J213">
        <f t="shared" si="20"/>
        <v>20</v>
      </c>
      <c r="K213">
        <f t="shared" si="23"/>
        <v>-1.74669967178263</v>
      </c>
      <c r="L213">
        <f t="shared" si="21"/>
        <v>487.94724266218907</v>
      </c>
      <c r="M213">
        <f t="shared" si="24"/>
        <v>0</v>
      </c>
      <c r="N213" t="str">
        <f t="shared" si="22"/>
        <v>FP</v>
      </c>
    </row>
    <row r="214" spans="1:14" x14ac:dyDescent="0.3">
      <c r="A214">
        <v>0</v>
      </c>
      <c r="B214">
        <v>1</v>
      </c>
      <c r="C214">
        <v>-2</v>
      </c>
      <c r="D214">
        <v>1.85</v>
      </c>
      <c r="E214">
        <v>60</v>
      </c>
      <c r="F214">
        <v>-50</v>
      </c>
      <c r="G214">
        <v>0.38419903534316502</v>
      </c>
      <c r="H214">
        <v>0.61580096465683498</v>
      </c>
      <c r="I214">
        <f t="shared" si="19"/>
        <v>60</v>
      </c>
      <c r="J214">
        <f t="shared" si="20"/>
        <v>100</v>
      </c>
      <c r="K214">
        <f t="shared" si="23"/>
        <v>-38.528154345093597</v>
      </c>
      <c r="L214">
        <f t="shared" si="21"/>
        <v>215.8527124338398</v>
      </c>
      <c r="M214">
        <f t="shared" si="24"/>
        <v>0</v>
      </c>
      <c r="N214" t="str">
        <f t="shared" si="22"/>
        <v>TN</v>
      </c>
    </row>
    <row r="215" spans="1:14" x14ac:dyDescent="0.3">
      <c r="A215">
        <v>1</v>
      </c>
      <c r="B215">
        <v>1</v>
      </c>
      <c r="C215">
        <v>-2</v>
      </c>
      <c r="D215">
        <v>1.6</v>
      </c>
      <c r="E215">
        <v>70</v>
      </c>
      <c r="F215">
        <v>-50</v>
      </c>
      <c r="G215">
        <v>0.60844334427391233</v>
      </c>
      <c r="H215">
        <v>0.39155665572608767</v>
      </c>
      <c r="I215">
        <f t="shared" si="19"/>
        <v>70</v>
      </c>
      <c r="J215">
        <f t="shared" si="20"/>
        <v>100</v>
      </c>
      <c r="K215">
        <f t="shared" si="23"/>
        <v>3.4353685265650924</v>
      </c>
      <c r="L215">
        <f t="shared" si="21"/>
        <v>743.73995352586758</v>
      </c>
      <c r="M215">
        <f t="shared" si="24"/>
        <v>1</v>
      </c>
      <c r="N215" t="str">
        <f t="shared" si="22"/>
        <v>TP</v>
      </c>
    </row>
    <row r="216" spans="1:14" x14ac:dyDescent="0.3">
      <c r="A216">
        <v>0</v>
      </c>
      <c r="B216">
        <v>1</v>
      </c>
      <c r="C216">
        <v>-2</v>
      </c>
      <c r="D216">
        <v>1.6</v>
      </c>
      <c r="E216">
        <v>60</v>
      </c>
      <c r="F216">
        <v>-50</v>
      </c>
      <c r="G216">
        <v>0.38419903534316502</v>
      </c>
      <c r="H216">
        <v>0.61580096465683498</v>
      </c>
      <c r="I216">
        <f t="shared" si="19"/>
        <v>60</v>
      </c>
      <c r="J216">
        <f t="shared" si="20"/>
        <v>100</v>
      </c>
      <c r="K216">
        <f t="shared" si="23"/>
        <v>-38.528154345093597</v>
      </c>
      <c r="L216">
        <f t="shared" si="21"/>
        <v>215.8527124338398</v>
      </c>
      <c r="M216">
        <f t="shared" si="24"/>
        <v>0</v>
      </c>
      <c r="N216" t="str">
        <f t="shared" si="22"/>
        <v>TN</v>
      </c>
    </row>
    <row r="217" spans="1:14" x14ac:dyDescent="0.3">
      <c r="A217">
        <v>0</v>
      </c>
      <c r="B217">
        <v>1</v>
      </c>
      <c r="C217">
        <v>-2</v>
      </c>
      <c r="D217">
        <v>1.6</v>
      </c>
      <c r="E217">
        <v>80</v>
      </c>
      <c r="F217">
        <v>-90</v>
      </c>
      <c r="G217">
        <v>0.60844334427391233</v>
      </c>
      <c r="H217">
        <v>0.39155665572608767</v>
      </c>
      <c r="I217">
        <f t="shared" si="19"/>
        <v>80</v>
      </c>
      <c r="J217">
        <f t="shared" si="20"/>
        <v>180</v>
      </c>
      <c r="K217">
        <f t="shared" si="23"/>
        <v>-21.804730488782788</v>
      </c>
      <c r="L217">
        <f t="shared" si="21"/>
        <v>4.1269803814355619</v>
      </c>
      <c r="M217">
        <f t="shared" si="24"/>
        <v>0</v>
      </c>
      <c r="N217" t="str">
        <f t="shared" si="22"/>
        <v>TN</v>
      </c>
    </row>
    <row r="218" spans="1:14" x14ac:dyDescent="0.3">
      <c r="A218">
        <v>0</v>
      </c>
      <c r="B218">
        <v>1</v>
      </c>
      <c r="C218">
        <v>-2</v>
      </c>
      <c r="D218">
        <v>1.6</v>
      </c>
      <c r="E218">
        <v>30</v>
      </c>
      <c r="F218">
        <v>-10</v>
      </c>
      <c r="G218">
        <v>0.38419903534316502</v>
      </c>
      <c r="H218">
        <v>0.61580096465683498</v>
      </c>
      <c r="I218">
        <f t="shared" si="19"/>
        <v>30</v>
      </c>
      <c r="J218">
        <f t="shared" si="20"/>
        <v>20</v>
      </c>
      <c r="K218">
        <f t="shared" si="23"/>
        <v>-0.79004823284174996</v>
      </c>
      <c r="L218">
        <f t="shared" si="21"/>
        <v>531.12638193202429</v>
      </c>
      <c r="M218">
        <f t="shared" si="24"/>
        <v>0</v>
      </c>
      <c r="N218" t="str">
        <f t="shared" si="22"/>
        <v>TN</v>
      </c>
    </row>
    <row r="219" spans="1:14" x14ac:dyDescent="0.3">
      <c r="A219">
        <v>1</v>
      </c>
      <c r="B219">
        <v>1</v>
      </c>
      <c r="C219">
        <v>-2</v>
      </c>
      <c r="D219">
        <v>1.95</v>
      </c>
      <c r="E219">
        <v>70</v>
      </c>
      <c r="F219">
        <v>-50</v>
      </c>
      <c r="G219">
        <v>0.38419903534316502</v>
      </c>
      <c r="H219">
        <v>0.61580096465683498</v>
      </c>
      <c r="I219">
        <f t="shared" si="19"/>
        <v>70</v>
      </c>
      <c r="J219">
        <f t="shared" si="20"/>
        <v>100</v>
      </c>
      <c r="K219">
        <f t="shared" si="23"/>
        <v>-34.686163991661942</v>
      </c>
      <c r="L219">
        <f t="shared" si="21"/>
        <v>117.7211204051569</v>
      </c>
      <c r="M219">
        <f t="shared" si="24"/>
        <v>0</v>
      </c>
      <c r="N219" t="str">
        <f t="shared" si="22"/>
        <v>FP</v>
      </c>
    </row>
    <row r="220" spans="1:14" x14ac:dyDescent="0.3">
      <c r="A220">
        <v>0</v>
      </c>
      <c r="B220">
        <v>1</v>
      </c>
      <c r="C220">
        <v>-2</v>
      </c>
      <c r="D220">
        <v>1.95</v>
      </c>
      <c r="E220">
        <v>40</v>
      </c>
      <c r="F220">
        <v>-50</v>
      </c>
      <c r="G220">
        <v>0.38419903534316502</v>
      </c>
      <c r="H220">
        <v>0.61580096465683498</v>
      </c>
      <c r="I220">
        <f t="shared" si="19"/>
        <v>40</v>
      </c>
      <c r="J220">
        <f t="shared" si="20"/>
        <v>100</v>
      </c>
      <c r="K220">
        <f t="shared" si="23"/>
        <v>-46.212135051956892</v>
      </c>
      <c r="L220">
        <f t="shared" si="21"/>
        <v>500.68123574637633</v>
      </c>
      <c r="M220">
        <f t="shared" si="24"/>
        <v>0</v>
      </c>
      <c r="N220" t="str">
        <f t="shared" si="22"/>
        <v>TN</v>
      </c>
    </row>
    <row r="221" spans="1:14" x14ac:dyDescent="0.3">
      <c r="A221">
        <v>0</v>
      </c>
      <c r="B221">
        <v>1</v>
      </c>
      <c r="C221">
        <v>-2</v>
      </c>
      <c r="D221">
        <v>1.95</v>
      </c>
      <c r="E221">
        <v>100</v>
      </c>
      <c r="F221">
        <v>-90</v>
      </c>
      <c r="G221">
        <v>0.38419903534316502</v>
      </c>
      <c r="H221">
        <v>0.61580096465683498</v>
      </c>
      <c r="I221">
        <f t="shared" si="19"/>
        <v>100</v>
      </c>
      <c r="J221">
        <f t="shared" si="20"/>
        <v>180</v>
      </c>
      <c r="K221">
        <f t="shared" si="23"/>
        <v>-72.424270103913798</v>
      </c>
      <c r="L221">
        <f t="shared" si="21"/>
        <v>2360.7978775060301</v>
      </c>
      <c r="M221">
        <f t="shared" si="24"/>
        <v>0</v>
      </c>
      <c r="N221" t="str">
        <f t="shared" si="22"/>
        <v>TN</v>
      </c>
    </row>
    <row r="222" spans="1:14" x14ac:dyDescent="0.3">
      <c r="A222">
        <v>0</v>
      </c>
      <c r="B222">
        <v>1</v>
      </c>
      <c r="C222">
        <v>-2</v>
      </c>
      <c r="D222">
        <v>1.95</v>
      </c>
      <c r="E222">
        <v>50</v>
      </c>
      <c r="F222">
        <v>-50</v>
      </c>
      <c r="G222">
        <v>0.60844334427391233</v>
      </c>
      <c r="H222">
        <v>0.39155665572608767</v>
      </c>
      <c r="I222">
        <f t="shared" si="19"/>
        <v>50</v>
      </c>
      <c r="J222">
        <f t="shared" si="20"/>
        <v>100</v>
      </c>
      <c r="K222">
        <f t="shared" si="23"/>
        <v>-8.7334983589131525</v>
      </c>
      <c r="L222">
        <f t="shared" si="21"/>
        <v>228.09242955235541</v>
      </c>
      <c r="M222">
        <f t="shared" si="24"/>
        <v>0</v>
      </c>
      <c r="N222" t="str">
        <f t="shared" si="22"/>
        <v>TN</v>
      </c>
    </row>
    <row r="223" spans="1:14" x14ac:dyDescent="0.3">
      <c r="A223">
        <v>0</v>
      </c>
      <c r="B223">
        <v>1</v>
      </c>
      <c r="C223">
        <v>-2</v>
      </c>
      <c r="D223">
        <v>1.95</v>
      </c>
      <c r="E223">
        <v>20</v>
      </c>
      <c r="F223">
        <v>-10</v>
      </c>
      <c r="G223">
        <v>0.38419903534316502</v>
      </c>
      <c r="H223">
        <v>0.61580096465683498</v>
      </c>
      <c r="I223">
        <f t="shared" si="19"/>
        <v>20</v>
      </c>
      <c r="J223">
        <f t="shared" si="20"/>
        <v>20</v>
      </c>
      <c r="K223">
        <f t="shared" si="23"/>
        <v>-4.6320385862733993</v>
      </c>
      <c r="L223">
        <f t="shared" si="21"/>
        <v>368.80087443232759</v>
      </c>
      <c r="M223">
        <f t="shared" si="24"/>
        <v>0</v>
      </c>
      <c r="N223" t="str">
        <f t="shared" si="22"/>
        <v>TN</v>
      </c>
    </row>
    <row r="224" spans="1:14" x14ac:dyDescent="0.3">
      <c r="A224">
        <v>0</v>
      </c>
      <c r="B224">
        <v>1</v>
      </c>
      <c r="C224">
        <v>-2</v>
      </c>
      <c r="D224">
        <v>1.95</v>
      </c>
      <c r="E224">
        <v>100</v>
      </c>
      <c r="F224">
        <v>-90</v>
      </c>
      <c r="G224">
        <v>0.60844334427391233</v>
      </c>
      <c r="H224">
        <v>0.39155665572608767</v>
      </c>
      <c r="I224">
        <f t="shared" si="19"/>
        <v>100</v>
      </c>
      <c r="J224">
        <f t="shared" si="20"/>
        <v>180</v>
      </c>
      <c r="K224">
        <f t="shared" si="23"/>
        <v>-9.6358636033045428</v>
      </c>
      <c r="L224">
        <f t="shared" si="21"/>
        <v>201.65033671980794</v>
      </c>
      <c r="M224">
        <f t="shared" si="24"/>
        <v>0</v>
      </c>
      <c r="N224" t="str">
        <f t="shared" si="22"/>
        <v>TN</v>
      </c>
    </row>
    <row r="225" spans="1:14" x14ac:dyDescent="0.3">
      <c r="A225">
        <v>0</v>
      </c>
      <c r="B225">
        <v>1</v>
      </c>
      <c r="C225">
        <v>-2</v>
      </c>
      <c r="D225">
        <v>1.95</v>
      </c>
      <c r="E225">
        <v>100</v>
      </c>
      <c r="F225">
        <v>-90</v>
      </c>
      <c r="G225">
        <v>0.60844334427391233</v>
      </c>
      <c r="H225">
        <v>0.39155665572608767</v>
      </c>
      <c r="I225">
        <f t="shared" si="19"/>
        <v>100</v>
      </c>
      <c r="J225">
        <f t="shared" si="20"/>
        <v>180</v>
      </c>
      <c r="K225">
        <f t="shared" si="23"/>
        <v>-9.6358636033045428</v>
      </c>
      <c r="L225">
        <f t="shared" si="21"/>
        <v>201.65033671980794</v>
      </c>
      <c r="M225">
        <f t="shared" si="24"/>
        <v>0</v>
      </c>
      <c r="N225" t="str">
        <f t="shared" si="22"/>
        <v>TN</v>
      </c>
    </row>
    <row r="226" spans="1:14" x14ac:dyDescent="0.3">
      <c r="A226">
        <v>0</v>
      </c>
      <c r="B226">
        <v>1</v>
      </c>
      <c r="C226">
        <v>-2</v>
      </c>
      <c r="D226">
        <v>1.95</v>
      </c>
      <c r="E226">
        <v>40</v>
      </c>
      <c r="F226">
        <v>-50</v>
      </c>
      <c r="G226">
        <v>0.60844334427391233</v>
      </c>
      <c r="H226">
        <v>0.39155665572608767</v>
      </c>
      <c r="I226">
        <f t="shared" si="19"/>
        <v>40</v>
      </c>
      <c r="J226">
        <f t="shared" si="20"/>
        <v>100</v>
      </c>
      <c r="K226">
        <f t="shared" si="23"/>
        <v>-14.817931801652275</v>
      </c>
      <c r="L226">
        <f t="shared" si="21"/>
        <v>81.329658522966085</v>
      </c>
      <c r="M226">
        <f t="shared" si="24"/>
        <v>0</v>
      </c>
      <c r="N226" t="str">
        <f t="shared" si="22"/>
        <v>TN</v>
      </c>
    </row>
    <row r="227" spans="1:14" x14ac:dyDescent="0.3">
      <c r="A227">
        <v>0</v>
      </c>
      <c r="B227">
        <v>1</v>
      </c>
      <c r="C227">
        <v>-2</v>
      </c>
      <c r="D227">
        <v>1.95</v>
      </c>
      <c r="E227">
        <v>90</v>
      </c>
      <c r="F227">
        <v>-90</v>
      </c>
      <c r="G227">
        <v>0.38419903534316502</v>
      </c>
      <c r="H227">
        <v>0.61580096465683498</v>
      </c>
      <c r="I227">
        <f t="shared" si="19"/>
        <v>90</v>
      </c>
      <c r="J227">
        <f t="shared" si="20"/>
        <v>180</v>
      </c>
      <c r="K227">
        <f t="shared" si="23"/>
        <v>-76.266260457345453</v>
      </c>
      <c r="L227">
        <f t="shared" si="21"/>
        <v>2748.9083488148167</v>
      </c>
      <c r="M227">
        <f t="shared" si="24"/>
        <v>0</v>
      </c>
      <c r="N227" t="str">
        <f t="shared" si="22"/>
        <v>TN</v>
      </c>
    </row>
    <row r="228" spans="1:14" x14ac:dyDescent="0.3">
      <c r="A228">
        <v>1</v>
      </c>
      <c r="B228">
        <v>1</v>
      </c>
      <c r="C228">
        <v>-2</v>
      </c>
      <c r="D228">
        <v>1.9</v>
      </c>
      <c r="E228">
        <v>20</v>
      </c>
      <c r="F228">
        <v>-10</v>
      </c>
      <c r="G228">
        <v>0.38419903534316502</v>
      </c>
      <c r="H228">
        <v>0.61580096465683498</v>
      </c>
      <c r="I228">
        <f t="shared" si="19"/>
        <v>20</v>
      </c>
      <c r="J228">
        <f t="shared" si="20"/>
        <v>20</v>
      </c>
      <c r="K228">
        <f t="shared" si="23"/>
        <v>-4.6320385862733993</v>
      </c>
      <c r="L228">
        <f t="shared" si="21"/>
        <v>368.80087443232759</v>
      </c>
      <c r="M228">
        <f t="shared" si="24"/>
        <v>0</v>
      </c>
      <c r="N228" t="str">
        <f t="shared" si="22"/>
        <v>FP</v>
      </c>
    </row>
    <row r="229" spans="1:14" x14ac:dyDescent="0.3">
      <c r="A229">
        <v>0</v>
      </c>
      <c r="B229">
        <v>1</v>
      </c>
      <c r="C229">
        <v>-2</v>
      </c>
      <c r="D229">
        <v>1.9</v>
      </c>
      <c r="E229">
        <v>0</v>
      </c>
      <c r="F229">
        <v>-10</v>
      </c>
      <c r="G229">
        <v>0.38419903534316502</v>
      </c>
      <c r="H229">
        <v>0.61580096465683498</v>
      </c>
      <c r="I229">
        <f t="shared" si="19"/>
        <v>0</v>
      </c>
      <c r="J229">
        <f t="shared" si="20"/>
        <v>20</v>
      </c>
      <c r="K229">
        <f t="shared" si="23"/>
        <v>-12.3160192931367</v>
      </c>
      <c r="L229">
        <f t="shared" si="21"/>
        <v>132.71519868810543</v>
      </c>
      <c r="M229">
        <f t="shared" si="24"/>
        <v>0</v>
      </c>
      <c r="N229" t="str">
        <f t="shared" si="22"/>
        <v>TN</v>
      </c>
    </row>
    <row r="230" spans="1:14" x14ac:dyDescent="0.3">
      <c r="A230">
        <v>0</v>
      </c>
      <c r="B230">
        <v>1</v>
      </c>
      <c r="C230">
        <v>-2</v>
      </c>
      <c r="D230">
        <v>1.9</v>
      </c>
      <c r="E230">
        <v>40</v>
      </c>
      <c r="F230">
        <v>-50</v>
      </c>
      <c r="G230">
        <v>0.60844334427391233</v>
      </c>
      <c r="H230">
        <v>0.39155665572608767</v>
      </c>
      <c r="I230">
        <f t="shared" si="19"/>
        <v>40</v>
      </c>
      <c r="J230">
        <f t="shared" si="20"/>
        <v>100</v>
      </c>
      <c r="K230">
        <f t="shared" si="23"/>
        <v>-14.817931801652275</v>
      </c>
      <c r="L230">
        <f t="shared" si="21"/>
        <v>81.329658522966085</v>
      </c>
      <c r="M230">
        <f t="shared" si="24"/>
        <v>0</v>
      </c>
      <c r="N230" t="str">
        <f t="shared" si="22"/>
        <v>TN</v>
      </c>
    </row>
    <row r="231" spans="1:14" x14ac:dyDescent="0.3">
      <c r="A231">
        <v>1</v>
      </c>
      <c r="B231">
        <v>1</v>
      </c>
      <c r="C231">
        <v>-2</v>
      </c>
      <c r="D231">
        <v>1.9</v>
      </c>
      <c r="E231">
        <v>10</v>
      </c>
      <c r="F231">
        <v>0</v>
      </c>
      <c r="G231">
        <v>0.38419903534316502</v>
      </c>
      <c r="H231">
        <v>0.61580096465683498</v>
      </c>
      <c r="I231">
        <f t="shared" si="19"/>
        <v>10</v>
      </c>
      <c r="J231">
        <f t="shared" si="20"/>
        <v>0</v>
      </c>
      <c r="K231">
        <f t="shared" si="23"/>
        <v>3.8419903534316502</v>
      </c>
      <c r="L231">
        <f t="shared" si="21"/>
        <v>766.08374728674301</v>
      </c>
      <c r="M231">
        <f t="shared" si="24"/>
        <v>1</v>
      </c>
      <c r="N231" t="str">
        <f t="shared" si="22"/>
        <v>TP</v>
      </c>
    </row>
    <row r="232" spans="1:14" x14ac:dyDescent="0.3">
      <c r="A232">
        <v>0</v>
      </c>
      <c r="B232">
        <v>1</v>
      </c>
      <c r="C232">
        <v>-2</v>
      </c>
      <c r="D232">
        <v>1.9</v>
      </c>
      <c r="E232">
        <v>30</v>
      </c>
      <c r="F232">
        <v>-10</v>
      </c>
      <c r="G232">
        <v>0.38419903534316502</v>
      </c>
      <c r="H232">
        <v>0.61580096465683498</v>
      </c>
      <c r="I232">
        <f t="shared" si="19"/>
        <v>30</v>
      </c>
      <c r="J232">
        <f t="shared" si="20"/>
        <v>20</v>
      </c>
      <c r="K232">
        <f t="shared" si="23"/>
        <v>-0.79004823284174996</v>
      </c>
      <c r="L232">
        <f t="shared" si="21"/>
        <v>531.12638193202429</v>
      </c>
      <c r="M232">
        <f t="shared" si="24"/>
        <v>0</v>
      </c>
      <c r="N232" t="str">
        <f t="shared" si="22"/>
        <v>TN</v>
      </c>
    </row>
    <row r="233" spans="1:14" x14ac:dyDescent="0.3">
      <c r="A233">
        <v>1</v>
      </c>
      <c r="B233">
        <v>1</v>
      </c>
      <c r="C233">
        <v>-2</v>
      </c>
      <c r="D233">
        <v>1.95</v>
      </c>
      <c r="E233">
        <v>10</v>
      </c>
      <c r="F233">
        <v>-10</v>
      </c>
      <c r="G233">
        <v>0.60844334427391233</v>
      </c>
      <c r="H233">
        <v>0.39155665572608767</v>
      </c>
      <c r="I233">
        <f t="shared" si="19"/>
        <v>10</v>
      </c>
      <c r="J233">
        <f t="shared" si="20"/>
        <v>20</v>
      </c>
      <c r="K233">
        <f t="shared" si="23"/>
        <v>-1.74669967178263</v>
      </c>
      <c r="L233">
        <f t="shared" si="21"/>
        <v>487.94724266218907</v>
      </c>
      <c r="M233">
        <f t="shared" si="24"/>
        <v>0</v>
      </c>
      <c r="N233" t="str">
        <f t="shared" si="22"/>
        <v>FP</v>
      </c>
    </row>
    <row r="234" spans="1:14" x14ac:dyDescent="0.3">
      <c r="A234">
        <v>0</v>
      </c>
      <c r="B234">
        <v>1</v>
      </c>
      <c r="C234">
        <v>-2</v>
      </c>
      <c r="D234">
        <v>1.95</v>
      </c>
      <c r="E234">
        <v>20</v>
      </c>
      <c r="F234">
        <v>-10</v>
      </c>
      <c r="G234">
        <v>0.38419903534316502</v>
      </c>
      <c r="H234">
        <v>0.61580096465683498</v>
      </c>
      <c r="I234">
        <f t="shared" si="19"/>
        <v>20</v>
      </c>
      <c r="J234">
        <f t="shared" si="20"/>
        <v>20</v>
      </c>
      <c r="K234">
        <f t="shared" si="23"/>
        <v>-4.6320385862733993</v>
      </c>
      <c r="L234">
        <f t="shared" si="21"/>
        <v>368.80087443232759</v>
      </c>
      <c r="M234">
        <f t="shared" si="24"/>
        <v>0</v>
      </c>
      <c r="N234" t="str">
        <f t="shared" si="22"/>
        <v>TN</v>
      </c>
    </row>
    <row r="235" spans="1:14" x14ac:dyDescent="0.3">
      <c r="A235">
        <v>0</v>
      </c>
      <c r="B235">
        <v>1</v>
      </c>
      <c r="C235">
        <v>-2</v>
      </c>
      <c r="D235">
        <v>1.95</v>
      </c>
      <c r="E235">
        <v>50</v>
      </c>
      <c r="F235">
        <v>-50</v>
      </c>
      <c r="G235">
        <v>0.38419903534316502</v>
      </c>
      <c r="H235">
        <v>0.61580096465683498</v>
      </c>
      <c r="I235">
        <f t="shared" si="19"/>
        <v>50</v>
      </c>
      <c r="J235">
        <f t="shared" si="20"/>
        <v>100</v>
      </c>
      <c r="K235">
        <f t="shared" si="23"/>
        <v>-42.370144698525245</v>
      </c>
      <c r="L235">
        <f t="shared" si="21"/>
        <v>343.50608421424624</v>
      </c>
      <c r="M235">
        <f t="shared" si="24"/>
        <v>0</v>
      </c>
      <c r="N235" t="str">
        <f t="shared" si="22"/>
        <v>TN</v>
      </c>
    </row>
    <row r="236" spans="1:14" x14ac:dyDescent="0.3">
      <c r="A236">
        <v>0</v>
      </c>
      <c r="B236">
        <v>1</v>
      </c>
      <c r="C236">
        <v>-2</v>
      </c>
      <c r="D236">
        <v>1.95</v>
      </c>
      <c r="E236">
        <v>60</v>
      </c>
      <c r="F236">
        <v>-50</v>
      </c>
      <c r="G236">
        <v>0.38419903534316502</v>
      </c>
      <c r="H236">
        <v>0.61580096465683498</v>
      </c>
      <c r="I236">
        <f t="shared" si="19"/>
        <v>60</v>
      </c>
      <c r="J236">
        <f t="shared" si="20"/>
        <v>100</v>
      </c>
      <c r="K236">
        <f t="shared" si="23"/>
        <v>-38.528154345093597</v>
      </c>
      <c r="L236">
        <f t="shared" si="21"/>
        <v>215.8527124338398</v>
      </c>
      <c r="M236">
        <f t="shared" si="24"/>
        <v>0</v>
      </c>
      <c r="N236" t="str">
        <f t="shared" si="22"/>
        <v>TN</v>
      </c>
    </row>
    <row r="237" spans="1:14" x14ac:dyDescent="0.3">
      <c r="A237">
        <v>0</v>
      </c>
      <c r="B237">
        <v>1</v>
      </c>
      <c r="C237">
        <v>-2</v>
      </c>
      <c r="D237">
        <v>1.95</v>
      </c>
      <c r="E237">
        <v>0</v>
      </c>
      <c r="F237">
        <v>-10</v>
      </c>
      <c r="G237">
        <v>0.38419903534316502</v>
      </c>
      <c r="H237">
        <v>0.61580096465683498</v>
      </c>
      <c r="I237">
        <f t="shared" si="19"/>
        <v>0</v>
      </c>
      <c r="J237">
        <f t="shared" si="20"/>
        <v>20</v>
      </c>
      <c r="K237">
        <f t="shared" si="23"/>
        <v>-12.3160192931367</v>
      </c>
      <c r="L237">
        <f t="shared" si="21"/>
        <v>132.71519868810543</v>
      </c>
      <c r="M237">
        <f t="shared" si="24"/>
        <v>0</v>
      </c>
      <c r="N237" t="str">
        <f t="shared" si="22"/>
        <v>TN</v>
      </c>
    </row>
    <row r="238" spans="1:14" x14ac:dyDescent="0.3">
      <c r="A238">
        <v>0</v>
      </c>
      <c r="B238">
        <v>1</v>
      </c>
      <c r="C238">
        <v>-2</v>
      </c>
      <c r="D238">
        <v>1.95</v>
      </c>
      <c r="E238">
        <v>40</v>
      </c>
      <c r="F238">
        <v>-50</v>
      </c>
      <c r="G238">
        <v>0.38419903534316502</v>
      </c>
      <c r="H238">
        <v>0.61580096465683498</v>
      </c>
      <c r="I238">
        <f t="shared" si="19"/>
        <v>40</v>
      </c>
      <c r="J238">
        <f t="shared" si="20"/>
        <v>100</v>
      </c>
      <c r="K238">
        <f t="shared" si="23"/>
        <v>-46.212135051956892</v>
      </c>
      <c r="L238">
        <f t="shared" si="21"/>
        <v>500.68123574637633</v>
      </c>
      <c r="M238">
        <f t="shared" si="24"/>
        <v>0</v>
      </c>
      <c r="N238" t="str">
        <f t="shared" si="22"/>
        <v>TN</v>
      </c>
    </row>
    <row r="239" spans="1:14" x14ac:dyDescent="0.3">
      <c r="A239">
        <v>0</v>
      </c>
      <c r="B239">
        <v>1</v>
      </c>
      <c r="C239">
        <v>-2</v>
      </c>
      <c r="D239">
        <v>1.95</v>
      </c>
      <c r="E239">
        <v>0</v>
      </c>
      <c r="F239">
        <v>-10</v>
      </c>
      <c r="G239">
        <v>0.38419903534316502</v>
      </c>
      <c r="H239">
        <v>0.61580096465683498</v>
      </c>
      <c r="I239">
        <f t="shared" si="19"/>
        <v>0</v>
      </c>
      <c r="J239">
        <f t="shared" si="20"/>
        <v>20</v>
      </c>
      <c r="K239">
        <f t="shared" si="23"/>
        <v>-12.3160192931367</v>
      </c>
      <c r="L239">
        <f t="shared" si="21"/>
        <v>132.71519868810543</v>
      </c>
      <c r="M239">
        <f t="shared" si="24"/>
        <v>0</v>
      </c>
      <c r="N239" t="str">
        <f t="shared" si="22"/>
        <v>TN</v>
      </c>
    </row>
    <row r="240" spans="1:14" x14ac:dyDescent="0.3">
      <c r="A240">
        <v>0</v>
      </c>
      <c r="B240">
        <v>1</v>
      </c>
      <c r="C240">
        <v>-2</v>
      </c>
      <c r="D240">
        <v>1.95</v>
      </c>
      <c r="E240">
        <v>180</v>
      </c>
      <c r="F240">
        <v>-90</v>
      </c>
      <c r="G240">
        <v>0.56330583577691229</v>
      </c>
      <c r="H240">
        <v>0.43669416422308771</v>
      </c>
      <c r="I240">
        <f t="shared" si="19"/>
        <v>180</v>
      </c>
      <c r="J240">
        <f t="shared" si="20"/>
        <v>180</v>
      </c>
      <c r="K240">
        <f t="shared" si="23"/>
        <v>22.790100879688424</v>
      </c>
      <c r="L240">
        <f t="shared" si="21"/>
        <v>2174.0145044788405</v>
      </c>
      <c r="M240">
        <f t="shared" si="24"/>
        <v>1</v>
      </c>
      <c r="N240" t="str">
        <f t="shared" si="22"/>
        <v>FN</v>
      </c>
    </row>
    <row r="241" spans="1:14" x14ac:dyDescent="0.3">
      <c r="A241">
        <v>1</v>
      </c>
      <c r="B241">
        <v>1</v>
      </c>
      <c r="C241">
        <v>-2</v>
      </c>
      <c r="D241">
        <v>2.1</v>
      </c>
      <c r="E241">
        <v>30</v>
      </c>
      <c r="F241">
        <v>-10</v>
      </c>
      <c r="G241">
        <v>0.38419903534316502</v>
      </c>
      <c r="H241">
        <v>0.61580096465683498</v>
      </c>
      <c r="I241">
        <f t="shared" si="19"/>
        <v>30</v>
      </c>
      <c r="J241">
        <f t="shared" si="20"/>
        <v>20</v>
      </c>
      <c r="K241">
        <f t="shared" si="23"/>
        <v>-0.79004823284174996</v>
      </c>
      <c r="L241">
        <f t="shared" si="21"/>
        <v>531.12638193202429</v>
      </c>
      <c r="M241">
        <f t="shared" si="24"/>
        <v>0</v>
      </c>
      <c r="N241" t="str">
        <f t="shared" si="22"/>
        <v>FP</v>
      </c>
    </row>
    <row r="242" spans="1:14" x14ac:dyDescent="0.3">
      <c r="A242">
        <v>1</v>
      </c>
      <c r="B242">
        <v>1</v>
      </c>
      <c r="C242">
        <v>-2</v>
      </c>
      <c r="D242">
        <v>3</v>
      </c>
      <c r="E242">
        <v>180</v>
      </c>
      <c r="F242">
        <v>-90</v>
      </c>
      <c r="G242">
        <v>0.38419903534316502</v>
      </c>
      <c r="H242">
        <v>0.61580096465683498</v>
      </c>
      <c r="I242">
        <f t="shared" si="19"/>
        <v>180</v>
      </c>
      <c r="J242">
        <f t="shared" si="20"/>
        <v>180</v>
      </c>
      <c r="K242">
        <f t="shared" si="23"/>
        <v>-41.688347276460604</v>
      </c>
      <c r="L242">
        <f t="shared" si="21"/>
        <v>318.6981780977959</v>
      </c>
      <c r="M242">
        <f t="shared" si="24"/>
        <v>0</v>
      </c>
      <c r="N242" t="str">
        <f t="shared" si="22"/>
        <v>FP</v>
      </c>
    </row>
    <row r="243" spans="1:14" x14ac:dyDescent="0.3">
      <c r="A243">
        <v>0</v>
      </c>
      <c r="B243">
        <v>1</v>
      </c>
      <c r="C243">
        <v>-2</v>
      </c>
      <c r="D243">
        <v>3</v>
      </c>
      <c r="E243">
        <v>80</v>
      </c>
      <c r="F243">
        <v>-90</v>
      </c>
      <c r="G243">
        <v>0.38419903534316502</v>
      </c>
      <c r="H243">
        <v>0.61580096465683498</v>
      </c>
      <c r="I243">
        <f t="shared" si="19"/>
        <v>80</v>
      </c>
      <c r="J243">
        <f t="shared" si="20"/>
        <v>180</v>
      </c>
      <c r="K243">
        <f t="shared" si="23"/>
        <v>-80.108250810777093</v>
      </c>
      <c r="L243">
        <f t="shared" si="21"/>
        <v>3166.5405998753254</v>
      </c>
      <c r="M243">
        <f t="shared" si="24"/>
        <v>0</v>
      </c>
      <c r="N243" t="str">
        <f t="shared" si="22"/>
        <v>TN</v>
      </c>
    </row>
    <row r="244" spans="1:14" x14ac:dyDescent="0.3">
      <c r="A244">
        <v>0</v>
      </c>
      <c r="B244">
        <v>1</v>
      </c>
      <c r="C244">
        <v>-2</v>
      </c>
      <c r="D244">
        <v>3</v>
      </c>
      <c r="E244">
        <v>10</v>
      </c>
      <c r="F244">
        <v>-10</v>
      </c>
      <c r="G244">
        <v>0.60844334427391233</v>
      </c>
      <c r="H244">
        <v>0.39155665572608767</v>
      </c>
      <c r="I244">
        <f t="shared" si="19"/>
        <v>10</v>
      </c>
      <c r="J244">
        <f t="shared" si="20"/>
        <v>20</v>
      </c>
      <c r="K244">
        <f t="shared" si="23"/>
        <v>-1.74669967178263</v>
      </c>
      <c r="L244">
        <f t="shared" si="21"/>
        <v>487.94724266218907</v>
      </c>
      <c r="M244">
        <f t="shared" si="24"/>
        <v>0</v>
      </c>
      <c r="N244" t="str">
        <f t="shared" si="22"/>
        <v>TN</v>
      </c>
    </row>
    <row r="245" spans="1:14" x14ac:dyDescent="0.3">
      <c r="A245">
        <v>0</v>
      </c>
      <c r="B245">
        <v>1</v>
      </c>
      <c r="C245">
        <v>-2</v>
      </c>
      <c r="D245">
        <v>3</v>
      </c>
      <c r="E245">
        <v>30</v>
      </c>
      <c r="F245">
        <v>-10</v>
      </c>
      <c r="G245">
        <v>0.38419903534316502</v>
      </c>
      <c r="H245">
        <v>0.61580096465683498</v>
      </c>
      <c r="I245">
        <f t="shared" si="19"/>
        <v>30</v>
      </c>
      <c r="J245">
        <f t="shared" si="20"/>
        <v>20</v>
      </c>
      <c r="K245">
        <f t="shared" si="23"/>
        <v>-0.79004823284174996</v>
      </c>
      <c r="L245">
        <f t="shared" si="21"/>
        <v>531.12638193202429</v>
      </c>
      <c r="M245">
        <f t="shared" si="24"/>
        <v>0</v>
      </c>
      <c r="N245" t="str">
        <f t="shared" si="22"/>
        <v>TN</v>
      </c>
    </row>
    <row r="246" spans="1:14" x14ac:dyDescent="0.3">
      <c r="A246">
        <v>0</v>
      </c>
      <c r="B246">
        <v>1</v>
      </c>
      <c r="C246">
        <v>-2</v>
      </c>
      <c r="D246">
        <v>3</v>
      </c>
      <c r="E246">
        <v>60</v>
      </c>
      <c r="F246">
        <v>-50</v>
      </c>
      <c r="G246">
        <v>0.38419903534316502</v>
      </c>
      <c r="H246">
        <v>0.61580096465683498</v>
      </c>
      <c r="I246">
        <f t="shared" si="19"/>
        <v>60</v>
      </c>
      <c r="J246">
        <f t="shared" si="20"/>
        <v>100</v>
      </c>
      <c r="K246">
        <f t="shared" si="23"/>
        <v>-38.528154345093597</v>
      </c>
      <c r="L246">
        <f t="shared" si="21"/>
        <v>215.8527124338398</v>
      </c>
      <c r="M246">
        <f t="shared" si="24"/>
        <v>0</v>
      </c>
      <c r="N246" t="str">
        <f t="shared" si="22"/>
        <v>TN</v>
      </c>
    </row>
    <row r="247" spans="1:14" x14ac:dyDescent="0.3">
      <c r="A247">
        <v>0</v>
      </c>
      <c r="B247">
        <v>1</v>
      </c>
      <c r="C247">
        <v>-2</v>
      </c>
      <c r="D247">
        <v>3</v>
      </c>
      <c r="E247">
        <v>90</v>
      </c>
      <c r="F247">
        <v>-90</v>
      </c>
      <c r="G247">
        <v>0.60844334427391233</v>
      </c>
      <c r="H247">
        <v>0.39155665572608767</v>
      </c>
      <c r="I247">
        <f t="shared" si="19"/>
        <v>90</v>
      </c>
      <c r="J247">
        <f t="shared" si="20"/>
        <v>180</v>
      </c>
      <c r="K247">
        <f t="shared" si="23"/>
        <v>-15.720297046043662</v>
      </c>
      <c r="L247">
        <f t="shared" si="21"/>
        <v>65.868328231499561</v>
      </c>
      <c r="M247">
        <f t="shared" si="24"/>
        <v>0</v>
      </c>
      <c r="N247" t="str">
        <f t="shared" si="22"/>
        <v>TN</v>
      </c>
    </row>
    <row r="248" spans="1:14" x14ac:dyDescent="0.3">
      <c r="A248">
        <v>0</v>
      </c>
      <c r="B248">
        <v>1</v>
      </c>
      <c r="C248">
        <v>-2</v>
      </c>
      <c r="D248">
        <v>3</v>
      </c>
      <c r="E248">
        <v>90</v>
      </c>
      <c r="F248">
        <v>-90</v>
      </c>
      <c r="G248">
        <v>0.38419903534316502</v>
      </c>
      <c r="H248">
        <v>0.61580096465683498</v>
      </c>
      <c r="I248">
        <f t="shared" si="19"/>
        <v>90</v>
      </c>
      <c r="J248">
        <f t="shared" si="20"/>
        <v>180</v>
      </c>
      <c r="K248">
        <f t="shared" si="23"/>
        <v>-76.266260457345453</v>
      </c>
      <c r="L248">
        <f t="shared" si="21"/>
        <v>2748.9083488148167</v>
      </c>
      <c r="M248">
        <f t="shared" si="24"/>
        <v>0</v>
      </c>
      <c r="N248" t="str">
        <f t="shared" si="22"/>
        <v>TN</v>
      </c>
    </row>
    <row r="249" spans="1:14" x14ac:dyDescent="0.3">
      <c r="A249">
        <v>1</v>
      </c>
      <c r="B249">
        <v>1</v>
      </c>
      <c r="C249">
        <v>-2</v>
      </c>
      <c r="D249">
        <v>2.75</v>
      </c>
      <c r="E249">
        <v>70</v>
      </c>
      <c r="F249">
        <v>-50</v>
      </c>
      <c r="G249">
        <v>0.60844334427391233</v>
      </c>
      <c r="H249">
        <v>0.39155665572608767</v>
      </c>
      <c r="I249">
        <f t="shared" si="19"/>
        <v>70</v>
      </c>
      <c r="J249">
        <f t="shared" si="20"/>
        <v>100</v>
      </c>
      <c r="K249">
        <f t="shared" si="23"/>
        <v>3.4353685265650924</v>
      </c>
      <c r="L249">
        <f t="shared" si="21"/>
        <v>743.73995352586758</v>
      </c>
      <c r="M249">
        <f t="shared" si="24"/>
        <v>1</v>
      </c>
      <c r="N249" t="str">
        <f t="shared" si="22"/>
        <v>TP</v>
      </c>
    </row>
    <row r="250" spans="1:14" x14ac:dyDescent="0.3">
      <c r="A250">
        <v>0</v>
      </c>
      <c r="B250">
        <v>1</v>
      </c>
      <c r="C250">
        <v>-2</v>
      </c>
      <c r="D250">
        <v>2.75</v>
      </c>
      <c r="E250">
        <v>70</v>
      </c>
      <c r="F250">
        <v>-50</v>
      </c>
      <c r="G250">
        <v>0.38419903534316502</v>
      </c>
      <c r="H250">
        <v>0.61580096465683498</v>
      </c>
      <c r="I250">
        <f t="shared" si="19"/>
        <v>70</v>
      </c>
      <c r="J250">
        <f t="shared" si="20"/>
        <v>100</v>
      </c>
      <c r="K250">
        <f t="shared" si="23"/>
        <v>-34.686163991661942</v>
      </c>
      <c r="L250">
        <f t="shared" si="21"/>
        <v>117.7211204051569</v>
      </c>
      <c r="M250">
        <f t="shared" si="24"/>
        <v>0</v>
      </c>
      <c r="N250" t="str">
        <f t="shared" si="22"/>
        <v>TN</v>
      </c>
    </row>
    <row r="251" spans="1:14" x14ac:dyDescent="0.3">
      <c r="A251">
        <v>1</v>
      </c>
      <c r="B251">
        <v>1</v>
      </c>
      <c r="C251">
        <v>-2</v>
      </c>
      <c r="D251">
        <v>2.2999999999999998</v>
      </c>
      <c r="E251">
        <v>180</v>
      </c>
      <c r="F251">
        <v>-90</v>
      </c>
      <c r="G251">
        <v>0.56330583577691229</v>
      </c>
      <c r="H251">
        <v>0.43669416422308771</v>
      </c>
      <c r="I251">
        <f t="shared" si="19"/>
        <v>180</v>
      </c>
      <c r="J251">
        <f t="shared" si="20"/>
        <v>180</v>
      </c>
      <c r="K251">
        <f t="shared" si="23"/>
        <v>22.790100879688424</v>
      </c>
      <c r="L251">
        <f t="shared" si="21"/>
        <v>2174.0145044788405</v>
      </c>
      <c r="M251">
        <f t="shared" si="24"/>
        <v>1</v>
      </c>
      <c r="N251" t="str">
        <f t="shared" si="22"/>
        <v>TP</v>
      </c>
    </row>
    <row r="252" spans="1:14" x14ac:dyDescent="0.3">
      <c r="A252">
        <v>0</v>
      </c>
      <c r="B252">
        <v>1</v>
      </c>
      <c r="C252">
        <v>-2</v>
      </c>
      <c r="D252">
        <v>1</v>
      </c>
      <c r="E252">
        <v>70</v>
      </c>
      <c r="F252">
        <v>-50</v>
      </c>
      <c r="G252">
        <v>0.38419903534316502</v>
      </c>
      <c r="H252">
        <v>0.61580096465683498</v>
      </c>
      <c r="I252">
        <f t="shared" si="19"/>
        <v>70</v>
      </c>
      <c r="J252">
        <f t="shared" si="20"/>
        <v>100</v>
      </c>
      <c r="K252">
        <f t="shared" si="23"/>
        <v>-34.686163991661942</v>
      </c>
      <c r="L252">
        <f t="shared" si="21"/>
        <v>117.7211204051569</v>
      </c>
      <c r="M252">
        <f t="shared" si="24"/>
        <v>0</v>
      </c>
      <c r="N252" t="str">
        <f t="shared" si="22"/>
        <v>TN</v>
      </c>
    </row>
    <row r="253" spans="1:14" x14ac:dyDescent="0.3">
      <c r="A253">
        <v>0</v>
      </c>
      <c r="B253">
        <v>1</v>
      </c>
      <c r="C253">
        <v>-2</v>
      </c>
      <c r="D253">
        <v>1</v>
      </c>
      <c r="E253">
        <v>50</v>
      </c>
      <c r="F253">
        <v>-50</v>
      </c>
      <c r="G253">
        <v>0.60844334427391233</v>
      </c>
      <c r="H253">
        <v>0.39155665572608767</v>
      </c>
      <c r="I253">
        <f t="shared" si="19"/>
        <v>50</v>
      </c>
      <c r="J253">
        <f t="shared" si="20"/>
        <v>100</v>
      </c>
      <c r="K253">
        <f t="shared" si="23"/>
        <v>-8.7334983589131525</v>
      </c>
      <c r="L253">
        <f t="shared" si="21"/>
        <v>228.09242955235541</v>
      </c>
      <c r="M253">
        <f t="shared" si="24"/>
        <v>0</v>
      </c>
      <c r="N253" t="str">
        <f t="shared" si="22"/>
        <v>TN</v>
      </c>
    </row>
    <row r="254" spans="1:14" x14ac:dyDescent="0.3">
      <c r="A254">
        <v>0</v>
      </c>
      <c r="B254">
        <v>1</v>
      </c>
      <c r="C254">
        <v>-2</v>
      </c>
      <c r="D254">
        <v>1</v>
      </c>
      <c r="E254">
        <v>90</v>
      </c>
      <c r="F254">
        <v>-90</v>
      </c>
      <c r="G254">
        <v>0.38419903534316502</v>
      </c>
      <c r="H254">
        <v>0.61580096465683498</v>
      </c>
      <c r="I254">
        <f t="shared" si="19"/>
        <v>90</v>
      </c>
      <c r="J254">
        <f t="shared" si="20"/>
        <v>180</v>
      </c>
      <c r="K254">
        <f t="shared" si="23"/>
        <v>-76.266260457345453</v>
      </c>
      <c r="L254">
        <f t="shared" si="21"/>
        <v>2748.9083488148167</v>
      </c>
      <c r="M254">
        <f t="shared" si="24"/>
        <v>0</v>
      </c>
      <c r="N254" t="str">
        <f t="shared" si="22"/>
        <v>TN</v>
      </c>
    </row>
    <row r="255" spans="1:14" x14ac:dyDescent="0.3">
      <c r="A255">
        <v>0</v>
      </c>
      <c r="B255">
        <v>1</v>
      </c>
      <c r="C255">
        <v>-2</v>
      </c>
      <c r="D255">
        <v>1</v>
      </c>
      <c r="E255">
        <v>80</v>
      </c>
      <c r="F255">
        <v>-90</v>
      </c>
      <c r="G255">
        <v>0.60844334427391233</v>
      </c>
      <c r="H255">
        <v>0.39155665572608767</v>
      </c>
      <c r="I255">
        <f t="shared" si="19"/>
        <v>80</v>
      </c>
      <c r="J255">
        <f t="shared" si="20"/>
        <v>180</v>
      </c>
      <c r="K255">
        <f t="shared" si="23"/>
        <v>-21.804730488782788</v>
      </c>
      <c r="L255">
        <f t="shared" si="21"/>
        <v>4.1269803814355619</v>
      </c>
      <c r="M255">
        <f t="shared" si="24"/>
        <v>0</v>
      </c>
      <c r="N255" t="str">
        <f t="shared" si="22"/>
        <v>TN</v>
      </c>
    </row>
    <row r="256" spans="1:14" x14ac:dyDescent="0.3">
      <c r="A256">
        <v>1</v>
      </c>
      <c r="B256">
        <v>1</v>
      </c>
      <c r="C256">
        <v>-2</v>
      </c>
      <c r="D256">
        <v>1.02</v>
      </c>
      <c r="E256">
        <v>10</v>
      </c>
      <c r="F256">
        <v>0</v>
      </c>
      <c r="G256">
        <v>0.38419903534316502</v>
      </c>
      <c r="H256">
        <v>0.61580096465683498</v>
      </c>
      <c r="I256">
        <f t="shared" si="19"/>
        <v>10</v>
      </c>
      <c r="J256">
        <f t="shared" si="20"/>
        <v>0</v>
      </c>
      <c r="K256">
        <f t="shared" si="23"/>
        <v>3.8419903534316502</v>
      </c>
      <c r="L256">
        <f t="shared" si="21"/>
        <v>766.08374728674301</v>
      </c>
      <c r="M256">
        <f t="shared" si="24"/>
        <v>1</v>
      </c>
      <c r="N256" t="str">
        <f t="shared" si="22"/>
        <v>TP</v>
      </c>
    </row>
    <row r="257" spans="1:14" x14ac:dyDescent="0.3">
      <c r="A257">
        <v>0</v>
      </c>
      <c r="B257">
        <v>1</v>
      </c>
      <c r="C257">
        <v>-2</v>
      </c>
      <c r="D257">
        <v>1.02</v>
      </c>
      <c r="E257">
        <v>50</v>
      </c>
      <c r="F257">
        <v>-50</v>
      </c>
      <c r="G257">
        <v>0.60844334427391233</v>
      </c>
      <c r="H257">
        <v>0.39155665572608767</v>
      </c>
      <c r="I257">
        <f t="shared" si="19"/>
        <v>50</v>
      </c>
      <c r="J257">
        <f t="shared" si="20"/>
        <v>100</v>
      </c>
      <c r="K257">
        <f t="shared" si="23"/>
        <v>-8.7334983589131525</v>
      </c>
      <c r="L257">
        <f t="shared" si="21"/>
        <v>228.09242955235541</v>
      </c>
      <c r="M257">
        <f t="shared" si="24"/>
        <v>0</v>
      </c>
      <c r="N257" t="str">
        <f t="shared" si="22"/>
        <v>TN</v>
      </c>
    </row>
    <row r="258" spans="1:14" x14ac:dyDescent="0.3">
      <c r="A258">
        <v>0</v>
      </c>
      <c r="B258">
        <v>1</v>
      </c>
      <c r="C258">
        <v>-2</v>
      </c>
      <c r="D258">
        <v>1.02</v>
      </c>
      <c r="E258">
        <v>20</v>
      </c>
      <c r="F258">
        <v>-10</v>
      </c>
      <c r="G258">
        <v>0.38419903534316502</v>
      </c>
      <c r="H258">
        <v>0.61580096465683498</v>
      </c>
      <c r="I258">
        <f t="shared" ref="I258:I321" si="25">E258^B258</f>
        <v>20</v>
      </c>
      <c r="J258">
        <f t="shared" ref="J258:J321" si="26">-C258*-F258^B258</f>
        <v>20</v>
      </c>
      <c r="K258">
        <f t="shared" si="23"/>
        <v>-4.6320385862733993</v>
      </c>
      <c r="L258">
        <f t="shared" ref="L258:L321" si="27">(K258-$P$4)^2</f>
        <v>368.80087443232759</v>
      </c>
      <c r="M258">
        <f t="shared" si="24"/>
        <v>0</v>
      </c>
      <c r="N258" t="str">
        <f t="shared" ref="N258:N321" si="28">IF(AND(A258=1,M258=1),"TP",IF(AND(A258=0,M258=0),"TN",IF(A258&gt;M258,"FP","FN")))</f>
        <v>TN</v>
      </c>
    </row>
    <row r="259" spans="1:14" x14ac:dyDescent="0.3">
      <c r="A259">
        <v>0</v>
      </c>
      <c r="B259">
        <v>1</v>
      </c>
      <c r="C259">
        <v>-2</v>
      </c>
      <c r="D259">
        <v>1.02</v>
      </c>
      <c r="E259">
        <v>70</v>
      </c>
      <c r="F259">
        <v>-50</v>
      </c>
      <c r="G259">
        <v>0.38419903534316502</v>
      </c>
      <c r="H259">
        <v>0.61580096465683498</v>
      </c>
      <c r="I259">
        <f t="shared" si="25"/>
        <v>70</v>
      </c>
      <c r="J259">
        <f t="shared" si="26"/>
        <v>100</v>
      </c>
      <c r="K259">
        <f t="shared" ref="K259:K322" si="29">G259*I259-H259*J259</f>
        <v>-34.686163991661942</v>
      </c>
      <c r="L259">
        <f t="shared" si="27"/>
        <v>117.7211204051569</v>
      </c>
      <c r="M259">
        <f t="shared" ref="M259:M322" si="30">IF(K259&gt;=0,1,0)</f>
        <v>0</v>
      </c>
      <c r="N259" t="str">
        <f t="shared" si="28"/>
        <v>TN</v>
      </c>
    </row>
    <row r="260" spans="1:14" x14ac:dyDescent="0.3">
      <c r="A260">
        <v>0</v>
      </c>
      <c r="B260">
        <v>1</v>
      </c>
      <c r="C260">
        <v>-2</v>
      </c>
      <c r="D260">
        <v>1.02</v>
      </c>
      <c r="E260">
        <v>60</v>
      </c>
      <c r="F260">
        <v>-50</v>
      </c>
      <c r="G260">
        <v>0.38419903534316502</v>
      </c>
      <c r="H260">
        <v>0.61580096465683498</v>
      </c>
      <c r="I260">
        <f t="shared" si="25"/>
        <v>60</v>
      </c>
      <c r="J260">
        <f t="shared" si="26"/>
        <v>100</v>
      </c>
      <c r="K260">
        <f t="shared" si="29"/>
        <v>-38.528154345093597</v>
      </c>
      <c r="L260">
        <f t="shared" si="27"/>
        <v>215.8527124338398</v>
      </c>
      <c r="M260">
        <f t="shared" si="30"/>
        <v>0</v>
      </c>
      <c r="N260" t="str">
        <f t="shared" si="28"/>
        <v>TN</v>
      </c>
    </row>
    <row r="261" spans="1:14" x14ac:dyDescent="0.3">
      <c r="A261">
        <v>0</v>
      </c>
      <c r="B261">
        <v>1</v>
      </c>
      <c r="C261">
        <v>-2</v>
      </c>
      <c r="D261">
        <v>1.02</v>
      </c>
      <c r="E261">
        <v>0</v>
      </c>
      <c r="F261">
        <v>-10</v>
      </c>
      <c r="G261">
        <v>0.38419903534316502</v>
      </c>
      <c r="H261">
        <v>0.61580096465683498</v>
      </c>
      <c r="I261">
        <f t="shared" si="25"/>
        <v>0</v>
      </c>
      <c r="J261">
        <f t="shared" si="26"/>
        <v>20</v>
      </c>
      <c r="K261">
        <f t="shared" si="29"/>
        <v>-12.3160192931367</v>
      </c>
      <c r="L261">
        <f t="shared" si="27"/>
        <v>132.71519868810543</v>
      </c>
      <c r="M261">
        <f t="shared" si="30"/>
        <v>0</v>
      </c>
      <c r="N261" t="str">
        <f t="shared" si="28"/>
        <v>TN</v>
      </c>
    </row>
    <row r="262" spans="1:14" x14ac:dyDescent="0.3">
      <c r="A262">
        <v>1</v>
      </c>
      <c r="B262">
        <v>1</v>
      </c>
      <c r="C262">
        <v>-2</v>
      </c>
      <c r="D262">
        <v>1</v>
      </c>
      <c r="E262">
        <v>20</v>
      </c>
      <c r="F262">
        <v>-10</v>
      </c>
      <c r="G262">
        <v>0.38419903534316502</v>
      </c>
      <c r="H262">
        <v>0.61580096465683498</v>
      </c>
      <c r="I262">
        <f t="shared" si="25"/>
        <v>20</v>
      </c>
      <c r="J262">
        <f t="shared" si="26"/>
        <v>20</v>
      </c>
      <c r="K262">
        <f t="shared" si="29"/>
        <v>-4.6320385862733993</v>
      </c>
      <c r="L262">
        <f t="shared" si="27"/>
        <v>368.80087443232759</v>
      </c>
      <c r="M262">
        <f t="shared" si="30"/>
        <v>0</v>
      </c>
      <c r="N262" t="str">
        <f t="shared" si="28"/>
        <v>FP</v>
      </c>
    </row>
    <row r="263" spans="1:14" x14ac:dyDescent="0.3">
      <c r="A263">
        <v>0</v>
      </c>
      <c r="B263">
        <v>1</v>
      </c>
      <c r="C263">
        <v>-2</v>
      </c>
      <c r="D263">
        <v>1</v>
      </c>
      <c r="E263">
        <v>50</v>
      </c>
      <c r="F263">
        <v>-50</v>
      </c>
      <c r="G263">
        <v>0.38419903534316502</v>
      </c>
      <c r="H263">
        <v>0.61580096465683498</v>
      </c>
      <c r="I263">
        <f t="shared" si="25"/>
        <v>50</v>
      </c>
      <c r="J263">
        <f t="shared" si="26"/>
        <v>100</v>
      </c>
      <c r="K263">
        <f t="shared" si="29"/>
        <v>-42.370144698525245</v>
      </c>
      <c r="L263">
        <f t="shared" si="27"/>
        <v>343.50608421424624</v>
      </c>
      <c r="M263">
        <f t="shared" si="30"/>
        <v>0</v>
      </c>
      <c r="N263" t="str">
        <f t="shared" si="28"/>
        <v>TN</v>
      </c>
    </row>
    <row r="264" spans="1:14" x14ac:dyDescent="0.3">
      <c r="A264">
        <v>0</v>
      </c>
      <c r="B264">
        <v>1</v>
      </c>
      <c r="C264">
        <v>-2</v>
      </c>
      <c r="D264">
        <v>1</v>
      </c>
      <c r="E264">
        <v>30</v>
      </c>
      <c r="F264">
        <v>-10</v>
      </c>
      <c r="G264">
        <v>0.38419903534316502</v>
      </c>
      <c r="H264">
        <v>0.61580096465683498</v>
      </c>
      <c r="I264">
        <f t="shared" si="25"/>
        <v>30</v>
      </c>
      <c r="J264">
        <f t="shared" si="26"/>
        <v>20</v>
      </c>
      <c r="K264">
        <f t="shared" si="29"/>
        <v>-0.79004823284174996</v>
      </c>
      <c r="L264">
        <f t="shared" si="27"/>
        <v>531.12638193202429</v>
      </c>
      <c r="M264">
        <f t="shared" si="30"/>
        <v>0</v>
      </c>
      <c r="N264" t="str">
        <f t="shared" si="28"/>
        <v>TN</v>
      </c>
    </row>
    <row r="265" spans="1:14" x14ac:dyDescent="0.3">
      <c r="A265">
        <v>0</v>
      </c>
      <c r="B265">
        <v>1</v>
      </c>
      <c r="C265">
        <v>-2</v>
      </c>
      <c r="D265">
        <v>1</v>
      </c>
      <c r="E265">
        <v>10</v>
      </c>
      <c r="F265">
        <v>-10</v>
      </c>
      <c r="G265">
        <v>0.60844334427391233</v>
      </c>
      <c r="H265">
        <v>0.39155665572608767</v>
      </c>
      <c r="I265">
        <f t="shared" si="25"/>
        <v>10</v>
      </c>
      <c r="J265">
        <f t="shared" si="26"/>
        <v>20</v>
      </c>
      <c r="K265">
        <f t="shared" si="29"/>
        <v>-1.74669967178263</v>
      </c>
      <c r="L265">
        <f t="shared" si="27"/>
        <v>487.94724266218907</v>
      </c>
      <c r="M265">
        <f t="shared" si="30"/>
        <v>0</v>
      </c>
      <c r="N265" t="str">
        <f t="shared" si="28"/>
        <v>TN</v>
      </c>
    </row>
    <row r="266" spans="1:14" x14ac:dyDescent="0.3">
      <c r="A266">
        <v>1</v>
      </c>
      <c r="B266">
        <v>1</v>
      </c>
      <c r="C266">
        <v>-2</v>
      </c>
      <c r="D266">
        <v>0.98</v>
      </c>
      <c r="E266">
        <v>10</v>
      </c>
      <c r="F266">
        <v>-10</v>
      </c>
      <c r="G266">
        <v>0.60844334427391233</v>
      </c>
      <c r="H266">
        <v>0.39155665572608767</v>
      </c>
      <c r="I266">
        <f t="shared" si="25"/>
        <v>10</v>
      </c>
      <c r="J266">
        <f t="shared" si="26"/>
        <v>20</v>
      </c>
      <c r="K266">
        <f t="shared" si="29"/>
        <v>-1.74669967178263</v>
      </c>
      <c r="L266">
        <f t="shared" si="27"/>
        <v>487.94724266218907</v>
      </c>
      <c r="M266">
        <f t="shared" si="30"/>
        <v>0</v>
      </c>
      <c r="N266" t="str">
        <f t="shared" si="28"/>
        <v>FP</v>
      </c>
    </row>
    <row r="267" spans="1:14" x14ac:dyDescent="0.3">
      <c r="A267">
        <v>0</v>
      </c>
      <c r="B267">
        <v>1</v>
      </c>
      <c r="C267">
        <v>-2</v>
      </c>
      <c r="D267">
        <v>0.98</v>
      </c>
      <c r="E267">
        <v>0</v>
      </c>
      <c r="F267">
        <v>-10</v>
      </c>
      <c r="G267">
        <v>0.38419903534316502</v>
      </c>
      <c r="H267">
        <v>0.61580096465683498</v>
      </c>
      <c r="I267">
        <f t="shared" si="25"/>
        <v>0</v>
      </c>
      <c r="J267">
        <f t="shared" si="26"/>
        <v>20</v>
      </c>
      <c r="K267">
        <f t="shared" si="29"/>
        <v>-12.3160192931367</v>
      </c>
      <c r="L267">
        <f t="shared" si="27"/>
        <v>132.71519868810543</v>
      </c>
      <c r="M267">
        <f t="shared" si="30"/>
        <v>0</v>
      </c>
      <c r="N267" t="str">
        <f t="shared" si="28"/>
        <v>TN</v>
      </c>
    </row>
    <row r="268" spans="1:14" x14ac:dyDescent="0.3">
      <c r="A268">
        <v>0</v>
      </c>
      <c r="B268">
        <v>1</v>
      </c>
      <c r="C268">
        <v>-2</v>
      </c>
      <c r="D268">
        <v>0.98</v>
      </c>
      <c r="E268">
        <v>20</v>
      </c>
      <c r="F268">
        <v>-10</v>
      </c>
      <c r="G268">
        <v>0.38419903534316502</v>
      </c>
      <c r="H268">
        <v>0.61580096465683498</v>
      </c>
      <c r="I268">
        <f t="shared" si="25"/>
        <v>20</v>
      </c>
      <c r="J268">
        <f t="shared" si="26"/>
        <v>20</v>
      </c>
      <c r="K268">
        <f t="shared" si="29"/>
        <v>-4.6320385862733993</v>
      </c>
      <c r="L268">
        <f t="shared" si="27"/>
        <v>368.80087443232759</v>
      </c>
      <c r="M268">
        <f t="shared" si="30"/>
        <v>0</v>
      </c>
      <c r="N268" t="str">
        <f t="shared" si="28"/>
        <v>TN</v>
      </c>
    </row>
    <row r="269" spans="1:14" x14ac:dyDescent="0.3">
      <c r="A269">
        <v>0</v>
      </c>
      <c r="B269">
        <v>1</v>
      </c>
      <c r="C269">
        <v>-2</v>
      </c>
      <c r="D269">
        <v>0.98</v>
      </c>
      <c r="E269">
        <v>60</v>
      </c>
      <c r="F269">
        <v>-50</v>
      </c>
      <c r="G269">
        <v>0.38419903534316502</v>
      </c>
      <c r="H269">
        <v>0.61580096465683498</v>
      </c>
      <c r="I269">
        <f t="shared" si="25"/>
        <v>60</v>
      </c>
      <c r="J269">
        <f t="shared" si="26"/>
        <v>100</v>
      </c>
      <c r="K269">
        <f t="shared" si="29"/>
        <v>-38.528154345093597</v>
      </c>
      <c r="L269">
        <f t="shared" si="27"/>
        <v>215.8527124338398</v>
      </c>
      <c r="M269">
        <f t="shared" si="30"/>
        <v>0</v>
      </c>
      <c r="N269" t="str">
        <f t="shared" si="28"/>
        <v>TN</v>
      </c>
    </row>
    <row r="270" spans="1:14" x14ac:dyDescent="0.3">
      <c r="A270">
        <v>1</v>
      </c>
      <c r="B270">
        <v>1</v>
      </c>
      <c r="C270">
        <v>-2</v>
      </c>
      <c r="D270">
        <v>0.8</v>
      </c>
      <c r="E270">
        <v>180</v>
      </c>
      <c r="F270">
        <v>-90</v>
      </c>
      <c r="G270">
        <v>0.38419903534316502</v>
      </c>
      <c r="H270">
        <v>0.61580096465683498</v>
      </c>
      <c r="I270">
        <f t="shared" si="25"/>
        <v>180</v>
      </c>
      <c r="J270">
        <f t="shared" si="26"/>
        <v>180</v>
      </c>
      <c r="K270">
        <f t="shared" si="29"/>
        <v>-41.688347276460604</v>
      </c>
      <c r="L270">
        <f t="shared" si="27"/>
        <v>318.6981780977959</v>
      </c>
      <c r="M270">
        <f t="shared" si="30"/>
        <v>0</v>
      </c>
      <c r="N270" t="str">
        <f t="shared" si="28"/>
        <v>FP</v>
      </c>
    </row>
    <row r="271" spans="1:14" x14ac:dyDescent="0.3">
      <c r="A271">
        <v>1</v>
      </c>
      <c r="B271">
        <v>1</v>
      </c>
      <c r="C271">
        <v>-2</v>
      </c>
      <c r="D271">
        <v>0.78</v>
      </c>
      <c r="E271">
        <v>30</v>
      </c>
      <c r="F271">
        <v>-10</v>
      </c>
      <c r="G271">
        <v>0.38419903534316502</v>
      </c>
      <c r="H271">
        <v>0.61580096465683498</v>
      </c>
      <c r="I271">
        <f t="shared" si="25"/>
        <v>30</v>
      </c>
      <c r="J271">
        <f t="shared" si="26"/>
        <v>20</v>
      </c>
      <c r="K271">
        <f t="shared" si="29"/>
        <v>-0.79004823284174996</v>
      </c>
      <c r="L271">
        <f t="shared" si="27"/>
        <v>531.12638193202429</v>
      </c>
      <c r="M271">
        <f t="shared" si="30"/>
        <v>0</v>
      </c>
      <c r="N271" t="str">
        <f t="shared" si="28"/>
        <v>FP</v>
      </c>
    </row>
    <row r="272" spans="1:14" x14ac:dyDescent="0.3">
      <c r="A272">
        <v>0</v>
      </c>
      <c r="B272">
        <v>1</v>
      </c>
      <c r="C272">
        <v>-2</v>
      </c>
      <c r="D272">
        <v>0.78</v>
      </c>
      <c r="E272">
        <v>180</v>
      </c>
      <c r="F272">
        <v>-90</v>
      </c>
      <c r="G272">
        <v>0.56330583577691229</v>
      </c>
      <c r="H272">
        <v>0.43669416422308771</v>
      </c>
      <c r="I272">
        <f t="shared" si="25"/>
        <v>180</v>
      </c>
      <c r="J272">
        <f t="shared" si="26"/>
        <v>180</v>
      </c>
      <c r="K272">
        <f t="shared" si="29"/>
        <v>22.790100879688424</v>
      </c>
      <c r="L272">
        <f t="shared" si="27"/>
        <v>2174.0145044788405</v>
      </c>
      <c r="M272">
        <f t="shared" si="30"/>
        <v>1</v>
      </c>
      <c r="N272" t="str">
        <f t="shared" si="28"/>
        <v>FN</v>
      </c>
    </row>
    <row r="273" spans="1:14" x14ac:dyDescent="0.3">
      <c r="A273">
        <v>0</v>
      </c>
      <c r="B273">
        <v>1</v>
      </c>
      <c r="C273">
        <v>-2</v>
      </c>
      <c r="D273">
        <v>0.78</v>
      </c>
      <c r="E273">
        <v>30</v>
      </c>
      <c r="F273">
        <v>-10</v>
      </c>
      <c r="G273">
        <v>0.38419903534316502</v>
      </c>
      <c r="H273">
        <v>0.61580096465683498</v>
      </c>
      <c r="I273">
        <f t="shared" si="25"/>
        <v>30</v>
      </c>
      <c r="J273">
        <f t="shared" si="26"/>
        <v>20</v>
      </c>
      <c r="K273">
        <f t="shared" si="29"/>
        <v>-0.79004823284174996</v>
      </c>
      <c r="L273">
        <f t="shared" si="27"/>
        <v>531.12638193202429</v>
      </c>
      <c r="M273">
        <f t="shared" si="30"/>
        <v>0</v>
      </c>
      <c r="N273" t="str">
        <f t="shared" si="28"/>
        <v>TN</v>
      </c>
    </row>
    <row r="274" spans="1:14" x14ac:dyDescent="0.3">
      <c r="A274">
        <v>0</v>
      </c>
      <c r="B274">
        <v>1</v>
      </c>
      <c r="C274">
        <v>-2</v>
      </c>
      <c r="D274">
        <v>0.78</v>
      </c>
      <c r="E274">
        <v>80</v>
      </c>
      <c r="F274">
        <v>-90</v>
      </c>
      <c r="G274">
        <v>0.60844334427391233</v>
      </c>
      <c r="H274">
        <v>0.39155665572608767</v>
      </c>
      <c r="I274">
        <f t="shared" si="25"/>
        <v>80</v>
      </c>
      <c r="J274">
        <f t="shared" si="26"/>
        <v>180</v>
      </c>
      <c r="K274">
        <f t="shared" si="29"/>
        <v>-21.804730488782788</v>
      </c>
      <c r="L274">
        <f t="shared" si="27"/>
        <v>4.1269803814355619</v>
      </c>
      <c r="M274">
        <f t="shared" si="30"/>
        <v>0</v>
      </c>
      <c r="N274" t="str">
        <f t="shared" si="28"/>
        <v>TN</v>
      </c>
    </row>
    <row r="275" spans="1:14" x14ac:dyDescent="0.3">
      <c r="A275">
        <v>0</v>
      </c>
      <c r="B275">
        <v>1</v>
      </c>
      <c r="C275">
        <v>-2</v>
      </c>
      <c r="D275">
        <v>0.78</v>
      </c>
      <c r="E275">
        <v>90</v>
      </c>
      <c r="F275">
        <v>-90</v>
      </c>
      <c r="G275">
        <v>0.60844334427391233</v>
      </c>
      <c r="H275">
        <v>0.39155665572608767</v>
      </c>
      <c r="I275">
        <f t="shared" si="25"/>
        <v>90</v>
      </c>
      <c r="J275">
        <f t="shared" si="26"/>
        <v>180</v>
      </c>
      <c r="K275">
        <f t="shared" si="29"/>
        <v>-15.720297046043662</v>
      </c>
      <c r="L275">
        <f t="shared" si="27"/>
        <v>65.868328231499561</v>
      </c>
      <c r="M275">
        <f t="shared" si="30"/>
        <v>0</v>
      </c>
      <c r="N275" t="str">
        <f t="shared" si="28"/>
        <v>TN</v>
      </c>
    </row>
    <row r="276" spans="1:14" x14ac:dyDescent="0.3">
      <c r="A276">
        <v>0</v>
      </c>
      <c r="B276">
        <v>1</v>
      </c>
      <c r="C276">
        <v>-2</v>
      </c>
      <c r="D276">
        <v>0.78</v>
      </c>
      <c r="E276">
        <v>20</v>
      </c>
      <c r="F276">
        <v>-10</v>
      </c>
      <c r="G276">
        <v>0.38419903534316502</v>
      </c>
      <c r="H276">
        <v>0.61580096465683498</v>
      </c>
      <c r="I276">
        <f t="shared" si="25"/>
        <v>20</v>
      </c>
      <c r="J276">
        <f t="shared" si="26"/>
        <v>20</v>
      </c>
      <c r="K276">
        <f t="shared" si="29"/>
        <v>-4.6320385862733993</v>
      </c>
      <c r="L276">
        <f t="shared" si="27"/>
        <v>368.80087443232759</v>
      </c>
      <c r="M276">
        <f t="shared" si="30"/>
        <v>0</v>
      </c>
      <c r="N276" t="str">
        <f t="shared" si="28"/>
        <v>TN</v>
      </c>
    </row>
    <row r="277" spans="1:14" x14ac:dyDescent="0.3">
      <c r="A277">
        <v>1</v>
      </c>
      <c r="B277">
        <v>1</v>
      </c>
      <c r="C277">
        <v>-2</v>
      </c>
      <c r="D277">
        <v>0.8</v>
      </c>
      <c r="E277">
        <v>10</v>
      </c>
      <c r="F277">
        <v>0</v>
      </c>
      <c r="G277">
        <v>0.42913429896650213</v>
      </c>
      <c r="H277">
        <v>0.57086570103349787</v>
      </c>
      <c r="I277">
        <f t="shared" si="25"/>
        <v>10</v>
      </c>
      <c r="J277">
        <f t="shared" si="26"/>
        <v>0</v>
      </c>
      <c r="K277">
        <f t="shared" si="29"/>
        <v>4.2913429896650213</v>
      </c>
      <c r="L277">
        <f t="shared" si="27"/>
        <v>791.16022545659018</v>
      </c>
      <c r="M277">
        <f t="shared" si="30"/>
        <v>1</v>
      </c>
      <c r="N277" t="str">
        <f t="shared" si="28"/>
        <v>TP</v>
      </c>
    </row>
    <row r="278" spans="1:14" x14ac:dyDescent="0.3">
      <c r="A278">
        <v>0</v>
      </c>
      <c r="B278">
        <v>1</v>
      </c>
      <c r="C278">
        <v>-2</v>
      </c>
      <c r="D278">
        <v>0.8</v>
      </c>
      <c r="E278">
        <v>80</v>
      </c>
      <c r="F278">
        <v>-90</v>
      </c>
      <c r="G278">
        <v>0.38419903534316502</v>
      </c>
      <c r="H278">
        <v>0.61580096465683498</v>
      </c>
      <c r="I278">
        <f t="shared" si="25"/>
        <v>80</v>
      </c>
      <c r="J278">
        <f t="shared" si="26"/>
        <v>180</v>
      </c>
      <c r="K278">
        <f t="shared" si="29"/>
        <v>-80.108250810777093</v>
      </c>
      <c r="L278">
        <f t="shared" si="27"/>
        <v>3166.5405998753254</v>
      </c>
      <c r="M278">
        <f t="shared" si="30"/>
        <v>0</v>
      </c>
      <c r="N278" t="str">
        <f t="shared" si="28"/>
        <v>TN</v>
      </c>
    </row>
    <row r="279" spans="1:14" x14ac:dyDescent="0.3">
      <c r="A279">
        <v>1</v>
      </c>
      <c r="B279">
        <v>1</v>
      </c>
      <c r="C279">
        <v>-2</v>
      </c>
      <c r="D279">
        <v>0.62</v>
      </c>
      <c r="E279">
        <v>180</v>
      </c>
      <c r="F279">
        <v>-90</v>
      </c>
      <c r="G279">
        <v>0.56330583577691229</v>
      </c>
      <c r="H279">
        <v>0.43669416422308771</v>
      </c>
      <c r="I279">
        <f t="shared" si="25"/>
        <v>180</v>
      </c>
      <c r="J279">
        <f t="shared" si="26"/>
        <v>180</v>
      </c>
      <c r="K279">
        <f t="shared" si="29"/>
        <v>22.790100879688424</v>
      </c>
      <c r="L279">
        <f t="shared" si="27"/>
        <v>2174.0145044788405</v>
      </c>
      <c r="M279">
        <f t="shared" si="30"/>
        <v>1</v>
      </c>
      <c r="N279" t="str">
        <f t="shared" si="28"/>
        <v>TP</v>
      </c>
    </row>
    <row r="280" spans="1:14" x14ac:dyDescent="0.3">
      <c r="A280">
        <v>0</v>
      </c>
      <c r="B280">
        <v>1</v>
      </c>
      <c r="C280">
        <v>-2</v>
      </c>
      <c r="D280">
        <v>0.62</v>
      </c>
      <c r="E280">
        <v>0</v>
      </c>
      <c r="F280">
        <v>-10</v>
      </c>
      <c r="G280">
        <v>0.38419903534316502</v>
      </c>
      <c r="H280">
        <v>0.61580096465683498</v>
      </c>
      <c r="I280">
        <f t="shared" si="25"/>
        <v>0</v>
      </c>
      <c r="J280">
        <f t="shared" si="26"/>
        <v>20</v>
      </c>
      <c r="K280">
        <f t="shared" si="29"/>
        <v>-12.3160192931367</v>
      </c>
      <c r="L280">
        <f t="shared" si="27"/>
        <v>132.71519868810543</v>
      </c>
      <c r="M280">
        <f t="shared" si="30"/>
        <v>0</v>
      </c>
      <c r="N280" t="str">
        <f t="shared" si="28"/>
        <v>TN</v>
      </c>
    </row>
    <row r="281" spans="1:14" x14ac:dyDescent="0.3">
      <c r="A281">
        <v>1</v>
      </c>
      <c r="B281">
        <v>1</v>
      </c>
      <c r="C281">
        <v>-2</v>
      </c>
      <c r="D281">
        <v>0.52</v>
      </c>
      <c r="E281">
        <v>70</v>
      </c>
      <c r="F281">
        <v>-50</v>
      </c>
      <c r="G281">
        <v>0.60844334427391233</v>
      </c>
      <c r="H281">
        <v>0.39155665572608767</v>
      </c>
      <c r="I281">
        <f t="shared" si="25"/>
        <v>70</v>
      </c>
      <c r="J281">
        <f t="shared" si="26"/>
        <v>100</v>
      </c>
      <c r="K281">
        <f t="shared" si="29"/>
        <v>3.4353685265650924</v>
      </c>
      <c r="L281">
        <f t="shared" si="27"/>
        <v>743.73995352586758</v>
      </c>
      <c r="M281">
        <f t="shared" si="30"/>
        <v>1</v>
      </c>
      <c r="N281" t="str">
        <f t="shared" si="28"/>
        <v>TP</v>
      </c>
    </row>
    <row r="282" spans="1:14" x14ac:dyDescent="0.3">
      <c r="A282">
        <v>0</v>
      </c>
      <c r="B282">
        <v>1</v>
      </c>
      <c r="C282">
        <v>-2</v>
      </c>
      <c r="D282">
        <v>0.52</v>
      </c>
      <c r="E282">
        <v>60</v>
      </c>
      <c r="F282">
        <v>-50</v>
      </c>
      <c r="G282">
        <v>0.38419903534316502</v>
      </c>
      <c r="H282">
        <v>0.61580096465683498</v>
      </c>
      <c r="I282">
        <f t="shared" si="25"/>
        <v>60</v>
      </c>
      <c r="J282">
        <f t="shared" si="26"/>
        <v>100</v>
      </c>
      <c r="K282">
        <f t="shared" si="29"/>
        <v>-38.528154345093597</v>
      </c>
      <c r="L282">
        <f t="shared" si="27"/>
        <v>215.8527124338398</v>
      </c>
      <c r="M282">
        <f t="shared" si="30"/>
        <v>0</v>
      </c>
      <c r="N282" t="str">
        <f t="shared" si="28"/>
        <v>TN</v>
      </c>
    </row>
    <row r="283" spans="1:14" x14ac:dyDescent="0.3">
      <c r="A283">
        <v>0</v>
      </c>
      <c r="B283">
        <v>1</v>
      </c>
      <c r="C283">
        <v>-2</v>
      </c>
      <c r="D283">
        <v>0.52</v>
      </c>
      <c r="E283">
        <v>100</v>
      </c>
      <c r="F283">
        <v>-90</v>
      </c>
      <c r="G283">
        <v>0.38419903534316502</v>
      </c>
      <c r="H283">
        <v>0.61580096465683498</v>
      </c>
      <c r="I283">
        <f t="shared" si="25"/>
        <v>100</v>
      </c>
      <c r="J283">
        <f t="shared" si="26"/>
        <v>180</v>
      </c>
      <c r="K283">
        <f t="shared" si="29"/>
        <v>-72.424270103913798</v>
      </c>
      <c r="L283">
        <f t="shared" si="27"/>
        <v>2360.7978775060301</v>
      </c>
      <c r="M283">
        <f t="shared" si="30"/>
        <v>0</v>
      </c>
      <c r="N283" t="str">
        <f t="shared" si="28"/>
        <v>TN</v>
      </c>
    </row>
    <row r="284" spans="1:14" x14ac:dyDescent="0.3">
      <c r="A284">
        <v>0</v>
      </c>
      <c r="B284">
        <v>1</v>
      </c>
      <c r="C284">
        <v>-2</v>
      </c>
      <c r="D284">
        <v>0.52</v>
      </c>
      <c r="E284">
        <v>40</v>
      </c>
      <c r="F284">
        <v>-50</v>
      </c>
      <c r="G284">
        <v>0.38419903534316502</v>
      </c>
      <c r="H284">
        <v>0.61580096465683498</v>
      </c>
      <c r="I284">
        <f t="shared" si="25"/>
        <v>40</v>
      </c>
      <c r="J284">
        <f t="shared" si="26"/>
        <v>100</v>
      </c>
      <c r="K284">
        <f t="shared" si="29"/>
        <v>-46.212135051956892</v>
      </c>
      <c r="L284">
        <f t="shared" si="27"/>
        <v>500.68123574637633</v>
      </c>
      <c r="M284">
        <f t="shared" si="30"/>
        <v>0</v>
      </c>
      <c r="N284" t="str">
        <f t="shared" si="28"/>
        <v>TN</v>
      </c>
    </row>
    <row r="285" spans="1:14" x14ac:dyDescent="0.3">
      <c r="A285">
        <v>0</v>
      </c>
      <c r="B285">
        <v>1</v>
      </c>
      <c r="C285">
        <v>-2</v>
      </c>
      <c r="D285">
        <v>0.52</v>
      </c>
      <c r="E285">
        <v>100</v>
      </c>
      <c r="F285">
        <v>-90</v>
      </c>
      <c r="G285">
        <v>0.38419903534316502</v>
      </c>
      <c r="H285">
        <v>0.61580096465683498</v>
      </c>
      <c r="I285">
        <f t="shared" si="25"/>
        <v>100</v>
      </c>
      <c r="J285">
        <f t="shared" si="26"/>
        <v>180</v>
      </c>
      <c r="K285">
        <f t="shared" si="29"/>
        <v>-72.424270103913798</v>
      </c>
      <c r="L285">
        <f t="shared" si="27"/>
        <v>2360.7978775060301</v>
      </c>
      <c r="M285">
        <f t="shared" si="30"/>
        <v>0</v>
      </c>
      <c r="N285" t="str">
        <f t="shared" si="28"/>
        <v>TN</v>
      </c>
    </row>
    <row r="286" spans="1:14" x14ac:dyDescent="0.3">
      <c r="A286">
        <v>0</v>
      </c>
      <c r="B286">
        <v>1</v>
      </c>
      <c r="C286">
        <v>-2</v>
      </c>
      <c r="D286">
        <v>0.52</v>
      </c>
      <c r="E286">
        <v>100</v>
      </c>
      <c r="F286">
        <v>-90</v>
      </c>
      <c r="G286">
        <v>0.60844334427391233</v>
      </c>
      <c r="H286">
        <v>0.39155665572608767</v>
      </c>
      <c r="I286">
        <f t="shared" si="25"/>
        <v>100</v>
      </c>
      <c r="J286">
        <f t="shared" si="26"/>
        <v>180</v>
      </c>
      <c r="K286">
        <f t="shared" si="29"/>
        <v>-9.6358636033045428</v>
      </c>
      <c r="L286">
        <f t="shared" si="27"/>
        <v>201.65033671980794</v>
      </c>
      <c r="M286">
        <f t="shared" si="30"/>
        <v>0</v>
      </c>
      <c r="N286" t="str">
        <f t="shared" si="28"/>
        <v>TN</v>
      </c>
    </row>
    <row r="287" spans="1:14" x14ac:dyDescent="0.3">
      <c r="A287">
        <v>0</v>
      </c>
      <c r="B287">
        <v>1</v>
      </c>
      <c r="C287">
        <v>-2</v>
      </c>
      <c r="D287">
        <v>0.52</v>
      </c>
      <c r="E287">
        <v>60</v>
      </c>
      <c r="F287">
        <v>-50</v>
      </c>
      <c r="G287">
        <v>0.38419903534316502</v>
      </c>
      <c r="H287">
        <v>0.61580096465683498</v>
      </c>
      <c r="I287">
        <f t="shared" si="25"/>
        <v>60</v>
      </c>
      <c r="J287">
        <f t="shared" si="26"/>
        <v>100</v>
      </c>
      <c r="K287">
        <f t="shared" si="29"/>
        <v>-38.528154345093597</v>
      </c>
      <c r="L287">
        <f t="shared" si="27"/>
        <v>215.8527124338398</v>
      </c>
      <c r="M287">
        <f t="shared" si="30"/>
        <v>0</v>
      </c>
      <c r="N287" t="str">
        <f t="shared" si="28"/>
        <v>TN</v>
      </c>
    </row>
    <row r="288" spans="1:14" x14ac:dyDescent="0.3">
      <c r="A288">
        <v>0</v>
      </c>
      <c r="B288">
        <v>1</v>
      </c>
      <c r="C288">
        <v>-2</v>
      </c>
      <c r="D288">
        <v>0.52</v>
      </c>
      <c r="E288">
        <v>50</v>
      </c>
      <c r="F288">
        <v>-50</v>
      </c>
      <c r="G288">
        <v>0.38419903534316502</v>
      </c>
      <c r="H288">
        <v>0.61580096465683498</v>
      </c>
      <c r="I288">
        <f t="shared" si="25"/>
        <v>50</v>
      </c>
      <c r="J288">
        <f t="shared" si="26"/>
        <v>100</v>
      </c>
      <c r="K288">
        <f t="shared" si="29"/>
        <v>-42.370144698525245</v>
      </c>
      <c r="L288">
        <f t="shared" si="27"/>
        <v>343.50608421424624</v>
      </c>
      <c r="M288">
        <f t="shared" si="30"/>
        <v>0</v>
      </c>
      <c r="N288" t="str">
        <f t="shared" si="28"/>
        <v>TN</v>
      </c>
    </row>
    <row r="289" spans="1:14" x14ac:dyDescent="0.3">
      <c r="A289">
        <v>0</v>
      </c>
      <c r="B289">
        <v>1</v>
      </c>
      <c r="C289">
        <v>-2</v>
      </c>
      <c r="D289">
        <v>0.52</v>
      </c>
      <c r="E289">
        <v>100</v>
      </c>
      <c r="F289">
        <v>-90</v>
      </c>
      <c r="G289">
        <v>0.60844334427391233</v>
      </c>
      <c r="H289">
        <v>0.39155665572608767</v>
      </c>
      <c r="I289">
        <f t="shared" si="25"/>
        <v>100</v>
      </c>
      <c r="J289">
        <f t="shared" si="26"/>
        <v>180</v>
      </c>
      <c r="K289">
        <f t="shared" si="29"/>
        <v>-9.6358636033045428</v>
      </c>
      <c r="L289">
        <f t="shared" si="27"/>
        <v>201.65033671980794</v>
      </c>
      <c r="M289">
        <f t="shared" si="30"/>
        <v>0</v>
      </c>
      <c r="N289" t="str">
        <f t="shared" si="28"/>
        <v>TN</v>
      </c>
    </row>
    <row r="290" spans="1:14" x14ac:dyDescent="0.3">
      <c r="A290">
        <v>0</v>
      </c>
      <c r="B290">
        <v>1</v>
      </c>
      <c r="C290">
        <v>-2</v>
      </c>
      <c r="D290">
        <v>0.52</v>
      </c>
      <c r="E290">
        <v>90</v>
      </c>
      <c r="F290">
        <v>-90</v>
      </c>
      <c r="G290">
        <v>0.38419903534316502</v>
      </c>
      <c r="H290">
        <v>0.61580096465683498</v>
      </c>
      <c r="I290">
        <f t="shared" si="25"/>
        <v>90</v>
      </c>
      <c r="J290">
        <f t="shared" si="26"/>
        <v>180</v>
      </c>
      <c r="K290">
        <f t="shared" si="29"/>
        <v>-76.266260457345453</v>
      </c>
      <c r="L290">
        <f t="shared" si="27"/>
        <v>2748.9083488148167</v>
      </c>
      <c r="M290">
        <f t="shared" si="30"/>
        <v>0</v>
      </c>
      <c r="N290" t="str">
        <f t="shared" si="28"/>
        <v>TN</v>
      </c>
    </row>
    <row r="291" spans="1:14" x14ac:dyDescent="0.3">
      <c r="A291">
        <v>0</v>
      </c>
      <c r="B291">
        <v>1</v>
      </c>
      <c r="C291">
        <v>-2</v>
      </c>
      <c r="D291">
        <v>0.52</v>
      </c>
      <c r="E291">
        <v>10</v>
      </c>
      <c r="F291">
        <v>-10</v>
      </c>
      <c r="G291">
        <v>0.60844334427391233</v>
      </c>
      <c r="H291">
        <v>0.39155665572608767</v>
      </c>
      <c r="I291">
        <f t="shared" si="25"/>
        <v>10</v>
      </c>
      <c r="J291">
        <f t="shared" si="26"/>
        <v>20</v>
      </c>
      <c r="K291">
        <f t="shared" si="29"/>
        <v>-1.74669967178263</v>
      </c>
      <c r="L291">
        <f t="shared" si="27"/>
        <v>487.94724266218907</v>
      </c>
      <c r="M291">
        <f t="shared" si="30"/>
        <v>0</v>
      </c>
      <c r="N291" t="str">
        <f t="shared" si="28"/>
        <v>TN</v>
      </c>
    </row>
    <row r="292" spans="1:14" x14ac:dyDescent="0.3">
      <c r="A292">
        <v>0</v>
      </c>
      <c r="B292">
        <v>1</v>
      </c>
      <c r="C292">
        <v>-2</v>
      </c>
      <c r="D292">
        <v>0.52</v>
      </c>
      <c r="E292">
        <v>30</v>
      </c>
      <c r="F292">
        <v>-10</v>
      </c>
      <c r="G292">
        <v>0.38419903534316502</v>
      </c>
      <c r="H292">
        <v>0.61580096465683498</v>
      </c>
      <c r="I292">
        <f t="shared" si="25"/>
        <v>30</v>
      </c>
      <c r="J292">
        <f t="shared" si="26"/>
        <v>20</v>
      </c>
      <c r="K292">
        <f t="shared" si="29"/>
        <v>-0.79004823284174996</v>
      </c>
      <c r="L292">
        <f t="shared" si="27"/>
        <v>531.12638193202429</v>
      </c>
      <c r="M292">
        <f t="shared" si="30"/>
        <v>0</v>
      </c>
      <c r="N292" t="str">
        <f t="shared" si="28"/>
        <v>TN</v>
      </c>
    </row>
    <row r="293" spans="1:14" x14ac:dyDescent="0.3">
      <c r="A293">
        <v>0</v>
      </c>
      <c r="B293">
        <v>1</v>
      </c>
      <c r="C293">
        <v>-2</v>
      </c>
      <c r="D293">
        <v>0.52</v>
      </c>
      <c r="E293">
        <v>40</v>
      </c>
      <c r="F293">
        <v>-50</v>
      </c>
      <c r="G293">
        <v>0.60844334427391233</v>
      </c>
      <c r="H293">
        <v>0.39155665572608767</v>
      </c>
      <c r="I293">
        <f t="shared" si="25"/>
        <v>40</v>
      </c>
      <c r="J293">
        <f t="shared" si="26"/>
        <v>100</v>
      </c>
      <c r="K293">
        <f t="shared" si="29"/>
        <v>-14.817931801652275</v>
      </c>
      <c r="L293">
        <f t="shared" si="27"/>
        <v>81.329658522966085</v>
      </c>
      <c r="M293">
        <f t="shared" si="30"/>
        <v>0</v>
      </c>
      <c r="N293" t="str">
        <f t="shared" si="28"/>
        <v>TN</v>
      </c>
    </row>
    <row r="294" spans="1:14" x14ac:dyDescent="0.3">
      <c r="A294">
        <v>1</v>
      </c>
      <c r="B294">
        <v>1</v>
      </c>
      <c r="C294">
        <v>-2</v>
      </c>
      <c r="D294">
        <v>0.88</v>
      </c>
      <c r="E294">
        <v>180</v>
      </c>
      <c r="F294">
        <v>-90</v>
      </c>
      <c r="G294">
        <v>0.38419903534316502</v>
      </c>
      <c r="H294">
        <v>0.61580096465683498</v>
      </c>
      <c r="I294">
        <f t="shared" si="25"/>
        <v>180</v>
      </c>
      <c r="J294">
        <f t="shared" si="26"/>
        <v>180</v>
      </c>
      <c r="K294">
        <f t="shared" si="29"/>
        <v>-41.688347276460604</v>
      </c>
      <c r="L294">
        <f t="shared" si="27"/>
        <v>318.6981780977959</v>
      </c>
      <c r="M294">
        <f t="shared" si="30"/>
        <v>0</v>
      </c>
      <c r="N294" t="str">
        <f t="shared" si="28"/>
        <v>FP</v>
      </c>
    </row>
    <row r="295" spans="1:14" x14ac:dyDescent="0.3">
      <c r="A295">
        <v>0</v>
      </c>
      <c r="B295">
        <v>1</v>
      </c>
      <c r="C295">
        <v>-2</v>
      </c>
      <c r="D295">
        <v>0.88</v>
      </c>
      <c r="E295">
        <v>0</v>
      </c>
      <c r="F295">
        <v>-10</v>
      </c>
      <c r="G295">
        <v>0.38419903534316502</v>
      </c>
      <c r="H295">
        <v>0.61580096465683498</v>
      </c>
      <c r="I295">
        <f t="shared" si="25"/>
        <v>0</v>
      </c>
      <c r="J295">
        <f t="shared" si="26"/>
        <v>20</v>
      </c>
      <c r="K295">
        <f t="shared" si="29"/>
        <v>-12.3160192931367</v>
      </c>
      <c r="L295">
        <f t="shared" si="27"/>
        <v>132.71519868810543</v>
      </c>
      <c r="M295">
        <f t="shared" si="30"/>
        <v>0</v>
      </c>
      <c r="N295" t="str">
        <f t="shared" si="28"/>
        <v>TN</v>
      </c>
    </row>
    <row r="296" spans="1:14" x14ac:dyDescent="0.3">
      <c r="A296">
        <v>0</v>
      </c>
      <c r="B296">
        <v>1</v>
      </c>
      <c r="C296">
        <v>-2</v>
      </c>
      <c r="D296">
        <v>0.88</v>
      </c>
      <c r="E296">
        <v>80</v>
      </c>
      <c r="F296">
        <v>-90</v>
      </c>
      <c r="G296">
        <v>0.38419903534316502</v>
      </c>
      <c r="H296">
        <v>0.61580096465683498</v>
      </c>
      <c r="I296">
        <f t="shared" si="25"/>
        <v>80</v>
      </c>
      <c r="J296">
        <f t="shared" si="26"/>
        <v>180</v>
      </c>
      <c r="K296">
        <f t="shared" si="29"/>
        <v>-80.108250810777093</v>
      </c>
      <c r="L296">
        <f t="shared" si="27"/>
        <v>3166.5405998753254</v>
      </c>
      <c r="M296">
        <f t="shared" si="30"/>
        <v>0</v>
      </c>
      <c r="N296" t="str">
        <f t="shared" si="28"/>
        <v>TN</v>
      </c>
    </row>
    <row r="297" spans="1:14" x14ac:dyDescent="0.3">
      <c r="A297">
        <v>0</v>
      </c>
      <c r="B297">
        <v>1</v>
      </c>
      <c r="C297">
        <v>-2</v>
      </c>
      <c r="D297">
        <v>0.88</v>
      </c>
      <c r="E297">
        <v>40</v>
      </c>
      <c r="F297">
        <v>-50</v>
      </c>
      <c r="G297">
        <v>0.60844334427391233</v>
      </c>
      <c r="H297">
        <v>0.39155665572608767</v>
      </c>
      <c r="I297">
        <f t="shared" si="25"/>
        <v>40</v>
      </c>
      <c r="J297">
        <f t="shared" si="26"/>
        <v>100</v>
      </c>
      <c r="K297">
        <f t="shared" si="29"/>
        <v>-14.817931801652275</v>
      </c>
      <c r="L297">
        <f t="shared" si="27"/>
        <v>81.329658522966085</v>
      </c>
      <c r="M297">
        <f t="shared" si="30"/>
        <v>0</v>
      </c>
      <c r="N297" t="str">
        <f t="shared" si="28"/>
        <v>TN</v>
      </c>
    </row>
    <row r="298" spans="1:14" x14ac:dyDescent="0.3">
      <c r="A298">
        <v>0</v>
      </c>
      <c r="B298">
        <v>1</v>
      </c>
      <c r="C298">
        <v>-2</v>
      </c>
      <c r="D298">
        <v>0.88</v>
      </c>
      <c r="E298">
        <v>90</v>
      </c>
      <c r="F298">
        <v>-90</v>
      </c>
      <c r="G298">
        <v>0.60844334427391233</v>
      </c>
      <c r="H298">
        <v>0.39155665572608767</v>
      </c>
      <c r="I298">
        <f t="shared" si="25"/>
        <v>90</v>
      </c>
      <c r="J298">
        <f t="shared" si="26"/>
        <v>180</v>
      </c>
      <c r="K298">
        <f t="shared" si="29"/>
        <v>-15.720297046043662</v>
      </c>
      <c r="L298">
        <f t="shared" si="27"/>
        <v>65.868328231499561</v>
      </c>
      <c r="M298">
        <f t="shared" si="30"/>
        <v>0</v>
      </c>
      <c r="N298" t="str">
        <f t="shared" si="28"/>
        <v>TN</v>
      </c>
    </row>
    <row r="299" spans="1:14" x14ac:dyDescent="0.3">
      <c r="A299">
        <v>1</v>
      </c>
      <c r="B299">
        <v>1</v>
      </c>
      <c r="C299">
        <v>-2</v>
      </c>
      <c r="D299">
        <v>1.02</v>
      </c>
      <c r="E299">
        <v>70</v>
      </c>
      <c r="F299">
        <v>-50</v>
      </c>
      <c r="G299">
        <v>0.60844334427391233</v>
      </c>
      <c r="H299">
        <v>0.39155665572608767</v>
      </c>
      <c r="I299">
        <f t="shared" si="25"/>
        <v>70</v>
      </c>
      <c r="J299">
        <f t="shared" si="26"/>
        <v>100</v>
      </c>
      <c r="K299">
        <f t="shared" si="29"/>
        <v>3.4353685265650924</v>
      </c>
      <c r="L299">
        <f t="shared" si="27"/>
        <v>743.73995352586758</v>
      </c>
      <c r="M299">
        <f t="shared" si="30"/>
        <v>1</v>
      </c>
      <c r="N299" t="str">
        <f t="shared" si="28"/>
        <v>TP</v>
      </c>
    </row>
    <row r="300" spans="1:14" x14ac:dyDescent="0.3">
      <c r="A300">
        <v>0</v>
      </c>
      <c r="B300">
        <v>1</v>
      </c>
      <c r="C300">
        <v>-2</v>
      </c>
      <c r="D300">
        <v>1.02</v>
      </c>
      <c r="E300">
        <v>40</v>
      </c>
      <c r="F300">
        <v>-50</v>
      </c>
      <c r="G300">
        <v>0.38419903534316502</v>
      </c>
      <c r="H300">
        <v>0.61580096465683498</v>
      </c>
      <c r="I300">
        <f t="shared" si="25"/>
        <v>40</v>
      </c>
      <c r="J300">
        <f t="shared" si="26"/>
        <v>100</v>
      </c>
      <c r="K300">
        <f t="shared" si="29"/>
        <v>-46.212135051956892</v>
      </c>
      <c r="L300">
        <f t="shared" si="27"/>
        <v>500.68123574637633</v>
      </c>
      <c r="M300">
        <f t="shared" si="30"/>
        <v>0</v>
      </c>
      <c r="N300" t="str">
        <f t="shared" si="28"/>
        <v>TN</v>
      </c>
    </row>
    <row r="301" spans="1:14" x14ac:dyDescent="0.3">
      <c r="A301">
        <v>1</v>
      </c>
      <c r="B301">
        <v>1</v>
      </c>
      <c r="C301">
        <v>-2</v>
      </c>
      <c r="D301">
        <v>1</v>
      </c>
      <c r="E301">
        <v>10</v>
      </c>
      <c r="F301">
        <v>-10</v>
      </c>
      <c r="G301">
        <v>0.60844334427391233</v>
      </c>
      <c r="H301">
        <v>0.39155665572608767</v>
      </c>
      <c r="I301">
        <f t="shared" si="25"/>
        <v>10</v>
      </c>
      <c r="J301">
        <f t="shared" si="26"/>
        <v>20</v>
      </c>
      <c r="K301">
        <f t="shared" si="29"/>
        <v>-1.74669967178263</v>
      </c>
      <c r="L301">
        <f t="shared" si="27"/>
        <v>487.94724266218907</v>
      </c>
      <c r="M301">
        <f t="shared" si="30"/>
        <v>0</v>
      </c>
      <c r="N301" t="str">
        <f t="shared" si="28"/>
        <v>FP</v>
      </c>
    </row>
    <row r="302" spans="1:14" x14ac:dyDescent="0.3">
      <c r="A302">
        <v>0</v>
      </c>
      <c r="B302">
        <v>1.1960207441678836</v>
      </c>
      <c r="C302">
        <v>-2</v>
      </c>
      <c r="D302">
        <v>1</v>
      </c>
      <c r="E302">
        <v>20</v>
      </c>
      <c r="F302">
        <v>-10</v>
      </c>
      <c r="G302">
        <v>0.38419903534316502</v>
      </c>
      <c r="H302">
        <v>0.61580096465683498</v>
      </c>
      <c r="I302">
        <f t="shared" si="25"/>
        <v>35.979809832580635</v>
      </c>
      <c r="J302">
        <f t="shared" si="26"/>
        <v>31.408756296736705</v>
      </c>
      <c r="K302">
        <f t="shared" si="29"/>
        <v>-5.5181341966939002</v>
      </c>
      <c r="L302">
        <f t="shared" si="27"/>
        <v>335.55254474697153</v>
      </c>
      <c r="M302">
        <f t="shared" si="30"/>
        <v>0</v>
      </c>
      <c r="N302" t="str">
        <f t="shared" si="28"/>
        <v>TN</v>
      </c>
    </row>
    <row r="303" spans="1:14" x14ac:dyDescent="0.3">
      <c r="A303">
        <v>1</v>
      </c>
      <c r="B303">
        <v>1.1960207441678836</v>
      </c>
      <c r="C303">
        <v>-2</v>
      </c>
      <c r="D303">
        <v>0.5</v>
      </c>
      <c r="E303">
        <v>40</v>
      </c>
      <c r="F303">
        <v>-50</v>
      </c>
      <c r="G303">
        <v>0.60844334427391233</v>
      </c>
      <c r="H303">
        <v>0.39155665572608767</v>
      </c>
      <c r="I303">
        <f t="shared" si="25"/>
        <v>82.432217522931154</v>
      </c>
      <c r="J303">
        <f t="shared" si="26"/>
        <v>215.2947128015152</v>
      </c>
      <c r="K303">
        <f t="shared" si="29"/>
        <v>-34.14474363450298</v>
      </c>
      <c r="L303">
        <f t="shared" si="27"/>
        <v>106.26550350061908</v>
      </c>
      <c r="M303">
        <f t="shared" si="30"/>
        <v>0</v>
      </c>
      <c r="N303" t="str">
        <f t="shared" si="28"/>
        <v>FP</v>
      </c>
    </row>
    <row r="304" spans="1:14" x14ac:dyDescent="0.3">
      <c r="A304">
        <v>1</v>
      </c>
      <c r="B304">
        <v>1.1960207441678836</v>
      </c>
      <c r="C304">
        <v>-2</v>
      </c>
      <c r="D304">
        <v>0.6</v>
      </c>
      <c r="E304">
        <v>10</v>
      </c>
      <c r="F304">
        <v>-10</v>
      </c>
      <c r="G304">
        <v>0.60844334427391233</v>
      </c>
      <c r="H304">
        <v>0.39155665572608767</v>
      </c>
      <c r="I304">
        <f t="shared" si="25"/>
        <v>15.704378148368352</v>
      </c>
      <c r="J304">
        <f t="shared" si="26"/>
        <v>31.408756296736705</v>
      </c>
      <c r="K304">
        <f t="shared" si="29"/>
        <v>-2.7430832157305307</v>
      </c>
      <c r="L304">
        <f t="shared" si="27"/>
        <v>444.92073865080374</v>
      </c>
      <c r="M304">
        <f t="shared" si="30"/>
        <v>0</v>
      </c>
      <c r="N304" t="str">
        <f t="shared" si="28"/>
        <v>FP</v>
      </c>
    </row>
    <row r="305" spans="1:14" x14ac:dyDescent="0.3">
      <c r="A305">
        <v>1</v>
      </c>
      <c r="B305">
        <v>1.1960207441678836</v>
      </c>
      <c r="C305">
        <v>-2</v>
      </c>
      <c r="D305">
        <v>0.7</v>
      </c>
      <c r="E305">
        <v>10</v>
      </c>
      <c r="F305">
        <v>-10</v>
      </c>
      <c r="G305">
        <v>0.60844334427391233</v>
      </c>
      <c r="H305">
        <v>0.39155665572608767</v>
      </c>
      <c r="I305">
        <f t="shared" si="25"/>
        <v>15.704378148368352</v>
      </c>
      <c r="J305">
        <f t="shared" si="26"/>
        <v>31.408756296736705</v>
      </c>
      <c r="K305">
        <f t="shared" si="29"/>
        <v>-2.7430832157305307</v>
      </c>
      <c r="L305">
        <f t="shared" si="27"/>
        <v>444.92073865080374</v>
      </c>
      <c r="M305">
        <f t="shared" si="30"/>
        <v>0</v>
      </c>
      <c r="N305" t="str">
        <f t="shared" si="28"/>
        <v>FP</v>
      </c>
    </row>
    <row r="306" spans="1:14" x14ac:dyDescent="0.3">
      <c r="A306">
        <v>0</v>
      </c>
      <c r="B306">
        <v>1.1960207441678836</v>
      </c>
      <c r="C306">
        <v>-2</v>
      </c>
      <c r="D306">
        <v>0.7</v>
      </c>
      <c r="E306">
        <v>100</v>
      </c>
      <c r="F306">
        <v>-90</v>
      </c>
      <c r="G306">
        <v>0.60844334427391233</v>
      </c>
      <c r="H306">
        <v>0.39155665572608767</v>
      </c>
      <c r="I306">
        <f t="shared" si="25"/>
        <v>246.6274930269494</v>
      </c>
      <c r="J306">
        <f t="shared" si="26"/>
        <v>434.85510823313615</v>
      </c>
      <c r="K306">
        <f t="shared" si="29"/>
        <v>-20.211555257964619</v>
      </c>
      <c r="L306">
        <f t="shared" si="27"/>
        <v>13.138249352581299</v>
      </c>
      <c r="M306">
        <f t="shared" si="30"/>
        <v>0</v>
      </c>
      <c r="N306" t="str">
        <f t="shared" si="28"/>
        <v>TN</v>
      </c>
    </row>
    <row r="307" spans="1:14" x14ac:dyDescent="0.3">
      <c r="A307">
        <v>0</v>
      </c>
      <c r="B307">
        <v>1.1960207441678836</v>
      </c>
      <c r="C307">
        <v>-2</v>
      </c>
      <c r="D307">
        <v>0.7</v>
      </c>
      <c r="E307">
        <v>100</v>
      </c>
      <c r="F307">
        <v>-90</v>
      </c>
      <c r="G307">
        <v>0.60844334427391233</v>
      </c>
      <c r="H307">
        <v>0.39155665572608767</v>
      </c>
      <c r="I307">
        <f t="shared" si="25"/>
        <v>246.6274930269494</v>
      </c>
      <c r="J307">
        <f t="shared" si="26"/>
        <v>434.85510823313615</v>
      </c>
      <c r="K307">
        <f t="shared" si="29"/>
        <v>-20.211555257964619</v>
      </c>
      <c r="L307">
        <f t="shared" si="27"/>
        <v>13.138249352581299</v>
      </c>
      <c r="M307">
        <f t="shared" si="30"/>
        <v>0</v>
      </c>
      <c r="N307" t="str">
        <f t="shared" si="28"/>
        <v>TN</v>
      </c>
    </row>
    <row r="308" spans="1:14" x14ac:dyDescent="0.3">
      <c r="A308">
        <v>0</v>
      </c>
      <c r="B308">
        <v>1.1960207441678836</v>
      </c>
      <c r="C308">
        <v>-2</v>
      </c>
      <c r="D308">
        <v>0.7</v>
      </c>
      <c r="E308">
        <v>60</v>
      </c>
      <c r="F308">
        <v>-50</v>
      </c>
      <c r="G308">
        <v>0.38419903534316502</v>
      </c>
      <c r="H308">
        <v>0.61580096465683498</v>
      </c>
      <c r="I308">
        <f t="shared" si="25"/>
        <v>133.87694139177151</v>
      </c>
      <c r="J308">
        <f t="shared" si="26"/>
        <v>215.2947128015152</v>
      </c>
      <c r="K308">
        <f t="shared" si="29"/>
        <v>-81.14330009127724</v>
      </c>
      <c r="L308">
        <f t="shared" si="27"/>
        <v>3284.1005612285671</v>
      </c>
      <c r="M308">
        <f t="shared" si="30"/>
        <v>0</v>
      </c>
      <c r="N308" t="str">
        <f t="shared" si="28"/>
        <v>TN</v>
      </c>
    </row>
    <row r="309" spans="1:14" x14ac:dyDescent="0.3">
      <c r="A309">
        <v>1</v>
      </c>
      <c r="B309">
        <v>1.1960207441678836</v>
      </c>
      <c r="C309">
        <v>-2</v>
      </c>
      <c r="D309">
        <v>0.2</v>
      </c>
      <c r="E309">
        <v>70</v>
      </c>
      <c r="F309">
        <v>-50</v>
      </c>
      <c r="G309">
        <v>0.38419903534316502</v>
      </c>
      <c r="H309">
        <v>0.61580096465683498</v>
      </c>
      <c r="I309">
        <f t="shared" si="25"/>
        <v>160.98133731857229</v>
      </c>
      <c r="J309">
        <f t="shared" si="26"/>
        <v>215.2947128015152</v>
      </c>
      <c r="K309">
        <f t="shared" si="29"/>
        <v>-70.729817322641168</v>
      </c>
      <c r="L309">
        <f t="shared" si="27"/>
        <v>2199.0087601096538</v>
      </c>
      <c r="M309">
        <f t="shared" si="30"/>
        <v>0</v>
      </c>
      <c r="N309" t="str">
        <f t="shared" si="28"/>
        <v>FP</v>
      </c>
    </row>
    <row r="310" spans="1:14" x14ac:dyDescent="0.3">
      <c r="A310">
        <v>0</v>
      </c>
      <c r="B310">
        <v>1.1960207441678836</v>
      </c>
      <c r="C310">
        <v>-2</v>
      </c>
      <c r="D310">
        <v>0.2</v>
      </c>
      <c r="E310">
        <v>50</v>
      </c>
      <c r="F310">
        <v>-50</v>
      </c>
      <c r="G310">
        <v>0.38419903534316502</v>
      </c>
      <c r="H310">
        <v>0.61580096465683498</v>
      </c>
      <c r="I310">
        <f t="shared" si="25"/>
        <v>107.6473564007576</v>
      </c>
      <c r="J310">
        <f t="shared" si="26"/>
        <v>215.2947128015152</v>
      </c>
      <c r="K310">
        <f t="shared" si="29"/>
        <v>-91.22068134227635</v>
      </c>
      <c r="L310">
        <f t="shared" si="27"/>
        <v>4540.6646105051022</v>
      </c>
      <c r="M310">
        <f t="shared" si="30"/>
        <v>0</v>
      </c>
      <c r="N310" t="str">
        <f t="shared" si="28"/>
        <v>TN</v>
      </c>
    </row>
    <row r="311" spans="1:14" x14ac:dyDescent="0.3">
      <c r="A311">
        <v>1</v>
      </c>
      <c r="B311">
        <v>1.1960207441678836</v>
      </c>
      <c r="C311">
        <v>-2</v>
      </c>
      <c r="D311">
        <v>0.9</v>
      </c>
      <c r="E311">
        <v>70</v>
      </c>
      <c r="F311">
        <v>-50</v>
      </c>
      <c r="G311">
        <v>0.60844334427391233</v>
      </c>
      <c r="H311">
        <v>0.39155665572608767</v>
      </c>
      <c r="I311">
        <f t="shared" si="25"/>
        <v>160.98133731857229</v>
      </c>
      <c r="J311">
        <f t="shared" si="26"/>
        <v>215.2947128015152</v>
      </c>
      <c r="K311">
        <f t="shared" si="29"/>
        <v>13.647945503729076</v>
      </c>
      <c r="L311">
        <f t="shared" si="27"/>
        <v>1405.0632308449074</v>
      </c>
      <c r="M311">
        <f t="shared" si="30"/>
        <v>1</v>
      </c>
      <c r="N311" t="str">
        <f t="shared" si="28"/>
        <v>TP</v>
      </c>
    </row>
    <row r="312" spans="1:14" x14ac:dyDescent="0.3">
      <c r="A312">
        <v>0</v>
      </c>
      <c r="B312">
        <v>1.1960207441678836</v>
      </c>
      <c r="C312">
        <v>-2</v>
      </c>
      <c r="D312">
        <v>0.9</v>
      </c>
      <c r="E312">
        <v>80</v>
      </c>
      <c r="F312">
        <v>-90</v>
      </c>
      <c r="G312">
        <v>0.60844334427391233</v>
      </c>
      <c r="H312">
        <v>0.39155665572608767</v>
      </c>
      <c r="I312">
        <f t="shared" si="25"/>
        <v>188.85787660819494</v>
      </c>
      <c r="J312">
        <f t="shared" si="26"/>
        <v>434.85510823313615</v>
      </c>
      <c r="K312">
        <f t="shared" si="29"/>
        <v>-55.361093869212681</v>
      </c>
      <c r="L312">
        <f t="shared" si="27"/>
        <v>993.81719533156456</v>
      </c>
      <c r="M312">
        <f t="shared" si="30"/>
        <v>0</v>
      </c>
      <c r="N312" t="str">
        <f t="shared" si="28"/>
        <v>TN</v>
      </c>
    </row>
    <row r="313" spans="1:14" x14ac:dyDescent="0.3">
      <c r="A313">
        <v>1</v>
      </c>
      <c r="B313">
        <v>1.1960207441678836</v>
      </c>
      <c r="C313">
        <v>-2</v>
      </c>
      <c r="D313">
        <v>0.9</v>
      </c>
      <c r="E313">
        <v>10</v>
      </c>
      <c r="F313">
        <v>0</v>
      </c>
      <c r="G313">
        <v>0.38419903534316502</v>
      </c>
      <c r="H313">
        <v>0.61580096465683498</v>
      </c>
      <c r="I313">
        <f t="shared" si="25"/>
        <v>15.704378148368352</v>
      </c>
      <c r="J313">
        <f t="shared" si="26"/>
        <v>0</v>
      </c>
      <c r="K313">
        <f t="shared" si="29"/>
        <v>6.0336069352674011</v>
      </c>
      <c r="L313">
        <f t="shared" si="27"/>
        <v>892.20701323152105</v>
      </c>
      <c r="M313">
        <f t="shared" si="30"/>
        <v>1</v>
      </c>
      <c r="N313" t="str">
        <f t="shared" si="28"/>
        <v>TP</v>
      </c>
    </row>
    <row r="314" spans="1:14" x14ac:dyDescent="0.3">
      <c r="A314">
        <v>0</v>
      </c>
      <c r="B314">
        <v>1.1960207441678836</v>
      </c>
      <c r="C314">
        <v>-2</v>
      </c>
      <c r="D314">
        <v>0.9</v>
      </c>
      <c r="E314">
        <v>60</v>
      </c>
      <c r="F314">
        <v>-50</v>
      </c>
      <c r="G314">
        <v>0.38419903534316502</v>
      </c>
      <c r="H314">
        <v>0.61580096465683498</v>
      </c>
      <c r="I314">
        <f t="shared" si="25"/>
        <v>133.87694139177151</v>
      </c>
      <c r="J314">
        <f t="shared" si="26"/>
        <v>215.2947128015152</v>
      </c>
      <c r="K314">
        <f t="shared" si="29"/>
        <v>-81.14330009127724</v>
      </c>
      <c r="L314">
        <f t="shared" si="27"/>
        <v>3284.1005612285671</v>
      </c>
      <c r="M314">
        <f t="shared" si="30"/>
        <v>0</v>
      </c>
      <c r="N314" t="str">
        <f t="shared" si="28"/>
        <v>TN</v>
      </c>
    </row>
    <row r="315" spans="1:14" x14ac:dyDescent="0.3">
      <c r="A315">
        <v>1</v>
      </c>
      <c r="B315">
        <v>1.1960207441678836</v>
      </c>
      <c r="C315">
        <v>-2</v>
      </c>
      <c r="D315">
        <v>2.7</v>
      </c>
      <c r="E315">
        <v>180</v>
      </c>
      <c r="F315">
        <v>-90</v>
      </c>
      <c r="G315">
        <v>0.56330583577691229</v>
      </c>
      <c r="H315">
        <v>0.43669416422308771</v>
      </c>
      <c r="I315">
        <f t="shared" si="25"/>
        <v>498.1414721148987</v>
      </c>
      <c r="J315">
        <f t="shared" si="26"/>
        <v>434.85510823313615</v>
      </c>
      <c r="K315">
        <f t="shared" si="29"/>
        <v>90.70731023681472</v>
      </c>
      <c r="L315">
        <f t="shared" si="27"/>
        <v>13120.222052762248</v>
      </c>
      <c r="M315">
        <f t="shared" si="30"/>
        <v>1</v>
      </c>
      <c r="N315" t="str">
        <f t="shared" si="28"/>
        <v>TP</v>
      </c>
    </row>
    <row r="316" spans="1:14" x14ac:dyDescent="0.3">
      <c r="A316">
        <v>1</v>
      </c>
      <c r="B316">
        <v>1.1960207441678836</v>
      </c>
      <c r="C316">
        <v>-2</v>
      </c>
      <c r="D316">
        <v>2.6</v>
      </c>
      <c r="E316">
        <v>10</v>
      </c>
      <c r="F316">
        <v>-10</v>
      </c>
      <c r="G316">
        <v>0.60844334427391233</v>
      </c>
      <c r="H316">
        <v>0.39155665572608767</v>
      </c>
      <c r="I316">
        <f t="shared" si="25"/>
        <v>15.704378148368352</v>
      </c>
      <c r="J316">
        <f t="shared" si="26"/>
        <v>31.408756296736705</v>
      </c>
      <c r="K316">
        <f t="shared" si="29"/>
        <v>-2.7430832157305307</v>
      </c>
      <c r="L316">
        <f t="shared" si="27"/>
        <v>444.92073865080374</v>
      </c>
      <c r="M316">
        <f t="shared" si="30"/>
        <v>0</v>
      </c>
      <c r="N316" t="str">
        <f t="shared" si="28"/>
        <v>FP</v>
      </c>
    </row>
    <row r="317" spans="1:14" x14ac:dyDescent="0.3">
      <c r="A317">
        <v>0</v>
      </c>
      <c r="B317">
        <v>1.1960207441678836</v>
      </c>
      <c r="C317">
        <v>-2</v>
      </c>
      <c r="D317">
        <v>2.6</v>
      </c>
      <c r="E317">
        <v>90</v>
      </c>
      <c r="F317">
        <v>-90</v>
      </c>
      <c r="G317">
        <v>0.60844334427391233</v>
      </c>
      <c r="H317">
        <v>0.39155665572608767</v>
      </c>
      <c r="I317">
        <f t="shared" si="25"/>
        <v>217.42755411656807</v>
      </c>
      <c r="J317">
        <f t="shared" si="26"/>
        <v>434.85510823313615</v>
      </c>
      <c r="K317">
        <f t="shared" si="29"/>
        <v>-37.978063741190965</v>
      </c>
      <c r="L317">
        <f t="shared" si="27"/>
        <v>199.99153035934455</v>
      </c>
      <c r="M317">
        <f t="shared" si="30"/>
        <v>0</v>
      </c>
      <c r="N317" t="str">
        <f t="shared" si="28"/>
        <v>TN</v>
      </c>
    </row>
    <row r="318" spans="1:14" x14ac:dyDescent="0.3">
      <c r="A318">
        <v>0</v>
      </c>
      <c r="B318">
        <v>1.1960207441678836</v>
      </c>
      <c r="C318">
        <v>-2</v>
      </c>
      <c r="D318">
        <v>2.6</v>
      </c>
      <c r="E318">
        <v>90</v>
      </c>
      <c r="F318">
        <v>-90</v>
      </c>
      <c r="G318">
        <v>0.38419903534316502</v>
      </c>
      <c r="H318">
        <v>0.61580096465683498</v>
      </c>
      <c r="I318">
        <f t="shared" si="25"/>
        <v>217.42755411656807</v>
      </c>
      <c r="J318">
        <f t="shared" si="26"/>
        <v>434.85510823313615</v>
      </c>
      <c r="K318">
        <f t="shared" si="29"/>
        <v>-184.24873858730837</v>
      </c>
      <c r="L318">
        <f t="shared" si="27"/>
        <v>25732.173691632841</v>
      </c>
      <c r="M318">
        <f t="shared" si="30"/>
        <v>0</v>
      </c>
      <c r="N318" t="str">
        <f t="shared" si="28"/>
        <v>TN</v>
      </c>
    </row>
    <row r="319" spans="1:14" x14ac:dyDescent="0.3">
      <c r="A319">
        <v>0</v>
      </c>
      <c r="B319">
        <v>1.1960207441678836</v>
      </c>
      <c r="C319">
        <v>-2</v>
      </c>
      <c r="D319">
        <v>2.6</v>
      </c>
      <c r="E319">
        <v>20</v>
      </c>
      <c r="F319">
        <v>-10</v>
      </c>
      <c r="G319">
        <v>0.38419903534316502</v>
      </c>
      <c r="H319">
        <v>0.61580096465683498</v>
      </c>
      <c r="I319">
        <f t="shared" si="25"/>
        <v>35.979809832580635</v>
      </c>
      <c r="J319">
        <f t="shared" si="26"/>
        <v>31.408756296736705</v>
      </c>
      <c r="K319">
        <f t="shared" si="29"/>
        <v>-5.5181341966939002</v>
      </c>
      <c r="L319">
        <f t="shared" si="27"/>
        <v>335.55254474697153</v>
      </c>
      <c r="M319">
        <f t="shared" si="30"/>
        <v>0</v>
      </c>
      <c r="N319" t="str">
        <f t="shared" si="28"/>
        <v>TN</v>
      </c>
    </row>
    <row r="320" spans="1:14" x14ac:dyDescent="0.3">
      <c r="A320">
        <v>1</v>
      </c>
      <c r="B320">
        <v>1.1960207441678836</v>
      </c>
      <c r="C320">
        <v>-2</v>
      </c>
      <c r="D320">
        <v>1.7</v>
      </c>
      <c r="E320">
        <v>100</v>
      </c>
      <c r="F320">
        <v>-90</v>
      </c>
      <c r="G320">
        <v>0.38419903534316502</v>
      </c>
      <c r="H320">
        <v>0.61580096465683498</v>
      </c>
      <c r="I320">
        <f t="shared" si="25"/>
        <v>246.6274930269494</v>
      </c>
      <c r="J320">
        <f t="shared" si="26"/>
        <v>434.85510823313615</v>
      </c>
      <c r="K320">
        <f t="shared" si="29"/>
        <v>-173.0301502258605</v>
      </c>
      <c r="L320">
        <f t="shared" si="27"/>
        <v>22258.826558144861</v>
      </c>
      <c r="M320">
        <f t="shared" si="30"/>
        <v>0</v>
      </c>
      <c r="N320" t="str">
        <f t="shared" si="28"/>
        <v>FP</v>
      </c>
    </row>
    <row r="321" spans="1:14" x14ac:dyDescent="0.3">
      <c r="A321">
        <v>1</v>
      </c>
      <c r="B321">
        <v>1.1960207441678836</v>
      </c>
      <c r="C321">
        <v>-2</v>
      </c>
      <c r="D321">
        <v>1.8</v>
      </c>
      <c r="E321">
        <v>10</v>
      </c>
      <c r="F321">
        <v>0</v>
      </c>
      <c r="G321">
        <v>0.42913429896650213</v>
      </c>
      <c r="H321">
        <v>0.57086570103349787</v>
      </c>
      <c r="I321">
        <f t="shared" si="25"/>
        <v>15.704378148368352</v>
      </c>
      <c r="J321">
        <f t="shared" si="26"/>
        <v>0</v>
      </c>
      <c r="K321">
        <f t="shared" si="29"/>
        <v>6.7392873074049078</v>
      </c>
      <c r="L321">
        <f t="shared" si="27"/>
        <v>934.8621098745466</v>
      </c>
      <c r="M321">
        <f t="shared" si="30"/>
        <v>1</v>
      </c>
      <c r="N321" t="str">
        <f t="shared" si="28"/>
        <v>TP</v>
      </c>
    </row>
    <row r="322" spans="1:14" x14ac:dyDescent="0.3">
      <c r="A322">
        <v>0</v>
      </c>
      <c r="B322">
        <v>1.1960207441678836</v>
      </c>
      <c r="C322">
        <v>-2</v>
      </c>
      <c r="D322">
        <v>1.8</v>
      </c>
      <c r="E322">
        <v>90</v>
      </c>
      <c r="F322">
        <v>-90</v>
      </c>
      <c r="G322">
        <v>0.38419903534316502</v>
      </c>
      <c r="H322">
        <v>0.61580096465683498</v>
      </c>
      <c r="I322">
        <f t="shared" ref="I322:I385" si="31">E322^B322</f>
        <v>217.42755411656807</v>
      </c>
      <c r="J322">
        <f t="shared" ref="J322:J385" si="32">-C322*-F322^B322</f>
        <v>434.85510823313615</v>
      </c>
      <c r="K322">
        <f t="shared" si="29"/>
        <v>-184.24873858730837</v>
      </c>
      <c r="L322">
        <f t="shared" ref="L322:L385" si="33">(K322-$P$4)^2</f>
        <v>25732.173691632841</v>
      </c>
      <c r="M322">
        <f t="shared" si="30"/>
        <v>0</v>
      </c>
      <c r="N322" t="str">
        <f t="shared" ref="N322:N385" si="34">IF(AND(A322=1,M322=1),"TP",IF(AND(A322=0,M322=0),"TN",IF(A322&gt;M322,"FP","FN")))</f>
        <v>TN</v>
      </c>
    </row>
    <row r="323" spans="1:14" x14ac:dyDescent="0.3">
      <c r="A323">
        <v>1</v>
      </c>
      <c r="B323">
        <v>1.1960207441678836</v>
      </c>
      <c r="C323">
        <v>-2</v>
      </c>
      <c r="D323">
        <v>1.3</v>
      </c>
      <c r="E323">
        <v>70</v>
      </c>
      <c r="F323">
        <v>-50</v>
      </c>
      <c r="G323">
        <v>0.60844334427391233</v>
      </c>
      <c r="H323">
        <v>0.39155665572608767</v>
      </c>
      <c r="I323">
        <f t="shared" si="31"/>
        <v>160.98133731857229</v>
      </c>
      <c r="J323">
        <f t="shared" si="32"/>
        <v>215.2947128015152</v>
      </c>
      <c r="K323">
        <f t="shared" ref="K323:K386" si="35">G323*I323-H323*J323</f>
        <v>13.647945503729076</v>
      </c>
      <c r="L323">
        <f t="shared" si="33"/>
        <v>1405.0632308449074</v>
      </c>
      <c r="M323">
        <f t="shared" ref="M323:M386" si="36">IF(K323&gt;=0,1,0)</f>
        <v>1</v>
      </c>
      <c r="N323" t="str">
        <f t="shared" si="34"/>
        <v>TP</v>
      </c>
    </row>
    <row r="324" spans="1:14" x14ac:dyDescent="0.3">
      <c r="A324">
        <v>0</v>
      </c>
      <c r="B324">
        <v>1.1960207441678836</v>
      </c>
      <c r="C324">
        <v>-2</v>
      </c>
      <c r="D324">
        <v>1.3</v>
      </c>
      <c r="E324">
        <v>180</v>
      </c>
      <c r="F324">
        <v>-90</v>
      </c>
      <c r="G324">
        <v>0.38419903534316502</v>
      </c>
      <c r="H324">
        <v>0.61580096465683498</v>
      </c>
      <c r="I324">
        <f t="shared" si="31"/>
        <v>498.1414721148987</v>
      </c>
      <c r="J324">
        <f t="shared" si="32"/>
        <v>434.85510823313615</v>
      </c>
      <c r="K324">
        <f t="shared" si="35"/>
        <v>-76.398722084949412</v>
      </c>
      <c r="L324">
        <f t="shared" si="33"/>
        <v>2762.8158298814014</v>
      </c>
      <c r="M324">
        <f t="shared" si="36"/>
        <v>0</v>
      </c>
      <c r="N324" t="str">
        <f t="shared" si="34"/>
        <v>TN</v>
      </c>
    </row>
    <row r="325" spans="1:14" x14ac:dyDescent="0.3">
      <c r="A325">
        <v>0</v>
      </c>
      <c r="B325">
        <v>1.1960207441678836</v>
      </c>
      <c r="C325">
        <v>-2</v>
      </c>
      <c r="D325">
        <v>1.3</v>
      </c>
      <c r="E325">
        <v>0</v>
      </c>
      <c r="F325">
        <v>-10</v>
      </c>
      <c r="G325">
        <v>0.38419903534316502</v>
      </c>
      <c r="H325">
        <v>0.61580096465683498</v>
      </c>
      <c r="I325">
        <f t="shared" si="31"/>
        <v>0</v>
      </c>
      <c r="J325">
        <f t="shared" si="32"/>
        <v>31.408756296736705</v>
      </c>
      <c r="K325">
        <f t="shared" si="35"/>
        <v>-19.341542426201904</v>
      </c>
      <c r="L325">
        <f t="shared" si="33"/>
        <v>20.202194520731155</v>
      </c>
      <c r="M325">
        <f t="shared" si="36"/>
        <v>0</v>
      </c>
      <c r="N325" t="str">
        <f t="shared" si="34"/>
        <v>TN</v>
      </c>
    </row>
    <row r="326" spans="1:14" x14ac:dyDescent="0.3">
      <c r="A326">
        <v>0</v>
      </c>
      <c r="B326">
        <v>1.1960207441678836</v>
      </c>
      <c r="C326">
        <v>-2</v>
      </c>
      <c r="D326">
        <v>1.3</v>
      </c>
      <c r="E326">
        <v>50</v>
      </c>
      <c r="F326">
        <v>-50</v>
      </c>
      <c r="G326">
        <v>0.60844334427391233</v>
      </c>
      <c r="H326">
        <v>0.39155665572608767</v>
      </c>
      <c r="I326">
        <f t="shared" si="31"/>
        <v>107.6473564007576</v>
      </c>
      <c r="J326">
        <f t="shared" si="32"/>
        <v>215.2947128015152</v>
      </c>
      <c r="K326">
        <f t="shared" si="35"/>
        <v>-18.802760209347113</v>
      </c>
      <c r="L326">
        <f t="shared" si="33"/>
        <v>25.335793647074738</v>
      </c>
      <c r="M326">
        <f t="shared" si="36"/>
        <v>0</v>
      </c>
      <c r="N326" t="str">
        <f t="shared" si="34"/>
        <v>TN</v>
      </c>
    </row>
    <row r="327" spans="1:14" x14ac:dyDescent="0.3">
      <c r="A327">
        <v>0</v>
      </c>
      <c r="B327">
        <v>1.1960207441678836</v>
      </c>
      <c r="C327">
        <v>-2</v>
      </c>
      <c r="D327">
        <v>1.3</v>
      </c>
      <c r="E327">
        <v>70</v>
      </c>
      <c r="F327">
        <v>-50</v>
      </c>
      <c r="G327">
        <v>0.38419903534316502</v>
      </c>
      <c r="H327">
        <v>0.61580096465683498</v>
      </c>
      <c r="I327">
        <f t="shared" si="31"/>
        <v>160.98133731857229</v>
      </c>
      <c r="J327">
        <f t="shared" si="32"/>
        <v>215.2947128015152</v>
      </c>
      <c r="K327">
        <f t="shared" si="35"/>
        <v>-70.729817322641168</v>
      </c>
      <c r="L327">
        <f t="shared" si="33"/>
        <v>2199.0087601096538</v>
      </c>
      <c r="M327">
        <f t="shared" si="36"/>
        <v>0</v>
      </c>
      <c r="N327" t="str">
        <f t="shared" si="34"/>
        <v>TN</v>
      </c>
    </row>
    <row r="328" spans="1:14" x14ac:dyDescent="0.3">
      <c r="A328">
        <v>0</v>
      </c>
      <c r="B328">
        <v>1.1960207441678836</v>
      </c>
      <c r="C328">
        <v>-2</v>
      </c>
      <c r="D328">
        <v>1.3</v>
      </c>
      <c r="E328">
        <v>100</v>
      </c>
      <c r="F328">
        <v>-90</v>
      </c>
      <c r="G328">
        <v>0.38419903534316502</v>
      </c>
      <c r="H328">
        <v>0.61580096465683498</v>
      </c>
      <c r="I328">
        <f t="shared" si="31"/>
        <v>246.6274930269494</v>
      </c>
      <c r="J328">
        <f t="shared" si="32"/>
        <v>434.85510823313615</v>
      </c>
      <c r="K328">
        <f t="shared" si="35"/>
        <v>-173.0301502258605</v>
      </c>
      <c r="L328">
        <f t="shared" si="33"/>
        <v>22258.826558144861</v>
      </c>
      <c r="M328">
        <f t="shared" si="36"/>
        <v>0</v>
      </c>
      <c r="N328" t="str">
        <f t="shared" si="34"/>
        <v>TN</v>
      </c>
    </row>
    <row r="329" spans="1:14" x14ac:dyDescent="0.3">
      <c r="A329">
        <v>0</v>
      </c>
      <c r="B329">
        <v>1.1960207441678836</v>
      </c>
      <c r="C329">
        <v>-2</v>
      </c>
      <c r="D329">
        <v>1.3</v>
      </c>
      <c r="E329">
        <v>90</v>
      </c>
      <c r="F329">
        <v>-90</v>
      </c>
      <c r="G329">
        <v>0.60844334427391233</v>
      </c>
      <c r="H329">
        <v>0.39155665572608767</v>
      </c>
      <c r="I329">
        <f t="shared" si="31"/>
        <v>217.42755411656807</v>
      </c>
      <c r="J329">
        <f t="shared" si="32"/>
        <v>434.85510823313615</v>
      </c>
      <c r="K329">
        <f t="shared" si="35"/>
        <v>-37.978063741190965</v>
      </c>
      <c r="L329">
        <f t="shared" si="33"/>
        <v>199.99153035934455</v>
      </c>
      <c r="M329">
        <f t="shared" si="36"/>
        <v>0</v>
      </c>
      <c r="N329" t="str">
        <f t="shared" si="34"/>
        <v>TN</v>
      </c>
    </row>
    <row r="330" spans="1:14" x14ac:dyDescent="0.3">
      <c r="A330">
        <v>0</v>
      </c>
      <c r="B330">
        <v>1.1960207441678836</v>
      </c>
      <c r="C330">
        <v>-2</v>
      </c>
      <c r="D330">
        <v>1.3</v>
      </c>
      <c r="E330">
        <v>40</v>
      </c>
      <c r="F330">
        <v>-50</v>
      </c>
      <c r="G330">
        <v>0.60844334427391233</v>
      </c>
      <c r="H330">
        <v>0.39155665572608767</v>
      </c>
      <c r="I330">
        <f t="shared" si="31"/>
        <v>82.432217522931154</v>
      </c>
      <c r="J330">
        <f t="shared" si="32"/>
        <v>215.2947128015152</v>
      </c>
      <c r="K330">
        <f t="shared" si="35"/>
        <v>-34.14474363450298</v>
      </c>
      <c r="L330">
        <f t="shared" si="33"/>
        <v>106.26550350061908</v>
      </c>
      <c r="M330">
        <f t="shared" si="36"/>
        <v>0</v>
      </c>
      <c r="N330" t="str">
        <f t="shared" si="34"/>
        <v>TN</v>
      </c>
    </row>
    <row r="331" spans="1:14" x14ac:dyDescent="0.3">
      <c r="A331">
        <v>0</v>
      </c>
      <c r="B331">
        <v>1.1960207441678836</v>
      </c>
      <c r="C331">
        <v>-2</v>
      </c>
      <c r="D331">
        <v>1.3</v>
      </c>
      <c r="E331">
        <v>10</v>
      </c>
      <c r="F331">
        <v>-10</v>
      </c>
      <c r="G331">
        <v>0.60844334427391233</v>
      </c>
      <c r="H331">
        <v>0.39155665572608767</v>
      </c>
      <c r="I331">
        <f t="shared" si="31"/>
        <v>15.704378148368352</v>
      </c>
      <c r="J331">
        <f t="shared" si="32"/>
        <v>31.408756296736705</v>
      </c>
      <c r="K331">
        <f t="shared" si="35"/>
        <v>-2.7430832157305307</v>
      </c>
      <c r="L331">
        <f t="shared" si="33"/>
        <v>444.92073865080374</v>
      </c>
      <c r="M331">
        <f t="shared" si="36"/>
        <v>0</v>
      </c>
      <c r="N331" t="str">
        <f t="shared" si="34"/>
        <v>TN</v>
      </c>
    </row>
    <row r="332" spans="1:14" x14ac:dyDescent="0.3">
      <c r="A332">
        <v>0</v>
      </c>
      <c r="B332">
        <v>1.1960207441678836</v>
      </c>
      <c r="C332">
        <v>-2</v>
      </c>
      <c r="D332">
        <v>1.3</v>
      </c>
      <c r="E332">
        <v>0</v>
      </c>
      <c r="F332">
        <v>-10</v>
      </c>
      <c r="G332">
        <v>0.38419903534316502</v>
      </c>
      <c r="H332">
        <v>0.61580096465683498</v>
      </c>
      <c r="I332">
        <f t="shared" si="31"/>
        <v>0</v>
      </c>
      <c r="J332">
        <f t="shared" si="32"/>
        <v>31.408756296736705</v>
      </c>
      <c r="K332">
        <f t="shared" si="35"/>
        <v>-19.341542426201904</v>
      </c>
      <c r="L332">
        <f t="shared" si="33"/>
        <v>20.202194520731155</v>
      </c>
      <c r="M332">
        <f t="shared" si="36"/>
        <v>0</v>
      </c>
      <c r="N332" t="str">
        <f t="shared" si="34"/>
        <v>TN</v>
      </c>
    </row>
    <row r="333" spans="1:14" x14ac:dyDescent="0.3">
      <c r="A333">
        <v>1</v>
      </c>
      <c r="B333">
        <v>1.1960207441678836</v>
      </c>
      <c r="C333">
        <v>-2</v>
      </c>
      <c r="D333">
        <v>1.2</v>
      </c>
      <c r="E333">
        <v>30</v>
      </c>
      <c r="F333">
        <v>-10</v>
      </c>
      <c r="G333">
        <v>0.38419903534316502</v>
      </c>
      <c r="H333">
        <v>0.61580096465683498</v>
      </c>
      <c r="I333">
        <f t="shared" si="31"/>
        <v>58.434275299017848</v>
      </c>
      <c r="J333">
        <f t="shared" si="32"/>
        <v>31.408756296736705</v>
      </c>
      <c r="K333">
        <f t="shared" si="35"/>
        <v>3.1088497746576884</v>
      </c>
      <c r="L333">
        <f t="shared" si="33"/>
        <v>726.03719298280453</v>
      </c>
      <c r="M333">
        <f t="shared" si="36"/>
        <v>1</v>
      </c>
      <c r="N333" t="str">
        <f t="shared" si="34"/>
        <v>TP</v>
      </c>
    </row>
    <row r="334" spans="1:14" x14ac:dyDescent="0.3">
      <c r="A334">
        <v>1</v>
      </c>
      <c r="B334">
        <v>1.1960207441678836</v>
      </c>
      <c r="C334">
        <v>-2</v>
      </c>
      <c r="D334">
        <v>1.1000000000000001</v>
      </c>
      <c r="E334">
        <v>20</v>
      </c>
      <c r="F334">
        <v>-10</v>
      </c>
      <c r="G334">
        <v>0.38419903534316502</v>
      </c>
      <c r="H334">
        <v>0.61580096465683498</v>
      </c>
      <c r="I334">
        <f t="shared" si="31"/>
        <v>35.979809832580635</v>
      </c>
      <c r="J334">
        <f t="shared" si="32"/>
        <v>31.408756296736705</v>
      </c>
      <c r="K334">
        <f t="shared" si="35"/>
        <v>-5.5181341966939002</v>
      </c>
      <c r="L334">
        <f t="shared" si="33"/>
        <v>335.55254474697153</v>
      </c>
      <c r="M334">
        <f t="shared" si="36"/>
        <v>0</v>
      </c>
      <c r="N334" t="str">
        <f t="shared" si="34"/>
        <v>FP</v>
      </c>
    </row>
    <row r="335" spans="1:14" x14ac:dyDescent="0.3">
      <c r="A335">
        <v>0</v>
      </c>
      <c r="B335">
        <v>1.1960207441678836</v>
      </c>
      <c r="C335">
        <v>-2</v>
      </c>
      <c r="D335">
        <v>1.1000000000000001</v>
      </c>
      <c r="E335">
        <v>0</v>
      </c>
      <c r="F335">
        <v>-10</v>
      </c>
      <c r="G335">
        <v>0.38419903534316502</v>
      </c>
      <c r="H335">
        <v>0.61580096465683498</v>
      </c>
      <c r="I335">
        <f t="shared" si="31"/>
        <v>0</v>
      </c>
      <c r="J335">
        <f t="shared" si="32"/>
        <v>31.408756296736705</v>
      </c>
      <c r="K335">
        <f t="shared" si="35"/>
        <v>-19.341542426201904</v>
      </c>
      <c r="L335">
        <f t="shared" si="33"/>
        <v>20.202194520731155</v>
      </c>
      <c r="M335">
        <f t="shared" si="36"/>
        <v>0</v>
      </c>
      <c r="N335" t="str">
        <f t="shared" si="34"/>
        <v>TN</v>
      </c>
    </row>
    <row r="336" spans="1:14" x14ac:dyDescent="0.3">
      <c r="A336">
        <v>1</v>
      </c>
      <c r="B336">
        <v>1.1960207441678836</v>
      </c>
      <c r="C336">
        <v>-2</v>
      </c>
      <c r="D336">
        <v>0.2</v>
      </c>
      <c r="E336">
        <v>180</v>
      </c>
      <c r="F336">
        <v>-90</v>
      </c>
      <c r="G336">
        <v>0.38419903534316502</v>
      </c>
      <c r="H336">
        <v>0.61580096465683498</v>
      </c>
      <c r="I336">
        <f t="shared" si="31"/>
        <v>498.1414721148987</v>
      </c>
      <c r="J336">
        <f t="shared" si="32"/>
        <v>434.85510823313615</v>
      </c>
      <c r="K336">
        <f t="shared" si="35"/>
        <v>-76.398722084949412</v>
      </c>
      <c r="L336">
        <f t="shared" si="33"/>
        <v>2762.8158298814014</v>
      </c>
      <c r="M336">
        <f t="shared" si="36"/>
        <v>0</v>
      </c>
      <c r="N336" t="str">
        <f t="shared" si="34"/>
        <v>FP</v>
      </c>
    </row>
    <row r="337" spans="1:14" x14ac:dyDescent="0.3">
      <c r="A337">
        <v>0</v>
      </c>
      <c r="B337">
        <v>1.1960207441678836</v>
      </c>
      <c r="C337">
        <v>-2</v>
      </c>
      <c r="D337">
        <v>0.2</v>
      </c>
      <c r="E337">
        <v>60</v>
      </c>
      <c r="F337">
        <v>-50</v>
      </c>
      <c r="G337">
        <v>0.38419903534316502</v>
      </c>
      <c r="H337">
        <v>0.61580096465683498</v>
      </c>
      <c r="I337">
        <f t="shared" si="31"/>
        <v>133.87694139177151</v>
      </c>
      <c r="J337">
        <f t="shared" si="32"/>
        <v>215.2947128015152</v>
      </c>
      <c r="K337">
        <f t="shared" si="35"/>
        <v>-81.14330009127724</v>
      </c>
      <c r="L337">
        <f t="shared" si="33"/>
        <v>3284.1005612285671</v>
      </c>
      <c r="M337">
        <f t="shared" si="36"/>
        <v>0</v>
      </c>
      <c r="N337" t="str">
        <f t="shared" si="34"/>
        <v>TN</v>
      </c>
    </row>
    <row r="338" spans="1:14" x14ac:dyDescent="0.3">
      <c r="A338">
        <v>1</v>
      </c>
      <c r="B338">
        <v>1.1960207441678836</v>
      </c>
      <c r="C338">
        <v>-2</v>
      </c>
      <c r="D338">
        <v>0.7</v>
      </c>
      <c r="E338">
        <v>50</v>
      </c>
      <c r="F338">
        <v>-50</v>
      </c>
      <c r="G338">
        <v>0.60844334427391233</v>
      </c>
      <c r="H338">
        <v>0.39155665572608767</v>
      </c>
      <c r="I338">
        <f t="shared" si="31"/>
        <v>107.6473564007576</v>
      </c>
      <c r="J338">
        <f t="shared" si="32"/>
        <v>215.2947128015152</v>
      </c>
      <c r="K338">
        <f t="shared" si="35"/>
        <v>-18.802760209347113</v>
      </c>
      <c r="L338">
        <f t="shared" si="33"/>
        <v>25.335793647074738</v>
      </c>
      <c r="M338">
        <f t="shared" si="36"/>
        <v>0</v>
      </c>
      <c r="N338" t="str">
        <f t="shared" si="34"/>
        <v>FP</v>
      </c>
    </row>
    <row r="339" spans="1:14" x14ac:dyDescent="0.3">
      <c r="A339">
        <v>0</v>
      </c>
      <c r="B339">
        <v>1.1960207441678836</v>
      </c>
      <c r="C339">
        <v>-2</v>
      </c>
      <c r="D339">
        <v>0.7</v>
      </c>
      <c r="E339">
        <v>80</v>
      </c>
      <c r="F339">
        <v>-90</v>
      </c>
      <c r="G339">
        <v>0.38419903534316502</v>
      </c>
      <c r="H339">
        <v>0.61580096465683498</v>
      </c>
      <c r="I339">
        <f t="shared" si="31"/>
        <v>188.85787660819494</v>
      </c>
      <c r="J339">
        <f t="shared" si="32"/>
        <v>434.85510823313615</v>
      </c>
      <c r="K339">
        <f t="shared" si="35"/>
        <v>-195.22518112609066</v>
      </c>
      <c r="L339">
        <f t="shared" si="33"/>
        <v>29374.17340185821</v>
      </c>
      <c r="M339">
        <f t="shared" si="36"/>
        <v>0</v>
      </c>
      <c r="N339" t="str">
        <f t="shared" si="34"/>
        <v>TN</v>
      </c>
    </row>
    <row r="340" spans="1:14" x14ac:dyDescent="0.3">
      <c r="A340">
        <v>1</v>
      </c>
      <c r="B340">
        <v>1.1960207441678836</v>
      </c>
      <c r="C340">
        <v>-2</v>
      </c>
      <c r="D340">
        <v>0.6</v>
      </c>
      <c r="E340">
        <v>30</v>
      </c>
      <c r="F340">
        <v>-10</v>
      </c>
      <c r="G340">
        <v>0.38419903534316502</v>
      </c>
      <c r="H340">
        <v>0.61580096465683498</v>
      </c>
      <c r="I340">
        <f t="shared" si="31"/>
        <v>58.434275299017848</v>
      </c>
      <c r="J340">
        <f t="shared" si="32"/>
        <v>31.408756296736705</v>
      </c>
      <c r="K340">
        <f t="shared" si="35"/>
        <v>3.1088497746576884</v>
      </c>
      <c r="L340">
        <f t="shared" si="33"/>
        <v>726.03719298280453</v>
      </c>
      <c r="M340">
        <f t="shared" si="36"/>
        <v>1</v>
      </c>
      <c r="N340" t="str">
        <f t="shared" si="34"/>
        <v>TP</v>
      </c>
    </row>
    <row r="341" spans="1:14" x14ac:dyDescent="0.3">
      <c r="A341">
        <v>0</v>
      </c>
      <c r="B341">
        <v>1.1960207441678836</v>
      </c>
      <c r="C341">
        <v>-2</v>
      </c>
      <c r="D341">
        <v>0.6</v>
      </c>
      <c r="E341">
        <v>80</v>
      </c>
      <c r="F341">
        <v>-90</v>
      </c>
      <c r="G341">
        <v>0.60844334427391233</v>
      </c>
      <c r="H341">
        <v>0.39155665572608767</v>
      </c>
      <c r="I341">
        <f t="shared" si="31"/>
        <v>188.85787660819494</v>
      </c>
      <c r="J341">
        <f t="shared" si="32"/>
        <v>434.85510823313615</v>
      </c>
      <c r="K341">
        <f t="shared" si="35"/>
        <v>-55.361093869212681</v>
      </c>
      <c r="L341">
        <f t="shared" si="33"/>
        <v>993.81719533156456</v>
      </c>
      <c r="M341">
        <f t="shared" si="36"/>
        <v>0</v>
      </c>
      <c r="N341" t="str">
        <f t="shared" si="34"/>
        <v>TN</v>
      </c>
    </row>
    <row r="342" spans="1:14" x14ac:dyDescent="0.3">
      <c r="A342">
        <v>1</v>
      </c>
      <c r="B342">
        <v>1.1960207441678836</v>
      </c>
      <c r="C342">
        <v>-2</v>
      </c>
      <c r="D342">
        <v>1.1000000000000001</v>
      </c>
      <c r="E342">
        <v>50</v>
      </c>
      <c r="F342">
        <v>-50</v>
      </c>
      <c r="G342">
        <v>0.38419903534316502</v>
      </c>
      <c r="H342">
        <v>0.61580096465683498</v>
      </c>
      <c r="I342">
        <f t="shared" si="31"/>
        <v>107.6473564007576</v>
      </c>
      <c r="J342">
        <f t="shared" si="32"/>
        <v>215.2947128015152</v>
      </c>
      <c r="K342">
        <f t="shared" si="35"/>
        <v>-91.22068134227635</v>
      </c>
      <c r="L342">
        <f t="shared" si="33"/>
        <v>4540.6646105051022</v>
      </c>
      <c r="M342">
        <f t="shared" si="36"/>
        <v>0</v>
      </c>
      <c r="N342" t="str">
        <f t="shared" si="34"/>
        <v>FP</v>
      </c>
    </row>
    <row r="343" spans="1:14" x14ac:dyDescent="0.3">
      <c r="A343">
        <v>1</v>
      </c>
      <c r="B343">
        <v>1.1960207441678836</v>
      </c>
      <c r="C343">
        <v>-2</v>
      </c>
      <c r="D343">
        <v>1.7</v>
      </c>
      <c r="E343">
        <v>60</v>
      </c>
      <c r="F343">
        <v>-50</v>
      </c>
      <c r="G343">
        <v>0.38419903534316502</v>
      </c>
      <c r="H343">
        <v>0.61580096465683498</v>
      </c>
      <c r="I343">
        <f t="shared" si="31"/>
        <v>133.87694139177151</v>
      </c>
      <c r="J343">
        <f t="shared" si="32"/>
        <v>215.2947128015152</v>
      </c>
      <c r="K343">
        <f t="shared" si="35"/>
        <v>-81.14330009127724</v>
      </c>
      <c r="L343">
        <f t="shared" si="33"/>
        <v>3284.1005612285671</v>
      </c>
      <c r="M343">
        <f t="shared" si="36"/>
        <v>0</v>
      </c>
      <c r="N343" t="str">
        <f t="shared" si="34"/>
        <v>FP</v>
      </c>
    </row>
    <row r="344" spans="1:14" x14ac:dyDescent="0.3">
      <c r="A344">
        <v>0</v>
      </c>
      <c r="B344">
        <v>1.1960207441678836</v>
      </c>
      <c r="C344">
        <v>-2</v>
      </c>
      <c r="D344">
        <v>1.7</v>
      </c>
      <c r="E344">
        <v>20</v>
      </c>
      <c r="F344">
        <v>-10</v>
      </c>
      <c r="G344">
        <v>0.38419903534316502</v>
      </c>
      <c r="H344">
        <v>0.61580096465683498</v>
      </c>
      <c r="I344">
        <f t="shared" si="31"/>
        <v>35.979809832580635</v>
      </c>
      <c r="J344">
        <f t="shared" si="32"/>
        <v>31.408756296736705</v>
      </c>
      <c r="K344">
        <f t="shared" si="35"/>
        <v>-5.5181341966939002</v>
      </c>
      <c r="L344">
        <f t="shared" si="33"/>
        <v>335.55254474697153</v>
      </c>
      <c r="M344">
        <f t="shared" si="36"/>
        <v>0</v>
      </c>
      <c r="N344" t="str">
        <f t="shared" si="34"/>
        <v>TN</v>
      </c>
    </row>
    <row r="345" spans="1:14" x14ac:dyDescent="0.3">
      <c r="A345">
        <v>0</v>
      </c>
      <c r="B345">
        <v>1.1960207441678836</v>
      </c>
      <c r="C345">
        <v>-2</v>
      </c>
      <c r="D345">
        <v>1.7</v>
      </c>
      <c r="E345">
        <v>0</v>
      </c>
      <c r="F345">
        <v>-10</v>
      </c>
      <c r="G345">
        <v>0.38419903534316502</v>
      </c>
      <c r="H345">
        <v>0.61580096465683498</v>
      </c>
      <c r="I345">
        <f t="shared" si="31"/>
        <v>0</v>
      </c>
      <c r="J345">
        <f t="shared" si="32"/>
        <v>31.408756296736705</v>
      </c>
      <c r="K345">
        <f t="shared" si="35"/>
        <v>-19.341542426201904</v>
      </c>
      <c r="L345">
        <f t="shared" si="33"/>
        <v>20.202194520731155</v>
      </c>
      <c r="M345">
        <f t="shared" si="36"/>
        <v>0</v>
      </c>
      <c r="N345" t="str">
        <f t="shared" si="34"/>
        <v>TN</v>
      </c>
    </row>
    <row r="346" spans="1:14" x14ac:dyDescent="0.3">
      <c r="A346">
        <v>0</v>
      </c>
      <c r="B346">
        <v>1.1960207441678836</v>
      </c>
      <c r="C346">
        <v>-2</v>
      </c>
      <c r="D346">
        <v>1.7</v>
      </c>
      <c r="E346">
        <v>80</v>
      </c>
      <c r="F346">
        <v>-90</v>
      </c>
      <c r="G346">
        <v>0.38419903534316502</v>
      </c>
      <c r="H346">
        <v>0.61580096465683498</v>
      </c>
      <c r="I346">
        <f t="shared" si="31"/>
        <v>188.85787660819494</v>
      </c>
      <c r="J346">
        <f t="shared" si="32"/>
        <v>434.85510823313615</v>
      </c>
      <c r="K346">
        <f t="shared" si="35"/>
        <v>-195.22518112609066</v>
      </c>
      <c r="L346">
        <f t="shared" si="33"/>
        <v>29374.17340185821</v>
      </c>
      <c r="M346">
        <f t="shared" si="36"/>
        <v>0</v>
      </c>
      <c r="N346" t="str">
        <f t="shared" si="34"/>
        <v>TN</v>
      </c>
    </row>
    <row r="347" spans="1:14" x14ac:dyDescent="0.3">
      <c r="A347">
        <v>0</v>
      </c>
      <c r="B347">
        <v>1.1960207441678836</v>
      </c>
      <c r="C347">
        <v>-2</v>
      </c>
      <c r="D347">
        <v>1.7</v>
      </c>
      <c r="E347">
        <v>30</v>
      </c>
      <c r="F347">
        <v>-10</v>
      </c>
      <c r="G347">
        <v>0.38419903534316502</v>
      </c>
      <c r="H347">
        <v>0.61580096465683498</v>
      </c>
      <c r="I347">
        <f t="shared" si="31"/>
        <v>58.434275299017848</v>
      </c>
      <c r="J347">
        <f t="shared" si="32"/>
        <v>31.408756296736705</v>
      </c>
      <c r="K347">
        <f t="shared" si="35"/>
        <v>3.1088497746576884</v>
      </c>
      <c r="L347">
        <f t="shared" si="33"/>
        <v>726.03719298280453</v>
      </c>
      <c r="M347">
        <f t="shared" si="36"/>
        <v>1</v>
      </c>
      <c r="N347" t="str">
        <f t="shared" si="34"/>
        <v>FN</v>
      </c>
    </row>
    <row r="348" spans="1:14" x14ac:dyDescent="0.3">
      <c r="A348">
        <v>1</v>
      </c>
      <c r="B348">
        <v>1.1960207441678836</v>
      </c>
      <c r="C348">
        <v>-2</v>
      </c>
      <c r="D348">
        <v>3.5</v>
      </c>
      <c r="E348">
        <v>180</v>
      </c>
      <c r="F348">
        <v>-90</v>
      </c>
      <c r="G348">
        <v>0.56330583577691229</v>
      </c>
      <c r="H348">
        <v>0.43669416422308771</v>
      </c>
      <c r="I348">
        <f t="shared" si="31"/>
        <v>498.1414721148987</v>
      </c>
      <c r="J348">
        <f t="shared" si="32"/>
        <v>434.85510823313615</v>
      </c>
      <c r="K348">
        <f t="shared" si="35"/>
        <v>90.70731023681472</v>
      </c>
      <c r="L348">
        <f t="shared" si="33"/>
        <v>13120.222052762248</v>
      </c>
      <c r="M348">
        <f t="shared" si="36"/>
        <v>1</v>
      </c>
      <c r="N348" t="str">
        <f t="shared" si="34"/>
        <v>TP</v>
      </c>
    </row>
    <row r="349" spans="1:14" x14ac:dyDescent="0.3">
      <c r="A349">
        <v>0</v>
      </c>
      <c r="B349">
        <v>1.1960207441678836</v>
      </c>
      <c r="C349">
        <v>-2</v>
      </c>
      <c r="D349">
        <v>3.5</v>
      </c>
      <c r="E349">
        <v>40</v>
      </c>
      <c r="F349">
        <v>-50</v>
      </c>
      <c r="G349">
        <v>0.38419903534316502</v>
      </c>
      <c r="H349">
        <v>0.61580096465683498</v>
      </c>
      <c r="I349">
        <f t="shared" si="31"/>
        <v>82.432217522931154</v>
      </c>
      <c r="J349">
        <f t="shared" si="32"/>
        <v>215.2947128015152</v>
      </c>
      <c r="K349">
        <f t="shared" si="35"/>
        <v>-100.90831337518121</v>
      </c>
      <c r="L349">
        <f t="shared" si="33"/>
        <v>5940.1064107238499</v>
      </c>
      <c r="M349">
        <f t="shared" si="36"/>
        <v>0</v>
      </c>
      <c r="N349" t="str">
        <f t="shared" si="34"/>
        <v>TN</v>
      </c>
    </row>
    <row r="350" spans="1:14" x14ac:dyDescent="0.3">
      <c r="A350">
        <v>0</v>
      </c>
      <c r="B350">
        <v>1.1960207441678836</v>
      </c>
      <c r="C350">
        <v>-2</v>
      </c>
      <c r="D350">
        <v>3.5</v>
      </c>
      <c r="E350">
        <v>40</v>
      </c>
      <c r="F350">
        <v>-50</v>
      </c>
      <c r="G350">
        <v>0.38419903534316502</v>
      </c>
      <c r="H350">
        <v>0.61580096465683498</v>
      </c>
      <c r="I350">
        <f t="shared" si="31"/>
        <v>82.432217522931154</v>
      </c>
      <c r="J350">
        <f t="shared" si="32"/>
        <v>215.2947128015152</v>
      </c>
      <c r="K350">
        <f t="shared" si="35"/>
        <v>-100.90831337518121</v>
      </c>
      <c r="L350">
        <f t="shared" si="33"/>
        <v>5940.1064107238499</v>
      </c>
      <c r="M350">
        <f t="shared" si="36"/>
        <v>0</v>
      </c>
      <c r="N350" t="str">
        <f t="shared" si="34"/>
        <v>TN</v>
      </c>
    </row>
    <row r="351" spans="1:14" x14ac:dyDescent="0.3">
      <c r="A351">
        <v>1</v>
      </c>
      <c r="B351">
        <v>1.1960207441678836</v>
      </c>
      <c r="C351">
        <v>-2</v>
      </c>
      <c r="D351">
        <v>3.8</v>
      </c>
      <c r="E351">
        <v>30</v>
      </c>
      <c r="F351">
        <v>-10</v>
      </c>
      <c r="G351">
        <v>0.38419903534316502</v>
      </c>
      <c r="H351">
        <v>0.61580096465683498</v>
      </c>
      <c r="I351">
        <f t="shared" si="31"/>
        <v>58.434275299017848</v>
      </c>
      <c r="J351">
        <f t="shared" si="32"/>
        <v>31.408756296736705</v>
      </c>
      <c r="K351">
        <f t="shared" si="35"/>
        <v>3.1088497746576884</v>
      </c>
      <c r="L351">
        <f t="shared" si="33"/>
        <v>726.03719298280453</v>
      </c>
      <c r="M351">
        <f t="shared" si="36"/>
        <v>1</v>
      </c>
      <c r="N351" t="str">
        <f t="shared" si="34"/>
        <v>TP</v>
      </c>
    </row>
    <row r="352" spans="1:14" x14ac:dyDescent="0.3">
      <c r="A352">
        <v>0</v>
      </c>
      <c r="B352">
        <v>1.1960207441678836</v>
      </c>
      <c r="C352">
        <v>-2</v>
      </c>
      <c r="D352">
        <v>1</v>
      </c>
      <c r="E352">
        <v>0</v>
      </c>
      <c r="F352">
        <v>-10</v>
      </c>
      <c r="G352">
        <v>0.38419903534316502</v>
      </c>
      <c r="H352">
        <v>0.61580096465683498</v>
      </c>
      <c r="I352">
        <f t="shared" si="31"/>
        <v>0</v>
      </c>
      <c r="J352">
        <f t="shared" si="32"/>
        <v>31.408756296736705</v>
      </c>
      <c r="K352">
        <f t="shared" si="35"/>
        <v>-19.341542426201904</v>
      </c>
      <c r="L352">
        <f t="shared" si="33"/>
        <v>20.202194520731155</v>
      </c>
      <c r="M352">
        <f t="shared" si="36"/>
        <v>0</v>
      </c>
      <c r="N352" t="str">
        <f t="shared" si="34"/>
        <v>TN</v>
      </c>
    </row>
    <row r="353" spans="1:14" x14ac:dyDescent="0.3">
      <c r="A353">
        <v>1</v>
      </c>
      <c r="B353">
        <v>1.1960207441678836</v>
      </c>
      <c r="C353">
        <v>-2</v>
      </c>
      <c r="D353">
        <v>1.1000000000000001</v>
      </c>
      <c r="E353">
        <v>20</v>
      </c>
      <c r="F353">
        <v>-10</v>
      </c>
      <c r="G353">
        <v>0.38419903534316502</v>
      </c>
      <c r="H353">
        <v>0.61580096465683498</v>
      </c>
      <c r="I353">
        <f t="shared" si="31"/>
        <v>35.979809832580635</v>
      </c>
      <c r="J353">
        <f t="shared" si="32"/>
        <v>31.408756296736705</v>
      </c>
      <c r="K353">
        <f t="shared" si="35"/>
        <v>-5.5181341966939002</v>
      </c>
      <c r="L353">
        <f t="shared" si="33"/>
        <v>335.55254474697153</v>
      </c>
      <c r="M353">
        <f t="shared" si="36"/>
        <v>0</v>
      </c>
      <c r="N353" t="str">
        <f t="shared" si="34"/>
        <v>FP</v>
      </c>
    </row>
    <row r="354" spans="1:14" x14ac:dyDescent="0.3">
      <c r="A354">
        <v>0</v>
      </c>
      <c r="B354">
        <v>1.1960207441678836</v>
      </c>
      <c r="C354">
        <v>-2</v>
      </c>
      <c r="D354">
        <v>1.1000000000000001</v>
      </c>
      <c r="E354">
        <v>100</v>
      </c>
      <c r="F354">
        <v>-90</v>
      </c>
      <c r="G354">
        <v>0.38419903534316502</v>
      </c>
      <c r="H354">
        <v>0.61580096465683498</v>
      </c>
      <c r="I354">
        <f t="shared" si="31"/>
        <v>246.6274930269494</v>
      </c>
      <c r="J354">
        <f t="shared" si="32"/>
        <v>434.85510823313615</v>
      </c>
      <c r="K354">
        <f t="shared" si="35"/>
        <v>-173.0301502258605</v>
      </c>
      <c r="L354">
        <f t="shared" si="33"/>
        <v>22258.826558144861</v>
      </c>
      <c r="M354">
        <f t="shared" si="36"/>
        <v>0</v>
      </c>
      <c r="N354" t="str">
        <f t="shared" si="34"/>
        <v>TN</v>
      </c>
    </row>
    <row r="355" spans="1:14" x14ac:dyDescent="0.3">
      <c r="A355">
        <v>0</v>
      </c>
      <c r="B355">
        <v>1.1960207441678836</v>
      </c>
      <c r="C355">
        <v>-2</v>
      </c>
      <c r="D355">
        <v>1.1000000000000001</v>
      </c>
      <c r="E355">
        <v>10</v>
      </c>
      <c r="F355">
        <v>-10</v>
      </c>
      <c r="G355">
        <v>0.60844334427391233</v>
      </c>
      <c r="H355">
        <v>0.39155665572608767</v>
      </c>
      <c r="I355">
        <f t="shared" si="31"/>
        <v>15.704378148368352</v>
      </c>
      <c r="J355">
        <f t="shared" si="32"/>
        <v>31.408756296736705</v>
      </c>
      <c r="K355">
        <f t="shared" si="35"/>
        <v>-2.7430832157305307</v>
      </c>
      <c r="L355">
        <f t="shared" si="33"/>
        <v>444.92073865080374</v>
      </c>
      <c r="M355">
        <f t="shared" si="36"/>
        <v>0</v>
      </c>
      <c r="N355" t="str">
        <f t="shared" si="34"/>
        <v>TN</v>
      </c>
    </row>
    <row r="356" spans="1:14" x14ac:dyDescent="0.3">
      <c r="A356">
        <v>0</v>
      </c>
      <c r="B356">
        <v>1.1960207441678836</v>
      </c>
      <c r="C356">
        <v>-2</v>
      </c>
      <c r="D356">
        <v>1.1000000000000001</v>
      </c>
      <c r="E356">
        <v>90</v>
      </c>
      <c r="F356">
        <v>-90</v>
      </c>
      <c r="G356">
        <v>0.38419903534316502</v>
      </c>
      <c r="H356">
        <v>0.61580096465683498</v>
      </c>
      <c r="I356">
        <f t="shared" si="31"/>
        <v>217.42755411656807</v>
      </c>
      <c r="J356">
        <f t="shared" si="32"/>
        <v>434.85510823313615</v>
      </c>
      <c r="K356">
        <f t="shared" si="35"/>
        <v>-184.24873858730837</v>
      </c>
      <c r="L356">
        <f t="shared" si="33"/>
        <v>25732.173691632841</v>
      </c>
      <c r="M356">
        <f t="shared" si="36"/>
        <v>0</v>
      </c>
      <c r="N356" t="str">
        <f t="shared" si="34"/>
        <v>TN</v>
      </c>
    </row>
    <row r="357" spans="1:14" x14ac:dyDescent="0.3">
      <c r="A357">
        <v>0</v>
      </c>
      <c r="B357">
        <v>1.1960207441678836</v>
      </c>
      <c r="C357">
        <v>-2</v>
      </c>
      <c r="D357">
        <v>1.1000000000000001</v>
      </c>
      <c r="E357">
        <v>180</v>
      </c>
      <c r="F357">
        <v>-90</v>
      </c>
      <c r="G357">
        <v>0.38419903534316502</v>
      </c>
      <c r="H357">
        <v>0.61580096465683498</v>
      </c>
      <c r="I357">
        <f t="shared" si="31"/>
        <v>498.1414721148987</v>
      </c>
      <c r="J357">
        <f t="shared" si="32"/>
        <v>434.85510823313615</v>
      </c>
      <c r="K357">
        <f t="shared" si="35"/>
        <v>-76.398722084949412</v>
      </c>
      <c r="L357">
        <f t="shared" si="33"/>
        <v>2762.8158298814014</v>
      </c>
      <c r="M357">
        <f t="shared" si="36"/>
        <v>0</v>
      </c>
      <c r="N357" t="str">
        <f t="shared" si="34"/>
        <v>TN</v>
      </c>
    </row>
    <row r="358" spans="1:14" x14ac:dyDescent="0.3">
      <c r="A358">
        <v>0</v>
      </c>
      <c r="B358">
        <v>1.1960207441678836</v>
      </c>
      <c r="C358">
        <v>-2</v>
      </c>
      <c r="D358">
        <v>1.1000000000000001</v>
      </c>
      <c r="E358">
        <v>0</v>
      </c>
      <c r="F358">
        <v>-10</v>
      </c>
      <c r="G358">
        <v>0.38419903534316502</v>
      </c>
      <c r="H358">
        <v>0.61580096465683498</v>
      </c>
      <c r="I358">
        <f t="shared" si="31"/>
        <v>0</v>
      </c>
      <c r="J358">
        <f t="shared" si="32"/>
        <v>31.408756296736705</v>
      </c>
      <c r="K358">
        <f t="shared" si="35"/>
        <v>-19.341542426201904</v>
      </c>
      <c r="L358">
        <f t="shared" si="33"/>
        <v>20.202194520731155</v>
      </c>
      <c r="M358">
        <f t="shared" si="36"/>
        <v>0</v>
      </c>
      <c r="N358" t="str">
        <f t="shared" si="34"/>
        <v>TN</v>
      </c>
    </row>
    <row r="359" spans="1:14" x14ac:dyDescent="0.3">
      <c r="A359">
        <v>1</v>
      </c>
      <c r="B359">
        <v>1.1960207441678836</v>
      </c>
      <c r="C359">
        <v>-2</v>
      </c>
      <c r="D359">
        <v>1.05</v>
      </c>
      <c r="E359">
        <v>10</v>
      </c>
      <c r="F359">
        <v>-10</v>
      </c>
      <c r="G359">
        <v>0.60844334427391233</v>
      </c>
      <c r="H359">
        <v>0.39155665572608767</v>
      </c>
      <c r="I359">
        <f t="shared" si="31"/>
        <v>15.704378148368352</v>
      </c>
      <c r="J359">
        <f t="shared" si="32"/>
        <v>31.408756296736705</v>
      </c>
      <c r="K359">
        <f t="shared" si="35"/>
        <v>-2.7430832157305307</v>
      </c>
      <c r="L359">
        <f t="shared" si="33"/>
        <v>444.92073865080374</v>
      </c>
      <c r="M359">
        <f t="shared" si="36"/>
        <v>0</v>
      </c>
      <c r="N359" t="str">
        <f t="shared" si="34"/>
        <v>FP</v>
      </c>
    </row>
    <row r="360" spans="1:14" x14ac:dyDescent="0.3">
      <c r="A360">
        <v>0</v>
      </c>
      <c r="B360">
        <v>1.1960207441678836</v>
      </c>
      <c r="C360">
        <v>-2</v>
      </c>
      <c r="D360">
        <v>1.05</v>
      </c>
      <c r="E360">
        <v>0</v>
      </c>
      <c r="F360">
        <v>-10</v>
      </c>
      <c r="G360">
        <v>0.38419903534316502</v>
      </c>
      <c r="H360">
        <v>0.61580096465683498</v>
      </c>
      <c r="I360">
        <f t="shared" si="31"/>
        <v>0</v>
      </c>
      <c r="J360">
        <f t="shared" si="32"/>
        <v>31.408756296736705</v>
      </c>
      <c r="K360">
        <f t="shared" si="35"/>
        <v>-19.341542426201904</v>
      </c>
      <c r="L360">
        <f t="shared" si="33"/>
        <v>20.202194520731155</v>
      </c>
      <c r="M360">
        <f t="shared" si="36"/>
        <v>0</v>
      </c>
      <c r="N360" t="str">
        <f t="shared" si="34"/>
        <v>TN</v>
      </c>
    </row>
    <row r="361" spans="1:14" x14ac:dyDescent="0.3">
      <c r="A361">
        <v>0</v>
      </c>
      <c r="B361">
        <v>1.1960207441678836</v>
      </c>
      <c r="C361">
        <v>-2</v>
      </c>
      <c r="D361">
        <v>1.05</v>
      </c>
      <c r="E361">
        <v>50</v>
      </c>
      <c r="F361">
        <v>-50</v>
      </c>
      <c r="G361">
        <v>0.60844334427391233</v>
      </c>
      <c r="H361">
        <v>0.39155665572608767</v>
      </c>
      <c r="I361">
        <f t="shared" si="31"/>
        <v>107.6473564007576</v>
      </c>
      <c r="J361">
        <f t="shared" si="32"/>
        <v>215.2947128015152</v>
      </c>
      <c r="K361">
        <f t="shared" si="35"/>
        <v>-18.802760209347113</v>
      </c>
      <c r="L361">
        <f t="shared" si="33"/>
        <v>25.335793647074738</v>
      </c>
      <c r="M361">
        <f t="shared" si="36"/>
        <v>0</v>
      </c>
      <c r="N361" t="str">
        <f t="shared" si="34"/>
        <v>TN</v>
      </c>
    </row>
    <row r="362" spans="1:14" x14ac:dyDescent="0.3">
      <c r="A362">
        <v>1</v>
      </c>
      <c r="B362">
        <v>1.1960207441678836</v>
      </c>
      <c r="C362">
        <v>-2</v>
      </c>
      <c r="D362">
        <v>1.4</v>
      </c>
      <c r="E362">
        <v>70</v>
      </c>
      <c r="F362">
        <v>-50</v>
      </c>
      <c r="G362">
        <v>0.60844334427391233</v>
      </c>
      <c r="H362">
        <v>0.39155665572608767</v>
      </c>
      <c r="I362">
        <f t="shared" si="31"/>
        <v>160.98133731857229</v>
      </c>
      <c r="J362">
        <f t="shared" si="32"/>
        <v>215.2947128015152</v>
      </c>
      <c r="K362">
        <f t="shared" si="35"/>
        <v>13.647945503729076</v>
      </c>
      <c r="L362">
        <f t="shared" si="33"/>
        <v>1405.0632308449074</v>
      </c>
      <c r="M362">
        <f t="shared" si="36"/>
        <v>1</v>
      </c>
      <c r="N362" t="str">
        <f t="shared" si="34"/>
        <v>TP</v>
      </c>
    </row>
    <row r="363" spans="1:14" x14ac:dyDescent="0.3">
      <c r="A363">
        <v>0</v>
      </c>
      <c r="B363">
        <v>1.1960207441678836</v>
      </c>
      <c r="C363">
        <v>-2</v>
      </c>
      <c r="D363">
        <v>1.4</v>
      </c>
      <c r="E363">
        <v>40</v>
      </c>
      <c r="F363">
        <v>-50</v>
      </c>
      <c r="G363">
        <v>0.60844334427391233</v>
      </c>
      <c r="H363">
        <v>0.39155665572608767</v>
      </c>
      <c r="I363">
        <f t="shared" si="31"/>
        <v>82.432217522931154</v>
      </c>
      <c r="J363">
        <f t="shared" si="32"/>
        <v>215.2947128015152</v>
      </c>
      <c r="K363">
        <f t="shared" si="35"/>
        <v>-34.14474363450298</v>
      </c>
      <c r="L363">
        <f t="shared" si="33"/>
        <v>106.26550350061908</v>
      </c>
      <c r="M363">
        <f t="shared" si="36"/>
        <v>0</v>
      </c>
      <c r="N363" t="str">
        <f t="shared" si="34"/>
        <v>TN</v>
      </c>
    </row>
    <row r="364" spans="1:14" x14ac:dyDescent="0.3">
      <c r="A364">
        <v>0</v>
      </c>
      <c r="B364">
        <v>1.1960207441678836</v>
      </c>
      <c r="C364">
        <v>-2</v>
      </c>
      <c r="D364">
        <v>1.4</v>
      </c>
      <c r="E364">
        <v>10</v>
      </c>
      <c r="F364">
        <v>-10</v>
      </c>
      <c r="G364">
        <v>0.60844334427391233</v>
      </c>
      <c r="H364">
        <v>0.39155665572608767</v>
      </c>
      <c r="I364">
        <f t="shared" si="31"/>
        <v>15.704378148368352</v>
      </c>
      <c r="J364">
        <f t="shared" si="32"/>
        <v>31.408756296736705</v>
      </c>
      <c r="K364">
        <f t="shared" si="35"/>
        <v>-2.7430832157305307</v>
      </c>
      <c r="L364">
        <f t="shared" si="33"/>
        <v>444.92073865080374</v>
      </c>
      <c r="M364">
        <f t="shared" si="36"/>
        <v>0</v>
      </c>
      <c r="N364" t="str">
        <f t="shared" si="34"/>
        <v>TN</v>
      </c>
    </row>
    <row r="365" spans="1:14" x14ac:dyDescent="0.3">
      <c r="A365">
        <v>0</v>
      </c>
      <c r="B365">
        <v>1.1960207441678836</v>
      </c>
      <c r="C365">
        <v>-2</v>
      </c>
      <c r="D365">
        <v>1.4</v>
      </c>
      <c r="E365">
        <v>80</v>
      </c>
      <c r="F365">
        <v>-90</v>
      </c>
      <c r="G365">
        <v>0.38419903534316502</v>
      </c>
      <c r="H365">
        <v>0.61580096465683498</v>
      </c>
      <c r="I365">
        <f t="shared" si="31"/>
        <v>188.85787660819494</v>
      </c>
      <c r="J365">
        <f t="shared" si="32"/>
        <v>434.85510823313615</v>
      </c>
      <c r="K365">
        <f t="shared" si="35"/>
        <v>-195.22518112609066</v>
      </c>
      <c r="L365">
        <f t="shared" si="33"/>
        <v>29374.17340185821</v>
      </c>
      <c r="M365">
        <f t="shared" si="36"/>
        <v>0</v>
      </c>
      <c r="N365" t="str">
        <f t="shared" si="34"/>
        <v>TN</v>
      </c>
    </row>
    <row r="366" spans="1:14" x14ac:dyDescent="0.3">
      <c r="A366">
        <v>0</v>
      </c>
      <c r="B366">
        <v>1.1960207441678836</v>
      </c>
      <c r="C366">
        <v>-2</v>
      </c>
      <c r="D366">
        <v>1.4</v>
      </c>
      <c r="E366">
        <v>90</v>
      </c>
      <c r="F366">
        <v>-90</v>
      </c>
      <c r="G366">
        <v>0.60844334427391233</v>
      </c>
      <c r="H366">
        <v>0.39155665572608767</v>
      </c>
      <c r="I366">
        <f t="shared" si="31"/>
        <v>217.42755411656807</v>
      </c>
      <c r="J366">
        <f t="shared" si="32"/>
        <v>434.85510823313615</v>
      </c>
      <c r="K366">
        <f t="shared" si="35"/>
        <v>-37.978063741190965</v>
      </c>
      <c r="L366">
        <f t="shared" si="33"/>
        <v>199.99153035934455</v>
      </c>
      <c r="M366">
        <f t="shared" si="36"/>
        <v>0</v>
      </c>
      <c r="N366" t="str">
        <f t="shared" si="34"/>
        <v>TN</v>
      </c>
    </row>
    <row r="367" spans="1:14" x14ac:dyDescent="0.3">
      <c r="A367">
        <v>1</v>
      </c>
      <c r="B367">
        <v>1.1960207441678836</v>
      </c>
      <c r="C367">
        <v>-2</v>
      </c>
      <c r="D367">
        <v>1.45</v>
      </c>
      <c r="E367">
        <v>10</v>
      </c>
      <c r="F367">
        <v>0</v>
      </c>
      <c r="G367">
        <v>0.38419903534316502</v>
      </c>
      <c r="H367">
        <v>0.61580096465683498</v>
      </c>
      <c r="I367">
        <f t="shared" si="31"/>
        <v>15.704378148368352</v>
      </c>
      <c r="J367">
        <f t="shared" si="32"/>
        <v>0</v>
      </c>
      <c r="K367">
        <f t="shared" si="35"/>
        <v>6.0336069352674011</v>
      </c>
      <c r="L367">
        <f t="shared" si="33"/>
        <v>892.20701323152105</v>
      </c>
      <c r="M367">
        <f t="shared" si="36"/>
        <v>1</v>
      </c>
      <c r="N367" t="str">
        <f t="shared" si="34"/>
        <v>TP</v>
      </c>
    </row>
    <row r="368" spans="1:14" x14ac:dyDescent="0.3">
      <c r="A368">
        <v>0</v>
      </c>
      <c r="B368">
        <v>1.1960207441678836</v>
      </c>
      <c r="C368">
        <v>-2</v>
      </c>
      <c r="D368">
        <v>1.45</v>
      </c>
      <c r="E368">
        <v>80</v>
      </c>
      <c r="F368">
        <v>-90</v>
      </c>
      <c r="G368">
        <v>0.38419903534316502</v>
      </c>
      <c r="H368">
        <v>0.61580096465683498</v>
      </c>
      <c r="I368">
        <f t="shared" si="31"/>
        <v>188.85787660819494</v>
      </c>
      <c r="J368">
        <f t="shared" si="32"/>
        <v>434.85510823313615</v>
      </c>
      <c r="K368">
        <f t="shared" si="35"/>
        <v>-195.22518112609066</v>
      </c>
      <c r="L368">
        <f t="shared" si="33"/>
        <v>29374.17340185821</v>
      </c>
      <c r="M368">
        <f t="shared" si="36"/>
        <v>0</v>
      </c>
      <c r="N368" t="str">
        <f t="shared" si="34"/>
        <v>TN</v>
      </c>
    </row>
    <row r="369" spans="1:14" x14ac:dyDescent="0.3">
      <c r="A369">
        <v>0</v>
      </c>
      <c r="B369">
        <v>1.1960207441678836</v>
      </c>
      <c r="C369">
        <v>-2</v>
      </c>
      <c r="D369">
        <v>1.45</v>
      </c>
      <c r="E369">
        <v>90</v>
      </c>
      <c r="F369">
        <v>-90</v>
      </c>
      <c r="G369">
        <v>0.60844334427391233</v>
      </c>
      <c r="H369">
        <v>0.39155665572608767</v>
      </c>
      <c r="I369">
        <f t="shared" si="31"/>
        <v>217.42755411656807</v>
      </c>
      <c r="J369">
        <f t="shared" si="32"/>
        <v>434.85510823313615</v>
      </c>
      <c r="K369">
        <f t="shared" si="35"/>
        <v>-37.978063741190965</v>
      </c>
      <c r="L369">
        <f t="shared" si="33"/>
        <v>199.99153035934455</v>
      </c>
      <c r="M369">
        <f t="shared" si="36"/>
        <v>0</v>
      </c>
      <c r="N369" t="str">
        <f t="shared" si="34"/>
        <v>TN</v>
      </c>
    </row>
    <row r="370" spans="1:14" x14ac:dyDescent="0.3">
      <c r="A370">
        <v>0</v>
      </c>
      <c r="B370">
        <v>1.1960207441678836</v>
      </c>
      <c r="C370">
        <v>-2</v>
      </c>
      <c r="D370">
        <v>1.45</v>
      </c>
      <c r="E370">
        <v>50</v>
      </c>
      <c r="F370">
        <v>-50</v>
      </c>
      <c r="G370">
        <v>0.38419903534316502</v>
      </c>
      <c r="H370">
        <v>0.61580096465683498</v>
      </c>
      <c r="I370">
        <f t="shared" si="31"/>
        <v>107.6473564007576</v>
      </c>
      <c r="J370">
        <f t="shared" si="32"/>
        <v>215.2947128015152</v>
      </c>
      <c r="K370">
        <f t="shared" si="35"/>
        <v>-91.22068134227635</v>
      </c>
      <c r="L370">
        <f t="shared" si="33"/>
        <v>4540.6646105051022</v>
      </c>
      <c r="M370">
        <f t="shared" si="36"/>
        <v>0</v>
      </c>
      <c r="N370" t="str">
        <f t="shared" si="34"/>
        <v>TN</v>
      </c>
    </row>
    <row r="371" spans="1:14" x14ac:dyDescent="0.3">
      <c r="A371">
        <v>0</v>
      </c>
      <c r="B371">
        <v>1.1960207441678836</v>
      </c>
      <c r="C371">
        <v>-2</v>
      </c>
      <c r="D371">
        <v>1.45</v>
      </c>
      <c r="E371">
        <v>180</v>
      </c>
      <c r="F371">
        <v>-90</v>
      </c>
      <c r="G371">
        <v>0.38419903534316502</v>
      </c>
      <c r="H371">
        <v>0.61580096465683498</v>
      </c>
      <c r="I371">
        <f t="shared" si="31"/>
        <v>498.1414721148987</v>
      </c>
      <c r="J371">
        <f t="shared" si="32"/>
        <v>434.85510823313615</v>
      </c>
      <c r="K371">
        <f t="shared" si="35"/>
        <v>-76.398722084949412</v>
      </c>
      <c r="L371">
        <f t="shared" si="33"/>
        <v>2762.8158298814014</v>
      </c>
      <c r="M371">
        <f t="shared" si="36"/>
        <v>0</v>
      </c>
      <c r="N371" t="str">
        <f t="shared" si="34"/>
        <v>TN</v>
      </c>
    </row>
    <row r="372" spans="1:14" x14ac:dyDescent="0.3">
      <c r="A372">
        <v>0</v>
      </c>
      <c r="B372">
        <v>1.1960207441678836</v>
      </c>
      <c r="C372">
        <v>-2</v>
      </c>
      <c r="D372">
        <v>1.45</v>
      </c>
      <c r="E372">
        <v>20</v>
      </c>
      <c r="F372">
        <v>-10</v>
      </c>
      <c r="G372">
        <v>0.38419903534316502</v>
      </c>
      <c r="H372">
        <v>0.61580096465683498</v>
      </c>
      <c r="I372">
        <f t="shared" si="31"/>
        <v>35.979809832580635</v>
      </c>
      <c r="J372">
        <f t="shared" si="32"/>
        <v>31.408756296736705</v>
      </c>
      <c r="K372">
        <f t="shared" si="35"/>
        <v>-5.5181341966939002</v>
      </c>
      <c r="L372">
        <f t="shared" si="33"/>
        <v>335.55254474697153</v>
      </c>
      <c r="M372">
        <f t="shared" si="36"/>
        <v>0</v>
      </c>
      <c r="N372" t="str">
        <f t="shared" si="34"/>
        <v>TN</v>
      </c>
    </row>
    <row r="373" spans="1:14" x14ac:dyDescent="0.3">
      <c r="A373">
        <v>0</v>
      </c>
      <c r="B373">
        <v>1.1960207441678836</v>
      </c>
      <c r="C373">
        <v>-2</v>
      </c>
      <c r="D373">
        <v>1.45</v>
      </c>
      <c r="E373">
        <v>20</v>
      </c>
      <c r="F373">
        <v>-10</v>
      </c>
      <c r="G373">
        <v>0.38419903534316502</v>
      </c>
      <c r="H373">
        <v>0.61580096465683498</v>
      </c>
      <c r="I373">
        <f t="shared" si="31"/>
        <v>35.979809832580635</v>
      </c>
      <c r="J373">
        <f t="shared" si="32"/>
        <v>31.408756296736705</v>
      </c>
      <c r="K373">
        <f t="shared" si="35"/>
        <v>-5.5181341966939002</v>
      </c>
      <c r="L373">
        <f t="shared" si="33"/>
        <v>335.55254474697153</v>
      </c>
      <c r="M373">
        <f t="shared" si="36"/>
        <v>0</v>
      </c>
      <c r="N373" t="str">
        <f t="shared" si="34"/>
        <v>TN</v>
      </c>
    </row>
    <row r="374" spans="1:14" x14ac:dyDescent="0.3">
      <c r="A374">
        <v>0</v>
      </c>
      <c r="B374">
        <v>1.1960207441678836</v>
      </c>
      <c r="C374">
        <v>-2</v>
      </c>
      <c r="D374">
        <v>1.45</v>
      </c>
      <c r="E374">
        <v>90</v>
      </c>
      <c r="F374">
        <v>-90</v>
      </c>
      <c r="G374">
        <v>0.38419903534316502</v>
      </c>
      <c r="H374">
        <v>0.61580096465683498</v>
      </c>
      <c r="I374">
        <f t="shared" si="31"/>
        <v>217.42755411656807</v>
      </c>
      <c r="J374">
        <f t="shared" si="32"/>
        <v>434.85510823313615</v>
      </c>
      <c r="K374">
        <f t="shared" si="35"/>
        <v>-184.24873858730837</v>
      </c>
      <c r="L374">
        <f t="shared" si="33"/>
        <v>25732.173691632841</v>
      </c>
      <c r="M374">
        <f t="shared" si="36"/>
        <v>0</v>
      </c>
      <c r="N374" t="str">
        <f t="shared" si="34"/>
        <v>TN</v>
      </c>
    </row>
    <row r="375" spans="1:14" x14ac:dyDescent="0.3">
      <c r="A375">
        <v>0</v>
      </c>
      <c r="B375">
        <v>1.1960207441678836</v>
      </c>
      <c r="C375">
        <v>-2</v>
      </c>
      <c r="D375">
        <v>1.45</v>
      </c>
      <c r="E375">
        <v>80</v>
      </c>
      <c r="F375">
        <v>-90</v>
      </c>
      <c r="G375">
        <v>0.60844334427391233</v>
      </c>
      <c r="H375">
        <v>0.39155665572608767</v>
      </c>
      <c r="I375">
        <f t="shared" si="31"/>
        <v>188.85787660819494</v>
      </c>
      <c r="J375">
        <f t="shared" si="32"/>
        <v>434.85510823313615</v>
      </c>
      <c r="K375">
        <f t="shared" si="35"/>
        <v>-55.361093869212681</v>
      </c>
      <c r="L375">
        <f t="shared" si="33"/>
        <v>993.81719533156456</v>
      </c>
      <c r="M375">
        <f t="shared" si="36"/>
        <v>0</v>
      </c>
      <c r="N375" t="str">
        <f t="shared" si="34"/>
        <v>TN</v>
      </c>
    </row>
    <row r="376" spans="1:14" x14ac:dyDescent="0.3">
      <c r="A376">
        <v>0</v>
      </c>
      <c r="B376">
        <v>1.1960207441678836</v>
      </c>
      <c r="C376">
        <v>-2</v>
      </c>
      <c r="D376">
        <v>1.45</v>
      </c>
      <c r="E376">
        <v>20</v>
      </c>
      <c r="F376">
        <v>-10</v>
      </c>
      <c r="G376">
        <v>0.38419903534316502</v>
      </c>
      <c r="H376">
        <v>0.61580096465683498</v>
      </c>
      <c r="I376">
        <f t="shared" si="31"/>
        <v>35.979809832580635</v>
      </c>
      <c r="J376">
        <f t="shared" si="32"/>
        <v>31.408756296736705</v>
      </c>
      <c r="K376">
        <f t="shared" si="35"/>
        <v>-5.5181341966939002</v>
      </c>
      <c r="L376">
        <f t="shared" si="33"/>
        <v>335.55254474697153</v>
      </c>
      <c r="M376">
        <f t="shared" si="36"/>
        <v>0</v>
      </c>
      <c r="N376" t="str">
        <f t="shared" si="34"/>
        <v>TN</v>
      </c>
    </row>
    <row r="377" spans="1:14" x14ac:dyDescent="0.3">
      <c r="A377">
        <v>0</v>
      </c>
      <c r="B377">
        <v>1.1960207441678836</v>
      </c>
      <c r="C377">
        <v>-2</v>
      </c>
      <c r="D377">
        <v>1.45</v>
      </c>
      <c r="E377">
        <v>60</v>
      </c>
      <c r="F377">
        <v>-50</v>
      </c>
      <c r="G377">
        <v>0.38419903534316502</v>
      </c>
      <c r="H377">
        <v>0.61580096465683498</v>
      </c>
      <c r="I377">
        <f t="shared" si="31"/>
        <v>133.87694139177151</v>
      </c>
      <c r="J377">
        <f t="shared" si="32"/>
        <v>215.2947128015152</v>
      </c>
      <c r="K377">
        <f t="shared" si="35"/>
        <v>-81.14330009127724</v>
      </c>
      <c r="L377">
        <f t="shared" si="33"/>
        <v>3284.1005612285671</v>
      </c>
      <c r="M377">
        <f t="shared" si="36"/>
        <v>0</v>
      </c>
      <c r="N377" t="str">
        <f t="shared" si="34"/>
        <v>TN</v>
      </c>
    </row>
    <row r="378" spans="1:14" x14ac:dyDescent="0.3">
      <c r="A378">
        <v>0</v>
      </c>
      <c r="B378">
        <v>1.1960207441678836</v>
      </c>
      <c r="C378">
        <v>-2</v>
      </c>
      <c r="D378">
        <v>1.45</v>
      </c>
      <c r="E378">
        <v>40</v>
      </c>
      <c r="F378">
        <v>-50</v>
      </c>
      <c r="G378">
        <v>0.38419903534316502</v>
      </c>
      <c r="H378">
        <v>0.61580096465683498</v>
      </c>
      <c r="I378">
        <f t="shared" si="31"/>
        <v>82.432217522931154</v>
      </c>
      <c r="J378">
        <f t="shared" si="32"/>
        <v>215.2947128015152</v>
      </c>
      <c r="K378">
        <f t="shared" si="35"/>
        <v>-100.90831337518121</v>
      </c>
      <c r="L378">
        <f t="shared" si="33"/>
        <v>5940.1064107238499</v>
      </c>
      <c r="M378">
        <f t="shared" si="36"/>
        <v>0</v>
      </c>
      <c r="N378" t="str">
        <f t="shared" si="34"/>
        <v>TN</v>
      </c>
    </row>
    <row r="379" spans="1:14" x14ac:dyDescent="0.3">
      <c r="A379">
        <v>0</v>
      </c>
      <c r="B379">
        <v>1.1960207441678836</v>
      </c>
      <c r="C379">
        <v>-2</v>
      </c>
      <c r="D379">
        <v>1.45</v>
      </c>
      <c r="E379">
        <v>100</v>
      </c>
      <c r="F379">
        <v>-90</v>
      </c>
      <c r="G379">
        <v>0.60844334427391233</v>
      </c>
      <c r="H379">
        <v>0.39155665572608767</v>
      </c>
      <c r="I379">
        <f t="shared" si="31"/>
        <v>246.6274930269494</v>
      </c>
      <c r="J379">
        <f t="shared" si="32"/>
        <v>434.85510823313615</v>
      </c>
      <c r="K379">
        <f t="shared" si="35"/>
        <v>-20.211555257964619</v>
      </c>
      <c r="L379">
        <f t="shared" si="33"/>
        <v>13.138249352581299</v>
      </c>
      <c r="M379">
        <f t="shared" si="36"/>
        <v>0</v>
      </c>
      <c r="N379" t="str">
        <f t="shared" si="34"/>
        <v>TN</v>
      </c>
    </row>
    <row r="380" spans="1:14" x14ac:dyDescent="0.3">
      <c r="A380">
        <v>0</v>
      </c>
      <c r="B380">
        <v>1.1960207441678836</v>
      </c>
      <c r="C380">
        <v>-2</v>
      </c>
      <c r="D380">
        <v>1.45</v>
      </c>
      <c r="E380">
        <v>60</v>
      </c>
      <c r="F380">
        <v>-50</v>
      </c>
      <c r="G380">
        <v>0.38419903534316502</v>
      </c>
      <c r="H380">
        <v>0.61580096465683498</v>
      </c>
      <c r="I380">
        <f t="shared" si="31"/>
        <v>133.87694139177151</v>
      </c>
      <c r="J380">
        <f t="shared" si="32"/>
        <v>215.2947128015152</v>
      </c>
      <c r="K380">
        <f t="shared" si="35"/>
        <v>-81.14330009127724</v>
      </c>
      <c r="L380">
        <f t="shared" si="33"/>
        <v>3284.1005612285671</v>
      </c>
      <c r="M380">
        <f t="shared" si="36"/>
        <v>0</v>
      </c>
      <c r="N380" t="str">
        <f t="shared" si="34"/>
        <v>TN</v>
      </c>
    </row>
    <row r="381" spans="1:14" x14ac:dyDescent="0.3">
      <c r="A381">
        <v>0</v>
      </c>
      <c r="B381">
        <v>1.1960207441678836</v>
      </c>
      <c r="C381">
        <v>-2</v>
      </c>
      <c r="D381">
        <v>1.45</v>
      </c>
      <c r="E381">
        <v>40</v>
      </c>
      <c r="F381">
        <v>-50</v>
      </c>
      <c r="G381">
        <v>0.60844334427391233</v>
      </c>
      <c r="H381">
        <v>0.39155665572608767</v>
      </c>
      <c r="I381">
        <f t="shared" si="31"/>
        <v>82.432217522931154</v>
      </c>
      <c r="J381">
        <f t="shared" si="32"/>
        <v>215.2947128015152</v>
      </c>
      <c r="K381">
        <f t="shared" si="35"/>
        <v>-34.14474363450298</v>
      </c>
      <c r="L381">
        <f t="shared" si="33"/>
        <v>106.26550350061908</v>
      </c>
      <c r="M381">
        <f t="shared" si="36"/>
        <v>0</v>
      </c>
      <c r="N381" t="str">
        <f t="shared" si="34"/>
        <v>TN</v>
      </c>
    </row>
    <row r="382" spans="1:14" x14ac:dyDescent="0.3">
      <c r="A382">
        <v>0</v>
      </c>
      <c r="B382">
        <v>1.1960207441678836</v>
      </c>
      <c r="C382">
        <v>-2</v>
      </c>
      <c r="D382">
        <v>1.45</v>
      </c>
      <c r="E382">
        <v>40</v>
      </c>
      <c r="F382">
        <v>-50</v>
      </c>
      <c r="G382">
        <v>0.60844334427391233</v>
      </c>
      <c r="H382">
        <v>0.39155665572608767</v>
      </c>
      <c r="I382">
        <f t="shared" si="31"/>
        <v>82.432217522931154</v>
      </c>
      <c r="J382">
        <f t="shared" si="32"/>
        <v>215.2947128015152</v>
      </c>
      <c r="K382">
        <f t="shared" si="35"/>
        <v>-34.14474363450298</v>
      </c>
      <c r="L382">
        <f t="shared" si="33"/>
        <v>106.26550350061908</v>
      </c>
      <c r="M382">
        <f t="shared" si="36"/>
        <v>0</v>
      </c>
      <c r="N382" t="str">
        <f t="shared" si="34"/>
        <v>TN</v>
      </c>
    </row>
    <row r="383" spans="1:14" x14ac:dyDescent="0.3">
      <c r="A383">
        <v>1</v>
      </c>
      <c r="B383">
        <v>1.1960207441678836</v>
      </c>
      <c r="C383">
        <v>-2</v>
      </c>
      <c r="D383">
        <v>1.4</v>
      </c>
      <c r="E383">
        <v>10</v>
      </c>
      <c r="F383">
        <v>-10</v>
      </c>
      <c r="G383">
        <v>0.60844334427391233</v>
      </c>
      <c r="H383">
        <v>0.39155665572608767</v>
      </c>
      <c r="I383">
        <f t="shared" si="31"/>
        <v>15.704378148368352</v>
      </c>
      <c r="J383">
        <f t="shared" si="32"/>
        <v>31.408756296736705</v>
      </c>
      <c r="K383">
        <f t="shared" si="35"/>
        <v>-2.7430832157305307</v>
      </c>
      <c r="L383">
        <f t="shared" si="33"/>
        <v>444.92073865080374</v>
      </c>
      <c r="M383">
        <f t="shared" si="36"/>
        <v>0</v>
      </c>
      <c r="N383" t="str">
        <f t="shared" si="34"/>
        <v>FP</v>
      </c>
    </row>
    <row r="384" spans="1:14" x14ac:dyDescent="0.3">
      <c r="A384">
        <v>0</v>
      </c>
      <c r="B384">
        <v>1.1960207441678836</v>
      </c>
      <c r="C384">
        <v>-2</v>
      </c>
      <c r="D384">
        <v>1.4</v>
      </c>
      <c r="E384">
        <v>70</v>
      </c>
      <c r="F384">
        <v>-50</v>
      </c>
      <c r="G384">
        <v>0.38419903534316502</v>
      </c>
      <c r="H384">
        <v>0.61580096465683498</v>
      </c>
      <c r="I384">
        <f t="shared" si="31"/>
        <v>160.98133731857229</v>
      </c>
      <c r="J384">
        <f t="shared" si="32"/>
        <v>215.2947128015152</v>
      </c>
      <c r="K384">
        <f t="shared" si="35"/>
        <v>-70.729817322641168</v>
      </c>
      <c r="L384">
        <f t="shared" si="33"/>
        <v>2199.0087601096538</v>
      </c>
      <c r="M384">
        <f t="shared" si="36"/>
        <v>0</v>
      </c>
      <c r="N384" t="str">
        <f t="shared" si="34"/>
        <v>TN</v>
      </c>
    </row>
    <row r="385" spans="1:14" x14ac:dyDescent="0.3">
      <c r="A385">
        <v>1</v>
      </c>
      <c r="B385">
        <v>1.1960207441678836</v>
      </c>
      <c r="C385">
        <v>-2</v>
      </c>
      <c r="D385">
        <v>1.35</v>
      </c>
      <c r="E385">
        <v>30</v>
      </c>
      <c r="F385">
        <v>-10</v>
      </c>
      <c r="G385">
        <v>0.38419903534316502</v>
      </c>
      <c r="H385">
        <v>0.61580096465683498</v>
      </c>
      <c r="I385">
        <f t="shared" si="31"/>
        <v>58.434275299017848</v>
      </c>
      <c r="J385">
        <f t="shared" si="32"/>
        <v>31.408756296736705</v>
      </c>
      <c r="K385">
        <f t="shared" si="35"/>
        <v>3.1088497746576884</v>
      </c>
      <c r="L385">
        <f t="shared" si="33"/>
        <v>726.03719298280453</v>
      </c>
      <c r="M385">
        <f t="shared" si="36"/>
        <v>1</v>
      </c>
      <c r="N385" t="str">
        <f t="shared" si="34"/>
        <v>TP</v>
      </c>
    </row>
    <row r="386" spans="1:14" x14ac:dyDescent="0.3">
      <c r="A386">
        <v>1</v>
      </c>
      <c r="B386">
        <v>1.1960207441678836</v>
      </c>
      <c r="C386">
        <v>-2</v>
      </c>
      <c r="D386">
        <v>1.35</v>
      </c>
      <c r="E386">
        <v>30</v>
      </c>
      <c r="F386">
        <v>-10</v>
      </c>
      <c r="G386">
        <v>0.38419903534316502</v>
      </c>
      <c r="H386">
        <v>0.61580096465683498</v>
      </c>
      <c r="I386">
        <f t="shared" ref="I386:I449" si="37">E386^B386</f>
        <v>58.434275299017848</v>
      </c>
      <c r="J386">
        <f t="shared" ref="J386:J449" si="38">-C386*-F386^B386</f>
        <v>31.408756296736705</v>
      </c>
      <c r="K386">
        <f t="shared" si="35"/>
        <v>3.1088497746576884</v>
      </c>
      <c r="L386">
        <f t="shared" ref="L386:L449" si="39">(K386-$P$4)^2</f>
        <v>726.03719298280453</v>
      </c>
      <c r="M386">
        <f t="shared" si="36"/>
        <v>1</v>
      </c>
      <c r="N386" t="str">
        <f t="shared" ref="N386:N449" si="40">IF(AND(A386=1,M386=1),"TP",IF(AND(A386=0,M386=0),"TN",IF(A386&gt;M386,"FP","FN")))</f>
        <v>TP</v>
      </c>
    </row>
    <row r="387" spans="1:14" x14ac:dyDescent="0.3">
      <c r="A387">
        <v>0</v>
      </c>
      <c r="B387">
        <v>1.1960207441678836</v>
      </c>
      <c r="C387">
        <v>-2</v>
      </c>
      <c r="D387">
        <v>1.35</v>
      </c>
      <c r="E387">
        <v>50</v>
      </c>
      <c r="F387">
        <v>-50</v>
      </c>
      <c r="G387">
        <v>0.60844334427391233</v>
      </c>
      <c r="H387">
        <v>0.39155665572608767</v>
      </c>
      <c r="I387">
        <f t="shared" si="37"/>
        <v>107.6473564007576</v>
      </c>
      <c r="J387">
        <f t="shared" si="38"/>
        <v>215.2947128015152</v>
      </c>
      <c r="K387">
        <f t="shared" ref="K387:K450" si="41">G387*I387-H387*J387</f>
        <v>-18.802760209347113</v>
      </c>
      <c r="L387">
        <f t="shared" si="39"/>
        <v>25.335793647074738</v>
      </c>
      <c r="M387">
        <f t="shared" ref="M387:M450" si="42">IF(K387&gt;=0,1,0)</f>
        <v>0</v>
      </c>
      <c r="N387" t="str">
        <f t="shared" si="40"/>
        <v>TN</v>
      </c>
    </row>
    <row r="388" spans="1:14" x14ac:dyDescent="0.3">
      <c r="A388">
        <v>0</v>
      </c>
      <c r="B388">
        <v>1.1960207441678836</v>
      </c>
      <c r="C388">
        <v>-2</v>
      </c>
      <c r="D388">
        <v>1.35</v>
      </c>
      <c r="E388">
        <v>30</v>
      </c>
      <c r="F388">
        <v>-10</v>
      </c>
      <c r="G388">
        <v>0.38419903534316502</v>
      </c>
      <c r="H388">
        <v>0.61580096465683498</v>
      </c>
      <c r="I388">
        <f t="shared" si="37"/>
        <v>58.434275299017848</v>
      </c>
      <c r="J388">
        <f t="shared" si="38"/>
        <v>31.408756296736705</v>
      </c>
      <c r="K388">
        <f t="shared" si="41"/>
        <v>3.1088497746576884</v>
      </c>
      <c r="L388">
        <f t="shared" si="39"/>
        <v>726.03719298280453</v>
      </c>
      <c r="M388">
        <f t="shared" si="42"/>
        <v>1</v>
      </c>
      <c r="N388" t="str">
        <f t="shared" si="40"/>
        <v>FN</v>
      </c>
    </row>
    <row r="389" spans="1:14" x14ac:dyDescent="0.3">
      <c r="A389">
        <v>0</v>
      </c>
      <c r="B389">
        <v>1.1960207441678836</v>
      </c>
      <c r="C389">
        <v>-2</v>
      </c>
      <c r="D389">
        <v>1.35</v>
      </c>
      <c r="E389">
        <v>180</v>
      </c>
      <c r="F389">
        <v>-90</v>
      </c>
      <c r="G389">
        <v>0.56330583577691229</v>
      </c>
      <c r="H389">
        <v>0.43669416422308771</v>
      </c>
      <c r="I389">
        <f t="shared" si="37"/>
        <v>498.1414721148987</v>
      </c>
      <c r="J389">
        <f t="shared" si="38"/>
        <v>434.85510823313615</v>
      </c>
      <c r="K389">
        <f t="shared" si="41"/>
        <v>90.70731023681472</v>
      </c>
      <c r="L389">
        <f t="shared" si="39"/>
        <v>13120.222052762248</v>
      </c>
      <c r="M389">
        <f t="shared" si="42"/>
        <v>1</v>
      </c>
      <c r="N389" t="str">
        <f t="shared" si="40"/>
        <v>FN</v>
      </c>
    </row>
    <row r="390" spans="1:14" x14ac:dyDescent="0.3">
      <c r="A390">
        <v>1</v>
      </c>
      <c r="B390">
        <v>1.1960207441678836</v>
      </c>
      <c r="C390">
        <v>-2</v>
      </c>
      <c r="D390">
        <v>1.1000000000000001</v>
      </c>
      <c r="E390">
        <v>70</v>
      </c>
      <c r="F390">
        <v>-50</v>
      </c>
      <c r="G390">
        <v>0.60844334427391233</v>
      </c>
      <c r="H390">
        <v>0.39155665572608767</v>
      </c>
      <c r="I390">
        <f t="shared" si="37"/>
        <v>160.98133731857229</v>
      </c>
      <c r="J390">
        <f t="shared" si="38"/>
        <v>215.2947128015152</v>
      </c>
      <c r="K390">
        <f t="shared" si="41"/>
        <v>13.647945503729076</v>
      </c>
      <c r="L390">
        <f t="shared" si="39"/>
        <v>1405.0632308449074</v>
      </c>
      <c r="M390">
        <f t="shared" si="42"/>
        <v>1</v>
      </c>
      <c r="N390" t="str">
        <f t="shared" si="40"/>
        <v>TP</v>
      </c>
    </row>
    <row r="391" spans="1:14" x14ac:dyDescent="0.3">
      <c r="A391">
        <v>0</v>
      </c>
      <c r="B391">
        <v>1.1960207441678836</v>
      </c>
      <c r="C391">
        <v>-2</v>
      </c>
      <c r="D391">
        <v>1.1000000000000001</v>
      </c>
      <c r="E391">
        <v>60</v>
      </c>
      <c r="F391">
        <v>-50</v>
      </c>
      <c r="G391">
        <v>0.38419903534316502</v>
      </c>
      <c r="H391">
        <v>0.61580096465683498</v>
      </c>
      <c r="I391">
        <f t="shared" si="37"/>
        <v>133.87694139177151</v>
      </c>
      <c r="J391">
        <f t="shared" si="38"/>
        <v>215.2947128015152</v>
      </c>
      <c r="K391">
        <f t="shared" si="41"/>
        <v>-81.14330009127724</v>
      </c>
      <c r="L391">
        <f t="shared" si="39"/>
        <v>3284.1005612285671</v>
      </c>
      <c r="M391">
        <f t="shared" si="42"/>
        <v>0</v>
      </c>
      <c r="N391" t="str">
        <f t="shared" si="40"/>
        <v>TN</v>
      </c>
    </row>
    <row r="392" spans="1:14" x14ac:dyDescent="0.3">
      <c r="A392">
        <v>0</v>
      </c>
      <c r="B392">
        <v>1.1960207441678836</v>
      </c>
      <c r="C392">
        <v>-2</v>
      </c>
      <c r="D392">
        <v>1.1000000000000001</v>
      </c>
      <c r="E392">
        <v>70</v>
      </c>
      <c r="F392">
        <v>-50</v>
      </c>
      <c r="G392">
        <v>0.38419903534316502</v>
      </c>
      <c r="H392">
        <v>0.61580096465683498</v>
      </c>
      <c r="I392">
        <f t="shared" si="37"/>
        <v>160.98133731857229</v>
      </c>
      <c r="J392">
        <f t="shared" si="38"/>
        <v>215.2947128015152</v>
      </c>
      <c r="K392">
        <f t="shared" si="41"/>
        <v>-70.729817322641168</v>
      </c>
      <c r="L392">
        <f t="shared" si="39"/>
        <v>2199.0087601096538</v>
      </c>
      <c r="M392">
        <f t="shared" si="42"/>
        <v>0</v>
      </c>
      <c r="N392" t="str">
        <f t="shared" si="40"/>
        <v>TN</v>
      </c>
    </row>
    <row r="393" spans="1:14" x14ac:dyDescent="0.3">
      <c r="A393">
        <v>1</v>
      </c>
      <c r="B393">
        <v>1.1960207441678836</v>
      </c>
      <c r="C393">
        <v>-2</v>
      </c>
      <c r="D393">
        <v>1.25</v>
      </c>
      <c r="E393">
        <v>30</v>
      </c>
      <c r="F393">
        <v>-10</v>
      </c>
      <c r="G393">
        <v>0.38419903534316502</v>
      </c>
      <c r="H393">
        <v>0.61580096465683498</v>
      </c>
      <c r="I393">
        <f t="shared" si="37"/>
        <v>58.434275299017848</v>
      </c>
      <c r="J393">
        <f t="shared" si="38"/>
        <v>31.408756296736705</v>
      </c>
      <c r="K393">
        <f t="shared" si="41"/>
        <v>3.1088497746576884</v>
      </c>
      <c r="L393">
        <f t="shared" si="39"/>
        <v>726.03719298280453</v>
      </c>
      <c r="M393">
        <f t="shared" si="42"/>
        <v>1</v>
      </c>
      <c r="N393" t="str">
        <f t="shared" si="40"/>
        <v>TP</v>
      </c>
    </row>
    <row r="394" spans="1:14" x14ac:dyDescent="0.3">
      <c r="A394">
        <v>0</v>
      </c>
      <c r="B394">
        <v>1.1960207441678836</v>
      </c>
      <c r="C394">
        <v>-2</v>
      </c>
      <c r="D394">
        <v>1.25</v>
      </c>
      <c r="E394">
        <v>100</v>
      </c>
      <c r="F394">
        <v>-90</v>
      </c>
      <c r="G394">
        <v>0.38419903534316502</v>
      </c>
      <c r="H394">
        <v>0.61580096465683498</v>
      </c>
      <c r="I394">
        <f t="shared" si="37"/>
        <v>246.6274930269494</v>
      </c>
      <c r="J394">
        <f t="shared" si="38"/>
        <v>434.85510823313615</v>
      </c>
      <c r="K394">
        <f t="shared" si="41"/>
        <v>-173.0301502258605</v>
      </c>
      <c r="L394">
        <f t="shared" si="39"/>
        <v>22258.826558144861</v>
      </c>
      <c r="M394">
        <f t="shared" si="42"/>
        <v>0</v>
      </c>
      <c r="N394" t="str">
        <f t="shared" si="40"/>
        <v>TN</v>
      </c>
    </row>
    <row r="395" spans="1:14" x14ac:dyDescent="0.3">
      <c r="A395">
        <v>0</v>
      </c>
      <c r="B395">
        <v>1.1960207441678836</v>
      </c>
      <c r="C395">
        <v>-2</v>
      </c>
      <c r="D395">
        <v>1.25</v>
      </c>
      <c r="E395">
        <v>180</v>
      </c>
      <c r="F395">
        <v>-90</v>
      </c>
      <c r="G395">
        <v>0.56330583577691229</v>
      </c>
      <c r="H395">
        <v>0.43669416422308771</v>
      </c>
      <c r="I395">
        <f t="shared" si="37"/>
        <v>498.1414721148987</v>
      </c>
      <c r="J395">
        <f t="shared" si="38"/>
        <v>434.85510823313615</v>
      </c>
      <c r="K395">
        <f t="shared" si="41"/>
        <v>90.70731023681472</v>
      </c>
      <c r="L395">
        <f t="shared" si="39"/>
        <v>13120.222052762248</v>
      </c>
      <c r="M395">
        <f t="shared" si="42"/>
        <v>1</v>
      </c>
      <c r="N395" t="str">
        <f t="shared" si="40"/>
        <v>FN</v>
      </c>
    </row>
    <row r="396" spans="1:14" x14ac:dyDescent="0.3">
      <c r="A396">
        <v>0</v>
      </c>
      <c r="B396">
        <v>1.1960207441678836</v>
      </c>
      <c r="C396">
        <v>-2</v>
      </c>
      <c r="D396">
        <v>1.25</v>
      </c>
      <c r="E396">
        <v>100</v>
      </c>
      <c r="F396">
        <v>-90</v>
      </c>
      <c r="G396">
        <v>0.60844334427391233</v>
      </c>
      <c r="H396">
        <v>0.39155665572608767</v>
      </c>
      <c r="I396">
        <f t="shared" si="37"/>
        <v>246.6274930269494</v>
      </c>
      <c r="J396">
        <f t="shared" si="38"/>
        <v>434.85510823313615</v>
      </c>
      <c r="K396">
        <f t="shared" si="41"/>
        <v>-20.211555257964619</v>
      </c>
      <c r="L396">
        <f t="shared" si="39"/>
        <v>13.138249352581299</v>
      </c>
      <c r="M396">
        <f t="shared" si="42"/>
        <v>0</v>
      </c>
      <c r="N396" t="str">
        <f t="shared" si="40"/>
        <v>TN</v>
      </c>
    </row>
    <row r="397" spans="1:14" x14ac:dyDescent="0.3">
      <c r="A397">
        <v>0</v>
      </c>
      <c r="B397">
        <v>1.1960207441678836</v>
      </c>
      <c r="C397">
        <v>-2</v>
      </c>
      <c r="D397">
        <v>1.25</v>
      </c>
      <c r="E397">
        <v>40</v>
      </c>
      <c r="F397">
        <v>-50</v>
      </c>
      <c r="G397">
        <v>0.38419903534316502</v>
      </c>
      <c r="H397">
        <v>0.61580096465683498</v>
      </c>
      <c r="I397">
        <f t="shared" si="37"/>
        <v>82.432217522931154</v>
      </c>
      <c r="J397">
        <f t="shared" si="38"/>
        <v>215.2947128015152</v>
      </c>
      <c r="K397">
        <f t="shared" si="41"/>
        <v>-100.90831337518121</v>
      </c>
      <c r="L397">
        <f t="shared" si="39"/>
        <v>5940.1064107238499</v>
      </c>
      <c r="M397">
        <f t="shared" si="42"/>
        <v>0</v>
      </c>
      <c r="N397" t="str">
        <f t="shared" si="40"/>
        <v>TN</v>
      </c>
    </row>
    <row r="398" spans="1:14" x14ac:dyDescent="0.3">
      <c r="A398">
        <v>0</v>
      </c>
      <c r="B398">
        <v>1.1960207441678836</v>
      </c>
      <c r="C398">
        <v>-2</v>
      </c>
      <c r="D398">
        <v>1.25</v>
      </c>
      <c r="E398">
        <v>50</v>
      </c>
      <c r="F398">
        <v>-50</v>
      </c>
      <c r="G398">
        <v>0.38419903534316502</v>
      </c>
      <c r="H398">
        <v>0.61580096465683498</v>
      </c>
      <c r="I398">
        <f t="shared" si="37"/>
        <v>107.6473564007576</v>
      </c>
      <c r="J398">
        <f t="shared" si="38"/>
        <v>215.2947128015152</v>
      </c>
      <c r="K398">
        <f t="shared" si="41"/>
        <v>-91.22068134227635</v>
      </c>
      <c r="L398">
        <f t="shared" si="39"/>
        <v>4540.6646105051022</v>
      </c>
      <c r="M398">
        <f t="shared" si="42"/>
        <v>0</v>
      </c>
      <c r="N398" t="str">
        <f t="shared" si="40"/>
        <v>TN</v>
      </c>
    </row>
    <row r="399" spans="1:14" x14ac:dyDescent="0.3">
      <c r="A399">
        <v>0</v>
      </c>
      <c r="B399">
        <v>1.1960207441678836</v>
      </c>
      <c r="C399">
        <v>-2</v>
      </c>
      <c r="D399">
        <v>1.25</v>
      </c>
      <c r="E399">
        <v>80</v>
      </c>
      <c r="F399">
        <v>-90</v>
      </c>
      <c r="G399">
        <v>0.60844334427391233</v>
      </c>
      <c r="H399">
        <v>0.39155665572608767</v>
      </c>
      <c r="I399">
        <f t="shared" si="37"/>
        <v>188.85787660819494</v>
      </c>
      <c r="J399">
        <f t="shared" si="38"/>
        <v>434.85510823313615</v>
      </c>
      <c r="K399">
        <f t="shared" si="41"/>
        <v>-55.361093869212681</v>
      </c>
      <c r="L399">
        <f t="shared" si="39"/>
        <v>993.81719533156456</v>
      </c>
      <c r="M399">
        <f t="shared" si="42"/>
        <v>0</v>
      </c>
      <c r="N399" t="str">
        <f t="shared" si="40"/>
        <v>TN</v>
      </c>
    </row>
    <row r="400" spans="1:14" x14ac:dyDescent="0.3">
      <c r="A400">
        <v>0</v>
      </c>
      <c r="B400">
        <v>1.1960207441678836</v>
      </c>
      <c r="C400">
        <v>-2</v>
      </c>
      <c r="D400">
        <v>1.25</v>
      </c>
      <c r="E400">
        <v>60</v>
      </c>
      <c r="F400">
        <v>-50</v>
      </c>
      <c r="G400">
        <v>0.38419903534316502</v>
      </c>
      <c r="H400">
        <v>0.61580096465683498</v>
      </c>
      <c r="I400">
        <f t="shared" si="37"/>
        <v>133.87694139177151</v>
      </c>
      <c r="J400">
        <f t="shared" si="38"/>
        <v>215.2947128015152</v>
      </c>
      <c r="K400">
        <f t="shared" si="41"/>
        <v>-81.14330009127724</v>
      </c>
      <c r="L400">
        <f t="shared" si="39"/>
        <v>3284.1005612285671</v>
      </c>
      <c r="M400">
        <f t="shared" si="42"/>
        <v>0</v>
      </c>
      <c r="N400" t="str">
        <f t="shared" si="40"/>
        <v>TN</v>
      </c>
    </row>
    <row r="401" spans="1:14" x14ac:dyDescent="0.3">
      <c r="A401">
        <v>0</v>
      </c>
      <c r="B401">
        <v>1.1960207441678836</v>
      </c>
      <c r="C401">
        <v>-2</v>
      </c>
      <c r="D401">
        <v>1.25</v>
      </c>
      <c r="E401">
        <v>0</v>
      </c>
      <c r="F401">
        <v>-10</v>
      </c>
      <c r="G401">
        <v>0.38419903534316502</v>
      </c>
      <c r="H401">
        <v>0.61580096465683498</v>
      </c>
      <c r="I401">
        <f t="shared" si="37"/>
        <v>0</v>
      </c>
      <c r="J401">
        <f t="shared" si="38"/>
        <v>31.408756296736705</v>
      </c>
      <c r="K401">
        <f t="shared" si="41"/>
        <v>-19.341542426201904</v>
      </c>
      <c r="L401">
        <f t="shared" si="39"/>
        <v>20.202194520731155</v>
      </c>
      <c r="M401">
        <f t="shared" si="42"/>
        <v>0</v>
      </c>
      <c r="N401" t="str">
        <f t="shared" si="40"/>
        <v>TN</v>
      </c>
    </row>
    <row r="402" spans="1:14" x14ac:dyDescent="0.3">
      <c r="A402">
        <v>1</v>
      </c>
      <c r="B402">
        <v>1.1960207441678836</v>
      </c>
      <c r="C402">
        <v>-2</v>
      </c>
      <c r="D402">
        <v>1.3</v>
      </c>
      <c r="E402">
        <v>10</v>
      </c>
      <c r="F402">
        <v>0</v>
      </c>
      <c r="G402">
        <v>0.42913429896650213</v>
      </c>
      <c r="H402">
        <v>0.57086570103349787</v>
      </c>
      <c r="I402">
        <f t="shared" si="37"/>
        <v>15.704378148368352</v>
      </c>
      <c r="J402">
        <f t="shared" si="38"/>
        <v>0</v>
      </c>
      <c r="K402">
        <f t="shared" si="41"/>
        <v>6.7392873074049078</v>
      </c>
      <c r="L402">
        <f t="shared" si="39"/>
        <v>934.8621098745466</v>
      </c>
      <c r="M402">
        <f t="shared" si="42"/>
        <v>1</v>
      </c>
      <c r="N402" t="str">
        <f t="shared" si="40"/>
        <v>TP</v>
      </c>
    </row>
    <row r="403" spans="1:14" x14ac:dyDescent="0.3">
      <c r="A403">
        <v>0</v>
      </c>
      <c r="B403">
        <v>1.1960207441678836</v>
      </c>
      <c r="C403">
        <v>-2</v>
      </c>
      <c r="D403">
        <v>1.3</v>
      </c>
      <c r="E403">
        <v>30</v>
      </c>
      <c r="F403">
        <v>-10</v>
      </c>
      <c r="G403">
        <v>0.38419903534316502</v>
      </c>
      <c r="H403">
        <v>0.61580096465683498</v>
      </c>
      <c r="I403">
        <f t="shared" si="37"/>
        <v>58.434275299017848</v>
      </c>
      <c r="J403">
        <f t="shared" si="38"/>
        <v>31.408756296736705</v>
      </c>
      <c r="K403">
        <f t="shared" si="41"/>
        <v>3.1088497746576884</v>
      </c>
      <c r="L403">
        <f t="shared" si="39"/>
        <v>726.03719298280453</v>
      </c>
      <c r="M403">
        <f t="shared" si="42"/>
        <v>1</v>
      </c>
      <c r="N403" t="str">
        <f t="shared" si="40"/>
        <v>FN</v>
      </c>
    </row>
    <row r="404" spans="1:14" x14ac:dyDescent="0.3">
      <c r="A404">
        <v>0</v>
      </c>
      <c r="B404">
        <v>1.1960207441678836</v>
      </c>
      <c r="C404">
        <v>-2</v>
      </c>
      <c r="D404">
        <v>1</v>
      </c>
      <c r="E404">
        <v>90</v>
      </c>
      <c r="F404">
        <v>-90</v>
      </c>
      <c r="G404">
        <v>0.60844334427391233</v>
      </c>
      <c r="H404">
        <v>0.39155665572608767</v>
      </c>
      <c r="I404">
        <f t="shared" si="37"/>
        <v>217.42755411656807</v>
      </c>
      <c r="J404">
        <f t="shared" si="38"/>
        <v>434.85510823313615</v>
      </c>
      <c r="K404">
        <f t="shared" si="41"/>
        <v>-37.978063741190965</v>
      </c>
      <c r="L404">
        <f t="shared" si="39"/>
        <v>199.99153035934455</v>
      </c>
      <c r="M404">
        <f t="shared" si="42"/>
        <v>0</v>
      </c>
      <c r="N404" t="str">
        <f t="shared" si="40"/>
        <v>TN</v>
      </c>
    </row>
    <row r="405" spans="1:14" x14ac:dyDescent="0.3">
      <c r="A405">
        <v>0</v>
      </c>
      <c r="B405">
        <v>1.1960207441678836</v>
      </c>
      <c r="C405">
        <v>-2</v>
      </c>
      <c r="D405">
        <v>1</v>
      </c>
      <c r="E405">
        <v>50</v>
      </c>
      <c r="F405">
        <v>-50</v>
      </c>
      <c r="G405">
        <v>0.38419903534316502</v>
      </c>
      <c r="H405">
        <v>0.61580096465683498</v>
      </c>
      <c r="I405">
        <f t="shared" si="37"/>
        <v>107.6473564007576</v>
      </c>
      <c r="J405">
        <f t="shared" si="38"/>
        <v>215.2947128015152</v>
      </c>
      <c r="K405">
        <f t="shared" si="41"/>
        <v>-91.22068134227635</v>
      </c>
      <c r="L405">
        <f t="shared" si="39"/>
        <v>4540.6646105051022</v>
      </c>
      <c r="M405">
        <f t="shared" si="42"/>
        <v>0</v>
      </c>
      <c r="N405" t="str">
        <f t="shared" si="40"/>
        <v>TN</v>
      </c>
    </row>
    <row r="406" spans="1:14" x14ac:dyDescent="0.3">
      <c r="A406">
        <v>1</v>
      </c>
      <c r="B406">
        <v>1.1960207441678836</v>
      </c>
      <c r="C406">
        <v>-2</v>
      </c>
      <c r="D406">
        <v>1.1399999999999999</v>
      </c>
      <c r="E406">
        <v>70</v>
      </c>
      <c r="F406">
        <v>-50</v>
      </c>
      <c r="G406">
        <v>0.60844334427391233</v>
      </c>
      <c r="H406">
        <v>0.39155665572608767</v>
      </c>
      <c r="I406">
        <f t="shared" si="37"/>
        <v>160.98133731857229</v>
      </c>
      <c r="J406">
        <f t="shared" si="38"/>
        <v>215.2947128015152</v>
      </c>
      <c r="K406">
        <f t="shared" si="41"/>
        <v>13.647945503729076</v>
      </c>
      <c r="L406">
        <f t="shared" si="39"/>
        <v>1405.0632308449074</v>
      </c>
      <c r="M406">
        <f t="shared" si="42"/>
        <v>1</v>
      </c>
      <c r="N406" t="str">
        <f t="shared" si="40"/>
        <v>TP</v>
      </c>
    </row>
    <row r="407" spans="1:14" x14ac:dyDescent="0.3">
      <c r="A407">
        <v>0</v>
      </c>
      <c r="B407">
        <v>1.1960207441678836</v>
      </c>
      <c r="C407">
        <v>-2</v>
      </c>
      <c r="D407">
        <v>1.1399999999999999</v>
      </c>
      <c r="E407">
        <v>0</v>
      </c>
      <c r="F407">
        <v>-10</v>
      </c>
      <c r="G407">
        <v>0.38419903534316502</v>
      </c>
      <c r="H407">
        <v>0.61580096465683498</v>
      </c>
      <c r="I407">
        <f t="shared" si="37"/>
        <v>0</v>
      </c>
      <c r="J407">
        <f t="shared" si="38"/>
        <v>31.408756296736705</v>
      </c>
      <c r="K407">
        <f t="shared" si="41"/>
        <v>-19.341542426201904</v>
      </c>
      <c r="L407">
        <f t="shared" si="39"/>
        <v>20.202194520731155</v>
      </c>
      <c r="M407">
        <f t="shared" si="42"/>
        <v>0</v>
      </c>
      <c r="N407" t="str">
        <f t="shared" si="40"/>
        <v>TN</v>
      </c>
    </row>
    <row r="408" spans="1:14" x14ac:dyDescent="0.3">
      <c r="A408">
        <v>1</v>
      </c>
      <c r="B408">
        <v>1.1960207441678836</v>
      </c>
      <c r="C408">
        <v>-2</v>
      </c>
      <c r="D408">
        <v>1.1599999999999999</v>
      </c>
      <c r="E408">
        <v>10</v>
      </c>
      <c r="F408">
        <v>-10</v>
      </c>
      <c r="G408">
        <v>0.60844334427391233</v>
      </c>
      <c r="H408">
        <v>0.39155665572608767</v>
      </c>
      <c r="I408">
        <f t="shared" si="37"/>
        <v>15.704378148368352</v>
      </c>
      <c r="J408">
        <f t="shared" si="38"/>
        <v>31.408756296736705</v>
      </c>
      <c r="K408">
        <f t="shared" si="41"/>
        <v>-2.7430832157305307</v>
      </c>
      <c r="L408">
        <f t="shared" si="39"/>
        <v>444.92073865080374</v>
      </c>
      <c r="M408">
        <f t="shared" si="42"/>
        <v>0</v>
      </c>
      <c r="N408" t="str">
        <f t="shared" si="40"/>
        <v>FP</v>
      </c>
    </row>
    <row r="409" spans="1:14" x14ac:dyDescent="0.3">
      <c r="A409">
        <v>0</v>
      </c>
      <c r="B409">
        <v>1.1960207441678836</v>
      </c>
      <c r="C409">
        <v>-2</v>
      </c>
      <c r="D409">
        <v>1.1599999999999999</v>
      </c>
      <c r="E409">
        <v>180</v>
      </c>
      <c r="F409">
        <v>-90</v>
      </c>
      <c r="G409">
        <v>0.38419903534316502</v>
      </c>
      <c r="H409">
        <v>0.61580096465683498</v>
      </c>
      <c r="I409">
        <f t="shared" si="37"/>
        <v>498.1414721148987</v>
      </c>
      <c r="J409">
        <f t="shared" si="38"/>
        <v>434.85510823313615</v>
      </c>
      <c r="K409">
        <f t="shared" si="41"/>
        <v>-76.398722084949412</v>
      </c>
      <c r="L409">
        <f t="shared" si="39"/>
        <v>2762.8158298814014</v>
      </c>
      <c r="M409">
        <f t="shared" si="42"/>
        <v>0</v>
      </c>
      <c r="N409" t="str">
        <f t="shared" si="40"/>
        <v>TN</v>
      </c>
    </row>
    <row r="410" spans="1:14" x14ac:dyDescent="0.3">
      <c r="A410">
        <v>0</v>
      </c>
      <c r="B410">
        <v>1.1960207441678836</v>
      </c>
      <c r="C410">
        <v>-2</v>
      </c>
      <c r="D410">
        <v>1.1599999999999999</v>
      </c>
      <c r="E410">
        <v>80</v>
      </c>
      <c r="F410">
        <v>-90</v>
      </c>
      <c r="G410">
        <v>0.38419903534316502</v>
      </c>
      <c r="H410">
        <v>0.61580096465683498</v>
      </c>
      <c r="I410">
        <f t="shared" si="37"/>
        <v>188.85787660819494</v>
      </c>
      <c r="J410">
        <f t="shared" si="38"/>
        <v>434.85510823313615</v>
      </c>
      <c r="K410">
        <f t="shared" si="41"/>
        <v>-195.22518112609066</v>
      </c>
      <c r="L410">
        <f t="shared" si="39"/>
        <v>29374.17340185821</v>
      </c>
      <c r="M410">
        <f t="shared" si="42"/>
        <v>0</v>
      </c>
      <c r="N410" t="str">
        <f t="shared" si="40"/>
        <v>TN</v>
      </c>
    </row>
    <row r="411" spans="1:14" x14ac:dyDescent="0.3">
      <c r="A411">
        <v>1</v>
      </c>
      <c r="B411">
        <v>1.1960207441678836</v>
      </c>
      <c r="C411">
        <v>-2</v>
      </c>
      <c r="D411">
        <v>1.52</v>
      </c>
      <c r="E411">
        <v>180</v>
      </c>
      <c r="F411">
        <v>-90</v>
      </c>
      <c r="G411">
        <v>0.56330583577691229</v>
      </c>
      <c r="H411">
        <v>0.43669416422308771</v>
      </c>
      <c r="I411">
        <f t="shared" si="37"/>
        <v>498.1414721148987</v>
      </c>
      <c r="J411">
        <f t="shared" si="38"/>
        <v>434.85510823313615</v>
      </c>
      <c r="K411">
        <f t="shared" si="41"/>
        <v>90.70731023681472</v>
      </c>
      <c r="L411">
        <f t="shared" si="39"/>
        <v>13120.222052762248</v>
      </c>
      <c r="M411">
        <f t="shared" si="42"/>
        <v>1</v>
      </c>
      <c r="N411" t="str">
        <f t="shared" si="40"/>
        <v>TP</v>
      </c>
    </row>
    <row r="412" spans="1:14" x14ac:dyDescent="0.3">
      <c r="A412">
        <v>1</v>
      </c>
      <c r="B412">
        <v>1.1960207441678836</v>
      </c>
      <c r="C412">
        <v>-2</v>
      </c>
      <c r="D412">
        <v>1.58</v>
      </c>
      <c r="E412">
        <v>30</v>
      </c>
      <c r="F412">
        <v>-10</v>
      </c>
      <c r="G412">
        <v>0.38419903534316502</v>
      </c>
      <c r="H412">
        <v>0.61580096465683498</v>
      </c>
      <c r="I412">
        <f t="shared" si="37"/>
        <v>58.434275299017848</v>
      </c>
      <c r="J412">
        <f t="shared" si="38"/>
        <v>31.408756296736705</v>
      </c>
      <c r="K412">
        <f t="shared" si="41"/>
        <v>3.1088497746576884</v>
      </c>
      <c r="L412">
        <f t="shared" si="39"/>
        <v>726.03719298280453</v>
      </c>
      <c r="M412">
        <f t="shared" si="42"/>
        <v>1</v>
      </c>
      <c r="N412" t="str">
        <f t="shared" si="40"/>
        <v>TP</v>
      </c>
    </row>
    <row r="413" spans="1:14" x14ac:dyDescent="0.3">
      <c r="A413">
        <v>0</v>
      </c>
      <c r="B413">
        <v>1.1960207441678836</v>
      </c>
      <c r="C413">
        <v>-2</v>
      </c>
      <c r="D413">
        <v>1.58</v>
      </c>
      <c r="E413">
        <v>20</v>
      </c>
      <c r="F413">
        <v>-10</v>
      </c>
      <c r="G413">
        <v>0.38419903534316502</v>
      </c>
      <c r="H413">
        <v>0.61580096465683498</v>
      </c>
      <c r="I413">
        <f t="shared" si="37"/>
        <v>35.979809832580635</v>
      </c>
      <c r="J413">
        <f t="shared" si="38"/>
        <v>31.408756296736705</v>
      </c>
      <c r="K413">
        <f t="shared" si="41"/>
        <v>-5.5181341966939002</v>
      </c>
      <c r="L413">
        <f t="shared" si="39"/>
        <v>335.55254474697153</v>
      </c>
      <c r="M413">
        <f t="shared" si="42"/>
        <v>0</v>
      </c>
      <c r="N413" t="str">
        <f t="shared" si="40"/>
        <v>TN</v>
      </c>
    </row>
    <row r="414" spans="1:14" x14ac:dyDescent="0.3">
      <c r="A414">
        <v>0</v>
      </c>
      <c r="B414">
        <v>1.1960207441678836</v>
      </c>
      <c r="C414">
        <v>-2</v>
      </c>
      <c r="D414">
        <v>1.58</v>
      </c>
      <c r="E414">
        <v>90</v>
      </c>
      <c r="F414">
        <v>-90</v>
      </c>
      <c r="G414">
        <v>0.38419903534316502</v>
      </c>
      <c r="H414">
        <v>0.61580096465683498</v>
      </c>
      <c r="I414">
        <f t="shared" si="37"/>
        <v>217.42755411656807</v>
      </c>
      <c r="J414">
        <f t="shared" si="38"/>
        <v>434.85510823313615</v>
      </c>
      <c r="K414">
        <f t="shared" si="41"/>
        <v>-184.24873858730837</v>
      </c>
      <c r="L414">
        <f t="shared" si="39"/>
        <v>25732.173691632841</v>
      </c>
      <c r="M414">
        <f t="shared" si="42"/>
        <v>0</v>
      </c>
      <c r="N414" t="str">
        <f t="shared" si="40"/>
        <v>TN</v>
      </c>
    </row>
    <row r="415" spans="1:14" x14ac:dyDescent="0.3">
      <c r="A415">
        <v>1</v>
      </c>
      <c r="B415">
        <v>1.1960207441678836</v>
      </c>
      <c r="C415">
        <v>-2</v>
      </c>
      <c r="D415">
        <v>1.56</v>
      </c>
      <c r="E415">
        <v>20</v>
      </c>
      <c r="F415">
        <v>-10</v>
      </c>
      <c r="G415">
        <v>0.38419903534316502</v>
      </c>
      <c r="H415">
        <v>0.61580096465683498</v>
      </c>
      <c r="I415">
        <f t="shared" si="37"/>
        <v>35.979809832580635</v>
      </c>
      <c r="J415">
        <f t="shared" si="38"/>
        <v>31.408756296736705</v>
      </c>
      <c r="K415">
        <f t="shared" si="41"/>
        <v>-5.5181341966939002</v>
      </c>
      <c r="L415">
        <f t="shared" si="39"/>
        <v>335.55254474697153</v>
      </c>
      <c r="M415">
        <f t="shared" si="42"/>
        <v>0</v>
      </c>
      <c r="N415" t="str">
        <f t="shared" si="40"/>
        <v>FP</v>
      </c>
    </row>
    <row r="416" spans="1:14" x14ac:dyDescent="0.3">
      <c r="A416">
        <v>0</v>
      </c>
      <c r="B416">
        <v>1.1960207441678836</v>
      </c>
      <c r="C416">
        <v>-2</v>
      </c>
      <c r="D416">
        <v>1.56</v>
      </c>
      <c r="E416">
        <v>0</v>
      </c>
      <c r="F416">
        <v>-10</v>
      </c>
      <c r="G416">
        <v>0.38419903534316502</v>
      </c>
      <c r="H416">
        <v>0.61580096465683498</v>
      </c>
      <c r="I416">
        <f t="shared" si="37"/>
        <v>0</v>
      </c>
      <c r="J416">
        <f t="shared" si="38"/>
        <v>31.408756296736705</v>
      </c>
      <c r="K416">
        <f t="shared" si="41"/>
        <v>-19.341542426201904</v>
      </c>
      <c r="L416">
        <f t="shared" si="39"/>
        <v>20.202194520731155</v>
      </c>
      <c r="M416">
        <f t="shared" si="42"/>
        <v>0</v>
      </c>
      <c r="N416" t="str">
        <f t="shared" si="40"/>
        <v>TN</v>
      </c>
    </row>
    <row r="417" spans="1:14" x14ac:dyDescent="0.3">
      <c r="A417">
        <v>0</v>
      </c>
      <c r="B417">
        <v>1.1960207441678836</v>
      </c>
      <c r="C417">
        <v>-2</v>
      </c>
      <c r="D417">
        <v>1.56</v>
      </c>
      <c r="E417">
        <v>60</v>
      </c>
      <c r="F417">
        <v>-50</v>
      </c>
      <c r="G417">
        <v>0.38419903534316502</v>
      </c>
      <c r="H417">
        <v>0.61580096465683498</v>
      </c>
      <c r="I417">
        <f t="shared" si="37"/>
        <v>133.87694139177151</v>
      </c>
      <c r="J417">
        <f t="shared" si="38"/>
        <v>215.2947128015152</v>
      </c>
      <c r="K417">
        <f t="shared" si="41"/>
        <v>-81.14330009127724</v>
      </c>
      <c r="L417">
        <f t="shared" si="39"/>
        <v>3284.1005612285671</v>
      </c>
      <c r="M417">
        <f t="shared" si="42"/>
        <v>0</v>
      </c>
      <c r="N417" t="str">
        <f t="shared" si="40"/>
        <v>TN</v>
      </c>
    </row>
    <row r="418" spans="1:14" x14ac:dyDescent="0.3">
      <c r="A418">
        <v>0</v>
      </c>
      <c r="B418">
        <v>1.1960207441678836</v>
      </c>
      <c r="C418">
        <v>-2</v>
      </c>
      <c r="D418">
        <v>1.56</v>
      </c>
      <c r="E418">
        <v>0</v>
      </c>
      <c r="F418">
        <v>-10</v>
      </c>
      <c r="G418">
        <v>0.38419903534316502</v>
      </c>
      <c r="H418">
        <v>0.61580096465683498</v>
      </c>
      <c r="I418">
        <f t="shared" si="37"/>
        <v>0</v>
      </c>
      <c r="J418">
        <f t="shared" si="38"/>
        <v>31.408756296736705</v>
      </c>
      <c r="K418">
        <f t="shared" si="41"/>
        <v>-19.341542426201904</v>
      </c>
      <c r="L418">
        <f t="shared" si="39"/>
        <v>20.202194520731155</v>
      </c>
      <c r="M418">
        <f t="shared" si="42"/>
        <v>0</v>
      </c>
      <c r="N418" t="str">
        <f t="shared" si="40"/>
        <v>TN</v>
      </c>
    </row>
    <row r="419" spans="1:14" x14ac:dyDescent="0.3">
      <c r="A419">
        <v>1</v>
      </c>
      <c r="B419">
        <v>1.1960207441678836</v>
      </c>
      <c r="C419">
        <v>-2</v>
      </c>
      <c r="D419">
        <v>1.54</v>
      </c>
      <c r="E419">
        <v>30</v>
      </c>
      <c r="F419">
        <v>-10</v>
      </c>
      <c r="G419">
        <v>0.38419903534316502</v>
      </c>
      <c r="H419">
        <v>0.61580096465683498</v>
      </c>
      <c r="I419">
        <f t="shared" si="37"/>
        <v>58.434275299017848</v>
      </c>
      <c r="J419">
        <f t="shared" si="38"/>
        <v>31.408756296736705</v>
      </c>
      <c r="K419">
        <f t="shared" si="41"/>
        <v>3.1088497746576884</v>
      </c>
      <c r="L419">
        <f t="shared" si="39"/>
        <v>726.03719298280453</v>
      </c>
      <c r="M419">
        <f t="shared" si="42"/>
        <v>1</v>
      </c>
      <c r="N419" t="str">
        <f t="shared" si="40"/>
        <v>TP</v>
      </c>
    </row>
    <row r="420" spans="1:14" x14ac:dyDescent="0.3">
      <c r="A420">
        <v>0</v>
      </c>
      <c r="B420">
        <v>1.1960207441678836</v>
      </c>
      <c r="C420">
        <v>-2</v>
      </c>
      <c r="D420">
        <v>1.54</v>
      </c>
      <c r="E420">
        <v>80</v>
      </c>
      <c r="F420">
        <v>-90</v>
      </c>
      <c r="G420">
        <v>0.60844334427391233</v>
      </c>
      <c r="H420">
        <v>0.39155665572608767</v>
      </c>
      <c r="I420">
        <f t="shared" si="37"/>
        <v>188.85787660819494</v>
      </c>
      <c r="J420">
        <f t="shared" si="38"/>
        <v>434.85510823313615</v>
      </c>
      <c r="K420">
        <f t="shared" si="41"/>
        <v>-55.361093869212681</v>
      </c>
      <c r="L420">
        <f t="shared" si="39"/>
        <v>993.81719533156456</v>
      </c>
      <c r="M420">
        <f t="shared" si="42"/>
        <v>0</v>
      </c>
      <c r="N420" t="str">
        <f t="shared" si="40"/>
        <v>TN</v>
      </c>
    </row>
    <row r="421" spans="1:14" x14ac:dyDescent="0.3">
      <c r="A421">
        <v>1</v>
      </c>
      <c r="B421">
        <v>1.1960207441678836</v>
      </c>
      <c r="C421">
        <v>-2</v>
      </c>
      <c r="D421">
        <v>1.36</v>
      </c>
      <c r="E421">
        <v>180</v>
      </c>
      <c r="F421">
        <v>-90</v>
      </c>
      <c r="G421">
        <v>0.56330583577691229</v>
      </c>
      <c r="H421">
        <v>0.43669416422308771</v>
      </c>
      <c r="I421">
        <f t="shared" si="37"/>
        <v>498.1414721148987</v>
      </c>
      <c r="J421">
        <f t="shared" si="38"/>
        <v>434.85510823313615</v>
      </c>
      <c r="K421">
        <f t="shared" si="41"/>
        <v>90.70731023681472</v>
      </c>
      <c r="L421">
        <f t="shared" si="39"/>
        <v>13120.222052762248</v>
      </c>
      <c r="M421">
        <f t="shared" si="42"/>
        <v>1</v>
      </c>
      <c r="N421" t="str">
        <f t="shared" si="40"/>
        <v>TP</v>
      </c>
    </row>
    <row r="422" spans="1:14" x14ac:dyDescent="0.3">
      <c r="A422">
        <v>0</v>
      </c>
      <c r="B422">
        <v>1.1960207441678836</v>
      </c>
      <c r="C422">
        <v>-2</v>
      </c>
      <c r="D422">
        <v>1.36</v>
      </c>
      <c r="E422">
        <v>30</v>
      </c>
      <c r="F422">
        <v>-10</v>
      </c>
      <c r="G422">
        <v>0.38419903534316502</v>
      </c>
      <c r="H422">
        <v>0.61580096465683498</v>
      </c>
      <c r="I422">
        <f t="shared" si="37"/>
        <v>58.434275299017848</v>
      </c>
      <c r="J422">
        <f t="shared" si="38"/>
        <v>31.408756296736705</v>
      </c>
      <c r="K422">
        <f t="shared" si="41"/>
        <v>3.1088497746576884</v>
      </c>
      <c r="L422">
        <f t="shared" si="39"/>
        <v>726.03719298280453</v>
      </c>
      <c r="M422">
        <f t="shared" si="42"/>
        <v>1</v>
      </c>
      <c r="N422" t="str">
        <f t="shared" si="40"/>
        <v>FN</v>
      </c>
    </row>
    <row r="423" spans="1:14" x14ac:dyDescent="0.3">
      <c r="A423">
        <v>1</v>
      </c>
      <c r="B423">
        <v>1.1960207441678836</v>
      </c>
      <c r="C423">
        <v>-2</v>
      </c>
      <c r="D423">
        <v>1.38</v>
      </c>
      <c r="E423">
        <v>10</v>
      </c>
      <c r="F423">
        <v>0</v>
      </c>
      <c r="G423">
        <v>0.42913429896650213</v>
      </c>
      <c r="H423">
        <v>0.57086570103349787</v>
      </c>
      <c r="I423">
        <f t="shared" si="37"/>
        <v>15.704378148368352</v>
      </c>
      <c r="J423">
        <f t="shared" si="38"/>
        <v>0</v>
      </c>
      <c r="K423">
        <f t="shared" si="41"/>
        <v>6.7392873074049078</v>
      </c>
      <c r="L423">
        <f t="shared" si="39"/>
        <v>934.8621098745466</v>
      </c>
      <c r="M423">
        <f t="shared" si="42"/>
        <v>1</v>
      </c>
      <c r="N423" t="str">
        <f t="shared" si="40"/>
        <v>TP</v>
      </c>
    </row>
    <row r="424" spans="1:14" x14ac:dyDescent="0.3">
      <c r="A424">
        <v>0</v>
      </c>
      <c r="B424">
        <v>1.1960207441678836</v>
      </c>
      <c r="C424">
        <v>-2</v>
      </c>
      <c r="D424">
        <v>1.38</v>
      </c>
      <c r="E424">
        <v>50</v>
      </c>
      <c r="F424">
        <v>-50</v>
      </c>
      <c r="G424">
        <v>0.60844334427391233</v>
      </c>
      <c r="H424">
        <v>0.39155665572608767</v>
      </c>
      <c r="I424">
        <f t="shared" si="37"/>
        <v>107.6473564007576</v>
      </c>
      <c r="J424">
        <f t="shared" si="38"/>
        <v>215.2947128015152</v>
      </c>
      <c r="K424">
        <f t="shared" si="41"/>
        <v>-18.802760209347113</v>
      </c>
      <c r="L424">
        <f t="shared" si="39"/>
        <v>25.335793647074738</v>
      </c>
      <c r="M424">
        <f t="shared" si="42"/>
        <v>0</v>
      </c>
      <c r="N424" t="str">
        <f t="shared" si="40"/>
        <v>TN</v>
      </c>
    </row>
    <row r="425" spans="1:14" x14ac:dyDescent="0.3">
      <c r="A425">
        <v>0</v>
      </c>
      <c r="B425">
        <v>1.1960207441678836</v>
      </c>
      <c r="C425">
        <v>-2</v>
      </c>
      <c r="D425">
        <v>1.38</v>
      </c>
      <c r="E425">
        <v>100</v>
      </c>
      <c r="F425">
        <v>-90</v>
      </c>
      <c r="G425">
        <v>0.38419903534316502</v>
      </c>
      <c r="H425">
        <v>0.61580096465683498</v>
      </c>
      <c r="I425">
        <f t="shared" si="37"/>
        <v>246.6274930269494</v>
      </c>
      <c r="J425">
        <f t="shared" si="38"/>
        <v>434.85510823313615</v>
      </c>
      <c r="K425">
        <f t="shared" si="41"/>
        <v>-173.0301502258605</v>
      </c>
      <c r="L425">
        <f t="shared" si="39"/>
        <v>22258.826558144861</v>
      </c>
      <c r="M425">
        <f t="shared" si="42"/>
        <v>0</v>
      </c>
      <c r="N425" t="str">
        <f t="shared" si="40"/>
        <v>TN</v>
      </c>
    </row>
    <row r="426" spans="1:14" x14ac:dyDescent="0.3">
      <c r="A426">
        <v>1</v>
      </c>
      <c r="B426">
        <v>1.1960207441678836</v>
      </c>
      <c r="C426">
        <v>-2</v>
      </c>
      <c r="D426">
        <v>1.5</v>
      </c>
      <c r="E426">
        <v>60</v>
      </c>
      <c r="F426">
        <v>-50</v>
      </c>
      <c r="G426">
        <v>0.38419903534316502</v>
      </c>
      <c r="H426">
        <v>0.61580096465683498</v>
      </c>
      <c r="I426">
        <f t="shared" si="37"/>
        <v>133.87694139177151</v>
      </c>
      <c r="J426">
        <f t="shared" si="38"/>
        <v>215.2947128015152</v>
      </c>
      <c r="K426">
        <f t="shared" si="41"/>
        <v>-81.14330009127724</v>
      </c>
      <c r="L426">
        <f t="shared" si="39"/>
        <v>3284.1005612285671</v>
      </c>
      <c r="M426">
        <f t="shared" si="42"/>
        <v>0</v>
      </c>
      <c r="N426" t="str">
        <f t="shared" si="40"/>
        <v>FP</v>
      </c>
    </row>
    <row r="427" spans="1:14" x14ac:dyDescent="0.3">
      <c r="A427">
        <v>0</v>
      </c>
      <c r="B427">
        <v>1.1960207441678836</v>
      </c>
      <c r="C427">
        <v>-2</v>
      </c>
      <c r="D427">
        <v>1.5</v>
      </c>
      <c r="E427">
        <v>50</v>
      </c>
      <c r="F427">
        <v>-50</v>
      </c>
      <c r="G427">
        <v>0.60844334427391233</v>
      </c>
      <c r="H427">
        <v>0.39155665572608767</v>
      </c>
      <c r="I427">
        <f t="shared" si="37"/>
        <v>107.6473564007576</v>
      </c>
      <c r="J427">
        <f t="shared" si="38"/>
        <v>215.2947128015152</v>
      </c>
      <c r="K427">
        <f t="shared" si="41"/>
        <v>-18.802760209347113</v>
      </c>
      <c r="L427">
        <f t="shared" si="39"/>
        <v>25.335793647074738</v>
      </c>
      <c r="M427">
        <f t="shared" si="42"/>
        <v>0</v>
      </c>
      <c r="N427" t="str">
        <f t="shared" si="40"/>
        <v>TN</v>
      </c>
    </row>
    <row r="428" spans="1:14" x14ac:dyDescent="0.3">
      <c r="A428">
        <v>0</v>
      </c>
      <c r="B428">
        <v>1.1960207441678836</v>
      </c>
      <c r="C428">
        <v>-2</v>
      </c>
      <c r="D428">
        <v>1.5</v>
      </c>
      <c r="E428">
        <v>40</v>
      </c>
      <c r="F428">
        <v>-50</v>
      </c>
      <c r="G428">
        <v>0.60844334427391233</v>
      </c>
      <c r="H428">
        <v>0.39155665572608767</v>
      </c>
      <c r="I428">
        <f t="shared" si="37"/>
        <v>82.432217522931154</v>
      </c>
      <c r="J428">
        <f t="shared" si="38"/>
        <v>215.2947128015152</v>
      </c>
      <c r="K428">
        <f t="shared" si="41"/>
        <v>-34.14474363450298</v>
      </c>
      <c r="L428">
        <f t="shared" si="39"/>
        <v>106.26550350061908</v>
      </c>
      <c r="M428">
        <f t="shared" si="42"/>
        <v>0</v>
      </c>
      <c r="N428" t="str">
        <f t="shared" si="40"/>
        <v>TN</v>
      </c>
    </row>
    <row r="429" spans="1:14" x14ac:dyDescent="0.3">
      <c r="A429">
        <v>1</v>
      </c>
      <c r="B429">
        <v>1.1960207441678836</v>
      </c>
      <c r="C429">
        <v>-2</v>
      </c>
      <c r="D429">
        <v>1.52</v>
      </c>
      <c r="E429">
        <v>10</v>
      </c>
      <c r="F429">
        <v>0</v>
      </c>
      <c r="G429">
        <v>0.38419903534316502</v>
      </c>
      <c r="H429">
        <v>0.61580096465683498</v>
      </c>
      <c r="I429">
        <f t="shared" si="37"/>
        <v>15.704378148368352</v>
      </c>
      <c r="J429">
        <f t="shared" si="38"/>
        <v>0</v>
      </c>
      <c r="K429">
        <f t="shared" si="41"/>
        <v>6.0336069352674011</v>
      </c>
      <c r="L429">
        <f t="shared" si="39"/>
        <v>892.20701323152105</v>
      </c>
      <c r="M429">
        <f t="shared" si="42"/>
        <v>1</v>
      </c>
      <c r="N429" t="str">
        <f t="shared" si="40"/>
        <v>TP</v>
      </c>
    </row>
    <row r="430" spans="1:14" x14ac:dyDescent="0.3">
      <c r="A430">
        <v>0</v>
      </c>
      <c r="B430">
        <v>1.1960207441678836</v>
      </c>
      <c r="C430">
        <v>-2</v>
      </c>
      <c r="D430">
        <v>1.52</v>
      </c>
      <c r="E430">
        <v>10</v>
      </c>
      <c r="F430">
        <v>-10</v>
      </c>
      <c r="G430">
        <v>0.60844334427391233</v>
      </c>
      <c r="H430">
        <v>0.39155665572608767</v>
      </c>
      <c r="I430">
        <f t="shared" si="37"/>
        <v>15.704378148368352</v>
      </c>
      <c r="J430">
        <f t="shared" si="38"/>
        <v>31.408756296736705</v>
      </c>
      <c r="K430">
        <f t="shared" si="41"/>
        <v>-2.7430832157305307</v>
      </c>
      <c r="L430">
        <f t="shared" si="39"/>
        <v>444.92073865080374</v>
      </c>
      <c r="M430">
        <f t="shared" si="42"/>
        <v>0</v>
      </c>
      <c r="N430" t="str">
        <f t="shared" si="40"/>
        <v>TN</v>
      </c>
    </row>
    <row r="431" spans="1:14" x14ac:dyDescent="0.3">
      <c r="A431">
        <v>0</v>
      </c>
      <c r="B431">
        <v>1.1960207441678836</v>
      </c>
      <c r="C431">
        <v>-2</v>
      </c>
      <c r="D431">
        <v>1.52</v>
      </c>
      <c r="E431">
        <v>180</v>
      </c>
      <c r="F431">
        <v>-90</v>
      </c>
      <c r="G431">
        <v>0.38419903534316502</v>
      </c>
      <c r="H431">
        <v>0.61580096465683498</v>
      </c>
      <c r="I431">
        <f t="shared" si="37"/>
        <v>498.1414721148987</v>
      </c>
      <c r="J431">
        <f t="shared" si="38"/>
        <v>434.85510823313615</v>
      </c>
      <c r="K431">
        <f t="shared" si="41"/>
        <v>-76.398722084949412</v>
      </c>
      <c r="L431">
        <f t="shared" si="39"/>
        <v>2762.8158298814014</v>
      </c>
      <c r="M431">
        <f t="shared" si="42"/>
        <v>0</v>
      </c>
      <c r="N431" t="str">
        <f t="shared" si="40"/>
        <v>TN</v>
      </c>
    </row>
    <row r="432" spans="1:14" x14ac:dyDescent="0.3">
      <c r="A432">
        <v>0</v>
      </c>
      <c r="B432">
        <v>1.1960207441678836</v>
      </c>
      <c r="C432">
        <v>-2</v>
      </c>
      <c r="D432">
        <v>1.52</v>
      </c>
      <c r="E432">
        <v>90</v>
      </c>
      <c r="F432">
        <v>-90</v>
      </c>
      <c r="G432">
        <v>0.38419903534316502</v>
      </c>
      <c r="H432">
        <v>0.61580096465683498</v>
      </c>
      <c r="I432">
        <f t="shared" si="37"/>
        <v>217.42755411656807</v>
      </c>
      <c r="J432">
        <f t="shared" si="38"/>
        <v>434.85510823313615</v>
      </c>
      <c r="K432">
        <f t="shared" si="41"/>
        <v>-184.24873858730837</v>
      </c>
      <c r="L432">
        <f t="shared" si="39"/>
        <v>25732.173691632841</v>
      </c>
      <c r="M432">
        <f t="shared" si="42"/>
        <v>0</v>
      </c>
      <c r="N432" t="str">
        <f t="shared" si="40"/>
        <v>TN</v>
      </c>
    </row>
    <row r="433" spans="1:14" x14ac:dyDescent="0.3">
      <c r="A433">
        <v>0</v>
      </c>
      <c r="B433">
        <v>1.1960207441678836</v>
      </c>
      <c r="C433">
        <v>-2</v>
      </c>
      <c r="D433">
        <v>1.52</v>
      </c>
      <c r="E433">
        <v>80</v>
      </c>
      <c r="F433">
        <v>-90</v>
      </c>
      <c r="G433">
        <v>0.38419903534316502</v>
      </c>
      <c r="H433">
        <v>0.61580096465683498</v>
      </c>
      <c r="I433">
        <f t="shared" si="37"/>
        <v>188.85787660819494</v>
      </c>
      <c r="J433">
        <f t="shared" si="38"/>
        <v>434.85510823313615</v>
      </c>
      <c r="K433">
        <f t="shared" si="41"/>
        <v>-195.22518112609066</v>
      </c>
      <c r="L433">
        <f t="shared" si="39"/>
        <v>29374.17340185821</v>
      </c>
      <c r="M433">
        <f t="shared" si="42"/>
        <v>0</v>
      </c>
      <c r="N433" t="str">
        <f t="shared" si="40"/>
        <v>TN</v>
      </c>
    </row>
    <row r="434" spans="1:14" x14ac:dyDescent="0.3">
      <c r="A434">
        <v>1</v>
      </c>
      <c r="B434">
        <v>1.1960207441678836</v>
      </c>
      <c r="C434">
        <v>-2</v>
      </c>
      <c r="D434">
        <v>1.5</v>
      </c>
      <c r="E434">
        <v>30</v>
      </c>
      <c r="F434">
        <v>-10</v>
      </c>
      <c r="G434">
        <v>0.38419903534316502</v>
      </c>
      <c r="H434">
        <v>0.61580096465683498</v>
      </c>
      <c r="I434">
        <f t="shared" si="37"/>
        <v>58.434275299017848</v>
      </c>
      <c r="J434">
        <f t="shared" si="38"/>
        <v>31.408756296736705</v>
      </c>
      <c r="K434">
        <f t="shared" si="41"/>
        <v>3.1088497746576884</v>
      </c>
      <c r="L434">
        <f t="shared" si="39"/>
        <v>726.03719298280453</v>
      </c>
      <c r="M434">
        <f t="shared" si="42"/>
        <v>1</v>
      </c>
      <c r="N434" t="str">
        <f t="shared" si="40"/>
        <v>TP</v>
      </c>
    </row>
    <row r="435" spans="1:14" x14ac:dyDescent="0.3">
      <c r="A435">
        <v>0</v>
      </c>
      <c r="B435">
        <v>1.1960207441678836</v>
      </c>
      <c r="C435">
        <v>-2</v>
      </c>
      <c r="D435">
        <v>1.5</v>
      </c>
      <c r="E435">
        <v>100</v>
      </c>
      <c r="F435">
        <v>-90</v>
      </c>
      <c r="G435">
        <v>0.38419903534316502</v>
      </c>
      <c r="H435">
        <v>0.61580096465683498</v>
      </c>
      <c r="I435">
        <f t="shared" si="37"/>
        <v>246.6274930269494</v>
      </c>
      <c r="J435">
        <f t="shared" si="38"/>
        <v>434.85510823313615</v>
      </c>
      <c r="K435">
        <f t="shared" si="41"/>
        <v>-173.0301502258605</v>
      </c>
      <c r="L435">
        <f t="shared" si="39"/>
        <v>22258.826558144861</v>
      </c>
      <c r="M435">
        <f t="shared" si="42"/>
        <v>0</v>
      </c>
      <c r="N435" t="str">
        <f t="shared" si="40"/>
        <v>TN</v>
      </c>
    </row>
    <row r="436" spans="1:14" x14ac:dyDescent="0.3">
      <c r="A436">
        <v>0</v>
      </c>
      <c r="B436">
        <v>1.1960207441678836</v>
      </c>
      <c r="C436">
        <v>-2</v>
      </c>
      <c r="D436">
        <v>1.5</v>
      </c>
      <c r="E436">
        <v>50</v>
      </c>
      <c r="F436">
        <v>-50</v>
      </c>
      <c r="G436">
        <v>0.38419903534316502</v>
      </c>
      <c r="H436">
        <v>0.61580096465683498</v>
      </c>
      <c r="I436">
        <f t="shared" si="37"/>
        <v>107.6473564007576</v>
      </c>
      <c r="J436">
        <f t="shared" si="38"/>
        <v>215.2947128015152</v>
      </c>
      <c r="K436">
        <f t="shared" si="41"/>
        <v>-91.22068134227635</v>
      </c>
      <c r="L436">
        <f t="shared" si="39"/>
        <v>4540.6646105051022</v>
      </c>
      <c r="M436">
        <f t="shared" si="42"/>
        <v>0</v>
      </c>
      <c r="N436" t="str">
        <f t="shared" si="40"/>
        <v>TN</v>
      </c>
    </row>
    <row r="437" spans="1:14" x14ac:dyDescent="0.3">
      <c r="A437">
        <v>0</v>
      </c>
      <c r="B437">
        <v>1.1960207441678836</v>
      </c>
      <c r="C437">
        <v>-2</v>
      </c>
      <c r="D437">
        <v>1.5</v>
      </c>
      <c r="E437">
        <v>80</v>
      </c>
      <c r="F437">
        <v>-90</v>
      </c>
      <c r="G437">
        <v>0.60844334427391233</v>
      </c>
      <c r="H437">
        <v>0.39155665572608767</v>
      </c>
      <c r="I437">
        <f t="shared" si="37"/>
        <v>188.85787660819494</v>
      </c>
      <c r="J437">
        <f t="shared" si="38"/>
        <v>434.85510823313615</v>
      </c>
      <c r="K437">
        <f t="shared" si="41"/>
        <v>-55.361093869212681</v>
      </c>
      <c r="L437">
        <f t="shared" si="39"/>
        <v>993.81719533156456</v>
      </c>
      <c r="M437">
        <f t="shared" si="42"/>
        <v>0</v>
      </c>
      <c r="N437" t="str">
        <f t="shared" si="40"/>
        <v>TN</v>
      </c>
    </row>
    <row r="438" spans="1:14" x14ac:dyDescent="0.3">
      <c r="A438">
        <v>0</v>
      </c>
      <c r="B438">
        <v>1.1960207441678836</v>
      </c>
      <c r="C438">
        <v>-2</v>
      </c>
      <c r="D438">
        <v>1.5</v>
      </c>
      <c r="E438">
        <v>40</v>
      </c>
      <c r="F438">
        <v>-50</v>
      </c>
      <c r="G438">
        <v>0.38419903534316502</v>
      </c>
      <c r="H438">
        <v>0.61580096465683498</v>
      </c>
      <c r="I438">
        <f t="shared" si="37"/>
        <v>82.432217522931154</v>
      </c>
      <c r="J438">
        <f t="shared" si="38"/>
        <v>215.2947128015152</v>
      </c>
      <c r="K438">
        <f t="shared" si="41"/>
        <v>-100.90831337518121</v>
      </c>
      <c r="L438">
        <f t="shared" si="39"/>
        <v>5940.1064107238499</v>
      </c>
      <c r="M438">
        <f t="shared" si="42"/>
        <v>0</v>
      </c>
      <c r="N438" t="str">
        <f t="shared" si="40"/>
        <v>TN</v>
      </c>
    </row>
    <row r="439" spans="1:14" x14ac:dyDescent="0.3">
      <c r="A439">
        <v>1</v>
      </c>
      <c r="B439">
        <v>1.1960207441678836</v>
      </c>
      <c r="C439">
        <v>-2</v>
      </c>
      <c r="D439">
        <v>1.4</v>
      </c>
      <c r="E439">
        <v>70</v>
      </c>
      <c r="F439">
        <v>-50</v>
      </c>
      <c r="G439">
        <v>0.60844334427391233</v>
      </c>
      <c r="H439">
        <v>0.39155665572608767</v>
      </c>
      <c r="I439">
        <f t="shared" si="37"/>
        <v>160.98133731857229</v>
      </c>
      <c r="J439">
        <f t="shared" si="38"/>
        <v>215.2947128015152</v>
      </c>
      <c r="K439">
        <f t="shared" si="41"/>
        <v>13.647945503729076</v>
      </c>
      <c r="L439">
        <f t="shared" si="39"/>
        <v>1405.0632308449074</v>
      </c>
      <c r="M439">
        <f t="shared" si="42"/>
        <v>1</v>
      </c>
      <c r="N439" t="str">
        <f t="shared" si="40"/>
        <v>TP</v>
      </c>
    </row>
    <row r="440" spans="1:14" x14ac:dyDescent="0.3">
      <c r="A440">
        <v>0</v>
      </c>
      <c r="B440">
        <v>1.1960207441678836</v>
      </c>
      <c r="C440">
        <v>-2</v>
      </c>
      <c r="D440">
        <v>1.4</v>
      </c>
      <c r="E440">
        <v>40</v>
      </c>
      <c r="F440">
        <v>-50</v>
      </c>
      <c r="G440">
        <v>0.60844334427391233</v>
      </c>
      <c r="H440">
        <v>0.39155665572608767</v>
      </c>
      <c r="I440">
        <f t="shared" si="37"/>
        <v>82.432217522931154</v>
      </c>
      <c r="J440">
        <f t="shared" si="38"/>
        <v>215.2947128015152</v>
      </c>
      <c r="K440">
        <f t="shared" si="41"/>
        <v>-34.14474363450298</v>
      </c>
      <c r="L440">
        <f t="shared" si="39"/>
        <v>106.26550350061908</v>
      </c>
      <c r="M440">
        <f t="shared" si="42"/>
        <v>0</v>
      </c>
      <c r="N440" t="str">
        <f t="shared" si="40"/>
        <v>TN</v>
      </c>
    </row>
    <row r="441" spans="1:14" x14ac:dyDescent="0.3">
      <c r="A441">
        <v>0</v>
      </c>
      <c r="B441">
        <v>1.1960207441678836</v>
      </c>
      <c r="C441">
        <v>-2</v>
      </c>
      <c r="D441">
        <v>1.4</v>
      </c>
      <c r="E441">
        <v>40</v>
      </c>
      <c r="F441">
        <v>-50</v>
      </c>
      <c r="G441">
        <v>0.38419903534316502</v>
      </c>
      <c r="H441">
        <v>0.61580096465683498</v>
      </c>
      <c r="I441">
        <f t="shared" si="37"/>
        <v>82.432217522931154</v>
      </c>
      <c r="J441">
        <f t="shared" si="38"/>
        <v>215.2947128015152</v>
      </c>
      <c r="K441">
        <f t="shared" si="41"/>
        <v>-100.90831337518121</v>
      </c>
      <c r="L441">
        <f t="shared" si="39"/>
        <v>5940.1064107238499</v>
      </c>
      <c r="M441">
        <f t="shared" si="42"/>
        <v>0</v>
      </c>
      <c r="N441" t="str">
        <f t="shared" si="40"/>
        <v>TN</v>
      </c>
    </row>
    <row r="442" spans="1:14" x14ac:dyDescent="0.3">
      <c r="A442">
        <v>0</v>
      </c>
      <c r="B442">
        <v>1.1960207441678836</v>
      </c>
      <c r="C442">
        <v>-2</v>
      </c>
      <c r="D442">
        <v>1.4</v>
      </c>
      <c r="E442">
        <v>20</v>
      </c>
      <c r="F442">
        <v>-10</v>
      </c>
      <c r="G442">
        <v>0.38419903534316502</v>
      </c>
      <c r="H442">
        <v>0.61580096465683498</v>
      </c>
      <c r="I442">
        <f t="shared" si="37"/>
        <v>35.979809832580635</v>
      </c>
      <c r="J442">
        <f t="shared" si="38"/>
        <v>31.408756296736705</v>
      </c>
      <c r="K442">
        <f t="shared" si="41"/>
        <v>-5.5181341966939002</v>
      </c>
      <c r="L442">
        <f t="shared" si="39"/>
        <v>335.55254474697153</v>
      </c>
      <c r="M442">
        <f t="shared" si="42"/>
        <v>0</v>
      </c>
      <c r="N442" t="str">
        <f t="shared" si="40"/>
        <v>TN</v>
      </c>
    </row>
    <row r="443" spans="1:14" x14ac:dyDescent="0.3">
      <c r="A443">
        <v>0</v>
      </c>
      <c r="B443">
        <v>1.1960207441678836</v>
      </c>
      <c r="C443">
        <v>-2</v>
      </c>
      <c r="D443">
        <v>1.4</v>
      </c>
      <c r="E443">
        <v>10</v>
      </c>
      <c r="F443">
        <v>-10</v>
      </c>
      <c r="G443">
        <v>0.60844334427391233</v>
      </c>
      <c r="H443">
        <v>0.39155665572608767</v>
      </c>
      <c r="I443">
        <f t="shared" si="37"/>
        <v>15.704378148368352</v>
      </c>
      <c r="J443">
        <f t="shared" si="38"/>
        <v>31.408756296736705</v>
      </c>
      <c r="K443">
        <f t="shared" si="41"/>
        <v>-2.7430832157305307</v>
      </c>
      <c r="L443">
        <f t="shared" si="39"/>
        <v>444.92073865080374</v>
      </c>
      <c r="M443">
        <f t="shared" si="42"/>
        <v>0</v>
      </c>
      <c r="N443" t="str">
        <f t="shared" si="40"/>
        <v>TN</v>
      </c>
    </row>
    <row r="444" spans="1:14" x14ac:dyDescent="0.3">
      <c r="A444">
        <v>0</v>
      </c>
      <c r="B444">
        <v>1.1960207441678836</v>
      </c>
      <c r="C444">
        <v>-2</v>
      </c>
      <c r="D444">
        <v>1.4</v>
      </c>
      <c r="E444">
        <v>100</v>
      </c>
      <c r="F444">
        <v>-90</v>
      </c>
      <c r="G444">
        <v>0.60844334427391233</v>
      </c>
      <c r="H444">
        <v>0.39155665572608767</v>
      </c>
      <c r="I444">
        <f t="shared" si="37"/>
        <v>246.6274930269494</v>
      </c>
      <c r="J444">
        <f t="shared" si="38"/>
        <v>434.85510823313615</v>
      </c>
      <c r="K444">
        <f t="shared" si="41"/>
        <v>-20.211555257964619</v>
      </c>
      <c r="L444">
        <f t="shared" si="39"/>
        <v>13.138249352581299</v>
      </c>
      <c r="M444">
        <f t="shared" si="42"/>
        <v>0</v>
      </c>
      <c r="N444" t="str">
        <f t="shared" si="40"/>
        <v>TN</v>
      </c>
    </row>
    <row r="445" spans="1:14" x14ac:dyDescent="0.3">
      <c r="A445">
        <v>1</v>
      </c>
      <c r="B445">
        <v>1.1960207441678836</v>
      </c>
      <c r="C445">
        <v>-2</v>
      </c>
      <c r="D445">
        <v>1.42</v>
      </c>
      <c r="E445">
        <v>10</v>
      </c>
      <c r="F445">
        <v>-10</v>
      </c>
      <c r="G445">
        <v>0.60844334427391233</v>
      </c>
      <c r="H445">
        <v>0.39155665572608767</v>
      </c>
      <c r="I445">
        <f t="shared" si="37"/>
        <v>15.704378148368352</v>
      </c>
      <c r="J445">
        <f t="shared" si="38"/>
        <v>31.408756296736705</v>
      </c>
      <c r="K445">
        <f t="shared" si="41"/>
        <v>-2.7430832157305307</v>
      </c>
      <c r="L445">
        <f t="shared" si="39"/>
        <v>444.92073865080374</v>
      </c>
      <c r="M445">
        <f t="shared" si="42"/>
        <v>0</v>
      </c>
      <c r="N445" t="str">
        <f t="shared" si="40"/>
        <v>FP</v>
      </c>
    </row>
    <row r="446" spans="1:14" x14ac:dyDescent="0.3">
      <c r="A446">
        <v>0</v>
      </c>
      <c r="B446">
        <v>1.1960207441678836</v>
      </c>
      <c r="C446">
        <v>-2</v>
      </c>
      <c r="D446">
        <v>1.42</v>
      </c>
      <c r="E446">
        <v>60</v>
      </c>
      <c r="F446">
        <v>-50</v>
      </c>
      <c r="G446">
        <v>0.38419903534316502</v>
      </c>
      <c r="H446">
        <v>0.61580096465683498</v>
      </c>
      <c r="I446">
        <f t="shared" si="37"/>
        <v>133.87694139177151</v>
      </c>
      <c r="J446">
        <f t="shared" si="38"/>
        <v>215.2947128015152</v>
      </c>
      <c r="K446">
        <f t="shared" si="41"/>
        <v>-81.14330009127724</v>
      </c>
      <c r="L446">
        <f t="shared" si="39"/>
        <v>3284.1005612285671</v>
      </c>
      <c r="M446">
        <f t="shared" si="42"/>
        <v>0</v>
      </c>
      <c r="N446" t="str">
        <f t="shared" si="40"/>
        <v>TN</v>
      </c>
    </row>
    <row r="447" spans="1:14" x14ac:dyDescent="0.3">
      <c r="A447">
        <v>1</v>
      </c>
      <c r="B447">
        <v>1.1960207441678836</v>
      </c>
      <c r="C447">
        <v>-2</v>
      </c>
      <c r="D447">
        <v>1.32</v>
      </c>
      <c r="E447">
        <v>60</v>
      </c>
      <c r="F447">
        <v>-50</v>
      </c>
      <c r="G447">
        <v>0.38419903534316502</v>
      </c>
      <c r="H447">
        <v>0.61580096465683498</v>
      </c>
      <c r="I447">
        <f t="shared" si="37"/>
        <v>133.87694139177151</v>
      </c>
      <c r="J447">
        <f t="shared" si="38"/>
        <v>215.2947128015152</v>
      </c>
      <c r="K447">
        <f t="shared" si="41"/>
        <v>-81.14330009127724</v>
      </c>
      <c r="L447">
        <f t="shared" si="39"/>
        <v>3284.1005612285671</v>
      </c>
      <c r="M447">
        <f t="shared" si="42"/>
        <v>0</v>
      </c>
      <c r="N447" t="str">
        <f t="shared" si="40"/>
        <v>FP</v>
      </c>
    </row>
    <row r="448" spans="1:14" x14ac:dyDescent="0.3">
      <c r="A448">
        <v>0</v>
      </c>
      <c r="B448">
        <v>1.1960207441678836</v>
      </c>
      <c r="C448">
        <v>-2</v>
      </c>
      <c r="D448">
        <v>1.32</v>
      </c>
      <c r="E448">
        <v>0</v>
      </c>
      <c r="F448">
        <v>-10</v>
      </c>
      <c r="G448">
        <v>0.38419903534316502</v>
      </c>
      <c r="H448">
        <v>0.61580096465683498</v>
      </c>
      <c r="I448">
        <f t="shared" si="37"/>
        <v>0</v>
      </c>
      <c r="J448">
        <f t="shared" si="38"/>
        <v>31.408756296736705</v>
      </c>
      <c r="K448">
        <f t="shared" si="41"/>
        <v>-19.341542426201904</v>
      </c>
      <c r="L448">
        <f t="shared" si="39"/>
        <v>20.202194520731155</v>
      </c>
      <c r="M448">
        <f t="shared" si="42"/>
        <v>0</v>
      </c>
      <c r="N448" t="str">
        <f t="shared" si="40"/>
        <v>TN</v>
      </c>
    </row>
    <row r="449" spans="1:14" x14ac:dyDescent="0.3">
      <c r="A449">
        <v>0</v>
      </c>
      <c r="B449">
        <v>1.1960207441678836</v>
      </c>
      <c r="C449">
        <v>-2</v>
      </c>
      <c r="D449">
        <v>1.32</v>
      </c>
      <c r="E449">
        <v>90</v>
      </c>
      <c r="F449">
        <v>-90</v>
      </c>
      <c r="G449">
        <v>0.60844334427391233</v>
      </c>
      <c r="H449">
        <v>0.39155665572608767</v>
      </c>
      <c r="I449">
        <f t="shared" si="37"/>
        <v>217.42755411656807</v>
      </c>
      <c r="J449">
        <f t="shared" si="38"/>
        <v>434.85510823313615</v>
      </c>
      <c r="K449">
        <f t="shared" si="41"/>
        <v>-37.978063741190965</v>
      </c>
      <c r="L449">
        <f t="shared" si="39"/>
        <v>199.99153035934455</v>
      </c>
      <c r="M449">
        <f t="shared" si="42"/>
        <v>0</v>
      </c>
      <c r="N449" t="str">
        <f t="shared" si="40"/>
        <v>TN</v>
      </c>
    </row>
    <row r="450" spans="1:14" x14ac:dyDescent="0.3">
      <c r="A450">
        <v>1</v>
      </c>
      <c r="B450">
        <v>1.1960207441678836</v>
      </c>
      <c r="C450">
        <v>-2</v>
      </c>
      <c r="D450">
        <v>1.46</v>
      </c>
      <c r="E450">
        <v>70</v>
      </c>
      <c r="F450">
        <v>-50</v>
      </c>
      <c r="G450">
        <v>0.38419903534316502</v>
      </c>
      <c r="H450">
        <v>0.61580096465683498</v>
      </c>
      <c r="I450">
        <f t="shared" ref="I450:I513" si="43">E450^B450</f>
        <v>160.98133731857229</v>
      </c>
      <c r="J450">
        <f t="shared" ref="J450:J513" si="44">-C450*-F450^B450</f>
        <v>215.2947128015152</v>
      </c>
      <c r="K450">
        <f t="shared" si="41"/>
        <v>-70.729817322641168</v>
      </c>
      <c r="L450">
        <f t="shared" ref="L450:L513" si="45">(K450-$P$4)^2</f>
        <v>2199.0087601096538</v>
      </c>
      <c r="M450">
        <f t="shared" si="42"/>
        <v>0</v>
      </c>
      <c r="N450" t="str">
        <f t="shared" ref="N450:N513" si="46">IF(AND(A450=1,M450=1),"TP",IF(AND(A450=0,M450=0),"TN",IF(A450&gt;M450,"FP","FN")))</f>
        <v>FP</v>
      </c>
    </row>
    <row r="451" spans="1:14" x14ac:dyDescent="0.3">
      <c r="A451">
        <v>0</v>
      </c>
      <c r="B451">
        <v>1.1960207441678836</v>
      </c>
      <c r="C451">
        <v>-2</v>
      </c>
      <c r="D451">
        <v>1.46</v>
      </c>
      <c r="E451">
        <v>70</v>
      </c>
      <c r="F451">
        <v>-50</v>
      </c>
      <c r="G451">
        <v>0.38419903534316502</v>
      </c>
      <c r="H451">
        <v>0.61580096465683498</v>
      </c>
      <c r="I451">
        <f t="shared" si="43"/>
        <v>160.98133731857229</v>
      </c>
      <c r="J451">
        <f t="shared" si="44"/>
        <v>215.2947128015152</v>
      </c>
      <c r="K451">
        <f t="shared" ref="K451:K514" si="47">G451*I451-H451*J451</f>
        <v>-70.729817322641168</v>
      </c>
      <c r="L451">
        <f t="shared" si="45"/>
        <v>2199.0087601096538</v>
      </c>
      <c r="M451">
        <f t="shared" ref="M451:M514" si="48">IF(K451&gt;=0,1,0)</f>
        <v>0</v>
      </c>
      <c r="N451" t="str">
        <f t="shared" si="46"/>
        <v>TN</v>
      </c>
    </row>
    <row r="452" spans="1:14" x14ac:dyDescent="0.3">
      <c r="A452">
        <v>0</v>
      </c>
      <c r="B452">
        <v>1.1960207441678836</v>
      </c>
      <c r="C452">
        <v>-2</v>
      </c>
      <c r="D452">
        <v>1.46</v>
      </c>
      <c r="E452">
        <v>20</v>
      </c>
      <c r="F452">
        <v>-10</v>
      </c>
      <c r="G452">
        <v>0.38419903534316502</v>
      </c>
      <c r="H452">
        <v>0.61580096465683498</v>
      </c>
      <c r="I452">
        <f t="shared" si="43"/>
        <v>35.979809832580635</v>
      </c>
      <c r="J452">
        <f t="shared" si="44"/>
        <v>31.408756296736705</v>
      </c>
      <c r="K452">
        <f t="shared" si="47"/>
        <v>-5.5181341966939002</v>
      </c>
      <c r="L452">
        <f t="shared" si="45"/>
        <v>335.55254474697153</v>
      </c>
      <c r="M452">
        <f t="shared" si="48"/>
        <v>0</v>
      </c>
      <c r="N452" t="str">
        <f t="shared" si="46"/>
        <v>TN</v>
      </c>
    </row>
    <row r="453" spans="1:14" x14ac:dyDescent="0.3">
      <c r="A453">
        <v>0</v>
      </c>
      <c r="B453">
        <v>1.1960207441678836</v>
      </c>
      <c r="C453">
        <v>-2</v>
      </c>
      <c r="D453">
        <v>1.46</v>
      </c>
      <c r="E453">
        <v>100</v>
      </c>
      <c r="F453">
        <v>-90</v>
      </c>
      <c r="G453">
        <v>0.60844334427391233</v>
      </c>
      <c r="H453">
        <v>0.39155665572608767</v>
      </c>
      <c r="I453">
        <f t="shared" si="43"/>
        <v>246.6274930269494</v>
      </c>
      <c r="J453">
        <f t="shared" si="44"/>
        <v>434.85510823313615</v>
      </c>
      <c r="K453">
        <f t="shared" si="47"/>
        <v>-20.211555257964619</v>
      </c>
      <c r="L453">
        <f t="shared" si="45"/>
        <v>13.138249352581299</v>
      </c>
      <c r="M453">
        <f t="shared" si="48"/>
        <v>0</v>
      </c>
      <c r="N453" t="str">
        <f t="shared" si="46"/>
        <v>TN</v>
      </c>
    </row>
    <row r="454" spans="1:14" x14ac:dyDescent="0.3">
      <c r="A454">
        <v>1</v>
      </c>
      <c r="B454">
        <v>1.1960207441678836</v>
      </c>
      <c r="C454">
        <v>-2</v>
      </c>
      <c r="D454">
        <v>1.36</v>
      </c>
      <c r="E454">
        <v>180</v>
      </c>
      <c r="F454">
        <v>-90</v>
      </c>
      <c r="G454">
        <v>0.56330583577691229</v>
      </c>
      <c r="H454">
        <v>0.43669416422308771</v>
      </c>
      <c r="I454">
        <f t="shared" si="43"/>
        <v>498.1414721148987</v>
      </c>
      <c r="J454">
        <f t="shared" si="44"/>
        <v>434.85510823313615</v>
      </c>
      <c r="K454">
        <f t="shared" si="47"/>
        <v>90.70731023681472</v>
      </c>
      <c r="L454">
        <f t="shared" si="45"/>
        <v>13120.222052762248</v>
      </c>
      <c r="M454">
        <f t="shared" si="48"/>
        <v>1</v>
      </c>
      <c r="N454" t="str">
        <f t="shared" si="46"/>
        <v>TP</v>
      </c>
    </row>
    <row r="455" spans="1:14" x14ac:dyDescent="0.3">
      <c r="A455">
        <v>0</v>
      </c>
      <c r="B455">
        <v>1.1960207441678836</v>
      </c>
      <c r="C455">
        <v>-2</v>
      </c>
      <c r="D455">
        <v>1.36</v>
      </c>
      <c r="E455">
        <v>90</v>
      </c>
      <c r="F455">
        <v>-90</v>
      </c>
      <c r="G455">
        <v>0.60844334427391233</v>
      </c>
      <c r="H455">
        <v>0.39155665572608767</v>
      </c>
      <c r="I455">
        <f t="shared" si="43"/>
        <v>217.42755411656807</v>
      </c>
      <c r="J455">
        <f t="shared" si="44"/>
        <v>434.85510823313615</v>
      </c>
      <c r="K455">
        <f t="shared" si="47"/>
        <v>-37.978063741190965</v>
      </c>
      <c r="L455">
        <f t="shared" si="45"/>
        <v>199.99153035934455</v>
      </c>
      <c r="M455">
        <f t="shared" si="48"/>
        <v>0</v>
      </c>
      <c r="N455" t="str">
        <f t="shared" si="46"/>
        <v>TN</v>
      </c>
    </row>
    <row r="456" spans="1:14" x14ac:dyDescent="0.3">
      <c r="A456">
        <v>1</v>
      </c>
      <c r="B456">
        <v>1.1960207441678836</v>
      </c>
      <c r="C456">
        <v>-2</v>
      </c>
      <c r="D456">
        <v>1.38</v>
      </c>
      <c r="E456">
        <v>10</v>
      </c>
      <c r="F456">
        <v>-10</v>
      </c>
      <c r="G456">
        <v>0.60844334427391233</v>
      </c>
      <c r="H456">
        <v>0.39155665572608767</v>
      </c>
      <c r="I456">
        <f t="shared" si="43"/>
        <v>15.704378148368352</v>
      </c>
      <c r="J456">
        <f t="shared" si="44"/>
        <v>31.408756296736705</v>
      </c>
      <c r="K456">
        <f t="shared" si="47"/>
        <v>-2.7430832157305307</v>
      </c>
      <c r="L456">
        <f t="shared" si="45"/>
        <v>444.92073865080374</v>
      </c>
      <c r="M456">
        <f t="shared" si="48"/>
        <v>0</v>
      </c>
      <c r="N456" t="str">
        <f t="shared" si="46"/>
        <v>FP</v>
      </c>
    </row>
    <row r="457" spans="1:14" x14ac:dyDescent="0.3">
      <c r="A457">
        <v>0</v>
      </c>
      <c r="B457">
        <v>1.1960207441678836</v>
      </c>
      <c r="C457">
        <v>-2</v>
      </c>
      <c r="D457">
        <v>1.38</v>
      </c>
      <c r="E457">
        <v>40</v>
      </c>
      <c r="F457">
        <v>-50</v>
      </c>
      <c r="G457">
        <v>0.60844334427391233</v>
      </c>
      <c r="H457">
        <v>0.39155665572608767</v>
      </c>
      <c r="I457">
        <f t="shared" si="43"/>
        <v>82.432217522931154</v>
      </c>
      <c r="J457">
        <f t="shared" si="44"/>
        <v>215.2947128015152</v>
      </c>
      <c r="K457">
        <f t="shared" si="47"/>
        <v>-34.14474363450298</v>
      </c>
      <c r="L457">
        <f t="shared" si="45"/>
        <v>106.26550350061908</v>
      </c>
      <c r="M457">
        <f t="shared" si="48"/>
        <v>0</v>
      </c>
      <c r="N457" t="str">
        <f t="shared" si="46"/>
        <v>TN</v>
      </c>
    </row>
    <row r="458" spans="1:14" x14ac:dyDescent="0.3">
      <c r="A458">
        <v>0</v>
      </c>
      <c r="B458">
        <v>1.1960207441678836</v>
      </c>
      <c r="C458">
        <v>-2</v>
      </c>
      <c r="D458">
        <v>1.38</v>
      </c>
      <c r="E458">
        <v>0</v>
      </c>
      <c r="F458">
        <v>-10</v>
      </c>
      <c r="G458">
        <v>0.38419903534316502</v>
      </c>
      <c r="H458">
        <v>0.61580096465683498</v>
      </c>
      <c r="I458">
        <f t="shared" si="43"/>
        <v>0</v>
      </c>
      <c r="J458">
        <f t="shared" si="44"/>
        <v>31.408756296736705</v>
      </c>
      <c r="K458">
        <f t="shared" si="47"/>
        <v>-19.341542426201904</v>
      </c>
      <c r="L458">
        <f t="shared" si="45"/>
        <v>20.202194520731155</v>
      </c>
      <c r="M458">
        <f t="shared" si="48"/>
        <v>0</v>
      </c>
      <c r="N458" t="str">
        <f t="shared" si="46"/>
        <v>TN</v>
      </c>
    </row>
    <row r="459" spans="1:14" x14ac:dyDescent="0.3">
      <c r="A459">
        <v>0</v>
      </c>
      <c r="B459">
        <v>1.1960207441678836</v>
      </c>
      <c r="C459">
        <v>-2</v>
      </c>
      <c r="D459">
        <v>1.38</v>
      </c>
      <c r="E459">
        <v>20</v>
      </c>
      <c r="F459">
        <v>-10</v>
      </c>
      <c r="G459">
        <v>0.38419903534316502</v>
      </c>
      <c r="H459">
        <v>0.61580096465683498</v>
      </c>
      <c r="I459">
        <f t="shared" si="43"/>
        <v>35.979809832580635</v>
      </c>
      <c r="J459">
        <f t="shared" si="44"/>
        <v>31.408756296736705</v>
      </c>
      <c r="K459">
        <f t="shared" si="47"/>
        <v>-5.5181341966939002</v>
      </c>
      <c r="L459">
        <f t="shared" si="45"/>
        <v>335.55254474697153</v>
      </c>
      <c r="M459">
        <f t="shared" si="48"/>
        <v>0</v>
      </c>
      <c r="N459" t="str">
        <f t="shared" si="46"/>
        <v>TN</v>
      </c>
    </row>
    <row r="460" spans="1:14" x14ac:dyDescent="0.3">
      <c r="A460">
        <v>0</v>
      </c>
      <c r="B460">
        <v>1.1960207441678836</v>
      </c>
      <c r="C460">
        <v>-2</v>
      </c>
      <c r="D460">
        <v>1.38</v>
      </c>
      <c r="E460">
        <v>20</v>
      </c>
      <c r="F460">
        <v>-10</v>
      </c>
      <c r="G460">
        <v>0.38419903534316502</v>
      </c>
      <c r="H460">
        <v>0.61580096465683498</v>
      </c>
      <c r="I460">
        <f t="shared" si="43"/>
        <v>35.979809832580635</v>
      </c>
      <c r="J460">
        <f t="shared" si="44"/>
        <v>31.408756296736705</v>
      </c>
      <c r="K460">
        <f t="shared" si="47"/>
        <v>-5.5181341966939002</v>
      </c>
      <c r="L460">
        <f t="shared" si="45"/>
        <v>335.55254474697153</v>
      </c>
      <c r="M460">
        <f t="shared" si="48"/>
        <v>0</v>
      </c>
      <c r="N460" t="str">
        <f t="shared" si="46"/>
        <v>TN</v>
      </c>
    </row>
    <row r="461" spans="1:14" x14ac:dyDescent="0.3">
      <c r="A461">
        <v>0</v>
      </c>
      <c r="B461">
        <v>1.1960207441678836</v>
      </c>
      <c r="C461">
        <v>-2</v>
      </c>
      <c r="D461">
        <v>1.38</v>
      </c>
      <c r="E461">
        <v>40</v>
      </c>
      <c r="F461">
        <v>-50</v>
      </c>
      <c r="G461">
        <v>0.38419903534316502</v>
      </c>
      <c r="H461">
        <v>0.61580096465683498</v>
      </c>
      <c r="I461">
        <f t="shared" si="43"/>
        <v>82.432217522931154</v>
      </c>
      <c r="J461">
        <f t="shared" si="44"/>
        <v>215.2947128015152</v>
      </c>
      <c r="K461">
        <f t="shared" si="47"/>
        <v>-100.90831337518121</v>
      </c>
      <c r="L461">
        <f t="shared" si="45"/>
        <v>5940.1064107238499</v>
      </c>
      <c r="M461">
        <f t="shared" si="48"/>
        <v>0</v>
      </c>
      <c r="N461" t="str">
        <f t="shared" si="46"/>
        <v>TN</v>
      </c>
    </row>
    <row r="462" spans="1:14" x14ac:dyDescent="0.3">
      <c r="A462">
        <v>1</v>
      </c>
      <c r="B462">
        <v>1.1960207441678836</v>
      </c>
      <c r="C462">
        <v>-2</v>
      </c>
      <c r="D462">
        <v>1.4</v>
      </c>
      <c r="E462">
        <v>10</v>
      </c>
      <c r="F462">
        <v>0</v>
      </c>
      <c r="G462">
        <v>0.38419903534316502</v>
      </c>
      <c r="H462">
        <v>0.61580096465683498</v>
      </c>
      <c r="I462">
        <f t="shared" si="43"/>
        <v>15.704378148368352</v>
      </c>
      <c r="J462">
        <f t="shared" si="44"/>
        <v>0</v>
      </c>
      <c r="K462">
        <f t="shared" si="47"/>
        <v>6.0336069352674011</v>
      </c>
      <c r="L462">
        <f t="shared" si="45"/>
        <v>892.20701323152105</v>
      </c>
      <c r="M462">
        <f t="shared" si="48"/>
        <v>1</v>
      </c>
      <c r="N462" t="str">
        <f t="shared" si="46"/>
        <v>TP</v>
      </c>
    </row>
    <row r="463" spans="1:14" x14ac:dyDescent="0.3">
      <c r="A463">
        <v>1</v>
      </c>
      <c r="B463">
        <v>1.1960207441678836</v>
      </c>
      <c r="C463">
        <v>-2</v>
      </c>
      <c r="D463">
        <v>1.42</v>
      </c>
      <c r="E463">
        <v>10</v>
      </c>
      <c r="F463">
        <v>-10</v>
      </c>
      <c r="G463">
        <v>0.60844334427391233</v>
      </c>
      <c r="H463">
        <v>0.39155665572608767</v>
      </c>
      <c r="I463">
        <f t="shared" si="43"/>
        <v>15.704378148368352</v>
      </c>
      <c r="J463">
        <f t="shared" si="44"/>
        <v>31.408756296736705</v>
      </c>
      <c r="K463">
        <f t="shared" si="47"/>
        <v>-2.7430832157305307</v>
      </c>
      <c r="L463">
        <f t="shared" si="45"/>
        <v>444.92073865080374</v>
      </c>
      <c r="M463">
        <f t="shared" si="48"/>
        <v>0</v>
      </c>
      <c r="N463" t="str">
        <f t="shared" si="46"/>
        <v>FP</v>
      </c>
    </row>
    <row r="464" spans="1:14" x14ac:dyDescent="0.3">
      <c r="A464">
        <v>0</v>
      </c>
      <c r="B464">
        <v>1.1960207441678836</v>
      </c>
      <c r="C464">
        <v>-2</v>
      </c>
      <c r="D464">
        <v>1.42</v>
      </c>
      <c r="E464">
        <v>40</v>
      </c>
      <c r="F464">
        <v>-50</v>
      </c>
      <c r="G464">
        <v>0.38419903534316502</v>
      </c>
      <c r="H464">
        <v>0.61580096465683498</v>
      </c>
      <c r="I464">
        <f t="shared" si="43"/>
        <v>82.432217522931154</v>
      </c>
      <c r="J464">
        <f t="shared" si="44"/>
        <v>215.2947128015152</v>
      </c>
      <c r="K464">
        <f t="shared" si="47"/>
        <v>-100.90831337518121</v>
      </c>
      <c r="L464">
        <f t="shared" si="45"/>
        <v>5940.1064107238499</v>
      </c>
      <c r="M464">
        <f t="shared" si="48"/>
        <v>0</v>
      </c>
      <c r="N464" t="str">
        <f t="shared" si="46"/>
        <v>TN</v>
      </c>
    </row>
    <row r="465" spans="1:14" x14ac:dyDescent="0.3">
      <c r="A465">
        <v>0</v>
      </c>
      <c r="B465">
        <v>1.1960207441678836</v>
      </c>
      <c r="C465">
        <v>-2</v>
      </c>
      <c r="D465">
        <v>1.42</v>
      </c>
      <c r="E465">
        <v>40</v>
      </c>
      <c r="F465">
        <v>-50</v>
      </c>
      <c r="G465">
        <v>0.38419903534316502</v>
      </c>
      <c r="H465">
        <v>0.61580096465683498</v>
      </c>
      <c r="I465">
        <f t="shared" si="43"/>
        <v>82.432217522931154</v>
      </c>
      <c r="J465">
        <f t="shared" si="44"/>
        <v>215.2947128015152</v>
      </c>
      <c r="K465">
        <f t="shared" si="47"/>
        <v>-100.90831337518121</v>
      </c>
      <c r="L465">
        <f t="shared" si="45"/>
        <v>5940.1064107238499</v>
      </c>
      <c r="M465">
        <f t="shared" si="48"/>
        <v>0</v>
      </c>
      <c r="N465" t="str">
        <f t="shared" si="46"/>
        <v>TN</v>
      </c>
    </row>
    <row r="466" spans="1:14" x14ac:dyDescent="0.3">
      <c r="A466">
        <v>1</v>
      </c>
      <c r="B466">
        <v>1.1960207441678836</v>
      </c>
      <c r="C466">
        <v>-2</v>
      </c>
      <c r="D466">
        <v>1.44</v>
      </c>
      <c r="E466">
        <v>10</v>
      </c>
      <c r="F466">
        <v>-10</v>
      </c>
      <c r="G466">
        <v>0.60844334427391233</v>
      </c>
      <c r="H466">
        <v>0.39155665572608767</v>
      </c>
      <c r="I466">
        <f t="shared" si="43"/>
        <v>15.704378148368352</v>
      </c>
      <c r="J466">
        <f t="shared" si="44"/>
        <v>31.408756296736705</v>
      </c>
      <c r="K466">
        <f t="shared" si="47"/>
        <v>-2.7430832157305307</v>
      </c>
      <c r="L466">
        <f t="shared" si="45"/>
        <v>444.92073865080374</v>
      </c>
      <c r="M466">
        <f t="shared" si="48"/>
        <v>0</v>
      </c>
      <c r="N466" t="str">
        <f t="shared" si="46"/>
        <v>FP</v>
      </c>
    </row>
    <row r="467" spans="1:14" x14ac:dyDescent="0.3">
      <c r="A467">
        <v>1</v>
      </c>
      <c r="B467">
        <v>1.1960207441678836</v>
      </c>
      <c r="C467">
        <v>-2</v>
      </c>
      <c r="D467">
        <v>1.64</v>
      </c>
      <c r="E467">
        <v>100</v>
      </c>
      <c r="F467">
        <v>-90</v>
      </c>
      <c r="G467">
        <v>0.60844334427391233</v>
      </c>
      <c r="H467">
        <v>0.39155665572608767</v>
      </c>
      <c r="I467">
        <f t="shared" si="43"/>
        <v>246.6274930269494</v>
      </c>
      <c r="J467">
        <f t="shared" si="44"/>
        <v>434.85510823313615</v>
      </c>
      <c r="K467">
        <f t="shared" si="47"/>
        <v>-20.211555257964619</v>
      </c>
      <c r="L467">
        <f t="shared" si="45"/>
        <v>13.138249352581299</v>
      </c>
      <c r="M467">
        <f t="shared" si="48"/>
        <v>0</v>
      </c>
      <c r="N467" t="str">
        <f t="shared" si="46"/>
        <v>FP</v>
      </c>
    </row>
    <row r="468" spans="1:14" x14ac:dyDescent="0.3">
      <c r="A468">
        <v>0</v>
      </c>
      <c r="B468">
        <v>1.1960207441678836</v>
      </c>
      <c r="C468">
        <v>-2</v>
      </c>
      <c r="D468">
        <v>1.64</v>
      </c>
      <c r="E468">
        <v>80</v>
      </c>
      <c r="F468">
        <v>-90</v>
      </c>
      <c r="G468">
        <v>0.38419903534316502</v>
      </c>
      <c r="H468">
        <v>0.61580096465683498</v>
      </c>
      <c r="I468">
        <f t="shared" si="43"/>
        <v>188.85787660819494</v>
      </c>
      <c r="J468">
        <f t="shared" si="44"/>
        <v>434.85510823313615</v>
      </c>
      <c r="K468">
        <f t="shared" si="47"/>
        <v>-195.22518112609066</v>
      </c>
      <c r="L468">
        <f t="shared" si="45"/>
        <v>29374.17340185821</v>
      </c>
      <c r="M468">
        <f t="shared" si="48"/>
        <v>0</v>
      </c>
      <c r="N468" t="str">
        <f t="shared" si="46"/>
        <v>TN</v>
      </c>
    </row>
    <row r="469" spans="1:14" x14ac:dyDescent="0.3">
      <c r="A469">
        <v>1</v>
      </c>
      <c r="B469">
        <v>1.1960207441678836</v>
      </c>
      <c r="C469">
        <v>-2</v>
      </c>
      <c r="D469">
        <v>1.78</v>
      </c>
      <c r="E469">
        <v>70</v>
      </c>
      <c r="F469">
        <v>-50</v>
      </c>
      <c r="G469">
        <v>0.38419903534316502</v>
      </c>
      <c r="H469">
        <v>0.61580096465683498</v>
      </c>
      <c r="I469">
        <f t="shared" si="43"/>
        <v>160.98133731857229</v>
      </c>
      <c r="J469">
        <f t="shared" si="44"/>
        <v>215.2947128015152</v>
      </c>
      <c r="K469">
        <f t="shared" si="47"/>
        <v>-70.729817322641168</v>
      </c>
      <c r="L469">
        <f t="shared" si="45"/>
        <v>2199.0087601096538</v>
      </c>
      <c r="M469">
        <f t="shared" si="48"/>
        <v>0</v>
      </c>
      <c r="N469" t="str">
        <f t="shared" si="46"/>
        <v>FP</v>
      </c>
    </row>
    <row r="470" spans="1:14" x14ac:dyDescent="0.3">
      <c r="A470">
        <v>0</v>
      </c>
      <c r="B470">
        <v>1.1960207441678836</v>
      </c>
      <c r="C470">
        <v>-2</v>
      </c>
      <c r="D470">
        <v>1.78</v>
      </c>
      <c r="E470">
        <v>50</v>
      </c>
      <c r="F470">
        <v>-50</v>
      </c>
      <c r="G470">
        <v>0.38419903534316502</v>
      </c>
      <c r="H470">
        <v>0.61580096465683498</v>
      </c>
      <c r="I470">
        <f t="shared" si="43"/>
        <v>107.6473564007576</v>
      </c>
      <c r="J470">
        <f t="shared" si="44"/>
        <v>215.2947128015152</v>
      </c>
      <c r="K470">
        <f t="shared" si="47"/>
        <v>-91.22068134227635</v>
      </c>
      <c r="L470">
        <f t="shared" si="45"/>
        <v>4540.6646105051022</v>
      </c>
      <c r="M470">
        <f t="shared" si="48"/>
        <v>0</v>
      </c>
      <c r="N470" t="str">
        <f t="shared" si="46"/>
        <v>TN</v>
      </c>
    </row>
    <row r="471" spans="1:14" x14ac:dyDescent="0.3">
      <c r="A471">
        <v>0</v>
      </c>
      <c r="B471">
        <v>1.1960207441678836</v>
      </c>
      <c r="C471">
        <v>-2</v>
      </c>
      <c r="D471">
        <v>1.78</v>
      </c>
      <c r="E471">
        <v>40</v>
      </c>
      <c r="F471">
        <v>-50</v>
      </c>
      <c r="G471">
        <v>0.60844334427391233</v>
      </c>
      <c r="H471">
        <v>0.39155665572608767</v>
      </c>
      <c r="I471">
        <f t="shared" si="43"/>
        <v>82.432217522931154</v>
      </c>
      <c r="J471">
        <f t="shared" si="44"/>
        <v>215.2947128015152</v>
      </c>
      <c r="K471">
        <f t="shared" si="47"/>
        <v>-34.14474363450298</v>
      </c>
      <c r="L471">
        <f t="shared" si="45"/>
        <v>106.26550350061908</v>
      </c>
      <c r="M471">
        <f t="shared" si="48"/>
        <v>0</v>
      </c>
      <c r="N471" t="str">
        <f t="shared" si="46"/>
        <v>TN</v>
      </c>
    </row>
    <row r="472" spans="1:14" x14ac:dyDescent="0.3">
      <c r="A472">
        <v>1</v>
      </c>
      <c r="B472">
        <v>1.1960207441678836</v>
      </c>
      <c r="C472">
        <v>-2</v>
      </c>
      <c r="D472">
        <v>1.68</v>
      </c>
      <c r="E472">
        <v>50</v>
      </c>
      <c r="F472">
        <v>-50</v>
      </c>
      <c r="G472">
        <v>0.60844334427391233</v>
      </c>
      <c r="H472">
        <v>0.39155665572608767</v>
      </c>
      <c r="I472">
        <f t="shared" si="43"/>
        <v>107.6473564007576</v>
      </c>
      <c r="J472">
        <f t="shared" si="44"/>
        <v>215.2947128015152</v>
      </c>
      <c r="K472">
        <f t="shared" si="47"/>
        <v>-18.802760209347113</v>
      </c>
      <c r="L472">
        <f t="shared" si="45"/>
        <v>25.335793647074738</v>
      </c>
      <c r="M472">
        <f t="shared" si="48"/>
        <v>0</v>
      </c>
      <c r="N472" t="str">
        <f t="shared" si="46"/>
        <v>FP</v>
      </c>
    </row>
    <row r="473" spans="1:14" x14ac:dyDescent="0.3">
      <c r="A473">
        <v>1</v>
      </c>
      <c r="B473">
        <v>1.1960207441678836</v>
      </c>
      <c r="C473">
        <v>-2</v>
      </c>
      <c r="D473">
        <v>1.66</v>
      </c>
      <c r="E473">
        <v>20</v>
      </c>
      <c r="F473">
        <v>-10</v>
      </c>
      <c r="G473">
        <v>0.38419903534316502</v>
      </c>
      <c r="H473">
        <v>0.61580096465683498</v>
      </c>
      <c r="I473">
        <f t="shared" si="43"/>
        <v>35.979809832580635</v>
      </c>
      <c r="J473">
        <f t="shared" si="44"/>
        <v>31.408756296736705</v>
      </c>
      <c r="K473">
        <f t="shared" si="47"/>
        <v>-5.5181341966939002</v>
      </c>
      <c r="L473">
        <f t="shared" si="45"/>
        <v>335.55254474697153</v>
      </c>
      <c r="M473">
        <f t="shared" si="48"/>
        <v>0</v>
      </c>
      <c r="N473" t="str">
        <f t="shared" si="46"/>
        <v>FP</v>
      </c>
    </row>
    <row r="474" spans="1:14" x14ac:dyDescent="0.3">
      <c r="A474">
        <v>0</v>
      </c>
      <c r="B474">
        <v>1.1960207441678836</v>
      </c>
      <c r="C474">
        <v>-2</v>
      </c>
      <c r="D474">
        <v>1.66</v>
      </c>
      <c r="E474">
        <v>90</v>
      </c>
      <c r="F474">
        <v>-90</v>
      </c>
      <c r="G474">
        <v>0.38419903534316502</v>
      </c>
      <c r="H474">
        <v>0.61580096465683498</v>
      </c>
      <c r="I474">
        <f t="shared" si="43"/>
        <v>217.42755411656807</v>
      </c>
      <c r="J474">
        <f t="shared" si="44"/>
        <v>434.85510823313615</v>
      </c>
      <c r="K474">
        <f t="shared" si="47"/>
        <v>-184.24873858730837</v>
      </c>
      <c r="L474">
        <f t="shared" si="45"/>
        <v>25732.173691632841</v>
      </c>
      <c r="M474">
        <f t="shared" si="48"/>
        <v>0</v>
      </c>
      <c r="N474" t="str">
        <f t="shared" si="46"/>
        <v>TN</v>
      </c>
    </row>
    <row r="475" spans="1:14" x14ac:dyDescent="0.3">
      <c r="A475">
        <v>1</v>
      </c>
      <c r="B475">
        <v>1.1960207441678836</v>
      </c>
      <c r="C475">
        <v>-2</v>
      </c>
      <c r="D475">
        <v>1.68</v>
      </c>
      <c r="E475">
        <v>10</v>
      </c>
      <c r="F475">
        <v>0</v>
      </c>
      <c r="G475">
        <v>0.42913429896650213</v>
      </c>
      <c r="H475">
        <v>0.57086570103349787</v>
      </c>
      <c r="I475">
        <f t="shared" si="43"/>
        <v>15.704378148368352</v>
      </c>
      <c r="J475">
        <f t="shared" si="44"/>
        <v>0</v>
      </c>
      <c r="K475">
        <f t="shared" si="47"/>
        <v>6.7392873074049078</v>
      </c>
      <c r="L475">
        <f t="shared" si="45"/>
        <v>934.8621098745466</v>
      </c>
      <c r="M475">
        <f t="shared" si="48"/>
        <v>1</v>
      </c>
      <c r="N475" t="str">
        <f t="shared" si="46"/>
        <v>TP</v>
      </c>
    </row>
    <row r="476" spans="1:14" x14ac:dyDescent="0.3">
      <c r="A476">
        <v>0</v>
      </c>
      <c r="B476">
        <v>1.1960207441678836</v>
      </c>
      <c r="C476">
        <v>-2</v>
      </c>
      <c r="D476">
        <v>1.68</v>
      </c>
      <c r="E476">
        <v>60</v>
      </c>
      <c r="F476">
        <v>-50</v>
      </c>
      <c r="G476">
        <v>0.38419903534316502</v>
      </c>
      <c r="H476">
        <v>0.61580096465683498</v>
      </c>
      <c r="I476">
        <f t="shared" si="43"/>
        <v>133.87694139177151</v>
      </c>
      <c r="J476">
        <f t="shared" si="44"/>
        <v>215.2947128015152</v>
      </c>
      <c r="K476">
        <f t="shared" si="47"/>
        <v>-81.14330009127724</v>
      </c>
      <c r="L476">
        <f t="shared" si="45"/>
        <v>3284.1005612285671</v>
      </c>
      <c r="M476">
        <f t="shared" si="48"/>
        <v>0</v>
      </c>
      <c r="N476" t="str">
        <f t="shared" si="46"/>
        <v>TN</v>
      </c>
    </row>
    <row r="477" spans="1:14" x14ac:dyDescent="0.3">
      <c r="A477">
        <v>1</v>
      </c>
      <c r="B477">
        <v>1.1960207441678836</v>
      </c>
      <c r="C477">
        <v>-2</v>
      </c>
      <c r="D477">
        <v>1.58</v>
      </c>
      <c r="E477">
        <v>50</v>
      </c>
      <c r="F477">
        <v>-50</v>
      </c>
      <c r="G477">
        <v>0.38419903534316502</v>
      </c>
      <c r="H477">
        <v>0.61580096465683498</v>
      </c>
      <c r="I477">
        <f t="shared" si="43"/>
        <v>107.6473564007576</v>
      </c>
      <c r="J477">
        <f t="shared" si="44"/>
        <v>215.2947128015152</v>
      </c>
      <c r="K477">
        <f t="shared" si="47"/>
        <v>-91.22068134227635</v>
      </c>
      <c r="L477">
        <f t="shared" si="45"/>
        <v>4540.6646105051022</v>
      </c>
      <c r="M477">
        <f t="shared" si="48"/>
        <v>0</v>
      </c>
      <c r="N477" t="str">
        <f t="shared" si="46"/>
        <v>FP</v>
      </c>
    </row>
    <row r="478" spans="1:14" x14ac:dyDescent="0.3">
      <c r="A478">
        <v>1</v>
      </c>
      <c r="B478">
        <v>1.1960207441678836</v>
      </c>
      <c r="C478">
        <v>-2</v>
      </c>
      <c r="D478">
        <v>1.4</v>
      </c>
      <c r="E478">
        <v>80</v>
      </c>
      <c r="F478">
        <v>-90</v>
      </c>
      <c r="G478">
        <v>0.60844334427391233</v>
      </c>
      <c r="H478">
        <v>0.39155665572608767</v>
      </c>
      <c r="I478">
        <f t="shared" si="43"/>
        <v>188.85787660819494</v>
      </c>
      <c r="J478">
        <f t="shared" si="44"/>
        <v>434.85510823313615</v>
      </c>
      <c r="K478">
        <f t="shared" si="47"/>
        <v>-55.361093869212681</v>
      </c>
      <c r="L478">
        <f t="shared" si="45"/>
        <v>993.81719533156456</v>
      </c>
      <c r="M478">
        <f t="shared" si="48"/>
        <v>0</v>
      </c>
      <c r="N478" t="str">
        <f t="shared" si="46"/>
        <v>FP</v>
      </c>
    </row>
    <row r="479" spans="1:14" x14ac:dyDescent="0.3">
      <c r="A479">
        <v>0</v>
      </c>
      <c r="B479">
        <v>1.1960207441678836</v>
      </c>
      <c r="C479">
        <v>-2</v>
      </c>
      <c r="D479">
        <v>1.4</v>
      </c>
      <c r="E479">
        <v>20</v>
      </c>
      <c r="F479">
        <v>-10</v>
      </c>
      <c r="G479">
        <v>0.38419903534316502</v>
      </c>
      <c r="H479">
        <v>0.61580096465683498</v>
      </c>
      <c r="I479">
        <f t="shared" si="43"/>
        <v>35.979809832580635</v>
      </c>
      <c r="J479">
        <f t="shared" si="44"/>
        <v>31.408756296736705</v>
      </c>
      <c r="K479">
        <f t="shared" si="47"/>
        <v>-5.5181341966939002</v>
      </c>
      <c r="L479">
        <f t="shared" si="45"/>
        <v>335.55254474697153</v>
      </c>
      <c r="M479">
        <f t="shared" si="48"/>
        <v>0</v>
      </c>
      <c r="N479" t="str">
        <f t="shared" si="46"/>
        <v>TN</v>
      </c>
    </row>
    <row r="480" spans="1:14" x14ac:dyDescent="0.3">
      <c r="A480">
        <v>1</v>
      </c>
      <c r="B480">
        <v>1.1960207441678836</v>
      </c>
      <c r="C480">
        <v>-2</v>
      </c>
      <c r="D480">
        <v>1.54</v>
      </c>
      <c r="E480">
        <v>70</v>
      </c>
      <c r="F480">
        <v>-50</v>
      </c>
      <c r="G480">
        <v>0.60844334427391233</v>
      </c>
      <c r="H480">
        <v>0.39155665572608767</v>
      </c>
      <c r="I480">
        <f t="shared" si="43"/>
        <v>160.98133731857229</v>
      </c>
      <c r="J480">
        <f t="shared" si="44"/>
        <v>215.2947128015152</v>
      </c>
      <c r="K480">
        <f t="shared" si="47"/>
        <v>13.647945503729076</v>
      </c>
      <c r="L480">
        <f t="shared" si="45"/>
        <v>1405.0632308449074</v>
      </c>
      <c r="M480">
        <f t="shared" si="48"/>
        <v>1</v>
      </c>
      <c r="N480" t="str">
        <f t="shared" si="46"/>
        <v>TP</v>
      </c>
    </row>
    <row r="481" spans="1:14" x14ac:dyDescent="0.3">
      <c r="A481">
        <v>1</v>
      </c>
      <c r="B481">
        <v>1.1960207441678836</v>
      </c>
      <c r="C481">
        <v>-2</v>
      </c>
      <c r="D481">
        <v>1.44</v>
      </c>
      <c r="E481">
        <v>70</v>
      </c>
      <c r="F481">
        <v>-50</v>
      </c>
      <c r="G481">
        <v>0.60844334427391233</v>
      </c>
      <c r="H481">
        <v>0.39155665572608767</v>
      </c>
      <c r="I481">
        <f t="shared" si="43"/>
        <v>160.98133731857229</v>
      </c>
      <c r="J481">
        <f t="shared" si="44"/>
        <v>215.2947128015152</v>
      </c>
      <c r="K481">
        <f t="shared" si="47"/>
        <v>13.647945503729076</v>
      </c>
      <c r="L481">
        <f t="shared" si="45"/>
        <v>1405.0632308449074</v>
      </c>
      <c r="M481">
        <f t="shared" si="48"/>
        <v>1</v>
      </c>
      <c r="N481" t="str">
        <f t="shared" si="46"/>
        <v>TP</v>
      </c>
    </row>
    <row r="482" spans="1:14" x14ac:dyDescent="0.3">
      <c r="A482">
        <v>1</v>
      </c>
      <c r="B482">
        <v>1.1960207441678836</v>
      </c>
      <c r="C482">
        <v>-2</v>
      </c>
      <c r="D482">
        <v>1.42</v>
      </c>
      <c r="E482">
        <v>30</v>
      </c>
      <c r="F482">
        <v>-10</v>
      </c>
      <c r="G482">
        <v>0.38419903534316502</v>
      </c>
      <c r="H482">
        <v>0.61580096465683498</v>
      </c>
      <c r="I482">
        <f t="shared" si="43"/>
        <v>58.434275299017848</v>
      </c>
      <c r="J482">
        <f t="shared" si="44"/>
        <v>31.408756296736705</v>
      </c>
      <c r="K482">
        <f t="shared" si="47"/>
        <v>3.1088497746576884</v>
      </c>
      <c r="L482">
        <f t="shared" si="45"/>
        <v>726.03719298280453</v>
      </c>
      <c r="M482">
        <f t="shared" si="48"/>
        <v>1</v>
      </c>
      <c r="N482" t="str">
        <f t="shared" si="46"/>
        <v>TP</v>
      </c>
    </row>
    <row r="483" spans="1:14" x14ac:dyDescent="0.3">
      <c r="A483">
        <v>0</v>
      </c>
      <c r="B483">
        <v>1.1960207441678836</v>
      </c>
      <c r="C483">
        <v>-2</v>
      </c>
      <c r="D483">
        <v>1.42</v>
      </c>
      <c r="E483">
        <v>80</v>
      </c>
      <c r="F483">
        <v>-90</v>
      </c>
      <c r="G483">
        <v>0.60844334427391233</v>
      </c>
      <c r="H483">
        <v>0.39155665572608767</v>
      </c>
      <c r="I483">
        <f t="shared" si="43"/>
        <v>188.85787660819494</v>
      </c>
      <c r="J483">
        <f t="shared" si="44"/>
        <v>434.85510823313615</v>
      </c>
      <c r="K483">
        <f t="shared" si="47"/>
        <v>-55.361093869212681</v>
      </c>
      <c r="L483">
        <f t="shared" si="45"/>
        <v>993.81719533156456</v>
      </c>
      <c r="M483">
        <f t="shared" si="48"/>
        <v>0</v>
      </c>
      <c r="N483" t="str">
        <f t="shared" si="46"/>
        <v>TN</v>
      </c>
    </row>
    <row r="484" spans="1:14" x14ac:dyDescent="0.3">
      <c r="A484">
        <v>0</v>
      </c>
      <c r="B484">
        <v>1.1960207441678836</v>
      </c>
      <c r="C484">
        <v>-2</v>
      </c>
      <c r="D484">
        <v>1.42</v>
      </c>
      <c r="E484">
        <v>60</v>
      </c>
      <c r="F484">
        <v>-50</v>
      </c>
      <c r="G484">
        <v>0.38419903534316502</v>
      </c>
      <c r="H484">
        <v>0.61580096465683498</v>
      </c>
      <c r="I484">
        <f t="shared" si="43"/>
        <v>133.87694139177151</v>
      </c>
      <c r="J484">
        <f t="shared" si="44"/>
        <v>215.2947128015152</v>
      </c>
      <c r="K484">
        <f t="shared" si="47"/>
        <v>-81.14330009127724</v>
      </c>
      <c r="L484">
        <f t="shared" si="45"/>
        <v>3284.1005612285671</v>
      </c>
      <c r="M484">
        <f t="shared" si="48"/>
        <v>0</v>
      </c>
      <c r="N484" t="str">
        <f t="shared" si="46"/>
        <v>TN</v>
      </c>
    </row>
    <row r="485" spans="1:14" x14ac:dyDescent="0.3">
      <c r="A485">
        <v>1</v>
      </c>
      <c r="B485">
        <v>1.1960207441678836</v>
      </c>
      <c r="C485">
        <v>-2</v>
      </c>
      <c r="D485">
        <v>1.32</v>
      </c>
      <c r="E485">
        <v>70</v>
      </c>
      <c r="F485">
        <v>-50</v>
      </c>
      <c r="G485">
        <v>0.38419903534316502</v>
      </c>
      <c r="H485">
        <v>0.61580096465683498</v>
      </c>
      <c r="I485">
        <f t="shared" si="43"/>
        <v>160.98133731857229</v>
      </c>
      <c r="J485">
        <f t="shared" si="44"/>
        <v>215.2947128015152</v>
      </c>
      <c r="K485">
        <f t="shared" si="47"/>
        <v>-70.729817322641168</v>
      </c>
      <c r="L485">
        <f t="shared" si="45"/>
        <v>2199.0087601096538</v>
      </c>
      <c r="M485">
        <f t="shared" si="48"/>
        <v>0</v>
      </c>
      <c r="N485" t="str">
        <f t="shared" si="46"/>
        <v>FP</v>
      </c>
    </row>
    <row r="486" spans="1:14" x14ac:dyDescent="0.3">
      <c r="A486">
        <v>0</v>
      </c>
      <c r="B486">
        <v>1.1960207441678836</v>
      </c>
      <c r="C486">
        <v>-2</v>
      </c>
      <c r="D486">
        <v>1.32</v>
      </c>
      <c r="E486">
        <v>90</v>
      </c>
      <c r="F486">
        <v>-90</v>
      </c>
      <c r="G486">
        <v>0.60844334427391233</v>
      </c>
      <c r="H486">
        <v>0.39155665572608767</v>
      </c>
      <c r="I486">
        <f t="shared" si="43"/>
        <v>217.42755411656807</v>
      </c>
      <c r="J486">
        <f t="shared" si="44"/>
        <v>434.85510823313615</v>
      </c>
      <c r="K486">
        <f t="shared" si="47"/>
        <v>-37.978063741190965</v>
      </c>
      <c r="L486">
        <f t="shared" si="45"/>
        <v>199.99153035934455</v>
      </c>
      <c r="M486">
        <f t="shared" si="48"/>
        <v>0</v>
      </c>
      <c r="N486" t="str">
        <f t="shared" si="46"/>
        <v>TN</v>
      </c>
    </row>
    <row r="487" spans="1:14" x14ac:dyDescent="0.3">
      <c r="A487">
        <v>0</v>
      </c>
      <c r="B487">
        <v>1.1960207441678836</v>
      </c>
      <c r="C487">
        <v>-2</v>
      </c>
      <c r="D487">
        <v>1.32</v>
      </c>
      <c r="E487">
        <v>50</v>
      </c>
      <c r="F487">
        <v>-50</v>
      </c>
      <c r="G487">
        <v>0.60844334427391233</v>
      </c>
      <c r="H487">
        <v>0.39155665572608767</v>
      </c>
      <c r="I487">
        <f t="shared" si="43"/>
        <v>107.6473564007576</v>
      </c>
      <c r="J487">
        <f t="shared" si="44"/>
        <v>215.2947128015152</v>
      </c>
      <c r="K487">
        <f t="shared" si="47"/>
        <v>-18.802760209347113</v>
      </c>
      <c r="L487">
        <f t="shared" si="45"/>
        <v>25.335793647074738</v>
      </c>
      <c r="M487">
        <f t="shared" si="48"/>
        <v>0</v>
      </c>
      <c r="N487" t="str">
        <f t="shared" si="46"/>
        <v>TN</v>
      </c>
    </row>
    <row r="488" spans="1:14" x14ac:dyDescent="0.3">
      <c r="A488">
        <v>1</v>
      </c>
      <c r="B488">
        <v>1.1960207441678836</v>
      </c>
      <c r="C488">
        <v>-2</v>
      </c>
      <c r="D488">
        <v>1.44</v>
      </c>
      <c r="E488">
        <v>60</v>
      </c>
      <c r="F488">
        <v>-50</v>
      </c>
      <c r="G488">
        <v>0.38419903534316502</v>
      </c>
      <c r="H488">
        <v>0.61580096465683498</v>
      </c>
      <c r="I488">
        <f t="shared" si="43"/>
        <v>133.87694139177151</v>
      </c>
      <c r="J488">
        <f t="shared" si="44"/>
        <v>215.2947128015152</v>
      </c>
      <c r="K488">
        <f t="shared" si="47"/>
        <v>-81.14330009127724</v>
      </c>
      <c r="L488">
        <f t="shared" si="45"/>
        <v>3284.1005612285671</v>
      </c>
      <c r="M488">
        <f t="shared" si="48"/>
        <v>0</v>
      </c>
      <c r="N488" t="str">
        <f t="shared" si="46"/>
        <v>FP</v>
      </c>
    </row>
    <row r="489" spans="1:14" x14ac:dyDescent="0.3">
      <c r="A489">
        <v>0</v>
      </c>
      <c r="B489">
        <v>1.1960207441678836</v>
      </c>
      <c r="C489">
        <v>-2</v>
      </c>
      <c r="D489">
        <v>1.44</v>
      </c>
      <c r="E489">
        <v>100</v>
      </c>
      <c r="F489">
        <v>-90</v>
      </c>
      <c r="G489">
        <v>0.60844334427391233</v>
      </c>
      <c r="H489">
        <v>0.39155665572608767</v>
      </c>
      <c r="I489">
        <f t="shared" si="43"/>
        <v>246.6274930269494</v>
      </c>
      <c r="J489">
        <f t="shared" si="44"/>
        <v>434.85510823313615</v>
      </c>
      <c r="K489">
        <f t="shared" si="47"/>
        <v>-20.211555257964619</v>
      </c>
      <c r="L489">
        <f t="shared" si="45"/>
        <v>13.138249352581299</v>
      </c>
      <c r="M489">
        <f t="shared" si="48"/>
        <v>0</v>
      </c>
      <c r="N489" t="str">
        <f t="shared" si="46"/>
        <v>TN</v>
      </c>
    </row>
    <row r="490" spans="1:14" x14ac:dyDescent="0.3">
      <c r="A490">
        <v>1</v>
      </c>
      <c r="B490">
        <v>1.1960207441678836</v>
      </c>
      <c r="C490">
        <v>-2</v>
      </c>
      <c r="D490">
        <v>1.42</v>
      </c>
      <c r="E490">
        <v>30</v>
      </c>
      <c r="F490">
        <v>-10</v>
      </c>
      <c r="G490">
        <v>0.38419903534316502</v>
      </c>
      <c r="H490">
        <v>0.61580096465683498</v>
      </c>
      <c r="I490">
        <f t="shared" si="43"/>
        <v>58.434275299017848</v>
      </c>
      <c r="J490">
        <f t="shared" si="44"/>
        <v>31.408756296736705</v>
      </c>
      <c r="K490">
        <f t="shared" si="47"/>
        <v>3.1088497746576884</v>
      </c>
      <c r="L490">
        <f t="shared" si="45"/>
        <v>726.03719298280453</v>
      </c>
      <c r="M490">
        <f t="shared" si="48"/>
        <v>1</v>
      </c>
      <c r="N490" t="str">
        <f t="shared" si="46"/>
        <v>TP</v>
      </c>
    </row>
    <row r="491" spans="1:14" x14ac:dyDescent="0.3">
      <c r="A491">
        <v>0</v>
      </c>
      <c r="B491">
        <v>1.1960207441678836</v>
      </c>
      <c r="C491">
        <v>-2</v>
      </c>
      <c r="D491">
        <v>1.42</v>
      </c>
      <c r="E491">
        <v>0</v>
      </c>
      <c r="F491">
        <v>-10</v>
      </c>
      <c r="G491">
        <v>0.38419903534316502</v>
      </c>
      <c r="H491">
        <v>0.61580096465683498</v>
      </c>
      <c r="I491">
        <f t="shared" si="43"/>
        <v>0</v>
      </c>
      <c r="J491">
        <f t="shared" si="44"/>
        <v>31.408756296736705</v>
      </c>
      <c r="K491">
        <f t="shared" si="47"/>
        <v>-19.341542426201904</v>
      </c>
      <c r="L491">
        <f t="shared" si="45"/>
        <v>20.202194520731155</v>
      </c>
      <c r="M491">
        <f t="shared" si="48"/>
        <v>0</v>
      </c>
      <c r="N491" t="str">
        <f t="shared" si="46"/>
        <v>TN</v>
      </c>
    </row>
    <row r="492" spans="1:14" x14ac:dyDescent="0.3">
      <c r="A492">
        <v>1</v>
      </c>
      <c r="B492">
        <v>1.1960207441678836</v>
      </c>
      <c r="C492">
        <v>-2</v>
      </c>
      <c r="D492">
        <v>1.32</v>
      </c>
      <c r="E492">
        <v>60</v>
      </c>
      <c r="F492">
        <v>-50</v>
      </c>
      <c r="G492">
        <v>0.38419903534316502</v>
      </c>
      <c r="H492">
        <v>0.61580096465683498</v>
      </c>
      <c r="I492">
        <f t="shared" si="43"/>
        <v>133.87694139177151</v>
      </c>
      <c r="J492">
        <f t="shared" si="44"/>
        <v>215.2947128015152</v>
      </c>
      <c r="K492">
        <f t="shared" si="47"/>
        <v>-81.14330009127724</v>
      </c>
      <c r="L492">
        <f t="shared" si="45"/>
        <v>3284.1005612285671</v>
      </c>
      <c r="M492">
        <f t="shared" si="48"/>
        <v>0</v>
      </c>
      <c r="N492" t="str">
        <f t="shared" si="46"/>
        <v>FP</v>
      </c>
    </row>
    <row r="493" spans="1:14" x14ac:dyDescent="0.3">
      <c r="A493">
        <v>1</v>
      </c>
      <c r="B493">
        <v>1.1960207441678836</v>
      </c>
      <c r="C493">
        <v>-2</v>
      </c>
      <c r="D493">
        <v>1.1399999999999999</v>
      </c>
      <c r="E493">
        <v>180</v>
      </c>
      <c r="F493">
        <v>-90</v>
      </c>
      <c r="G493">
        <v>0.38419903534316502</v>
      </c>
      <c r="H493">
        <v>0.61580096465683498</v>
      </c>
      <c r="I493">
        <f t="shared" si="43"/>
        <v>498.1414721148987</v>
      </c>
      <c r="J493">
        <f t="shared" si="44"/>
        <v>434.85510823313615</v>
      </c>
      <c r="K493">
        <f t="shared" si="47"/>
        <v>-76.398722084949412</v>
      </c>
      <c r="L493">
        <f t="shared" si="45"/>
        <v>2762.8158298814014</v>
      </c>
      <c r="M493">
        <f t="shared" si="48"/>
        <v>0</v>
      </c>
      <c r="N493" t="str">
        <f t="shared" si="46"/>
        <v>FP</v>
      </c>
    </row>
    <row r="494" spans="1:14" x14ac:dyDescent="0.3">
      <c r="A494">
        <v>0</v>
      </c>
      <c r="B494">
        <v>1.1960207441678836</v>
      </c>
      <c r="C494">
        <v>-2</v>
      </c>
      <c r="D494">
        <v>1.1399999999999999</v>
      </c>
      <c r="E494">
        <v>0</v>
      </c>
      <c r="F494">
        <v>-10</v>
      </c>
      <c r="G494">
        <v>0.38419903534316502</v>
      </c>
      <c r="H494">
        <v>0.61580096465683498</v>
      </c>
      <c r="I494">
        <f t="shared" si="43"/>
        <v>0</v>
      </c>
      <c r="J494">
        <f t="shared" si="44"/>
        <v>31.408756296736705</v>
      </c>
      <c r="K494">
        <f t="shared" si="47"/>
        <v>-19.341542426201904</v>
      </c>
      <c r="L494">
        <f t="shared" si="45"/>
        <v>20.202194520731155</v>
      </c>
      <c r="M494">
        <f t="shared" si="48"/>
        <v>0</v>
      </c>
      <c r="N494" t="str">
        <f t="shared" si="46"/>
        <v>TN</v>
      </c>
    </row>
    <row r="495" spans="1:14" x14ac:dyDescent="0.3">
      <c r="A495">
        <v>1</v>
      </c>
      <c r="B495">
        <v>1.1960207441678836</v>
      </c>
      <c r="C495">
        <v>-2</v>
      </c>
      <c r="D495">
        <v>0.96</v>
      </c>
      <c r="E495">
        <v>80</v>
      </c>
      <c r="F495">
        <v>-90</v>
      </c>
      <c r="G495">
        <v>0.38419903534316502</v>
      </c>
      <c r="H495">
        <v>0.61580096465683498</v>
      </c>
      <c r="I495">
        <f t="shared" si="43"/>
        <v>188.85787660819494</v>
      </c>
      <c r="J495">
        <f t="shared" si="44"/>
        <v>434.85510823313615</v>
      </c>
      <c r="K495">
        <f t="shared" si="47"/>
        <v>-195.22518112609066</v>
      </c>
      <c r="L495">
        <f t="shared" si="45"/>
        <v>29374.17340185821</v>
      </c>
      <c r="M495">
        <f t="shared" si="48"/>
        <v>0</v>
      </c>
      <c r="N495" t="str">
        <f t="shared" si="46"/>
        <v>FP</v>
      </c>
    </row>
    <row r="496" spans="1:14" x14ac:dyDescent="0.3">
      <c r="A496">
        <v>0</v>
      </c>
      <c r="B496">
        <v>1.1960207441678836</v>
      </c>
      <c r="C496">
        <v>-2</v>
      </c>
      <c r="D496">
        <v>0.96</v>
      </c>
      <c r="E496">
        <v>90</v>
      </c>
      <c r="F496">
        <v>-90</v>
      </c>
      <c r="G496">
        <v>0.38419903534316502</v>
      </c>
      <c r="H496">
        <v>0.61580096465683498</v>
      </c>
      <c r="I496">
        <f t="shared" si="43"/>
        <v>217.42755411656807</v>
      </c>
      <c r="J496">
        <f t="shared" si="44"/>
        <v>434.85510823313615</v>
      </c>
      <c r="K496">
        <f t="shared" si="47"/>
        <v>-184.24873858730837</v>
      </c>
      <c r="L496">
        <f t="shared" si="45"/>
        <v>25732.173691632841</v>
      </c>
      <c r="M496">
        <f t="shared" si="48"/>
        <v>0</v>
      </c>
      <c r="N496" t="str">
        <f t="shared" si="46"/>
        <v>TN</v>
      </c>
    </row>
    <row r="497" spans="1:14" x14ac:dyDescent="0.3">
      <c r="A497">
        <v>0</v>
      </c>
      <c r="B497">
        <v>1.1960207441678836</v>
      </c>
      <c r="C497">
        <v>-2</v>
      </c>
      <c r="D497">
        <v>0.96</v>
      </c>
      <c r="E497">
        <v>100</v>
      </c>
      <c r="F497">
        <v>-90</v>
      </c>
      <c r="G497">
        <v>0.38419903534316502</v>
      </c>
      <c r="H497">
        <v>0.61580096465683498</v>
      </c>
      <c r="I497">
        <f t="shared" si="43"/>
        <v>246.6274930269494</v>
      </c>
      <c r="J497">
        <f t="shared" si="44"/>
        <v>434.85510823313615</v>
      </c>
      <c r="K497">
        <f t="shared" si="47"/>
        <v>-173.0301502258605</v>
      </c>
      <c r="L497">
        <f t="shared" si="45"/>
        <v>22258.826558144861</v>
      </c>
      <c r="M497">
        <f t="shared" si="48"/>
        <v>0</v>
      </c>
      <c r="N497" t="str">
        <f t="shared" si="46"/>
        <v>TN</v>
      </c>
    </row>
    <row r="498" spans="1:14" x14ac:dyDescent="0.3">
      <c r="A498">
        <v>0</v>
      </c>
      <c r="B498">
        <v>1.1960207441678836</v>
      </c>
      <c r="C498">
        <v>-2</v>
      </c>
      <c r="D498">
        <v>0.96</v>
      </c>
      <c r="E498">
        <v>100</v>
      </c>
      <c r="F498">
        <v>-90</v>
      </c>
      <c r="G498">
        <v>0.38419903534316502</v>
      </c>
      <c r="H498">
        <v>0.61580096465683498</v>
      </c>
      <c r="I498">
        <f t="shared" si="43"/>
        <v>246.6274930269494</v>
      </c>
      <c r="J498">
        <f t="shared" si="44"/>
        <v>434.85510823313615</v>
      </c>
      <c r="K498">
        <f t="shared" si="47"/>
        <v>-173.0301502258605</v>
      </c>
      <c r="L498">
        <f t="shared" si="45"/>
        <v>22258.826558144861</v>
      </c>
      <c r="M498">
        <f t="shared" si="48"/>
        <v>0</v>
      </c>
      <c r="N498" t="str">
        <f t="shared" si="46"/>
        <v>TN</v>
      </c>
    </row>
    <row r="499" spans="1:14" x14ac:dyDescent="0.3">
      <c r="A499">
        <v>1</v>
      </c>
      <c r="B499">
        <v>1.1960207441678836</v>
      </c>
      <c r="C499">
        <v>-2</v>
      </c>
      <c r="D499">
        <v>0.98</v>
      </c>
      <c r="E499">
        <v>10</v>
      </c>
      <c r="F499">
        <v>-10</v>
      </c>
      <c r="G499">
        <v>0.60844334427391233</v>
      </c>
      <c r="H499">
        <v>0.39155665572608767</v>
      </c>
      <c r="I499">
        <f t="shared" si="43"/>
        <v>15.704378148368352</v>
      </c>
      <c r="J499">
        <f t="shared" si="44"/>
        <v>31.408756296736705</v>
      </c>
      <c r="K499">
        <f t="shared" si="47"/>
        <v>-2.7430832157305307</v>
      </c>
      <c r="L499">
        <f t="shared" si="45"/>
        <v>444.92073865080374</v>
      </c>
      <c r="M499">
        <f t="shared" si="48"/>
        <v>0</v>
      </c>
      <c r="N499" t="str">
        <f t="shared" si="46"/>
        <v>FP</v>
      </c>
    </row>
    <row r="500" spans="1:14" x14ac:dyDescent="0.3">
      <c r="A500">
        <v>1</v>
      </c>
      <c r="B500">
        <v>1.1960207441678836</v>
      </c>
      <c r="C500">
        <v>-2</v>
      </c>
      <c r="D500">
        <v>0.8</v>
      </c>
      <c r="E500">
        <v>180</v>
      </c>
      <c r="F500">
        <v>-90</v>
      </c>
      <c r="G500">
        <v>0.38419903534316502</v>
      </c>
      <c r="H500">
        <v>0.61580096465683498</v>
      </c>
      <c r="I500">
        <f t="shared" si="43"/>
        <v>498.1414721148987</v>
      </c>
      <c r="J500">
        <f t="shared" si="44"/>
        <v>434.85510823313615</v>
      </c>
      <c r="K500">
        <f t="shared" si="47"/>
        <v>-76.398722084949412</v>
      </c>
      <c r="L500">
        <f t="shared" si="45"/>
        <v>2762.8158298814014</v>
      </c>
      <c r="M500">
        <f t="shared" si="48"/>
        <v>0</v>
      </c>
      <c r="N500" t="str">
        <f t="shared" si="46"/>
        <v>FP</v>
      </c>
    </row>
    <row r="501" spans="1:14" x14ac:dyDescent="0.3">
      <c r="A501">
        <v>1</v>
      </c>
      <c r="B501">
        <v>1.1960207441678836</v>
      </c>
      <c r="C501">
        <v>-2</v>
      </c>
      <c r="D501">
        <v>0.86</v>
      </c>
      <c r="E501">
        <v>30</v>
      </c>
      <c r="F501">
        <v>-10</v>
      </c>
      <c r="G501">
        <v>0.38419903534316502</v>
      </c>
      <c r="H501">
        <v>0.61580096465683498</v>
      </c>
      <c r="I501">
        <f t="shared" si="43"/>
        <v>58.434275299017848</v>
      </c>
      <c r="J501">
        <f t="shared" si="44"/>
        <v>31.408756296736705</v>
      </c>
      <c r="K501">
        <f t="shared" si="47"/>
        <v>3.1088497746576884</v>
      </c>
      <c r="L501">
        <f t="shared" si="45"/>
        <v>726.03719298280453</v>
      </c>
      <c r="M501">
        <f t="shared" si="48"/>
        <v>1</v>
      </c>
      <c r="N501" t="str">
        <f t="shared" si="46"/>
        <v>TP</v>
      </c>
    </row>
    <row r="502" spans="1:14" x14ac:dyDescent="0.3">
      <c r="A502">
        <v>1</v>
      </c>
      <c r="B502">
        <v>1.1960207441678836</v>
      </c>
      <c r="C502">
        <v>-2</v>
      </c>
      <c r="D502">
        <v>0.68</v>
      </c>
      <c r="E502">
        <v>100</v>
      </c>
      <c r="F502">
        <v>-90</v>
      </c>
      <c r="G502">
        <v>0.38419903534316502</v>
      </c>
      <c r="H502">
        <v>0.61580096465683498</v>
      </c>
      <c r="I502">
        <f t="shared" si="43"/>
        <v>246.6274930269494</v>
      </c>
      <c r="J502">
        <f t="shared" si="44"/>
        <v>434.85510823313615</v>
      </c>
      <c r="K502">
        <f t="shared" si="47"/>
        <v>-173.0301502258605</v>
      </c>
      <c r="L502">
        <f t="shared" si="45"/>
        <v>22258.826558144861</v>
      </c>
      <c r="M502">
        <f t="shared" si="48"/>
        <v>0</v>
      </c>
      <c r="N502" t="str">
        <f t="shared" si="46"/>
        <v>FP</v>
      </c>
    </row>
    <row r="503" spans="1:14" x14ac:dyDescent="0.3">
      <c r="A503">
        <v>1</v>
      </c>
      <c r="B503">
        <v>1.1960207441678836</v>
      </c>
      <c r="C503">
        <v>-2</v>
      </c>
      <c r="D503">
        <v>0.74</v>
      </c>
      <c r="E503">
        <v>30</v>
      </c>
      <c r="F503">
        <v>-10</v>
      </c>
      <c r="G503">
        <v>0.38419903534316502</v>
      </c>
      <c r="H503">
        <v>0.61580096465683498</v>
      </c>
      <c r="I503">
        <f t="shared" si="43"/>
        <v>58.434275299017848</v>
      </c>
      <c r="J503">
        <f t="shared" si="44"/>
        <v>31.408756296736705</v>
      </c>
      <c r="K503">
        <f t="shared" si="47"/>
        <v>3.1088497746576884</v>
      </c>
      <c r="L503">
        <f t="shared" si="45"/>
        <v>726.03719298280453</v>
      </c>
      <c r="M503">
        <f t="shared" si="48"/>
        <v>1</v>
      </c>
      <c r="N503" t="str">
        <f t="shared" si="46"/>
        <v>TP</v>
      </c>
    </row>
    <row r="504" spans="1:14" x14ac:dyDescent="0.3">
      <c r="A504">
        <v>1</v>
      </c>
      <c r="B504">
        <v>1.1960207441678836</v>
      </c>
      <c r="C504">
        <v>-2</v>
      </c>
      <c r="D504">
        <v>0.56000000000000005</v>
      </c>
      <c r="E504">
        <v>180</v>
      </c>
      <c r="F504">
        <v>-90</v>
      </c>
      <c r="G504">
        <v>0.56330583577691229</v>
      </c>
      <c r="H504">
        <v>0.43669416422308771</v>
      </c>
      <c r="I504">
        <f t="shared" si="43"/>
        <v>498.1414721148987</v>
      </c>
      <c r="J504">
        <f t="shared" si="44"/>
        <v>434.85510823313615</v>
      </c>
      <c r="K504">
        <f t="shared" si="47"/>
        <v>90.70731023681472</v>
      </c>
      <c r="L504">
        <f t="shared" si="45"/>
        <v>13120.222052762248</v>
      </c>
      <c r="M504">
        <f t="shared" si="48"/>
        <v>1</v>
      </c>
      <c r="N504" t="str">
        <f t="shared" si="46"/>
        <v>TP</v>
      </c>
    </row>
    <row r="505" spans="1:14" x14ac:dyDescent="0.3">
      <c r="A505">
        <v>0</v>
      </c>
      <c r="B505">
        <v>1.1960207441678836</v>
      </c>
      <c r="C505">
        <v>-2</v>
      </c>
      <c r="D505">
        <v>0.56000000000000005</v>
      </c>
      <c r="E505">
        <v>0</v>
      </c>
      <c r="F505">
        <v>-10</v>
      </c>
      <c r="G505">
        <v>0.38419903534316502</v>
      </c>
      <c r="H505">
        <v>0.61580096465683498</v>
      </c>
      <c r="I505">
        <f t="shared" si="43"/>
        <v>0</v>
      </c>
      <c r="J505">
        <f t="shared" si="44"/>
        <v>31.408756296736705</v>
      </c>
      <c r="K505">
        <f t="shared" si="47"/>
        <v>-19.341542426201904</v>
      </c>
      <c r="L505">
        <f t="shared" si="45"/>
        <v>20.202194520731155</v>
      </c>
      <c r="M505">
        <f t="shared" si="48"/>
        <v>0</v>
      </c>
      <c r="N505" t="str">
        <f t="shared" si="46"/>
        <v>TN</v>
      </c>
    </row>
    <row r="506" spans="1:14" x14ac:dyDescent="0.3">
      <c r="A506">
        <v>0</v>
      </c>
      <c r="B506">
        <v>1</v>
      </c>
      <c r="C506">
        <v>-1.4</v>
      </c>
      <c r="D506">
        <v>1</v>
      </c>
      <c r="E506">
        <v>40</v>
      </c>
      <c r="F506">
        <v>-50</v>
      </c>
      <c r="G506">
        <v>0.60844334427391233</v>
      </c>
      <c r="H506">
        <v>0.39155665572608767</v>
      </c>
      <c r="I506">
        <f t="shared" si="43"/>
        <v>40</v>
      </c>
      <c r="J506">
        <f t="shared" si="44"/>
        <v>70</v>
      </c>
      <c r="K506">
        <f t="shared" si="47"/>
        <v>-3.0712321298696423</v>
      </c>
      <c r="L506">
        <f t="shared" si="45"/>
        <v>431.18503553093223</v>
      </c>
      <c r="M506">
        <f t="shared" si="48"/>
        <v>0</v>
      </c>
      <c r="N506" t="str">
        <f t="shared" si="46"/>
        <v>TN</v>
      </c>
    </row>
    <row r="507" spans="1:14" x14ac:dyDescent="0.3">
      <c r="A507">
        <v>1</v>
      </c>
      <c r="B507">
        <v>1</v>
      </c>
      <c r="C507">
        <v>-1.4</v>
      </c>
      <c r="D507">
        <v>0.5</v>
      </c>
      <c r="E507">
        <v>60</v>
      </c>
      <c r="F507">
        <v>-50</v>
      </c>
      <c r="G507">
        <v>0.38419903534316502</v>
      </c>
      <c r="H507">
        <v>0.61580096465683498</v>
      </c>
      <c r="I507">
        <f t="shared" si="43"/>
        <v>60</v>
      </c>
      <c r="J507">
        <f t="shared" si="44"/>
        <v>70</v>
      </c>
      <c r="K507">
        <f t="shared" si="47"/>
        <v>-20.054125405388547</v>
      </c>
      <c r="L507">
        <f t="shared" si="45"/>
        <v>14.304296765763297</v>
      </c>
      <c r="M507">
        <f t="shared" si="48"/>
        <v>0</v>
      </c>
      <c r="N507" t="str">
        <f t="shared" si="46"/>
        <v>FP</v>
      </c>
    </row>
    <row r="508" spans="1:14" x14ac:dyDescent="0.3">
      <c r="A508">
        <v>1</v>
      </c>
      <c r="B508">
        <v>1</v>
      </c>
      <c r="C508">
        <v>-1.4</v>
      </c>
      <c r="D508">
        <v>0.4</v>
      </c>
      <c r="E508">
        <v>10</v>
      </c>
      <c r="F508">
        <v>-10</v>
      </c>
      <c r="G508">
        <v>0.60844334427391233</v>
      </c>
      <c r="H508">
        <v>0.39155665572608767</v>
      </c>
      <c r="I508">
        <f t="shared" si="43"/>
        <v>10</v>
      </c>
      <c r="J508">
        <f t="shared" si="44"/>
        <v>14</v>
      </c>
      <c r="K508">
        <f t="shared" si="47"/>
        <v>0.60264026257389602</v>
      </c>
      <c r="L508">
        <f t="shared" si="45"/>
        <v>597.25826082302672</v>
      </c>
      <c r="M508">
        <f t="shared" si="48"/>
        <v>1</v>
      </c>
      <c r="N508" t="str">
        <f t="shared" si="46"/>
        <v>TP</v>
      </c>
    </row>
    <row r="509" spans="1:14" x14ac:dyDescent="0.3">
      <c r="A509">
        <v>1</v>
      </c>
      <c r="B509">
        <v>1</v>
      </c>
      <c r="C509">
        <v>-1.4</v>
      </c>
      <c r="D509">
        <v>1.3</v>
      </c>
      <c r="E509">
        <v>90</v>
      </c>
      <c r="F509">
        <v>-90</v>
      </c>
      <c r="G509">
        <v>0.60844334427391233</v>
      </c>
      <c r="H509">
        <v>0.39155665572608767</v>
      </c>
      <c r="I509">
        <f t="shared" si="43"/>
        <v>90</v>
      </c>
      <c r="J509">
        <f t="shared" si="44"/>
        <v>125.99999999999999</v>
      </c>
      <c r="K509">
        <f t="shared" si="47"/>
        <v>5.4237623631650749</v>
      </c>
      <c r="L509">
        <f t="shared" si="45"/>
        <v>856.14701075124901</v>
      </c>
      <c r="M509">
        <f t="shared" si="48"/>
        <v>1</v>
      </c>
      <c r="N509" t="str">
        <f t="shared" si="46"/>
        <v>TP</v>
      </c>
    </row>
    <row r="510" spans="1:14" x14ac:dyDescent="0.3">
      <c r="A510">
        <v>0</v>
      </c>
      <c r="B510">
        <v>1</v>
      </c>
      <c r="C510">
        <v>-1.4</v>
      </c>
      <c r="D510">
        <v>1.3</v>
      </c>
      <c r="E510">
        <v>40</v>
      </c>
      <c r="F510">
        <v>-50</v>
      </c>
      <c r="G510">
        <v>0.60844334427391233</v>
      </c>
      <c r="H510">
        <v>0.39155665572608767</v>
      </c>
      <c r="I510">
        <f t="shared" si="43"/>
        <v>40</v>
      </c>
      <c r="J510">
        <f t="shared" si="44"/>
        <v>70</v>
      </c>
      <c r="K510">
        <f t="shared" si="47"/>
        <v>-3.0712321298696423</v>
      </c>
      <c r="L510">
        <f t="shared" si="45"/>
        <v>431.18503553093223</v>
      </c>
      <c r="M510">
        <f t="shared" si="48"/>
        <v>0</v>
      </c>
      <c r="N510" t="str">
        <f t="shared" si="46"/>
        <v>TN</v>
      </c>
    </row>
    <row r="511" spans="1:14" x14ac:dyDescent="0.3">
      <c r="A511">
        <v>1</v>
      </c>
      <c r="B511">
        <v>1</v>
      </c>
      <c r="C511">
        <v>-1.4</v>
      </c>
      <c r="D511">
        <v>2.2000000000000002</v>
      </c>
      <c r="E511">
        <v>90</v>
      </c>
      <c r="F511">
        <v>-90</v>
      </c>
      <c r="G511">
        <v>0.38419903534316502</v>
      </c>
      <c r="H511">
        <v>0.61580096465683498</v>
      </c>
      <c r="I511">
        <f t="shared" si="43"/>
        <v>90</v>
      </c>
      <c r="J511">
        <f t="shared" si="44"/>
        <v>125.99999999999999</v>
      </c>
      <c r="K511">
        <f t="shared" si="47"/>
        <v>-43.013008365876345</v>
      </c>
      <c r="L511">
        <f t="shared" si="45"/>
        <v>367.74892178332135</v>
      </c>
      <c r="M511">
        <f t="shared" si="48"/>
        <v>0</v>
      </c>
      <c r="N511" t="str">
        <f t="shared" si="46"/>
        <v>FP</v>
      </c>
    </row>
    <row r="512" spans="1:14" x14ac:dyDescent="0.3">
      <c r="A512">
        <v>0</v>
      </c>
      <c r="B512">
        <v>1</v>
      </c>
      <c r="C512">
        <v>-1.4</v>
      </c>
      <c r="D512">
        <v>2.2000000000000002</v>
      </c>
      <c r="E512">
        <v>0</v>
      </c>
      <c r="F512">
        <v>-10</v>
      </c>
      <c r="G512">
        <v>0.38419903534316502</v>
      </c>
      <c r="H512">
        <v>0.61580096465683498</v>
      </c>
      <c r="I512">
        <f t="shared" si="43"/>
        <v>0</v>
      </c>
      <c r="J512">
        <f t="shared" si="44"/>
        <v>14</v>
      </c>
      <c r="K512">
        <f t="shared" si="47"/>
        <v>-8.6212135051956906</v>
      </c>
      <c r="L512">
        <f t="shared" si="45"/>
        <v>231.49665292060408</v>
      </c>
      <c r="M512">
        <f t="shared" si="48"/>
        <v>0</v>
      </c>
      <c r="N512" t="str">
        <f t="shared" si="46"/>
        <v>TN</v>
      </c>
    </row>
    <row r="513" spans="1:14" x14ac:dyDescent="0.3">
      <c r="A513">
        <v>1</v>
      </c>
      <c r="B513">
        <v>1</v>
      </c>
      <c r="C513">
        <v>-1.4</v>
      </c>
      <c r="D513">
        <v>2.9</v>
      </c>
      <c r="E513">
        <v>70</v>
      </c>
      <c r="F513">
        <v>-50</v>
      </c>
      <c r="G513">
        <v>0.38419903534316502</v>
      </c>
      <c r="H513">
        <v>0.61580096465683498</v>
      </c>
      <c r="I513">
        <f t="shared" si="43"/>
        <v>70</v>
      </c>
      <c r="J513">
        <f t="shared" si="44"/>
        <v>70</v>
      </c>
      <c r="K513">
        <f t="shared" si="47"/>
        <v>-16.212135051956896</v>
      </c>
      <c r="L513">
        <f t="shared" si="45"/>
        <v>58.126786687808377</v>
      </c>
      <c r="M513">
        <f t="shared" si="48"/>
        <v>0</v>
      </c>
      <c r="N513" t="str">
        <f t="shared" si="46"/>
        <v>FP</v>
      </c>
    </row>
    <row r="514" spans="1:14" x14ac:dyDescent="0.3">
      <c r="A514">
        <v>1</v>
      </c>
      <c r="B514">
        <v>1</v>
      </c>
      <c r="C514">
        <v>-1.4</v>
      </c>
      <c r="D514">
        <v>2.4</v>
      </c>
      <c r="E514">
        <v>60</v>
      </c>
      <c r="F514">
        <v>-50</v>
      </c>
      <c r="G514">
        <v>0.38419903534316502</v>
      </c>
      <c r="H514">
        <v>0.61580096465683498</v>
      </c>
      <c r="I514">
        <f t="shared" ref="I514:I577" si="49">E514^B514</f>
        <v>60</v>
      </c>
      <c r="J514">
        <f t="shared" ref="J514:J577" si="50">-C514*-F514^B514</f>
        <v>70</v>
      </c>
      <c r="K514">
        <f t="shared" si="47"/>
        <v>-20.054125405388547</v>
      </c>
      <c r="L514">
        <f t="shared" ref="L514:L577" si="51">(K514-$P$4)^2</f>
        <v>14.304296765763297</v>
      </c>
      <c r="M514">
        <f t="shared" si="48"/>
        <v>0</v>
      </c>
      <c r="N514" t="str">
        <f t="shared" ref="N514:N577" si="52">IF(AND(A514=1,M514=1),"TP",IF(AND(A514=0,M514=0),"TN",IF(A514&gt;M514,"FP","FN")))</f>
        <v>FP</v>
      </c>
    </row>
    <row r="515" spans="1:14" x14ac:dyDescent="0.3">
      <c r="A515">
        <v>1</v>
      </c>
      <c r="B515">
        <v>1</v>
      </c>
      <c r="C515">
        <v>-1.4</v>
      </c>
      <c r="D515">
        <v>3.4</v>
      </c>
      <c r="E515">
        <v>100</v>
      </c>
      <c r="F515">
        <v>-90</v>
      </c>
      <c r="G515">
        <v>0.38419903534316502</v>
      </c>
      <c r="H515">
        <v>0.61580096465683498</v>
      </c>
      <c r="I515">
        <f t="shared" si="49"/>
        <v>100</v>
      </c>
      <c r="J515">
        <f t="shared" si="50"/>
        <v>125.99999999999999</v>
      </c>
      <c r="K515">
        <f t="shared" ref="K515:K578" si="53">G515*I515-H515*J515</f>
        <v>-39.171018012444691</v>
      </c>
      <c r="L515">
        <f t="shared" si="51"/>
        <v>235.15579798584545</v>
      </c>
      <c r="M515">
        <f t="shared" ref="M515:M578" si="54">IF(K515&gt;=0,1,0)</f>
        <v>0</v>
      </c>
      <c r="N515" t="str">
        <f t="shared" si="52"/>
        <v>FP</v>
      </c>
    </row>
    <row r="516" spans="1:14" x14ac:dyDescent="0.3">
      <c r="A516">
        <v>1</v>
      </c>
      <c r="B516">
        <v>1</v>
      </c>
      <c r="C516">
        <v>-1.4</v>
      </c>
      <c r="D516">
        <v>3.4</v>
      </c>
      <c r="E516">
        <v>10</v>
      </c>
      <c r="F516">
        <v>0</v>
      </c>
      <c r="G516">
        <v>0.42913429896650213</v>
      </c>
      <c r="H516">
        <v>0.57086570103349787</v>
      </c>
      <c r="I516">
        <f t="shared" si="49"/>
        <v>10</v>
      </c>
      <c r="J516">
        <f t="shared" si="50"/>
        <v>0</v>
      </c>
      <c r="K516">
        <f t="shared" si="53"/>
        <v>4.2913429896650213</v>
      </c>
      <c r="L516">
        <f t="shared" si="51"/>
        <v>791.16022545659018</v>
      </c>
      <c r="M516">
        <f t="shared" si="54"/>
        <v>1</v>
      </c>
      <c r="N516" t="str">
        <f t="shared" si="52"/>
        <v>TP</v>
      </c>
    </row>
    <row r="517" spans="1:14" x14ac:dyDescent="0.3">
      <c r="A517">
        <v>1</v>
      </c>
      <c r="B517">
        <v>1</v>
      </c>
      <c r="C517">
        <v>-1.4</v>
      </c>
      <c r="D517">
        <v>5.2</v>
      </c>
      <c r="E517">
        <v>180</v>
      </c>
      <c r="F517">
        <v>-90</v>
      </c>
      <c r="G517">
        <v>0.56330583577691229</v>
      </c>
      <c r="H517">
        <v>0.43669416422308771</v>
      </c>
      <c r="I517">
        <f t="shared" si="49"/>
        <v>180</v>
      </c>
      <c r="J517">
        <f t="shared" si="50"/>
        <v>125.99999999999999</v>
      </c>
      <c r="K517">
        <f t="shared" si="53"/>
        <v>46.371585747735168</v>
      </c>
      <c r="L517">
        <f t="shared" si="51"/>
        <v>4929.1370505276136</v>
      </c>
      <c r="M517">
        <f t="shared" si="54"/>
        <v>1</v>
      </c>
      <c r="N517" t="str">
        <f t="shared" si="52"/>
        <v>TP</v>
      </c>
    </row>
    <row r="518" spans="1:14" x14ac:dyDescent="0.3">
      <c r="A518">
        <v>1</v>
      </c>
      <c r="B518">
        <v>1</v>
      </c>
      <c r="C518">
        <v>-1.4</v>
      </c>
      <c r="D518">
        <v>5.0999999999999996</v>
      </c>
      <c r="E518">
        <v>20</v>
      </c>
      <c r="F518">
        <v>-10</v>
      </c>
      <c r="G518">
        <v>0.38419903534316502</v>
      </c>
      <c r="H518">
        <v>0.61580096465683498</v>
      </c>
      <c r="I518">
        <f t="shared" si="49"/>
        <v>20</v>
      </c>
      <c r="J518">
        <f t="shared" si="50"/>
        <v>14</v>
      </c>
      <c r="K518">
        <f t="shared" si="53"/>
        <v>-0.93723279833239026</v>
      </c>
      <c r="L518">
        <f t="shared" si="51"/>
        <v>524.36396144511752</v>
      </c>
      <c r="M518">
        <f t="shared" si="54"/>
        <v>0</v>
      </c>
      <c r="N518" t="str">
        <f t="shared" si="52"/>
        <v>FP</v>
      </c>
    </row>
    <row r="519" spans="1:14" x14ac:dyDescent="0.3">
      <c r="A519">
        <v>1</v>
      </c>
      <c r="B519">
        <v>1</v>
      </c>
      <c r="C519">
        <v>-1.4</v>
      </c>
      <c r="D519">
        <v>5.3</v>
      </c>
      <c r="E519">
        <v>20</v>
      </c>
      <c r="F519">
        <v>-10</v>
      </c>
      <c r="G519">
        <v>0.38419903534316502</v>
      </c>
      <c r="H519">
        <v>0.61580096465683498</v>
      </c>
      <c r="I519">
        <f t="shared" si="49"/>
        <v>20</v>
      </c>
      <c r="J519">
        <f t="shared" si="50"/>
        <v>14</v>
      </c>
      <c r="K519">
        <f t="shared" si="53"/>
        <v>-0.93723279833239026</v>
      </c>
      <c r="L519">
        <f t="shared" si="51"/>
        <v>524.36396144511752</v>
      </c>
      <c r="M519">
        <f t="shared" si="54"/>
        <v>0</v>
      </c>
      <c r="N519" t="str">
        <f t="shared" si="52"/>
        <v>FP</v>
      </c>
    </row>
    <row r="520" spans="1:14" x14ac:dyDescent="0.3">
      <c r="A520">
        <v>1</v>
      </c>
      <c r="B520">
        <v>1</v>
      </c>
      <c r="C520">
        <v>-1.4</v>
      </c>
      <c r="D520">
        <v>4.8</v>
      </c>
      <c r="E520">
        <v>70</v>
      </c>
      <c r="F520">
        <v>-50</v>
      </c>
      <c r="G520">
        <v>0.60844334427391233</v>
      </c>
      <c r="H520">
        <v>0.39155665572608767</v>
      </c>
      <c r="I520">
        <f t="shared" si="49"/>
        <v>70</v>
      </c>
      <c r="J520">
        <f t="shared" si="50"/>
        <v>70</v>
      </c>
      <c r="K520">
        <f t="shared" si="53"/>
        <v>15.182068198347725</v>
      </c>
      <c r="L520">
        <f t="shared" si="51"/>
        <v>1522.427404482675</v>
      </c>
      <c r="M520">
        <f t="shared" si="54"/>
        <v>1</v>
      </c>
      <c r="N520" t="str">
        <f t="shared" si="52"/>
        <v>TP</v>
      </c>
    </row>
    <row r="521" spans="1:14" x14ac:dyDescent="0.3">
      <c r="A521">
        <v>1</v>
      </c>
      <c r="B521">
        <v>1</v>
      </c>
      <c r="C521">
        <v>-1.4</v>
      </c>
      <c r="D521">
        <v>5.0999999999999996</v>
      </c>
      <c r="E521">
        <v>30</v>
      </c>
      <c r="F521">
        <v>-10</v>
      </c>
      <c r="G521">
        <v>0.38419903534316502</v>
      </c>
      <c r="H521">
        <v>0.61580096465683498</v>
      </c>
      <c r="I521">
        <f t="shared" si="49"/>
        <v>30</v>
      </c>
      <c r="J521">
        <f t="shared" si="50"/>
        <v>14</v>
      </c>
      <c r="K521">
        <f t="shared" si="53"/>
        <v>2.904757555099259</v>
      </c>
      <c r="L521">
        <f t="shared" si="51"/>
        <v>715.08028533495963</v>
      </c>
      <c r="M521">
        <f t="shared" si="54"/>
        <v>1</v>
      </c>
      <c r="N521" t="str">
        <f t="shared" si="52"/>
        <v>TP</v>
      </c>
    </row>
    <row r="522" spans="1:14" x14ac:dyDescent="0.3">
      <c r="A522">
        <v>1</v>
      </c>
      <c r="B522">
        <v>1</v>
      </c>
      <c r="C522">
        <v>-1.4</v>
      </c>
      <c r="D522">
        <v>5.0999999999999996</v>
      </c>
      <c r="E522">
        <v>30</v>
      </c>
      <c r="F522">
        <v>-10</v>
      </c>
      <c r="G522">
        <v>0.38419903534316502</v>
      </c>
      <c r="H522">
        <v>0.61580096465683498</v>
      </c>
      <c r="I522">
        <f t="shared" si="49"/>
        <v>30</v>
      </c>
      <c r="J522">
        <f t="shared" si="50"/>
        <v>14</v>
      </c>
      <c r="K522">
        <f t="shared" si="53"/>
        <v>2.904757555099259</v>
      </c>
      <c r="L522">
        <f t="shared" si="51"/>
        <v>715.08028533495963</v>
      </c>
      <c r="M522">
        <f t="shared" si="54"/>
        <v>1</v>
      </c>
      <c r="N522" t="str">
        <f t="shared" si="52"/>
        <v>TP</v>
      </c>
    </row>
    <row r="523" spans="1:14" x14ac:dyDescent="0.3">
      <c r="A523">
        <v>1</v>
      </c>
      <c r="B523">
        <v>1</v>
      </c>
      <c r="C523">
        <v>-1.4</v>
      </c>
      <c r="D523">
        <v>5.0999999999999996</v>
      </c>
      <c r="E523">
        <v>30</v>
      </c>
      <c r="F523">
        <v>-10</v>
      </c>
      <c r="G523">
        <v>0.38419903534316502</v>
      </c>
      <c r="H523">
        <v>0.61580096465683498</v>
      </c>
      <c r="I523">
        <f t="shared" si="49"/>
        <v>30</v>
      </c>
      <c r="J523">
        <f t="shared" si="50"/>
        <v>14</v>
      </c>
      <c r="K523">
        <f t="shared" si="53"/>
        <v>2.904757555099259</v>
      </c>
      <c r="L523">
        <f t="shared" si="51"/>
        <v>715.08028533495963</v>
      </c>
      <c r="M523">
        <f t="shared" si="54"/>
        <v>1</v>
      </c>
      <c r="N523" t="str">
        <f t="shared" si="52"/>
        <v>TP</v>
      </c>
    </row>
    <row r="524" spans="1:14" x14ac:dyDescent="0.3">
      <c r="A524">
        <v>1</v>
      </c>
      <c r="B524">
        <v>1</v>
      </c>
      <c r="C524">
        <v>-1.4</v>
      </c>
      <c r="D524">
        <v>5.2</v>
      </c>
      <c r="E524">
        <v>10</v>
      </c>
      <c r="F524">
        <v>-10</v>
      </c>
      <c r="G524">
        <v>0.60844334427391233</v>
      </c>
      <c r="H524">
        <v>0.39155665572608767</v>
      </c>
      <c r="I524">
        <f t="shared" si="49"/>
        <v>10</v>
      </c>
      <c r="J524">
        <f t="shared" si="50"/>
        <v>14</v>
      </c>
      <c r="K524">
        <f t="shared" si="53"/>
        <v>0.60264026257389602</v>
      </c>
      <c r="L524">
        <f t="shared" si="51"/>
        <v>597.25826082302672</v>
      </c>
      <c r="M524">
        <f t="shared" si="54"/>
        <v>1</v>
      </c>
      <c r="N524" t="str">
        <f t="shared" si="52"/>
        <v>TP</v>
      </c>
    </row>
    <row r="525" spans="1:14" x14ac:dyDescent="0.3">
      <c r="A525">
        <v>1</v>
      </c>
      <c r="B525">
        <v>1</v>
      </c>
      <c r="C525">
        <v>-1.4</v>
      </c>
      <c r="D525">
        <v>4.3</v>
      </c>
      <c r="E525">
        <v>90</v>
      </c>
      <c r="F525">
        <v>-90</v>
      </c>
      <c r="G525">
        <v>0.60844334427391233</v>
      </c>
      <c r="H525">
        <v>0.39155665572608767</v>
      </c>
      <c r="I525">
        <f t="shared" si="49"/>
        <v>90</v>
      </c>
      <c r="J525">
        <f t="shared" si="50"/>
        <v>125.99999999999999</v>
      </c>
      <c r="K525">
        <f t="shared" si="53"/>
        <v>5.4237623631650749</v>
      </c>
      <c r="L525">
        <f t="shared" si="51"/>
        <v>856.14701075124901</v>
      </c>
      <c r="M525">
        <f t="shared" si="54"/>
        <v>1</v>
      </c>
      <c r="N525" t="str">
        <f t="shared" si="52"/>
        <v>TP</v>
      </c>
    </row>
    <row r="526" spans="1:14" x14ac:dyDescent="0.3">
      <c r="A526">
        <v>1</v>
      </c>
      <c r="B526">
        <v>1</v>
      </c>
      <c r="C526">
        <v>-1.4</v>
      </c>
      <c r="D526">
        <v>6.1</v>
      </c>
      <c r="E526">
        <v>90</v>
      </c>
      <c r="F526">
        <v>-90</v>
      </c>
      <c r="G526">
        <v>0.60844334427391233</v>
      </c>
      <c r="H526">
        <v>0.39155665572608767</v>
      </c>
      <c r="I526">
        <f t="shared" si="49"/>
        <v>90</v>
      </c>
      <c r="J526">
        <f t="shared" si="50"/>
        <v>125.99999999999999</v>
      </c>
      <c r="K526">
        <f t="shared" si="53"/>
        <v>5.4237623631650749</v>
      </c>
      <c r="L526">
        <f t="shared" si="51"/>
        <v>856.14701075124901</v>
      </c>
      <c r="M526">
        <f t="shared" si="54"/>
        <v>1</v>
      </c>
      <c r="N526" t="str">
        <f t="shared" si="52"/>
        <v>TP</v>
      </c>
    </row>
    <row r="527" spans="1:14" x14ac:dyDescent="0.3">
      <c r="A527">
        <v>1</v>
      </c>
      <c r="B527">
        <v>1</v>
      </c>
      <c r="C527">
        <v>-1.4</v>
      </c>
      <c r="D527">
        <v>4.5999999999999996</v>
      </c>
      <c r="E527">
        <v>30</v>
      </c>
      <c r="F527">
        <v>-10</v>
      </c>
      <c r="G527">
        <v>0.38419903534316502</v>
      </c>
      <c r="H527">
        <v>0.61580096465683498</v>
      </c>
      <c r="I527">
        <f t="shared" si="49"/>
        <v>30</v>
      </c>
      <c r="J527">
        <f t="shared" si="50"/>
        <v>14</v>
      </c>
      <c r="K527">
        <f t="shared" si="53"/>
        <v>2.904757555099259</v>
      </c>
      <c r="L527">
        <f t="shared" si="51"/>
        <v>715.08028533495963</v>
      </c>
      <c r="M527">
        <f t="shared" si="54"/>
        <v>1</v>
      </c>
      <c r="N527" t="str">
        <f t="shared" si="52"/>
        <v>TP</v>
      </c>
    </row>
    <row r="528" spans="1:14" x14ac:dyDescent="0.3">
      <c r="A528">
        <v>1</v>
      </c>
      <c r="B528">
        <v>1</v>
      </c>
      <c r="C528">
        <v>-1.4</v>
      </c>
      <c r="D528">
        <v>4.0999999999999996</v>
      </c>
      <c r="E528">
        <v>70</v>
      </c>
      <c r="F528">
        <v>-50</v>
      </c>
      <c r="G528">
        <v>0.60844334427391233</v>
      </c>
      <c r="H528">
        <v>0.39155665572608767</v>
      </c>
      <c r="I528">
        <f t="shared" si="49"/>
        <v>70</v>
      </c>
      <c r="J528">
        <f t="shared" si="50"/>
        <v>70</v>
      </c>
      <c r="K528">
        <f t="shared" si="53"/>
        <v>15.182068198347725</v>
      </c>
      <c r="L528">
        <f t="shared" si="51"/>
        <v>1522.427404482675</v>
      </c>
      <c r="M528">
        <f t="shared" si="54"/>
        <v>1</v>
      </c>
      <c r="N528" t="str">
        <f t="shared" si="52"/>
        <v>TP</v>
      </c>
    </row>
    <row r="529" spans="1:14" x14ac:dyDescent="0.3">
      <c r="A529">
        <v>0</v>
      </c>
      <c r="B529">
        <v>1</v>
      </c>
      <c r="C529">
        <v>-1.4</v>
      </c>
      <c r="D529">
        <v>4.0999999999999996</v>
      </c>
      <c r="E529">
        <v>0</v>
      </c>
      <c r="F529">
        <v>-10</v>
      </c>
      <c r="G529">
        <v>0.38419903534316502</v>
      </c>
      <c r="H529">
        <v>0.61580096465683498</v>
      </c>
      <c r="I529">
        <f t="shared" si="49"/>
        <v>0</v>
      </c>
      <c r="J529">
        <f t="shared" si="50"/>
        <v>14</v>
      </c>
      <c r="K529">
        <f t="shared" si="53"/>
        <v>-8.6212135051956906</v>
      </c>
      <c r="L529">
        <f t="shared" si="51"/>
        <v>231.49665292060408</v>
      </c>
      <c r="M529">
        <f t="shared" si="54"/>
        <v>0</v>
      </c>
      <c r="N529" t="str">
        <f t="shared" si="52"/>
        <v>TN</v>
      </c>
    </row>
    <row r="530" spans="1:14" x14ac:dyDescent="0.3">
      <c r="A530">
        <v>1</v>
      </c>
      <c r="B530">
        <v>1</v>
      </c>
      <c r="C530">
        <v>-1.4</v>
      </c>
      <c r="D530">
        <v>5.0999999999999996</v>
      </c>
      <c r="E530">
        <v>100</v>
      </c>
      <c r="F530">
        <v>-90</v>
      </c>
      <c r="G530">
        <v>0.60844334427391233</v>
      </c>
      <c r="H530">
        <v>0.39155665572608767</v>
      </c>
      <c r="I530">
        <f t="shared" si="49"/>
        <v>100</v>
      </c>
      <c r="J530">
        <f t="shared" si="50"/>
        <v>125.99999999999999</v>
      </c>
      <c r="K530">
        <f t="shared" si="53"/>
        <v>11.508195805904194</v>
      </c>
      <c r="L530">
        <f t="shared" si="51"/>
        <v>1249.2282636088621</v>
      </c>
      <c r="M530">
        <f t="shared" si="54"/>
        <v>1</v>
      </c>
      <c r="N530" t="str">
        <f t="shared" si="52"/>
        <v>TP</v>
      </c>
    </row>
    <row r="531" spans="1:14" x14ac:dyDescent="0.3">
      <c r="A531">
        <v>1</v>
      </c>
      <c r="B531">
        <v>1</v>
      </c>
      <c r="C531">
        <v>-1.4</v>
      </c>
      <c r="D531">
        <v>6.1</v>
      </c>
      <c r="E531">
        <v>100</v>
      </c>
      <c r="F531">
        <v>-90</v>
      </c>
      <c r="G531">
        <v>0.60844334427391233</v>
      </c>
      <c r="H531">
        <v>0.39155665572608767</v>
      </c>
      <c r="I531">
        <f t="shared" si="49"/>
        <v>100</v>
      </c>
      <c r="J531">
        <f t="shared" si="50"/>
        <v>125.99999999999999</v>
      </c>
      <c r="K531">
        <f t="shared" si="53"/>
        <v>11.508195805904194</v>
      </c>
      <c r="L531">
        <f t="shared" si="51"/>
        <v>1249.2282636088621</v>
      </c>
      <c r="M531">
        <f t="shared" si="54"/>
        <v>1</v>
      </c>
      <c r="N531" t="str">
        <f t="shared" si="52"/>
        <v>TP</v>
      </c>
    </row>
    <row r="532" spans="1:14" x14ac:dyDescent="0.3">
      <c r="A532">
        <v>1</v>
      </c>
      <c r="B532">
        <v>1</v>
      </c>
      <c r="C532">
        <v>-1.4</v>
      </c>
      <c r="D532">
        <v>6.7</v>
      </c>
      <c r="E532">
        <v>60</v>
      </c>
      <c r="F532">
        <v>-50</v>
      </c>
      <c r="G532">
        <v>0.38419903534316502</v>
      </c>
      <c r="H532">
        <v>0.61580096465683498</v>
      </c>
      <c r="I532">
        <f t="shared" si="49"/>
        <v>60</v>
      </c>
      <c r="J532">
        <f t="shared" si="50"/>
        <v>70</v>
      </c>
      <c r="K532">
        <f t="shared" si="53"/>
        <v>-20.054125405388547</v>
      </c>
      <c r="L532">
        <f t="shared" si="51"/>
        <v>14.304296765763297</v>
      </c>
      <c r="M532">
        <f t="shared" si="54"/>
        <v>0</v>
      </c>
      <c r="N532" t="str">
        <f t="shared" si="52"/>
        <v>FP</v>
      </c>
    </row>
    <row r="533" spans="1:14" x14ac:dyDescent="0.3">
      <c r="A533">
        <v>1</v>
      </c>
      <c r="B533">
        <v>1</v>
      </c>
      <c r="C533">
        <v>-1.4</v>
      </c>
      <c r="D533">
        <v>7</v>
      </c>
      <c r="E533">
        <v>30</v>
      </c>
      <c r="F533">
        <v>-10</v>
      </c>
      <c r="G533">
        <v>0.38419903534316502</v>
      </c>
      <c r="H533">
        <v>0.61580096465683498</v>
      </c>
      <c r="I533">
        <f t="shared" si="49"/>
        <v>30</v>
      </c>
      <c r="J533">
        <f t="shared" si="50"/>
        <v>14</v>
      </c>
      <c r="K533">
        <f t="shared" si="53"/>
        <v>2.904757555099259</v>
      </c>
      <c r="L533">
        <f t="shared" si="51"/>
        <v>715.08028533495963</v>
      </c>
      <c r="M533">
        <f t="shared" si="54"/>
        <v>1</v>
      </c>
      <c r="N533" t="str">
        <f t="shared" si="52"/>
        <v>TP</v>
      </c>
    </row>
    <row r="534" spans="1:14" x14ac:dyDescent="0.3">
      <c r="A534">
        <v>0</v>
      </c>
      <c r="B534">
        <v>1</v>
      </c>
      <c r="C534">
        <v>-1.4</v>
      </c>
      <c r="D534">
        <v>7</v>
      </c>
      <c r="E534">
        <v>40</v>
      </c>
      <c r="F534">
        <v>-50</v>
      </c>
      <c r="G534">
        <v>0.38419903534316502</v>
      </c>
      <c r="H534">
        <v>0.61580096465683498</v>
      </c>
      <c r="I534">
        <f t="shared" si="49"/>
        <v>40</v>
      </c>
      <c r="J534">
        <f t="shared" si="50"/>
        <v>70</v>
      </c>
      <c r="K534">
        <f t="shared" si="53"/>
        <v>-27.738106112251845</v>
      </c>
      <c r="L534">
        <f t="shared" si="51"/>
        <v>15.224656176844295</v>
      </c>
      <c r="M534">
        <f t="shared" si="54"/>
        <v>0</v>
      </c>
      <c r="N534" t="str">
        <f t="shared" si="52"/>
        <v>TN</v>
      </c>
    </row>
    <row r="535" spans="1:14" x14ac:dyDescent="0.3">
      <c r="A535">
        <v>1</v>
      </c>
      <c r="B535">
        <v>1</v>
      </c>
      <c r="C535">
        <v>-1.4</v>
      </c>
      <c r="D535">
        <v>6.1</v>
      </c>
      <c r="E535">
        <v>100</v>
      </c>
      <c r="F535">
        <v>-90</v>
      </c>
      <c r="G535">
        <v>0.38419903534316502</v>
      </c>
      <c r="H535">
        <v>0.61580096465683498</v>
      </c>
      <c r="I535">
        <f t="shared" si="49"/>
        <v>100</v>
      </c>
      <c r="J535">
        <f t="shared" si="50"/>
        <v>125.99999999999999</v>
      </c>
      <c r="K535">
        <f t="shared" si="53"/>
        <v>-39.171018012444691</v>
      </c>
      <c r="L535">
        <f t="shared" si="51"/>
        <v>235.15579798584545</v>
      </c>
      <c r="M535">
        <f t="shared" si="54"/>
        <v>0</v>
      </c>
      <c r="N535" t="str">
        <f t="shared" si="52"/>
        <v>FP</v>
      </c>
    </row>
    <row r="536" spans="1:14" x14ac:dyDescent="0.3">
      <c r="A536">
        <v>1</v>
      </c>
      <c r="B536">
        <v>1</v>
      </c>
      <c r="C536">
        <v>-1.4</v>
      </c>
      <c r="D536">
        <v>5.6</v>
      </c>
      <c r="E536">
        <v>50</v>
      </c>
      <c r="F536">
        <v>-50</v>
      </c>
      <c r="G536">
        <v>0.60844334427391233</v>
      </c>
      <c r="H536">
        <v>0.39155665572608767</v>
      </c>
      <c r="I536">
        <f t="shared" si="49"/>
        <v>50</v>
      </c>
      <c r="J536">
        <f t="shared" si="50"/>
        <v>70</v>
      </c>
      <c r="K536">
        <f t="shared" si="53"/>
        <v>3.0132013128694801</v>
      </c>
      <c r="L536">
        <f t="shared" si="51"/>
        <v>720.89183120993539</v>
      </c>
      <c r="M536">
        <f t="shared" si="54"/>
        <v>1</v>
      </c>
      <c r="N536" t="str">
        <f t="shared" si="52"/>
        <v>TP</v>
      </c>
    </row>
    <row r="537" spans="1:14" x14ac:dyDescent="0.3">
      <c r="A537">
        <v>0</v>
      </c>
      <c r="B537">
        <v>1</v>
      </c>
      <c r="C537">
        <v>-1.4</v>
      </c>
      <c r="D537">
        <v>5.6</v>
      </c>
      <c r="E537">
        <v>0</v>
      </c>
      <c r="F537">
        <v>-10</v>
      </c>
      <c r="G537">
        <v>0.38419903534316502</v>
      </c>
      <c r="H537">
        <v>0.61580096465683498</v>
      </c>
      <c r="I537">
        <f t="shared" si="49"/>
        <v>0</v>
      </c>
      <c r="J537">
        <f t="shared" si="50"/>
        <v>14</v>
      </c>
      <c r="K537">
        <f t="shared" si="53"/>
        <v>-8.6212135051956906</v>
      </c>
      <c r="L537">
        <f t="shared" si="51"/>
        <v>231.49665292060408</v>
      </c>
      <c r="M537">
        <f t="shared" si="54"/>
        <v>0</v>
      </c>
      <c r="N537" t="str">
        <f t="shared" si="52"/>
        <v>TN</v>
      </c>
    </row>
    <row r="538" spans="1:14" x14ac:dyDescent="0.3">
      <c r="A538">
        <v>1</v>
      </c>
      <c r="B538">
        <v>1</v>
      </c>
      <c r="C538">
        <v>-1.4</v>
      </c>
      <c r="D538">
        <v>5.7</v>
      </c>
      <c r="E538">
        <v>10</v>
      </c>
      <c r="F538">
        <v>0</v>
      </c>
      <c r="G538">
        <v>0.38419903534316502</v>
      </c>
      <c r="H538">
        <v>0.61580096465683498</v>
      </c>
      <c r="I538">
        <f t="shared" si="49"/>
        <v>10</v>
      </c>
      <c r="J538">
        <f t="shared" si="50"/>
        <v>0</v>
      </c>
      <c r="K538">
        <f t="shared" si="53"/>
        <v>3.8419903534316502</v>
      </c>
      <c r="L538">
        <f t="shared" si="51"/>
        <v>766.08374728674301</v>
      </c>
      <c r="M538">
        <f t="shared" si="54"/>
        <v>1</v>
      </c>
      <c r="N538" t="str">
        <f t="shared" si="52"/>
        <v>TP</v>
      </c>
    </row>
    <row r="539" spans="1:14" x14ac:dyDescent="0.3">
      <c r="A539">
        <v>0</v>
      </c>
      <c r="B539">
        <v>1</v>
      </c>
      <c r="C539">
        <v>-1.4</v>
      </c>
      <c r="D539">
        <v>5.7</v>
      </c>
      <c r="E539">
        <v>20</v>
      </c>
      <c r="F539">
        <v>-10</v>
      </c>
      <c r="G539">
        <v>0.38419903534316502</v>
      </c>
      <c r="H539">
        <v>0.61580096465683498</v>
      </c>
      <c r="I539">
        <f t="shared" si="49"/>
        <v>20</v>
      </c>
      <c r="J539">
        <f t="shared" si="50"/>
        <v>14</v>
      </c>
      <c r="K539">
        <f t="shared" si="53"/>
        <v>-0.93723279833239026</v>
      </c>
      <c r="L539">
        <f t="shared" si="51"/>
        <v>524.36396144511752</v>
      </c>
      <c r="M539">
        <f t="shared" si="54"/>
        <v>0</v>
      </c>
      <c r="N539" t="str">
        <f t="shared" si="52"/>
        <v>TN</v>
      </c>
    </row>
    <row r="540" spans="1:14" x14ac:dyDescent="0.3">
      <c r="A540">
        <v>0</v>
      </c>
      <c r="B540">
        <v>1</v>
      </c>
      <c r="C540">
        <v>-1.4</v>
      </c>
      <c r="D540">
        <v>5.7</v>
      </c>
      <c r="E540">
        <v>80</v>
      </c>
      <c r="F540">
        <v>-90</v>
      </c>
      <c r="G540">
        <v>0.60844334427391233</v>
      </c>
      <c r="H540">
        <v>0.39155665572608767</v>
      </c>
      <c r="I540">
        <f t="shared" si="49"/>
        <v>80</v>
      </c>
      <c r="J540">
        <f t="shared" si="50"/>
        <v>125.99999999999999</v>
      </c>
      <c r="K540">
        <f t="shared" si="53"/>
        <v>-0.66067107957405113</v>
      </c>
      <c r="L540">
        <f t="shared" si="51"/>
        <v>537.10641853187997</v>
      </c>
      <c r="M540">
        <f t="shared" si="54"/>
        <v>0</v>
      </c>
      <c r="N540" t="str">
        <f t="shared" si="52"/>
        <v>TN</v>
      </c>
    </row>
    <row r="541" spans="1:14" x14ac:dyDescent="0.3">
      <c r="A541">
        <v>1</v>
      </c>
      <c r="B541">
        <v>1</v>
      </c>
      <c r="C541">
        <v>-1.4</v>
      </c>
      <c r="D541">
        <v>5.2</v>
      </c>
      <c r="E541">
        <v>70</v>
      </c>
      <c r="F541">
        <v>-50</v>
      </c>
      <c r="G541">
        <v>0.38419903534316502</v>
      </c>
      <c r="H541">
        <v>0.61580096465683498</v>
      </c>
      <c r="I541">
        <f t="shared" si="49"/>
        <v>70</v>
      </c>
      <c r="J541">
        <f t="shared" si="50"/>
        <v>70</v>
      </c>
      <c r="K541">
        <f t="shared" si="53"/>
        <v>-16.212135051956896</v>
      </c>
      <c r="L541">
        <f t="shared" si="51"/>
        <v>58.126786687808377</v>
      </c>
      <c r="M541">
        <f t="shared" si="54"/>
        <v>0</v>
      </c>
      <c r="N541" t="str">
        <f t="shared" si="52"/>
        <v>FP</v>
      </c>
    </row>
    <row r="542" spans="1:14" x14ac:dyDescent="0.3">
      <c r="A542">
        <v>1</v>
      </c>
      <c r="B542">
        <v>1</v>
      </c>
      <c r="C542">
        <v>-1.4</v>
      </c>
      <c r="D542">
        <v>5.0999999999999996</v>
      </c>
      <c r="E542">
        <v>10</v>
      </c>
      <c r="F542">
        <v>-10</v>
      </c>
      <c r="G542">
        <v>0.60844334427391233</v>
      </c>
      <c r="H542">
        <v>0.39155665572608767</v>
      </c>
      <c r="I542">
        <f t="shared" si="49"/>
        <v>10</v>
      </c>
      <c r="J542">
        <f t="shared" si="50"/>
        <v>14</v>
      </c>
      <c r="K542">
        <f t="shared" si="53"/>
        <v>0.60264026257389602</v>
      </c>
      <c r="L542">
        <f t="shared" si="51"/>
        <v>597.25826082302672</v>
      </c>
      <c r="M542">
        <f t="shared" si="54"/>
        <v>1</v>
      </c>
      <c r="N542" t="str">
        <f t="shared" si="52"/>
        <v>TP</v>
      </c>
    </row>
    <row r="543" spans="1:14" x14ac:dyDescent="0.3">
      <c r="A543">
        <v>1</v>
      </c>
      <c r="B543">
        <v>1</v>
      </c>
      <c r="C543">
        <v>-1.4</v>
      </c>
      <c r="D543">
        <v>5</v>
      </c>
      <c r="E543">
        <v>10</v>
      </c>
      <c r="F543">
        <v>-10</v>
      </c>
      <c r="G543">
        <v>0.60844334427391233</v>
      </c>
      <c r="H543">
        <v>0.39155665572608767</v>
      </c>
      <c r="I543">
        <f t="shared" si="49"/>
        <v>10</v>
      </c>
      <c r="J543">
        <f t="shared" si="50"/>
        <v>14</v>
      </c>
      <c r="K543">
        <f t="shared" si="53"/>
        <v>0.60264026257389602</v>
      </c>
      <c r="L543">
        <f t="shared" si="51"/>
        <v>597.25826082302672</v>
      </c>
      <c r="M543">
        <f t="shared" si="54"/>
        <v>1</v>
      </c>
      <c r="N543" t="str">
        <f t="shared" si="52"/>
        <v>TP</v>
      </c>
    </row>
    <row r="544" spans="1:14" x14ac:dyDescent="0.3">
      <c r="A544">
        <v>0</v>
      </c>
      <c r="B544">
        <v>1</v>
      </c>
      <c r="C544">
        <v>-1.4</v>
      </c>
      <c r="D544">
        <v>5</v>
      </c>
      <c r="E544">
        <v>50</v>
      </c>
      <c r="F544">
        <v>-50</v>
      </c>
      <c r="G544">
        <v>0.60844334427391233</v>
      </c>
      <c r="H544">
        <v>0.39155665572608767</v>
      </c>
      <c r="I544">
        <f t="shared" si="49"/>
        <v>50</v>
      </c>
      <c r="J544">
        <f t="shared" si="50"/>
        <v>70</v>
      </c>
      <c r="K544">
        <f t="shared" si="53"/>
        <v>3.0132013128694801</v>
      </c>
      <c r="L544">
        <f t="shared" si="51"/>
        <v>720.89183120993539</v>
      </c>
      <c r="M544">
        <f t="shared" si="54"/>
        <v>1</v>
      </c>
      <c r="N544" t="str">
        <f t="shared" si="52"/>
        <v>FN</v>
      </c>
    </row>
    <row r="545" spans="1:14" x14ac:dyDescent="0.3">
      <c r="A545">
        <v>0</v>
      </c>
      <c r="B545">
        <v>1</v>
      </c>
      <c r="C545">
        <v>-1.4</v>
      </c>
      <c r="D545">
        <v>5</v>
      </c>
      <c r="E545">
        <v>50</v>
      </c>
      <c r="F545">
        <v>-50</v>
      </c>
      <c r="G545">
        <v>0.60844334427391233</v>
      </c>
      <c r="H545">
        <v>0.39155665572608767</v>
      </c>
      <c r="I545">
        <f t="shared" si="49"/>
        <v>50</v>
      </c>
      <c r="J545">
        <f t="shared" si="50"/>
        <v>70</v>
      </c>
      <c r="K545">
        <f t="shared" si="53"/>
        <v>3.0132013128694801</v>
      </c>
      <c r="L545">
        <f t="shared" si="51"/>
        <v>720.89183120993539</v>
      </c>
      <c r="M545">
        <f t="shared" si="54"/>
        <v>1</v>
      </c>
      <c r="N545" t="str">
        <f t="shared" si="52"/>
        <v>FN</v>
      </c>
    </row>
    <row r="546" spans="1:14" x14ac:dyDescent="0.3">
      <c r="A546">
        <v>1</v>
      </c>
      <c r="B546">
        <v>1</v>
      </c>
      <c r="C546">
        <v>-1.4</v>
      </c>
      <c r="D546">
        <v>6.8</v>
      </c>
      <c r="E546">
        <v>180</v>
      </c>
      <c r="F546">
        <v>-90</v>
      </c>
      <c r="G546">
        <v>0.38419903534316502</v>
      </c>
      <c r="H546">
        <v>0.61580096465683498</v>
      </c>
      <c r="I546">
        <f t="shared" si="49"/>
        <v>180</v>
      </c>
      <c r="J546">
        <f t="shared" si="50"/>
        <v>125.99999999999999</v>
      </c>
      <c r="K546">
        <f t="shared" si="53"/>
        <v>-8.4350951849914964</v>
      </c>
      <c r="L546">
        <f t="shared" si="51"/>
        <v>237.19487866809314</v>
      </c>
      <c r="M546">
        <f t="shared" si="54"/>
        <v>0</v>
      </c>
      <c r="N546" t="str">
        <f t="shared" si="52"/>
        <v>FP</v>
      </c>
    </row>
    <row r="547" spans="1:14" x14ac:dyDescent="0.3">
      <c r="A547">
        <v>0</v>
      </c>
      <c r="B547">
        <v>1</v>
      </c>
      <c r="C547">
        <v>-1.4</v>
      </c>
      <c r="D547">
        <v>6.8</v>
      </c>
      <c r="E547">
        <v>80</v>
      </c>
      <c r="F547">
        <v>-90</v>
      </c>
      <c r="G547">
        <v>0.38419903534316502</v>
      </c>
      <c r="H547">
        <v>0.61580096465683498</v>
      </c>
      <c r="I547">
        <f t="shared" si="49"/>
        <v>80</v>
      </c>
      <c r="J547">
        <f t="shared" si="50"/>
        <v>125.99999999999999</v>
      </c>
      <c r="K547">
        <f t="shared" si="53"/>
        <v>-46.854998719307993</v>
      </c>
      <c r="L547">
        <f t="shared" si="51"/>
        <v>529.86382533252072</v>
      </c>
      <c r="M547">
        <f t="shared" si="54"/>
        <v>0</v>
      </c>
      <c r="N547" t="str">
        <f t="shared" si="52"/>
        <v>TN</v>
      </c>
    </row>
    <row r="548" spans="1:14" x14ac:dyDescent="0.3">
      <c r="A548">
        <v>1</v>
      </c>
      <c r="B548">
        <v>1</v>
      </c>
      <c r="C548">
        <v>-1.4</v>
      </c>
      <c r="D548">
        <v>7</v>
      </c>
      <c r="E548">
        <v>20</v>
      </c>
      <c r="F548">
        <v>-10</v>
      </c>
      <c r="G548">
        <v>0.38419903534316502</v>
      </c>
      <c r="H548">
        <v>0.61580096465683498</v>
      </c>
      <c r="I548">
        <f t="shared" si="49"/>
        <v>20</v>
      </c>
      <c r="J548">
        <f t="shared" si="50"/>
        <v>14</v>
      </c>
      <c r="K548">
        <f t="shared" si="53"/>
        <v>-0.93723279833239026</v>
      </c>
      <c r="L548">
        <f t="shared" si="51"/>
        <v>524.36396144511752</v>
      </c>
      <c r="M548">
        <f t="shared" si="54"/>
        <v>0</v>
      </c>
      <c r="N548" t="str">
        <f t="shared" si="52"/>
        <v>FP</v>
      </c>
    </row>
    <row r="549" spans="1:14" x14ac:dyDescent="0.3">
      <c r="A549">
        <v>0</v>
      </c>
      <c r="B549">
        <v>1</v>
      </c>
      <c r="C549">
        <v>-1.4</v>
      </c>
      <c r="D549">
        <v>7</v>
      </c>
      <c r="E549">
        <v>0</v>
      </c>
      <c r="F549">
        <v>-10</v>
      </c>
      <c r="G549">
        <v>0.38419903534316502</v>
      </c>
      <c r="H549">
        <v>0.61580096465683498</v>
      </c>
      <c r="I549">
        <f t="shared" si="49"/>
        <v>0</v>
      </c>
      <c r="J549">
        <f t="shared" si="50"/>
        <v>14</v>
      </c>
      <c r="K549">
        <f t="shared" si="53"/>
        <v>-8.6212135051956906</v>
      </c>
      <c r="L549">
        <f t="shared" si="51"/>
        <v>231.49665292060408</v>
      </c>
      <c r="M549">
        <f t="shared" si="54"/>
        <v>0</v>
      </c>
      <c r="N549" t="str">
        <f t="shared" si="52"/>
        <v>TN</v>
      </c>
    </row>
    <row r="550" spans="1:14" x14ac:dyDescent="0.3">
      <c r="A550">
        <v>0</v>
      </c>
      <c r="B550">
        <v>1</v>
      </c>
      <c r="C550">
        <v>-1.4</v>
      </c>
      <c r="D550">
        <v>7</v>
      </c>
      <c r="E550">
        <v>50</v>
      </c>
      <c r="F550">
        <v>-50</v>
      </c>
      <c r="G550">
        <v>0.38419903534316502</v>
      </c>
      <c r="H550">
        <v>0.61580096465683498</v>
      </c>
      <c r="I550">
        <f t="shared" si="49"/>
        <v>50</v>
      </c>
      <c r="J550">
        <f t="shared" si="50"/>
        <v>70</v>
      </c>
      <c r="K550">
        <f t="shared" si="53"/>
        <v>-23.896115758820194</v>
      </c>
      <c r="L550">
        <f t="shared" si="51"/>
        <v>3.5865954419459275E-3</v>
      </c>
      <c r="M550">
        <f t="shared" si="54"/>
        <v>0</v>
      </c>
      <c r="N550" t="str">
        <f t="shared" si="52"/>
        <v>TN</v>
      </c>
    </row>
    <row r="551" spans="1:14" x14ac:dyDescent="0.3">
      <c r="A551">
        <v>1</v>
      </c>
      <c r="B551">
        <v>1</v>
      </c>
      <c r="C551">
        <v>-1.4</v>
      </c>
      <c r="D551">
        <v>6.1</v>
      </c>
      <c r="E551">
        <v>180</v>
      </c>
      <c r="F551">
        <v>-90</v>
      </c>
      <c r="G551">
        <v>0.56330583577691229</v>
      </c>
      <c r="H551">
        <v>0.43669416422308771</v>
      </c>
      <c r="I551">
        <f t="shared" si="49"/>
        <v>180</v>
      </c>
      <c r="J551">
        <f t="shared" si="50"/>
        <v>125.99999999999999</v>
      </c>
      <c r="K551">
        <f t="shared" si="53"/>
        <v>46.371585747735168</v>
      </c>
      <c r="L551">
        <f t="shared" si="51"/>
        <v>4929.1370505276136</v>
      </c>
      <c r="M551">
        <f t="shared" si="54"/>
        <v>1</v>
      </c>
      <c r="N551" t="str">
        <f t="shared" si="52"/>
        <v>TP</v>
      </c>
    </row>
    <row r="552" spans="1:14" x14ac:dyDescent="0.3">
      <c r="A552">
        <v>1</v>
      </c>
      <c r="B552">
        <v>1</v>
      </c>
      <c r="C552">
        <v>-1.4</v>
      </c>
      <c r="D552">
        <v>7.9</v>
      </c>
      <c r="E552">
        <v>180</v>
      </c>
      <c r="F552">
        <v>-90</v>
      </c>
      <c r="G552">
        <v>0.38419903534316502</v>
      </c>
      <c r="H552">
        <v>0.61580096465683498</v>
      </c>
      <c r="I552">
        <f t="shared" si="49"/>
        <v>180</v>
      </c>
      <c r="J552">
        <f t="shared" si="50"/>
        <v>125.99999999999999</v>
      </c>
      <c r="K552">
        <f t="shared" si="53"/>
        <v>-8.4350951849914964</v>
      </c>
      <c r="L552">
        <f t="shared" si="51"/>
        <v>237.19487866809314</v>
      </c>
      <c r="M552">
        <f t="shared" si="54"/>
        <v>0</v>
      </c>
      <c r="N552" t="str">
        <f t="shared" si="52"/>
        <v>FP</v>
      </c>
    </row>
    <row r="553" spans="1:14" x14ac:dyDescent="0.3">
      <c r="A553">
        <v>0</v>
      </c>
      <c r="B553">
        <v>1</v>
      </c>
      <c r="C553">
        <v>-1.4</v>
      </c>
      <c r="D553">
        <v>7.9</v>
      </c>
      <c r="E553">
        <v>60</v>
      </c>
      <c r="F553">
        <v>-50</v>
      </c>
      <c r="G553">
        <v>0.38419903534316502</v>
      </c>
      <c r="H553">
        <v>0.61580096465683498</v>
      </c>
      <c r="I553">
        <f t="shared" si="49"/>
        <v>60</v>
      </c>
      <c r="J553">
        <f t="shared" si="50"/>
        <v>70</v>
      </c>
      <c r="K553">
        <f t="shared" si="53"/>
        <v>-20.054125405388547</v>
      </c>
      <c r="L553">
        <f t="shared" si="51"/>
        <v>14.304296765763297</v>
      </c>
      <c r="M553">
        <f t="shared" si="54"/>
        <v>0</v>
      </c>
      <c r="N553" t="str">
        <f t="shared" si="52"/>
        <v>TN</v>
      </c>
    </row>
    <row r="554" spans="1:14" x14ac:dyDescent="0.3">
      <c r="A554">
        <v>1</v>
      </c>
      <c r="B554">
        <v>1</v>
      </c>
      <c r="C554">
        <v>-1.4</v>
      </c>
      <c r="D554">
        <v>8.1999999999999993</v>
      </c>
      <c r="E554">
        <v>30</v>
      </c>
      <c r="F554">
        <v>-10</v>
      </c>
      <c r="G554">
        <v>0.38419903534316502</v>
      </c>
      <c r="H554">
        <v>0.61580096465683498</v>
      </c>
      <c r="I554">
        <f t="shared" si="49"/>
        <v>30</v>
      </c>
      <c r="J554">
        <f t="shared" si="50"/>
        <v>14</v>
      </c>
      <c r="K554">
        <f t="shared" si="53"/>
        <v>2.904757555099259</v>
      </c>
      <c r="L554">
        <f t="shared" si="51"/>
        <v>715.08028533495963</v>
      </c>
      <c r="M554">
        <f t="shared" si="54"/>
        <v>1</v>
      </c>
      <c r="N554" t="str">
        <f t="shared" si="52"/>
        <v>TP</v>
      </c>
    </row>
    <row r="555" spans="1:14" x14ac:dyDescent="0.3">
      <c r="A555">
        <v>0</v>
      </c>
      <c r="B555">
        <v>1</v>
      </c>
      <c r="C555">
        <v>-1.4</v>
      </c>
      <c r="D555">
        <v>8.1999999999999993</v>
      </c>
      <c r="E555">
        <v>80</v>
      </c>
      <c r="F555">
        <v>-90</v>
      </c>
      <c r="G555">
        <v>0.38419903534316502</v>
      </c>
      <c r="H555">
        <v>0.61580096465683498</v>
      </c>
      <c r="I555">
        <f t="shared" si="49"/>
        <v>80</v>
      </c>
      <c r="J555">
        <f t="shared" si="50"/>
        <v>125.99999999999999</v>
      </c>
      <c r="K555">
        <f t="shared" si="53"/>
        <v>-46.854998719307993</v>
      </c>
      <c r="L555">
        <f t="shared" si="51"/>
        <v>529.86382533252072</v>
      </c>
      <c r="M555">
        <f t="shared" si="54"/>
        <v>0</v>
      </c>
      <c r="N555" t="str">
        <f t="shared" si="52"/>
        <v>TN</v>
      </c>
    </row>
    <row r="556" spans="1:14" x14ac:dyDescent="0.3">
      <c r="A556">
        <v>1</v>
      </c>
      <c r="B556">
        <v>1</v>
      </c>
      <c r="C556">
        <v>-1.4</v>
      </c>
      <c r="D556">
        <v>7.3</v>
      </c>
      <c r="E556">
        <v>90</v>
      </c>
      <c r="F556">
        <v>-90</v>
      </c>
      <c r="G556">
        <v>0.38419903534316502</v>
      </c>
      <c r="H556">
        <v>0.61580096465683498</v>
      </c>
      <c r="I556">
        <f t="shared" si="49"/>
        <v>90</v>
      </c>
      <c r="J556">
        <f t="shared" si="50"/>
        <v>125.99999999999999</v>
      </c>
      <c r="K556">
        <f t="shared" si="53"/>
        <v>-43.013008365876345</v>
      </c>
      <c r="L556">
        <f t="shared" si="51"/>
        <v>367.74892178332135</v>
      </c>
      <c r="M556">
        <f t="shared" si="54"/>
        <v>0</v>
      </c>
      <c r="N556" t="str">
        <f t="shared" si="52"/>
        <v>FP</v>
      </c>
    </row>
    <row r="557" spans="1:14" x14ac:dyDescent="0.3">
      <c r="A557">
        <v>0</v>
      </c>
      <c r="B557">
        <v>1</v>
      </c>
      <c r="C557">
        <v>-1.4</v>
      </c>
      <c r="D557">
        <v>7.3</v>
      </c>
      <c r="E557">
        <v>50</v>
      </c>
      <c r="F557">
        <v>-50</v>
      </c>
      <c r="G557">
        <v>0.38419903534316502</v>
      </c>
      <c r="H557">
        <v>0.61580096465683498</v>
      </c>
      <c r="I557">
        <f t="shared" si="49"/>
        <v>50</v>
      </c>
      <c r="J557">
        <f t="shared" si="50"/>
        <v>70</v>
      </c>
      <c r="K557">
        <f t="shared" si="53"/>
        <v>-23.896115758820194</v>
      </c>
      <c r="L557">
        <f t="shared" si="51"/>
        <v>3.5865954419459275E-3</v>
      </c>
      <c r="M557">
        <f t="shared" si="54"/>
        <v>0</v>
      </c>
      <c r="N557" t="str">
        <f t="shared" si="52"/>
        <v>TN</v>
      </c>
    </row>
    <row r="558" spans="1:14" x14ac:dyDescent="0.3">
      <c r="A558">
        <v>0</v>
      </c>
      <c r="B558">
        <v>1</v>
      </c>
      <c r="C558">
        <v>-1.4</v>
      </c>
      <c r="D558">
        <v>7.3</v>
      </c>
      <c r="E558">
        <v>80</v>
      </c>
      <c r="F558">
        <v>-90</v>
      </c>
      <c r="G558">
        <v>0.60844334427391233</v>
      </c>
      <c r="H558">
        <v>0.39155665572608767</v>
      </c>
      <c r="I558">
        <f t="shared" si="49"/>
        <v>80</v>
      </c>
      <c r="J558">
        <f t="shared" si="50"/>
        <v>125.99999999999999</v>
      </c>
      <c r="K558">
        <f t="shared" si="53"/>
        <v>-0.66067107957405113</v>
      </c>
      <c r="L558">
        <f t="shared" si="51"/>
        <v>537.10641853187997</v>
      </c>
      <c r="M558">
        <f t="shared" si="54"/>
        <v>0</v>
      </c>
      <c r="N558" t="str">
        <f t="shared" si="52"/>
        <v>TN</v>
      </c>
    </row>
    <row r="559" spans="1:14" x14ac:dyDescent="0.3">
      <c r="A559">
        <v>0</v>
      </c>
      <c r="B559">
        <v>1</v>
      </c>
      <c r="C559">
        <v>-1.4</v>
      </c>
      <c r="D559">
        <v>7.3</v>
      </c>
      <c r="E559">
        <v>40</v>
      </c>
      <c r="F559">
        <v>-50</v>
      </c>
      <c r="G559">
        <v>0.38419903534316502</v>
      </c>
      <c r="H559">
        <v>0.61580096465683498</v>
      </c>
      <c r="I559">
        <f t="shared" si="49"/>
        <v>40</v>
      </c>
      <c r="J559">
        <f t="shared" si="50"/>
        <v>70</v>
      </c>
      <c r="K559">
        <f t="shared" si="53"/>
        <v>-27.738106112251845</v>
      </c>
      <c r="L559">
        <f t="shared" si="51"/>
        <v>15.224656176844295</v>
      </c>
      <c r="M559">
        <f t="shared" si="54"/>
        <v>0</v>
      </c>
      <c r="N559" t="str">
        <f t="shared" si="52"/>
        <v>TN</v>
      </c>
    </row>
    <row r="560" spans="1:14" x14ac:dyDescent="0.3">
      <c r="A560">
        <v>1</v>
      </c>
      <c r="B560">
        <v>1</v>
      </c>
      <c r="C560">
        <v>-1.4</v>
      </c>
      <c r="D560">
        <v>1.1000000000000001</v>
      </c>
      <c r="E560">
        <v>20</v>
      </c>
      <c r="F560">
        <v>-10</v>
      </c>
      <c r="G560">
        <v>0.38419903534316502</v>
      </c>
      <c r="H560">
        <v>0.61580096465683498</v>
      </c>
      <c r="I560">
        <f t="shared" si="49"/>
        <v>20</v>
      </c>
      <c r="J560">
        <f t="shared" si="50"/>
        <v>14</v>
      </c>
      <c r="K560">
        <f t="shared" si="53"/>
        <v>-0.93723279833239026</v>
      </c>
      <c r="L560">
        <f t="shared" si="51"/>
        <v>524.36396144511752</v>
      </c>
      <c r="M560">
        <f t="shared" si="54"/>
        <v>0</v>
      </c>
      <c r="N560" t="str">
        <f t="shared" si="52"/>
        <v>FP</v>
      </c>
    </row>
    <row r="561" spans="1:14" x14ac:dyDescent="0.3">
      <c r="A561">
        <v>1</v>
      </c>
      <c r="B561">
        <v>1</v>
      </c>
      <c r="C561">
        <v>-1.4</v>
      </c>
      <c r="D561">
        <v>1.25</v>
      </c>
      <c r="E561">
        <v>30</v>
      </c>
      <c r="F561">
        <v>-10</v>
      </c>
      <c r="G561">
        <v>0.38419903534316502</v>
      </c>
      <c r="H561">
        <v>0.61580096465683498</v>
      </c>
      <c r="I561">
        <f t="shared" si="49"/>
        <v>30</v>
      </c>
      <c r="J561">
        <f t="shared" si="50"/>
        <v>14</v>
      </c>
      <c r="K561">
        <f t="shared" si="53"/>
        <v>2.904757555099259</v>
      </c>
      <c r="L561">
        <f t="shared" si="51"/>
        <v>715.08028533495963</v>
      </c>
      <c r="M561">
        <f t="shared" si="54"/>
        <v>1</v>
      </c>
      <c r="N561" t="str">
        <f t="shared" si="52"/>
        <v>TP</v>
      </c>
    </row>
    <row r="562" spans="1:14" x14ac:dyDescent="0.3">
      <c r="A562">
        <v>1</v>
      </c>
      <c r="B562">
        <v>1</v>
      </c>
      <c r="C562">
        <v>-1.4</v>
      </c>
      <c r="D562">
        <v>1.2</v>
      </c>
      <c r="E562">
        <v>20</v>
      </c>
      <c r="F562">
        <v>-10</v>
      </c>
      <c r="G562">
        <v>0.38419903534316502</v>
      </c>
      <c r="H562">
        <v>0.61580096465683498</v>
      </c>
      <c r="I562">
        <f t="shared" si="49"/>
        <v>20</v>
      </c>
      <c r="J562">
        <f t="shared" si="50"/>
        <v>14</v>
      </c>
      <c r="K562">
        <f t="shared" si="53"/>
        <v>-0.93723279833239026</v>
      </c>
      <c r="L562">
        <f t="shared" si="51"/>
        <v>524.36396144511752</v>
      </c>
      <c r="M562">
        <f t="shared" si="54"/>
        <v>0</v>
      </c>
      <c r="N562" t="str">
        <f t="shared" si="52"/>
        <v>FP</v>
      </c>
    </row>
    <row r="563" spans="1:14" x14ac:dyDescent="0.3">
      <c r="A563">
        <v>0</v>
      </c>
      <c r="B563">
        <v>1</v>
      </c>
      <c r="C563">
        <v>-1.4</v>
      </c>
      <c r="D563">
        <v>1.2</v>
      </c>
      <c r="E563">
        <v>10</v>
      </c>
      <c r="F563">
        <v>-10</v>
      </c>
      <c r="G563">
        <v>0.60844334427391233</v>
      </c>
      <c r="H563">
        <v>0.39155665572608767</v>
      </c>
      <c r="I563">
        <f t="shared" si="49"/>
        <v>10</v>
      </c>
      <c r="J563">
        <f t="shared" si="50"/>
        <v>14</v>
      </c>
      <c r="K563">
        <f t="shared" si="53"/>
        <v>0.60264026257389602</v>
      </c>
      <c r="L563">
        <f t="shared" si="51"/>
        <v>597.25826082302672</v>
      </c>
      <c r="M563">
        <f t="shared" si="54"/>
        <v>1</v>
      </c>
      <c r="N563" t="str">
        <f t="shared" si="52"/>
        <v>FN</v>
      </c>
    </row>
    <row r="564" spans="1:14" x14ac:dyDescent="0.3">
      <c r="A564">
        <v>0</v>
      </c>
      <c r="B564">
        <v>1</v>
      </c>
      <c r="C564">
        <v>-1.4</v>
      </c>
      <c r="D564">
        <v>1.2</v>
      </c>
      <c r="E564">
        <v>10</v>
      </c>
      <c r="F564">
        <v>-10</v>
      </c>
      <c r="G564">
        <v>0.60844334427391233</v>
      </c>
      <c r="H564">
        <v>0.39155665572608767</v>
      </c>
      <c r="I564">
        <f t="shared" si="49"/>
        <v>10</v>
      </c>
      <c r="J564">
        <f t="shared" si="50"/>
        <v>14</v>
      </c>
      <c r="K564">
        <f t="shared" si="53"/>
        <v>0.60264026257389602</v>
      </c>
      <c r="L564">
        <f t="shared" si="51"/>
        <v>597.25826082302672</v>
      </c>
      <c r="M564">
        <f t="shared" si="54"/>
        <v>1</v>
      </c>
      <c r="N564" t="str">
        <f t="shared" si="52"/>
        <v>FN</v>
      </c>
    </row>
    <row r="565" spans="1:14" x14ac:dyDescent="0.3">
      <c r="A565">
        <v>0</v>
      </c>
      <c r="B565">
        <v>1</v>
      </c>
      <c r="C565">
        <v>-1.4</v>
      </c>
      <c r="D565">
        <v>1.2</v>
      </c>
      <c r="E565">
        <v>50</v>
      </c>
      <c r="F565">
        <v>-50</v>
      </c>
      <c r="G565">
        <v>0.38419903534316502</v>
      </c>
      <c r="H565">
        <v>0.61580096465683498</v>
      </c>
      <c r="I565">
        <f t="shared" si="49"/>
        <v>50</v>
      </c>
      <c r="J565">
        <f t="shared" si="50"/>
        <v>70</v>
      </c>
      <c r="K565">
        <f t="shared" si="53"/>
        <v>-23.896115758820194</v>
      </c>
      <c r="L565">
        <f t="shared" si="51"/>
        <v>3.5865954419459275E-3</v>
      </c>
      <c r="M565">
        <f t="shared" si="54"/>
        <v>0</v>
      </c>
      <c r="N565" t="str">
        <f t="shared" si="52"/>
        <v>TN</v>
      </c>
    </row>
    <row r="566" spans="1:14" x14ac:dyDescent="0.3">
      <c r="A566">
        <v>1</v>
      </c>
      <c r="B566">
        <v>1</v>
      </c>
      <c r="C566">
        <v>-1.4</v>
      </c>
      <c r="D566">
        <v>2.1</v>
      </c>
      <c r="E566">
        <v>180</v>
      </c>
      <c r="F566">
        <v>-90</v>
      </c>
      <c r="G566">
        <v>0.38419903534316502</v>
      </c>
      <c r="H566">
        <v>0.61580096465683498</v>
      </c>
      <c r="I566">
        <f t="shared" si="49"/>
        <v>180</v>
      </c>
      <c r="J566">
        <f t="shared" si="50"/>
        <v>125.99999999999999</v>
      </c>
      <c r="K566">
        <f t="shared" si="53"/>
        <v>-8.4350951849914964</v>
      </c>
      <c r="L566">
        <f t="shared" si="51"/>
        <v>237.19487866809314</v>
      </c>
      <c r="M566">
        <f t="shared" si="54"/>
        <v>0</v>
      </c>
      <c r="N566" t="str">
        <f t="shared" si="52"/>
        <v>FP</v>
      </c>
    </row>
    <row r="567" spans="1:14" x14ac:dyDescent="0.3">
      <c r="A567">
        <v>1</v>
      </c>
      <c r="B567">
        <v>1</v>
      </c>
      <c r="C567">
        <v>-1.4</v>
      </c>
      <c r="D567">
        <v>1.85</v>
      </c>
      <c r="E567">
        <v>60</v>
      </c>
      <c r="F567">
        <v>-50</v>
      </c>
      <c r="G567">
        <v>0.38419903534316502</v>
      </c>
      <c r="H567">
        <v>0.61580096465683498</v>
      </c>
      <c r="I567">
        <f t="shared" si="49"/>
        <v>60</v>
      </c>
      <c r="J567">
        <f t="shared" si="50"/>
        <v>70</v>
      </c>
      <c r="K567">
        <f t="shared" si="53"/>
        <v>-20.054125405388547</v>
      </c>
      <c r="L567">
        <f t="shared" si="51"/>
        <v>14.304296765763297</v>
      </c>
      <c r="M567">
        <f t="shared" si="54"/>
        <v>0</v>
      </c>
      <c r="N567" t="str">
        <f t="shared" si="52"/>
        <v>FP</v>
      </c>
    </row>
    <row r="568" spans="1:14" x14ac:dyDescent="0.3">
      <c r="A568">
        <v>0</v>
      </c>
      <c r="B568">
        <v>1</v>
      </c>
      <c r="C568">
        <v>-1.4</v>
      </c>
      <c r="D568">
        <v>1.85</v>
      </c>
      <c r="E568">
        <v>90</v>
      </c>
      <c r="F568">
        <v>-90</v>
      </c>
      <c r="G568">
        <v>0.38419903534316502</v>
      </c>
      <c r="H568">
        <v>0.61580096465683498</v>
      </c>
      <c r="I568">
        <f t="shared" si="49"/>
        <v>90</v>
      </c>
      <c r="J568">
        <f t="shared" si="50"/>
        <v>125.99999999999999</v>
      </c>
      <c r="K568">
        <f t="shared" si="53"/>
        <v>-43.013008365876345</v>
      </c>
      <c r="L568">
        <f t="shared" si="51"/>
        <v>367.74892178332135</v>
      </c>
      <c r="M568">
        <f t="shared" si="54"/>
        <v>0</v>
      </c>
      <c r="N568" t="str">
        <f t="shared" si="52"/>
        <v>TN</v>
      </c>
    </row>
    <row r="569" spans="1:14" x14ac:dyDescent="0.3">
      <c r="A569">
        <v>0</v>
      </c>
      <c r="B569">
        <v>1</v>
      </c>
      <c r="C569">
        <v>-1.4</v>
      </c>
      <c r="D569">
        <v>1.85</v>
      </c>
      <c r="E569">
        <v>50</v>
      </c>
      <c r="F569">
        <v>-50</v>
      </c>
      <c r="G569">
        <v>0.60844334427391233</v>
      </c>
      <c r="H569">
        <v>0.39155665572608767</v>
      </c>
      <c r="I569">
        <f t="shared" si="49"/>
        <v>50</v>
      </c>
      <c r="J569">
        <f t="shared" si="50"/>
        <v>70</v>
      </c>
      <c r="K569">
        <f t="shared" si="53"/>
        <v>3.0132013128694801</v>
      </c>
      <c r="L569">
        <f t="shared" si="51"/>
        <v>720.89183120993539</v>
      </c>
      <c r="M569">
        <f t="shared" si="54"/>
        <v>1</v>
      </c>
      <c r="N569" t="str">
        <f t="shared" si="52"/>
        <v>FN</v>
      </c>
    </row>
    <row r="570" spans="1:14" x14ac:dyDescent="0.3">
      <c r="A570">
        <v>0</v>
      </c>
      <c r="B570">
        <v>1</v>
      </c>
      <c r="C570">
        <v>-1.4</v>
      </c>
      <c r="D570">
        <v>1.85</v>
      </c>
      <c r="E570">
        <v>100</v>
      </c>
      <c r="F570">
        <v>-90</v>
      </c>
      <c r="G570">
        <v>0.38419903534316502</v>
      </c>
      <c r="H570">
        <v>0.61580096465683498</v>
      </c>
      <c r="I570">
        <f t="shared" si="49"/>
        <v>100</v>
      </c>
      <c r="J570">
        <f t="shared" si="50"/>
        <v>125.99999999999999</v>
      </c>
      <c r="K570">
        <f t="shared" si="53"/>
        <v>-39.171018012444691</v>
      </c>
      <c r="L570">
        <f t="shared" si="51"/>
        <v>235.15579798584545</v>
      </c>
      <c r="M570">
        <f t="shared" si="54"/>
        <v>0</v>
      </c>
      <c r="N570" t="str">
        <f t="shared" si="52"/>
        <v>TN</v>
      </c>
    </row>
    <row r="571" spans="1:14" x14ac:dyDescent="0.3">
      <c r="A571">
        <v>0</v>
      </c>
      <c r="B571">
        <v>1</v>
      </c>
      <c r="C571">
        <v>-1.4</v>
      </c>
      <c r="D571">
        <v>1.85</v>
      </c>
      <c r="E571">
        <v>80</v>
      </c>
      <c r="F571">
        <v>-90</v>
      </c>
      <c r="G571">
        <v>0.38419903534316502</v>
      </c>
      <c r="H571">
        <v>0.61580096465683498</v>
      </c>
      <c r="I571">
        <f t="shared" si="49"/>
        <v>80</v>
      </c>
      <c r="J571">
        <f t="shared" si="50"/>
        <v>125.99999999999999</v>
      </c>
      <c r="K571">
        <f t="shared" si="53"/>
        <v>-46.854998719307993</v>
      </c>
      <c r="L571">
        <f t="shared" si="51"/>
        <v>529.86382533252072</v>
      </c>
      <c r="M571">
        <f t="shared" si="54"/>
        <v>0</v>
      </c>
      <c r="N571" t="str">
        <f t="shared" si="52"/>
        <v>TN</v>
      </c>
    </row>
    <row r="572" spans="1:14" x14ac:dyDescent="0.3">
      <c r="A572">
        <v>0</v>
      </c>
      <c r="B572">
        <v>1</v>
      </c>
      <c r="C572">
        <v>-1.4</v>
      </c>
      <c r="D572">
        <v>1.85</v>
      </c>
      <c r="E572">
        <v>80</v>
      </c>
      <c r="F572">
        <v>-90</v>
      </c>
      <c r="G572">
        <v>0.38419903534316502</v>
      </c>
      <c r="H572">
        <v>0.61580096465683498</v>
      </c>
      <c r="I572">
        <f t="shared" si="49"/>
        <v>80</v>
      </c>
      <c r="J572">
        <f t="shared" si="50"/>
        <v>125.99999999999999</v>
      </c>
      <c r="K572">
        <f t="shared" si="53"/>
        <v>-46.854998719307993</v>
      </c>
      <c r="L572">
        <f t="shared" si="51"/>
        <v>529.86382533252072</v>
      </c>
      <c r="M572">
        <f t="shared" si="54"/>
        <v>0</v>
      </c>
      <c r="N572" t="str">
        <f t="shared" si="52"/>
        <v>TN</v>
      </c>
    </row>
    <row r="573" spans="1:14" x14ac:dyDescent="0.3">
      <c r="A573">
        <v>1</v>
      </c>
      <c r="B573">
        <v>1</v>
      </c>
      <c r="C573">
        <v>-1.4</v>
      </c>
      <c r="D573">
        <v>1.4</v>
      </c>
      <c r="E573">
        <v>180</v>
      </c>
      <c r="F573">
        <v>-90</v>
      </c>
      <c r="G573">
        <v>0.56330583577691229</v>
      </c>
      <c r="H573">
        <v>0.43669416422308771</v>
      </c>
      <c r="I573">
        <f t="shared" si="49"/>
        <v>180</v>
      </c>
      <c r="J573">
        <f t="shared" si="50"/>
        <v>125.99999999999999</v>
      </c>
      <c r="K573">
        <f t="shared" si="53"/>
        <v>46.371585747735168</v>
      </c>
      <c r="L573">
        <f t="shared" si="51"/>
        <v>4929.1370505276136</v>
      </c>
      <c r="M573">
        <f t="shared" si="54"/>
        <v>1</v>
      </c>
      <c r="N573" t="str">
        <f t="shared" si="52"/>
        <v>TP</v>
      </c>
    </row>
    <row r="574" spans="1:14" x14ac:dyDescent="0.3">
      <c r="A574">
        <v>0</v>
      </c>
      <c r="B574">
        <v>1</v>
      </c>
      <c r="C574">
        <v>-1.4</v>
      </c>
      <c r="D574">
        <v>1.4</v>
      </c>
      <c r="E574">
        <v>0</v>
      </c>
      <c r="F574">
        <v>-10</v>
      </c>
      <c r="G574">
        <v>0.38419903534316502</v>
      </c>
      <c r="H574">
        <v>0.61580096465683498</v>
      </c>
      <c r="I574">
        <f t="shared" si="49"/>
        <v>0</v>
      </c>
      <c r="J574">
        <f t="shared" si="50"/>
        <v>14</v>
      </c>
      <c r="K574">
        <f t="shared" si="53"/>
        <v>-8.6212135051956906</v>
      </c>
      <c r="L574">
        <f t="shared" si="51"/>
        <v>231.49665292060408</v>
      </c>
      <c r="M574">
        <f t="shared" si="54"/>
        <v>0</v>
      </c>
      <c r="N574" t="str">
        <f t="shared" si="52"/>
        <v>TN</v>
      </c>
    </row>
    <row r="575" spans="1:14" x14ac:dyDescent="0.3">
      <c r="A575">
        <v>1</v>
      </c>
      <c r="B575">
        <v>1</v>
      </c>
      <c r="C575">
        <v>-1.4</v>
      </c>
      <c r="D575">
        <v>0.95</v>
      </c>
      <c r="E575">
        <v>180</v>
      </c>
      <c r="F575">
        <v>-90</v>
      </c>
      <c r="G575">
        <v>0.56330583577691229</v>
      </c>
      <c r="H575">
        <v>0.43669416422308771</v>
      </c>
      <c r="I575">
        <f t="shared" si="49"/>
        <v>180</v>
      </c>
      <c r="J575">
        <f t="shared" si="50"/>
        <v>125.99999999999999</v>
      </c>
      <c r="K575">
        <f t="shared" si="53"/>
        <v>46.371585747735168</v>
      </c>
      <c r="L575">
        <f t="shared" si="51"/>
        <v>4929.1370505276136</v>
      </c>
      <c r="M575">
        <f t="shared" si="54"/>
        <v>1</v>
      </c>
      <c r="N575" t="str">
        <f t="shared" si="52"/>
        <v>TP</v>
      </c>
    </row>
    <row r="576" spans="1:14" x14ac:dyDescent="0.3">
      <c r="A576">
        <v>1</v>
      </c>
      <c r="B576">
        <v>1</v>
      </c>
      <c r="C576">
        <v>-1.4</v>
      </c>
      <c r="D576">
        <v>0.95</v>
      </c>
      <c r="E576">
        <v>10</v>
      </c>
      <c r="F576">
        <v>0</v>
      </c>
      <c r="G576">
        <v>0.42913429896650213</v>
      </c>
      <c r="H576">
        <v>0.57086570103349787</v>
      </c>
      <c r="I576">
        <f t="shared" si="49"/>
        <v>10</v>
      </c>
      <c r="J576">
        <f t="shared" si="50"/>
        <v>0</v>
      </c>
      <c r="K576">
        <f t="shared" si="53"/>
        <v>4.2913429896650213</v>
      </c>
      <c r="L576">
        <f t="shared" si="51"/>
        <v>791.16022545659018</v>
      </c>
      <c r="M576">
        <f t="shared" si="54"/>
        <v>1</v>
      </c>
      <c r="N576" t="str">
        <f t="shared" si="52"/>
        <v>TP</v>
      </c>
    </row>
    <row r="577" spans="1:14" x14ac:dyDescent="0.3">
      <c r="A577">
        <v>1</v>
      </c>
      <c r="B577">
        <v>1</v>
      </c>
      <c r="C577">
        <v>-1.4</v>
      </c>
      <c r="D577">
        <v>0.7</v>
      </c>
      <c r="E577">
        <v>70</v>
      </c>
      <c r="F577">
        <v>-50</v>
      </c>
      <c r="G577">
        <v>0.60844334427391233</v>
      </c>
      <c r="H577">
        <v>0.39155665572608767</v>
      </c>
      <c r="I577">
        <f t="shared" si="49"/>
        <v>70</v>
      </c>
      <c r="J577">
        <f t="shared" si="50"/>
        <v>70</v>
      </c>
      <c r="K577">
        <f t="shared" si="53"/>
        <v>15.182068198347725</v>
      </c>
      <c r="L577">
        <f t="shared" si="51"/>
        <v>1522.427404482675</v>
      </c>
      <c r="M577">
        <f t="shared" si="54"/>
        <v>1</v>
      </c>
      <c r="N577" t="str">
        <f t="shared" si="52"/>
        <v>TP</v>
      </c>
    </row>
    <row r="578" spans="1:14" x14ac:dyDescent="0.3">
      <c r="A578">
        <v>1</v>
      </c>
      <c r="B578">
        <v>1</v>
      </c>
      <c r="C578">
        <v>-1.4</v>
      </c>
      <c r="D578">
        <v>0.45</v>
      </c>
      <c r="E578">
        <v>50</v>
      </c>
      <c r="F578">
        <v>-50</v>
      </c>
      <c r="G578">
        <v>0.60844334427391233</v>
      </c>
      <c r="H578">
        <v>0.39155665572608767</v>
      </c>
      <c r="I578">
        <f t="shared" ref="I578:I641" si="55">E578^B578</f>
        <v>50</v>
      </c>
      <c r="J578">
        <f t="shared" ref="J578:J641" si="56">-C578*-F578^B578</f>
        <v>70</v>
      </c>
      <c r="K578">
        <f t="shared" si="53"/>
        <v>3.0132013128694801</v>
      </c>
      <c r="L578">
        <f t="shared" ref="L578:L641" si="57">(K578-$P$4)^2</f>
        <v>720.89183120993539</v>
      </c>
      <c r="M578">
        <f t="shared" si="54"/>
        <v>1</v>
      </c>
      <c r="N578" t="str">
        <f t="shared" ref="N578:N641" si="58">IF(AND(A578=1,M578=1),"TP",IF(AND(A578=0,M578=0),"TN",IF(A578&gt;M578,"FP","FN")))</f>
        <v>TP</v>
      </c>
    </row>
    <row r="579" spans="1:14" x14ac:dyDescent="0.3">
      <c r="A579">
        <v>1</v>
      </c>
      <c r="B579">
        <v>1</v>
      </c>
      <c r="C579">
        <v>-1.4</v>
      </c>
      <c r="D579">
        <v>0.95</v>
      </c>
      <c r="E579">
        <v>100</v>
      </c>
      <c r="F579">
        <v>-90</v>
      </c>
      <c r="G579">
        <v>0.38419903534316502</v>
      </c>
      <c r="H579">
        <v>0.61580096465683498</v>
      </c>
      <c r="I579">
        <f t="shared" si="55"/>
        <v>100</v>
      </c>
      <c r="J579">
        <f t="shared" si="56"/>
        <v>125.99999999999999</v>
      </c>
      <c r="K579">
        <f t="shared" ref="K579:K642" si="59">G579*I579-H579*J579</f>
        <v>-39.171018012444691</v>
      </c>
      <c r="L579">
        <f t="shared" si="57"/>
        <v>235.15579798584545</v>
      </c>
      <c r="M579">
        <f t="shared" ref="M579:M642" si="60">IF(K579&gt;=0,1,0)</f>
        <v>0</v>
      </c>
      <c r="N579" t="str">
        <f t="shared" si="58"/>
        <v>FP</v>
      </c>
    </row>
    <row r="580" spans="1:14" x14ac:dyDescent="0.3">
      <c r="A580">
        <v>0</v>
      </c>
      <c r="B580">
        <v>1</v>
      </c>
      <c r="C580">
        <v>-1.4</v>
      </c>
      <c r="D580">
        <v>0.95</v>
      </c>
      <c r="E580">
        <v>90</v>
      </c>
      <c r="F580">
        <v>-90</v>
      </c>
      <c r="G580">
        <v>0.60844334427391233</v>
      </c>
      <c r="H580">
        <v>0.39155665572608767</v>
      </c>
      <c r="I580">
        <f t="shared" si="55"/>
        <v>90</v>
      </c>
      <c r="J580">
        <f t="shared" si="56"/>
        <v>125.99999999999999</v>
      </c>
      <c r="K580">
        <f t="shared" si="59"/>
        <v>5.4237623631650749</v>
      </c>
      <c r="L580">
        <f t="shared" si="57"/>
        <v>856.14701075124901</v>
      </c>
      <c r="M580">
        <f t="shared" si="60"/>
        <v>1</v>
      </c>
      <c r="N580" t="str">
        <f t="shared" si="58"/>
        <v>FN</v>
      </c>
    </row>
    <row r="581" spans="1:14" x14ac:dyDescent="0.3">
      <c r="A581">
        <v>1</v>
      </c>
      <c r="B581">
        <v>1</v>
      </c>
      <c r="C581">
        <v>-1.4</v>
      </c>
      <c r="D581">
        <v>0.5</v>
      </c>
      <c r="E581">
        <v>180</v>
      </c>
      <c r="F581">
        <v>-90</v>
      </c>
      <c r="G581">
        <v>0.38419903534316502</v>
      </c>
      <c r="H581">
        <v>0.61580096465683498</v>
      </c>
      <c r="I581">
        <f t="shared" si="55"/>
        <v>180</v>
      </c>
      <c r="J581">
        <f t="shared" si="56"/>
        <v>125.99999999999999</v>
      </c>
      <c r="K581">
        <f t="shared" si="59"/>
        <v>-8.4350951849914964</v>
      </c>
      <c r="L581">
        <f t="shared" si="57"/>
        <v>237.19487866809314</v>
      </c>
      <c r="M581">
        <f t="shared" si="60"/>
        <v>0</v>
      </c>
      <c r="N581" t="str">
        <f t="shared" si="58"/>
        <v>FP</v>
      </c>
    </row>
    <row r="582" spans="1:14" x14ac:dyDescent="0.3">
      <c r="A582">
        <v>1</v>
      </c>
      <c r="B582">
        <v>1</v>
      </c>
      <c r="C582">
        <v>-1.4</v>
      </c>
      <c r="D582">
        <v>0.05</v>
      </c>
      <c r="E582">
        <v>90</v>
      </c>
      <c r="F582">
        <v>-90</v>
      </c>
      <c r="G582">
        <v>0.38419903534316502</v>
      </c>
      <c r="H582">
        <v>0.61580096465683498</v>
      </c>
      <c r="I582">
        <f t="shared" si="55"/>
        <v>90</v>
      </c>
      <c r="J582">
        <f t="shared" si="56"/>
        <v>125.99999999999999</v>
      </c>
      <c r="K582">
        <f t="shared" si="59"/>
        <v>-43.013008365876345</v>
      </c>
      <c r="L582">
        <f t="shared" si="57"/>
        <v>367.74892178332135</v>
      </c>
      <c r="M582">
        <f t="shared" si="60"/>
        <v>0</v>
      </c>
      <c r="N582" t="str">
        <f t="shared" si="58"/>
        <v>FP</v>
      </c>
    </row>
    <row r="583" spans="1:14" x14ac:dyDescent="0.3">
      <c r="A583">
        <v>0</v>
      </c>
      <c r="B583">
        <v>1</v>
      </c>
      <c r="C583">
        <v>-1.4</v>
      </c>
      <c r="D583">
        <v>0.05</v>
      </c>
      <c r="E583">
        <v>80</v>
      </c>
      <c r="F583">
        <v>-90</v>
      </c>
      <c r="G583">
        <v>0.60844334427391233</v>
      </c>
      <c r="H583">
        <v>0.39155665572608767</v>
      </c>
      <c r="I583">
        <f t="shared" si="55"/>
        <v>80</v>
      </c>
      <c r="J583">
        <f t="shared" si="56"/>
        <v>125.99999999999999</v>
      </c>
      <c r="K583">
        <f t="shared" si="59"/>
        <v>-0.66067107957405113</v>
      </c>
      <c r="L583">
        <f t="shared" si="57"/>
        <v>537.10641853187997</v>
      </c>
      <c r="M583">
        <f t="shared" si="60"/>
        <v>0</v>
      </c>
      <c r="N583" t="str">
        <f t="shared" si="58"/>
        <v>TN</v>
      </c>
    </row>
    <row r="584" spans="1:14" x14ac:dyDescent="0.3">
      <c r="A584">
        <v>1</v>
      </c>
      <c r="B584">
        <v>1</v>
      </c>
      <c r="C584">
        <v>-1.4</v>
      </c>
      <c r="D584">
        <v>0</v>
      </c>
      <c r="E584">
        <v>20</v>
      </c>
      <c r="F584">
        <v>-10</v>
      </c>
      <c r="G584">
        <v>0.38419903534316502</v>
      </c>
      <c r="H584">
        <v>0.61580096465683498</v>
      </c>
      <c r="I584">
        <f t="shared" si="55"/>
        <v>20</v>
      </c>
      <c r="J584">
        <f t="shared" si="56"/>
        <v>14</v>
      </c>
      <c r="K584">
        <f t="shared" si="59"/>
        <v>-0.93723279833239026</v>
      </c>
      <c r="L584">
        <f t="shared" si="57"/>
        <v>524.36396144511752</v>
      </c>
      <c r="M584">
        <f t="shared" si="60"/>
        <v>0</v>
      </c>
      <c r="N584" t="str">
        <f t="shared" si="58"/>
        <v>FP</v>
      </c>
    </row>
    <row r="585" spans="1:14" x14ac:dyDescent="0.3">
      <c r="A585">
        <v>1</v>
      </c>
      <c r="B585">
        <v>1</v>
      </c>
      <c r="C585">
        <v>-1.4</v>
      </c>
      <c r="D585">
        <v>0.15</v>
      </c>
      <c r="E585">
        <v>30</v>
      </c>
      <c r="F585">
        <v>-10</v>
      </c>
      <c r="G585">
        <v>0.38419903534316502</v>
      </c>
      <c r="H585">
        <v>0.61580096465683498</v>
      </c>
      <c r="I585">
        <f t="shared" si="55"/>
        <v>30</v>
      </c>
      <c r="J585">
        <f t="shared" si="56"/>
        <v>14</v>
      </c>
      <c r="K585">
        <f t="shared" si="59"/>
        <v>2.904757555099259</v>
      </c>
      <c r="L585">
        <f t="shared" si="57"/>
        <v>715.08028533495963</v>
      </c>
      <c r="M585">
        <f t="shared" si="60"/>
        <v>1</v>
      </c>
      <c r="N585" t="str">
        <f t="shared" si="58"/>
        <v>TP</v>
      </c>
    </row>
    <row r="586" spans="1:14" x14ac:dyDescent="0.3">
      <c r="A586">
        <v>0</v>
      </c>
      <c r="B586">
        <v>1</v>
      </c>
      <c r="C586">
        <v>-1.4</v>
      </c>
      <c r="D586">
        <v>0.15</v>
      </c>
      <c r="E586">
        <v>80</v>
      </c>
      <c r="F586">
        <v>-90</v>
      </c>
      <c r="G586">
        <v>0.38419903534316502</v>
      </c>
      <c r="H586">
        <v>0.61580096465683498</v>
      </c>
      <c r="I586">
        <f t="shared" si="55"/>
        <v>80</v>
      </c>
      <c r="J586">
        <f t="shared" si="56"/>
        <v>125.99999999999999</v>
      </c>
      <c r="K586">
        <f t="shared" si="59"/>
        <v>-46.854998719307993</v>
      </c>
      <c r="L586">
        <f t="shared" si="57"/>
        <v>529.86382533252072</v>
      </c>
      <c r="M586">
        <f t="shared" si="60"/>
        <v>0</v>
      </c>
      <c r="N586" t="str">
        <f t="shared" si="58"/>
        <v>TN</v>
      </c>
    </row>
    <row r="587" spans="1:14" x14ac:dyDescent="0.3">
      <c r="A587">
        <v>0</v>
      </c>
      <c r="B587">
        <v>1</v>
      </c>
      <c r="C587">
        <v>-1.4</v>
      </c>
      <c r="D587">
        <v>0.15</v>
      </c>
      <c r="E587">
        <v>0</v>
      </c>
      <c r="F587">
        <v>-10</v>
      </c>
      <c r="G587">
        <v>0.38419903534316502</v>
      </c>
      <c r="H587">
        <v>0.61580096465683498</v>
      </c>
      <c r="I587">
        <f t="shared" si="55"/>
        <v>0</v>
      </c>
      <c r="J587">
        <f t="shared" si="56"/>
        <v>14</v>
      </c>
      <c r="K587">
        <f t="shared" si="59"/>
        <v>-8.6212135051956906</v>
      </c>
      <c r="L587">
        <f t="shared" si="57"/>
        <v>231.49665292060408</v>
      </c>
      <c r="M587">
        <f t="shared" si="60"/>
        <v>0</v>
      </c>
      <c r="N587" t="str">
        <f t="shared" si="58"/>
        <v>TN</v>
      </c>
    </row>
    <row r="588" spans="1:14" x14ac:dyDescent="0.3">
      <c r="A588">
        <v>1</v>
      </c>
      <c r="B588">
        <v>1</v>
      </c>
      <c r="C588">
        <v>-1.4</v>
      </c>
      <c r="D588">
        <v>0.5</v>
      </c>
      <c r="E588">
        <v>70</v>
      </c>
      <c r="F588">
        <v>-50</v>
      </c>
      <c r="G588">
        <v>0.38419903534316502</v>
      </c>
      <c r="H588">
        <v>0.61580096465683498</v>
      </c>
      <c r="I588">
        <f t="shared" si="55"/>
        <v>70</v>
      </c>
      <c r="J588">
        <f t="shared" si="56"/>
        <v>70</v>
      </c>
      <c r="K588">
        <f t="shared" si="59"/>
        <v>-16.212135051956896</v>
      </c>
      <c r="L588">
        <f t="shared" si="57"/>
        <v>58.126786687808377</v>
      </c>
      <c r="M588">
        <f t="shared" si="60"/>
        <v>0</v>
      </c>
      <c r="N588" t="str">
        <f t="shared" si="58"/>
        <v>FP</v>
      </c>
    </row>
    <row r="589" spans="1:14" x14ac:dyDescent="0.3">
      <c r="A589">
        <v>1</v>
      </c>
      <c r="B589">
        <v>1</v>
      </c>
      <c r="C589">
        <v>-1.4</v>
      </c>
      <c r="D589">
        <v>1</v>
      </c>
      <c r="E589">
        <v>100</v>
      </c>
      <c r="F589">
        <v>-90</v>
      </c>
      <c r="G589">
        <v>0.60844334427391233</v>
      </c>
      <c r="H589">
        <v>0.39155665572608767</v>
      </c>
      <c r="I589">
        <f t="shared" si="55"/>
        <v>100</v>
      </c>
      <c r="J589">
        <f t="shared" si="56"/>
        <v>125.99999999999999</v>
      </c>
      <c r="K589">
        <f t="shared" si="59"/>
        <v>11.508195805904194</v>
      </c>
      <c r="L589">
        <f t="shared" si="57"/>
        <v>1249.2282636088621</v>
      </c>
      <c r="M589">
        <f t="shared" si="60"/>
        <v>1</v>
      </c>
      <c r="N589" t="str">
        <f t="shared" si="58"/>
        <v>TP</v>
      </c>
    </row>
    <row r="590" spans="1:14" x14ac:dyDescent="0.3">
      <c r="A590">
        <v>1</v>
      </c>
      <c r="B590">
        <v>1</v>
      </c>
      <c r="C590">
        <v>-1.4</v>
      </c>
      <c r="D590">
        <v>0.95</v>
      </c>
      <c r="E590">
        <v>30</v>
      </c>
      <c r="F590">
        <v>-10</v>
      </c>
      <c r="G590">
        <v>0.38419903534316502</v>
      </c>
      <c r="H590">
        <v>0.61580096465683498</v>
      </c>
      <c r="I590">
        <f t="shared" si="55"/>
        <v>30</v>
      </c>
      <c r="J590">
        <f t="shared" si="56"/>
        <v>14</v>
      </c>
      <c r="K590">
        <f t="shared" si="59"/>
        <v>2.904757555099259</v>
      </c>
      <c r="L590">
        <f t="shared" si="57"/>
        <v>715.08028533495963</v>
      </c>
      <c r="M590">
        <f t="shared" si="60"/>
        <v>1</v>
      </c>
      <c r="N590" t="str">
        <f t="shared" si="58"/>
        <v>TP</v>
      </c>
    </row>
    <row r="591" spans="1:14" x14ac:dyDescent="0.3">
      <c r="A591">
        <v>0</v>
      </c>
      <c r="B591">
        <v>1</v>
      </c>
      <c r="C591">
        <v>-1.4</v>
      </c>
      <c r="D591">
        <v>0.95</v>
      </c>
      <c r="E591">
        <v>100</v>
      </c>
      <c r="F591">
        <v>-90</v>
      </c>
      <c r="G591">
        <v>0.60844334427391233</v>
      </c>
      <c r="H591">
        <v>0.39155665572608767</v>
      </c>
      <c r="I591">
        <f t="shared" si="55"/>
        <v>100</v>
      </c>
      <c r="J591">
        <f t="shared" si="56"/>
        <v>125.99999999999999</v>
      </c>
      <c r="K591">
        <f t="shared" si="59"/>
        <v>11.508195805904194</v>
      </c>
      <c r="L591">
        <f t="shared" si="57"/>
        <v>1249.2282636088621</v>
      </c>
      <c r="M591">
        <f t="shared" si="60"/>
        <v>1</v>
      </c>
      <c r="N591" t="str">
        <f t="shared" si="58"/>
        <v>FN</v>
      </c>
    </row>
    <row r="592" spans="1:14" x14ac:dyDescent="0.3">
      <c r="A592">
        <v>0</v>
      </c>
      <c r="B592">
        <v>1</v>
      </c>
      <c r="C592">
        <v>-1.4</v>
      </c>
      <c r="D592">
        <v>0.95</v>
      </c>
      <c r="E592">
        <v>40</v>
      </c>
      <c r="F592">
        <v>-50</v>
      </c>
      <c r="G592">
        <v>0.38419903534316502</v>
      </c>
      <c r="H592">
        <v>0.61580096465683498</v>
      </c>
      <c r="I592">
        <f t="shared" si="55"/>
        <v>40</v>
      </c>
      <c r="J592">
        <f t="shared" si="56"/>
        <v>70</v>
      </c>
      <c r="K592">
        <f t="shared" si="59"/>
        <v>-27.738106112251845</v>
      </c>
      <c r="L592">
        <f t="shared" si="57"/>
        <v>15.224656176844295</v>
      </c>
      <c r="M592">
        <f t="shared" si="60"/>
        <v>0</v>
      </c>
      <c r="N592" t="str">
        <f t="shared" si="58"/>
        <v>TN</v>
      </c>
    </row>
    <row r="593" spans="1:14" x14ac:dyDescent="0.3">
      <c r="A593">
        <v>1</v>
      </c>
      <c r="B593">
        <v>1</v>
      </c>
      <c r="C593">
        <v>-1.4</v>
      </c>
      <c r="D593">
        <v>0.9</v>
      </c>
      <c r="E593">
        <v>30</v>
      </c>
      <c r="F593">
        <v>-10</v>
      </c>
      <c r="G593">
        <v>0.38419903534316502</v>
      </c>
      <c r="H593">
        <v>0.61580096465683498</v>
      </c>
      <c r="I593">
        <f t="shared" si="55"/>
        <v>30</v>
      </c>
      <c r="J593">
        <f t="shared" si="56"/>
        <v>14</v>
      </c>
      <c r="K593">
        <f t="shared" si="59"/>
        <v>2.904757555099259</v>
      </c>
      <c r="L593">
        <f t="shared" si="57"/>
        <v>715.08028533495963</v>
      </c>
      <c r="M593">
        <f t="shared" si="60"/>
        <v>1</v>
      </c>
      <c r="N593" t="str">
        <f t="shared" si="58"/>
        <v>TP</v>
      </c>
    </row>
    <row r="594" spans="1:14" x14ac:dyDescent="0.3">
      <c r="A594">
        <v>1</v>
      </c>
      <c r="B594">
        <v>1</v>
      </c>
      <c r="C594">
        <v>-1.4</v>
      </c>
      <c r="D594">
        <v>1.1499999999999999</v>
      </c>
      <c r="E594">
        <v>50</v>
      </c>
      <c r="F594">
        <v>-50</v>
      </c>
      <c r="G594">
        <v>0.38419903534316502</v>
      </c>
      <c r="H594">
        <v>0.61580096465683498</v>
      </c>
      <c r="I594">
        <f t="shared" si="55"/>
        <v>50</v>
      </c>
      <c r="J594">
        <f t="shared" si="56"/>
        <v>70</v>
      </c>
      <c r="K594">
        <f t="shared" si="59"/>
        <v>-23.896115758820194</v>
      </c>
      <c r="L594">
        <f t="shared" si="57"/>
        <v>3.5865954419459275E-3</v>
      </c>
      <c r="M594">
        <f t="shared" si="60"/>
        <v>0</v>
      </c>
      <c r="N594" t="str">
        <f t="shared" si="58"/>
        <v>FP</v>
      </c>
    </row>
    <row r="595" spans="1:14" x14ac:dyDescent="0.3">
      <c r="A595">
        <v>1</v>
      </c>
      <c r="B595">
        <v>1</v>
      </c>
      <c r="C595">
        <v>-1.4</v>
      </c>
      <c r="D595">
        <v>0.9</v>
      </c>
      <c r="E595">
        <v>70</v>
      </c>
      <c r="F595">
        <v>-50</v>
      </c>
      <c r="G595">
        <v>0.60844334427391233</v>
      </c>
      <c r="H595">
        <v>0.39155665572608767</v>
      </c>
      <c r="I595">
        <f t="shared" si="55"/>
        <v>70</v>
      </c>
      <c r="J595">
        <f t="shared" si="56"/>
        <v>70</v>
      </c>
      <c r="K595">
        <f t="shared" si="59"/>
        <v>15.182068198347725</v>
      </c>
      <c r="L595">
        <f t="shared" si="57"/>
        <v>1522.427404482675</v>
      </c>
      <c r="M595">
        <f t="shared" si="60"/>
        <v>1</v>
      </c>
      <c r="N595" t="str">
        <f t="shared" si="58"/>
        <v>TP</v>
      </c>
    </row>
    <row r="596" spans="1:14" x14ac:dyDescent="0.3">
      <c r="A596">
        <v>0</v>
      </c>
      <c r="B596">
        <v>1</v>
      </c>
      <c r="C596">
        <v>-1.4</v>
      </c>
      <c r="D596">
        <v>0.9</v>
      </c>
      <c r="E596">
        <v>90</v>
      </c>
      <c r="F596">
        <v>-90</v>
      </c>
      <c r="G596">
        <v>0.60844334427391233</v>
      </c>
      <c r="H596">
        <v>0.39155665572608767</v>
      </c>
      <c r="I596">
        <f t="shared" si="55"/>
        <v>90</v>
      </c>
      <c r="J596">
        <f t="shared" si="56"/>
        <v>125.99999999999999</v>
      </c>
      <c r="K596">
        <f t="shared" si="59"/>
        <v>5.4237623631650749</v>
      </c>
      <c r="L596">
        <f t="shared" si="57"/>
        <v>856.14701075124901</v>
      </c>
      <c r="M596">
        <f t="shared" si="60"/>
        <v>1</v>
      </c>
      <c r="N596" t="str">
        <f t="shared" si="58"/>
        <v>FN</v>
      </c>
    </row>
    <row r="597" spans="1:14" x14ac:dyDescent="0.3">
      <c r="A597">
        <v>0</v>
      </c>
      <c r="B597">
        <v>1</v>
      </c>
      <c r="C597">
        <v>-1.4</v>
      </c>
      <c r="D597">
        <v>0.9</v>
      </c>
      <c r="E597">
        <v>0</v>
      </c>
      <c r="F597">
        <v>-10</v>
      </c>
      <c r="G597">
        <v>0.38419903534316502</v>
      </c>
      <c r="H597">
        <v>0.61580096465683498</v>
      </c>
      <c r="I597">
        <f t="shared" si="55"/>
        <v>0</v>
      </c>
      <c r="J597">
        <f t="shared" si="56"/>
        <v>14</v>
      </c>
      <c r="K597">
        <f t="shared" si="59"/>
        <v>-8.6212135051956906</v>
      </c>
      <c r="L597">
        <f t="shared" si="57"/>
        <v>231.49665292060408</v>
      </c>
      <c r="M597">
        <f t="shared" si="60"/>
        <v>0</v>
      </c>
      <c r="N597" t="str">
        <f t="shared" si="58"/>
        <v>TN</v>
      </c>
    </row>
    <row r="598" spans="1:14" x14ac:dyDescent="0.3">
      <c r="A598">
        <v>0</v>
      </c>
      <c r="B598">
        <v>1</v>
      </c>
      <c r="C598">
        <v>-1.4</v>
      </c>
      <c r="D598">
        <v>0.9</v>
      </c>
      <c r="E598">
        <v>40</v>
      </c>
      <c r="F598">
        <v>-50</v>
      </c>
      <c r="G598">
        <v>0.60844334427391233</v>
      </c>
      <c r="H598">
        <v>0.39155665572608767</v>
      </c>
      <c r="I598">
        <f t="shared" si="55"/>
        <v>40</v>
      </c>
      <c r="J598">
        <f t="shared" si="56"/>
        <v>70</v>
      </c>
      <c r="K598">
        <f t="shared" si="59"/>
        <v>-3.0712321298696423</v>
      </c>
      <c r="L598">
        <f t="shared" si="57"/>
        <v>431.18503553093223</v>
      </c>
      <c r="M598">
        <f t="shared" si="60"/>
        <v>0</v>
      </c>
      <c r="N598" t="str">
        <f t="shared" si="58"/>
        <v>TN</v>
      </c>
    </row>
    <row r="599" spans="1:14" x14ac:dyDescent="0.3">
      <c r="A599">
        <v>1</v>
      </c>
      <c r="B599">
        <v>1</v>
      </c>
      <c r="C599">
        <v>-1.4</v>
      </c>
      <c r="D599">
        <v>0.65</v>
      </c>
      <c r="E599">
        <v>70</v>
      </c>
      <c r="F599">
        <v>-50</v>
      </c>
      <c r="G599">
        <v>0.38419903534316502</v>
      </c>
      <c r="H599">
        <v>0.61580096465683498</v>
      </c>
      <c r="I599">
        <f t="shared" si="55"/>
        <v>70</v>
      </c>
      <c r="J599">
        <f t="shared" si="56"/>
        <v>70</v>
      </c>
      <c r="K599">
        <f t="shared" si="59"/>
        <v>-16.212135051956896</v>
      </c>
      <c r="L599">
        <f t="shared" si="57"/>
        <v>58.126786687808377</v>
      </c>
      <c r="M599">
        <f t="shared" si="60"/>
        <v>0</v>
      </c>
      <c r="N599" t="str">
        <f t="shared" si="58"/>
        <v>FP</v>
      </c>
    </row>
    <row r="600" spans="1:14" x14ac:dyDescent="0.3">
      <c r="A600">
        <v>1</v>
      </c>
      <c r="B600">
        <v>1</v>
      </c>
      <c r="C600">
        <v>-1.4</v>
      </c>
      <c r="D600">
        <v>0.6</v>
      </c>
      <c r="E600">
        <v>10</v>
      </c>
      <c r="F600">
        <v>-10</v>
      </c>
      <c r="G600">
        <v>0.60844334427391233</v>
      </c>
      <c r="H600">
        <v>0.39155665572608767</v>
      </c>
      <c r="I600">
        <f t="shared" si="55"/>
        <v>10</v>
      </c>
      <c r="J600">
        <f t="shared" si="56"/>
        <v>14</v>
      </c>
      <c r="K600">
        <f t="shared" si="59"/>
        <v>0.60264026257389602</v>
      </c>
      <c r="L600">
        <f t="shared" si="57"/>
        <v>597.25826082302672</v>
      </c>
      <c r="M600">
        <f t="shared" si="60"/>
        <v>1</v>
      </c>
      <c r="N600" t="str">
        <f t="shared" si="58"/>
        <v>TP</v>
      </c>
    </row>
    <row r="601" spans="1:14" x14ac:dyDescent="0.3">
      <c r="A601">
        <v>1</v>
      </c>
      <c r="B601">
        <v>1</v>
      </c>
      <c r="C601">
        <v>-1.4</v>
      </c>
      <c r="D601">
        <v>1.05</v>
      </c>
      <c r="E601">
        <v>90</v>
      </c>
      <c r="F601">
        <v>-90</v>
      </c>
      <c r="G601">
        <v>0.60844334427391233</v>
      </c>
      <c r="H601">
        <v>0.39155665572608767</v>
      </c>
      <c r="I601">
        <f t="shared" si="55"/>
        <v>90</v>
      </c>
      <c r="J601">
        <f t="shared" si="56"/>
        <v>125.99999999999999</v>
      </c>
      <c r="K601">
        <f t="shared" si="59"/>
        <v>5.4237623631650749</v>
      </c>
      <c r="L601">
        <f t="shared" si="57"/>
        <v>856.14701075124901</v>
      </c>
      <c r="M601">
        <f t="shared" si="60"/>
        <v>1</v>
      </c>
      <c r="N601" t="str">
        <f t="shared" si="58"/>
        <v>TP</v>
      </c>
    </row>
    <row r="602" spans="1:14" x14ac:dyDescent="0.3">
      <c r="A602">
        <v>1</v>
      </c>
      <c r="B602">
        <v>1</v>
      </c>
      <c r="C602">
        <v>-1.4</v>
      </c>
      <c r="D602">
        <v>1.05</v>
      </c>
      <c r="E602">
        <v>10</v>
      </c>
      <c r="F602">
        <v>0</v>
      </c>
      <c r="G602">
        <v>0.38419903534316502</v>
      </c>
      <c r="H602">
        <v>0.61580096465683498</v>
      </c>
      <c r="I602">
        <f t="shared" si="55"/>
        <v>10</v>
      </c>
      <c r="J602">
        <f t="shared" si="56"/>
        <v>0</v>
      </c>
      <c r="K602">
        <f t="shared" si="59"/>
        <v>3.8419903534316502</v>
      </c>
      <c r="L602">
        <f t="shared" si="57"/>
        <v>766.08374728674301</v>
      </c>
      <c r="M602">
        <f t="shared" si="60"/>
        <v>1</v>
      </c>
      <c r="N602" t="str">
        <f t="shared" si="58"/>
        <v>TP</v>
      </c>
    </row>
    <row r="603" spans="1:14" x14ac:dyDescent="0.3">
      <c r="A603">
        <v>0</v>
      </c>
      <c r="B603">
        <v>1</v>
      </c>
      <c r="C603">
        <v>-1.4</v>
      </c>
      <c r="D603">
        <v>1.05</v>
      </c>
      <c r="E603">
        <v>40</v>
      </c>
      <c r="F603">
        <v>-50</v>
      </c>
      <c r="G603">
        <v>0.38419903534316502</v>
      </c>
      <c r="H603">
        <v>0.61580096465683498</v>
      </c>
      <c r="I603">
        <f t="shared" si="55"/>
        <v>40</v>
      </c>
      <c r="J603">
        <f t="shared" si="56"/>
        <v>70</v>
      </c>
      <c r="K603">
        <f t="shared" si="59"/>
        <v>-27.738106112251845</v>
      </c>
      <c r="L603">
        <f t="shared" si="57"/>
        <v>15.224656176844295</v>
      </c>
      <c r="M603">
        <f t="shared" si="60"/>
        <v>0</v>
      </c>
      <c r="N603" t="str">
        <f t="shared" si="58"/>
        <v>TN</v>
      </c>
    </row>
    <row r="604" spans="1:14" x14ac:dyDescent="0.3">
      <c r="A604">
        <v>1</v>
      </c>
      <c r="B604">
        <v>1</v>
      </c>
      <c r="C604">
        <v>-1.4</v>
      </c>
      <c r="D604">
        <v>1.35</v>
      </c>
      <c r="E604">
        <v>60</v>
      </c>
      <c r="F604">
        <v>-50</v>
      </c>
      <c r="G604">
        <v>0.38419903534316502</v>
      </c>
      <c r="H604">
        <v>0.61580096465683498</v>
      </c>
      <c r="I604">
        <f t="shared" si="55"/>
        <v>60</v>
      </c>
      <c r="J604">
        <f t="shared" si="56"/>
        <v>70</v>
      </c>
      <c r="K604">
        <f t="shared" si="59"/>
        <v>-20.054125405388547</v>
      </c>
      <c r="L604">
        <f t="shared" si="57"/>
        <v>14.304296765763297</v>
      </c>
      <c r="M604">
        <f t="shared" si="60"/>
        <v>0</v>
      </c>
      <c r="N604" t="str">
        <f t="shared" si="58"/>
        <v>FP</v>
      </c>
    </row>
    <row r="605" spans="1:14" x14ac:dyDescent="0.3">
      <c r="A605">
        <v>0</v>
      </c>
      <c r="B605">
        <v>1</v>
      </c>
      <c r="C605">
        <v>-1.4</v>
      </c>
      <c r="D605">
        <v>1.35</v>
      </c>
      <c r="E605">
        <v>0</v>
      </c>
      <c r="F605">
        <v>-10</v>
      </c>
      <c r="G605">
        <v>0.38419903534316502</v>
      </c>
      <c r="H605">
        <v>0.61580096465683498</v>
      </c>
      <c r="I605">
        <f t="shared" si="55"/>
        <v>0</v>
      </c>
      <c r="J605">
        <f t="shared" si="56"/>
        <v>14</v>
      </c>
      <c r="K605">
        <f t="shared" si="59"/>
        <v>-8.6212135051956906</v>
      </c>
      <c r="L605">
        <f t="shared" si="57"/>
        <v>231.49665292060408</v>
      </c>
      <c r="M605">
        <f t="shared" si="60"/>
        <v>0</v>
      </c>
      <c r="N605" t="str">
        <f t="shared" si="58"/>
        <v>TN</v>
      </c>
    </row>
    <row r="606" spans="1:14" x14ac:dyDescent="0.3">
      <c r="A606">
        <v>0</v>
      </c>
      <c r="B606">
        <v>1</v>
      </c>
      <c r="C606">
        <v>-1.4</v>
      </c>
      <c r="D606">
        <v>1.35</v>
      </c>
      <c r="E606">
        <v>60</v>
      </c>
      <c r="F606">
        <v>-50</v>
      </c>
      <c r="G606">
        <v>0.38419903534316502</v>
      </c>
      <c r="H606">
        <v>0.61580096465683498</v>
      </c>
      <c r="I606">
        <f t="shared" si="55"/>
        <v>60</v>
      </c>
      <c r="J606">
        <f t="shared" si="56"/>
        <v>70</v>
      </c>
      <c r="K606">
        <f t="shared" si="59"/>
        <v>-20.054125405388547</v>
      </c>
      <c r="L606">
        <f t="shared" si="57"/>
        <v>14.304296765763297</v>
      </c>
      <c r="M606">
        <f t="shared" si="60"/>
        <v>0</v>
      </c>
      <c r="N606" t="str">
        <f t="shared" si="58"/>
        <v>TN</v>
      </c>
    </row>
    <row r="607" spans="1:14" x14ac:dyDescent="0.3">
      <c r="A607">
        <v>1</v>
      </c>
      <c r="B607">
        <v>1</v>
      </c>
      <c r="C607">
        <v>-1.4</v>
      </c>
      <c r="D607">
        <v>1.4</v>
      </c>
      <c r="E607">
        <v>10</v>
      </c>
      <c r="F607">
        <v>-10</v>
      </c>
      <c r="G607">
        <v>0.60844334427391233</v>
      </c>
      <c r="H607">
        <v>0.39155665572608767</v>
      </c>
      <c r="I607">
        <f t="shared" si="55"/>
        <v>10</v>
      </c>
      <c r="J607">
        <f t="shared" si="56"/>
        <v>14</v>
      </c>
      <c r="K607">
        <f t="shared" si="59"/>
        <v>0.60264026257389602</v>
      </c>
      <c r="L607">
        <f t="shared" si="57"/>
        <v>597.25826082302672</v>
      </c>
      <c r="M607">
        <f t="shared" si="60"/>
        <v>1</v>
      </c>
      <c r="N607" t="str">
        <f t="shared" si="58"/>
        <v>TP</v>
      </c>
    </row>
    <row r="608" spans="1:14" x14ac:dyDescent="0.3">
      <c r="A608">
        <v>0</v>
      </c>
      <c r="B608">
        <v>1</v>
      </c>
      <c r="C608">
        <v>-1.4</v>
      </c>
      <c r="D608">
        <v>1.4</v>
      </c>
      <c r="E608">
        <v>80</v>
      </c>
      <c r="F608">
        <v>-90</v>
      </c>
      <c r="G608">
        <v>0.60844334427391233</v>
      </c>
      <c r="H608">
        <v>0.39155665572608767</v>
      </c>
      <c r="I608">
        <f t="shared" si="55"/>
        <v>80</v>
      </c>
      <c r="J608">
        <f t="shared" si="56"/>
        <v>125.99999999999999</v>
      </c>
      <c r="K608">
        <f t="shared" si="59"/>
        <v>-0.66067107957405113</v>
      </c>
      <c r="L608">
        <f t="shared" si="57"/>
        <v>537.10641853187997</v>
      </c>
      <c r="M608">
        <f t="shared" si="60"/>
        <v>0</v>
      </c>
      <c r="N608" t="str">
        <f t="shared" si="58"/>
        <v>TN</v>
      </c>
    </row>
    <row r="609" spans="1:14" x14ac:dyDescent="0.3">
      <c r="A609">
        <v>1</v>
      </c>
      <c r="B609">
        <v>1</v>
      </c>
      <c r="C609">
        <v>-1.4</v>
      </c>
      <c r="D609">
        <v>1.7</v>
      </c>
      <c r="E609">
        <v>60</v>
      </c>
      <c r="F609">
        <v>-50</v>
      </c>
      <c r="G609">
        <v>0.38419903534316502</v>
      </c>
      <c r="H609">
        <v>0.61580096465683498</v>
      </c>
      <c r="I609">
        <f t="shared" si="55"/>
        <v>60</v>
      </c>
      <c r="J609">
        <f t="shared" si="56"/>
        <v>70</v>
      </c>
      <c r="K609">
        <f t="shared" si="59"/>
        <v>-20.054125405388547</v>
      </c>
      <c r="L609">
        <f t="shared" si="57"/>
        <v>14.304296765763297</v>
      </c>
      <c r="M609">
        <f t="shared" si="60"/>
        <v>0</v>
      </c>
      <c r="N609" t="str">
        <f t="shared" si="58"/>
        <v>FP</v>
      </c>
    </row>
    <row r="610" spans="1:14" x14ac:dyDescent="0.3">
      <c r="A610">
        <v>1</v>
      </c>
      <c r="B610">
        <v>1</v>
      </c>
      <c r="C610">
        <v>-1.4</v>
      </c>
      <c r="D610">
        <v>1.8</v>
      </c>
      <c r="E610">
        <v>20</v>
      </c>
      <c r="F610">
        <v>-10</v>
      </c>
      <c r="G610">
        <v>0.38419903534316502</v>
      </c>
      <c r="H610">
        <v>0.61580096465683498</v>
      </c>
      <c r="I610">
        <f t="shared" si="55"/>
        <v>20</v>
      </c>
      <c r="J610">
        <f t="shared" si="56"/>
        <v>14</v>
      </c>
      <c r="K610">
        <f t="shared" si="59"/>
        <v>-0.93723279833239026</v>
      </c>
      <c r="L610">
        <f t="shared" si="57"/>
        <v>524.36396144511752</v>
      </c>
      <c r="M610">
        <f t="shared" si="60"/>
        <v>0</v>
      </c>
      <c r="N610" t="str">
        <f t="shared" si="58"/>
        <v>FP</v>
      </c>
    </row>
    <row r="611" spans="1:14" x14ac:dyDescent="0.3">
      <c r="A611">
        <v>1</v>
      </c>
      <c r="B611">
        <v>1</v>
      </c>
      <c r="C611">
        <v>-1.4</v>
      </c>
      <c r="D611">
        <v>1.1399999999999999</v>
      </c>
      <c r="E611">
        <v>70</v>
      </c>
      <c r="F611">
        <v>-50</v>
      </c>
      <c r="G611">
        <v>0.60844334427391233</v>
      </c>
      <c r="H611">
        <v>0.39155665572608767</v>
      </c>
      <c r="I611">
        <f t="shared" si="55"/>
        <v>70</v>
      </c>
      <c r="J611">
        <f t="shared" si="56"/>
        <v>70</v>
      </c>
      <c r="K611">
        <f t="shared" si="59"/>
        <v>15.182068198347725</v>
      </c>
      <c r="L611">
        <f t="shared" si="57"/>
        <v>1522.427404482675</v>
      </c>
      <c r="M611">
        <f t="shared" si="60"/>
        <v>1</v>
      </c>
      <c r="N611" t="str">
        <f t="shared" si="58"/>
        <v>TP</v>
      </c>
    </row>
    <row r="612" spans="1:14" x14ac:dyDescent="0.3">
      <c r="A612">
        <v>1</v>
      </c>
      <c r="B612">
        <v>1</v>
      </c>
      <c r="C612">
        <v>-1.4</v>
      </c>
      <c r="D612">
        <v>1.18</v>
      </c>
      <c r="E612">
        <v>20</v>
      </c>
      <c r="F612">
        <v>-10</v>
      </c>
      <c r="G612">
        <v>0.38419903534316502</v>
      </c>
      <c r="H612">
        <v>0.61580096465683498</v>
      </c>
      <c r="I612">
        <f t="shared" si="55"/>
        <v>20</v>
      </c>
      <c r="J612">
        <f t="shared" si="56"/>
        <v>14</v>
      </c>
      <c r="K612">
        <f t="shared" si="59"/>
        <v>-0.93723279833239026</v>
      </c>
      <c r="L612">
        <f t="shared" si="57"/>
        <v>524.36396144511752</v>
      </c>
      <c r="M612">
        <f t="shared" si="60"/>
        <v>0</v>
      </c>
      <c r="N612" t="str">
        <f t="shared" si="58"/>
        <v>FP</v>
      </c>
    </row>
    <row r="613" spans="1:14" x14ac:dyDescent="0.3">
      <c r="A613">
        <v>1</v>
      </c>
      <c r="B613">
        <v>1</v>
      </c>
      <c r="C613">
        <v>-1.4</v>
      </c>
      <c r="D613">
        <v>1.08</v>
      </c>
      <c r="E613">
        <v>70</v>
      </c>
      <c r="F613">
        <v>-50</v>
      </c>
      <c r="G613">
        <v>0.38419903534316502</v>
      </c>
      <c r="H613">
        <v>0.61580096465683498</v>
      </c>
      <c r="I613">
        <f t="shared" si="55"/>
        <v>70</v>
      </c>
      <c r="J613">
        <f t="shared" si="56"/>
        <v>70</v>
      </c>
      <c r="K613">
        <f t="shared" si="59"/>
        <v>-16.212135051956896</v>
      </c>
      <c r="L613">
        <f t="shared" si="57"/>
        <v>58.126786687808377</v>
      </c>
      <c r="M613">
        <f t="shared" si="60"/>
        <v>0</v>
      </c>
      <c r="N613" t="str">
        <f t="shared" si="58"/>
        <v>FP</v>
      </c>
    </row>
    <row r="614" spans="1:14" x14ac:dyDescent="0.3">
      <c r="A614">
        <v>0</v>
      </c>
      <c r="B614">
        <v>1</v>
      </c>
      <c r="C614">
        <v>-1.4</v>
      </c>
      <c r="D614">
        <v>1.08</v>
      </c>
      <c r="E614">
        <v>0</v>
      </c>
      <c r="F614">
        <v>-10</v>
      </c>
      <c r="G614">
        <v>0.38419903534316502</v>
      </c>
      <c r="H614">
        <v>0.61580096465683498</v>
      </c>
      <c r="I614">
        <f t="shared" si="55"/>
        <v>0</v>
      </c>
      <c r="J614">
        <f t="shared" si="56"/>
        <v>14</v>
      </c>
      <c r="K614">
        <f t="shared" si="59"/>
        <v>-8.6212135051956906</v>
      </c>
      <c r="L614">
        <f t="shared" si="57"/>
        <v>231.49665292060408</v>
      </c>
      <c r="M614">
        <f t="shared" si="60"/>
        <v>0</v>
      </c>
      <c r="N614" t="str">
        <f t="shared" si="58"/>
        <v>TN</v>
      </c>
    </row>
    <row r="615" spans="1:14" x14ac:dyDescent="0.3">
      <c r="A615">
        <v>1</v>
      </c>
      <c r="B615">
        <v>1</v>
      </c>
      <c r="C615">
        <v>-1.4</v>
      </c>
      <c r="D615">
        <v>0.98</v>
      </c>
      <c r="E615">
        <v>60</v>
      </c>
      <c r="F615">
        <v>-50</v>
      </c>
      <c r="G615">
        <v>0.38419903534316502</v>
      </c>
      <c r="H615">
        <v>0.61580096465683498</v>
      </c>
      <c r="I615">
        <f t="shared" si="55"/>
        <v>60</v>
      </c>
      <c r="J615">
        <f t="shared" si="56"/>
        <v>70</v>
      </c>
      <c r="K615">
        <f t="shared" si="59"/>
        <v>-20.054125405388547</v>
      </c>
      <c r="L615">
        <f t="shared" si="57"/>
        <v>14.304296765763297</v>
      </c>
      <c r="M615">
        <f t="shared" si="60"/>
        <v>0</v>
      </c>
      <c r="N615" t="str">
        <f t="shared" si="58"/>
        <v>FP</v>
      </c>
    </row>
    <row r="616" spans="1:14" x14ac:dyDescent="0.3">
      <c r="A616">
        <v>0</v>
      </c>
      <c r="B616">
        <v>1</v>
      </c>
      <c r="C616">
        <v>-1.4</v>
      </c>
      <c r="D616">
        <v>0.98</v>
      </c>
      <c r="E616">
        <v>40</v>
      </c>
      <c r="F616">
        <v>-50</v>
      </c>
      <c r="G616">
        <v>0.60844334427391233</v>
      </c>
      <c r="H616">
        <v>0.39155665572608767</v>
      </c>
      <c r="I616">
        <f t="shared" si="55"/>
        <v>40</v>
      </c>
      <c r="J616">
        <f t="shared" si="56"/>
        <v>70</v>
      </c>
      <c r="K616">
        <f t="shared" si="59"/>
        <v>-3.0712321298696423</v>
      </c>
      <c r="L616">
        <f t="shared" si="57"/>
        <v>431.18503553093223</v>
      </c>
      <c r="M616">
        <f t="shared" si="60"/>
        <v>0</v>
      </c>
      <c r="N616" t="str">
        <f t="shared" si="58"/>
        <v>TN</v>
      </c>
    </row>
    <row r="617" spans="1:14" x14ac:dyDescent="0.3">
      <c r="A617">
        <v>0</v>
      </c>
      <c r="B617">
        <v>1</v>
      </c>
      <c r="C617">
        <v>-1.4</v>
      </c>
      <c r="D617">
        <v>0.98</v>
      </c>
      <c r="E617">
        <v>0</v>
      </c>
      <c r="F617">
        <v>-10</v>
      </c>
      <c r="G617">
        <v>0.38419903534316502</v>
      </c>
      <c r="H617">
        <v>0.61580096465683498</v>
      </c>
      <c r="I617">
        <f t="shared" si="55"/>
        <v>0</v>
      </c>
      <c r="J617">
        <f t="shared" si="56"/>
        <v>14</v>
      </c>
      <c r="K617">
        <f t="shared" si="59"/>
        <v>-8.6212135051956906</v>
      </c>
      <c r="L617">
        <f t="shared" si="57"/>
        <v>231.49665292060408</v>
      </c>
      <c r="M617">
        <f t="shared" si="60"/>
        <v>0</v>
      </c>
      <c r="N617" t="str">
        <f t="shared" si="58"/>
        <v>TN</v>
      </c>
    </row>
    <row r="618" spans="1:14" x14ac:dyDescent="0.3">
      <c r="A618">
        <v>0</v>
      </c>
      <c r="B618">
        <v>1</v>
      </c>
      <c r="C618">
        <v>-1.4</v>
      </c>
      <c r="D618">
        <v>0.98</v>
      </c>
      <c r="E618">
        <v>0</v>
      </c>
      <c r="F618">
        <v>-10</v>
      </c>
      <c r="G618">
        <v>0.38419903534316502</v>
      </c>
      <c r="H618">
        <v>0.61580096465683498</v>
      </c>
      <c r="I618">
        <f t="shared" si="55"/>
        <v>0</v>
      </c>
      <c r="J618">
        <f t="shared" si="56"/>
        <v>14</v>
      </c>
      <c r="K618">
        <f t="shared" si="59"/>
        <v>-8.6212135051956906</v>
      </c>
      <c r="L618">
        <f t="shared" si="57"/>
        <v>231.49665292060408</v>
      </c>
      <c r="M618">
        <f t="shared" si="60"/>
        <v>0</v>
      </c>
      <c r="N618" t="str">
        <f t="shared" si="58"/>
        <v>TN</v>
      </c>
    </row>
    <row r="619" spans="1:14" x14ac:dyDescent="0.3">
      <c r="A619">
        <v>0</v>
      </c>
      <c r="B619">
        <v>1</v>
      </c>
      <c r="C619">
        <v>-1.4</v>
      </c>
      <c r="D619">
        <v>0.98</v>
      </c>
      <c r="E619">
        <v>0</v>
      </c>
      <c r="F619">
        <v>-10</v>
      </c>
      <c r="G619">
        <v>0.38419903534316502</v>
      </c>
      <c r="H619">
        <v>0.61580096465683498</v>
      </c>
      <c r="I619">
        <f t="shared" si="55"/>
        <v>0</v>
      </c>
      <c r="J619">
        <f t="shared" si="56"/>
        <v>14</v>
      </c>
      <c r="K619">
        <f t="shared" si="59"/>
        <v>-8.6212135051956906</v>
      </c>
      <c r="L619">
        <f t="shared" si="57"/>
        <v>231.49665292060408</v>
      </c>
      <c r="M619">
        <f t="shared" si="60"/>
        <v>0</v>
      </c>
      <c r="N619" t="str">
        <f t="shared" si="58"/>
        <v>TN</v>
      </c>
    </row>
    <row r="620" spans="1:14" x14ac:dyDescent="0.3">
      <c r="A620">
        <v>1</v>
      </c>
      <c r="B620">
        <v>1</v>
      </c>
      <c r="C620">
        <v>-1.4</v>
      </c>
      <c r="D620">
        <v>1.1599999999999999</v>
      </c>
      <c r="E620">
        <v>90</v>
      </c>
      <c r="F620">
        <v>-90</v>
      </c>
      <c r="G620">
        <v>0.38419903534316502</v>
      </c>
      <c r="H620">
        <v>0.61580096465683498</v>
      </c>
      <c r="I620">
        <f t="shared" si="55"/>
        <v>90</v>
      </c>
      <c r="J620">
        <f t="shared" si="56"/>
        <v>125.99999999999999</v>
      </c>
      <c r="K620">
        <f t="shared" si="59"/>
        <v>-43.013008365876345</v>
      </c>
      <c r="L620">
        <f t="shared" si="57"/>
        <v>367.74892178332135</v>
      </c>
      <c r="M620">
        <f t="shared" si="60"/>
        <v>0</v>
      </c>
      <c r="N620" t="str">
        <f t="shared" si="58"/>
        <v>FP</v>
      </c>
    </row>
    <row r="621" spans="1:14" x14ac:dyDescent="0.3">
      <c r="A621">
        <v>0</v>
      </c>
      <c r="B621">
        <v>1</v>
      </c>
      <c r="C621">
        <v>-1.4</v>
      </c>
      <c r="D621">
        <v>1.1599999999999999</v>
      </c>
      <c r="E621">
        <v>0</v>
      </c>
      <c r="F621">
        <v>-10</v>
      </c>
      <c r="G621">
        <v>0.38419903534316502</v>
      </c>
      <c r="H621">
        <v>0.61580096465683498</v>
      </c>
      <c r="I621">
        <f t="shared" si="55"/>
        <v>0</v>
      </c>
      <c r="J621">
        <f t="shared" si="56"/>
        <v>14</v>
      </c>
      <c r="K621">
        <f t="shared" si="59"/>
        <v>-8.6212135051956906</v>
      </c>
      <c r="L621">
        <f t="shared" si="57"/>
        <v>231.49665292060408</v>
      </c>
      <c r="M621">
        <f t="shared" si="60"/>
        <v>0</v>
      </c>
      <c r="N621" t="str">
        <f t="shared" si="58"/>
        <v>TN</v>
      </c>
    </row>
    <row r="622" spans="1:14" x14ac:dyDescent="0.3">
      <c r="A622">
        <v>1</v>
      </c>
      <c r="B622">
        <v>1</v>
      </c>
      <c r="C622">
        <v>-1.4</v>
      </c>
      <c r="D622">
        <v>1.18</v>
      </c>
      <c r="E622">
        <v>10</v>
      </c>
      <c r="F622">
        <v>-10</v>
      </c>
      <c r="G622">
        <v>0.60844334427391233</v>
      </c>
      <c r="H622">
        <v>0.39155665572608767</v>
      </c>
      <c r="I622">
        <f t="shared" si="55"/>
        <v>10</v>
      </c>
      <c r="J622">
        <f t="shared" si="56"/>
        <v>14</v>
      </c>
      <c r="K622">
        <f t="shared" si="59"/>
        <v>0.60264026257389602</v>
      </c>
      <c r="L622">
        <f t="shared" si="57"/>
        <v>597.25826082302672</v>
      </c>
      <c r="M622">
        <f t="shared" si="60"/>
        <v>1</v>
      </c>
      <c r="N622" t="str">
        <f t="shared" si="58"/>
        <v>TP</v>
      </c>
    </row>
    <row r="623" spans="1:14" x14ac:dyDescent="0.3">
      <c r="A623">
        <v>1</v>
      </c>
      <c r="B623">
        <v>1</v>
      </c>
      <c r="C623">
        <v>-1.4</v>
      </c>
      <c r="D623">
        <v>1.54</v>
      </c>
      <c r="E623">
        <v>180</v>
      </c>
      <c r="F623">
        <v>-90</v>
      </c>
      <c r="G623">
        <v>0.56330583577691229</v>
      </c>
      <c r="H623">
        <v>0.43669416422308771</v>
      </c>
      <c r="I623">
        <f t="shared" si="55"/>
        <v>180</v>
      </c>
      <c r="J623">
        <f t="shared" si="56"/>
        <v>125.99999999999999</v>
      </c>
      <c r="K623">
        <f t="shared" si="59"/>
        <v>46.371585747735168</v>
      </c>
      <c r="L623">
        <f t="shared" si="57"/>
        <v>4929.1370505276136</v>
      </c>
      <c r="M623">
        <f t="shared" si="60"/>
        <v>1</v>
      </c>
      <c r="N623" t="str">
        <f t="shared" si="58"/>
        <v>TP</v>
      </c>
    </row>
    <row r="624" spans="1:14" x14ac:dyDescent="0.3">
      <c r="A624">
        <v>1</v>
      </c>
      <c r="B624">
        <v>1</v>
      </c>
      <c r="C624">
        <v>-1.4</v>
      </c>
      <c r="D624">
        <v>1.68</v>
      </c>
      <c r="E624">
        <v>70</v>
      </c>
      <c r="F624">
        <v>-50</v>
      </c>
      <c r="G624">
        <v>0.38419903534316502</v>
      </c>
      <c r="H624">
        <v>0.61580096465683498</v>
      </c>
      <c r="I624">
        <f t="shared" si="55"/>
        <v>70</v>
      </c>
      <c r="J624">
        <f t="shared" si="56"/>
        <v>70</v>
      </c>
      <c r="K624">
        <f t="shared" si="59"/>
        <v>-16.212135051956896</v>
      </c>
      <c r="L624">
        <f t="shared" si="57"/>
        <v>58.126786687808377</v>
      </c>
      <c r="M624">
        <f t="shared" si="60"/>
        <v>0</v>
      </c>
      <c r="N624" t="str">
        <f t="shared" si="58"/>
        <v>FP</v>
      </c>
    </row>
    <row r="625" spans="1:14" x14ac:dyDescent="0.3">
      <c r="A625">
        <v>1</v>
      </c>
      <c r="B625">
        <v>1</v>
      </c>
      <c r="C625">
        <v>-1.4</v>
      </c>
      <c r="D625">
        <v>1.7</v>
      </c>
      <c r="E625">
        <v>10</v>
      </c>
      <c r="F625">
        <v>0</v>
      </c>
      <c r="G625">
        <v>0.38419903534316502</v>
      </c>
      <c r="H625">
        <v>0.61580096465683498</v>
      </c>
      <c r="I625">
        <f t="shared" si="55"/>
        <v>10</v>
      </c>
      <c r="J625">
        <f t="shared" si="56"/>
        <v>0</v>
      </c>
      <c r="K625">
        <f t="shared" si="59"/>
        <v>3.8419903534316502</v>
      </c>
      <c r="L625">
        <f t="shared" si="57"/>
        <v>766.08374728674301</v>
      </c>
      <c r="M625">
        <f t="shared" si="60"/>
        <v>1</v>
      </c>
      <c r="N625" t="str">
        <f t="shared" si="58"/>
        <v>TP</v>
      </c>
    </row>
    <row r="626" spans="1:14" x14ac:dyDescent="0.3">
      <c r="A626">
        <v>0</v>
      </c>
      <c r="B626">
        <v>1</v>
      </c>
      <c r="C626">
        <v>-1.4</v>
      </c>
      <c r="D626">
        <v>1.7</v>
      </c>
      <c r="E626">
        <v>0</v>
      </c>
      <c r="F626">
        <v>-10</v>
      </c>
      <c r="G626">
        <v>0.38419903534316502</v>
      </c>
      <c r="H626">
        <v>0.61580096465683498</v>
      </c>
      <c r="I626">
        <f t="shared" si="55"/>
        <v>0</v>
      </c>
      <c r="J626">
        <f t="shared" si="56"/>
        <v>14</v>
      </c>
      <c r="K626">
        <f t="shared" si="59"/>
        <v>-8.6212135051956906</v>
      </c>
      <c r="L626">
        <f t="shared" si="57"/>
        <v>231.49665292060408</v>
      </c>
      <c r="M626">
        <f t="shared" si="60"/>
        <v>0</v>
      </c>
      <c r="N626" t="str">
        <f t="shared" si="58"/>
        <v>TN</v>
      </c>
    </row>
    <row r="627" spans="1:14" x14ac:dyDescent="0.3">
      <c r="A627">
        <v>0</v>
      </c>
      <c r="B627">
        <v>1</v>
      </c>
      <c r="C627">
        <v>-1.4</v>
      </c>
      <c r="D627">
        <v>1.7</v>
      </c>
      <c r="E627">
        <v>80</v>
      </c>
      <c r="F627">
        <v>-90</v>
      </c>
      <c r="G627">
        <v>0.60844334427391233</v>
      </c>
      <c r="H627">
        <v>0.39155665572608767</v>
      </c>
      <c r="I627">
        <f t="shared" si="55"/>
        <v>80</v>
      </c>
      <c r="J627">
        <f t="shared" si="56"/>
        <v>125.99999999999999</v>
      </c>
      <c r="K627">
        <f t="shared" si="59"/>
        <v>-0.66067107957405113</v>
      </c>
      <c r="L627">
        <f t="shared" si="57"/>
        <v>537.10641853187997</v>
      </c>
      <c r="M627">
        <f t="shared" si="60"/>
        <v>0</v>
      </c>
      <c r="N627" t="str">
        <f t="shared" si="58"/>
        <v>TN</v>
      </c>
    </row>
    <row r="628" spans="1:14" x14ac:dyDescent="0.3">
      <c r="A628">
        <v>0</v>
      </c>
      <c r="B628">
        <v>1</v>
      </c>
      <c r="C628">
        <v>-1.4</v>
      </c>
      <c r="D628">
        <v>1.7</v>
      </c>
      <c r="E628">
        <v>50</v>
      </c>
      <c r="F628">
        <v>-50</v>
      </c>
      <c r="G628">
        <v>0.60844334427391233</v>
      </c>
      <c r="H628">
        <v>0.39155665572608767</v>
      </c>
      <c r="I628">
        <f t="shared" si="55"/>
        <v>50</v>
      </c>
      <c r="J628">
        <f t="shared" si="56"/>
        <v>70</v>
      </c>
      <c r="K628">
        <f t="shared" si="59"/>
        <v>3.0132013128694801</v>
      </c>
      <c r="L628">
        <f t="shared" si="57"/>
        <v>720.89183120993539</v>
      </c>
      <c r="M628">
        <f t="shared" si="60"/>
        <v>1</v>
      </c>
      <c r="N628" t="str">
        <f t="shared" si="58"/>
        <v>FN</v>
      </c>
    </row>
    <row r="629" spans="1:14" x14ac:dyDescent="0.3">
      <c r="A629">
        <v>1</v>
      </c>
      <c r="B629">
        <v>1</v>
      </c>
      <c r="C629">
        <v>-1.4</v>
      </c>
      <c r="D629">
        <v>1.72</v>
      </c>
      <c r="E629">
        <v>10</v>
      </c>
      <c r="F629">
        <v>-10</v>
      </c>
      <c r="G629">
        <v>0.60844334427391233</v>
      </c>
      <c r="H629">
        <v>0.39155665572608767</v>
      </c>
      <c r="I629">
        <f t="shared" si="55"/>
        <v>10</v>
      </c>
      <c r="J629">
        <f t="shared" si="56"/>
        <v>14</v>
      </c>
      <c r="K629">
        <f t="shared" si="59"/>
        <v>0.60264026257389602</v>
      </c>
      <c r="L629">
        <f t="shared" si="57"/>
        <v>597.25826082302672</v>
      </c>
      <c r="M629">
        <f t="shared" si="60"/>
        <v>1</v>
      </c>
      <c r="N629" t="str">
        <f t="shared" si="58"/>
        <v>TP</v>
      </c>
    </row>
    <row r="630" spans="1:14" x14ac:dyDescent="0.3">
      <c r="A630">
        <v>1</v>
      </c>
      <c r="B630">
        <v>1</v>
      </c>
      <c r="C630">
        <v>-1.4</v>
      </c>
      <c r="D630">
        <v>1.82</v>
      </c>
      <c r="E630">
        <v>50</v>
      </c>
      <c r="F630">
        <v>-50</v>
      </c>
      <c r="G630">
        <v>0.60844334427391233</v>
      </c>
      <c r="H630">
        <v>0.39155665572608767</v>
      </c>
      <c r="I630">
        <f t="shared" si="55"/>
        <v>50</v>
      </c>
      <c r="J630">
        <f t="shared" si="56"/>
        <v>70</v>
      </c>
      <c r="K630">
        <f t="shared" si="59"/>
        <v>3.0132013128694801</v>
      </c>
      <c r="L630">
        <f t="shared" si="57"/>
        <v>720.89183120993539</v>
      </c>
      <c r="M630">
        <f t="shared" si="60"/>
        <v>1</v>
      </c>
      <c r="N630" t="str">
        <f t="shared" si="58"/>
        <v>TP</v>
      </c>
    </row>
    <row r="631" spans="1:14" x14ac:dyDescent="0.3">
      <c r="A631">
        <v>0</v>
      </c>
      <c r="B631">
        <v>1</v>
      </c>
      <c r="C631">
        <v>-1.4</v>
      </c>
      <c r="D631">
        <v>1.82</v>
      </c>
      <c r="E631">
        <v>90</v>
      </c>
      <c r="F631">
        <v>-90</v>
      </c>
      <c r="G631">
        <v>0.38419903534316502</v>
      </c>
      <c r="H631">
        <v>0.61580096465683498</v>
      </c>
      <c r="I631">
        <f t="shared" si="55"/>
        <v>90</v>
      </c>
      <c r="J631">
        <f t="shared" si="56"/>
        <v>125.99999999999999</v>
      </c>
      <c r="K631">
        <f t="shared" si="59"/>
        <v>-43.013008365876345</v>
      </c>
      <c r="L631">
        <f t="shared" si="57"/>
        <v>367.74892178332135</v>
      </c>
      <c r="M631">
        <f t="shared" si="60"/>
        <v>0</v>
      </c>
      <c r="N631" t="str">
        <f t="shared" si="58"/>
        <v>TN</v>
      </c>
    </row>
    <row r="632" spans="1:14" x14ac:dyDescent="0.3">
      <c r="A632">
        <v>1</v>
      </c>
      <c r="B632">
        <v>1</v>
      </c>
      <c r="C632">
        <v>-1.4</v>
      </c>
      <c r="D632">
        <v>1.64</v>
      </c>
      <c r="E632">
        <v>100</v>
      </c>
      <c r="F632">
        <v>-90</v>
      </c>
      <c r="G632">
        <v>0.60844334427391233</v>
      </c>
      <c r="H632">
        <v>0.39155665572608767</v>
      </c>
      <c r="I632">
        <f t="shared" si="55"/>
        <v>100</v>
      </c>
      <c r="J632">
        <f t="shared" si="56"/>
        <v>125.99999999999999</v>
      </c>
      <c r="K632">
        <f t="shared" si="59"/>
        <v>11.508195805904194</v>
      </c>
      <c r="L632">
        <f t="shared" si="57"/>
        <v>1249.2282636088621</v>
      </c>
      <c r="M632">
        <f t="shared" si="60"/>
        <v>1</v>
      </c>
      <c r="N632" t="str">
        <f t="shared" si="58"/>
        <v>TP</v>
      </c>
    </row>
    <row r="633" spans="1:14" x14ac:dyDescent="0.3">
      <c r="A633">
        <v>1</v>
      </c>
      <c r="B633">
        <v>1</v>
      </c>
      <c r="C633">
        <v>-1.4</v>
      </c>
      <c r="D633">
        <v>1.62</v>
      </c>
      <c r="E633">
        <v>30</v>
      </c>
      <c r="F633">
        <v>-10</v>
      </c>
      <c r="G633">
        <v>0.38419903534316502</v>
      </c>
      <c r="H633">
        <v>0.61580096465683498</v>
      </c>
      <c r="I633">
        <f t="shared" si="55"/>
        <v>30</v>
      </c>
      <c r="J633">
        <f t="shared" si="56"/>
        <v>14</v>
      </c>
      <c r="K633">
        <f t="shared" si="59"/>
        <v>2.904757555099259</v>
      </c>
      <c r="L633">
        <f t="shared" si="57"/>
        <v>715.08028533495963</v>
      </c>
      <c r="M633">
        <f t="shared" si="60"/>
        <v>1</v>
      </c>
      <c r="N633" t="str">
        <f t="shared" si="58"/>
        <v>TP</v>
      </c>
    </row>
    <row r="634" spans="1:14" x14ac:dyDescent="0.3">
      <c r="A634">
        <v>0</v>
      </c>
      <c r="B634">
        <v>1</v>
      </c>
      <c r="C634">
        <v>-1.4</v>
      </c>
      <c r="D634">
        <v>1.62</v>
      </c>
      <c r="E634">
        <v>30</v>
      </c>
      <c r="F634">
        <v>-10</v>
      </c>
      <c r="G634">
        <v>0.38419903534316502</v>
      </c>
      <c r="H634">
        <v>0.61580096465683498</v>
      </c>
      <c r="I634">
        <f t="shared" si="55"/>
        <v>30</v>
      </c>
      <c r="J634">
        <f t="shared" si="56"/>
        <v>14</v>
      </c>
      <c r="K634">
        <f t="shared" si="59"/>
        <v>2.904757555099259</v>
      </c>
      <c r="L634">
        <f t="shared" si="57"/>
        <v>715.08028533495963</v>
      </c>
      <c r="M634">
        <f t="shared" si="60"/>
        <v>1</v>
      </c>
      <c r="N634" t="str">
        <f t="shared" si="58"/>
        <v>FN</v>
      </c>
    </row>
    <row r="635" spans="1:14" x14ac:dyDescent="0.3">
      <c r="A635">
        <v>1</v>
      </c>
      <c r="B635">
        <v>1</v>
      </c>
      <c r="C635">
        <v>-1.4</v>
      </c>
      <c r="D635">
        <v>1.44</v>
      </c>
      <c r="E635">
        <v>90</v>
      </c>
      <c r="F635">
        <v>-90</v>
      </c>
      <c r="G635">
        <v>0.60844334427391233</v>
      </c>
      <c r="H635">
        <v>0.39155665572608767</v>
      </c>
      <c r="I635">
        <f t="shared" si="55"/>
        <v>90</v>
      </c>
      <c r="J635">
        <f t="shared" si="56"/>
        <v>125.99999999999999</v>
      </c>
      <c r="K635">
        <f t="shared" si="59"/>
        <v>5.4237623631650749</v>
      </c>
      <c r="L635">
        <f t="shared" si="57"/>
        <v>856.14701075124901</v>
      </c>
      <c r="M635">
        <f t="shared" si="60"/>
        <v>1</v>
      </c>
      <c r="N635" t="str">
        <f t="shared" si="58"/>
        <v>TP</v>
      </c>
    </row>
    <row r="636" spans="1:14" x14ac:dyDescent="0.3">
      <c r="A636">
        <v>1</v>
      </c>
      <c r="B636">
        <v>1</v>
      </c>
      <c r="C636">
        <v>-1.4</v>
      </c>
      <c r="D636">
        <v>1.42</v>
      </c>
      <c r="E636">
        <v>10</v>
      </c>
      <c r="F636">
        <v>-10</v>
      </c>
      <c r="G636">
        <v>0.60844334427391233</v>
      </c>
      <c r="H636">
        <v>0.39155665572608767</v>
      </c>
      <c r="I636">
        <f t="shared" si="55"/>
        <v>10</v>
      </c>
      <c r="J636">
        <f t="shared" si="56"/>
        <v>14</v>
      </c>
      <c r="K636">
        <f t="shared" si="59"/>
        <v>0.60264026257389602</v>
      </c>
      <c r="L636">
        <f t="shared" si="57"/>
        <v>597.25826082302672</v>
      </c>
      <c r="M636">
        <f t="shared" si="60"/>
        <v>1</v>
      </c>
      <c r="N636" t="str">
        <f t="shared" si="58"/>
        <v>TP</v>
      </c>
    </row>
    <row r="637" spans="1:14" x14ac:dyDescent="0.3">
      <c r="A637">
        <v>1</v>
      </c>
      <c r="B637">
        <v>1</v>
      </c>
      <c r="C637">
        <v>-1.4</v>
      </c>
      <c r="D637">
        <v>1.42</v>
      </c>
      <c r="E637">
        <v>10</v>
      </c>
      <c r="F637">
        <v>-10</v>
      </c>
      <c r="G637">
        <v>0.60844334427391233</v>
      </c>
      <c r="H637">
        <v>0.39155665572608767</v>
      </c>
      <c r="I637">
        <f t="shared" si="55"/>
        <v>10</v>
      </c>
      <c r="J637">
        <f t="shared" si="56"/>
        <v>14</v>
      </c>
      <c r="K637">
        <f t="shared" si="59"/>
        <v>0.60264026257389602</v>
      </c>
      <c r="L637">
        <f t="shared" si="57"/>
        <v>597.25826082302672</v>
      </c>
      <c r="M637">
        <f t="shared" si="60"/>
        <v>1</v>
      </c>
      <c r="N637" t="str">
        <f t="shared" si="58"/>
        <v>TP</v>
      </c>
    </row>
    <row r="638" spans="1:14" x14ac:dyDescent="0.3">
      <c r="A638">
        <v>1</v>
      </c>
      <c r="B638">
        <v>1</v>
      </c>
      <c r="C638">
        <v>-1.4</v>
      </c>
      <c r="D638">
        <v>1.42</v>
      </c>
      <c r="E638">
        <v>10</v>
      </c>
      <c r="F638">
        <v>-10</v>
      </c>
      <c r="G638">
        <v>0.60844334427391233</v>
      </c>
      <c r="H638">
        <v>0.39155665572608767</v>
      </c>
      <c r="I638">
        <f t="shared" si="55"/>
        <v>10</v>
      </c>
      <c r="J638">
        <f t="shared" si="56"/>
        <v>14</v>
      </c>
      <c r="K638">
        <f t="shared" si="59"/>
        <v>0.60264026257389602</v>
      </c>
      <c r="L638">
        <f t="shared" si="57"/>
        <v>597.25826082302672</v>
      </c>
      <c r="M638">
        <f t="shared" si="60"/>
        <v>1</v>
      </c>
      <c r="N638" t="str">
        <f t="shared" si="58"/>
        <v>TP</v>
      </c>
    </row>
    <row r="639" spans="1:14" x14ac:dyDescent="0.3">
      <c r="A639">
        <v>1</v>
      </c>
      <c r="B639">
        <v>1</v>
      </c>
      <c r="C639">
        <v>-1.4</v>
      </c>
      <c r="D639">
        <v>1.32</v>
      </c>
      <c r="E639">
        <v>60</v>
      </c>
      <c r="F639">
        <v>-50</v>
      </c>
      <c r="G639">
        <v>0.38419903534316502</v>
      </c>
      <c r="H639">
        <v>0.61580096465683498</v>
      </c>
      <c r="I639">
        <f t="shared" si="55"/>
        <v>60</v>
      </c>
      <c r="J639">
        <f t="shared" si="56"/>
        <v>70</v>
      </c>
      <c r="K639">
        <f t="shared" si="59"/>
        <v>-20.054125405388547</v>
      </c>
      <c r="L639">
        <f t="shared" si="57"/>
        <v>14.304296765763297</v>
      </c>
      <c r="M639">
        <f t="shared" si="60"/>
        <v>0</v>
      </c>
      <c r="N639" t="str">
        <f t="shared" si="58"/>
        <v>FP</v>
      </c>
    </row>
    <row r="640" spans="1:14" x14ac:dyDescent="0.3">
      <c r="A640">
        <v>1</v>
      </c>
      <c r="B640">
        <v>1</v>
      </c>
      <c r="C640">
        <v>-1.4</v>
      </c>
      <c r="D640">
        <v>1.1399999999999999</v>
      </c>
      <c r="E640">
        <v>180</v>
      </c>
      <c r="F640">
        <v>-90</v>
      </c>
      <c r="G640">
        <v>0.38419903534316502</v>
      </c>
      <c r="H640">
        <v>0.61580096465683498</v>
      </c>
      <c r="I640">
        <f t="shared" si="55"/>
        <v>180</v>
      </c>
      <c r="J640">
        <f t="shared" si="56"/>
        <v>125.99999999999999</v>
      </c>
      <c r="K640">
        <f t="shared" si="59"/>
        <v>-8.4350951849914964</v>
      </c>
      <c r="L640">
        <f t="shared" si="57"/>
        <v>237.19487866809314</v>
      </c>
      <c r="M640">
        <f t="shared" si="60"/>
        <v>0</v>
      </c>
      <c r="N640" t="str">
        <f t="shared" si="58"/>
        <v>FP</v>
      </c>
    </row>
    <row r="641" spans="1:14" x14ac:dyDescent="0.3">
      <c r="A641">
        <v>0</v>
      </c>
      <c r="B641">
        <v>1</v>
      </c>
      <c r="C641">
        <v>-1.4</v>
      </c>
      <c r="D641">
        <v>1.1399999999999999</v>
      </c>
      <c r="E641">
        <v>80</v>
      </c>
      <c r="F641">
        <v>-90</v>
      </c>
      <c r="G641">
        <v>0.60844334427391233</v>
      </c>
      <c r="H641">
        <v>0.39155665572608767</v>
      </c>
      <c r="I641">
        <f t="shared" si="55"/>
        <v>80</v>
      </c>
      <c r="J641">
        <f t="shared" si="56"/>
        <v>125.99999999999999</v>
      </c>
      <c r="K641">
        <f t="shared" si="59"/>
        <v>-0.66067107957405113</v>
      </c>
      <c r="L641">
        <f t="shared" si="57"/>
        <v>537.10641853187997</v>
      </c>
      <c r="M641">
        <f t="shared" si="60"/>
        <v>0</v>
      </c>
      <c r="N641" t="str">
        <f t="shared" si="58"/>
        <v>TN</v>
      </c>
    </row>
    <row r="642" spans="1:14" x14ac:dyDescent="0.3">
      <c r="A642">
        <v>1</v>
      </c>
      <c r="B642">
        <v>1</v>
      </c>
      <c r="C642">
        <v>-1.4</v>
      </c>
      <c r="D642">
        <v>0.96</v>
      </c>
      <c r="E642">
        <v>180</v>
      </c>
      <c r="F642">
        <v>-90</v>
      </c>
      <c r="G642">
        <v>0.38419903534316502</v>
      </c>
      <c r="H642">
        <v>0.61580096465683498</v>
      </c>
      <c r="I642">
        <f t="shared" ref="I642:I705" si="61">E642^B642</f>
        <v>180</v>
      </c>
      <c r="J642">
        <f t="shared" ref="J642:J705" si="62">-C642*-F642^B642</f>
        <v>125.99999999999999</v>
      </c>
      <c r="K642">
        <f t="shared" si="59"/>
        <v>-8.4350951849914964</v>
      </c>
      <c r="L642">
        <f t="shared" ref="L642:L705" si="63">(K642-$P$4)^2</f>
        <v>237.19487866809314</v>
      </c>
      <c r="M642">
        <f t="shared" si="60"/>
        <v>0</v>
      </c>
      <c r="N642" t="str">
        <f t="shared" ref="N642:N705" si="64">IF(AND(A642=1,M642=1),"TP",IF(AND(A642=0,M642=0),"TN",IF(A642&gt;M642,"FP","FN")))</f>
        <v>FP</v>
      </c>
    </row>
    <row r="643" spans="1:14" x14ac:dyDescent="0.3">
      <c r="A643">
        <v>1</v>
      </c>
      <c r="B643">
        <v>1</v>
      </c>
      <c r="C643">
        <v>-1.4</v>
      </c>
      <c r="D643">
        <v>0.98</v>
      </c>
      <c r="E643">
        <v>10</v>
      </c>
      <c r="F643">
        <v>-10</v>
      </c>
      <c r="G643">
        <v>0.60844334427391233</v>
      </c>
      <c r="H643">
        <v>0.39155665572608767</v>
      </c>
      <c r="I643">
        <f t="shared" si="61"/>
        <v>10</v>
      </c>
      <c r="J643">
        <f t="shared" si="62"/>
        <v>14</v>
      </c>
      <c r="K643">
        <f t="shared" ref="K643:K706" si="65">G643*I643-H643*J643</f>
        <v>0.60264026257389602</v>
      </c>
      <c r="L643">
        <f t="shared" si="63"/>
        <v>597.25826082302672</v>
      </c>
      <c r="M643">
        <f t="shared" ref="M643:M706" si="66">IF(K643&gt;=0,1,0)</f>
        <v>1</v>
      </c>
      <c r="N643" t="str">
        <f t="shared" si="64"/>
        <v>TP</v>
      </c>
    </row>
    <row r="644" spans="1:14" x14ac:dyDescent="0.3">
      <c r="A644">
        <v>0</v>
      </c>
      <c r="B644">
        <v>1</v>
      </c>
      <c r="C644">
        <v>-1.4</v>
      </c>
      <c r="D644">
        <v>0.98</v>
      </c>
      <c r="E644">
        <v>100</v>
      </c>
      <c r="F644">
        <v>-90</v>
      </c>
      <c r="G644">
        <v>0.60844334427391233</v>
      </c>
      <c r="H644">
        <v>0.39155665572608767</v>
      </c>
      <c r="I644">
        <f t="shared" si="61"/>
        <v>100</v>
      </c>
      <c r="J644">
        <f t="shared" si="62"/>
        <v>125.99999999999999</v>
      </c>
      <c r="K644">
        <f t="shared" si="65"/>
        <v>11.508195805904194</v>
      </c>
      <c r="L644">
        <f t="shared" si="63"/>
        <v>1249.2282636088621</v>
      </c>
      <c r="M644">
        <f t="shared" si="66"/>
        <v>1</v>
      </c>
      <c r="N644" t="str">
        <f t="shared" si="64"/>
        <v>FN</v>
      </c>
    </row>
    <row r="645" spans="1:14" x14ac:dyDescent="0.3">
      <c r="A645">
        <v>1</v>
      </c>
      <c r="B645">
        <v>1</v>
      </c>
      <c r="C645">
        <v>-1.4</v>
      </c>
      <c r="D645">
        <v>0.98</v>
      </c>
      <c r="E645">
        <v>10</v>
      </c>
      <c r="F645">
        <v>0</v>
      </c>
      <c r="G645">
        <v>0.42913429896650213</v>
      </c>
      <c r="H645">
        <v>0.57086570103349787</v>
      </c>
      <c r="I645">
        <f t="shared" si="61"/>
        <v>10</v>
      </c>
      <c r="J645">
        <f t="shared" si="62"/>
        <v>0</v>
      </c>
      <c r="K645">
        <f t="shared" si="65"/>
        <v>4.2913429896650213</v>
      </c>
      <c r="L645">
        <f t="shared" si="63"/>
        <v>791.16022545659018</v>
      </c>
      <c r="M645">
        <f t="shared" si="66"/>
        <v>1</v>
      </c>
      <c r="N645" t="str">
        <f t="shared" si="64"/>
        <v>TP</v>
      </c>
    </row>
    <row r="646" spans="1:14" x14ac:dyDescent="0.3">
      <c r="A646">
        <v>1</v>
      </c>
      <c r="B646">
        <v>1</v>
      </c>
      <c r="C646">
        <v>-1.4</v>
      </c>
      <c r="D646">
        <v>0.96</v>
      </c>
      <c r="E646">
        <v>20</v>
      </c>
      <c r="F646">
        <v>-10</v>
      </c>
      <c r="G646">
        <v>0.38419903534316502</v>
      </c>
      <c r="H646">
        <v>0.61580096465683498</v>
      </c>
      <c r="I646">
        <f t="shared" si="61"/>
        <v>20</v>
      </c>
      <c r="J646">
        <f t="shared" si="62"/>
        <v>14</v>
      </c>
      <c r="K646">
        <f t="shared" si="65"/>
        <v>-0.93723279833239026</v>
      </c>
      <c r="L646">
        <f t="shared" si="63"/>
        <v>524.36396144511752</v>
      </c>
      <c r="M646">
        <f t="shared" si="66"/>
        <v>0</v>
      </c>
      <c r="N646" t="str">
        <f t="shared" si="64"/>
        <v>FP</v>
      </c>
    </row>
    <row r="647" spans="1:14" x14ac:dyDescent="0.3">
      <c r="A647">
        <v>0</v>
      </c>
      <c r="B647">
        <v>1</v>
      </c>
      <c r="C647">
        <v>-1.4</v>
      </c>
      <c r="D647">
        <v>0.96</v>
      </c>
      <c r="E647">
        <v>80</v>
      </c>
      <c r="F647">
        <v>-90</v>
      </c>
      <c r="G647">
        <v>0.38419903534316502</v>
      </c>
      <c r="H647">
        <v>0.61580096465683498</v>
      </c>
      <c r="I647">
        <f t="shared" si="61"/>
        <v>80</v>
      </c>
      <c r="J647">
        <f t="shared" si="62"/>
        <v>125.99999999999999</v>
      </c>
      <c r="K647">
        <f t="shared" si="65"/>
        <v>-46.854998719307993</v>
      </c>
      <c r="L647">
        <f t="shared" si="63"/>
        <v>529.86382533252072</v>
      </c>
      <c r="M647">
        <f t="shared" si="66"/>
        <v>0</v>
      </c>
      <c r="N647" t="str">
        <f t="shared" si="64"/>
        <v>TN</v>
      </c>
    </row>
    <row r="648" spans="1:14" x14ac:dyDescent="0.3">
      <c r="A648">
        <v>1</v>
      </c>
      <c r="B648">
        <v>1</v>
      </c>
      <c r="C648">
        <v>-1.4</v>
      </c>
      <c r="D648">
        <v>0.78</v>
      </c>
      <c r="E648">
        <v>100</v>
      </c>
      <c r="F648">
        <v>-90</v>
      </c>
      <c r="G648">
        <v>0.38419903534316502</v>
      </c>
      <c r="H648">
        <v>0.61580096465683498</v>
      </c>
      <c r="I648">
        <f t="shared" si="61"/>
        <v>100</v>
      </c>
      <c r="J648">
        <f t="shared" si="62"/>
        <v>125.99999999999999</v>
      </c>
      <c r="K648">
        <f t="shared" si="65"/>
        <v>-39.171018012444691</v>
      </c>
      <c r="L648">
        <f t="shared" si="63"/>
        <v>235.15579798584545</v>
      </c>
      <c r="M648">
        <f t="shared" si="66"/>
        <v>0</v>
      </c>
      <c r="N648" t="str">
        <f t="shared" si="64"/>
        <v>FP</v>
      </c>
    </row>
    <row r="649" spans="1:14" x14ac:dyDescent="0.3">
      <c r="A649">
        <v>1</v>
      </c>
      <c r="B649">
        <v>1</v>
      </c>
      <c r="C649">
        <v>-1.4</v>
      </c>
      <c r="D649">
        <v>0.68</v>
      </c>
      <c r="E649">
        <v>50</v>
      </c>
      <c r="F649">
        <v>-50</v>
      </c>
      <c r="G649">
        <v>0.38419903534316502</v>
      </c>
      <c r="H649">
        <v>0.61580096465683498</v>
      </c>
      <c r="I649">
        <f t="shared" si="61"/>
        <v>50</v>
      </c>
      <c r="J649">
        <f t="shared" si="62"/>
        <v>70</v>
      </c>
      <c r="K649">
        <f t="shared" si="65"/>
        <v>-23.896115758820194</v>
      </c>
      <c r="L649">
        <f t="shared" si="63"/>
        <v>3.5865954419459275E-3</v>
      </c>
      <c r="M649">
        <f t="shared" si="66"/>
        <v>0</v>
      </c>
      <c r="N649" t="str">
        <f t="shared" si="64"/>
        <v>FP</v>
      </c>
    </row>
    <row r="650" spans="1:14" x14ac:dyDescent="0.3">
      <c r="A650">
        <v>1</v>
      </c>
      <c r="B650">
        <v>1</v>
      </c>
      <c r="C650">
        <v>-1.4</v>
      </c>
      <c r="D650">
        <v>0.86</v>
      </c>
      <c r="E650">
        <v>90</v>
      </c>
      <c r="F650">
        <v>-90</v>
      </c>
      <c r="G650">
        <v>0.60844334427391233</v>
      </c>
      <c r="H650">
        <v>0.39155665572608767</v>
      </c>
      <c r="I650">
        <f t="shared" si="61"/>
        <v>90</v>
      </c>
      <c r="J650">
        <f t="shared" si="62"/>
        <v>125.99999999999999</v>
      </c>
      <c r="K650">
        <f t="shared" si="65"/>
        <v>5.4237623631650749</v>
      </c>
      <c r="L650">
        <f t="shared" si="63"/>
        <v>856.14701075124901</v>
      </c>
      <c r="M650">
        <f t="shared" si="66"/>
        <v>1</v>
      </c>
      <c r="N650" t="str">
        <f t="shared" si="64"/>
        <v>TP</v>
      </c>
    </row>
    <row r="651" spans="1:14" x14ac:dyDescent="0.3">
      <c r="A651">
        <v>1</v>
      </c>
      <c r="B651">
        <v>1</v>
      </c>
      <c r="C651">
        <v>-1.4</v>
      </c>
      <c r="D651">
        <v>1</v>
      </c>
      <c r="E651">
        <v>70</v>
      </c>
      <c r="F651">
        <v>-50</v>
      </c>
      <c r="G651">
        <v>0.60844334427391233</v>
      </c>
      <c r="H651">
        <v>0.39155665572608767</v>
      </c>
      <c r="I651">
        <f t="shared" si="61"/>
        <v>70</v>
      </c>
      <c r="J651">
        <f t="shared" si="62"/>
        <v>70</v>
      </c>
      <c r="K651">
        <f t="shared" si="65"/>
        <v>15.182068198347725</v>
      </c>
      <c r="L651">
        <f t="shared" si="63"/>
        <v>1522.427404482675</v>
      </c>
      <c r="M651">
        <f t="shared" si="66"/>
        <v>1</v>
      </c>
      <c r="N651" t="str">
        <f t="shared" si="64"/>
        <v>TP</v>
      </c>
    </row>
    <row r="652" spans="1:14" x14ac:dyDescent="0.3">
      <c r="A652">
        <v>0</v>
      </c>
      <c r="B652">
        <v>1</v>
      </c>
      <c r="C652">
        <v>-1.4</v>
      </c>
      <c r="D652">
        <v>1</v>
      </c>
      <c r="E652">
        <v>60</v>
      </c>
      <c r="F652">
        <v>-50</v>
      </c>
      <c r="G652">
        <v>0.38419903534316502</v>
      </c>
      <c r="H652">
        <v>0.61580096465683498</v>
      </c>
      <c r="I652">
        <f t="shared" si="61"/>
        <v>60</v>
      </c>
      <c r="J652">
        <f t="shared" si="62"/>
        <v>70</v>
      </c>
      <c r="K652">
        <f t="shared" si="65"/>
        <v>-20.054125405388547</v>
      </c>
      <c r="L652">
        <f t="shared" si="63"/>
        <v>14.304296765763297</v>
      </c>
      <c r="M652">
        <f t="shared" si="66"/>
        <v>0</v>
      </c>
      <c r="N652" t="str">
        <f t="shared" si="64"/>
        <v>TN</v>
      </c>
    </row>
    <row r="653" spans="1:14" x14ac:dyDescent="0.3">
      <c r="A653">
        <v>1</v>
      </c>
      <c r="B653">
        <v>1</v>
      </c>
      <c r="C653">
        <v>-1.4</v>
      </c>
      <c r="D653">
        <v>1.08</v>
      </c>
      <c r="E653">
        <v>40</v>
      </c>
      <c r="F653">
        <v>-50</v>
      </c>
      <c r="G653">
        <v>0.38419903534316502</v>
      </c>
      <c r="H653">
        <v>0.61580096465683498</v>
      </c>
      <c r="I653">
        <f t="shared" si="61"/>
        <v>40</v>
      </c>
      <c r="J653">
        <f t="shared" si="62"/>
        <v>70</v>
      </c>
      <c r="K653">
        <f t="shared" si="65"/>
        <v>-27.738106112251845</v>
      </c>
      <c r="L653">
        <f t="shared" si="63"/>
        <v>15.224656176844295</v>
      </c>
      <c r="M653">
        <f t="shared" si="66"/>
        <v>0</v>
      </c>
      <c r="N653" t="str">
        <f t="shared" si="64"/>
        <v>FP</v>
      </c>
    </row>
    <row r="654" spans="1:14" x14ac:dyDescent="0.3">
      <c r="A654">
        <v>1</v>
      </c>
      <c r="B654">
        <v>1</v>
      </c>
      <c r="C654">
        <v>-1.4</v>
      </c>
      <c r="D654">
        <v>1.1200000000000001</v>
      </c>
      <c r="E654">
        <v>20</v>
      </c>
      <c r="F654">
        <v>-10</v>
      </c>
      <c r="G654">
        <v>0.38419903534316502</v>
      </c>
      <c r="H654">
        <v>0.61580096465683498</v>
      </c>
      <c r="I654">
        <f t="shared" si="61"/>
        <v>20</v>
      </c>
      <c r="J654">
        <f t="shared" si="62"/>
        <v>14</v>
      </c>
      <c r="K654">
        <f t="shared" si="65"/>
        <v>-0.93723279833239026</v>
      </c>
      <c r="L654">
        <f t="shared" si="63"/>
        <v>524.36396144511752</v>
      </c>
      <c r="M654">
        <f t="shared" si="66"/>
        <v>0</v>
      </c>
      <c r="N654" t="str">
        <f t="shared" si="64"/>
        <v>FP</v>
      </c>
    </row>
    <row r="655" spans="1:14" x14ac:dyDescent="0.3">
      <c r="A655">
        <v>1</v>
      </c>
      <c r="B655">
        <v>1</v>
      </c>
      <c r="C655">
        <v>-1.4</v>
      </c>
      <c r="D655">
        <v>1.1000000000000001</v>
      </c>
      <c r="E655">
        <v>30</v>
      </c>
      <c r="F655">
        <v>-10</v>
      </c>
      <c r="G655">
        <v>0.38419903534316502</v>
      </c>
      <c r="H655">
        <v>0.61580096465683498</v>
      </c>
      <c r="I655">
        <f t="shared" si="61"/>
        <v>30</v>
      </c>
      <c r="J655">
        <f t="shared" si="62"/>
        <v>14</v>
      </c>
      <c r="K655">
        <f t="shared" si="65"/>
        <v>2.904757555099259</v>
      </c>
      <c r="L655">
        <f t="shared" si="63"/>
        <v>715.08028533495963</v>
      </c>
      <c r="M655">
        <f t="shared" si="66"/>
        <v>1</v>
      </c>
      <c r="N655" t="str">
        <f t="shared" si="64"/>
        <v>TP</v>
      </c>
    </row>
    <row r="656" spans="1:14" x14ac:dyDescent="0.3">
      <c r="A656">
        <v>0</v>
      </c>
      <c r="B656">
        <v>1</v>
      </c>
      <c r="C656">
        <v>-1.4</v>
      </c>
      <c r="D656">
        <v>1.1000000000000001</v>
      </c>
      <c r="E656">
        <v>80</v>
      </c>
      <c r="F656">
        <v>-90</v>
      </c>
      <c r="G656">
        <v>0.38419903534316502</v>
      </c>
      <c r="H656">
        <v>0.61580096465683498</v>
      </c>
      <c r="I656">
        <f t="shared" si="61"/>
        <v>80</v>
      </c>
      <c r="J656">
        <f t="shared" si="62"/>
        <v>125.99999999999999</v>
      </c>
      <c r="K656">
        <f t="shared" si="65"/>
        <v>-46.854998719307993</v>
      </c>
      <c r="L656">
        <f t="shared" si="63"/>
        <v>529.86382533252072</v>
      </c>
      <c r="M656">
        <f t="shared" si="66"/>
        <v>0</v>
      </c>
      <c r="N656" t="str">
        <f t="shared" si="64"/>
        <v>TN</v>
      </c>
    </row>
    <row r="657" spans="1:14" x14ac:dyDescent="0.3">
      <c r="A657">
        <v>0</v>
      </c>
      <c r="B657">
        <v>1</v>
      </c>
      <c r="C657">
        <v>-1.4</v>
      </c>
      <c r="D657">
        <v>1.1000000000000001</v>
      </c>
      <c r="E657">
        <v>80</v>
      </c>
      <c r="F657">
        <v>-90</v>
      </c>
      <c r="G657">
        <v>0.38419903534316502</v>
      </c>
      <c r="H657">
        <v>0.61580096465683498</v>
      </c>
      <c r="I657">
        <f t="shared" si="61"/>
        <v>80</v>
      </c>
      <c r="J657">
        <f t="shared" si="62"/>
        <v>125.99999999999999</v>
      </c>
      <c r="K657">
        <f t="shared" si="65"/>
        <v>-46.854998719307993</v>
      </c>
      <c r="L657">
        <f t="shared" si="63"/>
        <v>529.86382533252072</v>
      </c>
      <c r="M657">
        <f t="shared" si="66"/>
        <v>0</v>
      </c>
      <c r="N657" t="str">
        <f t="shared" si="64"/>
        <v>TN</v>
      </c>
    </row>
    <row r="658" spans="1:14" x14ac:dyDescent="0.3">
      <c r="A658">
        <v>1</v>
      </c>
      <c r="B658">
        <v>1</v>
      </c>
      <c r="C658">
        <v>-1.4</v>
      </c>
      <c r="D658">
        <v>1.46</v>
      </c>
      <c r="E658">
        <v>180</v>
      </c>
      <c r="F658">
        <v>-90</v>
      </c>
      <c r="G658">
        <v>0.56330583577691229</v>
      </c>
      <c r="H658">
        <v>0.43669416422308771</v>
      </c>
      <c r="I658">
        <f t="shared" si="61"/>
        <v>180</v>
      </c>
      <c r="J658">
        <f t="shared" si="62"/>
        <v>125.99999999999999</v>
      </c>
      <c r="K658">
        <f t="shared" si="65"/>
        <v>46.371585747735168</v>
      </c>
      <c r="L658">
        <f t="shared" si="63"/>
        <v>4929.1370505276136</v>
      </c>
      <c r="M658">
        <f t="shared" si="66"/>
        <v>1</v>
      </c>
      <c r="N658" t="str">
        <f t="shared" si="64"/>
        <v>TP</v>
      </c>
    </row>
    <row r="659" spans="1:14" x14ac:dyDescent="0.3">
      <c r="A659">
        <v>1</v>
      </c>
      <c r="B659">
        <v>1</v>
      </c>
      <c r="C659">
        <v>-1.4</v>
      </c>
      <c r="D659">
        <v>1.46</v>
      </c>
      <c r="E659">
        <v>180</v>
      </c>
      <c r="F659">
        <v>-90</v>
      </c>
      <c r="G659">
        <v>0.56330583577691229</v>
      </c>
      <c r="H659">
        <v>0.43669416422308771</v>
      </c>
      <c r="I659">
        <f t="shared" si="61"/>
        <v>180</v>
      </c>
      <c r="J659">
        <f t="shared" si="62"/>
        <v>125.99999999999999</v>
      </c>
      <c r="K659">
        <f t="shared" si="65"/>
        <v>46.371585747735168</v>
      </c>
      <c r="L659">
        <f t="shared" si="63"/>
        <v>4929.1370505276136</v>
      </c>
      <c r="M659">
        <f t="shared" si="66"/>
        <v>1</v>
      </c>
      <c r="N659" t="str">
        <f t="shared" si="64"/>
        <v>TP</v>
      </c>
    </row>
    <row r="660" spans="1:14" x14ac:dyDescent="0.3">
      <c r="A660">
        <v>1</v>
      </c>
      <c r="B660">
        <v>1</v>
      </c>
      <c r="C660">
        <v>-1.4</v>
      </c>
      <c r="D660">
        <v>0.92</v>
      </c>
      <c r="E660">
        <v>180</v>
      </c>
      <c r="F660">
        <v>-90</v>
      </c>
      <c r="G660">
        <v>0.56330583577691229</v>
      </c>
      <c r="H660">
        <v>0.43669416422308771</v>
      </c>
      <c r="I660">
        <f t="shared" si="61"/>
        <v>180</v>
      </c>
      <c r="J660">
        <f t="shared" si="62"/>
        <v>125.99999999999999</v>
      </c>
      <c r="K660">
        <f t="shared" si="65"/>
        <v>46.371585747735168</v>
      </c>
      <c r="L660">
        <f t="shared" si="63"/>
        <v>4929.1370505276136</v>
      </c>
      <c r="M660">
        <f t="shared" si="66"/>
        <v>1</v>
      </c>
      <c r="N660" t="str">
        <f t="shared" si="64"/>
        <v>TP</v>
      </c>
    </row>
    <row r="661" spans="1:14" x14ac:dyDescent="0.3">
      <c r="A661">
        <v>1</v>
      </c>
      <c r="B661">
        <v>1</v>
      </c>
      <c r="C661">
        <v>-1.4</v>
      </c>
      <c r="D661">
        <v>0.92</v>
      </c>
      <c r="E661">
        <v>180</v>
      </c>
      <c r="F661">
        <v>-90</v>
      </c>
      <c r="G661">
        <v>0.56330583577691229</v>
      </c>
      <c r="H661">
        <v>0.43669416422308771</v>
      </c>
      <c r="I661">
        <f t="shared" si="61"/>
        <v>180</v>
      </c>
      <c r="J661">
        <f t="shared" si="62"/>
        <v>125.99999999999999</v>
      </c>
      <c r="K661">
        <f t="shared" si="65"/>
        <v>46.371585747735168</v>
      </c>
      <c r="L661">
        <f t="shared" si="63"/>
        <v>4929.1370505276136</v>
      </c>
      <c r="M661">
        <f t="shared" si="66"/>
        <v>1</v>
      </c>
      <c r="N661" t="str">
        <f t="shared" si="64"/>
        <v>TP</v>
      </c>
    </row>
    <row r="662" spans="1:14" x14ac:dyDescent="0.3">
      <c r="A662">
        <v>0</v>
      </c>
      <c r="B662">
        <v>1</v>
      </c>
      <c r="C662">
        <v>-1.4</v>
      </c>
      <c r="D662">
        <v>1.46</v>
      </c>
      <c r="E662">
        <v>40</v>
      </c>
      <c r="F662">
        <v>-50</v>
      </c>
      <c r="G662">
        <v>0.60844334427391233</v>
      </c>
      <c r="H662">
        <v>0.39155665572608767</v>
      </c>
      <c r="I662">
        <f t="shared" si="61"/>
        <v>40</v>
      </c>
      <c r="J662">
        <f t="shared" si="62"/>
        <v>70</v>
      </c>
      <c r="K662">
        <f t="shared" si="65"/>
        <v>-3.0712321298696423</v>
      </c>
      <c r="L662">
        <f t="shared" si="63"/>
        <v>431.18503553093223</v>
      </c>
      <c r="M662">
        <f t="shared" si="66"/>
        <v>0</v>
      </c>
      <c r="N662" t="str">
        <f t="shared" si="64"/>
        <v>TN</v>
      </c>
    </row>
    <row r="663" spans="1:14" x14ac:dyDescent="0.3">
      <c r="A663">
        <v>0</v>
      </c>
      <c r="B663">
        <v>1</v>
      </c>
      <c r="C663">
        <v>-1.4</v>
      </c>
      <c r="D663">
        <v>1.46</v>
      </c>
      <c r="E663">
        <v>50</v>
      </c>
      <c r="F663">
        <v>-50</v>
      </c>
      <c r="G663">
        <v>0.38419903534316502</v>
      </c>
      <c r="H663">
        <v>0.61580096465683498</v>
      </c>
      <c r="I663">
        <f t="shared" si="61"/>
        <v>50</v>
      </c>
      <c r="J663">
        <f t="shared" si="62"/>
        <v>70</v>
      </c>
      <c r="K663">
        <f t="shared" si="65"/>
        <v>-23.896115758820194</v>
      </c>
      <c r="L663">
        <f t="shared" si="63"/>
        <v>3.5865954419459275E-3</v>
      </c>
      <c r="M663">
        <f t="shared" si="66"/>
        <v>0</v>
      </c>
      <c r="N663" t="str">
        <f t="shared" si="64"/>
        <v>TN</v>
      </c>
    </row>
    <row r="664" spans="1:14" x14ac:dyDescent="0.3">
      <c r="A664">
        <v>0</v>
      </c>
      <c r="B664">
        <v>1</v>
      </c>
      <c r="C664">
        <v>-1.4</v>
      </c>
      <c r="D664">
        <v>1.46</v>
      </c>
      <c r="E664">
        <v>40</v>
      </c>
      <c r="F664">
        <v>-50</v>
      </c>
      <c r="G664">
        <v>0.38419903534316502</v>
      </c>
      <c r="H664">
        <v>0.61580096465683498</v>
      </c>
      <c r="I664">
        <f t="shared" si="61"/>
        <v>40</v>
      </c>
      <c r="J664">
        <f t="shared" si="62"/>
        <v>70</v>
      </c>
      <c r="K664">
        <f t="shared" si="65"/>
        <v>-27.738106112251845</v>
      </c>
      <c r="L664">
        <f t="shared" si="63"/>
        <v>15.224656176844295</v>
      </c>
      <c r="M664">
        <f t="shared" si="66"/>
        <v>0</v>
      </c>
      <c r="N664" t="str">
        <f t="shared" si="64"/>
        <v>TN</v>
      </c>
    </row>
    <row r="665" spans="1:14" x14ac:dyDescent="0.3">
      <c r="A665">
        <v>0</v>
      </c>
      <c r="B665">
        <v>1</v>
      </c>
      <c r="C665">
        <v>-1.4</v>
      </c>
      <c r="D665">
        <v>1.46</v>
      </c>
      <c r="E665">
        <v>100</v>
      </c>
      <c r="F665">
        <v>-90</v>
      </c>
      <c r="G665">
        <v>0.38419903534316502</v>
      </c>
      <c r="H665">
        <v>0.61580096465683498</v>
      </c>
      <c r="I665">
        <f t="shared" si="61"/>
        <v>100</v>
      </c>
      <c r="J665">
        <f t="shared" si="62"/>
        <v>125.99999999999999</v>
      </c>
      <c r="K665">
        <f t="shared" si="65"/>
        <v>-39.171018012444691</v>
      </c>
      <c r="L665">
        <f t="shared" si="63"/>
        <v>235.15579798584545</v>
      </c>
      <c r="M665">
        <f t="shared" si="66"/>
        <v>0</v>
      </c>
      <c r="N665" t="str">
        <f t="shared" si="64"/>
        <v>TN</v>
      </c>
    </row>
    <row r="666" spans="1:14" x14ac:dyDescent="0.3">
      <c r="A666">
        <v>1</v>
      </c>
      <c r="B666">
        <v>1</v>
      </c>
      <c r="C666">
        <v>-1.4</v>
      </c>
      <c r="D666">
        <v>1.44</v>
      </c>
      <c r="E666">
        <v>20</v>
      </c>
      <c r="F666">
        <v>-10</v>
      </c>
      <c r="G666">
        <v>0.38419903534316502</v>
      </c>
      <c r="H666">
        <v>0.61580096465683498</v>
      </c>
      <c r="I666">
        <f t="shared" si="61"/>
        <v>20</v>
      </c>
      <c r="J666">
        <f t="shared" si="62"/>
        <v>14</v>
      </c>
      <c r="K666">
        <f t="shared" si="65"/>
        <v>-0.93723279833239026</v>
      </c>
      <c r="L666">
        <f t="shared" si="63"/>
        <v>524.36396144511752</v>
      </c>
      <c r="M666">
        <f t="shared" si="66"/>
        <v>0</v>
      </c>
      <c r="N666" t="str">
        <f t="shared" si="64"/>
        <v>FP</v>
      </c>
    </row>
    <row r="667" spans="1:14" x14ac:dyDescent="0.3">
      <c r="A667">
        <v>0</v>
      </c>
      <c r="B667">
        <v>1</v>
      </c>
      <c r="C667">
        <v>-1.4</v>
      </c>
      <c r="D667">
        <v>1.44</v>
      </c>
      <c r="E667">
        <v>80</v>
      </c>
      <c r="F667">
        <v>-90</v>
      </c>
      <c r="G667">
        <v>0.38419903534316502</v>
      </c>
      <c r="H667">
        <v>0.61580096465683498</v>
      </c>
      <c r="I667">
        <f t="shared" si="61"/>
        <v>80</v>
      </c>
      <c r="J667">
        <f t="shared" si="62"/>
        <v>125.99999999999999</v>
      </c>
      <c r="K667">
        <f t="shared" si="65"/>
        <v>-46.854998719307993</v>
      </c>
      <c r="L667">
        <f t="shared" si="63"/>
        <v>529.86382533252072</v>
      </c>
      <c r="M667">
        <f t="shared" si="66"/>
        <v>0</v>
      </c>
      <c r="N667" t="str">
        <f t="shared" si="64"/>
        <v>TN</v>
      </c>
    </row>
    <row r="668" spans="1:14" x14ac:dyDescent="0.3">
      <c r="A668">
        <v>1</v>
      </c>
      <c r="B668">
        <v>0.88613857459934653</v>
      </c>
      <c r="C668">
        <v>-2</v>
      </c>
      <c r="D668">
        <v>1.9</v>
      </c>
      <c r="E668">
        <v>90</v>
      </c>
      <c r="F668">
        <v>-90</v>
      </c>
      <c r="G668">
        <v>0.38419903534316502</v>
      </c>
      <c r="H668">
        <v>0.61580096465683498</v>
      </c>
      <c r="I668">
        <f t="shared" si="61"/>
        <v>53.917490655602954</v>
      </c>
      <c r="J668">
        <f t="shared" si="62"/>
        <v>107.83498131120591</v>
      </c>
      <c r="K668">
        <f t="shared" si="65"/>
        <v>-45.689837617185603</v>
      </c>
      <c r="L668">
        <f t="shared" si="63"/>
        <v>477.58027219727597</v>
      </c>
      <c r="M668">
        <f t="shared" si="66"/>
        <v>0</v>
      </c>
      <c r="N668" t="str">
        <f t="shared" si="64"/>
        <v>FP</v>
      </c>
    </row>
    <row r="669" spans="1:14" x14ac:dyDescent="0.3">
      <c r="A669">
        <v>0</v>
      </c>
      <c r="B669">
        <v>0.88613857459934653</v>
      </c>
      <c r="C669">
        <v>-2</v>
      </c>
      <c r="D669">
        <v>1.9</v>
      </c>
      <c r="E669">
        <v>30</v>
      </c>
      <c r="F669">
        <v>-10</v>
      </c>
      <c r="G669">
        <v>0.38419903534316502</v>
      </c>
      <c r="H669">
        <v>0.61580096465683498</v>
      </c>
      <c r="I669">
        <f t="shared" si="61"/>
        <v>20.367331083133973</v>
      </c>
      <c r="J669">
        <f t="shared" si="62"/>
        <v>15.387517868726606</v>
      </c>
      <c r="K669">
        <f t="shared" si="65"/>
        <v>-1.6505393925811962</v>
      </c>
      <c r="L669">
        <f t="shared" si="63"/>
        <v>492.20475980127367</v>
      </c>
      <c r="M669">
        <f t="shared" si="66"/>
        <v>0</v>
      </c>
      <c r="N669" t="str">
        <f t="shared" si="64"/>
        <v>TN</v>
      </c>
    </row>
    <row r="670" spans="1:14" x14ac:dyDescent="0.3">
      <c r="A670">
        <v>0</v>
      </c>
      <c r="B670">
        <v>0.88613857459934653</v>
      </c>
      <c r="C670">
        <v>-2</v>
      </c>
      <c r="D670">
        <v>1.9</v>
      </c>
      <c r="E670">
        <v>100</v>
      </c>
      <c r="F670">
        <v>-90</v>
      </c>
      <c r="G670">
        <v>0.60844334427391233</v>
      </c>
      <c r="H670">
        <v>0.39155665572608767</v>
      </c>
      <c r="I670">
        <f t="shared" si="61"/>
        <v>59.193926540095148</v>
      </c>
      <c r="J670">
        <f t="shared" si="62"/>
        <v>107.83498131120591</v>
      </c>
      <c r="K670">
        <f t="shared" si="65"/>
        <v>-6.207354027741161</v>
      </c>
      <c r="L670">
        <f t="shared" si="63"/>
        <v>310.7771822860073</v>
      </c>
      <c r="M670">
        <f t="shared" si="66"/>
        <v>0</v>
      </c>
      <c r="N670" t="str">
        <f t="shared" si="64"/>
        <v>TN</v>
      </c>
    </row>
    <row r="671" spans="1:14" x14ac:dyDescent="0.3">
      <c r="A671">
        <v>0</v>
      </c>
      <c r="B671">
        <v>0.88613857459934653</v>
      </c>
      <c r="C671">
        <v>-2</v>
      </c>
      <c r="D671">
        <v>1.9</v>
      </c>
      <c r="E671">
        <v>0</v>
      </c>
      <c r="F671">
        <v>-10</v>
      </c>
      <c r="G671">
        <v>0.38419903534316502</v>
      </c>
      <c r="H671">
        <v>0.61580096465683498</v>
      </c>
      <c r="I671">
        <f t="shared" si="61"/>
        <v>0</v>
      </c>
      <c r="J671">
        <f t="shared" si="62"/>
        <v>15.387517868726606</v>
      </c>
      <c r="K671">
        <f t="shared" si="65"/>
        <v>-9.4756483472361293</v>
      </c>
      <c r="L671">
        <f t="shared" si="63"/>
        <v>206.22623554570876</v>
      </c>
      <c r="M671">
        <f t="shared" si="66"/>
        <v>0</v>
      </c>
      <c r="N671" t="str">
        <f t="shared" si="64"/>
        <v>TN</v>
      </c>
    </row>
    <row r="672" spans="1:14" x14ac:dyDescent="0.3">
      <c r="A672">
        <v>1</v>
      </c>
      <c r="B672">
        <v>0.88613857459934653</v>
      </c>
      <c r="C672">
        <v>-2</v>
      </c>
      <c r="D672">
        <v>1.8</v>
      </c>
      <c r="E672">
        <v>20</v>
      </c>
      <c r="F672">
        <v>-10</v>
      </c>
      <c r="G672">
        <v>0.38419903534316502</v>
      </c>
      <c r="H672">
        <v>0.61580096465683498</v>
      </c>
      <c r="I672">
        <f t="shared" si="61"/>
        <v>14.219779625740344</v>
      </c>
      <c r="J672">
        <f t="shared" si="62"/>
        <v>15.387517868726606</v>
      </c>
      <c r="K672">
        <f t="shared" si="65"/>
        <v>-4.0124227322342971</v>
      </c>
      <c r="L672">
        <f t="shared" si="63"/>
        <v>392.98323815254889</v>
      </c>
      <c r="M672">
        <f t="shared" si="66"/>
        <v>0</v>
      </c>
      <c r="N672" t="str">
        <f t="shared" si="64"/>
        <v>FP</v>
      </c>
    </row>
    <row r="673" spans="1:14" x14ac:dyDescent="0.3">
      <c r="A673">
        <v>0</v>
      </c>
      <c r="B673">
        <v>0.88613857459934653</v>
      </c>
      <c r="C673">
        <v>-2</v>
      </c>
      <c r="D673">
        <v>1.8</v>
      </c>
      <c r="E673">
        <v>40</v>
      </c>
      <c r="F673">
        <v>-50</v>
      </c>
      <c r="G673">
        <v>0.60844334427391233</v>
      </c>
      <c r="H673">
        <v>0.39155665572608767</v>
      </c>
      <c r="I673">
        <f t="shared" si="61"/>
        <v>26.281318966403699</v>
      </c>
      <c r="J673">
        <f t="shared" si="62"/>
        <v>64.054973166180915</v>
      </c>
      <c r="K673">
        <f t="shared" si="65"/>
        <v>-9.0904574717260171</v>
      </c>
      <c r="L673">
        <f t="shared" si="63"/>
        <v>217.43773572177011</v>
      </c>
      <c r="M673">
        <f t="shared" si="66"/>
        <v>0</v>
      </c>
      <c r="N673" t="str">
        <f t="shared" si="64"/>
        <v>TN</v>
      </c>
    </row>
    <row r="674" spans="1:14" x14ac:dyDescent="0.3">
      <c r="A674">
        <v>1</v>
      </c>
      <c r="B674">
        <v>0.88613857459934653</v>
      </c>
      <c r="C674">
        <v>-2</v>
      </c>
      <c r="D674">
        <v>0.9</v>
      </c>
      <c r="E674">
        <v>100</v>
      </c>
      <c r="F674">
        <v>-90</v>
      </c>
      <c r="G674">
        <v>0.38419903534316502</v>
      </c>
      <c r="H674">
        <v>0.61580096465683498</v>
      </c>
      <c r="I674">
        <f t="shared" si="61"/>
        <v>59.193926540095148</v>
      </c>
      <c r="J674">
        <f t="shared" si="62"/>
        <v>107.83498131120591</v>
      </c>
      <c r="K674">
        <f t="shared" si="65"/>
        <v>-43.662636040313643</v>
      </c>
      <c r="L674">
        <f t="shared" si="63"/>
        <v>393.0864729250107</v>
      </c>
      <c r="M674">
        <f t="shared" si="66"/>
        <v>0</v>
      </c>
      <c r="N674" t="str">
        <f t="shared" si="64"/>
        <v>FP</v>
      </c>
    </row>
    <row r="675" spans="1:14" x14ac:dyDescent="0.3">
      <c r="A675">
        <v>1</v>
      </c>
      <c r="B675">
        <v>0.88613857459934653</v>
      </c>
      <c r="C675">
        <v>-2</v>
      </c>
      <c r="D675">
        <v>0.4</v>
      </c>
      <c r="E675">
        <v>70</v>
      </c>
      <c r="F675">
        <v>-50</v>
      </c>
      <c r="G675">
        <v>0.38419903534316502</v>
      </c>
      <c r="H675">
        <v>0.61580096465683498</v>
      </c>
      <c r="I675">
        <f t="shared" si="61"/>
        <v>43.153154399808855</v>
      </c>
      <c r="J675">
        <f t="shared" si="62"/>
        <v>64.054973166180915</v>
      </c>
      <c r="K675">
        <f t="shared" si="65"/>
        <v>-22.865713974380668</v>
      </c>
      <c r="L675">
        <f t="shared" si="63"/>
        <v>0.94189663471555574</v>
      </c>
      <c r="M675">
        <f t="shared" si="66"/>
        <v>0</v>
      </c>
      <c r="N675" t="str">
        <f t="shared" si="64"/>
        <v>FP</v>
      </c>
    </row>
    <row r="676" spans="1:14" x14ac:dyDescent="0.3">
      <c r="A676">
        <v>0</v>
      </c>
      <c r="B676">
        <v>0.88613857459934653</v>
      </c>
      <c r="C676">
        <v>-2</v>
      </c>
      <c r="D676">
        <v>0.4</v>
      </c>
      <c r="E676">
        <v>50</v>
      </c>
      <c r="F676">
        <v>-50</v>
      </c>
      <c r="G676">
        <v>0.38419903534316502</v>
      </c>
      <c r="H676">
        <v>0.61580096465683498</v>
      </c>
      <c r="I676">
        <f t="shared" si="61"/>
        <v>32.027486583090457</v>
      </c>
      <c r="J676">
        <f t="shared" si="62"/>
        <v>64.054973166180915</v>
      </c>
      <c r="K676">
        <f t="shared" si="65"/>
        <v>-27.140184817112374</v>
      </c>
      <c r="L676">
        <f t="shared" si="63"/>
        <v>10.916133506291978</v>
      </c>
      <c r="M676">
        <f t="shared" si="66"/>
        <v>0</v>
      </c>
      <c r="N676" t="str">
        <f t="shared" si="64"/>
        <v>TN</v>
      </c>
    </row>
    <row r="677" spans="1:14" x14ac:dyDescent="0.3">
      <c r="A677">
        <v>1</v>
      </c>
      <c r="B677">
        <v>0.88613857459934653</v>
      </c>
      <c r="C677">
        <v>-2</v>
      </c>
      <c r="D677">
        <v>1.1000000000000001</v>
      </c>
      <c r="E677">
        <v>70</v>
      </c>
      <c r="F677">
        <v>-50</v>
      </c>
      <c r="G677">
        <v>0.60844334427391233</v>
      </c>
      <c r="H677">
        <v>0.39155665572608767</v>
      </c>
      <c r="I677">
        <f t="shared" si="61"/>
        <v>43.153154399808855</v>
      </c>
      <c r="J677">
        <f t="shared" si="62"/>
        <v>64.054973166180915</v>
      </c>
      <c r="K677">
        <f t="shared" si="65"/>
        <v>1.1750985034141088</v>
      </c>
      <c r="L677">
        <f t="shared" si="63"/>
        <v>625.56643183296251</v>
      </c>
      <c r="M677">
        <f t="shared" si="66"/>
        <v>1</v>
      </c>
      <c r="N677" t="str">
        <f t="shared" si="64"/>
        <v>TP</v>
      </c>
    </row>
    <row r="678" spans="1:14" x14ac:dyDescent="0.3">
      <c r="A678">
        <v>1</v>
      </c>
      <c r="B678">
        <v>0.88613857459934653</v>
      </c>
      <c r="C678">
        <v>-2</v>
      </c>
      <c r="D678">
        <v>0.2</v>
      </c>
      <c r="E678">
        <v>180</v>
      </c>
      <c r="F678">
        <v>-90</v>
      </c>
      <c r="G678">
        <v>0.56330583577691229</v>
      </c>
      <c r="H678">
        <v>0.43669416422308771</v>
      </c>
      <c r="I678">
        <f t="shared" si="61"/>
        <v>99.651528158912399</v>
      </c>
      <c r="J678">
        <f t="shared" si="62"/>
        <v>107.83498131120591</v>
      </c>
      <c r="K678">
        <f t="shared" si="65"/>
        <v>9.043380318293309</v>
      </c>
      <c r="L678">
        <f t="shared" si="63"/>
        <v>1081.0686147332162</v>
      </c>
      <c r="M678">
        <f t="shared" si="66"/>
        <v>1</v>
      </c>
      <c r="N678" t="str">
        <f t="shared" si="64"/>
        <v>TP</v>
      </c>
    </row>
    <row r="679" spans="1:14" x14ac:dyDescent="0.3">
      <c r="A679">
        <v>1</v>
      </c>
      <c r="B679">
        <v>0.88613857459934653</v>
      </c>
      <c r="C679">
        <v>-2</v>
      </c>
      <c r="D679">
        <v>0.8</v>
      </c>
      <c r="E679">
        <v>60</v>
      </c>
      <c r="F679">
        <v>-50</v>
      </c>
      <c r="G679">
        <v>0.38419903534316502</v>
      </c>
      <c r="H679">
        <v>0.61580096465683498</v>
      </c>
      <c r="I679">
        <f t="shared" si="61"/>
        <v>37.643362891590748</v>
      </c>
      <c r="J679">
        <f t="shared" si="62"/>
        <v>64.054973166180915</v>
      </c>
      <c r="K679">
        <f t="shared" si="65"/>
        <v>-24.982570556780026</v>
      </c>
      <c r="L679">
        <f t="shared" si="63"/>
        <v>1.3141022487334613</v>
      </c>
      <c r="M679">
        <f t="shared" si="66"/>
        <v>0</v>
      </c>
      <c r="N679" t="str">
        <f t="shared" si="64"/>
        <v>FP</v>
      </c>
    </row>
    <row r="680" spans="1:14" x14ac:dyDescent="0.3">
      <c r="A680">
        <v>0</v>
      </c>
      <c r="B680">
        <v>0.88613857459934653</v>
      </c>
      <c r="C680">
        <v>-2</v>
      </c>
      <c r="D680">
        <v>0.8</v>
      </c>
      <c r="E680">
        <v>90</v>
      </c>
      <c r="F680">
        <v>-90</v>
      </c>
      <c r="G680">
        <v>0.60844334427391233</v>
      </c>
      <c r="H680">
        <v>0.39155665572608767</v>
      </c>
      <c r="I680">
        <f t="shared" si="61"/>
        <v>53.917490655602954</v>
      </c>
      <c r="J680">
        <f t="shared" si="62"/>
        <v>107.83498131120591</v>
      </c>
      <c r="K680">
        <f t="shared" si="65"/>
        <v>-9.4177663231484701</v>
      </c>
      <c r="L680">
        <f t="shared" si="63"/>
        <v>207.89202465911842</v>
      </c>
      <c r="M680">
        <f t="shared" si="66"/>
        <v>0</v>
      </c>
      <c r="N680" t="str">
        <f t="shared" si="64"/>
        <v>TN</v>
      </c>
    </row>
    <row r="681" spans="1:14" x14ac:dyDescent="0.3">
      <c r="A681">
        <v>1</v>
      </c>
      <c r="B681">
        <v>0.88613857459934653</v>
      </c>
      <c r="C681">
        <v>-2</v>
      </c>
      <c r="D681">
        <v>1</v>
      </c>
      <c r="E681">
        <v>20</v>
      </c>
      <c r="F681">
        <v>-10</v>
      </c>
      <c r="G681">
        <v>0.38419903534316502</v>
      </c>
      <c r="H681">
        <v>0.61580096465683498</v>
      </c>
      <c r="I681">
        <f t="shared" si="61"/>
        <v>14.219779625740344</v>
      </c>
      <c r="J681">
        <f t="shared" si="62"/>
        <v>15.387517868726606</v>
      </c>
      <c r="K681">
        <f t="shared" si="65"/>
        <v>-4.0124227322342971</v>
      </c>
      <c r="L681">
        <f t="shared" si="63"/>
        <v>392.98323815254889</v>
      </c>
      <c r="M681">
        <f t="shared" si="66"/>
        <v>0</v>
      </c>
      <c r="N681" t="str">
        <f t="shared" si="64"/>
        <v>FP</v>
      </c>
    </row>
    <row r="682" spans="1:14" x14ac:dyDescent="0.3">
      <c r="A682">
        <v>1</v>
      </c>
      <c r="B682">
        <v>0.88613857459934653</v>
      </c>
      <c r="C682">
        <v>-2</v>
      </c>
      <c r="D682">
        <v>1.7</v>
      </c>
      <c r="E682">
        <v>70</v>
      </c>
      <c r="F682">
        <v>-50</v>
      </c>
      <c r="G682">
        <v>0.38419903534316502</v>
      </c>
      <c r="H682">
        <v>0.61580096465683498</v>
      </c>
      <c r="I682">
        <f t="shared" si="61"/>
        <v>43.153154399808855</v>
      </c>
      <c r="J682">
        <f t="shared" si="62"/>
        <v>64.054973166180915</v>
      </c>
      <c r="K682">
        <f t="shared" si="65"/>
        <v>-22.865713974380668</v>
      </c>
      <c r="L682">
        <f t="shared" si="63"/>
        <v>0.94189663471555574</v>
      </c>
      <c r="M682">
        <f t="shared" si="66"/>
        <v>0</v>
      </c>
      <c r="N682" t="str">
        <f t="shared" si="64"/>
        <v>FP</v>
      </c>
    </row>
    <row r="683" spans="1:14" x14ac:dyDescent="0.3">
      <c r="A683">
        <v>0</v>
      </c>
      <c r="B683">
        <v>0.88613857459934653</v>
      </c>
      <c r="C683">
        <v>-2</v>
      </c>
      <c r="D683">
        <v>1.7</v>
      </c>
      <c r="E683">
        <v>90</v>
      </c>
      <c r="F683">
        <v>-90</v>
      </c>
      <c r="G683">
        <v>0.38419903534316502</v>
      </c>
      <c r="H683">
        <v>0.61580096465683498</v>
      </c>
      <c r="I683">
        <f t="shared" si="61"/>
        <v>53.917490655602954</v>
      </c>
      <c r="J683">
        <f t="shared" si="62"/>
        <v>107.83498131120591</v>
      </c>
      <c r="K683">
        <f t="shared" si="65"/>
        <v>-45.689837617185603</v>
      </c>
      <c r="L683">
        <f t="shared" si="63"/>
        <v>477.58027219727597</v>
      </c>
      <c r="M683">
        <f t="shared" si="66"/>
        <v>0</v>
      </c>
      <c r="N683" t="str">
        <f t="shared" si="64"/>
        <v>TN</v>
      </c>
    </row>
    <row r="684" spans="1:14" x14ac:dyDescent="0.3">
      <c r="A684">
        <v>0</v>
      </c>
      <c r="B684">
        <v>0.88613857459934653</v>
      </c>
      <c r="C684">
        <v>-2</v>
      </c>
      <c r="D684">
        <v>1.7</v>
      </c>
      <c r="E684">
        <v>60</v>
      </c>
      <c r="F684">
        <v>-50</v>
      </c>
      <c r="G684">
        <v>0.38419903534316502</v>
      </c>
      <c r="H684">
        <v>0.61580096465683498</v>
      </c>
      <c r="I684">
        <f t="shared" si="61"/>
        <v>37.643362891590748</v>
      </c>
      <c r="J684">
        <f t="shared" si="62"/>
        <v>64.054973166180915</v>
      </c>
      <c r="K684">
        <f t="shared" si="65"/>
        <v>-24.982570556780026</v>
      </c>
      <c r="L684">
        <f t="shared" si="63"/>
        <v>1.3141022487334613</v>
      </c>
      <c r="M684">
        <f t="shared" si="66"/>
        <v>0</v>
      </c>
      <c r="N684" t="str">
        <f t="shared" si="64"/>
        <v>TN</v>
      </c>
    </row>
    <row r="685" spans="1:14" x14ac:dyDescent="0.3">
      <c r="A685">
        <v>0</v>
      </c>
      <c r="B685">
        <v>0.88613857459934653</v>
      </c>
      <c r="C685">
        <v>-2</v>
      </c>
      <c r="D685">
        <v>1.7</v>
      </c>
      <c r="E685">
        <v>40</v>
      </c>
      <c r="F685">
        <v>-50</v>
      </c>
      <c r="G685">
        <v>0.38419903534316502</v>
      </c>
      <c r="H685">
        <v>0.61580096465683498</v>
      </c>
      <c r="I685">
        <f t="shared" si="61"/>
        <v>26.281318966403699</v>
      </c>
      <c r="J685">
        <f t="shared" si="62"/>
        <v>64.054973166180915</v>
      </c>
      <c r="K685">
        <f t="shared" si="65"/>
        <v>-29.347856872363558</v>
      </c>
      <c r="L685">
        <f t="shared" si="63"/>
        <v>30.378057592605618</v>
      </c>
      <c r="M685">
        <f t="shared" si="66"/>
        <v>0</v>
      </c>
      <c r="N685" t="str">
        <f t="shared" si="64"/>
        <v>TN</v>
      </c>
    </row>
    <row r="686" spans="1:14" x14ac:dyDescent="0.3">
      <c r="A686">
        <v>0</v>
      </c>
      <c r="B686">
        <v>0.88613857459934653</v>
      </c>
      <c r="C686">
        <v>-2</v>
      </c>
      <c r="D686">
        <v>1.7</v>
      </c>
      <c r="E686">
        <v>0</v>
      </c>
      <c r="F686">
        <v>-10</v>
      </c>
      <c r="G686">
        <v>0.38419903534316502</v>
      </c>
      <c r="H686">
        <v>0.61580096465683498</v>
      </c>
      <c r="I686">
        <f t="shared" si="61"/>
        <v>0</v>
      </c>
      <c r="J686">
        <f t="shared" si="62"/>
        <v>15.387517868726606</v>
      </c>
      <c r="K686">
        <f t="shared" si="65"/>
        <v>-9.4756483472361293</v>
      </c>
      <c r="L686">
        <f t="shared" si="63"/>
        <v>206.22623554570876</v>
      </c>
      <c r="M686">
        <f t="shared" si="66"/>
        <v>0</v>
      </c>
      <c r="N686" t="str">
        <f t="shared" si="64"/>
        <v>TN</v>
      </c>
    </row>
    <row r="687" spans="1:14" x14ac:dyDescent="0.3">
      <c r="A687">
        <v>0</v>
      </c>
      <c r="B687">
        <v>0.88613857459934653</v>
      </c>
      <c r="C687">
        <v>-2</v>
      </c>
      <c r="D687">
        <v>1.7</v>
      </c>
      <c r="E687">
        <v>80</v>
      </c>
      <c r="F687">
        <v>-90</v>
      </c>
      <c r="G687">
        <v>0.60844334427391233</v>
      </c>
      <c r="H687">
        <v>0.39155665572608767</v>
      </c>
      <c r="I687">
        <f t="shared" si="61"/>
        <v>48.573729325843161</v>
      </c>
      <c r="J687">
        <f t="shared" si="62"/>
        <v>107.83498131120591</v>
      </c>
      <c r="K687">
        <f t="shared" si="65"/>
        <v>-12.669142337629129</v>
      </c>
      <c r="L687">
        <f t="shared" si="63"/>
        <v>124.70379253449282</v>
      </c>
      <c r="M687">
        <f t="shared" si="66"/>
        <v>0</v>
      </c>
      <c r="N687" t="str">
        <f t="shared" si="64"/>
        <v>TN</v>
      </c>
    </row>
    <row r="688" spans="1:14" x14ac:dyDescent="0.3">
      <c r="A688">
        <v>0</v>
      </c>
      <c r="B688">
        <v>0.88613857459934653</v>
      </c>
      <c r="C688">
        <v>-2</v>
      </c>
      <c r="D688">
        <v>1.7</v>
      </c>
      <c r="E688">
        <v>10</v>
      </c>
      <c r="F688">
        <v>-10</v>
      </c>
      <c r="G688">
        <v>0.60844334427391233</v>
      </c>
      <c r="H688">
        <v>0.39155665572608767</v>
      </c>
      <c r="I688">
        <f t="shared" si="61"/>
        <v>7.693758934363303</v>
      </c>
      <c r="J688">
        <f t="shared" si="62"/>
        <v>15.387517868726606</v>
      </c>
      <c r="K688">
        <f t="shared" si="65"/>
        <v>-1.3438686205427057</v>
      </c>
      <c r="L688">
        <f t="shared" si="63"/>
        <v>505.9062110054017</v>
      </c>
      <c r="M688">
        <f t="shared" si="66"/>
        <v>0</v>
      </c>
      <c r="N688" t="str">
        <f t="shared" si="64"/>
        <v>TN</v>
      </c>
    </row>
    <row r="689" spans="1:14" x14ac:dyDescent="0.3">
      <c r="A689">
        <v>0</v>
      </c>
      <c r="B689">
        <v>0.88613857459934653</v>
      </c>
      <c r="C689">
        <v>-2</v>
      </c>
      <c r="D689">
        <v>1.7</v>
      </c>
      <c r="E689">
        <v>60</v>
      </c>
      <c r="F689">
        <v>-50</v>
      </c>
      <c r="G689">
        <v>0.38419903534316502</v>
      </c>
      <c r="H689">
        <v>0.61580096465683498</v>
      </c>
      <c r="I689">
        <f t="shared" si="61"/>
        <v>37.643362891590748</v>
      </c>
      <c r="J689">
        <f t="shared" si="62"/>
        <v>64.054973166180915</v>
      </c>
      <c r="K689">
        <f t="shared" si="65"/>
        <v>-24.982570556780026</v>
      </c>
      <c r="L689">
        <f t="shared" si="63"/>
        <v>1.3141022487334613</v>
      </c>
      <c r="M689">
        <f t="shared" si="66"/>
        <v>0</v>
      </c>
      <c r="N689" t="str">
        <f t="shared" si="64"/>
        <v>TN</v>
      </c>
    </row>
    <row r="690" spans="1:14" x14ac:dyDescent="0.3">
      <c r="A690">
        <v>1</v>
      </c>
      <c r="B690">
        <v>0.88613857459934653</v>
      </c>
      <c r="C690">
        <v>-2</v>
      </c>
      <c r="D690">
        <v>1.8</v>
      </c>
      <c r="E690">
        <v>10</v>
      </c>
      <c r="F690">
        <v>0</v>
      </c>
      <c r="G690">
        <v>0.42913429896650213</v>
      </c>
      <c r="H690">
        <v>0.57086570103349787</v>
      </c>
      <c r="I690">
        <f t="shared" si="61"/>
        <v>7.693758934363303</v>
      </c>
      <c r="J690">
        <f t="shared" si="62"/>
        <v>0</v>
      </c>
      <c r="K690">
        <f t="shared" si="65"/>
        <v>3.3016558467152586</v>
      </c>
      <c r="L690">
        <f t="shared" si="63"/>
        <v>736.46471621154137</v>
      </c>
      <c r="M690">
        <f t="shared" si="66"/>
        <v>1</v>
      </c>
      <c r="N690" t="str">
        <f t="shared" si="64"/>
        <v>TP</v>
      </c>
    </row>
    <row r="691" spans="1:14" x14ac:dyDescent="0.3">
      <c r="A691">
        <v>0</v>
      </c>
      <c r="B691">
        <v>0.88613857459934653</v>
      </c>
      <c r="C691">
        <v>-2</v>
      </c>
      <c r="D691">
        <v>1.8</v>
      </c>
      <c r="E691">
        <v>50</v>
      </c>
      <c r="F691">
        <v>-50</v>
      </c>
      <c r="G691">
        <v>0.38419903534316502</v>
      </c>
      <c r="H691">
        <v>0.61580096465683498</v>
      </c>
      <c r="I691">
        <f t="shared" si="61"/>
        <v>32.027486583090457</v>
      </c>
      <c r="J691">
        <f t="shared" si="62"/>
        <v>64.054973166180915</v>
      </c>
      <c r="K691">
        <f t="shared" si="65"/>
        <v>-27.140184817112374</v>
      </c>
      <c r="L691">
        <f t="shared" si="63"/>
        <v>10.916133506291978</v>
      </c>
      <c r="M691">
        <f t="shared" si="66"/>
        <v>0</v>
      </c>
      <c r="N691" t="str">
        <f t="shared" si="64"/>
        <v>TN</v>
      </c>
    </row>
    <row r="692" spans="1:14" x14ac:dyDescent="0.3">
      <c r="A692">
        <v>0</v>
      </c>
      <c r="B692">
        <v>0.88613857459934653</v>
      </c>
      <c r="C692">
        <v>-2</v>
      </c>
      <c r="D692">
        <v>1.8</v>
      </c>
      <c r="E692">
        <v>80</v>
      </c>
      <c r="F692">
        <v>-90</v>
      </c>
      <c r="G692">
        <v>0.60844334427391233</v>
      </c>
      <c r="H692">
        <v>0.39155665572608767</v>
      </c>
      <c r="I692">
        <f t="shared" si="61"/>
        <v>48.573729325843161</v>
      </c>
      <c r="J692">
        <f t="shared" si="62"/>
        <v>107.83498131120591</v>
      </c>
      <c r="K692">
        <f t="shared" si="65"/>
        <v>-12.669142337629129</v>
      </c>
      <c r="L692">
        <f t="shared" si="63"/>
        <v>124.70379253449282</v>
      </c>
      <c r="M692">
        <f t="shared" si="66"/>
        <v>0</v>
      </c>
      <c r="N692" t="str">
        <f t="shared" si="64"/>
        <v>TN</v>
      </c>
    </row>
    <row r="693" spans="1:14" x14ac:dyDescent="0.3">
      <c r="A693">
        <v>1</v>
      </c>
      <c r="B693">
        <v>0.88613857459934653</v>
      </c>
      <c r="C693">
        <v>-2</v>
      </c>
      <c r="D693">
        <v>3.6</v>
      </c>
      <c r="E693">
        <v>180</v>
      </c>
      <c r="F693">
        <v>-90</v>
      </c>
      <c r="G693">
        <v>0.38419903534316502</v>
      </c>
      <c r="H693">
        <v>0.61580096465683498</v>
      </c>
      <c r="I693">
        <f t="shared" si="61"/>
        <v>99.651528158912399</v>
      </c>
      <c r="J693">
        <f t="shared" si="62"/>
        <v>107.83498131120591</v>
      </c>
      <c r="K693">
        <f t="shared" si="65"/>
        <v>-28.118864526065984</v>
      </c>
      <c r="L693">
        <f t="shared" si="63"/>
        <v>18.34097931761255</v>
      </c>
      <c r="M693">
        <f t="shared" si="66"/>
        <v>0</v>
      </c>
      <c r="N693" t="str">
        <f t="shared" si="64"/>
        <v>FP</v>
      </c>
    </row>
    <row r="694" spans="1:14" x14ac:dyDescent="0.3">
      <c r="A694">
        <v>0</v>
      </c>
      <c r="B694">
        <v>0.88613857459934653</v>
      </c>
      <c r="C694">
        <v>-2</v>
      </c>
      <c r="D694">
        <v>3.6</v>
      </c>
      <c r="E694">
        <v>40</v>
      </c>
      <c r="F694">
        <v>-50</v>
      </c>
      <c r="G694">
        <v>0.38419903534316502</v>
      </c>
      <c r="H694">
        <v>0.61580096465683498</v>
      </c>
      <c r="I694">
        <f t="shared" si="61"/>
        <v>26.281318966403699</v>
      </c>
      <c r="J694">
        <f t="shared" si="62"/>
        <v>64.054973166180915</v>
      </c>
      <c r="K694">
        <f t="shared" si="65"/>
        <v>-29.347856872363558</v>
      </c>
      <c r="L694">
        <f t="shared" si="63"/>
        <v>30.378057592605618</v>
      </c>
      <c r="M694">
        <f t="shared" si="66"/>
        <v>0</v>
      </c>
      <c r="N694" t="str">
        <f t="shared" si="64"/>
        <v>TN</v>
      </c>
    </row>
    <row r="695" spans="1:14" x14ac:dyDescent="0.3">
      <c r="A695">
        <v>0</v>
      </c>
      <c r="B695">
        <v>0.88613857459934653</v>
      </c>
      <c r="C695">
        <v>-2</v>
      </c>
      <c r="D695">
        <v>3.6</v>
      </c>
      <c r="E695">
        <v>80</v>
      </c>
      <c r="F695">
        <v>-90</v>
      </c>
      <c r="G695">
        <v>0.38419903534316502</v>
      </c>
      <c r="H695">
        <v>0.61580096465683498</v>
      </c>
      <c r="I695">
        <f t="shared" si="61"/>
        <v>48.573729325843161</v>
      </c>
      <c r="J695">
        <f t="shared" si="62"/>
        <v>107.83498131120591</v>
      </c>
      <c r="K695">
        <f t="shared" si="65"/>
        <v>-47.742905565183428</v>
      </c>
      <c r="L695">
        <f t="shared" si="63"/>
        <v>571.52925287787195</v>
      </c>
      <c r="M695">
        <f t="shared" si="66"/>
        <v>0</v>
      </c>
      <c r="N695" t="str">
        <f t="shared" si="64"/>
        <v>TN</v>
      </c>
    </row>
    <row r="696" spans="1:14" x14ac:dyDescent="0.3">
      <c r="A696">
        <v>0</v>
      </c>
      <c r="B696">
        <v>0.88613857459934653</v>
      </c>
      <c r="C696">
        <v>-2</v>
      </c>
      <c r="D696">
        <v>3.6</v>
      </c>
      <c r="E696">
        <v>100</v>
      </c>
      <c r="F696">
        <v>-90</v>
      </c>
      <c r="G696">
        <v>0.60844334427391233</v>
      </c>
      <c r="H696">
        <v>0.39155665572608767</v>
      </c>
      <c r="I696">
        <f t="shared" si="61"/>
        <v>59.193926540095148</v>
      </c>
      <c r="J696">
        <f t="shared" si="62"/>
        <v>107.83498131120591</v>
      </c>
      <c r="K696">
        <f t="shared" si="65"/>
        <v>-6.207354027741161</v>
      </c>
      <c r="L696">
        <f t="shared" si="63"/>
        <v>310.7771822860073</v>
      </c>
      <c r="M696">
        <f t="shared" si="66"/>
        <v>0</v>
      </c>
      <c r="N696" t="str">
        <f t="shared" si="64"/>
        <v>TN</v>
      </c>
    </row>
    <row r="697" spans="1:14" x14ac:dyDescent="0.3">
      <c r="A697">
        <v>0</v>
      </c>
      <c r="B697">
        <v>0.88613857459934653</v>
      </c>
      <c r="C697">
        <v>-2</v>
      </c>
      <c r="D697">
        <v>3.6</v>
      </c>
      <c r="E697">
        <v>50</v>
      </c>
      <c r="F697">
        <v>-50</v>
      </c>
      <c r="G697">
        <v>0.60844334427391233</v>
      </c>
      <c r="H697">
        <v>0.39155665572608767</v>
      </c>
      <c r="I697">
        <f t="shared" si="61"/>
        <v>32.027486583090457</v>
      </c>
      <c r="J697">
        <f t="shared" si="62"/>
        <v>64.054973166180915</v>
      </c>
      <c r="K697">
        <f t="shared" si="65"/>
        <v>-5.5942400302706687</v>
      </c>
      <c r="L697">
        <f t="shared" si="63"/>
        <v>332.77010931380897</v>
      </c>
      <c r="M697">
        <f t="shared" si="66"/>
        <v>0</v>
      </c>
      <c r="N697" t="str">
        <f t="shared" si="64"/>
        <v>TN</v>
      </c>
    </row>
    <row r="698" spans="1:14" x14ac:dyDescent="0.3">
      <c r="A698">
        <v>0</v>
      </c>
      <c r="B698">
        <v>0.88613857459934653</v>
      </c>
      <c r="C698">
        <v>-2</v>
      </c>
      <c r="D698">
        <v>3.6</v>
      </c>
      <c r="E698">
        <v>30</v>
      </c>
      <c r="F698">
        <v>-10</v>
      </c>
      <c r="G698">
        <v>0.38419903534316502</v>
      </c>
      <c r="H698">
        <v>0.61580096465683498</v>
      </c>
      <c r="I698">
        <f t="shared" si="61"/>
        <v>20.367331083133973</v>
      </c>
      <c r="J698">
        <f t="shared" si="62"/>
        <v>15.387517868726606</v>
      </c>
      <c r="K698">
        <f t="shared" si="65"/>
        <v>-1.6505393925811962</v>
      </c>
      <c r="L698">
        <f t="shared" si="63"/>
        <v>492.20475980127367</v>
      </c>
      <c r="M698">
        <f t="shared" si="66"/>
        <v>0</v>
      </c>
      <c r="N698" t="str">
        <f t="shared" si="64"/>
        <v>TN</v>
      </c>
    </row>
    <row r="699" spans="1:14" x14ac:dyDescent="0.3">
      <c r="A699">
        <v>0</v>
      </c>
      <c r="B699">
        <v>0.88613857459934653</v>
      </c>
      <c r="C699">
        <v>-2</v>
      </c>
      <c r="D699">
        <v>3.6</v>
      </c>
      <c r="E699">
        <v>20</v>
      </c>
      <c r="F699">
        <v>-10</v>
      </c>
      <c r="G699">
        <v>0.38419903534316502</v>
      </c>
      <c r="H699">
        <v>0.61580096465683498</v>
      </c>
      <c r="I699">
        <f t="shared" si="61"/>
        <v>14.219779625740344</v>
      </c>
      <c r="J699">
        <f t="shared" si="62"/>
        <v>15.387517868726606</v>
      </c>
      <c r="K699">
        <f t="shared" si="65"/>
        <v>-4.0124227322342971</v>
      </c>
      <c r="L699">
        <f t="shared" si="63"/>
        <v>392.98323815254889</v>
      </c>
      <c r="M699">
        <f t="shared" si="66"/>
        <v>0</v>
      </c>
      <c r="N699" t="str">
        <f t="shared" si="64"/>
        <v>TN</v>
      </c>
    </row>
    <row r="700" spans="1:14" x14ac:dyDescent="0.3">
      <c r="A700">
        <v>0</v>
      </c>
      <c r="B700">
        <v>0.88613857459934653</v>
      </c>
      <c r="C700">
        <v>-2</v>
      </c>
      <c r="D700">
        <v>3.6</v>
      </c>
      <c r="E700">
        <v>100</v>
      </c>
      <c r="F700">
        <v>-90</v>
      </c>
      <c r="G700">
        <v>0.38419903534316502</v>
      </c>
      <c r="H700">
        <v>0.61580096465683498</v>
      </c>
      <c r="I700">
        <f t="shared" si="61"/>
        <v>59.193926540095148</v>
      </c>
      <c r="J700">
        <f t="shared" si="62"/>
        <v>107.83498131120591</v>
      </c>
      <c r="K700">
        <f t="shared" si="65"/>
        <v>-43.662636040313643</v>
      </c>
      <c r="L700">
        <f t="shared" si="63"/>
        <v>393.0864729250107</v>
      </c>
      <c r="M700">
        <f t="shared" si="66"/>
        <v>0</v>
      </c>
      <c r="N700" t="str">
        <f t="shared" si="64"/>
        <v>TN</v>
      </c>
    </row>
    <row r="701" spans="1:14" x14ac:dyDescent="0.3">
      <c r="A701">
        <v>1</v>
      </c>
      <c r="B701">
        <v>0.88613857459934653</v>
      </c>
      <c r="C701">
        <v>-2</v>
      </c>
      <c r="D701">
        <v>3.7</v>
      </c>
      <c r="E701">
        <v>10</v>
      </c>
      <c r="F701">
        <v>-10</v>
      </c>
      <c r="G701">
        <v>0.60844334427391233</v>
      </c>
      <c r="H701">
        <v>0.39155665572608767</v>
      </c>
      <c r="I701">
        <f t="shared" si="61"/>
        <v>7.693758934363303</v>
      </c>
      <c r="J701">
        <f t="shared" si="62"/>
        <v>15.387517868726606</v>
      </c>
      <c r="K701">
        <f t="shared" si="65"/>
        <v>-1.3438686205427057</v>
      </c>
      <c r="L701">
        <f t="shared" si="63"/>
        <v>505.9062110054017</v>
      </c>
      <c r="M701">
        <f t="shared" si="66"/>
        <v>0</v>
      </c>
      <c r="N701" t="str">
        <f t="shared" si="64"/>
        <v>FP</v>
      </c>
    </row>
    <row r="702" spans="1:14" x14ac:dyDescent="0.3">
      <c r="A702">
        <v>0</v>
      </c>
      <c r="B702">
        <v>0.88613857459934653</v>
      </c>
      <c r="C702">
        <v>-2</v>
      </c>
      <c r="D702">
        <v>3.7</v>
      </c>
      <c r="E702">
        <v>0</v>
      </c>
      <c r="F702">
        <v>-10</v>
      </c>
      <c r="G702">
        <v>0.38419903534316502</v>
      </c>
      <c r="H702">
        <v>0.61580096465683498</v>
      </c>
      <c r="I702">
        <f t="shared" si="61"/>
        <v>0</v>
      </c>
      <c r="J702">
        <f t="shared" si="62"/>
        <v>15.387517868726606</v>
      </c>
      <c r="K702">
        <f t="shared" si="65"/>
        <v>-9.4756483472361293</v>
      </c>
      <c r="L702">
        <f t="shared" si="63"/>
        <v>206.22623554570876</v>
      </c>
      <c r="M702">
        <f t="shared" si="66"/>
        <v>0</v>
      </c>
      <c r="N702" t="str">
        <f t="shared" si="64"/>
        <v>TN</v>
      </c>
    </row>
    <row r="703" spans="1:14" x14ac:dyDescent="0.3">
      <c r="A703">
        <v>1</v>
      </c>
      <c r="B703">
        <v>0.88613857459934653</v>
      </c>
      <c r="C703">
        <v>-2</v>
      </c>
      <c r="D703">
        <v>3.8</v>
      </c>
      <c r="E703">
        <v>10</v>
      </c>
      <c r="F703">
        <v>-10</v>
      </c>
      <c r="G703">
        <v>0.60844334427391233</v>
      </c>
      <c r="H703">
        <v>0.39155665572608767</v>
      </c>
      <c r="I703">
        <f t="shared" si="61"/>
        <v>7.693758934363303</v>
      </c>
      <c r="J703">
        <f t="shared" si="62"/>
        <v>15.387517868726606</v>
      </c>
      <c r="K703">
        <f t="shared" si="65"/>
        <v>-1.3438686205427057</v>
      </c>
      <c r="L703">
        <f t="shared" si="63"/>
        <v>505.9062110054017</v>
      </c>
      <c r="M703">
        <f t="shared" si="66"/>
        <v>0</v>
      </c>
      <c r="N703" t="str">
        <f t="shared" si="64"/>
        <v>FP</v>
      </c>
    </row>
    <row r="704" spans="1:14" x14ac:dyDescent="0.3">
      <c r="A704">
        <v>0</v>
      </c>
      <c r="B704">
        <v>0.88613857459934653</v>
      </c>
      <c r="C704">
        <v>-2</v>
      </c>
      <c r="D704">
        <v>3.8</v>
      </c>
      <c r="E704">
        <v>100</v>
      </c>
      <c r="F704">
        <v>-90</v>
      </c>
      <c r="G704">
        <v>0.38419903534316502</v>
      </c>
      <c r="H704">
        <v>0.61580096465683498</v>
      </c>
      <c r="I704">
        <f t="shared" si="61"/>
        <v>59.193926540095148</v>
      </c>
      <c r="J704">
        <f t="shared" si="62"/>
        <v>107.83498131120591</v>
      </c>
      <c r="K704">
        <f t="shared" si="65"/>
        <v>-43.662636040313643</v>
      </c>
      <c r="L704">
        <f t="shared" si="63"/>
        <v>393.0864729250107</v>
      </c>
      <c r="M704">
        <f t="shared" si="66"/>
        <v>0</v>
      </c>
      <c r="N704" t="str">
        <f t="shared" si="64"/>
        <v>TN</v>
      </c>
    </row>
    <row r="705" spans="1:14" x14ac:dyDescent="0.3">
      <c r="A705">
        <v>0</v>
      </c>
      <c r="B705">
        <v>0.88613857459934653</v>
      </c>
      <c r="C705">
        <v>-2</v>
      </c>
      <c r="D705">
        <v>3.8</v>
      </c>
      <c r="E705">
        <v>180</v>
      </c>
      <c r="F705">
        <v>-90</v>
      </c>
      <c r="G705">
        <v>0.38419903534316502</v>
      </c>
      <c r="H705">
        <v>0.61580096465683498</v>
      </c>
      <c r="I705">
        <f t="shared" si="61"/>
        <v>99.651528158912399</v>
      </c>
      <c r="J705">
        <f t="shared" si="62"/>
        <v>107.83498131120591</v>
      </c>
      <c r="K705">
        <f t="shared" si="65"/>
        <v>-28.118864526065984</v>
      </c>
      <c r="L705">
        <f t="shared" si="63"/>
        <v>18.34097931761255</v>
      </c>
      <c r="M705">
        <f t="shared" si="66"/>
        <v>0</v>
      </c>
      <c r="N705" t="str">
        <f t="shared" si="64"/>
        <v>TN</v>
      </c>
    </row>
    <row r="706" spans="1:14" x14ac:dyDescent="0.3">
      <c r="A706">
        <v>0</v>
      </c>
      <c r="B706">
        <v>0.88613857459934653</v>
      </c>
      <c r="C706">
        <v>-2</v>
      </c>
      <c r="D706">
        <v>3.8</v>
      </c>
      <c r="E706">
        <v>50</v>
      </c>
      <c r="F706">
        <v>-50</v>
      </c>
      <c r="G706">
        <v>0.60844334427391233</v>
      </c>
      <c r="H706">
        <v>0.39155665572608767</v>
      </c>
      <c r="I706">
        <f t="shared" ref="I706:I769" si="67">E706^B706</f>
        <v>32.027486583090457</v>
      </c>
      <c r="J706">
        <f t="shared" ref="J706:J769" si="68">-C706*-F706^B706</f>
        <v>64.054973166180915</v>
      </c>
      <c r="K706">
        <f t="shared" si="65"/>
        <v>-5.5942400302706687</v>
      </c>
      <c r="L706">
        <f t="shared" ref="L706:L769" si="69">(K706-$P$4)^2</f>
        <v>332.77010931380897</v>
      </c>
      <c r="M706">
        <f t="shared" si="66"/>
        <v>0</v>
      </c>
      <c r="N706" t="str">
        <f t="shared" ref="N706:N769" si="70">IF(AND(A706=1,M706=1),"TP",IF(AND(A706=0,M706=0),"TN",IF(A706&gt;M706,"FP","FN")))</f>
        <v>TN</v>
      </c>
    </row>
    <row r="707" spans="1:14" x14ac:dyDescent="0.3">
      <c r="A707">
        <v>0</v>
      </c>
      <c r="B707">
        <v>0.88613857459934653</v>
      </c>
      <c r="C707">
        <v>-2</v>
      </c>
      <c r="D707">
        <v>3.8</v>
      </c>
      <c r="E707">
        <v>0</v>
      </c>
      <c r="F707">
        <v>-10</v>
      </c>
      <c r="G707">
        <v>0.38419903534316502</v>
      </c>
      <c r="H707">
        <v>0.61580096465683498</v>
      </c>
      <c r="I707">
        <f t="shared" si="67"/>
        <v>0</v>
      </c>
      <c r="J707">
        <f t="shared" si="68"/>
        <v>15.387517868726606</v>
      </c>
      <c r="K707">
        <f t="shared" ref="K707:K770" si="71">G707*I707-H707*J707</f>
        <v>-9.4756483472361293</v>
      </c>
      <c r="L707">
        <f t="shared" si="69"/>
        <v>206.22623554570876</v>
      </c>
      <c r="M707">
        <f t="shared" ref="M707:M770" si="72">IF(K707&gt;=0,1,0)</f>
        <v>0</v>
      </c>
      <c r="N707" t="str">
        <f t="shared" si="70"/>
        <v>TN</v>
      </c>
    </row>
    <row r="708" spans="1:14" x14ac:dyDescent="0.3">
      <c r="A708">
        <v>0</v>
      </c>
      <c r="B708">
        <v>0.88613857459934653</v>
      </c>
      <c r="C708">
        <v>-2</v>
      </c>
      <c r="D708">
        <v>3.8</v>
      </c>
      <c r="E708">
        <v>30</v>
      </c>
      <c r="F708">
        <v>-10</v>
      </c>
      <c r="G708">
        <v>0.38419903534316502</v>
      </c>
      <c r="H708">
        <v>0.61580096465683498</v>
      </c>
      <c r="I708">
        <f t="shared" si="67"/>
        <v>20.367331083133973</v>
      </c>
      <c r="J708">
        <f t="shared" si="68"/>
        <v>15.387517868726606</v>
      </c>
      <c r="K708">
        <f t="shared" si="71"/>
        <v>-1.6505393925811962</v>
      </c>
      <c r="L708">
        <f t="shared" si="69"/>
        <v>492.20475980127367</v>
      </c>
      <c r="M708">
        <f t="shared" si="72"/>
        <v>0</v>
      </c>
      <c r="N708" t="str">
        <f t="shared" si="70"/>
        <v>TN</v>
      </c>
    </row>
    <row r="709" spans="1:14" x14ac:dyDescent="0.3">
      <c r="A709">
        <v>1</v>
      </c>
      <c r="B709">
        <v>0.88613857459934653</v>
      </c>
      <c r="C709">
        <v>-2</v>
      </c>
      <c r="D709">
        <v>5.6</v>
      </c>
      <c r="E709">
        <v>180</v>
      </c>
      <c r="F709">
        <v>-90</v>
      </c>
      <c r="G709">
        <v>0.56330583577691229</v>
      </c>
      <c r="H709">
        <v>0.43669416422308771</v>
      </c>
      <c r="I709">
        <f t="shared" si="67"/>
        <v>99.651528158912399</v>
      </c>
      <c r="J709">
        <f t="shared" si="68"/>
        <v>107.83498131120591</v>
      </c>
      <c r="K709">
        <f t="shared" si="71"/>
        <v>9.043380318293309</v>
      </c>
      <c r="L709">
        <f t="shared" si="69"/>
        <v>1081.0686147332162</v>
      </c>
      <c r="M709">
        <f t="shared" si="72"/>
        <v>1</v>
      </c>
      <c r="N709" t="str">
        <f t="shared" si="70"/>
        <v>TP</v>
      </c>
    </row>
    <row r="710" spans="1:14" x14ac:dyDescent="0.3">
      <c r="A710">
        <v>0</v>
      </c>
      <c r="B710">
        <v>0.88613857459934653</v>
      </c>
      <c r="C710">
        <v>-2</v>
      </c>
      <c r="D710">
        <v>5.6</v>
      </c>
      <c r="E710">
        <v>20</v>
      </c>
      <c r="F710">
        <v>-10</v>
      </c>
      <c r="G710">
        <v>0.38419903534316502</v>
      </c>
      <c r="H710">
        <v>0.61580096465683498</v>
      </c>
      <c r="I710">
        <f t="shared" si="67"/>
        <v>14.219779625740344</v>
      </c>
      <c r="J710">
        <f t="shared" si="68"/>
        <v>15.387517868726606</v>
      </c>
      <c r="K710">
        <f t="shared" si="71"/>
        <v>-4.0124227322342971</v>
      </c>
      <c r="L710">
        <f t="shared" si="69"/>
        <v>392.98323815254889</v>
      </c>
      <c r="M710">
        <f t="shared" si="72"/>
        <v>0</v>
      </c>
      <c r="N710" t="str">
        <f t="shared" si="70"/>
        <v>TN</v>
      </c>
    </row>
    <row r="711" spans="1:14" x14ac:dyDescent="0.3">
      <c r="A711">
        <v>0</v>
      </c>
      <c r="B711">
        <v>0.88613857459934653</v>
      </c>
      <c r="C711">
        <v>-2</v>
      </c>
      <c r="D711">
        <v>5.6</v>
      </c>
      <c r="E711">
        <v>80</v>
      </c>
      <c r="F711">
        <v>-90</v>
      </c>
      <c r="G711">
        <v>0.38419903534316502</v>
      </c>
      <c r="H711">
        <v>0.61580096465683498</v>
      </c>
      <c r="I711">
        <f t="shared" si="67"/>
        <v>48.573729325843161</v>
      </c>
      <c r="J711">
        <f t="shared" si="68"/>
        <v>107.83498131120591</v>
      </c>
      <c r="K711">
        <f t="shared" si="71"/>
        <v>-47.742905565183428</v>
      </c>
      <c r="L711">
        <f t="shared" si="69"/>
        <v>571.52925287787195</v>
      </c>
      <c r="M711">
        <f t="shared" si="72"/>
        <v>0</v>
      </c>
      <c r="N711" t="str">
        <f t="shared" si="70"/>
        <v>TN</v>
      </c>
    </row>
    <row r="712" spans="1:14" x14ac:dyDescent="0.3">
      <c r="A712">
        <v>1</v>
      </c>
      <c r="B712">
        <v>0.88613857459934653</v>
      </c>
      <c r="C712">
        <v>-2</v>
      </c>
      <c r="D712">
        <v>5.7</v>
      </c>
      <c r="E712">
        <v>10</v>
      </c>
      <c r="F712">
        <v>0</v>
      </c>
      <c r="G712">
        <v>0.38419903534316502</v>
      </c>
      <c r="H712">
        <v>0.61580096465683498</v>
      </c>
      <c r="I712">
        <f t="shared" si="67"/>
        <v>7.693758934363303</v>
      </c>
      <c r="J712">
        <f t="shared" si="68"/>
        <v>0</v>
      </c>
      <c r="K712">
        <f t="shared" si="71"/>
        <v>2.9559347607452384</v>
      </c>
      <c r="L712">
        <f t="shared" si="69"/>
        <v>717.81996223094302</v>
      </c>
      <c r="M712">
        <f t="shared" si="72"/>
        <v>1</v>
      </c>
      <c r="N712" t="str">
        <f t="shared" si="70"/>
        <v>TP</v>
      </c>
    </row>
    <row r="713" spans="1:14" x14ac:dyDescent="0.3">
      <c r="A713">
        <v>1</v>
      </c>
      <c r="B713">
        <v>0.88613857459934653</v>
      </c>
      <c r="C713">
        <v>-2</v>
      </c>
      <c r="D713">
        <v>6</v>
      </c>
      <c r="E713">
        <v>30</v>
      </c>
      <c r="F713">
        <v>-10</v>
      </c>
      <c r="G713">
        <v>0.38419903534316502</v>
      </c>
      <c r="H713">
        <v>0.61580096465683498</v>
      </c>
      <c r="I713">
        <f t="shared" si="67"/>
        <v>20.367331083133973</v>
      </c>
      <c r="J713">
        <f t="shared" si="68"/>
        <v>15.387517868726606</v>
      </c>
      <c r="K713">
        <f t="shared" si="71"/>
        <v>-1.6505393925811962</v>
      </c>
      <c r="L713">
        <f t="shared" si="69"/>
        <v>492.20475980127367</v>
      </c>
      <c r="M713">
        <f t="shared" si="72"/>
        <v>0</v>
      </c>
      <c r="N713" t="str">
        <f t="shared" si="70"/>
        <v>FP</v>
      </c>
    </row>
    <row r="714" spans="1:14" x14ac:dyDescent="0.3">
      <c r="A714">
        <v>1</v>
      </c>
      <c r="B714">
        <v>0.88613857459934653</v>
      </c>
      <c r="C714">
        <v>-2</v>
      </c>
      <c r="D714">
        <v>6.3</v>
      </c>
      <c r="E714">
        <v>30</v>
      </c>
      <c r="F714">
        <v>-10</v>
      </c>
      <c r="G714">
        <v>0.38419903534316502</v>
      </c>
      <c r="H714">
        <v>0.61580096465683498</v>
      </c>
      <c r="I714">
        <f t="shared" si="67"/>
        <v>20.367331083133973</v>
      </c>
      <c r="J714">
        <f t="shared" si="68"/>
        <v>15.387517868726606</v>
      </c>
      <c r="K714">
        <f t="shared" si="71"/>
        <v>-1.6505393925811962</v>
      </c>
      <c r="L714">
        <f t="shared" si="69"/>
        <v>492.20475980127367</v>
      </c>
      <c r="M714">
        <f t="shared" si="72"/>
        <v>0</v>
      </c>
      <c r="N714" t="str">
        <f t="shared" si="70"/>
        <v>FP</v>
      </c>
    </row>
    <row r="715" spans="1:14" x14ac:dyDescent="0.3">
      <c r="A715">
        <v>1</v>
      </c>
      <c r="B715">
        <v>0.88613857459934653</v>
      </c>
      <c r="C715">
        <v>-2</v>
      </c>
      <c r="D715">
        <v>6.9</v>
      </c>
      <c r="E715">
        <v>60</v>
      </c>
      <c r="F715">
        <v>-50</v>
      </c>
      <c r="G715">
        <v>0.38419903534316502</v>
      </c>
      <c r="H715">
        <v>0.61580096465683498</v>
      </c>
      <c r="I715">
        <f t="shared" si="67"/>
        <v>37.643362891590748</v>
      </c>
      <c r="J715">
        <f t="shared" si="68"/>
        <v>64.054973166180915</v>
      </c>
      <c r="K715">
        <f t="shared" si="71"/>
        <v>-24.982570556780026</v>
      </c>
      <c r="L715">
        <f t="shared" si="69"/>
        <v>1.3141022487334613</v>
      </c>
      <c r="M715">
        <f t="shared" si="72"/>
        <v>0</v>
      </c>
      <c r="N715" t="str">
        <f t="shared" si="70"/>
        <v>FP</v>
      </c>
    </row>
    <row r="716" spans="1:14" x14ac:dyDescent="0.3">
      <c r="A716">
        <v>0</v>
      </c>
      <c r="B716">
        <v>0.88613857459934653</v>
      </c>
      <c r="C716">
        <v>-2</v>
      </c>
      <c r="D716">
        <v>6.9</v>
      </c>
      <c r="E716">
        <v>30</v>
      </c>
      <c r="F716">
        <v>-10</v>
      </c>
      <c r="G716">
        <v>0.38419903534316502</v>
      </c>
      <c r="H716">
        <v>0.61580096465683498</v>
      </c>
      <c r="I716">
        <f t="shared" si="67"/>
        <v>20.367331083133973</v>
      </c>
      <c r="J716">
        <f t="shared" si="68"/>
        <v>15.387517868726606</v>
      </c>
      <c r="K716">
        <f t="shared" si="71"/>
        <v>-1.6505393925811962</v>
      </c>
      <c r="L716">
        <f t="shared" si="69"/>
        <v>492.20475980127367</v>
      </c>
      <c r="M716">
        <f t="shared" si="72"/>
        <v>0</v>
      </c>
      <c r="N716" t="str">
        <f t="shared" si="70"/>
        <v>TN</v>
      </c>
    </row>
    <row r="717" spans="1:14" x14ac:dyDescent="0.3">
      <c r="A717">
        <v>0</v>
      </c>
      <c r="B717">
        <v>0.88613857459934653</v>
      </c>
      <c r="C717">
        <v>-2</v>
      </c>
      <c r="D717">
        <v>6.9</v>
      </c>
      <c r="E717">
        <v>20</v>
      </c>
      <c r="F717">
        <v>-10</v>
      </c>
      <c r="G717">
        <v>0.38419903534316502</v>
      </c>
      <c r="H717">
        <v>0.61580096465683498</v>
      </c>
      <c r="I717">
        <f t="shared" si="67"/>
        <v>14.219779625740344</v>
      </c>
      <c r="J717">
        <f t="shared" si="68"/>
        <v>15.387517868726606</v>
      </c>
      <c r="K717">
        <f t="shared" si="71"/>
        <v>-4.0124227322342971</v>
      </c>
      <c r="L717">
        <f t="shared" si="69"/>
        <v>392.98323815254889</v>
      </c>
      <c r="M717">
        <f t="shared" si="72"/>
        <v>0</v>
      </c>
      <c r="N717" t="str">
        <f t="shared" si="70"/>
        <v>TN</v>
      </c>
    </row>
    <row r="718" spans="1:14" x14ac:dyDescent="0.3">
      <c r="A718">
        <v>0</v>
      </c>
      <c r="B718">
        <v>0.88613857459934653</v>
      </c>
      <c r="C718">
        <v>-2</v>
      </c>
      <c r="D718">
        <v>1</v>
      </c>
      <c r="E718">
        <v>0</v>
      </c>
      <c r="F718">
        <v>-10</v>
      </c>
      <c r="G718">
        <v>0.38419903534316502</v>
      </c>
      <c r="H718">
        <v>0.61580096465683498</v>
      </c>
      <c r="I718">
        <f t="shared" si="67"/>
        <v>0</v>
      </c>
      <c r="J718">
        <f t="shared" si="68"/>
        <v>15.387517868726606</v>
      </c>
      <c r="K718">
        <f t="shared" si="71"/>
        <v>-9.4756483472361293</v>
      </c>
      <c r="L718">
        <f t="shared" si="69"/>
        <v>206.22623554570876</v>
      </c>
      <c r="M718">
        <f t="shared" si="72"/>
        <v>0</v>
      </c>
      <c r="N718" t="str">
        <f t="shared" si="70"/>
        <v>TN</v>
      </c>
    </row>
    <row r="719" spans="1:14" x14ac:dyDescent="0.3">
      <c r="A719">
        <v>1</v>
      </c>
      <c r="B719">
        <v>0.88613857459934653</v>
      </c>
      <c r="C719">
        <v>-2</v>
      </c>
      <c r="D719">
        <v>0.95</v>
      </c>
      <c r="E719">
        <v>20</v>
      </c>
      <c r="F719">
        <v>-10</v>
      </c>
      <c r="G719">
        <v>0.38419903534316502</v>
      </c>
      <c r="H719">
        <v>0.61580096465683498</v>
      </c>
      <c r="I719">
        <f t="shared" si="67"/>
        <v>14.219779625740344</v>
      </c>
      <c r="J719">
        <f t="shared" si="68"/>
        <v>15.387517868726606</v>
      </c>
      <c r="K719">
        <f t="shared" si="71"/>
        <v>-4.0124227322342971</v>
      </c>
      <c r="L719">
        <f t="shared" si="69"/>
        <v>392.98323815254889</v>
      </c>
      <c r="M719">
        <f t="shared" si="72"/>
        <v>0</v>
      </c>
      <c r="N719" t="str">
        <f t="shared" si="70"/>
        <v>FP</v>
      </c>
    </row>
    <row r="720" spans="1:14" x14ac:dyDescent="0.3">
      <c r="A720">
        <v>1</v>
      </c>
      <c r="B720">
        <v>0.88613857459934653</v>
      </c>
      <c r="C720">
        <v>-2</v>
      </c>
      <c r="D720">
        <v>0.9</v>
      </c>
      <c r="E720">
        <v>30</v>
      </c>
      <c r="F720">
        <v>-10</v>
      </c>
      <c r="G720">
        <v>0.38419903534316502</v>
      </c>
      <c r="H720">
        <v>0.61580096465683498</v>
      </c>
      <c r="I720">
        <f t="shared" si="67"/>
        <v>20.367331083133973</v>
      </c>
      <c r="J720">
        <f t="shared" si="68"/>
        <v>15.387517868726606</v>
      </c>
      <c r="K720">
        <f t="shared" si="71"/>
        <v>-1.6505393925811962</v>
      </c>
      <c r="L720">
        <f t="shared" si="69"/>
        <v>492.20475980127367</v>
      </c>
      <c r="M720">
        <f t="shared" si="72"/>
        <v>0</v>
      </c>
      <c r="N720" t="str">
        <f t="shared" si="70"/>
        <v>FP</v>
      </c>
    </row>
    <row r="721" spans="1:14" x14ac:dyDescent="0.3">
      <c r="A721">
        <v>0</v>
      </c>
      <c r="B721">
        <v>0.88613857459934653</v>
      </c>
      <c r="C721">
        <v>-2</v>
      </c>
      <c r="D721">
        <v>0.9</v>
      </c>
      <c r="E721">
        <v>50</v>
      </c>
      <c r="F721">
        <v>-50</v>
      </c>
      <c r="G721">
        <v>0.38419903534316502</v>
      </c>
      <c r="H721">
        <v>0.61580096465683498</v>
      </c>
      <c r="I721">
        <f t="shared" si="67"/>
        <v>32.027486583090457</v>
      </c>
      <c r="J721">
        <f t="shared" si="68"/>
        <v>64.054973166180915</v>
      </c>
      <c r="K721">
        <f t="shared" si="71"/>
        <v>-27.140184817112374</v>
      </c>
      <c r="L721">
        <f t="shared" si="69"/>
        <v>10.916133506291978</v>
      </c>
      <c r="M721">
        <f t="shared" si="72"/>
        <v>0</v>
      </c>
      <c r="N721" t="str">
        <f t="shared" si="70"/>
        <v>TN</v>
      </c>
    </row>
    <row r="722" spans="1:14" x14ac:dyDescent="0.3">
      <c r="A722">
        <v>0</v>
      </c>
      <c r="B722">
        <v>0.88613857459934653</v>
      </c>
      <c r="C722">
        <v>-2</v>
      </c>
      <c r="D722">
        <v>0.9</v>
      </c>
      <c r="E722">
        <v>100</v>
      </c>
      <c r="F722">
        <v>-90</v>
      </c>
      <c r="G722">
        <v>0.38419903534316502</v>
      </c>
      <c r="H722">
        <v>0.61580096465683498</v>
      </c>
      <c r="I722">
        <f t="shared" si="67"/>
        <v>59.193926540095148</v>
      </c>
      <c r="J722">
        <f t="shared" si="68"/>
        <v>107.83498131120591</v>
      </c>
      <c r="K722">
        <f t="shared" si="71"/>
        <v>-43.662636040313643</v>
      </c>
      <c r="L722">
        <f t="shared" si="69"/>
        <v>393.0864729250107</v>
      </c>
      <c r="M722">
        <f t="shared" si="72"/>
        <v>0</v>
      </c>
      <c r="N722" t="str">
        <f t="shared" si="70"/>
        <v>TN</v>
      </c>
    </row>
    <row r="723" spans="1:14" x14ac:dyDescent="0.3">
      <c r="A723">
        <v>0</v>
      </c>
      <c r="B723">
        <v>0.88613857459934653</v>
      </c>
      <c r="C723">
        <v>-2</v>
      </c>
      <c r="D723">
        <v>0.9</v>
      </c>
      <c r="E723">
        <v>100</v>
      </c>
      <c r="F723">
        <v>-90</v>
      </c>
      <c r="G723">
        <v>0.60844334427391233</v>
      </c>
      <c r="H723">
        <v>0.39155665572608767</v>
      </c>
      <c r="I723">
        <f t="shared" si="67"/>
        <v>59.193926540095148</v>
      </c>
      <c r="J723">
        <f t="shared" si="68"/>
        <v>107.83498131120591</v>
      </c>
      <c r="K723">
        <f t="shared" si="71"/>
        <v>-6.207354027741161</v>
      </c>
      <c r="L723">
        <f t="shared" si="69"/>
        <v>310.7771822860073</v>
      </c>
      <c r="M723">
        <f t="shared" si="72"/>
        <v>0</v>
      </c>
      <c r="N723" t="str">
        <f t="shared" si="70"/>
        <v>TN</v>
      </c>
    </row>
    <row r="724" spans="1:14" x14ac:dyDescent="0.3">
      <c r="A724">
        <v>1</v>
      </c>
      <c r="B724">
        <v>0.88613857459934653</v>
      </c>
      <c r="C724">
        <v>-2</v>
      </c>
      <c r="D724">
        <v>1.05</v>
      </c>
      <c r="E724">
        <v>30</v>
      </c>
      <c r="F724">
        <v>-10</v>
      </c>
      <c r="G724">
        <v>0.38419903534316502</v>
      </c>
      <c r="H724">
        <v>0.61580096465683498</v>
      </c>
      <c r="I724">
        <f t="shared" si="67"/>
        <v>20.367331083133973</v>
      </c>
      <c r="J724">
        <f t="shared" si="68"/>
        <v>15.387517868726606</v>
      </c>
      <c r="K724">
        <f t="shared" si="71"/>
        <v>-1.6505393925811962</v>
      </c>
      <c r="L724">
        <f t="shared" si="69"/>
        <v>492.20475980127367</v>
      </c>
      <c r="M724">
        <f t="shared" si="72"/>
        <v>0</v>
      </c>
      <c r="N724" t="str">
        <f t="shared" si="70"/>
        <v>FP</v>
      </c>
    </row>
    <row r="725" spans="1:14" x14ac:dyDescent="0.3">
      <c r="A725">
        <v>1</v>
      </c>
      <c r="B725">
        <v>0.88613857459934653</v>
      </c>
      <c r="C725">
        <v>-2</v>
      </c>
      <c r="D725">
        <v>1.4</v>
      </c>
      <c r="E725">
        <v>70</v>
      </c>
      <c r="F725">
        <v>-50</v>
      </c>
      <c r="G725">
        <v>0.60844334427391233</v>
      </c>
      <c r="H725">
        <v>0.39155665572608767</v>
      </c>
      <c r="I725">
        <f t="shared" si="67"/>
        <v>43.153154399808855</v>
      </c>
      <c r="J725">
        <f t="shared" si="68"/>
        <v>64.054973166180915</v>
      </c>
      <c r="K725">
        <f t="shared" si="71"/>
        <v>1.1750985034141088</v>
      </c>
      <c r="L725">
        <f t="shared" si="69"/>
        <v>625.56643183296251</v>
      </c>
      <c r="M725">
        <f t="shared" si="72"/>
        <v>1</v>
      </c>
      <c r="N725" t="str">
        <f t="shared" si="70"/>
        <v>TP</v>
      </c>
    </row>
    <row r="726" spans="1:14" x14ac:dyDescent="0.3">
      <c r="A726">
        <v>0</v>
      </c>
      <c r="B726">
        <v>0.88613857459934653</v>
      </c>
      <c r="C726">
        <v>-2</v>
      </c>
      <c r="D726">
        <v>1.4</v>
      </c>
      <c r="E726">
        <v>50</v>
      </c>
      <c r="F726">
        <v>-50</v>
      </c>
      <c r="G726">
        <v>0.38419903534316502</v>
      </c>
      <c r="H726">
        <v>0.61580096465683498</v>
      </c>
      <c r="I726">
        <f t="shared" si="67"/>
        <v>32.027486583090457</v>
      </c>
      <c r="J726">
        <f t="shared" si="68"/>
        <v>64.054973166180915</v>
      </c>
      <c r="K726">
        <f t="shared" si="71"/>
        <v>-27.140184817112374</v>
      </c>
      <c r="L726">
        <f t="shared" si="69"/>
        <v>10.916133506291978</v>
      </c>
      <c r="M726">
        <f t="shared" si="72"/>
        <v>0</v>
      </c>
      <c r="N726" t="str">
        <f t="shared" si="70"/>
        <v>TN</v>
      </c>
    </row>
    <row r="727" spans="1:14" x14ac:dyDescent="0.3">
      <c r="A727">
        <v>0</v>
      </c>
      <c r="B727">
        <v>0.88613857459934653</v>
      </c>
      <c r="C727">
        <v>-2</v>
      </c>
      <c r="D727">
        <v>1.4</v>
      </c>
      <c r="E727">
        <v>0</v>
      </c>
      <c r="F727">
        <v>-10</v>
      </c>
      <c r="G727">
        <v>0.38419903534316502</v>
      </c>
      <c r="H727">
        <v>0.61580096465683498</v>
      </c>
      <c r="I727">
        <f t="shared" si="67"/>
        <v>0</v>
      </c>
      <c r="J727">
        <f t="shared" si="68"/>
        <v>15.387517868726606</v>
      </c>
      <c r="K727">
        <f t="shared" si="71"/>
        <v>-9.4756483472361293</v>
      </c>
      <c r="L727">
        <f t="shared" si="69"/>
        <v>206.22623554570876</v>
      </c>
      <c r="M727">
        <f t="shared" si="72"/>
        <v>0</v>
      </c>
      <c r="N727" t="str">
        <f t="shared" si="70"/>
        <v>TN</v>
      </c>
    </row>
    <row r="728" spans="1:14" x14ac:dyDescent="0.3">
      <c r="A728">
        <v>1</v>
      </c>
      <c r="B728">
        <v>0.88613857459934653</v>
      </c>
      <c r="C728">
        <v>-2</v>
      </c>
      <c r="D728">
        <v>1.35</v>
      </c>
      <c r="E728">
        <v>20</v>
      </c>
      <c r="F728">
        <v>-10</v>
      </c>
      <c r="G728">
        <v>0.38419903534316502</v>
      </c>
      <c r="H728">
        <v>0.61580096465683498</v>
      </c>
      <c r="I728">
        <f t="shared" si="67"/>
        <v>14.219779625740344</v>
      </c>
      <c r="J728">
        <f t="shared" si="68"/>
        <v>15.387517868726606</v>
      </c>
      <c r="K728">
        <f t="shared" si="71"/>
        <v>-4.0124227322342971</v>
      </c>
      <c r="L728">
        <f t="shared" si="69"/>
        <v>392.98323815254889</v>
      </c>
      <c r="M728">
        <f t="shared" si="72"/>
        <v>0</v>
      </c>
      <c r="N728" t="str">
        <f t="shared" si="70"/>
        <v>FP</v>
      </c>
    </row>
    <row r="729" spans="1:14" x14ac:dyDescent="0.3">
      <c r="A729">
        <v>0</v>
      </c>
      <c r="B729">
        <v>0.88613857459934653</v>
      </c>
      <c r="C729">
        <v>-2</v>
      </c>
      <c r="D729">
        <v>1.35</v>
      </c>
      <c r="E729">
        <v>80</v>
      </c>
      <c r="F729">
        <v>-90</v>
      </c>
      <c r="G729">
        <v>0.38419903534316502</v>
      </c>
      <c r="H729">
        <v>0.61580096465683498</v>
      </c>
      <c r="I729">
        <f t="shared" si="67"/>
        <v>48.573729325843161</v>
      </c>
      <c r="J729">
        <f t="shared" si="68"/>
        <v>107.83498131120591</v>
      </c>
      <c r="K729">
        <f t="shared" si="71"/>
        <v>-47.742905565183428</v>
      </c>
      <c r="L729">
        <f t="shared" si="69"/>
        <v>571.52925287787195</v>
      </c>
      <c r="M729">
        <f t="shared" si="72"/>
        <v>0</v>
      </c>
      <c r="N729" t="str">
        <f t="shared" si="70"/>
        <v>TN</v>
      </c>
    </row>
    <row r="730" spans="1:14" x14ac:dyDescent="0.3">
      <c r="A730">
        <v>0</v>
      </c>
      <c r="B730">
        <v>0.88613857459934653</v>
      </c>
      <c r="C730">
        <v>-2</v>
      </c>
      <c r="D730">
        <v>1.35</v>
      </c>
      <c r="E730">
        <v>20</v>
      </c>
      <c r="F730">
        <v>-10</v>
      </c>
      <c r="G730">
        <v>0.38419903534316502</v>
      </c>
      <c r="H730">
        <v>0.61580096465683498</v>
      </c>
      <c r="I730">
        <f t="shared" si="67"/>
        <v>14.219779625740344</v>
      </c>
      <c r="J730">
        <f t="shared" si="68"/>
        <v>15.387517868726606</v>
      </c>
      <c r="K730">
        <f t="shared" si="71"/>
        <v>-4.0124227322342971</v>
      </c>
      <c r="L730">
        <f t="shared" si="69"/>
        <v>392.98323815254889</v>
      </c>
      <c r="M730">
        <f t="shared" si="72"/>
        <v>0</v>
      </c>
      <c r="N730" t="str">
        <f t="shared" si="70"/>
        <v>TN</v>
      </c>
    </row>
    <row r="731" spans="1:14" x14ac:dyDescent="0.3">
      <c r="A731">
        <v>0</v>
      </c>
      <c r="B731">
        <v>0.88613857459934653</v>
      </c>
      <c r="C731">
        <v>-2</v>
      </c>
      <c r="D731">
        <v>1.35</v>
      </c>
      <c r="E731">
        <v>100</v>
      </c>
      <c r="F731">
        <v>-90</v>
      </c>
      <c r="G731">
        <v>0.38419903534316502</v>
      </c>
      <c r="H731">
        <v>0.61580096465683498</v>
      </c>
      <c r="I731">
        <f t="shared" si="67"/>
        <v>59.193926540095148</v>
      </c>
      <c r="J731">
        <f t="shared" si="68"/>
        <v>107.83498131120591</v>
      </c>
      <c r="K731">
        <f t="shared" si="71"/>
        <v>-43.662636040313643</v>
      </c>
      <c r="L731">
        <f t="shared" si="69"/>
        <v>393.0864729250107</v>
      </c>
      <c r="M731">
        <f t="shared" si="72"/>
        <v>0</v>
      </c>
      <c r="N731" t="str">
        <f t="shared" si="70"/>
        <v>TN</v>
      </c>
    </row>
    <row r="732" spans="1:14" x14ac:dyDescent="0.3">
      <c r="A732">
        <v>1</v>
      </c>
      <c r="B732">
        <v>0.88613857459934653</v>
      </c>
      <c r="C732">
        <v>-2</v>
      </c>
      <c r="D732">
        <v>2.25</v>
      </c>
      <c r="E732">
        <v>180</v>
      </c>
      <c r="F732">
        <v>-90</v>
      </c>
      <c r="G732">
        <v>0.38419903534316502</v>
      </c>
      <c r="H732">
        <v>0.61580096465683498</v>
      </c>
      <c r="I732">
        <f t="shared" si="67"/>
        <v>99.651528158912399</v>
      </c>
      <c r="J732">
        <f t="shared" si="68"/>
        <v>107.83498131120591</v>
      </c>
      <c r="K732">
        <f t="shared" si="71"/>
        <v>-28.118864526065984</v>
      </c>
      <c r="L732">
        <f t="shared" si="69"/>
        <v>18.34097931761255</v>
      </c>
      <c r="M732">
        <f t="shared" si="72"/>
        <v>0</v>
      </c>
      <c r="N732" t="str">
        <f t="shared" si="70"/>
        <v>FP</v>
      </c>
    </row>
    <row r="733" spans="1:14" x14ac:dyDescent="0.3">
      <c r="A733">
        <v>0</v>
      </c>
      <c r="B733">
        <v>0.88613857459934653</v>
      </c>
      <c r="C733">
        <v>-2</v>
      </c>
      <c r="D733">
        <v>2.25</v>
      </c>
      <c r="E733">
        <v>40</v>
      </c>
      <c r="F733">
        <v>-50</v>
      </c>
      <c r="G733">
        <v>0.60844334427391233</v>
      </c>
      <c r="H733">
        <v>0.39155665572608767</v>
      </c>
      <c r="I733">
        <f t="shared" si="67"/>
        <v>26.281318966403699</v>
      </c>
      <c r="J733">
        <f t="shared" si="68"/>
        <v>64.054973166180915</v>
      </c>
      <c r="K733">
        <f t="shared" si="71"/>
        <v>-9.0904574717260171</v>
      </c>
      <c r="L733">
        <f t="shared" si="69"/>
        <v>217.43773572177011</v>
      </c>
      <c r="M733">
        <f t="shared" si="72"/>
        <v>0</v>
      </c>
      <c r="N733" t="str">
        <f t="shared" si="70"/>
        <v>TN</v>
      </c>
    </row>
    <row r="734" spans="1:14" x14ac:dyDescent="0.3">
      <c r="A734">
        <v>1</v>
      </c>
      <c r="B734">
        <v>0.88613857459934653</v>
      </c>
      <c r="C734">
        <v>-2</v>
      </c>
      <c r="D734">
        <v>2.25</v>
      </c>
      <c r="E734">
        <v>10</v>
      </c>
      <c r="F734">
        <v>0</v>
      </c>
      <c r="G734">
        <v>0.38419903534316502</v>
      </c>
      <c r="H734">
        <v>0.61580096465683498</v>
      </c>
      <c r="I734">
        <f t="shared" si="67"/>
        <v>7.693758934363303</v>
      </c>
      <c r="J734">
        <f t="shared" si="68"/>
        <v>0</v>
      </c>
      <c r="K734">
        <f t="shared" si="71"/>
        <v>2.9559347607452384</v>
      </c>
      <c r="L734">
        <f t="shared" si="69"/>
        <v>717.81996223094302</v>
      </c>
      <c r="M734">
        <f t="shared" si="72"/>
        <v>1</v>
      </c>
      <c r="N734" t="str">
        <f t="shared" si="70"/>
        <v>TP</v>
      </c>
    </row>
    <row r="735" spans="1:14" x14ac:dyDescent="0.3">
      <c r="A735">
        <v>1</v>
      </c>
      <c r="B735">
        <v>0.88613857459934653</v>
      </c>
      <c r="C735">
        <v>-2</v>
      </c>
      <c r="D735">
        <v>2.2000000000000002</v>
      </c>
      <c r="E735">
        <v>10</v>
      </c>
      <c r="F735">
        <v>-10</v>
      </c>
      <c r="G735">
        <v>0.60844334427391233</v>
      </c>
      <c r="H735">
        <v>0.39155665572608767</v>
      </c>
      <c r="I735">
        <f t="shared" si="67"/>
        <v>7.693758934363303</v>
      </c>
      <c r="J735">
        <f t="shared" si="68"/>
        <v>15.387517868726606</v>
      </c>
      <c r="K735">
        <f t="shared" si="71"/>
        <v>-1.3438686205427057</v>
      </c>
      <c r="L735">
        <f t="shared" si="69"/>
        <v>505.9062110054017</v>
      </c>
      <c r="M735">
        <f t="shared" si="72"/>
        <v>0</v>
      </c>
      <c r="N735" t="str">
        <f t="shared" si="70"/>
        <v>FP</v>
      </c>
    </row>
    <row r="736" spans="1:14" x14ac:dyDescent="0.3">
      <c r="A736">
        <v>1</v>
      </c>
      <c r="B736">
        <v>0.88613857459934653</v>
      </c>
      <c r="C736">
        <v>-2</v>
      </c>
      <c r="D736">
        <v>2.5499999999999998</v>
      </c>
      <c r="E736">
        <v>70</v>
      </c>
      <c r="F736">
        <v>-50</v>
      </c>
      <c r="G736">
        <v>0.60844334427391233</v>
      </c>
      <c r="H736">
        <v>0.39155665572608767</v>
      </c>
      <c r="I736">
        <f t="shared" si="67"/>
        <v>43.153154399808855</v>
      </c>
      <c r="J736">
        <f t="shared" si="68"/>
        <v>64.054973166180915</v>
      </c>
      <c r="K736">
        <f t="shared" si="71"/>
        <v>1.1750985034141088</v>
      </c>
      <c r="L736">
        <f t="shared" si="69"/>
        <v>625.56643183296251</v>
      </c>
      <c r="M736">
        <f t="shared" si="72"/>
        <v>1</v>
      </c>
      <c r="N736" t="str">
        <f t="shared" si="70"/>
        <v>TP</v>
      </c>
    </row>
    <row r="737" spans="1:14" x14ac:dyDescent="0.3">
      <c r="A737">
        <v>0</v>
      </c>
      <c r="B737">
        <v>0.88613857459934653</v>
      </c>
      <c r="C737">
        <v>-2</v>
      </c>
      <c r="D737">
        <v>2.5499999999999998</v>
      </c>
      <c r="E737">
        <v>100</v>
      </c>
      <c r="F737">
        <v>-90</v>
      </c>
      <c r="G737">
        <v>0.38419903534316502</v>
      </c>
      <c r="H737">
        <v>0.61580096465683498</v>
      </c>
      <c r="I737">
        <f t="shared" si="67"/>
        <v>59.193926540095148</v>
      </c>
      <c r="J737">
        <f t="shared" si="68"/>
        <v>107.83498131120591</v>
      </c>
      <c r="K737">
        <f t="shared" si="71"/>
        <v>-43.662636040313643</v>
      </c>
      <c r="L737">
        <f t="shared" si="69"/>
        <v>393.0864729250107</v>
      </c>
      <c r="M737">
        <f t="shared" si="72"/>
        <v>0</v>
      </c>
      <c r="N737" t="str">
        <f t="shared" si="70"/>
        <v>TN</v>
      </c>
    </row>
    <row r="738" spans="1:14" x14ac:dyDescent="0.3">
      <c r="A738">
        <v>0</v>
      </c>
      <c r="B738">
        <v>0.88613857459934653</v>
      </c>
      <c r="C738">
        <v>-2</v>
      </c>
      <c r="D738">
        <v>2.5499999999999998</v>
      </c>
      <c r="E738">
        <v>50</v>
      </c>
      <c r="F738">
        <v>-50</v>
      </c>
      <c r="G738">
        <v>0.60844334427391233</v>
      </c>
      <c r="H738">
        <v>0.39155665572608767</v>
      </c>
      <c r="I738">
        <f t="shared" si="67"/>
        <v>32.027486583090457</v>
      </c>
      <c r="J738">
        <f t="shared" si="68"/>
        <v>64.054973166180915</v>
      </c>
      <c r="K738">
        <f t="shared" si="71"/>
        <v>-5.5942400302706687</v>
      </c>
      <c r="L738">
        <f t="shared" si="69"/>
        <v>332.77010931380897</v>
      </c>
      <c r="M738">
        <f t="shared" si="72"/>
        <v>0</v>
      </c>
      <c r="N738" t="str">
        <f t="shared" si="70"/>
        <v>TN</v>
      </c>
    </row>
    <row r="739" spans="1:14" x14ac:dyDescent="0.3">
      <c r="A739">
        <v>0</v>
      </c>
      <c r="B739">
        <v>0.88613857459934653</v>
      </c>
      <c r="C739">
        <v>-2</v>
      </c>
      <c r="D739">
        <v>2.5499999999999998</v>
      </c>
      <c r="E739">
        <v>70</v>
      </c>
      <c r="F739">
        <v>-50</v>
      </c>
      <c r="G739">
        <v>0.38419903534316502</v>
      </c>
      <c r="H739">
        <v>0.61580096465683498</v>
      </c>
      <c r="I739">
        <f t="shared" si="67"/>
        <v>43.153154399808855</v>
      </c>
      <c r="J739">
        <f t="shared" si="68"/>
        <v>64.054973166180915</v>
      </c>
      <c r="K739">
        <f t="shared" si="71"/>
        <v>-22.865713974380668</v>
      </c>
      <c r="L739">
        <f t="shared" si="69"/>
        <v>0.94189663471555574</v>
      </c>
      <c r="M739">
        <f t="shared" si="72"/>
        <v>0</v>
      </c>
      <c r="N739" t="str">
        <f t="shared" si="70"/>
        <v>TN</v>
      </c>
    </row>
    <row r="740" spans="1:14" x14ac:dyDescent="0.3">
      <c r="A740">
        <v>0</v>
      </c>
      <c r="B740">
        <v>0.88613857459934653</v>
      </c>
      <c r="C740">
        <v>-2</v>
      </c>
      <c r="D740">
        <v>2.5499999999999998</v>
      </c>
      <c r="E740">
        <v>40</v>
      </c>
      <c r="F740">
        <v>-50</v>
      </c>
      <c r="G740">
        <v>0.38419903534316502</v>
      </c>
      <c r="H740">
        <v>0.61580096465683498</v>
      </c>
      <c r="I740">
        <f t="shared" si="67"/>
        <v>26.281318966403699</v>
      </c>
      <c r="J740">
        <f t="shared" si="68"/>
        <v>64.054973166180915</v>
      </c>
      <c r="K740">
        <f t="shared" si="71"/>
        <v>-29.347856872363558</v>
      </c>
      <c r="L740">
        <f t="shared" si="69"/>
        <v>30.378057592605618</v>
      </c>
      <c r="M740">
        <f t="shared" si="72"/>
        <v>0</v>
      </c>
      <c r="N740" t="str">
        <f t="shared" si="70"/>
        <v>TN</v>
      </c>
    </row>
    <row r="741" spans="1:14" x14ac:dyDescent="0.3">
      <c r="A741">
        <v>0</v>
      </c>
      <c r="B741">
        <v>0.88613857459934653</v>
      </c>
      <c r="C741">
        <v>-2</v>
      </c>
      <c r="D741">
        <v>2.5499999999999998</v>
      </c>
      <c r="E741">
        <v>0</v>
      </c>
      <c r="F741">
        <v>-10</v>
      </c>
      <c r="G741">
        <v>0.38419903534316502</v>
      </c>
      <c r="H741">
        <v>0.61580096465683498</v>
      </c>
      <c r="I741">
        <f t="shared" si="67"/>
        <v>0</v>
      </c>
      <c r="J741">
        <f t="shared" si="68"/>
        <v>15.387517868726606</v>
      </c>
      <c r="K741">
        <f t="shared" si="71"/>
        <v>-9.4756483472361293</v>
      </c>
      <c r="L741">
        <f t="shared" si="69"/>
        <v>206.22623554570876</v>
      </c>
      <c r="M741">
        <f t="shared" si="72"/>
        <v>0</v>
      </c>
      <c r="N741" t="str">
        <f t="shared" si="70"/>
        <v>TN</v>
      </c>
    </row>
    <row r="742" spans="1:14" x14ac:dyDescent="0.3">
      <c r="A742">
        <v>0</v>
      </c>
      <c r="B742">
        <v>0.88613857459934653</v>
      </c>
      <c r="C742">
        <v>-2</v>
      </c>
      <c r="D742">
        <v>2.5499999999999998</v>
      </c>
      <c r="E742">
        <v>60</v>
      </c>
      <c r="F742">
        <v>-50</v>
      </c>
      <c r="G742">
        <v>0.38419903534316502</v>
      </c>
      <c r="H742">
        <v>0.61580096465683498</v>
      </c>
      <c r="I742">
        <f t="shared" si="67"/>
        <v>37.643362891590748</v>
      </c>
      <c r="J742">
        <f t="shared" si="68"/>
        <v>64.054973166180915</v>
      </c>
      <c r="K742">
        <f t="shared" si="71"/>
        <v>-24.982570556780026</v>
      </c>
      <c r="L742">
        <f t="shared" si="69"/>
        <v>1.3141022487334613</v>
      </c>
      <c r="M742">
        <f t="shared" si="72"/>
        <v>0</v>
      </c>
      <c r="N742" t="str">
        <f t="shared" si="70"/>
        <v>TN</v>
      </c>
    </row>
    <row r="743" spans="1:14" x14ac:dyDescent="0.3">
      <c r="A743">
        <v>0</v>
      </c>
      <c r="B743">
        <v>0.88613857459934653</v>
      </c>
      <c r="C743">
        <v>-2</v>
      </c>
      <c r="D743">
        <v>2.5499999999999998</v>
      </c>
      <c r="E743">
        <v>30</v>
      </c>
      <c r="F743">
        <v>-10</v>
      </c>
      <c r="G743">
        <v>0.38419903534316502</v>
      </c>
      <c r="H743">
        <v>0.61580096465683498</v>
      </c>
      <c r="I743">
        <f t="shared" si="67"/>
        <v>20.367331083133973</v>
      </c>
      <c r="J743">
        <f t="shared" si="68"/>
        <v>15.387517868726606</v>
      </c>
      <c r="K743">
        <f t="shared" si="71"/>
        <v>-1.6505393925811962</v>
      </c>
      <c r="L743">
        <f t="shared" si="69"/>
        <v>492.20475980127367</v>
      </c>
      <c r="M743">
        <f t="shared" si="72"/>
        <v>0</v>
      </c>
      <c r="N743" t="str">
        <f t="shared" si="70"/>
        <v>TN</v>
      </c>
    </row>
    <row r="744" spans="1:14" x14ac:dyDescent="0.3">
      <c r="A744">
        <v>1</v>
      </c>
      <c r="B744">
        <v>0.88613857459934653</v>
      </c>
      <c r="C744">
        <v>-2</v>
      </c>
      <c r="D744">
        <v>2.9</v>
      </c>
      <c r="E744">
        <v>70</v>
      </c>
      <c r="F744">
        <v>-50</v>
      </c>
      <c r="G744">
        <v>0.38419903534316502</v>
      </c>
      <c r="H744">
        <v>0.61580096465683498</v>
      </c>
      <c r="I744">
        <f t="shared" si="67"/>
        <v>43.153154399808855</v>
      </c>
      <c r="J744">
        <f t="shared" si="68"/>
        <v>64.054973166180915</v>
      </c>
      <c r="K744">
        <f t="shared" si="71"/>
        <v>-22.865713974380668</v>
      </c>
      <c r="L744">
        <f t="shared" si="69"/>
        <v>0.94189663471555574</v>
      </c>
      <c r="M744">
        <f t="shared" si="72"/>
        <v>0</v>
      </c>
      <c r="N744" t="str">
        <f t="shared" si="70"/>
        <v>FP</v>
      </c>
    </row>
    <row r="745" spans="1:14" x14ac:dyDescent="0.3">
      <c r="A745">
        <v>0</v>
      </c>
      <c r="B745">
        <v>0.88613857459934653</v>
      </c>
      <c r="C745">
        <v>-2</v>
      </c>
      <c r="D745">
        <v>2.9</v>
      </c>
      <c r="E745">
        <v>80</v>
      </c>
      <c r="F745">
        <v>-90</v>
      </c>
      <c r="G745">
        <v>0.60844334427391233</v>
      </c>
      <c r="H745">
        <v>0.39155665572608767</v>
      </c>
      <c r="I745">
        <f t="shared" si="67"/>
        <v>48.573729325843161</v>
      </c>
      <c r="J745">
        <f t="shared" si="68"/>
        <v>107.83498131120591</v>
      </c>
      <c r="K745">
        <f t="shared" si="71"/>
        <v>-12.669142337629129</v>
      </c>
      <c r="L745">
        <f t="shared" si="69"/>
        <v>124.70379253449282</v>
      </c>
      <c r="M745">
        <f t="shared" si="72"/>
        <v>0</v>
      </c>
      <c r="N745" t="str">
        <f t="shared" si="70"/>
        <v>TN</v>
      </c>
    </row>
    <row r="746" spans="1:14" x14ac:dyDescent="0.3">
      <c r="A746">
        <v>0</v>
      </c>
      <c r="B746">
        <v>0.88613857459934653</v>
      </c>
      <c r="C746">
        <v>-2</v>
      </c>
      <c r="D746">
        <v>2.9</v>
      </c>
      <c r="E746">
        <v>0</v>
      </c>
      <c r="F746">
        <v>-10</v>
      </c>
      <c r="G746">
        <v>0.38419903534316502</v>
      </c>
      <c r="H746">
        <v>0.61580096465683498</v>
      </c>
      <c r="I746">
        <f t="shared" si="67"/>
        <v>0</v>
      </c>
      <c r="J746">
        <f t="shared" si="68"/>
        <v>15.387517868726606</v>
      </c>
      <c r="K746">
        <f t="shared" si="71"/>
        <v>-9.4756483472361293</v>
      </c>
      <c r="L746">
        <f t="shared" si="69"/>
        <v>206.22623554570876</v>
      </c>
      <c r="M746">
        <f t="shared" si="72"/>
        <v>0</v>
      </c>
      <c r="N746" t="str">
        <f t="shared" si="70"/>
        <v>TN</v>
      </c>
    </row>
    <row r="747" spans="1:14" x14ac:dyDescent="0.3">
      <c r="A747">
        <v>0</v>
      </c>
      <c r="B747">
        <v>0.88613857459934653</v>
      </c>
      <c r="C747">
        <v>-2</v>
      </c>
      <c r="D747">
        <v>2.9</v>
      </c>
      <c r="E747">
        <v>80</v>
      </c>
      <c r="F747">
        <v>-90</v>
      </c>
      <c r="G747">
        <v>0.60844334427391233</v>
      </c>
      <c r="H747">
        <v>0.39155665572608767</v>
      </c>
      <c r="I747">
        <f t="shared" si="67"/>
        <v>48.573729325843161</v>
      </c>
      <c r="J747">
        <f t="shared" si="68"/>
        <v>107.83498131120591</v>
      </c>
      <c r="K747">
        <f t="shared" si="71"/>
        <v>-12.669142337629129</v>
      </c>
      <c r="L747">
        <f t="shared" si="69"/>
        <v>124.70379253449282</v>
      </c>
      <c r="M747">
        <f t="shared" si="72"/>
        <v>0</v>
      </c>
      <c r="N747" t="str">
        <f t="shared" si="70"/>
        <v>TN</v>
      </c>
    </row>
    <row r="748" spans="1:14" x14ac:dyDescent="0.3">
      <c r="A748">
        <v>0</v>
      </c>
      <c r="B748">
        <v>0.88613857459934653</v>
      </c>
      <c r="C748">
        <v>-2</v>
      </c>
      <c r="D748">
        <v>2.9</v>
      </c>
      <c r="E748">
        <v>90</v>
      </c>
      <c r="F748">
        <v>-90</v>
      </c>
      <c r="G748">
        <v>0.60844334427391233</v>
      </c>
      <c r="H748">
        <v>0.39155665572608767</v>
      </c>
      <c r="I748">
        <f t="shared" si="67"/>
        <v>53.917490655602954</v>
      </c>
      <c r="J748">
        <f t="shared" si="68"/>
        <v>107.83498131120591</v>
      </c>
      <c r="K748">
        <f t="shared" si="71"/>
        <v>-9.4177663231484701</v>
      </c>
      <c r="L748">
        <f t="shared" si="69"/>
        <v>207.89202465911842</v>
      </c>
      <c r="M748">
        <f t="shared" si="72"/>
        <v>0</v>
      </c>
      <c r="N748" t="str">
        <f t="shared" si="70"/>
        <v>TN</v>
      </c>
    </row>
    <row r="749" spans="1:14" x14ac:dyDescent="0.3">
      <c r="A749">
        <v>1</v>
      </c>
      <c r="B749">
        <v>0.88613857459934653</v>
      </c>
      <c r="C749">
        <v>-2</v>
      </c>
      <c r="D749">
        <v>3.8</v>
      </c>
      <c r="E749">
        <v>180</v>
      </c>
      <c r="F749">
        <v>-90</v>
      </c>
      <c r="G749">
        <v>0.56330583577691229</v>
      </c>
      <c r="H749">
        <v>0.43669416422308771</v>
      </c>
      <c r="I749">
        <f t="shared" si="67"/>
        <v>99.651528158912399</v>
      </c>
      <c r="J749">
        <f t="shared" si="68"/>
        <v>107.83498131120591</v>
      </c>
      <c r="K749">
        <f t="shared" si="71"/>
        <v>9.043380318293309</v>
      </c>
      <c r="L749">
        <f t="shared" si="69"/>
        <v>1081.0686147332162</v>
      </c>
      <c r="M749">
        <f t="shared" si="72"/>
        <v>1</v>
      </c>
      <c r="N749" t="str">
        <f t="shared" si="70"/>
        <v>TP</v>
      </c>
    </row>
    <row r="750" spans="1:14" x14ac:dyDescent="0.3">
      <c r="A750">
        <v>0</v>
      </c>
      <c r="B750">
        <v>0.88613857459934653</v>
      </c>
      <c r="C750">
        <v>-2</v>
      </c>
      <c r="D750">
        <v>3.8</v>
      </c>
      <c r="E750">
        <v>90</v>
      </c>
      <c r="F750">
        <v>-90</v>
      </c>
      <c r="G750">
        <v>0.38419903534316502</v>
      </c>
      <c r="H750">
        <v>0.61580096465683498</v>
      </c>
      <c r="I750">
        <f t="shared" si="67"/>
        <v>53.917490655602954</v>
      </c>
      <c r="J750">
        <f t="shared" si="68"/>
        <v>107.83498131120591</v>
      </c>
      <c r="K750">
        <f t="shared" si="71"/>
        <v>-45.689837617185603</v>
      </c>
      <c r="L750">
        <f t="shared" si="69"/>
        <v>477.58027219727597</v>
      </c>
      <c r="M750">
        <f t="shared" si="72"/>
        <v>0</v>
      </c>
      <c r="N750" t="str">
        <f t="shared" si="70"/>
        <v>TN</v>
      </c>
    </row>
    <row r="751" spans="1:14" x14ac:dyDescent="0.3">
      <c r="A751">
        <v>0</v>
      </c>
      <c r="B751">
        <v>0.88613857459934653</v>
      </c>
      <c r="C751">
        <v>-2</v>
      </c>
      <c r="D751">
        <v>3.8</v>
      </c>
      <c r="E751">
        <v>100</v>
      </c>
      <c r="F751">
        <v>-90</v>
      </c>
      <c r="G751">
        <v>0.38419903534316502</v>
      </c>
      <c r="H751">
        <v>0.61580096465683498</v>
      </c>
      <c r="I751">
        <f t="shared" si="67"/>
        <v>59.193926540095148</v>
      </c>
      <c r="J751">
        <f t="shared" si="68"/>
        <v>107.83498131120591</v>
      </c>
      <c r="K751">
        <f t="shared" si="71"/>
        <v>-43.662636040313643</v>
      </c>
      <c r="L751">
        <f t="shared" si="69"/>
        <v>393.0864729250107</v>
      </c>
      <c r="M751">
        <f t="shared" si="72"/>
        <v>0</v>
      </c>
      <c r="N751" t="str">
        <f t="shared" si="70"/>
        <v>TN</v>
      </c>
    </row>
    <row r="752" spans="1:14" x14ac:dyDescent="0.3">
      <c r="A752">
        <v>0</v>
      </c>
      <c r="B752">
        <v>0.88613857459934653</v>
      </c>
      <c r="C752">
        <v>-2</v>
      </c>
      <c r="D752">
        <v>3.8</v>
      </c>
      <c r="E752">
        <v>20</v>
      </c>
      <c r="F752">
        <v>-10</v>
      </c>
      <c r="G752">
        <v>0.38419903534316502</v>
      </c>
      <c r="H752">
        <v>0.61580096465683498</v>
      </c>
      <c r="I752">
        <f t="shared" si="67"/>
        <v>14.219779625740344</v>
      </c>
      <c r="J752">
        <f t="shared" si="68"/>
        <v>15.387517868726606</v>
      </c>
      <c r="K752">
        <f t="shared" si="71"/>
        <v>-4.0124227322342971</v>
      </c>
      <c r="L752">
        <f t="shared" si="69"/>
        <v>392.98323815254889</v>
      </c>
      <c r="M752">
        <f t="shared" si="72"/>
        <v>0</v>
      </c>
      <c r="N752" t="str">
        <f t="shared" si="70"/>
        <v>TN</v>
      </c>
    </row>
    <row r="753" spans="1:14" x14ac:dyDescent="0.3">
      <c r="A753">
        <v>0</v>
      </c>
      <c r="B753">
        <v>0.88613857459934653</v>
      </c>
      <c r="C753">
        <v>-2</v>
      </c>
      <c r="D753">
        <v>3.8</v>
      </c>
      <c r="E753">
        <v>10</v>
      </c>
      <c r="F753">
        <v>0</v>
      </c>
      <c r="G753">
        <v>0.42913429896650213</v>
      </c>
      <c r="H753">
        <v>0.57086570103349787</v>
      </c>
      <c r="I753">
        <f t="shared" si="67"/>
        <v>7.693758934363303</v>
      </c>
      <c r="J753">
        <f t="shared" si="68"/>
        <v>0</v>
      </c>
      <c r="K753">
        <f t="shared" si="71"/>
        <v>3.3016558467152586</v>
      </c>
      <c r="L753">
        <f t="shared" si="69"/>
        <v>736.46471621154137</v>
      </c>
      <c r="M753">
        <f t="shared" si="72"/>
        <v>1</v>
      </c>
      <c r="N753" t="str">
        <f t="shared" si="70"/>
        <v>FN</v>
      </c>
    </row>
    <row r="754" spans="1:14" x14ac:dyDescent="0.3">
      <c r="A754">
        <v>0</v>
      </c>
      <c r="B754">
        <v>0.88613857459934653</v>
      </c>
      <c r="C754">
        <v>-2</v>
      </c>
      <c r="D754">
        <v>3.8</v>
      </c>
      <c r="E754">
        <v>90</v>
      </c>
      <c r="F754">
        <v>-90</v>
      </c>
      <c r="G754">
        <v>0.38419903534316502</v>
      </c>
      <c r="H754">
        <v>0.61580096465683498</v>
      </c>
      <c r="I754">
        <f t="shared" si="67"/>
        <v>53.917490655602954</v>
      </c>
      <c r="J754">
        <f t="shared" si="68"/>
        <v>107.83498131120591</v>
      </c>
      <c r="K754">
        <f t="shared" si="71"/>
        <v>-45.689837617185603</v>
      </c>
      <c r="L754">
        <f t="shared" si="69"/>
        <v>477.58027219727597</v>
      </c>
      <c r="M754">
        <f t="shared" si="72"/>
        <v>0</v>
      </c>
      <c r="N754" t="str">
        <f t="shared" si="70"/>
        <v>TN</v>
      </c>
    </row>
    <row r="755" spans="1:14" x14ac:dyDescent="0.3">
      <c r="A755">
        <v>0</v>
      </c>
      <c r="B755">
        <v>0.88613857459934653</v>
      </c>
      <c r="C755">
        <v>-2</v>
      </c>
      <c r="D755">
        <v>3.8</v>
      </c>
      <c r="E755">
        <v>80</v>
      </c>
      <c r="F755">
        <v>-90</v>
      </c>
      <c r="G755">
        <v>0.38419903534316502</v>
      </c>
      <c r="H755">
        <v>0.61580096465683498</v>
      </c>
      <c r="I755">
        <f t="shared" si="67"/>
        <v>48.573729325843161</v>
      </c>
      <c r="J755">
        <f t="shared" si="68"/>
        <v>107.83498131120591</v>
      </c>
      <c r="K755">
        <f t="shared" si="71"/>
        <v>-47.742905565183428</v>
      </c>
      <c r="L755">
        <f t="shared" si="69"/>
        <v>571.52925287787195</v>
      </c>
      <c r="M755">
        <f t="shared" si="72"/>
        <v>0</v>
      </c>
      <c r="N755" t="str">
        <f t="shared" si="70"/>
        <v>TN</v>
      </c>
    </row>
    <row r="756" spans="1:14" x14ac:dyDescent="0.3">
      <c r="A756">
        <v>0</v>
      </c>
      <c r="B756">
        <v>0.88613857459934653</v>
      </c>
      <c r="C756">
        <v>-2</v>
      </c>
      <c r="D756">
        <v>3.8</v>
      </c>
      <c r="E756">
        <v>40</v>
      </c>
      <c r="F756">
        <v>-50</v>
      </c>
      <c r="G756">
        <v>0.38419903534316502</v>
      </c>
      <c r="H756">
        <v>0.61580096465683498</v>
      </c>
      <c r="I756">
        <f t="shared" si="67"/>
        <v>26.281318966403699</v>
      </c>
      <c r="J756">
        <f t="shared" si="68"/>
        <v>64.054973166180915</v>
      </c>
      <c r="K756">
        <f t="shared" si="71"/>
        <v>-29.347856872363558</v>
      </c>
      <c r="L756">
        <f t="shared" si="69"/>
        <v>30.378057592605618</v>
      </c>
      <c r="M756">
        <f t="shared" si="72"/>
        <v>0</v>
      </c>
      <c r="N756" t="str">
        <f t="shared" si="70"/>
        <v>TN</v>
      </c>
    </row>
    <row r="757" spans="1:14" x14ac:dyDescent="0.3">
      <c r="A757">
        <v>0</v>
      </c>
      <c r="B757">
        <v>0.88613857459934653</v>
      </c>
      <c r="C757">
        <v>-2</v>
      </c>
      <c r="D757">
        <v>3.8</v>
      </c>
      <c r="E757">
        <v>60</v>
      </c>
      <c r="F757">
        <v>-50</v>
      </c>
      <c r="G757">
        <v>0.38419903534316502</v>
      </c>
      <c r="H757">
        <v>0.61580096465683498</v>
      </c>
      <c r="I757">
        <f t="shared" si="67"/>
        <v>37.643362891590748</v>
      </c>
      <c r="J757">
        <f t="shared" si="68"/>
        <v>64.054973166180915</v>
      </c>
      <c r="K757">
        <f t="shared" si="71"/>
        <v>-24.982570556780026</v>
      </c>
      <c r="L757">
        <f t="shared" si="69"/>
        <v>1.3141022487334613</v>
      </c>
      <c r="M757">
        <f t="shared" si="72"/>
        <v>0</v>
      </c>
      <c r="N757" t="str">
        <f t="shared" si="70"/>
        <v>TN</v>
      </c>
    </row>
    <row r="758" spans="1:14" x14ac:dyDescent="0.3">
      <c r="A758">
        <v>0</v>
      </c>
      <c r="B758">
        <v>0.88613857459934653</v>
      </c>
      <c r="C758">
        <v>-2</v>
      </c>
      <c r="D758">
        <v>3.8</v>
      </c>
      <c r="E758">
        <v>40</v>
      </c>
      <c r="F758">
        <v>-50</v>
      </c>
      <c r="G758">
        <v>0.60844334427391233</v>
      </c>
      <c r="H758">
        <v>0.39155665572608767</v>
      </c>
      <c r="I758">
        <f t="shared" si="67"/>
        <v>26.281318966403699</v>
      </c>
      <c r="J758">
        <f t="shared" si="68"/>
        <v>64.054973166180915</v>
      </c>
      <c r="K758">
        <f t="shared" si="71"/>
        <v>-9.0904574717260171</v>
      </c>
      <c r="L758">
        <f t="shared" si="69"/>
        <v>217.43773572177011</v>
      </c>
      <c r="M758">
        <f t="shared" si="72"/>
        <v>0</v>
      </c>
      <c r="N758" t="str">
        <f t="shared" si="70"/>
        <v>TN</v>
      </c>
    </row>
    <row r="759" spans="1:14" x14ac:dyDescent="0.3">
      <c r="A759">
        <v>1</v>
      </c>
      <c r="B759">
        <v>0.88613857459934653</v>
      </c>
      <c r="C759">
        <v>-2</v>
      </c>
      <c r="D759">
        <v>3.95</v>
      </c>
      <c r="E759">
        <v>30</v>
      </c>
      <c r="F759">
        <v>-10</v>
      </c>
      <c r="G759">
        <v>0.38419903534316502</v>
      </c>
      <c r="H759">
        <v>0.61580096465683498</v>
      </c>
      <c r="I759">
        <f t="shared" si="67"/>
        <v>20.367331083133973</v>
      </c>
      <c r="J759">
        <f t="shared" si="68"/>
        <v>15.387517868726606</v>
      </c>
      <c r="K759">
        <f t="shared" si="71"/>
        <v>-1.6505393925811962</v>
      </c>
      <c r="L759">
        <f t="shared" si="69"/>
        <v>492.20475980127367</v>
      </c>
      <c r="M759">
        <f t="shared" si="72"/>
        <v>0</v>
      </c>
      <c r="N759" t="str">
        <f t="shared" si="70"/>
        <v>FP</v>
      </c>
    </row>
    <row r="760" spans="1:14" x14ac:dyDescent="0.3">
      <c r="A760">
        <v>1</v>
      </c>
      <c r="B760">
        <v>0.88613857459934653</v>
      </c>
      <c r="C760">
        <v>-2</v>
      </c>
      <c r="D760">
        <v>3.9</v>
      </c>
      <c r="E760">
        <v>10</v>
      </c>
      <c r="F760">
        <v>-10</v>
      </c>
      <c r="G760">
        <v>0.60844334427391233</v>
      </c>
      <c r="H760">
        <v>0.39155665572608767</v>
      </c>
      <c r="I760">
        <f t="shared" si="67"/>
        <v>7.693758934363303</v>
      </c>
      <c r="J760">
        <f t="shared" si="68"/>
        <v>15.387517868726606</v>
      </c>
      <c r="K760">
        <f t="shared" si="71"/>
        <v>-1.3438686205427057</v>
      </c>
      <c r="L760">
        <f t="shared" si="69"/>
        <v>505.9062110054017</v>
      </c>
      <c r="M760">
        <f t="shared" si="72"/>
        <v>0</v>
      </c>
      <c r="N760" t="str">
        <f t="shared" si="70"/>
        <v>FP</v>
      </c>
    </row>
    <row r="761" spans="1:14" x14ac:dyDescent="0.3">
      <c r="A761">
        <v>1</v>
      </c>
      <c r="B761">
        <v>0.88613857459934653</v>
      </c>
      <c r="C761">
        <v>-2</v>
      </c>
      <c r="D761">
        <v>3.85</v>
      </c>
      <c r="E761">
        <v>10</v>
      </c>
      <c r="F761">
        <v>-10</v>
      </c>
      <c r="G761">
        <v>0.60844334427391233</v>
      </c>
      <c r="H761">
        <v>0.39155665572608767</v>
      </c>
      <c r="I761">
        <f t="shared" si="67"/>
        <v>7.693758934363303</v>
      </c>
      <c r="J761">
        <f t="shared" si="68"/>
        <v>15.387517868726606</v>
      </c>
      <c r="K761">
        <f t="shared" si="71"/>
        <v>-1.3438686205427057</v>
      </c>
      <c r="L761">
        <f t="shared" si="69"/>
        <v>505.9062110054017</v>
      </c>
      <c r="M761">
        <f t="shared" si="72"/>
        <v>0</v>
      </c>
      <c r="N761" t="str">
        <f t="shared" si="70"/>
        <v>FP</v>
      </c>
    </row>
    <row r="762" spans="1:14" x14ac:dyDescent="0.3">
      <c r="A762">
        <v>1</v>
      </c>
      <c r="B762">
        <v>0.88613857459934653</v>
      </c>
      <c r="C762">
        <v>-2</v>
      </c>
      <c r="D762">
        <v>3.95</v>
      </c>
      <c r="E762">
        <v>10</v>
      </c>
      <c r="F762">
        <v>-10</v>
      </c>
      <c r="G762">
        <v>0.60844334427391233</v>
      </c>
      <c r="H762">
        <v>0.39155665572608767</v>
      </c>
      <c r="I762">
        <f t="shared" si="67"/>
        <v>7.693758934363303</v>
      </c>
      <c r="J762">
        <f t="shared" si="68"/>
        <v>15.387517868726606</v>
      </c>
      <c r="K762">
        <f t="shared" si="71"/>
        <v>-1.3438686205427057</v>
      </c>
      <c r="L762">
        <f t="shared" si="69"/>
        <v>505.9062110054017</v>
      </c>
      <c r="M762">
        <f t="shared" si="72"/>
        <v>0</v>
      </c>
      <c r="N762" t="str">
        <f t="shared" si="70"/>
        <v>FP</v>
      </c>
    </row>
    <row r="763" spans="1:14" x14ac:dyDescent="0.3">
      <c r="A763">
        <v>1</v>
      </c>
      <c r="B763">
        <v>0.88613857459934653</v>
      </c>
      <c r="C763">
        <v>-2</v>
      </c>
      <c r="D763">
        <v>3.6</v>
      </c>
      <c r="E763">
        <v>70</v>
      </c>
      <c r="F763">
        <v>-50</v>
      </c>
      <c r="G763">
        <v>0.38419903534316502</v>
      </c>
      <c r="H763">
        <v>0.61580096465683498</v>
      </c>
      <c r="I763">
        <f t="shared" si="67"/>
        <v>43.153154399808855</v>
      </c>
      <c r="J763">
        <f t="shared" si="68"/>
        <v>64.054973166180915</v>
      </c>
      <c r="K763">
        <f t="shared" si="71"/>
        <v>-22.865713974380668</v>
      </c>
      <c r="L763">
        <f t="shared" si="69"/>
        <v>0.94189663471555574</v>
      </c>
      <c r="M763">
        <f t="shared" si="72"/>
        <v>0</v>
      </c>
      <c r="N763" t="str">
        <f t="shared" si="70"/>
        <v>FP</v>
      </c>
    </row>
    <row r="764" spans="1:14" x14ac:dyDescent="0.3">
      <c r="A764">
        <v>0</v>
      </c>
      <c r="B764">
        <v>0.88613857459934653</v>
      </c>
      <c r="C764">
        <v>-2</v>
      </c>
      <c r="D764">
        <v>3.6</v>
      </c>
      <c r="E764">
        <v>50</v>
      </c>
      <c r="F764">
        <v>-50</v>
      </c>
      <c r="G764">
        <v>0.60844334427391233</v>
      </c>
      <c r="H764">
        <v>0.39155665572608767</v>
      </c>
      <c r="I764">
        <f t="shared" si="67"/>
        <v>32.027486583090457</v>
      </c>
      <c r="J764">
        <f t="shared" si="68"/>
        <v>64.054973166180915</v>
      </c>
      <c r="K764">
        <f t="shared" si="71"/>
        <v>-5.5942400302706687</v>
      </c>
      <c r="L764">
        <f t="shared" si="69"/>
        <v>332.77010931380897</v>
      </c>
      <c r="M764">
        <f t="shared" si="72"/>
        <v>0</v>
      </c>
      <c r="N764" t="str">
        <f t="shared" si="70"/>
        <v>TN</v>
      </c>
    </row>
    <row r="765" spans="1:14" x14ac:dyDescent="0.3">
      <c r="A765">
        <v>0</v>
      </c>
      <c r="B765">
        <v>0.88613857459934653</v>
      </c>
      <c r="C765">
        <v>-2</v>
      </c>
      <c r="D765">
        <v>3.6</v>
      </c>
      <c r="E765">
        <v>100</v>
      </c>
      <c r="F765">
        <v>-90</v>
      </c>
      <c r="G765">
        <v>0.60844334427391233</v>
      </c>
      <c r="H765">
        <v>0.39155665572608767</v>
      </c>
      <c r="I765">
        <f t="shared" si="67"/>
        <v>59.193926540095148</v>
      </c>
      <c r="J765">
        <f t="shared" si="68"/>
        <v>107.83498131120591</v>
      </c>
      <c r="K765">
        <f t="shared" si="71"/>
        <v>-6.207354027741161</v>
      </c>
      <c r="L765">
        <f t="shared" si="69"/>
        <v>310.7771822860073</v>
      </c>
      <c r="M765">
        <f t="shared" si="72"/>
        <v>0</v>
      </c>
      <c r="N765" t="str">
        <f t="shared" si="70"/>
        <v>TN</v>
      </c>
    </row>
    <row r="766" spans="1:14" x14ac:dyDescent="0.3">
      <c r="A766">
        <v>0</v>
      </c>
      <c r="B766">
        <v>0.88613857459934653</v>
      </c>
      <c r="C766">
        <v>-2</v>
      </c>
      <c r="D766">
        <v>3.6</v>
      </c>
      <c r="E766">
        <v>60</v>
      </c>
      <c r="F766">
        <v>-50</v>
      </c>
      <c r="G766">
        <v>0.38419903534316502</v>
      </c>
      <c r="H766">
        <v>0.61580096465683498</v>
      </c>
      <c r="I766">
        <f t="shared" si="67"/>
        <v>37.643362891590748</v>
      </c>
      <c r="J766">
        <f t="shared" si="68"/>
        <v>64.054973166180915</v>
      </c>
      <c r="K766">
        <f t="shared" si="71"/>
        <v>-24.982570556780026</v>
      </c>
      <c r="L766">
        <f t="shared" si="69"/>
        <v>1.3141022487334613</v>
      </c>
      <c r="M766">
        <f t="shared" si="72"/>
        <v>0</v>
      </c>
      <c r="N766" t="str">
        <f t="shared" si="70"/>
        <v>TN</v>
      </c>
    </row>
    <row r="767" spans="1:14" x14ac:dyDescent="0.3">
      <c r="A767">
        <v>0</v>
      </c>
      <c r="B767">
        <v>0.88613857459934653</v>
      </c>
      <c r="C767">
        <v>-2</v>
      </c>
      <c r="D767">
        <v>3.6</v>
      </c>
      <c r="E767">
        <v>60</v>
      </c>
      <c r="F767">
        <v>-50</v>
      </c>
      <c r="G767">
        <v>0.38419903534316502</v>
      </c>
      <c r="H767">
        <v>0.61580096465683498</v>
      </c>
      <c r="I767">
        <f t="shared" si="67"/>
        <v>37.643362891590748</v>
      </c>
      <c r="J767">
        <f t="shared" si="68"/>
        <v>64.054973166180915</v>
      </c>
      <c r="K767">
        <f t="shared" si="71"/>
        <v>-24.982570556780026</v>
      </c>
      <c r="L767">
        <f t="shared" si="69"/>
        <v>1.3141022487334613</v>
      </c>
      <c r="M767">
        <f t="shared" si="72"/>
        <v>0</v>
      </c>
      <c r="N767" t="str">
        <f t="shared" si="70"/>
        <v>TN</v>
      </c>
    </row>
    <row r="768" spans="1:14" x14ac:dyDescent="0.3">
      <c r="A768">
        <v>0</v>
      </c>
      <c r="B768">
        <v>0.88613857459934653</v>
      </c>
      <c r="C768">
        <v>-2</v>
      </c>
      <c r="D768">
        <v>3.6</v>
      </c>
      <c r="E768">
        <v>30</v>
      </c>
      <c r="F768">
        <v>-10</v>
      </c>
      <c r="G768">
        <v>0.38419903534316502</v>
      </c>
      <c r="H768">
        <v>0.61580096465683498</v>
      </c>
      <c r="I768">
        <f t="shared" si="67"/>
        <v>20.367331083133973</v>
      </c>
      <c r="J768">
        <f t="shared" si="68"/>
        <v>15.387517868726606</v>
      </c>
      <c r="K768">
        <f t="shared" si="71"/>
        <v>-1.6505393925811962</v>
      </c>
      <c r="L768">
        <f t="shared" si="69"/>
        <v>492.20475980127367</v>
      </c>
      <c r="M768">
        <f t="shared" si="72"/>
        <v>0</v>
      </c>
      <c r="N768" t="str">
        <f t="shared" si="70"/>
        <v>TN</v>
      </c>
    </row>
    <row r="769" spans="1:14" x14ac:dyDescent="0.3">
      <c r="A769">
        <v>0</v>
      </c>
      <c r="B769">
        <v>0.88613857459934653</v>
      </c>
      <c r="C769">
        <v>-2</v>
      </c>
      <c r="D769">
        <v>1</v>
      </c>
      <c r="E769">
        <v>80</v>
      </c>
      <c r="F769">
        <v>-90</v>
      </c>
      <c r="G769">
        <v>0.60844334427391233</v>
      </c>
      <c r="H769">
        <v>0.39155665572608767</v>
      </c>
      <c r="I769">
        <f t="shared" si="67"/>
        <v>48.573729325843161</v>
      </c>
      <c r="J769">
        <f t="shared" si="68"/>
        <v>107.83498131120591</v>
      </c>
      <c r="K769">
        <f t="shared" si="71"/>
        <v>-12.669142337629129</v>
      </c>
      <c r="L769">
        <f t="shared" si="69"/>
        <v>124.70379253449282</v>
      </c>
      <c r="M769">
        <f t="shared" si="72"/>
        <v>0</v>
      </c>
      <c r="N769" t="str">
        <f t="shared" si="70"/>
        <v>TN</v>
      </c>
    </row>
    <row r="770" spans="1:14" x14ac:dyDescent="0.3">
      <c r="A770">
        <v>0</v>
      </c>
      <c r="B770">
        <v>0.88613857459934653</v>
      </c>
      <c r="C770">
        <v>-2</v>
      </c>
      <c r="D770">
        <v>1</v>
      </c>
      <c r="E770">
        <v>50</v>
      </c>
      <c r="F770">
        <v>-50</v>
      </c>
      <c r="G770">
        <v>0.60844334427391233</v>
      </c>
      <c r="H770">
        <v>0.39155665572608767</v>
      </c>
      <c r="I770">
        <f t="shared" ref="I770:I833" si="73">E770^B770</f>
        <v>32.027486583090457</v>
      </c>
      <c r="J770">
        <f t="shared" ref="J770:J833" si="74">-C770*-F770^B770</f>
        <v>64.054973166180915</v>
      </c>
      <c r="K770">
        <f t="shared" si="71"/>
        <v>-5.5942400302706687</v>
      </c>
      <c r="L770">
        <f t="shared" ref="L770:L833" si="75">(K770-$P$4)^2</f>
        <v>332.77010931380897</v>
      </c>
      <c r="M770">
        <f t="shared" si="72"/>
        <v>0</v>
      </c>
      <c r="N770" t="str">
        <f t="shared" ref="N770:N833" si="76">IF(AND(A770=1,M770=1),"TP",IF(AND(A770=0,M770=0),"TN",IF(A770&gt;M770,"FP","FN")))</f>
        <v>TN</v>
      </c>
    </row>
    <row r="771" spans="1:14" x14ac:dyDescent="0.3">
      <c r="A771">
        <v>1</v>
      </c>
      <c r="B771">
        <v>0.88613857459934653</v>
      </c>
      <c r="C771">
        <v>-2</v>
      </c>
      <c r="D771">
        <v>0.98</v>
      </c>
      <c r="E771">
        <v>10</v>
      </c>
      <c r="F771">
        <v>-10</v>
      </c>
      <c r="G771">
        <v>0.60844334427391233</v>
      </c>
      <c r="H771">
        <v>0.39155665572608767</v>
      </c>
      <c r="I771">
        <f t="shared" si="73"/>
        <v>7.693758934363303</v>
      </c>
      <c r="J771">
        <f t="shared" si="74"/>
        <v>15.387517868726606</v>
      </c>
      <c r="K771">
        <f t="shared" ref="K771:K834" si="77">G771*I771-H771*J771</f>
        <v>-1.3438686205427057</v>
      </c>
      <c r="L771">
        <f t="shared" si="75"/>
        <v>505.9062110054017</v>
      </c>
      <c r="M771">
        <f t="shared" ref="M771:M834" si="78">IF(K771&gt;=0,1,0)</f>
        <v>0</v>
      </c>
      <c r="N771" t="str">
        <f t="shared" si="76"/>
        <v>FP</v>
      </c>
    </row>
    <row r="772" spans="1:14" x14ac:dyDescent="0.3">
      <c r="A772">
        <v>0</v>
      </c>
      <c r="B772">
        <v>0.88613857459934653</v>
      </c>
      <c r="C772">
        <v>-2</v>
      </c>
      <c r="D772">
        <v>0.98</v>
      </c>
      <c r="E772">
        <v>40</v>
      </c>
      <c r="F772">
        <v>-50</v>
      </c>
      <c r="G772">
        <v>0.38419903534316502</v>
      </c>
      <c r="H772">
        <v>0.61580096465683498</v>
      </c>
      <c r="I772">
        <f t="shared" si="73"/>
        <v>26.281318966403699</v>
      </c>
      <c r="J772">
        <f t="shared" si="74"/>
        <v>64.054973166180915</v>
      </c>
      <c r="K772">
        <f t="shared" si="77"/>
        <v>-29.347856872363558</v>
      </c>
      <c r="L772">
        <f t="shared" si="75"/>
        <v>30.378057592605618</v>
      </c>
      <c r="M772">
        <f t="shared" si="78"/>
        <v>0</v>
      </c>
      <c r="N772" t="str">
        <f t="shared" si="76"/>
        <v>TN</v>
      </c>
    </row>
    <row r="773" spans="1:14" x14ac:dyDescent="0.3">
      <c r="A773">
        <v>0</v>
      </c>
      <c r="B773">
        <v>0.88613857459934653</v>
      </c>
      <c r="C773">
        <v>-2</v>
      </c>
      <c r="D773">
        <v>0.98</v>
      </c>
      <c r="E773">
        <v>50</v>
      </c>
      <c r="F773">
        <v>-50</v>
      </c>
      <c r="G773">
        <v>0.38419903534316502</v>
      </c>
      <c r="H773">
        <v>0.61580096465683498</v>
      </c>
      <c r="I773">
        <f t="shared" si="73"/>
        <v>32.027486583090457</v>
      </c>
      <c r="J773">
        <f t="shared" si="74"/>
        <v>64.054973166180915</v>
      </c>
      <c r="K773">
        <f t="shared" si="77"/>
        <v>-27.140184817112374</v>
      </c>
      <c r="L773">
        <f t="shared" si="75"/>
        <v>10.916133506291978</v>
      </c>
      <c r="M773">
        <f t="shared" si="78"/>
        <v>0</v>
      </c>
      <c r="N773" t="str">
        <f t="shared" si="76"/>
        <v>TN</v>
      </c>
    </row>
    <row r="774" spans="1:14" x14ac:dyDescent="0.3">
      <c r="A774">
        <v>1</v>
      </c>
      <c r="B774">
        <v>0.88613857459934653</v>
      </c>
      <c r="C774">
        <v>-2</v>
      </c>
      <c r="D774">
        <v>0.96</v>
      </c>
      <c r="E774">
        <v>30</v>
      </c>
      <c r="F774">
        <v>-10</v>
      </c>
      <c r="G774">
        <v>0.38419903534316502</v>
      </c>
      <c r="H774">
        <v>0.61580096465683498</v>
      </c>
      <c r="I774">
        <f t="shared" si="73"/>
        <v>20.367331083133973</v>
      </c>
      <c r="J774">
        <f t="shared" si="74"/>
        <v>15.387517868726606</v>
      </c>
      <c r="K774">
        <f t="shared" si="77"/>
        <v>-1.6505393925811962</v>
      </c>
      <c r="L774">
        <f t="shared" si="75"/>
        <v>492.20475980127367</v>
      </c>
      <c r="M774">
        <f t="shared" si="78"/>
        <v>0</v>
      </c>
      <c r="N774" t="str">
        <f t="shared" si="76"/>
        <v>FP</v>
      </c>
    </row>
    <row r="775" spans="1:14" x14ac:dyDescent="0.3">
      <c r="A775">
        <v>0</v>
      </c>
      <c r="B775">
        <v>0.88613857459934653</v>
      </c>
      <c r="C775">
        <v>-2</v>
      </c>
      <c r="D775">
        <v>0.96</v>
      </c>
      <c r="E775">
        <v>30</v>
      </c>
      <c r="F775">
        <v>-10</v>
      </c>
      <c r="G775">
        <v>0.38419903534316502</v>
      </c>
      <c r="H775">
        <v>0.61580096465683498</v>
      </c>
      <c r="I775">
        <f t="shared" si="73"/>
        <v>20.367331083133973</v>
      </c>
      <c r="J775">
        <f t="shared" si="74"/>
        <v>15.387517868726606</v>
      </c>
      <c r="K775">
        <f t="shared" si="77"/>
        <v>-1.6505393925811962</v>
      </c>
      <c r="L775">
        <f t="shared" si="75"/>
        <v>492.20475980127367</v>
      </c>
      <c r="M775">
        <f t="shared" si="78"/>
        <v>0</v>
      </c>
      <c r="N775" t="str">
        <f t="shared" si="76"/>
        <v>TN</v>
      </c>
    </row>
    <row r="776" spans="1:14" x14ac:dyDescent="0.3">
      <c r="A776">
        <v>0</v>
      </c>
      <c r="B776">
        <v>0.88613857459934653</v>
      </c>
      <c r="C776">
        <v>-2</v>
      </c>
      <c r="D776">
        <v>0.96</v>
      </c>
      <c r="E776">
        <v>40</v>
      </c>
      <c r="F776">
        <v>-50</v>
      </c>
      <c r="G776">
        <v>0.38419903534316502</v>
      </c>
      <c r="H776">
        <v>0.61580096465683498</v>
      </c>
      <c r="I776">
        <f t="shared" si="73"/>
        <v>26.281318966403699</v>
      </c>
      <c r="J776">
        <f t="shared" si="74"/>
        <v>64.054973166180915</v>
      </c>
      <c r="K776">
        <f t="shared" si="77"/>
        <v>-29.347856872363558</v>
      </c>
      <c r="L776">
        <f t="shared" si="75"/>
        <v>30.378057592605618</v>
      </c>
      <c r="M776">
        <f t="shared" si="78"/>
        <v>0</v>
      </c>
      <c r="N776" t="str">
        <f t="shared" si="76"/>
        <v>TN</v>
      </c>
    </row>
    <row r="777" spans="1:14" x14ac:dyDescent="0.3">
      <c r="A777">
        <v>0</v>
      </c>
      <c r="B777">
        <v>0.88613857459934653</v>
      </c>
      <c r="C777">
        <v>-2</v>
      </c>
      <c r="D777">
        <v>0.96</v>
      </c>
      <c r="E777">
        <v>50</v>
      </c>
      <c r="F777">
        <v>-50</v>
      </c>
      <c r="G777">
        <v>0.60844334427391233</v>
      </c>
      <c r="H777">
        <v>0.39155665572608767</v>
      </c>
      <c r="I777">
        <f t="shared" si="73"/>
        <v>32.027486583090457</v>
      </c>
      <c r="J777">
        <f t="shared" si="74"/>
        <v>64.054973166180915</v>
      </c>
      <c r="K777">
        <f t="shared" si="77"/>
        <v>-5.5942400302706687</v>
      </c>
      <c r="L777">
        <f t="shared" si="75"/>
        <v>332.77010931380897</v>
      </c>
      <c r="M777">
        <f t="shared" si="78"/>
        <v>0</v>
      </c>
      <c r="N777" t="str">
        <f t="shared" si="76"/>
        <v>TN</v>
      </c>
    </row>
    <row r="778" spans="1:14" x14ac:dyDescent="0.3">
      <c r="A778">
        <v>0</v>
      </c>
      <c r="B778">
        <v>0.88613857459934653</v>
      </c>
      <c r="C778">
        <v>-2</v>
      </c>
      <c r="D778">
        <v>0.96</v>
      </c>
      <c r="E778">
        <v>90</v>
      </c>
      <c r="F778">
        <v>-90</v>
      </c>
      <c r="G778">
        <v>0.38419903534316502</v>
      </c>
      <c r="H778">
        <v>0.61580096465683498</v>
      </c>
      <c r="I778">
        <f t="shared" si="73"/>
        <v>53.917490655602954</v>
      </c>
      <c r="J778">
        <f t="shared" si="74"/>
        <v>107.83498131120591</v>
      </c>
      <c r="K778">
        <f t="shared" si="77"/>
        <v>-45.689837617185603</v>
      </c>
      <c r="L778">
        <f t="shared" si="75"/>
        <v>477.58027219727597</v>
      </c>
      <c r="M778">
        <f t="shared" si="78"/>
        <v>0</v>
      </c>
      <c r="N778" t="str">
        <f t="shared" si="76"/>
        <v>TN</v>
      </c>
    </row>
    <row r="779" spans="1:14" x14ac:dyDescent="0.3">
      <c r="A779">
        <v>1</v>
      </c>
      <c r="B779">
        <v>0.88613857459934653</v>
      </c>
      <c r="C779">
        <v>-2</v>
      </c>
      <c r="D779">
        <v>1.1000000000000001</v>
      </c>
      <c r="E779">
        <v>70</v>
      </c>
      <c r="F779">
        <v>-50</v>
      </c>
      <c r="G779">
        <v>0.38419903534316502</v>
      </c>
      <c r="H779">
        <v>0.61580096465683498</v>
      </c>
      <c r="I779">
        <f t="shared" si="73"/>
        <v>43.153154399808855</v>
      </c>
      <c r="J779">
        <f t="shared" si="74"/>
        <v>64.054973166180915</v>
      </c>
      <c r="K779">
        <f t="shared" si="77"/>
        <v>-22.865713974380668</v>
      </c>
      <c r="L779">
        <f t="shared" si="75"/>
        <v>0.94189663471555574</v>
      </c>
      <c r="M779">
        <f t="shared" si="78"/>
        <v>0</v>
      </c>
      <c r="N779" t="str">
        <f t="shared" si="76"/>
        <v>FP</v>
      </c>
    </row>
    <row r="780" spans="1:14" x14ac:dyDescent="0.3">
      <c r="A780">
        <v>0</v>
      </c>
      <c r="B780">
        <v>0.88613857459934653</v>
      </c>
      <c r="C780">
        <v>-2</v>
      </c>
      <c r="D780">
        <v>1.1000000000000001</v>
      </c>
      <c r="E780">
        <v>180</v>
      </c>
      <c r="F780">
        <v>-90</v>
      </c>
      <c r="G780">
        <v>0.38419903534316502</v>
      </c>
      <c r="H780">
        <v>0.61580096465683498</v>
      </c>
      <c r="I780">
        <f t="shared" si="73"/>
        <v>99.651528158912399</v>
      </c>
      <c r="J780">
        <f t="shared" si="74"/>
        <v>107.83498131120591</v>
      </c>
      <c r="K780">
        <f t="shared" si="77"/>
        <v>-28.118864526065984</v>
      </c>
      <c r="L780">
        <f t="shared" si="75"/>
        <v>18.34097931761255</v>
      </c>
      <c r="M780">
        <f t="shared" si="78"/>
        <v>0</v>
      </c>
      <c r="N780" t="str">
        <f t="shared" si="76"/>
        <v>TN</v>
      </c>
    </row>
    <row r="781" spans="1:14" x14ac:dyDescent="0.3">
      <c r="A781">
        <v>0</v>
      </c>
      <c r="B781">
        <v>0.88613857459934653</v>
      </c>
      <c r="C781">
        <v>-2</v>
      </c>
      <c r="D781">
        <v>1.1000000000000001</v>
      </c>
      <c r="E781">
        <v>80</v>
      </c>
      <c r="F781">
        <v>-90</v>
      </c>
      <c r="G781">
        <v>0.38419903534316502</v>
      </c>
      <c r="H781">
        <v>0.61580096465683498</v>
      </c>
      <c r="I781">
        <f t="shared" si="73"/>
        <v>48.573729325843161</v>
      </c>
      <c r="J781">
        <f t="shared" si="74"/>
        <v>107.83498131120591</v>
      </c>
      <c r="K781">
        <f t="shared" si="77"/>
        <v>-47.742905565183428</v>
      </c>
      <c r="L781">
        <f t="shared" si="75"/>
        <v>571.52925287787195</v>
      </c>
      <c r="M781">
        <f t="shared" si="78"/>
        <v>0</v>
      </c>
      <c r="N781" t="str">
        <f t="shared" si="76"/>
        <v>TN</v>
      </c>
    </row>
    <row r="782" spans="1:14" x14ac:dyDescent="0.3">
      <c r="A782">
        <v>0</v>
      </c>
      <c r="B782">
        <v>0.88613857459934653</v>
      </c>
      <c r="C782">
        <v>-2</v>
      </c>
      <c r="D782">
        <v>1.1000000000000001</v>
      </c>
      <c r="E782">
        <v>100</v>
      </c>
      <c r="F782">
        <v>-90</v>
      </c>
      <c r="G782">
        <v>0.60844334427391233</v>
      </c>
      <c r="H782">
        <v>0.39155665572608767</v>
      </c>
      <c r="I782">
        <f t="shared" si="73"/>
        <v>59.193926540095148</v>
      </c>
      <c r="J782">
        <f t="shared" si="74"/>
        <v>107.83498131120591</v>
      </c>
      <c r="K782">
        <f t="shared" si="77"/>
        <v>-6.207354027741161</v>
      </c>
      <c r="L782">
        <f t="shared" si="75"/>
        <v>310.7771822860073</v>
      </c>
      <c r="M782">
        <f t="shared" si="78"/>
        <v>0</v>
      </c>
      <c r="N782" t="str">
        <f t="shared" si="76"/>
        <v>TN</v>
      </c>
    </row>
    <row r="783" spans="1:14" x14ac:dyDescent="0.3">
      <c r="A783">
        <v>0</v>
      </c>
      <c r="B783">
        <v>0.88613857459934653</v>
      </c>
      <c r="C783">
        <v>-2</v>
      </c>
      <c r="D783">
        <v>1.1000000000000001</v>
      </c>
      <c r="E783">
        <v>90</v>
      </c>
      <c r="F783">
        <v>-90</v>
      </c>
      <c r="G783">
        <v>0.38419903534316502</v>
      </c>
      <c r="H783">
        <v>0.61580096465683498</v>
      </c>
      <c r="I783">
        <f t="shared" si="73"/>
        <v>53.917490655602954</v>
      </c>
      <c r="J783">
        <f t="shared" si="74"/>
        <v>107.83498131120591</v>
      </c>
      <c r="K783">
        <f t="shared" si="77"/>
        <v>-45.689837617185603</v>
      </c>
      <c r="L783">
        <f t="shared" si="75"/>
        <v>477.58027219727597</v>
      </c>
      <c r="M783">
        <f t="shared" si="78"/>
        <v>0</v>
      </c>
      <c r="N783" t="str">
        <f t="shared" si="76"/>
        <v>TN</v>
      </c>
    </row>
    <row r="784" spans="1:14" x14ac:dyDescent="0.3">
      <c r="A784">
        <v>0</v>
      </c>
      <c r="B784">
        <v>0.88613857459934653</v>
      </c>
      <c r="C784">
        <v>-2</v>
      </c>
      <c r="D784">
        <v>1.1000000000000001</v>
      </c>
      <c r="E784">
        <v>0</v>
      </c>
      <c r="F784">
        <v>-10</v>
      </c>
      <c r="G784">
        <v>0.38419903534316502</v>
      </c>
      <c r="H784">
        <v>0.61580096465683498</v>
      </c>
      <c r="I784">
        <f t="shared" si="73"/>
        <v>0</v>
      </c>
      <c r="J784">
        <f t="shared" si="74"/>
        <v>15.387517868726606</v>
      </c>
      <c r="K784">
        <f t="shared" si="77"/>
        <v>-9.4756483472361293</v>
      </c>
      <c r="L784">
        <f t="shared" si="75"/>
        <v>206.22623554570876</v>
      </c>
      <c r="M784">
        <f t="shared" si="78"/>
        <v>0</v>
      </c>
      <c r="N784" t="str">
        <f t="shared" si="76"/>
        <v>TN</v>
      </c>
    </row>
    <row r="785" spans="1:14" x14ac:dyDescent="0.3">
      <c r="A785">
        <v>1</v>
      </c>
      <c r="B785">
        <v>0.88613857459934653</v>
      </c>
      <c r="C785">
        <v>-2</v>
      </c>
      <c r="D785">
        <v>1.46</v>
      </c>
      <c r="E785">
        <v>180</v>
      </c>
      <c r="F785">
        <v>-90</v>
      </c>
      <c r="G785">
        <v>0.56330583577691229</v>
      </c>
      <c r="H785">
        <v>0.43669416422308771</v>
      </c>
      <c r="I785">
        <f t="shared" si="73"/>
        <v>99.651528158912399</v>
      </c>
      <c r="J785">
        <f t="shared" si="74"/>
        <v>107.83498131120591</v>
      </c>
      <c r="K785">
        <f t="shared" si="77"/>
        <v>9.043380318293309</v>
      </c>
      <c r="L785">
        <f t="shared" si="75"/>
        <v>1081.0686147332162</v>
      </c>
      <c r="M785">
        <f t="shared" si="78"/>
        <v>1</v>
      </c>
      <c r="N785" t="str">
        <f t="shared" si="76"/>
        <v>TP</v>
      </c>
    </row>
    <row r="786" spans="1:14" x14ac:dyDescent="0.3">
      <c r="A786">
        <v>1</v>
      </c>
      <c r="B786">
        <v>0.88613857459934653</v>
      </c>
      <c r="C786">
        <v>-2</v>
      </c>
      <c r="D786">
        <v>1.52</v>
      </c>
      <c r="E786">
        <v>30</v>
      </c>
      <c r="F786">
        <v>-10</v>
      </c>
      <c r="G786">
        <v>0.38419903534316502</v>
      </c>
      <c r="H786">
        <v>0.61580096465683498</v>
      </c>
      <c r="I786">
        <f t="shared" si="73"/>
        <v>20.367331083133973</v>
      </c>
      <c r="J786">
        <f t="shared" si="74"/>
        <v>15.387517868726606</v>
      </c>
      <c r="K786">
        <f t="shared" si="77"/>
        <v>-1.6505393925811962</v>
      </c>
      <c r="L786">
        <f t="shared" si="75"/>
        <v>492.20475980127367</v>
      </c>
      <c r="M786">
        <f t="shared" si="78"/>
        <v>0</v>
      </c>
      <c r="N786" t="str">
        <f t="shared" si="76"/>
        <v>FP</v>
      </c>
    </row>
    <row r="787" spans="1:14" x14ac:dyDescent="0.3">
      <c r="A787">
        <v>0</v>
      </c>
      <c r="B787">
        <v>0.88613857459934653</v>
      </c>
      <c r="C787">
        <v>-2</v>
      </c>
      <c r="D787">
        <v>1.52</v>
      </c>
      <c r="E787">
        <v>40</v>
      </c>
      <c r="F787">
        <v>-50</v>
      </c>
      <c r="G787">
        <v>0.60844334427391233</v>
      </c>
      <c r="H787">
        <v>0.39155665572608767</v>
      </c>
      <c r="I787">
        <f t="shared" si="73"/>
        <v>26.281318966403699</v>
      </c>
      <c r="J787">
        <f t="shared" si="74"/>
        <v>64.054973166180915</v>
      </c>
      <c r="K787">
        <f t="shared" si="77"/>
        <v>-9.0904574717260171</v>
      </c>
      <c r="L787">
        <f t="shared" si="75"/>
        <v>217.43773572177011</v>
      </c>
      <c r="M787">
        <f t="shared" si="78"/>
        <v>0</v>
      </c>
      <c r="N787" t="str">
        <f t="shared" si="76"/>
        <v>TN</v>
      </c>
    </row>
    <row r="788" spans="1:14" x14ac:dyDescent="0.3">
      <c r="A788">
        <v>0</v>
      </c>
      <c r="B788">
        <v>0.88613857459934653</v>
      </c>
      <c r="C788">
        <v>-2</v>
      </c>
      <c r="D788">
        <v>1.52</v>
      </c>
      <c r="E788">
        <v>40</v>
      </c>
      <c r="F788">
        <v>-50</v>
      </c>
      <c r="G788">
        <v>0.60844334427391233</v>
      </c>
      <c r="H788">
        <v>0.39155665572608767</v>
      </c>
      <c r="I788">
        <f t="shared" si="73"/>
        <v>26.281318966403699</v>
      </c>
      <c r="J788">
        <f t="shared" si="74"/>
        <v>64.054973166180915</v>
      </c>
      <c r="K788">
        <f t="shared" si="77"/>
        <v>-9.0904574717260171</v>
      </c>
      <c r="L788">
        <f t="shared" si="75"/>
        <v>217.43773572177011</v>
      </c>
      <c r="M788">
        <f t="shared" si="78"/>
        <v>0</v>
      </c>
      <c r="N788" t="str">
        <f t="shared" si="76"/>
        <v>TN</v>
      </c>
    </row>
    <row r="789" spans="1:14" x14ac:dyDescent="0.3">
      <c r="A789">
        <v>0</v>
      </c>
      <c r="B789">
        <v>0.88613857459934653</v>
      </c>
      <c r="C789">
        <v>-2</v>
      </c>
      <c r="D789">
        <v>1.52</v>
      </c>
      <c r="E789">
        <v>60</v>
      </c>
      <c r="F789">
        <v>-50</v>
      </c>
      <c r="G789">
        <v>0.38419903534316502</v>
      </c>
      <c r="H789">
        <v>0.61580096465683498</v>
      </c>
      <c r="I789">
        <f t="shared" si="73"/>
        <v>37.643362891590748</v>
      </c>
      <c r="J789">
        <f t="shared" si="74"/>
        <v>64.054973166180915</v>
      </c>
      <c r="K789">
        <f t="shared" si="77"/>
        <v>-24.982570556780026</v>
      </c>
      <c r="L789">
        <f t="shared" si="75"/>
        <v>1.3141022487334613</v>
      </c>
      <c r="M789">
        <f t="shared" si="78"/>
        <v>0</v>
      </c>
      <c r="N789" t="str">
        <f t="shared" si="76"/>
        <v>TN</v>
      </c>
    </row>
    <row r="790" spans="1:14" x14ac:dyDescent="0.3">
      <c r="A790">
        <v>1</v>
      </c>
      <c r="B790">
        <v>0.88613857459934653</v>
      </c>
      <c r="C790">
        <v>-2</v>
      </c>
      <c r="D790">
        <v>1.64</v>
      </c>
      <c r="E790">
        <v>60</v>
      </c>
      <c r="F790">
        <v>-50</v>
      </c>
      <c r="G790">
        <v>0.38419903534316502</v>
      </c>
      <c r="H790">
        <v>0.61580096465683498</v>
      </c>
      <c r="I790">
        <f t="shared" si="73"/>
        <v>37.643362891590748</v>
      </c>
      <c r="J790">
        <f t="shared" si="74"/>
        <v>64.054973166180915</v>
      </c>
      <c r="K790">
        <f t="shared" si="77"/>
        <v>-24.982570556780026</v>
      </c>
      <c r="L790">
        <f t="shared" si="75"/>
        <v>1.3141022487334613</v>
      </c>
      <c r="M790">
        <f t="shared" si="78"/>
        <v>0</v>
      </c>
      <c r="N790" t="str">
        <f t="shared" si="76"/>
        <v>FP</v>
      </c>
    </row>
    <row r="791" spans="1:14" x14ac:dyDescent="0.3">
      <c r="A791">
        <v>1</v>
      </c>
      <c r="B791">
        <v>0.88613857459934653</v>
      </c>
      <c r="C791">
        <v>-2</v>
      </c>
      <c r="D791">
        <v>1.76</v>
      </c>
      <c r="E791">
        <v>60</v>
      </c>
      <c r="F791">
        <v>-50</v>
      </c>
      <c r="G791">
        <v>0.38419903534316502</v>
      </c>
      <c r="H791">
        <v>0.61580096465683498</v>
      </c>
      <c r="I791">
        <f t="shared" si="73"/>
        <v>37.643362891590748</v>
      </c>
      <c r="J791">
        <f t="shared" si="74"/>
        <v>64.054973166180915</v>
      </c>
      <c r="K791">
        <f t="shared" si="77"/>
        <v>-24.982570556780026</v>
      </c>
      <c r="L791">
        <f t="shared" si="75"/>
        <v>1.3141022487334613</v>
      </c>
      <c r="M791">
        <f t="shared" si="78"/>
        <v>0</v>
      </c>
      <c r="N791" t="str">
        <f t="shared" si="76"/>
        <v>FP</v>
      </c>
    </row>
    <row r="792" spans="1:14" x14ac:dyDescent="0.3">
      <c r="A792">
        <v>0</v>
      </c>
      <c r="B792">
        <v>0.88613857459934653</v>
      </c>
      <c r="C792">
        <v>-2</v>
      </c>
      <c r="D792">
        <v>1.76</v>
      </c>
      <c r="E792">
        <v>10</v>
      </c>
      <c r="F792">
        <v>-10</v>
      </c>
      <c r="G792">
        <v>0.60844334427391233</v>
      </c>
      <c r="H792">
        <v>0.39155665572608767</v>
      </c>
      <c r="I792">
        <f t="shared" si="73"/>
        <v>7.693758934363303</v>
      </c>
      <c r="J792">
        <f t="shared" si="74"/>
        <v>15.387517868726606</v>
      </c>
      <c r="K792">
        <f t="shared" si="77"/>
        <v>-1.3438686205427057</v>
      </c>
      <c r="L792">
        <f t="shared" si="75"/>
        <v>505.9062110054017</v>
      </c>
      <c r="M792">
        <f t="shared" si="78"/>
        <v>0</v>
      </c>
      <c r="N792" t="str">
        <f t="shared" si="76"/>
        <v>TN</v>
      </c>
    </row>
    <row r="793" spans="1:14" x14ac:dyDescent="0.3">
      <c r="A793">
        <v>0</v>
      </c>
      <c r="B793">
        <v>0.88613857459934653</v>
      </c>
      <c r="C793">
        <v>-2</v>
      </c>
      <c r="D793">
        <v>1.76</v>
      </c>
      <c r="E793">
        <v>80</v>
      </c>
      <c r="F793">
        <v>-90</v>
      </c>
      <c r="G793">
        <v>0.60844334427391233</v>
      </c>
      <c r="H793">
        <v>0.39155665572608767</v>
      </c>
      <c r="I793">
        <f t="shared" si="73"/>
        <v>48.573729325843161</v>
      </c>
      <c r="J793">
        <f t="shared" si="74"/>
        <v>107.83498131120591</v>
      </c>
      <c r="K793">
        <f t="shared" si="77"/>
        <v>-12.669142337629129</v>
      </c>
      <c r="L793">
        <f t="shared" si="75"/>
        <v>124.70379253449282</v>
      </c>
      <c r="M793">
        <f t="shared" si="78"/>
        <v>0</v>
      </c>
      <c r="N793" t="str">
        <f t="shared" si="76"/>
        <v>TN</v>
      </c>
    </row>
    <row r="794" spans="1:14" x14ac:dyDescent="0.3">
      <c r="A794">
        <v>0</v>
      </c>
      <c r="B794">
        <v>0.88613857459934653</v>
      </c>
      <c r="C794">
        <v>-2</v>
      </c>
      <c r="D794">
        <v>1.76</v>
      </c>
      <c r="E794">
        <v>10</v>
      </c>
      <c r="F794">
        <v>-10</v>
      </c>
      <c r="G794">
        <v>0.60844334427391233</v>
      </c>
      <c r="H794">
        <v>0.39155665572608767</v>
      </c>
      <c r="I794">
        <f t="shared" si="73"/>
        <v>7.693758934363303</v>
      </c>
      <c r="J794">
        <f t="shared" si="74"/>
        <v>15.387517868726606</v>
      </c>
      <c r="K794">
        <f t="shared" si="77"/>
        <v>-1.3438686205427057</v>
      </c>
      <c r="L794">
        <f t="shared" si="75"/>
        <v>505.9062110054017</v>
      </c>
      <c r="M794">
        <f t="shared" si="78"/>
        <v>0</v>
      </c>
      <c r="N794" t="str">
        <f t="shared" si="76"/>
        <v>TN</v>
      </c>
    </row>
    <row r="795" spans="1:14" x14ac:dyDescent="0.3">
      <c r="A795">
        <v>0</v>
      </c>
      <c r="B795">
        <v>0.88613857459934653</v>
      </c>
      <c r="C795">
        <v>-2</v>
      </c>
      <c r="D795">
        <v>1.76</v>
      </c>
      <c r="E795">
        <v>50</v>
      </c>
      <c r="F795">
        <v>-50</v>
      </c>
      <c r="G795">
        <v>0.38419903534316502</v>
      </c>
      <c r="H795">
        <v>0.61580096465683498</v>
      </c>
      <c r="I795">
        <f t="shared" si="73"/>
        <v>32.027486583090457</v>
      </c>
      <c r="J795">
        <f t="shared" si="74"/>
        <v>64.054973166180915</v>
      </c>
      <c r="K795">
        <f t="shared" si="77"/>
        <v>-27.140184817112374</v>
      </c>
      <c r="L795">
        <f t="shared" si="75"/>
        <v>10.916133506291978</v>
      </c>
      <c r="M795">
        <f t="shared" si="78"/>
        <v>0</v>
      </c>
      <c r="N795" t="str">
        <f t="shared" si="76"/>
        <v>TN</v>
      </c>
    </row>
    <row r="796" spans="1:14" x14ac:dyDescent="0.3">
      <c r="A796">
        <v>1</v>
      </c>
      <c r="B796">
        <v>0.88613857459934653</v>
      </c>
      <c r="C796">
        <v>-2</v>
      </c>
      <c r="D796">
        <v>1.9</v>
      </c>
      <c r="E796">
        <v>70</v>
      </c>
      <c r="F796">
        <v>-50</v>
      </c>
      <c r="G796">
        <v>0.38419903534316502</v>
      </c>
      <c r="H796">
        <v>0.61580096465683498</v>
      </c>
      <c r="I796">
        <f t="shared" si="73"/>
        <v>43.153154399808855</v>
      </c>
      <c r="J796">
        <f t="shared" si="74"/>
        <v>64.054973166180915</v>
      </c>
      <c r="K796">
        <f t="shared" si="77"/>
        <v>-22.865713974380668</v>
      </c>
      <c r="L796">
        <f t="shared" si="75"/>
        <v>0.94189663471555574</v>
      </c>
      <c r="M796">
        <f t="shared" si="78"/>
        <v>0</v>
      </c>
      <c r="N796" t="str">
        <f t="shared" si="76"/>
        <v>FP</v>
      </c>
    </row>
    <row r="797" spans="1:14" x14ac:dyDescent="0.3">
      <c r="A797">
        <v>0</v>
      </c>
      <c r="B797">
        <v>0.88613857459934653</v>
      </c>
      <c r="C797">
        <v>-2</v>
      </c>
      <c r="D797">
        <v>1.9</v>
      </c>
      <c r="E797">
        <v>100</v>
      </c>
      <c r="F797">
        <v>-90</v>
      </c>
      <c r="G797">
        <v>0.38419903534316502</v>
      </c>
      <c r="H797">
        <v>0.61580096465683498</v>
      </c>
      <c r="I797">
        <f t="shared" si="73"/>
        <v>59.193926540095148</v>
      </c>
      <c r="J797">
        <f t="shared" si="74"/>
        <v>107.83498131120591</v>
      </c>
      <c r="K797">
        <f t="shared" si="77"/>
        <v>-43.662636040313643</v>
      </c>
      <c r="L797">
        <f t="shared" si="75"/>
        <v>393.0864729250107</v>
      </c>
      <c r="M797">
        <f t="shared" si="78"/>
        <v>0</v>
      </c>
      <c r="N797" t="str">
        <f t="shared" si="76"/>
        <v>TN</v>
      </c>
    </row>
    <row r="798" spans="1:14" x14ac:dyDescent="0.3">
      <c r="A798">
        <v>0</v>
      </c>
      <c r="B798">
        <v>0.88613857459934653</v>
      </c>
      <c r="C798">
        <v>-2</v>
      </c>
      <c r="D798">
        <v>1.9</v>
      </c>
      <c r="E798">
        <v>60</v>
      </c>
      <c r="F798">
        <v>-50</v>
      </c>
      <c r="G798">
        <v>0.38419903534316502</v>
      </c>
      <c r="H798">
        <v>0.61580096465683498</v>
      </c>
      <c r="I798">
        <f t="shared" si="73"/>
        <v>37.643362891590748</v>
      </c>
      <c r="J798">
        <f t="shared" si="74"/>
        <v>64.054973166180915</v>
      </c>
      <c r="K798">
        <f t="shared" si="77"/>
        <v>-24.982570556780026</v>
      </c>
      <c r="L798">
        <f t="shared" si="75"/>
        <v>1.3141022487334613</v>
      </c>
      <c r="M798">
        <f t="shared" si="78"/>
        <v>0</v>
      </c>
      <c r="N798" t="str">
        <f t="shared" si="76"/>
        <v>TN</v>
      </c>
    </row>
    <row r="799" spans="1:14" x14ac:dyDescent="0.3">
      <c r="A799">
        <v>0</v>
      </c>
      <c r="B799">
        <v>0.88613857459934653</v>
      </c>
      <c r="C799">
        <v>-2</v>
      </c>
      <c r="D799">
        <v>1.9</v>
      </c>
      <c r="E799">
        <v>180</v>
      </c>
      <c r="F799">
        <v>-90</v>
      </c>
      <c r="G799">
        <v>0.38419903534316502</v>
      </c>
      <c r="H799">
        <v>0.61580096465683498</v>
      </c>
      <c r="I799">
        <f t="shared" si="73"/>
        <v>99.651528158912399</v>
      </c>
      <c r="J799">
        <f t="shared" si="74"/>
        <v>107.83498131120591</v>
      </c>
      <c r="K799">
        <f t="shared" si="77"/>
        <v>-28.118864526065984</v>
      </c>
      <c r="L799">
        <f t="shared" si="75"/>
        <v>18.34097931761255</v>
      </c>
      <c r="M799">
        <f t="shared" si="78"/>
        <v>0</v>
      </c>
      <c r="N799" t="str">
        <f t="shared" si="76"/>
        <v>TN</v>
      </c>
    </row>
    <row r="800" spans="1:14" x14ac:dyDescent="0.3">
      <c r="A800">
        <v>0</v>
      </c>
      <c r="B800">
        <v>0.88613857459934653</v>
      </c>
      <c r="C800">
        <v>-2</v>
      </c>
      <c r="D800">
        <v>1.9</v>
      </c>
      <c r="E800">
        <v>10</v>
      </c>
      <c r="F800">
        <v>0</v>
      </c>
      <c r="G800">
        <v>0.42913429896650213</v>
      </c>
      <c r="H800">
        <v>0.57086570103349787</v>
      </c>
      <c r="I800">
        <f t="shared" si="73"/>
        <v>7.693758934363303</v>
      </c>
      <c r="J800">
        <f t="shared" si="74"/>
        <v>0</v>
      </c>
      <c r="K800">
        <f t="shared" si="77"/>
        <v>3.3016558467152586</v>
      </c>
      <c r="L800">
        <f t="shared" si="75"/>
        <v>736.46471621154137</v>
      </c>
      <c r="M800">
        <f t="shared" si="78"/>
        <v>1</v>
      </c>
      <c r="N800" t="str">
        <f t="shared" si="76"/>
        <v>FN</v>
      </c>
    </row>
    <row r="801" spans="1:14" x14ac:dyDescent="0.3">
      <c r="A801">
        <v>1</v>
      </c>
      <c r="B801">
        <v>0.88613857459934653</v>
      </c>
      <c r="C801">
        <v>-2</v>
      </c>
      <c r="D801">
        <v>1.92</v>
      </c>
      <c r="E801">
        <v>10</v>
      </c>
      <c r="F801">
        <v>0</v>
      </c>
      <c r="G801">
        <v>0.42913429896650213</v>
      </c>
      <c r="H801">
        <v>0.57086570103349787</v>
      </c>
      <c r="I801">
        <f t="shared" si="73"/>
        <v>7.693758934363303</v>
      </c>
      <c r="J801">
        <f t="shared" si="74"/>
        <v>0</v>
      </c>
      <c r="K801">
        <f t="shared" si="77"/>
        <v>3.3016558467152586</v>
      </c>
      <c r="L801">
        <f t="shared" si="75"/>
        <v>736.46471621154137</v>
      </c>
      <c r="M801">
        <f t="shared" si="78"/>
        <v>1</v>
      </c>
      <c r="N801" t="str">
        <f t="shared" si="76"/>
        <v>TP</v>
      </c>
    </row>
    <row r="802" spans="1:14" x14ac:dyDescent="0.3">
      <c r="A802">
        <v>0</v>
      </c>
      <c r="B802">
        <v>0.88613857459934653</v>
      </c>
      <c r="C802">
        <v>-2</v>
      </c>
      <c r="D802">
        <v>1.9</v>
      </c>
      <c r="E802">
        <v>10</v>
      </c>
      <c r="F802">
        <v>0</v>
      </c>
      <c r="G802">
        <v>0.42913429896650213</v>
      </c>
      <c r="H802">
        <v>0.57086570103349787</v>
      </c>
      <c r="I802">
        <f t="shared" si="73"/>
        <v>7.693758934363303</v>
      </c>
      <c r="J802">
        <f t="shared" si="74"/>
        <v>0</v>
      </c>
      <c r="K802">
        <f t="shared" si="77"/>
        <v>3.3016558467152586</v>
      </c>
      <c r="L802">
        <f t="shared" si="75"/>
        <v>736.46471621154137</v>
      </c>
      <c r="M802">
        <f t="shared" si="78"/>
        <v>1</v>
      </c>
      <c r="N802" t="str">
        <f t="shared" si="76"/>
        <v>FN</v>
      </c>
    </row>
    <row r="803" spans="1:14" x14ac:dyDescent="0.3">
      <c r="A803">
        <v>0</v>
      </c>
      <c r="B803">
        <v>0.88613857459934653</v>
      </c>
      <c r="C803">
        <v>-2</v>
      </c>
      <c r="D803">
        <v>1.9</v>
      </c>
      <c r="E803">
        <v>20</v>
      </c>
      <c r="F803">
        <v>-10</v>
      </c>
      <c r="G803">
        <v>0.38419903534316502</v>
      </c>
      <c r="H803">
        <v>0.61580096465683498</v>
      </c>
      <c r="I803">
        <f t="shared" si="73"/>
        <v>14.219779625740344</v>
      </c>
      <c r="J803">
        <f t="shared" si="74"/>
        <v>15.387517868726606</v>
      </c>
      <c r="K803">
        <f t="shared" si="77"/>
        <v>-4.0124227322342971</v>
      </c>
      <c r="L803">
        <f t="shared" si="75"/>
        <v>392.98323815254889</v>
      </c>
      <c r="M803">
        <f t="shared" si="78"/>
        <v>0</v>
      </c>
      <c r="N803" t="str">
        <f t="shared" si="76"/>
        <v>TN</v>
      </c>
    </row>
    <row r="804" spans="1:14" x14ac:dyDescent="0.3">
      <c r="A804">
        <v>0</v>
      </c>
      <c r="B804">
        <v>0.88613857459934653</v>
      </c>
      <c r="C804">
        <v>-2</v>
      </c>
      <c r="D804">
        <v>1.9</v>
      </c>
      <c r="E804">
        <v>90</v>
      </c>
      <c r="F804">
        <v>-90</v>
      </c>
      <c r="G804">
        <v>0.60844334427391233</v>
      </c>
      <c r="H804">
        <v>0.39155665572608767</v>
      </c>
      <c r="I804">
        <f t="shared" si="73"/>
        <v>53.917490655602954</v>
      </c>
      <c r="J804">
        <f t="shared" si="74"/>
        <v>107.83498131120591</v>
      </c>
      <c r="K804">
        <f t="shared" si="77"/>
        <v>-9.4177663231484701</v>
      </c>
      <c r="L804">
        <f t="shared" si="75"/>
        <v>207.89202465911842</v>
      </c>
      <c r="M804">
        <f t="shared" si="78"/>
        <v>0</v>
      </c>
      <c r="N804" t="str">
        <f t="shared" si="76"/>
        <v>TN</v>
      </c>
    </row>
    <row r="805" spans="1:14" x14ac:dyDescent="0.3">
      <c r="A805">
        <v>1</v>
      </c>
      <c r="B805">
        <v>0.88613857459934653</v>
      </c>
      <c r="C805">
        <v>-2</v>
      </c>
      <c r="D805">
        <v>1.8</v>
      </c>
      <c r="E805">
        <v>70</v>
      </c>
      <c r="F805">
        <v>-50</v>
      </c>
      <c r="G805">
        <v>0.60844334427391233</v>
      </c>
      <c r="H805">
        <v>0.39155665572608767</v>
      </c>
      <c r="I805">
        <f t="shared" si="73"/>
        <v>43.153154399808855</v>
      </c>
      <c r="J805">
        <f t="shared" si="74"/>
        <v>64.054973166180915</v>
      </c>
      <c r="K805">
        <f t="shared" si="77"/>
        <v>1.1750985034141088</v>
      </c>
      <c r="L805">
        <f t="shared" si="75"/>
        <v>625.56643183296251</v>
      </c>
      <c r="M805">
        <f t="shared" si="78"/>
        <v>1</v>
      </c>
      <c r="N805" t="str">
        <f t="shared" si="76"/>
        <v>TP</v>
      </c>
    </row>
    <row r="806" spans="1:14" x14ac:dyDescent="0.3">
      <c r="A806">
        <v>0</v>
      </c>
      <c r="B806">
        <v>0.88613857459934653</v>
      </c>
      <c r="C806">
        <v>-2</v>
      </c>
      <c r="D806">
        <v>1.8</v>
      </c>
      <c r="E806">
        <v>100</v>
      </c>
      <c r="F806">
        <v>-90</v>
      </c>
      <c r="G806">
        <v>0.38419903534316502</v>
      </c>
      <c r="H806">
        <v>0.61580096465683498</v>
      </c>
      <c r="I806">
        <f t="shared" si="73"/>
        <v>59.193926540095148</v>
      </c>
      <c r="J806">
        <f t="shared" si="74"/>
        <v>107.83498131120591</v>
      </c>
      <c r="K806">
        <f t="shared" si="77"/>
        <v>-43.662636040313643</v>
      </c>
      <c r="L806">
        <f t="shared" si="75"/>
        <v>393.0864729250107</v>
      </c>
      <c r="M806">
        <f t="shared" si="78"/>
        <v>0</v>
      </c>
      <c r="N806" t="str">
        <f t="shared" si="76"/>
        <v>TN</v>
      </c>
    </row>
    <row r="807" spans="1:14" x14ac:dyDescent="0.3">
      <c r="A807">
        <v>0</v>
      </c>
      <c r="B807">
        <v>0.88613857459934653</v>
      </c>
      <c r="C807">
        <v>-2</v>
      </c>
      <c r="D807">
        <v>1.8</v>
      </c>
      <c r="E807">
        <v>90</v>
      </c>
      <c r="F807">
        <v>-90</v>
      </c>
      <c r="G807">
        <v>0.60844334427391233</v>
      </c>
      <c r="H807">
        <v>0.39155665572608767</v>
      </c>
      <c r="I807">
        <f t="shared" si="73"/>
        <v>53.917490655602954</v>
      </c>
      <c r="J807">
        <f t="shared" si="74"/>
        <v>107.83498131120591</v>
      </c>
      <c r="K807">
        <f t="shared" si="77"/>
        <v>-9.4177663231484701</v>
      </c>
      <c r="L807">
        <f t="shared" si="75"/>
        <v>207.89202465911842</v>
      </c>
      <c r="M807">
        <f t="shared" si="78"/>
        <v>0</v>
      </c>
      <c r="N807" t="str">
        <f t="shared" si="76"/>
        <v>TN</v>
      </c>
    </row>
    <row r="808" spans="1:14" x14ac:dyDescent="0.3">
      <c r="A808">
        <v>0</v>
      </c>
      <c r="B808">
        <v>0.88613857459934653</v>
      </c>
      <c r="C808">
        <v>-2</v>
      </c>
      <c r="D808">
        <v>1.8</v>
      </c>
      <c r="E808">
        <v>30</v>
      </c>
      <c r="F808">
        <v>-10</v>
      </c>
      <c r="G808">
        <v>0.38419903534316502</v>
      </c>
      <c r="H808">
        <v>0.61580096465683498</v>
      </c>
      <c r="I808">
        <f t="shared" si="73"/>
        <v>20.367331083133973</v>
      </c>
      <c r="J808">
        <f t="shared" si="74"/>
        <v>15.387517868726606</v>
      </c>
      <c r="K808">
        <f t="shared" si="77"/>
        <v>-1.6505393925811962</v>
      </c>
      <c r="L808">
        <f t="shared" si="75"/>
        <v>492.20475980127367</v>
      </c>
      <c r="M808">
        <f t="shared" si="78"/>
        <v>0</v>
      </c>
      <c r="N808" t="str">
        <f t="shared" si="76"/>
        <v>TN</v>
      </c>
    </row>
    <row r="809" spans="1:14" x14ac:dyDescent="0.3">
      <c r="A809">
        <v>0</v>
      </c>
      <c r="B809">
        <v>0.88613857459934653</v>
      </c>
      <c r="C809">
        <v>-2</v>
      </c>
      <c r="D809">
        <v>1.8</v>
      </c>
      <c r="E809">
        <v>100</v>
      </c>
      <c r="F809">
        <v>-90</v>
      </c>
      <c r="G809">
        <v>0.38419903534316502</v>
      </c>
      <c r="H809">
        <v>0.61580096465683498</v>
      </c>
      <c r="I809">
        <f t="shared" si="73"/>
        <v>59.193926540095148</v>
      </c>
      <c r="J809">
        <f t="shared" si="74"/>
        <v>107.83498131120591</v>
      </c>
      <c r="K809">
        <f t="shared" si="77"/>
        <v>-43.662636040313643</v>
      </c>
      <c r="L809">
        <f t="shared" si="75"/>
        <v>393.0864729250107</v>
      </c>
      <c r="M809">
        <f t="shared" si="78"/>
        <v>0</v>
      </c>
      <c r="N809" t="str">
        <f t="shared" si="76"/>
        <v>TN</v>
      </c>
    </row>
    <row r="810" spans="1:14" x14ac:dyDescent="0.3">
      <c r="A810">
        <v>1</v>
      </c>
      <c r="B810">
        <v>0.88613857459934653</v>
      </c>
      <c r="C810">
        <v>-2</v>
      </c>
      <c r="D810">
        <v>2.16</v>
      </c>
      <c r="E810">
        <v>180</v>
      </c>
      <c r="F810">
        <v>-90</v>
      </c>
      <c r="G810">
        <v>0.56330583577691229</v>
      </c>
      <c r="H810">
        <v>0.43669416422308771</v>
      </c>
      <c r="I810">
        <f t="shared" si="73"/>
        <v>99.651528158912399</v>
      </c>
      <c r="J810">
        <f t="shared" si="74"/>
        <v>107.83498131120591</v>
      </c>
      <c r="K810">
        <f t="shared" si="77"/>
        <v>9.043380318293309</v>
      </c>
      <c r="L810">
        <f t="shared" si="75"/>
        <v>1081.0686147332162</v>
      </c>
      <c r="M810">
        <f t="shared" si="78"/>
        <v>1</v>
      </c>
      <c r="N810" t="str">
        <f t="shared" si="76"/>
        <v>TP</v>
      </c>
    </row>
    <row r="811" spans="1:14" x14ac:dyDescent="0.3">
      <c r="A811">
        <v>1</v>
      </c>
      <c r="B811">
        <v>0.88613857459934653</v>
      </c>
      <c r="C811">
        <v>-2</v>
      </c>
      <c r="D811">
        <v>2.2999999999999998</v>
      </c>
      <c r="E811">
        <v>70</v>
      </c>
      <c r="F811">
        <v>-50</v>
      </c>
      <c r="G811">
        <v>0.60844334427391233</v>
      </c>
      <c r="H811">
        <v>0.39155665572608767</v>
      </c>
      <c r="I811">
        <f t="shared" si="73"/>
        <v>43.153154399808855</v>
      </c>
      <c r="J811">
        <f t="shared" si="74"/>
        <v>64.054973166180915</v>
      </c>
      <c r="K811">
        <f t="shared" si="77"/>
        <v>1.1750985034141088</v>
      </c>
      <c r="L811">
        <f t="shared" si="75"/>
        <v>625.56643183296251</v>
      </c>
      <c r="M811">
        <f t="shared" si="78"/>
        <v>1</v>
      </c>
      <c r="N811" t="str">
        <f t="shared" si="76"/>
        <v>TP</v>
      </c>
    </row>
    <row r="812" spans="1:14" x14ac:dyDescent="0.3">
      <c r="A812">
        <v>0</v>
      </c>
      <c r="B812">
        <v>0.88613857459934653</v>
      </c>
      <c r="C812">
        <v>-2</v>
      </c>
      <c r="D812">
        <v>2.2999999999999998</v>
      </c>
      <c r="E812">
        <v>10</v>
      </c>
      <c r="F812">
        <v>0</v>
      </c>
      <c r="G812">
        <v>0.38419903534316502</v>
      </c>
      <c r="H812">
        <v>0.61580096465683498</v>
      </c>
      <c r="I812">
        <f t="shared" si="73"/>
        <v>7.693758934363303</v>
      </c>
      <c r="J812">
        <f t="shared" si="74"/>
        <v>0</v>
      </c>
      <c r="K812">
        <f t="shared" si="77"/>
        <v>2.9559347607452384</v>
      </c>
      <c r="L812">
        <f t="shared" si="75"/>
        <v>717.81996223094302</v>
      </c>
      <c r="M812">
        <f t="shared" si="78"/>
        <v>1</v>
      </c>
      <c r="N812" t="str">
        <f t="shared" si="76"/>
        <v>FN</v>
      </c>
    </row>
    <row r="813" spans="1:14" x14ac:dyDescent="0.3">
      <c r="A813">
        <v>0</v>
      </c>
      <c r="B813">
        <v>0.88613857459934653</v>
      </c>
      <c r="C813">
        <v>-2</v>
      </c>
      <c r="D813">
        <v>2.2999999999999998</v>
      </c>
      <c r="E813">
        <v>30</v>
      </c>
      <c r="F813">
        <v>-10</v>
      </c>
      <c r="G813">
        <v>0.38419903534316502</v>
      </c>
      <c r="H813">
        <v>0.61580096465683498</v>
      </c>
      <c r="I813">
        <f t="shared" si="73"/>
        <v>20.367331083133973</v>
      </c>
      <c r="J813">
        <f t="shared" si="74"/>
        <v>15.387517868726606</v>
      </c>
      <c r="K813">
        <f t="shared" si="77"/>
        <v>-1.6505393925811962</v>
      </c>
      <c r="L813">
        <f t="shared" si="75"/>
        <v>492.20475980127367</v>
      </c>
      <c r="M813">
        <f t="shared" si="78"/>
        <v>0</v>
      </c>
      <c r="N813" t="str">
        <f t="shared" si="76"/>
        <v>TN</v>
      </c>
    </row>
    <row r="814" spans="1:14" x14ac:dyDescent="0.3">
      <c r="A814">
        <v>0</v>
      </c>
      <c r="B814">
        <v>0.88613857459934653</v>
      </c>
      <c r="C814">
        <v>-2</v>
      </c>
      <c r="D814">
        <v>2.2999999999999998</v>
      </c>
      <c r="E814">
        <v>0</v>
      </c>
      <c r="F814">
        <v>-10</v>
      </c>
      <c r="G814">
        <v>0.38419903534316502</v>
      </c>
      <c r="H814">
        <v>0.61580096465683498</v>
      </c>
      <c r="I814">
        <f t="shared" si="73"/>
        <v>0</v>
      </c>
      <c r="J814">
        <f t="shared" si="74"/>
        <v>15.387517868726606</v>
      </c>
      <c r="K814">
        <f t="shared" si="77"/>
        <v>-9.4756483472361293</v>
      </c>
      <c r="L814">
        <f t="shared" si="75"/>
        <v>206.22623554570876</v>
      </c>
      <c r="M814">
        <f t="shared" si="78"/>
        <v>0</v>
      </c>
      <c r="N814" t="str">
        <f t="shared" si="76"/>
        <v>TN</v>
      </c>
    </row>
    <row r="815" spans="1:14" x14ac:dyDescent="0.3">
      <c r="A815">
        <v>1</v>
      </c>
      <c r="B815">
        <v>0.88613857459934653</v>
      </c>
      <c r="C815">
        <v>-2</v>
      </c>
      <c r="D815">
        <v>2.34</v>
      </c>
      <c r="E815">
        <v>20</v>
      </c>
      <c r="F815">
        <v>-10</v>
      </c>
      <c r="G815">
        <v>0.38419903534316502</v>
      </c>
      <c r="H815">
        <v>0.61580096465683498</v>
      </c>
      <c r="I815">
        <f t="shared" si="73"/>
        <v>14.219779625740344</v>
      </c>
      <c r="J815">
        <f t="shared" si="74"/>
        <v>15.387517868726606</v>
      </c>
      <c r="K815">
        <f t="shared" si="77"/>
        <v>-4.0124227322342971</v>
      </c>
      <c r="L815">
        <f t="shared" si="75"/>
        <v>392.98323815254889</v>
      </c>
      <c r="M815">
        <f t="shared" si="78"/>
        <v>0</v>
      </c>
      <c r="N815" t="str">
        <f t="shared" si="76"/>
        <v>FP</v>
      </c>
    </row>
    <row r="816" spans="1:14" x14ac:dyDescent="0.3">
      <c r="A816">
        <v>0</v>
      </c>
      <c r="B816">
        <v>0.88613857459934653</v>
      </c>
      <c r="C816">
        <v>-2</v>
      </c>
      <c r="D816">
        <v>2.34</v>
      </c>
      <c r="E816">
        <v>0</v>
      </c>
      <c r="F816">
        <v>-10</v>
      </c>
      <c r="G816">
        <v>0.38419903534316502</v>
      </c>
      <c r="H816">
        <v>0.61580096465683498</v>
      </c>
      <c r="I816">
        <f t="shared" si="73"/>
        <v>0</v>
      </c>
      <c r="J816">
        <f t="shared" si="74"/>
        <v>15.387517868726606</v>
      </c>
      <c r="K816">
        <f t="shared" si="77"/>
        <v>-9.4756483472361293</v>
      </c>
      <c r="L816">
        <f t="shared" si="75"/>
        <v>206.22623554570876</v>
      </c>
      <c r="M816">
        <f t="shared" si="78"/>
        <v>0</v>
      </c>
      <c r="N816" t="str">
        <f t="shared" si="76"/>
        <v>TN</v>
      </c>
    </row>
    <row r="817" spans="1:14" x14ac:dyDescent="0.3">
      <c r="A817">
        <v>0</v>
      </c>
      <c r="B817">
        <v>0.88613857459934653</v>
      </c>
      <c r="C817">
        <v>-2</v>
      </c>
      <c r="D817">
        <v>2.34</v>
      </c>
      <c r="E817">
        <v>100</v>
      </c>
      <c r="F817">
        <v>-90</v>
      </c>
      <c r="G817">
        <v>0.60844334427391233</v>
      </c>
      <c r="H817">
        <v>0.39155665572608767</v>
      </c>
      <c r="I817">
        <f t="shared" si="73"/>
        <v>59.193926540095148</v>
      </c>
      <c r="J817">
        <f t="shared" si="74"/>
        <v>107.83498131120591</v>
      </c>
      <c r="K817">
        <f t="shared" si="77"/>
        <v>-6.207354027741161</v>
      </c>
      <c r="L817">
        <f t="shared" si="75"/>
        <v>310.7771822860073</v>
      </c>
      <c r="M817">
        <f t="shared" si="78"/>
        <v>0</v>
      </c>
      <c r="N817" t="str">
        <f t="shared" si="76"/>
        <v>TN</v>
      </c>
    </row>
    <row r="818" spans="1:14" x14ac:dyDescent="0.3">
      <c r="A818">
        <v>0</v>
      </c>
      <c r="B818">
        <v>0.88613857459934653</v>
      </c>
      <c r="C818">
        <v>-2</v>
      </c>
      <c r="D818">
        <v>2.34</v>
      </c>
      <c r="E818">
        <v>20</v>
      </c>
      <c r="F818">
        <v>-10</v>
      </c>
      <c r="G818">
        <v>0.38419903534316502</v>
      </c>
      <c r="H818">
        <v>0.61580096465683498</v>
      </c>
      <c r="I818">
        <f t="shared" si="73"/>
        <v>14.219779625740344</v>
      </c>
      <c r="J818">
        <f t="shared" si="74"/>
        <v>15.387517868726606</v>
      </c>
      <c r="K818">
        <f t="shared" si="77"/>
        <v>-4.0124227322342971</v>
      </c>
      <c r="L818">
        <f t="shared" si="75"/>
        <v>392.98323815254889</v>
      </c>
      <c r="M818">
        <f t="shared" si="78"/>
        <v>0</v>
      </c>
      <c r="N818" t="str">
        <f t="shared" si="76"/>
        <v>TN</v>
      </c>
    </row>
    <row r="819" spans="1:14" x14ac:dyDescent="0.3">
      <c r="A819">
        <v>0</v>
      </c>
      <c r="B819">
        <v>0.88613857459934653</v>
      </c>
      <c r="C819">
        <v>-2</v>
      </c>
      <c r="D819">
        <v>2.34</v>
      </c>
      <c r="E819">
        <v>30</v>
      </c>
      <c r="F819">
        <v>-10</v>
      </c>
      <c r="G819">
        <v>0.38419903534316502</v>
      </c>
      <c r="H819">
        <v>0.61580096465683498</v>
      </c>
      <c r="I819">
        <f t="shared" si="73"/>
        <v>20.367331083133973</v>
      </c>
      <c r="J819">
        <f t="shared" si="74"/>
        <v>15.387517868726606</v>
      </c>
      <c r="K819">
        <f t="shared" si="77"/>
        <v>-1.6505393925811962</v>
      </c>
      <c r="L819">
        <f t="shared" si="75"/>
        <v>492.20475980127367</v>
      </c>
      <c r="M819">
        <f t="shared" si="78"/>
        <v>0</v>
      </c>
      <c r="N819" t="str">
        <f t="shared" si="76"/>
        <v>TN</v>
      </c>
    </row>
    <row r="820" spans="1:14" x14ac:dyDescent="0.3">
      <c r="A820">
        <v>0</v>
      </c>
      <c r="B820">
        <v>0.88613857459934653</v>
      </c>
      <c r="C820">
        <v>-2</v>
      </c>
      <c r="D820">
        <v>2.34</v>
      </c>
      <c r="E820">
        <v>180</v>
      </c>
      <c r="F820">
        <v>-90</v>
      </c>
      <c r="G820">
        <v>0.38419903534316502</v>
      </c>
      <c r="H820">
        <v>0.61580096465683498</v>
      </c>
      <c r="I820">
        <f t="shared" si="73"/>
        <v>99.651528158912399</v>
      </c>
      <c r="J820">
        <f t="shared" si="74"/>
        <v>107.83498131120591</v>
      </c>
      <c r="K820">
        <f t="shared" si="77"/>
        <v>-28.118864526065984</v>
      </c>
      <c r="L820">
        <f t="shared" si="75"/>
        <v>18.34097931761255</v>
      </c>
      <c r="M820">
        <f t="shared" si="78"/>
        <v>0</v>
      </c>
      <c r="N820" t="str">
        <f t="shared" si="76"/>
        <v>TN</v>
      </c>
    </row>
    <row r="821" spans="1:14" x14ac:dyDescent="0.3">
      <c r="A821">
        <v>1</v>
      </c>
      <c r="B821">
        <v>1</v>
      </c>
      <c r="C821">
        <v>-2</v>
      </c>
      <c r="D821">
        <v>1.3</v>
      </c>
      <c r="E821">
        <v>30</v>
      </c>
      <c r="F821">
        <v>-10</v>
      </c>
      <c r="G821">
        <v>0.38419903534316502</v>
      </c>
      <c r="H821">
        <v>0.61580096465683498</v>
      </c>
      <c r="I821">
        <f t="shared" si="73"/>
        <v>30</v>
      </c>
      <c r="J821">
        <f t="shared" si="74"/>
        <v>20</v>
      </c>
      <c r="K821">
        <f t="shared" si="77"/>
        <v>-0.79004823284174996</v>
      </c>
      <c r="L821">
        <f t="shared" si="75"/>
        <v>531.12638193202429</v>
      </c>
      <c r="M821">
        <f t="shared" si="78"/>
        <v>0</v>
      </c>
      <c r="N821" t="str">
        <f t="shared" si="76"/>
        <v>FP</v>
      </c>
    </row>
    <row r="822" spans="1:14" x14ac:dyDescent="0.3">
      <c r="A822">
        <v>1</v>
      </c>
      <c r="B822">
        <v>1</v>
      </c>
      <c r="C822">
        <v>-2</v>
      </c>
      <c r="D822">
        <v>2</v>
      </c>
      <c r="E822">
        <v>70</v>
      </c>
      <c r="F822">
        <v>-50</v>
      </c>
      <c r="G822">
        <v>0.60844334427391233</v>
      </c>
      <c r="H822">
        <v>0.39155665572608767</v>
      </c>
      <c r="I822">
        <f t="shared" si="73"/>
        <v>70</v>
      </c>
      <c r="J822">
        <f t="shared" si="74"/>
        <v>100</v>
      </c>
      <c r="K822">
        <f t="shared" si="77"/>
        <v>3.4353685265650924</v>
      </c>
      <c r="L822">
        <f t="shared" si="75"/>
        <v>743.73995352586758</v>
      </c>
      <c r="M822">
        <f t="shared" si="78"/>
        <v>1</v>
      </c>
      <c r="N822" t="str">
        <f t="shared" si="76"/>
        <v>TP</v>
      </c>
    </row>
    <row r="823" spans="1:14" x14ac:dyDescent="0.3">
      <c r="A823">
        <v>1</v>
      </c>
      <c r="B823">
        <v>1</v>
      </c>
      <c r="C823">
        <v>-2</v>
      </c>
      <c r="D823">
        <v>2.1</v>
      </c>
      <c r="E823">
        <v>10</v>
      </c>
      <c r="F823">
        <v>-10</v>
      </c>
      <c r="G823">
        <v>0.60844334427391233</v>
      </c>
      <c r="H823">
        <v>0.39155665572608767</v>
      </c>
      <c r="I823">
        <f t="shared" si="73"/>
        <v>10</v>
      </c>
      <c r="J823">
        <f t="shared" si="74"/>
        <v>20</v>
      </c>
      <c r="K823">
        <f t="shared" si="77"/>
        <v>-1.74669967178263</v>
      </c>
      <c r="L823">
        <f t="shared" si="75"/>
        <v>487.94724266218907</v>
      </c>
      <c r="M823">
        <f t="shared" si="78"/>
        <v>0</v>
      </c>
      <c r="N823" t="str">
        <f t="shared" si="76"/>
        <v>FP</v>
      </c>
    </row>
    <row r="824" spans="1:14" x14ac:dyDescent="0.3">
      <c r="A824">
        <v>1</v>
      </c>
      <c r="B824">
        <v>1</v>
      </c>
      <c r="C824">
        <v>-2</v>
      </c>
      <c r="D824">
        <v>1.2</v>
      </c>
      <c r="E824">
        <v>180</v>
      </c>
      <c r="F824">
        <v>-90</v>
      </c>
      <c r="G824">
        <v>0.38419903534316502</v>
      </c>
      <c r="H824">
        <v>0.61580096465683498</v>
      </c>
      <c r="I824">
        <f t="shared" si="73"/>
        <v>180</v>
      </c>
      <c r="J824">
        <f t="shared" si="74"/>
        <v>180</v>
      </c>
      <c r="K824">
        <f t="shared" si="77"/>
        <v>-41.688347276460604</v>
      </c>
      <c r="L824">
        <f t="shared" si="75"/>
        <v>318.6981780977959</v>
      </c>
      <c r="M824">
        <f t="shared" si="78"/>
        <v>0</v>
      </c>
      <c r="N824" t="str">
        <f t="shared" si="76"/>
        <v>FP</v>
      </c>
    </row>
    <row r="825" spans="1:14" x14ac:dyDescent="0.3">
      <c r="A825">
        <v>0</v>
      </c>
      <c r="B825">
        <v>1</v>
      </c>
      <c r="C825">
        <v>-2</v>
      </c>
      <c r="D825">
        <v>1.2</v>
      </c>
      <c r="E825">
        <v>60</v>
      </c>
      <c r="F825">
        <v>-50</v>
      </c>
      <c r="G825">
        <v>0.38419903534316502</v>
      </c>
      <c r="H825">
        <v>0.61580096465683498</v>
      </c>
      <c r="I825">
        <f t="shared" si="73"/>
        <v>60</v>
      </c>
      <c r="J825">
        <f t="shared" si="74"/>
        <v>100</v>
      </c>
      <c r="K825">
        <f t="shared" si="77"/>
        <v>-38.528154345093597</v>
      </c>
      <c r="L825">
        <f t="shared" si="75"/>
        <v>215.8527124338398</v>
      </c>
      <c r="M825">
        <f t="shared" si="78"/>
        <v>0</v>
      </c>
      <c r="N825" t="str">
        <f t="shared" si="76"/>
        <v>TN</v>
      </c>
    </row>
    <row r="826" spans="1:14" x14ac:dyDescent="0.3">
      <c r="A826">
        <v>0</v>
      </c>
      <c r="B826">
        <v>1</v>
      </c>
      <c r="C826">
        <v>-2</v>
      </c>
      <c r="D826">
        <v>1.2</v>
      </c>
      <c r="E826">
        <v>100</v>
      </c>
      <c r="F826">
        <v>-90</v>
      </c>
      <c r="G826">
        <v>0.38419903534316502</v>
      </c>
      <c r="H826">
        <v>0.61580096465683498</v>
      </c>
      <c r="I826">
        <f t="shared" si="73"/>
        <v>100</v>
      </c>
      <c r="J826">
        <f t="shared" si="74"/>
        <v>180</v>
      </c>
      <c r="K826">
        <f t="shared" si="77"/>
        <v>-72.424270103913798</v>
      </c>
      <c r="L826">
        <f t="shared" si="75"/>
        <v>2360.7978775060301</v>
      </c>
      <c r="M826">
        <f t="shared" si="78"/>
        <v>0</v>
      </c>
      <c r="N826" t="str">
        <f t="shared" si="76"/>
        <v>TN</v>
      </c>
    </row>
    <row r="827" spans="1:14" x14ac:dyDescent="0.3">
      <c r="A827">
        <v>1</v>
      </c>
      <c r="B827">
        <v>1</v>
      </c>
      <c r="C827">
        <v>-2</v>
      </c>
      <c r="D827">
        <v>1.1000000000000001</v>
      </c>
      <c r="E827">
        <v>30</v>
      </c>
      <c r="F827">
        <v>-10</v>
      </c>
      <c r="G827">
        <v>0.38419903534316502</v>
      </c>
      <c r="H827">
        <v>0.61580096465683498</v>
      </c>
      <c r="I827">
        <f t="shared" si="73"/>
        <v>30</v>
      </c>
      <c r="J827">
        <f t="shared" si="74"/>
        <v>20</v>
      </c>
      <c r="K827">
        <f t="shared" si="77"/>
        <v>-0.79004823284174996</v>
      </c>
      <c r="L827">
        <f t="shared" si="75"/>
        <v>531.12638193202429</v>
      </c>
      <c r="M827">
        <f t="shared" si="78"/>
        <v>0</v>
      </c>
      <c r="N827" t="str">
        <f t="shared" si="76"/>
        <v>FP</v>
      </c>
    </row>
    <row r="828" spans="1:14" x14ac:dyDescent="0.3">
      <c r="A828">
        <v>0</v>
      </c>
      <c r="B828">
        <v>1</v>
      </c>
      <c r="C828">
        <v>-2</v>
      </c>
      <c r="D828">
        <v>1.1000000000000001</v>
      </c>
      <c r="E828">
        <v>100</v>
      </c>
      <c r="F828">
        <v>-90</v>
      </c>
      <c r="G828">
        <v>0.60844334427391233</v>
      </c>
      <c r="H828">
        <v>0.39155665572608767</v>
      </c>
      <c r="I828">
        <f t="shared" si="73"/>
        <v>100</v>
      </c>
      <c r="J828">
        <f t="shared" si="74"/>
        <v>180</v>
      </c>
      <c r="K828">
        <f t="shared" si="77"/>
        <v>-9.6358636033045428</v>
      </c>
      <c r="L828">
        <f t="shared" si="75"/>
        <v>201.65033671980794</v>
      </c>
      <c r="M828">
        <f t="shared" si="78"/>
        <v>0</v>
      </c>
      <c r="N828" t="str">
        <f t="shared" si="76"/>
        <v>TN</v>
      </c>
    </row>
    <row r="829" spans="1:14" x14ac:dyDescent="0.3">
      <c r="A829">
        <v>0</v>
      </c>
      <c r="B829">
        <v>1</v>
      </c>
      <c r="C829">
        <v>-2</v>
      </c>
      <c r="D829">
        <v>1.1000000000000001</v>
      </c>
      <c r="E829">
        <v>80</v>
      </c>
      <c r="F829">
        <v>-90</v>
      </c>
      <c r="G829">
        <v>0.60844334427391233</v>
      </c>
      <c r="H829">
        <v>0.39155665572608767</v>
      </c>
      <c r="I829">
        <f t="shared" si="73"/>
        <v>80</v>
      </c>
      <c r="J829">
        <f t="shared" si="74"/>
        <v>180</v>
      </c>
      <c r="K829">
        <f t="shared" si="77"/>
        <v>-21.804730488782788</v>
      </c>
      <c r="L829">
        <f t="shared" si="75"/>
        <v>4.1269803814355619</v>
      </c>
      <c r="M829">
        <f t="shared" si="78"/>
        <v>0</v>
      </c>
      <c r="N829" t="str">
        <f t="shared" si="76"/>
        <v>TN</v>
      </c>
    </row>
    <row r="830" spans="1:14" x14ac:dyDescent="0.3">
      <c r="A830">
        <v>1</v>
      </c>
      <c r="B830">
        <v>1</v>
      </c>
      <c r="C830">
        <v>-2</v>
      </c>
      <c r="D830">
        <v>1</v>
      </c>
      <c r="E830">
        <v>20</v>
      </c>
      <c r="F830">
        <v>-10</v>
      </c>
      <c r="G830">
        <v>0.38419903534316502</v>
      </c>
      <c r="H830">
        <v>0.61580096465683498</v>
      </c>
      <c r="I830">
        <f t="shared" si="73"/>
        <v>20</v>
      </c>
      <c r="J830">
        <f t="shared" si="74"/>
        <v>20</v>
      </c>
      <c r="K830">
        <f t="shared" si="77"/>
        <v>-4.6320385862733993</v>
      </c>
      <c r="L830">
        <f t="shared" si="75"/>
        <v>368.80087443232759</v>
      </c>
      <c r="M830">
        <f t="shared" si="78"/>
        <v>0</v>
      </c>
      <c r="N830" t="str">
        <f t="shared" si="76"/>
        <v>FP</v>
      </c>
    </row>
    <row r="831" spans="1:14" x14ac:dyDescent="0.3">
      <c r="A831">
        <v>0</v>
      </c>
      <c r="B831">
        <v>1</v>
      </c>
      <c r="C831">
        <v>-2</v>
      </c>
      <c r="D831">
        <v>1</v>
      </c>
      <c r="E831">
        <v>60</v>
      </c>
      <c r="F831">
        <v>-50</v>
      </c>
      <c r="G831">
        <v>0.38419903534316502</v>
      </c>
      <c r="H831">
        <v>0.61580096465683498</v>
      </c>
      <c r="I831">
        <f t="shared" si="73"/>
        <v>60</v>
      </c>
      <c r="J831">
        <f t="shared" si="74"/>
        <v>100</v>
      </c>
      <c r="K831">
        <f t="shared" si="77"/>
        <v>-38.528154345093597</v>
      </c>
      <c r="L831">
        <f t="shared" si="75"/>
        <v>215.8527124338398</v>
      </c>
      <c r="M831">
        <f t="shared" si="78"/>
        <v>0</v>
      </c>
      <c r="N831" t="str">
        <f t="shared" si="76"/>
        <v>TN</v>
      </c>
    </row>
    <row r="832" spans="1:14" x14ac:dyDescent="0.3">
      <c r="A832">
        <v>1</v>
      </c>
      <c r="B832">
        <v>1</v>
      </c>
      <c r="C832">
        <v>-2</v>
      </c>
      <c r="D832">
        <v>0.9</v>
      </c>
      <c r="E832">
        <v>30</v>
      </c>
      <c r="F832">
        <v>-10</v>
      </c>
      <c r="G832">
        <v>0.38419903534316502</v>
      </c>
      <c r="H832">
        <v>0.61580096465683498</v>
      </c>
      <c r="I832">
        <f t="shared" si="73"/>
        <v>30</v>
      </c>
      <c r="J832">
        <f t="shared" si="74"/>
        <v>20</v>
      </c>
      <c r="K832">
        <f t="shared" si="77"/>
        <v>-0.79004823284174996</v>
      </c>
      <c r="L832">
        <f t="shared" si="75"/>
        <v>531.12638193202429</v>
      </c>
      <c r="M832">
        <f t="shared" si="78"/>
        <v>0</v>
      </c>
      <c r="N832" t="str">
        <f t="shared" si="76"/>
        <v>FP</v>
      </c>
    </row>
    <row r="833" spans="1:14" x14ac:dyDescent="0.3">
      <c r="A833">
        <v>1</v>
      </c>
      <c r="B833">
        <v>1</v>
      </c>
      <c r="C833">
        <v>-2</v>
      </c>
      <c r="D833">
        <v>1.1000000000000001</v>
      </c>
      <c r="E833">
        <v>20</v>
      </c>
      <c r="F833">
        <v>-10</v>
      </c>
      <c r="G833">
        <v>0.38419903534316502</v>
      </c>
      <c r="H833">
        <v>0.61580096465683498</v>
      </c>
      <c r="I833">
        <f t="shared" si="73"/>
        <v>20</v>
      </c>
      <c r="J833">
        <f t="shared" si="74"/>
        <v>20</v>
      </c>
      <c r="K833">
        <f t="shared" si="77"/>
        <v>-4.6320385862733993</v>
      </c>
      <c r="L833">
        <f t="shared" si="75"/>
        <v>368.80087443232759</v>
      </c>
      <c r="M833">
        <f t="shared" si="78"/>
        <v>0</v>
      </c>
      <c r="N833" t="str">
        <f t="shared" si="76"/>
        <v>FP</v>
      </c>
    </row>
    <row r="834" spans="1:14" x14ac:dyDescent="0.3">
      <c r="A834">
        <v>0</v>
      </c>
      <c r="B834">
        <v>1</v>
      </c>
      <c r="C834">
        <v>-2</v>
      </c>
      <c r="D834">
        <v>1.1000000000000001</v>
      </c>
      <c r="E834">
        <v>70</v>
      </c>
      <c r="F834">
        <v>-50</v>
      </c>
      <c r="G834">
        <v>0.38419903534316502</v>
      </c>
      <c r="H834">
        <v>0.61580096465683498</v>
      </c>
      <c r="I834">
        <f t="shared" ref="I834:I897" si="79">E834^B834</f>
        <v>70</v>
      </c>
      <c r="J834">
        <f t="shared" ref="J834:J897" si="80">-C834*-F834^B834</f>
        <v>100</v>
      </c>
      <c r="K834">
        <f t="shared" si="77"/>
        <v>-34.686163991661942</v>
      </c>
      <c r="L834">
        <f t="shared" ref="L834:L897" si="81">(K834-$P$4)^2</f>
        <v>117.7211204051569</v>
      </c>
      <c r="M834">
        <f t="shared" si="78"/>
        <v>0</v>
      </c>
      <c r="N834" t="str">
        <f t="shared" ref="N834:N897" si="82">IF(AND(A834=1,M834=1),"TP",IF(AND(A834=0,M834=0),"TN",IF(A834&gt;M834,"FP","FN")))</f>
        <v>TN</v>
      </c>
    </row>
    <row r="835" spans="1:14" x14ac:dyDescent="0.3">
      <c r="A835">
        <v>0</v>
      </c>
      <c r="B835">
        <v>1</v>
      </c>
      <c r="C835">
        <v>-2</v>
      </c>
      <c r="D835">
        <v>1.1000000000000001</v>
      </c>
      <c r="E835">
        <v>0</v>
      </c>
      <c r="F835">
        <v>-10</v>
      </c>
      <c r="G835">
        <v>0.38419903534316502</v>
      </c>
      <c r="H835">
        <v>0.61580096465683498</v>
      </c>
      <c r="I835">
        <f t="shared" si="79"/>
        <v>0</v>
      </c>
      <c r="J835">
        <f t="shared" si="80"/>
        <v>20</v>
      </c>
      <c r="K835">
        <f t="shared" ref="K835:K898" si="83">G835*I835-H835*J835</f>
        <v>-12.3160192931367</v>
      </c>
      <c r="L835">
        <f t="shared" si="81"/>
        <v>132.71519868810543</v>
      </c>
      <c r="M835">
        <f t="shared" ref="M835:M898" si="84">IF(K835&gt;=0,1,0)</f>
        <v>0</v>
      </c>
      <c r="N835" t="str">
        <f t="shared" si="82"/>
        <v>TN</v>
      </c>
    </row>
    <row r="836" spans="1:14" x14ac:dyDescent="0.3">
      <c r="A836">
        <v>0</v>
      </c>
      <c r="B836">
        <v>1</v>
      </c>
      <c r="C836">
        <v>-2</v>
      </c>
      <c r="D836">
        <v>1.1000000000000001</v>
      </c>
      <c r="E836">
        <v>50</v>
      </c>
      <c r="F836">
        <v>-50</v>
      </c>
      <c r="G836">
        <v>0.38419903534316502</v>
      </c>
      <c r="H836">
        <v>0.61580096465683498</v>
      </c>
      <c r="I836">
        <f t="shared" si="79"/>
        <v>50</v>
      </c>
      <c r="J836">
        <f t="shared" si="80"/>
        <v>100</v>
      </c>
      <c r="K836">
        <f t="shared" si="83"/>
        <v>-42.370144698525245</v>
      </c>
      <c r="L836">
        <f t="shared" si="81"/>
        <v>343.50608421424624</v>
      </c>
      <c r="M836">
        <f t="shared" si="84"/>
        <v>0</v>
      </c>
      <c r="N836" t="str">
        <f t="shared" si="82"/>
        <v>TN</v>
      </c>
    </row>
    <row r="837" spans="1:14" x14ac:dyDescent="0.3">
      <c r="A837">
        <v>0</v>
      </c>
      <c r="B837">
        <v>1</v>
      </c>
      <c r="C837">
        <v>-2</v>
      </c>
      <c r="D837">
        <v>1.1000000000000001</v>
      </c>
      <c r="E837">
        <v>60</v>
      </c>
      <c r="F837">
        <v>-50</v>
      </c>
      <c r="G837">
        <v>0.38419903534316502</v>
      </c>
      <c r="H837">
        <v>0.61580096465683498</v>
      </c>
      <c r="I837">
        <f t="shared" si="79"/>
        <v>60</v>
      </c>
      <c r="J837">
        <f t="shared" si="80"/>
        <v>100</v>
      </c>
      <c r="K837">
        <f t="shared" si="83"/>
        <v>-38.528154345093597</v>
      </c>
      <c r="L837">
        <f t="shared" si="81"/>
        <v>215.8527124338398</v>
      </c>
      <c r="M837">
        <f t="shared" si="84"/>
        <v>0</v>
      </c>
      <c r="N837" t="str">
        <f t="shared" si="82"/>
        <v>TN</v>
      </c>
    </row>
    <row r="838" spans="1:14" x14ac:dyDescent="0.3">
      <c r="A838">
        <v>1</v>
      </c>
      <c r="B838">
        <v>1</v>
      </c>
      <c r="C838">
        <v>-2</v>
      </c>
      <c r="D838">
        <v>1</v>
      </c>
      <c r="E838">
        <v>10</v>
      </c>
      <c r="F838">
        <v>-10</v>
      </c>
      <c r="G838">
        <v>0.60844334427391233</v>
      </c>
      <c r="H838">
        <v>0.39155665572608767</v>
      </c>
      <c r="I838">
        <f t="shared" si="79"/>
        <v>10</v>
      </c>
      <c r="J838">
        <f t="shared" si="80"/>
        <v>20</v>
      </c>
      <c r="K838">
        <f t="shared" si="83"/>
        <v>-1.74669967178263</v>
      </c>
      <c r="L838">
        <f t="shared" si="81"/>
        <v>487.94724266218907</v>
      </c>
      <c r="M838">
        <f t="shared" si="84"/>
        <v>0</v>
      </c>
      <c r="N838" t="str">
        <f t="shared" si="82"/>
        <v>FP</v>
      </c>
    </row>
    <row r="839" spans="1:14" x14ac:dyDescent="0.3">
      <c r="A839">
        <v>1</v>
      </c>
      <c r="B839">
        <v>1</v>
      </c>
      <c r="C839">
        <v>-2</v>
      </c>
      <c r="D839">
        <v>1.2</v>
      </c>
      <c r="E839">
        <v>20</v>
      </c>
      <c r="F839">
        <v>-10</v>
      </c>
      <c r="G839">
        <v>0.38419903534316502</v>
      </c>
      <c r="H839">
        <v>0.61580096465683498</v>
      </c>
      <c r="I839">
        <f t="shared" si="79"/>
        <v>20</v>
      </c>
      <c r="J839">
        <f t="shared" si="80"/>
        <v>20</v>
      </c>
      <c r="K839">
        <f t="shared" si="83"/>
        <v>-4.6320385862733993</v>
      </c>
      <c r="L839">
        <f t="shared" si="81"/>
        <v>368.80087443232759</v>
      </c>
      <c r="M839">
        <f t="shared" si="84"/>
        <v>0</v>
      </c>
      <c r="N839" t="str">
        <f t="shared" si="82"/>
        <v>FP</v>
      </c>
    </row>
    <row r="840" spans="1:14" x14ac:dyDescent="0.3">
      <c r="A840">
        <v>1</v>
      </c>
      <c r="B840">
        <v>1</v>
      </c>
      <c r="C840">
        <v>-2</v>
      </c>
      <c r="D840">
        <v>1.2</v>
      </c>
      <c r="E840">
        <v>10</v>
      </c>
      <c r="F840">
        <v>0</v>
      </c>
      <c r="G840">
        <v>0.38419903534316502</v>
      </c>
      <c r="H840">
        <v>0.61580096465683498</v>
      </c>
      <c r="I840">
        <f t="shared" si="79"/>
        <v>10</v>
      </c>
      <c r="J840">
        <f t="shared" si="80"/>
        <v>0</v>
      </c>
      <c r="K840">
        <f t="shared" si="83"/>
        <v>3.8419903534316502</v>
      </c>
      <c r="L840">
        <f t="shared" si="81"/>
        <v>766.08374728674301</v>
      </c>
      <c r="M840">
        <f t="shared" si="84"/>
        <v>1</v>
      </c>
      <c r="N840" t="str">
        <f t="shared" si="82"/>
        <v>TP</v>
      </c>
    </row>
    <row r="841" spans="1:14" x14ac:dyDescent="0.3">
      <c r="A841">
        <v>0</v>
      </c>
      <c r="B841">
        <v>1</v>
      </c>
      <c r="C841">
        <v>-2</v>
      </c>
      <c r="D841">
        <v>1.2</v>
      </c>
      <c r="E841">
        <v>0</v>
      </c>
      <c r="F841">
        <v>-10</v>
      </c>
      <c r="G841">
        <v>0.38419903534316502</v>
      </c>
      <c r="H841">
        <v>0.61580096465683498</v>
      </c>
      <c r="I841">
        <f t="shared" si="79"/>
        <v>0</v>
      </c>
      <c r="J841">
        <f t="shared" si="80"/>
        <v>20</v>
      </c>
      <c r="K841">
        <f t="shared" si="83"/>
        <v>-12.3160192931367</v>
      </c>
      <c r="L841">
        <f t="shared" si="81"/>
        <v>132.71519868810543</v>
      </c>
      <c r="M841">
        <f t="shared" si="84"/>
        <v>0</v>
      </c>
      <c r="N841" t="str">
        <f t="shared" si="82"/>
        <v>TN</v>
      </c>
    </row>
    <row r="842" spans="1:14" x14ac:dyDescent="0.3">
      <c r="A842">
        <v>1</v>
      </c>
      <c r="B842">
        <v>1</v>
      </c>
      <c r="C842">
        <v>-2</v>
      </c>
      <c r="D842">
        <v>1.3</v>
      </c>
      <c r="E842">
        <v>10</v>
      </c>
      <c r="F842">
        <v>0</v>
      </c>
      <c r="G842">
        <v>0.42913429896650213</v>
      </c>
      <c r="H842">
        <v>0.57086570103349787</v>
      </c>
      <c r="I842">
        <f t="shared" si="79"/>
        <v>10</v>
      </c>
      <c r="J842">
        <f t="shared" si="80"/>
        <v>0</v>
      </c>
      <c r="K842">
        <f t="shared" si="83"/>
        <v>4.2913429896650213</v>
      </c>
      <c r="L842">
        <f t="shared" si="81"/>
        <v>791.16022545659018</v>
      </c>
      <c r="M842">
        <f t="shared" si="84"/>
        <v>1</v>
      </c>
      <c r="N842" t="str">
        <f t="shared" si="82"/>
        <v>TP</v>
      </c>
    </row>
    <row r="843" spans="1:14" x14ac:dyDescent="0.3">
      <c r="A843">
        <v>0</v>
      </c>
      <c r="B843">
        <v>1</v>
      </c>
      <c r="C843">
        <v>-2</v>
      </c>
      <c r="D843">
        <v>1.3</v>
      </c>
      <c r="E843">
        <v>80</v>
      </c>
      <c r="F843">
        <v>-90</v>
      </c>
      <c r="G843">
        <v>0.38419903534316502</v>
      </c>
      <c r="H843">
        <v>0.61580096465683498</v>
      </c>
      <c r="I843">
        <f t="shared" si="79"/>
        <v>80</v>
      </c>
      <c r="J843">
        <f t="shared" si="80"/>
        <v>180</v>
      </c>
      <c r="K843">
        <f t="shared" si="83"/>
        <v>-80.108250810777093</v>
      </c>
      <c r="L843">
        <f t="shared" si="81"/>
        <v>3166.5405998753254</v>
      </c>
      <c r="M843">
        <f t="shared" si="84"/>
        <v>0</v>
      </c>
      <c r="N843" t="str">
        <f t="shared" si="82"/>
        <v>TN</v>
      </c>
    </row>
    <row r="844" spans="1:14" x14ac:dyDescent="0.3">
      <c r="A844">
        <v>1</v>
      </c>
      <c r="B844">
        <v>1</v>
      </c>
      <c r="C844">
        <v>-2</v>
      </c>
      <c r="D844">
        <v>1.4</v>
      </c>
      <c r="E844">
        <v>10</v>
      </c>
      <c r="F844">
        <v>-10</v>
      </c>
      <c r="G844">
        <v>0.60844334427391233</v>
      </c>
      <c r="H844">
        <v>0.39155665572608767</v>
      </c>
      <c r="I844">
        <f t="shared" si="79"/>
        <v>10</v>
      </c>
      <c r="J844">
        <f t="shared" si="80"/>
        <v>20</v>
      </c>
      <c r="K844">
        <f t="shared" si="83"/>
        <v>-1.74669967178263</v>
      </c>
      <c r="L844">
        <f t="shared" si="81"/>
        <v>487.94724266218907</v>
      </c>
      <c r="M844">
        <f t="shared" si="84"/>
        <v>0</v>
      </c>
      <c r="N844" t="str">
        <f t="shared" si="82"/>
        <v>FP</v>
      </c>
    </row>
    <row r="845" spans="1:14" x14ac:dyDescent="0.3">
      <c r="A845">
        <v>1</v>
      </c>
      <c r="B845">
        <v>1</v>
      </c>
      <c r="C845">
        <v>-2</v>
      </c>
      <c r="D845">
        <v>1.3</v>
      </c>
      <c r="E845">
        <v>30</v>
      </c>
      <c r="F845">
        <v>-10</v>
      </c>
      <c r="G845">
        <v>0.38419903534316502</v>
      </c>
      <c r="H845">
        <v>0.61580096465683498</v>
      </c>
      <c r="I845">
        <f t="shared" si="79"/>
        <v>30</v>
      </c>
      <c r="J845">
        <f t="shared" si="80"/>
        <v>20</v>
      </c>
      <c r="K845">
        <f t="shared" si="83"/>
        <v>-0.79004823284174996</v>
      </c>
      <c r="L845">
        <f t="shared" si="81"/>
        <v>531.12638193202429</v>
      </c>
      <c r="M845">
        <f t="shared" si="84"/>
        <v>0</v>
      </c>
      <c r="N845" t="str">
        <f t="shared" si="82"/>
        <v>FP</v>
      </c>
    </row>
    <row r="846" spans="1:14" x14ac:dyDescent="0.3">
      <c r="A846">
        <v>0</v>
      </c>
      <c r="B846">
        <v>1</v>
      </c>
      <c r="C846">
        <v>-2</v>
      </c>
      <c r="D846">
        <v>1.3</v>
      </c>
      <c r="E846">
        <v>90</v>
      </c>
      <c r="F846">
        <v>-90</v>
      </c>
      <c r="G846">
        <v>0.38419903534316502</v>
      </c>
      <c r="H846">
        <v>0.61580096465683498</v>
      </c>
      <c r="I846">
        <f t="shared" si="79"/>
        <v>90</v>
      </c>
      <c r="J846">
        <f t="shared" si="80"/>
        <v>180</v>
      </c>
      <c r="K846">
        <f t="shared" si="83"/>
        <v>-76.266260457345453</v>
      </c>
      <c r="L846">
        <f t="shared" si="81"/>
        <v>2748.9083488148167</v>
      </c>
      <c r="M846">
        <f t="shared" si="84"/>
        <v>0</v>
      </c>
      <c r="N846" t="str">
        <f t="shared" si="82"/>
        <v>TN</v>
      </c>
    </row>
    <row r="847" spans="1:14" x14ac:dyDescent="0.3">
      <c r="A847">
        <v>0</v>
      </c>
      <c r="B847">
        <v>1</v>
      </c>
      <c r="C847">
        <v>-2</v>
      </c>
      <c r="D847">
        <v>1.3</v>
      </c>
      <c r="E847">
        <v>70</v>
      </c>
      <c r="F847">
        <v>-50</v>
      </c>
      <c r="G847">
        <v>0.38419903534316502</v>
      </c>
      <c r="H847">
        <v>0.61580096465683498</v>
      </c>
      <c r="I847">
        <f t="shared" si="79"/>
        <v>70</v>
      </c>
      <c r="J847">
        <f t="shared" si="80"/>
        <v>100</v>
      </c>
      <c r="K847">
        <f t="shared" si="83"/>
        <v>-34.686163991661942</v>
      </c>
      <c r="L847">
        <f t="shared" si="81"/>
        <v>117.7211204051569</v>
      </c>
      <c r="M847">
        <f t="shared" si="84"/>
        <v>0</v>
      </c>
      <c r="N847" t="str">
        <f t="shared" si="82"/>
        <v>TN</v>
      </c>
    </row>
    <row r="848" spans="1:14" x14ac:dyDescent="0.3">
      <c r="A848">
        <v>0</v>
      </c>
      <c r="B848">
        <v>1</v>
      </c>
      <c r="C848">
        <v>-2</v>
      </c>
      <c r="D848">
        <v>1.3</v>
      </c>
      <c r="E848">
        <v>180</v>
      </c>
      <c r="F848">
        <v>-90</v>
      </c>
      <c r="G848">
        <v>0.56330583577691229</v>
      </c>
      <c r="H848">
        <v>0.43669416422308771</v>
      </c>
      <c r="I848">
        <f t="shared" si="79"/>
        <v>180</v>
      </c>
      <c r="J848">
        <f t="shared" si="80"/>
        <v>180</v>
      </c>
      <c r="K848">
        <f t="shared" si="83"/>
        <v>22.790100879688424</v>
      </c>
      <c r="L848">
        <f t="shared" si="81"/>
        <v>2174.0145044788405</v>
      </c>
      <c r="M848">
        <f t="shared" si="84"/>
        <v>1</v>
      </c>
      <c r="N848" t="str">
        <f t="shared" si="82"/>
        <v>FN</v>
      </c>
    </row>
    <row r="849" spans="1:14" x14ac:dyDescent="0.3">
      <c r="A849">
        <v>0</v>
      </c>
      <c r="B849">
        <v>1</v>
      </c>
      <c r="C849">
        <v>-2</v>
      </c>
      <c r="D849">
        <v>1.3</v>
      </c>
      <c r="E849">
        <v>90</v>
      </c>
      <c r="F849">
        <v>-90</v>
      </c>
      <c r="G849">
        <v>0.38419903534316502</v>
      </c>
      <c r="H849">
        <v>0.61580096465683498</v>
      </c>
      <c r="I849">
        <f t="shared" si="79"/>
        <v>90</v>
      </c>
      <c r="J849">
        <f t="shared" si="80"/>
        <v>180</v>
      </c>
      <c r="K849">
        <f t="shared" si="83"/>
        <v>-76.266260457345453</v>
      </c>
      <c r="L849">
        <f t="shared" si="81"/>
        <v>2748.9083488148167</v>
      </c>
      <c r="M849">
        <f t="shared" si="84"/>
        <v>0</v>
      </c>
      <c r="N849" t="str">
        <f t="shared" si="82"/>
        <v>TN</v>
      </c>
    </row>
    <row r="850" spans="1:14" x14ac:dyDescent="0.3">
      <c r="A850">
        <v>0</v>
      </c>
      <c r="B850">
        <v>1</v>
      </c>
      <c r="C850">
        <v>-2</v>
      </c>
      <c r="D850">
        <v>1.3</v>
      </c>
      <c r="E850">
        <v>90</v>
      </c>
      <c r="F850">
        <v>-90</v>
      </c>
      <c r="G850">
        <v>0.38419903534316502</v>
      </c>
      <c r="H850">
        <v>0.61580096465683498</v>
      </c>
      <c r="I850">
        <f t="shared" si="79"/>
        <v>90</v>
      </c>
      <c r="J850">
        <f t="shared" si="80"/>
        <v>180</v>
      </c>
      <c r="K850">
        <f t="shared" si="83"/>
        <v>-76.266260457345453</v>
      </c>
      <c r="L850">
        <f t="shared" si="81"/>
        <v>2748.9083488148167</v>
      </c>
      <c r="M850">
        <f t="shared" si="84"/>
        <v>0</v>
      </c>
      <c r="N850" t="str">
        <f t="shared" si="82"/>
        <v>TN</v>
      </c>
    </row>
    <row r="851" spans="1:14" x14ac:dyDescent="0.3">
      <c r="A851">
        <v>1</v>
      </c>
      <c r="B851">
        <v>1</v>
      </c>
      <c r="C851">
        <v>-2</v>
      </c>
      <c r="D851">
        <v>2.2999999999999998</v>
      </c>
      <c r="E851">
        <v>100</v>
      </c>
      <c r="F851">
        <v>-90</v>
      </c>
      <c r="G851">
        <v>0.38419903534316502</v>
      </c>
      <c r="H851">
        <v>0.61580096465683498</v>
      </c>
      <c r="I851">
        <f t="shared" si="79"/>
        <v>100</v>
      </c>
      <c r="J851">
        <f t="shared" si="80"/>
        <v>180</v>
      </c>
      <c r="K851">
        <f t="shared" si="83"/>
        <v>-72.424270103913798</v>
      </c>
      <c r="L851">
        <f t="shared" si="81"/>
        <v>2360.7978775060301</v>
      </c>
      <c r="M851">
        <f t="shared" si="84"/>
        <v>0</v>
      </c>
      <c r="N851" t="str">
        <f t="shared" si="82"/>
        <v>FP</v>
      </c>
    </row>
    <row r="852" spans="1:14" x14ac:dyDescent="0.3">
      <c r="A852">
        <v>0</v>
      </c>
      <c r="B852">
        <v>1</v>
      </c>
      <c r="C852">
        <v>-2</v>
      </c>
      <c r="D852">
        <v>2.2999999999999998</v>
      </c>
      <c r="E852">
        <v>40</v>
      </c>
      <c r="F852">
        <v>-50</v>
      </c>
      <c r="G852">
        <v>0.38419903534316502</v>
      </c>
      <c r="H852">
        <v>0.61580096465683498</v>
      </c>
      <c r="I852">
        <f t="shared" si="79"/>
        <v>40</v>
      </c>
      <c r="J852">
        <f t="shared" si="80"/>
        <v>100</v>
      </c>
      <c r="K852">
        <f t="shared" si="83"/>
        <v>-46.212135051956892</v>
      </c>
      <c r="L852">
        <f t="shared" si="81"/>
        <v>500.68123574637633</v>
      </c>
      <c r="M852">
        <f t="shared" si="84"/>
        <v>0</v>
      </c>
      <c r="N852" t="str">
        <f t="shared" si="82"/>
        <v>TN</v>
      </c>
    </row>
    <row r="853" spans="1:14" x14ac:dyDescent="0.3">
      <c r="A853">
        <v>0</v>
      </c>
      <c r="B853">
        <v>1</v>
      </c>
      <c r="C853">
        <v>-2</v>
      </c>
      <c r="D853">
        <v>2.2999999999999998</v>
      </c>
      <c r="E853">
        <v>0</v>
      </c>
      <c r="F853">
        <v>-10</v>
      </c>
      <c r="G853">
        <v>0.38419903534316502</v>
      </c>
      <c r="H853">
        <v>0.61580096465683498</v>
      </c>
      <c r="I853">
        <f t="shared" si="79"/>
        <v>0</v>
      </c>
      <c r="J853">
        <f t="shared" si="80"/>
        <v>20</v>
      </c>
      <c r="K853">
        <f t="shared" si="83"/>
        <v>-12.3160192931367</v>
      </c>
      <c r="L853">
        <f t="shared" si="81"/>
        <v>132.71519868810543</v>
      </c>
      <c r="M853">
        <f t="shared" si="84"/>
        <v>0</v>
      </c>
      <c r="N853" t="str">
        <f t="shared" si="82"/>
        <v>TN</v>
      </c>
    </row>
    <row r="854" spans="1:14" x14ac:dyDescent="0.3">
      <c r="A854">
        <v>0</v>
      </c>
      <c r="B854">
        <v>1</v>
      </c>
      <c r="C854">
        <v>-2</v>
      </c>
      <c r="D854">
        <v>2.2999999999999998</v>
      </c>
      <c r="E854">
        <v>60</v>
      </c>
      <c r="F854">
        <v>-50</v>
      </c>
      <c r="G854">
        <v>0.38419903534316502</v>
      </c>
      <c r="H854">
        <v>0.61580096465683498</v>
      </c>
      <c r="I854">
        <f t="shared" si="79"/>
        <v>60</v>
      </c>
      <c r="J854">
        <f t="shared" si="80"/>
        <v>100</v>
      </c>
      <c r="K854">
        <f t="shared" si="83"/>
        <v>-38.528154345093597</v>
      </c>
      <c r="L854">
        <f t="shared" si="81"/>
        <v>215.8527124338398</v>
      </c>
      <c r="M854">
        <f t="shared" si="84"/>
        <v>0</v>
      </c>
      <c r="N854" t="str">
        <f t="shared" si="82"/>
        <v>TN</v>
      </c>
    </row>
    <row r="855" spans="1:14" x14ac:dyDescent="0.3">
      <c r="A855">
        <v>0</v>
      </c>
      <c r="B855">
        <v>1</v>
      </c>
      <c r="C855">
        <v>-2</v>
      </c>
      <c r="D855">
        <v>2.2999999999999998</v>
      </c>
      <c r="E855">
        <v>40</v>
      </c>
      <c r="F855">
        <v>-50</v>
      </c>
      <c r="G855">
        <v>0.60844334427391233</v>
      </c>
      <c r="H855">
        <v>0.39155665572608767</v>
      </c>
      <c r="I855">
        <f t="shared" si="79"/>
        <v>40</v>
      </c>
      <c r="J855">
        <f t="shared" si="80"/>
        <v>100</v>
      </c>
      <c r="K855">
        <f t="shared" si="83"/>
        <v>-14.817931801652275</v>
      </c>
      <c r="L855">
        <f t="shared" si="81"/>
        <v>81.329658522966085</v>
      </c>
      <c r="M855">
        <f t="shared" si="84"/>
        <v>0</v>
      </c>
      <c r="N855" t="str">
        <f t="shared" si="82"/>
        <v>TN</v>
      </c>
    </row>
    <row r="856" spans="1:14" x14ac:dyDescent="0.3">
      <c r="A856">
        <v>0</v>
      </c>
      <c r="B856">
        <v>1</v>
      </c>
      <c r="C856">
        <v>-2</v>
      </c>
      <c r="D856">
        <v>2.2999999999999998</v>
      </c>
      <c r="E856">
        <v>50</v>
      </c>
      <c r="F856">
        <v>-50</v>
      </c>
      <c r="G856">
        <v>0.60844334427391233</v>
      </c>
      <c r="H856">
        <v>0.39155665572608767</v>
      </c>
      <c r="I856">
        <f t="shared" si="79"/>
        <v>50</v>
      </c>
      <c r="J856">
        <f t="shared" si="80"/>
        <v>100</v>
      </c>
      <c r="K856">
        <f t="shared" si="83"/>
        <v>-8.7334983589131525</v>
      </c>
      <c r="L856">
        <f t="shared" si="81"/>
        <v>228.09242955235541</v>
      </c>
      <c r="M856">
        <f t="shared" si="84"/>
        <v>0</v>
      </c>
      <c r="N856" t="str">
        <f t="shared" si="82"/>
        <v>TN</v>
      </c>
    </row>
    <row r="857" spans="1:14" x14ac:dyDescent="0.3">
      <c r="A857">
        <v>0</v>
      </c>
      <c r="B857">
        <v>1</v>
      </c>
      <c r="C857">
        <v>-2</v>
      </c>
      <c r="D857">
        <v>2.2999999999999998</v>
      </c>
      <c r="E857">
        <v>90</v>
      </c>
      <c r="F857">
        <v>-90</v>
      </c>
      <c r="G857">
        <v>0.60844334427391233</v>
      </c>
      <c r="H857">
        <v>0.39155665572608767</v>
      </c>
      <c r="I857">
        <f t="shared" si="79"/>
        <v>90</v>
      </c>
      <c r="J857">
        <f t="shared" si="80"/>
        <v>180</v>
      </c>
      <c r="K857">
        <f t="shared" si="83"/>
        <v>-15.720297046043662</v>
      </c>
      <c r="L857">
        <f t="shared" si="81"/>
        <v>65.868328231499561</v>
      </c>
      <c r="M857">
        <f t="shared" si="84"/>
        <v>0</v>
      </c>
      <c r="N857" t="str">
        <f t="shared" si="82"/>
        <v>TN</v>
      </c>
    </row>
    <row r="858" spans="1:14" x14ac:dyDescent="0.3">
      <c r="A858">
        <v>0</v>
      </c>
      <c r="B858">
        <v>1</v>
      </c>
      <c r="C858">
        <v>-2</v>
      </c>
      <c r="D858">
        <v>2.2999999999999998</v>
      </c>
      <c r="E858">
        <v>50</v>
      </c>
      <c r="F858">
        <v>-50</v>
      </c>
      <c r="G858">
        <v>0.38419903534316502</v>
      </c>
      <c r="H858">
        <v>0.61580096465683498</v>
      </c>
      <c r="I858">
        <f t="shared" si="79"/>
        <v>50</v>
      </c>
      <c r="J858">
        <f t="shared" si="80"/>
        <v>100</v>
      </c>
      <c r="K858">
        <f t="shared" si="83"/>
        <v>-42.370144698525245</v>
      </c>
      <c r="L858">
        <f t="shared" si="81"/>
        <v>343.50608421424624</v>
      </c>
      <c r="M858">
        <f t="shared" si="84"/>
        <v>0</v>
      </c>
      <c r="N858" t="str">
        <f t="shared" si="82"/>
        <v>TN</v>
      </c>
    </row>
    <row r="859" spans="1:14" x14ac:dyDescent="0.3">
      <c r="A859">
        <v>0</v>
      </c>
      <c r="B859">
        <v>1</v>
      </c>
      <c r="C859">
        <v>-2</v>
      </c>
      <c r="D859">
        <v>2.2999999999999998</v>
      </c>
      <c r="E859">
        <v>80</v>
      </c>
      <c r="F859">
        <v>-90</v>
      </c>
      <c r="G859">
        <v>0.60844334427391233</v>
      </c>
      <c r="H859">
        <v>0.39155665572608767</v>
      </c>
      <c r="I859">
        <f t="shared" si="79"/>
        <v>80</v>
      </c>
      <c r="J859">
        <f t="shared" si="80"/>
        <v>180</v>
      </c>
      <c r="K859">
        <f t="shared" si="83"/>
        <v>-21.804730488782788</v>
      </c>
      <c r="L859">
        <f t="shared" si="81"/>
        <v>4.1269803814355619</v>
      </c>
      <c r="M859">
        <f t="shared" si="84"/>
        <v>0</v>
      </c>
      <c r="N859" t="str">
        <f t="shared" si="82"/>
        <v>TN</v>
      </c>
    </row>
    <row r="860" spans="1:14" x14ac:dyDescent="0.3">
      <c r="A860">
        <v>1</v>
      </c>
      <c r="B860">
        <v>1</v>
      </c>
      <c r="C860">
        <v>-2</v>
      </c>
      <c r="D860">
        <v>2.5</v>
      </c>
      <c r="E860">
        <v>20</v>
      </c>
      <c r="F860">
        <v>-10</v>
      </c>
      <c r="G860">
        <v>0.38419903534316502</v>
      </c>
      <c r="H860">
        <v>0.61580096465683498</v>
      </c>
      <c r="I860">
        <f t="shared" si="79"/>
        <v>20</v>
      </c>
      <c r="J860">
        <f t="shared" si="80"/>
        <v>20</v>
      </c>
      <c r="K860">
        <f t="shared" si="83"/>
        <v>-4.6320385862733993</v>
      </c>
      <c r="L860">
        <f t="shared" si="81"/>
        <v>368.80087443232759</v>
      </c>
      <c r="M860">
        <f t="shared" si="84"/>
        <v>0</v>
      </c>
      <c r="N860" t="str">
        <f t="shared" si="82"/>
        <v>FP</v>
      </c>
    </row>
    <row r="861" spans="1:14" x14ac:dyDescent="0.3">
      <c r="A861">
        <v>0</v>
      </c>
      <c r="B861">
        <v>1</v>
      </c>
      <c r="C861">
        <v>-2</v>
      </c>
      <c r="D861">
        <v>2.5</v>
      </c>
      <c r="E861">
        <v>40</v>
      </c>
      <c r="F861">
        <v>-50</v>
      </c>
      <c r="G861">
        <v>0.38419903534316502</v>
      </c>
      <c r="H861">
        <v>0.61580096465683498</v>
      </c>
      <c r="I861">
        <f t="shared" si="79"/>
        <v>40</v>
      </c>
      <c r="J861">
        <f t="shared" si="80"/>
        <v>100</v>
      </c>
      <c r="K861">
        <f t="shared" si="83"/>
        <v>-46.212135051956892</v>
      </c>
      <c r="L861">
        <f t="shared" si="81"/>
        <v>500.68123574637633</v>
      </c>
      <c r="M861">
        <f t="shared" si="84"/>
        <v>0</v>
      </c>
      <c r="N861" t="str">
        <f t="shared" si="82"/>
        <v>TN</v>
      </c>
    </row>
    <row r="862" spans="1:14" x14ac:dyDescent="0.3">
      <c r="A862">
        <v>0</v>
      </c>
      <c r="B862">
        <v>1</v>
      </c>
      <c r="C862">
        <v>-2</v>
      </c>
      <c r="D862">
        <v>2.5</v>
      </c>
      <c r="E862">
        <v>100</v>
      </c>
      <c r="F862">
        <v>-90</v>
      </c>
      <c r="G862">
        <v>0.60844334427391233</v>
      </c>
      <c r="H862">
        <v>0.39155665572608767</v>
      </c>
      <c r="I862">
        <f t="shared" si="79"/>
        <v>100</v>
      </c>
      <c r="J862">
        <f t="shared" si="80"/>
        <v>180</v>
      </c>
      <c r="K862">
        <f t="shared" si="83"/>
        <v>-9.6358636033045428</v>
      </c>
      <c r="L862">
        <f t="shared" si="81"/>
        <v>201.65033671980794</v>
      </c>
      <c r="M862">
        <f t="shared" si="84"/>
        <v>0</v>
      </c>
      <c r="N862" t="str">
        <f t="shared" si="82"/>
        <v>TN</v>
      </c>
    </row>
    <row r="863" spans="1:14" x14ac:dyDescent="0.3">
      <c r="A863">
        <v>1</v>
      </c>
      <c r="B863">
        <v>1</v>
      </c>
      <c r="C863">
        <v>-2</v>
      </c>
      <c r="D863">
        <v>2</v>
      </c>
      <c r="E863">
        <v>70</v>
      </c>
      <c r="F863">
        <v>-50</v>
      </c>
      <c r="G863">
        <v>0.60844334427391233</v>
      </c>
      <c r="H863">
        <v>0.39155665572608767</v>
      </c>
      <c r="I863">
        <f t="shared" si="79"/>
        <v>70</v>
      </c>
      <c r="J863">
        <f t="shared" si="80"/>
        <v>100</v>
      </c>
      <c r="K863">
        <f t="shared" si="83"/>
        <v>3.4353685265650924</v>
      </c>
      <c r="L863">
        <f t="shared" si="81"/>
        <v>743.73995352586758</v>
      </c>
      <c r="M863">
        <f t="shared" si="84"/>
        <v>1</v>
      </c>
      <c r="N863" t="str">
        <f t="shared" si="82"/>
        <v>TP</v>
      </c>
    </row>
    <row r="864" spans="1:14" x14ac:dyDescent="0.3">
      <c r="A864">
        <v>1</v>
      </c>
      <c r="B864">
        <v>1</v>
      </c>
      <c r="C864">
        <v>-2</v>
      </c>
      <c r="D864">
        <v>3.8</v>
      </c>
      <c r="E864">
        <v>180</v>
      </c>
      <c r="F864">
        <v>-90</v>
      </c>
      <c r="G864">
        <v>0.38419903534316502</v>
      </c>
      <c r="H864">
        <v>0.61580096465683498</v>
      </c>
      <c r="I864">
        <f t="shared" si="79"/>
        <v>180</v>
      </c>
      <c r="J864">
        <f t="shared" si="80"/>
        <v>180</v>
      </c>
      <c r="K864">
        <f t="shared" si="83"/>
        <v>-41.688347276460604</v>
      </c>
      <c r="L864">
        <f t="shared" si="81"/>
        <v>318.6981780977959</v>
      </c>
      <c r="M864">
        <f t="shared" si="84"/>
        <v>0</v>
      </c>
      <c r="N864" t="str">
        <f t="shared" si="82"/>
        <v>FP</v>
      </c>
    </row>
    <row r="865" spans="1:14" x14ac:dyDescent="0.3">
      <c r="A865">
        <v>0</v>
      </c>
      <c r="B865">
        <v>1</v>
      </c>
      <c r="C865">
        <v>-2</v>
      </c>
      <c r="D865">
        <v>3.8</v>
      </c>
      <c r="E865">
        <v>50</v>
      </c>
      <c r="F865">
        <v>-50</v>
      </c>
      <c r="G865">
        <v>0.60844334427391233</v>
      </c>
      <c r="H865">
        <v>0.39155665572608767</v>
      </c>
      <c r="I865">
        <f t="shared" si="79"/>
        <v>50</v>
      </c>
      <c r="J865">
        <f t="shared" si="80"/>
        <v>100</v>
      </c>
      <c r="K865">
        <f t="shared" si="83"/>
        <v>-8.7334983589131525</v>
      </c>
      <c r="L865">
        <f t="shared" si="81"/>
        <v>228.09242955235541</v>
      </c>
      <c r="M865">
        <f t="shared" si="84"/>
        <v>0</v>
      </c>
      <c r="N865" t="str">
        <f t="shared" si="82"/>
        <v>TN</v>
      </c>
    </row>
    <row r="866" spans="1:14" x14ac:dyDescent="0.3">
      <c r="A866">
        <v>0</v>
      </c>
      <c r="B866">
        <v>1</v>
      </c>
      <c r="C866">
        <v>-2</v>
      </c>
      <c r="D866">
        <v>3.8</v>
      </c>
      <c r="E866">
        <v>80</v>
      </c>
      <c r="F866">
        <v>-90</v>
      </c>
      <c r="G866">
        <v>0.38419903534316502</v>
      </c>
      <c r="H866">
        <v>0.61580096465683498</v>
      </c>
      <c r="I866">
        <f t="shared" si="79"/>
        <v>80</v>
      </c>
      <c r="J866">
        <f t="shared" si="80"/>
        <v>180</v>
      </c>
      <c r="K866">
        <f t="shared" si="83"/>
        <v>-80.108250810777093</v>
      </c>
      <c r="L866">
        <f t="shared" si="81"/>
        <v>3166.5405998753254</v>
      </c>
      <c r="M866">
        <f t="shared" si="84"/>
        <v>0</v>
      </c>
      <c r="N866" t="str">
        <f t="shared" si="82"/>
        <v>TN</v>
      </c>
    </row>
    <row r="867" spans="1:14" x14ac:dyDescent="0.3">
      <c r="A867">
        <v>0</v>
      </c>
      <c r="B867">
        <v>1</v>
      </c>
      <c r="C867">
        <v>-2</v>
      </c>
      <c r="D867">
        <v>3.8</v>
      </c>
      <c r="E867">
        <v>40</v>
      </c>
      <c r="F867">
        <v>-50</v>
      </c>
      <c r="G867">
        <v>0.60844334427391233</v>
      </c>
      <c r="H867">
        <v>0.39155665572608767</v>
      </c>
      <c r="I867">
        <f t="shared" si="79"/>
        <v>40</v>
      </c>
      <c r="J867">
        <f t="shared" si="80"/>
        <v>100</v>
      </c>
      <c r="K867">
        <f t="shared" si="83"/>
        <v>-14.817931801652275</v>
      </c>
      <c r="L867">
        <f t="shared" si="81"/>
        <v>81.329658522966085</v>
      </c>
      <c r="M867">
        <f t="shared" si="84"/>
        <v>0</v>
      </c>
      <c r="N867" t="str">
        <f t="shared" si="82"/>
        <v>TN</v>
      </c>
    </row>
    <row r="868" spans="1:14" x14ac:dyDescent="0.3">
      <c r="A868">
        <v>0</v>
      </c>
      <c r="B868">
        <v>1</v>
      </c>
      <c r="C868">
        <v>-2</v>
      </c>
      <c r="D868">
        <v>3.8</v>
      </c>
      <c r="E868">
        <v>0</v>
      </c>
      <c r="F868">
        <v>-10</v>
      </c>
      <c r="G868">
        <v>0.38419903534316502</v>
      </c>
      <c r="H868">
        <v>0.61580096465683498</v>
      </c>
      <c r="I868">
        <f t="shared" si="79"/>
        <v>0</v>
      </c>
      <c r="J868">
        <f t="shared" si="80"/>
        <v>20</v>
      </c>
      <c r="K868">
        <f t="shared" si="83"/>
        <v>-12.3160192931367</v>
      </c>
      <c r="L868">
        <f t="shared" si="81"/>
        <v>132.71519868810543</v>
      </c>
      <c r="M868">
        <f t="shared" si="84"/>
        <v>0</v>
      </c>
      <c r="N868" t="str">
        <f t="shared" si="82"/>
        <v>TN</v>
      </c>
    </row>
    <row r="869" spans="1:14" x14ac:dyDescent="0.3">
      <c r="A869">
        <v>1</v>
      </c>
      <c r="B869">
        <v>1</v>
      </c>
      <c r="C869">
        <v>-2</v>
      </c>
      <c r="D869">
        <v>2.9</v>
      </c>
      <c r="E869">
        <v>180</v>
      </c>
      <c r="F869">
        <v>-90</v>
      </c>
      <c r="G869">
        <v>0.56330583577691229</v>
      </c>
      <c r="H869">
        <v>0.43669416422308771</v>
      </c>
      <c r="I869">
        <f t="shared" si="79"/>
        <v>180</v>
      </c>
      <c r="J869">
        <f t="shared" si="80"/>
        <v>180</v>
      </c>
      <c r="K869">
        <f t="shared" si="83"/>
        <v>22.790100879688424</v>
      </c>
      <c r="L869">
        <f t="shared" si="81"/>
        <v>2174.0145044788405</v>
      </c>
      <c r="M869">
        <f t="shared" si="84"/>
        <v>1</v>
      </c>
      <c r="N869" t="str">
        <f t="shared" si="82"/>
        <v>TP</v>
      </c>
    </row>
    <row r="870" spans="1:14" x14ac:dyDescent="0.3">
      <c r="A870">
        <v>1</v>
      </c>
      <c r="B870">
        <v>1</v>
      </c>
      <c r="C870">
        <v>-2</v>
      </c>
      <c r="D870">
        <v>3</v>
      </c>
      <c r="E870">
        <v>10</v>
      </c>
      <c r="F870">
        <v>-10</v>
      </c>
      <c r="G870">
        <v>0.60844334427391233</v>
      </c>
      <c r="H870">
        <v>0.39155665572608767</v>
      </c>
      <c r="I870">
        <f t="shared" si="79"/>
        <v>10</v>
      </c>
      <c r="J870">
        <f t="shared" si="80"/>
        <v>20</v>
      </c>
      <c r="K870">
        <f t="shared" si="83"/>
        <v>-1.74669967178263</v>
      </c>
      <c r="L870">
        <f t="shared" si="81"/>
        <v>487.94724266218907</v>
      </c>
      <c r="M870">
        <f t="shared" si="84"/>
        <v>0</v>
      </c>
      <c r="N870" t="str">
        <f t="shared" si="82"/>
        <v>FP</v>
      </c>
    </row>
    <row r="871" spans="1:14" x14ac:dyDescent="0.3">
      <c r="A871">
        <v>0</v>
      </c>
      <c r="B871">
        <v>1</v>
      </c>
      <c r="C871">
        <v>-2</v>
      </c>
      <c r="D871">
        <v>1</v>
      </c>
      <c r="E871">
        <v>100</v>
      </c>
      <c r="F871">
        <v>-90</v>
      </c>
      <c r="G871">
        <v>0.60844334427391233</v>
      </c>
      <c r="H871">
        <v>0.39155665572608767</v>
      </c>
      <c r="I871">
        <f t="shared" si="79"/>
        <v>100</v>
      </c>
      <c r="J871">
        <f t="shared" si="80"/>
        <v>180</v>
      </c>
      <c r="K871">
        <f t="shared" si="83"/>
        <v>-9.6358636033045428</v>
      </c>
      <c r="L871">
        <f t="shared" si="81"/>
        <v>201.65033671980794</v>
      </c>
      <c r="M871">
        <f t="shared" si="84"/>
        <v>0</v>
      </c>
      <c r="N871" t="str">
        <f t="shared" si="82"/>
        <v>TN</v>
      </c>
    </row>
    <row r="872" spans="1:14" x14ac:dyDescent="0.3">
      <c r="A872">
        <v>0</v>
      </c>
      <c r="B872">
        <v>1</v>
      </c>
      <c r="C872">
        <v>-2</v>
      </c>
      <c r="D872">
        <v>1</v>
      </c>
      <c r="E872">
        <v>0</v>
      </c>
      <c r="F872">
        <v>-10</v>
      </c>
      <c r="G872">
        <v>0.38419903534316502</v>
      </c>
      <c r="H872">
        <v>0.61580096465683498</v>
      </c>
      <c r="I872">
        <f t="shared" si="79"/>
        <v>0</v>
      </c>
      <c r="J872">
        <f t="shared" si="80"/>
        <v>20</v>
      </c>
      <c r="K872">
        <f t="shared" si="83"/>
        <v>-12.3160192931367</v>
      </c>
      <c r="L872">
        <f t="shared" si="81"/>
        <v>132.71519868810543</v>
      </c>
      <c r="M872">
        <f t="shared" si="84"/>
        <v>0</v>
      </c>
      <c r="N872" t="str">
        <f t="shared" si="82"/>
        <v>TN</v>
      </c>
    </row>
    <row r="873" spans="1:14" x14ac:dyDescent="0.3">
      <c r="A873">
        <v>0</v>
      </c>
      <c r="B873">
        <v>1</v>
      </c>
      <c r="C873">
        <v>-2</v>
      </c>
      <c r="D873">
        <v>1</v>
      </c>
      <c r="E873">
        <v>80</v>
      </c>
      <c r="F873">
        <v>-90</v>
      </c>
      <c r="G873">
        <v>0.38419903534316502</v>
      </c>
      <c r="H873">
        <v>0.61580096465683498</v>
      </c>
      <c r="I873">
        <f t="shared" si="79"/>
        <v>80</v>
      </c>
      <c r="J873">
        <f t="shared" si="80"/>
        <v>180</v>
      </c>
      <c r="K873">
        <f t="shared" si="83"/>
        <v>-80.108250810777093</v>
      </c>
      <c r="L873">
        <f t="shared" si="81"/>
        <v>3166.5405998753254</v>
      </c>
      <c r="M873">
        <f t="shared" si="84"/>
        <v>0</v>
      </c>
      <c r="N873" t="str">
        <f t="shared" si="82"/>
        <v>TN</v>
      </c>
    </row>
    <row r="874" spans="1:14" x14ac:dyDescent="0.3">
      <c r="A874">
        <v>0</v>
      </c>
      <c r="B874">
        <v>1</v>
      </c>
      <c r="C874">
        <v>-2</v>
      </c>
      <c r="D874">
        <v>1</v>
      </c>
      <c r="E874">
        <v>60</v>
      </c>
      <c r="F874">
        <v>-50</v>
      </c>
      <c r="G874">
        <v>0.38419903534316502</v>
      </c>
      <c r="H874">
        <v>0.61580096465683498</v>
      </c>
      <c r="I874">
        <f t="shared" si="79"/>
        <v>60</v>
      </c>
      <c r="J874">
        <f t="shared" si="80"/>
        <v>100</v>
      </c>
      <c r="K874">
        <f t="shared" si="83"/>
        <v>-38.528154345093597</v>
      </c>
      <c r="L874">
        <f t="shared" si="81"/>
        <v>215.8527124338398</v>
      </c>
      <c r="M874">
        <f t="shared" si="84"/>
        <v>0</v>
      </c>
      <c r="N874" t="str">
        <f t="shared" si="82"/>
        <v>TN</v>
      </c>
    </row>
    <row r="875" spans="1:14" x14ac:dyDescent="0.3">
      <c r="A875">
        <v>1</v>
      </c>
      <c r="B875">
        <v>1</v>
      </c>
      <c r="C875">
        <v>-2</v>
      </c>
      <c r="D875">
        <v>1.5</v>
      </c>
      <c r="E875">
        <v>100</v>
      </c>
      <c r="F875">
        <v>-90</v>
      </c>
      <c r="G875">
        <v>0.60844334427391233</v>
      </c>
      <c r="H875">
        <v>0.39155665572608767</v>
      </c>
      <c r="I875">
        <f t="shared" si="79"/>
        <v>100</v>
      </c>
      <c r="J875">
        <f t="shared" si="80"/>
        <v>180</v>
      </c>
      <c r="K875">
        <f t="shared" si="83"/>
        <v>-9.6358636033045428</v>
      </c>
      <c r="L875">
        <f t="shared" si="81"/>
        <v>201.65033671980794</v>
      </c>
      <c r="M875">
        <f t="shared" si="84"/>
        <v>0</v>
      </c>
      <c r="N875" t="str">
        <f t="shared" si="82"/>
        <v>FP</v>
      </c>
    </row>
    <row r="876" spans="1:14" x14ac:dyDescent="0.3">
      <c r="A876">
        <v>0</v>
      </c>
      <c r="B876">
        <v>1</v>
      </c>
      <c r="C876">
        <v>-2</v>
      </c>
      <c r="D876">
        <v>1.5</v>
      </c>
      <c r="E876">
        <v>0</v>
      </c>
      <c r="F876">
        <v>-10</v>
      </c>
      <c r="G876">
        <v>0.38419903534316502</v>
      </c>
      <c r="H876">
        <v>0.61580096465683498</v>
      </c>
      <c r="I876">
        <f t="shared" si="79"/>
        <v>0</v>
      </c>
      <c r="J876">
        <f t="shared" si="80"/>
        <v>20</v>
      </c>
      <c r="K876">
        <f t="shared" si="83"/>
        <v>-12.3160192931367</v>
      </c>
      <c r="L876">
        <f t="shared" si="81"/>
        <v>132.71519868810543</v>
      </c>
      <c r="M876">
        <f t="shared" si="84"/>
        <v>0</v>
      </c>
      <c r="N876" t="str">
        <f t="shared" si="82"/>
        <v>TN</v>
      </c>
    </row>
    <row r="877" spans="1:14" x14ac:dyDescent="0.3">
      <c r="A877">
        <v>0</v>
      </c>
      <c r="B877">
        <v>1</v>
      </c>
      <c r="C877">
        <v>-2</v>
      </c>
      <c r="D877">
        <v>1.5</v>
      </c>
      <c r="E877">
        <v>90</v>
      </c>
      <c r="F877">
        <v>-90</v>
      </c>
      <c r="G877">
        <v>0.38419903534316502</v>
      </c>
      <c r="H877">
        <v>0.61580096465683498</v>
      </c>
      <c r="I877">
        <f t="shared" si="79"/>
        <v>90</v>
      </c>
      <c r="J877">
        <f t="shared" si="80"/>
        <v>180</v>
      </c>
      <c r="K877">
        <f t="shared" si="83"/>
        <v>-76.266260457345453</v>
      </c>
      <c r="L877">
        <f t="shared" si="81"/>
        <v>2748.9083488148167</v>
      </c>
      <c r="M877">
        <f t="shared" si="84"/>
        <v>0</v>
      </c>
      <c r="N877" t="str">
        <f t="shared" si="82"/>
        <v>TN</v>
      </c>
    </row>
    <row r="878" spans="1:14" x14ac:dyDescent="0.3">
      <c r="A878">
        <v>0</v>
      </c>
      <c r="B878">
        <v>1</v>
      </c>
      <c r="C878">
        <v>-2</v>
      </c>
      <c r="D878">
        <v>1.5</v>
      </c>
      <c r="E878">
        <v>0</v>
      </c>
      <c r="F878">
        <v>-10</v>
      </c>
      <c r="G878">
        <v>0.38419903534316502</v>
      </c>
      <c r="H878">
        <v>0.61580096465683498</v>
      </c>
      <c r="I878">
        <f t="shared" si="79"/>
        <v>0</v>
      </c>
      <c r="J878">
        <f t="shared" si="80"/>
        <v>20</v>
      </c>
      <c r="K878">
        <f t="shared" si="83"/>
        <v>-12.3160192931367</v>
      </c>
      <c r="L878">
        <f t="shared" si="81"/>
        <v>132.71519868810543</v>
      </c>
      <c r="M878">
        <f t="shared" si="84"/>
        <v>0</v>
      </c>
      <c r="N878" t="str">
        <f t="shared" si="82"/>
        <v>TN</v>
      </c>
    </row>
    <row r="879" spans="1:14" x14ac:dyDescent="0.3">
      <c r="A879">
        <v>1</v>
      </c>
      <c r="B879">
        <v>1</v>
      </c>
      <c r="C879">
        <v>-2</v>
      </c>
      <c r="D879">
        <v>1.6</v>
      </c>
      <c r="E879">
        <v>20</v>
      </c>
      <c r="F879">
        <v>-10</v>
      </c>
      <c r="G879">
        <v>0.38419903534316502</v>
      </c>
      <c r="H879">
        <v>0.61580096465683498</v>
      </c>
      <c r="I879">
        <f t="shared" si="79"/>
        <v>20</v>
      </c>
      <c r="J879">
        <f t="shared" si="80"/>
        <v>20</v>
      </c>
      <c r="K879">
        <f t="shared" si="83"/>
        <v>-4.6320385862733993</v>
      </c>
      <c r="L879">
        <f t="shared" si="81"/>
        <v>368.80087443232759</v>
      </c>
      <c r="M879">
        <f t="shared" si="84"/>
        <v>0</v>
      </c>
      <c r="N879" t="str">
        <f t="shared" si="82"/>
        <v>FP</v>
      </c>
    </row>
    <row r="880" spans="1:14" x14ac:dyDescent="0.3">
      <c r="A880">
        <v>0</v>
      </c>
      <c r="B880">
        <v>1</v>
      </c>
      <c r="C880">
        <v>-2</v>
      </c>
      <c r="D880">
        <v>1.6</v>
      </c>
      <c r="E880">
        <v>40</v>
      </c>
      <c r="F880">
        <v>-50</v>
      </c>
      <c r="G880">
        <v>0.60844334427391233</v>
      </c>
      <c r="H880">
        <v>0.39155665572608767</v>
      </c>
      <c r="I880">
        <f t="shared" si="79"/>
        <v>40</v>
      </c>
      <c r="J880">
        <f t="shared" si="80"/>
        <v>100</v>
      </c>
      <c r="K880">
        <f t="shared" si="83"/>
        <v>-14.817931801652275</v>
      </c>
      <c r="L880">
        <f t="shared" si="81"/>
        <v>81.329658522966085</v>
      </c>
      <c r="M880">
        <f t="shared" si="84"/>
        <v>0</v>
      </c>
      <c r="N880" t="str">
        <f t="shared" si="82"/>
        <v>TN</v>
      </c>
    </row>
    <row r="881" spans="1:14" x14ac:dyDescent="0.3">
      <c r="A881">
        <v>1</v>
      </c>
      <c r="B881">
        <v>1</v>
      </c>
      <c r="C881">
        <v>-2</v>
      </c>
      <c r="D881">
        <v>1.6</v>
      </c>
      <c r="E881">
        <v>10</v>
      </c>
      <c r="F881">
        <v>0</v>
      </c>
      <c r="G881">
        <v>0.38419903534316502</v>
      </c>
      <c r="H881">
        <v>0.61580096465683498</v>
      </c>
      <c r="I881">
        <f t="shared" si="79"/>
        <v>10</v>
      </c>
      <c r="J881">
        <f t="shared" si="80"/>
        <v>0</v>
      </c>
      <c r="K881">
        <f t="shared" si="83"/>
        <v>3.8419903534316502</v>
      </c>
      <c r="L881">
        <f t="shared" si="81"/>
        <v>766.08374728674301</v>
      </c>
      <c r="M881">
        <f t="shared" si="84"/>
        <v>1</v>
      </c>
      <c r="N881" t="str">
        <f t="shared" si="82"/>
        <v>TP</v>
      </c>
    </row>
    <row r="882" spans="1:14" x14ac:dyDescent="0.3">
      <c r="A882">
        <v>1</v>
      </c>
      <c r="B882">
        <v>1</v>
      </c>
      <c r="C882">
        <v>-2</v>
      </c>
      <c r="D882">
        <v>1.85</v>
      </c>
      <c r="E882">
        <v>50</v>
      </c>
      <c r="F882">
        <v>-50</v>
      </c>
      <c r="G882">
        <v>0.60844334427391233</v>
      </c>
      <c r="H882">
        <v>0.39155665572608767</v>
      </c>
      <c r="I882">
        <f t="shared" si="79"/>
        <v>50</v>
      </c>
      <c r="J882">
        <f t="shared" si="80"/>
        <v>100</v>
      </c>
      <c r="K882">
        <f t="shared" si="83"/>
        <v>-8.7334983589131525</v>
      </c>
      <c r="L882">
        <f t="shared" si="81"/>
        <v>228.09242955235541</v>
      </c>
      <c r="M882">
        <f t="shared" si="84"/>
        <v>0</v>
      </c>
      <c r="N882" t="str">
        <f t="shared" si="82"/>
        <v>FP</v>
      </c>
    </row>
    <row r="883" spans="1:14" x14ac:dyDescent="0.3">
      <c r="A883">
        <v>1</v>
      </c>
      <c r="B883">
        <v>1</v>
      </c>
      <c r="C883">
        <v>-2</v>
      </c>
      <c r="D883">
        <v>1.8</v>
      </c>
      <c r="E883">
        <v>20</v>
      </c>
      <c r="F883">
        <v>-10</v>
      </c>
      <c r="G883">
        <v>0.38419903534316502</v>
      </c>
      <c r="H883">
        <v>0.61580096465683498</v>
      </c>
      <c r="I883">
        <f t="shared" si="79"/>
        <v>20</v>
      </c>
      <c r="J883">
        <f t="shared" si="80"/>
        <v>20</v>
      </c>
      <c r="K883">
        <f t="shared" si="83"/>
        <v>-4.6320385862733993</v>
      </c>
      <c r="L883">
        <f t="shared" si="81"/>
        <v>368.80087443232759</v>
      </c>
      <c r="M883">
        <f t="shared" si="84"/>
        <v>0</v>
      </c>
      <c r="N883" t="str">
        <f t="shared" si="82"/>
        <v>FP</v>
      </c>
    </row>
    <row r="884" spans="1:14" x14ac:dyDescent="0.3">
      <c r="A884">
        <v>0</v>
      </c>
      <c r="B884">
        <v>1</v>
      </c>
      <c r="C884">
        <v>-2</v>
      </c>
      <c r="D884">
        <v>1.8</v>
      </c>
      <c r="E884">
        <v>40</v>
      </c>
      <c r="F884">
        <v>-50</v>
      </c>
      <c r="G884">
        <v>0.38419903534316502</v>
      </c>
      <c r="H884">
        <v>0.61580096465683498</v>
      </c>
      <c r="I884">
        <f t="shared" si="79"/>
        <v>40</v>
      </c>
      <c r="J884">
        <f t="shared" si="80"/>
        <v>100</v>
      </c>
      <c r="K884">
        <f t="shared" si="83"/>
        <v>-46.212135051956892</v>
      </c>
      <c r="L884">
        <f t="shared" si="81"/>
        <v>500.68123574637633</v>
      </c>
      <c r="M884">
        <f t="shared" si="84"/>
        <v>0</v>
      </c>
      <c r="N884" t="str">
        <f t="shared" si="82"/>
        <v>TN</v>
      </c>
    </row>
    <row r="885" spans="1:14" x14ac:dyDescent="0.3">
      <c r="A885">
        <v>0</v>
      </c>
      <c r="B885">
        <v>1</v>
      </c>
      <c r="C885">
        <v>-2</v>
      </c>
      <c r="D885">
        <v>1.8</v>
      </c>
      <c r="E885">
        <v>90</v>
      </c>
      <c r="F885">
        <v>-90</v>
      </c>
      <c r="G885">
        <v>0.60844334427391233</v>
      </c>
      <c r="H885">
        <v>0.39155665572608767</v>
      </c>
      <c r="I885">
        <f t="shared" si="79"/>
        <v>90</v>
      </c>
      <c r="J885">
        <f t="shared" si="80"/>
        <v>180</v>
      </c>
      <c r="K885">
        <f t="shared" si="83"/>
        <v>-15.720297046043662</v>
      </c>
      <c r="L885">
        <f t="shared" si="81"/>
        <v>65.868328231499561</v>
      </c>
      <c r="M885">
        <f t="shared" si="84"/>
        <v>0</v>
      </c>
      <c r="N885" t="str">
        <f t="shared" si="82"/>
        <v>TN</v>
      </c>
    </row>
    <row r="886" spans="1:14" x14ac:dyDescent="0.3">
      <c r="A886">
        <v>1</v>
      </c>
      <c r="B886">
        <v>1</v>
      </c>
      <c r="C886">
        <v>-2</v>
      </c>
      <c r="D886">
        <v>1.75</v>
      </c>
      <c r="E886">
        <v>10</v>
      </c>
      <c r="F886">
        <v>-10</v>
      </c>
      <c r="G886">
        <v>0.60844334427391233</v>
      </c>
      <c r="H886">
        <v>0.39155665572608767</v>
      </c>
      <c r="I886">
        <f t="shared" si="79"/>
        <v>10</v>
      </c>
      <c r="J886">
        <f t="shared" si="80"/>
        <v>20</v>
      </c>
      <c r="K886">
        <f t="shared" si="83"/>
        <v>-1.74669967178263</v>
      </c>
      <c r="L886">
        <f t="shared" si="81"/>
        <v>487.94724266218907</v>
      </c>
      <c r="M886">
        <f t="shared" si="84"/>
        <v>0</v>
      </c>
      <c r="N886" t="str">
        <f t="shared" si="82"/>
        <v>FP</v>
      </c>
    </row>
    <row r="887" spans="1:14" x14ac:dyDescent="0.3">
      <c r="A887">
        <v>1</v>
      </c>
      <c r="B887">
        <v>1</v>
      </c>
      <c r="C887">
        <v>-2</v>
      </c>
      <c r="D887">
        <v>1.5</v>
      </c>
      <c r="E887">
        <v>60</v>
      </c>
      <c r="F887">
        <v>-50</v>
      </c>
      <c r="G887">
        <v>0.38419903534316502</v>
      </c>
      <c r="H887">
        <v>0.61580096465683498</v>
      </c>
      <c r="I887">
        <f t="shared" si="79"/>
        <v>60</v>
      </c>
      <c r="J887">
        <f t="shared" si="80"/>
        <v>100</v>
      </c>
      <c r="K887">
        <f t="shared" si="83"/>
        <v>-38.528154345093597</v>
      </c>
      <c r="L887">
        <f t="shared" si="81"/>
        <v>215.8527124338398</v>
      </c>
      <c r="M887">
        <f t="shared" si="84"/>
        <v>0</v>
      </c>
      <c r="N887" t="str">
        <f t="shared" si="82"/>
        <v>FP</v>
      </c>
    </row>
    <row r="888" spans="1:14" x14ac:dyDescent="0.3">
      <c r="A888">
        <v>0</v>
      </c>
      <c r="B888">
        <v>1</v>
      </c>
      <c r="C888">
        <v>-2</v>
      </c>
      <c r="D888">
        <v>1.5</v>
      </c>
      <c r="E888">
        <v>50</v>
      </c>
      <c r="F888">
        <v>-50</v>
      </c>
      <c r="G888">
        <v>0.38419903534316502</v>
      </c>
      <c r="H888">
        <v>0.61580096465683498</v>
      </c>
      <c r="I888">
        <f t="shared" si="79"/>
        <v>50</v>
      </c>
      <c r="J888">
        <f t="shared" si="80"/>
        <v>100</v>
      </c>
      <c r="K888">
        <f t="shared" si="83"/>
        <v>-42.370144698525245</v>
      </c>
      <c r="L888">
        <f t="shared" si="81"/>
        <v>343.50608421424624</v>
      </c>
      <c r="M888">
        <f t="shared" si="84"/>
        <v>0</v>
      </c>
      <c r="N888" t="str">
        <f t="shared" si="82"/>
        <v>TN</v>
      </c>
    </row>
    <row r="889" spans="1:14" x14ac:dyDescent="0.3">
      <c r="A889">
        <v>0</v>
      </c>
      <c r="B889">
        <v>1</v>
      </c>
      <c r="C889">
        <v>-2</v>
      </c>
      <c r="D889">
        <v>1.5</v>
      </c>
      <c r="E889">
        <v>100</v>
      </c>
      <c r="F889">
        <v>-90</v>
      </c>
      <c r="G889">
        <v>0.38419903534316502</v>
      </c>
      <c r="H889">
        <v>0.61580096465683498</v>
      </c>
      <c r="I889">
        <f t="shared" si="79"/>
        <v>100</v>
      </c>
      <c r="J889">
        <f t="shared" si="80"/>
        <v>180</v>
      </c>
      <c r="K889">
        <f t="shared" si="83"/>
        <v>-72.424270103913798</v>
      </c>
      <c r="L889">
        <f t="shared" si="81"/>
        <v>2360.7978775060301</v>
      </c>
      <c r="M889">
        <f t="shared" si="84"/>
        <v>0</v>
      </c>
      <c r="N889" t="str">
        <f t="shared" si="82"/>
        <v>TN</v>
      </c>
    </row>
    <row r="890" spans="1:14" x14ac:dyDescent="0.3">
      <c r="A890">
        <v>0</v>
      </c>
      <c r="B890">
        <v>1</v>
      </c>
      <c r="C890">
        <v>-2</v>
      </c>
      <c r="D890">
        <v>1.5</v>
      </c>
      <c r="E890">
        <v>80</v>
      </c>
      <c r="F890">
        <v>-90</v>
      </c>
      <c r="G890">
        <v>0.60844334427391233</v>
      </c>
      <c r="H890">
        <v>0.39155665572608767</v>
      </c>
      <c r="I890">
        <f t="shared" si="79"/>
        <v>80</v>
      </c>
      <c r="J890">
        <f t="shared" si="80"/>
        <v>180</v>
      </c>
      <c r="K890">
        <f t="shared" si="83"/>
        <v>-21.804730488782788</v>
      </c>
      <c r="L890">
        <f t="shared" si="81"/>
        <v>4.1269803814355619</v>
      </c>
      <c r="M890">
        <f t="shared" si="84"/>
        <v>0</v>
      </c>
      <c r="N890" t="str">
        <f t="shared" si="82"/>
        <v>TN</v>
      </c>
    </row>
    <row r="891" spans="1:14" x14ac:dyDescent="0.3">
      <c r="A891">
        <v>1</v>
      </c>
      <c r="B891">
        <v>1</v>
      </c>
      <c r="C891">
        <v>-2</v>
      </c>
      <c r="D891">
        <v>1.05</v>
      </c>
      <c r="E891">
        <v>180</v>
      </c>
      <c r="F891">
        <v>-90</v>
      </c>
      <c r="G891">
        <v>0.38419903534316502</v>
      </c>
      <c r="H891">
        <v>0.61580096465683498</v>
      </c>
      <c r="I891">
        <f t="shared" si="79"/>
        <v>180</v>
      </c>
      <c r="J891">
        <f t="shared" si="80"/>
        <v>180</v>
      </c>
      <c r="K891">
        <f t="shared" si="83"/>
        <v>-41.688347276460604</v>
      </c>
      <c r="L891">
        <f t="shared" si="81"/>
        <v>318.6981780977959</v>
      </c>
      <c r="M891">
        <f t="shared" si="84"/>
        <v>0</v>
      </c>
      <c r="N891" t="str">
        <f t="shared" si="82"/>
        <v>FP</v>
      </c>
    </row>
    <row r="892" spans="1:14" x14ac:dyDescent="0.3">
      <c r="A892">
        <v>1</v>
      </c>
      <c r="B892">
        <v>1</v>
      </c>
      <c r="C892">
        <v>-2</v>
      </c>
      <c r="D892">
        <v>1</v>
      </c>
      <c r="E892">
        <v>30</v>
      </c>
      <c r="F892">
        <v>-10</v>
      </c>
      <c r="G892">
        <v>0.38419903534316502</v>
      </c>
      <c r="H892">
        <v>0.61580096465683498</v>
      </c>
      <c r="I892">
        <f t="shared" si="79"/>
        <v>30</v>
      </c>
      <c r="J892">
        <f t="shared" si="80"/>
        <v>20</v>
      </c>
      <c r="K892">
        <f t="shared" si="83"/>
        <v>-0.79004823284174996</v>
      </c>
      <c r="L892">
        <f t="shared" si="81"/>
        <v>531.12638193202429</v>
      </c>
      <c r="M892">
        <f t="shared" si="84"/>
        <v>0</v>
      </c>
      <c r="N892" t="str">
        <f t="shared" si="82"/>
        <v>FP</v>
      </c>
    </row>
    <row r="893" spans="1:14" x14ac:dyDescent="0.3">
      <c r="A893">
        <v>0</v>
      </c>
      <c r="B893">
        <v>1</v>
      </c>
      <c r="C893">
        <v>-2</v>
      </c>
      <c r="D893">
        <v>1</v>
      </c>
      <c r="E893">
        <v>80</v>
      </c>
      <c r="F893">
        <v>-90</v>
      </c>
      <c r="G893">
        <v>0.38419903534316502</v>
      </c>
      <c r="H893">
        <v>0.61580096465683498</v>
      </c>
      <c r="I893">
        <f t="shared" si="79"/>
        <v>80</v>
      </c>
      <c r="J893">
        <f t="shared" si="80"/>
        <v>180</v>
      </c>
      <c r="K893">
        <f t="shared" si="83"/>
        <v>-80.108250810777093</v>
      </c>
      <c r="L893">
        <f t="shared" si="81"/>
        <v>3166.5405998753254</v>
      </c>
      <c r="M893">
        <f t="shared" si="84"/>
        <v>0</v>
      </c>
      <c r="N893" t="str">
        <f t="shared" si="82"/>
        <v>TN</v>
      </c>
    </row>
    <row r="894" spans="1:14" x14ac:dyDescent="0.3">
      <c r="A894">
        <v>0</v>
      </c>
      <c r="B894">
        <v>1</v>
      </c>
      <c r="C894">
        <v>-2</v>
      </c>
      <c r="D894">
        <v>1</v>
      </c>
      <c r="E894">
        <v>180</v>
      </c>
      <c r="F894">
        <v>-90</v>
      </c>
      <c r="G894">
        <v>0.38419903534316502</v>
      </c>
      <c r="H894">
        <v>0.61580096465683498</v>
      </c>
      <c r="I894">
        <f t="shared" si="79"/>
        <v>180</v>
      </c>
      <c r="J894">
        <f t="shared" si="80"/>
        <v>180</v>
      </c>
      <c r="K894">
        <f t="shared" si="83"/>
        <v>-41.688347276460604</v>
      </c>
      <c r="L894">
        <f t="shared" si="81"/>
        <v>318.6981780977959</v>
      </c>
      <c r="M894">
        <f t="shared" si="84"/>
        <v>0</v>
      </c>
      <c r="N894" t="str">
        <f t="shared" si="82"/>
        <v>TN</v>
      </c>
    </row>
    <row r="895" spans="1:14" x14ac:dyDescent="0.3">
      <c r="A895">
        <v>1</v>
      </c>
      <c r="B895">
        <v>1</v>
      </c>
      <c r="C895">
        <v>-2</v>
      </c>
      <c r="D895">
        <v>1</v>
      </c>
      <c r="E895">
        <v>10</v>
      </c>
      <c r="F895">
        <v>0</v>
      </c>
      <c r="G895">
        <v>0.42913429896650213</v>
      </c>
      <c r="H895">
        <v>0.57086570103349787</v>
      </c>
      <c r="I895">
        <f t="shared" si="79"/>
        <v>10</v>
      </c>
      <c r="J895">
        <f t="shared" si="80"/>
        <v>0</v>
      </c>
      <c r="K895">
        <f t="shared" si="83"/>
        <v>4.2913429896650213</v>
      </c>
      <c r="L895">
        <f t="shared" si="81"/>
        <v>791.16022545659018</v>
      </c>
      <c r="M895">
        <f t="shared" si="84"/>
        <v>1</v>
      </c>
      <c r="N895" t="str">
        <f t="shared" si="82"/>
        <v>TP</v>
      </c>
    </row>
    <row r="896" spans="1:14" x14ac:dyDescent="0.3">
      <c r="A896">
        <v>1</v>
      </c>
      <c r="B896">
        <v>1</v>
      </c>
      <c r="C896">
        <v>-2</v>
      </c>
      <c r="D896">
        <v>1.1000000000000001</v>
      </c>
      <c r="E896">
        <v>20</v>
      </c>
      <c r="F896">
        <v>-10</v>
      </c>
      <c r="G896">
        <v>0.38419903534316502</v>
      </c>
      <c r="H896">
        <v>0.61580096465683498</v>
      </c>
      <c r="I896">
        <f t="shared" si="79"/>
        <v>20</v>
      </c>
      <c r="J896">
        <f t="shared" si="80"/>
        <v>20</v>
      </c>
      <c r="K896">
        <f t="shared" si="83"/>
        <v>-4.6320385862733993</v>
      </c>
      <c r="L896">
        <f t="shared" si="81"/>
        <v>368.80087443232759</v>
      </c>
      <c r="M896">
        <f t="shared" si="84"/>
        <v>0</v>
      </c>
      <c r="N896" t="str">
        <f t="shared" si="82"/>
        <v>FP</v>
      </c>
    </row>
    <row r="897" spans="1:14" x14ac:dyDescent="0.3">
      <c r="A897">
        <v>0</v>
      </c>
      <c r="B897">
        <v>1</v>
      </c>
      <c r="C897">
        <v>-2</v>
      </c>
      <c r="D897">
        <v>1.1000000000000001</v>
      </c>
      <c r="E897">
        <v>100</v>
      </c>
      <c r="F897">
        <v>-90</v>
      </c>
      <c r="G897">
        <v>0.38419903534316502</v>
      </c>
      <c r="H897">
        <v>0.61580096465683498</v>
      </c>
      <c r="I897">
        <f t="shared" si="79"/>
        <v>100</v>
      </c>
      <c r="J897">
        <f t="shared" si="80"/>
        <v>180</v>
      </c>
      <c r="K897">
        <f t="shared" si="83"/>
        <v>-72.424270103913798</v>
      </c>
      <c r="L897">
        <f t="shared" si="81"/>
        <v>2360.7978775060301</v>
      </c>
      <c r="M897">
        <f t="shared" si="84"/>
        <v>0</v>
      </c>
      <c r="N897" t="str">
        <f t="shared" si="82"/>
        <v>TN</v>
      </c>
    </row>
    <row r="898" spans="1:14" x14ac:dyDescent="0.3">
      <c r="A898">
        <v>1</v>
      </c>
      <c r="B898">
        <v>1</v>
      </c>
      <c r="C898">
        <v>-2</v>
      </c>
      <c r="D898">
        <v>1.05</v>
      </c>
      <c r="E898">
        <v>10</v>
      </c>
      <c r="F898">
        <v>-10</v>
      </c>
      <c r="G898">
        <v>0.60844334427391233</v>
      </c>
      <c r="H898">
        <v>0.39155665572608767</v>
      </c>
      <c r="I898">
        <f t="shared" ref="I898:I961" si="85">E898^B898</f>
        <v>10</v>
      </c>
      <c r="J898">
        <f t="shared" ref="J898:J961" si="86">-C898*-F898^B898</f>
        <v>20</v>
      </c>
      <c r="K898">
        <f t="shared" si="83"/>
        <v>-1.74669967178263</v>
      </c>
      <c r="L898">
        <f t="shared" ref="L898:L961" si="87">(K898-$P$4)^2</f>
        <v>487.94724266218907</v>
      </c>
      <c r="M898">
        <f t="shared" si="84"/>
        <v>0</v>
      </c>
      <c r="N898" t="str">
        <f t="shared" ref="N898:N961" si="88">IF(AND(A898=1,M898=1),"TP",IF(AND(A898=0,M898=0),"TN",IF(A898&gt;M898,"FP","FN")))</f>
        <v>FP</v>
      </c>
    </row>
    <row r="899" spans="1:14" x14ac:dyDescent="0.3">
      <c r="A899">
        <v>0</v>
      </c>
      <c r="B899">
        <v>1</v>
      </c>
      <c r="C899">
        <v>-2</v>
      </c>
      <c r="D899">
        <v>1.05</v>
      </c>
      <c r="E899">
        <v>40</v>
      </c>
      <c r="F899">
        <v>-50</v>
      </c>
      <c r="G899">
        <v>0.38419903534316502</v>
      </c>
      <c r="H899">
        <v>0.61580096465683498</v>
      </c>
      <c r="I899">
        <f t="shared" si="85"/>
        <v>40</v>
      </c>
      <c r="J899">
        <f t="shared" si="86"/>
        <v>100</v>
      </c>
      <c r="K899">
        <f t="shared" ref="K899:K962" si="89">G899*I899-H899*J899</f>
        <v>-46.212135051956892</v>
      </c>
      <c r="L899">
        <f t="shared" si="87"/>
        <v>500.68123574637633</v>
      </c>
      <c r="M899">
        <f t="shared" ref="M899:M962" si="90">IF(K899&gt;=0,1,0)</f>
        <v>0</v>
      </c>
      <c r="N899" t="str">
        <f t="shared" si="88"/>
        <v>TN</v>
      </c>
    </row>
    <row r="900" spans="1:14" x14ac:dyDescent="0.3">
      <c r="A900">
        <v>0</v>
      </c>
      <c r="B900">
        <v>1</v>
      </c>
      <c r="C900">
        <v>-2</v>
      </c>
      <c r="D900">
        <v>1.05</v>
      </c>
      <c r="E900">
        <v>90</v>
      </c>
      <c r="F900">
        <v>-90</v>
      </c>
      <c r="G900">
        <v>0.38419903534316502</v>
      </c>
      <c r="H900">
        <v>0.61580096465683498</v>
      </c>
      <c r="I900">
        <f t="shared" si="85"/>
        <v>90</v>
      </c>
      <c r="J900">
        <f t="shared" si="86"/>
        <v>180</v>
      </c>
      <c r="K900">
        <f t="shared" si="89"/>
        <v>-76.266260457345453</v>
      </c>
      <c r="L900">
        <f t="shared" si="87"/>
        <v>2748.9083488148167</v>
      </c>
      <c r="M900">
        <f t="shared" si="90"/>
        <v>0</v>
      </c>
      <c r="N900" t="str">
        <f t="shared" si="88"/>
        <v>TN</v>
      </c>
    </row>
    <row r="901" spans="1:14" x14ac:dyDescent="0.3">
      <c r="A901">
        <v>0</v>
      </c>
      <c r="B901">
        <v>1</v>
      </c>
      <c r="C901">
        <v>-2</v>
      </c>
      <c r="D901">
        <v>1.05</v>
      </c>
      <c r="E901">
        <v>50</v>
      </c>
      <c r="F901">
        <v>-50</v>
      </c>
      <c r="G901">
        <v>0.60844334427391233</v>
      </c>
      <c r="H901">
        <v>0.39155665572608767</v>
      </c>
      <c r="I901">
        <f t="shared" si="85"/>
        <v>50</v>
      </c>
      <c r="J901">
        <f t="shared" si="86"/>
        <v>100</v>
      </c>
      <c r="K901">
        <f t="shared" si="89"/>
        <v>-8.7334983589131525</v>
      </c>
      <c r="L901">
        <f t="shared" si="87"/>
        <v>228.09242955235541</v>
      </c>
      <c r="M901">
        <f t="shared" si="90"/>
        <v>0</v>
      </c>
      <c r="N901" t="str">
        <f t="shared" si="88"/>
        <v>TN</v>
      </c>
    </row>
    <row r="902" spans="1:14" x14ac:dyDescent="0.3">
      <c r="A902">
        <v>1</v>
      </c>
      <c r="B902">
        <v>1</v>
      </c>
      <c r="C902">
        <v>-2</v>
      </c>
      <c r="D902">
        <v>1.1499999999999999</v>
      </c>
      <c r="E902">
        <v>20</v>
      </c>
      <c r="F902">
        <v>-10</v>
      </c>
      <c r="G902">
        <v>0.38419903534316502</v>
      </c>
      <c r="H902">
        <v>0.61580096465683498</v>
      </c>
      <c r="I902">
        <f t="shared" si="85"/>
        <v>20</v>
      </c>
      <c r="J902">
        <f t="shared" si="86"/>
        <v>20</v>
      </c>
      <c r="K902">
        <f t="shared" si="89"/>
        <v>-4.6320385862733993</v>
      </c>
      <c r="L902">
        <f t="shared" si="87"/>
        <v>368.80087443232759</v>
      </c>
      <c r="M902">
        <f t="shared" si="90"/>
        <v>0</v>
      </c>
      <c r="N902" t="str">
        <f t="shared" si="88"/>
        <v>FP</v>
      </c>
    </row>
    <row r="903" spans="1:14" x14ac:dyDescent="0.3">
      <c r="A903">
        <v>0</v>
      </c>
      <c r="B903">
        <v>1</v>
      </c>
      <c r="C903">
        <v>-2</v>
      </c>
      <c r="D903">
        <v>1.1499999999999999</v>
      </c>
      <c r="E903">
        <v>40</v>
      </c>
      <c r="F903">
        <v>-50</v>
      </c>
      <c r="G903">
        <v>0.60844334427391233</v>
      </c>
      <c r="H903">
        <v>0.39155665572608767</v>
      </c>
      <c r="I903">
        <f t="shared" si="85"/>
        <v>40</v>
      </c>
      <c r="J903">
        <f t="shared" si="86"/>
        <v>100</v>
      </c>
      <c r="K903">
        <f t="shared" si="89"/>
        <v>-14.817931801652275</v>
      </c>
      <c r="L903">
        <f t="shared" si="87"/>
        <v>81.329658522966085</v>
      </c>
      <c r="M903">
        <f t="shared" si="90"/>
        <v>0</v>
      </c>
      <c r="N903" t="str">
        <f t="shared" si="88"/>
        <v>TN</v>
      </c>
    </row>
    <row r="904" spans="1:14" x14ac:dyDescent="0.3">
      <c r="A904">
        <v>1</v>
      </c>
      <c r="B904">
        <v>1</v>
      </c>
      <c r="C904">
        <v>-2</v>
      </c>
      <c r="D904">
        <v>1.3</v>
      </c>
      <c r="E904">
        <v>30</v>
      </c>
      <c r="F904">
        <v>-10</v>
      </c>
      <c r="G904">
        <v>0.38419903534316502</v>
      </c>
      <c r="H904">
        <v>0.61580096465683498</v>
      </c>
      <c r="I904">
        <f t="shared" si="85"/>
        <v>30</v>
      </c>
      <c r="J904">
        <f t="shared" si="86"/>
        <v>20</v>
      </c>
      <c r="K904">
        <f t="shared" si="89"/>
        <v>-0.79004823284174996</v>
      </c>
      <c r="L904">
        <f t="shared" si="87"/>
        <v>531.12638193202429</v>
      </c>
      <c r="M904">
        <f t="shared" si="90"/>
        <v>0</v>
      </c>
      <c r="N904" t="str">
        <f t="shared" si="88"/>
        <v>FP</v>
      </c>
    </row>
    <row r="905" spans="1:14" x14ac:dyDescent="0.3">
      <c r="A905">
        <v>1</v>
      </c>
      <c r="B905">
        <v>1</v>
      </c>
      <c r="C905">
        <v>-2</v>
      </c>
      <c r="D905">
        <v>1.35</v>
      </c>
      <c r="E905">
        <v>10</v>
      </c>
      <c r="F905">
        <v>-10</v>
      </c>
      <c r="G905">
        <v>0.60844334427391233</v>
      </c>
      <c r="H905">
        <v>0.39155665572608767</v>
      </c>
      <c r="I905">
        <f t="shared" si="85"/>
        <v>10</v>
      </c>
      <c r="J905">
        <f t="shared" si="86"/>
        <v>20</v>
      </c>
      <c r="K905">
        <f t="shared" si="89"/>
        <v>-1.74669967178263</v>
      </c>
      <c r="L905">
        <f t="shared" si="87"/>
        <v>487.94724266218907</v>
      </c>
      <c r="M905">
        <f t="shared" si="90"/>
        <v>0</v>
      </c>
      <c r="N905" t="str">
        <f t="shared" si="88"/>
        <v>FP</v>
      </c>
    </row>
    <row r="906" spans="1:14" x14ac:dyDescent="0.3">
      <c r="A906">
        <v>0</v>
      </c>
      <c r="B906">
        <v>1</v>
      </c>
      <c r="C906">
        <v>-2</v>
      </c>
      <c r="D906">
        <v>1.35</v>
      </c>
      <c r="E906">
        <v>90</v>
      </c>
      <c r="F906">
        <v>-90</v>
      </c>
      <c r="G906">
        <v>0.60844334427391233</v>
      </c>
      <c r="H906">
        <v>0.39155665572608767</v>
      </c>
      <c r="I906">
        <f t="shared" si="85"/>
        <v>90</v>
      </c>
      <c r="J906">
        <f t="shared" si="86"/>
        <v>180</v>
      </c>
      <c r="K906">
        <f t="shared" si="89"/>
        <v>-15.720297046043662</v>
      </c>
      <c r="L906">
        <f t="shared" si="87"/>
        <v>65.868328231499561</v>
      </c>
      <c r="M906">
        <f t="shared" si="90"/>
        <v>0</v>
      </c>
      <c r="N906" t="str">
        <f t="shared" si="88"/>
        <v>TN</v>
      </c>
    </row>
    <row r="907" spans="1:14" x14ac:dyDescent="0.3">
      <c r="A907">
        <v>1</v>
      </c>
      <c r="B907">
        <v>1</v>
      </c>
      <c r="C907">
        <v>-2</v>
      </c>
      <c r="D907">
        <v>1.5</v>
      </c>
      <c r="E907">
        <v>30</v>
      </c>
      <c r="F907">
        <v>-10</v>
      </c>
      <c r="G907">
        <v>0.38419903534316502</v>
      </c>
      <c r="H907">
        <v>0.61580096465683498</v>
      </c>
      <c r="I907">
        <f t="shared" si="85"/>
        <v>30</v>
      </c>
      <c r="J907">
        <f t="shared" si="86"/>
        <v>20</v>
      </c>
      <c r="K907">
        <f t="shared" si="89"/>
        <v>-0.79004823284174996</v>
      </c>
      <c r="L907">
        <f t="shared" si="87"/>
        <v>531.12638193202429</v>
      </c>
      <c r="M907">
        <f t="shared" si="90"/>
        <v>0</v>
      </c>
      <c r="N907" t="str">
        <f t="shared" si="88"/>
        <v>FP</v>
      </c>
    </row>
    <row r="908" spans="1:14" x14ac:dyDescent="0.3">
      <c r="A908">
        <v>1</v>
      </c>
      <c r="B908">
        <v>1</v>
      </c>
      <c r="C908">
        <v>-2</v>
      </c>
      <c r="D908">
        <v>1.85</v>
      </c>
      <c r="E908">
        <v>70</v>
      </c>
      <c r="F908">
        <v>-50</v>
      </c>
      <c r="G908">
        <v>0.60844334427391233</v>
      </c>
      <c r="H908">
        <v>0.39155665572608767</v>
      </c>
      <c r="I908">
        <f t="shared" si="85"/>
        <v>70</v>
      </c>
      <c r="J908">
        <f t="shared" si="86"/>
        <v>100</v>
      </c>
      <c r="K908">
        <f t="shared" si="89"/>
        <v>3.4353685265650924</v>
      </c>
      <c r="L908">
        <f t="shared" si="87"/>
        <v>743.73995352586758</v>
      </c>
      <c r="M908">
        <f t="shared" si="90"/>
        <v>1</v>
      </c>
      <c r="N908" t="str">
        <f t="shared" si="88"/>
        <v>TP</v>
      </c>
    </row>
    <row r="909" spans="1:14" x14ac:dyDescent="0.3">
      <c r="A909">
        <v>0</v>
      </c>
      <c r="B909">
        <v>1</v>
      </c>
      <c r="C909">
        <v>-2</v>
      </c>
      <c r="D909">
        <v>1.85</v>
      </c>
      <c r="E909">
        <v>60</v>
      </c>
      <c r="F909">
        <v>-50</v>
      </c>
      <c r="G909">
        <v>0.38419903534316502</v>
      </c>
      <c r="H909">
        <v>0.61580096465683498</v>
      </c>
      <c r="I909">
        <f t="shared" si="85"/>
        <v>60</v>
      </c>
      <c r="J909">
        <f t="shared" si="86"/>
        <v>100</v>
      </c>
      <c r="K909">
        <f t="shared" si="89"/>
        <v>-38.528154345093597</v>
      </c>
      <c r="L909">
        <f t="shared" si="87"/>
        <v>215.8527124338398</v>
      </c>
      <c r="M909">
        <f t="shared" si="90"/>
        <v>0</v>
      </c>
      <c r="N909" t="str">
        <f t="shared" si="88"/>
        <v>TN</v>
      </c>
    </row>
    <row r="910" spans="1:14" x14ac:dyDescent="0.3">
      <c r="A910">
        <v>1</v>
      </c>
      <c r="B910">
        <v>1</v>
      </c>
      <c r="C910">
        <v>-2</v>
      </c>
      <c r="D910">
        <v>1.8</v>
      </c>
      <c r="E910">
        <v>30</v>
      </c>
      <c r="F910">
        <v>-10</v>
      </c>
      <c r="G910">
        <v>0.38419903534316502</v>
      </c>
      <c r="H910">
        <v>0.61580096465683498</v>
      </c>
      <c r="I910">
        <f t="shared" si="85"/>
        <v>30</v>
      </c>
      <c r="J910">
        <f t="shared" si="86"/>
        <v>20</v>
      </c>
      <c r="K910">
        <f t="shared" si="89"/>
        <v>-0.79004823284174996</v>
      </c>
      <c r="L910">
        <f t="shared" si="87"/>
        <v>531.12638193202429</v>
      </c>
      <c r="M910">
        <f t="shared" si="90"/>
        <v>0</v>
      </c>
      <c r="N910" t="str">
        <f t="shared" si="88"/>
        <v>FP</v>
      </c>
    </row>
    <row r="911" spans="1:14" x14ac:dyDescent="0.3">
      <c r="A911">
        <v>0</v>
      </c>
      <c r="B911">
        <v>1</v>
      </c>
      <c r="C911">
        <v>-2</v>
      </c>
      <c r="D911">
        <v>1.8</v>
      </c>
      <c r="E911">
        <v>80</v>
      </c>
      <c r="F911">
        <v>-90</v>
      </c>
      <c r="G911">
        <v>0.60844334427391233</v>
      </c>
      <c r="H911">
        <v>0.39155665572608767</v>
      </c>
      <c r="I911">
        <f t="shared" si="85"/>
        <v>80</v>
      </c>
      <c r="J911">
        <f t="shared" si="86"/>
        <v>180</v>
      </c>
      <c r="K911">
        <f t="shared" si="89"/>
        <v>-21.804730488782788</v>
      </c>
      <c r="L911">
        <f t="shared" si="87"/>
        <v>4.1269803814355619</v>
      </c>
      <c r="M911">
        <f t="shared" si="90"/>
        <v>0</v>
      </c>
      <c r="N911" t="str">
        <f t="shared" si="88"/>
        <v>TN</v>
      </c>
    </row>
    <row r="912" spans="1:14" x14ac:dyDescent="0.3">
      <c r="A912">
        <v>0</v>
      </c>
      <c r="B912">
        <v>1</v>
      </c>
      <c r="C912">
        <v>-2</v>
      </c>
      <c r="D912">
        <v>1.8</v>
      </c>
      <c r="E912">
        <v>60</v>
      </c>
      <c r="F912">
        <v>-50</v>
      </c>
      <c r="G912">
        <v>0.38419903534316502</v>
      </c>
      <c r="H912">
        <v>0.61580096465683498</v>
      </c>
      <c r="I912">
        <f t="shared" si="85"/>
        <v>60</v>
      </c>
      <c r="J912">
        <f t="shared" si="86"/>
        <v>100</v>
      </c>
      <c r="K912">
        <f t="shared" si="89"/>
        <v>-38.528154345093597</v>
      </c>
      <c r="L912">
        <f t="shared" si="87"/>
        <v>215.8527124338398</v>
      </c>
      <c r="M912">
        <f t="shared" si="90"/>
        <v>0</v>
      </c>
      <c r="N912" t="str">
        <f t="shared" si="88"/>
        <v>TN</v>
      </c>
    </row>
    <row r="913" spans="1:14" x14ac:dyDescent="0.3">
      <c r="A913">
        <v>0</v>
      </c>
      <c r="B913">
        <v>1</v>
      </c>
      <c r="C913">
        <v>-2</v>
      </c>
      <c r="D913">
        <v>1.8</v>
      </c>
      <c r="E913">
        <v>50</v>
      </c>
      <c r="F913">
        <v>-50</v>
      </c>
      <c r="G913">
        <v>0.38419903534316502</v>
      </c>
      <c r="H913">
        <v>0.61580096465683498</v>
      </c>
      <c r="I913">
        <f t="shared" si="85"/>
        <v>50</v>
      </c>
      <c r="J913">
        <f t="shared" si="86"/>
        <v>100</v>
      </c>
      <c r="K913">
        <f t="shared" si="89"/>
        <v>-42.370144698525245</v>
      </c>
      <c r="L913">
        <f t="shared" si="87"/>
        <v>343.50608421424624</v>
      </c>
      <c r="M913">
        <f t="shared" si="90"/>
        <v>0</v>
      </c>
      <c r="N913" t="str">
        <f t="shared" si="88"/>
        <v>TN</v>
      </c>
    </row>
    <row r="914" spans="1:14" x14ac:dyDescent="0.3">
      <c r="A914">
        <v>1</v>
      </c>
      <c r="B914">
        <v>1</v>
      </c>
      <c r="C914">
        <v>-2</v>
      </c>
      <c r="D914">
        <v>1.55</v>
      </c>
      <c r="E914">
        <v>70</v>
      </c>
      <c r="F914">
        <v>-50</v>
      </c>
      <c r="G914">
        <v>0.60844334427391233</v>
      </c>
      <c r="H914">
        <v>0.39155665572608767</v>
      </c>
      <c r="I914">
        <f t="shared" si="85"/>
        <v>70</v>
      </c>
      <c r="J914">
        <f t="shared" si="86"/>
        <v>100</v>
      </c>
      <c r="K914">
        <f t="shared" si="89"/>
        <v>3.4353685265650924</v>
      </c>
      <c r="L914">
        <f t="shared" si="87"/>
        <v>743.73995352586758</v>
      </c>
      <c r="M914">
        <f t="shared" si="90"/>
        <v>1</v>
      </c>
      <c r="N914" t="str">
        <f t="shared" si="88"/>
        <v>TP</v>
      </c>
    </row>
    <row r="915" spans="1:14" x14ac:dyDescent="0.3">
      <c r="A915">
        <v>0</v>
      </c>
      <c r="B915">
        <v>1</v>
      </c>
      <c r="C915">
        <v>-2</v>
      </c>
      <c r="D915">
        <v>1.55</v>
      </c>
      <c r="E915">
        <v>180</v>
      </c>
      <c r="F915">
        <v>-90</v>
      </c>
      <c r="G915">
        <v>0.56330583577691229</v>
      </c>
      <c r="H915">
        <v>0.43669416422308771</v>
      </c>
      <c r="I915">
        <f t="shared" si="85"/>
        <v>180</v>
      </c>
      <c r="J915">
        <f t="shared" si="86"/>
        <v>180</v>
      </c>
      <c r="K915">
        <f t="shared" si="89"/>
        <v>22.790100879688424</v>
      </c>
      <c r="L915">
        <f t="shared" si="87"/>
        <v>2174.0145044788405</v>
      </c>
      <c r="M915">
        <f t="shared" si="90"/>
        <v>1</v>
      </c>
      <c r="N915" t="str">
        <f t="shared" si="88"/>
        <v>FN</v>
      </c>
    </row>
    <row r="916" spans="1:14" x14ac:dyDescent="0.3">
      <c r="A916">
        <v>0</v>
      </c>
      <c r="B916">
        <v>1</v>
      </c>
      <c r="C916">
        <v>-2</v>
      </c>
      <c r="D916">
        <v>1.55</v>
      </c>
      <c r="E916">
        <v>0</v>
      </c>
      <c r="F916">
        <v>-10</v>
      </c>
      <c r="G916">
        <v>0.38419903534316502</v>
      </c>
      <c r="H916">
        <v>0.61580096465683498</v>
      </c>
      <c r="I916">
        <f t="shared" si="85"/>
        <v>0</v>
      </c>
      <c r="J916">
        <f t="shared" si="86"/>
        <v>20</v>
      </c>
      <c r="K916">
        <f t="shared" si="89"/>
        <v>-12.3160192931367</v>
      </c>
      <c r="L916">
        <f t="shared" si="87"/>
        <v>132.71519868810543</v>
      </c>
      <c r="M916">
        <f t="shared" si="90"/>
        <v>0</v>
      </c>
      <c r="N916" t="str">
        <f t="shared" si="88"/>
        <v>TN</v>
      </c>
    </row>
    <row r="917" spans="1:14" x14ac:dyDescent="0.3">
      <c r="A917">
        <v>1</v>
      </c>
      <c r="B917">
        <v>1</v>
      </c>
      <c r="C917">
        <v>-2</v>
      </c>
      <c r="D917">
        <v>1.3</v>
      </c>
      <c r="E917">
        <v>70</v>
      </c>
      <c r="F917">
        <v>-50</v>
      </c>
      <c r="G917">
        <v>0.38419903534316502</v>
      </c>
      <c r="H917">
        <v>0.61580096465683498</v>
      </c>
      <c r="I917">
        <f t="shared" si="85"/>
        <v>70</v>
      </c>
      <c r="J917">
        <f t="shared" si="86"/>
        <v>100</v>
      </c>
      <c r="K917">
        <f t="shared" si="89"/>
        <v>-34.686163991661942</v>
      </c>
      <c r="L917">
        <f t="shared" si="87"/>
        <v>117.7211204051569</v>
      </c>
      <c r="M917">
        <f t="shared" si="90"/>
        <v>0</v>
      </c>
      <c r="N917" t="str">
        <f t="shared" si="88"/>
        <v>FP</v>
      </c>
    </row>
    <row r="918" spans="1:14" x14ac:dyDescent="0.3">
      <c r="A918">
        <v>0</v>
      </c>
      <c r="B918">
        <v>1</v>
      </c>
      <c r="C918">
        <v>-2</v>
      </c>
      <c r="D918">
        <v>1.3</v>
      </c>
      <c r="E918">
        <v>180</v>
      </c>
      <c r="F918">
        <v>-90</v>
      </c>
      <c r="G918">
        <v>0.56330583577691229</v>
      </c>
      <c r="H918">
        <v>0.43669416422308771</v>
      </c>
      <c r="I918">
        <f t="shared" si="85"/>
        <v>180</v>
      </c>
      <c r="J918">
        <f t="shared" si="86"/>
        <v>180</v>
      </c>
      <c r="K918">
        <f t="shared" si="89"/>
        <v>22.790100879688424</v>
      </c>
      <c r="L918">
        <f t="shared" si="87"/>
        <v>2174.0145044788405</v>
      </c>
      <c r="M918">
        <f t="shared" si="90"/>
        <v>1</v>
      </c>
      <c r="N918" t="str">
        <f t="shared" si="88"/>
        <v>FN</v>
      </c>
    </row>
    <row r="919" spans="1:14" x14ac:dyDescent="0.3">
      <c r="A919">
        <v>0</v>
      </c>
      <c r="B919">
        <v>1</v>
      </c>
      <c r="C919">
        <v>-2</v>
      </c>
      <c r="D919">
        <v>1.3</v>
      </c>
      <c r="E919">
        <v>70</v>
      </c>
      <c r="F919">
        <v>-50</v>
      </c>
      <c r="G919">
        <v>0.38419903534316502</v>
      </c>
      <c r="H919">
        <v>0.61580096465683498</v>
      </c>
      <c r="I919">
        <f t="shared" si="85"/>
        <v>70</v>
      </c>
      <c r="J919">
        <f t="shared" si="86"/>
        <v>100</v>
      </c>
      <c r="K919">
        <f t="shared" si="89"/>
        <v>-34.686163991661942</v>
      </c>
      <c r="L919">
        <f t="shared" si="87"/>
        <v>117.7211204051569</v>
      </c>
      <c r="M919">
        <f t="shared" si="90"/>
        <v>0</v>
      </c>
      <c r="N919" t="str">
        <f t="shared" si="88"/>
        <v>TN</v>
      </c>
    </row>
    <row r="920" spans="1:14" x14ac:dyDescent="0.3">
      <c r="A920">
        <v>1</v>
      </c>
      <c r="B920">
        <v>1</v>
      </c>
      <c r="C920">
        <v>-2</v>
      </c>
      <c r="D920">
        <v>1.25</v>
      </c>
      <c r="E920">
        <v>10</v>
      </c>
      <c r="F920">
        <v>-10</v>
      </c>
      <c r="G920">
        <v>0.60844334427391233</v>
      </c>
      <c r="H920">
        <v>0.39155665572608767</v>
      </c>
      <c r="I920">
        <f t="shared" si="85"/>
        <v>10</v>
      </c>
      <c r="J920">
        <f t="shared" si="86"/>
        <v>20</v>
      </c>
      <c r="K920">
        <f t="shared" si="89"/>
        <v>-1.74669967178263</v>
      </c>
      <c r="L920">
        <f t="shared" si="87"/>
        <v>487.94724266218907</v>
      </c>
      <c r="M920">
        <f t="shared" si="90"/>
        <v>0</v>
      </c>
      <c r="N920" t="str">
        <f t="shared" si="88"/>
        <v>FP</v>
      </c>
    </row>
    <row r="921" spans="1:14" x14ac:dyDescent="0.3">
      <c r="A921">
        <v>0</v>
      </c>
      <c r="B921">
        <v>1</v>
      </c>
      <c r="C921">
        <v>-2</v>
      </c>
      <c r="D921">
        <v>1</v>
      </c>
      <c r="E921">
        <v>0</v>
      </c>
      <c r="F921">
        <v>-10</v>
      </c>
      <c r="G921">
        <v>0.38419903534316502</v>
      </c>
      <c r="H921">
        <v>0.61580096465683498</v>
      </c>
      <c r="I921">
        <f t="shared" si="85"/>
        <v>0</v>
      </c>
      <c r="J921">
        <f t="shared" si="86"/>
        <v>20</v>
      </c>
      <c r="K921">
        <f t="shared" si="89"/>
        <v>-12.3160192931367</v>
      </c>
      <c r="L921">
        <f t="shared" si="87"/>
        <v>132.71519868810543</v>
      </c>
      <c r="M921">
        <f t="shared" si="90"/>
        <v>0</v>
      </c>
      <c r="N921" t="str">
        <f t="shared" si="88"/>
        <v>TN</v>
      </c>
    </row>
    <row r="922" spans="1:14" x14ac:dyDescent="0.3">
      <c r="A922">
        <v>1</v>
      </c>
      <c r="B922">
        <v>1</v>
      </c>
      <c r="C922">
        <v>-2</v>
      </c>
      <c r="D922">
        <v>0.9</v>
      </c>
      <c r="E922">
        <v>50</v>
      </c>
      <c r="F922">
        <v>-50</v>
      </c>
      <c r="G922">
        <v>0.38419903534316502</v>
      </c>
      <c r="H922">
        <v>0.61580096465683498</v>
      </c>
      <c r="I922">
        <f t="shared" si="85"/>
        <v>50</v>
      </c>
      <c r="J922">
        <f t="shared" si="86"/>
        <v>100</v>
      </c>
      <c r="K922">
        <f t="shared" si="89"/>
        <v>-42.370144698525245</v>
      </c>
      <c r="L922">
        <f t="shared" si="87"/>
        <v>343.50608421424624</v>
      </c>
      <c r="M922">
        <f t="shared" si="90"/>
        <v>0</v>
      </c>
      <c r="N922" t="str">
        <f t="shared" si="88"/>
        <v>FP</v>
      </c>
    </row>
    <row r="923" spans="1:14" x14ac:dyDescent="0.3">
      <c r="A923">
        <v>0</v>
      </c>
      <c r="B923">
        <v>1</v>
      </c>
      <c r="C923">
        <v>-2</v>
      </c>
      <c r="D923">
        <v>0.9</v>
      </c>
      <c r="E923">
        <v>50</v>
      </c>
      <c r="F923">
        <v>-50</v>
      </c>
      <c r="G923">
        <v>0.38419903534316502</v>
      </c>
      <c r="H923">
        <v>0.61580096465683498</v>
      </c>
      <c r="I923">
        <f t="shared" si="85"/>
        <v>50</v>
      </c>
      <c r="J923">
        <f t="shared" si="86"/>
        <v>100</v>
      </c>
      <c r="K923">
        <f t="shared" si="89"/>
        <v>-42.370144698525245</v>
      </c>
      <c r="L923">
        <f t="shared" si="87"/>
        <v>343.50608421424624</v>
      </c>
      <c r="M923">
        <f t="shared" si="90"/>
        <v>0</v>
      </c>
      <c r="N923" t="str">
        <f t="shared" si="88"/>
        <v>TN</v>
      </c>
    </row>
    <row r="924" spans="1:14" x14ac:dyDescent="0.3">
      <c r="A924">
        <v>0</v>
      </c>
      <c r="B924">
        <v>1</v>
      </c>
      <c r="C924">
        <v>-2</v>
      </c>
      <c r="D924">
        <v>0.9</v>
      </c>
      <c r="E924">
        <v>90</v>
      </c>
      <c r="F924">
        <v>-90</v>
      </c>
      <c r="G924">
        <v>0.38419903534316502</v>
      </c>
      <c r="H924">
        <v>0.61580096465683498</v>
      </c>
      <c r="I924">
        <f t="shared" si="85"/>
        <v>90</v>
      </c>
      <c r="J924">
        <f t="shared" si="86"/>
        <v>180</v>
      </c>
      <c r="K924">
        <f t="shared" si="89"/>
        <v>-76.266260457345453</v>
      </c>
      <c r="L924">
        <f t="shared" si="87"/>
        <v>2748.9083488148167</v>
      </c>
      <c r="M924">
        <f t="shared" si="90"/>
        <v>0</v>
      </c>
      <c r="N924" t="str">
        <f t="shared" si="88"/>
        <v>TN</v>
      </c>
    </row>
    <row r="925" spans="1:14" x14ac:dyDescent="0.3">
      <c r="A925">
        <v>1</v>
      </c>
      <c r="B925">
        <v>1</v>
      </c>
      <c r="C925">
        <v>-2</v>
      </c>
      <c r="D925">
        <v>0.8</v>
      </c>
      <c r="E925">
        <v>50</v>
      </c>
      <c r="F925">
        <v>-50</v>
      </c>
      <c r="G925">
        <v>0.60844334427391233</v>
      </c>
      <c r="H925">
        <v>0.39155665572608767</v>
      </c>
      <c r="I925">
        <f t="shared" si="85"/>
        <v>50</v>
      </c>
      <c r="J925">
        <f t="shared" si="86"/>
        <v>100</v>
      </c>
      <c r="K925">
        <f t="shared" si="89"/>
        <v>-8.7334983589131525</v>
      </c>
      <c r="L925">
        <f t="shared" si="87"/>
        <v>228.09242955235541</v>
      </c>
      <c r="M925">
        <f t="shared" si="90"/>
        <v>0</v>
      </c>
      <c r="N925" t="str">
        <f t="shared" si="88"/>
        <v>FP</v>
      </c>
    </row>
    <row r="926" spans="1:14" x14ac:dyDescent="0.3">
      <c r="A926">
        <v>1</v>
      </c>
      <c r="B926">
        <v>1</v>
      </c>
      <c r="C926">
        <v>-2</v>
      </c>
      <c r="D926">
        <v>0.82</v>
      </c>
      <c r="E926">
        <v>10</v>
      </c>
      <c r="F926">
        <v>0</v>
      </c>
      <c r="G926">
        <v>0.42913429896650213</v>
      </c>
      <c r="H926">
        <v>0.57086570103349787</v>
      </c>
      <c r="I926">
        <f t="shared" si="85"/>
        <v>10</v>
      </c>
      <c r="J926">
        <f t="shared" si="86"/>
        <v>0</v>
      </c>
      <c r="K926">
        <f t="shared" si="89"/>
        <v>4.2913429896650213</v>
      </c>
      <c r="L926">
        <f t="shared" si="87"/>
        <v>791.16022545659018</v>
      </c>
      <c r="M926">
        <f t="shared" si="90"/>
        <v>1</v>
      </c>
      <c r="N926" t="str">
        <f t="shared" si="88"/>
        <v>TP</v>
      </c>
    </row>
    <row r="927" spans="1:14" x14ac:dyDescent="0.3">
      <c r="A927">
        <v>1</v>
      </c>
      <c r="B927">
        <v>1</v>
      </c>
      <c r="C927">
        <v>-2</v>
      </c>
      <c r="D927">
        <v>0.88</v>
      </c>
      <c r="E927">
        <v>30</v>
      </c>
      <c r="F927">
        <v>-10</v>
      </c>
      <c r="G927">
        <v>0.38419903534316502</v>
      </c>
      <c r="H927">
        <v>0.61580096465683498</v>
      </c>
      <c r="I927">
        <f t="shared" si="85"/>
        <v>30</v>
      </c>
      <c r="J927">
        <f t="shared" si="86"/>
        <v>20</v>
      </c>
      <c r="K927">
        <f t="shared" si="89"/>
        <v>-0.79004823284174996</v>
      </c>
      <c r="L927">
        <f t="shared" si="87"/>
        <v>531.12638193202429</v>
      </c>
      <c r="M927">
        <f t="shared" si="90"/>
        <v>0</v>
      </c>
      <c r="N927" t="str">
        <f t="shared" si="88"/>
        <v>FP</v>
      </c>
    </row>
    <row r="928" spans="1:14" x14ac:dyDescent="0.3">
      <c r="A928">
        <v>0</v>
      </c>
      <c r="B928">
        <v>1</v>
      </c>
      <c r="C928">
        <v>-2</v>
      </c>
      <c r="D928">
        <v>0.88</v>
      </c>
      <c r="E928">
        <v>70</v>
      </c>
      <c r="F928">
        <v>-50</v>
      </c>
      <c r="G928">
        <v>0.38419903534316502</v>
      </c>
      <c r="H928">
        <v>0.61580096465683498</v>
      </c>
      <c r="I928">
        <f t="shared" si="85"/>
        <v>70</v>
      </c>
      <c r="J928">
        <f t="shared" si="86"/>
        <v>100</v>
      </c>
      <c r="K928">
        <f t="shared" si="89"/>
        <v>-34.686163991661942</v>
      </c>
      <c r="L928">
        <f t="shared" si="87"/>
        <v>117.7211204051569</v>
      </c>
      <c r="M928">
        <f t="shared" si="90"/>
        <v>0</v>
      </c>
      <c r="N928" t="str">
        <f t="shared" si="88"/>
        <v>TN</v>
      </c>
    </row>
    <row r="929" spans="1:14" x14ac:dyDescent="0.3">
      <c r="A929">
        <v>0</v>
      </c>
      <c r="B929">
        <v>1</v>
      </c>
      <c r="C929">
        <v>-2</v>
      </c>
      <c r="D929">
        <v>0.88</v>
      </c>
      <c r="E929">
        <v>90</v>
      </c>
      <c r="F929">
        <v>-90</v>
      </c>
      <c r="G929">
        <v>0.60844334427391233</v>
      </c>
      <c r="H929">
        <v>0.39155665572608767</v>
      </c>
      <c r="I929">
        <f t="shared" si="85"/>
        <v>90</v>
      </c>
      <c r="J929">
        <f t="shared" si="86"/>
        <v>180</v>
      </c>
      <c r="K929">
        <f t="shared" si="89"/>
        <v>-15.720297046043662</v>
      </c>
      <c r="L929">
        <f t="shared" si="87"/>
        <v>65.868328231499561</v>
      </c>
      <c r="M929">
        <f t="shared" si="90"/>
        <v>0</v>
      </c>
      <c r="N929" t="str">
        <f t="shared" si="88"/>
        <v>TN</v>
      </c>
    </row>
    <row r="930" spans="1:14" x14ac:dyDescent="0.3">
      <c r="A930">
        <v>0</v>
      </c>
      <c r="B930">
        <v>1</v>
      </c>
      <c r="C930">
        <v>-2</v>
      </c>
      <c r="D930">
        <v>0.88</v>
      </c>
      <c r="E930">
        <v>180</v>
      </c>
      <c r="F930">
        <v>-90</v>
      </c>
      <c r="G930">
        <v>0.56330583577691229</v>
      </c>
      <c r="H930">
        <v>0.43669416422308771</v>
      </c>
      <c r="I930">
        <f t="shared" si="85"/>
        <v>180</v>
      </c>
      <c r="J930">
        <f t="shared" si="86"/>
        <v>180</v>
      </c>
      <c r="K930">
        <f t="shared" si="89"/>
        <v>22.790100879688424</v>
      </c>
      <c r="L930">
        <f t="shared" si="87"/>
        <v>2174.0145044788405</v>
      </c>
      <c r="M930">
        <f t="shared" si="90"/>
        <v>1</v>
      </c>
      <c r="N930" t="str">
        <f t="shared" si="88"/>
        <v>FN</v>
      </c>
    </row>
    <row r="931" spans="1:14" x14ac:dyDescent="0.3">
      <c r="A931">
        <v>1</v>
      </c>
      <c r="B931">
        <v>1</v>
      </c>
      <c r="C931">
        <v>-2</v>
      </c>
      <c r="D931">
        <v>0.88</v>
      </c>
      <c r="E931">
        <v>10</v>
      </c>
      <c r="F931">
        <v>0</v>
      </c>
      <c r="G931">
        <v>0.38419903534316502</v>
      </c>
      <c r="H931">
        <v>0.61580096465683498</v>
      </c>
      <c r="I931">
        <f t="shared" si="85"/>
        <v>10</v>
      </c>
      <c r="J931">
        <f t="shared" si="86"/>
        <v>0</v>
      </c>
      <c r="K931">
        <f t="shared" si="89"/>
        <v>3.8419903534316502</v>
      </c>
      <c r="L931">
        <f t="shared" si="87"/>
        <v>766.08374728674301</v>
      </c>
      <c r="M931">
        <f t="shared" si="90"/>
        <v>1</v>
      </c>
      <c r="N931" t="str">
        <f t="shared" si="88"/>
        <v>TP</v>
      </c>
    </row>
    <row r="932" spans="1:14" x14ac:dyDescent="0.3">
      <c r="A932">
        <v>0</v>
      </c>
      <c r="B932">
        <v>1</v>
      </c>
      <c r="C932">
        <v>-2</v>
      </c>
      <c r="D932">
        <v>0.88</v>
      </c>
      <c r="E932">
        <v>40</v>
      </c>
      <c r="F932">
        <v>-50</v>
      </c>
      <c r="G932">
        <v>0.60844334427391233</v>
      </c>
      <c r="H932">
        <v>0.39155665572608767</v>
      </c>
      <c r="I932">
        <f t="shared" si="85"/>
        <v>40</v>
      </c>
      <c r="J932">
        <f t="shared" si="86"/>
        <v>100</v>
      </c>
      <c r="K932">
        <f t="shared" si="89"/>
        <v>-14.817931801652275</v>
      </c>
      <c r="L932">
        <f t="shared" si="87"/>
        <v>81.329658522966085</v>
      </c>
      <c r="M932">
        <f t="shared" si="90"/>
        <v>0</v>
      </c>
      <c r="N932" t="str">
        <f t="shared" si="88"/>
        <v>TN</v>
      </c>
    </row>
    <row r="933" spans="1:14" x14ac:dyDescent="0.3">
      <c r="A933">
        <v>1</v>
      </c>
      <c r="B933">
        <v>1</v>
      </c>
      <c r="C933">
        <v>-2</v>
      </c>
      <c r="D933">
        <v>0.78</v>
      </c>
      <c r="E933">
        <v>70</v>
      </c>
      <c r="F933">
        <v>-50</v>
      </c>
      <c r="G933">
        <v>0.60844334427391233</v>
      </c>
      <c r="H933">
        <v>0.39155665572608767</v>
      </c>
      <c r="I933">
        <f t="shared" si="85"/>
        <v>70</v>
      </c>
      <c r="J933">
        <f t="shared" si="86"/>
        <v>100</v>
      </c>
      <c r="K933">
        <f t="shared" si="89"/>
        <v>3.4353685265650924</v>
      </c>
      <c r="L933">
        <f t="shared" si="87"/>
        <v>743.73995352586758</v>
      </c>
      <c r="M933">
        <f t="shared" si="90"/>
        <v>1</v>
      </c>
      <c r="N933" t="str">
        <f t="shared" si="88"/>
        <v>TP</v>
      </c>
    </row>
    <row r="934" spans="1:14" x14ac:dyDescent="0.3">
      <c r="A934">
        <v>0</v>
      </c>
      <c r="B934">
        <v>1</v>
      </c>
      <c r="C934">
        <v>-2</v>
      </c>
      <c r="D934">
        <v>0.78</v>
      </c>
      <c r="E934">
        <v>180</v>
      </c>
      <c r="F934">
        <v>-90</v>
      </c>
      <c r="G934">
        <v>0.56330583577691229</v>
      </c>
      <c r="H934">
        <v>0.43669416422308771</v>
      </c>
      <c r="I934">
        <f t="shared" si="85"/>
        <v>180</v>
      </c>
      <c r="J934">
        <f t="shared" si="86"/>
        <v>180</v>
      </c>
      <c r="K934">
        <f t="shared" si="89"/>
        <v>22.790100879688424</v>
      </c>
      <c r="L934">
        <f t="shared" si="87"/>
        <v>2174.0145044788405</v>
      </c>
      <c r="M934">
        <f t="shared" si="90"/>
        <v>1</v>
      </c>
      <c r="N934" t="str">
        <f t="shared" si="88"/>
        <v>FN</v>
      </c>
    </row>
    <row r="935" spans="1:14" x14ac:dyDescent="0.3">
      <c r="A935">
        <v>1</v>
      </c>
      <c r="B935">
        <v>1</v>
      </c>
      <c r="C935">
        <v>-2</v>
      </c>
      <c r="D935">
        <v>0.84</v>
      </c>
      <c r="E935">
        <v>30</v>
      </c>
      <c r="F935">
        <v>-10</v>
      </c>
      <c r="G935">
        <v>0.38419903534316502</v>
      </c>
      <c r="H935">
        <v>0.61580096465683498</v>
      </c>
      <c r="I935">
        <f t="shared" si="85"/>
        <v>30</v>
      </c>
      <c r="J935">
        <f t="shared" si="86"/>
        <v>20</v>
      </c>
      <c r="K935">
        <f t="shared" si="89"/>
        <v>-0.79004823284174996</v>
      </c>
      <c r="L935">
        <f t="shared" si="87"/>
        <v>531.12638193202429</v>
      </c>
      <c r="M935">
        <f t="shared" si="90"/>
        <v>0</v>
      </c>
      <c r="N935" t="str">
        <f t="shared" si="88"/>
        <v>FP</v>
      </c>
    </row>
    <row r="936" spans="1:14" x14ac:dyDescent="0.3">
      <c r="A936">
        <v>0</v>
      </c>
      <c r="B936">
        <v>1</v>
      </c>
      <c r="C936">
        <v>-2</v>
      </c>
      <c r="D936">
        <v>0.84</v>
      </c>
      <c r="E936">
        <v>80</v>
      </c>
      <c r="F936">
        <v>-90</v>
      </c>
      <c r="G936">
        <v>0.60844334427391233</v>
      </c>
      <c r="H936">
        <v>0.39155665572608767</v>
      </c>
      <c r="I936">
        <f t="shared" si="85"/>
        <v>80</v>
      </c>
      <c r="J936">
        <f t="shared" si="86"/>
        <v>180</v>
      </c>
      <c r="K936">
        <f t="shared" si="89"/>
        <v>-21.804730488782788</v>
      </c>
      <c r="L936">
        <f t="shared" si="87"/>
        <v>4.1269803814355619</v>
      </c>
      <c r="M936">
        <f t="shared" si="90"/>
        <v>0</v>
      </c>
      <c r="N936" t="str">
        <f t="shared" si="88"/>
        <v>TN</v>
      </c>
    </row>
    <row r="937" spans="1:14" x14ac:dyDescent="0.3">
      <c r="A937">
        <v>0</v>
      </c>
      <c r="B937">
        <v>1</v>
      </c>
      <c r="C937">
        <v>-2</v>
      </c>
      <c r="D937">
        <v>0.84</v>
      </c>
      <c r="E937">
        <v>40</v>
      </c>
      <c r="F937">
        <v>-50</v>
      </c>
      <c r="G937">
        <v>0.60844334427391233</v>
      </c>
      <c r="H937">
        <v>0.39155665572608767</v>
      </c>
      <c r="I937">
        <f t="shared" si="85"/>
        <v>40</v>
      </c>
      <c r="J937">
        <f t="shared" si="86"/>
        <v>100</v>
      </c>
      <c r="K937">
        <f t="shared" si="89"/>
        <v>-14.817931801652275</v>
      </c>
      <c r="L937">
        <f t="shared" si="87"/>
        <v>81.329658522966085</v>
      </c>
      <c r="M937">
        <f t="shared" si="90"/>
        <v>0</v>
      </c>
      <c r="N937" t="str">
        <f t="shared" si="88"/>
        <v>TN</v>
      </c>
    </row>
    <row r="938" spans="1:14" x14ac:dyDescent="0.3">
      <c r="A938">
        <v>1</v>
      </c>
      <c r="B938">
        <v>1</v>
      </c>
      <c r="C938">
        <v>-2</v>
      </c>
      <c r="D938">
        <v>0.82</v>
      </c>
      <c r="E938">
        <v>20</v>
      </c>
      <c r="F938">
        <v>-10</v>
      </c>
      <c r="G938">
        <v>0.38419903534316502</v>
      </c>
      <c r="H938">
        <v>0.61580096465683498</v>
      </c>
      <c r="I938">
        <f t="shared" si="85"/>
        <v>20</v>
      </c>
      <c r="J938">
        <f t="shared" si="86"/>
        <v>20</v>
      </c>
      <c r="K938">
        <f t="shared" si="89"/>
        <v>-4.6320385862733993</v>
      </c>
      <c r="L938">
        <f t="shared" si="87"/>
        <v>368.80087443232759</v>
      </c>
      <c r="M938">
        <f t="shared" si="90"/>
        <v>0</v>
      </c>
      <c r="N938" t="str">
        <f t="shared" si="88"/>
        <v>FP</v>
      </c>
    </row>
    <row r="939" spans="1:14" x14ac:dyDescent="0.3">
      <c r="A939">
        <v>1</v>
      </c>
      <c r="B939">
        <v>1</v>
      </c>
      <c r="C939">
        <v>-2</v>
      </c>
      <c r="D939">
        <v>0.8</v>
      </c>
      <c r="E939">
        <v>10</v>
      </c>
      <c r="F939">
        <v>-10</v>
      </c>
      <c r="G939">
        <v>0.60844334427391233</v>
      </c>
      <c r="H939">
        <v>0.39155665572608767</v>
      </c>
      <c r="I939">
        <f t="shared" si="85"/>
        <v>10</v>
      </c>
      <c r="J939">
        <f t="shared" si="86"/>
        <v>20</v>
      </c>
      <c r="K939">
        <f t="shared" si="89"/>
        <v>-1.74669967178263</v>
      </c>
      <c r="L939">
        <f t="shared" si="87"/>
        <v>487.94724266218907</v>
      </c>
      <c r="M939">
        <f t="shared" si="90"/>
        <v>0</v>
      </c>
      <c r="N939" t="str">
        <f t="shared" si="88"/>
        <v>FP</v>
      </c>
    </row>
    <row r="940" spans="1:14" x14ac:dyDescent="0.3">
      <c r="A940">
        <v>0</v>
      </c>
      <c r="B940">
        <v>1</v>
      </c>
      <c r="C940">
        <v>-2</v>
      </c>
      <c r="D940">
        <v>0.8</v>
      </c>
      <c r="E940">
        <v>60</v>
      </c>
      <c r="F940">
        <v>-50</v>
      </c>
      <c r="G940">
        <v>0.38419903534316502</v>
      </c>
      <c r="H940">
        <v>0.61580096465683498</v>
      </c>
      <c r="I940">
        <f t="shared" si="85"/>
        <v>60</v>
      </c>
      <c r="J940">
        <f t="shared" si="86"/>
        <v>100</v>
      </c>
      <c r="K940">
        <f t="shared" si="89"/>
        <v>-38.528154345093597</v>
      </c>
      <c r="L940">
        <f t="shared" si="87"/>
        <v>215.8527124338398</v>
      </c>
      <c r="M940">
        <f t="shared" si="90"/>
        <v>0</v>
      </c>
      <c r="N940" t="str">
        <f t="shared" si="88"/>
        <v>TN</v>
      </c>
    </row>
    <row r="941" spans="1:14" x14ac:dyDescent="0.3">
      <c r="A941">
        <v>1</v>
      </c>
      <c r="B941">
        <v>1</v>
      </c>
      <c r="C941">
        <v>-2</v>
      </c>
      <c r="D941">
        <v>0.82</v>
      </c>
      <c r="E941">
        <v>10</v>
      </c>
      <c r="F941">
        <v>-10</v>
      </c>
      <c r="G941">
        <v>0.60844334427391233</v>
      </c>
      <c r="H941">
        <v>0.39155665572608767</v>
      </c>
      <c r="I941">
        <f t="shared" si="85"/>
        <v>10</v>
      </c>
      <c r="J941">
        <f t="shared" si="86"/>
        <v>20</v>
      </c>
      <c r="K941">
        <f t="shared" si="89"/>
        <v>-1.74669967178263</v>
      </c>
      <c r="L941">
        <f t="shared" si="87"/>
        <v>487.94724266218907</v>
      </c>
      <c r="M941">
        <f t="shared" si="90"/>
        <v>0</v>
      </c>
      <c r="N941" t="str">
        <f t="shared" si="88"/>
        <v>FP</v>
      </c>
    </row>
    <row r="942" spans="1:14" x14ac:dyDescent="0.3">
      <c r="A942">
        <v>1</v>
      </c>
      <c r="B942">
        <v>1</v>
      </c>
      <c r="C942">
        <v>-2</v>
      </c>
      <c r="D942">
        <v>0.96</v>
      </c>
      <c r="E942">
        <v>70</v>
      </c>
      <c r="F942">
        <v>-50</v>
      </c>
      <c r="G942">
        <v>0.60844334427391233</v>
      </c>
      <c r="H942">
        <v>0.39155665572608767</v>
      </c>
      <c r="I942">
        <f t="shared" si="85"/>
        <v>70</v>
      </c>
      <c r="J942">
        <f t="shared" si="86"/>
        <v>100</v>
      </c>
      <c r="K942">
        <f t="shared" si="89"/>
        <v>3.4353685265650924</v>
      </c>
      <c r="L942">
        <f t="shared" si="87"/>
        <v>743.73995352586758</v>
      </c>
      <c r="M942">
        <f t="shared" si="90"/>
        <v>1</v>
      </c>
      <c r="N942" t="str">
        <f t="shared" si="88"/>
        <v>TP</v>
      </c>
    </row>
    <row r="943" spans="1:14" x14ac:dyDescent="0.3">
      <c r="A943">
        <v>0</v>
      </c>
      <c r="B943">
        <v>1</v>
      </c>
      <c r="C943">
        <v>-2</v>
      </c>
      <c r="D943">
        <v>0.96</v>
      </c>
      <c r="E943">
        <v>100</v>
      </c>
      <c r="F943">
        <v>-90</v>
      </c>
      <c r="G943">
        <v>0.38419903534316502</v>
      </c>
      <c r="H943">
        <v>0.61580096465683498</v>
      </c>
      <c r="I943">
        <f t="shared" si="85"/>
        <v>100</v>
      </c>
      <c r="J943">
        <f t="shared" si="86"/>
        <v>180</v>
      </c>
      <c r="K943">
        <f t="shared" si="89"/>
        <v>-72.424270103913798</v>
      </c>
      <c r="L943">
        <f t="shared" si="87"/>
        <v>2360.7978775060301</v>
      </c>
      <c r="M943">
        <f t="shared" si="90"/>
        <v>0</v>
      </c>
      <c r="N943" t="str">
        <f t="shared" si="88"/>
        <v>TN</v>
      </c>
    </row>
    <row r="944" spans="1:14" x14ac:dyDescent="0.3">
      <c r="A944">
        <v>0</v>
      </c>
      <c r="B944">
        <v>1</v>
      </c>
      <c r="C944">
        <v>-2</v>
      </c>
      <c r="D944">
        <v>0.96</v>
      </c>
      <c r="E944">
        <v>0</v>
      </c>
      <c r="F944">
        <v>-10</v>
      </c>
      <c r="G944">
        <v>0.38419903534316502</v>
      </c>
      <c r="H944">
        <v>0.61580096465683498</v>
      </c>
      <c r="I944">
        <f t="shared" si="85"/>
        <v>0</v>
      </c>
      <c r="J944">
        <f t="shared" si="86"/>
        <v>20</v>
      </c>
      <c r="K944">
        <f t="shared" si="89"/>
        <v>-12.3160192931367</v>
      </c>
      <c r="L944">
        <f t="shared" si="87"/>
        <v>132.71519868810543</v>
      </c>
      <c r="M944">
        <f t="shared" si="90"/>
        <v>0</v>
      </c>
      <c r="N944" t="str">
        <f t="shared" si="88"/>
        <v>TN</v>
      </c>
    </row>
    <row r="945" spans="1:14" x14ac:dyDescent="0.3">
      <c r="A945">
        <v>0</v>
      </c>
      <c r="B945">
        <v>1</v>
      </c>
      <c r="C945">
        <v>-2</v>
      </c>
      <c r="D945">
        <v>0.96</v>
      </c>
      <c r="E945">
        <v>100</v>
      </c>
      <c r="F945">
        <v>-90</v>
      </c>
      <c r="G945">
        <v>0.38419903534316502</v>
      </c>
      <c r="H945">
        <v>0.61580096465683498</v>
      </c>
      <c r="I945">
        <f t="shared" si="85"/>
        <v>100</v>
      </c>
      <c r="J945">
        <f t="shared" si="86"/>
        <v>180</v>
      </c>
      <c r="K945">
        <f t="shared" si="89"/>
        <v>-72.424270103913798</v>
      </c>
      <c r="L945">
        <f t="shared" si="87"/>
        <v>2360.7978775060301</v>
      </c>
      <c r="M945">
        <f t="shared" si="90"/>
        <v>0</v>
      </c>
      <c r="N945" t="str">
        <f t="shared" si="88"/>
        <v>TN</v>
      </c>
    </row>
    <row r="946" spans="1:14" x14ac:dyDescent="0.3">
      <c r="A946">
        <v>1</v>
      </c>
      <c r="B946">
        <v>1</v>
      </c>
      <c r="C946">
        <v>-2</v>
      </c>
      <c r="D946">
        <v>0.94</v>
      </c>
      <c r="E946">
        <v>20</v>
      </c>
      <c r="F946">
        <v>-10</v>
      </c>
      <c r="G946">
        <v>0.38419903534316502</v>
      </c>
      <c r="H946">
        <v>0.61580096465683498</v>
      </c>
      <c r="I946">
        <f t="shared" si="85"/>
        <v>20</v>
      </c>
      <c r="J946">
        <f t="shared" si="86"/>
        <v>20</v>
      </c>
      <c r="K946">
        <f t="shared" si="89"/>
        <v>-4.6320385862733993</v>
      </c>
      <c r="L946">
        <f t="shared" si="87"/>
        <v>368.80087443232759</v>
      </c>
      <c r="M946">
        <f t="shared" si="90"/>
        <v>0</v>
      </c>
      <c r="N946" t="str">
        <f t="shared" si="88"/>
        <v>FP</v>
      </c>
    </row>
    <row r="947" spans="1:14" x14ac:dyDescent="0.3">
      <c r="A947">
        <v>0</v>
      </c>
      <c r="B947">
        <v>1</v>
      </c>
      <c r="C947">
        <v>-2</v>
      </c>
      <c r="D947">
        <v>0.94</v>
      </c>
      <c r="E947">
        <v>60</v>
      </c>
      <c r="F947">
        <v>-50</v>
      </c>
      <c r="G947">
        <v>0.38419903534316502</v>
      </c>
      <c r="H947">
        <v>0.61580096465683498</v>
      </c>
      <c r="I947">
        <f t="shared" si="85"/>
        <v>60</v>
      </c>
      <c r="J947">
        <f t="shared" si="86"/>
        <v>100</v>
      </c>
      <c r="K947">
        <f t="shared" si="89"/>
        <v>-38.528154345093597</v>
      </c>
      <c r="L947">
        <f t="shared" si="87"/>
        <v>215.8527124338398</v>
      </c>
      <c r="M947">
        <f t="shared" si="90"/>
        <v>0</v>
      </c>
      <c r="N947" t="str">
        <f t="shared" si="88"/>
        <v>TN</v>
      </c>
    </row>
    <row r="948" spans="1:14" x14ac:dyDescent="0.3">
      <c r="A948">
        <v>0</v>
      </c>
      <c r="B948">
        <v>1</v>
      </c>
      <c r="C948">
        <v>-2</v>
      </c>
      <c r="D948">
        <v>0.94</v>
      </c>
      <c r="E948">
        <v>100</v>
      </c>
      <c r="F948">
        <v>-90</v>
      </c>
      <c r="G948">
        <v>0.60844334427391233</v>
      </c>
      <c r="H948">
        <v>0.39155665572608767</v>
      </c>
      <c r="I948">
        <f t="shared" si="85"/>
        <v>100</v>
      </c>
      <c r="J948">
        <f t="shared" si="86"/>
        <v>180</v>
      </c>
      <c r="K948">
        <f t="shared" si="89"/>
        <v>-9.6358636033045428</v>
      </c>
      <c r="L948">
        <f t="shared" si="87"/>
        <v>201.65033671980794</v>
      </c>
      <c r="M948">
        <f t="shared" si="90"/>
        <v>0</v>
      </c>
      <c r="N948" t="str">
        <f t="shared" si="88"/>
        <v>TN</v>
      </c>
    </row>
    <row r="949" spans="1:14" x14ac:dyDescent="0.3">
      <c r="A949">
        <v>0</v>
      </c>
      <c r="B949">
        <v>1</v>
      </c>
      <c r="C949">
        <v>-2</v>
      </c>
      <c r="D949">
        <v>0.94</v>
      </c>
      <c r="E949">
        <v>60</v>
      </c>
      <c r="F949">
        <v>-50</v>
      </c>
      <c r="G949">
        <v>0.38419903534316502</v>
      </c>
      <c r="H949">
        <v>0.61580096465683498</v>
      </c>
      <c r="I949">
        <f t="shared" si="85"/>
        <v>60</v>
      </c>
      <c r="J949">
        <f t="shared" si="86"/>
        <v>100</v>
      </c>
      <c r="K949">
        <f t="shared" si="89"/>
        <v>-38.528154345093597</v>
      </c>
      <c r="L949">
        <f t="shared" si="87"/>
        <v>215.8527124338398</v>
      </c>
      <c r="M949">
        <f t="shared" si="90"/>
        <v>0</v>
      </c>
      <c r="N949" t="str">
        <f t="shared" si="88"/>
        <v>TN</v>
      </c>
    </row>
    <row r="950" spans="1:14" x14ac:dyDescent="0.3">
      <c r="A950">
        <v>0</v>
      </c>
      <c r="B950">
        <v>1</v>
      </c>
      <c r="C950">
        <v>-2</v>
      </c>
      <c r="D950">
        <v>0.94</v>
      </c>
      <c r="E950">
        <v>0</v>
      </c>
      <c r="F950">
        <v>-10</v>
      </c>
      <c r="G950">
        <v>0.38419903534316502</v>
      </c>
      <c r="H950">
        <v>0.61580096465683498</v>
      </c>
      <c r="I950">
        <f t="shared" si="85"/>
        <v>0</v>
      </c>
      <c r="J950">
        <f t="shared" si="86"/>
        <v>20</v>
      </c>
      <c r="K950">
        <f t="shared" si="89"/>
        <v>-12.3160192931367</v>
      </c>
      <c r="L950">
        <f t="shared" si="87"/>
        <v>132.71519868810543</v>
      </c>
      <c r="M950">
        <f t="shared" si="90"/>
        <v>0</v>
      </c>
      <c r="N950" t="str">
        <f t="shared" si="88"/>
        <v>TN</v>
      </c>
    </row>
    <row r="951" spans="1:14" x14ac:dyDescent="0.3">
      <c r="A951">
        <v>1</v>
      </c>
      <c r="B951">
        <v>1</v>
      </c>
      <c r="C951">
        <v>-2</v>
      </c>
      <c r="D951">
        <v>1</v>
      </c>
      <c r="E951">
        <v>30</v>
      </c>
      <c r="F951">
        <v>-10</v>
      </c>
      <c r="G951">
        <v>0.38419903534316502</v>
      </c>
      <c r="H951">
        <v>0.61580096465683498</v>
      </c>
      <c r="I951">
        <f t="shared" si="85"/>
        <v>30</v>
      </c>
      <c r="J951">
        <f t="shared" si="86"/>
        <v>20</v>
      </c>
      <c r="K951">
        <f t="shared" si="89"/>
        <v>-0.79004823284174996</v>
      </c>
      <c r="L951">
        <f t="shared" si="87"/>
        <v>531.12638193202429</v>
      </c>
      <c r="M951">
        <f t="shared" si="90"/>
        <v>0</v>
      </c>
      <c r="N951" t="str">
        <f t="shared" si="88"/>
        <v>FP</v>
      </c>
    </row>
    <row r="952" spans="1:14" x14ac:dyDescent="0.3">
      <c r="A952">
        <v>0</v>
      </c>
      <c r="B952">
        <v>1</v>
      </c>
      <c r="C952">
        <v>-2</v>
      </c>
      <c r="D952">
        <v>1</v>
      </c>
      <c r="E952">
        <v>80</v>
      </c>
      <c r="F952">
        <v>-90</v>
      </c>
      <c r="G952">
        <v>0.38419903534316502</v>
      </c>
      <c r="H952">
        <v>0.61580096465683498</v>
      </c>
      <c r="I952">
        <f t="shared" si="85"/>
        <v>80</v>
      </c>
      <c r="J952">
        <f t="shared" si="86"/>
        <v>180</v>
      </c>
      <c r="K952">
        <f t="shared" si="89"/>
        <v>-80.108250810777093</v>
      </c>
      <c r="L952">
        <f t="shared" si="87"/>
        <v>3166.5405998753254</v>
      </c>
      <c r="M952">
        <f t="shared" si="90"/>
        <v>0</v>
      </c>
      <c r="N952" t="str">
        <f t="shared" si="88"/>
        <v>TN</v>
      </c>
    </row>
    <row r="953" spans="1:14" x14ac:dyDescent="0.3">
      <c r="A953">
        <v>0</v>
      </c>
      <c r="B953">
        <v>1</v>
      </c>
      <c r="C953">
        <v>-2</v>
      </c>
      <c r="D953">
        <v>1</v>
      </c>
      <c r="E953">
        <v>0</v>
      </c>
      <c r="F953">
        <v>-10</v>
      </c>
      <c r="G953">
        <v>0.38419903534316502</v>
      </c>
      <c r="H953">
        <v>0.61580096465683498</v>
      </c>
      <c r="I953">
        <f t="shared" si="85"/>
        <v>0</v>
      </c>
      <c r="J953">
        <f t="shared" si="86"/>
        <v>20</v>
      </c>
      <c r="K953">
        <f t="shared" si="89"/>
        <v>-12.3160192931367</v>
      </c>
      <c r="L953">
        <f t="shared" si="87"/>
        <v>132.71519868810543</v>
      </c>
      <c r="M953">
        <f t="shared" si="90"/>
        <v>0</v>
      </c>
      <c r="N953" t="str">
        <f t="shared" si="88"/>
        <v>TN</v>
      </c>
    </row>
    <row r="954" spans="1:14" x14ac:dyDescent="0.3">
      <c r="A954">
        <v>1</v>
      </c>
      <c r="B954">
        <v>1</v>
      </c>
      <c r="C954">
        <v>-2</v>
      </c>
      <c r="D954">
        <v>0.9</v>
      </c>
      <c r="E954">
        <v>70</v>
      </c>
      <c r="F954">
        <v>-50</v>
      </c>
      <c r="G954">
        <v>0.38419903534316502</v>
      </c>
      <c r="H954">
        <v>0.61580096465683498</v>
      </c>
      <c r="I954">
        <f t="shared" si="85"/>
        <v>70</v>
      </c>
      <c r="J954">
        <f t="shared" si="86"/>
        <v>100</v>
      </c>
      <c r="K954">
        <f t="shared" si="89"/>
        <v>-34.686163991661942</v>
      </c>
      <c r="L954">
        <f t="shared" si="87"/>
        <v>117.7211204051569</v>
      </c>
      <c r="M954">
        <f t="shared" si="90"/>
        <v>0</v>
      </c>
      <c r="N954" t="str">
        <f t="shared" si="88"/>
        <v>FP</v>
      </c>
    </row>
    <row r="955" spans="1:14" x14ac:dyDescent="0.3">
      <c r="A955">
        <v>0</v>
      </c>
      <c r="B955">
        <v>1</v>
      </c>
      <c r="C955">
        <v>-2</v>
      </c>
      <c r="D955">
        <v>0.9</v>
      </c>
      <c r="E955">
        <v>90</v>
      </c>
      <c r="F955">
        <v>-90</v>
      </c>
      <c r="G955">
        <v>0.60844334427391233</v>
      </c>
      <c r="H955">
        <v>0.39155665572608767</v>
      </c>
      <c r="I955">
        <f t="shared" si="85"/>
        <v>90</v>
      </c>
      <c r="J955">
        <f t="shared" si="86"/>
        <v>180</v>
      </c>
      <c r="K955">
        <f t="shared" si="89"/>
        <v>-15.720297046043662</v>
      </c>
      <c r="L955">
        <f t="shared" si="87"/>
        <v>65.868328231499561</v>
      </c>
      <c r="M955">
        <f t="shared" si="90"/>
        <v>0</v>
      </c>
      <c r="N955" t="str">
        <f t="shared" si="88"/>
        <v>TN</v>
      </c>
    </row>
    <row r="956" spans="1:14" x14ac:dyDescent="0.3">
      <c r="A956">
        <v>1</v>
      </c>
      <c r="B956">
        <v>1</v>
      </c>
      <c r="C956">
        <v>-2</v>
      </c>
      <c r="D956">
        <v>0.88</v>
      </c>
      <c r="E956">
        <v>20</v>
      </c>
      <c r="F956">
        <v>-10</v>
      </c>
      <c r="G956">
        <v>0.38419903534316502</v>
      </c>
      <c r="H956">
        <v>0.61580096465683498</v>
      </c>
      <c r="I956">
        <f t="shared" si="85"/>
        <v>20</v>
      </c>
      <c r="J956">
        <f t="shared" si="86"/>
        <v>20</v>
      </c>
      <c r="K956">
        <f t="shared" si="89"/>
        <v>-4.6320385862733993</v>
      </c>
      <c r="L956">
        <f t="shared" si="87"/>
        <v>368.80087443232759</v>
      </c>
      <c r="M956">
        <f t="shared" si="90"/>
        <v>0</v>
      </c>
      <c r="N956" t="str">
        <f t="shared" si="88"/>
        <v>FP</v>
      </c>
    </row>
    <row r="957" spans="1:14" x14ac:dyDescent="0.3">
      <c r="A957">
        <v>0</v>
      </c>
      <c r="B957">
        <v>1</v>
      </c>
      <c r="C957">
        <v>-2</v>
      </c>
      <c r="D957">
        <v>0.88</v>
      </c>
      <c r="E957">
        <v>40</v>
      </c>
      <c r="F957">
        <v>-50</v>
      </c>
      <c r="G957">
        <v>0.38419903534316502</v>
      </c>
      <c r="H957">
        <v>0.61580096465683498</v>
      </c>
      <c r="I957">
        <f t="shared" si="85"/>
        <v>40</v>
      </c>
      <c r="J957">
        <f t="shared" si="86"/>
        <v>100</v>
      </c>
      <c r="K957">
        <f t="shared" si="89"/>
        <v>-46.212135051956892</v>
      </c>
      <c r="L957">
        <f t="shared" si="87"/>
        <v>500.68123574637633</v>
      </c>
      <c r="M957">
        <f t="shared" si="90"/>
        <v>0</v>
      </c>
      <c r="N957" t="str">
        <f t="shared" si="88"/>
        <v>TN</v>
      </c>
    </row>
    <row r="958" spans="1:14" x14ac:dyDescent="0.3">
      <c r="A958">
        <v>0</v>
      </c>
      <c r="B958">
        <v>1</v>
      </c>
      <c r="C958">
        <v>-2</v>
      </c>
      <c r="D958">
        <v>0.88</v>
      </c>
      <c r="E958">
        <v>180</v>
      </c>
      <c r="F958">
        <v>-90</v>
      </c>
      <c r="G958">
        <v>0.38419903534316502</v>
      </c>
      <c r="H958">
        <v>0.61580096465683498</v>
      </c>
      <c r="I958">
        <f t="shared" si="85"/>
        <v>180</v>
      </c>
      <c r="J958">
        <f t="shared" si="86"/>
        <v>180</v>
      </c>
      <c r="K958">
        <f t="shared" si="89"/>
        <v>-41.688347276460604</v>
      </c>
      <c r="L958">
        <f t="shared" si="87"/>
        <v>318.6981780977959</v>
      </c>
      <c r="M958">
        <f t="shared" si="90"/>
        <v>0</v>
      </c>
      <c r="N958" t="str">
        <f t="shared" si="88"/>
        <v>TN</v>
      </c>
    </row>
    <row r="959" spans="1:14" x14ac:dyDescent="0.3">
      <c r="A959">
        <v>0</v>
      </c>
      <c r="B959">
        <v>1</v>
      </c>
      <c r="C959">
        <v>-2</v>
      </c>
      <c r="D959">
        <v>0.88</v>
      </c>
      <c r="E959">
        <v>80</v>
      </c>
      <c r="F959">
        <v>-90</v>
      </c>
      <c r="G959">
        <v>0.60844334427391233</v>
      </c>
      <c r="H959">
        <v>0.39155665572608767</v>
      </c>
      <c r="I959">
        <f t="shared" si="85"/>
        <v>80</v>
      </c>
      <c r="J959">
        <f t="shared" si="86"/>
        <v>180</v>
      </c>
      <c r="K959">
        <f t="shared" si="89"/>
        <v>-21.804730488782788</v>
      </c>
      <c r="L959">
        <f t="shared" si="87"/>
        <v>4.1269803814355619</v>
      </c>
      <c r="M959">
        <f t="shared" si="90"/>
        <v>0</v>
      </c>
      <c r="N959" t="str">
        <f t="shared" si="88"/>
        <v>TN</v>
      </c>
    </row>
    <row r="960" spans="1:14" x14ac:dyDescent="0.3">
      <c r="A960">
        <v>0</v>
      </c>
      <c r="B960">
        <v>1</v>
      </c>
      <c r="C960">
        <v>-2</v>
      </c>
      <c r="D960">
        <v>0.88</v>
      </c>
      <c r="E960">
        <v>90</v>
      </c>
      <c r="F960">
        <v>-90</v>
      </c>
      <c r="G960">
        <v>0.38419903534316502</v>
      </c>
      <c r="H960">
        <v>0.61580096465683498</v>
      </c>
      <c r="I960">
        <f t="shared" si="85"/>
        <v>90</v>
      </c>
      <c r="J960">
        <f t="shared" si="86"/>
        <v>180</v>
      </c>
      <c r="K960">
        <f t="shared" si="89"/>
        <v>-76.266260457345453</v>
      </c>
      <c r="L960">
        <f t="shared" si="87"/>
        <v>2748.9083488148167</v>
      </c>
      <c r="M960">
        <f t="shared" si="90"/>
        <v>0</v>
      </c>
      <c r="N960" t="str">
        <f t="shared" si="88"/>
        <v>TN</v>
      </c>
    </row>
    <row r="961" spans="1:14" x14ac:dyDescent="0.3">
      <c r="A961">
        <v>0</v>
      </c>
      <c r="B961">
        <v>1</v>
      </c>
      <c r="C961">
        <v>-2</v>
      </c>
      <c r="D961">
        <v>0.88</v>
      </c>
      <c r="E961">
        <v>50</v>
      </c>
      <c r="F961">
        <v>-50</v>
      </c>
      <c r="G961">
        <v>0.60844334427391233</v>
      </c>
      <c r="H961">
        <v>0.39155665572608767</v>
      </c>
      <c r="I961">
        <f t="shared" si="85"/>
        <v>50</v>
      </c>
      <c r="J961">
        <f t="shared" si="86"/>
        <v>100</v>
      </c>
      <c r="K961">
        <f t="shared" si="89"/>
        <v>-8.7334983589131525</v>
      </c>
      <c r="L961">
        <f t="shared" si="87"/>
        <v>228.09242955235541</v>
      </c>
      <c r="M961">
        <f t="shared" si="90"/>
        <v>0</v>
      </c>
      <c r="N961" t="str">
        <f t="shared" si="88"/>
        <v>TN</v>
      </c>
    </row>
    <row r="962" spans="1:14" x14ac:dyDescent="0.3">
      <c r="A962">
        <v>1</v>
      </c>
      <c r="B962">
        <v>1</v>
      </c>
      <c r="C962">
        <v>-2</v>
      </c>
      <c r="D962">
        <v>0.86</v>
      </c>
      <c r="E962">
        <v>10</v>
      </c>
      <c r="F962">
        <v>-10</v>
      </c>
      <c r="G962">
        <v>0.60844334427391233</v>
      </c>
      <c r="H962">
        <v>0.39155665572608767</v>
      </c>
      <c r="I962">
        <f t="shared" ref="I962:I970" si="91">E962^B962</f>
        <v>10</v>
      </c>
      <c r="J962">
        <f t="shared" ref="J962:J970" si="92">-C962*-F962^B962</f>
        <v>20</v>
      </c>
      <c r="K962">
        <f t="shared" si="89"/>
        <v>-1.74669967178263</v>
      </c>
      <c r="L962">
        <f t="shared" ref="L962:L970" si="93">(K962-$P$4)^2</f>
        <v>487.94724266218907</v>
      </c>
      <c r="M962">
        <f t="shared" si="90"/>
        <v>0</v>
      </c>
      <c r="N962" t="str">
        <f t="shared" ref="N962:N970" si="94">IF(AND(A962=1,M962=1),"TP",IF(AND(A962=0,M962=0),"TN",IF(A962&gt;M962,"FP","FN")))</f>
        <v>FP</v>
      </c>
    </row>
    <row r="963" spans="1:14" x14ac:dyDescent="0.3">
      <c r="A963">
        <v>1</v>
      </c>
      <c r="B963">
        <v>1</v>
      </c>
      <c r="C963">
        <v>-2</v>
      </c>
      <c r="D963">
        <v>0.84</v>
      </c>
      <c r="E963">
        <v>10</v>
      </c>
      <c r="F963">
        <v>-10</v>
      </c>
      <c r="G963">
        <v>0.60844334427391233</v>
      </c>
      <c r="H963">
        <v>0.39155665572608767</v>
      </c>
      <c r="I963">
        <f t="shared" si="91"/>
        <v>10</v>
      </c>
      <c r="J963">
        <f t="shared" si="92"/>
        <v>20</v>
      </c>
      <c r="K963">
        <f t="shared" ref="K963:K970" si="95">G963*I963-H963*J963</f>
        <v>-1.74669967178263</v>
      </c>
      <c r="L963">
        <f t="shared" si="93"/>
        <v>487.94724266218907</v>
      </c>
      <c r="M963">
        <f t="shared" ref="M963:M970" si="96">IF(K963&gt;=0,1,0)</f>
        <v>0</v>
      </c>
      <c r="N963" t="str">
        <f t="shared" si="94"/>
        <v>FP</v>
      </c>
    </row>
    <row r="964" spans="1:14" x14ac:dyDescent="0.3">
      <c r="A964">
        <v>0</v>
      </c>
      <c r="B964">
        <v>1</v>
      </c>
      <c r="C964">
        <v>-2</v>
      </c>
      <c r="D964">
        <v>0.84</v>
      </c>
      <c r="E964">
        <v>60</v>
      </c>
      <c r="F964">
        <v>-50</v>
      </c>
      <c r="G964">
        <v>0.38419903534316502</v>
      </c>
      <c r="H964">
        <v>0.61580096465683498</v>
      </c>
      <c r="I964">
        <f t="shared" si="91"/>
        <v>60</v>
      </c>
      <c r="J964">
        <f t="shared" si="92"/>
        <v>100</v>
      </c>
      <c r="K964">
        <f t="shared" si="95"/>
        <v>-38.528154345093597</v>
      </c>
      <c r="L964">
        <f t="shared" si="93"/>
        <v>215.8527124338398</v>
      </c>
      <c r="M964">
        <f t="shared" si="96"/>
        <v>0</v>
      </c>
      <c r="N964" t="str">
        <f t="shared" si="94"/>
        <v>TN</v>
      </c>
    </row>
    <row r="965" spans="1:14" x14ac:dyDescent="0.3">
      <c r="A965">
        <v>0</v>
      </c>
      <c r="B965">
        <v>1</v>
      </c>
      <c r="C965">
        <v>-2</v>
      </c>
      <c r="D965">
        <v>0.84</v>
      </c>
      <c r="E965">
        <v>50</v>
      </c>
      <c r="F965">
        <v>-50</v>
      </c>
      <c r="G965">
        <v>0.60844334427391233</v>
      </c>
      <c r="H965">
        <v>0.39155665572608767</v>
      </c>
      <c r="I965">
        <f t="shared" si="91"/>
        <v>50</v>
      </c>
      <c r="J965">
        <f t="shared" si="92"/>
        <v>100</v>
      </c>
      <c r="K965">
        <f t="shared" si="95"/>
        <v>-8.7334983589131525</v>
      </c>
      <c r="L965">
        <f t="shared" si="93"/>
        <v>228.09242955235541</v>
      </c>
      <c r="M965">
        <f t="shared" si="96"/>
        <v>0</v>
      </c>
      <c r="N965" t="str">
        <f t="shared" si="94"/>
        <v>TN</v>
      </c>
    </row>
    <row r="966" spans="1:14" x14ac:dyDescent="0.3">
      <c r="A966">
        <v>0</v>
      </c>
      <c r="B966">
        <v>1</v>
      </c>
      <c r="C966">
        <v>-2</v>
      </c>
      <c r="D966">
        <v>0.84</v>
      </c>
      <c r="E966">
        <v>100</v>
      </c>
      <c r="F966">
        <v>-90</v>
      </c>
      <c r="G966">
        <v>0.60844334427391233</v>
      </c>
      <c r="H966">
        <v>0.39155665572608767</v>
      </c>
      <c r="I966">
        <f t="shared" si="91"/>
        <v>100</v>
      </c>
      <c r="J966">
        <f t="shared" si="92"/>
        <v>180</v>
      </c>
      <c r="K966">
        <f t="shared" si="95"/>
        <v>-9.6358636033045428</v>
      </c>
      <c r="L966">
        <f t="shared" si="93"/>
        <v>201.65033671980794</v>
      </c>
      <c r="M966">
        <f t="shared" si="96"/>
        <v>0</v>
      </c>
      <c r="N966" t="str">
        <f t="shared" si="94"/>
        <v>TN</v>
      </c>
    </row>
    <row r="967" spans="1:14" x14ac:dyDescent="0.3">
      <c r="A967">
        <v>1</v>
      </c>
      <c r="B967">
        <v>1</v>
      </c>
      <c r="C967">
        <v>-2</v>
      </c>
      <c r="D967">
        <v>0.82</v>
      </c>
      <c r="E967">
        <v>30</v>
      </c>
      <c r="F967">
        <v>-10</v>
      </c>
      <c r="G967">
        <v>0.38419903534316502</v>
      </c>
      <c r="H967">
        <v>0.61580096465683498</v>
      </c>
      <c r="I967">
        <f t="shared" si="91"/>
        <v>30</v>
      </c>
      <c r="J967">
        <f t="shared" si="92"/>
        <v>20</v>
      </c>
      <c r="K967">
        <f t="shared" si="95"/>
        <v>-0.79004823284174996</v>
      </c>
      <c r="L967">
        <f t="shared" si="93"/>
        <v>531.12638193202429</v>
      </c>
      <c r="M967">
        <f t="shared" si="96"/>
        <v>0</v>
      </c>
      <c r="N967" t="str">
        <f t="shared" si="94"/>
        <v>FP</v>
      </c>
    </row>
    <row r="968" spans="1:14" x14ac:dyDescent="0.3">
      <c r="A968">
        <v>0</v>
      </c>
      <c r="B968">
        <v>1</v>
      </c>
      <c r="C968">
        <v>-2</v>
      </c>
      <c r="D968">
        <v>0.82</v>
      </c>
      <c r="E968">
        <v>180</v>
      </c>
      <c r="F968">
        <v>-90</v>
      </c>
      <c r="G968">
        <v>0.38419903534316502</v>
      </c>
      <c r="H968">
        <v>0.61580096465683498</v>
      </c>
      <c r="I968">
        <f t="shared" si="91"/>
        <v>180</v>
      </c>
      <c r="J968">
        <f t="shared" si="92"/>
        <v>180</v>
      </c>
      <c r="K968">
        <f t="shared" si="95"/>
        <v>-41.688347276460604</v>
      </c>
      <c r="L968">
        <f t="shared" si="93"/>
        <v>318.6981780977959</v>
      </c>
      <c r="M968">
        <f t="shared" si="96"/>
        <v>0</v>
      </c>
      <c r="N968" t="str">
        <f t="shared" si="94"/>
        <v>TN</v>
      </c>
    </row>
    <row r="969" spans="1:14" x14ac:dyDescent="0.3">
      <c r="A969">
        <v>0</v>
      </c>
      <c r="B969">
        <v>1</v>
      </c>
      <c r="C969">
        <v>-2</v>
      </c>
      <c r="D969">
        <v>0.82</v>
      </c>
      <c r="E969">
        <v>40</v>
      </c>
      <c r="F969">
        <v>-50</v>
      </c>
      <c r="G969">
        <v>0.38419903534316502</v>
      </c>
      <c r="H969">
        <v>0.61580096465683498</v>
      </c>
      <c r="I969">
        <f t="shared" si="91"/>
        <v>40</v>
      </c>
      <c r="J969">
        <f t="shared" si="92"/>
        <v>100</v>
      </c>
      <c r="K969">
        <f t="shared" si="95"/>
        <v>-46.212135051956892</v>
      </c>
      <c r="L969">
        <f t="shared" si="93"/>
        <v>500.68123574637633</v>
      </c>
      <c r="M969">
        <f t="shared" si="96"/>
        <v>0</v>
      </c>
      <c r="N969" t="str">
        <f t="shared" si="94"/>
        <v>TN</v>
      </c>
    </row>
    <row r="970" spans="1:14" x14ac:dyDescent="0.3">
      <c r="A970">
        <v>0</v>
      </c>
      <c r="B970">
        <v>1</v>
      </c>
      <c r="C970">
        <v>-2</v>
      </c>
      <c r="D970">
        <v>0.82</v>
      </c>
      <c r="E970">
        <v>80</v>
      </c>
      <c r="F970">
        <v>-90</v>
      </c>
      <c r="G970">
        <v>0.38419903534316502</v>
      </c>
      <c r="H970">
        <v>0.61580096465683498</v>
      </c>
      <c r="I970">
        <f t="shared" si="91"/>
        <v>80</v>
      </c>
      <c r="J970">
        <f t="shared" si="92"/>
        <v>180</v>
      </c>
      <c r="K970">
        <f t="shared" si="95"/>
        <v>-80.108250810777093</v>
      </c>
      <c r="L970">
        <f t="shared" si="93"/>
        <v>3166.5405998753254</v>
      </c>
      <c r="M970">
        <f t="shared" si="96"/>
        <v>0</v>
      </c>
      <c r="N970" t="str">
        <f t="shared" si="94"/>
        <v>TN</v>
      </c>
    </row>
    <row r="974" spans="1:14" x14ac:dyDescent="0.3">
      <c r="D974" t="s">
        <v>250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32A3-A7CB-4810-B292-0390F93B703F}">
  <dimension ref="A1:U974"/>
  <sheetViews>
    <sheetView topLeftCell="A958" workbookViewId="0">
      <selection activeCell="A2" sqref="A2:A283"/>
    </sheetView>
  </sheetViews>
  <sheetFormatPr defaultRowHeight="14.4" x14ac:dyDescent="0.3"/>
  <cols>
    <col min="14" max="14" width="11" customWidth="1"/>
    <col min="18" max="18" width="9.21875" bestFit="1" customWidth="1"/>
  </cols>
  <sheetData>
    <row r="1" spans="1:21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272</v>
      </c>
      <c r="R1" t="s">
        <v>116</v>
      </c>
    </row>
    <row r="2" spans="1:21" x14ac:dyDescent="0.3">
      <c r="A2">
        <v>1</v>
      </c>
      <c r="B2">
        <v>1.1960207441678836</v>
      </c>
      <c r="C2">
        <v>-1.6</v>
      </c>
      <c r="D2">
        <v>2.8</v>
      </c>
      <c r="E2">
        <f>IF(D2&gt;1,1+(D2-1)/$R$2,1)</f>
        <v>1.0389834801573992</v>
      </c>
      <c r="F2">
        <f>IF(D2&lt;1,1-(1-D2)/$R$2,1)</f>
        <v>1</v>
      </c>
      <c r="G2">
        <v>180</v>
      </c>
      <c r="H2">
        <v>-90</v>
      </c>
      <c r="I2">
        <v>0.56330583577691229</v>
      </c>
      <c r="J2">
        <v>0.43669416422308771</v>
      </c>
      <c r="K2">
        <f>G2^(B2)</f>
        <v>498.1414721148987</v>
      </c>
      <c r="L2">
        <f>-C2*-H2^(B2*F2)</f>
        <v>347.88408658650894</v>
      </c>
      <c r="M2">
        <f>I2*K2-J2*L2</f>
        <v>128.68704784641668</v>
      </c>
      <c r="N2">
        <f t="shared" ref="N2:N65" si="0">(M2-$R$5)^2</f>
        <v>23007.550431248295</v>
      </c>
      <c r="O2">
        <f>IF(M2&gt;=0,1,0)</f>
        <v>1</v>
      </c>
      <c r="P2" t="str">
        <f>IF(AND(A2=1,O2=1),"TP",IF(AND(A2=0,O2=0),"TN",IF(A2&gt;O2,"FP","FN")))</f>
        <v>TP</v>
      </c>
      <c r="Q2" t="s">
        <v>286</v>
      </c>
      <c r="R2">
        <v>46.173404548089174</v>
      </c>
      <c r="T2" t="s">
        <v>274</v>
      </c>
      <c r="U2">
        <f>COUNTIF($P$2:$P$970,$T2)</f>
        <v>167</v>
      </c>
    </row>
    <row r="3" spans="1:21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1">IF(D3&gt;1,1+(D3-1)/$R$2,1)</f>
        <v>1.0389834801573992</v>
      </c>
      <c r="F3">
        <f t="shared" ref="F3:F66" si="2">IF(D3&lt;1,1-(1-D3)/$R$2,1)</f>
        <v>1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3">G3^(B3)</f>
        <v>188.85787660819494</v>
      </c>
      <c r="L3">
        <f t="shared" ref="L3:L66" si="4">-C3*-H3^(B3*F3)</f>
        <v>347.88408658650894</v>
      </c>
      <c r="M3">
        <f t="shared" ref="M3:M66" si="5">I3*K3-J3*L3</f>
        <v>-21.307011488178148</v>
      </c>
      <c r="N3">
        <f t="shared" si="0"/>
        <v>2.8504937737961873</v>
      </c>
      <c r="O3">
        <f t="shared" ref="O3:O66" si="6">IF(M3&gt;=0,1,0)</f>
        <v>0</v>
      </c>
      <c r="P3" t="str">
        <f t="shared" ref="P3:P66" si="7">IF(AND(A3=1,O3=1),"TP",IF(AND(A3=0,O3=0),"TN",IF(A3&gt;O3,"FP","FN")))</f>
        <v>TN</v>
      </c>
      <c r="Q3" t="s">
        <v>273</v>
      </c>
      <c r="R3">
        <f>COUNT(B2:B970)</f>
        <v>969</v>
      </c>
      <c r="T3" t="s">
        <v>275</v>
      </c>
      <c r="U3">
        <f t="shared" ref="U3:U5" si="8">COUNTIF($P$2:$P$970,$T3)</f>
        <v>539</v>
      </c>
    </row>
    <row r="4" spans="1:21" x14ac:dyDescent="0.3">
      <c r="A4">
        <v>0</v>
      </c>
      <c r="B4">
        <v>1.1960207441678836</v>
      </c>
      <c r="C4">
        <v>-1.6</v>
      </c>
      <c r="D4">
        <v>2.8</v>
      </c>
      <c r="E4">
        <f t="shared" si="1"/>
        <v>1.0389834801573992</v>
      </c>
      <c r="F4">
        <f t="shared" si="2"/>
        <v>1</v>
      </c>
      <c r="G4">
        <v>10</v>
      </c>
      <c r="H4">
        <v>-10</v>
      </c>
      <c r="I4">
        <v>0.60844334427391233</v>
      </c>
      <c r="J4">
        <v>0.39155665572608767</v>
      </c>
      <c r="K4">
        <f t="shared" si="3"/>
        <v>15.704378148368352</v>
      </c>
      <c r="L4">
        <f t="shared" si="4"/>
        <v>25.127005037389367</v>
      </c>
      <c r="M4">
        <f t="shared" si="5"/>
        <v>-0.28342170051734783</v>
      </c>
      <c r="N4">
        <f t="shared" si="0"/>
        <v>515.83177913841484</v>
      </c>
      <c r="O4">
        <f t="shared" si="6"/>
        <v>0</v>
      </c>
      <c r="P4" t="str">
        <f t="shared" si="7"/>
        <v>TN</v>
      </c>
      <c r="T4" t="s">
        <v>276</v>
      </c>
      <c r="U4">
        <f t="shared" si="8"/>
        <v>217</v>
      </c>
    </row>
    <row r="5" spans="1:21" x14ac:dyDescent="0.3">
      <c r="A5">
        <v>0</v>
      </c>
      <c r="B5">
        <v>1.1960207441678836</v>
      </c>
      <c r="C5">
        <v>-1.6</v>
      </c>
      <c r="D5">
        <v>2.8</v>
      </c>
      <c r="E5">
        <f t="shared" si="1"/>
        <v>1.0389834801573992</v>
      </c>
      <c r="F5">
        <f t="shared" si="2"/>
        <v>1</v>
      </c>
      <c r="G5">
        <v>0</v>
      </c>
      <c r="H5">
        <v>-10</v>
      </c>
      <c r="I5">
        <v>0.38419903534316502</v>
      </c>
      <c r="J5">
        <v>0.61580096465683498</v>
      </c>
      <c r="K5">
        <f t="shared" si="3"/>
        <v>0</v>
      </c>
      <c r="L5">
        <f t="shared" si="4"/>
        <v>25.127005037389367</v>
      </c>
      <c r="M5">
        <f t="shared" si="5"/>
        <v>-15.473233940961524</v>
      </c>
      <c r="N5">
        <f t="shared" si="0"/>
        <v>56.582260494813383</v>
      </c>
      <c r="O5">
        <f t="shared" si="6"/>
        <v>0</v>
      </c>
      <c r="P5" t="str">
        <f t="shared" si="7"/>
        <v>TN</v>
      </c>
      <c r="Q5" t="s">
        <v>187</v>
      </c>
      <c r="R5" s="35">
        <f>AVERAGE(M2:M970)</f>
        <v>-22.995352026634826</v>
      </c>
      <c r="T5" t="s">
        <v>277</v>
      </c>
      <c r="U5">
        <f t="shared" si="8"/>
        <v>46</v>
      </c>
    </row>
    <row r="6" spans="1:21" x14ac:dyDescent="0.3">
      <c r="A6">
        <v>0</v>
      </c>
      <c r="B6">
        <v>1.1960207441678836</v>
      </c>
      <c r="C6">
        <v>-1.6</v>
      </c>
      <c r="D6">
        <v>2.8</v>
      </c>
      <c r="E6">
        <f t="shared" si="1"/>
        <v>1.0389834801573992</v>
      </c>
      <c r="F6">
        <f t="shared" si="2"/>
        <v>1</v>
      </c>
      <c r="G6">
        <v>40</v>
      </c>
      <c r="H6">
        <v>-50</v>
      </c>
      <c r="I6">
        <v>0.60844334427391233</v>
      </c>
      <c r="J6">
        <v>0.39155665572608767</v>
      </c>
      <c r="K6">
        <f t="shared" si="3"/>
        <v>82.432217522931154</v>
      </c>
      <c r="L6">
        <f t="shared" si="4"/>
        <v>172.23577024121218</v>
      </c>
      <c r="M6">
        <f t="shared" si="5"/>
        <v>-17.284728086489018</v>
      </c>
      <c r="N6">
        <f t="shared" si="0"/>
        <v>32.611225785766436</v>
      </c>
      <c r="O6">
        <f t="shared" si="6"/>
        <v>0</v>
      </c>
      <c r="P6" t="str">
        <f t="shared" si="7"/>
        <v>TN</v>
      </c>
      <c r="Q6" t="s">
        <v>123</v>
      </c>
      <c r="R6" s="35">
        <f>DEVSQ(M2:M970)/R3</f>
        <v>1858.9247415409575</v>
      </c>
    </row>
    <row r="7" spans="1:21" x14ac:dyDescent="0.3">
      <c r="A7">
        <v>0</v>
      </c>
      <c r="B7">
        <v>1.1960207441678836</v>
      </c>
      <c r="C7">
        <v>-1.6</v>
      </c>
      <c r="D7">
        <v>2.8</v>
      </c>
      <c r="E7">
        <f t="shared" si="1"/>
        <v>1.0389834801573992</v>
      </c>
      <c r="F7">
        <f t="shared" si="2"/>
        <v>1</v>
      </c>
      <c r="G7">
        <v>100</v>
      </c>
      <c r="H7">
        <v>-90</v>
      </c>
      <c r="I7">
        <v>0.38419903534316502</v>
      </c>
      <c r="J7">
        <v>0.61580096465683498</v>
      </c>
      <c r="K7">
        <f t="shared" si="3"/>
        <v>246.6274930269494</v>
      </c>
      <c r="L7">
        <f t="shared" si="4"/>
        <v>347.88408658650894</v>
      </c>
      <c r="M7">
        <f t="shared" si="5"/>
        <v>-119.473311198677</v>
      </c>
      <c r="N7">
        <f t="shared" si="0"/>
        <v>9307.996606002238</v>
      </c>
      <c r="O7">
        <f t="shared" si="6"/>
        <v>0</v>
      </c>
      <c r="P7" t="str">
        <f t="shared" si="7"/>
        <v>TN</v>
      </c>
      <c r="Q7" t="s">
        <v>278</v>
      </c>
      <c r="R7" s="35">
        <f>-R3/2*LN(2*PI()*R6)-SUM(N2:N970)/(2*R6)</f>
        <v>-5022.1480111693518</v>
      </c>
      <c r="T7" t="s">
        <v>279</v>
      </c>
      <c r="U7" s="35">
        <f>SUM(U2:U3)/R3</f>
        <v>0.72858617131062953</v>
      </c>
    </row>
    <row r="8" spans="1:21" x14ac:dyDescent="0.3">
      <c r="A8">
        <v>0</v>
      </c>
      <c r="B8">
        <v>1.1960207441678836</v>
      </c>
      <c r="C8">
        <v>-1.6</v>
      </c>
      <c r="D8">
        <v>2.8</v>
      </c>
      <c r="E8">
        <f t="shared" si="1"/>
        <v>1.0389834801573992</v>
      </c>
      <c r="F8">
        <f t="shared" si="2"/>
        <v>1</v>
      </c>
      <c r="G8">
        <v>50</v>
      </c>
      <c r="H8">
        <v>-50</v>
      </c>
      <c r="I8">
        <v>0.38419903534316502</v>
      </c>
      <c r="J8">
        <v>0.61580096465683498</v>
      </c>
      <c r="K8">
        <f t="shared" si="3"/>
        <v>107.6473564007576</v>
      </c>
      <c r="L8">
        <f t="shared" si="4"/>
        <v>172.23577024121218</v>
      </c>
      <c r="M8">
        <f t="shared" si="5"/>
        <v>-64.704942976538504</v>
      </c>
      <c r="N8">
        <f t="shared" si="0"/>
        <v>1739.6899772082868</v>
      </c>
      <c r="O8">
        <f t="shared" si="6"/>
        <v>0</v>
      </c>
      <c r="P8" t="str">
        <f t="shared" si="7"/>
        <v>TN</v>
      </c>
      <c r="R8" s="35"/>
      <c r="T8" t="s">
        <v>281</v>
      </c>
      <c r="U8" s="35">
        <f>U2/SUM(U2,U4)</f>
        <v>0.43489583333333331</v>
      </c>
    </row>
    <row r="9" spans="1:21" x14ac:dyDescent="0.3">
      <c r="A9">
        <v>1</v>
      </c>
      <c r="B9">
        <v>1.1960207441678836</v>
      </c>
      <c r="C9">
        <v>-1.6</v>
      </c>
      <c r="D9">
        <v>2.9</v>
      </c>
      <c r="E9">
        <f t="shared" si="1"/>
        <v>1.0411492290550324</v>
      </c>
      <c r="F9">
        <f t="shared" si="2"/>
        <v>1</v>
      </c>
      <c r="G9">
        <v>10</v>
      </c>
      <c r="H9">
        <v>0</v>
      </c>
      <c r="I9">
        <v>0.42913429896650213</v>
      </c>
      <c r="J9">
        <v>0.57086570103349787</v>
      </c>
      <c r="K9">
        <f t="shared" si="3"/>
        <v>15.704378148368352</v>
      </c>
      <c r="L9">
        <f t="shared" si="4"/>
        <v>0</v>
      </c>
      <c r="M9">
        <f t="shared" si="5"/>
        <v>6.7392873074049078</v>
      </c>
      <c r="N9">
        <f t="shared" si="0"/>
        <v>884.14877632542289</v>
      </c>
      <c r="O9">
        <f t="shared" si="6"/>
        <v>1</v>
      </c>
      <c r="P9" t="str">
        <f t="shared" si="7"/>
        <v>TP</v>
      </c>
      <c r="Q9" t="s">
        <v>280</v>
      </c>
      <c r="R9" s="35">
        <f>2*R3-2*LN(-R7)</f>
        <v>1920.9567739763243</v>
      </c>
      <c r="T9" t="s">
        <v>283</v>
      </c>
      <c r="U9" s="35">
        <f>U2/SUM(U2,U5)</f>
        <v>0.784037558685446</v>
      </c>
    </row>
    <row r="10" spans="1:21" x14ac:dyDescent="0.3">
      <c r="A10">
        <v>1</v>
      </c>
      <c r="B10">
        <v>1.1960207441678836</v>
      </c>
      <c r="C10">
        <v>-1.6</v>
      </c>
      <c r="D10">
        <v>2.8</v>
      </c>
      <c r="E10">
        <f t="shared" si="1"/>
        <v>1.0389834801573992</v>
      </c>
      <c r="F10">
        <f t="shared" si="2"/>
        <v>1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3"/>
        <v>35.979809832580635</v>
      </c>
      <c r="L10">
        <f t="shared" si="4"/>
        <v>25.127005037389367</v>
      </c>
      <c r="M10">
        <f t="shared" si="5"/>
        <v>-1.64982571145352</v>
      </c>
      <c r="N10">
        <f t="shared" si="0"/>
        <v>455.63149367209763</v>
      </c>
      <c r="O10">
        <f t="shared" si="6"/>
        <v>0</v>
      </c>
      <c r="P10" t="str">
        <f t="shared" si="7"/>
        <v>FP</v>
      </c>
      <c r="Q10" t="s">
        <v>282</v>
      </c>
      <c r="R10" s="35">
        <f>R3*LN(R3)-2*LN(-R7)</f>
        <v>6646.0571828984766</v>
      </c>
      <c r="T10" t="s">
        <v>285</v>
      </c>
      <c r="U10" s="35">
        <f>2/(1/U9+1/U8)</f>
        <v>0.55946398659966501</v>
      </c>
    </row>
    <row r="11" spans="1:21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1"/>
        <v>1.0281547356692327</v>
      </c>
      <c r="F11">
        <f t="shared" si="2"/>
        <v>1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3"/>
        <v>133.87694139177151</v>
      </c>
      <c r="L11">
        <f t="shared" si="4"/>
        <v>172.23577024121218</v>
      </c>
      <c r="M11">
        <f t="shared" si="5"/>
        <v>-54.627561725539401</v>
      </c>
      <c r="N11">
        <f t="shared" si="0"/>
        <v>1000.5966904354726</v>
      </c>
      <c r="O11">
        <f t="shared" si="6"/>
        <v>0</v>
      </c>
      <c r="P11" t="str">
        <f t="shared" si="7"/>
        <v>FP</v>
      </c>
      <c r="Q11" t="s">
        <v>284</v>
      </c>
      <c r="R11" s="35">
        <f>1/R3*SUM(O2:O970)</f>
        <v>0.2198142414860681</v>
      </c>
    </row>
    <row r="12" spans="1:21" x14ac:dyDescent="0.3">
      <c r="A12">
        <v>1</v>
      </c>
      <c r="B12">
        <v>1.1960207441678836</v>
      </c>
      <c r="C12">
        <v>-1.6</v>
      </c>
      <c r="D12">
        <v>2.9</v>
      </c>
      <c r="E12">
        <f t="shared" si="1"/>
        <v>1.0411492290550324</v>
      </c>
      <c r="F12">
        <f t="shared" si="2"/>
        <v>1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3"/>
        <v>133.87694139177151</v>
      </c>
      <c r="L12">
        <f t="shared" si="4"/>
        <v>172.23577024121218</v>
      </c>
      <c r="M12">
        <f t="shared" si="5"/>
        <v>-54.627561725539401</v>
      </c>
      <c r="N12">
        <f t="shared" si="0"/>
        <v>1000.5966904354726</v>
      </c>
      <c r="O12">
        <f t="shared" si="6"/>
        <v>0</v>
      </c>
      <c r="P12" t="str">
        <f t="shared" si="7"/>
        <v>FP</v>
      </c>
    </row>
    <row r="13" spans="1:21" x14ac:dyDescent="0.3">
      <c r="A13">
        <v>1</v>
      </c>
      <c r="B13">
        <v>1.1960207441678836</v>
      </c>
      <c r="C13">
        <v>-1.6</v>
      </c>
      <c r="D13">
        <v>2.8</v>
      </c>
      <c r="E13">
        <f t="shared" si="1"/>
        <v>1.0389834801573992</v>
      </c>
      <c r="F13">
        <f t="shared" si="2"/>
        <v>1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3"/>
        <v>15.704378148368352</v>
      </c>
      <c r="L13">
        <f t="shared" si="4"/>
        <v>25.127005037389367</v>
      </c>
      <c r="M13">
        <f t="shared" si="5"/>
        <v>-0.28342170051734783</v>
      </c>
      <c r="N13">
        <f t="shared" si="0"/>
        <v>515.83177913841484</v>
      </c>
      <c r="O13">
        <f t="shared" si="6"/>
        <v>0</v>
      </c>
      <c r="P13" t="str">
        <f t="shared" si="7"/>
        <v>FP</v>
      </c>
    </row>
    <row r="14" spans="1:21" x14ac:dyDescent="0.3">
      <c r="A14">
        <v>0</v>
      </c>
      <c r="B14">
        <v>1.1960207441678836</v>
      </c>
      <c r="C14">
        <v>-1.6</v>
      </c>
      <c r="D14">
        <v>2.8</v>
      </c>
      <c r="E14">
        <f t="shared" si="1"/>
        <v>1.0389834801573992</v>
      </c>
      <c r="F14">
        <f t="shared" si="2"/>
        <v>1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3"/>
        <v>35.979809832580635</v>
      </c>
      <c r="L14">
        <f t="shared" si="4"/>
        <v>25.127005037389367</v>
      </c>
      <c r="M14">
        <f t="shared" si="5"/>
        <v>-1.64982571145352</v>
      </c>
      <c r="N14">
        <f t="shared" si="0"/>
        <v>455.63149367209763</v>
      </c>
      <c r="O14">
        <f t="shared" si="6"/>
        <v>0</v>
      </c>
      <c r="P14" t="str">
        <f t="shared" si="7"/>
        <v>TN</v>
      </c>
    </row>
    <row r="15" spans="1:21" x14ac:dyDescent="0.3">
      <c r="A15">
        <v>1</v>
      </c>
      <c r="B15">
        <v>1.1960207441678836</v>
      </c>
      <c r="C15">
        <v>-1.6</v>
      </c>
      <c r="D15">
        <v>2.7</v>
      </c>
      <c r="E15">
        <f t="shared" si="1"/>
        <v>1.036817731259766</v>
      </c>
      <c r="F15">
        <f t="shared" si="2"/>
        <v>1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3"/>
        <v>35.979809832580635</v>
      </c>
      <c r="L15">
        <f t="shared" si="4"/>
        <v>25.127005037389367</v>
      </c>
      <c r="M15">
        <f t="shared" si="5"/>
        <v>-1.64982571145352</v>
      </c>
      <c r="N15">
        <f t="shared" si="0"/>
        <v>455.63149367209763</v>
      </c>
      <c r="O15">
        <f t="shared" si="6"/>
        <v>0</v>
      </c>
      <c r="P15" t="str">
        <f t="shared" si="7"/>
        <v>FP</v>
      </c>
    </row>
    <row r="16" spans="1:21" x14ac:dyDescent="0.3">
      <c r="A16">
        <v>0</v>
      </c>
      <c r="B16">
        <v>1.1960207441678836</v>
      </c>
      <c r="C16">
        <v>-1.6</v>
      </c>
      <c r="D16">
        <v>2.7</v>
      </c>
      <c r="E16">
        <f t="shared" si="1"/>
        <v>1.036817731259766</v>
      </c>
      <c r="F16">
        <f t="shared" si="2"/>
        <v>1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3"/>
        <v>133.87694139177151</v>
      </c>
      <c r="L16">
        <f t="shared" si="4"/>
        <v>172.23577024121218</v>
      </c>
      <c r="M16">
        <f t="shared" si="5"/>
        <v>-54.627561725539401</v>
      </c>
      <c r="N16">
        <f t="shared" si="0"/>
        <v>1000.5966904354726</v>
      </c>
      <c r="O16">
        <f t="shared" si="6"/>
        <v>0</v>
      </c>
      <c r="P16" t="str">
        <f t="shared" si="7"/>
        <v>TN</v>
      </c>
    </row>
    <row r="17" spans="1:16" x14ac:dyDescent="0.3">
      <c r="A17">
        <v>0</v>
      </c>
      <c r="B17">
        <v>1.1960207441678836</v>
      </c>
      <c r="C17">
        <v>-1.6</v>
      </c>
      <c r="D17">
        <v>2.7</v>
      </c>
      <c r="E17">
        <f t="shared" si="1"/>
        <v>1.036817731259766</v>
      </c>
      <c r="F17">
        <f t="shared" si="2"/>
        <v>1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3"/>
        <v>107.6473564007576</v>
      </c>
      <c r="L17">
        <f t="shared" si="4"/>
        <v>172.23577024121218</v>
      </c>
      <c r="M17">
        <f t="shared" si="5"/>
        <v>-1.9427446613331512</v>
      </c>
      <c r="N17">
        <f t="shared" si="0"/>
        <v>443.21227687755436</v>
      </c>
      <c r="O17">
        <f t="shared" si="6"/>
        <v>0</v>
      </c>
      <c r="P17" t="str">
        <f t="shared" si="7"/>
        <v>TN</v>
      </c>
    </row>
    <row r="18" spans="1:16" x14ac:dyDescent="0.3">
      <c r="A18">
        <v>0</v>
      </c>
      <c r="B18">
        <v>1.1960207441678836</v>
      </c>
      <c r="C18">
        <v>-1.6</v>
      </c>
      <c r="D18">
        <v>2.7</v>
      </c>
      <c r="E18">
        <f t="shared" si="1"/>
        <v>1.036817731259766</v>
      </c>
      <c r="F18">
        <f t="shared" si="2"/>
        <v>1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3"/>
        <v>498.1414721148987</v>
      </c>
      <c r="L18">
        <f t="shared" si="4"/>
        <v>347.88408658650894</v>
      </c>
      <c r="M18">
        <f t="shared" si="5"/>
        <v>128.68704784641668</v>
      </c>
      <c r="N18">
        <f t="shared" si="0"/>
        <v>23007.550431248295</v>
      </c>
      <c r="O18">
        <f t="shared" si="6"/>
        <v>1</v>
      </c>
      <c r="P18" t="str">
        <f t="shared" si="7"/>
        <v>FN</v>
      </c>
    </row>
    <row r="19" spans="1:16" x14ac:dyDescent="0.3">
      <c r="A19">
        <v>0</v>
      </c>
      <c r="B19">
        <v>1.1960207441678836</v>
      </c>
      <c r="C19">
        <v>-1.6</v>
      </c>
      <c r="D19">
        <v>2.7</v>
      </c>
      <c r="E19">
        <f t="shared" si="1"/>
        <v>1.036817731259766</v>
      </c>
      <c r="F19">
        <f t="shared" si="2"/>
        <v>1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3"/>
        <v>58.434275299017848</v>
      </c>
      <c r="L19">
        <f t="shared" si="4"/>
        <v>25.127005037389367</v>
      </c>
      <c r="M19">
        <f t="shared" si="5"/>
        <v>6.9771582598980686</v>
      </c>
      <c r="N19">
        <f t="shared" si="0"/>
        <v>898.35137287632017</v>
      </c>
      <c r="O19">
        <f t="shared" si="6"/>
        <v>1</v>
      </c>
      <c r="P19" t="str">
        <f t="shared" si="7"/>
        <v>FN</v>
      </c>
    </row>
    <row r="20" spans="1:16" x14ac:dyDescent="0.3">
      <c r="A20">
        <v>0</v>
      </c>
      <c r="B20">
        <v>1.1960207441678836</v>
      </c>
      <c r="C20">
        <v>-1.6</v>
      </c>
      <c r="D20">
        <v>2.7</v>
      </c>
      <c r="E20">
        <f t="shared" si="1"/>
        <v>1.036817731259766</v>
      </c>
      <c r="F20">
        <f t="shared" si="2"/>
        <v>1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3"/>
        <v>217.42755411656807</v>
      </c>
      <c r="L20">
        <f t="shared" si="4"/>
        <v>347.88408658650894</v>
      </c>
      <c r="M20">
        <f t="shared" si="5"/>
        <v>-3.9239813601564322</v>
      </c>
      <c r="N20">
        <f t="shared" si="0"/>
        <v>363.71717909821257</v>
      </c>
      <c r="O20">
        <f t="shared" si="6"/>
        <v>0</v>
      </c>
      <c r="P20" t="str">
        <f t="shared" si="7"/>
        <v>TN</v>
      </c>
    </row>
    <row r="21" spans="1:16" x14ac:dyDescent="0.3">
      <c r="A21">
        <v>0</v>
      </c>
      <c r="B21">
        <v>1.1960207441678836</v>
      </c>
      <c r="C21">
        <v>-1.6</v>
      </c>
      <c r="D21">
        <v>2.7</v>
      </c>
      <c r="E21">
        <f t="shared" si="1"/>
        <v>1.036817731259766</v>
      </c>
      <c r="F21">
        <f t="shared" si="2"/>
        <v>1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3"/>
        <v>107.6473564007576</v>
      </c>
      <c r="L21">
        <f t="shared" si="4"/>
        <v>172.23577024121218</v>
      </c>
      <c r="M21">
        <f t="shared" si="5"/>
        <v>-1.9427446613331512</v>
      </c>
      <c r="N21">
        <f t="shared" si="0"/>
        <v>443.21227687755436</v>
      </c>
      <c r="O21">
        <f t="shared" si="6"/>
        <v>0</v>
      </c>
      <c r="P21" t="str">
        <f t="shared" si="7"/>
        <v>TN</v>
      </c>
    </row>
    <row r="22" spans="1:16" x14ac:dyDescent="0.3">
      <c r="A22">
        <v>0</v>
      </c>
      <c r="B22">
        <v>1.1960207441678836</v>
      </c>
      <c r="C22">
        <v>-1.6</v>
      </c>
      <c r="D22">
        <v>2.7</v>
      </c>
      <c r="E22">
        <f t="shared" si="1"/>
        <v>1.036817731259766</v>
      </c>
      <c r="F22">
        <f t="shared" si="2"/>
        <v>1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3"/>
        <v>58.434275299017848</v>
      </c>
      <c r="L22">
        <f t="shared" si="4"/>
        <v>25.127005037389367</v>
      </c>
      <c r="M22">
        <f t="shared" si="5"/>
        <v>6.9771582598980686</v>
      </c>
      <c r="N22">
        <f t="shared" si="0"/>
        <v>898.35137287632017</v>
      </c>
      <c r="O22">
        <f t="shared" si="6"/>
        <v>1</v>
      </c>
      <c r="P22" t="str">
        <f t="shared" si="7"/>
        <v>FN</v>
      </c>
    </row>
    <row r="23" spans="1:16" x14ac:dyDescent="0.3">
      <c r="A23">
        <v>1</v>
      </c>
      <c r="B23">
        <v>1.1960207441678836</v>
      </c>
      <c r="C23">
        <v>-1.6</v>
      </c>
      <c r="D23">
        <v>3.4</v>
      </c>
      <c r="E23">
        <f t="shared" si="1"/>
        <v>1.0519779735431989</v>
      </c>
      <c r="F23">
        <f t="shared" si="2"/>
        <v>1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3"/>
        <v>160.98133731857229</v>
      </c>
      <c r="L23">
        <f t="shared" si="4"/>
        <v>172.23577024121218</v>
      </c>
      <c r="M23">
        <f t="shared" si="5"/>
        <v>30.507961051743038</v>
      </c>
      <c r="N23">
        <f t="shared" si="0"/>
        <v>2862.6045103629199</v>
      </c>
      <c r="O23">
        <f t="shared" si="6"/>
        <v>1</v>
      </c>
      <c r="P23" t="str">
        <f t="shared" si="7"/>
        <v>TP</v>
      </c>
    </row>
    <row r="24" spans="1:16" x14ac:dyDescent="0.3">
      <c r="A24">
        <v>0</v>
      </c>
      <c r="B24">
        <v>1.1960207441678836</v>
      </c>
      <c r="C24">
        <v>-1.6</v>
      </c>
      <c r="D24">
        <v>3.4</v>
      </c>
      <c r="E24">
        <f t="shared" si="1"/>
        <v>1.0519779735431989</v>
      </c>
      <c r="F24">
        <f t="shared" si="2"/>
        <v>1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3"/>
        <v>498.1414721148987</v>
      </c>
      <c r="L24">
        <f t="shared" si="4"/>
        <v>347.88408658650894</v>
      </c>
      <c r="M24">
        <f t="shared" si="5"/>
        <v>-22.841883057765898</v>
      </c>
      <c r="N24">
        <f t="shared" si="0"/>
        <v>2.3552724405692102E-2</v>
      </c>
      <c r="O24">
        <f t="shared" si="6"/>
        <v>0</v>
      </c>
      <c r="P24" t="str">
        <f t="shared" si="7"/>
        <v>TN</v>
      </c>
    </row>
    <row r="25" spans="1:16" x14ac:dyDescent="0.3">
      <c r="A25">
        <v>1</v>
      </c>
      <c r="B25">
        <v>1.1960207441678836</v>
      </c>
      <c r="C25">
        <v>-1.6</v>
      </c>
      <c r="D25">
        <v>2.9</v>
      </c>
      <c r="E25">
        <f t="shared" si="1"/>
        <v>1.0411492290550324</v>
      </c>
      <c r="F25">
        <f t="shared" si="2"/>
        <v>1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3"/>
        <v>160.98133731857229</v>
      </c>
      <c r="L25">
        <f t="shared" si="4"/>
        <v>172.23577024121218</v>
      </c>
      <c r="M25">
        <f t="shared" si="5"/>
        <v>-44.214078956903329</v>
      </c>
      <c r="N25">
        <f t="shared" si="0"/>
        <v>450.23437254130181</v>
      </c>
      <c r="O25">
        <f t="shared" si="6"/>
        <v>0</v>
      </c>
      <c r="P25" t="str">
        <f t="shared" si="7"/>
        <v>FP</v>
      </c>
    </row>
    <row r="26" spans="1:16" x14ac:dyDescent="0.3">
      <c r="A26">
        <v>0</v>
      </c>
      <c r="B26">
        <v>1.1960207441678836</v>
      </c>
      <c r="C26">
        <v>-1.6</v>
      </c>
      <c r="D26">
        <v>2.9</v>
      </c>
      <c r="E26">
        <f t="shared" si="1"/>
        <v>1.0411492290550324</v>
      </c>
      <c r="F26">
        <f t="shared" si="2"/>
        <v>1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3"/>
        <v>188.85787660819494</v>
      </c>
      <c r="L26">
        <f t="shared" si="4"/>
        <v>347.88408658650894</v>
      </c>
      <c r="M26">
        <f t="shared" si="5"/>
        <v>-141.66834209890715</v>
      </c>
      <c r="N26">
        <f t="shared" si="0"/>
        <v>14083.278572693644</v>
      </c>
      <c r="O26">
        <f t="shared" si="6"/>
        <v>0</v>
      </c>
      <c r="P26" t="str">
        <f t="shared" si="7"/>
        <v>TN</v>
      </c>
    </row>
    <row r="27" spans="1:16" x14ac:dyDescent="0.3">
      <c r="A27">
        <v>0</v>
      </c>
      <c r="B27">
        <v>1.1960207441678836</v>
      </c>
      <c r="C27">
        <v>-1.6</v>
      </c>
      <c r="D27">
        <v>2.9</v>
      </c>
      <c r="E27">
        <f t="shared" si="1"/>
        <v>1.0411492290550324</v>
      </c>
      <c r="F27">
        <f t="shared" si="2"/>
        <v>1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3"/>
        <v>0</v>
      </c>
      <c r="L27">
        <f t="shared" si="4"/>
        <v>25.127005037389367</v>
      </c>
      <c r="M27">
        <f t="shared" si="5"/>
        <v>-15.473233940961524</v>
      </c>
      <c r="N27">
        <f t="shared" si="0"/>
        <v>56.582260494813383</v>
      </c>
      <c r="O27">
        <f t="shared" si="6"/>
        <v>0</v>
      </c>
      <c r="P27" t="str">
        <f t="shared" si="7"/>
        <v>TN</v>
      </c>
    </row>
    <row r="28" spans="1:16" x14ac:dyDescent="0.3">
      <c r="A28">
        <v>0</v>
      </c>
      <c r="B28">
        <v>1.1960207441678836</v>
      </c>
      <c r="C28">
        <v>-1.6</v>
      </c>
      <c r="D28">
        <v>2.9</v>
      </c>
      <c r="E28">
        <f t="shared" si="1"/>
        <v>1.0411492290550324</v>
      </c>
      <c r="F28">
        <f t="shared" si="2"/>
        <v>1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3"/>
        <v>188.85787660819494</v>
      </c>
      <c r="L28">
        <f t="shared" si="4"/>
        <v>347.88408658650894</v>
      </c>
      <c r="M28">
        <f t="shared" si="5"/>
        <v>-21.307011488178148</v>
      </c>
      <c r="N28">
        <f t="shared" si="0"/>
        <v>2.8504937737961873</v>
      </c>
      <c r="O28">
        <f t="shared" si="6"/>
        <v>0</v>
      </c>
      <c r="P28" t="str">
        <f t="shared" si="7"/>
        <v>TN</v>
      </c>
    </row>
    <row r="29" spans="1:16" x14ac:dyDescent="0.3">
      <c r="A29">
        <v>1</v>
      </c>
      <c r="B29">
        <v>1.1960207441678836</v>
      </c>
      <c r="C29">
        <v>-1.6</v>
      </c>
      <c r="D29">
        <v>3.6</v>
      </c>
      <c r="E29">
        <f t="shared" si="1"/>
        <v>1.0563094713384655</v>
      </c>
      <c r="F29">
        <f t="shared" si="2"/>
        <v>1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3"/>
        <v>160.98133731857229</v>
      </c>
      <c r="L29">
        <f t="shared" si="4"/>
        <v>172.23577024121218</v>
      </c>
      <c r="M29">
        <f t="shared" si="5"/>
        <v>30.507961051743038</v>
      </c>
      <c r="N29">
        <f t="shared" si="0"/>
        <v>2862.6045103629199</v>
      </c>
      <c r="O29">
        <f t="shared" si="6"/>
        <v>1</v>
      </c>
      <c r="P29" t="str">
        <f t="shared" si="7"/>
        <v>TP</v>
      </c>
    </row>
    <row r="30" spans="1:16" x14ac:dyDescent="0.3">
      <c r="A30">
        <v>0</v>
      </c>
      <c r="B30">
        <v>1.1960207441678836</v>
      </c>
      <c r="C30">
        <v>-1.6</v>
      </c>
      <c r="D30">
        <v>3.6</v>
      </c>
      <c r="E30">
        <f t="shared" si="1"/>
        <v>1.0563094713384655</v>
      </c>
      <c r="F30">
        <f t="shared" si="2"/>
        <v>1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3"/>
        <v>0</v>
      </c>
      <c r="L30">
        <f t="shared" si="4"/>
        <v>25.127005037389367</v>
      </c>
      <c r="M30">
        <f t="shared" si="5"/>
        <v>-15.473233940961524</v>
      </c>
      <c r="N30">
        <f t="shared" si="0"/>
        <v>56.582260494813383</v>
      </c>
      <c r="O30">
        <f t="shared" si="6"/>
        <v>0</v>
      </c>
      <c r="P30" t="str">
        <f t="shared" si="7"/>
        <v>TN</v>
      </c>
    </row>
    <row r="31" spans="1:16" x14ac:dyDescent="0.3">
      <c r="A31">
        <v>0</v>
      </c>
      <c r="B31">
        <v>1.1960207441678836</v>
      </c>
      <c r="C31">
        <v>-1.6</v>
      </c>
      <c r="D31">
        <v>3.6</v>
      </c>
      <c r="E31">
        <f t="shared" si="1"/>
        <v>1.0563094713384655</v>
      </c>
      <c r="F31">
        <f t="shared" si="2"/>
        <v>1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3"/>
        <v>82.432217522931154</v>
      </c>
      <c r="L31">
        <f t="shared" si="4"/>
        <v>172.23577024121218</v>
      </c>
      <c r="M31">
        <f t="shared" si="5"/>
        <v>-74.392575009443362</v>
      </c>
      <c r="N31">
        <f t="shared" si="0"/>
        <v>2641.6745303445418</v>
      </c>
      <c r="O31">
        <f t="shared" si="6"/>
        <v>0</v>
      </c>
      <c r="P31" t="str">
        <f t="shared" si="7"/>
        <v>TN</v>
      </c>
    </row>
    <row r="32" spans="1:16" x14ac:dyDescent="0.3">
      <c r="A32">
        <v>1</v>
      </c>
      <c r="B32">
        <v>1.1960207441678836</v>
      </c>
      <c r="C32">
        <v>-1.6</v>
      </c>
      <c r="D32">
        <v>3.5</v>
      </c>
      <c r="E32">
        <f t="shared" si="1"/>
        <v>1.0541437224408323</v>
      </c>
      <c r="F32">
        <f t="shared" si="2"/>
        <v>1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3"/>
        <v>58.434275299017848</v>
      </c>
      <c r="L32">
        <f t="shared" si="4"/>
        <v>25.127005037389367</v>
      </c>
      <c r="M32">
        <f t="shared" si="5"/>
        <v>6.9771582598980686</v>
      </c>
      <c r="N32">
        <f t="shared" si="0"/>
        <v>898.35137287632017</v>
      </c>
      <c r="O32">
        <f t="shared" si="6"/>
        <v>1</v>
      </c>
      <c r="P32" t="str">
        <f t="shared" si="7"/>
        <v>TP</v>
      </c>
    </row>
    <row r="33" spans="1:16" x14ac:dyDescent="0.3">
      <c r="A33">
        <v>0</v>
      </c>
      <c r="B33">
        <v>1.1960207441678836</v>
      </c>
      <c r="C33">
        <v>-1.6</v>
      </c>
      <c r="D33">
        <v>3.5</v>
      </c>
      <c r="E33">
        <f t="shared" si="1"/>
        <v>1.0541437224408323</v>
      </c>
      <c r="F33">
        <f t="shared" si="2"/>
        <v>1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3"/>
        <v>188.85787660819494</v>
      </c>
      <c r="L33">
        <f t="shared" si="4"/>
        <v>347.88408658650894</v>
      </c>
      <c r="M33">
        <f t="shared" si="5"/>
        <v>-141.66834209890715</v>
      </c>
      <c r="N33">
        <f t="shared" si="0"/>
        <v>14083.278572693644</v>
      </c>
      <c r="O33">
        <f t="shared" si="6"/>
        <v>0</v>
      </c>
      <c r="P33" t="str">
        <f t="shared" si="7"/>
        <v>TN</v>
      </c>
    </row>
    <row r="34" spans="1:16" x14ac:dyDescent="0.3">
      <c r="A34">
        <v>1</v>
      </c>
      <c r="B34">
        <v>1.1960207441678836</v>
      </c>
      <c r="C34">
        <v>-1.6</v>
      </c>
      <c r="D34">
        <v>4.2</v>
      </c>
      <c r="E34">
        <f t="shared" si="1"/>
        <v>1.0693039647242653</v>
      </c>
      <c r="F34">
        <f t="shared" si="2"/>
        <v>1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3"/>
        <v>160.98133731857229</v>
      </c>
      <c r="L34">
        <f t="shared" si="4"/>
        <v>172.23577024121218</v>
      </c>
      <c r="M34">
        <f t="shared" si="5"/>
        <v>-44.214078956903329</v>
      </c>
      <c r="N34">
        <f t="shared" si="0"/>
        <v>450.23437254130181</v>
      </c>
      <c r="O34">
        <f t="shared" si="6"/>
        <v>0</v>
      </c>
      <c r="P34" t="str">
        <f t="shared" si="7"/>
        <v>FP</v>
      </c>
    </row>
    <row r="35" spans="1:16" x14ac:dyDescent="0.3">
      <c r="A35">
        <v>0</v>
      </c>
      <c r="B35">
        <v>1.1960207441678836</v>
      </c>
      <c r="C35">
        <v>-1.6</v>
      </c>
      <c r="D35">
        <v>4.2</v>
      </c>
      <c r="E35">
        <f t="shared" si="1"/>
        <v>1.0693039647242653</v>
      </c>
      <c r="F35">
        <f t="shared" si="2"/>
        <v>1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3"/>
        <v>217.42755411656807</v>
      </c>
      <c r="L35">
        <f t="shared" si="4"/>
        <v>347.88408658650894</v>
      </c>
      <c r="M35">
        <f t="shared" si="5"/>
        <v>-130.69189956012485</v>
      </c>
      <c r="N35">
        <f t="shared" si="0"/>
        <v>11598.546350633274</v>
      </c>
      <c r="O35">
        <f t="shared" si="6"/>
        <v>0</v>
      </c>
      <c r="P35" t="str">
        <f t="shared" si="7"/>
        <v>TN</v>
      </c>
    </row>
    <row r="36" spans="1:16" x14ac:dyDescent="0.3">
      <c r="A36">
        <v>1</v>
      </c>
      <c r="B36">
        <v>1.1960207441678836</v>
      </c>
      <c r="C36">
        <v>-1.6</v>
      </c>
      <c r="D36">
        <v>3.7</v>
      </c>
      <c r="E36">
        <f t="shared" si="1"/>
        <v>1.0584752202360987</v>
      </c>
      <c r="F36">
        <f t="shared" si="2"/>
        <v>1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3"/>
        <v>133.87694139177151</v>
      </c>
      <c r="L36">
        <f t="shared" si="4"/>
        <v>172.23577024121218</v>
      </c>
      <c r="M36">
        <f t="shared" si="5"/>
        <v>-54.627561725539401</v>
      </c>
      <c r="N36">
        <f t="shared" si="0"/>
        <v>1000.5966904354726</v>
      </c>
      <c r="O36">
        <f t="shared" si="6"/>
        <v>0</v>
      </c>
      <c r="P36" t="str">
        <f t="shared" si="7"/>
        <v>FP</v>
      </c>
    </row>
    <row r="37" spans="1:16" x14ac:dyDescent="0.3">
      <c r="A37">
        <v>0</v>
      </c>
      <c r="B37">
        <v>1.1960207441678836</v>
      </c>
      <c r="C37">
        <v>-1.6</v>
      </c>
      <c r="D37">
        <v>3.7</v>
      </c>
      <c r="E37">
        <f t="shared" si="1"/>
        <v>1.0584752202360987</v>
      </c>
      <c r="F37">
        <f t="shared" si="2"/>
        <v>1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3"/>
        <v>246.6274930269494</v>
      </c>
      <c r="L37">
        <f t="shared" si="4"/>
        <v>347.88408658650894</v>
      </c>
      <c r="M37">
        <f t="shared" si="5"/>
        <v>13.842527123069914</v>
      </c>
      <c r="N37">
        <f t="shared" si="0"/>
        <v>1357.0293402482512</v>
      </c>
      <c r="O37">
        <f t="shared" si="6"/>
        <v>1</v>
      </c>
      <c r="P37" t="str">
        <f t="shared" si="7"/>
        <v>FN</v>
      </c>
    </row>
    <row r="38" spans="1:16" x14ac:dyDescent="0.3">
      <c r="A38">
        <v>1</v>
      </c>
      <c r="B38">
        <v>1.1960207441678836</v>
      </c>
      <c r="C38">
        <v>-1.6</v>
      </c>
      <c r="D38">
        <v>3.6</v>
      </c>
      <c r="E38">
        <f t="shared" si="1"/>
        <v>1.0563094713384655</v>
      </c>
      <c r="F38">
        <f t="shared" si="2"/>
        <v>1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3"/>
        <v>58.434275299017848</v>
      </c>
      <c r="L38">
        <f t="shared" si="4"/>
        <v>25.127005037389367</v>
      </c>
      <c r="M38">
        <f t="shared" si="5"/>
        <v>6.9771582598980686</v>
      </c>
      <c r="N38">
        <f t="shared" si="0"/>
        <v>898.35137287632017</v>
      </c>
      <c r="O38">
        <f t="shared" si="6"/>
        <v>1</v>
      </c>
      <c r="P38" t="str">
        <f t="shared" si="7"/>
        <v>TP</v>
      </c>
    </row>
    <row r="39" spans="1:16" x14ac:dyDescent="0.3">
      <c r="A39">
        <v>0</v>
      </c>
      <c r="B39">
        <v>1.1960207441678836</v>
      </c>
      <c r="C39">
        <v>-1.6</v>
      </c>
      <c r="D39">
        <v>3.6</v>
      </c>
      <c r="E39">
        <f t="shared" si="1"/>
        <v>1.0563094713384655</v>
      </c>
      <c r="F39">
        <f t="shared" si="2"/>
        <v>1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3"/>
        <v>246.6274930269494</v>
      </c>
      <c r="L39">
        <f t="shared" si="4"/>
        <v>347.88408658650894</v>
      </c>
      <c r="M39">
        <f t="shared" si="5"/>
        <v>13.842527123069914</v>
      </c>
      <c r="N39">
        <f t="shared" si="0"/>
        <v>1357.0293402482512</v>
      </c>
      <c r="O39">
        <f t="shared" si="6"/>
        <v>1</v>
      </c>
      <c r="P39" t="str">
        <f t="shared" si="7"/>
        <v>FN</v>
      </c>
    </row>
    <row r="40" spans="1:16" x14ac:dyDescent="0.3">
      <c r="A40">
        <v>0</v>
      </c>
      <c r="B40">
        <v>1.1960207441678836</v>
      </c>
      <c r="C40">
        <v>-1.6</v>
      </c>
      <c r="D40">
        <v>3.6</v>
      </c>
      <c r="E40">
        <f t="shared" si="1"/>
        <v>1.0563094713384655</v>
      </c>
      <c r="F40">
        <f t="shared" si="2"/>
        <v>1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3"/>
        <v>217.42755411656807</v>
      </c>
      <c r="L40">
        <f t="shared" si="4"/>
        <v>347.88408658650894</v>
      </c>
      <c r="M40">
        <f t="shared" si="5"/>
        <v>-130.69189956012485</v>
      </c>
      <c r="N40">
        <f t="shared" si="0"/>
        <v>11598.546350633274</v>
      </c>
      <c r="O40">
        <f t="shared" si="6"/>
        <v>0</v>
      </c>
      <c r="P40" t="str">
        <f t="shared" si="7"/>
        <v>TN</v>
      </c>
    </row>
    <row r="41" spans="1:16" x14ac:dyDescent="0.3">
      <c r="A41">
        <v>0</v>
      </c>
      <c r="B41">
        <v>1.1960207441678836</v>
      </c>
      <c r="C41">
        <v>-1.6</v>
      </c>
      <c r="D41">
        <v>3.6</v>
      </c>
      <c r="E41">
        <f t="shared" si="1"/>
        <v>1.0563094713384655</v>
      </c>
      <c r="F41">
        <f t="shared" si="2"/>
        <v>1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3"/>
        <v>217.42755411656807</v>
      </c>
      <c r="L41">
        <f t="shared" si="4"/>
        <v>347.88408658650894</v>
      </c>
      <c r="M41">
        <f t="shared" si="5"/>
        <v>-3.9239813601564322</v>
      </c>
      <c r="N41">
        <f t="shared" si="0"/>
        <v>363.71717909821257</v>
      </c>
      <c r="O41">
        <f t="shared" si="6"/>
        <v>0</v>
      </c>
      <c r="P41" t="str">
        <f t="shared" si="7"/>
        <v>TN</v>
      </c>
    </row>
    <row r="42" spans="1:16" x14ac:dyDescent="0.3">
      <c r="A42">
        <v>0</v>
      </c>
      <c r="B42">
        <v>1.1960207441678836</v>
      </c>
      <c r="C42">
        <v>-1.6</v>
      </c>
      <c r="D42">
        <v>3.6</v>
      </c>
      <c r="E42">
        <f t="shared" si="1"/>
        <v>1.0563094713384655</v>
      </c>
      <c r="F42">
        <f t="shared" si="2"/>
        <v>1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3"/>
        <v>82.432217522931154</v>
      </c>
      <c r="L42">
        <f t="shared" si="4"/>
        <v>172.23577024121218</v>
      </c>
      <c r="M42">
        <f t="shared" si="5"/>
        <v>-74.392575009443362</v>
      </c>
      <c r="N42">
        <f t="shared" si="0"/>
        <v>2641.6745303445418</v>
      </c>
      <c r="O42">
        <f t="shared" si="6"/>
        <v>0</v>
      </c>
      <c r="P42" t="str">
        <f t="shared" si="7"/>
        <v>TN</v>
      </c>
    </row>
    <row r="43" spans="1:16" x14ac:dyDescent="0.3">
      <c r="A43">
        <v>1</v>
      </c>
      <c r="B43">
        <v>1.1960207441678836</v>
      </c>
      <c r="C43">
        <v>-1.6</v>
      </c>
      <c r="D43">
        <v>3.7</v>
      </c>
      <c r="E43">
        <f t="shared" si="1"/>
        <v>1.0584752202360987</v>
      </c>
      <c r="F43">
        <f t="shared" si="2"/>
        <v>1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3"/>
        <v>15.704378148368352</v>
      </c>
      <c r="L43">
        <f t="shared" si="4"/>
        <v>25.127005037389367</v>
      </c>
      <c r="M43">
        <f t="shared" si="5"/>
        <v>-0.28342170051734783</v>
      </c>
      <c r="N43">
        <f t="shared" si="0"/>
        <v>515.83177913841484</v>
      </c>
      <c r="O43">
        <f t="shared" si="6"/>
        <v>0</v>
      </c>
      <c r="P43" t="str">
        <f t="shared" si="7"/>
        <v>FP</v>
      </c>
    </row>
    <row r="44" spans="1:16" x14ac:dyDescent="0.3">
      <c r="A44">
        <v>0</v>
      </c>
      <c r="B44">
        <v>1.1960207441678836</v>
      </c>
      <c r="C44">
        <v>-1.6</v>
      </c>
      <c r="D44">
        <v>3.7</v>
      </c>
      <c r="E44">
        <f t="shared" si="1"/>
        <v>1.0584752202360987</v>
      </c>
      <c r="F44">
        <f t="shared" si="2"/>
        <v>1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3"/>
        <v>0</v>
      </c>
      <c r="L44">
        <f t="shared" si="4"/>
        <v>25.127005037389367</v>
      </c>
      <c r="M44">
        <f t="shared" si="5"/>
        <v>-15.473233940961524</v>
      </c>
      <c r="N44">
        <f t="shared" si="0"/>
        <v>56.582260494813383</v>
      </c>
      <c r="O44">
        <f t="shared" si="6"/>
        <v>0</v>
      </c>
      <c r="P44" t="str">
        <f t="shared" si="7"/>
        <v>TN</v>
      </c>
    </row>
    <row r="45" spans="1:16" x14ac:dyDescent="0.3">
      <c r="A45">
        <v>1</v>
      </c>
      <c r="B45">
        <v>1.1960207441678836</v>
      </c>
      <c r="C45">
        <v>-1.6</v>
      </c>
      <c r="D45">
        <v>3.8</v>
      </c>
      <c r="E45">
        <f t="shared" si="1"/>
        <v>1.0606409691337322</v>
      </c>
      <c r="F45">
        <f t="shared" si="2"/>
        <v>1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3"/>
        <v>15.704378148368352</v>
      </c>
      <c r="L45">
        <f t="shared" si="4"/>
        <v>0</v>
      </c>
      <c r="M45">
        <f t="shared" si="5"/>
        <v>6.0336069352674011</v>
      </c>
      <c r="N45">
        <f t="shared" si="0"/>
        <v>842.68045841180356</v>
      </c>
      <c r="O45">
        <f t="shared" si="6"/>
        <v>1</v>
      </c>
      <c r="P45" t="str">
        <f t="shared" si="7"/>
        <v>TP</v>
      </c>
    </row>
    <row r="46" spans="1:16" x14ac:dyDescent="0.3">
      <c r="A46">
        <v>0</v>
      </c>
      <c r="B46">
        <v>1.1960207441678836</v>
      </c>
      <c r="C46">
        <v>-1.6</v>
      </c>
      <c r="D46">
        <v>3.8</v>
      </c>
      <c r="E46">
        <f t="shared" si="1"/>
        <v>1.0606409691337322</v>
      </c>
      <c r="F46">
        <f t="shared" si="2"/>
        <v>1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3"/>
        <v>107.6473564007576</v>
      </c>
      <c r="L46">
        <f t="shared" si="4"/>
        <v>172.23577024121218</v>
      </c>
      <c r="M46">
        <f t="shared" si="5"/>
        <v>-64.704942976538504</v>
      </c>
      <c r="N46">
        <f t="shared" si="0"/>
        <v>1739.6899772082868</v>
      </c>
      <c r="O46">
        <f t="shared" si="6"/>
        <v>0</v>
      </c>
      <c r="P46" t="str">
        <f t="shared" si="7"/>
        <v>TN</v>
      </c>
    </row>
    <row r="47" spans="1:16" x14ac:dyDescent="0.3">
      <c r="A47">
        <v>0</v>
      </c>
      <c r="B47">
        <v>1.1960207441678836</v>
      </c>
      <c r="C47">
        <v>-1.6</v>
      </c>
      <c r="D47">
        <v>3.8</v>
      </c>
      <c r="E47">
        <f t="shared" si="1"/>
        <v>1.0606409691337322</v>
      </c>
      <c r="F47">
        <f t="shared" si="2"/>
        <v>1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3"/>
        <v>246.6274930269494</v>
      </c>
      <c r="L47">
        <f t="shared" si="4"/>
        <v>347.88408658650894</v>
      </c>
      <c r="M47">
        <f t="shared" si="5"/>
        <v>-119.473311198677</v>
      </c>
      <c r="N47">
        <f t="shared" si="0"/>
        <v>9307.996606002238</v>
      </c>
      <c r="O47">
        <f t="shared" si="6"/>
        <v>0</v>
      </c>
      <c r="P47" t="str">
        <f t="shared" si="7"/>
        <v>TN</v>
      </c>
    </row>
    <row r="48" spans="1:16" x14ac:dyDescent="0.3">
      <c r="A48">
        <v>0</v>
      </c>
      <c r="B48">
        <v>1.1960207441678836</v>
      </c>
      <c r="C48">
        <v>-1.6</v>
      </c>
      <c r="D48">
        <v>3.8</v>
      </c>
      <c r="E48">
        <f t="shared" si="1"/>
        <v>1.0606409691337322</v>
      </c>
      <c r="F48">
        <f t="shared" si="2"/>
        <v>1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3"/>
        <v>35.979809832580635</v>
      </c>
      <c r="L48">
        <f t="shared" si="4"/>
        <v>25.127005037389367</v>
      </c>
      <c r="M48">
        <f t="shared" si="5"/>
        <v>-1.64982571145352</v>
      </c>
      <c r="N48">
        <f t="shared" si="0"/>
        <v>455.63149367209763</v>
      </c>
      <c r="O48">
        <f t="shared" si="6"/>
        <v>0</v>
      </c>
      <c r="P48" t="str">
        <f t="shared" si="7"/>
        <v>TN</v>
      </c>
    </row>
    <row r="49" spans="1:16" x14ac:dyDescent="0.3">
      <c r="A49">
        <v>0</v>
      </c>
      <c r="B49">
        <v>1.1960207441678836</v>
      </c>
      <c r="C49">
        <v>-1.6</v>
      </c>
      <c r="D49">
        <v>3.8</v>
      </c>
      <c r="E49">
        <f t="shared" si="1"/>
        <v>1.0606409691337322</v>
      </c>
      <c r="F49">
        <f t="shared" si="2"/>
        <v>1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3"/>
        <v>498.1414721148987</v>
      </c>
      <c r="L49">
        <f t="shared" si="4"/>
        <v>347.88408658650894</v>
      </c>
      <c r="M49">
        <f t="shared" si="5"/>
        <v>-22.841883057765898</v>
      </c>
      <c r="N49">
        <f t="shared" si="0"/>
        <v>2.3552724405692102E-2</v>
      </c>
      <c r="O49">
        <f t="shared" si="6"/>
        <v>0</v>
      </c>
      <c r="P49" t="str">
        <f t="shared" si="7"/>
        <v>TN</v>
      </c>
    </row>
    <row r="50" spans="1:16" x14ac:dyDescent="0.3">
      <c r="A50">
        <v>1</v>
      </c>
      <c r="B50">
        <v>1.1960207441678836</v>
      </c>
      <c r="C50">
        <v>-1.6</v>
      </c>
      <c r="D50">
        <v>3.9</v>
      </c>
      <c r="E50">
        <f t="shared" si="1"/>
        <v>1.0628067180313654</v>
      </c>
      <c r="F50">
        <f t="shared" si="2"/>
        <v>1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3"/>
        <v>15.704378148368352</v>
      </c>
      <c r="L50">
        <f t="shared" si="4"/>
        <v>25.127005037389367</v>
      </c>
      <c r="M50">
        <f t="shared" si="5"/>
        <v>-0.28342170051734783</v>
      </c>
      <c r="N50">
        <f t="shared" si="0"/>
        <v>515.83177913841484</v>
      </c>
      <c r="O50">
        <f t="shared" si="6"/>
        <v>0</v>
      </c>
      <c r="P50" t="str">
        <f t="shared" si="7"/>
        <v>FP</v>
      </c>
    </row>
    <row r="51" spans="1:16" x14ac:dyDescent="0.3">
      <c r="A51">
        <v>0</v>
      </c>
      <c r="B51">
        <v>1.1960207441678836</v>
      </c>
      <c r="C51">
        <v>-1.6</v>
      </c>
      <c r="D51">
        <v>3.9</v>
      </c>
      <c r="E51">
        <f t="shared" si="1"/>
        <v>1.0628067180313654</v>
      </c>
      <c r="F51">
        <f t="shared" si="2"/>
        <v>1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3"/>
        <v>82.432217522931154</v>
      </c>
      <c r="L51">
        <f t="shared" si="4"/>
        <v>172.23577024121218</v>
      </c>
      <c r="M51">
        <f t="shared" si="5"/>
        <v>-17.284728086489018</v>
      </c>
      <c r="N51">
        <f t="shared" si="0"/>
        <v>32.611225785766436</v>
      </c>
      <c r="O51">
        <f t="shared" si="6"/>
        <v>0</v>
      </c>
      <c r="P51" t="str">
        <f t="shared" si="7"/>
        <v>TN</v>
      </c>
    </row>
    <row r="52" spans="1:16" x14ac:dyDescent="0.3">
      <c r="A52">
        <v>0</v>
      </c>
      <c r="B52">
        <v>1.1960207441678836</v>
      </c>
      <c r="C52">
        <v>-1.6</v>
      </c>
      <c r="D52">
        <v>1</v>
      </c>
      <c r="E52">
        <f t="shared" si="1"/>
        <v>1</v>
      </c>
      <c r="F52">
        <f t="shared" si="2"/>
        <v>1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3"/>
        <v>133.87694139177151</v>
      </c>
      <c r="L52">
        <f t="shared" si="4"/>
        <v>172.23577024121218</v>
      </c>
      <c r="M52">
        <f t="shared" si="5"/>
        <v>-54.627561725539401</v>
      </c>
      <c r="N52">
        <f t="shared" si="0"/>
        <v>1000.5966904354726</v>
      </c>
      <c r="O52">
        <f t="shared" si="6"/>
        <v>0</v>
      </c>
      <c r="P52" t="str">
        <f t="shared" si="7"/>
        <v>TN</v>
      </c>
    </row>
    <row r="53" spans="1:16" x14ac:dyDescent="0.3">
      <c r="A53">
        <v>0</v>
      </c>
      <c r="B53">
        <v>1.1960207441678836</v>
      </c>
      <c r="C53">
        <v>-1.6</v>
      </c>
      <c r="D53">
        <v>1</v>
      </c>
      <c r="E53">
        <f t="shared" si="1"/>
        <v>1</v>
      </c>
      <c r="F53">
        <f t="shared" si="2"/>
        <v>1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3"/>
        <v>217.42755411656807</v>
      </c>
      <c r="L53">
        <f t="shared" si="4"/>
        <v>347.88408658650894</v>
      </c>
      <c r="M53">
        <f t="shared" si="5"/>
        <v>-130.69189956012485</v>
      </c>
      <c r="N53">
        <f t="shared" si="0"/>
        <v>11598.546350633274</v>
      </c>
      <c r="O53">
        <f t="shared" si="6"/>
        <v>0</v>
      </c>
      <c r="P53" t="str">
        <f t="shared" si="7"/>
        <v>TN</v>
      </c>
    </row>
    <row r="54" spans="1:16" x14ac:dyDescent="0.3">
      <c r="A54">
        <v>0</v>
      </c>
      <c r="B54">
        <v>1.1960207441678836</v>
      </c>
      <c r="C54">
        <v>-1.6</v>
      </c>
      <c r="D54">
        <v>1</v>
      </c>
      <c r="E54">
        <f t="shared" si="1"/>
        <v>1</v>
      </c>
      <c r="F54">
        <f t="shared" si="2"/>
        <v>1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3"/>
        <v>188.85787660819494</v>
      </c>
      <c r="L54">
        <f t="shared" si="4"/>
        <v>347.88408658650894</v>
      </c>
      <c r="M54">
        <f t="shared" si="5"/>
        <v>-21.307011488178148</v>
      </c>
      <c r="N54">
        <f t="shared" si="0"/>
        <v>2.8504937737961873</v>
      </c>
      <c r="O54">
        <f t="shared" si="6"/>
        <v>0</v>
      </c>
      <c r="P54" t="str">
        <f t="shared" si="7"/>
        <v>TN</v>
      </c>
    </row>
    <row r="55" spans="1:16" x14ac:dyDescent="0.3">
      <c r="A55">
        <v>1</v>
      </c>
      <c r="B55">
        <v>1.1960207441678836</v>
      </c>
      <c r="C55">
        <v>-1.6</v>
      </c>
      <c r="D55">
        <v>0.95</v>
      </c>
      <c r="E55">
        <f t="shared" si="1"/>
        <v>1</v>
      </c>
      <c r="F55">
        <f t="shared" si="2"/>
        <v>0.99891712555118339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3"/>
        <v>58.434275299017848</v>
      </c>
      <c r="L55">
        <f t="shared" si="4"/>
        <v>25.05218363828633</v>
      </c>
      <c r="M55">
        <f t="shared" si="5"/>
        <v>7.0232333496426929</v>
      </c>
      <c r="N55">
        <f t="shared" si="0"/>
        <v>901.11546799286259</v>
      </c>
      <c r="O55">
        <f t="shared" si="6"/>
        <v>1</v>
      </c>
      <c r="P55" t="str">
        <f t="shared" si="7"/>
        <v>TP</v>
      </c>
    </row>
    <row r="56" spans="1:16" x14ac:dyDescent="0.3">
      <c r="A56">
        <v>1</v>
      </c>
      <c r="B56">
        <v>1.1960207441678836</v>
      </c>
      <c r="C56">
        <v>-1.6</v>
      </c>
      <c r="D56">
        <v>1.3</v>
      </c>
      <c r="E56">
        <f t="shared" si="1"/>
        <v>1.0064972466928999</v>
      </c>
      <c r="F56">
        <f t="shared" si="2"/>
        <v>1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3"/>
        <v>160.98133731857229</v>
      </c>
      <c r="L56">
        <f t="shared" si="4"/>
        <v>172.23577024121218</v>
      </c>
      <c r="M56">
        <f t="shared" si="5"/>
        <v>-44.214078956903329</v>
      </c>
      <c r="N56">
        <f t="shared" si="0"/>
        <v>450.23437254130181</v>
      </c>
      <c r="O56">
        <f t="shared" si="6"/>
        <v>0</v>
      </c>
      <c r="P56" t="str">
        <f t="shared" si="7"/>
        <v>FP</v>
      </c>
    </row>
    <row r="57" spans="1:16" x14ac:dyDescent="0.3">
      <c r="A57">
        <v>0</v>
      </c>
      <c r="B57">
        <v>1.1960207441678836</v>
      </c>
      <c r="C57">
        <v>-1.6</v>
      </c>
      <c r="D57">
        <v>1.3</v>
      </c>
      <c r="E57">
        <f t="shared" si="1"/>
        <v>1.0064972466928999</v>
      </c>
      <c r="F57">
        <f t="shared" si="2"/>
        <v>1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3"/>
        <v>35.979809832580635</v>
      </c>
      <c r="L57">
        <f t="shared" si="4"/>
        <v>25.127005037389367</v>
      </c>
      <c r="M57">
        <f t="shared" si="5"/>
        <v>-1.64982571145352</v>
      </c>
      <c r="N57">
        <f t="shared" si="0"/>
        <v>455.63149367209763</v>
      </c>
      <c r="O57">
        <f t="shared" si="6"/>
        <v>0</v>
      </c>
      <c r="P57" t="str">
        <f t="shared" si="7"/>
        <v>TN</v>
      </c>
    </row>
    <row r="58" spans="1:16" x14ac:dyDescent="0.3">
      <c r="A58">
        <v>1</v>
      </c>
      <c r="B58">
        <v>1.1960207441678836</v>
      </c>
      <c r="C58">
        <v>-1.6</v>
      </c>
      <c r="D58">
        <v>1.45</v>
      </c>
      <c r="E58">
        <f t="shared" si="1"/>
        <v>1.0097458700393498</v>
      </c>
      <c r="F58">
        <f t="shared" si="2"/>
        <v>1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3"/>
        <v>58.434275299017848</v>
      </c>
      <c r="L58">
        <f t="shared" si="4"/>
        <v>25.127005037389367</v>
      </c>
      <c r="M58">
        <f t="shared" si="5"/>
        <v>6.9771582598980686</v>
      </c>
      <c r="N58">
        <f t="shared" si="0"/>
        <v>898.35137287632017</v>
      </c>
      <c r="O58">
        <f t="shared" si="6"/>
        <v>1</v>
      </c>
      <c r="P58" t="str">
        <f t="shared" si="7"/>
        <v>TP</v>
      </c>
    </row>
    <row r="59" spans="1:16" x14ac:dyDescent="0.3">
      <c r="A59">
        <v>0</v>
      </c>
      <c r="B59">
        <v>1.1960207441678836</v>
      </c>
      <c r="C59">
        <v>-1.6</v>
      </c>
      <c r="D59">
        <v>1.45</v>
      </c>
      <c r="E59">
        <f t="shared" si="1"/>
        <v>1.0097458700393498</v>
      </c>
      <c r="F59">
        <f t="shared" si="2"/>
        <v>1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3"/>
        <v>246.6274930269494</v>
      </c>
      <c r="L59">
        <f t="shared" si="4"/>
        <v>347.88408658650894</v>
      </c>
      <c r="M59">
        <f t="shared" si="5"/>
        <v>-119.473311198677</v>
      </c>
      <c r="N59">
        <f t="shared" si="0"/>
        <v>9307.996606002238</v>
      </c>
      <c r="O59">
        <f t="shared" si="6"/>
        <v>0</v>
      </c>
      <c r="P59" t="str">
        <f t="shared" si="7"/>
        <v>TN</v>
      </c>
    </row>
    <row r="60" spans="1:16" x14ac:dyDescent="0.3">
      <c r="A60">
        <v>0</v>
      </c>
      <c r="B60">
        <v>1.1960207441678836</v>
      </c>
      <c r="C60">
        <v>-1.6</v>
      </c>
      <c r="D60">
        <v>1.45</v>
      </c>
      <c r="E60">
        <f t="shared" si="1"/>
        <v>1.0097458700393498</v>
      </c>
      <c r="F60">
        <f t="shared" si="2"/>
        <v>1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3"/>
        <v>107.6473564007576</v>
      </c>
      <c r="L60">
        <f t="shared" si="4"/>
        <v>172.23577024121218</v>
      </c>
      <c r="M60">
        <f t="shared" si="5"/>
        <v>-64.704942976538504</v>
      </c>
      <c r="N60">
        <f t="shared" si="0"/>
        <v>1739.6899772082868</v>
      </c>
      <c r="O60">
        <f t="shared" si="6"/>
        <v>0</v>
      </c>
      <c r="P60" t="str">
        <f t="shared" si="7"/>
        <v>TN</v>
      </c>
    </row>
    <row r="61" spans="1:16" x14ac:dyDescent="0.3">
      <c r="A61">
        <v>0</v>
      </c>
      <c r="B61">
        <v>1.1960207441678836</v>
      </c>
      <c r="C61">
        <v>-1.6</v>
      </c>
      <c r="D61">
        <v>1.45</v>
      </c>
      <c r="E61">
        <f t="shared" si="1"/>
        <v>1.0097458700393498</v>
      </c>
      <c r="F61">
        <f t="shared" si="2"/>
        <v>1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3"/>
        <v>188.85787660819494</v>
      </c>
      <c r="L61">
        <f t="shared" si="4"/>
        <v>347.88408658650894</v>
      </c>
      <c r="M61">
        <f t="shared" si="5"/>
        <v>-21.307011488178148</v>
      </c>
      <c r="N61">
        <f t="shared" si="0"/>
        <v>2.8504937737961873</v>
      </c>
      <c r="O61">
        <f t="shared" si="6"/>
        <v>0</v>
      </c>
      <c r="P61" t="str">
        <f t="shared" si="7"/>
        <v>TN</v>
      </c>
    </row>
    <row r="62" spans="1:16" x14ac:dyDescent="0.3">
      <c r="A62">
        <v>1</v>
      </c>
      <c r="B62">
        <v>1.1960207441678836</v>
      </c>
      <c r="C62">
        <v>-1.6</v>
      </c>
      <c r="D62">
        <v>1.4</v>
      </c>
      <c r="E62">
        <f t="shared" si="1"/>
        <v>1.0086629955905331</v>
      </c>
      <c r="F62">
        <f t="shared" si="2"/>
        <v>1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3"/>
        <v>15.704378148368352</v>
      </c>
      <c r="L62">
        <f t="shared" si="4"/>
        <v>25.127005037389367</v>
      </c>
      <c r="M62">
        <f t="shared" si="5"/>
        <v>-0.28342170051734783</v>
      </c>
      <c r="N62">
        <f t="shared" si="0"/>
        <v>515.83177913841484</v>
      </c>
      <c r="O62">
        <f t="shared" si="6"/>
        <v>0</v>
      </c>
      <c r="P62" t="str">
        <f t="shared" si="7"/>
        <v>FP</v>
      </c>
    </row>
    <row r="63" spans="1:16" x14ac:dyDescent="0.3">
      <c r="A63">
        <v>1</v>
      </c>
      <c r="B63">
        <v>1.1960207441678836</v>
      </c>
      <c r="C63">
        <v>-1.6</v>
      </c>
      <c r="D63">
        <v>1.7</v>
      </c>
      <c r="E63">
        <f t="shared" si="1"/>
        <v>1.0151602422834329</v>
      </c>
      <c r="F63">
        <f t="shared" si="2"/>
        <v>1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3"/>
        <v>133.87694139177151</v>
      </c>
      <c r="L63">
        <f t="shared" si="4"/>
        <v>172.23577024121218</v>
      </c>
      <c r="M63">
        <f t="shared" si="5"/>
        <v>-54.627561725539401</v>
      </c>
      <c r="N63">
        <f t="shared" si="0"/>
        <v>1000.5966904354726</v>
      </c>
      <c r="O63">
        <f t="shared" si="6"/>
        <v>0</v>
      </c>
      <c r="P63" t="str">
        <f t="shared" si="7"/>
        <v>FP</v>
      </c>
    </row>
    <row r="64" spans="1:16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1"/>
        <v>1.0227403634251495</v>
      </c>
      <c r="F64">
        <f t="shared" si="2"/>
        <v>1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3"/>
        <v>160.98133731857229</v>
      </c>
      <c r="L64">
        <f t="shared" si="4"/>
        <v>172.23577024121218</v>
      </c>
      <c r="M64">
        <f t="shared" si="5"/>
        <v>-44.214078956903329</v>
      </c>
      <c r="N64">
        <f t="shared" si="0"/>
        <v>450.23437254130181</v>
      </c>
      <c r="O64">
        <f t="shared" si="6"/>
        <v>0</v>
      </c>
      <c r="P64" t="str">
        <f t="shared" si="7"/>
        <v>FP</v>
      </c>
    </row>
    <row r="65" spans="1:16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1"/>
        <v>1.0227403634251495</v>
      </c>
      <c r="F65">
        <f t="shared" si="2"/>
        <v>1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3"/>
        <v>0</v>
      </c>
      <c r="L65">
        <f t="shared" si="4"/>
        <v>25.127005037389367</v>
      </c>
      <c r="M65">
        <f t="shared" si="5"/>
        <v>-15.473233940961524</v>
      </c>
      <c r="N65">
        <f t="shared" si="0"/>
        <v>56.582260494813383</v>
      </c>
      <c r="O65">
        <f t="shared" si="6"/>
        <v>0</v>
      </c>
      <c r="P65" t="str">
        <f t="shared" si="7"/>
        <v>TN</v>
      </c>
    </row>
    <row r="66" spans="1:16" x14ac:dyDescent="0.3">
      <c r="A66">
        <v>1</v>
      </c>
      <c r="B66">
        <v>1.1960207441678836</v>
      </c>
      <c r="C66">
        <v>-1.6</v>
      </c>
      <c r="D66">
        <v>2</v>
      </c>
      <c r="E66">
        <f t="shared" si="1"/>
        <v>1.0216574889763328</v>
      </c>
      <c r="F66">
        <f t="shared" si="2"/>
        <v>1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3"/>
        <v>35.979809832580635</v>
      </c>
      <c r="L66">
        <f t="shared" si="4"/>
        <v>25.127005037389367</v>
      </c>
      <c r="M66">
        <f t="shared" si="5"/>
        <v>-1.64982571145352</v>
      </c>
      <c r="N66">
        <f t="shared" ref="N66:N129" si="9">(M66-$R$5)^2</f>
        <v>455.63149367209763</v>
      </c>
      <c r="O66">
        <f t="shared" si="6"/>
        <v>0</v>
      </c>
      <c r="P66" t="str">
        <f t="shared" si="7"/>
        <v>FP</v>
      </c>
    </row>
    <row r="67" spans="1:16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IF(D67&gt;1,1+(D67-1)/$R$2,1)</f>
        <v>1.0216574889763328</v>
      </c>
      <c r="F67">
        <f t="shared" ref="F67:F130" si="11">IF(D67&lt;1,1-(1-D67)/$R$2,1)</f>
        <v>1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G67^(B67)</f>
        <v>217.42755411656807</v>
      </c>
      <c r="L67">
        <f t="shared" ref="L67:L130" si="13">-C67*-H67^(B67*F67)</f>
        <v>347.88408658650894</v>
      </c>
      <c r="M67">
        <f t="shared" ref="M67:M130" si="14">I67*K67-J67*L67</f>
        <v>-130.69189956012485</v>
      </c>
      <c r="N67">
        <f t="shared" si="9"/>
        <v>11598.546350633274</v>
      </c>
      <c r="O67">
        <f t="shared" ref="O67:O130" si="15">IF(M67&gt;=0,1,0)</f>
        <v>0</v>
      </c>
      <c r="P67" t="str">
        <f t="shared" ref="P67:P130" si="16">IF(AND(A67=1,O67=1),"TP",IF(AND(A67=0,O67=0),"TN",IF(A67&gt;O67,"FP","FN")))</f>
        <v>TN</v>
      </c>
    </row>
    <row r="68" spans="1:16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1.0411492290550324</v>
      </c>
      <c r="F68">
        <f t="shared" si="11"/>
        <v>1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498.1414721148987</v>
      </c>
      <c r="L68">
        <f t="shared" si="13"/>
        <v>347.88408658650894</v>
      </c>
      <c r="M68">
        <f t="shared" si="14"/>
        <v>128.68704784641668</v>
      </c>
      <c r="N68">
        <f t="shared" si="9"/>
        <v>23007.550431248295</v>
      </c>
      <c r="O68">
        <f t="shared" si="15"/>
        <v>1</v>
      </c>
      <c r="P68" t="str">
        <f t="shared" si="16"/>
        <v>TP</v>
      </c>
    </row>
    <row r="69" spans="1:16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1.0400663546062159</v>
      </c>
      <c r="F69">
        <f t="shared" si="11"/>
        <v>1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15.704378148368352</v>
      </c>
      <c r="L69">
        <f t="shared" si="13"/>
        <v>25.127005037389367</v>
      </c>
      <c r="M69">
        <f t="shared" si="14"/>
        <v>-0.28342170051734783</v>
      </c>
      <c r="N69">
        <f t="shared" si="9"/>
        <v>515.83177913841484</v>
      </c>
      <c r="O69">
        <f t="shared" si="15"/>
        <v>0</v>
      </c>
      <c r="P69" t="str">
        <f t="shared" si="16"/>
        <v>FP</v>
      </c>
    </row>
    <row r="70" spans="1:16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1.0400663546062159</v>
      </c>
      <c r="F70">
        <f t="shared" si="11"/>
        <v>1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>
        <f t="shared" si="9"/>
        <v>56.582260494813383</v>
      </c>
      <c r="O70">
        <f t="shared" si="15"/>
        <v>0</v>
      </c>
      <c r="P70" t="str">
        <f t="shared" si="16"/>
        <v>TN</v>
      </c>
    </row>
    <row r="71" spans="1:16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1.0400663546062159</v>
      </c>
      <c r="F71">
        <f t="shared" si="11"/>
        <v>1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498.1414721148987</v>
      </c>
      <c r="L71">
        <f t="shared" si="13"/>
        <v>347.88408658650894</v>
      </c>
      <c r="M71">
        <f t="shared" si="14"/>
        <v>-22.841883057765898</v>
      </c>
      <c r="N71">
        <f t="shared" si="9"/>
        <v>2.3552724405692102E-2</v>
      </c>
      <c r="O71">
        <f t="shared" si="15"/>
        <v>0</v>
      </c>
      <c r="P71" t="str">
        <f t="shared" si="16"/>
        <v>TN</v>
      </c>
    </row>
    <row r="72" spans="1:16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1.0389834801573992</v>
      </c>
      <c r="F72">
        <f t="shared" si="11"/>
        <v>1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58.434275299017848</v>
      </c>
      <c r="L72">
        <f t="shared" si="13"/>
        <v>25.127005037389367</v>
      </c>
      <c r="M72">
        <f t="shared" si="14"/>
        <v>6.9771582598980686</v>
      </c>
      <c r="N72">
        <f t="shared" si="9"/>
        <v>898.35137287632017</v>
      </c>
      <c r="O72">
        <f t="shared" si="15"/>
        <v>1</v>
      </c>
      <c r="P72" t="str">
        <f t="shared" si="16"/>
        <v>TP</v>
      </c>
    </row>
    <row r="73" spans="1:16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1.0389834801573992</v>
      </c>
      <c r="F73">
        <f t="shared" si="11"/>
        <v>1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82.432217522931154</v>
      </c>
      <c r="L73">
        <f t="shared" si="13"/>
        <v>172.23577024121218</v>
      </c>
      <c r="M73">
        <f t="shared" si="14"/>
        <v>-74.392575009443362</v>
      </c>
      <c r="N73">
        <f t="shared" si="9"/>
        <v>2641.6745303445418</v>
      </c>
      <c r="O73">
        <f t="shared" si="15"/>
        <v>0</v>
      </c>
      <c r="P73" t="str">
        <f t="shared" si="16"/>
        <v>TN</v>
      </c>
    </row>
    <row r="74" spans="1:16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1.0389834801573992</v>
      </c>
      <c r="F74">
        <f t="shared" si="11"/>
        <v>1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217.42755411656807</v>
      </c>
      <c r="L74">
        <f t="shared" si="13"/>
        <v>347.88408658650894</v>
      </c>
      <c r="M74">
        <f t="shared" si="14"/>
        <v>-3.9239813601564322</v>
      </c>
      <c r="N74">
        <f t="shared" si="9"/>
        <v>363.71717909821257</v>
      </c>
      <c r="O74">
        <f t="shared" si="15"/>
        <v>0</v>
      </c>
      <c r="P74" t="str">
        <f t="shared" si="16"/>
        <v>TN</v>
      </c>
    </row>
    <row r="75" spans="1:16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1.0389834801573992</v>
      </c>
      <c r="F75">
        <f t="shared" si="11"/>
        <v>1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82.432217522931154</v>
      </c>
      <c r="L75">
        <f t="shared" si="13"/>
        <v>172.23577024121218</v>
      </c>
      <c r="M75">
        <f t="shared" si="14"/>
        <v>-17.284728086489018</v>
      </c>
      <c r="N75">
        <f t="shared" si="9"/>
        <v>32.611225785766436</v>
      </c>
      <c r="O75">
        <f t="shared" si="15"/>
        <v>0</v>
      </c>
      <c r="P75" t="str">
        <f t="shared" si="16"/>
        <v>TN</v>
      </c>
    </row>
    <row r="76" spans="1:16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1.0389834801573992</v>
      </c>
      <c r="F76">
        <f t="shared" si="11"/>
        <v>1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82.432217522931154</v>
      </c>
      <c r="L76">
        <f t="shared" si="13"/>
        <v>172.23577024121218</v>
      </c>
      <c r="M76">
        <f t="shared" si="14"/>
        <v>-17.284728086489018</v>
      </c>
      <c r="N76">
        <f t="shared" si="9"/>
        <v>32.611225785766436</v>
      </c>
      <c r="O76">
        <f t="shared" si="15"/>
        <v>0</v>
      </c>
      <c r="P76" t="str">
        <f t="shared" si="16"/>
        <v>TN</v>
      </c>
    </row>
    <row r="77" spans="1:16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1.045480726850299</v>
      </c>
      <c r="F77">
        <f t="shared" si="11"/>
        <v>1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133.87694139177151</v>
      </c>
      <c r="L77">
        <f t="shared" si="13"/>
        <v>172.23577024121218</v>
      </c>
      <c r="M77">
        <f t="shared" si="14"/>
        <v>-54.627561725539401</v>
      </c>
      <c r="N77">
        <f t="shared" si="9"/>
        <v>1000.5966904354726</v>
      </c>
      <c r="O77">
        <f t="shared" si="15"/>
        <v>0</v>
      </c>
      <c r="P77" t="str">
        <f t="shared" si="16"/>
        <v>FP</v>
      </c>
    </row>
    <row r="78" spans="1:16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1.0443978524014823</v>
      </c>
      <c r="F78">
        <f t="shared" si="11"/>
        <v>1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35.979809832580635</v>
      </c>
      <c r="L78">
        <f t="shared" si="13"/>
        <v>25.127005037389367</v>
      </c>
      <c r="M78">
        <f t="shared" si="14"/>
        <v>-1.64982571145352</v>
      </c>
      <c r="N78">
        <f t="shared" si="9"/>
        <v>455.63149367209763</v>
      </c>
      <c r="O78">
        <f t="shared" si="15"/>
        <v>0</v>
      </c>
      <c r="P78" t="str">
        <f t="shared" si="16"/>
        <v>FP</v>
      </c>
    </row>
    <row r="79" spans="1:16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1.0443978524014823</v>
      </c>
      <c r="F79">
        <f t="shared" si="11"/>
        <v>1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133.87694139177151</v>
      </c>
      <c r="L79">
        <f t="shared" si="13"/>
        <v>172.23577024121218</v>
      </c>
      <c r="M79">
        <f t="shared" si="14"/>
        <v>-54.627561725539401</v>
      </c>
      <c r="N79">
        <f t="shared" si="9"/>
        <v>1000.5966904354726</v>
      </c>
      <c r="O79">
        <f t="shared" si="15"/>
        <v>0</v>
      </c>
      <c r="P79" t="str">
        <f t="shared" si="16"/>
        <v>TN</v>
      </c>
    </row>
    <row r="80" spans="1:16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1.0443978524014823</v>
      </c>
      <c r="F80">
        <f t="shared" si="11"/>
        <v>1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498.1414721148987</v>
      </c>
      <c r="L80">
        <f t="shared" si="13"/>
        <v>347.88408658650894</v>
      </c>
      <c r="M80">
        <f t="shared" si="14"/>
        <v>-22.841883057765898</v>
      </c>
      <c r="N80">
        <f t="shared" si="9"/>
        <v>2.3552724405692102E-2</v>
      </c>
      <c r="O80">
        <f t="shared" si="15"/>
        <v>0</v>
      </c>
      <c r="P80" t="str">
        <f t="shared" si="16"/>
        <v>TN</v>
      </c>
    </row>
    <row r="81" spans="1:16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1.0443978524014823</v>
      </c>
      <c r="F81">
        <f t="shared" si="11"/>
        <v>1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188.85787660819494</v>
      </c>
      <c r="L81">
        <f t="shared" si="13"/>
        <v>347.88408658650894</v>
      </c>
      <c r="M81">
        <f t="shared" si="14"/>
        <v>-141.66834209890715</v>
      </c>
      <c r="N81">
        <f t="shared" si="9"/>
        <v>14083.278572693644</v>
      </c>
      <c r="O81">
        <f t="shared" si="15"/>
        <v>0</v>
      </c>
      <c r="P81" t="str">
        <f t="shared" si="16"/>
        <v>TN</v>
      </c>
    </row>
    <row r="82" spans="1:16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1.0443978524014823</v>
      </c>
      <c r="F82">
        <f t="shared" si="11"/>
        <v>1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217.42755411656807</v>
      </c>
      <c r="L82">
        <f t="shared" si="13"/>
        <v>347.88408658650894</v>
      </c>
      <c r="M82">
        <f t="shared" si="14"/>
        <v>-3.9239813601564322</v>
      </c>
      <c r="N82">
        <f t="shared" si="9"/>
        <v>363.71717909821257</v>
      </c>
      <c r="O82">
        <f t="shared" si="15"/>
        <v>0</v>
      </c>
      <c r="P82" t="str">
        <f t="shared" si="16"/>
        <v>TN</v>
      </c>
    </row>
    <row r="83" spans="1:16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1.0443978524014823</v>
      </c>
      <c r="F83">
        <f t="shared" si="11"/>
        <v>1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107.6473564007576</v>
      </c>
      <c r="L83">
        <f t="shared" si="13"/>
        <v>172.23577024121218</v>
      </c>
      <c r="M83">
        <f t="shared" si="14"/>
        <v>-1.9427446613331512</v>
      </c>
      <c r="N83">
        <f t="shared" si="9"/>
        <v>443.21227687755436</v>
      </c>
      <c r="O83">
        <f t="shared" si="15"/>
        <v>0</v>
      </c>
      <c r="P83" t="str">
        <f t="shared" si="16"/>
        <v>TN</v>
      </c>
    </row>
    <row r="84" spans="1:16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1.0443978524014823</v>
      </c>
      <c r="F84">
        <f t="shared" si="11"/>
        <v>1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107.6473564007576</v>
      </c>
      <c r="L84">
        <f t="shared" si="13"/>
        <v>172.23577024121218</v>
      </c>
      <c r="M84">
        <f t="shared" si="14"/>
        <v>-64.704942976538504</v>
      </c>
      <c r="N84">
        <f t="shared" si="9"/>
        <v>1739.6899772082868</v>
      </c>
      <c r="O84">
        <f t="shared" si="15"/>
        <v>0</v>
      </c>
      <c r="P84" t="str">
        <f t="shared" si="16"/>
        <v>TN</v>
      </c>
    </row>
    <row r="85" spans="1:16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1.0433149779526658</v>
      </c>
      <c r="F85">
        <f t="shared" si="11"/>
        <v>1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15.704378148368352</v>
      </c>
      <c r="L85">
        <f t="shared" si="13"/>
        <v>25.127005037389367</v>
      </c>
      <c r="M85">
        <f t="shared" si="14"/>
        <v>-0.28342170051734783</v>
      </c>
      <c r="N85">
        <f t="shared" si="9"/>
        <v>515.83177913841484</v>
      </c>
      <c r="O85">
        <f t="shared" si="15"/>
        <v>0</v>
      </c>
      <c r="P85" t="str">
        <f t="shared" si="16"/>
        <v>FP</v>
      </c>
    </row>
    <row r="86" spans="1:16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1.0433149779526658</v>
      </c>
      <c r="F86">
        <f t="shared" si="11"/>
        <v>1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188.85787660819494</v>
      </c>
      <c r="L86">
        <f t="shared" si="13"/>
        <v>347.88408658650894</v>
      </c>
      <c r="M86">
        <f t="shared" si="14"/>
        <v>-141.66834209890715</v>
      </c>
      <c r="N86">
        <f t="shared" si="9"/>
        <v>14083.278572693644</v>
      </c>
      <c r="O86">
        <f t="shared" si="15"/>
        <v>0</v>
      </c>
      <c r="P86" t="str">
        <f t="shared" si="16"/>
        <v>TN</v>
      </c>
    </row>
    <row r="87" spans="1:16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1.0433149779526658</v>
      </c>
      <c r="F87">
        <f t="shared" si="11"/>
        <v>1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107.6473564007576</v>
      </c>
      <c r="L87">
        <f t="shared" si="13"/>
        <v>172.23577024121218</v>
      </c>
      <c r="M87">
        <f t="shared" si="14"/>
        <v>-1.9427446613331512</v>
      </c>
      <c r="N87">
        <f t="shared" si="9"/>
        <v>443.21227687755436</v>
      </c>
      <c r="O87">
        <f t="shared" si="15"/>
        <v>0</v>
      </c>
      <c r="P87" t="str">
        <f t="shared" si="16"/>
        <v>TN</v>
      </c>
    </row>
    <row r="88" spans="1:16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1.0433149779526658</v>
      </c>
      <c r="F88">
        <f t="shared" si="11"/>
        <v>1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246.6274930269494</v>
      </c>
      <c r="L88">
        <f t="shared" si="13"/>
        <v>347.88408658650894</v>
      </c>
      <c r="M88">
        <f t="shared" si="14"/>
        <v>-119.473311198677</v>
      </c>
      <c r="N88">
        <f t="shared" si="9"/>
        <v>9307.996606002238</v>
      </c>
      <c r="O88">
        <f t="shared" si="15"/>
        <v>0</v>
      </c>
      <c r="P88" t="str">
        <f t="shared" si="16"/>
        <v>TN</v>
      </c>
    </row>
    <row r="89" spans="1:16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1.0379006057085824</v>
      </c>
      <c r="F89">
        <f t="shared" si="11"/>
        <v>1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160.98133731857229</v>
      </c>
      <c r="L89">
        <f t="shared" si="13"/>
        <v>172.23577024121218</v>
      </c>
      <c r="M89">
        <f t="shared" si="14"/>
        <v>30.507961051743038</v>
      </c>
      <c r="N89">
        <f t="shared" si="9"/>
        <v>2862.6045103629199</v>
      </c>
      <c r="O89">
        <f t="shared" si="15"/>
        <v>1</v>
      </c>
      <c r="P89" t="str">
        <f t="shared" si="16"/>
        <v>TP</v>
      </c>
    </row>
    <row r="90" spans="1:16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1.0379006057085824</v>
      </c>
      <c r="F90">
        <f t="shared" si="11"/>
        <v>1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246.6274930269494</v>
      </c>
      <c r="L90">
        <f t="shared" si="13"/>
        <v>347.88408658650894</v>
      </c>
      <c r="M90">
        <f t="shared" si="14"/>
        <v>13.842527123069914</v>
      </c>
      <c r="N90">
        <f t="shared" si="9"/>
        <v>1357.0293402482512</v>
      </c>
      <c r="O90">
        <f t="shared" si="15"/>
        <v>1</v>
      </c>
      <c r="P90" t="str">
        <f t="shared" si="16"/>
        <v>FN</v>
      </c>
    </row>
    <row r="91" spans="1:16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1.0379006057085824</v>
      </c>
      <c r="F91">
        <f t="shared" si="11"/>
        <v>1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>
        <f t="shared" si="9"/>
        <v>56.582260494813383</v>
      </c>
      <c r="O91">
        <f t="shared" si="15"/>
        <v>0</v>
      </c>
      <c r="P91" t="str">
        <f t="shared" si="16"/>
        <v>TN</v>
      </c>
    </row>
    <row r="92" spans="1:16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1.0379006057085824</v>
      </c>
      <c r="F92">
        <f t="shared" si="11"/>
        <v>1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15.704378148368352</v>
      </c>
      <c r="L92">
        <f t="shared" si="13"/>
        <v>0</v>
      </c>
      <c r="M92">
        <f t="shared" si="14"/>
        <v>6.0336069352674011</v>
      </c>
      <c r="N92">
        <f t="shared" si="9"/>
        <v>842.68045841180356</v>
      </c>
      <c r="O92">
        <f t="shared" si="15"/>
        <v>1</v>
      </c>
      <c r="P92" t="str">
        <f t="shared" si="16"/>
        <v>TP</v>
      </c>
    </row>
    <row r="93" spans="1:16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1.045480726850299</v>
      </c>
      <c r="F93">
        <f t="shared" si="11"/>
        <v>1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160.98133731857229</v>
      </c>
      <c r="L93">
        <f t="shared" si="13"/>
        <v>172.23577024121218</v>
      </c>
      <c r="M93">
        <f t="shared" si="14"/>
        <v>30.507961051743038</v>
      </c>
      <c r="N93">
        <f t="shared" si="9"/>
        <v>2862.6045103629199</v>
      </c>
      <c r="O93">
        <f t="shared" si="15"/>
        <v>1</v>
      </c>
      <c r="P93" t="str">
        <f t="shared" si="16"/>
        <v>TP</v>
      </c>
    </row>
    <row r="94" spans="1:16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1.045480726850299</v>
      </c>
      <c r="F94">
        <f t="shared" si="11"/>
        <v>1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15.704378148368352</v>
      </c>
      <c r="L94">
        <f t="shared" si="13"/>
        <v>25.127005037389367</v>
      </c>
      <c r="M94">
        <f t="shared" si="14"/>
        <v>-0.28342170051734783</v>
      </c>
      <c r="N94">
        <f t="shared" si="9"/>
        <v>515.83177913841484</v>
      </c>
      <c r="O94">
        <f t="shared" si="15"/>
        <v>0</v>
      </c>
      <c r="P94" t="str">
        <f t="shared" si="16"/>
        <v>TN</v>
      </c>
    </row>
    <row r="95" spans="1:16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1.0649724669289986</v>
      </c>
      <c r="F95">
        <f t="shared" si="11"/>
        <v>1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498.1414721148987</v>
      </c>
      <c r="L95">
        <f t="shared" si="13"/>
        <v>347.88408658650894</v>
      </c>
      <c r="M95">
        <f t="shared" si="14"/>
        <v>128.68704784641668</v>
      </c>
      <c r="N95">
        <f t="shared" si="9"/>
        <v>23007.550431248295</v>
      </c>
      <c r="O95">
        <f t="shared" si="15"/>
        <v>1</v>
      </c>
      <c r="P95" t="str">
        <f t="shared" si="16"/>
        <v>TP</v>
      </c>
    </row>
    <row r="96" spans="1:16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1.0649724669289986</v>
      </c>
      <c r="F96">
        <f t="shared" si="11"/>
        <v>1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82.432217522931154</v>
      </c>
      <c r="L96">
        <f t="shared" si="13"/>
        <v>172.23577024121218</v>
      </c>
      <c r="M96">
        <f t="shared" si="14"/>
        <v>-74.392575009443362</v>
      </c>
      <c r="N96">
        <f t="shared" si="9"/>
        <v>2641.6745303445418</v>
      </c>
      <c r="O96">
        <f t="shared" si="15"/>
        <v>0</v>
      </c>
      <c r="P96" t="str">
        <f t="shared" si="16"/>
        <v>TN</v>
      </c>
    </row>
    <row r="97" spans="1:16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1.067138215826632</v>
      </c>
      <c r="F97">
        <f t="shared" si="11"/>
        <v>1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35.979809832580635</v>
      </c>
      <c r="L97">
        <f t="shared" si="13"/>
        <v>25.127005037389367</v>
      </c>
      <c r="M97">
        <f t="shared" si="14"/>
        <v>-1.64982571145352</v>
      </c>
      <c r="N97">
        <f t="shared" si="9"/>
        <v>455.63149367209763</v>
      </c>
      <c r="O97">
        <f t="shared" si="15"/>
        <v>0</v>
      </c>
      <c r="P97" t="str">
        <f t="shared" si="16"/>
        <v>FP</v>
      </c>
    </row>
    <row r="98" spans="1:16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1.0682210902754485</v>
      </c>
      <c r="F98">
        <f t="shared" si="11"/>
        <v>1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15.704378148368352</v>
      </c>
      <c r="L98">
        <f t="shared" si="13"/>
        <v>0</v>
      </c>
      <c r="M98">
        <f t="shared" si="14"/>
        <v>6.7392873074049078</v>
      </c>
      <c r="N98">
        <f t="shared" si="9"/>
        <v>884.14877632542289</v>
      </c>
      <c r="O98">
        <f t="shared" si="15"/>
        <v>1</v>
      </c>
      <c r="P98" t="str">
        <f t="shared" si="16"/>
        <v>TP</v>
      </c>
    </row>
    <row r="99" spans="1:16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1.067138215826632</v>
      </c>
      <c r="F99">
        <f t="shared" si="11"/>
        <v>1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58.434275299017848</v>
      </c>
      <c r="L99">
        <f t="shared" si="13"/>
        <v>25.127005037389367</v>
      </c>
      <c r="M99">
        <f t="shared" si="14"/>
        <v>6.9771582598980686</v>
      </c>
      <c r="N99">
        <f t="shared" si="9"/>
        <v>898.35137287632017</v>
      </c>
      <c r="O99">
        <f t="shared" si="15"/>
        <v>1</v>
      </c>
      <c r="P99" t="str">
        <f t="shared" si="16"/>
        <v>TP</v>
      </c>
    </row>
    <row r="100" spans="1:16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1.067138215826632</v>
      </c>
      <c r="F100">
        <f t="shared" si="11"/>
        <v>1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>
        <f t="shared" si="9"/>
        <v>56.582260494813383</v>
      </c>
      <c r="O100">
        <f t="shared" si="15"/>
        <v>0</v>
      </c>
      <c r="P100" t="str">
        <f t="shared" si="16"/>
        <v>TN</v>
      </c>
    </row>
    <row r="101" spans="1:16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1.067138215826632</v>
      </c>
      <c r="F101">
        <f t="shared" si="11"/>
        <v>1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246.6274930269494</v>
      </c>
      <c r="L101">
        <f t="shared" si="13"/>
        <v>347.88408658650894</v>
      </c>
      <c r="M101">
        <f t="shared" si="14"/>
        <v>13.842527123069914</v>
      </c>
      <c r="N101">
        <f t="shared" si="9"/>
        <v>1357.0293402482512</v>
      </c>
      <c r="O101">
        <f t="shared" si="15"/>
        <v>1</v>
      </c>
      <c r="P101" t="str">
        <f t="shared" si="16"/>
        <v>FN</v>
      </c>
    </row>
    <row r="102" spans="1:16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1</v>
      </c>
      <c r="F102">
        <f t="shared" si="11"/>
        <v>1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>
        <f t="shared" si="9"/>
        <v>32.611225785766436</v>
      </c>
      <c r="O102">
        <f t="shared" si="15"/>
        <v>0</v>
      </c>
      <c r="P102" t="str">
        <f t="shared" si="16"/>
        <v>TN</v>
      </c>
    </row>
    <row r="103" spans="1:16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1</v>
      </c>
      <c r="F103">
        <f t="shared" si="11"/>
        <v>0.99956685022047331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25.097049699468652</v>
      </c>
      <c r="M103">
        <f t="shared" si="14"/>
        <v>-0.27169248857996742</v>
      </c>
      <c r="N103">
        <f t="shared" si="9"/>
        <v>516.36470280143169</v>
      </c>
      <c r="O103">
        <f t="shared" si="15"/>
        <v>0</v>
      </c>
      <c r="P103" t="str">
        <f t="shared" si="16"/>
        <v>FP</v>
      </c>
    </row>
    <row r="104" spans="1:16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1.0073635462519532</v>
      </c>
      <c r="F104">
        <f t="shared" si="11"/>
        <v>1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498.1414721148987</v>
      </c>
      <c r="L104">
        <f t="shared" si="13"/>
        <v>347.88408658650894</v>
      </c>
      <c r="M104">
        <f t="shared" si="14"/>
        <v>128.68704784641668</v>
      </c>
      <c r="N104">
        <f t="shared" si="9"/>
        <v>23007.550431248295</v>
      </c>
      <c r="O104">
        <f t="shared" si="15"/>
        <v>1</v>
      </c>
      <c r="P104" t="str">
        <f t="shared" si="16"/>
        <v>TP</v>
      </c>
    </row>
    <row r="105" spans="1:16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1.0051977973543198</v>
      </c>
      <c r="F105">
        <f t="shared" si="11"/>
        <v>1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160.98133731857229</v>
      </c>
      <c r="L105">
        <f t="shared" si="13"/>
        <v>172.23577024121218</v>
      </c>
      <c r="M105">
        <f t="shared" si="14"/>
        <v>-44.214078956903329</v>
      </c>
      <c r="N105">
        <f t="shared" si="9"/>
        <v>450.23437254130181</v>
      </c>
      <c r="O105">
        <f t="shared" si="15"/>
        <v>0</v>
      </c>
      <c r="P105" t="str">
        <f t="shared" si="16"/>
        <v>FP</v>
      </c>
    </row>
    <row r="106" spans="1:16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1.0051977973543198</v>
      </c>
      <c r="F106">
        <f t="shared" si="11"/>
        <v>1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>
        <f t="shared" si="9"/>
        <v>56.582260494813383</v>
      </c>
      <c r="O106">
        <f t="shared" si="15"/>
        <v>0</v>
      </c>
      <c r="P106" t="str">
        <f t="shared" si="16"/>
        <v>TN</v>
      </c>
    </row>
    <row r="107" spans="1:16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1.0051977973543198</v>
      </c>
      <c r="F107">
        <f t="shared" si="11"/>
        <v>1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107.6473564007576</v>
      </c>
      <c r="L107">
        <f t="shared" si="13"/>
        <v>172.23577024121218</v>
      </c>
      <c r="M107">
        <f t="shared" si="14"/>
        <v>-64.704942976538504</v>
      </c>
      <c r="N107">
        <f t="shared" si="9"/>
        <v>1739.6899772082868</v>
      </c>
      <c r="O107">
        <f t="shared" si="15"/>
        <v>0</v>
      </c>
      <c r="P107" t="str">
        <f t="shared" si="16"/>
        <v>TN</v>
      </c>
    </row>
    <row r="108" spans="1:16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1.0012994493385801</v>
      </c>
      <c r="F108">
        <f t="shared" si="11"/>
        <v>1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498.1414721148987</v>
      </c>
      <c r="L108">
        <f t="shared" si="13"/>
        <v>347.88408658650894</v>
      </c>
      <c r="M108">
        <f t="shared" si="14"/>
        <v>128.68704784641668</v>
      </c>
      <c r="N108">
        <f t="shared" si="9"/>
        <v>23007.550431248295</v>
      </c>
      <c r="O108">
        <f t="shared" si="15"/>
        <v>1</v>
      </c>
      <c r="P108" t="str">
        <f t="shared" si="16"/>
        <v>TP</v>
      </c>
    </row>
    <row r="109" spans="1:16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1.0012994493385801</v>
      </c>
      <c r="F109">
        <f t="shared" si="11"/>
        <v>1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15.704378148368352</v>
      </c>
      <c r="L109">
        <f t="shared" si="13"/>
        <v>0</v>
      </c>
      <c r="M109">
        <f t="shared" si="14"/>
        <v>6.0336069352674011</v>
      </c>
      <c r="N109">
        <f t="shared" si="9"/>
        <v>842.68045841180356</v>
      </c>
      <c r="O109">
        <f t="shared" si="15"/>
        <v>1</v>
      </c>
      <c r="P109" t="str">
        <f t="shared" si="16"/>
        <v>TP</v>
      </c>
    </row>
    <row r="110" spans="1:16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1.0012994493385801</v>
      </c>
      <c r="F110">
        <f t="shared" si="11"/>
        <v>1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15.704378148368352</v>
      </c>
      <c r="L110">
        <f t="shared" si="13"/>
        <v>25.127005037389367</v>
      </c>
      <c r="M110">
        <f t="shared" si="14"/>
        <v>-0.28342170051734783</v>
      </c>
      <c r="N110">
        <f t="shared" si="9"/>
        <v>515.83177913841484</v>
      </c>
      <c r="O110">
        <f t="shared" si="15"/>
        <v>0</v>
      </c>
      <c r="P110" t="str">
        <f t="shared" si="16"/>
        <v>TN</v>
      </c>
    </row>
    <row r="111" spans="1:16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1.0012994493385801</v>
      </c>
      <c r="F111">
        <f t="shared" si="11"/>
        <v>1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217.42755411656807</v>
      </c>
      <c r="L111">
        <f t="shared" si="13"/>
        <v>347.88408658650894</v>
      </c>
      <c r="M111">
        <f t="shared" si="14"/>
        <v>-130.69189956012485</v>
      </c>
      <c r="N111">
        <f t="shared" si="9"/>
        <v>11598.546350633274</v>
      </c>
      <c r="O111">
        <f t="shared" si="15"/>
        <v>0</v>
      </c>
      <c r="P111" t="str">
        <f t="shared" si="16"/>
        <v>TN</v>
      </c>
    </row>
    <row r="112" spans="1:16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1.0043314977952666</v>
      </c>
      <c r="F112">
        <f t="shared" si="11"/>
        <v>1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160.98133731857229</v>
      </c>
      <c r="L112">
        <f t="shared" si="13"/>
        <v>172.23577024121218</v>
      </c>
      <c r="M112">
        <f t="shared" si="14"/>
        <v>-44.214078956903329</v>
      </c>
      <c r="N112">
        <f t="shared" si="9"/>
        <v>450.23437254130181</v>
      </c>
      <c r="O112">
        <f t="shared" si="15"/>
        <v>0</v>
      </c>
      <c r="P112" t="str">
        <f t="shared" si="16"/>
        <v>FP</v>
      </c>
    </row>
    <row r="113" spans="1:16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1.0043314977952666</v>
      </c>
      <c r="F113">
        <f t="shared" si="11"/>
        <v>1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82.432217522931154</v>
      </c>
      <c r="L113">
        <f t="shared" si="13"/>
        <v>172.23577024121218</v>
      </c>
      <c r="M113">
        <f t="shared" si="14"/>
        <v>-74.392575009443362</v>
      </c>
      <c r="N113">
        <f t="shared" si="9"/>
        <v>2641.6745303445418</v>
      </c>
      <c r="O113">
        <f t="shared" si="15"/>
        <v>0</v>
      </c>
      <c r="P113" t="str">
        <f t="shared" si="16"/>
        <v>TN</v>
      </c>
    </row>
    <row r="114" spans="1:16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1.0056309471338465</v>
      </c>
      <c r="F114">
        <f t="shared" si="11"/>
        <v>1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58.434275299017848</v>
      </c>
      <c r="L114">
        <f t="shared" si="13"/>
        <v>25.127005037389367</v>
      </c>
      <c r="M114">
        <f t="shared" si="14"/>
        <v>6.9771582598980686</v>
      </c>
      <c r="N114">
        <f t="shared" si="9"/>
        <v>898.35137287632017</v>
      </c>
      <c r="O114">
        <f t="shared" si="15"/>
        <v>1</v>
      </c>
      <c r="P114" t="str">
        <f t="shared" si="16"/>
        <v>TP</v>
      </c>
    </row>
    <row r="115" spans="1:16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1.0086629955905331</v>
      </c>
      <c r="F115">
        <f t="shared" si="11"/>
        <v>1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160.98133731857229</v>
      </c>
      <c r="L115">
        <f t="shared" si="13"/>
        <v>172.23577024121218</v>
      </c>
      <c r="M115">
        <f t="shared" si="14"/>
        <v>30.507961051743038</v>
      </c>
      <c r="N115">
        <f t="shared" si="9"/>
        <v>2862.6045103629199</v>
      </c>
      <c r="O115">
        <f t="shared" si="15"/>
        <v>1</v>
      </c>
      <c r="P115" t="str">
        <f t="shared" si="16"/>
        <v>TP</v>
      </c>
    </row>
    <row r="116" spans="1:16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1.0086629955905331</v>
      </c>
      <c r="F116">
        <f t="shared" si="11"/>
        <v>1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188.85787660819494</v>
      </c>
      <c r="L116">
        <f t="shared" si="13"/>
        <v>347.88408658650894</v>
      </c>
      <c r="M116">
        <f t="shared" si="14"/>
        <v>-141.66834209890715</v>
      </c>
      <c r="N116">
        <f t="shared" si="9"/>
        <v>14083.278572693644</v>
      </c>
      <c r="O116">
        <f t="shared" si="15"/>
        <v>0</v>
      </c>
      <c r="P116" t="str">
        <f t="shared" si="16"/>
        <v>TN</v>
      </c>
    </row>
    <row r="117" spans="1:16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1.0086629955905331</v>
      </c>
      <c r="F117">
        <f t="shared" si="11"/>
        <v>1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107.6473564007576</v>
      </c>
      <c r="L117">
        <f t="shared" si="13"/>
        <v>172.23577024121218</v>
      </c>
      <c r="M117">
        <f t="shared" si="14"/>
        <v>-1.9427446613331512</v>
      </c>
      <c r="N117">
        <f t="shared" si="9"/>
        <v>443.21227687755436</v>
      </c>
      <c r="O117">
        <f t="shared" si="15"/>
        <v>0</v>
      </c>
      <c r="P117" t="str">
        <f t="shared" si="16"/>
        <v>TN</v>
      </c>
    </row>
    <row r="118" spans="1:16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1.0082298458110064</v>
      </c>
      <c r="F118">
        <f t="shared" si="11"/>
        <v>1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58.434275299017848</v>
      </c>
      <c r="L118">
        <f t="shared" si="13"/>
        <v>25.127005037389367</v>
      </c>
      <c r="M118">
        <f t="shared" si="14"/>
        <v>6.9771582598980686</v>
      </c>
      <c r="N118">
        <f t="shared" si="9"/>
        <v>898.35137287632017</v>
      </c>
      <c r="O118">
        <f t="shared" si="15"/>
        <v>1</v>
      </c>
      <c r="P118" t="str">
        <f t="shared" si="16"/>
        <v>TP</v>
      </c>
    </row>
    <row r="119" spans="1:16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1.012561343606273</v>
      </c>
      <c r="F119">
        <f t="shared" si="11"/>
        <v>1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246.6274930269494</v>
      </c>
      <c r="L119">
        <f t="shared" si="13"/>
        <v>347.88408658650894</v>
      </c>
      <c r="M119">
        <f t="shared" si="14"/>
        <v>13.842527123069914</v>
      </c>
      <c r="N119">
        <f t="shared" si="9"/>
        <v>1357.0293402482512</v>
      </c>
      <c r="O119">
        <f t="shared" si="15"/>
        <v>1</v>
      </c>
      <c r="P119" t="str">
        <f t="shared" si="16"/>
        <v>TP</v>
      </c>
    </row>
    <row r="120" spans="1:16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1.0134276431653264</v>
      </c>
      <c r="F120">
        <f t="shared" si="11"/>
        <v>1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35.979809832580635</v>
      </c>
      <c r="L120">
        <f t="shared" si="13"/>
        <v>25.127005037389367</v>
      </c>
      <c r="M120">
        <f t="shared" si="14"/>
        <v>-1.64982571145352</v>
      </c>
      <c r="N120">
        <f t="shared" si="9"/>
        <v>455.63149367209763</v>
      </c>
      <c r="O120">
        <f t="shared" si="15"/>
        <v>0</v>
      </c>
      <c r="P120" t="str">
        <f t="shared" si="16"/>
        <v>FP</v>
      </c>
    </row>
    <row r="121" spans="1:16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1.0134276431653264</v>
      </c>
      <c r="F121">
        <f t="shared" si="11"/>
        <v>1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35.979809832580635</v>
      </c>
      <c r="L121">
        <f t="shared" si="13"/>
        <v>25.127005037389367</v>
      </c>
      <c r="M121">
        <f t="shared" si="14"/>
        <v>-1.64982571145352</v>
      </c>
      <c r="N121">
        <f t="shared" si="9"/>
        <v>455.63149367209763</v>
      </c>
      <c r="O121">
        <f t="shared" si="15"/>
        <v>0</v>
      </c>
      <c r="P121" t="str">
        <f t="shared" si="16"/>
        <v>TN</v>
      </c>
    </row>
    <row r="122" spans="1:16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1.0134276431653264</v>
      </c>
      <c r="F122">
        <f t="shared" si="11"/>
        <v>1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217.42755411656807</v>
      </c>
      <c r="L122">
        <f t="shared" si="13"/>
        <v>347.88408658650894</v>
      </c>
      <c r="M122">
        <f t="shared" si="14"/>
        <v>-3.9239813601564322</v>
      </c>
      <c r="N122">
        <f t="shared" si="9"/>
        <v>363.71717909821257</v>
      </c>
      <c r="O122">
        <f t="shared" si="15"/>
        <v>0</v>
      </c>
      <c r="P122" t="str">
        <f t="shared" si="16"/>
        <v>TN</v>
      </c>
    </row>
    <row r="123" spans="1:16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1.0129944933857997</v>
      </c>
      <c r="F123">
        <f t="shared" si="11"/>
        <v>1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58.434275299017848</v>
      </c>
      <c r="L123">
        <f t="shared" si="13"/>
        <v>25.127005037389367</v>
      </c>
      <c r="M123">
        <f t="shared" si="14"/>
        <v>6.9771582598980686</v>
      </c>
      <c r="N123">
        <f t="shared" si="9"/>
        <v>898.35137287632017</v>
      </c>
      <c r="O123">
        <f t="shared" si="15"/>
        <v>1</v>
      </c>
      <c r="P123" t="str">
        <f t="shared" si="16"/>
        <v>TP</v>
      </c>
    </row>
    <row r="124" spans="1:16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1.0108287444881665</v>
      </c>
      <c r="F124">
        <f t="shared" si="11"/>
        <v>1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133.87694139177151</v>
      </c>
      <c r="L124">
        <f t="shared" si="13"/>
        <v>172.23577024121218</v>
      </c>
      <c r="M124">
        <f t="shared" si="14"/>
        <v>-54.627561725539401</v>
      </c>
      <c r="N124">
        <f t="shared" si="9"/>
        <v>1000.5966904354726</v>
      </c>
      <c r="O124">
        <f t="shared" si="15"/>
        <v>0</v>
      </c>
      <c r="P124" t="str">
        <f t="shared" si="16"/>
        <v>FP</v>
      </c>
    </row>
    <row r="125" spans="1:16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1.0116950440472197</v>
      </c>
      <c r="F125">
        <f t="shared" si="11"/>
        <v>1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35.979809832580635</v>
      </c>
      <c r="L125">
        <f t="shared" si="13"/>
        <v>25.127005037389367</v>
      </c>
      <c r="M125">
        <f t="shared" si="14"/>
        <v>-1.64982571145352</v>
      </c>
      <c r="N125">
        <f t="shared" si="9"/>
        <v>455.63149367209763</v>
      </c>
      <c r="O125">
        <f t="shared" si="15"/>
        <v>0</v>
      </c>
      <c r="P125" t="str">
        <f t="shared" si="16"/>
        <v>FP</v>
      </c>
    </row>
    <row r="126" spans="1:16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1.0116950440472197</v>
      </c>
      <c r="F126">
        <f t="shared" si="11"/>
        <v>1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188.85787660819494</v>
      </c>
      <c r="L126">
        <f t="shared" si="13"/>
        <v>347.88408658650894</v>
      </c>
      <c r="M126">
        <f t="shared" si="14"/>
        <v>-141.66834209890715</v>
      </c>
      <c r="N126">
        <f t="shared" si="9"/>
        <v>14083.278572693644</v>
      </c>
      <c r="O126">
        <f t="shared" si="15"/>
        <v>0</v>
      </c>
      <c r="P126" t="str">
        <f t="shared" si="16"/>
        <v>TN</v>
      </c>
    </row>
    <row r="127" spans="1:16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1.0142939427243798</v>
      </c>
      <c r="F127">
        <f t="shared" si="11"/>
        <v>1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133.87694139177151</v>
      </c>
      <c r="L127">
        <f t="shared" si="13"/>
        <v>172.23577024121218</v>
      </c>
      <c r="M127">
        <f t="shared" si="14"/>
        <v>-54.627561725539401</v>
      </c>
      <c r="N127">
        <f t="shared" si="9"/>
        <v>1000.5966904354726</v>
      </c>
      <c r="O127">
        <f t="shared" si="15"/>
        <v>0</v>
      </c>
      <c r="P127" t="str">
        <f t="shared" si="16"/>
        <v>FP</v>
      </c>
    </row>
    <row r="128" spans="1:16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1.0173259911810664</v>
      </c>
      <c r="F128">
        <f t="shared" si="11"/>
        <v>1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160.98133731857229</v>
      </c>
      <c r="L128">
        <f t="shared" si="13"/>
        <v>172.23577024121218</v>
      </c>
      <c r="M128">
        <f t="shared" si="14"/>
        <v>30.507961051743038</v>
      </c>
      <c r="N128">
        <f t="shared" si="9"/>
        <v>2862.6045103629199</v>
      </c>
      <c r="O128">
        <f t="shared" si="15"/>
        <v>1</v>
      </c>
      <c r="P128" t="str">
        <f t="shared" si="16"/>
        <v>TP</v>
      </c>
    </row>
    <row r="129" spans="1:16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1.0199248898582263</v>
      </c>
      <c r="F129">
        <f t="shared" si="11"/>
        <v>1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133.87694139177151</v>
      </c>
      <c r="L129">
        <f t="shared" si="13"/>
        <v>172.23577024121218</v>
      </c>
      <c r="M129">
        <f t="shared" si="14"/>
        <v>-54.627561725539401</v>
      </c>
      <c r="N129">
        <f t="shared" si="9"/>
        <v>1000.5966904354726</v>
      </c>
      <c r="O129">
        <f t="shared" si="15"/>
        <v>0</v>
      </c>
      <c r="P129" t="str">
        <f t="shared" si="16"/>
        <v>FP</v>
      </c>
    </row>
    <row r="130" spans="1:16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1.0242563876534929</v>
      </c>
      <c r="F130">
        <f t="shared" si="11"/>
        <v>1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246.6274930269494</v>
      </c>
      <c r="L130">
        <f t="shared" si="13"/>
        <v>347.88408658650894</v>
      </c>
      <c r="M130">
        <f t="shared" si="14"/>
        <v>13.842527123069914</v>
      </c>
      <c r="N130">
        <f t="shared" ref="N130:N193" si="17">(M130-$R$5)^2</f>
        <v>1357.0293402482512</v>
      </c>
      <c r="O130">
        <f t="shared" si="15"/>
        <v>1</v>
      </c>
      <c r="P130" t="str">
        <f t="shared" si="16"/>
        <v>TP</v>
      </c>
    </row>
    <row r="131" spans="1:16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8">IF(D131&gt;1,1+(D131-1)/$R$2,1)</f>
        <v>1.0242563876534929</v>
      </c>
      <c r="F131">
        <f t="shared" ref="F131:F194" si="19">IF(D131&lt;1,1-(1-D131)/$R$2,1)</f>
        <v>1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0">G131^(B131)</f>
        <v>0</v>
      </c>
      <c r="L131">
        <f t="shared" ref="L131:L194" si="21">-C131*-H131^(B131*F131)</f>
        <v>25.127005037389367</v>
      </c>
      <c r="M131">
        <f t="shared" ref="M131:M194" si="22">I131*K131-J131*L131</f>
        <v>-15.473233940961524</v>
      </c>
      <c r="N131">
        <f t="shared" si="17"/>
        <v>56.582260494813383</v>
      </c>
      <c r="O131">
        <f t="shared" ref="O131:O194" si="23">IF(M131&gt;=0,1,0)</f>
        <v>0</v>
      </c>
      <c r="P131" t="str">
        <f t="shared" ref="P131:P194" si="24">IF(AND(A131=1,O131=1),"TP",IF(AND(A131=0,O131=0),"TN",IF(A131&gt;O131,"FP","FN")))</f>
        <v>TN</v>
      </c>
    </row>
    <row r="132" spans="1:16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8"/>
        <v>1.0242563876534929</v>
      </c>
      <c r="F132">
        <f t="shared" si="19"/>
        <v>1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0"/>
        <v>82.432217522931154</v>
      </c>
      <c r="L132">
        <f t="shared" si="21"/>
        <v>172.23577024121218</v>
      </c>
      <c r="M132">
        <f t="shared" si="22"/>
        <v>-17.284728086489018</v>
      </c>
      <c r="N132">
        <f t="shared" si="17"/>
        <v>32.611225785766436</v>
      </c>
      <c r="O132">
        <f t="shared" si="23"/>
        <v>0</v>
      </c>
      <c r="P132" t="str">
        <f t="shared" si="24"/>
        <v>TN</v>
      </c>
    </row>
    <row r="133" spans="1:16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8"/>
        <v>1.0242563876534929</v>
      </c>
      <c r="F133">
        <f t="shared" si="19"/>
        <v>1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0"/>
        <v>188.85787660819494</v>
      </c>
      <c r="L133">
        <f t="shared" si="21"/>
        <v>347.88408658650894</v>
      </c>
      <c r="M133">
        <f t="shared" si="22"/>
        <v>-21.307011488178148</v>
      </c>
      <c r="N133">
        <f t="shared" si="17"/>
        <v>2.8504937737961873</v>
      </c>
      <c r="O133">
        <f t="shared" si="23"/>
        <v>0</v>
      </c>
      <c r="P133" t="str">
        <f t="shared" si="24"/>
        <v>TN</v>
      </c>
    </row>
    <row r="134" spans="1:16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8"/>
        <v>1.0242563876534929</v>
      </c>
      <c r="F134">
        <f t="shared" si="19"/>
        <v>1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0"/>
        <v>133.87694139177151</v>
      </c>
      <c r="L134">
        <f t="shared" si="21"/>
        <v>172.23577024121218</v>
      </c>
      <c r="M134">
        <f t="shared" si="22"/>
        <v>-54.627561725539401</v>
      </c>
      <c r="N134">
        <f t="shared" si="17"/>
        <v>1000.5966904354726</v>
      </c>
      <c r="O134">
        <f t="shared" si="23"/>
        <v>0</v>
      </c>
      <c r="P134" t="str">
        <f t="shared" si="24"/>
        <v>TN</v>
      </c>
    </row>
    <row r="135" spans="1:16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8"/>
        <v>1.0238232378739662</v>
      </c>
      <c r="F135">
        <f t="shared" si="19"/>
        <v>1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0"/>
        <v>58.434275299017848</v>
      </c>
      <c r="L135">
        <f t="shared" si="21"/>
        <v>25.127005037389367</v>
      </c>
      <c r="M135">
        <f t="shared" si="22"/>
        <v>6.9771582598980686</v>
      </c>
      <c r="N135">
        <f t="shared" si="17"/>
        <v>898.35137287632017</v>
      </c>
      <c r="O135">
        <f t="shared" si="23"/>
        <v>1</v>
      </c>
      <c r="P135" t="str">
        <f t="shared" si="24"/>
        <v>TP</v>
      </c>
    </row>
    <row r="136" spans="1:16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8"/>
        <v>1.0238232378739662</v>
      </c>
      <c r="F136">
        <f t="shared" si="19"/>
        <v>1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0"/>
        <v>15.704378148368352</v>
      </c>
      <c r="L136">
        <f t="shared" si="21"/>
        <v>0</v>
      </c>
      <c r="M136">
        <f t="shared" si="22"/>
        <v>6.7392873074049078</v>
      </c>
      <c r="N136">
        <f t="shared" si="17"/>
        <v>884.14877632542289</v>
      </c>
      <c r="O136">
        <f t="shared" si="23"/>
        <v>1</v>
      </c>
      <c r="P136" t="str">
        <f t="shared" si="24"/>
        <v>TP</v>
      </c>
    </row>
    <row r="137" spans="1:16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8"/>
        <v>1.0242563876534929</v>
      </c>
      <c r="F137">
        <f t="shared" si="19"/>
        <v>1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0"/>
        <v>15.704378148368352</v>
      </c>
      <c r="L137">
        <f t="shared" si="21"/>
        <v>25.127005037389367</v>
      </c>
      <c r="M137">
        <f t="shared" si="22"/>
        <v>-0.28342170051734783</v>
      </c>
      <c r="N137">
        <f t="shared" si="17"/>
        <v>515.83177913841484</v>
      </c>
      <c r="O137">
        <f t="shared" si="23"/>
        <v>0</v>
      </c>
      <c r="P137" t="str">
        <f t="shared" si="24"/>
        <v>FP</v>
      </c>
    </row>
    <row r="138" spans="1:16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8"/>
        <v>1.0242563876534929</v>
      </c>
      <c r="F138">
        <f t="shared" si="19"/>
        <v>1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0"/>
        <v>188.85787660819494</v>
      </c>
      <c r="L138">
        <f t="shared" si="21"/>
        <v>347.88408658650894</v>
      </c>
      <c r="M138">
        <f t="shared" si="22"/>
        <v>-21.307011488178148</v>
      </c>
      <c r="N138">
        <f t="shared" si="17"/>
        <v>2.8504937737961873</v>
      </c>
      <c r="O138">
        <f t="shared" si="23"/>
        <v>0</v>
      </c>
      <c r="P138" t="str">
        <f t="shared" si="24"/>
        <v>TN</v>
      </c>
    </row>
    <row r="139" spans="1:16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8"/>
        <v>1.0238232378739662</v>
      </c>
      <c r="F139">
        <f t="shared" si="19"/>
        <v>1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0"/>
        <v>15.704378148368352</v>
      </c>
      <c r="L139">
        <f t="shared" si="21"/>
        <v>25.127005037389367</v>
      </c>
      <c r="M139">
        <f t="shared" si="22"/>
        <v>-0.28342170051734783</v>
      </c>
      <c r="N139">
        <f t="shared" si="17"/>
        <v>515.83177913841484</v>
      </c>
      <c r="O139">
        <f t="shared" si="23"/>
        <v>0</v>
      </c>
      <c r="P139" t="str">
        <f t="shared" si="24"/>
        <v>FP</v>
      </c>
    </row>
    <row r="140" spans="1:16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8"/>
        <v>1.0316199339054459</v>
      </c>
      <c r="F140">
        <f t="shared" si="19"/>
        <v>1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0"/>
        <v>498.1414721148987</v>
      </c>
      <c r="L140">
        <f t="shared" si="21"/>
        <v>347.88408658650894</v>
      </c>
      <c r="M140">
        <f t="shared" si="22"/>
        <v>-22.841883057765898</v>
      </c>
      <c r="N140">
        <f t="shared" si="17"/>
        <v>2.3552724405692102E-2</v>
      </c>
      <c r="O140">
        <f t="shared" si="23"/>
        <v>0</v>
      </c>
      <c r="P140" t="str">
        <f t="shared" si="24"/>
        <v>FP</v>
      </c>
    </row>
    <row r="141" spans="1:16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8"/>
        <v>1.0359514317007126</v>
      </c>
      <c r="F141">
        <f t="shared" si="19"/>
        <v>1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0"/>
        <v>246.6274930269494</v>
      </c>
      <c r="L141">
        <f t="shared" si="21"/>
        <v>347.88408658650894</v>
      </c>
      <c r="M141">
        <f t="shared" si="22"/>
        <v>-119.473311198677</v>
      </c>
      <c r="N141">
        <f t="shared" si="17"/>
        <v>9307.996606002238</v>
      </c>
      <c r="O141">
        <f t="shared" si="23"/>
        <v>0</v>
      </c>
      <c r="P141" t="str">
        <f t="shared" si="24"/>
        <v>FP</v>
      </c>
    </row>
    <row r="142" spans="1:16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8"/>
        <v>1.0359514317007126</v>
      </c>
      <c r="F142">
        <f t="shared" si="19"/>
        <v>1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0"/>
        <v>0</v>
      </c>
      <c r="L142">
        <f t="shared" si="21"/>
        <v>25.127005037389367</v>
      </c>
      <c r="M142">
        <f t="shared" si="22"/>
        <v>-15.473233940961524</v>
      </c>
      <c r="N142">
        <f t="shared" si="17"/>
        <v>56.582260494813383</v>
      </c>
      <c r="O142">
        <f t="shared" si="23"/>
        <v>0</v>
      </c>
      <c r="P142" t="str">
        <f t="shared" si="24"/>
        <v>TN</v>
      </c>
    </row>
    <row r="143" spans="1:16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8"/>
        <v>1.0359514317007126</v>
      </c>
      <c r="F143">
        <f t="shared" si="19"/>
        <v>1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0"/>
        <v>498.1414721148987</v>
      </c>
      <c r="L143">
        <f t="shared" si="21"/>
        <v>347.88408658650894</v>
      </c>
      <c r="M143">
        <f t="shared" si="22"/>
        <v>-22.841883057765898</v>
      </c>
      <c r="N143">
        <f t="shared" si="17"/>
        <v>2.3552724405692102E-2</v>
      </c>
      <c r="O143">
        <f t="shared" si="23"/>
        <v>0</v>
      </c>
      <c r="P143" t="str">
        <f t="shared" si="24"/>
        <v>TN</v>
      </c>
    </row>
    <row r="144" spans="1:16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8"/>
        <v>1.0398497797164525</v>
      </c>
      <c r="F144">
        <f t="shared" si="19"/>
        <v>1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0"/>
        <v>217.42755411656807</v>
      </c>
      <c r="L144">
        <f t="shared" si="21"/>
        <v>347.88408658650894</v>
      </c>
      <c r="M144">
        <f t="shared" si="22"/>
        <v>-130.69189956012485</v>
      </c>
      <c r="N144">
        <f t="shared" si="17"/>
        <v>11598.546350633274</v>
      </c>
      <c r="O144">
        <f t="shared" si="23"/>
        <v>0</v>
      </c>
      <c r="P144" t="str">
        <f t="shared" si="24"/>
        <v>FP</v>
      </c>
    </row>
    <row r="145" spans="1:16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8"/>
        <v>1.0398497797164525</v>
      </c>
      <c r="F145">
        <f t="shared" si="19"/>
        <v>1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0"/>
        <v>82.432217522931154</v>
      </c>
      <c r="L145">
        <f t="shared" si="21"/>
        <v>172.23577024121218</v>
      </c>
      <c r="M145">
        <f t="shared" si="22"/>
        <v>-74.392575009443362</v>
      </c>
      <c r="N145">
        <f t="shared" si="17"/>
        <v>2641.6745303445418</v>
      </c>
      <c r="O145">
        <f t="shared" si="23"/>
        <v>0</v>
      </c>
      <c r="P145" t="str">
        <f t="shared" si="24"/>
        <v>TN</v>
      </c>
    </row>
    <row r="146" spans="1:16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8"/>
        <v>1.0398497797164525</v>
      </c>
      <c r="F146">
        <f t="shared" si="19"/>
        <v>1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0"/>
        <v>107.6473564007576</v>
      </c>
      <c r="L146">
        <f t="shared" si="21"/>
        <v>172.23577024121218</v>
      </c>
      <c r="M146">
        <f t="shared" si="22"/>
        <v>-64.704942976538504</v>
      </c>
      <c r="N146">
        <f t="shared" si="17"/>
        <v>1739.6899772082868</v>
      </c>
      <c r="O146">
        <f t="shared" si="23"/>
        <v>0</v>
      </c>
      <c r="P146" t="str">
        <f t="shared" si="24"/>
        <v>TN</v>
      </c>
    </row>
    <row r="147" spans="1:16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8"/>
        <v>1.0398497797164525</v>
      </c>
      <c r="F147">
        <f t="shared" si="19"/>
        <v>1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0"/>
        <v>217.42755411656807</v>
      </c>
      <c r="L147">
        <f t="shared" si="21"/>
        <v>347.88408658650894</v>
      </c>
      <c r="M147">
        <f t="shared" si="22"/>
        <v>-3.9239813601564322</v>
      </c>
      <c r="N147">
        <f t="shared" si="17"/>
        <v>363.71717909821257</v>
      </c>
      <c r="O147">
        <f t="shared" si="23"/>
        <v>0</v>
      </c>
      <c r="P147" t="str">
        <f t="shared" si="24"/>
        <v>TN</v>
      </c>
    </row>
    <row r="148" spans="1:16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8"/>
        <v>1.0398497797164525</v>
      </c>
      <c r="F148">
        <f t="shared" si="19"/>
        <v>1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0"/>
        <v>246.6274930269494</v>
      </c>
      <c r="L148">
        <f t="shared" si="21"/>
        <v>347.88408658650894</v>
      </c>
      <c r="M148">
        <f t="shared" si="22"/>
        <v>-119.473311198677</v>
      </c>
      <c r="N148">
        <f t="shared" si="17"/>
        <v>9307.996606002238</v>
      </c>
      <c r="O148">
        <f t="shared" si="23"/>
        <v>0</v>
      </c>
      <c r="P148" t="str">
        <f t="shared" si="24"/>
        <v>TN</v>
      </c>
    </row>
    <row r="149" spans="1:16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8"/>
        <v>1.0394166299369259</v>
      </c>
      <c r="F149">
        <f t="shared" si="19"/>
        <v>1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0"/>
        <v>35.979809832580635</v>
      </c>
      <c r="L149">
        <f t="shared" si="21"/>
        <v>25.127005037389367</v>
      </c>
      <c r="M149">
        <f t="shared" si="22"/>
        <v>-1.64982571145352</v>
      </c>
      <c r="N149">
        <f t="shared" si="17"/>
        <v>455.63149367209763</v>
      </c>
      <c r="O149">
        <f t="shared" si="23"/>
        <v>0</v>
      </c>
      <c r="P149" t="str">
        <f t="shared" si="24"/>
        <v>FP</v>
      </c>
    </row>
    <row r="150" spans="1:16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8"/>
        <v>1.0394166299369259</v>
      </c>
      <c r="F150">
        <f t="shared" si="19"/>
        <v>1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0"/>
        <v>107.6473564007576</v>
      </c>
      <c r="L150">
        <f t="shared" si="21"/>
        <v>172.23577024121218</v>
      </c>
      <c r="M150">
        <f t="shared" si="22"/>
        <v>-1.9427446613331512</v>
      </c>
      <c r="N150">
        <f t="shared" si="17"/>
        <v>443.21227687755436</v>
      </c>
      <c r="O150">
        <f t="shared" si="23"/>
        <v>0</v>
      </c>
      <c r="P150" t="str">
        <f t="shared" si="24"/>
        <v>TN</v>
      </c>
    </row>
    <row r="151" spans="1:16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8"/>
        <v>1.0394166299369259</v>
      </c>
      <c r="F151">
        <f t="shared" si="19"/>
        <v>1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0"/>
        <v>0</v>
      </c>
      <c r="L151">
        <f t="shared" si="21"/>
        <v>25.127005037389367</v>
      </c>
      <c r="M151">
        <f t="shared" si="22"/>
        <v>-15.473233940961524</v>
      </c>
      <c r="N151">
        <f t="shared" si="17"/>
        <v>56.582260494813383</v>
      </c>
      <c r="O151">
        <f t="shared" si="23"/>
        <v>0</v>
      </c>
      <c r="P151" t="str">
        <f t="shared" si="24"/>
        <v>TN</v>
      </c>
    </row>
    <row r="152" spans="1:16" x14ac:dyDescent="0.3">
      <c r="A152">
        <v>0</v>
      </c>
      <c r="B152">
        <v>1</v>
      </c>
      <c r="C152">
        <v>-2</v>
      </c>
      <c r="D152">
        <v>1</v>
      </c>
      <c r="E152">
        <f t="shared" si="18"/>
        <v>1</v>
      </c>
      <c r="F152">
        <f t="shared" si="19"/>
        <v>1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0"/>
        <v>40</v>
      </c>
      <c r="L152">
        <f t="shared" si="21"/>
        <v>100</v>
      </c>
      <c r="M152">
        <f t="shared" si="22"/>
        <v>-14.817931801652275</v>
      </c>
      <c r="N152">
        <f t="shared" si="17"/>
        <v>66.870201535953683</v>
      </c>
      <c r="O152">
        <f t="shared" si="23"/>
        <v>0</v>
      </c>
      <c r="P152" t="str">
        <f t="shared" si="24"/>
        <v>TN</v>
      </c>
    </row>
    <row r="153" spans="1:16" x14ac:dyDescent="0.3">
      <c r="A153">
        <v>0</v>
      </c>
      <c r="B153">
        <v>1</v>
      </c>
      <c r="C153">
        <v>-2</v>
      </c>
      <c r="D153">
        <v>1</v>
      </c>
      <c r="E153">
        <f t="shared" si="18"/>
        <v>1</v>
      </c>
      <c r="F153">
        <f t="shared" si="19"/>
        <v>1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0"/>
        <v>80</v>
      </c>
      <c r="L153">
        <f t="shared" si="21"/>
        <v>180</v>
      </c>
      <c r="M153">
        <f t="shared" si="22"/>
        <v>-80.108250810777093</v>
      </c>
      <c r="N153">
        <f t="shared" si="17"/>
        <v>3261.8832075276791</v>
      </c>
      <c r="O153">
        <f t="shared" si="23"/>
        <v>0</v>
      </c>
      <c r="P153" t="str">
        <f t="shared" si="24"/>
        <v>TN</v>
      </c>
    </row>
    <row r="154" spans="1:16" x14ac:dyDescent="0.3">
      <c r="A154">
        <v>0</v>
      </c>
      <c r="B154">
        <v>1</v>
      </c>
      <c r="C154">
        <v>-2</v>
      </c>
      <c r="D154">
        <v>1</v>
      </c>
      <c r="E154">
        <f t="shared" si="18"/>
        <v>1</v>
      </c>
      <c r="F154">
        <f t="shared" si="19"/>
        <v>1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0"/>
        <v>60</v>
      </c>
      <c r="L154">
        <f t="shared" si="21"/>
        <v>100</v>
      </c>
      <c r="M154">
        <f t="shared" si="22"/>
        <v>-38.528154345093597</v>
      </c>
      <c r="N154">
        <f t="shared" si="17"/>
        <v>241.26794786431816</v>
      </c>
      <c r="O154">
        <f t="shared" si="23"/>
        <v>0</v>
      </c>
      <c r="P154" t="str">
        <f t="shared" si="24"/>
        <v>TN</v>
      </c>
    </row>
    <row r="155" spans="1:16" x14ac:dyDescent="0.3">
      <c r="A155">
        <v>1</v>
      </c>
      <c r="B155">
        <v>1</v>
      </c>
      <c r="C155">
        <v>-2</v>
      </c>
      <c r="D155">
        <v>0.9</v>
      </c>
      <c r="E155">
        <f t="shared" si="18"/>
        <v>1</v>
      </c>
      <c r="F155">
        <f t="shared" si="19"/>
        <v>0.99783425110236668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0"/>
        <v>10</v>
      </c>
      <c r="L155">
        <f t="shared" si="21"/>
        <v>19.90051184844657</v>
      </c>
      <c r="M155">
        <f t="shared" si="22"/>
        <v>-1.7077444238759982</v>
      </c>
      <c r="N155">
        <f t="shared" si="17"/>
        <v>453.1622374490355</v>
      </c>
      <c r="O155">
        <f t="shared" si="23"/>
        <v>0</v>
      </c>
      <c r="P155" t="str">
        <f t="shared" si="24"/>
        <v>FP</v>
      </c>
    </row>
    <row r="156" spans="1:16" x14ac:dyDescent="0.3">
      <c r="A156">
        <v>0</v>
      </c>
      <c r="B156">
        <v>1</v>
      </c>
      <c r="C156">
        <v>-2</v>
      </c>
      <c r="D156">
        <v>0.9</v>
      </c>
      <c r="E156">
        <f t="shared" si="18"/>
        <v>1</v>
      </c>
      <c r="F156">
        <f t="shared" si="19"/>
        <v>0.99783425110236668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0"/>
        <v>50</v>
      </c>
      <c r="L156">
        <f t="shared" si="21"/>
        <v>99.156333062541222</v>
      </c>
      <c r="M156">
        <f t="shared" si="22"/>
        <v>-41.850613784589051</v>
      </c>
      <c r="N156">
        <f t="shared" si="17"/>
        <v>355.52089596097102</v>
      </c>
      <c r="O156">
        <f t="shared" si="23"/>
        <v>0</v>
      </c>
      <c r="P156" t="str">
        <f t="shared" si="24"/>
        <v>TN</v>
      </c>
    </row>
    <row r="157" spans="1:16" x14ac:dyDescent="0.3">
      <c r="A157">
        <v>0</v>
      </c>
      <c r="B157">
        <v>1</v>
      </c>
      <c r="C157">
        <v>-2</v>
      </c>
      <c r="D157">
        <v>0.9</v>
      </c>
      <c r="E157">
        <f t="shared" si="18"/>
        <v>1</v>
      </c>
      <c r="F157">
        <f t="shared" si="19"/>
        <v>0.99783425110236668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0"/>
        <v>90</v>
      </c>
      <c r="L157">
        <f t="shared" si="21"/>
        <v>178.25433754598032</v>
      </c>
      <c r="M157">
        <f t="shared" si="22"/>
        <v>-75.191279834194916</v>
      </c>
      <c r="N157">
        <f t="shared" si="17"/>
        <v>2724.4148796920244</v>
      </c>
      <c r="O157">
        <f t="shared" si="23"/>
        <v>0</v>
      </c>
      <c r="P157" t="str">
        <f t="shared" si="24"/>
        <v>TN</v>
      </c>
    </row>
    <row r="158" spans="1:16" x14ac:dyDescent="0.3">
      <c r="A158">
        <v>1</v>
      </c>
      <c r="B158">
        <v>1</v>
      </c>
      <c r="C158">
        <v>-2</v>
      </c>
      <c r="D158">
        <v>0</v>
      </c>
      <c r="E158">
        <f t="shared" si="18"/>
        <v>1</v>
      </c>
      <c r="F158">
        <f t="shared" si="19"/>
        <v>0.97834251102366709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0"/>
        <v>100</v>
      </c>
      <c r="L158">
        <f t="shared" si="21"/>
        <v>163.28583802693115</v>
      </c>
      <c r="M158">
        <f t="shared" si="22"/>
        <v>-62.131673037467408</v>
      </c>
      <c r="N158">
        <f t="shared" si="17"/>
        <v>1531.6516222629357</v>
      </c>
      <c r="O158">
        <f t="shared" si="23"/>
        <v>0</v>
      </c>
      <c r="P158" t="str">
        <f t="shared" si="24"/>
        <v>FP</v>
      </c>
    </row>
    <row r="159" spans="1:16" x14ac:dyDescent="0.3">
      <c r="A159">
        <v>1</v>
      </c>
      <c r="B159">
        <v>1</v>
      </c>
      <c r="C159">
        <v>-2</v>
      </c>
      <c r="D159">
        <v>-0.9</v>
      </c>
      <c r="E159">
        <f t="shared" si="18"/>
        <v>1</v>
      </c>
      <c r="F159">
        <f t="shared" si="19"/>
        <v>0.95885077094496751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0"/>
        <v>180</v>
      </c>
      <c r="L159">
        <f t="shared" si="21"/>
        <v>149.57428395412677</v>
      </c>
      <c r="M159">
        <f t="shared" si="22"/>
        <v>-22.952161985036923</v>
      </c>
      <c r="N159">
        <f t="shared" si="17"/>
        <v>1.8653796932285882E-3</v>
      </c>
      <c r="O159">
        <f t="shared" si="23"/>
        <v>0</v>
      </c>
      <c r="P159" t="str">
        <f t="shared" si="24"/>
        <v>FP</v>
      </c>
    </row>
    <row r="160" spans="1:16" x14ac:dyDescent="0.3">
      <c r="A160">
        <v>1</v>
      </c>
      <c r="B160">
        <v>1</v>
      </c>
      <c r="C160">
        <v>-2</v>
      </c>
      <c r="D160">
        <v>-1.8</v>
      </c>
      <c r="E160">
        <f t="shared" si="18"/>
        <v>1</v>
      </c>
      <c r="F160">
        <f t="shared" si="19"/>
        <v>0.93935903086626793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0"/>
        <v>180</v>
      </c>
      <c r="L160">
        <f t="shared" si="21"/>
        <v>137.01412621405524</v>
      </c>
      <c r="M160">
        <f t="shared" si="22"/>
        <v>41.561781106040705</v>
      </c>
      <c r="N160">
        <f t="shared" si="17"/>
        <v>4167.6234383099927</v>
      </c>
      <c r="O160">
        <f t="shared" si="23"/>
        <v>1</v>
      </c>
      <c r="P160" t="str">
        <f t="shared" si="24"/>
        <v>TP</v>
      </c>
    </row>
    <row r="161" spans="1:16" x14ac:dyDescent="0.3">
      <c r="A161">
        <v>1</v>
      </c>
      <c r="B161">
        <v>1</v>
      </c>
      <c r="C161">
        <v>-2</v>
      </c>
      <c r="D161">
        <v>-1.9</v>
      </c>
      <c r="E161">
        <f t="shared" si="18"/>
        <v>1</v>
      </c>
      <c r="F161">
        <f t="shared" si="19"/>
        <v>0.93719328196863461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0"/>
        <v>20</v>
      </c>
      <c r="L161">
        <f t="shared" si="21"/>
        <v>17.307059136947085</v>
      </c>
      <c r="M161">
        <f t="shared" si="22"/>
        <v>-2.9737230050416041</v>
      </c>
      <c r="N161">
        <f t="shared" si="17"/>
        <v>400.86562867830389</v>
      </c>
      <c r="O161">
        <f t="shared" si="23"/>
        <v>0</v>
      </c>
      <c r="P161" t="str">
        <f t="shared" si="24"/>
        <v>FP</v>
      </c>
    </row>
    <row r="162" spans="1:16" x14ac:dyDescent="0.3">
      <c r="A162">
        <v>0</v>
      </c>
      <c r="B162">
        <v>1</v>
      </c>
      <c r="C162">
        <v>-2</v>
      </c>
      <c r="D162">
        <v>-1.9</v>
      </c>
      <c r="E162">
        <f t="shared" si="18"/>
        <v>1</v>
      </c>
      <c r="F162">
        <f t="shared" si="19"/>
        <v>0.93719328196863461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0"/>
        <v>20</v>
      </c>
      <c r="L162">
        <f t="shared" si="21"/>
        <v>17.307059136947085</v>
      </c>
      <c r="M162">
        <f t="shared" si="22"/>
        <v>-2.9737230050416041</v>
      </c>
      <c r="N162">
        <f t="shared" si="17"/>
        <v>400.86562867830389</v>
      </c>
      <c r="O162">
        <f t="shared" si="23"/>
        <v>0</v>
      </c>
      <c r="P162" t="str">
        <f t="shared" si="24"/>
        <v>TN</v>
      </c>
    </row>
    <row r="163" spans="1:16" x14ac:dyDescent="0.3">
      <c r="A163">
        <v>1</v>
      </c>
      <c r="B163">
        <v>1</v>
      </c>
      <c r="C163">
        <v>-2</v>
      </c>
      <c r="D163">
        <v>-1.8</v>
      </c>
      <c r="E163">
        <f t="shared" si="18"/>
        <v>1</v>
      </c>
      <c r="F163">
        <f t="shared" si="19"/>
        <v>0.93935903086626793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0"/>
        <v>10</v>
      </c>
      <c r="L163">
        <f t="shared" si="21"/>
        <v>17.393581902566066</v>
      </c>
      <c r="M163">
        <f t="shared" si="22"/>
        <v>-0.72613931812744692</v>
      </c>
      <c r="N163">
        <f t="shared" si="17"/>
        <v>495.91783465674655</v>
      </c>
      <c r="O163">
        <f t="shared" si="23"/>
        <v>0</v>
      </c>
      <c r="P163" t="str">
        <f t="shared" si="24"/>
        <v>FP</v>
      </c>
    </row>
    <row r="164" spans="1:16" x14ac:dyDescent="0.3">
      <c r="A164">
        <v>1</v>
      </c>
      <c r="B164">
        <v>1</v>
      </c>
      <c r="C164">
        <v>-2</v>
      </c>
      <c r="D164">
        <v>-2.2999999999999998</v>
      </c>
      <c r="E164">
        <f t="shared" si="18"/>
        <v>1</v>
      </c>
      <c r="F164">
        <f t="shared" si="19"/>
        <v>0.92853028637810153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0"/>
        <v>70</v>
      </c>
      <c r="L164">
        <f t="shared" si="21"/>
        <v>75.609279632005993</v>
      </c>
      <c r="M164">
        <f t="shared" si="22"/>
        <v>-19.666334860376129</v>
      </c>
      <c r="N164">
        <f t="shared" si="17"/>
        <v>11.08235529324509</v>
      </c>
      <c r="O164">
        <f t="shared" si="23"/>
        <v>0</v>
      </c>
      <c r="P164" t="str">
        <f t="shared" si="24"/>
        <v>FP</v>
      </c>
    </row>
    <row r="165" spans="1:16" x14ac:dyDescent="0.3">
      <c r="A165">
        <v>0</v>
      </c>
      <c r="B165">
        <v>1</v>
      </c>
      <c r="C165">
        <v>-2</v>
      </c>
      <c r="D165">
        <v>-2.2999999999999998</v>
      </c>
      <c r="E165">
        <f t="shared" si="18"/>
        <v>1</v>
      </c>
      <c r="F165">
        <f t="shared" si="19"/>
        <v>0.92853028637810153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0"/>
        <v>90</v>
      </c>
      <c r="L165">
        <f t="shared" si="21"/>
        <v>130.49784880821665</v>
      </c>
      <c r="M165">
        <f t="shared" si="22"/>
        <v>3.6625997258581862</v>
      </c>
      <c r="N165">
        <f t="shared" si="17"/>
        <v>710.64639163824529</v>
      </c>
      <c r="O165">
        <f t="shared" si="23"/>
        <v>1</v>
      </c>
      <c r="P165" t="str">
        <f t="shared" si="24"/>
        <v>FN</v>
      </c>
    </row>
    <row r="166" spans="1:16" x14ac:dyDescent="0.3">
      <c r="A166">
        <v>1</v>
      </c>
      <c r="B166">
        <v>1</v>
      </c>
      <c r="C166">
        <v>-2</v>
      </c>
      <c r="D166">
        <v>-2.4</v>
      </c>
      <c r="E166">
        <f t="shared" si="18"/>
        <v>1</v>
      </c>
      <c r="F166">
        <f t="shared" si="19"/>
        <v>0.92636453748046821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0"/>
        <v>30</v>
      </c>
      <c r="L166">
        <f t="shared" si="21"/>
        <v>16.880858641149647</v>
      </c>
      <c r="M166">
        <f t="shared" si="22"/>
        <v>1.1307220248393293</v>
      </c>
      <c r="N166">
        <f t="shared" si="17"/>
        <v>582.06744913721457</v>
      </c>
      <c r="O166">
        <f t="shared" si="23"/>
        <v>1</v>
      </c>
      <c r="P166" t="str">
        <f t="shared" si="24"/>
        <v>TP</v>
      </c>
    </row>
    <row r="167" spans="1:16" x14ac:dyDescent="0.3">
      <c r="A167">
        <v>0</v>
      </c>
      <c r="B167">
        <v>1</v>
      </c>
      <c r="C167">
        <v>-2</v>
      </c>
      <c r="D167">
        <v>-2.4</v>
      </c>
      <c r="E167">
        <f t="shared" si="18"/>
        <v>1</v>
      </c>
      <c r="F167">
        <f t="shared" si="19"/>
        <v>0.92636453748046821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0"/>
        <v>0</v>
      </c>
      <c r="L167">
        <f t="shared" si="21"/>
        <v>16.880858641149647</v>
      </c>
      <c r="M167">
        <f t="shared" si="22"/>
        <v>-10.39524903545562</v>
      </c>
      <c r="N167">
        <f t="shared" si="17"/>
        <v>158.76259538832318</v>
      </c>
      <c r="O167">
        <f t="shared" si="23"/>
        <v>0</v>
      </c>
      <c r="P167" t="str">
        <f t="shared" si="24"/>
        <v>TN</v>
      </c>
    </row>
    <row r="168" spans="1:16" x14ac:dyDescent="0.3">
      <c r="A168">
        <v>0</v>
      </c>
      <c r="B168">
        <v>1</v>
      </c>
      <c r="C168">
        <v>-2</v>
      </c>
      <c r="D168">
        <v>-2.4</v>
      </c>
      <c r="E168">
        <f t="shared" si="18"/>
        <v>1</v>
      </c>
      <c r="F168">
        <f t="shared" si="19"/>
        <v>0.92636453748046821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0"/>
        <v>10</v>
      </c>
      <c r="L168">
        <f t="shared" si="21"/>
        <v>16.880858641149647</v>
      </c>
      <c r="M168">
        <f t="shared" si="22"/>
        <v>-0.52537911257426106</v>
      </c>
      <c r="N168">
        <f t="shared" si="17"/>
        <v>504.89968275861548</v>
      </c>
      <c r="O168">
        <f t="shared" si="23"/>
        <v>0</v>
      </c>
      <c r="P168" t="str">
        <f t="shared" si="24"/>
        <v>TN</v>
      </c>
    </row>
    <row r="169" spans="1:16" x14ac:dyDescent="0.3">
      <c r="A169">
        <v>1</v>
      </c>
      <c r="B169">
        <v>1</v>
      </c>
      <c r="C169">
        <v>-2</v>
      </c>
      <c r="D169">
        <v>-2.9</v>
      </c>
      <c r="E169">
        <f t="shared" si="18"/>
        <v>1</v>
      </c>
      <c r="F169">
        <f t="shared" si="19"/>
        <v>0.9155357929923017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0"/>
        <v>70</v>
      </c>
      <c r="L169">
        <f t="shared" si="21"/>
        <v>71.861759395310131</v>
      </c>
      <c r="M169">
        <f t="shared" si="22"/>
        <v>14.453083915753467</v>
      </c>
      <c r="N169">
        <f t="shared" si="17"/>
        <v>1402.3853545311595</v>
      </c>
      <c r="O169">
        <f t="shared" si="23"/>
        <v>1</v>
      </c>
      <c r="P169" t="str">
        <f t="shared" si="24"/>
        <v>TP</v>
      </c>
    </row>
    <row r="170" spans="1:16" x14ac:dyDescent="0.3">
      <c r="A170">
        <v>1</v>
      </c>
      <c r="B170">
        <v>1</v>
      </c>
      <c r="C170">
        <v>-2</v>
      </c>
      <c r="D170">
        <v>-2.8</v>
      </c>
      <c r="E170">
        <f t="shared" si="18"/>
        <v>1</v>
      </c>
      <c r="F170">
        <f t="shared" si="19"/>
        <v>0.91770154188993502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0"/>
        <v>10</v>
      </c>
      <c r="L170">
        <f t="shared" si="21"/>
        <v>0</v>
      </c>
      <c r="M170">
        <f t="shared" si="22"/>
        <v>4.2913429896650213</v>
      </c>
      <c r="N170">
        <f t="shared" si="17"/>
        <v>744.56372491256298</v>
      </c>
      <c r="O170">
        <f t="shared" si="23"/>
        <v>1</v>
      </c>
      <c r="P170" t="str">
        <f t="shared" si="24"/>
        <v>TP</v>
      </c>
    </row>
    <row r="171" spans="1:16" x14ac:dyDescent="0.3">
      <c r="A171">
        <v>0</v>
      </c>
      <c r="B171">
        <v>1</v>
      </c>
      <c r="C171">
        <v>-2</v>
      </c>
      <c r="D171">
        <v>-2.8</v>
      </c>
      <c r="E171">
        <f t="shared" si="18"/>
        <v>1</v>
      </c>
      <c r="F171">
        <f t="shared" si="19"/>
        <v>0.91770154188993502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0"/>
        <v>80</v>
      </c>
      <c r="L171">
        <f t="shared" si="21"/>
        <v>124.29148011327625</v>
      </c>
      <c r="M171">
        <f t="shared" si="22"/>
        <v>-45.802890524928138</v>
      </c>
      <c r="N171">
        <f t="shared" si="17"/>
        <v>520.18381235113156</v>
      </c>
      <c r="O171">
        <f t="shared" si="23"/>
        <v>0</v>
      </c>
      <c r="P171" t="str">
        <f t="shared" si="24"/>
        <v>TN</v>
      </c>
    </row>
    <row r="172" spans="1:16" x14ac:dyDescent="0.3">
      <c r="A172">
        <v>0</v>
      </c>
      <c r="B172">
        <v>1</v>
      </c>
      <c r="C172">
        <v>-2</v>
      </c>
      <c r="D172">
        <v>-2.8</v>
      </c>
      <c r="E172">
        <f t="shared" si="18"/>
        <v>1</v>
      </c>
      <c r="F172">
        <f t="shared" si="19"/>
        <v>0.91770154188993502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0"/>
        <v>50</v>
      </c>
      <c r="L172">
        <f t="shared" si="21"/>
        <v>72.473191752648319</v>
      </c>
      <c r="M172">
        <f t="shared" si="22"/>
        <v>-25.419109625882363</v>
      </c>
      <c r="N172">
        <f t="shared" si="17"/>
        <v>5.8746008999101846</v>
      </c>
      <c r="O172">
        <f t="shared" si="23"/>
        <v>0</v>
      </c>
      <c r="P172" t="str">
        <f t="shared" si="24"/>
        <v>TN</v>
      </c>
    </row>
    <row r="173" spans="1:16" x14ac:dyDescent="0.3">
      <c r="A173">
        <v>0</v>
      </c>
      <c r="B173">
        <v>1</v>
      </c>
      <c r="C173">
        <v>-2</v>
      </c>
      <c r="D173">
        <v>-2.8</v>
      </c>
      <c r="E173">
        <f t="shared" si="18"/>
        <v>1</v>
      </c>
      <c r="F173">
        <f t="shared" si="19"/>
        <v>0.91770154188993502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0"/>
        <v>50</v>
      </c>
      <c r="L173">
        <f t="shared" si="21"/>
        <v>72.473191752648319</v>
      </c>
      <c r="M173">
        <f t="shared" si="22"/>
        <v>2.0448066212331604</v>
      </c>
      <c r="N173">
        <f t="shared" si="17"/>
        <v>627.00954511039788</v>
      </c>
      <c r="O173">
        <f t="shared" si="23"/>
        <v>1</v>
      </c>
      <c r="P173" t="str">
        <f t="shared" si="24"/>
        <v>FN</v>
      </c>
    </row>
    <row r="174" spans="1:16" x14ac:dyDescent="0.3">
      <c r="A174">
        <v>0</v>
      </c>
      <c r="B174">
        <v>1</v>
      </c>
      <c r="C174">
        <v>-2</v>
      </c>
      <c r="D174">
        <v>-2.8</v>
      </c>
      <c r="E174">
        <f t="shared" si="18"/>
        <v>1</v>
      </c>
      <c r="F174">
        <f t="shared" si="19"/>
        <v>0.91770154188993502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0"/>
        <v>0</v>
      </c>
      <c r="L174">
        <f t="shared" si="21"/>
        <v>16.547467529243601</v>
      </c>
      <c r="M174">
        <f t="shared" si="22"/>
        <v>-10.189946467135863</v>
      </c>
      <c r="N174">
        <f t="shared" si="17"/>
        <v>163.97841154324695</v>
      </c>
      <c r="O174">
        <f t="shared" si="23"/>
        <v>0</v>
      </c>
      <c r="P174" t="str">
        <f t="shared" si="24"/>
        <v>TN</v>
      </c>
    </row>
    <row r="175" spans="1:16" x14ac:dyDescent="0.3">
      <c r="A175">
        <v>0</v>
      </c>
      <c r="B175">
        <v>1</v>
      </c>
      <c r="C175">
        <v>-2</v>
      </c>
      <c r="D175">
        <v>-2.8</v>
      </c>
      <c r="E175">
        <f t="shared" si="18"/>
        <v>1</v>
      </c>
      <c r="F175">
        <f t="shared" si="19"/>
        <v>0.91770154188993502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0"/>
        <v>50</v>
      </c>
      <c r="L175">
        <f t="shared" si="21"/>
        <v>72.473191752648319</v>
      </c>
      <c r="M175">
        <f t="shared" si="22"/>
        <v>2.0448066212331604</v>
      </c>
      <c r="N175">
        <f t="shared" si="17"/>
        <v>627.00954511039788</v>
      </c>
      <c r="O175">
        <f t="shared" si="23"/>
        <v>1</v>
      </c>
      <c r="P175" t="str">
        <f t="shared" si="24"/>
        <v>FN</v>
      </c>
    </row>
    <row r="176" spans="1:16" x14ac:dyDescent="0.3">
      <c r="A176">
        <v>1</v>
      </c>
      <c r="B176">
        <v>1</v>
      </c>
      <c r="C176">
        <v>-2</v>
      </c>
      <c r="D176">
        <v>-2.6</v>
      </c>
      <c r="E176">
        <f t="shared" si="18"/>
        <v>1</v>
      </c>
      <c r="F176">
        <f t="shared" si="19"/>
        <v>0.92203303968520167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0"/>
        <v>20</v>
      </c>
      <c r="L176">
        <f t="shared" si="21"/>
        <v>16.713331811167251</v>
      </c>
      <c r="M176">
        <f t="shared" si="22"/>
        <v>-2.6081051450832593</v>
      </c>
      <c r="N176">
        <f t="shared" si="17"/>
        <v>415.63983540933418</v>
      </c>
      <c r="O176">
        <f t="shared" si="23"/>
        <v>0</v>
      </c>
      <c r="P176" t="str">
        <f t="shared" si="24"/>
        <v>FP</v>
      </c>
    </row>
    <row r="177" spans="1:16" x14ac:dyDescent="0.3">
      <c r="A177">
        <v>0</v>
      </c>
      <c r="B177">
        <v>1</v>
      </c>
      <c r="C177">
        <v>-2</v>
      </c>
      <c r="D177">
        <v>-2.6</v>
      </c>
      <c r="E177">
        <f t="shared" si="18"/>
        <v>1</v>
      </c>
      <c r="F177">
        <f t="shared" si="19"/>
        <v>0.92203303968520167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0"/>
        <v>40</v>
      </c>
      <c r="L177">
        <f t="shared" si="21"/>
        <v>73.711707760490384</v>
      </c>
      <c r="M177">
        <f t="shared" si="22"/>
        <v>-30.023779331686089</v>
      </c>
      <c r="N177">
        <f t="shared" si="17"/>
        <v>49.39879038239016</v>
      </c>
      <c r="O177">
        <f t="shared" si="23"/>
        <v>0</v>
      </c>
      <c r="P177" t="str">
        <f t="shared" si="24"/>
        <v>TN</v>
      </c>
    </row>
    <row r="178" spans="1:16" x14ac:dyDescent="0.3">
      <c r="A178">
        <v>1</v>
      </c>
      <c r="B178">
        <v>1</v>
      </c>
      <c r="C178">
        <v>-2</v>
      </c>
      <c r="D178">
        <v>-3.1</v>
      </c>
      <c r="E178">
        <f t="shared" si="18"/>
        <v>1</v>
      </c>
      <c r="F178">
        <f t="shared" si="19"/>
        <v>0.91120429519703516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0"/>
        <v>60</v>
      </c>
      <c r="L178">
        <f t="shared" si="21"/>
        <v>70.654326518405725</v>
      </c>
      <c r="M178">
        <f t="shared" si="22"/>
        <v>-20.45706030662334</v>
      </c>
      <c r="N178">
        <f t="shared" si="17"/>
        <v>6.4429248558788688</v>
      </c>
      <c r="O178">
        <f t="shared" si="23"/>
        <v>0</v>
      </c>
      <c r="P178" t="str">
        <f t="shared" si="24"/>
        <v>FP</v>
      </c>
    </row>
    <row r="179" spans="1:16" x14ac:dyDescent="0.3">
      <c r="A179">
        <v>1</v>
      </c>
      <c r="B179">
        <v>1</v>
      </c>
      <c r="C179">
        <v>-2</v>
      </c>
      <c r="D179">
        <v>-3.2</v>
      </c>
      <c r="E179">
        <f t="shared" si="18"/>
        <v>1</v>
      </c>
      <c r="F179">
        <f t="shared" si="19"/>
        <v>0.90903854629940184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0"/>
        <v>30</v>
      </c>
      <c r="L179">
        <f t="shared" si="21"/>
        <v>16.22066077633616</v>
      </c>
      <c r="M179">
        <f t="shared" si="22"/>
        <v>1.5372725068558566</v>
      </c>
      <c r="N179">
        <f t="shared" si="17"/>
        <v>601.84966650122897</v>
      </c>
      <c r="O179">
        <f t="shared" si="23"/>
        <v>1</v>
      </c>
      <c r="P179" t="str">
        <f t="shared" si="24"/>
        <v>TP</v>
      </c>
    </row>
    <row r="180" spans="1:16" x14ac:dyDescent="0.3">
      <c r="A180">
        <v>0</v>
      </c>
      <c r="B180">
        <v>1</v>
      </c>
      <c r="C180">
        <v>-2</v>
      </c>
      <c r="D180">
        <v>-3.2</v>
      </c>
      <c r="E180">
        <f t="shared" si="18"/>
        <v>1</v>
      </c>
      <c r="F180">
        <f t="shared" si="19"/>
        <v>0.90903854629940184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0"/>
        <v>100</v>
      </c>
      <c r="L180">
        <f t="shared" si="21"/>
        <v>119.53959099516972</v>
      </c>
      <c r="M180">
        <f t="shared" si="22"/>
        <v>14.037811950458234</v>
      </c>
      <c r="N180">
        <f t="shared" si="17"/>
        <v>1371.4552341542631</v>
      </c>
      <c r="O180">
        <f t="shared" si="23"/>
        <v>1</v>
      </c>
      <c r="P180" t="str">
        <f t="shared" si="24"/>
        <v>FN</v>
      </c>
    </row>
    <row r="181" spans="1:16" x14ac:dyDescent="0.3">
      <c r="A181">
        <v>0</v>
      </c>
      <c r="B181">
        <v>1</v>
      </c>
      <c r="C181">
        <v>-2</v>
      </c>
      <c r="D181">
        <v>-3.2</v>
      </c>
      <c r="E181">
        <f t="shared" si="18"/>
        <v>1</v>
      </c>
      <c r="F181">
        <f t="shared" si="19"/>
        <v>0.90903854629940184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0"/>
        <v>0</v>
      </c>
      <c r="L181">
        <f t="shared" si="21"/>
        <v>16.22066077633616</v>
      </c>
      <c r="M181">
        <f t="shared" si="22"/>
        <v>-9.9886985534390931</v>
      </c>
      <c r="N181">
        <f t="shared" si="17"/>
        <v>169.17303457179463</v>
      </c>
      <c r="O181">
        <f t="shared" si="23"/>
        <v>0</v>
      </c>
      <c r="P181" t="str">
        <f t="shared" si="24"/>
        <v>TN</v>
      </c>
    </row>
    <row r="182" spans="1:16" x14ac:dyDescent="0.3">
      <c r="A182">
        <v>1</v>
      </c>
      <c r="B182">
        <v>1</v>
      </c>
      <c r="C182">
        <v>-2</v>
      </c>
      <c r="D182">
        <v>-2.9</v>
      </c>
      <c r="E182">
        <f t="shared" si="18"/>
        <v>1</v>
      </c>
      <c r="F182">
        <f t="shared" si="19"/>
        <v>0.9155357929923017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0"/>
        <v>30</v>
      </c>
      <c r="L182">
        <f t="shared" si="21"/>
        <v>16.465153681374854</v>
      </c>
      <c r="M182">
        <f t="shared" si="22"/>
        <v>1.386713540081276</v>
      </c>
      <c r="N182">
        <f t="shared" si="17"/>
        <v>594.48512129964297</v>
      </c>
      <c r="O182">
        <f t="shared" si="23"/>
        <v>1</v>
      </c>
      <c r="P182" t="str">
        <f t="shared" si="24"/>
        <v>TP</v>
      </c>
    </row>
    <row r="183" spans="1:16" x14ac:dyDescent="0.3">
      <c r="A183">
        <v>0</v>
      </c>
      <c r="B183">
        <v>1</v>
      </c>
      <c r="C183">
        <v>-2</v>
      </c>
      <c r="D183">
        <v>-2.9</v>
      </c>
      <c r="E183">
        <f t="shared" si="18"/>
        <v>1</v>
      </c>
      <c r="F183">
        <f t="shared" si="19"/>
        <v>0.9155357929923017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0"/>
        <v>90</v>
      </c>
      <c r="L183">
        <f t="shared" si="21"/>
        <v>123.08608583445248</v>
      </c>
      <c r="M183">
        <f t="shared" si="22"/>
        <v>6.5647248488997292</v>
      </c>
      <c r="N183">
        <f t="shared" si="17"/>
        <v>873.79814488751276</v>
      </c>
      <c r="O183">
        <f t="shared" si="23"/>
        <v>1</v>
      </c>
      <c r="P183" t="str">
        <f t="shared" si="24"/>
        <v>FN</v>
      </c>
    </row>
    <row r="184" spans="1:16" x14ac:dyDescent="0.3">
      <c r="A184">
        <v>0</v>
      </c>
      <c r="B184">
        <v>1</v>
      </c>
      <c r="C184">
        <v>-2</v>
      </c>
      <c r="D184">
        <v>-2.9</v>
      </c>
      <c r="E184">
        <f t="shared" si="18"/>
        <v>1</v>
      </c>
      <c r="F184">
        <f t="shared" si="19"/>
        <v>0.9155357929923017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0"/>
        <v>90</v>
      </c>
      <c r="L184">
        <f t="shared" si="21"/>
        <v>123.08608583445248</v>
      </c>
      <c r="M184">
        <f t="shared" si="22"/>
        <v>-41.218617211804983</v>
      </c>
      <c r="N184">
        <f t="shared" si="17"/>
        <v>332.08739400903471</v>
      </c>
      <c r="O184">
        <f t="shared" si="23"/>
        <v>0</v>
      </c>
      <c r="P184" t="str">
        <f t="shared" si="24"/>
        <v>TN</v>
      </c>
    </row>
    <row r="185" spans="1:16" x14ac:dyDescent="0.3">
      <c r="A185">
        <v>0</v>
      </c>
      <c r="B185">
        <v>1</v>
      </c>
      <c r="C185">
        <v>-2</v>
      </c>
      <c r="D185">
        <v>-2.9</v>
      </c>
      <c r="E185">
        <f t="shared" si="18"/>
        <v>1</v>
      </c>
      <c r="F185">
        <f t="shared" si="19"/>
        <v>0.9155357929923017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0"/>
        <v>100</v>
      </c>
      <c r="L185">
        <f t="shared" si="21"/>
        <v>123.08608583445248</v>
      </c>
      <c r="M185">
        <f t="shared" si="22"/>
        <v>-37.376626858373328</v>
      </c>
      <c r="N185">
        <f t="shared" si="17"/>
        <v>206.82106578599527</v>
      </c>
      <c r="O185">
        <f t="shared" si="23"/>
        <v>0</v>
      </c>
      <c r="P185" t="str">
        <f t="shared" si="24"/>
        <v>TN</v>
      </c>
    </row>
    <row r="186" spans="1:16" x14ac:dyDescent="0.3">
      <c r="A186">
        <v>0</v>
      </c>
      <c r="B186">
        <v>1</v>
      </c>
      <c r="C186">
        <v>-2</v>
      </c>
      <c r="D186">
        <v>-2.9</v>
      </c>
      <c r="E186">
        <f t="shared" si="18"/>
        <v>1</v>
      </c>
      <c r="F186">
        <f t="shared" si="19"/>
        <v>0.9155357929923017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0"/>
        <v>20</v>
      </c>
      <c r="L186">
        <f t="shared" si="21"/>
        <v>16.465153681374854</v>
      </c>
      <c r="M186">
        <f t="shared" si="22"/>
        <v>-2.4552768133503733</v>
      </c>
      <c r="N186">
        <f t="shared" si="17"/>
        <v>421.89468976738237</v>
      </c>
      <c r="O186">
        <f t="shared" si="23"/>
        <v>0</v>
      </c>
      <c r="P186" t="str">
        <f t="shared" si="24"/>
        <v>TN</v>
      </c>
    </row>
    <row r="187" spans="1:16" x14ac:dyDescent="0.3">
      <c r="A187">
        <v>0</v>
      </c>
      <c r="B187">
        <v>1</v>
      </c>
      <c r="C187">
        <v>-2</v>
      </c>
      <c r="D187">
        <v>-2.9</v>
      </c>
      <c r="E187">
        <f t="shared" si="18"/>
        <v>1</v>
      </c>
      <c r="F187">
        <f t="shared" si="19"/>
        <v>0.9155357929923017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0"/>
        <v>30</v>
      </c>
      <c r="L187">
        <f t="shared" si="21"/>
        <v>16.465153681374854</v>
      </c>
      <c r="M187">
        <f t="shared" si="22"/>
        <v>1.386713540081276</v>
      </c>
      <c r="N187">
        <f t="shared" si="17"/>
        <v>594.48512129964297</v>
      </c>
      <c r="O187">
        <f t="shared" si="23"/>
        <v>1</v>
      </c>
      <c r="P187" t="str">
        <f t="shared" si="24"/>
        <v>FN</v>
      </c>
    </row>
    <row r="188" spans="1:16" x14ac:dyDescent="0.3">
      <c r="A188">
        <v>0</v>
      </c>
      <c r="B188">
        <v>1</v>
      </c>
      <c r="C188">
        <v>-2</v>
      </c>
      <c r="D188">
        <v>-2.9</v>
      </c>
      <c r="E188">
        <f t="shared" si="18"/>
        <v>1</v>
      </c>
      <c r="F188">
        <f t="shared" si="19"/>
        <v>0.9155357929923017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0"/>
        <v>80</v>
      </c>
      <c r="L188">
        <f t="shared" si="21"/>
        <v>123.08608583445248</v>
      </c>
      <c r="M188">
        <f t="shared" si="22"/>
        <v>0.48029140616060317</v>
      </c>
      <c r="N188">
        <f t="shared" si="17"/>
        <v>551.10583458375118</v>
      </c>
      <c r="O188">
        <f t="shared" si="23"/>
        <v>1</v>
      </c>
      <c r="P188" t="str">
        <f t="shared" si="24"/>
        <v>FN</v>
      </c>
    </row>
    <row r="189" spans="1:16" x14ac:dyDescent="0.3">
      <c r="A189">
        <v>1</v>
      </c>
      <c r="B189">
        <v>1</v>
      </c>
      <c r="C189">
        <v>-2</v>
      </c>
      <c r="D189">
        <v>-2.8</v>
      </c>
      <c r="E189">
        <f t="shared" si="18"/>
        <v>1</v>
      </c>
      <c r="F189">
        <f t="shared" si="19"/>
        <v>0.91770154188993502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0"/>
        <v>10</v>
      </c>
      <c r="L189">
        <f t="shared" si="21"/>
        <v>0</v>
      </c>
      <c r="M189">
        <f t="shared" si="22"/>
        <v>3.8419903534316502</v>
      </c>
      <c r="N189">
        <f t="shared" si="17"/>
        <v>720.24294602491227</v>
      </c>
      <c r="O189">
        <f t="shared" si="23"/>
        <v>1</v>
      </c>
      <c r="P189" t="str">
        <f t="shared" si="24"/>
        <v>TP</v>
      </c>
    </row>
    <row r="190" spans="1:16" x14ac:dyDescent="0.3">
      <c r="A190">
        <v>0</v>
      </c>
      <c r="B190">
        <v>1</v>
      </c>
      <c r="C190">
        <v>-2</v>
      </c>
      <c r="D190">
        <v>-2.8</v>
      </c>
      <c r="E190">
        <f t="shared" si="18"/>
        <v>1</v>
      </c>
      <c r="F190">
        <f t="shared" si="19"/>
        <v>0.91770154188993502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0"/>
        <v>0</v>
      </c>
      <c r="L190">
        <f t="shared" si="21"/>
        <v>16.547467529243601</v>
      </c>
      <c r="M190">
        <f t="shared" si="22"/>
        <v>-10.189946467135863</v>
      </c>
      <c r="N190">
        <f t="shared" si="17"/>
        <v>163.97841154324695</v>
      </c>
      <c r="O190">
        <f t="shared" si="23"/>
        <v>0</v>
      </c>
      <c r="P190" t="str">
        <f t="shared" si="24"/>
        <v>TN</v>
      </c>
    </row>
    <row r="191" spans="1:16" x14ac:dyDescent="0.3">
      <c r="A191">
        <v>0</v>
      </c>
      <c r="B191">
        <v>1</v>
      </c>
      <c r="C191">
        <v>-2</v>
      </c>
      <c r="D191">
        <v>-2.8</v>
      </c>
      <c r="E191">
        <f t="shared" si="18"/>
        <v>1</v>
      </c>
      <c r="F191">
        <f t="shared" si="19"/>
        <v>0.91770154188993502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0"/>
        <v>60</v>
      </c>
      <c r="L191">
        <f t="shared" si="21"/>
        <v>72.473191752648319</v>
      </c>
      <c r="M191">
        <f t="shared" si="22"/>
        <v>-21.577119272450716</v>
      </c>
      <c r="N191">
        <f t="shared" si="17"/>
        <v>2.0113841450406476</v>
      </c>
      <c r="O191">
        <f t="shared" si="23"/>
        <v>0</v>
      </c>
      <c r="P191" t="str">
        <f t="shared" si="24"/>
        <v>TN</v>
      </c>
    </row>
    <row r="192" spans="1:16" x14ac:dyDescent="0.3">
      <c r="A192">
        <v>1</v>
      </c>
      <c r="B192">
        <v>1</v>
      </c>
      <c r="C192">
        <v>-2</v>
      </c>
      <c r="D192">
        <v>-2.7</v>
      </c>
      <c r="E192">
        <f t="shared" si="18"/>
        <v>1</v>
      </c>
      <c r="F192">
        <f t="shared" si="19"/>
        <v>0.91986729078756835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0"/>
        <v>10</v>
      </c>
      <c r="L192">
        <f t="shared" si="21"/>
        <v>16.63019288675763</v>
      </c>
      <c r="M192">
        <f t="shared" si="22"/>
        <v>-0.42722926807946582</v>
      </c>
      <c r="N192">
        <f t="shared" si="17"/>
        <v>509.32016484522444</v>
      </c>
      <c r="O192">
        <f t="shared" si="23"/>
        <v>0</v>
      </c>
      <c r="P192" t="str">
        <f t="shared" si="24"/>
        <v>FP</v>
      </c>
    </row>
    <row r="193" spans="1:16" x14ac:dyDescent="0.3">
      <c r="A193">
        <v>1</v>
      </c>
      <c r="B193">
        <v>1</v>
      </c>
      <c r="C193">
        <v>-2</v>
      </c>
      <c r="D193">
        <v>-2</v>
      </c>
      <c r="E193">
        <f t="shared" si="18"/>
        <v>1</v>
      </c>
      <c r="F193">
        <f t="shared" si="19"/>
        <v>0.93502753307100139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0"/>
        <v>70</v>
      </c>
      <c r="L193">
        <f t="shared" si="21"/>
        <v>77.555700989131992</v>
      </c>
      <c r="M193">
        <f t="shared" si="22"/>
        <v>12.22358318737691</v>
      </c>
      <c r="N193">
        <f t="shared" si="17"/>
        <v>1240.373397608756</v>
      </c>
      <c r="O193">
        <f t="shared" si="23"/>
        <v>1</v>
      </c>
      <c r="P193" t="str">
        <f t="shared" si="24"/>
        <v>TP</v>
      </c>
    </row>
    <row r="194" spans="1:16" x14ac:dyDescent="0.3">
      <c r="A194">
        <v>0</v>
      </c>
      <c r="B194">
        <v>1</v>
      </c>
      <c r="C194">
        <v>-2</v>
      </c>
      <c r="D194">
        <v>-2</v>
      </c>
      <c r="E194">
        <f t="shared" si="18"/>
        <v>1</v>
      </c>
      <c r="F194">
        <f t="shared" si="19"/>
        <v>0.93502753307100139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0"/>
        <v>100</v>
      </c>
      <c r="L194">
        <f t="shared" si="21"/>
        <v>134.36945271352494</v>
      </c>
      <c r="M194">
        <f t="shared" si="22"/>
        <v>8.2310808911387312</v>
      </c>
      <c r="N194">
        <f t="shared" ref="N194:N257" si="25">(M194-$R$5)^2</f>
        <v>975.09011276821207</v>
      </c>
      <c r="O194">
        <f t="shared" si="23"/>
        <v>1</v>
      </c>
      <c r="P194" t="str">
        <f t="shared" si="24"/>
        <v>FN</v>
      </c>
    </row>
    <row r="195" spans="1:16" x14ac:dyDescent="0.3">
      <c r="A195">
        <v>1</v>
      </c>
      <c r="B195">
        <v>1</v>
      </c>
      <c r="C195">
        <v>-2</v>
      </c>
      <c r="D195">
        <v>-2.9</v>
      </c>
      <c r="E195">
        <f t="shared" ref="E195:E258" si="26">IF(D195&gt;1,1+(D195-1)/$R$2,1)</f>
        <v>1</v>
      </c>
      <c r="F195">
        <f t="shared" ref="F195:F258" si="27">IF(D195&lt;1,1-(1-D195)/$R$2,1)</f>
        <v>0.9155357929923017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28">G195^(B195)</f>
        <v>180</v>
      </c>
      <c r="L195">
        <f t="shared" ref="L195:L258" si="29">-C195*-H195^(B195*F195)</f>
        <v>123.08608583445248</v>
      </c>
      <c r="M195">
        <f t="shared" ref="M195:M258" si="30">I195*K195-J195*L195</f>
        <v>-6.6407040309201335</v>
      </c>
      <c r="N195">
        <f t="shared" si="25"/>
        <v>267.47451106373461</v>
      </c>
      <c r="O195">
        <f t="shared" ref="O195:O258" si="31">IF(M195&gt;=0,1,0)</f>
        <v>0</v>
      </c>
      <c r="P195" t="str">
        <f t="shared" ref="P195:P258" si="32">IF(AND(A195=1,O195=1),"TP",IF(AND(A195=0,O195=0),"TN",IF(A195&gt;O195,"FP","FN")))</f>
        <v>FP</v>
      </c>
    </row>
    <row r="196" spans="1:16" x14ac:dyDescent="0.3">
      <c r="A196">
        <v>0</v>
      </c>
      <c r="B196">
        <v>1</v>
      </c>
      <c r="C196">
        <v>-2</v>
      </c>
      <c r="D196">
        <v>-2.9</v>
      </c>
      <c r="E196">
        <f t="shared" si="26"/>
        <v>1</v>
      </c>
      <c r="F196">
        <f t="shared" si="27"/>
        <v>0.9155357929923017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28"/>
        <v>60</v>
      </c>
      <c r="L196">
        <f t="shared" si="29"/>
        <v>71.861759395310131</v>
      </c>
      <c r="M196">
        <f t="shared" si="30"/>
        <v>-21.200598636979457</v>
      </c>
      <c r="N196">
        <f t="shared" si="25"/>
        <v>3.2211397296794382</v>
      </c>
      <c r="O196">
        <f t="shared" si="31"/>
        <v>0</v>
      </c>
      <c r="P196" t="str">
        <f t="shared" si="32"/>
        <v>TN</v>
      </c>
    </row>
    <row r="197" spans="1:16" x14ac:dyDescent="0.3">
      <c r="A197">
        <v>0</v>
      </c>
      <c r="B197">
        <v>1</v>
      </c>
      <c r="C197">
        <v>-2</v>
      </c>
      <c r="D197">
        <v>-2.9</v>
      </c>
      <c r="E197">
        <f t="shared" si="26"/>
        <v>1</v>
      </c>
      <c r="F197">
        <f t="shared" si="27"/>
        <v>0.9155357929923017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28"/>
        <v>180</v>
      </c>
      <c r="L197">
        <f t="shared" si="29"/>
        <v>123.08608583445248</v>
      </c>
      <c r="M197">
        <f t="shared" si="30"/>
        <v>47.644075058876751</v>
      </c>
      <c r="N197">
        <f t="shared" si="25"/>
        <v>4989.9286589693074</v>
      </c>
      <c r="O197">
        <f t="shared" si="31"/>
        <v>1</v>
      </c>
      <c r="P197" t="str">
        <f t="shared" si="32"/>
        <v>FN</v>
      </c>
    </row>
    <row r="198" spans="1:16" x14ac:dyDescent="0.3">
      <c r="A198">
        <v>0</v>
      </c>
      <c r="B198">
        <v>1</v>
      </c>
      <c r="C198">
        <v>-2</v>
      </c>
      <c r="D198">
        <v>-2.9</v>
      </c>
      <c r="E198">
        <f t="shared" si="26"/>
        <v>1</v>
      </c>
      <c r="F198">
        <f t="shared" si="27"/>
        <v>0.9155357929923017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28"/>
        <v>80</v>
      </c>
      <c r="L198">
        <f t="shared" si="29"/>
        <v>123.08608583445248</v>
      </c>
      <c r="M198">
        <f t="shared" si="30"/>
        <v>0.48029140616060317</v>
      </c>
      <c r="N198">
        <f t="shared" si="25"/>
        <v>551.10583458375118</v>
      </c>
      <c r="O198">
        <f t="shared" si="31"/>
        <v>1</v>
      </c>
      <c r="P198" t="str">
        <f t="shared" si="32"/>
        <v>FN</v>
      </c>
    </row>
    <row r="199" spans="1:16" x14ac:dyDescent="0.3">
      <c r="A199">
        <v>0</v>
      </c>
      <c r="B199">
        <v>1</v>
      </c>
      <c r="C199">
        <v>-2</v>
      </c>
      <c r="D199">
        <v>-2.9</v>
      </c>
      <c r="E199">
        <f t="shared" si="26"/>
        <v>1</v>
      </c>
      <c r="F199">
        <f t="shared" si="27"/>
        <v>0.9155357929923017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28"/>
        <v>40</v>
      </c>
      <c r="L199">
        <f t="shared" si="29"/>
        <v>71.861759395310131</v>
      </c>
      <c r="M199">
        <f t="shared" si="30"/>
        <v>-28.884579343842756</v>
      </c>
      <c r="N199">
        <f t="shared" si="25"/>
        <v>34.6829983937481</v>
      </c>
      <c r="O199">
        <f t="shared" si="31"/>
        <v>0</v>
      </c>
      <c r="P199" t="str">
        <f t="shared" si="32"/>
        <v>TN</v>
      </c>
    </row>
    <row r="200" spans="1:16" x14ac:dyDescent="0.3">
      <c r="A200">
        <v>0</v>
      </c>
      <c r="B200">
        <v>1</v>
      </c>
      <c r="C200">
        <v>-2</v>
      </c>
      <c r="D200">
        <v>-2.9</v>
      </c>
      <c r="E200">
        <f t="shared" si="26"/>
        <v>1</v>
      </c>
      <c r="F200">
        <f t="shared" si="27"/>
        <v>0.9155357929923017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28"/>
        <v>40</v>
      </c>
      <c r="L200">
        <f t="shared" si="29"/>
        <v>71.861759395310131</v>
      </c>
      <c r="M200">
        <f t="shared" si="30"/>
        <v>-3.8002164124639002</v>
      </c>
      <c r="N200">
        <f t="shared" si="25"/>
        <v>368.45323124641305</v>
      </c>
      <c r="O200">
        <f t="shared" si="31"/>
        <v>0</v>
      </c>
      <c r="P200" t="str">
        <f t="shared" si="32"/>
        <v>TN</v>
      </c>
    </row>
    <row r="201" spans="1:16" x14ac:dyDescent="0.3">
      <c r="A201">
        <v>1</v>
      </c>
      <c r="B201">
        <v>1</v>
      </c>
      <c r="C201">
        <v>-2</v>
      </c>
      <c r="D201">
        <v>-3.4</v>
      </c>
      <c r="E201">
        <f t="shared" si="26"/>
        <v>1</v>
      </c>
      <c r="F201">
        <f t="shared" si="27"/>
        <v>0.9047070485041353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28"/>
        <v>70</v>
      </c>
      <c r="L201">
        <f t="shared" si="29"/>
        <v>68.881109484005506</v>
      </c>
      <c r="M201">
        <f t="shared" si="30"/>
        <v>-15.523121192862103</v>
      </c>
      <c r="N201">
        <f t="shared" si="25"/>
        <v>55.834233633183807</v>
      </c>
      <c r="O201">
        <f t="shared" si="31"/>
        <v>0</v>
      </c>
      <c r="P201" t="str">
        <f t="shared" si="32"/>
        <v>FP</v>
      </c>
    </row>
    <row r="202" spans="1:16" x14ac:dyDescent="0.3">
      <c r="A202">
        <v>0</v>
      </c>
      <c r="B202">
        <v>1</v>
      </c>
      <c r="C202">
        <v>-2</v>
      </c>
      <c r="D202">
        <v>1</v>
      </c>
      <c r="E202">
        <f t="shared" si="26"/>
        <v>1</v>
      </c>
      <c r="F202">
        <f t="shared" si="27"/>
        <v>1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28"/>
        <v>100</v>
      </c>
      <c r="L202">
        <f t="shared" si="29"/>
        <v>180</v>
      </c>
      <c r="M202">
        <f t="shared" si="30"/>
        <v>-72.424270103913798</v>
      </c>
      <c r="N202">
        <f t="shared" si="25"/>
        <v>2443.2179422903559</v>
      </c>
      <c r="O202">
        <f t="shared" si="31"/>
        <v>0</v>
      </c>
      <c r="P202" t="str">
        <f t="shared" si="32"/>
        <v>TN</v>
      </c>
    </row>
    <row r="203" spans="1:16" x14ac:dyDescent="0.3">
      <c r="A203">
        <v>1</v>
      </c>
      <c r="B203">
        <v>1</v>
      </c>
      <c r="C203">
        <v>-2</v>
      </c>
      <c r="D203">
        <v>1.05</v>
      </c>
      <c r="E203">
        <f t="shared" si="26"/>
        <v>1.0010828744488167</v>
      </c>
      <c r="F203">
        <f t="shared" si="27"/>
        <v>1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28"/>
        <v>10</v>
      </c>
      <c r="L203">
        <f t="shared" si="29"/>
        <v>0</v>
      </c>
      <c r="M203">
        <f t="shared" si="30"/>
        <v>4.2913429896650213</v>
      </c>
      <c r="N203">
        <f t="shared" si="25"/>
        <v>744.56372491256298</v>
      </c>
      <c r="O203">
        <f t="shared" si="31"/>
        <v>1</v>
      </c>
      <c r="P203" t="str">
        <f t="shared" si="32"/>
        <v>TP</v>
      </c>
    </row>
    <row r="204" spans="1:16" x14ac:dyDescent="0.3">
      <c r="A204">
        <v>1</v>
      </c>
      <c r="B204">
        <v>1</v>
      </c>
      <c r="C204">
        <v>-2</v>
      </c>
      <c r="D204">
        <v>1.95</v>
      </c>
      <c r="E204">
        <f t="shared" si="26"/>
        <v>1.0205746145275163</v>
      </c>
      <c r="F204">
        <f t="shared" si="27"/>
        <v>1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28"/>
        <v>180</v>
      </c>
      <c r="L204">
        <f t="shared" si="29"/>
        <v>180</v>
      </c>
      <c r="M204">
        <f t="shared" si="30"/>
        <v>-41.688347276460604</v>
      </c>
      <c r="N204">
        <f t="shared" si="25"/>
        <v>349.42807141000907</v>
      </c>
      <c r="O204">
        <f t="shared" si="31"/>
        <v>0</v>
      </c>
      <c r="P204" t="str">
        <f t="shared" si="32"/>
        <v>FP</v>
      </c>
    </row>
    <row r="205" spans="1:16" x14ac:dyDescent="0.3">
      <c r="A205">
        <v>0</v>
      </c>
      <c r="B205">
        <v>1</v>
      </c>
      <c r="C205">
        <v>-2</v>
      </c>
      <c r="D205">
        <v>1.95</v>
      </c>
      <c r="E205">
        <f t="shared" si="26"/>
        <v>1.0205746145275163</v>
      </c>
      <c r="F205">
        <f t="shared" si="27"/>
        <v>1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28"/>
        <v>80</v>
      </c>
      <c r="L205">
        <f t="shared" si="29"/>
        <v>180</v>
      </c>
      <c r="M205">
        <f t="shared" si="30"/>
        <v>-80.108250810777093</v>
      </c>
      <c r="N205">
        <f t="shared" si="25"/>
        <v>3261.8832075276791</v>
      </c>
      <c r="O205">
        <f t="shared" si="31"/>
        <v>0</v>
      </c>
      <c r="P205" t="str">
        <f t="shared" si="32"/>
        <v>TN</v>
      </c>
    </row>
    <row r="206" spans="1:16" x14ac:dyDescent="0.3">
      <c r="A206">
        <v>0</v>
      </c>
      <c r="B206">
        <v>1</v>
      </c>
      <c r="C206">
        <v>-2</v>
      </c>
      <c r="D206">
        <v>1.95</v>
      </c>
      <c r="E206">
        <f t="shared" si="26"/>
        <v>1.0205746145275163</v>
      </c>
      <c r="F206">
        <f t="shared" si="27"/>
        <v>1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28"/>
        <v>50</v>
      </c>
      <c r="L206">
        <f t="shared" si="29"/>
        <v>100</v>
      </c>
      <c r="M206">
        <f t="shared" si="30"/>
        <v>-8.7334983589131525</v>
      </c>
      <c r="N206">
        <f t="shared" si="25"/>
        <v>203.40047003950616</v>
      </c>
      <c r="O206">
        <f t="shared" si="31"/>
        <v>0</v>
      </c>
      <c r="P206" t="str">
        <f t="shared" si="32"/>
        <v>TN</v>
      </c>
    </row>
    <row r="207" spans="1:16" x14ac:dyDescent="0.3">
      <c r="A207">
        <v>0</v>
      </c>
      <c r="B207">
        <v>1</v>
      </c>
      <c r="C207">
        <v>-2</v>
      </c>
      <c r="D207">
        <v>1.95</v>
      </c>
      <c r="E207">
        <f t="shared" si="26"/>
        <v>1.0205746145275163</v>
      </c>
      <c r="F207">
        <f t="shared" si="27"/>
        <v>1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28"/>
        <v>0</v>
      </c>
      <c r="L207">
        <f t="shared" si="29"/>
        <v>20</v>
      </c>
      <c r="M207">
        <f t="shared" si="30"/>
        <v>-12.3160192931367</v>
      </c>
      <c r="N207">
        <f t="shared" si="25"/>
        <v>114.04814763276457</v>
      </c>
      <c r="O207">
        <f t="shared" si="31"/>
        <v>0</v>
      </c>
      <c r="P207" t="str">
        <f t="shared" si="32"/>
        <v>TN</v>
      </c>
    </row>
    <row r="208" spans="1:16" x14ac:dyDescent="0.3">
      <c r="A208">
        <v>0</v>
      </c>
      <c r="B208">
        <v>1</v>
      </c>
      <c r="C208">
        <v>-2</v>
      </c>
      <c r="D208">
        <v>1.95</v>
      </c>
      <c r="E208">
        <f t="shared" si="26"/>
        <v>1.0205746145275163</v>
      </c>
      <c r="F208">
        <f t="shared" si="27"/>
        <v>1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28"/>
        <v>20</v>
      </c>
      <c r="L208">
        <f t="shared" si="29"/>
        <v>20</v>
      </c>
      <c r="M208">
        <f t="shared" si="30"/>
        <v>-4.6320385862733993</v>
      </c>
      <c r="N208">
        <f t="shared" si="25"/>
        <v>337.21128050895862</v>
      </c>
      <c r="O208">
        <f t="shared" si="31"/>
        <v>0</v>
      </c>
      <c r="P208" t="str">
        <f t="shared" si="32"/>
        <v>TN</v>
      </c>
    </row>
    <row r="209" spans="1:16" x14ac:dyDescent="0.3">
      <c r="A209">
        <v>1</v>
      </c>
      <c r="B209">
        <v>1</v>
      </c>
      <c r="C209">
        <v>-2</v>
      </c>
      <c r="D209">
        <v>1.9</v>
      </c>
      <c r="E209">
        <f t="shared" si="26"/>
        <v>1.0194917400786996</v>
      </c>
      <c r="F209">
        <f t="shared" si="27"/>
        <v>1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28"/>
        <v>10</v>
      </c>
      <c r="L209">
        <f t="shared" si="29"/>
        <v>20</v>
      </c>
      <c r="M209">
        <f t="shared" si="30"/>
        <v>-1.74669967178263</v>
      </c>
      <c r="N209">
        <f t="shared" si="25"/>
        <v>451.50522689736584</v>
      </c>
      <c r="O209">
        <f t="shared" si="31"/>
        <v>0</v>
      </c>
      <c r="P209" t="str">
        <f t="shared" si="32"/>
        <v>FP</v>
      </c>
    </row>
    <row r="210" spans="1:16" x14ac:dyDescent="0.3">
      <c r="A210">
        <v>0</v>
      </c>
      <c r="B210">
        <v>1</v>
      </c>
      <c r="C210">
        <v>-2</v>
      </c>
      <c r="D210">
        <v>1.9</v>
      </c>
      <c r="E210">
        <f t="shared" si="26"/>
        <v>1.0194917400786996</v>
      </c>
      <c r="F210">
        <f t="shared" si="27"/>
        <v>1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28"/>
        <v>80</v>
      </c>
      <c r="L210">
        <f t="shared" si="29"/>
        <v>180</v>
      </c>
      <c r="M210">
        <f t="shared" si="30"/>
        <v>-21.804730488782788</v>
      </c>
      <c r="N210">
        <f t="shared" si="25"/>
        <v>1.4175796463971535</v>
      </c>
      <c r="O210">
        <f t="shared" si="31"/>
        <v>0</v>
      </c>
      <c r="P210" t="str">
        <f t="shared" si="32"/>
        <v>TN</v>
      </c>
    </row>
    <row r="211" spans="1:16" x14ac:dyDescent="0.3">
      <c r="A211">
        <v>0</v>
      </c>
      <c r="B211">
        <v>1</v>
      </c>
      <c r="C211">
        <v>-2</v>
      </c>
      <c r="D211">
        <v>1.9</v>
      </c>
      <c r="E211">
        <f t="shared" si="26"/>
        <v>1.0194917400786996</v>
      </c>
      <c r="F211">
        <f t="shared" si="27"/>
        <v>1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28"/>
        <v>50</v>
      </c>
      <c r="L211">
        <f t="shared" si="29"/>
        <v>100</v>
      </c>
      <c r="M211">
        <f t="shared" si="30"/>
        <v>-42.370144698525245</v>
      </c>
      <c r="N211">
        <f t="shared" si="25"/>
        <v>375.38259107873864</v>
      </c>
      <c r="O211">
        <f t="shared" si="31"/>
        <v>0</v>
      </c>
      <c r="P211" t="str">
        <f t="shared" si="32"/>
        <v>TN</v>
      </c>
    </row>
    <row r="212" spans="1:16" x14ac:dyDescent="0.3">
      <c r="A212">
        <v>0</v>
      </c>
      <c r="B212">
        <v>1</v>
      </c>
      <c r="C212">
        <v>-2</v>
      </c>
      <c r="D212">
        <v>1.9</v>
      </c>
      <c r="E212">
        <f t="shared" si="26"/>
        <v>1.0194917400786996</v>
      </c>
      <c r="F212">
        <f t="shared" si="27"/>
        <v>1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28"/>
        <v>90</v>
      </c>
      <c r="L212">
        <f t="shared" si="29"/>
        <v>180</v>
      </c>
      <c r="M212">
        <f t="shared" si="30"/>
        <v>-15.720297046043662</v>
      </c>
      <c r="N212">
        <f t="shared" si="25"/>
        <v>52.926424970624311</v>
      </c>
      <c r="O212">
        <f t="shared" si="31"/>
        <v>0</v>
      </c>
      <c r="P212" t="str">
        <f t="shared" si="32"/>
        <v>TN</v>
      </c>
    </row>
    <row r="213" spans="1:16" x14ac:dyDescent="0.3">
      <c r="A213">
        <v>1</v>
      </c>
      <c r="B213">
        <v>1</v>
      </c>
      <c r="C213">
        <v>-2</v>
      </c>
      <c r="D213">
        <v>1.85</v>
      </c>
      <c r="E213">
        <f t="shared" si="26"/>
        <v>1.0184088656298829</v>
      </c>
      <c r="F213">
        <f t="shared" si="27"/>
        <v>1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28"/>
        <v>10</v>
      </c>
      <c r="L213">
        <f t="shared" si="29"/>
        <v>20</v>
      </c>
      <c r="M213">
        <f t="shared" si="30"/>
        <v>-1.74669967178263</v>
      </c>
      <c r="N213">
        <f t="shared" si="25"/>
        <v>451.50522689736584</v>
      </c>
      <c r="O213">
        <f t="shared" si="31"/>
        <v>0</v>
      </c>
      <c r="P213" t="str">
        <f t="shared" si="32"/>
        <v>FP</v>
      </c>
    </row>
    <row r="214" spans="1:16" x14ac:dyDescent="0.3">
      <c r="A214">
        <v>0</v>
      </c>
      <c r="B214">
        <v>1</v>
      </c>
      <c r="C214">
        <v>-2</v>
      </c>
      <c r="D214">
        <v>1.85</v>
      </c>
      <c r="E214">
        <f t="shared" si="26"/>
        <v>1.0184088656298829</v>
      </c>
      <c r="F214">
        <f t="shared" si="27"/>
        <v>1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28"/>
        <v>60</v>
      </c>
      <c r="L214">
        <f t="shared" si="29"/>
        <v>100</v>
      </c>
      <c r="M214">
        <f t="shared" si="30"/>
        <v>-38.528154345093597</v>
      </c>
      <c r="N214">
        <f t="shared" si="25"/>
        <v>241.26794786431816</v>
      </c>
      <c r="O214">
        <f t="shared" si="31"/>
        <v>0</v>
      </c>
      <c r="P214" t="str">
        <f t="shared" si="32"/>
        <v>TN</v>
      </c>
    </row>
    <row r="215" spans="1:16" x14ac:dyDescent="0.3">
      <c r="A215">
        <v>1</v>
      </c>
      <c r="B215">
        <v>1</v>
      </c>
      <c r="C215">
        <v>-2</v>
      </c>
      <c r="D215">
        <v>1.6</v>
      </c>
      <c r="E215">
        <f t="shared" si="26"/>
        <v>1.0129944933857997</v>
      </c>
      <c r="F215">
        <f t="shared" si="27"/>
        <v>1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28"/>
        <v>70</v>
      </c>
      <c r="L215">
        <f t="shared" si="29"/>
        <v>100</v>
      </c>
      <c r="M215">
        <f t="shared" si="30"/>
        <v>3.4353685265650924</v>
      </c>
      <c r="N215">
        <f t="shared" si="25"/>
        <v>698.58298896134465</v>
      </c>
      <c r="O215">
        <f t="shared" si="31"/>
        <v>1</v>
      </c>
      <c r="P215" t="str">
        <f t="shared" si="32"/>
        <v>TP</v>
      </c>
    </row>
    <row r="216" spans="1:16" x14ac:dyDescent="0.3">
      <c r="A216">
        <v>0</v>
      </c>
      <c r="B216">
        <v>1</v>
      </c>
      <c r="C216">
        <v>-2</v>
      </c>
      <c r="D216">
        <v>1.6</v>
      </c>
      <c r="E216">
        <f t="shared" si="26"/>
        <v>1.0129944933857997</v>
      </c>
      <c r="F216">
        <f t="shared" si="27"/>
        <v>1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28"/>
        <v>60</v>
      </c>
      <c r="L216">
        <f t="shared" si="29"/>
        <v>100</v>
      </c>
      <c r="M216">
        <f t="shared" si="30"/>
        <v>-38.528154345093597</v>
      </c>
      <c r="N216">
        <f t="shared" si="25"/>
        <v>241.26794786431816</v>
      </c>
      <c r="O216">
        <f t="shared" si="31"/>
        <v>0</v>
      </c>
      <c r="P216" t="str">
        <f t="shared" si="32"/>
        <v>TN</v>
      </c>
    </row>
    <row r="217" spans="1:16" x14ac:dyDescent="0.3">
      <c r="A217">
        <v>0</v>
      </c>
      <c r="B217">
        <v>1</v>
      </c>
      <c r="C217">
        <v>-2</v>
      </c>
      <c r="D217">
        <v>1.6</v>
      </c>
      <c r="E217">
        <f t="shared" si="26"/>
        <v>1.0129944933857997</v>
      </c>
      <c r="F217">
        <f t="shared" si="27"/>
        <v>1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28"/>
        <v>80</v>
      </c>
      <c r="L217">
        <f t="shared" si="29"/>
        <v>180</v>
      </c>
      <c r="M217">
        <f t="shared" si="30"/>
        <v>-21.804730488782788</v>
      </c>
      <c r="N217">
        <f t="shared" si="25"/>
        <v>1.4175796463971535</v>
      </c>
      <c r="O217">
        <f t="shared" si="31"/>
        <v>0</v>
      </c>
      <c r="P217" t="str">
        <f t="shared" si="32"/>
        <v>TN</v>
      </c>
    </row>
    <row r="218" spans="1:16" x14ac:dyDescent="0.3">
      <c r="A218">
        <v>0</v>
      </c>
      <c r="B218">
        <v>1</v>
      </c>
      <c r="C218">
        <v>-2</v>
      </c>
      <c r="D218">
        <v>1.6</v>
      </c>
      <c r="E218">
        <f t="shared" si="26"/>
        <v>1.0129944933857997</v>
      </c>
      <c r="F218">
        <f t="shared" si="27"/>
        <v>1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28"/>
        <v>30</v>
      </c>
      <c r="L218">
        <f t="shared" si="29"/>
        <v>20</v>
      </c>
      <c r="M218">
        <f t="shared" si="30"/>
        <v>-0.79004823284174996</v>
      </c>
      <c r="N218">
        <f t="shared" si="25"/>
        <v>493.07551657464126</v>
      </c>
      <c r="O218">
        <f t="shared" si="31"/>
        <v>0</v>
      </c>
      <c r="P218" t="str">
        <f t="shared" si="32"/>
        <v>TN</v>
      </c>
    </row>
    <row r="219" spans="1:16" x14ac:dyDescent="0.3">
      <c r="A219">
        <v>1</v>
      </c>
      <c r="B219">
        <v>1</v>
      </c>
      <c r="C219">
        <v>-2</v>
      </c>
      <c r="D219">
        <v>1.95</v>
      </c>
      <c r="E219">
        <f t="shared" si="26"/>
        <v>1.0205746145275163</v>
      </c>
      <c r="F219">
        <f t="shared" si="27"/>
        <v>1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28"/>
        <v>70</v>
      </c>
      <c r="L219">
        <f t="shared" si="29"/>
        <v>100</v>
      </c>
      <c r="M219">
        <f t="shared" si="30"/>
        <v>-34.686163991661942</v>
      </c>
      <c r="N219">
        <f t="shared" si="25"/>
        <v>136.67508440162118</v>
      </c>
      <c r="O219">
        <f t="shared" si="31"/>
        <v>0</v>
      </c>
      <c r="P219" t="str">
        <f t="shared" si="32"/>
        <v>FP</v>
      </c>
    </row>
    <row r="220" spans="1:16" x14ac:dyDescent="0.3">
      <c r="A220">
        <v>0</v>
      </c>
      <c r="B220">
        <v>1</v>
      </c>
      <c r="C220">
        <v>-2</v>
      </c>
      <c r="D220">
        <v>1.95</v>
      </c>
      <c r="E220">
        <f t="shared" si="26"/>
        <v>1.0205746145275163</v>
      </c>
      <c r="F220">
        <f t="shared" si="27"/>
        <v>1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28"/>
        <v>40</v>
      </c>
      <c r="L220">
        <f t="shared" si="29"/>
        <v>100</v>
      </c>
      <c r="M220">
        <f t="shared" si="30"/>
        <v>-46.212135051956892</v>
      </c>
      <c r="N220">
        <f t="shared" si="25"/>
        <v>539.01901404488285</v>
      </c>
      <c r="O220">
        <f t="shared" si="31"/>
        <v>0</v>
      </c>
      <c r="P220" t="str">
        <f t="shared" si="32"/>
        <v>TN</v>
      </c>
    </row>
    <row r="221" spans="1:16" x14ac:dyDescent="0.3">
      <c r="A221">
        <v>0</v>
      </c>
      <c r="B221">
        <v>1</v>
      </c>
      <c r="C221">
        <v>-2</v>
      </c>
      <c r="D221">
        <v>1.95</v>
      </c>
      <c r="E221">
        <f t="shared" si="26"/>
        <v>1.0205746145275163</v>
      </c>
      <c r="F221">
        <f t="shared" si="27"/>
        <v>1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28"/>
        <v>100</v>
      </c>
      <c r="L221">
        <f t="shared" si="29"/>
        <v>180</v>
      </c>
      <c r="M221">
        <f t="shared" si="30"/>
        <v>-72.424270103913798</v>
      </c>
      <c r="N221">
        <f t="shared" si="25"/>
        <v>2443.2179422903559</v>
      </c>
      <c r="O221">
        <f t="shared" si="31"/>
        <v>0</v>
      </c>
      <c r="P221" t="str">
        <f t="shared" si="32"/>
        <v>TN</v>
      </c>
    </row>
    <row r="222" spans="1:16" x14ac:dyDescent="0.3">
      <c r="A222">
        <v>0</v>
      </c>
      <c r="B222">
        <v>1</v>
      </c>
      <c r="C222">
        <v>-2</v>
      </c>
      <c r="D222">
        <v>1.95</v>
      </c>
      <c r="E222">
        <f t="shared" si="26"/>
        <v>1.0205746145275163</v>
      </c>
      <c r="F222">
        <f t="shared" si="27"/>
        <v>1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28"/>
        <v>50</v>
      </c>
      <c r="L222">
        <f t="shared" si="29"/>
        <v>100</v>
      </c>
      <c r="M222">
        <f t="shared" si="30"/>
        <v>-8.7334983589131525</v>
      </c>
      <c r="N222">
        <f t="shared" si="25"/>
        <v>203.40047003950616</v>
      </c>
      <c r="O222">
        <f t="shared" si="31"/>
        <v>0</v>
      </c>
      <c r="P222" t="str">
        <f t="shared" si="32"/>
        <v>TN</v>
      </c>
    </row>
    <row r="223" spans="1:16" x14ac:dyDescent="0.3">
      <c r="A223">
        <v>0</v>
      </c>
      <c r="B223">
        <v>1</v>
      </c>
      <c r="C223">
        <v>-2</v>
      </c>
      <c r="D223">
        <v>1.95</v>
      </c>
      <c r="E223">
        <f t="shared" si="26"/>
        <v>1.0205746145275163</v>
      </c>
      <c r="F223">
        <f t="shared" si="27"/>
        <v>1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28"/>
        <v>20</v>
      </c>
      <c r="L223">
        <f t="shared" si="29"/>
        <v>20</v>
      </c>
      <c r="M223">
        <f t="shared" si="30"/>
        <v>-4.6320385862733993</v>
      </c>
      <c r="N223">
        <f t="shared" si="25"/>
        <v>337.21128050895862</v>
      </c>
      <c r="O223">
        <f t="shared" si="31"/>
        <v>0</v>
      </c>
      <c r="P223" t="str">
        <f t="shared" si="32"/>
        <v>TN</v>
      </c>
    </row>
    <row r="224" spans="1:16" x14ac:dyDescent="0.3">
      <c r="A224">
        <v>0</v>
      </c>
      <c r="B224">
        <v>1</v>
      </c>
      <c r="C224">
        <v>-2</v>
      </c>
      <c r="D224">
        <v>1.95</v>
      </c>
      <c r="E224">
        <f t="shared" si="26"/>
        <v>1.0205746145275163</v>
      </c>
      <c r="F224">
        <f t="shared" si="27"/>
        <v>1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28"/>
        <v>100</v>
      </c>
      <c r="L224">
        <f t="shared" si="29"/>
        <v>180</v>
      </c>
      <c r="M224">
        <f t="shared" si="30"/>
        <v>-9.6358636033045428</v>
      </c>
      <c r="N224">
        <f t="shared" si="25"/>
        <v>178.47593093309587</v>
      </c>
      <c r="O224">
        <f t="shared" si="31"/>
        <v>0</v>
      </c>
      <c r="P224" t="str">
        <f t="shared" si="32"/>
        <v>TN</v>
      </c>
    </row>
    <row r="225" spans="1:16" x14ac:dyDescent="0.3">
      <c r="A225">
        <v>0</v>
      </c>
      <c r="B225">
        <v>1</v>
      </c>
      <c r="C225">
        <v>-2</v>
      </c>
      <c r="D225">
        <v>1.95</v>
      </c>
      <c r="E225">
        <f t="shared" si="26"/>
        <v>1.0205746145275163</v>
      </c>
      <c r="F225">
        <f t="shared" si="27"/>
        <v>1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28"/>
        <v>100</v>
      </c>
      <c r="L225">
        <f t="shared" si="29"/>
        <v>180</v>
      </c>
      <c r="M225">
        <f t="shared" si="30"/>
        <v>-9.6358636033045428</v>
      </c>
      <c r="N225">
        <f t="shared" si="25"/>
        <v>178.47593093309587</v>
      </c>
      <c r="O225">
        <f t="shared" si="31"/>
        <v>0</v>
      </c>
      <c r="P225" t="str">
        <f t="shared" si="32"/>
        <v>TN</v>
      </c>
    </row>
    <row r="226" spans="1:16" x14ac:dyDescent="0.3">
      <c r="A226">
        <v>0</v>
      </c>
      <c r="B226">
        <v>1</v>
      </c>
      <c r="C226">
        <v>-2</v>
      </c>
      <c r="D226">
        <v>1.95</v>
      </c>
      <c r="E226">
        <f t="shared" si="26"/>
        <v>1.0205746145275163</v>
      </c>
      <c r="F226">
        <f t="shared" si="27"/>
        <v>1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28"/>
        <v>40</v>
      </c>
      <c r="L226">
        <f t="shared" si="29"/>
        <v>100</v>
      </c>
      <c r="M226">
        <f t="shared" si="30"/>
        <v>-14.817931801652275</v>
      </c>
      <c r="N226">
        <f t="shared" si="25"/>
        <v>66.870201535953683</v>
      </c>
      <c r="O226">
        <f t="shared" si="31"/>
        <v>0</v>
      </c>
      <c r="P226" t="str">
        <f t="shared" si="32"/>
        <v>TN</v>
      </c>
    </row>
    <row r="227" spans="1:16" x14ac:dyDescent="0.3">
      <c r="A227">
        <v>0</v>
      </c>
      <c r="B227">
        <v>1</v>
      </c>
      <c r="C227">
        <v>-2</v>
      </c>
      <c r="D227">
        <v>1.95</v>
      </c>
      <c r="E227">
        <f t="shared" si="26"/>
        <v>1.0205746145275163</v>
      </c>
      <c r="F227">
        <f t="shared" si="27"/>
        <v>1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28"/>
        <v>90</v>
      </c>
      <c r="L227">
        <f t="shared" si="29"/>
        <v>180</v>
      </c>
      <c r="M227">
        <f t="shared" si="30"/>
        <v>-76.266260457345453</v>
      </c>
      <c r="N227">
        <f t="shared" si="25"/>
        <v>2837.7896850331567</v>
      </c>
      <c r="O227">
        <f t="shared" si="31"/>
        <v>0</v>
      </c>
      <c r="P227" t="str">
        <f t="shared" si="32"/>
        <v>TN</v>
      </c>
    </row>
    <row r="228" spans="1:16" x14ac:dyDescent="0.3">
      <c r="A228">
        <v>1</v>
      </c>
      <c r="B228">
        <v>1</v>
      </c>
      <c r="C228">
        <v>-2</v>
      </c>
      <c r="D228">
        <v>1.9</v>
      </c>
      <c r="E228">
        <f t="shared" si="26"/>
        <v>1.0194917400786996</v>
      </c>
      <c r="F228">
        <f t="shared" si="27"/>
        <v>1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28"/>
        <v>20</v>
      </c>
      <c r="L228">
        <f t="shared" si="29"/>
        <v>20</v>
      </c>
      <c r="M228">
        <f t="shared" si="30"/>
        <v>-4.6320385862733993</v>
      </c>
      <c r="N228">
        <f t="shared" si="25"/>
        <v>337.21128050895862</v>
      </c>
      <c r="O228">
        <f t="shared" si="31"/>
        <v>0</v>
      </c>
      <c r="P228" t="str">
        <f t="shared" si="32"/>
        <v>FP</v>
      </c>
    </row>
    <row r="229" spans="1:16" x14ac:dyDescent="0.3">
      <c r="A229">
        <v>0</v>
      </c>
      <c r="B229">
        <v>1</v>
      </c>
      <c r="C229">
        <v>-2</v>
      </c>
      <c r="D229">
        <v>1.9</v>
      </c>
      <c r="E229">
        <f t="shared" si="26"/>
        <v>1.0194917400786996</v>
      </c>
      <c r="F229">
        <f t="shared" si="27"/>
        <v>1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28"/>
        <v>0</v>
      </c>
      <c r="L229">
        <f t="shared" si="29"/>
        <v>20</v>
      </c>
      <c r="M229">
        <f t="shared" si="30"/>
        <v>-12.3160192931367</v>
      </c>
      <c r="N229">
        <f t="shared" si="25"/>
        <v>114.04814763276457</v>
      </c>
      <c r="O229">
        <f t="shared" si="31"/>
        <v>0</v>
      </c>
      <c r="P229" t="str">
        <f t="shared" si="32"/>
        <v>TN</v>
      </c>
    </row>
    <row r="230" spans="1:16" x14ac:dyDescent="0.3">
      <c r="A230">
        <v>0</v>
      </c>
      <c r="B230">
        <v>1</v>
      </c>
      <c r="C230">
        <v>-2</v>
      </c>
      <c r="D230">
        <v>1.9</v>
      </c>
      <c r="E230">
        <f t="shared" si="26"/>
        <v>1.0194917400786996</v>
      </c>
      <c r="F230">
        <f t="shared" si="27"/>
        <v>1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28"/>
        <v>40</v>
      </c>
      <c r="L230">
        <f t="shared" si="29"/>
        <v>100</v>
      </c>
      <c r="M230">
        <f t="shared" si="30"/>
        <v>-14.817931801652275</v>
      </c>
      <c r="N230">
        <f t="shared" si="25"/>
        <v>66.870201535953683</v>
      </c>
      <c r="O230">
        <f t="shared" si="31"/>
        <v>0</v>
      </c>
      <c r="P230" t="str">
        <f t="shared" si="32"/>
        <v>TN</v>
      </c>
    </row>
    <row r="231" spans="1:16" x14ac:dyDescent="0.3">
      <c r="A231">
        <v>1</v>
      </c>
      <c r="B231">
        <v>1</v>
      </c>
      <c r="C231">
        <v>-2</v>
      </c>
      <c r="D231">
        <v>1.9</v>
      </c>
      <c r="E231">
        <f t="shared" si="26"/>
        <v>1.0194917400786996</v>
      </c>
      <c r="F231">
        <f t="shared" si="27"/>
        <v>1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28"/>
        <v>10</v>
      </c>
      <c r="L231">
        <f t="shared" si="29"/>
        <v>0</v>
      </c>
      <c r="M231">
        <f t="shared" si="30"/>
        <v>3.8419903534316502</v>
      </c>
      <c r="N231">
        <f t="shared" si="25"/>
        <v>720.24294602491227</v>
      </c>
      <c r="O231">
        <f t="shared" si="31"/>
        <v>1</v>
      </c>
      <c r="P231" t="str">
        <f t="shared" si="32"/>
        <v>TP</v>
      </c>
    </row>
    <row r="232" spans="1:16" x14ac:dyDescent="0.3">
      <c r="A232">
        <v>0</v>
      </c>
      <c r="B232">
        <v>1</v>
      </c>
      <c r="C232">
        <v>-2</v>
      </c>
      <c r="D232">
        <v>1.9</v>
      </c>
      <c r="E232">
        <f t="shared" si="26"/>
        <v>1.0194917400786996</v>
      </c>
      <c r="F232">
        <f t="shared" si="27"/>
        <v>1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28"/>
        <v>30</v>
      </c>
      <c r="L232">
        <f t="shared" si="29"/>
        <v>20</v>
      </c>
      <c r="M232">
        <f t="shared" si="30"/>
        <v>-0.79004823284174996</v>
      </c>
      <c r="N232">
        <f t="shared" si="25"/>
        <v>493.07551657464126</v>
      </c>
      <c r="O232">
        <f t="shared" si="31"/>
        <v>0</v>
      </c>
      <c r="P232" t="str">
        <f t="shared" si="32"/>
        <v>TN</v>
      </c>
    </row>
    <row r="233" spans="1:16" x14ac:dyDescent="0.3">
      <c r="A233">
        <v>1</v>
      </c>
      <c r="B233">
        <v>1</v>
      </c>
      <c r="C233">
        <v>-2</v>
      </c>
      <c r="D233">
        <v>1.95</v>
      </c>
      <c r="E233">
        <f t="shared" si="26"/>
        <v>1.0205746145275163</v>
      </c>
      <c r="F233">
        <f t="shared" si="27"/>
        <v>1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28"/>
        <v>10</v>
      </c>
      <c r="L233">
        <f t="shared" si="29"/>
        <v>20</v>
      </c>
      <c r="M233">
        <f t="shared" si="30"/>
        <v>-1.74669967178263</v>
      </c>
      <c r="N233">
        <f t="shared" si="25"/>
        <v>451.50522689736584</v>
      </c>
      <c r="O233">
        <f t="shared" si="31"/>
        <v>0</v>
      </c>
      <c r="P233" t="str">
        <f t="shared" si="32"/>
        <v>FP</v>
      </c>
    </row>
    <row r="234" spans="1:16" x14ac:dyDescent="0.3">
      <c r="A234">
        <v>0</v>
      </c>
      <c r="B234">
        <v>1</v>
      </c>
      <c r="C234">
        <v>-2</v>
      </c>
      <c r="D234">
        <v>1.95</v>
      </c>
      <c r="E234">
        <f t="shared" si="26"/>
        <v>1.0205746145275163</v>
      </c>
      <c r="F234">
        <f t="shared" si="27"/>
        <v>1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28"/>
        <v>20</v>
      </c>
      <c r="L234">
        <f t="shared" si="29"/>
        <v>20</v>
      </c>
      <c r="M234">
        <f t="shared" si="30"/>
        <v>-4.6320385862733993</v>
      </c>
      <c r="N234">
        <f t="shared" si="25"/>
        <v>337.21128050895862</v>
      </c>
      <c r="O234">
        <f t="shared" si="31"/>
        <v>0</v>
      </c>
      <c r="P234" t="str">
        <f t="shared" si="32"/>
        <v>TN</v>
      </c>
    </row>
    <row r="235" spans="1:16" x14ac:dyDescent="0.3">
      <c r="A235">
        <v>0</v>
      </c>
      <c r="B235">
        <v>1</v>
      </c>
      <c r="C235">
        <v>-2</v>
      </c>
      <c r="D235">
        <v>1.95</v>
      </c>
      <c r="E235">
        <f t="shared" si="26"/>
        <v>1.0205746145275163</v>
      </c>
      <c r="F235">
        <f t="shared" si="27"/>
        <v>1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28"/>
        <v>50</v>
      </c>
      <c r="L235">
        <f t="shared" si="29"/>
        <v>100</v>
      </c>
      <c r="M235">
        <f t="shared" si="30"/>
        <v>-42.370144698525245</v>
      </c>
      <c r="N235">
        <f t="shared" si="25"/>
        <v>375.38259107873864</v>
      </c>
      <c r="O235">
        <f t="shared" si="31"/>
        <v>0</v>
      </c>
      <c r="P235" t="str">
        <f t="shared" si="32"/>
        <v>TN</v>
      </c>
    </row>
    <row r="236" spans="1:16" x14ac:dyDescent="0.3">
      <c r="A236">
        <v>0</v>
      </c>
      <c r="B236">
        <v>1</v>
      </c>
      <c r="C236">
        <v>-2</v>
      </c>
      <c r="D236">
        <v>1.95</v>
      </c>
      <c r="E236">
        <f t="shared" si="26"/>
        <v>1.0205746145275163</v>
      </c>
      <c r="F236">
        <f t="shared" si="27"/>
        <v>1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28"/>
        <v>60</v>
      </c>
      <c r="L236">
        <f t="shared" si="29"/>
        <v>100</v>
      </c>
      <c r="M236">
        <f t="shared" si="30"/>
        <v>-38.528154345093597</v>
      </c>
      <c r="N236">
        <f t="shared" si="25"/>
        <v>241.26794786431816</v>
      </c>
      <c r="O236">
        <f t="shared" si="31"/>
        <v>0</v>
      </c>
      <c r="P236" t="str">
        <f t="shared" si="32"/>
        <v>TN</v>
      </c>
    </row>
    <row r="237" spans="1:16" x14ac:dyDescent="0.3">
      <c r="A237">
        <v>0</v>
      </c>
      <c r="B237">
        <v>1</v>
      </c>
      <c r="C237">
        <v>-2</v>
      </c>
      <c r="D237">
        <v>1.95</v>
      </c>
      <c r="E237">
        <f t="shared" si="26"/>
        <v>1.0205746145275163</v>
      </c>
      <c r="F237">
        <f t="shared" si="27"/>
        <v>1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28"/>
        <v>0</v>
      </c>
      <c r="L237">
        <f t="shared" si="29"/>
        <v>20</v>
      </c>
      <c r="M237">
        <f t="shared" si="30"/>
        <v>-12.3160192931367</v>
      </c>
      <c r="N237">
        <f t="shared" si="25"/>
        <v>114.04814763276457</v>
      </c>
      <c r="O237">
        <f t="shared" si="31"/>
        <v>0</v>
      </c>
      <c r="P237" t="str">
        <f t="shared" si="32"/>
        <v>TN</v>
      </c>
    </row>
    <row r="238" spans="1:16" x14ac:dyDescent="0.3">
      <c r="A238">
        <v>0</v>
      </c>
      <c r="B238">
        <v>1</v>
      </c>
      <c r="C238">
        <v>-2</v>
      </c>
      <c r="D238">
        <v>1.95</v>
      </c>
      <c r="E238">
        <f t="shared" si="26"/>
        <v>1.0205746145275163</v>
      </c>
      <c r="F238">
        <f t="shared" si="27"/>
        <v>1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28"/>
        <v>40</v>
      </c>
      <c r="L238">
        <f t="shared" si="29"/>
        <v>100</v>
      </c>
      <c r="M238">
        <f t="shared" si="30"/>
        <v>-46.212135051956892</v>
      </c>
      <c r="N238">
        <f t="shared" si="25"/>
        <v>539.01901404488285</v>
      </c>
      <c r="O238">
        <f t="shared" si="31"/>
        <v>0</v>
      </c>
      <c r="P238" t="str">
        <f t="shared" si="32"/>
        <v>TN</v>
      </c>
    </row>
    <row r="239" spans="1:16" x14ac:dyDescent="0.3">
      <c r="A239">
        <v>0</v>
      </c>
      <c r="B239">
        <v>1</v>
      </c>
      <c r="C239">
        <v>-2</v>
      </c>
      <c r="D239">
        <v>1.95</v>
      </c>
      <c r="E239">
        <f t="shared" si="26"/>
        <v>1.0205746145275163</v>
      </c>
      <c r="F239">
        <f t="shared" si="27"/>
        <v>1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28"/>
        <v>0</v>
      </c>
      <c r="L239">
        <f t="shared" si="29"/>
        <v>20</v>
      </c>
      <c r="M239">
        <f t="shared" si="30"/>
        <v>-12.3160192931367</v>
      </c>
      <c r="N239">
        <f t="shared" si="25"/>
        <v>114.04814763276457</v>
      </c>
      <c r="O239">
        <f t="shared" si="31"/>
        <v>0</v>
      </c>
      <c r="P239" t="str">
        <f t="shared" si="32"/>
        <v>TN</v>
      </c>
    </row>
    <row r="240" spans="1:16" x14ac:dyDescent="0.3">
      <c r="A240">
        <v>0</v>
      </c>
      <c r="B240">
        <v>1</v>
      </c>
      <c r="C240">
        <v>-2</v>
      </c>
      <c r="D240">
        <v>1.95</v>
      </c>
      <c r="E240">
        <f t="shared" si="26"/>
        <v>1.0205746145275163</v>
      </c>
      <c r="F240">
        <f t="shared" si="27"/>
        <v>1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28"/>
        <v>180</v>
      </c>
      <c r="L240">
        <f t="shared" si="29"/>
        <v>180</v>
      </c>
      <c r="M240">
        <f t="shared" si="30"/>
        <v>22.790100879688424</v>
      </c>
      <c r="N240">
        <f t="shared" si="25"/>
        <v>2096.3076978371441</v>
      </c>
      <c r="O240">
        <f t="shared" si="31"/>
        <v>1</v>
      </c>
      <c r="P240" t="str">
        <f t="shared" si="32"/>
        <v>FN</v>
      </c>
    </row>
    <row r="241" spans="1:16" x14ac:dyDescent="0.3">
      <c r="A241">
        <v>1</v>
      </c>
      <c r="B241">
        <v>1</v>
      </c>
      <c r="C241">
        <v>-2</v>
      </c>
      <c r="D241">
        <v>2.1</v>
      </c>
      <c r="E241">
        <f t="shared" si="26"/>
        <v>1.0238232378739662</v>
      </c>
      <c r="F241">
        <f t="shared" si="27"/>
        <v>1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28"/>
        <v>30</v>
      </c>
      <c r="L241">
        <f t="shared" si="29"/>
        <v>20</v>
      </c>
      <c r="M241">
        <f t="shared" si="30"/>
        <v>-0.79004823284174996</v>
      </c>
      <c r="N241">
        <f t="shared" si="25"/>
        <v>493.07551657464126</v>
      </c>
      <c r="O241">
        <f t="shared" si="31"/>
        <v>0</v>
      </c>
      <c r="P241" t="str">
        <f t="shared" si="32"/>
        <v>FP</v>
      </c>
    </row>
    <row r="242" spans="1:16" x14ac:dyDescent="0.3">
      <c r="A242">
        <v>1</v>
      </c>
      <c r="B242">
        <v>1</v>
      </c>
      <c r="C242">
        <v>-2</v>
      </c>
      <c r="D242">
        <v>3</v>
      </c>
      <c r="E242">
        <f t="shared" si="26"/>
        <v>1.0433149779526658</v>
      </c>
      <c r="F242">
        <f t="shared" si="27"/>
        <v>1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28"/>
        <v>180</v>
      </c>
      <c r="L242">
        <f t="shared" si="29"/>
        <v>180</v>
      </c>
      <c r="M242">
        <f t="shared" si="30"/>
        <v>-41.688347276460604</v>
      </c>
      <c r="N242">
        <f t="shared" si="25"/>
        <v>349.42807141000907</v>
      </c>
      <c r="O242">
        <f t="shared" si="31"/>
        <v>0</v>
      </c>
      <c r="P242" t="str">
        <f t="shared" si="32"/>
        <v>FP</v>
      </c>
    </row>
    <row r="243" spans="1:16" x14ac:dyDescent="0.3">
      <c r="A243">
        <v>0</v>
      </c>
      <c r="B243">
        <v>1</v>
      </c>
      <c r="C243">
        <v>-2</v>
      </c>
      <c r="D243">
        <v>3</v>
      </c>
      <c r="E243">
        <f t="shared" si="26"/>
        <v>1.0433149779526658</v>
      </c>
      <c r="F243">
        <f t="shared" si="27"/>
        <v>1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28"/>
        <v>80</v>
      </c>
      <c r="L243">
        <f t="shared" si="29"/>
        <v>180</v>
      </c>
      <c r="M243">
        <f t="shared" si="30"/>
        <v>-80.108250810777093</v>
      </c>
      <c r="N243">
        <f t="shared" si="25"/>
        <v>3261.8832075276791</v>
      </c>
      <c r="O243">
        <f t="shared" si="31"/>
        <v>0</v>
      </c>
      <c r="P243" t="str">
        <f t="shared" si="32"/>
        <v>TN</v>
      </c>
    </row>
    <row r="244" spans="1:16" x14ac:dyDescent="0.3">
      <c r="A244">
        <v>0</v>
      </c>
      <c r="B244">
        <v>1</v>
      </c>
      <c r="C244">
        <v>-2</v>
      </c>
      <c r="D244">
        <v>3</v>
      </c>
      <c r="E244">
        <f t="shared" si="26"/>
        <v>1.0433149779526658</v>
      </c>
      <c r="F244">
        <f t="shared" si="27"/>
        <v>1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28"/>
        <v>10</v>
      </c>
      <c r="L244">
        <f t="shared" si="29"/>
        <v>20</v>
      </c>
      <c r="M244">
        <f t="shared" si="30"/>
        <v>-1.74669967178263</v>
      </c>
      <c r="N244">
        <f t="shared" si="25"/>
        <v>451.50522689736584</v>
      </c>
      <c r="O244">
        <f t="shared" si="31"/>
        <v>0</v>
      </c>
      <c r="P244" t="str">
        <f t="shared" si="32"/>
        <v>TN</v>
      </c>
    </row>
    <row r="245" spans="1:16" x14ac:dyDescent="0.3">
      <c r="A245">
        <v>0</v>
      </c>
      <c r="B245">
        <v>1</v>
      </c>
      <c r="C245">
        <v>-2</v>
      </c>
      <c r="D245">
        <v>3</v>
      </c>
      <c r="E245">
        <f t="shared" si="26"/>
        <v>1.0433149779526658</v>
      </c>
      <c r="F245">
        <f t="shared" si="27"/>
        <v>1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28"/>
        <v>30</v>
      </c>
      <c r="L245">
        <f t="shared" si="29"/>
        <v>20</v>
      </c>
      <c r="M245">
        <f t="shared" si="30"/>
        <v>-0.79004823284174996</v>
      </c>
      <c r="N245">
        <f t="shared" si="25"/>
        <v>493.07551657464126</v>
      </c>
      <c r="O245">
        <f t="shared" si="31"/>
        <v>0</v>
      </c>
      <c r="P245" t="str">
        <f t="shared" si="32"/>
        <v>TN</v>
      </c>
    </row>
    <row r="246" spans="1:16" x14ac:dyDescent="0.3">
      <c r="A246">
        <v>0</v>
      </c>
      <c r="B246">
        <v>1</v>
      </c>
      <c r="C246">
        <v>-2</v>
      </c>
      <c r="D246">
        <v>3</v>
      </c>
      <c r="E246">
        <f t="shared" si="26"/>
        <v>1.0433149779526658</v>
      </c>
      <c r="F246">
        <f t="shared" si="27"/>
        <v>1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28"/>
        <v>60</v>
      </c>
      <c r="L246">
        <f t="shared" si="29"/>
        <v>100</v>
      </c>
      <c r="M246">
        <f t="shared" si="30"/>
        <v>-38.528154345093597</v>
      </c>
      <c r="N246">
        <f t="shared" si="25"/>
        <v>241.26794786431816</v>
      </c>
      <c r="O246">
        <f t="shared" si="31"/>
        <v>0</v>
      </c>
      <c r="P246" t="str">
        <f t="shared" si="32"/>
        <v>TN</v>
      </c>
    </row>
    <row r="247" spans="1:16" x14ac:dyDescent="0.3">
      <c r="A247">
        <v>0</v>
      </c>
      <c r="B247">
        <v>1</v>
      </c>
      <c r="C247">
        <v>-2</v>
      </c>
      <c r="D247">
        <v>3</v>
      </c>
      <c r="E247">
        <f t="shared" si="26"/>
        <v>1.0433149779526658</v>
      </c>
      <c r="F247">
        <f t="shared" si="27"/>
        <v>1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28"/>
        <v>90</v>
      </c>
      <c r="L247">
        <f t="shared" si="29"/>
        <v>180</v>
      </c>
      <c r="M247">
        <f t="shared" si="30"/>
        <v>-15.720297046043662</v>
      </c>
      <c r="N247">
        <f t="shared" si="25"/>
        <v>52.926424970624311</v>
      </c>
      <c r="O247">
        <f t="shared" si="31"/>
        <v>0</v>
      </c>
      <c r="P247" t="str">
        <f t="shared" si="32"/>
        <v>TN</v>
      </c>
    </row>
    <row r="248" spans="1:16" x14ac:dyDescent="0.3">
      <c r="A248">
        <v>0</v>
      </c>
      <c r="B248">
        <v>1</v>
      </c>
      <c r="C248">
        <v>-2</v>
      </c>
      <c r="D248">
        <v>3</v>
      </c>
      <c r="E248">
        <f t="shared" si="26"/>
        <v>1.0433149779526658</v>
      </c>
      <c r="F248">
        <f t="shared" si="27"/>
        <v>1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28"/>
        <v>90</v>
      </c>
      <c r="L248">
        <f t="shared" si="29"/>
        <v>180</v>
      </c>
      <c r="M248">
        <f t="shared" si="30"/>
        <v>-76.266260457345453</v>
      </c>
      <c r="N248">
        <f t="shared" si="25"/>
        <v>2837.7896850331567</v>
      </c>
      <c r="O248">
        <f t="shared" si="31"/>
        <v>0</v>
      </c>
      <c r="P248" t="str">
        <f t="shared" si="32"/>
        <v>TN</v>
      </c>
    </row>
    <row r="249" spans="1:16" x14ac:dyDescent="0.3">
      <c r="A249">
        <v>1</v>
      </c>
      <c r="B249">
        <v>1</v>
      </c>
      <c r="C249">
        <v>-2</v>
      </c>
      <c r="D249">
        <v>2.75</v>
      </c>
      <c r="E249">
        <f t="shared" si="26"/>
        <v>1.0379006057085824</v>
      </c>
      <c r="F249">
        <f t="shared" si="27"/>
        <v>1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28"/>
        <v>70</v>
      </c>
      <c r="L249">
        <f t="shared" si="29"/>
        <v>100</v>
      </c>
      <c r="M249">
        <f t="shared" si="30"/>
        <v>3.4353685265650924</v>
      </c>
      <c r="N249">
        <f t="shared" si="25"/>
        <v>698.58298896134465</v>
      </c>
      <c r="O249">
        <f t="shared" si="31"/>
        <v>1</v>
      </c>
      <c r="P249" t="str">
        <f t="shared" si="32"/>
        <v>TP</v>
      </c>
    </row>
    <row r="250" spans="1:16" x14ac:dyDescent="0.3">
      <c r="A250">
        <v>0</v>
      </c>
      <c r="B250">
        <v>1</v>
      </c>
      <c r="C250">
        <v>-2</v>
      </c>
      <c r="D250">
        <v>2.75</v>
      </c>
      <c r="E250">
        <f t="shared" si="26"/>
        <v>1.0379006057085824</v>
      </c>
      <c r="F250">
        <f t="shared" si="27"/>
        <v>1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28"/>
        <v>70</v>
      </c>
      <c r="L250">
        <f t="shared" si="29"/>
        <v>100</v>
      </c>
      <c r="M250">
        <f t="shared" si="30"/>
        <v>-34.686163991661942</v>
      </c>
      <c r="N250">
        <f t="shared" si="25"/>
        <v>136.67508440162118</v>
      </c>
      <c r="O250">
        <f t="shared" si="31"/>
        <v>0</v>
      </c>
      <c r="P250" t="str">
        <f t="shared" si="32"/>
        <v>TN</v>
      </c>
    </row>
    <row r="251" spans="1:16" x14ac:dyDescent="0.3">
      <c r="A251">
        <v>1</v>
      </c>
      <c r="B251">
        <v>1</v>
      </c>
      <c r="C251">
        <v>-2</v>
      </c>
      <c r="D251">
        <v>2.2999999999999998</v>
      </c>
      <c r="E251">
        <f t="shared" si="26"/>
        <v>1.0281547356692327</v>
      </c>
      <c r="F251">
        <f t="shared" si="27"/>
        <v>1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28"/>
        <v>180</v>
      </c>
      <c r="L251">
        <f t="shared" si="29"/>
        <v>180</v>
      </c>
      <c r="M251">
        <f t="shared" si="30"/>
        <v>22.790100879688424</v>
      </c>
      <c r="N251">
        <f t="shared" si="25"/>
        <v>2096.3076978371441</v>
      </c>
      <c r="O251">
        <f t="shared" si="31"/>
        <v>1</v>
      </c>
      <c r="P251" t="str">
        <f t="shared" si="32"/>
        <v>TP</v>
      </c>
    </row>
    <row r="252" spans="1:16" x14ac:dyDescent="0.3">
      <c r="A252">
        <v>0</v>
      </c>
      <c r="B252">
        <v>1</v>
      </c>
      <c r="C252">
        <v>-2</v>
      </c>
      <c r="D252">
        <v>1</v>
      </c>
      <c r="E252">
        <f t="shared" si="26"/>
        <v>1</v>
      </c>
      <c r="F252">
        <f t="shared" si="27"/>
        <v>1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28"/>
        <v>70</v>
      </c>
      <c r="L252">
        <f t="shared" si="29"/>
        <v>100</v>
      </c>
      <c r="M252">
        <f t="shared" si="30"/>
        <v>-34.686163991661942</v>
      </c>
      <c r="N252">
        <f t="shared" si="25"/>
        <v>136.67508440162118</v>
      </c>
      <c r="O252">
        <f t="shared" si="31"/>
        <v>0</v>
      </c>
      <c r="P252" t="str">
        <f t="shared" si="32"/>
        <v>TN</v>
      </c>
    </row>
    <row r="253" spans="1:16" x14ac:dyDescent="0.3">
      <c r="A253">
        <v>0</v>
      </c>
      <c r="B253">
        <v>1</v>
      </c>
      <c r="C253">
        <v>-2</v>
      </c>
      <c r="D253">
        <v>1</v>
      </c>
      <c r="E253">
        <f t="shared" si="26"/>
        <v>1</v>
      </c>
      <c r="F253">
        <f t="shared" si="27"/>
        <v>1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28"/>
        <v>50</v>
      </c>
      <c r="L253">
        <f t="shared" si="29"/>
        <v>100</v>
      </c>
      <c r="M253">
        <f t="shared" si="30"/>
        <v>-8.7334983589131525</v>
      </c>
      <c r="N253">
        <f t="shared" si="25"/>
        <v>203.40047003950616</v>
      </c>
      <c r="O253">
        <f t="shared" si="31"/>
        <v>0</v>
      </c>
      <c r="P253" t="str">
        <f t="shared" si="32"/>
        <v>TN</v>
      </c>
    </row>
    <row r="254" spans="1:16" x14ac:dyDescent="0.3">
      <c r="A254">
        <v>0</v>
      </c>
      <c r="B254">
        <v>1</v>
      </c>
      <c r="C254">
        <v>-2</v>
      </c>
      <c r="D254">
        <v>1</v>
      </c>
      <c r="E254">
        <f t="shared" si="26"/>
        <v>1</v>
      </c>
      <c r="F254">
        <f t="shared" si="27"/>
        <v>1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28"/>
        <v>90</v>
      </c>
      <c r="L254">
        <f t="shared" si="29"/>
        <v>180</v>
      </c>
      <c r="M254">
        <f t="shared" si="30"/>
        <v>-76.266260457345453</v>
      </c>
      <c r="N254">
        <f t="shared" si="25"/>
        <v>2837.7896850331567</v>
      </c>
      <c r="O254">
        <f t="shared" si="31"/>
        <v>0</v>
      </c>
      <c r="P254" t="str">
        <f t="shared" si="32"/>
        <v>TN</v>
      </c>
    </row>
    <row r="255" spans="1:16" x14ac:dyDescent="0.3">
      <c r="A255">
        <v>0</v>
      </c>
      <c r="B255">
        <v>1</v>
      </c>
      <c r="C255">
        <v>-2</v>
      </c>
      <c r="D255">
        <v>1</v>
      </c>
      <c r="E255">
        <f t="shared" si="26"/>
        <v>1</v>
      </c>
      <c r="F255">
        <f t="shared" si="27"/>
        <v>1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28"/>
        <v>80</v>
      </c>
      <c r="L255">
        <f t="shared" si="29"/>
        <v>180</v>
      </c>
      <c r="M255">
        <f t="shared" si="30"/>
        <v>-21.804730488782788</v>
      </c>
      <c r="N255">
        <f t="shared" si="25"/>
        <v>1.4175796463971535</v>
      </c>
      <c r="O255">
        <f t="shared" si="31"/>
        <v>0</v>
      </c>
      <c r="P255" t="str">
        <f t="shared" si="32"/>
        <v>TN</v>
      </c>
    </row>
    <row r="256" spans="1:16" x14ac:dyDescent="0.3">
      <c r="A256">
        <v>1</v>
      </c>
      <c r="B256">
        <v>1</v>
      </c>
      <c r="C256">
        <v>-2</v>
      </c>
      <c r="D256">
        <v>1.02</v>
      </c>
      <c r="E256">
        <f t="shared" si="26"/>
        <v>1.0004331497795267</v>
      </c>
      <c r="F256">
        <f t="shared" si="27"/>
        <v>1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28"/>
        <v>10</v>
      </c>
      <c r="L256">
        <f t="shared" si="29"/>
        <v>0</v>
      </c>
      <c r="M256">
        <f t="shared" si="30"/>
        <v>3.8419903534316502</v>
      </c>
      <c r="N256">
        <f t="shared" si="25"/>
        <v>720.24294602491227</v>
      </c>
      <c r="O256">
        <f t="shared" si="31"/>
        <v>1</v>
      </c>
      <c r="P256" t="str">
        <f t="shared" si="32"/>
        <v>TP</v>
      </c>
    </row>
    <row r="257" spans="1:16" x14ac:dyDescent="0.3">
      <c r="A257">
        <v>0</v>
      </c>
      <c r="B257">
        <v>1</v>
      </c>
      <c r="C257">
        <v>-2</v>
      </c>
      <c r="D257">
        <v>1.02</v>
      </c>
      <c r="E257">
        <f t="shared" si="26"/>
        <v>1.0004331497795267</v>
      </c>
      <c r="F257">
        <f t="shared" si="27"/>
        <v>1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28"/>
        <v>50</v>
      </c>
      <c r="L257">
        <f t="shared" si="29"/>
        <v>100</v>
      </c>
      <c r="M257">
        <f t="shared" si="30"/>
        <v>-8.7334983589131525</v>
      </c>
      <c r="N257">
        <f t="shared" si="25"/>
        <v>203.40047003950616</v>
      </c>
      <c r="O257">
        <f t="shared" si="31"/>
        <v>0</v>
      </c>
      <c r="P257" t="str">
        <f t="shared" si="32"/>
        <v>TN</v>
      </c>
    </row>
    <row r="258" spans="1:16" x14ac:dyDescent="0.3">
      <c r="A258">
        <v>0</v>
      </c>
      <c r="B258">
        <v>1</v>
      </c>
      <c r="C258">
        <v>-2</v>
      </c>
      <c r="D258">
        <v>1.02</v>
      </c>
      <c r="E258">
        <f t="shared" si="26"/>
        <v>1.0004331497795267</v>
      </c>
      <c r="F258">
        <f t="shared" si="27"/>
        <v>1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28"/>
        <v>20</v>
      </c>
      <c r="L258">
        <f t="shared" si="29"/>
        <v>20</v>
      </c>
      <c r="M258">
        <f t="shared" si="30"/>
        <v>-4.6320385862733993</v>
      </c>
      <c r="N258">
        <f t="shared" ref="N258:N321" si="33">(M258-$R$5)^2</f>
        <v>337.21128050895862</v>
      </c>
      <c r="O258">
        <f t="shared" si="31"/>
        <v>0</v>
      </c>
      <c r="P258" t="str">
        <f t="shared" si="32"/>
        <v>TN</v>
      </c>
    </row>
    <row r="259" spans="1:16" x14ac:dyDescent="0.3">
      <c r="A259">
        <v>0</v>
      </c>
      <c r="B259">
        <v>1</v>
      </c>
      <c r="C259">
        <v>-2</v>
      </c>
      <c r="D259">
        <v>1.02</v>
      </c>
      <c r="E259">
        <f t="shared" ref="E259:E322" si="34">IF(D259&gt;1,1+(D259-1)/$R$2,1)</f>
        <v>1.0004331497795267</v>
      </c>
      <c r="F259">
        <f t="shared" ref="F259:F322" si="35">IF(D259&lt;1,1-(1-D259)/$R$2,1)</f>
        <v>1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6">G259^(B259)</f>
        <v>70</v>
      </c>
      <c r="L259">
        <f t="shared" ref="L259:L322" si="37">-C259*-H259^(B259*F259)</f>
        <v>100</v>
      </c>
      <c r="M259">
        <f t="shared" ref="M259:M322" si="38">I259*K259-J259*L259</f>
        <v>-34.686163991661942</v>
      </c>
      <c r="N259">
        <f t="shared" si="33"/>
        <v>136.67508440162118</v>
      </c>
      <c r="O259">
        <f t="shared" ref="O259:O322" si="39">IF(M259&gt;=0,1,0)</f>
        <v>0</v>
      </c>
      <c r="P259" t="str">
        <f t="shared" ref="P259:P322" si="40">IF(AND(A259=1,O259=1),"TP",IF(AND(A259=0,O259=0),"TN",IF(A259&gt;O259,"FP","FN")))</f>
        <v>TN</v>
      </c>
    </row>
    <row r="260" spans="1:16" x14ac:dyDescent="0.3">
      <c r="A260">
        <v>0</v>
      </c>
      <c r="B260">
        <v>1</v>
      </c>
      <c r="C260">
        <v>-2</v>
      </c>
      <c r="D260">
        <v>1.02</v>
      </c>
      <c r="E260">
        <f t="shared" si="34"/>
        <v>1.0004331497795267</v>
      </c>
      <c r="F260">
        <f t="shared" si="35"/>
        <v>1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6"/>
        <v>60</v>
      </c>
      <c r="L260">
        <f t="shared" si="37"/>
        <v>100</v>
      </c>
      <c r="M260">
        <f t="shared" si="38"/>
        <v>-38.528154345093597</v>
      </c>
      <c r="N260">
        <f t="shared" si="33"/>
        <v>241.26794786431816</v>
      </c>
      <c r="O260">
        <f t="shared" si="39"/>
        <v>0</v>
      </c>
      <c r="P260" t="str">
        <f t="shared" si="40"/>
        <v>TN</v>
      </c>
    </row>
    <row r="261" spans="1:16" x14ac:dyDescent="0.3">
      <c r="A261">
        <v>0</v>
      </c>
      <c r="B261">
        <v>1</v>
      </c>
      <c r="C261">
        <v>-2</v>
      </c>
      <c r="D261">
        <v>1.02</v>
      </c>
      <c r="E261">
        <f t="shared" si="34"/>
        <v>1.0004331497795267</v>
      </c>
      <c r="F261">
        <f t="shared" si="35"/>
        <v>1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6"/>
        <v>0</v>
      </c>
      <c r="L261">
        <f t="shared" si="37"/>
        <v>20</v>
      </c>
      <c r="M261">
        <f t="shared" si="38"/>
        <v>-12.3160192931367</v>
      </c>
      <c r="N261">
        <f t="shared" si="33"/>
        <v>114.04814763276457</v>
      </c>
      <c r="O261">
        <f t="shared" si="39"/>
        <v>0</v>
      </c>
      <c r="P261" t="str">
        <f t="shared" si="40"/>
        <v>TN</v>
      </c>
    </row>
    <row r="262" spans="1:16" x14ac:dyDescent="0.3">
      <c r="A262">
        <v>1</v>
      </c>
      <c r="B262">
        <v>1</v>
      </c>
      <c r="C262">
        <v>-2</v>
      </c>
      <c r="D262">
        <v>1</v>
      </c>
      <c r="E262">
        <f t="shared" si="34"/>
        <v>1</v>
      </c>
      <c r="F262">
        <f t="shared" si="35"/>
        <v>1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6"/>
        <v>20</v>
      </c>
      <c r="L262">
        <f t="shared" si="37"/>
        <v>20</v>
      </c>
      <c r="M262">
        <f t="shared" si="38"/>
        <v>-4.6320385862733993</v>
      </c>
      <c r="N262">
        <f t="shared" si="33"/>
        <v>337.21128050895862</v>
      </c>
      <c r="O262">
        <f t="shared" si="39"/>
        <v>0</v>
      </c>
      <c r="P262" t="str">
        <f t="shared" si="40"/>
        <v>FP</v>
      </c>
    </row>
    <row r="263" spans="1:16" x14ac:dyDescent="0.3">
      <c r="A263">
        <v>0</v>
      </c>
      <c r="B263">
        <v>1</v>
      </c>
      <c r="C263">
        <v>-2</v>
      </c>
      <c r="D263">
        <v>1</v>
      </c>
      <c r="E263">
        <f t="shared" si="34"/>
        <v>1</v>
      </c>
      <c r="F263">
        <f t="shared" si="35"/>
        <v>1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6"/>
        <v>50</v>
      </c>
      <c r="L263">
        <f t="shared" si="37"/>
        <v>100</v>
      </c>
      <c r="M263">
        <f t="shared" si="38"/>
        <v>-42.370144698525245</v>
      </c>
      <c r="N263">
        <f t="shared" si="33"/>
        <v>375.38259107873864</v>
      </c>
      <c r="O263">
        <f t="shared" si="39"/>
        <v>0</v>
      </c>
      <c r="P263" t="str">
        <f t="shared" si="40"/>
        <v>TN</v>
      </c>
    </row>
    <row r="264" spans="1:16" x14ac:dyDescent="0.3">
      <c r="A264">
        <v>0</v>
      </c>
      <c r="B264">
        <v>1</v>
      </c>
      <c r="C264">
        <v>-2</v>
      </c>
      <c r="D264">
        <v>1</v>
      </c>
      <c r="E264">
        <f t="shared" si="34"/>
        <v>1</v>
      </c>
      <c r="F264">
        <f t="shared" si="35"/>
        <v>1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6"/>
        <v>30</v>
      </c>
      <c r="L264">
        <f t="shared" si="37"/>
        <v>20</v>
      </c>
      <c r="M264">
        <f t="shared" si="38"/>
        <v>-0.79004823284174996</v>
      </c>
      <c r="N264">
        <f t="shared" si="33"/>
        <v>493.07551657464126</v>
      </c>
      <c r="O264">
        <f t="shared" si="39"/>
        <v>0</v>
      </c>
      <c r="P264" t="str">
        <f t="shared" si="40"/>
        <v>TN</v>
      </c>
    </row>
    <row r="265" spans="1:16" x14ac:dyDescent="0.3">
      <c r="A265">
        <v>0</v>
      </c>
      <c r="B265">
        <v>1</v>
      </c>
      <c r="C265">
        <v>-2</v>
      </c>
      <c r="D265">
        <v>1</v>
      </c>
      <c r="E265">
        <f t="shared" si="34"/>
        <v>1</v>
      </c>
      <c r="F265">
        <f t="shared" si="35"/>
        <v>1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6"/>
        <v>10</v>
      </c>
      <c r="L265">
        <f t="shared" si="37"/>
        <v>20</v>
      </c>
      <c r="M265">
        <f t="shared" si="38"/>
        <v>-1.74669967178263</v>
      </c>
      <c r="N265">
        <f t="shared" si="33"/>
        <v>451.50522689736584</v>
      </c>
      <c r="O265">
        <f t="shared" si="39"/>
        <v>0</v>
      </c>
      <c r="P265" t="str">
        <f t="shared" si="40"/>
        <v>TN</v>
      </c>
    </row>
    <row r="266" spans="1:16" x14ac:dyDescent="0.3">
      <c r="A266">
        <v>1</v>
      </c>
      <c r="B266">
        <v>1</v>
      </c>
      <c r="C266">
        <v>-2</v>
      </c>
      <c r="D266">
        <v>0.98</v>
      </c>
      <c r="E266">
        <f t="shared" si="34"/>
        <v>1</v>
      </c>
      <c r="F266">
        <f t="shared" si="35"/>
        <v>0.99956685022047331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6"/>
        <v>10</v>
      </c>
      <c r="L266">
        <f t="shared" si="37"/>
        <v>19.980062659540323</v>
      </c>
      <c r="M266">
        <f t="shared" si="38"/>
        <v>-1.7388930734281667</v>
      </c>
      <c r="N266">
        <f t="shared" si="33"/>
        <v>451.8370472293596</v>
      </c>
      <c r="O266">
        <f t="shared" si="39"/>
        <v>0</v>
      </c>
      <c r="P266" t="str">
        <f t="shared" si="40"/>
        <v>FP</v>
      </c>
    </row>
    <row r="267" spans="1:16" x14ac:dyDescent="0.3">
      <c r="A267">
        <v>0</v>
      </c>
      <c r="B267">
        <v>1</v>
      </c>
      <c r="C267">
        <v>-2</v>
      </c>
      <c r="D267">
        <v>0.98</v>
      </c>
      <c r="E267">
        <f t="shared" si="34"/>
        <v>1</v>
      </c>
      <c r="F267">
        <f t="shared" si="35"/>
        <v>0.99956685022047331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6"/>
        <v>0</v>
      </c>
      <c r="L267">
        <f t="shared" si="37"/>
        <v>19.980062659540323</v>
      </c>
      <c r="M267">
        <f t="shared" si="38"/>
        <v>-12.303741859648939</v>
      </c>
      <c r="N267">
        <f t="shared" si="33"/>
        <v>114.31052796279599</v>
      </c>
      <c r="O267">
        <f t="shared" si="39"/>
        <v>0</v>
      </c>
      <c r="P267" t="str">
        <f t="shared" si="40"/>
        <v>TN</v>
      </c>
    </row>
    <row r="268" spans="1:16" x14ac:dyDescent="0.3">
      <c r="A268">
        <v>0</v>
      </c>
      <c r="B268">
        <v>1</v>
      </c>
      <c r="C268">
        <v>-2</v>
      </c>
      <c r="D268">
        <v>0.98</v>
      </c>
      <c r="E268">
        <f t="shared" si="34"/>
        <v>1</v>
      </c>
      <c r="F268">
        <f t="shared" si="35"/>
        <v>0.99956685022047331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6"/>
        <v>20</v>
      </c>
      <c r="L268">
        <f t="shared" si="37"/>
        <v>19.980062659540323</v>
      </c>
      <c r="M268">
        <f t="shared" si="38"/>
        <v>-4.6197611527856388</v>
      </c>
      <c r="N268">
        <f t="shared" si="33"/>
        <v>337.66233996308955</v>
      </c>
      <c r="O268">
        <f t="shared" si="39"/>
        <v>0</v>
      </c>
      <c r="P268" t="str">
        <f t="shared" si="40"/>
        <v>TN</v>
      </c>
    </row>
    <row r="269" spans="1:16" x14ac:dyDescent="0.3">
      <c r="A269">
        <v>0</v>
      </c>
      <c r="B269">
        <v>1</v>
      </c>
      <c r="C269">
        <v>-2</v>
      </c>
      <c r="D269">
        <v>0.98</v>
      </c>
      <c r="E269">
        <f t="shared" si="34"/>
        <v>1</v>
      </c>
      <c r="F269">
        <f t="shared" si="35"/>
        <v>0.99956685022047331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6"/>
        <v>60</v>
      </c>
      <c r="L269">
        <f t="shared" si="37"/>
        <v>99.830694293854265</v>
      </c>
      <c r="M269">
        <f t="shared" si="38"/>
        <v>-38.423895727927146</v>
      </c>
      <c r="N269">
        <f t="shared" si="33"/>
        <v>238.0399607426869</v>
      </c>
      <c r="O269">
        <f t="shared" si="39"/>
        <v>0</v>
      </c>
      <c r="P269" t="str">
        <f t="shared" si="40"/>
        <v>TN</v>
      </c>
    </row>
    <row r="270" spans="1:16" x14ac:dyDescent="0.3">
      <c r="A270">
        <v>1</v>
      </c>
      <c r="B270">
        <v>1</v>
      </c>
      <c r="C270">
        <v>-2</v>
      </c>
      <c r="D270">
        <v>0.8</v>
      </c>
      <c r="E270">
        <f t="shared" si="34"/>
        <v>1</v>
      </c>
      <c r="F270">
        <f t="shared" si="35"/>
        <v>0.99566850220473346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6"/>
        <v>180</v>
      </c>
      <c r="L270">
        <f t="shared" si="37"/>
        <v>176.52560474420179</v>
      </c>
      <c r="M270">
        <f t="shared" si="38"/>
        <v>-39.548811326340925</v>
      </c>
      <c r="N270">
        <f t="shared" si="33"/>
        <v>274.01701478702631</v>
      </c>
      <c r="O270">
        <f t="shared" si="39"/>
        <v>0</v>
      </c>
      <c r="P270" t="str">
        <f t="shared" si="40"/>
        <v>FP</v>
      </c>
    </row>
    <row r="271" spans="1:16" x14ac:dyDescent="0.3">
      <c r="A271">
        <v>1</v>
      </c>
      <c r="B271">
        <v>1</v>
      </c>
      <c r="C271">
        <v>-2</v>
      </c>
      <c r="D271">
        <v>0.78</v>
      </c>
      <c r="E271">
        <f t="shared" si="34"/>
        <v>1</v>
      </c>
      <c r="F271">
        <f t="shared" si="35"/>
        <v>0.99523535242520678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6"/>
        <v>30</v>
      </c>
      <c r="L271">
        <f t="shared" si="37"/>
        <v>19.78177911061923</v>
      </c>
      <c r="M271">
        <f t="shared" si="38"/>
        <v>-0.65566759865279955</v>
      </c>
      <c r="N271">
        <f t="shared" si="33"/>
        <v>499.06150034182275</v>
      </c>
      <c r="O271">
        <f t="shared" si="39"/>
        <v>0</v>
      </c>
      <c r="P271" t="str">
        <f t="shared" si="40"/>
        <v>FP</v>
      </c>
    </row>
    <row r="272" spans="1:16" x14ac:dyDescent="0.3">
      <c r="A272">
        <v>0</v>
      </c>
      <c r="B272">
        <v>1</v>
      </c>
      <c r="C272">
        <v>-2</v>
      </c>
      <c r="D272">
        <v>0.78</v>
      </c>
      <c r="E272">
        <f t="shared" si="34"/>
        <v>1</v>
      </c>
      <c r="F272">
        <f t="shared" si="35"/>
        <v>0.99523535242520678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6"/>
        <v>180</v>
      </c>
      <c r="L272">
        <f t="shared" si="37"/>
        <v>176.18187526563491</v>
      </c>
      <c r="M272">
        <f t="shared" si="38"/>
        <v>24.457453669461486</v>
      </c>
      <c r="N272">
        <f t="shared" si="33"/>
        <v>2251.7687684314706</v>
      </c>
      <c r="O272">
        <f t="shared" si="39"/>
        <v>1</v>
      </c>
      <c r="P272" t="str">
        <f t="shared" si="40"/>
        <v>FN</v>
      </c>
    </row>
    <row r="273" spans="1:16" x14ac:dyDescent="0.3">
      <c r="A273">
        <v>0</v>
      </c>
      <c r="B273">
        <v>1</v>
      </c>
      <c r="C273">
        <v>-2</v>
      </c>
      <c r="D273">
        <v>0.78</v>
      </c>
      <c r="E273">
        <f t="shared" si="34"/>
        <v>1</v>
      </c>
      <c r="F273">
        <f t="shared" si="35"/>
        <v>0.99523535242520678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6"/>
        <v>30</v>
      </c>
      <c r="L273">
        <f t="shared" si="37"/>
        <v>19.78177911061923</v>
      </c>
      <c r="M273">
        <f t="shared" si="38"/>
        <v>-0.65566759865279955</v>
      </c>
      <c r="N273">
        <f t="shared" si="33"/>
        <v>499.06150034182275</v>
      </c>
      <c r="O273">
        <f t="shared" si="39"/>
        <v>0</v>
      </c>
      <c r="P273" t="str">
        <f t="shared" si="40"/>
        <v>TN</v>
      </c>
    </row>
    <row r="274" spans="1:16" x14ac:dyDescent="0.3">
      <c r="A274">
        <v>0</v>
      </c>
      <c r="B274">
        <v>1</v>
      </c>
      <c r="C274">
        <v>-2</v>
      </c>
      <c r="D274">
        <v>0.78</v>
      </c>
      <c r="E274">
        <f t="shared" si="34"/>
        <v>1</v>
      </c>
      <c r="F274">
        <f t="shared" si="35"/>
        <v>0.99523535242520678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6"/>
        <v>80</v>
      </c>
      <c r="L274">
        <f t="shared" si="37"/>
        <v>176.18187526563491</v>
      </c>
      <c r="M274">
        <f t="shared" si="38"/>
        <v>-20.309718336649745</v>
      </c>
      <c r="N274">
        <f t="shared" si="33"/>
        <v>7.2126283167828857</v>
      </c>
      <c r="O274">
        <f t="shared" si="39"/>
        <v>0</v>
      </c>
      <c r="P274" t="str">
        <f t="shared" si="40"/>
        <v>TN</v>
      </c>
    </row>
    <row r="275" spans="1:16" x14ac:dyDescent="0.3">
      <c r="A275">
        <v>0</v>
      </c>
      <c r="B275">
        <v>1</v>
      </c>
      <c r="C275">
        <v>-2</v>
      </c>
      <c r="D275">
        <v>0.78</v>
      </c>
      <c r="E275">
        <f t="shared" si="34"/>
        <v>1</v>
      </c>
      <c r="F275">
        <f t="shared" si="35"/>
        <v>0.99523535242520678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6"/>
        <v>90</v>
      </c>
      <c r="L275">
        <f t="shared" si="37"/>
        <v>176.18187526563491</v>
      </c>
      <c r="M275">
        <f t="shared" si="38"/>
        <v>-14.225284893910619</v>
      </c>
      <c r="N275">
        <f t="shared" si="33"/>
        <v>76.914077512489399</v>
      </c>
      <c r="O275">
        <f t="shared" si="39"/>
        <v>0</v>
      </c>
      <c r="P275" t="str">
        <f t="shared" si="40"/>
        <v>TN</v>
      </c>
    </row>
    <row r="276" spans="1:16" x14ac:dyDescent="0.3">
      <c r="A276">
        <v>0</v>
      </c>
      <c r="B276">
        <v>1</v>
      </c>
      <c r="C276">
        <v>-2</v>
      </c>
      <c r="D276">
        <v>0.78</v>
      </c>
      <c r="E276">
        <f t="shared" si="34"/>
        <v>1</v>
      </c>
      <c r="F276">
        <f t="shared" si="35"/>
        <v>0.99523535242520678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6"/>
        <v>20</v>
      </c>
      <c r="L276">
        <f t="shared" si="37"/>
        <v>19.78177911061923</v>
      </c>
      <c r="M276">
        <f t="shared" si="38"/>
        <v>-4.4976579520844489</v>
      </c>
      <c r="N276">
        <f t="shared" si="33"/>
        <v>342.16468607565616</v>
      </c>
      <c r="O276">
        <f t="shared" si="39"/>
        <v>0</v>
      </c>
      <c r="P276" t="str">
        <f t="shared" si="40"/>
        <v>TN</v>
      </c>
    </row>
    <row r="277" spans="1:16" x14ac:dyDescent="0.3">
      <c r="A277">
        <v>1</v>
      </c>
      <c r="B277">
        <v>1</v>
      </c>
      <c r="C277">
        <v>-2</v>
      </c>
      <c r="D277">
        <v>0.8</v>
      </c>
      <c r="E277">
        <f t="shared" si="34"/>
        <v>1</v>
      </c>
      <c r="F277">
        <f t="shared" si="35"/>
        <v>0.99566850220473346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6"/>
        <v>10</v>
      </c>
      <c r="L277">
        <f t="shared" si="37"/>
        <v>0</v>
      </c>
      <c r="M277">
        <f t="shared" si="38"/>
        <v>4.2913429896650213</v>
      </c>
      <c r="N277">
        <f t="shared" si="33"/>
        <v>744.56372491256298</v>
      </c>
      <c r="O277">
        <f t="shared" si="39"/>
        <v>1</v>
      </c>
      <c r="P277" t="str">
        <f t="shared" si="40"/>
        <v>TP</v>
      </c>
    </row>
    <row r="278" spans="1:16" x14ac:dyDescent="0.3">
      <c r="A278">
        <v>0</v>
      </c>
      <c r="B278">
        <v>1</v>
      </c>
      <c r="C278">
        <v>-2</v>
      </c>
      <c r="D278">
        <v>0.8</v>
      </c>
      <c r="E278">
        <f t="shared" si="34"/>
        <v>1</v>
      </c>
      <c r="F278">
        <f t="shared" si="35"/>
        <v>0.99566850220473346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6"/>
        <v>80</v>
      </c>
      <c r="L278">
        <f t="shared" si="37"/>
        <v>176.52560474420179</v>
      </c>
      <c r="M278">
        <f t="shared" si="38"/>
        <v>-77.968714860657428</v>
      </c>
      <c r="N278">
        <f t="shared" si="33"/>
        <v>3022.0706212810974</v>
      </c>
      <c r="O278">
        <f t="shared" si="39"/>
        <v>0</v>
      </c>
      <c r="P278" t="str">
        <f t="shared" si="40"/>
        <v>TN</v>
      </c>
    </row>
    <row r="279" spans="1:16" x14ac:dyDescent="0.3">
      <c r="A279">
        <v>1</v>
      </c>
      <c r="B279">
        <v>1</v>
      </c>
      <c r="C279">
        <v>-2</v>
      </c>
      <c r="D279">
        <v>0.62</v>
      </c>
      <c r="E279">
        <f t="shared" si="34"/>
        <v>1</v>
      </c>
      <c r="F279">
        <f t="shared" si="35"/>
        <v>0.9917701541889935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6"/>
        <v>180</v>
      </c>
      <c r="L279">
        <f t="shared" si="37"/>
        <v>173.45602536023702</v>
      </c>
      <c r="M279">
        <f t="shared" si="38"/>
        <v>25.647816415696795</v>
      </c>
      <c r="N279">
        <f t="shared" si="33"/>
        <v>2366.1578361090469</v>
      </c>
      <c r="O279">
        <f t="shared" si="39"/>
        <v>1</v>
      </c>
      <c r="P279" t="str">
        <f t="shared" si="40"/>
        <v>TP</v>
      </c>
    </row>
    <row r="280" spans="1:16" x14ac:dyDescent="0.3">
      <c r="A280">
        <v>0</v>
      </c>
      <c r="B280">
        <v>1</v>
      </c>
      <c r="C280">
        <v>-2</v>
      </c>
      <c r="D280">
        <v>0.62</v>
      </c>
      <c r="E280">
        <f t="shared" si="34"/>
        <v>1</v>
      </c>
      <c r="F280">
        <f t="shared" si="35"/>
        <v>0.9917701541889935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6"/>
        <v>0</v>
      </c>
      <c r="L280">
        <f t="shared" si="37"/>
        <v>19.624570013178431</v>
      </c>
      <c r="M280">
        <f t="shared" si="38"/>
        <v>-12.084829145090875</v>
      </c>
      <c r="N280">
        <f t="shared" si="33"/>
        <v>119.03950954869411</v>
      </c>
      <c r="O280">
        <f t="shared" si="39"/>
        <v>0</v>
      </c>
      <c r="P280" t="str">
        <f t="shared" si="40"/>
        <v>TN</v>
      </c>
    </row>
    <row r="281" spans="1:16" x14ac:dyDescent="0.3">
      <c r="A281">
        <v>1</v>
      </c>
      <c r="B281">
        <v>1</v>
      </c>
      <c r="C281">
        <v>-2</v>
      </c>
      <c r="D281">
        <v>0.52</v>
      </c>
      <c r="E281">
        <f t="shared" si="34"/>
        <v>1</v>
      </c>
      <c r="F281">
        <f t="shared" si="35"/>
        <v>0.98960440529136018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6"/>
        <v>70</v>
      </c>
      <c r="L281">
        <f t="shared" si="37"/>
        <v>96.014803272255648</v>
      </c>
      <c r="M281">
        <f t="shared" si="38"/>
        <v>4.9957988296912177</v>
      </c>
      <c r="N281">
        <f t="shared" si="33"/>
        <v>783.50452626160222</v>
      </c>
      <c r="O281">
        <f t="shared" si="39"/>
        <v>1</v>
      </c>
      <c r="P281" t="str">
        <f t="shared" si="40"/>
        <v>TP</v>
      </c>
    </row>
    <row r="282" spans="1:16" x14ac:dyDescent="0.3">
      <c r="A282">
        <v>0</v>
      </c>
      <c r="B282">
        <v>1</v>
      </c>
      <c r="C282">
        <v>-2</v>
      </c>
      <c r="D282">
        <v>0.52</v>
      </c>
      <c r="E282">
        <f t="shared" si="34"/>
        <v>1</v>
      </c>
      <c r="F282">
        <f t="shared" si="35"/>
        <v>0.98960440529136018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6"/>
        <v>60</v>
      </c>
      <c r="L282">
        <f t="shared" si="37"/>
        <v>96.014803272255648</v>
      </c>
      <c r="M282">
        <f t="shared" si="38"/>
        <v>-36.074066355801364</v>
      </c>
      <c r="N282">
        <f t="shared" si="33"/>
        <v>171.05276850394611</v>
      </c>
      <c r="O282">
        <f t="shared" si="39"/>
        <v>0</v>
      </c>
      <c r="P282" t="str">
        <f t="shared" si="40"/>
        <v>TN</v>
      </c>
    </row>
    <row r="283" spans="1:16" x14ac:dyDescent="0.3">
      <c r="A283">
        <v>0</v>
      </c>
      <c r="B283">
        <v>1</v>
      </c>
      <c r="C283">
        <v>-2</v>
      </c>
      <c r="D283">
        <v>0.52</v>
      </c>
      <c r="E283">
        <f t="shared" si="34"/>
        <v>1</v>
      </c>
      <c r="F283">
        <f t="shared" si="35"/>
        <v>0.98960440529136018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6"/>
        <v>100</v>
      </c>
      <c r="L283">
        <f t="shared" si="37"/>
        <v>171.77382718859894</v>
      </c>
      <c r="M283">
        <f t="shared" si="38"/>
        <v>-67.3585849512192</v>
      </c>
      <c r="N283">
        <f t="shared" si="33"/>
        <v>1968.0964355209269</v>
      </c>
      <c r="O283">
        <f t="shared" si="39"/>
        <v>0</v>
      </c>
      <c r="P283" t="str">
        <f t="shared" si="40"/>
        <v>TN</v>
      </c>
    </row>
    <row r="284" spans="1:16" x14ac:dyDescent="0.3">
      <c r="A284">
        <v>0</v>
      </c>
      <c r="B284">
        <v>1</v>
      </c>
      <c r="C284">
        <v>-2</v>
      </c>
      <c r="D284">
        <v>0.52</v>
      </c>
      <c r="E284">
        <f t="shared" si="34"/>
        <v>1</v>
      </c>
      <c r="F284">
        <f t="shared" si="35"/>
        <v>0.98960440529136018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6"/>
        <v>40</v>
      </c>
      <c r="L284">
        <f t="shared" si="37"/>
        <v>96.014803272255648</v>
      </c>
      <c r="M284">
        <f t="shared" si="38"/>
        <v>-43.758047062664659</v>
      </c>
      <c r="N284">
        <f t="shared" si="33"/>
        <v>431.08950515917786</v>
      </c>
      <c r="O284">
        <f t="shared" si="39"/>
        <v>0</v>
      </c>
      <c r="P284" t="str">
        <f t="shared" si="40"/>
        <v>TN</v>
      </c>
    </row>
    <row r="285" spans="1:16" x14ac:dyDescent="0.3">
      <c r="A285">
        <v>0</v>
      </c>
      <c r="B285">
        <v>1</v>
      </c>
      <c r="C285">
        <v>-2</v>
      </c>
      <c r="D285">
        <v>0.52</v>
      </c>
      <c r="E285">
        <f t="shared" si="34"/>
        <v>1</v>
      </c>
      <c r="F285">
        <f t="shared" si="35"/>
        <v>0.98960440529136018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6"/>
        <v>100</v>
      </c>
      <c r="L285">
        <f t="shared" si="37"/>
        <v>171.77382718859894</v>
      </c>
      <c r="M285">
        <f t="shared" si="38"/>
        <v>-67.3585849512192</v>
      </c>
      <c r="N285">
        <f t="shared" si="33"/>
        <v>1968.0964355209269</v>
      </c>
      <c r="O285">
        <f t="shared" si="39"/>
        <v>0</v>
      </c>
      <c r="P285" t="str">
        <f t="shared" si="40"/>
        <v>TN</v>
      </c>
    </row>
    <row r="286" spans="1:16" x14ac:dyDescent="0.3">
      <c r="A286">
        <v>0</v>
      </c>
      <c r="B286">
        <v>1</v>
      </c>
      <c r="C286">
        <v>-2</v>
      </c>
      <c r="D286">
        <v>0.52</v>
      </c>
      <c r="E286">
        <f t="shared" si="34"/>
        <v>1</v>
      </c>
      <c r="F286">
        <f t="shared" si="35"/>
        <v>0.98960440529136018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6"/>
        <v>100</v>
      </c>
      <c r="L286">
        <f t="shared" si="37"/>
        <v>171.77382718859894</v>
      </c>
      <c r="M286">
        <f t="shared" si="38"/>
        <v>-6.4148508878474786</v>
      </c>
      <c r="N286">
        <f t="shared" si="33"/>
        <v>274.91301801332855</v>
      </c>
      <c r="O286">
        <f t="shared" si="39"/>
        <v>0</v>
      </c>
      <c r="P286" t="str">
        <f t="shared" si="40"/>
        <v>TN</v>
      </c>
    </row>
    <row r="287" spans="1:16" x14ac:dyDescent="0.3">
      <c r="A287">
        <v>0</v>
      </c>
      <c r="B287">
        <v>1</v>
      </c>
      <c r="C287">
        <v>-2</v>
      </c>
      <c r="D287">
        <v>0.52</v>
      </c>
      <c r="E287">
        <f t="shared" si="34"/>
        <v>1</v>
      </c>
      <c r="F287">
        <f t="shared" si="35"/>
        <v>0.98960440529136018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6"/>
        <v>60</v>
      </c>
      <c r="L287">
        <f t="shared" si="37"/>
        <v>96.014803272255648</v>
      </c>
      <c r="M287">
        <f t="shared" si="38"/>
        <v>-36.074066355801364</v>
      </c>
      <c r="N287">
        <f t="shared" si="33"/>
        <v>171.05276850394611</v>
      </c>
      <c r="O287">
        <f t="shared" si="39"/>
        <v>0</v>
      </c>
      <c r="P287" t="str">
        <f t="shared" si="40"/>
        <v>TN</v>
      </c>
    </row>
    <row r="288" spans="1:16" x14ac:dyDescent="0.3">
      <c r="A288">
        <v>0</v>
      </c>
      <c r="B288">
        <v>1</v>
      </c>
      <c r="C288">
        <v>-2</v>
      </c>
      <c r="D288">
        <v>0.52</v>
      </c>
      <c r="E288">
        <f t="shared" si="34"/>
        <v>1</v>
      </c>
      <c r="F288">
        <f t="shared" si="35"/>
        <v>0.98960440529136018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6"/>
        <v>50</v>
      </c>
      <c r="L288">
        <f t="shared" si="37"/>
        <v>96.014803272255648</v>
      </c>
      <c r="M288">
        <f t="shared" si="38"/>
        <v>-39.916056709233011</v>
      </c>
      <c r="N288">
        <f t="shared" si="33"/>
        <v>286.31024695570017</v>
      </c>
      <c r="O288">
        <f t="shared" si="39"/>
        <v>0</v>
      </c>
      <c r="P288" t="str">
        <f t="shared" si="40"/>
        <v>TN</v>
      </c>
    </row>
    <row r="289" spans="1:16" x14ac:dyDescent="0.3">
      <c r="A289">
        <v>0</v>
      </c>
      <c r="B289">
        <v>1</v>
      </c>
      <c r="C289">
        <v>-2</v>
      </c>
      <c r="D289">
        <v>0.52</v>
      </c>
      <c r="E289">
        <f t="shared" si="34"/>
        <v>1</v>
      </c>
      <c r="F289">
        <f t="shared" si="35"/>
        <v>0.98960440529136018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6"/>
        <v>100</v>
      </c>
      <c r="L289">
        <f t="shared" si="37"/>
        <v>171.77382718859894</v>
      </c>
      <c r="M289">
        <f t="shared" si="38"/>
        <v>-6.4148508878474786</v>
      </c>
      <c r="N289">
        <f t="shared" si="33"/>
        <v>274.91301801332855</v>
      </c>
      <c r="O289">
        <f t="shared" si="39"/>
        <v>0</v>
      </c>
      <c r="P289" t="str">
        <f t="shared" si="40"/>
        <v>TN</v>
      </c>
    </row>
    <row r="290" spans="1:16" x14ac:dyDescent="0.3">
      <c r="A290">
        <v>0</v>
      </c>
      <c r="B290">
        <v>1</v>
      </c>
      <c r="C290">
        <v>-2</v>
      </c>
      <c r="D290">
        <v>0.52</v>
      </c>
      <c r="E290">
        <f t="shared" si="34"/>
        <v>1</v>
      </c>
      <c r="F290">
        <f t="shared" si="35"/>
        <v>0.98960440529136018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6"/>
        <v>90</v>
      </c>
      <c r="L290">
        <f t="shared" si="37"/>
        <v>171.77382718859894</v>
      </c>
      <c r="M290">
        <f t="shared" si="38"/>
        <v>-71.200575304650854</v>
      </c>
      <c r="N290">
        <f t="shared" si="33"/>
        <v>2323.7435512833786</v>
      </c>
      <c r="O290">
        <f t="shared" si="39"/>
        <v>0</v>
      </c>
      <c r="P290" t="str">
        <f t="shared" si="40"/>
        <v>TN</v>
      </c>
    </row>
    <row r="291" spans="1:16" x14ac:dyDescent="0.3">
      <c r="A291">
        <v>0</v>
      </c>
      <c r="B291">
        <v>1</v>
      </c>
      <c r="C291">
        <v>-2</v>
      </c>
      <c r="D291">
        <v>0.52</v>
      </c>
      <c r="E291">
        <f t="shared" si="34"/>
        <v>1</v>
      </c>
      <c r="F291">
        <f t="shared" si="35"/>
        <v>0.98960440529136018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6"/>
        <v>10</v>
      </c>
      <c r="L291">
        <f t="shared" si="37"/>
        <v>19.526949403396326</v>
      </c>
      <c r="M291">
        <f t="shared" si="38"/>
        <v>-1.5614735621872651</v>
      </c>
      <c r="N291">
        <f t="shared" si="33"/>
        <v>459.41114602870886</v>
      </c>
      <c r="O291">
        <f t="shared" si="39"/>
        <v>0</v>
      </c>
      <c r="P291" t="str">
        <f t="shared" si="40"/>
        <v>TN</v>
      </c>
    </row>
    <row r="292" spans="1:16" x14ac:dyDescent="0.3">
      <c r="A292">
        <v>0</v>
      </c>
      <c r="B292">
        <v>1</v>
      </c>
      <c r="C292">
        <v>-2</v>
      </c>
      <c r="D292">
        <v>0.52</v>
      </c>
      <c r="E292">
        <f t="shared" si="34"/>
        <v>1</v>
      </c>
      <c r="F292">
        <f t="shared" si="35"/>
        <v>0.98960440529136018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6"/>
        <v>30</v>
      </c>
      <c r="L292">
        <f t="shared" si="37"/>
        <v>19.526949403396326</v>
      </c>
      <c r="M292">
        <f t="shared" si="38"/>
        <v>-0.4987432191217156</v>
      </c>
      <c r="N292">
        <f t="shared" si="33"/>
        <v>506.09740783827652</v>
      </c>
      <c r="O292">
        <f t="shared" si="39"/>
        <v>0</v>
      </c>
      <c r="P292" t="str">
        <f t="shared" si="40"/>
        <v>TN</v>
      </c>
    </row>
    <row r="293" spans="1:16" x14ac:dyDescent="0.3">
      <c r="A293">
        <v>0</v>
      </c>
      <c r="B293">
        <v>1</v>
      </c>
      <c r="C293">
        <v>-2</v>
      </c>
      <c r="D293">
        <v>0.52</v>
      </c>
      <c r="E293">
        <f t="shared" si="34"/>
        <v>1</v>
      </c>
      <c r="F293">
        <f t="shared" si="35"/>
        <v>0.98960440529136018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6"/>
        <v>40</v>
      </c>
      <c r="L293">
        <f t="shared" si="37"/>
        <v>96.014803272255648</v>
      </c>
      <c r="M293">
        <f t="shared" si="38"/>
        <v>-13.25750149852615</v>
      </c>
      <c r="N293">
        <f t="shared" si="33"/>
        <v>94.825732907786431</v>
      </c>
      <c r="O293">
        <f t="shared" si="39"/>
        <v>0</v>
      </c>
      <c r="P293" t="str">
        <f t="shared" si="40"/>
        <v>TN</v>
      </c>
    </row>
    <row r="294" spans="1:16" x14ac:dyDescent="0.3">
      <c r="A294">
        <v>1</v>
      </c>
      <c r="B294">
        <v>1</v>
      </c>
      <c r="C294">
        <v>-2</v>
      </c>
      <c r="D294">
        <v>0.88</v>
      </c>
      <c r="E294">
        <f t="shared" si="34"/>
        <v>1</v>
      </c>
      <c r="F294">
        <f t="shared" si="35"/>
        <v>0.9974011013228401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6"/>
        <v>180</v>
      </c>
      <c r="L294">
        <f t="shared" si="37"/>
        <v>177.90724189044798</v>
      </c>
      <c r="M294">
        <f t="shared" si="38"/>
        <v>-40.399624813805048</v>
      </c>
      <c r="N294">
        <f t="shared" si="33"/>
        <v>302.90871125023392</v>
      </c>
      <c r="O294">
        <f t="shared" si="39"/>
        <v>0</v>
      </c>
      <c r="P294" t="str">
        <f t="shared" si="40"/>
        <v>FP</v>
      </c>
    </row>
    <row r="295" spans="1:16" x14ac:dyDescent="0.3">
      <c r="A295">
        <v>0</v>
      </c>
      <c r="B295">
        <v>1</v>
      </c>
      <c r="C295">
        <v>-2</v>
      </c>
      <c r="D295">
        <v>0.88</v>
      </c>
      <c r="E295">
        <f t="shared" si="34"/>
        <v>1</v>
      </c>
      <c r="F295">
        <f t="shared" si="35"/>
        <v>0.9974011013228401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6"/>
        <v>0</v>
      </c>
      <c r="L295">
        <f t="shared" si="37"/>
        <v>19.880673684444361</v>
      </c>
      <c r="M295">
        <f t="shared" si="38"/>
        <v>-12.242538032908591</v>
      </c>
      <c r="N295">
        <f t="shared" si="33"/>
        <v>115.62300878367475</v>
      </c>
      <c r="O295">
        <f t="shared" si="39"/>
        <v>0</v>
      </c>
      <c r="P295" t="str">
        <f t="shared" si="40"/>
        <v>TN</v>
      </c>
    </row>
    <row r="296" spans="1:16" x14ac:dyDescent="0.3">
      <c r="A296">
        <v>0</v>
      </c>
      <c r="B296">
        <v>1</v>
      </c>
      <c r="C296">
        <v>-2</v>
      </c>
      <c r="D296">
        <v>0.88</v>
      </c>
      <c r="E296">
        <f t="shared" si="34"/>
        <v>1</v>
      </c>
      <c r="F296">
        <f t="shared" si="35"/>
        <v>0.9974011013228401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6"/>
        <v>80</v>
      </c>
      <c r="L296">
        <f t="shared" si="37"/>
        <v>177.90724189044798</v>
      </c>
      <c r="M296">
        <f t="shared" si="38"/>
        <v>-78.819528348121537</v>
      </c>
      <c r="N296">
        <f t="shared" si="33"/>
        <v>3116.3386619724374</v>
      </c>
      <c r="O296">
        <f t="shared" si="39"/>
        <v>0</v>
      </c>
      <c r="P296" t="str">
        <f t="shared" si="40"/>
        <v>TN</v>
      </c>
    </row>
    <row r="297" spans="1:16" x14ac:dyDescent="0.3">
      <c r="A297">
        <v>0</v>
      </c>
      <c r="B297">
        <v>1</v>
      </c>
      <c r="C297">
        <v>-2</v>
      </c>
      <c r="D297">
        <v>0.88</v>
      </c>
      <c r="E297">
        <f t="shared" si="34"/>
        <v>1</v>
      </c>
      <c r="F297">
        <f t="shared" si="35"/>
        <v>0.9974011013228401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6"/>
        <v>40</v>
      </c>
      <c r="L297">
        <f t="shared" si="37"/>
        <v>98.988455732661521</v>
      </c>
      <c r="M297">
        <f t="shared" si="38"/>
        <v>-14.421854911214322</v>
      </c>
      <c r="N297">
        <f t="shared" si="33"/>
        <v>73.504852788123713</v>
      </c>
      <c r="O297">
        <f t="shared" si="39"/>
        <v>0</v>
      </c>
      <c r="P297" t="str">
        <f t="shared" si="40"/>
        <v>TN</v>
      </c>
    </row>
    <row r="298" spans="1:16" x14ac:dyDescent="0.3">
      <c r="A298">
        <v>0</v>
      </c>
      <c r="B298">
        <v>1</v>
      </c>
      <c r="C298">
        <v>-2</v>
      </c>
      <c r="D298">
        <v>0.88</v>
      </c>
      <c r="E298">
        <f t="shared" si="34"/>
        <v>1</v>
      </c>
      <c r="F298">
        <f t="shared" si="35"/>
        <v>0.9974011013228401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6"/>
        <v>90</v>
      </c>
      <c r="L298">
        <f t="shared" si="37"/>
        <v>177.90724189044798</v>
      </c>
      <c r="M298">
        <f t="shared" si="38"/>
        <v>-14.900863679423829</v>
      </c>
      <c r="N298">
        <f t="shared" si="33"/>
        <v>65.520741603134638</v>
      </c>
      <c r="O298">
        <f t="shared" si="39"/>
        <v>0</v>
      </c>
      <c r="P298" t="str">
        <f t="shared" si="40"/>
        <v>TN</v>
      </c>
    </row>
    <row r="299" spans="1:16" x14ac:dyDescent="0.3">
      <c r="A299">
        <v>1</v>
      </c>
      <c r="B299">
        <v>1</v>
      </c>
      <c r="C299">
        <v>-2</v>
      </c>
      <c r="D299">
        <v>1.02</v>
      </c>
      <c r="E299">
        <f t="shared" si="34"/>
        <v>1.0004331497795267</v>
      </c>
      <c r="F299">
        <f t="shared" si="35"/>
        <v>1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6"/>
        <v>70</v>
      </c>
      <c r="L299">
        <f t="shared" si="37"/>
        <v>100</v>
      </c>
      <c r="M299">
        <f t="shared" si="38"/>
        <v>3.4353685265650924</v>
      </c>
      <c r="N299">
        <f t="shared" si="33"/>
        <v>698.58298896134465</v>
      </c>
      <c r="O299">
        <f t="shared" si="39"/>
        <v>1</v>
      </c>
      <c r="P299" t="str">
        <f t="shared" si="40"/>
        <v>TP</v>
      </c>
    </row>
    <row r="300" spans="1:16" x14ac:dyDescent="0.3">
      <c r="A300">
        <v>0</v>
      </c>
      <c r="B300">
        <v>1</v>
      </c>
      <c r="C300">
        <v>-2</v>
      </c>
      <c r="D300">
        <v>1.02</v>
      </c>
      <c r="E300">
        <f t="shared" si="34"/>
        <v>1.0004331497795267</v>
      </c>
      <c r="F300">
        <f t="shared" si="35"/>
        <v>1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6"/>
        <v>40</v>
      </c>
      <c r="L300">
        <f t="shared" si="37"/>
        <v>100</v>
      </c>
      <c r="M300">
        <f t="shared" si="38"/>
        <v>-46.212135051956892</v>
      </c>
      <c r="N300">
        <f t="shared" si="33"/>
        <v>539.01901404488285</v>
      </c>
      <c r="O300">
        <f t="shared" si="39"/>
        <v>0</v>
      </c>
      <c r="P300" t="str">
        <f t="shared" si="40"/>
        <v>TN</v>
      </c>
    </row>
    <row r="301" spans="1:16" x14ac:dyDescent="0.3">
      <c r="A301">
        <v>1</v>
      </c>
      <c r="B301">
        <v>1</v>
      </c>
      <c r="C301">
        <v>-2</v>
      </c>
      <c r="D301">
        <v>1</v>
      </c>
      <c r="E301">
        <f t="shared" si="34"/>
        <v>1</v>
      </c>
      <c r="F301">
        <f t="shared" si="35"/>
        <v>1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6"/>
        <v>10</v>
      </c>
      <c r="L301">
        <f t="shared" si="37"/>
        <v>20</v>
      </c>
      <c r="M301">
        <f t="shared" si="38"/>
        <v>-1.74669967178263</v>
      </c>
      <c r="N301">
        <f t="shared" si="33"/>
        <v>451.50522689736584</v>
      </c>
      <c r="O301">
        <f t="shared" si="39"/>
        <v>0</v>
      </c>
      <c r="P301" t="str">
        <f t="shared" si="40"/>
        <v>FP</v>
      </c>
    </row>
    <row r="302" spans="1:16" x14ac:dyDescent="0.3">
      <c r="A302">
        <v>0</v>
      </c>
      <c r="B302">
        <v>1.1960207441678836</v>
      </c>
      <c r="C302">
        <v>-2</v>
      </c>
      <c r="D302">
        <v>1</v>
      </c>
      <c r="E302">
        <f t="shared" si="34"/>
        <v>1</v>
      </c>
      <c r="F302">
        <f t="shared" si="35"/>
        <v>1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6"/>
        <v>35.979809832580635</v>
      </c>
      <c r="L302">
        <f t="shared" si="37"/>
        <v>31.408756296736705</v>
      </c>
      <c r="M302">
        <f t="shared" si="38"/>
        <v>-5.5181341966939002</v>
      </c>
      <c r="N302">
        <f t="shared" si="33"/>
        <v>305.45314307520499</v>
      </c>
      <c r="O302">
        <f t="shared" si="39"/>
        <v>0</v>
      </c>
      <c r="P302" t="str">
        <f t="shared" si="40"/>
        <v>TN</v>
      </c>
    </row>
    <row r="303" spans="1:16" x14ac:dyDescent="0.3">
      <c r="A303">
        <v>1</v>
      </c>
      <c r="B303">
        <v>1.1960207441678836</v>
      </c>
      <c r="C303">
        <v>-2</v>
      </c>
      <c r="D303">
        <v>0.5</v>
      </c>
      <c r="E303">
        <f t="shared" si="34"/>
        <v>1</v>
      </c>
      <c r="F303">
        <f t="shared" si="35"/>
        <v>0.9891712555118336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6"/>
        <v>82.432217522931154</v>
      </c>
      <c r="L303">
        <f t="shared" si="37"/>
        <v>204.65827971833616</v>
      </c>
      <c r="M303">
        <f t="shared" si="38"/>
        <v>-29.979977467599078</v>
      </c>
      <c r="N303">
        <f t="shared" si="33"/>
        <v>48.784992550565057</v>
      </c>
      <c r="O303">
        <f t="shared" si="39"/>
        <v>0</v>
      </c>
      <c r="P303" t="str">
        <f t="shared" si="40"/>
        <v>FP</v>
      </c>
    </row>
    <row r="304" spans="1:16" x14ac:dyDescent="0.3">
      <c r="A304">
        <v>1</v>
      </c>
      <c r="B304">
        <v>1.1960207441678836</v>
      </c>
      <c r="C304">
        <v>-2</v>
      </c>
      <c r="D304">
        <v>0.6</v>
      </c>
      <c r="E304">
        <f t="shared" si="34"/>
        <v>1</v>
      </c>
      <c r="F304">
        <f t="shared" si="35"/>
        <v>0.99133700440946682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6"/>
        <v>15.704378148368352</v>
      </c>
      <c r="L304">
        <f t="shared" si="37"/>
        <v>30.668293961401982</v>
      </c>
      <c r="M304">
        <f t="shared" si="38"/>
        <v>-2.4531502600157378</v>
      </c>
      <c r="N304">
        <f t="shared" si="33"/>
        <v>421.98205342048834</v>
      </c>
      <c r="O304">
        <f t="shared" si="39"/>
        <v>0</v>
      </c>
      <c r="P304" t="str">
        <f t="shared" si="40"/>
        <v>FP</v>
      </c>
    </row>
    <row r="305" spans="1:16" x14ac:dyDescent="0.3">
      <c r="A305">
        <v>1</v>
      </c>
      <c r="B305">
        <v>1.1960207441678836</v>
      </c>
      <c r="C305">
        <v>-2</v>
      </c>
      <c r="D305">
        <v>0.7</v>
      </c>
      <c r="E305">
        <f t="shared" si="34"/>
        <v>1</v>
      </c>
      <c r="F305">
        <f t="shared" si="35"/>
        <v>0.99350275330710014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6"/>
        <v>15.704378148368352</v>
      </c>
      <c r="L305">
        <f t="shared" si="37"/>
        <v>30.851756713665178</v>
      </c>
      <c r="M305">
        <f t="shared" si="38"/>
        <v>-2.5249863217422188</v>
      </c>
      <c r="N305">
        <f t="shared" si="33"/>
        <v>419.03587209204341</v>
      </c>
      <c r="O305">
        <f t="shared" si="39"/>
        <v>0</v>
      </c>
      <c r="P305" t="str">
        <f t="shared" si="40"/>
        <v>FP</v>
      </c>
    </row>
    <row r="306" spans="1:16" x14ac:dyDescent="0.3">
      <c r="A306">
        <v>0</v>
      </c>
      <c r="B306">
        <v>1.1960207441678836</v>
      </c>
      <c r="C306">
        <v>-2</v>
      </c>
      <c r="D306">
        <v>0.7</v>
      </c>
      <c r="E306">
        <f t="shared" si="34"/>
        <v>1</v>
      </c>
      <c r="F306">
        <f t="shared" si="35"/>
        <v>0.99350275330710014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6"/>
        <v>246.6274930269494</v>
      </c>
      <c r="L306">
        <f t="shared" si="37"/>
        <v>419.91217484222068</v>
      </c>
      <c r="M306">
        <f t="shared" si="38"/>
        <v>-14.360550232680055</v>
      </c>
      <c r="N306">
        <f t="shared" si="33"/>
        <v>74.559802020884547</v>
      </c>
      <c r="O306">
        <f t="shared" si="39"/>
        <v>0</v>
      </c>
      <c r="P306" t="str">
        <f t="shared" si="40"/>
        <v>TN</v>
      </c>
    </row>
    <row r="307" spans="1:16" x14ac:dyDescent="0.3">
      <c r="A307">
        <v>0</v>
      </c>
      <c r="B307">
        <v>1.1960207441678836</v>
      </c>
      <c r="C307">
        <v>-2</v>
      </c>
      <c r="D307">
        <v>0.7</v>
      </c>
      <c r="E307">
        <f t="shared" si="34"/>
        <v>1</v>
      </c>
      <c r="F307">
        <f t="shared" si="35"/>
        <v>0.99350275330710014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6"/>
        <v>246.6274930269494</v>
      </c>
      <c r="L307">
        <f t="shared" si="37"/>
        <v>419.91217484222068</v>
      </c>
      <c r="M307">
        <f t="shared" si="38"/>
        <v>-14.360550232680055</v>
      </c>
      <c r="N307">
        <f t="shared" si="33"/>
        <v>74.559802020884547</v>
      </c>
      <c r="O307">
        <f t="shared" si="39"/>
        <v>0</v>
      </c>
      <c r="P307" t="str">
        <f t="shared" si="40"/>
        <v>TN</v>
      </c>
    </row>
    <row r="308" spans="1:16" x14ac:dyDescent="0.3">
      <c r="A308">
        <v>0</v>
      </c>
      <c r="B308">
        <v>1.1960207441678836</v>
      </c>
      <c r="C308">
        <v>-2</v>
      </c>
      <c r="D308">
        <v>0.7</v>
      </c>
      <c r="E308">
        <f t="shared" si="34"/>
        <v>1</v>
      </c>
      <c r="F308">
        <f t="shared" si="35"/>
        <v>0.99350275330710014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6"/>
        <v>133.87694139177151</v>
      </c>
      <c r="L308">
        <f t="shared" si="37"/>
        <v>208.84829658063032</v>
      </c>
      <c r="M308">
        <f t="shared" si="38"/>
        <v>-77.173590763876859</v>
      </c>
      <c r="N308">
        <f t="shared" si="33"/>
        <v>2935.2815526695931</v>
      </c>
      <c r="O308">
        <f t="shared" si="39"/>
        <v>0</v>
      </c>
      <c r="P308" t="str">
        <f t="shared" si="40"/>
        <v>TN</v>
      </c>
    </row>
    <row r="309" spans="1:16" x14ac:dyDescent="0.3">
      <c r="A309">
        <v>1</v>
      </c>
      <c r="B309">
        <v>1.1960207441678836</v>
      </c>
      <c r="C309">
        <v>-2</v>
      </c>
      <c r="D309">
        <v>0.2</v>
      </c>
      <c r="E309">
        <f t="shared" si="34"/>
        <v>1</v>
      </c>
      <c r="F309">
        <f t="shared" si="35"/>
        <v>0.98267400881893374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6"/>
        <v>160.98133731857229</v>
      </c>
      <c r="L309">
        <f t="shared" si="37"/>
        <v>198.5303426364303</v>
      </c>
      <c r="M309">
        <f t="shared" si="38"/>
        <v>-60.406302003117638</v>
      </c>
      <c r="N309">
        <f t="shared" si="33"/>
        <v>1399.5791781428993</v>
      </c>
      <c r="O309">
        <f t="shared" si="39"/>
        <v>0</v>
      </c>
      <c r="P309" t="str">
        <f t="shared" si="40"/>
        <v>FP</v>
      </c>
    </row>
    <row r="310" spans="1:16" x14ac:dyDescent="0.3">
      <c r="A310">
        <v>0</v>
      </c>
      <c r="B310">
        <v>1.1960207441678836</v>
      </c>
      <c r="C310">
        <v>-2</v>
      </c>
      <c r="D310">
        <v>0.2</v>
      </c>
      <c r="E310">
        <f t="shared" si="34"/>
        <v>1</v>
      </c>
      <c r="F310">
        <f t="shared" si="35"/>
        <v>0.98267400881893374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6"/>
        <v>107.6473564007576</v>
      </c>
      <c r="L310">
        <f t="shared" si="37"/>
        <v>198.5303426364303</v>
      </c>
      <c r="M310">
        <f t="shared" si="38"/>
        <v>-80.897166022752813</v>
      </c>
      <c r="N310">
        <f t="shared" si="33"/>
        <v>3352.6200640410448</v>
      </c>
      <c r="O310">
        <f t="shared" si="39"/>
        <v>0</v>
      </c>
      <c r="P310" t="str">
        <f t="shared" si="40"/>
        <v>TN</v>
      </c>
    </row>
    <row r="311" spans="1:16" x14ac:dyDescent="0.3">
      <c r="A311">
        <v>1</v>
      </c>
      <c r="B311">
        <v>1.1960207441678836</v>
      </c>
      <c r="C311">
        <v>-2</v>
      </c>
      <c r="D311">
        <v>0.9</v>
      </c>
      <c r="E311">
        <f t="shared" si="34"/>
        <v>1</v>
      </c>
      <c r="F311">
        <f t="shared" si="35"/>
        <v>0.99783425110236668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6"/>
        <v>160.98133731857229</v>
      </c>
      <c r="L311">
        <f t="shared" si="37"/>
        <v>213.12409663884753</v>
      </c>
      <c r="M311">
        <f t="shared" si="38"/>
        <v>14.497864709248219</v>
      </c>
      <c r="N311">
        <f t="shared" si="33"/>
        <v>1405.7413012039005</v>
      </c>
      <c r="O311">
        <f t="shared" si="39"/>
        <v>1</v>
      </c>
      <c r="P311" t="str">
        <f t="shared" si="40"/>
        <v>TP</v>
      </c>
    </row>
    <row r="312" spans="1:16" x14ac:dyDescent="0.3">
      <c r="A312">
        <v>0</v>
      </c>
      <c r="B312">
        <v>1.1960207441678836</v>
      </c>
      <c r="C312">
        <v>-2</v>
      </c>
      <c r="D312">
        <v>0.9</v>
      </c>
      <c r="E312">
        <f t="shared" si="34"/>
        <v>1</v>
      </c>
      <c r="F312">
        <f t="shared" si="35"/>
        <v>0.99783425110236668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6"/>
        <v>188.85787660819494</v>
      </c>
      <c r="L312">
        <f t="shared" si="37"/>
        <v>429.81596184087971</v>
      </c>
      <c r="M312">
        <f t="shared" si="38"/>
        <v>-53.387982560146554</v>
      </c>
      <c r="N312">
        <f t="shared" si="33"/>
        <v>923.71199074654942</v>
      </c>
      <c r="O312">
        <f t="shared" si="39"/>
        <v>0</v>
      </c>
      <c r="P312" t="str">
        <f t="shared" si="40"/>
        <v>TN</v>
      </c>
    </row>
    <row r="313" spans="1:16" x14ac:dyDescent="0.3">
      <c r="A313">
        <v>1</v>
      </c>
      <c r="B313">
        <v>1.1960207441678836</v>
      </c>
      <c r="C313">
        <v>-2</v>
      </c>
      <c r="D313">
        <v>0.9</v>
      </c>
      <c r="E313">
        <f t="shared" si="34"/>
        <v>1</v>
      </c>
      <c r="F313">
        <f t="shared" si="35"/>
        <v>0.99783425110236668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6"/>
        <v>15.704378148368352</v>
      </c>
      <c r="L313">
        <f t="shared" si="37"/>
        <v>0</v>
      </c>
      <c r="M313">
        <f t="shared" si="38"/>
        <v>6.0336069352674011</v>
      </c>
      <c r="N313">
        <f t="shared" si="33"/>
        <v>842.68045841180356</v>
      </c>
      <c r="O313">
        <f t="shared" si="39"/>
        <v>1</v>
      </c>
      <c r="P313" t="str">
        <f t="shared" si="40"/>
        <v>TP</v>
      </c>
    </row>
    <row r="314" spans="1:16" x14ac:dyDescent="0.3">
      <c r="A314">
        <v>0</v>
      </c>
      <c r="B314">
        <v>1.1960207441678836</v>
      </c>
      <c r="C314">
        <v>-2</v>
      </c>
      <c r="D314">
        <v>0.9</v>
      </c>
      <c r="E314">
        <f t="shared" si="34"/>
        <v>1</v>
      </c>
      <c r="F314">
        <f t="shared" si="35"/>
        <v>0.99783425110236668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6"/>
        <v>133.87694139177151</v>
      </c>
      <c r="L314">
        <f t="shared" si="37"/>
        <v>213.12409663884753</v>
      </c>
      <c r="M314">
        <f t="shared" si="38"/>
        <v>-79.806632564406783</v>
      </c>
      <c r="N314">
        <f t="shared" si="33"/>
        <v>3227.5215963414266</v>
      </c>
      <c r="O314">
        <f t="shared" si="39"/>
        <v>0</v>
      </c>
      <c r="P314" t="str">
        <f t="shared" si="40"/>
        <v>TN</v>
      </c>
    </row>
    <row r="315" spans="1:16" x14ac:dyDescent="0.3">
      <c r="A315">
        <v>1</v>
      </c>
      <c r="B315">
        <v>1.1960207441678836</v>
      </c>
      <c r="C315">
        <v>-2</v>
      </c>
      <c r="D315">
        <v>2.7</v>
      </c>
      <c r="E315">
        <f t="shared" si="34"/>
        <v>1.036817731259766</v>
      </c>
      <c r="F315">
        <f t="shared" si="35"/>
        <v>1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6"/>
        <v>498.1414721148987</v>
      </c>
      <c r="L315">
        <f t="shared" si="37"/>
        <v>434.85510823313615</v>
      </c>
      <c r="M315">
        <f t="shared" si="38"/>
        <v>90.70731023681472</v>
      </c>
      <c r="N315">
        <f t="shared" si="33"/>
        <v>12928.295405796076</v>
      </c>
      <c r="O315">
        <f t="shared" si="39"/>
        <v>1</v>
      </c>
      <c r="P315" t="str">
        <f t="shared" si="40"/>
        <v>TP</v>
      </c>
    </row>
    <row r="316" spans="1:16" x14ac:dyDescent="0.3">
      <c r="A316">
        <v>1</v>
      </c>
      <c r="B316">
        <v>1.1960207441678836</v>
      </c>
      <c r="C316">
        <v>-2</v>
      </c>
      <c r="D316">
        <v>2.6</v>
      </c>
      <c r="E316">
        <f t="shared" si="34"/>
        <v>1.0346519823621325</v>
      </c>
      <c r="F316">
        <f t="shared" si="35"/>
        <v>1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6"/>
        <v>15.704378148368352</v>
      </c>
      <c r="L316">
        <f t="shared" si="37"/>
        <v>31.408756296736705</v>
      </c>
      <c r="M316">
        <f t="shared" si="38"/>
        <v>-2.7430832157305307</v>
      </c>
      <c r="N316">
        <f t="shared" si="33"/>
        <v>410.15439198912696</v>
      </c>
      <c r="O316">
        <f t="shared" si="39"/>
        <v>0</v>
      </c>
      <c r="P316" t="str">
        <f t="shared" si="40"/>
        <v>FP</v>
      </c>
    </row>
    <row r="317" spans="1:16" x14ac:dyDescent="0.3">
      <c r="A317">
        <v>0</v>
      </c>
      <c r="B317">
        <v>1.1960207441678836</v>
      </c>
      <c r="C317">
        <v>-2</v>
      </c>
      <c r="D317">
        <v>2.6</v>
      </c>
      <c r="E317">
        <f t="shared" si="34"/>
        <v>1.0346519823621325</v>
      </c>
      <c r="F317">
        <f t="shared" si="35"/>
        <v>1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6"/>
        <v>217.42755411656807</v>
      </c>
      <c r="L317">
        <f t="shared" si="37"/>
        <v>434.85510823313615</v>
      </c>
      <c r="M317">
        <f t="shared" si="38"/>
        <v>-37.978063741190965</v>
      </c>
      <c r="N317">
        <f t="shared" si="33"/>
        <v>224.48165032149774</v>
      </c>
      <c r="O317">
        <f t="shared" si="39"/>
        <v>0</v>
      </c>
      <c r="P317" t="str">
        <f t="shared" si="40"/>
        <v>TN</v>
      </c>
    </row>
    <row r="318" spans="1:16" x14ac:dyDescent="0.3">
      <c r="A318">
        <v>0</v>
      </c>
      <c r="B318">
        <v>1.1960207441678836</v>
      </c>
      <c r="C318">
        <v>-2</v>
      </c>
      <c r="D318">
        <v>2.6</v>
      </c>
      <c r="E318">
        <f t="shared" si="34"/>
        <v>1.0346519823621325</v>
      </c>
      <c r="F318">
        <f t="shared" si="35"/>
        <v>1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6"/>
        <v>217.42755411656807</v>
      </c>
      <c r="L318">
        <f t="shared" si="37"/>
        <v>434.85510823313615</v>
      </c>
      <c r="M318">
        <f t="shared" si="38"/>
        <v>-184.24873858730837</v>
      </c>
      <c r="N318">
        <f t="shared" si="33"/>
        <v>26002.654677286009</v>
      </c>
      <c r="O318">
        <f t="shared" si="39"/>
        <v>0</v>
      </c>
      <c r="P318" t="str">
        <f t="shared" si="40"/>
        <v>TN</v>
      </c>
    </row>
    <row r="319" spans="1:16" x14ac:dyDescent="0.3">
      <c r="A319">
        <v>0</v>
      </c>
      <c r="B319">
        <v>1.1960207441678836</v>
      </c>
      <c r="C319">
        <v>-2</v>
      </c>
      <c r="D319">
        <v>2.6</v>
      </c>
      <c r="E319">
        <f t="shared" si="34"/>
        <v>1.0346519823621325</v>
      </c>
      <c r="F319">
        <f t="shared" si="35"/>
        <v>1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6"/>
        <v>35.979809832580635</v>
      </c>
      <c r="L319">
        <f t="shared" si="37"/>
        <v>31.408756296736705</v>
      </c>
      <c r="M319">
        <f t="shared" si="38"/>
        <v>-5.5181341966939002</v>
      </c>
      <c r="N319">
        <f t="shared" si="33"/>
        <v>305.45314307520499</v>
      </c>
      <c r="O319">
        <f t="shared" si="39"/>
        <v>0</v>
      </c>
      <c r="P319" t="str">
        <f t="shared" si="40"/>
        <v>TN</v>
      </c>
    </row>
    <row r="320" spans="1:16" x14ac:dyDescent="0.3">
      <c r="A320">
        <v>1</v>
      </c>
      <c r="B320">
        <v>1.1960207441678836</v>
      </c>
      <c r="C320">
        <v>-2</v>
      </c>
      <c r="D320">
        <v>1.7</v>
      </c>
      <c r="E320">
        <f t="shared" si="34"/>
        <v>1.0151602422834329</v>
      </c>
      <c r="F320">
        <f t="shared" si="35"/>
        <v>1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6"/>
        <v>246.6274930269494</v>
      </c>
      <c r="L320">
        <f t="shared" si="37"/>
        <v>434.85510823313615</v>
      </c>
      <c r="M320">
        <f t="shared" si="38"/>
        <v>-173.0301502258605</v>
      </c>
      <c r="N320">
        <f t="shared" si="33"/>
        <v>22510.440670682368</v>
      </c>
      <c r="O320">
        <f t="shared" si="39"/>
        <v>0</v>
      </c>
      <c r="P320" t="str">
        <f t="shared" si="40"/>
        <v>FP</v>
      </c>
    </row>
    <row r="321" spans="1:16" x14ac:dyDescent="0.3">
      <c r="A321">
        <v>1</v>
      </c>
      <c r="B321">
        <v>1.1960207441678836</v>
      </c>
      <c r="C321">
        <v>-2</v>
      </c>
      <c r="D321">
        <v>1.8</v>
      </c>
      <c r="E321">
        <f t="shared" si="34"/>
        <v>1.0173259911810664</v>
      </c>
      <c r="F321">
        <f t="shared" si="35"/>
        <v>1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6"/>
        <v>15.704378148368352</v>
      </c>
      <c r="L321">
        <f t="shared" si="37"/>
        <v>0</v>
      </c>
      <c r="M321">
        <f t="shared" si="38"/>
        <v>6.7392873074049078</v>
      </c>
      <c r="N321">
        <f t="shared" si="33"/>
        <v>884.14877632542289</v>
      </c>
      <c r="O321">
        <f t="shared" si="39"/>
        <v>1</v>
      </c>
      <c r="P321" t="str">
        <f t="shared" si="40"/>
        <v>TP</v>
      </c>
    </row>
    <row r="322" spans="1:16" x14ac:dyDescent="0.3">
      <c r="A322">
        <v>0</v>
      </c>
      <c r="B322">
        <v>1.1960207441678836</v>
      </c>
      <c r="C322">
        <v>-2</v>
      </c>
      <c r="D322">
        <v>1.8</v>
      </c>
      <c r="E322">
        <f t="shared" si="34"/>
        <v>1.0173259911810664</v>
      </c>
      <c r="F322">
        <f t="shared" si="35"/>
        <v>1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6"/>
        <v>217.42755411656807</v>
      </c>
      <c r="L322">
        <f t="shared" si="37"/>
        <v>434.85510823313615</v>
      </c>
      <c r="M322">
        <f t="shared" si="38"/>
        <v>-184.24873858730837</v>
      </c>
      <c r="N322">
        <f t="shared" ref="N322:N385" si="41">(M322-$R$5)^2</f>
        <v>26002.654677286009</v>
      </c>
      <c r="O322">
        <f t="shared" si="39"/>
        <v>0</v>
      </c>
      <c r="P322" t="str">
        <f t="shared" si="40"/>
        <v>TN</v>
      </c>
    </row>
    <row r="323" spans="1:16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2">IF(D323&gt;1,1+(D323-1)/$R$2,1)</f>
        <v>1.0064972466928999</v>
      </c>
      <c r="F323">
        <f t="shared" ref="F323:F386" si="43">IF(D323&lt;1,1-(1-D323)/$R$2,1)</f>
        <v>1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4">G323^(B323)</f>
        <v>160.98133731857229</v>
      </c>
      <c r="L323">
        <f t="shared" ref="L323:L386" si="45">-C323*-H323^(B323*F323)</f>
        <v>215.2947128015152</v>
      </c>
      <c r="M323">
        <f t="shared" ref="M323:M386" si="46">I323*K323-J323*L323</f>
        <v>13.647945503729076</v>
      </c>
      <c r="N323">
        <f t="shared" si="41"/>
        <v>1342.7312538987733</v>
      </c>
      <c r="O323">
        <f t="shared" ref="O323:O386" si="47">IF(M323&gt;=0,1,0)</f>
        <v>1</v>
      </c>
      <c r="P323" t="str">
        <f t="shared" ref="P323:P386" si="48">IF(AND(A323=1,O323=1),"TP",IF(AND(A323=0,O323=0),"TN",IF(A323&gt;O323,"FP","FN")))</f>
        <v>TP</v>
      </c>
    </row>
    <row r="324" spans="1:16" x14ac:dyDescent="0.3">
      <c r="A324">
        <v>0</v>
      </c>
      <c r="B324">
        <v>1.1960207441678836</v>
      </c>
      <c r="C324">
        <v>-2</v>
      </c>
      <c r="D324">
        <v>1.3</v>
      </c>
      <c r="E324">
        <f t="shared" si="42"/>
        <v>1.0064972466928999</v>
      </c>
      <c r="F324">
        <f t="shared" si="43"/>
        <v>1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4"/>
        <v>498.1414721148987</v>
      </c>
      <c r="L324">
        <f t="shared" si="45"/>
        <v>434.85510823313615</v>
      </c>
      <c r="M324">
        <f t="shared" si="46"/>
        <v>-76.398722084949412</v>
      </c>
      <c r="N324">
        <f t="shared" si="41"/>
        <v>2851.9199335852909</v>
      </c>
      <c r="O324">
        <f t="shared" si="47"/>
        <v>0</v>
      </c>
      <c r="P324" t="str">
        <f t="shared" si="48"/>
        <v>TN</v>
      </c>
    </row>
    <row r="325" spans="1:16" x14ac:dyDescent="0.3">
      <c r="A325">
        <v>0</v>
      </c>
      <c r="B325">
        <v>1.1960207441678836</v>
      </c>
      <c r="C325">
        <v>-2</v>
      </c>
      <c r="D325">
        <v>1.3</v>
      </c>
      <c r="E325">
        <f t="shared" si="42"/>
        <v>1.0064972466928999</v>
      </c>
      <c r="F325">
        <f t="shared" si="43"/>
        <v>1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4"/>
        <v>0</v>
      </c>
      <c r="L325">
        <f t="shared" si="45"/>
        <v>31.408756296736705</v>
      </c>
      <c r="M325">
        <f t="shared" si="46"/>
        <v>-19.341542426201904</v>
      </c>
      <c r="N325">
        <f t="shared" si="41"/>
        <v>13.350324596215788</v>
      </c>
      <c r="O325">
        <f t="shared" si="47"/>
        <v>0</v>
      </c>
      <c r="P325" t="str">
        <f t="shared" si="48"/>
        <v>TN</v>
      </c>
    </row>
    <row r="326" spans="1:16" x14ac:dyDescent="0.3">
      <c r="A326">
        <v>0</v>
      </c>
      <c r="B326">
        <v>1.1960207441678836</v>
      </c>
      <c r="C326">
        <v>-2</v>
      </c>
      <c r="D326">
        <v>1.3</v>
      </c>
      <c r="E326">
        <f t="shared" si="42"/>
        <v>1.0064972466928999</v>
      </c>
      <c r="F326">
        <f t="shared" si="43"/>
        <v>1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4"/>
        <v>107.6473564007576</v>
      </c>
      <c r="L326">
        <f t="shared" si="45"/>
        <v>215.2947128015152</v>
      </c>
      <c r="M326">
        <f t="shared" si="46"/>
        <v>-18.802760209347113</v>
      </c>
      <c r="N326">
        <f t="shared" si="41"/>
        <v>17.577826146387888</v>
      </c>
      <c r="O326">
        <f t="shared" si="47"/>
        <v>0</v>
      </c>
      <c r="P326" t="str">
        <f t="shared" si="48"/>
        <v>TN</v>
      </c>
    </row>
    <row r="327" spans="1:16" x14ac:dyDescent="0.3">
      <c r="A327">
        <v>0</v>
      </c>
      <c r="B327">
        <v>1.1960207441678836</v>
      </c>
      <c r="C327">
        <v>-2</v>
      </c>
      <c r="D327">
        <v>1.3</v>
      </c>
      <c r="E327">
        <f t="shared" si="42"/>
        <v>1.0064972466928999</v>
      </c>
      <c r="F327">
        <f t="shared" si="43"/>
        <v>1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4"/>
        <v>160.98133731857229</v>
      </c>
      <c r="L327">
        <f t="shared" si="45"/>
        <v>215.2947128015152</v>
      </c>
      <c r="M327">
        <f t="shared" si="46"/>
        <v>-70.729817322641168</v>
      </c>
      <c r="N327">
        <f t="shared" si="41"/>
        <v>2278.5791770956339</v>
      </c>
      <c r="O327">
        <f t="shared" si="47"/>
        <v>0</v>
      </c>
      <c r="P327" t="str">
        <f t="shared" si="48"/>
        <v>TN</v>
      </c>
    </row>
    <row r="328" spans="1:16" x14ac:dyDescent="0.3">
      <c r="A328">
        <v>0</v>
      </c>
      <c r="B328">
        <v>1.1960207441678836</v>
      </c>
      <c r="C328">
        <v>-2</v>
      </c>
      <c r="D328">
        <v>1.3</v>
      </c>
      <c r="E328">
        <f t="shared" si="42"/>
        <v>1.0064972466928999</v>
      </c>
      <c r="F328">
        <f t="shared" si="43"/>
        <v>1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4"/>
        <v>246.6274930269494</v>
      </c>
      <c r="L328">
        <f t="shared" si="45"/>
        <v>434.85510823313615</v>
      </c>
      <c r="M328">
        <f t="shared" si="46"/>
        <v>-173.0301502258605</v>
      </c>
      <c r="N328">
        <f t="shared" si="41"/>
        <v>22510.440670682368</v>
      </c>
      <c r="O328">
        <f t="shared" si="47"/>
        <v>0</v>
      </c>
      <c r="P328" t="str">
        <f t="shared" si="48"/>
        <v>TN</v>
      </c>
    </row>
    <row r="329" spans="1:16" x14ac:dyDescent="0.3">
      <c r="A329">
        <v>0</v>
      </c>
      <c r="B329">
        <v>1.1960207441678836</v>
      </c>
      <c r="C329">
        <v>-2</v>
      </c>
      <c r="D329">
        <v>1.3</v>
      </c>
      <c r="E329">
        <f t="shared" si="42"/>
        <v>1.0064972466928999</v>
      </c>
      <c r="F329">
        <f t="shared" si="43"/>
        <v>1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4"/>
        <v>217.42755411656807</v>
      </c>
      <c r="L329">
        <f t="shared" si="45"/>
        <v>434.85510823313615</v>
      </c>
      <c r="M329">
        <f t="shared" si="46"/>
        <v>-37.978063741190965</v>
      </c>
      <c r="N329">
        <f t="shared" si="41"/>
        <v>224.48165032149774</v>
      </c>
      <c r="O329">
        <f t="shared" si="47"/>
        <v>0</v>
      </c>
      <c r="P329" t="str">
        <f t="shared" si="48"/>
        <v>TN</v>
      </c>
    </row>
    <row r="330" spans="1:16" x14ac:dyDescent="0.3">
      <c r="A330">
        <v>0</v>
      </c>
      <c r="B330">
        <v>1.1960207441678836</v>
      </c>
      <c r="C330">
        <v>-2</v>
      </c>
      <c r="D330">
        <v>1.3</v>
      </c>
      <c r="E330">
        <f t="shared" si="42"/>
        <v>1.0064972466928999</v>
      </c>
      <c r="F330">
        <f t="shared" si="43"/>
        <v>1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4"/>
        <v>82.432217522931154</v>
      </c>
      <c r="L330">
        <f t="shared" si="45"/>
        <v>215.2947128015152</v>
      </c>
      <c r="M330">
        <f t="shared" si="46"/>
        <v>-34.14474363450298</v>
      </c>
      <c r="N330">
        <f t="shared" si="41"/>
        <v>124.30893322560081</v>
      </c>
      <c r="O330">
        <f t="shared" si="47"/>
        <v>0</v>
      </c>
      <c r="P330" t="str">
        <f t="shared" si="48"/>
        <v>TN</v>
      </c>
    </row>
    <row r="331" spans="1:16" x14ac:dyDescent="0.3">
      <c r="A331">
        <v>0</v>
      </c>
      <c r="B331">
        <v>1.1960207441678836</v>
      </c>
      <c r="C331">
        <v>-2</v>
      </c>
      <c r="D331">
        <v>1.3</v>
      </c>
      <c r="E331">
        <f t="shared" si="42"/>
        <v>1.0064972466928999</v>
      </c>
      <c r="F331">
        <f t="shared" si="43"/>
        <v>1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4"/>
        <v>15.704378148368352</v>
      </c>
      <c r="L331">
        <f t="shared" si="45"/>
        <v>31.408756296736705</v>
      </c>
      <c r="M331">
        <f t="shared" si="46"/>
        <v>-2.7430832157305307</v>
      </c>
      <c r="N331">
        <f t="shared" si="41"/>
        <v>410.15439198912696</v>
      </c>
      <c r="O331">
        <f t="shared" si="47"/>
        <v>0</v>
      </c>
      <c r="P331" t="str">
        <f t="shared" si="48"/>
        <v>TN</v>
      </c>
    </row>
    <row r="332" spans="1:16" x14ac:dyDescent="0.3">
      <c r="A332">
        <v>0</v>
      </c>
      <c r="B332">
        <v>1.1960207441678836</v>
      </c>
      <c r="C332">
        <v>-2</v>
      </c>
      <c r="D332">
        <v>1.3</v>
      </c>
      <c r="E332">
        <f t="shared" si="42"/>
        <v>1.0064972466928999</v>
      </c>
      <c r="F332">
        <f t="shared" si="43"/>
        <v>1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4"/>
        <v>0</v>
      </c>
      <c r="L332">
        <f t="shared" si="45"/>
        <v>31.408756296736705</v>
      </c>
      <c r="M332">
        <f t="shared" si="46"/>
        <v>-19.341542426201904</v>
      </c>
      <c r="N332">
        <f t="shared" si="41"/>
        <v>13.350324596215788</v>
      </c>
      <c r="O332">
        <f t="shared" si="47"/>
        <v>0</v>
      </c>
      <c r="P332" t="str">
        <f t="shared" si="48"/>
        <v>TN</v>
      </c>
    </row>
    <row r="333" spans="1:16" x14ac:dyDescent="0.3">
      <c r="A333">
        <v>1</v>
      </c>
      <c r="B333">
        <v>1.1960207441678836</v>
      </c>
      <c r="C333">
        <v>-2</v>
      </c>
      <c r="D333">
        <v>1.2</v>
      </c>
      <c r="E333">
        <f t="shared" si="42"/>
        <v>1.0043314977952666</v>
      </c>
      <c r="F333">
        <f t="shared" si="43"/>
        <v>1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4"/>
        <v>58.434275299017848</v>
      </c>
      <c r="L333">
        <f t="shared" si="45"/>
        <v>31.408756296736705</v>
      </c>
      <c r="M333">
        <f t="shared" si="46"/>
        <v>3.1088497746576884</v>
      </c>
      <c r="N333">
        <f t="shared" si="41"/>
        <v>681.4293516826034</v>
      </c>
      <c r="O333">
        <f t="shared" si="47"/>
        <v>1</v>
      </c>
      <c r="P333" t="str">
        <f t="shared" si="48"/>
        <v>TP</v>
      </c>
    </row>
    <row r="334" spans="1:16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2"/>
        <v>1.0021657488976332</v>
      </c>
      <c r="F334">
        <f t="shared" si="43"/>
        <v>1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4"/>
        <v>35.979809832580635</v>
      </c>
      <c r="L334">
        <f t="shared" si="45"/>
        <v>31.408756296736705</v>
      </c>
      <c r="M334">
        <f t="shared" si="46"/>
        <v>-5.5181341966939002</v>
      </c>
      <c r="N334">
        <f t="shared" si="41"/>
        <v>305.45314307520499</v>
      </c>
      <c r="O334">
        <f t="shared" si="47"/>
        <v>0</v>
      </c>
      <c r="P334" t="str">
        <f t="shared" si="48"/>
        <v>FP</v>
      </c>
    </row>
    <row r="335" spans="1:16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2"/>
        <v>1.0021657488976332</v>
      </c>
      <c r="F335">
        <f t="shared" si="43"/>
        <v>1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4"/>
        <v>0</v>
      </c>
      <c r="L335">
        <f t="shared" si="45"/>
        <v>31.408756296736705</v>
      </c>
      <c r="M335">
        <f t="shared" si="46"/>
        <v>-19.341542426201904</v>
      </c>
      <c r="N335">
        <f t="shared" si="41"/>
        <v>13.350324596215788</v>
      </c>
      <c r="O335">
        <f t="shared" si="47"/>
        <v>0</v>
      </c>
      <c r="P335" t="str">
        <f t="shared" si="48"/>
        <v>TN</v>
      </c>
    </row>
    <row r="336" spans="1:16" x14ac:dyDescent="0.3">
      <c r="A336">
        <v>1</v>
      </c>
      <c r="B336">
        <v>1.1960207441678836</v>
      </c>
      <c r="C336">
        <v>-2</v>
      </c>
      <c r="D336">
        <v>0.2</v>
      </c>
      <c r="E336">
        <f t="shared" si="42"/>
        <v>1</v>
      </c>
      <c r="F336">
        <f t="shared" si="43"/>
        <v>0.98267400881893374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4"/>
        <v>498.1414721148987</v>
      </c>
      <c r="L336">
        <f t="shared" si="45"/>
        <v>396.13962331654704</v>
      </c>
      <c r="M336">
        <f t="shared" si="46"/>
        <v>-52.557689126156703</v>
      </c>
      <c r="N336">
        <f t="shared" si="41"/>
        <v>873.93177478576752</v>
      </c>
      <c r="O336">
        <f t="shared" si="47"/>
        <v>0</v>
      </c>
      <c r="P336" t="str">
        <f t="shared" si="48"/>
        <v>FP</v>
      </c>
    </row>
    <row r="337" spans="1:16" x14ac:dyDescent="0.3">
      <c r="A337">
        <v>0</v>
      </c>
      <c r="B337">
        <v>1.1960207441678836</v>
      </c>
      <c r="C337">
        <v>-2</v>
      </c>
      <c r="D337">
        <v>0.2</v>
      </c>
      <c r="E337">
        <f t="shared" si="42"/>
        <v>1</v>
      </c>
      <c r="F337">
        <f t="shared" si="43"/>
        <v>0.98267400881893374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4"/>
        <v>133.87694139177151</v>
      </c>
      <c r="L337">
        <f t="shared" si="45"/>
        <v>198.5303426364303</v>
      </c>
      <c r="M337">
        <f t="shared" si="46"/>
        <v>-70.819784771753717</v>
      </c>
      <c r="N337">
        <f t="shared" si="41"/>
        <v>2287.1763673924002</v>
      </c>
      <c r="O337">
        <f t="shared" si="47"/>
        <v>0</v>
      </c>
      <c r="P337" t="str">
        <f t="shared" si="48"/>
        <v>TN</v>
      </c>
    </row>
    <row r="338" spans="1:16" x14ac:dyDescent="0.3">
      <c r="A338">
        <v>1</v>
      </c>
      <c r="B338">
        <v>1.1960207441678836</v>
      </c>
      <c r="C338">
        <v>-2</v>
      </c>
      <c r="D338">
        <v>0.7</v>
      </c>
      <c r="E338">
        <f t="shared" si="42"/>
        <v>1</v>
      </c>
      <c r="F338">
        <f t="shared" si="43"/>
        <v>0.99350275330710014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4"/>
        <v>107.6473564007576</v>
      </c>
      <c r="L338">
        <f t="shared" si="45"/>
        <v>208.84829658063032</v>
      </c>
      <c r="M338">
        <f t="shared" si="46"/>
        <v>-16.278623032479018</v>
      </c>
      <c r="N338">
        <f t="shared" si="41"/>
        <v>45.114448380933297</v>
      </c>
      <c r="O338">
        <f t="shared" si="47"/>
        <v>0</v>
      </c>
      <c r="P338" t="str">
        <f t="shared" si="48"/>
        <v>FP</v>
      </c>
    </row>
    <row r="339" spans="1:16" x14ac:dyDescent="0.3">
      <c r="A339">
        <v>0</v>
      </c>
      <c r="B339">
        <v>1.1960207441678836</v>
      </c>
      <c r="C339">
        <v>-2</v>
      </c>
      <c r="D339">
        <v>0.7</v>
      </c>
      <c r="E339">
        <f t="shared" si="42"/>
        <v>1</v>
      </c>
      <c r="F339">
        <f t="shared" si="43"/>
        <v>0.99350275330710014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4"/>
        <v>188.85787660819494</v>
      </c>
      <c r="L339">
        <f t="shared" si="45"/>
        <v>419.91217484222068</v>
      </c>
      <c r="M339">
        <f t="shared" si="46"/>
        <v>-186.02330832916209</v>
      </c>
      <c r="N339">
        <f t="shared" si="41"/>
        <v>26578.114536178738</v>
      </c>
      <c r="O339">
        <f t="shared" si="47"/>
        <v>0</v>
      </c>
      <c r="P339" t="str">
        <f t="shared" si="48"/>
        <v>TN</v>
      </c>
    </row>
    <row r="340" spans="1:16" x14ac:dyDescent="0.3">
      <c r="A340">
        <v>1</v>
      </c>
      <c r="B340">
        <v>1.1960207441678836</v>
      </c>
      <c r="C340">
        <v>-2</v>
      </c>
      <c r="D340">
        <v>0.6</v>
      </c>
      <c r="E340">
        <f t="shared" si="42"/>
        <v>1</v>
      </c>
      <c r="F340">
        <f t="shared" si="43"/>
        <v>0.99133700440946682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4"/>
        <v>58.434275299017848</v>
      </c>
      <c r="L340">
        <f t="shared" si="45"/>
        <v>30.668293961401982</v>
      </c>
      <c r="M340">
        <f t="shared" si="46"/>
        <v>3.5648271950488635</v>
      </c>
      <c r="N340">
        <f t="shared" si="41"/>
        <v>705.44312028795798</v>
      </c>
      <c r="O340">
        <f t="shared" si="47"/>
        <v>1</v>
      </c>
      <c r="P340" t="str">
        <f t="shared" si="48"/>
        <v>TP</v>
      </c>
    </row>
    <row r="341" spans="1:16" x14ac:dyDescent="0.3">
      <c r="A341">
        <v>0</v>
      </c>
      <c r="B341">
        <v>1.1960207441678836</v>
      </c>
      <c r="C341">
        <v>-2</v>
      </c>
      <c r="D341">
        <v>0.6</v>
      </c>
      <c r="E341">
        <f t="shared" si="42"/>
        <v>1</v>
      </c>
      <c r="F341">
        <f t="shared" si="43"/>
        <v>0.99133700440946682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4"/>
        <v>188.85787660819494</v>
      </c>
      <c r="L341">
        <f t="shared" si="45"/>
        <v>415.04618872211176</v>
      </c>
      <c r="M341">
        <f t="shared" si="46"/>
        <v>-47.604779591928718</v>
      </c>
      <c r="N341">
        <f t="shared" si="41"/>
        <v>605.62392509144684</v>
      </c>
      <c r="O341">
        <f t="shared" si="47"/>
        <v>0</v>
      </c>
      <c r="P341" t="str">
        <f t="shared" si="48"/>
        <v>TN</v>
      </c>
    </row>
    <row r="342" spans="1:16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2"/>
        <v>1.0021657488976332</v>
      </c>
      <c r="F342">
        <f t="shared" si="43"/>
        <v>1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4"/>
        <v>107.6473564007576</v>
      </c>
      <c r="L342">
        <f t="shared" si="45"/>
        <v>215.2947128015152</v>
      </c>
      <c r="M342">
        <f t="shared" si="46"/>
        <v>-91.22068134227635</v>
      </c>
      <c r="N342">
        <f t="shared" si="41"/>
        <v>4654.6955602277339</v>
      </c>
      <c r="O342">
        <f t="shared" si="47"/>
        <v>0</v>
      </c>
      <c r="P342" t="str">
        <f t="shared" si="48"/>
        <v>FP</v>
      </c>
    </row>
    <row r="343" spans="1:16" x14ac:dyDescent="0.3">
      <c r="A343">
        <v>1</v>
      </c>
      <c r="B343">
        <v>1.1960207441678836</v>
      </c>
      <c r="C343">
        <v>-2</v>
      </c>
      <c r="D343">
        <v>1.7</v>
      </c>
      <c r="E343">
        <f t="shared" si="42"/>
        <v>1.0151602422834329</v>
      </c>
      <c r="F343">
        <f t="shared" si="43"/>
        <v>1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4"/>
        <v>133.87694139177151</v>
      </c>
      <c r="L343">
        <f t="shared" si="45"/>
        <v>215.2947128015152</v>
      </c>
      <c r="M343">
        <f t="shared" si="46"/>
        <v>-81.14330009127724</v>
      </c>
      <c r="N343">
        <f t="shared" si="41"/>
        <v>3381.1838641283516</v>
      </c>
      <c r="O343">
        <f t="shared" si="47"/>
        <v>0</v>
      </c>
      <c r="P343" t="str">
        <f t="shared" si="48"/>
        <v>FP</v>
      </c>
    </row>
    <row r="344" spans="1:16" x14ac:dyDescent="0.3">
      <c r="A344">
        <v>0</v>
      </c>
      <c r="B344">
        <v>1.1960207441678836</v>
      </c>
      <c r="C344">
        <v>-2</v>
      </c>
      <c r="D344">
        <v>1.7</v>
      </c>
      <c r="E344">
        <f t="shared" si="42"/>
        <v>1.0151602422834329</v>
      </c>
      <c r="F344">
        <f t="shared" si="43"/>
        <v>1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4"/>
        <v>35.979809832580635</v>
      </c>
      <c r="L344">
        <f t="shared" si="45"/>
        <v>31.408756296736705</v>
      </c>
      <c r="M344">
        <f t="shared" si="46"/>
        <v>-5.5181341966939002</v>
      </c>
      <c r="N344">
        <f t="shared" si="41"/>
        <v>305.45314307520499</v>
      </c>
      <c r="O344">
        <f t="shared" si="47"/>
        <v>0</v>
      </c>
      <c r="P344" t="str">
        <f t="shared" si="48"/>
        <v>TN</v>
      </c>
    </row>
    <row r="345" spans="1:16" x14ac:dyDescent="0.3">
      <c r="A345">
        <v>0</v>
      </c>
      <c r="B345">
        <v>1.1960207441678836</v>
      </c>
      <c r="C345">
        <v>-2</v>
      </c>
      <c r="D345">
        <v>1.7</v>
      </c>
      <c r="E345">
        <f t="shared" si="42"/>
        <v>1.0151602422834329</v>
      </c>
      <c r="F345">
        <f t="shared" si="43"/>
        <v>1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4"/>
        <v>0</v>
      </c>
      <c r="L345">
        <f t="shared" si="45"/>
        <v>31.408756296736705</v>
      </c>
      <c r="M345">
        <f t="shared" si="46"/>
        <v>-19.341542426201904</v>
      </c>
      <c r="N345">
        <f t="shared" si="41"/>
        <v>13.350324596215788</v>
      </c>
      <c r="O345">
        <f t="shared" si="47"/>
        <v>0</v>
      </c>
      <c r="P345" t="str">
        <f t="shared" si="48"/>
        <v>TN</v>
      </c>
    </row>
    <row r="346" spans="1:16" x14ac:dyDescent="0.3">
      <c r="A346">
        <v>0</v>
      </c>
      <c r="B346">
        <v>1.1960207441678836</v>
      </c>
      <c r="C346">
        <v>-2</v>
      </c>
      <c r="D346">
        <v>1.7</v>
      </c>
      <c r="E346">
        <f t="shared" si="42"/>
        <v>1.0151602422834329</v>
      </c>
      <c r="F346">
        <f t="shared" si="43"/>
        <v>1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4"/>
        <v>188.85787660819494</v>
      </c>
      <c r="L346">
        <f t="shared" si="45"/>
        <v>434.85510823313615</v>
      </c>
      <c r="M346">
        <f t="shared" si="46"/>
        <v>-195.22518112609066</v>
      </c>
      <c r="N346">
        <f t="shared" si="41"/>
        <v>29663.11403162776</v>
      </c>
      <c r="O346">
        <f t="shared" si="47"/>
        <v>0</v>
      </c>
      <c r="P346" t="str">
        <f t="shared" si="48"/>
        <v>TN</v>
      </c>
    </row>
    <row r="347" spans="1:16" x14ac:dyDescent="0.3">
      <c r="A347">
        <v>0</v>
      </c>
      <c r="B347">
        <v>1.1960207441678836</v>
      </c>
      <c r="C347">
        <v>-2</v>
      </c>
      <c r="D347">
        <v>1.7</v>
      </c>
      <c r="E347">
        <f t="shared" si="42"/>
        <v>1.0151602422834329</v>
      </c>
      <c r="F347">
        <f t="shared" si="43"/>
        <v>1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4"/>
        <v>58.434275299017848</v>
      </c>
      <c r="L347">
        <f t="shared" si="45"/>
        <v>31.408756296736705</v>
      </c>
      <c r="M347">
        <f t="shared" si="46"/>
        <v>3.1088497746576884</v>
      </c>
      <c r="N347">
        <f t="shared" si="41"/>
        <v>681.4293516826034</v>
      </c>
      <c r="O347">
        <f t="shared" si="47"/>
        <v>1</v>
      </c>
      <c r="P347" t="str">
        <f t="shared" si="48"/>
        <v>FN</v>
      </c>
    </row>
    <row r="348" spans="1:16" x14ac:dyDescent="0.3">
      <c r="A348">
        <v>1</v>
      </c>
      <c r="B348">
        <v>1.1960207441678836</v>
      </c>
      <c r="C348">
        <v>-2</v>
      </c>
      <c r="D348">
        <v>3.5</v>
      </c>
      <c r="E348">
        <f t="shared" si="42"/>
        <v>1.0541437224408323</v>
      </c>
      <c r="F348">
        <f t="shared" si="43"/>
        <v>1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4"/>
        <v>498.1414721148987</v>
      </c>
      <c r="L348">
        <f t="shared" si="45"/>
        <v>434.85510823313615</v>
      </c>
      <c r="M348">
        <f t="shared" si="46"/>
        <v>90.70731023681472</v>
      </c>
      <c r="N348">
        <f t="shared" si="41"/>
        <v>12928.295405796076</v>
      </c>
      <c r="O348">
        <f t="shared" si="47"/>
        <v>1</v>
      </c>
      <c r="P348" t="str">
        <f t="shared" si="48"/>
        <v>TP</v>
      </c>
    </row>
    <row r="349" spans="1:16" x14ac:dyDescent="0.3">
      <c r="A349">
        <v>0</v>
      </c>
      <c r="B349">
        <v>1.1960207441678836</v>
      </c>
      <c r="C349">
        <v>-2</v>
      </c>
      <c r="D349">
        <v>3.5</v>
      </c>
      <c r="E349">
        <f t="shared" si="42"/>
        <v>1.0541437224408323</v>
      </c>
      <c r="F349">
        <f t="shared" si="43"/>
        <v>1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4"/>
        <v>82.432217522931154</v>
      </c>
      <c r="L349">
        <f t="shared" si="45"/>
        <v>215.2947128015152</v>
      </c>
      <c r="M349">
        <f t="shared" si="46"/>
        <v>-100.90831337518121</v>
      </c>
      <c r="N349">
        <f t="shared" si="41"/>
        <v>6070.4295461000838</v>
      </c>
      <c r="O349">
        <f t="shared" si="47"/>
        <v>0</v>
      </c>
      <c r="P349" t="str">
        <f t="shared" si="48"/>
        <v>TN</v>
      </c>
    </row>
    <row r="350" spans="1:16" x14ac:dyDescent="0.3">
      <c r="A350">
        <v>0</v>
      </c>
      <c r="B350">
        <v>1.1960207441678836</v>
      </c>
      <c r="C350">
        <v>-2</v>
      </c>
      <c r="D350">
        <v>3.5</v>
      </c>
      <c r="E350">
        <f t="shared" si="42"/>
        <v>1.0541437224408323</v>
      </c>
      <c r="F350">
        <f t="shared" si="43"/>
        <v>1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4"/>
        <v>82.432217522931154</v>
      </c>
      <c r="L350">
        <f t="shared" si="45"/>
        <v>215.2947128015152</v>
      </c>
      <c r="M350">
        <f t="shared" si="46"/>
        <v>-100.90831337518121</v>
      </c>
      <c r="N350">
        <f t="shared" si="41"/>
        <v>6070.4295461000838</v>
      </c>
      <c r="O350">
        <f t="shared" si="47"/>
        <v>0</v>
      </c>
      <c r="P350" t="str">
        <f t="shared" si="48"/>
        <v>TN</v>
      </c>
    </row>
    <row r="351" spans="1:16" x14ac:dyDescent="0.3">
      <c r="A351">
        <v>1</v>
      </c>
      <c r="B351">
        <v>1.1960207441678836</v>
      </c>
      <c r="C351">
        <v>-2</v>
      </c>
      <c r="D351">
        <v>3.8</v>
      </c>
      <c r="E351">
        <f t="shared" si="42"/>
        <v>1.0606409691337322</v>
      </c>
      <c r="F351">
        <f t="shared" si="43"/>
        <v>1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4"/>
        <v>58.434275299017848</v>
      </c>
      <c r="L351">
        <f t="shared" si="45"/>
        <v>31.408756296736705</v>
      </c>
      <c r="M351">
        <f t="shared" si="46"/>
        <v>3.1088497746576884</v>
      </c>
      <c r="N351">
        <f t="shared" si="41"/>
        <v>681.4293516826034</v>
      </c>
      <c r="O351">
        <f t="shared" si="47"/>
        <v>1</v>
      </c>
      <c r="P351" t="str">
        <f t="shared" si="48"/>
        <v>TP</v>
      </c>
    </row>
    <row r="352" spans="1:16" x14ac:dyDescent="0.3">
      <c r="A352">
        <v>0</v>
      </c>
      <c r="B352">
        <v>1.1960207441678836</v>
      </c>
      <c r="C352">
        <v>-2</v>
      </c>
      <c r="D352">
        <v>1</v>
      </c>
      <c r="E352">
        <f t="shared" si="42"/>
        <v>1</v>
      </c>
      <c r="F352">
        <f t="shared" si="43"/>
        <v>1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4"/>
        <v>0</v>
      </c>
      <c r="L352">
        <f t="shared" si="45"/>
        <v>31.408756296736705</v>
      </c>
      <c r="M352">
        <f t="shared" si="46"/>
        <v>-19.341542426201904</v>
      </c>
      <c r="N352">
        <f t="shared" si="41"/>
        <v>13.350324596215788</v>
      </c>
      <c r="O352">
        <f t="shared" si="47"/>
        <v>0</v>
      </c>
      <c r="P352" t="str">
        <f t="shared" si="48"/>
        <v>TN</v>
      </c>
    </row>
    <row r="353" spans="1:16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2"/>
        <v>1.0021657488976332</v>
      </c>
      <c r="F353">
        <f t="shared" si="43"/>
        <v>1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4"/>
        <v>35.979809832580635</v>
      </c>
      <c r="L353">
        <f t="shared" si="45"/>
        <v>31.408756296736705</v>
      </c>
      <c r="M353">
        <f t="shared" si="46"/>
        <v>-5.5181341966939002</v>
      </c>
      <c r="N353">
        <f t="shared" si="41"/>
        <v>305.45314307520499</v>
      </c>
      <c r="O353">
        <f t="shared" si="47"/>
        <v>0</v>
      </c>
      <c r="P353" t="str">
        <f t="shared" si="48"/>
        <v>FP</v>
      </c>
    </row>
    <row r="354" spans="1:16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2"/>
        <v>1.0021657488976332</v>
      </c>
      <c r="F354">
        <f t="shared" si="43"/>
        <v>1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4"/>
        <v>246.6274930269494</v>
      </c>
      <c r="L354">
        <f t="shared" si="45"/>
        <v>434.85510823313615</v>
      </c>
      <c r="M354">
        <f t="shared" si="46"/>
        <v>-173.0301502258605</v>
      </c>
      <c r="N354">
        <f t="shared" si="41"/>
        <v>22510.440670682368</v>
      </c>
      <c r="O354">
        <f t="shared" si="47"/>
        <v>0</v>
      </c>
      <c r="P354" t="str">
        <f t="shared" si="48"/>
        <v>TN</v>
      </c>
    </row>
    <row r="355" spans="1:16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2"/>
        <v>1.0021657488976332</v>
      </c>
      <c r="F355">
        <f t="shared" si="43"/>
        <v>1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4"/>
        <v>15.704378148368352</v>
      </c>
      <c r="L355">
        <f t="shared" si="45"/>
        <v>31.408756296736705</v>
      </c>
      <c r="M355">
        <f t="shared" si="46"/>
        <v>-2.7430832157305307</v>
      </c>
      <c r="N355">
        <f t="shared" si="41"/>
        <v>410.15439198912696</v>
      </c>
      <c r="O355">
        <f t="shared" si="47"/>
        <v>0</v>
      </c>
      <c r="P355" t="str">
        <f t="shared" si="48"/>
        <v>TN</v>
      </c>
    </row>
    <row r="356" spans="1:16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2"/>
        <v>1.0021657488976332</v>
      </c>
      <c r="F356">
        <f t="shared" si="43"/>
        <v>1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4"/>
        <v>217.42755411656807</v>
      </c>
      <c r="L356">
        <f t="shared" si="45"/>
        <v>434.85510823313615</v>
      </c>
      <c r="M356">
        <f t="shared" si="46"/>
        <v>-184.24873858730837</v>
      </c>
      <c r="N356">
        <f t="shared" si="41"/>
        <v>26002.654677286009</v>
      </c>
      <c r="O356">
        <f t="shared" si="47"/>
        <v>0</v>
      </c>
      <c r="P356" t="str">
        <f t="shared" si="48"/>
        <v>TN</v>
      </c>
    </row>
    <row r="357" spans="1:16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2"/>
        <v>1.0021657488976332</v>
      </c>
      <c r="F357">
        <f t="shared" si="43"/>
        <v>1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4"/>
        <v>498.1414721148987</v>
      </c>
      <c r="L357">
        <f t="shared" si="45"/>
        <v>434.85510823313615</v>
      </c>
      <c r="M357">
        <f t="shared" si="46"/>
        <v>-76.398722084949412</v>
      </c>
      <c r="N357">
        <f t="shared" si="41"/>
        <v>2851.9199335852909</v>
      </c>
      <c r="O357">
        <f t="shared" si="47"/>
        <v>0</v>
      </c>
      <c r="P357" t="str">
        <f t="shared" si="48"/>
        <v>TN</v>
      </c>
    </row>
    <row r="358" spans="1:16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2"/>
        <v>1.0021657488976332</v>
      </c>
      <c r="F358">
        <f t="shared" si="43"/>
        <v>1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4"/>
        <v>0</v>
      </c>
      <c r="L358">
        <f t="shared" si="45"/>
        <v>31.408756296736705</v>
      </c>
      <c r="M358">
        <f t="shared" si="46"/>
        <v>-19.341542426201904</v>
      </c>
      <c r="N358">
        <f t="shared" si="41"/>
        <v>13.350324596215788</v>
      </c>
      <c r="O358">
        <f t="shared" si="47"/>
        <v>0</v>
      </c>
      <c r="P358" t="str">
        <f t="shared" si="48"/>
        <v>TN</v>
      </c>
    </row>
    <row r="359" spans="1:16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2"/>
        <v>1.0010828744488167</v>
      </c>
      <c r="F359">
        <f t="shared" si="43"/>
        <v>1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4"/>
        <v>15.704378148368352</v>
      </c>
      <c r="L359">
        <f t="shared" si="45"/>
        <v>31.408756296736705</v>
      </c>
      <c r="M359">
        <f t="shared" si="46"/>
        <v>-2.7430832157305307</v>
      </c>
      <c r="N359">
        <f t="shared" si="41"/>
        <v>410.15439198912696</v>
      </c>
      <c r="O359">
        <f t="shared" si="47"/>
        <v>0</v>
      </c>
      <c r="P359" t="str">
        <f t="shared" si="48"/>
        <v>FP</v>
      </c>
    </row>
    <row r="360" spans="1:16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2"/>
        <v>1.0010828744488167</v>
      </c>
      <c r="F360">
        <f t="shared" si="43"/>
        <v>1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4"/>
        <v>0</v>
      </c>
      <c r="L360">
        <f t="shared" si="45"/>
        <v>31.408756296736705</v>
      </c>
      <c r="M360">
        <f t="shared" si="46"/>
        <v>-19.341542426201904</v>
      </c>
      <c r="N360">
        <f t="shared" si="41"/>
        <v>13.350324596215788</v>
      </c>
      <c r="O360">
        <f t="shared" si="47"/>
        <v>0</v>
      </c>
      <c r="P360" t="str">
        <f t="shared" si="48"/>
        <v>TN</v>
      </c>
    </row>
    <row r="361" spans="1:16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2"/>
        <v>1.0010828744488167</v>
      </c>
      <c r="F361">
        <f t="shared" si="43"/>
        <v>1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4"/>
        <v>107.6473564007576</v>
      </c>
      <c r="L361">
        <f t="shared" si="45"/>
        <v>215.2947128015152</v>
      </c>
      <c r="M361">
        <f t="shared" si="46"/>
        <v>-18.802760209347113</v>
      </c>
      <c r="N361">
        <f t="shared" si="41"/>
        <v>17.577826146387888</v>
      </c>
      <c r="O361">
        <f t="shared" si="47"/>
        <v>0</v>
      </c>
      <c r="P361" t="str">
        <f t="shared" si="48"/>
        <v>TN</v>
      </c>
    </row>
    <row r="362" spans="1:16" x14ac:dyDescent="0.3">
      <c r="A362">
        <v>1</v>
      </c>
      <c r="B362">
        <v>1.1960207441678836</v>
      </c>
      <c r="C362">
        <v>-2</v>
      </c>
      <c r="D362">
        <v>1.4</v>
      </c>
      <c r="E362">
        <f t="shared" si="42"/>
        <v>1.0086629955905331</v>
      </c>
      <c r="F362">
        <f t="shared" si="43"/>
        <v>1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4"/>
        <v>160.98133731857229</v>
      </c>
      <c r="L362">
        <f t="shared" si="45"/>
        <v>215.2947128015152</v>
      </c>
      <c r="M362">
        <f t="shared" si="46"/>
        <v>13.647945503729076</v>
      </c>
      <c r="N362">
        <f t="shared" si="41"/>
        <v>1342.7312538987733</v>
      </c>
      <c r="O362">
        <f t="shared" si="47"/>
        <v>1</v>
      </c>
      <c r="P362" t="str">
        <f t="shared" si="48"/>
        <v>TP</v>
      </c>
    </row>
    <row r="363" spans="1:16" x14ac:dyDescent="0.3">
      <c r="A363">
        <v>0</v>
      </c>
      <c r="B363">
        <v>1.1960207441678836</v>
      </c>
      <c r="C363">
        <v>-2</v>
      </c>
      <c r="D363">
        <v>1.4</v>
      </c>
      <c r="E363">
        <f t="shared" si="42"/>
        <v>1.0086629955905331</v>
      </c>
      <c r="F363">
        <f t="shared" si="43"/>
        <v>1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4"/>
        <v>82.432217522931154</v>
      </c>
      <c r="L363">
        <f t="shared" si="45"/>
        <v>215.2947128015152</v>
      </c>
      <c r="M363">
        <f t="shared" si="46"/>
        <v>-34.14474363450298</v>
      </c>
      <c r="N363">
        <f t="shared" si="41"/>
        <v>124.30893322560081</v>
      </c>
      <c r="O363">
        <f t="shared" si="47"/>
        <v>0</v>
      </c>
      <c r="P363" t="str">
        <f t="shared" si="48"/>
        <v>TN</v>
      </c>
    </row>
    <row r="364" spans="1:16" x14ac:dyDescent="0.3">
      <c r="A364">
        <v>0</v>
      </c>
      <c r="B364">
        <v>1.1960207441678836</v>
      </c>
      <c r="C364">
        <v>-2</v>
      </c>
      <c r="D364">
        <v>1.4</v>
      </c>
      <c r="E364">
        <f t="shared" si="42"/>
        <v>1.0086629955905331</v>
      </c>
      <c r="F364">
        <f t="shared" si="43"/>
        <v>1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4"/>
        <v>15.704378148368352</v>
      </c>
      <c r="L364">
        <f t="shared" si="45"/>
        <v>31.408756296736705</v>
      </c>
      <c r="M364">
        <f t="shared" si="46"/>
        <v>-2.7430832157305307</v>
      </c>
      <c r="N364">
        <f t="shared" si="41"/>
        <v>410.15439198912696</v>
      </c>
      <c r="O364">
        <f t="shared" si="47"/>
        <v>0</v>
      </c>
      <c r="P364" t="str">
        <f t="shared" si="48"/>
        <v>TN</v>
      </c>
    </row>
    <row r="365" spans="1:16" x14ac:dyDescent="0.3">
      <c r="A365">
        <v>0</v>
      </c>
      <c r="B365">
        <v>1.1960207441678836</v>
      </c>
      <c r="C365">
        <v>-2</v>
      </c>
      <c r="D365">
        <v>1.4</v>
      </c>
      <c r="E365">
        <f t="shared" si="42"/>
        <v>1.0086629955905331</v>
      </c>
      <c r="F365">
        <f t="shared" si="43"/>
        <v>1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4"/>
        <v>188.85787660819494</v>
      </c>
      <c r="L365">
        <f t="shared" si="45"/>
        <v>434.85510823313615</v>
      </c>
      <c r="M365">
        <f t="shared" si="46"/>
        <v>-195.22518112609066</v>
      </c>
      <c r="N365">
        <f t="shared" si="41"/>
        <v>29663.11403162776</v>
      </c>
      <c r="O365">
        <f t="shared" si="47"/>
        <v>0</v>
      </c>
      <c r="P365" t="str">
        <f t="shared" si="48"/>
        <v>TN</v>
      </c>
    </row>
    <row r="366" spans="1:16" x14ac:dyDescent="0.3">
      <c r="A366">
        <v>0</v>
      </c>
      <c r="B366">
        <v>1.1960207441678836</v>
      </c>
      <c r="C366">
        <v>-2</v>
      </c>
      <c r="D366">
        <v>1.4</v>
      </c>
      <c r="E366">
        <f t="shared" si="42"/>
        <v>1.0086629955905331</v>
      </c>
      <c r="F366">
        <f t="shared" si="43"/>
        <v>1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4"/>
        <v>217.42755411656807</v>
      </c>
      <c r="L366">
        <f t="shared" si="45"/>
        <v>434.85510823313615</v>
      </c>
      <c r="M366">
        <f t="shared" si="46"/>
        <v>-37.978063741190965</v>
      </c>
      <c r="N366">
        <f t="shared" si="41"/>
        <v>224.48165032149774</v>
      </c>
      <c r="O366">
        <f t="shared" si="47"/>
        <v>0</v>
      </c>
      <c r="P366" t="str">
        <f t="shared" si="48"/>
        <v>TN</v>
      </c>
    </row>
    <row r="367" spans="1:16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2"/>
        <v>1.0097458700393498</v>
      </c>
      <c r="F367">
        <f t="shared" si="43"/>
        <v>1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4"/>
        <v>15.704378148368352</v>
      </c>
      <c r="L367">
        <f t="shared" si="45"/>
        <v>0</v>
      </c>
      <c r="M367">
        <f t="shared" si="46"/>
        <v>6.0336069352674011</v>
      </c>
      <c r="N367">
        <f t="shared" si="41"/>
        <v>842.68045841180356</v>
      </c>
      <c r="O367">
        <f t="shared" si="47"/>
        <v>1</v>
      </c>
      <c r="P367" t="str">
        <f t="shared" si="48"/>
        <v>TP</v>
      </c>
    </row>
    <row r="368" spans="1:16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2"/>
        <v>1.0097458700393498</v>
      </c>
      <c r="F368">
        <f t="shared" si="43"/>
        <v>1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4"/>
        <v>188.85787660819494</v>
      </c>
      <c r="L368">
        <f t="shared" si="45"/>
        <v>434.85510823313615</v>
      </c>
      <c r="M368">
        <f t="shared" si="46"/>
        <v>-195.22518112609066</v>
      </c>
      <c r="N368">
        <f t="shared" si="41"/>
        <v>29663.11403162776</v>
      </c>
      <c r="O368">
        <f t="shared" si="47"/>
        <v>0</v>
      </c>
      <c r="P368" t="str">
        <f t="shared" si="48"/>
        <v>TN</v>
      </c>
    </row>
    <row r="369" spans="1:16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2"/>
        <v>1.0097458700393498</v>
      </c>
      <c r="F369">
        <f t="shared" si="43"/>
        <v>1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4"/>
        <v>217.42755411656807</v>
      </c>
      <c r="L369">
        <f t="shared" si="45"/>
        <v>434.85510823313615</v>
      </c>
      <c r="M369">
        <f t="shared" si="46"/>
        <v>-37.978063741190965</v>
      </c>
      <c r="N369">
        <f t="shared" si="41"/>
        <v>224.48165032149774</v>
      </c>
      <c r="O369">
        <f t="shared" si="47"/>
        <v>0</v>
      </c>
      <c r="P369" t="str">
        <f t="shared" si="48"/>
        <v>TN</v>
      </c>
    </row>
    <row r="370" spans="1:16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2"/>
        <v>1.0097458700393498</v>
      </c>
      <c r="F370">
        <f t="shared" si="43"/>
        <v>1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4"/>
        <v>107.6473564007576</v>
      </c>
      <c r="L370">
        <f t="shared" si="45"/>
        <v>215.2947128015152</v>
      </c>
      <c r="M370">
        <f t="shared" si="46"/>
        <v>-91.22068134227635</v>
      </c>
      <c r="N370">
        <f t="shared" si="41"/>
        <v>4654.6955602277339</v>
      </c>
      <c r="O370">
        <f t="shared" si="47"/>
        <v>0</v>
      </c>
      <c r="P370" t="str">
        <f t="shared" si="48"/>
        <v>TN</v>
      </c>
    </row>
    <row r="371" spans="1:16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2"/>
        <v>1.0097458700393498</v>
      </c>
      <c r="F371">
        <f t="shared" si="43"/>
        <v>1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4"/>
        <v>498.1414721148987</v>
      </c>
      <c r="L371">
        <f t="shared" si="45"/>
        <v>434.85510823313615</v>
      </c>
      <c r="M371">
        <f t="shared" si="46"/>
        <v>-76.398722084949412</v>
      </c>
      <c r="N371">
        <f t="shared" si="41"/>
        <v>2851.9199335852909</v>
      </c>
      <c r="O371">
        <f t="shared" si="47"/>
        <v>0</v>
      </c>
      <c r="P371" t="str">
        <f t="shared" si="48"/>
        <v>TN</v>
      </c>
    </row>
    <row r="372" spans="1:16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2"/>
        <v>1.0097458700393498</v>
      </c>
      <c r="F372">
        <f t="shared" si="43"/>
        <v>1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4"/>
        <v>35.979809832580635</v>
      </c>
      <c r="L372">
        <f t="shared" si="45"/>
        <v>31.408756296736705</v>
      </c>
      <c r="M372">
        <f t="shared" si="46"/>
        <v>-5.5181341966939002</v>
      </c>
      <c r="N372">
        <f t="shared" si="41"/>
        <v>305.45314307520499</v>
      </c>
      <c r="O372">
        <f t="shared" si="47"/>
        <v>0</v>
      </c>
      <c r="P372" t="str">
        <f t="shared" si="48"/>
        <v>TN</v>
      </c>
    </row>
    <row r="373" spans="1:16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2"/>
        <v>1.0097458700393498</v>
      </c>
      <c r="F373">
        <f t="shared" si="43"/>
        <v>1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4"/>
        <v>35.979809832580635</v>
      </c>
      <c r="L373">
        <f t="shared" si="45"/>
        <v>31.408756296736705</v>
      </c>
      <c r="M373">
        <f t="shared" si="46"/>
        <v>-5.5181341966939002</v>
      </c>
      <c r="N373">
        <f t="shared" si="41"/>
        <v>305.45314307520499</v>
      </c>
      <c r="O373">
        <f t="shared" si="47"/>
        <v>0</v>
      </c>
      <c r="P373" t="str">
        <f t="shared" si="48"/>
        <v>TN</v>
      </c>
    </row>
    <row r="374" spans="1:16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2"/>
        <v>1.0097458700393498</v>
      </c>
      <c r="F374">
        <f t="shared" si="43"/>
        <v>1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4"/>
        <v>217.42755411656807</v>
      </c>
      <c r="L374">
        <f t="shared" si="45"/>
        <v>434.85510823313615</v>
      </c>
      <c r="M374">
        <f t="shared" si="46"/>
        <v>-184.24873858730837</v>
      </c>
      <c r="N374">
        <f t="shared" si="41"/>
        <v>26002.654677286009</v>
      </c>
      <c r="O374">
        <f t="shared" si="47"/>
        <v>0</v>
      </c>
      <c r="P374" t="str">
        <f t="shared" si="48"/>
        <v>TN</v>
      </c>
    </row>
    <row r="375" spans="1:16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2"/>
        <v>1.0097458700393498</v>
      </c>
      <c r="F375">
        <f t="shared" si="43"/>
        <v>1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4"/>
        <v>188.85787660819494</v>
      </c>
      <c r="L375">
        <f t="shared" si="45"/>
        <v>434.85510823313615</v>
      </c>
      <c r="M375">
        <f t="shared" si="46"/>
        <v>-55.361093869212681</v>
      </c>
      <c r="N375">
        <f t="shared" si="41"/>
        <v>1047.5412450203949</v>
      </c>
      <c r="O375">
        <f t="shared" si="47"/>
        <v>0</v>
      </c>
      <c r="P375" t="str">
        <f t="shared" si="48"/>
        <v>TN</v>
      </c>
    </row>
    <row r="376" spans="1:16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2"/>
        <v>1.0097458700393498</v>
      </c>
      <c r="F376">
        <f t="shared" si="43"/>
        <v>1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4"/>
        <v>35.979809832580635</v>
      </c>
      <c r="L376">
        <f t="shared" si="45"/>
        <v>31.408756296736705</v>
      </c>
      <c r="M376">
        <f t="shared" si="46"/>
        <v>-5.5181341966939002</v>
      </c>
      <c r="N376">
        <f t="shared" si="41"/>
        <v>305.45314307520499</v>
      </c>
      <c r="O376">
        <f t="shared" si="47"/>
        <v>0</v>
      </c>
      <c r="P376" t="str">
        <f t="shared" si="48"/>
        <v>TN</v>
      </c>
    </row>
    <row r="377" spans="1:16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2"/>
        <v>1.0097458700393498</v>
      </c>
      <c r="F377">
        <f t="shared" si="43"/>
        <v>1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4"/>
        <v>133.87694139177151</v>
      </c>
      <c r="L377">
        <f t="shared" si="45"/>
        <v>215.2947128015152</v>
      </c>
      <c r="M377">
        <f t="shared" si="46"/>
        <v>-81.14330009127724</v>
      </c>
      <c r="N377">
        <f t="shared" si="41"/>
        <v>3381.1838641283516</v>
      </c>
      <c r="O377">
        <f t="shared" si="47"/>
        <v>0</v>
      </c>
      <c r="P377" t="str">
        <f t="shared" si="48"/>
        <v>TN</v>
      </c>
    </row>
    <row r="378" spans="1:16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2"/>
        <v>1.0097458700393498</v>
      </c>
      <c r="F378">
        <f t="shared" si="43"/>
        <v>1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4"/>
        <v>82.432217522931154</v>
      </c>
      <c r="L378">
        <f t="shared" si="45"/>
        <v>215.2947128015152</v>
      </c>
      <c r="M378">
        <f t="shared" si="46"/>
        <v>-100.90831337518121</v>
      </c>
      <c r="N378">
        <f t="shared" si="41"/>
        <v>6070.4295461000838</v>
      </c>
      <c r="O378">
        <f t="shared" si="47"/>
        <v>0</v>
      </c>
      <c r="P378" t="str">
        <f t="shared" si="48"/>
        <v>TN</v>
      </c>
    </row>
    <row r="379" spans="1:16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2"/>
        <v>1.0097458700393498</v>
      </c>
      <c r="F379">
        <f t="shared" si="43"/>
        <v>1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4"/>
        <v>246.6274930269494</v>
      </c>
      <c r="L379">
        <f t="shared" si="45"/>
        <v>434.85510823313615</v>
      </c>
      <c r="M379">
        <f t="shared" si="46"/>
        <v>-20.211555257964619</v>
      </c>
      <c r="N379">
        <f t="shared" si="41"/>
        <v>7.7495244492586872</v>
      </c>
      <c r="O379">
        <f t="shared" si="47"/>
        <v>0</v>
      </c>
      <c r="P379" t="str">
        <f t="shared" si="48"/>
        <v>TN</v>
      </c>
    </row>
    <row r="380" spans="1:16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2"/>
        <v>1.0097458700393498</v>
      </c>
      <c r="F380">
        <f t="shared" si="43"/>
        <v>1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4"/>
        <v>133.87694139177151</v>
      </c>
      <c r="L380">
        <f t="shared" si="45"/>
        <v>215.2947128015152</v>
      </c>
      <c r="M380">
        <f t="shared" si="46"/>
        <v>-81.14330009127724</v>
      </c>
      <c r="N380">
        <f t="shared" si="41"/>
        <v>3381.1838641283516</v>
      </c>
      <c r="O380">
        <f t="shared" si="47"/>
        <v>0</v>
      </c>
      <c r="P380" t="str">
        <f t="shared" si="48"/>
        <v>TN</v>
      </c>
    </row>
    <row r="381" spans="1:16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2"/>
        <v>1.0097458700393498</v>
      </c>
      <c r="F381">
        <f t="shared" si="43"/>
        <v>1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4"/>
        <v>82.432217522931154</v>
      </c>
      <c r="L381">
        <f t="shared" si="45"/>
        <v>215.2947128015152</v>
      </c>
      <c r="M381">
        <f t="shared" si="46"/>
        <v>-34.14474363450298</v>
      </c>
      <c r="N381">
        <f t="shared" si="41"/>
        <v>124.30893322560081</v>
      </c>
      <c r="O381">
        <f t="shared" si="47"/>
        <v>0</v>
      </c>
      <c r="P381" t="str">
        <f t="shared" si="48"/>
        <v>TN</v>
      </c>
    </row>
    <row r="382" spans="1:16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2"/>
        <v>1.0097458700393498</v>
      </c>
      <c r="F382">
        <f t="shared" si="43"/>
        <v>1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4"/>
        <v>82.432217522931154</v>
      </c>
      <c r="L382">
        <f t="shared" si="45"/>
        <v>215.2947128015152</v>
      </c>
      <c r="M382">
        <f t="shared" si="46"/>
        <v>-34.14474363450298</v>
      </c>
      <c r="N382">
        <f t="shared" si="41"/>
        <v>124.30893322560081</v>
      </c>
      <c r="O382">
        <f t="shared" si="47"/>
        <v>0</v>
      </c>
      <c r="P382" t="str">
        <f t="shared" si="48"/>
        <v>TN</v>
      </c>
    </row>
    <row r="383" spans="1:16" x14ac:dyDescent="0.3">
      <c r="A383">
        <v>1</v>
      </c>
      <c r="B383">
        <v>1.1960207441678836</v>
      </c>
      <c r="C383">
        <v>-2</v>
      </c>
      <c r="D383">
        <v>1.4</v>
      </c>
      <c r="E383">
        <f t="shared" si="42"/>
        <v>1.0086629955905331</v>
      </c>
      <c r="F383">
        <f t="shared" si="43"/>
        <v>1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4"/>
        <v>15.704378148368352</v>
      </c>
      <c r="L383">
        <f t="shared" si="45"/>
        <v>31.408756296736705</v>
      </c>
      <c r="M383">
        <f t="shared" si="46"/>
        <v>-2.7430832157305307</v>
      </c>
      <c r="N383">
        <f t="shared" si="41"/>
        <v>410.15439198912696</v>
      </c>
      <c r="O383">
        <f t="shared" si="47"/>
        <v>0</v>
      </c>
      <c r="P383" t="str">
        <f t="shared" si="48"/>
        <v>FP</v>
      </c>
    </row>
    <row r="384" spans="1:16" x14ac:dyDescent="0.3">
      <c r="A384">
        <v>0</v>
      </c>
      <c r="B384">
        <v>1.1960207441678836</v>
      </c>
      <c r="C384">
        <v>-2</v>
      </c>
      <c r="D384">
        <v>1.4</v>
      </c>
      <c r="E384">
        <f t="shared" si="42"/>
        <v>1.0086629955905331</v>
      </c>
      <c r="F384">
        <f t="shared" si="43"/>
        <v>1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4"/>
        <v>160.98133731857229</v>
      </c>
      <c r="L384">
        <f t="shared" si="45"/>
        <v>215.2947128015152</v>
      </c>
      <c r="M384">
        <f t="shared" si="46"/>
        <v>-70.729817322641168</v>
      </c>
      <c r="N384">
        <f t="shared" si="41"/>
        <v>2278.5791770956339</v>
      </c>
      <c r="O384">
        <f t="shared" si="47"/>
        <v>0</v>
      </c>
      <c r="P384" t="str">
        <f t="shared" si="48"/>
        <v>TN</v>
      </c>
    </row>
    <row r="385" spans="1:16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2"/>
        <v>1.0075801211417166</v>
      </c>
      <c r="F385">
        <f t="shared" si="43"/>
        <v>1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4"/>
        <v>58.434275299017848</v>
      </c>
      <c r="L385">
        <f t="shared" si="45"/>
        <v>31.408756296736705</v>
      </c>
      <c r="M385">
        <f t="shared" si="46"/>
        <v>3.1088497746576884</v>
      </c>
      <c r="N385">
        <f t="shared" si="41"/>
        <v>681.4293516826034</v>
      </c>
      <c r="O385">
        <f t="shared" si="47"/>
        <v>1</v>
      </c>
      <c r="P385" t="str">
        <f t="shared" si="48"/>
        <v>TP</v>
      </c>
    </row>
    <row r="386" spans="1:16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2"/>
        <v>1.0075801211417166</v>
      </c>
      <c r="F386">
        <f t="shared" si="43"/>
        <v>1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4"/>
        <v>58.434275299017848</v>
      </c>
      <c r="L386">
        <f t="shared" si="45"/>
        <v>31.408756296736705</v>
      </c>
      <c r="M386">
        <f t="shared" si="46"/>
        <v>3.1088497746576884</v>
      </c>
      <c r="N386">
        <f t="shared" ref="N386:N449" si="49">(M386-$R$5)^2</f>
        <v>681.4293516826034</v>
      </c>
      <c r="O386">
        <f t="shared" si="47"/>
        <v>1</v>
      </c>
      <c r="P386" t="str">
        <f t="shared" si="48"/>
        <v>TP</v>
      </c>
    </row>
    <row r="387" spans="1:16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0">IF(D387&gt;1,1+(D387-1)/$R$2,1)</f>
        <v>1.0075801211417166</v>
      </c>
      <c r="F387">
        <f t="shared" ref="F387:F450" si="51">IF(D387&lt;1,1-(1-D387)/$R$2,1)</f>
        <v>1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2">G387^(B387)</f>
        <v>107.6473564007576</v>
      </c>
      <c r="L387">
        <f t="shared" ref="L387:L450" si="53">-C387*-H387^(B387*F387)</f>
        <v>215.2947128015152</v>
      </c>
      <c r="M387">
        <f t="shared" ref="M387:M450" si="54">I387*K387-J387*L387</f>
        <v>-18.802760209347113</v>
      </c>
      <c r="N387">
        <f t="shared" si="49"/>
        <v>17.577826146387888</v>
      </c>
      <c r="O387">
        <f t="shared" ref="O387:O450" si="55">IF(M387&gt;=0,1,0)</f>
        <v>0</v>
      </c>
      <c r="P387" t="str">
        <f t="shared" ref="P387:P450" si="56">IF(AND(A387=1,O387=1),"TP",IF(AND(A387=0,O387=0),"TN",IF(A387&gt;O387,"FP","FN")))</f>
        <v>TN</v>
      </c>
    </row>
    <row r="388" spans="1:16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0"/>
        <v>1.0075801211417166</v>
      </c>
      <c r="F388">
        <f t="shared" si="51"/>
        <v>1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2"/>
        <v>58.434275299017848</v>
      </c>
      <c r="L388">
        <f t="shared" si="53"/>
        <v>31.408756296736705</v>
      </c>
      <c r="M388">
        <f t="shared" si="54"/>
        <v>3.1088497746576884</v>
      </c>
      <c r="N388">
        <f t="shared" si="49"/>
        <v>681.4293516826034</v>
      </c>
      <c r="O388">
        <f t="shared" si="55"/>
        <v>1</v>
      </c>
      <c r="P388" t="str">
        <f t="shared" si="56"/>
        <v>FN</v>
      </c>
    </row>
    <row r="389" spans="1:16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0"/>
        <v>1.0075801211417166</v>
      </c>
      <c r="F389">
        <f t="shared" si="51"/>
        <v>1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2"/>
        <v>498.1414721148987</v>
      </c>
      <c r="L389">
        <f t="shared" si="53"/>
        <v>434.85510823313615</v>
      </c>
      <c r="M389">
        <f t="shared" si="54"/>
        <v>90.70731023681472</v>
      </c>
      <c r="N389">
        <f t="shared" si="49"/>
        <v>12928.295405796076</v>
      </c>
      <c r="O389">
        <f t="shared" si="55"/>
        <v>1</v>
      </c>
      <c r="P389" t="str">
        <f t="shared" si="56"/>
        <v>FN</v>
      </c>
    </row>
    <row r="390" spans="1:16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0"/>
        <v>1.0021657488976332</v>
      </c>
      <c r="F390">
        <f t="shared" si="51"/>
        <v>1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2"/>
        <v>160.98133731857229</v>
      </c>
      <c r="L390">
        <f t="shared" si="53"/>
        <v>215.2947128015152</v>
      </c>
      <c r="M390">
        <f t="shared" si="54"/>
        <v>13.647945503729076</v>
      </c>
      <c r="N390">
        <f t="shared" si="49"/>
        <v>1342.7312538987733</v>
      </c>
      <c r="O390">
        <f t="shared" si="55"/>
        <v>1</v>
      </c>
      <c r="P390" t="str">
        <f t="shared" si="56"/>
        <v>TP</v>
      </c>
    </row>
    <row r="391" spans="1:16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0"/>
        <v>1.0021657488976332</v>
      </c>
      <c r="F391">
        <f t="shared" si="51"/>
        <v>1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2"/>
        <v>133.87694139177151</v>
      </c>
      <c r="L391">
        <f t="shared" si="53"/>
        <v>215.2947128015152</v>
      </c>
      <c r="M391">
        <f t="shared" si="54"/>
        <v>-81.14330009127724</v>
      </c>
      <c r="N391">
        <f t="shared" si="49"/>
        <v>3381.1838641283516</v>
      </c>
      <c r="O391">
        <f t="shared" si="55"/>
        <v>0</v>
      </c>
      <c r="P391" t="str">
        <f t="shared" si="56"/>
        <v>TN</v>
      </c>
    </row>
    <row r="392" spans="1:16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0"/>
        <v>1.0021657488976332</v>
      </c>
      <c r="F392">
        <f t="shared" si="51"/>
        <v>1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2"/>
        <v>160.98133731857229</v>
      </c>
      <c r="L392">
        <f t="shared" si="53"/>
        <v>215.2947128015152</v>
      </c>
      <c r="M392">
        <f t="shared" si="54"/>
        <v>-70.729817322641168</v>
      </c>
      <c r="N392">
        <f t="shared" si="49"/>
        <v>2278.5791770956339</v>
      </c>
      <c r="O392">
        <f t="shared" si="55"/>
        <v>0</v>
      </c>
      <c r="P392" t="str">
        <f t="shared" si="56"/>
        <v>TN</v>
      </c>
    </row>
    <row r="393" spans="1:16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0"/>
        <v>1.0054143722440831</v>
      </c>
      <c r="F393">
        <f t="shared" si="51"/>
        <v>1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2"/>
        <v>58.434275299017848</v>
      </c>
      <c r="L393">
        <f t="shared" si="53"/>
        <v>31.408756296736705</v>
      </c>
      <c r="M393">
        <f t="shared" si="54"/>
        <v>3.1088497746576884</v>
      </c>
      <c r="N393">
        <f t="shared" si="49"/>
        <v>681.4293516826034</v>
      </c>
      <c r="O393">
        <f t="shared" si="55"/>
        <v>1</v>
      </c>
      <c r="P393" t="str">
        <f t="shared" si="56"/>
        <v>TP</v>
      </c>
    </row>
    <row r="394" spans="1:16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0"/>
        <v>1.0054143722440831</v>
      </c>
      <c r="F394">
        <f t="shared" si="51"/>
        <v>1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2"/>
        <v>246.6274930269494</v>
      </c>
      <c r="L394">
        <f t="shared" si="53"/>
        <v>434.85510823313615</v>
      </c>
      <c r="M394">
        <f t="shared" si="54"/>
        <v>-173.0301502258605</v>
      </c>
      <c r="N394">
        <f t="shared" si="49"/>
        <v>22510.440670682368</v>
      </c>
      <c r="O394">
        <f t="shared" si="55"/>
        <v>0</v>
      </c>
      <c r="P394" t="str">
        <f t="shared" si="56"/>
        <v>TN</v>
      </c>
    </row>
    <row r="395" spans="1:16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0"/>
        <v>1.0054143722440831</v>
      </c>
      <c r="F395">
        <f t="shared" si="51"/>
        <v>1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2"/>
        <v>498.1414721148987</v>
      </c>
      <c r="L395">
        <f t="shared" si="53"/>
        <v>434.85510823313615</v>
      </c>
      <c r="M395">
        <f t="shared" si="54"/>
        <v>90.70731023681472</v>
      </c>
      <c r="N395">
        <f t="shared" si="49"/>
        <v>12928.295405796076</v>
      </c>
      <c r="O395">
        <f t="shared" si="55"/>
        <v>1</v>
      </c>
      <c r="P395" t="str">
        <f t="shared" si="56"/>
        <v>FN</v>
      </c>
    </row>
    <row r="396" spans="1:16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0"/>
        <v>1.0054143722440831</v>
      </c>
      <c r="F396">
        <f t="shared" si="51"/>
        <v>1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2"/>
        <v>246.6274930269494</v>
      </c>
      <c r="L396">
        <f t="shared" si="53"/>
        <v>434.85510823313615</v>
      </c>
      <c r="M396">
        <f t="shared" si="54"/>
        <v>-20.211555257964619</v>
      </c>
      <c r="N396">
        <f t="shared" si="49"/>
        <v>7.7495244492586872</v>
      </c>
      <c r="O396">
        <f t="shared" si="55"/>
        <v>0</v>
      </c>
      <c r="P396" t="str">
        <f t="shared" si="56"/>
        <v>TN</v>
      </c>
    </row>
    <row r="397" spans="1:16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0"/>
        <v>1.0054143722440831</v>
      </c>
      <c r="F397">
        <f t="shared" si="51"/>
        <v>1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2"/>
        <v>82.432217522931154</v>
      </c>
      <c r="L397">
        <f t="shared" si="53"/>
        <v>215.2947128015152</v>
      </c>
      <c r="M397">
        <f t="shared" si="54"/>
        <v>-100.90831337518121</v>
      </c>
      <c r="N397">
        <f t="shared" si="49"/>
        <v>6070.4295461000838</v>
      </c>
      <c r="O397">
        <f t="shared" si="55"/>
        <v>0</v>
      </c>
      <c r="P397" t="str">
        <f t="shared" si="56"/>
        <v>TN</v>
      </c>
    </row>
    <row r="398" spans="1:16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0"/>
        <v>1.0054143722440831</v>
      </c>
      <c r="F398">
        <f t="shared" si="51"/>
        <v>1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2"/>
        <v>107.6473564007576</v>
      </c>
      <c r="L398">
        <f t="shared" si="53"/>
        <v>215.2947128015152</v>
      </c>
      <c r="M398">
        <f t="shared" si="54"/>
        <v>-91.22068134227635</v>
      </c>
      <c r="N398">
        <f t="shared" si="49"/>
        <v>4654.6955602277339</v>
      </c>
      <c r="O398">
        <f t="shared" si="55"/>
        <v>0</v>
      </c>
      <c r="P398" t="str">
        <f t="shared" si="56"/>
        <v>TN</v>
      </c>
    </row>
    <row r="399" spans="1:16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0"/>
        <v>1.0054143722440831</v>
      </c>
      <c r="F399">
        <f t="shared" si="51"/>
        <v>1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2"/>
        <v>188.85787660819494</v>
      </c>
      <c r="L399">
        <f t="shared" si="53"/>
        <v>434.85510823313615</v>
      </c>
      <c r="M399">
        <f t="shared" si="54"/>
        <v>-55.361093869212681</v>
      </c>
      <c r="N399">
        <f t="shared" si="49"/>
        <v>1047.5412450203949</v>
      </c>
      <c r="O399">
        <f t="shared" si="55"/>
        <v>0</v>
      </c>
      <c r="P399" t="str">
        <f t="shared" si="56"/>
        <v>TN</v>
      </c>
    </row>
    <row r="400" spans="1:16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0"/>
        <v>1.0054143722440831</v>
      </c>
      <c r="F400">
        <f t="shared" si="51"/>
        <v>1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2"/>
        <v>133.87694139177151</v>
      </c>
      <c r="L400">
        <f t="shared" si="53"/>
        <v>215.2947128015152</v>
      </c>
      <c r="M400">
        <f t="shared" si="54"/>
        <v>-81.14330009127724</v>
      </c>
      <c r="N400">
        <f t="shared" si="49"/>
        <v>3381.1838641283516</v>
      </c>
      <c r="O400">
        <f t="shared" si="55"/>
        <v>0</v>
      </c>
      <c r="P400" t="str">
        <f t="shared" si="56"/>
        <v>TN</v>
      </c>
    </row>
    <row r="401" spans="1:16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0"/>
        <v>1.0054143722440831</v>
      </c>
      <c r="F401">
        <f t="shared" si="51"/>
        <v>1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2"/>
        <v>0</v>
      </c>
      <c r="L401">
        <f t="shared" si="53"/>
        <v>31.408756296736705</v>
      </c>
      <c r="M401">
        <f t="shared" si="54"/>
        <v>-19.341542426201904</v>
      </c>
      <c r="N401">
        <f t="shared" si="49"/>
        <v>13.350324596215788</v>
      </c>
      <c r="O401">
        <f t="shared" si="55"/>
        <v>0</v>
      </c>
      <c r="P401" t="str">
        <f t="shared" si="56"/>
        <v>TN</v>
      </c>
    </row>
    <row r="402" spans="1:16" x14ac:dyDescent="0.3">
      <c r="A402">
        <v>1</v>
      </c>
      <c r="B402">
        <v>1.1960207441678836</v>
      </c>
      <c r="C402">
        <v>-2</v>
      </c>
      <c r="D402">
        <v>1.3</v>
      </c>
      <c r="E402">
        <f t="shared" si="50"/>
        <v>1.0064972466928999</v>
      </c>
      <c r="F402">
        <f t="shared" si="51"/>
        <v>1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2"/>
        <v>15.704378148368352</v>
      </c>
      <c r="L402">
        <f t="shared" si="53"/>
        <v>0</v>
      </c>
      <c r="M402">
        <f t="shared" si="54"/>
        <v>6.7392873074049078</v>
      </c>
      <c r="N402">
        <f t="shared" si="49"/>
        <v>884.14877632542289</v>
      </c>
      <c r="O402">
        <f t="shared" si="55"/>
        <v>1</v>
      </c>
      <c r="P402" t="str">
        <f t="shared" si="56"/>
        <v>TP</v>
      </c>
    </row>
    <row r="403" spans="1:16" x14ac:dyDescent="0.3">
      <c r="A403">
        <v>0</v>
      </c>
      <c r="B403">
        <v>1.1960207441678836</v>
      </c>
      <c r="C403">
        <v>-2</v>
      </c>
      <c r="D403">
        <v>1.3</v>
      </c>
      <c r="E403">
        <f t="shared" si="50"/>
        <v>1.0064972466928999</v>
      </c>
      <c r="F403">
        <f t="shared" si="51"/>
        <v>1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2"/>
        <v>58.434275299017848</v>
      </c>
      <c r="L403">
        <f t="shared" si="53"/>
        <v>31.408756296736705</v>
      </c>
      <c r="M403">
        <f t="shared" si="54"/>
        <v>3.1088497746576884</v>
      </c>
      <c r="N403">
        <f t="shared" si="49"/>
        <v>681.4293516826034</v>
      </c>
      <c r="O403">
        <f t="shared" si="55"/>
        <v>1</v>
      </c>
      <c r="P403" t="str">
        <f t="shared" si="56"/>
        <v>FN</v>
      </c>
    </row>
    <row r="404" spans="1:16" x14ac:dyDescent="0.3">
      <c r="A404">
        <v>0</v>
      </c>
      <c r="B404">
        <v>1.1960207441678836</v>
      </c>
      <c r="C404">
        <v>-2</v>
      </c>
      <c r="D404">
        <v>1</v>
      </c>
      <c r="E404">
        <f t="shared" si="50"/>
        <v>1</v>
      </c>
      <c r="F404">
        <f t="shared" si="51"/>
        <v>1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2"/>
        <v>217.42755411656807</v>
      </c>
      <c r="L404">
        <f t="shared" si="53"/>
        <v>434.85510823313615</v>
      </c>
      <c r="M404">
        <f t="shared" si="54"/>
        <v>-37.978063741190965</v>
      </c>
      <c r="N404">
        <f t="shared" si="49"/>
        <v>224.48165032149774</v>
      </c>
      <c r="O404">
        <f t="shared" si="55"/>
        <v>0</v>
      </c>
      <c r="P404" t="str">
        <f t="shared" si="56"/>
        <v>TN</v>
      </c>
    </row>
    <row r="405" spans="1:16" x14ac:dyDescent="0.3">
      <c r="A405">
        <v>0</v>
      </c>
      <c r="B405">
        <v>1.1960207441678836</v>
      </c>
      <c r="C405">
        <v>-2</v>
      </c>
      <c r="D405">
        <v>1</v>
      </c>
      <c r="E405">
        <f t="shared" si="50"/>
        <v>1</v>
      </c>
      <c r="F405">
        <f t="shared" si="51"/>
        <v>1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2"/>
        <v>107.6473564007576</v>
      </c>
      <c r="L405">
        <f t="shared" si="53"/>
        <v>215.2947128015152</v>
      </c>
      <c r="M405">
        <f t="shared" si="54"/>
        <v>-91.22068134227635</v>
      </c>
      <c r="N405">
        <f t="shared" si="49"/>
        <v>4654.6955602277339</v>
      </c>
      <c r="O405">
        <f t="shared" si="55"/>
        <v>0</v>
      </c>
      <c r="P405" t="str">
        <f t="shared" si="56"/>
        <v>TN</v>
      </c>
    </row>
    <row r="406" spans="1:16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0"/>
        <v>1.0030320484566866</v>
      </c>
      <c r="F406">
        <f t="shared" si="51"/>
        <v>1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2"/>
        <v>160.98133731857229</v>
      </c>
      <c r="L406">
        <f t="shared" si="53"/>
        <v>215.2947128015152</v>
      </c>
      <c r="M406">
        <f t="shared" si="54"/>
        <v>13.647945503729076</v>
      </c>
      <c r="N406">
        <f t="shared" si="49"/>
        <v>1342.7312538987733</v>
      </c>
      <c r="O406">
        <f t="shared" si="55"/>
        <v>1</v>
      </c>
      <c r="P406" t="str">
        <f t="shared" si="56"/>
        <v>TP</v>
      </c>
    </row>
    <row r="407" spans="1:16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0"/>
        <v>1.0030320484566866</v>
      </c>
      <c r="F407">
        <f t="shared" si="51"/>
        <v>1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2"/>
        <v>0</v>
      </c>
      <c r="L407">
        <f t="shared" si="53"/>
        <v>31.408756296736705</v>
      </c>
      <c r="M407">
        <f t="shared" si="54"/>
        <v>-19.341542426201904</v>
      </c>
      <c r="N407">
        <f t="shared" si="49"/>
        <v>13.350324596215788</v>
      </c>
      <c r="O407">
        <f t="shared" si="55"/>
        <v>0</v>
      </c>
      <c r="P407" t="str">
        <f t="shared" si="56"/>
        <v>TN</v>
      </c>
    </row>
    <row r="408" spans="1:16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0"/>
        <v>1.0034651982362133</v>
      </c>
      <c r="F408">
        <f t="shared" si="51"/>
        <v>1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2"/>
        <v>15.704378148368352</v>
      </c>
      <c r="L408">
        <f t="shared" si="53"/>
        <v>31.408756296736705</v>
      </c>
      <c r="M408">
        <f t="shared" si="54"/>
        <v>-2.7430832157305307</v>
      </c>
      <c r="N408">
        <f t="shared" si="49"/>
        <v>410.15439198912696</v>
      </c>
      <c r="O408">
        <f t="shared" si="55"/>
        <v>0</v>
      </c>
      <c r="P408" t="str">
        <f t="shared" si="56"/>
        <v>FP</v>
      </c>
    </row>
    <row r="409" spans="1:16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0"/>
        <v>1.0034651982362133</v>
      </c>
      <c r="F409">
        <f t="shared" si="51"/>
        <v>1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2"/>
        <v>498.1414721148987</v>
      </c>
      <c r="L409">
        <f t="shared" si="53"/>
        <v>434.85510823313615</v>
      </c>
      <c r="M409">
        <f t="shared" si="54"/>
        <v>-76.398722084949412</v>
      </c>
      <c r="N409">
        <f t="shared" si="49"/>
        <v>2851.9199335852909</v>
      </c>
      <c r="O409">
        <f t="shared" si="55"/>
        <v>0</v>
      </c>
      <c r="P409" t="str">
        <f t="shared" si="56"/>
        <v>TN</v>
      </c>
    </row>
    <row r="410" spans="1:16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0"/>
        <v>1.0034651982362133</v>
      </c>
      <c r="F410">
        <f t="shared" si="51"/>
        <v>1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2"/>
        <v>188.85787660819494</v>
      </c>
      <c r="L410">
        <f t="shared" si="53"/>
        <v>434.85510823313615</v>
      </c>
      <c r="M410">
        <f t="shared" si="54"/>
        <v>-195.22518112609066</v>
      </c>
      <c r="N410">
        <f t="shared" si="49"/>
        <v>29663.11403162776</v>
      </c>
      <c r="O410">
        <f t="shared" si="55"/>
        <v>0</v>
      </c>
      <c r="P410" t="str">
        <f t="shared" si="56"/>
        <v>TN</v>
      </c>
    </row>
    <row r="411" spans="1:16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0"/>
        <v>1.0112618942676932</v>
      </c>
      <c r="F411">
        <f t="shared" si="51"/>
        <v>1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2"/>
        <v>498.1414721148987</v>
      </c>
      <c r="L411">
        <f t="shared" si="53"/>
        <v>434.85510823313615</v>
      </c>
      <c r="M411">
        <f t="shared" si="54"/>
        <v>90.70731023681472</v>
      </c>
      <c r="N411">
        <f t="shared" si="49"/>
        <v>12928.295405796076</v>
      </c>
      <c r="O411">
        <f t="shared" si="55"/>
        <v>1</v>
      </c>
      <c r="P411" t="str">
        <f t="shared" si="56"/>
        <v>TP</v>
      </c>
    </row>
    <row r="412" spans="1:16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0"/>
        <v>1.012561343606273</v>
      </c>
      <c r="F412">
        <f t="shared" si="51"/>
        <v>1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2"/>
        <v>58.434275299017848</v>
      </c>
      <c r="L412">
        <f t="shared" si="53"/>
        <v>31.408756296736705</v>
      </c>
      <c r="M412">
        <f t="shared" si="54"/>
        <v>3.1088497746576884</v>
      </c>
      <c r="N412">
        <f t="shared" si="49"/>
        <v>681.4293516826034</v>
      </c>
      <c r="O412">
        <f t="shared" si="55"/>
        <v>1</v>
      </c>
      <c r="P412" t="str">
        <f t="shared" si="56"/>
        <v>TP</v>
      </c>
    </row>
    <row r="413" spans="1:16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0"/>
        <v>1.012561343606273</v>
      </c>
      <c r="F413">
        <f t="shared" si="51"/>
        <v>1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2"/>
        <v>35.979809832580635</v>
      </c>
      <c r="L413">
        <f t="shared" si="53"/>
        <v>31.408756296736705</v>
      </c>
      <c r="M413">
        <f t="shared" si="54"/>
        <v>-5.5181341966939002</v>
      </c>
      <c r="N413">
        <f t="shared" si="49"/>
        <v>305.45314307520499</v>
      </c>
      <c r="O413">
        <f t="shared" si="55"/>
        <v>0</v>
      </c>
      <c r="P413" t="str">
        <f t="shared" si="56"/>
        <v>TN</v>
      </c>
    </row>
    <row r="414" spans="1:16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0"/>
        <v>1.012561343606273</v>
      </c>
      <c r="F414">
        <f t="shared" si="51"/>
        <v>1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2"/>
        <v>217.42755411656807</v>
      </c>
      <c r="L414">
        <f t="shared" si="53"/>
        <v>434.85510823313615</v>
      </c>
      <c r="M414">
        <f t="shared" si="54"/>
        <v>-184.24873858730837</v>
      </c>
      <c r="N414">
        <f t="shared" si="49"/>
        <v>26002.654677286009</v>
      </c>
      <c r="O414">
        <f t="shared" si="55"/>
        <v>0</v>
      </c>
      <c r="P414" t="str">
        <f t="shared" si="56"/>
        <v>TN</v>
      </c>
    </row>
    <row r="415" spans="1:16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0"/>
        <v>1.0121281938267463</v>
      </c>
      <c r="F415">
        <f t="shared" si="51"/>
        <v>1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2"/>
        <v>35.979809832580635</v>
      </c>
      <c r="L415">
        <f t="shared" si="53"/>
        <v>31.408756296736705</v>
      </c>
      <c r="M415">
        <f t="shared" si="54"/>
        <v>-5.5181341966939002</v>
      </c>
      <c r="N415">
        <f t="shared" si="49"/>
        <v>305.45314307520499</v>
      </c>
      <c r="O415">
        <f t="shared" si="55"/>
        <v>0</v>
      </c>
      <c r="P415" t="str">
        <f t="shared" si="56"/>
        <v>FP</v>
      </c>
    </row>
    <row r="416" spans="1:16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0"/>
        <v>1.0121281938267463</v>
      </c>
      <c r="F416">
        <f t="shared" si="51"/>
        <v>1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2"/>
        <v>0</v>
      </c>
      <c r="L416">
        <f t="shared" si="53"/>
        <v>31.408756296736705</v>
      </c>
      <c r="M416">
        <f t="shared" si="54"/>
        <v>-19.341542426201904</v>
      </c>
      <c r="N416">
        <f t="shared" si="49"/>
        <v>13.350324596215788</v>
      </c>
      <c r="O416">
        <f t="shared" si="55"/>
        <v>0</v>
      </c>
      <c r="P416" t="str">
        <f t="shared" si="56"/>
        <v>TN</v>
      </c>
    </row>
    <row r="417" spans="1:16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0"/>
        <v>1.0121281938267463</v>
      </c>
      <c r="F417">
        <f t="shared" si="51"/>
        <v>1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2"/>
        <v>133.87694139177151</v>
      </c>
      <c r="L417">
        <f t="shared" si="53"/>
        <v>215.2947128015152</v>
      </c>
      <c r="M417">
        <f t="shared" si="54"/>
        <v>-81.14330009127724</v>
      </c>
      <c r="N417">
        <f t="shared" si="49"/>
        <v>3381.1838641283516</v>
      </c>
      <c r="O417">
        <f t="shared" si="55"/>
        <v>0</v>
      </c>
      <c r="P417" t="str">
        <f t="shared" si="56"/>
        <v>TN</v>
      </c>
    </row>
    <row r="418" spans="1:16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0"/>
        <v>1.0121281938267463</v>
      </c>
      <c r="F418">
        <f t="shared" si="51"/>
        <v>1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2"/>
        <v>0</v>
      </c>
      <c r="L418">
        <f t="shared" si="53"/>
        <v>31.408756296736705</v>
      </c>
      <c r="M418">
        <f t="shared" si="54"/>
        <v>-19.341542426201904</v>
      </c>
      <c r="N418">
        <f t="shared" si="49"/>
        <v>13.350324596215788</v>
      </c>
      <c r="O418">
        <f t="shared" si="55"/>
        <v>0</v>
      </c>
      <c r="P418" t="str">
        <f t="shared" si="56"/>
        <v>TN</v>
      </c>
    </row>
    <row r="419" spans="1:16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0"/>
        <v>1.0116950440472197</v>
      </c>
      <c r="F419">
        <f t="shared" si="51"/>
        <v>1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2"/>
        <v>58.434275299017848</v>
      </c>
      <c r="L419">
        <f t="shared" si="53"/>
        <v>31.408756296736705</v>
      </c>
      <c r="M419">
        <f t="shared" si="54"/>
        <v>3.1088497746576884</v>
      </c>
      <c r="N419">
        <f t="shared" si="49"/>
        <v>681.4293516826034</v>
      </c>
      <c r="O419">
        <f t="shared" si="55"/>
        <v>1</v>
      </c>
      <c r="P419" t="str">
        <f t="shared" si="56"/>
        <v>TP</v>
      </c>
    </row>
    <row r="420" spans="1:16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0"/>
        <v>1.0116950440472197</v>
      </c>
      <c r="F420">
        <f t="shared" si="51"/>
        <v>1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2"/>
        <v>188.85787660819494</v>
      </c>
      <c r="L420">
        <f t="shared" si="53"/>
        <v>434.85510823313615</v>
      </c>
      <c r="M420">
        <f t="shared" si="54"/>
        <v>-55.361093869212681</v>
      </c>
      <c r="N420">
        <f t="shared" si="49"/>
        <v>1047.5412450203949</v>
      </c>
      <c r="O420">
        <f t="shared" si="55"/>
        <v>0</v>
      </c>
      <c r="P420" t="str">
        <f t="shared" si="56"/>
        <v>TN</v>
      </c>
    </row>
    <row r="421" spans="1:16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0"/>
        <v>1.0077966960314799</v>
      </c>
      <c r="F421">
        <f t="shared" si="51"/>
        <v>1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2"/>
        <v>498.1414721148987</v>
      </c>
      <c r="L421">
        <f t="shared" si="53"/>
        <v>434.85510823313615</v>
      </c>
      <c r="M421">
        <f t="shared" si="54"/>
        <v>90.70731023681472</v>
      </c>
      <c r="N421">
        <f t="shared" si="49"/>
        <v>12928.295405796076</v>
      </c>
      <c r="O421">
        <f t="shared" si="55"/>
        <v>1</v>
      </c>
      <c r="P421" t="str">
        <f t="shared" si="56"/>
        <v>TP</v>
      </c>
    </row>
    <row r="422" spans="1:16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0"/>
        <v>1.0077966960314799</v>
      </c>
      <c r="F422">
        <f t="shared" si="51"/>
        <v>1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2"/>
        <v>58.434275299017848</v>
      </c>
      <c r="L422">
        <f t="shared" si="53"/>
        <v>31.408756296736705</v>
      </c>
      <c r="M422">
        <f t="shared" si="54"/>
        <v>3.1088497746576884</v>
      </c>
      <c r="N422">
        <f t="shared" si="49"/>
        <v>681.4293516826034</v>
      </c>
      <c r="O422">
        <f t="shared" si="55"/>
        <v>1</v>
      </c>
      <c r="P422" t="str">
        <f t="shared" si="56"/>
        <v>FN</v>
      </c>
    </row>
    <row r="423" spans="1:16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0"/>
        <v>1.0082298458110064</v>
      </c>
      <c r="F423">
        <f t="shared" si="51"/>
        <v>1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2"/>
        <v>15.704378148368352</v>
      </c>
      <c r="L423">
        <f t="shared" si="53"/>
        <v>0</v>
      </c>
      <c r="M423">
        <f t="shared" si="54"/>
        <v>6.7392873074049078</v>
      </c>
      <c r="N423">
        <f t="shared" si="49"/>
        <v>884.14877632542289</v>
      </c>
      <c r="O423">
        <f t="shared" si="55"/>
        <v>1</v>
      </c>
      <c r="P423" t="str">
        <f t="shared" si="56"/>
        <v>TP</v>
      </c>
    </row>
    <row r="424" spans="1:16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0"/>
        <v>1.0082298458110064</v>
      </c>
      <c r="F424">
        <f t="shared" si="51"/>
        <v>1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2"/>
        <v>107.6473564007576</v>
      </c>
      <c r="L424">
        <f t="shared" si="53"/>
        <v>215.2947128015152</v>
      </c>
      <c r="M424">
        <f t="shared" si="54"/>
        <v>-18.802760209347113</v>
      </c>
      <c r="N424">
        <f t="shared" si="49"/>
        <v>17.577826146387888</v>
      </c>
      <c r="O424">
        <f t="shared" si="55"/>
        <v>0</v>
      </c>
      <c r="P424" t="str">
        <f t="shared" si="56"/>
        <v>TN</v>
      </c>
    </row>
    <row r="425" spans="1:16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0"/>
        <v>1.0082298458110064</v>
      </c>
      <c r="F425">
        <f t="shared" si="51"/>
        <v>1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2"/>
        <v>246.6274930269494</v>
      </c>
      <c r="L425">
        <f t="shared" si="53"/>
        <v>434.85510823313615</v>
      </c>
      <c r="M425">
        <f t="shared" si="54"/>
        <v>-173.0301502258605</v>
      </c>
      <c r="N425">
        <f t="shared" si="49"/>
        <v>22510.440670682368</v>
      </c>
      <c r="O425">
        <f t="shared" si="55"/>
        <v>0</v>
      </c>
      <c r="P425" t="str">
        <f t="shared" si="56"/>
        <v>TN</v>
      </c>
    </row>
    <row r="426" spans="1:16" x14ac:dyDescent="0.3">
      <c r="A426">
        <v>1</v>
      </c>
      <c r="B426">
        <v>1.1960207441678836</v>
      </c>
      <c r="C426">
        <v>-2</v>
      </c>
      <c r="D426">
        <v>1.5</v>
      </c>
      <c r="E426">
        <f t="shared" si="50"/>
        <v>1.0108287444881665</v>
      </c>
      <c r="F426">
        <f t="shared" si="51"/>
        <v>1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2"/>
        <v>133.87694139177151</v>
      </c>
      <c r="L426">
        <f t="shared" si="53"/>
        <v>215.2947128015152</v>
      </c>
      <c r="M426">
        <f t="shared" si="54"/>
        <v>-81.14330009127724</v>
      </c>
      <c r="N426">
        <f t="shared" si="49"/>
        <v>3381.1838641283516</v>
      </c>
      <c r="O426">
        <f t="shared" si="55"/>
        <v>0</v>
      </c>
      <c r="P426" t="str">
        <f t="shared" si="56"/>
        <v>FP</v>
      </c>
    </row>
    <row r="427" spans="1:16" x14ac:dyDescent="0.3">
      <c r="A427">
        <v>0</v>
      </c>
      <c r="B427">
        <v>1.1960207441678836</v>
      </c>
      <c r="C427">
        <v>-2</v>
      </c>
      <c r="D427">
        <v>1.5</v>
      </c>
      <c r="E427">
        <f t="shared" si="50"/>
        <v>1.0108287444881665</v>
      </c>
      <c r="F427">
        <f t="shared" si="51"/>
        <v>1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2"/>
        <v>107.6473564007576</v>
      </c>
      <c r="L427">
        <f t="shared" si="53"/>
        <v>215.2947128015152</v>
      </c>
      <c r="M427">
        <f t="shared" si="54"/>
        <v>-18.802760209347113</v>
      </c>
      <c r="N427">
        <f t="shared" si="49"/>
        <v>17.577826146387888</v>
      </c>
      <c r="O427">
        <f t="shared" si="55"/>
        <v>0</v>
      </c>
      <c r="P427" t="str">
        <f t="shared" si="56"/>
        <v>TN</v>
      </c>
    </row>
    <row r="428" spans="1:16" x14ac:dyDescent="0.3">
      <c r="A428">
        <v>0</v>
      </c>
      <c r="B428">
        <v>1.1960207441678836</v>
      </c>
      <c r="C428">
        <v>-2</v>
      </c>
      <c r="D428">
        <v>1.5</v>
      </c>
      <c r="E428">
        <f t="shared" si="50"/>
        <v>1.0108287444881665</v>
      </c>
      <c r="F428">
        <f t="shared" si="51"/>
        <v>1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2"/>
        <v>82.432217522931154</v>
      </c>
      <c r="L428">
        <f t="shared" si="53"/>
        <v>215.2947128015152</v>
      </c>
      <c r="M428">
        <f t="shared" si="54"/>
        <v>-34.14474363450298</v>
      </c>
      <c r="N428">
        <f t="shared" si="49"/>
        <v>124.30893322560081</v>
      </c>
      <c r="O428">
        <f t="shared" si="55"/>
        <v>0</v>
      </c>
      <c r="P428" t="str">
        <f t="shared" si="56"/>
        <v>TN</v>
      </c>
    </row>
    <row r="429" spans="1:16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0"/>
        <v>1.0112618942676932</v>
      </c>
      <c r="F429">
        <f t="shared" si="51"/>
        <v>1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2"/>
        <v>15.704378148368352</v>
      </c>
      <c r="L429">
        <f t="shared" si="53"/>
        <v>0</v>
      </c>
      <c r="M429">
        <f t="shared" si="54"/>
        <v>6.0336069352674011</v>
      </c>
      <c r="N429">
        <f t="shared" si="49"/>
        <v>842.68045841180356</v>
      </c>
      <c r="O429">
        <f t="shared" si="55"/>
        <v>1</v>
      </c>
      <c r="P429" t="str">
        <f t="shared" si="56"/>
        <v>TP</v>
      </c>
    </row>
    <row r="430" spans="1:16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0"/>
        <v>1.0112618942676932</v>
      </c>
      <c r="F430">
        <f t="shared" si="51"/>
        <v>1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2"/>
        <v>15.704378148368352</v>
      </c>
      <c r="L430">
        <f t="shared" si="53"/>
        <v>31.408756296736705</v>
      </c>
      <c r="M430">
        <f t="shared" si="54"/>
        <v>-2.7430832157305307</v>
      </c>
      <c r="N430">
        <f t="shared" si="49"/>
        <v>410.15439198912696</v>
      </c>
      <c r="O430">
        <f t="shared" si="55"/>
        <v>0</v>
      </c>
      <c r="P430" t="str">
        <f t="shared" si="56"/>
        <v>TN</v>
      </c>
    </row>
    <row r="431" spans="1:16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0"/>
        <v>1.0112618942676932</v>
      </c>
      <c r="F431">
        <f t="shared" si="51"/>
        <v>1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2"/>
        <v>498.1414721148987</v>
      </c>
      <c r="L431">
        <f t="shared" si="53"/>
        <v>434.85510823313615</v>
      </c>
      <c r="M431">
        <f t="shared" si="54"/>
        <v>-76.398722084949412</v>
      </c>
      <c r="N431">
        <f t="shared" si="49"/>
        <v>2851.9199335852909</v>
      </c>
      <c r="O431">
        <f t="shared" si="55"/>
        <v>0</v>
      </c>
      <c r="P431" t="str">
        <f t="shared" si="56"/>
        <v>TN</v>
      </c>
    </row>
    <row r="432" spans="1:16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0"/>
        <v>1.0112618942676932</v>
      </c>
      <c r="F432">
        <f t="shared" si="51"/>
        <v>1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2"/>
        <v>217.42755411656807</v>
      </c>
      <c r="L432">
        <f t="shared" si="53"/>
        <v>434.85510823313615</v>
      </c>
      <c r="M432">
        <f t="shared" si="54"/>
        <v>-184.24873858730837</v>
      </c>
      <c r="N432">
        <f t="shared" si="49"/>
        <v>26002.654677286009</v>
      </c>
      <c r="O432">
        <f t="shared" si="55"/>
        <v>0</v>
      </c>
      <c r="P432" t="str">
        <f t="shared" si="56"/>
        <v>TN</v>
      </c>
    </row>
    <row r="433" spans="1:16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0"/>
        <v>1.0112618942676932</v>
      </c>
      <c r="F433">
        <f t="shared" si="51"/>
        <v>1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2"/>
        <v>188.85787660819494</v>
      </c>
      <c r="L433">
        <f t="shared" si="53"/>
        <v>434.85510823313615</v>
      </c>
      <c r="M433">
        <f t="shared" si="54"/>
        <v>-195.22518112609066</v>
      </c>
      <c r="N433">
        <f t="shared" si="49"/>
        <v>29663.11403162776</v>
      </c>
      <c r="O433">
        <f t="shared" si="55"/>
        <v>0</v>
      </c>
      <c r="P433" t="str">
        <f t="shared" si="56"/>
        <v>TN</v>
      </c>
    </row>
    <row r="434" spans="1:16" x14ac:dyDescent="0.3">
      <c r="A434">
        <v>1</v>
      </c>
      <c r="B434">
        <v>1.1960207441678836</v>
      </c>
      <c r="C434">
        <v>-2</v>
      </c>
      <c r="D434">
        <v>1.5</v>
      </c>
      <c r="E434">
        <f t="shared" si="50"/>
        <v>1.0108287444881665</v>
      </c>
      <c r="F434">
        <f t="shared" si="51"/>
        <v>1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2"/>
        <v>58.434275299017848</v>
      </c>
      <c r="L434">
        <f t="shared" si="53"/>
        <v>31.408756296736705</v>
      </c>
      <c r="M434">
        <f t="shared" si="54"/>
        <v>3.1088497746576884</v>
      </c>
      <c r="N434">
        <f t="shared" si="49"/>
        <v>681.4293516826034</v>
      </c>
      <c r="O434">
        <f t="shared" si="55"/>
        <v>1</v>
      </c>
      <c r="P434" t="str">
        <f t="shared" si="56"/>
        <v>TP</v>
      </c>
    </row>
    <row r="435" spans="1:16" x14ac:dyDescent="0.3">
      <c r="A435">
        <v>0</v>
      </c>
      <c r="B435">
        <v>1.1960207441678836</v>
      </c>
      <c r="C435">
        <v>-2</v>
      </c>
      <c r="D435">
        <v>1.5</v>
      </c>
      <c r="E435">
        <f t="shared" si="50"/>
        <v>1.0108287444881665</v>
      </c>
      <c r="F435">
        <f t="shared" si="51"/>
        <v>1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2"/>
        <v>246.6274930269494</v>
      </c>
      <c r="L435">
        <f t="shared" si="53"/>
        <v>434.85510823313615</v>
      </c>
      <c r="M435">
        <f t="shared" si="54"/>
        <v>-173.0301502258605</v>
      </c>
      <c r="N435">
        <f t="shared" si="49"/>
        <v>22510.440670682368</v>
      </c>
      <c r="O435">
        <f t="shared" si="55"/>
        <v>0</v>
      </c>
      <c r="P435" t="str">
        <f t="shared" si="56"/>
        <v>TN</v>
      </c>
    </row>
    <row r="436" spans="1:16" x14ac:dyDescent="0.3">
      <c r="A436">
        <v>0</v>
      </c>
      <c r="B436">
        <v>1.1960207441678836</v>
      </c>
      <c r="C436">
        <v>-2</v>
      </c>
      <c r="D436">
        <v>1.5</v>
      </c>
      <c r="E436">
        <f t="shared" si="50"/>
        <v>1.0108287444881665</v>
      </c>
      <c r="F436">
        <f t="shared" si="51"/>
        <v>1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2"/>
        <v>107.6473564007576</v>
      </c>
      <c r="L436">
        <f t="shared" si="53"/>
        <v>215.2947128015152</v>
      </c>
      <c r="M436">
        <f t="shared" si="54"/>
        <v>-91.22068134227635</v>
      </c>
      <c r="N436">
        <f t="shared" si="49"/>
        <v>4654.6955602277339</v>
      </c>
      <c r="O436">
        <f t="shared" si="55"/>
        <v>0</v>
      </c>
      <c r="P436" t="str">
        <f t="shared" si="56"/>
        <v>TN</v>
      </c>
    </row>
    <row r="437" spans="1:16" x14ac:dyDescent="0.3">
      <c r="A437">
        <v>0</v>
      </c>
      <c r="B437">
        <v>1.1960207441678836</v>
      </c>
      <c r="C437">
        <v>-2</v>
      </c>
      <c r="D437">
        <v>1.5</v>
      </c>
      <c r="E437">
        <f t="shared" si="50"/>
        <v>1.0108287444881665</v>
      </c>
      <c r="F437">
        <f t="shared" si="51"/>
        <v>1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2"/>
        <v>188.85787660819494</v>
      </c>
      <c r="L437">
        <f t="shared" si="53"/>
        <v>434.85510823313615</v>
      </c>
      <c r="M437">
        <f t="shared" si="54"/>
        <v>-55.361093869212681</v>
      </c>
      <c r="N437">
        <f t="shared" si="49"/>
        <v>1047.5412450203949</v>
      </c>
      <c r="O437">
        <f t="shared" si="55"/>
        <v>0</v>
      </c>
      <c r="P437" t="str">
        <f t="shared" si="56"/>
        <v>TN</v>
      </c>
    </row>
    <row r="438" spans="1:16" x14ac:dyDescent="0.3">
      <c r="A438">
        <v>0</v>
      </c>
      <c r="B438">
        <v>1.1960207441678836</v>
      </c>
      <c r="C438">
        <v>-2</v>
      </c>
      <c r="D438">
        <v>1.5</v>
      </c>
      <c r="E438">
        <f t="shared" si="50"/>
        <v>1.0108287444881665</v>
      </c>
      <c r="F438">
        <f t="shared" si="51"/>
        <v>1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2"/>
        <v>82.432217522931154</v>
      </c>
      <c r="L438">
        <f t="shared" si="53"/>
        <v>215.2947128015152</v>
      </c>
      <c r="M438">
        <f t="shared" si="54"/>
        <v>-100.90831337518121</v>
      </c>
      <c r="N438">
        <f t="shared" si="49"/>
        <v>6070.4295461000838</v>
      </c>
      <c r="O438">
        <f t="shared" si="55"/>
        <v>0</v>
      </c>
      <c r="P438" t="str">
        <f t="shared" si="56"/>
        <v>TN</v>
      </c>
    </row>
    <row r="439" spans="1:16" x14ac:dyDescent="0.3">
      <c r="A439">
        <v>1</v>
      </c>
      <c r="B439">
        <v>1.1960207441678836</v>
      </c>
      <c r="C439">
        <v>-2</v>
      </c>
      <c r="D439">
        <v>1.4</v>
      </c>
      <c r="E439">
        <f t="shared" si="50"/>
        <v>1.0086629955905331</v>
      </c>
      <c r="F439">
        <f t="shared" si="51"/>
        <v>1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2"/>
        <v>160.98133731857229</v>
      </c>
      <c r="L439">
        <f t="shared" si="53"/>
        <v>215.2947128015152</v>
      </c>
      <c r="M439">
        <f t="shared" si="54"/>
        <v>13.647945503729076</v>
      </c>
      <c r="N439">
        <f t="shared" si="49"/>
        <v>1342.7312538987733</v>
      </c>
      <c r="O439">
        <f t="shared" si="55"/>
        <v>1</v>
      </c>
      <c r="P439" t="str">
        <f t="shared" si="56"/>
        <v>TP</v>
      </c>
    </row>
    <row r="440" spans="1:16" x14ac:dyDescent="0.3">
      <c r="A440">
        <v>0</v>
      </c>
      <c r="B440">
        <v>1.1960207441678836</v>
      </c>
      <c r="C440">
        <v>-2</v>
      </c>
      <c r="D440">
        <v>1.4</v>
      </c>
      <c r="E440">
        <f t="shared" si="50"/>
        <v>1.0086629955905331</v>
      </c>
      <c r="F440">
        <f t="shared" si="51"/>
        <v>1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2"/>
        <v>82.432217522931154</v>
      </c>
      <c r="L440">
        <f t="shared" si="53"/>
        <v>215.2947128015152</v>
      </c>
      <c r="M440">
        <f t="shared" si="54"/>
        <v>-34.14474363450298</v>
      </c>
      <c r="N440">
        <f t="shared" si="49"/>
        <v>124.30893322560081</v>
      </c>
      <c r="O440">
        <f t="shared" si="55"/>
        <v>0</v>
      </c>
      <c r="P440" t="str">
        <f t="shared" si="56"/>
        <v>TN</v>
      </c>
    </row>
    <row r="441" spans="1:16" x14ac:dyDescent="0.3">
      <c r="A441">
        <v>0</v>
      </c>
      <c r="B441">
        <v>1.1960207441678836</v>
      </c>
      <c r="C441">
        <v>-2</v>
      </c>
      <c r="D441">
        <v>1.4</v>
      </c>
      <c r="E441">
        <f t="shared" si="50"/>
        <v>1.0086629955905331</v>
      </c>
      <c r="F441">
        <f t="shared" si="51"/>
        <v>1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2"/>
        <v>82.432217522931154</v>
      </c>
      <c r="L441">
        <f t="shared" si="53"/>
        <v>215.2947128015152</v>
      </c>
      <c r="M441">
        <f t="shared" si="54"/>
        <v>-100.90831337518121</v>
      </c>
      <c r="N441">
        <f t="shared" si="49"/>
        <v>6070.4295461000838</v>
      </c>
      <c r="O441">
        <f t="shared" si="55"/>
        <v>0</v>
      </c>
      <c r="P441" t="str">
        <f t="shared" si="56"/>
        <v>TN</v>
      </c>
    </row>
    <row r="442" spans="1:16" x14ac:dyDescent="0.3">
      <c r="A442">
        <v>0</v>
      </c>
      <c r="B442">
        <v>1.1960207441678836</v>
      </c>
      <c r="C442">
        <v>-2</v>
      </c>
      <c r="D442">
        <v>1.4</v>
      </c>
      <c r="E442">
        <f t="shared" si="50"/>
        <v>1.0086629955905331</v>
      </c>
      <c r="F442">
        <f t="shared" si="51"/>
        <v>1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2"/>
        <v>35.979809832580635</v>
      </c>
      <c r="L442">
        <f t="shared" si="53"/>
        <v>31.408756296736705</v>
      </c>
      <c r="M442">
        <f t="shared" si="54"/>
        <v>-5.5181341966939002</v>
      </c>
      <c r="N442">
        <f t="shared" si="49"/>
        <v>305.45314307520499</v>
      </c>
      <c r="O442">
        <f t="shared" si="55"/>
        <v>0</v>
      </c>
      <c r="P442" t="str">
        <f t="shared" si="56"/>
        <v>TN</v>
      </c>
    </row>
    <row r="443" spans="1:16" x14ac:dyDescent="0.3">
      <c r="A443">
        <v>0</v>
      </c>
      <c r="B443">
        <v>1.1960207441678836</v>
      </c>
      <c r="C443">
        <v>-2</v>
      </c>
      <c r="D443">
        <v>1.4</v>
      </c>
      <c r="E443">
        <f t="shared" si="50"/>
        <v>1.0086629955905331</v>
      </c>
      <c r="F443">
        <f t="shared" si="51"/>
        <v>1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2"/>
        <v>15.704378148368352</v>
      </c>
      <c r="L443">
        <f t="shared" si="53"/>
        <v>31.408756296736705</v>
      </c>
      <c r="M443">
        <f t="shared" si="54"/>
        <v>-2.7430832157305307</v>
      </c>
      <c r="N443">
        <f t="shared" si="49"/>
        <v>410.15439198912696</v>
      </c>
      <c r="O443">
        <f t="shared" si="55"/>
        <v>0</v>
      </c>
      <c r="P443" t="str">
        <f t="shared" si="56"/>
        <v>TN</v>
      </c>
    </row>
    <row r="444" spans="1:16" x14ac:dyDescent="0.3">
      <c r="A444">
        <v>0</v>
      </c>
      <c r="B444">
        <v>1.1960207441678836</v>
      </c>
      <c r="C444">
        <v>-2</v>
      </c>
      <c r="D444">
        <v>1.4</v>
      </c>
      <c r="E444">
        <f t="shared" si="50"/>
        <v>1.0086629955905331</v>
      </c>
      <c r="F444">
        <f t="shared" si="51"/>
        <v>1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2"/>
        <v>246.6274930269494</v>
      </c>
      <c r="L444">
        <f t="shared" si="53"/>
        <v>434.85510823313615</v>
      </c>
      <c r="M444">
        <f t="shared" si="54"/>
        <v>-20.211555257964619</v>
      </c>
      <c r="N444">
        <f t="shared" si="49"/>
        <v>7.7495244492586872</v>
      </c>
      <c r="O444">
        <f t="shared" si="55"/>
        <v>0</v>
      </c>
      <c r="P444" t="str">
        <f t="shared" si="56"/>
        <v>TN</v>
      </c>
    </row>
    <row r="445" spans="1:16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0"/>
        <v>1.0090961453700598</v>
      </c>
      <c r="F445">
        <f t="shared" si="51"/>
        <v>1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2"/>
        <v>15.704378148368352</v>
      </c>
      <c r="L445">
        <f t="shared" si="53"/>
        <v>31.408756296736705</v>
      </c>
      <c r="M445">
        <f t="shared" si="54"/>
        <v>-2.7430832157305307</v>
      </c>
      <c r="N445">
        <f t="shared" si="49"/>
        <v>410.15439198912696</v>
      </c>
      <c r="O445">
        <f t="shared" si="55"/>
        <v>0</v>
      </c>
      <c r="P445" t="str">
        <f t="shared" si="56"/>
        <v>FP</v>
      </c>
    </row>
    <row r="446" spans="1:16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0"/>
        <v>1.0090961453700598</v>
      </c>
      <c r="F446">
        <f t="shared" si="51"/>
        <v>1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2"/>
        <v>133.87694139177151</v>
      </c>
      <c r="L446">
        <f t="shared" si="53"/>
        <v>215.2947128015152</v>
      </c>
      <c r="M446">
        <f t="shared" si="54"/>
        <v>-81.14330009127724</v>
      </c>
      <c r="N446">
        <f t="shared" si="49"/>
        <v>3381.1838641283516</v>
      </c>
      <c r="O446">
        <f t="shared" si="55"/>
        <v>0</v>
      </c>
      <c r="P446" t="str">
        <f t="shared" si="56"/>
        <v>TN</v>
      </c>
    </row>
    <row r="447" spans="1:16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0"/>
        <v>1.0069303964724265</v>
      </c>
      <c r="F447">
        <f t="shared" si="51"/>
        <v>1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2"/>
        <v>133.87694139177151</v>
      </c>
      <c r="L447">
        <f t="shared" si="53"/>
        <v>215.2947128015152</v>
      </c>
      <c r="M447">
        <f t="shared" si="54"/>
        <v>-81.14330009127724</v>
      </c>
      <c r="N447">
        <f t="shared" si="49"/>
        <v>3381.1838641283516</v>
      </c>
      <c r="O447">
        <f t="shared" si="55"/>
        <v>0</v>
      </c>
      <c r="P447" t="str">
        <f t="shared" si="56"/>
        <v>FP</v>
      </c>
    </row>
    <row r="448" spans="1:16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0"/>
        <v>1.0069303964724265</v>
      </c>
      <c r="F448">
        <f t="shared" si="51"/>
        <v>1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2"/>
        <v>0</v>
      </c>
      <c r="L448">
        <f t="shared" si="53"/>
        <v>31.408756296736705</v>
      </c>
      <c r="M448">
        <f t="shared" si="54"/>
        <v>-19.341542426201904</v>
      </c>
      <c r="N448">
        <f t="shared" si="49"/>
        <v>13.350324596215788</v>
      </c>
      <c r="O448">
        <f t="shared" si="55"/>
        <v>0</v>
      </c>
      <c r="P448" t="str">
        <f t="shared" si="56"/>
        <v>TN</v>
      </c>
    </row>
    <row r="449" spans="1:16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0"/>
        <v>1.0069303964724265</v>
      </c>
      <c r="F449">
        <f t="shared" si="51"/>
        <v>1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2"/>
        <v>217.42755411656807</v>
      </c>
      <c r="L449">
        <f t="shared" si="53"/>
        <v>434.85510823313615</v>
      </c>
      <c r="M449">
        <f t="shared" si="54"/>
        <v>-37.978063741190965</v>
      </c>
      <c r="N449">
        <f t="shared" si="49"/>
        <v>224.48165032149774</v>
      </c>
      <c r="O449">
        <f t="shared" si="55"/>
        <v>0</v>
      </c>
      <c r="P449" t="str">
        <f t="shared" si="56"/>
        <v>TN</v>
      </c>
    </row>
    <row r="450" spans="1:16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0"/>
        <v>1.0099624449291131</v>
      </c>
      <c r="F450">
        <f t="shared" si="51"/>
        <v>1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2"/>
        <v>160.98133731857229</v>
      </c>
      <c r="L450">
        <f t="shared" si="53"/>
        <v>215.2947128015152</v>
      </c>
      <c r="M450">
        <f t="shared" si="54"/>
        <v>-70.729817322641168</v>
      </c>
      <c r="N450">
        <f t="shared" ref="N450:N513" si="57">(M450-$R$5)^2</f>
        <v>2278.5791770956339</v>
      </c>
      <c r="O450">
        <f t="shared" si="55"/>
        <v>0</v>
      </c>
      <c r="P450" t="str">
        <f t="shared" si="56"/>
        <v>FP</v>
      </c>
    </row>
    <row r="451" spans="1:16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58">IF(D451&gt;1,1+(D451-1)/$R$2,1)</f>
        <v>1.0099624449291131</v>
      </c>
      <c r="F451">
        <f t="shared" ref="F451:F514" si="59">IF(D451&lt;1,1-(1-D451)/$R$2,1)</f>
        <v>1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0">G451^(B451)</f>
        <v>160.98133731857229</v>
      </c>
      <c r="L451">
        <f t="shared" ref="L451:L514" si="61">-C451*-H451^(B451*F451)</f>
        <v>215.2947128015152</v>
      </c>
      <c r="M451">
        <f t="shared" ref="M451:M514" si="62">I451*K451-J451*L451</f>
        <v>-70.729817322641168</v>
      </c>
      <c r="N451">
        <f t="shared" si="57"/>
        <v>2278.5791770956339</v>
      </c>
      <c r="O451">
        <f t="shared" ref="O451:O514" si="63">IF(M451&gt;=0,1,0)</f>
        <v>0</v>
      </c>
      <c r="P451" t="str">
        <f t="shared" ref="P451:P514" si="64">IF(AND(A451=1,O451=1),"TP",IF(AND(A451=0,O451=0),"TN",IF(A451&gt;O451,"FP","FN")))</f>
        <v>TN</v>
      </c>
    </row>
    <row r="452" spans="1:16" x14ac:dyDescent="0.3">
      <c r="A452">
        <v>0</v>
      </c>
      <c r="B452">
        <v>1.1960207441678836</v>
      </c>
      <c r="C452">
        <v>-2</v>
      </c>
      <c r="D452">
        <v>1.46</v>
      </c>
      <c r="E452">
        <f t="shared" si="58"/>
        <v>1.0099624449291131</v>
      </c>
      <c r="F452">
        <f t="shared" si="59"/>
        <v>1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0"/>
        <v>35.979809832580635</v>
      </c>
      <c r="L452">
        <f t="shared" si="61"/>
        <v>31.408756296736705</v>
      </c>
      <c r="M452">
        <f t="shared" si="62"/>
        <v>-5.5181341966939002</v>
      </c>
      <c r="N452">
        <f t="shared" si="57"/>
        <v>305.45314307520499</v>
      </c>
      <c r="O452">
        <f t="shared" si="63"/>
        <v>0</v>
      </c>
      <c r="P452" t="str">
        <f t="shared" si="64"/>
        <v>TN</v>
      </c>
    </row>
    <row r="453" spans="1:16" x14ac:dyDescent="0.3">
      <c r="A453">
        <v>0</v>
      </c>
      <c r="B453">
        <v>1.1960207441678836</v>
      </c>
      <c r="C453">
        <v>-2</v>
      </c>
      <c r="D453">
        <v>1.46</v>
      </c>
      <c r="E453">
        <f t="shared" si="58"/>
        <v>1.0099624449291131</v>
      </c>
      <c r="F453">
        <f t="shared" si="59"/>
        <v>1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0"/>
        <v>246.6274930269494</v>
      </c>
      <c r="L453">
        <f t="shared" si="61"/>
        <v>434.85510823313615</v>
      </c>
      <c r="M453">
        <f t="shared" si="62"/>
        <v>-20.211555257964619</v>
      </c>
      <c r="N453">
        <f t="shared" si="57"/>
        <v>7.7495244492586872</v>
      </c>
      <c r="O453">
        <f t="shared" si="63"/>
        <v>0</v>
      </c>
      <c r="P453" t="str">
        <f t="shared" si="64"/>
        <v>TN</v>
      </c>
    </row>
    <row r="454" spans="1:16" x14ac:dyDescent="0.3">
      <c r="A454">
        <v>1</v>
      </c>
      <c r="B454">
        <v>1.1960207441678836</v>
      </c>
      <c r="C454">
        <v>-2</v>
      </c>
      <c r="D454">
        <v>1.36</v>
      </c>
      <c r="E454">
        <f t="shared" si="58"/>
        <v>1.0077966960314799</v>
      </c>
      <c r="F454">
        <f t="shared" si="59"/>
        <v>1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0"/>
        <v>498.1414721148987</v>
      </c>
      <c r="L454">
        <f t="shared" si="61"/>
        <v>434.85510823313615</v>
      </c>
      <c r="M454">
        <f t="shared" si="62"/>
        <v>90.70731023681472</v>
      </c>
      <c r="N454">
        <f t="shared" si="57"/>
        <v>12928.295405796076</v>
      </c>
      <c r="O454">
        <f t="shared" si="63"/>
        <v>1</v>
      </c>
      <c r="P454" t="str">
        <f t="shared" si="64"/>
        <v>TP</v>
      </c>
    </row>
    <row r="455" spans="1:16" x14ac:dyDescent="0.3">
      <c r="A455">
        <v>0</v>
      </c>
      <c r="B455">
        <v>1.1960207441678836</v>
      </c>
      <c r="C455">
        <v>-2</v>
      </c>
      <c r="D455">
        <v>1.36</v>
      </c>
      <c r="E455">
        <f t="shared" si="58"/>
        <v>1.0077966960314799</v>
      </c>
      <c r="F455">
        <f t="shared" si="59"/>
        <v>1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0"/>
        <v>217.42755411656807</v>
      </c>
      <c r="L455">
        <f t="shared" si="61"/>
        <v>434.85510823313615</v>
      </c>
      <c r="M455">
        <f t="shared" si="62"/>
        <v>-37.978063741190965</v>
      </c>
      <c r="N455">
        <f t="shared" si="57"/>
        <v>224.48165032149774</v>
      </c>
      <c r="O455">
        <f t="shared" si="63"/>
        <v>0</v>
      </c>
      <c r="P455" t="str">
        <f t="shared" si="64"/>
        <v>TN</v>
      </c>
    </row>
    <row r="456" spans="1:16" x14ac:dyDescent="0.3">
      <c r="A456">
        <v>1</v>
      </c>
      <c r="B456">
        <v>1.1960207441678836</v>
      </c>
      <c r="C456">
        <v>-2</v>
      </c>
      <c r="D456">
        <v>1.38</v>
      </c>
      <c r="E456">
        <f t="shared" si="58"/>
        <v>1.0082298458110064</v>
      </c>
      <c r="F456">
        <f t="shared" si="59"/>
        <v>1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0"/>
        <v>15.704378148368352</v>
      </c>
      <c r="L456">
        <f t="shared" si="61"/>
        <v>31.408756296736705</v>
      </c>
      <c r="M456">
        <f t="shared" si="62"/>
        <v>-2.7430832157305307</v>
      </c>
      <c r="N456">
        <f t="shared" si="57"/>
        <v>410.15439198912696</v>
      </c>
      <c r="O456">
        <f t="shared" si="63"/>
        <v>0</v>
      </c>
      <c r="P456" t="str">
        <f t="shared" si="64"/>
        <v>FP</v>
      </c>
    </row>
    <row r="457" spans="1:16" x14ac:dyDescent="0.3">
      <c r="A457">
        <v>0</v>
      </c>
      <c r="B457">
        <v>1.1960207441678836</v>
      </c>
      <c r="C457">
        <v>-2</v>
      </c>
      <c r="D457">
        <v>1.38</v>
      </c>
      <c r="E457">
        <f t="shared" si="58"/>
        <v>1.0082298458110064</v>
      </c>
      <c r="F457">
        <f t="shared" si="59"/>
        <v>1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0"/>
        <v>82.432217522931154</v>
      </c>
      <c r="L457">
        <f t="shared" si="61"/>
        <v>215.2947128015152</v>
      </c>
      <c r="M457">
        <f t="shared" si="62"/>
        <v>-34.14474363450298</v>
      </c>
      <c r="N457">
        <f t="shared" si="57"/>
        <v>124.30893322560081</v>
      </c>
      <c r="O457">
        <f t="shared" si="63"/>
        <v>0</v>
      </c>
      <c r="P457" t="str">
        <f t="shared" si="64"/>
        <v>TN</v>
      </c>
    </row>
    <row r="458" spans="1:16" x14ac:dyDescent="0.3">
      <c r="A458">
        <v>0</v>
      </c>
      <c r="B458">
        <v>1.1960207441678836</v>
      </c>
      <c r="C458">
        <v>-2</v>
      </c>
      <c r="D458">
        <v>1.38</v>
      </c>
      <c r="E458">
        <f t="shared" si="58"/>
        <v>1.0082298458110064</v>
      </c>
      <c r="F458">
        <f t="shared" si="59"/>
        <v>1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0"/>
        <v>0</v>
      </c>
      <c r="L458">
        <f t="shared" si="61"/>
        <v>31.408756296736705</v>
      </c>
      <c r="M458">
        <f t="shared" si="62"/>
        <v>-19.341542426201904</v>
      </c>
      <c r="N458">
        <f t="shared" si="57"/>
        <v>13.350324596215788</v>
      </c>
      <c r="O458">
        <f t="shared" si="63"/>
        <v>0</v>
      </c>
      <c r="P458" t="str">
        <f t="shared" si="64"/>
        <v>TN</v>
      </c>
    </row>
    <row r="459" spans="1:16" x14ac:dyDescent="0.3">
      <c r="A459">
        <v>0</v>
      </c>
      <c r="B459">
        <v>1.1960207441678836</v>
      </c>
      <c r="C459">
        <v>-2</v>
      </c>
      <c r="D459">
        <v>1.38</v>
      </c>
      <c r="E459">
        <f t="shared" si="58"/>
        <v>1.0082298458110064</v>
      </c>
      <c r="F459">
        <f t="shared" si="59"/>
        <v>1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0"/>
        <v>35.979809832580635</v>
      </c>
      <c r="L459">
        <f t="shared" si="61"/>
        <v>31.408756296736705</v>
      </c>
      <c r="M459">
        <f t="shared" si="62"/>
        <v>-5.5181341966939002</v>
      </c>
      <c r="N459">
        <f t="shared" si="57"/>
        <v>305.45314307520499</v>
      </c>
      <c r="O459">
        <f t="shared" si="63"/>
        <v>0</v>
      </c>
      <c r="P459" t="str">
        <f t="shared" si="64"/>
        <v>TN</v>
      </c>
    </row>
    <row r="460" spans="1:16" x14ac:dyDescent="0.3">
      <c r="A460">
        <v>0</v>
      </c>
      <c r="B460">
        <v>1.1960207441678836</v>
      </c>
      <c r="C460">
        <v>-2</v>
      </c>
      <c r="D460">
        <v>1.38</v>
      </c>
      <c r="E460">
        <f t="shared" si="58"/>
        <v>1.0082298458110064</v>
      </c>
      <c r="F460">
        <f t="shared" si="59"/>
        <v>1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0"/>
        <v>35.979809832580635</v>
      </c>
      <c r="L460">
        <f t="shared" si="61"/>
        <v>31.408756296736705</v>
      </c>
      <c r="M460">
        <f t="shared" si="62"/>
        <v>-5.5181341966939002</v>
      </c>
      <c r="N460">
        <f t="shared" si="57"/>
        <v>305.45314307520499</v>
      </c>
      <c r="O460">
        <f t="shared" si="63"/>
        <v>0</v>
      </c>
      <c r="P460" t="str">
        <f t="shared" si="64"/>
        <v>TN</v>
      </c>
    </row>
    <row r="461" spans="1:16" x14ac:dyDescent="0.3">
      <c r="A461">
        <v>0</v>
      </c>
      <c r="B461">
        <v>1.1960207441678836</v>
      </c>
      <c r="C461">
        <v>-2</v>
      </c>
      <c r="D461">
        <v>1.38</v>
      </c>
      <c r="E461">
        <f t="shared" si="58"/>
        <v>1.0082298458110064</v>
      </c>
      <c r="F461">
        <f t="shared" si="59"/>
        <v>1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0"/>
        <v>82.432217522931154</v>
      </c>
      <c r="L461">
        <f t="shared" si="61"/>
        <v>215.2947128015152</v>
      </c>
      <c r="M461">
        <f t="shared" si="62"/>
        <v>-100.90831337518121</v>
      </c>
      <c r="N461">
        <f t="shared" si="57"/>
        <v>6070.4295461000838</v>
      </c>
      <c r="O461">
        <f t="shared" si="63"/>
        <v>0</v>
      </c>
      <c r="P461" t="str">
        <f t="shared" si="64"/>
        <v>TN</v>
      </c>
    </row>
    <row r="462" spans="1:16" x14ac:dyDescent="0.3">
      <c r="A462">
        <v>1</v>
      </c>
      <c r="B462">
        <v>1.1960207441678836</v>
      </c>
      <c r="C462">
        <v>-2</v>
      </c>
      <c r="D462">
        <v>1.4</v>
      </c>
      <c r="E462">
        <f t="shared" si="58"/>
        <v>1.0086629955905331</v>
      </c>
      <c r="F462">
        <f t="shared" si="59"/>
        <v>1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0"/>
        <v>15.704378148368352</v>
      </c>
      <c r="L462">
        <f t="shared" si="61"/>
        <v>0</v>
      </c>
      <c r="M462">
        <f t="shared" si="62"/>
        <v>6.0336069352674011</v>
      </c>
      <c r="N462">
        <f t="shared" si="57"/>
        <v>842.68045841180356</v>
      </c>
      <c r="O462">
        <f t="shared" si="63"/>
        <v>1</v>
      </c>
      <c r="P462" t="str">
        <f t="shared" si="64"/>
        <v>TP</v>
      </c>
    </row>
    <row r="463" spans="1:16" x14ac:dyDescent="0.3">
      <c r="A463">
        <v>1</v>
      </c>
      <c r="B463">
        <v>1.1960207441678836</v>
      </c>
      <c r="C463">
        <v>-2</v>
      </c>
      <c r="D463">
        <v>1.42</v>
      </c>
      <c r="E463">
        <f t="shared" si="58"/>
        <v>1.0090961453700598</v>
      </c>
      <c r="F463">
        <f t="shared" si="59"/>
        <v>1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0"/>
        <v>15.704378148368352</v>
      </c>
      <c r="L463">
        <f t="shared" si="61"/>
        <v>31.408756296736705</v>
      </c>
      <c r="M463">
        <f t="shared" si="62"/>
        <v>-2.7430832157305307</v>
      </c>
      <c r="N463">
        <f t="shared" si="57"/>
        <v>410.15439198912696</v>
      </c>
      <c r="O463">
        <f t="shared" si="63"/>
        <v>0</v>
      </c>
      <c r="P463" t="str">
        <f t="shared" si="64"/>
        <v>FP</v>
      </c>
    </row>
    <row r="464" spans="1:16" x14ac:dyDescent="0.3">
      <c r="A464">
        <v>0</v>
      </c>
      <c r="B464">
        <v>1.1960207441678836</v>
      </c>
      <c r="C464">
        <v>-2</v>
      </c>
      <c r="D464">
        <v>1.42</v>
      </c>
      <c r="E464">
        <f t="shared" si="58"/>
        <v>1.0090961453700598</v>
      </c>
      <c r="F464">
        <f t="shared" si="59"/>
        <v>1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0"/>
        <v>82.432217522931154</v>
      </c>
      <c r="L464">
        <f t="shared" si="61"/>
        <v>215.2947128015152</v>
      </c>
      <c r="M464">
        <f t="shared" si="62"/>
        <v>-100.90831337518121</v>
      </c>
      <c r="N464">
        <f t="shared" si="57"/>
        <v>6070.4295461000838</v>
      </c>
      <c r="O464">
        <f t="shared" si="63"/>
        <v>0</v>
      </c>
      <c r="P464" t="str">
        <f t="shared" si="64"/>
        <v>TN</v>
      </c>
    </row>
    <row r="465" spans="1:16" x14ac:dyDescent="0.3">
      <c r="A465">
        <v>0</v>
      </c>
      <c r="B465">
        <v>1.1960207441678836</v>
      </c>
      <c r="C465">
        <v>-2</v>
      </c>
      <c r="D465">
        <v>1.42</v>
      </c>
      <c r="E465">
        <f t="shared" si="58"/>
        <v>1.0090961453700598</v>
      </c>
      <c r="F465">
        <f t="shared" si="59"/>
        <v>1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0"/>
        <v>82.432217522931154</v>
      </c>
      <c r="L465">
        <f t="shared" si="61"/>
        <v>215.2947128015152</v>
      </c>
      <c r="M465">
        <f t="shared" si="62"/>
        <v>-100.90831337518121</v>
      </c>
      <c r="N465">
        <f t="shared" si="57"/>
        <v>6070.4295461000838</v>
      </c>
      <c r="O465">
        <f t="shared" si="63"/>
        <v>0</v>
      </c>
      <c r="P465" t="str">
        <f t="shared" si="64"/>
        <v>TN</v>
      </c>
    </row>
    <row r="466" spans="1:16" x14ac:dyDescent="0.3">
      <c r="A466">
        <v>1</v>
      </c>
      <c r="B466">
        <v>1.1960207441678836</v>
      </c>
      <c r="C466">
        <v>-2</v>
      </c>
      <c r="D466">
        <v>1.44</v>
      </c>
      <c r="E466">
        <f t="shared" si="58"/>
        <v>1.0095292951495864</v>
      </c>
      <c r="F466">
        <f t="shared" si="59"/>
        <v>1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0"/>
        <v>15.704378148368352</v>
      </c>
      <c r="L466">
        <f t="shared" si="61"/>
        <v>31.408756296736705</v>
      </c>
      <c r="M466">
        <f t="shared" si="62"/>
        <v>-2.7430832157305307</v>
      </c>
      <c r="N466">
        <f t="shared" si="57"/>
        <v>410.15439198912696</v>
      </c>
      <c r="O466">
        <f t="shared" si="63"/>
        <v>0</v>
      </c>
      <c r="P466" t="str">
        <f t="shared" si="64"/>
        <v>FP</v>
      </c>
    </row>
    <row r="467" spans="1:16" x14ac:dyDescent="0.3">
      <c r="A467">
        <v>1</v>
      </c>
      <c r="B467">
        <v>1.1960207441678836</v>
      </c>
      <c r="C467">
        <v>-2</v>
      </c>
      <c r="D467">
        <v>1.64</v>
      </c>
      <c r="E467">
        <f t="shared" si="58"/>
        <v>1.0138607929448531</v>
      </c>
      <c r="F467">
        <f t="shared" si="59"/>
        <v>1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0"/>
        <v>246.6274930269494</v>
      </c>
      <c r="L467">
        <f t="shared" si="61"/>
        <v>434.85510823313615</v>
      </c>
      <c r="M467">
        <f t="shared" si="62"/>
        <v>-20.211555257964619</v>
      </c>
      <c r="N467">
        <f t="shared" si="57"/>
        <v>7.7495244492586872</v>
      </c>
      <c r="O467">
        <f t="shared" si="63"/>
        <v>0</v>
      </c>
      <c r="P467" t="str">
        <f t="shared" si="64"/>
        <v>FP</v>
      </c>
    </row>
    <row r="468" spans="1:16" x14ac:dyDescent="0.3">
      <c r="A468">
        <v>0</v>
      </c>
      <c r="B468">
        <v>1.1960207441678836</v>
      </c>
      <c r="C468">
        <v>-2</v>
      </c>
      <c r="D468">
        <v>1.64</v>
      </c>
      <c r="E468">
        <f t="shared" si="58"/>
        <v>1.0138607929448531</v>
      </c>
      <c r="F468">
        <f t="shared" si="59"/>
        <v>1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0"/>
        <v>188.85787660819494</v>
      </c>
      <c r="L468">
        <f t="shared" si="61"/>
        <v>434.85510823313615</v>
      </c>
      <c r="M468">
        <f t="shared" si="62"/>
        <v>-195.22518112609066</v>
      </c>
      <c r="N468">
        <f t="shared" si="57"/>
        <v>29663.11403162776</v>
      </c>
      <c r="O468">
        <f t="shared" si="63"/>
        <v>0</v>
      </c>
      <c r="P468" t="str">
        <f t="shared" si="64"/>
        <v>TN</v>
      </c>
    </row>
    <row r="469" spans="1:16" x14ac:dyDescent="0.3">
      <c r="A469">
        <v>1</v>
      </c>
      <c r="B469">
        <v>1.1960207441678836</v>
      </c>
      <c r="C469">
        <v>-2</v>
      </c>
      <c r="D469">
        <v>1.78</v>
      </c>
      <c r="E469">
        <f t="shared" si="58"/>
        <v>1.0168928414015397</v>
      </c>
      <c r="F469">
        <f t="shared" si="59"/>
        <v>1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0"/>
        <v>160.98133731857229</v>
      </c>
      <c r="L469">
        <f t="shared" si="61"/>
        <v>215.2947128015152</v>
      </c>
      <c r="M469">
        <f t="shared" si="62"/>
        <v>-70.729817322641168</v>
      </c>
      <c r="N469">
        <f t="shared" si="57"/>
        <v>2278.5791770956339</v>
      </c>
      <c r="O469">
        <f t="shared" si="63"/>
        <v>0</v>
      </c>
      <c r="P469" t="str">
        <f t="shared" si="64"/>
        <v>FP</v>
      </c>
    </row>
    <row r="470" spans="1:16" x14ac:dyDescent="0.3">
      <c r="A470">
        <v>0</v>
      </c>
      <c r="B470">
        <v>1.1960207441678836</v>
      </c>
      <c r="C470">
        <v>-2</v>
      </c>
      <c r="D470">
        <v>1.78</v>
      </c>
      <c r="E470">
        <f t="shared" si="58"/>
        <v>1.0168928414015397</v>
      </c>
      <c r="F470">
        <f t="shared" si="59"/>
        <v>1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0"/>
        <v>107.6473564007576</v>
      </c>
      <c r="L470">
        <f t="shared" si="61"/>
        <v>215.2947128015152</v>
      </c>
      <c r="M470">
        <f t="shared" si="62"/>
        <v>-91.22068134227635</v>
      </c>
      <c r="N470">
        <f t="shared" si="57"/>
        <v>4654.6955602277339</v>
      </c>
      <c r="O470">
        <f t="shared" si="63"/>
        <v>0</v>
      </c>
      <c r="P470" t="str">
        <f t="shared" si="64"/>
        <v>TN</v>
      </c>
    </row>
    <row r="471" spans="1:16" x14ac:dyDescent="0.3">
      <c r="A471">
        <v>0</v>
      </c>
      <c r="B471">
        <v>1.1960207441678836</v>
      </c>
      <c r="C471">
        <v>-2</v>
      </c>
      <c r="D471">
        <v>1.78</v>
      </c>
      <c r="E471">
        <f t="shared" si="58"/>
        <v>1.0168928414015397</v>
      </c>
      <c r="F471">
        <f t="shared" si="59"/>
        <v>1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0"/>
        <v>82.432217522931154</v>
      </c>
      <c r="L471">
        <f t="shared" si="61"/>
        <v>215.2947128015152</v>
      </c>
      <c r="M471">
        <f t="shared" si="62"/>
        <v>-34.14474363450298</v>
      </c>
      <c r="N471">
        <f t="shared" si="57"/>
        <v>124.30893322560081</v>
      </c>
      <c r="O471">
        <f t="shared" si="63"/>
        <v>0</v>
      </c>
      <c r="P471" t="str">
        <f t="shared" si="64"/>
        <v>TN</v>
      </c>
    </row>
    <row r="472" spans="1:16" x14ac:dyDescent="0.3">
      <c r="A472">
        <v>1</v>
      </c>
      <c r="B472">
        <v>1.1960207441678836</v>
      </c>
      <c r="C472">
        <v>-2</v>
      </c>
      <c r="D472">
        <v>1.68</v>
      </c>
      <c r="E472">
        <f t="shared" si="58"/>
        <v>1.0147270925039065</v>
      </c>
      <c r="F472">
        <f t="shared" si="59"/>
        <v>1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0"/>
        <v>107.6473564007576</v>
      </c>
      <c r="L472">
        <f t="shared" si="61"/>
        <v>215.2947128015152</v>
      </c>
      <c r="M472">
        <f t="shared" si="62"/>
        <v>-18.802760209347113</v>
      </c>
      <c r="N472">
        <f t="shared" si="57"/>
        <v>17.577826146387888</v>
      </c>
      <c r="O472">
        <f t="shared" si="63"/>
        <v>0</v>
      </c>
      <c r="P472" t="str">
        <f t="shared" si="64"/>
        <v>FP</v>
      </c>
    </row>
    <row r="473" spans="1:16" x14ac:dyDescent="0.3">
      <c r="A473">
        <v>1</v>
      </c>
      <c r="B473">
        <v>1.1960207441678836</v>
      </c>
      <c r="C473">
        <v>-2</v>
      </c>
      <c r="D473">
        <v>1.66</v>
      </c>
      <c r="E473">
        <f t="shared" si="58"/>
        <v>1.0142939427243798</v>
      </c>
      <c r="F473">
        <f t="shared" si="59"/>
        <v>1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0"/>
        <v>35.979809832580635</v>
      </c>
      <c r="L473">
        <f t="shared" si="61"/>
        <v>31.408756296736705</v>
      </c>
      <c r="M473">
        <f t="shared" si="62"/>
        <v>-5.5181341966939002</v>
      </c>
      <c r="N473">
        <f t="shared" si="57"/>
        <v>305.45314307520499</v>
      </c>
      <c r="O473">
        <f t="shared" si="63"/>
        <v>0</v>
      </c>
      <c r="P473" t="str">
        <f t="shared" si="64"/>
        <v>FP</v>
      </c>
    </row>
    <row r="474" spans="1:16" x14ac:dyDescent="0.3">
      <c r="A474">
        <v>0</v>
      </c>
      <c r="B474">
        <v>1.1960207441678836</v>
      </c>
      <c r="C474">
        <v>-2</v>
      </c>
      <c r="D474">
        <v>1.66</v>
      </c>
      <c r="E474">
        <f t="shared" si="58"/>
        <v>1.0142939427243798</v>
      </c>
      <c r="F474">
        <f t="shared" si="59"/>
        <v>1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0"/>
        <v>217.42755411656807</v>
      </c>
      <c r="L474">
        <f t="shared" si="61"/>
        <v>434.85510823313615</v>
      </c>
      <c r="M474">
        <f t="shared" si="62"/>
        <v>-184.24873858730837</v>
      </c>
      <c r="N474">
        <f t="shared" si="57"/>
        <v>26002.654677286009</v>
      </c>
      <c r="O474">
        <f t="shared" si="63"/>
        <v>0</v>
      </c>
      <c r="P474" t="str">
        <f t="shared" si="64"/>
        <v>TN</v>
      </c>
    </row>
    <row r="475" spans="1:16" x14ac:dyDescent="0.3">
      <c r="A475">
        <v>1</v>
      </c>
      <c r="B475">
        <v>1.1960207441678836</v>
      </c>
      <c r="C475">
        <v>-2</v>
      </c>
      <c r="D475">
        <v>1.68</v>
      </c>
      <c r="E475">
        <f t="shared" si="58"/>
        <v>1.0147270925039065</v>
      </c>
      <c r="F475">
        <f t="shared" si="59"/>
        <v>1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0"/>
        <v>15.704378148368352</v>
      </c>
      <c r="L475">
        <f t="shared" si="61"/>
        <v>0</v>
      </c>
      <c r="M475">
        <f t="shared" si="62"/>
        <v>6.7392873074049078</v>
      </c>
      <c r="N475">
        <f t="shared" si="57"/>
        <v>884.14877632542289</v>
      </c>
      <c r="O475">
        <f t="shared" si="63"/>
        <v>1</v>
      </c>
      <c r="P475" t="str">
        <f t="shared" si="64"/>
        <v>TP</v>
      </c>
    </row>
    <row r="476" spans="1:16" x14ac:dyDescent="0.3">
      <c r="A476">
        <v>0</v>
      </c>
      <c r="B476">
        <v>1.1960207441678836</v>
      </c>
      <c r="C476">
        <v>-2</v>
      </c>
      <c r="D476">
        <v>1.68</v>
      </c>
      <c r="E476">
        <f t="shared" si="58"/>
        <v>1.0147270925039065</v>
      </c>
      <c r="F476">
        <f t="shared" si="59"/>
        <v>1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0"/>
        <v>133.87694139177151</v>
      </c>
      <c r="L476">
        <f t="shared" si="61"/>
        <v>215.2947128015152</v>
      </c>
      <c r="M476">
        <f t="shared" si="62"/>
        <v>-81.14330009127724</v>
      </c>
      <c r="N476">
        <f t="shared" si="57"/>
        <v>3381.1838641283516</v>
      </c>
      <c r="O476">
        <f t="shared" si="63"/>
        <v>0</v>
      </c>
      <c r="P476" t="str">
        <f t="shared" si="64"/>
        <v>TN</v>
      </c>
    </row>
    <row r="477" spans="1:16" x14ac:dyDescent="0.3">
      <c r="A477">
        <v>1</v>
      </c>
      <c r="B477">
        <v>1.1960207441678836</v>
      </c>
      <c r="C477">
        <v>-2</v>
      </c>
      <c r="D477">
        <v>1.58</v>
      </c>
      <c r="E477">
        <f t="shared" si="58"/>
        <v>1.012561343606273</v>
      </c>
      <c r="F477">
        <f t="shared" si="59"/>
        <v>1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0"/>
        <v>107.6473564007576</v>
      </c>
      <c r="L477">
        <f t="shared" si="61"/>
        <v>215.2947128015152</v>
      </c>
      <c r="M477">
        <f t="shared" si="62"/>
        <v>-91.22068134227635</v>
      </c>
      <c r="N477">
        <f t="shared" si="57"/>
        <v>4654.6955602277339</v>
      </c>
      <c r="O477">
        <f t="shared" si="63"/>
        <v>0</v>
      </c>
      <c r="P477" t="str">
        <f t="shared" si="64"/>
        <v>FP</v>
      </c>
    </row>
    <row r="478" spans="1:16" x14ac:dyDescent="0.3">
      <c r="A478">
        <v>1</v>
      </c>
      <c r="B478">
        <v>1.1960207441678836</v>
      </c>
      <c r="C478">
        <v>-2</v>
      </c>
      <c r="D478">
        <v>1.4</v>
      </c>
      <c r="E478">
        <f t="shared" si="58"/>
        <v>1.0086629955905331</v>
      </c>
      <c r="F478">
        <f t="shared" si="59"/>
        <v>1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0"/>
        <v>188.85787660819494</v>
      </c>
      <c r="L478">
        <f t="shared" si="61"/>
        <v>434.85510823313615</v>
      </c>
      <c r="M478">
        <f t="shared" si="62"/>
        <v>-55.361093869212681</v>
      </c>
      <c r="N478">
        <f t="shared" si="57"/>
        <v>1047.5412450203949</v>
      </c>
      <c r="O478">
        <f t="shared" si="63"/>
        <v>0</v>
      </c>
      <c r="P478" t="str">
        <f t="shared" si="64"/>
        <v>FP</v>
      </c>
    </row>
    <row r="479" spans="1:16" x14ac:dyDescent="0.3">
      <c r="A479">
        <v>0</v>
      </c>
      <c r="B479">
        <v>1.1960207441678836</v>
      </c>
      <c r="C479">
        <v>-2</v>
      </c>
      <c r="D479">
        <v>1.4</v>
      </c>
      <c r="E479">
        <f t="shared" si="58"/>
        <v>1.0086629955905331</v>
      </c>
      <c r="F479">
        <f t="shared" si="59"/>
        <v>1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0"/>
        <v>35.979809832580635</v>
      </c>
      <c r="L479">
        <f t="shared" si="61"/>
        <v>31.408756296736705</v>
      </c>
      <c r="M479">
        <f t="shared" si="62"/>
        <v>-5.5181341966939002</v>
      </c>
      <c r="N479">
        <f t="shared" si="57"/>
        <v>305.45314307520499</v>
      </c>
      <c r="O479">
        <f t="shared" si="63"/>
        <v>0</v>
      </c>
      <c r="P479" t="str">
        <f t="shared" si="64"/>
        <v>TN</v>
      </c>
    </row>
    <row r="480" spans="1:16" x14ac:dyDescent="0.3">
      <c r="A480">
        <v>1</v>
      </c>
      <c r="B480">
        <v>1.1960207441678836</v>
      </c>
      <c r="C480">
        <v>-2</v>
      </c>
      <c r="D480">
        <v>1.54</v>
      </c>
      <c r="E480">
        <f t="shared" si="58"/>
        <v>1.0116950440472197</v>
      </c>
      <c r="F480">
        <f t="shared" si="59"/>
        <v>1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0"/>
        <v>160.98133731857229</v>
      </c>
      <c r="L480">
        <f t="shared" si="61"/>
        <v>215.2947128015152</v>
      </c>
      <c r="M480">
        <f t="shared" si="62"/>
        <v>13.647945503729076</v>
      </c>
      <c r="N480">
        <f t="shared" si="57"/>
        <v>1342.7312538987733</v>
      </c>
      <c r="O480">
        <f t="shared" si="63"/>
        <v>1</v>
      </c>
      <c r="P480" t="str">
        <f t="shared" si="64"/>
        <v>TP</v>
      </c>
    </row>
    <row r="481" spans="1:16" x14ac:dyDescent="0.3">
      <c r="A481">
        <v>1</v>
      </c>
      <c r="B481">
        <v>1.1960207441678836</v>
      </c>
      <c r="C481">
        <v>-2</v>
      </c>
      <c r="D481">
        <v>1.44</v>
      </c>
      <c r="E481">
        <f t="shared" si="58"/>
        <v>1.0095292951495864</v>
      </c>
      <c r="F481">
        <f t="shared" si="59"/>
        <v>1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0"/>
        <v>160.98133731857229</v>
      </c>
      <c r="L481">
        <f t="shared" si="61"/>
        <v>215.2947128015152</v>
      </c>
      <c r="M481">
        <f t="shared" si="62"/>
        <v>13.647945503729076</v>
      </c>
      <c r="N481">
        <f t="shared" si="57"/>
        <v>1342.7312538987733</v>
      </c>
      <c r="O481">
        <f t="shared" si="63"/>
        <v>1</v>
      </c>
      <c r="P481" t="str">
        <f t="shared" si="64"/>
        <v>TP</v>
      </c>
    </row>
    <row r="482" spans="1:16" x14ac:dyDescent="0.3">
      <c r="A482">
        <v>1</v>
      </c>
      <c r="B482">
        <v>1.1960207441678836</v>
      </c>
      <c r="C482">
        <v>-2</v>
      </c>
      <c r="D482">
        <v>1.42</v>
      </c>
      <c r="E482">
        <f t="shared" si="58"/>
        <v>1.0090961453700598</v>
      </c>
      <c r="F482">
        <f t="shared" si="59"/>
        <v>1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0"/>
        <v>58.434275299017848</v>
      </c>
      <c r="L482">
        <f t="shared" si="61"/>
        <v>31.408756296736705</v>
      </c>
      <c r="M482">
        <f t="shared" si="62"/>
        <v>3.1088497746576884</v>
      </c>
      <c r="N482">
        <f t="shared" si="57"/>
        <v>681.4293516826034</v>
      </c>
      <c r="O482">
        <f t="shared" si="63"/>
        <v>1</v>
      </c>
      <c r="P482" t="str">
        <f t="shared" si="64"/>
        <v>TP</v>
      </c>
    </row>
    <row r="483" spans="1:16" x14ac:dyDescent="0.3">
      <c r="A483">
        <v>0</v>
      </c>
      <c r="B483">
        <v>1.1960207441678836</v>
      </c>
      <c r="C483">
        <v>-2</v>
      </c>
      <c r="D483">
        <v>1.42</v>
      </c>
      <c r="E483">
        <f t="shared" si="58"/>
        <v>1.0090961453700598</v>
      </c>
      <c r="F483">
        <f t="shared" si="59"/>
        <v>1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0"/>
        <v>188.85787660819494</v>
      </c>
      <c r="L483">
        <f t="shared" si="61"/>
        <v>434.85510823313615</v>
      </c>
      <c r="M483">
        <f t="shared" si="62"/>
        <v>-55.361093869212681</v>
      </c>
      <c r="N483">
        <f t="shared" si="57"/>
        <v>1047.5412450203949</v>
      </c>
      <c r="O483">
        <f t="shared" si="63"/>
        <v>0</v>
      </c>
      <c r="P483" t="str">
        <f t="shared" si="64"/>
        <v>TN</v>
      </c>
    </row>
    <row r="484" spans="1:16" x14ac:dyDescent="0.3">
      <c r="A484">
        <v>0</v>
      </c>
      <c r="B484">
        <v>1.1960207441678836</v>
      </c>
      <c r="C484">
        <v>-2</v>
      </c>
      <c r="D484">
        <v>1.42</v>
      </c>
      <c r="E484">
        <f t="shared" si="58"/>
        <v>1.0090961453700598</v>
      </c>
      <c r="F484">
        <f t="shared" si="59"/>
        <v>1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0"/>
        <v>133.87694139177151</v>
      </c>
      <c r="L484">
        <f t="shared" si="61"/>
        <v>215.2947128015152</v>
      </c>
      <c r="M484">
        <f t="shared" si="62"/>
        <v>-81.14330009127724</v>
      </c>
      <c r="N484">
        <f t="shared" si="57"/>
        <v>3381.1838641283516</v>
      </c>
      <c r="O484">
        <f t="shared" si="63"/>
        <v>0</v>
      </c>
      <c r="P484" t="str">
        <f t="shared" si="64"/>
        <v>TN</v>
      </c>
    </row>
    <row r="485" spans="1:16" x14ac:dyDescent="0.3">
      <c r="A485">
        <v>1</v>
      </c>
      <c r="B485">
        <v>1.1960207441678836</v>
      </c>
      <c r="C485">
        <v>-2</v>
      </c>
      <c r="D485">
        <v>1.32</v>
      </c>
      <c r="E485">
        <f t="shared" si="58"/>
        <v>1.0069303964724265</v>
      </c>
      <c r="F485">
        <f t="shared" si="59"/>
        <v>1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0"/>
        <v>160.98133731857229</v>
      </c>
      <c r="L485">
        <f t="shared" si="61"/>
        <v>215.2947128015152</v>
      </c>
      <c r="M485">
        <f t="shared" si="62"/>
        <v>-70.729817322641168</v>
      </c>
      <c r="N485">
        <f t="shared" si="57"/>
        <v>2278.5791770956339</v>
      </c>
      <c r="O485">
        <f t="shared" si="63"/>
        <v>0</v>
      </c>
      <c r="P485" t="str">
        <f t="shared" si="64"/>
        <v>FP</v>
      </c>
    </row>
    <row r="486" spans="1:16" x14ac:dyDescent="0.3">
      <c r="A486">
        <v>0</v>
      </c>
      <c r="B486">
        <v>1.1960207441678836</v>
      </c>
      <c r="C486">
        <v>-2</v>
      </c>
      <c r="D486">
        <v>1.32</v>
      </c>
      <c r="E486">
        <f t="shared" si="58"/>
        <v>1.0069303964724265</v>
      </c>
      <c r="F486">
        <f t="shared" si="59"/>
        <v>1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0"/>
        <v>217.42755411656807</v>
      </c>
      <c r="L486">
        <f t="shared" si="61"/>
        <v>434.85510823313615</v>
      </c>
      <c r="M486">
        <f t="shared" si="62"/>
        <v>-37.978063741190965</v>
      </c>
      <c r="N486">
        <f t="shared" si="57"/>
        <v>224.48165032149774</v>
      </c>
      <c r="O486">
        <f t="shared" si="63"/>
        <v>0</v>
      </c>
      <c r="P486" t="str">
        <f t="shared" si="64"/>
        <v>TN</v>
      </c>
    </row>
    <row r="487" spans="1:16" x14ac:dyDescent="0.3">
      <c r="A487">
        <v>0</v>
      </c>
      <c r="B487">
        <v>1.1960207441678836</v>
      </c>
      <c r="C487">
        <v>-2</v>
      </c>
      <c r="D487">
        <v>1.32</v>
      </c>
      <c r="E487">
        <f t="shared" si="58"/>
        <v>1.0069303964724265</v>
      </c>
      <c r="F487">
        <f t="shared" si="59"/>
        <v>1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0"/>
        <v>107.6473564007576</v>
      </c>
      <c r="L487">
        <f t="shared" si="61"/>
        <v>215.2947128015152</v>
      </c>
      <c r="M487">
        <f t="shared" si="62"/>
        <v>-18.802760209347113</v>
      </c>
      <c r="N487">
        <f t="shared" si="57"/>
        <v>17.577826146387888</v>
      </c>
      <c r="O487">
        <f t="shared" si="63"/>
        <v>0</v>
      </c>
      <c r="P487" t="str">
        <f t="shared" si="64"/>
        <v>TN</v>
      </c>
    </row>
    <row r="488" spans="1:16" x14ac:dyDescent="0.3">
      <c r="A488">
        <v>1</v>
      </c>
      <c r="B488">
        <v>1.1960207441678836</v>
      </c>
      <c r="C488">
        <v>-2</v>
      </c>
      <c r="D488">
        <v>1.44</v>
      </c>
      <c r="E488">
        <f t="shared" si="58"/>
        <v>1.0095292951495864</v>
      </c>
      <c r="F488">
        <f t="shared" si="59"/>
        <v>1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0"/>
        <v>133.87694139177151</v>
      </c>
      <c r="L488">
        <f t="shared" si="61"/>
        <v>215.2947128015152</v>
      </c>
      <c r="M488">
        <f t="shared" si="62"/>
        <v>-81.14330009127724</v>
      </c>
      <c r="N488">
        <f t="shared" si="57"/>
        <v>3381.1838641283516</v>
      </c>
      <c r="O488">
        <f t="shared" si="63"/>
        <v>0</v>
      </c>
      <c r="P488" t="str">
        <f t="shared" si="64"/>
        <v>FP</v>
      </c>
    </row>
    <row r="489" spans="1:16" x14ac:dyDescent="0.3">
      <c r="A489">
        <v>0</v>
      </c>
      <c r="B489">
        <v>1.1960207441678836</v>
      </c>
      <c r="C489">
        <v>-2</v>
      </c>
      <c r="D489">
        <v>1.44</v>
      </c>
      <c r="E489">
        <f t="shared" si="58"/>
        <v>1.0095292951495864</v>
      </c>
      <c r="F489">
        <f t="shared" si="59"/>
        <v>1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0"/>
        <v>246.6274930269494</v>
      </c>
      <c r="L489">
        <f t="shared" si="61"/>
        <v>434.85510823313615</v>
      </c>
      <c r="M489">
        <f t="shared" si="62"/>
        <v>-20.211555257964619</v>
      </c>
      <c r="N489">
        <f t="shared" si="57"/>
        <v>7.7495244492586872</v>
      </c>
      <c r="O489">
        <f t="shared" si="63"/>
        <v>0</v>
      </c>
      <c r="P489" t="str">
        <f t="shared" si="64"/>
        <v>TN</v>
      </c>
    </row>
    <row r="490" spans="1:16" x14ac:dyDescent="0.3">
      <c r="A490">
        <v>1</v>
      </c>
      <c r="B490">
        <v>1.1960207441678836</v>
      </c>
      <c r="C490">
        <v>-2</v>
      </c>
      <c r="D490">
        <v>1.42</v>
      </c>
      <c r="E490">
        <f t="shared" si="58"/>
        <v>1.0090961453700598</v>
      </c>
      <c r="F490">
        <f t="shared" si="59"/>
        <v>1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0"/>
        <v>58.434275299017848</v>
      </c>
      <c r="L490">
        <f t="shared" si="61"/>
        <v>31.408756296736705</v>
      </c>
      <c r="M490">
        <f t="shared" si="62"/>
        <v>3.1088497746576884</v>
      </c>
      <c r="N490">
        <f t="shared" si="57"/>
        <v>681.4293516826034</v>
      </c>
      <c r="O490">
        <f t="shared" si="63"/>
        <v>1</v>
      </c>
      <c r="P490" t="str">
        <f t="shared" si="64"/>
        <v>TP</v>
      </c>
    </row>
    <row r="491" spans="1:16" x14ac:dyDescent="0.3">
      <c r="A491">
        <v>0</v>
      </c>
      <c r="B491">
        <v>1.1960207441678836</v>
      </c>
      <c r="C491">
        <v>-2</v>
      </c>
      <c r="D491">
        <v>1.42</v>
      </c>
      <c r="E491">
        <f t="shared" si="58"/>
        <v>1.0090961453700598</v>
      </c>
      <c r="F491">
        <f t="shared" si="59"/>
        <v>1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0"/>
        <v>0</v>
      </c>
      <c r="L491">
        <f t="shared" si="61"/>
        <v>31.408756296736705</v>
      </c>
      <c r="M491">
        <f t="shared" si="62"/>
        <v>-19.341542426201904</v>
      </c>
      <c r="N491">
        <f t="shared" si="57"/>
        <v>13.350324596215788</v>
      </c>
      <c r="O491">
        <f t="shared" si="63"/>
        <v>0</v>
      </c>
      <c r="P491" t="str">
        <f t="shared" si="64"/>
        <v>TN</v>
      </c>
    </row>
    <row r="492" spans="1:16" x14ac:dyDescent="0.3">
      <c r="A492">
        <v>1</v>
      </c>
      <c r="B492">
        <v>1.1960207441678836</v>
      </c>
      <c r="C492">
        <v>-2</v>
      </c>
      <c r="D492">
        <v>1.32</v>
      </c>
      <c r="E492">
        <f t="shared" si="58"/>
        <v>1.0069303964724265</v>
      </c>
      <c r="F492">
        <f t="shared" si="59"/>
        <v>1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0"/>
        <v>133.87694139177151</v>
      </c>
      <c r="L492">
        <f t="shared" si="61"/>
        <v>215.2947128015152</v>
      </c>
      <c r="M492">
        <f t="shared" si="62"/>
        <v>-81.14330009127724</v>
      </c>
      <c r="N492">
        <f t="shared" si="57"/>
        <v>3381.1838641283516</v>
      </c>
      <c r="O492">
        <f t="shared" si="63"/>
        <v>0</v>
      </c>
      <c r="P492" t="str">
        <f t="shared" si="64"/>
        <v>FP</v>
      </c>
    </row>
    <row r="493" spans="1:16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58"/>
        <v>1.0030320484566866</v>
      </c>
      <c r="F493">
        <f t="shared" si="59"/>
        <v>1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0"/>
        <v>498.1414721148987</v>
      </c>
      <c r="L493">
        <f t="shared" si="61"/>
        <v>434.85510823313615</v>
      </c>
      <c r="M493">
        <f t="shared" si="62"/>
        <v>-76.398722084949412</v>
      </c>
      <c r="N493">
        <f t="shared" si="57"/>
        <v>2851.9199335852909</v>
      </c>
      <c r="O493">
        <f t="shared" si="63"/>
        <v>0</v>
      </c>
      <c r="P493" t="str">
        <f t="shared" si="64"/>
        <v>FP</v>
      </c>
    </row>
    <row r="494" spans="1:16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58"/>
        <v>1.0030320484566866</v>
      </c>
      <c r="F494">
        <f t="shared" si="59"/>
        <v>1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0"/>
        <v>0</v>
      </c>
      <c r="L494">
        <f t="shared" si="61"/>
        <v>31.408756296736705</v>
      </c>
      <c r="M494">
        <f t="shared" si="62"/>
        <v>-19.341542426201904</v>
      </c>
      <c r="N494">
        <f t="shared" si="57"/>
        <v>13.350324596215788</v>
      </c>
      <c r="O494">
        <f t="shared" si="63"/>
        <v>0</v>
      </c>
      <c r="P494" t="str">
        <f t="shared" si="64"/>
        <v>TN</v>
      </c>
    </row>
    <row r="495" spans="1:16" x14ac:dyDescent="0.3">
      <c r="A495">
        <v>1</v>
      </c>
      <c r="B495">
        <v>1.1960207441678836</v>
      </c>
      <c r="C495">
        <v>-2</v>
      </c>
      <c r="D495">
        <v>0.96</v>
      </c>
      <c r="E495">
        <f t="shared" si="58"/>
        <v>1</v>
      </c>
      <c r="F495">
        <f t="shared" si="59"/>
        <v>0.99913370044094674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0"/>
        <v>188.85787660819494</v>
      </c>
      <c r="L495">
        <f t="shared" si="61"/>
        <v>432.83239874138479</v>
      </c>
      <c r="M495">
        <f t="shared" si="62"/>
        <v>-193.97959466984963</v>
      </c>
      <c r="N495">
        <f t="shared" si="57"/>
        <v>29235.611232273754</v>
      </c>
      <c r="O495">
        <f t="shared" si="63"/>
        <v>0</v>
      </c>
      <c r="P495" t="str">
        <f t="shared" si="64"/>
        <v>FP</v>
      </c>
    </row>
    <row r="496" spans="1:16" x14ac:dyDescent="0.3">
      <c r="A496">
        <v>0</v>
      </c>
      <c r="B496">
        <v>1.1960207441678836</v>
      </c>
      <c r="C496">
        <v>-2</v>
      </c>
      <c r="D496">
        <v>0.96</v>
      </c>
      <c r="E496">
        <f t="shared" si="58"/>
        <v>1</v>
      </c>
      <c r="F496">
        <f t="shared" si="59"/>
        <v>0.99913370044094674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0"/>
        <v>217.42755411656807</v>
      </c>
      <c r="L496">
        <f t="shared" si="61"/>
        <v>432.83239874138479</v>
      </c>
      <c r="M496">
        <f t="shared" si="62"/>
        <v>-183.00315213106734</v>
      </c>
      <c r="N496">
        <f t="shared" si="57"/>
        <v>25602.49609426003</v>
      </c>
      <c r="O496">
        <f t="shared" si="63"/>
        <v>0</v>
      </c>
      <c r="P496" t="str">
        <f t="shared" si="64"/>
        <v>TN</v>
      </c>
    </row>
    <row r="497" spans="1:16" x14ac:dyDescent="0.3">
      <c r="A497">
        <v>0</v>
      </c>
      <c r="B497">
        <v>1.1960207441678836</v>
      </c>
      <c r="C497">
        <v>-2</v>
      </c>
      <c r="D497">
        <v>0.96</v>
      </c>
      <c r="E497">
        <f t="shared" si="58"/>
        <v>1</v>
      </c>
      <c r="F497">
        <f t="shared" si="59"/>
        <v>0.99913370044094674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0"/>
        <v>246.6274930269494</v>
      </c>
      <c r="L497">
        <f t="shared" si="61"/>
        <v>432.83239874138479</v>
      </c>
      <c r="M497">
        <f t="shared" si="62"/>
        <v>-171.78456376961947</v>
      </c>
      <c r="N497">
        <f t="shared" si="57"/>
        <v>22138.229531098717</v>
      </c>
      <c r="O497">
        <f t="shared" si="63"/>
        <v>0</v>
      </c>
      <c r="P497" t="str">
        <f t="shared" si="64"/>
        <v>TN</v>
      </c>
    </row>
    <row r="498" spans="1:16" x14ac:dyDescent="0.3">
      <c r="A498">
        <v>0</v>
      </c>
      <c r="B498">
        <v>1.1960207441678836</v>
      </c>
      <c r="C498">
        <v>-2</v>
      </c>
      <c r="D498">
        <v>0.96</v>
      </c>
      <c r="E498">
        <f t="shared" si="58"/>
        <v>1</v>
      </c>
      <c r="F498">
        <f t="shared" si="59"/>
        <v>0.99913370044094674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0"/>
        <v>246.6274930269494</v>
      </c>
      <c r="L498">
        <f t="shared" si="61"/>
        <v>432.83239874138479</v>
      </c>
      <c r="M498">
        <f t="shared" si="62"/>
        <v>-171.78456376961947</v>
      </c>
      <c r="N498">
        <f t="shared" si="57"/>
        <v>22138.229531098717</v>
      </c>
      <c r="O498">
        <f t="shared" si="63"/>
        <v>0</v>
      </c>
      <c r="P498" t="str">
        <f t="shared" si="64"/>
        <v>TN</v>
      </c>
    </row>
    <row r="499" spans="1:16" x14ac:dyDescent="0.3">
      <c r="A499">
        <v>1</v>
      </c>
      <c r="B499">
        <v>1.1960207441678836</v>
      </c>
      <c r="C499">
        <v>-2</v>
      </c>
      <c r="D499">
        <v>0.98</v>
      </c>
      <c r="E499">
        <f t="shared" si="58"/>
        <v>1</v>
      </c>
      <c r="F499">
        <f t="shared" si="59"/>
        <v>0.99956685022047331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0"/>
        <v>15.704378148368352</v>
      </c>
      <c r="L499">
        <f t="shared" si="61"/>
        <v>31.371312124335812</v>
      </c>
      <c r="M499">
        <f t="shared" si="62"/>
        <v>-2.7284217008088074</v>
      </c>
      <c r="N499">
        <f t="shared" si="57"/>
        <v>410.74846483188628</v>
      </c>
      <c r="O499">
        <f t="shared" si="63"/>
        <v>0</v>
      </c>
      <c r="P499" t="str">
        <f t="shared" si="64"/>
        <v>FP</v>
      </c>
    </row>
    <row r="500" spans="1:16" x14ac:dyDescent="0.3">
      <c r="A500">
        <v>1</v>
      </c>
      <c r="B500">
        <v>1.1960207441678836</v>
      </c>
      <c r="C500">
        <v>-2</v>
      </c>
      <c r="D500">
        <v>0.8</v>
      </c>
      <c r="E500">
        <f t="shared" si="58"/>
        <v>1</v>
      </c>
      <c r="F500">
        <f t="shared" si="59"/>
        <v>0.99566850220473346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0"/>
        <v>498.1414721148987</v>
      </c>
      <c r="L500">
        <f t="shared" si="61"/>
        <v>424.83520960309409</v>
      </c>
      <c r="M500">
        <f t="shared" si="62"/>
        <v>-70.228458842805793</v>
      </c>
      <c r="N500">
        <f t="shared" si="57"/>
        <v>2230.9663795078163</v>
      </c>
      <c r="O500">
        <f t="shared" si="63"/>
        <v>0</v>
      </c>
      <c r="P500" t="str">
        <f t="shared" si="64"/>
        <v>FP</v>
      </c>
    </row>
    <row r="501" spans="1:16" x14ac:dyDescent="0.3">
      <c r="A501">
        <v>1</v>
      </c>
      <c r="B501">
        <v>1.1960207441678836</v>
      </c>
      <c r="C501">
        <v>-2</v>
      </c>
      <c r="D501">
        <v>0.86</v>
      </c>
      <c r="E501">
        <f t="shared" si="58"/>
        <v>1</v>
      </c>
      <c r="F501">
        <f t="shared" si="59"/>
        <v>0.99696795154331341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0"/>
        <v>58.434275299017848</v>
      </c>
      <c r="L501">
        <f t="shared" si="61"/>
        <v>31.147582655620852</v>
      </c>
      <c r="M501">
        <f t="shared" si="62"/>
        <v>3.2696807547997722</v>
      </c>
      <c r="N501">
        <f t="shared" si="57"/>
        <v>689.85194700983413</v>
      </c>
      <c r="O501">
        <f t="shared" si="63"/>
        <v>1</v>
      </c>
      <c r="P501" t="str">
        <f t="shared" si="64"/>
        <v>TP</v>
      </c>
    </row>
    <row r="502" spans="1:16" x14ac:dyDescent="0.3">
      <c r="A502">
        <v>1</v>
      </c>
      <c r="B502">
        <v>1.1960207441678836</v>
      </c>
      <c r="C502">
        <v>-2</v>
      </c>
      <c r="D502">
        <v>0.68</v>
      </c>
      <c r="E502">
        <f t="shared" si="58"/>
        <v>1</v>
      </c>
      <c r="F502">
        <f t="shared" si="59"/>
        <v>0.99306960352757345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0"/>
        <v>246.6274930269494</v>
      </c>
      <c r="L502">
        <f t="shared" si="61"/>
        <v>418.93443499271251</v>
      </c>
      <c r="M502">
        <f t="shared" si="62"/>
        <v>-163.22618428642136</v>
      </c>
      <c r="N502">
        <f t="shared" si="57"/>
        <v>19664.686316272386</v>
      </c>
      <c r="O502">
        <f t="shared" si="63"/>
        <v>0</v>
      </c>
      <c r="P502" t="str">
        <f t="shared" si="64"/>
        <v>FP</v>
      </c>
    </row>
    <row r="503" spans="1:16" x14ac:dyDescent="0.3">
      <c r="A503">
        <v>1</v>
      </c>
      <c r="B503">
        <v>1.1960207441678836</v>
      </c>
      <c r="C503">
        <v>-2</v>
      </c>
      <c r="D503">
        <v>0.74</v>
      </c>
      <c r="E503">
        <f t="shared" si="58"/>
        <v>1</v>
      </c>
      <c r="F503">
        <f t="shared" si="59"/>
        <v>0.9943690528661534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0"/>
        <v>58.434275299017848</v>
      </c>
      <c r="L503">
        <f t="shared" si="61"/>
        <v>30.925448748958662</v>
      </c>
      <c r="M503">
        <f t="shared" si="62"/>
        <v>3.4064710288053384</v>
      </c>
      <c r="N503">
        <f t="shared" si="57"/>
        <v>697.05626065077183</v>
      </c>
      <c r="O503">
        <f t="shared" si="63"/>
        <v>1</v>
      </c>
      <c r="P503" t="str">
        <f t="shared" si="64"/>
        <v>TP</v>
      </c>
    </row>
    <row r="504" spans="1:16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58"/>
        <v>1</v>
      </c>
      <c r="F504">
        <f t="shared" si="59"/>
        <v>0.99047070485041355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0"/>
        <v>498.1414721148987</v>
      </c>
      <c r="L504">
        <f t="shared" si="61"/>
        <v>413.1156195519473</v>
      </c>
      <c r="M504">
        <f t="shared" si="62"/>
        <v>100.20081807708377</v>
      </c>
      <c r="N504">
        <f t="shared" si="57"/>
        <v>15177.296328224369</v>
      </c>
      <c r="O504">
        <f t="shared" si="63"/>
        <v>1</v>
      </c>
      <c r="P504" t="str">
        <f t="shared" si="64"/>
        <v>TP</v>
      </c>
    </row>
    <row r="505" spans="1:16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58"/>
        <v>1</v>
      </c>
      <c r="F505">
        <f t="shared" si="59"/>
        <v>0.99047070485041355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0"/>
        <v>0</v>
      </c>
      <c r="L505">
        <f t="shared" si="61"/>
        <v>30.595214698451255</v>
      </c>
      <c r="M505">
        <f t="shared" si="62"/>
        <v>-18.840562725189258</v>
      </c>
      <c r="N505">
        <f t="shared" si="57"/>
        <v>17.262274139406554</v>
      </c>
      <c r="O505">
        <f t="shared" si="63"/>
        <v>0</v>
      </c>
      <c r="P505" t="str">
        <f t="shared" si="64"/>
        <v>TN</v>
      </c>
    </row>
    <row r="506" spans="1:16" x14ac:dyDescent="0.3">
      <c r="A506">
        <v>0</v>
      </c>
      <c r="B506">
        <v>1</v>
      </c>
      <c r="C506">
        <v>-1.4</v>
      </c>
      <c r="D506">
        <v>1</v>
      </c>
      <c r="E506">
        <f t="shared" si="58"/>
        <v>1</v>
      </c>
      <c r="F506">
        <f t="shared" si="59"/>
        <v>1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0"/>
        <v>40</v>
      </c>
      <c r="L506">
        <f t="shared" si="61"/>
        <v>70</v>
      </c>
      <c r="M506">
        <f t="shared" si="62"/>
        <v>-3.0712321298696423</v>
      </c>
      <c r="N506">
        <f t="shared" si="57"/>
        <v>396.97055366067428</v>
      </c>
      <c r="O506">
        <f t="shared" si="63"/>
        <v>0</v>
      </c>
      <c r="P506" t="str">
        <f t="shared" si="64"/>
        <v>TN</v>
      </c>
    </row>
    <row r="507" spans="1:16" x14ac:dyDescent="0.3">
      <c r="A507">
        <v>1</v>
      </c>
      <c r="B507">
        <v>1</v>
      </c>
      <c r="C507">
        <v>-1.4</v>
      </c>
      <c r="D507">
        <v>0.5</v>
      </c>
      <c r="E507">
        <f t="shared" si="58"/>
        <v>1</v>
      </c>
      <c r="F507">
        <f t="shared" si="59"/>
        <v>0.9891712555118336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0"/>
        <v>60</v>
      </c>
      <c r="L507">
        <f t="shared" si="61"/>
        <v>67.096571312099783</v>
      </c>
      <c r="M507">
        <f t="shared" si="62"/>
        <v>-18.266191218567265</v>
      </c>
      <c r="N507">
        <f t="shared" si="57"/>
        <v>22.364961948562232</v>
      </c>
      <c r="O507">
        <f t="shared" si="63"/>
        <v>0</v>
      </c>
      <c r="P507" t="str">
        <f t="shared" si="64"/>
        <v>FP</v>
      </c>
    </row>
    <row r="508" spans="1:16" x14ac:dyDescent="0.3">
      <c r="A508">
        <v>1</v>
      </c>
      <c r="B508">
        <v>1</v>
      </c>
      <c r="C508">
        <v>-1.4</v>
      </c>
      <c r="D508">
        <v>0.4</v>
      </c>
      <c r="E508">
        <f t="shared" si="58"/>
        <v>1</v>
      </c>
      <c r="F508">
        <f t="shared" si="59"/>
        <v>0.98700550661420028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0"/>
        <v>10</v>
      </c>
      <c r="L508">
        <f t="shared" si="61"/>
        <v>13.58731181995522</v>
      </c>
      <c r="M508">
        <f t="shared" si="62"/>
        <v>0.76423106620991543</v>
      </c>
      <c r="N508">
        <f t="shared" si="57"/>
        <v>564.51778874579372</v>
      </c>
      <c r="O508">
        <f t="shared" si="63"/>
        <v>1</v>
      </c>
      <c r="P508" t="str">
        <f t="shared" si="64"/>
        <v>TP</v>
      </c>
    </row>
    <row r="509" spans="1:16" x14ac:dyDescent="0.3">
      <c r="A509">
        <v>1</v>
      </c>
      <c r="B509">
        <v>1</v>
      </c>
      <c r="C509">
        <v>-1.4</v>
      </c>
      <c r="D509">
        <v>1.3</v>
      </c>
      <c r="E509">
        <f t="shared" si="58"/>
        <v>1.0064972466928999</v>
      </c>
      <c r="F509">
        <f t="shared" si="59"/>
        <v>1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0"/>
        <v>90</v>
      </c>
      <c r="L509">
        <f t="shared" si="61"/>
        <v>125.99999999999999</v>
      </c>
      <c r="M509">
        <f t="shared" si="62"/>
        <v>5.4237623631650749</v>
      </c>
      <c r="N509">
        <f t="shared" si="57"/>
        <v>807.64606270053184</v>
      </c>
      <c r="O509">
        <f t="shared" si="63"/>
        <v>1</v>
      </c>
      <c r="P509" t="str">
        <f t="shared" si="64"/>
        <v>TP</v>
      </c>
    </row>
    <row r="510" spans="1:16" x14ac:dyDescent="0.3">
      <c r="A510">
        <v>0</v>
      </c>
      <c r="B510">
        <v>1</v>
      </c>
      <c r="C510">
        <v>-1.4</v>
      </c>
      <c r="D510">
        <v>1.3</v>
      </c>
      <c r="E510">
        <f t="shared" si="58"/>
        <v>1.0064972466928999</v>
      </c>
      <c r="F510">
        <f t="shared" si="59"/>
        <v>1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0"/>
        <v>40</v>
      </c>
      <c r="L510">
        <f t="shared" si="61"/>
        <v>70</v>
      </c>
      <c r="M510">
        <f t="shared" si="62"/>
        <v>-3.0712321298696423</v>
      </c>
      <c r="N510">
        <f t="shared" si="57"/>
        <v>396.97055366067428</v>
      </c>
      <c r="O510">
        <f t="shared" si="63"/>
        <v>0</v>
      </c>
      <c r="P510" t="str">
        <f t="shared" si="64"/>
        <v>TN</v>
      </c>
    </row>
    <row r="511" spans="1:16" x14ac:dyDescent="0.3">
      <c r="A511">
        <v>1</v>
      </c>
      <c r="B511">
        <v>1</v>
      </c>
      <c r="C511">
        <v>-1.4</v>
      </c>
      <c r="D511">
        <v>2.2000000000000002</v>
      </c>
      <c r="E511">
        <f t="shared" si="58"/>
        <v>1.0259889867715994</v>
      </c>
      <c r="F511">
        <f t="shared" si="59"/>
        <v>1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0"/>
        <v>90</v>
      </c>
      <c r="L511">
        <f t="shared" si="61"/>
        <v>125.99999999999999</v>
      </c>
      <c r="M511">
        <f t="shared" si="62"/>
        <v>-43.013008365876345</v>
      </c>
      <c r="N511">
        <f t="shared" si="57"/>
        <v>400.70656531597615</v>
      </c>
      <c r="O511">
        <f t="shared" si="63"/>
        <v>0</v>
      </c>
      <c r="P511" t="str">
        <f t="shared" si="64"/>
        <v>FP</v>
      </c>
    </row>
    <row r="512" spans="1:16" x14ac:dyDescent="0.3">
      <c r="A512">
        <v>0</v>
      </c>
      <c r="B512">
        <v>1</v>
      </c>
      <c r="C512">
        <v>-1.4</v>
      </c>
      <c r="D512">
        <v>2.2000000000000002</v>
      </c>
      <c r="E512">
        <f t="shared" si="58"/>
        <v>1.0259889867715994</v>
      </c>
      <c r="F512">
        <f t="shared" si="59"/>
        <v>1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0"/>
        <v>0</v>
      </c>
      <c r="L512">
        <f t="shared" si="61"/>
        <v>14</v>
      </c>
      <c r="M512">
        <f t="shared" si="62"/>
        <v>-8.6212135051956906</v>
      </c>
      <c r="N512">
        <f t="shared" si="57"/>
        <v>206.61585823352047</v>
      </c>
      <c r="O512">
        <f t="shared" si="63"/>
        <v>0</v>
      </c>
      <c r="P512" t="str">
        <f t="shared" si="64"/>
        <v>TN</v>
      </c>
    </row>
    <row r="513" spans="1:16" x14ac:dyDescent="0.3">
      <c r="A513">
        <v>1</v>
      </c>
      <c r="B513">
        <v>1</v>
      </c>
      <c r="C513">
        <v>-1.4</v>
      </c>
      <c r="D513">
        <v>2.9</v>
      </c>
      <c r="E513">
        <f t="shared" si="58"/>
        <v>1.0411492290550324</v>
      </c>
      <c r="F513">
        <f t="shared" si="59"/>
        <v>1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0"/>
        <v>70</v>
      </c>
      <c r="L513">
        <f t="shared" si="61"/>
        <v>70</v>
      </c>
      <c r="M513">
        <f t="shared" si="62"/>
        <v>-16.212135051956896</v>
      </c>
      <c r="N513">
        <f t="shared" si="57"/>
        <v>46.012032525558816</v>
      </c>
      <c r="O513">
        <f t="shared" si="63"/>
        <v>0</v>
      </c>
      <c r="P513" t="str">
        <f t="shared" si="64"/>
        <v>FP</v>
      </c>
    </row>
    <row r="514" spans="1:16" x14ac:dyDescent="0.3">
      <c r="A514">
        <v>1</v>
      </c>
      <c r="B514">
        <v>1</v>
      </c>
      <c r="C514">
        <v>-1.4</v>
      </c>
      <c r="D514">
        <v>2.4</v>
      </c>
      <c r="E514">
        <f t="shared" si="58"/>
        <v>1.0303204845668661</v>
      </c>
      <c r="F514">
        <f t="shared" si="59"/>
        <v>1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0"/>
        <v>60</v>
      </c>
      <c r="L514">
        <f t="shared" si="61"/>
        <v>70</v>
      </c>
      <c r="M514">
        <f t="shared" si="62"/>
        <v>-20.054125405388547</v>
      </c>
      <c r="N514">
        <f t="shared" ref="N514:N577" si="65">(M514-$R$5)^2</f>
        <v>8.6508140375278053</v>
      </c>
      <c r="O514">
        <f t="shared" si="63"/>
        <v>0</v>
      </c>
      <c r="P514" t="str">
        <f t="shared" si="64"/>
        <v>FP</v>
      </c>
    </row>
    <row r="515" spans="1:16" x14ac:dyDescent="0.3">
      <c r="A515">
        <v>1</v>
      </c>
      <c r="B515">
        <v>1</v>
      </c>
      <c r="C515">
        <v>-1.4</v>
      </c>
      <c r="D515">
        <v>3.4</v>
      </c>
      <c r="E515">
        <f t="shared" ref="E515:E578" si="66">IF(D515&gt;1,1+(D515-1)/$R$2,1)</f>
        <v>1.0519779735431989</v>
      </c>
      <c r="F515">
        <f t="shared" ref="F515:F578" si="67">IF(D515&lt;1,1-(1-D515)/$R$2,1)</f>
        <v>1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68">G515^(B515)</f>
        <v>100</v>
      </c>
      <c r="L515">
        <f t="shared" ref="L515:L578" si="69">-C515*-H515^(B515*F515)</f>
        <v>125.99999999999999</v>
      </c>
      <c r="M515">
        <f t="shared" ref="M515:M578" si="70">I515*K515-J515*L515</f>
        <v>-39.171018012444691</v>
      </c>
      <c r="N515">
        <f t="shared" si="65"/>
        <v>261.65217008448622</v>
      </c>
      <c r="O515">
        <f t="shared" ref="O515:O578" si="71">IF(M515&gt;=0,1,0)</f>
        <v>0</v>
      </c>
      <c r="P515" t="str">
        <f t="shared" ref="P515:P578" si="72">IF(AND(A515=1,O515=1),"TP",IF(AND(A515=0,O515=0),"TN",IF(A515&gt;O515,"FP","FN")))</f>
        <v>FP</v>
      </c>
    </row>
    <row r="516" spans="1:16" x14ac:dyDescent="0.3">
      <c r="A516">
        <v>1</v>
      </c>
      <c r="B516">
        <v>1</v>
      </c>
      <c r="C516">
        <v>-1.4</v>
      </c>
      <c r="D516">
        <v>3.4</v>
      </c>
      <c r="E516">
        <f t="shared" si="66"/>
        <v>1.0519779735431989</v>
      </c>
      <c r="F516">
        <f t="shared" si="67"/>
        <v>1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68"/>
        <v>10</v>
      </c>
      <c r="L516">
        <f t="shared" si="69"/>
        <v>0</v>
      </c>
      <c r="M516">
        <f t="shared" si="70"/>
        <v>4.2913429896650213</v>
      </c>
      <c r="N516">
        <f t="shared" si="65"/>
        <v>744.56372491256298</v>
      </c>
      <c r="O516">
        <f t="shared" si="71"/>
        <v>1</v>
      </c>
      <c r="P516" t="str">
        <f t="shared" si="72"/>
        <v>TP</v>
      </c>
    </row>
    <row r="517" spans="1:16" x14ac:dyDescent="0.3">
      <c r="A517">
        <v>1</v>
      </c>
      <c r="B517">
        <v>1</v>
      </c>
      <c r="C517">
        <v>-1.4</v>
      </c>
      <c r="D517">
        <v>5.2</v>
      </c>
      <c r="E517">
        <f t="shared" si="66"/>
        <v>1.090961453700598</v>
      </c>
      <c r="F517">
        <f t="shared" si="67"/>
        <v>1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68"/>
        <v>180</v>
      </c>
      <c r="L517">
        <f t="shared" si="69"/>
        <v>125.99999999999999</v>
      </c>
      <c r="M517">
        <f t="shared" si="70"/>
        <v>46.371585747735168</v>
      </c>
      <c r="N517">
        <f t="shared" si="65"/>
        <v>4811.7720561933202</v>
      </c>
      <c r="O517">
        <f t="shared" si="71"/>
        <v>1</v>
      </c>
      <c r="P517" t="str">
        <f t="shared" si="72"/>
        <v>TP</v>
      </c>
    </row>
    <row r="518" spans="1:16" x14ac:dyDescent="0.3">
      <c r="A518">
        <v>1</v>
      </c>
      <c r="B518">
        <v>1</v>
      </c>
      <c r="C518">
        <v>-1.4</v>
      </c>
      <c r="D518">
        <v>5.0999999999999996</v>
      </c>
      <c r="E518">
        <f t="shared" si="66"/>
        <v>1.0887957048029648</v>
      </c>
      <c r="F518">
        <f t="shared" si="67"/>
        <v>1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68"/>
        <v>20</v>
      </c>
      <c r="L518">
        <f t="shared" si="69"/>
        <v>14</v>
      </c>
      <c r="M518">
        <f t="shared" si="70"/>
        <v>-0.93723279833239026</v>
      </c>
      <c r="N518">
        <f t="shared" si="65"/>
        <v>486.56062389000573</v>
      </c>
      <c r="O518">
        <f t="shared" si="71"/>
        <v>0</v>
      </c>
      <c r="P518" t="str">
        <f t="shared" si="72"/>
        <v>FP</v>
      </c>
    </row>
    <row r="519" spans="1:16" x14ac:dyDescent="0.3">
      <c r="A519">
        <v>1</v>
      </c>
      <c r="B519">
        <v>1</v>
      </c>
      <c r="C519">
        <v>-1.4</v>
      </c>
      <c r="D519">
        <v>5.3</v>
      </c>
      <c r="E519">
        <f t="shared" si="66"/>
        <v>1.0931272025982315</v>
      </c>
      <c r="F519">
        <f t="shared" si="67"/>
        <v>1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68"/>
        <v>20</v>
      </c>
      <c r="L519">
        <f t="shared" si="69"/>
        <v>14</v>
      </c>
      <c r="M519">
        <f t="shared" si="70"/>
        <v>-0.93723279833239026</v>
      </c>
      <c r="N519">
        <f t="shared" si="65"/>
        <v>486.56062389000573</v>
      </c>
      <c r="O519">
        <f t="shared" si="71"/>
        <v>0</v>
      </c>
      <c r="P519" t="str">
        <f t="shared" si="72"/>
        <v>FP</v>
      </c>
    </row>
    <row r="520" spans="1:16" x14ac:dyDescent="0.3">
      <c r="A520">
        <v>1</v>
      </c>
      <c r="B520">
        <v>1</v>
      </c>
      <c r="C520">
        <v>-1.4</v>
      </c>
      <c r="D520">
        <v>4.8</v>
      </c>
      <c r="E520">
        <f t="shared" si="66"/>
        <v>1.082298458110065</v>
      </c>
      <c r="F520">
        <f t="shared" si="67"/>
        <v>1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68"/>
        <v>70</v>
      </c>
      <c r="L520">
        <f t="shared" si="69"/>
        <v>70</v>
      </c>
      <c r="M520">
        <f t="shared" si="70"/>
        <v>15.182068198347725</v>
      </c>
      <c r="N520">
        <f t="shared" si="65"/>
        <v>1457.5154150349069</v>
      </c>
      <c r="O520">
        <f t="shared" si="71"/>
        <v>1</v>
      </c>
      <c r="P520" t="str">
        <f t="shared" si="72"/>
        <v>TP</v>
      </c>
    </row>
    <row r="521" spans="1:16" x14ac:dyDescent="0.3">
      <c r="A521">
        <v>1</v>
      </c>
      <c r="B521">
        <v>1</v>
      </c>
      <c r="C521">
        <v>-1.4</v>
      </c>
      <c r="D521">
        <v>5.0999999999999996</v>
      </c>
      <c r="E521">
        <f t="shared" si="66"/>
        <v>1.0887957048029648</v>
      </c>
      <c r="F521">
        <f t="shared" si="67"/>
        <v>1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68"/>
        <v>30</v>
      </c>
      <c r="L521">
        <f t="shared" si="69"/>
        <v>14</v>
      </c>
      <c r="M521">
        <f t="shared" si="70"/>
        <v>2.904757555099259</v>
      </c>
      <c r="N521">
        <f t="shared" si="65"/>
        <v>670.81567634583382</v>
      </c>
      <c r="O521">
        <f t="shared" si="71"/>
        <v>1</v>
      </c>
      <c r="P521" t="str">
        <f t="shared" si="72"/>
        <v>TP</v>
      </c>
    </row>
    <row r="522" spans="1:16" x14ac:dyDescent="0.3">
      <c r="A522">
        <v>1</v>
      </c>
      <c r="B522">
        <v>1</v>
      </c>
      <c r="C522">
        <v>-1.4</v>
      </c>
      <c r="D522">
        <v>5.0999999999999996</v>
      </c>
      <c r="E522">
        <f t="shared" si="66"/>
        <v>1.0887957048029648</v>
      </c>
      <c r="F522">
        <f t="shared" si="67"/>
        <v>1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68"/>
        <v>30</v>
      </c>
      <c r="L522">
        <f t="shared" si="69"/>
        <v>14</v>
      </c>
      <c r="M522">
        <f t="shared" si="70"/>
        <v>2.904757555099259</v>
      </c>
      <c r="N522">
        <f t="shared" si="65"/>
        <v>670.81567634583382</v>
      </c>
      <c r="O522">
        <f t="shared" si="71"/>
        <v>1</v>
      </c>
      <c r="P522" t="str">
        <f t="shared" si="72"/>
        <v>TP</v>
      </c>
    </row>
    <row r="523" spans="1:16" x14ac:dyDescent="0.3">
      <c r="A523">
        <v>1</v>
      </c>
      <c r="B523">
        <v>1</v>
      </c>
      <c r="C523">
        <v>-1.4</v>
      </c>
      <c r="D523">
        <v>5.0999999999999996</v>
      </c>
      <c r="E523">
        <f t="shared" si="66"/>
        <v>1.0887957048029648</v>
      </c>
      <c r="F523">
        <f t="shared" si="67"/>
        <v>1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68"/>
        <v>30</v>
      </c>
      <c r="L523">
        <f t="shared" si="69"/>
        <v>14</v>
      </c>
      <c r="M523">
        <f t="shared" si="70"/>
        <v>2.904757555099259</v>
      </c>
      <c r="N523">
        <f t="shared" si="65"/>
        <v>670.81567634583382</v>
      </c>
      <c r="O523">
        <f t="shared" si="71"/>
        <v>1</v>
      </c>
      <c r="P523" t="str">
        <f t="shared" si="72"/>
        <v>TP</v>
      </c>
    </row>
    <row r="524" spans="1:16" x14ac:dyDescent="0.3">
      <c r="A524">
        <v>1</v>
      </c>
      <c r="B524">
        <v>1</v>
      </c>
      <c r="C524">
        <v>-1.4</v>
      </c>
      <c r="D524">
        <v>5.2</v>
      </c>
      <c r="E524">
        <f t="shared" si="66"/>
        <v>1.090961453700598</v>
      </c>
      <c r="F524">
        <f t="shared" si="67"/>
        <v>1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68"/>
        <v>10</v>
      </c>
      <c r="L524">
        <f t="shared" si="69"/>
        <v>14</v>
      </c>
      <c r="M524">
        <f t="shared" si="70"/>
        <v>0.60264026257389602</v>
      </c>
      <c r="N524">
        <f t="shared" si="65"/>
        <v>556.86524008155436</v>
      </c>
      <c r="O524">
        <f t="shared" si="71"/>
        <v>1</v>
      </c>
      <c r="P524" t="str">
        <f t="shared" si="72"/>
        <v>TP</v>
      </c>
    </row>
    <row r="525" spans="1:16" x14ac:dyDescent="0.3">
      <c r="A525">
        <v>1</v>
      </c>
      <c r="B525">
        <v>1</v>
      </c>
      <c r="C525">
        <v>-1.4</v>
      </c>
      <c r="D525">
        <v>4.3</v>
      </c>
      <c r="E525">
        <f t="shared" si="66"/>
        <v>1.0714697136218985</v>
      </c>
      <c r="F525">
        <f t="shared" si="67"/>
        <v>1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68"/>
        <v>90</v>
      </c>
      <c r="L525">
        <f t="shared" si="69"/>
        <v>125.99999999999999</v>
      </c>
      <c r="M525">
        <f t="shared" si="70"/>
        <v>5.4237623631650749</v>
      </c>
      <c r="N525">
        <f t="shared" si="65"/>
        <v>807.64606270053184</v>
      </c>
      <c r="O525">
        <f t="shared" si="71"/>
        <v>1</v>
      </c>
      <c r="P525" t="str">
        <f t="shared" si="72"/>
        <v>TP</v>
      </c>
    </row>
    <row r="526" spans="1:16" x14ac:dyDescent="0.3">
      <c r="A526">
        <v>1</v>
      </c>
      <c r="B526">
        <v>1</v>
      </c>
      <c r="C526">
        <v>-1.4</v>
      </c>
      <c r="D526">
        <v>6.1</v>
      </c>
      <c r="E526">
        <f t="shared" si="66"/>
        <v>1.1104531937792976</v>
      </c>
      <c r="F526">
        <f t="shared" si="67"/>
        <v>1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68"/>
        <v>90</v>
      </c>
      <c r="L526">
        <f t="shared" si="69"/>
        <v>125.99999999999999</v>
      </c>
      <c r="M526">
        <f t="shared" si="70"/>
        <v>5.4237623631650749</v>
      </c>
      <c r="N526">
        <f t="shared" si="65"/>
        <v>807.64606270053184</v>
      </c>
      <c r="O526">
        <f t="shared" si="71"/>
        <v>1</v>
      </c>
      <c r="P526" t="str">
        <f t="shared" si="72"/>
        <v>TP</v>
      </c>
    </row>
    <row r="527" spans="1:16" x14ac:dyDescent="0.3">
      <c r="A527">
        <v>1</v>
      </c>
      <c r="B527">
        <v>1</v>
      </c>
      <c r="C527">
        <v>-1.4</v>
      </c>
      <c r="D527">
        <v>4.5999999999999996</v>
      </c>
      <c r="E527">
        <f t="shared" si="66"/>
        <v>1.0779669603147983</v>
      </c>
      <c r="F527">
        <f t="shared" si="67"/>
        <v>1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68"/>
        <v>30</v>
      </c>
      <c r="L527">
        <f t="shared" si="69"/>
        <v>14</v>
      </c>
      <c r="M527">
        <f t="shared" si="70"/>
        <v>2.904757555099259</v>
      </c>
      <c r="N527">
        <f t="shared" si="65"/>
        <v>670.81567634583382</v>
      </c>
      <c r="O527">
        <f t="shared" si="71"/>
        <v>1</v>
      </c>
      <c r="P527" t="str">
        <f t="shared" si="72"/>
        <v>TP</v>
      </c>
    </row>
    <row r="528" spans="1:16" x14ac:dyDescent="0.3">
      <c r="A528">
        <v>1</v>
      </c>
      <c r="B528">
        <v>1</v>
      </c>
      <c r="C528">
        <v>-1.4</v>
      </c>
      <c r="D528">
        <v>4.0999999999999996</v>
      </c>
      <c r="E528">
        <f t="shared" si="66"/>
        <v>1.067138215826632</v>
      </c>
      <c r="F528">
        <f t="shared" si="67"/>
        <v>1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68"/>
        <v>70</v>
      </c>
      <c r="L528">
        <f t="shared" si="69"/>
        <v>70</v>
      </c>
      <c r="M528">
        <f t="shared" si="70"/>
        <v>15.182068198347725</v>
      </c>
      <c r="N528">
        <f t="shared" si="65"/>
        <v>1457.5154150349069</v>
      </c>
      <c r="O528">
        <f t="shared" si="71"/>
        <v>1</v>
      </c>
      <c r="P528" t="str">
        <f t="shared" si="72"/>
        <v>TP</v>
      </c>
    </row>
    <row r="529" spans="1:16" x14ac:dyDescent="0.3">
      <c r="A529">
        <v>0</v>
      </c>
      <c r="B529">
        <v>1</v>
      </c>
      <c r="C529">
        <v>-1.4</v>
      </c>
      <c r="D529">
        <v>4.0999999999999996</v>
      </c>
      <c r="E529">
        <f t="shared" si="66"/>
        <v>1.067138215826632</v>
      </c>
      <c r="F529">
        <f t="shared" si="67"/>
        <v>1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68"/>
        <v>0</v>
      </c>
      <c r="L529">
        <f t="shared" si="69"/>
        <v>14</v>
      </c>
      <c r="M529">
        <f t="shared" si="70"/>
        <v>-8.6212135051956906</v>
      </c>
      <c r="N529">
        <f t="shared" si="65"/>
        <v>206.61585823352047</v>
      </c>
      <c r="O529">
        <f t="shared" si="71"/>
        <v>0</v>
      </c>
      <c r="P529" t="str">
        <f t="shared" si="72"/>
        <v>TN</v>
      </c>
    </row>
    <row r="530" spans="1:16" x14ac:dyDescent="0.3">
      <c r="A530">
        <v>1</v>
      </c>
      <c r="B530">
        <v>1</v>
      </c>
      <c r="C530">
        <v>-1.4</v>
      </c>
      <c r="D530">
        <v>5.0999999999999996</v>
      </c>
      <c r="E530">
        <f t="shared" si="66"/>
        <v>1.0887957048029648</v>
      </c>
      <c r="F530">
        <f t="shared" si="67"/>
        <v>1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68"/>
        <v>100</v>
      </c>
      <c r="L530">
        <f t="shared" si="69"/>
        <v>125.99999999999999</v>
      </c>
      <c r="M530">
        <f t="shared" si="70"/>
        <v>11.508195805904194</v>
      </c>
      <c r="N530">
        <f t="shared" si="65"/>
        <v>1190.494813032308</v>
      </c>
      <c r="O530">
        <f t="shared" si="71"/>
        <v>1</v>
      </c>
      <c r="P530" t="str">
        <f t="shared" si="72"/>
        <v>TP</v>
      </c>
    </row>
    <row r="531" spans="1:16" x14ac:dyDescent="0.3">
      <c r="A531">
        <v>1</v>
      </c>
      <c r="B531">
        <v>1</v>
      </c>
      <c r="C531">
        <v>-1.4</v>
      </c>
      <c r="D531">
        <v>6.1</v>
      </c>
      <c r="E531">
        <f t="shared" si="66"/>
        <v>1.1104531937792976</v>
      </c>
      <c r="F531">
        <f t="shared" si="67"/>
        <v>1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68"/>
        <v>100</v>
      </c>
      <c r="L531">
        <f t="shared" si="69"/>
        <v>125.99999999999999</v>
      </c>
      <c r="M531">
        <f t="shared" si="70"/>
        <v>11.508195805904194</v>
      </c>
      <c r="N531">
        <f t="shared" si="65"/>
        <v>1190.494813032308</v>
      </c>
      <c r="O531">
        <f t="shared" si="71"/>
        <v>1</v>
      </c>
      <c r="P531" t="str">
        <f t="shared" si="72"/>
        <v>TP</v>
      </c>
    </row>
    <row r="532" spans="1:16" x14ac:dyDescent="0.3">
      <c r="A532">
        <v>1</v>
      </c>
      <c r="B532">
        <v>1</v>
      </c>
      <c r="C532">
        <v>-1.4</v>
      </c>
      <c r="D532">
        <v>6.7</v>
      </c>
      <c r="E532">
        <f t="shared" si="66"/>
        <v>1.1234476871650974</v>
      </c>
      <c r="F532">
        <f t="shared" si="67"/>
        <v>1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68"/>
        <v>60</v>
      </c>
      <c r="L532">
        <f t="shared" si="69"/>
        <v>70</v>
      </c>
      <c r="M532">
        <f t="shared" si="70"/>
        <v>-20.054125405388547</v>
      </c>
      <c r="N532">
        <f t="shared" si="65"/>
        <v>8.6508140375278053</v>
      </c>
      <c r="O532">
        <f t="shared" si="71"/>
        <v>0</v>
      </c>
      <c r="P532" t="str">
        <f t="shared" si="72"/>
        <v>FP</v>
      </c>
    </row>
    <row r="533" spans="1:16" x14ac:dyDescent="0.3">
      <c r="A533">
        <v>1</v>
      </c>
      <c r="B533">
        <v>1</v>
      </c>
      <c r="C533">
        <v>-1.4</v>
      </c>
      <c r="D533">
        <v>7</v>
      </c>
      <c r="E533">
        <f t="shared" si="66"/>
        <v>1.1299449338579972</v>
      </c>
      <c r="F533">
        <f t="shared" si="67"/>
        <v>1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68"/>
        <v>30</v>
      </c>
      <c r="L533">
        <f t="shared" si="69"/>
        <v>14</v>
      </c>
      <c r="M533">
        <f t="shared" si="70"/>
        <v>2.904757555099259</v>
      </c>
      <c r="N533">
        <f t="shared" si="65"/>
        <v>670.81567634583382</v>
      </c>
      <c r="O533">
        <f t="shared" si="71"/>
        <v>1</v>
      </c>
      <c r="P533" t="str">
        <f t="shared" si="72"/>
        <v>TP</v>
      </c>
    </row>
    <row r="534" spans="1:16" x14ac:dyDescent="0.3">
      <c r="A534">
        <v>0</v>
      </c>
      <c r="B534">
        <v>1</v>
      </c>
      <c r="C534">
        <v>-1.4</v>
      </c>
      <c r="D534">
        <v>7</v>
      </c>
      <c r="E534">
        <f t="shared" si="66"/>
        <v>1.1299449338579972</v>
      </c>
      <c r="F534">
        <f t="shared" si="67"/>
        <v>1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68"/>
        <v>40</v>
      </c>
      <c r="L534">
        <f t="shared" si="69"/>
        <v>70</v>
      </c>
      <c r="M534">
        <f t="shared" si="70"/>
        <v>-27.738106112251845</v>
      </c>
      <c r="N534">
        <f t="shared" si="65"/>
        <v>22.493716316636924</v>
      </c>
      <c r="O534">
        <f t="shared" si="71"/>
        <v>0</v>
      </c>
      <c r="P534" t="str">
        <f t="shared" si="72"/>
        <v>TN</v>
      </c>
    </row>
    <row r="535" spans="1:16" x14ac:dyDescent="0.3">
      <c r="A535">
        <v>1</v>
      </c>
      <c r="B535">
        <v>1</v>
      </c>
      <c r="C535">
        <v>-1.4</v>
      </c>
      <c r="D535">
        <v>6.1</v>
      </c>
      <c r="E535">
        <f t="shared" si="66"/>
        <v>1.1104531937792976</v>
      </c>
      <c r="F535">
        <f t="shared" si="67"/>
        <v>1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68"/>
        <v>100</v>
      </c>
      <c r="L535">
        <f t="shared" si="69"/>
        <v>125.99999999999999</v>
      </c>
      <c r="M535">
        <f t="shared" si="70"/>
        <v>-39.171018012444691</v>
      </c>
      <c r="N535">
        <f t="shared" si="65"/>
        <v>261.65217008448622</v>
      </c>
      <c r="O535">
        <f t="shared" si="71"/>
        <v>0</v>
      </c>
      <c r="P535" t="str">
        <f t="shared" si="72"/>
        <v>FP</v>
      </c>
    </row>
    <row r="536" spans="1:16" x14ac:dyDescent="0.3">
      <c r="A536">
        <v>1</v>
      </c>
      <c r="B536">
        <v>1</v>
      </c>
      <c r="C536">
        <v>-1.4</v>
      </c>
      <c r="D536">
        <v>5.6</v>
      </c>
      <c r="E536">
        <f t="shared" si="66"/>
        <v>1.0996244492911313</v>
      </c>
      <c r="F536">
        <f t="shared" si="67"/>
        <v>1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68"/>
        <v>50</v>
      </c>
      <c r="L536">
        <f t="shared" si="69"/>
        <v>70</v>
      </c>
      <c r="M536">
        <f t="shared" si="70"/>
        <v>3.0132013128694801</v>
      </c>
      <c r="N536">
        <f t="shared" si="65"/>
        <v>676.44484681384063</v>
      </c>
      <c r="O536">
        <f t="shared" si="71"/>
        <v>1</v>
      </c>
      <c r="P536" t="str">
        <f t="shared" si="72"/>
        <v>TP</v>
      </c>
    </row>
    <row r="537" spans="1:16" x14ac:dyDescent="0.3">
      <c r="A537">
        <v>0</v>
      </c>
      <c r="B537">
        <v>1</v>
      </c>
      <c r="C537">
        <v>-1.4</v>
      </c>
      <c r="D537">
        <v>5.6</v>
      </c>
      <c r="E537">
        <f t="shared" si="66"/>
        <v>1.0996244492911313</v>
      </c>
      <c r="F537">
        <f t="shared" si="67"/>
        <v>1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68"/>
        <v>0</v>
      </c>
      <c r="L537">
        <f t="shared" si="69"/>
        <v>14</v>
      </c>
      <c r="M537">
        <f t="shared" si="70"/>
        <v>-8.6212135051956906</v>
      </c>
      <c r="N537">
        <f t="shared" si="65"/>
        <v>206.61585823352047</v>
      </c>
      <c r="O537">
        <f t="shared" si="71"/>
        <v>0</v>
      </c>
      <c r="P537" t="str">
        <f t="shared" si="72"/>
        <v>TN</v>
      </c>
    </row>
    <row r="538" spans="1:16" x14ac:dyDescent="0.3">
      <c r="A538">
        <v>1</v>
      </c>
      <c r="B538">
        <v>1</v>
      </c>
      <c r="C538">
        <v>-1.4</v>
      </c>
      <c r="D538">
        <v>5.7</v>
      </c>
      <c r="E538">
        <f t="shared" si="66"/>
        <v>1.1017901981887646</v>
      </c>
      <c r="F538">
        <f t="shared" si="67"/>
        <v>1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68"/>
        <v>10</v>
      </c>
      <c r="L538">
        <f t="shared" si="69"/>
        <v>0</v>
      </c>
      <c r="M538">
        <f t="shared" si="70"/>
        <v>3.8419903534316502</v>
      </c>
      <c r="N538">
        <f t="shared" si="65"/>
        <v>720.24294602491227</v>
      </c>
      <c r="O538">
        <f t="shared" si="71"/>
        <v>1</v>
      </c>
      <c r="P538" t="str">
        <f t="shared" si="72"/>
        <v>TP</v>
      </c>
    </row>
    <row r="539" spans="1:16" x14ac:dyDescent="0.3">
      <c r="A539">
        <v>0</v>
      </c>
      <c r="B539">
        <v>1</v>
      </c>
      <c r="C539">
        <v>-1.4</v>
      </c>
      <c r="D539">
        <v>5.7</v>
      </c>
      <c r="E539">
        <f t="shared" si="66"/>
        <v>1.1017901981887646</v>
      </c>
      <c r="F539">
        <f t="shared" si="67"/>
        <v>1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68"/>
        <v>20</v>
      </c>
      <c r="L539">
        <f t="shared" si="69"/>
        <v>14</v>
      </c>
      <c r="M539">
        <f t="shared" si="70"/>
        <v>-0.93723279833239026</v>
      </c>
      <c r="N539">
        <f t="shared" si="65"/>
        <v>486.56062389000573</v>
      </c>
      <c r="O539">
        <f t="shared" si="71"/>
        <v>0</v>
      </c>
      <c r="P539" t="str">
        <f t="shared" si="72"/>
        <v>TN</v>
      </c>
    </row>
    <row r="540" spans="1:16" x14ac:dyDescent="0.3">
      <c r="A540">
        <v>0</v>
      </c>
      <c r="B540">
        <v>1</v>
      </c>
      <c r="C540">
        <v>-1.4</v>
      </c>
      <c r="D540">
        <v>5.7</v>
      </c>
      <c r="E540">
        <f t="shared" si="66"/>
        <v>1.1017901981887646</v>
      </c>
      <c r="F540">
        <f t="shared" si="67"/>
        <v>1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68"/>
        <v>80</v>
      </c>
      <c r="L540">
        <f t="shared" si="69"/>
        <v>125.99999999999999</v>
      </c>
      <c r="M540">
        <f t="shared" si="70"/>
        <v>-0.66067107957405113</v>
      </c>
      <c r="N540">
        <f t="shared" si="65"/>
        <v>498.83797300699962</v>
      </c>
      <c r="O540">
        <f t="shared" si="71"/>
        <v>0</v>
      </c>
      <c r="P540" t="str">
        <f t="shared" si="72"/>
        <v>TN</v>
      </c>
    </row>
    <row r="541" spans="1:16" x14ac:dyDescent="0.3">
      <c r="A541">
        <v>1</v>
      </c>
      <c r="B541">
        <v>1</v>
      </c>
      <c r="C541">
        <v>-1.4</v>
      </c>
      <c r="D541">
        <v>5.2</v>
      </c>
      <c r="E541">
        <f t="shared" si="66"/>
        <v>1.090961453700598</v>
      </c>
      <c r="F541">
        <f t="shared" si="67"/>
        <v>1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68"/>
        <v>70</v>
      </c>
      <c r="L541">
        <f t="shared" si="69"/>
        <v>70</v>
      </c>
      <c r="M541">
        <f t="shared" si="70"/>
        <v>-16.212135051956896</v>
      </c>
      <c r="N541">
        <f t="shared" si="65"/>
        <v>46.012032525558816</v>
      </c>
      <c r="O541">
        <f t="shared" si="71"/>
        <v>0</v>
      </c>
      <c r="P541" t="str">
        <f t="shared" si="72"/>
        <v>FP</v>
      </c>
    </row>
    <row r="542" spans="1:16" x14ac:dyDescent="0.3">
      <c r="A542">
        <v>1</v>
      </c>
      <c r="B542">
        <v>1</v>
      </c>
      <c r="C542">
        <v>-1.4</v>
      </c>
      <c r="D542">
        <v>5.0999999999999996</v>
      </c>
      <c r="E542">
        <f t="shared" si="66"/>
        <v>1.0887957048029648</v>
      </c>
      <c r="F542">
        <f t="shared" si="67"/>
        <v>1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68"/>
        <v>10</v>
      </c>
      <c r="L542">
        <f t="shared" si="69"/>
        <v>14</v>
      </c>
      <c r="M542">
        <f t="shared" si="70"/>
        <v>0.60264026257389602</v>
      </c>
      <c r="N542">
        <f t="shared" si="65"/>
        <v>556.86524008155436</v>
      </c>
      <c r="O542">
        <f t="shared" si="71"/>
        <v>1</v>
      </c>
      <c r="P542" t="str">
        <f t="shared" si="72"/>
        <v>TP</v>
      </c>
    </row>
    <row r="543" spans="1:16" x14ac:dyDescent="0.3">
      <c r="A543">
        <v>1</v>
      </c>
      <c r="B543">
        <v>1</v>
      </c>
      <c r="C543">
        <v>-1.4</v>
      </c>
      <c r="D543">
        <v>5</v>
      </c>
      <c r="E543">
        <f t="shared" si="66"/>
        <v>1.0866299559053316</v>
      </c>
      <c r="F543">
        <f t="shared" si="67"/>
        <v>1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68"/>
        <v>10</v>
      </c>
      <c r="L543">
        <f t="shared" si="69"/>
        <v>14</v>
      </c>
      <c r="M543">
        <f t="shared" si="70"/>
        <v>0.60264026257389602</v>
      </c>
      <c r="N543">
        <f t="shared" si="65"/>
        <v>556.86524008155436</v>
      </c>
      <c r="O543">
        <f t="shared" si="71"/>
        <v>1</v>
      </c>
      <c r="P543" t="str">
        <f t="shared" si="72"/>
        <v>TP</v>
      </c>
    </row>
    <row r="544" spans="1:16" x14ac:dyDescent="0.3">
      <c r="A544">
        <v>0</v>
      </c>
      <c r="B544">
        <v>1</v>
      </c>
      <c r="C544">
        <v>-1.4</v>
      </c>
      <c r="D544">
        <v>5</v>
      </c>
      <c r="E544">
        <f t="shared" si="66"/>
        <v>1.0866299559053316</v>
      </c>
      <c r="F544">
        <f t="shared" si="67"/>
        <v>1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68"/>
        <v>50</v>
      </c>
      <c r="L544">
        <f t="shared" si="69"/>
        <v>70</v>
      </c>
      <c r="M544">
        <f t="shared" si="70"/>
        <v>3.0132013128694801</v>
      </c>
      <c r="N544">
        <f t="shared" si="65"/>
        <v>676.44484681384063</v>
      </c>
      <c r="O544">
        <f t="shared" si="71"/>
        <v>1</v>
      </c>
      <c r="P544" t="str">
        <f t="shared" si="72"/>
        <v>FN</v>
      </c>
    </row>
    <row r="545" spans="1:16" x14ac:dyDescent="0.3">
      <c r="A545">
        <v>0</v>
      </c>
      <c r="B545">
        <v>1</v>
      </c>
      <c r="C545">
        <v>-1.4</v>
      </c>
      <c r="D545">
        <v>5</v>
      </c>
      <c r="E545">
        <f t="shared" si="66"/>
        <v>1.0866299559053316</v>
      </c>
      <c r="F545">
        <f t="shared" si="67"/>
        <v>1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68"/>
        <v>50</v>
      </c>
      <c r="L545">
        <f t="shared" si="69"/>
        <v>70</v>
      </c>
      <c r="M545">
        <f t="shared" si="70"/>
        <v>3.0132013128694801</v>
      </c>
      <c r="N545">
        <f t="shared" si="65"/>
        <v>676.44484681384063</v>
      </c>
      <c r="O545">
        <f t="shared" si="71"/>
        <v>1</v>
      </c>
      <c r="P545" t="str">
        <f t="shared" si="72"/>
        <v>FN</v>
      </c>
    </row>
    <row r="546" spans="1:16" x14ac:dyDescent="0.3">
      <c r="A546">
        <v>1</v>
      </c>
      <c r="B546">
        <v>1</v>
      </c>
      <c r="C546">
        <v>-1.4</v>
      </c>
      <c r="D546">
        <v>6.8</v>
      </c>
      <c r="E546">
        <f t="shared" si="66"/>
        <v>1.1256134360627308</v>
      </c>
      <c r="F546">
        <f t="shared" si="67"/>
        <v>1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68"/>
        <v>180</v>
      </c>
      <c r="L546">
        <f t="shared" si="69"/>
        <v>125.99999999999999</v>
      </c>
      <c r="M546">
        <f t="shared" si="70"/>
        <v>-8.4350951849914964</v>
      </c>
      <c r="N546">
        <f t="shared" si="65"/>
        <v>212.00107929462141</v>
      </c>
      <c r="O546">
        <f t="shared" si="71"/>
        <v>0</v>
      </c>
      <c r="P546" t="str">
        <f t="shared" si="72"/>
        <v>FP</v>
      </c>
    </row>
    <row r="547" spans="1:16" x14ac:dyDescent="0.3">
      <c r="A547">
        <v>0</v>
      </c>
      <c r="B547">
        <v>1</v>
      </c>
      <c r="C547">
        <v>-1.4</v>
      </c>
      <c r="D547">
        <v>6.8</v>
      </c>
      <c r="E547">
        <f t="shared" si="66"/>
        <v>1.1256134360627308</v>
      </c>
      <c r="F547">
        <f t="shared" si="67"/>
        <v>1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68"/>
        <v>80</v>
      </c>
      <c r="L547">
        <f t="shared" si="69"/>
        <v>125.99999999999999</v>
      </c>
      <c r="M547">
        <f t="shared" si="70"/>
        <v>-46.854998719307993</v>
      </c>
      <c r="N547">
        <f t="shared" si="65"/>
        <v>569.28274029918953</v>
      </c>
      <c r="O547">
        <f t="shared" si="71"/>
        <v>0</v>
      </c>
      <c r="P547" t="str">
        <f t="shared" si="72"/>
        <v>TN</v>
      </c>
    </row>
    <row r="548" spans="1:16" x14ac:dyDescent="0.3">
      <c r="A548">
        <v>1</v>
      </c>
      <c r="B548">
        <v>1</v>
      </c>
      <c r="C548">
        <v>-1.4</v>
      </c>
      <c r="D548">
        <v>7</v>
      </c>
      <c r="E548">
        <f t="shared" si="66"/>
        <v>1.1299449338579972</v>
      </c>
      <c r="F548">
        <f t="shared" si="67"/>
        <v>1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68"/>
        <v>20</v>
      </c>
      <c r="L548">
        <f t="shared" si="69"/>
        <v>14</v>
      </c>
      <c r="M548">
        <f t="shared" si="70"/>
        <v>-0.93723279833239026</v>
      </c>
      <c r="N548">
        <f t="shared" si="65"/>
        <v>486.56062389000573</v>
      </c>
      <c r="O548">
        <f t="shared" si="71"/>
        <v>0</v>
      </c>
      <c r="P548" t="str">
        <f t="shared" si="72"/>
        <v>FP</v>
      </c>
    </row>
    <row r="549" spans="1:16" x14ac:dyDescent="0.3">
      <c r="A549">
        <v>0</v>
      </c>
      <c r="B549">
        <v>1</v>
      </c>
      <c r="C549">
        <v>-1.4</v>
      </c>
      <c r="D549">
        <v>7</v>
      </c>
      <c r="E549">
        <f t="shared" si="66"/>
        <v>1.1299449338579972</v>
      </c>
      <c r="F549">
        <f t="shared" si="67"/>
        <v>1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68"/>
        <v>0</v>
      </c>
      <c r="L549">
        <f t="shared" si="69"/>
        <v>14</v>
      </c>
      <c r="M549">
        <f t="shared" si="70"/>
        <v>-8.6212135051956906</v>
      </c>
      <c r="N549">
        <f t="shared" si="65"/>
        <v>206.61585823352047</v>
      </c>
      <c r="O549">
        <f t="shared" si="71"/>
        <v>0</v>
      </c>
      <c r="P549" t="str">
        <f t="shared" si="72"/>
        <v>TN</v>
      </c>
    </row>
    <row r="550" spans="1:16" x14ac:dyDescent="0.3">
      <c r="A550">
        <v>0</v>
      </c>
      <c r="B550">
        <v>1</v>
      </c>
      <c r="C550">
        <v>-1.4</v>
      </c>
      <c r="D550">
        <v>7</v>
      </c>
      <c r="E550">
        <f t="shared" si="66"/>
        <v>1.1299449338579972</v>
      </c>
      <c r="F550">
        <f t="shared" si="67"/>
        <v>1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68"/>
        <v>50</v>
      </c>
      <c r="L550">
        <f t="shared" si="69"/>
        <v>70</v>
      </c>
      <c r="M550">
        <f t="shared" si="70"/>
        <v>-23.896115758820194</v>
      </c>
      <c r="N550">
        <f t="shared" si="65"/>
        <v>0.81137530122051316</v>
      </c>
      <c r="O550">
        <f t="shared" si="71"/>
        <v>0</v>
      </c>
      <c r="P550" t="str">
        <f t="shared" si="72"/>
        <v>TN</v>
      </c>
    </row>
    <row r="551" spans="1:16" x14ac:dyDescent="0.3">
      <c r="A551">
        <v>1</v>
      </c>
      <c r="B551">
        <v>1</v>
      </c>
      <c r="C551">
        <v>-1.4</v>
      </c>
      <c r="D551">
        <v>6.1</v>
      </c>
      <c r="E551">
        <f t="shared" si="66"/>
        <v>1.1104531937792976</v>
      </c>
      <c r="F551">
        <f t="shared" si="67"/>
        <v>1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68"/>
        <v>180</v>
      </c>
      <c r="L551">
        <f t="shared" si="69"/>
        <v>125.99999999999999</v>
      </c>
      <c r="M551">
        <f t="shared" si="70"/>
        <v>46.371585747735168</v>
      </c>
      <c r="N551">
        <f t="shared" si="65"/>
        <v>4811.7720561933202</v>
      </c>
      <c r="O551">
        <f t="shared" si="71"/>
        <v>1</v>
      </c>
      <c r="P551" t="str">
        <f t="shared" si="72"/>
        <v>TP</v>
      </c>
    </row>
    <row r="552" spans="1:16" x14ac:dyDescent="0.3">
      <c r="A552">
        <v>1</v>
      </c>
      <c r="B552">
        <v>1</v>
      </c>
      <c r="C552">
        <v>-1.4</v>
      </c>
      <c r="D552">
        <v>7.9</v>
      </c>
      <c r="E552">
        <f t="shared" si="66"/>
        <v>1.1494366739366968</v>
      </c>
      <c r="F552">
        <f t="shared" si="67"/>
        <v>1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68"/>
        <v>180</v>
      </c>
      <c r="L552">
        <f t="shared" si="69"/>
        <v>125.99999999999999</v>
      </c>
      <c r="M552">
        <f t="shared" si="70"/>
        <v>-8.4350951849914964</v>
      </c>
      <c r="N552">
        <f t="shared" si="65"/>
        <v>212.00107929462141</v>
      </c>
      <c r="O552">
        <f t="shared" si="71"/>
        <v>0</v>
      </c>
      <c r="P552" t="str">
        <f t="shared" si="72"/>
        <v>FP</v>
      </c>
    </row>
    <row r="553" spans="1:16" x14ac:dyDescent="0.3">
      <c r="A553">
        <v>0</v>
      </c>
      <c r="B553">
        <v>1</v>
      </c>
      <c r="C553">
        <v>-1.4</v>
      </c>
      <c r="D553">
        <v>7.9</v>
      </c>
      <c r="E553">
        <f t="shared" si="66"/>
        <v>1.1494366739366968</v>
      </c>
      <c r="F553">
        <f t="shared" si="67"/>
        <v>1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68"/>
        <v>60</v>
      </c>
      <c r="L553">
        <f t="shared" si="69"/>
        <v>70</v>
      </c>
      <c r="M553">
        <f t="shared" si="70"/>
        <v>-20.054125405388547</v>
      </c>
      <c r="N553">
        <f t="shared" si="65"/>
        <v>8.6508140375278053</v>
      </c>
      <c r="O553">
        <f t="shared" si="71"/>
        <v>0</v>
      </c>
      <c r="P553" t="str">
        <f t="shared" si="72"/>
        <v>TN</v>
      </c>
    </row>
    <row r="554" spans="1:16" x14ac:dyDescent="0.3">
      <c r="A554">
        <v>1</v>
      </c>
      <c r="B554">
        <v>1</v>
      </c>
      <c r="C554">
        <v>-1.4</v>
      </c>
      <c r="D554">
        <v>8.1999999999999993</v>
      </c>
      <c r="E554">
        <f t="shared" si="66"/>
        <v>1.1559339206295967</v>
      </c>
      <c r="F554">
        <f t="shared" si="67"/>
        <v>1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68"/>
        <v>30</v>
      </c>
      <c r="L554">
        <f t="shared" si="69"/>
        <v>14</v>
      </c>
      <c r="M554">
        <f t="shared" si="70"/>
        <v>2.904757555099259</v>
      </c>
      <c r="N554">
        <f t="shared" si="65"/>
        <v>670.81567634583382</v>
      </c>
      <c r="O554">
        <f t="shared" si="71"/>
        <v>1</v>
      </c>
      <c r="P554" t="str">
        <f t="shared" si="72"/>
        <v>TP</v>
      </c>
    </row>
    <row r="555" spans="1:16" x14ac:dyDescent="0.3">
      <c r="A555">
        <v>0</v>
      </c>
      <c r="B555">
        <v>1</v>
      </c>
      <c r="C555">
        <v>-1.4</v>
      </c>
      <c r="D555">
        <v>8.1999999999999993</v>
      </c>
      <c r="E555">
        <f t="shared" si="66"/>
        <v>1.1559339206295967</v>
      </c>
      <c r="F555">
        <f t="shared" si="67"/>
        <v>1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68"/>
        <v>80</v>
      </c>
      <c r="L555">
        <f t="shared" si="69"/>
        <v>125.99999999999999</v>
      </c>
      <c r="M555">
        <f t="shared" si="70"/>
        <v>-46.854998719307993</v>
      </c>
      <c r="N555">
        <f t="shared" si="65"/>
        <v>569.28274029918953</v>
      </c>
      <c r="O555">
        <f t="shared" si="71"/>
        <v>0</v>
      </c>
      <c r="P555" t="str">
        <f t="shared" si="72"/>
        <v>TN</v>
      </c>
    </row>
    <row r="556" spans="1:16" x14ac:dyDescent="0.3">
      <c r="A556">
        <v>1</v>
      </c>
      <c r="B556">
        <v>1</v>
      </c>
      <c r="C556">
        <v>-1.4</v>
      </c>
      <c r="D556">
        <v>7.3</v>
      </c>
      <c r="E556">
        <f t="shared" si="66"/>
        <v>1.1364421805508971</v>
      </c>
      <c r="F556">
        <f t="shared" si="67"/>
        <v>1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68"/>
        <v>90</v>
      </c>
      <c r="L556">
        <f t="shared" si="69"/>
        <v>125.99999999999999</v>
      </c>
      <c r="M556">
        <f t="shared" si="70"/>
        <v>-43.013008365876345</v>
      </c>
      <c r="N556">
        <f t="shared" si="65"/>
        <v>400.70656531597615</v>
      </c>
      <c r="O556">
        <f t="shared" si="71"/>
        <v>0</v>
      </c>
      <c r="P556" t="str">
        <f t="shared" si="72"/>
        <v>FP</v>
      </c>
    </row>
    <row r="557" spans="1:16" x14ac:dyDescent="0.3">
      <c r="A557">
        <v>0</v>
      </c>
      <c r="B557">
        <v>1</v>
      </c>
      <c r="C557">
        <v>-1.4</v>
      </c>
      <c r="D557">
        <v>7.3</v>
      </c>
      <c r="E557">
        <f t="shared" si="66"/>
        <v>1.1364421805508971</v>
      </c>
      <c r="F557">
        <f t="shared" si="67"/>
        <v>1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68"/>
        <v>50</v>
      </c>
      <c r="L557">
        <f t="shared" si="69"/>
        <v>70</v>
      </c>
      <c r="M557">
        <f t="shared" si="70"/>
        <v>-23.896115758820194</v>
      </c>
      <c r="N557">
        <f t="shared" si="65"/>
        <v>0.81137530122051316</v>
      </c>
      <c r="O557">
        <f t="shared" si="71"/>
        <v>0</v>
      </c>
      <c r="P557" t="str">
        <f t="shared" si="72"/>
        <v>TN</v>
      </c>
    </row>
    <row r="558" spans="1:16" x14ac:dyDescent="0.3">
      <c r="A558">
        <v>0</v>
      </c>
      <c r="B558">
        <v>1</v>
      </c>
      <c r="C558">
        <v>-1.4</v>
      </c>
      <c r="D558">
        <v>7.3</v>
      </c>
      <c r="E558">
        <f t="shared" si="66"/>
        <v>1.1364421805508971</v>
      </c>
      <c r="F558">
        <f t="shared" si="67"/>
        <v>1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68"/>
        <v>80</v>
      </c>
      <c r="L558">
        <f t="shared" si="69"/>
        <v>125.99999999999999</v>
      </c>
      <c r="M558">
        <f t="shared" si="70"/>
        <v>-0.66067107957405113</v>
      </c>
      <c r="N558">
        <f t="shared" si="65"/>
        <v>498.83797300699962</v>
      </c>
      <c r="O558">
        <f t="shared" si="71"/>
        <v>0</v>
      </c>
      <c r="P558" t="str">
        <f t="shared" si="72"/>
        <v>TN</v>
      </c>
    </row>
    <row r="559" spans="1:16" x14ac:dyDescent="0.3">
      <c r="A559">
        <v>0</v>
      </c>
      <c r="B559">
        <v>1</v>
      </c>
      <c r="C559">
        <v>-1.4</v>
      </c>
      <c r="D559">
        <v>7.3</v>
      </c>
      <c r="E559">
        <f t="shared" si="66"/>
        <v>1.1364421805508971</v>
      </c>
      <c r="F559">
        <f t="shared" si="67"/>
        <v>1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68"/>
        <v>40</v>
      </c>
      <c r="L559">
        <f t="shared" si="69"/>
        <v>70</v>
      </c>
      <c r="M559">
        <f t="shared" si="70"/>
        <v>-27.738106112251845</v>
      </c>
      <c r="N559">
        <f t="shared" si="65"/>
        <v>22.493716316636924</v>
      </c>
      <c r="O559">
        <f t="shared" si="71"/>
        <v>0</v>
      </c>
      <c r="P559" t="str">
        <f t="shared" si="72"/>
        <v>TN</v>
      </c>
    </row>
    <row r="560" spans="1:16" x14ac:dyDescent="0.3">
      <c r="A560">
        <v>1</v>
      </c>
      <c r="B560">
        <v>1</v>
      </c>
      <c r="C560">
        <v>-1.4</v>
      </c>
      <c r="D560">
        <v>1.1000000000000001</v>
      </c>
      <c r="E560">
        <f t="shared" si="66"/>
        <v>1.0021657488976332</v>
      </c>
      <c r="F560">
        <f t="shared" si="67"/>
        <v>1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68"/>
        <v>20</v>
      </c>
      <c r="L560">
        <f t="shared" si="69"/>
        <v>14</v>
      </c>
      <c r="M560">
        <f t="shared" si="70"/>
        <v>-0.93723279833239026</v>
      </c>
      <c r="N560">
        <f t="shared" si="65"/>
        <v>486.56062389000573</v>
      </c>
      <c r="O560">
        <f t="shared" si="71"/>
        <v>0</v>
      </c>
      <c r="P560" t="str">
        <f t="shared" si="72"/>
        <v>FP</v>
      </c>
    </row>
    <row r="561" spans="1:16" x14ac:dyDescent="0.3">
      <c r="A561">
        <v>1</v>
      </c>
      <c r="B561">
        <v>1</v>
      </c>
      <c r="C561">
        <v>-1.4</v>
      </c>
      <c r="D561">
        <v>1.25</v>
      </c>
      <c r="E561">
        <f t="shared" si="66"/>
        <v>1.0054143722440831</v>
      </c>
      <c r="F561">
        <f t="shared" si="67"/>
        <v>1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68"/>
        <v>30</v>
      </c>
      <c r="L561">
        <f t="shared" si="69"/>
        <v>14</v>
      </c>
      <c r="M561">
        <f t="shared" si="70"/>
        <v>2.904757555099259</v>
      </c>
      <c r="N561">
        <f t="shared" si="65"/>
        <v>670.81567634583382</v>
      </c>
      <c r="O561">
        <f t="shared" si="71"/>
        <v>1</v>
      </c>
      <c r="P561" t="str">
        <f t="shared" si="72"/>
        <v>TP</v>
      </c>
    </row>
    <row r="562" spans="1:16" x14ac:dyDescent="0.3">
      <c r="A562">
        <v>1</v>
      </c>
      <c r="B562">
        <v>1</v>
      </c>
      <c r="C562">
        <v>-1.4</v>
      </c>
      <c r="D562">
        <v>1.2</v>
      </c>
      <c r="E562">
        <f t="shared" si="66"/>
        <v>1.0043314977952666</v>
      </c>
      <c r="F562">
        <f t="shared" si="67"/>
        <v>1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68"/>
        <v>20</v>
      </c>
      <c r="L562">
        <f t="shared" si="69"/>
        <v>14</v>
      </c>
      <c r="M562">
        <f t="shared" si="70"/>
        <v>-0.93723279833239026</v>
      </c>
      <c r="N562">
        <f t="shared" si="65"/>
        <v>486.56062389000573</v>
      </c>
      <c r="O562">
        <f t="shared" si="71"/>
        <v>0</v>
      </c>
      <c r="P562" t="str">
        <f t="shared" si="72"/>
        <v>FP</v>
      </c>
    </row>
    <row r="563" spans="1:16" x14ac:dyDescent="0.3">
      <c r="A563">
        <v>0</v>
      </c>
      <c r="B563">
        <v>1</v>
      </c>
      <c r="C563">
        <v>-1.4</v>
      </c>
      <c r="D563">
        <v>1.2</v>
      </c>
      <c r="E563">
        <f t="shared" si="66"/>
        <v>1.0043314977952666</v>
      </c>
      <c r="F563">
        <f t="shared" si="67"/>
        <v>1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68"/>
        <v>10</v>
      </c>
      <c r="L563">
        <f t="shared" si="69"/>
        <v>14</v>
      </c>
      <c r="M563">
        <f t="shared" si="70"/>
        <v>0.60264026257389602</v>
      </c>
      <c r="N563">
        <f t="shared" si="65"/>
        <v>556.86524008155436</v>
      </c>
      <c r="O563">
        <f t="shared" si="71"/>
        <v>1</v>
      </c>
      <c r="P563" t="str">
        <f t="shared" si="72"/>
        <v>FN</v>
      </c>
    </row>
    <row r="564" spans="1:16" x14ac:dyDescent="0.3">
      <c r="A564">
        <v>0</v>
      </c>
      <c r="B564">
        <v>1</v>
      </c>
      <c r="C564">
        <v>-1.4</v>
      </c>
      <c r="D564">
        <v>1.2</v>
      </c>
      <c r="E564">
        <f t="shared" si="66"/>
        <v>1.0043314977952666</v>
      </c>
      <c r="F564">
        <f t="shared" si="67"/>
        <v>1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68"/>
        <v>10</v>
      </c>
      <c r="L564">
        <f t="shared" si="69"/>
        <v>14</v>
      </c>
      <c r="M564">
        <f t="shared" si="70"/>
        <v>0.60264026257389602</v>
      </c>
      <c r="N564">
        <f t="shared" si="65"/>
        <v>556.86524008155436</v>
      </c>
      <c r="O564">
        <f t="shared" si="71"/>
        <v>1</v>
      </c>
      <c r="P564" t="str">
        <f t="shared" si="72"/>
        <v>FN</v>
      </c>
    </row>
    <row r="565" spans="1:16" x14ac:dyDescent="0.3">
      <c r="A565">
        <v>0</v>
      </c>
      <c r="B565">
        <v>1</v>
      </c>
      <c r="C565">
        <v>-1.4</v>
      </c>
      <c r="D565">
        <v>1.2</v>
      </c>
      <c r="E565">
        <f t="shared" si="66"/>
        <v>1.0043314977952666</v>
      </c>
      <c r="F565">
        <f t="shared" si="67"/>
        <v>1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68"/>
        <v>50</v>
      </c>
      <c r="L565">
        <f t="shared" si="69"/>
        <v>70</v>
      </c>
      <c r="M565">
        <f t="shared" si="70"/>
        <v>-23.896115758820194</v>
      </c>
      <c r="N565">
        <f t="shared" si="65"/>
        <v>0.81137530122051316</v>
      </c>
      <c r="O565">
        <f t="shared" si="71"/>
        <v>0</v>
      </c>
      <c r="P565" t="str">
        <f t="shared" si="72"/>
        <v>TN</v>
      </c>
    </row>
    <row r="566" spans="1:16" x14ac:dyDescent="0.3">
      <c r="A566">
        <v>1</v>
      </c>
      <c r="B566">
        <v>1</v>
      </c>
      <c r="C566">
        <v>-1.4</v>
      </c>
      <c r="D566">
        <v>2.1</v>
      </c>
      <c r="E566">
        <f t="shared" si="66"/>
        <v>1.0238232378739662</v>
      </c>
      <c r="F566">
        <f t="shared" si="67"/>
        <v>1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68"/>
        <v>180</v>
      </c>
      <c r="L566">
        <f t="shared" si="69"/>
        <v>125.99999999999999</v>
      </c>
      <c r="M566">
        <f t="shared" si="70"/>
        <v>-8.4350951849914964</v>
      </c>
      <c r="N566">
        <f t="shared" si="65"/>
        <v>212.00107929462141</v>
      </c>
      <c r="O566">
        <f t="shared" si="71"/>
        <v>0</v>
      </c>
      <c r="P566" t="str">
        <f t="shared" si="72"/>
        <v>FP</v>
      </c>
    </row>
    <row r="567" spans="1:16" x14ac:dyDescent="0.3">
      <c r="A567">
        <v>1</v>
      </c>
      <c r="B567">
        <v>1</v>
      </c>
      <c r="C567">
        <v>-1.4</v>
      </c>
      <c r="D567">
        <v>1.85</v>
      </c>
      <c r="E567">
        <f t="shared" si="66"/>
        <v>1.0184088656298829</v>
      </c>
      <c r="F567">
        <f t="shared" si="67"/>
        <v>1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68"/>
        <v>60</v>
      </c>
      <c r="L567">
        <f t="shared" si="69"/>
        <v>70</v>
      </c>
      <c r="M567">
        <f t="shared" si="70"/>
        <v>-20.054125405388547</v>
      </c>
      <c r="N567">
        <f t="shared" si="65"/>
        <v>8.6508140375278053</v>
      </c>
      <c r="O567">
        <f t="shared" si="71"/>
        <v>0</v>
      </c>
      <c r="P567" t="str">
        <f t="shared" si="72"/>
        <v>FP</v>
      </c>
    </row>
    <row r="568" spans="1:16" x14ac:dyDescent="0.3">
      <c r="A568">
        <v>0</v>
      </c>
      <c r="B568">
        <v>1</v>
      </c>
      <c r="C568">
        <v>-1.4</v>
      </c>
      <c r="D568">
        <v>1.85</v>
      </c>
      <c r="E568">
        <f t="shared" si="66"/>
        <v>1.0184088656298829</v>
      </c>
      <c r="F568">
        <f t="shared" si="67"/>
        <v>1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68"/>
        <v>90</v>
      </c>
      <c r="L568">
        <f t="shared" si="69"/>
        <v>125.99999999999999</v>
      </c>
      <c r="M568">
        <f t="shared" si="70"/>
        <v>-43.013008365876345</v>
      </c>
      <c r="N568">
        <f t="shared" si="65"/>
        <v>400.70656531597615</v>
      </c>
      <c r="O568">
        <f t="shared" si="71"/>
        <v>0</v>
      </c>
      <c r="P568" t="str">
        <f t="shared" si="72"/>
        <v>TN</v>
      </c>
    </row>
    <row r="569" spans="1:16" x14ac:dyDescent="0.3">
      <c r="A569">
        <v>0</v>
      </c>
      <c r="B569">
        <v>1</v>
      </c>
      <c r="C569">
        <v>-1.4</v>
      </c>
      <c r="D569">
        <v>1.85</v>
      </c>
      <c r="E569">
        <f t="shared" si="66"/>
        <v>1.0184088656298829</v>
      </c>
      <c r="F569">
        <f t="shared" si="67"/>
        <v>1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68"/>
        <v>50</v>
      </c>
      <c r="L569">
        <f t="shared" si="69"/>
        <v>70</v>
      </c>
      <c r="M569">
        <f t="shared" si="70"/>
        <v>3.0132013128694801</v>
      </c>
      <c r="N569">
        <f t="shared" si="65"/>
        <v>676.44484681384063</v>
      </c>
      <c r="O569">
        <f t="shared" si="71"/>
        <v>1</v>
      </c>
      <c r="P569" t="str">
        <f t="shared" si="72"/>
        <v>FN</v>
      </c>
    </row>
    <row r="570" spans="1:16" x14ac:dyDescent="0.3">
      <c r="A570">
        <v>0</v>
      </c>
      <c r="B570">
        <v>1</v>
      </c>
      <c r="C570">
        <v>-1.4</v>
      </c>
      <c r="D570">
        <v>1.85</v>
      </c>
      <c r="E570">
        <f t="shared" si="66"/>
        <v>1.0184088656298829</v>
      </c>
      <c r="F570">
        <f t="shared" si="67"/>
        <v>1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68"/>
        <v>100</v>
      </c>
      <c r="L570">
        <f t="shared" si="69"/>
        <v>125.99999999999999</v>
      </c>
      <c r="M570">
        <f t="shared" si="70"/>
        <v>-39.171018012444691</v>
      </c>
      <c r="N570">
        <f t="shared" si="65"/>
        <v>261.65217008448622</v>
      </c>
      <c r="O570">
        <f t="shared" si="71"/>
        <v>0</v>
      </c>
      <c r="P570" t="str">
        <f t="shared" si="72"/>
        <v>TN</v>
      </c>
    </row>
    <row r="571" spans="1:16" x14ac:dyDescent="0.3">
      <c r="A571">
        <v>0</v>
      </c>
      <c r="B571">
        <v>1</v>
      </c>
      <c r="C571">
        <v>-1.4</v>
      </c>
      <c r="D571">
        <v>1.85</v>
      </c>
      <c r="E571">
        <f t="shared" si="66"/>
        <v>1.0184088656298829</v>
      </c>
      <c r="F571">
        <f t="shared" si="67"/>
        <v>1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68"/>
        <v>80</v>
      </c>
      <c r="L571">
        <f t="shared" si="69"/>
        <v>125.99999999999999</v>
      </c>
      <c r="M571">
        <f t="shared" si="70"/>
        <v>-46.854998719307993</v>
      </c>
      <c r="N571">
        <f t="shared" si="65"/>
        <v>569.28274029918953</v>
      </c>
      <c r="O571">
        <f t="shared" si="71"/>
        <v>0</v>
      </c>
      <c r="P571" t="str">
        <f t="shared" si="72"/>
        <v>TN</v>
      </c>
    </row>
    <row r="572" spans="1:16" x14ac:dyDescent="0.3">
      <c r="A572">
        <v>0</v>
      </c>
      <c r="B572">
        <v>1</v>
      </c>
      <c r="C572">
        <v>-1.4</v>
      </c>
      <c r="D572">
        <v>1.85</v>
      </c>
      <c r="E572">
        <f t="shared" si="66"/>
        <v>1.0184088656298829</v>
      </c>
      <c r="F572">
        <f t="shared" si="67"/>
        <v>1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68"/>
        <v>80</v>
      </c>
      <c r="L572">
        <f t="shared" si="69"/>
        <v>125.99999999999999</v>
      </c>
      <c r="M572">
        <f t="shared" si="70"/>
        <v>-46.854998719307993</v>
      </c>
      <c r="N572">
        <f t="shared" si="65"/>
        <v>569.28274029918953</v>
      </c>
      <c r="O572">
        <f t="shared" si="71"/>
        <v>0</v>
      </c>
      <c r="P572" t="str">
        <f t="shared" si="72"/>
        <v>TN</v>
      </c>
    </row>
    <row r="573" spans="1:16" x14ac:dyDescent="0.3">
      <c r="A573">
        <v>1</v>
      </c>
      <c r="B573">
        <v>1</v>
      </c>
      <c r="C573">
        <v>-1.4</v>
      </c>
      <c r="D573">
        <v>1.4</v>
      </c>
      <c r="E573">
        <f t="shared" si="66"/>
        <v>1.0086629955905331</v>
      </c>
      <c r="F573">
        <f t="shared" si="67"/>
        <v>1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68"/>
        <v>180</v>
      </c>
      <c r="L573">
        <f t="shared" si="69"/>
        <v>125.99999999999999</v>
      </c>
      <c r="M573">
        <f t="shared" si="70"/>
        <v>46.371585747735168</v>
      </c>
      <c r="N573">
        <f t="shared" si="65"/>
        <v>4811.7720561933202</v>
      </c>
      <c r="O573">
        <f t="shared" si="71"/>
        <v>1</v>
      </c>
      <c r="P573" t="str">
        <f t="shared" si="72"/>
        <v>TP</v>
      </c>
    </row>
    <row r="574" spans="1:16" x14ac:dyDescent="0.3">
      <c r="A574">
        <v>0</v>
      </c>
      <c r="B574">
        <v>1</v>
      </c>
      <c r="C574">
        <v>-1.4</v>
      </c>
      <c r="D574">
        <v>1.4</v>
      </c>
      <c r="E574">
        <f t="shared" si="66"/>
        <v>1.0086629955905331</v>
      </c>
      <c r="F574">
        <f t="shared" si="67"/>
        <v>1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68"/>
        <v>0</v>
      </c>
      <c r="L574">
        <f t="shared" si="69"/>
        <v>14</v>
      </c>
      <c r="M574">
        <f t="shared" si="70"/>
        <v>-8.6212135051956906</v>
      </c>
      <c r="N574">
        <f t="shared" si="65"/>
        <v>206.61585823352047</v>
      </c>
      <c r="O574">
        <f t="shared" si="71"/>
        <v>0</v>
      </c>
      <c r="P574" t="str">
        <f t="shared" si="72"/>
        <v>TN</v>
      </c>
    </row>
    <row r="575" spans="1:16" x14ac:dyDescent="0.3">
      <c r="A575">
        <v>1</v>
      </c>
      <c r="B575">
        <v>1</v>
      </c>
      <c r="C575">
        <v>-1.4</v>
      </c>
      <c r="D575">
        <v>0.95</v>
      </c>
      <c r="E575">
        <f t="shared" si="66"/>
        <v>1</v>
      </c>
      <c r="F575">
        <f t="shared" si="67"/>
        <v>0.99891712555118339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68"/>
        <v>180</v>
      </c>
      <c r="L575">
        <f t="shared" si="69"/>
        <v>125.3875295695528</v>
      </c>
      <c r="M575">
        <f t="shared" si="70"/>
        <v>46.63904801047066</v>
      </c>
      <c r="N575">
        <f t="shared" si="65"/>
        <v>4848.9496685276354</v>
      </c>
      <c r="O575">
        <f t="shared" si="71"/>
        <v>1</v>
      </c>
      <c r="P575" t="str">
        <f t="shared" si="72"/>
        <v>TP</v>
      </c>
    </row>
    <row r="576" spans="1:16" x14ac:dyDescent="0.3">
      <c r="A576">
        <v>1</v>
      </c>
      <c r="B576">
        <v>1</v>
      </c>
      <c r="C576">
        <v>-1.4</v>
      </c>
      <c r="D576">
        <v>0.95</v>
      </c>
      <c r="E576">
        <f t="shared" si="66"/>
        <v>1</v>
      </c>
      <c r="F576">
        <f t="shared" si="67"/>
        <v>0.99891712555118339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68"/>
        <v>10</v>
      </c>
      <c r="L576">
        <f t="shared" si="69"/>
        <v>0</v>
      </c>
      <c r="M576">
        <f t="shared" si="70"/>
        <v>4.2913429896650213</v>
      </c>
      <c r="N576">
        <f t="shared" si="65"/>
        <v>744.56372491256298</v>
      </c>
      <c r="O576">
        <f t="shared" si="71"/>
        <v>1</v>
      </c>
      <c r="P576" t="str">
        <f t="shared" si="72"/>
        <v>TP</v>
      </c>
    </row>
    <row r="577" spans="1:16" x14ac:dyDescent="0.3">
      <c r="A577">
        <v>1</v>
      </c>
      <c r="B577">
        <v>1</v>
      </c>
      <c r="C577">
        <v>-1.4</v>
      </c>
      <c r="D577">
        <v>0.7</v>
      </c>
      <c r="E577">
        <f t="shared" si="66"/>
        <v>1</v>
      </c>
      <c r="F577">
        <f t="shared" si="67"/>
        <v>0.99350275330710014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68"/>
        <v>70</v>
      </c>
      <c r="L577">
        <f t="shared" si="69"/>
        <v>68.243204648257688</v>
      </c>
      <c r="M577">
        <f t="shared" si="70"/>
        <v>15.86995311107108</v>
      </c>
      <c r="N577">
        <f t="shared" si="65"/>
        <v>1510.5119434469889</v>
      </c>
      <c r="O577">
        <f t="shared" si="71"/>
        <v>1</v>
      </c>
      <c r="P577" t="str">
        <f t="shared" si="72"/>
        <v>TP</v>
      </c>
    </row>
    <row r="578" spans="1:16" x14ac:dyDescent="0.3">
      <c r="A578">
        <v>1</v>
      </c>
      <c r="B578">
        <v>1</v>
      </c>
      <c r="C578">
        <v>-1.4</v>
      </c>
      <c r="D578">
        <v>0.45</v>
      </c>
      <c r="E578">
        <f t="shared" si="66"/>
        <v>1</v>
      </c>
      <c r="F578">
        <f t="shared" si="67"/>
        <v>0.98808838106301689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68"/>
        <v>50</v>
      </c>
      <c r="L578">
        <f t="shared" si="69"/>
        <v>66.812936016505404</v>
      </c>
      <c r="M578">
        <f t="shared" si="70"/>
        <v>4.2611174278316852</v>
      </c>
      <c r="N578">
        <f t="shared" ref="N578:N641" si="73">(M578-$R$5)^2</f>
        <v>742.91512712226597</v>
      </c>
      <c r="O578">
        <f t="shared" si="71"/>
        <v>1</v>
      </c>
      <c r="P578" t="str">
        <f t="shared" si="72"/>
        <v>TP</v>
      </c>
    </row>
    <row r="579" spans="1:16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74">IF(D579&gt;1,1+(D579-1)/$R$2,1)</f>
        <v>1</v>
      </c>
      <c r="F579">
        <f t="shared" ref="F579:F642" si="75">IF(D579&lt;1,1-(1-D579)/$R$2,1)</f>
        <v>0.99891712555118339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76">G579^(B579)</f>
        <v>100</v>
      </c>
      <c r="L579">
        <f t="shared" ref="L579:L642" si="77">-C579*-H579^(B579*F579)</f>
        <v>125.3875295695528</v>
      </c>
      <c r="M579">
        <f t="shared" ref="M579:M642" si="78">I579*K579-J579*L579</f>
        <v>-38.793858130551527</v>
      </c>
      <c r="N579">
        <f t="shared" si="73"/>
        <v>249.59279511549326</v>
      </c>
      <c r="O579">
        <f t="shared" ref="O579:O642" si="79">IF(M579&gt;=0,1,0)</f>
        <v>0</v>
      </c>
      <c r="P579" t="str">
        <f t="shared" ref="P579:P642" si="80">IF(AND(A579=1,O579=1),"TP",IF(AND(A579=0,O579=0),"TN",IF(A579&gt;O579,"FP","FN")))</f>
        <v>FP</v>
      </c>
    </row>
    <row r="580" spans="1:16" x14ac:dyDescent="0.3">
      <c r="A580">
        <v>0</v>
      </c>
      <c r="B580">
        <v>1</v>
      </c>
      <c r="C580">
        <v>-1.4</v>
      </c>
      <c r="D580">
        <v>0.95</v>
      </c>
      <c r="E580">
        <f t="shared" si="74"/>
        <v>1</v>
      </c>
      <c r="F580">
        <f t="shared" si="75"/>
        <v>0.99891712555118339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76"/>
        <v>90</v>
      </c>
      <c r="L580">
        <f t="shared" si="77"/>
        <v>125.3875295695528</v>
      </c>
      <c r="M580">
        <f t="shared" si="78"/>
        <v>5.663579236642093</v>
      </c>
      <c r="N580">
        <f t="shared" si="73"/>
        <v>821.33434115323121</v>
      </c>
      <c r="O580">
        <f t="shared" si="79"/>
        <v>1</v>
      </c>
      <c r="P580" t="str">
        <f t="shared" si="80"/>
        <v>FN</v>
      </c>
    </row>
    <row r="581" spans="1:16" x14ac:dyDescent="0.3">
      <c r="A581">
        <v>1</v>
      </c>
      <c r="B581">
        <v>1</v>
      </c>
      <c r="C581">
        <v>-1.4</v>
      </c>
      <c r="D581">
        <v>0.5</v>
      </c>
      <c r="E581">
        <f t="shared" si="74"/>
        <v>1</v>
      </c>
      <c r="F581">
        <f t="shared" si="75"/>
        <v>0.9891712555118336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76"/>
        <v>180</v>
      </c>
      <c r="L581">
        <f t="shared" si="77"/>
        <v>120.0075452376864</v>
      </c>
      <c r="M581">
        <f t="shared" si="78"/>
        <v>-4.7449357616963539</v>
      </c>
      <c r="N581">
        <f t="shared" si="73"/>
        <v>333.07769384353077</v>
      </c>
      <c r="O581">
        <f t="shared" si="79"/>
        <v>0</v>
      </c>
      <c r="P581" t="str">
        <f t="shared" si="80"/>
        <v>FP</v>
      </c>
    </row>
    <row r="582" spans="1:16" x14ac:dyDescent="0.3">
      <c r="A582">
        <v>1</v>
      </c>
      <c r="B582">
        <v>1</v>
      </c>
      <c r="C582">
        <v>-1.4</v>
      </c>
      <c r="D582">
        <v>0.05</v>
      </c>
      <c r="E582">
        <f t="shared" si="74"/>
        <v>1</v>
      </c>
      <c r="F582">
        <f t="shared" si="75"/>
        <v>0.97942538547248381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76"/>
        <v>90</v>
      </c>
      <c r="L582">
        <f t="shared" si="77"/>
        <v>114.85839910408806</v>
      </c>
      <c r="M582">
        <f t="shared" si="78"/>
        <v>-36.151999786352334</v>
      </c>
      <c r="N582">
        <f t="shared" si="73"/>
        <v>173.09738027327973</v>
      </c>
      <c r="O582">
        <f t="shared" si="79"/>
        <v>0</v>
      </c>
      <c r="P582" t="str">
        <f t="shared" si="80"/>
        <v>FP</v>
      </c>
    </row>
    <row r="583" spans="1:16" x14ac:dyDescent="0.3">
      <c r="A583">
        <v>0</v>
      </c>
      <c r="B583">
        <v>1</v>
      </c>
      <c r="C583">
        <v>-1.4</v>
      </c>
      <c r="D583">
        <v>0.05</v>
      </c>
      <c r="E583">
        <f t="shared" si="74"/>
        <v>1</v>
      </c>
      <c r="F583">
        <f t="shared" si="75"/>
        <v>0.97942538547248381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76"/>
        <v>80</v>
      </c>
      <c r="L583">
        <f t="shared" si="77"/>
        <v>114.85839910408806</v>
      </c>
      <c r="M583">
        <f t="shared" si="78"/>
        <v>3.701896906664004</v>
      </c>
      <c r="N583">
        <f t="shared" si="73"/>
        <v>712.74310060652556</v>
      </c>
      <c r="O583">
        <f t="shared" si="79"/>
        <v>1</v>
      </c>
      <c r="P583" t="str">
        <f t="shared" si="80"/>
        <v>FN</v>
      </c>
    </row>
    <row r="584" spans="1:16" x14ac:dyDescent="0.3">
      <c r="A584">
        <v>1</v>
      </c>
      <c r="B584">
        <v>1</v>
      </c>
      <c r="C584">
        <v>-1.4</v>
      </c>
      <c r="D584">
        <v>0</v>
      </c>
      <c r="E584">
        <f t="shared" si="74"/>
        <v>1</v>
      </c>
      <c r="F584">
        <f t="shared" si="75"/>
        <v>0.97834251102366709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76"/>
        <v>20</v>
      </c>
      <c r="L584">
        <f t="shared" si="77"/>
        <v>13.31896711713147</v>
      </c>
      <c r="M584">
        <f t="shared" si="78"/>
        <v>-0.51785209209892358</v>
      </c>
      <c r="N584">
        <f t="shared" si="73"/>
        <v>505.23800330706149</v>
      </c>
      <c r="O584">
        <f t="shared" si="79"/>
        <v>0</v>
      </c>
      <c r="P584" t="str">
        <f t="shared" si="80"/>
        <v>FP</v>
      </c>
    </row>
    <row r="585" spans="1:16" x14ac:dyDescent="0.3">
      <c r="A585">
        <v>1</v>
      </c>
      <c r="B585">
        <v>1</v>
      </c>
      <c r="C585">
        <v>-1.4</v>
      </c>
      <c r="D585">
        <v>0.15</v>
      </c>
      <c r="E585">
        <f t="shared" si="74"/>
        <v>1</v>
      </c>
      <c r="F585">
        <f t="shared" si="75"/>
        <v>0.98159113437011702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76"/>
        <v>30</v>
      </c>
      <c r="L585">
        <f t="shared" si="77"/>
        <v>13.418969631738868</v>
      </c>
      <c r="M585">
        <f t="shared" si="78"/>
        <v>3.2625566163693804</v>
      </c>
      <c r="N585">
        <f t="shared" si="73"/>
        <v>689.47776630435499</v>
      </c>
      <c r="O585">
        <f t="shared" si="79"/>
        <v>1</v>
      </c>
      <c r="P585" t="str">
        <f t="shared" si="80"/>
        <v>TP</v>
      </c>
    </row>
    <row r="586" spans="1:16" x14ac:dyDescent="0.3">
      <c r="A586">
        <v>0</v>
      </c>
      <c r="B586">
        <v>1</v>
      </c>
      <c r="C586">
        <v>-1.4</v>
      </c>
      <c r="D586">
        <v>0.15</v>
      </c>
      <c r="E586">
        <f t="shared" si="74"/>
        <v>1</v>
      </c>
      <c r="F586">
        <f t="shared" si="75"/>
        <v>0.98159113437011702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76"/>
        <v>80</v>
      </c>
      <c r="L586">
        <f t="shared" si="77"/>
        <v>115.98321882856223</v>
      </c>
      <c r="M586">
        <f t="shared" si="78"/>
        <v>-40.686655211180202</v>
      </c>
      <c r="N586">
        <f t="shared" si="73"/>
        <v>312.98220836750534</v>
      </c>
      <c r="O586">
        <f t="shared" si="79"/>
        <v>0</v>
      </c>
      <c r="P586" t="str">
        <f t="shared" si="80"/>
        <v>TN</v>
      </c>
    </row>
    <row r="587" spans="1:16" x14ac:dyDescent="0.3">
      <c r="A587">
        <v>0</v>
      </c>
      <c r="B587">
        <v>1</v>
      </c>
      <c r="C587">
        <v>-1.4</v>
      </c>
      <c r="D587">
        <v>0.15</v>
      </c>
      <c r="E587">
        <f t="shared" si="74"/>
        <v>1</v>
      </c>
      <c r="F587">
        <f t="shared" si="75"/>
        <v>0.98159113437011702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76"/>
        <v>0</v>
      </c>
      <c r="L587">
        <f t="shared" si="77"/>
        <v>13.418969631738868</v>
      </c>
      <c r="M587">
        <f t="shared" si="78"/>
        <v>-8.2634144439255692</v>
      </c>
      <c r="N587">
        <f t="shared" si="73"/>
        <v>217.02998494084147</v>
      </c>
      <c r="O587">
        <f t="shared" si="79"/>
        <v>0</v>
      </c>
      <c r="P587" t="str">
        <f t="shared" si="80"/>
        <v>TN</v>
      </c>
    </row>
    <row r="588" spans="1:16" x14ac:dyDescent="0.3">
      <c r="A588">
        <v>1</v>
      </c>
      <c r="B588">
        <v>1</v>
      </c>
      <c r="C588">
        <v>-1.4</v>
      </c>
      <c r="D588">
        <v>0.5</v>
      </c>
      <c r="E588">
        <f t="shared" si="74"/>
        <v>1</v>
      </c>
      <c r="F588">
        <f t="shared" si="75"/>
        <v>0.9891712555118336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76"/>
        <v>70</v>
      </c>
      <c r="L588">
        <f t="shared" si="77"/>
        <v>67.096571312099783</v>
      </c>
      <c r="M588">
        <f t="shared" si="78"/>
        <v>-14.424200865135614</v>
      </c>
      <c r="N588">
        <f t="shared" si="73"/>
        <v>73.464632233269299</v>
      </c>
      <c r="O588">
        <f t="shared" si="79"/>
        <v>0</v>
      </c>
      <c r="P588" t="str">
        <f t="shared" si="80"/>
        <v>FP</v>
      </c>
    </row>
    <row r="589" spans="1:16" x14ac:dyDescent="0.3">
      <c r="A589">
        <v>1</v>
      </c>
      <c r="B589">
        <v>1</v>
      </c>
      <c r="C589">
        <v>-1.4</v>
      </c>
      <c r="D589">
        <v>1</v>
      </c>
      <c r="E589">
        <f t="shared" si="74"/>
        <v>1</v>
      </c>
      <c r="F589">
        <f t="shared" si="75"/>
        <v>1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76"/>
        <v>100</v>
      </c>
      <c r="L589">
        <f t="shared" si="77"/>
        <v>125.99999999999999</v>
      </c>
      <c r="M589">
        <f t="shared" si="78"/>
        <v>11.508195805904194</v>
      </c>
      <c r="N589">
        <f t="shared" si="73"/>
        <v>1190.494813032308</v>
      </c>
      <c r="O589">
        <f t="shared" si="79"/>
        <v>1</v>
      </c>
      <c r="P589" t="str">
        <f t="shared" si="80"/>
        <v>TP</v>
      </c>
    </row>
    <row r="590" spans="1:16" x14ac:dyDescent="0.3">
      <c r="A590">
        <v>1</v>
      </c>
      <c r="B590">
        <v>1</v>
      </c>
      <c r="C590">
        <v>-1.4</v>
      </c>
      <c r="D590">
        <v>0.95</v>
      </c>
      <c r="E590">
        <f t="shared" si="74"/>
        <v>1</v>
      </c>
      <c r="F590">
        <f t="shared" si="75"/>
        <v>0.99891712555118339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76"/>
        <v>30</v>
      </c>
      <c r="L590">
        <f t="shared" si="77"/>
        <v>13.965135735637388</v>
      </c>
      <c r="M590">
        <f t="shared" si="78"/>
        <v>2.9262270027258079</v>
      </c>
      <c r="N590">
        <f t="shared" si="73"/>
        <v>671.92825937538908</v>
      </c>
      <c r="O590">
        <f t="shared" si="79"/>
        <v>1</v>
      </c>
      <c r="P590" t="str">
        <f t="shared" si="80"/>
        <v>TP</v>
      </c>
    </row>
    <row r="591" spans="1:16" x14ac:dyDescent="0.3">
      <c r="A591">
        <v>0</v>
      </c>
      <c r="B591">
        <v>1</v>
      </c>
      <c r="C591">
        <v>-1.4</v>
      </c>
      <c r="D591">
        <v>0.95</v>
      </c>
      <c r="E591">
        <f t="shared" si="74"/>
        <v>1</v>
      </c>
      <c r="F591">
        <f t="shared" si="75"/>
        <v>0.99891712555118339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76"/>
        <v>100</v>
      </c>
      <c r="L591">
        <f t="shared" si="77"/>
        <v>125.3875295695528</v>
      </c>
      <c r="M591">
        <f t="shared" si="78"/>
        <v>11.748012679381212</v>
      </c>
      <c r="N591">
        <f t="shared" si="73"/>
        <v>1207.1013910952408</v>
      </c>
      <c r="O591">
        <f t="shared" si="79"/>
        <v>1</v>
      </c>
      <c r="P591" t="str">
        <f t="shared" si="80"/>
        <v>FN</v>
      </c>
    </row>
    <row r="592" spans="1:16" x14ac:dyDescent="0.3">
      <c r="A592">
        <v>0</v>
      </c>
      <c r="B592">
        <v>1</v>
      </c>
      <c r="C592">
        <v>-1.4</v>
      </c>
      <c r="D592">
        <v>0.95</v>
      </c>
      <c r="E592">
        <f t="shared" si="74"/>
        <v>1</v>
      </c>
      <c r="F592">
        <f t="shared" si="75"/>
        <v>0.99891712555118339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76"/>
        <v>40</v>
      </c>
      <c r="L592">
        <f t="shared" si="77"/>
        <v>69.704091128602514</v>
      </c>
      <c r="M592">
        <f t="shared" si="78"/>
        <v>-27.555885143794757</v>
      </c>
      <c r="N592">
        <f t="shared" si="73"/>
        <v>20.798462312712477</v>
      </c>
      <c r="O592">
        <f t="shared" si="79"/>
        <v>0</v>
      </c>
      <c r="P592" t="str">
        <f t="shared" si="80"/>
        <v>TN</v>
      </c>
    </row>
    <row r="593" spans="1:16" x14ac:dyDescent="0.3">
      <c r="A593">
        <v>1</v>
      </c>
      <c r="B593">
        <v>1</v>
      </c>
      <c r="C593">
        <v>-1.4</v>
      </c>
      <c r="D593">
        <v>0.9</v>
      </c>
      <c r="E593">
        <f t="shared" si="74"/>
        <v>1</v>
      </c>
      <c r="F593">
        <f t="shared" si="75"/>
        <v>0.99783425110236668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76"/>
        <v>30</v>
      </c>
      <c r="L593">
        <f t="shared" si="77"/>
        <v>13.930358293912597</v>
      </c>
      <c r="M593">
        <f t="shared" si="78"/>
        <v>2.9476429848882297</v>
      </c>
      <c r="N593">
        <f t="shared" si="73"/>
        <v>673.03899016791013</v>
      </c>
      <c r="O593">
        <f t="shared" si="79"/>
        <v>1</v>
      </c>
      <c r="P593" t="str">
        <f t="shared" si="80"/>
        <v>TP</v>
      </c>
    </row>
    <row r="594" spans="1:16" x14ac:dyDescent="0.3">
      <c r="A594">
        <v>1</v>
      </c>
      <c r="B594">
        <v>1</v>
      </c>
      <c r="C594">
        <v>-1.4</v>
      </c>
      <c r="D594">
        <v>1.1499999999999999</v>
      </c>
      <c r="E594">
        <f t="shared" si="74"/>
        <v>1.0032486233464499</v>
      </c>
      <c r="F594">
        <f t="shared" si="75"/>
        <v>1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76"/>
        <v>50</v>
      </c>
      <c r="L594">
        <f t="shared" si="77"/>
        <v>70</v>
      </c>
      <c r="M594">
        <f t="shared" si="78"/>
        <v>-23.896115758820194</v>
      </c>
      <c r="N594">
        <f t="shared" si="73"/>
        <v>0.81137530122051316</v>
      </c>
      <c r="O594">
        <f t="shared" si="79"/>
        <v>0</v>
      </c>
      <c r="P594" t="str">
        <f t="shared" si="80"/>
        <v>FP</v>
      </c>
    </row>
    <row r="595" spans="1:16" x14ac:dyDescent="0.3">
      <c r="A595">
        <v>1</v>
      </c>
      <c r="B595">
        <v>1</v>
      </c>
      <c r="C595">
        <v>-1.4</v>
      </c>
      <c r="D595">
        <v>0.9</v>
      </c>
      <c r="E595">
        <f t="shared" si="74"/>
        <v>1</v>
      </c>
      <c r="F595">
        <f t="shared" si="75"/>
        <v>0.99783425110236668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76"/>
        <v>70</v>
      </c>
      <c r="L595">
        <f t="shared" si="77"/>
        <v>69.409433143778855</v>
      </c>
      <c r="M595">
        <f t="shared" si="78"/>
        <v>15.413308581552347</v>
      </c>
      <c r="N595">
        <f t="shared" si="73"/>
        <v>1475.2252097149094</v>
      </c>
      <c r="O595">
        <f t="shared" si="79"/>
        <v>1</v>
      </c>
      <c r="P595" t="str">
        <f t="shared" si="80"/>
        <v>TP</v>
      </c>
    </row>
    <row r="596" spans="1:16" x14ac:dyDescent="0.3">
      <c r="A596">
        <v>0</v>
      </c>
      <c r="B596">
        <v>1</v>
      </c>
      <c r="C596">
        <v>-1.4</v>
      </c>
      <c r="D596">
        <v>0.9</v>
      </c>
      <c r="E596">
        <f t="shared" si="74"/>
        <v>1</v>
      </c>
      <c r="F596">
        <f t="shared" si="75"/>
        <v>0.99783425110236668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76"/>
        <v>90</v>
      </c>
      <c r="L596">
        <f t="shared" si="77"/>
        <v>124.77803628218622</v>
      </c>
      <c r="M596">
        <f t="shared" si="78"/>
        <v>5.9022303899308497</v>
      </c>
      <c r="N596">
        <f t="shared" si="73"/>
        <v>835.07026952220576</v>
      </c>
      <c r="O596">
        <f t="shared" si="79"/>
        <v>1</v>
      </c>
      <c r="P596" t="str">
        <f t="shared" si="80"/>
        <v>FN</v>
      </c>
    </row>
    <row r="597" spans="1:16" x14ac:dyDescent="0.3">
      <c r="A597">
        <v>0</v>
      </c>
      <c r="B597">
        <v>1</v>
      </c>
      <c r="C597">
        <v>-1.4</v>
      </c>
      <c r="D597">
        <v>0.9</v>
      </c>
      <c r="E597">
        <f t="shared" si="74"/>
        <v>1</v>
      </c>
      <c r="F597">
        <f t="shared" si="75"/>
        <v>0.99783425110236668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76"/>
        <v>0</v>
      </c>
      <c r="L597">
        <f t="shared" si="77"/>
        <v>13.930358293912597</v>
      </c>
      <c r="M597">
        <f t="shared" si="78"/>
        <v>-8.5783280754067199</v>
      </c>
      <c r="N597">
        <f t="shared" si="73"/>
        <v>207.85057961028488</v>
      </c>
      <c r="O597">
        <f t="shared" si="79"/>
        <v>0</v>
      </c>
      <c r="P597" t="str">
        <f t="shared" si="80"/>
        <v>TN</v>
      </c>
    </row>
    <row r="598" spans="1:16" x14ac:dyDescent="0.3">
      <c r="A598">
        <v>0</v>
      </c>
      <c r="B598">
        <v>1</v>
      </c>
      <c r="C598">
        <v>-1.4</v>
      </c>
      <c r="D598">
        <v>0.9</v>
      </c>
      <c r="E598">
        <f t="shared" si="74"/>
        <v>1</v>
      </c>
      <c r="F598">
        <f t="shared" si="75"/>
        <v>0.99783425110236668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76"/>
        <v>40</v>
      </c>
      <c r="L598">
        <f t="shared" si="77"/>
        <v>69.409433143778855</v>
      </c>
      <c r="M598">
        <f t="shared" si="78"/>
        <v>-2.8399917466650209</v>
      </c>
      <c r="N598">
        <f t="shared" si="73"/>
        <v>406.23854801538454</v>
      </c>
      <c r="O598">
        <f t="shared" si="79"/>
        <v>0</v>
      </c>
      <c r="P598" t="str">
        <f t="shared" si="80"/>
        <v>TN</v>
      </c>
    </row>
    <row r="599" spans="1:16" x14ac:dyDescent="0.3">
      <c r="A599">
        <v>1</v>
      </c>
      <c r="B599">
        <v>1</v>
      </c>
      <c r="C599">
        <v>-1.4</v>
      </c>
      <c r="D599">
        <v>0.65</v>
      </c>
      <c r="E599">
        <f t="shared" si="74"/>
        <v>1</v>
      </c>
      <c r="F599">
        <f t="shared" si="75"/>
        <v>0.99241987885828353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76"/>
        <v>70</v>
      </c>
      <c r="L599">
        <f t="shared" si="77"/>
        <v>67.954722224428934</v>
      </c>
      <c r="M599">
        <f t="shared" si="78"/>
        <v>-14.95265102476905</v>
      </c>
      <c r="N599">
        <f t="shared" si="73"/>
        <v>64.685039405412752</v>
      </c>
      <c r="O599">
        <f t="shared" si="79"/>
        <v>0</v>
      </c>
      <c r="P599" t="str">
        <f t="shared" si="80"/>
        <v>FP</v>
      </c>
    </row>
    <row r="600" spans="1:16" x14ac:dyDescent="0.3">
      <c r="A600">
        <v>1</v>
      </c>
      <c r="B600">
        <v>1</v>
      </c>
      <c r="C600">
        <v>-1.4</v>
      </c>
      <c r="D600">
        <v>0.6</v>
      </c>
      <c r="E600">
        <f t="shared" si="74"/>
        <v>1</v>
      </c>
      <c r="F600">
        <f t="shared" si="75"/>
        <v>0.99133700440946682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76"/>
        <v>10</v>
      </c>
      <c r="L600">
        <f t="shared" si="77"/>
        <v>13.723504848544444</v>
      </c>
      <c r="M600">
        <f t="shared" si="78"/>
        <v>0.71090377940231164</v>
      </c>
      <c r="N600">
        <f t="shared" si="73"/>
        <v>561.98656434126951</v>
      </c>
      <c r="O600">
        <f t="shared" si="79"/>
        <v>1</v>
      </c>
      <c r="P600" t="str">
        <f t="shared" si="80"/>
        <v>TP</v>
      </c>
    </row>
    <row r="601" spans="1:16" x14ac:dyDescent="0.3">
      <c r="A601">
        <v>1</v>
      </c>
      <c r="B601">
        <v>1</v>
      </c>
      <c r="C601">
        <v>-1.4</v>
      </c>
      <c r="D601">
        <v>1.05</v>
      </c>
      <c r="E601">
        <f t="shared" si="74"/>
        <v>1.0010828744488167</v>
      </c>
      <c r="F601">
        <f t="shared" si="75"/>
        <v>1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76"/>
        <v>90</v>
      </c>
      <c r="L601">
        <f t="shared" si="77"/>
        <v>125.99999999999999</v>
      </c>
      <c r="M601">
        <f t="shared" si="78"/>
        <v>5.4237623631650749</v>
      </c>
      <c r="N601">
        <f t="shared" si="73"/>
        <v>807.64606270053184</v>
      </c>
      <c r="O601">
        <f t="shared" si="79"/>
        <v>1</v>
      </c>
      <c r="P601" t="str">
        <f t="shared" si="80"/>
        <v>TP</v>
      </c>
    </row>
    <row r="602" spans="1:16" x14ac:dyDescent="0.3">
      <c r="A602">
        <v>1</v>
      </c>
      <c r="B602">
        <v>1</v>
      </c>
      <c r="C602">
        <v>-1.4</v>
      </c>
      <c r="D602">
        <v>1.05</v>
      </c>
      <c r="E602">
        <f t="shared" si="74"/>
        <v>1.0010828744488167</v>
      </c>
      <c r="F602">
        <f t="shared" si="75"/>
        <v>1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76"/>
        <v>10</v>
      </c>
      <c r="L602">
        <f t="shared" si="77"/>
        <v>0</v>
      </c>
      <c r="M602">
        <f t="shared" si="78"/>
        <v>3.8419903534316502</v>
      </c>
      <c r="N602">
        <f t="shared" si="73"/>
        <v>720.24294602491227</v>
      </c>
      <c r="O602">
        <f t="shared" si="79"/>
        <v>1</v>
      </c>
      <c r="P602" t="str">
        <f t="shared" si="80"/>
        <v>TP</v>
      </c>
    </row>
    <row r="603" spans="1:16" x14ac:dyDescent="0.3">
      <c r="A603">
        <v>0</v>
      </c>
      <c r="B603">
        <v>1</v>
      </c>
      <c r="C603">
        <v>-1.4</v>
      </c>
      <c r="D603">
        <v>1.05</v>
      </c>
      <c r="E603">
        <f t="shared" si="74"/>
        <v>1.0010828744488167</v>
      </c>
      <c r="F603">
        <f t="shared" si="75"/>
        <v>1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76"/>
        <v>40</v>
      </c>
      <c r="L603">
        <f t="shared" si="77"/>
        <v>70</v>
      </c>
      <c r="M603">
        <f t="shared" si="78"/>
        <v>-27.738106112251845</v>
      </c>
      <c r="N603">
        <f t="shared" si="73"/>
        <v>22.493716316636924</v>
      </c>
      <c r="O603">
        <f t="shared" si="79"/>
        <v>0</v>
      </c>
      <c r="P603" t="str">
        <f t="shared" si="80"/>
        <v>TN</v>
      </c>
    </row>
    <row r="604" spans="1:16" x14ac:dyDescent="0.3">
      <c r="A604">
        <v>1</v>
      </c>
      <c r="B604">
        <v>1</v>
      </c>
      <c r="C604">
        <v>-1.4</v>
      </c>
      <c r="D604">
        <v>1.35</v>
      </c>
      <c r="E604">
        <f t="shared" si="74"/>
        <v>1.0075801211417166</v>
      </c>
      <c r="F604">
        <f t="shared" si="75"/>
        <v>1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76"/>
        <v>60</v>
      </c>
      <c r="L604">
        <f t="shared" si="77"/>
        <v>70</v>
      </c>
      <c r="M604">
        <f t="shared" si="78"/>
        <v>-20.054125405388547</v>
      </c>
      <c r="N604">
        <f t="shared" si="73"/>
        <v>8.6508140375278053</v>
      </c>
      <c r="O604">
        <f t="shared" si="79"/>
        <v>0</v>
      </c>
      <c r="P604" t="str">
        <f t="shared" si="80"/>
        <v>FP</v>
      </c>
    </row>
    <row r="605" spans="1:16" x14ac:dyDescent="0.3">
      <c r="A605">
        <v>0</v>
      </c>
      <c r="B605">
        <v>1</v>
      </c>
      <c r="C605">
        <v>-1.4</v>
      </c>
      <c r="D605">
        <v>1.35</v>
      </c>
      <c r="E605">
        <f t="shared" si="74"/>
        <v>1.0075801211417166</v>
      </c>
      <c r="F605">
        <f t="shared" si="75"/>
        <v>1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76"/>
        <v>0</v>
      </c>
      <c r="L605">
        <f t="shared" si="77"/>
        <v>14</v>
      </c>
      <c r="M605">
        <f t="shared" si="78"/>
        <v>-8.6212135051956906</v>
      </c>
      <c r="N605">
        <f t="shared" si="73"/>
        <v>206.61585823352047</v>
      </c>
      <c r="O605">
        <f t="shared" si="79"/>
        <v>0</v>
      </c>
      <c r="P605" t="str">
        <f t="shared" si="80"/>
        <v>TN</v>
      </c>
    </row>
    <row r="606" spans="1:16" x14ac:dyDescent="0.3">
      <c r="A606">
        <v>0</v>
      </c>
      <c r="B606">
        <v>1</v>
      </c>
      <c r="C606">
        <v>-1.4</v>
      </c>
      <c r="D606">
        <v>1.35</v>
      </c>
      <c r="E606">
        <f t="shared" si="74"/>
        <v>1.0075801211417166</v>
      </c>
      <c r="F606">
        <f t="shared" si="75"/>
        <v>1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76"/>
        <v>60</v>
      </c>
      <c r="L606">
        <f t="shared" si="77"/>
        <v>70</v>
      </c>
      <c r="M606">
        <f t="shared" si="78"/>
        <v>-20.054125405388547</v>
      </c>
      <c r="N606">
        <f t="shared" si="73"/>
        <v>8.6508140375278053</v>
      </c>
      <c r="O606">
        <f t="shared" si="79"/>
        <v>0</v>
      </c>
      <c r="P606" t="str">
        <f t="shared" si="80"/>
        <v>TN</v>
      </c>
    </row>
    <row r="607" spans="1:16" x14ac:dyDescent="0.3">
      <c r="A607">
        <v>1</v>
      </c>
      <c r="B607">
        <v>1</v>
      </c>
      <c r="C607">
        <v>-1.4</v>
      </c>
      <c r="D607">
        <v>1.4</v>
      </c>
      <c r="E607">
        <f t="shared" si="74"/>
        <v>1.0086629955905331</v>
      </c>
      <c r="F607">
        <f t="shared" si="75"/>
        <v>1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76"/>
        <v>10</v>
      </c>
      <c r="L607">
        <f t="shared" si="77"/>
        <v>14</v>
      </c>
      <c r="M607">
        <f t="shared" si="78"/>
        <v>0.60264026257389602</v>
      </c>
      <c r="N607">
        <f t="shared" si="73"/>
        <v>556.86524008155436</v>
      </c>
      <c r="O607">
        <f t="shared" si="79"/>
        <v>1</v>
      </c>
      <c r="P607" t="str">
        <f t="shared" si="80"/>
        <v>TP</v>
      </c>
    </row>
    <row r="608" spans="1:16" x14ac:dyDescent="0.3">
      <c r="A608">
        <v>0</v>
      </c>
      <c r="B608">
        <v>1</v>
      </c>
      <c r="C608">
        <v>-1.4</v>
      </c>
      <c r="D608">
        <v>1.4</v>
      </c>
      <c r="E608">
        <f t="shared" si="74"/>
        <v>1.0086629955905331</v>
      </c>
      <c r="F608">
        <f t="shared" si="75"/>
        <v>1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76"/>
        <v>80</v>
      </c>
      <c r="L608">
        <f t="shared" si="77"/>
        <v>125.99999999999999</v>
      </c>
      <c r="M608">
        <f t="shared" si="78"/>
        <v>-0.66067107957405113</v>
      </c>
      <c r="N608">
        <f t="shared" si="73"/>
        <v>498.83797300699962</v>
      </c>
      <c r="O608">
        <f t="shared" si="79"/>
        <v>0</v>
      </c>
      <c r="P608" t="str">
        <f t="shared" si="80"/>
        <v>TN</v>
      </c>
    </row>
    <row r="609" spans="1:16" x14ac:dyDescent="0.3">
      <c r="A609">
        <v>1</v>
      </c>
      <c r="B609">
        <v>1</v>
      </c>
      <c r="C609">
        <v>-1.4</v>
      </c>
      <c r="D609">
        <v>1.7</v>
      </c>
      <c r="E609">
        <f t="shared" si="74"/>
        <v>1.0151602422834329</v>
      </c>
      <c r="F609">
        <f t="shared" si="75"/>
        <v>1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76"/>
        <v>60</v>
      </c>
      <c r="L609">
        <f t="shared" si="77"/>
        <v>70</v>
      </c>
      <c r="M609">
        <f t="shared" si="78"/>
        <v>-20.054125405388547</v>
      </c>
      <c r="N609">
        <f t="shared" si="73"/>
        <v>8.6508140375278053</v>
      </c>
      <c r="O609">
        <f t="shared" si="79"/>
        <v>0</v>
      </c>
      <c r="P609" t="str">
        <f t="shared" si="80"/>
        <v>FP</v>
      </c>
    </row>
    <row r="610" spans="1:16" x14ac:dyDescent="0.3">
      <c r="A610">
        <v>1</v>
      </c>
      <c r="B610">
        <v>1</v>
      </c>
      <c r="C610">
        <v>-1.4</v>
      </c>
      <c r="D610">
        <v>1.8</v>
      </c>
      <c r="E610">
        <f t="shared" si="74"/>
        <v>1.0173259911810664</v>
      </c>
      <c r="F610">
        <f t="shared" si="75"/>
        <v>1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76"/>
        <v>20</v>
      </c>
      <c r="L610">
        <f t="shared" si="77"/>
        <v>14</v>
      </c>
      <c r="M610">
        <f t="shared" si="78"/>
        <v>-0.93723279833239026</v>
      </c>
      <c r="N610">
        <f t="shared" si="73"/>
        <v>486.56062389000573</v>
      </c>
      <c r="O610">
        <f t="shared" si="79"/>
        <v>0</v>
      </c>
      <c r="P610" t="str">
        <f t="shared" si="80"/>
        <v>FP</v>
      </c>
    </row>
    <row r="611" spans="1:16" x14ac:dyDescent="0.3">
      <c r="A611">
        <v>1</v>
      </c>
      <c r="B611">
        <v>1</v>
      </c>
      <c r="C611">
        <v>-1.4</v>
      </c>
      <c r="D611">
        <v>1.1399999999999999</v>
      </c>
      <c r="E611">
        <f t="shared" si="74"/>
        <v>1.0030320484566866</v>
      </c>
      <c r="F611">
        <f t="shared" si="75"/>
        <v>1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76"/>
        <v>70</v>
      </c>
      <c r="L611">
        <f t="shared" si="77"/>
        <v>70</v>
      </c>
      <c r="M611">
        <f t="shared" si="78"/>
        <v>15.182068198347725</v>
      </c>
      <c r="N611">
        <f t="shared" si="73"/>
        <v>1457.5154150349069</v>
      </c>
      <c r="O611">
        <f t="shared" si="79"/>
        <v>1</v>
      </c>
      <c r="P611" t="str">
        <f t="shared" si="80"/>
        <v>TP</v>
      </c>
    </row>
    <row r="612" spans="1:16" x14ac:dyDescent="0.3">
      <c r="A612">
        <v>1</v>
      </c>
      <c r="B612">
        <v>1</v>
      </c>
      <c r="C612">
        <v>-1.4</v>
      </c>
      <c r="D612">
        <v>1.18</v>
      </c>
      <c r="E612">
        <f t="shared" si="74"/>
        <v>1.00389834801574</v>
      </c>
      <c r="F612">
        <f t="shared" si="75"/>
        <v>1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76"/>
        <v>20</v>
      </c>
      <c r="L612">
        <f t="shared" si="77"/>
        <v>14</v>
      </c>
      <c r="M612">
        <f t="shared" si="78"/>
        <v>-0.93723279833239026</v>
      </c>
      <c r="N612">
        <f t="shared" si="73"/>
        <v>486.56062389000573</v>
      </c>
      <c r="O612">
        <f t="shared" si="79"/>
        <v>0</v>
      </c>
      <c r="P612" t="str">
        <f t="shared" si="80"/>
        <v>FP</v>
      </c>
    </row>
    <row r="613" spans="1:16" x14ac:dyDescent="0.3">
      <c r="A613">
        <v>1</v>
      </c>
      <c r="B613">
        <v>1</v>
      </c>
      <c r="C613">
        <v>-1.4</v>
      </c>
      <c r="D613">
        <v>1.08</v>
      </c>
      <c r="E613">
        <f t="shared" si="74"/>
        <v>1.0017325991181065</v>
      </c>
      <c r="F613">
        <f t="shared" si="75"/>
        <v>1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76"/>
        <v>70</v>
      </c>
      <c r="L613">
        <f t="shared" si="77"/>
        <v>70</v>
      </c>
      <c r="M613">
        <f t="shared" si="78"/>
        <v>-16.212135051956896</v>
      </c>
      <c r="N613">
        <f t="shared" si="73"/>
        <v>46.012032525558816</v>
      </c>
      <c r="O613">
        <f t="shared" si="79"/>
        <v>0</v>
      </c>
      <c r="P613" t="str">
        <f t="shared" si="80"/>
        <v>FP</v>
      </c>
    </row>
    <row r="614" spans="1:16" x14ac:dyDescent="0.3">
      <c r="A614">
        <v>0</v>
      </c>
      <c r="B614">
        <v>1</v>
      </c>
      <c r="C614">
        <v>-1.4</v>
      </c>
      <c r="D614">
        <v>1.08</v>
      </c>
      <c r="E614">
        <f t="shared" si="74"/>
        <v>1.0017325991181065</v>
      </c>
      <c r="F614">
        <f t="shared" si="75"/>
        <v>1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76"/>
        <v>0</v>
      </c>
      <c r="L614">
        <f t="shared" si="77"/>
        <v>14</v>
      </c>
      <c r="M614">
        <f t="shared" si="78"/>
        <v>-8.6212135051956906</v>
      </c>
      <c r="N614">
        <f t="shared" si="73"/>
        <v>206.61585823352047</v>
      </c>
      <c r="O614">
        <f t="shared" si="79"/>
        <v>0</v>
      </c>
      <c r="P614" t="str">
        <f t="shared" si="80"/>
        <v>TN</v>
      </c>
    </row>
    <row r="615" spans="1:16" x14ac:dyDescent="0.3">
      <c r="A615">
        <v>1</v>
      </c>
      <c r="B615">
        <v>1</v>
      </c>
      <c r="C615">
        <v>-1.4</v>
      </c>
      <c r="D615">
        <v>0.98</v>
      </c>
      <c r="E615">
        <f t="shared" si="74"/>
        <v>1</v>
      </c>
      <c r="F615">
        <f t="shared" si="75"/>
        <v>0.99956685022047331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76"/>
        <v>60</v>
      </c>
      <c r="L615">
        <f t="shared" si="77"/>
        <v>69.88148600569798</v>
      </c>
      <c r="M615">
        <f t="shared" si="78"/>
        <v>-19.981144373372032</v>
      </c>
      <c r="N615">
        <f t="shared" si="73"/>
        <v>9.0854477769879995</v>
      </c>
      <c r="O615">
        <f t="shared" si="79"/>
        <v>0</v>
      </c>
      <c r="P615" t="str">
        <f t="shared" si="80"/>
        <v>FP</v>
      </c>
    </row>
    <row r="616" spans="1:16" x14ac:dyDescent="0.3">
      <c r="A616">
        <v>0</v>
      </c>
      <c r="B616">
        <v>1</v>
      </c>
      <c r="C616">
        <v>-1.4</v>
      </c>
      <c r="D616">
        <v>0.98</v>
      </c>
      <c r="E616">
        <f t="shared" si="74"/>
        <v>1</v>
      </c>
      <c r="F616">
        <f t="shared" si="75"/>
        <v>0.99956685022047331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76"/>
        <v>40</v>
      </c>
      <c r="L616">
        <f t="shared" si="77"/>
        <v>69.88148600569798</v>
      </c>
      <c r="M616">
        <f t="shared" si="78"/>
        <v>-3.0248271866040035</v>
      </c>
      <c r="N616">
        <f t="shared" si="73"/>
        <v>398.8218623862881</v>
      </c>
      <c r="O616">
        <f t="shared" si="79"/>
        <v>0</v>
      </c>
      <c r="P616" t="str">
        <f t="shared" si="80"/>
        <v>TN</v>
      </c>
    </row>
    <row r="617" spans="1:16" x14ac:dyDescent="0.3">
      <c r="A617">
        <v>0</v>
      </c>
      <c r="B617">
        <v>1</v>
      </c>
      <c r="C617">
        <v>-1.4</v>
      </c>
      <c r="D617">
        <v>0.98</v>
      </c>
      <c r="E617">
        <f t="shared" si="74"/>
        <v>1</v>
      </c>
      <c r="F617">
        <f t="shared" si="75"/>
        <v>0.99956685022047331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76"/>
        <v>0</v>
      </c>
      <c r="L617">
        <f t="shared" si="77"/>
        <v>13.986043861678226</v>
      </c>
      <c r="M617">
        <f t="shared" si="78"/>
        <v>-8.6126193017542576</v>
      </c>
      <c r="N617">
        <f t="shared" si="73"/>
        <v>206.86300063535043</v>
      </c>
      <c r="O617">
        <f t="shared" si="79"/>
        <v>0</v>
      </c>
      <c r="P617" t="str">
        <f t="shared" si="80"/>
        <v>TN</v>
      </c>
    </row>
    <row r="618" spans="1:16" x14ac:dyDescent="0.3">
      <c r="A618">
        <v>0</v>
      </c>
      <c r="B618">
        <v>1</v>
      </c>
      <c r="C618">
        <v>-1.4</v>
      </c>
      <c r="D618">
        <v>0.98</v>
      </c>
      <c r="E618">
        <f t="shared" si="74"/>
        <v>1</v>
      </c>
      <c r="F618">
        <f t="shared" si="75"/>
        <v>0.99956685022047331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76"/>
        <v>0</v>
      </c>
      <c r="L618">
        <f t="shared" si="77"/>
        <v>13.986043861678226</v>
      </c>
      <c r="M618">
        <f t="shared" si="78"/>
        <v>-8.6126193017542576</v>
      </c>
      <c r="N618">
        <f t="shared" si="73"/>
        <v>206.86300063535043</v>
      </c>
      <c r="O618">
        <f t="shared" si="79"/>
        <v>0</v>
      </c>
      <c r="P618" t="str">
        <f t="shared" si="80"/>
        <v>TN</v>
      </c>
    </row>
    <row r="619" spans="1:16" x14ac:dyDescent="0.3">
      <c r="A619">
        <v>0</v>
      </c>
      <c r="B619">
        <v>1</v>
      </c>
      <c r="C619">
        <v>-1.4</v>
      </c>
      <c r="D619">
        <v>0.98</v>
      </c>
      <c r="E619">
        <f t="shared" si="74"/>
        <v>1</v>
      </c>
      <c r="F619">
        <f t="shared" si="75"/>
        <v>0.99956685022047331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76"/>
        <v>0</v>
      </c>
      <c r="L619">
        <f t="shared" si="77"/>
        <v>13.986043861678226</v>
      </c>
      <c r="M619">
        <f t="shared" si="78"/>
        <v>-8.6126193017542576</v>
      </c>
      <c r="N619">
        <f t="shared" si="73"/>
        <v>206.86300063535043</v>
      </c>
      <c r="O619">
        <f t="shared" si="79"/>
        <v>0</v>
      </c>
      <c r="P619" t="str">
        <f t="shared" si="80"/>
        <v>TN</v>
      </c>
    </row>
    <row r="620" spans="1:16" x14ac:dyDescent="0.3">
      <c r="A620">
        <v>1</v>
      </c>
      <c r="B620">
        <v>1</v>
      </c>
      <c r="C620">
        <v>-1.4</v>
      </c>
      <c r="D620">
        <v>1.1599999999999999</v>
      </c>
      <c r="E620">
        <f t="shared" si="74"/>
        <v>1.0034651982362133</v>
      </c>
      <c r="F620">
        <f t="shared" si="75"/>
        <v>1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76"/>
        <v>90</v>
      </c>
      <c r="L620">
        <f t="shared" si="77"/>
        <v>125.99999999999999</v>
      </c>
      <c r="M620">
        <f t="shared" si="78"/>
        <v>-43.013008365876345</v>
      </c>
      <c r="N620">
        <f t="shared" si="73"/>
        <v>400.70656531597615</v>
      </c>
      <c r="O620">
        <f t="shared" si="79"/>
        <v>0</v>
      </c>
      <c r="P620" t="str">
        <f t="shared" si="80"/>
        <v>FP</v>
      </c>
    </row>
    <row r="621" spans="1:16" x14ac:dyDescent="0.3">
      <c r="A621">
        <v>0</v>
      </c>
      <c r="B621">
        <v>1</v>
      </c>
      <c r="C621">
        <v>-1.4</v>
      </c>
      <c r="D621">
        <v>1.1599999999999999</v>
      </c>
      <c r="E621">
        <f t="shared" si="74"/>
        <v>1.0034651982362133</v>
      </c>
      <c r="F621">
        <f t="shared" si="75"/>
        <v>1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76"/>
        <v>0</v>
      </c>
      <c r="L621">
        <f t="shared" si="77"/>
        <v>14</v>
      </c>
      <c r="M621">
        <f t="shared" si="78"/>
        <v>-8.6212135051956906</v>
      </c>
      <c r="N621">
        <f t="shared" si="73"/>
        <v>206.61585823352047</v>
      </c>
      <c r="O621">
        <f t="shared" si="79"/>
        <v>0</v>
      </c>
      <c r="P621" t="str">
        <f t="shared" si="80"/>
        <v>TN</v>
      </c>
    </row>
    <row r="622" spans="1:16" x14ac:dyDescent="0.3">
      <c r="A622">
        <v>1</v>
      </c>
      <c r="B622">
        <v>1</v>
      </c>
      <c r="C622">
        <v>-1.4</v>
      </c>
      <c r="D622">
        <v>1.18</v>
      </c>
      <c r="E622">
        <f t="shared" si="74"/>
        <v>1.00389834801574</v>
      </c>
      <c r="F622">
        <f t="shared" si="75"/>
        <v>1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76"/>
        <v>10</v>
      </c>
      <c r="L622">
        <f t="shared" si="77"/>
        <v>14</v>
      </c>
      <c r="M622">
        <f t="shared" si="78"/>
        <v>0.60264026257389602</v>
      </c>
      <c r="N622">
        <f t="shared" si="73"/>
        <v>556.86524008155436</v>
      </c>
      <c r="O622">
        <f t="shared" si="79"/>
        <v>1</v>
      </c>
      <c r="P622" t="str">
        <f t="shared" si="80"/>
        <v>TP</v>
      </c>
    </row>
    <row r="623" spans="1:16" x14ac:dyDescent="0.3">
      <c r="A623">
        <v>1</v>
      </c>
      <c r="B623">
        <v>1</v>
      </c>
      <c r="C623">
        <v>-1.4</v>
      </c>
      <c r="D623">
        <v>1.54</v>
      </c>
      <c r="E623">
        <f t="shared" si="74"/>
        <v>1.0116950440472197</v>
      </c>
      <c r="F623">
        <f t="shared" si="75"/>
        <v>1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76"/>
        <v>180</v>
      </c>
      <c r="L623">
        <f t="shared" si="77"/>
        <v>125.99999999999999</v>
      </c>
      <c r="M623">
        <f t="shared" si="78"/>
        <v>46.371585747735168</v>
      </c>
      <c r="N623">
        <f t="shared" si="73"/>
        <v>4811.7720561933202</v>
      </c>
      <c r="O623">
        <f t="shared" si="79"/>
        <v>1</v>
      </c>
      <c r="P623" t="str">
        <f t="shared" si="80"/>
        <v>TP</v>
      </c>
    </row>
    <row r="624" spans="1:16" x14ac:dyDescent="0.3">
      <c r="A624">
        <v>1</v>
      </c>
      <c r="B624">
        <v>1</v>
      </c>
      <c r="C624">
        <v>-1.4</v>
      </c>
      <c r="D624">
        <v>1.68</v>
      </c>
      <c r="E624">
        <f t="shared" si="74"/>
        <v>1.0147270925039065</v>
      </c>
      <c r="F624">
        <f t="shared" si="75"/>
        <v>1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76"/>
        <v>70</v>
      </c>
      <c r="L624">
        <f t="shared" si="77"/>
        <v>70</v>
      </c>
      <c r="M624">
        <f t="shared" si="78"/>
        <v>-16.212135051956896</v>
      </c>
      <c r="N624">
        <f t="shared" si="73"/>
        <v>46.012032525558816</v>
      </c>
      <c r="O624">
        <f t="shared" si="79"/>
        <v>0</v>
      </c>
      <c r="P624" t="str">
        <f t="shared" si="80"/>
        <v>FP</v>
      </c>
    </row>
    <row r="625" spans="1:16" x14ac:dyDescent="0.3">
      <c r="A625">
        <v>1</v>
      </c>
      <c r="B625">
        <v>1</v>
      </c>
      <c r="C625">
        <v>-1.4</v>
      </c>
      <c r="D625">
        <v>1.7</v>
      </c>
      <c r="E625">
        <f t="shared" si="74"/>
        <v>1.0151602422834329</v>
      </c>
      <c r="F625">
        <f t="shared" si="75"/>
        <v>1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76"/>
        <v>10</v>
      </c>
      <c r="L625">
        <f t="shared" si="77"/>
        <v>0</v>
      </c>
      <c r="M625">
        <f t="shared" si="78"/>
        <v>3.8419903534316502</v>
      </c>
      <c r="N625">
        <f t="shared" si="73"/>
        <v>720.24294602491227</v>
      </c>
      <c r="O625">
        <f t="shared" si="79"/>
        <v>1</v>
      </c>
      <c r="P625" t="str">
        <f t="shared" si="80"/>
        <v>TP</v>
      </c>
    </row>
    <row r="626" spans="1:16" x14ac:dyDescent="0.3">
      <c r="A626">
        <v>0</v>
      </c>
      <c r="B626">
        <v>1</v>
      </c>
      <c r="C626">
        <v>-1.4</v>
      </c>
      <c r="D626">
        <v>1.7</v>
      </c>
      <c r="E626">
        <f t="shared" si="74"/>
        <v>1.0151602422834329</v>
      </c>
      <c r="F626">
        <f t="shared" si="75"/>
        <v>1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76"/>
        <v>0</v>
      </c>
      <c r="L626">
        <f t="shared" si="77"/>
        <v>14</v>
      </c>
      <c r="M626">
        <f t="shared" si="78"/>
        <v>-8.6212135051956906</v>
      </c>
      <c r="N626">
        <f t="shared" si="73"/>
        <v>206.61585823352047</v>
      </c>
      <c r="O626">
        <f t="shared" si="79"/>
        <v>0</v>
      </c>
      <c r="P626" t="str">
        <f t="shared" si="80"/>
        <v>TN</v>
      </c>
    </row>
    <row r="627" spans="1:16" x14ac:dyDescent="0.3">
      <c r="A627">
        <v>0</v>
      </c>
      <c r="B627">
        <v>1</v>
      </c>
      <c r="C627">
        <v>-1.4</v>
      </c>
      <c r="D627">
        <v>1.7</v>
      </c>
      <c r="E627">
        <f t="shared" si="74"/>
        <v>1.0151602422834329</v>
      </c>
      <c r="F627">
        <f t="shared" si="75"/>
        <v>1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76"/>
        <v>80</v>
      </c>
      <c r="L627">
        <f t="shared" si="77"/>
        <v>125.99999999999999</v>
      </c>
      <c r="M627">
        <f t="shared" si="78"/>
        <v>-0.66067107957405113</v>
      </c>
      <c r="N627">
        <f t="shared" si="73"/>
        <v>498.83797300699962</v>
      </c>
      <c r="O627">
        <f t="shared" si="79"/>
        <v>0</v>
      </c>
      <c r="P627" t="str">
        <f t="shared" si="80"/>
        <v>TN</v>
      </c>
    </row>
    <row r="628" spans="1:16" x14ac:dyDescent="0.3">
      <c r="A628">
        <v>0</v>
      </c>
      <c r="B628">
        <v>1</v>
      </c>
      <c r="C628">
        <v>-1.4</v>
      </c>
      <c r="D628">
        <v>1.7</v>
      </c>
      <c r="E628">
        <f t="shared" si="74"/>
        <v>1.0151602422834329</v>
      </c>
      <c r="F628">
        <f t="shared" si="75"/>
        <v>1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76"/>
        <v>50</v>
      </c>
      <c r="L628">
        <f t="shared" si="77"/>
        <v>70</v>
      </c>
      <c r="M628">
        <f t="shared" si="78"/>
        <v>3.0132013128694801</v>
      </c>
      <c r="N628">
        <f t="shared" si="73"/>
        <v>676.44484681384063</v>
      </c>
      <c r="O628">
        <f t="shared" si="79"/>
        <v>1</v>
      </c>
      <c r="P628" t="str">
        <f t="shared" si="80"/>
        <v>FN</v>
      </c>
    </row>
    <row r="629" spans="1:16" x14ac:dyDescent="0.3">
      <c r="A629">
        <v>1</v>
      </c>
      <c r="B629">
        <v>1</v>
      </c>
      <c r="C629">
        <v>-1.4</v>
      </c>
      <c r="D629">
        <v>1.72</v>
      </c>
      <c r="E629">
        <f t="shared" si="74"/>
        <v>1.0155933920629596</v>
      </c>
      <c r="F629">
        <f t="shared" si="75"/>
        <v>1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76"/>
        <v>10</v>
      </c>
      <c r="L629">
        <f t="shared" si="77"/>
        <v>14</v>
      </c>
      <c r="M629">
        <f t="shared" si="78"/>
        <v>0.60264026257389602</v>
      </c>
      <c r="N629">
        <f t="shared" si="73"/>
        <v>556.86524008155436</v>
      </c>
      <c r="O629">
        <f t="shared" si="79"/>
        <v>1</v>
      </c>
      <c r="P629" t="str">
        <f t="shared" si="80"/>
        <v>TP</v>
      </c>
    </row>
    <row r="630" spans="1:16" x14ac:dyDescent="0.3">
      <c r="A630">
        <v>1</v>
      </c>
      <c r="B630">
        <v>1</v>
      </c>
      <c r="C630">
        <v>-1.4</v>
      </c>
      <c r="D630">
        <v>1.82</v>
      </c>
      <c r="E630">
        <f t="shared" si="74"/>
        <v>1.0177591409605931</v>
      </c>
      <c r="F630">
        <f t="shared" si="75"/>
        <v>1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76"/>
        <v>50</v>
      </c>
      <c r="L630">
        <f t="shared" si="77"/>
        <v>70</v>
      </c>
      <c r="M630">
        <f t="shared" si="78"/>
        <v>3.0132013128694801</v>
      </c>
      <c r="N630">
        <f t="shared" si="73"/>
        <v>676.44484681384063</v>
      </c>
      <c r="O630">
        <f t="shared" si="79"/>
        <v>1</v>
      </c>
      <c r="P630" t="str">
        <f t="shared" si="80"/>
        <v>TP</v>
      </c>
    </row>
    <row r="631" spans="1:16" x14ac:dyDescent="0.3">
      <c r="A631">
        <v>0</v>
      </c>
      <c r="B631">
        <v>1</v>
      </c>
      <c r="C631">
        <v>-1.4</v>
      </c>
      <c r="D631">
        <v>1.82</v>
      </c>
      <c r="E631">
        <f t="shared" si="74"/>
        <v>1.0177591409605931</v>
      </c>
      <c r="F631">
        <f t="shared" si="75"/>
        <v>1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76"/>
        <v>90</v>
      </c>
      <c r="L631">
        <f t="shared" si="77"/>
        <v>125.99999999999999</v>
      </c>
      <c r="M631">
        <f t="shared" si="78"/>
        <v>-43.013008365876345</v>
      </c>
      <c r="N631">
        <f t="shared" si="73"/>
        <v>400.70656531597615</v>
      </c>
      <c r="O631">
        <f t="shared" si="79"/>
        <v>0</v>
      </c>
      <c r="P631" t="str">
        <f t="shared" si="80"/>
        <v>TN</v>
      </c>
    </row>
    <row r="632" spans="1:16" x14ac:dyDescent="0.3">
      <c r="A632">
        <v>1</v>
      </c>
      <c r="B632">
        <v>1</v>
      </c>
      <c r="C632">
        <v>-1.4</v>
      </c>
      <c r="D632">
        <v>1.64</v>
      </c>
      <c r="E632">
        <f t="shared" si="74"/>
        <v>1.0138607929448531</v>
      </c>
      <c r="F632">
        <f t="shared" si="75"/>
        <v>1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76"/>
        <v>100</v>
      </c>
      <c r="L632">
        <f t="shared" si="77"/>
        <v>125.99999999999999</v>
      </c>
      <c r="M632">
        <f t="shared" si="78"/>
        <v>11.508195805904194</v>
      </c>
      <c r="N632">
        <f t="shared" si="73"/>
        <v>1190.494813032308</v>
      </c>
      <c r="O632">
        <f t="shared" si="79"/>
        <v>1</v>
      </c>
      <c r="P632" t="str">
        <f t="shared" si="80"/>
        <v>TP</v>
      </c>
    </row>
    <row r="633" spans="1:16" x14ac:dyDescent="0.3">
      <c r="A633">
        <v>1</v>
      </c>
      <c r="B633">
        <v>1</v>
      </c>
      <c r="C633">
        <v>-1.4</v>
      </c>
      <c r="D633">
        <v>1.62</v>
      </c>
      <c r="E633">
        <f t="shared" si="74"/>
        <v>1.0134276431653264</v>
      </c>
      <c r="F633">
        <f t="shared" si="75"/>
        <v>1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76"/>
        <v>30</v>
      </c>
      <c r="L633">
        <f t="shared" si="77"/>
        <v>14</v>
      </c>
      <c r="M633">
        <f t="shared" si="78"/>
        <v>2.904757555099259</v>
      </c>
      <c r="N633">
        <f t="shared" si="73"/>
        <v>670.81567634583382</v>
      </c>
      <c r="O633">
        <f t="shared" si="79"/>
        <v>1</v>
      </c>
      <c r="P633" t="str">
        <f t="shared" si="80"/>
        <v>TP</v>
      </c>
    </row>
    <row r="634" spans="1:16" x14ac:dyDescent="0.3">
      <c r="A634">
        <v>0</v>
      </c>
      <c r="B634">
        <v>1</v>
      </c>
      <c r="C634">
        <v>-1.4</v>
      </c>
      <c r="D634">
        <v>1.62</v>
      </c>
      <c r="E634">
        <f t="shared" si="74"/>
        <v>1.0134276431653264</v>
      </c>
      <c r="F634">
        <f t="shared" si="75"/>
        <v>1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76"/>
        <v>30</v>
      </c>
      <c r="L634">
        <f t="shared" si="77"/>
        <v>14</v>
      </c>
      <c r="M634">
        <f t="shared" si="78"/>
        <v>2.904757555099259</v>
      </c>
      <c r="N634">
        <f t="shared" si="73"/>
        <v>670.81567634583382</v>
      </c>
      <c r="O634">
        <f t="shared" si="79"/>
        <v>1</v>
      </c>
      <c r="P634" t="str">
        <f t="shared" si="80"/>
        <v>FN</v>
      </c>
    </row>
    <row r="635" spans="1:16" x14ac:dyDescent="0.3">
      <c r="A635">
        <v>1</v>
      </c>
      <c r="B635">
        <v>1</v>
      </c>
      <c r="C635">
        <v>-1.4</v>
      </c>
      <c r="D635">
        <v>1.44</v>
      </c>
      <c r="E635">
        <f t="shared" si="74"/>
        <v>1.0095292951495864</v>
      </c>
      <c r="F635">
        <f t="shared" si="75"/>
        <v>1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76"/>
        <v>90</v>
      </c>
      <c r="L635">
        <f t="shared" si="77"/>
        <v>125.99999999999999</v>
      </c>
      <c r="M635">
        <f t="shared" si="78"/>
        <v>5.4237623631650749</v>
      </c>
      <c r="N635">
        <f t="shared" si="73"/>
        <v>807.64606270053184</v>
      </c>
      <c r="O635">
        <f t="shared" si="79"/>
        <v>1</v>
      </c>
      <c r="P635" t="str">
        <f t="shared" si="80"/>
        <v>TP</v>
      </c>
    </row>
    <row r="636" spans="1:16" x14ac:dyDescent="0.3">
      <c r="A636">
        <v>1</v>
      </c>
      <c r="B636">
        <v>1</v>
      </c>
      <c r="C636">
        <v>-1.4</v>
      </c>
      <c r="D636">
        <v>1.42</v>
      </c>
      <c r="E636">
        <f t="shared" si="74"/>
        <v>1.0090961453700598</v>
      </c>
      <c r="F636">
        <f t="shared" si="75"/>
        <v>1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76"/>
        <v>10</v>
      </c>
      <c r="L636">
        <f t="shared" si="77"/>
        <v>14</v>
      </c>
      <c r="M636">
        <f t="shared" si="78"/>
        <v>0.60264026257389602</v>
      </c>
      <c r="N636">
        <f t="shared" si="73"/>
        <v>556.86524008155436</v>
      </c>
      <c r="O636">
        <f t="shared" si="79"/>
        <v>1</v>
      </c>
      <c r="P636" t="str">
        <f t="shared" si="80"/>
        <v>TP</v>
      </c>
    </row>
    <row r="637" spans="1:16" x14ac:dyDescent="0.3">
      <c r="A637">
        <v>1</v>
      </c>
      <c r="B637">
        <v>1</v>
      </c>
      <c r="C637">
        <v>-1.4</v>
      </c>
      <c r="D637">
        <v>1.42</v>
      </c>
      <c r="E637">
        <f t="shared" si="74"/>
        <v>1.0090961453700598</v>
      </c>
      <c r="F637">
        <f t="shared" si="75"/>
        <v>1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76"/>
        <v>10</v>
      </c>
      <c r="L637">
        <f t="shared" si="77"/>
        <v>14</v>
      </c>
      <c r="M637">
        <f t="shared" si="78"/>
        <v>0.60264026257389602</v>
      </c>
      <c r="N637">
        <f t="shared" si="73"/>
        <v>556.86524008155436</v>
      </c>
      <c r="O637">
        <f t="shared" si="79"/>
        <v>1</v>
      </c>
      <c r="P637" t="str">
        <f t="shared" si="80"/>
        <v>TP</v>
      </c>
    </row>
    <row r="638" spans="1:16" x14ac:dyDescent="0.3">
      <c r="A638">
        <v>1</v>
      </c>
      <c r="B638">
        <v>1</v>
      </c>
      <c r="C638">
        <v>-1.4</v>
      </c>
      <c r="D638">
        <v>1.42</v>
      </c>
      <c r="E638">
        <f t="shared" si="74"/>
        <v>1.0090961453700598</v>
      </c>
      <c r="F638">
        <f t="shared" si="75"/>
        <v>1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76"/>
        <v>10</v>
      </c>
      <c r="L638">
        <f t="shared" si="77"/>
        <v>14</v>
      </c>
      <c r="M638">
        <f t="shared" si="78"/>
        <v>0.60264026257389602</v>
      </c>
      <c r="N638">
        <f t="shared" si="73"/>
        <v>556.86524008155436</v>
      </c>
      <c r="O638">
        <f t="shared" si="79"/>
        <v>1</v>
      </c>
      <c r="P638" t="str">
        <f t="shared" si="80"/>
        <v>TP</v>
      </c>
    </row>
    <row r="639" spans="1:16" x14ac:dyDescent="0.3">
      <c r="A639">
        <v>1</v>
      </c>
      <c r="B639">
        <v>1</v>
      </c>
      <c r="C639">
        <v>-1.4</v>
      </c>
      <c r="D639">
        <v>1.32</v>
      </c>
      <c r="E639">
        <f t="shared" si="74"/>
        <v>1.0069303964724265</v>
      </c>
      <c r="F639">
        <f t="shared" si="75"/>
        <v>1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76"/>
        <v>60</v>
      </c>
      <c r="L639">
        <f t="shared" si="77"/>
        <v>70</v>
      </c>
      <c r="M639">
        <f t="shared" si="78"/>
        <v>-20.054125405388547</v>
      </c>
      <c r="N639">
        <f t="shared" si="73"/>
        <v>8.6508140375278053</v>
      </c>
      <c r="O639">
        <f t="shared" si="79"/>
        <v>0</v>
      </c>
      <c r="P639" t="str">
        <f t="shared" si="80"/>
        <v>FP</v>
      </c>
    </row>
    <row r="640" spans="1:16" x14ac:dyDescent="0.3">
      <c r="A640">
        <v>1</v>
      </c>
      <c r="B640">
        <v>1</v>
      </c>
      <c r="C640">
        <v>-1.4</v>
      </c>
      <c r="D640">
        <v>1.1399999999999999</v>
      </c>
      <c r="E640">
        <f t="shared" si="74"/>
        <v>1.0030320484566866</v>
      </c>
      <c r="F640">
        <f t="shared" si="75"/>
        <v>1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76"/>
        <v>180</v>
      </c>
      <c r="L640">
        <f t="shared" si="77"/>
        <v>125.99999999999999</v>
      </c>
      <c r="M640">
        <f t="shared" si="78"/>
        <v>-8.4350951849914964</v>
      </c>
      <c r="N640">
        <f t="shared" si="73"/>
        <v>212.00107929462141</v>
      </c>
      <c r="O640">
        <f t="shared" si="79"/>
        <v>0</v>
      </c>
      <c r="P640" t="str">
        <f t="shared" si="80"/>
        <v>FP</v>
      </c>
    </row>
    <row r="641" spans="1:16" x14ac:dyDescent="0.3">
      <c r="A641">
        <v>0</v>
      </c>
      <c r="B641">
        <v>1</v>
      </c>
      <c r="C641">
        <v>-1.4</v>
      </c>
      <c r="D641">
        <v>1.1399999999999999</v>
      </c>
      <c r="E641">
        <f t="shared" si="74"/>
        <v>1.0030320484566866</v>
      </c>
      <c r="F641">
        <f t="shared" si="75"/>
        <v>1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76"/>
        <v>80</v>
      </c>
      <c r="L641">
        <f t="shared" si="77"/>
        <v>125.99999999999999</v>
      </c>
      <c r="M641">
        <f t="shared" si="78"/>
        <v>-0.66067107957405113</v>
      </c>
      <c r="N641">
        <f t="shared" si="73"/>
        <v>498.83797300699962</v>
      </c>
      <c r="O641">
        <f t="shared" si="79"/>
        <v>0</v>
      </c>
      <c r="P641" t="str">
        <f t="shared" si="80"/>
        <v>TN</v>
      </c>
    </row>
    <row r="642" spans="1:16" x14ac:dyDescent="0.3">
      <c r="A642">
        <v>1</v>
      </c>
      <c r="B642">
        <v>1</v>
      </c>
      <c r="C642">
        <v>-1.4</v>
      </c>
      <c r="D642">
        <v>0.96</v>
      </c>
      <c r="E642">
        <f t="shared" si="74"/>
        <v>1</v>
      </c>
      <c r="F642">
        <f t="shared" si="75"/>
        <v>0.99913370044094674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76"/>
        <v>180</v>
      </c>
      <c r="L642">
        <f t="shared" si="77"/>
        <v>125.50978501986506</v>
      </c>
      <c r="M642">
        <f t="shared" si="78"/>
        <v>-8.1332203273351809</v>
      </c>
      <c r="N642">
        <f t="shared" ref="N642:N705" si="81">(M642-$R$5)^2</f>
        <v>220.88295864732737</v>
      </c>
      <c r="O642">
        <f t="shared" si="79"/>
        <v>0</v>
      </c>
      <c r="P642" t="str">
        <f t="shared" si="80"/>
        <v>FP</v>
      </c>
    </row>
    <row r="643" spans="1:16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82">IF(D643&gt;1,1+(D643-1)/$R$2,1)</f>
        <v>1</v>
      </c>
      <c r="F643">
        <f t="shared" ref="F643:F706" si="83">IF(D643&lt;1,1-(1-D643)/$R$2,1)</f>
        <v>0.99956685022047331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84">G643^(B643)</f>
        <v>10</v>
      </c>
      <c r="L643">
        <f t="shared" ref="L643:L706" si="85">-C643*-H643^(B643*F643)</f>
        <v>13.986043861678226</v>
      </c>
      <c r="M643">
        <f t="shared" ref="M643:M706" si="86">I643*K643-J643*L643</f>
        <v>0.60810488142202068</v>
      </c>
      <c r="N643">
        <f t="shared" si="81"/>
        <v>557.12317801049653</v>
      </c>
      <c r="O643">
        <f t="shared" ref="O643:O706" si="87">IF(M643&gt;=0,1,0)</f>
        <v>1</v>
      </c>
      <c r="P643" t="str">
        <f t="shared" ref="P643:P706" si="88">IF(AND(A643=1,O643=1),"TP",IF(AND(A643=0,O643=0),"TN",IF(A643&gt;O643,"FP","FN")))</f>
        <v>TP</v>
      </c>
    </row>
    <row r="644" spans="1:16" x14ac:dyDescent="0.3">
      <c r="A644">
        <v>0</v>
      </c>
      <c r="B644">
        <v>1</v>
      </c>
      <c r="C644">
        <v>-1.4</v>
      </c>
      <c r="D644">
        <v>0.98</v>
      </c>
      <c r="E644">
        <f t="shared" si="82"/>
        <v>1</v>
      </c>
      <c r="F644">
        <f t="shared" si="83"/>
        <v>0.99956685022047331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84"/>
        <v>100</v>
      </c>
      <c r="L644">
        <f t="shared" si="85"/>
        <v>125.75465364153725</v>
      </c>
      <c r="M644">
        <f t="shared" si="86"/>
        <v>11.604262805518438</v>
      </c>
      <c r="N644">
        <f t="shared" si="81"/>
        <v>1197.1333465333601</v>
      </c>
      <c r="O644">
        <f t="shared" si="87"/>
        <v>1</v>
      </c>
      <c r="P644" t="str">
        <f t="shared" si="88"/>
        <v>FN</v>
      </c>
    </row>
    <row r="645" spans="1:16" x14ac:dyDescent="0.3">
      <c r="A645">
        <v>1</v>
      </c>
      <c r="B645">
        <v>1</v>
      </c>
      <c r="C645">
        <v>-1.4</v>
      </c>
      <c r="D645">
        <v>0.98</v>
      </c>
      <c r="E645">
        <f t="shared" si="82"/>
        <v>1</v>
      </c>
      <c r="F645">
        <f t="shared" si="83"/>
        <v>0.99956685022047331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84"/>
        <v>10</v>
      </c>
      <c r="L645">
        <f t="shared" si="85"/>
        <v>0</v>
      </c>
      <c r="M645">
        <f t="shared" si="86"/>
        <v>4.2913429896650213</v>
      </c>
      <c r="N645">
        <f t="shared" si="81"/>
        <v>744.56372491256298</v>
      </c>
      <c r="O645">
        <f t="shared" si="87"/>
        <v>1</v>
      </c>
      <c r="P645" t="str">
        <f t="shared" si="88"/>
        <v>TP</v>
      </c>
    </row>
    <row r="646" spans="1:16" x14ac:dyDescent="0.3">
      <c r="A646">
        <v>1</v>
      </c>
      <c r="B646">
        <v>1</v>
      </c>
      <c r="C646">
        <v>-1.4</v>
      </c>
      <c r="D646">
        <v>0.96</v>
      </c>
      <c r="E646">
        <f t="shared" si="82"/>
        <v>1</v>
      </c>
      <c r="F646">
        <f t="shared" si="83"/>
        <v>0.99913370044094674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84"/>
        <v>20</v>
      </c>
      <c r="L646">
        <f t="shared" si="85"/>
        <v>13.972101635770519</v>
      </c>
      <c r="M646">
        <f t="shared" si="86"/>
        <v>-0.92005295872752768</v>
      </c>
      <c r="N646">
        <f t="shared" si="81"/>
        <v>487.31882893754886</v>
      </c>
      <c r="O646">
        <f t="shared" si="87"/>
        <v>0</v>
      </c>
      <c r="P646" t="str">
        <f t="shared" si="88"/>
        <v>FP</v>
      </c>
    </row>
    <row r="647" spans="1:16" x14ac:dyDescent="0.3">
      <c r="A647">
        <v>0</v>
      </c>
      <c r="B647">
        <v>1</v>
      </c>
      <c r="C647">
        <v>-1.4</v>
      </c>
      <c r="D647">
        <v>0.96</v>
      </c>
      <c r="E647">
        <f t="shared" si="82"/>
        <v>1</v>
      </c>
      <c r="F647">
        <f t="shared" si="83"/>
        <v>0.99913370044094674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84"/>
        <v>80</v>
      </c>
      <c r="L647">
        <f t="shared" si="85"/>
        <v>125.50978501986506</v>
      </c>
      <c r="M647">
        <f t="shared" si="86"/>
        <v>-46.553123861651677</v>
      </c>
      <c r="N647">
        <f t="shared" si="81"/>
        <v>554.96861383071325</v>
      </c>
      <c r="O647">
        <f t="shared" si="87"/>
        <v>0</v>
      </c>
      <c r="P647" t="str">
        <f t="shared" si="88"/>
        <v>TN</v>
      </c>
    </row>
    <row r="648" spans="1:16" x14ac:dyDescent="0.3">
      <c r="A648">
        <v>1</v>
      </c>
      <c r="B648">
        <v>1</v>
      </c>
      <c r="C648">
        <v>-1.4</v>
      </c>
      <c r="D648">
        <v>0.78</v>
      </c>
      <c r="E648">
        <f t="shared" si="82"/>
        <v>1</v>
      </c>
      <c r="F648">
        <f t="shared" si="83"/>
        <v>0.99523535242520678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84"/>
        <v>100</v>
      </c>
      <c r="L648">
        <f t="shared" si="85"/>
        <v>123.32731268594443</v>
      </c>
      <c r="M648">
        <f t="shared" si="86"/>
        <v>-37.525174586223201</v>
      </c>
      <c r="N648">
        <f t="shared" si="81"/>
        <v>211.11574361312327</v>
      </c>
      <c r="O648">
        <f t="shared" si="87"/>
        <v>0</v>
      </c>
      <c r="P648" t="str">
        <f t="shared" si="88"/>
        <v>FP</v>
      </c>
    </row>
    <row r="649" spans="1:16" x14ac:dyDescent="0.3">
      <c r="A649">
        <v>1</v>
      </c>
      <c r="B649">
        <v>1</v>
      </c>
      <c r="C649">
        <v>-1.4</v>
      </c>
      <c r="D649">
        <v>0.68</v>
      </c>
      <c r="E649">
        <f t="shared" si="82"/>
        <v>1</v>
      </c>
      <c r="F649">
        <f t="shared" si="83"/>
        <v>0.99306960352757345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84"/>
        <v>50</v>
      </c>
      <c r="L649">
        <f t="shared" si="85"/>
        <v>68.127665008731483</v>
      </c>
      <c r="M649">
        <f t="shared" si="86"/>
        <v>-22.743130065036297</v>
      </c>
      <c r="N649">
        <f t="shared" si="81"/>
        <v>6.3615917912609982E-2</v>
      </c>
      <c r="O649">
        <f t="shared" si="87"/>
        <v>0</v>
      </c>
      <c r="P649" t="str">
        <f t="shared" si="88"/>
        <v>FP</v>
      </c>
    </row>
    <row r="650" spans="1:16" x14ac:dyDescent="0.3">
      <c r="A650">
        <v>1</v>
      </c>
      <c r="B650">
        <v>1</v>
      </c>
      <c r="C650">
        <v>-1.4</v>
      </c>
      <c r="D650">
        <v>0.86</v>
      </c>
      <c r="E650">
        <f t="shared" si="82"/>
        <v>1</v>
      </c>
      <c r="F650">
        <f t="shared" si="83"/>
        <v>0.99696795154331341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84"/>
        <v>90</v>
      </c>
      <c r="L650">
        <f t="shared" si="85"/>
        <v>124.29257546808029</v>
      </c>
      <c r="M650">
        <f t="shared" si="86"/>
        <v>6.092315802788228</v>
      </c>
      <c r="N650">
        <f t="shared" si="81"/>
        <v>846.09241975485293</v>
      </c>
      <c r="O650">
        <f t="shared" si="87"/>
        <v>1</v>
      </c>
      <c r="P650" t="str">
        <f t="shared" si="88"/>
        <v>TP</v>
      </c>
    </row>
    <row r="651" spans="1:16" x14ac:dyDescent="0.3">
      <c r="A651">
        <v>1</v>
      </c>
      <c r="B651">
        <v>1</v>
      </c>
      <c r="C651">
        <v>-1.4</v>
      </c>
      <c r="D651">
        <v>1</v>
      </c>
      <c r="E651">
        <f t="shared" si="82"/>
        <v>1</v>
      </c>
      <c r="F651">
        <f t="shared" si="83"/>
        <v>1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84"/>
        <v>70</v>
      </c>
      <c r="L651">
        <f t="shared" si="85"/>
        <v>70</v>
      </c>
      <c r="M651">
        <f t="shared" si="86"/>
        <v>15.182068198347725</v>
      </c>
      <c r="N651">
        <f t="shared" si="81"/>
        <v>1457.5154150349069</v>
      </c>
      <c r="O651">
        <f t="shared" si="87"/>
        <v>1</v>
      </c>
      <c r="P651" t="str">
        <f t="shared" si="88"/>
        <v>TP</v>
      </c>
    </row>
    <row r="652" spans="1:16" x14ac:dyDescent="0.3">
      <c r="A652">
        <v>0</v>
      </c>
      <c r="B652">
        <v>1</v>
      </c>
      <c r="C652">
        <v>-1.4</v>
      </c>
      <c r="D652">
        <v>1</v>
      </c>
      <c r="E652">
        <f t="shared" si="82"/>
        <v>1</v>
      </c>
      <c r="F652">
        <f t="shared" si="83"/>
        <v>1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84"/>
        <v>60</v>
      </c>
      <c r="L652">
        <f t="shared" si="85"/>
        <v>70</v>
      </c>
      <c r="M652">
        <f t="shared" si="86"/>
        <v>-20.054125405388547</v>
      </c>
      <c r="N652">
        <f t="shared" si="81"/>
        <v>8.6508140375278053</v>
      </c>
      <c r="O652">
        <f t="shared" si="87"/>
        <v>0</v>
      </c>
      <c r="P652" t="str">
        <f t="shared" si="88"/>
        <v>TN</v>
      </c>
    </row>
    <row r="653" spans="1:16" x14ac:dyDescent="0.3">
      <c r="A653">
        <v>1</v>
      </c>
      <c r="B653">
        <v>1</v>
      </c>
      <c r="C653">
        <v>-1.4</v>
      </c>
      <c r="D653">
        <v>1.08</v>
      </c>
      <c r="E653">
        <f t="shared" si="82"/>
        <v>1.0017325991181065</v>
      </c>
      <c r="F653">
        <f t="shared" si="83"/>
        <v>1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84"/>
        <v>40</v>
      </c>
      <c r="L653">
        <f t="shared" si="85"/>
        <v>70</v>
      </c>
      <c r="M653">
        <f t="shared" si="86"/>
        <v>-27.738106112251845</v>
      </c>
      <c r="N653">
        <f t="shared" si="81"/>
        <v>22.493716316636924</v>
      </c>
      <c r="O653">
        <f t="shared" si="87"/>
        <v>0</v>
      </c>
      <c r="P653" t="str">
        <f t="shared" si="88"/>
        <v>FP</v>
      </c>
    </row>
    <row r="654" spans="1:16" x14ac:dyDescent="0.3">
      <c r="A654">
        <v>1</v>
      </c>
      <c r="B654">
        <v>1</v>
      </c>
      <c r="C654">
        <v>-1.4</v>
      </c>
      <c r="D654">
        <v>1.1200000000000001</v>
      </c>
      <c r="E654">
        <f t="shared" si="82"/>
        <v>1.0025988986771599</v>
      </c>
      <c r="F654">
        <f t="shared" si="83"/>
        <v>1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84"/>
        <v>20</v>
      </c>
      <c r="L654">
        <f t="shared" si="85"/>
        <v>14</v>
      </c>
      <c r="M654">
        <f t="shared" si="86"/>
        <v>-0.93723279833239026</v>
      </c>
      <c r="N654">
        <f t="shared" si="81"/>
        <v>486.56062389000573</v>
      </c>
      <c r="O654">
        <f t="shared" si="87"/>
        <v>0</v>
      </c>
      <c r="P654" t="str">
        <f t="shared" si="88"/>
        <v>FP</v>
      </c>
    </row>
    <row r="655" spans="1:16" x14ac:dyDescent="0.3">
      <c r="A655">
        <v>1</v>
      </c>
      <c r="B655">
        <v>1</v>
      </c>
      <c r="C655">
        <v>-1.4</v>
      </c>
      <c r="D655">
        <v>1.1000000000000001</v>
      </c>
      <c r="E655">
        <f t="shared" si="82"/>
        <v>1.0021657488976332</v>
      </c>
      <c r="F655">
        <f t="shared" si="83"/>
        <v>1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84"/>
        <v>30</v>
      </c>
      <c r="L655">
        <f t="shared" si="85"/>
        <v>14</v>
      </c>
      <c r="M655">
        <f t="shared" si="86"/>
        <v>2.904757555099259</v>
      </c>
      <c r="N655">
        <f t="shared" si="81"/>
        <v>670.81567634583382</v>
      </c>
      <c r="O655">
        <f t="shared" si="87"/>
        <v>1</v>
      </c>
      <c r="P655" t="str">
        <f t="shared" si="88"/>
        <v>TP</v>
      </c>
    </row>
    <row r="656" spans="1:16" x14ac:dyDescent="0.3">
      <c r="A656">
        <v>0</v>
      </c>
      <c r="B656">
        <v>1</v>
      </c>
      <c r="C656">
        <v>-1.4</v>
      </c>
      <c r="D656">
        <v>1.1000000000000001</v>
      </c>
      <c r="E656">
        <f t="shared" si="82"/>
        <v>1.0021657488976332</v>
      </c>
      <c r="F656">
        <f t="shared" si="83"/>
        <v>1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84"/>
        <v>80</v>
      </c>
      <c r="L656">
        <f t="shared" si="85"/>
        <v>125.99999999999999</v>
      </c>
      <c r="M656">
        <f t="shared" si="86"/>
        <v>-46.854998719307993</v>
      </c>
      <c r="N656">
        <f t="shared" si="81"/>
        <v>569.28274029918953</v>
      </c>
      <c r="O656">
        <f t="shared" si="87"/>
        <v>0</v>
      </c>
      <c r="P656" t="str">
        <f t="shared" si="88"/>
        <v>TN</v>
      </c>
    </row>
    <row r="657" spans="1:16" x14ac:dyDescent="0.3">
      <c r="A657">
        <v>0</v>
      </c>
      <c r="B657">
        <v>1</v>
      </c>
      <c r="C657">
        <v>-1.4</v>
      </c>
      <c r="D657">
        <v>1.1000000000000001</v>
      </c>
      <c r="E657">
        <f t="shared" si="82"/>
        <v>1.0021657488976332</v>
      </c>
      <c r="F657">
        <f t="shared" si="83"/>
        <v>1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84"/>
        <v>80</v>
      </c>
      <c r="L657">
        <f t="shared" si="85"/>
        <v>125.99999999999999</v>
      </c>
      <c r="M657">
        <f t="shared" si="86"/>
        <v>-46.854998719307993</v>
      </c>
      <c r="N657">
        <f t="shared" si="81"/>
        <v>569.28274029918953</v>
      </c>
      <c r="O657">
        <f t="shared" si="87"/>
        <v>0</v>
      </c>
      <c r="P657" t="str">
        <f t="shared" si="88"/>
        <v>TN</v>
      </c>
    </row>
    <row r="658" spans="1:16" x14ac:dyDescent="0.3">
      <c r="A658">
        <v>1</v>
      </c>
      <c r="B658">
        <v>1</v>
      </c>
      <c r="C658">
        <v>-1.4</v>
      </c>
      <c r="D658">
        <v>1.46</v>
      </c>
      <c r="E658">
        <f t="shared" si="82"/>
        <v>1.0099624449291131</v>
      </c>
      <c r="F658">
        <f t="shared" si="83"/>
        <v>1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84"/>
        <v>180</v>
      </c>
      <c r="L658">
        <f t="shared" si="85"/>
        <v>125.99999999999999</v>
      </c>
      <c r="M658">
        <f t="shared" si="86"/>
        <v>46.371585747735168</v>
      </c>
      <c r="N658">
        <f t="shared" si="81"/>
        <v>4811.7720561933202</v>
      </c>
      <c r="O658">
        <f t="shared" si="87"/>
        <v>1</v>
      </c>
      <c r="P658" t="str">
        <f t="shared" si="88"/>
        <v>TP</v>
      </c>
    </row>
    <row r="659" spans="1:16" x14ac:dyDescent="0.3">
      <c r="A659">
        <v>1</v>
      </c>
      <c r="B659">
        <v>1</v>
      </c>
      <c r="C659">
        <v>-1.4</v>
      </c>
      <c r="D659">
        <v>1.46</v>
      </c>
      <c r="E659">
        <f t="shared" si="82"/>
        <v>1.0099624449291131</v>
      </c>
      <c r="F659">
        <f t="shared" si="83"/>
        <v>1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84"/>
        <v>180</v>
      </c>
      <c r="L659">
        <f t="shared" si="85"/>
        <v>125.99999999999999</v>
      </c>
      <c r="M659">
        <f t="shared" si="86"/>
        <v>46.371585747735168</v>
      </c>
      <c r="N659">
        <f t="shared" si="81"/>
        <v>4811.7720561933202</v>
      </c>
      <c r="O659">
        <f t="shared" si="87"/>
        <v>1</v>
      </c>
      <c r="P659" t="str">
        <f t="shared" si="88"/>
        <v>TP</v>
      </c>
    </row>
    <row r="660" spans="1:16" x14ac:dyDescent="0.3">
      <c r="A660">
        <v>1</v>
      </c>
      <c r="B660">
        <v>1</v>
      </c>
      <c r="C660">
        <v>-1.4</v>
      </c>
      <c r="D660">
        <v>0.92</v>
      </c>
      <c r="E660">
        <f t="shared" si="82"/>
        <v>1</v>
      </c>
      <c r="F660">
        <f t="shared" si="83"/>
        <v>0.99826740088189336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84"/>
        <v>180</v>
      </c>
      <c r="L660">
        <f t="shared" si="85"/>
        <v>125.02147726772021</v>
      </c>
      <c r="M660">
        <f t="shared" si="86"/>
        <v>46.798900914481372</v>
      </c>
      <c r="N660">
        <f t="shared" si="81"/>
        <v>4871.2377436085071</v>
      </c>
      <c r="O660">
        <f t="shared" si="87"/>
        <v>1</v>
      </c>
      <c r="P660" t="str">
        <f t="shared" si="88"/>
        <v>TP</v>
      </c>
    </row>
    <row r="661" spans="1:16" x14ac:dyDescent="0.3">
      <c r="A661">
        <v>1</v>
      </c>
      <c r="B661">
        <v>1</v>
      </c>
      <c r="C661">
        <v>-1.4</v>
      </c>
      <c r="D661">
        <v>0.92</v>
      </c>
      <c r="E661">
        <f t="shared" si="82"/>
        <v>1</v>
      </c>
      <c r="F661">
        <f t="shared" si="83"/>
        <v>0.99826740088189336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84"/>
        <v>180</v>
      </c>
      <c r="L661">
        <f t="shared" si="85"/>
        <v>125.02147726772021</v>
      </c>
      <c r="M661">
        <f t="shared" si="86"/>
        <v>46.798900914481372</v>
      </c>
      <c r="N661">
        <f t="shared" si="81"/>
        <v>4871.2377436085071</v>
      </c>
      <c r="O661">
        <f t="shared" si="87"/>
        <v>1</v>
      </c>
      <c r="P661" t="str">
        <f t="shared" si="88"/>
        <v>TP</v>
      </c>
    </row>
    <row r="662" spans="1:16" x14ac:dyDescent="0.3">
      <c r="A662">
        <v>0</v>
      </c>
      <c r="B662">
        <v>1</v>
      </c>
      <c r="C662">
        <v>-1.4</v>
      </c>
      <c r="D662">
        <v>1.46</v>
      </c>
      <c r="E662">
        <f t="shared" si="82"/>
        <v>1.0099624449291131</v>
      </c>
      <c r="F662">
        <f t="shared" si="83"/>
        <v>1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84"/>
        <v>40</v>
      </c>
      <c r="L662">
        <f t="shared" si="85"/>
        <v>70</v>
      </c>
      <c r="M662">
        <f t="shared" si="86"/>
        <v>-3.0712321298696423</v>
      </c>
      <c r="N662">
        <f t="shared" si="81"/>
        <v>396.97055366067428</v>
      </c>
      <c r="O662">
        <f t="shared" si="87"/>
        <v>0</v>
      </c>
      <c r="P662" t="str">
        <f t="shared" si="88"/>
        <v>TN</v>
      </c>
    </row>
    <row r="663" spans="1:16" x14ac:dyDescent="0.3">
      <c r="A663">
        <v>0</v>
      </c>
      <c r="B663">
        <v>1</v>
      </c>
      <c r="C663">
        <v>-1.4</v>
      </c>
      <c r="D663">
        <v>1.46</v>
      </c>
      <c r="E663">
        <f t="shared" si="82"/>
        <v>1.0099624449291131</v>
      </c>
      <c r="F663">
        <f t="shared" si="83"/>
        <v>1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84"/>
        <v>50</v>
      </c>
      <c r="L663">
        <f t="shared" si="85"/>
        <v>70</v>
      </c>
      <c r="M663">
        <f t="shared" si="86"/>
        <v>-23.896115758820194</v>
      </c>
      <c r="N663">
        <f t="shared" si="81"/>
        <v>0.81137530122051316</v>
      </c>
      <c r="O663">
        <f t="shared" si="87"/>
        <v>0</v>
      </c>
      <c r="P663" t="str">
        <f t="shared" si="88"/>
        <v>TN</v>
      </c>
    </row>
    <row r="664" spans="1:16" x14ac:dyDescent="0.3">
      <c r="A664">
        <v>0</v>
      </c>
      <c r="B664">
        <v>1</v>
      </c>
      <c r="C664">
        <v>-1.4</v>
      </c>
      <c r="D664">
        <v>1.46</v>
      </c>
      <c r="E664">
        <f t="shared" si="82"/>
        <v>1.0099624449291131</v>
      </c>
      <c r="F664">
        <f t="shared" si="83"/>
        <v>1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84"/>
        <v>40</v>
      </c>
      <c r="L664">
        <f t="shared" si="85"/>
        <v>70</v>
      </c>
      <c r="M664">
        <f t="shared" si="86"/>
        <v>-27.738106112251845</v>
      </c>
      <c r="N664">
        <f t="shared" si="81"/>
        <v>22.493716316636924</v>
      </c>
      <c r="O664">
        <f t="shared" si="87"/>
        <v>0</v>
      </c>
      <c r="P664" t="str">
        <f t="shared" si="88"/>
        <v>TN</v>
      </c>
    </row>
    <row r="665" spans="1:16" x14ac:dyDescent="0.3">
      <c r="A665">
        <v>0</v>
      </c>
      <c r="B665">
        <v>1</v>
      </c>
      <c r="C665">
        <v>-1.4</v>
      </c>
      <c r="D665">
        <v>1.46</v>
      </c>
      <c r="E665">
        <f t="shared" si="82"/>
        <v>1.0099624449291131</v>
      </c>
      <c r="F665">
        <f t="shared" si="83"/>
        <v>1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84"/>
        <v>100</v>
      </c>
      <c r="L665">
        <f t="shared" si="85"/>
        <v>125.99999999999999</v>
      </c>
      <c r="M665">
        <f t="shared" si="86"/>
        <v>-39.171018012444691</v>
      </c>
      <c r="N665">
        <f t="shared" si="81"/>
        <v>261.65217008448622</v>
      </c>
      <c r="O665">
        <f t="shared" si="87"/>
        <v>0</v>
      </c>
      <c r="P665" t="str">
        <f t="shared" si="88"/>
        <v>TN</v>
      </c>
    </row>
    <row r="666" spans="1:16" x14ac:dyDescent="0.3">
      <c r="A666">
        <v>1</v>
      </c>
      <c r="B666">
        <v>1</v>
      </c>
      <c r="C666">
        <v>-1.4</v>
      </c>
      <c r="D666">
        <v>1.44</v>
      </c>
      <c r="E666">
        <f t="shared" si="82"/>
        <v>1.0095292951495864</v>
      </c>
      <c r="F666">
        <f t="shared" si="83"/>
        <v>1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84"/>
        <v>20</v>
      </c>
      <c r="L666">
        <f t="shared" si="85"/>
        <v>14</v>
      </c>
      <c r="M666">
        <f t="shared" si="86"/>
        <v>-0.93723279833239026</v>
      </c>
      <c r="N666">
        <f t="shared" si="81"/>
        <v>486.56062389000573</v>
      </c>
      <c r="O666">
        <f t="shared" si="87"/>
        <v>0</v>
      </c>
      <c r="P666" t="str">
        <f t="shared" si="88"/>
        <v>FP</v>
      </c>
    </row>
    <row r="667" spans="1:16" x14ac:dyDescent="0.3">
      <c r="A667">
        <v>0</v>
      </c>
      <c r="B667">
        <v>1</v>
      </c>
      <c r="C667">
        <v>-1.4</v>
      </c>
      <c r="D667">
        <v>1.44</v>
      </c>
      <c r="E667">
        <f t="shared" si="82"/>
        <v>1.0095292951495864</v>
      </c>
      <c r="F667">
        <f t="shared" si="83"/>
        <v>1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84"/>
        <v>80</v>
      </c>
      <c r="L667">
        <f t="shared" si="85"/>
        <v>125.99999999999999</v>
      </c>
      <c r="M667">
        <f t="shared" si="86"/>
        <v>-46.854998719307993</v>
      </c>
      <c r="N667">
        <f t="shared" si="81"/>
        <v>569.28274029918953</v>
      </c>
      <c r="O667">
        <f t="shared" si="87"/>
        <v>0</v>
      </c>
      <c r="P667" t="str">
        <f t="shared" si="88"/>
        <v>TN</v>
      </c>
    </row>
    <row r="668" spans="1:16" x14ac:dyDescent="0.3">
      <c r="A668">
        <v>1</v>
      </c>
      <c r="B668">
        <v>0.88613857459934653</v>
      </c>
      <c r="C668">
        <v>-2</v>
      </c>
      <c r="D668">
        <v>1.9</v>
      </c>
      <c r="E668">
        <f t="shared" si="82"/>
        <v>1.0194917400786996</v>
      </c>
      <c r="F668">
        <f t="shared" si="83"/>
        <v>1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84"/>
        <v>53.917490655602954</v>
      </c>
      <c r="L668">
        <f t="shared" si="85"/>
        <v>107.83498131120591</v>
      </c>
      <c r="M668">
        <f t="shared" si="86"/>
        <v>-45.689837617185603</v>
      </c>
      <c r="N668">
        <f t="shared" si="81"/>
        <v>515.03967621971685</v>
      </c>
      <c r="O668">
        <f t="shared" si="87"/>
        <v>0</v>
      </c>
      <c r="P668" t="str">
        <f t="shared" si="88"/>
        <v>FP</v>
      </c>
    </row>
    <row r="669" spans="1:16" x14ac:dyDescent="0.3">
      <c r="A669">
        <v>0</v>
      </c>
      <c r="B669">
        <v>0.88613857459934653</v>
      </c>
      <c r="C669">
        <v>-2</v>
      </c>
      <c r="D669">
        <v>1.9</v>
      </c>
      <c r="E669">
        <f t="shared" si="82"/>
        <v>1.0194917400786996</v>
      </c>
      <c r="F669">
        <f t="shared" si="83"/>
        <v>1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84"/>
        <v>20.367331083133973</v>
      </c>
      <c r="L669">
        <f t="shared" si="85"/>
        <v>15.387517868726606</v>
      </c>
      <c r="M669">
        <f t="shared" si="86"/>
        <v>-1.6505393925811962</v>
      </c>
      <c r="N669">
        <f t="shared" si="81"/>
        <v>455.60102638285554</v>
      </c>
      <c r="O669">
        <f t="shared" si="87"/>
        <v>0</v>
      </c>
      <c r="P669" t="str">
        <f t="shared" si="88"/>
        <v>TN</v>
      </c>
    </row>
    <row r="670" spans="1:16" x14ac:dyDescent="0.3">
      <c r="A670">
        <v>0</v>
      </c>
      <c r="B670">
        <v>0.88613857459934653</v>
      </c>
      <c r="C670">
        <v>-2</v>
      </c>
      <c r="D670">
        <v>1.9</v>
      </c>
      <c r="E670">
        <f t="shared" si="82"/>
        <v>1.0194917400786996</v>
      </c>
      <c r="F670">
        <f t="shared" si="83"/>
        <v>1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84"/>
        <v>59.193926540095148</v>
      </c>
      <c r="L670">
        <f t="shared" si="85"/>
        <v>107.83498131120591</v>
      </c>
      <c r="M670">
        <f t="shared" si="86"/>
        <v>-6.207354027741161</v>
      </c>
      <c r="N670">
        <f t="shared" si="81"/>
        <v>281.83687681085769</v>
      </c>
      <c r="O670">
        <f t="shared" si="87"/>
        <v>0</v>
      </c>
      <c r="P670" t="str">
        <f t="shared" si="88"/>
        <v>TN</v>
      </c>
    </row>
    <row r="671" spans="1:16" x14ac:dyDescent="0.3">
      <c r="A671">
        <v>0</v>
      </c>
      <c r="B671">
        <v>0.88613857459934653</v>
      </c>
      <c r="C671">
        <v>-2</v>
      </c>
      <c r="D671">
        <v>1.9</v>
      </c>
      <c r="E671">
        <f t="shared" si="82"/>
        <v>1.0194917400786996</v>
      </c>
      <c r="F671">
        <f t="shared" si="83"/>
        <v>1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84"/>
        <v>0</v>
      </c>
      <c r="L671">
        <f t="shared" si="85"/>
        <v>15.387517868726606</v>
      </c>
      <c r="M671">
        <f t="shared" si="86"/>
        <v>-9.4756483472361293</v>
      </c>
      <c r="N671">
        <f t="shared" si="81"/>
        <v>182.78238757874666</v>
      </c>
      <c r="O671">
        <f t="shared" si="87"/>
        <v>0</v>
      </c>
      <c r="P671" t="str">
        <f t="shared" si="88"/>
        <v>TN</v>
      </c>
    </row>
    <row r="672" spans="1:16" x14ac:dyDescent="0.3">
      <c r="A672">
        <v>1</v>
      </c>
      <c r="B672">
        <v>0.88613857459934653</v>
      </c>
      <c r="C672">
        <v>-2</v>
      </c>
      <c r="D672">
        <v>1.8</v>
      </c>
      <c r="E672">
        <f t="shared" si="82"/>
        <v>1.0173259911810664</v>
      </c>
      <c r="F672">
        <f t="shared" si="83"/>
        <v>1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84"/>
        <v>14.219779625740344</v>
      </c>
      <c r="L672">
        <f t="shared" si="85"/>
        <v>15.387517868726606</v>
      </c>
      <c r="M672">
        <f t="shared" si="86"/>
        <v>-4.0124227322342971</v>
      </c>
      <c r="N672">
        <f t="shared" si="81"/>
        <v>360.35160459620971</v>
      </c>
      <c r="O672">
        <f t="shared" si="87"/>
        <v>0</v>
      </c>
      <c r="P672" t="str">
        <f t="shared" si="88"/>
        <v>FP</v>
      </c>
    </row>
    <row r="673" spans="1:16" x14ac:dyDescent="0.3">
      <c r="A673">
        <v>0</v>
      </c>
      <c r="B673">
        <v>0.88613857459934653</v>
      </c>
      <c r="C673">
        <v>-2</v>
      </c>
      <c r="D673">
        <v>1.8</v>
      </c>
      <c r="E673">
        <f t="shared" si="82"/>
        <v>1.0173259911810664</v>
      </c>
      <c r="F673">
        <f t="shared" si="83"/>
        <v>1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84"/>
        <v>26.281318966403699</v>
      </c>
      <c r="L673">
        <f t="shared" si="85"/>
        <v>64.054973166180915</v>
      </c>
      <c r="M673">
        <f t="shared" si="86"/>
        <v>-9.0904574717260171</v>
      </c>
      <c r="N673">
        <f t="shared" si="81"/>
        <v>193.34609258313264</v>
      </c>
      <c r="O673">
        <f t="shared" si="87"/>
        <v>0</v>
      </c>
      <c r="P673" t="str">
        <f t="shared" si="88"/>
        <v>TN</v>
      </c>
    </row>
    <row r="674" spans="1:16" x14ac:dyDescent="0.3">
      <c r="A674">
        <v>1</v>
      </c>
      <c r="B674">
        <v>0.88613857459934653</v>
      </c>
      <c r="C674">
        <v>-2</v>
      </c>
      <c r="D674">
        <v>0.9</v>
      </c>
      <c r="E674">
        <f t="shared" si="82"/>
        <v>1</v>
      </c>
      <c r="F674">
        <f t="shared" si="83"/>
        <v>0.99783425110236668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84"/>
        <v>59.193926540095148</v>
      </c>
      <c r="L674">
        <f t="shared" si="85"/>
        <v>106.90774664493594</v>
      </c>
      <c r="M674">
        <f t="shared" si="86"/>
        <v>-43.091644038361338</v>
      </c>
      <c r="N674">
        <f t="shared" si="81"/>
        <v>403.86095262058279</v>
      </c>
      <c r="O674">
        <f t="shared" si="87"/>
        <v>0</v>
      </c>
      <c r="P674" t="str">
        <f t="shared" si="88"/>
        <v>FP</v>
      </c>
    </row>
    <row r="675" spans="1:16" x14ac:dyDescent="0.3">
      <c r="A675">
        <v>1</v>
      </c>
      <c r="B675">
        <v>0.88613857459934653</v>
      </c>
      <c r="C675">
        <v>-2</v>
      </c>
      <c r="D675">
        <v>0.4</v>
      </c>
      <c r="E675">
        <f t="shared" si="82"/>
        <v>1</v>
      </c>
      <c r="F675">
        <f t="shared" si="83"/>
        <v>0.98700550661420028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84"/>
        <v>43.153154399808855</v>
      </c>
      <c r="L675">
        <f t="shared" si="85"/>
        <v>61.23353709785043</v>
      </c>
      <c r="M675">
        <f t="shared" si="86"/>
        <v>-21.128270921785166</v>
      </c>
      <c r="N675">
        <f t="shared" si="81"/>
        <v>3.4859918520866282</v>
      </c>
      <c r="O675">
        <f t="shared" si="87"/>
        <v>0</v>
      </c>
      <c r="P675" t="str">
        <f t="shared" si="88"/>
        <v>FP</v>
      </c>
    </row>
    <row r="676" spans="1:16" x14ac:dyDescent="0.3">
      <c r="A676">
        <v>0</v>
      </c>
      <c r="B676">
        <v>0.88613857459934653</v>
      </c>
      <c r="C676">
        <v>-2</v>
      </c>
      <c r="D676">
        <v>0.4</v>
      </c>
      <c r="E676">
        <f t="shared" si="82"/>
        <v>1</v>
      </c>
      <c r="F676">
        <f t="shared" si="83"/>
        <v>0.98700550661420028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84"/>
        <v>32.027486583090457</v>
      </c>
      <c r="L676">
        <f t="shared" si="85"/>
        <v>61.23353709785043</v>
      </c>
      <c r="M676">
        <f t="shared" si="86"/>
        <v>-25.402741764516872</v>
      </c>
      <c r="N676">
        <f t="shared" si="81"/>
        <v>5.7955253500597834</v>
      </c>
      <c r="O676">
        <f t="shared" si="87"/>
        <v>0</v>
      </c>
      <c r="P676" t="str">
        <f t="shared" si="88"/>
        <v>TN</v>
      </c>
    </row>
    <row r="677" spans="1:16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82"/>
        <v>1.0021657488976332</v>
      </c>
      <c r="F677">
        <f t="shared" si="83"/>
        <v>1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84"/>
        <v>43.153154399808855</v>
      </c>
      <c r="L677">
        <f t="shared" si="85"/>
        <v>64.054973166180915</v>
      </c>
      <c r="M677">
        <f t="shared" si="86"/>
        <v>1.1750985034141088</v>
      </c>
      <c r="N677">
        <f t="shared" si="81"/>
        <v>584.2106788255428</v>
      </c>
      <c r="O677">
        <f t="shared" si="87"/>
        <v>1</v>
      </c>
      <c r="P677" t="str">
        <f t="shared" si="88"/>
        <v>TP</v>
      </c>
    </row>
    <row r="678" spans="1:16" x14ac:dyDescent="0.3">
      <c r="A678">
        <v>1</v>
      </c>
      <c r="B678">
        <v>0.88613857459934653</v>
      </c>
      <c r="C678">
        <v>-2</v>
      </c>
      <c r="D678">
        <v>0.2</v>
      </c>
      <c r="E678">
        <f t="shared" si="82"/>
        <v>1</v>
      </c>
      <c r="F678">
        <f t="shared" si="83"/>
        <v>0.98267400881893374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84"/>
        <v>99.651528158912399</v>
      </c>
      <c r="L678">
        <f t="shared" si="85"/>
        <v>100.63654870482659</v>
      </c>
      <c r="M678">
        <f t="shared" si="86"/>
        <v>12.186893829052352</v>
      </c>
      <c r="N678">
        <f t="shared" si="81"/>
        <v>1237.7904234500177</v>
      </c>
      <c r="O678">
        <f t="shared" si="87"/>
        <v>1</v>
      </c>
      <c r="P678" t="str">
        <f t="shared" si="88"/>
        <v>TP</v>
      </c>
    </row>
    <row r="679" spans="1:16" x14ac:dyDescent="0.3">
      <c r="A679">
        <v>1</v>
      </c>
      <c r="B679">
        <v>0.88613857459934653</v>
      </c>
      <c r="C679">
        <v>-2</v>
      </c>
      <c r="D679">
        <v>0.8</v>
      </c>
      <c r="E679">
        <f t="shared" si="82"/>
        <v>1</v>
      </c>
      <c r="F679">
        <f t="shared" si="83"/>
        <v>0.99566850220473346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84"/>
        <v>37.643362891590748</v>
      </c>
      <c r="L679">
        <f t="shared" si="85"/>
        <v>63.10033786688539</v>
      </c>
      <c r="M679">
        <f t="shared" si="86"/>
        <v>-24.394705218578373</v>
      </c>
      <c r="N679">
        <f t="shared" si="81"/>
        <v>1.9581893558025931</v>
      </c>
      <c r="O679">
        <f t="shared" si="87"/>
        <v>0</v>
      </c>
      <c r="P679" t="str">
        <f t="shared" si="88"/>
        <v>FP</v>
      </c>
    </row>
    <row r="680" spans="1:16" x14ac:dyDescent="0.3">
      <c r="A680">
        <v>0</v>
      </c>
      <c r="B680">
        <v>0.88613857459934653</v>
      </c>
      <c r="C680">
        <v>-2</v>
      </c>
      <c r="D680">
        <v>0.8</v>
      </c>
      <c r="E680">
        <f t="shared" si="82"/>
        <v>1</v>
      </c>
      <c r="F680">
        <f t="shared" si="83"/>
        <v>0.99566850220473346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84"/>
        <v>53.917490655602954</v>
      </c>
      <c r="L680">
        <f t="shared" si="85"/>
        <v>105.98848493990613</v>
      </c>
      <c r="M680">
        <f t="shared" si="86"/>
        <v>-8.694758379191974</v>
      </c>
      <c r="N680">
        <f t="shared" si="81"/>
        <v>204.50697866928286</v>
      </c>
      <c r="O680">
        <f t="shared" si="87"/>
        <v>0</v>
      </c>
      <c r="P680" t="str">
        <f t="shared" si="88"/>
        <v>TN</v>
      </c>
    </row>
    <row r="681" spans="1:16" x14ac:dyDescent="0.3">
      <c r="A681">
        <v>1</v>
      </c>
      <c r="B681">
        <v>0.88613857459934653</v>
      </c>
      <c r="C681">
        <v>-2</v>
      </c>
      <c r="D681">
        <v>1</v>
      </c>
      <c r="E681">
        <f t="shared" si="82"/>
        <v>1</v>
      </c>
      <c r="F681">
        <f t="shared" si="83"/>
        <v>1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84"/>
        <v>14.219779625740344</v>
      </c>
      <c r="L681">
        <f t="shared" si="85"/>
        <v>15.387517868726606</v>
      </c>
      <c r="M681">
        <f t="shared" si="86"/>
        <v>-4.0124227322342971</v>
      </c>
      <c r="N681">
        <f t="shared" si="81"/>
        <v>360.35160459620971</v>
      </c>
      <c r="O681">
        <f t="shared" si="87"/>
        <v>0</v>
      </c>
      <c r="P681" t="str">
        <f t="shared" si="88"/>
        <v>FP</v>
      </c>
    </row>
    <row r="682" spans="1:16" x14ac:dyDescent="0.3">
      <c r="A682">
        <v>1</v>
      </c>
      <c r="B682">
        <v>0.88613857459934653</v>
      </c>
      <c r="C682">
        <v>-2</v>
      </c>
      <c r="D682">
        <v>1.7</v>
      </c>
      <c r="E682">
        <f t="shared" si="82"/>
        <v>1.0151602422834329</v>
      </c>
      <c r="F682">
        <f t="shared" si="83"/>
        <v>1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84"/>
        <v>43.153154399808855</v>
      </c>
      <c r="L682">
        <f t="shared" si="85"/>
        <v>64.054973166180915</v>
      </c>
      <c r="M682">
        <f t="shared" si="86"/>
        <v>-22.865713974380668</v>
      </c>
      <c r="N682">
        <f t="shared" si="81"/>
        <v>1.6806024592251865E-2</v>
      </c>
      <c r="O682">
        <f t="shared" si="87"/>
        <v>0</v>
      </c>
      <c r="P682" t="str">
        <f t="shared" si="88"/>
        <v>FP</v>
      </c>
    </row>
    <row r="683" spans="1:16" x14ac:dyDescent="0.3">
      <c r="A683">
        <v>0</v>
      </c>
      <c r="B683">
        <v>0.88613857459934653</v>
      </c>
      <c r="C683">
        <v>-2</v>
      </c>
      <c r="D683">
        <v>1.7</v>
      </c>
      <c r="E683">
        <f t="shared" si="82"/>
        <v>1.0151602422834329</v>
      </c>
      <c r="F683">
        <f t="shared" si="83"/>
        <v>1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84"/>
        <v>53.917490655602954</v>
      </c>
      <c r="L683">
        <f t="shared" si="85"/>
        <v>107.83498131120591</v>
      </c>
      <c r="M683">
        <f t="shared" si="86"/>
        <v>-45.689837617185603</v>
      </c>
      <c r="N683">
        <f t="shared" si="81"/>
        <v>515.03967621971685</v>
      </c>
      <c r="O683">
        <f t="shared" si="87"/>
        <v>0</v>
      </c>
      <c r="P683" t="str">
        <f t="shared" si="88"/>
        <v>TN</v>
      </c>
    </row>
    <row r="684" spans="1:16" x14ac:dyDescent="0.3">
      <c r="A684">
        <v>0</v>
      </c>
      <c r="B684">
        <v>0.88613857459934653</v>
      </c>
      <c r="C684">
        <v>-2</v>
      </c>
      <c r="D684">
        <v>1.7</v>
      </c>
      <c r="E684">
        <f t="shared" si="82"/>
        <v>1.0151602422834329</v>
      </c>
      <c r="F684">
        <f t="shared" si="83"/>
        <v>1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84"/>
        <v>37.643362891590748</v>
      </c>
      <c r="L684">
        <f t="shared" si="85"/>
        <v>64.054973166180915</v>
      </c>
      <c r="M684">
        <f t="shared" si="86"/>
        <v>-24.982570556780026</v>
      </c>
      <c r="N684">
        <f t="shared" si="81"/>
        <v>3.949037486552446</v>
      </c>
      <c r="O684">
        <f t="shared" si="87"/>
        <v>0</v>
      </c>
      <c r="P684" t="str">
        <f t="shared" si="88"/>
        <v>TN</v>
      </c>
    </row>
    <row r="685" spans="1:16" x14ac:dyDescent="0.3">
      <c r="A685">
        <v>0</v>
      </c>
      <c r="B685">
        <v>0.88613857459934653</v>
      </c>
      <c r="C685">
        <v>-2</v>
      </c>
      <c r="D685">
        <v>1.7</v>
      </c>
      <c r="E685">
        <f t="shared" si="82"/>
        <v>1.0151602422834329</v>
      </c>
      <c r="F685">
        <f t="shared" si="83"/>
        <v>1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84"/>
        <v>26.281318966403699</v>
      </c>
      <c r="L685">
        <f t="shared" si="85"/>
        <v>64.054973166180915</v>
      </c>
      <c r="M685">
        <f t="shared" si="86"/>
        <v>-29.347856872363558</v>
      </c>
      <c r="N685">
        <f t="shared" si="81"/>
        <v>40.354317815007008</v>
      </c>
      <c r="O685">
        <f t="shared" si="87"/>
        <v>0</v>
      </c>
      <c r="P685" t="str">
        <f t="shared" si="88"/>
        <v>TN</v>
      </c>
    </row>
    <row r="686" spans="1:16" x14ac:dyDescent="0.3">
      <c r="A686">
        <v>0</v>
      </c>
      <c r="B686">
        <v>0.88613857459934653</v>
      </c>
      <c r="C686">
        <v>-2</v>
      </c>
      <c r="D686">
        <v>1.7</v>
      </c>
      <c r="E686">
        <f t="shared" si="82"/>
        <v>1.0151602422834329</v>
      </c>
      <c r="F686">
        <f t="shared" si="83"/>
        <v>1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84"/>
        <v>0</v>
      </c>
      <c r="L686">
        <f t="shared" si="85"/>
        <v>15.387517868726606</v>
      </c>
      <c r="M686">
        <f t="shared" si="86"/>
        <v>-9.4756483472361293</v>
      </c>
      <c r="N686">
        <f t="shared" si="81"/>
        <v>182.78238757874666</v>
      </c>
      <c r="O686">
        <f t="shared" si="87"/>
        <v>0</v>
      </c>
      <c r="P686" t="str">
        <f t="shared" si="88"/>
        <v>TN</v>
      </c>
    </row>
    <row r="687" spans="1:16" x14ac:dyDescent="0.3">
      <c r="A687">
        <v>0</v>
      </c>
      <c r="B687">
        <v>0.88613857459934653</v>
      </c>
      <c r="C687">
        <v>-2</v>
      </c>
      <c r="D687">
        <v>1.7</v>
      </c>
      <c r="E687">
        <f t="shared" si="82"/>
        <v>1.0151602422834329</v>
      </c>
      <c r="F687">
        <f t="shared" si="83"/>
        <v>1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84"/>
        <v>48.573729325843161</v>
      </c>
      <c r="L687">
        <f t="shared" si="85"/>
        <v>107.83498131120591</v>
      </c>
      <c r="M687">
        <f t="shared" si="86"/>
        <v>-12.669142337629129</v>
      </c>
      <c r="N687">
        <f t="shared" si="81"/>
        <v>106.63060654131515</v>
      </c>
      <c r="O687">
        <f t="shared" si="87"/>
        <v>0</v>
      </c>
      <c r="P687" t="str">
        <f t="shared" si="88"/>
        <v>TN</v>
      </c>
    </row>
    <row r="688" spans="1:16" x14ac:dyDescent="0.3">
      <c r="A688">
        <v>0</v>
      </c>
      <c r="B688">
        <v>0.88613857459934653</v>
      </c>
      <c r="C688">
        <v>-2</v>
      </c>
      <c r="D688">
        <v>1.7</v>
      </c>
      <c r="E688">
        <f t="shared" si="82"/>
        <v>1.0151602422834329</v>
      </c>
      <c r="F688">
        <f t="shared" si="83"/>
        <v>1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84"/>
        <v>7.693758934363303</v>
      </c>
      <c r="L688">
        <f t="shared" si="85"/>
        <v>15.387517868726606</v>
      </c>
      <c r="M688">
        <f t="shared" si="86"/>
        <v>-1.3438686205427057</v>
      </c>
      <c r="N688">
        <f t="shared" si="81"/>
        <v>468.78673368428235</v>
      </c>
      <c r="O688">
        <f t="shared" si="87"/>
        <v>0</v>
      </c>
      <c r="P688" t="str">
        <f t="shared" si="88"/>
        <v>TN</v>
      </c>
    </row>
    <row r="689" spans="1:16" x14ac:dyDescent="0.3">
      <c r="A689">
        <v>0</v>
      </c>
      <c r="B689">
        <v>0.88613857459934653</v>
      </c>
      <c r="C689">
        <v>-2</v>
      </c>
      <c r="D689">
        <v>1.7</v>
      </c>
      <c r="E689">
        <f t="shared" si="82"/>
        <v>1.0151602422834329</v>
      </c>
      <c r="F689">
        <f t="shared" si="83"/>
        <v>1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84"/>
        <v>37.643362891590748</v>
      </c>
      <c r="L689">
        <f t="shared" si="85"/>
        <v>64.054973166180915</v>
      </c>
      <c r="M689">
        <f t="shared" si="86"/>
        <v>-24.982570556780026</v>
      </c>
      <c r="N689">
        <f t="shared" si="81"/>
        <v>3.949037486552446</v>
      </c>
      <c r="O689">
        <f t="shared" si="87"/>
        <v>0</v>
      </c>
      <c r="P689" t="str">
        <f t="shared" si="88"/>
        <v>TN</v>
      </c>
    </row>
    <row r="690" spans="1:16" x14ac:dyDescent="0.3">
      <c r="A690">
        <v>1</v>
      </c>
      <c r="B690">
        <v>0.88613857459934653</v>
      </c>
      <c r="C690">
        <v>-2</v>
      </c>
      <c r="D690">
        <v>1.8</v>
      </c>
      <c r="E690">
        <f t="shared" si="82"/>
        <v>1.0173259911810664</v>
      </c>
      <c r="F690">
        <f t="shared" si="83"/>
        <v>1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84"/>
        <v>7.693758934363303</v>
      </c>
      <c r="L690">
        <f t="shared" si="85"/>
        <v>0</v>
      </c>
      <c r="M690">
        <f t="shared" si="86"/>
        <v>3.3016558467152586</v>
      </c>
      <c r="N690">
        <f t="shared" si="81"/>
        <v>691.53262309103638</v>
      </c>
      <c r="O690">
        <f t="shared" si="87"/>
        <v>1</v>
      </c>
      <c r="P690" t="str">
        <f t="shared" si="88"/>
        <v>TP</v>
      </c>
    </row>
    <row r="691" spans="1:16" x14ac:dyDescent="0.3">
      <c r="A691">
        <v>0</v>
      </c>
      <c r="B691">
        <v>0.88613857459934653</v>
      </c>
      <c r="C691">
        <v>-2</v>
      </c>
      <c r="D691">
        <v>1.8</v>
      </c>
      <c r="E691">
        <f t="shared" si="82"/>
        <v>1.0173259911810664</v>
      </c>
      <c r="F691">
        <f t="shared" si="83"/>
        <v>1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84"/>
        <v>32.027486583090457</v>
      </c>
      <c r="L691">
        <f t="shared" si="85"/>
        <v>64.054973166180915</v>
      </c>
      <c r="M691">
        <f t="shared" si="86"/>
        <v>-27.140184817112374</v>
      </c>
      <c r="N691">
        <f t="shared" si="81"/>
        <v>17.179638861017892</v>
      </c>
      <c r="O691">
        <f t="shared" si="87"/>
        <v>0</v>
      </c>
      <c r="P691" t="str">
        <f t="shared" si="88"/>
        <v>TN</v>
      </c>
    </row>
    <row r="692" spans="1:16" x14ac:dyDescent="0.3">
      <c r="A692">
        <v>0</v>
      </c>
      <c r="B692">
        <v>0.88613857459934653</v>
      </c>
      <c r="C692">
        <v>-2</v>
      </c>
      <c r="D692">
        <v>1.8</v>
      </c>
      <c r="E692">
        <f t="shared" si="82"/>
        <v>1.0173259911810664</v>
      </c>
      <c r="F692">
        <f t="shared" si="83"/>
        <v>1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84"/>
        <v>48.573729325843161</v>
      </c>
      <c r="L692">
        <f t="shared" si="85"/>
        <v>107.83498131120591</v>
      </c>
      <c r="M692">
        <f t="shared" si="86"/>
        <v>-12.669142337629129</v>
      </c>
      <c r="N692">
        <f t="shared" si="81"/>
        <v>106.63060654131515</v>
      </c>
      <c r="O692">
        <f t="shared" si="87"/>
        <v>0</v>
      </c>
      <c r="P692" t="str">
        <f t="shared" si="88"/>
        <v>TN</v>
      </c>
    </row>
    <row r="693" spans="1:16" x14ac:dyDescent="0.3">
      <c r="A693">
        <v>1</v>
      </c>
      <c r="B693">
        <v>0.88613857459934653</v>
      </c>
      <c r="C693">
        <v>-2</v>
      </c>
      <c r="D693">
        <v>3.6</v>
      </c>
      <c r="E693">
        <f t="shared" si="82"/>
        <v>1.0563094713384655</v>
      </c>
      <c r="F693">
        <f t="shared" si="83"/>
        <v>1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84"/>
        <v>99.651528158912399</v>
      </c>
      <c r="L693">
        <f t="shared" si="85"/>
        <v>107.83498131120591</v>
      </c>
      <c r="M693">
        <f t="shared" si="86"/>
        <v>-28.118864526065984</v>
      </c>
      <c r="N693">
        <f t="shared" si="81"/>
        <v>26.250380331827309</v>
      </c>
      <c r="O693">
        <f t="shared" si="87"/>
        <v>0</v>
      </c>
      <c r="P693" t="str">
        <f t="shared" si="88"/>
        <v>FP</v>
      </c>
    </row>
    <row r="694" spans="1:16" x14ac:dyDescent="0.3">
      <c r="A694">
        <v>0</v>
      </c>
      <c r="B694">
        <v>0.88613857459934653</v>
      </c>
      <c r="C694">
        <v>-2</v>
      </c>
      <c r="D694">
        <v>3.6</v>
      </c>
      <c r="E694">
        <f t="shared" si="82"/>
        <v>1.0563094713384655</v>
      </c>
      <c r="F694">
        <f t="shared" si="83"/>
        <v>1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84"/>
        <v>26.281318966403699</v>
      </c>
      <c r="L694">
        <f t="shared" si="85"/>
        <v>64.054973166180915</v>
      </c>
      <c r="M694">
        <f t="shared" si="86"/>
        <v>-29.347856872363558</v>
      </c>
      <c r="N694">
        <f t="shared" si="81"/>
        <v>40.354317815007008</v>
      </c>
      <c r="O694">
        <f t="shared" si="87"/>
        <v>0</v>
      </c>
      <c r="P694" t="str">
        <f t="shared" si="88"/>
        <v>TN</v>
      </c>
    </row>
    <row r="695" spans="1:16" x14ac:dyDescent="0.3">
      <c r="A695">
        <v>0</v>
      </c>
      <c r="B695">
        <v>0.88613857459934653</v>
      </c>
      <c r="C695">
        <v>-2</v>
      </c>
      <c r="D695">
        <v>3.6</v>
      </c>
      <c r="E695">
        <f t="shared" si="82"/>
        <v>1.0563094713384655</v>
      </c>
      <c r="F695">
        <f t="shared" si="83"/>
        <v>1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84"/>
        <v>48.573729325843161</v>
      </c>
      <c r="L695">
        <f t="shared" si="85"/>
        <v>107.83498131120591</v>
      </c>
      <c r="M695">
        <f t="shared" si="86"/>
        <v>-47.742905565183428</v>
      </c>
      <c r="N695">
        <f t="shared" si="81"/>
        <v>612.44140614332935</v>
      </c>
      <c r="O695">
        <f t="shared" si="87"/>
        <v>0</v>
      </c>
      <c r="P695" t="str">
        <f t="shared" si="88"/>
        <v>TN</v>
      </c>
    </row>
    <row r="696" spans="1:16" x14ac:dyDescent="0.3">
      <c r="A696">
        <v>0</v>
      </c>
      <c r="B696">
        <v>0.88613857459934653</v>
      </c>
      <c r="C696">
        <v>-2</v>
      </c>
      <c r="D696">
        <v>3.6</v>
      </c>
      <c r="E696">
        <f t="shared" si="82"/>
        <v>1.0563094713384655</v>
      </c>
      <c r="F696">
        <f t="shared" si="83"/>
        <v>1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84"/>
        <v>59.193926540095148</v>
      </c>
      <c r="L696">
        <f t="shared" si="85"/>
        <v>107.83498131120591</v>
      </c>
      <c r="M696">
        <f t="shared" si="86"/>
        <v>-6.207354027741161</v>
      </c>
      <c r="N696">
        <f t="shared" si="81"/>
        <v>281.83687681085769</v>
      </c>
      <c r="O696">
        <f t="shared" si="87"/>
        <v>0</v>
      </c>
      <c r="P696" t="str">
        <f t="shared" si="88"/>
        <v>TN</v>
      </c>
    </row>
    <row r="697" spans="1:16" x14ac:dyDescent="0.3">
      <c r="A697">
        <v>0</v>
      </c>
      <c r="B697">
        <v>0.88613857459934653</v>
      </c>
      <c r="C697">
        <v>-2</v>
      </c>
      <c r="D697">
        <v>3.6</v>
      </c>
      <c r="E697">
        <f t="shared" si="82"/>
        <v>1.0563094713384655</v>
      </c>
      <c r="F697">
        <f t="shared" si="83"/>
        <v>1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84"/>
        <v>32.027486583090457</v>
      </c>
      <c r="L697">
        <f t="shared" si="85"/>
        <v>64.054973166180915</v>
      </c>
      <c r="M697">
        <f t="shared" si="86"/>
        <v>-5.5942400302706687</v>
      </c>
      <c r="N697">
        <f t="shared" si="81"/>
        <v>302.79869871000858</v>
      </c>
      <c r="O697">
        <f t="shared" si="87"/>
        <v>0</v>
      </c>
      <c r="P697" t="str">
        <f t="shared" si="88"/>
        <v>TN</v>
      </c>
    </row>
    <row r="698" spans="1:16" x14ac:dyDescent="0.3">
      <c r="A698">
        <v>0</v>
      </c>
      <c r="B698">
        <v>0.88613857459934653</v>
      </c>
      <c r="C698">
        <v>-2</v>
      </c>
      <c r="D698">
        <v>3.6</v>
      </c>
      <c r="E698">
        <f t="shared" si="82"/>
        <v>1.0563094713384655</v>
      </c>
      <c r="F698">
        <f t="shared" si="83"/>
        <v>1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84"/>
        <v>20.367331083133973</v>
      </c>
      <c r="L698">
        <f t="shared" si="85"/>
        <v>15.387517868726606</v>
      </c>
      <c r="M698">
        <f t="shared" si="86"/>
        <v>-1.6505393925811962</v>
      </c>
      <c r="N698">
        <f t="shared" si="81"/>
        <v>455.60102638285554</v>
      </c>
      <c r="O698">
        <f t="shared" si="87"/>
        <v>0</v>
      </c>
      <c r="P698" t="str">
        <f t="shared" si="88"/>
        <v>TN</v>
      </c>
    </row>
    <row r="699" spans="1:16" x14ac:dyDescent="0.3">
      <c r="A699">
        <v>0</v>
      </c>
      <c r="B699">
        <v>0.88613857459934653</v>
      </c>
      <c r="C699">
        <v>-2</v>
      </c>
      <c r="D699">
        <v>3.6</v>
      </c>
      <c r="E699">
        <f t="shared" si="82"/>
        <v>1.0563094713384655</v>
      </c>
      <c r="F699">
        <f t="shared" si="83"/>
        <v>1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84"/>
        <v>14.219779625740344</v>
      </c>
      <c r="L699">
        <f t="shared" si="85"/>
        <v>15.387517868726606</v>
      </c>
      <c r="M699">
        <f t="shared" si="86"/>
        <v>-4.0124227322342971</v>
      </c>
      <c r="N699">
        <f t="shared" si="81"/>
        <v>360.35160459620971</v>
      </c>
      <c r="O699">
        <f t="shared" si="87"/>
        <v>0</v>
      </c>
      <c r="P699" t="str">
        <f t="shared" si="88"/>
        <v>TN</v>
      </c>
    </row>
    <row r="700" spans="1:16" x14ac:dyDescent="0.3">
      <c r="A700">
        <v>0</v>
      </c>
      <c r="B700">
        <v>0.88613857459934653</v>
      </c>
      <c r="C700">
        <v>-2</v>
      </c>
      <c r="D700">
        <v>3.6</v>
      </c>
      <c r="E700">
        <f t="shared" si="82"/>
        <v>1.0563094713384655</v>
      </c>
      <c r="F700">
        <f t="shared" si="83"/>
        <v>1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84"/>
        <v>59.193926540095148</v>
      </c>
      <c r="L700">
        <f t="shared" si="85"/>
        <v>107.83498131120591</v>
      </c>
      <c r="M700">
        <f t="shared" si="86"/>
        <v>-43.662636040313643</v>
      </c>
      <c r="N700">
        <f t="shared" si="81"/>
        <v>427.13662850206396</v>
      </c>
      <c r="O700">
        <f t="shared" si="87"/>
        <v>0</v>
      </c>
      <c r="P700" t="str">
        <f t="shared" si="88"/>
        <v>TN</v>
      </c>
    </row>
    <row r="701" spans="1:16" x14ac:dyDescent="0.3">
      <c r="A701">
        <v>1</v>
      </c>
      <c r="B701">
        <v>0.88613857459934653</v>
      </c>
      <c r="C701">
        <v>-2</v>
      </c>
      <c r="D701">
        <v>3.7</v>
      </c>
      <c r="E701">
        <f t="shared" si="82"/>
        <v>1.0584752202360987</v>
      </c>
      <c r="F701">
        <f t="shared" si="83"/>
        <v>1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84"/>
        <v>7.693758934363303</v>
      </c>
      <c r="L701">
        <f t="shared" si="85"/>
        <v>15.387517868726606</v>
      </c>
      <c r="M701">
        <f t="shared" si="86"/>
        <v>-1.3438686205427057</v>
      </c>
      <c r="N701">
        <f t="shared" si="81"/>
        <v>468.78673368428235</v>
      </c>
      <c r="O701">
        <f t="shared" si="87"/>
        <v>0</v>
      </c>
      <c r="P701" t="str">
        <f t="shared" si="88"/>
        <v>FP</v>
      </c>
    </row>
    <row r="702" spans="1:16" x14ac:dyDescent="0.3">
      <c r="A702">
        <v>0</v>
      </c>
      <c r="B702">
        <v>0.88613857459934653</v>
      </c>
      <c r="C702">
        <v>-2</v>
      </c>
      <c r="D702">
        <v>3.7</v>
      </c>
      <c r="E702">
        <f t="shared" si="82"/>
        <v>1.0584752202360987</v>
      </c>
      <c r="F702">
        <f t="shared" si="83"/>
        <v>1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84"/>
        <v>0</v>
      </c>
      <c r="L702">
        <f t="shared" si="85"/>
        <v>15.387517868726606</v>
      </c>
      <c r="M702">
        <f t="shared" si="86"/>
        <v>-9.4756483472361293</v>
      </c>
      <c r="N702">
        <f t="shared" si="81"/>
        <v>182.78238757874666</v>
      </c>
      <c r="O702">
        <f t="shared" si="87"/>
        <v>0</v>
      </c>
      <c r="P702" t="str">
        <f t="shared" si="88"/>
        <v>TN</v>
      </c>
    </row>
    <row r="703" spans="1:16" x14ac:dyDescent="0.3">
      <c r="A703">
        <v>1</v>
      </c>
      <c r="B703">
        <v>0.88613857459934653</v>
      </c>
      <c r="C703">
        <v>-2</v>
      </c>
      <c r="D703">
        <v>3.8</v>
      </c>
      <c r="E703">
        <f t="shared" si="82"/>
        <v>1.0606409691337322</v>
      </c>
      <c r="F703">
        <f t="shared" si="83"/>
        <v>1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84"/>
        <v>7.693758934363303</v>
      </c>
      <c r="L703">
        <f t="shared" si="85"/>
        <v>15.387517868726606</v>
      </c>
      <c r="M703">
        <f t="shared" si="86"/>
        <v>-1.3438686205427057</v>
      </c>
      <c r="N703">
        <f t="shared" si="81"/>
        <v>468.78673368428235</v>
      </c>
      <c r="O703">
        <f t="shared" si="87"/>
        <v>0</v>
      </c>
      <c r="P703" t="str">
        <f t="shared" si="88"/>
        <v>FP</v>
      </c>
    </row>
    <row r="704" spans="1:16" x14ac:dyDescent="0.3">
      <c r="A704">
        <v>0</v>
      </c>
      <c r="B704">
        <v>0.88613857459934653</v>
      </c>
      <c r="C704">
        <v>-2</v>
      </c>
      <c r="D704">
        <v>3.8</v>
      </c>
      <c r="E704">
        <f t="shared" si="82"/>
        <v>1.0606409691337322</v>
      </c>
      <c r="F704">
        <f t="shared" si="83"/>
        <v>1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84"/>
        <v>59.193926540095148</v>
      </c>
      <c r="L704">
        <f t="shared" si="85"/>
        <v>107.83498131120591</v>
      </c>
      <c r="M704">
        <f t="shared" si="86"/>
        <v>-43.662636040313643</v>
      </c>
      <c r="N704">
        <f t="shared" si="81"/>
        <v>427.13662850206396</v>
      </c>
      <c r="O704">
        <f t="shared" si="87"/>
        <v>0</v>
      </c>
      <c r="P704" t="str">
        <f t="shared" si="88"/>
        <v>TN</v>
      </c>
    </row>
    <row r="705" spans="1:16" x14ac:dyDescent="0.3">
      <c r="A705">
        <v>0</v>
      </c>
      <c r="B705">
        <v>0.88613857459934653</v>
      </c>
      <c r="C705">
        <v>-2</v>
      </c>
      <c r="D705">
        <v>3.8</v>
      </c>
      <c r="E705">
        <f t="shared" si="82"/>
        <v>1.0606409691337322</v>
      </c>
      <c r="F705">
        <f t="shared" si="83"/>
        <v>1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84"/>
        <v>99.651528158912399</v>
      </c>
      <c r="L705">
        <f t="shared" si="85"/>
        <v>107.83498131120591</v>
      </c>
      <c r="M705">
        <f t="shared" si="86"/>
        <v>-28.118864526065984</v>
      </c>
      <c r="N705">
        <f t="shared" si="81"/>
        <v>26.250380331827309</v>
      </c>
      <c r="O705">
        <f t="shared" si="87"/>
        <v>0</v>
      </c>
      <c r="P705" t="str">
        <f t="shared" si="88"/>
        <v>TN</v>
      </c>
    </row>
    <row r="706" spans="1:16" x14ac:dyDescent="0.3">
      <c r="A706">
        <v>0</v>
      </c>
      <c r="B706">
        <v>0.88613857459934653</v>
      </c>
      <c r="C706">
        <v>-2</v>
      </c>
      <c r="D706">
        <v>3.8</v>
      </c>
      <c r="E706">
        <f t="shared" si="82"/>
        <v>1.0606409691337322</v>
      </c>
      <c r="F706">
        <f t="shared" si="83"/>
        <v>1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84"/>
        <v>32.027486583090457</v>
      </c>
      <c r="L706">
        <f t="shared" si="85"/>
        <v>64.054973166180915</v>
      </c>
      <c r="M706">
        <f t="shared" si="86"/>
        <v>-5.5942400302706687</v>
      </c>
      <c r="N706">
        <f t="shared" ref="N706:N769" si="89">(M706-$R$5)^2</f>
        <v>302.79869871000858</v>
      </c>
      <c r="O706">
        <f t="shared" si="87"/>
        <v>0</v>
      </c>
      <c r="P706" t="str">
        <f t="shared" si="88"/>
        <v>TN</v>
      </c>
    </row>
    <row r="707" spans="1:16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90">IF(D707&gt;1,1+(D707-1)/$R$2,1)</f>
        <v>1.0606409691337322</v>
      </c>
      <c r="F707">
        <f t="shared" ref="F707:F770" si="91">IF(D707&lt;1,1-(1-D707)/$R$2,1)</f>
        <v>1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92">G707^(B707)</f>
        <v>0</v>
      </c>
      <c r="L707">
        <f t="shared" ref="L707:L770" si="93">-C707*-H707^(B707*F707)</f>
        <v>15.387517868726606</v>
      </c>
      <c r="M707">
        <f t="shared" ref="M707:M770" si="94">I707*K707-J707*L707</f>
        <v>-9.4756483472361293</v>
      </c>
      <c r="N707">
        <f t="shared" si="89"/>
        <v>182.78238757874666</v>
      </c>
      <c r="O707">
        <f t="shared" ref="O707:O770" si="95">IF(M707&gt;=0,1,0)</f>
        <v>0</v>
      </c>
      <c r="P707" t="str">
        <f t="shared" ref="P707:P770" si="96">IF(AND(A707=1,O707=1),"TP",IF(AND(A707=0,O707=0),"TN",IF(A707&gt;O707,"FP","FN")))</f>
        <v>TN</v>
      </c>
    </row>
    <row r="708" spans="1:16" x14ac:dyDescent="0.3">
      <c r="A708">
        <v>0</v>
      </c>
      <c r="B708">
        <v>0.88613857459934653</v>
      </c>
      <c r="C708">
        <v>-2</v>
      </c>
      <c r="D708">
        <v>3.8</v>
      </c>
      <c r="E708">
        <f t="shared" si="90"/>
        <v>1.0606409691337322</v>
      </c>
      <c r="F708">
        <f t="shared" si="91"/>
        <v>1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92"/>
        <v>20.367331083133973</v>
      </c>
      <c r="L708">
        <f t="shared" si="93"/>
        <v>15.387517868726606</v>
      </c>
      <c r="M708">
        <f t="shared" si="94"/>
        <v>-1.6505393925811962</v>
      </c>
      <c r="N708">
        <f t="shared" si="89"/>
        <v>455.60102638285554</v>
      </c>
      <c r="O708">
        <f t="shared" si="95"/>
        <v>0</v>
      </c>
      <c r="P708" t="str">
        <f t="shared" si="96"/>
        <v>TN</v>
      </c>
    </row>
    <row r="709" spans="1:16" x14ac:dyDescent="0.3">
      <c r="A709">
        <v>1</v>
      </c>
      <c r="B709">
        <v>0.88613857459934653</v>
      </c>
      <c r="C709">
        <v>-2</v>
      </c>
      <c r="D709">
        <v>5.6</v>
      </c>
      <c r="E709">
        <f t="shared" si="90"/>
        <v>1.0996244492911313</v>
      </c>
      <c r="F709">
        <f t="shared" si="91"/>
        <v>1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92"/>
        <v>99.651528158912399</v>
      </c>
      <c r="L709">
        <f t="shared" si="93"/>
        <v>107.83498131120591</v>
      </c>
      <c r="M709">
        <f t="shared" si="94"/>
        <v>9.043380318293309</v>
      </c>
      <c r="N709">
        <f t="shared" si="89"/>
        <v>1026.4803702699444</v>
      </c>
      <c r="O709">
        <f t="shared" si="95"/>
        <v>1</v>
      </c>
      <c r="P709" t="str">
        <f t="shared" si="96"/>
        <v>TP</v>
      </c>
    </row>
    <row r="710" spans="1:16" x14ac:dyDescent="0.3">
      <c r="A710">
        <v>0</v>
      </c>
      <c r="B710">
        <v>0.88613857459934653</v>
      </c>
      <c r="C710">
        <v>-2</v>
      </c>
      <c r="D710">
        <v>5.6</v>
      </c>
      <c r="E710">
        <f t="shared" si="90"/>
        <v>1.0996244492911313</v>
      </c>
      <c r="F710">
        <f t="shared" si="91"/>
        <v>1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92"/>
        <v>14.219779625740344</v>
      </c>
      <c r="L710">
        <f t="shared" si="93"/>
        <v>15.387517868726606</v>
      </c>
      <c r="M710">
        <f t="shared" si="94"/>
        <v>-4.0124227322342971</v>
      </c>
      <c r="N710">
        <f t="shared" si="89"/>
        <v>360.35160459620971</v>
      </c>
      <c r="O710">
        <f t="shared" si="95"/>
        <v>0</v>
      </c>
      <c r="P710" t="str">
        <f t="shared" si="96"/>
        <v>TN</v>
      </c>
    </row>
    <row r="711" spans="1:16" x14ac:dyDescent="0.3">
      <c r="A711">
        <v>0</v>
      </c>
      <c r="B711">
        <v>0.88613857459934653</v>
      </c>
      <c r="C711">
        <v>-2</v>
      </c>
      <c r="D711">
        <v>5.6</v>
      </c>
      <c r="E711">
        <f t="shared" si="90"/>
        <v>1.0996244492911313</v>
      </c>
      <c r="F711">
        <f t="shared" si="91"/>
        <v>1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92"/>
        <v>48.573729325843161</v>
      </c>
      <c r="L711">
        <f t="shared" si="93"/>
        <v>107.83498131120591</v>
      </c>
      <c r="M711">
        <f t="shared" si="94"/>
        <v>-47.742905565183428</v>
      </c>
      <c r="N711">
        <f t="shared" si="89"/>
        <v>612.44140614332935</v>
      </c>
      <c r="O711">
        <f t="shared" si="95"/>
        <v>0</v>
      </c>
      <c r="P711" t="str">
        <f t="shared" si="96"/>
        <v>TN</v>
      </c>
    </row>
    <row r="712" spans="1:16" x14ac:dyDescent="0.3">
      <c r="A712">
        <v>1</v>
      </c>
      <c r="B712">
        <v>0.88613857459934653</v>
      </c>
      <c r="C712">
        <v>-2</v>
      </c>
      <c r="D712">
        <v>5.7</v>
      </c>
      <c r="E712">
        <f t="shared" si="90"/>
        <v>1.1017901981887646</v>
      </c>
      <c r="F712">
        <f t="shared" si="91"/>
        <v>1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92"/>
        <v>7.693758934363303</v>
      </c>
      <c r="L712">
        <f t="shared" si="93"/>
        <v>0</v>
      </c>
      <c r="M712">
        <f t="shared" si="94"/>
        <v>2.9559347607452384</v>
      </c>
      <c r="N712">
        <f t="shared" si="89"/>
        <v>673.46928592084703</v>
      </c>
      <c r="O712">
        <f t="shared" si="95"/>
        <v>1</v>
      </c>
      <c r="P712" t="str">
        <f t="shared" si="96"/>
        <v>TP</v>
      </c>
    </row>
    <row r="713" spans="1:16" x14ac:dyDescent="0.3">
      <c r="A713">
        <v>1</v>
      </c>
      <c r="B713">
        <v>0.88613857459934653</v>
      </c>
      <c r="C713">
        <v>-2</v>
      </c>
      <c r="D713">
        <v>6</v>
      </c>
      <c r="E713">
        <f t="shared" si="90"/>
        <v>1.1082874448816644</v>
      </c>
      <c r="F713">
        <f t="shared" si="91"/>
        <v>1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92"/>
        <v>20.367331083133973</v>
      </c>
      <c r="L713">
        <f t="shared" si="93"/>
        <v>15.387517868726606</v>
      </c>
      <c r="M713">
        <f t="shared" si="94"/>
        <v>-1.6505393925811962</v>
      </c>
      <c r="N713">
        <f t="shared" si="89"/>
        <v>455.60102638285554</v>
      </c>
      <c r="O713">
        <f t="shared" si="95"/>
        <v>0</v>
      </c>
      <c r="P713" t="str">
        <f t="shared" si="96"/>
        <v>FP</v>
      </c>
    </row>
    <row r="714" spans="1:16" x14ac:dyDescent="0.3">
      <c r="A714">
        <v>1</v>
      </c>
      <c r="B714">
        <v>0.88613857459934653</v>
      </c>
      <c r="C714">
        <v>-2</v>
      </c>
      <c r="D714">
        <v>6.3</v>
      </c>
      <c r="E714">
        <f t="shared" si="90"/>
        <v>1.1147846915745643</v>
      </c>
      <c r="F714">
        <f t="shared" si="91"/>
        <v>1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92"/>
        <v>20.367331083133973</v>
      </c>
      <c r="L714">
        <f t="shared" si="93"/>
        <v>15.387517868726606</v>
      </c>
      <c r="M714">
        <f t="shared" si="94"/>
        <v>-1.6505393925811962</v>
      </c>
      <c r="N714">
        <f t="shared" si="89"/>
        <v>455.60102638285554</v>
      </c>
      <c r="O714">
        <f t="shared" si="95"/>
        <v>0</v>
      </c>
      <c r="P714" t="str">
        <f t="shared" si="96"/>
        <v>FP</v>
      </c>
    </row>
    <row r="715" spans="1:16" x14ac:dyDescent="0.3">
      <c r="A715">
        <v>1</v>
      </c>
      <c r="B715">
        <v>0.88613857459934653</v>
      </c>
      <c r="C715">
        <v>-2</v>
      </c>
      <c r="D715">
        <v>6.9</v>
      </c>
      <c r="E715">
        <f t="shared" si="90"/>
        <v>1.127779184960364</v>
      </c>
      <c r="F715">
        <f t="shared" si="91"/>
        <v>1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92"/>
        <v>37.643362891590748</v>
      </c>
      <c r="L715">
        <f t="shared" si="93"/>
        <v>64.054973166180915</v>
      </c>
      <c r="M715">
        <f t="shared" si="94"/>
        <v>-24.982570556780026</v>
      </c>
      <c r="N715">
        <f t="shared" si="89"/>
        <v>3.949037486552446</v>
      </c>
      <c r="O715">
        <f t="shared" si="95"/>
        <v>0</v>
      </c>
      <c r="P715" t="str">
        <f t="shared" si="96"/>
        <v>FP</v>
      </c>
    </row>
    <row r="716" spans="1:16" x14ac:dyDescent="0.3">
      <c r="A716">
        <v>0</v>
      </c>
      <c r="B716">
        <v>0.88613857459934653</v>
      </c>
      <c r="C716">
        <v>-2</v>
      </c>
      <c r="D716">
        <v>6.9</v>
      </c>
      <c r="E716">
        <f t="shared" si="90"/>
        <v>1.127779184960364</v>
      </c>
      <c r="F716">
        <f t="shared" si="91"/>
        <v>1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92"/>
        <v>20.367331083133973</v>
      </c>
      <c r="L716">
        <f t="shared" si="93"/>
        <v>15.387517868726606</v>
      </c>
      <c r="M716">
        <f t="shared" si="94"/>
        <v>-1.6505393925811962</v>
      </c>
      <c r="N716">
        <f t="shared" si="89"/>
        <v>455.60102638285554</v>
      </c>
      <c r="O716">
        <f t="shared" si="95"/>
        <v>0</v>
      </c>
      <c r="P716" t="str">
        <f t="shared" si="96"/>
        <v>TN</v>
      </c>
    </row>
    <row r="717" spans="1:16" x14ac:dyDescent="0.3">
      <c r="A717">
        <v>0</v>
      </c>
      <c r="B717">
        <v>0.88613857459934653</v>
      </c>
      <c r="C717">
        <v>-2</v>
      </c>
      <c r="D717">
        <v>6.9</v>
      </c>
      <c r="E717">
        <f t="shared" si="90"/>
        <v>1.127779184960364</v>
      </c>
      <c r="F717">
        <f t="shared" si="91"/>
        <v>1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92"/>
        <v>14.219779625740344</v>
      </c>
      <c r="L717">
        <f t="shared" si="93"/>
        <v>15.387517868726606</v>
      </c>
      <c r="M717">
        <f t="shared" si="94"/>
        <v>-4.0124227322342971</v>
      </c>
      <c r="N717">
        <f t="shared" si="89"/>
        <v>360.35160459620971</v>
      </c>
      <c r="O717">
        <f t="shared" si="95"/>
        <v>0</v>
      </c>
      <c r="P717" t="str">
        <f t="shared" si="96"/>
        <v>TN</v>
      </c>
    </row>
    <row r="718" spans="1:16" x14ac:dyDescent="0.3">
      <c r="A718">
        <v>0</v>
      </c>
      <c r="B718">
        <v>0.88613857459934653</v>
      </c>
      <c r="C718">
        <v>-2</v>
      </c>
      <c r="D718">
        <v>1</v>
      </c>
      <c r="E718">
        <f t="shared" si="90"/>
        <v>1</v>
      </c>
      <c r="F718">
        <f t="shared" si="91"/>
        <v>1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92"/>
        <v>0</v>
      </c>
      <c r="L718">
        <f t="shared" si="93"/>
        <v>15.387517868726606</v>
      </c>
      <c r="M718">
        <f t="shared" si="94"/>
        <v>-9.4756483472361293</v>
      </c>
      <c r="N718">
        <f t="shared" si="89"/>
        <v>182.78238757874666</v>
      </c>
      <c r="O718">
        <f t="shared" si="95"/>
        <v>0</v>
      </c>
      <c r="P718" t="str">
        <f t="shared" si="96"/>
        <v>TN</v>
      </c>
    </row>
    <row r="719" spans="1:16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90"/>
        <v>1</v>
      </c>
      <c r="F719">
        <f t="shared" si="91"/>
        <v>0.99891712555118339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92"/>
        <v>14.219779625740344</v>
      </c>
      <c r="L719">
        <f t="shared" si="93"/>
        <v>15.353556568621331</v>
      </c>
      <c r="M719">
        <f t="shared" si="94"/>
        <v>-3.9915093308684693</v>
      </c>
      <c r="N719">
        <f t="shared" si="89"/>
        <v>361.14603720543238</v>
      </c>
      <c r="O719">
        <f t="shared" si="95"/>
        <v>0</v>
      </c>
      <c r="P719" t="str">
        <f t="shared" si="96"/>
        <v>FP</v>
      </c>
    </row>
    <row r="720" spans="1:16" x14ac:dyDescent="0.3">
      <c r="A720">
        <v>1</v>
      </c>
      <c r="B720">
        <v>0.88613857459934653</v>
      </c>
      <c r="C720">
        <v>-2</v>
      </c>
      <c r="D720">
        <v>0.9</v>
      </c>
      <c r="E720">
        <f t="shared" si="90"/>
        <v>1</v>
      </c>
      <c r="F720">
        <f t="shared" si="91"/>
        <v>0.99783425110236668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92"/>
        <v>20.367331083133973</v>
      </c>
      <c r="L720">
        <f t="shared" si="93"/>
        <v>15.319670223418768</v>
      </c>
      <c r="M720">
        <f t="shared" si="94"/>
        <v>-1.6087587471509348</v>
      </c>
      <c r="N720">
        <f t="shared" si="89"/>
        <v>457.38637210206548</v>
      </c>
      <c r="O720">
        <f t="shared" si="95"/>
        <v>0</v>
      </c>
      <c r="P720" t="str">
        <f t="shared" si="96"/>
        <v>FP</v>
      </c>
    </row>
    <row r="721" spans="1:16" x14ac:dyDescent="0.3">
      <c r="A721">
        <v>0</v>
      </c>
      <c r="B721">
        <v>0.88613857459934653</v>
      </c>
      <c r="C721">
        <v>-2</v>
      </c>
      <c r="D721">
        <v>0.9</v>
      </c>
      <c r="E721">
        <f t="shared" si="90"/>
        <v>1</v>
      </c>
      <c r="F721">
        <f t="shared" si="91"/>
        <v>0.99783425110236668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92"/>
        <v>32.027486583090457</v>
      </c>
      <c r="L721">
        <f t="shared" si="93"/>
        <v>63.575863728621833</v>
      </c>
      <c r="M721">
        <f t="shared" si="94"/>
        <v>-26.845148763287295</v>
      </c>
      <c r="N721">
        <f t="shared" si="89"/>
        <v>14.820934913539995</v>
      </c>
      <c r="O721">
        <f t="shared" si="95"/>
        <v>0</v>
      </c>
      <c r="P721" t="str">
        <f t="shared" si="96"/>
        <v>TN</v>
      </c>
    </row>
    <row r="722" spans="1:16" x14ac:dyDescent="0.3">
      <c r="A722">
        <v>0</v>
      </c>
      <c r="B722">
        <v>0.88613857459934653</v>
      </c>
      <c r="C722">
        <v>-2</v>
      </c>
      <c r="D722">
        <v>0.9</v>
      </c>
      <c r="E722">
        <f t="shared" si="90"/>
        <v>1</v>
      </c>
      <c r="F722">
        <f t="shared" si="91"/>
        <v>0.99783425110236668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92"/>
        <v>59.193926540095148</v>
      </c>
      <c r="L722">
        <f t="shared" si="93"/>
        <v>106.90774664493594</v>
      </c>
      <c r="M722">
        <f t="shared" si="94"/>
        <v>-43.091644038361338</v>
      </c>
      <c r="N722">
        <f t="shared" si="89"/>
        <v>403.86095262058279</v>
      </c>
      <c r="O722">
        <f t="shared" si="95"/>
        <v>0</v>
      </c>
      <c r="P722" t="str">
        <f t="shared" si="96"/>
        <v>TN</v>
      </c>
    </row>
    <row r="723" spans="1:16" x14ac:dyDescent="0.3">
      <c r="A723">
        <v>0</v>
      </c>
      <c r="B723">
        <v>0.88613857459934653</v>
      </c>
      <c r="C723">
        <v>-2</v>
      </c>
      <c r="D723">
        <v>0.9</v>
      </c>
      <c r="E723">
        <f t="shared" si="90"/>
        <v>1</v>
      </c>
      <c r="F723">
        <f t="shared" si="91"/>
        <v>0.99783425110236668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92"/>
        <v>59.193926540095148</v>
      </c>
      <c r="L723">
        <f t="shared" si="93"/>
        <v>106.90774664493594</v>
      </c>
      <c r="M723">
        <f t="shared" si="94"/>
        <v>-5.8442891227431986</v>
      </c>
      <c r="N723">
        <f t="shared" si="89"/>
        <v>294.15895873324752</v>
      </c>
      <c r="O723">
        <f t="shared" si="95"/>
        <v>0</v>
      </c>
      <c r="P723" t="str">
        <f t="shared" si="96"/>
        <v>TN</v>
      </c>
    </row>
    <row r="724" spans="1:16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90"/>
        <v>1.0010828744488167</v>
      </c>
      <c r="F724">
        <f t="shared" si="91"/>
        <v>1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92"/>
        <v>20.367331083133973</v>
      </c>
      <c r="L724">
        <f t="shared" si="93"/>
        <v>15.387517868726606</v>
      </c>
      <c r="M724">
        <f t="shared" si="94"/>
        <v>-1.6505393925811962</v>
      </c>
      <c r="N724">
        <f t="shared" si="89"/>
        <v>455.60102638285554</v>
      </c>
      <c r="O724">
        <f t="shared" si="95"/>
        <v>0</v>
      </c>
      <c r="P724" t="str">
        <f t="shared" si="96"/>
        <v>FP</v>
      </c>
    </row>
    <row r="725" spans="1:16" x14ac:dyDescent="0.3">
      <c r="A725">
        <v>1</v>
      </c>
      <c r="B725">
        <v>0.88613857459934653</v>
      </c>
      <c r="C725">
        <v>-2</v>
      </c>
      <c r="D725">
        <v>1.4</v>
      </c>
      <c r="E725">
        <f t="shared" si="90"/>
        <v>1.0086629955905331</v>
      </c>
      <c r="F725">
        <f t="shared" si="91"/>
        <v>1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92"/>
        <v>43.153154399808855</v>
      </c>
      <c r="L725">
        <f t="shared" si="93"/>
        <v>64.054973166180915</v>
      </c>
      <c r="M725">
        <f t="shared" si="94"/>
        <v>1.1750985034141088</v>
      </c>
      <c r="N725">
        <f t="shared" si="89"/>
        <v>584.2106788255428</v>
      </c>
      <c r="O725">
        <f t="shared" si="95"/>
        <v>1</v>
      </c>
      <c r="P725" t="str">
        <f t="shared" si="96"/>
        <v>TP</v>
      </c>
    </row>
    <row r="726" spans="1:16" x14ac:dyDescent="0.3">
      <c r="A726">
        <v>0</v>
      </c>
      <c r="B726">
        <v>0.88613857459934653</v>
      </c>
      <c r="C726">
        <v>-2</v>
      </c>
      <c r="D726">
        <v>1.4</v>
      </c>
      <c r="E726">
        <f t="shared" si="90"/>
        <v>1.0086629955905331</v>
      </c>
      <c r="F726">
        <f t="shared" si="91"/>
        <v>1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92"/>
        <v>32.027486583090457</v>
      </c>
      <c r="L726">
        <f t="shared" si="93"/>
        <v>64.054973166180915</v>
      </c>
      <c r="M726">
        <f t="shared" si="94"/>
        <v>-27.140184817112374</v>
      </c>
      <c r="N726">
        <f t="shared" si="89"/>
        <v>17.179638861017892</v>
      </c>
      <c r="O726">
        <f t="shared" si="95"/>
        <v>0</v>
      </c>
      <c r="P726" t="str">
        <f t="shared" si="96"/>
        <v>TN</v>
      </c>
    </row>
    <row r="727" spans="1:16" x14ac:dyDescent="0.3">
      <c r="A727">
        <v>0</v>
      </c>
      <c r="B727">
        <v>0.88613857459934653</v>
      </c>
      <c r="C727">
        <v>-2</v>
      </c>
      <c r="D727">
        <v>1.4</v>
      </c>
      <c r="E727">
        <f t="shared" si="90"/>
        <v>1.0086629955905331</v>
      </c>
      <c r="F727">
        <f t="shared" si="91"/>
        <v>1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92"/>
        <v>0</v>
      </c>
      <c r="L727">
        <f t="shared" si="93"/>
        <v>15.387517868726606</v>
      </c>
      <c r="M727">
        <f t="shared" si="94"/>
        <v>-9.4756483472361293</v>
      </c>
      <c r="N727">
        <f t="shared" si="89"/>
        <v>182.78238757874666</v>
      </c>
      <c r="O727">
        <f t="shared" si="95"/>
        <v>0</v>
      </c>
      <c r="P727" t="str">
        <f t="shared" si="96"/>
        <v>TN</v>
      </c>
    </row>
    <row r="728" spans="1:16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90"/>
        <v>1.0075801211417166</v>
      </c>
      <c r="F728">
        <f t="shared" si="91"/>
        <v>1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92"/>
        <v>14.219779625740344</v>
      </c>
      <c r="L728">
        <f t="shared" si="93"/>
        <v>15.387517868726606</v>
      </c>
      <c r="M728">
        <f t="shared" si="94"/>
        <v>-4.0124227322342971</v>
      </c>
      <c r="N728">
        <f t="shared" si="89"/>
        <v>360.35160459620971</v>
      </c>
      <c r="O728">
        <f t="shared" si="95"/>
        <v>0</v>
      </c>
      <c r="P728" t="str">
        <f t="shared" si="96"/>
        <v>FP</v>
      </c>
    </row>
    <row r="729" spans="1:16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90"/>
        <v>1.0075801211417166</v>
      </c>
      <c r="F729">
        <f t="shared" si="91"/>
        <v>1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92"/>
        <v>48.573729325843161</v>
      </c>
      <c r="L729">
        <f t="shared" si="93"/>
        <v>107.83498131120591</v>
      </c>
      <c r="M729">
        <f t="shared" si="94"/>
        <v>-47.742905565183428</v>
      </c>
      <c r="N729">
        <f t="shared" si="89"/>
        <v>612.44140614332935</v>
      </c>
      <c r="O729">
        <f t="shared" si="95"/>
        <v>0</v>
      </c>
      <c r="P729" t="str">
        <f t="shared" si="96"/>
        <v>TN</v>
      </c>
    </row>
    <row r="730" spans="1:16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90"/>
        <v>1.0075801211417166</v>
      </c>
      <c r="F730">
        <f t="shared" si="91"/>
        <v>1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92"/>
        <v>14.219779625740344</v>
      </c>
      <c r="L730">
        <f t="shared" si="93"/>
        <v>15.387517868726606</v>
      </c>
      <c r="M730">
        <f t="shared" si="94"/>
        <v>-4.0124227322342971</v>
      </c>
      <c r="N730">
        <f t="shared" si="89"/>
        <v>360.35160459620971</v>
      </c>
      <c r="O730">
        <f t="shared" si="95"/>
        <v>0</v>
      </c>
      <c r="P730" t="str">
        <f t="shared" si="96"/>
        <v>TN</v>
      </c>
    </row>
    <row r="731" spans="1:16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90"/>
        <v>1.0075801211417166</v>
      </c>
      <c r="F731">
        <f t="shared" si="91"/>
        <v>1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92"/>
        <v>59.193926540095148</v>
      </c>
      <c r="L731">
        <f t="shared" si="93"/>
        <v>107.83498131120591</v>
      </c>
      <c r="M731">
        <f t="shared" si="94"/>
        <v>-43.662636040313643</v>
      </c>
      <c r="N731">
        <f t="shared" si="89"/>
        <v>427.13662850206396</v>
      </c>
      <c r="O731">
        <f t="shared" si="95"/>
        <v>0</v>
      </c>
      <c r="P731" t="str">
        <f t="shared" si="96"/>
        <v>TN</v>
      </c>
    </row>
    <row r="732" spans="1:16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90"/>
        <v>1.0270718612204162</v>
      </c>
      <c r="F732">
        <f t="shared" si="91"/>
        <v>1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92"/>
        <v>99.651528158912399</v>
      </c>
      <c r="L732">
        <f t="shared" si="93"/>
        <v>107.83498131120591</v>
      </c>
      <c r="M732">
        <f t="shared" si="94"/>
        <v>-28.118864526065984</v>
      </c>
      <c r="N732">
        <f t="shared" si="89"/>
        <v>26.250380331827309</v>
      </c>
      <c r="O732">
        <f t="shared" si="95"/>
        <v>0</v>
      </c>
      <c r="P732" t="str">
        <f t="shared" si="96"/>
        <v>FP</v>
      </c>
    </row>
    <row r="733" spans="1:16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90"/>
        <v>1.0270718612204162</v>
      </c>
      <c r="F733">
        <f t="shared" si="91"/>
        <v>1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92"/>
        <v>26.281318966403699</v>
      </c>
      <c r="L733">
        <f t="shared" si="93"/>
        <v>64.054973166180915</v>
      </c>
      <c r="M733">
        <f t="shared" si="94"/>
        <v>-9.0904574717260171</v>
      </c>
      <c r="N733">
        <f t="shared" si="89"/>
        <v>193.34609258313264</v>
      </c>
      <c r="O733">
        <f t="shared" si="95"/>
        <v>0</v>
      </c>
      <c r="P733" t="str">
        <f t="shared" si="96"/>
        <v>TN</v>
      </c>
    </row>
    <row r="734" spans="1:16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90"/>
        <v>1.0270718612204162</v>
      </c>
      <c r="F734">
        <f t="shared" si="91"/>
        <v>1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92"/>
        <v>7.693758934363303</v>
      </c>
      <c r="L734">
        <f t="shared" si="93"/>
        <v>0</v>
      </c>
      <c r="M734">
        <f t="shared" si="94"/>
        <v>2.9559347607452384</v>
      </c>
      <c r="N734">
        <f t="shared" si="89"/>
        <v>673.46928592084703</v>
      </c>
      <c r="O734">
        <f t="shared" si="95"/>
        <v>1</v>
      </c>
      <c r="P734" t="str">
        <f t="shared" si="96"/>
        <v>TP</v>
      </c>
    </row>
    <row r="735" spans="1:16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90"/>
        <v>1.0259889867715994</v>
      </c>
      <c r="F735">
        <f t="shared" si="91"/>
        <v>1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92"/>
        <v>7.693758934363303</v>
      </c>
      <c r="L735">
        <f t="shared" si="93"/>
        <v>15.387517868726606</v>
      </c>
      <c r="M735">
        <f t="shared" si="94"/>
        <v>-1.3438686205427057</v>
      </c>
      <c r="N735">
        <f t="shared" si="89"/>
        <v>468.78673368428235</v>
      </c>
      <c r="O735">
        <f t="shared" si="95"/>
        <v>0</v>
      </c>
      <c r="P735" t="str">
        <f t="shared" si="96"/>
        <v>FP</v>
      </c>
    </row>
    <row r="736" spans="1:16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90"/>
        <v>1.033569107913316</v>
      </c>
      <c r="F736">
        <f t="shared" si="91"/>
        <v>1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92"/>
        <v>43.153154399808855</v>
      </c>
      <c r="L736">
        <f t="shared" si="93"/>
        <v>64.054973166180915</v>
      </c>
      <c r="M736">
        <f t="shared" si="94"/>
        <v>1.1750985034141088</v>
      </c>
      <c r="N736">
        <f t="shared" si="89"/>
        <v>584.2106788255428</v>
      </c>
      <c r="O736">
        <f t="shared" si="95"/>
        <v>1</v>
      </c>
      <c r="P736" t="str">
        <f t="shared" si="96"/>
        <v>TP</v>
      </c>
    </row>
    <row r="737" spans="1:16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90"/>
        <v>1.033569107913316</v>
      </c>
      <c r="F737">
        <f t="shared" si="91"/>
        <v>1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92"/>
        <v>59.193926540095148</v>
      </c>
      <c r="L737">
        <f t="shared" si="93"/>
        <v>107.83498131120591</v>
      </c>
      <c r="M737">
        <f t="shared" si="94"/>
        <v>-43.662636040313643</v>
      </c>
      <c r="N737">
        <f t="shared" si="89"/>
        <v>427.13662850206396</v>
      </c>
      <c r="O737">
        <f t="shared" si="95"/>
        <v>0</v>
      </c>
      <c r="P737" t="str">
        <f t="shared" si="96"/>
        <v>TN</v>
      </c>
    </row>
    <row r="738" spans="1:16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90"/>
        <v>1.033569107913316</v>
      </c>
      <c r="F738">
        <f t="shared" si="91"/>
        <v>1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92"/>
        <v>32.027486583090457</v>
      </c>
      <c r="L738">
        <f t="shared" si="93"/>
        <v>64.054973166180915</v>
      </c>
      <c r="M738">
        <f t="shared" si="94"/>
        <v>-5.5942400302706687</v>
      </c>
      <c r="N738">
        <f t="shared" si="89"/>
        <v>302.79869871000858</v>
      </c>
      <c r="O738">
        <f t="shared" si="95"/>
        <v>0</v>
      </c>
      <c r="P738" t="str">
        <f t="shared" si="96"/>
        <v>TN</v>
      </c>
    </row>
    <row r="739" spans="1:16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90"/>
        <v>1.033569107913316</v>
      </c>
      <c r="F739">
        <f t="shared" si="91"/>
        <v>1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92"/>
        <v>43.153154399808855</v>
      </c>
      <c r="L739">
        <f t="shared" si="93"/>
        <v>64.054973166180915</v>
      </c>
      <c r="M739">
        <f t="shared" si="94"/>
        <v>-22.865713974380668</v>
      </c>
      <c r="N739">
        <f t="shared" si="89"/>
        <v>1.6806024592251865E-2</v>
      </c>
      <c r="O739">
        <f t="shared" si="95"/>
        <v>0</v>
      </c>
      <c r="P739" t="str">
        <f t="shared" si="96"/>
        <v>TN</v>
      </c>
    </row>
    <row r="740" spans="1:16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90"/>
        <v>1.033569107913316</v>
      </c>
      <c r="F740">
        <f t="shared" si="91"/>
        <v>1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92"/>
        <v>26.281318966403699</v>
      </c>
      <c r="L740">
        <f t="shared" si="93"/>
        <v>64.054973166180915</v>
      </c>
      <c r="M740">
        <f t="shared" si="94"/>
        <v>-29.347856872363558</v>
      </c>
      <c r="N740">
        <f t="shared" si="89"/>
        <v>40.354317815007008</v>
      </c>
      <c r="O740">
        <f t="shared" si="95"/>
        <v>0</v>
      </c>
      <c r="P740" t="str">
        <f t="shared" si="96"/>
        <v>TN</v>
      </c>
    </row>
    <row r="741" spans="1:16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90"/>
        <v>1.033569107913316</v>
      </c>
      <c r="F741">
        <f t="shared" si="91"/>
        <v>1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92"/>
        <v>0</v>
      </c>
      <c r="L741">
        <f t="shared" si="93"/>
        <v>15.387517868726606</v>
      </c>
      <c r="M741">
        <f t="shared" si="94"/>
        <v>-9.4756483472361293</v>
      </c>
      <c r="N741">
        <f t="shared" si="89"/>
        <v>182.78238757874666</v>
      </c>
      <c r="O741">
        <f t="shared" si="95"/>
        <v>0</v>
      </c>
      <c r="P741" t="str">
        <f t="shared" si="96"/>
        <v>TN</v>
      </c>
    </row>
    <row r="742" spans="1:16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90"/>
        <v>1.033569107913316</v>
      </c>
      <c r="F742">
        <f t="shared" si="91"/>
        <v>1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92"/>
        <v>37.643362891590748</v>
      </c>
      <c r="L742">
        <f t="shared" si="93"/>
        <v>64.054973166180915</v>
      </c>
      <c r="M742">
        <f t="shared" si="94"/>
        <v>-24.982570556780026</v>
      </c>
      <c r="N742">
        <f t="shared" si="89"/>
        <v>3.949037486552446</v>
      </c>
      <c r="O742">
        <f t="shared" si="95"/>
        <v>0</v>
      </c>
      <c r="P742" t="str">
        <f t="shared" si="96"/>
        <v>TN</v>
      </c>
    </row>
    <row r="743" spans="1:16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90"/>
        <v>1.033569107913316</v>
      </c>
      <c r="F743">
        <f t="shared" si="91"/>
        <v>1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92"/>
        <v>20.367331083133973</v>
      </c>
      <c r="L743">
        <f t="shared" si="93"/>
        <v>15.387517868726606</v>
      </c>
      <c r="M743">
        <f t="shared" si="94"/>
        <v>-1.6505393925811962</v>
      </c>
      <c r="N743">
        <f t="shared" si="89"/>
        <v>455.60102638285554</v>
      </c>
      <c r="O743">
        <f t="shared" si="95"/>
        <v>0</v>
      </c>
      <c r="P743" t="str">
        <f t="shared" si="96"/>
        <v>TN</v>
      </c>
    </row>
    <row r="744" spans="1:16" x14ac:dyDescent="0.3">
      <c r="A744">
        <v>1</v>
      </c>
      <c r="B744">
        <v>0.88613857459934653</v>
      </c>
      <c r="C744">
        <v>-2</v>
      </c>
      <c r="D744">
        <v>2.9</v>
      </c>
      <c r="E744">
        <f t="shared" si="90"/>
        <v>1.0411492290550324</v>
      </c>
      <c r="F744">
        <f t="shared" si="91"/>
        <v>1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92"/>
        <v>43.153154399808855</v>
      </c>
      <c r="L744">
        <f t="shared" si="93"/>
        <v>64.054973166180915</v>
      </c>
      <c r="M744">
        <f t="shared" si="94"/>
        <v>-22.865713974380668</v>
      </c>
      <c r="N744">
        <f t="shared" si="89"/>
        <v>1.6806024592251865E-2</v>
      </c>
      <c r="O744">
        <f t="shared" si="95"/>
        <v>0</v>
      </c>
      <c r="P744" t="str">
        <f t="shared" si="96"/>
        <v>FP</v>
      </c>
    </row>
    <row r="745" spans="1:16" x14ac:dyDescent="0.3">
      <c r="A745">
        <v>0</v>
      </c>
      <c r="B745">
        <v>0.88613857459934653</v>
      </c>
      <c r="C745">
        <v>-2</v>
      </c>
      <c r="D745">
        <v>2.9</v>
      </c>
      <c r="E745">
        <f t="shared" si="90"/>
        <v>1.0411492290550324</v>
      </c>
      <c r="F745">
        <f t="shared" si="91"/>
        <v>1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92"/>
        <v>48.573729325843161</v>
      </c>
      <c r="L745">
        <f t="shared" si="93"/>
        <v>107.83498131120591</v>
      </c>
      <c r="M745">
        <f t="shared" si="94"/>
        <v>-12.669142337629129</v>
      </c>
      <c r="N745">
        <f t="shared" si="89"/>
        <v>106.63060654131515</v>
      </c>
      <c r="O745">
        <f t="shared" si="95"/>
        <v>0</v>
      </c>
      <c r="P745" t="str">
        <f t="shared" si="96"/>
        <v>TN</v>
      </c>
    </row>
    <row r="746" spans="1:16" x14ac:dyDescent="0.3">
      <c r="A746">
        <v>0</v>
      </c>
      <c r="B746">
        <v>0.88613857459934653</v>
      </c>
      <c r="C746">
        <v>-2</v>
      </c>
      <c r="D746">
        <v>2.9</v>
      </c>
      <c r="E746">
        <f t="shared" si="90"/>
        <v>1.0411492290550324</v>
      </c>
      <c r="F746">
        <f t="shared" si="91"/>
        <v>1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92"/>
        <v>0</v>
      </c>
      <c r="L746">
        <f t="shared" si="93"/>
        <v>15.387517868726606</v>
      </c>
      <c r="M746">
        <f t="shared" si="94"/>
        <v>-9.4756483472361293</v>
      </c>
      <c r="N746">
        <f t="shared" si="89"/>
        <v>182.78238757874666</v>
      </c>
      <c r="O746">
        <f t="shared" si="95"/>
        <v>0</v>
      </c>
      <c r="P746" t="str">
        <f t="shared" si="96"/>
        <v>TN</v>
      </c>
    </row>
    <row r="747" spans="1:16" x14ac:dyDescent="0.3">
      <c r="A747">
        <v>0</v>
      </c>
      <c r="B747">
        <v>0.88613857459934653</v>
      </c>
      <c r="C747">
        <v>-2</v>
      </c>
      <c r="D747">
        <v>2.9</v>
      </c>
      <c r="E747">
        <f t="shared" si="90"/>
        <v>1.0411492290550324</v>
      </c>
      <c r="F747">
        <f t="shared" si="91"/>
        <v>1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92"/>
        <v>48.573729325843161</v>
      </c>
      <c r="L747">
        <f t="shared" si="93"/>
        <v>107.83498131120591</v>
      </c>
      <c r="M747">
        <f t="shared" si="94"/>
        <v>-12.669142337629129</v>
      </c>
      <c r="N747">
        <f t="shared" si="89"/>
        <v>106.63060654131515</v>
      </c>
      <c r="O747">
        <f t="shared" si="95"/>
        <v>0</v>
      </c>
      <c r="P747" t="str">
        <f t="shared" si="96"/>
        <v>TN</v>
      </c>
    </row>
    <row r="748" spans="1:16" x14ac:dyDescent="0.3">
      <c r="A748">
        <v>0</v>
      </c>
      <c r="B748">
        <v>0.88613857459934653</v>
      </c>
      <c r="C748">
        <v>-2</v>
      </c>
      <c r="D748">
        <v>2.9</v>
      </c>
      <c r="E748">
        <f t="shared" si="90"/>
        <v>1.0411492290550324</v>
      </c>
      <c r="F748">
        <f t="shared" si="91"/>
        <v>1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92"/>
        <v>53.917490655602954</v>
      </c>
      <c r="L748">
        <f t="shared" si="93"/>
        <v>107.83498131120591</v>
      </c>
      <c r="M748">
        <f t="shared" si="94"/>
        <v>-9.4177663231484701</v>
      </c>
      <c r="N748">
        <f t="shared" si="89"/>
        <v>184.3508335355171</v>
      </c>
      <c r="O748">
        <f t="shared" si="95"/>
        <v>0</v>
      </c>
      <c r="P748" t="str">
        <f t="shared" si="96"/>
        <v>TN</v>
      </c>
    </row>
    <row r="749" spans="1:16" x14ac:dyDescent="0.3">
      <c r="A749">
        <v>1</v>
      </c>
      <c r="B749">
        <v>0.88613857459934653</v>
      </c>
      <c r="C749">
        <v>-2</v>
      </c>
      <c r="D749">
        <v>3.8</v>
      </c>
      <c r="E749">
        <f t="shared" si="90"/>
        <v>1.0606409691337322</v>
      </c>
      <c r="F749">
        <f t="shared" si="91"/>
        <v>1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92"/>
        <v>99.651528158912399</v>
      </c>
      <c r="L749">
        <f t="shared" si="93"/>
        <v>107.83498131120591</v>
      </c>
      <c r="M749">
        <f t="shared" si="94"/>
        <v>9.043380318293309</v>
      </c>
      <c r="N749">
        <f t="shared" si="89"/>
        <v>1026.4803702699444</v>
      </c>
      <c r="O749">
        <f t="shared" si="95"/>
        <v>1</v>
      </c>
      <c r="P749" t="str">
        <f t="shared" si="96"/>
        <v>TP</v>
      </c>
    </row>
    <row r="750" spans="1:16" x14ac:dyDescent="0.3">
      <c r="A750">
        <v>0</v>
      </c>
      <c r="B750">
        <v>0.88613857459934653</v>
      </c>
      <c r="C750">
        <v>-2</v>
      </c>
      <c r="D750">
        <v>3.8</v>
      </c>
      <c r="E750">
        <f t="shared" si="90"/>
        <v>1.0606409691337322</v>
      </c>
      <c r="F750">
        <f t="shared" si="91"/>
        <v>1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92"/>
        <v>53.917490655602954</v>
      </c>
      <c r="L750">
        <f t="shared" si="93"/>
        <v>107.83498131120591</v>
      </c>
      <c r="M750">
        <f t="shared" si="94"/>
        <v>-45.689837617185603</v>
      </c>
      <c r="N750">
        <f t="shared" si="89"/>
        <v>515.03967621971685</v>
      </c>
      <c r="O750">
        <f t="shared" si="95"/>
        <v>0</v>
      </c>
      <c r="P750" t="str">
        <f t="shared" si="96"/>
        <v>TN</v>
      </c>
    </row>
    <row r="751" spans="1:16" x14ac:dyDescent="0.3">
      <c r="A751">
        <v>0</v>
      </c>
      <c r="B751">
        <v>0.88613857459934653</v>
      </c>
      <c r="C751">
        <v>-2</v>
      </c>
      <c r="D751">
        <v>3.8</v>
      </c>
      <c r="E751">
        <f t="shared" si="90"/>
        <v>1.0606409691337322</v>
      </c>
      <c r="F751">
        <f t="shared" si="91"/>
        <v>1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92"/>
        <v>59.193926540095148</v>
      </c>
      <c r="L751">
        <f t="shared" si="93"/>
        <v>107.83498131120591</v>
      </c>
      <c r="M751">
        <f t="shared" si="94"/>
        <v>-43.662636040313643</v>
      </c>
      <c r="N751">
        <f t="shared" si="89"/>
        <v>427.13662850206396</v>
      </c>
      <c r="O751">
        <f t="shared" si="95"/>
        <v>0</v>
      </c>
      <c r="P751" t="str">
        <f t="shared" si="96"/>
        <v>TN</v>
      </c>
    </row>
    <row r="752" spans="1:16" x14ac:dyDescent="0.3">
      <c r="A752">
        <v>0</v>
      </c>
      <c r="B752">
        <v>0.88613857459934653</v>
      </c>
      <c r="C752">
        <v>-2</v>
      </c>
      <c r="D752">
        <v>3.8</v>
      </c>
      <c r="E752">
        <f t="shared" si="90"/>
        <v>1.0606409691337322</v>
      </c>
      <c r="F752">
        <f t="shared" si="91"/>
        <v>1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92"/>
        <v>14.219779625740344</v>
      </c>
      <c r="L752">
        <f t="shared" si="93"/>
        <v>15.387517868726606</v>
      </c>
      <c r="M752">
        <f t="shared" si="94"/>
        <v>-4.0124227322342971</v>
      </c>
      <c r="N752">
        <f t="shared" si="89"/>
        <v>360.35160459620971</v>
      </c>
      <c r="O752">
        <f t="shared" si="95"/>
        <v>0</v>
      </c>
      <c r="P752" t="str">
        <f t="shared" si="96"/>
        <v>TN</v>
      </c>
    </row>
    <row r="753" spans="1:16" x14ac:dyDescent="0.3">
      <c r="A753">
        <v>0</v>
      </c>
      <c r="B753">
        <v>0.88613857459934653</v>
      </c>
      <c r="C753">
        <v>-2</v>
      </c>
      <c r="D753">
        <v>3.8</v>
      </c>
      <c r="E753">
        <f t="shared" si="90"/>
        <v>1.0606409691337322</v>
      </c>
      <c r="F753">
        <f t="shared" si="91"/>
        <v>1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92"/>
        <v>7.693758934363303</v>
      </c>
      <c r="L753">
        <f t="shared" si="93"/>
        <v>0</v>
      </c>
      <c r="M753">
        <f t="shared" si="94"/>
        <v>3.3016558467152586</v>
      </c>
      <c r="N753">
        <f t="shared" si="89"/>
        <v>691.53262309103638</v>
      </c>
      <c r="O753">
        <f t="shared" si="95"/>
        <v>1</v>
      </c>
      <c r="P753" t="str">
        <f t="shared" si="96"/>
        <v>FN</v>
      </c>
    </row>
    <row r="754" spans="1:16" x14ac:dyDescent="0.3">
      <c r="A754">
        <v>0</v>
      </c>
      <c r="B754">
        <v>0.88613857459934653</v>
      </c>
      <c r="C754">
        <v>-2</v>
      </c>
      <c r="D754">
        <v>3.8</v>
      </c>
      <c r="E754">
        <f t="shared" si="90"/>
        <v>1.0606409691337322</v>
      </c>
      <c r="F754">
        <f t="shared" si="91"/>
        <v>1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92"/>
        <v>53.917490655602954</v>
      </c>
      <c r="L754">
        <f t="shared" si="93"/>
        <v>107.83498131120591</v>
      </c>
      <c r="M754">
        <f t="shared" si="94"/>
        <v>-45.689837617185603</v>
      </c>
      <c r="N754">
        <f t="shared" si="89"/>
        <v>515.03967621971685</v>
      </c>
      <c r="O754">
        <f t="shared" si="95"/>
        <v>0</v>
      </c>
      <c r="P754" t="str">
        <f t="shared" si="96"/>
        <v>TN</v>
      </c>
    </row>
    <row r="755" spans="1:16" x14ac:dyDescent="0.3">
      <c r="A755">
        <v>0</v>
      </c>
      <c r="B755">
        <v>0.88613857459934653</v>
      </c>
      <c r="C755">
        <v>-2</v>
      </c>
      <c r="D755">
        <v>3.8</v>
      </c>
      <c r="E755">
        <f t="shared" si="90"/>
        <v>1.0606409691337322</v>
      </c>
      <c r="F755">
        <f t="shared" si="91"/>
        <v>1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92"/>
        <v>48.573729325843161</v>
      </c>
      <c r="L755">
        <f t="shared" si="93"/>
        <v>107.83498131120591</v>
      </c>
      <c r="M755">
        <f t="shared" si="94"/>
        <v>-47.742905565183428</v>
      </c>
      <c r="N755">
        <f t="shared" si="89"/>
        <v>612.44140614332935</v>
      </c>
      <c r="O755">
        <f t="shared" si="95"/>
        <v>0</v>
      </c>
      <c r="P755" t="str">
        <f t="shared" si="96"/>
        <v>TN</v>
      </c>
    </row>
    <row r="756" spans="1:16" x14ac:dyDescent="0.3">
      <c r="A756">
        <v>0</v>
      </c>
      <c r="B756">
        <v>0.88613857459934653</v>
      </c>
      <c r="C756">
        <v>-2</v>
      </c>
      <c r="D756">
        <v>3.8</v>
      </c>
      <c r="E756">
        <f t="shared" si="90"/>
        <v>1.0606409691337322</v>
      </c>
      <c r="F756">
        <f t="shared" si="91"/>
        <v>1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92"/>
        <v>26.281318966403699</v>
      </c>
      <c r="L756">
        <f t="shared" si="93"/>
        <v>64.054973166180915</v>
      </c>
      <c r="M756">
        <f t="shared" si="94"/>
        <v>-29.347856872363558</v>
      </c>
      <c r="N756">
        <f t="shared" si="89"/>
        <v>40.354317815007008</v>
      </c>
      <c r="O756">
        <f t="shared" si="95"/>
        <v>0</v>
      </c>
      <c r="P756" t="str">
        <f t="shared" si="96"/>
        <v>TN</v>
      </c>
    </row>
    <row r="757" spans="1:16" x14ac:dyDescent="0.3">
      <c r="A757">
        <v>0</v>
      </c>
      <c r="B757">
        <v>0.88613857459934653</v>
      </c>
      <c r="C757">
        <v>-2</v>
      </c>
      <c r="D757">
        <v>3.8</v>
      </c>
      <c r="E757">
        <f t="shared" si="90"/>
        <v>1.0606409691337322</v>
      </c>
      <c r="F757">
        <f t="shared" si="91"/>
        <v>1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92"/>
        <v>37.643362891590748</v>
      </c>
      <c r="L757">
        <f t="shared" si="93"/>
        <v>64.054973166180915</v>
      </c>
      <c r="M757">
        <f t="shared" si="94"/>
        <v>-24.982570556780026</v>
      </c>
      <c r="N757">
        <f t="shared" si="89"/>
        <v>3.949037486552446</v>
      </c>
      <c r="O757">
        <f t="shared" si="95"/>
        <v>0</v>
      </c>
      <c r="P757" t="str">
        <f t="shared" si="96"/>
        <v>TN</v>
      </c>
    </row>
    <row r="758" spans="1:16" x14ac:dyDescent="0.3">
      <c r="A758">
        <v>0</v>
      </c>
      <c r="B758">
        <v>0.88613857459934653</v>
      </c>
      <c r="C758">
        <v>-2</v>
      </c>
      <c r="D758">
        <v>3.8</v>
      </c>
      <c r="E758">
        <f t="shared" si="90"/>
        <v>1.0606409691337322</v>
      </c>
      <c r="F758">
        <f t="shared" si="91"/>
        <v>1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92"/>
        <v>26.281318966403699</v>
      </c>
      <c r="L758">
        <f t="shared" si="93"/>
        <v>64.054973166180915</v>
      </c>
      <c r="M758">
        <f t="shared" si="94"/>
        <v>-9.0904574717260171</v>
      </c>
      <c r="N758">
        <f t="shared" si="89"/>
        <v>193.34609258313264</v>
      </c>
      <c r="O758">
        <f t="shared" si="95"/>
        <v>0</v>
      </c>
      <c r="P758" t="str">
        <f t="shared" si="96"/>
        <v>TN</v>
      </c>
    </row>
    <row r="759" spans="1:16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90"/>
        <v>1.0638895924801821</v>
      </c>
      <c r="F759">
        <f t="shared" si="91"/>
        <v>1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92"/>
        <v>20.367331083133973</v>
      </c>
      <c r="L759">
        <f t="shared" si="93"/>
        <v>15.387517868726606</v>
      </c>
      <c r="M759">
        <f t="shared" si="94"/>
        <v>-1.6505393925811962</v>
      </c>
      <c r="N759">
        <f t="shared" si="89"/>
        <v>455.60102638285554</v>
      </c>
      <c r="O759">
        <f t="shared" si="95"/>
        <v>0</v>
      </c>
      <c r="P759" t="str">
        <f t="shared" si="96"/>
        <v>FP</v>
      </c>
    </row>
    <row r="760" spans="1:16" x14ac:dyDescent="0.3">
      <c r="A760">
        <v>1</v>
      </c>
      <c r="B760">
        <v>0.88613857459934653</v>
      </c>
      <c r="C760">
        <v>-2</v>
      </c>
      <c r="D760">
        <v>3.9</v>
      </c>
      <c r="E760">
        <f t="shared" si="90"/>
        <v>1.0628067180313654</v>
      </c>
      <c r="F760">
        <f t="shared" si="91"/>
        <v>1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92"/>
        <v>7.693758934363303</v>
      </c>
      <c r="L760">
        <f t="shared" si="93"/>
        <v>15.387517868726606</v>
      </c>
      <c r="M760">
        <f t="shared" si="94"/>
        <v>-1.3438686205427057</v>
      </c>
      <c r="N760">
        <f t="shared" si="89"/>
        <v>468.78673368428235</v>
      </c>
      <c r="O760">
        <f t="shared" si="95"/>
        <v>0</v>
      </c>
      <c r="P760" t="str">
        <f t="shared" si="96"/>
        <v>FP</v>
      </c>
    </row>
    <row r="761" spans="1:16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90"/>
        <v>1.0617238435825487</v>
      </c>
      <c r="F761">
        <f t="shared" si="91"/>
        <v>1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92"/>
        <v>7.693758934363303</v>
      </c>
      <c r="L761">
        <f t="shared" si="93"/>
        <v>15.387517868726606</v>
      </c>
      <c r="M761">
        <f t="shared" si="94"/>
        <v>-1.3438686205427057</v>
      </c>
      <c r="N761">
        <f t="shared" si="89"/>
        <v>468.78673368428235</v>
      </c>
      <c r="O761">
        <f t="shared" si="95"/>
        <v>0</v>
      </c>
      <c r="P761" t="str">
        <f t="shared" si="96"/>
        <v>FP</v>
      </c>
    </row>
    <row r="762" spans="1:16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90"/>
        <v>1.0638895924801821</v>
      </c>
      <c r="F762">
        <f t="shared" si="91"/>
        <v>1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92"/>
        <v>7.693758934363303</v>
      </c>
      <c r="L762">
        <f t="shared" si="93"/>
        <v>15.387517868726606</v>
      </c>
      <c r="M762">
        <f t="shared" si="94"/>
        <v>-1.3438686205427057</v>
      </c>
      <c r="N762">
        <f t="shared" si="89"/>
        <v>468.78673368428235</v>
      </c>
      <c r="O762">
        <f t="shared" si="95"/>
        <v>0</v>
      </c>
      <c r="P762" t="str">
        <f t="shared" si="96"/>
        <v>FP</v>
      </c>
    </row>
    <row r="763" spans="1:16" x14ac:dyDescent="0.3">
      <c r="A763">
        <v>1</v>
      </c>
      <c r="B763">
        <v>0.88613857459934653</v>
      </c>
      <c r="C763">
        <v>-2</v>
      </c>
      <c r="D763">
        <v>3.6</v>
      </c>
      <c r="E763">
        <f t="shared" si="90"/>
        <v>1.0563094713384655</v>
      </c>
      <c r="F763">
        <f t="shared" si="91"/>
        <v>1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92"/>
        <v>43.153154399808855</v>
      </c>
      <c r="L763">
        <f t="shared" si="93"/>
        <v>64.054973166180915</v>
      </c>
      <c r="M763">
        <f t="shared" si="94"/>
        <v>-22.865713974380668</v>
      </c>
      <c r="N763">
        <f t="shared" si="89"/>
        <v>1.6806024592251865E-2</v>
      </c>
      <c r="O763">
        <f t="shared" si="95"/>
        <v>0</v>
      </c>
      <c r="P763" t="str">
        <f t="shared" si="96"/>
        <v>FP</v>
      </c>
    </row>
    <row r="764" spans="1:16" x14ac:dyDescent="0.3">
      <c r="A764">
        <v>0</v>
      </c>
      <c r="B764">
        <v>0.88613857459934653</v>
      </c>
      <c r="C764">
        <v>-2</v>
      </c>
      <c r="D764">
        <v>3.6</v>
      </c>
      <c r="E764">
        <f t="shared" si="90"/>
        <v>1.0563094713384655</v>
      </c>
      <c r="F764">
        <f t="shared" si="91"/>
        <v>1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92"/>
        <v>32.027486583090457</v>
      </c>
      <c r="L764">
        <f t="shared" si="93"/>
        <v>64.054973166180915</v>
      </c>
      <c r="M764">
        <f t="shared" si="94"/>
        <v>-5.5942400302706687</v>
      </c>
      <c r="N764">
        <f t="shared" si="89"/>
        <v>302.79869871000858</v>
      </c>
      <c r="O764">
        <f t="shared" si="95"/>
        <v>0</v>
      </c>
      <c r="P764" t="str">
        <f t="shared" si="96"/>
        <v>TN</v>
      </c>
    </row>
    <row r="765" spans="1:16" x14ac:dyDescent="0.3">
      <c r="A765">
        <v>0</v>
      </c>
      <c r="B765">
        <v>0.88613857459934653</v>
      </c>
      <c r="C765">
        <v>-2</v>
      </c>
      <c r="D765">
        <v>3.6</v>
      </c>
      <c r="E765">
        <f t="shared" si="90"/>
        <v>1.0563094713384655</v>
      </c>
      <c r="F765">
        <f t="shared" si="91"/>
        <v>1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92"/>
        <v>59.193926540095148</v>
      </c>
      <c r="L765">
        <f t="shared" si="93"/>
        <v>107.83498131120591</v>
      </c>
      <c r="M765">
        <f t="shared" si="94"/>
        <v>-6.207354027741161</v>
      </c>
      <c r="N765">
        <f t="shared" si="89"/>
        <v>281.83687681085769</v>
      </c>
      <c r="O765">
        <f t="shared" si="95"/>
        <v>0</v>
      </c>
      <c r="P765" t="str">
        <f t="shared" si="96"/>
        <v>TN</v>
      </c>
    </row>
    <row r="766" spans="1:16" x14ac:dyDescent="0.3">
      <c r="A766">
        <v>0</v>
      </c>
      <c r="B766">
        <v>0.88613857459934653</v>
      </c>
      <c r="C766">
        <v>-2</v>
      </c>
      <c r="D766">
        <v>3.6</v>
      </c>
      <c r="E766">
        <f t="shared" si="90"/>
        <v>1.0563094713384655</v>
      </c>
      <c r="F766">
        <f t="shared" si="91"/>
        <v>1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92"/>
        <v>37.643362891590748</v>
      </c>
      <c r="L766">
        <f t="shared" si="93"/>
        <v>64.054973166180915</v>
      </c>
      <c r="M766">
        <f t="shared" si="94"/>
        <v>-24.982570556780026</v>
      </c>
      <c r="N766">
        <f t="shared" si="89"/>
        <v>3.949037486552446</v>
      </c>
      <c r="O766">
        <f t="shared" si="95"/>
        <v>0</v>
      </c>
      <c r="P766" t="str">
        <f t="shared" si="96"/>
        <v>TN</v>
      </c>
    </row>
    <row r="767" spans="1:16" x14ac:dyDescent="0.3">
      <c r="A767">
        <v>0</v>
      </c>
      <c r="B767">
        <v>0.88613857459934653</v>
      </c>
      <c r="C767">
        <v>-2</v>
      </c>
      <c r="D767">
        <v>3.6</v>
      </c>
      <c r="E767">
        <f t="shared" si="90"/>
        <v>1.0563094713384655</v>
      </c>
      <c r="F767">
        <f t="shared" si="91"/>
        <v>1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92"/>
        <v>37.643362891590748</v>
      </c>
      <c r="L767">
        <f t="shared" si="93"/>
        <v>64.054973166180915</v>
      </c>
      <c r="M767">
        <f t="shared" si="94"/>
        <v>-24.982570556780026</v>
      </c>
      <c r="N767">
        <f t="shared" si="89"/>
        <v>3.949037486552446</v>
      </c>
      <c r="O767">
        <f t="shared" si="95"/>
        <v>0</v>
      </c>
      <c r="P767" t="str">
        <f t="shared" si="96"/>
        <v>TN</v>
      </c>
    </row>
    <row r="768" spans="1:16" x14ac:dyDescent="0.3">
      <c r="A768">
        <v>0</v>
      </c>
      <c r="B768">
        <v>0.88613857459934653</v>
      </c>
      <c r="C768">
        <v>-2</v>
      </c>
      <c r="D768">
        <v>3.6</v>
      </c>
      <c r="E768">
        <f t="shared" si="90"/>
        <v>1.0563094713384655</v>
      </c>
      <c r="F768">
        <f t="shared" si="91"/>
        <v>1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92"/>
        <v>20.367331083133973</v>
      </c>
      <c r="L768">
        <f t="shared" si="93"/>
        <v>15.387517868726606</v>
      </c>
      <c r="M768">
        <f t="shared" si="94"/>
        <v>-1.6505393925811962</v>
      </c>
      <c r="N768">
        <f t="shared" si="89"/>
        <v>455.60102638285554</v>
      </c>
      <c r="O768">
        <f t="shared" si="95"/>
        <v>0</v>
      </c>
      <c r="P768" t="str">
        <f t="shared" si="96"/>
        <v>TN</v>
      </c>
    </row>
    <row r="769" spans="1:16" x14ac:dyDescent="0.3">
      <c r="A769">
        <v>0</v>
      </c>
      <c r="B769">
        <v>0.88613857459934653</v>
      </c>
      <c r="C769">
        <v>-2</v>
      </c>
      <c r="D769">
        <v>1</v>
      </c>
      <c r="E769">
        <f t="shared" si="90"/>
        <v>1</v>
      </c>
      <c r="F769">
        <f t="shared" si="91"/>
        <v>1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92"/>
        <v>48.573729325843161</v>
      </c>
      <c r="L769">
        <f t="shared" si="93"/>
        <v>107.83498131120591</v>
      </c>
      <c r="M769">
        <f t="shared" si="94"/>
        <v>-12.669142337629129</v>
      </c>
      <c r="N769">
        <f t="shared" si="89"/>
        <v>106.63060654131515</v>
      </c>
      <c r="O769">
        <f t="shared" si="95"/>
        <v>0</v>
      </c>
      <c r="P769" t="str">
        <f t="shared" si="96"/>
        <v>TN</v>
      </c>
    </row>
    <row r="770" spans="1:16" x14ac:dyDescent="0.3">
      <c r="A770">
        <v>0</v>
      </c>
      <c r="B770">
        <v>0.88613857459934653</v>
      </c>
      <c r="C770">
        <v>-2</v>
      </c>
      <c r="D770">
        <v>1</v>
      </c>
      <c r="E770">
        <f t="shared" si="90"/>
        <v>1</v>
      </c>
      <c r="F770">
        <f t="shared" si="91"/>
        <v>1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92"/>
        <v>32.027486583090457</v>
      </c>
      <c r="L770">
        <f t="shared" si="93"/>
        <v>64.054973166180915</v>
      </c>
      <c r="M770">
        <f t="shared" si="94"/>
        <v>-5.5942400302706687</v>
      </c>
      <c r="N770">
        <f t="shared" ref="N770:N833" si="97">(M770-$R$5)^2</f>
        <v>302.79869871000858</v>
      </c>
      <c r="O770">
        <f t="shared" si="95"/>
        <v>0</v>
      </c>
      <c r="P770" t="str">
        <f t="shared" si="96"/>
        <v>TN</v>
      </c>
    </row>
    <row r="771" spans="1:16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98">IF(D771&gt;1,1+(D771-1)/$R$2,1)</f>
        <v>1</v>
      </c>
      <c r="F771">
        <f t="shared" ref="F771:F834" si="99">IF(D771&lt;1,1-(1-D771)/$R$2,1)</f>
        <v>0.99956685022047331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00">G771^(B771)</f>
        <v>7.693758934363303</v>
      </c>
      <c r="L771">
        <f t="shared" ref="L771:L834" si="101">-C771*-H771^(B771*F771)</f>
        <v>15.373924343493401</v>
      </c>
      <c r="M771">
        <f t="shared" ref="M771:M834" si="102">I771*K771-J771*L771</f>
        <v>-1.3385459852628641</v>
      </c>
      <c r="N771">
        <f t="shared" si="97"/>
        <v>469.0172479136051</v>
      </c>
      <c r="O771">
        <f t="shared" ref="O771:O834" si="103">IF(M771&gt;=0,1,0)</f>
        <v>0</v>
      </c>
      <c r="P771" t="str">
        <f t="shared" ref="P771:P834" si="104">IF(AND(A771=1,O771=1),"TP",IF(AND(A771=0,O771=0),"TN",IF(A771&gt;O771,"FP","FN")))</f>
        <v>FP</v>
      </c>
    </row>
    <row r="772" spans="1:16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98"/>
        <v>1</v>
      </c>
      <c r="F772">
        <f t="shared" si="99"/>
        <v>0.99956685022047331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00"/>
        <v>26.281318966403699</v>
      </c>
      <c r="L772">
        <f t="shared" si="101"/>
        <v>63.958863299239873</v>
      </c>
      <c r="M772">
        <f t="shared" si="102"/>
        <v>-29.288672323588223</v>
      </c>
      <c r="N772">
        <f t="shared" si="97"/>
        <v>39.605880360045589</v>
      </c>
      <c r="O772">
        <f t="shared" si="103"/>
        <v>0</v>
      </c>
      <c r="P772" t="str">
        <f t="shared" si="104"/>
        <v>TN</v>
      </c>
    </row>
    <row r="773" spans="1:16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98"/>
        <v>1</v>
      </c>
      <c r="F773">
        <f t="shared" si="99"/>
        <v>0.99956685022047331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00"/>
        <v>32.027486583090457</v>
      </c>
      <c r="L773">
        <f t="shared" si="101"/>
        <v>63.958863299239873</v>
      </c>
      <c r="M773">
        <f t="shared" si="102"/>
        <v>-27.081000268337039</v>
      </c>
      <c r="N773">
        <f t="shared" si="97"/>
        <v>16.692521554924383</v>
      </c>
      <c r="O773">
        <f t="shared" si="103"/>
        <v>0</v>
      </c>
      <c r="P773" t="str">
        <f t="shared" si="104"/>
        <v>TN</v>
      </c>
    </row>
    <row r="774" spans="1:16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98"/>
        <v>1</v>
      </c>
      <c r="F774">
        <f t="shared" si="99"/>
        <v>0.99913370044094674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00"/>
        <v>20.367331083133973</v>
      </c>
      <c r="L774">
        <f t="shared" si="101"/>
        <v>15.360342826949958</v>
      </c>
      <c r="M774">
        <f t="shared" si="102"/>
        <v>-1.6338049756405475</v>
      </c>
      <c r="N774">
        <f t="shared" si="97"/>
        <v>456.31569241184235</v>
      </c>
      <c r="O774">
        <f t="shared" si="103"/>
        <v>0</v>
      </c>
      <c r="P774" t="str">
        <f t="shared" si="104"/>
        <v>FP</v>
      </c>
    </row>
    <row r="775" spans="1:16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98"/>
        <v>1</v>
      </c>
      <c r="F775">
        <f t="shared" si="99"/>
        <v>0.99913370044094674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00"/>
        <v>20.367331083133973</v>
      </c>
      <c r="L775">
        <f t="shared" si="101"/>
        <v>15.360342826949958</v>
      </c>
      <c r="M775">
        <f t="shared" si="102"/>
        <v>-1.6338049756405475</v>
      </c>
      <c r="N775">
        <f t="shared" si="97"/>
        <v>456.31569241184235</v>
      </c>
      <c r="O775">
        <f t="shared" si="103"/>
        <v>0</v>
      </c>
      <c r="P775" t="str">
        <f t="shared" si="104"/>
        <v>TN</v>
      </c>
    </row>
    <row r="776" spans="1:16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98"/>
        <v>1</v>
      </c>
      <c r="F776">
        <f t="shared" si="99"/>
        <v>0.99913370044094674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00"/>
        <v>26.281318966403699</v>
      </c>
      <c r="L776">
        <f t="shared" si="101"/>
        <v>63.862897638221753</v>
      </c>
      <c r="M776">
        <f t="shared" si="102"/>
        <v>-29.229576576959332</v>
      </c>
      <c r="N776">
        <f t="shared" si="97"/>
        <v>38.865555743868782</v>
      </c>
      <c r="O776">
        <f t="shared" si="103"/>
        <v>0</v>
      </c>
      <c r="P776" t="str">
        <f t="shared" si="104"/>
        <v>TN</v>
      </c>
    </row>
    <row r="777" spans="1:16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98"/>
        <v>1</v>
      </c>
      <c r="F777">
        <f t="shared" si="99"/>
        <v>0.99913370044094674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00"/>
        <v>32.027486583090457</v>
      </c>
      <c r="L777">
        <f t="shared" si="101"/>
        <v>63.862897638221753</v>
      </c>
      <c r="M777">
        <f t="shared" si="102"/>
        <v>-5.5190315788961577</v>
      </c>
      <c r="N777">
        <f t="shared" si="97"/>
        <v>305.42177639204868</v>
      </c>
      <c r="O777">
        <f t="shared" si="103"/>
        <v>0</v>
      </c>
      <c r="P777" t="str">
        <f t="shared" si="104"/>
        <v>TN</v>
      </c>
    </row>
    <row r="778" spans="1:16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98"/>
        <v>1</v>
      </c>
      <c r="F778">
        <f t="shared" si="99"/>
        <v>0.99913370044094674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00"/>
        <v>53.917490655602954</v>
      </c>
      <c r="L778">
        <f t="shared" si="101"/>
        <v>107.46312627704714</v>
      </c>
      <c r="M778">
        <f t="shared" si="102"/>
        <v>-45.460848928438125</v>
      </c>
      <c r="N778">
        <f t="shared" si="97"/>
        <v>504.69855104493359</v>
      </c>
      <c r="O778">
        <f t="shared" si="103"/>
        <v>0</v>
      </c>
      <c r="P778" t="str">
        <f t="shared" si="104"/>
        <v>TN</v>
      </c>
    </row>
    <row r="779" spans="1:16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98"/>
        <v>1.0021657488976332</v>
      </c>
      <c r="F779">
        <f t="shared" si="99"/>
        <v>1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00"/>
        <v>43.153154399808855</v>
      </c>
      <c r="L779">
        <f t="shared" si="101"/>
        <v>64.054973166180915</v>
      </c>
      <c r="M779">
        <f t="shared" si="102"/>
        <v>-22.865713974380668</v>
      </c>
      <c r="N779">
        <f t="shared" si="97"/>
        <v>1.6806024592251865E-2</v>
      </c>
      <c r="O779">
        <f t="shared" si="103"/>
        <v>0</v>
      </c>
      <c r="P779" t="str">
        <f t="shared" si="104"/>
        <v>FP</v>
      </c>
    </row>
    <row r="780" spans="1:16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98"/>
        <v>1.0021657488976332</v>
      </c>
      <c r="F780">
        <f t="shared" si="99"/>
        <v>1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00"/>
        <v>99.651528158912399</v>
      </c>
      <c r="L780">
        <f t="shared" si="101"/>
        <v>107.83498131120591</v>
      </c>
      <c r="M780">
        <f t="shared" si="102"/>
        <v>-28.118864526065984</v>
      </c>
      <c r="N780">
        <f t="shared" si="97"/>
        <v>26.250380331827309</v>
      </c>
      <c r="O780">
        <f t="shared" si="103"/>
        <v>0</v>
      </c>
      <c r="P780" t="str">
        <f t="shared" si="104"/>
        <v>TN</v>
      </c>
    </row>
    <row r="781" spans="1:16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98"/>
        <v>1.0021657488976332</v>
      </c>
      <c r="F781">
        <f t="shared" si="99"/>
        <v>1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00"/>
        <v>48.573729325843161</v>
      </c>
      <c r="L781">
        <f t="shared" si="101"/>
        <v>107.83498131120591</v>
      </c>
      <c r="M781">
        <f t="shared" si="102"/>
        <v>-47.742905565183428</v>
      </c>
      <c r="N781">
        <f t="shared" si="97"/>
        <v>612.44140614332935</v>
      </c>
      <c r="O781">
        <f t="shared" si="103"/>
        <v>0</v>
      </c>
      <c r="P781" t="str">
        <f t="shared" si="104"/>
        <v>TN</v>
      </c>
    </row>
    <row r="782" spans="1:16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98"/>
        <v>1.0021657488976332</v>
      </c>
      <c r="F782">
        <f t="shared" si="99"/>
        <v>1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00"/>
        <v>59.193926540095148</v>
      </c>
      <c r="L782">
        <f t="shared" si="101"/>
        <v>107.83498131120591</v>
      </c>
      <c r="M782">
        <f t="shared" si="102"/>
        <v>-6.207354027741161</v>
      </c>
      <c r="N782">
        <f t="shared" si="97"/>
        <v>281.83687681085769</v>
      </c>
      <c r="O782">
        <f t="shared" si="103"/>
        <v>0</v>
      </c>
      <c r="P782" t="str">
        <f t="shared" si="104"/>
        <v>TN</v>
      </c>
    </row>
    <row r="783" spans="1:16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98"/>
        <v>1.0021657488976332</v>
      </c>
      <c r="F783">
        <f t="shared" si="99"/>
        <v>1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00"/>
        <v>53.917490655602954</v>
      </c>
      <c r="L783">
        <f t="shared" si="101"/>
        <v>107.83498131120591</v>
      </c>
      <c r="M783">
        <f t="shared" si="102"/>
        <v>-45.689837617185603</v>
      </c>
      <c r="N783">
        <f t="shared" si="97"/>
        <v>515.03967621971685</v>
      </c>
      <c r="O783">
        <f t="shared" si="103"/>
        <v>0</v>
      </c>
      <c r="P783" t="str">
        <f t="shared" si="104"/>
        <v>TN</v>
      </c>
    </row>
    <row r="784" spans="1:16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98"/>
        <v>1.0021657488976332</v>
      </c>
      <c r="F784">
        <f t="shared" si="99"/>
        <v>1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00"/>
        <v>0</v>
      </c>
      <c r="L784">
        <f t="shared" si="101"/>
        <v>15.387517868726606</v>
      </c>
      <c r="M784">
        <f t="shared" si="102"/>
        <v>-9.4756483472361293</v>
      </c>
      <c r="N784">
        <f t="shared" si="97"/>
        <v>182.78238757874666</v>
      </c>
      <c r="O784">
        <f t="shared" si="103"/>
        <v>0</v>
      </c>
      <c r="P784" t="str">
        <f t="shared" si="104"/>
        <v>TN</v>
      </c>
    </row>
    <row r="785" spans="1:16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98"/>
        <v>1.0099624449291131</v>
      </c>
      <c r="F785">
        <f t="shared" si="99"/>
        <v>1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00"/>
        <v>99.651528158912399</v>
      </c>
      <c r="L785">
        <f t="shared" si="101"/>
        <v>107.83498131120591</v>
      </c>
      <c r="M785">
        <f t="shared" si="102"/>
        <v>9.043380318293309</v>
      </c>
      <c r="N785">
        <f t="shared" si="97"/>
        <v>1026.4803702699444</v>
      </c>
      <c r="O785">
        <f t="shared" si="103"/>
        <v>1</v>
      </c>
      <c r="P785" t="str">
        <f t="shared" si="104"/>
        <v>TP</v>
      </c>
    </row>
    <row r="786" spans="1:16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98"/>
        <v>1.0112618942676932</v>
      </c>
      <c r="F786">
        <f t="shared" si="99"/>
        <v>1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00"/>
        <v>20.367331083133973</v>
      </c>
      <c r="L786">
        <f t="shared" si="101"/>
        <v>15.387517868726606</v>
      </c>
      <c r="M786">
        <f t="shared" si="102"/>
        <v>-1.6505393925811962</v>
      </c>
      <c r="N786">
        <f t="shared" si="97"/>
        <v>455.60102638285554</v>
      </c>
      <c r="O786">
        <f t="shared" si="103"/>
        <v>0</v>
      </c>
      <c r="P786" t="str">
        <f t="shared" si="104"/>
        <v>FP</v>
      </c>
    </row>
    <row r="787" spans="1:16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98"/>
        <v>1.0112618942676932</v>
      </c>
      <c r="F787">
        <f t="shared" si="99"/>
        <v>1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00"/>
        <v>26.281318966403699</v>
      </c>
      <c r="L787">
        <f t="shared" si="101"/>
        <v>64.054973166180915</v>
      </c>
      <c r="M787">
        <f t="shared" si="102"/>
        <v>-9.0904574717260171</v>
      </c>
      <c r="N787">
        <f t="shared" si="97"/>
        <v>193.34609258313264</v>
      </c>
      <c r="O787">
        <f t="shared" si="103"/>
        <v>0</v>
      </c>
      <c r="P787" t="str">
        <f t="shared" si="104"/>
        <v>TN</v>
      </c>
    </row>
    <row r="788" spans="1:16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98"/>
        <v>1.0112618942676932</v>
      </c>
      <c r="F788">
        <f t="shared" si="99"/>
        <v>1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00"/>
        <v>26.281318966403699</v>
      </c>
      <c r="L788">
        <f t="shared" si="101"/>
        <v>64.054973166180915</v>
      </c>
      <c r="M788">
        <f t="shared" si="102"/>
        <v>-9.0904574717260171</v>
      </c>
      <c r="N788">
        <f t="shared" si="97"/>
        <v>193.34609258313264</v>
      </c>
      <c r="O788">
        <f t="shared" si="103"/>
        <v>0</v>
      </c>
      <c r="P788" t="str">
        <f t="shared" si="104"/>
        <v>TN</v>
      </c>
    </row>
    <row r="789" spans="1:16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98"/>
        <v>1.0112618942676932</v>
      </c>
      <c r="F789">
        <f t="shared" si="99"/>
        <v>1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00"/>
        <v>37.643362891590748</v>
      </c>
      <c r="L789">
        <f t="shared" si="101"/>
        <v>64.054973166180915</v>
      </c>
      <c r="M789">
        <f t="shared" si="102"/>
        <v>-24.982570556780026</v>
      </c>
      <c r="N789">
        <f t="shared" si="97"/>
        <v>3.949037486552446</v>
      </c>
      <c r="O789">
        <f t="shared" si="103"/>
        <v>0</v>
      </c>
      <c r="P789" t="str">
        <f t="shared" si="104"/>
        <v>TN</v>
      </c>
    </row>
    <row r="790" spans="1:16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98"/>
        <v>1.0138607929448531</v>
      </c>
      <c r="F790">
        <f t="shared" si="99"/>
        <v>1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00"/>
        <v>37.643362891590748</v>
      </c>
      <c r="L790">
        <f t="shared" si="101"/>
        <v>64.054973166180915</v>
      </c>
      <c r="M790">
        <f t="shared" si="102"/>
        <v>-24.982570556780026</v>
      </c>
      <c r="N790">
        <f t="shared" si="97"/>
        <v>3.949037486552446</v>
      </c>
      <c r="O790">
        <f t="shared" si="103"/>
        <v>0</v>
      </c>
      <c r="P790" t="str">
        <f t="shared" si="104"/>
        <v>FP</v>
      </c>
    </row>
    <row r="791" spans="1:16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98"/>
        <v>1.016459691622013</v>
      </c>
      <c r="F791">
        <f t="shared" si="99"/>
        <v>1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00"/>
        <v>37.643362891590748</v>
      </c>
      <c r="L791">
        <f t="shared" si="101"/>
        <v>64.054973166180915</v>
      </c>
      <c r="M791">
        <f t="shared" si="102"/>
        <v>-24.982570556780026</v>
      </c>
      <c r="N791">
        <f t="shared" si="97"/>
        <v>3.949037486552446</v>
      </c>
      <c r="O791">
        <f t="shared" si="103"/>
        <v>0</v>
      </c>
      <c r="P791" t="str">
        <f t="shared" si="104"/>
        <v>FP</v>
      </c>
    </row>
    <row r="792" spans="1:16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98"/>
        <v>1.016459691622013</v>
      </c>
      <c r="F792">
        <f t="shared" si="99"/>
        <v>1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00"/>
        <v>7.693758934363303</v>
      </c>
      <c r="L792">
        <f t="shared" si="101"/>
        <v>15.387517868726606</v>
      </c>
      <c r="M792">
        <f t="shared" si="102"/>
        <v>-1.3438686205427057</v>
      </c>
      <c r="N792">
        <f t="shared" si="97"/>
        <v>468.78673368428235</v>
      </c>
      <c r="O792">
        <f t="shared" si="103"/>
        <v>0</v>
      </c>
      <c r="P792" t="str">
        <f t="shared" si="104"/>
        <v>TN</v>
      </c>
    </row>
    <row r="793" spans="1:16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98"/>
        <v>1.016459691622013</v>
      </c>
      <c r="F793">
        <f t="shared" si="99"/>
        <v>1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00"/>
        <v>48.573729325843161</v>
      </c>
      <c r="L793">
        <f t="shared" si="101"/>
        <v>107.83498131120591</v>
      </c>
      <c r="M793">
        <f t="shared" si="102"/>
        <v>-12.669142337629129</v>
      </c>
      <c r="N793">
        <f t="shared" si="97"/>
        <v>106.63060654131515</v>
      </c>
      <c r="O793">
        <f t="shared" si="103"/>
        <v>0</v>
      </c>
      <c r="P793" t="str">
        <f t="shared" si="104"/>
        <v>TN</v>
      </c>
    </row>
    <row r="794" spans="1:16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98"/>
        <v>1.016459691622013</v>
      </c>
      <c r="F794">
        <f t="shared" si="99"/>
        <v>1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00"/>
        <v>7.693758934363303</v>
      </c>
      <c r="L794">
        <f t="shared" si="101"/>
        <v>15.387517868726606</v>
      </c>
      <c r="M794">
        <f t="shared" si="102"/>
        <v>-1.3438686205427057</v>
      </c>
      <c r="N794">
        <f t="shared" si="97"/>
        <v>468.78673368428235</v>
      </c>
      <c r="O794">
        <f t="shared" si="103"/>
        <v>0</v>
      </c>
      <c r="P794" t="str">
        <f t="shared" si="104"/>
        <v>TN</v>
      </c>
    </row>
    <row r="795" spans="1:16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98"/>
        <v>1.016459691622013</v>
      </c>
      <c r="F795">
        <f t="shared" si="99"/>
        <v>1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00"/>
        <v>32.027486583090457</v>
      </c>
      <c r="L795">
        <f t="shared" si="101"/>
        <v>64.054973166180915</v>
      </c>
      <c r="M795">
        <f t="shared" si="102"/>
        <v>-27.140184817112374</v>
      </c>
      <c r="N795">
        <f t="shared" si="97"/>
        <v>17.179638861017892</v>
      </c>
      <c r="O795">
        <f t="shared" si="103"/>
        <v>0</v>
      </c>
      <c r="P795" t="str">
        <f t="shared" si="104"/>
        <v>TN</v>
      </c>
    </row>
    <row r="796" spans="1:16" x14ac:dyDescent="0.3">
      <c r="A796">
        <v>1</v>
      </c>
      <c r="B796">
        <v>0.88613857459934653</v>
      </c>
      <c r="C796">
        <v>-2</v>
      </c>
      <c r="D796">
        <v>1.9</v>
      </c>
      <c r="E796">
        <f t="shared" si="98"/>
        <v>1.0194917400786996</v>
      </c>
      <c r="F796">
        <f t="shared" si="99"/>
        <v>1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00"/>
        <v>43.153154399808855</v>
      </c>
      <c r="L796">
        <f t="shared" si="101"/>
        <v>64.054973166180915</v>
      </c>
      <c r="M796">
        <f t="shared" si="102"/>
        <v>-22.865713974380668</v>
      </c>
      <c r="N796">
        <f t="shared" si="97"/>
        <v>1.6806024592251865E-2</v>
      </c>
      <c r="O796">
        <f t="shared" si="103"/>
        <v>0</v>
      </c>
      <c r="P796" t="str">
        <f t="shared" si="104"/>
        <v>FP</v>
      </c>
    </row>
    <row r="797" spans="1:16" x14ac:dyDescent="0.3">
      <c r="A797">
        <v>0</v>
      </c>
      <c r="B797">
        <v>0.88613857459934653</v>
      </c>
      <c r="C797">
        <v>-2</v>
      </c>
      <c r="D797">
        <v>1.9</v>
      </c>
      <c r="E797">
        <f t="shared" si="98"/>
        <v>1.0194917400786996</v>
      </c>
      <c r="F797">
        <f t="shared" si="99"/>
        <v>1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00"/>
        <v>59.193926540095148</v>
      </c>
      <c r="L797">
        <f t="shared" si="101"/>
        <v>107.83498131120591</v>
      </c>
      <c r="M797">
        <f t="shared" si="102"/>
        <v>-43.662636040313643</v>
      </c>
      <c r="N797">
        <f t="shared" si="97"/>
        <v>427.13662850206396</v>
      </c>
      <c r="O797">
        <f t="shared" si="103"/>
        <v>0</v>
      </c>
      <c r="P797" t="str">
        <f t="shared" si="104"/>
        <v>TN</v>
      </c>
    </row>
    <row r="798" spans="1:16" x14ac:dyDescent="0.3">
      <c r="A798">
        <v>0</v>
      </c>
      <c r="B798">
        <v>0.88613857459934653</v>
      </c>
      <c r="C798">
        <v>-2</v>
      </c>
      <c r="D798">
        <v>1.9</v>
      </c>
      <c r="E798">
        <f t="shared" si="98"/>
        <v>1.0194917400786996</v>
      </c>
      <c r="F798">
        <f t="shared" si="99"/>
        <v>1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00"/>
        <v>37.643362891590748</v>
      </c>
      <c r="L798">
        <f t="shared" si="101"/>
        <v>64.054973166180915</v>
      </c>
      <c r="M798">
        <f t="shared" si="102"/>
        <v>-24.982570556780026</v>
      </c>
      <c r="N798">
        <f t="shared" si="97"/>
        <v>3.949037486552446</v>
      </c>
      <c r="O798">
        <f t="shared" si="103"/>
        <v>0</v>
      </c>
      <c r="P798" t="str">
        <f t="shared" si="104"/>
        <v>TN</v>
      </c>
    </row>
    <row r="799" spans="1:16" x14ac:dyDescent="0.3">
      <c r="A799">
        <v>0</v>
      </c>
      <c r="B799">
        <v>0.88613857459934653</v>
      </c>
      <c r="C799">
        <v>-2</v>
      </c>
      <c r="D799">
        <v>1.9</v>
      </c>
      <c r="E799">
        <f t="shared" si="98"/>
        <v>1.0194917400786996</v>
      </c>
      <c r="F799">
        <f t="shared" si="99"/>
        <v>1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00"/>
        <v>99.651528158912399</v>
      </c>
      <c r="L799">
        <f t="shared" si="101"/>
        <v>107.83498131120591</v>
      </c>
      <c r="M799">
        <f t="shared" si="102"/>
        <v>-28.118864526065984</v>
      </c>
      <c r="N799">
        <f t="shared" si="97"/>
        <v>26.250380331827309</v>
      </c>
      <c r="O799">
        <f t="shared" si="103"/>
        <v>0</v>
      </c>
      <c r="P799" t="str">
        <f t="shared" si="104"/>
        <v>TN</v>
      </c>
    </row>
    <row r="800" spans="1:16" x14ac:dyDescent="0.3">
      <c r="A800">
        <v>0</v>
      </c>
      <c r="B800">
        <v>0.88613857459934653</v>
      </c>
      <c r="C800">
        <v>-2</v>
      </c>
      <c r="D800">
        <v>1.9</v>
      </c>
      <c r="E800">
        <f t="shared" si="98"/>
        <v>1.0194917400786996</v>
      </c>
      <c r="F800">
        <f t="shared" si="99"/>
        <v>1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00"/>
        <v>7.693758934363303</v>
      </c>
      <c r="L800">
        <f t="shared" si="101"/>
        <v>0</v>
      </c>
      <c r="M800">
        <f t="shared" si="102"/>
        <v>3.3016558467152586</v>
      </c>
      <c r="N800">
        <f t="shared" si="97"/>
        <v>691.53262309103638</v>
      </c>
      <c r="O800">
        <f t="shared" si="103"/>
        <v>1</v>
      </c>
      <c r="P800" t="str">
        <f t="shared" si="104"/>
        <v>FN</v>
      </c>
    </row>
    <row r="801" spans="1:16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98"/>
        <v>1.0199248898582263</v>
      </c>
      <c r="F801">
        <f t="shared" si="99"/>
        <v>1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00"/>
        <v>7.693758934363303</v>
      </c>
      <c r="L801">
        <f t="shared" si="101"/>
        <v>0</v>
      </c>
      <c r="M801">
        <f t="shared" si="102"/>
        <v>3.3016558467152586</v>
      </c>
      <c r="N801">
        <f t="shared" si="97"/>
        <v>691.53262309103638</v>
      </c>
      <c r="O801">
        <f t="shared" si="103"/>
        <v>1</v>
      </c>
      <c r="P801" t="str">
        <f t="shared" si="104"/>
        <v>TP</v>
      </c>
    </row>
    <row r="802" spans="1:16" x14ac:dyDescent="0.3">
      <c r="A802">
        <v>0</v>
      </c>
      <c r="B802">
        <v>0.88613857459934653</v>
      </c>
      <c r="C802">
        <v>-2</v>
      </c>
      <c r="D802">
        <v>1.9</v>
      </c>
      <c r="E802">
        <f t="shared" si="98"/>
        <v>1.0194917400786996</v>
      </c>
      <c r="F802">
        <f t="shared" si="99"/>
        <v>1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00"/>
        <v>7.693758934363303</v>
      </c>
      <c r="L802">
        <f t="shared" si="101"/>
        <v>0</v>
      </c>
      <c r="M802">
        <f t="shared" si="102"/>
        <v>3.3016558467152586</v>
      </c>
      <c r="N802">
        <f t="shared" si="97"/>
        <v>691.53262309103638</v>
      </c>
      <c r="O802">
        <f t="shared" si="103"/>
        <v>1</v>
      </c>
      <c r="P802" t="str">
        <f t="shared" si="104"/>
        <v>FN</v>
      </c>
    </row>
    <row r="803" spans="1:16" x14ac:dyDescent="0.3">
      <c r="A803">
        <v>0</v>
      </c>
      <c r="B803">
        <v>0.88613857459934653</v>
      </c>
      <c r="C803">
        <v>-2</v>
      </c>
      <c r="D803">
        <v>1.9</v>
      </c>
      <c r="E803">
        <f t="shared" si="98"/>
        <v>1.0194917400786996</v>
      </c>
      <c r="F803">
        <f t="shared" si="99"/>
        <v>1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00"/>
        <v>14.219779625740344</v>
      </c>
      <c r="L803">
        <f t="shared" si="101"/>
        <v>15.387517868726606</v>
      </c>
      <c r="M803">
        <f t="shared" si="102"/>
        <v>-4.0124227322342971</v>
      </c>
      <c r="N803">
        <f t="shared" si="97"/>
        <v>360.35160459620971</v>
      </c>
      <c r="O803">
        <f t="shared" si="103"/>
        <v>0</v>
      </c>
      <c r="P803" t="str">
        <f t="shared" si="104"/>
        <v>TN</v>
      </c>
    </row>
    <row r="804" spans="1:16" x14ac:dyDescent="0.3">
      <c r="A804">
        <v>0</v>
      </c>
      <c r="B804">
        <v>0.88613857459934653</v>
      </c>
      <c r="C804">
        <v>-2</v>
      </c>
      <c r="D804">
        <v>1.9</v>
      </c>
      <c r="E804">
        <f t="shared" si="98"/>
        <v>1.0194917400786996</v>
      </c>
      <c r="F804">
        <f t="shared" si="99"/>
        <v>1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00"/>
        <v>53.917490655602954</v>
      </c>
      <c r="L804">
        <f t="shared" si="101"/>
        <v>107.83498131120591</v>
      </c>
      <c r="M804">
        <f t="shared" si="102"/>
        <v>-9.4177663231484701</v>
      </c>
      <c r="N804">
        <f t="shared" si="97"/>
        <v>184.3508335355171</v>
      </c>
      <c r="O804">
        <f t="shared" si="103"/>
        <v>0</v>
      </c>
      <c r="P804" t="str">
        <f t="shared" si="104"/>
        <v>TN</v>
      </c>
    </row>
    <row r="805" spans="1:16" x14ac:dyDescent="0.3">
      <c r="A805">
        <v>1</v>
      </c>
      <c r="B805">
        <v>0.88613857459934653</v>
      </c>
      <c r="C805">
        <v>-2</v>
      </c>
      <c r="D805">
        <v>1.8</v>
      </c>
      <c r="E805">
        <f t="shared" si="98"/>
        <v>1.0173259911810664</v>
      </c>
      <c r="F805">
        <f t="shared" si="99"/>
        <v>1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00"/>
        <v>43.153154399808855</v>
      </c>
      <c r="L805">
        <f t="shared" si="101"/>
        <v>64.054973166180915</v>
      </c>
      <c r="M805">
        <f t="shared" si="102"/>
        <v>1.1750985034141088</v>
      </c>
      <c r="N805">
        <f t="shared" si="97"/>
        <v>584.2106788255428</v>
      </c>
      <c r="O805">
        <f t="shared" si="103"/>
        <v>1</v>
      </c>
      <c r="P805" t="str">
        <f t="shared" si="104"/>
        <v>TP</v>
      </c>
    </row>
    <row r="806" spans="1:16" x14ac:dyDescent="0.3">
      <c r="A806">
        <v>0</v>
      </c>
      <c r="B806">
        <v>0.88613857459934653</v>
      </c>
      <c r="C806">
        <v>-2</v>
      </c>
      <c r="D806">
        <v>1.8</v>
      </c>
      <c r="E806">
        <f t="shared" si="98"/>
        <v>1.0173259911810664</v>
      </c>
      <c r="F806">
        <f t="shared" si="99"/>
        <v>1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00"/>
        <v>59.193926540095148</v>
      </c>
      <c r="L806">
        <f t="shared" si="101"/>
        <v>107.83498131120591</v>
      </c>
      <c r="M806">
        <f t="shared" si="102"/>
        <v>-43.662636040313643</v>
      </c>
      <c r="N806">
        <f t="shared" si="97"/>
        <v>427.13662850206396</v>
      </c>
      <c r="O806">
        <f t="shared" si="103"/>
        <v>0</v>
      </c>
      <c r="P806" t="str">
        <f t="shared" si="104"/>
        <v>TN</v>
      </c>
    </row>
    <row r="807" spans="1:16" x14ac:dyDescent="0.3">
      <c r="A807">
        <v>0</v>
      </c>
      <c r="B807">
        <v>0.88613857459934653</v>
      </c>
      <c r="C807">
        <v>-2</v>
      </c>
      <c r="D807">
        <v>1.8</v>
      </c>
      <c r="E807">
        <f t="shared" si="98"/>
        <v>1.0173259911810664</v>
      </c>
      <c r="F807">
        <f t="shared" si="99"/>
        <v>1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00"/>
        <v>53.917490655602954</v>
      </c>
      <c r="L807">
        <f t="shared" si="101"/>
        <v>107.83498131120591</v>
      </c>
      <c r="M807">
        <f t="shared" si="102"/>
        <v>-9.4177663231484701</v>
      </c>
      <c r="N807">
        <f t="shared" si="97"/>
        <v>184.3508335355171</v>
      </c>
      <c r="O807">
        <f t="shared" si="103"/>
        <v>0</v>
      </c>
      <c r="P807" t="str">
        <f t="shared" si="104"/>
        <v>TN</v>
      </c>
    </row>
    <row r="808" spans="1:16" x14ac:dyDescent="0.3">
      <c r="A808">
        <v>0</v>
      </c>
      <c r="B808">
        <v>0.88613857459934653</v>
      </c>
      <c r="C808">
        <v>-2</v>
      </c>
      <c r="D808">
        <v>1.8</v>
      </c>
      <c r="E808">
        <f t="shared" si="98"/>
        <v>1.0173259911810664</v>
      </c>
      <c r="F808">
        <f t="shared" si="99"/>
        <v>1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00"/>
        <v>20.367331083133973</v>
      </c>
      <c r="L808">
        <f t="shared" si="101"/>
        <v>15.387517868726606</v>
      </c>
      <c r="M808">
        <f t="shared" si="102"/>
        <v>-1.6505393925811962</v>
      </c>
      <c r="N808">
        <f t="shared" si="97"/>
        <v>455.60102638285554</v>
      </c>
      <c r="O808">
        <f t="shared" si="103"/>
        <v>0</v>
      </c>
      <c r="P808" t="str">
        <f t="shared" si="104"/>
        <v>TN</v>
      </c>
    </row>
    <row r="809" spans="1:16" x14ac:dyDescent="0.3">
      <c r="A809">
        <v>0</v>
      </c>
      <c r="B809">
        <v>0.88613857459934653</v>
      </c>
      <c r="C809">
        <v>-2</v>
      </c>
      <c r="D809">
        <v>1.8</v>
      </c>
      <c r="E809">
        <f t="shared" si="98"/>
        <v>1.0173259911810664</v>
      </c>
      <c r="F809">
        <f t="shared" si="99"/>
        <v>1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00"/>
        <v>59.193926540095148</v>
      </c>
      <c r="L809">
        <f t="shared" si="101"/>
        <v>107.83498131120591</v>
      </c>
      <c r="M809">
        <f t="shared" si="102"/>
        <v>-43.662636040313643</v>
      </c>
      <c r="N809">
        <f t="shared" si="97"/>
        <v>427.13662850206396</v>
      </c>
      <c r="O809">
        <f t="shared" si="103"/>
        <v>0</v>
      </c>
      <c r="P809" t="str">
        <f t="shared" si="104"/>
        <v>TN</v>
      </c>
    </row>
    <row r="810" spans="1:16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98"/>
        <v>1.0251226872125461</v>
      </c>
      <c r="F810">
        <f t="shared" si="99"/>
        <v>1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00"/>
        <v>99.651528158912399</v>
      </c>
      <c r="L810">
        <f t="shared" si="101"/>
        <v>107.83498131120591</v>
      </c>
      <c r="M810">
        <f t="shared" si="102"/>
        <v>9.043380318293309</v>
      </c>
      <c r="N810">
        <f t="shared" si="97"/>
        <v>1026.4803702699444</v>
      </c>
      <c r="O810">
        <f t="shared" si="103"/>
        <v>1</v>
      </c>
      <c r="P810" t="str">
        <f t="shared" si="104"/>
        <v>TP</v>
      </c>
    </row>
    <row r="811" spans="1:16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98"/>
        <v>1.0281547356692327</v>
      </c>
      <c r="F811">
        <f t="shared" si="99"/>
        <v>1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00"/>
        <v>43.153154399808855</v>
      </c>
      <c r="L811">
        <f t="shared" si="101"/>
        <v>64.054973166180915</v>
      </c>
      <c r="M811">
        <f t="shared" si="102"/>
        <v>1.1750985034141088</v>
      </c>
      <c r="N811">
        <f t="shared" si="97"/>
        <v>584.2106788255428</v>
      </c>
      <c r="O811">
        <f t="shared" si="103"/>
        <v>1</v>
      </c>
      <c r="P811" t="str">
        <f t="shared" si="104"/>
        <v>TP</v>
      </c>
    </row>
    <row r="812" spans="1:16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98"/>
        <v>1.0281547356692327</v>
      </c>
      <c r="F812">
        <f t="shared" si="99"/>
        <v>1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00"/>
        <v>7.693758934363303</v>
      </c>
      <c r="L812">
        <f t="shared" si="101"/>
        <v>0</v>
      </c>
      <c r="M812">
        <f t="shared" si="102"/>
        <v>2.9559347607452384</v>
      </c>
      <c r="N812">
        <f t="shared" si="97"/>
        <v>673.46928592084703</v>
      </c>
      <c r="O812">
        <f t="shared" si="103"/>
        <v>1</v>
      </c>
      <c r="P812" t="str">
        <f t="shared" si="104"/>
        <v>FN</v>
      </c>
    </row>
    <row r="813" spans="1:16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98"/>
        <v>1.0281547356692327</v>
      </c>
      <c r="F813">
        <f t="shared" si="99"/>
        <v>1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00"/>
        <v>20.367331083133973</v>
      </c>
      <c r="L813">
        <f t="shared" si="101"/>
        <v>15.387517868726606</v>
      </c>
      <c r="M813">
        <f t="shared" si="102"/>
        <v>-1.6505393925811962</v>
      </c>
      <c r="N813">
        <f t="shared" si="97"/>
        <v>455.60102638285554</v>
      </c>
      <c r="O813">
        <f t="shared" si="103"/>
        <v>0</v>
      </c>
      <c r="P813" t="str">
        <f t="shared" si="104"/>
        <v>TN</v>
      </c>
    </row>
    <row r="814" spans="1:16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98"/>
        <v>1.0281547356692327</v>
      </c>
      <c r="F814">
        <f t="shared" si="99"/>
        <v>1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00"/>
        <v>0</v>
      </c>
      <c r="L814">
        <f t="shared" si="101"/>
        <v>15.387517868726606</v>
      </c>
      <c r="M814">
        <f t="shared" si="102"/>
        <v>-9.4756483472361293</v>
      </c>
      <c r="N814">
        <f t="shared" si="97"/>
        <v>182.78238757874666</v>
      </c>
      <c r="O814">
        <f t="shared" si="103"/>
        <v>0</v>
      </c>
      <c r="P814" t="str">
        <f t="shared" si="104"/>
        <v>TN</v>
      </c>
    </row>
    <row r="815" spans="1:16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98"/>
        <v>1.029021035228286</v>
      </c>
      <c r="F815">
        <f t="shared" si="99"/>
        <v>1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00"/>
        <v>14.219779625740344</v>
      </c>
      <c r="L815">
        <f t="shared" si="101"/>
        <v>15.387517868726606</v>
      </c>
      <c r="M815">
        <f t="shared" si="102"/>
        <v>-4.0124227322342971</v>
      </c>
      <c r="N815">
        <f t="shared" si="97"/>
        <v>360.35160459620971</v>
      </c>
      <c r="O815">
        <f t="shared" si="103"/>
        <v>0</v>
      </c>
      <c r="P815" t="str">
        <f t="shared" si="104"/>
        <v>FP</v>
      </c>
    </row>
    <row r="816" spans="1:16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98"/>
        <v>1.029021035228286</v>
      </c>
      <c r="F816">
        <f t="shared" si="99"/>
        <v>1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00"/>
        <v>0</v>
      </c>
      <c r="L816">
        <f t="shared" si="101"/>
        <v>15.387517868726606</v>
      </c>
      <c r="M816">
        <f t="shared" si="102"/>
        <v>-9.4756483472361293</v>
      </c>
      <c r="N816">
        <f t="shared" si="97"/>
        <v>182.78238757874666</v>
      </c>
      <c r="O816">
        <f t="shared" si="103"/>
        <v>0</v>
      </c>
      <c r="P816" t="str">
        <f t="shared" si="104"/>
        <v>TN</v>
      </c>
    </row>
    <row r="817" spans="1:16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98"/>
        <v>1.029021035228286</v>
      </c>
      <c r="F817">
        <f t="shared" si="99"/>
        <v>1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00"/>
        <v>59.193926540095148</v>
      </c>
      <c r="L817">
        <f t="shared" si="101"/>
        <v>107.83498131120591</v>
      </c>
      <c r="M817">
        <f t="shared" si="102"/>
        <v>-6.207354027741161</v>
      </c>
      <c r="N817">
        <f t="shared" si="97"/>
        <v>281.83687681085769</v>
      </c>
      <c r="O817">
        <f t="shared" si="103"/>
        <v>0</v>
      </c>
      <c r="P817" t="str">
        <f t="shared" si="104"/>
        <v>TN</v>
      </c>
    </row>
    <row r="818" spans="1:16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98"/>
        <v>1.029021035228286</v>
      </c>
      <c r="F818">
        <f t="shared" si="99"/>
        <v>1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00"/>
        <v>14.219779625740344</v>
      </c>
      <c r="L818">
        <f t="shared" si="101"/>
        <v>15.387517868726606</v>
      </c>
      <c r="M818">
        <f t="shared" si="102"/>
        <v>-4.0124227322342971</v>
      </c>
      <c r="N818">
        <f t="shared" si="97"/>
        <v>360.35160459620971</v>
      </c>
      <c r="O818">
        <f t="shared" si="103"/>
        <v>0</v>
      </c>
      <c r="P818" t="str">
        <f t="shared" si="104"/>
        <v>TN</v>
      </c>
    </row>
    <row r="819" spans="1:16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98"/>
        <v>1.029021035228286</v>
      </c>
      <c r="F819">
        <f t="shared" si="99"/>
        <v>1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00"/>
        <v>20.367331083133973</v>
      </c>
      <c r="L819">
        <f t="shared" si="101"/>
        <v>15.387517868726606</v>
      </c>
      <c r="M819">
        <f t="shared" si="102"/>
        <v>-1.6505393925811962</v>
      </c>
      <c r="N819">
        <f t="shared" si="97"/>
        <v>455.60102638285554</v>
      </c>
      <c r="O819">
        <f t="shared" si="103"/>
        <v>0</v>
      </c>
      <c r="P819" t="str">
        <f t="shared" si="104"/>
        <v>TN</v>
      </c>
    </row>
    <row r="820" spans="1:16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98"/>
        <v>1.029021035228286</v>
      </c>
      <c r="F820">
        <f t="shared" si="99"/>
        <v>1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00"/>
        <v>99.651528158912399</v>
      </c>
      <c r="L820">
        <f t="shared" si="101"/>
        <v>107.83498131120591</v>
      </c>
      <c r="M820">
        <f t="shared" si="102"/>
        <v>-28.118864526065984</v>
      </c>
      <c r="N820">
        <f t="shared" si="97"/>
        <v>26.250380331827309</v>
      </c>
      <c r="O820">
        <f t="shared" si="103"/>
        <v>0</v>
      </c>
      <c r="P820" t="str">
        <f t="shared" si="104"/>
        <v>TN</v>
      </c>
    </row>
    <row r="821" spans="1:16" x14ac:dyDescent="0.3">
      <c r="A821">
        <v>1</v>
      </c>
      <c r="B821">
        <v>1</v>
      </c>
      <c r="C821">
        <v>-2</v>
      </c>
      <c r="D821">
        <v>1.3</v>
      </c>
      <c r="E821">
        <f t="shared" si="98"/>
        <v>1.0064972466928999</v>
      </c>
      <c r="F821">
        <f t="shared" si="99"/>
        <v>1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00"/>
        <v>30</v>
      </c>
      <c r="L821">
        <f t="shared" si="101"/>
        <v>20</v>
      </c>
      <c r="M821">
        <f t="shared" si="102"/>
        <v>-0.79004823284174996</v>
      </c>
      <c r="N821">
        <f t="shared" si="97"/>
        <v>493.07551657464126</v>
      </c>
      <c r="O821">
        <f t="shared" si="103"/>
        <v>0</v>
      </c>
      <c r="P821" t="str">
        <f t="shared" si="104"/>
        <v>FP</v>
      </c>
    </row>
    <row r="822" spans="1:16" x14ac:dyDescent="0.3">
      <c r="A822">
        <v>1</v>
      </c>
      <c r="B822">
        <v>1</v>
      </c>
      <c r="C822">
        <v>-2</v>
      </c>
      <c r="D822">
        <v>2</v>
      </c>
      <c r="E822">
        <f t="shared" si="98"/>
        <v>1.0216574889763328</v>
      </c>
      <c r="F822">
        <f t="shared" si="99"/>
        <v>1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00"/>
        <v>70</v>
      </c>
      <c r="L822">
        <f t="shared" si="101"/>
        <v>100</v>
      </c>
      <c r="M822">
        <f t="shared" si="102"/>
        <v>3.4353685265650924</v>
      </c>
      <c r="N822">
        <f t="shared" si="97"/>
        <v>698.58298896134465</v>
      </c>
      <c r="O822">
        <f t="shared" si="103"/>
        <v>1</v>
      </c>
      <c r="P822" t="str">
        <f t="shared" si="104"/>
        <v>TP</v>
      </c>
    </row>
    <row r="823" spans="1:16" x14ac:dyDescent="0.3">
      <c r="A823">
        <v>1</v>
      </c>
      <c r="B823">
        <v>1</v>
      </c>
      <c r="C823">
        <v>-2</v>
      </c>
      <c r="D823">
        <v>2.1</v>
      </c>
      <c r="E823">
        <f t="shared" si="98"/>
        <v>1.0238232378739662</v>
      </c>
      <c r="F823">
        <f t="shared" si="99"/>
        <v>1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00"/>
        <v>10</v>
      </c>
      <c r="L823">
        <f t="shared" si="101"/>
        <v>20</v>
      </c>
      <c r="M823">
        <f t="shared" si="102"/>
        <v>-1.74669967178263</v>
      </c>
      <c r="N823">
        <f t="shared" si="97"/>
        <v>451.50522689736584</v>
      </c>
      <c r="O823">
        <f t="shared" si="103"/>
        <v>0</v>
      </c>
      <c r="P823" t="str">
        <f t="shared" si="104"/>
        <v>FP</v>
      </c>
    </row>
    <row r="824" spans="1:16" x14ac:dyDescent="0.3">
      <c r="A824">
        <v>1</v>
      </c>
      <c r="B824">
        <v>1</v>
      </c>
      <c r="C824">
        <v>-2</v>
      </c>
      <c r="D824">
        <v>1.2</v>
      </c>
      <c r="E824">
        <f t="shared" si="98"/>
        <v>1.0043314977952666</v>
      </c>
      <c r="F824">
        <f t="shared" si="99"/>
        <v>1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00"/>
        <v>180</v>
      </c>
      <c r="L824">
        <f t="shared" si="101"/>
        <v>180</v>
      </c>
      <c r="M824">
        <f t="shared" si="102"/>
        <v>-41.688347276460604</v>
      </c>
      <c r="N824">
        <f t="shared" si="97"/>
        <v>349.42807141000907</v>
      </c>
      <c r="O824">
        <f t="shared" si="103"/>
        <v>0</v>
      </c>
      <c r="P824" t="str">
        <f t="shared" si="104"/>
        <v>FP</v>
      </c>
    </row>
    <row r="825" spans="1:16" x14ac:dyDescent="0.3">
      <c r="A825">
        <v>0</v>
      </c>
      <c r="B825">
        <v>1</v>
      </c>
      <c r="C825">
        <v>-2</v>
      </c>
      <c r="D825">
        <v>1.2</v>
      </c>
      <c r="E825">
        <f t="shared" si="98"/>
        <v>1.0043314977952666</v>
      </c>
      <c r="F825">
        <f t="shared" si="99"/>
        <v>1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00"/>
        <v>60</v>
      </c>
      <c r="L825">
        <f t="shared" si="101"/>
        <v>100</v>
      </c>
      <c r="M825">
        <f t="shared" si="102"/>
        <v>-38.528154345093597</v>
      </c>
      <c r="N825">
        <f t="shared" si="97"/>
        <v>241.26794786431816</v>
      </c>
      <c r="O825">
        <f t="shared" si="103"/>
        <v>0</v>
      </c>
      <c r="P825" t="str">
        <f t="shared" si="104"/>
        <v>TN</v>
      </c>
    </row>
    <row r="826" spans="1:16" x14ac:dyDescent="0.3">
      <c r="A826">
        <v>0</v>
      </c>
      <c r="B826">
        <v>1</v>
      </c>
      <c r="C826">
        <v>-2</v>
      </c>
      <c r="D826">
        <v>1.2</v>
      </c>
      <c r="E826">
        <f t="shared" si="98"/>
        <v>1.0043314977952666</v>
      </c>
      <c r="F826">
        <f t="shared" si="99"/>
        <v>1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00"/>
        <v>100</v>
      </c>
      <c r="L826">
        <f t="shared" si="101"/>
        <v>180</v>
      </c>
      <c r="M826">
        <f t="shared" si="102"/>
        <v>-72.424270103913798</v>
      </c>
      <c r="N826">
        <f t="shared" si="97"/>
        <v>2443.2179422903559</v>
      </c>
      <c r="O826">
        <f t="shared" si="103"/>
        <v>0</v>
      </c>
      <c r="P826" t="str">
        <f t="shared" si="104"/>
        <v>TN</v>
      </c>
    </row>
    <row r="827" spans="1:16" x14ac:dyDescent="0.3">
      <c r="A827">
        <v>1</v>
      </c>
      <c r="B827">
        <v>1</v>
      </c>
      <c r="C827">
        <v>-2</v>
      </c>
      <c r="D827">
        <v>1.1000000000000001</v>
      </c>
      <c r="E827">
        <f t="shared" si="98"/>
        <v>1.0021657488976332</v>
      </c>
      <c r="F827">
        <f t="shared" si="99"/>
        <v>1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00"/>
        <v>30</v>
      </c>
      <c r="L827">
        <f t="shared" si="101"/>
        <v>20</v>
      </c>
      <c r="M827">
        <f t="shared" si="102"/>
        <v>-0.79004823284174996</v>
      </c>
      <c r="N827">
        <f t="shared" si="97"/>
        <v>493.07551657464126</v>
      </c>
      <c r="O827">
        <f t="shared" si="103"/>
        <v>0</v>
      </c>
      <c r="P827" t="str">
        <f t="shared" si="104"/>
        <v>FP</v>
      </c>
    </row>
    <row r="828" spans="1:16" x14ac:dyDescent="0.3">
      <c r="A828">
        <v>0</v>
      </c>
      <c r="B828">
        <v>1</v>
      </c>
      <c r="C828">
        <v>-2</v>
      </c>
      <c r="D828">
        <v>1.1000000000000001</v>
      </c>
      <c r="E828">
        <f t="shared" si="98"/>
        <v>1.0021657488976332</v>
      </c>
      <c r="F828">
        <f t="shared" si="99"/>
        <v>1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00"/>
        <v>100</v>
      </c>
      <c r="L828">
        <f t="shared" si="101"/>
        <v>180</v>
      </c>
      <c r="M828">
        <f t="shared" si="102"/>
        <v>-9.6358636033045428</v>
      </c>
      <c r="N828">
        <f t="shared" si="97"/>
        <v>178.47593093309587</v>
      </c>
      <c r="O828">
        <f t="shared" si="103"/>
        <v>0</v>
      </c>
      <c r="P828" t="str">
        <f t="shared" si="104"/>
        <v>TN</v>
      </c>
    </row>
    <row r="829" spans="1:16" x14ac:dyDescent="0.3">
      <c r="A829">
        <v>0</v>
      </c>
      <c r="B829">
        <v>1</v>
      </c>
      <c r="C829">
        <v>-2</v>
      </c>
      <c r="D829">
        <v>1.1000000000000001</v>
      </c>
      <c r="E829">
        <f t="shared" si="98"/>
        <v>1.0021657488976332</v>
      </c>
      <c r="F829">
        <f t="shared" si="99"/>
        <v>1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00"/>
        <v>80</v>
      </c>
      <c r="L829">
        <f t="shared" si="101"/>
        <v>180</v>
      </c>
      <c r="M829">
        <f t="shared" si="102"/>
        <v>-21.804730488782788</v>
      </c>
      <c r="N829">
        <f t="shared" si="97"/>
        <v>1.4175796463971535</v>
      </c>
      <c r="O829">
        <f t="shared" si="103"/>
        <v>0</v>
      </c>
      <c r="P829" t="str">
        <f t="shared" si="104"/>
        <v>TN</v>
      </c>
    </row>
    <row r="830" spans="1:16" x14ac:dyDescent="0.3">
      <c r="A830">
        <v>1</v>
      </c>
      <c r="B830">
        <v>1</v>
      </c>
      <c r="C830">
        <v>-2</v>
      </c>
      <c r="D830">
        <v>1</v>
      </c>
      <c r="E830">
        <f t="shared" si="98"/>
        <v>1</v>
      </c>
      <c r="F830">
        <f t="shared" si="99"/>
        <v>1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00"/>
        <v>20</v>
      </c>
      <c r="L830">
        <f t="shared" si="101"/>
        <v>20</v>
      </c>
      <c r="M830">
        <f t="shared" si="102"/>
        <v>-4.6320385862733993</v>
      </c>
      <c r="N830">
        <f t="shared" si="97"/>
        <v>337.21128050895862</v>
      </c>
      <c r="O830">
        <f t="shared" si="103"/>
        <v>0</v>
      </c>
      <c r="P830" t="str">
        <f t="shared" si="104"/>
        <v>FP</v>
      </c>
    </row>
    <row r="831" spans="1:16" x14ac:dyDescent="0.3">
      <c r="A831">
        <v>0</v>
      </c>
      <c r="B831">
        <v>1</v>
      </c>
      <c r="C831">
        <v>-2</v>
      </c>
      <c r="D831">
        <v>1</v>
      </c>
      <c r="E831">
        <f t="shared" si="98"/>
        <v>1</v>
      </c>
      <c r="F831">
        <f t="shared" si="99"/>
        <v>1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00"/>
        <v>60</v>
      </c>
      <c r="L831">
        <f t="shared" si="101"/>
        <v>100</v>
      </c>
      <c r="M831">
        <f t="shared" si="102"/>
        <v>-38.528154345093597</v>
      </c>
      <c r="N831">
        <f t="shared" si="97"/>
        <v>241.26794786431816</v>
      </c>
      <c r="O831">
        <f t="shared" si="103"/>
        <v>0</v>
      </c>
      <c r="P831" t="str">
        <f t="shared" si="104"/>
        <v>TN</v>
      </c>
    </row>
    <row r="832" spans="1:16" x14ac:dyDescent="0.3">
      <c r="A832">
        <v>1</v>
      </c>
      <c r="B832">
        <v>1</v>
      </c>
      <c r="C832">
        <v>-2</v>
      </c>
      <c r="D832">
        <v>0.9</v>
      </c>
      <c r="E832">
        <f t="shared" si="98"/>
        <v>1</v>
      </c>
      <c r="F832">
        <f t="shared" si="99"/>
        <v>0.99783425110236668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00"/>
        <v>30</v>
      </c>
      <c r="L832">
        <f t="shared" si="101"/>
        <v>19.90051184844657</v>
      </c>
      <c r="M832">
        <f t="shared" si="102"/>
        <v>-0.72878333314322141</v>
      </c>
      <c r="N832">
        <f t="shared" si="97"/>
        <v>495.80008138198053</v>
      </c>
      <c r="O832">
        <f t="shared" si="103"/>
        <v>0</v>
      </c>
      <c r="P832" t="str">
        <f t="shared" si="104"/>
        <v>FP</v>
      </c>
    </row>
    <row r="833" spans="1:16" x14ac:dyDescent="0.3">
      <c r="A833">
        <v>1</v>
      </c>
      <c r="B833">
        <v>1</v>
      </c>
      <c r="C833">
        <v>-2</v>
      </c>
      <c r="D833">
        <v>1.1000000000000001</v>
      </c>
      <c r="E833">
        <f t="shared" si="98"/>
        <v>1.0021657488976332</v>
      </c>
      <c r="F833">
        <f t="shared" si="99"/>
        <v>1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00"/>
        <v>20</v>
      </c>
      <c r="L833">
        <f t="shared" si="101"/>
        <v>20</v>
      </c>
      <c r="M833">
        <f t="shared" si="102"/>
        <v>-4.6320385862733993</v>
      </c>
      <c r="N833">
        <f t="shared" si="97"/>
        <v>337.21128050895862</v>
      </c>
      <c r="O833">
        <f t="shared" si="103"/>
        <v>0</v>
      </c>
      <c r="P833" t="str">
        <f t="shared" si="104"/>
        <v>FP</v>
      </c>
    </row>
    <row r="834" spans="1:16" x14ac:dyDescent="0.3">
      <c r="A834">
        <v>0</v>
      </c>
      <c r="B834">
        <v>1</v>
      </c>
      <c r="C834">
        <v>-2</v>
      </c>
      <c r="D834">
        <v>1.1000000000000001</v>
      </c>
      <c r="E834">
        <f t="shared" si="98"/>
        <v>1.0021657488976332</v>
      </c>
      <c r="F834">
        <f t="shared" si="99"/>
        <v>1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00"/>
        <v>70</v>
      </c>
      <c r="L834">
        <f t="shared" si="101"/>
        <v>100</v>
      </c>
      <c r="M834">
        <f t="shared" si="102"/>
        <v>-34.686163991661942</v>
      </c>
      <c r="N834">
        <f t="shared" ref="N834:N897" si="105">(M834-$R$5)^2</f>
        <v>136.67508440162118</v>
      </c>
      <c r="O834">
        <f t="shared" si="103"/>
        <v>0</v>
      </c>
      <c r="P834" t="str">
        <f t="shared" si="104"/>
        <v>TN</v>
      </c>
    </row>
    <row r="835" spans="1:16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06">IF(D835&gt;1,1+(D835-1)/$R$2,1)</f>
        <v>1.0021657488976332</v>
      </c>
      <c r="F835">
        <f t="shared" ref="F835:F898" si="107">IF(D835&lt;1,1-(1-D835)/$R$2,1)</f>
        <v>1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08">G835^(B835)</f>
        <v>0</v>
      </c>
      <c r="L835">
        <f t="shared" ref="L835:L898" si="109">-C835*-H835^(B835*F835)</f>
        <v>20</v>
      </c>
      <c r="M835">
        <f t="shared" ref="M835:M898" si="110">I835*K835-J835*L835</f>
        <v>-12.3160192931367</v>
      </c>
      <c r="N835">
        <f t="shared" si="105"/>
        <v>114.04814763276457</v>
      </c>
      <c r="O835">
        <f t="shared" ref="O835:O898" si="111">IF(M835&gt;=0,1,0)</f>
        <v>0</v>
      </c>
      <c r="P835" t="str">
        <f t="shared" ref="P835:P898" si="112">IF(AND(A835=1,O835=1),"TP",IF(AND(A835=0,O835=0),"TN",IF(A835&gt;O835,"FP","FN")))</f>
        <v>TN</v>
      </c>
    </row>
    <row r="836" spans="1:16" x14ac:dyDescent="0.3">
      <c r="A836">
        <v>0</v>
      </c>
      <c r="B836">
        <v>1</v>
      </c>
      <c r="C836">
        <v>-2</v>
      </c>
      <c r="D836">
        <v>1.1000000000000001</v>
      </c>
      <c r="E836">
        <f t="shared" si="106"/>
        <v>1.0021657488976332</v>
      </c>
      <c r="F836">
        <f t="shared" si="107"/>
        <v>1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08"/>
        <v>50</v>
      </c>
      <c r="L836">
        <f t="shared" si="109"/>
        <v>100</v>
      </c>
      <c r="M836">
        <f t="shared" si="110"/>
        <v>-42.370144698525245</v>
      </c>
      <c r="N836">
        <f t="shared" si="105"/>
        <v>375.38259107873864</v>
      </c>
      <c r="O836">
        <f t="shared" si="111"/>
        <v>0</v>
      </c>
      <c r="P836" t="str">
        <f t="shared" si="112"/>
        <v>TN</v>
      </c>
    </row>
    <row r="837" spans="1:16" x14ac:dyDescent="0.3">
      <c r="A837">
        <v>0</v>
      </c>
      <c r="B837">
        <v>1</v>
      </c>
      <c r="C837">
        <v>-2</v>
      </c>
      <c r="D837">
        <v>1.1000000000000001</v>
      </c>
      <c r="E837">
        <f t="shared" si="106"/>
        <v>1.0021657488976332</v>
      </c>
      <c r="F837">
        <f t="shared" si="107"/>
        <v>1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08"/>
        <v>60</v>
      </c>
      <c r="L837">
        <f t="shared" si="109"/>
        <v>100</v>
      </c>
      <c r="M837">
        <f t="shared" si="110"/>
        <v>-38.528154345093597</v>
      </c>
      <c r="N837">
        <f t="shared" si="105"/>
        <v>241.26794786431816</v>
      </c>
      <c r="O837">
        <f t="shared" si="111"/>
        <v>0</v>
      </c>
      <c r="P837" t="str">
        <f t="shared" si="112"/>
        <v>TN</v>
      </c>
    </row>
    <row r="838" spans="1:16" x14ac:dyDescent="0.3">
      <c r="A838">
        <v>1</v>
      </c>
      <c r="B838">
        <v>1</v>
      </c>
      <c r="C838">
        <v>-2</v>
      </c>
      <c r="D838">
        <v>1</v>
      </c>
      <c r="E838">
        <f t="shared" si="106"/>
        <v>1</v>
      </c>
      <c r="F838">
        <f t="shared" si="107"/>
        <v>1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08"/>
        <v>10</v>
      </c>
      <c r="L838">
        <f t="shared" si="109"/>
        <v>20</v>
      </c>
      <c r="M838">
        <f t="shared" si="110"/>
        <v>-1.74669967178263</v>
      </c>
      <c r="N838">
        <f t="shared" si="105"/>
        <v>451.50522689736584</v>
      </c>
      <c r="O838">
        <f t="shared" si="111"/>
        <v>0</v>
      </c>
      <c r="P838" t="str">
        <f t="shared" si="112"/>
        <v>FP</v>
      </c>
    </row>
    <row r="839" spans="1:16" x14ac:dyDescent="0.3">
      <c r="A839">
        <v>1</v>
      </c>
      <c r="B839">
        <v>1</v>
      </c>
      <c r="C839">
        <v>-2</v>
      </c>
      <c r="D839">
        <v>1.2</v>
      </c>
      <c r="E839">
        <f t="shared" si="106"/>
        <v>1.0043314977952666</v>
      </c>
      <c r="F839">
        <f t="shared" si="107"/>
        <v>1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08"/>
        <v>20</v>
      </c>
      <c r="L839">
        <f t="shared" si="109"/>
        <v>20</v>
      </c>
      <c r="M839">
        <f t="shared" si="110"/>
        <v>-4.6320385862733993</v>
      </c>
      <c r="N839">
        <f t="shared" si="105"/>
        <v>337.21128050895862</v>
      </c>
      <c r="O839">
        <f t="shared" si="111"/>
        <v>0</v>
      </c>
      <c r="P839" t="str">
        <f t="shared" si="112"/>
        <v>FP</v>
      </c>
    </row>
    <row r="840" spans="1:16" x14ac:dyDescent="0.3">
      <c r="A840">
        <v>1</v>
      </c>
      <c r="B840">
        <v>1</v>
      </c>
      <c r="C840">
        <v>-2</v>
      </c>
      <c r="D840">
        <v>1.2</v>
      </c>
      <c r="E840">
        <f t="shared" si="106"/>
        <v>1.0043314977952666</v>
      </c>
      <c r="F840">
        <f t="shared" si="107"/>
        <v>1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08"/>
        <v>10</v>
      </c>
      <c r="L840">
        <f t="shared" si="109"/>
        <v>0</v>
      </c>
      <c r="M840">
        <f t="shared" si="110"/>
        <v>3.8419903534316502</v>
      </c>
      <c r="N840">
        <f t="shared" si="105"/>
        <v>720.24294602491227</v>
      </c>
      <c r="O840">
        <f t="shared" si="111"/>
        <v>1</v>
      </c>
      <c r="P840" t="str">
        <f t="shared" si="112"/>
        <v>TP</v>
      </c>
    </row>
    <row r="841" spans="1:16" x14ac:dyDescent="0.3">
      <c r="A841">
        <v>0</v>
      </c>
      <c r="B841">
        <v>1</v>
      </c>
      <c r="C841">
        <v>-2</v>
      </c>
      <c r="D841">
        <v>1.2</v>
      </c>
      <c r="E841">
        <f t="shared" si="106"/>
        <v>1.0043314977952666</v>
      </c>
      <c r="F841">
        <f t="shared" si="107"/>
        <v>1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08"/>
        <v>0</v>
      </c>
      <c r="L841">
        <f t="shared" si="109"/>
        <v>20</v>
      </c>
      <c r="M841">
        <f t="shared" si="110"/>
        <v>-12.3160192931367</v>
      </c>
      <c r="N841">
        <f t="shared" si="105"/>
        <v>114.04814763276457</v>
      </c>
      <c r="O841">
        <f t="shared" si="111"/>
        <v>0</v>
      </c>
      <c r="P841" t="str">
        <f t="shared" si="112"/>
        <v>TN</v>
      </c>
    </row>
    <row r="842" spans="1:16" x14ac:dyDescent="0.3">
      <c r="A842">
        <v>1</v>
      </c>
      <c r="B842">
        <v>1</v>
      </c>
      <c r="C842">
        <v>-2</v>
      </c>
      <c r="D842">
        <v>1.3</v>
      </c>
      <c r="E842">
        <f t="shared" si="106"/>
        <v>1.0064972466928999</v>
      </c>
      <c r="F842">
        <f t="shared" si="107"/>
        <v>1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08"/>
        <v>10</v>
      </c>
      <c r="L842">
        <f t="shared" si="109"/>
        <v>0</v>
      </c>
      <c r="M842">
        <f t="shared" si="110"/>
        <v>4.2913429896650213</v>
      </c>
      <c r="N842">
        <f t="shared" si="105"/>
        <v>744.56372491256298</v>
      </c>
      <c r="O842">
        <f t="shared" si="111"/>
        <v>1</v>
      </c>
      <c r="P842" t="str">
        <f t="shared" si="112"/>
        <v>TP</v>
      </c>
    </row>
    <row r="843" spans="1:16" x14ac:dyDescent="0.3">
      <c r="A843">
        <v>0</v>
      </c>
      <c r="B843">
        <v>1</v>
      </c>
      <c r="C843">
        <v>-2</v>
      </c>
      <c r="D843">
        <v>1.3</v>
      </c>
      <c r="E843">
        <f t="shared" si="106"/>
        <v>1.0064972466928999</v>
      </c>
      <c r="F843">
        <f t="shared" si="107"/>
        <v>1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08"/>
        <v>80</v>
      </c>
      <c r="L843">
        <f t="shared" si="109"/>
        <v>180</v>
      </c>
      <c r="M843">
        <f t="shared" si="110"/>
        <v>-80.108250810777093</v>
      </c>
      <c r="N843">
        <f t="shared" si="105"/>
        <v>3261.8832075276791</v>
      </c>
      <c r="O843">
        <f t="shared" si="111"/>
        <v>0</v>
      </c>
      <c r="P843" t="str">
        <f t="shared" si="112"/>
        <v>TN</v>
      </c>
    </row>
    <row r="844" spans="1:16" x14ac:dyDescent="0.3">
      <c r="A844">
        <v>1</v>
      </c>
      <c r="B844">
        <v>1</v>
      </c>
      <c r="C844">
        <v>-2</v>
      </c>
      <c r="D844">
        <v>1.4</v>
      </c>
      <c r="E844">
        <f t="shared" si="106"/>
        <v>1.0086629955905331</v>
      </c>
      <c r="F844">
        <f t="shared" si="107"/>
        <v>1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08"/>
        <v>10</v>
      </c>
      <c r="L844">
        <f t="shared" si="109"/>
        <v>20</v>
      </c>
      <c r="M844">
        <f t="shared" si="110"/>
        <v>-1.74669967178263</v>
      </c>
      <c r="N844">
        <f t="shared" si="105"/>
        <v>451.50522689736584</v>
      </c>
      <c r="O844">
        <f t="shared" si="111"/>
        <v>0</v>
      </c>
      <c r="P844" t="str">
        <f t="shared" si="112"/>
        <v>FP</v>
      </c>
    </row>
    <row r="845" spans="1:16" x14ac:dyDescent="0.3">
      <c r="A845">
        <v>1</v>
      </c>
      <c r="B845">
        <v>1</v>
      </c>
      <c r="C845">
        <v>-2</v>
      </c>
      <c r="D845">
        <v>1.3</v>
      </c>
      <c r="E845">
        <f t="shared" si="106"/>
        <v>1.0064972466928999</v>
      </c>
      <c r="F845">
        <f t="shared" si="107"/>
        <v>1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08"/>
        <v>30</v>
      </c>
      <c r="L845">
        <f t="shared" si="109"/>
        <v>20</v>
      </c>
      <c r="M845">
        <f t="shared" si="110"/>
        <v>-0.79004823284174996</v>
      </c>
      <c r="N845">
        <f t="shared" si="105"/>
        <v>493.07551657464126</v>
      </c>
      <c r="O845">
        <f t="shared" si="111"/>
        <v>0</v>
      </c>
      <c r="P845" t="str">
        <f t="shared" si="112"/>
        <v>FP</v>
      </c>
    </row>
    <row r="846" spans="1:16" x14ac:dyDescent="0.3">
      <c r="A846">
        <v>0</v>
      </c>
      <c r="B846">
        <v>1</v>
      </c>
      <c r="C846">
        <v>-2</v>
      </c>
      <c r="D846">
        <v>1.3</v>
      </c>
      <c r="E846">
        <f t="shared" si="106"/>
        <v>1.0064972466928999</v>
      </c>
      <c r="F846">
        <f t="shared" si="107"/>
        <v>1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08"/>
        <v>90</v>
      </c>
      <c r="L846">
        <f t="shared" si="109"/>
        <v>180</v>
      </c>
      <c r="M846">
        <f t="shared" si="110"/>
        <v>-76.266260457345453</v>
      </c>
      <c r="N846">
        <f t="shared" si="105"/>
        <v>2837.7896850331567</v>
      </c>
      <c r="O846">
        <f t="shared" si="111"/>
        <v>0</v>
      </c>
      <c r="P846" t="str">
        <f t="shared" si="112"/>
        <v>TN</v>
      </c>
    </row>
    <row r="847" spans="1:16" x14ac:dyDescent="0.3">
      <c r="A847">
        <v>0</v>
      </c>
      <c r="B847">
        <v>1</v>
      </c>
      <c r="C847">
        <v>-2</v>
      </c>
      <c r="D847">
        <v>1.3</v>
      </c>
      <c r="E847">
        <f t="shared" si="106"/>
        <v>1.0064972466928999</v>
      </c>
      <c r="F847">
        <f t="shared" si="107"/>
        <v>1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08"/>
        <v>70</v>
      </c>
      <c r="L847">
        <f t="shared" si="109"/>
        <v>100</v>
      </c>
      <c r="M847">
        <f t="shared" si="110"/>
        <v>-34.686163991661942</v>
      </c>
      <c r="N847">
        <f t="shared" si="105"/>
        <v>136.67508440162118</v>
      </c>
      <c r="O847">
        <f t="shared" si="111"/>
        <v>0</v>
      </c>
      <c r="P847" t="str">
        <f t="shared" si="112"/>
        <v>TN</v>
      </c>
    </row>
    <row r="848" spans="1:16" x14ac:dyDescent="0.3">
      <c r="A848">
        <v>0</v>
      </c>
      <c r="B848">
        <v>1</v>
      </c>
      <c r="C848">
        <v>-2</v>
      </c>
      <c r="D848">
        <v>1.3</v>
      </c>
      <c r="E848">
        <f t="shared" si="106"/>
        <v>1.0064972466928999</v>
      </c>
      <c r="F848">
        <f t="shared" si="107"/>
        <v>1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08"/>
        <v>180</v>
      </c>
      <c r="L848">
        <f t="shared" si="109"/>
        <v>180</v>
      </c>
      <c r="M848">
        <f t="shared" si="110"/>
        <v>22.790100879688424</v>
      </c>
      <c r="N848">
        <f t="shared" si="105"/>
        <v>2096.3076978371441</v>
      </c>
      <c r="O848">
        <f t="shared" si="111"/>
        <v>1</v>
      </c>
      <c r="P848" t="str">
        <f t="shared" si="112"/>
        <v>FN</v>
      </c>
    </row>
    <row r="849" spans="1:16" x14ac:dyDescent="0.3">
      <c r="A849">
        <v>0</v>
      </c>
      <c r="B849">
        <v>1</v>
      </c>
      <c r="C849">
        <v>-2</v>
      </c>
      <c r="D849">
        <v>1.3</v>
      </c>
      <c r="E849">
        <f t="shared" si="106"/>
        <v>1.0064972466928999</v>
      </c>
      <c r="F849">
        <f t="shared" si="107"/>
        <v>1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08"/>
        <v>90</v>
      </c>
      <c r="L849">
        <f t="shared" si="109"/>
        <v>180</v>
      </c>
      <c r="M849">
        <f t="shared" si="110"/>
        <v>-76.266260457345453</v>
      </c>
      <c r="N849">
        <f t="shared" si="105"/>
        <v>2837.7896850331567</v>
      </c>
      <c r="O849">
        <f t="shared" si="111"/>
        <v>0</v>
      </c>
      <c r="P849" t="str">
        <f t="shared" si="112"/>
        <v>TN</v>
      </c>
    </row>
    <row r="850" spans="1:16" x14ac:dyDescent="0.3">
      <c r="A850">
        <v>0</v>
      </c>
      <c r="B850">
        <v>1</v>
      </c>
      <c r="C850">
        <v>-2</v>
      </c>
      <c r="D850">
        <v>1.3</v>
      </c>
      <c r="E850">
        <f t="shared" si="106"/>
        <v>1.0064972466928999</v>
      </c>
      <c r="F850">
        <f t="shared" si="107"/>
        <v>1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08"/>
        <v>90</v>
      </c>
      <c r="L850">
        <f t="shared" si="109"/>
        <v>180</v>
      </c>
      <c r="M850">
        <f t="shared" si="110"/>
        <v>-76.266260457345453</v>
      </c>
      <c r="N850">
        <f t="shared" si="105"/>
        <v>2837.7896850331567</v>
      </c>
      <c r="O850">
        <f t="shared" si="111"/>
        <v>0</v>
      </c>
      <c r="P850" t="str">
        <f t="shared" si="112"/>
        <v>TN</v>
      </c>
    </row>
    <row r="851" spans="1:16" x14ac:dyDescent="0.3">
      <c r="A851">
        <v>1</v>
      </c>
      <c r="B851">
        <v>1</v>
      </c>
      <c r="C851">
        <v>-2</v>
      </c>
      <c r="D851">
        <v>2.2999999999999998</v>
      </c>
      <c r="E851">
        <f t="shared" si="106"/>
        <v>1.0281547356692327</v>
      </c>
      <c r="F851">
        <f t="shared" si="107"/>
        <v>1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08"/>
        <v>100</v>
      </c>
      <c r="L851">
        <f t="shared" si="109"/>
        <v>180</v>
      </c>
      <c r="M851">
        <f t="shared" si="110"/>
        <v>-72.424270103913798</v>
      </c>
      <c r="N851">
        <f t="shared" si="105"/>
        <v>2443.2179422903559</v>
      </c>
      <c r="O851">
        <f t="shared" si="111"/>
        <v>0</v>
      </c>
      <c r="P851" t="str">
        <f t="shared" si="112"/>
        <v>FP</v>
      </c>
    </row>
    <row r="852" spans="1:16" x14ac:dyDescent="0.3">
      <c r="A852">
        <v>0</v>
      </c>
      <c r="B852">
        <v>1</v>
      </c>
      <c r="C852">
        <v>-2</v>
      </c>
      <c r="D852">
        <v>2.2999999999999998</v>
      </c>
      <c r="E852">
        <f t="shared" si="106"/>
        <v>1.0281547356692327</v>
      </c>
      <c r="F852">
        <f t="shared" si="107"/>
        <v>1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08"/>
        <v>40</v>
      </c>
      <c r="L852">
        <f t="shared" si="109"/>
        <v>100</v>
      </c>
      <c r="M852">
        <f t="shared" si="110"/>
        <v>-46.212135051956892</v>
      </c>
      <c r="N852">
        <f t="shared" si="105"/>
        <v>539.01901404488285</v>
      </c>
      <c r="O852">
        <f t="shared" si="111"/>
        <v>0</v>
      </c>
      <c r="P852" t="str">
        <f t="shared" si="112"/>
        <v>TN</v>
      </c>
    </row>
    <row r="853" spans="1:16" x14ac:dyDescent="0.3">
      <c r="A853">
        <v>0</v>
      </c>
      <c r="B853">
        <v>1</v>
      </c>
      <c r="C853">
        <v>-2</v>
      </c>
      <c r="D853">
        <v>2.2999999999999998</v>
      </c>
      <c r="E853">
        <f t="shared" si="106"/>
        <v>1.0281547356692327</v>
      </c>
      <c r="F853">
        <f t="shared" si="107"/>
        <v>1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08"/>
        <v>0</v>
      </c>
      <c r="L853">
        <f t="shared" si="109"/>
        <v>20</v>
      </c>
      <c r="M853">
        <f t="shared" si="110"/>
        <v>-12.3160192931367</v>
      </c>
      <c r="N853">
        <f t="shared" si="105"/>
        <v>114.04814763276457</v>
      </c>
      <c r="O853">
        <f t="shared" si="111"/>
        <v>0</v>
      </c>
      <c r="P853" t="str">
        <f t="shared" si="112"/>
        <v>TN</v>
      </c>
    </row>
    <row r="854" spans="1:16" x14ac:dyDescent="0.3">
      <c r="A854">
        <v>0</v>
      </c>
      <c r="B854">
        <v>1</v>
      </c>
      <c r="C854">
        <v>-2</v>
      </c>
      <c r="D854">
        <v>2.2999999999999998</v>
      </c>
      <c r="E854">
        <f t="shared" si="106"/>
        <v>1.0281547356692327</v>
      </c>
      <c r="F854">
        <f t="shared" si="107"/>
        <v>1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08"/>
        <v>60</v>
      </c>
      <c r="L854">
        <f t="shared" si="109"/>
        <v>100</v>
      </c>
      <c r="M854">
        <f t="shared" si="110"/>
        <v>-38.528154345093597</v>
      </c>
      <c r="N854">
        <f t="shared" si="105"/>
        <v>241.26794786431816</v>
      </c>
      <c r="O854">
        <f t="shared" si="111"/>
        <v>0</v>
      </c>
      <c r="P854" t="str">
        <f t="shared" si="112"/>
        <v>TN</v>
      </c>
    </row>
    <row r="855" spans="1:16" x14ac:dyDescent="0.3">
      <c r="A855">
        <v>0</v>
      </c>
      <c r="B855">
        <v>1</v>
      </c>
      <c r="C855">
        <v>-2</v>
      </c>
      <c r="D855">
        <v>2.2999999999999998</v>
      </c>
      <c r="E855">
        <f t="shared" si="106"/>
        <v>1.0281547356692327</v>
      </c>
      <c r="F855">
        <f t="shared" si="107"/>
        <v>1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08"/>
        <v>40</v>
      </c>
      <c r="L855">
        <f t="shared" si="109"/>
        <v>100</v>
      </c>
      <c r="M855">
        <f t="shared" si="110"/>
        <v>-14.817931801652275</v>
      </c>
      <c r="N855">
        <f t="shared" si="105"/>
        <v>66.870201535953683</v>
      </c>
      <c r="O855">
        <f t="shared" si="111"/>
        <v>0</v>
      </c>
      <c r="P855" t="str">
        <f t="shared" si="112"/>
        <v>TN</v>
      </c>
    </row>
    <row r="856" spans="1:16" x14ac:dyDescent="0.3">
      <c r="A856">
        <v>0</v>
      </c>
      <c r="B856">
        <v>1</v>
      </c>
      <c r="C856">
        <v>-2</v>
      </c>
      <c r="D856">
        <v>2.2999999999999998</v>
      </c>
      <c r="E856">
        <f t="shared" si="106"/>
        <v>1.0281547356692327</v>
      </c>
      <c r="F856">
        <f t="shared" si="107"/>
        <v>1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08"/>
        <v>50</v>
      </c>
      <c r="L856">
        <f t="shared" si="109"/>
        <v>100</v>
      </c>
      <c r="M856">
        <f t="shared" si="110"/>
        <v>-8.7334983589131525</v>
      </c>
      <c r="N856">
        <f t="shared" si="105"/>
        <v>203.40047003950616</v>
      </c>
      <c r="O856">
        <f t="shared" si="111"/>
        <v>0</v>
      </c>
      <c r="P856" t="str">
        <f t="shared" si="112"/>
        <v>TN</v>
      </c>
    </row>
    <row r="857" spans="1:16" x14ac:dyDescent="0.3">
      <c r="A857">
        <v>0</v>
      </c>
      <c r="B857">
        <v>1</v>
      </c>
      <c r="C857">
        <v>-2</v>
      </c>
      <c r="D857">
        <v>2.2999999999999998</v>
      </c>
      <c r="E857">
        <f t="shared" si="106"/>
        <v>1.0281547356692327</v>
      </c>
      <c r="F857">
        <f t="shared" si="107"/>
        <v>1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08"/>
        <v>90</v>
      </c>
      <c r="L857">
        <f t="shared" si="109"/>
        <v>180</v>
      </c>
      <c r="M857">
        <f t="shared" si="110"/>
        <v>-15.720297046043662</v>
      </c>
      <c r="N857">
        <f t="shared" si="105"/>
        <v>52.926424970624311</v>
      </c>
      <c r="O857">
        <f t="shared" si="111"/>
        <v>0</v>
      </c>
      <c r="P857" t="str">
        <f t="shared" si="112"/>
        <v>TN</v>
      </c>
    </row>
    <row r="858" spans="1:16" x14ac:dyDescent="0.3">
      <c r="A858">
        <v>0</v>
      </c>
      <c r="B858">
        <v>1</v>
      </c>
      <c r="C858">
        <v>-2</v>
      </c>
      <c r="D858">
        <v>2.2999999999999998</v>
      </c>
      <c r="E858">
        <f t="shared" si="106"/>
        <v>1.0281547356692327</v>
      </c>
      <c r="F858">
        <f t="shared" si="107"/>
        <v>1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08"/>
        <v>50</v>
      </c>
      <c r="L858">
        <f t="shared" si="109"/>
        <v>100</v>
      </c>
      <c r="M858">
        <f t="shared" si="110"/>
        <v>-42.370144698525245</v>
      </c>
      <c r="N858">
        <f t="shared" si="105"/>
        <v>375.38259107873864</v>
      </c>
      <c r="O858">
        <f t="shared" si="111"/>
        <v>0</v>
      </c>
      <c r="P858" t="str">
        <f t="shared" si="112"/>
        <v>TN</v>
      </c>
    </row>
    <row r="859" spans="1:16" x14ac:dyDescent="0.3">
      <c r="A859">
        <v>0</v>
      </c>
      <c r="B859">
        <v>1</v>
      </c>
      <c r="C859">
        <v>-2</v>
      </c>
      <c r="D859">
        <v>2.2999999999999998</v>
      </c>
      <c r="E859">
        <f t="shared" si="106"/>
        <v>1.0281547356692327</v>
      </c>
      <c r="F859">
        <f t="shared" si="107"/>
        <v>1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08"/>
        <v>80</v>
      </c>
      <c r="L859">
        <f t="shared" si="109"/>
        <v>180</v>
      </c>
      <c r="M859">
        <f t="shared" si="110"/>
        <v>-21.804730488782788</v>
      </c>
      <c r="N859">
        <f t="shared" si="105"/>
        <v>1.4175796463971535</v>
      </c>
      <c r="O859">
        <f t="shared" si="111"/>
        <v>0</v>
      </c>
      <c r="P859" t="str">
        <f t="shared" si="112"/>
        <v>TN</v>
      </c>
    </row>
    <row r="860" spans="1:16" x14ac:dyDescent="0.3">
      <c r="A860">
        <v>1</v>
      </c>
      <c r="B860">
        <v>1</v>
      </c>
      <c r="C860">
        <v>-2</v>
      </c>
      <c r="D860">
        <v>2.5</v>
      </c>
      <c r="E860">
        <f t="shared" si="106"/>
        <v>1.0324862334644993</v>
      </c>
      <c r="F860">
        <f t="shared" si="107"/>
        <v>1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08"/>
        <v>20</v>
      </c>
      <c r="L860">
        <f t="shared" si="109"/>
        <v>20</v>
      </c>
      <c r="M860">
        <f t="shared" si="110"/>
        <v>-4.6320385862733993</v>
      </c>
      <c r="N860">
        <f t="shared" si="105"/>
        <v>337.21128050895862</v>
      </c>
      <c r="O860">
        <f t="shared" si="111"/>
        <v>0</v>
      </c>
      <c r="P860" t="str">
        <f t="shared" si="112"/>
        <v>FP</v>
      </c>
    </row>
    <row r="861" spans="1:16" x14ac:dyDescent="0.3">
      <c r="A861">
        <v>0</v>
      </c>
      <c r="B861">
        <v>1</v>
      </c>
      <c r="C861">
        <v>-2</v>
      </c>
      <c r="D861">
        <v>2.5</v>
      </c>
      <c r="E861">
        <f t="shared" si="106"/>
        <v>1.0324862334644993</v>
      </c>
      <c r="F861">
        <f t="shared" si="107"/>
        <v>1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08"/>
        <v>40</v>
      </c>
      <c r="L861">
        <f t="shared" si="109"/>
        <v>100</v>
      </c>
      <c r="M861">
        <f t="shared" si="110"/>
        <v>-46.212135051956892</v>
      </c>
      <c r="N861">
        <f t="shared" si="105"/>
        <v>539.01901404488285</v>
      </c>
      <c r="O861">
        <f t="shared" si="111"/>
        <v>0</v>
      </c>
      <c r="P861" t="str">
        <f t="shared" si="112"/>
        <v>TN</v>
      </c>
    </row>
    <row r="862" spans="1:16" x14ac:dyDescent="0.3">
      <c r="A862">
        <v>0</v>
      </c>
      <c r="B862">
        <v>1</v>
      </c>
      <c r="C862">
        <v>-2</v>
      </c>
      <c r="D862">
        <v>2.5</v>
      </c>
      <c r="E862">
        <f t="shared" si="106"/>
        <v>1.0324862334644993</v>
      </c>
      <c r="F862">
        <f t="shared" si="107"/>
        <v>1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08"/>
        <v>100</v>
      </c>
      <c r="L862">
        <f t="shared" si="109"/>
        <v>180</v>
      </c>
      <c r="M862">
        <f t="shared" si="110"/>
        <v>-9.6358636033045428</v>
      </c>
      <c r="N862">
        <f t="shared" si="105"/>
        <v>178.47593093309587</v>
      </c>
      <c r="O862">
        <f t="shared" si="111"/>
        <v>0</v>
      </c>
      <c r="P862" t="str">
        <f t="shared" si="112"/>
        <v>TN</v>
      </c>
    </row>
    <row r="863" spans="1:16" x14ac:dyDescent="0.3">
      <c r="A863">
        <v>1</v>
      </c>
      <c r="B863">
        <v>1</v>
      </c>
      <c r="C863">
        <v>-2</v>
      </c>
      <c r="D863">
        <v>2</v>
      </c>
      <c r="E863">
        <f t="shared" si="106"/>
        <v>1.0216574889763328</v>
      </c>
      <c r="F863">
        <f t="shared" si="107"/>
        <v>1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08"/>
        <v>70</v>
      </c>
      <c r="L863">
        <f t="shared" si="109"/>
        <v>100</v>
      </c>
      <c r="M863">
        <f t="shared" si="110"/>
        <v>3.4353685265650924</v>
      </c>
      <c r="N863">
        <f t="shared" si="105"/>
        <v>698.58298896134465</v>
      </c>
      <c r="O863">
        <f t="shared" si="111"/>
        <v>1</v>
      </c>
      <c r="P863" t="str">
        <f t="shared" si="112"/>
        <v>TP</v>
      </c>
    </row>
    <row r="864" spans="1:16" x14ac:dyDescent="0.3">
      <c r="A864">
        <v>1</v>
      </c>
      <c r="B864">
        <v>1</v>
      </c>
      <c r="C864">
        <v>-2</v>
      </c>
      <c r="D864">
        <v>3.8</v>
      </c>
      <c r="E864">
        <f t="shared" si="106"/>
        <v>1.0606409691337322</v>
      </c>
      <c r="F864">
        <f t="shared" si="107"/>
        <v>1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08"/>
        <v>180</v>
      </c>
      <c r="L864">
        <f t="shared" si="109"/>
        <v>180</v>
      </c>
      <c r="M864">
        <f t="shared" si="110"/>
        <v>-41.688347276460604</v>
      </c>
      <c r="N864">
        <f t="shared" si="105"/>
        <v>349.42807141000907</v>
      </c>
      <c r="O864">
        <f t="shared" si="111"/>
        <v>0</v>
      </c>
      <c r="P864" t="str">
        <f t="shared" si="112"/>
        <v>FP</v>
      </c>
    </row>
    <row r="865" spans="1:16" x14ac:dyDescent="0.3">
      <c r="A865">
        <v>0</v>
      </c>
      <c r="B865">
        <v>1</v>
      </c>
      <c r="C865">
        <v>-2</v>
      </c>
      <c r="D865">
        <v>3.8</v>
      </c>
      <c r="E865">
        <f t="shared" si="106"/>
        <v>1.0606409691337322</v>
      </c>
      <c r="F865">
        <f t="shared" si="107"/>
        <v>1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08"/>
        <v>50</v>
      </c>
      <c r="L865">
        <f t="shared" si="109"/>
        <v>100</v>
      </c>
      <c r="M865">
        <f t="shared" si="110"/>
        <v>-8.7334983589131525</v>
      </c>
      <c r="N865">
        <f t="shared" si="105"/>
        <v>203.40047003950616</v>
      </c>
      <c r="O865">
        <f t="shared" si="111"/>
        <v>0</v>
      </c>
      <c r="P865" t="str">
        <f t="shared" si="112"/>
        <v>TN</v>
      </c>
    </row>
    <row r="866" spans="1:16" x14ac:dyDescent="0.3">
      <c r="A866">
        <v>0</v>
      </c>
      <c r="B866">
        <v>1</v>
      </c>
      <c r="C866">
        <v>-2</v>
      </c>
      <c r="D866">
        <v>3.8</v>
      </c>
      <c r="E866">
        <f t="shared" si="106"/>
        <v>1.0606409691337322</v>
      </c>
      <c r="F866">
        <f t="shared" si="107"/>
        <v>1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08"/>
        <v>80</v>
      </c>
      <c r="L866">
        <f t="shared" si="109"/>
        <v>180</v>
      </c>
      <c r="M866">
        <f t="shared" si="110"/>
        <v>-80.108250810777093</v>
      </c>
      <c r="N866">
        <f t="shared" si="105"/>
        <v>3261.8832075276791</v>
      </c>
      <c r="O866">
        <f t="shared" si="111"/>
        <v>0</v>
      </c>
      <c r="P866" t="str">
        <f t="shared" si="112"/>
        <v>TN</v>
      </c>
    </row>
    <row r="867" spans="1:16" x14ac:dyDescent="0.3">
      <c r="A867">
        <v>0</v>
      </c>
      <c r="B867">
        <v>1</v>
      </c>
      <c r="C867">
        <v>-2</v>
      </c>
      <c r="D867">
        <v>3.8</v>
      </c>
      <c r="E867">
        <f t="shared" si="106"/>
        <v>1.0606409691337322</v>
      </c>
      <c r="F867">
        <f t="shared" si="107"/>
        <v>1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08"/>
        <v>40</v>
      </c>
      <c r="L867">
        <f t="shared" si="109"/>
        <v>100</v>
      </c>
      <c r="M867">
        <f t="shared" si="110"/>
        <v>-14.817931801652275</v>
      </c>
      <c r="N867">
        <f t="shared" si="105"/>
        <v>66.870201535953683</v>
      </c>
      <c r="O867">
        <f t="shared" si="111"/>
        <v>0</v>
      </c>
      <c r="P867" t="str">
        <f t="shared" si="112"/>
        <v>TN</v>
      </c>
    </row>
    <row r="868" spans="1:16" x14ac:dyDescent="0.3">
      <c r="A868">
        <v>0</v>
      </c>
      <c r="B868">
        <v>1</v>
      </c>
      <c r="C868">
        <v>-2</v>
      </c>
      <c r="D868">
        <v>3.8</v>
      </c>
      <c r="E868">
        <f t="shared" si="106"/>
        <v>1.0606409691337322</v>
      </c>
      <c r="F868">
        <f t="shared" si="107"/>
        <v>1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08"/>
        <v>0</v>
      </c>
      <c r="L868">
        <f t="shared" si="109"/>
        <v>20</v>
      </c>
      <c r="M868">
        <f t="shared" si="110"/>
        <v>-12.3160192931367</v>
      </c>
      <c r="N868">
        <f t="shared" si="105"/>
        <v>114.04814763276457</v>
      </c>
      <c r="O868">
        <f t="shared" si="111"/>
        <v>0</v>
      </c>
      <c r="P868" t="str">
        <f t="shared" si="112"/>
        <v>TN</v>
      </c>
    </row>
    <row r="869" spans="1:16" x14ac:dyDescent="0.3">
      <c r="A869">
        <v>1</v>
      </c>
      <c r="B869">
        <v>1</v>
      </c>
      <c r="C869">
        <v>-2</v>
      </c>
      <c r="D869">
        <v>2.9</v>
      </c>
      <c r="E869">
        <f t="shared" si="106"/>
        <v>1.0411492290550324</v>
      </c>
      <c r="F869">
        <f t="shared" si="107"/>
        <v>1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08"/>
        <v>180</v>
      </c>
      <c r="L869">
        <f t="shared" si="109"/>
        <v>180</v>
      </c>
      <c r="M869">
        <f t="shared" si="110"/>
        <v>22.790100879688424</v>
      </c>
      <c r="N869">
        <f t="shared" si="105"/>
        <v>2096.3076978371441</v>
      </c>
      <c r="O869">
        <f t="shared" si="111"/>
        <v>1</v>
      </c>
      <c r="P869" t="str">
        <f t="shared" si="112"/>
        <v>TP</v>
      </c>
    </row>
    <row r="870" spans="1:16" x14ac:dyDescent="0.3">
      <c r="A870">
        <v>1</v>
      </c>
      <c r="B870">
        <v>1</v>
      </c>
      <c r="C870">
        <v>-2</v>
      </c>
      <c r="D870">
        <v>3</v>
      </c>
      <c r="E870">
        <f t="shared" si="106"/>
        <v>1.0433149779526658</v>
      </c>
      <c r="F870">
        <f t="shared" si="107"/>
        <v>1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08"/>
        <v>10</v>
      </c>
      <c r="L870">
        <f t="shared" si="109"/>
        <v>20</v>
      </c>
      <c r="M870">
        <f t="shared" si="110"/>
        <v>-1.74669967178263</v>
      </c>
      <c r="N870">
        <f t="shared" si="105"/>
        <v>451.50522689736584</v>
      </c>
      <c r="O870">
        <f t="shared" si="111"/>
        <v>0</v>
      </c>
      <c r="P870" t="str">
        <f t="shared" si="112"/>
        <v>FP</v>
      </c>
    </row>
    <row r="871" spans="1:16" x14ac:dyDescent="0.3">
      <c r="A871">
        <v>0</v>
      </c>
      <c r="B871">
        <v>1</v>
      </c>
      <c r="C871">
        <v>-2</v>
      </c>
      <c r="D871">
        <v>1</v>
      </c>
      <c r="E871">
        <f t="shared" si="106"/>
        <v>1</v>
      </c>
      <c r="F871">
        <f t="shared" si="107"/>
        <v>1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08"/>
        <v>100</v>
      </c>
      <c r="L871">
        <f t="shared" si="109"/>
        <v>180</v>
      </c>
      <c r="M871">
        <f t="shared" si="110"/>
        <v>-9.6358636033045428</v>
      </c>
      <c r="N871">
        <f t="shared" si="105"/>
        <v>178.47593093309587</v>
      </c>
      <c r="O871">
        <f t="shared" si="111"/>
        <v>0</v>
      </c>
      <c r="P871" t="str">
        <f t="shared" si="112"/>
        <v>TN</v>
      </c>
    </row>
    <row r="872" spans="1:16" x14ac:dyDescent="0.3">
      <c r="A872">
        <v>0</v>
      </c>
      <c r="B872">
        <v>1</v>
      </c>
      <c r="C872">
        <v>-2</v>
      </c>
      <c r="D872">
        <v>1</v>
      </c>
      <c r="E872">
        <f t="shared" si="106"/>
        <v>1</v>
      </c>
      <c r="F872">
        <f t="shared" si="107"/>
        <v>1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08"/>
        <v>0</v>
      </c>
      <c r="L872">
        <f t="shared" si="109"/>
        <v>20</v>
      </c>
      <c r="M872">
        <f t="shared" si="110"/>
        <v>-12.3160192931367</v>
      </c>
      <c r="N872">
        <f t="shared" si="105"/>
        <v>114.04814763276457</v>
      </c>
      <c r="O872">
        <f t="shared" si="111"/>
        <v>0</v>
      </c>
      <c r="P872" t="str">
        <f t="shared" si="112"/>
        <v>TN</v>
      </c>
    </row>
    <row r="873" spans="1:16" x14ac:dyDescent="0.3">
      <c r="A873">
        <v>0</v>
      </c>
      <c r="B873">
        <v>1</v>
      </c>
      <c r="C873">
        <v>-2</v>
      </c>
      <c r="D873">
        <v>1</v>
      </c>
      <c r="E873">
        <f t="shared" si="106"/>
        <v>1</v>
      </c>
      <c r="F873">
        <f t="shared" si="107"/>
        <v>1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08"/>
        <v>80</v>
      </c>
      <c r="L873">
        <f t="shared" si="109"/>
        <v>180</v>
      </c>
      <c r="M873">
        <f t="shared" si="110"/>
        <v>-80.108250810777093</v>
      </c>
      <c r="N873">
        <f t="shared" si="105"/>
        <v>3261.8832075276791</v>
      </c>
      <c r="O873">
        <f t="shared" si="111"/>
        <v>0</v>
      </c>
      <c r="P873" t="str">
        <f t="shared" si="112"/>
        <v>TN</v>
      </c>
    </row>
    <row r="874" spans="1:16" x14ac:dyDescent="0.3">
      <c r="A874">
        <v>0</v>
      </c>
      <c r="B874">
        <v>1</v>
      </c>
      <c r="C874">
        <v>-2</v>
      </c>
      <c r="D874">
        <v>1</v>
      </c>
      <c r="E874">
        <f t="shared" si="106"/>
        <v>1</v>
      </c>
      <c r="F874">
        <f t="shared" si="107"/>
        <v>1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08"/>
        <v>60</v>
      </c>
      <c r="L874">
        <f t="shared" si="109"/>
        <v>100</v>
      </c>
      <c r="M874">
        <f t="shared" si="110"/>
        <v>-38.528154345093597</v>
      </c>
      <c r="N874">
        <f t="shared" si="105"/>
        <v>241.26794786431816</v>
      </c>
      <c r="O874">
        <f t="shared" si="111"/>
        <v>0</v>
      </c>
      <c r="P874" t="str">
        <f t="shared" si="112"/>
        <v>TN</v>
      </c>
    </row>
    <row r="875" spans="1:16" x14ac:dyDescent="0.3">
      <c r="A875">
        <v>1</v>
      </c>
      <c r="B875">
        <v>1</v>
      </c>
      <c r="C875">
        <v>-2</v>
      </c>
      <c r="D875">
        <v>1.5</v>
      </c>
      <c r="E875">
        <f t="shared" si="106"/>
        <v>1.0108287444881665</v>
      </c>
      <c r="F875">
        <f t="shared" si="107"/>
        <v>1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08"/>
        <v>100</v>
      </c>
      <c r="L875">
        <f t="shared" si="109"/>
        <v>180</v>
      </c>
      <c r="M875">
        <f t="shared" si="110"/>
        <v>-9.6358636033045428</v>
      </c>
      <c r="N875">
        <f t="shared" si="105"/>
        <v>178.47593093309587</v>
      </c>
      <c r="O875">
        <f t="shared" si="111"/>
        <v>0</v>
      </c>
      <c r="P875" t="str">
        <f t="shared" si="112"/>
        <v>FP</v>
      </c>
    </row>
    <row r="876" spans="1:16" x14ac:dyDescent="0.3">
      <c r="A876">
        <v>0</v>
      </c>
      <c r="B876">
        <v>1</v>
      </c>
      <c r="C876">
        <v>-2</v>
      </c>
      <c r="D876">
        <v>1.5</v>
      </c>
      <c r="E876">
        <f t="shared" si="106"/>
        <v>1.0108287444881665</v>
      </c>
      <c r="F876">
        <f t="shared" si="107"/>
        <v>1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08"/>
        <v>0</v>
      </c>
      <c r="L876">
        <f t="shared" si="109"/>
        <v>20</v>
      </c>
      <c r="M876">
        <f t="shared" si="110"/>
        <v>-12.3160192931367</v>
      </c>
      <c r="N876">
        <f t="shared" si="105"/>
        <v>114.04814763276457</v>
      </c>
      <c r="O876">
        <f t="shared" si="111"/>
        <v>0</v>
      </c>
      <c r="P876" t="str">
        <f t="shared" si="112"/>
        <v>TN</v>
      </c>
    </row>
    <row r="877" spans="1:16" x14ac:dyDescent="0.3">
      <c r="A877">
        <v>0</v>
      </c>
      <c r="B877">
        <v>1</v>
      </c>
      <c r="C877">
        <v>-2</v>
      </c>
      <c r="D877">
        <v>1.5</v>
      </c>
      <c r="E877">
        <f t="shared" si="106"/>
        <v>1.0108287444881665</v>
      </c>
      <c r="F877">
        <f t="shared" si="107"/>
        <v>1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08"/>
        <v>90</v>
      </c>
      <c r="L877">
        <f t="shared" si="109"/>
        <v>180</v>
      </c>
      <c r="M877">
        <f t="shared" si="110"/>
        <v>-76.266260457345453</v>
      </c>
      <c r="N877">
        <f t="shared" si="105"/>
        <v>2837.7896850331567</v>
      </c>
      <c r="O877">
        <f t="shared" si="111"/>
        <v>0</v>
      </c>
      <c r="P877" t="str">
        <f t="shared" si="112"/>
        <v>TN</v>
      </c>
    </row>
    <row r="878" spans="1:16" x14ac:dyDescent="0.3">
      <c r="A878">
        <v>0</v>
      </c>
      <c r="B878">
        <v>1</v>
      </c>
      <c r="C878">
        <v>-2</v>
      </c>
      <c r="D878">
        <v>1.5</v>
      </c>
      <c r="E878">
        <f t="shared" si="106"/>
        <v>1.0108287444881665</v>
      </c>
      <c r="F878">
        <f t="shared" si="107"/>
        <v>1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08"/>
        <v>0</v>
      </c>
      <c r="L878">
        <f t="shared" si="109"/>
        <v>20</v>
      </c>
      <c r="M878">
        <f t="shared" si="110"/>
        <v>-12.3160192931367</v>
      </c>
      <c r="N878">
        <f t="shared" si="105"/>
        <v>114.04814763276457</v>
      </c>
      <c r="O878">
        <f t="shared" si="111"/>
        <v>0</v>
      </c>
      <c r="P878" t="str">
        <f t="shared" si="112"/>
        <v>TN</v>
      </c>
    </row>
    <row r="879" spans="1:16" x14ac:dyDescent="0.3">
      <c r="A879">
        <v>1</v>
      </c>
      <c r="B879">
        <v>1</v>
      </c>
      <c r="C879">
        <v>-2</v>
      </c>
      <c r="D879">
        <v>1.6</v>
      </c>
      <c r="E879">
        <f t="shared" si="106"/>
        <v>1.0129944933857997</v>
      </c>
      <c r="F879">
        <f t="shared" si="107"/>
        <v>1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08"/>
        <v>20</v>
      </c>
      <c r="L879">
        <f t="shared" si="109"/>
        <v>20</v>
      </c>
      <c r="M879">
        <f t="shared" si="110"/>
        <v>-4.6320385862733993</v>
      </c>
      <c r="N879">
        <f t="shared" si="105"/>
        <v>337.21128050895862</v>
      </c>
      <c r="O879">
        <f t="shared" si="111"/>
        <v>0</v>
      </c>
      <c r="P879" t="str">
        <f t="shared" si="112"/>
        <v>FP</v>
      </c>
    </row>
    <row r="880" spans="1:16" x14ac:dyDescent="0.3">
      <c r="A880">
        <v>0</v>
      </c>
      <c r="B880">
        <v>1</v>
      </c>
      <c r="C880">
        <v>-2</v>
      </c>
      <c r="D880">
        <v>1.6</v>
      </c>
      <c r="E880">
        <f t="shared" si="106"/>
        <v>1.0129944933857997</v>
      </c>
      <c r="F880">
        <f t="shared" si="107"/>
        <v>1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08"/>
        <v>40</v>
      </c>
      <c r="L880">
        <f t="shared" si="109"/>
        <v>100</v>
      </c>
      <c r="M880">
        <f t="shared" si="110"/>
        <v>-14.817931801652275</v>
      </c>
      <c r="N880">
        <f t="shared" si="105"/>
        <v>66.870201535953683</v>
      </c>
      <c r="O880">
        <f t="shared" si="111"/>
        <v>0</v>
      </c>
      <c r="P880" t="str">
        <f t="shared" si="112"/>
        <v>TN</v>
      </c>
    </row>
    <row r="881" spans="1:16" x14ac:dyDescent="0.3">
      <c r="A881">
        <v>1</v>
      </c>
      <c r="B881">
        <v>1</v>
      </c>
      <c r="C881">
        <v>-2</v>
      </c>
      <c r="D881">
        <v>1.6</v>
      </c>
      <c r="E881">
        <f t="shared" si="106"/>
        <v>1.0129944933857997</v>
      </c>
      <c r="F881">
        <f t="shared" si="107"/>
        <v>1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08"/>
        <v>10</v>
      </c>
      <c r="L881">
        <f t="shared" si="109"/>
        <v>0</v>
      </c>
      <c r="M881">
        <f t="shared" si="110"/>
        <v>3.8419903534316502</v>
      </c>
      <c r="N881">
        <f t="shared" si="105"/>
        <v>720.24294602491227</v>
      </c>
      <c r="O881">
        <f t="shared" si="111"/>
        <v>1</v>
      </c>
      <c r="P881" t="str">
        <f t="shared" si="112"/>
        <v>TP</v>
      </c>
    </row>
    <row r="882" spans="1:16" x14ac:dyDescent="0.3">
      <c r="A882">
        <v>1</v>
      </c>
      <c r="B882">
        <v>1</v>
      </c>
      <c r="C882">
        <v>-2</v>
      </c>
      <c r="D882">
        <v>1.85</v>
      </c>
      <c r="E882">
        <f t="shared" si="106"/>
        <v>1.0184088656298829</v>
      </c>
      <c r="F882">
        <f t="shared" si="107"/>
        <v>1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08"/>
        <v>50</v>
      </c>
      <c r="L882">
        <f t="shared" si="109"/>
        <v>100</v>
      </c>
      <c r="M882">
        <f t="shared" si="110"/>
        <v>-8.7334983589131525</v>
      </c>
      <c r="N882">
        <f t="shared" si="105"/>
        <v>203.40047003950616</v>
      </c>
      <c r="O882">
        <f t="shared" si="111"/>
        <v>0</v>
      </c>
      <c r="P882" t="str">
        <f t="shared" si="112"/>
        <v>FP</v>
      </c>
    </row>
    <row r="883" spans="1:16" x14ac:dyDescent="0.3">
      <c r="A883">
        <v>1</v>
      </c>
      <c r="B883">
        <v>1</v>
      </c>
      <c r="C883">
        <v>-2</v>
      </c>
      <c r="D883">
        <v>1.8</v>
      </c>
      <c r="E883">
        <f t="shared" si="106"/>
        <v>1.0173259911810664</v>
      </c>
      <c r="F883">
        <f t="shared" si="107"/>
        <v>1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08"/>
        <v>20</v>
      </c>
      <c r="L883">
        <f t="shared" si="109"/>
        <v>20</v>
      </c>
      <c r="M883">
        <f t="shared" si="110"/>
        <v>-4.6320385862733993</v>
      </c>
      <c r="N883">
        <f t="shared" si="105"/>
        <v>337.21128050895862</v>
      </c>
      <c r="O883">
        <f t="shared" si="111"/>
        <v>0</v>
      </c>
      <c r="P883" t="str">
        <f t="shared" si="112"/>
        <v>FP</v>
      </c>
    </row>
    <row r="884" spans="1:16" x14ac:dyDescent="0.3">
      <c r="A884">
        <v>0</v>
      </c>
      <c r="B884">
        <v>1</v>
      </c>
      <c r="C884">
        <v>-2</v>
      </c>
      <c r="D884">
        <v>1.8</v>
      </c>
      <c r="E884">
        <f t="shared" si="106"/>
        <v>1.0173259911810664</v>
      </c>
      <c r="F884">
        <f t="shared" si="107"/>
        <v>1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08"/>
        <v>40</v>
      </c>
      <c r="L884">
        <f t="shared" si="109"/>
        <v>100</v>
      </c>
      <c r="M884">
        <f t="shared" si="110"/>
        <v>-46.212135051956892</v>
      </c>
      <c r="N884">
        <f t="shared" si="105"/>
        <v>539.01901404488285</v>
      </c>
      <c r="O884">
        <f t="shared" si="111"/>
        <v>0</v>
      </c>
      <c r="P884" t="str">
        <f t="shared" si="112"/>
        <v>TN</v>
      </c>
    </row>
    <row r="885" spans="1:16" x14ac:dyDescent="0.3">
      <c r="A885">
        <v>0</v>
      </c>
      <c r="B885">
        <v>1</v>
      </c>
      <c r="C885">
        <v>-2</v>
      </c>
      <c r="D885">
        <v>1.8</v>
      </c>
      <c r="E885">
        <f t="shared" si="106"/>
        <v>1.0173259911810664</v>
      </c>
      <c r="F885">
        <f t="shared" si="107"/>
        <v>1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08"/>
        <v>90</v>
      </c>
      <c r="L885">
        <f t="shared" si="109"/>
        <v>180</v>
      </c>
      <c r="M885">
        <f t="shared" si="110"/>
        <v>-15.720297046043662</v>
      </c>
      <c r="N885">
        <f t="shared" si="105"/>
        <v>52.926424970624311</v>
      </c>
      <c r="O885">
        <f t="shared" si="111"/>
        <v>0</v>
      </c>
      <c r="P885" t="str">
        <f t="shared" si="112"/>
        <v>TN</v>
      </c>
    </row>
    <row r="886" spans="1:16" x14ac:dyDescent="0.3">
      <c r="A886">
        <v>1</v>
      </c>
      <c r="B886">
        <v>1</v>
      </c>
      <c r="C886">
        <v>-2</v>
      </c>
      <c r="D886">
        <v>1.75</v>
      </c>
      <c r="E886">
        <f t="shared" si="106"/>
        <v>1.0162431167322497</v>
      </c>
      <c r="F886">
        <f t="shared" si="107"/>
        <v>1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08"/>
        <v>10</v>
      </c>
      <c r="L886">
        <f t="shared" si="109"/>
        <v>20</v>
      </c>
      <c r="M886">
        <f t="shared" si="110"/>
        <v>-1.74669967178263</v>
      </c>
      <c r="N886">
        <f t="shared" si="105"/>
        <v>451.50522689736584</v>
      </c>
      <c r="O886">
        <f t="shared" si="111"/>
        <v>0</v>
      </c>
      <c r="P886" t="str">
        <f t="shared" si="112"/>
        <v>FP</v>
      </c>
    </row>
    <row r="887" spans="1:16" x14ac:dyDescent="0.3">
      <c r="A887">
        <v>1</v>
      </c>
      <c r="B887">
        <v>1</v>
      </c>
      <c r="C887">
        <v>-2</v>
      </c>
      <c r="D887">
        <v>1.5</v>
      </c>
      <c r="E887">
        <f t="shared" si="106"/>
        <v>1.0108287444881665</v>
      </c>
      <c r="F887">
        <f t="shared" si="107"/>
        <v>1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08"/>
        <v>60</v>
      </c>
      <c r="L887">
        <f t="shared" si="109"/>
        <v>100</v>
      </c>
      <c r="M887">
        <f t="shared" si="110"/>
        <v>-38.528154345093597</v>
      </c>
      <c r="N887">
        <f t="shared" si="105"/>
        <v>241.26794786431816</v>
      </c>
      <c r="O887">
        <f t="shared" si="111"/>
        <v>0</v>
      </c>
      <c r="P887" t="str">
        <f t="shared" si="112"/>
        <v>FP</v>
      </c>
    </row>
    <row r="888" spans="1:16" x14ac:dyDescent="0.3">
      <c r="A888">
        <v>0</v>
      </c>
      <c r="B888">
        <v>1</v>
      </c>
      <c r="C888">
        <v>-2</v>
      </c>
      <c r="D888">
        <v>1.5</v>
      </c>
      <c r="E888">
        <f t="shared" si="106"/>
        <v>1.0108287444881665</v>
      </c>
      <c r="F888">
        <f t="shared" si="107"/>
        <v>1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08"/>
        <v>50</v>
      </c>
      <c r="L888">
        <f t="shared" si="109"/>
        <v>100</v>
      </c>
      <c r="M888">
        <f t="shared" si="110"/>
        <v>-42.370144698525245</v>
      </c>
      <c r="N888">
        <f t="shared" si="105"/>
        <v>375.38259107873864</v>
      </c>
      <c r="O888">
        <f t="shared" si="111"/>
        <v>0</v>
      </c>
      <c r="P888" t="str">
        <f t="shared" si="112"/>
        <v>TN</v>
      </c>
    </row>
    <row r="889" spans="1:16" x14ac:dyDescent="0.3">
      <c r="A889">
        <v>0</v>
      </c>
      <c r="B889">
        <v>1</v>
      </c>
      <c r="C889">
        <v>-2</v>
      </c>
      <c r="D889">
        <v>1.5</v>
      </c>
      <c r="E889">
        <f t="shared" si="106"/>
        <v>1.0108287444881665</v>
      </c>
      <c r="F889">
        <f t="shared" si="107"/>
        <v>1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08"/>
        <v>100</v>
      </c>
      <c r="L889">
        <f t="shared" si="109"/>
        <v>180</v>
      </c>
      <c r="M889">
        <f t="shared" si="110"/>
        <v>-72.424270103913798</v>
      </c>
      <c r="N889">
        <f t="shared" si="105"/>
        <v>2443.2179422903559</v>
      </c>
      <c r="O889">
        <f t="shared" si="111"/>
        <v>0</v>
      </c>
      <c r="P889" t="str">
        <f t="shared" si="112"/>
        <v>TN</v>
      </c>
    </row>
    <row r="890" spans="1:16" x14ac:dyDescent="0.3">
      <c r="A890">
        <v>0</v>
      </c>
      <c r="B890">
        <v>1</v>
      </c>
      <c r="C890">
        <v>-2</v>
      </c>
      <c r="D890">
        <v>1.5</v>
      </c>
      <c r="E890">
        <f t="shared" si="106"/>
        <v>1.0108287444881665</v>
      </c>
      <c r="F890">
        <f t="shared" si="107"/>
        <v>1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08"/>
        <v>80</v>
      </c>
      <c r="L890">
        <f t="shared" si="109"/>
        <v>180</v>
      </c>
      <c r="M890">
        <f t="shared" si="110"/>
        <v>-21.804730488782788</v>
      </c>
      <c r="N890">
        <f t="shared" si="105"/>
        <v>1.4175796463971535</v>
      </c>
      <c r="O890">
        <f t="shared" si="111"/>
        <v>0</v>
      </c>
      <c r="P890" t="str">
        <f t="shared" si="112"/>
        <v>TN</v>
      </c>
    </row>
    <row r="891" spans="1:16" x14ac:dyDescent="0.3">
      <c r="A891">
        <v>1</v>
      </c>
      <c r="B891">
        <v>1</v>
      </c>
      <c r="C891">
        <v>-2</v>
      </c>
      <c r="D891">
        <v>1.05</v>
      </c>
      <c r="E891">
        <f t="shared" si="106"/>
        <v>1.0010828744488167</v>
      </c>
      <c r="F891">
        <f t="shared" si="107"/>
        <v>1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08"/>
        <v>180</v>
      </c>
      <c r="L891">
        <f t="shared" si="109"/>
        <v>180</v>
      </c>
      <c r="M891">
        <f t="shared" si="110"/>
        <v>-41.688347276460604</v>
      </c>
      <c r="N891">
        <f t="shared" si="105"/>
        <v>349.42807141000907</v>
      </c>
      <c r="O891">
        <f t="shared" si="111"/>
        <v>0</v>
      </c>
      <c r="P891" t="str">
        <f t="shared" si="112"/>
        <v>FP</v>
      </c>
    </row>
    <row r="892" spans="1:16" x14ac:dyDescent="0.3">
      <c r="A892">
        <v>1</v>
      </c>
      <c r="B892">
        <v>1</v>
      </c>
      <c r="C892">
        <v>-2</v>
      </c>
      <c r="D892">
        <v>1</v>
      </c>
      <c r="E892">
        <f t="shared" si="106"/>
        <v>1</v>
      </c>
      <c r="F892">
        <f t="shared" si="107"/>
        <v>1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08"/>
        <v>30</v>
      </c>
      <c r="L892">
        <f t="shared" si="109"/>
        <v>20</v>
      </c>
      <c r="M892">
        <f t="shared" si="110"/>
        <v>-0.79004823284174996</v>
      </c>
      <c r="N892">
        <f t="shared" si="105"/>
        <v>493.07551657464126</v>
      </c>
      <c r="O892">
        <f t="shared" si="111"/>
        <v>0</v>
      </c>
      <c r="P892" t="str">
        <f t="shared" si="112"/>
        <v>FP</v>
      </c>
    </row>
    <row r="893" spans="1:16" x14ac:dyDescent="0.3">
      <c r="A893">
        <v>0</v>
      </c>
      <c r="B893">
        <v>1</v>
      </c>
      <c r="C893">
        <v>-2</v>
      </c>
      <c r="D893">
        <v>1</v>
      </c>
      <c r="E893">
        <f t="shared" si="106"/>
        <v>1</v>
      </c>
      <c r="F893">
        <f t="shared" si="107"/>
        <v>1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08"/>
        <v>80</v>
      </c>
      <c r="L893">
        <f t="shared" si="109"/>
        <v>180</v>
      </c>
      <c r="M893">
        <f t="shared" si="110"/>
        <v>-80.108250810777093</v>
      </c>
      <c r="N893">
        <f t="shared" si="105"/>
        <v>3261.8832075276791</v>
      </c>
      <c r="O893">
        <f t="shared" si="111"/>
        <v>0</v>
      </c>
      <c r="P893" t="str">
        <f t="shared" si="112"/>
        <v>TN</v>
      </c>
    </row>
    <row r="894" spans="1:16" x14ac:dyDescent="0.3">
      <c r="A894">
        <v>0</v>
      </c>
      <c r="B894">
        <v>1</v>
      </c>
      <c r="C894">
        <v>-2</v>
      </c>
      <c r="D894">
        <v>1</v>
      </c>
      <c r="E894">
        <f t="shared" si="106"/>
        <v>1</v>
      </c>
      <c r="F894">
        <f t="shared" si="107"/>
        <v>1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08"/>
        <v>180</v>
      </c>
      <c r="L894">
        <f t="shared" si="109"/>
        <v>180</v>
      </c>
      <c r="M894">
        <f t="shared" si="110"/>
        <v>-41.688347276460604</v>
      </c>
      <c r="N894">
        <f t="shared" si="105"/>
        <v>349.42807141000907</v>
      </c>
      <c r="O894">
        <f t="shared" si="111"/>
        <v>0</v>
      </c>
      <c r="P894" t="str">
        <f t="shared" si="112"/>
        <v>TN</v>
      </c>
    </row>
    <row r="895" spans="1:16" x14ac:dyDescent="0.3">
      <c r="A895">
        <v>1</v>
      </c>
      <c r="B895">
        <v>1</v>
      </c>
      <c r="C895">
        <v>-2</v>
      </c>
      <c r="D895">
        <v>1</v>
      </c>
      <c r="E895">
        <f t="shared" si="106"/>
        <v>1</v>
      </c>
      <c r="F895">
        <f t="shared" si="107"/>
        <v>1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08"/>
        <v>10</v>
      </c>
      <c r="L895">
        <f t="shared" si="109"/>
        <v>0</v>
      </c>
      <c r="M895">
        <f t="shared" si="110"/>
        <v>4.2913429896650213</v>
      </c>
      <c r="N895">
        <f t="shared" si="105"/>
        <v>744.56372491256298</v>
      </c>
      <c r="O895">
        <f t="shared" si="111"/>
        <v>1</v>
      </c>
      <c r="P895" t="str">
        <f t="shared" si="112"/>
        <v>TP</v>
      </c>
    </row>
    <row r="896" spans="1:16" x14ac:dyDescent="0.3">
      <c r="A896">
        <v>1</v>
      </c>
      <c r="B896">
        <v>1</v>
      </c>
      <c r="C896">
        <v>-2</v>
      </c>
      <c r="D896">
        <v>1.1000000000000001</v>
      </c>
      <c r="E896">
        <f t="shared" si="106"/>
        <v>1.0021657488976332</v>
      </c>
      <c r="F896">
        <f t="shared" si="107"/>
        <v>1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08"/>
        <v>20</v>
      </c>
      <c r="L896">
        <f t="shared" si="109"/>
        <v>20</v>
      </c>
      <c r="M896">
        <f t="shared" si="110"/>
        <v>-4.6320385862733993</v>
      </c>
      <c r="N896">
        <f t="shared" si="105"/>
        <v>337.21128050895862</v>
      </c>
      <c r="O896">
        <f t="shared" si="111"/>
        <v>0</v>
      </c>
      <c r="P896" t="str">
        <f t="shared" si="112"/>
        <v>FP</v>
      </c>
    </row>
    <row r="897" spans="1:16" x14ac:dyDescent="0.3">
      <c r="A897">
        <v>0</v>
      </c>
      <c r="B897">
        <v>1</v>
      </c>
      <c r="C897">
        <v>-2</v>
      </c>
      <c r="D897">
        <v>1.1000000000000001</v>
      </c>
      <c r="E897">
        <f t="shared" si="106"/>
        <v>1.0021657488976332</v>
      </c>
      <c r="F897">
        <f t="shared" si="107"/>
        <v>1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08"/>
        <v>100</v>
      </c>
      <c r="L897">
        <f t="shared" si="109"/>
        <v>180</v>
      </c>
      <c r="M897">
        <f t="shared" si="110"/>
        <v>-72.424270103913798</v>
      </c>
      <c r="N897">
        <f t="shared" si="105"/>
        <v>2443.2179422903559</v>
      </c>
      <c r="O897">
        <f t="shared" si="111"/>
        <v>0</v>
      </c>
      <c r="P897" t="str">
        <f t="shared" si="112"/>
        <v>TN</v>
      </c>
    </row>
    <row r="898" spans="1:16" x14ac:dyDescent="0.3">
      <c r="A898">
        <v>1</v>
      </c>
      <c r="B898">
        <v>1</v>
      </c>
      <c r="C898">
        <v>-2</v>
      </c>
      <c r="D898">
        <v>1.05</v>
      </c>
      <c r="E898">
        <f t="shared" si="106"/>
        <v>1.0010828744488167</v>
      </c>
      <c r="F898">
        <f t="shared" si="107"/>
        <v>1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08"/>
        <v>10</v>
      </c>
      <c r="L898">
        <f t="shared" si="109"/>
        <v>20</v>
      </c>
      <c r="M898">
        <f t="shared" si="110"/>
        <v>-1.74669967178263</v>
      </c>
      <c r="N898">
        <f t="shared" ref="N898:N961" si="113">(M898-$R$5)^2</f>
        <v>451.50522689736584</v>
      </c>
      <c r="O898">
        <f t="shared" si="111"/>
        <v>0</v>
      </c>
      <c r="P898" t="str">
        <f t="shared" si="112"/>
        <v>FP</v>
      </c>
    </row>
    <row r="899" spans="1:16" x14ac:dyDescent="0.3">
      <c r="A899">
        <v>0</v>
      </c>
      <c r="B899">
        <v>1</v>
      </c>
      <c r="C899">
        <v>-2</v>
      </c>
      <c r="D899">
        <v>1.05</v>
      </c>
      <c r="E899">
        <f t="shared" ref="E899:E962" si="114">IF(D899&gt;1,1+(D899-1)/$R$2,1)</f>
        <v>1.0010828744488167</v>
      </c>
      <c r="F899">
        <f t="shared" ref="F899:F962" si="115">IF(D899&lt;1,1-(1-D899)/$R$2,1)</f>
        <v>1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16">G899^(B899)</f>
        <v>40</v>
      </c>
      <c r="L899">
        <f t="shared" ref="L899:L962" si="117">-C899*-H899^(B899*F899)</f>
        <v>100</v>
      </c>
      <c r="M899">
        <f t="shared" ref="M899:M962" si="118">I899*K899-J899*L899</f>
        <v>-46.212135051956892</v>
      </c>
      <c r="N899">
        <f t="shared" si="113"/>
        <v>539.01901404488285</v>
      </c>
      <c r="O899">
        <f t="shared" ref="O899:O962" si="119">IF(M899&gt;=0,1,0)</f>
        <v>0</v>
      </c>
      <c r="P899" t="str">
        <f t="shared" ref="P899:P962" si="120">IF(AND(A899=1,O899=1),"TP",IF(AND(A899=0,O899=0),"TN",IF(A899&gt;O899,"FP","FN")))</f>
        <v>TN</v>
      </c>
    </row>
    <row r="900" spans="1:16" x14ac:dyDescent="0.3">
      <c r="A900">
        <v>0</v>
      </c>
      <c r="B900">
        <v>1</v>
      </c>
      <c r="C900">
        <v>-2</v>
      </c>
      <c r="D900">
        <v>1.05</v>
      </c>
      <c r="E900">
        <f t="shared" si="114"/>
        <v>1.0010828744488167</v>
      </c>
      <c r="F900">
        <f t="shared" si="115"/>
        <v>1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16"/>
        <v>90</v>
      </c>
      <c r="L900">
        <f t="shared" si="117"/>
        <v>180</v>
      </c>
      <c r="M900">
        <f t="shared" si="118"/>
        <v>-76.266260457345453</v>
      </c>
      <c r="N900">
        <f t="shared" si="113"/>
        <v>2837.7896850331567</v>
      </c>
      <c r="O900">
        <f t="shared" si="119"/>
        <v>0</v>
      </c>
      <c r="P900" t="str">
        <f t="shared" si="120"/>
        <v>TN</v>
      </c>
    </row>
    <row r="901" spans="1:16" x14ac:dyDescent="0.3">
      <c r="A901">
        <v>0</v>
      </c>
      <c r="B901">
        <v>1</v>
      </c>
      <c r="C901">
        <v>-2</v>
      </c>
      <c r="D901">
        <v>1.05</v>
      </c>
      <c r="E901">
        <f t="shared" si="114"/>
        <v>1.0010828744488167</v>
      </c>
      <c r="F901">
        <f t="shared" si="115"/>
        <v>1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16"/>
        <v>50</v>
      </c>
      <c r="L901">
        <f t="shared" si="117"/>
        <v>100</v>
      </c>
      <c r="M901">
        <f t="shared" si="118"/>
        <v>-8.7334983589131525</v>
      </c>
      <c r="N901">
        <f t="shared" si="113"/>
        <v>203.40047003950616</v>
      </c>
      <c r="O901">
        <f t="shared" si="119"/>
        <v>0</v>
      </c>
      <c r="P901" t="str">
        <f t="shared" si="120"/>
        <v>TN</v>
      </c>
    </row>
    <row r="902" spans="1:16" x14ac:dyDescent="0.3">
      <c r="A902">
        <v>1</v>
      </c>
      <c r="B902">
        <v>1</v>
      </c>
      <c r="C902">
        <v>-2</v>
      </c>
      <c r="D902">
        <v>1.1499999999999999</v>
      </c>
      <c r="E902">
        <f t="shared" si="114"/>
        <v>1.0032486233464499</v>
      </c>
      <c r="F902">
        <f t="shared" si="115"/>
        <v>1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16"/>
        <v>20</v>
      </c>
      <c r="L902">
        <f t="shared" si="117"/>
        <v>20</v>
      </c>
      <c r="M902">
        <f t="shared" si="118"/>
        <v>-4.6320385862733993</v>
      </c>
      <c r="N902">
        <f t="shared" si="113"/>
        <v>337.21128050895862</v>
      </c>
      <c r="O902">
        <f t="shared" si="119"/>
        <v>0</v>
      </c>
      <c r="P902" t="str">
        <f t="shared" si="120"/>
        <v>FP</v>
      </c>
    </row>
    <row r="903" spans="1:16" x14ac:dyDescent="0.3">
      <c r="A903">
        <v>0</v>
      </c>
      <c r="B903">
        <v>1</v>
      </c>
      <c r="C903">
        <v>-2</v>
      </c>
      <c r="D903">
        <v>1.1499999999999999</v>
      </c>
      <c r="E903">
        <f t="shared" si="114"/>
        <v>1.0032486233464499</v>
      </c>
      <c r="F903">
        <f t="shared" si="115"/>
        <v>1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16"/>
        <v>40</v>
      </c>
      <c r="L903">
        <f t="shared" si="117"/>
        <v>100</v>
      </c>
      <c r="M903">
        <f t="shared" si="118"/>
        <v>-14.817931801652275</v>
      </c>
      <c r="N903">
        <f t="shared" si="113"/>
        <v>66.870201535953683</v>
      </c>
      <c r="O903">
        <f t="shared" si="119"/>
        <v>0</v>
      </c>
      <c r="P903" t="str">
        <f t="shared" si="120"/>
        <v>TN</v>
      </c>
    </row>
    <row r="904" spans="1:16" x14ac:dyDescent="0.3">
      <c r="A904">
        <v>1</v>
      </c>
      <c r="B904">
        <v>1</v>
      </c>
      <c r="C904">
        <v>-2</v>
      </c>
      <c r="D904">
        <v>1.3</v>
      </c>
      <c r="E904">
        <f t="shared" si="114"/>
        <v>1.0064972466928999</v>
      </c>
      <c r="F904">
        <f t="shared" si="115"/>
        <v>1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16"/>
        <v>30</v>
      </c>
      <c r="L904">
        <f t="shared" si="117"/>
        <v>20</v>
      </c>
      <c r="M904">
        <f t="shared" si="118"/>
        <v>-0.79004823284174996</v>
      </c>
      <c r="N904">
        <f t="shared" si="113"/>
        <v>493.07551657464126</v>
      </c>
      <c r="O904">
        <f t="shared" si="119"/>
        <v>0</v>
      </c>
      <c r="P904" t="str">
        <f t="shared" si="120"/>
        <v>FP</v>
      </c>
    </row>
    <row r="905" spans="1:16" x14ac:dyDescent="0.3">
      <c r="A905">
        <v>1</v>
      </c>
      <c r="B905">
        <v>1</v>
      </c>
      <c r="C905">
        <v>-2</v>
      </c>
      <c r="D905">
        <v>1.35</v>
      </c>
      <c r="E905">
        <f t="shared" si="114"/>
        <v>1.0075801211417166</v>
      </c>
      <c r="F905">
        <f t="shared" si="115"/>
        <v>1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16"/>
        <v>10</v>
      </c>
      <c r="L905">
        <f t="shared" si="117"/>
        <v>20</v>
      </c>
      <c r="M905">
        <f t="shared" si="118"/>
        <v>-1.74669967178263</v>
      </c>
      <c r="N905">
        <f t="shared" si="113"/>
        <v>451.50522689736584</v>
      </c>
      <c r="O905">
        <f t="shared" si="119"/>
        <v>0</v>
      </c>
      <c r="P905" t="str">
        <f t="shared" si="120"/>
        <v>FP</v>
      </c>
    </row>
    <row r="906" spans="1:16" x14ac:dyDescent="0.3">
      <c r="A906">
        <v>0</v>
      </c>
      <c r="B906">
        <v>1</v>
      </c>
      <c r="C906">
        <v>-2</v>
      </c>
      <c r="D906">
        <v>1.35</v>
      </c>
      <c r="E906">
        <f t="shared" si="114"/>
        <v>1.0075801211417166</v>
      </c>
      <c r="F906">
        <f t="shared" si="115"/>
        <v>1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16"/>
        <v>90</v>
      </c>
      <c r="L906">
        <f t="shared" si="117"/>
        <v>180</v>
      </c>
      <c r="M906">
        <f t="shared" si="118"/>
        <v>-15.720297046043662</v>
      </c>
      <c r="N906">
        <f t="shared" si="113"/>
        <v>52.926424970624311</v>
      </c>
      <c r="O906">
        <f t="shared" si="119"/>
        <v>0</v>
      </c>
      <c r="P906" t="str">
        <f t="shared" si="120"/>
        <v>TN</v>
      </c>
    </row>
    <row r="907" spans="1:16" x14ac:dyDescent="0.3">
      <c r="A907">
        <v>1</v>
      </c>
      <c r="B907">
        <v>1</v>
      </c>
      <c r="C907">
        <v>-2</v>
      </c>
      <c r="D907">
        <v>1.5</v>
      </c>
      <c r="E907">
        <f t="shared" si="114"/>
        <v>1.0108287444881665</v>
      </c>
      <c r="F907">
        <f t="shared" si="115"/>
        <v>1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16"/>
        <v>30</v>
      </c>
      <c r="L907">
        <f t="shared" si="117"/>
        <v>20</v>
      </c>
      <c r="M907">
        <f t="shared" si="118"/>
        <v>-0.79004823284174996</v>
      </c>
      <c r="N907">
        <f t="shared" si="113"/>
        <v>493.07551657464126</v>
      </c>
      <c r="O907">
        <f t="shared" si="119"/>
        <v>0</v>
      </c>
      <c r="P907" t="str">
        <f t="shared" si="120"/>
        <v>FP</v>
      </c>
    </row>
    <row r="908" spans="1:16" x14ac:dyDescent="0.3">
      <c r="A908">
        <v>1</v>
      </c>
      <c r="B908">
        <v>1</v>
      </c>
      <c r="C908">
        <v>-2</v>
      </c>
      <c r="D908">
        <v>1.85</v>
      </c>
      <c r="E908">
        <f t="shared" si="114"/>
        <v>1.0184088656298829</v>
      </c>
      <c r="F908">
        <f t="shared" si="115"/>
        <v>1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16"/>
        <v>70</v>
      </c>
      <c r="L908">
        <f t="shared" si="117"/>
        <v>100</v>
      </c>
      <c r="M908">
        <f t="shared" si="118"/>
        <v>3.4353685265650924</v>
      </c>
      <c r="N908">
        <f t="shared" si="113"/>
        <v>698.58298896134465</v>
      </c>
      <c r="O908">
        <f t="shared" si="119"/>
        <v>1</v>
      </c>
      <c r="P908" t="str">
        <f t="shared" si="120"/>
        <v>TP</v>
      </c>
    </row>
    <row r="909" spans="1:16" x14ac:dyDescent="0.3">
      <c r="A909">
        <v>0</v>
      </c>
      <c r="B909">
        <v>1</v>
      </c>
      <c r="C909">
        <v>-2</v>
      </c>
      <c r="D909">
        <v>1.85</v>
      </c>
      <c r="E909">
        <f t="shared" si="114"/>
        <v>1.0184088656298829</v>
      </c>
      <c r="F909">
        <f t="shared" si="115"/>
        <v>1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16"/>
        <v>60</v>
      </c>
      <c r="L909">
        <f t="shared" si="117"/>
        <v>100</v>
      </c>
      <c r="M909">
        <f t="shared" si="118"/>
        <v>-38.528154345093597</v>
      </c>
      <c r="N909">
        <f t="shared" si="113"/>
        <v>241.26794786431816</v>
      </c>
      <c r="O909">
        <f t="shared" si="119"/>
        <v>0</v>
      </c>
      <c r="P909" t="str">
        <f t="shared" si="120"/>
        <v>TN</v>
      </c>
    </row>
    <row r="910" spans="1:16" x14ac:dyDescent="0.3">
      <c r="A910">
        <v>1</v>
      </c>
      <c r="B910">
        <v>1</v>
      </c>
      <c r="C910">
        <v>-2</v>
      </c>
      <c r="D910">
        <v>1.8</v>
      </c>
      <c r="E910">
        <f t="shared" si="114"/>
        <v>1.0173259911810664</v>
      </c>
      <c r="F910">
        <f t="shared" si="115"/>
        <v>1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16"/>
        <v>30</v>
      </c>
      <c r="L910">
        <f t="shared" si="117"/>
        <v>20</v>
      </c>
      <c r="M910">
        <f t="shared" si="118"/>
        <v>-0.79004823284174996</v>
      </c>
      <c r="N910">
        <f t="shared" si="113"/>
        <v>493.07551657464126</v>
      </c>
      <c r="O910">
        <f t="shared" si="119"/>
        <v>0</v>
      </c>
      <c r="P910" t="str">
        <f t="shared" si="120"/>
        <v>FP</v>
      </c>
    </row>
    <row r="911" spans="1:16" x14ac:dyDescent="0.3">
      <c r="A911">
        <v>0</v>
      </c>
      <c r="B911">
        <v>1</v>
      </c>
      <c r="C911">
        <v>-2</v>
      </c>
      <c r="D911">
        <v>1.8</v>
      </c>
      <c r="E911">
        <f t="shared" si="114"/>
        <v>1.0173259911810664</v>
      </c>
      <c r="F911">
        <f t="shared" si="115"/>
        <v>1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16"/>
        <v>80</v>
      </c>
      <c r="L911">
        <f t="shared" si="117"/>
        <v>180</v>
      </c>
      <c r="M911">
        <f t="shared" si="118"/>
        <v>-21.804730488782788</v>
      </c>
      <c r="N911">
        <f t="shared" si="113"/>
        <v>1.4175796463971535</v>
      </c>
      <c r="O911">
        <f t="shared" si="119"/>
        <v>0</v>
      </c>
      <c r="P911" t="str">
        <f t="shared" si="120"/>
        <v>TN</v>
      </c>
    </row>
    <row r="912" spans="1:16" x14ac:dyDescent="0.3">
      <c r="A912">
        <v>0</v>
      </c>
      <c r="B912">
        <v>1</v>
      </c>
      <c r="C912">
        <v>-2</v>
      </c>
      <c r="D912">
        <v>1.8</v>
      </c>
      <c r="E912">
        <f t="shared" si="114"/>
        <v>1.0173259911810664</v>
      </c>
      <c r="F912">
        <f t="shared" si="115"/>
        <v>1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16"/>
        <v>60</v>
      </c>
      <c r="L912">
        <f t="shared" si="117"/>
        <v>100</v>
      </c>
      <c r="M912">
        <f t="shared" si="118"/>
        <v>-38.528154345093597</v>
      </c>
      <c r="N912">
        <f t="shared" si="113"/>
        <v>241.26794786431816</v>
      </c>
      <c r="O912">
        <f t="shared" si="119"/>
        <v>0</v>
      </c>
      <c r="P912" t="str">
        <f t="shared" si="120"/>
        <v>TN</v>
      </c>
    </row>
    <row r="913" spans="1:16" x14ac:dyDescent="0.3">
      <c r="A913">
        <v>0</v>
      </c>
      <c r="B913">
        <v>1</v>
      </c>
      <c r="C913">
        <v>-2</v>
      </c>
      <c r="D913">
        <v>1.8</v>
      </c>
      <c r="E913">
        <f t="shared" si="114"/>
        <v>1.0173259911810664</v>
      </c>
      <c r="F913">
        <f t="shared" si="115"/>
        <v>1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16"/>
        <v>50</v>
      </c>
      <c r="L913">
        <f t="shared" si="117"/>
        <v>100</v>
      </c>
      <c r="M913">
        <f t="shared" si="118"/>
        <v>-42.370144698525245</v>
      </c>
      <c r="N913">
        <f t="shared" si="113"/>
        <v>375.38259107873864</v>
      </c>
      <c r="O913">
        <f t="shared" si="119"/>
        <v>0</v>
      </c>
      <c r="P913" t="str">
        <f t="shared" si="120"/>
        <v>TN</v>
      </c>
    </row>
    <row r="914" spans="1:16" x14ac:dyDescent="0.3">
      <c r="A914">
        <v>1</v>
      </c>
      <c r="B914">
        <v>1</v>
      </c>
      <c r="C914">
        <v>-2</v>
      </c>
      <c r="D914">
        <v>1.55</v>
      </c>
      <c r="E914">
        <f t="shared" si="114"/>
        <v>1.011911618936983</v>
      </c>
      <c r="F914">
        <f t="shared" si="115"/>
        <v>1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16"/>
        <v>70</v>
      </c>
      <c r="L914">
        <f t="shared" si="117"/>
        <v>100</v>
      </c>
      <c r="M914">
        <f t="shared" si="118"/>
        <v>3.4353685265650924</v>
      </c>
      <c r="N914">
        <f t="shared" si="113"/>
        <v>698.58298896134465</v>
      </c>
      <c r="O914">
        <f t="shared" si="119"/>
        <v>1</v>
      </c>
      <c r="P914" t="str">
        <f t="shared" si="120"/>
        <v>TP</v>
      </c>
    </row>
    <row r="915" spans="1:16" x14ac:dyDescent="0.3">
      <c r="A915">
        <v>0</v>
      </c>
      <c r="B915">
        <v>1</v>
      </c>
      <c r="C915">
        <v>-2</v>
      </c>
      <c r="D915">
        <v>1.55</v>
      </c>
      <c r="E915">
        <f t="shared" si="114"/>
        <v>1.011911618936983</v>
      </c>
      <c r="F915">
        <f t="shared" si="115"/>
        <v>1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16"/>
        <v>180</v>
      </c>
      <c r="L915">
        <f t="shared" si="117"/>
        <v>180</v>
      </c>
      <c r="M915">
        <f t="shared" si="118"/>
        <v>22.790100879688424</v>
      </c>
      <c r="N915">
        <f t="shared" si="113"/>
        <v>2096.3076978371441</v>
      </c>
      <c r="O915">
        <f t="shared" si="119"/>
        <v>1</v>
      </c>
      <c r="P915" t="str">
        <f t="shared" si="120"/>
        <v>FN</v>
      </c>
    </row>
    <row r="916" spans="1:16" x14ac:dyDescent="0.3">
      <c r="A916">
        <v>0</v>
      </c>
      <c r="B916">
        <v>1</v>
      </c>
      <c r="C916">
        <v>-2</v>
      </c>
      <c r="D916">
        <v>1.55</v>
      </c>
      <c r="E916">
        <f t="shared" si="114"/>
        <v>1.011911618936983</v>
      </c>
      <c r="F916">
        <f t="shared" si="115"/>
        <v>1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16"/>
        <v>0</v>
      </c>
      <c r="L916">
        <f t="shared" si="117"/>
        <v>20</v>
      </c>
      <c r="M916">
        <f t="shared" si="118"/>
        <v>-12.3160192931367</v>
      </c>
      <c r="N916">
        <f t="shared" si="113"/>
        <v>114.04814763276457</v>
      </c>
      <c r="O916">
        <f t="shared" si="119"/>
        <v>0</v>
      </c>
      <c r="P916" t="str">
        <f t="shared" si="120"/>
        <v>TN</v>
      </c>
    </row>
    <row r="917" spans="1:16" x14ac:dyDescent="0.3">
      <c r="A917">
        <v>1</v>
      </c>
      <c r="B917">
        <v>1</v>
      </c>
      <c r="C917">
        <v>-2</v>
      </c>
      <c r="D917">
        <v>1.3</v>
      </c>
      <c r="E917">
        <f t="shared" si="114"/>
        <v>1.0064972466928999</v>
      </c>
      <c r="F917">
        <f t="shared" si="115"/>
        <v>1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16"/>
        <v>70</v>
      </c>
      <c r="L917">
        <f t="shared" si="117"/>
        <v>100</v>
      </c>
      <c r="M917">
        <f t="shared" si="118"/>
        <v>-34.686163991661942</v>
      </c>
      <c r="N917">
        <f t="shared" si="113"/>
        <v>136.67508440162118</v>
      </c>
      <c r="O917">
        <f t="shared" si="119"/>
        <v>0</v>
      </c>
      <c r="P917" t="str">
        <f t="shared" si="120"/>
        <v>FP</v>
      </c>
    </row>
    <row r="918" spans="1:16" x14ac:dyDescent="0.3">
      <c r="A918">
        <v>0</v>
      </c>
      <c r="B918">
        <v>1</v>
      </c>
      <c r="C918">
        <v>-2</v>
      </c>
      <c r="D918">
        <v>1.3</v>
      </c>
      <c r="E918">
        <f t="shared" si="114"/>
        <v>1.0064972466928999</v>
      </c>
      <c r="F918">
        <f t="shared" si="115"/>
        <v>1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16"/>
        <v>180</v>
      </c>
      <c r="L918">
        <f t="shared" si="117"/>
        <v>180</v>
      </c>
      <c r="M918">
        <f t="shared" si="118"/>
        <v>22.790100879688424</v>
      </c>
      <c r="N918">
        <f t="shared" si="113"/>
        <v>2096.3076978371441</v>
      </c>
      <c r="O918">
        <f t="shared" si="119"/>
        <v>1</v>
      </c>
      <c r="P918" t="str">
        <f t="shared" si="120"/>
        <v>FN</v>
      </c>
    </row>
    <row r="919" spans="1:16" x14ac:dyDescent="0.3">
      <c r="A919">
        <v>0</v>
      </c>
      <c r="B919">
        <v>1</v>
      </c>
      <c r="C919">
        <v>-2</v>
      </c>
      <c r="D919">
        <v>1.3</v>
      </c>
      <c r="E919">
        <f t="shared" si="114"/>
        <v>1.0064972466928999</v>
      </c>
      <c r="F919">
        <f t="shared" si="115"/>
        <v>1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16"/>
        <v>70</v>
      </c>
      <c r="L919">
        <f t="shared" si="117"/>
        <v>100</v>
      </c>
      <c r="M919">
        <f t="shared" si="118"/>
        <v>-34.686163991661942</v>
      </c>
      <c r="N919">
        <f t="shared" si="113"/>
        <v>136.67508440162118</v>
      </c>
      <c r="O919">
        <f t="shared" si="119"/>
        <v>0</v>
      </c>
      <c r="P919" t="str">
        <f t="shared" si="120"/>
        <v>TN</v>
      </c>
    </row>
    <row r="920" spans="1:16" x14ac:dyDescent="0.3">
      <c r="A920">
        <v>1</v>
      </c>
      <c r="B920">
        <v>1</v>
      </c>
      <c r="C920">
        <v>-2</v>
      </c>
      <c r="D920">
        <v>1.25</v>
      </c>
      <c r="E920">
        <f t="shared" si="114"/>
        <v>1.0054143722440831</v>
      </c>
      <c r="F920">
        <f t="shared" si="115"/>
        <v>1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16"/>
        <v>10</v>
      </c>
      <c r="L920">
        <f t="shared" si="117"/>
        <v>20</v>
      </c>
      <c r="M920">
        <f t="shared" si="118"/>
        <v>-1.74669967178263</v>
      </c>
      <c r="N920">
        <f t="shared" si="113"/>
        <v>451.50522689736584</v>
      </c>
      <c r="O920">
        <f t="shared" si="119"/>
        <v>0</v>
      </c>
      <c r="P920" t="str">
        <f t="shared" si="120"/>
        <v>FP</v>
      </c>
    </row>
    <row r="921" spans="1:16" x14ac:dyDescent="0.3">
      <c r="A921">
        <v>0</v>
      </c>
      <c r="B921">
        <v>1</v>
      </c>
      <c r="C921">
        <v>-2</v>
      </c>
      <c r="D921">
        <v>1</v>
      </c>
      <c r="E921">
        <f t="shared" si="114"/>
        <v>1</v>
      </c>
      <c r="F921">
        <f t="shared" si="115"/>
        <v>1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16"/>
        <v>0</v>
      </c>
      <c r="L921">
        <f t="shared" si="117"/>
        <v>20</v>
      </c>
      <c r="M921">
        <f t="shared" si="118"/>
        <v>-12.3160192931367</v>
      </c>
      <c r="N921">
        <f t="shared" si="113"/>
        <v>114.04814763276457</v>
      </c>
      <c r="O921">
        <f t="shared" si="119"/>
        <v>0</v>
      </c>
      <c r="P921" t="str">
        <f t="shared" si="120"/>
        <v>TN</v>
      </c>
    </row>
    <row r="922" spans="1:16" x14ac:dyDescent="0.3">
      <c r="A922">
        <v>1</v>
      </c>
      <c r="B922">
        <v>1</v>
      </c>
      <c r="C922">
        <v>-2</v>
      </c>
      <c r="D922">
        <v>0.9</v>
      </c>
      <c r="E922">
        <f t="shared" si="114"/>
        <v>1</v>
      </c>
      <c r="F922">
        <f t="shared" si="115"/>
        <v>0.99783425110236668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16"/>
        <v>50</v>
      </c>
      <c r="L922">
        <f t="shared" si="117"/>
        <v>99.156333062541222</v>
      </c>
      <c r="M922">
        <f t="shared" si="118"/>
        <v>-41.850613784589051</v>
      </c>
      <c r="N922">
        <f t="shared" si="113"/>
        <v>355.52089596097102</v>
      </c>
      <c r="O922">
        <f t="shared" si="119"/>
        <v>0</v>
      </c>
      <c r="P922" t="str">
        <f t="shared" si="120"/>
        <v>FP</v>
      </c>
    </row>
    <row r="923" spans="1:16" x14ac:dyDescent="0.3">
      <c r="A923">
        <v>0</v>
      </c>
      <c r="B923">
        <v>1</v>
      </c>
      <c r="C923">
        <v>-2</v>
      </c>
      <c r="D923">
        <v>0.9</v>
      </c>
      <c r="E923">
        <f t="shared" si="114"/>
        <v>1</v>
      </c>
      <c r="F923">
        <f t="shared" si="115"/>
        <v>0.99783425110236668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16"/>
        <v>50</v>
      </c>
      <c r="L923">
        <f t="shared" si="117"/>
        <v>99.156333062541222</v>
      </c>
      <c r="M923">
        <f t="shared" si="118"/>
        <v>-41.850613784589051</v>
      </c>
      <c r="N923">
        <f t="shared" si="113"/>
        <v>355.52089596097102</v>
      </c>
      <c r="O923">
        <f t="shared" si="119"/>
        <v>0</v>
      </c>
      <c r="P923" t="str">
        <f t="shared" si="120"/>
        <v>TN</v>
      </c>
    </row>
    <row r="924" spans="1:16" x14ac:dyDescent="0.3">
      <c r="A924">
        <v>0</v>
      </c>
      <c r="B924">
        <v>1</v>
      </c>
      <c r="C924">
        <v>-2</v>
      </c>
      <c r="D924">
        <v>0.9</v>
      </c>
      <c r="E924">
        <f t="shared" si="114"/>
        <v>1</v>
      </c>
      <c r="F924">
        <f t="shared" si="115"/>
        <v>0.99783425110236668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16"/>
        <v>90</v>
      </c>
      <c r="L924">
        <f t="shared" si="117"/>
        <v>178.25433754598032</v>
      </c>
      <c r="M924">
        <f t="shared" si="118"/>
        <v>-75.191279834194916</v>
      </c>
      <c r="N924">
        <f t="shared" si="113"/>
        <v>2724.4148796920244</v>
      </c>
      <c r="O924">
        <f t="shared" si="119"/>
        <v>0</v>
      </c>
      <c r="P924" t="str">
        <f t="shared" si="120"/>
        <v>TN</v>
      </c>
    </row>
    <row r="925" spans="1:16" x14ac:dyDescent="0.3">
      <c r="A925">
        <v>1</v>
      </c>
      <c r="B925">
        <v>1</v>
      </c>
      <c r="C925">
        <v>-2</v>
      </c>
      <c r="D925">
        <v>0.8</v>
      </c>
      <c r="E925">
        <f t="shared" si="114"/>
        <v>1</v>
      </c>
      <c r="F925">
        <f t="shared" si="115"/>
        <v>0.99566850220473346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16"/>
        <v>50</v>
      </c>
      <c r="L925">
        <f t="shared" si="117"/>
        <v>98.319783864096152</v>
      </c>
      <c r="M925">
        <f t="shared" si="118"/>
        <v>-8.0755985478416292</v>
      </c>
      <c r="N925">
        <f t="shared" si="113"/>
        <v>222.59904386796171</v>
      </c>
      <c r="O925">
        <f t="shared" si="119"/>
        <v>0</v>
      </c>
      <c r="P925" t="str">
        <f t="shared" si="120"/>
        <v>FP</v>
      </c>
    </row>
    <row r="926" spans="1:16" x14ac:dyDescent="0.3">
      <c r="A926">
        <v>1</v>
      </c>
      <c r="B926">
        <v>1</v>
      </c>
      <c r="C926">
        <v>-2</v>
      </c>
      <c r="D926">
        <v>0.82</v>
      </c>
      <c r="E926">
        <f t="shared" si="114"/>
        <v>1</v>
      </c>
      <c r="F926">
        <f t="shared" si="115"/>
        <v>0.99610165198426004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16"/>
        <v>10</v>
      </c>
      <c r="L926">
        <f t="shared" si="117"/>
        <v>0</v>
      </c>
      <c r="M926">
        <f t="shared" si="118"/>
        <v>4.2913429896650213</v>
      </c>
      <c r="N926">
        <f t="shared" si="113"/>
        <v>744.56372491256298</v>
      </c>
      <c r="O926">
        <f t="shared" si="119"/>
        <v>1</v>
      </c>
      <c r="P926" t="str">
        <f t="shared" si="120"/>
        <v>TP</v>
      </c>
    </row>
    <row r="927" spans="1:16" x14ac:dyDescent="0.3">
      <c r="A927">
        <v>1</v>
      </c>
      <c r="B927">
        <v>1</v>
      </c>
      <c r="C927">
        <v>-2</v>
      </c>
      <c r="D927">
        <v>0.88</v>
      </c>
      <c r="E927">
        <f t="shared" si="114"/>
        <v>1</v>
      </c>
      <c r="F927">
        <f t="shared" si="115"/>
        <v>0.9974011013228401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16"/>
        <v>30</v>
      </c>
      <c r="L927">
        <f t="shared" si="117"/>
        <v>19.880673684444361</v>
      </c>
      <c r="M927">
        <f t="shared" si="118"/>
        <v>-0.71656697261364144</v>
      </c>
      <c r="N927">
        <f t="shared" si="113"/>
        <v>496.34426348327776</v>
      </c>
      <c r="O927">
        <f t="shared" si="119"/>
        <v>0</v>
      </c>
      <c r="P927" t="str">
        <f t="shared" si="120"/>
        <v>FP</v>
      </c>
    </row>
    <row r="928" spans="1:16" x14ac:dyDescent="0.3">
      <c r="A928">
        <v>0</v>
      </c>
      <c r="B928">
        <v>1</v>
      </c>
      <c r="C928">
        <v>-2</v>
      </c>
      <c r="D928">
        <v>0.88</v>
      </c>
      <c r="E928">
        <f t="shared" si="114"/>
        <v>1</v>
      </c>
      <c r="F928">
        <f t="shared" si="115"/>
        <v>0.9974011013228401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16"/>
        <v>70</v>
      </c>
      <c r="L928">
        <f t="shared" si="117"/>
        <v>98.988455732661521</v>
      </c>
      <c r="M928">
        <f t="shared" si="118"/>
        <v>-34.063254056041828</v>
      </c>
      <c r="N928">
        <f t="shared" si="113"/>
        <v>122.49845533255161</v>
      </c>
      <c r="O928">
        <f t="shared" si="119"/>
        <v>0</v>
      </c>
      <c r="P928" t="str">
        <f t="shared" si="120"/>
        <v>TN</v>
      </c>
    </row>
    <row r="929" spans="1:16" x14ac:dyDescent="0.3">
      <c r="A929">
        <v>0</v>
      </c>
      <c r="B929">
        <v>1</v>
      </c>
      <c r="C929">
        <v>-2</v>
      </c>
      <c r="D929">
        <v>0.88</v>
      </c>
      <c r="E929">
        <f t="shared" si="114"/>
        <v>1</v>
      </c>
      <c r="F929">
        <f t="shared" si="115"/>
        <v>0.9974011013228401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16"/>
        <v>90</v>
      </c>
      <c r="L929">
        <f t="shared" si="117"/>
        <v>177.90724189044798</v>
      </c>
      <c r="M929">
        <f t="shared" si="118"/>
        <v>-14.900863679423829</v>
      </c>
      <c r="N929">
        <f t="shared" si="113"/>
        <v>65.520741603134638</v>
      </c>
      <c r="O929">
        <f t="shared" si="119"/>
        <v>0</v>
      </c>
      <c r="P929" t="str">
        <f t="shared" si="120"/>
        <v>TN</v>
      </c>
    </row>
    <row r="930" spans="1:16" x14ac:dyDescent="0.3">
      <c r="A930">
        <v>0</v>
      </c>
      <c r="B930">
        <v>1</v>
      </c>
      <c r="C930">
        <v>-2</v>
      </c>
      <c r="D930">
        <v>0.88</v>
      </c>
      <c r="E930">
        <f t="shared" si="114"/>
        <v>1</v>
      </c>
      <c r="F930">
        <f t="shared" si="115"/>
        <v>0.9974011013228401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16"/>
        <v>180</v>
      </c>
      <c r="L930">
        <f t="shared" si="117"/>
        <v>177.90724189044798</v>
      </c>
      <c r="M930">
        <f t="shared" si="118"/>
        <v>23.703996133260333</v>
      </c>
      <c r="N930">
        <f t="shared" si="113"/>
        <v>2180.8291185591033</v>
      </c>
      <c r="O930">
        <f t="shared" si="119"/>
        <v>1</v>
      </c>
      <c r="P930" t="str">
        <f t="shared" si="120"/>
        <v>FN</v>
      </c>
    </row>
    <row r="931" spans="1:16" x14ac:dyDescent="0.3">
      <c r="A931">
        <v>1</v>
      </c>
      <c r="B931">
        <v>1</v>
      </c>
      <c r="C931">
        <v>-2</v>
      </c>
      <c r="D931">
        <v>0.88</v>
      </c>
      <c r="E931">
        <f t="shared" si="114"/>
        <v>1</v>
      </c>
      <c r="F931">
        <f t="shared" si="115"/>
        <v>0.9974011013228401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16"/>
        <v>10</v>
      </c>
      <c r="L931">
        <f t="shared" si="117"/>
        <v>0</v>
      </c>
      <c r="M931">
        <f t="shared" si="118"/>
        <v>3.8419903534316502</v>
      </c>
      <c r="N931">
        <f t="shared" si="113"/>
        <v>720.24294602491227</v>
      </c>
      <c r="O931">
        <f t="shared" si="119"/>
        <v>1</v>
      </c>
      <c r="P931" t="str">
        <f t="shared" si="120"/>
        <v>TP</v>
      </c>
    </row>
    <row r="932" spans="1:16" x14ac:dyDescent="0.3">
      <c r="A932">
        <v>0</v>
      </c>
      <c r="B932">
        <v>1</v>
      </c>
      <c r="C932">
        <v>-2</v>
      </c>
      <c r="D932">
        <v>0.88</v>
      </c>
      <c r="E932">
        <f t="shared" si="114"/>
        <v>1</v>
      </c>
      <c r="F932">
        <f t="shared" si="115"/>
        <v>0.9974011013228401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16"/>
        <v>40</v>
      </c>
      <c r="L932">
        <f t="shared" si="117"/>
        <v>98.988455732661521</v>
      </c>
      <c r="M932">
        <f t="shared" si="118"/>
        <v>-14.421854911214322</v>
      </c>
      <c r="N932">
        <f t="shared" si="113"/>
        <v>73.504852788123713</v>
      </c>
      <c r="O932">
        <f t="shared" si="119"/>
        <v>0</v>
      </c>
      <c r="P932" t="str">
        <f t="shared" si="120"/>
        <v>TN</v>
      </c>
    </row>
    <row r="933" spans="1:16" x14ac:dyDescent="0.3">
      <c r="A933">
        <v>1</v>
      </c>
      <c r="B933">
        <v>1</v>
      </c>
      <c r="C933">
        <v>-2</v>
      </c>
      <c r="D933">
        <v>0.78</v>
      </c>
      <c r="E933">
        <f t="shared" si="114"/>
        <v>1</v>
      </c>
      <c r="F933">
        <f t="shared" si="115"/>
        <v>0.99523535242520678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16"/>
        <v>70</v>
      </c>
      <c r="L933">
        <f t="shared" si="117"/>
        <v>98.153322859744037</v>
      </c>
      <c r="M933">
        <f t="shared" si="118"/>
        <v>4.1584472518095339</v>
      </c>
      <c r="N933">
        <f t="shared" si="113"/>
        <v>737.32881525404548</v>
      </c>
      <c r="O933">
        <f t="shared" si="119"/>
        <v>1</v>
      </c>
      <c r="P933" t="str">
        <f t="shared" si="120"/>
        <v>TP</v>
      </c>
    </row>
    <row r="934" spans="1:16" x14ac:dyDescent="0.3">
      <c r="A934">
        <v>0</v>
      </c>
      <c r="B934">
        <v>1</v>
      </c>
      <c r="C934">
        <v>-2</v>
      </c>
      <c r="D934">
        <v>0.78</v>
      </c>
      <c r="E934">
        <f t="shared" si="114"/>
        <v>1</v>
      </c>
      <c r="F934">
        <f t="shared" si="115"/>
        <v>0.99523535242520678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16"/>
        <v>180</v>
      </c>
      <c r="L934">
        <f t="shared" si="117"/>
        <v>176.18187526563491</v>
      </c>
      <c r="M934">
        <f t="shared" si="118"/>
        <v>24.457453669461486</v>
      </c>
      <c r="N934">
        <f t="shared" si="113"/>
        <v>2251.7687684314706</v>
      </c>
      <c r="O934">
        <f t="shared" si="119"/>
        <v>1</v>
      </c>
      <c r="P934" t="str">
        <f t="shared" si="120"/>
        <v>FN</v>
      </c>
    </row>
    <row r="935" spans="1:16" x14ac:dyDescent="0.3">
      <c r="A935">
        <v>1</v>
      </c>
      <c r="B935">
        <v>1</v>
      </c>
      <c r="C935">
        <v>-2</v>
      </c>
      <c r="D935">
        <v>0.84</v>
      </c>
      <c r="E935">
        <f t="shared" si="114"/>
        <v>1</v>
      </c>
      <c r="F935">
        <f t="shared" si="115"/>
        <v>0.99653480176378673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16"/>
        <v>30</v>
      </c>
      <c r="L935">
        <f t="shared" si="117"/>
        <v>19.841056664760348</v>
      </c>
      <c r="M935">
        <f t="shared" si="118"/>
        <v>-0.69217077367539837</v>
      </c>
      <c r="N935">
        <f t="shared" si="113"/>
        <v>497.43189400236082</v>
      </c>
      <c r="O935">
        <f t="shared" si="119"/>
        <v>0</v>
      </c>
      <c r="P935" t="str">
        <f t="shared" si="120"/>
        <v>FP</v>
      </c>
    </row>
    <row r="936" spans="1:16" x14ac:dyDescent="0.3">
      <c r="A936">
        <v>0</v>
      </c>
      <c r="B936">
        <v>1</v>
      </c>
      <c r="C936">
        <v>-2</v>
      </c>
      <c r="D936">
        <v>0.84</v>
      </c>
      <c r="E936">
        <f t="shared" si="114"/>
        <v>1</v>
      </c>
      <c r="F936">
        <f t="shared" si="115"/>
        <v>0.99653480176378673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16"/>
        <v>80</v>
      </c>
      <c r="L936">
        <f t="shared" si="117"/>
        <v>177.21507685037491</v>
      </c>
      <c r="M936">
        <f t="shared" si="118"/>
        <v>-20.714275293861427</v>
      </c>
      <c r="N936">
        <f t="shared" si="113"/>
        <v>5.2033110608001687</v>
      </c>
      <c r="O936">
        <f t="shared" si="119"/>
        <v>0</v>
      </c>
      <c r="P936" t="str">
        <f t="shared" si="120"/>
        <v>TN</v>
      </c>
    </row>
    <row r="937" spans="1:16" x14ac:dyDescent="0.3">
      <c r="A937">
        <v>0</v>
      </c>
      <c r="B937">
        <v>1</v>
      </c>
      <c r="C937">
        <v>-2</v>
      </c>
      <c r="D937">
        <v>0.84</v>
      </c>
      <c r="E937">
        <f t="shared" si="114"/>
        <v>1</v>
      </c>
      <c r="F937">
        <f t="shared" si="115"/>
        <v>0.99653480176378673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16"/>
        <v>40</v>
      </c>
      <c r="L937">
        <f t="shared" si="117"/>
        <v>98.653553269387743</v>
      </c>
      <c r="M937">
        <f t="shared" si="118"/>
        <v>-14.290721622700413</v>
      </c>
      <c r="N937">
        <f t="shared" si="113"/>
        <v>75.770590469099375</v>
      </c>
      <c r="O937">
        <f t="shared" si="119"/>
        <v>0</v>
      </c>
      <c r="P937" t="str">
        <f t="shared" si="120"/>
        <v>TN</v>
      </c>
    </row>
    <row r="938" spans="1:16" x14ac:dyDescent="0.3">
      <c r="A938">
        <v>1</v>
      </c>
      <c r="B938">
        <v>1</v>
      </c>
      <c r="C938">
        <v>-2</v>
      </c>
      <c r="D938">
        <v>0.82</v>
      </c>
      <c r="E938">
        <f t="shared" si="114"/>
        <v>1</v>
      </c>
      <c r="F938">
        <f t="shared" si="115"/>
        <v>0.99610165198426004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16"/>
        <v>20</v>
      </c>
      <c r="L938">
        <f t="shared" si="117"/>
        <v>19.82127776967009</v>
      </c>
      <c r="M938">
        <f t="shared" si="118"/>
        <v>-4.5219812644306199</v>
      </c>
      <c r="N938">
        <f t="shared" si="113"/>
        <v>341.26542731786117</v>
      </c>
      <c r="O938">
        <f t="shared" si="119"/>
        <v>0</v>
      </c>
      <c r="P938" t="str">
        <f t="shared" si="120"/>
        <v>FP</v>
      </c>
    </row>
    <row r="939" spans="1:16" x14ac:dyDescent="0.3">
      <c r="A939">
        <v>1</v>
      </c>
      <c r="B939">
        <v>1</v>
      </c>
      <c r="C939">
        <v>-2</v>
      </c>
      <c r="D939">
        <v>0.8</v>
      </c>
      <c r="E939">
        <f t="shared" si="114"/>
        <v>1</v>
      </c>
      <c r="F939">
        <f t="shared" si="115"/>
        <v>0.99566850220473346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16"/>
        <v>10</v>
      </c>
      <c r="L939">
        <f t="shared" si="117"/>
        <v>19.80151859150811</v>
      </c>
      <c r="M939">
        <f t="shared" si="118"/>
        <v>-1.6689829552497422</v>
      </c>
      <c r="N939">
        <f t="shared" si="113"/>
        <v>454.81401776893028</v>
      </c>
      <c r="O939">
        <f t="shared" si="119"/>
        <v>0</v>
      </c>
      <c r="P939" t="str">
        <f t="shared" si="120"/>
        <v>FP</v>
      </c>
    </row>
    <row r="940" spans="1:16" x14ac:dyDescent="0.3">
      <c r="A940">
        <v>0</v>
      </c>
      <c r="B940">
        <v>1</v>
      </c>
      <c r="C940">
        <v>-2</v>
      </c>
      <c r="D940">
        <v>0.8</v>
      </c>
      <c r="E940">
        <f t="shared" si="114"/>
        <v>1</v>
      </c>
      <c r="F940">
        <f t="shared" si="115"/>
        <v>0.99566850220473346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16"/>
        <v>60</v>
      </c>
      <c r="L940">
        <f t="shared" si="117"/>
        <v>98.319783864096152</v>
      </c>
      <c r="M940">
        <f t="shared" si="118"/>
        <v>-37.493475627772028</v>
      </c>
      <c r="N940">
        <f t="shared" si="113"/>
        <v>210.19558795385154</v>
      </c>
      <c r="O940">
        <f t="shared" si="119"/>
        <v>0</v>
      </c>
      <c r="P940" t="str">
        <f t="shared" si="120"/>
        <v>TN</v>
      </c>
    </row>
    <row r="941" spans="1:16" x14ac:dyDescent="0.3">
      <c r="A941">
        <v>1</v>
      </c>
      <c r="B941">
        <v>1</v>
      </c>
      <c r="C941">
        <v>-2</v>
      </c>
      <c r="D941">
        <v>0.82</v>
      </c>
      <c r="E941">
        <f t="shared" si="114"/>
        <v>1</v>
      </c>
      <c r="F941">
        <f t="shared" si="115"/>
        <v>0.99610165198426004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16"/>
        <v>10</v>
      </c>
      <c r="L941">
        <f t="shared" si="117"/>
        <v>19.82127776967009</v>
      </c>
      <c r="M941">
        <f t="shared" si="118"/>
        <v>-1.6767197929707427</v>
      </c>
      <c r="N941">
        <f t="shared" si="113"/>
        <v>454.48408031422122</v>
      </c>
      <c r="O941">
        <f t="shared" si="119"/>
        <v>0</v>
      </c>
      <c r="P941" t="str">
        <f t="shared" si="120"/>
        <v>FP</v>
      </c>
    </row>
    <row r="942" spans="1:16" x14ac:dyDescent="0.3">
      <c r="A942">
        <v>1</v>
      </c>
      <c r="B942">
        <v>1</v>
      </c>
      <c r="C942">
        <v>-2</v>
      </c>
      <c r="D942">
        <v>0.96</v>
      </c>
      <c r="E942">
        <f t="shared" si="114"/>
        <v>1</v>
      </c>
      <c r="F942">
        <f t="shared" si="115"/>
        <v>0.99913370044094674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16"/>
        <v>70</v>
      </c>
      <c r="L942">
        <f t="shared" si="117"/>
        <v>99.661675231929863</v>
      </c>
      <c r="M942">
        <f t="shared" si="118"/>
        <v>3.5678418412999449</v>
      </c>
      <c r="N942">
        <f t="shared" si="113"/>
        <v>705.60326846548742</v>
      </c>
      <c r="O942">
        <f t="shared" si="119"/>
        <v>1</v>
      </c>
      <c r="P942" t="str">
        <f t="shared" si="120"/>
        <v>TP</v>
      </c>
    </row>
    <row r="943" spans="1:16" x14ac:dyDescent="0.3">
      <c r="A943">
        <v>0</v>
      </c>
      <c r="B943">
        <v>1</v>
      </c>
      <c r="C943">
        <v>-2</v>
      </c>
      <c r="D943">
        <v>0.96</v>
      </c>
      <c r="E943">
        <f t="shared" si="114"/>
        <v>1</v>
      </c>
      <c r="F943">
        <f t="shared" si="115"/>
        <v>0.99913370044094674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16"/>
        <v>100</v>
      </c>
      <c r="L943">
        <f t="shared" si="117"/>
        <v>179.29969288552152</v>
      </c>
      <c r="M943">
        <f t="shared" si="118"/>
        <v>-71.993020307261901</v>
      </c>
      <c r="N943">
        <f t="shared" si="113"/>
        <v>2400.7714969383687</v>
      </c>
      <c r="O943">
        <f t="shared" si="119"/>
        <v>0</v>
      </c>
      <c r="P943" t="str">
        <f t="shared" si="120"/>
        <v>TN</v>
      </c>
    </row>
    <row r="944" spans="1:16" x14ac:dyDescent="0.3">
      <c r="A944">
        <v>0</v>
      </c>
      <c r="B944">
        <v>1</v>
      </c>
      <c r="C944">
        <v>-2</v>
      </c>
      <c r="D944">
        <v>0.96</v>
      </c>
      <c r="E944">
        <f t="shared" si="114"/>
        <v>1</v>
      </c>
      <c r="F944">
        <f t="shared" si="115"/>
        <v>0.99913370044094674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16"/>
        <v>0</v>
      </c>
      <c r="L944">
        <f t="shared" si="117"/>
        <v>19.960145193957885</v>
      </c>
      <c r="M944">
        <f t="shared" si="118"/>
        <v>-12.291476665129753</v>
      </c>
      <c r="N944">
        <f t="shared" si="113"/>
        <v>114.57294775463535</v>
      </c>
      <c r="O944">
        <f t="shared" si="119"/>
        <v>0</v>
      </c>
      <c r="P944" t="str">
        <f t="shared" si="120"/>
        <v>TN</v>
      </c>
    </row>
    <row r="945" spans="1:16" x14ac:dyDescent="0.3">
      <c r="A945">
        <v>0</v>
      </c>
      <c r="B945">
        <v>1</v>
      </c>
      <c r="C945">
        <v>-2</v>
      </c>
      <c r="D945">
        <v>0.96</v>
      </c>
      <c r="E945">
        <f t="shared" si="114"/>
        <v>1</v>
      </c>
      <c r="F945">
        <f t="shared" si="115"/>
        <v>0.99913370044094674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16"/>
        <v>100</v>
      </c>
      <c r="L945">
        <f t="shared" si="117"/>
        <v>179.29969288552152</v>
      </c>
      <c r="M945">
        <f t="shared" si="118"/>
        <v>-71.993020307261901</v>
      </c>
      <c r="N945">
        <f t="shared" si="113"/>
        <v>2400.7714969383687</v>
      </c>
      <c r="O945">
        <f t="shared" si="119"/>
        <v>0</v>
      </c>
      <c r="P945" t="str">
        <f t="shared" si="120"/>
        <v>TN</v>
      </c>
    </row>
    <row r="946" spans="1:16" x14ac:dyDescent="0.3">
      <c r="A946">
        <v>1</v>
      </c>
      <c r="B946">
        <v>1</v>
      </c>
      <c r="C946">
        <v>-2</v>
      </c>
      <c r="D946">
        <v>0.94</v>
      </c>
      <c r="E946">
        <f t="shared" si="114"/>
        <v>1</v>
      </c>
      <c r="F946">
        <f t="shared" si="115"/>
        <v>0.99870055066142005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16"/>
        <v>20</v>
      </c>
      <c r="L946">
        <f t="shared" si="117"/>
        <v>19.940247583440062</v>
      </c>
      <c r="M946">
        <f t="shared" si="118"/>
        <v>-4.5952429905152119</v>
      </c>
      <c r="N946">
        <f t="shared" si="113"/>
        <v>338.56401254109073</v>
      </c>
      <c r="O946">
        <f t="shared" si="119"/>
        <v>0</v>
      </c>
      <c r="P946" t="str">
        <f t="shared" si="120"/>
        <v>FP</v>
      </c>
    </row>
    <row r="947" spans="1:16" x14ac:dyDescent="0.3">
      <c r="A947">
        <v>0</v>
      </c>
      <c r="B947">
        <v>1</v>
      </c>
      <c r="C947">
        <v>-2</v>
      </c>
      <c r="D947">
        <v>0.94</v>
      </c>
      <c r="E947">
        <f t="shared" si="114"/>
        <v>1</v>
      </c>
      <c r="F947">
        <f t="shared" si="115"/>
        <v>0.99870055066142005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16"/>
        <v>60</v>
      </c>
      <c r="L947">
        <f t="shared" si="117"/>
        <v>99.492942328921728</v>
      </c>
      <c r="M947">
        <f t="shared" si="118"/>
        <v>-38.21590774210695</v>
      </c>
      <c r="N947">
        <f t="shared" si="113"/>
        <v>231.66531628779111</v>
      </c>
      <c r="O947">
        <f t="shared" si="119"/>
        <v>0</v>
      </c>
      <c r="P947" t="str">
        <f t="shared" si="120"/>
        <v>TN</v>
      </c>
    </row>
    <row r="948" spans="1:16" x14ac:dyDescent="0.3">
      <c r="A948">
        <v>0</v>
      </c>
      <c r="B948">
        <v>1</v>
      </c>
      <c r="C948">
        <v>-2</v>
      </c>
      <c r="D948">
        <v>0.94</v>
      </c>
      <c r="E948">
        <f t="shared" si="114"/>
        <v>1</v>
      </c>
      <c r="F948">
        <f t="shared" si="115"/>
        <v>0.99870055066142005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16"/>
        <v>100</v>
      </c>
      <c r="L948">
        <f t="shared" si="117"/>
        <v>178.95056172105365</v>
      </c>
      <c r="M948">
        <f t="shared" si="118"/>
        <v>-9.2249490604093722</v>
      </c>
      <c r="N948">
        <f t="shared" si="113"/>
        <v>189.62399785223079</v>
      </c>
      <c r="O948">
        <f t="shared" si="119"/>
        <v>0</v>
      </c>
      <c r="P948" t="str">
        <f t="shared" si="120"/>
        <v>TN</v>
      </c>
    </row>
    <row r="949" spans="1:16" x14ac:dyDescent="0.3">
      <c r="A949">
        <v>0</v>
      </c>
      <c r="B949">
        <v>1</v>
      </c>
      <c r="C949">
        <v>-2</v>
      </c>
      <c r="D949">
        <v>0.94</v>
      </c>
      <c r="E949">
        <f t="shared" si="114"/>
        <v>1</v>
      </c>
      <c r="F949">
        <f t="shared" si="115"/>
        <v>0.99870055066142005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16"/>
        <v>60</v>
      </c>
      <c r="L949">
        <f t="shared" si="117"/>
        <v>99.492942328921728</v>
      </c>
      <c r="M949">
        <f t="shared" si="118"/>
        <v>-38.21590774210695</v>
      </c>
      <c r="N949">
        <f t="shared" si="113"/>
        <v>231.66531628779111</v>
      </c>
      <c r="O949">
        <f t="shared" si="119"/>
        <v>0</v>
      </c>
      <c r="P949" t="str">
        <f t="shared" si="120"/>
        <v>TN</v>
      </c>
    </row>
    <row r="950" spans="1:16" x14ac:dyDescent="0.3">
      <c r="A950">
        <v>0</v>
      </c>
      <c r="B950">
        <v>1</v>
      </c>
      <c r="C950">
        <v>-2</v>
      </c>
      <c r="D950">
        <v>0.94</v>
      </c>
      <c r="E950">
        <f t="shared" si="114"/>
        <v>1</v>
      </c>
      <c r="F950">
        <f t="shared" si="115"/>
        <v>0.99870055066142005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16"/>
        <v>0</v>
      </c>
      <c r="L950">
        <f t="shared" si="117"/>
        <v>19.940247583440062</v>
      </c>
      <c r="M950">
        <f t="shared" si="118"/>
        <v>-12.279223697378512</v>
      </c>
      <c r="N950">
        <f t="shared" si="113"/>
        <v>114.83540636908972</v>
      </c>
      <c r="O950">
        <f t="shared" si="119"/>
        <v>0</v>
      </c>
      <c r="P950" t="str">
        <f t="shared" si="120"/>
        <v>TN</v>
      </c>
    </row>
    <row r="951" spans="1:16" x14ac:dyDescent="0.3">
      <c r="A951">
        <v>1</v>
      </c>
      <c r="B951">
        <v>1</v>
      </c>
      <c r="C951">
        <v>-2</v>
      </c>
      <c r="D951">
        <v>1</v>
      </c>
      <c r="E951">
        <f t="shared" si="114"/>
        <v>1</v>
      </c>
      <c r="F951">
        <f t="shared" si="115"/>
        <v>1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16"/>
        <v>30</v>
      </c>
      <c r="L951">
        <f t="shared" si="117"/>
        <v>20</v>
      </c>
      <c r="M951">
        <f t="shared" si="118"/>
        <v>-0.79004823284174996</v>
      </c>
      <c r="N951">
        <f t="shared" si="113"/>
        <v>493.07551657464126</v>
      </c>
      <c r="O951">
        <f t="shared" si="119"/>
        <v>0</v>
      </c>
      <c r="P951" t="str">
        <f t="shared" si="120"/>
        <v>FP</v>
      </c>
    </row>
    <row r="952" spans="1:16" x14ac:dyDescent="0.3">
      <c r="A952">
        <v>0</v>
      </c>
      <c r="B952">
        <v>1</v>
      </c>
      <c r="C952">
        <v>-2</v>
      </c>
      <c r="D952">
        <v>1</v>
      </c>
      <c r="E952">
        <f t="shared" si="114"/>
        <v>1</v>
      </c>
      <c r="F952">
        <f t="shared" si="115"/>
        <v>1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16"/>
        <v>80</v>
      </c>
      <c r="L952">
        <f t="shared" si="117"/>
        <v>180</v>
      </c>
      <c r="M952">
        <f t="shared" si="118"/>
        <v>-80.108250810777093</v>
      </c>
      <c r="N952">
        <f t="shared" si="113"/>
        <v>3261.8832075276791</v>
      </c>
      <c r="O952">
        <f t="shared" si="119"/>
        <v>0</v>
      </c>
      <c r="P952" t="str">
        <f t="shared" si="120"/>
        <v>TN</v>
      </c>
    </row>
    <row r="953" spans="1:16" x14ac:dyDescent="0.3">
      <c r="A953">
        <v>0</v>
      </c>
      <c r="B953">
        <v>1</v>
      </c>
      <c r="C953">
        <v>-2</v>
      </c>
      <c r="D953">
        <v>1</v>
      </c>
      <c r="E953">
        <f t="shared" si="114"/>
        <v>1</v>
      </c>
      <c r="F953">
        <f t="shared" si="115"/>
        <v>1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16"/>
        <v>0</v>
      </c>
      <c r="L953">
        <f t="shared" si="117"/>
        <v>20</v>
      </c>
      <c r="M953">
        <f t="shared" si="118"/>
        <v>-12.3160192931367</v>
      </c>
      <c r="N953">
        <f t="shared" si="113"/>
        <v>114.04814763276457</v>
      </c>
      <c r="O953">
        <f t="shared" si="119"/>
        <v>0</v>
      </c>
      <c r="P953" t="str">
        <f t="shared" si="120"/>
        <v>TN</v>
      </c>
    </row>
    <row r="954" spans="1:16" x14ac:dyDescent="0.3">
      <c r="A954">
        <v>1</v>
      </c>
      <c r="B954">
        <v>1</v>
      </c>
      <c r="C954">
        <v>-2</v>
      </c>
      <c r="D954">
        <v>0.9</v>
      </c>
      <c r="E954">
        <f t="shared" si="114"/>
        <v>1</v>
      </c>
      <c r="F954">
        <f t="shared" si="115"/>
        <v>0.99783425110236668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16"/>
        <v>70</v>
      </c>
      <c r="L954">
        <f t="shared" si="117"/>
        <v>99.156333062541222</v>
      </c>
      <c r="M954">
        <f t="shared" si="118"/>
        <v>-34.166633077725749</v>
      </c>
      <c r="N954">
        <f t="shared" si="113"/>
        <v>124.7975203224631</v>
      </c>
      <c r="O954">
        <f t="shared" si="119"/>
        <v>0</v>
      </c>
      <c r="P954" t="str">
        <f t="shared" si="120"/>
        <v>FP</v>
      </c>
    </row>
    <row r="955" spans="1:16" x14ac:dyDescent="0.3">
      <c r="A955">
        <v>0</v>
      </c>
      <c r="B955">
        <v>1</v>
      </c>
      <c r="C955">
        <v>-2</v>
      </c>
      <c r="D955">
        <v>0.9</v>
      </c>
      <c r="E955">
        <f t="shared" si="114"/>
        <v>1</v>
      </c>
      <c r="F955">
        <f t="shared" si="115"/>
        <v>0.99783425110236668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16"/>
        <v>90</v>
      </c>
      <c r="L955">
        <f t="shared" si="117"/>
        <v>178.25433754598032</v>
      </c>
      <c r="M955">
        <f t="shared" si="118"/>
        <v>-15.03677129352112</v>
      </c>
      <c r="N955">
        <f t="shared" si="113"/>
        <v>63.339007285488698</v>
      </c>
      <c r="O955">
        <f t="shared" si="119"/>
        <v>0</v>
      </c>
      <c r="P955" t="str">
        <f t="shared" si="120"/>
        <v>TN</v>
      </c>
    </row>
    <row r="956" spans="1:16" x14ac:dyDescent="0.3">
      <c r="A956">
        <v>1</v>
      </c>
      <c r="B956">
        <v>1</v>
      </c>
      <c r="C956">
        <v>-2</v>
      </c>
      <c r="D956">
        <v>0.88</v>
      </c>
      <c r="E956">
        <f t="shared" si="114"/>
        <v>1</v>
      </c>
      <c r="F956">
        <f t="shared" si="115"/>
        <v>0.9974011013228401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16"/>
        <v>20</v>
      </c>
      <c r="L956">
        <f t="shared" si="117"/>
        <v>19.880673684444361</v>
      </c>
      <c r="M956">
        <f t="shared" si="118"/>
        <v>-4.5585573260452907</v>
      </c>
      <c r="N956">
        <f t="shared" si="113"/>
        <v>339.91539883168645</v>
      </c>
      <c r="O956">
        <f t="shared" si="119"/>
        <v>0</v>
      </c>
      <c r="P956" t="str">
        <f t="shared" si="120"/>
        <v>FP</v>
      </c>
    </row>
    <row r="957" spans="1:16" x14ac:dyDescent="0.3">
      <c r="A957">
        <v>0</v>
      </c>
      <c r="B957">
        <v>1</v>
      </c>
      <c r="C957">
        <v>-2</v>
      </c>
      <c r="D957">
        <v>0.88</v>
      </c>
      <c r="E957">
        <f t="shared" si="114"/>
        <v>1</v>
      </c>
      <c r="F957">
        <f t="shared" si="115"/>
        <v>0.9974011013228401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16"/>
        <v>40</v>
      </c>
      <c r="L957">
        <f t="shared" si="117"/>
        <v>98.988455732661521</v>
      </c>
      <c r="M957">
        <f t="shared" si="118"/>
        <v>-45.589225116336777</v>
      </c>
      <c r="N957">
        <f t="shared" si="113"/>
        <v>510.48310119355801</v>
      </c>
      <c r="O957">
        <f t="shared" si="119"/>
        <v>0</v>
      </c>
      <c r="P957" t="str">
        <f t="shared" si="120"/>
        <v>TN</v>
      </c>
    </row>
    <row r="958" spans="1:16" x14ac:dyDescent="0.3">
      <c r="A958">
        <v>0</v>
      </c>
      <c r="B958">
        <v>1</v>
      </c>
      <c r="C958">
        <v>-2</v>
      </c>
      <c r="D958">
        <v>0.88</v>
      </c>
      <c r="E958">
        <f t="shared" si="114"/>
        <v>1</v>
      </c>
      <c r="F958">
        <f t="shared" si="115"/>
        <v>0.9974011013228401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16"/>
        <v>180</v>
      </c>
      <c r="L958">
        <f t="shared" si="117"/>
        <v>177.90724189044798</v>
      </c>
      <c r="M958">
        <f t="shared" si="118"/>
        <v>-40.399624813805048</v>
      </c>
      <c r="N958">
        <f t="shared" si="113"/>
        <v>302.90871125023392</v>
      </c>
      <c r="O958">
        <f t="shared" si="119"/>
        <v>0</v>
      </c>
      <c r="P958" t="str">
        <f t="shared" si="120"/>
        <v>TN</v>
      </c>
    </row>
    <row r="959" spans="1:16" x14ac:dyDescent="0.3">
      <c r="A959">
        <v>0</v>
      </c>
      <c r="B959">
        <v>1</v>
      </c>
      <c r="C959">
        <v>-2</v>
      </c>
      <c r="D959">
        <v>0.88</v>
      </c>
      <c r="E959">
        <f t="shared" si="114"/>
        <v>1</v>
      </c>
      <c r="F959">
        <f t="shared" si="115"/>
        <v>0.9974011013228401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16"/>
        <v>80</v>
      </c>
      <c r="L959">
        <f t="shared" si="117"/>
        <v>177.90724189044798</v>
      </c>
      <c r="M959">
        <f t="shared" si="118"/>
        <v>-20.985297122162955</v>
      </c>
      <c r="N959">
        <f t="shared" si="113"/>
        <v>4.0403207189914259</v>
      </c>
      <c r="O959">
        <f t="shared" si="119"/>
        <v>0</v>
      </c>
      <c r="P959" t="str">
        <f t="shared" si="120"/>
        <v>TN</v>
      </c>
    </row>
    <row r="960" spans="1:16" x14ac:dyDescent="0.3">
      <c r="A960">
        <v>0</v>
      </c>
      <c r="B960">
        <v>1</v>
      </c>
      <c r="C960">
        <v>-2</v>
      </c>
      <c r="D960">
        <v>0.88</v>
      </c>
      <c r="E960">
        <f t="shared" si="114"/>
        <v>1</v>
      </c>
      <c r="F960">
        <f t="shared" si="115"/>
        <v>0.9974011013228401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16"/>
        <v>90</v>
      </c>
      <c r="L960">
        <f t="shared" si="117"/>
        <v>177.90724189044798</v>
      </c>
      <c r="M960">
        <f t="shared" si="118"/>
        <v>-74.977537994689897</v>
      </c>
      <c r="N960">
        <f t="shared" si="113"/>
        <v>2702.1476580174613</v>
      </c>
      <c r="O960">
        <f t="shared" si="119"/>
        <v>0</v>
      </c>
      <c r="P960" t="str">
        <f t="shared" si="120"/>
        <v>TN</v>
      </c>
    </row>
    <row r="961" spans="1:16" x14ac:dyDescent="0.3">
      <c r="A961">
        <v>0</v>
      </c>
      <c r="B961">
        <v>1</v>
      </c>
      <c r="C961">
        <v>-2</v>
      </c>
      <c r="D961">
        <v>0.88</v>
      </c>
      <c r="E961">
        <f t="shared" si="114"/>
        <v>1</v>
      </c>
      <c r="F961">
        <f t="shared" si="115"/>
        <v>0.9974011013228401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16"/>
        <v>50</v>
      </c>
      <c r="L961">
        <f t="shared" si="117"/>
        <v>98.988455732661521</v>
      </c>
      <c r="M961">
        <f t="shared" si="118"/>
        <v>-8.337421468475199</v>
      </c>
      <c r="N961">
        <f t="shared" si="113"/>
        <v>214.8549282478298</v>
      </c>
      <c r="O961">
        <f t="shared" si="119"/>
        <v>0</v>
      </c>
      <c r="P961" t="str">
        <f t="shared" si="120"/>
        <v>TN</v>
      </c>
    </row>
    <row r="962" spans="1:16" x14ac:dyDescent="0.3">
      <c r="A962">
        <v>1</v>
      </c>
      <c r="B962">
        <v>1</v>
      </c>
      <c r="C962">
        <v>-2</v>
      </c>
      <c r="D962">
        <v>0.86</v>
      </c>
      <c r="E962">
        <f t="shared" si="114"/>
        <v>1</v>
      </c>
      <c r="F962">
        <f t="shared" si="115"/>
        <v>0.99696795154331341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16"/>
        <v>10</v>
      </c>
      <c r="L962">
        <f t="shared" si="117"/>
        <v>19.860855296453632</v>
      </c>
      <c r="M962">
        <f t="shared" si="118"/>
        <v>-1.6922166370000165</v>
      </c>
      <c r="N962">
        <f t="shared" ref="N962:N970" si="121">(M962-$R$5)^2</f>
        <v>453.82357742911108</v>
      </c>
      <c r="O962">
        <f t="shared" si="119"/>
        <v>0</v>
      </c>
      <c r="P962" t="str">
        <f t="shared" si="120"/>
        <v>FP</v>
      </c>
    </row>
    <row r="963" spans="1:16" x14ac:dyDescent="0.3">
      <c r="A963">
        <v>1</v>
      </c>
      <c r="B963">
        <v>1</v>
      </c>
      <c r="C963">
        <v>-2</v>
      </c>
      <c r="D963">
        <v>0.84</v>
      </c>
      <c r="E963">
        <f t="shared" ref="E963:E970" si="122">IF(D963&gt;1,1+(D963-1)/$R$2,1)</f>
        <v>1</v>
      </c>
      <c r="F963">
        <f t="shared" ref="F963:F970" si="123">IF(D963&lt;1,1-(1-D963)/$R$2,1)</f>
        <v>0.99653480176378673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24">G963^(B963)</f>
        <v>10</v>
      </c>
      <c r="L963">
        <f t="shared" ref="L963:L970" si="125">-C963*-H963^(B963*F963)</f>
        <v>19.841056664760348</v>
      </c>
      <c r="M963">
        <f t="shared" ref="M963:M970" si="126">I963*K963-J963*L963</f>
        <v>-1.6844643509862411</v>
      </c>
      <c r="N963">
        <f t="shared" si="121"/>
        <v>454.15393352411081</v>
      </c>
      <c r="O963">
        <f t="shared" ref="O963:O970" si="127">IF(M963&gt;=0,1,0)</f>
        <v>0</v>
      </c>
      <c r="P963" t="str">
        <f t="shared" ref="P963:P970" si="128">IF(AND(A963=1,O963=1),"TP",IF(AND(A963=0,O963=0),"TN",IF(A963&gt;O963,"FP","FN")))</f>
        <v>FP</v>
      </c>
    </row>
    <row r="964" spans="1:16" x14ac:dyDescent="0.3">
      <c r="A964">
        <v>0</v>
      </c>
      <c r="B964">
        <v>1</v>
      </c>
      <c r="C964">
        <v>-2</v>
      </c>
      <c r="D964">
        <v>0.84</v>
      </c>
      <c r="E964">
        <f t="shared" si="122"/>
        <v>1</v>
      </c>
      <c r="F964">
        <f t="shared" si="123"/>
        <v>0.99653480176378673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24"/>
        <v>60</v>
      </c>
      <c r="L964">
        <f t="shared" si="125"/>
        <v>98.653553269387743</v>
      </c>
      <c r="M964">
        <f t="shared" si="126"/>
        <v>-37.699011149523528</v>
      </c>
      <c r="N964">
        <f t="shared" si="121"/>
        <v>216.19759160210816</v>
      </c>
      <c r="O964">
        <f t="shared" si="127"/>
        <v>0</v>
      </c>
      <c r="P964" t="str">
        <f t="shared" si="128"/>
        <v>TN</v>
      </c>
    </row>
    <row r="965" spans="1:16" x14ac:dyDescent="0.3">
      <c r="A965">
        <v>0</v>
      </c>
      <c r="B965">
        <v>1</v>
      </c>
      <c r="C965">
        <v>-2</v>
      </c>
      <c r="D965">
        <v>0.84</v>
      </c>
      <c r="E965">
        <f t="shared" si="122"/>
        <v>1</v>
      </c>
      <c r="F965">
        <f t="shared" si="123"/>
        <v>0.99653480176378673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24"/>
        <v>50</v>
      </c>
      <c r="L965">
        <f t="shared" si="125"/>
        <v>98.653553269387743</v>
      </c>
      <c r="M965">
        <f t="shared" si="126"/>
        <v>-8.206288179961291</v>
      </c>
      <c r="N965">
        <f t="shared" si="121"/>
        <v>218.71640946098623</v>
      </c>
      <c r="O965">
        <f t="shared" si="127"/>
        <v>0</v>
      </c>
      <c r="P965" t="str">
        <f t="shared" si="128"/>
        <v>TN</v>
      </c>
    </row>
    <row r="966" spans="1:16" x14ac:dyDescent="0.3">
      <c r="A966">
        <v>0</v>
      </c>
      <c r="B966">
        <v>1</v>
      </c>
      <c r="C966">
        <v>-2</v>
      </c>
      <c r="D966">
        <v>0.84</v>
      </c>
      <c r="E966">
        <f t="shared" si="122"/>
        <v>1</v>
      </c>
      <c r="F966">
        <f t="shared" si="123"/>
        <v>0.99653480176378673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24"/>
        <v>100</v>
      </c>
      <c r="L966">
        <f t="shared" si="125"/>
        <v>177.21507685037491</v>
      </c>
      <c r="M966">
        <f t="shared" si="126"/>
        <v>-8.5454084083831816</v>
      </c>
      <c r="N966">
        <f t="shared" si="121"/>
        <v>208.80087057065143</v>
      </c>
      <c r="O966">
        <f t="shared" si="127"/>
        <v>0</v>
      </c>
      <c r="P966" t="str">
        <f t="shared" si="128"/>
        <v>TN</v>
      </c>
    </row>
    <row r="967" spans="1:16" x14ac:dyDescent="0.3">
      <c r="A967">
        <v>1</v>
      </c>
      <c r="B967">
        <v>1</v>
      </c>
      <c r="C967">
        <v>-2</v>
      </c>
      <c r="D967">
        <v>0.82</v>
      </c>
      <c r="E967">
        <f t="shared" si="122"/>
        <v>1</v>
      </c>
      <c r="F967">
        <f t="shared" si="123"/>
        <v>0.99610165198426004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24"/>
        <v>30</v>
      </c>
      <c r="L967">
        <f t="shared" si="125"/>
        <v>19.82127776967009</v>
      </c>
      <c r="M967">
        <f t="shared" si="126"/>
        <v>-0.67999091099897058</v>
      </c>
      <c r="N967">
        <f t="shared" si="121"/>
        <v>497.97534172123272</v>
      </c>
      <c r="O967">
        <f t="shared" si="127"/>
        <v>0</v>
      </c>
      <c r="P967" t="str">
        <f t="shared" si="128"/>
        <v>FP</v>
      </c>
    </row>
    <row r="968" spans="1:16" x14ac:dyDescent="0.3">
      <c r="A968">
        <v>0</v>
      </c>
      <c r="B968">
        <v>1</v>
      </c>
      <c r="C968">
        <v>-2</v>
      </c>
      <c r="D968">
        <v>0.82</v>
      </c>
      <c r="E968">
        <f t="shared" si="122"/>
        <v>1</v>
      </c>
      <c r="F968">
        <f t="shared" si="123"/>
        <v>0.99610165198426004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24"/>
        <v>180</v>
      </c>
      <c r="L968">
        <f t="shared" si="125"/>
        <v>176.87000483632781</v>
      </c>
      <c r="M968">
        <f t="shared" si="126"/>
        <v>-39.760893235300031</v>
      </c>
      <c r="N968">
        <f t="shared" si="121"/>
        <v>281.08337201945113</v>
      </c>
      <c r="O968">
        <f t="shared" si="127"/>
        <v>0</v>
      </c>
      <c r="P968" t="str">
        <f t="shared" si="128"/>
        <v>TN</v>
      </c>
    </row>
    <row r="969" spans="1:16" x14ac:dyDescent="0.3">
      <c r="A969">
        <v>0</v>
      </c>
      <c r="B969">
        <v>1</v>
      </c>
      <c r="C969">
        <v>-2</v>
      </c>
      <c r="D969">
        <v>0.82</v>
      </c>
      <c r="E969">
        <f t="shared" si="122"/>
        <v>1</v>
      </c>
      <c r="F969">
        <f t="shared" si="123"/>
        <v>0.99610165198426004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24"/>
        <v>40</v>
      </c>
      <c r="L969">
        <f t="shared" si="125"/>
        <v>98.486527174387106</v>
      </c>
      <c r="M969">
        <f t="shared" si="126"/>
        <v>-45.280137025962574</v>
      </c>
      <c r="N969">
        <f t="shared" si="121"/>
        <v>496.61164246626299</v>
      </c>
      <c r="O969">
        <f t="shared" si="127"/>
        <v>0</v>
      </c>
      <c r="P969" t="str">
        <f t="shared" si="128"/>
        <v>TN</v>
      </c>
    </row>
    <row r="970" spans="1:16" x14ac:dyDescent="0.3">
      <c r="A970">
        <v>0</v>
      </c>
      <c r="B970">
        <v>1</v>
      </c>
      <c r="C970">
        <v>-2</v>
      </c>
      <c r="D970">
        <v>0.82</v>
      </c>
      <c r="E970">
        <f t="shared" si="122"/>
        <v>1</v>
      </c>
      <c r="F970">
        <f t="shared" si="123"/>
        <v>0.99610165198426004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24"/>
        <v>80</v>
      </c>
      <c r="L970">
        <f t="shared" si="125"/>
        <v>176.87000483632781</v>
      </c>
      <c r="M970">
        <f t="shared" si="126"/>
        <v>-78.180796769616535</v>
      </c>
      <c r="N970">
        <f t="shared" si="121"/>
        <v>3045.4333114806873</v>
      </c>
      <c r="O970">
        <f t="shared" si="127"/>
        <v>0</v>
      </c>
      <c r="P970" t="str">
        <f t="shared" si="128"/>
        <v>TN</v>
      </c>
    </row>
    <row r="974" spans="1:16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48EE-A365-4B91-9AEF-2612673F63A1}">
  <dimension ref="A1:U974"/>
  <sheetViews>
    <sheetView workbookViewId="0">
      <selection activeCell="S7" sqref="S7"/>
    </sheetView>
  </sheetViews>
  <sheetFormatPr defaultRowHeight="14.4" x14ac:dyDescent="0.3"/>
  <cols>
    <col min="14" max="14" width="11" customWidth="1"/>
    <col min="18" max="18" width="11" bestFit="1" customWidth="1"/>
  </cols>
  <sheetData>
    <row r="1" spans="1:21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272</v>
      </c>
      <c r="R1" t="s">
        <v>116</v>
      </c>
    </row>
    <row r="2" spans="1:21" x14ac:dyDescent="0.3">
      <c r="A2">
        <v>1</v>
      </c>
      <c r="B2">
        <v>1.1960207441678836</v>
      </c>
      <c r="C2">
        <v>-1.6</v>
      </c>
      <c r="D2">
        <v>2.8</v>
      </c>
      <c r="E2">
        <f>IF(D2&gt;1,1+(D2-1)/$R$2,1)</f>
        <v>1.0000000011175871</v>
      </c>
      <c r="F2">
        <f>IF(D2&lt;1,1-(1-D2)/$R$2,1)</f>
        <v>1</v>
      </c>
      <c r="G2">
        <v>180</v>
      </c>
      <c r="H2">
        <v>-90</v>
      </c>
      <c r="I2">
        <v>0.56330583577691229</v>
      </c>
      <c r="J2">
        <v>0.43669416422308771</v>
      </c>
      <c r="K2">
        <f>G2^(B2)*E2</f>
        <v>498.14147267161519</v>
      </c>
      <c r="L2">
        <f>-C2*-H2^(B2)*F2</f>
        <v>347.88408658650894</v>
      </c>
      <c r="M2">
        <f>I2*K2-J2*L2</f>
        <v>128.68704816001829</v>
      </c>
      <c r="N2">
        <f t="shared" ref="N2:N65" si="0">(M2-$R$5)^2</f>
        <v>23263.3496296831</v>
      </c>
      <c r="O2">
        <f>IF(M2&gt;=0,1,0)</f>
        <v>1</v>
      </c>
      <c r="P2" t="str">
        <f>IF(AND(A2=1,O2=1),"TP",IF(AND(A2=0,O2=0),"TN",IF(A2&gt;O2,"FP","FN")))</f>
        <v>TP</v>
      </c>
      <c r="Q2" t="s">
        <v>286</v>
      </c>
      <c r="R2">
        <v>1610612766</v>
      </c>
      <c r="T2" t="s">
        <v>274</v>
      </c>
      <c r="U2">
        <f>COUNTIF($P$2:$P$970,$T2)</f>
        <v>164</v>
      </c>
    </row>
    <row r="3" spans="1:21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1">IF(D3&gt;1,1+(D3-1)/$R$2,1)</f>
        <v>1.0000000011175871</v>
      </c>
      <c r="F3">
        <f t="shared" ref="F3:F66" si="2">IF(D3&lt;1,1-(1-D3)/$R$2,1)</f>
        <v>1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3">G3^(B3)*E3</f>
        <v>188.85787681926007</v>
      </c>
      <c r="L3">
        <f t="shared" ref="L3:L66" si="4">-C3*-H3^(B3)*F3</f>
        <v>347.88408658650894</v>
      </c>
      <c r="M3">
        <f t="shared" ref="M3:M66" si="5">I3*K3-J3*L3</f>
        <v>-21.307011359756984</v>
      </c>
      <c r="N3">
        <f t="shared" si="0"/>
        <v>6.396934476773688</v>
      </c>
      <c r="O3">
        <f t="shared" ref="O3:O66" si="6">IF(M3&gt;=0,1,0)</f>
        <v>0</v>
      </c>
      <c r="P3" t="str">
        <f t="shared" ref="P3:P66" si="7">IF(AND(A3=1,O3=1),"TP",IF(AND(A3=0,O3=0),"TN",IF(A3&gt;O3,"FP","FN")))</f>
        <v>TN</v>
      </c>
      <c r="Q3" t="s">
        <v>273</v>
      </c>
      <c r="R3">
        <f>COUNT(B2:B970)</f>
        <v>969</v>
      </c>
      <c r="T3" t="s">
        <v>275</v>
      </c>
      <c r="U3">
        <f t="shared" ref="U3:U5" si="8">COUNTIF($P$2:$P$970,$T3)</f>
        <v>549</v>
      </c>
    </row>
    <row r="4" spans="1:21" x14ac:dyDescent="0.3">
      <c r="A4">
        <v>0</v>
      </c>
      <c r="B4">
        <v>1.1960207441678836</v>
      </c>
      <c r="C4">
        <v>-1.6</v>
      </c>
      <c r="D4">
        <v>2.8</v>
      </c>
      <c r="E4">
        <f t="shared" si="1"/>
        <v>1.0000000011175871</v>
      </c>
      <c r="F4">
        <f t="shared" si="2"/>
        <v>1</v>
      </c>
      <c r="G4">
        <v>10</v>
      </c>
      <c r="H4">
        <v>-10</v>
      </c>
      <c r="I4">
        <v>0.60844334427391233</v>
      </c>
      <c r="J4">
        <v>0.39155665572608767</v>
      </c>
      <c r="K4">
        <f t="shared" si="3"/>
        <v>15.704378165919364</v>
      </c>
      <c r="L4">
        <f t="shared" si="4"/>
        <v>25.127005037389367</v>
      </c>
      <c r="M4">
        <f t="shared" si="5"/>
        <v>-0.28342168983855132</v>
      </c>
      <c r="N4">
        <f t="shared" si="0"/>
        <v>554.73466332572775</v>
      </c>
      <c r="O4">
        <f t="shared" si="6"/>
        <v>0</v>
      </c>
      <c r="P4" t="str">
        <f t="shared" si="7"/>
        <v>TN</v>
      </c>
      <c r="T4" t="s">
        <v>276</v>
      </c>
      <c r="U4">
        <f t="shared" si="8"/>
        <v>220</v>
      </c>
    </row>
    <row r="5" spans="1:21" x14ac:dyDescent="0.3">
      <c r="A5">
        <v>0</v>
      </c>
      <c r="B5">
        <v>1.1960207441678836</v>
      </c>
      <c r="C5">
        <v>-1.6</v>
      </c>
      <c r="D5">
        <v>2.8</v>
      </c>
      <c r="E5">
        <f t="shared" si="1"/>
        <v>1.0000000011175871</v>
      </c>
      <c r="F5">
        <f t="shared" si="2"/>
        <v>1</v>
      </c>
      <c r="G5">
        <v>0</v>
      </c>
      <c r="H5">
        <v>-10</v>
      </c>
      <c r="I5">
        <v>0.38419903534316502</v>
      </c>
      <c r="J5">
        <v>0.61580096465683498</v>
      </c>
      <c r="K5">
        <f t="shared" si="3"/>
        <v>0</v>
      </c>
      <c r="L5">
        <f t="shared" si="4"/>
        <v>25.127005037389367</v>
      </c>
      <c r="M5">
        <f t="shared" si="5"/>
        <v>-15.473233940961524</v>
      </c>
      <c r="N5">
        <f t="shared" si="0"/>
        <v>69.939661905718424</v>
      </c>
      <c r="O5">
        <f t="shared" si="6"/>
        <v>0</v>
      </c>
      <c r="P5" t="str">
        <f t="shared" si="7"/>
        <v>TN</v>
      </c>
      <c r="Q5" t="s">
        <v>187</v>
      </c>
      <c r="R5" s="35">
        <f>AVERAGE(M2:M970)</f>
        <v>-23.83622753809637</v>
      </c>
      <c r="T5" t="s">
        <v>277</v>
      </c>
      <c r="U5">
        <f t="shared" si="8"/>
        <v>36</v>
      </c>
    </row>
    <row r="6" spans="1:21" x14ac:dyDescent="0.3">
      <c r="A6">
        <v>0</v>
      </c>
      <c r="B6">
        <v>1.1960207441678836</v>
      </c>
      <c r="C6">
        <v>-1.6</v>
      </c>
      <c r="D6">
        <v>2.8</v>
      </c>
      <c r="E6">
        <f t="shared" si="1"/>
        <v>1.0000000011175871</v>
      </c>
      <c r="F6">
        <f t="shared" si="2"/>
        <v>1</v>
      </c>
      <c r="G6">
        <v>40</v>
      </c>
      <c r="H6">
        <v>-50</v>
      </c>
      <c r="I6">
        <v>0.60844334427391233</v>
      </c>
      <c r="J6">
        <v>0.39155665572608767</v>
      </c>
      <c r="K6">
        <f t="shared" si="3"/>
        <v>82.432217615056345</v>
      </c>
      <c r="L6">
        <f t="shared" si="4"/>
        <v>172.23577024121218</v>
      </c>
      <c r="M6">
        <f t="shared" si="5"/>
        <v>-17.284728030436057</v>
      </c>
      <c r="N6">
        <f t="shared" si="0"/>
        <v>42.922145798873331</v>
      </c>
      <c r="O6">
        <f t="shared" si="6"/>
        <v>0</v>
      </c>
      <c r="P6" t="str">
        <f t="shared" si="7"/>
        <v>TN</v>
      </c>
      <c r="Q6" t="s">
        <v>123</v>
      </c>
      <c r="R6" s="35">
        <f>DEVSQ(M2:M970)/R3</f>
        <v>1870.3449114624473</v>
      </c>
    </row>
    <row r="7" spans="1:21" x14ac:dyDescent="0.3">
      <c r="A7">
        <v>0</v>
      </c>
      <c r="B7">
        <v>1.1960207441678836</v>
      </c>
      <c r="C7">
        <v>-1.6</v>
      </c>
      <c r="D7">
        <v>2.8</v>
      </c>
      <c r="E7">
        <f t="shared" si="1"/>
        <v>1.0000000011175871</v>
      </c>
      <c r="F7">
        <f t="shared" si="2"/>
        <v>1</v>
      </c>
      <c r="G7">
        <v>100</v>
      </c>
      <c r="H7">
        <v>-90</v>
      </c>
      <c r="I7">
        <v>0.38419903534316502</v>
      </c>
      <c r="J7">
        <v>0.61580096465683498</v>
      </c>
      <c r="K7">
        <f t="shared" si="3"/>
        <v>246.62749330257711</v>
      </c>
      <c r="L7">
        <f t="shared" si="4"/>
        <v>347.88408658650894</v>
      </c>
      <c r="M7">
        <f t="shared" si="5"/>
        <v>-119.4733110927811</v>
      </c>
      <c r="N7">
        <f t="shared" si="0"/>
        <v>9146.4517508457502</v>
      </c>
      <c r="O7">
        <f t="shared" si="6"/>
        <v>0</v>
      </c>
      <c r="P7" t="str">
        <f t="shared" si="7"/>
        <v>TN</v>
      </c>
      <c r="Q7" t="s">
        <v>278</v>
      </c>
      <c r="R7" s="35">
        <f>-R3/2*LN(2*PI()*R6)-SUM(N2:N970)/(2*R6)</f>
        <v>-5025.1153962810631</v>
      </c>
      <c r="T7" t="s">
        <v>279</v>
      </c>
      <c r="U7" s="35">
        <f>SUM(U2:U3)/R3</f>
        <v>0.73581011351909187</v>
      </c>
    </row>
    <row r="8" spans="1:21" x14ac:dyDescent="0.3">
      <c r="A8">
        <v>0</v>
      </c>
      <c r="B8">
        <v>1.1960207441678836</v>
      </c>
      <c r="C8">
        <v>-1.6</v>
      </c>
      <c r="D8">
        <v>2.8</v>
      </c>
      <c r="E8">
        <f t="shared" si="1"/>
        <v>1.0000000011175871</v>
      </c>
      <c r="F8">
        <f t="shared" si="2"/>
        <v>1</v>
      </c>
      <c r="G8">
        <v>50</v>
      </c>
      <c r="H8">
        <v>-50</v>
      </c>
      <c r="I8">
        <v>0.38419903534316502</v>
      </c>
      <c r="J8">
        <v>0.61580096465683498</v>
      </c>
      <c r="K8">
        <f t="shared" si="3"/>
        <v>107.6473565210629</v>
      </c>
      <c r="L8">
        <f t="shared" si="4"/>
        <v>172.23577024121218</v>
      </c>
      <c r="M8">
        <f t="shared" si="5"/>
        <v>-64.704942930317316</v>
      </c>
      <c r="N8">
        <f t="shared" si="0"/>
        <v>1670.2518978103576</v>
      </c>
      <c r="O8">
        <f t="shared" si="6"/>
        <v>0</v>
      </c>
      <c r="P8" t="str">
        <f t="shared" si="7"/>
        <v>TN</v>
      </c>
      <c r="R8" s="35"/>
      <c r="T8" t="s">
        <v>281</v>
      </c>
      <c r="U8" s="35">
        <f>U2/SUM(U2,U4)</f>
        <v>0.42708333333333331</v>
      </c>
    </row>
    <row r="9" spans="1:21" x14ac:dyDescent="0.3">
      <c r="A9">
        <v>1</v>
      </c>
      <c r="B9">
        <v>1.1960207441678836</v>
      </c>
      <c r="C9">
        <v>-1.6</v>
      </c>
      <c r="D9">
        <v>2.9</v>
      </c>
      <c r="E9">
        <f t="shared" si="1"/>
        <v>1.0000000011796752</v>
      </c>
      <c r="F9">
        <f t="shared" si="2"/>
        <v>1</v>
      </c>
      <c r="G9">
        <v>10</v>
      </c>
      <c r="H9">
        <v>0</v>
      </c>
      <c r="I9">
        <v>0.42913429896650213</v>
      </c>
      <c r="J9">
        <v>0.57086570103349787</v>
      </c>
      <c r="K9">
        <f t="shared" si="3"/>
        <v>15.704378166894418</v>
      </c>
      <c r="L9">
        <f t="shared" si="4"/>
        <v>0</v>
      </c>
      <c r="M9">
        <f t="shared" si="5"/>
        <v>6.7392873153550781</v>
      </c>
      <c r="N9">
        <f t="shared" si="0"/>
        <v>934.86210855363015</v>
      </c>
      <c r="O9">
        <f t="shared" si="6"/>
        <v>1</v>
      </c>
      <c r="P9" t="str">
        <f t="shared" si="7"/>
        <v>TP</v>
      </c>
      <c r="Q9" t="s">
        <v>280</v>
      </c>
      <c r="R9" s="35">
        <f>2*R3-2*LN(-R7)</f>
        <v>1920.9555926058047</v>
      </c>
      <c r="T9" t="s">
        <v>283</v>
      </c>
      <c r="U9" s="35">
        <f>U2/SUM(U2,U5)</f>
        <v>0.82</v>
      </c>
    </row>
    <row r="10" spans="1:21" x14ac:dyDescent="0.3">
      <c r="A10">
        <v>1</v>
      </c>
      <c r="B10">
        <v>1.1960207441678836</v>
      </c>
      <c r="C10">
        <v>-1.6</v>
      </c>
      <c r="D10">
        <v>2.8</v>
      </c>
      <c r="E10">
        <f t="shared" si="1"/>
        <v>1.0000000011175871</v>
      </c>
      <c r="F10">
        <f t="shared" si="2"/>
        <v>1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3"/>
        <v>35.979809872791208</v>
      </c>
      <c r="L10">
        <f t="shared" si="4"/>
        <v>25.127005037389367</v>
      </c>
      <c r="M10">
        <f t="shared" si="5"/>
        <v>-1.6498256960046582</v>
      </c>
      <c r="N10">
        <f t="shared" si="0"/>
        <v>492.23642669877052</v>
      </c>
      <c r="O10">
        <f t="shared" si="6"/>
        <v>0</v>
      </c>
      <c r="P10" t="str">
        <f t="shared" si="7"/>
        <v>FP</v>
      </c>
      <c r="Q10" t="s">
        <v>282</v>
      </c>
      <c r="R10" s="35">
        <f>R3*LN(R3)-2*LN(-R7)</f>
        <v>6646.0560015279571</v>
      </c>
      <c r="T10" t="s">
        <v>285</v>
      </c>
      <c r="U10" s="35">
        <f>2/(1/U9+1/U8)</f>
        <v>0.56164383561643827</v>
      </c>
    </row>
    <row r="11" spans="1:21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1"/>
        <v>1.0000000008071461</v>
      </c>
      <c r="F11">
        <f t="shared" si="2"/>
        <v>1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3"/>
        <v>133.87694149982977</v>
      </c>
      <c r="L11">
        <f t="shared" si="4"/>
        <v>172.23577024121218</v>
      </c>
      <c r="M11">
        <f t="shared" si="5"/>
        <v>-54.627561684023519</v>
      </c>
      <c r="N11">
        <f t="shared" si="0"/>
        <v>948.10625848613915</v>
      </c>
      <c r="O11">
        <f t="shared" si="6"/>
        <v>0</v>
      </c>
      <c r="P11" t="str">
        <f t="shared" si="7"/>
        <v>FP</v>
      </c>
      <c r="Q11" t="s">
        <v>284</v>
      </c>
      <c r="R11" s="35">
        <f>1/R3*SUM(O2:O970)</f>
        <v>0.20639834881320948</v>
      </c>
    </row>
    <row r="12" spans="1:21" x14ac:dyDescent="0.3">
      <c r="A12">
        <v>1</v>
      </c>
      <c r="B12">
        <v>1.1960207441678836</v>
      </c>
      <c r="C12">
        <v>-1.6</v>
      </c>
      <c r="D12">
        <v>2.9</v>
      </c>
      <c r="E12">
        <f t="shared" si="1"/>
        <v>1.0000000011796752</v>
      </c>
      <c r="F12">
        <f t="shared" si="2"/>
        <v>1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3"/>
        <v>133.87694154970282</v>
      </c>
      <c r="L12">
        <f t="shared" si="4"/>
        <v>172.23577024121218</v>
      </c>
      <c r="M12">
        <f t="shared" si="5"/>
        <v>-54.627561664862341</v>
      </c>
      <c r="N12">
        <f t="shared" si="0"/>
        <v>948.10625730614277</v>
      </c>
      <c r="O12">
        <f t="shared" si="6"/>
        <v>0</v>
      </c>
      <c r="P12" t="str">
        <f t="shared" si="7"/>
        <v>FP</v>
      </c>
    </row>
    <row r="13" spans="1:21" x14ac:dyDescent="0.3">
      <c r="A13">
        <v>1</v>
      </c>
      <c r="B13">
        <v>1.1960207441678836</v>
      </c>
      <c r="C13">
        <v>-1.6</v>
      </c>
      <c r="D13">
        <v>2.8</v>
      </c>
      <c r="E13">
        <f t="shared" si="1"/>
        <v>1.0000000011175871</v>
      </c>
      <c r="F13">
        <f t="shared" si="2"/>
        <v>1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3"/>
        <v>15.704378165919364</v>
      </c>
      <c r="L13">
        <f t="shared" si="4"/>
        <v>25.127005037389367</v>
      </c>
      <c r="M13">
        <f t="shared" si="5"/>
        <v>-0.28342168983855132</v>
      </c>
      <c r="N13">
        <f t="shared" si="0"/>
        <v>554.73466332572775</v>
      </c>
      <c r="O13">
        <f t="shared" si="6"/>
        <v>0</v>
      </c>
      <c r="P13" t="str">
        <f t="shared" si="7"/>
        <v>FP</v>
      </c>
    </row>
    <row r="14" spans="1:21" x14ac:dyDescent="0.3">
      <c r="A14">
        <v>0</v>
      </c>
      <c r="B14">
        <v>1.1960207441678836</v>
      </c>
      <c r="C14">
        <v>-1.6</v>
      </c>
      <c r="D14">
        <v>2.8</v>
      </c>
      <c r="E14">
        <f t="shared" si="1"/>
        <v>1.0000000011175871</v>
      </c>
      <c r="F14">
        <f t="shared" si="2"/>
        <v>1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3"/>
        <v>35.979809872791208</v>
      </c>
      <c r="L14">
        <f t="shared" si="4"/>
        <v>25.127005037389367</v>
      </c>
      <c r="M14">
        <f t="shared" si="5"/>
        <v>-1.6498256960046582</v>
      </c>
      <c r="N14">
        <f t="shared" si="0"/>
        <v>492.23642669877052</v>
      </c>
      <c r="O14">
        <f t="shared" si="6"/>
        <v>0</v>
      </c>
      <c r="P14" t="str">
        <f t="shared" si="7"/>
        <v>TN</v>
      </c>
    </row>
    <row r="15" spans="1:21" x14ac:dyDescent="0.3">
      <c r="A15">
        <v>1</v>
      </c>
      <c r="B15">
        <v>1.1960207441678836</v>
      </c>
      <c r="C15">
        <v>-1.6</v>
      </c>
      <c r="D15">
        <v>2.7</v>
      </c>
      <c r="E15">
        <f t="shared" si="1"/>
        <v>1.0000000010554988</v>
      </c>
      <c r="F15">
        <f t="shared" si="2"/>
        <v>1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3"/>
        <v>35.979809870557283</v>
      </c>
      <c r="L15">
        <f t="shared" si="4"/>
        <v>25.127005037389367</v>
      </c>
      <c r="M15">
        <f t="shared" si="5"/>
        <v>-1.6498256968629299</v>
      </c>
      <c r="N15">
        <f t="shared" si="0"/>
        <v>492.23642666068656</v>
      </c>
      <c r="O15">
        <f t="shared" si="6"/>
        <v>0</v>
      </c>
      <c r="P15" t="str">
        <f t="shared" si="7"/>
        <v>FP</v>
      </c>
    </row>
    <row r="16" spans="1:21" x14ac:dyDescent="0.3">
      <c r="A16">
        <v>0</v>
      </c>
      <c r="B16">
        <v>1.1960207441678836</v>
      </c>
      <c r="C16">
        <v>-1.6</v>
      </c>
      <c r="D16">
        <v>2.7</v>
      </c>
      <c r="E16">
        <f t="shared" si="1"/>
        <v>1.0000000010554988</v>
      </c>
      <c r="F16">
        <f t="shared" si="2"/>
        <v>1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3"/>
        <v>133.87694153307845</v>
      </c>
      <c r="L16">
        <f t="shared" si="4"/>
        <v>172.23577024121218</v>
      </c>
      <c r="M16">
        <f t="shared" si="5"/>
        <v>-54.62756167124941</v>
      </c>
      <c r="N16">
        <f t="shared" si="0"/>
        <v>948.10625769947546</v>
      </c>
      <c r="O16">
        <f t="shared" si="6"/>
        <v>0</v>
      </c>
      <c r="P16" t="str">
        <f t="shared" si="7"/>
        <v>TN</v>
      </c>
    </row>
    <row r="17" spans="1:16" x14ac:dyDescent="0.3">
      <c r="A17">
        <v>0</v>
      </c>
      <c r="B17">
        <v>1.1960207441678836</v>
      </c>
      <c r="C17">
        <v>-1.6</v>
      </c>
      <c r="D17">
        <v>2.7</v>
      </c>
      <c r="E17">
        <f t="shared" si="1"/>
        <v>1.0000000010554988</v>
      </c>
      <c r="F17">
        <f t="shared" si="2"/>
        <v>1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3"/>
        <v>107.64735651437925</v>
      </c>
      <c r="L17">
        <f t="shared" si="4"/>
        <v>172.23577024121218</v>
      </c>
      <c r="M17">
        <f t="shared" si="5"/>
        <v>-1.9427445922008104</v>
      </c>
      <c r="N17">
        <f t="shared" si="0"/>
        <v>479.32459550221972</v>
      </c>
      <c r="O17">
        <f t="shared" si="6"/>
        <v>0</v>
      </c>
      <c r="P17" t="str">
        <f t="shared" si="7"/>
        <v>TN</v>
      </c>
    </row>
    <row r="18" spans="1:16" x14ac:dyDescent="0.3">
      <c r="A18">
        <v>0</v>
      </c>
      <c r="B18">
        <v>1.1960207441678836</v>
      </c>
      <c r="C18">
        <v>-1.6</v>
      </c>
      <c r="D18">
        <v>2.7</v>
      </c>
      <c r="E18">
        <f t="shared" si="1"/>
        <v>1.0000000010554988</v>
      </c>
      <c r="F18">
        <f t="shared" si="2"/>
        <v>1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3"/>
        <v>498.1414726406864</v>
      </c>
      <c r="L18">
        <f t="shared" si="4"/>
        <v>347.88408658650894</v>
      </c>
      <c r="M18">
        <f t="shared" si="5"/>
        <v>128.68704814259596</v>
      </c>
      <c r="N18">
        <f t="shared" si="0"/>
        <v>23263.349624368475</v>
      </c>
      <c r="O18">
        <f t="shared" si="6"/>
        <v>1</v>
      </c>
      <c r="P18" t="str">
        <f t="shared" si="7"/>
        <v>FN</v>
      </c>
    </row>
    <row r="19" spans="1:16" x14ac:dyDescent="0.3">
      <c r="A19">
        <v>0</v>
      </c>
      <c r="B19">
        <v>1.1960207441678836</v>
      </c>
      <c r="C19">
        <v>-1.6</v>
      </c>
      <c r="D19">
        <v>2.7</v>
      </c>
      <c r="E19">
        <f t="shared" si="1"/>
        <v>1.0000000010554988</v>
      </c>
      <c r="F19">
        <f t="shared" si="2"/>
        <v>1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3"/>
        <v>58.434275360695153</v>
      </c>
      <c r="L19">
        <f t="shared" si="4"/>
        <v>25.127005037389367</v>
      </c>
      <c r="M19">
        <f t="shared" si="5"/>
        <v>6.9771582835944308</v>
      </c>
      <c r="N19">
        <f t="shared" si="0"/>
        <v>949.46474579637572</v>
      </c>
      <c r="O19">
        <f t="shared" si="6"/>
        <v>1</v>
      </c>
      <c r="P19" t="str">
        <f t="shared" si="7"/>
        <v>FN</v>
      </c>
    </row>
    <row r="20" spans="1:16" x14ac:dyDescent="0.3">
      <c r="A20">
        <v>0</v>
      </c>
      <c r="B20">
        <v>1.1960207441678836</v>
      </c>
      <c r="C20">
        <v>-1.6</v>
      </c>
      <c r="D20">
        <v>2.7</v>
      </c>
      <c r="E20">
        <f t="shared" si="1"/>
        <v>1.0000000010554988</v>
      </c>
      <c r="F20">
        <f t="shared" si="2"/>
        <v>1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3"/>
        <v>217.42755434606261</v>
      </c>
      <c r="L20">
        <f t="shared" si="4"/>
        <v>347.88408658650894</v>
      </c>
      <c r="M20">
        <f t="shared" si="5"/>
        <v>-3.9239812205219948</v>
      </c>
      <c r="N20">
        <f t="shared" si="0"/>
        <v>396.49755341175427</v>
      </c>
      <c r="O20">
        <f t="shared" si="6"/>
        <v>0</v>
      </c>
      <c r="P20" t="str">
        <f t="shared" si="7"/>
        <v>TN</v>
      </c>
    </row>
    <row r="21" spans="1:16" x14ac:dyDescent="0.3">
      <c r="A21">
        <v>0</v>
      </c>
      <c r="B21">
        <v>1.1960207441678836</v>
      </c>
      <c r="C21">
        <v>-1.6</v>
      </c>
      <c r="D21">
        <v>2.7</v>
      </c>
      <c r="E21">
        <f t="shared" si="1"/>
        <v>1.0000000010554988</v>
      </c>
      <c r="F21">
        <f t="shared" si="2"/>
        <v>1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3"/>
        <v>107.64735651437925</v>
      </c>
      <c r="L21">
        <f t="shared" si="4"/>
        <v>172.23577024121218</v>
      </c>
      <c r="M21">
        <f t="shared" si="5"/>
        <v>-1.9427445922008104</v>
      </c>
      <c r="N21">
        <f t="shared" si="0"/>
        <v>479.32459550221972</v>
      </c>
      <c r="O21">
        <f t="shared" si="6"/>
        <v>0</v>
      </c>
      <c r="P21" t="str">
        <f t="shared" si="7"/>
        <v>TN</v>
      </c>
    </row>
    <row r="22" spans="1:16" x14ac:dyDescent="0.3">
      <c r="A22">
        <v>0</v>
      </c>
      <c r="B22">
        <v>1.1960207441678836</v>
      </c>
      <c r="C22">
        <v>-1.6</v>
      </c>
      <c r="D22">
        <v>2.7</v>
      </c>
      <c r="E22">
        <f t="shared" si="1"/>
        <v>1.0000000010554988</v>
      </c>
      <c r="F22">
        <f t="shared" si="2"/>
        <v>1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3"/>
        <v>58.434275360695153</v>
      </c>
      <c r="L22">
        <f t="shared" si="4"/>
        <v>25.127005037389367</v>
      </c>
      <c r="M22">
        <f t="shared" si="5"/>
        <v>6.9771582835944308</v>
      </c>
      <c r="N22">
        <f t="shared" si="0"/>
        <v>949.46474579637572</v>
      </c>
      <c r="O22">
        <f t="shared" si="6"/>
        <v>1</v>
      </c>
      <c r="P22" t="str">
        <f t="shared" si="7"/>
        <v>FN</v>
      </c>
    </row>
    <row r="23" spans="1:16" x14ac:dyDescent="0.3">
      <c r="A23">
        <v>1</v>
      </c>
      <c r="B23">
        <v>1.1960207441678836</v>
      </c>
      <c r="C23">
        <v>-1.6</v>
      </c>
      <c r="D23">
        <v>3.4</v>
      </c>
      <c r="E23">
        <f t="shared" si="1"/>
        <v>1.000000001490116</v>
      </c>
      <c r="F23">
        <f t="shared" si="2"/>
        <v>1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3"/>
        <v>160.98133755845316</v>
      </c>
      <c r="L23">
        <f t="shared" si="4"/>
        <v>172.23577024121218</v>
      </c>
      <c r="M23">
        <f t="shared" si="5"/>
        <v>30.507961197696957</v>
      </c>
      <c r="N23">
        <f t="shared" si="0"/>
        <v>2953.290849351526</v>
      </c>
      <c r="O23">
        <f t="shared" si="6"/>
        <v>1</v>
      </c>
      <c r="P23" t="str">
        <f t="shared" si="7"/>
        <v>TP</v>
      </c>
    </row>
    <row r="24" spans="1:16" x14ac:dyDescent="0.3">
      <c r="A24">
        <v>0</v>
      </c>
      <c r="B24">
        <v>1.1960207441678836</v>
      </c>
      <c r="C24">
        <v>-1.6</v>
      </c>
      <c r="D24">
        <v>3.4</v>
      </c>
      <c r="E24">
        <f t="shared" si="1"/>
        <v>1.000000001490116</v>
      </c>
      <c r="F24">
        <f t="shared" si="2"/>
        <v>1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3"/>
        <v>498.1414728571873</v>
      </c>
      <c r="L24">
        <f t="shared" si="4"/>
        <v>347.88408658650894</v>
      </c>
      <c r="M24">
        <f t="shared" si="5"/>
        <v>-22.841882772579339</v>
      </c>
      <c r="N24">
        <f t="shared" si="0"/>
        <v>0.9887215127111193</v>
      </c>
      <c r="O24">
        <f t="shared" si="6"/>
        <v>0</v>
      </c>
      <c r="P24" t="str">
        <f t="shared" si="7"/>
        <v>TN</v>
      </c>
    </row>
    <row r="25" spans="1:16" x14ac:dyDescent="0.3">
      <c r="A25">
        <v>1</v>
      </c>
      <c r="B25">
        <v>1.1960207441678836</v>
      </c>
      <c r="C25">
        <v>-1.6</v>
      </c>
      <c r="D25">
        <v>2.9</v>
      </c>
      <c r="E25">
        <f t="shared" si="1"/>
        <v>1.0000000011796752</v>
      </c>
      <c r="F25">
        <f t="shared" si="2"/>
        <v>1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3"/>
        <v>160.98133750847799</v>
      </c>
      <c r="L25">
        <f t="shared" si="4"/>
        <v>172.23577024121218</v>
      </c>
      <c r="M25">
        <f t="shared" si="5"/>
        <v>-44.214078883941745</v>
      </c>
      <c r="N25">
        <f t="shared" si="0"/>
        <v>415.25682547337215</v>
      </c>
      <c r="O25">
        <f t="shared" si="6"/>
        <v>0</v>
      </c>
      <c r="P25" t="str">
        <f t="shared" si="7"/>
        <v>FP</v>
      </c>
    </row>
    <row r="26" spans="1:16" x14ac:dyDescent="0.3">
      <c r="A26">
        <v>0</v>
      </c>
      <c r="B26">
        <v>1.1960207441678836</v>
      </c>
      <c r="C26">
        <v>-1.6</v>
      </c>
      <c r="D26">
        <v>2.9</v>
      </c>
      <c r="E26">
        <f t="shared" si="1"/>
        <v>1.0000000011796752</v>
      </c>
      <c r="F26">
        <f t="shared" si="2"/>
        <v>1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3"/>
        <v>188.8578768309859</v>
      </c>
      <c r="L26">
        <f t="shared" si="4"/>
        <v>347.88408658650894</v>
      </c>
      <c r="M26">
        <f t="shared" si="5"/>
        <v>-141.66834201331108</v>
      </c>
      <c r="N26">
        <f t="shared" si="0"/>
        <v>13884.407201700104</v>
      </c>
      <c r="O26">
        <f t="shared" si="6"/>
        <v>0</v>
      </c>
      <c r="P26" t="str">
        <f t="shared" si="7"/>
        <v>TN</v>
      </c>
    </row>
    <row r="27" spans="1:16" x14ac:dyDescent="0.3">
      <c r="A27">
        <v>0</v>
      </c>
      <c r="B27">
        <v>1.1960207441678836</v>
      </c>
      <c r="C27">
        <v>-1.6</v>
      </c>
      <c r="D27">
        <v>2.9</v>
      </c>
      <c r="E27">
        <f t="shared" si="1"/>
        <v>1.0000000011796752</v>
      </c>
      <c r="F27">
        <f t="shared" si="2"/>
        <v>1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3"/>
        <v>0</v>
      </c>
      <c r="L27">
        <f t="shared" si="4"/>
        <v>25.127005037389367</v>
      </c>
      <c r="M27">
        <f t="shared" si="5"/>
        <v>-15.473233940961524</v>
      </c>
      <c r="N27">
        <f t="shared" si="0"/>
        <v>69.939661905718424</v>
      </c>
      <c r="O27">
        <f t="shared" si="6"/>
        <v>0</v>
      </c>
      <c r="P27" t="str">
        <f t="shared" si="7"/>
        <v>TN</v>
      </c>
    </row>
    <row r="28" spans="1:16" x14ac:dyDescent="0.3">
      <c r="A28">
        <v>0</v>
      </c>
      <c r="B28">
        <v>1.1960207441678836</v>
      </c>
      <c r="C28">
        <v>-1.6</v>
      </c>
      <c r="D28">
        <v>2.9</v>
      </c>
      <c r="E28">
        <f t="shared" si="1"/>
        <v>1.0000000011796752</v>
      </c>
      <c r="F28">
        <f t="shared" si="2"/>
        <v>1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3"/>
        <v>188.8578768309859</v>
      </c>
      <c r="L28">
        <f t="shared" si="4"/>
        <v>347.88408658650894</v>
      </c>
      <c r="M28">
        <f t="shared" si="5"/>
        <v>-21.307011352622467</v>
      </c>
      <c r="N28">
        <f t="shared" si="0"/>
        <v>6.3969345128631598</v>
      </c>
      <c r="O28">
        <f t="shared" si="6"/>
        <v>0</v>
      </c>
      <c r="P28" t="str">
        <f t="shared" si="7"/>
        <v>TN</v>
      </c>
    </row>
    <row r="29" spans="1:16" x14ac:dyDescent="0.3">
      <c r="A29">
        <v>1</v>
      </c>
      <c r="B29">
        <v>1.1960207441678836</v>
      </c>
      <c r="C29">
        <v>-1.6</v>
      </c>
      <c r="D29">
        <v>3.6</v>
      </c>
      <c r="E29">
        <f t="shared" si="1"/>
        <v>1.0000000016142925</v>
      </c>
      <c r="F29">
        <f t="shared" si="2"/>
        <v>1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3"/>
        <v>160.98133757844326</v>
      </c>
      <c r="L29">
        <f t="shared" si="4"/>
        <v>172.23577024121218</v>
      </c>
      <c r="M29">
        <f t="shared" si="5"/>
        <v>30.507961209859801</v>
      </c>
      <c r="N29">
        <f t="shared" si="0"/>
        <v>2953.2908506734857</v>
      </c>
      <c r="O29">
        <f t="shared" si="6"/>
        <v>1</v>
      </c>
      <c r="P29" t="str">
        <f t="shared" si="7"/>
        <v>TP</v>
      </c>
    </row>
    <row r="30" spans="1:16" x14ac:dyDescent="0.3">
      <c r="A30">
        <v>0</v>
      </c>
      <c r="B30">
        <v>1.1960207441678836</v>
      </c>
      <c r="C30">
        <v>-1.6</v>
      </c>
      <c r="D30">
        <v>3.6</v>
      </c>
      <c r="E30">
        <f t="shared" si="1"/>
        <v>1.0000000016142925</v>
      </c>
      <c r="F30">
        <f t="shared" si="2"/>
        <v>1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3"/>
        <v>0</v>
      </c>
      <c r="L30">
        <f t="shared" si="4"/>
        <v>25.127005037389367</v>
      </c>
      <c r="M30">
        <f t="shared" si="5"/>
        <v>-15.473233940961524</v>
      </c>
      <c r="N30">
        <f t="shared" si="0"/>
        <v>69.939661905718424</v>
      </c>
      <c r="O30">
        <f t="shared" si="6"/>
        <v>0</v>
      </c>
      <c r="P30" t="str">
        <f t="shared" si="7"/>
        <v>TN</v>
      </c>
    </row>
    <row r="31" spans="1:16" x14ac:dyDescent="0.3">
      <c r="A31">
        <v>0</v>
      </c>
      <c r="B31">
        <v>1.1960207441678836</v>
      </c>
      <c r="C31">
        <v>-1.6</v>
      </c>
      <c r="D31">
        <v>3.6</v>
      </c>
      <c r="E31">
        <f t="shared" si="1"/>
        <v>1.0000000016142925</v>
      </c>
      <c r="F31">
        <f t="shared" si="2"/>
        <v>1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3"/>
        <v>82.432217656000859</v>
      </c>
      <c r="L31">
        <f t="shared" si="4"/>
        <v>172.23577024121218</v>
      </c>
      <c r="M31">
        <f t="shared" si="5"/>
        <v>-74.392574958318107</v>
      </c>
      <c r="N31">
        <f t="shared" si="0"/>
        <v>2555.9442644741616</v>
      </c>
      <c r="O31">
        <f t="shared" si="6"/>
        <v>0</v>
      </c>
      <c r="P31" t="str">
        <f t="shared" si="7"/>
        <v>TN</v>
      </c>
    </row>
    <row r="32" spans="1:16" x14ac:dyDescent="0.3">
      <c r="A32">
        <v>1</v>
      </c>
      <c r="B32">
        <v>1.1960207441678836</v>
      </c>
      <c r="C32">
        <v>-1.6</v>
      </c>
      <c r="D32">
        <v>3.5</v>
      </c>
      <c r="E32">
        <f t="shared" si="1"/>
        <v>1.0000000015522044</v>
      </c>
      <c r="F32">
        <f t="shared" si="2"/>
        <v>1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3"/>
        <v>58.434275389719787</v>
      </c>
      <c r="L32">
        <f t="shared" si="4"/>
        <v>25.127005037389367</v>
      </c>
      <c r="M32">
        <f t="shared" si="5"/>
        <v>6.9771582947456672</v>
      </c>
      <c r="N32">
        <f t="shared" si="0"/>
        <v>949.46474648359037</v>
      </c>
      <c r="O32">
        <f t="shared" si="6"/>
        <v>1</v>
      </c>
      <c r="P32" t="str">
        <f t="shared" si="7"/>
        <v>TP</v>
      </c>
    </row>
    <row r="33" spans="1:16" x14ac:dyDescent="0.3">
      <c r="A33">
        <v>0</v>
      </c>
      <c r="B33">
        <v>1.1960207441678836</v>
      </c>
      <c r="C33">
        <v>-1.6</v>
      </c>
      <c r="D33">
        <v>3.5</v>
      </c>
      <c r="E33">
        <f t="shared" si="1"/>
        <v>1.0000000015522044</v>
      </c>
      <c r="F33">
        <f t="shared" si="2"/>
        <v>1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3"/>
        <v>188.85787690134097</v>
      </c>
      <c r="L33">
        <f t="shared" si="4"/>
        <v>347.88408658650894</v>
      </c>
      <c r="M33">
        <f t="shared" si="5"/>
        <v>-141.66834198628072</v>
      </c>
      <c r="N33">
        <f t="shared" si="0"/>
        <v>13884.407195330017</v>
      </c>
      <c r="O33">
        <f t="shared" si="6"/>
        <v>0</v>
      </c>
      <c r="P33" t="str">
        <f t="shared" si="7"/>
        <v>TN</v>
      </c>
    </row>
    <row r="34" spans="1:16" x14ac:dyDescent="0.3">
      <c r="A34">
        <v>1</v>
      </c>
      <c r="B34">
        <v>1.1960207441678836</v>
      </c>
      <c r="C34">
        <v>-1.6</v>
      </c>
      <c r="D34">
        <v>4.2</v>
      </c>
      <c r="E34">
        <f t="shared" si="1"/>
        <v>1.0000000019868214</v>
      </c>
      <c r="F34">
        <f t="shared" si="2"/>
        <v>1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3"/>
        <v>160.98133763841344</v>
      </c>
      <c r="L34">
        <f t="shared" si="4"/>
        <v>172.23577024121218</v>
      </c>
      <c r="M34">
        <f t="shared" si="5"/>
        <v>-44.214078834020668</v>
      </c>
      <c r="N34">
        <f t="shared" si="0"/>
        <v>415.25682343880362</v>
      </c>
      <c r="O34">
        <f t="shared" si="6"/>
        <v>0</v>
      </c>
      <c r="P34" t="str">
        <f t="shared" si="7"/>
        <v>FP</v>
      </c>
    </row>
    <row r="35" spans="1:16" x14ac:dyDescent="0.3">
      <c r="A35">
        <v>0</v>
      </c>
      <c r="B35">
        <v>1.1960207441678836</v>
      </c>
      <c r="C35">
        <v>-1.6</v>
      </c>
      <c r="D35">
        <v>4.2</v>
      </c>
      <c r="E35">
        <f t="shared" si="1"/>
        <v>1.0000000019868214</v>
      </c>
      <c r="F35">
        <f t="shared" si="2"/>
        <v>1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3"/>
        <v>217.42755454855779</v>
      </c>
      <c r="L35">
        <f t="shared" si="4"/>
        <v>347.88408658650894</v>
      </c>
      <c r="M35">
        <f t="shared" si="5"/>
        <v>-130.6918993941548</v>
      </c>
      <c r="N35">
        <f t="shared" si="0"/>
        <v>11418.134607809639</v>
      </c>
      <c r="O35">
        <f t="shared" si="6"/>
        <v>0</v>
      </c>
      <c r="P35" t="str">
        <f t="shared" si="7"/>
        <v>TN</v>
      </c>
    </row>
    <row r="36" spans="1:16" x14ac:dyDescent="0.3">
      <c r="A36">
        <v>1</v>
      </c>
      <c r="B36">
        <v>1.1960207441678836</v>
      </c>
      <c r="C36">
        <v>-1.6</v>
      </c>
      <c r="D36">
        <v>3.7</v>
      </c>
      <c r="E36">
        <f t="shared" si="1"/>
        <v>1.0000000016763806</v>
      </c>
      <c r="F36">
        <f t="shared" si="2"/>
        <v>1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3"/>
        <v>133.87694161620021</v>
      </c>
      <c r="L36">
        <f t="shared" si="4"/>
        <v>172.23577024121218</v>
      </c>
      <c r="M36">
        <f t="shared" si="5"/>
        <v>-54.627561639314109</v>
      </c>
      <c r="N36">
        <f t="shared" si="0"/>
        <v>948.10625573281447</v>
      </c>
      <c r="O36">
        <f t="shared" si="6"/>
        <v>0</v>
      </c>
      <c r="P36" t="str">
        <f t="shared" si="7"/>
        <v>FP</v>
      </c>
    </row>
    <row r="37" spans="1:16" x14ac:dyDescent="0.3">
      <c r="A37">
        <v>0</v>
      </c>
      <c r="B37">
        <v>1.1960207441678836</v>
      </c>
      <c r="C37">
        <v>-1.6</v>
      </c>
      <c r="D37">
        <v>3.7</v>
      </c>
      <c r="E37">
        <f t="shared" si="1"/>
        <v>1.0000000016763806</v>
      </c>
      <c r="F37">
        <f t="shared" si="2"/>
        <v>1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3"/>
        <v>246.62749344039094</v>
      </c>
      <c r="L37">
        <f t="shared" si="4"/>
        <v>347.88408658650894</v>
      </c>
      <c r="M37">
        <f t="shared" si="5"/>
        <v>13.842527374625689</v>
      </c>
      <c r="N37">
        <f t="shared" si="0"/>
        <v>1419.6885717729765</v>
      </c>
      <c r="O37">
        <f t="shared" si="6"/>
        <v>1</v>
      </c>
      <c r="P37" t="str">
        <f t="shared" si="7"/>
        <v>FN</v>
      </c>
    </row>
    <row r="38" spans="1:16" x14ac:dyDescent="0.3">
      <c r="A38">
        <v>1</v>
      </c>
      <c r="B38">
        <v>1.1960207441678836</v>
      </c>
      <c r="C38">
        <v>-1.6</v>
      </c>
      <c r="D38">
        <v>3.6</v>
      </c>
      <c r="E38">
        <f t="shared" si="1"/>
        <v>1.0000000016142925</v>
      </c>
      <c r="F38">
        <f t="shared" si="2"/>
        <v>1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3"/>
        <v>58.43427539334786</v>
      </c>
      <c r="L38">
        <f t="shared" si="4"/>
        <v>25.127005037389367</v>
      </c>
      <c r="M38">
        <f t="shared" si="5"/>
        <v>6.9771582961395673</v>
      </c>
      <c r="N38">
        <f t="shared" si="0"/>
        <v>949.46474656949192</v>
      </c>
      <c r="O38">
        <f t="shared" si="6"/>
        <v>1</v>
      </c>
      <c r="P38" t="str">
        <f t="shared" si="7"/>
        <v>TP</v>
      </c>
    </row>
    <row r="39" spans="1:16" x14ac:dyDescent="0.3">
      <c r="A39">
        <v>0</v>
      </c>
      <c r="B39">
        <v>1.1960207441678836</v>
      </c>
      <c r="C39">
        <v>-1.6</v>
      </c>
      <c r="D39">
        <v>3.6</v>
      </c>
      <c r="E39">
        <f t="shared" si="1"/>
        <v>1.0000000016142925</v>
      </c>
      <c r="F39">
        <f t="shared" si="2"/>
        <v>1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3"/>
        <v>246.62749342507831</v>
      </c>
      <c r="L39">
        <f t="shared" si="4"/>
        <v>347.88408658650894</v>
      </c>
      <c r="M39">
        <f t="shared" si="5"/>
        <v>13.842527365308825</v>
      </c>
      <c r="N39">
        <f t="shared" si="0"/>
        <v>1419.6885710708807</v>
      </c>
      <c r="O39">
        <f t="shared" si="6"/>
        <v>1</v>
      </c>
      <c r="P39" t="str">
        <f t="shared" si="7"/>
        <v>FN</v>
      </c>
    </row>
    <row r="40" spans="1:16" x14ac:dyDescent="0.3">
      <c r="A40">
        <v>0</v>
      </c>
      <c r="B40">
        <v>1.1960207441678836</v>
      </c>
      <c r="C40">
        <v>-1.6</v>
      </c>
      <c r="D40">
        <v>3.6</v>
      </c>
      <c r="E40">
        <f t="shared" si="1"/>
        <v>1.0000000016142925</v>
      </c>
      <c r="F40">
        <f t="shared" si="2"/>
        <v>1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3"/>
        <v>217.42755446755973</v>
      </c>
      <c r="L40">
        <f t="shared" si="4"/>
        <v>347.88408658650894</v>
      </c>
      <c r="M40">
        <f t="shared" si="5"/>
        <v>-130.69189942527419</v>
      </c>
      <c r="N40">
        <f t="shared" si="0"/>
        <v>11418.134614460205</v>
      </c>
      <c r="O40">
        <f t="shared" si="6"/>
        <v>0</v>
      </c>
      <c r="P40" t="str">
        <f t="shared" si="7"/>
        <v>TN</v>
      </c>
    </row>
    <row r="41" spans="1:16" x14ac:dyDescent="0.3">
      <c r="A41">
        <v>0</v>
      </c>
      <c r="B41">
        <v>1.1960207441678836</v>
      </c>
      <c r="C41">
        <v>-1.6</v>
      </c>
      <c r="D41">
        <v>3.6</v>
      </c>
      <c r="E41">
        <f t="shared" si="1"/>
        <v>1.0000000016142925</v>
      </c>
      <c r="F41">
        <f t="shared" si="2"/>
        <v>1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3"/>
        <v>217.42755446755973</v>
      </c>
      <c r="L41">
        <f t="shared" si="4"/>
        <v>347.88408658650894</v>
      </c>
      <c r="M41">
        <f t="shared" si="5"/>
        <v>-3.923981146597896</v>
      </c>
      <c r="N41">
        <f t="shared" si="0"/>
        <v>396.497556355744</v>
      </c>
      <c r="O41">
        <f t="shared" si="6"/>
        <v>0</v>
      </c>
      <c r="P41" t="str">
        <f t="shared" si="7"/>
        <v>TN</v>
      </c>
    </row>
    <row r="42" spans="1:16" x14ac:dyDescent="0.3">
      <c r="A42">
        <v>0</v>
      </c>
      <c r="B42">
        <v>1.1960207441678836</v>
      </c>
      <c r="C42">
        <v>-1.6</v>
      </c>
      <c r="D42">
        <v>3.6</v>
      </c>
      <c r="E42">
        <f t="shared" si="1"/>
        <v>1.0000000016142925</v>
      </c>
      <c r="F42">
        <f t="shared" si="2"/>
        <v>1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3"/>
        <v>82.432217656000859</v>
      </c>
      <c r="L42">
        <f t="shared" si="4"/>
        <v>172.23577024121218</v>
      </c>
      <c r="M42">
        <f t="shared" si="5"/>
        <v>-74.392574958318107</v>
      </c>
      <c r="N42">
        <f t="shared" si="0"/>
        <v>2555.9442644741616</v>
      </c>
      <c r="O42">
        <f t="shared" si="6"/>
        <v>0</v>
      </c>
      <c r="P42" t="str">
        <f t="shared" si="7"/>
        <v>TN</v>
      </c>
    </row>
    <row r="43" spans="1:16" x14ac:dyDescent="0.3">
      <c r="A43">
        <v>1</v>
      </c>
      <c r="B43">
        <v>1.1960207441678836</v>
      </c>
      <c r="C43">
        <v>-1.6</v>
      </c>
      <c r="D43">
        <v>3.7</v>
      </c>
      <c r="E43">
        <f t="shared" si="1"/>
        <v>1.0000000016763806</v>
      </c>
      <c r="F43">
        <f t="shared" si="2"/>
        <v>1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3"/>
        <v>15.704378174694867</v>
      </c>
      <c r="L43">
        <f t="shared" si="4"/>
        <v>25.127005037389367</v>
      </c>
      <c r="M43">
        <f t="shared" si="5"/>
        <v>-0.28342168449915484</v>
      </c>
      <c r="N43">
        <f t="shared" si="0"/>
        <v>554.73466357724317</v>
      </c>
      <c r="O43">
        <f t="shared" si="6"/>
        <v>0</v>
      </c>
      <c r="P43" t="str">
        <f t="shared" si="7"/>
        <v>FP</v>
      </c>
    </row>
    <row r="44" spans="1:16" x14ac:dyDescent="0.3">
      <c r="A44">
        <v>0</v>
      </c>
      <c r="B44">
        <v>1.1960207441678836</v>
      </c>
      <c r="C44">
        <v>-1.6</v>
      </c>
      <c r="D44">
        <v>3.7</v>
      </c>
      <c r="E44">
        <f t="shared" si="1"/>
        <v>1.0000000016763806</v>
      </c>
      <c r="F44">
        <f t="shared" si="2"/>
        <v>1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3"/>
        <v>0</v>
      </c>
      <c r="L44">
        <f t="shared" si="4"/>
        <v>25.127005037389367</v>
      </c>
      <c r="M44">
        <f t="shared" si="5"/>
        <v>-15.473233940961524</v>
      </c>
      <c r="N44">
        <f t="shared" si="0"/>
        <v>69.939661905718424</v>
      </c>
      <c r="O44">
        <f t="shared" si="6"/>
        <v>0</v>
      </c>
      <c r="P44" t="str">
        <f t="shared" si="7"/>
        <v>TN</v>
      </c>
    </row>
    <row r="45" spans="1:16" x14ac:dyDescent="0.3">
      <c r="A45">
        <v>1</v>
      </c>
      <c r="B45">
        <v>1.1960207441678836</v>
      </c>
      <c r="C45">
        <v>-1.6</v>
      </c>
      <c r="D45">
        <v>3.8</v>
      </c>
      <c r="E45">
        <f t="shared" si="1"/>
        <v>1.0000000017384687</v>
      </c>
      <c r="F45">
        <f t="shared" si="2"/>
        <v>1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3"/>
        <v>15.704378175669923</v>
      </c>
      <c r="L45">
        <f t="shared" si="4"/>
        <v>0</v>
      </c>
      <c r="M45">
        <f t="shared" si="5"/>
        <v>6.0336069457566381</v>
      </c>
      <c r="N45">
        <f t="shared" si="0"/>
        <v>892.20701209277433</v>
      </c>
      <c r="O45">
        <f t="shared" si="6"/>
        <v>1</v>
      </c>
      <c r="P45" t="str">
        <f t="shared" si="7"/>
        <v>TP</v>
      </c>
    </row>
    <row r="46" spans="1:16" x14ac:dyDescent="0.3">
      <c r="A46">
        <v>0</v>
      </c>
      <c r="B46">
        <v>1.1960207441678836</v>
      </c>
      <c r="C46">
        <v>-1.6</v>
      </c>
      <c r="D46">
        <v>3.8</v>
      </c>
      <c r="E46">
        <f t="shared" si="1"/>
        <v>1.0000000017384687</v>
      </c>
      <c r="F46">
        <f t="shared" si="2"/>
        <v>1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3"/>
        <v>107.64735658789917</v>
      </c>
      <c r="L46">
        <f t="shared" si="4"/>
        <v>172.23577024121218</v>
      </c>
      <c r="M46">
        <f t="shared" si="5"/>
        <v>-64.704942904638898</v>
      </c>
      <c r="N46">
        <f t="shared" si="0"/>
        <v>1670.2518957114696</v>
      </c>
      <c r="O46">
        <f t="shared" si="6"/>
        <v>0</v>
      </c>
      <c r="P46" t="str">
        <f t="shared" si="7"/>
        <v>TN</v>
      </c>
    </row>
    <row r="47" spans="1:16" x14ac:dyDescent="0.3">
      <c r="A47">
        <v>0</v>
      </c>
      <c r="B47">
        <v>1.1960207441678836</v>
      </c>
      <c r="C47">
        <v>-1.6</v>
      </c>
      <c r="D47">
        <v>3.8</v>
      </c>
      <c r="E47">
        <f t="shared" si="1"/>
        <v>1.0000000017384687</v>
      </c>
      <c r="F47">
        <f t="shared" si="2"/>
        <v>1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3"/>
        <v>246.62749345570359</v>
      </c>
      <c r="L47">
        <f t="shared" si="4"/>
        <v>347.88408658650894</v>
      </c>
      <c r="M47">
        <f t="shared" si="5"/>
        <v>-119.47331103395005</v>
      </c>
      <c r="N47">
        <f t="shared" si="0"/>
        <v>9146.4517395928906</v>
      </c>
      <c r="O47">
        <f t="shared" si="6"/>
        <v>0</v>
      </c>
      <c r="P47" t="str">
        <f t="shared" si="7"/>
        <v>TN</v>
      </c>
    </row>
    <row r="48" spans="1:16" x14ac:dyDescent="0.3">
      <c r="A48">
        <v>0</v>
      </c>
      <c r="B48">
        <v>1.1960207441678836</v>
      </c>
      <c r="C48">
        <v>-1.6</v>
      </c>
      <c r="D48">
        <v>3.8</v>
      </c>
      <c r="E48">
        <f t="shared" si="1"/>
        <v>1.0000000017384687</v>
      </c>
      <c r="F48">
        <f t="shared" si="2"/>
        <v>1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3"/>
        <v>35.979809895130408</v>
      </c>
      <c r="L48">
        <f t="shared" si="4"/>
        <v>25.127005037389367</v>
      </c>
      <c r="M48">
        <f t="shared" si="5"/>
        <v>-1.6498256874219575</v>
      </c>
      <c r="N48">
        <f t="shared" si="0"/>
        <v>492.23642707960909</v>
      </c>
      <c r="O48">
        <f t="shared" si="6"/>
        <v>0</v>
      </c>
      <c r="P48" t="str">
        <f t="shared" si="7"/>
        <v>TN</v>
      </c>
    </row>
    <row r="49" spans="1:16" x14ac:dyDescent="0.3">
      <c r="A49">
        <v>0</v>
      </c>
      <c r="B49">
        <v>1.1960207441678836</v>
      </c>
      <c r="C49">
        <v>-1.6</v>
      </c>
      <c r="D49">
        <v>3.8</v>
      </c>
      <c r="E49">
        <f t="shared" si="1"/>
        <v>1.0000000017384687</v>
      </c>
      <c r="F49">
        <f t="shared" si="2"/>
        <v>1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3"/>
        <v>498.14147298090205</v>
      </c>
      <c r="L49">
        <f t="shared" si="4"/>
        <v>347.88408658650894</v>
      </c>
      <c r="M49">
        <f t="shared" si="5"/>
        <v>-22.841882725048237</v>
      </c>
      <c r="N49">
        <f t="shared" si="0"/>
        <v>0.98872160723572777</v>
      </c>
      <c r="O49">
        <f t="shared" si="6"/>
        <v>0</v>
      </c>
      <c r="P49" t="str">
        <f t="shared" si="7"/>
        <v>TN</v>
      </c>
    </row>
    <row r="50" spans="1:16" x14ac:dyDescent="0.3">
      <c r="A50">
        <v>1</v>
      </c>
      <c r="B50">
        <v>1.1960207441678836</v>
      </c>
      <c r="C50">
        <v>-1.6</v>
      </c>
      <c r="D50">
        <v>3.9</v>
      </c>
      <c r="E50">
        <f t="shared" si="1"/>
        <v>1.000000001800557</v>
      </c>
      <c r="F50">
        <f t="shared" si="2"/>
        <v>1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3"/>
        <v>15.704378176644981</v>
      </c>
      <c r="L50">
        <f t="shared" si="4"/>
        <v>25.127005037389367</v>
      </c>
      <c r="M50">
        <f t="shared" si="5"/>
        <v>-0.2834216833126213</v>
      </c>
      <c r="N50">
        <f t="shared" si="0"/>
        <v>554.7346636331356</v>
      </c>
      <c r="O50">
        <f t="shared" si="6"/>
        <v>0</v>
      </c>
      <c r="P50" t="str">
        <f t="shared" si="7"/>
        <v>FP</v>
      </c>
    </row>
    <row r="51" spans="1:16" x14ac:dyDescent="0.3">
      <c r="A51">
        <v>0</v>
      </c>
      <c r="B51">
        <v>1.1960207441678836</v>
      </c>
      <c r="C51">
        <v>-1.6</v>
      </c>
      <c r="D51">
        <v>3.9</v>
      </c>
      <c r="E51">
        <f t="shared" si="1"/>
        <v>1.000000001800557</v>
      </c>
      <c r="F51">
        <f t="shared" si="2"/>
        <v>1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3"/>
        <v>82.432217671355062</v>
      </c>
      <c r="L51">
        <f t="shared" si="4"/>
        <v>172.23577024121218</v>
      </c>
      <c r="M51">
        <f t="shared" si="5"/>
        <v>-17.284727996181481</v>
      </c>
      <c r="N51">
        <f t="shared" si="0"/>
        <v>42.922146247711005</v>
      </c>
      <c r="O51">
        <f t="shared" si="6"/>
        <v>0</v>
      </c>
      <c r="P51" t="str">
        <f t="shared" si="7"/>
        <v>TN</v>
      </c>
    </row>
    <row r="52" spans="1:16" x14ac:dyDescent="0.3">
      <c r="A52">
        <v>0</v>
      </c>
      <c r="B52">
        <v>1.1960207441678836</v>
      </c>
      <c r="C52">
        <v>-1.6</v>
      </c>
      <c r="D52">
        <v>1</v>
      </c>
      <c r="E52">
        <f t="shared" si="1"/>
        <v>1</v>
      </c>
      <c r="F52">
        <f t="shared" si="2"/>
        <v>1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3"/>
        <v>133.87694139177151</v>
      </c>
      <c r="L52">
        <f t="shared" si="4"/>
        <v>172.23577024121218</v>
      </c>
      <c r="M52">
        <f t="shared" si="5"/>
        <v>-54.627561725539401</v>
      </c>
      <c r="N52">
        <f t="shared" si="0"/>
        <v>948.106261042798</v>
      </c>
      <c r="O52">
        <f t="shared" si="6"/>
        <v>0</v>
      </c>
      <c r="P52" t="str">
        <f t="shared" si="7"/>
        <v>TN</v>
      </c>
    </row>
    <row r="53" spans="1:16" x14ac:dyDescent="0.3">
      <c r="A53">
        <v>0</v>
      </c>
      <c r="B53">
        <v>1.1960207441678836</v>
      </c>
      <c r="C53">
        <v>-1.6</v>
      </c>
      <c r="D53">
        <v>1</v>
      </c>
      <c r="E53">
        <f t="shared" si="1"/>
        <v>1</v>
      </c>
      <c r="F53">
        <f t="shared" si="2"/>
        <v>1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3"/>
        <v>217.42755411656807</v>
      </c>
      <c r="L53">
        <f t="shared" si="4"/>
        <v>347.88408658650894</v>
      </c>
      <c r="M53">
        <f t="shared" si="5"/>
        <v>-130.69189956012485</v>
      </c>
      <c r="N53">
        <f t="shared" si="0"/>
        <v>11418.134643279322</v>
      </c>
      <c r="O53">
        <f t="shared" si="6"/>
        <v>0</v>
      </c>
      <c r="P53" t="str">
        <f t="shared" si="7"/>
        <v>TN</v>
      </c>
    </row>
    <row r="54" spans="1:16" x14ac:dyDescent="0.3">
      <c r="A54">
        <v>0</v>
      </c>
      <c r="B54">
        <v>1.1960207441678836</v>
      </c>
      <c r="C54">
        <v>-1.6</v>
      </c>
      <c r="D54">
        <v>1</v>
      </c>
      <c r="E54">
        <f t="shared" si="1"/>
        <v>1</v>
      </c>
      <c r="F54">
        <f t="shared" si="2"/>
        <v>1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3"/>
        <v>188.85787660819494</v>
      </c>
      <c r="L54">
        <f t="shared" si="4"/>
        <v>347.88408658650894</v>
      </c>
      <c r="M54">
        <f t="shared" si="5"/>
        <v>-21.307011488178148</v>
      </c>
      <c r="N54">
        <f t="shared" si="0"/>
        <v>6.3969338271639362</v>
      </c>
      <c r="O54">
        <f t="shared" si="6"/>
        <v>0</v>
      </c>
      <c r="P54" t="str">
        <f t="shared" si="7"/>
        <v>TN</v>
      </c>
    </row>
    <row r="55" spans="1:16" x14ac:dyDescent="0.3">
      <c r="A55">
        <v>1</v>
      </c>
      <c r="B55">
        <v>1.1960207441678836</v>
      </c>
      <c r="C55">
        <v>-1.6</v>
      </c>
      <c r="D55">
        <v>0.95</v>
      </c>
      <c r="E55">
        <f t="shared" si="1"/>
        <v>1</v>
      </c>
      <c r="F55">
        <f t="shared" si="2"/>
        <v>0.99999999996895594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3"/>
        <v>58.434275299017848</v>
      </c>
      <c r="L55">
        <f t="shared" si="4"/>
        <v>25.127005036609322</v>
      </c>
      <c r="M55">
        <f t="shared" si="5"/>
        <v>6.9771582603784204</v>
      </c>
      <c r="N55">
        <f t="shared" si="0"/>
        <v>949.4647443656479</v>
      </c>
      <c r="O55">
        <f t="shared" si="6"/>
        <v>1</v>
      </c>
      <c r="P55" t="str">
        <f t="shared" si="7"/>
        <v>TP</v>
      </c>
    </row>
    <row r="56" spans="1:16" x14ac:dyDescent="0.3">
      <c r="A56">
        <v>1</v>
      </c>
      <c r="B56">
        <v>1.1960207441678836</v>
      </c>
      <c r="C56">
        <v>-1.6</v>
      </c>
      <c r="D56">
        <v>1.3</v>
      </c>
      <c r="E56">
        <f t="shared" si="1"/>
        <v>1.0000000001862646</v>
      </c>
      <c r="F56">
        <f t="shared" si="2"/>
        <v>1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3"/>
        <v>160.98133734855742</v>
      </c>
      <c r="L56">
        <f t="shared" si="4"/>
        <v>172.23577024121218</v>
      </c>
      <c r="M56">
        <f t="shared" si="5"/>
        <v>-44.214078945383072</v>
      </c>
      <c r="N56">
        <f t="shared" si="0"/>
        <v>415.25682797745662</v>
      </c>
      <c r="O56">
        <f t="shared" si="6"/>
        <v>0</v>
      </c>
      <c r="P56" t="str">
        <f t="shared" si="7"/>
        <v>FP</v>
      </c>
    </row>
    <row r="57" spans="1:16" x14ac:dyDescent="0.3">
      <c r="A57">
        <v>0</v>
      </c>
      <c r="B57">
        <v>1.1960207441678836</v>
      </c>
      <c r="C57">
        <v>-1.6</v>
      </c>
      <c r="D57">
        <v>1.3</v>
      </c>
      <c r="E57">
        <f t="shared" si="1"/>
        <v>1.0000000001862646</v>
      </c>
      <c r="F57">
        <f t="shared" si="2"/>
        <v>1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3"/>
        <v>35.979809839282396</v>
      </c>
      <c r="L57">
        <f t="shared" si="4"/>
        <v>25.127005037389367</v>
      </c>
      <c r="M57">
        <f t="shared" si="5"/>
        <v>-1.6498257088787103</v>
      </c>
      <c r="N57">
        <f t="shared" si="0"/>
        <v>492.23642612751263</v>
      </c>
      <c r="O57">
        <f t="shared" si="6"/>
        <v>0</v>
      </c>
      <c r="P57" t="str">
        <f t="shared" si="7"/>
        <v>TN</v>
      </c>
    </row>
    <row r="58" spans="1:16" x14ac:dyDescent="0.3">
      <c r="A58">
        <v>1</v>
      </c>
      <c r="B58">
        <v>1.1960207441678836</v>
      </c>
      <c r="C58">
        <v>-1.6</v>
      </c>
      <c r="D58">
        <v>1.45</v>
      </c>
      <c r="E58">
        <f t="shared" si="1"/>
        <v>1.0000000002793967</v>
      </c>
      <c r="F58">
        <f t="shared" si="2"/>
        <v>1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3"/>
        <v>58.434275315344195</v>
      </c>
      <c r="L58">
        <f t="shared" si="4"/>
        <v>25.127005037389367</v>
      </c>
      <c r="M58">
        <f t="shared" si="5"/>
        <v>6.9771582661706368</v>
      </c>
      <c r="N58">
        <f t="shared" si="0"/>
        <v>949.46474472260354</v>
      </c>
      <c r="O58">
        <f t="shared" si="6"/>
        <v>1</v>
      </c>
      <c r="P58" t="str">
        <f t="shared" si="7"/>
        <v>TP</v>
      </c>
    </row>
    <row r="59" spans="1:16" x14ac:dyDescent="0.3">
      <c r="A59">
        <v>0</v>
      </c>
      <c r="B59">
        <v>1.1960207441678836</v>
      </c>
      <c r="C59">
        <v>-1.6</v>
      </c>
      <c r="D59">
        <v>1.45</v>
      </c>
      <c r="E59">
        <f t="shared" si="1"/>
        <v>1.0000000002793967</v>
      </c>
      <c r="F59">
        <f t="shared" si="2"/>
        <v>1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3"/>
        <v>246.62749309585632</v>
      </c>
      <c r="L59">
        <f t="shared" si="4"/>
        <v>347.88408658650894</v>
      </c>
      <c r="M59">
        <f t="shared" si="5"/>
        <v>-119.47331117220303</v>
      </c>
      <c r="N59">
        <f t="shared" si="0"/>
        <v>9146.4517660371112</v>
      </c>
      <c r="O59">
        <f t="shared" si="6"/>
        <v>0</v>
      </c>
      <c r="P59" t="str">
        <f t="shared" si="7"/>
        <v>TN</v>
      </c>
    </row>
    <row r="60" spans="1:16" x14ac:dyDescent="0.3">
      <c r="A60">
        <v>0</v>
      </c>
      <c r="B60">
        <v>1.1960207441678836</v>
      </c>
      <c r="C60">
        <v>-1.6</v>
      </c>
      <c r="D60">
        <v>1.45</v>
      </c>
      <c r="E60">
        <f t="shared" si="1"/>
        <v>1.0000000002793967</v>
      </c>
      <c r="F60">
        <f t="shared" si="2"/>
        <v>1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3"/>
        <v>107.64735643083392</v>
      </c>
      <c r="L60">
        <f t="shared" si="4"/>
        <v>172.23577024121218</v>
      </c>
      <c r="M60">
        <f t="shared" si="5"/>
        <v>-64.704942964983218</v>
      </c>
      <c r="N60">
        <f t="shared" si="0"/>
        <v>1670.2519006438592</v>
      </c>
      <c r="O60">
        <f t="shared" si="6"/>
        <v>0</v>
      </c>
      <c r="P60" t="str">
        <f t="shared" si="7"/>
        <v>TN</v>
      </c>
    </row>
    <row r="61" spans="1:16" x14ac:dyDescent="0.3">
      <c r="A61">
        <v>0</v>
      </c>
      <c r="B61">
        <v>1.1960207441678836</v>
      </c>
      <c r="C61">
        <v>-1.6</v>
      </c>
      <c r="D61">
        <v>1.45</v>
      </c>
      <c r="E61">
        <f t="shared" si="1"/>
        <v>1.0000000002793967</v>
      </c>
      <c r="F61">
        <f t="shared" si="2"/>
        <v>1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3"/>
        <v>188.85787666096121</v>
      </c>
      <c r="L61">
        <f t="shared" si="4"/>
        <v>347.88408658650894</v>
      </c>
      <c r="M61">
        <f t="shared" si="5"/>
        <v>-21.307011456072871</v>
      </c>
      <c r="N61">
        <f t="shared" si="0"/>
        <v>6.3969339895662989</v>
      </c>
      <c r="O61">
        <f t="shared" si="6"/>
        <v>0</v>
      </c>
      <c r="P61" t="str">
        <f t="shared" si="7"/>
        <v>TN</v>
      </c>
    </row>
    <row r="62" spans="1:16" x14ac:dyDescent="0.3">
      <c r="A62">
        <v>1</v>
      </c>
      <c r="B62">
        <v>1.1960207441678836</v>
      </c>
      <c r="C62">
        <v>-1.6</v>
      </c>
      <c r="D62">
        <v>1.4</v>
      </c>
      <c r="E62">
        <f t="shared" si="1"/>
        <v>1.0000000002483527</v>
      </c>
      <c r="F62">
        <f t="shared" si="2"/>
        <v>1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3"/>
        <v>15.704378152268577</v>
      </c>
      <c r="L62">
        <f t="shared" si="4"/>
        <v>25.127005037389367</v>
      </c>
      <c r="M62">
        <f t="shared" si="5"/>
        <v>-0.28342169814428253</v>
      </c>
      <c r="N62">
        <f t="shared" si="0"/>
        <v>554.73466293448109</v>
      </c>
      <c r="O62">
        <f t="shared" si="6"/>
        <v>0</v>
      </c>
      <c r="P62" t="str">
        <f t="shared" si="7"/>
        <v>FP</v>
      </c>
    </row>
    <row r="63" spans="1:16" x14ac:dyDescent="0.3">
      <c r="A63">
        <v>1</v>
      </c>
      <c r="B63">
        <v>1.1960207441678836</v>
      </c>
      <c r="C63">
        <v>-1.6</v>
      </c>
      <c r="D63">
        <v>1.7</v>
      </c>
      <c r="E63">
        <f t="shared" si="1"/>
        <v>1.0000000004346172</v>
      </c>
      <c r="F63">
        <f t="shared" si="2"/>
        <v>1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3"/>
        <v>133.87694144995675</v>
      </c>
      <c r="L63">
        <f t="shared" si="4"/>
        <v>172.23577024121218</v>
      </c>
      <c r="M63">
        <f t="shared" si="5"/>
        <v>-54.627561703184689</v>
      </c>
      <c r="N63">
        <f t="shared" si="0"/>
        <v>948.1062596661352</v>
      </c>
      <c r="O63">
        <f t="shared" si="6"/>
        <v>0</v>
      </c>
      <c r="P63" t="str">
        <f t="shared" si="7"/>
        <v>FP</v>
      </c>
    </row>
    <row r="64" spans="1:16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1"/>
        <v>1.0000000006519258</v>
      </c>
      <c r="F64">
        <f t="shared" si="2"/>
        <v>1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3"/>
        <v>160.98133742352019</v>
      </c>
      <c r="L64">
        <f t="shared" si="4"/>
        <v>172.23577024121218</v>
      </c>
      <c r="M64">
        <f t="shared" si="5"/>
        <v>-44.214078916582451</v>
      </c>
      <c r="N64">
        <f t="shared" si="0"/>
        <v>415.25682680366708</v>
      </c>
      <c r="O64">
        <f t="shared" si="6"/>
        <v>0</v>
      </c>
      <c r="P64" t="str">
        <f t="shared" si="7"/>
        <v>FP</v>
      </c>
    </row>
    <row r="65" spans="1:16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1"/>
        <v>1.0000000006519258</v>
      </c>
      <c r="F65">
        <f t="shared" si="2"/>
        <v>1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3"/>
        <v>0</v>
      </c>
      <c r="L65">
        <f t="shared" si="4"/>
        <v>25.127005037389367</v>
      </c>
      <c r="M65">
        <f t="shared" si="5"/>
        <v>-15.473233940961524</v>
      </c>
      <c r="N65">
        <f t="shared" si="0"/>
        <v>69.939661905718424</v>
      </c>
      <c r="O65">
        <f t="shared" si="6"/>
        <v>0</v>
      </c>
      <c r="P65" t="str">
        <f t="shared" si="7"/>
        <v>TN</v>
      </c>
    </row>
    <row r="66" spans="1:16" x14ac:dyDescent="0.3">
      <c r="A66">
        <v>1</v>
      </c>
      <c r="B66">
        <v>1.1960207441678836</v>
      </c>
      <c r="C66">
        <v>-1.6</v>
      </c>
      <c r="D66">
        <v>2</v>
      </c>
      <c r="E66">
        <f t="shared" si="1"/>
        <v>1.0000000006208818</v>
      </c>
      <c r="F66">
        <f t="shared" si="2"/>
        <v>1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3"/>
        <v>35.979809854919843</v>
      </c>
      <c r="L66">
        <f t="shared" si="4"/>
        <v>25.127005037389367</v>
      </c>
      <c r="M66">
        <f t="shared" si="5"/>
        <v>-1.6498257028708192</v>
      </c>
      <c r="N66">
        <f t="shared" ref="N66:N129" si="9">(M66-$R$5)^2</f>
        <v>492.23642639409979</v>
      </c>
      <c r="O66">
        <f t="shared" si="6"/>
        <v>0</v>
      </c>
      <c r="P66" t="str">
        <f t="shared" si="7"/>
        <v>FP</v>
      </c>
    </row>
    <row r="67" spans="1:16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IF(D67&gt;1,1+(D67-1)/$R$2,1)</f>
        <v>1.0000000006208818</v>
      </c>
      <c r="F67">
        <f t="shared" ref="F67:F130" si="11">IF(D67&lt;1,1-(1-D67)/$R$2,1)</f>
        <v>1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G67^(B67)*E67</f>
        <v>217.42755425156489</v>
      </c>
      <c r="L67">
        <f t="shared" ref="L67:L130" si="13">-C67*-H67^(B67)*F67</f>
        <v>347.88408658650894</v>
      </c>
      <c r="M67">
        <f t="shared" ref="M67:M130" si="14">I67*K67-J67*L67</f>
        <v>-130.69189950825921</v>
      </c>
      <c r="N67">
        <f t="shared" si="9"/>
        <v>11418.134632195046</v>
      </c>
      <c r="O67">
        <f t="shared" ref="O67:O130" si="15">IF(M67&gt;=0,1,0)</f>
        <v>0</v>
      </c>
      <c r="P67" t="str">
        <f t="shared" ref="P67:P130" si="16">IF(AND(A67=1,O67=1),"TP",IF(AND(A67=0,O67=0),"TN",IF(A67&gt;O67,"FP","FN")))</f>
        <v>TN</v>
      </c>
    </row>
    <row r="68" spans="1:16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1.0000000011796752</v>
      </c>
      <c r="F68">
        <f t="shared" si="11"/>
        <v>1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498.14147270254387</v>
      </c>
      <c r="L68">
        <f t="shared" si="13"/>
        <v>347.88408658650894</v>
      </c>
      <c r="M68">
        <f t="shared" si="14"/>
        <v>128.68704817744063</v>
      </c>
      <c r="N68">
        <f t="shared" si="9"/>
        <v>23263.349634997721</v>
      </c>
      <c r="O68">
        <f t="shared" si="15"/>
        <v>1</v>
      </c>
      <c r="P68" t="str">
        <f t="shared" si="16"/>
        <v>TP</v>
      </c>
    </row>
    <row r="69" spans="1:16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1.0000000011486312</v>
      </c>
      <c r="F69">
        <f t="shared" si="11"/>
        <v>1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15.70437816640689</v>
      </c>
      <c r="L69">
        <f t="shared" si="13"/>
        <v>25.127005037389367</v>
      </c>
      <c r="M69">
        <f t="shared" si="14"/>
        <v>-0.28342168954191926</v>
      </c>
      <c r="N69">
        <f t="shared" si="9"/>
        <v>554.73466333970066</v>
      </c>
      <c r="O69">
        <f t="shared" si="15"/>
        <v>0</v>
      </c>
      <c r="P69" t="str">
        <f t="shared" si="16"/>
        <v>FP</v>
      </c>
    </row>
    <row r="70" spans="1:16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1.0000000011486312</v>
      </c>
      <c r="F70">
        <f t="shared" si="11"/>
        <v>1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>
        <f t="shared" si="9"/>
        <v>69.939661905718424</v>
      </c>
      <c r="O70">
        <f t="shared" si="15"/>
        <v>0</v>
      </c>
      <c r="P70" t="str">
        <f t="shared" si="16"/>
        <v>TN</v>
      </c>
    </row>
    <row r="71" spans="1:16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1.0000000011486312</v>
      </c>
      <c r="F71">
        <f t="shared" si="11"/>
        <v>1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498.14147268707956</v>
      </c>
      <c r="L71">
        <f t="shared" si="13"/>
        <v>347.88408658650894</v>
      </c>
      <c r="M71">
        <f t="shared" si="14"/>
        <v>-22.841882837934577</v>
      </c>
      <c r="N71">
        <f t="shared" si="9"/>
        <v>0.98872138273984667</v>
      </c>
      <c r="O71">
        <f t="shared" si="15"/>
        <v>0</v>
      </c>
      <c r="P71" t="str">
        <f t="shared" si="16"/>
        <v>TN</v>
      </c>
    </row>
    <row r="72" spans="1:16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1.0000000011175871</v>
      </c>
      <c r="F72">
        <f t="shared" si="11"/>
        <v>1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58.434275364323241</v>
      </c>
      <c r="L72">
        <f t="shared" si="13"/>
        <v>25.127005037389367</v>
      </c>
      <c r="M72">
        <f t="shared" si="14"/>
        <v>6.977158284988338</v>
      </c>
      <c r="N72">
        <f t="shared" si="9"/>
        <v>949.46474588227773</v>
      </c>
      <c r="O72">
        <f t="shared" si="15"/>
        <v>1</v>
      </c>
      <c r="P72" t="str">
        <f t="shared" si="16"/>
        <v>TP</v>
      </c>
    </row>
    <row r="73" spans="1:16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1.0000000011175871</v>
      </c>
      <c r="F73">
        <f t="shared" si="11"/>
        <v>1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82.432217615056345</v>
      </c>
      <c r="L73">
        <f t="shared" si="13"/>
        <v>172.23577024121218</v>
      </c>
      <c r="M73">
        <f t="shared" si="14"/>
        <v>-74.392574974048955</v>
      </c>
      <c r="N73">
        <f t="shared" si="9"/>
        <v>2555.9442660647501</v>
      </c>
      <c r="O73">
        <f t="shared" si="15"/>
        <v>0</v>
      </c>
      <c r="P73" t="str">
        <f t="shared" si="16"/>
        <v>TN</v>
      </c>
    </row>
    <row r="74" spans="1:16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1.0000000011175871</v>
      </c>
      <c r="F74">
        <f t="shared" si="11"/>
        <v>1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217.42755435956232</v>
      </c>
      <c r="L74">
        <f t="shared" si="13"/>
        <v>347.88408658650894</v>
      </c>
      <c r="M74">
        <f t="shared" si="14"/>
        <v>-3.9239812123082061</v>
      </c>
      <c r="N74">
        <f t="shared" si="9"/>
        <v>396.49755373886427</v>
      </c>
      <c r="O74">
        <f t="shared" si="15"/>
        <v>0</v>
      </c>
      <c r="P74" t="str">
        <f t="shared" si="16"/>
        <v>TN</v>
      </c>
    </row>
    <row r="75" spans="1:16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1.0000000011175871</v>
      </c>
      <c r="F75">
        <f t="shared" si="11"/>
        <v>1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82.432217615056345</v>
      </c>
      <c r="L75">
        <f t="shared" si="13"/>
        <v>172.23577024121218</v>
      </c>
      <c r="M75">
        <f t="shared" si="14"/>
        <v>-17.284728030436057</v>
      </c>
      <c r="N75">
        <f t="shared" si="9"/>
        <v>42.922145798873331</v>
      </c>
      <c r="O75">
        <f t="shared" si="15"/>
        <v>0</v>
      </c>
      <c r="P75" t="str">
        <f t="shared" si="16"/>
        <v>TN</v>
      </c>
    </row>
    <row r="76" spans="1:16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1.0000000011175871</v>
      </c>
      <c r="F76">
        <f t="shared" si="11"/>
        <v>1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82.432217615056345</v>
      </c>
      <c r="L76">
        <f t="shared" si="13"/>
        <v>172.23577024121218</v>
      </c>
      <c r="M76">
        <f t="shared" si="14"/>
        <v>-17.284728030436057</v>
      </c>
      <c r="N76">
        <f t="shared" si="9"/>
        <v>42.922145798873331</v>
      </c>
      <c r="O76">
        <f t="shared" si="15"/>
        <v>0</v>
      </c>
      <c r="P76" t="str">
        <f t="shared" si="16"/>
        <v>TN</v>
      </c>
    </row>
    <row r="77" spans="1:16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1.0000000013038515</v>
      </c>
      <c r="F77">
        <f t="shared" si="11"/>
        <v>1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133.87694156632716</v>
      </c>
      <c r="L77">
        <f t="shared" si="13"/>
        <v>172.23577024121218</v>
      </c>
      <c r="M77">
        <f t="shared" si="14"/>
        <v>-54.627561658475287</v>
      </c>
      <c r="N77">
        <f t="shared" si="9"/>
        <v>948.10625691281086</v>
      </c>
      <c r="O77">
        <f t="shared" si="15"/>
        <v>0</v>
      </c>
      <c r="P77" t="str">
        <f t="shared" si="16"/>
        <v>FP</v>
      </c>
    </row>
    <row r="78" spans="1:16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1.0000000012728074</v>
      </c>
      <c r="F78">
        <f t="shared" si="11"/>
        <v>1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35.979809878376003</v>
      </c>
      <c r="L78">
        <f t="shared" si="13"/>
        <v>25.127005037389367</v>
      </c>
      <c r="M78">
        <f t="shared" si="14"/>
        <v>-1.6498256938589844</v>
      </c>
      <c r="N78">
        <f t="shared" si="9"/>
        <v>492.23642679398017</v>
      </c>
      <c r="O78">
        <f t="shared" si="15"/>
        <v>0</v>
      </c>
      <c r="P78" t="str">
        <f t="shared" si="16"/>
        <v>FP</v>
      </c>
    </row>
    <row r="79" spans="1:16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1.0000000012728074</v>
      </c>
      <c r="F79">
        <f t="shared" si="11"/>
        <v>1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133.87694156217108</v>
      </c>
      <c r="L79">
        <f t="shared" si="13"/>
        <v>172.23577024121218</v>
      </c>
      <c r="M79">
        <f t="shared" si="14"/>
        <v>-54.627561660072047</v>
      </c>
      <c r="N79">
        <f t="shared" si="9"/>
        <v>948.10625701114361</v>
      </c>
      <c r="O79">
        <f t="shared" si="15"/>
        <v>0</v>
      </c>
      <c r="P79" t="str">
        <f t="shared" si="16"/>
        <v>TN</v>
      </c>
    </row>
    <row r="80" spans="1:16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1.0000000012728074</v>
      </c>
      <c r="F80">
        <f t="shared" si="11"/>
        <v>1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498.14147274893685</v>
      </c>
      <c r="L80">
        <f t="shared" si="13"/>
        <v>347.88408658650894</v>
      </c>
      <c r="M80">
        <f t="shared" si="14"/>
        <v>-22.841882814169054</v>
      </c>
      <c r="N80">
        <f t="shared" si="9"/>
        <v>0.98872143000209067</v>
      </c>
      <c r="O80">
        <f t="shared" si="15"/>
        <v>0</v>
      </c>
      <c r="P80" t="str">
        <f t="shared" si="16"/>
        <v>TN</v>
      </c>
    </row>
    <row r="81" spans="1:16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1.0000000012728074</v>
      </c>
      <c r="F81">
        <f t="shared" si="11"/>
        <v>1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188.85787684857465</v>
      </c>
      <c r="L81">
        <f t="shared" si="13"/>
        <v>347.88408658650894</v>
      </c>
      <c r="M81">
        <f t="shared" si="14"/>
        <v>-141.66834200655347</v>
      </c>
      <c r="N81">
        <f t="shared" si="9"/>
        <v>13884.407200107578</v>
      </c>
      <c r="O81">
        <f t="shared" si="15"/>
        <v>0</v>
      </c>
      <c r="P81" t="str">
        <f t="shared" si="16"/>
        <v>TN</v>
      </c>
    </row>
    <row r="82" spans="1:16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1.0000000012728074</v>
      </c>
      <c r="F82">
        <f t="shared" si="11"/>
        <v>1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217.42755439331148</v>
      </c>
      <c r="L82">
        <f t="shared" si="13"/>
        <v>347.88408658650894</v>
      </c>
      <c r="M82">
        <f t="shared" si="14"/>
        <v>-3.9239811917737484</v>
      </c>
      <c r="N82">
        <f t="shared" si="9"/>
        <v>396.49755455663859</v>
      </c>
      <c r="O82">
        <f t="shared" si="15"/>
        <v>0</v>
      </c>
      <c r="P82" t="str">
        <f t="shared" si="16"/>
        <v>TN</v>
      </c>
    </row>
    <row r="83" spans="1:16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1.0000000012728074</v>
      </c>
      <c r="F83">
        <f t="shared" si="11"/>
        <v>1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107.64735653777196</v>
      </c>
      <c r="L83">
        <f t="shared" si="13"/>
        <v>172.23577024121218</v>
      </c>
      <c r="M83">
        <f t="shared" si="14"/>
        <v>-1.9427445779676731</v>
      </c>
      <c r="N83">
        <f t="shared" si="9"/>
        <v>479.32459612544562</v>
      </c>
      <c r="O83">
        <f t="shared" si="15"/>
        <v>0</v>
      </c>
      <c r="P83" t="str">
        <f t="shared" si="16"/>
        <v>TN</v>
      </c>
    </row>
    <row r="84" spans="1:16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1.0000000012728074</v>
      </c>
      <c r="F84">
        <f t="shared" si="11"/>
        <v>1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107.64735653777196</v>
      </c>
      <c r="L84">
        <f t="shared" si="13"/>
        <v>172.23577024121218</v>
      </c>
      <c r="M84">
        <f t="shared" si="14"/>
        <v>-64.704942923897732</v>
      </c>
      <c r="N84">
        <f t="shared" si="9"/>
        <v>1670.2518972856374</v>
      </c>
      <c r="O84">
        <f t="shared" si="15"/>
        <v>0</v>
      </c>
      <c r="P84" t="str">
        <f t="shared" si="16"/>
        <v>TN</v>
      </c>
    </row>
    <row r="85" spans="1:16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1.0000000012417634</v>
      </c>
      <c r="F85">
        <f t="shared" si="11"/>
        <v>1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15.704378167869473</v>
      </c>
      <c r="L85">
        <f t="shared" si="13"/>
        <v>25.127005037389367</v>
      </c>
      <c r="M85">
        <f t="shared" si="14"/>
        <v>-0.28342168865201955</v>
      </c>
      <c r="N85">
        <f t="shared" si="9"/>
        <v>554.73466338162007</v>
      </c>
      <c r="O85">
        <f t="shared" si="15"/>
        <v>0</v>
      </c>
      <c r="P85" t="str">
        <f t="shared" si="16"/>
        <v>FP</v>
      </c>
    </row>
    <row r="86" spans="1:16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1.0000000012417634</v>
      </c>
      <c r="F86">
        <f t="shared" si="11"/>
        <v>1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188.85787684271173</v>
      </c>
      <c r="L86">
        <f t="shared" si="13"/>
        <v>347.88408658650894</v>
      </c>
      <c r="M86">
        <f t="shared" si="14"/>
        <v>-141.66834200880601</v>
      </c>
      <c r="N86">
        <f t="shared" si="9"/>
        <v>13884.407200638419</v>
      </c>
      <c r="O86">
        <f t="shared" si="15"/>
        <v>0</v>
      </c>
      <c r="P86" t="str">
        <f t="shared" si="16"/>
        <v>TN</v>
      </c>
    </row>
    <row r="87" spans="1:16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1.0000000012417634</v>
      </c>
      <c r="F87">
        <f t="shared" si="11"/>
        <v>1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107.64735653443014</v>
      </c>
      <c r="L87">
        <f t="shared" si="13"/>
        <v>172.23577024121218</v>
      </c>
      <c r="M87">
        <f t="shared" si="14"/>
        <v>-1.9427445800009764</v>
      </c>
      <c r="N87">
        <f t="shared" si="9"/>
        <v>479.32459603641342</v>
      </c>
      <c r="O87">
        <f t="shared" si="15"/>
        <v>0</v>
      </c>
      <c r="P87" t="str">
        <f t="shared" si="16"/>
        <v>TN</v>
      </c>
    </row>
    <row r="88" spans="1:16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1.0000000012417634</v>
      </c>
      <c r="F88">
        <f t="shared" si="11"/>
        <v>1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246.62749333320238</v>
      </c>
      <c r="L88">
        <f t="shared" si="13"/>
        <v>347.88408658650894</v>
      </c>
      <c r="M88">
        <f t="shared" si="14"/>
        <v>-119.4733110810149</v>
      </c>
      <c r="N88">
        <f t="shared" si="9"/>
        <v>9146.4517485951783</v>
      </c>
      <c r="O88">
        <f t="shared" si="15"/>
        <v>0</v>
      </c>
      <c r="P88" t="str">
        <f t="shared" si="16"/>
        <v>TN</v>
      </c>
    </row>
    <row r="89" spans="1:16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1.0000000010865431</v>
      </c>
      <c r="F89">
        <f t="shared" si="11"/>
        <v>1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160.98133749348546</v>
      </c>
      <c r="L89">
        <f t="shared" si="13"/>
        <v>172.23577024121218</v>
      </c>
      <c r="M89">
        <f t="shared" si="14"/>
        <v>30.507961158167788</v>
      </c>
      <c r="N89">
        <f t="shared" si="9"/>
        <v>2953.2908450551649</v>
      </c>
      <c r="O89">
        <f t="shared" si="15"/>
        <v>1</v>
      </c>
      <c r="P89" t="str">
        <f t="shared" si="16"/>
        <v>TP</v>
      </c>
    </row>
    <row r="90" spans="1:16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1.0000000010865431</v>
      </c>
      <c r="F90">
        <f t="shared" si="11"/>
        <v>1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246.62749329492078</v>
      </c>
      <c r="L90">
        <f t="shared" si="13"/>
        <v>347.88408658650894</v>
      </c>
      <c r="M90">
        <f t="shared" si="14"/>
        <v>13.842527286115342</v>
      </c>
      <c r="N90">
        <f t="shared" si="9"/>
        <v>1419.688565103057</v>
      </c>
      <c r="O90">
        <f t="shared" si="15"/>
        <v>1</v>
      </c>
      <c r="P90" t="str">
        <f t="shared" si="16"/>
        <v>FN</v>
      </c>
    </row>
    <row r="91" spans="1:16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1.0000000010865431</v>
      </c>
      <c r="F91">
        <f t="shared" si="11"/>
        <v>1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>
        <f t="shared" si="9"/>
        <v>69.939661905718424</v>
      </c>
      <c r="O91">
        <f t="shared" si="15"/>
        <v>0</v>
      </c>
      <c r="P91" t="str">
        <f t="shared" si="16"/>
        <v>TN</v>
      </c>
    </row>
    <row r="92" spans="1:16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1.0000000010865431</v>
      </c>
      <c r="F92">
        <f t="shared" si="11"/>
        <v>1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15.704378165431836</v>
      </c>
      <c r="L92">
        <f t="shared" si="13"/>
        <v>0</v>
      </c>
      <c r="M92">
        <f t="shared" si="14"/>
        <v>6.0336069418231748</v>
      </c>
      <c r="N92">
        <f t="shared" si="9"/>
        <v>892.20701185779058</v>
      </c>
      <c r="O92">
        <f t="shared" si="15"/>
        <v>1</v>
      </c>
      <c r="P92" t="str">
        <f t="shared" si="16"/>
        <v>TP</v>
      </c>
    </row>
    <row r="93" spans="1:16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1.0000000013038515</v>
      </c>
      <c r="F93">
        <f t="shared" si="11"/>
        <v>1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160.98133752846803</v>
      </c>
      <c r="L93">
        <f t="shared" si="13"/>
        <v>172.23577024121218</v>
      </c>
      <c r="M93">
        <f t="shared" si="14"/>
        <v>30.507961179452707</v>
      </c>
      <c r="N93">
        <f t="shared" si="9"/>
        <v>2953.2908473685879</v>
      </c>
      <c r="O93">
        <f t="shared" si="15"/>
        <v>1</v>
      </c>
      <c r="P93" t="str">
        <f t="shared" si="16"/>
        <v>TP</v>
      </c>
    </row>
    <row r="94" spans="1:16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1.0000000013038515</v>
      </c>
      <c r="F94">
        <f t="shared" si="11"/>
        <v>1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15.70437816884453</v>
      </c>
      <c r="L94">
        <f t="shared" si="13"/>
        <v>25.127005037389367</v>
      </c>
      <c r="M94">
        <f t="shared" si="14"/>
        <v>-0.28342168805875367</v>
      </c>
      <c r="N94">
        <f t="shared" si="9"/>
        <v>554.73466340956611</v>
      </c>
      <c r="O94">
        <f t="shared" si="15"/>
        <v>0</v>
      </c>
      <c r="P94" t="str">
        <f t="shared" si="16"/>
        <v>TN</v>
      </c>
    </row>
    <row r="95" spans="1:16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1.0000000018626451</v>
      </c>
      <c r="F95">
        <f t="shared" si="11"/>
        <v>1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498.14147304275951</v>
      </c>
      <c r="L95">
        <f t="shared" si="13"/>
        <v>347.88408658650894</v>
      </c>
      <c r="M95">
        <f t="shared" si="14"/>
        <v>128.68704836908606</v>
      </c>
      <c r="N95">
        <f t="shared" si="9"/>
        <v>23263.349693458498</v>
      </c>
      <c r="O95">
        <f t="shared" si="15"/>
        <v>1</v>
      </c>
      <c r="P95" t="str">
        <f t="shared" si="16"/>
        <v>TP</v>
      </c>
    </row>
    <row r="96" spans="1:16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1.0000000018626451</v>
      </c>
      <c r="F96">
        <f t="shared" si="11"/>
        <v>1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82.43221767647313</v>
      </c>
      <c r="L96">
        <f t="shared" si="13"/>
        <v>172.23577024121218</v>
      </c>
      <c r="M96">
        <f t="shared" si="14"/>
        <v>-74.392574950452683</v>
      </c>
      <c r="N96">
        <f t="shared" si="9"/>
        <v>2555.9442636788672</v>
      </c>
      <c r="O96">
        <f t="shared" si="15"/>
        <v>0</v>
      </c>
      <c r="P96" t="str">
        <f t="shared" si="16"/>
        <v>TN</v>
      </c>
    </row>
    <row r="97" spans="1:16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1.0000000019247333</v>
      </c>
      <c r="F97">
        <f t="shared" si="11"/>
        <v>1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35.979809901832169</v>
      </c>
      <c r="L97">
        <f t="shared" si="13"/>
        <v>25.127005037389367</v>
      </c>
      <c r="M97">
        <f t="shared" si="14"/>
        <v>-1.6498256848471478</v>
      </c>
      <c r="N97">
        <f t="shared" si="9"/>
        <v>492.23642719386055</v>
      </c>
      <c r="O97">
        <f t="shared" si="15"/>
        <v>0</v>
      </c>
      <c r="P97" t="str">
        <f t="shared" si="16"/>
        <v>FP</v>
      </c>
    </row>
    <row r="98" spans="1:16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1.0000000019557773</v>
      </c>
      <c r="F98">
        <f t="shared" si="11"/>
        <v>1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15.704378179082619</v>
      </c>
      <c r="L98">
        <f t="shared" si="13"/>
        <v>0</v>
      </c>
      <c r="M98">
        <f t="shared" si="14"/>
        <v>6.7392873205854533</v>
      </c>
      <c r="N98">
        <f t="shared" si="9"/>
        <v>934.86210887347306</v>
      </c>
      <c r="O98">
        <f t="shared" si="15"/>
        <v>1</v>
      </c>
      <c r="P98" t="str">
        <f t="shared" si="16"/>
        <v>TP</v>
      </c>
    </row>
    <row r="99" spans="1:16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1.0000000019247333</v>
      </c>
      <c r="F99">
        <f t="shared" si="11"/>
        <v>1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58.434275411488244</v>
      </c>
      <c r="L99">
        <f t="shared" si="13"/>
        <v>25.127005037389367</v>
      </c>
      <c r="M99">
        <f t="shared" si="14"/>
        <v>6.9771583031090856</v>
      </c>
      <c r="N99">
        <f t="shared" si="9"/>
        <v>949.46474699900091</v>
      </c>
      <c r="O99">
        <f t="shared" si="15"/>
        <v>1</v>
      </c>
      <c r="P99" t="str">
        <f t="shared" si="16"/>
        <v>TP</v>
      </c>
    </row>
    <row r="100" spans="1:16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1.0000000019247333</v>
      </c>
      <c r="F100">
        <f t="shared" si="11"/>
        <v>1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>
        <f t="shared" si="9"/>
        <v>69.939661905718424</v>
      </c>
      <c r="O100">
        <f t="shared" si="15"/>
        <v>0</v>
      </c>
      <c r="P100" t="str">
        <f t="shared" si="16"/>
        <v>TN</v>
      </c>
    </row>
    <row r="101" spans="1:16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1.0000000019247333</v>
      </c>
      <c r="F101">
        <f t="shared" si="11"/>
        <v>1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246.62749350164154</v>
      </c>
      <c r="L101">
        <f t="shared" si="13"/>
        <v>347.88408658650894</v>
      </c>
      <c r="M101">
        <f t="shared" si="14"/>
        <v>13.842527411893201</v>
      </c>
      <c r="N101">
        <f t="shared" si="9"/>
        <v>1419.6885745813634</v>
      </c>
      <c r="O101">
        <f t="shared" si="15"/>
        <v>1</v>
      </c>
      <c r="P101" t="str">
        <f t="shared" si="16"/>
        <v>FN</v>
      </c>
    </row>
    <row r="102" spans="1:16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1</v>
      </c>
      <c r="F102">
        <f t="shared" si="11"/>
        <v>1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>
        <f t="shared" si="9"/>
        <v>42.922145064411438</v>
      </c>
      <c r="O102">
        <f t="shared" si="15"/>
        <v>0</v>
      </c>
      <c r="P102" t="str">
        <f t="shared" si="16"/>
        <v>TN</v>
      </c>
    </row>
    <row r="103" spans="1:16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1</v>
      </c>
      <c r="F103">
        <f t="shared" si="11"/>
        <v>0.99999999998758238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25.12700503707735</v>
      </c>
      <c r="M103">
        <f t="shared" si="14"/>
        <v>-0.28342170039517534</v>
      </c>
      <c r="N103">
        <f t="shared" si="9"/>
        <v>554.73466282845141</v>
      </c>
      <c r="O103">
        <f t="shared" si="15"/>
        <v>0</v>
      </c>
      <c r="P103" t="str">
        <f t="shared" si="16"/>
        <v>FP</v>
      </c>
    </row>
    <row r="104" spans="1:16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1.0000000002110998</v>
      </c>
      <c r="F104">
        <f t="shared" si="11"/>
        <v>1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498.14147222005624</v>
      </c>
      <c r="L104">
        <f t="shared" si="13"/>
        <v>347.88408658650894</v>
      </c>
      <c r="M104">
        <f t="shared" si="14"/>
        <v>128.68704790565252</v>
      </c>
      <c r="N104">
        <f t="shared" si="9"/>
        <v>23263.349552089698</v>
      </c>
      <c r="O104">
        <f t="shared" si="15"/>
        <v>1</v>
      </c>
      <c r="P104" t="str">
        <f t="shared" si="16"/>
        <v>TP</v>
      </c>
    </row>
    <row r="105" spans="1:16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1.0000000001490117</v>
      </c>
      <c r="F105">
        <f t="shared" si="11"/>
        <v>1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160.98133734256038</v>
      </c>
      <c r="L105">
        <f t="shared" si="13"/>
        <v>172.23577024121218</v>
      </c>
      <c r="M105">
        <f t="shared" si="14"/>
        <v>-44.214078947687128</v>
      </c>
      <c r="N105">
        <f t="shared" si="9"/>
        <v>415.25682807136002</v>
      </c>
      <c r="O105">
        <f t="shared" si="15"/>
        <v>0</v>
      </c>
      <c r="P105" t="str">
        <f t="shared" si="16"/>
        <v>FP</v>
      </c>
    </row>
    <row r="106" spans="1:16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1.0000000001490117</v>
      </c>
      <c r="F106">
        <f t="shared" si="11"/>
        <v>1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>
        <f t="shared" si="9"/>
        <v>69.939661905718424</v>
      </c>
      <c r="O106">
        <f t="shared" si="15"/>
        <v>0</v>
      </c>
      <c r="P106" t="str">
        <f t="shared" si="16"/>
        <v>TN</v>
      </c>
    </row>
    <row r="107" spans="1:16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1.0000000001490117</v>
      </c>
      <c r="F107">
        <f t="shared" si="11"/>
        <v>1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107.64735641679832</v>
      </c>
      <c r="L107">
        <f t="shared" si="13"/>
        <v>172.23577024121218</v>
      </c>
      <c r="M107">
        <f t="shared" si="14"/>
        <v>-64.704942970375669</v>
      </c>
      <c r="N107">
        <f t="shared" si="9"/>
        <v>1670.2519010846245</v>
      </c>
      <c r="O107">
        <f t="shared" si="15"/>
        <v>0</v>
      </c>
      <c r="P107" t="str">
        <f t="shared" si="16"/>
        <v>TN</v>
      </c>
    </row>
    <row r="108" spans="1:16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1.0000000000372529</v>
      </c>
      <c r="F108">
        <f t="shared" si="11"/>
        <v>1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498.14147213345592</v>
      </c>
      <c r="L108">
        <f t="shared" si="13"/>
        <v>347.88408658650894</v>
      </c>
      <c r="M108">
        <f t="shared" si="14"/>
        <v>128.68704785687007</v>
      </c>
      <c r="N108">
        <f t="shared" si="9"/>
        <v>23263.349537208778</v>
      </c>
      <c r="O108">
        <f t="shared" si="15"/>
        <v>1</v>
      </c>
      <c r="P108" t="str">
        <f t="shared" si="16"/>
        <v>TP</v>
      </c>
    </row>
    <row r="109" spans="1:16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1.0000000000372529</v>
      </c>
      <c r="F109">
        <f t="shared" si="11"/>
        <v>1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15.704378148953385</v>
      </c>
      <c r="L109">
        <f t="shared" si="13"/>
        <v>0</v>
      </c>
      <c r="M109">
        <f t="shared" si="14"/>
        <v>6.0336069354921698</v>
      </c>
      <c r="N109">
        <f t="shared" si="9"/>
        <v>892.20701147957834</v>
      </c>
      <c r="O109">
        <f t="shared" si="15"/>
        <v>1</v>
      </c>
      <c r="P109" t="str">
        <f t="shared" si="16"/>
        <v>TP</v>
      </c>
    </row>
    <row r="110" spans="1:16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1.0000000000372529</v>
      </c>
      <c r="F110">
        <f t="shared" si="11"/>
        <v>1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15.704378148953385</v>
      </c>
      <c r="L110">
        <f t="shared" si="13"/>
        <v>25.127005037389367</v>
      </c>
      <c r="M110">
        <f t="shared" si="14"/>
        <v>-0.28342170016138901</v>
      </c>
      <c r="N110">
        <f t="shared" si="9"/>
        <v>554.73466283946425</v>
      </c>
      <c r="O110">
        <f t="shared" si="15"/>
        <v>0</v>
      </c>
      <c r="P110" t="str">
        <f t="shared" si="16"/>
        <v>TN</v>
      </c>
    </row>
    <row r="111" spans="1:16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1.0000000000372529</v>
      </c>
      <c r="F111">
        <f t="shared" si="11"/>
        <v>1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217.42755412466786</v>
      </c>
      <c r="L111">
        <f t="shared" si="13"/>
        <v>347.88408658650894</v>
      </c>
      <c r="M111">
        <f t="shared" si="14"/>
        <v>-130.6918995570129</v>
      </c>
      <c r="N111">
        <f t="shared" si="9"/>
        <v>11418.134642614263</v>
      </c>
      <c r="O111">
        <f t="shared" si="15"/>
        <v>0</v>
      </c>
      <c r="P111" t="str">
        <f t="shared" si="16"/>
        <v>TN</v>
      </c>
    </row>
    <row r="112" spans="1:16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1.0000000001241764</v>
      </c>
      <c r="F112">
        <f t="shared" si="11"/>
        <v>1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160.98133733856238</v>
      </c>
      <c r="L112">
        <f t="shared" si="13"/>
        <v>172.23577024121218</v>
      </c>
      <c r="M112">
        <f t="shared" si="14"/>
        <v>-44.214078949223158</v>
      </c>
      <c r="N112">
        <f t="shared" si="9"/>
        <v>415.25682813396202</v>
      </c>
      <c r="O112">
        <f t="shared" si="15"/>
        <v>0</v>
      </c>
      <c r="P112" t="str">
        <f t="shared" si="16"/>
        <v>FP</v>
      </c>
    </row>
    <row r="113" spans="1:16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1.0000000001241764</v>
      </c>
      <c r="F113">
        <f t="shared" si="11"/>
        <v>1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82.43221753316729</v>
      </c>
      <c r="L113">
        <f t="shared" si="13"/>
        <v>172.23577024121218</v>
      </c>
      <c r="M113">
        <f t="shared" si="14"/>
        <v>-74.39257500551065</v>
      </c>
      <c r="N113">
        <f t="shared" si="9"/>
        <v>2555.9442692459265</v>
      </c>
      <c r="O113">
        <f t="shared" si="15"/>
        <v>0</v>
      </c>
      <c r="P113" t="str">
        <f t="shared" si="16"/>
        <v>TN</v>
      </c>
    </row>
    <row r="114" spans="1:16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1.0000000001614293</v>
      </c>
      <c r="F114">
        <f t="shared" si="11"/>
        <v>1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58.43427530845085</v>
      </c>
      <c r="L114">
        <f t="shared" si="13"/>
        <v>25.127005037389367</v>
      </c>
      <c r="M114">
        <f t="shared" si="14"/>
        <v>6.9771582635222202</v>
      </c>
      <c r="N114">
        <f t="shared" si="9"/>
        <v>949.46474455939017</v>
      </c>
      <c r="O114">
        <f t="shared" si="15"/>
        <v>1</v>
      </c>
      <c r="P114" t="str">
        <f t="shared" si="16"/>
        <v>TP</v>
      </c>
    </row>
    <row r="115" spans="1:16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1.0000000002483527</v>
      </c>
      <c r="F115">
        <f t="shared" si="11"/>
        <v>1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160.98133735855242</v>
      </c>
      <c r="L115">
        <f t="shared" si="13"/>
        <v>172.23577024121218</v>
      </c>
      <c r="M115">
        <f t="shared" si="14"/>
        <v>30.507961076068696</v>
      </c>
      <c r="N115">
        <f t="shared" si="9"/>
        <v>2953.2908361319478</v>
      </c>
      <c r="O115">
        <f t="shared" si="15"/>
        <v>1</v>
      </c>
      <c r="P115" t="str">
        <f t="shared" si="16"/>
        <v>TP</v>
      </c>
    </row>
    <row r="116" spans="1:16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1.0000000002483527</v>
      </c>
      <c r="F116">
        <f t="shared" si="11"/>
        <v>1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188.85787665509829</v>
      </c>
      <c r="L116">
        <f t="shared" si="13"/>
        <v>347.88408658650894</v>
      </c>
      <c r="M116">
        <f t="shared" si="14"/>
        <v>-141.6683420808869</v>
      </c>
      <c r="N116">
        <f t="shared" si="9"/>
        <v>13884.407217625308</v>
      </c>
      <c r="O116">
        <f t="shared" si="15"/>
        <v>0</v>
      </c>
      <c r="P116" t="str">
        <f t="shared" si="16"/>
        <v>TN</v>
      </c>
    </row>
    <row r="117" spans="1:16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1.0000000002483527</v>
      </c>
      <c r="F117">
        <f t="shared" si="11"/>
        <v>1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107.64735642749211</v>
      </c>
      <c r="L117">
        <f t="shared" si="13"/>
        <v>172.23577024121218</v>
      </c>
      <c r="M117">
        <f t="shared" si="14"/>
        <v>-1.9427446450667105</v>
      </c>
      <c r="N117">
        <f t="shared" si="9"/>
        <v>479.32459318738233</v>
      </c>
      <c r="O117">
        <f t="shared" si="15"/>
        <v>0</v>
      </c>
      <c r="P117" t="str">
        <f t="shared" si="16"/>
        <v>TN</v>
      </c>
    </row>
    <row r="118" spans="1:16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1.000000000235935</v>
      </c>
      <c r="F118">
        <f t="shared" si="11"/>
        <v>1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58.434275312804544</v>
      </c>
      <c r="L118">
        <f t="shared" si="13"/>
        <v>25.127005037389367</v>
      </c>
      <c r="M118">
        <f t="shared" si="14"/>
        <v>6.9771582651949053</v>
      </c>
      <c r="N118">
        <f t="shared" si="9"/>
        <v>949.4647446624723</v>
      </c>
      <c r="O118">
        <f t="shared" si="15"/>
        <v>1</v>
      </c>
      <c r="P118" t="str">
        <f t="shared" si="16"/>
        <v>TP</v>
      </c>
    </row>
    <row r="119" spans="1:16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1.0000000003601115</v>
      </c>
      <c r="F119">
        <f t="shared" si="11"/>
        <v>1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246.6274931157628</v>
      </c>
      <c r="L119">
        <f t="shared" si="13"/>
        <v>347.88408658650894</v>
      </c>
      <c r="M119">
        <f t="shared" si="14"/>
        <v>13.842527177107854</v>
      </c>
      <c r="N119">
        <f t="shared" si="9"/>
        <v>1419.6885568885243</v>
      </c>
      <c r="O119">
        <f t="shared" si="15"/>
        <v>1</v>
      </c>
      <c r="P119" t="str">
        <f t="shared" si="16"/>
        <v>TP</v>
      </c>
    </row>
    <row r="120" spans="1:16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1.0000000003849467</v>
      </c>
      <c r="F120">
        <f t="shared" si="11"/>
        <v>1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35.979809846430946</v>
      </c>
      <c r="L120">
        <f t="shared" si="13"/>
        <v>25.127005037389367</v>
      </c>
      <c r="M120">
        <f t="shared" si="14"/>
        <v>-1.6498257061322441</v>
      </c>
      <c r="N120">
        <f t="shared" si="9"/>
        <v>492.23642624938111</v>
      </c>
      <c r="O120">
        <f t="shared" si="15"/>
        <v>0</v>
      </c>
      <c r="P120" t="str">
        <f t="shared" si="16"/>
        <v>FP</v>
      </c>
    </row>
    <row r="121" spans="1:16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1.0000000003849467</v>
      </c>
      <c r="F121">
        <f t="shared" si="11"/>
        <v>1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35.979809846430946</v>
      </c>
      <c r="L121">
        <f t="shared" si="13"/>
        <v>25.127005037389367</v>
      </c>
      <c r="M121">
        <f t="shared" si="14"/>
        <v>-1.6498257061322441</v>
      </c>
      <c r="N121">
        <f t="shared" si="9"/>
        <v>492.23642624938111</v>
      </c>
      <c r="O121">
        <f t="shared" si="15"/>
        <v>0</v>
      </c>
      <c r="P121" t="str">
        <f t="shared" si="16"/>
        <v>TN</v>
      </c>
    </row>
    <row r="122" spans="1:16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1.0000000003849467</v>
      </c>
      <c r="F122">
        <f t="shared" si="11"/>
        <v>1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217.42755420026612</v>
      </c>
      <c r="L122">
        <f t="shared" si="13"/>
        <v>347.88408658650894</v>
      </c>
      <c r="M122">
        <f t="shared" si="14"/>
        <v>-3.9239813092308964</v>
      </c>
      <c r="N122">
        <f t="shared" si="9"/>
        <v>396.49754987896728</v>
      </c>
      <c r="O122">
        <f t="shared" si="15"/>
        <v>0</v>
      </c>
      <c r="P122" t="str">
        <f t="shared" si="16"/>
        <v>TN</v>
      </c>
    </row>
    <row r="123" spans="1:16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1.0000000003725291</v>
      </c>
      <c r="F123">
        <f t="shared" si="11"/>
        <v>1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58.43427532078632</v>
      </c>
      <c r="L123">
        <f t="shared" si="13"/>
        <v>25.127005037389367</v>
      </c>
      <c r="M123">
        <f t="shared" si="14"/>
        <v>6.9771582682614941</v>
      </c>
      <c r="N123">
        <f t="shared" si="9"/>
        <v>949.46474485145632</v>
      </c>
      <c r="O123">
        <f t="shared" si="15"/>
        <v>1</v>
      </c>
      <c r="P123" t="str">
        <f t="shared" si="16"/>
        <v>TP</v>
      </c>
    </row>
    <row r="124" spans="1:16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1.0000000003104408</v>
      </c>
      <c r="F124">
        <f t="shared" si="11"/>
        <v>1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133.87694143333238</v>
      </c>
      <c r="L124">
        <f t="shared" si="13"/>
        <v>172.23577024121218</v>
      </c>
      <c r="M124">
        <f t="shared" si="14"/>
        <v>-54.627561709571758</v>
      </c>
      <c r="N124">
        <f t="shared" si="9"/>
        <v>948.1062600594679</v>
      </c>
      <c r="O124">
        <f t="shared" si="15"/>
        <v>0</v>
      </c>
      <c r="P124" t="str">
        <f t="shared" si="16"/>
        <v>FP</v>
      </c>
    </row>
    <row r="125" spans="1:16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1.000000000335276</v>
      </c>
      <c r="F125">
        <f t="shared" si="11"/>
        <v>1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35.979809844643803</v>
      </c>
      <c r="L125">
        <f t="shared" si="13"/>
        <v>25.127005037389367</v>
      </c>
      <c r="M125">
        <f t="shared" si="14"/>
        <v>-1.6498257068188629</v>
      </c>
      <c r="N125">
        <f t="shared" si="9"/>
        <v>492.23642621891395</v>
      </c>
      <c r="O125">
        <f t="shared" si="15"/>
        <v>0</v>
      </c>
      <c r="P125" t="str">
        <f t="shared" si="16"/>
        <v>FP</v>
      </c>
    </row>
    <row r="126" spans="1:16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1.000000000335276</v>
      </c>
      <c r="F126">
        <f t="shared" si="11"/>
        <v>1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188.85787667151448</v>
      </c>
      <c r="L126">
        <f t="shared" si="13"/>
        <v>347.88408658650894</v>
      </c>
      <c r="M126">
        <f t="shared" si="14"/>
        <v>-141.66834207457981</v>
      </c>
      <c r="N126">
        <f t="shared" si="9"/>
        <v>13884.407216138954</v>
      </c>
      <c r="O126">
        <f t="shared" si="15"/>
        <v>0</v>
      </c>
      <c r="P126" t="str">
        <f t="shared" si="16"/>
        <v>TN</v>
      </c>
    </row>
    <row r="127" spans="1:16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1.000000000409782</v>
      </c>
      <c r="F127">
        <f t="shared" si="11"/>
        <v>1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133.87694144663186</v>
      </c>
      <c r="L127">
        <f t="shared" si="13"/>
        <v>172.23577024121218</v>
      </c>
      <c r="M127">
        <f t="shared" si="14"/>
        <v>-54.62756170446211</v>
      </c>
      <c r="N127">
        <f t="shared" si="9"/>
        <v>948.10625974480217</v>
      </c>
      <c r="O127">
        <f t="shared" si="15"/>
        <v>0</v>
      </c>
      <c r="P127" t="str">
        <f t="shared" si="16"/>
        <v>FP</v>
      </c>
    </row>
    <row r="128" spans="1:16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1.0000000004967053</v>
      </c>
      <c r="F128">
        <f t="shared" si="11"/>
        <v>1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160.98133739853259</v>
      </c>
      <c r="L128">
        <f t="shared" si="13"/>
        <v>172.23577024121218</v>
      </c>
      <c r="M128">
        <f t="shared" si="14"/>
        <v>30.507961100394354</v>
      </c>
      <c r="N128">
        <f t="shared" si="9"/>
        <v>2953.2908387758639</v>
      </c>
      <c r="O128">
        <f t="shared" si="15"/>
        <v>1</v>
      </c>
      <c r="P128" t="str">
        <f t="shared" si="16"/>
        <v>TP</v>
      </c>
    </row>
    <row r="129" spans="1:16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1.0000000005712111</v>
      </c>
      <c r="F129">
        <f t="shared" si="11"/>
        <v>1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133.8769414682435</v>
      </c>
      <c r="L129">
        <f t="shared" si="13"/>
        <v>172.23577024121218</v>
      </c>
      <c r="M129">
        <f t="shared" si="14"/>
        <v>-54.627561696158935</v>
      </c>
      <c r="N129">
        <f t="shared" si="9"/>
        <v>948.1062592334705</v>
      </c>
      <c r="O129">
        <f t="shared" si="15"/>
        <v>0</v>
      </c>
      <c r="P129" t="str">
        <f t="shared" si="16"/>
        <v>FP</v>
      </c>
    </row>
    <row r="130" spans="1:16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1.0000000006953875</v>
      </c>
      <c r="F130">
        <f t="shared" si="11"/>
        <v>1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246.62749319845108</v>
      </c>
      <c r="L130">
        <f t="shared" si="13"/>
        <v>347.88408658650894</v>
      </c>
      <c r="M130">
        <f t="shared" si="14"/>
        <v>13.842527227418969</v>
      </c>
      <c r="N130">
        <f t="shared" ref="N130:N193" si="17">(M130-$R$5)^2</f>
        <v>1419.6885606798446</v>
      </c>
      <c r="O130">
        <f t="shared" si="15"/>
        <v>1</v>
      </c>
      <c r="P130" t="str">
        <f t="shared" si="16"/>
        <v>TP</v>
      </c>
    </row>
    <row r="131" spans="1:16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8">IF(D131&gt;1,1+(D131-1)/$R$2,1)</f>
        <v>1.0000000006953875</v>
      </c>
      <c r="F131">
        <f t="shared" ref="F131:F194" si="19">IF(D131&lt;1,1-(1-D131)/$R$2,1)</f>
        <v>1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0">G131^(B131)*E131</f>
        <v>0</v>
      </c>
      <c r="L131">
        <f t="shared" ref="L131:L194" si="21">-C131*-H131^(B131)*F131</f>
        <v>25.127005037389367</v>
      </c>
      <c r="M131">
        <f t="shared" ref="M131:M194" si="22">I131*K131-J131*L131</f>
        <v>-15.473233940961524</v>
      </c>
      <c r="N131">
        <f t="shared" si="17"/>
        <v>69.939661905718424</v>
      </c>
      <c r="O131">
        <f t="shared" ref="O131:O194" si="23">IF(M131&gt;=0,1,0)</f>
        <v>0</v>
      </c>
      <c r="P131" t="str">
        <f t="shared" ref="P131:P194" si="24">IF(AND(A131=1,O131=1),"TP",IF(AND(A131=0,O131=0),"TN",IF(A131&gt;O131,"FP","FN")))</f>
        <v>TN</v>
      </c>
    </row>
    <row r="132" spans="1:16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8"/>
        <v>1.0000000006953875</v>
      </c>
      <c r="F132">
        <f t="shared" si="19"/>
        <v>1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0"/>
        <v>82.432217580253493</v>
      </c>
      <c r="L132">
        <f t="shared" si="21"/>
        <v>172.23577024121218</v>
      </c>
      <c r="M132">
        <f t="shared" si="22"/>
        <v>-17.284728051611623</v>
      </c>
      <c r="N132">
        <f t="shared" si="17"/>
        <v>42.922145521409909</v>
      </c>
      <c r="O132">
        <f t="shared" si="23"/>
        <v>0</v>
      </c>
      <c r="P132" t="str">
        <f t="shared" si="24"/>
        <v>TN</v>
      </c>
    </row>
    <row r="133" spans="1:16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8"/>
        <v>1.0000000006953875</v>
      </c>
      <c r="F133">
        <f t="shared" si="19"/>
        <v>1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0"/>
        <v>188.85787673952436</v>
      </c>
      <c r="L133">
        <f t="shared" si="21"/>
        <v>347.88408658650894</v>
      </c>
      <c r="M133">
        <f t="shared" si="22"/>
        <v>-21.307011408271649</v>
      </c>
      <c r="N133">
        <f t="shared" si="17"/>
        <v>6.3969342313655426</v>
      </c>
      <c r="O133">
        <f t="shared" si="23"/>
        <v>0</v>
      </c>
      <c r="P133" t="str">
        <f t="shared" si="24"/>
        <v>TN</v>
      </c>
    </row>
    <row r="134" spans="1:16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8"/>
        <v>1.0000000006953875</v>
      </c>
      <c r="F134">
        <f t="shared" si="19"/>
        <v>1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0"/>
        <v>133.87694148486787</v>
      </c>
      <c r="L134">
        <f t="shared" si="21"/>
        <v>172.23577024121218</v>
      </c>
      <c r="M134">
        <f t="shared" si="22"/>
        <v>-54.627561689771866</v>
      </c>
      <c r="N134">
        <f t="shared" si="17"/>
        <v>948.1062588401378</v>
      </c>
      <c r="O134">
        <f t="shared" si="23"/>
        <v>0</v>
      </c>
      <c r="P134" t="str">
        <f t="shared" si="24"/>
        <v>TN</v>
      </c>
    </row>
    <row r="135" spans="1:16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8"/>
        <v>1.0000000006829699</v>
      </c>
      <c r="F135">
        <f t="shared" si="19"/>
        <v>1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0"/>
        <v>58.434275338926696</v>
      </c>
      <c r="L135">
        <f t="shared" si="21"/>
        <v>25.127005037389367</v>
      </c>
      <c r="M135">
        <f t="shared" si="22"/>
        <v>6.9771582752310088</v>
      </c>
      <c r="N135">
        <f t="shared" si="17"/>
        <v>949.46474528096496</v>
      </c>
      <c r="O135">
        <f t="shared" si="23"/>
        <v>1</v>
      </c>
      <c r="P135" t="str">
        <f t="shared" si="24"/>
        <v>TP</v>
      </c>
    </row>
    <row r="136" spans="1:16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8"/>
        <v>1.0000000006829699</v>
      </c>
      <c r="F136">
        <f t="shared" si="19"/>
        <v>1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0"/>
        <v>15.70437815909397</v>
      </c>
      <c r="L136">
        <f t="shared" si="21"/>
        <v>0</v>
      </c>
      <c r="M136">
        <f t="shared" si="22"/>
        <v>6.7392873120076384</v>
      </c>
      <c r="N136">
        <f t="shared" si="17"/>
        <v>934.86210834893063</v>
      </c>
      <c r="O136">
        <f t="shared" si="23"/>
        <v>1</v>
      </c>
      <c r="P136" t="str">
        <f t="shared" si="24"/>
        <v>TP</v>
      </c>
    </row>
    <row r="137" spans="1:16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8"/>
        <v>1.0000000006953875</v>
      </c>
      <c r="F137">
        <f t="shared" si="19"/>
        <v>1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0"/>
        <v>15.70437815928898</v>
      </c>
      <c r="L137">
        <f t="shared" si="21"/>
        <v>25.127005037389367</v>
      </c>
      <c r="M137">
        <f t="shared" si="22"/>
        <v>-0.28342169387276428</v>
      </c>
      <c r="N137">
        <f t="shared" si="17"/>
        <v>554.73466313569361</v>
      </c>
      <c r="O137">
        <f t="shared" si="23"/>
        <v>0</v>
      </c>
      <c r="P137" t="str">
        <f t="shared" si="24"/>
        <v>FP</v>
      </c>
    </row>
    <row r="138" spans="1:16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8"/>
        <v>1.0000000006953875</v>
      </c>
      <c r="F138">
        <f t="shared" si="19"/>
        <v>1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0"/>
        <v>188.85787673952436</v>
      </c>
      <c r="L138">
        <f t="shared" si="21"/>
        <v>347.88408658650894</v>
      </c>
      <c r="M138">
        <f t="shared" si="22"/>
        <v>-21.307011408271649</v>
      </c>
      <c r="N138">
        <f t="shared" si="17"/>
        <v>6.3969342313655426</v>
      </c>
      <c r="O138">
        <f t="shared" si="23"/>
        <v>0</v>
      </c>
      <c r="P138" t="str">
        <f t="shared" si="24"/>
        <v>TN</v>
      </c>
    </row>
    <row r="139" spans="1:16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8"/>
        <v>1.0000000006829699</v>
      </c>
      <c r="F139">
        <f t="shared" si="19"/>
        <v>1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0"/>
        <v>15.70437815909397</v>
      </c>
      <c r="L139">
        <f t="shared" si="21"/>
        <v>25.127005037389367</v>
      </c>
      <c r="M139">
        <f t="shared" si="22"/>
        <v>-0.28342169399141603</v>
      </c>
      <c r="N139">
        <f t="shared" si="17"/>
        <v>554.73466313010442</v>
      </c>
      <c r="O139">
        <f t="shared" si="23"/>
        <v>0</v>
      </c>
      <c r="P139" t="str">
        <f t="shared" si="24"/>
        <v>FP</v>
      </c>
    </row>
    <row r="140" spans="1:16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8"/>
        <v>1.0000000009064873</v>
      </c>
      <c r="F140">
        <f t="shared" si="19"/>
        <v>1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0"/>
        <v>498.14147256645765</v>
      </c>
      <c r="L140">
        <f t="shared" si="21"/>
        <v>347.88408658650894</v>
      </c>
      <c r="M140">
        <f t="shared" si="22"/>
        <v>-22.841882884277396</v>
      </c>
      <c r="N140">
        <f t="shared" si="17"/>
        <v>0.98872129057837521</v>
      </c>
      <c r="O140">
        <f t="shared" si="23"/>
        <v>0</v>
      </c>
      <c r="P140" t="str">
        <f t="shared" si="24"/>
        <v>FP</v>
      </c>
    </row>
    <row r="141" spans="1:16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8"/>
        <v>1.0000000010306636</v>
      </c>
      <c r="F141">
        <f t="shared" si="19"/>
        <v>1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0"/>
        <v>246.62749328113935</v>
      </c>
      <c r="L141">
        <f t="shared" si="21"/>
        <v>347.88408658650894</v>
      </c>
      <c r="M141">
        <f t="shared" si="22"/>
        <v>-119.47331110101746</v>
      </c>
      <c r="N141">
        <f t="shared" si="17"/>
        <v>9146.4517524211515</v>
      </c>
      <c r="O141">
        <f t="shared" si="23"/>
        <v>0</v>
      </c>
      <c r="P141" t="str">
        <f t="shared" si="24"/>
        <v>FP</v>
      </c>
    </row>
    <row r="142" spans="1:16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8"/>
        <v>1.0000000010306636</v>
      </c>
      <c r="F142">
        <f t="shared" si="19"/>
        <v>1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0"/>
        <v>0</v>
      </c>
      <c r="L142">
        <f t="shared" si="21"/>
        <v>25.127005037389367</v>
      </c>
      <c r="M142">
        <f t="shared" si="22"/>
        <v>-15.473233940961524</v>
      </c>
      <c r="N142">
        <f t="shared" si="17"/>
        <v>69.939661905718424</v>
      </c>
      <c r="O142">
        <f t="shared" si="23"/>
        <v>0</v>
      </c>
      <c r="P142" t="str">
        <f t="shared" si="24"/>
        <v>TN</v>
      </c>
    </row>
    <row r="143" spans="1:16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8"/>
        <v>1.0000000010306636</v>
      </c>
      <c r="F143">
        <f t="shared" si="19"/>
        <v>1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0"/>
        <v>498.14147262831494</v>
      </c>
      <c r="L143">
        <f t="shared" si="21"/>
        <v>347.88408658650894</v>
      </c>
      <c r="M143">
        <f t="shared" si="22"/>
        <v>-22.841882860511873</v>
      </c>
      <c r="N143">
        <f t="shared" si="17"/>
        <v>0.988721337840617</v>
      </c>
      <c r="O143">
        <f t="shared" si="23"/>
        <v>0</v>
      </c>
      <c r="P143" t="str">
        <f t="shared" si="24"/>
        <v>TN</v>
      </c>
    </row>
    <row r="144" spans="1:16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8"/>
        <v>1.0000000011424224</v>
      </c>
      <c r="F144">
        <f t="shared" si="19"/>
        <v>1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0"/>
        <v>217.42755436496219</v>
      </c>
      <c r="L144">
        <f t="shared" si="21"/>
        <v>347.88408658650894</v>
      </c>
      <c r="M144">
        <f t="shared" si="22"/>
        <v>-130.69189946469209</v>
      </c>
      <c r="N144">
        <f t="shared" si="17"/>
        <v>11418.134622884256</v>
      </c>
      <c r="O144">
        <f t="shared" si="23"/>
        <v>0</v>
      </c>
      <c r="P144" t="str">
        <f t="shared" si="24"/>
        <v>FP</v>
      </c>
    </row>
    <row r="145" spans="1:16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8"/>
        <v>1.0000000011424224</v>
      </c>
      <c r="F145">
        <f t="shared" si="19"/>
        <v>1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0"/>
        <v>82.432217617103561</v>
      </c>
      <c r="L145">
        <f t="shared" si="21"/>
        <v>172.23577024121218</v>
      </c>
      <c r="M145">
        <f t="shared" si="22"/>
        <v>-74.392574973262413</v>
      </c>
      <c r="N145">
        <f t="shared" si="17"/>
        <v>2555.9442659852202</v>
      </c>
      <c r="O145">
        <f t="shared" si="23"/>
        <v>0</v>
      </c>
      <c r="P145" t="str">
        <f t="shared" si="24"/>
        <v>TN</v>
      </c>
    </row>
    <row r="146" spans="1:16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8"/>
        <v>1.0000000011424224</v>
      </c>
      <c r="F146">
        <f t="shared" si="19"/>
        <v>1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0"/>
        <v>107.64735652373635</v>
      </c>
      <c r="L146">
        <f t="shared" si="21"/>
        <v>172.23577024121218</v>
      </c>
      <c r="M146">
        <f t="shared" si="22"/>
        <v>-64.704942929290183</v>
      </c>
      <c r="N146">
        <f t="shared" si="17"/>
        <v>1670.2518977264024</v>
      </c>
      <c r="O146">
        <f t="shared" si="23"/>
        <v>0</v>
      </c>
      <c r="P146" t="str">
        <f t="shared" si="24"/>
        <v>TN</v>
      </c>
    </row>
    <row r="147" spans="1:16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8"/>
        <v>1.0000000011424224</v>
      </c>
      <c r="F147">
        <f t="shared" si="19"/>
        <v>1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0"/>
        <v>217.42755436496219</v>
      </c>
      <c r="L147">
        <f t="shared" si="21"/>
        <v>347.88408658650894</v>
      </c>
      <c r="M147">
        <f t="shared" si="22"/>
        <v>-3.9239812090226849</v>
      </c>
      <c r="N147">
        <f t="shared" si="17"/>
        <v>396.49755386970844</v>
      </c>
      <c r="O147">
        <f t="shared" si="23"/>
        <v>0</v>
      </c>
      <c r="P147" t="str">
        <f t="shared" si="24"/>
        <v>TN</v>
      </c>
    </row>
    <row r="148" spans="1:16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8"/>
        <v>1.0000000011424224</v>
      </c>
      <c r="F148">
        <f t="shared" si="19"/>
        <v>1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0"/>
        <v>246.62749330870216</v>
      </c>
      <c r="L148">
        <f t="shared" si="21"/>
        <v>347.88408658650894</v>
      </c>
      <c r="M148">
        <f t="shared" si="22"/>
        <v>-119.47331109042786</v>
      </c>
      <c r="N148">
        <f t="shared" si="17"/>
        <v>9146.451750395634</v>
      </c>
      <c r="O148">
        <f t="shared" si="23"/>
        <v>0</v>
      </c>
      <c r="P148" t="str">
        <f t="shared" si="24"/>
        <v>TN</v>
      </c>
    </row>
    <row r="149" spans="1:16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8"/>
        <v>1.0000000011300048</v>
      </c>
      <c r="F149">
        <f t="shared" si="19"/>
        <v>1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0"/>
        <v>35.97980987323799</v>
      </c>
      <c r="L149">
        <f t="shared" si="21"/>
        <v>25.127005037389367</v>
      </c>
      <c r="M149">
        <f t="shared" si="22"/>
        <v>-1.6498256958330035</v>
      </c>
      <c r="N149">
        <f t="shared" si="17"/>
        <v>492.23642670638725</v>
      </c>
      <c r="O149">
        <f t="shared" si="23"/>
        <v>0</v>
      </c>
      <c r="P149" t="str">
        <f t="shared" si="24"/>
        <v>FP</v>
      </c>
    </row>
    <row r="150" spans="1:16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8"/>
        <v>1.0000000011300048</v>
      </c>
      <c r="F150">
        <f t="shared" si="19"/>
        <v>1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0"/>
        <v>107.64735652239963</v>
      </c>
      <c r="L150">
        <f t="shared" si="21"/>
        <v>172.23577024121218</v>
      </c>
      <c r="M150">
        <f t="shared" si="22"/>
        <v>-1.9427445873208598</v>
      </c>
      <c r="N150">
        <f t="shared" si="17"/>
        <v>479.32459571589794</v>
      </c>
      <c r="O150">
        <f t="shared" si="23"/>
        <v>0</v>
      </c>
      <c r="P150" t="str">
        <f t="shared" si="24"/>
        <v>TN</v>
      </c>
    </row>
    <row r="151" spans="1:16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8"/>
        <v>1.0000000011300048</v>
      </c>
      <c r="F151">
        <f t="shared" si="19"/>
        <v>1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0"/>
        <v>0</v>
      </c>
      <c r="L151">
        <f t="shared" si="21"/>
        <v>25.127005037389367</v>
      </c>
      <c r="M151">
        <f t="shared" si="22"/>
        <v>-15.473233940961524</v>
      </c>
      <c r="N151">
        <f t="shared" si="17"/>
        <v>69.939661905718424</v>
      </c>
      <c r="O151">
        <f t="shared" si="23"/>
        <v>0</v>
      </c>
      <c r="P151" t="str">
        <f t="shared" si="24"/>
        <v>TN</v>
      </c>
    </row>
    <row r="152" spans="1:16" x14ac:dyDescent="0.3">
      <c r="A152">
        <v>0</v>
      </c>
      <c r="B152">
        <v>1</v>
      </c>
      <c r="C152">
        <v>-2</v>
      </c>
      <c r="D152">
        <v>1</v>
      </c>
      <c r="E152">
        <f t="shared" si="18"/>
        <v>1</v>
      </c>
      <c r="F152">
        <f t="shared" si="19"/>
        <v>1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0"/>
        <v>40</v>
      </c>
      <c r="L152">
        <f t="shared" si="21"/>
        <v>100</v>
      </c>
      <c r="M152">
        <f t="shared" si="22"/>
        <v>-14.817931801652275</v>
      </c>
      <c r="N152">
        <f t="shared" si="17"/>
        <v>81.329657989965739</v>
      </c>
      <c r="O152">
        <f t="shared" si="23"/>
        <v>0</v>
      </c>
      <c r="P152" t="str">
        <f t="shared" si="24"/>
        <v>TN</v>
      </c>
    </row>
    <row r="153" spans="1:16" x14ac:dyDescent="0.3">
      <c r="A153">
        <v>0</v>
      </c>
      <c r="B153">
        <v>1</v>
      </c>
      <c r="C153">
        <v>-2</v>
      </c>
      <c r="D153">
        <v>1</v>
      </c>
      <c r="E153">
        <f t="shared" si="18"/>
        <v>1</v>
      </c>
      <c r="F153">
        <f t="shared" si="19"/>
        <v>1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0"/>
        <v>80</v>
      </c>
      <c r="L153">
        <f t="shared" si="21"/>
        <v>180</v>
      </c>
      <c r="M153">
        <f t="shared" si="22"/>
        <v>-80.108250810777093</v>
      </c>
      <c r="N153">
        <f t="shared" si="17"/>
        <v>3166.5406032011215</v>
      </c>
      <c r="O153">
        <f t="shared" si="23"/>
        <v>0</v>
      </c>
      <c r="P153" t="str">
        <f t="shared" si="24"/>
        <v>TN</v>
      </c>
    </row>
    <row r="154" spans="1:16" x14ac:dyDescent="0.3">
      <c r="A154">
        <v>0</v>
      </c>
      <c r="B154">
        <v>1</v>
      </c>
      <c r="C154">
        <v>-2</v>
      </c>
      <c r="D154">
        <v>1</v>
      </c>
      <c r="E154">
        <f t="shared" si="18"/>
        <v>1</v>
      </c>
      <c r="F154">
        <f t="shared" si="19"/>
        <v>1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0"/>
        <v>60</v>
      </c>
      <c r="L154">
        <f t="shared" si="21"/>
        <v>100</v>
      </c>
      <c r="M154">
        <f t="shared" si="22"/>
        <v>-38.528154345093597</v>
      </c>
      <c r="N154">
        <f t="shared" si="17"/>
        <v>215.85271330216372</v>
      </c>
      <c r="O154">
        <f t="shared" si="23"/>
        <v>0</v>
      </c>
      <c r="P154" t="str">
        <f t="shared" si="24"/>
        <v>TN</v>
      </c>
    </row>
    <row r="155" spans="1:16" x14ac:dyDescent="0.3">
      <c r="A155">
        <v>1</v>
      </c>
      <c r="B155">
        <v>1</v>
      </c>
      <c r="C155">
        <v>-2</v>
      </c>
      <c r="D155">
        <v>0.9</v>
      </c>
      <c r="E155">
        <f t="shared" si="18"/>
        <v>1</v>
      </c>
      <c r="F155">
        <f t="shared" si="19"/>
        <v>0.99999999993791178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0"/>
        <v>10</v>
      </c>
      <c r="L155">
        <f t="shared" si="21"/>
        <v>19.999999998758234</v>
      </c>
      <c r="M155">
        <f t="shared" si="22"/>
        <v>-1.7466996712964082</v>
      </c>
      <c r="N155">
        <f t="shared" si="17"/>
        <v>487.94724137813211</v>
      </c>
      <c r="O155">
        <f t="shared" si="23"/>
        <v>0</v>
      </c>
      <c r="P155" t="str">
        <f t="shared" si="24"/>
        <v>FP</v>
      </c>
    </row>
    <row r="156" spans="1:16" x14ac:dyDescent="0.3">
      <c r="A156">
        <v>0</v>
      </c>
      <c r="B156">
        <v>1</v>
      </c>
      <c r="C156">
        <v>-2</v>
      </c>
      <c r="D156">
        <v>0.9</v>
      </c>
      <c r="E156">
        <f t="shared" si="18"/>
        <v>1</v>
      </c>
      <c r="F156">
        <f t="shared" si="19"/>
        <v>0.99999999993791178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0"/>
        <v>50</v>
      </c>
      <c r="L156">
        <f t="shared" si="21"/>
        <v>99.999999993791178</v>
      </c>
      <c r="M156">
        <f t="shared" si="22"/>
        <v>-42.37014469470185</v>
      </c>
      <c r="N156">
        <f t="shared" si="17"/>
        <v>343.50608516791493</v>
      </c>
      <c r="O156">
        <f t="shared" si="23"/>
        <v>0</v>
      </c>
      <c r="P156" t="str">
        <f t="shared" si="24"/>
        <v>TN</v>
      </c>
    </row>
    <row r="157" spans="1:16" x14ac:dyDescent="0.3">
      <c r="A157">
        <v>0</v>
      </c>
      <c r="B157">
        <v>1</v>
      </c>
      <c r="C157">
        <v>-2</v>
      </c>
      <c r="D157">
        <v>0.9</v>
      </c>
      <c r="E157">
        <f t="shared" si="18"/>
        <v>1</v>
      </c>
      <c r="F157">
        <f t="shared" si="19"/>
        <v>0.99999999993791178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0"/>
        <v>90</v>
      </c>
      <c r="L157">
        <f t="shared" si="21"/>
        <v>179.99999998882413</v>
      </c>
      <c r="M157">
        <f t="shared" si="22"/>
        <v>-76.266260450463335</v>
      </c>
      <c r="N157">
        <f t="shared" si="17"/>
        <v>2748.9083511918834</v>
      </c>
      <c r="O157">
        <f t="shared" si="23"/>
        <v>0</v>
      </c>
      <c r="P157" t="str">
        <f t="shared" si="24"/>
        <v>TN</v>
      </c>
    </row>
    <row r="158" spans="1:16" x14ac:dyDescent="0.3">
      <c r="A158">
        <v>1</v>
      </c>
      <c r="B158">
        <v>1</v>
      </c>
      <c r="C158">
        <v>-2</v>
      </c>
      <c r="D158">
        <v>0</v>
      </c>
      <c r="E158">
        <f t="shared" si="18"/>
        <v>1</v>
      </c>
      <c r="F158">
        <f t="shared" si="19"/>
        <v>0.99999999937911832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0"/>
        <v>100</v>
      </c>
      <c r="L158">
        <f t="shared" si="21"/>
        <v>179.99999988824129</v>
      </c>
      <c r="M158">
        <f t="shared" si="22"/>
        <v>-72.424270035092675</v>
      </c>
      <c r="N158">
        <f t="shared" si="17"/>
        <v>2360.7978736899195</v>
      </c>
      <c r="O158">
        <f t="shared" si="23"/>
        <v>0</v>
      </c>
      <c r="P158" t="str">
        <f t="shared" si="24"/>
        <v>FP</v>
      </c>
    </row>
    <row r="159" spans="1:16" x14ac:dyDescent="0.3">
      <c r="A159">
        <v>1</v>
      </c>
      <c r="B159">
        <v>1</v>
      </c>
      <c r="C159">
        <v>-2</v>
      </c>
      <c r="D159">
        <v>-0.9</v>
      </c>
      <c r="E159">
        <f t="shared" si="18"/>
        <v>1</v>
      </c>
      <c r="F159">
        <f t="shared" si="19"/>
        <v>0.99999999882032475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0"/>
        <v>180</v>
      </c>
      <c r="L159">
        <f t="shared" si="21"/>
        <v>179.99999978765845</v>
      </c>
      <c r="M159">
        <f t="shared" si="22"/>
        <v>-41.688347145700476</v>
      </c>
      <c r="N159">
        <f t="shared" si="17"/>
        <v>318.69817448420298</v>
      </c>
      <c r="O159">
        <f t="shared" si="23"/>
        <v>0</v>
      </c>
      <c r="P159" t="str">
        <f t="shared" si="24"/>
        <v>FP</v>
      </c>
    </row>
    <row r="160" spans="1:16" x14ac:dyDescent="0.3">
      <c r="A160">
        <v>1</v>
      </c>
      <c r="B160">
        <v>1</v>
      </c>
      <c r="C160">
        <v>-2</v>
      </c>
      <c r="D160">
        <v>-1.8</v>
      </c>
      <c r="E160">
        <f t="shared" si="18"/>
        <v>1</v>
      </c>
      <c r="F160">
        <f t="shared" si="19"/>
        <v>0.99999999826153119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0"/>
        <v>180</v>
      </c>
      <c r="L160">
        <f t="shared" si="21"/>
        <v>179.99999968707561</v>
      </c>
      <c r="M160">
        <f t="shared" si="22"/>
        <v>22.790101016340671</v>
      </c>
      <c r="N160">
        <f t="shared" si="17"/>
        <v>2174.0145144663106</v>
      </c>
      <c r="O160">
        <f t="shared" si="23"/>
        <v>1</v>
      </c>
      <c r="P160" t="str">
        <f t="shared" si="24"/>
        <v>TP</v>
      </c>
    </row>
    <row r="161" spans="1:16" x14ac:dyDescent="0.3">
      <c r="A161">
        <v>1</v>
      </c>
      <c r="B161">
        <v>1</v>
      </c>
      <c r="C161">
        <v>-2</v>
      </c>
      <c r="D161">
        <v>-1.9</v>
      </c>
      <c r="E161">
        <f t="shared" si="18"/>
        <v>1</v>
      </c>
      <c r="F161">
        <f t="shared" si="19"/>
        <v>0.99999999819944307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0"/>
        <v>20</v>
      </c>
      <c r="L161">
        <f t="shared" si="21"/>
        <v>19.999999963988863</v>
      </c>
      <c r="M161">
        <f t="shared" si="22"/>
        <v>-4.6320385640977069</v>
      </c>
      <c r="N161">
        <f t="shared" si="17"/>
        <v>368.80087414905177</v>
      </c>
      <c r="O161">
        <f t="shared" si="23"/>
        <v>0</v>
      </c>
      <c r="P161" t="str">
        <f t="shared" si="24"/>
        <v>FP</v>
      </c>
    </row>
    <row r="162" spans="1:16" x14ac:dyDescent="0.3">
      <c r="A162">
        <v>0</v>
      </c>
      <c r="B162">
        <v>1</v>
      </c>
      <c r="C162">
        <v>-2</v>
      </c>
      <c r="D162">
        <v>-1.9</v>
      </c>
      <c r="E162">
        <f t="shared" si="18"/>
        <v>1</v>
      </c>
      <c r="F162">
        <f t="shared" si="19"/>
        <v>0.99999999819944307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0"/>
        <v>20</v>
      </c>
      <c r="L162">
        <f t="shared" si="21"/>
        <v>19.999999963988863</v>
      </c>
      <c r="M162">
        <f t="shared" si="22"/>
        <v>-4.6320385640977069</v>
      </c>
      <c r="N162">
        <f t="shared" si="17"/>
        <v>368.80087414905177</v>
      </c>
      <c r="O162">
        <f t="shared" si="23"/>
        <v>0</v>
      </c>
      <c r="P162" t="str">
        <f t="shared" si="24"/>
        <v>TN</v>
      </c>
    </row>
    <row r="163" spans="1:16" x14ac:dyDescent="0.3">
      <c r="A163">
        <v>1</v>
      </c>
      <c r="B163">
        <v>1</v>
      </c>
      <c r="C163">
        <v>-2</v>
      </c>
      <c r="D163">
        <v>-1.8</v>
      </c>
      <c r="E163">
        <f t="shared" si="18"/>
        <v>1</v>
      </c>
      <c r="F163">
        <f t="shared" si="19"/>
        <v>0.99999999826153119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0"/>
        <v>10</v>
      </c>
      <c r="L163">
        <f t="shared" si="21"/>
        <v>19.999999965230625</v>
      </c>
      <c r="M163">
        <f t="shared" si="22"/>
        <v>-1.74669965816845</v>
      </c>
      <c r="N163">
        <f t="shared" si="17"/>
        <v>487.9472419581129</v>
      </c>
      <c r="O163">
        <f t="shared" si="23"/>
        <v>0</v>
      </c>
      <c r="P163" t="str">
        <f t="shared" si="24"/>
        <v>FP</v>
      </c>
    </row>
    <row r="164" spans="1:16" x14ac:dyDescent="0.3">
      <c r="A164">
        <v>1</v>
      </c>
      <c r="B164">
        <v>1</v>
      </c>
      <c r="C164">
        <v>-2</v>
      </c>
      <c r="D164">
        <v>-2.2999999999999998</v>
      </c>
      <c r="E164">
        <f t="shared" si="18"/>
        <v>1</v>
      </c>
      <c r="F164">
        <f t="shared" si="19"/>
        <v>0.9999999979510904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0"/>
        <v>70</v>
      </c>
      <c r="L164">
        <f t="shared" si="21"/>
        <v>99.999999795109034</v>
      </c>
      <c r="M164">
        <f t="shared" si="22"/>
        <v>-34.686163865489888</v>
      </c>
      <c r="N164">
        <f t="shared" si="17"/>
        <v>117.72111830849354</v>
      </c>
      <c r="O164">
        <f t="shared" si="23"/>
        <v>0</v>
      </c>
      <c r="P164" t="str">
        <f t="shared" si="24"/>
        <v>FP</v>
      </c>
    </row>
    <row r="165" spans="1:16" x14ac:dyDescent="0.3">
      <c r="A165">
        <v>0</v>
      </c>
      <c r="B165">
        <v>1</v>
      </c>
      <c r="C165">
        <v>-2</v>
      </c>
      <c r="D165">
        <v>-2.2999999999999998</v>
      </c>
      <c r="E165">
        <f t="shared" si="18"/>
        <v>1</v>
      </c>
      <c r="F165">
        <f t="shared" si="19"/>
        <v>0.9999999979510904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0"/>
        <v>90</v>
      </c>
      <c r="L165">
        <f t="shared" si="21"/>
        <v>179.99999963119626</v>
      </c>
      <c r="M165">
        <f t="shared" si="22"/>
        <v>-15.720296901636111</v>
      </c>
      <c r="N165">
        <f t="shared" si="17"/>
        <v>65.868330095834224</v>
      </c>
      <c r="O165">
        <f t="shared" si="23"/>
        <v>0</v>
      </c>
      <c r="P165" t="str">
        <f t="shared" si="24"/>
        <v>TN</v>
      </c>
    </row>
    <row r="166" spans="1:16" x14ac:dyDescent="0.3">
      <c r="A166">
        <v>1</v>
      </c>
      <c r="B166">
        <v>1</v>
      </c>
      <c r="C166">
        <v>-2</v>
      </c>
      <c r="D166">
        <v>-2.4</v>
      </c>
      <c r="E166">
        <f t="shared" si="18"/>
        <v>1</v>
      </c>
      <c r="F166">
        <f t="shared" si="19"/>
        <v>0.99999999788900218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0"/>
        <v>30</v>
      </c>
      <c r="L166">
        <f t="shared" si="21"/>
        <v>19.999999957780044</v>
      </c>
      <c r="M166">
        <f t="shared" si="22"/>
        <v>-0.79004820684266086</v>
      </c>
      <c r="N166">
        <f t="shared" si="17"/>
        <v>531.12638176830581</v>
      </c>
      <c r="O166">
        <f t="shared" si="23"/>
        <v>0</v>
      </c>
      <c r="P166" t="str">
        <f t="shared" si="24"/>
        <v>FP</v>
      </c>
    </row>
    <row r="167" spans="1:16" x14ac:dyDescent="0.3">
      <c r="A167">
        <v>0</v>
      </c>
      <c r="B167">
        <v>1</v>
      </c>
      <c r="C167">
        <v>-2</v>
      </c>
      <c r="D167">
        <v>-2.4</v>
      </c>
      <c r="E167">
        <f t="shared" si="18"/>
        <v>1</v>
      </c>
      <c r="F167">
        <f t="shared" si="19"/>
        <v>0.99999999788900218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0"/>
        <v>0</v>
      </c>
      <c r="L167">
        <f t="shared" si="21"/>
        <v>19.999999957780044</v>
      </c>
      <c r="M167">
        <f t="shared" si="22"/>
        <v>-12.316019267137611</v>
      </c>
      <c r="N167">
        <f t="shared" si="17"/>
        <v>132.71519860626663</v>
      </c>
      <c r="O167">
        <f t="shared" si="23"/>
        <v>0</v>
      </c>
      <c r="P167" t="str">
        <f t="shared" si="24"/>
        <v>TN</v>
      </c>
    </row>
    <row r="168" spans="1:16" x14ac:dyDescent="0.3">
      <c r="A168">
        <v>0</v>
      </c>
      <c r="B168">
        <v>1</v>
      </c>
      <c r="C168">
        <v>-2</v>
      </c>
      <c r="D168">
        <v>-2.4</v>
      </c>
      <c r="E168">
        <f t="shared" si="18"/>
        <v>1</v>
      </c>
      <c r="F168">
        <f t="shared" si="19"/>
        <v>0.99999999788900218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0"/>
        <v>10</v>
      </c>
      <c r="L168">
        <f t="shared" si="21"/>
        <v>19.999999957780044</v>
      </c>
      <c r="M168">
        <f t="shared" si="22"/>
        <v>-1.7466996552511258</v>
      </c>
      <c r="N168">
        <f t="shared" si="17"/>
        <v>487.94724208699756</v>
      </c>
      <c r="O168">
        <f t="shared" si="23"/>
        <v>0</v>
      </c>
      <c r="P168" t="str">
        <f t="shared" si="24"/>
        <v>TN</v>
      </c>
    </row>
    <row r="169" spans="1:16" x14ac:dyDescent="0.3">
      <c r="A169">
        <v>1</v>
      </c>
      <c r="B169">
        <v>1</v>
      </c>
      <c r="C169">
        <v>-2</v>
      </c>
      <c r="D169">
        <v>-2.9</v>
      </c>
      <c r="E169">
        <f t="shared" si="18"/>
        <v>1</v>
      </c>
      <c r="F169">
        <f t="shared" si="19"/>
        <v>0.99999999757856139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0"/>
        <v>70</v>
      </c>
      <c r="L169">
        <f t="shared" si="21"/>
        <v>99.999999757856145</v>
      </c>
      <c r="M169">
        <f t="shared" si="22"/>
        <v>3.4353686213781316</v>
      </c>
      <c r="N169">
        <f t="shared" si="17"/>
        <v>743.73995708546443</v>
      </c>
      <c r="O169">
        <f t="shared" si="23"/>
        <v>1</v>
      </c>
      <c r="P169" t="str">
        <f t="shared" si="24"/>
        <v>TP</v>
      </c>
    </row>
    <row r="170" spans="1:16" x14ac:dyDescent="0.3">
      <c r="A170">
        <v>1</v>
      </c>
      <c r="B170">
        <v>1</v>
      </c>
      <c r="C170">
        <v>-2</v>
      </c>
      <c r="D170">
        <v>-2.8</v>
      </c>
      <c r="E170">
        <f t="shared" si="18"/>
        <v>1</v>
      </c>
      <c r="F170">
        <f t="shared" si="19"/>
        <v>0.99999999764064951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0"/>
        <v>10</v>
      </c>
      <c r="L170">
        <f t="shared" si="21"/>
        <v>0</v>
      </c>
      <c r="M170">
        <f t="shared" si="22"/>
        <v>4.2913429896650213</v>
      </c>
      <c r="N170">
        <f t="shared" si="17"/>
        <v>791.16022379419132</v>
      </c>
      <c r="O170">
        <f t="shared" si="23"/>
        <v>1</v>
      </c>
      <c r="P170" t="str">
        <f t="shared" si="24"/>
        <v>TP</v>
      </c>
    </row>
    <row r="171" spans="1:16" x14ac:dyDescent="0.3">
      <c r="A171">
        <v>0</v>
      </c>
      <c r="B171">
        <v>1</v>
      </c>
      <c r="C171">
        <v>-2</v>
      </c>
      <c r="D171">
        <v>-2.8</v>
      </c>
      <c r="E171">
        <f t="shared" si="18"/>
        <v>1</v>
      </c>
      <c r="F171">
        <f t="shared" si="19"/>
        <v>0.99999999764064951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0"/>
        <v>80</v>
      </c>
      <c r="L171">
        <f t="shared" si="21"/>
        <v>179.99999957531691</v>
      </c>
      <c r="M171">
        <f t="shared" si="22"/>
        <v>-80.108250549256837</v>
      </c>
      <c r="N171">
        <f t="shared" si="17"/>
        <v>3166.5405737685737</v>
      </c>
      <c r="O171">
        <f t="shared" si="23"/>
        <v>0</v>
      </c>
      <c r="P171" t="str">
        <f t="shared" si="24"/>
        <v>TN</v>
      </c>
    </row>
    <row r="172" spans="1:16" x14ac:dyDescent="0.3">
      <c r="A172">
        <v>0</v>
      </c>
      <c r="B172">
        <v>1</v>
      </c>
      <c r="C172">
        <v>-2</v>
      </c>
      <c r="D172">
        <v>-2.8</v>
      </c>
      <c r="E172">
        <f t="shared" si="18"/>
        <v>1</v>
      </c>
      <c r="F172">
        <f t="shared" si="19"/>
        <v>0.99999999764064951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0"/>
        <v>50</v>
      </c>
      <c r="L172">
        <f t="shared" si="21"/>
        <v>99.999999764064953</v>
      </c>
      <c r="M172">
        <f t="shared" si="22"/>
        <v>-42.370144553236216</v>
      </c>
      <c r="N172">
        <f t="shared" si="17"/>
        <v>343.50607992409027</v>
      </c>
      <c r="O172">
        <f t="shared" si="23"/>
        <v>0</v>
      </c>
      <c r="P172" t="str">
        <f t="shared" si="24"/>
        <v>TN</v>
      </c>
    </row>
    <row r="173" spans="1:16" x14ac:dyDescent="0.3">
      <c r="A173">
        <v>0</v>
      </c>
      <c r="B173">
        <v>1</v>
      </c>
      <c r="C173">
        <v>-2</v>
      </c>
      <c r="D173">
        <v>-2.8</v>
      </c>
      <c r="E173">
        <f t="shared" si="18"/>
        <v>1</v>
      </c>
      <c r="F173">
        <f t="shared" si="19"/>
        <v>0.99999999764064951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0"/>
        <v>50</v>
      </c>
      <c r="L173">
        <f t="shared" si="21"/>
        <v>99.999999764064953</v>
      </c>
      <c r="M173">
        <f t="shared" si="22"/>
        <v>-8.733498266531214</v>
      </c>
      <c r="N173">
        <f t="shared" si="17"/>
        <v>228.09243145019099</v>
      </c>
      <c r="O173">
        <f t="shared" si="23"/>
        <v>0</v>
      </c>
      <c r="P173" t="str">
        <f t="shared" si="24"/>
        <v>TN</v>
      </c>
    </row>
    <row r="174" spans="1:16" x14ac:dyDescent="0.3">
      <c r="A174">
        <v>0</v>
      </c>
      <c r="B174">
        <v>1</v>
      </c>
      <c r="C174">
        <v>-2</v>
      </c>
      <c r="D174">
        <v>-2.8</v>
      </c>
      <c r="E174">
        <f t="shared" si="18"/>
        <v>1</v>
      </c>
      <c r="F174">
        <f t="shared" si="19"/>
        <v>0.99999999764064951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0"/>
        <v>0</v>
      </c>
      <c r="L174">
        <f t="shared" si="21"/>
        <v>19.999999952812992</v>
      </c>
      <c r="M174">
        <f t="shared" si="22"/>
        <v>-12.316019264078895</v>
      </c>
      <c r="N174">
        <f t="shared" si="17"/>
        <v>132.7151986767407</v>
      </c>
      <c r="O174">
        <f t="shared" si="23"/>
        <v>0</v>
      </c>
      <c r="P174" t="str">
        <f t="shared" si="24"/>
        <v>TN</v>
      </c>
    </row>
    <row r="175" spans="1:16" x14ac:dyDescent="0.3">
      <c r="A175">
        <v>0</v>
      </c>
      <c r="B175">
        <v>1</v>
      </c>
      <c r="C175">
        <v>-2</v>
      </c>
      <c r="D175">
        <v>-2.8</v>
      </c>
      <c r="E175">
        <f t="shared" si="18"/>
        <v>1</v>
      </c>
      <c r="F175">
        <f t="shared" si="19"/>
        <v>0.99999999764064951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0"/>
        <v>50</v>
      </c>
      <c r="L175">
        <f t="shared" si="21"/>
        <v>99.999999764064953</v>
      </c>
      <c r="M175">
        <f t="shared" si="22"/>
        <v>-8.733498266531214</v>
      </c>
      <c r="N175">
        <f t="shared" si="17"/>
        <v>228.09243145019099</v>
      </c>
      <c r="O175">
        <f t="shared" si="23"/>
        <v>0</v>
      </c>
      <c r="P175" t="str">
        <f t="shared" si="24"/>
        <v>TN</v>
      </c>
    </row>
    <row r="176" spans="1:16" x14ac:dyDescent="0.3">
      <c r="A176">
        <v>1</v>
      </c>
      <c r="B176">
        <v>1</v>
      </c>
      <c r="C176">
        <v>-2</v>
      </c>
      <c r="D176">
        <v>-2.6</v>
      </c>
      <c r="E176">
        <f t="shared" si="18"/>
        <v>1</v>
      </c>
      <c r="F176">
        <f t="shared" si="19"/>
        <v>0.99999999776482584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0"/>
        <v>20</v>
      </c>
      <c r="L176">
        <f t="shared" si="21"/>
        <v>19.999999955296516</v>
      </c>
      <c r="M176">
        <f t="shared" si="22"/>
        <v>-4.6320385587449504</v>
      </c>
      <c r="N176">
        <f t="shared" si="17"/>
        <v>368.80087435464259</v>
      </c>
      <c r="O176">
        <f t="shared" si="23"/>
        <v>0</v>
      </c>
      <c r="P176" t="str">
        <f t="shared" si="24"/>
        <v>FP</v>
      </c>
    </row>
    <row r="177" spans="1:16" x14ac:dyDescent="0.3">
      <c r="A177">
        <v>0</v>
      </c>
      <c r="B177">
        <v>1</v>
      </c>
      <c r="C177">
        <v>-2</v>
      </c>
      <c r="D177">
        <v>-2.6</v>
      </c>
      <c r="E177">
        <f t="shared" si="18"/>
        <v>1</v>
      </c>
      <c r="F177">
        <f t="shared" si="19"/>
        <v>0.99999999776482584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0"/>
        <v>40</v>
      </c>
      <c r="L177">
        <f t="shared" si="21"/>
        <v>99.999999776482582</v>
      </c>
      <c r="M177">
        <f t="shared" si="22"/>
        <v>-46.21213491431466</v>
      </c>
      <c r="N177">
        <f t="shared" si="17"/>
        <v>500.68123090910007</v>
      </c>
      <c r="O177">
        <f t="shared" si="23"/>
        <v>0</v>
      </c>
      <c r="P177" t="str">
        <f t="shared" si="24"/>
        <v>TN</v>
      </c>
    </row>
    <row r="178" spans="1:16" x14ac:dyDescent="0.3">
      <c r="A178">
        <v>1</v>
      </c>
      <c r="B178">
        <v>1</v>
      </c>
      <c r="C178">
        <v>-2</v>
      </c>
      <c r="D178">
        <v>-3.1</v>
      </c>
      <c r="E178">
        <f t="shared" si="18"/>
        <v>1</v>
      </c>
      <c r="F178">
        <f t="shared" si="19"/>
        <v>0.99999999745438506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0"/>
        <v>60</v>
      </c>
      <c r="L178">
        <f t="shared" si="21"/>
        <v>99.999999745438501</v>
      </c>
      <c r="M178">
        <f t="shared" si="22"/>
        <v>-38.528154188334383</v>
      </c>
      <c r="N178">
        <f t="shared" si="17"/>
        <v>215.85270869597397</v>
      </c>
      <c r="O178">
        <f t="shared" si="23"/>
        <v>0</v>
      </c>
      <c r="P178" t="str">
        <f t="shared" si="24"/>
        <v>FP</v>
      </c>
    </row>
    <row r="179" spans="1:16" x14ac:dyDescent="0.3">
      <c r="A179">
        <v>1</v>
      </c>
      <c r="B179">
        <v>1</v>
      </c>
      <c r="C179">
        <v>-2</v>
      </c>
      <c r="D179">
        <v>-3.2</v>
      </c>
      <c r="E179">
        <f t="shared" si="18"/>
        <v>1</v>
      </c>
      <c r="F179">
        <f t="shared" si="19"/>
        <v>0.99999999739229684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0"/>
        <v>30</v>
      </c>
      <c r="L179">
        <f t="shared" si="21"/>
        <v>19.999999947845936</v>
      </c>
      <c r="M179">
        <f t="shared" si="22"/>
        <v>-0.79004820072522719</v>
      </c>
      <c r="N179">
        <f t="shared" si="17"/>
        <v>531.12638205027258</v>
      </c>
      <c r="O179">
        <f t="shared" si="23"/>
        <v>0</v>
      </c>
      <c r="P179" t="str">
        <f t="shared" si="24"/>
        <v>FP</v>
      </c>
    </row>
    <row r="180" spans="1:16" x14ac:dyDescent="0.3">
      <c r="A180">
        <v>0</v>
      </c>
      <c r="B180">
        <v>1</v>
      </c>
      <c r="C180">
        <v>-2</v>
      </c>
      <c r="D180">
        <v>-3.2</v>
      </c>
      <c r="E180">
        <f t="shared" si="18"/>
        <v>1</v>
      </c>
      <c r="F180">
        <f t="shared" si="19"/>
        <v>0.99999999739229684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0"/>
        <v>100</v>
      </c>
      <c r="L180">
        <f t="shared" si="21"/>
        <v>179.99999953061342</v>
      </c>
      <c r="M180">
        <f t="shared" si="22"/>
        <v>-9.6358634195131145</v>
      </c>
      <c r="N180">
        <f t="shared" si="17"/>
        <v>201.65034110034679</v>
      </c>
      <c r="O180">
        <f t="shared" si="23"/>
        <v>0</v>
      </c>
      <c r="P180" t="str">
        <f t="shared" si="24"/>
        <v>TN</v>
      </c>
    </row>
    <row r="181" spans="1:16" x14ac:dyDescent="0.3">
      <c r="A181">
        <v>0</v>
      </c>
      <c r="B181">
        <v>1</v>
      </c>
      <c r="C181">
        <v>-2</v>
      </c>
      <c r="D181">
        <v>-3.2</v>
      </c>
      <c r="E181">
        <f t="shared" si="18"/>
        <v>1</v>
      </c>
      <c r="F181">
        <f t="shared" si="19"/>
        <v>0.99999999739229684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0"/>
        <v>0</v>
      </c>
      <c r="L181">
        <f t="shared" si="21"/>
        <v>19.999999947845936</v>
      </c>
      <c r="M181">
        <f t="shared" si="22"/>
        <v>-12.316019261020177</v>
      </c>
      <c r="N181">
        <f t="shared" si="17"/>
        <v>132.71519874721483</v>
      </c>
      <c r="O181">
        <f t="shared" si="23"/>
        <v>0</v>
      </c>
      <c r="P181" t="str">
        <f t="shared" si="24"/>
        <v>TN</v>
      </c>
    </row>
    <row r="182" spans="1:16" x14ac:dyDescent="0.3">
      <c r="A182">
        <v>1</v>
      </c>
      <c r="B182">
        <v>1</v>
      </c>
      <c r="C182">
        <v>-2</v>
      </c>
      <c r="D182">
        <v>-2.9</v>
      </c>
      <c r="E182">
        <f t="shared" si="18"/>
        <v>1</v>
      </c>
      <c r="F182">
        <f t="shared" si="19"/>
        <v>0.99999999757856139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0"/>
        <v>30</v>
      </c>
      <c r="L182">
        <f t="shared" si="21"/>
        <v>19.999999951571226</v>
      </c>
      <c r="M182">
        <f t="shared" si="22"/>
        <v>-0.79004820301926415</v>
      </c>
      <c r="N182">
        <f t="shared" si="17"/>
        <v>531.12638194453507</v>
      </c>
      <c r="O182">
        <f t="shared" si="23"/>
        <v>0</v>
      </c>
      <c r="P182" t="str">
        <f t="shared" si="24"/>
        <v>FP</v>
      </c>
    </row>
    <row r="183" spans="1:16" x14ac:dyDescent="0.3">
      <c r="A183">
        <v>0</v>
      </c>
      <c r="B183">
        <v>1</v>
      </c>
      <c r="C183">
        <v>-2</v>
      </c>
      <c r="D183">
        <v>-2.9</v>
      </c>
      <c r="E183">
        <f t="shared" si="18"/>
        <v>1</v>
      </c>
      <c r="F183">
        <f t="shared" si="19"/>
        <v>0.99999999757856139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0"/>
        <v>90</v>
      </c>
      <c r="L183">
        <f t="shared" si="21"/>
        <v>179.99999956414106</v>
      </c>
      <c r="M183">
        <f t="shared" si="22"/>
        <v>-15.720296875380193</v>
      </c>
      <c r="N183">
        <f t="shared" si="17"/>
        <v>65.868330522016649</v>
      </c>
      <c r="O183">
        <f t="shared" si="23"/>
        <v>0</v>
      </c>
      <c r="P183" t="str">
        <f t="shared" si="24"/>
        <v>TN</v>
      </c>
    </row>
    <row r="184" spans="1:16" x14ac:dyDescent="0.3">
      <c r="A184">
        <v>0</v>
      </c>
      <c r="B184">
        <v>1</v>
      </c>
      <c r="C184">
        <v>-2</v>
      </c>
      <c r="D184">
        <v>-2.9</v>
      </c>
      <c r="E184">
        <f t="shared" si="18"/>
        <v>1</v>
      </c>
      <c r="F184">
        <f t="shared" si="19"/>
        <v>0.99999999757856139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0"/>
        <v>90</v>
      </c>
      <c r="L184">
        <f t="shared" si="21"/>
        <v>179.99999956414106</v>
      </c>
      <c r="M184">
        <f t="shared" si="22"/>
        <v>-76.266260188943093</v>
      </c>
      <c r="N184">
        <f t="shared" si="17"/>
        <v>2748.9083237688537</v>
      </c>
      <c r="O184">
        <f t="shared" si="23"/>
        <v>0</v>
      </c>
      <c r="P184" t="str">
        <f t="shared" si="24"/>
        <v>TN</v>
      </c>
    </row>
    <row r="185" spans="1:16" x14ac:dyDescent="0.3">
      <c r="A185">
        <v>0</v>
      </c>
      <c r="B185">
        <v>1</v>
      </c>
      <c r="C185">
        <v>-2</v>
      </c>
      <c r="D185">
        <v>-2.9</v>
      </c>
      <c r="E185">
        <f t="shared" si="18"/>
        <v>1</v>
      </c>
      <c r="F185">
        <f t="shared" si="19"/>
        <v>0.99999999757856139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0"/>
        <v>100</v>
      </c>
      <c r="L185">
        <f t="shared" si="21"/>
        <v>179.99999956414106</v>
      </c>
      <c r="M185">
        <f t="shared" si="22"/>
        <v>-72.424269835511438</v>
      </c>
      <c r="N185">
        <f t="shared" si="17"/>
        <v>2360.7978542953961</v>
      </c>
      <c r="O185">
        <f t="shared" si="23"/>
        <v>0</v>
      </c>
      <c r="P185" t="str">
        <f t="shared" si="24"/>
        <v>TN</v>
      </c>
    </row>
    <row r="186" spans="1:16" x14ac:dyDescent="0.3">
      <c r="A186">
        <v>0</v>
      </c>
      <c r="B186">
        <v>1</v>
      </c>
      <c r="C186">
        <v>-2</v>
      </c>
      <c r="D186">
        <v>-2.9</v>
      </c>
      <c r="E186">
        <f t="shared" si="18"/>
        <v>1</v>
      </c>
      <c r="F186">
        <f t="shared" si="19"/>
        <v>0.99999999757856139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0"/>
        <v>20</v>
      </c>
      <c r="L186">
        <f t="shared" si="21"/>
        <v>19.999999951571226</v>
      </c>
      <c r="M186">
        <f t="shared" si="22"/>
        <v>-4.6320385564509134</v>
      </c>
      <c r="N186">
        <f t="shared" si="17"/>
        <v>368.80087444275284</v>
      </c>
      <c r="O186">
        <f t="shared" si="23"/>
        <v>0</v>
      </c>
      <c r="P186" t="str">
        <f t="shared" si="24"/>
        <v>TN</v>
      </c>
    </row>
    <row r="187" spans="1:16" x14ac:dyDescent="0.3">
      <c r="A187">
        <v>0</v>
      </c>
      <c r="B187">
        <v>1</v>
      </c>
      <c r="C187">
        <v>-2</v>
      </c>
      <c r="D187">
        <v>-2.9</v>
      </c>
      <c r="E187">
        <f t="shared" si="18"/>
        <v>1</v>
      </c>
      <c r="F187">
        <f t="shared" si="19"/>
        <v>0.99999999757856139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0"/>
        <v>30</v>
      </c>
      <c r="L187">
        <f t="shared" si="21"/>
        <v>19.999999951571226</v>
      </c>
      <c r="M187">
        <f t="shared" si="22"/>
        <v>-0.79004820301926415</v>
      </c>
      <c r="N187">
        <f t="shared" si="17"/>
        <v>531.12638194453507</v>
      </c>
      <c r="O187">
        <f t="shared" si="23"/>
        <v>0</v>
      </c>
      <c r="P187" t="str">
        <f t="shared" si="24"/>
        <v>TN</v>
      </c>
    </row>
    <row r="188" spans="1:16" x14ac:dyDescent="0.3">
      <c r="A188">
        <v>0</v>
      </c>
      <c r="B188">
        <v>1</v>
      </c>
      <c r="C188">
        <v>-2</v>
      </c>
      <c r="D188">
        <v>-2.9</v>
      </c>
      <c r="E188">
        <f t="shared" si="18"/>
        <v>1</v>
      </c>
      <c r="F188">
        <f t="shared" si="19"/>
        <v>0.99999999757856139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0"/>
        <v>80</v>
      </c>
      <c r="L188">
        <f t="shared" si="21"/>
        <v>179.99999956414106</v>
      </c>
      <c r="M188">
        <f t="shared" si="22"/>
        <v>-21.804730318119319</v>
      </c>
      <c r="N188">
        <f t="shared" si="17"/>
        <v>4.1269809547744893</v>
      </c>
      <c r="O188">
        <f t="shared" si="23"/>
        <v>0</v>
      </c>
      <c r="P188" t="str">
        <f t="shared" si="24"/>
        <v>TN</v>
      </c>
    </row>
    <row r="189" spans="1:16" x14ac:dyDescent="0.3">
      <c r="A189">
        <v>1</v>
      </c>
      <c r="B189">
        <v>1</v>
      </c>
      <c r="C189">
        <v>-2</v>
      </c>
      <c r="D189">
        <v>-2.8</v>
      </c>
      <c r="E189">
        <f t="shared" si="18"/>
        <v>1</v>
      </c>
      <c r="F189">
        <f t="shared" si="19"/>
        <v>0.99999999764064951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0"/>
        <v>10</v>
      </c>
      <c r="L189">
        <f t="shared" si="21"/>
        <v>0</v>
      </c>
      <c r="M189">
        <f t="shared" si="22"/>
        <v>3.8419903534316502</v>
      </c>
      <c r="N189">
        <f t="shared" si="17"/>
        <v>766.08374565090185</v>
      </c>
      <c r="O189">
        <f t="shared" si="23"/>
        <v>1</v>
      </c>
      <c r="P189" t="str">
        <f t="shared" si="24"/>
        <v>TP</v>
      </c>
    </row>
    <row r="190" spans="1:16" x14ac:dyDescent="0.3">
      <c r="A190">
        <v>0</v>
      </c>
      <c r="B190">
        <v>1</v>
      </c>
      <c r="C190">
        <v>-2</v>
      </c>
      <c r="D190">
        <v>-2.8</v>
      </c>
      <c r="E190">
        <f t="shared" si="18"/>
        <v>1</v>
      </c>
      <c r="F190">
        <f t="shared" si="19"/>
        <v>0.99999999764064951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0"/>
        <v>0</v>
      </c>
      <c r="L190">
        <f t="shared" si="21"/>
        <v>19.999999952812992</v>
      </c>
      <c r="M190">
        <f t="shared" si="22"/>
        <v>-12.316019264078895</v>
      </c>
      <c r="N190">
        <f t="shared" si="17"/>
        <v>132.7151986767407</v>
      </c>
      <c r="O190">
        <f t="shared" si="23"/>
        <v>0</v>
      </c>
      <c r="P190" t="str">
        <f t="shared" si="24"/>
        <v>TN</v>
      </c>
    </row>
    <row r="191" spans="1:16" x14ac:dyDescent="0.3">
      <c r="A191">
        <v>0</v>
      </c>
      <c r="B191">
        <v>1</v>
      </c>
      <c r="C191">
        <v>-2</v>
      </c>
      <c r="D191">
        <v>-2.8</v>
      </c>
      <c r="E191">
        <f t="shared" si="18"/>
        <v>1</v>
      </c>
      <c r="F191">
        <f t="shared" si="19"/>
        <v>0.99999999764064951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0"/>
        <v>60</v>
      </c>
      <c r="L191">
        <f t="shared" si="21"/>
        <v>99.999999764064953</v>
      </c>
      <c r="M191">
        <f t="shared" si="22"/>
        <v>-38.528154199804568</v>
      </c>
      <c r="N191">
        <f t="shared" si="17"/>
        <v>215.85270903301219</v>
      </c>
      <c r="O191">
        <f t="shared" si="23"/>
        <v>0</v>
      </c>
      <c r="P191" t="str">
        <f t="shared" si="24"/>
        <v>TN</v>
      </c>
    </row>
    <row r="192" spans="1:16" x14ac:dyDescent="0.3">
      <c r="A192">
        <v>1</v>
      </c>
      <c r="B192">
        <v>1</v>
      </c>
      <c r="C192">
        <v>-2</v>
      </c>
      <c r="D192">
        <v>-2.7</v>
      </c>
      <c r="E192">
        <f t="shared" si="18"/>
        <v>1</v>
      </c>
      <c r="F192">
        <f t="shared" si="19"/>
        <v>0.99999999770273773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0"/>
        <v>10</v>
      </c>
      <c r="L192">
        <f t="shared" si="21"/>
        <v>19.999999954054754</v>
      </c>
      <c r="M192">
        <f t="shared" si="22"/>
        <v>-1.7466996537924633</v>
      </c>
      <c r="N192">
        <f t="shared" si="17"/>
        <v>487.94724215143975</v>
      </c>
      <c r="O192">
        <f t="shared" si="23"/>
        <v>0</v>
      </c>
      <c r="P192" t="str">
        <f t="shared" si="24"/>
        <v>FP</v>
      </c>
    </row>
    <row r="193" spans="1:16" x14ac:dyDescent="0.3">
      <c r="A193">
        <v>1</v>
      </c>
      <c r="B193">
        <v>1</v>
      </c>
      <c r="C193">
        <v>-2</v>
      </c>
      <c r="D193">
        <v>-2</v>
      </c>
      <c r="E193">
        <f t="shared" si="18"/>
        <v>1</v>
      </c>
      <c r="F193">
        <f t="shared" si="19"/>
        <v>0.99999999813735485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0"/>
        <v>70</v>
      </c>
      <c r="L193">
        <f t="shared" si="21"/>
        <v>99.999999813735485</v>
      </c>
      <c r="M193">
        <f t="shared" si="22"/>
        <v>3.4353685994982044</v>
      </c>
      <c r="N193">
        <f t="shared" si="17"/>
        <v>743.73995589206334</v>
      </c>
      <c r="O193">
        <f t="shared" si="23"/>
        <v>1</v>
      </c>
      <c r="P193" t="str">
        <f t="shared" si="24"/>
        <v>TP</v>
      </c>
    </row>
    <row r="194" spans="1:16" x14ac:dyDescent="0.3">
      <c r="A194">
        <v>0</v>
      </c>
      <c r="B194">
        <v>1</v>
      </c>
      <c r="C194">
        <v>-2</v>
      </c>
      <c r="D194">
        <v>-2</v>
      </c>
      <c r="E194">
        <f t="shared" si="18"/>
        <v>1</v>
      </c>
      <c r="F194">
        <f t="shared" si="19"/>
        <v>0.99999999813735485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0"/>
        <v>100</v>
      </c>
      <c r="L194">
        <f t="shared" si="21"/>
        <v>179.99999966472387</v>
      </c>
      <c r="M194">
        <f t="shared" si="22"/>
        <v>-9.6358634720249512</v>
      </c>
      <c r="N194">
        <f t="shared" ref="N194:N257" si="25">(M194-$R$5)^2</f>
        <v>201.65033960897242</v>
      </c>
      <c r="O194">
        <f t="shared" si="23"/>
        <v>0</v>
      </c>
      <c r="P194" t="str">
        <f t="shared" si="24"/>
        <v>TN</v>
      </c>
    </row>
    <row r="195" spans="1:16" x14ac:dyDescent="0.3">
      <c r="A195">
        <v>1</v>
      </c>
      <c r="B195">
        <v>1</v>
      </c>
      <c r="C195">
        <v>-2</v>
      </c>
      <c r="D195">
        <v>-2.9</v>
      </c>
      <c r="E195">
        <f t="shared" ref="E195:E258" si="26">IF(D195&gt;1,1+(D195-1)/$R$2,1)</f>
        <v>1</v>
      </c>
      <c r="F195">
        <f t="shared" ref="F195:F258" si="27">IF(D195&lt;1,1-(1-D195)/$R$2,1)</f>
        <v>0.99999999757856139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28">G195^(B195)*E195</f>
        <v>180</v>
      </c>
      <c r="L195">
        <f t="shared" ref="L195:L258" si="29">-C195*-H195^(B195)*F195</f>
        <v>179.99999956414106</v>
      </c>
      <c r="M195">
        <f t="shared" ref="M195:M258" si="30">I195*K195-J195*L195</f>
        <v>-41.688347008058244</v>
      </c>
      <c r="N195">
        <f t="shared" si="25"/>
        <v>318.69816956979184</v>
      </c>
      <c r="O195">
        <f t="shared" ref="O195:O258" si="31">IF(M195&gt;=0,1,0)</f>
        <v>0</v>
      </c>
      <c r="P195" t="str">
        <f t="shared" ref="P195:P258" si="32">IF(AND(A195=1,O195=1),"TP",IF(AND(A195=0,O195=0),"TN",IF(A195&gt;O195,"FP","FN")))</f>
        <v>FP</v>
      </c>
    </row>
    <row r="196" spans="1:16" x14ac:dyDescent="0.3">
      <c r="A196">
        <v>0</v>
      </c>
      <c r="B196">
        <v>1</v>
      </c>
      <c r="C196">
        <v>-2</v>
      </c>
      <c r="D196">
        <v>-2.9</v>
      </c>
      <c r="E196">
        <f t="shared" si="26"/>
        <v>1</v>
      </c>
      <c r="F196">
        <f t="shared" si="27"/>
        <v>0.99999999757856139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28"/>
        <v>60</v>
      </c>
      <c r="L196">
        <f t="shared" si="29"/>
        <v>99.999999757856145</v>
      </c>
      <c r="M196">
        <f t="shared" si="30"/>
        <v>-38.52815419598118</v>
      </c>
      <c r="N196">
        <f t="shared" si="25"/>
        <v>215.85270892066632</v>
      </c>
      <c r="O196">
        <f t="shared" si="31"/>
        <v>0</v>
      </c>
      <c r="P196" t="str">
        <f t="shared" si="32"/>
        <v>TN</v>
      </c>
    </row>
    <row r="197" spans="1:16" x14ac:dyDescent="0.3">
      <c r="A197">
        <v>0</v>
      </c>
      <c r="B197">
        <v>1</v>
      </c>
      <c r="C197">
        <v>-2</v>
      </c>
      <c r="D197">
        <v>-2.9</v>
      </c>
      <c r="E197">
        <f t="shared" si="26"/>
        <v>1</v>
      </c>
      <c r="F197">
        <f t="shared" si="27"/>
        <v>0.99999999757856139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28"/>
        <v>180</v>
      </c>
      <c r="L197">
        <f t="shared" si="29"/>
        <v>179.99999956414106</v>
      </c>
      <c r="M197">
        <f t="shared" si="30"/>
        <v>22.790101070025472</v>
      </c>
      <c r="N197">
        <f t="shared" si="25"/>
        <v>2174.014519472561</v>
      </c>
      <c r="O197">
        <f t="shared" si="31"/>
        <v>1</v>
      </c>
      <c r="P197" t="str">
        <f t="shared" si="32"/>
        <v>FN</v>
      </c>
    </row>
    <row r="198" spans="1:16" x14ac:dyDescent="0.3">
      <c r="A198">
        <v>0</v>
      </c>
      <c r="B198">
        <v>1</v>
      </c>
      <c r="C198">
        <v>-2</v>
      </c>
      <c r="D198">
        <v>-2.9</v>
      </c>
      <c r="E198">
        <f t="shared" si="26"/>
        <v>1</v>
      </c>
      <c r="F198">
        <f t="shared" si="27"/>
        <v>0.99999999757856139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28"/>
        <v>80</v>
      </c>
      <c r="L198">
        <f t="shared" si="29"/>
        <v>179.99999956414106</v>
      </c>
      <c r="M198">
        <f t="shared" si="30"/>
        <v>-21.804730318119319</v>
      </c>
      <c r="N198">
        <f t="shared" si="25"/>
        <v>4.1269809547744893</v>
      </c>
      <c r="O198">
        <f t="shared" si="31"/>
        <v>0</v>
      </c>
      <c r="P198" t="str">
        <f t="shared" si="32"/>
        <v>TN</v>
      </c>
    </row>
    <row r="199" spans="1:16" x14ac:dyDescent="0.3">
      <c r="A199">
        <v>0</v>
      </c>
      <c r="B199">
        <v>1</v>
      </c>
      <c r="C199">
        <v>-2</v>
      </c>
      <c r="D199">
        <v>-2.9</v>
      </c>
      <c r="E199">
        <f t="shared" si="26"/>
        <v>1</v>
      </c>
      <c r="F199">
        <f t="shared" si="27"/>
        <v>0.99999999757856139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28"/>
        <v>40</v>
      </c>
      <c r="L199">
        <f t="shared" si="29"/>
        <v>99.999999757856145</v>
      </c>
      <c r="M199">
        <f t="shared" si="30"/>
        <v>-46.212134902844483</v>
      </c>
      <c r="N199">
        <f t="shared" si="25"/>
        <v>500.68123039578882</v>
      </c>
      <c r="O199">
        <f t="shared" si="31"/>
        <v>0</v>
      </c>
      <c r="P199" t="str">
        <f t="shared" si="32"/>
        <v>TN</v>
      </c>
    </row>
    <row r="200" spans="1:16" x14ac:dyDescent="0.3">
      <c r="A200">
        <v>0</v>
      </c>
      <c r="B200">
        <v>1</v>
      </c>
      <c r="C200">
        <v>-2</v>
      </c>
      <c r="D200">
        <v>-2.9</v>
      </c>
      <c r="E200">
        <f t="shared" si="26"/>
        <v>1</v>
      </c>
      <c r="F200">
        <f t="shared" si="27"/>
        <v>0.99999999757856139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28"/>
        <v>40</v>
      </c>
      <c r="L200">
        <f t="shared" si="29"/>
        <v>99.999999757856145</v>
      </c>
      <c r="M200">
        <f t="shared" si="30"/>
        <v>-14.817931706839236</v>
      </c>
      <c r="N200">
        <f t="shared" si="25"/>
        <v>81.329659700069811</v>
      </c>
      <c r="O200">
        <f t="shared" si="31"/>
        <v>0</v>
      </c>
      <c r="P200" t="str">
        <f t="shared" si="32"/>
        <v>TN</v>
      </c>
    </row>
    <row r="201" spans="1:16" x14ac:dyDescent="0.3">
      <c r="A201">
        <v>1</v>
      </c>
      <c r="B201">
        <v>1</v>
      </c>
      <c r="C201">
        <v>-2</v>
      </c>
      <c r="D201">
        <v>-3.4</v>
      </c>
      <c r="E201">
        <f t="shared" si="26"/>
        <v>1</v>
      </c>
      <c r="F201">
        <f t="shared" si="27"/>
        <v>0.9999999972681205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28"/>
        <v>70</v>
      </c>
      <c r="L201">
        <f t="shared" si="29"/>
        <v>99.99999972681205</v>
      </c>
      <c r="M201">
        <f t="shared" si="30"/>
        <v>-34.686163823432551</v>
      </c>
      <c r="N201">
        <f t="shared" si="25"/>
        <v>117.72111739585469</v>
      </c>
      <c r="O201">
        <f t="shared" si="31"/>
        <v>0</v>
      </c>
      <c r="P201" t="str">
        <f t="shared" si="32"/>
        <v>FP</v>
      </c>
    </row>
    <row r="202" spans="1:16" x14ac:dyDescent="0.3">
      <c r="A202">
        <v>0</v>
      </c>
      <c r="B202">
        <v>1</v>
      </c>
      <c r="C202">
        <v>-2</v>
      </c>
      <c r="D202">
        <v>1</v>
      </c>
      <c r="E202">
        <f t="shared" si="26"/>
        <v>1</v>
      </c>
      <c r="F202">
        <f t="shared" si="27"/>
        <v>1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28"/>
        <v>100</v>
      </c>
      <c r="L202">
        <f t="shared" si="29"/>
        <v>180</v>
      </c>
      <c r="M202">
        <f t="shared" si="30"/>
        <v>-72.424270103913798</v>
      </c>
      <c r="N202">
        <f t="shared" si="25"/>
        <v>2360.7978803776864</v>
      </c>
      <c r="O202">
        <f t="shared" si="31"/>
        <v>0</v>
      </c>
      <c r="P202" t="str">
        <f t="shared" si="32"/>
        <v>TN</v>
      </c>
    </row>
    <row r="203" spans="1:16" x14ac:dyDescent="0.3">
      <c r="A203">
        <v>1</v>
      </c>
      <c r="B203">
        <v>1</v>
      </c>
      <c r="C203">
        <v>-2</v>
      </c>
      <c r="D203">
        <v>1.05</v>
      </c>
      <c r="E203">
        <f t="shared" si="26"/>
        <v>1.0000000000310441</v>
      </c>
      <c r="F203">
        <f t="shared" si="27"/>
        <v>1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28"/>
        <v>10.00000000031044</v>
      </c>
      <c r="L203">
        <f t="shared" si="29"/>
        <v>0</v>
      </c>
      <c r="M203">
        <f t="shared" si="30"/>
        <v>4.2913429897982418</v>
      </c>
      <c r="N203">
        <f t="shared" si="25"/>
        <v>791.16022380168556</v>
      </c>
      <c r="O203">
        <f t="shared" si="31"/>
        <v>1</v>
      </c>
      <c r="P203" t="str">
        <f t="shared" si="32"/>
        <v>TP</v>
      </c>
    </row>
    <row r="204" spans="1:16" x14ac:dyDescent="0.3">
      <c r="A204">
        <v>1</v>
      </c>
      <c r="B204">
        <v>1</v>
      </c>
      <c r="C204">
        <v>-2</v>
      </c>
      <c r="D204">
        <v>1.95</v>
      </c>
      <c r="E204">
        <f t="shared" si="26"/>
        <v>1.0000000005898375</v>
      </c>
      <c r="F204">
        <f t="shared" si="27"/>
        <v>1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28"/>
        <v>180.00000010617075</v>
      </c>
      <c r="L204">
        <f t="shared" si="29"/>
        <v>180</v>
      </c>
      <c r="M204">
        <f t="shared" si="30"/>
        <v>-41.688347235669895</v>
      </c>
      <c r="N204">
        <f t="shared" si="25"/>
        <v>318.69817769649262</v>
      </c>
      <c r="O204">
        <f t="shared" si="31"/>
        <v>0</v>
      </c>
      <c r="P204" t="str">
        <f t="shared" si="32"/>
        <v>FP</v>
      </c>
    </row>
    <row r="205" spans="1:16" x14ac:dyDescent="0.3">
      <c r="A205">
        <v>0</v>
      </c>
      <c r="B205">
        <v>1</v>
      </c>
      <c r="C205">
        <v>-2</v>
      </c>
      <c r="D205">
        <v>1.95</v>
      </c>
      <c r="E205">
        <f t="shared" si="26"/>
        <v>1.0000000005898375</v>
      </c>
      <c r="F205">
        <f t="shared" si="27"/>
        <v>1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28"/>
        <v>80.000000047187001</v>
      </c>
      <c r="L205">
        <f t="shared" si="29"/>
        <v>180</v>
      </c>
      <c r="M205">
        <f t="shared" si="30"/>
        <v>-80.108250792647908</v>
      </c>
      <c r="N205">
        <f t="shared" si="25"/>
        <v>3166.5406011607893</v>
      </c>
      <c r="O205">
        <f t="shared" si="31"/>
        <v>0</v>
      </c>
      <c r="P205" t="str">
        <f t="shared" si="32"/>
        <v>TN</v>
      </c>
    </row>
    <row r="206" spans="1:16" x14ac:dyDescent="0.3">
      <c r="A206">
        <v>0</v>
      </c>
      <c r="B206">
        <v>1</v>
      </c>
      <c r="C206">
        <v>-2</v>
      </c>
      <c r="D206">
        <v>1.95</v>
      </c>
      <c r="E206">
        <f t="shared" si="26"/>
        <v>1.0000000005898375</v>
      </c>
      <c r="F206">
        <f t="shared" si="27"/>
        <v>1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28"/>
        <v>50.000000029491872</v>
      </c>
      <c r="L206">
        <f t="shared" si="29"/>
        <v>100</v>
      </c>
      <c r="M206">
        <f t="shared" si="30"/>
        <v>-8.7334983409690174</v>
      </c>
      <c r="N206">
        <f t="shared" si="25"/>
        <v>228.09242920176303</v>
      </c>
      <c r="O206">
        <f t="shared" si="31"/>
        <v>0</v>
      </c>
      <c r="P206" t="str">
        <f t="shared" si="32"/>
        <v>TN</v>
      </c>
    </row>
    <row r="207" spans="1:16" x14ac:dyDescent="0.3">
      <c r="A207">
        <v>0</v>
      </c>
      <c r="B207">
        <v>1</v>
      </c>
      <c r="C207">
        <v>-2</v>
      </c>
      <c r="D207">
        <v>1.95</v>
      </c>
      <c r="E207">
        <f t="shared" si="26"/>
        <v>1.0000000005898375</v>
      </c>
      <c r="F207">
        <f t="shared" si="27"/>
        <v>1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28"/>
        <v>0</v>
      </c>
      <c r="L207">
        <f t="shared" si="29"/>
        <v>20</v>
      </c>
      <c r="M207">
        <f t="shared" si="30"/>
        <v>-12.3160192931367</v>
      </c>
      <c r="N207">
        <f t="shared" si="25"/>
        <v>132.71519800723678</v>
      </c>
      <c r="O207">
        <f t="shared" si="31"/>
        <v>0</v>
      </c>
      <c r="P207" t="str">
        <f t="shared" si="32"/>
        <v>TN</v>
      </c>
    </row>
    <row r="208" spans="1:16" x14ac:dyDescent="0.3">
      <c r="A208">
        <v>0</v>
      </c>
      <c r="B208">
        <v>1</v>
      </c>
      <c r="C208">
        <v>-2</v>
      </c>
      <c r="D208">
        <v>1.95</v>
      </c>
      <c r="E208">
        <f t="shared" si="26"/>
        <v>1.0000000005898375</v>
      </c>
      <c r="F208">
        <f t="shared" si="27"/>
        <v>1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28"/>
        <v>20.00000001179675</v>
      </c>
      <c r="L208">
        <f t="shared" si="29"/>
        <v>20</v>
      </c>
      <c r="M208">
        <f t="shared" si="30"/>
        <v>-4.6320385817410994</v>
      </c>
      <c r="N208">
        <f t="shared" si="25"/>
        <v>368.80087347139772</v>
      </c>
      <c r="O208">
        <f t="shared" si="31"/>
        <v>0</v>
      </c>
      <c r="P208" t="str">
        <f t="shared" si="32"/>
        <v>TN</v>
      </c>
    </row>
    <row r="209" spans="1:16" x14ac:dyDescent="0.3">
      <c r="A209">
        <v>1</v>
      </c>
      <c r="B209">
        <v>1</v>
      </c>
      <c r="C209">
        <v>-2</v>
      </c>
      <c r="D209">
        <v>1.9</v>
      </c>
      <c r="E209">
        <f t="shared" si="26"/>
        <v>1.0000000005587935</v>
      </c>
      <c r="F209">
        <f t="shared" si="27"/>
        <v>1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28"/>
        <v>10.000000005587935</v>
      </c>
      <c r="L209">
        <f t="shared" si="29"/>
        <v>20</v>
      </c>
      <c r="M209">
        <f t="shared" si="30"/>
        <v>-1.7466996683826874</v>
      </c>
      <c r="N209">
        <f t="shared" si="25"/>
        <v>487.94724150685761</v>
      </c>
      <c r="O209">
        <f t="shared" si="31"/>
        <v>0</v>
      </c>
      <c r="P209" t="str">
        <f t="shared" si="32"/>
        <v>FP</v>
      </c>
    </row>
    <row r="210" spans="1:16" x14ac:dyDescent="0.3">
      <c r="A210">
        <v>0</v>
      </c>
      <c r="B210">
        <v>1</v>
      </c>
      <c r="C210">
        <v>-2</v>
      </c>
      <c r="D210">
        <v>1.9</v>
      </c>
      <c r="E210">
        <f t="shared" si="26"/>
        <v>1.0000000005587935</v>
      </c>
      <c r="F210">
        <f t="shared" si="27"/>
        <v>1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28"/>
        <v>80.000000044703484</v>
      </c>
      <c r="L210">
        <f t="shared" si="29"/>
        <v>180</v>
      </c>
      <c r="M210">
        <f t="shared" si="30"/>
        <v>-21.804730461583247</v>
      </c>
      <c r="N210">
        <f t="shared" si="25"/>
        <v>4.1269803718813645</v>
      </c>
      <c r="O210">
        <f t="shared" si="31"/>
        <v>0</v>
      </c>
      <c r="P210" t="str">
        <f t="shared" si="32"/>
        <v>TN</v>
      </c>
    </row>
    <row r="211" spans="1:16" x14ac:dyDescent="0.3">
      <c r="A211">
        <v>0</v>
      </c>
      <c r="B211">
        <v>1</v>
      </c>
      <c r="C211">
        <v>-2</v>
      </c>
      <c r="D211">
        <v>1.9</v>
      </c>
      <c r="E211">
        <f t="shared" si="26"/>
        <v>1.0000000005587935</v>
      </c>
      <c r="F211">
        <f t="shared" si="27"/>
        <v>1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28"/>
        <v>50.00000002793967</v>
      </c>
      <c r="L211">
        <f t="shared" si="29"/>
        <v>100</v>
      </c>
      <c r="M211">
        <f t="shared" si="30"/>
        <v>-42.370144687790855</v>
      </c>
      <c r="N211">
        <f t="shared" si="25"/>
        <v>343.50608491173932</v>
      </c>
      <c r="O211">
        <f t="shared" si="31"/>
        <v>0</v>
      </c>
      <c r="P211" t="str">
        <f t="shared" si="32"/>
        <v>TN</v>
      </c>
    </row>
    <row r="212" spans="1:16" x14ac:dyDescent="0.3">
      <c r="A212">
        <v>0</v>
      </c>
      <c r="B212">
        <v>1</v>
      </c>
      <c r="C212">
        <v>-2</v>
      </c>
      <c r="D212">
        <v>1.9</v>
      </c>
      <c r="E212">
        <f t="shared" si="26"/>
        <v>1.0000000005587935</v>
      </c>
      <c r="F212">
        <f t="shared" si="27"/>
        <v>1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28"/>
        <v>90.000000050291405</v>
      </c>
      <c r="L212">
        <f t="shared" si="29"/>
        <v>180</v>
      </c>
      <c r="M212">
        <f t="shared" si="30"/>
        <v>-15.720297015444196</v>
      </c>
      <c r="N212">
        <f t="shared" si="25"/>
        <v>65.868328248517201</v>
      </c>
      <c r="O212">
        <f t="shared" si="31"/>
        <v>0</v>
      </c>
      <c r="P212" t="str">
        <f t="shared" si="32"/>
        <v>TN</v>
      </c>
    </row>
    <row r="213" spans="1:16" x14ac:dyDescent="0.3">
      <c r="A213">
        <v>1</v>
      </c>
      <c r="B213">
        <v>1</v>
      </c>
      <c r="C213">
        <v>-2</v>
      </c>
      <c r="D213">
        <v>1.85</v>
      </c>
      <c r="E213">
        <f t="shared" si="26"/>
        <v>1.0000000005277494</v>
      </c>
      <c r="F213">
        <f t="shared" si="27"/>
        <v>1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28"/>
        <v>10.000000005277494</v>
      </c>
      <c r="L213">
        <f t="shared" si="29"/>
        <v>20</v>
      </c>
      <c r="M213">
        <f t="shared" si="30"/>
        <v>-1.7466996685715737</v>
      </c>
      <c r="N213">
        <f t="shared" si="25"/>
        <v>487.94724149851271</v>
      </c>
      <c r="O213">
        <f t="shared" si="31"/>
        <v>0</v>
      </c>
      <c r="P213" t="str">
        <f t="shared" si="32"/>
        <v>FP</v>
      </c>
    </row>
    <row r="214" spans="1:16" x14ac:dyDescent="0.3">
      <c r="A214">
        <v>0</v>
      </c>
      <c r="B214">
        <v>1</v>
      </c>
      <c r="C214">
        <v>-2</v>
      </c>
      <c r="D214">
        <v>1.85</v>
      </c>
      <c r="E214">
        <f t="shared" si="26"/>
        <v>1.0000000005277494</v>
      </c>
      <c r="F214">
        <f t="shared" si="27"/>
        <v>1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28"/>
        <v>60.000000031664968</v>
      </c>
      <c r="L214">
        <f t="shared" si="29"/>
        <v>100</v>
      </c>
      <c r="M214">
        <f t="shared" si="30"/>
        <v>-38.52815433292794</v>
      </c>
      <c r="N214">
        <f t="shared" si="25"/>
        <v>215.85271294468984</v>
      </c>
      <c r="O214">
        <f t="shared" si="31"/>
        <v>0</v>
      </c>
      <c r="P214" t="str">
        <f t="shared" si="32"/>
        <v>TN</v>
      </c>
    </row>
    <row r="215" spans="1:16" x14ac:dyDescent="0.3">
      <c r="A215">
        <v>1</v>
      </c>
      <c r="B215">
        <v>1</v>
      </c>
      <c r="C215">
        <v>-2</v>
      </c>
      <c r="D215">
        <v>1.6</v>
      </c>
      <c r="E215">
        <f t="shared" si="26"/>
        <v>1.0000000003725291</v>
      </c>
      <c r="F215">
        <f t="shared" si="27"/>
        <v>1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28"/>
        <v>70.000000026077032</v>
      </c>
      <c r="L215">
        <f t="shared" si="29"/>
        <v>100</v>
      </c>
      <c r="M215">
        <f t="shared" si="30"/>
        <v>3.4353685424314904</v>
      </c>
      <c r="N215">
        <f t="shared" si="25"/>
        <v>743.73995277946256</v>
      </c>
      <c r="O215">
        <f t="shared" si="31"/>
        <v>1</v>
      </c>
      <c r="P215" t="str">
        <f t="shared" si="32"/>
        <v>TP</v>
      </c>
    </row>
    <row r="216" spans="1:16" x14ac:dyDescent="0.3">
      <c r="A216">
        <v>0</v>
      </c>
      <c r="B216">
        <v>1</v>
      </c>
      <c r="C216">
        <v>-2</v>
      </c>
      <c r="D216">
        <v>1.6</v>
      </c>
      <c r="E216">
        <f t="shared" si="26"/>
        <v>1.0000000003725291</v>
      </c>
      <c r="F216">
        <f t="shared" si="27"/>
        <v>1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28"/>
        <v>60.000000022351749</v>
      </c>
      <c r="L216">
        <f t="shared" si="29"/>
        <v>100</v>
      </c>
      <c r="M216">
        <f t="shared" si="30"/>
        <v>-38.528154336506077</v>
      </c>
      <c r="N216">
        <f t="shared" si="25"/>
        <v>215.8527130498293</v>
      </c>
      <c r="O216">
        <f t="shared" si="31"/>
        <v>0</v>
      </c>
      <c r="P216" t="str">
        <f t="shared" si="32"/>
        <v>TN</v>
      </c>
    </row>
    <row r="217" spans="1:16" x14ac:dyDescent="0.3">
      <c r="A217">
        <v>0</v>
      </c>
      <c r="B217">
        <v>1</v>
      </c>
      <c r="C217">
        <v>-2</v>
      </c>
      <c r="D217">
        <v>1.6</v>
      </c>
      <c r="E217">
        <f t="shared" si="26"/>
        <v>1.0000000003725291</v>
      </c>
      <c r="F217">
        <f t="shared" si="27"/>
        <v>1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28"/>
        <v>80.000000029802322</v>
      </c>
      <c r="L217">
        <f t="shared" si="29"/>
        <v>180</v>
      </c>
      <c r="M217">
        <f t="shared" si="30"/>
        <v>-21.804730470649766</v>
      </c>
      <c r="N217">
        <f t="shared" si="25"/>
        <v>4.1269803350441547</v>
      </c>
      <c r="O217">
        <f t="shared" si="31"/>
        <v>0</v>
      </c>
      <c r="P217" t="str">
        <f t="shared" si="32"/>
        <v>TN</v>
      </c>
    </row>
    <row r="218" spans="1:16" x14ac:dyDescent="0.3">
      <c r="A218">
        <v>0</v>
      </c>
      <c r="B218">
        <v>1</v>
      </c>
      <c r="C218">
        <v>-2</v>
      </c>
      <c r="D218">
        <v>1.6</v>
      </c>
      <c r="E218">
        <f t="shared" si="26"/>
        <v>1.0000000003725291</v>
      </c>
      <c r="F218">
        <f t="shared" si="27"/>
        <v>1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28"/>
        <v>30.000000011175874</v>
      </c>
      <c r="L218">
        <f t="shared" si="29"/>
        <v>20</v>
      </c>
      <c r="M218">
        <f t="shared" si="30"/>
        <v>-0.79004822854798817</v>
      </c>
      <c r="N218">
        <f t="shared" si="25"/>
        <v>531.12638076785595</v>
      </c>
      <c r="O218">
        <f t="shared" si="31"/>
        <v>0</v>
      </c>
      <c r="P218" t="str">
        <f t="shared" si="32"/>
        <v>TN</v>
      </c>
    </row>
    <row r="219" spans="1:16" x14ac:dyDescent="0.3">
      <c r="A219">
        <v>1</v>
      </c>
      <c r="B219">
        <v>1</v>
      </c>
      <c r="C219">
        <v>-2</v>
      </c>
      <c r="D219">
        <v>1.95</v>
      </c>
      <c r="E219">
        <f t="shared" si="26"/>
        <v>1.0000000005898375</v>
      </c>
      <c r="F219">
        <f t="shared" si="27"/>
        <v>1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28"/>
        <v>70.000000041288629</v>
      </c>
      <c r="L219">
        <f t="shared" si="29"/>
        <v>100</v>
      </c>
      <c r="M219">
        <f t="shared" si="30"/>
        <v>-34.686163975798891</v>
      </c>
      <c r="N219">
        <f t="shared" si="25"/>
        <v>117.72112070218488</v>
      </c>
      <c r="O219">
        <f t="shared" si="31"/>
        <v>0</v>
      </c>
      <c r="P219" t="str">
        <f t="shared" si="32"/>
        <v>FP</v>
      </c>
    </row>
    <row r="220" spans="1:16" x14ac:dyDescent="0.3">
      <c r="A220">
        <v>0</v>
      </c>
      <c r="B220">
        <v>1</v>
      </c>
      <c r="C220">
        <v>-2</v>
      </c>
      <c r="D220">
        <v>1.95</v>
      </c>
      <c r="E220">
        <f t="shared" si="26"/>
        <v>1.0000000005898375</v>
      </c>
      <c r="F220">
        <f t="shared" si="27"/>
        <v>1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28"/>
        <v>40.0000000235935</v>
      </c>
      <c r="L220">
        <f t="shared" si="29"/>
        <v>100</v>
      </c>
      <c r="M220">
        <f t="shared" si="30"/>
        <v>-46.212135042892299</v>
      </c>
      <c r="N220">
        <f t="shared" si="25"/>
        <v>500.6812366631828</v>
      </c>
      <c r="O220">
        <f t="shared" si="31"/>
        <v>0</v>
      </c>
      <c r="P220" t="str">
        <f t="shared" si="32"/>
        <v>TN</v>
      </c>
    </row>
    <row r="221" spans="1:16" x14ac:dyDescent="0.3">
      <c r="A221">
        <v>0</v>
      </c>
      <c r="B221">
        <v>1</v>
      </c>
      <c r="C221">
        <v>-2</v>
      </c>
      <c r="D221">
        <v>1.95</v>
      </c>
      <c r="E221">
        <f t="shared" si="26"/>
        <v>1.0000000005898375</v>
      </c>
      <c r="F221">
        <f t="shared" si="27"/>
        <v>1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28"/>
        <v>100.00000005898374</v>
      </c>
      <c r="L221">
        <f t="shared" si="29"/>
        <v>180</v>
      </c>
      <c r="M221">
        <f t="shared" si="30"/>
        <v>-72.424270081252303</v>
      </c>
      <c r="N221">
        <f t="shared" si="25"/>
        <v>2360.797878175531</v>
      </c>
      <c r="O221">
        <f t="shared" si="31"/>
        <v>0</v>
      </c>
      <c r="P221" t="str">
        <f t="shared" si="32"/>
        <v>TN</v>
      </c>
    </row>
    <row r="222" spans="1:16" x14ac:dyDescent="0.3">
      <c r="A222">
        <v>0</v>
      </c>
      <c r="B222">
        <v>1</v>
      </c>
      <c r="C222">
        <v>-2</v>
      </c>
      <c r="D222">
        <v>1.95</v>
      </c>
      <c r="E222">
        <f t="shared" si="26"/>
        <v>1.0000000005898375</v>
      </c>
      <c r="F222">
        <f t="shared" si="27"/>
        <v>1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28"/>
        <v>50.000000029491872</v>
      </c>
      <c r="L222">
        <f t="shared" si="29"/>
        <v>100</v>
      </c>
      <c r="M222">
        <f t="shared" si="30"/>
        <v>-8.7334983409690174</v>
      </c>
      <c r="N222">
        <f t="shared" si="25"/>
        <v>228.09242920176303</v>
      </c>
      <c r="O222">
        <f t="shared" si="31"/>
        <v>0</v>
      </c>
      <c r="P222" t="str">
        <f t="shared" si="32"/>
        <v>TN</v>
      </c>
    </row>
    <row r="223" spans="1:16" x14ac:dyDescent="0.3">
      <c r="A223">
        <v>0</v>
      </c>
      <c r="B223">
        <v>1</v>
      </c>
      <c r="C223">
        <v>-2</v>
      </c>
      <c r="D223">
        <v>1.95</v>
      </c>
      <c r="E223">
        <f t="shared" si="26"/>
        <v>1.0000000005898375</v>
      </c>
      <c r="F223">
        <f t="shared" si="27"/>
        <v>1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28"/>
        <v>20.00000001179675</v>
      </c>
      <c r="L223">
        <f t="shared" si="29"/>
        <v>20</v>
      </c>
      <c r="M223">
        <f t="shared" si="30"/>
        <v>-4.6320385817410994</v>
      </c>
      <c r="N223">
        <f t="shared" si="25"/>
        <v>368.80087347139772</v>
      </c>
      <c r="O223">
        <f t="shared" si="31"/>
        <v>0</v>
      </c>
      <c r="P223" t="str">
        <f t="shared" si="32"/>
        <v>TN</v>
      </c>
    </row>
    <row r="224" spans="1:16" x14ac:dyDescent="0.3">
      <c r="A224">
        <v>0</v>
      </c>
      <c r="B224">
        <v>1</v>
      </c>
      <c r="C224">
        <v>-2</v>
      </c>
      <c r="D224">
        <v>1.95</v>
      </c>
      <c r="E224">
        <f t="shared" si="26"/>
        <v>1.0000000005898375</v>
      </c>
      <c r="F224">
        <f t="shared" si="27"/>
        <v>1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28"/>
        <v>100.00000005898374</v>
      </c>
      <c r="L224">
        <f t="shared" si="29"/>
        <v>180</v>
      </c>
      <c r="M224">
        <f t="shared" si="30"/>
        <v>-9.6358635674162727</v>
      </c>
      <c r="N224">
        <f t="shared" si="25"/>
        <v>201.65033689978944</v>
      </c>
      <c r="O224">
        <f t="shared" si="31"/>
        <v>0</v>
      </c>
      <c r="P224" t="str">
        <f t="shared" si="32"/>
        <v>TN</v>
      </c>
    </row>
    <row r="225" spans="1:16" x14ac:dyDescent="0.3">
      <c r="A225">
        <v>0</v>
      </c>
      <c r="B225">
        <v>1</v>
      </c>
      <c r="C225">
        <v>-2</v>
      </c>
      <c r="D225">
        <v>1.95</v>
      </c>
      <c r="E225">
        <f t="shared" si="26"/>
        <v>1.0000000005898375</v>
      </c>
      <c r="F225">
        <f t="shared" si="27"/>
        <v>1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28"/>
        <v>100.00000005898374</v>
      </c>
      <c r="L225">
        <f t="shared" si="29"/>
        <v>180</v>
      </c>
      <c r="M225">
        <f t="shared" si="30"/>
        <v>-9.6358635674162727</v>
      </c>
      <c r="N225">
        <f t="shared" si="25"/>
        <v>201.65033689978944</v>
      </c>
      <c r="O225">
        <f t="shared" si="31"/>
        <v>0</v>
      </c>
      <c r="P225" t="str">
        <f t="shared" si="32"/>
        <v>TN</v>
      </c>
    </row>
    <row r="226" spans="1:16" x14ac:dyDescent="0.3">
      <c r="A226">
        <v>0</v>
      </c>
      <c r="B226">
        <v>1</v>
      </c>
      <c r="C226">
        <v>-2</v>
      </c>
      <c r="D226">
        <v>1.95</v>
      </c>
      <c r="E226">
        <f t="shared" si="26"/>
        <v>1.0000000005898375</v>
      </c>
      <c r="F226">
        <f t="shared" si="27"/>
        <v>1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28"/>
        <v>40.0000000235935</v>
      </c>
      <c r="L226">
        <f t="shared" si="29"/>
        <v>100</v>
      </c>
      <c r="M226">
        <f t="shared" si="30"/>
        <v>-14.817931787296967</v>
      </c>
      <c r="N226">
        <f t="shared" si="25"/>
        <v>81.329658248886574</v>
      </c>
      <c r="O226">
        <f t="shared" si="31"/>
        <v>0</v>
      </c>
      <c r="P226" t="str">
        <f t="shared" si="32"/>
        <v>TN</v>
      </c>
    </row>
    <row r="227" spans="1:16" x14ac:dyDescent="0.3">
      <c r="A227">
        <v>0</v>
      </c>
      <c r="B227">
        <v>1</v>
      </c>
      <c r="C227">
        <v>-2</v>
      </c>
      <c r="D227">
        <v>1.95</v>
      </c>
      <c r="E227">
        <f t="shared" si="26"/>
        <v>1.0000000005898375</v>
      </c>
      <c r="F227">
        <f t="shared" si="27"/>
        <v>1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28"/>
        <v>90.000000053085373</v>
      </c>
      <c r="L227">
        <f t="shared" si="29"/>
        <v>180</v>
      </c>
      <c r="M227">
        <f t="shared" si="30"/>
        <v>-76.266260436950091</v>
      </c>
      <c r="N227">
        <f t="shared" si="25"/>
        <v>2748.9083497748838</v>
      </c>
      <c r="O227">
        <f t="shared" si="31"/>
        <v>0</v>
      </c>
      <c r="P227" t="str">
        <f t="shared" si="32"/>
        <v>TN</v>
      </c>
    </row>
    <row r="228" spans="1:16" x14ac:dyDescent="0.3">
      <c r="A228">
        <v>1</v>
      </c>
      <c r="B228">
        <v>1</v>
      </c>
      <c r="C228">
        <v>-2</v>
      </c>
      <c r="D228">
        <v>1.9</v>
      </c>
      <c r="E228">
        <f t="shared" si="26"/>
        <v>1.0000000005587935</v>
      </c>
      <c r="F228">
        <f t="shared" si="27"/>
        <v>1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28"/>
        <v>20.000000011175871</v>
      </c>
      <c r="L228">
        <f t="shared" si="29"/>
        <v>20</v>
      </c>
      <c r="M228">
        <f t="shared" si="30"/>
        <v>-4.6320385819796401</v>
      </c>
      <c r="N228">
        <f t="shared" si="25"/>
        <v>368.80087346223581</v>
      </c>
      <c r="O228">
        <f t="shared" si="31"/>
        <v>0</v>
      </c>
      <c r="P228" t="str">
        <f t="shared" si="32"/>
        <v>FP</v>
      </c>
    </row>
    <row r="229" spans="1:16" x14ac:dyDescent="0.3">
      <c r="A229">
        <v>0</v>
      </c>
      <c r="B229">
        <v>1</v>
      </c>
      <c r="C229">
        <v>-2</v>
      </c>
      <c r="D229">
        <v>1.9</v>
      </c>
      <c r="E229">
        <f t="shared" si="26"/>
        <v>1.0000000005587935</v>
      </c>
      <c r="F229">
        <f t="shared" si="27"/>
        <v>1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28"/>
        <v>0</v>
      </c>
      <c r="L229">
        <f t="shared" si="29"/>
        <v>20</v>
      </c>
      <c r="M229">
        <f t="shared" si="30"/>
        <v>-12.3160192931367</v>
      </c>
      <c r="N229">
        <f t="shared" si="25"/>
        <v>132.71519800723678</v>
      </c>
      <c r="O229">
        <f t="shared" si="31"/>
        <v>0</v>
      </c>
      <c r="P229" t="str">
        <f t="shared" si="32"/>
        <v>TN</v>
      </c>
    </row>
    <row r="230" spans="1:16" x14ac:dyDescent="0.3">
      <c r="A230">
        <v>0</v>
      </c>
      <c r="B230">
        <v>1</v>
      </c>
      <c r="C230">
        <v>-2</v>
      </c>
      <c r="D230">
        <v>1.9</v>
      </c>
      <c r="E230">
        <f t="shared" si="26"/>
        <v>1.0000000005587935</v>
      </c>
      <c r="F230">
        <f t="shared" si="27"/>
        <v>1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28"/>
        <v>40.000000022351742</v>
      </c>
      <c r="L230">
        <f t="shared" si="29"/>
        <v>100</v>
      </c>
      <c r="M230">
        <f t="shared" si="30"/>
        <v>-14.817931788052505</v>
      </c>
      <c r="N230">
        <f t="shared" si="25"/>
        <v>81.329658235259245</v>
      </c>
      <c r="O230">
        <f t="shared" si="31"/>
        <v>0</v>
      </c>
      <c r="P230" t="str">
        <f t="shared" si="32"/>
        <v>TN</v>
      </c>
    </row>
    <row r="231" spans="1:16" x14ac:dyDescent="0.3">
      <c r="A231">
        <v>1</v>
      </c>
      <c r="B231">
        <v>1</v>
      </c>
      <c r="C231">
        <v>-2</v>
      </c>
      <c r="D231">
        <v>1.9</v>
      </c>
      <c r="E231">
        <f t="shared" si="26"/>
        <v>1.0000000005587935</v>
      </c>
      <c r="F231">
        <f t="shared" si="27"/>
        <v>1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28"/>
        <v>10.000000005587935</v>
      </c>
      <c r="L231">
        <f t="shared" si="29"/>
        <v>0</v>
      </c>
      <c r="M231">
        <f t="shared" si="30"/>
        <v>3.8419903555785297</v>
      </c>
      <c r="N231">
        <f t="shared" si="25"/>
        <v>766.08374576974552</v>
      </c>
      <c r="O231">
        <f t="shared" si="31"/>
        <v>1</v>
      </c>
      <c r="P231" t="str">
        <f t="shared" si="32"/>
        <v>TP</v>
      </c>
    </row>
    <row r="232" spans="1:16" x14ac:dyDescent="0.3">
      <c r="A232">
        <v>0</v>
      </c>
      <c r="B232">
        <v>1</v>
      </c>
      <c r="C232">
        <v>-2</v>
      </c>
      <c r="D232">
        <v>1.9</v>
      </c>
      <c r="E232">
        <f t="shared" si="26"/>
        <v>1.0000000005587935</v>
      </c>
      <c r="F232">
        <f t="shared" si="27"/>
        <v>1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28"/>
        <v>30.000000016763803</v>
      </c>
      <c r="L232">
        <f t="shared" si="29"/>
        <v>20</v>
      </c>
      <c r="M232">
        <f t="shared" si="30"/>
        <v>-0.79004822640111172</v>
      </c>
      <c r="N232">
        <f t="shared" si="25"/>
        <v>531.12638086681056</v>
      </c>
      <c r="O232">
        <f t="shared" si="31"/>
        <v>0</v>
      </c>
      <c r="P232" t="str">
        <f t="shared" si="32"/>
        <v>TN</v>
      </c>
    </row>
    <row r="233" spans="1:16" x14ac:dyDescent="0.3">
      <c r="A233">
        <v>1</v>
      </c>
      <c r="B233">
        <v>1</v>
      </c>
      <c r="C233">
        <v>-2</v>
      </c>
      <c r="D233">
        <v>1.95</v>
      </c>
      <c r="E233">
        <f t="shared" si="26"/>
        <v>1.0000000005898375</v>
      </c>
      <c r="F233">
        <f t="shared" si="27"/>
        <v>1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28"/>
        <v>10.000000005898375</v>
      </c>
      <c r="L233">
        <f t="shared" si="29"/>
        <v>20</v>
      </c>
      <c r="M233">
        <f t="shared" si="30"/>
        <v>-1.746699668193803</v>
      </c>
      <c r="N233">
        <f t="shared" si="25"/>
        <v>487.94724151520228</v>
      </c>
      <c r="O233">
        <f t="shared" si="31"/>
        <v>0</v>
      </c>
      <c r="P233" t="str">
        <f t="shared" si="32"/>
        <v>FP</v>
      </c>
    </row>
    <row r="234" spans="1:16" x14ac:dyDescent="0.3">
      <c r="A234">
        <v>0</v>
      </c>
      <c r="B234">
        <v>1</v>
      </c>
      <c r="C234">
        <v>-2</v>
      </c>
      <c r="D234">
        <v>1.95</v>
      </c>
      <c r="E234">
        <f t="shared" si="26"/>
        <v>1.0000000005898375</v>
      </c>
      <c r="F234">
        <f t="shared" si="27"/>
        <v>1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28"/>
        <v>20.00000001179675</v>
      </c>
      <c r="L234">
        <f t="shared" si="29"/>
        <v>20</v>
      </c>
      <c r="M234">
        <f t="shared" si="30"/>
        <v>-4.6320385817410994</v>
      </c>
      <c r="N234">
        <f t="shared" si="25"/>
        <v>368.80087347139772</v>
      </c>
      <c r="O234">
        <f t="shared" si="31"/>
        <v>0</v>
      </c>
      <c r="P234" t="str">
        <f t="shared" si="32"/>
        <v>TN</v>
      </c>
    </row>
    <row r="235" spans="1:16" x14ac:dyDescent="0.3">
      <c r="A235">
        <v>0</v>
      </c>
      <c r="B235">
        <v>1</v>
      </c>
      <c r="C235">
        <v>-2</v>
      </c>
      <c r="D235">
        <v>1.95</v>
      </c>
      <c r="E235">
        <f t="shared" si="26"/>
        <v>1.0000000005898375</v>
      </c>
      <c r="F235">
        <f t="shared" si="27"/>
        <v>1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28"/>
        <v>50.000000029491872</v>
      </c>
      <c r="L235">
        <f t="shared" si="29"/>
        <v>100</v>
      </c>
      <c r="M235">
        <f t="shared" si="30"/>
        <v>-42.370144687194497</v>
      </c>
      <c r="N235">
        <f t="shared" si="25"/>
        <v>343.5060848896336</v>
      </c>
      <c r="O235">
        <f t="shared" si="31"/>
        <v>0</v>
      </c>
      <c r="P235" t="str">
        <f t="shared" si="32"/>
        <v>TN</v>
      </c>
    </row>
    <row r="236" spans="1:16" x14ac:dyDescent="0.3">
      <c r="A236">
        <v>0</v>
      </c>
      <c r="B236">
        <v>1</v>
      </c>
      <c r="C236">
        <v>-2</v>
      </c>
      <c r="D236">
        <v>1.95</v>
      </c>
      <c r="E236">
        <f t="shared" si="26"/>
        <v>1.0000000005898375</v>
      </c>
      <c r="F236">
        <f t="shared" si="27"/>
        <v>1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28"/>
        <v>60.000000035390251</v>
      </c>
      <c r="L236">
        <f t="shared" si="29"/>
        <v>100</v>
      </c>
      <c r="M236">
        <f t="shared" si="30"/>
        <v>-38.528154331496694</v>
      </c>
      <c r="N236">
        <f t="shared" si="25"/>
        <v>215.85271290263432</v>
      </c>
      <c r="O236">
        <f t="shared" si="31"/>
        <v>0</v>
      </c>
      <c r="P236" t="str">
        <f t="shared" si="32"/>
        <v>TN</v>
      </c>
    </row>
    <row r="237" spans="1:16" x14ac:dyDescent="0.3">
      <c r="A237">
        <v>0</v>
      </c>
      <c r="B237">
        <v>1</v>
      </c>
      <c r="C237">
        <v>-2</v>
      </c>
      <c r="D237">
        <v>1.95</v>
      </c>
      <c r="E237">
        <f t="shared" si="26"/>
        <v>1.0000000005898375</v>
      </c>
      <c r="F237">
        <f t="shared" si="27"/>
        <v>1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28"/>
        <v>0</v>
      </c>
      <c r="L237">
        <f t="shared" si="29"/>
        <v>20</v>
      </c>
      <c r="M237">
        <f t="shared" si="30"/>
        <v>-12.3160192931367</v>
      </c>
      <c r="N237">
        <f t="shared" si="25"/>
        <v>132.71519800723678</v>
      </c>
      <c r="O237">
        <f t="shared" si="31"/>
        <v>0</v>
      </c>
      <c r="P237" t="str">
        <f t="shared" si="32"/>
        <v>TN</v>
      </c>
    </row>
    <row r="238" spans="1:16" x14ac:dyDescent="0.3">
      <c r="A238">
        <v>0</v>
      </c>
      <c r="B238">
        <v>1</v>
      </c>
      <c r="C238">
        <v>-2</v>
      </c>
      <c r="D238">
        <v>1.95</v>
      </c>
      <c r="E238">
        <f t="shared" si="26"/>
        <v>1.0000000005898375</v>
      </c>
      <c r="F238">
        <f t="shared" si="27"/>
        <v>1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28"/>
        <v>40.0000000235935</v>
      </c>
      <c r="L238">
        <f t="shared" si="29"/>
        <v>100</v>
      </c>
      <c r="M238">
        <f t="shared" si="30"/>
        <v>-46.212135042892299</v>
      </c>
      <c r="N238">
        <f t="shared" si="25"/>
        <v>500.6812366631828</v>
      </c>
      <c r="O238">
        <f t="shared" si="31"/>
        <v>0</v>
      </c>
      <c r="P238" t="str">
        <f t="shared" si="32"/>
        <v>TN</v>
      </c>
    </row>
    <row r="239" spans="1:16" x14ac:dyDescent="0.3">
      <c r="A239">
        <v>0</v>
      </c>
      <c r="B239">
        <v>1</v>
      </c>
      <c r="C239">
        <v>-2</v>
      </c>
      <c r="D239">
        <v>1.95</v>
      </c>
      <c r="E239">
        <f t="shared" si="26"/>
        <v>1.0000000005898375</v>
      </c>
      <c r="F239">
        <f t="shared" si="27"/>
        <v>1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28"/>
        <v>0</v>
      </c>
      <c r="L239">
        <f t="shared" si="29"/>
        <v>20</v>
      </c>
      <c r="M239">
        <f t="shared" si="30"/>
        <v>-12.3160192931367</v>
      </c>
      <c r="N239">
        <f t="shared" si="25"/>
        <v>132.71519800723678</v>
      </c>
      <c r="O239">
        <f t="shared" si="31"/>
        <v>0</v>
      </c>
      <c r="P239" t="str">
        <f t="shared" si="32"/>
        <v>TN</v>
      </c>
    </row>
    <row r="240" spans="1:16" x14ac:dyDescent="0.3">
      <c r="A240">
        <v>0</v>
      </c>
      <c r="B240">
        <v>1</v>
      </c>
      <c r="C240">
        <v>-2</v>
      </c>
      <c r="D240">
        <v>1.95</v>
      </c>
      <c r="E240">
        <f t="shared" si="26"/>
        <v>1.0000000005898375</v>
      </c>
      <c r="F240">
        <f t="shared" si="27"/>
        <v>1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28"/>
        <v>180.00000010617075</v>
      </c>
      <c r="L240">
        <f t="shared" si="29"/>
        <v>180</v>
      </c>
      <c r="M240">
        <f t="shared" si="30"/>
        <v>22.790100939495019</v>
      </c>
      <c r="N240">
        <f t="shared" si="25"/>
        <v>2174.0145073002495</v>
      </c>
      <c r="O240">
        <f t="shared" si="31"/>
        <v>1</v>
      </c>
      <c r="P240" t="str">
        <f t="shared" si="32"/>
        <v>FN</v>
      </c>
    </row>
    <row r="241" spans="1:16" x14ac:dyDescent="0.3">
      <c r="A241">
        <v>1</v>
      </c>
      <c r="B241">
        <v>1</v>
      </c>
      <c r="C241">
        <v>-2</v>
      </c>
      <c r="D241">
        <v>2.1</v>
      </c>
      <c r="E241">
        <f t="shared" si="26"/>
        <v>1.0000000006829699</v>
      </c>
      <c r="F241">
        <f t="shared" si="27"/>
        <v>1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28"/>
        <v>30.000000020489097</v>
      </c>
      <c r="L241">
        <f t="shared" si="29"/>
        <v>20</v>
      </c>
      <c r="M241">
        <f t="shared" si="30"/>
        <v>-0.79004822496985838</v>
      </c>
      <c r="N241">
        <f t="shared" si="25"/>
        <v>531.12638093278042</v>
      </c>
      <c r="O241">
        <f t="shared" si="31"/>
        <v>0</v>
      </c>
      <c r="P241" t="str">
        <f t="shared" si="32"/>
        <v>FP</v>
      </c>
    </row>
    <row r="242" spans="1:16" x14ac:dyDescent="0.3">
      <c r="A242">
        <v>1</v>
      </c>
      <c r="B242">
        <v>1</v>
      </c>
      <c r="C242">
        <v>-2</v>
      </c>
      <c r="D242">
        <v>3</v>
      </c>
      <c r="E242">
        <f t="shared" si="26"/>
        <v>1.0000000012417634</v>
      </c>
      <c r="F242">
        <f t="shared" si="27"/>
        <v>1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28"/>
        <v>180.00000022351742</v>
      </c>
      <c r="L242">
        <f t="shared" si="29"/>
        <v>180</v>
      </c>
      <c r="M242">
        <f t="shared" si="30"/>
        <v>-41.688347190585418</v>
      </c>
      <c r="N242">
        <f t="shared" si="25"/>
        <v>318.69817608678568</v>
      </c>
      <c r="O242">
        <f t="shared" si="31"/>
        <v>0</v>
      </c>
      <c r="P242" t="str">
        <f t="shared" si="32"/>
        <v>FP</v>
      </c>
    </row>
    <row r="243" spans="1:16" x14ac:dyDescent="0.3">
      <c r="A243">
        <v>0</v>
      </c>
      <c r="B243">
        <v>1</v>
      </c>
      <c r="C243">
        <v>-2</v>
      </c>
      <c r="D243">
        <v>3</v>
      </c>
      <c r="E243">
        <f t="shared" si="26"/>
        <v>1.0000000012417634</v>
      </c>
      <c r="F243">
        <f t="shared" si="27"/>
        <v>1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28"/>
        <v>80.000000099341065</v>
      </c>
      <c r="L243">
        <f t="shared" si="29"/>
        <v>180</v>
      </c>
      <c r="M243">
        <f t="shared" si="30"/>
        <v>-80.108250772610361</v>
      </c>
      <c r="N243">
        <f t="shared" si="25"/>
        <v>3166.5405989056831</v>
      </c>
      <c r="O243">
        <f t="shared" si="31"/>
        <v>0</v>
      </c>
      <c r="P243" t="str">
        <f t="shared" si="32"/>
        <v>TN</v>
      </c>
    </row>
    <row r="244" spans="1:16" x14ac:dyDescent="0.3">
      <c r="A244">
        <v>0</v>
      </c>
      <c r="B244">
        <v>1</v>
      </c>
      <c r="C244">
        <v>-2</v>
      </c>
      <c r="D244">
        <v>3</v>
      </c>
      <c r="E244">
        <f t="shared" si="26"/>
        <v>1.0000000012417634</v>
      </c>
      <c r="F244">
        <f t="shared" si="27"/>
        <v>1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28"/>
        <v>10.000000012417633</v>
      </c>
      <c r="L244">
        <f t="shared" si="29"/>
        <v>20</v>
      </c>
      <c r="M244">
        <f t="shared" si="30"/>
        <v>-1.7466996642272035</v>
      </c>
      <c r="N244">
        <f t="shared" si="25"/>
        <v>487.94724169044281</v>
      </c>
      <c r="O244">
        <f t="shared" si="31"/>
        <v>0</v>
      </c>
      <c r="P244" t="str">
        <f t="shared" si="32"/>
        <v>TN</v>
      </c>
    </row>
    <row r="245" spans="1:16" x14ac:dyDescent="0.3">
      <c r="A245">
        <v>0</v>
      </c>
      <c r="B245">
        <v>1</v>
      </c>
      <c r="C245">
        <v>-2</v>
      </c>
      <c r="D245">
        <v>3</v>
      </c>
      <c r="E245">
        <f t="shared" si="26"/>
        <v>1.0000000012417634</v>
      </c>
      <c r="F245">
        <f t="shared" si="27"/>
        <v>1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28"/>
        <v>30.000000037252899</v>
      </c>
      <c r="L245">
        <f t="shared" si="29"/>
        <v>20</v>
      </c>
      <c r="M245">
        <f t="shared" si="30"/>
        <v>-0.79004821852922191</v>
      </c>
      <c r="N245">
        <f t="shared" si="25"/>
        <v>531.12638122964449</v>
      </c>
      <c r="O245">
        <f t="shared" si="31"/>
        <v>0</v>
      </c>
      <c r="P245" t="str">
        <f t="shared" si="32"/>
        <v>TN</v>
      </c>
    </row>
    <row r="246" spans="1:16" x14ac:dyDescent="0.3">
      <c r="A246">
        <v>0</v>
      </c>
      <c r="B246">
        <v>1</v>
      </c>
      <c r="C246">
        <v>-2</v>
      </c>
      <c r="D246">
        <v>3</v>
      </c>
      <c r="E246">
        <f t="shared" si="26"/>
        <v>1.0000000012417634</v>
      </c>
      <c r="F246">
        <f t="shared" si="27"/>
        <v>1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28"/>
        <v>60.000000074505799</v>
      </c>
      <c r="L246">
        <f t="shared" si="29"/>
        <v>100</v>
      </c>
      <c r="M246">
        <f t="shared" si="30"/>
        <v>-38.528154316468544</v>
      </c>
      <c r="N246">
        <f t="shared" si="25"/>
        <v>215.85271246104938</v>
      </c>
      <c r="O246">
        <f t="shared" si="31"/>
        <v>0</v>
      </c>
      <c r="P246" t="str">
        <f t="shared" si="32"/>
        <v>TN</v>
      </c>
    </row>
    <row r="247" spans="1:16" x14ac:dyDescent="0.3">
      <c r="A247">
        <v>0</v>
      </c>
      <c r="B247">
        <v>1</v>
      </c>
      <c r="C247">
        <v>-2</v>
      </c>
      <c r="D247">
        <v>3</v>
      </c>
      <c r="E247">
        <f t="shared" si="26"/>
        <v>1.0000000012417634</v>
      </c>
      <c r="F247">
        <f t="shared" si="27"/>
        <v>1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28"/>
        <v>90.000000111758709</v>
      </c>
      <c r="L247">
        <f t="shared" si="29"/>
        <v>180</v>
      </c>
      <c r="M247">
        <f t="shared" si="30"/>
        <v>-15.720296978044821</v>
      </c>
      <c r="N247">
        <f t="shared" si="25"/>
        <v>65.868328855578653</v>
      </c>
      <c r="O247">
        <f t="shared" si="31"/>
        <v>0</v>
      </c>
      <c r="P247" t="str">
        <f t="shared" si="32"/>
        <v>TN</v>
      </c>
    </row>
    <row r="248" spans="1:16" x14ac:dyDescent="0.3">
      <c r="A248">
        <v>0</v>
      </c>
      <c r="B248">
        <v>1</v>
      </c>
      <c r="C248">
        <v>-2</v>
      </c>
      <c r="D248">
        <v>3</v>
      </c>
      <c r="E248">
        <f t="shared" si="26"/>
        <v>1.0000000012417634</v>
      </c>
      <c r="F248">
        <f t="shared" si="27"/>
        <v>1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28"/>
        <v>90.000000111758709</v>
      </c>
      <c r="L248">
        <f t="shared" si="29"/>
        <v>180</v>
      </c>
      <c r="M248">
        <f t="shared" si="30"/>
        <v>-76.266260414407867</v>
      </c>
      <c r="N248">
        <f t="shared" si="25"/>
        <v>2748.9083474111048</v>
      </c>
      <c r="O248">
        <f t="shared" si="31"/>
        <v>0</v>
      </c>
      <c r="P248" t="str">
        <f t="shared" si="32"/>
        <v>TN</v>
      </c>
    </row>
    <row r="249" spans="1:16" x14ac:dyDescent="0.3">
      <c r="A249">
        <v>1</v>
      </c>
      <c r="B249">
        <v>1</v>
      </c>
      <c r="C249">
        <v>-2</v>
      </c>
      <c r="D249">
        <v>2.75</v>
      </c>
      <c r="E249">
        <f t="shared" si="26"/>
        <v>1.0000000010865431</v>
      </c>
      <c r="F249">
        <f t="shared" si="27"/>
        <v>1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28"/>
        <v>70.000000076058015</v>
      </c>
      <c r="L249">
        <f t="shared" si="29"/>
        <v>100</v>
      </c>
      <c r="M249">
        <f t="shared" si="30"/>
        <v>3.4353685728420871</v>
      </c>
      <c r="N249">
        <f t="shared" si="25"/>
        <v>743.73995443815363</v>
      </c>
      <c r="O249">
        <f t="shared" si="31"/>
        <v>1</v>
      </c>
      <c r="P249" t="str">
        <f t="shared" si="32"/>
        <v>TP</v>
      </c>
    </row>
    <row r="250" spans="1:16" x14ac:dyDescent="0.3">
      <c r="A250">
        <v>0</v>
      </c>
      <c r="B250">
        <v>1</v>
      </c>
      <c r="C250">
        <v>-2</v>
      </c>
      <c r="D250">
        <v>2.75</v>
      </c>
      <c r="E250">
        <f t="shared" si="26"/>
        <v>1.0000000010865431</v>
      </c>
      <c r="F250">
        <f t="shared" si="27"/>
        <v>1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28"/>
        <v>70.000000076058015</v>
      </c>
      <c r="L250">
        <f t="shared" si="29"/>
        <v>100</v>
      </c>
      <c r="M250">
        <f t="shared" si="30"/>
        <v>-34.686163962440531</v>
      </c>
      <c r="N250">
        <f t="shared" si="25"/>
        <v>117.72112041231016</v>
      </c>
      <c r="O250">
        <f t="shared" si="31"/>
        <v>0</v>
      </c>
      <c r="P250" t="str">
        <f t="shared" si="32"/>
        <v>TN</v>
      </c>
    </row>
    <row r="251" spans="1:16" x14ac:dyDescent="0.3">
      <c r="A251">
        <v>1</v>
      </c>
      <c r="B251">
        <v>1</v>
      </c>
      <c r="C251">
        <v>-2</v>
      </c>
      <c r="D251">
        <v>2.2999999999999998</v>
      </c>
      <c r="E251">
        <f t="shared" si="26"/>
        <v>1.0000000008071461</v>
      </c>
      <c r="F251">
        <f t="shared" si="27"/>
        <v>1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28"/>
        <v>180.00000014528629</v>
      </c>
      <c r="L251">
        <f t="shared" si="29"/>
        <v>180</v>
      </c>
      <c r="M251">
        <f t="shared" si="30"/>
        <v>22.790100961529035</v>
      </c>
      <c r="N251">
        <f t="shared" si="25"/>
        <v>2174.01450935498</v>
      </c>
      <c r="O251">
        <f t="shared" si="31"/>
        <v>1</v>
      </c>
      <c r="P251" t="str">
        <f t="shared" si="32"/>
        <v>TP</v>
      </c>
    </row>
    <row r="252" spans="1:16" x14ac:dyDescent="0.3">
      <c r="A252">
        <v>0</v>
      </c>
      <c r="B252">
        <v>1</v>
      </c>
      <c r="C252">
        <v>-2</v>
      </c>
      <c r="D252">
        <v>1</v>
      </c>
      <c r="E252">
        <f t="shared" si="26"/>
        <v>1</v>
      </c>
      <c r="F252">
        <f t="shared" si="27"/>
        <v>1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28"/>
        <v>70</v>
      </c>
      <c r="L252">
        <f t="shared" si="29"/>
        <v>100</v>
      </c>
      <c r="M252">
        <f t="shared" si="30"/>
        <v>-34.686163991661942</v>
      </c>
      <c r="N252">
        <f t="shared" si="25"/>
        <v>117.72112104641107</v>
      </c>
      <c r="O252">
        <f t="shared" si="31"/>
        <v>0</v>
      </c>
      <c r="P252" t="str">
        <f t="shared" si="32"/>
        <v>TN</v>
      </c>
    </row>
    <row r="253" spans="1:16" x14ac:dyDescent="0.3">
      <c r="A253">
        <v>0</v>
      </c>
      <c r="B253">
        <v>1</v>
      </c>
      <c r="C253">
        <v>-2</v>
      </c>
      <c r="D253">
        <v>1</v>
      </c>
      <c r="E253">
        <f t="shared" si="26"/>
        <v>1</v>
      </c>
      <c r="F253">
        <f t="shared" si="27"/>
        <v>1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28"/>
        <v>50</v>
      </c>
      <c r="L253">
        <f t="shared" si="29"/>
        <v>100</v>
      </c>
      <c r="M253">
        <f t="shared" si="30"/>
        <v>-8.7334983589131525</v>
      </c>
      <c r="N253">
        <f t="shared" si="25"/>
        <v>228.09242865975219</v>
      </c>
      <c r="O253">
        <f t="shared" si="31"/>
        <v>0</v>
      </c>
      <c r="P253" t="str">
        <f t="shared" si="32"/>
        <v>TN</v>
      </c>
    </row>
    <row r="254" spans="1:16" x14ac:dyDescent="0.3">
      <c r="A254">
        <v>0</v>
      </c>
      <c r="B254">
        <v>1</v>
      </c>
      <c r="C254">
        <v>-2</v>
      </c>
      <c r="D254">
        <v>1</v>
      </c>
      <c r="E254">
        <f t="shared" si="26"/>
        <v>1</v>
      </c>
      <c r="F254">
        <f t="shared" si="27"/>
        <v>1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28"/>
        <v>90</v>
      </c>
      <c r="L254">
        <f t="shared" si="29"/>
        <v>180</v>
      </c>
      <c r="M254">
        <f t="shared" si="30"/>
        <v>-76.266260457345453</v>
      </c>
      <c r="N254">
        <f t="shared" si="25"/>
        <v>2748.9083519135429</v>
      </c>
      <c r="O254">
        <f t="shared" si="31"/>
        <v>0</v>
      </c>
      <c r="P254" t="str">
        <f t="shared" si="32"/>
        <v>TN</v>
      </c>
    </row>
    <row r="255" spans="1:16" x14ac:dyDescent="0.3">
      <c r="A255">
        <v>0</v>
      </c>
      <c r="B255">
        <v>1</v>
      </c>
      <c r="C255">
        <v>-2</v>
      </c>
      <c r="D255">
        <v>1</v>
      </c>
      <c r="E255">
        <f t="shared" si="26"/>
        <v>1</v>
      </c>
      <c r="F255">
        <f t="shared" si="27"/>
        <v>1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28"/>
        <v>80</v>
      </c>
      <c r="L255">
        <f t="shared" si="29"/>
        <v>180</v>
      </c>
      <c r="M255">
        <f t="shared" si="30"/>
        <v>-21.804730488782788</v>
      </c>
      <c r="N255">
        <f t="shared" si="25"/>
        <v>4.1269802613697921</v>
      </c>
      <c r="O255">
        <f t="shared" si="31"/>
        <v>0</v>
      </c>
      <c r="P255" t="str">
        <f t="shared" si="32"/>
        <v>TN</v>
      </c>
    </row>
    <row r="256" spans="1:16" x14ac:dyDescent="0.3">
      <c r="A256">
        <v>1</v>
      </c>
      <c r="B256">
        <v>1</v>
      </c>
      <c r="C256">
        <v>-2</v>
      </c>
      <c r="D256">
        <v>1.02</v>
      </c>
      <c r="E256">
        <f t="shared" si="26"/>
        <v>1.0000000000124176</v>
      </c>
      <c r="F256">
        <f t="shared" si="27"/>
        <v>1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28"/>
        <v>10.000000000124176</v>
      </c>
      <c r="L256">
        <f t="shared" si="29"/>
        <v>0</v>
      </c>
      <c r="M256">
        <f t="shared" si="30"/>
        <v>3.8419903534793587</v>
      </c>
      <c r="N256">
        <f t="shared" si="25"/>
        <v>766.08374565354268</v>
      </c>
      <c r="O256">
        <f t="shared" si="31"/>
        <v>1</v>
      </c>
      <c r="P256" t="str">
        <f t="shared" si="32"/>
        <v>TP</v>
      </c>
    </row>
    <row r="257" spans="1:16" x14ac:dyDescent="0.3">
      <c r="A257">
        <v>0</v>
      </c>
      <c r="B257">
        <v>1</v>
      </c>
      <c r="C257">
        <v>-2</v>
      </c>
      <c r="D257">
        <v>1.02</v>
      </c>
      <c r="E257">
        <f t="shared" si="26"/>
        <v>1.0000000000124176</v>
      </c>
      <c r="F257">
        <f t="shared" si="27"/>
        <v>1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28"/>
        <v>50.000000000620879</v>
      </c>
      <c r="L257">
        <f t="shared" si="29"/>
        <v>100</v>
      </c>
      <c r="M257">
        <f t="shared" si="30"/>
        <v>-8.7334983585353818</v>
      </c>
      <c r="N257">
        <f t="shared" si="25"/>
        <v>228.09242867116293</v>
      </c>
      <c r="O257">
        <f t="shared" si="31"/>
        <v>0</v>
      </c>
      <c r="P257" t="str">
        <f t="shared" si="32"/>
        <v>TN</v>
      </c>
    </row>
    <row r="258" spans="1:16" x14ac:dyDescent="0.3">
      <c r="A258">
        <v>0</v>
      </c>
      <c r="B258">
        <v>1</v>
      </c>
      <c r="C258">
        <v>-2</v>
      </c>
      <c r="D258">
        <v>1.02</v>
      </c>
      <c r="E258">
        <f t="shared" si="26"/>
        <v>1.0000000000124176</v>
      </c>
      <c r="F258">
        <f t="shared" si="27"/>
        <v>1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28"/>
        <v>20.000000000248352</v>
      </c>
      <c r="L258">
        <f t="shared" si="29"/>
        <v>20</v>
      </c>
      <c r="M258">
        <f t="shared" si="30"/>
        <v>-4.6320385861779823</v>
      </c>
      <c r="N258">
        <f t="shared" ref="N258:N321" si="33">(M258-$R$5)^2</f>
        <v>368.80087330098434</v>
      </c>
      <c r="O258">
        <f t="shared" si="31"/>
        <v>0</v>
      </c>
      <c r="P258" t="str">
        <f t="shared" si="32"/>
        <v>TN</v>
      </c>
    </row>
    <row r="259" spans="1:16" x14ac:dyDescent="0.3">
      <c r="A259">
        <v>0</v>
      </c>
      <c r="B259">
        <v>1</v>
      </c>
      <c r="C259">
        <v>-2</v>
      </c>
      <c r="D259">
        <v>1.02</v>
      </c>
      <c r="E259">
        <f t="shared" ref="E259:E322" si="34">IF(D259&gt;1,1+(D259-1)/$R$2,1)</f>
        <v>1.0000000000124176</v>
      </c>
      <c r="F259">
        <f t="shared" ref="F259:F322" si="35">IF(D259&lt;1,1-(1-D259)/$R$2,1)</f>
        <v>1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6">G259^(B259)*E259</f>
        <v>70.000000000869235</v>
      </c>
      <c r="L259">
        <f t="shared" ref="L259:L322" si="37">-C259*-H259^(B259)*F259</f>
        <v>100</v>
      </c>
      <c r="M259">
        <f t="shared" ref="M259:M322" si="38">I259*K259-J259*L259</f>
        <v>-34.686163991327987</v>
      </c>
      <c r="N259">
        <f t="shared" si="33"/>
        <v>117.72112103916429</v>
      </c>
      <c r="O259">
        <f t="shared" ref="O259:O322" si="39">IF(M259&gt;=0,1,0)</f>
        <v>0</v>
      </c>
      <c r="P259" t="str">
        <f t="shared" ref="P259:P322" si="40">IF(AND(A259=1,O259=1),"TP",IF(AND(A259=0,O259=0),"TN",IF(A259&gt;O259,"FP","FN")))</f>
        <v>TN</v>
      </c>
    </row>
    <row r="260" spans="1:16" x14ac:dyDescent="0.3">
      <c r="A260">
        <v>0</v>
      </c>
      <c r="B260">
        <v>1</v>
      </c>
      <c r="C260">
        <v>-2</v>
      </c>
      <c r="D260">
        <v>1.02</v>
      </c>
      <c r="E260">
        <f t="shared" si="34"/>
        <v>1.0000000000124176</v>
      </c>
      <c r="F260">
        <f t="shared" si="35"/>
        <v>1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6"/>
        <v>60.000000000745061</v>
      </c>
      <c r="L260">
        <f t="shared" si="37"/>
        <v>100</v>
      </c>
      <c r="M260">
        <f t="shared" si="38"/>
        <v>-38.528154344807348</v>
      </c>
      <c r="N260">
        <f t="shared" si="33"/>
        <v>215.85271329375263</v>
      </c>
      <c r="O260">
        <f t="shared" si="39"/>
        <v>0</v>
      </c>
      <c r="P260" t="str">
        <f t="shared" si="40"/>
        <v>TN</v>
      </c>
    </row>
    <row r="261" spans="1:16" x14ac:dyDescent="0.3">
      <c r="A261">
        <v>0</v>
      </c>
      <c r="B261">
        <v>1</v>
      </c>
      <c r="C261">
        <v>-2</v>
      </c>
      <c r="D261">
        <v>1.02</v>
      </c>
      <c r="E261">
        <f t="shared" si="34"/>
        <v>1.0000000000124176</v>
      </c>
      <c r="F261">
        <f t="shared" si="35"/>
        <v>1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6"/>
        <v>0</v>
      </c>
      <c r="L261">
        <f t="shared" si="37"/>
        <v>20</v>
      </c>
      <c r="M261">
        <f t="shared" si="38"/>
        <v>-12.3160192931367</v>
      </c>
      <c r="N261">
        <f t="shared" si="33"/>
        <v>132.71519800723678</v>
      </c>
      <c r="O261">
        <f t="shared" si="39"/>
        <v>0</v>
      </c>
      <c r="P261" t="str">
        <f t="shared" si="40"/>
        <v>TN</v>
      </c>
    </row>
    <row r="262" spans="1:16" x14ac:dyDescent="0.3">
      <c r="A262">
        <v>1</v>
      </c>
      <c r="B262">
        <v>1</v>
      </c>
      <c r="C262">
        <v>-2</v>
      </c>
      <c r="D262">
        <v>1</v>
      </c>
      <c r="E262">
        <f t="shared" si="34"/>
        <v>1</v>
      </c>
      <c r="F262">
        <f t="shared" si="35"/>
        <v>1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6"/>
        <v>20</v>
      </c>
      <c r="L262">
        <f t="shared" si="37"/>
        <v>20</v>
      </c>
      <c r="M262">
        <f t="shared" si="38"/>
        <v>-4.6320385862733993</v>
      </c>
      <c r="N262">
        <f t="shared" si="33"/>
        <v>368.80087329731947</v>
      </c>
      <c r="O262">
        <f t="shared" si="39"/>
        <v>0</v>
      </c>
      <c r="P262" t="str">
        <f t="shared" si="40"/>
        <v>FP</v>
      </c>
    </row>
    <row r="263" spans="1:16" x14ac:dyDescent="0.3">
      <c r="A263">
        <v>0</v>
      </c>
      <c r="B263">
        <v>1</v>
      </c>
      <c r="C263">
        <v>-2</v>
      </c>
      <c r="D263">
        <v>1</v>
      </c>
      <c r="E263">
        <f t="shared" si="34"/>
        <v>1</v>
      </c>
      <c r="F263">
        <f t="shared" si="35"/>
        <v>1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6"/>
        <v>50</v>
      </c>
      <c r="L263">
        <f t="shared" si="37"/>
        <v>100</v>
      </c>
      <c r="M263">
        <f t="shared" si="38"/>
        <v>-42.370144698525245</v>
      </c>
      <c r="N263">
        <f t="shared" si="33"/>
        <v>343.5060853096399</v>
      </c>
      <c r="O263">
        <f t="shared" si="39"/>
        <v>0</v>
      </c>
      <c r="P263" t="str">
        <f t="shared" si="40"/>
        <v>TN</v>
      </c>
    </row>
    <row r="264" spans="1:16" x14ac:dyDescent="0.3">
      <c r="A264">
        <v>0</v>
      </c>
      <c r="B264">
        <v>1</v>
      </c>
      <c r="C264">
        <v>-2</v>
      </c>
      <c r="D264">
        <v>1</v>
      </c>
      <c r="E264">
        <f t="shared" si="34"/>
        <v>1</v>
      </c>
      <c r="F264">
        <f t="shared" si="35"/>
        <v>1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6"/>
        <v>30</v>
      </c>
      <c r="L264">
        <f t="shared" si="37"/>
        <v>20</v>
      </c>
      <c r="M264">
        <f t="shared" si="38"/>
        <v>-0.79004823284174996</v>
      </c>
      <c r="N264">
        <f t="shared" si="33"/>
        <v>531.12638056994626</v>
      </c>
      <c r="O264">
        <f t="shared" si="39"/>
        <v>0</v>
      </c>
      <c r="P264" t="str">
        <f t="shared" si="40"/>
        <v>TN</v>
      </c>
    </row>
    <row r="265" spans="1:16" x14ac:dyDescent="0.3">
      <c r="A265">
        <v>0</v>
      </c>
      <c r="B265">
        <v>1</v>
      </c>
      <c r="C265">
        <v>-2</v>
      </c>
      <c r="D265">
        <v>1</v>
      </c>
      <c r="E265">
        <f t="shared" si="34"/>
        <v>1</v>
      </c>
      <c r="F265">
        <f t="shared" si="35"/>
        <v>1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6"/>
        <v>10</v>
      </c>
      <c r="L265">
        <f t="shared" si="37"/>
        <v>20</v>
      </c>
      <c r="M265">
        <f t="shared" si="38"/>
        <v>-1.74669967178263</v>
      </c>
      <c r="N265">
        <f t="shared" si="33"/>
        <v>487.94724135665132</v>
      </c>
      <c r="O265">
        <f t="shared" si="39"/>
        <v>0</v>
      </c>
      <c r="P265" t="str">
        <f t="shared" si="40"/>
        <v>TN</v>
      </c>
    </row>
    <row r="266" spans="1:16" x14ac:dyDescent="0.3">
      <c r="A266">
        <v>1</v>
      </c>
      <c r="B266">
        <v>1</v>
      </c>
      <c r="C266">
        <v>-2</v>
      </c>
      <c r="D266">
        <v>0.98</v>
      </c>
      <c r="E266">
        <f t="shared" si="34"/>
        <v>1</v>
      </c>
      <c r="F266">
        <f t="shared" si="35"/>
        <v>0.99999999998758238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6"/>
        <v>10</v>
      </c>
      <c r="L266">
        <f t="shared" si="37"/>
        <v>19.999999999751648</v>
      </c>
      <c r="M266">
        <f t="shared" si="38"/>
        <v>-1.746699671685386</v>
      </c>
      <c r="N266">
        <f t="shared" si="33"/>
        <v>487.94724136094732</v>
      </c>
      <c r="O266">
        <f t="shared" si="39"/>
        <v>0</v>
      </c>
      <c r="P266" t="str">
        <f t="shared" si="40"/>
        <v>FP</v>
      </c>
    </row>
    <row r="267" spans="1:16" x14ac:dyDescent="0.3">
      <c r="A267">
        <v>0</v>
      </c>
      <c r="B267">
        <v>1</v>
      </c>
      <c r="C267">
        <v>-2</v>
      </c>
      <c r="D267">
        <v>0.98</v>
      </c>
      <c r="E267">
        <f t="shared" si="34"/>
        <v>1</v>
      </c>
      <c r="F267">
        <f t="shared" si="35"/>
        <v>0.99999999998758238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6"/>
        <v>0</v>
      </c>
      <c r="L267">
        <f t="shared" si="37"/>
        <v>19.999999999751648</v>
      </c>
      <c r="M267">
        <f t="shared" si="38"/>
        <v>-12.316019292983764</v>
      </c>
      <c r="N267">
        <f t="shared" si="33"/>
        <v>132.71519801076047</v>
      </c>
      <c r="O267">
        <f t="shared" si="39"/>
        <v>0</v>
      </c>
      <c r="P267" t="str">
        <f t="shared" si="40"/>
        <v>TN</v>
      </c>
    </row>
    <row r="268" spans="1:16" x14ac:dyDescent="0.3">
      <c r="A268">
        <v>0</v>
      </c>
      <c r="B268">
        <v>1</v>
      </c>
      <c r="C268">
        <v>-2</v>
      </c>
      <c r="D268">
        <v>0.98</v>
      </c>
      <c r="E268">
        <f t="shared" si="34"/>
        <v>1</v>
      </c>
      <c r="F268">
        <f t="shared" si="35"/>
        <v>0.99999999998758238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6"/>
        <v>20</v>
      </c>
      <c r="L268">
        <f t="shared" si="37"/>
        <v>19.999999999751648</v>
      </c>
      <c r="M268">
        <f t="shared" si="38"/>
        <v>-4.6320385861204638</v>
      </c>
      <c r="N268">
        <f t="shared" si="33"/>
        <v>368.80087330319355</v>
      </c>
      <c r="O268">
        <f t="shared" si="39"/>
        <v>0</v>
      </c>
      <c r="P268" t="str">
        <f t="shared" si="40"/>
        <v>TN</v>
      </c>
    </row>
    <row r="269" spans="1:16" x14ac:dyDescent="0.3">
      <c r="A269">
        <v>0</v>
      </c>
      <c r="B269">
        <v>1</v>
      </c>
      <c r="C269">
        <v>-2</v>
      </c>
      <c r="D269">
        <v>0.98</v>
      </c>
      <c r="E269">
        <f t="shared" si="34"/>
        <v>1</v>
      </c>
      <c r="F269">
        <f t="shared" si="35"/>
        <v>0.99999999998758238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6"/>
        <v>60</v>
      </c>
      <c r="L269">
        <f t="shared" si="37"/>
        <v>99.999999998758241</v>
      </c>
      <c r="M269">
        <f t="shared" si="38"/>
        <v>-38.528154344328925</v>
      </c>
      <c r="N269">
        <f t="shared" si="33"/>
        <v>215.85271327969471</v>
      </c>
      <c r="O269">
        <f t="shared" si="39"/>
        <v>0</v>
      </c>
      <c r="P269" t="str">
        <f t="shared" si="40"/>
        <v>TN</v>
      </c>
    </row>
    <row r="270" spans="1:16" x14ac:dyDescent="0.3">
      <c r="A270">
        <v>1</v>
      </c>
      <c r="B270">
        <v>1</v>
      </c>
      <c r="C270">
        <v>-2</v>
      </c>
      <c r="D270">
        <v>0.8</v>
      </c>
      <c r="E270">
        <f t="shared" si="34"/>
        <v>1</v>
      </c>
      <c r="F270">
        <f t="shared" si="35"/>
        <v>0.99999999987582366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6"/>
        <v>180</v>
      </c>
      <c r="L270">
        <f t="shared" si="37"/>
        <v>179.99999997764826</v>
      </c>
      <c r="M270">
        <f t="shared" si="38"/>
        <v>-41.688347262696368</v>
      </c>
      <c r="N270">
        <f t="shared" si="33"/>
        <v>318.69817866145229</v>
      </c>
      <c r="O270">
        <f t="shared" si="39"/>
        <v>0</v>
      </c>
      <c r="P270" t="str">
        <f t="shared" si="40"/>
        <v>FP</v>
      </c>
    </row>
    <row r="271" spans="1:16" x14ac:dyDescent="0.3">
      <c r="A271">
        <v>1</v>
      </c>
      <c r="B271">
        <v>1</v>
      </c>
      <c r="C271">
        <v>-2</v>
      </c>
      <c r="D271">
        <v>0.78</v>
      </c>
      <c r="E271">
        <f t="shared" si="34"/>
        <v>1</v>
      </c>
      <c r="F271">
        <f t="shared" si="35"/>
        <v>0.99999999986340604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6"/>
        <v>30</v>
      </c>
      <c r="L271">
        <f t="shared" si="37"/>
        <v>19.99999999726812</v>
      </c>
      <c r="M271">
        <f t="shared" si="38"/>
        <v>-0.79004823115945477</v>
      </c>
      <c r="N271">
        <f t="shared" si="33"/>
        <v>531.12638064748717</v>
      </c>
      <c r="O271">
        <f t="shared" si="39"/>
        <v>0</v>
      </c>
      <c r="P271" t="str">
        <f t="shared" si="40"/>
        <v>FP</v>
      </c>
    </row>
    <row r="272" spans="1:16" x14ac:dyDescent="0.3">
      <c r="A272">
        <v>0</v>
      </c>
      <c r="B272">
        <v>1</v>
      </c>
      <c r="C272">
        <v>-2</v>
      </c>
      <c r="D272">
        <v>0.78</v>
      </c>
      <c r="E272">
        <f t="shared" si="34"/>
        <v>1</v>
      </c>
      <c r="F272">
        <f t="shared" si="35"/>
        <v>0.99999999986340604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6"/>
        <v>180</v>
      </c>
      <c r="L272">
        <f t="shared" si="37"/>
        <v>179.99999997541309</v>
      </c>
      <c r="M272">
        <f t="shared" si="38"/>
        <v>22.790100890425379</v>
      </c>
      <c r="N272">
        <f t="shared" si="33"/>
        <v>2174.0145027243752</v>
      </c>
      <c r="O272">
        <f t="shared" si="39"/>
        <v>1</v>
      </c>
      <c r="P272" t="str">
        <f t="shared" si="40"/>
        <v>FN</v>
      </c>
    </row>
    <row r="273" spans="1:16" x14ac:dyDescent="0.3">
      <c r="A273">
        <v>0</v>
      </c>
      <c r="B273">
        <v>1</v>
      </c>
      <c r="C273">
        <v>-2</v>
      </c>
      <c r="D273">
        <v>0.78</v>
      </c>
      <c r="E273">
        <f t="shared" si="34"/>
        <v>1</v>
      </c>
      <c r="F273">
        <f t="shared" si="35"/>
        <v>0.99999999986340604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6"/>
        <v>30</v>
      </c>
      <c r="L273">
        <f t="shared" si="37"/>
        <v>19.99999999726812</v>
      </c>
      <c r="M273">
        <f t="shared" si="38"/>
        <v>-0.79004823115945477</v>
      </c>
      <c r="N273">
        <f t="shared" si="33"/>
        <v>531.12638064748717</v>
      </c>
      <c r="O273">
        <f t="shared" si="39"/>
        <v>0</v>
      </c>
      <c r="P273" t="str">
        <f t="shared" si="40"/>
        <v>TN</v>
      </c>
    </row>
    <row r="274" spans="1:16" x14ac:dyDescent="0.3">
      <c r="A274">
        <v>0</v>
      </c>
      <c r="B274">
        <v>1</v>
      </c>
      <c r="C274">
        <v>-2</v>
      </c>
      <c r="D274">
        <v>0.78</v>
      </c>
      <c r="E274">
        <f t="shared" si="34"/>
        <v>1</v>
      </c>
      <c r="F274">
        <f t="shared" si="35"/>
        <v>0.99999999986340604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6"/>
        <v>80</v>
      </c>
      <c r="L274">
        <f t="shared" si="37"/>
        <v>179.99999997541309</v>
      </c>
      <c r="M274">
        <f t="shared" si="38"/>
        <v>-21.80473047915563</v>
      </c>
      <c r="N274">
        <f t="shared" si="33"/>
        <v>4.1269803004848775</v>
      </c>
      <c r="O274">
        <f t="shared" si="39"/>
        <v>0</v>
      </c>
      <c r="P274" t="str">
        <f t="shared" si="40"/>
        <v>TN</v>
      </c>
    </row>
    <row r="275" spans="1:16" x14ac:dyDescent="0.3">
      <c r="A275">
        <v>0</v>
      </c>
      <c r="B275">
        <v>1</v>
      </c>
      <c r="C275">
        <v>-2</v>
      </c>
      <c r="D275">
        <v>0.78</v>
      </c>
      <c r="E275">
        <f t="shared" si="34"/>
        <v>1</v>
      </c>
      <c r="F275">
        <f t="shared" si="35"/>
        <v>0.99999999986340604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6"/>
        <v>90</v>
      </c>
      <c r="L275">
        <f t="shared" si="37"/>
        <v>179.99999997541309</v>
      </c>
      <c r="M275">
        <f t="shared" si="38"/>
        <v>-15.720297036416504</v>
      </c>
      <c r="N275">
        <f t="shared" si="33"/>
        <v>65.868327908097598</v>
      </c>
      <c r="O275">
        <f t="shared" si="39"/>
        <v>0</v>
      </c>
      <c r="P275" t="str">
        <f t="shared" si="40"/>
        <v>TN</v>
      </c>
    </row>
    <row r="276" spans="1:16" x14ac:dyDescent="0.3">
      <c r="A276">
        <v>0</v>
      </c>
      <c r="B276">
        <v>1</v>
      </c>
      <c r="C276">
        <v>-2</v>
      </c>
      <c r="D276">
        <v>0.78</v>
      </c>
      <c r="E276">
        <f t="shared" si="34"/>
        <v>1</v>
      </c>
      <c r="F276">
        <f t="shared" si="35"/>
        <v>0.99999999986340604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6"/>
        <v>20</v>
      </c>
      <c r="L276">
        <f t="shared" si="37"/>
        <v>19.99999999726812</v>
      </c>
      <c r="M276">
        <f t="shared" si="38"/>
        <v>-4.6320385845911041</v>
      </c>
      <c r="N276">
        <f t="shared" si="33"/>
        <v>368.80087336193367</v>
      </c>
      <c r="O276">
        <f t="shared" si="39"/>
        <v>0</v>
      </c>
      <c r="P276" t="str">
        <f t="shared" si="40"/>
        <v>TN</v>
      </c>
    </row>
    <row r="277" spans="1:16" x14ac:dyDescent="0.3">
      <c r="A277">
        <v>1</v>
      </c>
      <c r="B277">
        <v>1</v>
      </c>
      <c r="C277">
        <v>-2</v>
      </c>
      <c r="D277">
        <v>0.8</v>
      </c>
      <c r="E277">
        <f t="shared" si="34"/>
        <v>1</v>
      </c>
      <c r="F277">
        <f t="shared" si="35"/>
        <v>0.99999999987582366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6"/>
        <v>10</v>
      </c>
      <c r="L277">
        <f t="shared" si="37"/>
        <v>0</v>
      </c>
      <c r="M277">
        <f t="shared" si="38"/>
        <v>4.2913429896650213</v>
      </c>
      <c r="N277">
        <f t="shared" si="33"/>
        <v>791.16022379419132</v>
      </c>
      <c r="O277">
        <f t="shared" si="39"/>
        <v>1</v>
      </c>
      <c r="P277" t="str">
        <f t="shared" si="40"/>
        <v>TP</v>
      </c>
    </row>
    <row r="278" spans="1:16" x14ac:dyDescent="0.3">
      <c r="A278">
        <v>0</v>
      </c>
      <c r="B278">
        <v>1</v>
      </c>
      <c r="C278">
        <v>-2</v>
      </c>
      <c r="D278">
        <v>0.8</v>
      </c>
      <c r="E278">
        <f t="shared" si="34"/>
        <v>1</v>
      </c>
      <c r="F278">
        <f t="shared" si="35"/>
        <v>0.99999999987582366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6"/>
        <v>80</v>
      </c>
      <c r="L278">
        <f t="shared" si="37"/>
        <v>179.99999997764826</v>
      </c>
      <c r="M278">
        <f t="shared" si="38"/>
        <v>-80.108250797012857</v>
      </c>
      <c r="N278">
        <f t="shared" si="33"/>
        <v>3166.5406016520387</v>
      </c>
      <c r="O278">
        <f t="shared" si="39"/>
        <v>0</v>
      </c>
      <c r="P278" t="str">
        <f t="shared" si="40"/>
        <v>TN</v>
      </c>
    </row>
    <row r="279" spans="1:16" x14ac:dyDescent="0.3">
      <c r="A279">
        <v>1</v>
      </c>
      <c r="B279">
        <v>1</v>
      </c>
      <c r="C279">
        <v>-2</v>
      </c>
      <c r="D279">
        <v>0.62</v>
      </c>
      <c r="E279">
        <f t="shared" si="34"/>
        <v>1</v>
      </c>
      <c r="F279">
        <f t="shared" si="35"/>
        <v>0.99999999976406495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6"/>
        <v>180</v>
      </c>
      <c r="L279">
        <f t="shared" si="37"/>
        <v>179.99999995753168</v>
      </c>
      <c r="M279">
        <f t="shared" si="38"/>
        <v>22.790100898234087</v>
      </c>
      <c r="N279">
        <f t="shared" si="33"/>
        <v>2174.0145034525581</v>
      </c>
      <c r="O279">
        <f t="shared" si="39"/>
        <v>1</v>
      </c>
      <c r="P279" t="str">
        <f t="shared" si="40"/>
        <v>TP</v>
      </c>
    </row>
    <row r="280" spans="1:16" x14ac:dyDescent="0.3">
      <c r="A280">
        <v>0</v>
      </c>
      <c r="B280">
        <v>1</v>
      </c>
      <c r="C280">
        <v>-2</v>
      </c>
      <c r="D280">
        <v>0.62</v>
      </c>
      <c r="E280">
        <f t="shared" si="34"/>
        <v>1</v>
      </c>
      <c r="F280">
        <f t="shared" si="35"/>
        <v>0.99999999976406495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6"/>
        <v>0</v>
      </c>
      <c r="L280">
        <f t="shared" si="37"/>
        <v>19.9999999952813</v>
      </c>
      <c r="M280">
        <f t="shared" si="38"/>
        <v>-12.316019290230919</v>
      </c>
      <c r="N280">
        <f t="shared" si="33"/>
        <v>132.71519807418716</v>
      </c>
      <c r="O280">
        <f t="shared" si="39"/>
        <v>0</v>
      </c>
      <c r="P280" t="str">
        <f t="shared" si="40"/>
        <v>TN</v>
      </c>
    </row>
    <row r="281" spans="1:16" x14ac:dyDescent="0.3">
      <c r="A281">
        <v>1</v>
      </c>
      <c r="B281">
        <v>1</v>
      </c>
      <c r="C281">
        <v>-2</v>
      </c>
      <c r="D281">
        <v>0.52</v>
      </c>
      <c r="E281">
        <f t="shared" si="34"/>
        <v>1</v>
      </c>
      <c r="F281">
        <f t="shared" si="35"/>
        <v>0.99999999970197673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6"/>
        <v>70</v>
      </c>
      <c r="L281">
        <f t="shared" si="37"/>
        <v>99.999999970197678</v>
      </c>
      <c r="M281">
        <f t="shared" si="38"/>
        <v>3.4353685382343926</v>
      </c>
      <c r="N281">
        <f t="shared" si="33"/>
        <v>743.73995255053944</v>
      </c>
      <c r="O281">
        <f t="shared" si="39"/>
        <v>1</v>
      </c>
      <c r="P281" t="str">
        <f t="shared" si="40"/>
        <v>TP</v>
      </c>
    </row>
    <row r="282" spans="1:16" x14ac:dyDescent="0.3">
      <c r="A282">
        <v>0</v>
      </c>
      <c r="B282">
        <v>1</v>
      </c>
      <c r="C282">
        <v>-2</v>
      </c>
      <c r="D282">
        <v>0.52</v>
      </c>
      <c r="E282">
        <f t="shared" si="34"/>
        <v>1</v>
      </c>
      <c r="F282">
        <f t="shared" si="35"/>
        <v>0.99999999970197673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6"/>
        <v>60</v>
      </c>
      <c r="L282">
        <f t="shared" si="37"/>
        <v>99.999999970197678</v>
      </c>
      <c r="M282">
        <f t="shared" si="38"/>
        <v>-38.528154326741301</v>
      </c>
      <c r="N282">
        <f t="shared" si="33"/>
        <v>215.85271276290257</v>
      </c>
      <c r="O282">
        <f t="shared" si="39"/>
        <v>0</v>
      </c>
      <c r="P282" t="str">
        <f t="shared" si="40"/>
        <v>TN</v>
      </c>
    </row>
    <row r="283" spans="1:16" x14ac:dyDescent="0.3">
      <c r="A283">
        <v>0</v>
      </c>
      <c r="B283">
        <v>1</v>
      </c>
      <c r="C283">
        <v>-2</v>
      </c>
      <c r="D283">
        <v>0.52</v>
      </c>
      <c r="E283">
        <f t="shared" si="34"/>
        <v>1</v>
      </c>
      <c r="F283">
        <f t="shared" si="35"/>
        <v>0.99999999970197673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6"/>
        <v>100</v>
      </c>
      <c r="L283">
        <f t="shared" si="37"/>
        <v>179.99999994635581</v>
      </c>
      <c r="M283">
        <f t="shared" si="38"/>
        <v>-72.424270070879658</v>
      </c>
      <c r="N283">
        <f t="shared" si="33"/>
        <v>2360.797877167558</v>
      </c>
      <c r="O283">
        <f t="shared" si="39"/>
        <v>0</v>
      </c>
      <c r="P283" t="str">
        <f t="shared" si="40"/>
        <v>TN</v>
      </c>
    </row>
    <row r="284" spans="1:16" x14ac:dyDescent="0.3">
      <c r="A284">
        <v>0</v>
      </c>
      <c r="B284">
        <v>1</v>
      </c>
      <c r="C284">
        <v>-2</v>
      </c>
      <c r="D284">
        <v>0.52</v>
      </c>
      <c r="E284">
        <f t="shared" si="34"/>
        <v>1</v>
      </c>
      <c r="F284">
        <f t="shared" si="35"/>
        <v>0.99999999970197673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6"/>
        <v>40</v>
      </c>
      <c r="L284">
        <f t="shared" si="37"/>
        <v>99.999999970197678</v>
      </c>
      <c r="M284">
        <f t="shared" si="38"/>
        <v>-46.212135033604596</v>
      </c>
      <c r="N284">
        <f t="shared" si="33"/>
        <v>500.68123624754122</v>
      </c>
      <c r="O284">
        <f t="shared" si="39"/>
        <v>0</v>
      </c>
      <c r="P284" t="str">
        <f t="shared" si="40"/>
        <v>TN</v>
      </c>
    </row>
    <row r="285" spans="1:16" x14ac:dyDescent="0.3">
      <c r="A285">
        <v>0</v>
      </c>
      <c r="B285">
        <v>1</v>
      </c>
      <c r="C285">
        <v>-2</v>
      </c>
      <c r="D285">
        <v>0.52</v>
      </c>
      <c r="E285">
        <f t="shared" si="34"/>
        <v>1</v>
      </c>
      <c r="F285">
        <f t="shared" si="35"/>
        <v>0.99999999970197673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6"/>
        <v>100</v>
      </c>
      <c r="L285">
        <f t="shared" si="37"/>
        <v>179.99999994635581</v>
      </c>
      <c r="M285">
        <f t="shared" si="38"/>
        <v>-72.424270070879658</v>
      </c>
      <c r="N285">
        <f t="shared" si="33"/>
        <v>2360.797877167558</v>
      </c>
      <c r="O285">
        <f t="shared" si="39"/>
        <v>0</v>
      </c>
      <c r="P285" t="str">
        <f t="shared" si="40"/>
        <v>TN</v>
      </c>
    </row>
    <row r="286" spans="1:16" x14ac:dyDescent="0.3">
      <c r="A286">
        <v>0</v>
      </c>
      <c r="B286">
        <v>1</v>
      </c>
      <c r="C286">
        <v>-2</v>
      </c>
      <c r="D286">
        <v>0.52</v>
      </c>
      <c r="E286">
        <f t="shared" si="34"/>
        <v>1</v>
      </c>
      <c r="F286">
        <f t="shared" si="35"/>
        <v>0.99999999970197673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6"/>
        <v>100</v>
      </c>
      <c r="L286">
        <f t="shared" si="37"/>
        <v>179.99999994635581</v>
      </c>
      <c r="M286">
        <f t="shared" si="38"/>
        <v>-9.6358635822998053</v>
      </c>
      <c r="N286">
        <f t="shared" si="33"/>
        <v>201.65033647708626</v>
      </c>
      <c r="O286">
        <f t="shared" si="39"/>
        <v>0</v>
      </c>
      <c r="P286" t="str">
        <f t="shared" si="40"/>
        <v>TN</v>
      </c>
    </row>
    <row r="287" spans="1:16" x14ac:dyDescent="0.3">
      <c r="A287">
        <v>0</v>
      </c>
      <c r="B287">
        <v>1</v>
      </c>
      <c r="C287">
        <v>-2</v>
      </c>
      <c r="D287">
        <v>0.52</v>
      </c>
      <c r="E287">
        <f t="shared" si="34"/>
        <v>1</v>
      </c>
      <c r="F287">
        <f t="shared" si="35"/>
        <v>0.99999999970197673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6"/>
        <v>60</v>
      </c>
      <c r="L287">
        <f t="shared" si="37"/>
        <v>99.999999970197678</v>
      </c>
      <c r="M287">
        <f t="shared" si="38"/>
        <v>-38.528154326741301</v>
      </c>
      <c r="N287">
        <f t="shared" si="33"/>
        <v>215.85271276290257</v>
      </c>
      <c r="O287">
        <f t="shared" si="39"/>
        <v>0</v>
      </c>
      <c r="P287" t="str">
        <f t="shared" si="40"/>
        <v>TN</v>
      </c>
    </row>
    <row r="288" spans="1:16" x14ac:dyDescent="0.3">
      <c r="A288">
        <v>0</v>
      </c>
      <c r="B288">
        <v>1</v>
      </c>
      <c r="C288">
        <v>-2</v>
      </c>
      <c r="D288">
        <v>0.52</v>
      </c>
      <c r="E288">
        <f t="shared" si="34"/>
        <v>1</v>
      </c>
      <c r="F288">
        <f t="shared" si="35"/>
        <v>0.99999999970197673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6"/>
        <v>50</v>
      </c>
      <c r="L288">
        <f t="shared" si="37"/>
        <v>99.999999970197678</v>
      </c>
      <c r="M288">
        <f t="shared" si="38"/>
        <v>-42.370144680172949</v>
      </c>
      <c r="N288">
        <f t="shared" si="33"/>
        <v>343.50608462936003</v>
      </c>
      <c r="O288">
        <f t="shared" si="39"/>
        <v>0</v>
      </c>
      <c r="P288" t="str">
        <f t="shared" si="40"/>
        <v>TN</v>
      </c>
    </row>
    <row r="289" spans="1:16" x14ac:dyDescent="0.3">
      <c r="A289">
        <v>0</v>
      </c>
      <c r="B289">
        <v>1</v>
      </c>
      <c r="C289">
        <v>-2</v>
      </c>
      <c r="D289">
        <v>0.52</v>
      </c>
      <c r="E289">
        <f t="shared" si="34"/>
        <v>1</v>
      </c>
      <c r="F289">
        <f t="shared" si="35"/>
        <v>0.99999999970197673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6"/>
        <v>100</v>
      </c>
      <c r="L289">
        <f t="shared" si="37"/>
        <v>179.99999994635581</v>
      </c>
      <c r="M289">
        <f t="shared" si="38"/>
        <v>-9.6358635822998053</v>
      </c>
      <c r="N289">
        <f t="shared" si="33"/>
        <v>201.65033647708626</v>
      </c>
      <c r="O289">
        <f t="shared" si="39"/>
        <v>0</v>
      </c>
      <c r="P289" t="str">
        <f t="shared" si="40"/>
        <v>TN</v>
      </c>
    </row>
    <row r="290" spans="1:16" x14ac:dyDescent="0.3">
      <c r="A290">
        <v>0</v>
      </c>
      <c r="B290">
        <v>1</v>
      </c>
      <c r="C290">
        <v>-2</v>
      </c>
      <c r="D290">
        <v>0.52</v>
      </c>
      <c r="E290">
        <f t="shared" si="34"/>
        <v>1</v>
      </c>
      <c r="F290">
        <f t="shared" si="35"/>
        <v>0.99999999970197673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6"/>
        <v>90</v>
      </c>
      <c r="L290">
        <f t="shared" si="37"/>
        <v>179.99999994635581</v>
      </c>
      <c r="M290">
        <f t="shared" si="38"/>
        <v>-76.266260424311312</v>
      </c>
      <c r="N290">
        <f t="shared" si="33"/>
        <v>2748.9083484495809</v>
      </c>
      <c r="O290">
        <f t="shared" si="39"/>
        <v>0</v>
      </c>
      <c r="P290" t="str">
        <f t="shared" si="40"/>
        <v>TN</v>
      </c>
    </row>
    <row r="291" spans="1:16" x14ac:dyDescent="0.3">
      <c r="A291">
        <v>0</v>
      </c>
      <c r="B291">
        <v>1</v>
      </c>
      <c r="C291">
        <v>-2</v>
      </c>
      <c r="D291">
        <v>0.52</v>
      </c>
      <c r="E291">
        <f t="shared" si="34"/>
        <v>1</v>
      </c>
      <c r="F291">
        <f t="shared" si="35"/>
        <v>0.99999999970197673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6"/>
        <v>10</v>
      </c>
      <c r="L291">
        <f t="shared" si="37"/>
        <v>19.999999994039534</v>
      </c>
      <c r="M291">
        <f t="shared" si="38"/>
        <v>-1.7466996694487698</v>
      </c>
      <c r="N291">
        <f t="shared" si="33"/>
        <v>487.94724145975903</v>
      </c>
      <c r="O291">
        <f t="shared" si="39"/>
        <v>0</v>
      </c>
      <c r="P291" t="str">
        <f t="shared" si="40"/>
        <v>TN</v>
      </c>
    </row>
    <row r="292" spans="1:16" x14ac:dyDescent="0.3">
      <c r="A292">
        <v>0</v>
      </c>
      <c r="B292">
        <v>1</v>
      </c>
      <c r="C292">
        <v>-2</v>
      </c>
      <c r="D292">
        <v>0.52</v>
      </c>
      <c r="E292">
        <f t="shared" si="34"/>
        <v>1</v>
      </c>
      <c r="F292">
        <f t="shared" si="35"/>
        <v>0.99999999970197673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6"/>
        <v>30</v>
      </c>
      <c r="L292">
        <f t="shared" si="37"/>
        <v>19.999999994039534</v>
      </c>
      <c r="M292">
        <f t="shared" si="38"/>
        <v>-0.7900482291712887</v>
      </c>
      <c r="N292">
        <f t="shared" si="33"/>
        <v>531.1263807391266</v>
      </c>
      <c r="O292">
        <f t="shared" si="39"/>
        <v>0</v>
      </c>
      <c r="P292" t="str">
        <f t="shared" si="40"/>
        <v>TN</v>
      </c>
    </row>
    <row r="293" spans="1:16" x14ac:dyDescent="0.3">
      <c r="A293">
        <v>0</v>
      </c>
      <c r="B293">
        <v>1</v>
      </c>
      <c r="C293">
        <v>-2</v>
      </c>
      <c r="D293">
        <v>0.52</v>
      </c>
      <c r="E293">
        <f t="shared" si="34"/>
        <v>1</v>
      </c>
      <c r="F293">
        <f t="shared" si="35"/>
        <v>0.99999999970197673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6"/>
        <v>40</v>
      </c>
      <c r="L293">
        <f t="shared" si="37"/>
        <v>99.999999970197678</v>
      </c>
      <c r="M293">
        <f t="shared" si="38"/>
        <v>-14.817931789982975</v>
      </c>
      <c r="N293">
        <f t="shared" si="33"/>
        <v>81.32965820044015</v>
      </c>
      <c r="O293">
        <f t="shared" si="39"/>
        <v>0</v>
      </c>
      <c r="P293" t="str">
        <f t="shared" si="40"/>
        <v>TN</v>
      </c>
    </row>
    <row r="294" spans="1:16" x14ac:dyDescent="0.3">
      <c r="A294">
        <v>1</v>
      </c>
      <c r="B294">
        <v>1</v>
      </c>
      <c r="C294">
        <v>-2</v>
      </c>
      <c r="D294">
        <v>0.88</v>
      </c>
      <c r="E294">
        <f t="shared" si="34"/>
        <v>1</v>
      </c>
      <c r="F294">
        <f t="shared" si="35"/>
        <v>0.99999999992549415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6"/>
        <v>180</v>
      </c>
      <c r="L294">
        <f t="shared" si="37"/>
        <v>179.99999998658896</v>
      </c>
      <c r="M294">
        <f t="shared" si="38"/>
        <v>-41.688347268202065</v>
      </c>
      <c r="N294">
        <f t="shared" si="33"/>
        <v>318.69817885802905</v>
      </c>
      <c r="O294">
        <f t="shared" si="39"/>
        <v>0</v>
      </c>
      <c r="P294" t="str">
        <f t="shared" si="40"/>
        <v>FP</v>
      </c>
    </row>
    <row r="295" spans="1:16" x14ac:dyDescent="0.3">
      <c r="A295">
        <v>0</v>
      </c>
      <c r="B295">
        <v>1</v>
      </c>
      <c r="C295">
        <v>-2</v>
      </c>
      <c r="D295">
        <v>0.88</v>
      </c>
      <c r="E295">
        <f t="shared" si="34"/>
        <v>1</v>
      </c>
      <c r="F295">
        <f t="shared" si="35"/>
        <v>0.99999999992549415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6"/>
        <v>0</v>
      </c>
      <c r="L295">
        <f t="shared" si="37"/>
        <v>19.999999998509882</v>
      </c>
      <c r="M295">
        <f t="shared" si="38"/>
        <v>-12.316019292219083</v>
      </c>
      <c r="N295">
        <f t="shared" si="33"/>
        <v>132.71519802837904</v>
      </c>
      <c r="O295">
        <f t="shared" si="39"/>
        <v>0</v>
      </c>
      <c r="P295" t="str">
        <f t="shared" si="40"/>
        <v>TN</v>
      </c>
    </row>
    <row r="296" spans="1:16" x14ac:dyDescent="0.3">
      <c r="A296">
        <v>0</v>
      </c>
      <c r="B296">
        <v>1</v>
      </c>
      <c r="C296">
        <v>-2</v>
      </c>
      <c r="D296">
        <v>0.88</v>
      </c>
      <c r="E296">
        <f t="shared" si="34"/>
        <v>1</v>
      </c>
      <c r="F296">
        <f t="shared" si="35"/>
        <v>0.99999999992549415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6"/>
        <v>80</v>
      </c>
      <c r="L296">
        <f t="shared" si="37"/>
        <v>179.99999998658896</v>
      </c>
      <c r="M296">
        <f t="shared" si="38"/>
        <v>-80.108250802518569</v>
      </c>
      <c r="N296">
        <f t="shared" si="33"/>
        <v>3166.5406022716734</v>
      </c>
      <c r="O296">
        <f t="shared" si="39"/>
        <v>0</v>
      </c>
      <c r="P296" t="str">
        <f t="shared" si="40"/>
        <v>TN</v>
      </c>
    </row>
    <row r="297" spans="1:16" x14ac:dyDescent="0.3">
      <c r="A297">
        <v>0</v>
      </c>
      <c r="B297">
        <v>1</v>
      </c>
      <c r="C297">
        <v>-2</v>
      </c>
      <c r="D297">
        <v>0.88</v>
      </c>
      <c r="E297">
        <f t="shared" si="34"/>
        <v>1</v>
      </c>
      <c r="F297">
        <f t="shared" si="35"/>
        <v>0.99999999992549415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6"/>
        <v>40</v>
      </c>
      <c r="L297">
        <f t="shared" si="37"/>
        <v>99.999999992549419</v>
      </c>
      <c r="M297">
        <f t="shared" si="38"/>
        <v>-14.81793179873495</v>
      </c>
      <c r="N297">
        <f t="shared" si="33"/>
        <v>81.329658042584342</v>
      </c>
      <c r="O297">
        <f t="shared" si="39"/>
        <v>0</v>
      </c>
      <c r="P297" t="str">
        <f t="shared" si="40"/>
        <v>TN</v>
      </c>
    </row>
    <row r="298" spans="1:16" x14ac:dyDescent="0.3">
      <c r="A298">
        <v>0</v>
      </c>
      <c r="B298">
        <v>1</v>
      </c>
      <c r="C298">
        <v>-2</v>
      </c>
      <c r="D298">
        <v>0.88</v>
      </c>
      <c r="E298">
        <f t="shared" si="34"/>
        <v>1</v>
      </c>
      <c r="F298">
        <f t="shared" si="35"/>
        <v>0.99999999992549415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6"/>
        <v>90</v>
      </c>
      <c r="L298">
        <f t="shared" si="37"/>
        <v>179.99999998658896</v>
      </c>
      <c r="M298">
        <f t="shared" si="38"/>
        <v>-15.720297040792481</v>
      </c>
      <c r="N298">
        <f t="shared" si="33"/>
        <v>65.868327837067355</v>
      </c>
      <c r="O298">
        <f t="shared" si="39"/>
        <v>0</v>
      </c>
      <c r="P298" t="str">
        <f t="shared" si="40"/>
        <v>TN</v>
      </c>
    </row>
    <row r="299" spans="1:16" x14ac:dyDescent="0.3">
      <c r="A299">
        <v>1</v>
      </c>
      <c r="B299">
        <v>1</v>
      </c>
      <c r="C299">
        <v>-2</v>
      </c>
      <c r="D299">
        <v>1.02</v>
      </c>
      <c r="E299">
        <f t="shared" si="34"/>
        <v>1.0000000000124176</v>
      </c>
      <c r="F299">
        <f t="shared" si="35"/>
        <v>1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6"/>
        <v>70.000000000869235</v>
      </c>
      <c r="L299">
        <f t="shared" si="37"/>
        <v>100</v>
      </c>
      <c r="M299">
        <f t="shared" si="38"/>
        <v>3.4353685270939778</v>
      </c>
      <c r="N299">
        <f t="shared" si="33"/>
        <v>743.73995194290569</v>
      </c>
      <c r="O299">
        <f t="shared" si="39"/>
        <v>1</v>
      </c>
      <c r="P299" t="str">
        <f t="shared" si="40"/>
        <v>TP</v>
      </c>
    </row>
    <row r="300" spans="1:16" x14ac:dyDescent="0.3">
      <c r="A300">
        <v>0</v>
      </c>
      <c r="B300">
        <v>1</v>
      </c>
      <c r="C300">
        <v>-2</v>
      </c>
      <c r="D300">
        <v>1.02</v>
      </c>
      <c r="E300">
        <f t="shared" si="34"/>
        <v>1.0000000000124176</v>
      </c>
      <c r="F300">
        <f t="shared" si="35"/>
        <v>1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6"/>
        <v>40.000000000496705</v>
      </c>
      <c r="L300">
        <f t="shared" si="37"/>
        <v>100</v>
      </c>
      <c r="M300">
        <f t="shared" si="38"/>
        <v>-46.212135051766062</v>
      </c>
      <c r="N300">
        <f t="shared" si="33"/>
        <v>500.68123706029974</v>
      </c>
      <c r="O300">
        <f t="shared" si="39"/>
        <v>0</v>
      </c>
      <c r="P300" t="str">
        <f t="shared" si="40"/>
        <v>TN</v>
      </c>
    </row>
    <row r="301" spans="1:16" x14ac:dyDescent="0.3">
      <c r="A301">
        <v>1</v>
      </c>
      <c r="B301">
        <v>1</v>
      </c>
      <c r="C301">
        <v>-2</v>
      </c>
      <c r="D301">
        <v>1</v>
      </c>
      <c r="E301">
        <f t="shared" si="34"/>
        <v>1</v>
      </c>
      <c r="F301">
        <f t="shared" si="35"/>
        <v>1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6"/>
        <v>10</v>
      </c>
      <c r="L301">
        <f t="shared" si="37"/>
        <v>20</v>
      </c>
      <c r="M301">
        <f t="shared" si="38"/>
        <v>-1.74669967178263</v>
      </c>
      <c r="N301">
        <f t="shared" si="33"/>
        <v>487.94724135665132</v>
      </c>
      <c r="O301">
        <f t="shared" si="39"/>
        <v>0</v>
      </c>
      <c r="P301" t="str">
        <f t="shared" si="40"/>
        <v>FP</v>
      </c>
    </row>
    <row r="302" spans="1:16" x14ac:dyDescent="0.3">
      <c r="A302">
        <v>0</v>
      </c>
      <c r="B302">
        <v>1.1960207441678836</v>
      </c>
      <c r="C302">
        <v>-2</v>
      </c>
      <c r="D302">
        <v>1</v>
      </c>
      <c r="E302">
        <f t="shared" si="34"/>
        <v>1</v>
      </c>
      <c r="F302">
        <f t="shared" si="35"/>
        <v>1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6"/>
        <v>35.979809832580635</v>
      </c>
      <c r="L302">
        <f t="shared" si="37"/>
        <v>31.408756296736705</v>
      </c>
      <c r="M302">
        <f t="shared" si="38"/>
        <v>-5.5181341966939002</v>
      </c>
      <c r="N302">
        <f t="shared" si="33"/>
        <v>335.55254366433348</v>
      </c>
      <c r="O302">
        <f t="shared" si="39"/>
        <v>0</v>
      </c>
      <c r="P302" t="str">
        <f t="shared" si="40"/>
        <v>TN</v>
      </c>
    </row>
    <row r="303" spans="1:16" x14ac:dyDescent="0.3">
      <c r="A303">
        <v>1</v>
      </c>
      <c r="B303">
        <v>1.1960207441678836</v>
      </c>
      <c r="C303">
        <v>-2</v>
      </c>
      <c r="D303">
        <v>0.5</v>
      </c>
      <c r="E303">
        <f t="shared" si="34"/>
        <v>1</v>
      </c>
      <c r="F303">
        <f t="shared" si="35"/>
        <v>0.9999999996895591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6"/>
        <v>82.432217522931154</v>
      </c>
      <c r="L303">
        <f t="shared" si="37"/>
        <v>215.29471273467891</v>
      </c>
      <c r="M303">
        <f t="shared" si="38"/>
        <v>-34.144743608332782</v>
      </c>
      <c r="N303">
        <f t="shared" si="33"/>
        <v>106.26550357032235</v>
      </c>
      <c r="O303">
        <f t="shared" si="39"/>
        <v>0</v>
      </c>
      <c r="P303" t="str">
        <f t="shared" si="40"/>
        <v>FP</v>
      </c>
    </row>
    <row r="304" spans="1:16" x14ac:dyDescent="0.3">
      <c r="A304">
        <v>1</v>
      </c>
      <c r="B304">
        <v>1.1960207441678836</v>
      </c>
      <c r="C304">
        <v>-2</v>
      </c>
      <c r="D304">
        <v>0.6</v>
      </c>
      <c r="E304">
        <f t="shared" si="34"/>
        <v>1</v>
      </c>
      <c r="F304">
        <f t="shared" si="35"/>
        <v>0.99999999975164733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6"/>
        <v>15.704378148368352</v>
      </c>
      <c r="L304">
        <f t="shared" si="37"/>
        <v>31.408756288936257</v>
      </c>
      <c r="M304">
        <f t="shared" si="38"/>
        <v>-2.743083212676213</v>
      </c>
      <c r="N304">
        <f t="shared" si="33"/>
        <v>444.92073753300451</v>
      </c>
      <c r="O304">
        <f t="shared" si="39"/>
        <v>0</v>
      </c>
      <c r="P304" t="str">
        <f t="shared" si="40"/>
        <v>FP</v>
      </c>
    </row>
    <row r="305" spans="1:16" x14ac:dyDescent="0.3">
      <c r="A305">
        <v>1</v>
      </c>
      <c r="B305">
        <v>1.1960207441678836</v>
      </c>
      <c r="C305">
        <v>-2</v>
      </c>
      <c r="D305">
        <v>0.7</v>
      </c>
      <c r="E305">
        <f t="shared" si="34"/>
        <v>1</v>
      </c>
      <c r="F305">
        <f t="shared" si="35"/>
        <v>0.99999999981373544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6"/>
        <v>15.704378148368352</v>
      </c>
      <c r="L305">
        <f t="shared" si="37"/>
        <v>31.408756290886366</v>
      </c>
      <c r="M305">
        <f t="shared" si="38"/>
        <v>-2.7430832134397924</v>
      </c>
      <c r="N305">
        <f t="shared" si="33"/>
        <v>444.92073750079197</v>
      </c>
      <c r="O305">
        <f t="shared" si="39"/>
        <v>0</v>
      </c>
      <c r="P305" t="str">
        <f t="shared" si="40"/>
        <v>FP</v>
      </c>
    </row>
    <row r="306" spans="1:16" x14ac:dyDescent="0.3">
      <c r="A306">
        <v>0</v>
      </c>
      <c r="B306">
        <v>1.1960207441678836</v>
      </c>
      <c r="C306">
        <v>-2</v>
      </c>
      <c r="D306">
        <v>0.7</v>
      </c>
      <c r="E306">
        <f t="shared" si="34"/>
        <v>1</v>
      </c>
      <c r="F306">
        <f t="shared" si="35"/>
        <v>0.99999999981373544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6"/>
        <v>246.6274930269494</v>
      </c>
      <c r="L306">
        <f t="shared" si="37"/>
        <v>434.85510815213803</v>
      </c>
      <c r="M306">
        <f t="shared" si="38"/>
        <v>-20.21155522624926</v>
      </c>
      <c r="N306">
        <f t="shared" si="33"/>
        <v>13.138249368271074</v>
      </c>
      <c r="O306">
        <f t="shared" si="39"/>
        <v>0</v>
      </c>
      <c r="P306" t="str">
        <f t="shared" si="40"/>
        <v>TN</v>
      </c>
    </row>
    <row r="307" spans="1:16" x14ac:dyDescent="0.3">
      <c r="A307">
        <v>0</v>
      </c>
      <c r="B307">
        <v>1.1960207441678836</v>
      </c>
      <c r="C307">
        <v>-2</v>
      </c>
      <c r="D307">
        <v>0.7</v>
      </c>
      <c r="E307">
        <f t="shared" si="34"/>
        <v>1</v>
      </c>
      <c r="F307">
        <f t="shared" si="35"/>
        <v>0.99999999981373544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6"/>
        <v>246.6274930269494</v>
      </c>
      <c r="L307">
        <f t="shared" si="37"/>
        <v>434.85510815213803</v>
      </c>
      <c r="M307">
        <f t="shared" si="38"/>
        <v>-20.21155522624926</v>
      </c>
      <c r="N307">
        <f t="shared" si="33"/>
        <v>13.138249368271074</v>
      </c>
      <c r="O307">
        <f t="shared" si="39"/>
        <v>0</v>
      </c>
      <c r="P307" t="str">
        <f t="shared" si="40"/>
        <v>TN</v>
      </c>
    </row>
    <row r="308" spans="1:16" x14ac:dyDescent="0.3">
      <c r="A308">
        <v>0</v>
      </c>
      <c r="B308">
        <v>1.1960207441678836</v>
      </c>
      <c r="C308">
        <v>-2</v>
      </c>
      <c r="D308">
        <v>0.7</v>
      </c>
      <c r="E308">
        <f t="shared" si="34"/>
        <v>1</v>
      </c>
      <c r="F308">
        <f t="shared" si="35"/>
        <v>0.99999999981373544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6"/>
        <v>133.87694139177151</v>
      </c>
      <c r="L308">
        <f t="shared" si="37"/>
        <v>215.29471276141342</v>
      </c>
      <c r="M308">
        <f t="shared" si="38"/>
        <v>-81.143300066582526</v>
      </c>
      <c r="N308">
        <f t="shared" si="33"/>
        <v>3284.1005617851729</v>
      </c>
      <c r="O308">
        <f t="shared" si="39"/>
        <v>0</v>
      </c>
      <c r="P308" t="str">
        <f t="shared" si="40"/>
        <v>TN</v>
      </c>
    </row>
    <row r="309" spans="1:16" x14ac:dyDescent="0.3">
      <c r="A309">
        <v>1</v>
      </c>
      <c r="B309">
        <v>1.1960207441678836</v>
      </c>
      <c r="C309">
        <v>-2</v>
      </c>
      <c r="D309">
        <v>0.2</v>
      </c>
      <c r="E309">
        <f t="shared" si="34"/>
        <v>1</v>
      </c>
      <c r="F309">
        <f t="shared" si="35"/>
        <v>0.99999999950329466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6"/>
        <v>160.98133731857229</v>
      </c>
      <c r="L309">
        <f t="shared" si="37"/>
        <v>215.29471269457716</v>
      </c>
      <c r="M309">
        <f t="shared" si="38"/>
        <v>-70.729817256788607</v>
      </c>
      <c r="N309">
        <f t="shared" si="33"/>
        <v>2199.0087567050386</v>
      </c>
      <c r="O309">
        <f t="shared" si="39"/>
        <v>0</v>
      </c>
      <c r="P309" t="str">
        <f t="shared" si="40"/>
        <v>FP</v>
      </c>
    </row>
    <row r="310" spans="1:16" x14ac:dyDescent="0.3">
      <c r="A310">
        <v>0</v>
      </c>
      <c r="B310">
        <v>1.1960207441678836</v>
      </c>
      <c r="C310">
        <v>-2</v>
      </c>
      <c r="D310">
        <v>0.2</v>
      </c>
      <c r="E310">
        <f t="shared" si="34"/>
        <v>1</v>
      </c>
      <c r="F310">
        <f t="shared" si="35"/>
        <v>0.99999999950329466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6"/>
        <v>107.6473564007576</v>
      </c>
      <c r="L310">
        <f t="shared" si="37"/>
        <v>215.29471269457716</v>
      </c>
      <c r="M310">
        <f t="shared" si="38"/>
        <v>-91.22068127642379</v>
      </c>
      <c r="N310">
        <f t="shared" si="33"/>
        <v>4540.6646056127884</v>
      </c>
      <c r="O310">
        <f t="shared" si="39"/>
        <v>0</v>
      </c>
      <c r="P310" t="str">
        <f t="shared" si="40"/>
        <v>TN</v>
      </c>
    </row>
    <row r="311" spans="1:16" x14ac:dyDescent="0.3">
      <c r="A311">
        <v>1</v>
      </c>
      <c r="B311">
        <v>1.1960207441678836</v>
      </c>
      <c r="C311">
        <v>-2</v>
      </c>
      <c r="D311">
        <v>0.9</v>
      </c>
      <c r="E311">
        <f t="shared" si="34"/>
        <v>1</v>
      </c>
      <c r="F311">
        <f t="shared" si="35"/>
        <v>0.99999999993791178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6"/>
        <v>160.98133731857229</v>
      </c>
      <c r="L311">
        <f t="shared" si="37"/>
        <v>215.29471278814793</v>
      </c>
      <c r="M311">
        <f t="shared" si="38"/>
        <v>13.647945508963119</v>
      </c>
      <c r="N311">
        <f t="shared" si="33"/>
        <v>1405.0632290219007</v>
      </c>
      <c r="O311">
        <f t="shared" si="39"/>
        <v>1</v>
      </c>
      <c r="P311" t="str">
        <f t="shared" si="40"/>
        <v>TP</v>
      </c>
    </row>
    <row r="312" spans="1:16" x14ac:dyDescent="0.3">
      <c r="A312">
        <v>0</v>
      </c>
      <c r="B312">
        <v>1.1960207441678836</v>
      </c>
      <c r="C312">
        <v>-2</v>
      </c>
      <c r="D312">
        <v>0.9</v>
      </c>
      <c r="E312">
        <f t="shared" si="34"/>
        <v>1</v>
      </c>
      <c r="F312">
        <f t="shared" si="35"/>
        <v>0.99999999993791178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6"/>
        <v>188.85787660819494</v>
      </c>
      <c r="L312">
        <f t="shared" si="37"/>
        <v>434.85510820613678</v>
      </c>
      <c r="M312">
        <f t="shared" si="38"/>
        <v>-55.361093858640885</v>
      </c>
      <c r="N312">
        <f t="shared" si="33"/>
        <v>993.81719652820186</v>
      </c>
      <c r="O312">
        <f t="shared" si="39"/>
        <v>0</v>
      </c>
      <c r="P312" t="str">
        <f t="shared" si="40"/>
        <v>TN</v>
      </c>
    </row>
    <row r="313" spans="1:16" x14ac:dyDescent="0.3">
      <c r="A313">
        <v>1</v>
      </c>
      <c r="B313">
        <v>1.1960207441678836</v>
      </c>
      <c r="C313">
        <v>-2</v>
      </c>
      <c r="D313">
        <v>0.9</v>
      </c>
      <c r="E313">
        <f t="shared" si="34"/>
        <v>1</v>
      </c>
      <c r="F313">
        <f t="shared" si="35"/>
        <v>0.99999999993791178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6"/>
        <v>15.704378148368352</v>
      </c>
      <c r="L313">
        <f t="shared" si="37"/>
        <v>0</v>
      </c>
      <c r="M313">
        <f t="shared" si="38"/>
        <v>6.0336069352674011</v>
      </c>
      <c r="N313">
        <f t="shared" si="33"/>
        <v>892.20701146615068</v>
      </c>
      <c r="O313">
        <f t="shared" si="39"/>
        <v>1</v>
      </c>
      <c r="P313" t="str">
        <f t="shared" si="40"/>
        <v>TP</v>
      </c>
    </row>
    <row r="314" spans="1:16" x14ac:dyDescent="0.3">
      <c r="A314">
        <v>0</v>
      </c>
      <c r="B314">
        <v>1.1960207441678836</v>
      </c>
      <c r="C314">
        <v>-2</v>
      </c>
      <c r="D314">
        <v>0.9</v>
      </c>
      <c r="E314">
        <f t="shared" si="34"/>
        <v>1</v>
      </c>
      <c r="F314">
        <f t="shared" si="35"/>
        <v>0.99999999993791178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6"/>
        <v>133.87694139177151</v>
      </c>
      <c r="L314">
        <f t="shared" si="37"/>
        <v>215.29471278814793</v>
      </c>
      <c r="M314">
        <f t="shared" si="38"/>
        <v>-81.143300083045659</v>
      </c>
      <c r="N314">
        <f t="shared" si="33"/>
        <v>3284.1005636720811</v>
      </c>
      <c r="O314">
        <f t="shared" si="39"/>
        <v>0</v>
      </c>
      <c r="P314" t="str">
        <f t="shared" si="40"/>
        <v>TN</v>
      </c>
    </row>
    <row r="315" spans="1:16" x14ac:dyDescent="0.3">
      <c r="A315">
        <v>1</v>
      </c>
      <c r="B315">
        <v>1.1960207441678836</v>
      </c>
      <c r="C315">
        <v>-2</v>
      </c>
      <c r="D315">
        <v>2.7</v>
      </c>
      <c r="E315">
        <f t="shared" si="34"/>
        <v>1.0000000010554988</v>
      </c>
      <c r="F315">
        <f t="shared" si="35"/>
        <v>1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6"/>
        <v>498.1414726406864</v>
      </c>
      <c r="L315">
        <f t="shared" si="37"/>
        <v>434.85510823313615</v>
      </c>
      <c r="M315">
        <f t="shared" si="38"/>
        <v>90.707310532994001</v>
      </c>
      <c r="N315">
        <f t="shared" si="33"/>
        <v>13120.222113843329</v>
      </c>
      <c r="O315">
        <f t="shared" si="39"/>
        <v>1</v>
      </c>
      <c r="P315" t="str">
        <f t="shared" si="40"/>
        <v>TP</v>
      </c>
    </row>
    <row r="316" spans="1:16" x14ac:dyDescent="0.3">
      <c r="A316">
        <v>1</v>
      </c>
      <c r="B316">
        <v>1.1960207441678836</v>
      </c>
      <c r="C316">
        <v>-2</v>
      </c>
      <c r="D316">
        <v>2.6</v>
      </c>
      <c r="E316">
        <f t="shared" si="34"/>
        <v>1.0000000009934107</v>
      </c>
      <c r="F316">
        <f t="shared" si="35"/>
        <v>1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6"/>
        <v>15.704378163969249</v>
      </c>
      <c r="L316">
        <f t="shared" si="37"/>
        <v>31.408756296736705</v>
      </c>
      <c r="M316">
        <f t="shared" si="38"/>
        <v>-2.7430832062382677</v>
      </c>
      <c r="N316">
        <f t="shared" si="33"/>
        <v>444.92073780459759</v>
      </c>
      <c r="O316">
        <f t="shared" si="39"/>
        <v>0</v>
      </c>
      <c r="P316" t="str">
        <f t="shared" si="40"/>
        <v>FP</v>
      </c>
    </row>
    <row r="317" spans="1:16" x14ac:dyDescent="0.3">
      <c r="A317">
        <v>0</v>
      </c>
      <c r="B317">
        <v>1.1960207441678836</v>
      </c>
      <c r="C317">
        <v>-2</v>
      </c>
      <c r="D317">
        <v>2.6</v>
      </c>
      <c r="E317">
        <f t="shared" si="34"/>
        <v>1.0000000009934107</v>
      </c>
      <c r="F317">
        <f t="shared" si="35"/>
        <v>1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6"/>
        <v>217.42755433256292</v>
      </c>
      <c r="L317">
        <f t="shared" si="37"/>
        <v>434.85510823313615</v>
      </c>
      <c r="M317">
        <f t="shared" si="38"/>
        <v>-37.978063609770345</v>
      </c>
      <c r="N317">
        <f t="shared" si="33"/>
        <v>199.99152747809919</v>
      </c>
      <c r="O317">
        <f t="shared" si="39"/>
        <v>0</v>
      </c>
      <c r="P317" t="str">
        <f t="shared" si="40"/>
        <v>TN</v>
      </c>
    </row>
    <row r="318" spans="1:16" x14ac:dyDescent="0.3">
      <c r="A318">
        <v>0</v>
      </c>
      <c r="B318">
        <v>1.1960207441678836</v>
      </c>
      <c r="C318">
        <v>-2</v>
      </c>
      <c r="D318">
        <v>2.6</v>
      </c>
      <c r="E318">
        <f t="shared" si="34"/>
        <v>1.0000000009934107</v>
      </c>
      <c r="F318">
        <f t="shared" si="35"/>
        <v>1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6"/>
        <v>217.42755433256292</v>
      </c>
      <c r="L318">
        <f t="shared" si="37"/>
        <v>434.85510823313615</v>
      </c>
      <c r="M318">
        <f t="shared" si="38"/>
        <v>-184.24873850432334</v>
      </c>
      <c r="N318">
        <f t="shared" si="33"/>
        <v>25732.173674489884</v>
      </c>
      <c r="O318">
        <f t="shared" si="39"/>
        <v>0</v>
      </c>
      <c r="P318" t="str">
        <f t="shared" si="40"/>
        <v>TN</v>
      </c>
    </row>
    <row r="319" spans="1:16" x14ac:dyDescent="0.3">
      <c r="A319">
        <v>0</v>
      </c>
      <c r="B319">
        <v>1.1960207441678836</v>
      </c>
      <c r="C319">
        <v>-2</v>
      </c>
      <c r="D319">
        <v>2.6</v>
      </c>
      <c r="E319">
        <f t="shared" si="34"/>
        <v>1.0000000009934107</v>
      </c>
      <c r="F319">
        <f t="shared" si="35"/>
        <v>1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6"/>
        <v>35.979809868323365</v>
      </c>
      <c r="L319">
        <f t="shared" si="37"/>
        <v>31.408756296736705</v>
      </c>
      <c r="M319">
        <f t="shared" si="38"/>
        <v>-5.5181341829615782</v>
      </c>
      <c r="N319">
        <f t="shared" si="33"/>
        <v>335.55254416743344</v>
      </c>
      <c r="O319">
        <f t="shared" si="39"/>
        <v>0</v>
      </c>
      <c r="P319" t="str">
        <f t="shared" si="40"/>
        <v>TN</v>
      </c>
    </row>
    <row r="320" spans="1:16" x14ac:dyDescent="0.3">
      <c r="A320">
        <v>1</v>
      </c>
      <c r="B320">
        <v>1.1960207441678836</v>
      </c>
      <c r="C320">
        <v>-2</v>
      </c>
      <c r="D320">
        <v>1.7</v>
      </c>
      <c r="E320">
        <f t="shared" si="34"/>
        <v>1.0000000004346172</v>
      </c>
      <c r="F320">
        <f t="shared" si="35"/>
        <v>1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6"/>
        <v>246.62749313413795</v>
      </c>
      <c r="L320">
        <f t="shared" si="37"/>
        <v>434.85510823313615</v>
      </c>
      <c r="M320">
        <f t="shared" si="38"/>
        <v>-173.03015018467877</v>
      </c>
      <c r="N320">
        <f t="shared" si="33"/>
        <v>22258.826554674411</v>
      </c>
      <c r="O320">
        <f t="shared" si="39"/>
        <v>0</v>
      </c>
      <c r="P320" t="str">
        <f t="shared" si="40"/>
        <v>FP</v>
      </c>
    </row>
    <row r="321" spans="1:16" x14ac:dyDescent="0.3">
      <c r="A321">
        <v>1</v>
      </c>
      <c r="B321">
        <v>1.1960207441678836</v>
      </c>
      <c r="C321">
        <v>-2</v>
      </c>
      <c r="D321">
        <v>1.8</v>
      </c>
      <c r="E321">
        <f t="shared" si="34"/>
        <v>1.0000000004967053</v>
      </c>
      <c r="F321">
        <f t="shared" si="35"/>
        <v>1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6"/>
        <v>15.704378156168801</v>
      </c>
      <c r="L321">
        <f t="shared" si="37"/>
        <v>0</v>
      </c>
      <c r="M321">
        <f t="shared" si="38"/>
        <v>6.7392873107523474</v>
      </c>
      <c r="N321">
        <f t="shared" si="33"/>
        <v>934.86210827216848</v>
      </c>
      <c r="O321">
        <f t="shared" si="39"/>
        <v>1</v>
      </c>
      <c r="P321" t="str">
        <f t="shared" si="40"/>
        <v>TP</v>
      </c>
    </row>
    <row r="322" spans="1:16" x14ac:dyDescent="0.3">
      <c r="A322">
        <v>0</v>
      </c>
      <c r="B322">
        <v>1.1960207441678836</v>
      </c>
      <c r="C322">
        <v>-2</v>
      </c>
      <c r="D322">
        <v>1.8</v>
      </c>
      <c r="E322">
        <f t="shared" si="34"/>
        <v>1.0000000004967053</v>
      </c>
      <c r="F322">
        <f t="shared" si="35"/>
        <v>1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6"/>
        <v>217.42755422456551</v>
      </c>
      <c r="L322">
        <f t="shared" si="37"/>
        <v>434.85510823313615</v>
      </c>
      <c r="M322">
        <f t="shared" si="38"/>
        <v>-184.24873854581585</v>
      </c>
      <c r="N322">
        <f t="shared" ref="N322:N385" si="41">(M322-$R$5)^2</f>
        <v>25732.173687801722</v>
      </c>
      <c r="O322">
        <f t="shared" si="39"/>
        <v>0</v>
      </c>
      <c r="P322" t="str">
        <f t="shared" si="40"/>
        <v>TN</v>
      </c>
    </row>
    <row r="323" spans="1:16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2">IF(D323&gt;1,1+(D323-1)/$R$2,1)</f>
        <v>1.0000000001862646</v>
      </c>
      <c r="F323">
        <f t="shared" ref="F323:F386" si="43">IF(D323&lt;1,1-(1-D323)/$R$2,1)</f>
        <v>1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4">G323^(B323)*E323</f>
        <v>160.98133734855742</v>
      </c>
      <c r="L323">
        <f t="shared" ref="L323:L386" si="45">-C323*-H323^(B323)*F323</f>
        <v>215.2947128015152</v>
      </c>
      <c r="M323">
        <f t="shared" ref="M323:M386" si="46">I323*K323-J323*L323</f>
        <v>13.647945521973327</v>
      </c>
      <c r="N323">
        <f t="shared" si="41"/>
        <v>1405.0632299972547</v>
      </c>
      <c r="O323">
        <f t="shared" ref="O323:O386" si="47">IF(M323&gt;=0,1,0)</f>
        <v>1</v>
      </c>
      <c r="P323" t="str">
        <f t="shared" ref="P323:P386" si="48">IF(AND(A323=1,O323=1),"TP",IF(AND(A323=0,O323=0),"TN",IF(A323&gt;O323,"FP","FN")))</f>
        <v>TP</v>
      </c>
    </row>
    <row r="324" spans="1:16" x14ac:dyDescent="0.3">
      <c r="A324">
        <v>0</v>
      </c>
      <c r="B324">
        <v>1.1960207441678836</v>
      </c>
      <c r="C324">
        <v>-2</v>
      </c>
      <c r="D324">
        <v>1.3</v>
      </c>
      <c r="E324">
        <f t="shared" si="42"/>
        <v>1.0000000001862646</v>
      </c>
      <c r="F324">
        <f t="shared" si="43"/>
        <v>1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4"/>
        <v>498.14147220768479</v>
      </c>
      <c r="L324">
        <f t="shared" si="45"/>
        <v>434.85510823313615</v>
      </c>
      <c r="M324">
        <f t="shared" si="46"/>
        <v>-76.398722049301085</v>
      </c>
      <c r="N324">
        <f t="shared" si="41"/>
        <v>2762.815829240426</v>
      </c>
      <c r="O324">
        <f t="shared" si="47"/>
        <v>0</v>
      </c>
      <c r="P324" t="str">
        <f t="shared" si="48"/>
        <v>TN</v>
      </c>
    </row>
    <row r="325" spans="1:16" x14ac:dyDescent="0.3">
      <c r="A325">
        <v>0</v>
      </c>
      <c r="B325">
        <v>1.1960207441678836</v>
      </c>
      <c r="C325">
        <v>-2</v>
      </c>
      <c r="D325">
        <v>1.3</v>
      </c>
      <c r="E325">
        <f t="shared" si="42"/>
        <v>1.0000000001862646</v>
      </c>
      <c r="F325">
        <f t="shared" si="43"/>
        <v>1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4"/>
        <v>0</v>
      </c>
      <c r="L325">
        <f t="shared" si="45"/>
        <v>31.408756296736705</v>
      </c>
      <c r="M325">
        <f t="shared" si="46"/>
        <v>-19.341542426201904</v>
      </c>
      <c r="N325">
        <f t="shared" si="41"/>
        <v>20.202194255085764</v>
      </c>
      <c r="O325">
        <f t="shared" si="47"/>
        <v>0</v>
      </c>
      <c r="P325" t="str">
        <f t="shared" si="48"/>
        <v>TN</v>
      </c>
    </row>
    <row r="326" spans="1:16" x14ac:dyDescent="0.3">
      <c r="A326">
        <v>0</v>
      </c>
      <c r="B326">
        <v>1.1960207441678836</v>
      </c>
      <c r="C326">
        <v>-2</v>
      </c>
      <c r="D326">
        <v>1.3</v>
      </c>
      <c r="E326">
        <f t="shared" si="42"/>
        <v>1.0000000001862646</v>
      </c>
      <c r="F326">
        <f t="shared" si="43"/>
        <v>1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4"/>
        <v>107.64735642080849</v>
      </c>
      <c r="L326">
        <f t="shared" si="45"/>
        <v>215.2947128015152</v>
      </c>
      <c r="M326">
        <f t="shared" si="46"/>
        <v>-18.802760197147279</v>
      </c>
      <c r="N326">
        <f t="shared" si="41"/>
        <v>25.335793472401114</v>
      </c>
      <c r="O326">
        <f t="shared" si="47"/>
        <v>0</v>
      </c>
      <c r="P326" t="str">
        <f t="shared" si="48"/>
        <v>TN</v>
      </c>
    </row>
    <row r="327" spans="1:16" x14ac:dyDescent="0.3">
      <c r="A327">
        <v>0</v>
      </c>
      <c r="B327">
        <v>1.1960207441678836</v>
      </c>
      <c r="C327">
        <v>-2</v>
      </c>
      <c r="D327">
        <v>1.3</v>
      </c>
      <c r="E327">
        <f t="shared" si="42"/>
        <v>1.0000000001862646</v>
      </c>
      <c r="F327">
        <f t="shared" si="43"/>
        <v>1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4"/>
        <v>160.98133734855742</v>
      </c>
      <c r="L327">
        <f t="shared" si="45"/>
        <v>215.2947128015152</v>
      </c>
      <c r="M327">
        <f t="shared" si="46"/>
        <v>-70.729817311120911</v>
      </c>
      <c r="N327">
        <f t="shared" si="41"/>
        <v>2199.0087618007119</v>
      </c>
      <c r="O327">
        <f t="shared" si="47"/>
        <v>0</v>
      </c>
      <c r="P327" t="str">
        <f t="shared" si="48"/>
        <v>TN</v>
      </c>
    </row>
    <row r="328" spans="1:16" x14ac:dyDescent="0.3">
      <c r="A328">
        <v>0</v>
      </c>
      <c r="B328">
        <v>1.1960207441678836</v>
      </c>
      <c r="C328">
        <v>-2</v>
      </c>
      <c r="D328">
        <v>1.3</v>
      </c>
      <c r="E328">
        <f t="shared" si="42"/>
        <v>1.0000000001862646</v>
      </c>
      <c r="F328">
        <f t="shared" si="43"/>
        <v>1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4"/>
        <v>246.62749307288735</v>
      </c>
      <c r="L328">
        <f t="shared" si="45"/>
        <v>434.85510823313615</v>
      </c>
      <c r="M328">
        <f t="shared" si="46"/>
        <v>-173.03015020821118</v>
      </c>
      <c r="N328">
        <f t="shared" si="41"/>
        <v>22258.826561696194</v>
      </c>
      <c r="O328">
        <f t="shared" si="47"/>
        <v>0</v>
      </c>
      <c r="P328" t="str">
        <f t="shared" si="48"/>
        <v>TN</v>
      </c>
    </row>
    <row r="329" spans="1:16" x14ac:dyDescent="0.3">
      <c r="A329">
        <v>0</v>
      </c>
      <c r="B329">
        <v>1.1960207441678836</v>
      </c>
      <c r="C329">
        <v>-2</v>
      </c>
      <c r="D329">
        <v>1.3</v>
      </c>
      <c r="E329">
        <f t="shared" si="42"/>
        <v>1.0000000001862646</v>
      </c>
      <c r="F329">
        <f t="shared" si="43"/>
        <v>1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4"/>
        <v>217.42755415706714</v>
      </c>
      <c r="L329">
        <f t="shared" si="45"/>
        <v>434.85510823313615</v>
      </c>
      <c r="M329">
        <f t="shared" si="46"/>
        <v>-37.97806371654957</v>
      </c>
      <c r="N329">
        <f t="shared" si="41"/>
        <v>199.99153049820782</v>
      </c>
      <c r="O329">
        <f t="shared" si="47"/>
        <v>0</v>
      </c>
      <c r="P329" t="str">
        <f t="shared" si="48"/>
        <v>TN</v>
      </c>
    </row>
    <row r="330" spans="1:16" x14ac:dyDescent="0.3">
      <c r="A330">
        <v>0</v>
      </c>
      <c r="B330">
        <v>1.1960207441678836</v>
      </c>
      <c r="C330">
        <v>-2</v>
      </c>
      <c r="D330">
        <v>1.3</v>
      </c>
      <c r="E330">
        <f t="shared" si="42"/>
        <v>1.0000000001862646</v>
      </c>
      <c r="F330">
        <f t="shared" si="43"/>
        <v>1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4"/>
        <v>82.432217538285357</v>
      </c>
      <c r="L330">
        <f t="shared" si="45"/>
        <v>215.2947128015152</v>
      </c>
      <c r="M330">
        <f t="shared" si="46"/>
        <v>-34.144743625160821</v>
      </c>
      <c r="N330">
        <f t="shared" si="41"/>
        <v>106.26550391726657</v>
      </c>
      <c r="O330">
        <f t="shared" si="47"/>
        <v>0</v>
      </c>
      <c r="P330" t="str">
        <f t="shared" si="48"/>
        <v>TN</v>
      </c>
    </row>
    <row r="331" spans="1:16" x14ac:dyDescent="0.3">
      <c r="A331">
        <v>0</v>
      </c>
      <c r="B331">
        <v>1.1960207441678836</v>
      </c>
      <c r="C331">
        <v>-2</v>
      </c>
      <c r="D331">
        <v>1.3</v>
      </c>
      <c r="E331">
        <f t="shared" si="42"/>
        <v>1.0000000001862646</v>
      </c>
      <c r="F331">
        <f t="shared" si="43"/>
        <v>1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4"/>
        <v>15.704378151293522</v>
      </c>
      <c r="L331">
        <f t="shared" si="45"/>
        <v>31.408756296736705</v>
      </c>
      <c r="M331">
        <f t="shared" si="46"/>
        <v>-2.7430832139507295</v>
      </c>
      <c r="N331">
        <f t="shared" si="41"/>
        <v>444.92073747923746</v>
      </c>
      <c r="O331">
        <f t="shared" si="47"/>
        <v>0</v>
      </c>
      <c r="P331" t="str">
        <f t="shared" si="48"/>
        <v>TN</v>
      </c>
    </row>
    <row r="332" spans="1:16" x14ac:dyDescent="0.3">
      <c r="A332">
        <v>0</v>
      </c>
      <c r="B332">
        <v>1.1960207441678836</v>
      </c>
      <c r="C332">
        <v>-2</v>
      </c>
      <c r="D332">
        <v>1.3</v>
      </c>
      <c r="E332">
        <f t="shared" si="42"/>
        <v>1.0000000001862646</v>
      </c>
      <c r="F332">
        <f t="shared" si="43"/>
        <v>1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4"/>
        <v>0</v>
      </c>
      <c r="L332">
        <f t="shared" si="45"/>
        <v>31.408756296736705</v>
      </c>
      <c r="M332">
        <f t="shared" si="46"/>
        <v>-19.341542426201904</v>
      </c>
      <c r="N332">
        <f t="shared" si="41"/>
        <v>20.202194255085764</v>
      </c>
      <c r="O332">
        <f t="shared" si="47"/>
        <v>0</v>
      </c>
      <c r="P332" t="str">
        <f t="shared" si="48"/>
        <v>TN</v>
      </c>
    </row>
    <row r="333" spans="1:16" x14ac:dyDescent="0.3">
      <c r="A333">
        <v>1</v>
      </c>
      <c r="B333">
        <v>1.1960207441678836</v>
      </c>
      <c r="C333">
        <v>-2</v>
      </c>
      <c r="D333">
        <v>1.2</v>
      </c>
      <c r="E333">
        <f t="shared" si="42"/>
        <v>1.0000000001241764</v>
      </c>
      <c r="F333">
        <f t="shared" si="43"/>
        <v>1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4"/>
        <v>58.43427530627401</v>
      </c>
      <c r="L333">
        <f t="shared" si="45"/>
        <v>31.408756296736705</v>
      </c>
      <c r="M333">
        <f t="shared" si="46"/>
        <v>3.1088497774454993</v>
      </c>
      <c r="N333">
        <f t="shared" si="41"/>
        <v>726.03719154052908</v>
      </c>
      <c r="O333">
        <f t="shared" si="47"/>
        <v>1</v>
      </c>
      <c r="P333" t="str">
        <f t="shared" si="48"/>
        <v>TP</v>
      </c>
    </row>
    <row r="334" spans="1:16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2"/>
        <v>1.0000000000620881</v>
      </c>
      <c r="F334">
        <f t="shared" si="43"/>
        <v>1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4"/>
        <v>35.979809834814553</v>
      </c>
      <c r="L334">
        <f t="shared" si="45"/>
        <v>31.408756296736705</v>
      </c>
      <c r="M334">
        <f t="shared" si="46"/>
        <v>-5.518134195835632</v>
      </c>
      <c r="N334">
        <f t="shared" si="41"/>
        <v>335.55254369577716</v>
      </c>
      <c r="O334">
        <f t="shared" si="47"/>
        <v>0</v>
      </c>
      <c r="P334" t="str">
        <f t="shared" si="48"/>
        <v>FP</v>
      </c>
    </row>
    <row r="335" spans="1:16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2"/>
        <v>1.0000000000620881</v>
      </c>
      <c r="F335">
        <f t="shared" si="43"/>
        <v>1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4"/>
        <v>0</v>
      </c>
      <c r="L335">
        <f t="shared" si="45"/>
        <v>31.408756296736705</v>
      </c>
      <c r="M335">
        <f t="shared" si="46"/>
        <v>-19.341542426201904</v>
      </c>
      <c r="N335">
        <f t="shared" si="41"/>
        <v>20.202194255085764</v>
      </c>
      <c r="O335">
        <f t="shared" si="47"/>
        <v>0</v>
      </c>
      <c r="P335" t="str">
        <f t="shared" si="48"/>
        <v>TN</v>
      </c>
    </row>
    <row r="336" spans="1:16" x14ac:dyDescent="0.3">
      <c r="A336">
        <v>1</v>
      </c>
      <c r="B336">
        <v>1.1960207441678836</v>
      </c>
      <c r="C336">
        <v>-2</v>
      </c>
      <c r="D336">
        <v>0.2</v>
      </c>
      <c r="E336">
        <f t="shared" si="42"/>
        <v>1</v>
      </c>
      <c r="F336">
        <f t="shared" si="43"/>
        <v>0.99999999950329466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4"/>
        <v>498.1414721148987</v>
      </c>
      <c r="L336">
        <f t="shared" si="45"/>
        <v>434.85510801714128</v>
      </c>
      <c r="M336">
        <f t="shared" si="46"/>
        <v>-76.398721951939564</v>
      </c>
      <c r="N336">
        <f t="shared" si="41"/>
        <v>2762.8158190052973</v>
      </c>
      <c r="O336">
        <f t="shared" si="47"/>
        <v>0</v>
      </c>
      <c r="P336" t="str">
        <f t="shared" si="48"/>
        <v>FP</v>
      </c>
    </row>
    <row r="337" spans="1:16" x14ac:dyDescent="0.3">
      <c r="A337">
        <v>0</v>
      </c>
      <c r="B337">
        <v>1.1960207441678836</v>
      </c>
      <c r="C337">
        <v>-2</v>
      </c>
      <c r="D337">
        <v>0.2</v>
      </c>
      <c r="E337">
        <f t="shared" si="42"/>
        <v>1</v>
      </c>
      <c r="F337">
        <f t="shared" si="43"/>
        <v>0.99999999950329466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4"/>
        <v>133.87694139177151</v>
      </c>
      <c r="L337">
        <f t="shared" si="45"/>
        <v>215.29471269457716</v>
      </c>
      <c r="M337">
        <f t="shared" si="46"/>
        <v>-81.143300025424679</v>
      </c>
      <c r="N337">
        <f t="shared" si="41"/>
        <v>3284.1005570679017</v>
      </c>
      <c r="O337">
        <f t="shared" si="47"/>
        <v>0</v>
      </c>
      <c r="P337" t="str">
        <f t="shared" si="48"/>
        <v>TN</v>
      </c>
    </row>
    <row r="338" spans="1:16" x14ac:dyDescent="0.3">
      <c r="A338">
        <v>1</v>
      </c>
      <c r="B338">
        <v>1.1960207441678836</v>
      </c>
      <c r="C338">
        <v>-2</v>
      </c>
      <c r="D338">
        <v>0.7</v>
      </c>
      <c r="E338">
        <f t="shared" si="42"/>
        <v>1</v>
      </c>
      <c r="F338">
        <f t="shared" si="43"/>
        <v>0.99999999981373544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4"/>
        <v>107.6473564007576</v>
      </c>
      <c r="L338">
        <f t="shared" si="45"/>
        <v>215.29471276141342</v>
      </c>
      <c r="M338">
        <f t="shared" si="46"/>
        <v>-18.802760193644986</v>
      </c>
      <c r="N338">
        <f t="shared" si="41"/>
        <v>25.335793507658476</v>
      </c>
      <c r="O338">
        <f t="shared" si="47"/>
        <v>0</v>
      </c>
      <c r="P338" t="str">
        <f t="shared" si="48"/>
        <v>FP</v>
      </c>
    </row>
    <row r="339" spans="1:16" x14ac:dyDescent="0.3">
      <c r="A339">
        <v>0</v>
      </c>
      <c r="B339">
        <v>1.1960207441678836</v>
      </c>
      <c r="C339">
        <v>-2</v>
      </c>
      <c r="D339">
        <v>0.7</v>
      </c>
      <c r="E339">
        <f t="shared" si="42"/>
        <v>1</v>
      </c>
      <c r="F339">
        <f t="shared" si="43"/>
        <v>0.99999999981373544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4"/>
        <v>188.85787660819494</v>
      </c>
      <c r="L339">
        <f t="shared" si="45"/>
        <v>434.85510815213803</v>
      </c>
      <c r="M339">
        <f t="shared" si="46"/>
        <v>-195.22518107621192</v>
      </c>
      <c r="N339">
        <f t="shared" si="41"/>
        <v>29374.173394890327</v>
      </c>
      <c r="O339">
        <f t="shared" si="47"/>
        <v>0</v>
      </c>
      <c r="P339" t="str">
        <f t="shared" si="48"/>
        <v>TN</v>
      </c>
    </row>
    <row r="340" spans="1:16" x14ac:dyDescent="0.3">
      <c r="A340">
        <v>1</v>
      </c>
      <c r="B340">
        <v>1.1960207441678836</v>
      </c>
      <c r="C340">
        <v>-2</v>
      </c>
      <c r="D340">
        <v>0.6</v>
      </c>
      <c r="E340">
        <f t="shared" si="42"/>
        <v>1</v>
      </c>
      <c r="F340">
        <f t="shared" si="43"/>
        <v>0.99999999975164733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4"/>
        <v>58.434275299017848</v>
      </c>
      <c r="L340">
        <f t="shared" si="45"/>
        <v>31.408756288936257</v>
      </c>
      <c r="M340">
        <f t="shared" si="46"/>
        <v>3.1088497794612131</v>
      </c>
      <c r="N340">
        <f t="shared" si="41"/>
        <v>726.03719164915617</v>
      </c>
      <c r="O340">
        <f t="shared" si="47"/>
        <v>1</v>
      </c>
      <c r="P340" t="str">
        <f t="shared" si="48"/>
        <v>TP</v>
      </c>
    </row>
    <row r="341" spans="1:16" x14ac:dyDescent="0.3">
      <c r="A341">
        <v>0</v>
      </c>
      <c r="B341">
        <v>1.1960207441678836</v>
      </c>
      <c r="C341">
        <v>-2</v>
      </c>
      <c r="D341">
        <v>0.6</v>
      </c>
      <c r="E341">
        <f t="shared" si="42"/>
        <v>1</v>
      </c>
      <c r="F341">
        <f t="shared" si="43"/>
        <v>0.99999999975164733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4"/>
        <v>188.85787660819494</v>
      </c>
      <c r="L341">
        <f t="shared" si="45"/>
        <v>434.85510812513871</v>
      </c>
      <c r="M341">
        <f t="shared" si="46"/>
        <v>-55.361093826925554</v>
      </c>
      <c r="N341">
        <f t="shared" si="41"/>
        <v>993.81719452855873</v>
      </c>
      <c r="O341">
        <f t="shared" si="47"/>
        <v>0</v>
      </c>
      <c r="P341" t="str">
        <f t="shared" si="48"/>
        <v>TN</v>
      </c>
    </row>
    <row r="342" spans="1:16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2"/>
        <v>1.0000000000620881</v>
      </c>
      <c r="F342">
        <f t="shared" si="43"/>
        <v>1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4"/>
        <v>107.64735640744122</v>
      </c>
      <c r="L342">
        <f t="shared" si="45"/>
        <v>215.2947128015152</v>
      </c>
      <c r="M342">
        <f t="shared" si="46"/>
        <v>-91.220681339708506</v>
      </c>
      <c r="N342">
        <f t="shared" si="41"/>
        <v>4540.6646141416004</v>
      </c>
      <c r="O342">
        <f t="shared" si="47"/>
        <v>0</v>
      </c>
      <c r="P342" t="str">
        <f t="shared" si="48"/>
        <v>FP</v>
      </c>
    </row>
    <row r="343" spans="1:16" x14ac:dyDescent="0.3">
      <c r="A343">
        <v>1</v>
      </c>
      <c r="B343">
        <v>1.1960207441678836</v>
      </c>
      <c r="C343">
        <v>-2</v>
      </c>
      <c r="D343">
        <v>1.7</v>
      </c>
      <c r="E343">
        <f t="shared" si="42"/>
        <v>1.0000000004346172</v>
      </c>
      <c r="F343">
        <f t="shared" si="43"/>
        <v>1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4"/>
        <v>133.87694144995675</v>
      </c>
      <c r="L343">
        <f t="shared" si="45"/>
        <v>215.2947128015152</v>
      </c>
      <c r="M343">
        <f t="shared" si="46"/>
        <v>-81.143300068922542</v>
      </c>
      <c r="N343">
        <f t="shared" si="41"/>
        <v>3284.100562053372</v>
      </c>
      <c r="O343">
        <f t="shared" si="47"/>
        <v>0</v>
      </c>
      <c r="P343" t="str">
        <f t="shared" si="48"/>
        <v>FP</v>
      </c>
    </row>
    <row r="344" spans="1:16" x14ac:dyDescent="0.3">
      <c r="A344">
        <v>0</v>
      </c>
      <c r="B344">
        <v>1.1960207441678836</v>
      </c>
      <c r="C344">
        <v>-2</v>
      </c>
      <c r="D344">
        <v>1.7</v>
      </c>
      <c r="E344">
        <f t="shared" si="42"/>
        <v>1.0000000004346172</v>
      </c>
      <c r="F344">
        <f t="shared" si="43"/>
        <v>1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4"/>
        <v>35.979809848218082</v>
      </c>
      <c r="L344">
        <f t="shared" si="45"/>
        <v>31.408756296736705</v>
      </c>
      <c r="M344">
        <f t="shared" si="46"/>
        <v>-5.5181341906860091</v>
      </c>
      <c r="N344">
        <f t="shared" si="41"/>
        <v>335.55254388443973</v>
      </c>
      <c r="O344">
        <f t="shared" si="47"/>
        <v>0</v>
      </c>
      <c r="P344" t="str">
        <f t="shared" si="48"/>
        <v>TN</v>
      </c>
    </row>
    <row r="345" spans="1:16" x14ac:dyDescent="0.3">
      <c r="A345">
        <v>0</v>
      </c>
      <c r="B345">
        <v>1.1960207441678836</v>
      </c>
      <c r="C345">
        <v>-2</v>
      </c>
      <c r="D345">
        <v>1.7</v>
      </c>
      <c r="E345">
        <f t="shared" si="42"/>
        <v>1.0000000004346172</v>
      </c>
      <c r="F345">
        <f t="shared" si="43"/>
        <v>1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4"/>
        <v>0</v>
      </c>
      <c r="L345">
        <f t="shared" si="45"/>
        <v>31.408756296736705</v>
      </c>
      <c r="M345">
        <f t="shared" si="46"/>
        <v>-19.341542426201904</v>
      </c>
      <c r="N345">
        <f t="shared" si="41"/>
        <v>20.202194255085764</v>
      </c>
      <c r="O345">
        <f t="shared" si="47"/>
        <v>0</v>
      </c>
      <c r="P345" t="str">
        <f t="shared" si="48"/>
        <v>TN</v>
      </c>
    </row>
    <row r="346" spans="1:16" x14ac:dyDescent="0.3">
      <c r="A346">
        <v>0</v>
      </c>
      <c r="B346">
        <v>1.1960207441678836</v>
      </c>
      <c r="C346">
        <v>-2</v>
      </c>
      <c r="D346">
        <v>1.7</v>
      </c>
      <c r="E346">
        <f t="shared" si="42"/>
        <v>1.0000000004346172</v>
      </c>
      <c r="F346">
        <f t="shared" si="43"/>
        <v>1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4"/>
        <v>188.85787669027582</v>
      </c>
      <c r="L346">
        <f t="shared" si="45"/>
        <v>434.85510823313615</v>
      </c>
      <c r="M346">
        <f t="shared" si="46"/>
        <v>-195.22518109455524</v>
      </c>
      <c r="N346">
        <f t="shared" si="41"/>
        <v>29374.17340117801</v>
      </c>
      <c r="O346">
        <f t="shared" si="47"/>
        <v>0</v>
      </c>
      <c r="P346" t="str">
        <f t="shared" si="48"/>
        <v>TN</v>
      </c>
    </row>
    <row r="347" spans="1:16" x14ac:dyDescent="0.3">
      <c r="A347">
        <v>0</v>
      </c>
      <c r="B347">
        <v>1.1960207441678836</v>
      </c>
      <c r="C347">
        <v>-2</v>
      </c>
      <c r="D347">
        <v>1.7</v>
      </c>
      <c r="E347">
        <f t="shared" si="42"/>
        <v>1.0000000004346172</v>
      </c>
      <c r="F347">
        <f t="shared" si="43"/>
        <v>1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4"/>
        <v>58.434275324414394</v>
      </c>
      <c r="L347">
        <f t="shared" si="45"/>
        <v>31.408756296736705</v>
      </c>
      <c r="M347">
        <f t="shared" si="46"/>
        <v>3.1088497844150176</v>
      </c>
      <c r="N347">
        <f t="shared" si="41"/>
        <v>726.03719191611742</v>
      </c>
      <c r="O347">
        <f t="shared" si="47"/>
        <v>1</v>
      </c>
      <c r="P347" t="str">
        <f t="shared" si="48"/>
        <v>FN</v>
      </c>
    </row>
    <row r="348" spans="1:16" x14ac:dyDescent="0.3">
      <c r="A348">
        <v>1</v>
      </c>
      <c r="B348">
        <v>1.1960207441678836</v>
      </c>
      <c r="C348">
        <v>-2</v>
      </c>
      <c r="D348">
        <v>3.5</v>
      </c>
      <c r="E348">
        <f t="shared" si="42"/>
        <v>1.0000000015522044</v>
      </c>
      <c r="F348">
        <f t="shared" si="43"/>
        <v>1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4"/>
        <v>498.14147288811608</v>
      </c>
      <c r="L348">
        <f t="shared" si="45"/>
        <v>434.85510823313615</v>
      </c>
      <c r="M348">
        <f t="shared" si="46"/>
        <v>90.707310672372586</v>
      </c>
      <c r="N348">
        <f t="shared" si="41"/>
        <v>13120.222145773161</v>
      </c>
      <c r="O348">
        <f t="shared" si="47"/>
        <v>1</v>
      </c>
      <c r="P348" t="str">
        <f t="shared" si="48"/>
        <v>TP</v>
      </c>
    </row>
    <row r="349" spans="1:16" x14ac:dyDescent="0.3">
      <c r="A349">
        <v>0</v>
      </c>
      <c r="B349">
        <v>1.1960207441678836</v>
      </c>
      <c r="C349">
        <v>-2</v>
      </c>
      <c r="D349">
        <v>3.5</v>
      </c>
      <c r="E349">
        <f t="shared" si="42"/>
        <v>1.0000000015522044</v>
      </c>
      <c r="F349">
        <f t="shared" si="43"/>
        <v>1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4"/>
        <v>82.432217650882805</v>
      </c>
      <c r="L349">
        <f t="shared" si="45"/>
        <v>215.2947128015152</v>
      </c>
      <c r="M349">
        <f t="shared" si="46"/>
        <v>-100.90831332602231</v>
      </c>
      <c r="N349">
        <f t="shared" si="41"/>
        <v>5940.1064077014162</v>
      </c>
      <c r="O349">
        <f t="shared" si="47"/>
        <v>0</v>
      </c>
      <c r="P349" t="str">
        <f t="shared" si="48"/>
        <v>TN</v>
      </c>
    </row>
    <row r="350" spans="1:16" x14ac:dyDescent="0.3">
      <c r="A350">
        <v>0</v>
      </c>
      <c r="B350">
        <v>1.1960207441678836</v>
      </c>
      <c r="C350">
        <v>-2</v>
      </c>
      <c r="D350">
        <v>3.5</v>
      </c>
      <c r="E350">
        <f t="shared" si="42"/>
        <v>1.0000000015522044</v>
      </c>
      <c r="F350">
        <f t="shared" si="43"/>
        <v>1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4"/>
        <v>82.432217650882805</v>
      </c>
      <c r="L350">
        <f t="shared" si="45"/>
        <v>215.2947128015152</v>
      </c>
      <c r="M350">
        <f t="shared" si="46"/>
        <v>-100.90831332602231</v>
      </c>
      <c r="N350">
        <f t="shared" si="41"/>
        <v>5940.1064077014162</v>
      </c>
      <c r="O350">
        <f t="shared" si="47"/>
        <v>0</v>
      </c>
      <c r="P350" t="str">
        <f t="shared" si="48"/>
        <v>TN</v>
      </c>
    </row>
    <row r="351" spans="1:16" x14ac:dyDescent="0.3">
      <c r="A351">
        <v>1</v>
      </c>
      <c r="B351">
        <v>1.1960207441678836</v>
      </c>
      <c r="C351">
        <v>-2</v>
      </c>
      <c r="D351">
        <v>3.8</v>
      </c>
      <c r="E351">
        <f t="shared" si="42"/>
        <v>1.0000000017384687</v>
      </c>
      <c r="F351">
        <f t="shared" si="43"/>
        <v>1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4"/>
        <v>58.434275400604008</v>
      </c>
      <c r="L351">
        <f t="shared" si="45"/>
        <v>31.408756296736705</v>
      </c>
      <c r="M351">
        <f t="shared" si="46"/>
        <v>3.1088498136869944</v>
      </c>
      <c r="N351">
        <f t="shared" si="41"/>
        <v>726.0371934935888</v>
      </c>
      <c r="O351">
        <f t="shared" si="47"/>
        <v>1</v>
      </c>
      <c r="P351" t="str">
        <f t="shared" si="48"/>
        <v>TP</v>
      </c>
    </row>
    <row r="352" spans="1:16" x14ac:dyDescent="0.3">
      <c r="A352">
        <v>0</v>
      </c>
      <c r="B352">
        <v>1.1960207441678836</v>
      </c>
      <c r="C352">
        <v>-2</v>
      </c>
      <c r="D352">
        <v>1</v>
      </c>
      <c r="E352">
        <f t="shared" si="42"/>
        <v>1</v>
      </c>
      <c r="F352">
        <f t="shared" si="43"/>
        <v>1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4"/>
        <v>0</v>
      </c>
      <c r="L352">
        <f t="shared" si="45"/>
        <v>31.408756296736705</v>
      </c>
      <c r="M352">
        <f t="shared" si="46"/>
        <v>-19.341542426201904</v>
      </c>
      <c r="N352">
        <f t="shared" si="41"/>
        <v>20.202194255085764</v>
      </c>
      <c r="O352">
        <f t="shared" si="47"/>
        <v>0</v>
      </c>
      <c r="P352" t="str">
        <f t="shared" si="48"/>
        <v>TN</v>
      </c>
    </row>
    <row r="353" spans="1:16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2"/>
        <v>1.0000000000620881</v>
      </c>
      <c r="F353">
        <f t="shared" si="43"/>
        <v>1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4"/>
        <v>35.979809834814553</v>
      </c>
      <c r="L353">
        <f t="shared" si="45"/>
        <v>31.408756296736705</v>
      </c>
      <c r="M353">
        <f t="shared" si="46"/>
        <v>-5.518134195835632</v>
      </c>
      <c r="N353">
        <f t="shared" si="41"/>
        <v>335.55254369577716</v>
      </c>
      <c r="O353">
        <f t="shared" si="47"/>
        <v>0</v>
      </c>
      <c r="P353" t="str">
        <f t="shared" si="48"/>
        <v>FP</v>
      </c>
    </row>
    <row r="354" spans="1:16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2"/>
        <v>1.0000000000620881</v>
      </c>
      <c r="F354">
        <f t="shared" si="43"/>
        <v>1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4"/>
        <v>246.62749304226202</v>
      </c>
      <c r="L354">
        <f t="shared" si="45"/>
        <v>434.85510823313615</v>
      </c>
      <c r="M354">
        <f t="shared" si="46"/>
        <v>-173.03015021997743</v>
      </c>
      <c r="N354">
        <f t="shared" si="41"/>
        <v>22258.826565207099</v>
      </c>
      <c r="O354">
        <f t="shared" si="47"/>
        <v>0</v>
      </c>
      <c r="P354" t="str">
        <f t="shared" si="48"/>
        <v>TN</v>
      </c>
    </row>
    <row r="355" spans="1:16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2"/>
        <v>1.0000000000620881</v>
      </c>
      <c r="F355">
        <f t="shared" si="43"/>
        <v>1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4"/>
        <v>15.704378149343407</v>
      </c>
      <c r="L355">
        <f t="shared" si="45"/>
        <v>31.408756296736705</v>
      </c>
      <c r="M355">
        <f t="shared" si="46"/>
        <v>-2.7430832151372648</v>
      </c>
      <c r="N355">
        <f t="shared" si="41"/>
        <v>444.92073742918194</v>
      </c>
      <c r="O355">
        <f t="shared" si="47"/>
        <v>0</v>
      </c>
      <c r="P355" t="str">
        <f t="shared" si="48"/>
        <v>TN</v>
      </c>
    </row>
    <row r="356" spans="1:16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2"/>
        <v>1.0000000000620881</v>
      </c>
      <c r="F356">
        <f t="shared" si="43"/>
        <v>1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4"/>
        <v>217.42755413006773</v>
      </c>
      <c r="L356">
        <f t="shared" si="45"/>
        <v>434.85510823313615</v>
      </c>
      <c r="M356">
        <f t="shared" si="46"/>
        <v>-184.2487385821218</v>
      </c>
      <c r="N356">
        <f t="shared" si="41"/>
        <v>25732.173699449577</v>
      </c>
      <c r="O356">
        <f t="shared" si="47"/>
        <v>0</v>
      </c>
      <c r="P356" t="str">
        <f t="shared" si="48"/>
        <v>TN</v>
      </c>
    </row>
    <row r="357" spans="1:16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2"/>
        <v>1.0000000000620881</v>
      </c>
      <c r="F357">
        <f t="shared" si="43"/>
        <v>1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4"/>
        <v>498.14147214582738</v>
      </c>
      <c r="L357">
        <f t="shared" si="45"/>
        <v>434.85510823313615</v>
      </c>
      <c r="M357">
        <f t="shared" si="46"/>
        <v>-76.398722073066637</v>
      </c>
      <c r="N357">
        <f t="shared" si="41"/>
        <v>2762.8158317387797</v>
      </c>
      <c r="O357">
        <f t="shared" si="47"/>
        <v>0</v>
      </c>
      <c r="P357" t="str">
        <f t="shared" si="48"/>
        <v>TN</v>
      </c>
    </row>
    <row r="358" spans="1:16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2"/>
        <v>1.0000000000620881</v>
      </c>
      <c r="F358">
        <f t="shared" si="43"/>
        <v>1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4"/>
        <v>0</v>
      </c>
      <c r="L358">
        <f t="shared" si="45"/>
        <v>31.408756296736705</v>
      </c>
      <c r="M358">
        <f t="shared" si="46"/>
        <v>-19.341542426201904</v>
      </c>
      <c r="N358">
        <f t="shared" si="41"/>
        <v>20.202194255085764</v>
      </c>
      <c r="O358">
        <f t="shared" si="47"/>
        <v>0</v>
      </c>
      <c r="P358" t="str">
        <f t="shared" si="48"/>
        <v>TN</v>
      </c>
    </row>
    <row r="359" spans="1:16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2"/>
        <v>1.0000000000310441</v>
      </c>
      <c r="F359">
        <f t="shared" si="43"/>
        <v>1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4"/>
        <v>15.704378148855881</v>
      </c>
      <c r="L359">
        <f t="shared" si="45"/>
        <v>31.408756296736705</v>
      </c>
      <c r="M359">
        <f t="shared" si="46"/>
        <v>-2.7430832154338969</v>
      </c>
      <c r="N359">
        <f t="shared" si="41"/>
        <v>444.9207374166682</v>
      </c>
      <c r="O359">
        <f t="shared" si="47"/>
        <v>0</v>
      </c>
      <c r="P359" t="str">
        <f t="shared" si="48"/>
        <v>FP</v>
      </c>
    </row>
    <row r="360" spans="1:16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2"/>
        <v>1.0000000000310441</v>
      </c>
      <c r="F360">
        <f t="shared" si="43"/>
        <v>1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4"/>
        <v>0</v>
      </c>
      <c r="L360">
        <f t="shared" si="45"/>
        <v>31.408756296736705</v>
      </c>
      <c r="M360">
        <f t="shared" si="46"/>
        <v>-19.341542426201904</v>
      </c>
      <c r="N360">
        <f t="shared" si="41"/>
        <v>20.202194255085764</v>
      </c>
      <c r="O360">
        <f t="shared" si="47"/>
        <v>0</v>
      </c>
      <c r="P360" t="str">
        <f t="shared" si="48"/>
        <v>TN</v>
      </c>
    </row>
    <row r="361" spans="1:16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2"/>
        <v>1.0000000000310441</v>
      </c>
      <c r="F361">
        <f t="shared" si="43"/>
        <v>1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4"/>
        <v>107.64735640409941</v>
      </c>
      <c r="L361">
        <f t="shared" si="45"/>
        <v>215.2947128015152</v>
      </c>
      <c r="M361">
        <f t="shared" si="46"/>
        <v>-18.80276020731381</v>
      </c>
      <c r="N361">
        <f t="shared" si="41"/>
        <v>25.335793370055313</v>
      </c>
      <c r="O361">
        <f t="shared" si="47"/>
        <v>0</v>
      </c>
      <c r="P361" t="str">
        <f t="shared" si="48"/>
        <v>TN</v>
      </c>
    </row>
    <row r="362" spans="1:16" x14ac:dyDescent="0.3">
      <c r="A362">
        <v>1</v>
      </c>
      <c r="B362">
        <v>1.1960207441678836</v>
      </c>
      <c r="C362">
        <v>-2</v>
      </c>
      <c r="D362">
        <v>1.4</v>
      </c>
      <c r="E362">
        <f t="shared" si="42"/>
        <v>1.0000000002483527</v>
      </c>
      <c r="F362">
        <f t="shared" si="43"/>
        <v>1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4"/>
        <v>160.98133735855242</v>
      </c>
      <c r="L362">
        <f t="shared" si="45"/>
        <v>215.2947128015152</v>
      </c>
      <c r="M362">
        <f t="shared" si="46"/>
        <v>13.647945528054734</v>
      </c>
      <c r="N362">
        <f t="shared" si="41"/>
        <v>1405.0632304531675</v>
      </c>
      <c r="O362">
        <f t="shared" si="47"/>
        <v>1</v>
      </c>
      <c r="P362" t="str">
        <f t="shared" si="48"/>
        <v>TP</v>
      </c>
    </row>
    <row r="363" spans="1:16" x14ac:dyDescent="0.3">
      <c r="A363">
        <v>0</v>
      </c>
      <c r="B363">
        <v>1.1960207441678836</v>
      </c>
      <c r="C363">
        <v>-2</v>
      </c>
      <c r="D363">
        <v>1.4</v>
      </c>
      <c r="E363">
        <f t="shared" si="42"/>
        <v>1.0000000002483527</v>
      </c>
      <c r="F363">
        <f t="shared" si="43"/>
        <v>1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4"/>
        <v>82.432217543403411</v>
      </c>
      <c r="L363">
        <f t="shared" si="45"/>
        <v>215.2947128015152</v>
      </c>
      <c r="M363">
        <f t="shared" si="46"/>
        <v>-34.144743622046775</v>
      </c>
      <c r="N363">
        <f t="shared" si="41"/>
        <v>106.26550385306419</v>
      </c>
      <c r="O363">
        <f t="shared" si="47"/>
        <v>0</v>
      </c>
      <c r="P363" t="str">
        <f t="shared" si="48"/>
        <v>TN</v>
      </c>
    </row>
    <row r="364" spans="1:16" x14ac:dyDescent="0.3">
      <c r="A364">
        <v>0</v>
      </c>
      <c r="B364">
        <v>1.1960207441678836</v>
      </c>
      <c r="C364">
        <v>-2</v>
      </c>
      <c r="D364">
        <v>1.4</v>
      </c>
      <c r="E364">
        <f t="shared" si="42"/>
        <v>1.0000000002483527</v>
      </c>
      <c r="F364">
        <f t="shared" si="43"/>
        <v>1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4"/>
        <v>15.704378152268577</v>
      </c>
      <c r="L364">
        <f t="shared" si="45"/>
        <v>31.408756296736705</v>
      </c>
      <c r="M364">
        <f t="shared" si="46"/>
        <v>-2.7430832133574654</v>
      </c>
      <c r="N364">
        <f t="shared" si="41"/>
        <v>444.92073750426505</v>
      </c>
      <c r="O364">
        <f t="shared" si="47"/>
        <v>0</v>
      </c>
      <c r="P364" t="str">
        <f t="shared" si="48"/>
        <v>TN</v>
      </c>
    </row>
    <row r="365" spans="1:16" x14ac:dyDescent="0.3">
      <c r="A365">
        <v>0</v>
      </c>
      <c r="B365">
        <v>1.1960207441678836</v>
      </c>
      <c r="C365">
        <v>-2</v>
      </c>
      <c r="D365">
        <v>1.4</v>
      </c>
      <c r="E365">
        <f t="shared" si="42"/>
        <v>1.0000000002483527</v>
      </c>
      <c r="F365">
        <f t="shared" si="43"/>
        <v>1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4"/>
        <v>188.85787665509829</v>
      </c>
      <c r="L365">
        <f t="shared" si="45"/>
        <v>434.85510823313615</v>
      </c>
      <c r="M365">
        <f t="shared" si="46"/>
        <v>-195.22518110807042</v>
      </c>
      <c r="N365">
        <f t="shared" si="41"/>
        <v>29374.173405810714</v>
      </c>
      <c r="O365">
        <f t="shared" si="47"/>
        <v>0</v>
      </c>
      <c r="P365" t="str">
        <f t="shared" si="48"/>
        <v>TN</v>
      </c>
    </row>
    <row r="366" spans="1:16" x14ac:dyDescent="0.3">
      <c r="A366">
        <v>0</v>
      </c>
      <c r="B366">
        <v>1.1960207441678836</v>
      </c>
      <c r="C366">
        <v>-2</v>
      </c>
      <c r="D366">
        <v>1.4</v>
      </c>
      <c r="E366">
        <f t="shared" si="42"/>
        <v>1.0000000002483527</v>
      </c>
      <c r="F366">
        <f t="shared" si="43"/>
        <v>1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4"/>
        <v>217.42755417056679</v>
      </c>
      <c r="L366">
        <f t="shared" si="45"/>
        <v>434.85510823313615</v>
      </c>
      <c r="M366">
        <f t="shared" si="46"/>
        <v>-37.97806370833581</v>
      </c>
      <c r="N366">
        <f t="shared" si="41"/>
        <v>199.99153026589252</v>
      </c>
      <c r="O366">
        <f t="shared" si="47"/>
        <v>0</v>
      </c>
      <c r="P366" t="str">
        <f t="shared" si="48"/>
        <v>TN</v>
      </c>
    </row>
    <row r="367" spans="1:16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2"/>
        <v>1.0000000002793967</v>
      </c>
      <c r="F367">
        <f t="shared" si="43"/>
        <v>1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4"/>
        <v>15.704378152756105</v>
      </c>
      <c r="L367">
        <f t="shared" si="45"/>
        <v>0</v>
      </c>
      <c r="M367">
        <f t="shared" si="46"/>
        <v>6.0336069369531709</v>
      </c>
      <c r="N367">
        <f t="shared" si="41"/>
        <v>892.207011566858</v>
      </c>
      <c r="O367">
        <f t="shared" si="47"/>
        <v>1</v>
      </c>
      <c r="P367" t="str">
        <f t="shared" si="48"/>
        <v>TP</v>
      </c>
    </row>
    <row r="368" spans="1:16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2"/>
        <v>1.0000000002793967</v>
      </c>
      <c r="F368">
        <f t="shared" si="43"/>
        <v>1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4"/>
        <v>188.85787666096121</v>
      </c>
      <c r="L368">
        <f t="shared" si="45"/>
        <v>434.85510823313615</v>
      </c>
      <c r="M368">
        <f t="shared" si="46"/>
        <v>-195.22518110581791</v>
      </c>
      <c r="N368">
        <f t="shared" si="41"/>
        <v>29374.173405038608</v>
      </c>
      <c r="O368">
        <f t="shared" si="47"/>
        <v>0</v>
      </c>
      <c r="P368" t="str">
        <f t="shared" si="48"/>
        <v>TN</v>
      </c>
    </row>
    <row r="369" spans="1:16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2"/>
        <v>1.0000000002793967</v>
      </c>
      <c r="F369">
        <f t="shared" si="43"/>
        <v>1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4"/>
        <v>217.42755417731661</v>
      </c>
      <c r="L369">
        <f t="shared" si="45"/>
        <v>434.85510823313615</v>
      </c>
      <c r="M369">
        <f t="shared" si="46"/>
        <v>-37.97806370422893</v>
      </c>
      <c r="N369">
        <f t="shared" si="41"/>
        <v>199.99153014973487</v>
      </c>
      <c r="O369">
        <f t="shared" si="47"/>
        <v>0</v>
      </c>
      <c r="P369" t="str">
        <f t="shared" si="48"/>
        <v>TN</v>
      </c>
    </row>
    <row r="370" spans="1:16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2"/>
        <v>1.0000000002793967</v>
      </c>
      <c r="F370">
        <f t="shared" si="43"/>
        <v>1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4"/>
        <v>107.64735643083392</v>
      </c>
      <c r="L370">
        <f t="shared" si="45"/>
        <v>215.2947128015152</v>
      </c>
      <c r="M370">
        <f t="shared" si="46"/>
        <v>-91.22068133072105</v>
      </c>
      <c r="N370">
        <f t="shared" si="41"/>
        <v>4540.6646129303708</v>
      </c>
      <c r="O370">
        <f t="shared" si="47"/>
        <v>0</v>
      </c>
      <c r="P370" t="str">
        <f t="shared" si="48"/>
        <v>TN</v>
      </c>
    </row>
    <row r="371" spans="1:16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2"/>
        <v>1.0000000002793967</v>
      </c>
      <c r="F371">
        <f t="shared" si="43"/>
        <v>1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4"/>
        <v>498.14147225407783</v>
      </c>
      <c r="L371">
        <f t="shared" si="45"/>
        <v>434.85510823313615</v>
      </c>
      <c r="M371">
        <f t="shared" si="46"/>
        <v>-76.398722031476922</v>
      </c>
      <c r="N371">
        <f t="shared" si="41"/>
        <v>2762.8158273666613</v>
      </c>
      <c r="O371">
        <f t="shared" si="47"/>
        <v>0</v>
      </c>
      <c r="P371" t="str">
        <f t="shared" si="48"/>
        <v>TN</v>
      </c>
    </row>
    <row r="372" spans="1:16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2"/>
        <v>1.0000000002793967</v>
      </c>
      <c r="F372">
        <f t="shared" si="43"/>
        <v>1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4"/>
        <v>35.979809842633273</v>
      </c>
      <c r="L372">
        <f t="shared" si="45"/>
        <v>31.408756296736705</v>
      </c>
      <c r="M372">
        <f t="shared" si="46"/>
        <v>-5.5181341928316865</v>
      </c>
      <c r="N372">
        <f t="shared" si="41"/>
        <v>335.55254380583034</v>
      </c>
      <c r="O372">
        <f t="shared" si="47"/>
        <v>0</v>
      </c>
      <c r="P372" t="str">
        <f t="shared" si="48"/>
        <v>TN</v>
      </c>
    </row>
    <row r="373" spans="1:16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2"/>
        <v>1.0000000002793967</v>
      </c>
      <c r="F373">
        <f t="shared" si="43"/>
        <v>1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4"/>
        <v>35.979809842633273</v>
      </c>
      <c r="L373">
        <f t="shared" si="45"/>
        <v>31.408756296736705</v>
      </c>
      <c r="M373">
        <f t="shared" si="46"/>
        <v>-5.5181341928316865</v>
      </c>
      <c r="N373">
        <f t="shared" si="41"/>
        <v>335.55254380583034</v>
      </c>
      <c r="O373">
        <f t="shared" si="47"/>
        <v>0</v>
      </c>
      <c r="P373" t="str">
        <f t="shared" si="48"/>
        <v>TN</v>
      </c>
    </row>
    <row r="374" spans="1:16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2"/>
        <v>1.0000000002793967</v>
      </c>
      <c r="F374">
        <f t="shared" si="43"/>
        <v>1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4"/>
        <v>217.42755417731661</v>
      </c>
      <c r="L374">
        <f t="shared" si="45"/>
        <v>434.85510823313615</v>
      </c>
      <c r="M374">
        <f t="shared" si="46"/>
        <v>-184.24873856396886</v>
      </c>
      <c r="N374">
        <f t="shared" si="41"/>
        <v>25732.17369362566</v>
      </c>
      <c r="O374">
        <f t="shared" si="47"/>
        <v>0</v>
      </c>
      <c r="P374" t="str">
        <f t="shared" si="48"/>
        <v>TN</v>
      </c>
    </row>
    <row r="375" spans="1:16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2"/>
        <v>1.0000000002793967</v>
      </c>
      <c r="F375">
        <f t="shared" si="43"/>
        <v>1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4"/>
        <v>188.85787666096121</v>
      </c>
      <c r="L375">
        <f t="shared" si="45"/>
        <v>434.85510823313615</v>
      </c>
      <c r="M375">
        <f t="shared" si="46"/>
        <v>-55.361093837107404</v>
      </c>
      <c r="N375">
        <f t="shared" si="41"/>
        <v>993.8171951705217</v>
      </c>
      <c r="O375">
        <f t="shared" si="47"/>
        <v>0</v>
      </c>
      <c r="P375" t="str">
        <f t="shared" si="48"/>
        <v>TN</v>
      </c>
    </row>
    <row r="376" spans="1:16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2"/>
        <v>1.0000000002793967</v>
      </c>
      <c r="F376">
        <f t="shared" si="43"/>
        <v>1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4"/>
        <v>35.979809842633273</v>
      </c>
      <c r="L376">
        <f t="shared" si="45"/>
        <v>31.408756296736705</v>
      </c>
      <c r="M376">
        <f t="shared" si="46"/>
        <v>-5.5181341928316865</v>
      </c>
      <c r="N376">
        <f t="shared" si="41"/>
        <v>335.55254380583034</v>
      </c>
      <c r="O376">
        <f t="shared" si="47"/>
        <v>0</v>
      </c>
      <c r="P376" t="str">
        <f t="shared" si="48"/>
        <v>TN</v>
      </c>
    </row>
    <row r="377" spans="1:16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2"/>
        <v>1.0000000002793967</v>
      </c>
      <c r="F377">
        <f t="shared" si="43"/>
        <v>1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4"/>
        <v>133.8769414291763</v>
      </c>
      <c r="L377">
        <f t="shared" si="45"/>
        <v>215.2947128015152</v>
      </c>
      <c r="M377">
        <f t="shared" si="46"/>
        <v>-81.143300076906371</v>
      </c>
      <c r="N377">
        <f t="shared" si="41"/>
        <v>3284.1005629684319</v>
      </c>
      <c r="O377">
        <f t="shared" si="47"/>
        <v>0</v>
      </c>
      <c r="P377" t="str">
        <f t="shared" si="48"/>
        <v>TN</v>
      </c>
    </row>
    <row r="378" spans="1:16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2"/>
        <v>1.0000000002793967</v>
      </c>
      <c r="F378">
        <f t="shared" si="43"/>
        <v>1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4"/>
        <v>82.432217545962445</v>
      </c>
      <c r="L378">
        <f t="shared" si="45"/>
        <v>215.2947128015152</v>
      </c>
      <c r="M378">
        <f t="shared" si="46"/>
        <v>-100.90831336633261</v>
      </c>
      <c r="N378">
        <f t="shared" si="41"/>
        <v>5940.106413915013</v>
      </c>
      <c r="O378">
        <f t="shared" si="47"/>
        <v>0</v>
      </c>
      <c r="P378" t="str">
        <f t="shared" si="48"/>
        <v>TN</v>
      </c>
    </row>
    <row r="379" spans="1:16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2"/>
        <v>1.0000000002793967</v>
      </c>
      <c r="F379">
        <f t="shared" si="43"/>
        <v>1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4"/>
        <v>246.62749309585632</v>
      </c>
      <c r="L379">
        <f t="shared" si="45"/>
        <v>434.85510823313615</v>
      </c>
      <c r="M379">
        <f t="shared" si="46"/>
        <v>-20.211555216038647</v>
      </c>
      <c r="N379">
        <f t="shared" si="41"/>
        <v>13.138249442291325</v>
      </c>
      <c r="O379">
        <f t="shared" si="47"/>
        <v>0</v>
      </c>
      <c r="P379" t="str">
        <f t="shared" si="48"/>
        <v>TN</v>
      </c>
    </row>
    <row r="380" spans="1:16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2"/>
        <v>1.0000000002793967</v>
      </c>
      <c r="F380">
        <f t="shared" si="43"/>
        <v>1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4"/>
        <v>133.8769414291763</v>
      </c>
      <c r="L380">
        <f t="shared" si="45"/>
        <v>215.2947128015152</v>
      </c>
      <c r="M380">
        <f t="shared" si="46"/>
        <v>-81.143300076906371</v>
      </c>
      <c r="N380">
        <f t="shared" si="41"/>
        <v>3284.1005629684319</v>
      </c>
      <c r="O380">
        <f t="shared" si="47"/>
        <v>0</v>
      </c>
      <c r="P380" t="str">
        <f t="shared" si="48"/>
        <v>TN</v>
      </c>
    </row>
    <row r="381" spans="1:16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2"/>
        <v>1.0000000002793967</v>
      </c>
      <c r="F381">
        <f t="shared" si="43"/>
        <v>1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4"/>
        <v>82.432217545962445</v>
      </c>
      <c r="L381">
        <f t="shared" si="45"/>
        <v>215.2947128015152</v>
      </c>
      <c r="M381">
        <f t="shared" si="46"/>
        <v>-34.144743620489749</v>
      </c>
      <c r="N381">
        <f t="shared" si="41"/>
        <v>106.26550382096292</v>
      </c>
      <c r="O381">
        <f t="shared" si="47"/>
        <v>0</v>
      </c>
      <c r="P381" t="str">
        <f t="shared" si="48"/>
        <v>TN</v>
      </c>
    </row>
    <row r="382" spans="1:16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2"/>
        <v>1.0000000002793967</v>
      </c>
      <c r="F382">
        <f t="shared" si="43"/>
        <v>1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4"/>
        <v>82.432217545962445</v>
      </c>
      <c r="L382">
        <f t="shared" si="45"/>
        <v>215.2947128015152</v>
      </c>
      <c r="M382">
        <f t="shared" si="46"/>
        <v>-34.144743620489749</v>
      </c>
      <c r="N382">
        <f t="shared" si="41"/>
        <v>106.26550382096292</v>
      </c>
      <c r="O382">
        <f t="shared" si="47"/>
        <v>0</v>
      </c>
      <c r="P382" t="str">
        <f t="shared" si="48"/>
        <v>TN</v>
      </c>
    </row>
    <row r="383" spans="1:16" x14ac:dyDescent="0.3">
      <c r="A383">
        <v>1</v>
      </c>
      <c r="B383">
        <v>1.1960207441678836</v>
      </c>
      <c r="C383">
        <v>-2</v>
      </c>
      <c r="D383">
        <v>1.4</v>
      </c>
      <c r="E383">
        <f t="shared" si="42"/>
        <v>1.0000000002483527</v>
      </c>
      <c r="F383">
        <f t="shared" si="43"/>
        <v>1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4"/>
        <v>15.704378152268577</v>
      </c>
      <c r="L383">
        <f t="shared" si="45"/>
        <v>31.408756296736705</v>
      </c>
      <c r="M383">
        <f t="shared" si="46"/>
        <v>-2.7430832133574654</v>
      </c>
      <c r="N383">
        <f t="shared" si="41"/>
        <v>444.92073750426505</v>
      </c>
      <c r="O383">
        <f t="shared" si="47"/>
        <v>0</v>
      </c>
      <c r="P383" t="str">
        <f t="shared" si="48"/>
        <v>FP</v>
      </c>
    </row>
    <row r="384" spans="1:16" x14ac:dyDescent="0.3">
      <c r="A384">
        <v>0</v>
      </c>
      <c r="B384">
        <v>1.1960207441678836</v>
      </c>
      <c r="C384">
        <v>-2</v>
      </c>
      <c r="D384">
        <v>1.4</v>
      </c>
      <c r="E384">
        <f t="shared" si="42"/>
        <v>1.0000000002483527</v>
      </c>
      <c r="F384">
        <f t="shared" si="43"/>
        <v>1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4"/>
        <v>160.98133735855242</v>
      </c>
      <c r="L384">
        <f t="shared" si="45"/>
        <v>215.2947128015152</v>
      </c>
      <c r="M384">
        <f t="shared" si="46"/>
        <v>-70.729817307280854</v>
      </c>
      <c r="N384">
        <f t="shared" si="41"/>
        <v>2199.0087614405638</v>
      </c>
      <c r="O384">
        <f t="shared" si="47"/>
        <v>0</v>
      </c>
      <c r="P384" t="str">
        <f t="shared" si="48"/>
        <v>TN</v>
      </c>
    </row>
    <row r="385" spans="1:16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2"/>
        <v>1.0000000002173086</v>
      </c>
      <c r="F385">
        <f t="shared" si="43"/>
        <v>1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4"/>
        <v>58.434275311716121</v>
      </c>
      <c r="L385">
        <f t="shared" si="45"/>
        <v>31.408756296736705</v>
      </c>
      <c r="M385">
        <f t="shared" si="46"/>
        <v>3.108849779536353</v>
      </c>
      <c r="N385">
        <f t="shared" si="41"/>
        <v>726.03719165320547</v>
      </c>
      <c r="O385">
        <f t="shared" si="47"/>
        <v>1</v>
      </c>
      <c r="P385" t="str">
        <f t="shared" si="48"/>
        <v>TP</v>
      </c>
    </row>
    <row r="386" spans="1:16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2"/>
        <v>1.0000000002173086</v>
      </c>
      <c r="F386">
        <f t="shared" si="43"/>
        <v>1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4"/>
        <v>58.434275311716121</v>
      </c>
      <c r="L386">
        <f t="shared" si="45"/>
        <v>31.408756296736705</v>
      </c>
      <c r="M386">
        <f t="shared" si="46"/>
        <v>3.108849779536353</v>
      </c>
      <c r="N386">
        <f t="shared" ref="N386:N449" si="49">(M386-$R$5)^2</f>
        <v>726.03719165320547</v>
      </c>
      <c r="O386">
        <f t="shared" si="47"/>
        <v>1</v>
      </c>
      <c r="P386" t="str">
        <f t="shared" si="48"/>
        <v>TP</v>
      </c>
    </row>
    <row r="387" spans="1:16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0">IF(D387&gt;1,1+(D387-1)/$R$2,1)</f>
        <v>1.0000000002173086</v>
      </c>
      <c r="F387">
        <f t="shared" ref="F387:F450" si="51">IF(D387&lt;1,1-(1-D387)/$R$2,1)</f>
        <v>1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2">G387^(B387)*E387</f>
        <v>107.6473564241503</v>
      </c>
      <c r="L387">
        <f t="shared" ref="L387:L450" si="53">-C387*-H387^(B387)*F387</f>
        <v>215.2947128015152</v>
      </c>
      <c r="M387">
        <f t="shared" ref="M387:M450" si="54">I387*K387-J387*L387</f>
        <v>-18.802760195113976</v>
      </c>
      <c r="N387">
        <f t="shared" si="49"/>
        <v>25.335793492870245</v>
      </c>
      <c r="O387">
        <f t="shared" ref="O387:O450" si="55">IF(M387&gt;=0,1,0)</f>
        <v>0</v>
      </c>
      <c r="P387" t="str">
        <f t="shared" ref="P387:P450" si="56">IF(AND(A387=1,O387=1),"TP",IF(AND(A387=0,O387=0),"TN",IF(A387&gt;O387,"FP","FN")))</f>
        <v>TN</v>
      </c>
    </row>
    <row r="388" spans="1:16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0"/>
        <v>1.0000000002173086</v>
      </c>
      <c r="F388">
        <f t="shared" si="51"/>
        <v>1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2"/>
        <v>58.434275311716121</v>
      </c>
      <c r="L388">
        <f t="shared" si="53"/>
        <v>31.408756296736705</v>
      </c>
      <c r="M388">
        <f t="shared" si="54"/>
        <v>3.108849779536353</v>
      </c>
      <c r="N388">
        <f t="shared" si="49"/>
        <v>726.03719165320547</v>
      </c>
      <c r="O388">
        <f t="shared" si="55"/>
        <v>1</v>
      </c>
      <c r="P388" t="str">
        <f t="shared" si="56"/>
        <v>FN</v>
      </c>
    </row>
    <row r="389" spans="1:16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0"/>
        <v>1.0000000002173086</v>
      </c>
      <c r="F389">
        <f t="shared" si="51"/>
        <v>1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2"/>
        <v>498.14147222314915</v>
      </c>
      <c r="L389">
        <f t="shared" si="53"/>
        <v>434.85510823313615</v>
      </c>
      <c r="M389">
        <f t="shared" si="54"/>
        <v>90.707310297792816</v>
      </c>
      <c r="N389">
        <f t="shared" si="49"/>
        <v>13120.222059961776</v>
      </c>
      <c r="O389">
        <f t="shared" si="55"/>
        <v>1</v>
      </c>
      <c r="P389" t="str">
        <f t="shared" si="56"/>
        <v>FN</v>
      </c>
    </row>
    <row r="390" spans="1:16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0"/>
        <v>1.0000000000620881</v>
      </c>
      <c r="F390">
        <f t="shared" si="51"/>
        <v>1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2"/>
        <v>160.98133732856732</v>
      </c>
      <c r="L390">
        <f t="shared" si="53"/>
        <v>215.2947128015152</v>
      </c>
      <c r="M390">
        <f t="shared" si="54"/>
        <v>13.647945509810498</v>
      </c>
      <c r="N390">
        <f t="shared" si="49"/>
        <v>1405.0632290854273</v>
      </c>
      <c r="O390">
        <f t="shared" si="55"/>
        <v>1</v>
      </c>
      <c r="P390" t="str">
        <f t="shared" si="56"/>
        <v>TP</v>
      </c>
    </row>
    <row r="391" spans="1:16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0"/>
        <v>1.0000000000620881</v>
      </c>
      <c r="F391">
        <f t="shared" si="51"/>
        <v>1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2"/>
        <v>133.87694140008367</v>
      </c>
      <c r="L391">
        <f t="shared" si="53"/>
        <v>215.2947128015152</v>
      </c>
      <c r="M391">
        <f t="shared" si="54"/>
        <v>-81.14330008808372</v>
      </c>
      <c r="N391">
        <f t="shared" si="49"/>
        <v>3284.1005642495138</v>
      </c>
      <c r="O391">
        <f t="shared" si="55"/>
        <v>0</v>
      </c>
      <c r="P391" t="str">
        <f t="shared" si="56"/>
        <v>TN</v>
      </c>
    </row>
    <row r="392" spans="1:16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0"/>
        <v>1.0000000000620881</v>
      </c>
      <c r="F392">
        <f t="shared" si="51"/>
        <v>1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2"/>
        <v>160.98133732856732</v>
      </c>
      <c r="L392">
        <f t="shared" si="53"/>
        <v>215.2947128015152</v>
      </c>
      <c r="M392">
        <f t="shared" si="54"/>
        <v>-70.729817318801096</v>
      </c>
      <c r="N392">
        <f t="shared" si="49"/>
        <v>2199.0087625210149</v>
      </c>
      <c r="O392">
        <f t="shared" si="55"/>
        <v>0</v>
      </c>
      <c r="P392" t="str">
        <f t="shared" si="56"/>
        <v>TN</v>
      </c>
    </row>
    <row r="393" spans="1:16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0"/>
        <v>1.0000000001552205</v>
      </c>
      <c r="F393">
        <f t="shared" si="51"/>
        <v>1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2"/>
        <v>58.434275308088047</v>
      </c>
      <c r="L393">
        <f t="shared" si="53"/>
        <v>31.408756296736705</v>
      </c>
      <c r="M393">
        <f t="shared" si="54"/>
        <v>3.1088497781424493</v>
      </c>
      <c r="N393">
        <f t="shared" si="49"/>
        <v>726.0371915780878</v>
      </c>
      <c r="O393">
        <f t="shared" si="55"/>
        <v>1</v>
      </c>
      <c r="P393" t="str">
        <f t="shared" si="56"/>
        <v>TP</v>
      </c>
    </row>
    <row r="394" spans="1:16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0"/>
        <v>1.0000000001552205</v>
      </c>
      <c r="F394">
        <f t="shared" si="51"/>
        <v>1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2"/>
        <v>246.62749306523105</v>
      </c>
      <c r="L394">
        <f t="shared" si="53"/>
        <v>434.85510823313615</v>
      </c>
      <c r="M394">
        <f t="shared" si="54"/>
        <v>-173.03015021115274</v>
      </c>
      <c r="N394">
        <f t="shared" si="49"/>
        <v>22258.826562573922</v>
      </c>
      <c r="O394">
        <f t="shared" si="55"/>
        <v>0</v>
      </c>
      <c r="P394" t="str">
        <f t="shared" si="56"/>
        <v>TN</v>
      </c>
    </row>
    <row r="395" spans="1:16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0"/>
        <v>1.0000000001552205</v>
      </c>
      <c r="F395">
        <f t="shared" si="51"/>
        <v>1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2"/>
        <v>498.14147219222048</v>
      </c>
      <c r="L395">
        <f t="shared" si="53"/>
        <v>434.85510823313615</v>
      </c>
      <c r="M395">
        <f t="shared" si="54"/>
        <v>90.707310280370535</v>
      </c>
      <c r="N395">
        <f t="shared" si="49"/>
        <v>13120.222055970557</v>
      </c>
      <c r="O395">
        <f t="shared" si="55"/>
        <v>1</v>
      </c>
      <c r="P395" t="str">
        <f t="shared" si="56"/>
        <v>FN</v>
      </c>
    </row>
    <row r="396" spans="1:16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0"/>
        <v>1.0000000001552205</v>
      </c>
      <c r="F396">
        <f t="shared" si="51"/>
        <v>1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2"/>
        <v>246.62749306523105</v>
      </c>
      <c r="L396">
        <f t="shared" si="53"/>
        <v>434.85510823313615</v>
      </c>
      <c r="M396">
        <f t="shared" si="54"/>
        <v>-20.211555234672403</v>
      </c>
      <c r="N396">
        <f t="shared" si="49"/>
        <v>13.138249307208808</v>
      </c>
      <c r="O396">
        <f t="shared" si="55"/>
        <v>0</v>
      </c>
      <c r="P396" t="str">
        <f t="shared" si="56"/>
        <v>TN</v>
      </c>
    </row>
    <row r="397" spans="1:16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0"/>
        <v>1.0000000001552205</v>
      </c>
      <c r="F397">
        <f t="shared" si="51"/>
        <v>1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2"/>
        <v>82.432217535726323</v>
      </c>
      <c r="L397">
        <f t="shared" si="53"/>
        <v>215.2947128015152</v>
      </c>
      <c r="M397">
        <f t="shared" si="54"/>
        <v>-100.90831337026532</v>
      </c>
      <c r="N397">
        <f t="shared" si="49"/>
        <v>5940.1064145212185</v>
      </c>
      <c r="O397">
        <f t="shared" si="55"/>
        <v>0</v>
      </c>
      <c r="P397" t="str">
        <f t="shared" si="56"/>
        <v>TN</v>
      </c>
    </row>
    <row r="398" spans="1:16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0"/>
        <v>1.0000000001552205</v>
      </c>
      <c r="F398">
        <f t="shared" si="51"/>
        <v>1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2"/>
        <v>107.64735641746668</v>
      </c>
      <c r="L398">
        <f t="shared" si="53"/>
        <v>215.2947128015152</v>
      </c>
      <c r="M398">
        <f t="shared" si="54"/>
        <v>-91.220681335856739</v>
      </c>
      <c r="N398">
        <f t="shared" si="49"/>
        <v>4540.6646136225027</v>
      </c>
      <c r="O398">
        <f t="shared" si="55"/>
        <v>0</v>
      </c>
      <c r="P398" t="str">
        <f t="shared" si="56"/>
        <v>TN</v>
      </c>
    </row>
    <row r="399" spans="1:16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0"/>
        <v>1.0000000001552205</v>
      </c>
      <c r="F399">
        <f t="shared" si="51"/>
        <v>1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2"/>
        <v>188.85787663750955</v>
      </c>
      <c r="L399">
        <f t="shared" si="53"/>
        <v>434.85510823313615</v>
      </c>
      <c r="M399">
        <f t="shared" si="54"/>
        <v>-55.36109385137641</v>
      </c>
      <c r="N399">
        <f t="shared" si="49"/>
        <v>993.81719607017862</v>
      </c>
      <c r="O399">
        <f t="shared" si="55"/>
        <v>0</v>
      </c>
      <c r="P399" t="str">
        <f t="shared" si="56"/>
        <v>TN</v>
      </c>
    </row>
    <row r="400" spans="1:16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0"/>
        <v>1.0000000001552205</v>
      </c>
      <c r="F400">
        <f t="shared" si="51"/>
        <v>1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2"/>
        <v>133.87694141255196</v>
      </c>
      <c r="L400">
        <f t="shared" si="53"/>
        <v>215.2947128015152</v>
      </c>
      <c r="M400">
        <f t="shared" si="54"/>
        <v>-81.143300083293411</v>
      </c>
      <c r="N400">
        <f t="shared" si="49"/>
        <v>3284.1005637004769</v>
      </c>
      <c r="O400">
        <f t="shared" si="55"/>
        <v>0</v>
      </c>
      <c r="P400" t="str">
        <f t="shared" si="56"/>
        <v>TN</v>
      </c>
    </row>
    <row r="401" spans="1:16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0"/>
        <v>1.0000000001552205</v>
      </c>
      <c r="F401">
        <f t="shared" si="51"/>
        <v>1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2"/>
        <v>0</v>
      </c>
      <c r="L401">
        <f t="shared" si="53"/>
        <v>31.408756296736705</v>
      </c>
      <c r="M401">
        <f t="shared" si="54"/>
        <v>-19.341542426201904</v>
      </c>
      <c r="N401">
        <f t="shared" si="49"/>
        <v>20.202194255085764</v>
      </c>
      <c r="O401">
        <f t="shared" si="55"/>
        <v>0</v>
      </c>
      <c r="P401" t="str">
        <f t="shared" si="56"/>
        <v>TN</v>
      </c>
    </row>
    <row r="402" spans="1:16" x14ac:dyDescent="0.3">
      <c r="A402">
        <v>1</v>
      </c>
      <c r="B402">
        <v>1.1960207441678836</v>
      </c>
      <c r="C402">
        <v>-2</v>
      </c>
      <c r="D402">
        <v>1.3</v>
      </c>
      <c r="E402">
        <f t="shared" si="50"/>
        <v>1.0000000001862646</v>
      </c>
      <c r="F402">
        <f t="shared" si="51"/>
        <v>1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2"/>
        <v>15.704378151293522</v>
      </c>
      <c r="L402">
        <f t="shared" si="53"/>
        <v>0</v>
      </c>
      <c r="M402">
        <f t="shared" si="54"/>
        <v>6.7392873086601979</v>
      </c>
      <c r="N402">
        <f t="shared" si="49"/>
        <v>934.86210814423134</v>
      </c>
      <c r="O402">
        <f t="shared" si="55"/>
        <v>1</v>
      </c>
      <c r="P402" t="str">
        <f t="shared" si="56"/>
        <v>TP</v>
      </c>
    </row>
    <row r="403" spans="1:16" x14ac:dyDescent="0.3">
      <c r="A403">
        <v>0</v>
      </c>
      <c r="B403">
        <v>1.1960207441678836</v>
      </c>
      <c r="C403">
        <v>-2</v>
      </c>
      <c r="D403">
        <v>1.3</v>
      </c>
      <c r="E403">
        <f t="shared" si="50"/>
        <v>1.0000000001862646</v>
      </c>
      <c r="F403">
        <f t="shared" si="51"/>
        <v>1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2"/>
        <v>58.434275309902084</v>
      </c>
      <c r="L403">
        <f t="shared" si="53"/>
        <v>31.408756296736705</v>
      </c>
      <c r="M403">
        <f t="shared" si="54"/>
        <v>3.1088497788394029</v>
      </c>
      <c r="N403">
        <f t="shared" si="49"/>
        <v>726.03719161564675</v>
      </c>
      <c r="O403">
        <f t="shared" si="55"/>
        <v>1</v>
      </c>
      <c r="P403" t="str">
        <f t="shared" si="56"/>
        <v>FN</v>
      </c>
    </row>
    <row r="404" spans="1:16" x14ac:dyDescent="0.3">
      <c r="A404">
        <v>0</v>
      </c>
      <c r="B404">
        <v>1.1960207441678836</v>
      </c>
      <c r="C404">
        <v>-2</v>
      </c>
      <c r="D404">
        <v>1</v>
      </c>
      <c r="E404">
        <f t="shared" si="50"/>
        <v>1</v>
      </c>
      <c r="F404">
        <f t="shared" si="51"/>
        <v>1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2"/>
        <v>217.42755411656807</v>
      </c>
      <c r="L404">
        <f t="shared" si="53"/>
        <v>434.85510823313615</v>
      </c>
      <c r="M404">
        <f t="shared" si="54"/>
        <v>-37.978063741190965</v>
      </c>
      <c r="N404">
        <f t="shared" si="49"/>
        <v>199.99153119515694</v>
      </c>
      <c r="O404">
        <f t="shared" si="55"/>
        <v>0</v>
      </c>
      <c r="P404" t="str">
        <f t="shared" si="56"/>
        <v>TN</v>
      </c>
    </row>
    <row r="405" spans="1:16" x14ac:dyDescent="0.3">
      <c r="A405">
        <v>0</v>
      </c>
      <c r="B405">
        <v>1.1960207441678836</v>
      </c>
      <c r="C405">
        <v>-2</v>
      </c>
      <c r="D405">
        <v>1</v>
      </c>
      <c r="E405">
        <f t="shared" si="50"/>
        <v>1</v>
      </c>
      <c r="F405">
        <f t="shared" si="51"/>
        <v>1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2"/>
        <v>107.6473564007576</v>
      </c>
      <c r="L405">
        <f t="shared" si="53"/>
        <v>215.2947128015152</v>
      </c>
      <c r="M405">
        <f t="shared" si="54"/>
        <v>-91.22068134227635</v>
      </c>
      <c r="N405">
        <f t="shared" si="49"/>
        <v>4540.6646144876659</v>
      </c>
      <c r="O405">
        <f t="shared" si="55"/>
        <v>0</v>
      </c>
      <c r="P405" t="str">
        <f t="shared" si="56"/>
        <v>TN</v>
      </c>
    </row>
    <row r="406" spans="1:16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0"/>
        <v>1.0000000000869234</v>
      </c>
      <c r="F406">
        <f t="shared" si="51"/>
        <v>1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2"/>
        <v>160.98133733256532</v>
      </c>
      <c r="L406">
        <f t="shared" si="53"/>
        <v>215.2947128015152</v>
      </c>
      <c r="M406">
        <f t="shared" si="54"/>
        <v>13.647945512243041</v>
      </c>
      <c r="N406">
        <f t="shared" si="49"/>
        <v>1405.063229267791</v>
      </c>
      <c r="O406">
        <f t="shared" si="55"/>
        <v>1</v>
      </c>
      <c r="P406" t="str">
        <f t="shared" si="56"/>
        <v>TP</v>
      </c>
    </row>
    <row r="407" spans="1:16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0"/>
        <v>1.0000000000869234</v>
      </c>
      <c r="F407">
        <f t="shared" si="51"/>
        <v>1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2"/>
        <v>0</v>
      </c>
      <c r="L407">
        <f t="shared" si="53"/>
        <v>31.408756296736705</v>
      </c>
      <c r="M407">
        <f t="shared" si="54"/>
        <v>-19.341542426201904</v>
      </c>
      <c r="N407">
        <f t="shared" si="49"/>
        <v>20.202194255085764</v>
      </c>
      <c r="O407">
        <f t="shared" si="55"/>
        <v>0</v>
      </c>
      <c r="P407" t="str">
        <f t="shared" si="56"/>
        <v>TN</v>
      </c>
    </row>
    <row r="408" spans="1:16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0"/>
        <v>1.000000000099341</v>
      </c>
      <c r="F408">
        <f t="shared" si="51"/>
        <v>1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2"/>
        <v>15.704378149928441</v>
      </c>
      <c r="L408">
        <f t="shared" si="53"/>
        <v>31.408756296736705</v>
      </c>
      <c r="M408">
        <f t="shared" si="54"/>
        <v>-2.7430832147813042</v>
      </c>
      <c r="N408">
        <f t="shared" si="49"/>
        <v>444.92073744419861</v>
      </c>
      <c r="O408">
        <f t="shared" si="55"/>
        <v>0</v>
      </c>
      <c r="P408" t="str">
        <f t="shared" si="56"/>
        <v>FP</v>
      </c>
    </row>
    <row r="409" spans="1:16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0"/>
        <v>1.000000000099341</v>
      </c>
      <c r="F409">
        <f t="shared" si="51"/>
        <v>1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2"/>
        <v>498.14147216438454</v>
      </c>
      <c r="L409">
        <f t="shared" si="53"/>
        <v>434.85510823313615</v>
      </c>
      <c r="M409">
        <f t="shared" si="54"/>
        <v>-76.398722065936994</v>
      </c>
      <c r="N409">
        <f t="shared" si="49"/>
        <v>2762.815830989276</v>
      </c>
      <c r="O409">
        <f t="shared" si="55"/>
        <v>0</v>
      </c>
      <c r="P409" t="str">
        <f t="shared" si="56"/>
        <v>TN</v>
      </c>
    </row>
    <row r="410" spans="1:16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0"/>
        <v>1.000000000099341</v>
      </c>
      <c r="F410">
        <f t="shared" si="51"/>
        <v>1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2"/>
        <v>188.85787662695625</v>
      </c>
      <c r="L410">
        <f t="shared" si="53"/>
        <v>434.85510823313615</v>
      </c>
      <c r="M410">
        <f t="shared" si="54"/>
        <v>-195.22518111888257</v>
      </c>
      <c r="N410">
        <f t="shared" si="49"/>
        <v>29374.173409516883</v>
      </c>
      <c r="O410">
        <f t="shared" si="55"/>
        <v>0</v>
      </c>
      <c r="P410" t="str">
        <f t="shared" si="56"/>
        <v>TN</v>
      </c>
    </row>
    <row r="411" spans="1:16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0"/>
        <v>1.0000000003228584</v>
      </c>
      <c r="F411">
        <f t="shared" si="51"/>
        <v>1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2"/>
        <v>498.14147227572789</v>
      </c>
      <c r="L411">
        <f t="shared" si="53"/>
        <v>434.85510823313615</v>
      </c>
      <c r="M411">
        <f t="shared" si="54"/>
        <v>90.707310327410738</v>
      </c>
      <c r="N411">
        <f t="shared" si="49"/>
        <v>13120.222066746859</v>
      </c>
      <c r="O411">
        <f t="shared" si="55"/>
        <v>1</v>
      </c>
      <c r="P411" t="str">
        <f t="shared" si="56"/>
        <v>TP</v>
      </c>
    </row>
    <row r="412" spans="1:16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0"/>
        <v>1.0000000003601115</v>
      </c>
      <c r="F412">
        <f t="shared" si="51"/>
        <v>1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2"/>
        <v>58.434275320060699</v>
      </c>
      <c r="L412">
        <f t="shared" si="53"/>
        <v>31.408756296736705</v>
      </c>
      <c r="M412">
        <f t="shared" si="54"/>
        <v>3.1088497827423325</v>
      </c>
      <c r="N412">
        <f t="shared" si="49"/>
        <v>726.03719182597615</v>
      </c>
      <c r="O412">
        <f t="shared" si="55"/>
        <v>1</v>
      </c>
      <c r="P412" t="str">
        <f t="shared" si="56"/>
        <v>TP</v>
      </c>
    </row>
    <row r="413" spans="1:16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0"/>
        <v>1.0000000003601115</v>
      </c>
      <c r="F413">
        <f t="shared" si="51"/>
        <v>1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2"/>
        <v>35.979809845537375</v>
      </c>
      <c r="L413">
        <f t="shared" si="53"/>
        <v>31.408756296736705</v>
      </c>
      <c r="M413">
        <f t="shared" si="54"/>
        <v>-5.5181341917159337</v>
      </c>
      <c r="N413">
        <f t="shared" si="49"/>
        <v>335.55254384670724</v>
      </c>
      <c r="O413">
        <f t="shared" si="55"/>
        <v>0</v>
      </c>
      <c r="P413" t="str">
        <f t="shared" si="56"/>
        <v>TN</v>
      </c>
    </row>
    <row r="414" spans="1:16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0"/>
        <v>1.0000000003601115</v>
      </c>
      <c r="F414">
        <f t="shared" si="51"/>
        <v>1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2"/>
        <v>217.42755419486625</v>
      </c>
      <c r="L414">
        <f t="shared" si="53"/>
        <v>434.85510823313615</v>
      </c>
      <c r="M414">
        <f t="shared" si="54"/>
        <v>-184.24873855722629</v>
      </c>
      <c r="N414">
        <f t="shared" si="49"/>
        <v>25732.173691462474</v>
      </c>
      <c r="O414">
        <f t="shared" si="55"/>
        <v>0</v>
      </c>
      <c r="P414" t="str">
        <f t="shared" si="56"/>
        <v>TN</v>
      </c>
    </row>
    <row r="415" spans="1:16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0"/>
        <v>1.0000000003476937</v>
      </c>
      <c r="F415">
        <f t="shared" si="51"/>
        <v>1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2"/>
        <v>35.979809845090585</v>
      </c>
      <c r="L415">
        <f t="shared" si="53"/>
        <v>31.408756296736705</v>
      </c>
      <c r="M415">
        <f t="shared" si="54"/>
        <v>-5.5181341918875901</v>
      </c>
      <c r="N415">
        <f t="shared" si="49"/>
        <v>335.55254384041837</v>
      </c>
      <c r="O415">
        <f t="shared" si="55"/>
        <v>0</v>
      </c>
      <c r="P415" t="str">
        <f t="shared" si="56"/>
        <v>FP</v>
      </c>
    </row>
    <row r="416" spans="1:16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0"/>
        <v>1.0000000003476937</v>
      </c>
      <c r="F416">
        <f t="shared" si="51"/>
        <v>1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2"/>
        <v>0</v>
      </c>
      <c r="L416">
        <f t="shared" si="53"/>
        <v>31.408756296736705</v>
      </c>
      <c r="M416">
        <f t="shared" si="54"/>
        <v>-19.341542426201904</v>
      </c>
      <c r="N416">
        <f t="shared" si="49"/>
        <v>20.202194255085764</v>
      </c>
      <c r="O416">
        <f t="shared" si="55"/>
        <v>0</v>
      </c>
      <c r="P416" t="str">
        <f t="shared" si="56"/>
        <v>TN</v>
      </c>
    </row>
    <row r="417" spans="1:16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0"/>
        <v>1.0000000003476937</v>
      </c>
      <c r="F417">
        <f t="shared" si="51"/>
        <v>1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2"/>
        <v>133.87694143831968</v>
      </c>
      <c r="L417">
        <f t="shared" si="53"/>
        <v>215.2947128015152</v>
      </c>
      <c r="M417">
        <f t="shared" si="54"/>
        <v>-81.143300073393476</v>
      </c>
      <c r="N417">
        <f t="shared" si="49"/>
        <v>3284.1005625658045</v>
      </c>
      <c r="O417">
        <f t="shared" si="55"/>
        <v>0</v>
      </c>
      <c r="P417" t="str">
        <f t="shared" si="56"/>
        <v>TN</v>
      </c>
    </row>
    <row r="418" spans="1:16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0"/>
        <v>1.0000000003476937</v>
      </c>
      <c r="F418">
        <f t="shared" si="51"/>
        <v>1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2"/>
        <v>0</v>
      </c>
      <c r="L418">
        <f t="shared" si="53"/>
        <v>31.408756296736705</v>
      </c>
      <c r="M418">
        <f t="shared" si="54"/>
        <v>-19.341542426201904</v>
      </c>
      <c r="N418">
        <f t="shared" si="49"/>
        <v>20.202194255085764</v>
      </c>
      <c r="O418">
        <f t="shared" si="55"/>
        <v>0</v>
      </c>
      <c r="P418" t="str">
        <f t="shared" si="56"/>
        <v>TN</v>
      </c>
    </row>
    <row r="419" spans="1:16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0"/>
        <v>1.000000000335276</v>
      </c>
      <c r="F419">
        <f t="shared" si="51"/>
        <v>1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2"/>
        <v>58.434275318609458</v>
      </c>
      <c r="L419">
        <f t="shared" si="53"/>
        <v>31.408756296736705</v>
      </c>
      <c r="M419">
        <f t="shared" si="54"/>
        <v>3.108849782184766</v>
      </c>
      <c r="N419">
        <f t="shared" si="49"/>
        <v>726.03719179592883</v>
      </c>
      <c r="O419">
        <f t="shared" si="55"/>
        <v>1</v>
      </c>
      <c r="P419" t="str">
        <f t="shared" si="56"/>
        <v>TP</v>
      </c>
    </row>
    <row r="420" spans="1:16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0"/>
        <v>1.000000000335276</v>
      </c>
      <c r="F420">
        <f t="shared" si="51"/>
        <v>1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2"/>
        <v>188.85787667151448</v>
      </c>
      <c r="L420">
        <f t="shared" si="53"/>
        <v>434.85510823313615</v>
      </c>
      <c r="M420">
        <f t="shared" si="54"/>
        <v>-55.361093830686329</v>
      </c>
      <c r="N420">
        <f t="shared" si="49"/>
        <v>993.81719476567457</v>
      </c>
      <c r="O420">
        <f t="shared" si="55"/>
        <v>0</v>
      </c>
      <c r="P420" t="str">
        <f t="shared" si="56"/>
        <v>TN</v>
      </c>
    </row>
    <row r="421" spans="1:16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0"/>
        <v>1.0000000002235174</v>
      </c>
      <c r="F421">
        <f t="shared" si="51"/>
        <v>1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2"/>
        <v>498.141472226242</v>
      </c>
      <c r="L421">
        <f t="shared" si="53"/>
        <v>434.85510823313615</v>
      </c>
      <c r="M421">
        <f t="shared" si="54"/>
        <v>90.707310299535067</v>
      </c>
      <c r="N421">
        <f t="shared" si="49"/>
        <v>13120.222060360904</v>
      </c>
      <c r="O421">
        <f t="shared" si="55"/>
        <v>1</v>
      </c>
      <c r="P421" t="str">
        <f t="shared" si="56"/>
        <v>TP</v>
      </c>
    </row>
    <row r="422" spans="1:16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0"/>
        <v>1.0000000002235174</v>
      </c>
      <c r="F422">
        <f t="shared" si="51"/>
        <v>1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2"/>
        <v>58.434275312078924</v>
      </c>
      <c r="L422">
        <f t="shared" si="53"/>
        <v>31.408756296736705</v>
      </c>
      <c r="M422">
        <f t="shared" si="54"/>
        <v>3.1088497796757402</v>
      </c>
      <c r="N422">
        <f t="shared" si="49"/>
        <v>726.0371916607171</v>
      </c>
      <c r="O422">
        <f t="shared" si="55"/>
        <v>1</v>
      </c>
      <c r="P422" t="str">
        <f t="shared" si="56"/>
        <v>FN</v>
      </c>
    </row>
    <row r="423" spans="1:16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0"/>
        <v>1.000000000235935</v>
      </c>
      <c r="F423">
        <f t="shared" si="51"/>
        <v>1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2"/>
        <v>15.704378152073566</v>
      </c>
      <c r="L423">
        <f t="shared" si="53"/>
        <v>0</v>
      </c>
      <c r="M423">
        <f t="shared" si="54"/>
        <v>6.7392873089949417</v>
      </c>
      <c r="N423">
        <f t="shared" si="49"/>
        <v>934.86210816470134</v>
      </c>
      <c r="O423">
        <f t="shared" si="55"/>
        <v>1</v>
      </c>
      <c r="P423" t="str">
        <f t="shared" si="56"/>
        <v>TP</v>
      </c>
    </row>
    <row r="424" spans="1:16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0"/>
        <v>1.000000000235935</v>
      </c>
      <c r="F424">
        <f t="shared" si="51"/>
        <v>1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2"/>
        <v>107.64735642615538</v>
      </c>
      <c r="L424">
        <f t="shared" si="53"/>
        <v>215.2947128015152</v>
      </c>
      <c r="M424">
        <f t="shared" si="54"/>
        <v>-18.802760193894002</v>
      </c>
      <c r="N424">
        <f t="shared" si="49"/>
        <v>25.335793505151639</v>
      </c>
      <c r="O424">
        <f t="shared" si="55"/>
        <v>0</v>
      </c>
      <c r="P424" t="str">
        <f t="shared" si="56"/>
        <v>TN</v>
      </c>
    </row>
    <row r="425" spans="1:16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0"/>
        <v>1.000000000235935</v>
      </c>
      <c r="F425">
        <f t="shared" si="51"/>
        <v>1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2"/>
        <v>246.62749308513747</v>
      </c>
      <c r="L425">
        <f t="shared" si="53"/>
        <v>434.85510823313615</v>
      </c>
      <c r="M425">
        <f t="shared" si="54"/>
        <v>-173.03015020350472</v>
      </c>
      <c r="N425">
        <f t="shared" si="49"/>
        <v>22258.826560291844</v>
      </c>
      <c r="O425">
        <f t="shared" si="55"/>
        <v>0</v>
      </c>
      <c r="P425" t="str">
        <f t="shared" si="56"/>
        <v>TN</v>
      </c>
    </row>
    <row r="426" spans="1:16" x14ac:dyDescent="0.3">
      <c r="A426">
        <v>1</v>
      </c>
      <c r="B426">
        <v>1.1960207441678836</v>
      </c>
      <c r="C426">
        <v>-2</v>
      </c>
      <c r="D426">
        <v>1.5</v>
      </c>
      <c r="E426">
        <f t="shared" si="50"/>
        <v>1.0000000003104408</v>
      </c>
      <c r="F426">
        <f t="shared" si="51"/>
        <v>1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2"/>
        <v>133.87694143333238</v>
      </c>
      <c r="L426">
        <f t="shared" si="53"/>
        <v>215.2947128015152</v>
      </c>
      <c r="M426">
        <f t="shared" si="54"/>
        <v>-81.143300075309611</v>
      </c>
      <c r="N426">
        <f t="shared" si="49"/>
        <v>3284.1005627854206</v>
      </c>
      <c r="O426">
        <f t="shared" si="55"/>
        <v>0</v>
      </c>
      <c r="P426" t="str">
        <f t="shared" si="56"/>
        <v>FP</v>
      </c>
    </row>
    <row r="427" spans="1:16" x14ac:dyDescent="0.3">
      <c r="A427">
        <v>0</v>
      </c>
      <c r="B427">
        <v>1.1960207441678836</v>
      </c>
      <c r="C427">
        <v>-2</v>
      </c>
      <c r="D427">
        <v>1.5</v>
      </c>
      <c r="E427">
        <f t="shared" si="50"/>
        <v>1.0000000003104408</v>
      </c>
      <c r="F427">
        <f t="shared" si="51"/>
        <v>1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2"/>
        <v>107.64735643417573</v>
      </c>
      <c r="L427">
        <f t="shared" si="53"/>
        <v>215.2947128015152</v>
      </c>
      <c r="M427">
        <f t="shared" si="54"/>
        <v>-18.802760189014066</v>
      </c>
      <c r="N427">
        <f t="shared" si="49"/>
        <v>25.33579355427764</v>
      </c>
      <c r="O427">
        <f t="shared" si="55"/>
        <v>0</v>
      </c>
      <c r="P427" t="str">
        <f t="shared" si="56"/>
        <v>TN</v>
      </c>
    </row>
    <row r="428" spans="1:16" x14ac:dyDescent="0.3">
      <c r="A428">
        <v>0</v>
      </c>
      <c r="B428">
        <v>1.1960207441678836</v>
      </c>
      <c r="C428">
        <v>-2</v>
      </c>
      <c r="D428">
        <v>1.5</v>
      </c>
      <c r="E428">
        <f t="shared" si="50"/>
        <v>1.0000000003104408</v>
      </c>
      <c r="F428">
        <f t="shared" si="51"/>
        <v>1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2"/>
        <v>82.432217548521479</v>
      </c>
      <c r="L428">
        <f t="shared" si="53"/>
        <v>215.2947128015152</v>
      </c>
      <c r="M428">
        <f t="shared" si="54"/>
        <v>-34.144743618932715</v>
      </c>
      <c r="N428">
        <f t="shared" si="49"/>
        <v>106.26550378886151</v>
      </c>
      <c r="O428">
        <f t="shared" si="55"/>
        <v>0</v>
      </c>
      <c r="P428" t="str">
        <f t="shared" si="56"/>
        <v>TN</v>
      </c>
    </row>
    <row r="429" spans="1:16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0"/>
        <v>1.0000000003228584</v>
      </c>
      <c r="F429">
        <f t="shared" si="51"/>
        <v>1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2"/>
        <v>15.704378153438643</v>
      </c>
      <c r="L429">
        <f t="shared" si="53"/>
        <v>0</v>
      </c>
      <c r="M429">
        <f t="shared" si="54"/>
        <v>6.033606937215402</v>
      </c>
      <c r="N429">
        <f t="shared" si="49"/>
        <v>892.20701158252371</v>
      </c>
      <c r="O429">
        <f t="shared" si="55"/>
        <v>1</v>
      </c>
      <c r="P429" t="str">
        <f t="shared" si="56"/>
        <v>TP</v>
      </c>
    </row>
    <row r="430" spans="1:16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0"/>
        <v>1.0000000003228584</v>
      </c>
      <c r="F430">
        <f t="shared" si="51"/>
        <v>1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2"/>
        <v>15.704378153438643</v>
      </c>
      <c r="L430">
        <f t="shared" si="53"/>
        <v>31.408756296736705</v>
      </c>
      <c r="M430">
        <f t="shared" si="54"/>
        <v>-2.743083212645546</v>
      </c>
      <c r="N430">
        <f t="shared" si="49"/>
        <v>444.92073753429821</v>
      </c>
      <c r="O430">
        <f t="shared" si="55"/>
        <v>0</v>
      </c>
      <c r="P430" t="str">
        <f t="shared" si="56"/>
        <v>TN</v>
      </c>
    </row>
    <row r="431" spans="1:16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0"/>
        <v>1.0000000003228584</v>
      </c>
      <c r="F431">
        <f t="shared" si="51"/>
        <v>1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2"/>
        <v>498.14147227572789</v>
      </c>
      <c r="L431">
        <f t="shared" si="53"/>
        <v>434.85510823313615</v>
      </c>
      <c r="M431">
        <f t="shared" si="54"/>
        <v>-76.398722023158996</v>
      </c>
      <c r="N431">
        <f t="shared" si="49"/>
        <v>2762.8158264922395</v>
      </c>
      <c r="O431">
        <f t="shared" si="55"/>
        <v>0</v>
      </c>
      <c r="P431" t="str">
        <f t="shared" si="56"/>
        <v>TN</v>
      </c>
    </row>
    <row r="432" spans="1:16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0"/>
        <v>1.0000000003228584</v>
      </c>
      <c r="F432">
        <f t="shared" si="51"/>
        <v>1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2"/>
        <v>217.4275541867664</v>
      </c>
      <c r="L432">
        <f t="shared" si="53"/>
        <v>434.85510823313615</v>
      </c>
      <c r="M432">
        <f t="shared" si="54"/>
        <v>-184.24873856033824</v>
      </c>
      <c r="N432">
        <f t="shared" si="49"/>
        <v>25732.173692460867</v>
      </c>
      <c r="O432">
        <f t="shared" si="55"/>
        <v>0</v>
      </c>
      <c r="P432" t="str">
        <f t="shared" si="56"/>
        <v>TN</v>
      </c>
    </row>
    <row r="433" spans="1:16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0"/>
        <v>1.0000000003228584</v>
      </c>
      <c r="F433">
        <f t="shared" si="51"/>
        <v>1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2"/>
        <v>188.85787666916929</v>
      </c>
      <c r="L433">
        <f t="shared" si="53"/>
        <v>434.85510823313615</v>
      </c>
      <c r="M433">
        <f t="shared" si="54"/>
        <v>-195.22518110266435</v>
      </c>
      <c r="N433">
        <f t="shared" si="49"/>
        <v>29374.173403957637</v>
      </c>
      <c r="O433">
        <f t="shared" si="55"/>
        <v>0</v>
      </c>
      <c r="P433" t="str">
        <f t="shared" si="56"/>
        <v>TN</v>
      </c>
    </row>
    <row r="434" spans="1:16" x14ac:dyDescent="0.3">
      <c r="A434">
        <v>1</v>
      </c>
      <c r="B434">
        <v>1.1960207441678836</v>
      </c>
      <c r="C434">
        <v>-2</v>
      </c>
      <c r="D434">
        <v>1.5</v>
      </c>
      <c r="E434">
        <f t="shared" si="50"/>
        <v>1.0000000003104408</v>
      </c>
      <c r="F434">
        <f t="shared" si="51"/>
        <v>1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2"/>
        <v>58.434275317158232</v>
      </c>
      <c r="L434">
        <f t="shared" si="53"/>
        <v>31.408756296736705</v>
      </c>
      <c r="M434">
        <f t="shared" si="54"/>
        <v>3.1088497816272067</v>
      </c>
      <c r="N434">
        <f t="shared" si="49"/>
        <v>726.03719176588186</v>
      </c>
      <c r="O434">
        <f t="shared" si="55"/>
        <v>1</v>
      </c>
      <c r="P434" t="str">
        <f t="shared" si="56"/>
        <v>TP</v>
      </c>
    </row>
    <row r="435" spans="1:16" x14ac:dyDescent="0.3">
      <c r="A435">
        <v>0</v>
      </c>
      <c r="B435">
        <v>1.1960207441678836</v>
      </c>
      <c r="C435">
        <v>-2</v>
      </c>
      <c r="D435">
        <v>1.5</v>
      </c>
      <c r="E435">
        <f t="shared" si="50"/>
        <v>1.0000000003104408</v>
      </c>
      <c r="F435">
        <f t="shared" si="51"/>
        <v>1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2"/>
        <v>246.62749310351262</v>
      </c>
      <c r="L435">
        <f t="shared" si="53"/>
        <v>434.85510823313615</v>
      </c>
      <c r="M435">
        <f t="shared" si="54"/>
        <v>-173.03015019644499</v>
      </c>
      <c r="N435">
        <f t="shared" si="49"/>
        <v>22258.826558185308</v>
      </c>
      <c r="O435">
        <f t="shared" si="55"/>
        <v>0</v>
      </c>
      <c r="P435" t="str">
        <f t="shared" si="56"/>
        <v>TN</v>
      </c>
    </row>
    <row r="436" spans="1:16" x14ac:dyDescent="0.3">
      <c r="A436">
        <v>0</v>
      </c>
      <c r="B436">
        <v>1.1960207441678836</v>
      </c>
      <c r="C436">
        <v>-2</v>
      </c>
      <c r="D436">
        <v>1.5</v>
      </c>
      <c r="E436">
        <f t="shared" si="50"/>
        <v>1.0000000003104408</v>
      </c>
      <c r="F436">
        <f t="shared" si="51"/>
        <v>1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2"/>
        <v>107.64735643417573</v>
      </c>
      <c r="L436">
        <f t="shared" si="53"/>
        <v>215.2947128015152</v>
      </c>
      <c r="M436">
        <f t="shared" si="54"/>
        <v>-91.220681329437127</v>
      </c>
      <c r="N436">
        <f t="shared" si="49"/>
        <v>4540.6646127573385</v>
      </c>
      <c r="O436">
        <f t="shared" si="55"/>
        <v>0</v>
      </c>
      <c r="P436" t="str">
        <f t="shared" si="56"/>
        <v>TN</v>
      </c>
    </row>
    <row r="437" spans="1:16" x14ac:dyDescent="0.3">
      <c r="A437">
        <v>0</v>
      </c>
      <c r="B437">
        <v>1.1960207441678836</v>
      </c>
      <c r="C437">
        <v>-2</v>
      </c>
      <c r="D437">
        <v>1.5</v>
      </c>
      <c r="E437">
        <f t="shared" si="50"/>
        <v>1.0000000003104408</v>
      </c>
      <c r="F437">
        <f t="shared" si="51"/>
        <v>1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2"/>
        <v>188.85787666682413</v>
      </c>
      <c r="L437">
        <f t="shared" si="53"/>
        <v>434.85510823313615</v>
      </c>
      <c r="M437">
        <f t="shared" si="54"/>
        <v>-55.361093833540153</v>
      </c>
      <c r="N437">
        <f t="shared" si="49"/>
        <v>993.81719494560741</v>
      </c>
      <c r="O437">
        <f t="shared" si="55"/>
        <v>0</v>
      </c>
      <c r="P437" t="str">
        <f t="shared" si="56"/>
        <v>TN</v>
      </c>
    </row>
    <row r="438" spans="1:16" x14ac:dyDescent="0.3">
      <c r="A438">
        <v>0</v>
      </c>
      <c r="B438">
        <v>1.1960207441678836</v>
      </c>
      <c r="C438">
        <v>-2</v>
      </c>
      <c r="D438">
        <v>1.5</v>
      </c>
      <c r="E438">
        <f t="shared" si="50"/>
        <v>1.0000000003104408</v>
      </c>
      <c r="F438">
        <f t="shared" si="51"/>
        <v>1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2"/>
        <v>82.432217548521479</v>
      </c>
      <c r="L438">
        <f t="shared" si="53"/>
        <v>215.2947128015152</v>
      </c>
      <c r="M438">
        <f t="shared" si="54"/>
        <v>-100.90831336534943</v>
      </c>
      <c r="N438">
        <f t="shared" si="49"/>
        <v>5940.1064137634621</v>
      </c>
      <c r="O438">
        <f t="shared" si="55"/>
        <v>0</v>
      </c>
      <c r="P438" t="str">
        <f t="shared" si="56"/>
        <v>TN</v>
      </c>
    </row>
    <row r="439" spans="1:16" x14ac:dyDescent="0.3">
      <c r="A439">
        <v>1</v>
      </c>
      <c r="B439">
        <v>1.1960207441678836</v>
      </c>
      <c r="C439">
        <v>-2</v>
      </c>
      <c r="D439">
        <v>1.4</v>
      </c>
      <c r="E439">
        <f t="shared" si="50"/>
        <v>1.0000000002483527</v>
      </c>
      <c r="F439">
        <f t="shared" si="51"/>
        <v>1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2"/>
        <v>160.98133735855242</v>
      </c>
      <c r="L439">
        <f t="shared" si="53"/>
        <v>215.2947128015152</v>
      </c>
      <c r="M439">
        <f t="shared" si="54"/>
        <v>13.647945528054734</v>
      </c>
      <c r="N439">
        <f t="shared" si="49"/>
        <v>1405.0632304531675</v>
      </c>
      <c r="O439">
        <f t="shared" si="55"/>
        <v>1</v>
      </c>
      <c r="P439" t="str">
        <f t="shared" si="56"/>
        <v>TP</v>
      </c>
    </row>
    <row r="440" spans="1:16" x14ac:dyDescent="0.3">
      <c r="A440">
        <v>0</v>
      </c>
      <c r="B440">
        <v>1.1960207441678836</v>
      </c>
      <c r="C440">
        <v>-2</v>
      </c>
      <c r="D440">
        <v>1.4</v>
      </c>
      <c r="E440">
        <f t="shared" si="50"/>
        <v>1.0000000002483527</v>
      </c>
      <c r="F440">
        <f t="shared" si="51"/>
        <v>1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2"/>
        <v>82.432217543403411</v>
      </c>
      <c r="L440">
        <f t="shared" si="53"/>
        <v>215.2947128015152</v>
      </c>
      <c r="M440">
        <f t="shared" si="54"/>
        <v>-34.144743622046775</v>
      </c>
      <c r="N440">
        <f t="shared" si="49"/>
        <v>106.26550385306419</v>
      </c>
      <c r="O440">
        <f t="shared" si="55"/>
        <v>0</v>
      </c>
      <c r="P440" t="str">
        <f t="shared" si="56"/>
        <v>TN</v>
      </c>
    </row>
    <row r="441" spans="1:16" x14ac:dyDescent="0.3">
      <c r="A441">
        <v>0</v>
      </c>
      <c r="B441">
        <v>1.1960207441678836</v>
      </c>
      <c r="C441">
        <v>-2</v>
      </c>
      <c r="D441">
        <v>1.4</v>
      </c>
      <c r="E441">
        <f t="shared" si="50"/>
        <v>1.0000000002483527</v>
      </c>
      <c r="F441">
        <f t="shared" si="51"/>
        <v>1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2"/>
        <v>82.432217543403411</v>
      </c>
      <c r="L441">
        <f t="shared" si="53"/>
        <v>215.2947128015152</v>
      </c>
      <c r="M441">
        <f t="shared" si="54"/>
        <v>-100.90831336731578</v>
      </c>
      <c r="N441">
        <f t="shared" si="49"/>
        <v>5940.1064140665649</v>
      </c>
      <c r="O441">
        <f t="shared" si="55"/>
        <v>0</v>
      </c>
      <c r="P441" t="str">
        <f t="shared" si="56"/>
        <v>TN</v>
      </c>
    </row>
    <row r="442" spans="1:16" x14ac:dyDescent="0.3">
      <c r="A442">
        <v>0</v>
      </c>
      <c r="B442">
        <v>1.1960207441678836</v>
      </c>
      <c r="C442">
        <v>-2</v>
      </c>
      <c r="D442">
        <v>1.4</v>
      </c>
      <c r="E442">
        <f t="shared" si="50"/>
        <v>1.0000000002483527</v>
      </c>
      <c r="F442">
        <f t="shared" si="51"/>
        <v>1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2"/>
        <v>35.979809841516314</v>
      </c>
      <c r="L442">
        <f t="shared" si="53"/>
        <v>31.408756296736705</v>
      </c>
      <c r="M442">
        <f t="shared" si="54"/>
        <v>-5.5181341932608223</v>
      </c>
      <c r="N442">
        <f t="shared" si="49"/>
        <v>335.5525437901083</v>
      </c>
      <c r="O442">
        <f t="shared" si="55"/>
        <v>0</v>
      </c>
      <c r="P442" t="str">
        <f t="shared" si="56"/>
        <v>TN</v>
      </c>
    </row>
    <row r="443" spans="1:16" x14ac:dyDescent="0.3">
      <c r="A443">
        <v>0</v>
      </c>
      <c r="B443">
        <v>1.1960207441678836</v>
      </c>
      <c r="C443">
        <v>-2</v>
      </c>
      <c r="D443">
        <v>1.4</v>
      </c>
      <c r="E443">
        <f t="shared" si="50"/>
        <v>1.0000000002483527</v>
      </c>
      <c r="F443">
        <f t="shared" si="51"/>
        <v>1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2"/>
        <v>15.704378152268577</v>
      </c>
      <c r="L443">
        <f t="shared" si="53"/>
        <v>31.408756296736705</v>
      </c>
      <c r="M443">
        <f t="shared" si="54"/>
        <v>-2.7430832133574654</v>
      </c>
      <c r="N443">
        <f t="shared" si="49"/>
        <v>444.92073750426505</v>
      </c>
      <c r="O443">
        <f t="shared" si="55"/>
        <v>0</v>
      </c>
      <c r="P443" t="str">
        <f t="shared" si="56"/>
        <v>TN</v>
      </c>
    </row>
    <row r="444" spans="1:16" x14ac:dyDescent="0.3">
      <c r="A444">
        <v>0</v>
      </c>
      <c r="B444">
        <v>1.1960207441678836</v>
      </c>
      <c r="C444">
        <v>-2</v>
      </c>
      <c r="D444">
        <v>1.4</v>
      </c>
      <c r="E444">
        <f t="shared" si="50"/>
        <v>1.0000000002483527</v>
      </c>
      <c r="F444">
        <f t="shared" si="51"/>
        <v>1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2"/>
        <v>246.6274930882</v>
      </c>
      <c r="L444">
        <f t="shared" si="53"/>
        <v>434.85510823313615</v>
      </c>
      <c r="M444">
        <f t="shared" si="54"/>
        <v>-20.211555220697079</v>
      </c>
      <c r="N444">
        <f t="shared" si="49"/>
        <v>13.138249408520748</v>
      </c>
      <c r="O444">
        <f t="shared" si="55"/>
        <v>0</v>
      </c>
      <c r="P444" t="str">
        <f t="shared" si="56"/>
        <v>TN</v>
      </c>
    </row>
    <row r="445" spans="1:16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0"/>
        <v>1.0000000002607703</v>
      </c>
      <c r="F445">
        <f t="shared" si="51"/>
        <v>1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2"/>
        <v>15.704378152463589</v>
      </c>
      <c r="L445">
        <f t="shared" si="53"/>
        <v>31.408756296736705</v>
      </c>
      <c r="M445">
        <f t="shared" si="54"/>
        <v>-2.7430832132388101</v>
      </c>
      <c r="N445">
        <f t="shared" si="49"/>
        <v>444.92073750927079</v>
      </c>
      <c r="O445">
        <f t="shared" si="55"/>
        <v>0</v>
      </c>
      <c r="P445" t="str">
        <f t="shared" si="56"/>
        <v>FP</v>
      </c>
    </row>
    <row r="446" spans="1:16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0"/>
        <v>1.0000000002607703</v>
      </c>
      <c r="F446">
        <f t="shared" si="51"/>
        <v>1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2"/>
        <v>133.87694142668263</v>
      </c>
      <c r="L446">
        <f t="shared" si="53"/>
        <v>215.2947128015152</v>
      </c>
      <c r="M446">
        <f t="shared" si="54"/>
        <v>-81.143300077864424</v>
      </c>
      <c r="N446">
        <f t="shared" si="49"/>
        <v>3284.1005630782383</v>
      </c>
      <c r="O446">
        <f t="shared" si="55"/>
        <v>0</v>
      </c>
      <c r="P446" t="str">
        <f t="shared" si="56"/>
        <v>TN</v>
      </c>
    </row>
    <row r="447" spans="1:16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0"/>
        <v>1.0000000001986822</v>
      </c>
      <c r="F447">
        <f t="shared" si="51"/>
        <v>1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2"/>
        <v>133.87694141837048</v>
      </c>
      <c r="L447">
        <f t="shared" si="53"/>
        <v>215.2947128015152</v>
      </c>
      <c r="M447">
        <f t="shared" si="54"/>
        <v>-81.143300081057959</v>
      </c>
      <c r="N447">
        <f t="shared" si="49"/>
        <v>3284.1005634442622</v>
      </c>
      <c r="O447">
        <f t="shared" si="55"/>
        <v>0</v>
      </c>
      <c r="P447" t="str">
        <f t="shared" si="56"/>
        <v>FP</v>
      </c>
    </row>
    <row r="448" spans="1:16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0"/>
        <v>1.0000000001986822</v>
      </c>
      <c r="F448">
        <f t="shared" si="51"/>
        <v>1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2"/>
        <v>0</v>
      </c>
      <c r="L448">
        <f t="shared" si="53"/>
        <v>31.408756296736705</v>
      </c>
      <c r="M448">
        <f t="shared" si="54"/>
        <v>-19.341542426201904</v>
      </c>
      <c r="N448">
        <f t="shared" si="49"/>
        <v>20.202194255085764</v>
      </c>
      <c r="O448">
        <f t="shared" si="55"/>
        <v>0</v>
      </c>
      <c r="P448" t="str">
        <f t="shared" si="56"/>
        <v>TN</v>
      </c>
    </row>
    <row r="449" spans="1:16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0"/>
        <v>1.0000000001986822</v>
      </c>
      <c r="F449">
        <f t="shared" si="51"/>
        <v>1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2"/>
        <v>217.42755415976706</v>
      </c>
      <c r="L449">
        <f t="shared" si="53"/>
        <v>434.85510823313615</v>
      </c>
      <c r="M449">
        <f t="shared" si="54"/>
        <v>-37.978063714906824</v>
      </c>
      <c r="N449">
        <f t="shared" si="49"/>
        <v>199.99153045174492</v>
      </c>
      <c r="O449">
        <f t="shared" si="55"/>
        <v>0</v>
      </c>
      <c r="P449" t="str">
        <f t="shared" si="56"/>
        <v>TN</v>
      </c>
    </row>
    <row r="450" spans="1:16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0"/>
        <v>1.0000000002856055</v>
      </c>
      <c r="F450">
        <f t="shared" si="51"/>
        <v>1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2"/>
        <v>160.98133736454946</v>
      </c>
      <c r="L450">
        <f t="shared" si="53"/>
        <v>215.2947128015152</v>
      </c>
      <c r="M450">
        <f t="shared" si="54"/>
        <v>-70.729817304976791</v>
      </c>
      <c r="N450">
        <f t="shared" ref="N450:N513" si="57">(M450-$R$5)^2</f>
        <v>2199.0087612244724</v>
      </c>
      <c r="O450">
        <f t="shared" si="55"/>
        <v>0</v>
      </c>
      <c r="P450" t="str">
        <f t="shared" si="56"/>
        <v>FP</v>
      </c>
    </row>
    <row r="451" spans="1:16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58">IF(D451&gt;1,1+(D451-1)/$R$2,1)</f>
        <v>1.0000000002856055</v>
      </c>
      <c r="F451">
        <f t="shared" ref="F451:F514" si="59">IF(D451&lt;1,1-(1-D451)/$R$2,1)</f>
        <v>1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0">G451^(B451)*E451</f>
        <v>160.98133736454946</v>
      </c>
      <c r="L451">
        <f t="shared" ref="L451:L514" si="61">-C451*-H451^(B451)*F451</f>
        <v>215.2947128015152</v>
      </c>
      <c r="M451">
        <f t="shared" ref="M451:M514" si="62">I451*K451-J451*L451</f>
        <v>-70.729817304976791</v>
      </c>
      <c r="N451">
        <f t="shared" si="57"/>
        <v>2199.0087612244724</v>
      </c>
      <c r="O451">
        <f t="shared" ref="O451:O514" si="63">IF(M451&gt;=0,1,0)</f>
        <v>0</v>
      </c>
      <c r="P451" t="str">
        <f t="shared" ref="P451:P514" si="64">IF(AND(A451=1,O451=1),"TP",IF(AND(A451=0,O451=0),"TN",IF(A451&gt;O451,"FP","FN")))</f>
        <v>TN</v>
      </c>
    </row>
    <row r="452" spans="1:16" x14ac:dyDescent="0.3">
      <c r="A452">
        <v>0</v>
      </c>
      <c r="B452">
        <v>1.1960207441678836</v>
      </c>
      <c r="C452">
        <v>-2</v>
      </c>
      <c r="D452">
        <v>1.46</v>
      </c>
      <c r="E452">
        <f t="shared" si="58"/>
        <v>1.0000000002856055</v>
      </c>
      <c r="F452">
        <f t="shared" si="59"/>
        <v>1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0"/>
        <v>35.979809842856668</v>
      </c>
      <c r="L452">
        <f t="shared" si="61"/>
        <v>31.408756296736705</v>
      </c>
      <c r="M452">
        <f t="shared" si="62"/>
        <v>-5.5181341927458583</v>
      </c>
      <c r="N452">
        <f t="shared" si="57"/>
        <v>335.55254380897469</v>
      </c>
      <c r="O452">
        <f t="shared" si="63"/>
        <v>0</v>
      </c>
      <c r="P452" t="str">
        <f t="shared" si="64"/>
        <v>TN</v>
      </c>
    </row>
    <row r="453" spans="1:16" x14ac:dyDescent="0.3">
      <c r="A453">
        <v>0</v>
      </c>
      <c r="B453">
        <v>1.1960207441678836</v>
      </c>
      <c r="C453">
        <v>-2</v>
      </c>
      <c r="D453">
        <v>1.46</v>
      </c>
      <c r="E453">
        <f t="shared" si="58"/>
        <v>1.0000000002856055</v>
      </c>
      <c r="F453">
        <f t="shared" si="59"/>
        <v>1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0"/>
        <v>246.62749309738757</v>
      </c>
      <c r="L453">
        <f t="shared" si="61"/>
        <v>434.85510823313615</v>
      </c>
      <c r="M453">
        <f t="shared" si="62"/>
        <v>-20.211555215106983</v>
      </c>
      <c r="N453">
        <f t="shared" si="57"/>
        <v>13.138249449045277</v>
      </c>
      <c r="O453">
        <f t="shared" si="63"/>
        <v>0</v>
      </c>
      <c r="P453" t="str">
        <f t="shared" si="64"/>
        <v>TN</v>
      </c>
    </row>
    <row r="454" spans="1:16" x14ac:dyDescent="0.3">
      <c r="A454">
        <v>1</v>
      </c>
      <c r="B454">
        <v>1.1960207441678836</v>
      </c>
      <c r="C454">
        <v>-2</v>
      </c>
      <c r="D454">
        <v>1.36</v>
      </c>
      <c r="E454">
        <f t="shared" si="58"/>
        <v>1.0000000002235174</v>
      </c>
      <c r="F454">
        <f t="shared" si="59"/>
        <v>1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0"/>
        <v>498.141472226242</v>
      </c>
      <c r="L454">
        <f t="shared" si="61"/>
        <v>434.85510823313615</v>
      </c>
      <c r="M454">
        <f t="shared" si="62"/>
        <v>90.707310299535067</v>
      </c>
      <c r="N454">
        <f t="shared" si="57"/>
        <v>13120.222060360904</v>
      </c>
      <c r="O454">
        <f t="shared" si="63"/>
        <v>1</v>
      </c>
      <c r="P454" t="str">
        <f t="shared" si="64"/>
        <v>TP</v>
      </c>
    </row>
    <row r="455" spans="1:16" x14ac:dyDescent="0.3">
      <c r="A455">
        <v>0</v>
      </c>
      <c r="B455">
        <v>1.1960207441678836</v>
      </c>
      <c r="C455">
        <v>-2</v>
      </c>
      <c r="D455">
        <v>1.36</v>
      </c>
      <c r="E455">
        <f t="shared" si="58"/>
        <v>1.0000000002235174</v>
      </c>
      <c r="F455">
        <f t="shared" si="59"/>
        <v>1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0"/>
        <v>217.42755416516692</v>
      </c>
      <c r="L455">
        <f t="shared" si="61"/>
        <v>434.85510823313615</v>
      </c>
      <c r="M455">
        <f t="shared" si="62"/>
        <v>-37.978063711621303</v>
      </c>
      <c r="N455">
        <f t="shared" si="57"/>
        <v>199.99153035881832</v>
      </c>
      <c r="O455">
        <f t="shared" si="63"/>
        <v>0</v>
      </c>
      <c r="P455" t="str">
        <f t="shared" si="64"/>
        <v>TN</v>
      </c>
    </row>
    <row r="456" spans="1:16" x14ac:dyDescent="0.3">
      <c r="A456">
        <v>1</v>
      </c>
      <c r="B456">
        <v>1.1960207441678836</v>
      </c>
      <c r="C456">
        <v>-2</v>
      </c>
      <c r="D456">
        <v>1.38</v>
      </c>
      <c r="E456">
        <f t="shared" si="58"/>
        <v>1.000000000235935</v>
      </c>
      <c r="F456">
        <f t="shared" si="59"/>
        <v>1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0"/>
        <v>15.704378152073566</v>
      </c>
      <c r="L456">
        <f t="shared" si="61"/>
        <v>31.408756296736705</v>
      </c>
      <c r="M456">
        <f t="shared" si="62"/>
        <v>-2.7430832134761172</v>
      </c>
      <c r="N456">
        <f t="shared" si="57"/>
        <v>444.92073749925964</v>
      </c>
      <c r="O456">
        <f t="shared" si="63"/>
        <v>0</v>
      </c>
      <c r="P456" t="str">
        <f t="shared" si="64"/>
        <v>FP</v>
      </c>
    </row>
    <row r="457" spans="1:16" x14ac:dyDescent="0.3">
      <c r="A457">
        <v>0</v>
      </c>
      <c r="B457">
        <v>1.1960207441678836</v>
      </c>
      <c r="C457">
        <v>-2</v>
      </c>
      <c r="D457">
        <v>1.38</v>
      </c>
      <c r="E457">
        <f t="shared" si="58"/>
        <v>1.000000000235935</v>
      </c>
      <c r="F457">
        <f t="shared" si="59"/>
        <v>1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0"/>
        <v>82.432217542379803</v>
      </c>
      <c r="L457">
        <f t="shared" si="61"/>
        <v>215.2947128015152</v>
      </c>
      <c r="M457">
        <f t="shared" si="62"/>
        <v>-34.14474362266958</v>
      </c>
      <c r="N457">
        <f t="shared" si="57"/>
        <v>106.26550386590458</v>
      </c>
      <c r="O457">
        <f t="shared" si="63"/>
        <v>0</v>
      </c>
      <c r="P457" t="str">
        <f t="shared" si="64"/>
        <v>TN</v>
      </c>
    </row>
    <row r="458" spans="1:16" x14ac:dyDescent="0.3">
      <c r="A458">
        <v>0</v>
      </c>
      <c r="B458">
        <v>1.1960207441678836</v>
      </c>
      <c r="C458">
        <v>-2</v>
      </c>
      <c r="D458">
        <v>1.38</v>
      </c>
      <c r="E458">
        <f t="shared" si="58"/>
        <v>1.000000000235935</v>
      </c>
      <c r="F458">
        <f t="shared" si="59"/>
        <v>1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0"/>
        <v>0</v>
      </c>
      <c r="L458">
        <f t="shared" si="61"/>
        <v>31.408756296736705</v>
      </c>
      <c r="M458">
        <f t="shared" si="62"/>
        <v>-19.341542426201904</v>
      </c>
      <c r="N458">
        <f t="shared" si="57"/>
        <v>20.202194255085764</v>
      </c>
      <c r="O458">
        <f t="shared" si="63"/>
        <v>0</v>
      </c>
      <c r="P458" t="str">
        <f t="shared" si="64"/>
        <v>TN</v>
      </c>
    </row>
    <row r="459" spans="1:16" x14ac:dyDescent="0.3">
      <c r="A459">
        <v>0</v>
      </c>
      <c r="B459">
        <v>1.1960207441678836</v>
      </c>
      <c r="C459">
        <v>-2</v>
      </c>
      <c r="D459">
        <v>1.38</v>
      </c>
      <c r="E459">
        <f t="shared" si="58"/>
        <v>1.000000000235935</v>
      </c>
      <c r="F459">
        <f t="shared" si="59"/>
        <v>1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0"/>
        <v>35.979809841069532</v>
      </c>
      <c r="L459">
        <f t="shared" si="61"/>
        <v>31.408756296736705</v>
      </c>
      <c r="M459">
        <f t="shared" si="62"/>
        <v>-5.5181341934324752</v>
      </c>
      <c r="N459">
        <f t="shared" si="57"/>
        <v>335.5525437838196</v>
      </c>
      <c r="O459">
        <f t="shared" si="63"/>
        <v>0</v>
      </c>
      <c r="P459" t="str">
        <f t="shared" si="64"/>
        <v>TN</v>
      </c>
    </row>
    <row r="460" spans="1:16" x14ac:dyDescent="0.3">
      <c r="A460">
        <v>0</v>
      </c>
      <c r="B460">
        <v>1.1960207441678836</v>
      </c>
      <c r="C460">
        <v>-2</v>
      </c>
      <c r="D460">
        <v>1.38</v>
      </c>
      <c r="E460">
        <f t="shared" si="58"/>
        <v>1.000000000235935</v>
      </c>
      <c r="F460">
        <f t="shared" si="59"/>
        <v>1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0"/>
        <v>35.979809841069532</v>
      </c>
      <c r="L460">
        <f t="shared" si="61"/>
        <v>31.408756296736705</v>
      </c>
      <c r="M460">
        <f t="shared" si="62"/>
        <v>-5.5181341934324752</v>
      </c>
      <c r="N460">
        <f t="shared" si="57"/>
        <v>335.5525437838196</v>
      </c>
      <c r="O460">
        <f t="shared" si="63"/>
        <v>0</v>
      </c>
      <c r="P460" t="str">
        <f t="shared" si="64"/>
        <v>TN</v>
      </c>
    </row>
    <row r="461" spans="1:16" x14ac:dyDescent="0.3">
      <c r="A461">
        <v>0</v>
      </c>
      <c r="B461">
        <v>1.1960207441678836</v>
      </c>
      <c r="C461">
        <v>-2</v>
      </c>
      <c r="D461">
        <v>1.38</v>
      </c>
      <c r="E461">
        <f t="shared" si="58"/>
        <v>1.000000000235935</v>
      </c>
      <c r="F461">
        <f t="shared" si="59"/>
        <v>1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0"/>
        <v>82.432217542379803</v>
      </c>
      <c r="L461">
        <f t="shared" si="61"/>
        <v>215.2947128015152</v>
      </c>
      <c r="M461">
        <f t="shared" si="62"/>
        <v>-100.90831336770906</v>
      </c>
      <c r="N461">
        <f t="shared" si="57"/>
        <v>5940.1064141271854</v>
      </c>
      <c r="O461">
        <f t="shared" si="63"/>
        <v>0</v>
      </c>
      <c r="P461" t="str">
        <f t="shared" si="64"/>
        <v>TN</v>
      </c>
    </row>
    <row r="462" spans="1:16" x14ac:dyDescent="0.3">
      <c r="A462">
        <v>1</v>
      </c>
      <c r="B462">
        <v>1.1960207441678836</v>
      </c>
      <c r="C462">
        <v>-2</v>
      </c>
      <c r="D462">
        <v>1.4</v>
      </c>
      <c r="E462">
        <f t="shared" si="58"/>
        <v>1.0000000002483527</v>
      </c>
      <c r="F462">
        <f t="shared" si="59"/>
        <v>1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0"/>
        <v>15.704378152268577</v>
      </c>
      <c r="L462">
        <f t="shared" si="61"/>
        <v>0</v>
      </c>
      <c r="M462">
        <f t="shared" si="62"/>
        <v>6.0336069367658638</v>
      </c>
      <c r="N462">
        <f t="shared" si="57"/>
        <v>892.20701155566837</v>
      </c>
      <c r="O462">
        <f t="shared" si="63"/>
        <v>1</v>
      </c>
      <c r="P462" t="str">
        <f t="shared" si="64"/>
        <v>TP</v>
      </c>
    </row>
    <row r="463" spans="1:16" x14ac:dyDescent="0.3">
      <c r="A463">
        <v>1</v>
      </c>
      <c r="B463">
        <v>1.1960207441678836</v>
      </c>
      <c r="C463">
        <v>-2</v>
      </c>
      <c r="D463">
        <v>1.42</v>
      </c>
      <c r="E463">
        <f t="shared" si="58"/>
        <v>1.0000000002607703</v>
      </c>
      <c r="F463">
        <f t="shared" si="59"/>
        <v>1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0"/>
        <v>15.704378152463589</v>
      </c>
      <c r="L463">
        <f t="shared" si="61"/>
        <v>31.408756296736705</v>
      </c>
      <c r="M463">
        <f t="shared" si="62"/>
        <v>-2.7430832132388101</v>
      </c>
      <c r="N463">
        <f t="shared" si="57"/>
        <v>444.92073750927079</v>
      </c>
      <c r="O463">
        <f t="shared" si="63"/>
        <v>0</v>
      </c>
      <c r="P463" t="str">
        <f t="shared" si="64"/>
        <v>FP</v>
      </c>
    </row>
    <row r="464" spans="1:16" x14ac:dyDescent="0.3">
      <c r="A464">
        <v>0</v>
      </c>
      <c r="B464">
        <v>1.1960207441678836</v>
      </c>
      <c r="C464">
        <v>-2</v>
      </c>
      <c r="D464">
        <v>1.42</v>
      </c>
      <c r="E464">
        <f t="shared" si="58"/>
        <v>1.0000000002607703</v>
      </c>
      <c r="F464">
        <f t="shared" si="59"/>
        <v>1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0"/>
        <v>82.432217544427033</v>
      </c>
      <c r="L464">
        <f t="shared" si="61"/>
        <v>215.2947128015152</v>
      </c>
      <c r="M464">
        <f t="shared" si="62"/>
        <v>-100.90831336692251</v>
      </c>
      <c r="N464">
        <f t="shared" si="57"/>
        <v>5940.1064140059443</v>
      </c>
      <c r="O464">
        <f t="shared" si="63"/>
        <v>0</v>
      </c>
      <c r="P464" t="str">
        <f t="shared" si="64"/>
        <v>TN</v>
      </c>
    </row>
    <row r="465" spans="1:16" x14ac:dyDescent="0.3">
      <c r="A465">
        <v>0</v>
      </c>
      <c r="B465">
        <v>1.1960207441678836</v>
      </c>
      <c r="C465">
        <v>-2</v>
      </c>
      <c r="D465">
        <v>1.42</v>
      </c>
      <c r="E465">
        <f t="shared" si="58"/>
        <v>1.0000000002607703</v>
      </c>
      <c r="F465">
        <f t="shared" si="59"/>
        <v>1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0"/>
        <v>82.432217544427033</v>
      </c>
      <c r="L465">
        <f t="shared" si="61"/>
        <v>215.2947128015152</v>
      </c>
      <c r="M465">
        <f t="shared" si="62"/>
        <v>-100.90831336692251</v>
      </c>
      <c r="N465">
        <f t="shared" si="57"/>
        <v>5940.1064140059443</v>
      </c>
      <c r="O465">
        <f t="shared" si="63"/>
        <v>0</v>
      </c>
      <c r="P465" t="str">
        <f t="shared" si="64"/>
        <v>TN</v>
      </c>
    </row>
    <row r="466" spans="1:16" x14ac:dyDescent="0.3">
      <c r="A466">
        <v>1</v>
      </c>
      <c r="B466">
        <v>1.1960207441678836</v>
      </c>
      <c r="C466">
        <v>-2</v>
      </c>
      <c r="D466">
        <v>1.44</v>
      </c>
      <c r="E466">
        <f t="shared" si="58"/>
        <v>1.0000000002731879</v>
      </c>
      <c r="F466">
        <f t="shared" si="59"/>
        <v>1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0"/>
        <v>15.704378152658599</v>
      </c>
      <c r="L466">
        <f t="shared" si="61"/>
        <v>31.408756296736705</v>
      </c>
      <c r="M466">
        <f t="shared" si="62"/>
        <v>-2.7430832131201583</v>
      </c>
      <c r="N466">
        <f t="shared" si="57"/>
        <v>444.9207375142762</v>
      </c>
      <c r="O466">
        <f t="shared" si="63"/>
        <v>0</v>
      </c>
      <c r="P466" t="str">
        <f t="shared" si="64"/>
        <v>FP</v>
      </c>
    </row>
    <row r="467" spans="1:16" x14ac:dyDescent="0.3">
      <c r="A467">
        <v>1</v>
      </c>
      <c r="B467">
        <v>1.1960207441678836</v>
      </c>
      <c r="C467">
        <v>-2</v>
      </c>
      <c r="D467">
        <v>1.64</v>
      </c>
      <c r="E467">
        <f t="shared" si="58"/>
        <v>1.0000000003973644</v>
      </c>
      <c r="F467">
        <f t="shared" si="59"/>
        <v>1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0"/>
        <v>246.62749312495038</v>
      </c>
      <c r="L467">
        <f t="shared" si="61"/>
        <v>434.85510823313615</v>
      </c>
      <c r="M467">
        <f t="shared" si="62"/>
        <v>-20.211555198336555</v>
      </c>
      <c r="N467">
        <f t="shared" si="57"/>
        <v>13.138249570619895</v>
      </c>
      <c r="O467">
        <f t="shared" si="63"/>
        <v>0</v>
      </c>
      <c r="P467" t="str">
        <f t="shared" si="64"/>
        <v>FP</v>
      </c>
    </row>
    <row r="468" spans="1:16" x14ac:dyDescent="0.3">
      <c r="A468">
        <v>0</v>
      </c>
      <c r="B468">
        <v>1.1960207441678836</v>
      </c>
      <c r="C468">
        <v>-2</v>
      </c>
      <c r="D468">
        <v>1.64</v>
      </c>
      <c r="E468">
        <f t="shared" si="58"/>
        <v>1.0000000003973644</v>
      </c>
      <c r="F468">
        <f t="shared" si="59"/>
        <v>1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0"/>
        <v>188.85787668324033</v>
      </c>
      <c r="L468">
        <f t="shared" si="61"/>
        <v>434.85510823313615</v>
      </c>
      <c r="M468">
        <f t="shared" si="62"/>
        <v>-195.22518109725826</v>
      </c>
      <c r="N468">
        <f t="shared" si="57"/>
        <v>29374.173402104545</v>
      </c>
      <c r="O468">
        <f t="shared" si="63"/>
        <v>0</v>
      </c>
      <c r="P468" t="str">
        <f t="shared" si="64"/>
        <v>TN</v>
      </c>
    </row>
    <row r="469" spans="1:16" x14ac:dyDescent="0.3">
      <c r="A469">
        <v>1</v>
      </c>
      <c r="B469">
        <v>1.1960207441678836</v>
      </c>
      <c r="C469">
        <v>-2</v>
      </c>
      <c r="D469">
        <v>1.78</v>
      </c>
      <c r="E469">
        <f t="shared" si="58"/>
        <v>1.0000000004842877</v>
      </c>
      <c r="F469">
        <f t="shared" si="59"/>
        <v>1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0"/>
        <v>160.98133739653358</v>
      </c>
      <c r="L469">
        <f t="shared" si="61"/>
        <v>215.2947128015152</v>
      </c>
      <c r="M469">
        <f t="shared" si="62"/>
        <v>-70.729817292688523</v>
      </c>
      <c r="N469">
        <f t="shared" si="57"/>
        <v>2199.0087600719903</v>
      </c>
      <c r="O469">
        <f t="shared" si="63"/>
        <v>0</v>
      </c>
      <c r="P469" t="str">
        <f t="shared" si="64"/>
        <v>FP</v>
      </c>
    </row>
    <row r="470" spans="1:16" x14ac:dyDescent="0.3">
      <c r="A470">
        <v>0</v>
      </c>
      <c r="B470">
        <v>1.1960207441678836</v>
      </c>
      <c r="C470">
        <v>-2</v>
      </c>
      <c r="D470">
        <v>1.78</v>
      </c>
      <c r="E470">
        <f t="shared" si="58"/>
        <v>1.0000000004842877</v>
      </c>
      <c r="F470">
        <f t="shared" si="59"/>
        <v>1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0"/>
        <v>107.64735645288989</v>
      </c>
      <c r="L470">
        <f t="shared" si="61"/>
        <v>215.2947128015152</v>
      </c>
      <c r="M470">
        <f t="shared" si="62"/>
        <v>-91.220681322247174</v>
      </c>
      <c r="N470">
        <f t="shared" si="57"/>
        <v>4540.6646117883556</v>
      </c>
      <c r="O470">
        <f t="shared" si="63"/>
        <v>0</v>
      </c>
      <c r="P470" t="str">
        <f t="shared" si="64"/>
        <v>TN</v>
      </c>
    </row>
    <row r="471" spans="1:16" x14ac:dyDescent="0.3">
      <c r="A471">
        <v>0</v>
      </c>
      <c r="B471">
        <v>1.1960207441678836</v>
      </c>
      <c r="C471">
        <v>-2</v>
      </c>
      <c r="D471">
        <v>1.78</v>
      </c>
      <c r="E471">
        <f t="shared" si="58"/>
        <v>1.0000000004842877</v>
      </c>
      <c r="F471">
        <f t="shared" si="59"/>
        <v>1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0"/>
        <v>82.43221756285206</v>
      </c>
      <c r="L471">
        <f t="shared" si="61"/>
        <v>215.2947128015152</v>
      </c>
      <c r="M471">
        <f t="shared" si="62"/>
        <v>-34.144743610213368</v>
      </c>
      <c r="N471">
        <f t="shared" si="57"/>
        <v>106.26550360909445</v>
      </c>
      <c r="O471">
        <f t="shared" si="63"/>
        <v>0</v>
      </c>
      <c r="P471" t="str">
        <f t="shared" si="64"/>
        <v>TN</v>
      </c>
    </row>
    <row r="472" spans="1:16" x14ac:dyDescent="0.3">
      <c r="A472">
        <v>1</v>
      </c>
      <c r="B472">
        <v>1.1960207441678836</v>
      </c>
      <c r="C472">
        <v>-2</v>
      </c>
      <c r="D472">
        <v>1.68</v>
      </c>
      <c r="E472">
        <f t="shared" si="58"/>
        <v>1.0000000004221996</v>
      </c>
      <c r="F472">
        <f t="shared" si="59"/>
        <v>1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0"/>
        <v>107.64735644620627</v>
      </c>
      <c r="L472">
        <f t="shared" si="61"/>
        <v>215.2947128015152</v>
      </c>
      <c r="M472">
        <f t="shared" si="62"/>
        <v>-18.802760181694168</v>
      </c>
      <c r="N472">
        <f t="shared" si="57"/>
        <v>25.33579362796657</v>
      </c>
      <c r="O472">
        <f t="shared" si="63"/>
        <v>0</v>
      </c>
      <c r="P472" t="str">
        <f t="shared" si="64"/>
        <v>FP</v>
      </c>
    </row>
    <row r="473" spans="1:16" x14ac:dyDescent="0.3">
      <c r="A473">
        <v>1</v>
      </c>
      <c r="B473">
        <v>1.1960207441678836</v>
      </c>
      <c r="C473">
        <v>-2</v>
      </c>
      <c r="D473">
        <v>1.66</v>
      </c>
      <c r="E473">
        <f t="shared" si="58"/>
        <v>1.000000000409782</v>
      </c>
      <c r="F473">
        <f t="shared" si="59"/>
        <v>1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0"/>
        <v>35.97980984732451</v>
      </c>
      <c r="L473">
        <f t="shared" si="61"/>
        <v>31.408756296736705</v>
      </c>
      <c r="M473">
        <f t="shared" si="62"/>
        <v>-5.5181341910293185</v>
      </c>
      <c r="N473">
        <f t="shared" si="57"/>
        <v>335.55254387186216</v>
      </c>
      <c r="O473">
        <f t="shared" si="63"/>
        <v>0</v>
      </c>
      <c r="P473" t="str">
        <f t="shared" si="64"/>
        <v>FP</v>
      </c>
    </row>
    <row r="474" spans="1:16" x14ac:dyDescent="0.3">
      <c r="A474">
        <v>0</v>
      </c>
      <c r="B474">
        <v>1.1960207441678836</v>
      </c>
      <c r="C474">
        <v>-2</v>
      </c>
      <c r="D474">
        <v>1.66</v>
      </c>
      <c r="E474">
        <f t="shared" si="58"/>
        <v>1.000000000409782</v>
      </c>
      <c r="F474">
        <f t="shared" si="59"/>
        <v>1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0"/>
        <v>217.42755420566596</v>
      </c>
      <c r="L474">
        <f t="shared" si="61"/>
        <v>434.85510823313615</v>
      </c>
      <c r="M474">
        <f t="shared" si="62"/>
        <v>-184.24873855307703</v>
      </c>
      <c r="N474">
        <f t="shared" si="57"/>
        <v>25732.173690131291</v>
      </c>
      <c r="O474">
        <f t="shared" si="63"/>
        <v>0</v>
      </c>
      <c r="P474" t="str">
        <f t="shared" si="64"/>
        <v>TN</v>
      </c>
    </row>
    <row r="475" spans="1:16" x14ac:dyDescent="0.3">
      <c r="A475">
        <v>1</v>
      </c>
      <c r="B475">
        <v>1.1960207441678836</v>
      </c>
      <c r="C475">
        <v>-2</v>
      </c>
      <c r="D475">
        <v>1.68</v>
      </c>
      <c r="E475">
        <f t="shared" si="58"/>
        <v>1.0000000004221996</v>
      </c>
      <c r="F475">
        <f t="shared" si="59"/>
        <v>1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0"/>
        <v>15.704378154998734</v>
      </c>
      <c r="L475">
        <f t="shared" si="61"/>
        <v>0</v>
      </c>
      <c r="M475">
        <f t="shared" si="62"/>
        <v>6.7392873102502318</v>
      </c>
      <c r="N475">
        <f t="shared" si="57"/>
        <v>934.86210824146337</v>
      </c>
      <c r="O475">
        <f t="shared" si="63"/>
        <v>1</v>
      </c>
      <c r="P475" t="str">
        <f t="shared" si="64"/>
        <v>TP</v>
      </c>
    </row>
    <row r="476" spans="1:16" x14ac:dyDescent="0.3">
      <c r="A476">
        <v>0</v>
      </c>
      <c r="B476">
        <v>1.1960207441678836</v>
      </c>
      <c r="C476">
        <v>-2</v>
      </c>
      <c r="D476">
        <v>1.68</v>
      </c>
      <c r="E476">
        <f t="shared" si="58"/>
        <v>1.0000000004221996</v>
      </c>
      <c r="F476">
        <f t="shared" si="59"/>
        <v>1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0"/>
        <v>133.8769414482943</v>
      </c>
      <c r="L476">
        <f t="shared" si="61"/>
        <v>215.2947128015152</v>
      </c>
      <c r="M476">
        <f t="shared" si="62"/>
        <v>-81.143300069561235</v>
      </c>
      <c r="N476">
        <f t="shared" si="57"/>
        <v>3284.1005621265754</v>
      </c>
      <c r="O476">
        <f t="shared" si="63"/>
        <v>0</v>
      </c>
      <c r="P476" t="str">
        <f t="shared" si="64"/>
        <v>TN</v>
      </c>
    </row>
    <row r="477" spans="1:16" x14ac:dyDescent="0.3">
      <c r="A477">
        <v>1</v>
      </c>
      <c r="B477">
        <v>1.1960207441678836</v>
      </c>
      <c r="C477">
        <v>-2</v>
      </c>
      <c r="D477">
        <v>1.58</v>
      </c>
      <c r="E477">
        <f t="shared" si="58"/>
        <v>1.0000000003601115</v>
      </c>
      <c r="F477">
        <f t="shared" si="59"/>
        <v>1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0"/>
        <v>107.64735643952265</v>
      </c>
      <c r="L477">
        <f t="shared" si="61"/>
        <v>215.2947128015152</v>
      </c>
      <c r="M477">
        <f t="shared" si="62"/>
        <v>-91.220681327382863</v>
      </c>
      <c r="N477">
        <f t="shared" si="57"/>
        <v>4540.6646124804874</v>
      </c>
      <c r="O477">
        <f t="shared" si="63"/>
        <v>0</v>
      </c>
      <c r="P477" t="str">
        <f t="shared" si="64"/>
        <v>FP</v>
      </c>
    </row>
    <row r="478" spans="1:16" x14ac:dyDescent="0.3">
      <c r="A478">
        <v>1</v>
      </c>
      <c r="B478">
        <v>1.1960207441678836</v>
      </c>
      <c r="C478">
        <v>-2</v>
      </c>
      <c r="D478">
        <v>1.4</v>
      </c>
      <c r="E478">
        <f t="shared" si="58"/>
        <v>1.0000000002483527</v>
      </c>
      <c r="F478">
        <f t="shared" si="59"/>
        <v>1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0"/>
        <v>188.85787665509829</v>
      </c>
      <c r="L478">
        <f t="shared" si="61"/>
        <v>434.85510823313615</v>
      </c>
      <c r="M478">
        <f t="shared" si="62"/>
        <v>-55.361093840674656</v>
      </c>
      <c r="N478">
        <f t="shared" si="57"/>
        <v>993.81719539543587</v>
      </c>
      <c r="O478">
        <f t="shared" si="63"/>
        <v>0</v>
      </c>
      <c r="P478" t="str">
        <f t="shared" si="64"/>
        <v>FP</v>
      </c>
    </row>
    <row r="479" spans="1:16" x14ac:dyDescent="0.3">
      <c r="A479">
        <v>0</v>
      </c>
      <c r="B479">
        <v>1.1960207441678836</v>
      </c>
      <c r="C479">
        <v>-2</v>
      </c>
      <c r="D479">
        <v>1.4</v>
      </c>
      <c r="E479">
        <f t="shared" si="58"/>
        <v>1.0000000002483527</v>
      </c>
      <c r="F479">
        <f t="shared" si="59"/>
        <v>1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0"/>
        <v>35.979809841516314</v>
      </c>
      <c r="L479">
        <f t="shared" si="61"/>
        <v>31.408756296736705</v>
      </c>
      <c r="M479">
        <f t="shared" si="62"/>
        <v>-5.5181341932608223</v>
      </c>
      <c r="N479">
        <f t="shared" si="57"/>
        <v>335.5525437901083</v>
      </c>
      <c r="O479">
        <f t="shared" si="63"/>
        <v>0</v>
      </c>
      <c r="P479" t="str">
        <f t="shared" si="64"/>
        <v>TN</v>
      </c>
    </row>
    <row r="480" spans="1:16" x14ac:dyDescent="0.3">
      <c r="A480">
        <v>1</v>
      </c>
      <c r="B480">
        <v>1.1960207441678836</v>
      </c>
      <c r="C480">
        <v>-2</v>
      </c>
      <c r="D480">
        <v>1.54</v>
      </c>
      <c r="E480">
        <f t="shared" si="58"/>
        <v>1.000000000335276</v>
      </c>
      <c r="F480">
        <f t="shared" si="59"/>
        <v>1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0"/>
        <v>160.98133737254548</v>
      </c>
      <c r="L480">
        <f t="shared" si="61"/>
        <v>215.2947128015152</v>
      </c>
      <c r="M480">
        <f t="shared" si="62"/>
        <v>13.647945536568713</v>
      </c>
      <c r="N480">
        <f t="shared" si="57"/>
        <v>1405.0632310914466</v>
      </c>
      <c r="O480">
        <f t="shared" si="63"/>
        <v>1</v>
      </c>
      <c r="P480" t="str">
        <f t="shared" si="64"/>
        <v>TP</v>
      </c>
    </row>
    <row r="481" spans="1:16" x14ac:dyDescent="0.3">
      <c r="A481">
        <v>1</v>
      </c>
      <c r="B481">
        <v>1.1960207441678836</v>
      </c>
      <c r="C481">
        <v>-2</v>
      </c>
      <c r="D481">
        <v>1.44</v>
      </c>
      <c r="E481">
        <f t="shared" si="58"/>
        <v>1.0000000002731879</v>
      </c>
      <c r="F481">
        <f t="shared" si="59"/>
        <v>1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0"/>
        <v>160.98133736255045</v>
      </c>
      <c r="L481">
        <f t="shared" si="61"/>
        <v>215.2947128015152</v>
      </c>
      <c r="M481">
        <f t="shared" si="62"/>
        <v>13.647945530487306</v>
      </c>
      <c r="N481">
        <f t="shared" si="57"/>
        <v>1405.0632306355335</v>
      </c>
      <c r="O481">
        <f t="shared" si="63"/>
        <v>1</v>
      </c>
      <c r="P481" t="str">
        <f t="shared" si="64"/>
        <v>TP</v>
      </c>
    </row>
    <row r="482" spans="1:16" x14ac:dyDescent="0.3">
      <c r="A482">
        <v>1</v>
      </c>
      <c r="B482">
        <v>1.1960207441678836</v>
      </c>
      <c r="C482">
        <v>-2</v>
      </c>
      <c r="D482">
        <v>1.42</v>
      </c>
      <c r="E482">
        <f t="shared" si="58"/>
        <v>1.0000000002607703</v>
      </c>
      <c r="F482">
        <f t="shared" si="59"/>
        <v>1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0"/>
        <v>58.434275314255771</v>
      </c>
      <c r="L482">
        <f t="shared" si="61"/>
        <v>31.408756296736705</v>
      </c>
      <c r="M482">
        <f t="shared" si="62"/>
        <v>3.1088497805120845</v>
      </c>
      <c r="N482">
        <f t="shared" si="57"/>
        <v>726.03719170578779</v>
      </c>
      <c r="O482">
        <f t="shared" si="63"/>
        <v>1</v>
      </c>
      <c r="P482" t="str">
        <f t="shared" si="64"/>
        <v>TP</v>
      </c>
    </row>
    <row r="483" spans="1:16" x14ac:dyDescent="0.3">
      <c r="A483">
        <v>0</v>
      </c>
      <c r="B483">
        <v>1.1960207441678836</v>
      </c>
      <c r="C483">
        <v>-2</v>
      </c>
      <c r="D483">
        <v>1.42</v>
      </c>
      <c r="E483">
        <f t="shared" si="58"/>
        <v>1.0000000002607703</v>
      </c>
      <c r="F483">
        <f t="shared" si="59"/>
        <v>1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0"/>
        <v>188.85787665744346</v>
      </c>
      <c r="L483">
        <f t="shared" si="61"/>
        <v>434.85510823313615</v>
      </c>
      <c r="M483">
        <f t="shared" si="62"/>
        <v>-55.361093839247758</v>
      </c>
      <c r="N483">
        <f t="shared" si="57"/>
        <v>993.81719530547036</v>
      </c>
      <c r="O483">
        <f t="shared" si="63"/>
        <v>0</v>
      </c>
      <c r="P483" t="str">
        <f t="shared" si="64"/>
        <v>TN</v>
      </c>
    </row>
    <row r="484" spans="1:16" x14ac:dyDescent="0.3">
      <c r="A484">
        <v>0</v>
      </c>
      <c r="B484">
        <v>1.1960207441678836</v>
      </c>
      <c r="C484">
        <v>-2</v>
      </c>
      <c r="D484">
        <v>1.42</v>
      </c>
      <c r="E484">
        <f t="shared" si="58"/>
        <v>1.0000000002607703</v>
      </c>
      <c r="F484">
        <f t="shared" si="59"/>
        <v>1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0"/>
        <v>133.87694142668263</v>
      </c>
      <c r="L484">
        <f t="shared" si="61"/>
        <v>215.2947128015152</v>
      </c>
      <c r="M484">
        <f t="shared" si="62"/>
        <v>-81.143300077864424</v>
      </c>
      <c r="N484">
        <f t="shared" si="57"/>
        <v>3284.1005630782383</v>
      </c>
      <c r="O484">
        <f t="shared" si="63"/>
        <v>0</v>
      </c>
      <c r="P484" t="str">
        <f t="shared" si="64"/>
        <v>TN</v>
      </c>
    </row>
    <row r="485" spans="1:16" x14ac:dyDescent="0.3">
      <c r="A485">
        <v>1</v>
      </c>
      <c r="B485">
        <v>1.1960207441678836</v>
      </c>
      <c r="C485">
        <v>-2</v>
      </c>
      <c r="D485">
        <v>1.32</v>
      </c>
      <c r="E485">
        <f t="shared" si="58"/>
        <v>1.0000000001986822</v>
      </c>
      <c r="F485">
        <f t="shared" si="59"/>
        <v>1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0"/>
        <v>160.9813373505564</v>
      </c>
      <c r="L485">
        <f t="shared" si="61"/>
        <v>215.2947128015152</v>
      </c>
      <c r="M485">
        <f t="shared" si="62"/>
        <v>-70.729817310352914</v>
      </c>
      <c r="N485">
        <f t="shared" si="57"/>
        <v>2199.008761728684</v>
      </c>
      <c r="O485">
        <f t="shared" si="63"/>
        <v>0</v>
      </c>
      <c r="P485" t="str">
        <f t="shared" si="64"/>
        <v>FP</v>
      </c>
    </row>
    <row r="486" spans="1:16" x14ac:dyDescent="0.3">
      <c r="A486">
        <v>0</v>
      </c>
      <c r="B486">
        <v>1.1960207441678836</v>
      </c>
      <c r="C486">
        <v>-2</v>
      </c>
      <c r="D486">
        <v>1.32</v>
      </c>
      <c r="E486">
        <f t="shared" si="58"/>
        <v>1.0000000001986822</v>
      </c>
      <c r="F486">
        <f t="shared" si="59"/>
        <v>1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0"/>
        <v>217.42755415976706</v>
      </c>
      <c r="L486">
        <f t="shared" si="61"/>
        <v>434.85510823313615</v>
      </c>
      <c r="M486">
        <f t="shared" si="62"/>
        <v>-37.978063714906824</v>
      </c>
      <c r="N486">
        <f t="shared" si="57"/>
        <v>199.99153045174492</v>
      </c>
      <c r="O486">
        <f t="shared" si="63"/>
        <v>0</v>
      </c>
      <c r="P486" t="str">
        <f t="shared" si="64"/>
        <v>TN</v>
      </c>
    </row>
    <row r="487" spans="1:16" x14ac:dyDescent="0.3">
      <c r="A487">
        <v>0</v>
      </c>
      <c r="B487">
        <v>1.1960207441678836</v>
      </c>
      <c r="C487">
        <v>-2</v>
      </c>
      <c r="D487">
        <v>1.32</v>
      </c>
      <c r="E487">
        <f t="shared" si="58"/>
        <v>1.0000000001986822</v>
      </c>
      <c r="F487">
        <f t="shared" si="59"/>
        <v>1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0"/>
        <v>107.64735642214521</v>
      </c>
      <c r="L487">
        <f t="shared" si="61"/>
        <v>215.2947128015152</v>
      </c>
      <c r="M487">
        <f t="shared" si="62"/>
        <v>-18.802760196333963</v>
      </c>
      <c r="N487">
        <f t="shared" si="57"/>
        <v>25.335793480588709</v>
      </c>
      <c r="O487">
        <f t="shared" si="63"/>
        <v>0</v>
      </c>
      <c r="P487" t="str">
        <f t="shared" si="64"/>
        <v>TN</v>
      </c>
    </row>
    <row r="488" spans="1:16" x14ac:dyDescent="0.3">
      <c r="A488">
        <v>1</v>
      </c>
      <c r="B488">
        <v>1.1960207441678836</v>
      </c>
      <c r="C488">
        <v>-2</v>
      </c>
      <c r="D488">
        <v>1.44</v>
      </c>
      <c r="E488">
        <f t="shared" si="58"/>
        <v>1.0000000002731879</v>
      </c>
      <c r="F488">
        <f t="shared" si="59"/>
        <v>1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0"/>
        <v>133.87694142834508</v>
      </c>
      <c r="L488">
        <f t="shared" si="61"/>
        <v>215.2947128015152</v>
      </c>
      <c r="M488">
        <f t="shared" si="62"/>
        <v>-81.143300077225717</v>
      </c>
      <c r="N488">
        <f t="shared" si="57"/>
        <v>3284.1005630050331</v>
      </c>
      <c r="O488">
        <f t="shared" si="63"/>
        <v>0</v>
      </c>
      <c r="P488" t="str">
        <f t="shared" si="64"/>
        <v>FP</v>
      </c>
    </row>
    <row r="489" spans="1:16" x14ac:dyDescent="0.3">
      <c r="A489">
        <v>0</v>
      </c>
      <c r="B489">
        <v>1.1960207441678836</v>
      </c>
      <c r="C489">
        <v>-2</v>
      </c>
      <c r="D489">
        <v>1.44</v>
      </c>
      <c r="E489">
        <f t="shared" si="58"/>
        <v>1.0000000002731879</v>
      </c>
      <c r="F489">
        <f t="shared" si="59"/>
        <v>1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0"/>
        <v>246.62749309432505</v>
      </c>
      <c r="L489">
        <f t="shared" si="61"/>
        <v>434.85510823313615</v>
      </c>
      <c r="M489">
        <f t="shared" si="62"/>
        <v>-20.211555216970339</v>
      </c>
      <c r="N489">
        <f t="shared" si="57"/>
        <v>13.138249435537169</v>
      </c>
      <c r="O489">
        <f t="shared" si="63"/>
        <v>0</v>
      </c>
      <c r="P489" t="str">
        <f t="shared" si="64"/>
        <v>TN</v>
      </c>
    </row>
    <row r="490" spans="1:16" x14ac:dyDescent="0.3">
      <c r="A490">
        <v>1</v>
      </c>
      <c r="B490">
        <v>1.1960207441678836</v>
      </c>
      <c r="C490">
        <v>-2</v>
      </c>
      <c r="D490">
        <v>1.42</v>
      </c>
      <c r="E490">
        <f t="shared" si="58"/>
        <v>1.0000000002607703</v>
      </c>
      <c r="F490">
        <f t="shared" si="59"/>
        <v>1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0"/>
        <v>58.434275314255771</v>
      </c>
      <c r="L490">
        <f t="shared" si="61"/>
        <v>31.408756296736705</v>
      </c>
      <c r="M490">
        <f t="shared" si="62"/>
        <v>3.1088497805120845</v>
      </c>
      <c r="N490">
        <f t="shared" si="57"/>
        <v>726.03719170578779</v>
      </c>
      <c r="O490">
        <f t="shared" si="63"/>
        <v>1</v>
      </c>
      <c r="P490" t="str">
        <f t="shared" si="64"/>
        <v>TP</v>
      </c>
    </row>
    <row r="491" spans="1:16" x14ac:dyDescent="0.3">
      <c r="A491">
        <v>0</v>
      </c>
      <c r="B491">
        <v>1.1960207441678836</v>
      </c>
      <c r="C491">
        <v>-2</v>
      </c>
      <c r="D491">
        <v>1.42</v>
      </c>
      <c r="E491">
        <f t="shared" si="58"/>
        <v>1.0000000002607703</v>
      </c>
      <c r="F491">
        <f t="shared" si="59"/>
        <v>1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0"/>
        <v>0</v>
      </c>
      <c r="L491">
        <f t="shared" si="61"/>
        <v>31.408756296736705</v>
      </c>
      <c r="M491">
        <f t="shared" si="62"/>
        <v>-19.341542426201904</v>
      </c>
      <c r="N491">
        <f t="shared" si="57"/>
        <v>20.202194255085764</v>
      </c>
      <c r="O491">
        <f t="shared" si="63"/>
        <v>0</v>
      </c>
      <c r="P491" t="str">
        <f t="shared" si="64"/>
        <v>TN</v>
      </c>
    </row>
    <row r="492" spans="1:16" x14ac:dyDescent="0.3">
      <c r="A492">
        <v>1</v>
      </c>
      <c r="B492">
        <v>1.1960207441678836</v>
      </c>
      <c r="C492">
        <v>-2</v>
      </c>
      <c r="D492">
        <v>1.32</v>
      </c>
      <c r="E492">
        <f t="shared" si="58"/>
        <v>1.0000000001986822</v>
      </c>
      <c r="F492">
        <f t="shared" si="59"/>
        <v>1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0"/>
        <v>133.87694141837048</v>
      </c>
      <c r="L492">
        <f t="shared" si="61"/>
        <v>215.2947128015152</v>
      </c>
      <c r="M492">
        <f t="shared" si="62"/>
        <v>-81.143300081057959</v>
      </c>
      <c r="N492">
        <f t="shared" si="57"/>
        <v>3284.1005634442622</v>
      </c>
      <c r="O492">
        <f t="shared" si="63"/>
        <v>0</v>
      </c>
      <c r="P492" t="str">
        <f t="shared" si="64"/>
        <v>FP</v>
      </c>
    </row>
    <row r="493" spans="1:16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58"/>
        <v>1.0000000000869234</v>
      </c>
      <c r="F493">
        <f t="shared" si="59"/>
        <v>1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0"/>
        <v>498.14147215819884</v>
      </c>
      <c r="L493">
        <f t="shared" si="61"/>
        <v>434.85510823313615</v>
      </c>
      <c r="M493">
        <f t="shared" si="62"/>
        <v>-76.398722068313532</v>
      </c>
      <c r="N493">
        <f t="shared" si="57"/>
        <v>2762.8158312391092</v>
      </c>
      <c r="O493">
        <f t="shared" si="63"/>
        <v>0</v>
      </c>
      <c r="P493" t="str">
        <f t="shared" si="64"/>
        <v>FP</v>
      </c>
    </row>
    <row r="494" spans="1:16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58"/>
        <v>1.0000000000869234</v>
      </c>
      <c r="F494">
        <f t="shared" si="59"/>
        <v>1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0"/>
        <v>0</v>
      </c>
      <c r="L494">
        <f t="shared" si="61"/>
        <v>31.408756296736705</v>
      </c>
      <c r="M494">
        <f t="shared" si="62"/>
        <v>-19.341542426201904</v>
      </c>
      <c r="N494">
        <f t="shared" si="57"/>
        <v>20.202194255085764</v>
      </c>
      <c r="O494">
        <f t="shared" si="63"/>
        <v>0</v>
      </c>
      <c r="P494" t="str">
        <f t="shared" si="64"/>
        <v>TN</v>
      </c>
    </row>
    <row r="495" spans="1:16" x14ac:dyDescent="0.3">
      <c r="A495">
        <v>1</v>
      </c>
      <c r="B495">
        <v>1.1960207441678836</v>
      </c>
      <c r="C495">
        <v>-2</v>
      </c>
      <c r="D495">
        <v>0.96</v>
      </c>
      <c r="E495">
        <f t="shared" si="58"/>
        <v>1</v>
      </c>
      <c r="F495">
        <f t="shared" si="59"/>
        <v>0.99999999997516476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0"/>
        <v>188.85787660819494</v>
      </c>
      <c r="L495">
        <f t="shared" si="61"/>
        <v>434.85510822233641</v>
      </c>
      <c r="M495">
        <f t="shared" si="62"/>
        <v>-195.22518111944015</v>
      </c>
      <c r="N495">
        <f t="shared" si="57"/>
        <v>29374.173409708008</v>
      </c>
      <c r="O495">
        <f t="shared" si="63"/>
        <v>0</v>
      </c>
      <c r="P495" t="str">
        <f t="shared" si="64"/>
        <v>FP</v>
      </c>
    </row>
    <row r="496" spans="1:16" x14ac:dyDescent="0.3">
      <c r="A496">
        <v>0</v>
      </c>
      <c r="B496">
        <v>1.1960207441678836</v>
      </c>
      <c r="C496">
        <v>-2</v>
      </c>
      <c r="D496">
        <v>0.96</v>
      </c>
      <c r="E496">
        <f t="shared" si="58"/>
        <v>1</v>
      </c>
      <c r="F496">
        <f t="shared" si="59"/>
        <v>0.99999999997516476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0"/>
        <v>217.42755411656807</v>
      </c>
      <c r="L496">
        <f t="shared" si="61"/>
        <v>434.85510822233641</v>
      </c>
      <c r="M496">
        <f t="shared" si="62"/>
        <v>-184.24873858065786</v>
      </c>
      <c r="N496">
        <f t="shared" si="57"/>
        <v>25732.173698979906</v>
      </c>
      <c r="O496">
        <f t="shared" si="63"/>
        <v>0</v>
      </c>
      <c r="P496" t="str">
        <f t="shared" si="64"/>
        <v>TN</v>
      </c>
    </row>
    <row r="497" spans="1:16" x14ac:dyDescent="0.3">
      <c r="A497">
        <v>0</v>
      </c>
      <c r="B497">
        <v>1.1960207441678836</v>
      </c>
      <c r="C497">
        <v>-2</v>
      </c>
      <c r="D497">
        <v>0.96</v>
      </c>
      <c r="E497">
        <f t="shared" si="58"/>
        <v>1</v>
      </c>
      <c r="F497">
        <f t="shared" si="59"/>
        <v>0.99999999997516476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0"/>
        <v>246.6274930269494</v>
      </c>
      <c r="L497">
        <f t="shared" si="61"/>
        <v>434.85510822233641</v>
      </c>
      <c r="M497">
        <f t="shared" si="62"/>
        <v>-173.03015021920999</v>
      </c>
      <c r="N497">
        <f t="shared" si="57"/>
        <v>22258.826564978106</v>
      </c>
      <c r="O497">
        <f t="shared" si="63"/>
        <v>0</v>
      </c>
      <c r="P497" t="str">
        <f t="shared" si="64"/>
        <v>TN</v>
      </c>
    </row>
    <row r="498" spans="1:16" x14ac:dyDescent="0.3">
      <c r="A498">
        <v>0</v>
      </c>
      <c r="B498">
        <v>1.1960207441678836</v>
      </c>
      <c r="C498">
        <v>-2</v>
      </c>
      <c r="D498">
        <v>0.96</v>
      </c>
      <c r="E498">
        <f t="shared" si="58"/>
        <v>1</v>
      </c>
      <c r="F498">
        <f t="shared" si="59"/>
        <v>0.99999999997516476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0"/>
        <v>246.6274930269494</v>
      </c>
      <c r="L498">
        <f t="shared" si="61"/>
        <v>434.85510822233641</v>
      </c>
      <c r="M498">
        <f t="shared" si="62"/>
        <v>-173.03015021920999</v>
      </c>
      <c r="N498">
        <f t="shared" si="57"/>
        <v>22258.826564978106</v>
      </c>
      <c r="O498">
        <f t="shared" si="63"/>
        <v>0</v>
      </c>
      <c r="P498" t="str">
        <f t="shared" si="64"/>
        <v>TN</v>
      </c>
    </row>
    <row r="499" spans="1:16" x14ac:dyDescent="0.3">
      <c r="A499">
        <v>1</v>
      </c>
      <c r="B499">
        <v>1.1960207441678836</v>
      </c>
      <c r="C499">
        <v>-2</v>
      </c>
      <c r="D499">
        <v>0.98</v>
      </c>
      <c r="E499">
        <f t="shared" si="58"/>
        <v>1</v>
      </c>
      <c r="F499">
        <f t="shared" si="59"/>
        <v>0.99999999998758238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0"/>
        <v>15.704378148368352</v>
      </c>
      <c r="L499">
        <f t="shared" si="61"/>
        <v>31.408756296346684</v>
      </c>
      <c r="M499">
        <f t="shared" si="62"/>
        <v>-2.7430832155778155</v>
      </c>
      <c r="N499">
        <f t="shared" si="57"/>
        <v>444.92073741059676</v>
      </c>
      <c r="O499">
        <f t="shared" si="63"/>
        <v>0</v>
      </c>
      <c r="P499" t="str">
        <f t="shared" si="64"/>
        <v>FP</v>
      </c>
    </row>
    <row r="500" spans="1:16" x14ac:dyDescent="0.3">
      <c r="A500">
        <v>1</v>
      </c>
      <c r="B500">
        <v>1.1960207441678836</v>
      </c>
      <c r="C500">
        <v>-2</v>
      </c>
      <c r="D500">
        <v>0.8</v>
      </c>
      <c r="E500">
        <f t="shared" si="58"/>
        <v>1</v>
      </c>
      <c r="F500">
        <f t="shared" si="59"/>
        <v>0.99999999987582366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0"/>
        <v>498.1414721148987</v>
      </c>
      <c r="L500">
        <f t="shared" si="61"/>
        <v>434.85510817913746</v>
      </c>
      <c r="M500">
        <f t="shared" si="62"/>
        <v>-76.398722051696978</v>
      </c>
      <c r="N500">
        <f t="shared" si="57"/>
        <v>2762.8158294922946</v>
      </c>
      <c r="O500">
        <f t="shared" si="63"/>
        <v>0</v>
      </c>
      <c r="P500" t="str">
        <f t="shared" si="64"/>
        <v>FP</v>
      </c>
    </row>
    <row r="501" spans="1:16" x14ac:dyDescent="0.3">
      <c r="A501">
        <v>1</v>
      </c>
      <c r="B501">
        <v>1.1960207441678836</v>
      </c>
      <c r="C501">
        <v>-2</v>
      </c>
      <c r="D501">
        <v>0.86</v>
      </c>
      <c r="E501">
        <f t="shared" si="58"/>
        <v>1</v>
      </c>
      <c r="F501">
        <f t="shared" si="59"/>
        <v>0.99999999991307653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0"/>
        <v>58.434275299017848</v>
      </c>
      <c r="L501">
        <f t="shared" si="61"/>
        <v>31.408756294006547</v>
      </c>
      <c r="M501">
        <f t="shared" si="62"/>
        <v>3.1088497763389249</v>
      </c>
      <c r="N501">
        <f t="shared" si="57"/>
        <v>726.03719148089556</v>
      </c>
      <c r="O501">
        <f t="shared" si="63"/>
        <v>1</v>
      </c>
      <c r="P501" t="str">
        <f t="shared" si="64"/>
        <v>TP</v>
      </c>
    </row>
    <row r="502" spans="1:16" x14ac:dyDescent="0.3">
      <c r="A502">
        <v>1</v>
      </c>
      <c r="B502">
        <v>1.1960207441678836</v>
      </c>
      <c r="C502">
        <v>-2</v>
      </c>
      <c r="D502">
        <v>0.68</v>
      </c>
      <c r="E502">
        <f t="shared" si="58"/>
        <v>1</v>
      </c>
      <c r="F502">
        <f t="shared" si="59"/>
        <v>0.99999999980131782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0"/>
        <v>246.6274930269494</v>
      </c>
      <c r="L502">
        <f t="shared" si="61"/>
        <v>434.85510814673819</v>
      </c>
      <c r="M502">
        <f t="shared" si="62"/>
        <v>-173.03015017265653</v>
      </c>
      <c r="N502">
        <f t="shared" si="57"/>
        <v>22258.826551087121</v>
      </c>
      <c r="O502">
        <f t="shared" si="63"/>
        <v>0</v>
      </c>
      <c r="P502" t="str">
        <f t="shared" si="64"/>
        <v>FP</v>
      </c>
    </row>
    <row r="503" spans="1:16" x14ac:dyDescent="0.3">
      <c r="A503">
        <v>1</v>
      </c>
      <c r="B503">
        <v>1.1960207441678836</v>
      </c>
      <c r="C503">
        <v>-2</v>
      </c>
      <c r="D503">
        <v>0.74</v>
      </c>
      <c r="E503">
        <f t="shared" si="58"/>
        <v>1</v>
      </c>
      <c r="F503">
        <f t="shared" si="59"/>
        <v>0.9999999998385708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0"/>
        <v>58.434275299017848</v>
      </c>
      <c r="L503">
        <f t="shared" si="61"/>
        <v>31.408756291666414</v>
      </c>
      <c r="M503">
        <f t="shared" si="62"/>
        <v>3.1088497777799802</v>
      </c>
      <c r="N503">
        <f t="shared" si="57"/>
        <v>726.03719155855424</v>
      </c>
      <c r="O503">
        <f t="shared" si="63"/>
        <v>1</v>
      </c>
      <c r="P503" t="str">
        <f t="shared" si="64"/>
        <v>TP</v>
      </c>
    </row>
    <row r="504" spans="1:16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58"/>
        <v>1</v>
      </c>
      <c r="F504">
        <f t="shared" si="59"/>
        <v>0.99999999972681208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0"/>
        <v>498.1414721148987</v>
      </c>
      <c r="L504">
        <f t="shared" si="61"/>
        <v>434.85510811433898</v>
      </c>
      <c r="M504">
        <f t="shared" si="62"/>
        <v>90.707310288692753</v>
      </c>
      <c r="N504">
        <f t="shared" si="57"/>
        <v>13120.22205787707</v>
      </c>
      <c r="O504">
        <f t="shared" si="63"/>
        <v>1</v>
      </c>
      <c r="P504" t="str">
        <f t="shared" si="64"/>
        <v>TP</v>
      </c>
    </row>
    <row r="505" spans="1:16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58"/>
        <v>1</v>
      </c>
      <c r="F505">
        <f t="shared" si="59"/>
        <v>0.99999999972681208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0"/>
        <v>0</v>
      </c>
      <c r="L505">
        <f t="shared" si="61"/>
        <v>31.408756288156212</v>
      </c>
      <c r="M505">
        <f t="shared" si="62"/>
        <v>-19.341542420918028</v>
      </c>
      <c r="N505">
        <f t="shared" si="57"/>
        <v>20.202194302584488</v>
      </c>
      <c r="O505">
        <f t="shared" si="63"/>
        <v>0</v>
      </c>
      <c r="P505" t="str">
        <f t="shared" si="64"/>
        <v>TN</v>
      </c>
    </row>
    <row r="506" spans="1:16" x14ac:dyDescent="0.3">
      <c r="A506">
        <v>0</v>
      </c>
      <c r="B506">
        <v>1</v>
      </c>
      <c r="C506">
        <v>-1.4</v>
      </c>
      <c r="D506">
        <v>1</v>
      </c>
      <c r="E506">
        <f t="shared" si="58"/>
        <v>1</v>
      </c>
      <c r="F506">
        <f t="shared" si="59"/>
        <v>1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0"/>
        <v>40</v>
      </c>
      <c r="L506">
        <f t="shared" si="61"/>
        <v>70</v>
      </c>
      <c r="M506">
        <f t="shared" si="62"/>
        <v>-3.0712321298696423</v>
      </c>
      <c r="N506">
        <f t="shared" si="57"/>
        <v>431.18503430367707</v>
      </c>
      <c r="O506">
        <f t="shared" si="63"/>
        <v>0</v>
      </c>
      <c r="P506" t="str">
        <f t="shared" si="64"/>
        <v>TN</v>
      </c>
    </row>
    <row r="507" spans="1:16" x14ac:dyDescent="0.3">
      <c r="A507">
        <v>1</v>
      </c>
      <c r="B507">
        <v>1</v>
      </c>
      <c r="C507">
        <v>-1.4</v>
      </c>
      <c r="D507">
        <v>0.5</v>
      </c>
      <c r="E507">
        <f t="shared" si="58"/>
        <v>1</v>
      </c>
      <c r="F507">
        <f t="shared" si="59"/>
        <v>0.9999999996895591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0"/>
        <v>60</v>
      </c>
      <c r="L507">
        <f t="shared" si="61"/>
        <v>69.99999997826913</v>
      </c>
      <c r="M507">
        <f t="shared" si="62"/>
        <v>-20.054125392006661</v>
      </c>
      <c r="N507">
        <f t="shared" si="57"/>
        <v>14.304296643456384</v>
      </c>
      <c r="O507">
        <f t="shared" si="63"/>
        <v>0</v>
      </c>
      <c r="P507" t="str">
        <f t="shared" si="64"/>
        <v>FP</v>
      </c>
    </row>
    <row r="508" spans="1:16" x14ac:dyDescent="0.3">
      <c r="A508">
        <v>1</v>
      </c>
      <c r="B508">
        <v>1</v>
      </c>
      <c r="C508">
        <v>-1.4</v>
      </c>
      <c r="D508">
        <v>0.4</v>
      </c>
      <c r="E508">
        <f t="shared" si="58"/>
        <v>1</v>
      </c>
      <c r="F508">
        <f t="shared" si="59"/>
        <v>0.99999999962747099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0"/>
        <v>10</v>
      </c>
      <c r="L508">
        <f t="shared" si="61"/>
        <v>13.999999994784593</v>
      </c>
      <c r="M508">
        <f t="shared" si="62"/>
        <v>0.60264026461602338</v>
      </c>
      <c r="N508">
        <f t="shared" si="57"/>
        <v>597.25825947845249</v>
      </c>
      <c r="O508">
        <f t="shared" si="63"/>
        <v>1</v>
      </c>
      <c r="P508" t="str">
        <f t="shared" si="64"/>
        <v>TP</v>
      </c>
    </row>
    <row r="509" spans="1:16" x14ac:dyDescent="0.3">
      <c r="A509">
        <v>1</v>
      </c>
      <c r="B509">
        <v>1</v>
      </c>
      <c r="C509">
        <v>-1.4</v>
      </c>
      <c r="D509">
        <v>1.3</v>
      </c>
      <c r="E509">
        <f t="shared" si="58"/>
        <v>1.0000000001862646</v>
      </c>
      <c r="F509">
        <f t="shared" si="59"/>
        <v>1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0"/>
        <v>90.000000016763806</v>
      </c>
      <c r="L509">
        <f t="shared" si="61"/>
        <v>125.99999999999999</v>
      </c>
      <c r="M509">
        <f t="shared" si="62"/>
        <v>5.4237623733649016</v>
      </c>
      <c r="N509">
        <f t="shared" si="57"/>
        <v>856.14700961881545</v>
      </c>
      <c r="O509">
        <f t="shared" si="63"/>
        <v>1</v>
      </c>
      <c r="P509" t="str">
        <f t="shared" si="64"/>
        <v>TP</v>
      </c>
    </row>
    <row r="510" spans="1:16" x14ac:dyDescent="0.3">
      <c r="A510">
        <v>0</v>
      </c>
      <c r="B510">
        <v>1</v>
      </c>
      <c r="C510">
        <v>-1.4</v>
      </c>
      <c r="D510">
        <v>1.3</v>
      </c>
      <c r="E510">
        <f t="shared" si="58"/>
        <v>1.0000000001862646</v>
      </c>
      <c r="F510">
        <f t="shared" si="59"/>
        <v>1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0"/>
        <v>40.000000007450581</v>
      </c>
      <c r="L510">
        <f t="shared" si="61"/>
        <v>70</v>
      </c>
      <c r="M510">
        <f t="shared" si="62"/>
        <v>-3.0712321253363868</v>
      </c>
      <c r="N510">
        <f t="shared" si="57"/>
        <v>431.18503449194316</v>
      </c>
      <c r="O510">
        <f t="shared" si="63"/>
        <v>0</v>
      </c>
      <c r="P510" t="str">
        <f t="shared" si="64"/>
        <v>TN</v>
      </c>
    </row>
    <row r="511" spans="1:16" x14ac:dyDescent="0.3">
      <c r="A511">
        <v>1</v>
      </c>
      <c r="B511">
        <v>1</v>
      </c>
      <c r="C511">
        <v>-1.4</v>
      </c>
      <c r="D511">
        <v>2.2000000000000002</v>
      </c>
      <c r="E511">
        <f t="shared" si="58"/>
        <v>1.000000000745058</v>
      </c>
      <c r="F511">
        <f t="shared" si="59"/>
        <v>1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0"/>
        <v>90.000000067055225</v>
      </c>
      <c r="L511">
        <f t="shared" si="61"/>
        <v>125.99999999999999</v>
      </c>
      <c r="M511">
        <f t="shared" si="62"/>
        <v>-43.013008340113792</v>
      </c>
      <c r="N511">
        <f t="shared" si="57"/>
        <v>367.74892192862399</v>
      </c>
      <c r="O511">
        <f t="shared" si="63"/>
        <v>0</v>
      </c>
      <c r="P511" t="str">
        <f t="shared" si="64"/>
        <v>FP</v>
      </c>
    </row>
    <row r="512" spans="1:16" x14ac:dyDescent="0.3">
      <c r="A512">
        <v>0</v>
      </c>
      <c r="B512">
        <v>1</v>
      </c>
      <c r="C512">
        <v>-1.4</v>
      </c>
      <c r="D512">
        <v>2.2000000000000002</v>
      </c>
      <c r="E512">
        <f t="shared" si="58"/>
        <v>1.000000000745058</v>
      </c>
      <c r="F512">
        <f t="shared" si="59"/>
        <v>1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0"/>
        <v>0</v>
      </c>
      <c r="L512">
        <f t="shared" si="61"/>
        <v>14</v>
      </c>
      <c r="M512">
        <f t="shared" si="62"/>
        <v>-8.6212135051956906</v>
      </c>
      <c r="N512">
        <f t="shared" si="57"/>
        <v>231.49665202136461</v>
      </c>
      <c r="O512">
        <f t="shared" si="63"/>
        <v>0</v>
      </c>
      <c r="P512" t="str">
        <f t="shared" si="64"/>
        <v>TN</v>
      </c>
    </row>
    <row r="513" spans="1:16" x14ac:dyDescent="0.3">
      <c r="A513">
        <v>1</v>
      </c>
      <c r="B513">
        <v>1</v>
      </c>
      <c r="C513">
        <v>-1.4</v>
      </c>
      <c r="D513">
        <v>2.9</v>
      </c>
      <c r="E513">
        <f t="shared" si="58"/>
        <v>1.0000000011796752</v>
      </c>
      <c r="F513">
        <f t="shared" si="59"/>
        <v>1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0"/>
        <v>70.000000082577273</v>
      </c>
      <c r="L513">
        <f t="shared" si="61"/>
        <v>70</v>
      </c>
      <c r="M513">
        <f t="shared" si="62"/>
        <v>-16.212135020230786</v>
      </c>
      <c r="N513">
        <f t="shared" si="57"/>
        <v>58.126786720973982</v>
      </c>
      <c r="O513">
        <f t="shared" si="63"/>
        <v>0</v>
      </c>
      <c r="P513" t="str">
        <f t="shared" si="64"/>
        <v>FP</v>
      </c>
    </row>
    <row r="514" spans="1:16" x14ac:dyDescent="0.3">
      <c r="A514">
        <v>1</v>
      </c>
      <c r="B514">
        <v>1</v>
      </c>
      <c r="C514">
        <v>-1.4</v>
      </c>
      <c r="D514">
        <v>2.4</v>
      </c>
      <c r="E514">
        <f t="shared" si="58"/>
        <v>1.0000000008692345</v>
      </c>
      <c r="F514">
        <f t="shared" si="59"/>
        <v>1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0"/>
        <v>60.000000052154064</v>
      </c>
      <c r="L514">
        <f t="shared" si="61"/>
        <v>70</v>
      </c>
      <c r="M514">
        <f t="shared" si="62"/>
        <v>-20.054125385351004</v>
      </c>
      <c r="N514">
        <f t="shared" ref="N514:N577" si="65">(M514-$R$5)^2</f>
        <v>14.304296693801136</v>
      </c>
      <c r="O514">
        <f t="shared" si="63"/>
        <v>0</v>
      </c>
      <c r="P514" t="str">
        <f t="shared" si="64"/>
        <v>FP</v>
      </c>
    </row>
    <row r="515" spans="1:16" x14ac:dyDescent="0.3">
      <c r="A515">
        <v>1</v>
      </c>
      <c r="B515">
        <v>1</v>
      </c>
      <c r="C515">
        <v>-1.4</v>
      </c>
      <c r="D515">
        <v>3.4</v>
      </c>
      <c r="E515">
        <f t="shared" ref="E515:E578" si="66">IF(D515&gt;1,1+(D515-1)/$R$2,1)</f>
        <v>1.000000001490116</v>
      </c>
      <c r="F515">
        <f t="shared" ref="F515:F578" si="67">IF(D515&lt;1,1-(1-D515)/$R$2,1)</f>
        <v>1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68">G515^(B515)*E515</f>
        <v>100.0000001490116</v>
      </c>
      <c r="L515">
        <f t="shared" ref="L515:L578" si="69">-C515*-H515^(B515)*F515</f>
        <v>125.99999999999999</v>
      </c>
      <c r="M515">
        <f t="shared" ref="M515:M578" si="70">I515*K515-J515*L515</f>
        <v>-39.171017955194579</v>
      </c>
      <c r="N515">
        <f t="shared" si="65"/>
        <v>235.15579713632704</v>
      </c>
      <c r="O515">
        <f t="shared" ref="O515:O578" si="71">IF(M515&gt;=0,1,0)</f>
        <v>0</v>
      </c>
      <c r="P515" t="str">
        <f t="shared" ref="P515:P578" si="72">IF(AND(A515=1,O515=1),"TP",IF(AND(A515=0,O515=0),"TN",IF(A515&gt;O515,"FP","FN")))</f>
        <v>FP</v>
      </c>
    </row>
    <row r="516" spans="1:16" x14ac:dyDescent="0.3">
      <c r="A516">
        <v>1</v>
      </c>
      <c r="B516">
        <v>1</v>
      </c>
      <c r="C516">
        <v>-1.4</v>
      </c>
      <c r="D516">
        <v>3.4</v>
      </c>
      <c r="E516">
        <f t="shared" si="66"/>
        <v>1.000000001490116</v>
      </c>
      <c r="F516">
        <f t="shared" si="67"/>
        <v>1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68"/>
        <v>10.000000014901161</v>
      </c>
      <c r="L516">
        <f t="shared" si="69"/>
        <v>0</v>
      </c>
      <c r="M516">
        <f t="shared" si="70"/>
        <v>4.2913429960596208</v>
      </c>
      <c r="N516">
        <f t="shared" si="65"/>
        <v>791.16022415392047</v>
      </c>
      <c r="O516">
        <f t="shared" si="71"/>
        <v>1</v>
      </c>
      <c r="P516" t="str">
        <f t="shared" si="72"/>
        <v>TP</v>
      </c>
    </row>
    <row r="517" spans="1:16" x14ac:dyDescent="0.3">
      <c r="A517">
        <v>1</v>
      </c>
      <c r="B517">
        <v>1</v>
      </c>
      <c r="C517">
        <v>-1.4</v>
      </c>
      <c r="D517">
        <v>5.2</v>
      </c>
      <c r="E517">
        <f t="shared" si="66"/>
        <v>1.0000000026077032</v>
      </c>
      <c r="F517">
        <f t="shared" si="67"/>
        <v>1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68"/>
        <v>180.00000046938658</v>
      </c>
      <c r="L517">
        <f t="shared" si="69"/>
        <v>125.99999999999999</v>
      </c>
      <c r="M517">
        <f t="shared" si="70"/>
        <v>46.371586012143368</v>
      </c>
      <c r="N517">
        <f t="shared" si="65"/>
        <v>4929.1370835052257</v>
      </c>
      <c r="O517">
        <f t="shared" si="71"/>
        <v>1</v>
      </c>
      <c r="P517" t="str">
        <f t="shared" si="72"/>
        <v>TP</v>
      </c>
    </row>
    <row r="518" spans="1:16" x14ac:dyDescent="0.3">
      <c r="A518">
        <v>1</v>
      </c>
      <c r="B518">
        <v>1</v>
      </c>
      <c r="C518">
        <v>-1.4</v>
      </c>
      <c r="D518">
        <v>5.0999999999999996</v>
      </c>
      <c r="E518">
        <f t="shared" si="66"/>
        <v>1.0000000025456151</v>
      </c>
      <c r="F518">
        <f t="shared" si="67"/>
        <v>1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68"/>
        <v>20.000000050912302</v>
      </c>
      <c r="L518">
        <f t="shared" si="69"/>
        <v>14</v>
      </c>
      <c r="M518">
        <f t="shared" si="70"/>
        <v>-0.93723277877193301</v>
      </c>
      <c r="N518">
        <f t="shared" si="65"/>
        <v>524.36396098756813</v>
      </c>
      <c r="O518">
        <f t="shared" si="71"/>
        <v>0</v>
      </c>
      <c r="P518" t="str">
        <f t="shared" si="72"/>
        <v>FP</v>
      </c>
    </row>
    <row r="519" spans="1:16" x14ac:dyDescent="0.3">
      <c r="A519">
        <v>1</v>
      </c>
      <c r="B519">
        <v>1</v>
      </c>
      <c r="C519">
        <v>-1.4</v>
      </c>
      <c r="D519">
        <v>5.3</v>
      </c>
      <c r="E519">
        <f t="shared" si="66"/>
        <v>1.0000000026697913</v>
      </c>
      <c r="F519">
        <f t="shared" si="67"/>
        <v>1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68"/>
        <v>20.000000053395826</v>
      </c>
      <c r="L519">
        <f t="shared" si="69"/>
        <v>14</v>
      </c>
      <c r="M519">
        <f t="shared" si="70"/>
        <v>-0.93723277781776559</v>
      </c>
      <c r="N519">
        <f t="shared" si="65"/>
        <v>524.36396103126697</v>
      </c>
      <c r="O519">
        <f t="shared" si="71"/>
        <v>0</v>
      </c>
      <c r="P519" t="str">
        <f t="shared" si="72"/>
        <v>FP</v>
      </c>
    </row>
    <row r="520" spans="1:16" x14ac:dyDescent="0.3">
      <c r="A520">
        <v>1</v>
      </c>
      <c r="B520">
        <v>1</v>
      </c>
      <c r="C520">
        <v>-1.4</v>
      </c>
      <c r="D520">
        <v>4.8</v>
      </c>
      <c r="E520">
        <f t="shared" si="66"/>
        <v>1.0000000023593505</v>
      </c>
      <c r="F520">
        <f t="shared" si="67"/>
        <v>1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68"/>
        <v>70.000000165154532</v>
      </c>
      <c r="L520">
        <f t="shared" si="69"/>
        <v>70</v>
      </c>
      <c r="M520">
        <f t="shared" si="70"/>
        <v>15.182068298834903</v>
      </c>
      <c r="N520">
        <f t="shared" si="65"/>
        <v>1522.4274100182884</v>
      </c>
      <c r="O520">
        <f t="shared" si="71"/>
        <v>1</v>
      </c>
      <c r="P520" t="str">
        <f t="shared" si="72"/>
        <v>TP</v>
      </c>
    </row>
    <row r="521" spans="1:16" x14ac:dyDescent="0.3">
      <c r="A521">
        <v>1</v>
      </c>
      <c r="B521">
        <v>1</v>
      </c>
      <c r="C521">
        <v>-1.4</v>
      </c>
      <c r="D521">
        <v>5.0999999999999996</v>
      </c>
      <c r="E521">
        <f t="shared" si="66"/>
        <v>1.0000000025456151</v>
      </c>
      <c r="F521">
        <f t="shared" si="67"/>
        <v>1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68"/>
        <v>30.000000076368451</v>
      </c>
      <c r="L521">
        <f t="shared" si="69"/>
        <v>14</v>
      </c>
      <c r="M521">
        <f t="shared" si="70"/>
        <v>2.9047575844399454</v>
      </c>
      <c r="N521">
        <f t="shared" si="65"/>
        <v>715.08028532370861</v>
      </c>
      <c r="O521">
        <f t="shared" si="71"/>
        <v>1</v>
      </c>
      <c r="P521" t="str">
        <f t="shared" si="72"/>
        <v>TP</v>
      </c>
    </row>
    <row r="522" spans="1:16" x14ac:dyDescent="0.3">
      <c r="A522">
        <v>1</v>
      </c>
      <c r="B522">
        <v>1</v>
      </c>
      <c r="C522">
        <v>-1.4</v>
      </c>
      <c r="D522">
        <v>5.0999999999999996</v>
      </c>
      <c r="E522">
        <f t="shared" si="66"/>
        <v>1.0000000025456151</v>
      </c>
      <c r="F522">
        <f t="shared" si="67"/>
        <v>1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68"/>
        <v>30.000000076368451</v>
      </c>
      <c r="L522">
        <f t="shared" si="69"/>
        <v>14</v>
      </c>
      <c r="M522">
        <f t="shared" si="70"/>
        <v>2.9047575844399454</v>
      </c>
      <c r="N522">
        <f t="shared" si="65"/>
        <v>715.08028532370861</v>
      </c>
      <c r="O522">
        <f t="shared" si="71"/>
        <v>1</v>
      </c>
      <c r="P522" t="str">
        <f t="shared" si="72"/>
        <v>TP</v>
      </c>
    </row>
    <row r="523" spans="1:16" x14ac:dyDescent="0.3">
      <c r="A523">
        <v>1</v>
      </c>
      <c r="B523">
        <v>1</v>
      </c>
      <c r="C523">
        <v>-1.4</v>
      </c>
      <c r="D523">
        <v>5.0999999999999996</v>
      </c>
      <c r="E523">
        <f t="shared" si="66"/>
        <v>1.0000000025456151</v>
      </c>
      <c r="F523">
        <f t="shared" si="67"/>
        <v>1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68"/>
        <v>30.000000076368451</v>
      </c>
      <c r="L523">
        <f t="shared" si="69"/>
        <v>14</v>
      </c>
      <c r="M523">
        <f t="shared" si="70"/>
        <v>2.9047575844399454</v>
      </c>
      <c r="N523">
        <f t="shared" si="65"/>
        <v>715.08028532370861</v>
      </c>
      <c r="O523">
        <f t="shared" si="71"/>
        <v>1</v>
      </c>
      <c r="P523" t="str">
        <f t="shared" si="72"/>
        <v>TP</v>
      </c>
    </row>
    <row r="524" spans="1:16" x14ac:dyDescent="0.3">
      <c r="A524">
        <v>1</v>
      </c>
      <c r="B524">
        <v>1</v>
      </c>
      <c r="C524">
        <v>-1.4</v>
      </c>
      <c r="D524">
        <v>5.2</v>
      </c>
      <c r="E524">
        <f t="shared" si="66"/>
        <v>1.0000000026077032</v>
      </c>
      <c r="F524">
        <f t="shared" si="67"/>
        <v>1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68"/>
        <v>10.000000026077032</v>
      </c>
      <c r="L524">
        <f t="shared" si="69"/>
        <v>14</v>
      </c>
      <c r="M524">
        <f t="shared" si="70"/>
        <v>0.60264027844029222</v>
      </c>
      <c r="N524">
        <f t="shared" si="65"/>
        <v>597.25826015415157</v>
      </c>
      <c r="O524">
        <f t="shared" si="71"/>
        <v>1</v>
      </c>
      <c r="P524" t="str">
        <f t="shared" si="72"/>
        <v>TP</v>
      </c>
    </row>
    <row r="525" spans="1:16" x14ac:dyDescent="0.3">
      <c r="A525">
        <v>1</v>
      </c>
      <c r="B525">
        <v>1</v>
      </c>
      <c r="C525">
        <v>-1.4</v>
      </c>
      <c r="D525">
        <v>4.3</v>
      </c>
      <c r="E525">
        <f t="shared" si="66"/>
        <v>1.0000000020489097</v>
      </c>
      <c r="F525">
        <f t="shared" si="67"/>
        <v>1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68"/>
        <v>90.00000018440187</v>
      </c>
      <c r="L525">
        <f t="shared" si="69"/>
        <v>125.99999999999999</v>
      </c>
      <c r="M525">
        <f t="shared" si="70"/>
        <v>5.4237624753631621</v>
      </c>
      <c r="N525">
        <f t="shared" si="65"/>
        <v>856.14701558775153</v>
      </c>
      <c r="O525">
        <f t="shared" si="71"/>
        <v>1</v>
      </c>
      <c r="P525" t="str">
        <f t="shared" si="72"/>
        <v>TP</v>
      </c>
    </row>
    <row r="526" spans="1:16" x14ac:dyDescent="0.3">
      <c r="A526">
        <v>1</v>
      </c>
      <c r="B526">
        <v>1</v>
      </c>
      <c r="C526">
        <v>-1.4</v>
      </c>
      <c r="D526">
        <v>6.1</v>
      </c>
      <c r="E526">
        <f t="shared" si="66"/>
        <v>1.0000000031664966</v>
      </c>
      <c r="F526">
        <f t="shared" si="67"/>
        <v>1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68"/>
        <v>90.000000284984694</v>
      </c>
      <c r="L526">
        <f t="shared" si="69"/>
        <v>125.99999999999999</v>
      </c>
      <c r="M526">
        <f t="shared" si="70"/>
        <v>5.4237625365621156</v>
      </c>
      <c r="N526">
        <f t="shared" si="65"/>
        <v>856.14701916911315</v>
      </c>
      <c r="O526">
        <f t="shared" si="71"/>
        <v>1</v>
      </c>
      <c r="P526" t="str">
        <f t="shared" si="72"/>
        <v>TP</v>
      </c>
    </row>
    <row r="527" spans="1:16" x14ac:dyDescent="0.3">
      <c r="A527">
        <v>1</v>
      </c>
      <c r="B527">
        <v>1</v>
      </c>
      <c r="C527">
        <v>-1.4</v>
      </c>
      <c r="D527">
        <v>4.5999999999999996</v>
      </c>
      <c r="E527">
        <f t="shared" si="66"/>
        <v>1.000000002235174</v>
      </c>
      <c r="F527">
        <f t="shared" si="67"/>
        <v>1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68"/>
        <v>30.000000067055222</v>
      </c>
      <c r="L527">
        <f t="shared" si="69"/>
        <v>14</v>
      </c>
      <c r="M527">
        <f t="shared" si="70"/>
        <v>2.904757580861812</v>
      </c>
      <c r="N527">
        <f t="shared" si="65"/>
        <v>715.08028513234296</v>
      </c>
      <c r="O527">
        <f t="shared" si="71"/>
        <v>1</v>
      </c>
      <c r="P527" t="str">
        <f t="shared" si="72"/>
        <v>TP</v>
      </c>
    </row>
    <row r="528" spans="1:16" x14ac:dyDescent="0.3">
      <c r="A528">
        <v>1</v>
      </c>
      <c r="B528">
        <v>1</v>
      </c>
      <c r="C528">
        <v>-1.4</v>
      </c>
      <c r="D528">
        <v>4.0999999999999996</v>
      </c>
      <c r="E528">
        <f t="shared" si="66"/>
        <v>1.0000000019247333</v>
      </c>
      <c r="F528">
        <f t="shared" si="67"/>
        <v>1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68"/>
        <v>70.000000134731323</v>
      </c>
      <c r="L528">
        <f t="shared" si="69"/>
        <v>70</v>
      </c>
      <c r="M528">
        <f t="shared" si="70"/>
        <v>15.182068280324106</v>
      </c>
      <c r="N528">
        <f t="shared" si="65"/>
        <v>1522.4274085737688</v>
      </c>
      <c r="O528">
        <f t="shared" si="71"/>
        <v>1</v>
      </c>
      <c r="P528" t="str">
        <f t="shared" si="72"/>
        <v>TP</v>
      </c>
    </row>
    <row r="529" spans="1:16" x14ac:dyDescent="0.3">
      <c r="A529">
        <v>0</v>
      </c>
      <c r="B529">
        <v>1</v>
      </c>
      <c r="C529">
        <v>-1.4</v>
      </c>
      <c r="D529">
        <v>4.0999999999999996</v>
      </c>
      <c r="E529">
        <f t="shared" si="66"/>
        <v>1.0000000019247333</v>
      </c>
      <c r="F529">
        <f t="shared" si="67"/>
        <v>1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68"/>
        <v>0</v>
      </c>
      <c r="L529">
        <f t="shared" si="69"/>
        <v>14</v>
      </c>
      <c r="M529">
        <f t="shared" si="70"/>
        <v>-8.6212135051956906</v>
      </c>
      <c r="N529">
        <f t="shared" si="65"/>
        <v>231.49665202136461</v>
      </c>
      <c r="O529">
        <f t="shared" si="71"/>
        <v>0</v>
      </c>
      <c r="P529" t="str">
        <f t="shared" si="72"/>
        <v>TN</v>
      </c>
    </row>
    <row r="530" spans="1:16" x14ac:dyDescent="0.3">
      <c r="A530">
        <v>1</v>
      </c>
      <c r="B530">
        <v>1</v>
      </c>
      <c r="C530">
        <v>-1.4</v>
      </c>
      <c r="D530">
        <v>5.0999999999999996</v>
      </c>
      <c r="E530">
        <f t="shared" si="66"/>
        <v>1.0000000025456151</v>
      </c>
      <c r="F530">
        <f t="shared" si="67"/>
        <v>1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68"/>
        <v>100.0000002545615</v>
      </c>
      <c r="L530">
        <f t="shared" si="69"/>
        <v>125.99999999999999</v>
      </c>
      <c r="M530">
        <f t="shared" si="70"/>
        <v>11.508195960790445</v>
      </c>
      <c r="N530">
        <f t="shared" si="65"/>
        <v>1249.2282724686622</v>
      </c>
      <c r="O530">
        <f t="shared" si="71"/>
        <v>1</v>
      </c>
      <c r="P530" t="str">
        <f t="shared" si="72"/>
        <v>TP</v>
      </c>
    </row>
    <row r="531" spans="1:16" x14ac:dyDescent="0.3">
      <c r="A531">
        <v>1</v>
      </c>
      <c r="B531">
        <v>1</v>
      </c>
      <c r="C531">
        <v>-1.4</v>
      </c>
      <c r="D531">
        <v>6.1</v>
      </c>
      <c r="E531">
        <f t="shared" si="66"/>
        <v>1.0000000031664966</v>
      </c>
      <c r="F531">
        <f t="shared" si="67"/>
        <v>1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68"/>
        <v>100.00000031664966</v>
      </c>
      <c r="L531">
        <f t="shared" si="69"/>
        <v>125.99999999999999</v>
      </c>
      <c r="M531">
        <f t="shared" si="70"/>
        <v>11.508195998567572</v>
      </c>
      <c r="N531">
        <f t="shared" si="65"/>
        <v>1249.2282751390837</v>
      </c>
      <c r="O531">
        <f t="shared" si="71"/>
        <v>1</v>
      </c>
      <c r="P531" t="str">
        <f t="shared" si="72"/>
        <v>TP</v>
      </c>
    </row>
    <row r="532" spans="1:16" x14ac:dyDescent="0.3">
      <c r="A532">
        <v>1</v>
      </c>
      <c r="B532">
        <v>1</v>
      </c>
      <c r="C532">
        <v>-1.4</v>
      </c>
      <c r="D532">
        <v>6.7</v>
      </c>
      <c r="E532">
        <f t="shared" si="66"/>
        <v>1.0000000035390257</v>
      </c>
      <c r="F532">
        <f t="shared" si="67"/>
        <v>1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68"/>
        <v>60.000000212341547</v>
      </c>
      <c r="L532">
        <f t="shared" si="69"/>
        <v>70</v>
      </c>
      <c r="M532">
        <f t="shared" si="70"/>
        <v>-20.054125323807128</v>
      </c>
      <c r="N532">
        <f t="shared" si="65"/>
        <v>14.304297159331592</v>
      </c>
      <c r="O532">
        <f t="shared" si="71"/>
        <v>0</v>
      </c>
      <c r="P532" t="str">
        <f t="shared" si="72"/>
        <v>FP</v>
      </c>
    </row>
    <row r="533" spans="1:16" x14ac:dyDescent="0.3">
      <c r="A533">
        <v>1</v>
      </c>
      <c r="B533">
        <v>1</v>
      </c>
      <c r="C533">
        <v>-1.4</v>
      </c>
      <c r="D533">
        <v>7</v>
      </c>
      <c r="E533">
        <f t="shared" si="66"/>
        <v>1.0000000037252903</v>
      </c>
      <c r="F533">
        <f t="shared" si="67"/>
        <v>1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68"/>
        <v>30.000000111758709</v>
      </c>
      <c r="L533">
        <f t="shared" si="69"/>
        <v>14</v>
      </c>
      <c r="M533">
        <f t="shared" si="70"/>
        <v>2.9047575980368485</v>
      </c>
      <c r="N533">
        <f t="shared" si="65"/>
        <v>715.08028605089771</v>
      </c>
      <c r="O533">
        <f t="shared" si="71"/>
        <v>1</v>
      </c>
      <c r="P533" t="str">
        <f t="shared" si="72"/>
        <v>TP</v>
      </c>
    </row>
    <row r="534" spans="1:16" x14ac:dyDescent="0.3">
      <c r="A534">
        <v>0</v>
      </c>
      <c r="B534">
        <v>1</v>
      </c>
      <c r="C534">
        <v>-1.4</v>
      </c>
      <c r="D534">
        <v>7</v>
      </c>
      <c r="E534">
        <f t="shared" si="66"/>
        <v>1.0000000037252903</v>
      </c>
      <c r="F534">
        <f t="shared" si="67"/>
        <v>1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68"/>
        <v>40.000000149011612</v>
      </c>
      <c r="L534">
        <f t="shared" si="69"/>
        <v>70</v>
      </c>
      <c r="M534">
        <f t="shared" si="70"/>
        <v>-27.73810605500173</v>
      </c>
      <c r="N534">
        <f t="shared" si="65"/>
        <v>15.224655960687567</v>
      </c>
      <c r="O534">
        <f t="shared" si="71"/>
        <v>0</v>
      </c>
      <c r="P534" t="str">
        <f t="shared" si="72"/>
        <v>TN</v>
      </c>
    </row>
    <row r="535" spans="1:16" x14ac:dyDescent="0.3">
      <c r="A535">
        <v>1</v>
      </c>
      <c r="B535">
        <v>1</v>
      </c>
      <c r="C535">
        <v>-1.4</v>
      </c>
      <c r="D535">
        <v>6.1</v>
      </c>
      <c r="E535">
        <f t="shared" si="66"/>
        <v>1.0000000031664966</v>
      </c>
      <c r="F535">
        <f t="shared" si="67"/>
        <v>1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68"/>
        <v>100.00000031664966</v>
      </c>
      <c r="L535">
        <f t="shared" si="69"/>
        <v>125.99999999999999</v>
      </c>
      <c r="M535">
        <f t="shared" si="70"/>
        <v>-39.1710178907882</v>
      </c>
      <c r="N535">
        <f t="shared" si="65"/>
        <v>235.15579516101042</v>
      </c>
      <c r="O535">
        <f t="shared" si="71"/>
        <v>0</v>
      </c>
      <c r="P535" t="str">
        <f t="shared" si="72"/>
        <v>FP</v>
      </c>
    </row>
    <row r="536" spans="1:16" x14ac:dyDescent="0.3">
      <c r="A536">
        <v>1</v>
      </c>
      <c r="B536">
        <v>1</v>
      </c>
      <c r="C536">
        <v>-1.4</v>
      </c>
      <c r="D536">
        <v>5.6</v>
      </c>
      <c r="E536">
        <f t="shared" si="66"/>
        <v>1.0000000028560558</v>
      </c>
      <c r="F536">
        <f t="shared" si="67"/>
        <v>1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68"/>
        <v>50.00000014280279</v>
      </c>
      <c r="L536">
        <f t="shared" si="69"/>
        <v>70</v>
      </c>
      <c r="M536">
        <f t="shared" si="70"/>
        <v>3.0132013997568876</v>
      </c>
      <c r="N536">
        <f t="shared" si="65"/>
        <v>720.89183428883189</v>
      </c>
      <c r="O536">
        <f t="shared" si="71"/>
        <v>1</v>
      </c>
      <c r="P536" t="str">
        <f t="shared" si="72"/>
        <v>TP</v>
      </c>
    </row>
    <row r="537" spans="1:16" x14ac:dyDescent="0.3">
      <c r="A537">
        <v>0</v>
      </c>
      <c r="B537">
        <v>1</v>
      </c>
      <c r="C537">
        <v>-1.4</v>
      </c>
      <c r="D537">
        <v>5.6</v>
      </c>
      <c r="E537">
        <f t="shared" si="66"/>
        <v>1.0000000028560558</v>
      </c>
      <c r="F537">
        <f t="shared" si="67"/>
        <v>1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68"/>
        <v>0</v>
      </c>
      <c r="L537">
        <f t="shared" si="69"/>
        <v>14</v>
      </c>
      <c r="M537">
        <f t="shared" si="70"/>
        <v>-8.6212135051956906</v>
      </c>
      <c r="N537">
        <f t="shared" si="65"/>
        <v>231.49665202136461</v>
      </c>
      <c r="O537">
        <f t="shared" si="71"/>
        <v>0</v>
      </c>
      <c r="P537" t="str">
        <f t="shared" si="72"/>
        <v>TN</v>
      </c>
    </row>
    <row r="538" spans="1:16" x14ac:dyDescent="0.3">
      <c r="A538">
        <v>1</v>
      </c>
      <c r="B538">
        <v>1</v>
      </c>
      <c r="C538">
        <v>-1.4</v>
      </c>
      <c r="D538">
        <v>5.7</v>
      </c>
      <c r="E538">
        <f t="shared" si="66"/>
        <v>1.0000000029181439</v>
      </c>
      <c r="F538">
        <f t="shared" si="67"/>
        <v>1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68"/>
        <v>10.000000029181439</v>
      </c>
      <c r="L538">
        <f t="shared" si="69"/>
        <v>0</v>
      </c>
      <c r="M538">
        <f t="shared" si="70"/>
        <v>3.8419903646431313</v>
      </c>
      <c r="N538">
        <f t="shared" si="65"/>
        <v>766.08374627152944</v>
      </c>
      <c r="O538">
        <f t="shared" si="71"/>
        <v>1</v>
      </c>
      <c r="P538" t="str">
        <f t="shared" si="72"/>
        <v>TP</v>
      </c>
    </row>
    <row r="539" spans="1:16" x14ac:dyDescent="0.3">
      <c r="A539">
        <v>0</v>
      </c>
      <c r="B539">
        <v>1</v>
      </c>
      <c r="C539">
        <v>-1.4</v>
      </c>
      <c r="D539">
        <v>5.7</v>
      </c>
      <c r="E539">
        <f t="shared" si="66"/>
        <v>1.0000000029181439</v>
      </c>
      <c r="F539">
        <f t="shared" si="67"/>
        <v>1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68"/>
        <v>20.000000058362879</v>
      </c>
      <c r="L539">
        <f t="shared" si="69"/>
        <v>14</v>
      </c>
      <c r="M539">
        <f t="shared" si="70"/>
        <v>-0.93723277590942811</v>
      </c>
      <c r="N539">
        <f t="shared" si="65"/>
        <v>524.36396111866497</v>
      </c>
      <c r="O539">
        <f t="shared" si="71"/>
        <v>0</v>
      </c>
      <c r="P539" t="str">
        <f t="shared" si="72"/>
        <v>TN</v>
      </c>
    </row>
    <row r="540" spans="1:16" x14ac:dyDescent="0.3">
      <c r="A540">
        <v>0</v>
      </c>
      <c r="B540">
        <v>1</v>
      </c>
      <c r="C540">
        <v>-1.4</v>
      </c>
      <c r="D540">
        <v>5.7</v>
      </c>
      <c r="E540">
        <f t="shared" si="66"/>
        <v>1.0000000029181439</v>
      </c>
      <c r="F540">
        <f t="shared" si="67"/>
        <v>1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68"/>
        <v>80.000000233451516</v>
      </c>
      <c r="L540">
        <f t="shared" si="69"/>
        <v>125.99999999999999</v>
      </c>
      <c r="M540">
        <f t="shared" si="70"/>
        <v>-0.6606709375320321</v>
      </c>
      <c r="N540">
        <f t="shared" si="65"/>
        <v>537.10642374596125</v>
      </c>
      <c r="O540">
        <f t="shared" si="71"/>
        <v>0</v>
      </c>
      <c r="P540" t="str">
        <f t="shared" si="72"/>
        <v>TN</v>
      </c>
    </row>
    <row r="541" spans="1:16" x14ac:dyDescent="0.3">
      <c r="A541">
        <v>1</v>
      </c>
      <c r="B541">
        <v>1</v>
      </c>
      <c r="C541">
        <v>-1.4</v>
      </c>
      <c r="D541">
        <v>5.2</v>
      </c>
      <c r="E541">
        <f t="shared" si="66"/>
        <v>1.0000000026077032</v>
      </c>
      <c r="F541">
        <f t="shared" si="67"/>
        <v>1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68"/>
        <v>70.000000182539225</v>
      </c>
      <c r="L541">
        <f t="shared" si="69"/>
        <v>70</v>
      </c>
      <c r="M541">
        <f t="shared" si="70"/>
        <v>-16.2121349818255</v>
      </c>
      <c r="N541">
        <f t="shared" si="65"/>
        <v>58.126787306584895</v>
      </c>
      <c r="O541">
        <f t="shared" si="71"/>
        <v>0</v>
      </c>
      <c r="P541" t="str">
        <f t="shared" si="72"/>
        <v>FP</v>
      </c>
    </row>
    <row r="542" spans="1:16" x14ac:dyDescent="0.3">
      <c r="A542">
        <v>1</v>
      </c>
      <c r="B542">
        <v>1</v>
      </c>
      <c r="C542">
        <v>-1.4</v>
      </c>
      <c r="D542">
        <v>5.0999999999999996</v>
      </c>
      <c r="E542">
        <f t="shared" si="66"/>
        <v>1.0000000025456151</v>
      </c>
      <c r="F542">
        <f t="shared" si="67"/>
        <v>1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68"/>
        <v>10.000000025456151</v>
      </c>
      <c r="L542">
        <f t="shared" si="69"/>
        <v>14</v>
      </c>
      <c r="M542">
        <f t="shared" si="70"/>
        <v>0.60264027806252152</v>
      </c>
      <c r="N542">
        <f t="shared" si="65"/>
        <v>597.25826013568678</v>
      </c>
      <c r="O542">
        <f t="shared" si="71"/>
        <v>1</v>
      </c>
      <c r="P542" t="str">
        <f t="shared" si="72"/>
        <v>TP</v>
      </c>
    </row>
    <row r="543" spans="1:16" x14ac:dyDescent="0.3">
      <c r="A543">
        <v>1</v>
      </c>
      <c r="B543">
        <v>1</v>
      </c>
      <c r="C543">
        <v>-1.4</v>
      </c>
      <c r="D543">
        <v>5</v>
      </c>
      <c r="E543">
        <f t="shared" si="66"/>
        <v>1.0000000024835267</v>
      </c>
      <c r="F543">
        <f t="shared" si="67"/>
        <v>1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68"/>
        <v>10.000000024835266</v>
      </c>
      <c r="L543">
        <f t="shared" si="69"/>
        <v>14</v>
      </c>
      <c r="M543">
        <f t="shared" si="70"/>
        <v>0.60264027768474815</v>
      </c>
      <c r="N543">
        <f t="shared" si="65"/>
        <v>597.25826011722222</v>
      </c>
      <c r="O543">
        <f t="shared" si="71"/>
        <v>1</v>
      </c>
      <c r="P543" t="str">
        <f t="shared" si="72"/>
        <v>TP</v>
      </c>
    </row>
    <row r="544" spans="1:16" x14ac:dyDescent="0.3">
      <c r="A544">
        <v>0</v>
      </c>
      <c r="B544">
        <v>1</v>
      </c>
      <c r="C544">
        <v>-1.4</v>
      </c>
      <c r="D544">
        <v>5</v>
      </c>
      <c r="E544">
        <f t="shared" si="66"/>
        <v>1.0000000024835267</v>
      </c>
      <c r="F544">
        <f t="shared" si="67"/>
        <v>1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68"/>
        <v>50.000000124176339</v>
      </c>
      <c r="L544">
        <f t="shared" si="69"/>
        <v>70</v>
      </c>
      <c r="M544">
        <f t="shared" si="70"/>
        <v>3.0132013884237487</v>
      </c>
      <c r="N544">
        <f t="shared" si="65"/>
        <v>720.89183368025533</v>
      </c>
      <c r="O544">
        <f t="shared" si="71"/>
        <v>1</v>
      </c>
      <c r="P544" t="str">
        <f t="shared" si="72"/>
        <v>FN</v>
      </c>
    </row>
    <row r="545" spans="1:16" x14ac:dyDescent="0.3">
      <c r="A545">
        <v>0</v>
      </c>
      <c r="B545">
        <v>1</v>
      </c>
      <c r="C545">
        <v>-1.4</v>
      </c>
      <c r="D545">
        <v>5</v>
      </c>
      <c r="E545">
        <f t="shared" si="66"/>
        <v>1.0000000024835267</v>
      </c>
      <c r="F545">
        <f t="shared" si="67"/>
        <v>1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68"/>
        <v>50.000000124176339</v>
      </c>
      <c r="L545">
        <f t="shared" si="69"/>
        <v>70</v>
      </c>
      <c r="M545">
        <f t="shared" si="70"/>
        <v>3.0132013884237487</v>
      </c>
      <c r="N545">
        <f t="shared" si="65"/>
        <v>720.89183368025533</v>
      </c>
      <c r="O545">
        <f t="shared" si="71"/>
        <v>1</v>
      </c>
      <c r="P545" t="str">
        <f t="shared" si="72"/>
        <v>FN</v>
      </c>
    </row>
    <row r="546" spans="1:16" x14ac:dyDescent="0.3">
      <c r="A546">
        <v>1</v>
      </c>
      <c r="B546">
        <v>1</v>
      </c>
      <c r="C546">
        <v>-1.4</v>
      </c>
      <c r="D546">
        <v>6.8</v>
      </c>
      <c r="E546">
        <f t="shared" si="66"/>
        <v>1.0000000036011139</v>
      </c>
      <c r="F546">
        <f t="shared" si="67"/>
        <v>1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68"/>
        <v>180.00000064820048</v>
      </c>
      <c r="L546">
        <f t="shared" si="69"/>
        <v>125.99999999999999</v>
      </c>
      <c r="M546">
        <f t="shared" si="70"/>
        <v>-8.4350949359534866</v>
      </c>
      <c r="N546">
        <f t="shared" si="65"/>
        <v>237.19488542878844</v>
      </c>
      <c r="O546">
        <f t="shared" si="71"/>
        <v>0</v>
      </c>
      <c r="P546" t="str">
        <f t="shared" si="72"/>
        <v>FP</v>
      </c>
    </row>
    <row r="547" spans="1:16" x14ac:dyDescent="0.3">
      <c r="A547">
        <v>0</v>
      </c>
      <c r="B547">
        <v>1</v>
      </c>
      <c r="C547">
        <v>-1.4</v>
      </c>
      <c r="D547">
        <v>6.8</v>
      </c>
      <c r="E547">
        <f t="shared" si="66"/>
        <v>1.0000000036011139</v>
      </c>
      <c r="F547">
        <f t="shared" si="67"/>
        <v>1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68"/>
        <v>80.000000288089112</v>
      </c>
      <c r="L547">
        <f t="shared" si="69"/>
        <v>125.99999999999999</v>
      </c>
      <c r="M547">
        <f t="shared" si="70"/>
        <v>-46.854998608624435</v>
      </c>
      <c r="N547">
        <f t="shared" si="65"/>
        <v>529.86382159737968</v>
      </c>
      <c r="O547">
        <f t="shared" si="71"/>
        <v>0</v>
      </c>
      <c r="P547" t="str">
        <f t="shared" si="72"/>
        <v>TN</v>
      </c>
    </row>
    <row r="548" spans="1:16" x14ac:dyDescent="0.3">
      <c r="A548">
        <v>1</v>
      </c>
      <c r="B548">
        <v>1</v>
      </c>
      <c r="C548">
        <v>-1.4</v>
      </c>
      <c r="D548">
        <v>7</v>
      </c>
      <c r="E548">
        <f t="shared" si="66"/>
        <v>1.0000000037252903</v>
      </c>
      <c r="F548">
        <f t="shared" si="67"/>
        <v>1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68"/>
        <v>20.000000074505806</v>
      </c>
      <c r="L548">
        <f t="shared" si="69"/>
        <v>14</v>
      </c>
      <c r="M548">
        <f t="shared" si="70"/>
        <v>-0.93723276970733149</v>
      </c>
      <c r="N548">
        <f t="shared" si="65"/>
        <v>524.36396140270847</v>
      </c>
      <c r="O548">
        <f t="shared" si="71"/>
        <v>0</v>
      </c>
      <c r="P548" t="str">
        <f t="shared" si="72"/>
        <v>FP</v>
      </c>
    </row>
    <row r="549" spans="1:16" x14ac:dyDescent="0.3">
      <c r="A549">
        <v>0</v>
      </c>
      <c r="B549">
        <v>1</v>
      </c>
      <c r="C549">
        <v>-1.4</v>
      </c>
      <c r="D549">
        <v>7</v>
      </c>
      <c r="E549">
        <f t="shared" si="66"/>
        <v>1.0000000037252903</v>
      </c>
      <c r="F549">
        <f t="shared" si="67"/>
        <v>1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68"/>
        <v>0</v>
      </c>
      <c r="L549">
        <f t="shared" si="69"/>
        <v>14</v>
      </c>
      <c r="M549">
        <f t="shared" si="70"/>
        <v>-8.6212135051956906</v>
      </c>
      <c r="N549">
        <f t="shared" si="65"/>
        <v>231.49665202136461</v>
      </c>
      <c r="O549">
        <f t="shared" si="71"/>
        <v>0</v>
      </c>
      <c r="P549" t="str">
        <f t="shared" si="72"/>
        <v>TN</v>
      </c>
    </row>
    <row r="550" spans="1:16" x14ac:dyDescent="0.3">
      <c r="A550">
        <v>0</v>
      </c>
      <c r="B550">
        <v>1</v>
      </c>
      <c r="C550">
        <v>-1.4</v>
      </c>
      <c r="D550">
        <v>7</v>
      </c>
      <c r="E550">
        <f t="shared" si="66"/>
        <v>1.0000000037252903</v>
      </c>
      <c r="F550">
        <f t="shared" si="67"/>
        <v>1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68"/>
        <v>50.000000186264515</v>
      </c>
      <c r="L550">
        <f t="shared" si="69"/>
        <v>70</v>
      </c>
      <c r="M550">
        <f t="shared" si="70"/>
        <v>-23.896115687257549</v>
      </c>
      <c r="N550">
        <f t="shared" si="65"/>
        <v>3.5865904099515603E-3</v>
      </c>
      <c r="O550">
        <f t="shared" si="71"/>
        <v>0</v>
      </c>
      <c r="P550" t="str">
        <f t="shared" si="72"/>
        <v>TN</v>
      </c>
    </row>
    <row r="551" spans="1:16" x14ac:dyDescent="0.3">
      <c r="A551">
        <v>1</v>
      </c>
      <c r="B551">
        <v>1</v>
      </c>
      <c r="C551">
        <v>-1.4</v>
      </c>
      <c r="D551">
        <v>6.1</v>
      </c>
      <c r="E551">
        <f t="shared" si="66"/>
        <v>1.0000000031664966</v>
      </c>
      <c r="F551">
        <f t="shared" si="67"/>
        <v>1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68"/>
        <v>180.00000056996939</v>
      </c>
      <c r="L551">
        <f t="shared" si="69"/>
        <v>125.99999999999999</v>
      </c>
      <c r="M551">
        <f t="shared" si="70"/>
        <v>46.371586068802245</v>
      </c>
      <c r="N551">
        <f t="shared" si="65"/>
        <v>4929.1370914610179</v>
      </c>
      <c r="O551">
        <f t="shared" si="71"/>
        <v>1</v>
      </c>
      <c r="P551" t="str">
        <f t="shared" si="72"/>
        <v>TP</v>
      </c>
    </row>
    <row r="552" spans="1:16" x14ac:dyDescent="0.3">
      <c r="A552">
        <v>1</v>
      </c>
      <c r="B552">
        <v>1</v>
      </c>
      <c r="C552">
        <v>-1.4</v>
      </c>
      <c r="D552">
        <v>7.9</v>
      </c>
      <c r="E552">
        <f t="shared" si="66"/>
        <v>1.0000000042840838</v>
      </c>
      <c r="F552">
        <f t="shared" si="67"/>
        <v>1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68"/>
        <v>180.00000077113506</v>
      </c>
      <c r="L552">
        <f t="shared" si="69"/>
        <v>125.99999999999999</v>
      </c>
      <c r="M552">
        <f t="shared" si="70"/>
        <v>-8.4350948887221477</v>
      </c>
      <c r="N552">
        <f t="shared" si="65"/>
        <v>237.19488688362065</v>
      </c>
      <c r="O552">
        <f t="shared" si="71"/>
        <v>0</v>
      </c>
      <c r="P552" t="str">
        <f t="shared" si="72"/>
        <v>FP</v>
      </c>
    </row>
    <row r="553" spans="1:16" x14ac:dyDescent="0.3">
      <c r="A553">
        <v>0</v>
      </c>
      <c r="B553">
        <v>1</v>
      </c>
      <c r="C553">
        <v>-1.4</v>
      </c>
      <c r="D553">
        <v>7.9</v>
      </c>
      <c r="E553">
        <f t="shared" si="66"/>
        <v>1.0000000042840838</v>
      </c>
      <c r="F553">
        <f t="shared" si="67"/>
        <v>1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68"/>
        <v>60.000000257045023</v>
      </c>
      <c r="L553">
        <f t="shared" si="69"/>
        <v>70</v>
      </c>
      <c r="M553">
        <f t="shared" si="70"/>
        <v>-20.054125306632095</v>
      </c>
      <c r="N553">
        <f t="shared" si="65"/>
        <v>14.304297289247051</v>
      </c>
      <c r="O553">
        <f t="shared" si="71"/>
        <v>0</v>
      </c>
      <c r="P553" t="str">
        <f t="shared" si="72"/>
        <v>TN</v>
      </c>
    </row>
    <row r="554" spans="1:16" x14ac:dyDescent="0.3">
      <c r="A554">
        <v>1</v>
      </c>
      <c r="B554">
        <v>1</v>
      </c>
      <c r="C554">
        <v>-1.4</v>
      </c>
      <c r="D554">
        <v>8.1999999999999993</v>
      </c>
      <c r="E554">
        <f t="shared" si="66"/>
        <v>1.0000000044703483</v>
      </c>
      <c r="F554">
        <f t="shared" si="67"/>
        <v>1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68"/>
        <v>30.000000134110451</v>
      </c>
      <c r="L554">
        <f t="shared" si="69"/>
        <v>14</v>
      </c>
      <c r="M554">
        <f t="shared" si="70"/>
        <v>2.904757606624365</v>
      </c>
      <c r="N554">
        <f t="shared" si="65"/>
        <v>715.08028651017503</v>
      </c>
      <c r="O554">
        <f t="shared" si="71"/>
        <v>1</v>
      </c>
      <c r="P554" t="str">
        <f t="shared" si="72"/>
        <v>TP</v>
      </c>
    </row>
    <row r="555" spans="1:16" x14ac:dyDescent="0.3">
      <c r="A555">
        <v>0</v>
      </c>
      <c r="B555">
        <v>1</v>
      </c>
      <c r="C555">
        <v>-1.4</v>
      </c>
      <c r="D555">
        <v>8.1999999999999993</v>
      </c>
      <c r="E555">
        <f t="shared" si="66"/>
        <v>1.0000000044703483</v>
      </c>
      <c r="F555">
        <f t="shared" si="67"/>
        <v>1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68"/>
        <v>80.000000357627869</v>
      </c>
      <c r="L555">
        <f t="shared" si="69"/>
        <v>125.99999999999999</v>
      </c>
      <c r="M555">
        <f t="shared" si="70"/>
        <v>-46.854998581907708</v>
      </c>
      <c r="N555">
        <f t="shared" si="65"/>
        <v>529.86382036740736</v>
      </c>
      <c r="O555">
        <f t="shared" si="71"/>
        <v>0</v>
      </c>
      <c r="P555" t="str">
        <f t="shared" si="72"/>
        <v>TN</v>
      </c>
    </row>
    <row r="556" spans="1:16" x14ac:dyDescent="0.3">
      <c r="A556">
        <v>1</v>
      </c>
      <c r="B556">
        <v>1</v>
      </c>
      <c r="C556">
        <v>-1.4</v>
      </c>
      <c r="D556">
        <v>7.3</v>
      </c>
      <c r="E556">
        <f t="shared" si="66"/>
        <v>1.0000000039115546</v>
      </c>
      <c r="F556">
        <f t="shared" si="67"/>
        <v>1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68"/>
        <v>90.000000352039919</v>
      </c>
      <c r="L556">
        <f t="shared" si="69"/>
        <v>125.99999999999999</v>
      </c>
      <c r="M556">
        <f t="shared" si="70"/>
        <v>-43.013008230622944</v>
      </c>
      <c r="N556">
        <f t="shared" si="65"/>
        <v>367.74891772925997</v>
      </c>
      <c r="O556">
        <f t="shared" si="71"/>
        <v>0</v>
      </c>
      <c r="P556" t="str">
        <f t="shared" si="72"/>
        <v>FP</v>
      </c>
    </row>
    <row r="557" spans="1:16" x14ac:dyDescent="0.3">
      <c r="A557">
        <v>0</v>
      </c>
      <c r="B557">
        <v>1</v>
      </c>
      <c r="C557">
        <v>-1.4</v>
      </c>
      <c r="D557">
        <v>7.3</v>
      </c>
      <c r="E557">
        <f t="shared" si="66"/>
        <v>1.0000000039115546</v>
      </c>
      <c r="F557">
        <f t="shared" si="67"/>
        <v>1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68"/>
        <v>50.000000195577734</v>
      </c>
      <c r="L557">
        <f t="shared" si="69"/>
        <v>70</v>
      </c>
      <c r="M557">
        <f t="shared" si="70"/>
        <v>-23.896115683679419</v>
      </c>
      <c r="N557">
        <f t="shared" si="65"/>
        <v>3.5865899813764318E-3</v>
      </c>
      <c r="O557">
        <f t="shared" si="71"/>
        <v>0</v>
      </c>
      <c r="P557" t="str">
        <f t="shared" si="72"/>
        <v>TN</v>
      </c>
    </row>
    <row r="558" spans="1:16" x14ac:dyDescent="0.3">
      <c r="A558">
        <v>0</v>
      </c>
      <c r="B558">
        <v>1</v>
      </c>
      <c r="C558">
        <v>-1.4</v>
      </c>
      <c r="D558">
        <v>7.3</v>
      </c>
      <c r="E558">
        <f t="shared" si="66"/>
        <v>1.0000000039115546</v>
      </c>
      <c r="F558">
        <f t="shared" si="67"/>
        <v>1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68"/>
        <v>80.000000312924371</v>
      </c>
      <c r="L558">
        <f t="shared" si="69"/>
        <v>125.99999999999999</v>
      </c>
      <c r="M558">
        <f t="shared" si="70"/>
        <v>-0.66067088917730388</v>
      </c>
      <c r="N558">
        <f t="shared" si="65"/>
        <v>537.10642598725678</v>
      </c>
      <c r="O558">
        <f t="shared" si="71"/>
        <v>0</v>
      </c>
      <c r="P558" t="str">
        <f t="shared" si="72"/>
        <v>TN</v>
      </c>
    </row>
    <row r="559" spans="1:16" x14ac:dyDescent="0.3">
      <c r="A559">
        <v>0</v>
      </c>
      <c r="B559">
        <v>1</v>
      </c>
      <c r="C559">
        <v>-1.4</v>
      </c>
      <c r="D559">
        <v>7.3</v>
      </c>
      <c r="E559">
        <f t="shared" si="66"/>
        <v>1.0000000039115546</v>
      </c>
      <c r="F559">
        <f t="shared" si="67"/>
        <v>1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68"/>
        <v>40.000000156462185</v>
      </c>
      <c r="L559">
        <f t="shared" si="69"/>
        <v>70</v>
      </c>
      <c r="M559">
        <f t="shared" si="70"/>
        <v>-27.738106052139223</v>
      </c>
      <c r="N559">
        <f t="shared" si="65"/>
        <v>15.22465593834926</v>
      </c>
      <c r="O559">
        <f t="shared" si="71"/>
        <v>0</v>
      </c>
      <c r="P559" t="str">
        <f t="shared" si="72"/>
        <v>TN</v>
      </c>
    </row>
    <row r="560" spans="1:16" x14ac:dyDescent="0.3">
      <c r="A560">
        <v>1</v>
      </c>
      <c r="B560">
        <v>1</v>
      </c>
      <c r="C560">
        <v>-1.4</v>
      </c>
      <c r="D560">
        <v>1.1000000000000001</v>
      </c>
      <c r="E560">
        <f t="shared" si="66"/>
        <v>1.0000000000620881</v>
      </c>
      <c r="F560">
        <f t="shared" si="67"/>
        <v>1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68"/>
        <v>20.000000001241762</v>
      </c>
      <c r="L560">
        <f t="shared" si="69"/>
        <v>14</v>
      </c>
      <c r="M560">
        <f t="shared" si="70"/>
        <v>-0.93723279785530611</v>
      </c>
      <c r="N560">
        <f t="shared" si="65"/>
        <v>524.36396011358795</v>
      </c>
      <c r="O560">
        <f t="shared" si="71"/>
        <v>0</v>
      </c>
      <c r="P560" t="str">
        <f t="shared" si="72"/>
        <v>FP</v>
      </c>
    </row>
    <row r="561" spans="1:16" x14ac:dyDescent="0.3">
      <c r="A561">
        <v>1</v>
      </c>
      <c r="B561">
        <v>1</v>
      </c>
      <c r="C561">
        <v>-1.4</v>
      </c>
      <c r="D561">
        <v>1.25</v>
      </c>
      <c r="E561">
        <f t="shared" si="66"/>
        <v>1.0000000001552205</v>
      </c>
      <c r="F561">
        <f t="shared" si="67"/>
        <v>1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68"/>
        <v>30.000000004656616</v>
      </c>
      <c r="L561">
        <f t="shared" si="69"/>
        <v>14</v>
      </c>
      <c r="M561">
        <f t="shared" si="70"/>
        <v>2.9047575568883275</v>
      </c>
      <c r="N561">
        <f t="shared" si="65"/>
        <v>715.08028385019372</v>
      </c>
      <c r="O561">
        <f t="shared" si="71"/>
        <v>1</v>
      </c>
      <c r="P561" t="str">
        <f t="shared" si="72"/>
        <v>TP</v>
      </c>
    </row>
    <row r="562" spans="1:16" x14ac:dyDescent="0.3">
      <c r="A562">
        <v>1</v>
      </c>
      <c r="B562">
        <v>1</v>
      </c>
      <c r="C562">
        <v>-1.4</v>
      </c>
      <c r="D562">
        <v>1.2</v>
      </c>
      <c r="E562">
        <f t="shared" si="66"/>
        <v>1.0000000001241764</v>
      </c>
      <c r="F562">
        <f t="shared" si="67"/>
        <v>1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68"/>
        <v>20.000000002483528</v>
      </c>
      <c r="L562">
        <f t="shared" si="69"/>
        <v>14</v>
      </c>
      <c r="M562">
        <f t="shared" si="70"/>
        <v>-0.93723279737822107</v>
      </c>
      <c r="N562">
        <f t="shared" si="65"/>
        <v>524.36396013543742</v>
      </c>
      <c r="O562">
        <f t="shared" si="71"/>
        <v>0</v>
      </c>
      <c r="P562" t="str">
        <f t="shared" si="72"/>
        <v>FP</v>
      </c>
    </row>
    <row r="563" spans="1:16" x14ac:dyDescent="0.3">
      <c r="A563">
        <v>0</v>
      </c>
      <c r="B563">
        <v>1</v>
      </c>
      <c r="C563">
        <v>-1.4</v>
      </c>
      <c r="D563">
        <v>1.2</v>
      </c>
      <c r="E563">
        <f t="shared" si="66"/>
        <v>1.0000000001241764</v>
      </c>
      <c r="F563">
        <f t="shared" si="67"/>
        <v>1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68"/>
        <v>10.000000001241764</v>
      </c>
      <c r="L563">
        <f t="shared" si="69"/>
        <v>14</v>
      </c>
      <c r="M563">
        <f t="shared" si="70"/>
        <v>0.60264026332943921</v>
      </c>
      <c r="N563">
        <f t="shared" si="65"/>
        <v>597.25825941556707</v>
      </c>
      <c r="O563">
        <f t="shared" si="71"/>
        <v>1</v>
      </c>
      <c r="P563" t="str">
        <f t="shared" si="72"/>
        <v>FN</v>
      </c>
    </row>
    <row r="564" spans="1:16" x14ac:dyDescent="0.3">
      <c r="A564">
        <v>0</v>
      </c>
      <c r="B564">
        <v>1</v>
      </c>
      <c r="C564">
        <v>-1.4</v>
      </c>
      <c r="D564">
        <v>1.2</v>
      </c>
      <c r="E564">
        <f t="shared" si="66"/>
        <v>1.0000000001241764</v>
      </c>
      <c r="F564">
        <f t="shared" si="67"/>
        <v>1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68"/>
        <v>10.000000001241764</v>
      </c>
      <c r="L564">
        <f t="shared" si="69"/>
        <v>14</v>
      </c>
      <c r="M564">
        <f t="shared" si="70"/>
        <v>0.60264026332943921</v>
      </c>
      <c r="N564">
        <f t="shared" si="65"/>
        <v>597.25825941556707</v>
      </c>
      <c r="O564">
        <f t="shared" si="71"/>
        <v>1</v>
      </c>
      <c r="P564" t="str">
        <f t="shared" si="72"/>
        <v>FN</v>
      </c>
    </row>
    <row r="565" spans="1:16" x14ac:dyDescent="0.3">
      <c r="A565">
        <v>0</v>
      </c>
      <c r="B565">
        <v>1</v>
      </c>
      <c r="C565">
        <v>-1.4</v>
      </c>
      <c r="D565">
        <v>1.2</v>
      </c>
      <c r="E565">
        <f t="shared" si="66"/>
        <v>1.0000000001241764</v>
      </c>
      <c r="F565">
        <f t="shared" si="67"/>
        <v>1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68"/>
        <v>50.000000006208822</v>
      </c>
      <c r="L565">
        <f t="shared" si="69"/>
        <v>70</v>
      </c>
      <c r="M565">
        <f t="shared" si="70"/>
        <v>-23.896115756434771</v>
      </c>
      <c r="N565">
        <f t="shared" si="65"/>
        <v>3.5865986957479461E-3</v>
      </c>
      <c r="O565">
        <f t="shared" si="71"/>
        <v>0</v>
      </c>
      <c r="P565" t="str">
        <f t="shared" si="72"/>
        <v>TN</v>
      </c>
    </row>
    <row r="566" spans="1:16" x14ac:dyDescent="0.3">
      <c r="A566">
        <v>1</v>
      </c>
      <c r="B566">
        <v>1</v>
      </c>
      <c r="C566">
        <v>-1.4</v>
      </c>
      <c r="D566">
        <v>2.1</v>
      </c>
      <c r="E566">
        <f t="shared" si="66"/>
        <v>1.0000000006829699</v>
      </c>
      <c r="F566">
        <f t="shared" si="67"/>
        <v>1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68"/>
        <v>180.00000012293458</v>
      </c>
      <c r="L566">
        <f t="shared" si="69"/>
        <v>125.99999999999999</v>
      </c>
      <c r="M566">
        <f t="shared" si="70"/>
        <v>-8.4350951377601433</v>
      </c>
      <c r="N566">
        <f t="shared" si="65"/>
        <v>237.19487921268632</v>
      </c>
      <c r="O566">
        <f t="shared" si="71"/>
        <v>0</v>
      </c>
      <c r="P566" t="str">
        <f t="shared" si="72"/>
        <v>FP</v>
      </c>
    </row>
    <row r="567" spans="1:16" x14ac:dyDescent="0.3">
      <c r="A567">
        <v>1</v>
      </c>
      <c r="B567">
        <v>1</v>
      </c>
      <c r="C567">
        <v>-1.4</v>
      </c>
      <c r="D567">
        <v>1.85</v>
      </c>
      <c r="E567">
        <f t="shared" si="66"/>
        <v>1.0000000005277494</v>
      </c>
      <c r="F567">
        <f t="shared" si="67"/>
        <v>1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68"/>
        <v>60.000000031664968</v>
      </c>
      <c r="L567">
        <f t="shared" si="69"/>
        <v>70</v>
      </c>
      <c r="M567">
        <f t="shared" si="70"/>
        <v>-20.054125393222893</v>
      </c>
      <c r="N567">
        <f t="shared" si="65"/>
        <v>14.304296634256554</v>
      </c>
      <c r="O567">
        <f t="shared" si="71"/>
        <v>0</v>
      </c>
      <c r="P567" t="str">
        <f t="shared" si="72"/>
        <v>FP</v>
      </c>
    </row>
    <row r="568" spans="1:16" x14ac:dyDescent="0.3">
      <c r="A568">
        <v>0</v>
      </c>
      <c r="B568">
        <v>1</v>
      </c>
      <c r="C568">
        <v>-1.4</v>
      </c>
      <c r="D568">
        <v>1.85</v>
      </c>
      <c r="E568">
        <f t="shared" si="66"/>
        <v>1.0000000005277494</v>
      </c>
      <c r="F568">
        <f t="shared" si="67"/>
        <v>1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68"/>
        <v>90.000000047497451</v>
      </c>
      <c r="L568">
        <f t="shared" si="69"/>
        <v>125.99999999999999</v>
      </c>
      <c r="M568">
        <f t="shared" si="70"/>
        <v>-43.013008347627867</v>
      </c>
      <c r="N568">
        <f t="shared" si="65"/>
        <v>367.74892221681552</v>
      </c>
      <c r="O568">
        <f t="shared" si="71"/>
        <v>0</v>
      </c>
      <c r="P568" t="str">
        <f t="shared" si="72"/>
        <v>TN</v>
      </c>
    </row>
    <row r="569" spans="1:16" x14ac:dyDescent="0.3">
      <c r="A569">
        <v>0</v>
      </c>
      <c r="B569">
        <v>1</v>
      </c>
      <c r="C569">
        <v>-1.4</v>
      </c>
      <c r="D569">
        <v>1.85</v>
      </c>
      <c r="E569">
        <f t="shared" si="66"/>
        <v>1.0000000005277494</v>
      </c>
      <c r="F569">
        <f t="shared" si="67"/>
        <v>1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68"/>
        <v>50.000000026387468</v>
      </c>
      <c r="L569">
        <f t="shared" si="69"/>
        <v>70</v>
      </c>
      <c r="M569">
        <f t="shared" si="70"/>
        <v>3.0132013289247617</v>
      </c>
      <c r="N569">
        <f t="shared" si="65"/>
        <v>720.89183048522762</v>
      </c>
      <c r="O569">
        <f t="shared" si="71"/>
        <v>1</v>
      </c>
      <c r="P569" t="str">
        <f t="shared" si="72"/>
        <v>FN</v>
      </c>
    </row>
    <row r="570" spans="1:16" x14ac:dyDescent="0.3">
      <c r="A570">
        <v>0</v>
      </c>
      <c r="B570">
        <v>1</v>
      </c>
      <c r="C570">
        <v>-1.4</v>
      </c>
      <c r="D570">
        <v>1.85</v>
      </c>
      <c r="E570">
        <f t="shared" si="66"/>
        <v>1.0000000005277494</v>
      </c>
      <c r="F570">
        <f t="shared" si="67"/>
        <v>1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68"/>
        <v>100.00000005277494</v>
      </c>
      <c r="L570">
        <f t="shared" si="69"/>
        <v>125.99999999999999</v>
      </c>
      <c r="M570">
        <f t="shared" si="70"/>
        <v>-39.171017992168615</v>
      </c>
      <c r="N570">
        <f t="shared" si="65"/>
        <v>235.15579827030524</v>
      </c>
      <c r="O570">
        <f t="shared" si="71"/>
        <v>0</v>
      </c>
      <c r="P570" t="str">
        <f t="shared" si="72"/>
        <v>TN</v>
      </c>
    </row>
    <row r="571" spans="1:16" x14ac:dyDescent="0.3">
      <c r="A571">
        <v>0</v>
      </c>
      <c r="B571">
        <v>1</v>
      </c>
      <c r="C571">
        <v>-1.4</v>
      </c>
      <c r="D571">
        <v>1.85</v>
      </c>
      <c r="E571">
        <f t="shared" si="66"/>
        <v>1.0000000005277494</v>
      </c>
      <c r="F571">
        <f t="shared" si="67"/>
        <v>1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68"/>
        <v>80.000000042219952</v>
      </c>
      <c r="L571">
        <f t="shared" si="69"/>
        <v>125.99999999999999</v>
      </c>
      <c r="M571">
        <f t="shared" si="70"/>
        <v>-46.854998703087126</v>
      </c>
      <c r="N571">
        <f t="shared" si="65"/>
        <v>529.86382594620989</v>
      </c>
      <c r="O571">
        <f t="shared" si="71"/>
        <v>0</v>
      </c>
      <c r="P571" t="str">
        <f t="shared" si="72"/>
        <v>TN</v>
      </c>
    </row>
    <row r="572" spans="1:16" x14ac:dyDescent="0.3">
      <c r="A572">
        <v>0</v>
      </c>
      <c r="B572">
        <v>1</v>
      </c>
      <c r="C572">
        <v>-1.4</v>
      </c>
      <c r="D572">
        <v>1.85</v>
      </c>
      <c r="E572">
        <f t="shared" si="66"/>
        <v>1.0000000005277494</v>
      </c>
      <c r="F572">
        <f t="shared" si="67"/>
        <v>1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68"/>
        <v>80.000000042219952</v>
      </c>
      <c r="L572">
        <f t="shared" si="69"/>
        <v>125.99999999999999</v>
      </c>
      <c r="M572">
        <f t="shared" si="70"/>
        <v>-46.854998703087126</v>
      </c>
      <c r="N572">
        <f t="shared" si="65"/>
        <v>529.86382594620989</v>
      </c>
      <c r="O572">
        <f t="shared" si="71"/>
        <v>0</v>
      </c>
      <c r="P572" t="str">
        <f t="shared" si="72"/>
        <v>TN</v>
      </c>
    </row>
    <row r="573" spans="1:16" x14ac:dyDescent="0.3">
      <c r="A573">
        <v>1</v>
      </c>
      <c r="B573">
        <v>1</v>
      </c>
      <c r="C573">
        <v>-1.4</v>
      </c>
      <c r="D573">
        <v>1.4</v>
      </c>
      <c r="E573">
        <f t="shared" si="66"/>
        <v>1.0000000002483527</v>
      </c>
      <c r="F573">
        <f t="shared" si="67"/>
        <v>1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68"/>
        <v>180.00000004470348</v>
      </c>
      <c r="L573">
        <f t="shared" si="69"/>
        <v>125.99999999999999</v>
      </c>
      <c r="M573">
        <f t="shared" si="70"/>
        <v>46.371585772916902</v>
      </c>
      <c r="N573">
        <f t="shared" si="65"/>
        <v>4929.1370499140921</v>
      </c>
      <c r="O573">
        <f t="shared" si="71"/>
        <v>1</v>
      </c>
      <c r="P573" t="str">
        <f t="shared" si="72"/>
        <v>TP</v>
      </c>
    </row>
    <row r="574" spans="1:16" x14ac:dyDescent="0.3">
      <c r="A574">
        <v>0</v>
      </c>
      <c r="B574">
        <v>1</v>
      </c>
      <c r="C574">
        <v>-1.4</v>
      </c>
      <c r="D574">
        <v>1.4</v>
      </c>
      <c r="E574">
        <f t="shared" si="66"/>
        <v>1.0000000002483527</v>
      </c>
      <c r="F574">
        <f t="shared" si="67"/>
        <v>1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68"/>
        <v>0</v>
      </c>
      <c r="L574">
        <f t="shared" si="69"/>
        <v>14</v>
      </c>
      <c r="M574">
        <f t="shared" si="70"/>
        <v>-8.6212135051956906</v>
      </c>
      <c r="N574">
        <f t="shared" si="65"/>
        <v>231.49665202136461</v>
      </c>
      <c r="O574">
        <f t="shared" si="71"/>
        <v>0</v>
      </c>
      <c r="P574" t="str">
        <f t="shared" si="72"/>
        <v>TN</v>
      </c>
    </row>
    <row r="575" spans="1:16" x14ac:dyDescent="0.3">
      <c r="A575">
        <v>1</v>
      </c>
      <c r="B575">
        <v>1</v>
      </c>
      <c r="C575">
        <v>-1.4</v>
      </c>
      <c r="D575">
        <v>0.95</v>
      </c>
      <c r="E575">
        <f t="shared" si="66"/>
        <v>1</v>
      </c>
      <c r="F575">
        <f t="shared" si="67"/>
        <v>0.99999999996895594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68"/>
        <v>180</v>
      </c>
      <c r="L575">
        <f t="shared" si="69"/>
        <v>125.99999999608843</v>
      </c>
      <c r="M575">
        <f t="shared" si="70"/>
        <v>46.371585749443319</v>
      </c>
      <c r="N575">
        <f t="shared" si="65"/>
        <v>4929.1370466180351</v>
      </c>
      <c r="O575">
        <f t="shared" si="71"/>
        <v>1</v>
      </c>
      <c r="P575" t="str">
        <f t="shared" si="72"/>
        <v>TP</v>
      </c>
    </row>
    <row r="576" spans="1:16" x14ac:dyDescent="0.3">
      <c r="A576">
        <v>1</v>
      </c>
      <c r="B576">
        <v>1</v>
      </c>
      <c r="C576">
        <v>-1.4</v>
      </c>
      <c r="D576">
        <v>0.95</v>
      </c>
      <c r="E576">
        <f t="shared" si="66"/>
        <v>1</v>
      </c>
      <c r="F576">
        <f t="shared" si="67"/>
        <v>0.99999999996895594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68"/>
        <v>10</v>
      </c>
      <c r="L576">
        <f t="shared" si="69"/>
        <v>0</v>
      </c>
      <c r="M576">
        <f t="shared" si="70"/>
        <v>4.2913429896650213</v>
      </c>
      <c r="N576">
        <f t="shared" si="65"/>
        <v>791.16022379419132</v>
      </c>
      <c r="O576">
        <f t="shared" si="71"/>
        <v>1</v>
      </c>
      <c r="P576" t="str">
        <f t="shared" si="72"/>
        <v>TP</v>
      </c>
    </row>
    <row r="577" spans="1:16" x14ac:dyDescent="0.3">
      <c r="A577">
        <v>1</v>
      </c>
      <c r="B577">
        <v>1</v>
      </c>
      <c r="C577">
        <v>-1.4</v>
      </c>
      <c r="D577">
        <v>0.7</v>
      </c>
      <c r="E577">
        <f t="shared" si="66"/>
        <v>1</v>
      </c>
      <c r="F577">
        <f t="shared" si="67"/>
        <v>0.99999999981373544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68"/>
        <v>70</v>
      </c>
      <c r="L577">
        <f t="shared" si="69"/>
        <v>69.999999986961484</v>
      </c>
      <c r="M577">
        <f t="shared" si="70"/>
        <v>15.182068203453042</v>
      </c>
      <c r="N577">
        <f t="shared" si="65"/>
        <v>1522.4274025750128</v>
      </c>
      <c r="O577">
        <f t="shared" si="71"/>
        <v>1</v>
      </c>
      <c r="P577" t="str">
        <f t="shared" si="72"/>
        <v>TP</v>
      </c>
    </row>
    <row r="578" spans="1:16" x14ac:dyDescent="0.3">
      <c r="A578">
        <v>1</v>
      </c>
      <c r="B578">
        <v>1</v>
      </c>
      <c r="C578">
        <v>-1.4</v>
      </c>
      <c r="D578">
        <v>0.45</v>
      </c>
      <c r="E578">
        <f t="shared" si="66"/>
        <v>1</v>
      </c>
      <c r="F578">
        <f t="shared" si="67"/>
        <v>0.99999999965851505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68"/>
        <v>50</v>
      </c>
      <c r="L578">
        <f t="shared" si="69"/>
        <v>69.999999976096049</v>
      </c>
      <c r="M578">
        <f t="shared" si="70"/>
        <v>3.0132013222292287</v>
      </c>
      <c r="N578">
        <f t="shared" ref="N578:N641" si="73">(M578-$R$5)^2</f>
        <v>720.89183012568515</v>
      </c>
      <c r="O578">
        <f t="shared" si="71"/>
        <v>1</v>
      </c>
      <c r="P578" t="str">
        <f t="shared" si="72"/>
        <v>TP</v>
      </c>
    </row>
    <row r="579" spans="1:16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74">IF(D579&gt;1,1+(D579-1)/$R$2,1)</f>
        <v>1</v>
      </c>
      <c r="F579">
        <f t="shared" ref="F579:F642" si="75">IF(D579&lt;1,1-(1-D579)/$R$2,1)</f>
        <v>0.99999999996895594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76">G579^(B579)*E579</f>
        <v>100</v>
      </c>
      <c r="L579">
        <f t="shared" ref="L579:L642" si="77">-C579*-H579^(B579)*F579</f>
        <v>125.99999999608843</v>
      </c>
      <c r="M579">
        <f t="shared" ref="M579:M642" si="78">I579*K579-J579*L579</f>
        <v>-39.171018010035951</v>
      </c>
      <c r="N579">
        <f t="shared" si="73"/>
        <v>235.15579881828896</v>
      </c>
      <c r="O579">
        <f t="shared" ref="O579:O642" si="79">IF(M579&gt;=0,1,0)</f>
        <v>0</v>
      </c>
      <c r="P579" t="str">
        <f t="shared" ref="P579:P642" si="80">IF(AND(A579=1,O579=1),"TP",IF(AND(A579=0,O579=0),"TN",IF(A579&gt;O579,"FP","FN")))</f>
        <v>FP</v>
      </c>
    </row>
    <row r="580" spans="1:16" x14ac:dyDescent="0.3">
      <c r="A580">
        <v>0</v>
      </c>
      <c r="B580">
        <v>1</v>
      </c>
      <c r="C580">
        <v>-1.4</v>
      </c>
      <c r="D580">
        <v>0.95</v>
      </c>
      <c r="E580">
        <f t="shared" si="74"/>
        <v>1</v>
      </c>
      <c r="F580">
        <f t="shared" si="75"/>
        <v>0.99999999996895594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76"/>
        <v>90</v>
      </c>
      <c r="L580">
        <f t="shared" si="77"/>
        <v>125.99999999608843</v>
      </c>
      <c r="M580">
        <f t="shared" si="78"/>
        <v>5.423762364696664</v>
      </c>
      <c r="N580">
        <f t="shared" si="73"/>
        <v>856.14700911155035</v>
      </c>
      <c r="O580">
        <f t="shared" si="79"/>
        <v>1</v>
      </c>
      <c r="P580" t="str">
        <f t="shared" si="80"/>
        <v>FN</v>
      </c>
    </row>
    <row r="581" spans="1:16" x14ac:dyDescent="0.3">
      <c r="A581">
        <v>1</v>
      </c>
      <c r="B581">
        <v>1</v>
      </c>
      <c r="C581">
        <v>-1.4</v>
      </c>
      <c r="D581">
        <v>0.5</v>
      </c>
      <c r="E581">
        <f t="shared" si="74"/>
        <v>1</v>
      </c>
      <c r="F581">
        <f t="shared" si="75"/>
        <v>0.9999999996895591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76"/>
        <v>180</v>
      </c>
      <c r="L581">
        <f t="shared" si="77"/>
        <v>125.99999996088444</v>
      </c>
      <c r="M581">
        <f t="shared" si="78"/>
        <v>-8.4350951609041118</v>
      </c>
      <c r="N581">
        <f t="shared" si="73"/>
        <v>237.19487849979967</v>
      </c>
      <c r="O581">
        <f t="shared" si="79"/>
        <v>0</v>
      </c>
      <c r="P581" t="str">
        <f t="shared" si="80"/>
        <v>FP</v>
      </c>
    </row>
    <row r="582" spans="1:16" x14ac:dyDescent="0.3">
      <c r="A582">
        <v>1</v>
      </c>
      <c r="B582">
        <v>1</v>
      </c>
      <c r="C582">
        <v>-1.4</v>
      </c>
      <c r="D582">
        <v>0.05</v>
      </c>
      <c r="E582">
        <f t="shared" si="74"/>
        <v>1</v>
      </c>
      <c r="F582">
        <f t="shared" si="75"/>
        <v>0.99999999941016238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76"/>
        <v>90</v>
      </c>
      <c r="L582">
        <f t="shared" si="77"/>
        <v>125.99999992568044</v>
      </c>
      <c r="M582">
        <f t="shared" si="78"/>
        <v>-43.013008320110302</v>
      </c>
      <c r="N582">
        <f t="shared" si="73"/>
        <v>367.74892116141888</v>
      </c>
      <c r="O582">
        <f t="shared" si="79"/>
        <v>0</v>
      </c>
      <c r="P582" t="str">
        <f t="shared" si="80"/>
        <v>FP</v>
      </c>
    </row>
    <row r="583" spans="1:16" x14ac:dyDescent="0.3">
      <c r="A583">
        <v>0</v>
      </c>
      <c r="B583">
        <v>1</v>
      </c>
      <c r="C583">
        <v>-1.4</v>
      </c>
      <c r="D583">
        <v>0.05</v>
      </c>
      <c r="E583">
        <f t="shared" si="74"/>
        <v>1</v>
      </c>
      <c r="F583">
        <f t="shared" si="75"/>
        <v>0.99999999941016238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76"/>
        <v>80</v>
      </c>
      <c r="L583">
        <f t="shared" si="77"/>
        <v>125.99999992568044</v>
      </c>
      <c r="M583">
        <f t="shared" si="78"/>
        <v>-0.66067105047373786</v>
      </c>
      <c r="N583">
        <f t="shared" si="73"/>
        <v>537.10641851098751</v>
      </c>
      <c r="O583">
        <f t="shared" si="79"/>
        <v>0</v>
      </c>
      <c r="P583" t="str">
        <f t="shared" si="80"/>
        <v>TN</v>
      </c>
    </row>
    <row r="584" spans="1:16" x14ac:dyDescent="0.3">
      <c r="A584">
        <v>1</v>
      </c>
      <c r="B584">
        <v>1</v>
      </c>
      <c r="C584">
        <v>-1.4</v>
      </c>
      <c r="D584">
        <v>0</v>
      </c>
      <c r="E584">
        <f t="shared" si="74"/>
        <v>1</v>
      </c>
      <c r="F584">
        <f t="shared" si="75"/>
        <v>0.99999999937911832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76"/>
        <v>20</v>
      </c>
      <c r="L584">
        <f t="shared" si="77"/>
        <v>13.999999991307657</v>
      </c>
      <c r="M584">
        <f t="shared" si="78"/>
        <v>-0.93723279297963558</v>
      </c>
      <c r="N584">
        <f t="shared" si="73"/>
        <v>524.36396033688379</v>
      </c>
      <c r="O584">
        <f t="shared" si="79"/>
        <v>0</v>
      </c>
      <c r="P584" t="str">
        <f t="shared" si="80"/>
        <v>FP</v>
      </c>
    </row>
    <row r="585" spans="1:16" x14ac:dyDescent="0.3">
      <c r="A585">
        <v>1</v>
      </c>
      <c r="B585">
        <v>1</v>
      </c>
      <c r="C585">
        <v>-1.4</v>
      </c>
      <c r="D585">
        <v>0.15</v>
      </c>
      <c r="E585">
        <f t="shared" si="74"/>
        <v>1</v>
      </c>
      <c r="F585">
        <f t="shared" si="75"/>
        <v>0.9999999994722506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76"/>
        <v>30</v>
      </c>
      <c r="L585">
        <f t="shared" si="77"/>
        <v>13.999999992611508</v>
      </c>
      <c r="M585">
        <f t="shared" si="78"/>
        <v>2.9047575596491004</v>
      </c>
      <c r="N585">
        <f t="shared" si="73"/>
        <v>715.08028399784541</v>
      </c>
      <c r="O585">
        <f t="shared" si="79"/>
        <v>1</v>
      </c>
      <c r="P585" t="str">
        <f t="shared" si="80"/>
        <v>TP</v>
      </c>
    </row>
    <row r="586" spans="1:16" x14ac:dyDescent="0.3">
      <c r="A586">
        <v>0</v>
      </c>
      <c r="B586">
        <v>1</v>
      </c>
      <c r="C586">
        <v>-1.4</v>
      </c>
      <c r="D586">
        <v>0.15</v>
      </c>
      <c r="E586">
        <f t="shared" si="74"/>
        <v>1</v>
      </c>
      <c r="F586">
        <f t="shared" si="75"/>
        <v>0.9999999994722506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76"/>
        <v>80</v>
      </c>
      <c r="L586">
        <f t="shared" si="77"/>
        <v>125.99999993350356</v>
      </c>
      <c r="M586">
        <f t="shared" si="78"/>
        <v>-46.854998678359429</v>
      </c>
      <c r="N586">
        <f t="shared" si="73"/>
        <v>529.86382480780753</v>
      </c>
      <c r="O586">
        <f t="shared" si="79"/>
        <v>0</v>
      </c>
      <c r="P586" t="str">
        <f t="shared" si="80"/>
        <v>TN</v>
      </c>
    </row>
    <row r="587" spans="1:16" x14ac:dyDescent="0.3">
      <c r="A587">
        <v>0</v>
      </c>
      <c r="B587">
        <v>1</v>
      </c>
      <c r="C587">
        <v>-1.4</v>
      </c>
      <c r="D587">
        <v>0.15</v>
      </c>
      <c r="E587">
        <f t="shared" si="74"/>
        <v>1</v>
      </c>
      <c r="F587">
        <f t="shared" si="75"/>
        <v>0.9999999994722506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76"/>
        <v>0</v>
      </c>
      <c r="L587">
        <f t="shared" si="77"/>
        <v>13.999999992611508</v>
      </c>
      <c r="M587">
        <f t="shared" si="78"/>
        <v>-8.6212135006458492</v>
      </c>
      <c r="N587">
        <f t="shared" si="73"/>
        <v>231.49665215981639</v>
      </c>
      <c r="O587">
        <f t="shared" si="79"/>
        <v>0</v>
      </c>
      <c r="P587" t="str">
        <f t="shared" si="80"/>
        <v>TN</v>
      </c>
    </row>
    <row r="588" spans="1:16" x14ac:dyDescent="0.3">
      <c r="A588">
        <v>1</v>
      </c>
      <c r="B588">
        <v>1</v>
      </c>
      <c r="C588">
        <v>-1.4</v>
      </c>
      <c r="D588">
        <v>0.5</v>
      </c>
      <c r="E588">
        <f t="shared" si="74"/>
        <v>1</v>
      </c>
      <c r="F588">
        <f t="shared" si="75"/>
        <v>0.9999999996895591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76"/>
        <v>70</v>
      </c>
      <c r="L588">
        <f t="shared" si="77"/>
        <v>69.99999997826913</v>
      </c>
      <c r="M588">
        <f t="shared" si="78"/>
        <v>-16.21213503857501</v>
      </c>
      <c r="N588">
        <f t="shared" si="73"/>
        <v>58.126786441257863</v>
      </c>
      <c r="O588">
        <f t="shared" si="79"/>
        <v>0</v>
      </c>
      <c r="P588" t="str">
        <f t="shared" si="80"/>
        <v>FP</v>
      </c>
    </row>
    <row r="589" spans="1:16" x14ac:dyDescent="0.3">
      <c r="A589">
        <v>1</v>
      </c>
      <c r="B589">
        <v>1</v>
      </c>
      <c r="C589">
        <v>-1.4</v>
      </c>
      <c r="D589">
        <v>1</v>
      </c>
      <c r="E589">
        <f t="shared" si="74"/>
        <v>1</v>
      </c>
      <c r="F589">
        <f t="shared" si="75"/>
        <v>1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76"/>
        <v>100</v>
      </c>
      <c r="L589">
        <f t="shared" si="77"/>
        <v>125.99999999999999</v>
      </c>
      <c r="M589">
        <f t="shared" si="78"/>
        <v>11.508195805904194</v>
      </c>
      <c r="N589">
        <f t="shared" si="73"/>
        <v>1249.2282615199317</v>
      </c>
      <c r="O589">
        <f t="shared" si="79"/>
        <v>1</v>
      </c>
      <c r="P589" t="str">
        <f t="shared" si="80"/>
        <v>TP</v>
      </c>
    </row>
    <row r="590" spans="1:16" x14ac:dyDescent="0.3">
      <c r="A590">
        <v>1</v>
      </c>
      <c r="B590">
        <v>1</v>
      </c>
      <c r="C590">
        <v>-1.4</v>
      </c>
      <c r="D590">
        <v>0.95</v>
      </c>
      <c r="E590">
        <f t="shared" si="74"/>
        <v>1</v>
      </c>
      <c r="F590">
        <f t="shared" si="75"/>
        <v>0.99999999996895594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76"/>
        <v>30</v>
      </c>
      <c r="L590">
        <f t="shared" si="77"/>
        <v>13.999999999565382</v>
      </c>
      <c r="M590">
        <f t="shared" si="78"/>
        <v>2.9047575553668974</v>
      </c>
      <c r="N590">
        <f t="shared" si="73"/>
        <v>715.08028376882464</v>
      </c>
      <c r="O590">
        <f t="shared" si="79"/>
        <v>1</v>
      </c>
      <c r="P590" t="str">
        <f t="shared" si="80"/>
        <v>TP</v>
      </c>
    </row>
    <row r="591" spans="1:16" x14ac:dyDescent="0.3">
      <c r="A591">
        <v>0</v>
      </c>
      <c r="B591">
        <v>1</v>
      </c>
      <c r="C591">
        <v>-1.4</v>
      </c>
      <c r="D591">
        <v>0.95</v>
      </c>
      <c r="E591">
        <f t="shared" si="74"/>
        <v>1</v>
      </c>
      <c r="F591">
        <f t="shared" si="75"/>
        <v>0.99999999996895594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76"/>
        <v>100</v>
      </c>
      <c r="L591">
        <f t="shared" si="77"/>
        <v>125.99999999608843</v>
      </c>
      <c r="M591">
        <f t="shared" si="78"/>
        <v>11.508195807435783</v>
      </c>
      <c r="N591">
        <f t="shared" si="73"/>
        <v>1249.228261628198</v>
      </c>
      <c r="O591">
        <f t="shared" si="79"/>
        <v>1</v>
      </c>
      <c r="P591" t="str">
        <f t="shared" si="80"/>
        <v>FN</v>
      </c>
    </row>
    <row r="592" spans="1:16" x14ac:dyDescent="0.3">
      <c r="A592">
        <v>0</v>
      </c>
      <c r="B592">
        <v>1</v>
      </c>
      <c r="C592">
        <v>-1.4</v>
      </c>
      <c r="D592">
        <v>0.95</v>
      </c>
      <c r="E592">
        <f t="shared" si="74"/>
        <v>1</v>
      </c>
      <c r="F592">
        <f t="shared" si="75"/>
        <v>0.99999999996895594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76"/>
        <v>40</v>
      </c>
      <c r="L592">
        <f t="shared" si="77"/>
        <v>69.999999997826919</v>
      </c>
      <c r="M592">
        <f t="shared" si="78"/>
        <v>-27.738106110913666</v>
      </c>
      <c r="N592">
        <f t="shared" si="73"/>
        <v>15.224656397010737</v>
      </c>
      <c r="O592">
        <f t="shared" si="79"/>
        <v>0</v>
      </c>
      <c r="P592" t="str">
        <f t="shared" si="80"/>
        <v>TN</v>
      </c>
    </row>
    <row r="593" spans="1:16" x14ac:dyDescent="0.3">
      <c r="A593">
        <v>1</v>
      </c>
      <c r="B593">
        <v>1</v>
      </c>
      <c r="C593">
        <v>-1.4</v>
      </c>
      <c r="D593">
        <v>0.9</v>
      </c>
      <c r="E593">
        <f t="shared" si="74"/>
        <v>1</v>
      </c>
      <c r="F593">
        <f t="shared" si="75"/>
        <v>0.99999999993791178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76"/>
        <v>30</v>
      </c>
      <c r="L593">
        <f t="shared" si="77"/>
        <v>13.999999999130765</v>
      </c>
      <c r="M593">
        <f t="shared" si="78"/>
        <v>2.9047575556345357</v>
      </c>
      <c r="N593">
        <f t="shared" si="73"/>
        <v>715.0802837831385</v>
      </c>
      <c r="O593">
        <f t="shared" si="79"/>
        <v>1</v>
      </c>
      <c r="P593" t="str">
        <f t="shared" si="80"/>
        <v>TP</v>
      </c>
    </row>
    <row r="594" spans="1:16" x14ac:dyDescent="0.3">
      <c r="A594">
        <v>1</v>
      </c>
      <c r="B594">
        <v>1</v>
      </c>
      <c r="C594">
        <v>-1.4</v>
      </c>
      <c r="D594">
        <v>1.1499999999999999</v>
      </c>
      <c r="E594">
        <f t="shared" si="74"/>
        <v>1.0000000000931322</v>
      </c>
      <c r="F594">
        <f t="shared" si="75"/>
        <v>1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76"/>
        <v>50.000000004656606</v>
      </c>
      <c r="L594">
        <f t="shared" si="77"/>
        <v>70</v>
      </c>
      <c r="M594">
        <f t="shared" si="78"/>
        <v>-23.896115757031133</v>
      </c>
      <c r="N594">
        <f t="shared" si="73"/>
        <v>3.5865987671780701E-3</v>
      </c>
      <c r="O594">
        <f t="shared" si="79"/>
        <v>0</v>
      </c>
      <c r="P594" t="str">
        <f t="shared" si="80"/>
        <v>FP</v>
      </c>
    </row>
    <row r="595" spans="1:16" x14ac:dyDescent="0.3">
      <c r="A595">
        <v>1</v>
      </c>
      <c r="B595">
        <v>1</v>
      </c>
      <c r="C595">
        <v>-1.4</v>
      </c>
      <c r="D595">
        <v>0.9</v>
      </c>
      <c r="E595">
        <f t="shared" si="74"/>
        <v>1</v>
      </c>
      <c r="F595">
        <f t="shared" si="75"/>
        <v>0.99999999993791178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76"/>
        <v>70</v>
      </c>
      <c r="L595">
        <f t="shared" si="77"/>
        <v>69.999999995653823</v>
      </c>
      <c r="M595">
        <f t="shared" si="78"/>
        <v>15.1820682000495</v>
      </c>
      <c r="N595">
        <f t="shared" si="73"/>
        <v>1522.4274023094119</v>
      </c>
      <c r="O595">
        <f t="shared" si="79"/>
        <v>1</v>
      </c>
      <c r="P595" t="str">
        <f t="shared" si="80"/>
        <v>TP</v>
      </c>
    </row>
    <row r="596" spans="1:16" x14ac:dyDescent="0.3">
      <c r="A596">
        <v>0</v>
      </c>
      <c r="B596">
        <v>1</v>
      </c>
      <c r="C596">
        <v>-1.4</v>
      </c>
      <c r="D596">
        <v>0.9</v>
      </c>
      <c r="E596">
        <f t="shared" si="74"/>
        <v>1</v>
      </c>
      <c r="F596">
        <f t="shared" si="75"/>
        <v>0.99999999993791178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76"/>
        <v>90</v>
      </c>
      <c r="L596">
        <f t="shared" si="77"/>
        <v>125.99999999217687</v>
      </c>
      <c r="M596">
        <f t="shared" si="78"/>
        <v>5.4237623662282672</v>
      </c>
      <c r="N596">
        <f t="shared" si="73"/>
        <v>856.14700920117969</v>
      </c>
      <c r="O596">
        <f t="shared" si="79"/>
        <v>1</v>
      </c>
      <c r="P596" t="str">
        <f t="shared" si="80"/>
        <v>FN</v>
      </c>
    </row>
    <row r="597" spans="1:16" x14ac:dyDescent="0.3">
      <c r="A597">
        <v>0</v>
      </c>
      <c r="B597">
        <v>1</v>
      </c>
      <c r="C597">
        <v>-1.4</v>
      </c>
      <c r="D597">
        <v>0.9</v>
      </c>
      <c r="E597">
        <f t="shared" si="74"/>
        <v>1</v>
      </c>
      <c r="F597">
        <f t="shared" si="75"/>
        <v>0.99999999993791178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76"/>
        <v>0</v>
      </c>
      <c r="L597">
        <f t="shared" si="77"/>
        <v>13.999999999130765</v>
      </c>
      <c r="M597">
        <f t="shared" si="78"/>
        <v>-8.6212135046604139</v>
      </c>
      <c r="N597">
        <f t="shared" si="73"/>
        <v>231.49665203765309</v>
      </c>
      <c r="O597">
        <f t="shared" si="79"/>
        <v>0</v>
      </c>
      <c r="P597" t="str">
        <f t="shared" si="80"/>
        <v>TN</v>
      </c>
    </row>
    <row r="598" spans="1:16" x14ac:dyDescent="0.3">
      <c r="A598">
        <v>0</v>
      </c>
      <c r="B598">
        <v>1</v>
      </c>
      <c r="C598">
        <v>-1.4</v>
      </c>
      <c r="D598">
        <v>0.9</v>
      </c>
      <c r="E598">
        <f t="shared" si="74"/>
        <v>1</v>
      </c>
      <c r="F598">
        <f t="shared" si="75"/>
        <v>0.99999999993791178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76"/>
        <v>40</v>
      </c>
      <c r="L598">
        <f t="shared" si="77"/>
        <v>69.999999995653823</v>
      </c>
      <c r="M598">
        <f t="shared" si="78"/>
        <v>-3.0712321281678676</v>
      </c>
      <c r="N598">
        <f t="shared" si="73"/>
        <v>431.1850343743518</v>
      </c>
      <c r="O598">
        <f t="shared" si="79"/>
        <v>0</v>
      </c>
      <c r="P598" t="str">
        <f t="shared" si="80"/>
        <v>TN</v>
      </c>
    </row>
    <row r="599" spans="1:16" x14ac:dyDescent="0.3">
      <c r="A599">
        <v>1</v>
      </c>
      <c r="B599">
        <v>1</v>
      </c>
      <c r="C599">
        <v>-1.4</v>
      </c>
      <c r="D599">
        <v>0.65</v>
      </c>
      <c r="E599">
        <f t="shared" si="74"/>
        <v>1</v>
      </c>
      <c r="F599">
        <f t="shared" si="75"/>
        <v>0.99999999978269138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76"/>
        <v>70</v>
      </c>
      <c r="L599">
        <f t="shared" si="77"/>
        <v>69.999999984788403</v>
      </c>
      <c r="M599">
        <f t="shared" si="78"/>
        <v>-16.212135042589583</v>
      </c>
      <c r="N599">
        <f t="shared" si="73"/>
        <v>58.126786380042901</v>
      </c>
      <c r="O599">
        <f t="shared" si="79"/>
        <v>0</v>
      </c>
      <c r="P599" t="str">
        <f t="shared" si="80"/>
        <v>FP</v>
      </c>
    </row>
    <row r="600" spans="1:16" x14ac:dyDescent="0.3">
      <c r="A600">
        <v>1</v>
      </c>
      <c r="B600">
        <v>1</v>
      </c>
      <c r="C600">
        <v>-1.4</v>
      </c>
      <c r="D600">
        <v>0.6</v>
      </c>
      <c r="E600">
        <f t="shared" si="74"/>
        <v>1</v>
      </c>
      <c r="F600">
        <f t="shared" si="75"/>
        <v>0.99999999975164733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76"/>
        <v>10</v>
      </c>
      <c r="L600">
        <f t="shared" si="77"/>
        <v>13.999999996523062</v>
      </c>
      <c r="M600">
        <f t="shared" si="78"/>
        <v>0.60264026393531456</v>
      </c>
      <c r="N600">
        <f t="shared" si="73"/>
        <v>597.2582594451809</v>
      </c>
      <c r="O600">
        <f t="shared" si="79"/>
        <v>1</v>
      </c>
      <c r="P600" t="str">
        <f t="shared" si="80"/>
        <v>TP</v>
      </c>
    </row>
    <row r="601" spans="1:16" x14ac:dyDescent="0.3">
      <c r="A601">
        <v>1</v>
      </c>
      <c r="B601">
        <v>1</v>
      </c>
      <c r="C601">
        <v>-1.4</v>
      </c>
      <c r="D601">
        <v>1.05</v>
      </c>
      <c r="E601">
        <f t="shared" si="74"/>
        <v>1.0000000000310441</v>
      </c>
      <c r="F601">
        <f t="shared" si="75"/>
        <v>1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76"/>
        <v>90.000000002793968</v>
      </c>
      <c r="L601">
        <f t="shared" si="77"/>
        <v>125.99999999999999</v>
      </c>
      <c r="M601">
        <f t="shared" si="78"/>
        <v>5.4237623648650413</v>
      </c>
      <c r="N601">
        <f t="shared" si="73"/>
        <v>856.1470091214037</v>
      </c>
      <c r="O601">
        <f t="shared" si="79"/>
        <v>1</v>
      </c>
      <c r="P601" t="str">
        <f t="shared" si="80"/>
        <v>TP</v>
      </c>
    </row>
    <row r="602" spans="1:16" x14ac:dyDescent="0.3">
      <c r="A602">
        <v>1</v>
      </c>
      <c r="B602">
        <v>1</v>
      </c>
      <c r="C602">
        <v>-1.4</v>
      </c>
      <c r="D602">
        <v>1.05</v>
      </c>
      <c r="E602">
        <f t="shared" si="74"/>
        <v>1.0000000000310441</v>
      </c>
      <c r="F602">
        <f t="shared" si="75"/>
        <v>1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76"/>
        <v>10.00000000031044</v>
      </c>
      <c r="L602">
        <f t="shared" si="77"/>
        <v>0</v>
      </c>
      <c r="M602">
        <f t="shared" si="78"/>
        <v>3.841990353550921</v>
      </c>
      <c r="N602">
        <f t="shared" si="73"/>
        <v>766.08374565750432</v>
      </c>
      <c r="O602">
        <f t="shared" si="79"/>
        <v>1</v>
      </c>
      <c r="P602" t="str">
        <f t="shared" si="80"/>
        <v>TP</v>
      </c>
    </row>
    <row r="603" spans="1:16" x14ac:dyDescent="0.3">
      <c r="A603">
        <v>0</v>
      </c>
      <c r="B603">
        <v>1</v>
      </c>
      <c r="C603">
        <v>-1.4</v>
      </c>
      <c r="D603">
        <v>1.05</v>
      </c>
      <c r="E603">
        <f t="shared" si="74"/>
        <v>1.0000000000310441</v>
      </c>
      <c r="F603">
        <f t="shared" si="75"/>
        <v>1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76"/>
        <v>40.000000001241759</v>
      </c>
      <c r="L603">
        <f t="shared" si="77"/>
        <v>70</v>
      </c>
      <c r="M603">
        <f t="shared" si="78"/>
        <v>-27.738106111774762</v>
      </c>
      <c r="N603">
        <f t="shared" si="73"/>
        <v>15.224656403730522</v>
      </c>
      <c r="O603">
        <f t="shared" si="79"/>
        <v>0</v>
      </c>
      <c r="P603" t="str">
        <f t="shared" si="80"/>
        <v>TN</v>
      </c>
    </row>
    <row r="604" spans="1:16" x14ac:dyDescent="0.3">
      <c r="A604">
        <v>1</v>
      </c>
      <c r="B604">
        <v>1</v>
      </c>
      <c r="C604">
        <v>-1.4</v>
      </c>
      <c r="D604">
        <v>1.35</v>
      </c>
      <c r="E604">
        <f t="shared" si="74"/>
        <v>1.0000000002173086</v>
      </c>
      <c r="F604">
        <f t="shared" si="75"/>
        <v>1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76"/>
        <v>60.000000013038516</v>
      </c>
      <c r="L604">
        <f t="shared" si="77"/>
        <v>70</v>
      </c>
      <c r="M604">
        <f t="shared" si="78"/>
        <v>-20.05412540037916</v>
      </c>
      <c r="N604">
        <f t="shared" si="73"/>
        <v>14.30429658012509</v>
      </c>
      <c r="O604">
        <f t="shared" si="79"/>
        <v>0</v>
      </c>
      <c r="P604" t="str">
        <f t="shared" si="80"/>
        <v>FP</v>
      </c>
    </row>
    <row r="605" spans="1:16" x14ac:dyDescent="0.3">
      <c r="A605">
        <v>0</v>
      </c>
      <c r="B605">
        <v>1</v>
      </c>
      <c r="C605">
        <v>-1.4</v>
      </c>
      <c r="D605">
        <v>1.35</v>
      </c>
      <c r="E605">
        <f t="shared" si="74"/>
        <v>1.0000000002173086</v>
      </c>
      <c r="F605">
        <f t="shared" si="75"/>
        <v>1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76"/>
        <v>0</v>
      </c>
      <c r="L605">
        <f t="shared" si="77"/>
        <v>14</v>
      </c>
      <c r="M605">
        <f t="shared" si="78"/>
        <v>-8.6212135051956906</v>
      </c>
      <c r="N605">
        <f t="shared" si="73"/>
        <v>231.49665202136461</v>
      </c>
      <c r="O605">
        <f t="shared" si="79"/>
        <v>0</v>
      </c>
      <c r="P605" t="str">
        <f t="shared" si="80"/>
        <v>TN</v>
      </c>
    </row>
    <row r="606" spans="1:16" x14ac:dyDescent="0.3">
      <c r="A606">
        <v>0</v>
      </c>
      <c r="B606">
        <v>1</v>
      </c>
      <c r="C606">
        <v>-1.4</v>
      </c>
      <c r="D606">
        <v>1.35</v>
      </c>
      <c r="E606">
        <f t="shared" si="74"/>
        <v>1.0000000002173086</v>
      </c>
      <c r="F606">
        <f t="shared" si="75"/>
        <v>1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76"/>
        <v>60.000000013038516</v>
      </c>
      <c r="L606">
        <f t="shared" si="77"/>
        <v>70</v>
      </c>
      <c r="M606">
        <f t="shared" si="78"/>
        <v>-20.05412540037916</v>
      </c>
      <c r="N606">
        <f t="shared" si="73"/>
        <v>14.30429658012509</v>
      </c>
      <c r="O606">
        <f t="shared" si="79"/>
        <v>0</v>
      </c>
      <c r="P606" t="str">
        <f t="shared" si="80"/>
        <v>TN</v>
      </c>
    </row>
    <row r="607" spans="1:16" x14ac:dyDescent="0.3">
      <c r="A607">
        <v>1</v>
      </c>
      <c r="B607">
        <v>1</v>
      </c>
      <c r="C607">
        <v>-1.4</v>
      </c>
      <c r="D607">
        <v>1.4</v>
      </c>
      <c r="E607">
        <f t="shared" si="74"/>
        <v>1.0000000002483527</v>
      </c>
      <c r="F607">
        <f t="shared" si="75"/>
        <v>1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76"/>
        <v>10.000000002483526</v>
      </c>
      <c r="L607">
        <f t="shared" si="77"/>
        <v>14</v>
      </c>
      <c r="M607">
        <f t="shared" si="78"/>
        <v>0.60264026408498061</v>
      </c>
      <c r="N607">
        <f t="shared" si="73"/>
        <v>597.25825945249619</v>
      </c>
      <c r="O607">
        <f t="shared" si="79"/>
        <v>1</v>
      </c>
      <c r="P607" t="str">
        <f t="shared" si="80"/>
        <v>TP</v>
      </c>
    </row>
    <row r="608" spans="1:16" x14ac:dyDescent="0.3">
      <c r="A608">
        <v>0</v>
      </c>
      <c r="B608">
        <v>1</v>
      </c>
      <c r="C608">
        <v>-1.4</v>
      </c>
      <c r="D608">
        <v>1.4</v>
      </c>
      <c r="E608">
        <f t="shared" si="74"/>
        <v>1.0000000002483527</v>
      </c>
      <c r="F608">
        <f t="shared" si="75"/>
        <v>1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76"/>
        <v>80.00000001986821</v>
      </c>
      <c r="L608">
        <f t="shared" si="77"/>
        <v>125.99999999999999</v>
      </c>
      <c r="M608">
        <f t="shared" si="78"/>
        <v>-0.66067106748537441</v>
      </c>
      <c r="N608">
        <f t="shared" si="73"/>
        <v>537.10641772247925</v>
      </c>
      <c r="O608">
        <f t="shared" si="79"/>
        <v>0</v>
      </c>
      <c r="P608" t="str">
        <f t="shared" si="80"/>
        <v>TN</v>
      </c>
    </row>
    <row r="609" spans="1:16" x14ac:dyDescent="0.3">
      <c r="A609">
        <v>1</v>
      </c>
      <c r="B609">
        <v>1</v>
      </c>
      <c r="C609">
        <v>-1.4</v>
      </c>
      <c r="D609">
        <v>1.7</v>
      </c>
      <c r="E609">
        <f t="shared" si="74"/>
        <v>1.0000000004346172</v>
      </c>
      <c r="F609">
        <f t="shared" si="75"/>
        <v>1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76"/>
        <v>60.000000026077032</v>
      </c>
      <c r="L609">
        <f t="shared" si="77"/>
        <v>70</v>
      </c>
      <c r="M609">
        <f t="shared" si="78"/>
        <v>-20.054125395369773</v>
      </c>
      <c r="N609">
        <f t="shared" si="73"/>
        <v>14.304296618017116</v>
      </c>
      <c r="O609">
        <f t="shared" si="79"/>
        <v>0</v>
      </c>
      <c r="P609" t="str">
        <f t="shared" si="80"/>
        <v>FP</v>
      </c>
    </row>
    <row r="610" spans="1:16" x14ac:dyDescent="0.3">
      <c r="A610">
        <v>1</v>
      </c>
      <c r="B610">
        <v>1</v>
      </c>
      <c r="C610">
        <v>-1.4</v>
      </c>
      <c r="D610">
        <v>1.8</v>
      </c>
      <c r="E610">
        <f t="shared" si="74"/>
        <v>1.0000000004967053</v>
      </c>
      <c r="F610">
        <f t="shared" si="75"/>
        <v>1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76"/>
        <v>20.000000009934105</v>
      </c>
      <c r="L610">
        <f t="shared" si="77"/>
        <v>14</v>
      </c>
      <c r="M610">
        <f t="shared" si="78"/>
        <v>-0.93723279451571706</v>
      </c>
      <c r="N610">
        <f t="shared" si="73"/>
        <v>524.36396026653426</v>
      </c>
      <c r="O610">
        <f t="shared" si="79"/>
        <v>0</v>
      </c>
      <c r="P610" t="str">
        <f t="shared" si="80"/>
        <v>FP</v>
      </c>
    </row>
    <row r="611" spans="1:16" x14ac:dyDescent="0.3">
      <c r="A611">
        <v>1</v>
      </c>
      <c r="B611">
        <v>1</v>
      </c>
      <c r="C611">
        <v>-1.4</v>
      </c>
      <c r="D611">
        <v>1.1399999999999999</v>
      </c>
      <c r="E611">
        <f t="shared" si="74"/>
        <v>1.0000000000869234</v>
      </c>
      <c r="F611">
        <f t="shared" si="75"/>
        <v>1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76"/>
        <v>70.000000006084633</v>
      </c>
      <c r="L611">
        <f t="shared" si="77"/>
        <v>70</v>
      </c>
      <c r="M611">
        <f t="shared" si="78"/>
        <v>15.18206820204988</v>
      </c>
      <c r="N611">
        <f t="shared" si="73"/>
        <v>1522.4274024655151</v>
      </c>
      <c r="O611">
        <f t="shared" si="79"/>
        <v>1</v>
      </c>
      <c r="P611" t="str">
        <f t="shared" si="80"/>
        <v>TP</v>
      </c>
    </row>
    <row r="612" spans="1:16" x14ac:dyDescent="0.3">
      <c r="A612">
        <v>1</v>
      </c>
      <c r="B612">
        <v>1</v>
      </c>
      <c r="C612">
        <v>-1.4</v>
      </c>
      <c r="D612">
        <v>1.18</v>
      </c>
      <c r="E612">
        <f t="shared" si="74"/>
        <v>1.0000000001117586</v>
      </c>
      <c r="F612">
        <f t="shared" si="75"/>
        <v>1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76"/>
        <v>20.000000002235172</v>
      </c>
      <c r="L612">
        <f t="shared" si="77"/>
        <v>14</v>
      </c>
      <c r="M612">
        <f t="shared" si="78"/>
        <v>-0.93723279747363897</v>
      </c>
      <c r="N612">
        <f t="shared" si="73"/>
        <v>524.36396013106764</v>
      </c>
      <c r="O612">
        <f t="shared" si="79"/>
        <v>0</v>
      </c>
      <c r="P612" t="str">
        <f t="shared" si="80"/>
        <v>FP</v>
      </c>
    </row>
    <row r="613" spans="1:16" x14ac:dyDescent="0.3">
      <c r="A613">
        <v>1</v>
      </c>
      <c r="B613">
        <v>1</v>
      </c>
      <c r="C613">
        <v>-1.4</v>
      </c>
      <c r="D613">
        <v>1.08</v>
      </c>
      <c r="E613">
        <f t="shared" si="74"/>
        <v>1.0000000000496705</v>
      </c>
      <c r="F613">
        <f t="shared" si="75"/>
        <v>1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76"/>
        <v>70.000000003476941</v>
      </c>
      <c r="L613">
        <f t="shared" si="77"/>
        <v>70</v>
      </c>
      <c r="M613">
        <f t="shared" si="78"/>
        <v>-16.212135050621058</v>
      </c>
      <c r="N613">
        <f t="shared" si="73"/>
        <v>58.1267862575775</v>
      </c>
      <c r="O613">
        <f t="shared" si="79"/>
        <v>0</v>
      </c>
      <c r="P613" t="str">
        <f t="shared" si="80"/>
        <v>FP</v>
      </c>
    </row>
    <row r="614" spans="1:16" x14ac:dyDescent="0.3">
      <c r="A614">
        <v>0</v>
      </c>
      <c r="B614">
        <v>1</v>
      </c>
      <c r="C614">
        <v>-1.4</v>
      </c>
      <c r="D614">
        <v>1.08</v>
      </c>
      <c r="E614">
        <f t="shared" si="74"/>
        <v>1.0000000000496705</v>
      </c>
      <c r="F614">
        <f t="shared" si="75"/>
        <v>1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76"/>
        <v>0</v>
      </c>
      <c r="L614">
        <f t="shared" si="77"/>
        <v>14</v>
      </c>
      <c r="M614">
        <f t="shared" si="78"/>
        <v>-8.6212135051956906</v>
      </c>
      <c r="N614">
        <f t="shared" si="73"/>
        <v>231.49665202136461</v>
      </c>
      <c r="O614">
        <f t="shared" si="79"/>
        <v>0</v>
      </c>
      <c r="P614" t="str">
        <f t="shared" si="80"/>
        <v>TN</v>
      </c>
    </row>
    <row r="615" spans="1:16" x14ac:dyDescent="0.3">
      <c r="A615">
        <v>1</v>
      </c>
      <c r="B615">
        <v>1</v>
      </c>
      <c r="C615">
        <v>-1.4</v>
      </c>
      <c r="D615">
        <v>0.98</v>
      </c>
      <c r="E615">
        <f t="shared" si="74"/>
        <v>1</v>
      </c>
      <c r="F615">
        <f t="shared" si="75"/>
        <v>0.99999999998758238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76"/>
        <v>60</v>
      </c>
      <c r="L615">
        <f t="shared" si="77"/>
        <v>69.999999999130765</v>
      </c>
      <c r="M615">
        <f t="shared" si="78"/>
        <v>-20.054125404853274</v>
      </c>
      <c r="N615">
        <f t="shared" si="73"/>
        <v>14.304296546281982</v>
      </c>
      <c r="O615">
        <f t="shared" si="79"/>
        <v>0</v>
      </c>
      <c r="P615" t="str">
        <f t="shared" si="80"/>
        <v>FP</v>
      </c>
    </row>
    <row r="616" spans="1:16" x14ac:dyDescent="0.3">
      <c r="A616">
        <v>0</v>
      </c>
      <c r="B616">
        <v>1</v>
      </c>
      <c r="C616">
        <v>-1.4</v>
      </c>
      <c r="D616">
        <v>0.98</v>
      </c>
      <c r="E616">
        <f t="shared" si="74"/>
        <v>1</v>
      </c>
      <c r="F616">
        <f t="shared" si="75"/>
        <v>0.99999999998758238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76"/>
        <v>40</v>
      </c>
      <c r="L616">
        <f t="shared" si="77"/>
        <v>69.999999999130765</v>
      </c>
      <c r="M616">
        <f t="shared" si="78"/>
        <v>-3.0712321295292888</v>
      </c>
      <c r="N616">
        <f t="shared" si="73"/>
        <v>431.18503431781198</v>
      </c>
      <c r="O616">
        <f t="shared" si="79"/>
        <v>0</v>
      </c>
      <c r="P616" t="str">
        <f t="shared" si="80"/>
        <v>TN</v>
      </c>
    </row>
    <row r="617" spans="1:16" x14ac:dyDescent="0.3">
      <c r="A617">
        <v>0</v>
      </c>
      <c r="B617">
        <v>1</v>
      </c>
      <c r="C617">
        <v>-1.4</v>
      </c>
      <c r="D617">
        <v>0.98</v>
      </c>
      <c r="E617">
        <f t="shared" si="74"/>
        <v>1</v>
      </c>
      <c r="F617">
        <f t="shared" si="75"/>
        <v>0.99999999998758238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76"/>
        <v>0</v>
      </c>
      <c r="L617">
        <f t="shared" si="77"/>
        <v>13.999999999826153</v>
      </c>
      <c r="M617">
        <f t="shared" si="78"/>
        <v>-8.6212135050886349</v>
      </c>
      <c r="N617">
        <f t="shared" si="73"/>
        <v>231.49665202462231</v>
      </c>
      <c r="O617">
        <f t="shared" si="79"/>
        <v>0</v>
      </c>
      <c r="P617" t="str">
        <f t="shared" si="80"/>
        <v>TN</v>
      </c>
    </row>
    <row r="618" spans="1:16" x14ac:dyDescent="0.3">
      <c r="A618">
        <v>0</v>
      </c>
      <c r="B618">
        <v>1</v>
      </c>
      <c r="C618">
        <v>-1.4</v>
      </c>
      <c r="D618">
        <v>0.98</v>
      </c>
      <c r="E618">
        <f t="shared" si="74"/>
        <v>1</v>
      </c>
      <c r="F618">
        <f t="shared" si="75"/>
        <v>0.99999999998758238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76"/>
        <v>0</v>
      </c>
      <c r="L618">
        <f t="shared" si="77"/>
        <v>13.999999999826153</v>
      </c>
      <c r="M618">
        <f t="shared" si="78"/>
        <v>-8.6212135050886349</v>
      </c>
      <c r="N618">
        <f t="shared" si="73"/>
        <v>231.49665202462231</v>
      </c>
      <c r="O618">
        <f t="shared" si="79"/>
        <v>0</v>
      </c>
      <c r="P618" t="str">
        <f t="shared" si="80"/>
        <v>TN</v>
      </c>
    </row>
    <row r="619" spans="1:16" x14ac:dyDescent="0.3">
      <c r="A619">
        <v>0</v>
      </c>
      <c r="B619">
        <v>1</v>
      </c>
      <c r="C619">
        <v>-1.4</v>
      </c>
      <c r="D619">
        <v>0.98</v>
      </c>
      <c r="E619">
        <f t="shared" si="74"/>
        <v>1</v>
      </c>
      <c r="F619">
        <f t="shared" si="75"/>
        <v>0.99999999998758238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76"/>
        <v>0</v>
      </c>
      <c r="L619">
        <f t="shared" si="77"/>
        <v>13.999999999826153</v>
      </c>
      <c r="M619">
        <f t="shared" si="78"/>
        <v>-8.6212135050886349</v>
      </c>
      <c r="N619">
        <f t="shared" si="73"/>
        <v>231.49665202462231</v>
      </c>
      <c r="O619">
        <f t="shared" si="79"/>
        <v>0</v>
      </c>
      <c r="P619" t="str">
        <f t="shared" si="80"/>
        <v>TN</v>
      </c>
    </row>
    <row r="620" spans="1:16" x14ac:dyDescent="0.3">
      <c r="A620">
        <v>1</v>
      </c>
      <c r="B620">
        <v>1</v>
      </c>
      <c r="C620">
        <v>-1.4</v>
      </c>
      <c r="D620">
        <v>1.1599999999999999</v>
      </c>
      <c r="E620">
        <f t="shared" si="74"/>
        <v>1.000000000099341</v>
      </c>
      <c r="F620">
        <f t="shared" si="75"/>
        <v>1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76"/>
        <v>90.000000008940688</v>
      </c>
      <c r="L620">
        <f t="shared" si="77"/>
        <v>125.99999999999999</v>
      </c>
      <c r="M620">
        <f t="shared" si="78"/>
        <v>-43.01300836244134</v>
      </c>
      <c r="N620">
        <f t="shared" si="73"/>
        <v>367.74892278496498</v>
      </c>
      <c r="O620">
        <f t="shared" si="79"/>
        <v>0</v>
      </c>
      <c r="P620" t="str">
        <f t="shared" si="80"/>
        <v>FP</v>
      </c>
    </row>
    <row r="621" spans="1:16" x14ac:dyDescent="0.3">
      <c r="A621">
        <v>0</v>
      </c>
      <c r="B621">
        <v>1</v>
      </c>
      <c r="C621">
        <v>-1.4</v>
      </c>
      <c r="D621">
        <v>1.1599999999999999</v>
      </c>
      <c r="E621">
        <f t="shared" si="74"/>
        <v>1.000000000099341</v>
      </c>
      <c r="F621">
        <f t="shared" si="75"/>
        <v>1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76"/>
        <v>0</v>
      </c>
      <c r="L621">
        <f t="shared" si="77"/>
        <v>14</v>
      </c>
      <c r="M621">
        <f t="shared" si="78"/>
        <v>-8.6212135051956906</v>
      </c>
      <c r="N621">
        <f t="shared" si="73"/>
        <v>231.49665202136461</v>
      </c>
      <c r="O621">
        <f t="shared" si="79"/>
        <v>0</v>
      </c>
      <c r="P621" t="str">
        <f t="shared" si="80"/>
        <v>TN</v>
      </c>
    </row>
    <row r="622" spans="1:16" x14ac:dyDescent="0.3">
      <c r="A622">
        <v>1</v>
      </c>
      <c r="B622">
        <v>1</v>
      </c>
      <c r="C622">
        <v>-1.4</v>
      </c>
      <c r="D622">
        <v>1.18</v>
      </c>
      <c r="E622">
        <f t="shared" si="74"/>
        <v>1.0000000001117586</v>
      </c>
      <c r="F622">
        <f t="shared" si="75"/>
        <v>1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76"/>
        <v>10.000000001117586</v>
      </c>
      <c r="L622">
        <f t="shared" si="77"/>
        <v>14</v>
      </c>
      <c r="M622">
        <f t="shared" si="78"/>
        <v>0.60264026325388365</v>
      </c>
      <c r="N622">
        <f t="shared" si="73"/>
        <v>597.25825941187429</v>
      </c>
      <c r="O622">
        <f t="shared" si="79"/>
        <v>1</v>
      </c>
      <c r="P622" t="str">
        <f t="shared" si="80"/>
        <v>TP</v>
      </c>
    </row>
    <row r="623" spans="1:16" x14ac:dyDescent="0.3">
      <c r="A623">
        <v>1</v>
      </c>
      <c r="B623">
        <v>1</v>
      </c>
      <c r="C623">
        <v>-1.4</v>
      </c>
      <c r="D623">
        <v>1.54</v>
      </c>
      <c r="E623">
        <f t="shared" si="74"/>
        <v>1.000000000335276</v>
      </c>
      <c r="F623">
        <f t="shared" si="75"/>
        <v>1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76"/>
        <v>180.00000006034969</v>
      </c>
      <c r="L623">
        <f t="shared" si="77"/>
        <v>125.99999999999999</v>
      </c>
      <c r="M623">
        <f t="shared" si="78"/>
        <v>46.371585781730502</v>
      </c>
      <c r="N623">
        <f t="shared" si="73"/>
        <v>4929.1370511516589</v>
      </c>
      <c r="O623">
        <f t="shared" si="79"/>
        <v>1</v>
      </c>
      <c r="P623" t="str">
        <f t="shared" si="80"/>
        <v>TP</v>
      </c>
    </row>
    <row r="624" spans="1:16" x14ac:dyDescent="0.3">
      <c r="A624">
        <v>1</v>
      </c>
      <c r="B624">
        <v>1</v>
      </c>
      <c r="C624">
        <v>-1.4</v>
      </c>
      <c r="D624">
        <v>1.68</v>
      </c>
      <c r="E624">
        <f t="shared" si="74"/>
        <v>1.0000000004221996</v>
      </c>
      <c r="F624">
        <f t="shared" si="75"/>
        <v>1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76"/>
        <v>70.000000029553973</v>
      </c>
      <c r="L624">
        <f t="shared" si="77"/>
        <v>70</v>
      </c>
      <c r="M624">
        <f t="shared" si="78"/>
        <v>-16.212135040602288</v>
      </c>
      <c r="N624">
        <f t="shared" si="73"/>
        <v>58.126786410345559</v>
      </c>
      <c r="O624">
        <f t="shared" si="79"/>
        <v>0</v>
      </c>
      <c r="P624" t="str">
        <f t="shared" si="80"/>
        <v>FP</v>
      </c>
    </row>
    <row r="625" spans="1:16" x14ac:dyDescent="0.3">
      <c r="A625">
        <v>1</v>
      </c>
      <c r="B625">
        <v>1</v>
      </c>
      <c r="C625">
        <v>-1.4</v>
      </c>
      <c r="D625">
        <v>1.7</v>
      </c>
      <c r="E625">
        <f t="shared" si="74"/>
        <v>1.0000000004346172</v>
      </c>
      <c r="F625">
        <f t="shared" si="75"/>
        <v>1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76"/>
        <v>10.000000004346173</v>
      </c>
      <c r="L625">
        <f t="shared" si="77"/>
        <v>0</v>
      </c>
      <c r="M625">
        <f t="shared" si="78"/>
        <v>3.8419903551014456</v>
      </c>
      <c r="N625">
        <f t="shared" si="73"/>
        <v>766.08374574333561</v>
      </c>
      <c r="O625">
        <f t="shared" si="79"/>
        <v>1</v>
      </c>
      <c r="P625" t="str">
        <f t="shared" si="80"/>
        <v>TP</v>
      </c>
    </row>
    <row r="626" spans="1:16" x14ac:dyDescent="0.3">
      <c r="A626">
        <v>0</v>
      </c>
      <c r="B626">
        <v>1</v>
      </c>
      <c r="C626">
        <v>-1.4</v>
      </c>
      <c r="D626">
        <v>1.7</v>
      </c>
      <c r="E626">
        <f t="shared" si="74"/>
        <v>1.0000000004346172</v>
      </c>
      <c r="F626">
        <f t="shared" si="75"/>
        <v>1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76"/>
        <v>0</v>
      </c>
      <c r="L626">
        <f t="shared" si="77"/>
        <v>14</v>
      </c>
      <c r="M626">
        <f t="shared" si="78"/>
        <v>-8.6212135051956906</v>
      </c>
      <c r="N626">
        <f t="shared" si="73"/>
        <v>231.49665202136461</v>
      </c>
      <c r="O626">
        <f t="shared" si="79"/>
        <v>0</v>
      </c>
      <c r="P626" t="str">
        <f t="shared" si="80"/>
        <v>TN</v>
      </c>
    </row>
    <row r="627" spans="1:16" x14ac:dyDescent="0.3">
      <c r="A627">
        <v>0</v>
      </c>
      <c r="B627">
        <v>1</v>
      </c>
      <c r="C627">
        <v>-1.4</v>
      </c>
      <c r="D627">
        <v>1.7</v>
      </c>
      <c r="E627">
        <f t="shared" si="74"/>
        <v>1.0000000004346172</v>
      </c>
      <c r="F627">
        <f t="shared" si="75"/>
        <v>1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76"/>
        <v>80.000000034769386</v>
      </c>
      <c r="L627">
        <f t="shared" si="77"/>
        <v>125.99999999999999</v>
      </c>
      <c r="M627">
        <f t="shared" si="78"/>
        <v>-0.6606710584188491</v>
      </c>
      <c r="N627">
        <f t="shared" si="73"/>
        <v>537.10641814272276</v>
      </c>
      <c r="O627">
        <f t="shared" si="79"/>
        <v>0</v>
      </c>
      <c r="P627" t="str">
        <f t="shared" si="80"/>
        <v>TN</v>
      </c>
    </row>
    <row r="628" spans="1:16" x14ac:dyDescent="0.3">
      <c r="A628">
        <v>0</v>
      </c>
      <c r="B628">
        <v>1</v>
      </c>
      <c r="C628">
        <v>-1.4</v>
      </c>
      <c r="D628">
        <v>1.7</v>
      </c>
      <c r="E628">
        <f t="shared" si="74"/>
        <v>1.0000000004346172</v>
      </c>
      <c r="F628">
        <f t="shared" si="75"/>
        <v>1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76"/>
        <v>50.000000021730862</v>
      </c>
      <c r="L628">
        <f t="shared" si="77"/>
        <v>70</v>
      </c>
      <c r="M628">
        <f t="shared" si="78"/>
        <v>3.0132013260914796</v>
      </c>
      <c r="N628">
        <f t="shared" si="73"/>
        <v>720.8918303330837</v>
      </c>
      <c r="O628">
        <f t="shared" si="79"/>
        <v>1</v>
      </c>
      <c r="P628" t="str">
        <f t="shared" si="80"/>
        <v>FN</v>
      </c>
    </row>
    <row r="629" spans="1:16" x14ac:dyDescent="0.3">
      <c r="A629">
        <v>1</v>
      </c>
      <c r="B629">
        <v>1</v>
      </c>
      <c r="C629">
        <v>-1.4</v>
      </c>
      <c r="D629">
        <v>1.72</v>
      </c>
      <c r="E629">
        <f t="shared" si="74"/>
        <v>1.0000000004470349</v>
      </c>
      <c r="F629">
        <f t="shared" si="75"/>
        <v>1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76"/>
        <v>10.000000004470348</v>
      </c>
      <c r="L629">
        <f t="shared" si="77"/>
        <v>14</v>
      </c>
      <c r="M629">
        <f t="shared" si="78"/>
        <v>0.60264026529384918</v>
      </c>
      <c r="N629">
        <f t="shared" si="73"/>
        <v>597.25825951158311</v>
      </c>
      <c r="O629">
        <f t="shared" si="79"/>
        <v>1</v>
      </c>
      <c r="P629" t="str">
        <f t="shared" si="80"/>
        <v>TP</v>
      </c>
    </row>
    <row r="630" spans="1:16" x14ac:dyDescent="0.3">
      <c r="A630">
        <v>1</v>
      </c>
      <c r="B630">
        <v>1</v>
      </c>
      <c r="C630">
        <v>-1.4</v>
      </c>
      <c r="D630">
        <v>1.82</v>
      </c>
      <c r="E630">
        <f t="shared" si="74"/>
        <v>1.000000000509123</v>
      </c>
      <c r="F630">
        <f t="shared" si="75"/>
        <v>1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76"/>
        <v>50.000000025456146</v>
      </c>
      <c r="L630">
        <f t="shared" si="77"/>
        <v>70</v>
      </c>
      <c r="M630">
        <f t="shared" si="78"/>
        <v>3.0132013283581038</v>
      </c>
      <c r="N630">
        <f t="shared" si="73"/>
        <v>720.89183045479876</v>
      </c>
      <c r="O630">
        <f t="shared" si="79"/>
        <v>1</v>
      </c>
      <c r="P630" t="str">
        <f t="shared" si="80"/>
        <v>TP</v>
      </c>
    </row>
    <row r="631" spans="1:16" x14ac:dyDescent="0.3">
      <c r="A631">
        <v>0</v>
      </c>
      <c r="B631">
        <v>1</v>
      </c>
      <c r="C631">
        <v>-1.4</v>
      </c>
      <c r="D631">
        <v>1.82</v>
      </c>
      <c r="E631">
        <f t="shared" si="74"/>
        <v>1.000000000509123</v>
      </c>
      <c r="F631">
        <f t="shared" si="75"/>
        <v>1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76"/>
        <v>90.000000045821068</v>
      </c>
      <c r="L631">
        <f t="shared" si="77"/>
        <v>125.99999999999999</v>
      </c>
      <c r="M631">
        <f t="shared" si="78"/>
        <v>-43.013008348271931</v>
      </c>
      <c r="N631">
        <f t="shared" si="73"/>
        <v>367.74892224151768</v>
      </c>
      <c r="O631">
        <f t="shared" si="79"/>
        <v>0</v>
      </c>
      <c r="P631" t="str">
        <f t="shared" si="80"/>
        <v>TN</v>
      </c>
    </row>
    <row r="632" spans="1:16" x14ac:dyDescent="0.3">
      <c r="A632">
        <v>1</v>
      </c>
      <c r="B632">
        <v>1</v>
      </c>
      <c r="C632">
        <v>-1.4</v>
      </c>
      <c r="D632">
        <v>1.64</v>
      </c>
      <c r="E632">
        <f t="shared" si="74"/>
        <v>1.0000000003973644</v>
      </c>
      <c r="F632">
        <f t="shared" si="75"/>
        <v>1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76"/>
        <v>100.00000003973643</v>
      </c>
      <c r="L632">
        <f t="shared" si="77"/>
        <v>125.99999999999999</v>
      </c>
      <c r="M632">
        <f t="shared" si="78"/>
        <v>11.508195830081561</v>
      </c>
      <c r="N632">
        <f t="shared" si="73"/>
        <v>1249.2282632290021</v>
      </c>
      <c r="O632">
        <f t="shared" si="79"/>
        <v>1</v>
      </c>
      <c r="P632" t="str">
        <f t="shared" si="80"/>
        <v>TP</v>
      </c>
    </row>
    <row r="633" spans="1:16" x14ac:dyDescent="0.3">
      <c r="A633">
        <v>1</v>
      </c>
      <c r="B633">
        <v>1</v>
      </c>
      <c r="C633">
        <v>-1.4</v>
      </c>
      <c r="D633">
        <v>1.62</v>
      </c>
      <c r="E633">
        <f t="shared" si="74"/>
        <v>1.0000000003849467</v>
      </c>
      <c r="F633">
        <f t="shared" si="75"/>
        <v>1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76"/>
        <v>30.000000011548401</v>
      </c>
      <c r="L633">
        <f t="shared" si="77"/>
        <v>14</v>
      </c>
      <c r="M633">
        <f t="shared" si="78"/>
        <v>2.9047575595361455</v>
      </c>
      <c r="N633">
        <f t="shared" si="73"/>
        <v>715.08028399180432</v>
      </c>
      <c r="O633">
        <f t="shared" si="79"/>
        <v>1</v>
      </c>
      <c r="P633" t="str">
        <f t="shared" si="80"/>
        <v>TP</v>
      </c>
    </row>
    <row r="634" spans="1:16" x14ac:dyDescent="0.3">
      <c r="A634">
        <v>0</v>
      </c>
      <c r="B634">
        <v>1</v>
      </c>
      <c r="C634">
        <v>-1.4</v>
      </c>
      <c r="D634">
        <v>1.62</v>
      </c>
      <c r="E634">
        <f t="shared" si="74"/>
        <v>1.0000000003849467</v>
      </c>
      <c r="F634">
        <f t="shared" si="75"/>
        <v>1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76"/>
        <v>30.000000011548401</v>
      </c>
      <c r="L634">
        <f t="shared" si="77"/>
        <v>14</v>
      </c>
      <c r="M634">
        <f t="shared" si="78"/>
        <v>2.9047575595361455</v>
      </c>
      <c r="N634">
        <f t="shared" si="73"/>
        <v>715.08028399180432</v>
      </c>
      <c r="O634">
        <f t="shared" si="79"/>
        <v>1</v>
      </c>
      <c r="P634" t="str">
        <f t="shared" si="80"/>
        <v>FN</v>
      </c>
    </row>
    <row r="635" spans="1:16" x14ac:dyDescent="0.3">
      <c r="A635">
        <v>1</v>
      </c>
      <c r="B635">
        <v>1</v>
      </c>
      <c r="C635">
        <v>-1.4</v>
      </c>
      <c r="D635">
        <v>1.44</v>
      </c>
      <c r="E635">
        <f t="shared" si="74"/>
        <v>1.0000000002731879</v>
      </c>
      <c r="F635">
        <f t="shared" si="75"/>
        <v>1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76"/>
        <v>90.00000002458691</v>
      </c>
      <c r="L635">
        <f t="shared" si="77"/>
        <v>125.99999999999999</v>
      </c>
      <c r="M635">
        <f t="shared" si="78"/>
        <v>5.4237623781248132</v>
      </c>
      <c r="N635">
        <f t="shared" si="73"/>
        <v>856.14700989736536</v>
      </c>
      <c r="O635">
        <f t="shared" si="79"/>
        <v>1</v>
      </c>
      <c r="P635" t="str">
        <f t="shared" si="80"/>
        <v>TP</v>
      </c>
    </row>
    <row r="636" spans="1:16" x14ac:dyDescent="0.3">
      <c r="A636">
        <v>1</v>
      </c>
      <c r="B636">
        <v>1</v>
      </c>
      <c r="C636">
        <v>-1.4</v>
      </c>
      <c r="D636">
        <v>1.42</v>
      </c>
      <c r="E636">
        <f t="shared" si="74"/>
        <v>1.0000000002607703</v>
      </c>
      <c r="F636">
        <f t="shared" si="75"/>
        <v>1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76"/>
        <v>10.000000002607702</v>
      </c>
      <c r="L636">
        <f t="shared" si="77"/>
        <v>14</v>
      </c>
      <c r="M636">
        <f t="shared" si="78"/>
        <v>0.60264026416053529</v>
      </c>
      <c r="N636">
        <f t="shared" si="73"/>
        <v>597.25825945618919</v>
      </c>
      <c r="O636">
        <f t="shared" si="79"/>
        <v>1</v>
      </c>
      <c r="P636" t="str">
        <f t="shared" si="80"/>
        <v>TP</v>
      </c>
    </row>
    <row r="637" spans="1:16" x14ac:dyDescent="0.3">
      <c r="A637">
        <v>1</v>
      </c>
      <c r="B637">
        <v>1</v>
      </c>
      <c r="C637">
        <v>-1.4</v>
      </c>
      <c r="D637">
        <v>1.42</v>
      </c>
      <c r="E637">
        <f t="shared" si="74"/>
        <v>1.0000000002607703</v>
      </c>
      <c r="F637">
        <f t="shared" si="75"/>
        <v>1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76"/>
        <v>10.000000002607702</v>
      </c>
      <c r="L637">
        <f t="shared" si="77"/>
        <v>14</v>
      </c>
      <c r="M637">
        <f t="shared" si="78"/>
        <v>0.60264026416053529</v>
      </c>
      <c r="N637">
        <f t="shared" si="73"/>
        <v>597.25825945618919</v>
      </c>
      <c r="O637">
        <f t="shared" si="79"/>
        <v>1</v>
      </c>
      <c r="P637" t="str">
        <f t="shared" si="80"/>
        <v>TP</v>
      </c>
    </row>
    <row r="638" spans="1:16" x14ac:dyDescent="0.3">
      <c r="A638">
        <v>1</v>
      </c>
      <c r="B638">
        <v>1</v>
      </c>
      <c r="C638">
        <v>-1.4</v>
      </c>
      <c r="D638">
        <v>1.42</v>
      </c>
      <c r="E638">
        <f t="shared" si="74"/>
        <v>1.0000000002607703</v>
      </c>
      <c r="F638">
        <f t="shared" si="75"/>
        <v>1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76"/>
        <v>10.000000002607702</v>
      </c>
      <c r="L638">
        <f t="shared" si="77"/>
        <v>14</v>
      </c>
      <c r="M638">
        <f t="shared" si="78"/>
        <v>0.60264026416053529</v>
      </c>
      <c r="N638">
        <f t="shared" si="73"/>
        <v>597.25825945618919</v>
      </c>
      <c r="O638">
        <f t="shared" si="79"/>
        <v>1</v>
      </c>
      <c r="P638" t="str">
        <f t="shared" si="80"/>
        <v>TP</v>
      </c>
    </row>
    <row r="639" spans="1:16" x14ac:dyDescent="0.3">
      <c r="A639">
        <v>1</v>
      </c>
      <c r="B639">
        <v>1</v>
      </c>
      <c r="C639">
        <v>-1.4</v>
      </c>
      <c r="D639">
        <v>1.32</v>
      </c>
      <c r="E639">
        <f t="shared" si="74"/>
        <v>1.0000000001986822</v>
      </c>
      <c r="F639">
        <f t="shared" si="75"/>
        <v>1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76"/>
        <v>60.000000011920932</v>
      </c>
      <c r="L639">
        <f t="shared" si="77"/>
        <v>70</v>
      </c>
      <c r="M639">
        <f t="shared" si="78"/>
        <v>-20.054125400808534</v>
      </c>
      <c r="N639">
        <f t="shared" si="73"/>
        <v>14.304296576877219</v>
      </c>
      <c r="O639">
        <f t="shared" si="79"/>
        <v>0</v>
      </c>
      <c r="P639" t="str">
        <f t="shared" si="80"/>
        <v>FP</v>
      </c>
    </row>
    <row r="640" spans="1:16" x14ac:dyDescent="0.3">
      <c r="A640">
        <v>1</v>
      </c>
      <c r="B640">
        <v>1</v>
      </c>
      <c r="C640">
        <v>-1.4</v>
      </c>
      <c r="D640">
        <v>1.1399999999999999</v>
      </c>
      <c r="E640">
        <f t="shared" si="74"/>
        <v>1.0000000000869234</v>
      </c>
      <c r="F640">
        <f t="shared" si="75"/>
        <v>1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76"/>
        <v>180.00000001564621</v>
      </c>
      <c r="L640">
        <f t="shared" si="77"/>
        <v>125.99999999999999</v>
      </c>
      <c r="M640">
        <f t="shared" si="78"/>
        <v>-8.4350951789802338</v>
      </c>
      <c r="N640">
        <f t="shared" si="73"/>
        <v>237.19487794301418</v>
      </c>
      <c r="O640">
        <f t="shared" si="79"/>
        <v>0</v>
      </c>
      <c r="P640" t="str">
        <f t="shared" si="80"/>
        <v>FP</v>
      </c>
    </row>
    <row r="641" spans="1:16" x14ac:dyDescent="0.3">
      <c r="A641">
        <v>0</v>
      </c>
      <c r="B641">
        <v>1</v>
      </c>
      <c r="C641">
        <v>-1.4</v>
      </c>
      <c r="D641">
        <v>1.1399999999999999</v>
      </c>
      <c r="E641">
        <f t="shared" si="74"/>
        <v>1.0000000000869234</v>
      </c>
      <c r="F641">
        <f t="shared" si="75"/>
        <v>1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76"/>
        <v>80.000000006953869</v>
      </c>
      <c r="L641">
        <f t="shared" si="77"/>
        <v>125.99999999999999</v>
      </c>
      <c r="M641">
        <f t="shared" si="78"/>
        <v>-0.66067107534301783</v>
      </c>
      <c r="N641">
        <f t="shared" si="73"/>
        <v>537.10641735826869</v>
      </c>
      <c r="O641">
        <f t="shared" si="79"/>
        <v>0</v>
      </c>
      <c r="P641" t="str">
        <f t="shared" si="80"/>
        <v>TN</v>
      </c>
    </row>
    <row r="642" spans="1:16" x14ac:dyDescent="0.3">
      <c r="A642">
        <v>1</v>
      </c>
      <c r="B642">
        <v>1</v>
      </c>
      <c r="C642">
        <v>-1.4</v>
      </c>
      <c r="D642">
        <v>0.96</v>
      </c>
      <c r="E642">
        <f t="shared" si="74"/>
        <v>1</v>
      </c>
      <c r="F642">
        <f t="shared" si="75"/>
        <v>0.99999999997516476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76"/>
        <v>180</v>
      </c>
      <c r="L642">
        <f t="shared" si="77"/>
        <v>125.99999999687074</v>
      </c>
      <c r="M642">
        <f t="shared" si="78"/>
        <v>-8.4350951830645045</v>
      </c>
      <c r="N642">
        <f t="shared" ref="N642:N705" si="81">(M642-$R$5)^2</f>
        <v>237.19487781720937</v>
      </c>
      <c r="O642">
        <f t="shared" si="79"/>
        <v>0</v>
      </c>
      <c r="P642" t="str">
        <f t="shared" si="80"/>
        <v>FP</v>
      </c>
    </row>
    <row r="643" spans="1:16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82">IF(D643&gt;1,1+(D643-1)/$R$2,1)</f>
        <v>1</v>
      </c>
      <c r="F643">
        <f t="shared" ref="F643:F706" si="83">IF(D643&lt;1,1-(1-D643)/$R$2,1)</f>
        <v>0.99999999998758238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84">G643^(B643)*E643</f>
        <v>10</v>
      </c>
      <c r="L643">
        <f t="shared" ref="L643:L706" si="85">-C643*-H643^(B643)*F643</f>
        <v>13.999999999826153</v>
      </c>
      <c r="M643">
        <f t="shared" ref="M643:M706" si="86">I643*K643-J643*L643</f>
        <v>0.60264026264196691</v>
      </c>
      <c r="N643">
        <f t="shared" si="81"/>
        <v>597.25825938196499</v>
      </c>
      <c r="O643">
        <f t="shared" ref="O643:O706" si="87">IF(M643&gt;=0,1,0)</f>
        <v>1</v>
      </c>
      <c r="P643" t="str">
        <f t="shared" ref="P643:P706" si="88">IF(AND(A643=1,O643=1),"TP",IF(AND(A643=0,O643=0),"TN",IF(A643&gt;O643,"FP","FN")))</f>
        <v>TP</v>
      </c>
    </row>
    <row r="644" spans="1:16" x14ac:dyDescent="0.3">
      <c r="A644">
        <v>0</v>
      </c>
      <c r="B644">
        <v>1</v>
      </c>
      <c r="C644">
        <v>-1.4</v>
      </c>
      <c r="D644">
        <v>0.98</v>
      </c>
      <c r="E644">
        <f t="shared" si="82"/>
        <v>1</v>
      </c>
      <c r="F644">
        <f t="shared" si="83"/>
        <v>0.99999999998758238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84"/>
        <v>100</v>
      </c>
      <c r="L644">
        <f t="shared" si="85"/>
        <v>125.99999999843537</v>
      </c>
      <c r="M644">
        <f t="shared" si="86"/>
        <v>11.508195806516824</v>
      </c>
      <c r="N644">
        <f t="shared" si="81"/>
        <v>1249.2282615632378</v>
      </c>
      <c r="O644">
        <f t="shared" si="87"/>
        <v>1</v>
      </c>
      <c r="P644" t="str">
        <f t="shared" si="88"/>
        <v>FN</v>
      </c>
    </row>
    <row r="645" spans="1:16" x14ac:dyDescent="0.3">
      <c r="A645">
        <v>1</v>
      </c>
      <c r="B645">
        <v>1</v>
      </c>
      <c r="C645">
        <v>-1.4</v>
      </c>
      <c r="D645">
        <v>0.98</v>
      </c>
      <c r="E645">
        <f t="shared" si="82"/>
        <v>1</v>
      </c>
      <c r="F645">
        <f t="shared" si="83"/>
        <v>0.99999999998758238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84"/>
        <v>10</v>
      </c>
      <c r="L645">
        <f t="shared" si="85"/>
        <v>0</v>
      </c>
      <c r="M645">
        <f t="shared" si="86"/>
        <v>4.2913429896650213</v>
      </c>
      <c r="N645">
        <f t="shared" si="81"/>
        <v>791.16022379419132</v>
      </c>
      <c r="O645">
        <f t="shared" si="87"/>
        <v>1</v>
      </c>
      <c r="P645" t="str">
        <f t="shared" si="88"/>
        <v>TP</v>
      </c>
    </row>
    <row r="646" spans="1:16" x14ac:dyDescent="0.3">
      <c r="A646">
        <v>1</v>
      </c>
      <c r="B646">
        <v>1</v>
      </c>
      <c r="C646">
        <v>-1.4</v>
      </c>
      <c r="D646">
        <v>0.96</v>
      </c>
      <c r="E646">
        <f t="shared" si="82"/>
        <v>1</v>
      </c>
      <c r="F646">
        <f t="shared" si="83"/>
        <v>0.99999999997516476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84"/>
        <v>20</v>
      </c>
      <c r="L646">
        <f t="shared" si="85"/>
        <v>13.999999999652307</v>
      </c>
      <c r="M646">
        <f t="shared" si="86"/>
        <v>-0.93723279811827886</v>
      </c>
      <c r="N646">
        <f t="shared" si="81"/>
        <v>524.36396010154442</v>
      </c>
      <c r="O646">
        <f t="shared" si="87"/>
        <v>0</v>
      </c>
      <c r="P646" t="str">
        <f t="shared" si="88"/>
        <v>FP</v>
      </c>
    </row>
    <row r="647" spans="1:16" x14ac:dyDescent="0.3">
      <c r="A647">
        <v>0</v>
      </c>
      <c r="B647">
        <v>1</v>
      </c>
      <c r="C647">
        <v>-1.4</v>
      </c>
      <c r="D647">
        <v>0.96</v>
      </c>
      <c r="E647">
        <f t="shared" si="82"/>
        <v>1</v>
      </c>
      <c r="F647">
        <f t="shared" si="83"/>
        <v>0.99999999997516476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84"/>
        <v>80</v>
      </c>
      <c r="L647">
        <f t="shared" si="85"/>
        <v>125.99999999687074</v>
      </c>
      <c r="M647">
        <f t="shared" si="86"/>
        <v>-46.854998717381001</v>
      </c>
      <c r="N647">
        <f t="shared" si="81"/>
        <v>529.86382660426477</v>
      </c>
      <c r="O647">
        <f t="shared" si="87"/>
        <v>0</v>
      </c>
      <c r="P647" t="str">
        <f t="shared" si="88"/>
        <v>TN</v>
      </c>
    </row>
    <row r="648" spans="1:16" x14ac:dyDescent="0.3">
      <c r="A648">
        <v>1</v>
      </c>
      <c r="B648">
        <v>1</v>
      </c>
      <c r="C648">
        <v>-1.4</v>
      </c>
      <c r="D648">
        <v>0.78</v>
      </c>
      <c r="E648">
        <f t="shared" si="82"/>
        <v>1</v>
      </c>
      <c r="F648">
        <f t="shared" si="83"/>
        <v>0.99999999986340604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84"/>
        <v>100</v>
      </c>
      <c r="L648">
        <f t="shared" si="85"/>
        <v>125.99999998278915</v>
      </c>
      <c r="M648">
        <f t="shared" si="86"/>
        <v>-39.171018001846249</v>
      </c>
      <c r="N648">
        <f t="shared" si="81"/>
        <v>235.15579856711423</v>
      </c>
      <c r="O648">
        <f t="shared" si="87"/>
        <v>0</v>
      </c>
      <c r="P648" t="str">
        <f t="shared" si="88"/>
        <v>FP</v>
      </c>
    </row>
    <row r="649" spans="1:16" x14ac:dyDescent="0.3">
      <c r="A649">
        <v>1</v>
      </c>
      <c r="B649">
        <v>1</v>
      </c>
      <c r="C649">
        <v>-1.4</v>
      </c>
      <c r="D649">
        <v>0.68</v>
      </c>
      <c r="E649">
        <f t="shared" si="82"/>
        <v>1</v>
      </c>
      <c r="F649">
        <f t="shared" si="83"/>
        <v>0.99999999980131782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84"/>
        <v>50</v>
      </c>
      <c r="L649">
        <f t="shared" si="85"/>
        <v>69.999999986092249</v>
      </c>
      <c r="M649">
        <f t="shared" si="86"/>
        <v>-23.896115750255788</v>
      </c>
      <c r="N649">
        <f t="shared" si="81"/>
        <v>3.586597955651459E-3</v>
      </c>
      <c r="O649">
        <f t="shared" si="87"/>
        <v>0</v>
      </c>
      <c r="P649" t="str">
        <f t="shared" si="88"/>
        <v>FP</v>
      </c>
    </row>
    <row r="650" spans="1:16" x14ac:dyDescent="0.3">
      <c r="A650">
        <v>1</v>
      </c>
      <c r="B650">
        <v>1</v>
      </c>
      <c r="C650">
        <v>-1.4</v>
      </c>
      <c r="D650">
        <v>0.86</v>
      </c>
      <c r="E650">
        <f t="shared" si="82"/>
        <v>1</v>
      </c>
      <c r="F650">
        <f t="shared" si="83"/>
        <v>0.99999999991307653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84"/>
        <v>90</v>
      </c>
      <c r="L650">
        <f t="shared" si="85"/>
        <v>125.99999998904762</v>
      </c>
      <c r="M650">
        <f t="shared" si="86"/>
        <v>5.4237623674535413</v>
      </c>
      <c r="N650">
        <f t="shared" si="81"/>
        <v>856.14700927288277</v>
      </c>
      <c r="O650">
        <f t="shared" si="87"/>
        <v>1</v>
      </c>
      <c r="P650" t="str">
        <f t="shared" si="88"/>
        <v>TP</v>
      </c>
    </row>
    <row r="651" spans="1:16" x14ac:dyDescent="0.3">
      <c r="A651">
        <v>1</v>
      </c>
      <c r="B651">
        <v>1</v>
      </c>
      <c r="C651">
        <v>-1.4</v>
      </c>
      <c r="D651">
        <v>1</v>
      </c>
      <c r="E651">
        <f t="shared" si="82"/>
        <v>1</v>
      </c>
      <c r="F651">
        <f t="shared" si="83"/>
        <v>1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84"/>
        <v>70</v>
      </c>
      <c r="L651">
        <f t="shared" si="85"/>
        <v>70</v>
      </c>
      <c r="M651">
        <f t="shared" si="86"/>
        <v>15.182068198347725</v>
      </c>
      <c r="N651">
        <f t="shared" si="81"/>
        <v>1522.4274021766114</v>
      </c>
      <c r="O651">
        <f t="shared" si="87"/>
        <v>1</v>
      </c>
      <c r="P651" t="str">
        <f t="shared" si="88"/>
        <v>TP</v>
      </c>
    </row>
    <row r="652" spans="1:16" x14ac:dyDescent="0.3">
      <c r="A652">
        <v>0</v>
      </c>
      <c r="B652">
        <v>1</v>
      </c>
      <c r="C652">
        <v>-1.4</v>
      </c>
      <c r="D652">
        <v>1</v>
      </c>
      <c r="E652">
        <f t="shared" si="82"/>
        <v>1</v>
      </c>
      <c r="F652">
        <f t="shared" si="83"/>
        <v>1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84"/>
        <v>60</v>
      </c>
      <c r="L652">
        <f t="shared" si="85"/>
        <v>70</v>
      </c>
      <c r="M652">
        <f t="shared" si="86"/>
        <v>-20.054125405388547</v>
      </c>
      <c r="N652">
        <f t="shared" si="81"/>
        <v>14.304296542233066</v>
      </c>
      <c r="O652">
        <f t="shared" si="87"/>
        <v>0</v>
      </c>
      <c r="P652" t="str">
        <f t="shared" si="88"/>
        <v>TN</v>
      </c>
    </row>
    <row r="653" spans="1:16" x14ac:dyDescent="0.3">
      <c r="A653">
        <v>1</v>
      </c>
      <c r="B653">
        <v>1</v>
      </c>
      <c r="C653">
        <v>-1.4</v>
      </c>
      <c r="D653">
        <v>1.08</v>
      </c>
      <c r="E653">
        <f t="shared" si="82"/>
        <v>1.0000000000496705</v>
      </c>
      <c r="F653">
        <f t="shared" si="83"/>
        <v>1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84"/>
        <v>40.00000000198682</v>
      </c>
      <c r="L653">
        <f t="shared" si="85"/>
        <v>70</v>
      </c>
      <c r="M653">
        <f t="shared" si="86"/>
        <v>-27.738106111488513</v>
      </c>
      <c r="N653">
        <f t="shared" si="81"/>
        <v>15.224656401496702</v>
      </c>
      <c r="O653">
        <f t="shared" si="87"/>
        <v>0</v>
      </c>
      <c r="P653" t="str">
        <f t="shared" si="88"/>
        <v>FP</v>
      </c>
    </row>
    <row r="654" spans="1:16" x14ac:dyDescent="0.3">
      <c r="A654">
        <v>1</v>
      </c>
      <c r="B654">
        <v>1</v>
      </c>
      <c r="C654">
        <v>-1.4</v>
      </c>
      <c r="D654">
        <v>1.1200000000000001</v>
      </c>
      <c r="E654">
        <f t="shared" si="82"/>
        <v>1.0000000000745057</v>
      </c>
      <c r="F654">
        <f t="shared" si="83"/>
        <v>1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84"/>
        <v>20.000000001490115</v>
      </c>
      <c r="L654">
        <f t="shared" si="85"/>
        <v>14</v>
      </c>
      <c r="M654">
        <f t="shared" si="86"/>
        <v>-0.93723279775988999</v>
      </c>
      <c r="N654">
        <f t="shared" si="81"/>
        <v>524.36396011795773</v>
      </c>
      <c r="O654">
        <f t="shared" si="87"/>
        <v>0</v>
      </c>
      <c r="P654" t="str">
        <f t="shared" si="88"/>
        <v>FP</v>
      </c>
    </row>
    <row r="655" spans="1:16" x14ac:dyDescent="0.3">
      <c r="A655">
        <v>1</v>
      </c>
      <c r="B655">
        <v>1</v>
      </c>
      <c r="C655">
        <v>-1.4</v>
      </c>
      <c r="D655">
        <v>1.1000000000000001</v>
      </c>
      <c r="E655">
        <f t="shared" si="82"/>
        <v>1.0000000000620881</v>
      </c>
      <c r="F655">
        <f t="shared" si="83"/>
        <v>1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84"/>
        <v>30.000000001862645</v>
      </c>
      <c r="L655">
        <f t="shared" si="85"/>
        <v>14</v>
      </c>
      <c r="M655">
        <f t="shared" si="86"/>
        <v>2.9047575558148857</v>
      </c>
      <c r="N655">
        <f t="shared" si="81"/>
        <v>715.08028379278403</v>
      </c>
      <c r="O655">
        <f t="shared" si="87"/>
        <v>1</v>
      </c>
      <c r="P655" t="str">
        <f t="shared" si="88"/>
        <v>TP</v>
      </c>
    </row>
    <row r="656" spans="1:16" x14ac:dyDescent="0.3">
      <c r="A656">
        <v>0</v>
      </c>
      <c r="B656">
        <v>1</v>
      </c>
      <c r="C656">
        <v>-1.4</v>
      </c>
      <c r="D656">
        <v>1.1000000000000001</v>
      </c>
      <c r="E656">
        <f t="shared" si="82"/>
        <v>1.0000000000620881</v>
      </c>
      <c r="F656">
        <f t="shared" si="83"/>
        <v>1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84"/>
        <v>80.000000004967049</v>
      </c>
      <c r="L656">
        <f t="shared" si="85"/>
        <v>125.99999999999999</v>
      </c>
      <c r="M656">
        <f t="shared" si="86"/>
        <v>-46.854998717399653</v>
      </c>
      <c r="N656">
        <f t="shared" si="81"/>
        <v>529.86382660512345</v>
      </c>
      <c r="O656">
        <f t="shared" si="87"/>
        <v>0</v>
      </c>
      <c r="P656" t="str">
        <f t="shared" si="88"/>
        <v>TN</v>
      </c>
    </row>
    <row r="657" spans="1:16" x14ac:dyDescent="0.3">
      <c r="A657">
        <v>0</v>
      </c>
      <c r="B657">
        <v>1</v>
      </c>
      <c r="C657">
        <v>-1.4</v>
      </c>
      <c r="D657">
        <v>1.1000000000000001</v>
      </c>
      <c r="E657">
        <f t="shared" si="82"/>
        <v>1.0000000000620881</v>
      </c>
      <c r="F657">
        <f t="shared" si="83"/>
        <v>1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84"/>
        <v>80.000000004967049</v>
      </c>
      <c r="L657">
        <f t="shared" si="85"/>
        <v>125.99999999999999</v>
      </c>
      <c r="M657">
        <f t="shared" si="86"/>
        <v>-46.854998717399653</v>
      </c>
      <c r="N657">
        <f t="shared" si="81"/>
        <v>529.86382660512345</v>
      </c>
      <c r="O657">
        <f t="shared" si="87"/>
        <v>0</v>
      </c>
      <c r="P657" t="str">
        <f t="shared" si="88"/>
        <v>TN</v>
      </c>
    </row>
    <row r="658" spans="1:16" x14ac:dyDescent="0.3">
      <c r="A658">
        <v>1</v>
      </c>
      <c r="B658">
        <v>1</v>
      </c>
      <c r="C658">
        <v>-1.4</v>
      </c>
      <c r="D658">
        <v>1.46</v>
      </c>
      <c r="E658">
        <f t="shared" si="82"/>
        <v>1.0000000002856055</v>
      </c>
      <c r="F658">
        <f t="shared" si="83"/>
        <v>1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84"/>
        <v>180.00000005140899</v>
      </c>
      <c r="L658">
        <f t="shared" si="85"/>
        <v>125.99999999999999</v>
      </c>
      <c r="M658">
        <f t="shared" si="86"/>
        <v>46.371585776694147</v>
      </c>
      <c r="N658">
        <f t="shared" si="81"/>
        <v>4929.1370504444758</v>
      </c>
      <c r="O658">
        <f t="shared" si="87"/>
        <v>1</v>
      </c>
      <c r="P658" t="str">
        <f t="shared" si="88"/>
        <v>TP</v>
      </c>
    </row>
    <row r="659" spans="1:16" x14ac:dyDescent="0.3">
      <c r="A659">
        <v>1</v>
      </c>
      <c r="B659">
        <v>1</v>
      </c>
      <c r="C659">
        <v>-1.4</v>
      </c>
      <c r="D659">
        <v>1.46</v>
      </c>
      <c r="E659">
        <f t="shared" si="82"/>
        <v>1.0000000002856055</v>
      </c>
      <c r="F659">
        <f t="shared" si="83"/>
        <v>1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84"/>
        <v>180.00000005140899</v>
      </c>
      <c r="L659">
        <f t="shared" si="85"/>
        <v>125.99999999999999</v>
      </c>
      <c r="M659">
        <f t="shared" si="86"/>
        <v>46.371585776694147</v>
      </c>
      <c r="N659">
        <f t="shared" si="81"/>
        <v>4929.1370504444758</v>
      </c>
      <c r="O659">
        <f t="shared" si="87"/>
        <v>1</v>
      </c>
      <c r="P659" t="str">
        <f t="shared" si="88"/>
        <v>TP</v>
      </c>
    </row>
    <row r="660" spans="1:16" x14ac:dyDescent="0.3">
      <c r="A660">
        <v>1</v>
      </c>
      <c r="B660">
        <v>1</v>
      </c>
      <c r="C660">
        <v>-1.4</v>
      </c>
      <c r="D660">
        <v>0.92</v>
      </c>
      <c r="E660">
        <f t="shared" si="82"/>
        <v>1</v>
      </c>
      <c r="F660">
        <f t="shared" si="83"/>
        <v>0.99999999995032951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84"/>
        <v>180</v>
      </c>
      <c r="L660">
        <f t="shared" si="85"/>
        <v>125.99999999374151</v>
      </c>
      <c r="M660">
        <f t="shared" si="86"/>
        <v>46.371585750468206</v>
      </c>
      <c r="N660">
        <f t="shared" si="81"/>
        <v>4929.1370467619454</v>
      </c>
      <c r="O660">
        <f t="shared" si="87"/>
        <v>1</v>
      </c>
      <c r="P660" t="str">
        <f t="shared" si="88"/>
        <v>TP</v>
      </c>
    </row>
    <row r="661" spans="1:16" x14ac:dyDescent="0.3">
      <c r="A661">
        <v>1</v>
      </c>
      <c r="B661">
        <v>1</v>
      </c>
      <c r="C661">
        <v>-1.4</v>
      </c>
      <c r="D661">
        <v>0.92</v>
      </c>
      <c r="E661">
        <f t="shared" si="82"/>
        <v>1</v>
      </c>
      <c r="F661">
        <f t="shared" si="83"/>
        <v>0.99999999995032951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84"/>
        <v>180</v>
      </c>
      <c r="L661">
        <f t="shared" si="85"/>
        <v>125.99999999374151</v>
      </c>
      <c r="M661">
        <f t="shared" si="86"/>
        <v>46.371585750468206</v>
      </c>
      <c r="N661">
        <f t="shared" si="81"/>
        <v>4929.1370467619454</v>
      </c>
      <c r="O661">
        <f t="shared" si="87"/>
        <v>1</v>
      </c>
      <c r="P661" t="str">
        <f t="shared" si="88"/>
        <v>TP</v>
      </c>
    </row>
    <row r="662" spans="1:16" x14ac:dyDescent="0.3">
      <c r="A662">
        <v>0</v>
      </c>
      <c r="B662">
        <v>1</v>
      </c>
      <c r="C662">
        <v>-1.4</v>
      </c>
      <c r="D662">
        <v>1.46</v>
      </c>
      <c r="E662">
        <f t="shared" si="82"/>
        <v>1.0000000002856055</v>
      </c>
      <c r="F662">
        <f t="shared" si="83"/>
        <v>1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84"/>
        <v>40.00000001142422</v>
      </c>
      <c r="L662">
        <f t="shared" si="85"/>
        <v>70</v>
      </c>
      <c r="M662">
        <f t="shared" si="86"/>
        <v>-3.0712321229186514</v>
      </c>
      <c r="N662">
        <f t="shared" si="81"/>
        <v>431.18503459235166</v>
      </c>
      <c r="O662">
        <f t="shared" si="87"/>
        <v>0</v>
      </c>
      <c r="P662" t="str">
        <f t="shared" si="88"/>
        <v>TN</v>
      </c>
    </row>
    <row r="663" spans="1:16" x14ac:dyDescent="0.3">
      <c r="A663">
        <v>0</v>
      </c>
      <c r="B663">
        <v>1</v>
      </c>
      <c r="C663">
        <v>-1.4</v>
      </c>
      <c r="D663">
        <v>1.46</v>
      </c>
      <c r="E663">
        <f t="shared" si="82"/>
        <v>1.0000000002856055</v>
      </c>
      <c r="F663">
        <f t="shared" si="83"/>
        <v>1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84"/>
        <v>50.000000014280275</v>
      </c>
      <c r="L663">
        <f t="shared" si="85"/>
        <v>70</v>
      </c>
      <c r="M663">
        <f t="shared" si="86"/>
        <v>-23.896115753333728</v>
      </c>
      <c r="N663">
        <f t="shared" si="81"/>
        <v>3.5865983243160778E-3</v>
      </c>
      <c r="O663">
        <f t="shared" si="87"/>
        <v>0</v>
      </c>
      <c r="P663" t="str">
        <f t="shared" si="88"/>
        <v>TN</v>
      </c>
    </row>
    <row r="664" spans="1:16" x14ac:dyDescent="0.3">
      <c r="A664">
        <v>0</v>
      </c>
      <c r="B664">
        <v>1</v>
      </c>
      <c r="C664">
        <v>-1.4</v>
      </c>
      <c r="D664">
        <v>1.46</v>
      </c>
      <c r="E664">
        <f t="shared" si="82"/>
        <v>1.0000000002856055</v>
      </c>
      <c r="F664">
        <f t="shared" si="83"/>
        <v>1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84"/>
        <v>40.00000001142422</v>
      </c>
      <c r="L664">
        <f t="shared" si="85"/>
        <v>70</v>
      </c>
      <c r="M664">
        <f t="shared" si="86"/>
        <v>-27.73810610786267</v>
      </c>
      <c r="N664">
        <f t="shared" si="81"/>
        <v>15.224656373201507</v>
      </c>
      <c r="O664">
        <f t="shared" si="87"/>
        <v>0</v>
      </c>
      <c r="P664" t="str">
        <f t="shared" si="88"/>
        <v>TN</v>
      </c>
    </row>
    <row r="665" spans="1:16" x14ac:dyDescent="0.3">
      <c r="A665">
        <v>0</v>
      </c>
      <c r="B665">
        <v>1</v>
      </c>
      <c r="C665">
        <v>-1.4</v>
      </c>
      <c r="D665">
        <v>1.46</v>
      </c>
      <c r="E665">
        <f t="shared" si="82"/>
        <v>1.0000000002856055</v>
      </c>
      <c r="F665">
        <f t="shared" si="83"/>
        <v>1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84"/>
        <v>100.00000002856055</v>
      </c>
      <c r="L665">
        <f t="shared" si="85"/>
        <v>125.99999999999999</v>
      </c>
      <c r="M665">
        <f t="shared" si="86"/>
        <v>-39.171018001471758</v>
      </c>
      <c r="N665">
        <f t="shared" si="81"/>
        <v>235.15579855562873</v>
      </c>
      <c r="O665">
        <f t="shared" si="87"/>
        <v>0</v>
      </c>
      <c r="P665" t="str">
        <f t="shared" si="88"/>
        <v>TN</v>
      </c>
    </row>
    <row r="666" spans="1:16" x14ac:dyDescent="0.3">
      <c r="A666">
        <v>1</v>
      </c>
      <c r="B666">
        <v>1</v>
      </c>
      <c r="C666">
        <v>-1.4</v>
      </c>
      <c r="D666">
        <v>1.44</v>
      </c>
      <c r="E666">
        <f t="shared" si="82"/>
        <v>1.0000000002731879</v>
      </c>
      <c r="F666">
        <f t="shared" si="83"/>
        <v>1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84"/>
        <v>20.000000005463757</v>
      </c>
      <c r="L666">
        <f t="shared" si="85"/>
        <v>14</v>
      </c>
      <c r="M666">
        <f t="shared" si="86"/>
        <v>-0.93723279623321964</v>
      </c>
      <c r="N666">
        <f t="shared" si="81"/>
        <v>524.36396018787616</v>
      </c>
      <c r="O666">
        <f t="shared" si="87"/>
        <v>0</v>
      </c>
      <c r="P666" t="str">
        <f t="shared" si="88"/>
        <v>FP</v>
      </c>
    </row>
    <row r="667" spans="1:16" x14ac:dyDescent="0.3">
      <c r="A667">
        <v>0</v>
      </c>
      <c r="B667">
        <v>1</v>
      </c>
      <c r="C667">
        <v>-1.4</v>
      </c>
      <c r="D667">
        <v>1.44</v>
      </c>
      <c r="E667">
        <f t="shared" si="82"/>
        <v>1.0000000002731879</v>
      </c>
      <c r="F667">
        <f t="shared" si="83"/>
        <v>1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84"/>
        <v>80.00000002185503</v>
      </c>
      <c r="L667">
        <f t="shared" si="85"/>
        <v>125.99999999999999</v>
      </c>
      <c r="M667">
        <f t="shared" si="86"/>
        <v>-46.85499871091131</v>
      </c>
      <c r="N667">
        <f t="shared" si="81"/>
        <v>529.86382630641606</v>
      </c>
      <c r="O667">
        <f t="shared" si="87"/>
        <v>0</v>
      </c>
      <c r="P667" t="str">
        <f t="shared" si="88"/>
        <v>TN</v>
      </c>
    </row>
    <row r="668" spans="1:16" x14ac:dyDescent="0.3">
      <c r="A668">
        <v>1</v>
      </c>
      <c r="B668">
        <v>0.88613857459934653</v>
      </c>
      <c r="C668">
        <v>-2</v>
      </c>
      <c r="D668">
        <v>1.9</v>
      </c>
      <c r="E668">
        <f t="shared" si="82"/>
        <v>1.0000000005587935</v>
      </c>
      <c r="F668">
        <f t="shared" si="83"/>
        <v>1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84"/>
        <v>53.917490685731693</v>
      </c>
      <c r="L668">
        <f t="shared" si="85"/>
        <v>107.83498131120591</v>
      </c>
      <c r="M668">
        <f t="shared" si="86"/>
        <v>-45.68983760561018</v>
      </c>
      <c r="N668">
        <f t="shared" si="81"/>
        <v>477.58027298294093</v>
      </c>
      <c r="O668">
        <f t="shared" si="87"/>
        <v>0</v>
      </c>
      <c r="P668" t="str">
        <f t="shared" si="88"/>
        <v>FP</v>
      </c>
    </row>
    <row r="669" spans="1:16" x14ac:dyDescent="0.3">
      <c r="A669">
        <v>0</v>
      </c>
      <c r="B669">
        <v>0.88613857459934653</v>
      </c>
      <c r="C669">
        <v>-2</v>
      </c>
      <c r="D669">
        <v>1.9</v>
      </c>
      <c r="E669">
        <f t="shared" si="82"/>
        <v>1.0000000005587935</v>
      </c>
      <c r="F669">
        <f t="shared" si="83"/>
        <v>1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84"/>
        <v>20.367331094515105</v>
      </c>
      <c r="L669">
        <f t="shared" si="85"/>
        <v>15.387517868726606</v>
      </c>
      <c r="M669">
        <f t="shared" si="86"/>
        <v>-1.6505393882085766</v>
      </c>
      <c r="N669">
        <f t="shared" si="81"/>
        <v>492.20475868407175</v>
      </c>
      <c r="O669">
        <f t="shared" si="87"/>
        <v>0</v>
      </c>
      <c r="P669" t="str">
        <f t="shared" si="88"/>
        <v>TN</v>
      </c>
    </row>
    <row r="670" spans="1:16" x14ac:dyDescent="0.3">
      <c r="A670">
        <v>0</v>
      </c>
      <c r="B670">
        <v>0.88613857459934653</v>
      </c>
      <c r="C670">
        <v>-2</v>
      </c>
      <c r="D670">
        <v>1.9</v>
      </c>
      <c r="E670">
        <f t="shared" si="82"/>
        <v>1.0000000005587935</v>
      </c>
      <c r="F670">
        <f t="shared" si="83"/>
        <v>1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84"/>
        <v>59.193926573172327</v>
      </c>
      <c r="L670">
        <f t="shared" si="85"/>
        <v>107.83498131120591</v>
      </c>
      <c r="M670">
        <f t="shared" si="86"/>
        <v>-6.2073540076155709</v>
      </c>
      <c r="N670">
        <f t="shared" si="81"/>
        <v>310.77718195368658</v>
      </c>
      <c r="O670">
        <f t="shared" si="87"/>
        <v>0</v>
      </c>
      <c r="P670" t="str">
        <f t="shared" si="88"/>
        <v>TN</v>
      </c>
    </row>
    <row r="671" spans="1:16" x14ac:dyDescent="0.3">
      <c r="A671">
        <v>0</v>
      </c>
      <c r="B671">
        <v>0.88613857459934653</v>
      </c>
      <c r="C671">
        <v>-2</v>
      </c>
      <c r="D671">
        <v>1.9</v>
      </c>
      <c r="E671">
        <f t="shared" si="82"/>
        <v>1.0000000005587935</v>
      </c>
      <c r="F671">
        <f t="shared" si="83"/>
        <v>1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84"/>
        <v>0</v>
      </c>
      <c r="L671">
        <f t="shared" si="85"/>
        <v>15.387517868726606</v>
      </c>
      <c r="M671">
        <f t="shared" si="86"/>
        <v>-9.4756483472361293</v>
      </c>
      <c r="N671">
        <f t="shared" si="81"/>
        <v>206.22623469696816</v>
      </c>
      <c r="O671">
        <f t="shared" si="87"/>
        <v>0</v>
      </c>
      <c r="P671" t="str">
        <f t="shared" si="88"/>
        <v>TN</v>
      </c>
    </row>
    <row r="672" spans="1:16" x14ac:dyDescent="0.3">
      <c r="A672">
        <v>1</v>
      </c>
      <c r="B672">
        <v>0.88613857459934653</v>
      </c>
      <c r="C672">
        <v>-2</v>
      </c>
      <c r="D672">
        <v>1.8</v>
      </c>
      <c r="E672">
        <f t="shared" si="82"/>
        <v>1.0000000004967053</v>
      </c>
      <c r="F672">
        <f t="shared" si="83"/>
        <v>1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84"/>
        <v>14.219779632803384</v>
      </c>
      <c r="L672">
        <f t="shared" si="85"/>
        <v>15.387517868726606</v>
      </c>
      <c r="M672">
        <f t="shared" si="86"/>
        <v>-4.0124227295206838</v>
      </c>
      <c r="N672">
        <f t="shared" si="81"/>
        <v>392.98323708850853</v>
      </c>
      <c r="O672">
        <f t="shared" si="87"/>
        <v>0</v>
      </c>
      <c r="P672" t="str">
        <f t="shared" si="88"/>
        <v>FP</v>
      </c>
    </row>
    <row r="673" spans="1:16" x14ac:dyDescent="0.3">
      <c r="A673">
        <v>0</v>
      </c>
      <c r="B673">
        <v>0.88613857459934653</v>
      </c>
      <c r="C673">
        <v>-2</v>
      </c>
      <c r="D673">
        <v>1.8</v>
      </c>
      <c r="E673">
        <f t="shared" si="82"/>
        <v>1.0000000004967053</v>
      </c>
      <c r="F673">
        <f t="shared" si="83"/>
        <v>1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84"/>
        <v>26.281318979457769</v>
      </c>
      <c r="L673">
        <f t="shared" si="85"/>
        <v>64.054973166180915</v>
      </c>
      <c r="M673">
        <f t="shared" si="86"/>
        <v>-9.0904574637833537</v>
      </c>
      <c r="N673">
        <f t="shared" si="81"/>
        <v>217.43773508450531</v>
      </c>
      <c r="O673">
        <f t="shared" si="87"/>
        <v>0</v>
      </c>
      <c r="P673" t="str">
        <f t="shared" si="88"/>
        <v>TN</v>
      </c>
    </row>
    <row r="674" spans="1:16" x14ac:dyDescent="0.3">
      <c r="A674">
        <v>1</v>
      </c>
      <c r="B674">
        <v>0.88613857459934653</v>
      </c>
      <c r="C674">
        <v>-2</v>
      </c>
      <c r="D674">
        <v>0.9</v>
      </c>
      <c r="E674">
        <f t="shared" si="82"/>
        <v>1</v>
      </c>
      <c r="F674">
        <f t="shared" si="83"/>
        <v>0.99999999993791178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84"/>
        <v>59.193926540095148</v>
      </c>
      <c r="L674">
        <f t="shared" si="85"/>
        <v>107.83498130451062</v>
      </c>
      <c r="M674">
        <f t="shared" si="86"/>
        <v>-43.662636036190676</v>
      </c>
      <c r="N674">
        <f t="shared" si="81"/>
        <v>393.08647393330614</v>
      </c>
      <c r="O674">
        <f t="shared" si="87"/>
        <v>0</v>
      </c>
      <c r="P674" t="str">
        <f t="shared" si="88"/>
        <v>FP</v>
      </c>
    </row>
    <row r="675" spans="1:16" x14ac:dyDescent="0.3">
      <c r="A675">
        <v>1</v>
      </c>
      <c r="B675">
        <v>0.88613857459934653</v>
      </c>
      <c r="C675">
        <v>-2</v>
      </c>
      <c r="D675">
        <v>0.4</v>
      </c>
      <c r="E675">
        <f t="shared" si="82"/>
        <v>1</v>
      </c>
      <c r="F675">
        <f t="shared" si="83"/>
        <v>0.99999999962747099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84"/>
        <v>43.153154399808855</v>
      </c>
      <c r="L675">
        <f t="shared" si="85"/>
        <v>64.054973142318573</v>
      </c>
      <c r="M675">
        <f t="shared" si="86"/>
        <v>-22.865713959686211</v>
      </c>
      <c r="N675">
        <f t="shared" si="81"/>
        <v>0.94189660587849244</v>
      </c>
      <c r="O675">
        <f t="shared" si="87"/>
        <v>0</v>
      </c>
      <c r="P675" t="str">
        <f t="shared" si="88"/>
        <v>FP</v>
      </c>
    </row>
    <row r="676" spans="1:16" x14ac:dyDescent="0.3">
      <c r="A676">
        <v>0</v>
      </c>
      <c r="B676">
        <v>0.88613857459934653</v>
      </c>
      <c r="C676">
        <v>-2</v>
      </c>
      <c r="D676">
        <v>0.4</v>
      </c>
      <c r="E676">
        <f t="shared" si="82"/>
        <v>1</v>
      </c>
      <c r="F676">
        <f t="shared" si="83"/>
        <v>0.99999999962747099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84"/>
        <v>32.027486583090457</v>
      </c>
      <c r="L676">
        <f t="shared" si="85"/>
        <v>64.054973142318573</v>
      </c>
      <c r="M676">
        <f t="shared" si="86"/>
        <v>-27.140184802417917</v>
      </c>
      <c r="N676">
        <f t="shared" si="81"/>
        <v>10.916133604463118</v>
      </c>
      <c r="O676">
        <f t="shared" si="87"/>
        <v>0</v>
      </c>
      <c r="P676" t="str">
        <f t="shared" si="88"/>
        <v>TN</v>
      </c>
    </row>
    <row r="677" spans="1:16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82"/>
        <v>1.0000000000620881</v>
      </c>
      <c r="F677">
        <f t="shared" si="83"/>
        <v>1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84"/>
        <v>43.153154402488155</v>
      </c>
      <c r="L677">
        <f t="shared" si="85"/>
        <v>64.054973166180915</v>
      </c>
      <c r="M677">
        <f t="shared" si="86"/>
        <v>1.1750985050443141</v>
      </c>
      <c r="N677">
        <f t="shared" si="81"/>
        <v>625.56643043628742</v>
      </c>
      <c r="O677">
        <f t="shared" si="87"/>
        <v>1</v>
      </c>
      <c r="P677" t="str">
        <f t="shared" si="88"/>
        <v>TP</v>
      </c>
    </row>
    <row r="678" spans="1:16" x14ac:dyDescent="0.3">
      <c r="A678">
        <v>1</v>
      </c>
      <c r="B678">
        <v>0.88613857459934653</v>
      </c>
      <c r="C678">
        <v>-2</v>
      </c>
      <c r="D678">
        <v>0.2</v>
      </c>
      <c r="E678">
        <f t="shared" si="82"/>
        <v>1</v>
      </c>
      <c r="F678">
        <f t="shared" si="83"/>
        <v>0.99999999950329466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84"/>
        <v>99.651528158912399</v>
      </c>
      <c r="L678">
        <f t="shared" si="85"/>
        <v>107.83498125764369</v>
      </c>
      <c r="M678">
        <f t="shared" si="86"/>
        <v>9.0433803416836227</v>
      </c>
      <c r="N678">
        <f t="shared" si="81"/>
        <v>1081.0686143280909</v>
      </c>
      <c r="O678">
        <f t="shared" si="87"/>
        <v>1</v>
      </c>
      <c r="P678" t="str">
        <f t="shared" si="88"/>
        <v>TP</v>
      </c>
    </row>
    <row r="679" spans="1:16" x14ac:dyDescent="0.3">
      <c r="A679">
        <v>1</v>
      </c>
      <c r="B679">
        <v>0.88613857459934653</v>
      </c>
      <c r="C679">
        <v>-2</v>
      </c>
      <c r="D679">
        <v>0.8</v>
      </c>
      <c r="E679">
        <f t="shared" si="82"/>
        <v>1</v>
      </c>
      <c r="F679">
        <f t="shared" si="83"/>
        <v>0.99999999987582366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84"/>
        <v>37.643362891590748</v>
      </c>
      <c r="L679">
        <f t="shared" si="85"/>
        <v>64.054973158226801</v>
      </c>
      <c r="M679">
        <f t="shared" si="86"/>
        <v>-24.982570551881871</v>
      </c>
      <c r="N679">
        <f t="shared" si="81"/>
        <v>1.3141023052548244</v>
      </c>
      <c r="O679">
        <f t="shared" si="87"/>
        <v>0</v>
      </c>
      <c r="P679" t="str">
        <f t="shared" si="88"/>
        <v>FP</v>
      </c>
    </row>
    <row r="680" spans="1:16" x14ac:dyDescent="0.3">
      <c r="A680">
        <v>0</v>
      </c>
      <c r="B680">
        <v>0.88613857459934653</v>
      </c>
      <c r="C680">
        <v>-2</v>
      </c>
      <c r="D680">
        <v>0.8</v>
      </c>
      <c r="E680">
        <f t="shared" si="82"/>
        <v>1</v>
      </c>
      <c r="F680">
        <f t="shared" si="83"/>
        <v>0.99999999987582366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84"/>
        <v>53.917490655602954</v>
      </c>
      <c r="L680">
        <f t="shared" si="85"/>
        <v>107.83498129781536</v>
      </c>
      <c r="M680">
        <f t="shared" si="86"/>
        <v>-9.4177663179053113</v>
      </c>
      <c r="N680">
        <f t="shared" si="81"/>
        <v>207.89202395815343</v>
      </c>
      <c r="O680">
        <f t="shared" si="87"/>
        <v>0</v>
      </c>
      <c r="P680" t="str">
        <f t="shared" si="88"/>
        <v>TN</v>
      </c>
    </row>
    <row r="681" spans="1:16" x14ac:dyDescent="0.3">
      <c r="A681">
        <v>1</v>
      </c>
      <c r="B681">
        <v>0.88613857459934653</v>
      </c>
      <c r="C681">
        <v>-2</v>
      </c>
      <c r="D681">
        <v>1</v>
      </c>
      <c r="E681">
        <f t="shared" si="82"/>
        <v>1</v>
      </c>
      <c r="F681">
        <f t="shared" si="83"/>
        <v>1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84"/>
        <v>14.219779625740344</v>
      </c>
      <c r="L681">
        <f t="shared" si="85"/>
        <v>15.387517868726606</v>
      </c>
      <c r="M681">
        <f t="shared" si="86"/>
        <v>-4.0124227322342971</v>
      </c>
      <c r="N681">
        <f t="shared" si="81"/>
        <v>392.98323698092031</v>
      </c>
      <c r="O681">
        <f t="shared" si="87"/>
        <v>0</v>
      </c>
      <c r="P681" t="str">
        <f t="shared" si="88"/>
        <v>FP</v>
      </c>
    </row>
    <row r="682" spans="1:16" x14ac:dyDescent="0.3">
      <c r="A682">
        <v>1</v>
      </c>
      <c r="B682">
        <v>0.88613857459934653</v>
      </c>
      <c r="C682">
        <v>-2</v>
      </c>
      <c r="D682">
        <v>1.7</v>
      </c>
      <c r="E682">
        <f t="shared" si="82"/>
        <v>1.0000000004346172</v>
      </c>
      <c r="F682">
        <f t="shared" si="83"/>
        <v>1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84"/>
        <v>43.153154418563958</v>
      </c>
      <c r="L682">
        <f t="shared" si="85"/>
        <v>64.054973166180915</v>
      </c>
      <c r="M682">
        <f t="shared" si="86"/>
        <v>-22.865713967174976</v>
      </c>
      <c r="N682">
        <f t="shared" si="81"/>
        <v>0.94189659134259585</v>
      </c>
      <c r="O682">
        <f t="shared" si="87"/>
        <v>0</v>
      </c>
      <c r="P682" t="str">
        <f t="shared" si="88"/>
        <v>FP</v>
      </c>
    </row>
    <row r="683" spans="1:16" x14ac:dyDescent="0.3">
      <c r="A683">
        <v>0</v>
      </c>
      <c r="B683">
        <v>0.88613857459934653</v>
      </c>
      <c r="C683">
        <v>-2</v>
      </c>
      <c r="D683">
        <v>1.7</v>
      </c>
      <c r="E683">
        <f t="shared" si="82"/>
        <v>1.0000000004346172</v>
      </c>
      <c r="F683">
        <f t="shared" si="83"/>
        <v>1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84"/>
        <v>53.917490679036426</v>
      </c>
      <c r="L683">
        <f t="shared" si="85"/>
        <v>107.83498131120591</v>
      </c>
      <c r="M683">
        <f t="shared" si="86"/>
        <v>-45.689837608182486</v>
      </c>
      <c r="N683">
        <f t="shared" si="81"/>
        <v>477.58027309536931</v>
      </c>
      <c r="O683">
        <f t="shared" si="87"/>
        <v>0</v>
      </c>
      <c r="P683" t="str">
        <f t="shared" si="88"/>
        <v>TN</v>
      </c>
    </row>
    <row r="684" spans="1:16" x14ac:dyDescent="0.3">
      <c r="A684">
        <v>0</v>
      </c>
      <c r="B684">
        <v>0.88613857459934653</v>
      </c>
      <c r="C684">
        <v>-2</v>
      </c>
      <c r="D684">
        <v>1.7</v>
      </c>
      <c r="E684">
        <f t="shared" si="82"/>
        <v>1.0000000004346172</v>
      </c>
      <c r="F684">
        <f t="shared" si="83"/>
        <v>1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84"/>
        <v>37.6433629079512</v>
      </c>
      <c r="L684">
        <f t="shared" si="85"/>
        <v>64.054973166180915</v>
      </c>
      <c r="M684">
        <f t="shared" si="86"/>
        <v>-24.982570550494358</v>
      </c>
      <c r="N684">
        <f t="shared" si="81"/>
        <v>1.3141023020736944</v>
      </c>
      <c r="O684">
        <f t="shared" si="87"/>
        <v>0</v>
      </c>
      <c r="P684" t="str">
        <f t="shared" si="88"/>
        <v>TN</v>
      </c>
    </row>
    <row r="685" spans="1:16" x14ac:dyDescent="0.3">
      <c r="A685">
        <v>0</v>
      </c>
      <c r="B685">
        <v>0.88613857459934653</v>
      </c>
      <c r="C685">
        <v>-2</v>
      </c>
      <c r="D685">
        <v>1.7</v>
      </c>
      <c r="E685">
        <f t="shared" si="82"/>
        <v>1.0000000004346172</v>
      </c>
      <c r="F685">
        <f t="shared" si="83"/>
        <v>1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84"/>
        <v>26.281318977826015</v>
      </c>
      <c r="L685">
        <f t="shared" si="85"/>
        <v>64.054973166180915</v>
      </c>
      <c r="M685">
        <f t="shared" si="86"/>
        <v>-29.347856867975118</v>
      </c>
      <c r="N685">
        <f t="shared" si="81"/>
        <v>30.378057869979653</v>
      </c>
      <c r="O685">
        <f t="shared" si="87"/>
        <v>0</v>
      </c>
      <c r="P685" t="str">
        <f t="shared" si="88"/>
        <v>TN</v>
      </c>
    </row>
    <row r="686" spans="1:16" x14ac:dyDescent="0.3">
      <c r="A686">
        <v>0</v>
      </c>
      <c r="B686">
        <v>0.88613857459934653</v>
      </c>
      <c r="C686">
        <v>-2</v>
      </c>
      <c r="D686">
        <v>1.7</v>
      </c>
      <c r="E686">
        <f t="shared" si="82"/>
        <v>1.0000000004346172</v>
      </c>
      <c r="F686">
        <f t="shared" si="83"/>
        <v>1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84"/>
        <v>0</v>
      </c>
      <c r="L686">
        <f t="shared" si="85"/>
        <v>15.387517868726606</v>
      </c>
      <c r="M686">
        <f t="shared" si="86"/>
        <v>-9.4756483472361293</v>
      </c>
      <c r="N686">
        <f t="shared" si="81"/>
        <v>206.22623469696816</v>
      </c>
      <c r="O686">
        <f t="shared" si="87"/>
        <v>0</v>
      </c>
      <c r="P686" t="str">
        <f t="shared" si="88"/>
        <v>TN</v>
      </c>
    </row>
    <row r="687" spans="1:16" x14ac:dyDescent="0.3">
      <c r="A687">
        <v>0</v>
      </c>
      <c r="B687">
        <v>0.88613857459934653</v>
      </c>
      <c r="C687">
        <v>-2</v>
      </c>
      <c r="D687">
        <v>1.7</v>
      </c>
      <c r="E687">
        <f t="shared" si="82"/>
        <v>1.0000000004346172</v>
      </c>
      <c r="F687">
        <f t="shared" si="83"/>
        <v>1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84"/>
        <v>48.573729346954138</v>
      </c>
      <c r="L687">
        <f t="shared" si="85"/>
        <v>107.83498131120591</v>
      </c>
      <c r="M687">
        <f t="shared" si="86"/>
        <v>-12.669142324784293</v>
      </c>
      <c r="N687">
        <f t="shared" si="81"/>
        <v>124.70379216137324</v>
      </c>
      <c r="O687">
        <f t="shared" si="87"/>
        <v>0</v>
      </c>
      <c r="P687" t="str">
        <f t="shared" si="88"/>
        <v>TN</v>
      </c>
    </row>
    <row r="688" spans="1:16" x14ac:dyDescent="0.3">
      <c r="A688">
        <v>0</v>
      </c>
      <c r="B688">
        <v>0.88613857459934653</v>
      </c>
      <c r="C688">
        <v>-2</v>
      </c>
      <c r="D688">
        <v>1.7</v>
      </c>
      <c r="E688">
        <f t="shared" si="82"/>
        <v>1.0000000004346172</v>
      </c>
      <c r="F688">
        <f t="shared" si="83"/>
        <v>1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84"/>
        <v>7.6937589377071429</v>
      </c>
      <c r="L688">
        <f t="shared" si="85"/>
        <v>15.387517868726606</v>
      </c>
      <c r="M688">
        <f t="shared" si="86"/>
        <v>-1.3438686185081687</v>
      </c>
      <c r="N688">
        <f t="shared" si="81"/>
        <v>505.90620976757896</v>
      </c>
      <c r="O688">
        <f t="shared" si="87"/>
        <v>0</v>
      </c>
      <c r="P688" t="str">
        <f t="shared" si="88"/>
        <v>TN</v>
      </c>
    </row>
    <row r="689" spans="1:16" x14ac:dyDescent="0.3">
      <c r="A689">
        <v>0</v>
      </c>
      <c r="B689">
        <v>0.88613857459934653</v>
      </c>
      <c r="C689">
        <v>-2</v>
      </c>
      <c r="D689">
        <v>1.7</v>
      </c>
      <c r="E689">
        <f t="shared" si="82"/>
        <v>1.0000000004346172</v>
      </c>
      <c r="F689">
        <f t="shared" si="83"/>
        <v>1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84"/>
        <v>37.6433629079512</v>
      </c>
      <c r="L689">
        <f t="shared" si="85"/>
        <v>64.054973166180915</v>
      </c>
      <c r="M689">
        <f t="shared" si="86"/>
        <v>-24.982570550494358</v>
      </c>
      <c r="N689">
        <f t="shared" si="81"/>
        <v>1.3141023020736944</v>
      </c>
      <c r="O689">
        <f t="shared" si="87"/>
        <v>0</v>
      </c>
      <c r="P689" t="str">
        <f t="shared" si="88"/>
        <v>TN</v>
      </c>
    </row>
    <row r="690" spans="1:16" x14ac:dyDescent="0.3">
      <c r="A690">
        <v>1</v>
      </c>
      <c r="B690">
        <v>0.88613857459934653</v>
      </c>
      <c r="C690">
        <v>-2</v>
      </c>
      <c r="D690">
        <v>1.8</v>
      </c>
      <c r="E690">
        <f t="shared" si="82"/>
        <v>1.0000000004967053</v>
      </c>
      <c r="F690">
        <f t="shared" si="83"/>
        <v>1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84"/>
        <v>7.6937589381848346</v>
      </c>
      <c r="L690">
        <f t="shared" si="85"/>
        <v>0</v>
      </c>
      <c r="M690">
        <f t="shared" si="86"/>
        <v>3.3016558483552085</v>
      </c>
      <c r="N690">
        <f t="shared" si="81"/>
        <v>736.46471469664448</v>
      </c>
      <c r="O690">
        <f t="shared" si="87"/>
        <v>1</v>
      </c>
      <c r="P690" t="str">
        <f t="shared" si="88"/>
        <v>TP</v>
      </c>
    </row>
    <row r="691" spans="1:16" x14ac:dyDescent="0.3">
      <c r="A691">
        <v>0</v>
      </c>
      <c r="B691">
        <v>0.88613857459934653</v>
      </c>
      <c r="C691">
        <v>-2</v>
      </c>
      <c r="D691">
        <v>1.8</v>
      </c>
      <c r="E691">
        <f t="shared" si="82"/>
        <v>1.0000000004967053</v>
      </c>
      <c r="F691">
        <f t="shared" si="83"/>
        <v>1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84"/>
        <v>32.027486598998678</v>
      </c>
      <c r="L691">
        <f t="shared" si="85"/>
        <v>64.054973166180915</v>
      </c>
      <c r="M691">
        <f t="shared" si="86"/>
        <v>-27.140184811000452</v>
      </c>
      <c r="N691">
        <f t="shared" si="81"/>
        <v>10.916133661175779</v>
      </c>
      <c r="O691">
        <f t="shared" si="87"/>
        <v>0</v>
      </c>
      <c r="P691" t="str">
        <f t="shared" si="88"/>
        <v>TN</v>
      </c>
    </row>
    <row r="692" spans="1:16" x14ac:dyDescent="0.3">
      <c r="A692">
        <v>0</v>
      </c>
      <c r="B692">
        <v>0.88613857459934653</v>
      </c>
      <c r="C692">
        <v>-2</v>
      </c>
      <c r="D692">
        <v>1.8</v>
      </c>
      <c r="E692">
        <f t="shared" si="82"/>
        <v>1.0000000004967053</v>
      </c>
      <c r="F692">
        <f t="shared" si="83"/>
        <v>1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84"/>
        <v>48.573729349969994</v>
      </c>
      <c r="L692">
        <f t="shared" si="85"/>
        <v>107.83498131120591</v>
      </c>
      <c r="M692">
        <f t="shared" si="86"/>
        <v>-12.669142322949316</v>
      </c>
      <c r="N692">
        <f t="shared" si="81"/>
        <v>124.70379220235593</v>
      </c>
      <c r="O692">
        <f t="shared" si="87"/>
        <v>0</v>
      </c>
      <c r="P692" t="str">
        <f t="shared" si="88"/>
        <v>TN</v>
      </c>
    </row>
    <row r="693" spans="1:16" x14ac:dyDescent="0.3">
      <c r="A693">
        <v>1</v>
      </c>
      <c r="B693">
        <v>0.88613857459934653</v>
      </c>
      <c r="C693">
        <v>-2</v>
      </c>
      <c r="D693">
        <v>3.6</v>
      </c>
      <c r="E693">
        <f t="shared" si="82"/>
        <v>1.0000000016142925</v>
      </c>
      <c r="F693">
        <f t="shared" si="83"/>
        <v>1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84"/>
        <v>99.651528319779118</v>
      </c>
      <c r="L693">
        <f t="shared" si="85"/>
        <v>107.83498131120591</v>
      </c>
      <c r="M693">
        <f t="shared" si="86"/>
        <v>-28.118864464261151</v>
      </c>
      <c r="N693">
        <f t="shared" si="81"/>
        <v>18.340979041350121</v>
      </c>
      <c r="O693">
        <f t="shared" si="87"/>
        <v>0</v>
      </c>
      <c r="P693" t="str">
        <f t="shared" si="88"/>
        <v>FP</v>
      </c>
    </row>
    <row r="694" spans="1:16" x14ac:dyDescent="0.3">
      <c r="A694">
        <v>0</v>
      </c>
      <c r="B694">
        <v>0.88613857459934653</v>
      </c>
      <c r="C694">
        <v>-2</v>
      </c>
      <c r="D694">
        <v>3.6</v>
      </c>
      <c r="E694">
        <f t="shared" si="82"/>
        <v>1.0000000016142925</v>
      </c>
      <c r="F694">
        <f t="shared" si="83"/>
        <v>1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84"/>
        <v>26.281319008829435</v>
      </c>
      <c r="L694">
        <f t="shared" si="85"/>
        <v>64.054973166180915</v>
      </c>
      <c r="M694">
        <f t="shared" si="86"/>
        <v>-29.347856856063633</v>
      </c>
      <c r="N694">
        <f t="shared" si="81"/>
        <v>30.378057738676269</v>
      </c>
      <c r="O694">
        <f t="shared" si="87"/>
        <v>0</v>
      </c>
      <c r="P694" t="str">
        <f t="shared" si="88"/>
        <v>TN</v>
      </c>
    </row>
    <row r="695" spans="1:16" x14ac:dyDescent="0.3">
      <c r="A695">
        <v>0</v>
      </c>
      <c r="B695">
        <v>0.88613857459934653</v>
      </c>
      <c r="C695">
        <v>-2</v>
      </c>
      <c r="D695">
        <v>3.6</v>
      </c>
      <c r="E695">
        <f t="shared" si="82"/>
        <v>1.0000000016142925</v>
      </c>
      <c r="F695">
        <f t="shared" si="83"/>
        <v>1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84"/>
        <v>48.573729404255367</v>
      </c>
      <c r="L695">
        <f t="shared" si="85"/>
        <v>107.83498131120591</v>
      </c>
      <c r="M695">
        <f t="shared" si="86"/>
        <v>-47.742905535057531</v>
      </c>
      <c r="N695">
        <f t="shared" si="81"/>
        <v>571.52925285038691</v>
      </c>
      <c r="O695">
        <f t="shared" si="87"/>
        <v>0</v>
      </c>
      <c r="P695" t="str">
        <f t="shared" si="88"/>
        <v>TN</v>
      </c>
    </row>
    <row r="696" spans="1:16" x14ac:dyDescent="0.3">
      <c r="A696">
        <v>0</v>
      </c>
      <c r="B696">
        <v>0.88613857459934653</v>
      </c>
      <c r="C696">
        <v>-2</v>
      </c>
      <c r="D696">
        <v>3.6</v>
      </c>
      <c r="E696">
        <f t="shared" si="82"/>
        <v>1.0000000016142925</v>
      </c>
      <c r="F696">
        <f t="shared" si="83"/>
        <v>1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84"/>
        <v>59.193926635651458</v>
      </c>
      <c r="L696">
        <f t="shared" si="85"/>
        <v>107.83498131120591</v>
      </c>
      <c r="M696">
        <f t="shared" si="86"/>
        <v>-6.2073539696005611</v>
      </c>
      <c r="N696">
        <f t="shared" si="81"/>
        <v>310.77718329401017</v>
      </c>
      <c r="O696">
        <f t="shared" si="87"/>
        <v>0</v>
      </c>
      <c r="P696" t="str">
        <f t="shared" si="88"/>
        <v>TN</v>
      </c>
    </row>
    <row r="697" spans="1:16" x14ac:dyDescent="0.3">
      <c r="A697">
        <v>0</v>
      </c>
      <c r="B697">
        <v>0.88613857459934653</v>
      </c>
      <c r="C697">
        <v>-2</v>
      </c>
      <c r="D697">
        <v>3.6</v>
      </c>
      <c r="E697">
        <f t="shared" si="82"/>
        <v>1.0000000016142925</v>
      </c>
      <c r="F697">
        <f t="shared" si="83"/>
        <v>1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84"/>
        <v>32.02748663479219</v>
      </c>
      <c r="L697">
        <f t="shared" si="85"/>
        <v>64.054973166180915</v>
      </c>
      <c r="M697">
        <f t="shared" si="86"/>
        <v>-5.5942399988130944</v>
      </c>
      <c r="N697">
        <f t="shared" si="81"/>
        <v>332.77010938336628</v>
      </c>
      <c r="O697">
        <f t="shared" si="87"/>
        <v>0</v>
      </c>
      <c r="P697" t="str">
        <f t="shared" si="88"/>
        <v>TN</v>
      </c>
    </row>
    <row r="698" spans="1:16" x14ac:dyDescent="0.3">
      <c r="A698">
        <v>0</v>
      </c>
      <c r="B698">
        <v>0.88613857459934653</v>
      </c>
      <c r="C698">
        <v>-2</v>
      </c>
      <c r="D698">
        <v>3.6</v>
      </c>
      <c r="E698">
        <f t="shared" si="82"/>
        <v>1.0000000016142925</v>
      </c>
      <c r="F698">
        <f t="shared" si="83"/>
        <v>1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84"/>
        <v>20.367331116012803</v>
      </c>
      <c r="L698">
        <f t="shared" si="85"/>
        <v>15.387517868726606</v>
      </c>
      <c r="M698">
        <f t="shared" si="86"/>
        <v>-1.6505393799491817</v>
      </c>
      <c r="N698">
        <f t="shared" si="81"/>
        <v>492.2047590505523</v>
      </c>
      <c r="O698">
        <f t="shared" si="87"/>
        <v>0</v>
      </c>
      <c r="P698" t="str">
        <f t="shared" si="88"/>
        <v>TN</v>
      </c>
    </row>
    <row r="699" spans="1:16" x14ac:dyDescent="0.3">
      <c r="A699">
        <v>0</v>
      </c>
      <c r="B699">
        <v>0.88613857459934653</v>
      </c>
      <c r="C699">
        <v>-2</v>
      </c>
      <c r="D699">
        <v>3.6</v>
      </c>
      <c r="E699">
        <f t="shared" si="82"/>
        <v>1.0000000016142925</v>
      </c>
      <c r="F699">
        <f t="shared" si="83"/>
        <v>1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84"/>
        <v>14.219779648695226</v>
      </c>
      <c r="L699">
        <f t="shared" si="85"/>
        <v>15.387517868726606</v>
      </c>
      <c r="M699">
        <f t="shared" si="86"/>
        <v>-4.0124227234150531</v>
      </c>
      <c r="N699">
        <f t="shared" si="81"/>
        <v>392.98323733058214</v>
      </c>
      <c r="O699">
        <f t="shared" si="87"/>
        <v>0</v>
      </c>
      <c r="P699" t="str">
        <f t="shared" si="88"/>
        <v>TN</v>
      </c>
    </row>
    <row r="700" spans="1:16" x14ac:dyDescent="0.3">
      <c r="A700">
        <v>0</v>
      </c>
      <c r="B700">
        <v>0.88613857459934653</v>
      </c>
      <c r="C700">
        <v>-2</v>
      </c>
      <c r="D700">
        <v>3.6</v>
      </c>
      <c r="E700">
        <f t="shared" si="82"/>
        <v>1.0000000016142925</v>
      </c>
      <c r="F700">
        <f t="shared" si="83"/>
        <v>1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84"/>
        <v>59.193926635651458</v>
      </c>
      <c r="L700">
        <f t="shared" si="85"/>
        <v>107.83498131120591</v>
      </c>
      <c r="M700">
        <f t="shared" si="86"/>
        <v>-43.662636003601008</v>
      </c>
      <c r="N700">
        <f t="shared" si="81"/>
        <v>393.08647264103399</v>
      </c>
      <c r="O700">
        <f t="shared" si="87"/>
        <v>0</v>
      </c>
      <c r="P700" t="str">
        <f t="shared" si="88"/>
        <v>TN</v>
      </c>
    </row>
    <row r="701" spans="1:16" x14ac:dyDescent="0.3">
      <c r="A701">
        <v>1</v>
      </c>
      <c r="B701">
        <v>0.88613857459934653</v>
      </c>
      <c r="C701">
        <v>-2</v>
      </c>
      <c r="D701">
        <v>3.7</v>
      </c>
      <c r="E701">
        <f t="shared" si="82"/>
        <v>1.0000000016763806</v>
      </c>
      <c r="F701">
        <f t="shared" si="83"/>
        <v>1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84"/>
        <v>7.6937589472609709</v>
      </c>
      <c r="L701">
        <f t="shared" si="85"/>
        <v>15.387517868726606</v>
      </c>
      <c r="M701">
        <f t="shared" si="86"/>
        <v>-1.3438686126952053</v>
      </c>
      <c r="N701">
        <f t="shared" si="81"/>
        <v>505.90621002907335</v>
      </c>
      <c r="O701">
        <f t="shared" si="87"/>
        <v>0</v>
      </c>
      <c r="P701" t="str">
        <f t="shared" si="88"/>
        <v>FP</v>
      </c>
    </row>
    <row r="702" spans="1:16" x14ac:dyDescent="0.3">
      <c r="A702">
        <v>0</v>
      </c>
      <c r="B702">
        <v>0.88613857459934653</v>
      </c>
      <c r="C702">
        <v>-2</v>
      </c>
      <c r="D702">
        <v>3.7</v>
      </c>
      <c r="E702">
        <f t="shared" si="82"/>
        <v>1.0000000016763806</v>
      </c>
      <c r="F702">
        <f t="shared" si="83"/>
        <v>1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84"/>
        <v>0</v>
      </c>
      <c r="L702">
        <f t="shared" si="85"/>
        <v>15.387517868726606</v>
      </c>
      <c r="M702">
        <f t="shared" si="86"/>
        <v>-9.4756483472361293</v>
      </c>
      <c r="N702">
        <f t="shared" si="81"/>
        <v>206.22623469696816</v>
      </c>
      <c r="O702">
        <f t="shared" si="87"/>
        <v>0</v>
      </c>
      <c r="P702" t="str">
        <f t="shared" si="88"/>
        <v>TN</v>
      </c>
    </row>
    <row r="703" spans="1:16" x14ac:dyDescent="0.3">
      <c r="A703">
        <v>1</v>
      </c>
      <c r="B703">
        <v>0.88613857459934653</v>
      </c>
      <c r="C703">
        <v>-2</v>
      </c>
      <c r="D703">
        <v>3.8</v>
      </c>
      <c r="E703">
        <f t="shared" si="82"/>
        <v>1.0000000017384687</v>
      </c>
      <c r="F703">
        <f t="shared" si="83"/>
        <v>1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84"/>
        <v>7.6937589477386625</v>
      </c>
      <c r="L703">
        <f t="shared" si="85"/>
        <v>15.387517868726606</v>
      </c>
      <c r="M703">
        <f t="shared" si="86"/>
        <v>-1.3438686124045569</v>
      </c>
      <c r="N703">
        <f t="shared" si="81"/>
        <v>505.90621004214825</v>
      </c>
      <c r="O703">
        <f t="shared" si="87"/>
        <v>0</v>
      </c>
      <c r="P703" t="str">
        <f t="shared" si="88"/>
        <v>FP</v>
      </c>
    </row>
    <row r="704" spans="1:16" x14ac:dyDescent="0.3">
      <c r="A704">
        <v>0</v>
      </c>
      <c r="B704">
        <v>0.88613857459934653</v>
      </c>
      <c r="C704">
        <v>-2</v>
      </c>
      <c r="D704">
        <v>3.8</v>
      </c>
      <c r="E704">
        <f t="shared" si="82"/>
        <v>1.0000000017384687</v>
      </c>
      <c r="F704">
        <f t="shared" si="83"/>
        <v>1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84"/>
        <v>59.193926643001937</v>
      </c>
      <c r="L704">
        <f t="shared" si="85"/>
        <v>107.83498131120591</v>
      </c>
      <c r="M704">
        <f t="shared" si="86"/>
        <v>-43.662636000776956</v>
      </c>
      <c r="N704">
        <f t="shared" si="81"/>
        <v>393.08647252905234</v>
      </c>
      <c r="O704">
        <f t="shared" si="87"/>
        <v>0</v>
      </c>
      <c r="P704" t="str">
        <f t="shared" si="88"/>
        <v>TN</v>
      </c>
    </row>
    <row r="705" spans="1:16" x14ac:dyDescent="0.3">
      <c r="A705">
        <v>0</v>
      </c>
      <c r="B705">
        <v>0.88613857459934653</v>
      </c>
      <c r="C705">
        <v>-2</v>
      </c>
      <c r="D705">
        <v>3.8</v>
      </c>
      <c r="E705">
        <f t="shared" si="82"/>
        <v>1.0000000017384687</v>
      </c>
      <c r="F705">
        <f t="shared" si="83"/>
        <v>1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84"/>
        <v>99.651528332153461</v>
      </c>
      <c r="L705">
        <f t="shared" si="85"/>
        <v>107.83498131120591</v>
      </c>
      <c r="M705">
        <f t="shared" si="86"/>
        <v>-28.118864459506938</v>
      </c>
      <c r="N705">
        <f t="shared" si="81"/>
        <v>18.340979000628984</v>
      </c>
      <c r="O705">
        <f t="shared" si="87"/>
        <v>0</v>
      </c>
      <c r="P705" t="str">
        <f t="shared" si="88"/>
        <v>TN</v>
      </c>
    </row>
    <row r="706" spans="1:16" x14ac:dyDescent="0.3">
      <c r="A706">
        <v>0</v>
      </c>
      <c r="B706">
        <v>0.88613857459934653</v>
      </c>
      <c r="C706">
        <v>-2</v>
      </c>
      <c r="D706">
        <v>3.8</v>
      </c>
      <c r="E706">
        <f t="shared" si="82"/>
        <v>1.0000000017384687</v>
      </c>
      <c r="F706">
        <f t="shared" si="83"/>
        <v>1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84"/>
        <v>32.02748663876924</v>
      </c>
      <c r="L706">
        <f t="shared" si="85"/>
        <v>64.054973166180915</v>
      </c>
      <c r="M706">
        <f t="shared" si="86"/>
        <v>-5.5942399963932843</v>
      </c>
      <c r="N706">
        <f t="shared" ref="N706:N769" si="89">(M706-$R$5)^2</f>
        <v>332.77010947165058</v>
      </c>
      <c r="O706">
        <f t="shared" si="87"/>
        <v>0</v>
      </c>
      <c r="P706" t="str">
        <f t="shared" si="88"/>
        <v>TN</v>
      </c>
    </row>
    <row r="707" spans="1:16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90">IF(D707&gt;1,1+(D707-1)/$R$2,1)</f>
        <v>1.0000000017384687</v>
      </c>
      <c r="F707">
        <f t="shared" ref="F707:F770" si="91">IF(D707&lt;1,1-(1-D707)/$R$2,1)</f>
        <v>1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92">G707^(B707)*E707</f>
        <v>0</v>
      </c>
      <c r="L707">
        <f t="shared" ref="L707:L770" si="93">-C707*-H707^(B707)*F707</f>
        <v>15.387517868726606</v>
      </c>
      <c r="M707">
        <f t="shared" ref="M707:M770" si="94">I707*K707-J707*L707</f>
        <v>-9.4756483472361293</v>
      </c>
      <c r="N707">
        <f t="shared" si="89"/>
        <v>206.22623469696816</v>
      </c>
      <c r="O707">
        <f t="shared" ref="O707:O770" si="95">IF(M707&gt;=0,1,0)</f>
        <v>0</v>
      </c>
      <c r="P707" t="str">
        <f t="shared" ref="P707:P770" si="96">IF(AND(A707=1,O707=1),"TP",IF(AND(A707=0,O707=0),"TN",IF(A707&gt;O707,"FP","FN")))</f>
        <v>TN</v>
      </c>
    </row>
    <row r="708" spans="1:16" x14ac:dyDescent="0.3">
      <c r="A708">
        <v>0</v>
      </c>
      <c r="B708">
        <v>0.88613857459934653</v>
      </c>
      <c r="C708">
        <v>-2</v>
      </c>
      <c r="D708">
        <v>3.8</v>
      </c>
      <c r="E708">
        <f t="shared" si="90"/>
        <v>1.0000000017384687</v>
      </c>
      <c r="F708">
        <f t="shared" si="91"/>
        <v>1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92"/>
        <v>20.367331118541941</v>
      </c>
      <c r="L708">
        <f t="shared" si="93"/>
        <v>15.387517868726606</v>
      </c>
      <c r="M708">
        <f t="shared" si="94"/>
        <v>-1.6505393789774896</v>
      </c>
      <c r="N708">
        <f t="shared" si="89"/>
        <v>492.2047590936678</v>
      </c>
      <c r="O708">
        <f t="shared" si="95"/>
        <v>0</v>
      </c>
      <c r="P708" t="str">
        <f t="shared" si="96"/>
        <v>TN</v>
      </c>
    </row>
    <row r="709" spans="1:16" x14ac:dyDescent="0.3">
      <c r="A709">
        <v>1</v>
      </c>
      <c r="B709">
        <v>0.88613857459934653</v>
      </c>
      <c r="C709">
        <v>-2</v>
      </c>
      <c r="D709">
        <v>5.6</v>
      </c>
      <c r="E709">
        <f t="shared" si="90"/>
        <v>1.0000000028560558</v>
      </c>
      <c r="F709">
        <f t="shared" si="91"/>
        <v>1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92"/>
        <v>99.651528443522722</v>
      </c>
      <c r="L709">
        <f t="shared" si="93"/>
        <v>107.83498131120591</v>
      </c>
      <c r="M709">
        <f t="shared" si="94"/>
        <v>9.0433804786159655</v>
      </c>
      <c r="N709">
        <f t="shared" si="89"/>
        <v>1081.0686233326544</v>
      </c>
      <c r="O709">
        <f t="shared" si="95"/>
        <v>1</v>
      </c>
      <c r="P709" t="str">
        <f t="shared" si="96"/>
        <v>TP</v>
      </c>
    </row>
    <row r="710" spans="1:16" x14ac:dyDescent="0.3">
      <c r="A710">
        <v>0</v>
      </c>
      <c r="B710">
        <v>0.88613857459934653</v>
      </c>
      <c r="C710">
        <v>-2</v>
      </c>
      <c r="D710">
        <v>5.6</v>
      </c>
      <c r="E710">
        <f t="shared" si="90"/>
        <v>1.0000000028560558</v>
      </c>
      <c r="F710">
        <f t="shared" si="91"/>
        <v>1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92"/>
        <v>14.219779666352828</v>
      </c>
      <c r="L710">
        <f t="shared" si="93"/>
        <v>15.387517868726606</v>
      </c>
      <c r="M710">
        <f t="shared" si="94"/>
        <v>-4.0124227166310202</v>
      </c>
      <c r="N710">
        <f t="shared" si="89"/>
        <v>392.98323759955292</v>
      </c>
      <c r="O710">
        <f t="shared" si="95"/>
        <v>0</v>
      </c>
      <c r="P710" t="str">
        <f t="shared" si="96"/>
        <v>TN</v>
      </c>
    </row>
    <row r="711" spans="1:16" x14ac:dyDescent="0.3">
      <c r="A711">
        <v>0</v>
      </c>
      <c r="B711">
        <v>0.88613857459934653</v>
      </c>
      <c r="C711">
        <v>-2</v>
      </c>
      <c r="D711">
        <v>5.6</v>
      </c>
      <c r="E711">
        <f t="shared" si="90"/>
        <v>1.0000000028560558</v>
      </c>
      <c r="F711">
        <f t="shared" si="91"/>
        <v>1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92"/>
        <v>48.573729464572445</v>
      </c>
      <c r="L711">
        <f t="shared" si="93"/>
        <v>107.83498131120591</v>
      </c>
      <c r="M711">
        <f t="shared" si="94"/>
        <v>-47.742905511883777</v>
      </c>
      <c r="N711">
        <f t="shared" si="89"/>
        <v>571.52925174237191</v>
      </c>
      <c r="O711">
        <f t="shared" si="95"/>
        <v>0</v>
      </c>
      <c r="P711" t="str">
        <f t="shared" si="96"/>
        <v>TN</v>
      </c>
    </row>
    <row r="712" spans="1:16" x14ac:dyDescent="0.3">
      <c r="A712">
        <v>1</v>
      </c>
      <c r="B712">
        <v>0.88613857459934653</v>
      </c>
      <c r="C712">
        <v>-2</v>
      </c>
      <c r="D712">
        <v>5.7</v>
      </c>
      <c r="E712">
        <f t="shared" si="90"/>
        <v>1.0000000029181439</v>
      </c>
      <c r="F712">
        <f t="shared" si="91"/>
        <v>1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92"/>
        <v>7.6937589568147988</v>
      </c>
      <c r="L712">
        <f t="shared" si="93"/>
        <v>0</v>
      </c>
      <c r="M712">
        <f t="shared" si="94"/>
        <v>2.9559347693710811</v>
      </c>
      <c r="N712">
        <f t="shared" si="89"/>
        <v>717.81996110967953</v>
      </c>
      <c r="O712">
        <f t="shared" si="95"/>
        <v>1</v>
      </c>
      <c r="P712" t="str">
        <f t="shared" si="96"/>
        <v>TP</v>
      </c>
    </row>
    <row r="713" spans="1:16" x14ac:dyDescent="0.3">
      <c r="A713">
        <v>1</v>
      </c>
      <c r="B713">
        <v>0.88613857459934653</v>
      </c>
      <c r="C713">
        <v>-2</v>
      </c>
      <c r="D713">
        <v>6</v>
      </c>
      <c r="E713">
        <f t="shared" si="90"/>
        <v>1.0000000031044085</v>
      </c>
      <c r="F713">
        <f t="shared" si="91"/>
        <v>1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92"/>
        <v>20.367331146362488</v>
      </c>
      <c r="L713">
        <f t="shared" si="93"/>
        <v>15.387517868726606</v>
      </c>
      <c r="M713">
        <f t="shared" si="94"/>
        <v>-1.6505393682888618</v>
      </c>
      <c r="N713">
        <f t="shared" si="89"/>
        <v>492.20475956793689</v>
      </c>
      <c r="O713">
        <f t="shared" si="95"/>
        <v>0</v>
      </c>
      <c r="P713" t="str">
        <f t="shared" si="96"/>
        <v>FP</v>
      </c>
    </row>
    <row r="714" spans="1:16" x14ac:dyDescent="0.3">
      <c r="A714">
        <v>1</v>
      </c>
      <c r="B714">
        <v>0.88613857459934653</v>
      </c>
      <c r="C714">
        <v>-2</v>
      </c>
      <c r="D714">
        <v>6.3</v>
      </c>
      <c r="E714">
        <f t="shared" si="90"/>
        <v>1.0000000032906731</v>
      </c>
      <c r="F714">
        <f t="shared" si="91"/>
        <v>1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92"/>
        <v>20.3673311501562</v>
      </c>
      <c r="L714">
        <f t="shared" si="93"/>
        <v>15.387517868726606</v>
      </c>
      <c r="M714">
        <f t="shared" si="94"/>
        <v>-1.6505393668313211</v>
      </c>
      <c r="N714">
        <f t="shared" si="89"/>
        <v>492.20475963260992</v>
      </c>
      <c r="O714">
        <f t="shared" si="95"/>
        <v>0</v>
      </c>
      <c r="P714" t="str">
        <f t="shared" si="96"/>
        <v>FP</v>
      </c>
    </row>
    <row r="715" spans="1:16" x14ac:dyDescent="0.3">
      <c r="A715">
        <v>1</v>
      </c>
      <c r="B715">
        <v>0.88613857459934653</v>
      </c>
      <c r="C715">
        <v>-2</v>
      </c>
      <c r="D715">
        <v>6.9</v>
      </c>
      <c r="E715">
        <f t="shared" si="90"/>
        <v>1.000000003663202</v>
      </c>
      <c r="F715">
        <f t="shared" si="91"/>
        <v>1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92"/>
        <v>37.64336302948599</v>
      </c>
      <c r="L715">
        <f t="shared" si="93"/>
        <v>64.054973166180915</v>
      </c>
      <c r="M715">
        <f t="shared" si="94"/>
        <v>-24.982570503800808</v>
      </c>
      <c r="N715">
        <f t="shared" si="89"/>
        <v>1.3141021950200462</v>
      </c>
      <c r="O715">
        <f t="shared" si="95"/>
        <v>0</v>
      </c>
      <c r="P715" t="str">
        <f t="shared" si="96"/>
        <v>FP</v>
      </c>
    </row>
    <row r="716" spans="1:16" x14ac:dyDescent="0.3">
      <c r="A716">
        <v>0</v>
      </c>
      <c r="B716">
        <v>0.88613857459934653</v>
      </c>
      <c r="C716">
        <v>-2</v>
      </c>
      <c r="D716">
        <v>6.9</v>
      </c>
      <c r="E716">
        <f t="shared" si="90"/>
        <v>1.000000003663202</v>
      </c>
      <c r="F716">
        <f t="shared" si="91"/>
        <v>1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92"/>
        <v>20.367331157743621</v>
      </c>
      <c r="L716">
        <f t="shared" si="93"/>
        <v>15.387517868726606</v>
      </c>
      <c r="M716">
        <f t="shared" si="94"/>
        <v>-1.6505393639162413</v>
      </c>
      <c r="N716">
        <f t="shared" si="89"/>
        <v>492.20475976195604</v>
      </c>
      <c r="O716">
        <f t="shared" si="95"/>
        <v>0</v>
      </c>
      <c r="P716" t="str">
        <f t="shared" si="96"/>
        <v>TN</v>
      </c>
    </row>
    <row r="717" spans="1:16" x14ac:dyDescent="0.3">
      <c r="A717">
        <v>0</v>
      </c>
      <c r="B717">
        <v>0.88613857459934653</v>
      </c>
      <c r="C717">
        <v>-2</v>
      </c>
      <c r="D717">
        <v>6.9</v>
      </c>
      <c r="E717">
        <f t="shared" si="90"/>
        <v>1.000000003663202</v>
      </c>
      <c r="F717">
        <f t="shared" si="91"/>
        <v>1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92"/>
        <v>14.219779677830269</v>
      </c>
      <c r="L717">
        <f t="shared" si="93"/>
        <v>15.387517868726606</v>
      </c>
      <c r="M717">
        <f t="shared" si="94"/>
        <v>-4.0124227122213982</v>
      </c>
      <c r="N717">
        <f t="shared" si="89"/>
        <v>392.98323777438384</v>
      </c>
      <c r="O717">
        <f t="shared" si="95"/>
        <v>0</v>
      </c>
      <c r="P717" t="str">
        <f t="shared" si="96"/>
        <v>TN</v>
      </c>
    </row>
    <row r="718" spans="1:16" x14ac:dyDescent="0.3">
      <c r="A718">
        <v>0</v>
      </c>
      <c r="B718">
        <v>0.88613857459934653</v>
      </c>
      <c r="C718">
        <v>-2</v>
      </c>
      <c r="D718">
        <v>1</v>
      </c>
      <c r="E718">
        <f t="shared" si="90"/>
        <v>1</v>
      </c>
      <c r="F718">
        <f t="shared" si="91"/>
        <v>1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92"/>
        <v>0</v>
      </c>
      <c r="L718">
        <f t="shared" si="93"/>
        <v>15.387517868726606</v>
      </c>
      <c r="M718">
        <f t="shared" si="94"/>
        <v>-9.4756483472361293</v>
      </c>
      <c r="N718">
        <f t="shared" si="89"/>
        <v>206.22623469696816</v>
      </c>
      <c r="O718">
        <f t="shared" si="95"/>
        <v>0</v>
      </c>
      <c r="P718" t="str">
        <f t="shared" si="96"/>
        <v>TN</v>
      </c>
    </row>
    <row r="719" spans="1:16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90"/>
        <v>1</v>
      </c>
      <c r="F719">
        <f t="shared" si="91"/>
        <v>0.99999999996895594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92"/>
        <v>14.219779625740344</v>
      </c>
      <c r="L719">
        <f t="shared" si="93"/>
        <v>15.387517868248915</v>
      </c>
      <c r="M719">
        <f t="shared" si="94"/>
        <v>-4.0124227319401342</v>
      </c>
      <c r="N719">
        <f t="shared" si="89"/>
        <v>392.9832369925831</v>
      </c>
      <c r="O719">
        <f t="shared" si="95"/>
        <v>0</v>
      </c>
      <c r="P719" t="str">
        <f t="shared" si="96"/>
        <v>FP</v>
      </c>
    </row>
    <row r="720" spans="1:16" x14ac:dyDescent="0.3">
      <c r="A720">
        <v>1</v>
      </c>
      <c r="B720">
        <v>0.88613857459934653</v>
      </c>
      <c r="C720">
        <v>-2</v>
      </c>
      <c r="D720">
        <v>0.9</v>
      </c>
      <c r="E720">
        <f t="shared" si="90"/>
        <v>1</v>
      </c>
      <c r="F720">
        <f t="shared" si="91"/>
        <v>0.99999999993791178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92"/>
        <v>20.367331083133973</v>
      </c>
      <c r="L720">
        <f t="shared" si="93"/>
        <v>15.387517867771223</v>
      </c>
      <c r="M720">
        <f t="shared" si="94"/>
        <v>-1.6505393919928704</v>
      </c>
      <c r="N720">
        <f t="shared" si="89"/>
        <v>492.20475851615743</v>
      </c>
      <c r="O720">
        <f t="shared" si="95"/>
        <v>0</v>
      </c>
      <c r="P720" t="str">
        <f t="shared" si="96"/>
        <v>FP</v>
      </c>
    </row>
    <row r="721" spans="1:16" x14ac:dyDescent="0.3">
      <c r="A721">
        <v>0</v>
      </c>
      <c r="B721">
        <v>0.88613857459934653</v>
      </c>
      <c r="C721">
        <v>-2</v>
      </c>
      <c r="D721">
        <v>0.9</v>
      </c>
      <c r="E721">
        <f t="shared" si="90"/>
        <v>1</v>
      </c>
      <c r="F721">
        <f t="shared" si="91"/>
        <v>0.99999999993791178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92"/>
        <v>32.027486583090457</v>
      </c>
      <c r="L721">
        <f t="shared" si="93"/>
        <v>64.054973162203851</v>
      </c>
      <c r="M721">
        <f t="shared" si="94"/>
        <v>-27.140184814663296</v>
      </c>
      <c r="N721">
        <f t="shared" si="89"/>
        <v>10.91613368537954</v>
      </c>
      <c r="O721">
        <f t="shared" si="95"/>
        <v>0</v>
      </c>
      <c r="P721" t="str">
        <f t="shared" si="96"/>
        <v>TN</v>
      </c>
    </row>
    <row r="722" spans="1:16" x14ac:dyDescent="0.3">
      <c r="A722">
        <v>0</v>
      </c>
      <c r="B722">
        <v>0.88613857459934653</v>
      </c>
      <c r="C722">
        <v>-2</v>
      </c>
      <c r="D722">
        <v>0.9</v>
      </c>
      <c r="E722">
        <f t="shared" si="90"/>
        <v>1</v>
      </c>
      <c r="F722">
        <f t="shared" si="91"/>
        <v>0.99999999993791178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92"/>
        <v>59.193926540095148</v>
      </c>
      <c r="L722">
        <f t="shared" si="93"/>
        <v>107.83498130451062</v>
      </c>
      <c r="M722">
        <f t="shared" si="94"/>
        <v>-43.662636036190676</v>
      </c>
      <c r="N722">
        <f t="shared" si="89"/>
        <v>393.08647393330614</v>
      </c>
      <c r="O722">
        <f t="shared" si="95"/>
        <v>0</v>
      </c>
      <c r="P722" t="str">
        <f t="shared" si="96"/>
        <v>TN</v>
      </c>
    </row>
    <row r="723" spans="1:16" x14ac:dyDescent="0.3">
      <c r="A723">
        <v>0</v>
      </c>
      <c r="B723">
        <v>0.88613857459934653</v>
      </c>
      <c r="C723">
        <v>-2</v>
      </c>
      <c r="D723">
        <v>0.9</v>
      </c>
      <c r="E723">
        <f t="shared" si="90"/>
        <v>1</v>
      </c>
      <c r="F723">
        <f t="shared" si="91"/>
        <v>0.99999999993791178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92"/>
        <v>59.193926540095148</v>
      </c>
      <c r="L723">
        <f t="shared" si="93"/>
        <v>107.83498130451062</v>
      </c>
      <c r="M723">
        <f t="shared" si="94"/>
        <v>-6.207354025119578</v>
      </c>
      <c r="N723">
        <f t="shared" si="89"/>
        <v>310.77718133653468</v>
      </c>
      <c r="O723">
        <f t="shared" si="95"/>
        <v>0</v>
      </c>
      <c r="P723" t="str">
        <f t="shared" si="96"/>
        <v>TN</v>
      </c>
    </row>
    <row r="724" spans="1:16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90"/>
        <v>1.0000000000310441</v>
      </c>
      <c r="F724">
        <f t="shared" si="91"/>
        <v>1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92"/>
        <v>20.367331083766256</v>
      </c>
      <c r="L724">
        <f t="shared" si="93"/>
        <v>15.387517868726606</v>
      </c>
      <c r="M724">
        <f t="shared" si="94"/>
        <v>-1.6505393923382741</v>
      </c>
      <c r="N724">
        <f t="shared" si="89"/>
        <v>492.2047585008313</v>
      </c>
      <c r="O724">
        <f t="shared" si="95"/>
        <v>0</v>
      </c>
      <c r="P724" t="str">
        <f t="shared" si="96"/>
        <v>FP</v>
      </c>
    </row>
    <row r="725" spans="1:16" x14ac:dyDescent="0.3">
      <c r="A725">
        <v>1</v>
      </c>
      <c r="B725">
        <v>0.88613857459934653</v>
      </c>
      <c r="C725">
        <v>-2</v>
      </c>
      <c r="D725">
        <v>1.4</v>
      </c>
      <c r="E725">
        <f t="shared" si="90"/>
        <v>1.0000000002483527</v>
      </c>
      <c r="F725">
        <f t="shared" si="91"/>
        <v>1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92"/>
        <v>43.153154410526056</v>
      </c>
      <c r="L725">
        <f t="shared" si="93"/>
        <v>64.054973166180915</v>
      </c>
      <c r="M725">
        <f t="shared" si="94"/>
        <v>1.1750985099349194</v>
      </c>
      <c r="N725">
        <f t="shared" si="89"/>
        <v>625.56643068092853</v>
      </c>
      <c r="O725">
        <f t="shared" si="95"/>
        <v>1</v>
      </c>
      <c r="P725" t="str">
        <f t="shared" si="96"/>
        <v>TP</v>
      </c>
    </row>
    <row r="726" spans="1:16" x14ac:dyDescent="0.3">
      <c r="A726">
        <v>0</v>
      </c>
      <c r="B726">
        <v>0.88613857459934653</v>
      </c>
      <c r="C726">
        <v>-2</v>
      </c>
      <c r="D726">
        <v>1.4</v>
      </c>
      <c r="E726">
        <f t="shared" si="90"/>
        <v>1.0000000002483527</v>
      </c>
      <c r="F726">
        <f t="shared" si="91"/>
        <v>1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92"/>
        <v>32.027486591044571</v>
      </c>
      <c r="L726">
        <f t="shared" si="93"/>
        <v>64.054973166180915</v>
      </c>
      <c r="M726">
        <f t="shared" si="94"/>
        <v>-27.140184814056411</v>
      </c>
      <c r="N726">
        <f t="shared" si="89"/>
        <v>10.916133681369296</v>
      </c>
      <c r="O726">
        <f t="shared" si="95"/>
        <v>0</v>
      </c>
      <c r="P726" t="str">
        <f t="shared" si="96"/>
        <v>TN</v>
      </c>
    </row>
    <row r="727" spans="1:16" x14ac:dyDescent="0.3">
      <c r="A727">
        <v>0</v>
      </c>
      <c r="B727">
        <v>0.88613857459934653</v>
      </c>
      <c r="C727">
        <v>-2</v>
      </c>
      <c r="D727">
        <v>1.4</v>
      </c>
      <c r="E727">
        <f t="shared" si="90"/>
        <v>1.0000000002483527</v>
      </c>
      <c r="F727">
        <f t="shared" si="91"/>
        <v>1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92"/>
        <v>0</v>
      </c>
      <c r="L727">
        <f t="shared" si="93"/>
        <v>15.387517868726606</v>
      </c>
      <c r="M727">
        <f t="shared" si="94"/>
        <v>-9.4756483472361293</v>
      </c>
      <c r="N727">
        <f t="shared" si="89"/>
        <v>206.22623469696816</v>
      </c>
      <c r="O727">
        <f t="shared" si="95"/>
        <v>0</v>
      </c>
      <c r="P727" t="str">
        <f t="shared" si="96"/>
        <v>TN</v>
      </c>
    </row>
    <row r="728" spans="1:16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90"/>
        <v>1.0000000002173086</v>
      </c>
      <c r="F728">
        <f t="shared" si="91"/>
        <v>1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92"/>
        <v>14.219779628830425</v>
      </c>
      <c r="L728">
        <f t="shared" si="93"/>
        <v>15.387517868726606</v>
      </c>
      <c r="M728">
        <f t="shared" si="94"/>
        <v>-4.0124227310470912</v>
      </c>
      <c r="N728">
        <f t="shared" si="89"/>
        <v>392.98323702799007</v>
      </c>
      <c r="O728">
        <f t="shared" si="95"/>
        <v>0</v>
      </c>
      <c r="P728" t="str">
        <f t="shared" si="96"/>
        <v>FP</v>
      </c>
    </row>
    <row r="729" spans="1:16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90"/>
        <v>1.0000000002173086</v>
      </c>
      <c r="F729">
        <f t="shared" si="91"/>
        <v>1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92"/>
        <v>48.57372933639865</v>
      </c>
      <c r="L729">
        <f t="shared" si="93"/>
        <v>107.83498131120591</v>
      </c>
      <c r="M729">
        <f t="shared" si="94"/>
        <v>-47.742905561128019</v>
      </c>
      <c r="N729">
        <f t="shared" si="89"/>
        <v>571.52925409690442</v>
      </c>
      <c r="O729">
        <f t="shared" si="95"/>
        <v>0</v>
      </c>
      <c r="P729" t="str">
        <f t="shared" si="96"/>
        <v>TN</v>
      </c>
    </row>
    <row r="730" spans="1:16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90"/>
        <v>1.0000000002173086</v>
      </c>
      <c r="F730">
        <f t="shared" si="91"/>
        <v>1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92"/>
        <v>14.219779628830425</v>
      </c>
      <c r="L730">
        <f t="shared" si="93"/>
        <v>15.387517868726606</v>
      </c>
      <c r="M730">
        <f t="shared" si="94"/>
        <v>-4.0124227310470912</v>
      </c>
      <c r="N730">
        <f t="shared" si="89"/>
        <v>392.98323702799007</v>
      </c>
      <c r="O730">
        <f t="shared" si="95"/>
        <v>0</v>
      </c>
      <c r="P730" t="str">
        <f t="shared" si="96"/>
        <v>TN</v>
      </c>
    </row>
    <row r="731" spans="1:16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90"/>
        <v>1.0000000002173086</v>
      </c>
      <c r="F731">
        <f t="shared" si="91"/>
        <v>1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92"/>
        <v>59.193926552958501</v>
      </c>
      <c r="L731">
        <f t="shared" si="93"/>
        <v>107.83498131120591</v>
      </c>
      <c r="M731">
        <f t="shared" si="94"/>
        <v>-43.662636035371563</v>
      </c>
      <c r="N731">
        <f t="shared" si="89"/>
        <v>393.08647390082598</v>
      </c>
      <c r="O731">
        <f t="shared" si="95"/>
        <v>0</v>
      </c>
      <c r="P731" t="str">
        <f t="shared" si="96"/>
        <v>TN</v>
      </c>
    </row>
    <row r="732" spans="1:16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90"/>
        <v>1.0000000007761021</v>
      </c>
      <c r="F732">
        <f t="shared" si="91"/>
        <v>1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92"/>
        <v>99.651528236252162</v>
      </c>
      <c r="L732">
        <f t="shared" si="93"/>
        <v>107.83498131120591</v>
      </c>
      <c r="M732">
        <f t="shared" si="94"/>
        <v>-28.118864496352124</v>
      </c>
      <c r="N732">
        <f t="shared" si="89"/>
        <v>18.340979316218096</v>
      </c>
      <c r="O732">
        <f t="shared" si="95"/>
        <v>0</v>
      </c>
      <c r="P732" t="str">
        <f t="shared" si="96"/>
        <v>FP</v>
      </c>
    </row>
    <row r="733" spans="1:16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90"/>
        <v>1.0000000007761021</v>
      </c>
      <c r="F733">
        <f t="shared" si="91"/>
        <v>1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92"/>
        <v>26.281318986800684</v>
      </c>
      <c r="L733">
        <f t="shared" si="93"/>
        <v>64.054973166180915</v>
      </c>
      <c r="M733">
        <f t="shared" si="94"/>
        <v>-9.0904574593156067</v>
      </c>
      <c r="N733">
        <f t="shared" si="89"/>
        <v>217.43773521626605</v>
      </c>
      <c r="O733">
        <f t="shared" si="95"/>
        <v>0</v>
      </c>
      <c r="P733" t="str">
        <f t="shared" si="96"/>
        <v>TN</v>
      </c>
    </row>
    <row r="734" spans="1:16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90"/>
        <v>1.0000000007761021</v>
      </c>
      <c r="F734">
        <f t="shared" si="91"/>
        <v>1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92"/>
        <v>7.6937589403344449</v>
      </c>
      <c r="L734">
        <f t="shared" si="93"/>
        <v>0</v>
      </c>
      <c r="M734">
        <f t="shared" si="94"/>
        <v>2.9559347630393451</v>
      </c>
      <c r="N734">
        <f t="shared" si="89"/>
        <v>717.81996077039776</v>
      </c>
      <c r="O734">
        <f t="shared" si="95"/>
        <v>1</v>
      </c>
      <c r="P734" t="str">
        <f t="shared" si="96"/>
        <v>TP</v>
      </c>
    </row>
    <row r="735" spans="1:16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90"/>
        <v>1.000000000745058</v>
      </c>
      <c r="F735">
        <f t="shared" si="91"/>
        <v>1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92"/>
        <v>7.6937589400955995</v>
      </c>
      <c r="L735">
        <f t="shared" si="93"/>
        <v>15.387517868726606</v>
      </c>
      <c r="M735">
        <f t="shared" si="94"/>
        <v>-1.3438686170549285</v>
      </c>
      <c r="N735">
        <f t="shared" si="89"/>
        <v>505.90620983295258</v>
      </c>
      <c r="O735">
        <f t="shared" si="95"/>
        <v>0</v>
      </c>
      <c r="P735" t="str">
        <f t="shared" si="96"/>
        <v>FP</v>
      </c>
    </row>
    <row r="736" spans="1:16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90"/>
        <v>1.0000000009623666</v>
      </c>
      <c r="F736">
        <f t="shared" si="91"/>
        <v>1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92"/>
        <v>43.15315444133801</v>
      </c>
      <c r="L736">
        <f t="shared" si="93"/>
        <v>64.054973166180915</v>
      </c>
      <c r="M736">
        <f t="shared" si="94"/>
        <v>1.1750985286822484</v>
      </c>
      <c r="N736">
        <f t="shared" si="89"/>
        <v>625.56643161871955</v>
      </c>
      <c r="O736">
        <f t="shared" si="95"/>
        <v>1</v>
      </c>
      <c r="P736" t="str">
        <f t="shared" si="96"/>
        <v>TP</v>
      </c>
    </row>
    <row r="737" spans="1:16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90"/>
        <v>1.0000000009623666</v>
      </c>
      <c r="F737">
        <f t="shared" si="91"/>
        <v>1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92"/>
        <v>59.193926597061406</v>
      </c>
      <c r="L737">
        <f t="shared" si="93"/>
        <v>107.83498131120591</v>
      </c>
      <c r="M737">
        <f t="shared" si="94"/>
        <v>-43.662636018427264</v>
      </c>
      <c r="N737">
        <f t="shared" si="89"/>
        <v>393.08647322893677</v>
      </c>
      <c r="O737">
        <f t="shared" si="95"/>
        <v>0</v>
      </c>
      <c r="P737" t="str">
        <f t="shared" si="96"/>
        <v>TN</v>
      </c>
    </row>
    <row r="738" spans="1:16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90"/>
        <v>1.0000000009623666</v>
      </c>
      <c r="F738">
        <f t="shared" si="91"/>
        <v>1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92"/>
        <v>32.027486613912643</v>
      </c>
      <c r="L738">
        <f t="shared" si="93"/>
        <v>64.054973166180915</v>
      </c>
      <c r="M738">
        <f t="shared" si="94"/>
        <v>-5.5942400115171154</v>
      </c>
      <c r="N738">
        <f t="shared" si="89"/>
        <v>332.77010891987311</v>
      </c>
      <c r="O738">
        <f t="shared" si="95"/>
        <v>0</v>
      </c>
      <c r="P738" t="str">
        <f t="shared" si="96"/>
        <v>TN</v>
      </c>
    </row>
    <row r="739" spans="1:16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90"/>
        <v>1.0000000009623666</v>
      </c>
      <c r="F739">
        <f t="shared" si="91"/>
        <v>1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92"/>
        <v>43.15315444133801</v>
      </c>
      <c r="L739">
        <f t="shared" si="93"/>
        <v>64.054973166180915</v>
      </c>
      <c r="M739">
        <f t="shared" si="94"/>
        <v>-22.865713958425207</v>
      </c>
      <c r="N739">
        <f t="shared" si="89"/>
        <v>0.94189660832613487</v>
      </c>
      <c r="O739">
        <f t="shared" si="95"/>
        <v>0</v>
      </c>
      <c r="P739" t="str">
        <f t="shared" si="96"/>
        <v>TN</v>
      </c>
    </row>
    <row r="740" spans="1:16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90"/>
        <v>1.0000000009623666</v>
      </c>
      <c r="F740">
        <f t="shared" si="91"/>
        <v>1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92"/>
        <v>26.281318991695965</v>
      </c>
      <c r="L740">
        <f t="shared" si="93"/>
        <v>64.054973166180915</v>
      </c>
      <c r="M740">
        <f t="shared" si="94"/>
        <v>-29.347856862646296</v>
      </c>
      <c r="N740">
        <f t="shared" si="89"/>
        <v>30.378057811238669</v>
      </c>
      <c r="O740">
        <f t="shared" si="95"/>
        <v>0</v>
      </c>
      <c r="P740" t="str">
        <f t="shared" si="96"/>
        <v>TN</v>
      </c>
    </row>
    <row r="741" spans="1:16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90"/>
        <v>1.0000000009623666</v>
      </c>
      <c r="F741">
        <f t="shared" si="91"/>
        <v>1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92"/>
        <v>0</v>
      </c>
      <c r="L741">
        <f t="shared" si="93"/>
        <v>15.387517868726606</v>
      </c>
      <c r="M741">
        <f t="shared" si="94"/>
        <v>-9.4756483472361293</v>
      </c>
      <c r="N741">
        <f t="shared" si="89"/>
        <v>206.22623469696816</v>
      </c>
      <c r="O741">
        <f t="shared" si="95"/>
        <v>0</v>
      </c>
      <c r="P741" t="str">
        <f t="shared" si="96"/>
        <v>TN</v>
      </c>
    </row>
    <row r="742" spans="1:16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90"/>
        <v>1.0000000009623666</v>
      </c>
      <c r="F742">
        <f t="shared" si="91"/>
        <v>1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92"/>
        <v>37.643362927817464</v>
      </c>
      <c r="L742">
        <f t="shared" si="93"/>
        <v>64.054973166180915</v>
      </c>
      <c r="M742">
        <f t="shared" si="94"/>
        <v>-24.982570542861758</v>
      </c>
      <c r="N742">
        <f t="shared" si="89"/>
        <v>1.3141022845745383</v>
      </c>
      <c r="O742">
        <f t="shared" si="95"/>
        <v>0</v>
      </c>
      <c r="P742" t="str">
        <f t="shared" si="96"/>
        <v>TN</v>
      </c>
    </row>
    <row r="743" spans="1:16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90"/>
        <v>1.0000000009623666</v>
      </c>
      <c r="F743">
        <f t="shared" si="91"/>
        <v>1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92"/>
        <v>20.367331102734813</v>
      </c>
      <c r="L743">
        <f t="shared" si="93"/>
        <v>15.387517868726606</v>
      </c>
      <c r="M743">
        <f t="shared" si="94"/>
        <v>-1.650539385050573</v>
      </c>
      <c r="N743">
        <f t="shared" si="89"/>
        <v>492.20475882419657</v>
      </c>
      <c r="O743">
        <f t="shared" si="95"/>
        <v>0</v>
      </c>
      <c r="P743" t="str">
        <f t="shared" si="96"/>
        <v>TN</v>
      </c>
    </row>
    <row r="744" spans="1:16" x14ac:dyDescent="0.3">
      <c r="A744">
        <v>1</v>
      </c>
      <c r="B744">
        <v>0.88613857459934653</v>
      </c>
      <c r="C744">
        <v>-2</v>
      </c>
      <c r="D744">
        <v>2.9</v>
      </c>
      <c r="E744">
        <f t="shared" si="90"/>
        <v>1.0000000011796752</v>
      </c>
      <c r="F744">
        <f t="shared" si="91"/>
        <v>1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92"/>
        <v>43.153154450715562</v>
      </c>
      <c r="L744">
        <f t="shared" si="93"/>
        <v>64.054973166180915</v>
      </c>
      <c r="M744">
        <f t="shared" si="94"/>
        <v>-22.865713954822361</v>
      </c>
      <c r="N744">
        <f t="shared" si="89"/>
        <v>0.94189661531935687</v>
      </c>
      <c r="O744">
        <f t="shared" si="95"/>
        <v>0</v>
      </c>
      <c r="P744" t="str">
        <f t="shared" si="96"/>
        <v>FP</v>
      </c>
    </row>
    <row r="745" spans="1:16" x14ac:dyDescent="0.3">
      <c r="A745">
        <v>0</v>
      </c>
      <c r="B745">
        <v>0.88613857459934653</v>
      </c>
      <c r="C745">
        <v>-2</v>
      </c>
      <c r="D745">
        <v>2.9</v>
      </c>
      <c r="E745">
        <f t="shared" si="90"/>
        <v>1.0000000011796752</v>
      </c>
      <c r="F745">
        <f t="shared" si="91"/>
        <v>1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92"/>
        <v>48.573729383144389</v>
      </c>
      <c r="L745">
        <f t="shared" si="93"/>
        <v>107.83498131120591</v>
      </c>
      <c r="M745">
        <f t="shared" si="94"/>
        <v>-12.669142302764577</v>
      </c>
      <c r="N745">
        <f t="shared" si="89"/>
        <v>124.70379265316534</v>
      </c>
      <c r="O745">
        <f t="shared" si="95"/>
        <v>0</v>
      </c>
      <c r="P745" t="str">
        <f t="shared" si="96"/>
        <v>TN</v>
      </c>
    </row>
    <row r="746" spans="1:16" x14ac:dyDescent="0.3">
      <c r="A746">
        <v>0</v>
      </c>
      <c r="B746">
        <v>0.88613857459934653</v>
      </c>
      <c r="C746">
        <v>-2</v>
      </c>
      <c r="D746">
        <v>2.9</v>
      </c>
      <c r="E746">
        <f t="shared" si="90"/>
        <v>1.0000000011796752</v>
      </c>
      <c r="F746">
        <f t="shared" si="91"/>
        <v>1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92"/>
        <v>0</v>
      </c>
      <c r="L746">
        <f t="shared" si="93"/>
        <v>15.387517868726606</v>
      </c>
      <c r="M746">
        <f t="shared" si="94"/>
        <v>-9.4756483472361293</v>
      </c>
      <c r="N746">
        <f t="shared" si="89"/>
        <v>206.22623469696816</v>
      </c>
      <c r="O746">
        <f t="shared" si="95"/>
        <v>0</v>
      </c>
      <c r="P746" t="str">
        <f t="shared" si="96"/>
        <v>TN</v>
      </c>
    </row>
    <row r="747" spans="1:16" x14ac:dyDescent="0.3">
      <c r="A747">
        <v>0</v>
      </c>
      <c r="B747">
        <v>0.88613857459934653</v>
      </c>
      <c r="C747">
        <v>-2</v>
      </c>
      <c r="D747">
        <v>2.9</v>
      </c>
      <c r="E747">
        <f t="shared" si="90"/>
        <v>1.0000000011796752</v>
      </c>
      <c r="F747">
        <f t="shared" si="91"/>
        <v>1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92"/>
        <v>48.573729383144389</v>
      </c>
      <c r="L747">
        <f t="shared" si="93"/>
        <v>107.83498131120591</v>
      </c>
      <c r="M747">
        <f t="shared" si="94"/>
        <v>-12.669142302764577</v>
      </c>
      <c r="N747">
        <f t="shared" si="89"/>
        <v>124.70379265316534</v>
      </c>
      <c r="O747">
        <f t="shared" si="95"/>
        <v>0</v>
      </c>
      <c r="P747" t="str">
        <f t="shared" si="96"/>
        <v>TN</v>
      </c>
    </row>
    <row r="748" spans="1:16" x14ac:dyDescent="0.3">
      <c r="A748">
        <v>0</v>
      </c>
      <c r="B748">
        <v>0.88613857459934653</v>
      </c>
      <c r="C748">
        <v>-2</v>
      </c>
      <c r="D748">
        <v>2.9</v>
      </c>
      <c r="E748">
        <f t="shared" si="90"/>
        <v>1.0000000011796752</v>
      </c>
      <c r="F748">
        <f t="shared" si="91"/>
        <v>1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92"/>
        <v>53.917490719208082</v>
      </c>
      <c r="L748">
        <f t="shared" si="93"/>
        <v>107.83498131120591</v>
      </c>
      <c r="M748">
        <f t="shared" si="94"/>
        <v>-9.417766284448355</v>
      </c>
      <c r="N748">
        <f t="shared" si="89"/>
        <v>207.8920249229491</v>
      </c>
      <c r="O748">
        <f t="shared" si="95"/>
        <v>0</v>
      </c>
      <c r="P748" t="str">
        <f t="shared" si="96"/>
        <v>TN</v>
      </c>
    </row>
    <row r="749" spans="1:16" x14ac:dyDescent="0.3">
      <c r="A749">
        <v>1</v>
      </c>
      <c r="B749">
        <v>0.88613857459934653</v>
      </c>
      <c r="C749">
        <v>-2</v>
      </c>
      <c r="D749">
        <v>3.8</v>
      </c>
      <c r="E749">
        <f t="shared" si="90"/>
        <v>1.0000000017384687</v>
      </c>
      <c r="F749">
        <f t="shared" si="91"/>
        <v>1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92"/>
        <v>99.651528332153461</v>
      </c>
      <c r="L749">
        <f t="shared" si="93"/>
        <v>107.83498131120591</v>
      </c>
      <c r="M749">
        <f t="shared" si="94"/>
        <v>9.0433804158810105</v>
      </c>
      <c r="N749">
        <f t="shared" si="89"/>
        <v>1081.0686192072528</v>
      </c>
      <c r="O749">
        <f t="shared" si="95"/>
        <v>1</v>
      </c>
      <c r="P749" t="str">
        <f t="shared" si="96"/>
        <v>TP</v>
      </c>
    </row>
    <row r="750" spans="1:16" x14ac:dyDescent="0.3">
      <c r="A750">
        <v>0</v>
      </c>
      <c r="B750">
        <v>0.88613857459934653</v>
      </c>
      <c r="C750">
        <v>-2</v>
      </c>
      <c r="D750">
        <v>3.8</v>
      </c>
      <c r="E750">
        <f t="shared" si="90"/>
        <v>1.0000000017384687</v>
      </c>
      <c r="F750">
        <f t="shared" si="91"/>
        <v>1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92"/>
        <v>53.917490749336821</v>
      </c>
      <c r="L750">
        <f t="shared" si="93"/>
        <v>107.83498131120591</v>
      </c>
      <c r="M750">
        <f t="shared" si="94"/>
        <v>-45.689837581173144</v>
      </c>
      <c r="N750">
        <f t="shared" si="89"/>
        <v>477.58027191486605</v>
      </c>
      <c r="O750">
        <f t="shared" si="95"/>
        <v>0</v>
      </c>
      <c r="P750" t="str">
        <f t="shared" si="96"/>
        <v>TN</v>
      </c>
    </row>
    <row r="751" spans="1:16" x14ac:dyDescent="0.3">
      <c r="A751">
        <v>0</v>
      </c>
      <c r="B751">
        <v>0.88613857459934653</v>
      </c>
      <c r="C751">
        <v>-2</v>
      </c>
      <c r="D751">
        <v>3.8</v>
      </c>
      <c r="E751">
        <f t="shared" si="90"/>
        <v>1.0000000017384687</v>
      </c>
      <c r="F751">
        <f t="shared" si="91"/>
        <v>1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92"/>
        <v>59.193926643001937</v>
      </c>
      <c r="L751">
        <f t="shared" si="93"/>
        <v>107.83498131120591</v>
      </c>
      <c r="M751">
        <f t="shared" si="94"/>
        <v>-43.662636000776956</v>
      </c>
      <c r="N751">
        <f t="shared" si="89"/>
        <v>393.08647252905234</v>
      </c>
      <c r="O751">
        <f t="shared" si="95"/>
        <v>0</v>
      </c>
      <c r="P751" t="str">
        <f t="shared" si="96"/>
        <v>TN</v>
      </c>
    </row>
    <row r="752" spans="1:16" x14ac:dyDescent="0.3">
      <c r="A752">
        <v>0</v>
      </c>
      <c r="B752">
        <v>0.88613857459934653</v>
      </c>
      <c r="C752">
        <v>-2</v>
      </c>
      <c r="D752">
        <v>3.8</v>
      </c>
      <c r="E752">
        <f t="shared" si="90"/>
        <v>1.0000000017384687</v>
      </c>
      <c r="F752">
        <f t="shared" si="91"/>
        <v>1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92"/>
        <v>14.219779650460985</v>
      </c>
      <c r="L752">
        <f t="shared" si="93"/>
        <v>15.387517868726606</v>
      </c>
      <c r="M752">
        <f t="shared" si="94"/>
        <v>-4.01242272273665</v>
      </c>
      <c r="N752">
        <f t="shared" si="89"/>
        <v>392.98323735747931</v>
      </c>
      <c r="O752">
        <f t="shared" si="95"/>
        <v>0</v>
      </c>
      <c r="P752" t="str">
        <f t="shared" si="96"/>
        <v>TN</v>
      </c>
    </row>
    <row r="753" spans="1:16" x14ac:dyDescent="0.3">
      <c r="A753">
        <v>0</v>
      </c>
      <c r="B753">
        <v>0.88613857459934653</v>
      </c>
      <c r="C753">
        <v>-2</v>
      </c>
      <c r="D753">
        <v>3.8</v>
      </c>
      <c r="E753">
        <f t="shared" si="90"/>
        <v>1.0000000017384687</v>
      </c>
      <c r="F753">
        <f t="shared" si="91"/>
        <v>1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92"/>
        <v>7.6937589477386625</v>
      </c>
      <c r="L753">
        <f t="shared" si="93"/>
        <v>0</v>
      </c>
      <c r="M753">
        <f t="shared" si="94"/>
        <v>3.3016558524550841</v>
      </c>
      <c r="N753">
        <f t="shared" si="89"/>
        <v>736.4647149191685</v>
      </c>
      <c r="O753">
        <f t="shared" si="95"/>
        <v>1</v>
      </c>
      <c r="P753" t="str">
        <f t="shared" si="96"/>
        <v>FN</v>
      </c>
    </row>
    <row r="754" spans="1:16" x14ac:dyDescent="0.3">
      <c r="A754">
        <v>0</v>
      </c>
      <c r="B754">
        <v>0.88613857459934653</v>
      </c>
      <c r="C754">
        <v>-2</v>
      </c>
      <c r="D754">
        <v>3.8</v>
      </c>
      <c r="E754">
        <f t="shared" si="90"/>
        <v>1.0000000017384687</v>
      </c>
      <c r="F754">
        <f t="shared" si="91"/>
        <v>1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92"/>
        <v>53.917490749336821</v>
      </c>
      <c r="L754">
        <f t="shared" si="93"/>
        <v>107.83498131120591</v>
      </c>
      <c r="M754">
        <f t="shared" si="94"/>
        <v>-45.689837581173144</v>
      </c>
      <c r="N754">
        <f t="shared" si="89"/>
        <v>477.58027191486605</v>
      </c>
      <c r="O754">
        <f t="shared" si="95"/>
        <v>0</v>
      </c>
      <c r="P754" t="str">
        <f t="shared" si="96"/>
        <v>TN</v>
      </c>
    </row>
    <row r="755" spans="1:16" x14ac:dyDescent="0.3">
      <c r="A755">
        <v>0</v>
      </c>
      <c r="B755">
        <v>0.88613857459934653</v>
      </c>
      <c r="C755">
        <v>-2</v>
      </c>
      <c r="D755">
        <v>3.8</v>
      </c>
      <c r="E755">
        <f t="shared" si="90"/>
        <v>1.0000000017384687</v>
      </c>
      <c r="F755">
        <f t="shared" si="91"/>
        <v>1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92"/>
        <v>48.573729410287072</v>
      </c>
      <c r="L755">
        <f t="shared" si="93"/>
        <v>107.83498131120591</v>
      </c>
      <c r="M755">
        <f t="shared" si="94"/>
        <v>-47.74290553274016</v>
      </c>
      <c r="N755">
        <f t="shared" si="89"/>
        <v>571.52925273958556</v>
      </c>
      <c r="O755">
        <f t="shared" si="95"/>
        <v>0</v>
      </c>
      <c r="P755" t="str">
        <f t="shared" si="96"/>
        <v>TN</v>
      </c>
    </row>
    <row r="756" spans="1:16" x14ac:dyDescent="0.3">
      <c r="A756">
        <v>0</v>
      </c>
      <c r="B756">
        <v>0.88613857459934653</v>
      </c>
      <c r="C756">
        <v>-2</v>
      </c>
      <c r="D756">
        <v>3.8</v>
      </c>
      <c r="E756">
        <f t="shared" si="90"/>
        <v>1.0000000017384687</v>
      </c>
      <c r="F756">
        <f t="shared" si="91"/>
        <v>1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92"/>
        <v>26.281319012092951</v>
      </c>
      <c r="L756">
        <f t="shared" si="93"/>
        <v>64.054973166180915</v>
      </c>
      <c r="M756">
        <f t="shared" si="94"/>
        <v>-29.347856854809791</v>
      </c>
      <c r="N756">
        <f t="shared" si="89"/>
        <v>30.378057724854852</v>
      </c>
      <c r="O756">
        <f t="shared" si="95"/>
        <v>0</v>
      </c>
      <c r="P756" t="str">
        <f t="shared" si="96"/>
        <v>TN</v>
      </c>
    </row>
    <row r="757" spans="1:16" x14ac:dyDescent="0.3">
      <c r="A757">
        <v>0</v>
      </c>
      <c r="B757">
        <v>0.88613857459934653</v>
      </c>
      <c r="C757">
        <v>-2</v>
      </c>
      <c r="D757">
        <v>3.8</v>
      </c>
      <c r="E757">
        <f t="shared" si="90"/>
        <v>1.0000000017384687</v>
      </c>
      <c r="F757">
        <f t="shared" si="91"/>
        <v>1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92"/>
        <v>37.643362957032558</v>
      </c>
      <c r="L757">
        <f t="shared" si="93"/>
        <v>64.054973166180915</v>
      </c>
      <c r="M757">
        <f t="shared" si="94"/>
        <v>-24.982570531637347</v>
      </c>
      <c r="N757">
        <f t="shared" si="89"/>
        <v>1.3141022588404869</v>
      </c>
      <c r="O757">
        <f t="shared" si="95"/>
        <v>0</v>
      </c>
      <c r="P757" t="str">
        <f t="shared" si="96"/>
        <v>TN</v>
      </c>
    </row>
    <row r="758" spans="1:16" x14ac:dyDescent="0.3">
      <c r="A758">
        <v>0</v>
      </c>
      <c r="B758">
        <v>0.88613857459934653</v>
      </c>
      <c r="C758">
        <v>-2</v>
      </c>
      <c r="D758">
        <v>3.8</v>
      </c>
      <c r="E758">
        <f t="shared" si="90"/>
        <v>1.0000000017384687</v>
      </c>
      <c r="F758">
        <f t="shared" si="91"/>
        <v>1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92"/>
        <v>26.281319012092951</v>
      </c>
      <c r="L758">
        <f t="shared" si="93"/>
        <v>64.054973166180915</v>
      </c>
      <c r="M758">
        <f t="shared" si="94"/>
        <v>-9.0904574439266952</v>
      </c>
      <c r="N758">
        <f t="shared" si="89"/>
        <v>217.43773567010874</v>
      </c>
      <c r="O758">
        <f t="shared" si="95"/>
        <v>0</v>
      </c>
      <c r="P758" t="str">
        <f t="shared" si="96"/>
        <v>TN</v>
      </c>
    </row>
    <row r="759" spans="1:16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90"/>
        <v>1.0000000018316011</v>
      </c>
      <c r="F759">
        <f t="shared" si="91"/>
        <v>1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92"/>
        <v>20.367331120438799</v>
      </c>
      <c r="L759">
        <f t="shared" si="93"/>
        <v>15.387517868726606</v>
      </c>
      <c r="M759">
        <f t="shared" si="94"/>
        <v>-1.6505393782487188</v>
      </c>
      <c r="N759">
        <f t="shared" si="89"/>
        <v>492.20475912600421</v>
      </c>
      <c r="O759">
        <f t="shared" si="95"/>
        <v>0</v>
      </c>
      <c r="P759" t="str">
        <f t="shared" si="96"/>
        <v>FP</v>
      </c>
    </row>
    <row r="760" spans="1:16" x14ac:dyDescent="0.3">
      <c r="A760">
        <v>1</v>
      </c>
      <c r="B760">
        <v>0.88613857459934653</v>
      </c>
      <c r="C760">
        <v>-2</v>
      </c>
      <c r="D760">
        <v>3.9</v>
      </c>
      <c r="E760">
        <f t="shared" si="90"/>
        <v>1.000000001800557</v>
      </c>
      <c r="F760">
        <f t="shared" si="91"/>
        <v>1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92"/>
        <v>7.6937589482163551</v>
      </c>
      <c r="L760">
        <f t="shared" si="93"/>
        <v>15.387517868726606</v>
      </c>
      <c r="M760">
        <f t="shared" si="94"/>
        <v>-1.3438686121139085</v>
      </c>
      <c r="N760">
        <f t="shared" si="89"/>
        <v>505.90621005522291</v>
      </c>
      <c r="O760">
        <f t="shared" si="95"/>
        <v>0</v>
      </c>
      <c r="P760" t="str">
        <f t="shared" si="96"/>
        <v>FP</v>
      </c>
    </row>
    <row r="761" spans="1:16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90"/>
        <v>1.0000000017695128</v>
      </c>
      <c r="F761">
        <f t="shared" si="91"/>
        <v>1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92"/>
        <v>7.6937589479775079</v>
      </c>
      <c r="L761">
        <f t="shared" si="93"/>
        <v>15.387517868726606</v>
      </c>
      <c r="M761">
        <f t="shared" si="94"/>
        <v>-1.3438686122592332</v>
      </c>
      <c r="N761">
        <f t="shared" si="89"/>
        <v>505.90621004868558</v>
      </c>
      <c r="O761">
        <f t="shared" si="95"/>
        <v>0</v>
      </c>
      <c r="P761" t="str">
        <f t="shared" si="96"/>
        <v>FP</v>
      </c>
    </row>
    <row r="762" spans="1:16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90"/>
        <v>1.0000000018316011</v>
      </c>
      <c r="F762">
        <f t="shared" si="91"/>
        <v>1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92"/>
        <v>7.6937589484552005</v>
      </c>
      <c r="L762">
        <f t="shared" si="93"/>
        <v>15.387517868726606</v>
      </c>
      <c r="M762">
        <f t="shared" si="94"/>
        <v>-1.3438686119685848</v>
      </c>
      <c r="N762">
        <f t="shared" si="89"/>
        <v>505.90621006176025</v>
      </c>
      <c r="O762">
        <f t="shared" si="95"/>
        <v>0</v>
      </c>
      <c r="P762" t="str">
        <f t="shared" si="96"/>
        <v>FP</v>
      </c>
    </row>
    <row r="763" spans="1:16" x14ac:dyDescent="0.3">
      <c r="A763">
        <v>1</v>
      </c>
      <c r="B763">
        <v>0.88613857459934653</v>
      </c>
      <c r="C763">
        <v>-2</v>
      </c>
      <c r="D763">
        <v>3.6</v>
      </c>
      <c r="E763">
        <f t="shared" si="90"/>
        <v>1.0000000016142925</v>
      </c>
      <c r="F763">
        <f t="shared" si="91"/>
        <v>1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92"/>
        <v>43.153154469470671</v>
      </c>
      <c r="L763">
        <f t="shared" si="93"/>
        <v>64.054973166180915</v>
      </c>
      <c r="M763">
        <f t="shared" si="94"/>
        <v>-22.865713947616666</v>
      </c>
      <c r="N763">
        <f t="shared" si="89"/>
        <v>0.94189662930580786</v>
      </c>
      <c r="O763">
        <f t="shared" si="95"/>
        <v>0</v>
      </c>
      <c r="P763" t="str">
        <f t="shared" si="96"/>
        <v>FP</v>
      </c>
    </row>
    <row r="764" spans="1:16" x14ac:dyDescent="0.3">
      <c r="A764">
        <v>0</v>
      </c>
      <c r="B764">
        <v>0.88613857459934653</v>
      </c>
      <c r="C764">
        <v>-2</v>
      </c>
      <c r="D764">
        <v>3.6</v>
      </c>
      <c r="E764">
        <f t="shared" si="90"/>
        <v>1.0000000016142925</v>
      </c>
      <c r="F764">
        <f t="shared" si="91"/>
        <v>1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92"/>
        <v>32.02748663479219</v>
      </c>
      <c r="L764">
        <f t="shared" si="93"/>
        <v>64.054973166180915</v>
      </c>
      <c r="M764">
        <f t="shared" si="94"/>
        <v>-5.5942399988130944</v>
      </c>
      <c r="N764">
        <f t="shared" si="89"/>
        <v>332.77010938336628</v>
      </c>
      <c r="O764">
        <f t="shared" si="95"/>
        <v>0</v>
      </c>
      <c r="P764" t="str">
        <f t="shared" si="96"/>
        <v>TN</v>
      </c>
    </row>
    <row r="765" spans="1:16" x14ac:dyDescent="0.3">
      <c r="A765">
        <v>0</v>
      </c>
      <c r="B765">
        <v>0.88613857459934653</v>
      </c>
      <c r="C765">
        <v>-2</v>
      </c>
      <c r="D765">
        <v>3.6</v>
      </c>
      <c r="E765">
        <f t="shared" si="90"/>
        <v>1.0000000016142925</v>
      </c>
      <c r="F765">
        <f t="shared" si="91"/>
        <v>1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92"/>
        <v>59.193926635651458</v>
      </c>
      <c r="L765">
        <f t="shared" si="93"/>
        <v>107.83498131120591</v>
      </c>
      <c r="M765">
        <f t="shared" si="94"/>
        <v>-6.2073539696005611</v>
      </c>
      <c r="N765">
        <f t="shared" si="89"/>
        <v>310.77718329401017</v>
      </c>
      <c r="O765">
        <f t="shared" si="95"/>
        <v>0</v>
      </c>
      <c r="P765" t="str">
        <f t="shared" si="96"/>
        <v>TN</v>
      </c>
    </row>
    <row r="766" spans="1:16" x14ac:dyDescent="0.3">
      <c r="A766">
        <v>0</v>
      </c>
      <c r="B766">
        <v>0.88613857459934653</v>
      </c>
      <c r="C766">
        <v>-2</v>
      </c>
      <c r="D766">
        <v>3.6</v>
      </c>
      <c r="E766">
        <f t="shared" si="90"/>
        <v>1.0000000016142925</v>
      </c>
      <c r="F766">
        <f t="shared" si="91"/>
        <v>1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92"/>
        <v>37.643362952358146</v>
      </c>
      <c r="L766">
        <f t="shared" si="93"/>
        <v>64.054973166180915</v>
      </c>
      <c r="M766">
        <f t="shared" si="94"/>
        <v>-24.982570533433254</v>
      </c>
      <c r="N766">
        <f t="shared" si="89"/>
        <v>1.3141022629579386</v>
      </c>
      <c r="O766">
        <f t="shared" si="95"/>
        <v>0</v>
      </c>
      <c r="P766" t="str">
        <f t="shared" si="96"/>
        <v>TN</v>
      </c>
    </row>
    <row r="767" spans="1:16" x14ac:dyDescent="0.3">
      <c r="A767">
        <v>0</v>
      </c>
      <c r="B767">
        <v>0.88613857459934653</v>
      </c>
      <c r="C767">
        <v>-2</v>
      </c>
      <c r="D767">
        <v>3.6</v>
      </c>
      <c r="E767">
        <f t="shared" si="90"/>
        <v>1.0000000016142925</v>
      </c>
      <c r="F767">
        <f t="shared" si="91"/>
        <v>1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92"/>
        <v>37.643362952358146</v>
      </c>
      <c r="L767">
        <f t="shared" si="93"/>
        <v>64.054973166180915</v>
      </c>
      <c r="M767">
        <f t="shared" si="94"/>
        <v>-24.982570533433254</v>
      </c>
      <c r="N767">
        <f t="shared" si="89"/>
        <v>1.3141022629579386</v>
      </c>
      <c r="O767">
        <f t="shared" si="95"/>
        <v>0</v>
      </c>
      <c r="P767" t="str">
        <f t="shared" si="96"/>
        <v>TN</v>
      </c>
    </row>
    <row r="768" spans="1:16" x14ac:dyDescent="0.3">
      <c r="A768">
        <v>0</v>
      </c>
      <c r="B768">
        <v>0.88613857459934653</v>
      </c>
      <c r="C768">
        <v>-2</v>
      </c>
      <c r="D768">
        <v>3.6</v>
      </c>
      <c r="E768">
        <f t="shared" si="90"/>
        <v>1.0000000016142925</v>
      </c>
      <c r="F768">
        <f t="shared" si="91"/>
        <v>1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92"/>
        <v>20.367331116012803</v>
      </c>
      <c r="L768">
        <f t="shared" si="93"/>
        <v>15.387517868726606</v>
      </c>
      <c r="M768">
        <f t="shared" si="94"/>
        <v>-1.6505393799491817</v>
      </c>
      <c r="N768">
        <f t="shared" si="89"/>
        <v>492.2047590505523</v>
      </c>
      <c r="O768">
        <f t="shared" si="95"/>
        <v>0</v>
      </c>
      <c r="P768" t="str">
        <f t="shared" si="96"/>
        <v>TN</v>
      </c>
    </row>
    <row r="769" spans="1:16" x14ac:dyDescent="0.3">
      <c r="A769">
        <v>0</v>
      </c>
      <c r="B769">
        <v>0.88613857459934653</v>
      </c>
      <c r="C769">
        <v>-2</v>
      </c>
      <c r="D769">
        <v>1</v>
      </c>
      <c r="E769">
        <f t="shared" si="90"/>
        <v>1</v>
      </c>
      <c r="F769">
        <f t="shared" si="91"/>
        <v>1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92"/>
        <v>48.573729325843161</v>
      </c>
      <c r="L769">
        <f t="shared" si="93"/>
        <v>107.83498131120591</v>
      </c>
      <c r="M769">
        <f t="shared" si="94"/>
        <v>-12.669142337629129</v>
      </c>
      <c r="N769">
        <f t="shared" si="89"/>
        <v>124.70379187449448</v>
      </c>
      <c r="O769">
        <f t="shared" si="95"/>
        <v>0</v>
      </c>
      <c r="P769" t="str">
        <f t="shared" si="96"/>
        <v>TN</v>
      </c>
    </row>
    <row r="770" spans="1:16" x14ac:dyDescent="0.3">
      <c r="A770">
        <v>0</v>
      </c>
      <c r="B770">
        <v>0.88613857459934653</v>
      </c>
      <c r="C770">
        <v>-2</v>
      </c>
      <c r="D770">
        <v>1</v>
      </c>
      <c r="E770">
        <f t="shared" si="90"/>
        <v>1</v>
      </c>
      <c r="F770">
        <f t="shared" si="91"/>
        <v>1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92"/>
        <v>32.027486583090457</v>
      </c>
      <c r="L770">
        <f t="shared" si="93"/>
        <v>64.054973166180915</v>
      </c>
      <c r="M770">
        <f t="shared" si="94"/>
        <v>-5.5942400302706687</v>
      </c>
      <c r="N770">
        <f t="shared" ref="N770:N833" si="97">(M770-$R$5)^2</f>
        <v>332.77010823566894</v>
      </c>
      <c r="O770">
        <f t="shared" si="95"/>
        <v>0</v>
      </c>
      <c r="P770" t="str">
        <f t="shared" si="96"/>
        <v>TN</v>
      </c>
    </row>
    <row r="771" spans="1:16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98">IF(D771&gt;1,1+(D771-1)/$R$2,1)</f>
        <v>1</v>
      </c>
      <c r="F771">
        <f t="shared" ref="F771:F834" si="99">IF(D771&lt;1,1-(1-D771)/$R$2,1)</f>
        <v>0.99999999998758238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00">G771^(B771)*E771</f>
        <v>7.693758934363303</v>
      </c>
      <c r="L771">
        <f t="shared" ref="L771:L834" si="101">-C771*-H771^(B771)*F771</f>
        <v>15.38751786853553</v>
      </c>
      <c r="M771">
        <f t="shared" ref="M771:M834" si="102">I771*K771-J771*L771</f>
        <v>-1.3438686204678891</v>
      </c>
      <c r="N771">
        <f t="shared" si="97"/>
        <v>505.90620967942135</v>
      </c>
      <c r="O771">
        <f t="shared" ref="O771:O834" si="103">IF(M771&gt;=0,1,0)</f>
        <v>0</v>
      </c>
      <c r="P771" t="str">
        <f t="shared" ref="P771:P834" si="104">IF(AND(A771=1,O771=1),"TP",IF(AND(A771=0,O771=0),"TN",IF(A771&gt;O771,"FP","FN")))</f>
        <v>FP</v>
      </c>
    </row>
    <row r="772" spans="1:16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98"/>
        <v>1</v>
      </c>
      <c r="F772">
        <f t="shared" si="99"/>
        <v>0.99999999998758238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00"/>
        <v>26.281318966403699</v>
      </c>
      <c r="L772">
        <f t="shared" si="101"/>
        <v>64.054973165385505</v>
      </c>
      <c r="M772">
        <f t="shared" si="102"/>
        <v>-29.347856871873745</v>
      </c>
      <c r="N772">
        <f t="shared" si="97"/>
        <v>30.378057912955228</v>
      </c>
      <c r="O772">
        <f t="shared" si="103"/>
        <v>0</v>
      </c>
      <c r="P772" t="str">
        <f t="shared" si="104"/>
        <v>TN</v>
      </c>
    </row>
    <row r="773" spans="1:16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98"/>
        <v>1</v>
      </c>
      <c r="F773">
        <f t="shared" si="99"/>
        <v>0.99999999998758238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00"/>
        <v>32.027486583090457</v>
      </c>
      <c r="L773">
        <f t="shared" si="101"/>
        <v>64.054973165385505</v>
      </c>
      <c r="M773">
        <f t="shared" si="102"/>
        <v>-27.140184816622561</v>
      </c>
      <c r="N773">
        <f t="shared" si="97"/>
        <v>10.916133698326195</v>
      </c>
      <c r="O773">
        <f t="shared" si="103"/>
        <v>0</v>
      </c>
      <c r="P773" t="str">
        <f t="shared" si="104"/>
        <v>TN</v>
      </c>
    </row>
    <row r="774" spans="1:16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98"/>
        <v>1</v>
      </c>
      <c r="F774">
        <f t="shared" si="99"/>
        <v>0.99999999997516476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00"/>
        <v>20.367331083133973</v>
      </c>
      <c r="L774">
        <f t="shared" si="101"/>
        <v>15.387517868344453</v>
      </c>
      <c r="M774">
        <f t="shared" si="102"/>
        <v>-1.6505393923458662</v>
      </c>
      <c r="N774">
        <f t="shared" si="97"/>
        <v>492.20475850049445</v>
      </c>
      <c r="O774">
        <f t="shared" si="103"/>
        <v>0</v>
      </c>
      <c r="P774" t="str">
        <f t="shared" si="104"/>
        <v>FP</v>
      </c>
    </row>
    <row r="775" spans="1:16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98"/>
        <v>1</v>
      </c>
      <c r="F775">
        <f t="shared" si="99"/>
        <v>0.99999999997516476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00"/>
        <v>20.367331083133973</v>
      </c>
      <c r="L775">
        <f t="shared" si="101"/>
        <v>15.387517868344453</v>
      </c>
      <c r="M775">
        <f t="shared" si="102"/>
        <v>-1.6505393923458662</v>
      </c>
      <c r="N775">
        <f t="shared" si="97"/>
        <v>492.20475850049445</v>
      </c>
      <c r="O775">
        <f t="shared" si="103"/>
        <v>0</v>
      </c>
      <c r="P775" t="str">
        <f t="shared" si="104"/>
        <v>TN</v>
      </c>
    </row>
    <row r="776" spans="1:16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98"/>
        <v>1</v>
      </c>
      <c r="F776">
        <f t="shared" si="99"/>
        <v>0.99999999997516476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00"/>
        <v>26.281318966403699</v>
      </c>
      <c r="L776">
        <f t="shared" si="101"/>
        <v>64.054973164590095</v>
      </c>
      <c r="M776">
        <f t="shared" si="102"/>
        <v>-29.347856871383925</v>
      </c>
      <c r="N776">
        <f t="shared" si="97"/>
        <v>30.378057907555817</v>
      </c>
      <c r="O776">
        <f t="shared" si="103"/>
        <v>0</v>
      </c>
      <c r="P776" t="str">
        <f t="shared" si="104"/>
        <v>TN</v>
      </c>
    </row>
    <row r="777" spans="1:16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98"/>
        <v>1</v>
      </c>
      <c r="F777">
        <f t="shared" si="99"/>
        <v>0.99999999997516476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00"/>
        <v>32.027486583090457</v>
      </c>
      <c r="L777">
        <f t="shared" si="101"/>
        <v>64.054973164590095</v>
      </c>
      <c r="M777">
        <f t="shared" si="102"/>
        <v>-5.5942400296477715</v>
      </c>
      <c r="N777">
        <f t="shared" si="97"/>
        <v>332.77010825839471</v>
      </c>
      <c r="O777">
        <f t="shared" si="103"/>
        <v>0</v>
      </c>
      <c r="P777" t="str">
        <f t="shared" si="104"/>
        <v>TN</v>
      </c>
    </row>
    <row r="778" spans="1:16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98"/>
        <v>1</v>
      </c>
      <c r="F778">
        <f t="shared" si="99"/>
        <v>0.99999999997516476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00"/>
        <v>53.917490655602954</v>
      </c>
      <c r="L778">
        <f t="shared" si="101"/>
        <v>107.8349813085278</v>
      </c>
      <c r="M778">
        <f t="shared" si="102"/>
        <v>-45.689837615536419</v>
      </c>
      <c r="N778">
        <f t="shared" si="97"/>
        <v>477.58027341678928</v>
      </c>
      <c r="O778">
        <f t="shared" si="103"/>
        <v>0</v>
      </c>
      <c r="P778" t="str">
        <f t="shared" si="104"/>
        <v>TN</v>
      </c>
    </row>
    <row r="779" spans="1:16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98"/>
        <v>1.0000000000620881</v>
      </c>
      <c r="F779">
        <f t="shared" si="99"/>
        <v>1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00"/>
        <v>43.153154402488155</v>
      </c>
      <c r="L779">
        <f t="shared" si="101"/>
        <v>64.054973166180915</v>
      </c>
      <c r="M779">
        <f t="shared" si="102"/>
        <v>-22.865713973351284</v>
      </c>
      <c r="N779">
        <f t="shared" si="97"/>
        <v>0.94189657935421556</v>
      </c>
      <c r="O779">
        <f t="shared" si="103"/>
        <v>0</v>
      </c>
      <c r="P779" t="str">
        <f t="shared" si="104"/>
        <v>FP</v>
      </c>
    </row>
    <row r="780" spans="1:16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98"/>
        <v>1.0000000000620881</v>
      </c>
      <c r="F780">
        <f t="shared" si="99"/>
        <v>1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00"/>
        <v>99.651528165099577</v>
      </c>
      <c r="L780">
        <f t="shared" si="101"/>
        <v>107.83498131120591</v>
      </c>
      <c r="M780">
        <f t="shared" si="102"/>
        <v>-28.118864523688877</v>
      </c>
      <c r="N780">
        <f t="shared" si="97"/>
        <v>18.340979550364878</v>
      </c>
      <c r="O780">
        <f t="shared" si="103"/>
        <v>0</v>
      </c>
      <c r="P780" t="str">
        <f t="shared" si="104"/>
        <v>TN</v>
      </c>
    </row>
    <row r="781" spans="1:16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98"/>
        <v>1.0000000000620881</v>
      </c>
      <c r="F781">
        <f t="shared" si="99"/>
        <v>1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00"/>
        <v>48.57372932885901</v>
      </c>
      <c r="L781">
        <f t="shared" si="101"/>
        <v>107.83498131120591</v>
      </c>
      <c r="M781">
        <f t="shared" si="102"/>
        <v>-47.742905564024738</v>
      </c>
      <c r="N781">
        <f t="shared" si="97"/>
        <v>571.52925423540626</v>
      </c>
      <c r="O781">
        <f t="shared" si="103"/>
        <v>0</v>
      </c>
      <c r="P781" t="str">
        <f t="shared" si="104"/>
        <v>TN</v>
      </c>
    </row>
    <row r="782" spans="1:16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98"/>
        <v>1.0000000000620881</v>
      </c>
      <c r="F782">
        <f t="shared" si="99"/>
        <v>1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00"/>
        <v>59.193926543770388</v>
      </c>
      <c r="L782">
        <f t="shared" si="101"/>
        <v>107.83498131120591</v>
      </c>
      <c r="M782">
        <f t="shared" si="102"/>
        <v>-6.2073540255049835</v>
      </c>
      <c r="N782">
        <f t="shared" si="97"/>
        <v>310.77718132294615</v>
      </c>
      <c r="O782">
        <f t="shared" si="103"/>
        <v>0</v>
      </c>
      <c r="P782" t="str">
        <f t="shared" si="104"/>
        <v>TN</v>
      </c>
    </row>
    <row r="783" spans="1:16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98"/>
        <v>1.0000000000620881</v>
      </c>
      <c r="F783">
        <f t="shared" si="99"/>
        <v>1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00"/>
        <v>53.917490658950591</v>
      </c>
      <c r="L783">
        <f t="shared" si="101"/>
        <v>107.83498131120591</v>
      </c>
      <c r="M783">
        <f t="shared" si="102"/>
        <v>-45.689837615899449</v>
      </c>
      <c r="N783">
        <f t="shared" si="97"/>
        <v>477.58027343265633</v>
      </c>
      <c r="O783">
        <f t="shared" si="103"/>
        <v>0</v>
      </c>
      <c r="P783" t="str">
        <f t="shared" si="104"/>
        <v>TN</v>
      </c>
    </row>
    <row r="784" spans="1:16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98"/>
        <v>1.0000000000620881</v>
      </c>
      <c r="F784">
        <f t="shared" si="99"/>
        <v>1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00"/>
        <v>0</v>
      </c>
      <c r="L784">
        <f t="shared" si="101"/>
        <v>15.387517868726606</v>
      </c>
      <c r="M784">
        <f t="shared" si="102"/>
        <v>-9.4756483472361293</v>
      </c>
      <c r="N784">
        <f t="shared" si="97"/>
        <v>206.22623469696816</v>
      </c>
      <c r="O784">
        <f t="shared" si="103"/>
        <v>0</v>
      </c>
      <c r="P784" t="str">
        <f t="shared" si="104"/>
        <v>TN</v>
      </c>
    </row>
    <row r="785" spans="1:16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98"/>
        <v>1.0000000002856055</v>
      </c>
      <c r="F785">
        <f t="shared" si="99"/>
        <v>1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00"/>
        <v>99.65152818737343</v>
      </c>
      <c r="L785">
        <f t="shared" si="101"/>
        <v>107.83498131120591</v>
      </c>
      <c r="M785">
        <f t="shared" si="102"/>
        <v>9.0433803343255761</v>
      </c>
      <c r="N785">
        <f t="shared" si="97"/>
        <v>1081.0686138442311</v>
      </c>
      <c r="O785">
        <f t="shared" si="103"/>
        <v>1</v>
      </c>
      <c r="P785" t="str">
        <f t="shared" si="104"/>
        <v>TP</v>
      </c>
    </row>
    <row r="786" spans="1:16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98"/>
        <v>1.0000000003228584</v>
      </c>
      <c r="F786">
        <f t="shared" si="99"/>
        <v>1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00"/>
        <v>20.367331089709737</v>
      </c>
      <c r="L786">
        <f t="shared" si="101"/>
        <v>15.387517868726606</v>
      </c>
      <c r="M786">
        <f t="shared" si="102"/>
        <v>-1.6505393900547949</v>
      </c>
      <c r="N786">
        <f t="shared" si="97"/>
        <v>492.20475860215237</v>
      </c>
      <c r="O786">
        <f t="shared" si="103"/>
        <v>0</v>
      </c>
      <c r="P786" t="str">
        <f t="shared" si="104"/>
        <v>FP</v>
      </c>
    </row>
    <row r="787" spans="1:16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98"/>
        <v>1.0000000003228584</v>
      </c>
      <c r="F787">
        <f t="shared" si="99"/>
        <v>1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00"/>
        <v>26.281318974888844</v>
      </c>
      <c r="L787">
        <f t="shared" si="101"/>
        <v>64.054973166180915</v>
      </c>
      <c r="M787">
        <f t="shared" si="102"/>
        <v>-9.0904574665632865</v>
      </c>
      <c r="N787">
        <f t="shared" si="97"/>
        <v>217.43773500252081</v>
      </c>
      <c r="O787">
        <f t="shared" si="103"/>
        <v>0</v>
      </c>
      <c r="P787" t="str">
        <f t="shared" si="104"/>
        <v>TN</v>
      </c>
    </row>
    <row r="788" spans="1:16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98"/>
        <v>1.0000000003228584</v>
      </c>
      <c r="F788">
        <f t="shared" si="99"/>
        <v>1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00"/>
        <v>26.281318974888844</v>
      </c>
      <c r="L788">
        <f t="shared" si="101"/>
        <v>64.054973166180915</v>
      </c>
      <c r="M788">
        <f t="shared" si="102"/>
        <v>-9.0904574665632865</v>
      </c>
      <c r="N788">
        <f t="shared" si="97"/>
        <v>217.43773500252081</v>
      </c>
      <c r="O788">
        <f t="shared" si="103"/>
        <v>0</v>
      </c>
      <c r="P788" t="str">
        <f t="shared" si="104"/>
        <v>TN</v>
      </c>
    </row>
    <row r="789" spans="1:16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98"/>
        <v>1.0000000003228584</v>
      </c>
      <c r="F789">
        <f t="shared" si="99"/>
        <v>1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00"/>
        <v>37.643362903744226</v>
      </c>
      <c r="L789">
        <f t="shared" si="101"/>
        <v>64.054973166180915</v>
      </c>
      <c r="M789">
        <f t="shared" si="102"/>
        <v>-24.982570552110673</v>
      </c>
      <c r="N789">
        <f t="shared" si="97"/>
        <v>1.3141023057793952</v>
      </c>
      <c r="O789">
        <f t="shared" si="103"/>
        <v>0</v>
      </c>
      <c r="P789" t="str">
        <f t="shared" si="104"/>
        <v>TN</v>
      </c>
    </row>
    <row r="790" spans="1:16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98"/>
        <v>1.0000000003973644</v>
      </c>
      <c r="F790">
        <f t="shared" si="99"/>
        <v>1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00"/>
        <v>37.64336290654888</v>
      </c>
      <c r="L790">
        <f t="shared" si="101"/>
        <v>64.054973166180915</v>
      </c>
      <c r="M790">
        <f t="shared" si="102"/>
        <v>-24.982570551033128</v>
      </c>
      <c r="N790">
        <f t="shared" si="97"/>
        <v>1.3141023033089225</v>
      </c>
      <c r="O790">
        <f t="shared" si="103"/>
        <v>0</v>
      </c>
      <c r="P790" t="str">
        <f t="shared" si="104"/>
        <v>FP</v>
      </c>
    </row>
    <row r="791" spans="1:16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98"/>
        <v>1.0000000004718701</v>
      </c>
      <c r="F791">
        <f t="shared" si="99"/>
        <v>1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00"/>
        <v>37.643362909353527</v>
      </c>
      <c r="L791">
        <f t="shared" si="101"/>
        <v>64.054973166180915</v>
      </c>
      <c r="M791">
        <f t="shared" si="102"/>
        <v>-24.982570549955582</v>
      </c>
      <c r="N791">
        <f t="shared" si="97"/>
        <v>1.3141023008384498</v>
      </c>
      <c r="O791">
        <f t="shared" si="103"/>
        <v>0</v>
      </c>
      <c r="P791" t="str">
        <f t="shared" si="104"/>
        <v>FP</v>
      </c>
    </row>
    <row r="792" spans="1:16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98"/>
        <v>1.0000000004718701</v>
      </c>
      <c r="F792">
        <f t="shared" si="99"/>
        <v>1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00"/>
        <v>7.6937589379937581</v>
      </c>
      <c r="L792">
        <f t="shared" si="101"/>
        <v>15.387517868726606</v>
      </c>
      <c r="M792">
        <f t="shared" si="102"/>
        <v>-1.3438686183337794</v>
      </c>
      <c r="N792">
        <f t="shared" si="97"/>
        <v>505.9062097754238</v>
      </c>
      <c r="O792">
        <f t="shared" si="103"/>
        <v>0</v>
      </c>
      <c r="P792" t="str">
        <f t="shared" si="104"/>
        <v>TN</v>
      </c>
    </row>
    <row r="793" spans="1:16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98"/>
        <v>1.0000000004718701</v>
      </c>
      <c r="F793">
        <f t="shared" si="99"/>
        <v>1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00"/>
        <v>48.573729348763649</v>
      </c>
      <c r="L793">
        <f t="shared" si="101"/>
        <v>107.83498131120591</v>
      </c>
      <c r="M793">
        <f t="shared" si="102"/>
        <v>-12.66914232368331</v>
      </c>
      <c r="N793">
        <f t="shared" si="97"/>
        <v>124.70379218596278</v>
      </c>
      <c r="O793">
        <f t="shared" si="103"/>
        <v>0</v>
      </c>
      <c r="P793" t="str">
        <f t="shared" si="104"/>
        <v>TN</v>
      </c>
    </row>
    <row r="794" spans="1:16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98"/>
        <v>1.0000000004718701</v>
      </c>
      <c r="F794">
        <f t="shared" si="99"/>
        <v>1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00"/>
        <v>7.6937589379937581</v>
      </c>
      <c r="L794">
        <f t="shared" si="101"/>
        <v>15.387517868726606</v>
      </c>
      <c r="M794">
        <f t="shared" si="102"/>
        <v>-1.3438686183337794</v>
      </c>
      <c r="N794">
        <f t="shared" si="97"/>
        <v>505.9062097754238</v>
      </c>
      <c r="O794">
        <f t="shared" si="103"/>
        <v>0</v>
      </c>
      <c r="P794" t="str">
        <f t="shared" si="104"/>
        <v>TN</v>
      </c>
    </row>
    <row r="795" spans="1:16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98"/>
        <v>1.0000000004718701</v>
      </c>
      <c r="F795">
        <f t="shared" si="99"/>
        <v>1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00"/>
        <v>32.027486598203268</v>
      </c>
      <c r="L795">
        <f t="shared" si="101"/>
        <v>64.054973166180915</v>
      </c>
      <c r="M795">
        <f t="shared" si="102"/>
        <v>-27.140184811306046</v>
      </c>
      <c r="N795">
        <f t="shared" si="97"/>
        <v>10.916133663195117</v>
      </c>
      <c r="O795">
        <f t="shared" si="103"/>
        <v>0</v>
      </c>
      <c r="P795" t="str">
        <f t="shared" si="104"/>
        <v>TN</v>
      </c>
    </row>
    <row r="796" spans="1:16" x14ac:dyDescent="0.3">
      <c r="A796">
        <v>1</v>
      </c>
      <c r="B796">
        <v>0.88613857459934653</v>
      </c>
      <c r="C796">
        <v>-2</v>
      </c>
      <c r="D796">
        <v>1.9</v>
      </c>
      <c r="E796">
        <f t="shared" si="98"/>
        <v>1.0000000005587935</v>
      </c>
      <c r="F796">
        <f t="shared" si="99"/>
        <v>1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00"/>
        <v>43.153154423922558</v>
      </c>
      <c r="L796">
        <f t="shared" si="101"/>
        <v>64.054973166180915</v>
      </c>
      <c r="M796">
        <f t="shared" si="102"/>
        <v>-22.865713965116207</v>
      </c>
      <c r="N796">
        <f t="shared" si="97"/>
        <v>0.94189659533872272</v>
      </c>
      <c r="O796">
        <f t="shared" si="103"/>
        <v>0</v>
      </c>
      <c r="P796" t="str">
        <f t="shared" si="104"/>
        <v>FP</v>
      </c>
    </row>
    <row r="797" spans="1:16" x14ac:dyDescent="0.3">
      <c r="A797">
        <v>0</v>
      </c>
      <c r="B797">
        <v>0.88613857459934653</v>
      </c>
      <c r="C797">
        <v>-2</v>
      </c>
      <c r="D797">
        <v>1.9</v>
      </c>
      <c r="E797">
        <f t="shared" si="98"/>
        <v>1.0000000005587935</v>
      </c>
      <c r="F797">
        <f t="shared" si="99"/>
        <v>1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00"/>
        <v>59.193926573172327</v>
      </c>
      <c r="L797">
        <f t="shared" si="101"/>
        <v>107.83498131120591</v>
      </c>
      <c r="M797">
        <f t="shared" si="102"/>
        <v>-43.66263602760543</v>
      </c>
      <c r="N797">
        <f t="shared" si="97"/>
        <v>393.08647359287693</v>
      </c>
      <c r="O797">
        <f t="shared" si="103"/>
        <v>0</v>
      </c>
      <c r="P797" t="str">
        <f t="shared" si="104"/>
        <v>TN</v>
      </c>
    </row>
    <row r="798" spans="1:16" x14ac:dyDescent="0.3">
      <c r="A798">
        <v>0</v>
      </c>
      <c r="B798">
        <v>0.88613857459934653</v>
      </c>
      <c r="C798">
        <v>-2</v>
      </c>
      <c r="D798">
        <v>1.9</v>
      </c>
      <c r="E798">
        <f t="shared" si="98"/>
        <v>1.0000000005587935</v>
      </c>
      <c r="F798">
        <f t="shared" si="99"/>
        <v>1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00"/>
        <v>37.643362912625612</v>
      </c>
      <c r="L798">
        <f t="shared" si="101"/>
        <v>64.054973166180915</v>
      </c>
      <c r="M798">
        <f t="shared" si="102"/>
        <v>-24.982570548698455</v>
      </c>
      <c r="N798">
        <f t="shared" si="97"/>
        <v>1.3141022979562507</v>
      </c>
      <c r="O798">
        <f t="shared" si="103"/>
        <v>0</v>
      </c>
      <c r="P798" t="str">
        <f t="shared" si="104"/>
        <v>TN</v>
      </c>
    </row>
    <row r="799" spans="1:16" x14ac:dyDescent="0.3">
      <c r="A799">
        <v>0</v>
      </c>
      <c r="B799">
        <v>0.88613857459934653</v>
      </c>
      <c r="C799">
        <v>-2</v>
      </c>
      <c r="D799">
        <v>1.9</v>
      </c>
      <c r="E799">
        <f t="shared" si="98"/>
        <v>1.0000000005587935</v>
      </c>
      <c r="F799">
        <f t="shared" si="99"/>
        <v>1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00"/>
        <v>99.651528214597022</v>
      </c>
      <c r="L799">
        <f t="shared" si="101"/>
        <v>107.83498131120591</v>
      </c>
      <c r="M799">
        <f t="shared" si="102"/>
        <v>-28.118864504672011</v>
      </c>
      <c r="N799">
        <f t="shared" si="97"/>
        <v>18.340979387480207</v>
      </c>
      <c r="O799">
        <f t="shared" si="103"/>
        <v>0</v>
      </c>
      <c r="P799" t="str">
        <f t="shared" si="104"/>
        <v>TN</v>
      </c>
    </row>
    <row r="800" spans="1:16" x14ac:dyDescent="0.3">
      <c r="A800">
        <v>0</v>
      </c>
      <c r="B800">
        <v>0.88613857459934653</v>
      </c>
      <c r="C800">
        <v>-2</v>
      </c>
      <c r="D800">
        <v>1.9</v>
      </c>
      <c r="E800">
        <f t="shared" si="98"/>
        <v>1.0000000005587935</v>
      </c>
      <c r="F800">
        <f t="shared" si="99"/>
        <v>1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00"/>
        <v>7.6937589386625254</v>
      </c>
      <c r="L800">
        <f t="shared" si="101"/>
        <v>0</v>
      </c>
      <c r="M800">
        <f t="shared" si="102"/>
        <v>3.3016558485602023</v>
      </c>
      <c r="N800">
        <f t="shared" si="97"/>
        <v>736.46471470777078</v>
      </c>
      <c r="O800">
        <f t="shared" si="103"/>
        <v>1</v>
      </c>
      <c r="P800" t="str">
        <f t="shared" si="104"/>
        <v>FN</v>
      </c>
    </row>
    <row r="801" spans="1:16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98"/>
        <v>1.0000000005712111</v>
      </c>
      <c r="F801">
        <f t="shared" si="99"/>
        <v>1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00"/>
        <v>7.6937589387580632</v>
      </c>
      <c r="L801">
        <f t="shared" si="101"/>
        <v>0</v>
      </c>
      <c r="M801">
        <f t="shared" si="102"/>
        <v>3.3016558486012006</v>
      </c>
      <c r="N801">
        <f t="shared" si="97"/>
        <v>736.46471470999597</v>
      </c>
      <c r="O801">
        <f t="shared" si="103"/>
        <v>1</v>
      </c>
      <c r="P801" t="str">
        <f t="shared" si="104"/>
        <v>TP</v>
      </c>
    </row>
    <row r="802" spans="1:16" x14ac:dyDescent="0.3">
      <c r="A802">
        <v>0</v>
      </c>
      <c r="B802">
        <v>0.88613857459934653</v>
      </c>
      <c r="C802">
        <v>-2</v>
      </c>
      <c r="D802">
        <v>1.9</v>
      </c>
      <c r="E802">
        <f t="shared" si="98"/>
        <v>1.0000000005587935</v>
      </c>
      <c r="F802">
        <f t="shared" si="99"/>
        <v>1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00"/>
        <v>7.6937589386625254</v>
      </c>
      <c r="L802">
        <f t="shared" si="101"/>
        <v>0</v>
      </c>
      <c r="M802">
        <f t="shared" si="102"/>
        <v>3.3016558485602023</v>
      </c>
      <c r="N802">
        <f t="shared" si="97"/>
        <v>736.46471470777078</v>
      </c>
      <c r="O802">
        <f t="shared" si="103"/>
        <v>1</v>
      </c>
      <c r="P802" t="str">
        <f t="shared" si="104"/>
        <v>FN</v>
      </c>
    </row>
    <row r="803" spans="1:16" x14ac:dyDescent="0.3">
      <c r="A803">
        <v>0</v>
      </c>
      <c r="B803">
        <v>0.88613857459934653</v>
      </c>
      <c r="C803">
        <v>-2</v>
      </c>
      <c r="D803">
        <v>1.9</v>
      </c>
      <c r="E803">
        <f t="shared" si="98"/>
        <v>1.0000000005587935</v>
      </c>
      <c r="F803">
        <f t="shared" si="99"/>
        <v>1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00"/>
        <v>14.219779633686263</v>
      </c>
      <c r="L803">
        <f t="shared" si="101"/>
        <v>15.387517868726606</v>
      </c>
      <c r="M803">
        <f t="shared" si="102"/>
        <v>-4.0124227291814822</v>
      </c>
      <c r="N803">
        <f t="shared" si="97"/>
        <v>392.98323710195695</v>
      </c>
      <c r="O803">
        <f t="shared" si="103"/>
        <v>0</v>
      </c>
      <c r="P803" t="str">
        <f t="shared" si="104"/>
        <v>TN</v>
      </c>
    </row>
    <row r="804" spans="1:16" x14ac:dyDescent="0.3">
      <c r="A804">
        <v>0</v>
      </c>
      <c r="B804">
        <v>0.88613857459934653</v>
      </c>
      <c r="C804">
        <v>-2</v>
      </c>
      <c r="D804">
        <v>1.9</v>
      </c>
      <c r="E804">
        <f t="shared" si="98"/>
        <v>1.0000000005587935</v>
      </c>
      <c r="F804">
        <f t="shared" si="99"/>
        <v>1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00"/>
        <v>53.917490685731693</v>
      </c>
      <c r="L804">
        <f t="shared" si="101"/>
        <v>107.83498131120591</v>
      </c>
      <c r="M804">
        <f t="shared" si="102"/>
        <v>-9.417766304816837</v>
      </c>
      <c r="N804">
        <f t="shared" si="97"/>
        <v>207.89202433558475</v>
      </c>
      <c r="O804">
        <f t="shared" si="103"/>
        <v>0</v>
      </c>
      <c r="P804" t="str">
        <f t="shared" si="104"/>
        <v>TN</v>
      </c>
    </row>
    <row r="805" spans="1:16" x14ac:dyDescent="0.3">
      <c r="A805">
        <v>1</v>
      </c>
      <c r="B805">
        <v>0.88613857459934653</v>
      </c>
      <c r="C805">
        <v>-2</v>
      </c>
      <c r="D805">
        <v>1.8</v>
      </c>
      <c r="E805">
        <f t="shared" si="98"/>
        <v>1.0000000004967053</v>
      </c>
      <c r="F805">
        <f t="shared" si="99"/>
        <v>1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00"/>
        <v>43.153154421243258</v>
      </c>
      <c r="L805">
        <f t="shared" si="101"/>
        <v>64.054973166180915</v>
      </c>
      <c r="M805">
        <f t="shared" si="102"/>
        <v>1.1750985164557299</v>
      </c>
      <c r="N805">
        <f t="shared" si="97"/>
        <v>625.56643100711676</v>
      </c>
      <c r="O805">
        <f t="shared" si="103"/>
        <v>1</v>
      </c>
      <c r="P805" t="str">
        <f t="shared" si="104"/>
        <v>TP</v>
      </c>
    </row>
    <row r="806" spans="1:16" x14ac:dyDescent="0.3">
      <c r="A806">
        <v>0</v>
      </c>
      <c r="B806">
        <v>0.88613857459934653</v>
      </c>
      <c r="C806">
        <v>-2</v>
      </c>
      <c r="D806">
        <v>1.8</v>
      </c>
      <c r="E806">
        <f t="shared" si="98"/>
        <v>1.0000000004967053</v>
      </c>
      <c r="F806">
        <f t="shared" si="99"/>
        <v>1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00"/>
        <v>59.193926569497087</v>
      </c>
      <c r="L806">
        <f t="shared" si="101"/>
        <v>107.83498131120591</v>
      </c>
      <c r="M806">
        <f t="shared" si="102"/>
        <v>-43.662636029017449</v>
      </c>
      <c r="N806">
        <f t="shared" si="97"/>
        <v>393.08647364886747</v>
      </c>
      <c r="O806">
        <f t="shared" si="103"/>
        <v>0</v>
      </c>
      <c r="P806" t="str">
        <f t="shared" si="104"/>
        <v>TN</v>
      </c>
    </row>
    <row r="807" spans="1:16" x14ac:dyDescent="0.3">
      <c r="A807">
        <v>0</v>
      </c>
      <c r="B807">
        <v>0.88613857459934653</v>
      </c>
      <c r="C807">
        <v>-2</v>
      </c>
      <c r="D807">
        <v>1.8</v>
      </c>
      <c r="E807">
        <f t="shared" si="98"/>
        <v>1.0000000004967053</v>
      </c>
      <c r="F807">
        <f t="shared" si="99"/>
        <v>1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00"/>
        <v>53.917490682384063</v>
      </c>
      <c r="L807">
        <f t="shared" si="101"/>
        <v>107.83498131120591</v>
      </c>
      <c r="M807">
        <f t="shared" si="102"/>
        <v>-9.4177663068536859</v>
      </c>
      <c r="N807">
        <f t="shared" si="97"/>
        <v>207.8920242768483</v>
      </c>
      <c r="O807">
        <f t="shared" si="103"/>
        <v>0</v>
      </c>
      <c r="P807" t="str">
        <f t="shared" si="104"/>
        <v>TN</v>
      </c>
    </row>
    <row r="808" spans="1:16" x14ac:dyDescent="0.3">
      <c r="A808">
        <v>0</v>
      </c>
      <c r="B808">
        <v>0.88613857459934653</v>
      </c>
      <c r="C808">
        <v>-2</v>
      </c>
      <c r="D808">
        <v>1.8</v>
      </c>
      <c r="E808">
        <f t="shared" si="98"/>
        <v>1.0000000004967053</v>
      </c>
      <c r="F808">
        <f t="shared" si="99"/>
        <v>1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00"/>
        <v>20.367331093250534</v>
      </c>
      <c r="L808">
        <f t="shared" si="101"/>
        <v>15.387517868726606</v>
      </c>
      <c r="M808">
        <f t="shared" si="102"/>
        <v>-1.6505393886944235</v>
      </c>
      <c r="N808">
        <f t="shared" si="97"/>
        <v>492.204758662514</v>
      </c>
      <c r="O808">
        <f t="shared" si="103"/>
        <v>0</v>
      </c>
      <c r="P808" t="str">
        <f t="shared" si="104"/>
        <v>TN</v>
      </c>
    </row>
    <row r="809" spans="1:16" x14ac:dyDescent="0.3">
      <c r="A809">
        <v>0</v>
      </c>
      <c r="B809">
        <v>0.88613857459934653</v>
      </c>
      <c r="C809">
        <v>-2</v>
      </c>
      <c r="D809">
        <v>1.8</v>
      </c>
      <c r="E809">
        <f t="shared" si="98"/>
        <v>1.0000000004967053</v>
      </c>
      <c r="F809">
        <f t="shared" si="99"/>
        <v>1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00"/>
        <v>59.193926569497087</v>
      </c>
      <c r="L809">
        <f t="shared" si="101"/>
        <v>107.83498131120591</v>
      </c>
      <c r="M809">
        <f t="shared" si="102"/>
        <v>-43.662636029017449</v>
      </c>
      <c r="N809">
        <f t="shared" si="97"/>
        <v>393.08647364886747</v>
      </c>
      <c r="O809">
        <f t="shared" si="103"/>
        <v>0</v>
      </c>
      <c r="P809" t="str">
        <f t="shared" si="104"/>
        <v>TN</v>
      </c>
    </row>
    <row r="810" spans="1:16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98"/>
        <v>1.0000000007202228</v>
      </c>
      <c r="F810">
        <f t="shared" si="99"/>
        <v>1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00"/>
        <v>99.651528230683695</v>
      </c>
      <c r="L810">
        <f t="shared" si="101"/>
        <v>107.83498131120591</v>
      </c>
      <c r="M810">
        <f t="shared" si="102"/>
        <v>9.0433803587225015</v>
      </c>
      <c r="N810">
        <f t="shared" si="97"/>
        <v>1081.0686154485536</v>
      </c>
      <c r="O810">
        <f t="shared" si="103"/>
        <v>1</v>
      </c>
      <c r="P810" t="str">
        <f t="shared" si="104"/>
        <v>TP</v>
      </c>
    </row>
    <row r="811" spans="1:16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98"/>
        <v>1.0000000008071461</v>
      </c>
      <c r="F811">
        <f t="shared" si="99"/>
        <v>1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00"/>
        <v>43.15315443463976</v>
      </c>
      <c r="L811">
        <f t="shared" si="101"/>
        <v>64.054973166180915</v>
      </c>
      <c r="M811">
        <f t="shared" si="102"/>
        <v>1.1750985246067422</v>
      </c>
      <c r="N811">
        <f t="shared" si="97"/>
        <v>625.56643141485199</v>
      </c>
      <c r="O811">
        <f t="shared" si="103"/>
        <v>1</v>
      </c>
      <c r="P811" t="str">
        <f t="shared" si="104"/>
        <v>TP</v>
      </c>
    </row>
    <row r="812" spans="1:16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98"/>
        <v>1.0000000008071461</v>
      </c>
      <c r="F812">
        <f t="shared" si="99"/>
        <v>1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00"/>
        <v>7.6937589405732911</v>
      </c>
      <c r="L812">
        <f t="shared" si="101"/>
        <v>0</v>
      </c>
      <c r="M812">
        <f t="shared" si="102"/>
        <v>2.9559347631311099</v>
      </c>
      <c r="N812">
        <f t="shared" si="97"/>
        <v>717.81996077531505</v>
      </c>
      <c r="O812">
        <f t="shared" si="103"/>
        <v>1</v>
      </c>
      <c r="P812" t="str">
        <f t="shared" si="104"/>
        <v>FN</v>
      </c>
    </row>
    <row r="813" spans="1:16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98"/>
        <v>1.0000000008071461</v>
      </c>
      <c r="F813">
        <f t="shared" si="99"/>
        <v>1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00"/>
        <v>20.367331099573384</v>
      </c>
      <c r="L813">
        <f t="shared" si="101"/>
        <v>15.387517868726606</v>
      </c>
      <c r="M813">
        <f t="shared" si="102"/>
        <v>-1.6505393862651907</v>
      </c>
      <c r="N813">
        <f t="shared" si="97"/>
        <v>492.20475877030236</v>
      </c>
      <c r="O813">
        <f t="shared" si="103"/>
        <v>0</v>
      </c>
      <c r="P813" t="str">
        <f t="shared" si="104"/>
        <v>TN</v>
      </c>
    </row>
    <row r="814" spans="1:16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98"/>
        <v>1.0000000008071461</v>
      </c>
      <c r="F814">
        <f t="shared" si="99"/>
        <v>1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00"/>
        <v>0</v>
      </c>
      <c r="L814">
        <f t="shared" si="101"/>
        <v>15.387517868726606</v>
      </c>
      <c r="M814">
        <f t="shared" si="102"/>
        <v>-9.4756483472361293</v>
      </c>
      <c r="N814">
        <f t="shared" si="97"/>
        <v>206.22623469696816</v>
      </c>
      <c r="O814">
        <f t="shared" si="103"/>
        <v>0</v>
      </c>
      <c r="P814" t="str">
        <f t="shared" si="104"/>
        <v>TN</v>
      </c>
    </row>
    <row r="815" spans="1:16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98"/>
        <v>1.0000000008319816</v>
      </c>
      <c r="F815">
        <f t="shared" si="99"/>
        <v>1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00"/>
        <v>14.219779637570939</v>
      </c>
      <c r="L815">
        <f t="shared" si="101"/>
        <v>15.387517868726606</v>
      </c>
      <c r="M815">
        <f t="shared" si="102"/>
        <v>-4.0124227276889934</v>
      </c>
      <c r="N815">
        <f t="shared" si="97"/>
        <v>392.98323716113066</v>
      </c>
      <c r="O815">
        <f t="shared" si="103"/>
        <v>0</v>
      </c>
      <c r="P815" t="str">
        <f t="shared" si="104"/>
        <v>FP</v>
      </c>
    </row>
    <row r="816" spans="1:16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98"/>
        <v>1.0000000008319816</v>
      </c>
      <c r="F816">
        <f t="shared" si="99"/>
        <v>1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00"/>
        <v>0</v>
      </c>
      <c r="L816">
        <f t="shared" si="101"/>
        <v>15.387517868726606</v>
      </c>
      <c r="M816">
        <f t="shared" si="102"/>
        <v>-9.4756483472361293</v>
      </c>
      <c r="N816">
        <f t="shared" si="97"/>
        <v>206.22623469696816</v>
      </c>
      <c r="O816">
        <f t="shared" si="103"/>
        <v>0</v>
      </c>
      <c r="P816" t="str">
        <f t="shared" si="104"/>
        <v>TN</v>
      </c>
    </row>
    <row r="817" spans="1:16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98"/>
        <v>1.0000000008319816</v>
      </c>
      <c r="F817">
        <f t="shared" si="99"/>
        <v>1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00"/>
        <v>59.193926589343405</v>
      </c>
      <c r="L817">
        <f t="shared" si="101"/>
        <v>107.83498131120591</v>
      </c>
      <c r="M817">
        <f t="shared" si="102"/>
        <v>-6.2073539977763872</v>
      </c>
      <c r="N817">
        <f t="shared" si="97"/>
        <v>310.77718230059401</v>
      </c>
      <c r="O817">
        <f t="shared" si="103"/>
        <v>0</v>
      </c>
      <c r="P817" t="str">
        <f t="shared" si="104"/>
        <v>TN</v>
      </c>
    </row>
    <row r="818" spans="1:16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98"/>
        <v>1.0000000008319816</v>
      </c>
      <c r="F818">
        <f t="shared" si="99"/>
        <v>1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00"/>
        <v>14.219779637570939</v>
      </c>
      <c r="L818">
        <f t="shared" si="101"/>
        <v>15.387517868726606</v>
      </c>
      <c r="M818">
        <f t="shared" si="102"/>
        <v>-4.0124227276889934</v>
      </c>
      <c r="N818">
        <f t="shared" si="97"/>
        <v>392.98323716113066</v>
      </c>
      <c r="O818">
        <f t="shared" si="103"/>
        <v>0</v>
      </c>
      <c r="P818" t="str">
        <f t="shared" si="104"/>
        <v>TN</v>
      </c>
    </row>
    <row r="819" spans="1:16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98"/>
        <v>1.0000000008319816</v>
      </c>
      <c r="F819">
        <f t="shared" si="99"/>
        <v>1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00"/>
        <v>20.367331100079216</v>
      </c>
      <c r="L819">
        <f t="shared" si="101"/>
        <v>15.387517868726606</v>
      </c>
      <c r="M819">
        <f t="shared" si="102"/>
        <v>-1.6505393860708502</v>
      </c>
      <c r="N819">
        <f t="shared" si="97"/>
        <v>492.20475877892551</v>
      </c>
      <c r="O819">
        <f t="shared" si="103"/>
        <v>0</v>
      </c>
      <c r="P819" t="str">
        <f t="shared" si="104"/>
        <v>TN</v>
      </c>
    </row>
    <row r="820" spans="1:16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98"/>
        <v>1.0000000008319816</v>
      </c>
      <c r="F820">
        <f t="shared" si="99"/>
        <v>1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00"/>
        <v>99.651528241820643</v>
      </c>
      <c r="L820">
        <f t="shared" si="101"/>
        <v>107.83498131120591</v>
      </c>
      <c r="M820">
        <f t="shared" si="102"/>
        <v>-28.118864494212723</v>
      </c>
      <c r="N820">
        <f t="shared" si="97"/>
        <v>18.340979297893536</v>
      </c>
      <c r="O820">
        <f t="shared" si="103"/>
        <v>0</v>
      </c>
      <c r="P820" t="str">
        <f t="shared" si="104"/>
        <v>TN</v>
      </c>
    </row>
    <row r="821" spans="1:16" x14ac:dyDescent="0.3">
      <c r="A821">
        <v>1</v>
      </c>
      <c r="B821">
        <v>1</v>
      </c>
      <c r="C821">
        <v>-2</v>
      </c>
      <c r="D821">
        <v>1.3</v>
      </c>
      <c r="E821">
        <f t="shared" si="98"/>
        <v>1.0000000001862646</v>
      </c>
      <c r="F821">
        <f t="shared" si="99"/>
        <v>1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00"/>
        <v>30.000000005587935</v>
      </c>
      <c r="L821">
        <f t="shared" si="101"/>
        <v>20</v>
      </c>
      <c r="M821">
        <f t="shared" si="102"/>
        <v>-0.79004823069486996</v>
      </c>
      <c r="N821">
        <f t="shared" si="97"/>
        <v>531.12638066890122</v>
      </c>
      <c r="O821">
        <f t="shared" si="103"/>
        <v>0</v>
      </c>
      <c r="P821" t="str">
        <f t="shared" si="104"/>
        <v>FP</v>
      </c>
    </row>
    <row r="822" spans="1:16" x14ac:dyDescent="0.3">
      <c r="A822">
        <v>1</v>
      </c>
      <c r="B822">
        <v>1</v>
      </c>
      <c r="C822">
        <v>-2</v>
      </c>
      <c r="D822">
        <v>2</v>
      </c>
      <c r="E822">
        <f t="shared" si="98"/>
        <v>1.0000000006208818</v>
      </c>
      <c r="F822">
        <f t="shared" si="99"/>
        <v>1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00"/>
        <v>70.000000043461725</v>
      </c>
      <c r="L822">
        <f t="shared" si="101"/>
        <v>100</v>
      </c>
      <c r="M822">
        <f t="shared" si="102"/>
        <v>3.4353685530090914</v>
      </c>
      <c r="N822">
        <f t="shared" si="97"/>
        <v>743.7399533563987</v>
      </c>
      <c r="O822">
        <f t="shared" si="103"/>
        <v>1</v>
      </c>
      <c r="P822" t="str">
        <f t="shared" si="104"/>
        <v>TP</v>
      </c>
    </row>
    <row r="823" spans="1:16" x14ac:dyDescent="0.3">
      <c r="A823">
        <v>1</v>
      </c>
      <c r="B823">
        <v>1</v>
      </c>
      <c r="C823">
        <v>-2</v>
      </c>
      <c r="D823">
        <v>2.1</v>
      </c>
      <c r="E823">
        <f t="shared" si="98"/>
        <v>1.0000000006829699</v>
      </c>
      <c r="F823">
        <f t="shared" si="99"/>
        <v>1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00"/>
        <v>10.000000006829699</v>
      </c>
      <c r="L823">
        <f t="shared" si="101"/>
        <v>20</v>
      </c>
      <c r="M823">
        <f t="shared" si="102"/>
        <v>-1.7466996676271451</v>
      </c>
      <c r="N823">
        <f t="shared" si="97"/>
        <v>487.94724154023669</v>
      </c>
      <c r="O823">
        <f t="shared" si="103"/>
        <v>0</v>
      </c>
      <c r="P823" t="str">
        <f t="shared" si="104"/>
        <v>FP</v>
      </c>
    </row>
    <row r="824" spans="1:16" x14ac:dyDescent="0.3">
      <c r="A824">
        <v>1</v>
      </c>
      <c r="B824">
        <v>1</v>
      </c>
      <c r="C824">
        <v>-2</v>
      </c>
      <c r="D824">
        <v>1.2</v>
      </c>
      <c r="E824">
        <f t="shared" si="98"/>
        <v>1.0000000001241764</v>
      </c>
      <c r="F824">
        <f t="shared" si="99"/>
        <v>1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00"/>
        <v>180.00000002235177</v>
      </c>
      <c r="L824">
        <f t="shared" si="101"/>
        <v>180</v>
      </c>
      <c r="M824">
        <f t="shared" si="102"/>
        <v>-41.68834726787307</v>
      </c>
      <c r="N824">
        <f t="shared" si="97"/>
        <v>318.69817884628247</v>
      </c>
      <c r="O824">
        <f t="shared" si="103"/>
        <v>0</v>
      </c>
      <c r="P824" t="str">
        <f t="shared" si="104"/>
        <v>FP</v>
      </c>
    </row>
    <row r="825" spans="1:16" x14ac:dyDescent="0.3">
      <c r="A825">
        <v>0</v>
      </c>
      <c r="B825">
        <v>1</v>
      </c>
      <c r="C825">
        <v>-2</v>
      </c>
      <c r="D825">
        <v>1.2</v>
      </c>
      <c r="E825">
        <f t="shared" si="98"/>
        <v>1.0000000001241764</v>
      </c>
      <c r="F825">
        <f t="shared" si="99"/>
        <v>1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00"/>
        <v>60.000000007450588</v>
      </c>
      <c r="L825">
        <f t="shared" si="101"/>
        <v>100</v>
      </c>
      <c r="M825">
        <f t="shared" si="102"/>
        <v>-38.52815434223109</v>
      </c>
      <c r="N825">
        <f t="shared" si="97"/>
        <v>215.85271321805226</v>
      </c>
      <c r="O825">
        <f t="shared" si="103"/>
        <v>0</v>
      </c>
      <c r="P825" t="str">
        <f t="shared" si="104"/>
        <v>TN</v>
      </c>
    </row>
    <row r="826" spans="1:16" x14ac:dyDescent="0.3">
      <c r="A826">
        <v>0</v>
      </c>
      <c r="B826">
        <v>1</v>
      </c>
      <c r="C826">
        <v>-2</v>
      </c>
      <c r="D826">
        <v>1.2</v>
      </c>
      <c r="E826">
        <f t="shared" si="98"/>
        <v>1.0000000001241764</v>
      </c>
      <c r="F826">
        <f t="shared" si="99"/>
        <v>1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00"/>
        <v>100.00000001241764</v>
      </c>
      <c r="L826">
        <f t="shared" si="101"/>
        <v>180</v>
      </c>
      <c r="M826">
        <f t="shared" si="102"/>
        <v>-72.424270099142944</v>
      </c>
      <c r="N826">
        <f t="shared" si="97"/>
        <v>2360.7978799140737</v>
      </c>
      <c r="O826">
        <f t="shared" si="103"/>
        <v>0</v>
      </c>
      <c r="P826" t="str">
        <f t="shared" si="104"/>
        <v>TN</v>
      </c>
    </row>
    <row r="827" spans="1:16" x14ac:dyDescent="0.3">
      <c r="A827">
        <v>1</v>
      </c>
      <c r="B827">
        <v>1</v>
      </c>
      <c r="C827">
        <v>-2</v>
      </c>
      <c r="D827">
        <v>1.1000000000000001</v>
      </c>
      <c r="E827">
        <f t="shared" si="98"/>
        <v>1.0000000000620881</v>
      </c>
      <c r="F827">
        <f t="shared" si="99"/>
        <v>1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00"/>
        <v>30.000000001862645</v>
      </c>
      <c r="L827">
        <f t="shared" si="101"/>
        <v>20</v>
      </c>
      <c r="M827">
        <f t="shared" si="102"/>
        <v>-0.7900482321261233</v>
      </c>
      <c r="N827">
        <f t="shared" si="97"/>
        <v>531.12638060293136</v>
      </c>
      <c r="O827">
        <f t="shared" si="103"/>
        <v>0</v>
      </c>
      <c r="P827" t="str">
        <f t="shared" si="104"/>
        <v>FP</v>
      </c>
    </row>
    <row r="828" spans="1:16" x14ac:dyDescent="0.3">
      <c r="A828">
        <v>0</v>
      </c>
      <c r="B828">
        <v>1</v>
      </c>
      <c r="C828">
        <v>-2</v>
      </c>
      <c r="D828">
        <v>1.1000000000000001</v>
      </c>
      <c r="E828">
        <f t="shared" si="98"/>
        <v>1.0000000000620881</v>
      </c>
      <c r="F828">
        <f t="shared" si="99"/>
        <v>1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00"/>
        <v>100.00000000620881</v>
      </c>
      <c r="L828">
        <f t="shared" si="101"/>
        <v>180</v>
      </c>
      <c r="M828">
        <f t="shared" si="102"/>
        <v>-9.6358635995268358</v>
      </c>
      <c r="N828">
        <f t="shared" si="97"/>
        <v>201.65033598782605</v>
      </c>
      <c r="O828">
        <f t="shared" si="103"/>
        <v>0</v>
      </c>
      <c r="P828" t="str">
        <f t="shared" si="104"/>
        <v>TN</v>
      </c>
    </row>
    <row r="829" spans="1:16" x14ac:dyDescent="0.3">
      <c r="A829">
        <v>0</v>
      </c>
      <c r="B829">
        <v>1</v>
      </c>
      <c r="C829">
        <v>-2</v>
      </c>
      <c r="D829">
        <v>1.1000000000000001</v>
      </c>
      <c r="E829">
        <f t="shared" si="98"/>
        <v>1.0000000000620881</v>
      </c>
      <c r="F829">
        <f t="shared" si="99"/>
        <v>1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00"/>
        <v>80.000000004967049</v>
      </c>
      <c r="L829">
        <f t="shared" si="101"/>
        <v>180</v>
      </c>
      <c r="M829">
        <f t="shared" si="102"/>
        <v>-21.804730485760622</v>
      </c>
      <c r="N829">
        <f t="shared" si="97"/>
        <v>4.126980273648833</v>
      </c>
      <c r="O829">
        <f t="shared" si="103"/>
        <v>0</v>
      </c>
      <c r="P829" t="str">
        <f t="shared" si="104"/>
        <v>TN</v>
      </c>
    </row>
    <row r="830" spans="1:16" x14ac:dyDescent="0.3">
      <c r="A830">
        <v>1</v>
      </c>
      <c r="B830">
        <v>1</v>
      </c>
      <c r="C830">
        <v>-2</v>
      </c>
      <c r="D830">
        <v>1</v>
      </c>
      <c r="E830">
        <f t="shared" si="98"/>
        <v>1</v>
      </c>
      <c r="F830">
        <f t="shared" si="99"/>
        <v>1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00"/>
        <v>20</v>
      </c>
      <c r="L830">
        <f t="shared" si="101"/>
        <v>20</v>
      </c>
      <c r="M830">
        <f t="shared" si="102"/>
        <v>-4.6320385862733993</v>
      </c>
      <c r="N830">
        <f t="shared" si="97"/>
        <v>368.80087329731947</v>
      </c>
      <c r="O830">
        <f t="shared" si="103"/>
        <v>0</v>
      </c>
      <c r="P830" t="str">
        <f t="shared" si="104"/>
        <v>FP</v>
      </c>
    </row>
    <row r="831" spans="1:16" x14ac:dyDescent="0.3">
      <c r="A831">
        <v>0</v>
      </c>
      <c r="B831">
        <v>1</v>
      </c>
      <c r="C831">
        <v>-2</v>
      </c>
      <c r="D831">
        <v>1</v>
      </c>
      <c r="E831">
        <f t="shared" si="98"/>
        <v>1</v>
      </c>
      <c r="F831">
        <f t="shared" si="99"/>
        <v>1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00"/>
        <v>60</v>
      </c>
      <c r="L831">
        <f t="shared" si="101"/>
        <v>100</v>
      </c>
      <c r="M831">
        <f t="shared" si="102"/>
        <v>-38.528154345093597</v>
      </c>
      <c r="N831">
        <f t="shared" si="97"/>
        <v>215.85271330216372</v>
      </c>
      <c r="O831">
        <f t="shared" si="103"/>
        <v>0</v>
      </c>
      <c r="P831" t="str">
        <f t="shared" si="104"/>
        <v>TN</v>
      </c>
    </row>
    <row r="832" spans="1:16" x14ac:dyDescent="0.3">
      <c r="A832">
        <v>1</v>
      </c>
      <c r="B832">
        <v>1</v>
      </c>
      <c r="C832">
        <v>-2</v>
      </c>
      <c r="D832">
        <v>0.9</v>
      </c>
      <c r="E832">
        <f t="shared" si="98"/>
        <v>1</v>
      </c>
      <c r="F832">
        <f t="shared" si="99"/>
        <v>0.99999999993791178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00"/>
        <v>30</v>
      </c>
      <c r="L832">
        <f t="shared" si="101"/>
        <v>19.999999998758234</v>
      </c>
      <c r="M832">
        <f t="shared" si="102"/>
        <v>-0.7900482320770692</v>
      </c>
      <c r="N832">
        <f t="shared" si="97"/>
        <v>531.12638060519225</v>
      </c>
      <c r="O832">
        <f t="shared" si="103"/>
        <v>0</v>
      </c>
      <c r="P832" t="str">
        <f t="shared" si="104"/>
        <v>FP</v>
      </c>
    </row>
    <row r="833" spans="1:16" x14ac:dyDescent="0.3">
      <c r="A833">
        <v>1</v>
      </c>
      <c r="B833">
        <v>1</v>
      </c>
      <c r="C833">
        <v>-2</v>
      </c>
      <c r="D833">
        <v>1.1000000000000001</v>
      </c>
      <c r="E833">
        <f t="shared" si="98"/>
        <v>1.0000000000620881</v>
      </c>
      <c r="F833">
        <f t="shared" si="99"/>
        <v>1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00"/>
        <v>20.000000001241762</v>
      </c>
      <c r="L833">
        <f t="shared" si="101"/>
        <v>20</v>
      </c>
      <c r="M833">
        <f t="shared" si="102"/>
        <v>-4.6320385857963151</v>
      </c>
      <c r="N833">
        <f t="shared" si="97"/>
        <v>368.80087331564346</v>
      </c>
      <c r="O833">
        <f t="shared" si="103"/>
        <v>0</v>
      </c>
      <c r="P833" t="str">
        <f t="shared" si="104"/>
        <v>FP</v>
      </c>
    </row>
    <row r="834" spans="1:16" x14ac:dyDescent="0.3">
      <c r="A834">
        <v>0</v>
      </c>
      <c r="B834">
        <v>1</v>
      </c>
      <c r="C834">
        <v>-2</v>
      </c>
      <c r="D834">
        <v>1.1000000000000001</v>
      </c>
      <c r="E834">
        <f t="shared" si="98"/>
        <v>1.0000000000620881</v>
      </c>
      <c r="F834">
        <f t="shared" si="99"/>
        <v>1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00"/>
        <v>70.000000004346163</v>
      </c>
      <c r="L834">
        <f t="shared" si="101"/>
        <v>100</v>
      </c>
      <c r="M834">
        <f t="shared" si="102"/>
        <v>-34.686163989992153</v>
      </c>
      <c r="N834">
        <f t="shared" ref="N834:N897" si="105">(M834-$R$5)^2</f>
        <v>117.72112101017684</v>
      </c>
      <c r="O834">
        <f t="shared" si="103"/>
        <v>0</v>
      </c>
      <c r="P834" t="str">
        <f t="shared" si="104"/>
        <v>TN</v>
      </c>
    </row>
    <row r="835" spans="1:16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06">IF(D835&gt;1,1+(D835-1)/$R$2,1)</f>
        <v>1.0000000000620881</v>
      </c>
      <c r="F835">
        <f t="shared" ref="F835:F898" si="107">IF(D835&lt;1,1-(1-D835)/$R$2,1)</f>
        <v>1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08">G835^(B835)*E835</f>
        <v>0</v>
      </c>
      <c r="L835">
        <f t="shared" ref="L835:L898" si="109">-C835*-H835^(B835)*F835</f>
        <v>20</v>
      </c>
      <c r="M835">
        <f t="shared" ref="M835:M898" si="110">I835*K835-J835*L835</f>
        <v>-12.3160192931367</v>
      </c>
      <c r="N835">
        <f t="shared" si="105"/>
        <v>132.71519800723678</v>
      </c>
      <c r="O835">
        <f t="shared" ref="O835:O898" si="111">IF(M835&gt;=0,1,0)</f>
        <v>0</v>
      </c>
      <c r="P835" t="str">
        <f t="shared" ref="P835:P898" si="112">IF(AND(A835=1,O835=1),"TP",IF(AND(A835=0,O835=0),"TN",IF(A835&gt;O835,"FP","FN")))</f>
        <v>TN</v>
      </c>
    </row>
    <row r="836" spans="1:16" x14ac:dyDescent="0.3">
      <c r="A836">
        <v>0</v>
      </c>
      <c r="B836">
        <v>1</v>
      </c>
      <c r="C836">
        <v>-2</v>
      </c>
      <c r="D836">
        <v>1.1000000000000001</v>
      </c>
      <c r="E836">
        <f t="shared" si="106"/>
        <v>1.0000000000620881</v>
      </c>
      <c r="F836">
        <f t="shared" si="107"/>
        <v>1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08"/>
        <v>50.000000003104404</v>
      </c>
      <c r="L836">
        <f t="shared" si="109"/>
        <v>100</v>
      </c>
      <c r="M836">
        <f t="shared" si="110"/>
        <v>-42.370144697332535</v>
      </c>
      <c r="N836">
        <f t="shared" si="105"/>
        <v>343.50608526542874</v>
      </c>
      <c r="O836">
        <f t="shared" si="111"/>
        <v>0</v>
      </c>
      <c r="P836" t="str">
        <f t="shared" si="112"/>
        <v>TN</v>
      </c>
    </row>
    <row r="837" spans="1:16" x14ac:dyDescent="0.3">
      <c r="A837">
        <v>0</v>
      </c>
      <c r="B837">
        <v>1</v>
      </c>
      <c r="C837">
        <v>-2</v>
      </c>
      <c r="D837">
        <v>1.1000000000000001</v>
      </c>
      <c r="E837">
        <f t="shared" si="106"/>
        <v>1.0000000000620881</v>
      </c>
      <c r="F837">
        <f t="shared" si="107"/>
        <v>1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08"/>
        <v>60.00000000372529</v>
      </c>
      <c r="L837">
        <f t="shared" si="109"/>
        <v>100</v>
      </c>
      <c r="M837">
        <f t="shared" si="110"/>
        <v>-38.528154343662344</v>
      </c>
      <c r="N837">
        <f t="shared" si="105"/>
        <v>215.852713260108</v>
      </c>
      <c r="O837">
        <f t="shared" si="111"/>
        <v>0</v>
      </c>
      <c r="P837" t="str">
        <f t="shared" si="112"/>
        <v>TN</v>
      </c>
    </row>
    <row r="838" spans="1:16" x14ac:dyDescent="0.3">
      <c r="A838">
        <v>1</v>
      </c>
      <c r="B838">
        <v>1</v>
      </c>
      <c r="C838">
        <v>-2</v>
      </c>
      <c r="D838">
        <v>1</v>
      </c>
      <c r="E838">
        <f t="shared" si="106"/>
        <v>1</v>
      </c>
      <c r="F838">
        <f t="shared" si="107"/>
        <v>1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08"/>
        <v>10</v>
      </c>
      <c r="L838">
        <f t="shared" si="109"/>
        <v>20</v>
      </c>
      <c r="M838">
        <f t="shared" si="110"/>
        <v>-1.74669967178263</v>
      </c>
      <c r="N838">
        <f t="shared" si="105"/>
        <v>487.94724135665132</v>
      </c>
      <c r="O838">
        <f t="shared" si="111"/>
        <v>0</v>
      </c>
      <c r="P838" t="str">
        <f t="shared" si="112"/>
        <v>FP</v>
      </c>
    </row>
    <row r="839" spans="1:16" x14ac:dyDescent="0.3">
      <c r="A839">
        <v>1</v>
      </c>
      <c r="B839">
        <v>1</v>
      </c>
      <c r="C839">
        <v>-2</v>
      </c>
      <c r="D839">
        <v>1.2</v>
      </c>
      <c r="E839">
        <f t="shared" si="106"/>
        <v>1.0000000001241764</v>
      </c>
      <c r="F839">
        <f t="shared" si="107"/>
        <v>1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08"/>
        <v>20.000000002483528</v>
      </c>
      <c r="L839">
        <f t="shared" si="109"/>
        <v>20</v>
      </c>
      <c r="M839">
        <f t="shared" si="110"/>
        <v>-4.6320385853192301</v>
      </c>
      <c r="N839">
        <f t="shared" si="105"/>
        <v>368.80087333396756</v>
      </c>
      <c r="O839">
        <f t="shared" si="111"/>
        <v>0</v>
      </c>
      <c r="P839" t="str">
        <f t="shared" si="112"/>
        <v>FP</v>
      </c>
    </row>
    <row r="840" spans="1:16" x14ac:dyDescent="0.3">
      <c r="A840">
        <v>1</v>
      </c>
      <c r="B840">
        <v>1</v>
      </c>
      <c r="C840">
        <v>-2</v>
      </c>
      <c r="D840">
        <v>1.2</v>
      </c>
      <c r="E840">
        <f t="shared" si="106"/>
        <v>1.0000000001241764</v>
      </c>
      <c r="F840">
        <f t="shared" si="107"/>
        <v>1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08"/>
        <v>10.000000001241764</v>
      </c>
      <c r="L840">
        <f t="shared" si="109"/>
        <v>0</v>
      </c>
      <c r="M840">
        <f t="shared" si="110"/>
        <v>3.8419903539087348</v>
      </c>
      <c r="N840">
        <f t="shared" si="105"/>
        <v>766.08374567731153</v>
      </c>
      <c r="O840">
        <f t="shared" si="111"/>
        <v>1</v>
      </c>
      <c r="P840" t="str">
        <f t="shared" si="112"/>
        <v>TP</v>
      </c>
    </row>
    <row r="841" spans="1:16" x14ac:dyDescent="0.3">
      <c r="A841">
        <v>0</v>
      </c>
      <c r="B841">
        <v>1</v>
      </c>
      <c r="C841">
        <v>-2</v>
      </c>
      <c r="D841">
        <v>1.2</v>
      </c>
      <c r="E841">
        <f t="shared" si="106"/>
        <v>1.0000000001241764</v>
      </c>
      <c r="F841">
        <f t="shared" si="107"/>
        <v>1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08"/>
        <v>0</v>
      </c>
      <c r="L841">
        <f t="shared" si="109"/>
        <v>20</v>
      </c>
      <c r="M841">
        <f t="shared" si="110"/>
        <v>-12.3160192931367</v>
      </c>
      <c r="N841">
        <f t="shared" si="105"/>
        <v>132.71519800723678</v>
      </c>
      <c r="O841">
        <f t="shared" si="111"/>
        <v>0</v>
      </c>
      <c r="P841" t="str">
        <f t="shared" si="112"/>
        <v>TN</v>
      </c>
    </row>
    <row r="842" spans="1:16" x14ac:dyDescent="0.3">
      <c r="A842">
        <v>1</v>
      </c>
      <c r="B842">
        <v>1</v>
      </c>
      <c r="C842">
        <v>-2</v>
      </c>
      <c r="D842">
        <v>1.3</v>
      </c>
      <c r="E842">
        <f t="shared" si="106"/>
        <v>1.0000000001862646</v>
      </c>
      <c r="F842">
        <f t="shared" si="107"/>
        <v>1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08"/>
        <v>10.000000001862645</v>
      </c>
      <c r="L842">
        <f t="shared" si="109"/>
        <v>0</v>
      </c>
      <c r="M842">
        <f t="shared" si="110"/>
        <v>4.2913429904643463</v>
      </c>
      <c r="N842">
        <f t="shared" si="105"/>
        <v>791.16022383915742</v>
      </c>
      <c r="O842">
        <f t="shared" si="111"/>
        <v>1</v>
      </c>
      <c r="P842" t="str">
        <f t="shared" si="112"/>
        <v>TP</v>
      </c>
    </row>
    <row r="843" spans="1:16" x14ac:dyDescent="0.3">
      <c r="A843">
        <v>0</v>
      </c>
      <c r="B843">
        <v>1</v>
      </c>
      <c r="C843">
        <v>-2</v>
      </c>
      <c r="D843">
        <v>1.3</v>
      </c>
      <c r="E843">
        <f t="shared" si="106"/>
        <v>1.0000000001862646</v>
      </c>
      <c r="F843">
        <f t="shared" si="107"/>
        <v>1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08"/>
        <v>80.000000014901161</v>
      </c>
      <c r="L843">
        <f t="shared" si="109"/>
        <v>180</v>
      </c>
      <c r="M843">
        <f t="shared" si="110"/>
        <v>-80.10825080505208</v>
      </c>
      <c r="N843">
        <f t="shared" si="105"/>
        <v>3166.540602556805</v>
      </c>
      <c r="O843">
        <f t="shared" si="111"/>
        <v>0</v>
      </c>
      <c r="P843" t="str">
        <f t="shared" si="112"/>
        <v>TN</v>
      </c>
    </row>
    <row r="844" spans="1:16" x14ac:dyDescent="0.3">
      <c r="A844">
        <v>1</v>
      </c>
      <c r="B844">
        <v>1</v>
      </c>
      <c r="C844">
        <v>-2</v>
      </c>
      <c r="D844">
        <v>1.4</v>
      </c>
      <c r="E844">
        <f t="shared" si="106"/>
        <v>1.0000000002483527</v>
      </c>
      <c r="F844">
        <f t="shared" si="107"/>
        <v>1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08"/>
        <v>10.000000002483526</v>
      </c>
      <c r="L844">
        <f t="shared" si="109"/>
        <v>20</v>
      </c>
      <c r="M844">
        <f t="shared" si="110"/>
        <v>-1.7466996702715454</v>
      </c>
      <c r="N844">
        <f t="shared" si="105"/>
        <v>487.94724142340954</v>
      </c>
      <c r="O844">
        <f t="shared" si="111"/>
        <v>0</v>
      </c>
      <c r="P844" t="str">
        <f t="shared" si="112"/>
        <v>FP</v>
      </c>
    </row>
    <row r="845" spans="1:16" x14ac:dyDescent="0.3">
      <c r="A845">
        <v>1</v>
      </c>
      <c r="B845">
        <v>1</v>
      </c>
      <c r="C845">
        <v>-2</v>
      </c>
      <c r="D845">
        <v>1.3</v>
      </c>
      <c r="E845">
        <f t="shared" si="106"/>
        <v>1.0000000001862646</v>
      </c>
      <c r="F845">
        <f t="shared" si="107"/>
        <v>1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08"/>
        <v>30.000000005587935</v>
      </c>
      <c r="L845">
        <f t="shared" si="109"/>
        <v>20</v>
      </c>
      <c r="M845">
        <f t="shared" si="110"/>
        <v>-0.79004823069486996</v>
      </c>
      <c r="N845">
        <f t="shared" si="105"/>
        <v>531.12638066890122</v>
      </c>
      <c r="O845">
        <f t="shared" si="111"/>
        <v>0</v>
      </c>
      <c r="P845" t="str">
        <f t="shared" si="112"/>
        <v>FP</v>
      </c>
    </row>
    <row r="846" spans="1:16" x14ac:dyDescent="0.3">
      <c r="A846">
        <v>0</v>
      </c>
      <c r="B846">
        <v>1</v>
      </c>
      <c r="C846">
        <v>-2</v>
      </c>
      <c r="D846">
        <v>1.3</v>
      </c>
      <c r="E846">
        <f t="shared" si="106"/>
        <v>1.0000000001862646</v>
      </c>
      <c r="F846">
        <f t="shared" si="107"/>
        <v>1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08"/>
        <v>90.000000016763806</v>
      </c>
      <c r="L846">
        <f t="shared" si="109"/>
        <v>180</v>
      </c>
      <c r="M846">
        <f t="shared" si="110"/>
        <v>-76.266260450904809</v>
      </c>
      <c r="N846">
        <f t="shared" si="105"/>
        <v>2748.9083512381767</v>
      </c>
      <c r="O846">
        <f t="shared" si="111"/>
        <v>0</v>
      </c>
      <c r="P846" t="str">
        <f t="shared" si="112"/>
        <v>TN</v>
      </c>
    </row>
    <row r="847" spans="1:16" x14ac:dyDescent="0.3">
      <c r="A847">
        <v>0</v>
      </c>
      <c r="B847">
        <v>1</v>
      </c>
      <c r="C847">
        <v>-2</v>
      </c>
      <c r="D847">
        <v>1.3</v>
      </c>
      <c r="E847">
        <f t="shared" si="106"/>
        <v>1.0000000001862646</v>
      </c>
      <c r="F847">
        <f t="shared" si="107"/>
        <v>1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08"/>
        <v>70.000000013038516</v>
      </c>
      <c r="L847">
        <f t="shared" si="109"/>
        <v>100</v>
      </c>
      <c r="M847">
        <f t="shared" si="110"/>
        <v>-34.686163986652559</v>
      </c>
      <c r="N847">
        <f t="shared" si="105"/>
        <v>117.72112093770809</v>
      </c>
      <c r="O847">
        <f t="shared" si="111"/>
        <v>0</v>
      </c>
      <c r="P847" t="str">
        <f t="shared" si="112"/>
        <v>TN</v>
      </c>
    </row>
    <row r="848" spans="1:16" x14ac:dyDescent="0.3">
      <c r="A848">
        <v>0</v>
      </c>
      <c r="B848">
        <v>1</v>
      </c>
      <c r="C848">
        <v>-2</v>
      </c>
      <c r="D848">
        <v>1.3</v>
      </c>
      <c r="E848">
        <f t="shared" si="106"/>
        <v>1.0000000001862646</v>
      </c>
      <c r="F848">
        <f t="shared" si="107"/>
        <v>1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08"/>
        <v>180.00000003352761</v>
      </c>
      <c r="L848">
        <f t="shared" si="109"/>
        <v>180</v>
      </c>
      <c r="M848">
        <f t="shared" si="110"/>
        <v>22.790100898574721</v>
      </c>
      <c r="N848">
        <f t="shared" si="105"/>
        <v>2174.0145034843231</v>
      </c>
      <c r="O848">
        <f t="shared" si="111"/>
        <v>1</v>
      </c>
      <c r="P848" t="str">
        <f t="shared" si="112"/>
        <v>FN</v>
      </c>
    </row>
    <row r="849" spans="1:16" x14ac:dyDescent="0.3">
      <c r="A849">
        <v>0</v>
      </c>
      <c r="B849">
        <v>1</v>
      </c>
      <c r="C849">
        <v>-2</v>
      </c>
      <c r="D849">
        <v>1.3</v>
      </c>
      <c r="E849">
        <f t="shared" si="106"/>
        <v>1.0000000001862646</v>
      </c>
      <c r="F849">
        <f t="shared" si="107"/>
        <v>1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08"/>
        <v>90.000000016763806</v>
      </c>
      <c r="L849">
        <f t="shared" si="109"/>
        <v>180</v>
      </c>
      <c r="M849">
        <f t="shared" si="110"/>
        <v>-76.266260450904809</v>
      </c>
      <c r="N849">
        <f t="shared" si="105"/>
        <v>2748.9083512381767</v>
      </c>
      <c r="O849">
        <f t="shared" si="111"/>
        <v>0</v>
      </c>
      <c r="P849" t="str">
        <f t="shared" si="112"/>
        <v>TN</v>
      </c>
    </row>
    <row r="850" spans="1:16" x14ac:dyDescent="0.3">
      <c r="A850">
        <v>0</v>
      </c>
      <c r="B850">
        <v>1</v>
      </c>
      <c r="C850">
        <v>-2</v>
      </c>
      <c r="D850">
        <v>1.3</v>
      </c>
      <c r="E850">
        <f t="shared" si="106"/>
        <v>1.0000000001862646</v>
      </c>
      <c r="F850">
        <f t="shared" si="107"/>
        <v>1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08"/>
        <v>90.000000016763806</v>
      </c>
      <c r="L850">
        <f t="shared" si="109"/>
        <v>180</v>
      </c>
      <c r="M850">
        <f t="shared" si="110"/>
        <v>-76.266260450904809</v>
      </c>
      <c r="N850">
        <f t="shared" si="105"/>
        <v>2748.9083512381767</v>
      </c>
      <c r="O850">
        <f t="shared" si="111"/>
        <v>0</v>
      </c>
      <c r="P850" t="str">
        <f t="shared" si="112"/>
        <v>TN</v>
      </c>
    </row>
    <row r="851" spans="1:16" x14ac:dyDescent="0.3">
      <c r="A851">
        <v>1</v>
      </c>
      <c r="B851">
        <v>1</v>
      </c>
      <c r="C851">
        <v>-2</v>
      </c>
      <c r="D851">
        <v>2.2999999999999998</v>
      </c>
      <c r="E851">
        <f t="shared" si="106"/>
        <v>1.0000000008071461</v>
      </c>
      <c r="F851">
        <f t="shared" si="107"/>
        <v>1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08"/>
        <v>100.00000008071461</v>
      </c>
      <c r="L851">
        <f t="shared" si="109"/>
        <v>180</v>
      </c>
      <c r="M851">
        <f t="shared" si="110"/>
        <v>-72.424270072903326</v>
      </c>
      <c r="N851">
        <f t="shared" si="105"/>
        <v>2360.7978773642103</v>
      </c>
      <c r="O851">
        <f t="shared" si="111"/>
        <v>0</v>
      </c>
      <c r="P851" t="str">
        <f t="shared" si="112"/>
        <v>FP</v>
      </c>
    </row>
    <row r="852" spans="1:16" x14ac:dyDescent="0.3">
      <c r="A852">
        <v>0</v>
      </c>
      <c r="B852">
        <v>1</v>
      </c>
      <c r="C852">
        <v>-2</v>
      </c>
      <c r="D852">
        <v>2.2999999999999998</v>
      </c>
      <c r="E852">
        <f t="shared" si="106"/>
        <v>1.0000000008071461</v>
      </c>
      <c r="F852">
        <f t="shared" si="107"/>
        <v>1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08"/>
        <v>40.000000032285847</v>
      </c>
      <c r="L852">
        <f t="shared" si="109"/>
        <v>100</v>
      </c>
      <c r="M852">
        <f t="shared" si="110"/>
        <v>-46.212135039552706</v>
      </c>
      <c r="N852">
        <f t="shared" si="105"/>
        <v>500.68123651372991</v>
      </c>
      <c r="O852">
        <f t="shared" si="111"/>
        <v>0</v>
      </c>
      <c r="P852" t="str">
        <f t="shared" si="112"/>
        <v>TN</v>
      </c>
    </row>
    <row r="853" spans="1:16" x14ac:dyDescent="0.3">
      <c r="A853">
        <v>0</v>
      </c>
      <c r="B853">
        <v>1</v>
      </c>
      <c r="C853">
        <v>-2</v>
      </c>
      <c r="D853">
        <v>2.2999999999999998</v>
      </c>
      <c r="E853">
        <f t="shared" si="106"/>
        <v>1.0000000008071461</v>
      </c>
      <c r="F853">
        <f t="shared" si="107"/>
        <v>1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08"/>
        <v>0</v>
      </c>
      <c r="L853">
        <f t="shared" si="109"/>
        <v>20</v>
      </c>
      <c r="M853">
        <f t="shared" si="110"/>
        <v>-12.3160192931367</v>
      </c>
      <c r="N853">
        <f t="shared" si="105"/>
        <v>132.71519800723678</v>
      </c>
      <c r="O853">
        <f t="shared" si="111"/>
        <v>0</v>
      </c>
      <c r="P853" t="str">
        <f t="shared" si="112"/>
        <v>TN</v>
      </c>
    </row>
    <row r="854" spans="1:16" x14ac:dyDescent="0.3">
      <c r="A854">
        <v>0</v>
      </c>
      <c r="B854">
        <v>1</v>
      </c>
      <c r="C854">
        <v>-2</v>
      </c>
      <c r="D854">
        <v>2.2999999999999998</v>
      </c>
      <c r="E854">
        <f t="shared" si="106"/>
        <v>1.0000000008071461</v>
      </c>
      <c r="F854">
        <f t="shared" si="107"/>
        <v>1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08"/>
        <v>60.000000048428767</v>
      </c>
      <c r="L854">
        <f t="shared" si="109"/>
        <v>100</v>
      </c>
      <c r="M854">
        <f t="shared" si="110"/>
        <v>-38.528154326487311</v>
      </c>
      <c r="N854">
        <f t="shared" si="105"/>
        <v>215.85271275543934</v>
      </c>
      <c r="O854">
        <f t="shared" si="111"/>
        <v>0</v>
      </c>
      <c r="P854" t="str">
        <f t="shared" si="112"/>
        <v>TN</v>
      </c>
    </row>
    <row r="855" spans="1:16" x14ac:dyDescent="0.3">
      <c r="A855">
        <v>0</v>
      </c>
      <c r="B855">
        <v>1</v>
      </c>
      <c r="C855">
        <v>-2</v>
      </c>
      <c r="D855">
        <v>2.2999999999999998</v>
      </c>
      <c r="E855">
        <f t="shared" si="106"/>
        <v>1.0000000008071461</v>
      </c>
      <c r="F855">
        <f t="shared" si="107"/>
        <v>1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08"/>
        <v>40.000000032285847</v>
      </c>
      <c r="L855">
        <f t="shared" si="109"/>
        <v>100</v>
      </c>
      <c r="M855">
        <f t="shared" si="110"/>
        <v>-14.817931782008166</v>
      </c>
      <c r="N855">
        <f t="shared" si="105"/>
        <v>81.329658344278513</v>
      </c>
      <c r="O855">
        <f t="shared" si="111"/>
        <v>0</v>
      </c>
      <c r="P855" t="str">
        <f t="shared" si="112"/>
        <v>TN</v>
      </c>
    </row>
    <row r="856" spans="1:16" x14ac:dyDescent="0.3">
      <c r="A856">
        <v>0</v>
      </c>
      <c r="B856">
        <v>1</v>
      </c>
      <c r="C856">
        <v>-2</v>
      </c>
      <c r="D856">
        <v>2.2999999999999998</v>
      </c>
      <c r="E856">
        <f t="shared" si="106"/>
        <v>1.0000000008071461</v>
      </c>
      <c r="F856">
        <f t="shared" si="107"/>
        <v>1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08"/>
        <v>50.000000040357307</v>
      </c>
      <c r="L856">
        <f t="shared" si="109"/>
        <v>100</v>
      </c>
      <c r="M856">
        <f t="shared" si="110"/>
        <v>-8.7334983343580177</v>
      </c>
      <c r="N856">
        <f t="shared" si="105"/>
        <v>228.09242940145128</v>
      </c>
      <c r="O856">
        <f t="shared" si="111"/>
        <v>0</v>
      </c>
      <c r="P856" t="str">
        <f t="shared" si="112"/>
        <v>TN</v>
      </c>
    </row>
    <row r="857" spans="1:16" x14ac:dyDescent="0.3">
      <c r="A857">
        <v>0</v>
      </c>
      <c r="B857">
        <v>1</v>
      </c>
      <c r="C857">
        <v>-2</v>
      </c>
      <c r="D857">
        <v>2.2999999999999998</v>
      </c>
      <c r="E857">
        <f t="shared" si="106"/>
        <v>1.0000000008071461</v>
      </c>
      <c r="F857">
        <f t="shared" si="107"/>
        <v>1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08"/>
        <v>90.000000072643147</v>
      </c>
      <c r="L857">
        <f t="shared" si="109"/>
        <v>180</v>
      </c>
      <c r="M857">
        <f t="shared" si="110"/>
        <v>-15.720297001844422</v>
      </c>
      <c r="N857">
        <f t="shared" si="105"/>
        <v>65.868328469266842</v>
      </c>
      <c r="O857">
        <f t="shared" si="111"/>
        <v>0</v>
      </c>
      <c r="P857" t="str">
        <f t="shared" si="112"/>
        <v>TN</v>
      </c>
    </row>
    <row r="858" spans="1:16" x14ac:dyDescent="0.3">
      <c r="A858">
        <v>0</v>
      </c>
      <c r="B858">
        <v>1</v>
      </c>
      <c r="C858">
        <v>-2</v>
      </c>
      <c r="D858">
        <v>2.2999999999999998</v>
      </c>
      <c r="E858">
        <f t="shared" si="106"/>
        <v>1.0000000008071461</v>
      </c>
      <c r="F858">
        <f t="shared" si="107"/>
        <v>1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08"/>
        <v>50.000000040357307</v>
      </c>
      <c r="L858">
        <f t="shared" si="109"/>
        <v>100</v>
      </c>
      <c r="M858">
        <f t="shared" si="110"/>
        <v>-42.370144683020008</v>
      </c>
      <c r="N858">
        <f t="shared" si="105"/>
        <v>343.50608473489439</v>
      </c>
      <c r="O858">
        <f t="shared" si="111"/>
        <v>0</v>
      </c>
      <c r="P858" t="str">
        <f t="shared" si="112"/>
        <v>TN</v>
      </c>
    </row>
    <row r="859" spans="1:16" x14ac:dyDescent="0.3">
      <c r="A859">
        <v>0</v>
      </c>
      <c r="B859">
        <v>1</v>
      </c>
      <c r="C859">
        <v>-2</v>
      </c>
      <c r="D859">
        <v>2.2999999999999998</v>
      </c>
      <c r="E859">
        <f t="shared" si="106"/>
        <v>1.0000000008071461</v>
      </c>
      <c r="F859">
        <f t="shared" si="107"/>
        <v>1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08"/>
        <v>80.000000064571694</v>
      </c>
      <c r="L859">
        <f t="shared" si="109"/>
        <v>180</v>
      </c>
      <c r="M859">
        <f t="shared" si="110"/>
        <v>-21.804730449494571</v>
      </c>
      <c r="N859">
        <f t="shared" si="105"/>
        <v>4.1269804209975876</v>
      </c>
      <c r="O859">
        <f t="shared" si="111"/>
        <v>0</v>
      </c>
      <c r="P859" t="str">
        <f t="shared" si="112"/>
        <v>TN</v>
      </c>
    </row>
    <row r="860" spans="1:16" x14ac:dyDescent="0.3">
      <c r="A860">
        <v>1</v>
      </c>
      <c r="B860">
        <v>1</v>
      </c>
      <c r="C860">
        <v>-2</v>
      </c>
      <c r="D860">
        <v>2.5</v>
      </c>
      <c r="E860">
        <f t="shared" si="106"/>
        <v>1.0000000009313226</v>
      </c>
      <c r="F860">
        <f t="shared" si="107"/>
        <v>1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08"/>
        <v>20.000000018626451</v>
      </c>
      <c r="L860">
        <f t="shared" si="109"/>
        <v>20</v>
      </c>
      <c r="M860">
        <f t="shared" si="110"/>
        <v>-4.6320385791171343</v>
      </c>
      <c r="N860">
        <f t="shared" si="105"/>
        <v>368.80087357218008</v>
      </c>
      <c r="O860">
        <f t="shared" si="111"/>
        <v>0</v>
      </c>
      <c r="P860" t="str">
        <f t="shared" si="112"/>
        <v>FP</v>
      </c>
    </row>
    <row r="861" spans="1:16" x14ac:dyDescent="0.3">
      <c r="A861">
        <v>0</v>
      </c>
      <c r="B861">
        <v>1</v>
      </c>
      <c r="C861">
        <v>-2</v>
      </c>
      <c r="D861">
        <v>2.5</v>
      </c>
      <c r="E861">
        <f t="shared" si="106"/>
        <v>1.0000000009313226</v>
      </c>
      <c r="F861">
        <f t="shared" si="107"/>
        <v>1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08"/>
        <v>40.000000037252903</v>
      </c>
      <c r="L861">
        <f t="shared" si="109"/>
        <v>100</v>
      </c>
      <c r="M861">
        <f t="shared" si="110"/>
        <v>-46.212135037644366</v>
      </c>
      <c r="N861">
        <f t="shared" si="105"/>
        <v>500.68123642832825</v>
      </c>
      <c r="O861">
        <f t="shared" si="111"/>
        <v>0</v>
      </c>
      <c r="P861" t="str">
        <f t="shared" si="112"/>
        <v>TN</v>
      </c>
    </row>
    <row r="862" spans="1:16" x14ac:dyDescent="0.3">
      <c r="A862">
        <v>0</v>
      </c>
      <c r="B862">
        <v>1</v>
      </c>
      <c r="C862">
        <v>-2</v>
      </c>
      <c r="D862">
        <v>2.5</v>
      </c>
      <c r="E862">
        <f t="shared" si="106"/>
        <v>1.0000000009313226</v>
      </c>
      <c r="F862">
        <f t="shared" si="107"/>
        <v>1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08"/>
        <v>100.00000009313226</v>
      </c>
      <c r="L862">
        <f t="shared" si="109"/>
        <v>180</v>
      </c>
      <c r="M862">
        <f t="shared" si="110"/>
        <v>-9.6358635466388378</v>
      </c>
      <c r="N862">
        <f t="shared" si="105"/>
        <v>201.6503374898837</v>
      </c>
      <c r="O862">
        <f t="shared" si="111"/>
        <v>0</v>
      </c>
      <c r="P862" t="str">
        <f t="shared" si="112"/>
        <v>TN</v>
      </c>
    </row>
    <row r="863" spans="1:16" x14ac:dyDescent="0.3">
      <c r="A863">
        <v>1</v>
      </c>
      <c r="B863">
        <v>1</v>
      </c>
      <c r="C863">
        <v>-2</v>
      </c>
      <c r="D863">
        <v>2</v>
      </c>
      <c r="E863">
        <f t="shared" si="106"/>
        <v>1.0000000006208818</v>
      </c>
      <c r="F863">
        <f t="shared" si="107"/>
        <v>1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08"/>
        <v>70.000000043461725</v>
      </c>
      <c r="L863">
        <f t="shared" si="109"/>
        <v>100</v>
      </c>
      <c r="M863">
        <f t="shared" si="110"/>
        <v>3.4353685530090914</v>
      </c>
      <c r="N863">
        <f t="shared" si="105"/>
        <v>743.7399533563987</v>
      </c>
      <c r="O863">
        <f t="shared" si="111"/>
        <v>1</v>
      </c>
      <c r="P863" t="str">
        <f t="shared" si="112"/>
        <v>TP</v>
      </c>
    </row>
    <row r="864" spans="1:16" x14ac:dyDescent="0.3">
      <c r="A864">
        <v>1</v>
      </c>
      <c r="B864">
        <v>1</v>
      </c>
      <c r="C864">
        <v>-2</v>
      </c>
      <c r="D864">
        <v>3.8</v>
      </c>
      <c r="E864">
        <f t="shared" si="106"/>
        <v>1.0000000017384687</v>
      </c>
      <c r="F864">
        <f t="shared" si="107"/>
        <v>1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08"/>
        <v>180.00000031292436</v>
      </c>
      <c r="L864">
        <f t="shared" si="109"/>
        <v>180</v>
      </c>
      <c r="M864">
        <f t="shared" si="110"/>
        <v>-41.688347156235366</v>
      </c>
      <c r="N864">
        <f t="shared" si="105"/>
        <v>318.69817486034322</v>
      </c>
      <c r="O864">
        <f t="shared" si="111"/>
        <v>0</v>
      </c>
      <c r="P864" t="str">
        <f t="shared" si="112"/>
        <v>FP</v>
      </c>
    </row>
    <row r="865" spans="1:16" x14ac:dyDescent="0.3">
      <c r="A865">
        <v>0</v>
      </c>
      <c r="B865">
        <v>1</v>
      </c>
      <c r="C865">
        <v>-2</v>
      </c>
      <c r="D865">
        <v>3.8</v>
      </c>
      <c r="E865">
        <f t="shared" si="106"/>
        <v>1.0000000017384687</v>
      </c>
      <c r="F865">
        <f t="shared" si="107"/>
        <v>1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08"/>
        <v>50.000000086923436</v>
      </c>
      <c r="L865">
        <f t="shared" si="109"/>
        <v>100</v>
      </c>
      <c r="M865">
        <f t="shared" si="110"/>
        <v>-8.7334983060251652</v>
      </c>
      <c r="N865">
        <f t="shared" si="105"/>
        <v>228.09243025725809</v>
      </c>
      <c r="O865">
        <f t="shared" si="111"/>
        <v>0</v>
      </c>
      <c r="P865" t="str">
        <f t="shared" si="112"/>
        <v>TN</v>
      </c>
    </row>
    <row r="866" spans="1:16" x14ac:dyDescent="0.3">
      <c r="A866">
        <v>0</v>
      </c>
      <c r="B866">
        <v>1</v>
      </c>
      <c r="C866">
        <v>-2</v>
      </c>
      <c r="D866">
        <v>3.8</v>
      </c>
      <c r="E866">
        <f t="shared" si="106"/>
        <v>1.0000000017384687</v>
      </c>
      <c r="F866">
        <f t="shared" si="107"/>
        <v>1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08"/>
        <v>80.0000001390775</v>
      </c>
      <c r="L866">
        <f t="shared" si="109"/>
        <v>180</v>
      </c>
      <c r="M866">
        <f t="shared" si="110"/>
        <v>-80.108250757343654</v>
      </c>
      <c r="N866">
        <f t="shared" si="105"/>
        <v>3166.5405971875057</v>
      </c>
      <c r="O866">
        <f t="shared" si="111"/>
        <v>0</v>
      </c>
      <c r="P866" t="str">
        <f t="shared" si="112"/>
        <v>TN</v>
      </c>
    </row>
    <row r="867" spans="1:16" x14ac:dyDescent="0.3">
      <c r="A867">
        <v>0</v>
      </c>
      <c r="B867">
        <v>1</v>
      </c>
      <c r="C867">
        <v>-2</v>
      </c>
      <c r="D867">
        <v>3.8</v>
      </c>
      <c r="E867">
        <f t="shared" si="106"/>
        <v>1.0000000017384687</v>
      </c>
      <c r="F867">
        <f t="shared" si="107"/>
        <v>1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08"/>
        <v>40.00000006953875</v>
      </c>
      <c r="L867">
        <f t="shared" si="109"/>
        <v>100</v>
      </c>
      <c r="M867">
        <f t="shared" si="110"/>
        <v>-14.817931759341885</v>
      </c>
      <c r="N867">
        <f t="shared" si="105"/>
        <v>81.329658753100958</v>
      </c>
      <c r="O867">
        <f t="shared" si="111"/>
        <v>0</v>
      </c>
      <c r="P867" t="str">
        <f t="shared" si="112"/>
        <v>TN</v>
      </c>
    </row>
    <row r="868" spans="1:16" x14ac:dyDescent="0.3">
      <c r="A868">
        <v>0</v>
      </c>
      <c r="B868">
        <v>1</v>
      </c>
      <c r="C868">
        <v>-2</v>
      </c>
      <c r="D868">
        <v>3.8</v>
      </c>
      <c r="E868">
        <f t="shared" si="106"/>
        <v>1.0000000017384687</v>
      </c>
      <c r="F868">
        <f t="shared" si="107"/>
        <v>1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08"/>
        <v>0</v>
      </c>
      <c r="L868">
        <f t="shared" si="109"/>
        <v>20</v>
      </c>
      <c r="M868">
        <f t="shared" si="110"/>
        <v>-12.3160192931367</v>
      </c>
      <c r="N868">
        <f t="shared" si="105"/>
        <v>132.71519800723678</v>
      </c>
      <c r="O868">
        <f t="shared" si="111"/>
        <v>0</v>
      </c>
      <c r="P868" t="str">
        <f t="shared" si="112"/>
        <v>TN</v>
      </c>
    </row>
    <row r="869" spans="1:16" x14ac:dyDescent="0.3">
      <c r="A869">
        <v>1</v>
      </c>
      <c r="B869">
        <v>1</v>
      </c>
      <c r="C869">
        <v>-2</v>
      </c>
      <c r="D869">
        <v>2.9</v>
      </c>
      <c r="E869">
        <f t="shared" si="106"/>
        <v>1.0000000011796752</v>
      </c>
      <c r="F869">
        <f t="shared" si="107"/>
        <v>1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08"/>
        <v>180.00000021234155</v>
      </c>
      <c r="L869">
        <f t="shared" si="109"/>
        <v>180</v>
      </c>
      <c r="M869">
        <f t="shared" si="110"/>
        <v>22.790100999301657</v>
      </c>
      <c r="N869">
        <f t="shared" si="105"/>
        <v>2174.0145128773775</v>
      </c>
      <c r="O869">
        <f t="shared" si="111"/>
        <v>1</v>
      </c>
      <c r="P869" t="str">
        <f t="shared" si="112"/>
        <v>TP</v>
      </c>
    </row>
    <row r="870" spans="1:16" x14ac:dyDescent="0.3">
      <c r="A870">
        <v>1</v>
      </c>
      <c r="B870">
        <v>1</v>
      </c>
      <c r="C870">
        <v>-2</v>
      </c>
      <c r="D870">
        <v>3</v>
      </c>
      <c r="E870">
        <f t="shared" si="106"/>
        <v>1.0000000012417634</v>
      </c>
      <c r="F870">
        <f t="shared" si="107"/>
        <v>1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08"/>
        <v>10.000000012417633</v>
      </c>
      <c r="L870">
        <f t="shared" si="109"/>
        <v>20</v>
      </c>
      <c r="M870">
        <f t="shared" si="110"/>
        <v>-1.7466996642272035</v>
      </c>
      <c r="N870">
        <f t="shared" si="105"/>
        <v>487.94724169044281</v>
      </c>
      <c r="O870">
        <f t="shared" si="111"/>
        <v>0</v>
      </c>
      <c r="P870" t="str">
        <f t="shared" si="112"/>
        <v>FP</v>
      </c>
    </row>
    <row r="871" spans="1:16" x14ac:dyDescent="0.3">
      <c r="A871">
        <v>0</v>
      </c>
      <c r="B871">
        <v>1</v>
      </c>
      <c r="C871">
        <v>-2</v>
      </c>
      <c r="D871">
        <v>1</v>
      </c>
      <c r="E871">
        <f t="shared" si="106"/>
        <v>1</v>
      </c>
      <c r="F871">
        <f t="shared" si="107"/>
        <v>1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08"/>
        <v>100</v>
      </c>
      <c r="L871">
        <f t="shared" si="109"/>
        <v>180</v>
      </c>
      <c r="M871">
        <f t="shared" si="110"/>
        <v>-9.6358636033045428</v>
      </c>
      <c r="N871">
        <f t="shared" si="105"/>
        <v>201.65033588053643</v>
      </c>
      <c r="O871">
        <f t="shared" si="111"/>
        <v>0</v>
      </c>
      <c r="P871" t="str">
        <f t="shared" si="112"/>
        <v>TN</v>
      </c>
    </row>
    <row r="872" spans="1:16" x14ac:dyDescent="0.3">
      <c r="A872">
        <v>0</v>
      </c>
      <c r="B872">
        <v>1</v>
      </c>
      <c r="C872">
        <v>-2</v>
      </c>
      <c r="D872">
        <v>1</v>
      </c>
      <c r="E872">
        <f t="shared" si="106"/>
        <v>1</v>
      </c>
      <c r="F872">
        <f t="shared" si="107"/>
        <v>1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08"/>
        <v>0</v>
      </c>
      <c r="L872">
        <f t="shared" si="109"/>
        <v>20</v>
      </c>
      <c r="M872">
        <f t="shared" si="110"/>
        <v>-12.3160192931367</v>
      </c>
      <c r="N872">
        <f t="shared" si="105"/>
        <v>132.71519800723678</v>
      </c>
      <c r="O872">
        <f t="shared" si="111"/>
        <v>0</v>
      </c>
      <c r="P872" t="str">
        <f t="shared" si="112"/>
        <v>TN</v>
      </c>
    </row>
    <row r="873" spans="1:16" x14ac:dyDescent="0.3">
      <c r="A873">
        <v>0</v>
      </c>
      <c r="B873">
        <v>1</v>
      </c>
      <c r="C873">
        <v>-2</v>
      </c>
      <c r="D873">
        <v>1</v>
      </c>
      <c r="E873">
        <f t="shared" si="106"/>
        <v>1</v>
      </c>
      <c r="F873">
        <f t="shared" si="107"/>
        <v>1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08"/>
        <v>80</v>
      </c>
      <c r="L873">
        <f t="shared" si="109"/>
        <v>180</v>
      </c>
      <c r="M873">
        <f t="shared" si="110"/>
        <v>-80.108250810777093</v>
      </c>
      <c r="N873">
        <f t="shared" si="105"/>
        <v>3166.5406032011215</v>
      </c>
      <c r="O873">
        <f t="shared" si="111"/>
        <v>0</v>
      </c>
      <c r="P873" t="str">
        <f t="shared" si="112"/>
        <v>TN</v>
      </c>
    </row>
    <row r="874" spans="1:16" x14ac:dyDescent="0.3">
      <c r="A874">
        <v>0</v>
      </c>
      <c r="B874">
        <v>1</v>
      </c>
      <c r="C874">
        <v>-2</v>
      </c>
      <c r="D874">
        <v>1</v>
      </c>
      <c r="E874">
        <f t="shared" si="106"/>
        <v>1</v>
      </c>
      <c r="F874">
        <f t="shared" si="107"/>
        <v>1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08"/>
        <v>60</v>
      </c>
      <c r="L874">
        <f t="shared" si="109"/>
        <v>100</v>
      </c>
      <c r="M874">
        <f t="shared" si="110"/>
        <v>-38.528154345093597</v>
      </c>
      <c r="N874">
        <f t="shared" si="105"/>
        <v>215.85271330216372</v>
      </c>
      <c r="O874">
        <f t="shared" si="111"/>
        <v>0</v>
      </c>
      <c r="P874" t="str">
        <f t="shared" si="112"/>
        <v>TN</v>
      </c>
    </row>
    <row r="875" spans="1:16" x14ac:dyDescent="0.3">
      <c r="A875">
        <v>1</v>
      </c>
      <c r="B875">
        <v>1</v>
      </c>
      <c r="C875">
        <v>-2</v>
      </c>
      <c r="D875">
        <v>1.5</v>
      </c>
      <c r="E875">
        <f t="shared" si="106"/>
        <v>1.0000000003104408</v>
      </c>
      <c r="F875">
        <f t="shared" si="107"/>
        <v>1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08"/>
        <v>100.00000003104408</v>
      </c>
      <c r="L875">
        <f t="shared" si="109"/>
        <v>180</v>
      </c>
      <c r="M875">
        <f t="shared" si="110"/>
        <v>-9.6358635844159792</v>
      </c>
      <c r="N875">
        <f t="shared" si="105"/>
        <v>201.6503364169854</v>
      </c>
      <c r="O875">
        <f t="shared" si="111"/>
        <v>0</v>
      </c>
      <c r="P875" t="str">
        <f t="shared" si="112"/>
        <v>FP</v>
      </c>
    </row>
    <row r="876" spans="1:16" x14ac:dyDescent="0.3">
      <c r="A876">
        <v>0</v>
      </c>
      <c r="B876">
        <v>1</v>
      </c>
      <c r="C876">
        <v>-2</v>
      </c>
      <c r="D876">
        <v>1.5</v>
      </c>
      <c r="E876">
        <f t="shared" si="106"/>
        <v>1.0000000003104408</v>
      </c>
      <c r="F876">
        <f t="shared" si="107"/>
        <v>1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08"/>
        <v>0</v>
      </c>
      <c r="L876">
        <f t="shared" si="109"/>
        <v>20</v>
      </c>
      <c r="M876">
        <f t="shared" si="110"/>
        <v>-12.3160192931367</v>
      </c>
      <c r="N876">
        <f t="shared" si="105"/>
        <v>132.71519800723678</v>
      </c>
      <c r="O876">
        <f t="shared" si="111"/>
        <v>0</v>
      </c>
      <c r="P876" t="str">
        <f t="shared" si="112"/>
        <v>TN</v>
      </c>
    </row>
    <row r="877" spans="1:16" x14ac:dyDescent="0.3">
      <c r="A877">
        <v>0</v>
      </c>
      <c r="B877">
        <v>1</v>
      </c>
      <c r="C877">
        <v>-2</v>
      </c>
      <c r="D877">
        <v>1.5</v>
      </c>
      <c r="E877">
        <f t="shared" si="106"/>
        <v>1.0000000003104408</v>
      </c>
      <c r="F877">
        <f t="shared" si="107"/>
        <v>1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08"/>
        <v>90.000000027939677</v>
      </c>
      <c r="L877">
        <f t="shared" si="109"/>
        <v>180</v>
      </c>
      <c r="M877">
        <f t="shared" si="110"/>
        <v>-76.266260446611057</v>
      </c>
      <c r="N877">
        <f t="shared" si="105"/>
        <v>2748.9083507879332</v>
      </c>
      <c r="O877">
        <f t="shared" si="111"/>
        <v>0</v>
      </c>
      <c r="P877" t="str">
        <f t="shared" si="112"/>
        <v>TN</v>
      </c>
    </row>
    <row r="878" spans="1:16" x14ac:dyDescent="0.3">
      <c r="A878">
        <v>0</v>
      </c>
      <c r="B878">
        <v>1</v>
      </c>
      <c r="C878">
        <v>-2</v>
      </c>
      <c r="D878">
        <v>1.5</v>
      </c>
      <c r="E878">
        <f t="shared" si="106"/>
        <v>1.0000000003104408</v>
      </c>
      <c r="F878">
        <f t="shared" si="107"/>
        <v>1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08"/>
        <v>0</v>
      </c>
      <c r="L878">
        <f t="shared" si="109"/>
        <v>20</v>
      </c>
      <c r="M878">
        <f t="shared" si="110"/>
        <v>-12.3160192931367</v>
      </c>
      <c r="N878">
        <f t="shared" si="105"/>
        <v>132.71519800723678</v>
      </c>
      <c r="O878">
        <f t="shared" si="111"/>
        <v>0</v>
      </c>
      <c r="P878" t="str">
        <f t="shared" si="112"/>
        <v>TN</v>
      </c>
    </row>
    <row r="879" spans="1:16" x14ac:dyDescent="0.3">
      <c r="A879">
        <v>1</v>
      </c>
      <c r="B879">
        <v>1</v>
      </c>
      <c r="C879">
        <v>-2</v>
      </c>
      <c r="D879">
        <v>1.6</v>
      </c>
      <c r="E879">
        <f t="shared" si="106"/>
        <v>1.0000000003725291</v>
      </c>
      <c r="F879">
        <f t="shared" si="107"/>
        <v>1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08"/>
        <v>20.000000007450581</v>
      </c>
      <c r="L879">
        <f t="shared" si="109"/>
        <v>20</v>
      </c>
      <c r="M879">
        <f t="shared" si="110"/>
        <v>-4.6320385834108935</v>
      </c>
      <c r="N879">
        <f t="shared" si="105"/>
        <v>368.80087340726368</v>
      </c>
      <c r="O879">
        <f t="shared" si="111"/>
        <v>0</v>
      </c>
      <c r="P879" t="str">
        <f t="shared" si="112"/>
        <v>FP</v>
      </c>
    </row>
    <row r="880" spans="1:16" x14ac:dyDescent="0.3">
      <c r="A880">
        <v>0</v>
      </c>
      <c r="B880">
        <v>1</v>
      </c>
      <c r="C880">
        <v>-2</v>
      </c>
      <c r="D880">
        <v>1.6</v>
      </c>
      <c r="E880">
        <f t="shared" si="106"/>
        <v>1.0000000003725291</v>
      </c>
      <c r="F880">
        <f t="shared" si="107"/>
        <v>1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08"/>
        <v>40.000000014901161</v>
      </c>
      <c r="L880">
        <f t="shared" si="109"/>
        <v>100</v>
      </c>
      <c r="M880">
        <f t="shared" si="110"/>
        <v>-14.817931792585764</v>
      </c>
      <c r="N880">
        <f t="shared" si="105"/>
        <v>81.329658153494705</v>
      </c>
      <c r="O880">
        <f t="shared" si="111"/>
        <v>0</v>
      </c>
      <c r="P880" t="str">
        <f t="shared" si="112"/>
        <v>TN</v>
      </c>
    </row>
    <row r="881" spans="1:16" x14ac:dyDescent="0.3">
      <c r="A881">
        <v>1</v>
      </c>
      <c r="B881">
        <v>1</v>
      </c>
      <c r="C881">
        <v>-2</v>
      </c>
      <c r="D881">
        <v>1.6</v>
      </c>
      <c r="E881">
        <f t="shared" si="106"/>
        <v>1.0000000003725291</v>
      </c>
      <c r="F881">
        <f t="shared" si="107"/>
        <v>1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08"/>
        <v>10.00000000372529</v>
      </c>
      <c r="L881">
        <f t="shared" si="109"/>
        <v>0</v>
      </c>
      <c r="M881">
        <f t="shared" si="110"/>
        <v>3.8419903548629031</v>
      </c>
      <c r="N881">
        <f t="shared" si="105"/>
        <v>766.083745730131</v>
      </c>
      <c r="O881">
        <f t="shared" si="111"/>
        <v>1</v>
      </c>
      <c r="P881" t="str">
        <f t="shared" si="112"/>
        <v>TP</v>
      </c>
    </row>
    <row r="882" spans="1:16" x14ac:dyDescent="0.3">
      <c r="A882">
        <v>1</v>
      </c>
      <c r="B882">
        <v>1</v>
      </c>
      <c r="C882">
        <v>-2</v>
      </c>
      <c r="D882">
        <v>1.85</v>
      </c>
      <c r="E882">
        <f t="shared" si="106"/>
        <v>1.0000000005277494</v>
      </c>
      <c r="F882">
        <f t="shared" si="107"/>
        <v>1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08"/>
        <v>50.000000026387468</v>
      </c>
      <c r="L882">
        <f t="shared" si="109"/>
        <v>100</v>
      </c>
      <c r="M882">
        <f t="shared" si="110"/>
        <v>-8.733498342857871</v>
      </c>
      <c r="N882">
        <f t="shared" si="105"/>
        <v>228.09242914470931</v>
      </c>
      <c r="O882">
        <f t="shared" si="111"/>
        <v>0</v>
      </c>
      <c r="P882" t="str">
        <f t="shared" si="112"/>
        <v>FP</v>
      </c>
    </row>
    <row r="883" spans="1:16" x14ac:dyDescent="0.3">
      <c r="A883">
        <v>1</v>
      </c>
      <c r="B883">
        <v>1</v>
      </c>
      <c r="C883">
        <v>-2</v>
      </c>
      <c r="D883">
        <v>1.8</v>
      </c>
      <c r="E883">
        <f t="shared" si="106"/>
        <v>1.0000000004967053</v>
      </c>
      <c r="F883">
        <f t="shared" si="107"/>
        <v>1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08"/>
        <v>20.000000009934105</v>
      </c>
      <c r="L883">
        <f t="shared" si="109"/>
        <v>20</v>
      </c>
      <c r="M883">
        <f t="shared" si="110"/>
        <v>-4.6320385824567261</v>
      </c>
      <c r="N883">
        <f t="shared" si="105"/>
        <v>368.80087344391171</v>
      </c>
      <c r="O883">
        <f t="shared" si="111"/>
        <v>0</v>
      </c>
      <c r="P883" t="str">
        <f t="shared" si="112"/>
        <v>FP</v>
      </c>
    </row>
    <row r="884" spans="1:16" x14ac:dyDescent="0.3">
      <c r="A884">
        <v>0</v>
      </c>
      <c r="B884">
        <v>1</v>
      </c>
      <c r="C884">
        <v>-2</v>
      </c>
      <c r="D884">
        <v>1.8</v>
      </c>
      <c r="E884">
        <f t="shared" si="106"/>
        <v>1.0000000004967053</v>
      </c>
      <c r="F884">
        <f t="shared" si="107"/>
        <v>1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08"/>
        <v>40.00000001986821</v>
      </c>
      <c r="L884">
        <f t="shared" si="109"/>
        <v>100</v>
      </c>
      <c r="M884">
        <f t="shared" si="110"/>
        <v>-46.212135044323546</v>
      </c>
      <c r="N884">
        <f t="shared" si="105"/>
        <v>500.68123672723368</v>
      </c>
      <c r="O884">
        <f t="shared" si="111"/>
        <v>0</v>
      </c>
      <c r="P884" t="str">
        <f t="shared" si="112"/>
        <v>TN</v>
      </c>
    </row>
    <row r="885" spans="1:16" x14ac:dyDescent="0.3">
      <c r="A885">
        <v>0</v>
      </c>
      <c r="B885">
        <v>1</v>
      </c>
      <c r="C885">
        <v>-2</v>
      </c>
      <c r="D885">
        <v>1.8</v>
      </c>
      <c r="E885">
        <f t="shared" si="106"/>
        <v>1.0000000004967053</v>
      </c>
      <c r="F885">
        <f t="shared" si="107"/>
        <v>1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08"/>
        <v>90.000000044703484</v>
      </c>
      <c r="L885">
        <f t="shared" si="109"/>
        <v>180</v>
      </c>
      <c r="M885">
        <f t="shared" si="110"/>
        <v>-15.720297018844128</v>
      </c>
      <c r="N885">
        <f t="shared" si="105"/>
        <v>65.868328193329958</v>
      </c>
      <c r="O885">
        <f t="shared" si="111"/>
        <v>0</v>
      </c>
      <c r="P885" t="str">
        <f t="shared" si="112"/>
        <v>TN</v>
      </c>
    </row>
    <row r="886" spans="1:16" x14ac:dyDescent="0.3">
      <c r="A886">
        <v>1</v>
      </c>
      <c r="B886">
        <v>1</v>
      </c>
      <c r="C886">
        <v>-2</v>
      </c>
      <c r="D886">
        <v>1.75</v>
      </c>
      <c r="E886">
        <f t="shared" si="106"/>
        <v>1.0000000004656613</v>
      </c>
      <c r="F886">
        <f t="shared" si="107"/>
        <v>1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08"/>
        <v>10.000000004656613</v>
      </c>
      <c r="L886">
        <f t="shared" si="109"/>
        <v>20</v>
      </c>
      <c r="M886">
        <f t="shared" si="110"/>
        <v>-1.7466996689493453</v>
      </c>
      <c r="N886">
        <f t="shared" si="105"/>
        <v>487.9472414818232</v>
      </c>
      <c r="O886">
        <f t="shared" si="111"/>
        <v>0</v>
      </c>
      <c r="P886" t="str">
        <f t="shared" si="112"/>
        <v>FP</v>
      </c>
    </row>
    <row r="887" spans="1:16" x14ac:dyDescent="0.3">
      <c r="A887">
        <v>1</v>
      </c>
      <c r="B887">
        <v>1</v>
      </c>
      <c r="C887">
        <v>-2</v>
      </c>
      <c r="D887">
        <v>1.5</v>
      </c>
      <c r="E887">
        <f t="shared" si="106"/>
        <v>1.0000000003104408</v>
      </c>
      <c r="F887">
        <f t="shared" si="107"/>
        <v>1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08"/>
        <v>60.000000018626444</v>
      </c>
      <c r="L887">
        <f t="shared" si="109"/>
        <v>100</v>
      </c>
      <c r="M887">
        <f t="shared" si="110"/>
        <v>-38.528154337937337</v>
      </c>
      <c r="N887">
        <f t="shared" si="105"/>
        <v>215.85271309188525</v>
      </c>
      <c r="O887">
        <f t="shared" si="111"/>
        <v>0</v>
      </c>
      <c r="P887" t="str">
        <f t="shared" si="112"/>
        <v>FP</v>
      </c>
    </row>
    <row r="888" spans="1:16" x14ac:dyDescent="0.3">
      <c r="A888">
        <v>0</v>
      </c>
      <c r="B888">
        <v>1</v>
      </c>
      <c r="C888">
        <v>-2</v>
      </c>
      <c r="D888">
        <v>1.5</v>
      </c>
      <c r="E888">
        <f t="shared" si="106"/>
        <v>1.0000000003104408</v>
      </c>
      <c r="F888">
        <f t="shared" si="107"/>
        <v>1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08"/>
        <v>50.000000015522041</v>
      </c>
      <c r="L888">
        <f t="shared" si="109"/>
        <v>100</v>
      </c>
      <c r="M888">
        <f t="shared" si="110"/>
        <v>-42.370144692561695</v>
      </c>
      <c r="N888">
        <f t="shared" si="105"/>
        <v>343.50608508858403</v>
      </c>
      <c r="O888">
        <f t="shared" si="111"/>
        <v>0</v>
      </c>
      <c r="P888" t="str">
        <f t="shared" si="112"/>
        <v>TN</v>
      </c>
    </row>
    <row r="889" spans="1:16" x14ac:dyDescent="0.3">
      <c r="A889">
        <v>0</v>
      </c>
      <c r="B889">
        <v>1</v>
      </c>
      <c r="C889">
        <v>-2</v>
      </c>
      <c r="D889">
        <v>1.5</v>
      </c>
      <c r="E889">
        <f t="shared" si="106"/>
        <v>1.0000000003104408</v>
      </c>
      <c r="F889">
        <f t="shared" si="107"/>
        <v>1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08"/>
        <v>100.00000003104408</v>
      </c>
      <c r="L889">
        <f t="shared" si="109"/>
        <v>180</v>
      </c>
      <c r="M889">
        <f t="shared" si="110"/>
        <v>-72.424270091986699</v>
      </c>
      <c r="N889">
        <f t="shared" si="105"/>
        <v>2360.7978792186577</v>
      </c>
      <c r="O889">
        <f t="shared" si="111"/>
        <v>0</v>
      </c>
      <c r="P889" t="str">
        <f t="shared" si="112"/>
        <v>TN</v>
      </c>
    </row>
    <row r="890" spans="1:16" x14ac:dyDescent="0.3">
      <c r="A890">
        <v>0</v>
      </c>
      <c r="B890">
        <v>1</v>
      </c>
      <c r="C890">
        <v>-2</v>
      </c>
      <c r="D890">
        <v>1.5</v>
      </c>
      <c r="E890">
        <f t="shared" si="106"/>
        <v>1.0000000003104408</v>
      </c>
      <c r="F890">
        <f t="shared" si="107"/>
        <v>1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08"/>
        <v>80.000000024835259</v>
      </c>
      <c r="L890">
        <f t="shared" si="109"/>
        <v>180</v>
      </c>
      <c r="M890">
        <f t="shared" si="110"/>
        <v>-21.804730473671938</v>
      </c>
      <c r="N890">
        <f t="shared" si="105"/>
        <v>4.1269803227650845</v>
      </c>
      <c r="O890">
        <f t="shared" si="111"/>
        <v>0</v>
      </c>
      <c r="P890" t="str">
        <f t="shared" si="112"/>
        <v>TN</v>
      </c>
    </row>
    <row r="891" spans="1:16" x14ac:dyDescent="0.3">
      <c r="A891">
        <v>1</v>
      </c>
      <c r="B891">
        <v>1</v>
      </c>
      <c r="C891">
        <v>-2</v>
      </c>
      <c r="D891">
        <v>1.05</v>
      </c>
      <c r="E891">
        <f t="shared" si="106"/>
        <v>1.0000000000310441</v>
      </c>
      <c r="F891">
        <f t="shared" si="107"/>
        <v>1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08"/>
        <v>180.00000000558794</v>
      </c>
      <c r="L891">
        <f t="shared" si="109"/>
        <v>180</v>
      </c>
      <c r="M891">
        <f t="shared" si="110"/>
        <v>-41.688347274313713</v>
      </c>
      <c r="N891">
        <f t="shared" si="105"/>
        <v>318.69817907624076</v>
      </c>
      <c r="O891">
        <f t="shared" si="111"/>
        <v>0</v>
      </c>
      <c r="P891" t="str">
        <f t="shared" si="112"/>
        <v>FP</v>
      </c>
    </row>
    <row r="892" spans="1:16" x14ac:dyDescent="0.3">
      <c r="A892">
        <v>1</v>
      </c>
      <c r="B892">
        <v>1</v>
      </c>
      <c r="C892">
        <v>-2</v>
      </c>
      <c r="D892">
        <v>1</v>
      </c>
      <c r="E892">
        <f t="shared" si="106"/>
        <v>1</v>
      </c>
      <c r="F892">
        <f t="shared" si="107"/>
        <v>1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08"/>
        <v>30</v>
      </c>
      <c r="L892">
        <f t="shared" si="109"/>
        <v>20</v>
      </c>
      <c r="M892">
        <f t="shared" si="110"/>
        <v>-0.79004823284174996</v>
      </c>
      <c r="N892">
        <f t="shared" si="105"/>
        <v>531.12638056994626</v>
      </c>
      <c r="O892">
        <f t="shared" si="111"/>
        <v>0</v>
      </c>
      <c r="P892" t="str">
        <f t="shared" si="112"/>
        <v>FP</v>
      </c>
    </row>
    <row r="893" spans="1:16" x14ac:dyDescent="0.3">
      <c r="A893">
        <v>0</v>
      </c>
      <c r="B893">
        <v>1</v>
      </c>
      <c r="C893">
        <v>-2</v>
      </c>
      <c r="D893">
        <v>1</v>
      </c>
      <c r="E893">
        <f t="shared" si="106"/>
        <v>1</v>
      </c>
      <c r="F893">
        <f t="shared" si="107"/>
        <v>1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08"/>
        <v>80</v>
      </c>
      <c r="L893">
        <f t="shared" si="109"/>
        <v>180</v>
      </c>
      <c r="M893">
        <f t="shared" si="110"/>
        <v>-80.108250810777093</v>
      </c>
      <c r="N893">
        <f t="shared" si="105"/>
        <v>3166.5406032011215</v>
      </c>
      <c r="O893">
        <f t="shared" si="111"/>
        <v>0</v>
      </c>
      <c r="P893" t="str">
        <f t="shared" si="112"/>
        <v>TN</v>
      </c>
    </row>
    <row r="894" spans="1:16" x14ac:dyDescent="0.3">
      <c r="A894">
        <v>0</v>
      </c>
      <c r="B894">
        <v>1</v>
      </c>
      <c r="C894">
        <v>-2</v>
      </c>
      <c r="D894">
        <v>1</v>
      </c>
      <c r="E894">
        <f t="shared" si="106"/>
        <v>1</v>
      </c>
      <c r="F894">
        <f t="shared" si="107"/>
        <v>1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08"/>
        <v>180</v>
      </c>
      <c r="L894">
        <f t="shared" si="109"/>
        <v>180</v>
      </c>
      <c r="M894">
        <f t="shared" si="110"/>
        <v>-41.688347276460604</v>
      </c>
      <c r="N894">
        <f t="shared" si="105"/>
        <v>318.69817915289389</v>
      </c>
      <c r="O894">
        <f t="shared" si="111"/>
        <v>0</v>
      </c>
      <c r="P894" t="str">
        <f t="shared" si="112"/>
        <v>TN</v>
      </c>
    </row>
    <row r="895" spans="1:16" x14ac:dyDescent="0.3">
      <c r="A895">
        <v>1</v>
      </c>
      <c r="B895">
        <v>1</v>
      </c>
      <c r="C895">
        <v>-2</v>
      </c>
      <c r="D895">
        <v>1</v>
      </c>
      <c r="E895">
        <f t="shared" si="106"/>
        <v>1</v>
      </c>
      <c r="F895">
        <f t="shared" si="107"/>
        <v>1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08"/>
        <v>10</v>
      </c>
      <c r="L895">
        <f t="shared" si="109"/>
        <v>0</v>
      </c>
      <c r="M895">
        <f t="shared" si="110"/>
        <v>4.2913429896650213</v>
      </c>
      <c r="N895">
        <f t="shared" si="105"/>
        <v>791.16022379419132</v>
      </c>
      <c r="O895">
        <f t="shared" si="111"/>
        <v>1</v>
      </c>
      <c r="P895" t="str">
        <f t="shared" si="112"/>
        <v>TP</v>
      </c>
    </row>
    <row r="896" spans="1:16" x14ac:dyDescent="0.3">
      <c r="A896">
        <v>1</v>
      </c>
      <c r="B896">
        <v>1</v>
      </c>
      <c r="C896">
        <v>-2</v>
      </c>
      <c r="D896">
        <v>1.1000000000000001</v>
      </c>
      <c r="E896">
        <f t="shared" si="106"/>
        <v>1.0000000000620881</v>
      </c>
      <c r="F896">
        <f t="shared" si="107"/>
        <v>1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08"/>
        <v>20.000000001241762</v>
      </c>
      <c r="L896">
        <f t="shared" si="109"/>
        <v>20</v>
      </c>
      <c r="M896">
        <f t="shared" si="110"/>
        <v>-4.6320385857963151</v>
      </c>
      <c r="N896">
        <f t="shared" si="105"/>
        <v>368.80087331564346</v>
      </c>
      <c r="O896">
        <f t="shared" si="111"/>
        <v>0</v>
      </c>
      <c r="P896" t="str">
        <f t="shared" si="112"/>
        <v>FP</v>
      </c>
    </row>
    <row r="897" spans="1:16" x14ac:dyDescent="0.3">
      <c r="A897">
        <v>0</v>
      </c>
      <c r="B897">
        <v>1</v>
      </c>
      <c r="C897">
        <v>-2</v>
      </c>
      <c r="D897">
        <v>1.1000000000000001</v>
      </c>
      <c r="E897">
        <f t="shared" si="106"/>
        <v>1.0000000000620881</v>
      </c>
      <c r="F897">
        <f t="shared" si="107"/>
        <v>1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08"/>
        <v>100.00000000620881</v>
      </c>
      <c r="L897">
        <f t="shared" si="109"/>
        <v>180</v>
      </c>
      <c r="M897">
        <f t="shared" si="110"/>
        <v>-72.424270101528379</v>
      </c>
      <c r="N897">
        <f t="shared" si="105"/>
        <v>2360.7978801458808</v>
      </c>
      <c r="O897">
        <f t="shared" si="111"/>
        <v>0</v>
      </c>
      <c r="P897" t="str">
        <f t="shared" si="112"/>
        <v>TN</v>
      </c>
    </row>
    <row r="898" spans="1:16" x14ac:dyDescent="0.3">
      <c r="A898">
        <v>1</v>
      </c>
      <c r="B898">
        <v>1</v>
      </c>
      <c r="C898">
        <v>-2</v>
      </c>
      <c r="D898">
        <v>1.05</v>
      </c>
      <c r="E898">
        <f t="shared" si="106"/>
        <v>1.0000000000310441</v>
      </c>
      <c r="F898">
        <f t="shared" si="107"/>
        <v>1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08"/>
        <v>10.00000000031044</v>
      </c>
      <c r="L898">
        <f t="shared" si="109"/>
        <v>20</v>
      </c>
      <c r="M898">
        <f t="shared" si="110"/>
        <v>-1.7466996715937446</v>
      </c>
      <c r="N898">
        <f t="shared" ref="N898:N961" si="113">(M898-$R$5)^2</f>
        <v>487.94724136499599</v>
      </c>
      <c r="O898">
        <f t="shared" si="111"/>
        <v>0</v>
      </c>
      <c r="P898" t="str">
        <f t="shared" si="112"/>
        <v>FP</v>
      </c>
    </row>
    <row r="899" spans="1:16" x14ac:dyDescent="0.3">
      <c r="A899">
        <v>0</v>
      </c>
      <c r="B899">
        <v>1</v>
      </c>
      <c r="C899">
        <v>-2</v>
      </c>
      <c r="D899">
        <v>1.05</v>
      </c>
      <c r="E899">
        <f t="shared" ref="E899:E962" si="114">IF(D899&gt;1,1+(D899-1)/$R$2,1)</f>
        <v>1.0000000000310441</v>
      </c>
      <c r="F899">
        <f t="shared" ref="F899:F962" si="115">IF(D899&lt;1,1-(1-D899)/$R$2,1)</f>
        <v>1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16">G899^(B899)*E899</f>
        <v>40.000000001241759</v>
      </c>
      <c r="L899">
        <f t="shared" ref="L899:L962" si="117">-C899*-H899^(B899)*F899</f>
        <v>100</v>
      </c>
      <c r="M899">
        <f t="shared" ref="M899:M962" si="118">I899*K899-J899*L899</f>
        <v>-46.212135051479812</v>
      </c>
      <c r="N899">
        <f t="shared" si="113"/>
        <v>500.68123704748956</v>
      </c>
      <c r="O899">
        <f t="shared" ref="O899:O962" si="119">IF(M899&gt;=0,1,0)</f>
        <v>0</v>
      </c>
      <c r="P899" t="str">
        <f t="shared" ref="P899:P962" si="120">IF(AND(A899=1,O899=1),"TP",IF(AND(A899=0,O899=0),"TN",IF(A899&gt;O899,"FP","FN")))</f>
        <v>TN</v>
      </c>
    </row>
    <row r="900" spans="1:16" x14ac:dyDescent="0.3">
      <c r="A900">
        <v>0</v>
      </c>
      <c r="B900">
        <v>1</v>
      </c>
      <c r="C900">
        <v>-2</v>
      </c>
      <c r="D900">
        <v>1.05</v>
      </c>
      <c r="E900">
        <f t="shared" si="114"/>
        <v>1.0000000000310441</v>
      </c>
      <c r="F900">
        <f t="shared" si="115"/>
        <v>1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16"/>
        <v>90.000000002793968</v>
      </c>
      <c r="L900">
        <f t="shared" si="117"/>
        <v>180</v>
      </c>
      <c r="M900">
        <f t="shared" si="118"/>
        <v>-76.266260456272008</v>
      </c>
      <c r="N900">
        <f t="shared" si="113"/>
        <v>2748.9083518009811</v>
      </c>
      <c r="O900">
        <f t="shared" si="119"/>
        <v>0</v>
      </c>
      <c r="P900" t="str">
        <f t="shared" si="120"/>
        <v>TN</v>
      </c>
    </row>
    <row r="901" spans="1:16" x14ac:dyDescent="0.3">
      <c r="A901">
        <v>0</v>
      </c>
      <c r="B901">
        <v>1</v>
      </c>
      <c r="C901">
        <v>-2</v>
      </c>
      <c r="D901">
        <v>1.05</v>
      </c>
      <c r="E901">
        <f t="shared" si="114"/>
        <v>1.0000000000310441</v>
      </c>
      <c r="F901">
        <f t="shared" si="115"/>
        <v>1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16"/>
        <v>50.000000001552202</v>
      </c>
      <c r="L901">
        <f t="shared" si="117"/>
        <v>100</v>
      </c>
      <c r="M901">
        <f t="shared" si="118"/>
        <v>-8.733498357968724</v>
      </c>
      <c r="N901">
        <f t="shared" si="113"/>
        <v>228.09242868827909</v>
      </c>
      <c r="O901">
        <f t="shared" si="119"/>
        <v>0</v>
      </c>
      <c r="P901" t="str">
        <f t="shared" si="120"/>
        <v>TN</v>
      </c>
    </row>
    <row r="902" spans="1:16" x14ac:dyDescent="0.3">
      <c r="A902">
        <v>1</v>
      </c>
      <c r="B902">
        <v>1</v>
      </c>
      <c r="C902">
        <v>-2</v>
      </c>
      <c r="D902">
        <v>1.1499999999999999</v>
      </c>
      <c r="E902">
        <f t="shared" si="114"/>
        <v>1.0000000000931322</v>
      </c>
      <c r="F902">
        <f t="shared" si="115"/>
        <v>1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16"/>
        <v>20.000000001862645</v>
      </c>
      <c r="L902">
        <f t="shared" si="117"/>
        <v>20</v>
      </c>
      <c r="M902">
        <f t="shared" si="118"/>
        <v>-4.6320385855577726</v>
      </c>
      <c r="N902">
        <f t="shared" si="113"/>
        <v>368.80087332480554</v>
      </c>
      <c r="O902">
        <f t="shared" si="119"/>
        <v>0</v>
      </c>
      <c r="P902" t="str">
        <f t="shared" si="120"/>
        <v>FP</v>
      </c>
    </row>
    <row r="903" spans="1:16" x14ac:dyDescent="0.3">
      <c r="A903">
        <v>0</v>
      </c>
      <c r="B903">
        <v>1</v>
      </c>
      <c r="C903">
        <v>-2</v>
      </c>
      <c r="D903">
        <v>1.1499999999999999</v>
      </c>
      <c r="E903">
        <f t="shared" si="114"/>
        <v>1.0000000000931322</v>
      </c>
      <c r="F903">
        <f t="shared" si="115"/>
        <v>1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16"/>
        <v>40.00000000372529</v>
      </c>
      <c r="L903">
        <f t="shared" si="117"/>
        <v>100</v>
      </c>
      <c r="M903">
        <f t="shared" si="118"/>
        <v>-14.817931799385647</v>
      </c>
      <c r="N903">
        <f t="shared" si="113"/>
        <v>81.32965803084798</v>
      </c>
      <c r="O903">
        <f t="shared" si="119"/>
        <v>0</v>
      </c>
      <c r="P903" t="str">
        <f t="shared" si="120"/>
        <v>TN</v>
      </c>
    </row>
    <row r="904" spans="1:16" x14ac:dyDescent="0.3">
      <c r="A904">
        <v>1</v>
      </c>
      <c r="B904">
        <v>1</v>
      </c>
      <c r="C904">
        <v>-2</v>
      </c>
      <c r="D904">
        <v>1.3</v>
      </c>
      <c r="E904">
        <f t="shared" si="114"/>
        <v>1.0000000001862646</v>
      </c>
      <c r="F904">
        <f t="shared" si="115"/>
        <v>1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16"/>
        <v>30.000000005587935</v>
      </c>
      <c r="L904">
        <f t="shared" si="117"/>
        <v>20</v>
      </c>
      <c r="M904">
        <f t="shared" si="118"/>
        <v>-0.79004823069486996</v>
      </c>
      <c r="N904">
        <f t="shared" si="113"/>
        <v>531.12638066890122</v>
      </c>
      <c r="O904">
        <f t="shared" si="119"/>
        <v>0</v>
      </c>
      <c r="P904" t="str">
        <f t="shared" si="120"/>
        <v>FP</v>
      </c>
    </row>
    <row r="905" spans="1:16" x14ac:dyDescent="0.3">
      <c r="A905">
        <v>1</v>
      </c>
      <c r="B905">
        <v>1</v>
      </c>
      <c r="C905">
        <v>-2</v>
      </c>
      <c r="D905">
        <v>1.35</v>
      </c>
      <c r="E905">
        <f t="shared" si="114"/>
        <v>1.0000000002173086</v>
      </c>
      <c r="F905">
        <f t="shared" si="115"/>
        <v>1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16"/>
        <v>10.000000002173087</v>
      </c>
      <c r="L905">
        <f t="shared" si="117"/>
        <v>20</v>
      </c>
      <c r="M905">
        <f t="shared" si="118"/>
        <v>-1.7466996704604298</v>
      </c>
      <c r="N905">
        <f t="shared" si="113"/>
        <v>487.94724141506481</v>
      </c>
      <c r="O905">
        <f t="shared" si="119"/>
        <v>0</v>
      </c>
      <c r="P905" t="str">
        <f t="shared" si="120"/>
        <v>FP</v>
      </c>
    </row>
    <row r="906" spans="1:16" x14ac:dyDescent="0.3">
      <c r="A906">
        <v>0</v>
      </c>
      <c r="B906">
        <v>1</v>
      </c>
      <c r="C906">
        <v>-2</v>
      </c>
      <c r="D906">
        <v>1.35</v>
      </c>
      <c r="E906">
        <f t="shared" si="114"/>
        <v>1.0000000002173086</v>
      </c>
      <c r="F906">
        <f t="shared" si="115"/>
        <v>1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16"/>
        <v>90.000000019557774</v>
      </c>
      <c r="L906">
        <f t="shared" si="117"/>
        <v>180</v>
      </c>
      <c r="M906">
        <f t="shared" si="118"/>
        <v>-15.720297034143869</v>
      </c>
      <c r="N906">
        <f t="shared" si="113"/>
        <v>65.868327944986703</v>
      </c>
      <c r="O906">
        <f t="shared" si="119"/>
        <v>0</v>
      </c>
      <c r="P906" t="str">
        <f t="shared" si="120"/>
        <v>TN</v>
      </c>
    </row>
    <row r="907" spans="1:16" x14ac:dyDescent="0.3">
      <c r="A907">
        <v>1</v>
      </c>
      <c r="B907">
        <v>1</v>
      </c>
      <c r="C907">
        <v>-2</v>
      </c>
      <c r="D907">
        <v>1.5</v>
      </c>
      <c r="E907">
        <f t="shared" si="114"/>
        <v>1.0000000003104408</v>
      </c>
      <c r="F907">
        <f t="shared" si="115"/>
        <v>1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16"/>
        <v>30.000000009313222</v>
      </c>
      <c r="L907">
        <f t="shared" si="117"/>
        <v>20</v>
      </c>
      <c r="M907">
        <f t="shared" si="118"/>
        <v>-0.7900482292636184</v>
      </c>
      <c r="N907">
        <f t="shared" si="113"/>
        <v>531.12638073487085</v>
      </c>
      <c r="O907">
        <f t="shared" si="119"/>
        <v>0</v>
      </c>
      <c r="P907" t="str">
        <f t="shared" si="120"/>
        <v>FP</v>
      </c>
    </row>
    <row r="908" spans="1:16" x14ac:dyDescent="0.3">
      <c r="A908">
        <v>1</v>
      </c>
      <c r="B908">
        <v>1</v>
      </c>
      <c r="C908">
        <v>-2</v>
      </c>
      <c r="D908">
        <v>1.85</v>
      </c>
      <c r="E908">
        <f t="shared" si="114"/>
        <v>1.0000000005277494</v>
      </c>
      <c r="F908">
        <f t="shared" si="115"/>
        <v>1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16"/>
        <v>70.000000036942453</v>
      </c>
      <c r="L908">
        <f t="shared" si="117"/>
        <v>100</v>
      </c>
      <c r="M908">
        <f t="shared" si="118"/>
        <v>3.4353685490424866</v>
      </c>
      <c r="N908">
        <f t="shared" si="113"/>
        <v>743.73995314004742</v>
      </c>
      <c r="O908">
        <f t="shared" si="119"/>
        <v>1</v>
      </c>
      <c r="P908" t="str">
        <f t="shared" si="120"/>
        <v>TP</v>
      </c>
    </row>
    <row r="909" spans="1:16" x14ac:dyDescent="0.3">
      <c r="A909">
        <v>0</v>
      </c>
      <c r="B909">
        <v>1</v>
      </c>
      <c r="C909">
        <v>-2</v>
      </c>
      <c r="D909">
        <v>1.85</v>
      </c>
      <c r="E909">
        <f t="shared" si="114"/>
        <v>1.0000000005277494</v>
      </c>
      <c r="F909">
        <f t="shared" si="115"/>
        <v>1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16"/>
        <v>60.000000031664968</v>
      </c>
      <c r="L909">
        <f t="shared" si="117"/>
        <v>100</v>
      </c>
      <c r="M909">
        <f t="shared" si="118"/>
        <v>-38.52815433292794</v>
      </c>
      <c r="N909">
        <f t="shared" si="113"/>
        <v>215.85271294468984</v>
      </c>
      <c r="O909">
        <f t="shared" si="119"/>
        <v>0</v>
      </c>
      <c r="P909" t="str">
        <f t="shared" si="120"/>
        <v>TN</v>
      </c>
    </row>
    <row r="910" spans="1:16" x14ac:dyDescent="0.3">
      <c r="A910">
        <v>1</v>
      </c>
      <c r="B910">
        <v>1</v>
      </c>
      <c r="C910">
        <v>-2</v>
      </c>
      <c r="D910">
        <v>1.8</v>
      </c>
      <c r="E910">
        <f t="shared" si="114"/>
        <v>1.0000000004967053</v>
      </c>
      <c r="F910">
        <f t="shared" si="115"/>
        <v>1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16"/>
        <v>30.000000014901161</v>
      </c>
      <c r="L910">
        <f t="shared" si="117"/>
        <v>20</v>
      </c>
      <c r="M910">
        <f t="shared" si="118"/>
        <v>-0.79004822711673661</v>
      </c>
      <c r="N910">
        <f t="shared" si="113"/>
        <v>531.12638083382558</v>
      </c>
      <c r="O910">
        <f t="shared" si="119"/>
        <v>0</v>
      </c>
      <c r="P910" t="str">
        <f t="shared" si="120"/>
        <v>FP</v>
      </c>
    </row>
    <row r="911" spans="1:16" x14ac:dyDescent="0.3">
      <c r="A911">
        <v>0</v>
      </c>
      <c r="B911">
        <v>1</v>
      </c>
      <c r="C911">
        <v>-2</v>
      </c>
      <c r="D911">
        <v>1.8</v>
      </c>
      <c r="E911">
        <f t="shared" si="114"/>
        <v>1.0000000004967053</v>
      </c>
      <c r="F911">
        <f t="shared" si="115"/>
        <v>1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16"/>
        <v>80.00000003973642</v>
      </c>
      <c r="L911">
        <f t="shared" si="117"/>
        <v>180</v>
      </c>
      <c r="M911">
        <f t="shared" si="118"/>
        <v>-21.804730464605427</v>
      </c>
      <c r="N911">
        <f t="shared" si="113"/>
        <v>4.1269803596022658</v>
      </c>
      <c r="O911">
        <f t="shared" si="119"/>
        <v>0</v>
      </c>
      <c r="P911" t="str">
        <f t="shared" si="120"/>
        <v>TN</v>
      </c>
    </row>
    <row r="912" spans="1:16" x14ac:dyDescent="0.3">
      <c r="A912">
        <v>0</v>
      </c>
      <c r="B912">
        <v>1</v>
      </c>
      <c r="C912">
        <v>-2</v>
      </c>
      <c r="D912">
        <v>1.8</v>
      </c>
      <c r="E912">
        <f t="shared" si="114"/>
        <v>1.0000000004967053</v>
      </c>
      <c r="F912">
        <f t="shared" si="115"/>
        <v>1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16"/>
        <v>60.000000029802322</v>
      </c>
      <c r="L912">
        <f t="shared" si="117"/>
        <v>100</v>
      </c>
      <c r="M912">
        <f t="shared" si="118"/>
        <v>-38.52815433364357</v>
      </c>
      <c r="N912">
        <f t="shared" si="113"/>
        <v>215.85271296571781</v>
      </c>
      <c r="O912">
        <f t="shared" si="119"/>
        <v>0</v>
      </c>
      <c r="P912" t="str">
        <f t="shared" si="120"/>
        <v>TN</v>
      </c>
    </row>
    <row r="913" spans="1:16" x14ac:dyDescent="0.3">
      <c r="A913">
        <v>0</v>
      </c>
      <c r="B913">
        <v>1</v>
      </c>
      <c r="C913">
        <v>-2</v>
      </c>
      <c r="D913">
        <v>1.8</v>
      </c>
      <c r="E913">
        <f t="shared" si="114"/>
        <v>1.0000000004967053</v>
      </c>
      <c r="F913">
        <f t="shared" si="115"/>
        <v>1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16"/>
        <v>50.000000024835266</v>
      </c>
      <c r="L913">
        <f t="shared" si="117"/>
        <v>100</v>
      </c>
      <c r="M913">
        <f t="shared" si="118"/>
        <v>-42.370144688983558</v>
      </c>
      <c r="N913">
        <f t="shared" si="113"/>
        <v>343.50608495595026</v>
      </c>
      <c r="O913">
        <f t="shared" si="119"/>
        <v>0</v>
      </c>
      <c r="P913" t="str">
        <f t="shared" si="120"/>
        <v>TN</v>
      </c>
    </row>
    <row r="914" spans="1:16" x14ac:dyDescent="0.3">
      <c r="A914">
        <v>1</v>
      </c>
      <c r="B914">
        <v>1</v>
      </c>
      <c r="C914">
        <v>-2</v>
      </c>
      <c r="D914">
        <v>1.55</v>
      </c>
      <c r="E914">
        <f t="shared" si="114"/>
        <v>1.0000000003414848</v>
      </c>
      <c r="F914">
        <f t="shared" si="115"/>
        <v>1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16"/>
        <v>70.000000023903937</v>
      </c>
      <c r="L914">
        <f t="shared" si="117"/>
        <v>100</v>
      </c>
      <c r="M914">
        <f t="shared" si="118"/>
        <v>3.435368541109284</v>
      </c>
      <c r="N914">
        <f t="shared" si="113"/>
        <v>743.7399527073452</v>
      </c>
      <c r="O914">
        <f t="shared" si="119"/>
        <v>1</v>
      </c>
      <c r="P914" t="str">
        <f t="shared" si="120"/>
        <v>TP</v>
      </c>
    </row>
    <row r="915" spans="1:16" x14ac:dyDescent="0.3">
      <c r="A915">
        <v>0</v>
      </c>
      <c r="B915">
        <v>1</v>
      </c>
      <c r="C915">
        <v>-2</v>
      </c>
      <c r="D915">
        <v>1.55</v>
      </c>
      <c r="E915">
        <f t="shared" si="114"/>
        <v>1.0000000003414848</v>
      </c>
      <c r="F915">
        <f t="shared" si="115"/>
        <v>1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16"/>
        <v>180.00000006146726</v>
      </c>
      <c r="L915">
        <f t="shared" si="117"/>
        <v>180</v>
      </c>
      <c r="M915">
        <f t="shared" si="118"/>
        <v>22.790100914313285</v>
      </c>
      <c r="N915">
        <f t="shared" si="113"/>
        <v>2174.0145049519861</v>
      </c>
      <c r="O915">
        <f t="shared" si="119"/>
        <v>1</v>
      </c>
      <c r="P915" t="str">
        <f t="shared" si="120"/>
        <v>FN</v>
      </c>
    </row>
    <row r="916" spans="1:16" x14ac:dyDescent="0.3">
      <c r="A916">
        <v>0</v>
      </c>
      <c r="B916">
        <v>1</v>
      </c>
      <c r="C916">
        <v>-2</v>
      </c>
      <c r="D916">
        <v>1.55</v>
      </c>
      <c r="E916">
        <f t="shared" si="114"/>
        <v>1.0000000003414848</v>
      </c>
      <c r="F916">
        <f t="shared" si="115"/>
        <v>1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16"/>
        <v>0</v>
      </c>
      <c r="L916">
        <f t="shared" si="117"/>
        <v>20</v>
      </c>
      <c r="M916">
        <f t="shared" si="118"/>
        <v>-12.3160192931367</v>
      </c>
      <c r="N916">
        <f t="shared" si="113"/>
        <v>132.71519800723678</v>
      </c>
      <c r="O916">
        <f t="shared" si="119"/>
        <v>0</v>
      </c>
      <c r="P916" t="str">
        <f t="shared" si="120"/>
        <v>TN</v>
      </c>
    </row>
    <row r="917" spans="1:16" x14ac:dyDescent="0.3">
      <c r="A917">
        <v>1</v>
      </c>
      <c r="B917">
        <v>1</v>
      </c>
      <c r="C917">
        <v>-2</v>
      </c>
      <c r="D917">
        <v>1.3</v>
      </c>
      <c r="E917">
        <f t="shared" si="114"/>
        <v>1.0000000001862646</v>
      </c>
      <c r="F917">
        <f t="shared" si="115"/>
        <v>1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16"/>
        <v>70.000000013038516</v>
      </c>
      <c r="L917">
        <f t="shared" si="117"/>
        <v>100</v>
      </c>
      <c r="M917">
        <f t="shared" si="118"/>
        <v>-34.686163986652559</v>
      </c>
      <c r="N917">
        <f t="shared" si="113"/>
        <v>117.72112093770809</v>
      </c>
      <c r="O917">
        <f t="shared" si="119"/>
        <v>0</v>
      </c>
      <c r="P917" t="str">
        <f t="shared" si="120"/>
        <v>FP</v>
      </c>
    </row>
    <row r="918" spans="1:16" x14ac:dyDescent="0.3">
      <c r="A918">
        <v>0</v>
      </c>
      <c r="B918">
        <v>1</v>
      </c>
      <c r="C918">
        <v>-2</v>
      </c>
      <c r="D918">
        <v>1.3</v>
      </c>
      <c r="E918">
        <f t="shared" si="114"/>
        <v>1.0000000001862646</v>
      </c>
      <c r="F918">
        <f t="shared" si="115"/>
        <v>1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16"/>
        <v>180.00000003352761</v>
      </c>
      <c r="L918">
        <f t="shared" si="117"/>
        <v>180</v>
      </c>
      <c r="M918">
        <f t="shared" si="118"/>
        <v>22.790100898574721</v>
      </c>
      <c r="N918">
        <f t="shared" si="113"/>
        <v>2174.0145034843231</v>
      </c>
      <c r="O918">
        <f t="shared" si="119"/>
        <v>1</v>
      </c>
      <c r="P918" t="str">
        <f t="shared" si="120"/>
        <v>FN</v>
      </c>
    </row>
    <row r="919" spans="1:16" x14ac:dyDescent="0.3">
      <c r="A919">
        <v>0</v>
      </c>
      <c r="B919">
        <v>1</v>
      </c>
      <c r="C919">
        <v>-2</v>
      </c>
      <c r="D919">
        <v>1.3</v>
      </c>
      <c r="E919">
        <f t="shared" si="114"/>
        <v>1.0000000001862646</v>
      </c>
      <c r="F919">
        <f t="shared" si="115"/>
        <v>1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16"/>
        <v>70.000000013038516</v>
      </c>
      <c r="L919">
        <f t="shared" si="117"/>
        <v>100</v>
      </c>
      <c r="M919">
        <f t="shared" si="118"/>
        <v>-34.686163986652559</v>
      </c>
      <c r="N919">
        <f t="shared" si="113"/>
        <v>117.72112093770809</v>
      </c>
      <c r="O919">
        <f t="shared" si="119"/>
        <v>0</v>
      </c>
      <c r="P919" t="str">
        <f t="shared" si="120"/>
        <v>TN</v>
      </c>
    </row>
    <row r="920" spans="1:16" x14ac:dyDescent="0.3">
      <c r="A920">
        <v>1</v>
      </c>
      <c r="B920">
        <v>1</v>
      </c>
      <c r="C920">
        <v>-2</v>
      </c>
      <c r="D920">
        <v>1.25</v>
      </c>
      <c r="E920">
        <f t="shared" si="114"/>
        <v>1.0000000001552205</v>
      </c>
      <c r="F920">
        <f t="shared" si="115"/>
        <v>1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16"/>
        <v>10.000000001552205</v>
      </c>
      <c r="L920">
        <f t="shared" si="117"/>
        <v>20</v>
      </c>
      <c r="M920">
        <f t="shared" si="118"/>
        <v>-1.7466996708382005</v>
      </c>
      <c r="N920">
        <f t="shared" si="113"/>
        <v>487.94724139837524</v>
      </c>
      <c r="O920">
        <f t="shared" si="119"/>
        <v>0</v>
      </c>
      <c r="P920" t="str">
        <f t="shared" si="120"/>
        <v>FP</v>
      </c>
    </row>
    <row r="921" spans="1:16" x14ac:dyDescent="0.3">
      <c r="A921">
        <v>0</v>
      </c>
      <c r="B921">
        <v>1</v>
      </c>
      <c r="C921">
        <v>-2</v>
      </c>
      <c r="D921">
        <v>1</v>
      </c>
      <c r="E921">
        <f t="shared" si="114"/>
        <v>1</v>
      </c>
      <c r="F921">
        <f t="shared" si="115"/>
        <v>1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16"/>
        <v>0</v>
      </c>
      <c r="L921">
        <f t="shared" si="117"/>
        <v>20</v>
      </c>
      <c r="M921">
        <f t="shared" si="118"/>
        <v>-12.3160192931367</v>
      </c>
      <c r="N921">
        <f t="shared" si="113"/>
        <v>132.71519800723678</v>
      </c>
      <c r="O921">
        <f t="shared" si="119"/>
        <v>0</v>
      </c>
      <c r="P921" t="str">
        <f t="shared" si="120"/>
        <v>TN</v>
      </c>
    </row>
    <row r="922" spans="1:16" x14ac:dyDescent="0.3">
      <c r="A922">
        <v>1</v>
      </c>
      <c r="B922">
        <v>1</v>
      </c>
      <c r="C922">
        <v>-2</v>
      </c>
      <c r="D922">
        <v>0.9</v>
      </c>
      <c r="E922">
        <f t="shared" si="114"/>
        <v>1</v>
      </c>
      <c r="F922">
        <f t="shared" si="115"/>
        <v>0.99999999993791178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16"/>
        <v>50</v>
      </c>
      <c r="L922">
        <f t="shared" si="117"/>
        <v>99.999999993791178</v>
      </c>
      <c r="M922">
        <f t="shared" si="118"/>
        <v>-42.37014469470185</v>
      </c>
      <c r="N922">
        <f t="shared" si="113"/>
        <v>343.50608516791493</v>
      </c>
      <c r="O922">
        <f t="shared" si="119"/>
        <v>0</v>
      </c>
      <c r="P922" t="str">
        <f t="shared" si="120"/>
        <v>FP</v>
      </c>
    </row>
    <row r="923" spans="1:16" x14ac:dyDescent="0.3">
      <c r="A923">
        <v>0</v>
      </c>
      <c r="B923">
        <v>1</v>
      </c>
      <c r="C923">
        <v>-2</v>
      </c>
      <c r="D923">
        <v>0.9</v>
      </c>
      <c r="E923">
        <f t="shared" si="114"/>
        <v>1</v>
      </c>
      <c r="F923">
        <f t="shared" si="115"/>
        <v>0.99999999993791178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16"/>
        <v>50</v>
      </c>
      <c r="L923">
        <f t="shared" si="117"/>
        <v>99.999999993791178</v>
      </c>
      <c r="M923">
        <f t="shared" si="118"/>
        <v>-42.37014469470185</v>
      </c>
      <c r="N923">
        <f t="shared" si="113"/>
        <v>343.50608516791493</v>
      </c>
      <c r="O923">
        <f t="shared" si="119"/>
        <v>0</v>
      </c>
      <c r="P923" t="str">
        <f t="shared" si="120"/>
        <v>TN</v>
      </c>
    </row>
    <row r="924" spans="1:16" x14ac:dyDescent="0.3">
      <c r="A924">
        <v>0</v>
      </c>
      <c r="B924">
        <v>1</v>
      </c>
      <c r="C924">
        <v>-2</v>
      </c>
      <c r="D924">
        <v>0.9</v>
      </c>
      <c r="E924">
        <f t="shared" si="114"/>
        <v>1</v>
      </c>
      <c r="F924">
        <f t="shared" si="115"/>
        <v>0.99999999993791178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16"/>
        <v>90</v>
      </c>
      <c r="L924">
        <f t="shared" si="117"/>
        <v>179.99999998882413</v>
      </c>
      <c r="M924">
        <f t="shared" si="118"/>
        <v>-76.266260450463335</v>
      </c>
      <c r="N924">
        <f t="shared" si="113"/>
        <v>2748.9083511918834</v>
      </c>
      <c r="O924">
        <f t="shared" si="119"/>
        <v>0</v>
      </c>
      <c r="P924" t="str">
        <f t="shared" si="120"/>
        <v>TN</v>
      </c>
    </row>
    <row r="925" spans="1:16" x14ac:dyDescent="0.3">
      <c r="A925">
        <v>1</v>
      </c>
      <c r="B925">
        <v>1</v>
      </c>
      <c r="C925">
        <v>-2</v>
      </c>
      <c r="D925">
        <v>0.8</v>
      </c>
      <c r="E925">
        <f t="shared" si="114"/>
        <v>1</v>
      </c>
      <c r="F925">
        <f t="shared" si="115"/>
        <v>0.99999999987582366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16"/>
        <v>50</v>
      </c>
      <c r="L925">
        <f t="shared" si="117"/>
        <v>99.99999998758237</v>
      </c>
      <c r="M925">
        <f t="shared" si="118"/>
        <v>-8.7334983540509441</v>
      </c>
      <c r="N925">
        <f t="shared" si="113"/>
        <v>228.09242880661742</v>
      </c>
      <c r="O925">
        <f t="shared" si="119"/>
        <v>0</v>
      </c>
      <c r="P925" t="str">
        <f t="shared" si="120"/>
        <v>FP</v>
      </c>
    </row>
    <row r="926" spans="1:16" x14ac:dyDescent="0.3">
      <c r="A926">
        <v>1</v>
      </c>
      <c r="B926">
        <v>1</v>
      </c>
      <c r="C926">
        <v>-2</v>
      </c>
      <c r="D926">
        <v>0.82</v>
      </c>
      <c r="E926">
        <f t="shared" si="114"/>
        <v>1</v>
      </c>
      <c r="F926">
        <f t="shared" si="115"/>
        <v>0.99999999988824129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16"/>
        <v>10</v>
      </c>
      <c r="L926">
        <f t="shared" si="117"/>
        <v>0</v>
      </c>
      <c r="M926">
        <f t="shared" si="118"/>
        <v>4.2913429896650213</v>
      </c>
      <c r="N926">
        <f t="shared" si="113"/>
        <v>791.16022379419132</v>
      </c>
      <c r="O926">
        <f t="shared" si="119"/>
        <v>1</v>
      </c>
      <c r="P926" t="str">
        <f t="shared" si="120"/>
        <v>TP</v>
      </c>
    </row>
    <row r="927" spans="1:16" x14ac:dyDescent="0.3">
      <c r="A927">
        <v>1</v>
      </c>
      <c r="B927">
        <v>1</v>
      </c>
      <c r="C927">
        <v>-2</v>
      </c>
      <c r="D927">
        <v>0.88</v>
      </c>
      <c r="E927">
        <f t="shared" si="114"/>
        <v>1</v>
      </c>
      <c r="F927">
        <f t="shared" si="115"/>
        <v>0.99999999992549415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16"/>
        <v>30</v>
      </c>
      <c r="L927">
        <f t="shared" si="117"/>
        <v>19.999999998509882</v>
      </c>
      <c r="M927">
        <f t="shared" si="118"/>
        <v>-0.79004823192413376</v>
      </c>
      <c r="N927">
        <f t="shared" si="113"/>
        <v>531.12638061224129</v>
      </c>
      <c r="O927">
        <f t="shared" si="119"/>
        <v>0</v>
      </c>
      <c r="P927" t="str">
        <f t="shared" si="120"/>
        <v>FP</v>
      </c>
    </row>
    <row r="928" spans="1:16" x14ac:dyDescent="0.3">
      <c r="A928">
        <v>0</v>
      </c>
      <c r="B928">
        <v>1</v>
      </c>
      <c r="C928">
        <v>-2</v>
      </c>
      <c r="D928">
        <v>0.88</v>
      </c>
      <c r="E928">
        <f t="shared" si="114"/>
        <v>1</v>
      </c>
      <c r="F928">
        <f t="shared" si="115"/>
        <v>0.99999999992549415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16"/>
        <v>70</v>
      </c>
      <c r="L928">
        <f t="shared" si="117"/>
        <v>99.999999992549419</v>
      </c>
      <c r="M928">
        <f t="shared" si="118"/>
        <v>-34.686163987073868</v>
      </c>
      <c r="N928">
        <f t="shared" si="113"/>
        <v>117.72112094685045</v>
      </c>
      <c r="O928">
        <f t="shared" si="119"/>
        <v>0</v>
      </c>
      <c r="P928" t="str">
        <f t="shared" si="120"/>
        <v>TN</v>
      </c>
    </row>
    <row r="929" spans="1:16" x14ac:dyDescent="0.3">
      <c r="A929">
        <v>0</v>
      </c>
      <c r="B929">
        <v>1</v>
      </c>
      <c r="C929">
        <v>-2</v>
      </c>
      <c r="D929">
        <v>0.88</v>
      </c>
      <c r="E929">
        <f t="shared" si="114"/>
        <v>1</v>
      </c>
      <c r="F929">
        <f t="shared" si="115"/>
        <v>0.99999999992549415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16"/>
        <v>90</v>
      </c>
      <c r="L929">
        <f t="shared" si="117"/>
        <v>179.99999998658896</v>
      </c>
      <c r="M929">
        <f t="shared" si="118"/>
        <v>-15.720297040792481</v>
      </c>
      <c r="N929">
        <f t="shared" si="113"/>
        <v>65.868327837067355</v>
      </c>
      <c r="O929">
        <f t="shared" si="119"/>
        <v>0</v>
      </c>
      <c r="P929" t="str">
        <f t="shared" si="120"/>
        <v>TN</v>
      </c>
    </row>
    <row r="930" spans="1:16" x14ac:dyDescent="0.3">
      <c r="A930">
        <v>0</v>
      </c>
      <c r="B930">
        <v>1</v>
      </c>
      <c r="C930">
        <v>-2</v>
      </c>
      <c r="D930">
        <v>0.88</v>
      </c>
      <c r="E930">
        <f t="shared" si="114"/>
        <v>1</v>
      </c>
      <c r="F930">
        <f t="shared" si="115"/>
        <v>0.99999999992549415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16"/>
        <v>180</v>
      </c>
      <c r="L930">
        <f t="shared" si="117"/>
        <v>179.99999998658896</v>
      </c>
      <c r="M930">
        <f t="shared" si="118"/>
        <v>22.790100885544945</v>
      </c>
      <c r="N930">
        <f t="shared" si="113"/>
        <v>2174.0145022692618</v>
      </c>
      <c r="O930">
        <f t="shared" si="119"/>
        <v>1</v>
      </c>
      <c r="P930" t="str">
        <f t="shared" si="120"/>
        <v>FN</v>
      </c>
    </row>
    <row r="931" spans="1:16" x14ac:dyDescent="0.3">
      <c r="A931">
        <v>1</v>
      </c>
      <c r="B931">
        <v>1</v>
      </c>
      <c r="C931">
        <v>-2</v>
      </c>
      <c r="D931">
        <v>0.88</v>
      </c>
      <c r="E931">
        <f t="shared" si="114"/>
        <v>1</v>
      </c>
      <c r="F931">
        <f t="shared" si="115"/>
        <v>0.99999999992549415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16"/>
        <v>10</v>
      </c>
      <c r="L931">
        <f t="shared" si="117"/>
        <v>0</v>
      </c>
      <c r="M931">
        <f t="shared" si="118"/>
        <v>3.8419903534316502</v>
      </c>
      <c r="N931">
        <f t="shared" si="113"/>
        <v>766.08374565090185</v>
      </c>
      <c r="O931">
        <f t="shared" si="119"/>
        <v>1</v>
      </c>
      <c r="P931" t="str">
        <f t="shared" si="120"/>
        <v>TP</v>
      </c>
    </row>
    <row r="932" spans="1:16" x14ac:dyDescent="0.3">
      <c r="A932">
        <v>0</v>
      </c>
      <c r="B932">
        <v>1</v>
      </c>
      <c r="C932">
        <v>-2</v>
      </c>
      <c r="D932">
        <v>0.88</v>
      </c>
      <c r="E932">
        <f t="shared" si="114"/>
        <v>1</v>
      </c>
      <c r="F932">
        <f t="shared" si="115"/>
        <v>0.99999999992549415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16"/>
        <v>40</v>
      </c>
      <c r="L932">
        <f t="shared" si="117"/>
        <v>99.999999992549419</v>
      </c>
      <c r="M932">
        <f t="shared" si="118"/>
        <v>-14.81793179873495</v>
      </c>
      <c r="N932">
        <f t="shared" si="113"/>
        <v>81.329658042584342</v>
      </c>
      <c r="O932">
        <f t="shared" si="119"/>
        <v>0</v>
      </c>
      <c r="P932" t="str">
        <f t="shared" si="120"/>
        <v>TN</v>
      </c>
    </row>
    <row r="933" spans="1:16" x14ac:dyDescent="0.3">
      <c r="A933">
        <v>1</v>
      </c>
      <c r="B933">
        <v>1</v>
      </c>
      <c r="C933">
        <v>-2</v>
      </c>
      <c r="D933">
        <v>0.78</v>
      </c>
      <c r="E933">
        <f t="shared" si="114"/>
        <v>1</v>
      </c>
      <c r="F933">
        <f t="shared" si="115"/>
        <v>0.99999999986340604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16"/>
        <v>70</v>
      </c>
      <c r="L933">
        <f t="shared" si="117"/>
        <v>99.999999986340598</v>
      </c>
      <c r="M933">
        <f t="shared" si="118"/>
        <v>3.4353685319135252</v>
      </c>
      <c r="N933">
        <f t="shared" si="113"/>
        <v>743.73995220577922</v>
      </c>
      <c r="O933">
        <f t="shared" si="119"/>
        <v>1</v>
      </c>
      <c r="P933" t="str">
        <f t="shared" si="120"/>
        <v>TP</v>
      </c>
    </row>
    <row r="934" spans="1:16" x14ac:dyDescent="0.3">
      <c r="A934">
        <v>0</v>
      </c>
      <c r="B934">
        <v>1</v>
      </c>
      <c r="C934">
        <v>-2</v>
      </c>
      <c r="D934">
        <v>0.78</v>
      </c>
      <c r="E934">
        <f t="shared" si="114"/>
        <v>1</v>
      </c>
      <c r="F934">
        <f t="shared" si="115"/>
        <v>0.99999999986340604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16"/>
        <v>180</v>
      </c>
      <c r="L934">
        <f t="shared" si="117"/>
        <v>179.99999997541309</v>
      </c>
      <c r="M934">
        <f t="shared" si="118"/>
        <v>22.790100890425379</v>
      </c>
      <c r="N934">
        <f t="shared" si="113"/>
        <v>2174.0145027243752</v>
      </c>
      <c r="O934">
        <f t="shared" si="119"/>
        <v>1</v>
      </c>
      <c r="P934" t="str">
        <f t="shared" si="120"/>
        <v>FN</v>
      </c>
    </row>
    <row r="935" spans="1:16" x14ac:dyDescent="0.3">
      <c r="A935">
        <v>1</v>
      </c>
      <c r="B935">
        <v>1</v>
      </c>
      <c r="C935">
        <v>-2</v>
      </c>
      <c r="D935">
        <v>0.84</v>
      </c>
      <c r="E935">
        <f t="shared" si="114"/>
        <v>1</v>
      </c>
      <c r="F935">
        <f t="shared" si="115"/>
        <v>0.99999999990065891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16"/>
        <v>30</v>
      </c>
      <c r="L935">
        <f t="shared" si="117"/>
        <v>19.999999998013177</v>
      </c>
      <c r="M935">
        <f t="shared" si="118"/>
        <v>-0.79004823161826288</v>
      </c>
      <c r="N935">
        <f t="shared" si="113"/>
        <v>531.12638062633982</v>
      </c>
      <c r="O935">
        <f t="shared" si="119"/>
        <v>0</v>
      </c>
      <c r="P935" t="str">
        <f t="shared" si="120"/>
        <v>FP</v>
      </c>
    </row>
    <row r="936" spans="1:16" x14ac:dyDescent="0.3">
      <c r="A936">
        <v>0</v>
      </c>
      <c r="B936">
        <v>1</v>
      </c>
      <c r="C936">
        <v>-2</v>
      </c>
      <c r="D936">
        <v>0.84</v>
      </c>
      <c r="E936">
        <f t="shared" si="114"/>
        <v>1</v>
      </c>
      <c r="F936">
        <f t="shared" si="115"/>
        <v>0.99999999990065891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16"/>
        <v>80</v>
      </c>
      <c r="L936">
        <f t="shared" si="117"/>
        <v>179.9999999821186</v>
      </c>
      <c r="M936">
        <f t="shared" si="118"/>
        <v>-21.804730481781213</v>
      </c>
      <c r="N936">
        <f t="shared" si="113"/>
        <v>4.1269802898171477</v>
      </c>
      <c r="O936">
        <f t="shared" si="119"/>
        <v>0</v>
      </c>
      <c r="P936" t="str">
        <f t="shared" si="120"/>
        <v>TN</v>
      </c>
    </row>
    <row r="937" spans="1:16" x14ac:dyDescent="0.3">
      <c r="A937">
        <v>0</v>
      </c>
      <c r="B937">
        <v>1</v>
      </c>
      <c r="C937">
        <v>-2</v>
      </c>
      <c r="D937">
        <v>0.84</v>
      </c>
      <c r="E937">
        <f t="shared" si="114"/>
        <v>1</v>
      </c>
      <c r="F937">
        <f t="shared" si="115"/>
        <v>0.99999999990065891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16"/>
        <v>40</v>
      </c>
      <c r="L937">
        <f t="shared" si="117"/>
        <v>99.999999990065888</v>
      </c>
      <c r="M937">
        <f t="shared" si="118"/>
        <v>-14.817931797762508</v>
      </c>
      <c r="N937">
        <f t="shared" si="113"/>
        <v>81.329658060123876</v>
      </c>
      <c r="O937">
        <f t="shared" si="119"/>
        <v>0</v>
      </c>
      <c r="P937" t="str">
        <f t="shared" si="120"/>
        <v>TN</v>
      </c>
    </row>
    <row r="938" spans="1:16" x14ac:dyDescent="0.3">
      <c r="A938">
        <v>1</v>
      </c>
      <c r="B938">
        <v>1</v>
      </c>
      <c r="C938">
        <v>-2</v>
      </c>
      <c r="D938">
        <v>0.82</v>
      </c>
      <c r="E938">
        <f t="shared" si="114"/>
        <v>1</v>
      </c>
      <c r="F938">
        <f t="shared" si="115"/>
        <v>0.99999999988824129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16"/>
        <v>20</v>
      </c>
      <c r="L938">
        <f t="shared" si="117"/>
        <v>19.999999997764824</v>
      </c>
      <c r="M938">
        <f t="shared" si="118"/>
        <v>-4.6320385848969767</v>
      </c>
      <c r="N938">
        <f t="shared" si="113"/>
        <v>368.80087335018555</v>
      </c>
      <c r="O938">
        <f t="shared" si="119"/>
        <v>0</v>
      </c>
      <c r="P938" t="str">
        <f t="shared" si="120"/>
        <v>FP</v>
      </c>
    </row>
    <row r="939" spans="1:16" x14ac:dyDescent="0.3">
      <c r="A939">
        <v>1</v>
      </c>
      <c r="B939">
        <v>1</v>
      </c>
      <c r="C939">
        <v>-2</v>
      </c>
      <c r="D939">
        <v>0.8</v>
      </c>
      <c r="E939">
        <f t="shared" si="114"/>
        <v>1</v>
      </c>
      <c r="F939">
        <f t="shared" si="115"/>
        <v>0.99999999987582366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16"/>
        <v>10</v>
      </c>
      <c r="L939">
        <f t="shared" si="117"/>
        <v>19.999999997516472</v>
      </c>
      <c r="M939">
        <f t="shared" si="118"/>
        <v>-1.7466996708101883</v>
      </c>
      <c r="N939">
        <f t="shared" si="113"/>
        <v>487.94724139961284</v>
      </c>
      <c r="O939">
        <f t="shared" si="119"/>
        <v>0</v>
      </c>
      <c r="P939" t="str">
        <f t="shared" si="120"/>
        <v>FP</v>
      </c>
    </row>
    <row r="940" spans="1:16" x14ac:dyDescent="0.3">
      <c r="A940">
        <v>0</v>
      </c>
      <c r="B940">
        <v>1</v>
      </c>
      <c r="C940">
        <v>-2</v>
      </c>
      <c r="D940">
        <v>0.8</v>
      </c>
      <c r="E940">
        <f t="shared" si="114"/>
        <v>1</v>
      </c>
      <c r="F940">
        <f t="shared" si="115"/>
        <v>0.99999999987582366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16"/>
        <v>60</v>
      </c>
      <c r="L940">
        <f t="shared" si="117"/>
        <v>99.99999998758237</v>
      </c>
      <c r="M940">
        <f t="shared" si="118"/>
        <v>-38.528154337446807</v>
      </c>
      <c r="N940">
        <f t="shared" si="113"/>
        <v>215.85271307747158</v>
      </c>
      <c r="O940">
        <f t="shared" si="119"/>
        <v>0</v>
      </c>
      <c r="P940" t="str">
        <f t="shared" si="120"/>
        <v>TN</v>
      </c>
    </row>
    <row r="941" spans="1:16" x14ac:dyDescent="0.3">
      <c r="A941">
        <v>1</v>
      </c>
      <c r="B941">
        <v>1</v>
      </c>
      <c r="C941">
        <v>-2</v>
      </c>
      <c r="D941">
        <v>0.82</v>
      </c>
      <c r="E941">
        <f t="shared" si="114"/>
        <v>1</v>
      </c>
      <c r="F941">
        <f t="shared" si="115"/>
        <v>0.99999999988824129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16"/>
        <v>10</v>
      </c>
      <c r="L941">
        <f t="shared" si="117"/>
        <v>19.999999997764824</v>
      </c>
      <c r="M941">
        <f t="shared" si="118"/>
        <v>-1.7466996709074323</v>
      </c>
      <c r="N941">
        <f t="shared" si="113"/>
        <v>487.94724139531667</v>
      </c>
      <c r="O941">
        <f t="shared" si="119"/>
        <v>0</v>
      </c>
      <c r="P941" t="str">
        <f t="shared" si="120"/>
        <v>FP</v>
      </c>
    </row>
    <row r="942" spans="1:16" x14ac:dyDescent="0.3">
      <c r="A942">
        <v>1</v>
      </c>
      <c r="B942">
        <v>1</v>
      </c>
      <c r="C942">
        <v>-2</v>
      </c>
      <c r="D942">
        <v>0.96</v>
      </c>
      <c r="E942">
        <f t="shared" si="114"/>
        <v>1</v>
      </c>
      <c r="F942">
        <f t="shared" si="115"/>
        <v>0.99999999997516476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16"/>
        <v>70</v>
      </c>
      <c r="L942">
        <f t="shared" si="117"/>
        <v>99.999999997516483</v>
      </c>
      <c r="M942">
        <f t="shared" si="118"/>
        <v>3.4353685275375341</v>
      </c>
      <c r="N942">
        <f t="shared" si="113"/>
        <v>743.73995196709859</v>
      </c>
      <c r="O942">
        <f t="shared" si="119"/>
        <v>1</v>
      </c>
      <c r="P942" t="str">
        <f t="shared" si="120"/>
        <v>TP</v>
      </c>
    </row>
    <row r="943" spans="1:16" x14ac:dyDescent="0.3">
      <c r="A943">
        <v>0</v>
      </c>
      <c r="B943">
        <v>1</v>
      </c>
      <c r="C943">
        <v>-2</v>
      </c>
      <c r="D943">
        <v>0.96</v>
      </c>
      <c r="E943">
        <f t="shared" si="114"/>
        <v>1</v>
      </c>
      <c r="F943">
        <f t="shared" si="115"/>
        <v>0.99999999997516476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16"/>
        <v>100</v>
      </c>
      <c r="L943">
        <f t="shared" si="117"/>
        <v>179.99999999552966</v>
      </c>
      <c r="M943">
        <f t="shared" si="118"/>
        <v>-72.424270101160957</v>
      </c>
      <c r="N943">
        <f t="shared" si="113"/>
        <v>2360.7978801101763</v>
      </c>
      <c r="O943">
        <f t="shared" si="119"/>
        <v>0</v>
      </c>
      <c r="P943" t="str">
        <f t="shared" si="120"/>
        <v>TN</v>
      </c>
    </row>
    <row r="944" spans="1:16" x14ac:dyDescent="0.3">
      <c r="A944">
        <v>0</v>
      </c>
      <c r="B944">
        <v>1</v>
      </c>
      <c r="C944">
        <v>-2</v>
      </c>
      <c r="D944">
        <v>0.96</v>
      </c>
      <c r="E944">
        <f t="shared" si="114"/>
        <v>1</v>
      </c>
      <c r="F944">
        <f t="shared" si="115"/>
        <v>0.99999999997516476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16"/>
        <v>0</v>
      </c>
      <c r="L944">
        <f t="shared" si="117"/>
        <v>19.999999999503295</v>
      </c>
      <c r="M944">
        <f t="shared" si="118"/>
        <v>-12.316019292830829</v>
      </c>
      <c r="N944">
        <f t="shared" si="113"/>
        <v>132.71519801428417</v>
      </c>
      <c r="O944">
        <f t="shared" si="119"/>
        <v>0</v>
      </c>
      <c r="P944" t="str">
        <f t="shared" si="120"/>
        <v>TN</v>
      </c>
    </row>
    <row r="945" spans="1:16" x14ac:dyDescent="0.3">
      <c r="A945">
        <v>0</v>
      </c>
      <c r="B945">
        <v>1</v>
      </c>
      <c r="C945">
        <v>-2</v>
      </c>
      <c r="D945">
        <v>0.96</v>
      </c>
      <c r="E945">
        <f t="shared" si="114"/>
        <v>1</v>
      </c>
      <c r="F945">
        <f t="shared" si="115"/>
        <v>0.99999999997516476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16"/>
        <v>100</v>
      </c>
      <c r="L945">
        <f t="shared" si="117"/>
        <v>179.99999999552966</v>
      </c>
      <c r="M945">
        <f t="shared" si="118"/>
        <v>-72.424270101160957</v>
      </c>
      <c r="N945">
        <f t="shared" si="113"/>
        <v>2360.7978801101763</v>
      </c>
      <c r="O945">
        <f t="shared" si="119"/>
        <v>0</v>
      </c>
      <c r="P945" t="str">
        <f t="shared" si="120"/>
        <v>TN</v>
      </c>
    </row>
    <row r="946" spans="1:16" x14ac:dyDescent="0.3">
      <c r="A946">
        <v>1</v>
      </c>
      <c r="B946">
        <v>1</v>
      </c>
      <c r="C946">
        <v>-2</v>
      </c>
      <c r="D946">
        <v>0.94</v>
      </c>
      <c r="E946">
        <f t="shared" si="114"/>
        <v>1</v>
      </c>
      <c r="F946">
        <f t="shared" si="115"/>
        <v>0.99999999996274713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16"/>
        <v>20</v>
      </c>
      <c r="L946">
        <f t="shared" si="117"/>
        <v>19.999999999254943</v>
      </c>
      <c r="M946">
        <f t="shared" si="118"/>
        <v>-4.6320385858145929</v>
      </c>
      <c r="N946">
        <f t="shared" si="113"/>
        <v>368.80087331494138</v>
      </c>
      <c r="O946">
        <f t="shared" si="119"/>
        <v>0</v>
      </c>
      <c r="P946" t="str">
        <f t="shared" si="120"/>
        <v>FP</v>
      </c>
    </row>
    <row r="947" spans="1:16" x14ac:dyDescent="0.3">
      <c r="A947">
        <v>0</v>
      </c>
      <c r="B947">
        <v>1</v>
      </c>
      <c r="C947">
        <v>-2</v>
      </c>
      <c r="D947">
        <v>0.94</v>
      </c>
      <c r="E947">
        <f t="shared" si="114"/>
        <v>1</v>
      </c>
      <c r="F947">
        <f t="shared" si="115"/>
        <v>0.99999999996274713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16"/>
        <v>60</v>
      </c>
      <c r="L947">
        <f t="shared" si="117"/>
        <v>99.99999999627471</v>
      </c>
      <c r="M947">
        <f t="shared" si="118"/>
        <v>-38.52815434279956</v>
      </c>
      <c r="N947">
        <f t="shared" si="113"/>
        <v>215.8527132347561</v>
      </c>
      <c r="O947">
        <f t="shared" si="119"/>
        <v>0</v>
      </c>
      <c r="P947" t="str">
        <f t="shared" si="120"/>
        <v>TN</v>
      </c>
    </row>
    <row r="948" spans="1:16" x14ac:dyDescent="0.3">
      <c r="A948">
        <v>0</v>
      </c>
      <c r="B948">
        <v>1</v>
      </c>
      <c r="C948">
        <v>-2</v>
      </c>
      <c r="D948">
        <v>0.94</v>
      </c>
      <c r="E948">
        <f t="shared" si="114"/>
        <v>1</v>
      </c>
      <c r="F948">
        <f t="shared" si="115"/>
        <v>0.99999999996274713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16"/>
        <v>100</v>
      </c>
      <c r="L948">
        <f t="shared" si="117"/>
        <v>179.99999999329449</v>
      </c>
      <c r="M948">
        <f t="shared" si="118"/>
        <v>-9.6358636006789595</v>
      </c>
      <c r="N948">
        <f t="shared" si="113"/>
        <v>201.65033595510491</v>
      </c>
      <c r="O948">
        <f t="shared" si="119"/>
        <v>0</v>
      </c>
      <c r="P948" t="str">
        <f t="shared" si="120"/>
        <v>TN</v>
      </c>
    </row>
    <row r="949" spans="1:16" x14ac:dyDescent="0.3">
      <c r="A949">
        <v>0</v>
      </c>
      <c r="B949">
        <v>1</v>
      </c>
      <c r="C949">
        <v>-2</v>
      </c>
      <c r="D949">
        <v>0.94</v>
      </c>
      <c r="E949">
        <f t="shared" si="114"/>
        <v>1</v>
      </c>
      <c r="F949">
        <f t="shared" si="115"/>
        <v>0.99999999996274713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16"/>
        <v>60</v>
      </c>
      <c r="L949">
        <f t="shared" si="117"/>
        <v>99.99999999627471</v>
      </c>
      <c r="M949">
        <f t="shared" si="118"/>
        <v>-38.52815434279956</v>
      </c>
      <c r="N949">
        <f t="shared" si="113"/>
        <v>215.8527132347561</v>
      </c>
      <c r="O949">
        <f t="shared" si="119"/>
        <v>0</v>
      </c>
      <c r="P949" t="str">
        <f t="shared" si="120"/>
        <v>TN</v>
      </c>
    </row>
    <row r="950" spans="1:16" x14ac:dyDescent="0.3">
      <c r="A950">
        <v>0</v>
      </c>
      <c r="B950">
        <v>1</v>
      </c>
      <c r="C950">
        <v>-2</v>
      </c>
      <c r="D950">
        <v>0.94</v>
      </c>
      <c r="E950">
        <f t="shared" si="114"/>
        <v>1</v>
      </c>
      <c r="F950">
        <f t="shared" si="115"/>
        <v>0.99999999996274713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16"/>
        <v>0</v>
      </c>
      <c r="L950">
        <f t="shared" si="117"/>
        <v>19.999999999254943</v>
      </c>
      <c r="M950">
        <f t="shared" si="118"/>
        <v>-12.316019292677893</v>
      </c>
      <c r="N950">
        <f t="shared" si="113"/>
        <v>132.71519801780786</v>
      </c>
      <c r="O950">
        <f t="shared" si="119"/>
        <v>0</v>
      </c>
      <c r="P950" t="str">
        <f t="shared" si="120"/>
        <v>TN</v>
      </c>
    </row>
    <row r="951" spans="1:16" x14ac:dyDescent="0.3">
      <c r="A951">
        <v>1</v>
      </c>
      <c r="B951">
        <v>1</v>
      </c>
      <c r="C951">
        <v>-2</v>
      </c>
      <c r="D951">
        <v>1</v>
      </c>
      <c r="E951">
        <f t="shared" si="114"/>
        <v>1</v>
      </c>
      <c r="F951">
        <f t="shared" si="115"/>
        <v>1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16"/>
        <v>30</v>
      </c>
      <c r="L951">
        <f t="shared" si="117"/>
        <v>20</v>
      </c>
      <c r="M951">
        <f t="shared" si="118"/>
        <v>-0.79004823284174996</v>
      </c>
      <c r="N951">
        <f t="shared" si="113"/>
        <v>531.12638056994626</v>
      </c>
      <c r="O951">
        <f t="shared" si="119"/>
        <v>0</v>
      </c>
      <c r="P951" t="str">
        <f t="shared" si="120"/>
        <v>FP</v>
      </c>
    </row>
    <row r="952" spans="1:16" x14ac:dyDescent="0.3">
      <c r="A952">
        <v>0</v>
      </c>
      <c r="B952">
        <v>1</v>
      </c>
      <c r="C952">
        <v>-2</v>
      </c>
      <c r="D952">
        <v>1</v>
      </c>
      <c r="E952">
        <f t="shared" si="114"/>
        <v>1</v>
      </c>
      <c r="F952">
        <f t="shared" si="115"/>
        <v>1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16"/>
        <v>80</v>
      </c>
      <c r="L952">
        <f t="shared" si="117"/>
        <v>180</v>
      </c>
      <c r="M952">
        <f t="shared" si="118"/>
        <v>-80.108250810777093</v>
      </c>
      <c r="N952">
        <f t="shared" si="113"/>
        <v>3166.5406032011215</v>
      </c>
      <c r="O952">
        <f t="shared" si="119"/>
        <v>0</v>
      </c>
      <c r="P952" t="str">
        <f t="shared" si="120"/>
        <v>TN</v>
      </c>
    </row>
    <row r="953" spans="1:16" x14ac:dyDescent="0.3">
      <c r="A953">
        <v>0</v>
      </c>
      <c r="B953">
        <v>1</v>
      </c>
      <c r="C953">
        <v>-2</v>
      </c>
      <c r="D953">
        <v>1</v>
      </c>
      <c r="E953">
        <f t="shared" si="114"/>
        <v>1</v>
      </c>
      <c r="F953">
        <f t="shared" si="115"/>
        <v>1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16"/>
        <v>0</v>
      </c>
      <c r="L953">
        <f t="shared" si="117"/>
        <v>20</v>
      </c>
      <c r="M953">
        <f t="shared" si="118"/>
        <v>-12.3160192931367</v>
      </c>
      <c r="N953">
        <f t="shared" si="113"/>
        <v>132.71519800723678</v>
      </c>
      <c r="O953">
        <f t="shared" si="119"/>
        <v>0</v>
      </c>
      <c r="P953" t="str">
        <f t="shared" si="120"/>
        <v>TN</v>
      </c>
    </row>
    <row r="954" spans="1:16" x14ac:dyDescent="0.3">
      <c r="A954">
        <v>1</v>
      </c>
      <c r="B954">
        <v>1</v>
      </c>
      <c r="C954">
        <v>-2</v>
      </c>
      <c r="D954">
        <v>0.9</v>
      </c>
      <c r="E954">
        <f t="shared" si="114"/>
        <v>1</v>
      </c>
      <c r="F954">
        <f t="shared" si="115"/>
        <v>0.99999999993791178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16"/>
        <v>70</v>
      </c>
      <c r="L954">
        <f t="shared" si="117"/>
        <v>99.999999993791178</v>
      </c>
      <c r="M954">
        <f t="shared" si="118"/>
        <v>-34.686163987838555</v>
      </c>
      <c r="N954">
        <f t="shared" si="113"/>
        <v>117.72112096344404</v>
      </c>
      <c r="O954">
        <f t="shared" si="119"/>
        <v>0</v>
      </c>
      <c r="P954" t="str">
        <f t="shared" si="120"/>
        <v>FP</v>
      </c>
    </row>
    <row r="955" spans="1:16" x14ac:dyDescent="0.3">
      <c r="A955">
        <v>0</v>
      </c>
      <c r="B955">
        <v>1</v>
      </c>
      <c r="C955">
        <v>-2</v>
      </c>
      <c r="D955">
        <v>0.9</v>
      </c>
      <c r="E955">
        <f t="shared" si="114"/>
        <v>1</v>
      </c>
      <c r="F955">
        <f t="shared" si="115"/>
        <v>0.99999999993791178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16"/>
        <v>90</v>
      </c>
      <c r="L955">
        <f t="shared" si="117"/>
        <v>179.99999998882413</v>
      </c>
      <c r="M955">
        <f t="shared" si="118"/>
        <v>-15.720297041667685</v>
      </c>
      <c r="N955">
        <f t="shared" si="113"/>
        <v>65.868327822861161</v>
      </c>
      <c r="O955">
        <f t="shared" si="119"/>
        <v>0</v>
      </c>
      <c r="P955" t="str">
        <f t="shared" si="120"/>
        <v>TN</v>
      </c>
    </row>
    <row r="956" spans="1:16" x14ac:dyDescent="0.3">
      <c r="A956">
        <v>1</v>
      </c>
      <c r="B956">
        <v>1</v>
      </c>
      <c r="C956">
        <v>-2</v>
      </c>
      <c r="D956">
        <v>0.88</v>
      </c>
      <c r="E956">
        <f t="shared" si="114"/>
        <v>1</v>
      </c>
      <c r="F956">
        <f t="shared" si="115"/>
        <v>0.99999999992549415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16"/>
        <v>20</v>
      </c>
      <c r="L956">
        <f t="shared" si="117"/>
        <v>19.999999998509882</v>
      </c>
      <c r="M956">
        <f t="shared" si="118"/>
        <v>-4.6320385853557831</v>
      </c>
      <c r="N956">
        <f t="shared" si="113"/>
        <v>368.80087333256358</v>
      </c>
      <c r="O956">
        <f t="shared" si="119"/>
        <v>0</v>
      </c>
      <c r="P956" t="str">
        <f t="shared" si="120"/>
        <v>FP</v>
      </c>
    </row>
    <row r="957" spans="1:16" x14ac:dyDescent="0.3">
      <c r="A957">
        <v>0</v>
      </c>
      <c r="B957">
        <v>1</v>
      </c>
      <c r="C957">
        <v>-2</v>
      </c>
      <c r="D957">
        <v>0.88</v>
      </c>
      <c r="E957">
        <f t="shared" si="114"/>
        <v>1</v>
      </c>
      <c r="F957">
        <f t="shared" si="115"/>
        <v>0.99999999992549415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16"/>
        <v>40</v>
      </c>
      <c r="L957">
        <f t="shared" si="117"/>
        <v>99.999999992549419</v>
      </c>
      <c r="M957">
        <f t="shared" si="118"/>
        <v>-46.212135047368818</v>
      </c>
      <c r="N957">
        <f t="shared" si="113"/>
        <v>500.68123686351515</v>
      </c>
      <c r="O957">
        <f t="shared" si="119"/>
        <v>0</v>
      </c>
      <c r="P957" t="str">
        <f t="shared" si="120"/>
        <v>TN</v>
      </c>
    </row>
    <row r="958" spans="1:16" x14ac:dyDescent="0.3">
      <c r="A958">
        <v>0</v>
      </c>
      <c r="B958">
        <v>1</v>
      </c>
      <c r="C958">
        <v>-2</v>
      </c>
      <c r="D958">
        <v>0.88</v>
      </c>
      <c r="E958">
        <f t="shared" si="114"/>
        <v>1</v>
      </c>
      <c r="F958">
        <f t="shared" si="115"/>
        <v>0.99999999992549415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16"/>
        <v>180</v>
      </c>
      <c r="L958">
        <f t="shared" si="117"/>
        <v>179.99999998658896</v>
      </c>
      <c r="M958">
        <f t="shared" si="118"/>
        <v>-41.688347268202065</v>
      </c>
      <c r="N958">
        <f t="shared" si="113"/>
        <v>318.69817885802905</v>
      </c>
      <c r="O958">
        <f t="shared" si="119"/>
        <v>0</v>
      </c>
      <c r="P958" t="str">
        <f t="shared" si="120"/>
        <v>TN</v>
      </c>
    </row>
    <row r="959" spans="1:16" x14ac:dyDescent="0.3">
      <c r="A959">
        <v>0</v>
      </c>
      <c r="B959">
        <v>1</v>
      </c>
      <c r="C959">
        <v>-2</v>
      </c>
      <c r="D959">
        <v>0.88</v>
      </c>
      <c r="E959">
        <f t="shared" si="114"/>
        <v>1</v>
      </c>
      <c r="F959">
        <f t="shared" si="115"/>
        <v>0.99999999992549415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16"/>
        <v>80</v>
      </c>
      <c r="L959">
        <f t="shared" si="117"/>
        <v>179.99999998658896</v>
      </c>
      <c r="M959">
        <f t="shared" si="118"/>
        <v>-21.804730483531607</v>
      </c>
      <c r="N959">
        <f t="shared" si="113"/>
        <v>4.1269802827053086</v>
      </c>
      <c r="O959">
        <f t="shared" si="119"/>
        <v>0</v>
      </c>
      <c r="P959" t="str">
        <f t="shared" si="120"/>
        <v>TN</v>
      </c>
    </row>
    <row r="960" spans="1:16" x14ac:dyDescent="0.3">
      <c r="A960">
        <v>0</v>
      </c>
      <c r="B960">
        <v>1</v>
      </c>
      <c r="C960">
        <v>-2</v>
      </c>
      <c r="D960">
        <v>0.88</v>
      </c>
      <c r="E960">
        <f t="shared" si="114"/>
        <v>1</v>
      </c>
      <c r="F960">
        <f t="shared" si="115"/>
        <v>0.99999999992549415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16"/>
        <v>90</v>
      </c>
      <c r="L960">
        <f t="shared" si="117"/>
        <v>179.99999998658896</v>
      </c>
      <c r="M960">
        <f t="shared" si="118"/>
        <v>-76.266260449086914</v>
      </c>
      <c r="N960">
        <f t="shared" si="113"/>
        <v>2748.9083510475521</v>
      </c>
      <c r="O960">
        <f t="shared" si="119"/>
        <v>0</v>
      </c>
      <c r="P960" t="str">
        <f t="shared" si="120"/>
        <v>TN</v>
      </c>
    </row>
    <row r="961" spans="1:16" x14ac:dyDescent="0.3">
      <c r="A961">
        <v>0</v>
      </c>
      <c r="B961">
        <v>1</v>
      </c>
      <c r="C961">
        <v>-2</v>
      </c>
      <c r="D961">
        <v>0.88</v>
      </c>
      <c r="E961">
        <f t="shared" si="114"/>
        <v>1</v>
      </c>
      <c r="F961">
        <f t="shared" si="115"/>
        <v>0.99999999992549415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16"/>
        <v>50</v>
      </c>
      <c r="L961">
        <f t="shared" si="117"/>
        <v>99.999999992549419</v>
      </c>
      <c r="M961">
        <f t="shared" si="118"/>
        <v>-8.7334983559958275</v>
      </c>
      <c r="N961">
        <f t="shared" si="113"/>
        <v>228.09242874787134</v>
      </c>
      <c r="O961">
        <f t="shared" si="119"/>
        <v>0</v>
      </c>
      <c r="P961" t="str">
        <f t="shared" si="120"/>
        <v>TN</v>
      </c>
    </row>
    <row r="962" spans="1:16" x14ac:dyDescent="0.3">
      <c r="A962">
        <v>1</v>
      </c>
      <c r="B962">
        <v>1</v>
      </c>
      <c r="C962">
        <v>-2</v>
      </c>
      <c r="D962">
        <v>0.86</v>
      </c>
      <c r="E962">
        <f t="shared" si="114"/>
        <v>1</v>
      </c>
      <c r="F962">
        <f t="shared" si="115"/>
        <v>0.99999999991307653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16"/>
        <v>10</v>
      </c>
      <c r="L962">
        <f t="shared" si="117"/>
        <v>19.999999998261529</v>
      </c>
      <c r="M962">
        <f t="shared" si="118"/>
        <v>-1.7466996711019203</v>
      </c>
      <c r="N962">
        <f t="shared" ref="N962:N970" si="121">(M962-$R$5)^2</f>
        <v>487.94724138672444</v>
      </c>
      <c r="O962">
        <f t="shared" si="119"/>
        <v>0</v>
      </c>
      <c r="P962" t="str">
        <f t="shared" si="120"/>
        <v>FP</v>
      </c>
    </row>
    <row r="963" spans="1:16" x14ac:dyDescent="0.3">
      <c r="A963">
        <v>1</v>
      </c>
      <c r="B963">
        <v>1</v>
      </c>
      <c r="C963">
        <v>-2</v>
      </c>
      <c r="D963">
        <v>0.84</v>
      </c>
      <c r="E963">
        <f t="shared" ref="E963:E970" si="122">IF(D963&gt;1,1+(D963-1)/$R$2,1)</f>
        <v>1</v>
      </c>
      <c r="F963">
        <f t="shared" ref="F963:F970" si="123">IF(D963&lt;1,1-(1-D963)/$R$2,1)</f>
        <v>0.99999999990065891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24">G963^(B963)*E963</f>
        <v>10</v>
      </c>
      <c r="L963">
        <f t="shared" ref="L963:L970" si="125">-C963*-H963^(B963)*F963</f>
        <v>19.999999998013177</v>
      </c>
      <c r="M963">
        <f t="shared" ref="M963:M970" si="126">I963*K963-J963*L963</f>
        <v>-1.7466996710046763</v>
      </c>
      <c r="N963">
        <f t="shared" si="121"/>
        <v>487.9472413910205</v>
      </c>
      <c r="O963">
        <f t="shared" ref="O963:O970" si="127">IF(M963&gt;=0,1,0)</f>
        <v>0</v>
      </c>
      <c r="P963" t="str">
        <f t="shared" ref="P963:P970" si="128">IF(AND(A963=1,O963=1),"TP",IF(AND(A963=0,O963=0),"TN",IF(A963&gt;O963,"FP","FN")))</f>
        <v>FP</v>
      </c>
    </row>
    <row r="964" spans="1:16" x14ac:dyDescent="0.3">
      <c r="A964">
        <v>0</v>
      </c>
      <c r="B964">
        <v>1</v>
      </c>
      <c r="C964">
        <v>-2</v>
      </c>
      <c r="D964">
        <v>0.84</v>
      </c>
      <c r="E964">
        <f t="shared" si="122"/>
        <v>1</v>
      </c>
      <c r="F964">
        <f t="shared" si="123"/>
        <v>0.99999999990065891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24"/>
        <v>60</v>
      </c>
      <c r="L964">
        <f t="shared" si="125"/>
        <v>99.999999990065888</v>
      </c>
      <c r="M964">
        <f t="shared" si="126"/>
        <v>-38.528154338976165</v>
      </c>
      <c r="N964">
        <f t="shared" si="121"/>
        <v>215.85271312240999</v>
      </c>
      <c r="O964">
        <f t="shared" si="127"/>
        <v>0</v>
      </c>
      <c r="P964" t="str">
        <f t="shared" si="128"/>
        <v>TN</v>
      </c>
    </row>
    <row r="965" spans="1:16" x14ac:dyDescent="0.3">
      <c r="A965">
        <v>0</v>
      </c>
      <c r="B965">
        <v>1</v>
      </c>
      <c r="C965">
        <v>-2</v>
      </c>
      <c r="D965">
        <v>0.84</v>
      </c>
      <c r="E965">
        <f t="shared" si="122"/>
        <v>1</v>
      </c>
      <c r="F965">
        <f t="shared" si="123"/>
        <v>0.99999999990065891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24"/>
        <v>50</v>
      </c>
      <c r="L965">
        <f t="shared" si="125"/>
        <v>99.999999990065888</v>
      </c>
      <c r="M965">
        <f t="shared" si="126"/>
        <v>-8.7334983550233858</v>
      </c>
      <c r="N965">
        <f t="shared" si="121"/>
        <v>228.09242877724438</v>
      </c>
      <c r="O965">
        <f t="shared" si="127"/>
        <v>0</v>
      </c>
      <c r="P965" t="str">
        <f t="shared" si="128"/>
        <v>TN</v>
      </c>
    </row>
    <row r="966" spans="1:16" x14ac:dyDescent="0.3">
      <c r="A966">
        <v>0</v>
      </c>
      <c r="B966">
        <v>1</v>
      </c>
      <c r="C966">
        <v>-2</v>
      </c>
      <c r="D966">
        <v>0.84</v>
      </c>
      <c r="E966">
        <f t="shared" si="122"/>
        <v>1</v>
      </c>
      <c r="F966">
        <f t="shared" si="123"/>
        <v>0.99999999990065891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24"/>
        <v>100</v>
      </c>
      <c r="L966">
        <f t="shared" si="125"/>
        <v>179.9999999821186</v>
      </c>
      <c r="M966">
        <f t="shared" si="126"/>
        <v>-9.6358635963029684</v>
      </c>
      <c r="N966">
        <f t="shared" si="121"/>
        <v>201.65033607938625</v>
      </c>
      <c r="O966">
        <f t="shared" si="127"/>
        <v>0</v>
      </c>
      <c r="P966" t="str">
        <f t="shared" si="128"/>
        <v>TN</v>
      </c>
    </row>
    <row r="967" spans="1:16" x14ac:dyDescent="0.3">
      <c r="A967">
        <v>1</v>
      </c>
      <c r="B967">
        <v>1</v>
      </c>
      <c r="C967">
        <v>-2</v>
      </c>
      <c r="D967">
        <v>0.82</v>
      </c>
      <c r="E967">
        <f t="shared" si="122"/>
        <v>1</v>
      </c>
      <c r="F967">
        <f t="shared" si="123"/>
        <v>0.99999999988824129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24"/>
        <v>30</v>
      </c>
      <c r="L967">
        <f t="shared" si="125"/>
        <v>19.999999997764824</v>
      </c>
      <c r="M967">
        <f t="shared" si="126"/>
        <v>-0.79004823146532743</v>
      </c>
      <c r="N967">
        <f t="shared" si="121"/>
        <v>531.12638063338886</v>
      </c>
      <c r="O967">
        <f t="shared" si="127"/>
        <v>0</v>
      </c>
      <c r="P967" t="str">
        <f t="shared" si="128"/>
        <v>FP</v>
      </c>
    </row>
    <row r="968" spans="1:16" x14ac:dyDescent="0.3">
      <c r="A968">
        <v>0</v>
      </c>
      <c r="B968">
        <v>1</v>
      </c>
      <c r="C968">
        <v>-2</v>
      </c>
      <c r="D968">
        <v>0.82</v>
      </c>
      <c r="E968">
        <f t="shared" si="122"/>
        <v>1</v>
      </c>
      <c r="F968">
        <f t="shared" si="123"/>
        <v>0.99999999988824129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24"/>
        <v>180</v>
      </c>
      <c r="L968">
        <f t="shared" si="125"/>
        <v>179.99999997988343</v>
      </c>
      <c r="M968">
        <f t="shared" si="126"/>
        <v>-41.688347264072789</v>
      </c>
      <c r="N968">
        <f t="shared" si="121"/>
        <v>318.69817871059638</v>
      </c>
      <c r="O968">
        <f t="shared" si="127"/>
        <v>0</v>
      </c>
      <c r="P968" t="str">
        <f t="shared" si="128"/>
        <v>TN</v>
      </c>
    </row>
    <row r="969" spans="1:16" x14ac:dyDescent="0.3">
      <c r="A969">
        <v>0</v>
      </c>
      <c r="B969">
        <v>1</v>
      </c>
      <c r="C969">
        <v>-2</v>
      </c>
      <c r="D969">
        <v>0.82</v>
      </c>
      <c r="E969">
        <f t="shared" si="122"/>
        <v>1</v>
      </c>
      <c r="F969">
        <f t="shared" si="123"/>
        <v>0.99999999988824129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24"/>
        <v>40</v>
      </c>
      <c r="L969">
        <f t="shared" si="125"/>
        <v>99.999999988824129</v>
      </c>
      <c r="M969">
        <f t="shared" si="126"/>
        <v>-46.212135045074788</v>
      </c>
      <c r="N969">
        <f t="shared" si="121"/>
        <v>500.68123676085315</v>
      </c>
      <c r="O969">
        <f t="shared" si="127"/>
        <v>0</v>
      </c>
      <c r="P969" t="str">
        <f t="shared" si="128"/>
        <v>TN</v>
      </c>
    </row>
    <row r="970" spans="1:16" x14ac:dyDescent="0.3">
      <c r="A970">
        <v>0</v>
      </c>
      <c r="B970">
        <v>1</v>
      </c>
      <c r="C970">
        <v>-2</v>
      </c>
      <c r="D970">
        <v>0.82</v>
      </c>
      <c r="E970">
        <f t="shared" si="122"/>
        <v>1</v>
      </c>
      <c r="F970">
        <f t="shared" si="123"/>
        <v>0.99999999988824129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24"/>
        <v>80</v>
      </c>
      <c r="L970">
        <f t="shared" si="125"/>
        <v>179.99999997988343</v>
      </c>
      <c r="M970">
        <f t="shared" si="126"/>
        <v>-80.108250798389292</v>
      </c>
      <c r="N970">
        <f t="shared" si="121"/>
        <v>3166.540601806948</v>
      </c>
      <c r="O970">
        <f t="shared" si="127"/>
        <v>0</v>
      </c>
      <c r="P970" t="str">
        <f t="shared" si="128"/>
        <v>TN</v>
      </c>
    </row>
    <row r="974" spans="1:16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33AE-9893-49E1-8BE4-0724FAE08D4E}">
  <dimension ref="A1:V974"/>
  <sheetViews>
    <sheetView topLeftCell="B1" workbookViewId="0">
      <selection activeCell="V7" sqref="V7"/>
    </sheetView>
  </sheetViews>
  <sheetFormatPr defaultRowHeight="14.4" x14ac:dyDescent="0.3"/>
  <cols>
    <col min="5" max="5" width="12" bestFit="1" customWidth="1"/>
    <col min="14" max="14" width="16.6640625" bestFit="1" customWidth="1"/>
    <col min="19" max="19" width="12.21875" customWidth="1"/>
  </cols>
  <sheetData>
    <row r="1" spans="1:22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287</v>
      </c>
      <c r="Q1" t="s">
        <v>272</v>
      </c>
      <c r="S1" t="s">
        <v>116</v>
      </c>
    </row>
    <row r="2" spans="1:22" x14ac:dyDescent="0.3">
      <c r="A2">
        <v>1</v>
      </c>
      <c r="B2">
        <v>1.1960207441678836</v>
      </c>
      <c r="C2">
        <v>-1.6</v>
      </c>
      <c r="D2">
        <v>2.8</v>
      </c>
      <c r="E2">
        <f>IF(D2&gt;1,(D2-1)/$S$2,0)</f>
        <v>1.6763806030828393E-10</v>
      </c>
      <c r="F2">
        <f>IF(D2&lt;1,-(1-D2)/$S$2,0)</f>
        <v>0</v>
      </c>
      <c r="G2">
        <v>180</v>
      </c>
      <c r="H2">
        <v>-90</v>
      </c>
      <c r="I2">
        <v>0.56330583577691229</v>
      </c>
      <c r="J2">
        <v>0.43669416422308771</v>
      </c>
      <c r="K2">
        <f>G2^(B2+E2)</f>
        <v>498.14147254854993</v>
      </c>
      <c r="L2">
        <f>-C2*-H2^(B2+F2)</f>
        <v>347.88408658650894</v>
      </c>
      <c r="M2">
        <f>I2*K2-J2*L2</f>
        <v>128.68704809069496</v>
      </c>
      <c r="N2" s="36">
        <f>(M2-$S$5)^2</f>
        <v>23263.34961159691</v>
      </c>
      <c r="O2">
        <f>IF(M2&gt;=0,1,0)</f>
        <v>1</v>
      </c>
      <c r="P2">
        <f>(A2-O2)^2</f>
        <v>0</v>
      </c>
      <c r="Q2" t="str">
        <f>IF(AND(A2=1,O2=1),"TP",IF(AND(A2=0,O2=0),"TN",IF(A2&gt;O2,"FP","FN")))</f>
        <v>TP</v>
      </c>
      <c r="R2" t="s">
        <v>286</v>
      </c>
      <c r="S2">
        <v>10737418440</v>
      </c>
      <c r="U2" t="s">
        <v>274</v>
      </c>
      <c r="V2">
        <f>COUNTIF($Q$2:$Q$970,$U2)</f>
        <v>164</v>
      </c>
    </row>
    <row r="3" spans="1:22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0">IF(D3&gt;1,(D3-1)/$S$2,0)</f>
        <v>1.6763806030828393E-10</v>
      </c>
      <c r="F3">
        <f t="shared" ref="F3:F66" si="1">IF(D3&lt;1,-(1-D3)/$S$2,0)</f>
        <v>0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2">G3^(B3+E3)</f>
        <v>188.85787674692889</v>
      </c>
      <c r="L3">
        <f t="shared" ref="L3:L66" si="3">-C3*-H3^(B3+F3)</f>
        <v>347.88408658650894</v>
      </c>
      <c r="M3">
        <f t="shared" ref="M3:M66" si="4">I3*K3-J3*L3</f>
        <v>-21.307011403766396</v>
      </c>
      <c r="N3" s="36">
        <f t="shared" ref="N3:N66" si="5">(M3-$S$5)^2</f>
        <v>6.3969343049084415</v>
      </c>
      <c r="O3">
        <f t="shared" ref="O3:O66" si="6">IF(M3&gt;=0,1,0)</f>
        <v>0</v>
      </c>
      <c r="P3">
        <f t="shared" ref="P3:P66" si="7">(A3-O3)^2</f>
        <v>0</v>
      </c>
      <c r="Q3" t="str">
        <f t="shared" ref="Q3:Q66" si="8">IF(AND(A3=1,O3=1),"TP",IF(AND(A3=0,O3=0),"TN",IF(A3&gt;O3,"FP","FN")))</f>
        <v>TN</v>
      </c>
      <c r="R3" t="s">
        <v>273</v>
      </c>
      <c r="S3">
        <f>COUNT(B2:B970)</f>
        <v>969</v>
      </c>
      <c r="U3" t="s">
        <v>275</v>
      </c>
      <c r="V3">
        <f t="shared" ref="V3:V5" si="9">COUNTIF($Q$2:$Q$970,$U3)</f>
        <v>549</v>
      </c>
    </row>
    <row r="4" spans="1:22" x14ac:dyDescent="0.3">
      <c r="A4">
        <v>0</v>
      </c>
      <c r="B4">
        <v>1.1960207441678836</v>
      </c>
      <c r="C4">
        <v>-1.6</v>
      </c>
      <c r="D4">
        <v>2.8</v>
      </c>
      <c r="E4">
        <f t="shared" si="0"/>
        <v>1.6763806030828393E-10</v>
      </c>
      <c r="F4">
        <f t="shared" si="1"/>
        <v>0</v>
      </c>
      <c r="G4">
        <v>10</v>
      </c>
      <c r="H4">
        <v>-10</v>
      </c>
      <c r="I4">
        <v>0.60844334427391233</v>
      </c>
      <c r="J4">
        <v>0.39155665572608767</v>
      </c>
      <c r="K4">
        <f t="shared" si="2"/>
        <v>15.704378154430257</v>
      </c>
      <c r="L4">
        <f t="shared" si="3"/>
        <v>25.127005037389367</v>
      </c>
      <c r="M4">
        <f t="shared" si="4"/>
        <v>-0.28342169682902174</v>
      </c>
      <c r="N4" s="36">
        <f t="shared" si="5"/>
        <v>554.73466346906764</v>
      </c>
      <c r="O4">
        <f t="shared" si="6"/>
        <v>0</v>
      </c>
      <c r="P4">
        <f t="shared" si="7"/>
        <v>0</v>
      </c>
      <c r="Q4" t="str">
        <f t="shared" si="8"/>
        <v>TN</v>
      </c>
      <c r="U4" t="s">
        <v>276</v>
      </c>
      <c r="V4">
        <f t="shared" si="9"/>
        <v>220</v>
      </c>
    </row>
    <row r="5" spans="1:22" x14ac:dyDescent="0.3">
      <c r="A5">
        <v>0</v>
      </c>
      <c r="B5">
        <v>1.1960207441678836</v>
      </c>
      <c r="C5">
        <v>-1.6</v>
      </c>
      <c r="D5">
        <v>2.8</v>
      </c>
      <c r="E5">
        <f t="shared" si="0"/>
        <v>1.6763806030828393E-10</v>
      </c>
      <c r="F5">
        <f t="shared" si="1"/>
        <v>0</v>
      </c>
      <c r="G5">
        <v>0</v>
      </c>
      <c r="H5">
        <v>-10</v>
      </c>
      <c r="I5">
        <v>0.38419903534316502</v>
      </c>
      <c r="J5">
        <v>0.61580096465683498</v>
      </c>
      <c r="K5">
        <f t="shared" si="2"/>
        <v>0</v>
      </c>
      <c r="L5">
        <f t="shared" si="3"/>
        <v>25.127005037389367</v>
      </c>
      <c r="M5">
        <f t="shared" si="4"/>
        <v>-15.473233940961524</v>
      </c>
      <c r="N5" s="36">
        <f t="shared" si="5"/>
        <v>69.939662073537306</v>
      </c>
      <c r="O5">
        <f t="shared" si="6"/>
        <v>0</v>
      </c>
      <c r="P5">
        <f t="shared" si="7"/>
        <v>0</v>
      </c>
      <c r="Q5" t="str">
        <f t="shared" si="8"/>
        <v>TN</v>
      </c>
      <c r="R5" t="s">
        <v>187</v>
      </c>
      <c r="S5" s="35">
        <f>AVERAGE(M2:M970)</f>
        <v>-23.836227548129791</v>
      </c>
      <c r="U5" t="s">
        <v>277</v>
      </c>
      <c r="V5">
        <f t="shared" si="9"/>
        <v>36</v>
      </c>
    </row>
    <row r="6" spans="1:22" x14ac:dyDescent="0.3">
      <c r="A6">
        <v>0</v>
      </c>
      <c r="B6">
        <v>1.1960207441678836</v>
      </c>
      <c r="C6">
        <v>-1.6</v>
      </c>
      <c r="D6">
        <v>2.8</v>
      </c>
      <c r="E6">
        <f t="shared" si="0"/>
        <v>1.6763806030828393E-10</v>
      </c>
      <c r="F6">
        <f t="shared" si="1"/>
        <v>0</v>
      </c>
      <c r="G6">
        <v>40</v>
      </c>
      <c r="H6">
        <v>-50</v>
      </c>
      <c r="I6">
        <v>0.60844334427391233</v>
      </c>
      <c r="J6">
        <v>0.39155665572608767</v>
      </c>
      <c r="K6">
        <f t="shared" si="2"/>
        <v>82.432217573906982</v>
      </c>
      <c r="L6">
        <f t="shared" si="3"/>
        <v>172.23577024121218</v>
      </c>
      <c r="M6">
        <f t="shared" si="4"/>
        <v>-17.284728055473117</v>
      </c>
      <c r="N6" s="36">
        <f t="shared" si="5"/>
        <v>42.922145602280658</v>
      </c>
      <c r="O6">
        <f t="shared" si="6"/>
        <v>0</v>
      </c>
      <c r="P6">
        <f t="shared" si="7"/>
        <v>0</v>
      </c>
      <c r="Q6" t="str">
        <f t="shared" si="8"/>
        <v>TN</v>
      </c>
      <c r="R6" t="s">
        <v>123</v>
      </c>
      <c r="S6" s="35">
        <f>DEVSQ(M2:M970)/S3</f>
        <v>1870.3449114067707</v>
      </c>
    </row>
    <row r="7" spans="1:22" x14ac:dyDescent="0.3">
      <c r="A7">
        <v>0</v>
      </c>
      <c r="B7">
        <v>1.1960207441678836</v>
      </c>
      <c r="C7">
        <v>-1.6</v>
      </c>
      <c r="D7">
        <v>2.8</v>
      </c>
      <c r="E7">
        <f t="shared" si="0"/>
        <v>1.6763806030828393E-10</v>
      </c>
      <c r="F7">
        <f t="shared" si="1"/>
        <v>0</v>
      </c>
      <c r="G7">
        <v>100</v>
      </c>
      <c r="H7">
        <v>-90</v>
      </c>
      <c r="I7">
        <v>0.38419903534316502</v>
      </c>
      <c r="J7">
        <v>0.61580096465683498</v>
      </c>
      <c r="K7">
        <f t="shared" si="2"/>
        <v>246.62749321734631</v>
      </c>
      <c r="L7">
        <f t="shared" si="3"/>
        <v>347.88408658650894</v>
      </c>
      <c r="M7">
        <f t="shared" si="4"/>
        <v>-119.47331112552669</v>
      </c>
      <c r="N7" s="36">
        <f t="shared" si="5"/>
        <v>9146.4517551900008</v>
      </c>
      <c r="O7">
        <f t="shared" si="6"/>
        <v>0</v>
      </c>
      <c r="P7">
        <f t="shared" si="7"/>
        <v>0</v>
      </c>
      <c r="Q7" t="str">
        <f t="shared" si="8"/>
        <v>TN</v>
      </c>
      <c r="R7" t="s">
        <v>278</v>
      </c>
      <c r="S7" s="35">
        <f>-S3/2*LN(2*PI()*S6)-SUM(M2:M970)/(2*S6)</f>
        <v>-4534.4407852755676</v>
      </c>
      <c r="U7" t="s">
        <v>279</v>
      </c>
      <c r="V7" s="35">
        <f>SUM(V2:V3)/S3</f>
        <v>0.73581011351909187</v>
      </c>
    </row>
    <row r="8" spans="1:22" x14ac:dyDescent="0.3">
      <c r="A8">
        <v>0</v>
      </c>
      <c r="B8">
        <v>1.1960207441678836</v>
      </c>
      <c r="C8">
        <v>-1.6</v>
      </c>
      <c r="D8">
        <v>2.8</v>
      </c>
      <c r="E8">
        <f t="shared" si="0"/>
        <v>1.6763806030828393E-10</v>
      </c>
      <c r="F8">
        <f t="shared" si="1"/>
        <v>0</v>
      </c>
      <c r="G8">
        <v>50</v>
      </c>
      <c r="H8">
        <v>-50</v>
      </c>
      <c r="I8">
        <v>0.38419903534316502</v>
      </c>
      <c r="J8">
        <v>0.61580096465683498</v>
      </c>
      <c r="K8">
        <f t="shared" si="2"/>
        <v>107.64735647135311</v>
      </c>
      <c r="L8">
        <f t="shared" si="3"/>
        <v>172.23577024121218</v>
      </c>
      <c r="M8">
        <f t="shared" si="4"/>
        <v>-64.704942949415781</v>
      </c>
      <c r="N8" s="36">
        <f t="shared" si="5"/>
        <v>1670.2518985513107</v>
      </c>
      <c r="O8">
        <f t="shared" si="6"/>
        <v>0</v>
      </c>
      <c r="P8">
        <f t="shared" si="7"/>
        <v>0</v>
      </c>
      <c r="Q8" t="str">
        <f t="shared" si="8"/>
        <v>TN</v>
      </c>
      <c r="S8" s="35"/>
      <c r="U8" t="s">
        <v>281</v>
      </c>
      <c r="V8" s="35">
        <f>V2/SUM(V2,V4)</f>
        <v>0.42708333333333331</v>
      </c>
    </row>
    <row r="9" spans="1:22" x14ac:dyDescent="0.3">
      <c r="A9">
        <v>1</v>
      </c>
      <c r="B9">
        <v>1.1960207441678836</v>
      </c>
      <c r="C9">
        <v>-1.6</v>
      </c>
      <c r="D9">
        <v>2.9</v>
      </c>
      <c r="E9">
        <f t="shared" si="0"/>
        <v>1.7695128588096636E-10</v>
      </c>
      <c r="F9">
        <f t="shared" si="1"/>
        <v>0</v>
      </c>
      <c r="G9">
        <v>10</v>
      </c>
      <c r="H9">
        <v>0</v>
      </c>
      <c r="I9">
        <v>0.42913429896650213</v>
      </c>
      <c r="J9">
        <v>0.57086570103349787</v>
      </c>
      <c r="K9">
        <f t="shared" si="2"/>
        <v>15.704378154767033</v>
      </c>
      <c r="L9">
        <f t="shared" si="3"/>
        <v>0</v>
      </c>
      <c r="M9">
        <f t="shared" si="4"/>
        <v>6.7392873101508011</v>
      </c>
      <c r="N9" s="36">
        <f t="shared" si="5"/>
        <v>934.86210884893717</v>
      </c>
      <c r="O9">
        <f t="shared" si="6"/>
        <v>1</v>
      </c>
      <c r="P9">
        <f t="shared" si="7"/>
        <v>0</v>
      </c>
      <c r="Q9" t="str">
        <f t="shared" si="8"/>
        <v>TP</v>
      </c>
      <c r="R9" t="s">
        <v>280</v>
      </c>
      <c r="S9" s="35">
        <f>2*S3-2*LN(-S7)</f>
        <v>1921.1610859118171</v>
      </c>
      <c r="U9" t="s">
        <v>283</v>
      </c>
      <c r="V9" s="35">
        <f>V2/SUM(V2,V5)</f>
        <v>0.82</v>
      </c>
    </row>
    <row r="10" spans="1:22" x14ac:dyDescent="0.3">
      <c r="A10">
        <v>1</v>
      </c>
      <c r="B10">
        <v>1.1960207441678836</v>
      </c>
      <c r="C10">
        <v>-1.6</v>
      </c>
      <c r="D10">
        <v>2.8</v>
      </c>
      <c r="E10">
        <f t="shared" si="0"/>
        <v>1.6763806030828393E-10</v>
      </c>
      <c r="F10">
        <f t="shared" si="1"/>
        <v>0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2"/>
        <v>35.979809850649652</v>
      </c>
      <c r="L10">
        <f t="shared" si="3"/>
        <v>25.127005037389367</v>
      </c>
      <c r="M10">
        <f t="shared" si="4"/>
        <v>-1.6498257045114215</v>
      </c>
      <c r="N10" s="36">
        <f t="shared" si="5"/>
        <v>492.23642676651258</v>
      </c>
      <c r="O10">
        <f t="shared" si="6"/>
        <v>0</v>
      </c>
      <c r="P10">
        <f t="shared" si="7"/>
        <v>1</v>
      </c>
      <c r="Q10" t="str">
        <f t="shared" si="8"/>
        <v>FP</v>
      </c>
      <c r="R10" t="s">
        <v>282</v>
      </c>
      <c r="S10" s="35">
        <f>S3*LN(S3)-2*LN(-S7)</f>
        <v>6646.2614948339697</v>
      </c>
      <c r="U10" t="s">
        <v>285</v>
      </c>
      <c r="V10" s="35">
        <f>2/(1/V9+1/V8)</f>
        <v>0.56164383561643827</v>
      </c>
    </row>
    <row r="11" spans="1:22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0"/>
        <v>1.2107193244487172E-10</v>
      </c>
      <c r="F11">
        <f t="shared" si="1"/>
        <v>0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2"/>
        <v>133.87694145813566</v>
      </c>
      <c r="L11">
        <f t="shared" si="3"/>
        <v>172.23577024121218</v>
      </c>
      <c r="M11">
        <f t="shared" si="4"/>
        <v>-54.627561700042357</v>
      </c>
      <c r="N11" s="36">
        <f t="shared" si="5"/>
        <v>948.10625885473712</v>
      </c>
      <c r="O11">
        <f t="shared" si="6"/>
        <v>0</v>
      </c>
      <c r="P11">
        <f t="shared" si="7"/>
        <v>1</v>
      </c>
      <c r="Q11" t="str">
        <f t="shared" si="8"/>
        <v>FP</v>
      </c>
      <c r="R11" t="s">
        <v>284</v>
      </c>
      <c r="S11" s="35">
        <f>1/S3*SUM(P2:P970)</f>
        <v>0.26418988648090813</v>
      </c>
    </row>
    <row r="12" spans="1:22" x14ac:dyDescent="0.3">
      <c r="A12">
        <v>1</v>
      </c>
      <c r="B12">
        <v>1.1960207441678836</v>
      </c>
      <c r="C12">
        <v>-1.6</v>
      </c>
      <c r="D12">
        <v>2.9</v>
      </c>
      <c r="E12">
        <f t="shared" si="0"/>
        <v>1.7695128588096636E-10</v>
      </c>
      <c r="F12">
        <f t="shared" si="1"/>
        <v>0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2"/>
        <v>133.87694148876531</v>
      </c>
      <c r="L12">
        <f t="shared" si="3"/>
        <v>172.23577024121218</v>
      </c>
      <c r="M12">
        <f t="shared" si="4"/>
        <v>-54.627561688274476</v>
      </c>
      <c r="N12" s="36">
        <f t="shared" si="5"/>
        <v>948.10625813003958</v>
      </c>
      <c r="O12">
        <f t="shared" si="6"/>
        <v>0</v>
      </c>
      <c r="P12">
        <f t="shared" si="7"/>
        <v>1</v>
      </c>
      <c r="Q12" t="str">
        <f t="shared" si="8"/>
        <v>FP</v>
      </c>
    </row>
    <row r="13" spans="1:22" x14ac:dyDescent="0.3">
      <c r="A13">
        <v>1</v>
      </c>
      <c r="B13">
        <v>1.1960207441678836</v>
      </c>
      <c r="C13">
        <v>-1.6</v>
      </c>
      <c r="D13">
        <v>2.8</v>
      </c>
      <c r="E13">
        <f t="shared" si="0"/>
        <v>1.6763806030828393E-10</v>
      </c>
      <c r="F13">
        <f t="shared" si="1"/>
        <v>0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2"/>
        <v>15.704378154430257</v>
      </c>
      <c r="L13">
        <f t="shared" si="3"/>
        <v>25.127005037389367</v>
      </c>
      <c r="M13">
        <f t="shared" si="4"/>
        <v>-0.28342169682902174</v>
      </c>
      <c r="N13" s="36">
        <f t="shared" si="5"/>
        <v>554.73466346906764</v>
      </c>
      <c r="O13">
        <f t="shared" si="6"/>
        <v>0</v>
      </c>
      <c r="P13">
        <f t="shared" si="7"/>
        <v>1</v>
      </c>
      <c r="Q13" t="str">
        <f t="shared" si="8"/>
        <v>FP</v>
      </c>
    </row>
    <row r="14" spans="1:22" x14ac:dyDescent="0.3">
      <c r="A14">
        <v>0</v>
      </c>
      <c r="B14">
        <v>1.1960207441678836</v>
      </c>
      <c r="C14">
        <v>-1.6</v>
      </c>
      <c r="D14">
        <v>2.8</v>
      </c>
      <c r="E14">
        <f t="shared" si="0"/>
        <v>1.6763806030828393E-10</v>
      </c>
      <c r="F14">
        <f t="shared" si="1"/>
        <v>0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2"/>
        <v>35.979809850649652</v>
      </c>
      <c r="L14">
        <f t="shared" si="3"/>
        <v>25.127005037389367</v>
      </c>
      <c r="M14">
        <f t="shared" si="4"/>
        <v>-1.6498257045114215</v>
      </c>
      <c r="N14" s="36">
        <f t="shared" si="5"/>
        <v>492.23642676651258</v>
      </c>
      <c r="O14">
        <f t="shared" si="6"/>
        <v>0</v>
      </c>
      <c r="P14">
        <f t="shared" si="7"/>
        <v>0</v>
      </c>
      <c r="Q14" t="str">
        <f t="shared" si="8"/>
        <v>TN</v>
      </c>
    </row>
    <row r="15" spans="1:22" x14ac:dyDescent="0.3">
      <c r="A15">
        <v>1</v>
      </c>
      <c r="B15">
        <v>1.1960207441678836</v>
      </c>
      <c r="C15">
        <v>-1.6</v>
      </c>
      <c r="D15">
        <v>2.7</v>
      </c>
      <c r="E15">
        <f t="shared" si="0"/>
        <v>1.5832483473560152E-10</v>
      </c>
      <c r="F15">
        <f t="shared" si="1"/>
        <v>0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2"/>
        <v>35.979809849645818</v>
      </c>
      <c r="L15">
        <f t="shared" si="3"/>
        <v>25.127005037389367</v>
      </c>
      <c r="M15">
        <f t="shared" si="4"/>
        <v>-1.6498257048970935</v>
      </c>
      <c r="N15" s="36">
        <f t="shared" si="5"/>
        <v>492.23642674939924</v>
      </c>
      <c r="O15">
        <f t="shared" si="6"/>
        <v>0</v>
      </c>
      <c r="P15">
        <f t="shared" si="7"/>
        <v>1</v>
      </c>
      <c r="Q15" t="str">
        <f t="shared" si="8"/>
        <v>FP</v>
      </c>
    </row>
    <row r="16" spans="1:22" x14ac:dyDescent="0.3">
      <c r="A16">
        <v>0</v>
      </c>
      <c r="B16">
        <v>1.1960207441678836</v>
      </c>
      <c r="C16">
        <v>-1.6</v>
      </c>
      <c r="D16">
        <v>2.7</v>
      </c>
      <c r="E16">
        <f t="shared" si="0"/>
        <v>1.5832483473560152E-10</v>
      </c>
      <c r="F16">
        <f t="shared" si="1"/>
        <v>0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2"/>
        <v>133.87694147855549</v>
      </c>
      <c r="L16">
        <f t="shared" si="3"/>
        <v>172.23577024121218</v>
      </c>
      <c r="M16">
        <f t="shared" si="4"/>
        <v>-54.627561692197077</v>
      </c>
      <c r="N16" s="36">
        <f t="shared" si="5"/>
        <v>948.10625837160376</v>
      </c>
      <c r="O16">
        <f t="shared" si="6"/>
        <v>0</v>
      </c>
      <c r="P16">
        <f t="shared" si="7"/>
        <v>0</v>
      </c>
      <c r="Q16" t="str">
        <f t="shared" si="8"/>
        <v>TN</v>
      </c>
    </row>
    <row r="17" spans="1:17" x14ac:dyDescent="0.3">
      <c r="A17">
        <v>0</v>
      </c>
      <c r="B17">
        <v>1.1960207441678836</v>
      </c>
      <c r="C17">
        <v>-1.6</v>
      </c>
      <c r="D17">
        <v>2.7</v>
      </c>
      <c r="E17">
        <f t="shared" si="0"/>
        <v>1.5832483473560152E-10</v>
      </c>
      <c r="F17">
        <f t="shared" si="1"/>
        <v>0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2"/>
        <v>107.64735646743118</v>
      </c>
      <c r="L17">
        <f t="shared" si="3"/>
        <v>172.23577024121218</v>
      </c>
      <c r="M17">
        <f t="shared" si="4"/>
        <v>-1.9427446207660495</v>
      </c>
      <c r="N17" s="36">
        <f t="shared" si="5"/>
        <v>479.32459469076764</v>
      </c>
      <c r="O17">
        <f t="shared" si="6"/>
        <v>0</v>
      </c>
      <c r="P17">
        <f t="shared" si="7"/>
        <v>0</v>
      </c>
      <c r="Q17" t="str">
        <f t="shared" si="8"/>
        <v>TN</v>
      </c>
    </row>
    <row r="18" spans="1:17" x14ac:dyDescent="0.3">
      <c r="A18">
        <v>0</v>
      </c>
      <c r="B18">
        <v>1.1960207441678836</v>
      </c>
      <c r="C18">
        <v>-1.6</v>
      </c>
      <c r="D18">
        <v>2.7</v>
      </c>
      <c r="E18">
        <f t="shared" si="0"/>
        <v>1.5832483473560152E-10</v>
      </c>
      <c r="F18">
        <f t="shared" si="1"/>
        <v>0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2"/>
        <v>498.14147252445781</v>
      </c>
      <c r="L18">
        <f t="shared" si="3"/>
        <v>347.88408658650894</v>
      </c>
      <c r="M18">
        <f t="shared" si="4"/>
        <v>128.68704807712371</v>
      </c>
      <c r="N18" s="36">
        <f t="shared" si="5"/>
        <v>23263.349607457047</v>
      </c>
      <c r="O18">
        <f t="shared" si="6"/>
        <v>1</v>
      </c>
      <c r="P18">
        <f t="shared" si="7"/>
        <v>1</v>
      </c>
      <c r="Q18" t="str">
        <f t="shared" si="8"/>
        <v>FN</v>
      </c>
    </row>
    <row r="19" spans="1:17" x14ac:dyDescent="0.3">
      <c r="A19">
        <v>0</v>
      </c>
      <c r="B19">
        <v>1.1960207441678836</v>
      </c>
      <c r="C19">
        <v>-1.6</v>
      </c>
      <c r="D19">
        <v>2.7</v>
      </c>
      <c r="E19">
        <f t="shared" si="0"/>
        <v>1.5832483473560152E-10</v>
      </c>
      <c r="F19">
        <f t="shared" si="1"/>
        <v>0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2"/>
        <v>58.43427533048439</v>
      </c>
      <c r="L19">
        <f t="shared" si="3"/>
        <v>25.127005037389367</v>
      </c>
      <c r="M19">
        <f t="shared" si="4"/>
        <v>6.9771582719874843</v>
      </c>
      <c r="N19" s="36">
        <f t="shared" si="5"/>
        <v>949.46474569940438</v>
      </c>
      <c r="O19">
        <f t="shared" si="6"/>
        <v>1</v>
      </c>
      <c r="P19">
        <f t="shared" si="7"/>
        <v>1</v>
      </c>
      <c r="Q19" t="str">
        <f t="shared" si="8"/>
        <v>FN</v>
      </c>
    </row>
    <row r="20" spans="1:17" x14ac:dyDescent="0.3">
      <c r="A20">
        <v>0</v>
      </c>
      <c r="B20">
        <v>1.1960207441678836</v>
      </c>
      <c r="C20">
        <v>-1.6</v>
      </c>
      <c r="D20">
        <v>2.7</v>
      </c>
      <c r="E20">
        <f t="shared" si="0"/>
        <v>1.5832483473560152E-10</v>
      </c>
      <c r="F20">
        <f t="shared" si="1"/>
        <v>0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2"/>
        <v>217.4275542714704</v>
      </c>
      <c r="L20">
        <f t="shared" si="3"/>
        <v>347.88408658650894</v>
      </c>
      <c r="M20">
        <f t="shared" si="4"/>
        <v>-3.9239812659071447</v>
      </c>
      <c r="N20" s="36">
        <f t="shared" si="5"/>
        <v>396.49755200388961</v>
      </c>
      <c r="O20">
        <f t="shared" si="6"/>
        <v>0</v>
      </c>
      <c r="P20">
        <f t="shared" si="7"/>
        <v>0</v>
      </c>
      <c r="Q20" t="str">
        <f t="shared" si="8"/>
        <v>TN</v>
      </c>
    </row>
    <row r="21" spans="1:17" x14ac:dyDescent="0.3">
      <c r="A21">
        <v>0</v>
      </c>
      <c r="B21">
        <v>1.1960207441678836</v>
      </c>
      <c r="C21">
        <v>-1.6</v>
      </c>
      <c r="D21">
        <v>2.7</v>
      </c>
      <c r="E21">
        <f t="shared" si="0"/>
        <v>1.5832483473560152E-10</v>
      </c>
      <c r="F21">
        <f t="shared" si="1"/>
        <v>0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2"/>
        <v>107.64735646743118</v>
      </c>
      <c r="L21">
        <f t="shared" si="3"/>
        <v>172.23577024121218</v>
      </c>
      <c r="M21">
        <f t="shared" si="4"/>
        <v>-1.9427446207660495</v>
      </c>
      <c r="N21" s="36">
        <f t="shared" si="5"/>
        <v>479.32459469076764</v>
      </c>
      <c r="O21">
        <f t="shared" si="6"/>
        <v>0</v>
      </c>
      <c r="P21">
        <f t="shared" si="7"/>
        <v>0</v>
      </c>
      <c r="Q21" t="str">
        <f t="shared" si="8"/>
        <v>TN</v>
      </c>
    </row>
    <row r="22" spans="1:17" x14ac:dyDescent="0.3">
      <c r="A22">
        <v>0</v>
      </c>
      <c r="B22">
        <v>1.1960207441678836</v>
      </c>
      <c r="C22">
        <v>-1.6</v>
      </c>
      <c r="D22">
        <v>2.7</v>
      </c>
      <c r="E22">
        <f t="shared" si="0"/>
        <v>1.5832483473560152E-10</v>
      </c>
      <c r="F22">
        <f t="shared" si="1"/>
        <v>0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2"/>
        <v>58.43427533048439</v>
      </c>
      <c r="L22">
        <f t="shared" si="3"/>
        <v>25.127005037389367</v>
      </c>
      <c r="M22">
        <f t="shared" si="4"/>
        <v>6.9771582719874843</v>
      </c>
      <c r="N22" s="36">
        <f t="shared" si="5"/>
        <v>949.46474569940438</v>
      </c>
      <c r="O22">
        <f t="shared" si="6"/>
        <v>1</v>
      </c>
      <c r="P22">
        <f t="shared" si="7"/>
        <v>1</v>
      </c>
      <c r="Q22" t="str">
        <f t="shared" si="8"/>
        <v>FN</v>
      </c>
    </row>
    <row r="23" spans="1:17" x14ac:dyDescent="0.3">
      <c r="A23">
        <v>1</v>
      </c>
      <c r="B23">
        <v>1.1960207441678836</v>
      </c>
      <c r="C23">
        <v>-1.6</v>
      </c>
      <c r="D23">
        <v>3.4</v>
      </c>
      <c r="E23">
        <f t="shared" si="0"/>
        <v>2.2351741374437856E-10</v>
      </c>
      <c r="F23">
        <f t="shared" si="1"/>
        <v>0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2"/>
        <v>160.98133747144223</v>
      </c>
      <c r="L23">
        <f t="shared" si="3"/>
        <v>172.23577024121218</v>
      </c>
      <c r="M23">
        <f t="shared" si="4"/>
        <v>30.50796114475574</v>
      </c>
      <c r="N23" s="36">
        <f t="shared" si="5"/>
        <v>2953.2908446879478</v>
      </c>
      <c r="O23">
        <f t="shared" si="6"/>
        <v>1</v>
      </c>
      <c r="P23">
        <f t="shared" si="7"/>
        <v>0</v>
      </c>
      <c r="Q23" t="str">
        <f t="shared" si="8"/>
        <v>TP</v>
      </c>
    </row>
    <row r="24" spans="1:17" x14ac:dyDescent="0.3">
      <c r="A24">
        <v>0</v>
      </c>
      <c r="B24">
        <v>1.1960207441678836</v>
      </c>
      <c r="C24">
        <v>-1.6</v>
      </c>
      <c r="D24">
        <v>3.4</v>
      </c>
      <c r="E24">
        <f t="shared" si="0"/>
        <v>2.2351741374437856E-10</v>
      </c>
      <c r="F24">
        <f t="shared" si="1"/>
        <v>0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2"/>
        <v>498.1414726930999</v>
      </c>
      <c r="L24">
        <f t="shared" si="3"/>
        <v>347.88408658650894</v>
      </c>
      <c r="M24">
        <f t="shared" si="4"/>
        <v>-22.841882835621561</v>
      </c>
      <c r="N24" s="36">
        <f t="shared" si="5"/>
        <v>0.98872140729307478</v>
      </c>
      <c r="O24">
        <f t="shared" si="6"/>
        <v>0</v>
      </c>
      <c r="P24">
        <f t="shared" si="7"/>
        <v>0</v>
      </c>
      <c r="Q24" t="str">
        <f t="shared" si="8"/>
        <v>TN</v>
      </c>
    </row>
    <row r="25" spans="1:17" x14ac:dyDescent="0.3">
      <c r="A25">
        <v>1</v>
      </c>
      <c r="B25">
        <v>1.1960207441678836</v>
      </c>
      <c r="C25">
        <v>-1.6</v>
      </c>
      <c r="D25">
        <v>2.9</v>
      </c>
      <c r="E25">
        <f t="shared" si="0"/>
        <v>1.7695128588096636E-10</v>
      </c>
      <c r="F25">
        <f t="shared" si="1"/>
        <v>0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2"/>
        <v>160.98133743959426</v>
      </c>
      <c r="L25">
        <f t="shared" si="3"/>
        <v>172.23577024121218</v>
      </c>
      <c r="M25">
        <f t="shared" si="4"/>
        <v>-44.214078910406805</v>
      </c>
      <c r="N25" s="36">
        <f t="shared" si="5"/>
        <v>415.25682614305515</v>
      </c>
      <c r="O25">
        <f t="shared" si="6"/>
        <v>0</v>
      </c>
      <c r="P25">
        <f t="shared" si="7"/>
        <v>1</v>
      </c>
      <c r="Q25" t="str">
        <f t="shared" si="8"/>
        <v>FP</v>
      </c>
    </row>
    <row r="26" spans="1:17" x14ac:dyDescent="0.3">
      <c r="A26">
        <v>0</v>
      </c>
      <c r="B26">
        <v>1.1960207441678836</v>
      </c>
      <c r="C26">
        <v>-1.6</v>
      </c>
      <c r="D26">
        <v>2.9</v>
      </c>
      <c r="E26">
        <f t="shared" si="0"/>
        <v>1.7695128588096636E-10</v>
      </c>
      <c r="F26">
        <f t="shared" si="1"/>
        <v>0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2"/>
        <v>188.85787675463638</v>
      </c>
      <c r="L26">
        <f t="shared" si="3"/>
        <v>347.88408658650894</v>
      </c>
      <c r="M26">
        <f t="shared" si="4"/>
        <v>-141.66834204264447</v>
      </c>
      <c r="N26" s="36">
        <f t="shared" si="5"/>
        <v>13884.407206248417</v>
      </c>
      <c r="O26">
        <f t="shared" si="6"/>
        <v>0</v>
      </c>
      <c r="P26">
        <f t="shared" si="7"/>
        <v>0</v>
      </c>
      <c r="Q26" t="str">
        <f t="shared" si="8"/>
        <v>TN</v>
      </c>
    </row>
    <row r="27" spans="1:17" x14ac:dyDescent="0.3">
      <c r="A27">
        <v>0</v>
      </c>
      <c r="B27">
        <v>1.1960207441678836</v>
      </c>
      <c r="C27">
        <v>-1.6</v>
      </c>
      <c r="D27">
        <v>2.9</v>
      </c>
      <c r="E27">
        <f t="shared" si="0"/>
        <v>1.7695128588096636E-10</v>
      </c>
      <c r="F27">
        <f t="shared" si="1"/>
        <v>0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2"/>
        <v>0</v>
      </c>
      <c r="L27">
        <f t="shared" si="3"/>
        <v>25.127005037389367</v>
      </c>
      <c r="M27">
        <f t="shared" si="4"/>
        <v>-15.473233940961524</v>
      </c>
      <c r="N27" s="36">
        <f t="shared" si="5"/>
        <v>69.939662073537306</v>
      </c>
      <c r="O27">
        <f t="shared" si="6"/>
        <v>0</v>
      </c>
      <c r="P27">
        <f t="shared" si="7"/>
        <v>0</v>
      </c>
      <c r="Q27" t="str">
        <f t="shared" si="8"/>
        <v>TN</v>
      </c>
    </row>
    <row r="28" spans="1:17" x14ac:dyDescent="0.3">
      <c r="A28">
        <v>0</v>
      </c>
      <c r="B28">
        <v>1.1960207441678836</v>
      </c>
      <c r="C28">
        <v>-1.6</v>
      </c>
      <c r="D28">
        <v>2.9</v>
      </c>
      <c r="E28">
        <f t="shared" si="0"/>
        <v>1.7695128588096636E-10</v>
      </c>
      <c r="F28">
        <f t="shared" si="1"/>
        <v>0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2"/>
        <v>188.85787675463638</v>
      </c>
      <c r="L28">
        <f t="shared" si="3"/>
        <v>347.88408658650894</v>
      </c>
      <c r="M28">
        <f t="shared" si="4"/>
        <v>-21.307011399076828</v>
      </c>
      <c r="N28" s="36">
        <f t="shared" si="5"/>
        <v>6.3969343286303033</v>
      </c>
      <c r="O28">
        <f t="shared" si="6"/>
        <v>0</v>
      </c>
      <c r="P28">
        <f t="shared" si="7"/>
        <v>0</v>
      </c>
      <c r="Q28" t="str">
        <f t="shared" si="8"/>
        <v>TN</v>
      </c>
    </row>
    <row r="29" spans="1:17" x14ac:dyDescent="0.3">
      <c r="A29">
        <v>1</v>
      </c>
      <c r="B29">
        <v>1.1960207441678836</v>
      </c>
      <c r="C29">
        <v>-1.6</v>
      </c>
      <c r="D29">
        <v>3.6</v>
      </c>
      <c r="E29">
        <f t="shared" si="0"/>
        <v>2.4214386488974345E-10</v>
      </c>
      <c r="F29">
        <f t="shared" si="1"/>
        <v>0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2"/>
        <v>160.98133748418132</v>
      </c>
      <c r="L29">
        <f t="shared" si="3"/>
        <v>172.23577024121218</v>
      </c>
      <c r="M29">
        <f t="shared" si="4"/>
        <v>30.507961152506752</v>
      </c>
      <c r="N29" s="36">
        <f t="shared" si="5"/>
        <v>2953.2908455303927</v>
      </c>
      <c r="O29">
        <f t="shared" si="6"/>
        <v>1</v>
      </c>
      <c r="P29">
        <f t="shared" si="7"/>
        <v>0</v>
      </c>
      <c r="Q29" t="str">
        <f t="shared" si="8"/>
        <v>TP</v>
      </c>
    </row>
    <row r="30" spans="1:17" x14ac:dyDescent="0.3">
      <c r="A30">
        <v>0</v>
      </c>
      <c r="B30">
        <v>1.1960207441678836</v>
      </c>
      <c r="C30">
        <v>-1.6</v>
      </c>
      <c r="D30">
        <v>3.6</v>
      </c>
      <c r="E30">
        <f t="shared" si="0"/>
        <v>2.4214386488974345E-10</v>
      </c>
      <c r="F30">
        <f t="shared" si="1"/>
        <v>0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2"/>
        <v>0</v>
      </c>
      <c r="L30">
        <f t="shared" si="3"/>
        <v>25.127005037389367</v>
      </c>
      <c r="M30">
        <f t="shared" si="4"/>
        <v>-15.473233940961524</v>
      </c>
      <c r="N30" s="36">
        <f t="shared" si="5"/>
        <v>69.939662073537306</v>
      </c>
      <c r="O30">
        <f t="shared" si="6"/>
        <v>0</v>
      </c>
      <c r="P30">
        <f t="shared" si="7"/>
        <v>0</v>
      </c>
      <c r="Q30" t="str">
        <f t="shared" si="8"/>
        <v>TN</v>
      </c>
    </row>
    <row r="31" spans="1:17" x14ac:dyDescent="0.3">
      <c r="A31">
        <v>0</v>
      </c>
      <c r="B31">
        <v>1.1960207441678836</v>
      </c>
      <c r="C31">
        <v>-1.6</v>
      </c>
      <c r="D31">
        <v>3.6</v>
      </c>
      <c r="E31">
        <f t="shared" si="0"/>
        <v>2.4214386488974345E-10</v>
      </c>
      <c r="F31">
        <f t="shared" si="1"/>
        <v>0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2"/>
        <v>82.43221759656285</v>
      </c>
      <c r="L31">
        <f t="shared" si="3"/>
        <v>172.23577024121218</v>
      </c>
      <c r="M31">
        <f t="shared" si="4"/>
        <v>-74.392574981154127</v>
      </c>
      <c r="N31" s="36">
        <f t="shared" si="5"/>
        <v>2555.9442657686664</v>
      </c>
      <c r="O31">
        <f t="shared" si="6"/>
        <v>0</v>
      </c>
      <c r="P31">
        <f t="shared" si="7"/>
        <v>0</v>
      </c>
      <c r="Q31" t="str">
        <f t="shared" si="8"/>
        <v>TN</v>
      </c>
    </row>
    <row r="32" spans="1:17" x14ac:dyDescent="0.3">
      <c r="A32">
        <v>1</v>
      </c>
      <c r="B32">
        <v>1.1960207441678836</v>
      </c>
      <c r="C32">
        <v>-1.6</v>
      </c>
      <c r="D32">
        <v>3.5</v>
      </c>
      <c r="E32">
        <f t="shared" si="0"/>
        <v>2.3283063931706102E-10</v>
      </c>
      <c r="F32">
        <f t="shared" si="1"/>
        <v>0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2"/>
        <v>58.43427534529215</v>
      </c>
      <c r="L32">
        <f t="shared" si="3"/>
        <v>25.127005037389367</v>
      </c>
      <c r="M32">
        <f t="shared" si="4"/>
        <v>6.9771582776766117</v>
      </c>
      <c r="N32" s="36">
        <f t="shared" si="5"/>
        <v>949.46474605000697</v>
      </c>
      <c r="O32">
        <f t="shared" si="6"/>
        <v>1</v>
      </c>
      <c r="P32">
        <f t="shared" si="7"/>
        <v>0</v>
      </c>
      <c r="Q32" t="str">
        <f t="shared" si="8"/>
        <v>TP</v>
      </c>
    </row>
    <row r="33" spans="1:17" x14ac:dyDescent="0.3">
      <c r="A33">
        <v>0</v>
      </c>
      <c r="B33">
        <v>1.1960207441678836</v>
      </c>
      <c r="C33">
        <v>-1.6</v>
      </c>
      <c r="D33">
        <v>3.5</v>
      </c>
      <c r="E33">
        <f t="shared" si="0"/>
        <v>2.3283063931706102E-10</v>
      </c>
      <c r="F33">
        <f t="shared" si="1"/>
        <v>0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2"/>
        <v>188.85787680088097</v>
      </c>
      <c r="L33">
        <f t="shared" si="3"/>
        <v>347.88408658650894</v>
      </c>
      <c r="M33">
        <f t="shared" si="4"/>
        <v>-141.66834202487735</v>
      </c>
      <c r="N33" s="36">
        <f t="shared" si="5"/>
        <v>13884.407202061342</v>
      </c>
      <c r="O33">
        <f t="shared" si="6"/>
        <v>0</v>
      </c>
      <c r="P33">
        <f t="shared" si="7"/>
        <v>0</v>
      </c>
      <c r="Q33" t="str">
        <f t="shared" si="8"/>
        <v>TN</v>
      </c>
    </row>
    <row r="34" spans="1:17" x14ac:dyDescent="0.3">
      <c r="A34">
        <v>1</v>
      </c>
      <c r="B34">
        <v>1.1960207441678836</v>
      </c>
      <c r="C34">
        <v>-1.6</v>
      </c>
      <c r="D34">
        <v>4.2</v>
      </c>
      <c r="E34">
        <f t="shared" si="0"/>
        <v>2.9802321832583813E-10</v>
      </c>
      <c r="F34">
        <f t="shared" si="1"/>
        <v>0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2"/>
        <v>160.98133752239877</v>
      </c>
      <c r="L34">
        <f t="shared" si="3"/>
        <v>172.23577024121218</v>
      </c>
      <c r="M34">
        <f t="shared" si="4"/>
        <v>-44.214078878593391</v>
      </c>
      <c r="N34" s="36">
        <f t="shared" si="5"/>
        <v>415.25682484647706</v>
      </c>
      <c r="O34">
        <f t="shared" si="6"/>
        <v>0</v>
      </c>
      <c r="P34">
        <f t="shared" si="7"/>
        <v>1</v>
      </c>
      <c r="Q34" t="str">
        <f t="shared" si="8"/>
        <v>FP</v>
      </c>
    </row>
    <row r="35" spans="1:17" x14ac:dyDescent="0.3">
      <c r="A35">
        <v>0</v>
      </c>
      <c r="B35">
        <v>1.1960207441678836</v>
      </c>
      <c r="C35">
        <v>-1.6</v>
      </c>
      <c r="D35">
        <v>4.2</v>
      </c>
      <c r="E35">
        <f t="shared" si="0"/>
        <v>2.9802321832583813E-10</v>
      </c>
      <c r="F35">
        <f t="shared" si="1"/>
        <v>0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2"/>
        <v>217.42755440814889</v>
      </c>
      <c r="L35">
        <f t="shared" si="3"/>
        <v>347.88408658650894</v>
      </c>
      <c r="M35">
        <f t="shared" si="4"/>
        <v>-130.69189944809978</v>
      </c>
      <c r="N35" s="36">
        <f t="shared" si="5"/>
        <v>11418.134617194037</v>
      </c>
      <c r="O35">
        <f t="shared" si="6"/>
        <v>0</v>
      </c>
      <c r="P35">
        <f t="shared" si="7"/>
        <v>0</v>
      </c>
      <c r="Q35" t="str">
        <f t="shared" si="8"/>
        <v>TN</v>
      </c>
    </row>
    <row r="36" spans="1:17" x14ac:dyDescent="0.3">
      <c r="A36">
        <v>1</v>
      </c>
      <c r="B36">
        <v>1.1960207441678836</v>
      </c>
      <c r="C36">
        <v>-1.6</v>
      </c>
      <c r="D36">
        <v>3.7</v>
      </c>
      <c r="E36">
        <f t="shared" si="0"/>
        <v>2.514570904624259E-10</v>
      </c>
      <c r="F36">
        <f t="shared" si="1"/>
        <v>0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2"/>
        <v>133.87694152960472</v>
      </c>
      <c r="L36">
        <f t="shared" si="3"/>
        <v>172.23577024121218</v>
      </c>
      <c r="M36">
        <f t="shared" si="4"/>
        <v>-54.627561672584015</v>
      </c>
      <c r="N36" s="36">
        <f t="shared" si="5"/>
        <v>948.10625716377911</v>
      </c>
      <c r="O36">
        <f t="shared" si="6"/>
        <v>0</v>
      </c>
      <c r="P36">
        <f t="shared" si="7"/>
        <v>1</v>
      </c>
      <c r="Q36" t="str">
        <f t="shared" si="8"/>
        <v>FP</v>
      </c>
    </row>
    <row r="37" spans="1:17" x14ac:dyDescent="0.3">
      <c r="A37">
        <v>0</v>
      </c>
      <c r="B37">
        <v>1.1960207441678836</v>
      </c>
      <c r="C37">
        <v>-1.6</v>
      </c>
      <c r="D37">
        <v>3.7</v>
      </c>
      <c r="E37">
        <f t="shared" si="0"/>
        <v>2.514570904624259E-10</v>
      </c>
      <c r="F37">
        <f t="shared" si="1"/>
        <v>0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2"/>
        <v>246.62749331254466</v>
      </c>
      <c r="L37">
        <f t="shared" si="3"/>
        <v>347.88408658650894</v>
      </c>
      <c r="M37">
        <f t="shared" si="4"/>
        <v>13.842527296838455</v>
      </c>
      <c r="N37" s="36">
        <f t="shared" si="5"/>
        <v>1419.6885666672181</v>
      </c>
      <c r="O37">
        <f t="shared" si="6"/>
        <v>1</v>
      </c>
      <c r="P37">
        <f t="shared" si="7"/>
        <v>1</v>
      </c>
      <c r="Q37" t="str">
        <f t="shared" si="8"/>
        <v>FN</v>
      </c>
    </row>
    <row r="38" spans="1:17" x14ac:dyDescent="0.3">
      <c r="A38">
        <v>1</v>
      </c>
      <c r="B38">
        <v>1.1960207441678836</v>
      </c>
      <c r="C38">
        <v>-1.6</v>
      </c>
      <c r="D38">
        <v>3.6</v>
      </c>
      <c r="E38">
        <f t="shared" si="0"/>
        <v>2.4214386488974345E-10</v>
      </c>
      <c r="F38">
        <f t="shared" si="1"/>
        <v>0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2"/>
        <v>58.434275347143114</v>
      </c>
      <c r="L38">
        <f t="shared" si="3"/>
        <v>25.127005037389367</v>
      </c>
      <c r="M38">
        <f t="shared" si="4"/>
        <v>6.9771582783877477</v>
      </c>
      <c r="N38" s="36">
        <f t="shared" si="5"/>
        <v>949.46474609383199</v>
      </c>
      <c r="O38">
        <f t="shared" si="6"/>
        <v>1</v>
      </c>
      <c r="P38">
        <f t="shared" si="7"/>
        <v>0</v>
      </c>
      <c r="Q38" t="str">
        <f t="shared" si="8"/>
        <v>TP</v>
      </c>
    </row>
    <row r="39" spans="1:17" x14ac:dyDescent="0.3">
      <c r="A39">
        <v>0</v>
      </c>
      <c r="B39">
        <v>1.1960207441678836</v>
      </c>
      <c r="C39">
        <v>-1.6</v>
      </c>
      <c r="D39">
        <v>3.6</v>
      </c>
      <c r="E39">
        <f t="shared" si="0"/>
        <v>2.4214386488974345E-10</v>
      </c>
      <c r="F39">
        <f t="shared" si="1"/>
        <v>0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2"/>
        <v>246.62749330196701</v>
      </c>
      <c r="L39">
        <f t="shared" si="3"/>
        <v>347.88408658650894</v>
      </c>
      <c r="M39">
        <f t="shared" si="4"/>
        <v>13.842527290402558</v>
      </c>
      <c r="N39" s="36">
        <f t="shared" si="5"/>
        <v>1419.6885661822248</v>
      </c>
      <c r="O39">
        <f t="shared" si="6"/>
        <v>1</v>
      </c>
      <c r="P39">
        <f t="shared" si="7"/>
        <v>1</v>
      </c>
      <c r="Q39" t="str">
        <f t="shared" si="8"/>
        <v>FN</v>
      </c>
    </row>
    <row r="40" spans="1:17" x14ac:dyDescent="0.3">
      <c r="A40">
        <v>0</v>
      </c>
      <c r="B40">
        <v>1.1960207441678836</v>
      </c>
      <c r="C40">
        <v>-1.6</v>
      </c>
      <c r="D40">
        <v>3.6</v>
      </c>
      <c r="E40">
        <f t="shared" si="0"/>
        <v>2.4214386488974345E-10</v>
      </c>
      <c r="F40">
        <f t="shared" si="1"/>
        <v>0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2"/>
        <v>217.4275543534774</v>
      </c>
      <c r="L40">
        <f t="shared" si="3"/>
        <v>347.88408658650894</v>
      </c>
      <c r="M40">
        <f t="shared" si="4"/>
        <v>-130.6918994691045</v>
      </c>
      <c r="N40" s="36">
        <f t="shared" si="5"/>
        <v>11418.134621682984</v>
      </c>
      <c r="O40">
        <f t="shared" si="6"/>
        <v>0</v>
      </c>
      <c r="P40">
        <f t="shared" si="7"/>
        <v>0</v>
      </c>
      <c r="Q40" t="str">
        <f t="shared" si="8"/>
        <v>TN</v>
      </c>
    </row>
    <row r="41" spans="1:17" x14ac:dyDescent="0.3">
      <c r="A41">
        <v>0</v>
      </c>
      <c r="B41">
        <v>1.1960207441678836</v>
      </c>
      <c r="C41">
        <v>-1.6</v>
      </c>
      <c r="D41">
        <v>3.6</v>
      </c>
      <c r="E41">
        <f t="shared" si="0"/>
        <v>2.4214386488974345E-10</v>
      </c>
      <c r="F41">
        <f t="shared" si="1"/>
        <v>0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2"/>
        <v>217.4275543534774</v>
      </c>
      <c r="L41">
        <f t="shared" si="3"/>
        <v>347.88408658650894</v>
      </c>
      <c r="M41">
        <f t="shared" si="4"/>
        <v>-3.9239812160105316</v>
      </c>
      <c r="N41" s="36">
        <f t="shared" si="5"/>
        <v>396.49755399099689</v>
      </c>
      <c r="O41">
        <f t="shared" si="6"/>
        <v>0</v>
      </c>
      <c r="P41">
        <f t="shared" si="7"/>
        <v>0</v>
      </c>
      <c r="Q41" t="str">
        <f t="shared" si="8"/>
        <v>TN</v>
      </c>
    </row>
    <row r="42" spans="1:17" x14ac:dyDescent="0.3">
      <c r="A42">
        <v>0</v>
      </c>
      <c r="B42">
        <v>1.1960207441678836</v>
      </c>
      <c r="C42">
        <v>-1.6</v>
      </c>
      <c r="D42">
        <v>3.6</v>
      </c>
      <c r="E42">
        <f t="shared" si="0"/>
        <v>2.4214386488974345E-10</v>
      </c>
      <c r="F42">
        <f t="shared" si="1"/>
        <v>0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2"/>
        <v>82.43221759656285</v>
      </c>
      <c r="L42">
        <f t="shared" si="3"/>
        <v>172.23577024121218</v>
      </c>
      <c r="M42">
        <f t="shared" si="4"/>
        <v>-74.392574981154127</v>
      </c>
      <c r="N42" s="36">
        <f t="shared" si="5"/>
        <v>2555.9442657686664</v>
      </c>
      <c r="O42">
        <f t="shared" si="6"/>
        <v>0</v>
      </c>
      <c r="P42">
        <f t="shared" si="7"/>
        <v>0</v>
      </c>
      <c r="Q42" t="str">
        <f t="shared" si="8"/>
        <v>TN</v>
      </c>
    </row>
    <row r="43" spans="1:17" x14ac:dyDescent="0.3">
      <c r="A43">
        <v>1</v>
      </c>
      <c r="B43">
        <v>1.1960207441678836</v>
      </c>
      <c r="C43">
        <v>-1.6</v>
      </c>
      <c r="D43">
        <v>3.7</v>
      </c>
      <c r="E43">
        <f t="shared" si="0"/>
        <v>2.514570904624259E-10</v>
      </c>
      <c r="F43">
        <f t="shared" si="1"/>
        <v>0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2"/>
        <v>15.704378157461207</v>
      </c>
      <c r="L43">
        <f t="shared" si="3"/>
        <v>25.127005037389367</v>
      </c>
      <c r="M43">
        <f t="shared" si="4"/>
        <v>-0.28342169498485958</v>
      </c>
      <c r="N43" s="36">
        <f t="shared" si="5"/>
        <v>554.73466355593814</v>
      </c>
      <c r="O43">
        <f t="shared" si="6"/>
        <v>0</v>
      </c>
      <c r="P43">
        <f t="shared" si="7"/>
        <v>1</v>
      </c>
      <c r="Q43" t="str">
        <f t="shared" si="8"/>
        <v>FP</v>
      </c>
    </row>
    <row r="44" spans="1:17" x14ac:dyDescent="0.3">
      <c r="A44">
        <v>0</v>
      </c>
      <c r="B44">
        <v>1.1960207441678836</v>
      </c>
      <c r="C44">
        <v>-1.6</v>
      </c>
      <c r="D44">
        <v>3.7</v>
      </c>
      <c r="E44">
        <f t="shared" si="0"/>
        <v>2.514570904624259E-10</v>
      </c>
      <c r="F44">
        <f t="shared" si="1"/>
        <v>0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2"/>
        <v>0</v>
      </c>
      <c r="L44">
        <f t="shared" si="3"/>
        <v>25.127005037389367</v>
      </c>
      <c r="M44">
        <f t="shared" si="4"/>
        <v>-15.473233940961524</v>
      </c>
      <c r="N44" s="36">
        <f t="shared" si="5"/>
        <v>69.939662073537306</v>
      </c>
      <c r="O44">
        <f t="shared" si="6"/>
        <v>0</v>
      </c>
      <c r="P44">
        <f t="shared" si="7"/>
        <v>0</v>
      </c>
      <c r="Q44" t="str">
        <f t="shared" si="8"/>
        <v>TN</v>
      </c>
    </row>
    <row r="45" spans="1:17" x14ac:dyDescent="0.3">
      <c r="A45">
        <v>1</v>
      </c>
      <c r="B45">
        <v>1.1960207441678836</v>
      </c>
      <c r="C45">
        <v>-1.6</v>
      </c>
      <c r="D45">
        <v>3.8</v>
      </c>
      <c r="E45">
        <f t="shared" si="0"/>
        <v>2.6077031603510831E-10</v>
      </c>
      <c r="F45">
        <f t="shared" si="1"/>
        <v>0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2"/>
        <v>15.704378157797981</v>
      </c>
      <c r="L45">
        <f t="shared" si="3"/>
        <v>0</v>
      </c>
      <c r="M45">
        <f t="shared" si="4"/>
        <v>6.0336069388902551</v>
      </c>
      <c r="N45" s="36">
        <f t="shared" si="5"/>
        <v>892.20701228197208</v>
      </c>
      <c r="O45">
        <f t="shared" si="6"/>
        <v>1</v>
      </c>
      <c r="P45">
        <f t="shared" si="7"/>
        <v>0</v>
      </c>
      <c r="Q45" t="str">
        <f t="shared" si="8"/>
        <v>TP</v>
      </c>
    </row>
    <row r="46" spans="1:17" x14ac:dyDescent="0.3">
      <c r="A46">
        <v>0</v>
      </c>
      <c r="B46">
        <v>1.1960207441678836</v>
      </c>
      <c r="C46">
        <v>-1.6</v>
      </c>
      <c r="D46">
        <v>3.8</v>
      </c>
      <c r="E46">
        <f t="shared" si="0"/>
        <v>2.6077031603510831E-10</v>
      </c>
      <c r="F46">
        <f t="shared" si="1"/>
        <v>0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2"/>
        <v>107.64735651057282</v>
      </c>
      <c r="L46">
        <f t="shared" si="3"/>
        <v>172.23577024121218</v>
      </c>
      <c r="M46">
        <f t="shared" si="4"/>
        <v>-64.704942934347599</v>
      </c>
      <c r="N46" s="36">
        <f t="shared" si="5"/>
        <v>1670.2518973196761</v>
      </c>
      <c r="O46">
        <f t="shared" si="6"/>
        <v>0</v>
      </c>
      <c r="P46">
        <f t="shared" si="7"/>
        <v>0</v>
      </c>
      <c r="Q46" t="str">
        <f t="shared" si="8"/>
        <v>TN</v>
      </c>
    </row>
    <row r="47" spans="1:17" x14ac:dyDescent="0.3">
      <c r="A47">
        <v>0</v>
      </c>
      <c r="B47">
        <v>1.1960207441678836</v>
      </c>
      <c r="C47">
        <v>-1.6</v>
      </c>
      <c r="D47">
        <v>3.8</v>
      </c>
      <c r="E47">
        <f t="shared" si="0"/>
        <v>2.6077031603510831E-10</v>
      </c>
      <c r="F47">
        <f t="shared" si="1"/>
        <v>0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2"/>
        <v>246.62749332312234</v>
      </c>
      <c r="L47">
        <f t="shared" si="3"/>
        <v>347.88408658650894</v>
      </c>
      <c r="M47">
        <f t="shared" si="4"/>
        <v>-119.47331108488764</v>
      </c>
      <c r="N47" s="36">
        <f t="shared" si="5"/>
        <v>9146.4517474167988</v>
      </c>
      <c r="O47">
        <f t="shared" si="6"/>
        <v>0</v>
      </c>
      <c r="P47">
        <f t="shared" si="7"/>
        <v>0</v>
      </c>
      <c r="Q47" t="str">
        <f t="shared" si="8"/>
        <v>TN</v>
      </c>
    </row>
    <row r="48" spans="1:17" x14ac:dyDescent="0.3">
      <c r="A48">
        <v>0</v>
      </c>
      <c r="B48">
        <v>1.1960207441678836</v>
      </c>
      <c r="C48">
        <v>-1.6</v>
      </c>
      <c r="D48">
        <v>3.8</v>
      </c>
      <c r="E48">
        <f t="shared" si="0"/>
        <v>2.6077031603510831E-10</v>
      </c>
      <c r="F48">
        <f t="shared" si="1"/>
        <v>0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2"/>
        <v>35.979809860687986</v>
      </c>
      <c r="L48">
        <f t="shared" si="3"/>
        <v>25.127005037389367</v>
      </c>
      <c r="M48">
        <f t="shared" si="4"/>
        <v>-1.6498257006547039</v>
      </c>
      <c r="N48" s="36">
        <f t="shared" si="5"/>
        <v>492.23642693764606</v>
      </c>
      <c r="O48">
        <f t="shared" si="6"/>
        <v>0</v>
      </c>
      <c r="P48">
        <f t="shared" si="7"/>
        <v>0</v>
      </c>
      <c r="Q48" t="str">
        <f t="shared" si="8"/>
        <v>TN</v>
      </c>
    </row>
    <row r="49" spans="1:17" x14ac:dyDescent="0.3">
      <c r="A49">
        <v>0</v>
      </c>
      <c r="B49">
        <v>1.1960207441678836</v>
      </c>
      <c r="C49">
        <v>-1.6</v>
      </c>
      <c r="D49">
        <v>3.8</v>
      </c>
      <c r="E49">
        <f t="shared" si="0"/>
        <v>2.6077031603510831E-10</v>
      </c>
      <c r="F49">
        <f t="shared" si="1"/>
        <v>0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2"/>
        <v>498.14147278946655</v>
      </c>
      <c r="L49">
        <f t="shared" si="3"/>
        <v>347.88408658650894</v>
      </c>
      <c r="M49">
        <f t="shared" si="4"/>
        <v>-22.841882798597567</v>
      </c>
      <c r="N49" s="36">
        <f t="shared" si="5"/>
        <v>0.9887214809223025</v>
      </c>
      <c r="O49">
        <f t="shared" si="6"/>
        <v>0</v>
      </c>
      <c r="P49">
        <f t="shared" si="7"/>
        <v>0</v>
      </c>
      <c r="Q49" t="str">
        <f t="shared" si="8"/>
        <v>TN</v>
      </c>
    </row>
    <row r="50" spans="1:17" x14ac:dyDescent="0.3">
      <c r="A50">
        <v>1</v>
      </c>
      <c r="B50">
        <v>1.1960207441678836</v>
      </c>
      <c r="C50">
        <v>-1.6</v>
      </c>
      <c r="D50">
        <v>3.9</v>
      </c>
      <c r="E50">
        <f t="shared" si="0"/>
        <v>2.7008354160779076E-10</v>
      </c>
      <c r="F50">
        <f t="shared" si="1"/>
        <v>0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2"/>
        <v>15.70437815813475</v>
      </c>
      <c r="L50">
        <f t="shared" si="3"/>
        <v>25.127005037389367</v>
      </c>
      <c r="M50">
        <f t="shared" si="4"/>
        <v>-0.28342169457504696</v>
      </c>
      <c r="N50" s="36">
        <f t="shared" si="5"/>
        <v>554.73466357524262</v>
      </c>
      <c r="O50">
        <f t="shared" si="6"/>
        <v>0</v>
      </c>
      <c r="P50">
        <f t="shared" si="7"/>
        <v>1</v>
      </c>
      <c r="Q50" t="str">
        <f t="shared" si="8"/>
        <v>FP</v>
      </c>
    </row>
    <row r="51" spans="1:17" x14ac:dyDescent="0.3">
      <c r="A51">
        <v>0</v>
      </c>
      <c r="B51">
        <v>1.1960207441678836</v>
      </c>
      <c r="C51">
        <v>-1.6</v>
      </c>
      <c r="D51">
        <v>3.9</v>
      </c>
      <c r="E51">
        <f t="shared" si="0"/>
        <v>2.7008354160779076E-10</v>
      </c>
      <c r="F51">
        <f t="shared" si="1"/>
        <v>0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2"/>
        <v>82.43221760505881</v>
      </c>
      <c r="L51">
        <f t="shared" si="3"/>
        <v>172.23577024121218</v>
      </c>
      <c r="M51">
        <f t="shared" si="4"/>
        <v>-17.284728036518992</v>
      </c>
      <c r="N51" s="36">
        <f t="shared" si="5"/>
        <v>42.922145850636547</v>
      </c>
      <c r="O51">
        <f t="shared" si="6"/>
        <v>0</v>
      </c>
      <c r="P51">
        <f t="shared" si="7"/>
        <v>0</v>
      </c>
      <c r="Q51" t="str">
        <f t="shared" si="8"/>
        <v>TN</v>
      </c>
    </row>
    <row r="52" spans="1:17" x14ac:dyDescent="0.3">
      <c r="A52">
        <v>0</v>
      </c>
      <c r="B52">
        <v>1.1960207441678836</v>
      </c>
      <c r="C52">
        <v>-1.6</v>
      </c>
      <c r="D52">
        <v>1</v>
      </c>
      <c r="E52">
        <f t="shared" si="0"/>
        <v>0</v>
      </c>
      <c r="F52">
        <f t="shared" si="1"/>
        <v>0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2"/>
        <v>133.87694139177151</v>
      </c>
      <c r="L52">
        <f t="shared" si="3"/>
        <v>172.23577024121218</v>
      </c>
      <c r="M52">
        <f t="shared" si="4"/>
        <v>-54.627561725539401</v>
      </c>
      <c r="N52" s="36">
        <f t="shared" si="5"/>
        <v>948.1062604249131</v>
      </c>
      <c r="O52">
        <f t="shared" si="6"/>
        <v>0</v>
      </c>
      <c r="P52">
        <f t="shared" si="7"/>
        <v>0</v>
      </c>
      <c r="Q52" t="str">
        <f t="shared" si="8"/>
        <v>TN</v>
      </c>
    </row>
    <row r="53" spans="1:17" x14ac:dyDescent="0.3">
      <c r="A53">
        <v>0</v>
      </c>
      <c r="B53">
        <v>1.1960207441678836</v>
      </c>
      <c r="C53">
        <v>-1.6</v>
      </c>
      <c r="D53">
        <v>1</v>
      </c>
      <c r="E53">
        <f t="shared" si="0"/>
        <v>0</v>
      </c>
      <c r="F53">
        <f t="shared" si="1"/>
        <v>0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2"/>
        <v>217.42755411656807</v>
      </c>
      <c r="L53">
        <f t="shared" si="3"/>
        <v>347.88408658650894</v>
      </c>
      <c r="M53">
        <f t="shared" si="4"/>
        <v>-130.69189956012485</v>
      </c>
      <c r="N53" s="36">
        <f t="shared" si="5"/>
        <v>11418.134641135066</v>
      </c>
      <c r="O53">
        <f t="shared" si="6"/>
        <v>0</v>
      </c>
      <c r="P53">
        <f t="shared" si="7"/>
        <v>0</v>
      </c>
      <c r="Q53" t="str">
        <f t="shared" si="8"/>
        <v>TN</v>
      </c>
    </row>
    <row r="54" spans="1:17" x14ac:dyDescent="0.3">
      <c r="A54">
        <v>0</v>
      </c>
      <c r="B54">
        <v>1.1960207441678836</v>
      </c>
      <c r="C54">
        <v>-1.6</v>
      </c>
      <c r="D54">
        <v>1</v>
      </c>
      <c r="E54">
        <f t="shared" si="0"/>
        <v>0</v>
      </c>
      <c r="F54">
        <f t="shared" si="1"/>
        <v>0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2"/>
        <v>188.85787660819494</v>
      </c>
      <c r="L54">
        <f t="shared" si="3"/>
        <v>347.88408658650894</v>
      </c>
      <c r="M54">
        <f t="shared" si="4"/>
        <v>-21.307011488178148</v>
      </c>
      <c r="N54" s="36">
        <f t="shared" si="5"/>
        <v>6.3969338779173155</v>
      </c>
      <c r="O54">
        <f t="shared" si="6"/>
        <v>0</v>
      </c>
      <c r="P54">
        <f t="shared" si="7"/>
        <v>0</v>
      </c>
      <c r="Q54" t="str">
        <f t="shared" si="8"/>
        <v>TN</v>
      </c>
    </row>
    <row r="55" spans="1:17" x14ac:dyDescent="0.3">
      <c r="A55">
        <v>1</v>
      </c>
      <c r="B55">
        <v>1.1960207441678836</v>
      </c>
      <c r="C55">
        <v>-1.6</v>
      </c>
      <c r="D55">
        <v>0.95</v>
      </c>
      <c r="E55">
        <f t="shared" si="0"/>
        <v>0</v>
      </c>
      <c r="F55">
        <f t="shared" si="1"/>
        <v>-4.6566127863412249E-12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2"/>
        <v>58.434275299017848</v>
      </c>
      <c r="L55">
        <f t="shared" si="3"/>
        <v>25.12700503711994</v>
      </c>
      <c r="M55">
        <f t="shared" si="4"/>
        <v>6.9771582600639821</v>
      </c>
      <c r="N55" s="36">
        <f t="shared" si="5"/>
        <v>949.46474496459734</v>
      </c>
      <c r="O55">
        <f t="shared" si="6"/>
        <v>1</v>
      </c>
      <c r="P55">
        <f t="shared" si="7"/>
        <v>0</v>
      </c>
      <c r="Q55" t="str">
        <f t="shared" si="8"/>
        <v>TP</v>
      </c>
    </row>
    <row r="56" spans="1:17" x14ac:dyDescent="0.3">
      <c r="A56">
        <v>1</v>
      </c>
      <c r="B56">
        <v>1.1960207441678836</v>
      </c>
      <c r="C56">
        <v>-1.6</v>
      </c>
      <c r="D56">
        <v>1.3</v>
      </c>
      <c r="E56">
        <f t="shared" si="0"/>
        <v>2.7939676718047327E-11</v>
      </c>
      <c r="F56">
        <f t="shared" si="1"/>
        <v>0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2"/>
        <v>160.981337337681</v>
      </c>
      <c r="L56">
        <f t="shared" si="3"/>
        <v>172.23577024121218</v>
      </c>
      <c r="M56">
        <f t="shared" si="4"/>
        <v>-44.214078949561781</v>
      </c>
      <c r="N56" s="36">
        <f t="shared" si="5"/>
        <v>415.2568277388437</v>
      </c>
      <c r="O56">
        <f t="shared" si="6"/>
        <v>0</v>
      </c>
      <c r="P56">
        <f t="shared" si="7"/>
        <v>1</v>
      </c>
      <c r="Q56" t="str">
        <f t="shared" si="8"/>
        <v>FP</v>
      </c>
    </row>
    <row r="57" spans="1:17" x14ac:dyDescent="0.3">
      <c r="A57">
        <v>0</v>
      </c>
      <c r="B57">
        <v>1.1960207441678836</v>
      </c>
      <c r="C57">
        <v>-1.6</v>
      </c>
      <c r="D57">
        <v>1.3</v>
      </c>
      <c r="E57">
        <f t="shared" si="0"/>
        <v>2.7939676718047327E-11</v>
      </c>
      <c r="F57">
        <f t="shared" si="1"/>
        <v>0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2"/>
        <v>35.979809835592135</v>
      </c>
      <c r="L57">
        <f t="shared" si="3"/>
        <v>25.127005037389367</v>
      </c>
      <c r="M57">
        <f t="shared" si="4"/>
        <v>-1.6498257102965059</v>
      </c>
      <c r="N57" s="36">
        <f t="shared" si="5"/>
        <v>492.23642650981225</v>
      </c>
      <c r="O57">
        <f t="shared" si="6"/>
        <v>0</v>
      </c>
      <c r="P57">
        <f t="shared" si="7"/>
        <v>0</v>
      </c>
      <c r="Q57" t="str">
        <f t="shared" si="8"/>
        <v>TN</v>
      </c>
    </row>
    <row r="58" spans="1:17" x14ac:dyDescent="0.3">
      <c r="A58">
        <v>1</v>
      </c>
      <c r="B58">
        <v>1.1960207441678836</v>
      </c>
      <c r="C58">
        <v>-1.6</v>
      </c>
      <c r="D58">
        <v>1.45</v>
      </c>
      <c r="E58">
        <f t="shared" si="0"/>
        <v>4.1909515077070982E-11</v>
      </c>
      <c r="F58">
        <f t="shared" si="1"/>
        <v>0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2"/>
        <v>58.434275307347235</v>
      </c>
      <c r="L58">
        <f t="shared" si="3"/>
        <v>25.127005037389367</v>
      </c>
      <c r="M58">
        <f t="shared" si="4"/>
        <v>6.977158263098211</v>
      </c>
      <c r="N58" s="36">
        <f t="shared" si="5"/>
        <v>949.46474515158718</v>
      </c>
      <c r="O58">
        <f t="shared" si="6"/>
        <v>1</v>
      </c>
      <c r="P58">
        <f t="shared" si="7"/>
        <v>0</v>
      </c>
      <c r="Q58" t="str">
        <f t="shared" si="8"/>
        <v>TP</v>
      </c>
    </row>
    <row r="59" spans="1:17" x14ac:dyDescent="0.3">
      <c r="A59">
        <v>0</v>
      </c>
      <c r="B59">
        <v>1.1960207441678836</v>
      </c>
      <c r="C59">
        <v>-1.6</v>
      </c>
      <c r="D59">
        <v>1.45</v>
      </c>
      <c r="E59">
        <f t="shared" si="0"/>
        <v>4.1909515077070982E-11</v>
      </c>
      <c r="F59">
        <f t="shared" si="1"/>
        <v>0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2"/>
        <v>246.62749307454879</v>
      </c>
      <c r="L59">
        <f t="shared" si="3"/>
        <v>347.88408658650894</v>
      </c>
      <c r="M59">
        <f t="shared" si="4"/>
        <v>-119.47331118038936</v>
      </c>
      <c r="N59" s="36">
        <f t="shared" si="5"/>
        <v>9146.4517656838088</v>
      </c>
      <c r="O59">
        <f t="shared" si="6"/>
        <v>0</v>
      </c>
      <c r="P59">
        <f t="shared" si="7"/>
        <v>0</v>
      </c>
      <c r="Q59" t="str">
        <f t="shared" si="8"/>
        <v>TN</v>
      </c>
    </row>
    <row r="60" spans="1:17" x14ac:dyDescent="0.3">
      <c r="A60">
        <v>0</v>
      </c>
      <c r="B60">
        <v>1.1960207441678836</v>
      </c>
      <c r="C60">
        <v>-1.6</v>
      </c>
      <c r="D60">
        <v>1.45</v>
      </c>
      <c r="E60">
        <f t="shared" si="0"/>
        <v>4.1909515077070982E-11</v>
      </c>
      <c r="F60">
        <f t="shared" si="1"/>
        <v>0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2"/>
        <v>107.64735641840645</v>
      </c>
      <c r="L60">
        <f t="shared" si="3"/>
        <v>172.23577024121218</v>
      </c>
      <c r="M60">
        <f t="shared" si="4"/>
        <v>-64.704942969757838</v>
      </c>
      <c r="N60" s="36">
        <f t="shared" si="5"/>
        <v>1670.2519002140182</v>
      </c>
      <c r="O60">
        <f t="shared" si="6"/>
        <v>0</v>
      </c>
      <c r="P60">
        <f t="shared" si="7"/>
        <v>0</v>
      </c>
      <c r="Q60" t="str">
        <f t="shared" si="8"/>
        <v>TN</v>
      </c>
    </row>
    <row r="61" spans="1:17" x14ac:dyDescent="0.3">
      <c r="A61">
        <v>0</v>
      </c>
      <c r="B61">
        <v>1.1960207441678836</v>
      </c>
      <c r="C61">
        <v>-1.6</v>
      </c>
      <c r="D61">
        <v>1.45</v>
      </c>
      <c r="E61">
        <f t="shared" si="0"/>
        <v>4.1909515077070982E-11</v>
      </c>
      <c r="F61">
        <f t="shared" si="1"/>
        <v>0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2"/>
        <v>188.85787664287858</v>
      </c>
      <c r="L61">
        <f t="shared" si="3"/>
        <v>347.88408658650894</v>
      </c>
      <c r="M61">
        <f t="shared" si="4"/>
        <v>-21.307011467075128</v>
      </c>
      <c r="N61" s="36">
        <f t="shared" si="5"/>
        <v>6.3969339846655089</v>
      </c>
      <c r="O61">
        <f t="shared" si="6"/>
        <v>0</v>
      </c>
      <c r="P61">
        <f t="shared" si="7"/>
        <v>0</v>
      </c>
      <c r="Q61" t="str">
        <f t="shared" si="8"/>
        <v>TN</v>
      </c>
    </row>
    <row r="62" spans="1:17" x14ac:dyDescent="0.3">
      <c r="A62">
        <v>1</v>
      </c>
      <c r="B62">
        <v>1.1960207441678836</v>
      </c>
      <c r="C62">
        <v>-1.6</v>
      </c>
      <c r="D62">
        <v>1.4</v>
      </c>
      <c r="E62">
        <f t="shared" si="0"/>
        <v>3.7252902290729754E-11</v>
      </c>
      <c r="F62">
        <f t="shared" si="1"/>
        <v>0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2"/>
        <v>15.704378149715444</v>
      </c>
      <c r="L62">
        <f t="shared" si="3"/>
        <v>25.127005037389367</v>
      </c>
      <c r="M62">
        <f t="shared" si="4"/>
        <v>-0.28342169969771902</v>
      </c>
      <c r="N62" s="36">
        <f t="shared" si="5"/>
        <v>554.73466333393606</v>
      </c>
      <c r="O62">
        <f t="shared" si="6"/>
        <v>0</v>
      </c>
      <c r="P62">
        <f t="shared" si="7"/>
        <v>1</v>
      </c>
      <c r="Q62" t="str">
        <f t="shared" si="8"/>
        <v>FP</v>
      </c>
    </row>
    <row r="63" spans="1:17" x14ac:dyDescent="0.3">
      <c r="A63">
        <v>1</v>
      </c>
      <c r="B63">
        <v>1.1960207441678836</v>
      </c>
      <c r="C63">
        <v>-1.6</v>
      </c>
      <c r="D63">
        <v>1.7</v>
      </c>
      <c r="E63">
        <f t="shared" si="0"/>
        <v>6.5192579008777077E-11</v>
      </c>
      <c r="F63">
        <f t="shared" si="1"/>
        <v>0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2"/>
        <v>133.87694142750604</v>
      </c>
      <c r="L63">
        <f t="shared" si="3"/>
        <v>172.23577024121218</v>
      </c>
      <c r="M63">
        <f t="shared" si="4"/>
        <v>-54.62756171181023</v>
      </c>
      <c r="N63" s="36">
        <f t="shared" si="5"/>
        <v>948.10625957943421</v>
      </c>
      <c r="O63">
        <f t="shared" si="6"/>
        <v>0</v>
      </c>
      <c r="P63">
        <f t="shared" si="7"/>
        <v>1</v>
      </c>
      <c r="Q63" t="str">
        <f t="shared" si="8"/>
        <v>FP</v>
      </c>
    </row>
    <row r="64" spans="1:17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0"/>
        <v>9.7788868513165609E-11</v>
      </c>
      <c r="F64">
        <f t="shared" si="1"/>
        <v>0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2"/>
        <v>160.98133738545283</v>
      </c>
      <c r="L64">
        <f t="shared" si="3"/>
        <v>172.23577024121218</v>
      </c>
      <c r="M64">
        <f t="shared" si="4"/>
        <v>-44.214078931207894</v>
      </c>
      <c r="N64" s="36">
        <f t="shared" si="5"/>
        <v>415.25682699081813</v>
      </c>
      <c r="O64">
        <f t="shared" si="6"/>
        <v>0</v>
      </c>
      <c r="P64">
        <f t="shared" si="7"/>
        <v>1</v>
      </c>
      <c r="Q64" t="str">
        <f t="shared" si="8"/>
        <v>FP</v>
      </c>
    </row>
    <row r="65" spans="1:17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0"/>
        <v>9.7788868513165609E-11</v>
      </c>
      <c r="F65">
        <f t="shared" si="1"/>
        <v>0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2"/>
        <v>0</v>
      </c>
      <c r="L65">
        <f t="shared" si="3"/>
        <v>25.127005037389367</v>
      </c>
      <c r="M65">
        <f t="shared" si="4"/>
        <v>-15.473233940961524</v>
      </c>
      <c r="N65" s="36">
        <f t="shared" si="5"/>
        <v>69.939662073537306</v>
      </c>
      <c r="O65">
        <f t="shared" si="6"/>
        <v>0</v>
      </c>
      <c r="P65">
        <f t="shared" si="7"/>
        <v>0</v>
      </c>
      <c r="Q65" t="str">
        <f t="shared" si="8"/>
        <v>TN</v>
      </c>
    </row>
    <row r="66" spans="1:17" x14ac:dyDescent="0.3">
      <c r="A66">
        <v>1</v>
      </c>
      <c r="B66">
        <v>1.1960207441678836</v>
      </c>
      <c r="C66">
        <v>-1.6</v>
      </c>
      <c r="D66">
        <v>2</v>
      </c>
      <c r="E66">
        <f t="shared" si="0"/>
        <v>9.3132255726824407E-11</v>
      </c>
      <c r="F66">
        <f t="shared" si="1"/>
        <v>0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2"/>
        <v>35.97980984261897</v>
      </c>
      <c r="L66">
        <f t="shared" si="3"/>
        <v>25.127005037389367</v>
      </c>
      <c r="M66">
        <f t="shared" si="4"/>
        <v>-1.6498257075968024</v>
      </c>
      <c r="N66" s="36">
        <f t="shared" si="5"/>
        <v>492.23642662960555</v>
      </c>
      <c r="O66">
        <f t="shared" si="6"/>
        <v>0</v>
      </c>
      <c r="P66">
        <f t="shared" si="7"/>
        <v>1</v>
      </c>
      <c r="Q66" t="str">
        <f t="shared" si="8"/>
        <v>FP</v>
      </c>
    </row>
    <row r="67" spans="1:17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IF(D67&gt;1,(D67-1)/$S$2,0)</f>
        <v>9.3132255726824407E-11</v>
      </c>
      <c r="F67">
        <f t="shared" ref="F67:F130" si="11">IF(D67&lt;1,-(1-D67)/$S$2,0)</f>
        <v>0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G67^(B67+E67)</f>
        <v>217.427554207687</v>
      </c>
      <c r="L67">
        <f t="shared" ref="L67:L130" si="13">-C67*-H67^(B67+F67)</f>
        <v>347.88408658650894</v>
      </c>
      <c r="M67">
        <f t="shared" ref="M67:M130" si="14">I67*K67-J67*L67</f>
        <v>-130.69189952511704</v>
      </c>
      <c r="N67" s="36">
        <f t="shared" ref="N67:N130" si="15">(M67-$S$5)^2</f>
        <v>11418.134633653499</v>
      </c>
      <c r="O67">
        <f t="shared" ref="O67:O130" si="16">IF(M67&gt;=0,1,0)</f>
        <v>0</v>
      </c>
      <c r="P67">
        <f t="shared" ref="P67:P130" si="17">(A67-O67)^2</f>
        <v>0</v>
      </c>
      <c r="Q67" t="str">
        <f t="shared" ref="Q67:Q130" si="18">IF(AND(A67=1,O67=1),"TP",IF(AND(A67=0,O67=0),"TN",IF(A67&gt;O67,"FP","FN")))</f>
        <v>TN</v>
      </c>
    </row>
    <row r="68" spans="1:17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1.7695128588096636E-10</v>
      </c>
      <c r="F68">
        <f t="shared" si="11"/>
        <v>0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498.14147257264159</v>
      </c>
      <c r="L68">
        <f t="shared" si="13"/>
        <v>347.88408658650894</v>
      </c>
      <c r="M68">
        <f t="shared" si="14"/>
        <v>128.68704810426593</v>
      </c>
      <c r="N68" s="36">
        <f t="shared" si="15"/>
        <v>23263.349615736686</v>
      </c>
      <c r="O68">
        <f t="shared" si="16"/>
        <v>1</v>
      </c>
      <c r="P68">
        <f t="shared" si="17"/>
        <v>0</v>
      </c>
      <c r="Q68" t="str">
        <f t="shared" si="18"/>
        <v>TP</v>
      </c>
    </row>
    <row r="69" spans="1:17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1.7229467309462515E-10</v>
      </c>
      <c r="F69">
        <f t="shared" si="11"/>
        <v>0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15.704378154598642</v>
      </c>
      <c r="L69">
        <f t="shared" si="13"/>
        <v>25.127005037389367</v>
      </c>
      <c r="M69">
        <f t="shared" si="14"/>
        <v>-0.28342169672656858</v>
      </c>
      <c r="N69" s="36">
        <f t="shared" si="15"/>
        <v>554.73466347389376</v>
      </c>
      <c r="O69">
        <f t="shared" si="16"/>
        <v>0</v>
      </c>
      <c r="P69">
        <f t="shared" si="17"/>
        <v>1</v>
      </c>
      <c r="Q69" t="str">
        <f t="shared" si="18"/>
        <v>FP</v>
      </c>
    </row>
    <row r="70" spans="1:17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1.7229467309462515E-10</v>
      </c>
      <c r="F70">
        <f t="shared" si="11"/>
        <v>0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 s="36">
        <f t="shared" si="15"/>
        <v>69.939662073537306</v>
      </c>
      <c r="O70">
        <f t="shared" si="16"/>
        <v>0</v>
      </c>
      <c r="P70">
        <f t="shared" si="17"/>
        <v>0</v>
      </c>
      <c r="Q70" t="str">
        <f t="shared" si="18"/>
        <v>TN</v>
      </c>
    </row>
    <row r="71" spans="1:17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1.7229467309462515E-10</v>
      </c>
      <c r="F71">
        <f t="shared" si="11"/>
        <v>0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498.14147256059533</v>
      </c>
      <c r="L71">
        <f t="shared" si="13"/>
        <v>347.88408658650894</v>
      </c>
      <c r="M71">
        <f t="shared" si="14"/>
        <v>-22.841882886529675</v>
      </c>
      <c r="N71" s="36">
        <f t="shared" si="15"/>
        <v>0.98872130605265085</v>
      </c>
      <c r="O71">
        <f t="shared" si="16"/>
        <v>0</v>
      </c>
      <c r="P71">
        <f t="shared" si="17"/>
        <v>0</v>
      </c>
      <c r="Q71" t="str">
        <f t="shared" si="18"/>
        <v>TN</v>
      </c>
    </row>
    <row r="72" spans="1:17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1.6763806030828393E-10</v>
      </c>
      <c r="F72">
        <f t="shared" si="11"/>
        <v>0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58.434275332335353</v>
      </c>
      <c r="L72">
        <f t="shared" si="13"/>
        <v>25.127005037389367</v>
      </c>
      <c r="M72">
        <f t="shared" si="14"/>
        <v>6.9771582726986203</v>
      </c>
      <c r="N72" s="36">
        <f t="shared" si="15"/>
        <v>949.4647457432294</v>
      </c>
      <c r="O72">
        <f t="shared" si="16"/>
        <v>1</v>
      </c>
      <c r="P72">
        <f t="shared" si="17"/>
        <v>0</v>
      </c>
      <c r="Q72" t="str">
        <f t="shared" si="18"/>
        <v>TP</v>
      </c>
    </row>
    <row r="73" spans="1:17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1.6763806030828393E-10</v>
      </c>
      <c r="F73">
        <f t="shared" si="11"/>
        <v>0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82.432217573906982</v>
      </c>
      <c r="L73">
        <f t="shared" si="13"/>
        <v>172.23577024121218</v>
      </c>
      <c r="M73">
        <f t="shared" si="14"/>
        <v>-74.392574989858502</v>
      </c>
      <c r="N73" s="36">
        <f t="shared" si="15"/>
        <v>2555.9442666487894</v>
      </c>
      <c r="O73">
        <f t="shared" si="16"/>
        <v>0</v>
      </c>
      <c r="P73">
        <f t="shared" si="17"/>
        <v>0</v>
      </c>
      <c r="Q73" t="str">
        <f t="shared" si="18"/>
        <v>TN</v>
      </c>
    </row>
    <row r="74" spans="1:17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1.6763806030828393E-10</v>
      </c>
      <c r="F74">
        <f t="shared" si="11"/>
        <v>0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217.42755428058231</v>
      </c>
      <c r="L74">
        <f t="shared" si="13"/>
        <v>347.88408658650894</v>
      </c>
      <c r="M74">
        <f t="shared" si="14"/>
        <v>-3.9239812603630639</v>
      </c>
      <c r="N74" s="36">
        <f t="shared" si="15"/>
        <v>396.49755222467979</v>
      </c>
      <c r="O74">
        <f t="shared" si="16"/>
        <v>0</v>
      </c>
      <c r="P74">
        <f t="shared" si="17"/>
        <v>0</v>
      </c>
      <c r="Q74" t="str">
        <f t="shared" si="18"/>
        <v>TN</v>
      </c>
    </row>
    <row r="75" spans="1:17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1.6763806030828393E-10</v>
      </c>
      <c r="F75">
        <f t="shared" si="11"/>
        <v>0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82.432217573906982</v>
      </c>
      <c r="L75">
        <f t="shared" si="13"/>
        <v>172.23577024121218</v>
      </c>
      <c r="M75">
        <f t="shared" si="14"/>
        <v>-17.284728055473117</v>
      </c>
      <c r="N75" s="36">
        <f t="shared" si="15"/>
        <v>42.922145602280658</v>
      </c>
      <c r="O75">
        <f t="shared" si="16"/>
        <v>0</v>
      </c>
      <c r="P75">
        <f t="shared" si="17"/>
        <v>0</v>
      </c>
      <c r="Q75" t="str">
        <f t="shared" si="18"/>
        <v>TN</v>
      </c>
    </row>
    <row r="76" spans="1:17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1.6763806030828393E-10</v>
      </c>
      <c r="F76">
        <f t="shared" si="11"/>
        <v>0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82.432217573906982</v>
      </c>
      <c r="L76">
        <f t="shared" si="13"/>
        <v>172.23577024121218</v>
      </c>
      <c r="M76">
        <f t="shared" si="14"/>
        <v>-17.284728055473117</v>
      </c>
      <c r="N76" s="36">
        <f t="shared" si="15"/>
        <v>42.922145602280658</v>
      </c>
      <c r="O76">
        <f t="shared" si="16"/>
        <v>0</v>
      </c>
      <c r="P76">
        <f t="shared" si="17"/>
        <v>0</v>
      </c>
      <c r="Q76" t="str">
        <f t="shared" si="18"/>
        <v>TN</v>
      </c>
    </row>
    <row r="77" spans="1:17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1.9557773702633127E-10</v>
      </c>
      <c r="F77">
        <f t="shared" si="11"/>
        <v>0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133.87694149897521</v>
      </c>
      <c r="L77">
        <f t="shared" si="13"/>
        <v>172.23577024121218</v>
      </c>
      <c r="M77">
        <f t="shared" si="14"/>
        <v>-54.627561684351839</v>
      </c>
      <c r="N77" s="36">
        <f t="shared" si="15"/>
        <v>948.10625788847312</v>
      </c>
      <c r="O77">
        <f t="shared" si="16"/>
        <v>0</v>
      </c>
      <c r="P77">
        <f t="shared" si="17"/>
        <v>1</v>
      </c>
      <c r="Q77" t="str">
        <f t="shared" si="18"/>
        <v>FP</v>
      </c>
    </row>
    <row r="78" spans="1:17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1.9092112423999002E-10</v>
      </c>
      <c r="F78">
        <f t="shared" si="11"/>
        <v>0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35.979809853159225</v>
      </c>
      <c r="L78">
        <f t="shared" si="13"/>
        <v>25.127005037389367</v>
      </c>
      <c r="M78">
        <f t="shared" si="14"/>
        <v>-1.649825703547247</v>
      </c>
      <c r="N78" s="36">
        <f t="shared" si="15"/>
        <v>492.23642680929572</v>
      </c>
      <c r="O78">
        <f t="shared" si="16"/>
        <v>0</v>
      </c>
      <c r="P78">
        <f t="shared" si="17"/>
        <v>1</v>
      </c>
      <c r="Q78" t="str">
        <f t="shared" si="18"/>
        <v>FP</v>
      </c>
    </row>
    <row r="79" spans="1:17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1.9092112423999002E-10</v>
      </c>
      <c r="F79">
        <f t="shared" si="11"/>
        <v>0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133.87694149642266</v>
      </c>
      <c r="L79">
        <f t="shared" si="13"/>
        <v>172.23577024121218</v>
      </c>
      <c r="M79">
        <f t="shared" si="14"/>
        <v>-54.62756168533253</v>
      </c>
      <c r="N79" s="36">
        <f t="shared" si="15"/>
        <v>948.10625794886676</v>
      </c>
      <c r="O79">
        <f t="shared" si="16"/>
        <v>0</v>
      </c>
      <c r="P79">
        <f t="shared" si="17"/>
        <v>0</v>
      </c>
      <c r="Q79" t="str">
        <f t="shared" si="18"/>
        <v>TN</v>
      </c>
    </row>
    <row r="80" spans="1:17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1.9092112423999002E-10</v>
      </c>
      <c r="F80">
        <f t="shared" si="11"/>
        <v>0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498.1414726087786</v>
      </c>
      <c r="L80">
        <f t="shared" si="13"/>
        <v>347.88408658650894</v>
      </c>
      <c r="M80">
        <f t="shared" si="14"/>
        <v>-22.841882868017706</v>
      </c>
      <c r="N80" s="36">
        <f t="shared" si="15"/>
        <v>0.98872134286720592</v>
      </c>
      <c r="O80">
        <f t="shared" si="16"/>
        <v>0</v>
      </c>
      <c r="P80">
        <f t="shared" si="17"/>
        <v>0</v>
      </c>
      <c r="Q80" t="str">
        <f t="shared" si="18"/>
        <v>TN</v>
      </c>
    </row>
    <row r="81" spans="1:17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1.9092112423999002E-10</v>
      </c>
      <c r="F81">
        <f t="shared" si="11"/>
        <v>0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188.85787676619748</v>
      </c>
      <c r="L81">
        <f t="shared" si="13"/>
        <v>347.88408658650894</v>
      </c>
      <c r="M81">
        <f t="shared" si="14"/>
        <v>-141.6683420382027</v>
      </c>
      <c r="N81" s="36">
        <f t="shared" si="15"/>
        <v>13884.407205201651</v>
      </c>
      <c r="O81">
        <f t="shared" si="16"/>
        <v>0</v>
      </c>
      <c r="P81">
        <f t="shared" si="17"/>
        <v>0</v>
      </c>
      <c r="Q81" t="str">
        <f t="shared" si="18"/>
        <v>TN</v>
      </c>
    </row>
    <row r="82" spans="1:17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1.9092112423999002E-10</v>
      </c>
      <c r="F82">
        <f t="shared" si="11"/>
        <v>0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217.42755430336189</v>
      </c>
      <c r="L82">
        <f t="shared" si="13"/>
        <v>347.88408658650894</v>
      </c>
      <c r="M82">
        <f t="shared" si="14"/>
        <v>-3.9239812465029615</v>
      </c>
      <c r="N82" s="36">
        <f t="shared" si="15"/>
        <v>396.49755277665139</v>
      </c>
      <c r="O82">
        <f t="shared" si="16"/>
        <v>0</v>
      </c>
      <c r="P82">
        <f t="shared" si="17"/>
        <v>0</v>
      </c>
      <c r="Q82" t="str">
        <f t="shared" si="18"/>
        <v>TN</v>
      </c>
    </row>
    <row r="83" spans="1:17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1.9092112423999002E-10</v>
      </c>
      <c r="F83">
        <f t="shared" si="11"/>
        <v>0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107.64735648115801</v>
      </c>
      <c r="L83">
        <f t="shared" si="13"/>
        <v>172.23577024121218</v>
      </c>
      <c r="M83">
        <f t="shared" si="14"/>
        <v>-1.9427446124140602</v>
      </c>
      <c r="N83" s="36">
        <f t="shared" si="15"/>
        <v>479.32459505647591</v>
      </c>
      <c r="O83">
        <f t="shared" si="16"/>
        <v>0</v>
      </c>
      <c r="P83">
        <f t="shared" si="17"/>
        <v>0</v>
      </c>
      <c r="Q83" t="str">
        <f t="shared" si="18"/>
        <v>TN</v>
      </c>
    </row>
    <row r="84" spans="1:17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1.9092112423999002E-10</v>
      </c>
      <c r="F84">
        <f t="shared" si="11"/>
        <v>0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107.64735648115801</v>
      </c>
      <c r="L84">
        <f t="shared" si="13"/>
        <v>172.23577024121218</v>
      </c>
      <c r="M84">
        <f t="shared" si="14"/>
        <v>-64.704942945648753</v>
      </c>
      <c r="N84" s="36">
        <f t="shared" si="15"/>
        <v>1670.2518982434035</v>
      </c>
      <c r="O84">
        <f t="shared" si="16"/>
        <v>0</v>
      </c>
      <c r="P84">
        <f t="shared" si="17"/>
        <v>0</v>
      </c>
      <c r="Q84" t="str">
        <f t="shared" si="18"/>
        <v>TN</v>
      </c>
    </row>
    <row r="85" spans="1:17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1.8626451145364881E-10</v>
      </c>
      <c r="F85">
        <f t="shared" si="11"/>
        <v>0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15.704378155103807</v>
      </c>
      <c r="L85">
        <f t="shared" si="13"/>
        <v>25.127005037389367</v>
      </c>
      <c r="M85">
        <f t="shared" si="14"/>
        <v>-0.28342169641920378</v>
      </c>
      <c r="N85" s="36">
        <f t="shared" si="15"/>
        <v>554.73466348837246</v>
      </c>
      <c r="O85">
        <f t="shared" si="16"/>
        <v>0</v>
      </c>
      <c r="P85">
        <f t="shared" si="17"/>
        <v>1</v>
      </c>
      <c r="Q85" t="str">
        <f t="shared" si="18"/>
        <v>FP</v>
      </c>
    </row>
    <row r="86" spans="1:17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1.8626451145364881E-10</v>
      </c>
      <c r="F86">
        <f t="shared" si="11"/>
        <v>0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188.85787676234384</v>
      </c>
      <c r="L86">
        <f t="shared" si="13"/>
        <v>347.88408658650894</v>
      </c>
      <c r="M86">
        <f t="shared" si="14"/>
        <v>-141.66834203968327</v>
      </c>
      <c r="N86" s="36">
        <f t="shared" si="15"/>
        <v>13884.407205550568</v>
      </c>
      <c r="O86">
        <f t="shared" si="16"/>
        <v>0</v>
      </c>
      <c r="P86">
        <f t="shared" si="17"/>
        <v>0</v>
      </c>
      <c r="Q86" t="str">
        <f t="shared" si="18"/>
        <v>TN</v>
      </c>
    </row>
    <row r="87" spans="1:17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1.8626451145364881E-10</v>
      </c>
      <c r="F87">
        <f t="shared" si="11"/>
        <v>0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107.64735647919704</v>
      </c>
      <c r="L87">
        <f t="shared" si="13"/>
        <v>172.23577024121218</v>
      </c>
      <c r="M87">
        <f t="shared" si="14"/>
        <v>-1.9427446136071893</v>
      </c>
      <c r="N87" s="36">
        <f t="shared" si="15"/>
        <v>479.32459500423244</v>
      </c>
      <c r="O87">
        <f t="shared" si="16"/>
        <v>0</v>
      </c>
      <c r="P87">
        <f t="shared" si="17"/>
        <v>0</v>
      </c>
      <c r="Q87" t="str">
        <f t="shared" si="18"/>
        <v>TN</v>
      </c>
    </row>
    <row r="88" spans="1:17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1.8626451145364881E-10</v>
      </c>
      <c r="F88">
        <f t="shared" si="11"/>
        <v>0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246.62749323850164</v>
      </c>
      <c r="L88">
        <f t="shared" si="13"/>
        <v>347.88408658650894</v>
      </c>
      <c r="M88">
        <f t="shared" si="14"/>
        <v>-119.47331111739884</v>
      </c>
      <c r="N88" s="36">
        <f t="shared" si="15"/>
        <v>9146.4517536353505</v>
      </c>
      <c r="O88">
        <f t="shared" si="16"/>
        <v>0</v>
      </c>
      <c r="P88">
        <f t="shared" si="17"/>
        <v>0</v>
      </c>
      <c r="Q88" t="str">
        <f t="shared" si="18"/>
        <v>TN</v>
      </c>
    </row>
    <row r="89" spans="1:17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1.6298144752194272E-10</v>
      </c>
      <c r="F89">
        <f t="shared" si="11"/>
        <v>0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160.9813374300399</v>
      </c>
      <c r="L89">
        <f t="shared" si="13"/>
        <v>172.23577024121218</v>
      </c>
      <c r="M89">
        <f t="shared" si="14"/>
        <v>30.507961119564769</v>
      </c>
      <c r="N89" s="36">
        <f t="shared" si="15"/>
        <v>2953.2908419499818</v>
      </c>
      <c r="O89">
        <f t="shared" si="16"/>
        <v>1</v>
      </c>
      <c r="P89">
        <f t="shared" si="17"/>
        <v>0</v>
      </c>
      <c r="Q89" t="str">
        <f t="shared" si="18"/>
        <v>TP</v>
      </c>
    </row>
    <row r="90" spans="1:17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1.6298144752194272E-10</v>
      </c>
      <c r="F90">
        <f t="shared" si="11"/>
        <v>0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246.62749321205737</v>
      </c>
      <c r="L90">
        <f t="shared" si="13"/>
        <v>347.88408658650894</v>
      </c>
      <c r="M90">
        <f t="shared" si="14"/>
        <v>13.842527235697645</v>
      </c>
      <c r="N90" s="36">
        <f t="shared" si="15"/>
        <v>1419.6885620597989</v>
      </c>
      <c r="O90">
        <f t="shared" si="16"/>
        <v>1</v>
      </c>
      <c r="P90">
        <f t="shared" si="17"/>
        <v>1</v>
      </c>
      <c r="Q90" t="str">
        <f t="shared" si="18"/>
        <v>FN</v>
      </c>
    </row>
    <row r="91" spans="1:17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1.6298144752194272E-10</v>
      </c>
      <c r="F91">
        <f t="shared" si="11"/>
        <v>0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 s="36">
        <f t="shared" si="15"/>
        <v>69.939662073537306</v>
      </c>
      <c r="O91">
        <f t="shared" si="16"/>
        <v>0</v>
      </c>
      <c r="P91">
        <f t="shared" si="17"/>
        <v>0</v>
      </c>
      <c r="Q91" t="str">
        <f t="shared" si="18"/>
        <v>TN</v>
      </c>
    </row>
    <row r="92" spans="1:17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1.6298144752194272E-10</v>
      </c>
      <c r="F92">
        <f t="shared" si="11"/>
        <v>0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15.704378154261867</v>
      </c>
      <c r="L92">
        <f t="shared" si="13"/>
        <v>0</v>
      </c>
      <c r="M92">
        <f t="shared" si="14"/>
        <v>6.0336069375316841</v>
      </c>
      <c r="N92" s="36">
        <f t="shared" si="15"/>
        <v>892.2070122008115</v>
      </c>
      <c r="O92">
        <f t="shared" si="16"/>
        <v>1</v>
      </c>
      <c r="P92">
        <f t="shared" si="17"/>
        <v>0</v>
      </c>
      <c r="Q92" t="str">
        <f t="shared" si="18"/>
        <v>TP</v>
      </c>
    </row>
    <row r="93" spans="1:17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1.9557773702633127E-10</v>
      </c>
      <c r="F93">
        <f t="shared" si="11"/>
        <v>0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160.98133745233349</v>
      </c>
      <c r="L93">
        <f t="shared" si="13"/>
        <v>172.23577024121218</v>
      </c>
      <c r="M93">
        <f t="shared" si="14"/>
        <v>30.507961133129157</v>
      </c>
      <c r="N93" s="36">
        <f t="shared" si="15"/>
        <v>2953.2908434242731</v>
      </c>
      <c r="O93">
        <f t="shared" si="16"/>
        <v>1</v>
      </c>
      <c r="P93">
        <f t="shared" si="17"/>
        <v>0</v>
      </c>
      <c r="Q93" t="str">
        <f t="shared" si="18"/>
        <v>TP</v>
      </c>
    </row>
    <row r="94" spans="1:17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1.9557773702633127E-10</v>
      </c>
      <c r="F94">
        <f t="shared" si="11"/>
        <v>0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15.704378155440574</v>
      </c>
      <c r="L94">
        <f t="shared" si="13"/>
        <v>25.127005037389367</v>
      </c>
      <c r="M94">
        <f t="shared" si="14"/>
        <v>-0.28342169621430102</v>
      </c>
      <c r="N94" s="36">
        <f t="shared" si="15"/>
        <v>554.73466349802459</v>
      </c>
      <c r="O94">
        <f t="shared" si="16"/>
        <v>0</v>
      </c>
      <c r="P94">
        <f t="shared" si="17"/>
        <v>0</v>
      </c>
      <c r="Q94" t="str">
        <f t="shared" si="18"/>
        <v>TN</v>
      </c>
    </row>
    <row r="95" spans="1:17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2.7939676718047322E-10</v>
      </c>
      <c r="F95">
        <f t="shared" si="11"/>
        <v>0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498.14147283764987</v>
      </c>
      <c r="L95">
        <f t="shared" si="13"/>
        <v>347.88408658650894</v>
      </c>
      <c r="M95">
        <f t="shared" si="14"/>
        <v>128.68704825354664</v>
      </c>
      <c r="N95" s="36">
        <f t="shared" si="15"/>
        <v>23263.349661274253</v>
      </c>
      <c r="O95">
        <f t="shared" si="16"/>
        <v>1</v>
      </c>
      <c r="P95">
        <f t="shared" si="17"/>
        <v>0</v>
      </c>
      <c r="Q95" t="str">
        <f t="shared" si="18"/>
        <v>TP</v>
      </c>
    </row>
    <row r="96" spans="1:17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2.7939676718047322E-10</v>
      </c>
      <c r="F96">
        <f t="shared" si="11"/>
        <v>0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82.43221760789082</v>
      </c>
      <c r="L96">
        <f t="shared" si="13"/>
        <v>172.23577024121218</v>
      </c>
      <c r="M96">
        <f t="shared" si="14"/>
        <v>-74.392574976801939</v>
      </c>
      <c r="N96" s="36">
        <f t="shared" si="15"/>
        <v>2555.9442653286046</v>
      </c>
      <c r="O96">
        <f t="shared" si="16"/>
        <v>0</v>
      </c>
      <c r="P96">
        <f t="shared" si="17"/>
        <v>0</v>
      </c>
      <c r="Q96" t="str">
        <f t="shared" si="18"/>
        <v>TN</v>
      </c>
    </row>
    <row r="97" spans="1:17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2.8870999275315562E-10</v>
      </c>
      <c r="F97">
        <f t="shared" si="11"/>
        <v>0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35.979809863699487</v>
      </c>
      <c r="L97">
        <f t="shared" si="13"/>
        <v>25.127005037389367</v>
      </c>
      <c r="M97">
        <f t="shared" si="14"/>
        <v>-1.6498256994976881</v>
      </c>
      <c r="N97" s="36">
        <f t="shared" si="15"/>
        <v>492.23642698898595</v>
      </c>
      <c r="O97">
        <f t="shared" si="16"/>
        <v>0</v>
      </c>
      <c r="P97">
        <f t="shared" si="17"/>
        <v>1</v>
      </c>
      <c r="Q97" t="str">
        <f t="shared" si="18"/>
        <v>FP</v>
      </c>
    </row>
    <row r="98" spans="1:17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2.9336660553949693E-10</v>
      </c>
      <c r="F98">
        <f t="shared" si="11"/>
        <v>0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15.70437815897669</v>
      </c>
      <c r="L98">
        <f t="shared" si="13"/>
        <v>0</v>
      </c>
      <c r="M98">
        <f t="shared" si="14"/>
        <v>6.7392873119573089</v>
      </c>
      <c r="N98" s="36">
        <f t="shared" si="15"/>
        <v>934.86210895940712</v>
      </c>
      <c r="O98">
        <f t="shared" si="16"/>
        <v>1</v>
      </c>
      <c r="P98">
        <f t="shared" si="17"/>
        <v>0</v>
      </c>
      <c r="Q98" t="str">
        <f t="shared" si="18"/>
        <v>TP</v>
      </c>
    </row>
    <row r="99" spans="1:17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2.8870999275315562E-10</v>
      </c>
      <c r="F99">
        <f t="shared" si="11"/>
        <v>0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58.434275356397983</v>
      </c>
      <c r="L99">
        <f t="shared" si="13"/>
        <v>25.127005037389367</v>
      </c>
      <c r="M99">
        <f t="shared" si="14"/>
        <v>6.9771582819434599</v>
      </c>
      <c r="N99" s="36">
        <f t="shared" si="15"/>
        <v>949.46474631295905</v>
      </c>
      <c r="O99">
        <f t="shared" si="16"/>
        <v>1</v>
      </c>
      <c r="P99">
        <f t="shared" si="17"/>
        <v>0</v>
      </c>
      <c r="Q99" t="str">
        <f t="shared" si="18"/>
        <v>TP</v>
      </c>
    </row>
    <row r="100" spans="1:17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2.8870999275315562E-10</v>
      </c>
      <c r="F100">
        <f t="shared" si="11"/>
        <v>0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 s="36">
        <f t="shared" si="15"/>
        <v>69.939662073537306</v>
      </c>
      <c r="O100">
        <f t="shared" si="16"/>
        <v>0</v>
      </c>
      <c r="P100">
        <f t="shared" si="17"/>
        <v>0</v>
      </c>
      <c r="Q100" t="str">
        <f t="shared" si="18"/>
        <v>TN</v>
      </c>
    </row>
    <row r="101" spans="1:17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2.8870999275315562E-10</v>
      </c>
      <c r="F101">
        <f t="shared" si="11"/>
        <v>0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246.62749335485512</v>
      </c>
      <c r="L101">
        <f t="shared" si="13"/>
        <v>347.88408658650894</v>
      </c>
      <c r="M101">
        <f t="shared" si="14"/>
        <v>13.842527322581986</v>
      </c>
      <c r="N101" s="36">
        <f t="shared" si="15"/>
        <v>1419.6885686071864</v>
      </c>
      <c r="O101">
        <f t="shared" si="16"/>
        <v>1</v>
      </c>
      <c r="P101">
        <f t="shared" si="17"/>
        <v>1</v>
      </c>
      <c r="Q101" t="str">
        <f t="shared" si="18"/>
        <v>FN</v>
      </c>
    </row>
    <row r="102" spans="1:17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0</v>
      </c>
      <c r="F102">
        <f t="shared" si="11"/>
        <v>0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 s="36">
        <f t="shared" si="15"/>
        <v>42.922145195879345</v>
      </c>
      <c r="O102">
        <f t="shared" si="16"/>
        <v>0</v>
      </c>
      <c r="P102">
        <f t="shared" si="17"/>
        <v>0</v>
      </c>
      <c r="Q102" t="str">
        <f t="shared" si="18"/>
        <v>TN</v>
      </c>
    </row>
    <row r="103" spans="1:17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0</v>
      </c>
      <c r="F103">
        <f t="shared" si="11"/>
        <v>-1.8626451145364899E-12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25.127005037281595</v>
      </c>
      <c r="M103">
        <f t="shared" si="14"/>
        <v>-0.2834217004751487</v>
      </c>
      <c r="N103" s="36">
        <f t="shared" si="15"/>
        <v>554.73466329731468</v>
      </c>
      <c r="O103">
        <f t="shared" si="16"/>
        <v>0</v>
      </c>
      <c r="P103">
        <f t="shared" si="17"/>
        <v>1</v>
      </c>
      <c r="Q103" t="str">
        <f t="shared" si="18"/>
        <v>FP</v>
      </c>
    </row>
    <row r="104" spans="1:17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3.1664966947120303E-11</v>
      </c>
      <c r="F104">
        <f t="shared" si="11"/>
        <v>0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498.14147219681041</v>
      </c>
      <c r="L104">
        <f t="shared" si="13"/>
        <v>347.88408658650894</v>
      </c>
      <c r="M104">
        <f t="shared" si="14"/>
        <v>128.68704789255801</v>
      </c>
      <c r="N104" s="36">
        <f t="shared" si="15"/>
        <v>23263.349551155916</v>
      </c>
      <c r="O104">
        <f t="shared" si="16"/>
        <v>1</v>
      </c>
      <c r="P104">
        <f t="shared" si="17"/>
        <v>0</v>
      </c>
      <c r="Q104" t="str">
        <f t="shared" si="18"/>
        <v>TP</v>
      </c>
    </row>
    <row r="105" spans="1:17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2.2351741374437857E-11</v>
      </c>
      <c r="F105">
        <f t="shared" si="11"/>
        <v>0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160.98133733385916</v>
      </c>
      <c r="L105">
        <f t="shared" si="13"/>
        <v>172.23577024121218</v>
      </c>
      <c r="M105">
        <f t="shared" si="14"/>
        <v>-44.214078951030132</v>
      </c>
      <c r="N105" s="36">
        <f t="shared" si="15"/>
        <v>415.25682779868737</v>
      </c>
      <c r="O105">
        <f t="shared" si="16"/>
        <v>0</v>
      </c>
      <c r="P105">
        <f t="shared" si="17"/>
        <v>1</v>
      </c>
      <c r="Q105" t="str">
        <f t="shared" si="18"/>
        <v>FP</v>
      </c>
    </row>
    <row r="106" spans="1:17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2.2351741374437857E-11</v>
      </c>
      <c r="F106">
        <f t="shared" si="11"/>
        <v>0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 s="36">
        <f t="shared" si="15"/>
        <v>69.939662073537306</v>
      </c>
      <c r="O106">
        <f t="shared" si="16"/>
        <v>0</v>
      </c>
      <c r="P106">
        <f t="shared" si="17"/>
        <v>0</v>
      </c>
      <c r="Q106" t="str">
        <f t="shared" si="18"/>
        <v>TN</v>
      </c>
    </row>
    <row r="107" spans="1:17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2.2351741374437857E-11</v>
      </c>
      <c r="F107">
        <f t="shared" si="11"/>
        <v>0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107.64735641017032</v>
      </c>
      <c r="L107">
        <f t="shared" si="13"/>
        <v>172.23577024121218</v>
      </c>
      <c r="M107">
        <f t="shared" si="14"/>
        <v>-64.70494297292214</v>
      </c>
      <c r="N107" s="36">
        <f t="shared" si="15"/>
        <v>1670.2519004726601</v>
      </c>
      <c r="O107">
        <f t="shared" si="16"/>
        <v>0</v>
      </c>
      <c r="P107">
        <f t="shared" si="17"/>
        <v>0</v>
      </c>
      <c r="Q107" t="str">
        <f t="shared" si="18"/>
        <v>TN</v>
      </c>
    </row>
    <row r="108" spans="1:17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5.5879353436094698E-12</v>
      </c>
      <c r="F108">
        <f t="shared" si="11"/>
        <v>0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498.14147212935404</v>
      </c>
      <c r="L108">
        <f t="shared" si="13"/>
        <v>347.88408658650894</v>
      </c>
      <c r="M108">
        <f t="shared" si="14"/>
        <v>128.68704785455944</v>
      </c>
      <c r="N108" s="36">
        <f t="shared" si="15"/>
        <v>23263.349539564584</v>
      </c>
      <c r="O108">
        <f t="shared" si="16"/>
        <v>1</v>
      </c>
      <c r="P108">
        <f t="shared" si="17"/>
        <v>0</v>
      </c>
      <c r="Q108" t="str">
        <f t="shared" si="18"/>
        <v>TP</v>
      </c>
    </row>
    <row r="109" spans="1:17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5.5879353436094698E-12</v>
      </c>
      <c r="F109">
        <f t="shared" si="11"/>
        <v>0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15.70437814857042</v>
      </c>
      <c r="L109">
        <f t="shared" si="13"/>
        <v>0</v>
      </c>
      <c r="M109">
        <f t="shared" si="14"/>
        <v>6.033606935345035</v>
      </c>
      <c r="N109" s="36">
        <f t="shared" si="15"/>
        <v>892.2070120701818</v>
      </c>
      <c r="O109">
        <f t="shared" si="16"/>
        <v>1</v>
      </c>
      <c r="P109">
        <f t="shared" si="17"/>
        <v>0</v>
      </c>
      <c r="Q109" t="str">
        <f t="shared" si="18"/>
        <v>TP</v>
      </c>
    </row>
    <row r="110" spans="1:17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5.5879353436094698E-12</v>
      </c>
      <c r="F110">
        <f t="shared" si="11"/>
        <v>0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15.70437814857042</v>
      </c>
      <c r="L110">
        <f t="shared" si="13"/>
        <v>25.127005037389367</v>
      </c>
      <c r="M110">
        <f t="shared" si="14"/>
        <v>-0.28342170039440084</v>
      </c>
      <c r="N110" s="36">
        <f t="shared" si="15"/>
        <v>554.73466330111853</v>
      </c>
      <c r="O110">
        <f t="shared" si="16"/>
        <v>0</v>
      </c>
      <c r="P110">
        <f t="shared" si="17"/>
        <v>0</v>
      </c>
      <c r="Q110" t="str">
        <f t="shared" si="18"/>
        <v>TN</v>
      </c>
    </row>
    <row r="111" spans="1:17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5.5879353436094698E-12</v>
      </c>
      <c r="F111">
        <f t="shared" si="11"/>
        <v>0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217.42755412203533</v>
      </c>
      <c r="L111">
        <f t="shared" si="13"/>
        <v>347.88408658650894</v>
      </c>
      <c r="M111">
        <f t="shared" si="14"/>
        <v>-130.69189955802432</v>
      </c>
      <c r="N111" s="36">
        <f t="shared" si="15"/>
        <v>11418.134640686158</v>
      </c>
      <c r="O111">
        <f t="shared" si="16"/>
        <v>0</v>
      </c>
      <c r="P111">
        <f t="shared" si="17"/>
        <v>0</v>
      </c>
      <c r="Q111" t="str">
        <f t="shared" si="18"/>
        <v>TN</v>
      </c>
    </row>
    <row r="112" spans="1:17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1.8626451145364877E-11</v>
      </c>
      <c r="F112">
        <f t="shared" si="11"/>
        <v>0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160.98133733131138</v>
      </c>
      <c r="L112">
        <f t="shared" si="13"/>
        <v>172.23577024121218</v>
      </c>
      <c r="M112">
        <f t="shared" si="14"/>
        <v>-44.214078952008983</v>
      </c>
      <c r="N112" s="36">
        <f t="shared" si="15"/>
        <v>415.2568278385811</v>
      </c>
      <c r="O112">
        <f t="shared" si="16"/>
        <v>0</v>
      </c>
      <c r="P112">
        <f t="shared" si="17"/>
        <v>1</v>
      </c>
      <c r="Q112" t="str">
        <f t="shared" si="18"/>
        <v>FP</v>
      </c>
    </row>
    <row r="113" spans="1:17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1.8626451145364877E-11</v>
      </c>
      <c r="F113">
        <f t="shared" si="11"/>
        <v>0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82.432217528595103</v>
      </c>
      <c r="L113">
        <f t="shared" si="13"/>
        <v>172.23577024121218</v>
      </c>
      <c r="M113">
        <f t="shared" si="14"/>
        <v>-74.392575007267283</v>
      </c>
      <c r="N113" s="36">
        <f t="shared" si="15"/>
        <v>2555.9442684090377</v>
      </c>
      <c r="O113">
        <f t="shared" si="16"/>
        <v>0</v>
      </c>
      <c r="P113">
        <f t="shared" si="17"/>
        <v>0</v>
      </c>
      <c r="Q113" t="str">
        <f t="shared" si="18"/>
        <v>TN</v>
      </c>
    </row>
    <row r="114" spans="1:17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2.4214386488974347E-11</v>
      </c>
      <c r="F114">
        <f t="shared" si="11"/>
        <v>0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58.434275303830383</v>
      </c>
      <c r="L114">
        <f t="shared" si="13"/>
        <v>25.127005037389367</v>
      </c>
      <c r="M114">
        <f t="shared" si="14"/>
        <v>6.9771582617470393</v>
      </c>
      <c r="N114" s="36">
        <f t="shared" si="15"/>
        <v>949.46474506831885</v>
      </c>
      <c r="O114">
        <f t="shared" si="16"/>
        <v>1</v>
      </c>
      <c r="P114">
        <f t="shared" si="17"/>
        <v>0</v>
      </c>
      <c r="Q114" t="str">
        <f t="shared" si="18"/>
        <v>TP</v>
      </c>
    </row>
    <row r="115" spans="1:17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3.7252902290729754E-11</v>
      </c>
      <c r="F115">
        <f t="shared" si="11"/>
        <v>0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160.98133734405047</v>
      </c>
      <c r="L115">
        <f t="shared" si="13"/>
        <v>172.23577024121218</v>
      </c>
      <c r="M115">
        <f t="shared" si="14"/>
        <v>30.507961067245077</v>
      </c>
      <c r="N115" s="36">
        <f t="shared" si="15"/>
        <v>2953.2908362634394</v>
      </c>
      <c r="O115">
        <f t="shared" si="16"/>
        <v>1</v>
      </c>
      <c r="P115">
        <f t="shared" si="17"/>
        <v>0</v>
      </c>
      <c r="Q115" t="str">
        <f t="shared" si="18"/>
        <v>TP</v>
      </c>
    </row>
    <row r="116" spans="1:17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3.7252902290729754E-11</v>
      </c>
      <c r="F116">
        <f t="shared" si="11"/>
        <v>0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188.85787663902477</v>
      </c>
      <c r="L116">
        <f t="shared" si="13"/>
        <v>347.88408658650894</v>
      </c>
      <c r="M116">
        <f t="shared" si="14"/>
        <v>-141.66834208706234</v>
      </c>
      <c r="N116" s="36">
        <f t="shared" si="15"/>
        <v>13884.407216716121</v>
      </c>
      <c r="O116">
        <f t="shared" si="16"/>
        <v>0</v>
      </c>
      <c r="P116">
        <f t="shared" si="17"/>
        <v>0</v>
      </c>
      <c r="Q116" t="str">
        <f t="shared" si="18"/>
        <v>TN</v>
      </c>
    </row>
    <row r="117" spans="1:17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3.7252902290729754E-11</v>
      </c>
      <c r="F117">
        <f t="shared" si="11"/>
        <v>0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107.64735641644549</v>
      </c>
      <c r="L117">
        <f t="shared" si="13"/>
        <v>172.23577024121218</v>
      </c>
      <c r="M117">
        <f t="shared" si="14"/>
        <v>-1.9427446517879616</v>
      </c>
      <c r="N117" s="36">
        <f t="shared" si="15"/>
        <v>479.32459333241223</v>
      </c>
      <c r="O117">
        <f t="shared" si="16"/>
        <v>0</v>
      </c>
      <c r="P117">
        <f t="shared" si="17"/>
        <v>0</v>
      </c>
      <c r="Q117" t="str">
        <f t="shared" si="18"/>
        <v>TN</v>
      </c>
    </row>
    <row r="118" spans="1:17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3.5390257176193264E-11</v>
      </c>
      <c r="F118">
        <f t="shared" si="11"/>
        <v>0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58.434275306051603</v>
      </c>
      <c r="L118">
        <f t="shared" si="13"/>
        <v>25.127005037389367</v>
      </c>
      <c r="M118">
        <f t="shared" si="14"/>
        <v>6.9771582626004296</v>
      </c>
      <c r="N118" s="36">
        <f t="shared" si="15"/>
        <v>949.46474512091049</v>
      </c>
      <c r="O118">
        <f t="shared" si="16"/>
        <v>1</v>
      </c>
      <c r="P118">
        <f t="shared" si="17"/>
        <v>0</v>
      </c>
      <c r="Q118" t="str">
        <f t="shared" si="18"/>
        <v>TP</v>
      </c>
    </row>
    <row r="119" spans="1:17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5.4016708321558163E-11</v>
      </c>
      <c r="F119">
        <f t="shared" si="11"/>
        <v>0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246.62749308829959</v>
      </c>
      <c r="L119">
        <f t="shared" si="13"/>
        <v>347.88408658650894</v>
      </c>
      <c r="M119">
        <f t="shared" si="14"/>
        <v>13.842527160398049</v>
      </c>
      <c r="N119" s="36">
        <f t="shared" si="15"/>
        <v>1419.6885563854089</v>
      </c>
      <c r="O119">
        <f t="shared" si="16"/>
        <v>1</v>
      </c>
      <c r="P119">
        <f t="shared" si="17"/>
        <v>0</v>
      </c>
      <c r="Q119" t="str">
        <f t="shared" si="18"/>
        <v>TP</v>
      </c>
    </row>
    <row r="120" spans="1:17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5.7741998550631143E-11</v>
      </c>
      <c r="F120">
        <f t="shared" si="11"/>
        <v>0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35.9798098388044</v>
      </c>
      <c r="L120">
        <f t="shared" si="13"/>
        <v>25.127005037389367</v>
      </c>
      <c r="M120">
        <f t="shared" si="14"/>
        <v>-1.6498257090623571</v>
      </c>
      <c r="N120" s="36">
        <f t="shared" si="15"/>
        <v>492.23642656457491</v>
      </c>
      <c r="O120">
        <f t="shared" si="16"/>
        <v>0</v>
      </c>
      <c r="P120">
        <f t="shared" si="17"/>
        <v>1</v>
      </c>
      <c r="Q120" t="str">
        <f t="shared" si="18"/>
        <v>FP</v>
      </c>
    </row>
    <row r="121" spans="1:17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5.7741998550631143E-11</v>
      </c>
      <c r="F121">
        <f t="shared" si="11"/>
        <v>0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35.9798098388044</v>
      </c>
      <c r="L121">
        <f t="shared" si="13"/>
        <v>25.127005037389367</v>
      </c>
      <c r="M121">
        <f t="shared" si="14"/>
        <v>-1.6498257090623571</v>
      </c>
      <c r="N121" s="36">
        <f t="shared" si="15"/>
        <v>492.23642656457491</v>
      </c>
      <c r="O121">
        <f t="shared" si="16"/>
        <v>0</v>
      </c>
      <c r="P121">
        <f t="shared" si="17"/>
        <v>0</v>
      </c>
      <c r="Q121" t="str">
        <f t="shared" si="18"/>
        <v>TN</v>
      </c>
    </row>
    <row r="122" spans="1:17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5.7741998550631143E-11</v>
      </c>
      <c r="F122">
        <f t="shared" si="11"/>
        <v>0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217.42755417306196</v>
      </c>
      <c r="L122">
        <f t="shared" si="13"/>
        <v>347.88408658650894</v>
      </c>
      <c r="M122">
        <f t="shared" si="14"/>
        <v>-3.9239813257831031</v>
      </c>
      <c r="N122" s="36">
        <f t="shared" si="15"/>
        <v>396.49754961935997</v>
      </c>
      <c r="O122">
        <f t="shared" si="16"/>
        <v>0</v>
      </c>
      <c r="P122">
        <f t="shared" si="17"/>
        <v>0</v>
      </c>
      <c r="Q122" t="str">
        <f t="shared" si="18"/>
        <v>TN</v>
      </c>
    </row>
    <row r="123" spans="1:17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5.5879353436094653E-11</v>
      </c>
      <c r="F123">
        <f t="shared" si="11"/>
        <v>0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58.434275310123681</v>
      </c>
      <c r="L123">
        <f t="shared" si="13"/>
        <v>25.127005037389367</v>
      </c>
      <c r="M123">
        <f t="shared" si="14"/>
        <v>6.9771582641649204</v>
      </c>
      <c r="N123" s="36">
        <f t="shared" si="15"/>
        <v>949.464745217325</v>
      </c>
      <c r="O123">
        <f t="shared" si="16"/>
        <v>1</v>
      </c>
      <c r="P123">
        <f t="shared" si="17"/>
        <v>0</v>
      </c>
      <c r="Q123" t="str">
        <f t="shared" si="18"/>
        <v>TP</v>
      </c>
    </row>
    <row r="124" spans="1:17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4.6566127863412203E-11</v>
      </c>
      <c r="F124">
        <f t="shared" si="11"/>
        <v>0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133.87694141729614</v>
      </c>
      <c r="L124">
        <f t="shared" si="13"/>
        <v>172.23577024121218</v>
      </c>
      <c r="M124">
        <f t="shared" si="14"/>
        <v>-54.627561715732867</v>
      </c>
      <c r="N124" s="36">
        <f t="shared" si="15"/>
        <v>948.10625982100055</v>
      </c>
      <c r="O124">
        <f t="shared" si="16"/>
        <v>0</v>
      </c>
      <c r="P124">
        <f t="shared" si="17"/>
        <v>1</v>
      </c>
      <c r="Q124" t="str">
        <f t="shared" si="18"/>
        <v>FP</v>
      </c>
    </row>
    <row r="125" spans="1:17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5.0291418092485183E-11</v>
      </c>
      <c r="F125">
        <f t="shared" si="11"/>
        <v>0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35.979809838001337</v>
      </c>
      <c r="L125">
        <f t="shared" si="13"/>
        <v>25.127005037389367</v>
      </c>
      <c r="M125">
        <f t="shared" si="14"/>
        <v>-1.6498257093708926</v>
      </c>
      <c r="N125" s="36">
        <f t="shared" si="15"/>
        <v>492.23642655088418</v>
      </c>
      <c r="O125">
        <f t="shared" si="16"/>
        <v>0</v>
      </c>
      <c r="P125">
        <f t="shared" si="17"/>
        <v>1</v>
      </c>
      <c r="Q125" t="str">
        <f t="shared" si="18"/>
        <v>FP</v>
      </c>
    </row>
    <row r="126" spans="1:17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5.0291418092485183E-11</v>
      </c>
      <c r="F126">
        <f t="shared" si="11"/>
        <v>0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188.85787664981513</v>
      </c>
      <c r="L126">
        <f t="shared" si="13"/>
        <v>347.88408658650894</v>
      </c>
      <c r="M126">
        <f t="shared" si="14"/>
        <v>-141.66834208291669</v>
      </c>
      <c r="N126" s="36">
        <f t="shared" si="15"/>
        <v>13884.40721573914</v>
      </c>
      <c r="O126">
        <f t="shared" si="16"/>
        <v>0</v>
      </c>
      <c r="P126">
        <f t="shared" si="17"/>
        <v>0</v>
      </c>
      <c r="Q126" t="str">
        <f t="shared" si="18"/>
        <v>TN</v>
      </c>
    </row>
    <row r="127" spans="1:17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6.1467288779704097E-11</v>
      </c>
      <c r="F127">
        <f t="shared" si="11"/>
        <v>0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133.87694142546405</v>
      </c>
      <c r="L127">
        <f t="shared" si="13"/>
        <v>172.23577024121218</v>
      </c>
      <c r="M127">
        <f t="shared" si="14"/>
        <v>-54.627561712594755</v>
      </c>
      <c r="N127" s="36">
        <f t="shared" si="15"/>
        <v>948.10625962774725</v>
      </c>
      <c r="O127">
        <f t="shared" si="16"/>
        <v>0</v>
      </c>
      <c r="P127">
        <f t="shared" si="17"/>
        <v>1</v>
      </c>
      <c r="Q127" t="str">
        <f t="shared" si="18"/>
        <v>FP</v>
      </c>
    </row>
    <row r="128" spans="1:17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7.4505804581459533E-11</v>
      </c>
      <c r="F128">
        <f t="shared" si="11"/>
        <v>0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160.98133736952883</v>
      </c>
      <c r="L128">
        <f t="shared" si="13"/>
        <v>172.23577024121218</v>
      </c>
      <c r="M128">
        <f t="shared" si="14"/>
        <v>30.507961082747215</v>
      </c>
      <c r="N128" s="36">
        <f t="shared" si="15"/>
        <v>2953.2908379483415</v>
      </c>
      <c r="O128">
        <f t="shared" si="16"/>
        <v>1</v>
      </c>
      <c r="P128">
        <f t="shared" si="17"/>
        <v>0</v>
      </c>
      <c r="Q128" t="str">
        <f t="shared" si="18"/>
        <v>TP</v>
      </c>
    </row>
    <row r="129" spans="1:17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8.5681675268678447E-11</v>
      </c>
      <c r="F129">
        <f t="shared" si="11"/>
        <v>0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133.87694143873688</v>
      </c>
      <c r="L129">
        <f t="shared" si="13"/>
        <v>172.23577024121218</v>
      </c>
      <c r="M129">
        <f t="shared" si="14"/>
        <v>-54.627561707495353</v>
      </c>
      <c r="N129" s="36">
        <f t="shared" si="15"/>
        <v>948.10625931371248</v>
      </c>
      <c r="O129">
        <f t="shared" si="16"/>
        <v>0</v>
      </c>
      <c r="P129">
        <f t="shared" si="17"/>
        <v>1</v>
      </c>
      <c r="Q129" t="str">
        <f t="shared" si="18"/>
        <v>FP</v>
      </c>
    </row>
    <row r="130" spans="1:17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1.0430812641404335E-10</v>
      </c>
      <c r="F130">
        <f t="shared" si="11"/>
        <v>0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246.62749314541864</v>
      </c>
      <c r="L130">
        <f t="shared" si="13"/>
        <v>347.88408658650894</v>
      </c>
      <c r="M130">
        <f t="shared" si="14"/>
        <v>13.842527195151746</v>
      </c>
      <c r="N130" s="36">
        <f t="shared" si="15"/>
        <v>1419.688559004361</v>
      </c>
      <c r="O130">
        <f t="shared" si="16"/>
        <v>1</v>
      </c>
      <c r="P130">
        <f t="shared" si="17"/>
        <v>0</v>
      </c>
      <c r="Q130" t="str">
        <f t="shared" si="18"/>
        <v>TP</v>
      </c>
    </row>
    <row r="131" spans="1:17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9">IF(D131&gt;1,(D131-1)/$S$2,0)</f>
        <v>1.0430812641404335E-10</v>
      </c>
      <c r="F131">
        <f t="shared" ref="F131:F194" si="20">IF(D131&lt;1,-(1-D131)/$S$2,0)</f>
        <v>0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1">G131^(B131+E131)</f>
        <v>0</v>
      </c>
      <c r="L131">
        <f t="shared" ref="L131:L194" si="22">-C131*-H131^(B131+F131)</f>
        <v>25.127005037389367</v>
      </c>
      <c r="M131">
        <f t="shared" ref="M131:M194" si="23">I131*K131-J131*L131</f>
        <v>-15.473233940961524</v>
      </c>
      <c r="N131" s="36">
        <f t="shared" ref="N131:N194" si="24">(M131-$S$5)^2</f>
        <v>69.939662073537306</v>
      </c>
      <c r="O131">
        <f t="shared" ref="O131:O194" si="25">IF(M131&gt;=0,1,0)</f>
        <v>0</v>
      </c>
      <c r="P131">
        <f t="shared" ref="P131:P194" si="26">(A131-O131)^2</f>
        <v>0</v>
      </c>
      <c r="Q131" t="str">
        <f t="shared" ref="Q131:Q194" si="27">IF(AND(A131=1,O131=1),"TP",IF(AND(A131=0,O131=0),"TN",IF(A131&gt;O131,"FP","FN")))</f>
        <v>TN</v>
      </c>
    </row>
    <row r="132" spans="1:17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9"/>
        <v>1.0430812641404335E-10</v>
      </c>
      <c r="F132">
        <f t="shared" si="20"/>
        <v>0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1"/>
        <v>82.432217554649441</v>
      </c>
      <c r="L132">
        <f t="shared" si="22"/>
        <v>172.23577024121218</v>
      </c>
      <c r="M132">
        <f t="shared" si="23"/>
        <v>-17.284728067190237</v>
      </c>
      <c r="N132" s="36">
        <f t="shared" si="24"/>
        <v>42.922145448751252</v>
      </c>
      <c r="O132">
        <f t="shared" si="25"/>
        <v>0</v>
      </c>
      <c r="P132">
        <f t="shared" si="26"/>
        <v>0</v>
      </c>
      <c r="Q132" t="str">
        <f t="shared" si="27"/>
        <v>TN</v>
      </c>
    </row>
    <row r="133" spans="1:17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9"/>
        <v>1.0430812641404335E-10</v>
      </c>
      <c r="F133">
        <f t="shared" si="20"/>
        <v>0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1"/>
        <v>188.85787669451838</v>
      </c>
      <c r="L133">
        <f t="shared" si="22"/>
        <v>347.88408658650894</v>
      </c>
      <c r="M133">
        <f t="shared" si="23"/>
        <v>-21.307011435655227</v>
      </c>
      <c r="N133" s="36">
        <f t="shared" si="24"/>
        <v>6.3969341436009497</v>
      </c>
      <c r="O133">
        <f t="shared" si="25"/>
        <v>0</v>
      </c>
      <c r="P133">
        <f t="shared" si="26"/>
        <v>0</v>
      </c>
      <c r="Q133" t="str">
        <f t="shared" si="27"/>
        <v>TN</v>
      </c>
    </row>
    <row r="134" spans="1:17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9"/>
        <v>1.0430812641404335E-10</v>
      </c>
      <c r="F134">
        <f t="shared" si="20"/>
        <v>0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1"/>
        <v>133.87694144894681</v>
      </c>
      <c r="L134">
        <f t="shared" si="22"/>
        <v>172.23577024121218</v>
      </c>
      <c r="M134">
        <f t="shared" si="23"/>
        <v>-54.627561703572709</v>
      </c>
      <c r="N134" s="36">
        <f t="shared" si="24"/>
        <v>948.10625907214569</v>
      </c>
      <c r="O134">
        <f t="shared" si="25"/>
        <v>0</v>
      </c>
      <c r="P134">
        <f t="shared" si="26"/>
        <v>0</v>
      </c>
      <c r="Q134" t="str">
        <f t="shared" si="27"/>
        <v>TN</v>
      </c>
    </row>
    <row r="135" spans="1:17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9"/>
        <v>1.0244548129950686E-10</v>
      </c>
      <c r="F135">
        <f t="shared" si="20"/>
        <v>0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1"/>
        <v>58.43427531937855</v>
      </c>
      <c r="L135">
        <f t="shared" si="22"/>
        <v>25.127005037389367</v>
      </c>
      <c r="M135">
        <f t="shared" si="23"/>
        <v>6.977158267720629</v>
      </c>
      <c r="N135" s="36">
        <f t="shared" si="24"/>
        <v>949.46474543645184</v>
      </c>
      <c r="O135">
        <f t="shared" si="25"/>
        <v>1</v>
      </c>
      <c r="P135">
        <f t="shared" si="26"/>
        <v>0</v>
      </c>
      <c r="Q135" t="str">
        <f t="shared" si="27"/>
        <v>TP</v>
      </c>
    </row>
    <row r="136" spans="1:17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9"/>
        <v>1.0244548129950686E-10</v>
      </c>
      <c r="F136">
        <f t="shared" si="20"/>
        <v>0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1"/>
        <v>15.704378152072843</v>
      </c>
      <c r="L136">
        <f t="shared" si="22"/>
        <v>0</v>
      </c>
      <c r="M136">
        <f t="shared" si="23"/>
        <v>6.7392873089946317</v>
      </c>
      <c r="N136" s="36">
        <f t="shared" si="24"/>
        <v>934.86210877823646</v>
      </c>
      <c r="O136">
        <f t="shared" si="25"/>
        <v>1</v>
      </c>
      <c r="P136">
        <f t="shared" si="26"/>
        <v>0</v>
      </c>
      <c r="Q136" t="str">
        <f t="shared" si="27"/>
        <v>TP</v>
      </c>
    </row>
    <row r="137" spans="1:17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9"/>
        <v>1.0430812641404335E-10</v>
      </c>
      <c r="F137">
        <f t="shared" si="20"/>
        <v>0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1"/>
        <v>15.704378152140206</v>
      </c>
      <c r="L137">
        <f t="shared" si="22"/>
        <v>25.127005037389367</v>
      </c>
      <c r="M137">
        <f t="shared" si="23"/>
        <v>-0.28342169822238716</v>
      </c>
      <c r="N137" s="36">
        <f t="shared" si="24"/>
        <v>554.73466340343248</v>
      </c>
      <c r="O137">
        <f t="shared" si="25"/>
        <v>0</v>
      </c>
      <c r="P137">
        <f t="shared" si="26"/>
        <v>1</v>
      </c>
      <c r="Q137" t="str">
        <f t="shared" si="27"/>
        <v>FP</v>
      </c>
    </row>
    <row r="138" spans="1:17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9"/>
        <v>1.0430812641404335E-10</v>
      </c>
      <c r="F138">
        <f t="shared" si="20"/>
        <v>0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1"/>
        <v>188.85787669451838</v>
      </c>
      <c r="L138">
        <f t="shared" si="22"/>
        <v>347.88408658650894</v>
      </c>
      <c r="M138">
        <f t="shared" si="23"/>
        <v>-21.307011435655227</v>
      </c>
      <c r="N138" s="36">
        <f t="shared" si="24"/>
        <v>6.3969341436009497</v>
      </c>
      <c r="O138">
        <f t="shared" si="25"/>
        <v>0</v>
      </c>
      <c r="P138">
        <f t="shared" si="26"/>
        <v>0</v>
      </c>
      <c r="Q138" t="str">
        <f t="shared" si="27"/>
        <v>TN</v>
      </c>
    </row>
    <row r="139" spans="1:17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9"/>
        <v>1.0244548129950686E-10</v>
      </c>
      <c r="F139">
        <f t="shared" si="20"/>
        <v>0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1"/>
        <v>15.704378152072843</v>
      </c>
      <c r="L139">
        <f t="shared" si="22"/>
        <v>25.127005037389367</v>
      </c>
      <c r="M139">
        <f t="shared" si="23"/>
        <v>-0.28342169826337482</v>
      </c>
      <c r="N139" s="36">
        <f t="shared" si="24"/>
        <v>554.73466340150173</v>
      </c>
      <c r="O139">
        <f t="shared" si="25"/>
        <v>0</v>
      </c>
      <c r="P139">
        <f t="shared" si="26"/>
        <v>1</v>
      </c>
      <c r="Q139" t="str">
        <f t="shared" si="27"/>
        <v>FP</v>
      </c>
    </row>
    <row r="140" spans="1:17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9"/>
        <v>1.3597309336116364E-10</v>
      </c>
      <c r="F140">
        <f t="shared" si="20"/>
        <v>0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1"/>
        <v>498.14147246663771</v>
      </c>
      <c r="L140">
        <f t="shared" si="22"/>
        <v>347.88408658650894</v>
      </c>
      <c r="M140">
        <f t="shared" si="23"/>
        <v>-22.841882922628116</v>
      </c>
      <c r="N140" s="36">
        <f t="shared" si="24"/>
        <v>0.98872123426406677</v>
      </c>
      <c r="O140">
        <f t="shared" si="25"/>
        <v>0</v>
      </c>
      <c r="P140">
        <f t="shared" si="26"/>
        <v>1</v>
      </c>
      <c r="Q140" t="str">
        <f t="shared" si="27"/>
        <v>FP</v>
      </c>
    </row>
    <row r="141" spans="1:17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9"/>
        <v>1.5459954450652853E-10</v>
      </c>
      <c r="F141">
        <f t="shared" si="20"/>
        <v>0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1"/>
        <v>246.62749320253749</v>
      </c>
      <c r="L141">
        <f t="shared" si="22"/>
        <v>347.88408658650894</v>
      </c>
      <c r="M141">
        <f t="shared" si="23"/>
        <v>-119.47331113121622</v>
      </c>
      <c r="N141" s="36">
        <f t="shared" si="24"/>
        <v>9146.4517562782585</v>
      </c>
      <c r="O141">
        <f t="shared" si="25"/>
        <v>0</v>
      </c>
      <c r="P141">
        <f t="shared" si="26"/>
        <v>1</v>
      </c>
      <c r="Q141" t="str">
        <f t="shared" si="27"/>
        <v>FP</v>
      </c>
    </row>
    <row r="142" spans="1:17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9"/>
        <v>1.5459954450652853E-10</v>
      </c>
      <c r="F142">
        <f t="shared" si="20"/>
        <v>0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1"/>
        <v>0</v>
      </c>
      <c r="L142">
        <f t="shared" si="22"/>
        <v>25.127005037389367</v>
      </c>
      <c r="M142">
        <f t="shared" si="23"/>
        <v>-15.473233940961524</v>
      </c>
      <c r="N142" s="36">
        <f t="shared" si="24"/>
        <v>69.939662073537306</v>
      </c>
      <c r="O142">
        <f t="shared" si="25"/>
        <v>0</v>
      </c>
      <c r="P142">
        <f t="shared" si="26"/>
        <v>0</v>
      </c>
      <c r="Q142" t="str">
        <f t="shared" si="27"/>
        <v>TN</v>
      </c>
    </row>
    <row r="143" spans="1:17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9"/>
        <v>1.5459954450652853E-10</v>
      </c>
      <c r="F143">
        <f t="shared" si="20"/>
        <v>0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1"/>
        <v>498.14147251482103</v>
      </c>
      <c r="L143">
        <f t="shared" si="22"/>
        <v>347.88408658650894</v>
      </c>
      <c r="M143">
        <f t="shared" si="23"/>
        <v>-22.841882904116119</v>
      </c>
      <c r="N143" s="36">
        <f t="shared" si="24"/>
        <v>0.98872127107867713</v>
      </c>
      <c r="O143">
        <f t="shared" si="25"/>
        <v>0</v>
      </c>
      <c r="P143">
        <f t="shared" si="26"/>
        <v>0</v>
      </c>
      <c r="Q143" t="str">
        <f t="shared" si="27"/>
        <v>TN</v>
      </c>
    </row>
    <row r="144" spans="1:17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9"/>
        <v>1.7136335053735689E-10</v>
      </c>
      <c r="F144">
        <f t="shared" si="20"/>
        <v>0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1"/>
        <v>217.42755428422714</v>
      </c>
      <c r="L144">
        <f t="shared" si="22"/>
        <v>347.88408658650894</v>
      </c>
      <c r="M144">
        <f t="shared" si="23"/>
        <v>-130.6918994957104</v>
      </c>
      <c r="N144" s="36">
        <f t="shared" si="24"/>
        <v>11418.134627368967</v>
      </c>
      <c r="O144">
        <f t="shared" si="25"/>
        <v>0</v>
      </c>
      <c r="P144">
        <f t="shared" si="26"/>
        <v>1</v>
      </c>
      <c r="Q144" t="str">
        <f t="shared" si="27"/>
        <v>FP</v>
      </c>
    </row>
    <row r="145" spans="1:17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9"/>
        <v>1.7136335053735689E-10</v>
      </c>
      <c r="F145">
        <f t="shared" si="20"/>
        <v>0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1"/>
        <v>82.432217575039758</v>
      </c>
      <c r="L145">
        <f t="shared" si="22"/>
        <v>172.23577024121218</v>
      </c>
      <c r="M145">
        <f t="shared" si="23"/>
        <v>-74.392574989423281</v>
      </c>
      <c r="N145" s="36">
        <f t="shared" si="24"/>
        <v>2555.9442666047826</v>
      </c>
      <c r="O145">
        <f t="shared" si="25"/>
        <v>0</v>
      </c>
      <c r="P145">
        <f t="shared" si="26"/>
        <v>0</v>
      </c>
      <c r="Q145" t="str">
        <f t="shared" si="27"/>
        <v>TN</v>
      </c>
    </row>
    <row r="146" spans="1:17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9"/>
        <v>1.7136335053735689E-10</v>
      </c>
      <c r="F146">
        <f t="shared" si="20"/>
        <v>0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1"/>
        <v>107.64735647292187</v>
      </c>
      <c r="L146">
        <f t="shared" si="22"/>
        <v>172.23577024121218</v>
      </c>
      <c r="M146">
        <f t="shared" si="23"/>
        <v>-64.704942948813056</v>
      </c>
      <c r="N146" s="36">
        <f t="shared" si="24"/>
        <v>1670.2518985020454</v>
      </c>
      <c r="O146">
        <f t="shared" si="25"/>
        <v>0</v>
      </c>
      <c r="P146">
        <f t="shared" si="26"/>
        <v>0</v>
      </c>
      <c r="Q146" t="str">
        <f t="shared" si="27"/>
        <v>TN</v>
      </c>
    </row>
    <row r="147" spans="1:17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9"/>
        <v>1.7136335053735689E-10</v>
      </c>
      <c r="F147">
        <f t="shared" si="20"/>
        <v>0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1"/>
        <v>217.42755428422714</v>
      </c>
      <c r="L147">
        <f t="shared" si="22"/>
        <v>347.88408658650894</v>
      </c>
      <c r="M147">
        <f t="shared" si="23"/>
        <v>-3.9239812581453748</v>
      </c>
      <c r="N147" s="36">
        <f t="shared" si="24"/>
        <v>396.49755231299815</v>
      </c>
      <c r="O147">
        <f t="shared" si="25"/>
        <v>0</v>
      </c>
      <c r="P147">
        <f t="shared" si="26"/>
        <v>0</v>
      </c>
      <c r="Q147" t="str">
        <f t="shared" si="27"/>
        <v>TN</v>
      </c>
    </row>
    <row r="148" spans="1:17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9"/>
        <v>1.7136335053735689E-10</v>
      </c>
      <c r="F148">
        <f t="shared" si="20"/>
        <v>0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1"/>
        <v>246.62749322157725</v>
      </c>
      <c r="L148">
        <f t="shared" si="22"/>
        <v>347.88408658650894</v>
      </c>
      <c r="M148">
        <f t="shared" si="23"/>
        <v>-119.47331112390117</v>
      </c>
      <c r="N148" s="36">
        <f t="shared" si="24"/>
        <v>9146.4517548790809</v>
      </c>
      <c r="O148">
        <f t="shared" si="25"/>
        <v>0</v>
      </c>
      <c r="P148">
        <f t="shared" si="26"/>
        <v>0</v>
      </c>
      <c r="Q148" t="str">
        <f t="shared" si="27"/>
        <v>TN</v>
      </c>
    </row>
    <row r="149" spans="1:17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9"/>
        <v>1.695007054228204E-10</v>
      </c>
      <c r="F149">
        <f t="shared" si="20"/>
        <v>0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1"/>
        <v>35.979809850850401</v>
      </c>
      <c r="L149">
        <f t="shared" si="22"/>
        <v>25.127005037389367</v>
      </c>
      <c r="M149">
        <f t="shared" si="23"/>
        <v>-1.6498257044342939</v>
      </c>
      <c r="N149" s="36">
        <f t="shared" si="24"/>
        <v>492.23642676993506</v>
      </c>
      <c r="O149">
        <f t="shared" si="25"/>
        <v>0</v>
      </c>
      <c r="P149">
        <f t="shared" si="26"/>
        <v>1</v>
      </c>
      <c r="Q149" t="str">
        <f t="shared" si="27"/>
        <v>FP</v>
      </c>
    </row>
    <row r="150" spans="1:17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9"/>
        <v>1.695007054228204E-10</v>
      </c>
      <c r="F150">
        <f t="shared" si="20"/>
        <v>0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1"/>
        <v>107.64735647213749</v>
      </c>
      <c r="L150">
        <f t="shared" si="22"/>
        <v>172.23577024121218</v>
      </c>
      <c r="M150">
        <f t="shared" si="23"/>
        <v>-1.9427446179025338</v>
      </c>
      <c r="N150" s="36">
        <f t="shared" si="24"/>
        <v>479.32459481615228</v>
      </c>
      <c r="O150">
        <f t="shared" si="25"/>
        <v>0</v>
      </c>
      <c r="P150">
        <f t="shared" si="26"/>
        <v>0</v>
      </c>
      <c r="Q150" t="str">
        <f t="shared" si="27"/>
        <v>TN</v>
      </c>
    </row>
    <row r="151" spans="1:17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9"/>
        <v>1.695007054228204E-10</v>
      </c>
      <c r="F151">
        <f t="shared" si="20"/>
        <v>0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1"/>
        <v>0</v>
      </c>
      <c r="L151">
        <f t="shared" si="22"/>
        <v>25.127005037389367</v>
      </c>
      <c r="M151">
        <f t="shared" si="23"/>
        <v>-15.473233940961524</v>
      </c>
      <c r="N151" s="36">
        <f t="shared" si="24"/>
        <v>69.939662073537306</v>
      </c>
      <c r="O151">
        <f t="shared" si="25"/>
        <v>0</v>
      </c>
      <c r="P151">
        <f t="shared" si="26"/>
        <v>0</v>
      </c>
      <c r="Q151" t="str">
        <f t="shared" si="27"/>
        <v>TN</v>
      </c>
    </row>
    <row r="152" spans="1:17" x14ac:dyDescent="0.3">
      <c r="A152">
        <v>0</v>
      </c>
      <c r="B152">
        <v>1</v>
      </c>
      <c r="C152">
        <v>-2</v>
      </c>
      <c r="D152">
        <v>1</v>
      </c>
      <c r="E152">
        <f t="shared" si="19"/>
        <v>0</v>
      </c>
      <c r="F152">
        <f t="shared" si="20"/>
        <v>0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1"/>
        <v>40</v>
      </c>
      <c r="L152">
        <f t="shared" si="22"/>
        <v>100</v>
      </c>
      <c r="M152">
        <f t="shared" si="23"/>
        <v>-14.817931801652275</v>
      </c>
      <c r="N152" s="36">
        <f t="shared" si="24"/>
        <v>81.329658170934465</v>
      </c>
      <c r="O152">
        <f t="shared" si="25"/>
        <v>0</v>
      </c>
      <c r="P152">
        <f t="shared" si="26"/>
        <v>0</v>
      </c>
      <c r="Q152" t="str">
        <f t="shared" si="27"/>
        <v>TN</v>
      </c>
    </row>
    <row r="153" spans="1:17" x14ac:dyDescent="0.3">
      <c r="A153">
        <v>0</v>
      </c>
      <c r="B153">
        <v>1</v>
      </c>
      <c r="C153">
        <v>-2</v>
      </c>
      <c r="D153">
        <v>1</v>
      </c>
      <c r="E153">
        <f t="shared" si="19"/>
        <v>0</v>
      </c>
      <c r="F153">
        <f t="shared" si="20"/>
        <v>0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1"/>
        <v>80</v>
      </c>
      <c r="L153">
        <f t="shared" si="22"/>
        <v>180</v>
      </c>
      <c r="M153">
        <f t="shared" si="23"/>
        <v>-80.108250810777093</v>
      </c>
      <c r="N153" s="36">
        <f t="shared" si="24"/>
        <v>3166.5406020719192</v>
      </c>
      <c r="O153">
        <f t="shared" si="25"/>
        <v>0</v>
      </c>
      <c r="P153">
        <f t="shared" si="26"/>
        <v>0</v>
      </c>
      <c r="Q153" t="str">
        <f t="shared" si="27"/>
        <v>TN</v>
      </c>
    </row>
    <row r="154" spans="1:17" x14ac:dyDescent="0.3">
      <c r="A154">
        <v>0</v>
      </c>
      <c r="B154">
        <v>1</v>
      </c>
      <c r="C154">
        <v>-2</v>
      </c>
      <c r="D154">
        <v>1</v>
      </c>
      <c r="E154">
        <f t="shared" si="19"/>
        <v>0</v>
      </c>
      <c r="F154">
        <f t="shared" si="20"/>
        <v>0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1"/>
        <v>60</v>
      </c>
      <c r="L154">
        <f t="shared" si="22"/>
        <v>100</v>
      </c>
      <c r="M154">
        <f t="shared" si="23"/>
        <v>-38.528154345093597</v>
      </c>
      <c r="N154" s="36">
        <f t="shared" si="24"/>
        <v>215.85271300734314</v>
      </c>
      <c r="O154">
        <f t="shared" si="25"/>
        <v>0</v>
      </c>
      <c r="P154">
        <f t="shared" si="26"/>
        <v>0</v>
      </c>
      <c r="Q154" t="str">
        <f t="shared" si="27"/>
        <v>TN</v>
      </c>
    </row>
    <row r="155" spans="1:17" x14ac:dyDescent="0.3">
      <c r="A155">
        <v>1</v>
      </c>
      <c r="B155">
        <v>1</v>
      </c>
      <c r="C155">
        <v>-2</v>
      </c>
      <c r="D155">
        <v>0.9</v>
      </c>
      <c r="E155">
        <f t="shared" si="19"/>
        <v>0</v>
      </c>
      <c r="F155">
        <f t="shared" si="20"/>
        <v>-9.3132255726824384E-12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1"/>
        <v>10</v>
      </c>
      <c r="L155">
        <f t="shared" si="22"/>
        <v>19.999999999571113</v>
      </c>
      <c r="M155">
        <f t="shared" si="23"/>
        <v>-1.7466996716146967</v>
      </c>
      <c r="N155" s="36">
        <f t="shared" si="24"/>
        <v>487.94724180733749</v>
      </c>
      <c r="O155">
        <f t="shared" si="25"/>
        <v>0</v>
      </c>
      <c r="P155">
        <f t="shared" si="26"/>
        <v>1</v>
      </c>
      <c r="Q155" t="str">
        <f t="shared" si="27"/>
        <v>FP</v>
      </c>
    </row>
    <row r="156" spans="1:17" x14ac:dyDescent="0.3">
      <c r="A156">
        <v>0</v>
      </c>
      <c r="B156">
        <v>1</v>
      </c>
      <c r="C156">
        <v>-2</v>
      </c>
      <c r="D156">
        <v>0.9</v>
      </c>
      <c r="E156">
        <f t="shared" si="19"/>
        <v>0</v>
      </c>
      <c r="F156">
        <f t="shared" si="20"/>
        <v>-9.3132255726824384E-12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1"/>
        <v>50</v>
      </c>
      <c r="L156">
        <f t="shared" si="22"/>
        <v>99.999999996356635</v>
      </c>
      <c r="M156">
        <f t="shared" si="23"/>
        <v>-42.370144696281656</v>
      </c>
      <c r="N156" s="36">
        <f t="shared" si="24"/>
        <v>343.50608485455774</v>
      </c>
      <c r="O156">
        <f t="shared" si="25"/>
        <v>0</v>
      </c>
      <c r="P156">
        <f t="shared" si="26"/>
        <v>0</v>
      </c>
      <c r="Q156" t="str">
        <f t="shared" si="27"/>
        <v>TN</v>
      </c>
    </row>
    <row r="157" spans="1:17" x14ac:dyDescent="0.3">
      <c r="A157">
        <v>0</v>
      </c>
      <c r="B157">
        <v>1</v>
      </c>
      <c r="C157">
        <v>-2</v>
      </c>
      <c r="D157">
        <v>0.9</v>
      </c>
      <c r="E157">
        <f t="shared" si="19"/>
        <v>0</v>
      </c>
      <c r="F157">
        <f t="shared" si="20"/>
        <v>-9.3132255726824384E-12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1"/>
        <v>90</v>
      </c>
      <c r="L157">
        <f t="shared" si="22"/>
        <v>179.99999999245659</v>
      </c>
      <c r="M157">
        <f t="shared" si="23"/>
        <v>-76.266260452700209</v>
      </c>
      <c r="N157" s="36">
        <f t="shared" si="24"/>
        <v>2748.9083503743368</v>
      </c>
      <c r="O157">
        <f t="shared" si="25"/>
        <v>0</v>
      </c>
      <c r="P157">
        <f t="shared" si="26"/>
        <v>0</v>
      </c>
      <c r="Q157" t="str">
        <f t="shared" si="27"/>
        <v>TN</v>
      </c>
    </row>
    <row r="158" spans="1:17" x14ac:dyDescent="0.3">
      <c r="A158">
        <v>1</v>
      </c>
      <c r="B158">
        <v>1</v>
      </c>
      <c r="C158">
        <v>-2</v>
      </c>
      <c r="D158">
        <v>0</v>
      </c>
      <c r="E158">
        <f t="shared" si="19"/>
        <v>0</v>
      </c>
      <c r="F158">
        <f t="shared" si="20"/>
        <v>-9.3132255726824407E-11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1"/>
        <v>100</v>
      </c>
      <c r="L158">
        <f t="shared" si="22"/>
        <v>179.99999992456608</v>
      </c>
      <c r="M158">
        <f t="shared" si="23"/>
        <v>-72.424270057461513</v>
      </c>
      <c r="N158" s="36">
        <f t="shared" si="24"/>
        <v>2360.7978748886262</v>
      </c>
      <c r="O158">
        <f t="shared" si="25"/>
        <v>0</v>
      </c>
      <c r="P158">
        <f t="shared" si="26"/>
        <v>1</v>
      </c>
      <c r="Q158" t="str">
        <f t="shared" si="27"/>
        <v>FP</v>
      </c>
    </row>
    <row r="159" spans="1:17" x14ac:dyDescent="0.3">
      <c r="A159">
        <v>1</v>
      </c>
      <c r="B159">
        <v>1</v>
      </c>
      <c r="C159">
        <v>-2</v>
      </c>
      <c r="D159">
        <v>-0.9</v>
      </c>
      <c r="E159">
        <f t="shared" si="19"/>
        <v>0</v>
      </c>
      <c r="F159">
        <f t="shared" si="20"/>
        <v>-1.7695128588096636E-10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1"/>
        <v>180</v>
      </c>
      <c r="L159">
        <f t="shared" si="22"/>
        <v>179.9999998566756</v>
      </c>
      <c r="M159">
        <f t="shared" si="23"/>
        <v>-41.688347188201291</v>
      </c>
      <c r="N159" s="36">
        <f t="shared" si="24"/>
        <v>318.69817564342657</v>
      </c>
      <c r="O159">
        <f t="shared" si="25"/>
        <v>0</v>
      </c>
      <c r="P159">
        <f t="shared" si="26"/>
        <v>1</v>
      </c>
      <c r="Q159" t="str">
        <f t="shared" si="27"/>
        <v>FP</v>
      </c>
    </row>
    <row r="160" spans="1:17" x14ac:dyDescent="0.3">
      <c r="A160">
        <v>1</v>
      </c>
      <c r="B160">
        <v>1</v>
      </c>
      <c r="C160">
        <v>-2</v>
      </c>
      <c r="D160">
        <v>-1.8</v>
      </c>
      <c r="E160">
        <f t="shared" si="19"/>
        <v>0</v>
      </c>
      <c r="F160">
        <f t="shared" si="20"/>
        <v>-2.6077031603510831E-10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1"/>
        <v>180</v>
      </c>
      <c r="L160">
        <f t="shared" si="22"/>
        <v>179.99999978878495</v>
      </c>
      <c r="M160">
        <f t="shared" si="23"/>
        <v>22.790100971924801</v>
      </c>
      <c r="N160" s="36">
        <f t="shared" si="24"/>
        <v>2174.0145112600562</v>
      </c>
      <c r="O160">
        <f t="shared" si="25"/>
        <v>1</v>
      </c>
      <c r="P160">
        <f t="shared" si="26"/>
        <v>0</v>
      </c>
      <c r="Q160" t="str">
        <f t="shared" si="27"/>
        <v>TP</v>
      </c>
    </row>
    <row r="161" spans="1:17" x14ac:dyDescent="0.3">
      <c r="A161">
        <v>1</v>
      </c>
      <c r="B161">
        <v>1</v>
      </c>
      <c r="C161">
        <v>-2</v>
      </c>
      <c r="D161">
        <v>-1.9</v>
      </c>
      <c r="E161">
        <f t="shared" si="19"/>
        <v>0</v>
      </c>
      <c r="F161">
        <f t="shared" si="20"/>
        <v>-2.7008354160779076E-10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1"/>
        <v>20</v>
      </c>
      <c r="L161">
        <f t="shared" si="22"/>
        <v>19.999999987562202</v>
      </c>
      <c r="M161">
        <f t="shared" si="23"/>
        <v>-4.6320385786141909</v>
      </c>
      <c r="N161" s="36">
        <f t="shared" si="24"/>
        <v>368.80087397686458</v>
      </c>
      <c r="O161">
        <f t="shared" si="25"/>
        <v>0</v>
      </c>
      <c r="P161">
        <f t="shared" si="26"/>
        <v>1</v>
      </c>
      <c r="Q161" t="str">
        <f t="shared" si="27"/>
        <v>FP</v>
      </c>
    </row>
    <row r="162" spans="1:17" x14ac:dyDescent="0.3">
      <c r="A162">
        <v>0</v>
      </c>
      <c r="B162">
        <v>1</v>
      </c>
      <c r="C162">
        <v>-2</v>
      </c>
      <c r="D162">
        <v>-1.9</v>
      </c>
      <c r="E162">
        <f t="shared" si="19"/>
        <v>0</v>
      </c>
      <c r="F162">
        <f t="shared" si="20"/>
        <v>-2.7008354160779076E-10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1"/>
        <v>20</v>
      </c>
      <c r="L162">
        <f t="shared" si="22"/>
        <v>19.999999987562202</v>
      </c>
      <c r="M162">
        <f t="shared" si="23"/>
        <v>-4.6320385786141909</v>
      </c>
      <c r="N162" s="36">
        <f t="shared" si="24"/>
        <v>368.80087397686458</v>
      </c>
      <c r="O162">
        <f t="shared" si="25"/>
        <v>0</v>
      </c>
      <c r="P162">
        <f t="shared" si="26"/>
        <v>0</v>
      </c>
      <c r="Q162" t="str">
        <f t="shared" si="27"/>
        <v>TN</v>
      </c>
    </row>
    <row r="163" spans="1:17" x14ac:dyDescent="0.3">
      <c r="A163">
        <v>1</v>
      </c>
      <c r="B163">
        <v>1</v>
      </c>
      <c r="C163">
        <v>-2</v>
      </c>
      <c r="D163">
        <v>-1.8</v>
      </c>
      <c r="E163">
        <f t="shared" si="19"/>
        <v>0</v>
      </c>
      <c r="F163">
        <f t="shared" si="20"/>
        <v>-2.6077031603510831E-10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1"/>
        <v>10</v>
      </c>
      <c r="L163">
        <f t="shared" si="22"/>
        <v>19.999999987991085</v>
      </c>
      <c r="M163">
        <f t="shared" si="23"/>
        <v>-1.7466996670804598</v>
      </c>
      <c r="N163" s="36">
        <f t="shared" si="24"/>
        <v>487.9472420076558</v>
      </c>
      <c r="O163">
        <f t="shared" si="25"/>
        <v>0</v>
      </c>
      <c r="P163">
        <f t="shared" si="26"/>
        <v>1</v>
      </c>
      <c r="Q163" t="str">
        <f t="shared" si="27"/>
        <v>FP</v>
      </c>
    </row>
    <row r="164" spans="1:17" x14ac:dyDescent="0.3">
      <c r="A164">
        <v>1</v>
      </c>
      <c r="B164">
        <v>1</v>
      </c>
      <c r="C164">
        <v>-2</v>
      </c>
      <c r="D164">
        <v>-2.2999999999999998</v>
      </c>
      <c r="E164">
        <f t="shared" si="19"/>
        <v>0</v>
      </c>
      <c r="F164">
        <f t="shared" si="20"/>
        <v>-3.0733644389852054E-10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1"/>
        <v>70</v>
      </c>
      <c r="L164">
        <f t="shared" si="22"/>
        <v>99.999999879769234</v>
      </c>
      <c r="M164">
        <f t="shared" si="23"/>
        <v>-34.68616391762373</v>
      </c>
      <c r="N164" s="36">
        <f t="shared" si="24"/>
        <v>117.72111922206732</v>
      </c>
      <c r="O164">
        <f t="shared" si="25"/>
        <v>0</v>
      </c>
      <c r="P164">
        <f t="shared" si="26"/>
        <v>1</v>
      </c>
      <c r="Q164" t="str">
        <f t="shared" si="27"/>
        <v>FP</v>
      </c>
    </row>
    <row r="165" spans="1:17" x14ac:dyDescent="0.3">
      <c r="A165">
        <v>0</v>
      </c>
      <c r="B165">
        <v>1</v>
      </c>
      <c r="C165">
        <v>-2</v>
      </c>
      <c r="D165">
        <v>-2.2999999999999998</v>
      </c>
      <c r="E165">
        <f t="shared" si="19"/>
        <v>0</v>
      </c>
      <c r="F165">
        <f t="shared" si="20"/>
        <v>-3.0733644389852054E-10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1"/>
        <v>90</v>
      </c>
      <c r="L165">
        <f t="shared" si="22"/>
        <v>179.99999975106792</v>
      </c>
      <c r="M165">
        <f t="shared" si="23"/>
        <v>-15.72029694857266</v>
      </c>
      <c r="N165" s="36">
        <f t="shared" si="24"/>
        <v>65.868329496827783</v>
      </c>
      <c r="O165">
        <f t="shared" si="25"/>
        <v>0</v>
      </c>
      <c r="P165">
        <f t="shared" si="26"/>
        <v>0</v>
      </c>
      <c r="Q165" t="str">
        <f t="shared" si="27"/>
        <v>TN</v>
      </c>
    </row>
    <row r="166" spans="1:17" x14ac:dyDescent="0.3">
      <c r="A166">
        <v>1</v>
      </c>
      <c r="B166">
        <v>1</v>
      </c>
      <c r="C166">
        <v>-2</v>
      </c>
      <c r="D166">
        <v>-2.4</v>
      </c>
      <c r="E166">
        <f t="shared" si="19"/>
        <v>0</v>
      </c>
      <c r="F166">
        <f t="shared" si="20"/>
        <v>-3.1664966947120299E-10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1"/>
        <v>30</v>
      </c>
      <c r="L166">
        <f t="shared" si="22"/>
        <v>19.999999985417748</v>
      </c>
      <c r="M166">
        <f t="shared" si="23"/>
        <v>-0.79004822386198548</v>
      </c>
      <c r="N166" s="36">
        <f t="shared" si="24"/>
        <v>531.12638144630887</v>
      </c>
      <c r="O166">
        <f t="shared" si="25"/>
        <v>0</v>
      </c>
      <c r="P166">
        <f t="shared" si="26"/>
        <v>1</v>
      </c>
      <c r="Q166" t="str">
        <f t="shared" si="27"/>
        <v>FP</v>
      </c>
    </row>
    <row r="167" spans="1:17" x14ac:dyDescent="0.3">
      <c r="A167">
        <v>0</v>
      </c>
      <c r="B167">
        <v>1</v>
      </c>
      <c r="C167">
        <v>-2</v>
      </c>
      <c r="D167">
        <v>-2.4</v>
      </c>
      <c r="E167">
        <f t="shared" si="19"/>
        <v>0</v>
      </c>
      <c r="F167">
        <f t="shared" si="20"/>
        <v>-3.1664966947120299E-10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1"/>
        <v>0</v>
      </c>
      <c r="L167">
        <f t="shared" si="22"/>
        <v>19.999999985417748</v>
      </c>
      <c r="M167">
        <f t="shared" si="23"/>
        <v>-12.316019284156935</v>
      </c>
      <c r="N167" s="36">
        <f t="shared" si="24"/>
        <v>132.71519844530849</v>
      </c>
      <c r="O167">
        <f t="shared" si="25"/>
        <v>0</v>
      </c>
      <c r="P167">
        <f t="shared" si="26"/>
        <v>0</v>
      </c>
      <c r="Q167" t="str">
        <f t="shared" si="27"/>
        <v>TN</v>
      </c>
    </row>
    <row r="168" spans="1:17" x14ac:dyDescent="0.3">
      <c r="A168">
        <v>0</v>
      </c>
      <c r="B168">
        <v>1</v>
      </c>
      <c r="C168">
        <v>-2</v>
      </c>
      <c r="D168">
        <v>-2.4</v>
      </c>
      <c r="E168">
        <f t="shared" si="19"/>
        <v>0</v>
      </c>
      <c r="F168">
        <f t="shared" si="20"/>
        <v>-3.1664966947120299E-10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1"/>
        <v>10</v>
      </c>
      <c r="L168">
        <f t="shared" si="22"/>
        <v>19.999999985417748</v>
      </c>
      <c r="M168">
        <f t="shared" si="23"/>
        <v>-1.7466996660728524</v>
      </c>
      <c r="N168" s="36">
        <f t="shared" si="24"/>
        <v>487.94724205217085</v>
      </c>
      <c r="O168">
        <f t="shared" si="25"/>
        <v>0</v>
      </c>
      <c r="P168">
        <f t="shared" si="26"/>
        <v>0</v>
      </c>
      <c r="Q168" t="str">
        <f t="shared" si="27"/>
        <v>TN</v>
      </c>
    </row>
    <row r="169" spans="1:17" x14ac:dyDescent="0.3">
      <c r="A169">
        <v>1</v>
      </c>
      <c r="B169">
        <v>1</v>
      </c>
      <c r="C169">
        <v>-2</v>
      </c>
      <c r="D169">
        <v>-2.9</v>
      </c>
      <c r="E169">
        <f t="shared" si="19"/>
        <v>0</v>
      </c>
      <c r="F169">
        <f t="shared" si="20"/>
        <v>-3.6321579733461517E-10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1"/>
        <v>70</v>
      </c>
      <c r="L169">
        <f t="shared" si="22"/>
        <v>99.999999857909117</v>
      </c>
      <c r="M169">
        <f t="shared" si="23"/>
        <v>3.4353685822017255</v>
      </c>
      <c r="N169" s="36">
        <f t="shared" si="24"/>
        <v>743.73995549591291</v>
      </c>
      <c r="O169">
        <f t="shared" si="25"/>
        <v>1</v>
      </c>
      <c r="P169">
        <f t="shared" si="26"/>
        <v>0</v>
      </c>
      <c r="Q169" t="str">
        <f t="shared" si="27"/>
        <v>TP</v>
      </c>
    </row>
    <row r="170" spans="1:17" x14ac:dyDescent="0.3">
      <c r="A170">
        <v>1</v>
      </c>
      <c r="B170">
        <v>1</v>
      </c>
      <c r="C170">
        <v>-2</v>
      </c>
      <c r="D170">
        <v>-2.8</v>
      </c>
      <c r="E170">
        <f t="shared" si="19"/>
        <v>0</v>
      </c>
      <c r="F170">
        <f t="shared" si="20"/>
        <v>-3.5390257176193271E-10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1"/>
        <v>10</v>
      </c>
      <c r="L170">
        <f t="shared" si="22"/>
        <v>0</v>
      </c>
      <c r="M170">
        <f t="shared" si="23"/>
        <v>4.2913429896650213</v>
      </c>
      <c r="N170" s="36">
        <f t="shared" si="24"/>
        <v>791.16022435862283</v>
      </c>
      <c r="O170">
        <f t="shared" si="25"/>
        <v>1</v>
      </c>
      <c r="P170">
        <f t="shared" si="26"/>
        <v>0</v>
      </c>
      <c r="Q170" t="str">
        <f t="shared" si="27"/>
        <v>TP</v>
      </c>
    </row>
    <row r="171" spans="1:17" x14ac:dyDescent="0.3">
      <c r="A171">
        <v>0</v>
      </c>
      <c r="B171">
        <v>1</v>
      </c>
      <c r="C171">
        <v>-2</v>
      </c>
      <c r="D171">
        <v>-2.8</v>
      </c>
      <c r="E171">
        <f t="shared" si="19"/>
        <v>0</v>
      </c>
      <c r="F171">
        <f t="shared" si="20"/>
        <v>-3.5390257176193271E-10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1"/>
        <v>80</v>
      </c>
      <c r="L171">
        <f t="shared" si="22"/>
        <v>179.99999971335106</v>
      </c>
      <c r="M171">
        <f t="shared" si="23"/>
        <v>-80.108250634258411</v>
      </c>
      <c r="N171" s="36">
        <f t="shared" si="24"/>
        <v>3166.5405822057924</v>
      </c>
      <c r="O171">
        <f t="shared" si="25"/>
        <v>0</v>
      </c>
      <c r="P171">
        <f t="shared" si="26"/>
        <v>0</v>
      </c>
      <c r="Q171" t="str">
        <f t="shared" si="27"/>
        <v>TN</v>
      </c>
    </row>
    <row r="172" spans="1:17" x14ac:dyDescent="0.3">
      <c r="A172">
        <v>0</v>
      </c>
      <c r="B172">
        <v>1</v>
      </c>
      <c r="C172">
        <v>-2</v>
      </c>
      <c r="D172">
        <v>-2.8</v>
      </c>
      <c r="E172">
        <f t="shared" si="19"/>
        <v>0</v>
      </c>
      <c r="F172">
        <f t="shared" si="20"/>
        <v>-3.5390257176193271E-10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1"/>
        <v>50</v>
      </c>
      <c r="L172">
        <f t="shared" si="22"/>
        <v>99.999999861552467</v>
      </c>
      <c r="M172">
        <f t="shared" si="23"/>
        <v>-42.370144613269119</v>
      </c>
      <c r="N172" s="36">
        <f t="shared" si="24"/>
        <v>343.50608177746278</v>
      </c>
      <c r="O172">
        <f t="shared" si="25"/>
        <v>0</v>
      </c>
      <c r="P172">
        <f t="shared" si="26"/>
        <v>0</v>
      </c>
      <c r="Q172" t="str">
        <f t="shared" si="27"/>
        <v>TN</v>
      </c>
    </row>
    <row r="173" spans="1:17" x14ac:dyDescent="0.3">
      <c r="A173">
        <v>0</v>
      </c>
      <c r="B173">
        <v>1</v>
      </c>
      <c r="C173">
        <v>-2</v>
      </c>
      <c r="D173">
        <v>-2.8</v>
      </c>
      <c r="E173">
        <f t="shared" si="19"/>
        <v>0</v>
      </c>
      <c r="F173">
        <f t="shared" si="20"/>
        <v>-3.5390257176193271E-10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1"/>
        <v>50</v>
      </c>
      <c r="L173">
        <f t="shared" si="22"/>
        <v>99.999999861552467</v>
      </c>
      <c r="M173">
        <f t="shared" si="23"/>
        <v>-8.7334983047030974</v>
      </c>
      <c r="N173" s="36">
        <f t="shared" si="24"/>
        <v>228.09243060025585</v>
      </c>
      <c r="O173">
        <f t="shared" si="25"/>
        <v>0</v>
      </c>
      <c r="P173">
        <f t="shared" si="26"/>
        <v>0</v>
      </c>
      <c r="Q173" t="str">
        <f t="shared" si="27"/>
        <v>TN</v>
      </c>
    </row>
    <row r="174" spans="1:17" x14ac:dyDescent="0.3">
      <c r="A174">
        <v>0</v>
      </c>
      <c r="B174">
        <v>1</v>
      </c>
      <c r="C174">
        <v>-2</v>
      </c>
      <c r="D174">
        <v>-2.8</v>
      </c>
      <c r="E174">
        <f t="shared" si="19"/>
        <v>0</v>
      </c>
      <c r="F174">
        <f t="shared" si="20"/>
        <v>-3.5390257176193271E-10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1"/>
        <v>0</v>
      </c>
      <c r="L174">
        <f t="shared" si="22"/>
        <v>19.999999983702189</v>
      </c>
      <c r="M174">
        <f t="shared" si="23"/>
        <v>-12.316019283100491</v>
      </c>
      <c r="N174" s="36">
        <f t="shared" si="24"/>
        <v>132.71519846964941</v>
      </c>
      <c r="O174">
        <f t="shared" si="25"/>
        <v>0</v>
      </c>
      <c r="P174">
        <f t="shared" si="26"/>
        <v>0</v>
      </c>
      <c r="Q174" t="str">
        <f t="shared" si="27"/>
        <v>TN</v>
      </c>
    </row>
    <row r="175" spans="1:17" x14ac:dyDescent="0.3">
      <c r="A175">
        <v>0</v>
      </c>
      <c r="B175">
        <v>1</v>
      </c>
      <c r="C175">
        <v>-2</v>
      </c>
      <c r="D175">
        <v>-2.8</v>
      </c>
      <c r="E175">
        <f t="shared" si="19"/>
        <v>0</v>
      </c>
      <c r="F175">
        <f t="shared" si="20"/>
        <v>-3.5390257176193271E-10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1"/>
        <v>50</v>
      </c>
      <c r="L175">
        <f t="shared" si="22"/>
        <v>99.999999861552467</v>
      </c>
      <c r="M175">
        <f t="shared" si="23"/>
        <v>-8.7334983047030974</v>
      </c>
      <c r="N175" s="36">
        <f t="shared" si="24"/>
        <v>228.09243060025585</v>
      </c>
      <c r="O175">
        <f t="shared" si="25"/>
        <v>0</v>
      </c>
      <c r="P175">
        <f t="shared" si="26"/>
        <v>0</v>
      </c>
      <c r="Q175" t="str">
        <f t="shared" si="27"/>
        <v>TN</v>
      </c>
    </row>
    <row r="176" spans="1:17" x14ac:dyDescent="0.3">
      <c r="A176">
        <v>1</v>
      </c>
      <c r="B176">
        <v>1</v>
      </c>
      <c r="C176">
        <v>-2</v>
      </c>
      <c r="D176">
        <v>-2.6</v>
      </c>
      <c r="E176">
        <f t="shared" si="19"/>
        <v>0</v>
      </c>
      <c r="F176">
        <f t="shared" si="20"/>
        <v>-3.3527612061656785E-10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1"/>
        <v>20</v>
      </c>
      <c r="L176">
        <f t="shared" si="22"/>
        <v>19.999999984559963</v>
      </c>
      <c r="M176">
        <f t="shared" si="23"/>
        <v>-4.6320385767654102</v>
      </c>
      <c r="N176" s="36">
        <f t="shared" si="24"/>
        <v>368.80087404787332</v>
      </c>
      <c r="O176">
        <f t="shared" si="25"/>
        <v>0</v>
      </c>
      <c r="P176">
        <f t="shared" si="26"/>
        <v>1</v>
      </c>
      <c r="Q176" t="str">
        <f t="shared" si="27"/>
        <v>FP</v>
      </c>
    </row>
    <row r="177" spans="1:17" x14ac:dyDescent="0.3">
      <c r="A177">
        <v>0</v>
      </c>
      <c r="B177">
        <v>1</v>
      </c>
      <c r="C177">
        <v>-2</v>
      </c>
      <c r="D177">
        <v>-2.6</v>
      </c>
      <c r="E177">
        <f t="shared" si="19"/>
        <v>0</v>
      </c>
      <c r="F177">
        <f t="shared" si="20"/>
        <v>-3.3527612061656785E-10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1"/>
        <v>40</v>
      </c>
      <c r="L177">
        <f t="shared" si="22"/>
        <v>99.999999868839168</v>
      </c>
      <c r="M177">
        <f t="shared" si="23"/>
        <v>-46.212134971187936</v>
      </c>
      <c r="N177" s="36">
        <f t="shared" si="24"/>
        <v>500.68123300526861</v>
      </c>
      <c r="O177">
        <f t="shared" si="25"/>
        <v>0</v>
      </c>
      <c r="P177">
        <f t="shared" si="26"/>
        <v>0</v>
      </c>
      <c r="Q177" t="str">
        <f t="shared" si="27"/>
        <v>TN</v>
      </c>
    </row>
    <row r="178" spans="1:17" x14ac:dyDescent="0.3">
      <c r="A178">
        <v>1</v>
      </c>
      <c r="B178">
        <v>1</v>
      </c>
      <c r="C178">
        <v>-2</v>
      </c>
      <c r="D178">
        <v>-3.1</v>
      </c>
      <c r="E178">
        <f t="shared" si="19"/>
        <v>0</v>
      </c>
      <c r="F178">
        <f t="shared" si="20"/>
        <v>-3.8184224847998003E-10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1"/>
        <v>60</v>
      </c>
      <c r="L178">
        <f t="shared" si="22"/>
        <v>99.999999850622416</v>
      </c>
      <c r="M178">
        <f t="shared" si="23"/>
        <v>-38.528154253106742</v>
      </c>
      <c r="N178" s="36">
        <f t="shared" si="24"/>
        <v>215.85271030441487</v>
      </c>
      <c r="O178">
        <f t="shared" si="25"/>
        <v>0</v>
      </c>
      <c r="P178">
        <f t="shared" si="26"/>
        <v>1</v>
      </c>
      <c r="Q178" t="str">
        <f t="shared" si="27"/>
        <v>FP</v>
      </c>
    </row>
    <row r="179" spans="1:17" x14ac:dyDescent="0.3">
      <c r="A179">
        <v>1</v>
      </c>
      <c r="B179">
        <v>1</v>
      </c>
      <c r="C179">
        <v>-2</v>
      </c>
      <c r="D179">
        <v>-3.2</v>
      </c>
      <c r="E179">
        <f t="shared" si="19"/>
        <v>0</v>
      </c>
      <c r="F179">
        <f t="shared" si="20"/>
        <v>-3.9115547405266254E-10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1"/>
        <v>30</v>
      </c>
      <c r="L179">
        <f t="shared" si="22"/>
        <v>19.999999981986626</v>
      </c>
      <c r="M179">
        <f t="shared" si="23"/>
        <v>-0.79004822174909606</v>
      </c>
      <c r="N179" s="36">
        <f t="shared" si="24"/>
        <v>531.12638154369699</v>
      </c>
      <c r="O179">
        <f t="shared" si="25"/>
        <v>0</v>
      </c>
      <c r="P179">
        <f t="shared" si="26"/>
        <v>1</v>
      </c>
      <c r="Q179" t="str">
        <f t="shared" si="27"/>
        <v>FP</v>
      </c>
    </row>
    <row r="180" spans="1:17" x14ac:dyDescent="0.3">
      <c r="A180">
        <v>0</v>
      </c>
      <c r="B180">
        <v>1</v>
      </c>
      <c r="C180">
        <v>-2</v>
      </c>
      <c r="D180">
        <v>-3.2</v>
      </c>
      <c r="E180">
        <f t="shared" si="19"/>
        <v>0</v>
      </c>
      <c r="F180">
        <f t="shared" si="20"/>
        <v>-3.9115547405266254E-10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1"/>
        <v>100</v>
      </c>
      <c r="L180">
        <f t="shared" si="22"/>
        <v>179.99999968317744</v>
      </c>
      <c r="M180">
        <f t="shared" si="23"/>
        <v>-9.6358634792505597</v>
      </c>
      <c r="N180" s="36">
        <f t="shared" si="24"/>
        <v>201.65033968871631</v>
      </c>
      <c r="O180">
        <f t="shared" si="25"/>
        <v>0</v>
      </c>
      <c r="P180">
        <f t="shared" si="26"/>
        <v>0</v>
      </c>
      <c r="Q180" t="str">
        <f t="shared" si="27"/>
        <v>TN</v>
      </c>
    </row>
    <row r="181" spans="1:17" x14ac:dyDescent="0.3">
      <c r="A181">
        <v>0</v>
      </c>
      <c r="B181">
        <v>1</v>
      </c>
      <c r="C181">
        <v>-2</v>
      </c>
      <c r="D181">
        <v>-3.2</v>
      </c>
      <c r="E181">
        <f t="shared" si="19"/>
        <v>0</v>
      </c>
      <c r="F181">
        <f t="shared" si="20"/>
        <v>-3.9115547405266254E-10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1"/>
        <v>0</v>
      </c>
      <c r="L181">
        <f t="shared" si="22"/>
        <v>19.999999981986626</v>
      </c>
      <c r="M181">
        <f t="shared" si="23"/>
        <v>-12.316019282044046</v>
      </c>
      <c r="N181" s="36">
        <f t="shared" si="24"/>
        <v>132.71519849399033</v>
      </c>
      <c r="O181">
        <f t="shared" si="25"/>
        <v>0</v>
      </c>
      <c r="P181">
        <f t="shared" si="26"/>
        <v>0</v>
      </c>
      <c r="Q181" t="str">
        <f t="shared" si="27"/>
        <v>TN</v>
      </c>
    </row>
    <row r="182" spans="1:17" x14ac:dyDescent="0.3">
      <c r="A182">
        <v>1</v>
      </c>
      <c r="B182">
        <v>1</v>
      </c>
      <c r="C182">
        <v>-2</v>
      </c>
      <c r="D182">
        <v>-2.9</v>
      </c>
      <c r="E182">
        <f t="shared" si="19"/>
        <v>0</v>
      </c>
      <c r="F182">
        <f t="shared" si="20"/>
        <v>-3.6321579733461517E-10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1"/>
        <v>30</v>
      </c>
      <c r="L182">
        <f t="shared" si="22"/>
        <v>19.999999983273295</v>
      </c>
      <c r="M182">
        <f t="shared" si="23"/>
        <v>-0.79004822254142937</v>
      </c>
      <c r="N182" s="36">
        <f t="shared" si="24"/>
        <v>531.12638150717646</v>
      </c>
      <c r="O182">
        <f t="shared" si="25"/>
        <v>0</v>
      </c>
      <c r="P182">
        <f t="shared" si="26"/>
        <v>1</v>
      </c>
      <c r="Q182" t="str">
        <f t="shared" si="27"/>
        <v>FP</v>
      </c>
    </row>
    <row r="183" spans="1:17" x14ac:dyDescent="0.3">
      <c r="A183">
        <v>0</v>
      </c>
      <c r="B183">
        <v>1</v>
      </c>
      <c r="C183">
        <v>-2</v>
      </c>
      <c r="D183">
        <v>-2.9</v>
      </c>
      <c r="E183">
        <f t="shared" si="19"/>
        <v>0</v>
      </c>
      <c r="F183">
        <f t="shared" si="20"/>
        <v>-3.6321579733461517E-10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1"/>
        <v>90</v>
      </c>
      <c r="L183">
        <f t="shared" si="22"/>
        <v>179.99999970580765</v>
      </c>
      <c r="M183">
        <f t="shared" si="23"/>
        <v>-15.720296930850701</v>
      </c>
      <c r="N183" s="36">
        <f t="shared" si="24"/>
        <v>65.868329784488154</v>
      </c>
      <c r="O183">
        <f t="shared" si="25"/>
        <v>0</v>
      </c>
      <c r="P183">
        <f t="shared" si="26"/>
        <v>0</v>
      </c>
      <c r="Q183" t="str">
        <f t="shared" si="27"/>
        <v>TN</v>
      </c>
    </row>
    <row r="184" spans="1:17" x14ac:dyDescent="0.3">
      <c r="A184">
        <v>0</v>
      </c>
      <c r="B184">
        <v>1</v>
      </c>
      <c r="C184">
        <v>-2</v>
      </c>
      <c r="D184">
        <v>-2.9</v>
      </c>
      <c r="E184">
        <f t="shared" si="19"/>
        <v>0</v>
      </c>
      <c r="F184">
        <f t="shared" si="20"/>
        <v>-3.6321579733461517E-10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1"/>
        <v>90</v>
      </c>
      <c r="L184">
        <f t="shared" si="22"/>
        <v>179.99999970580765</v>
      </c>
      <c r="M184">
        <f t="shared" si="23"/>
        <v>-76.266260276181512</v>
      </c>
      <c r="N184" s="36">
        <f t="shared" si="24"/>
        <v>2748.9083318645744</v>
      </c>
      <c r="O184">
        <f t="shared" si="25"/>
        <v>0</v>
      </c>
      <c r="P184">
        <f t="shared" si="26"/>
        <v>0</v>
      </c>
      <c r="Q184" t="str">
        <f t="shared" si="27"/>
        <v>TN</v>
      </c>
    </row>
    <row r="185" spans="1:17" x14ac:dyDescent="0.3">
      <c r="A185">
        <v>0</v>
      </c>
      <c r="B185">
        <v>1</v>
      </c>
      <c r="C185">
        <v>-2</v>
      </c>
      <c r="D185">
        <v>-2.9</v>
      </c>
      <c r="E185">
        <f t="shared" si="19"/>
        <v>0</v>
      </c>
      <c r="F185">
        <f t="shared" si="20"/>
        <v>-3.6321579733461517E-10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1"/>
        <v>100</v>
      </c>
      <c r="L185">
        <f t="shared" si="22"/>
        <v>179.99999970580765</v>
      </c>
      <c r="M185">
        <f t="shared" si="23"/>
        <v>-72.424269922749858</v>
      </c>
      <c r="N185" s="36">
        <f t="shared" si="24"/>
        <v>2360.7978617978752</v>
      </c>
      <c r="O185">
        <f t="shared" si="25"/>
        <v>0</v>
      </c>
      <c r="P185">
        <f t="shared" si="26"/>
        <v>0</v>
      </c>
      <c r="Q185" t="str">
        <f t="shared" si="27"/>
        <v>TN</v>
      </c>
    </row>
    <row r="186" spans="1:17" x14ac:dyDescent="0.3">
      <c r="A186">
        <v>0</v>
      </c>
      <c r="B186">
        <v>1</v>
      </c>
      <c r="C186">
        <v>-2</v>
      </c>
      <c r="D186">
        <v>-2.9</v>
      </c>
      <c r="E186">
        <f t="shared" si="19"/>
        <v>0</v>
      </c>
      <c r="F186">
        <f t="shared" si="20"/>
        <v>-3.6321579733461517E-10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1"/>
        <v>20</v>
      </c>
      <c r="L186">
        <f t="shared" si="22"/>
        <v>19.999999983273295</v>
      </c>
      <c r="M186">
        <f t="shared" si="23"/>
        <v>-4.6320385759730787</v>
      </c>
      <c r="N186" s="36">
        <f t="shared" si="24"/>
        <v>368.80087407830558</v>
      </c>
      <c r="O186">
        <f t="shared" si="25"/>
        <v>0</v>
      </c>
      <c r="P186">
        <f t="shared" si="26"/>
        <v>0</v>
      </c>
      <c r="Q186" t="str">
        <f t="shared" si="27"/>
        <v>TN</v>
      </c>
    </row>
    <row r="187" spans="1:17" x14ac:dyDescent="0.3">
      <c r="A187">
        <v>0</v>
      </c>
      <c r="B187">
        <v>1</v>
      </c>
      <c r="C187">
        <v>-2</v>
      </c>
      <c r="D187">
        <v>-2.9</v>
      </c>
      <c r="E187">
        <f t="shared" si="19"/>
        <v>0</v>
      </c>
      <c r="F187">
        <f t="shared" si="20"/>
        <v>-3.6321579733461517E-10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1"/>
        <v>30</v>
      </c>
      <c r="L187">
        <f t="shared" si="22"/>
        <v>19.999999983273295</v>
      </c>
      <c r="M187">
        <f t="shared" si="23"/>
        <v>-0.79004822254142937</v>
      </c>
      <c r="N187" s="36">
        <f t="shared" si="24"/>
        <v>531.12638150717646</v>
      </c>
      <c r="O187">
        <f t="shared" si="25"/>
        <v>0</v>
      </c>
      <c r="P187">
        <f t="shared" si="26"/>
        <v>0</v>
      </c>
      <c r="Q187" t="str">
        <f t="shared" si="27"/>
        <v>TN</v>
      </c>
    </row>
    <row r="188" spans="1:17" x14ac:dyDescent="0.3">
      <c r="A188">
        <v>0</v>
      </c>
      <c r="B188">
        <v>1</v>
      </c>
      <c r="C188">
        <v>-2</v>
      </c>
      <c r="D188">
        <v>-2.9</v>
      </c>
      <c r="E188">
        <f t="shared" si="19"/>
        <v>0</v>
      </c>
      <c r="F188">
        <f t="shared" si="20"/>
        <v>-3.6321579733461517E-10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1"/>
        <v>80</v>
      </c>
      <c r="L188">
        <f t="shared" si="22"/>
        <v>179.99999970580765</v>
      </c>
      <c r="M188">
        <f t="shared" si="23"/>
        <v>-21.804730373589827</v>
      </c>
      <c r="N188" s="36">
        <f t="shared" si="24"/>
        <v>4.1269807701638594</v>
      </c>
      <c r="O188">
        <f t="shared" si="25"/>
        <v>0</v>
      </c>
      <c r="P188">
        <f t="shared" si="26"/>
        <v>0</v>
      </c>
      <c r="Q188" t="str">
        <f t="shared" si="27"/>
        <v>TN</v>
      </c>
    </row>
    <row r="189" spans="1:17" x14ac:dyDescent="0.3">
      <c r="A189">
        <v>1</v>
      </c>
      <c r="B189">
        <v>1</v>
      </c>
      <c r="C189">
        <v>-2</v>
      </c>
      <c r="D189">
        <v>-2.8</v>
      </c>
      <c r="E189">
        <f t="shared" si="19"/>
        <v>0</v>
      </c>
      <c r="F189">
        <f t="shared" si="20"/>
        <v>-3.5390257176193271E-10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1"/>
        <v>10</v>
      </c>
      <c r="L189">
        <f t="shared" si="22"/>
        <v>0</v>
      </c>
      <c r="M189">
        <f t="shared" si="23"/>
        <v>3.8419903534316502</v>
      </c>
      <c r="N189" s="36">
        <f t="shared" si="24"/>
        <v>766.08374620631628</v>
      </c>
      <c r="O189">
        <f t="shared" si="25"/>
        <v>1</v>
      </c>
      <c r="P189">
        <f t="shared" si="26"/>
        <v>0</v>
      </c>
      <c r="Q189" t="str">
        <f t="shared" si="27"/>
        <v>TP</v>
      </c>
    </row>
    <row r="190" spans="1:17" x14ac:dyDescent="0.3">
      <c r="A190">
        <v>0</v>
      </c>
      <c r="B190">
        <v>1</v>
      </c>
      <c r="C190">
        <v>-2</v>
      </c>
      <c r="D190">
        <v>-2.8</v>
      </c>
      <c r="E190">
        <f t="shared" si="19"/>
        <v>0</v>
      </c>
      <c r="F190">
        <f t="shared" si="20"/>
        <v>-3.5390257176193271E-10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1"/>
        <v>0</v>
      </c>
      <c r="L190">
        <f t="shared" si="22"/>
        <v>19.999999983702189</v>
      </c>
      <c r="M190">
        <f t="shared" si="23"/>
        <v>-12.316019283100491</v>
      </c>
      <c r="N190" s="36">
        <f t="shared" si="24"/>
        <v>132.71519846964941</v>
      </c>
      <c r="O190">
        <f t="shared" si="25"/>
        <v>0</v>
      </c>
      <c r="P190">
        <f t="shared" si="26"/>
        <v>0</v>
      </c>
      <c r="Q190" t="str">
        <f t="shared" si="27"/>
        <v>TN</v>
      </c>
    </row>
    <row r="191" spans="1:17" x14ac:dyDescent="0.3">
      <c r="A191">
        <v>0</v>
      </c>
      <c r="B191">
        <v>1</v>
      </c>
      <c r="C191">
        <v>-2</v>
      </c>
      <c r="D191">
        <v>-2.8</v>
      </c>
      <c r="E191">
        <f t="shared" si="19"/>
        <v>0</v>
      </c>
      <c r="F191">
        <f t="shared" si="20"/>
        <v>-3.5390257176193271E-10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1"/>
        <v>60</v>
      </c>
      <c r="L191">
        <f t="shared" si="22"/>
        <v>99.999999861552467</v>
      </c>
      <c r="M191">
        <f t="shared" si="23"/>
        <v>-38.528154259837471</v>
      </c>
      <c r="N191" s="36">
        <f t="shared" si="24"/>
        <v>215.85271050218964</v>
      </c>
      <c r="O191">
        <f t="shared" si="25"/>
        <v>0</v>
      </c>
      <c r="P191">
        <f t="shared" si="26"/>
        <v>0</v>
      </c>
      <c r="Q191" t="str">
        <f t="shared" si="27"/>
        <v>TN</v>
      </c>
    </row>
    <row r="192" spans="1:17" x14ac:dyDescent="0.3">
      <c r="A192">
        <v>1</v>
      </c>
      <c r="B192">
        <v>1</v>
      </c>
      <c r="C192">
        <v>-2</v>
      </c>
      <c r="D192">
        <v>-2.7</v>
      </c>
      <c r="E192">
        <f t="shared" si="19"/>
        <v>0</v>
      </c>
      <c r="F192">
        <f t="shared" si="20"/>
        <v>-3.4458934618925031E-10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1"/>
        <v>10</v>
      </c>
      <c r="L192">
        <f t="shared" si="22"/>
        <v>19.99999998413108</v>
      </c>
      <c r="M192">
        <f t="shared" si="23"/>
        <v>-1.7466996655690483</v>
      </c>
      <c r="N192" s="36">
        <f t="shared" si="24"/>
        <v>487.94724207442857</v>
      </c>
      <c r="O192">
        <f t="shared" si="25"/>
        <v>0</v>
      </c>
      <c r="P192">
        <f t="shared" si="26"/>
        <v>1</v>
      </c>
      <c r="Q192" t="str">
        <f t="shared" si="27"/>
        <v>FP</v>
      </c>
    </row>
    <row r="193" spans="1:17" x14ac:dyDescent="0.3">
      <c r="A193">
        <v>1</v>
      </c>
      <c r="B193">
        <v>1</v>
      </c>
      <c r="C193">
        <v>-2</v>
      </c>
      <c r="D193">
        <v>-2</v>
      </c>
      <c r="E193">
        <f t="shared" si="19"/>
        <v>0</v>
      </c>
      <c r="F193">
        <f t="shared" si="20"/>
        <v>-2.7939676718047322E-10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1"/>
        <v>70</v>
      </c>
      <c r="L193">
        <f t="shared" si="22"/>
        <v>99.999999890699328</v>
      </c>
      <c r="M193">
        <f t="shared" si="23"/>
        <v>3.4353685693625025</v>
      </c>
      <c r="N193" s="36">
        <f t="shared" si="24"/>
        <v>743.73995479562075</v>
      </c>
      <c r="O193">
        <f t="shared" si="25"/>
        <v>1</v>
      </c>
      <c r="P193">
        <f t="shared" si="26"/>
        <v>0</v>
      </c>
      <c r="Q193" t="str">
        <f t="shared" si="27"/>
        <v>TP</v>
      </c>
    </row>
    <row r="194" spans="1:17" x14ac:dyDescent="0.3">
      <c r="A194">
        <v>0</v>
      </c>
      <c r="B194">
        <v>1</v>
      </c>
      <c r="C194">
        <v>-2</v>
      </c>
      <c r="D194">
        <v>-2</v>
      </c>
      <c r="E194">
        <f t="shared" si="19"/>
        <v>0</v>
      </c>
      <c r="F194">
        <f t="shared" si="20"/>
        <v>-2.7939676718047322E-10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1"/>
        <v>100</v>
      </c>
      <c r="L194">
        <f t="shared" si="22"/>
        <v>179.99999977369814</v>
      </c>
      <c r="M194">
        <f t="shared" si="23"/>
        <v>-9.6358635146945488</v>
      </c>
      <c r="N194" s="36">
        <f t="shared" si="24"/>
        <v>201.65033868208124</v>
      </c>
      <c r="O194">
        <f t="shared" si="25"/>
        <v>0</v>
      </c>
      <c r="P194">
        <f t="shared" si="26"/>
        <v>0</v>
      </c>
      <c r="Q194" t="str">
        <f t="shared" si="27"/>
        <v>TN</v>
      </c>
    </row>
    <row r="195" spans="1:17" x14ac:dyDescent="0.3">
      <c r="A195">
        <v>1</v>
      </c>
      <c r="B195">
        <v>1</v>
      </c>
      <c r="C195">
        <v>-2</v>
      </c>
      <c r="D195">
        <v>-2.9</v>
      </c>
      <c r="E195">
        <f t="shared" ref="E195:E258" si="28">IF(D195&gt;1,(D195-1)/$S$2,0)</f>
        <v>0</v>
      </c>
      <c r="F195">
        <f t="shared" ref="F195:F258" si="29">IF(D195&lt;1,-(1-D195)/$S$2,0)</f>
        <v>-3.6321579733461517E-10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30">G195^(B195+E195)</f>
        <v>180</v>
      </c>
      <c r="L195">
        <f t="shared" ref="L195:L258" si="31">-C195*-H195^(B195+F195)</f>
        <v>179.99999970580765</v>
      </c>
      <c r="M195">
        <f t="shared" ref="M195:M258" si="32">I195*K195-J195*L195</f>
        <v>-41.688347095296663</v>
      </c>
      <c r="N195" s="36">
        <f t="shared" ref="N195:N258" si="33">(M195-$S$5)^2</f>
        <v>318.6981723263375</v>
      </c>
      <c r="O195">
        <f t="shared" ref="O195:O258" si="34">IF(M195&gt;=0,1,0)</f>
        <v>0</v>
      </c>
      <c r="P195">
        <f t="shared" ref="P195:P258" si="35">(A195-O195)^2</f>
        <v>1</v>
      </c>
      <c r="Q195" t="str">
        <f t="shared" ref="Q195:Q258" si="36">IF(AND(A195=1,O195=1),"TP",IF(AND(A195=0,O195=0),"TN",IF(A195&gt;O195,"FP","FN")))</f>
        <v>FP</v>
      </c>
    </row>
    <row r="196" spans="1:17" x14ac:dyDescent="0.3">
      <c r="A196">
        <v>0</v>
      </c>
      <c r="B196">
        <v>1</v>
      </c>
      <c r="C196">
        <v>-2</v>
      </c>
      <c r="D196">
        <v>-2.9</v>
      </c>
      <c r="E196">
        <f t="shared" si="28"/>
        <v>0</v>
      </c>
      <c r="F196">
        <f t="shared" si="29"/>
        <v>-3.6321579733461517E-10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30"/>
        <v>60</v>
      </c>
      <c r="L196">
        <f t="shared" si="31"/>
        <v>99.999999857909117</v>
      </c>
      <c r="M196">
        <f t="shared" si="32"/>
        <v>-38.528154257593897</v>
      </c>
      <c r="N196" s="36">
        <f t="shared" si="33"/>
        <v>215.85271043626477</v>
      </c>
      <c r="O196">
        <f t="shared" si="34"/>
        <v>0</v>
      </c>
      <c r="P196">
        <f t="shared" si="35"/>
        <v>0</v>
      </c>
      <c r="Q196" t="str">
        <f t="shared" si="36"/>
        <v>TN</v>
      </c>
    </row>
    <row r="197" spans="1:17" x14ac:dyDescent="0.3">
      <c r="A197">
        <v>0</v>
      </c>
      <c r="B197">
        <v>1</v>
      </c>
      <c r="C197">
        <v>-2</v>
      </c>
      <c r="D197">
        <v>-2.9</v>
      </c>
      <c r="E197">
        <f t="shared" si="28"/>
        <v>0</v>
      </c>
      <c r="F197">
        <f t="shared" si="29"/>
        <v>-3.6321579733461517E-10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30"/>
        <v>180</v>
      </c>
      <c r="L197">
        <f t="shared" si="31"/>
        <v>179.99999970580765</v>
      </c>
      <c r="M197">
        <f t="shared" si="32"/>
        <v>22.790101008160505</v>
      </c>
      <c r="N197" s="36">
        <f t="shared" si="33"/>
        <v>2174.0145146391319</v>
      </c>
      <c r="O197">
        <f t="shared" si="34"/>
        <v>1</v>
      </c>
      <c r="P197">
        <f t="shared" si="35"/>
        <v>1</v>
      </c>
      <c r="Q197" t="str">
        <f t="shared" si="36"/>
        <v>FN</v>
      </c>
    </row>
    <row r="198" spans="1:17" x14ac:dyDescent="0.3">
      <c r="A198">
        <v>0</v>
      </c>
      <c r="B198">
        <v>1</v>
      </c>
      <c r="C198">
        <v>-2</v>
      </c>
      <c r="D198">
        <v>-2.9</v>
      </c>
      <c r="E198">
        <f t="shared" si="28"/>
        <v>0</v>
      </c>
      <c r="F198">
        <f t="shared" si="29"/>
        <v>-3.6321579733461517E-10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30"/>
        <v>80</v>
      </c>
      <c r="L198">
        <f t="shared" si="31"/>
        <v>179.99999970580765</v>
      </c>
      <c r="M198">
        <f t="shared" si="32"/>
        <v>-21.804730373589827</v>
      </c>
      <c r="N198" s="36">
        <f t="shared" si="33"/>
        <v>4.1269807701638594</v>
      </c>
      <c r="O198">
        <f t="shared" si="34"/>
        <v>0</v>
      </c>
      <c r="P198">
        <f t="shared" si="35"/>
        <v>0</v>
      </c>
      <c r="Q198" t="str">
        <f t="shared" si="36"/>
        <v>TN</v>
      </c>
    </row>
    <row r="199" spans="1:17" x14ac:dyDescent="0.3">
      <c r="A199">
        <v>0</v>
      </c>
      <c r="B199">
        <v>1</v>
      </c>
      <c r="C199">
        <v>-2</v>
      </c>
      <c r="D199">
        <v>-2.9</v>
      </c>
      <c r="E199">
        <f t="shared" si="28"/>
        <v>0</v>
      </c>
      <c r="F199">
        <f t="shared" si="29"/>
        <v>-3.6321579733461517E-10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30"/>
        <v>40</v>
      </c>
      <c r="L199">
        <f t="shared" si="31"/>
        <v>99.999999857909117</v>
      </c>
      <c r="M199">
        <f t="shared" si="32"/>
        <v>-46.212134964457192</v>
      </c>
      <c r="N199" s="36">
        <f t="shared" si="33"/>
        <v>500.68123270405556</v>
      </c>
      <c r="O199">
        <f t="shared" si="34"/>
        <v>0</v>
      </c>
      <c r="P199">
        <f t="shared" si="35"/>
        <v>0</v>
      </c>
      <c r="Q199" t="str">
        <f t="shared" si="36"/>
        <v>TN</v>
      </c>
    </row>
    <row r="200" spans="1:17" x14ac:dyDescent="0.3">
      <c r="A200">
        <v>0</v>
      </c>
      <c r="B200">
        <v>1</v>
      </c>
      <c r="C200">
        <v>-2</v>
      </c>
      <c r="D200">
        <v>-2.9</v>
      </c>
      <c r="E200">
        <f t="shared" si="28"/>
        <v>0</v>
      </c>
      <c r="F200">
        <f t="shared" si="29"/>
        <v>-3.6321579733461517E-10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30"/>
        <v>40</v>
      </c>
      <c r="L200">
        <f t="shared" si="31"/>
        <v>99.999999857909117</v>
      </c>
      <c r="M200">
        <f t="shared" si="32"/>
        <v>-14.817931746015642</v>
      </c>
      <c r="N200" s="36">
        <f t="shared" si="33"/>
        <v>81.329659174429693</v>
      </c>
      <c r="O200">
        <f t="shared" si="34"/>
        <v>0</v>
      </c>
      <c r="P200">
        <f t="shared" si="35"/>
        <v>0</v>
      </c>
      <c r="Q200" t="str">
        <f t="shared" si="36"/>
        <v>TN</v>
      </c>
    </row>
    <row r="201" spans="1:17" x14ac:dyDescent="0.3">
      <c r="A201">
        <v>1</v>
      </c>
      <c r="B201">
        <v>1</v>
      </c>
      <c r="C201">
        <v>-2</v>
      </c>
      <c r="D201">
        <v>-3.4</v>
      </c>
      <c r="E201">
        <f t="shared" si="28"/>
        <v>0</v>
      </c>
      <c r="F201">
        <f t="shared" si="29"/>
        <v>-4.0978192519802745E-10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30"/>
        <v>70</v>
      </c>
      <c r="L201">
        <f t="shared" si="31"/>
        <v>99.99999983969235</v>
      </c>
      <c r="M201">
        <f t="shared" si="32"/>
        <v>-34.686163892944336</v>
      </c>
      <c r="N201" s="36">
        <f t="shared" si="33"/>
        <v>117.7211186865276</v>
      </c>
      <c r="O201">
        <f t="shared" si="34"/>
        <v>0</v>
      </c>
      <c r="P201">
        <f t="shared" si="35"/>
        <v>1</v>
      </c>
      <c r="Q201" t="str">
        <f t="shared" si="36"/>
        <v>FP</v>
      </c>
    </row>
    <row r="202" spans="1:17" x14ac:dyDescent="0.3">
      <c r="A202">
        <v>0</v>
      </c>
      <c r="B202">
        <v>1</v>
      </c>
      <c r="C202">
        <v>-2</v>
      </c>
      <c r="D202">
        <v>1</v>
      </c>
      <c r="E202">
        <f t="shared" si="28"/>
        <v>0</v>
      </c>
      <c r="F202">
        <f t="shared" si="29"/>
        <v>0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30"/>
        <v>100</v>
      </c>
      <c r="L202">
        <f t="shared" si="31"/>
        <v>180</v>
      </c>
      <c r="M202">
        <f t="shared" si="32"/>
        <v>-72.424270103913798</v>
      </c>
      <c r="N202" s="36">
        <f t="shared" si="33"/>
        <v>2360.7978794026776</v>
      </c>
      <c r="O202">
        <f t="shared" si="34"/>
        <v>0</v>
      </c>
      <c r="P202">
        <f t="shared" si="35"/>
        <v>0</v>
      </c>
      <c r="Q202" t="str">
        <f t="shared" si="36"/>
        <v>TN</v>
      </c>
    </row>
    <row r="203" spans="1:17" x14ac:dyDescent="0.3">
      <c r="A203">
        <v>1</v>
      </c>
      <c r="B203">
        <v>1</v>
      </c>
      <c r="C203">
        <v>-2</v>
      </c>
      <c r="D203">
        <v>1.05</v>
      </c>
      <c r="E203">
        <f t="shared" si="28"/>
        <v>4.6566127863412249E-12</v>
      </c>
      <c r="F203">
        <f t="shared" si="29"/>
        <v>0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30"/>
        <v>10.000000000107228</v>
      </c>
      <c r="L203">
        <f t="shared" si="31"/>
        <v>0</v>
      </c>
      <c r="M203">
        <f t="shared" si="32"/>
        <v>4.2913429897110369</v>
      </c>
      <c r="N203" s="36">
        <f t="shared" si="33"/>
        <v>791.16022436121136</v>
      </c>
      <c r="O203">
        <f t="shared" si="34"/>
        <v>1</v>
      </c>
      <c r="P203">
        <f t="shared" si="35"/>
        <v>0</v>
      </c>
      <c r="Q203" t="str">
        <f t="shared" si="36"/>
        <v>TP</v>
      </c>
    </row>
    <row r="204" spans="1:17" x14ac:dyDescent="0.3">
      <c r="A204">
        <v>1</v>
      </c>
      <c r="B204">
        <v>1</v>
      </c>
      <c r="C204">
        <v>-2</v>
      </c>
      <c r="D204">
        <v>1.95</v>
      </c>
      <c r="E204">
        <f t="shared" si="28"/>
        <v>8.8475642940483179E-11</v>
      </c>
      <c r="F204">
        <f t="shared" si="29"/>
        <v>0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30"/>
        <v>180.00000008270106</v>
      </c>
      <c r="L204">
        <f t="shared" si="31"/>
        <v>180</v>
      </c>
      <c r="M204">
        <f t="shared" si="32"/>
        <v>-41.688347244686923</v>
      </c>
      <c r="N204" s="36">
        <f t="shared" si="33"/>
        <v>318.6981776602031</v>
      </c>
      <c r="O204">
        <f t="shared" si="34"/>
        <v>0</v>
      </c>
      <c r="P204">
        <f t="shared" si="35"/>
        <v>1</v>
      </c>
      <c r="Q204" t="str">
        <f t="shared" si="36"/>
        <v>FP</v>
      </c>
    </row>
    <row r="205" spans="1:17" x14ac:dyDescent="0.3">
      <c r="A205">
        <v>0</v>
      </c>
      <c r="B205">
        <v>1</v>
      </c>
      <c r="C205">
        <v>-2</v>
      </c>
      <c r="D205">
        <v>1.95</v>
      </c>
      <c r="E205">
        <f t="shared" si="28"/>
        <v>8.8475642940483179E-11</v>
      </c>
      <c r="F205">
        <f t="shared" si="29"/>
        <v>0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30"/>
        <v>80.000000031016157</v>
      </c>
      <c r="L205">
        <f t="shared" si="31"/>
        <v>180</v>
      </c>
      <c r="M205">
        <f t="shared" si="32"/>
        <v>-80.108250798860723</v>
      </c>
      <c r="N205" s="36">
        <f t="shared" si="33"/>
        <v>3166.5406007308025</v>
      </c>
      <c r="O205">
        <f t="shared" si="34"/>
        <v>0</v>
      </c>
      <c r="P205">
        <f t="shared" si="35"/>
        <v>0</v>
      </c>
      <c r="Q205" t="str">
        <f t="shared" si="36"/>
        <v>TN</v>
      </c>
    </row>
    <row r="206" spans="1:17" x14ac:dyDescent="0.3">
      <c r="A206">
        <v>0</v>
      </c>
      <c r="B206">
        <v>1</v>
      </c>
      <c r="C206">
        <v>-2</v>
      </c>
      <c r="D206">
        <v>1.95</v>
      </c>
      <c r="E206">
        <f t="shared" si="28"/>
        <v>8.8475642940483179E-11</v>
      </c>
      <c r="F206">
        <f t="shared" si="29"/>
        <v>0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30"/>
        <v>50.000000017305929</v>
      </c>
      <c r="L206">
        <f t="shared" si="31"/>
        <v>100</v>
      </c>
      <c r="M206">
        <f t="shared" si="32"/>
        <v>-8.7334983483834741</v>
      </c>
      <c r="N206" s="36">
        <f t="shared" si="33"/>
        <v>228.09242928087005</v>
      </c>
      <c r="O206">
        <f t="shared" si="34"/>
        <v>0</v>
      </c>
      <c r="P206">
        <f t="shared" si="35"/>
        <v>0</v>
      </c>
      <c r="Q206" t="str">
        <f t="shared" si="36"/>
        <v>TN</v>
      </c>
    </row>
    <row r="207" spans="1:17" x14ac:dyDescent="0.3">
      <c r="A207">
        <v>0</v>
      </c>
      <c r="B207">
        <v>1</v>
      </c>
      <c r="C207">
        <v>-2</v>
      </c>
      <c r="D207">
        <v>1.95</v>
      </c>
      <c r="E207">
        <f t="shared" si="28"/>
        <v>8.8475642940483179E-11</v>
      </c>
      <c r="F207">
        <f t="shared" si="29"/>
        <v>0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30"/>
        <v>0</v>
      </c>
      <c r="L207">
        <f t="shared" si="31"/>
        <v>20</v>
      </c>
      <c r="M207">
        <f t="shared" si="32"/>
        <v>-12.3160192931367</v>
      </c>
      <c r="N207" s="36">
        <f t="shared" si="33"/>
        <v>132.71519823841098</v>
      </c>
      <c r="O207">
        <f t="shared" si="34"/>
        <v>0</v>
      </c>
      <c r="P207">
        <f t="shared" si="35"/>
        <v>0</v>
      </c>
      <c r="Q207" t="str">
        <f t="shared" si="36"/>
        <v>TN</v>
      </c>
    </row>
    <row r="208" spans="1:17" x14ac:dyDescent="0.3">
      <c r="A208">
        <v>0</v>
      </c>
      <c r="B208">
        <v>1</v>
      </c>
      <c r="C208">
        <v>-2</v>
      </c>
      <c r="D208">
        <v>1.95</v>
      </c>
      <c r="E208">
        <f t="shared" si="28"/>
        <v>8.8475642940483179E-11</v>
      </c>
      <c r="F208">
        <f t="shared" si="29"/>
        <v>0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30"/>
        <v>20.000000005300983</v>
      </c>
      <c r="L208">
        <f t="shared" si="31"/>
        <v>20</v>
      </c>
      <c r="M208">
        <f t="shared" si="32"/>
        <v>-4.6320385842367671</v>
      </c>
      <c r="N208" s="36">
        <f t="shared" si="33"/>
        <v>368.80087376091063</v>
      </c>
      <c r="O208">
        <f t="shared" si="34"/>
        <v>0</v>
      </c>
      <c r="P208">
        <f t="shared" si="35"/>
        <v>0</v>
      </c>
      <c r="Q208" t="str">
        <f t="shared" si="36"/>
        <v>TN</v>
      </c>
    </row>
    <row r="209" spans="1:17" x14ac:dyDescent="0.3">
      <c r="A209">
        <v>1</v>
      </c>
      <c r="B209">
        <v>1</v>
      </c>
      <c r="C209">
        <v>-2</v>
      </c>
      <c r="D209">
        <v>1.9</v>
      </c>
      <c r="E209">
        <f t="shared" si="28"/>
        <v>8.3819030154141963E-11</v>
      </c>
      <c r="F209">
        <f t="shared" si="29"/>
        <v>0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30"/>
        <v>10.000000001930005</v>
      </c>
      <c r="L209">
        <f t="shared" si="31"/>
        <v>20</v>
      </c>
      <c r="M209">
        <f t="shared" si="32"/>
        <v>-1.7466996706083311</v>
      </c>
      <c r="N209" s="36">
        <f t="shared" si="33"/>
        <v>487.94724185179786</v>
      </c>
      <c r="O209">
        <f t="shared" si="34"/>
        <v>0</v>
      </c>
      <c r="P209">
        <f t="shared" si="35"/>
        <v>1</v>
      </c>
      <c r="Q209" t="str">
        <f t="shared" si="36"/>
        <v>FP</v>
      </c>
    </row>
    <row r="210" spans="1:17" x14ac:dyDescent="0.3">
      <c r="A210">
        <v>0</v>
      </c>
      <c r="B210">
        <v>1</v>
      </c>
      <c r="C210">
        <v>-2</v>
      </c>
      <c r="D210">
        <v>1.9</v>
      </c>
      <c r="E210">
        <f t="shared" si="28"/>
        <v>8.3819030154141963E-11</v>
      </c>
      <c r="F210">
        <f t="shared" si="29"/>
        <v>0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30"/>
        <v>80.000000029383756</v>
      </c>
      <c r="L210">
        <f t="shared" si="31"/>
        <v>180</v>
      </c>
      <c r="M210">
        <f t="shared" si="32"/>
        <v>-21.804730470904438</v>
      </c>
      <c r="N210" s="36">
        <f t="shared" si="33"/>
        <v>4.1269803747751519</v>
      </c>
      <c r="O210">
        <f t="shared" si="34"/>
        <v>0</v>
      </c>
      <c r="P210">
        <f t="shared" si="35"/>
        <v>0</v>
      </c>
      <c r="Q210" t="str">
        <f t="shared" si="36"/>
        <v>TN</v>
      </c>
    </row>
    <row r="211" spans="1:17" x14ac:dyDescent="0.3">
      <c r="A211">
        <v>0</v>
      </c>
      <c r="B211">
        <v>1</v>
      </c>
      <c r="C211">
        <v>-2</v>
      </c>
      <c r="D211">
        <v>1.9</v>
      </c>
      <c r="E211">
        <f t="shared" si="28"/>
        <v>8.3819030154141963E-11</v>
      </c>
      <c r="F211">
        <f t="shared" si="29"/>
        <v>0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30"/>
        <v>50.000000016395077</v>
      </c>
      <c r="L211">
        <f t="shared" si="31"/>
        <v>100</v>
      </c>
      <c r="M211">
        <f t="shared" si="32"/>
        <v>-42.370144692226276</v>
      </c>
      <c r="N211" s="36">
        <f t="shared" si="33"/>
        <v>343.50608470423361</v>
      </c>
      <c r="O211">
        <f t="shared" si="34"/>
        <v>0</v>
      </c>
      <c r="P211">
        <f t="shared" si="35"/>
        <v>0</v>
      </c>
      <c r="Q211" t="str">
        <f t="shared" si="36"/>
        <v>TN</v>
      </c>
    </row>
    <row r="212" spans="1:17" x14ac:dyDescent="0.3">
      <c r="A212">
        <v>0</v>
      </c>
      <c r="B212">
        <v>1</v>
      </c>
      <c r="C212">
        <v>-2</v>
      </c>
      <c r="D212">
        <v>1.9</v>
      </c>
      <c r="E212">
        <f t="shared" si="28"/>
        <v>8.3819030154141963E-11</v>
      </c>
      <c r="F212">
        <f t="shared" si="29"/>
        <v>0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30"/>
        <v>90.000000033945241</v>
      </c>
      <c r="L212">
        <f t="shared" si="31"/>
        <v>180</v>
      </c>
      <c r="M212">
        <f t="shared" si="32"/>
        <v>-15.720297025389911</v>
      </c>
      <c r="N212" s="36">
        <f t="shared" si="33"/>
        <v>65.868328249940831</v>
      </c>
      <c r="O212">
        <f t="shared" si="34"/>
        <v>0</v>
      </c>
      <c r="P212">
        <f t="shared" si="35"/>
        <v>0</v>
      </c>
      <c r="Q212" t="str">
        <f t="shared" si="36"/>
        <v>TN</v>
      </c>
    </row>
    <row r="213" spans="1:17" x14ac:dyDescent="0.3">
      <c r="A213">
        <v>1</v>
      </c>
      <c r="B213">
        <v>1</v>
      </c>
      <c r="C213">
        <v>-2</v>
      </c>
      <c r="D213">
        <v>1.85</v>
      </c>
      <c r="E213">
        <f t="shared" si="28"/>
        <v>7.9162417367800761E-11</v>
      </c>
      <c r="F213">
        <f t="shared" si="29"/>
        <v>0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30"/>
        <v>10.000000001822784</v>
      </c>
      <c r="L213">
        <f t="shared" si="31"/>
        <v>20</v>
      </c>
      <c r="M213">
        <f t="shared" si="32"/>
        <v>-1.7466996706735696</v>
      </c>
      <c r="N213" s="36">
        <f t="shared" si="33"/>
        <v>487.9472418489155</v>
      </c>
      <c r="O213">
        <f t="shared" si="34"/>
        <v>0</v>
      </c>
      <c r="P213">
        <f t="shared" si="35"/>
        <v>1</v>
      </c>
      <c r="Q213" t="str">
        <f t="shared" si="36"/>
        <v>FP</v>
      </c>
    </row>
    <row r="214" spans="1:17" x14ac:dyDescent="0.3">
      <c r="A214">
        <v>0</v>
      </c>
      <c r="B214">
        <v>1</v>
      </c>
      <c r="C214">
        <v>-2</v>
      </c>
      <c r="D214">
        <v>1.85</v>
      </c>
      <c r="E214">
        <f t="shared" si="28"/>
        <v>7.9162417367800761E-11</v>
      </c>
      <c r="F214">
        <f t="shared" si="29"/>
        <v>0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30"/>
        <v>60.000000019447093</v>
      </c>
      <c r="L214">
        <f t="shared" si="31"/>
        <v>100</v>
      </c>
      <c r="M214">
        <f t="shared" si="32"/>
        <v>-38.528154337622041</v>
      </c>
      <c r="N214" s="36">
        <f t="shared" si="33"/>
        <v>215.85271278780004</v>
      </c>
      <c r="O214">
        <f t="shared" si="34"/>
        <v>0</v>
      </c>
      <c r="P214">
        <f t="shared" si="35"/>
        <v>0</v>
      </c>
      <c r="Q214" t="str">
        <f t="shared" si="36"/>
        <v>TN</v>
      </c>
    </row>
    <row r="215" spans="1:17" x14ac:dyDescent="0.3">
      <c r="A215">
        <v>1</v>
      </c>
      <c r="B215">
        <v>1</v>
      </c>
      <c r="C215">
        <v>-2</v>
      </c>
      <c r="D215">
        <v>1.6</v>
      </c>
      <c r="E215">
        <f t="shared" si="28"/>
        <v>5.5879353436094653E-11</v>
      </c>
      <c r="F215">
        <f t="shared" si="29"/>
        <v>0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30"/>
        <v>70.00000001661823</v>
      </c>
      <c r="L215">
        <f t="shared" si="31"/>
        <v>100</v>
      </c>
      <c r="M215">
        <f t="shared" si="32"/>
        <v>3.43536853667635</v>
      </c>
      <c r="N215" s="36">
        <f t="shared" si="33"/>
        <v>743.73995301281366</v>
      </c>
      <c r="O215">
        <f t="shared" si="34"/>
        <v>1</v>
      </c>
      <c r="P215">
        <f t="shared" si="35"/>
        <v>0</v>
      </c>
      <c r="Q215" t="str">
        <f t="shared" si="36"/>
        <v>TP</v>
      </c>
    </row>
    <row r="216" spans="1:17" x14ac:dyDescent="0.3">
      <c r="A216">
        <v>0</v>
      </c>
      <c r="B216">
        <v>1</v>
      </c>
      <c r="C216">
        <v>-2</v>
      </c>
      <c r="D216">
        <v>1.6</v>
      </c>
      <c r="E216">
        <f t="shared" si="28"/>
        <v>5.5879353436094653E-11</v>
      </c>
      <c r="F216">
        <f t="shared" si="29"/>
        <v>0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30"/>
        <v>60.000000013727352</v>
      </c>
      <c r="L216">
        <f t="shared" si="31"/>
        <v>100</v>
      </c>
      <c r="M216">
        <f t="shared" si="32"/>
        <v>-38.528154339819565</v>
      </c>
      <c r="N216" s="36">
        <f t="shared" si="33"/>
        <v>215.85271285237178</v>
      </c>
      <c r="O216">
        <f t="shared" si="34"/>
        <v>0</v>
      </c>
      <c r="P216">
        <f t="shared" si="35"/>
        <v>0</v>
      </c>
      <c r="Q216" t="str">
        <f t="shared" si="36"/>
        <v>TN</v>
      </c>
    </row>
    <row r="217" spans="1:17" x14ac:dyDescent="0.3">
      <c r="A217">
        <v>0</v>
      </c>
      <c r="B217">
        <v>1</v>
      </c>
      <c r="C217">
        <v>-2</v>
      </c>
      <c r="D217">
        <v>1.6</v>
      </c>
      <c r="E217">
        <f t="shared" si="28"/>
        <v>5.5879353436094653E-11</v>
      </c>
      <c r="F217">
        <f t="shared" si="29"/>
        <v>0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30"/>
        <v>80.000000019589137</v>
      </c>
      <c r="L217">
        <f t="shared" si="31"/>
        <v>180</v>
      </c>
      <c r="M217">
        <f t="shared" si="32"/>
        <v>-21.804730476863909</v>
      </c>
      <c r="N217" s="36">
        <f t="shared" si="33"/>
        <v>4.1269803505618556</v>
      </c>
      <c r="O217">
        <f t="shared" si="34"/>
        <v>0</v>
      </c>
      <c r="P217">
        <f t="shared" si="35"/>
        <v>0</v>
      </c>
      <c r="Q217" t="str">
        <f t="shared" si="36"/>
        <v>TN</v>
      </c>
    </row>
    <row r="218" spans="1:17" x14ac:dyDescent="0.3">
      <c r="A218">
        <v>0</v>
      </c>
      <c r="B218">
        <v>1</v>
      </c>
      <c r="C218">
        <v>-2</v>
      </c>
      <c r="D218">
        <v>1.6</v>
      </c>
      <c r="E218">
        <f t="shared" si="28"/>
        <v>5.5879353436094653E-11</v>
      </c>
      <c r="F218">
        <f t="shared" si="29"/>
        <v>0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30"/>
        <v>30.000000005701693</v>
      </c>
      <c r="L218">
        <f t="shared" si="31"/>
        <v>20</v>
      </c>
      <c r="M218">
        <f t="shared" si="32"/>
        <v>-0.79004823065116447</v>
      </c>
      <c r="N218" s="36">
        <f t="shared" si="33"/>
        <v>531.1263811333796</v>
      </c>
      <c r="O218">
        <f t="shared" si="34"/>
        <v>0</v>
      </c>
      <c r="P218">
        <f t="shared" si="35"/>
        <v>0</v>
      </c>
      <c r="Q218" t="str">
        <f t="shared" si="36"/>
        <v>TN</v>
      </c>
    </row>
    <row r="219" spans="1:17" x14ac:dyDescent="0.3">
      <c r="A219">
        <v>1</v>
      </c>
      <c r="B219">
        <v>1</v>
      </c>
      <c r="C219">
        <v>-2</v>
      </c>
      <c r="D219">
        <v>1.95</v>
      </c>
      <c r="E219">
        <f t="shared" si="28"/>
        <v>8.8475642940483179E-11</v>
      </c>
      <c r="F219">
        <f t="shared" si="29"/>
        <v>0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30"/>
        <v>70.000000026312236</v>
      </c>
      <c r="L219">
        <f t="shared" si="31"/>
        <v>100</v>
      </c>
      <c r="M219">
        <f t="shared" si="32"/>
        <v>-34.686163981552809</v>
      </c>
      <c r="N219" s="36">
        <f t="shared" si="33"/>
        <v>117.7211206093202</v>
      </c>
      <c r="O219">
        <f t="shared" si="34"/>
        <v>0</v>
      </c>
      <c r="P219">
        <f t="shared" si="35"/>
        <v>1</v>
      </c>
      <c r="Q219" t="str">
        <f t="shared" si="36"/>
        <v>FP</v>
      </c>
    </row>
    <row r="220" spans="1:17" x14ac:dyDescent="0.3">
      <c r="A220">
        <v>0</v>
      </c>
      <c r="B220">
        <v>1</v>
      </c>
      <c r="C220">
        <v>-2</v>
      </c>
      <c r="D220">
        <v>1.95</v>
      </c>
      <c r="E220">
        <f t="shared" si="28"/>
        <v>8.8475642940483179E-11</v>
      </c>
      <c r="F220">
        <f t="shared" si="29"/>
        <v>0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30"/>
        <v>40.00000001305505</v>
      </c>
      <c r="L220">
        <f t="shared" si="31"/>
        <v>100</v>
      </c>
      <c r="M220">
        <f t="shared" si="32"/>
        <v>-46.212135046941157</v>
      </c>
      <c r="N220" s="36">
        <f t="shared" si="33"/>
        <v>500.6812363953627</v>
      </c>
      <c r="O220">
        <f t="shared" si="34"/>
        <v>0</v>
      </c>
      <c r="P220">
        <f t="shared" si="35"/>
        <v>0</v>
      </c>
      <c r="Q220" t="str">
        <f t="shared" si="36"/>
        <v>TN</v>
      </c>
    </row>
    <row r="221" spans="1:17" x14ac:dyDescent="0.3">
      <c r="A221">
        <v>0</v>
      </c>
      <c r="B221">
        <v>1</v>
      </c>
      <c r="C221">
        <v>-2</v>
      </c>
      <c r="D221">
        <v>1.95</v>
      </c>
      <c r="E221">
        <f t="shared" si="28"/>
        <v>8.8475642940483179E-11</v>
      </c>
      <c r="F221">
        <f t="shared" si="29"/>
        <v>0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30"/>
        <v>100.00000004074461</v>
      </c>
      <c r="L221">
        <f t="shared" si="31"/>
        <v>180</v>
      </c>
      <c r="M221">
        <f t="shared" si="32"/>
        <v>-72.42427008825976</v>
      </c>
      <c r="N221" s="36">
        <f t="shared" si="33"/>
        <v>2360.7978778814795</v>
      </c>
      <c r="O221">
        <f t="shared" si="34"/>
        <v>0</v>
      </c>
      <c r="P221">
        <f t="shared" si="35"/>
        <v>0</v>
      </c>
      <c r="Q221" t="str">
        <f t="shared" si="36"/>
        <v>TN</v>
      </c>
    </row>
    <row r="222" spans="1:17" x14ac:dyDescent="0.3">
      <c r="A222">
        <v>0</v>
      </c>
      <c r="B222">
        <v>1</v>
      </c>
      <c r="C222">
        <v>-2</v>
      </c>
      <c r="D222">
        <v>1.95</v>
      </c>
      <c r="E222">
        <f t="shared" si="28"/>
        <v>8.8475642940483179E-11</v>
      </c>
      <c r="F222">
        <f t="shared" si="29"/>
        <v>0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30"/>
        <v>50.000000017305929</v>
      </c>
      <c r="L222">
        <f t="shared" si="31"/>
        <v>100</v>
      </c>
      <c r="M222">
        <f t="shared" si="32"/>
        <v>-8.7334983483834741</v>
      </c>
      <c r="N222" s="36">
        <f t="shared" si="33"/>
        <v>228.09242928087005</v>
      </c>
      <c r="O222">
        <f t="shared" si="34"/>
        <v>0</v>
      </c>
      <c r="P222">
        <f t="shared" si="35"/>
        <v>0</v>
      </c>
      <c r="Q222" t="str">
        <f t="shared" si="36"/>
        <v>TN</v>
      </c>
    </row>
    <row r="223" spans="1:17" x14ac:dyDescent="0.3">
      <c r="A223">
        <v>0</v>
      </c>
      <c r="B223">
        <v>1</v>
      </c>
      <c r="C223">
        <v>-2</v>
      </c>
      <c r="D223">
        <v>1.95</v>
      </c>
      <c r="E223">
        <f t="shared" si="28"/>
        <v>8.8475642940483179E-11</v>
      </c>
      <c r="F223">
        <f t="shared" si="29"/>
        <v>0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30"/>
        <v>20.000000005300983</v>
      </c>
      <c r="L223">
        <f t="shared" si="31"/>
        <v>20</v>
      </c>
      <c r="M223">
        <f t="shared" si="32"/>
        <v>-4.6320385842367671</v>
      </c>
      <c r="N223" s="36">
        <f t="shared" si="33"/>
        <v>368.80087376091063</v>
      </c>
      <c r="O223">
        <f t="shared" si="34"/>
        <v>0</v>
      </c>
      <c r="P223">
        <f t="shared" si="35"/>
        <v>0</v>
      </c>
      <c r="Q223" t="str">
        <f t="shared" si="36"/>
        <v>TN</v>
      </c>
    </row>
    <row r="224" spans="1:17" x14ac:dyDescent="0.3">
      <c r="A224">
        <v>0</v>
      </c>
      <c r="B224">
        <v>1</v>
      </c>
      <c r="C224">
        <v>-2</v>
      </c>
      <c r="D224">
        <v>1.95</v>
      </c>
      <c r="E224">
        <f t="shared" si="28"/>
        <v>8.8475642940483179E-11</v>
      </c>
      <c r="F224">
        <f t="shared" si="29"/>
        <v>0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30"/>
        <v>100.00000004074461</v>
      </c>
      <c r="L224">
        <f t="shared" si="31"/>
        <v>180</v>
      </c>
      <c r="M224">
        <f t="shared" si="32"/>
        <v>-9.6358635785137565</v>
      </c>
      <c r="N224" s="36">
        <f t="shared" si="33"/>
        <v>201.65033686956926</v>
      </c>
      <c r="O224">
        <f t="shared" si="34"/>
        <v>0</v>
      </c>
      <c r="P224">
        <f t="shared" si="35"/>
        <v>0</v>
      </c>
      <c r="Q224" t="str">
        <f t="shared" si="36"/>
        <v>TN</v>
      </c>
    </row>
    <row r="225" spans="1:17" x14ac:dyDescent="0.3">
      <c r="A225">
        <v>0</v>
      </c>
      <c r="B225">
        <v>1</v>
      </c>
      <c r="C225">
        <v>-2</v>
      </c>
      <c r="D225">
        <v>1.95</v>
      </c>
      <c r="E225">
        <f t="shared" si="28"/>
        <v>8.8475642940483179E-11</v>
      </c>
      <c r="F225">
        <f t="shared" si="29"/>
        <v>0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30"/>
        <v>100.00000004074461</v>
      </c>
      <c r="L225">
        <f t="shared" si="31"/>
        <v>180</v>
      </c>
      <c r="M225">
        <f t="shared" si="32"/>
        <v>-9.6358635785137565</v>
      </c>
      <c r="N225" s="36">
        <f t="shared" si="33"/>
        <v>201.65033686956926</v>
      </c>
      <c r="O225">
        <f t="shared" si="34"/>
        <v>0</v>
      </c>
      <c r="P225">
        <f t="shared" si="35"/>
        <v>0</v>
      </c>
      <c r="Q225" t="str">
        <f t="shared" si="36"/>
        <v>TN</v>
      </c>
    </row>
    <row r="226" spans="1:17" x14ac:dyDescent="0.3">
      <c r="A226">
        <v>0</v>
      </c>
      <c r="B226">
        <v>1</v>
      </c>
      <c r="C226">
        <v>-2</v>
      </c>
      <c r="D226">
        <v>1.95</v>
      </c>
      <c r="E226">
        <f t="shared" si="28"/>
        <v>8.8475642940483179E-11</v>
      </c>
      <c r="F226">
        <f t="shared" si="29"/>
        <v>0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30"/>
        <v>40.00000001305505</v>
      </c>
      <c r="L226">
        <f t="shared" si="31"/>
        <v>100</v>
      </c>
      <c r="M226">
        <f t="shared" si="32"/>
        <v>-14.817931793709015</v>
      </c>
      <c r="N226" s="36">
        <f t="shared" si="33"/>
        <v>81.329658314203812</v>
      </c>
      <c r="O226">
        <f t="shared" si="34"/>
        <v>0</v>
      </c>
      <c r="P226">
        <f t="shared" si="35"/>
        <v>0</v>
      </c>
      <c r="Q226" t="str">
        <f t="shared" si="36"/>
        <v>TN</v>
      </c>
    </row>
    <row r="227" spans="1:17" x14ac:dyDescent="0.3">
      <c r="A227">
        <v>0</v>
      </c>
      <c r="B227">
        <v>1</v>
      </c>
      <c r="C227">
        <v>-2</v>
      </c>
      <c r="D227">
        <v>1.95</v>
      </c>
      <c r="E227">
        <f t="shared" si="28"/>
        <v>8.8475642940483179E-11</v>
      </c>
      <c r="F227">
        <f t="shared" si="29"/>
        <v>0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30"/>
        <v>90.000000035831093</v>
      </c>
      <c r="L227">
        <f t="shared" si="31"/>
        <v>180</v>
      </c>
      <c r="M227">
        <f t="shared" si="32"/>
        <v>-76.266260443579171</v>
      </c>
      <c r="N227" s="36">
        <f t="shared" si="33"/>
        <v>2748.908349417904</v>
      </c>
      <c r="O227">
        <f t="shared" si="34"/>
        <v>0</v>
      </c>
      <c r="P227">
        <f t="shared" si="35"/>
        <v>0</v>
      </c>
      <c r="Q227" t="str">
        <f t="shared" si="36"/>
        <v>TN</v>
      </c>
    </row>
    <row r="228" spans="1:17" x14ac:dyDescent="0.3">
      <c r="A228">
        <v>1</v>
      </c>
      <c r="B228">
        <v>1</v>
      </c>
      <c r="C228">
        <v>-2</v>
      </c>
      <c r="D228">
        <v>1.9</v>
      </c>
      <c r="E228">
        <f t="shared" si="28"/>
        <v>8.3819030154141963E-11</v>
      </c>
      <c r="F228">
        <f t="shared" si="29"/>
        <v>0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30"/>
        <v>20.000000005021981</v>
      </c>
      <c r="L228">
        <f t="shared" si="31"/>
        <v>20</v>
      </c>
      <c r="M228">
        <f t="shared" si="32"/>
        <v>-4.6320385843439587</v>
      </c>
      <c r="N228" s="36">
        <f t="shared" si="33"/>
        <v>368.80087375679352</v>
      </c>
      <c r="O228">
        <f t="shared" si="34"/>
        <v>0</v>
      </c>
      <c r="P228">
        <f t="shared" si="35"/>
        <v>1</v>
      </c>
      <c r="Q228" t="str">
        <f t="shared" si="36"/>
        <v>FP</v>
      </c>
    </row>
    <row r="229" spans="1:17" x14ac:dyDescent="0.3">
      <c r="A229">
        <v>0</v>
      </c>
      <c r="B229">
        <v>1</v>
      </c>
      <c r="C229">
        <v>-2</v>
      </c>
      <c r="D229">
        <v>1.9</v>
      </c>
      <c r="E229">
        <f t="shared" si="28"/>
        <v>8.3819030154141963E-11</v>
      </c>
      <c r="F229">
        <f t="shared" si="29"/>
        <v>0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30"/>
        <v>0</v>
      </c>
      <c r="L229">
        <f t="shared" si="31"/>
        <v>20</v>
      </c>
      <c r="M229">
        <f t="shared" si="32"/>
        <v>-12.3160192931367</v>
      </c>
      <c r="N229" s="36">
        <f t="shared" si="33"/>
        <v>132.71519823841098</v>
      </c>
      <c r="O229">
        <f t="shared" si="34"/>
        <v>0</v>
      </c>
      <c r="P229">
        <f t="shared" si="35"/>
        <v>0</v>
      </c>
      <c r="Q229" t="str">
        <f t="shared" si="36"/>
        <v>TN</v>
      </c>
    </row>
    <row r="230" spans="1:17" x14ac:dyDescent="0.3">
      <c r="A230">
        <v>0</v>
      </c>
      <c r="B230">
        <v>1</v>
      </c>
      <c r="C230">
        <v>-2</v>
      </c>
      <c r="D230">
        <v>1.9</v>
      </c>
      <c r="E230">
        <f t="shared" si="28"/>
        <v>8.3819030154141963E-11</v>
      </c>
      <c r="F230">
        <f t="shared" si="29"/>
        <v>0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30"/>
        <v>40.00000001236792</v>
      </c>
      <c r="L230">
        <f t="shared" si="31"/>
        <v>100</v>
      </c>
      <c r="M230">
        <f t="shared" si="32"/>
        <v>-14.817931794127098</v>
      </c>
      <c r="N230" s="36">
        <f t="shared" si="33"/>
        <v>81.329658306663006</v>
      </c>
      <c r="O230">
        <f t="shared" si="34"/>
        <v>0</v>
      </c>
      <c r="P230">
        <f t="shared" si="35"/>
        <v>0</v>
      </c>
      <c r="Q230" t="str">
        <f t="shared" si="36"/>
        <v>TN</v>
      </c>
    </row>
    <row r="231" spans="1:17" x14ac:dyDescent="0.3">
      <c r="A231">
        <v>1</v>
      </c>
      <c r="B231">
        <v>1</v>
      </c>
      <c r="C231">
        <v>-2</v>
      </c>
      <c r="D231">
        <v>1.9</v>
      </c>
      <c r="E231">
        <f t="shared" si="28"/>
        <v>8.3819030154141963E-11</v>
      </c>
      <c r="F231">
        <f t="shared" si="29"/>
        <v>0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30"/>
        <v>10.000000001930005</v>
      </c>
      <c r="L231">
        <f t="shared" si="31"/>
        <v>0</v>
      </c>
      <c r="M231">
        <f t="shared" si="32"/>
        <v>3.8419903541731562</v>
      </c>
      <c r="N231" s="36">
        <f t="shared" si="33"/>
        <v>766.08374624736337</v>
      </c>
      <c r="O231">
        <f t="shared" si="34"/>
        <v>1</v>
      </c>
      <c r="P231">
        <f t="shared" si="35"/>
        <v>0</v>
      </c>
      <c r="Q231" t="str">
        <f t="shared" si="36"/>
        <v>TP</v>
      </c>
    </row>
    <row r="232" spans="1:17" x14ac:dyDescent="0.3">
      <c r="A232">
        <v>0</v>
      </c>
      <c r="B232">
        <v>1</v>
      </c>
      <c r="C232">
        <v>-2</v>
      </c>
      <c r="D232">
        <v>1.9</v>
      </c>
      <c r="E232">
        <f t="shared" si="28"/>
        <v>8.3819030154141963E-11</v>
      </c>
      <c r="F232">
        <f t="shared" si="29"/>
        <v>0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30"/>
        <v>30.000000008552547</v>
      </c>
      <c r="L232">
        <f t="shared" si="31"/>
        <v>20</v>
      </c>
      <c r="M232">
        <f t="shared" si="32"/>
        <v>-0.79004822955586818</v>
      </c>
      <c r="N232" s="36">
        <f t="shared" si="33"/>
        <v>531.1263811838644</v>
      </c>
      <c r="O232">
        <f t="shared" si="34"/>
        <v>0</v>
      </c>
      <c r="P232">
        <f t="shared" si="35"/>
        <v>0</v>
      </c>
      <c r="Q232" t="str">
        <f t="shared" si="36"/>
        <v>TN</v>
      </c>
    </row>
    <row r="233" spans="1:17" x14ac:dyDescent="0.3">
      <c r="A233">
        <v>1</v>
      </c>
      <c r="B233">
        <v>1</v>
      </c>
      <c r="C233">
        <v>-2</v>
      </c>
      <c r="D233">
        <v>1.95</v>
      </c>
      <c r="E233">
        <f t="shared" si="28"/>
        <v>8.8475642940483179E-11</v>
      </c>
      <c r="F233">
        <f t="shared" si="29"/>
        <v>0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30"/>
        <v>10.000000002037231</v>
      </c>
      <c r="L233">
        <f t="shared" si="31"/>
        <v>20</v>
      </c>
      <c r="M233">
        <f t="shared" si="32"/>
        <v>-1.7466996705430908</v>
      </c>
      <c r="N233" s="36">
        <f t="shared" si="33"/>
        <v>487.94724185467999</v>
      </c>
      <c r="O233">
        <f t="shared" si="34"/>
        <v>0</v>
      </c>
      <c r="P233">
        <f t="shared" si="35"/>
        <v>1</v>
      </c>
      <c r="Q233" t="str">
        <f t="shared" si="36"/>
        <v>FP</v>
      </c>
    </row>
    <row r="234" spans="1:17" x14ac:dyDescent="0.3">
      <c r="A234">
        <v>0</v>
      </c>
      <c r="B234">
        <v>1</v>
      </c>
      <c r="C234">
        <v>-2</v>
      </c>
      <c r="D234">
        <v>1.95</v>
      </c>
      <c r="E234">
        <f t="shared" si="28"/>
        <v>8.8475642940483179E-11</v>
      </c>
      <c r="F234">
        <f t="shared" si="29"/>
        <v>0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30"/>
        <v>20.000000005300983</v>
      </c>
      <c r="L234">
        <f t="shared" si="31"/>
        <v>20</v>
      </c>
      <c r="M234">
        <f t="shared" si="32"/>
        <v>-4.6320385842367671</v>
      </c>
      <c r="N234" s="36">
        <f t="shared" si="33"/>
        <v>368.80087376091063</v>
      </c>
      <c r="O234">
        <f t="shared" si="34"/>
        <v>0</v>
      </c>
      <c r="P234">
        <f t="shared" si="35"/>
        <v>0</v>
      </c>
      <c r="Q234" t="str">
        <f t="shared" si="36"/>
        <v>TN</v>
      </c>
    </row>
    <row r="235" spans="1:17" x14ac:dyDescent="0.3">
      <c r="A235">
        <v>0</v>
      </c>
      <c r="B235">
        <v>1</v>
      </c>
      <c r="C235">
        <v>-2</v>
      </c>
      <c r="D235">
        <v>1.95</v>
      </c>
      <c r="E235">
        <f t="shared" si="28"/>
        <v>8.8475642940483179E-11</v>
      </c>
      <c r="F235">
        <f t="shared" si="29"/>
        <v>0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30"/>
        <v>50.000000017305929</v>
      </c>
      <c r="L235">
        <f t="shared" si="31"/>
        <v>100</v>
      </c>
      <c r="M235">
        <f t="shared" si="32"/>
        <v>-42.37014469187632</v>
      </c>
      <c r="N235" s="36">
        <f t="shared" si="33"/>
        <v>343.50608469126149</v>
      </c>
      <c r="O235">
        <f t="shared" si="34"/>
        <v>0</v>
      </c>
      <c r="P235">
        <f t="shared" si="35"/>
        <v>0</v>
      </c>
      <c r="Q235" t="str">
        <f t="shared" si="36"/>
        <v>TN</v>
      </c>
    </row>
    <row r="236" spans="1:17" x14ac:dyDescent="0.3">
      <c r="A236">
        <v>0</v>
      </c>
      <c r="B236">
        <v>1</v>
      </c>
      <c r="C236">
        <v>-2</v>
      </c>
      <c r="D236">
        <v>1.95</v>
      </c>
      <c r="E236">
        <f t="shared" si="28"/>
        <v>8.8475642940483179E-11</v>
      </c>
      <c r="F236">
        <f t="shared" si="29"/>
        <v>0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30"/>
        <v>60.000000021734969</v>
      </c>
      <c r="L236">
        <f t="shared" si="31"/>
        <v>100</v>
      </c>
      <c r="M236">
        <f t="shared" si="32"/>
        <v>-38.528154336743043</v>
      </c>
      <c r="N236" s="36">
        <f t="shared" si="33"/>
        <v>215.8527127619717</v>
      </c>
      <c r="O236">
        <f t="shared" si="34"/>
        <v>0</v>
      </c>
      <c r="P236">
        <f t="shared" si="35"/>
        <v>0</v>
      </c>
      <c r="Q236" t="str">
        <f t="shared" si="36"/>
        <v>TN</v>
      </c>
    </row>
    <row r="237" spans="1:17" x14ac:dyDescent="0.3">
      <c r="A237">
        <v>0</v>
      </c>
      <c r="B237">
        <v>1</v>
      </c>
      <c r="C237">
        <v>-2</v>
      </c>
      <c r="D237">
        <v>1.95</v>
      </c>
      <c r="E237">
        <f t="shared" si="28"/>
        <v>8.8475642940483179E-11</v>
      </c>
      <c r="F237">
        <f t="shared" si="29"/>
        <v>0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30"/>
        <v>0</v>
      </c>
      <c r="L237">
        <f t="shared" si="31"/>
        <v>20</v>
      </c>
      <c r="M237">
        <f t="shared" si="32"/>
        <v>-12.3160192931367</v>
      </c>
      <c r="N237" s="36">
        <f t="shared" si="33"/>
        <v>132.71519823841098</v>
      </c>
      <c r="O237">
        <f t="shared" si="34"/>
        <v>0</v>
      </c>
      <c r="P237">
        <f t="shared" si="35"/>
        <v>0</v>
      </c>
      <c r="Q237" t="str">
        <f t="shared" si="36"/>
        <v>TN</v>
      </c>
    </row>
    <row r="238" spans="1:17" x14ac:dyDescent="0.3">
      <c r="A238">
        <v>0</v>
      </c>
      <c r="B238">
        <v>1</v>
      </c>
      <c r="C238">
        <v>-2</v>
      </c>
      <c r="D238">
        <v>1.95</v>
      </c>
      <c r="E238">
        <f t="shared" si="28"/>
        <v>8.8475642940483179E-11</v>
      </c>
      <c r="F238">
        <f t="shared" si="29"/>
        <v>0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30"/>
        <v>40.00000001305505</v>
      </c>
      <c r="L238">
        <f t="shared" si="31"/>
        <v>100</v>
      </c>
      <c r="M238">
        <f t="shared" si="32"/>
        <v>-46.212135046941157</v>
      </c>
      <c r="N238" s="36">
        <f t="shared" si="33"/>
        <v>500.6812363953627</v>
      </c>
      <c r="O238">
        <f t="shared" si="34"/>
        <v>0</v>
      </c>
      <c r="P238">
        <f t="shared" si="35"/>
        <v>0</v>
      </c>
      <c r="Q238" t="str">
        <f t="shared" si="36"/>
        <v>TN</v>
      </c>
    </row>
    <row r="239" spans="1:17" x14ac:dyDescent="0.3">
      <c r="A239">
        <v>0</v>
      </c>
      <c r="B239">
        <v>1</v>
      </c>
      <c r="C239">
        <v>-2</v>
      </c>
      <c r="D239">
        <v>1.95</v>
      </c>
      <c r="E239">
        <f t="shared" si="28"/>
        <v>8.8475642940483179E-11</v>
      </c>
      <c r="F239">
        <f t="shared" si="29"/>
        <v>0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30"/>
        <v>0</v>
      </c>
      <c r="L239">
        <f t="shared" si="31"/>
        <v>20</v>
      </c>
      <c r="M239">
        <f t="shared" si="32"/>
        <v>-12.3160192931367</v>
      </c>
      <c r="N239" s="36">
        <f t="shared" si="33"/>
        <v>132.71519823841098</v>
      </c>
      <c r="O239">
        <f t="shared" si="34"/>
        <v>0</v>
      </c>
      <c r="P239">
        <f t="shared" si="35"/>
        <v>0</v>
      </c>
      <c r="Q239" t="str">
        <f t="shared" si="36"/>
        <v>TN</v>
      </c>
    </row>
    <row r="240" spans="1:17" x14ac:dyDescent="0.3">
      <c r="A240">
        <v>0</v>
      </c>
      <c r="B240">
        <v>1</v>
      </c>
      <c r="C240">
        <v>-2</v>
      </c>
      <c r="D240">
        <v>1.95</v>
      </c>
      <c r="E240">
        <f t="shared" si="28"/>
        <v>8.8475642940483179E-11</v>
      </c>
      <c r="F240">
        <f t="shared" si="29"/>
        <v>0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30"/>
        <v>180.00000008270106</v>
      </c>
      <c r="L240">
        <f t="shared" si="31"/>
        <v>180</v>
      </c>
      <c r="M240">
        <f t="shared" si="32"/>
        <v>22.79010092627442</v>
      </c>
      <c r="N240" s="36">
        <f t="shared" si="33"/>
        <v>2174.0145070030371</v>
      </c>
      <c r="O240">
        <f t="shared" si="34"/>
        <v>1</v>
      </c>
      <c r="P240">
        <f t="shared" si="35"/>
        <v>1</v>
      </c>
      <c r="Q240" t="str">
        <f t="shared" si="36"/>
        <v>FN</v>
      </c>
    </row>
    <row r="241" spans="1:17" x14ac:dyDescent="0.3">
      <c r="A241">
        <v>1</v>
      </c>
      <c r="B241">
        <v>1</v>
      </c>
      <c r="C241">
        <v>-2</v>
      </c>
      <c r="D241">
        <v>2.1</v>
      </c>
      <c r="E241">
        <f t="shared" si="28"/>
        <v>1.0244548129950686E-10</v>
      </c>
      <c r="F241">
        <f t="shared" si="29"/>
        <v>0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30"/>
        <v>30.000000010453107</v>
      </c>
      <c r="L241">
        <f t="shared" si="31"/>
        <v>20</v>
      </c>
      <c r="M241">
        <f t="shared" si="32"/>
        <v>-0.79004822882567538</v>
      </c>
      <c r="N241" s="36">
        <f t="shared" si="33"/>
        <v>531.1263812175207</v>
      </c>
      <c r="O241">
        <f t="shared" si="34"/>
        <v>0</v>
      </c>
      <c r="P241">
        <f t="shared" si="35"/>
        <v>1</v>
      </c>
      <c r="Q241" t="str">
        <f t="shared" si="36"/>
        <v>FP</v>
      </c>
    </row>
    <row r="242" spans="1:17" x14ac:dyDescent="0.3">
      <c r="A242">
        <v>1</v>
      </c>
      <c r="B242">
        <v>1</v>
      </c>
      <c r="C242">
        <v>-2</v>
      </c>
      <c r="D242">
        <v>3</v>
      </c>
      <c r="E242">
        <f t="shared" si="28"/>
        <v>1.8626451145364881E-10</v>
      </c>
      <c r="F242">
        <f t="shared" si="29"/>
        <v>0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30"/>
        <v>180.00000017410747</v>
      </c>
      <c r="L242">
        <f t="shared" si="31"/>
        <v>180</v>
      </c>
      <c r="M242">
        <f t="shared" si="32"/>
        <v>-41.688347209568676</v>
      </c>
      <c r="N242" s="36">
        <f t="shared" si="33"/>
        <v>318.69817640633278</v>
      </c>
      <c r="O242">
        <f t="shared" si="34"/>
        <v>0</v>
      </c>
      <c r="P242">
        <f t="shared" si="35"/>
        <v>1</v>
      </c>
      <c r="Q242" t="str">
        <f t="shared" si="36"/>
        <v>FP</v>
      </c>
    </row>
    <row r="243" spans="1:17" x14ac:dyDescent="0.3">
      <c r="A243">
        <v>0</v>
      </c>
      <c r="B243">
        <v>1</v>
      </c>
      <c r="C243">
        <v>-2</v>
      </c>
      <c r="D243">
        <v>3</v>
      </c>
      <c r="E243">
        <f t="shared" si="28"/>
        <v>1.8626451145364881E-10</v>
      </c>
      <c r="F243">
        <f t="shared" si="29"/>
        <v>0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30"/>
        <v>80.000000065297286</v>
      </c>
      <c r="L243">
        <f t="shared" si="31"/>
        <v>180</v>
      </c>
      <c r="M243">
        <f t="shared" si="32"/>
        <v>-80.108250785689947</v>
      </c>
      <c r="N243" s="36">
        <f t="shared" si="33"/>
        <v>3166.5405992485103</v>
      </c>
      <c r="O243">
        <f t="shared" si="34"/>
        <v>0</v>
      </c>
      <c r="P243">
        <f t="shared" si="35"/>
        <v>0</v>
      </c>
      <c r="Q243" t="str">
        <f t="shared" si="36"/>
        <v>TN</v>
      </c>
    </row>
    <row r="244" spans="1:17" x14ac:dyDescent="0.3">
      <c r="A244">
        <v>0</v>
      </c>
      <c r="B244">
        <v>1</v>
      </c>
      <c r="C244">
        <v>-2</v>
      </c>
      <c r="D244">
        <v>3</v>
      </c>
      <c r="E244">
        <f t="shared" si="28"/>
        <v>1.8626451145364881E-10</v>
      </c>
      <c r="F244">
        <f t="shared" si="29"/>
        <v>0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30"/>
        <v>10.0000000042889</v>
      </c>
      <c r="L244">
        <f t="shared" si="31"/>
        <v>20</v>
      </c>
      <c r="M244">
        <f t="shared" si="32"/>
        <v>-1.7466996691730774</v>
      </c>
      <c r="N244" s="36">
        <f t="shared" si="33"/>
        <v>487.94724191520601</v>
      </c>
      <c r="O244">
        <f t="shared" si="34"/>
        <v>0</v>
      </c>
      <c r="P244">
        <f t="shared" si="35"/>
        <v>0</v>
      </c>
      <c r="Q244" t="str">
        <f t="shared" si="36"/>
        <v>TN</v>
      </c>
    </row>
    <row r="245" spans="1:17" x14ac:dyDescent="0.3">
      <c r="A245">
        <v>0</v>
      </c>
      <c r="B245">
        <v>1</v>
      </c>
      <c r="C245">
        <v>-2</v>
      </c>
      <c r="D245">
        <v>3</v>
      </c>
      <c r="E245">
        <f t="shared" si="28"/>
        <v>1.8626451145364881E-10</v>
      </c>
      <c r="F245">
        <f t="shared" si="29"/>
        <v>0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30"/>
        <v>30.000000019005679</v>
      </c>
      <c r="L245">
        <f t="shared" si="31"/>
        <v>20</v>
      </c>
      <c r="M245">
        <f t="shared" si="32"/>
        <v>-0.79004822553978649</v>
      </c>
      <c r="N245" s="36">
        <f t="shared" si="33"/>
        <v>531.12638136897522</v>
      </c>
      <c r="O245">
        <f t="shared" si="34"/>
        <v>0</v>
      </c>
      <c r="P245">
        <f t="shared" si="35"/>
        <v>0</v>
      </c>
      <c r="Q245" t="str">
        <f t="shared" si="36"/>
        <v>TN</v>
      </c>
    </row>
    <row r="246" spans="1:17" x14ac:dyDescent="0.3">
      <c r="A246">
        <v>0</v>
      </c>
      <c r="B246">
        <v>1</v>
      </c>
      <c r="C246">
        <v>-2</v>
      </c>
      <c r="D246">
        <v>3</v>
      </c>
      <c r="E246">
        <f t="shared" si="28"/>
        <v>1.8626451145364881E-10</v>
      </c>
      <c r="F246">
        <f t="shared" si="29"/>
        <v>0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30"/>
        <v>60.000000045757837</v>
      </c>
      <c r="L246">
        <f t="shared" si="31"/>
        <v>100</v>
      </c>
      <c r="M246">
        <f t="shared" si="32"/>
        <v>-38.528154327513477</v>
      </c>
      <c r="N246" s="36">
        <f t="shared" si="33"/>
        <v>215.85271249077147</v>
      </c>
      <c r="O246">
        <f t="shared" si="34"/>
        <v>0</v>
      </c>
      <c r="P246">
        <f t="shared" si="35"/>
        <v>0</v>
      </c>
      <c r="Q246" t="str">
        <f t="shared" si="36"/>
        <v>TN</v>
      </c>
    </row>
    <row r="247" spans="1:17" x14ac:dyDescent="0.3">
      <c r="A247">
        <v>0</v>
      </c>
      <c r="B247">
        <v>1</v>
      </c>
      <c r="C247">
        <v>-2</v>
      </c>
      <c r="D247">
        <v>3</v>
      </c>
      <c r="E247">
        <f t="shared" si="28"/>
        <v>1.8626451145364881E-10</v>
      </c>
      <c r="F247">
        <f t="shared" si="29"/>
        <v>0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30"/>
        <v>90.000000075433974</v>
      </c>
      <c r="L247">
        <f t="shared" si="31"/>
        <v>180</v>
      </c>
      <c r="M247">
        <f t="shared" si="32"/>
        <v>-15.720297000146367</v>
      </c>
      <c r="N247" s="36">
        <f t="shared" si="33"/>
        <v>65.868328659690533</v>
      </c>
      <c r="O247">
        <f t="shared" si="34"/>
        <v>0</v>
      </c>
      <c r="P247">
        <f t="shared" si="35"/>
        <v>0</v>
      </c>
      <c r="Q247" t="str">
        <f t="shared" si="36"/>
        <v>TN</v>
      </c>
    </row>
    <row r="248" spans="1:17" x14ac:dyDescent="0.3">
      <c r="A248">
        <v>0</v>
      </c>
      <c r="B248">
        <v>1</v>
      </c>
      <c r="C248">
        <v>-2</v>
      </c>
      <c r="D248">
        <v>3</v>
      </c>
      <c r="E248">
        <f t="shared" si="28"/>
        <v>1.8626451145364881E-10</v>
      </c>
      <c r="F248">
        <f t="shared" si="29"/>
        <v>0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30"/>
        <v>90.000000075433974</v>
      </c>
      <c r="L248">
        <f t="shared" si="31"/>
        <v>180</v>
      </c>
      <c r="M248">
        <f t="shared" si="32"/>
        <v>-76.266260428363793</v>
      </c>
      <c r="N248" s="36">
        <f t="shared" si="33"/>
        <v>2748.9083478224184</v>
      </c>
      <c r="O248">
        <f t="shared" si="34"/>
        <v>0</v>
      </c>
      <c r="P248">
        <f t="shared" si="35"/>
        <v>0</v>
      </c>
      <c r="Q248" t="str">
        <f t="shared" si="36"/>
        <v>TN</v>
      </c>
    </row>
    <row r="249" spans="1:17" x14ac:dyDescent="0.3">
      <c r="A249">
        <v>1</v>
      </c>
      <c r="B249">
        <v>1</v>
      </c>
      <c r="C249">
        <v>-2</v>
      </c>
      <c r="D249">
        <v>2.75</v>
      </c>
      <c r="E249">
        <f t="shared" si="28"/>
        <v>1.6298144752194272E-10</v>
      </c>
      <c r="F249">
        <f t="shared" si="29"/>
        <v>0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30"/>
        <v>70.000000048469829</v>
      </c>
      <c r="L249">
        <f t="shared" si="31"/>
        <v>100</v>
      </c>
      <c r="M249">
        <f t="shared" si="32"/>
        <v>3.4353685560562397</v>
      </c>
      <c r="N249" s="36">
        <f t="shared" si="33"/>
        <v>743.73995406985466</v>
      </c>
      <c r="O249">
        <f t="shared" si="34"/>
        <v>1</v>
      </c>
      <c r="P249">
        <f t="shared" si="35"/>
        <v>0</v>
      </c>
      <c r="Q249" t="str">
        <f t="shared" si="36"/>
        <v>TP</v>
      </c>
    </row>
    <row r="250" spans="1:17" x14ac:dyDescent="0.3">
      <c r="A250">
        <v>0</v>
      </c>
      <c r="B250">
        <v>1</v>
      </c>
      <c r="C250">
        <v>-2</v>
      </c>
      <c r="D250">
        <v>2.75</v>
      </c>
      <c r="E250">
        <f t="shared" si="28"/>
        <v>1.6298144752194272E-10</v>
      </c>
      <c r="F250">
        <f t="shared" si="29"/>
        <v>0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30"/>
        <v>70.000000048469829</v>
      </c>
      <c r="L250">
        <f t="shared" si="31"/>
        <v>100</v>
      </c>
      <c r="M250">
        <f t="shared" si="32"/>
        <v>-34.686163973039882</v>
      </c>
      <c r="N250" s="36">
        <f t="shared" si="33"/>
        <v>117.72112042459077</v>
      </c>
      <c r="O250">
        <f t="shared" si="34"/>
        <v>0</v>
      </c>
      <c r="P250">
        <f t="shared" si="35"/>
        <v>0</v>
      </c>
      <c r="Q250" t="str">
        <f t="shared" si="36"/>
        <v>TN</v>
      </c>
    </row>
    <row r="251" spans="1:17" x14ac:dyDescent="0.3">
      <c r="A251">
        <v>1</v>
      </c>
      <c r="B251">
        <v>1</v>
      </c>
      <c r="C251">
        <v>-2</v>
      </c>
      <c r="D251">
        <v>2.2999999999999998</v>
      </c>
      <c r="E251">
        <f t="shared" si="28"/>
        <v>1.2107193244487172E-10</v>
      </c>
      <c r="F251">
        <f t="shared" si="29"/>
        <v>0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30"/>
        <v>180.00000011316996</v>
      </c>
      <c r="L251">
        <f t="shared" si="31"/>
        <v>180</v>
      </c>
      <c r="M251">
        <f t="shared" si="32"/>
        <v>22.790100943437722</v>
      </c>
      <c r="N251" s="36">
        <f t="shared" si="33"/>
        <v>2174.0145086035604</v>
      </c>
      <c r="O251">
        <f t="shared" si="34"/>
        <v>1</v>
      </c>
      <c r="P251">
        <f t="shared" si="35"/>
        <v>0</v>
      </c>
      <c r="Q251" t="str">
        <f t="shared" si="36"/>
        <v>TP</v>
      </c>
    </row>
    <row r="252" spans="1:17" x14ac:dyDescent="0.3">
      <c r="A252">
        <v>0</v>
      </c>
      <c r="B252">
        <v>1</v>
      </c>
      <c r="C252">
        <v>-2</v>
      </c>
      <c r="D252">
        <v>1</v>
      </c>
      <c r="E252">
        <f t="shared" si="28"/>
        <v>0</v>
      </c>
      <c r="F252">
        <f t="shared" si="29"/>
        <v>0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30"/>
        <v>70</v>
      </c>
      <c r="L252">
        <f t="shared" si="31"/>
        <v>100</v>
      </c>
      <c r="M252">
        <f t="shared" si="32"/>
        <v>-34.686163991661942</v>
      </c>
      <c r="N252" s="36">
        <f t="shared" si="33"/>
        <v>117.72112082868711</v>
      </c>
      <c r="O252">
        <f t="shared" si="34"/>
        <v>0</v>
      </c>
      <c r="P252">
        <f t="shared" si="35"/>
        <v>0</v>
      </c>
      <c r="Q252" t="str">
        <f t="shared" si="36"/>
        <v>TN</v>
      </c>
    </row>
    <row r="253" spans="1:17" x14ac:dyDescent="0.3">
      <c r="A253">
        <v>0</v>
      </c>
      <c r="B253">
        <v>1</v>
      </c>
      <c r="C253">
        <v>-2</v>
      </c>
      <c r="D253">
        <v>1</v>
      </c>
      <c r="E253">
        <f t="shared" si="28"/>
        <v>0</v>
      </c>
      <c r="F253">
        <f t="shared" si="29"/>
        <v>0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30"/>
        <v>50</v>
      </c>
      <c r="L253">
        <f t="shared" si="31"/>
        <v>100</v>
      </c>
      <c r="M253">
        <f t="shared" si="32"/>
        <v>-8.7334983589131525</v>
      </c>
      <c r="N253" s="36">
        <f t="shared" si="33"/>
        <v>228.09242896281629</v>
      </c>
      <c r="O253">
        <f t="shared" si="34"/>
        <v>0</v>
      </c>
      <c r="P253">
        <f t="shared" si="35"/>
        <v>0</v>
      </c>
      <c r="Q253" t="str">
        <f t="shared" si="36"/>
        <v>TN</v>
      </c>
    </row>
    <row r="254" spans="1:17" x14ac:dyDescent="0.3">
      <c r="A254">
        <v>0</v>
      </c>
      <c r="B254">
        <v>1</v>
      </c>
      <c r="C254">
        <v>-2</v>
      </c>
      <c r="D254">
        <v>1</v>
      </c>
      <c r="E254">
        <f t="shared" si="28"/>
        <v>0</v>
      </c>
      <c r="F254">
        <f t="shared" si="29"/>
        <v>0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30"/>
        <v>90</v>
      </c>
      <c r="L254">
        <f t="shared" si="31"/>
        <v>180</v>
      </c>
      <c r="M254">
        <f t="shared" si="32"/>
        <v>-76.266260457345453</v>
      </c>
      <c r="N254" s="36">
        <f t="shared" si="33"/>
        <v>2748.9083508614372</v>
      </c>
      <c r="O254">
        <f t="shared" si="34"/>
        <v>0</v>
      </c>
      <c r="P254">
        <f t="shared" si="35"/>
        <v>0</v>
      </c>
      <c r="Q254" t="str">
        <f t="shared" si="36"/>
        <v>TN</v>
      </c>
    </row>
    <row r="255" spans="1:17" x14ac:dyDescent="0.3">
      <c r="A255">
        <v>0</v>
      </c>
      <c r="B255">
        <v>1</v>
      </c>
      <c r="C255">
        <v>-2</v>
      </c>
      <c r="D255">
        <v>1</v>
      </c>
      <c r="E255">
        <f t="shared" si="28"/>
        <v>0</v>
      </c>
      <c r="F255">
        <f t="shared" si="29"/>
        <v>0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30"/>
        <v>80</v>
      </c>
      <c r="L255">
        <f t="shared" si="31"/>
        <v>180</v>
      </c>
      <c r="M255">
        <f t="shared" si="32"/>
        <v>-21.804730488782788</v>
      </c>
      <c r="N255" s="36">
        <f t="shared" si="33"/>
        <v>4.1269803021355234</v>
      </c>
      <c r="O255">
        <f t="shared" si="34"/>
        <v>0</v>
      </c>
      <c r="P255">
        <f t="shared" si="35"/>
        <v>0</v>
      </c>
      <c r="Q255" t="str">
        <f t="shared" si="36"/>
        <v>TN</v>
      </c>
    </row>
    <row r="256" spans="1:17" x14ac:dyDescent="0.3">
      <c r="A256">
        <v>1</v>
      </c>
      <c r="B256">
        <v>1</v>
      </c>
      <c r="C256">
        <v>-2</v>
      </c>
      <c r="D256">
        <v>1.02</v>
      </c>
      <c r="E256">
        <f t="shared" si="28"/>
        <v>1.8626451145364899E-12</v>
      </c>
      <c r="F256">
        <f t="shared" si="29"/>
        <v>0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30"/>
        <v>10.000000000042892</v>
      </c>
      <c r="L256">
        <f t="shared" si="31"/>
        <v>0</v>
      </c>
      <c r="M256">
        <f t="shared" si="32"/>
        <v>3.841990353448129</v>
      </c>
      <c r="N256" s="36">
        <f t="shared" si="33"/>
        <v>766.08374620722839</v>
      </c>
      <c r="O256">
        <f t="shared" si="34"/>
        <v>1</v>
      </c>
      <c r="P256">
        <f t="shared" si="35"/>
        <v>0</v>
      </c>
      <c r="Q256" t="str">
        <f t="shared" si="36"/>
        <v>TP</v>
      </c>
    </row>
    <row r="257" spans="1:17" x14ac:dyDescent="0.3">
      <c r="A257">
        <v>0</v>
      </c>
      <c r="B257">
        <v>1</v>
      </c>
      <c r="C257">
        <v>-2</v>
      </c>
      <c r="D257">
        <v>1.02</v>
      </c>
      <c r="E257">
        <f t="shared" si="28"/>
        <v>1.8626451145364899E-12</v>
      </c>
      <c r="F257">
        <f t="shared" si="29"/>
        <v>0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30"/>
        <v>50.000000000364345</v>
      </c>
      <c r="L257">
        <f t="shared" si="31"/>
        <v>100</v>
      </c>
      <c r="M257">
        <f t="shared" si="32"/>
        <v>-8.7334983586914667</v>
      </c>
      <c r="N257" s="36">
        <f t="shared" si="33"/>
        <v>228.09242896951238</v>
      </c>
      <c r="O257">
        <f t="shared" si="34"/>
        <v>0</v>
      </c>
      <c r="P257">
        <f t="shared" si="35"/>
        <v>0</v>
      </c>
      <c r="Q257" t="str">
        <f t="shared" si="36"/>
        <v>TN</v>
      </c>
    </row>
    <row r="258" spans="1:17" x14ac:dyDescent="0.3">
      <c r="A258">
        <v>0</v>
      </c>
      <c r="B258">
        <v>1</v>
      </c>
      <c r="C258">
        <v>-2</v>
      </c>
      <c r="D258">
        <v>1.02</v>
      </c>
      <c r="E258">
        <f t="shared" si="28"/>
        <v>1.8626451145364899E-12</v>
      </c>
      <c r="F258">
        <f t="shared" si="29"/>
        <v>0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30"/>
        <v>20.000000000111605</v>
      </c>
      <c r="L258">
        <f t="shared" si="31"/>
        <v>20</v>
      </c>
      <c r="M258">
        <f t="shared" si="32"/>
        <v>-4.6320385862305207</v>
      </c>
      <c r="N258" s="36">
        <f t="shared" si="33"/>
        <v>368.80087368433374</v>
      </c>
      <c r="O258">
        <f t="shared" si="34"/>
        <v>0</v>
      </c>
      <c r="P258">
        <f t="shared" si="35"/>
        <v>0</v>
      </c>
      <c r="Q258" t="str">
        <f t="shared" si="36"/>
        <v>TN</v>
      </c>
    </row>
    <row r="259" spans="1:17" x14ac:dyDescent="0.3">
      <c r="A259">
        <v>0</v>
      </c>
      <c r="B259">
        <v>1</v>
      </c>
      <c r="C259">
        <v>-2</v>
      </c>
      <c r="D259">
        <v>1.02</v>
      </c>
      <c r="E259">
        <f t="shared" ref="E259:E322" si="37">IF(D259&gt;1,(D259-1)/$S$2,0)</f>
        <v>1.8626451145364899E-12</v>
      </c>
      <c r="F259">
        <f t="shared" ref="F259:F322" si="38">IF(D259&lt;1,-(1-D259)/$S$2,0)</f>
        <v>0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9">G259^(B259+E259)</f>
        <v>70.000000000553982</v>
      </c>
      <c r="L259">
        <f t="shared" ref="L259:L322" si="40">-C259*-H259^(B259+F259)</f>
        <v>100</v>
      </c>
      <c r="M259">
        <f t="shared" ref="M259:M322" si="41">I259*K259-J259*L259</f>
        <v>-34.686163991449106</v>
      </c>
      <c r="N259" s="36">
        <f t="shared" ref="N259:N322" si="42">(M259-$S$5)^2</f>
        <v>117.72112082406859</v>
      </c>
      <c r="O259">
        <f t="shared" ref="O259:O322" si="43">IF(M259&gt;=0,1,0)</f>
        <v>0</v>
      </c>
      <c r="P259">
        <f t="shared" ref="P259:P322" si="44">(A259-O259)^2</f>
        <v>0</v>
      </c>
      <c r="Q259" t="str">
        <f t="shared" ref="Q259:Q322" si="45">IF(AND(A259=1,O259=1),"TP",IF(AND(A259=0,O259=0),"TN",IF(A259&gt;O259,"FP","FN")))</f>
        <v>TN</v>
      </c>
    </row>
    <row r="260" spans="1:17" x14ac:dyDescent="0.3">
      <c r="A260">
        <v>0</v>
      </c>
      <c r="B260">
        <v>1</v>
      </c>
      <c r="C260">
        <v>-2</v>
      </c>
      <c r="D260">
        <v>1.02</v>
      </c>
      <c r="E260">
        <f t="shared" si="37"/>
        <v>1.8626451145364899E-12</v>
      </c>
      <c r="F260">
        <f t="shared" si="38"/>
        <v>0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9"/>
        <v>60.00000000045759</v>
      </c>
      <c r="L260">
        <f t="shared" si="40"/>
        <v>100</v>
      </c>
      <c r="M260">
        <f t="shared" si="41"/>
        <v>-38.528154344917795</v>
      </c>
      <c r="N260" s="36">
        <f t="shared" si="42"/>
        <v>215.85271300217738</v>
      </c>
      <c r="O260">
        <f t="shared" si="43"/>
        <v>0</v>
      </c>
      <c r="P260">
        <f t="shared" si="44"/>
        <v>0</v>
      </c>
      <c r="Q260" t="str">
        <f t="shared" si="45"/>
        <v>TN</v>
      </c>
    </row>
    <row r="261" spans="1:17" x14ac:dyDescent="0.3">
      <c r="A261">
        <v>0</v>
      </c>
      <c r="B261">
        <v>1</v>
      </c>
      <c r="C261">
        <v>-2</v>
      </c>
      <c r="D261">
        <v>1.02</v>
      </c>
      <c r="E261">
        <f t="shared" si="37"/>
        <v>1.8626451145364899E-12</v>
      </c>
      <c r="F261">
        <f t="shared" si="38"/>
        <v>0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9"/>
        <v>0</v>
      </c>
      <c r="L261">
        <f t="shared" si="40"/>
        <v>20</v>
      </c>
      <c r="M261">
        <f t="shared" si="41"/>
        <v>-12.3160192931367</v>
      </c>
      <c r="N261" s="36">
        <f t="shared" si="42"/>
        <v>132.71519823841098</v>
      </c>
      <c r="O261">
        <f t="shared" si="43"/>
        <v>0</v>
      </c>
      <c r="P261">
        <f t="shared" si="44"/>
        <v>0</v>
      </c>
      <c r="Q261" t="str">
        <f t="shared" si="45"/>
        <v>TN</v>
      </c>
    </row>
    <row r="262" spans="1:17" x14ac:dyDescent="0.3">
      <c r="A262">
        <v>1</v>
      </c>
      <c r="B262">
        <v>1</v>
      </c>
      <c r="C262">
        <v>-2</v>
      </c>
      <c r="D262">
        <v>1</v>
      </c>
      <c r="E262">
        <f t="shared" si="37"/>
        <v>0</v>
      </c>
      <c r="F262">
        <f t="shared" si="38"/>
        <v>0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9"/>
        <v>20</v>
      </c>
      <c r="L262">
        <f t="shared" si="40"/>
        <v>20</v>
      </c>
      <c r="M262">
        <f t="shared" si="41"/>
        <v>-4.6320385862733993</v>
      </c>
      <c r="N262" s="36">
        <f t="shared" si="42"/>
        <v>368.80087368268687</v>
      </c>
      <c r="O262">
        <f t="shared" si="43"/>
        <v>0</v>
      </c>
      <c r="P262">
        <f t="shared" si="44"/>
        <v>1</v>
      </c>
      <c r="Q262" t="str">
        <f t="shared" si="45"/>
        <v>FP</v>
      </c>
    </row>
    <row r="263" spans="1:17" x14ac:dyDescent="0.3">
      <c r="A263">
        <v>0</v>
      </c>
      <c r="B263">
        <v>1</v>
      </c>
      <c r="C263">
        <v>-2</v>
      </c>
      <c r="D263">
        <v>1</v>
      </c>
      <c r="E263">
        <f t="shared" si="37"/>
        <v>0</v>
      </c>
      <c r="F263">
        <f t="shared" si="38"/>
        <v>0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9"/>
        <v>50</v>
      </c>
      <c r="L263">
        <f t="shared" si="40"/>
        <v>100</v>
      </c>
      <c r="M263">
        <f t="shared" si="41"/>
        <v>-42.370144698525245</v>
      </c>
      <c r="N263" s="36">
        <f t="shared" si="42"/>
        <v>343.50608493772273</v>
      </c>
      <c r="O263">
        <f t="shared" si="43"/>
        <v>0</v>
      </c>
      <c r="P263">
        <f t="shared" si="44"/>
        <v>0</v>
      </c>
      <c r="Q263" t="str">
        <f t="shared" si="45"/>
        <v>TN</v>
      </c>
    </row>
    <row r="264" spans="1:17" x14ac:dyDescent="0.3">
      <c r="A264">
        <v>0</v>
      </c>
      <c r="B264">
        <v>1</v>
      </c>
      <c r="C264">
        <v>-2</v>
      </c>
      <c r="D264">
        <v>1</v>
      </c>
      <c r="E264">
        <f t="shared" si="37"/>
        <v>0</v>
      </c>
      <c r="F264">
        <f t="shared" si="38"/>
        <v>0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9"/>
        <v>30</v>
      </c>
      <c r="L264">
        <f t="shared" si="40"/>
        <v>20</v>
      </c>
      <c r="M264">
        <f t="shared" si="41"/>
        <v>-0.79004823284174996</v>
      </c>
      <c r="N264" s="36">
        <f t="shared" si="42"/>
        <v>531.12638103241045</v>
      </c>
      <c r="O264">
        <f t="shared" si="43"/>
        <v>0</v>
      </c>
      <c r="P264">
        <f t="shared" si="44"/>
        <v>0</v>
      </c>
      <c r="Q264" t="str">
        <f t="shared" si="45"/>
        <v>TN</v>
      </c>
    </row>
    <row r="265" spans="1:17" x14ac:dyDescent="0.3">
      <c r="A265">
        <v>0</v>
      </c>
      <c r="B265">
        <v>1</v>
      </c>
      <c r="C265">
        <v>-2</v>
      </c>
      <c r="D265">
        <v>1</v>
      </c>
      <c r="E265">
        <f t="shared" si="37"/>
        <v>0</v>
      </c>
      <c r="F265">
        <f t="shared" si="38"/>
        <v>0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9"/>
        <v>10</v>
      </c>
      <c r="L265">
        <f t="shared" si="40"/>
        <v>20</v>
      </c>
      <c r="M265">
        <f t="shared" si="41"/>
        <v>-1.74669967178263</v>
      </c>
      <c r="N265" s="36">
        <f t="shared" si="42"/>
        <v>487.9472417999184</v>
      </c>
      <c r="O265">
        <f t="shared" si="43"/>
        <v>0</v>
      </c>
      <c r="P265">
        <f t="shared" si="44"/>
        <v>0</v>
      </c>
      <c r="Q265" t="str">
        <f t="shared" si="45"/>
        <v>TN</v>
      </c>
    </row>
    <row r="266" spans="1:17" x14ac:dyDescent="0.3">
      <c r="A266">
        <v>1</v>
      </c>
      <c r="B266">
        <v>1</v>
      </c>
      <c r="C266">
        <v>-2</v>
      </c>
      <c r="D266">
        <v>0.98</v>
      </c>
      <c r="E266">
        <f t="shared" si="37"/>
        <v>0</v>
      </c>
      <c r="F266">
        <f t="shared" si="38"/>
        <v>-1.8626451145364899E-12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9"/>
        <v>10</v>
      </c>
      <c r="L266">
        <f t="shared" si="40"/>
        <v>19.999999999914223</v>
      </c>
      <c r="M266">
        <f t="shared" si="41"/>
        <v>-1.7466996717490435</v>
      </c>
      <c r="N266" s="36">
        <f t="shared" si="42"/>
        <v>487.94724180140224</v>
      </c>
      <c r="O266">
        <f t="shared" si="43"/>
        <v>0</v>
      </c>
      <c r="P266">
        <f t="shared" si="44"/>
        <v>1</v>
      </c>
      <c r="Q266" t="str">
        <f t="shared" si="45"/>
        <v>FP</v>
      </c>
    </row>
    <row r="267" spans="1:17" x14ac:dyDescent="0.3">
      <c r="A267">
        <v>0</v>
      </c>
      <c r="B267">
        <v>1</v>
      </c>
      <c r="C267">
        <v>-2</v>
      </c>
      <c r="D267">
        <v>0.98</v>
      </c>
      <c r="E267">
        <f t="shared" si="37"/>
        <v>0</v>
      </c>
      <c r="F267">
        <f t="shared" si="38"/>
        <v>-1.8626451145364899E-12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9"/>
        <v>0</v>
      </c>
      <c r="L267">
        <f t="shared" si="40"/>
        <v>19.999999999914223</v>
      </c>
      <c r="M267">
        <f t="shared" si="41"/>
        <v>-12.316019293083878</v>
      </c>
      <c r="N267" s="36">
        <f t="shared" si="42"/>
        <v>132.71519823962802</v>
      </c>
      <c r="O267">
        <f t="shared" si="43"/>
        <v>0</v>
      </c>
      <c r="P267">
        <f t="shared" si="44"/>
        <v>0</v>
      </c>
      <c r="Q267" t="str">
        <f t="shared" si="45"/>
        <v>TN</v>
      </c>
    </row>
    <row r="268" spans="1:17" x14ac:dyDescent="0.3">
      <c r="A268">
        <v>0</v>
      </c>
      <c r="B268">
        <v>1</v>
      </c>
      <c r="C268">
        <v>-2</v>
      </c>
      <c r="D268">
        <v>0.98</v>
      </c>
      <c r="E268">
        <f t="shared" si="37"/>
        <v>0</v>
      </c>
      <c r="F268">
        <f t="shared" si="38"/>
        <v>-1.8626451145364899E-12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9"/>
        <v>20</v>
      </c>
      <c r="L268">
        <f t="shared" si="40"/>
        <v>19.999999999914223</v>
      </c>
      <c r="M268">
        <f t="shared" si="41"/>
        <v>-4.6320385862205775</v>
      </c>
      <c r="N268" s="36">
        <f t="shared" si="42"/>
        <v>368.80087368471567</v>
      </c>
      <c r="O268">
        <f t="shared" si="43"/>
        <v>0</v>
      </c>
      <c r="P268">
        <f t="shared" si="44"/>
        <v>0</v>
      </c>
      <c r="Q268" t="str">
        <f t="shared" si="45"/>
        <v>TN</v>
      </c>
    </row>
    <row r="269" spans="1:17" x14ac:dyDescent="0.3">
      <c r="A269">
        <v>0</v>
      </c>
      <c r="B269">
        <v>1</v>
      </c>
      <c r="C269">
        <v>-2</v>
      </c>
      <c r="D269">
        <v>0.98</v>
      </c>
      <c r="E269">
        <f t="shared" si="37"/>
        <v>0</v>
      </c>
      <c r="F269">
        <f t="shared" si="38"/>
        <v>-1.8626451145364899E-12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9"/>
        <v>60</v>
      </c>
      <c r="L269">
        <f t="shared" si="40"/>
        <v>99.999999999271324</v>
      </c>
      <c r="M269">
        <f t="shared" si="41"/>
        <v>-38.528154344644882</v>
      </c>
      <c r="N269" s="36">
        <f t="shared" si="42"/>
        <v>215.85271299415817</v>
      </c>
      <c r="O269">
        <f t="shared" si="43"/>
        <v>0</v>
      </c>
      <c r="P269">
        <f t="shared" si="44"/>
        <v>0</v>
      </c>
      <c r="Q269" t="str">
        <f t="shared" si="45"/>
        <v>TN</v>
      </c>
    </row>
    <row r="270" spans="1:17" x14ac:dyDescent="0.3">
      <c r="A270">
        <v>1</v>
      </c>
      <c r="B270">
        <v>1</v>
      </c>
      <c r="C270">
        <v>-2</v>
      </c>
      <c r="D270">
        <v>0.8</v>
      </c>
      <c r="E270">
        <f t="shared" si="37"/>
        <v>0</v>
      </c>
      <c r="F270">
        <f t="shared" si="38"/>
        <v>-1.8626451145364877E-11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9"/>
        <v>180</v>
      </c>
      <c r="L270">
        <f t="shared" si="40"/>
        <v>179.99999998491319</v>
      </c>
      <c r="M270">
        <f t="shared" si="41"/>
        <v>-41.68834726717013</v>
      </c>
      <c r="N270" s="36">
        <f t="shared" si="42"/>
        <v>318.69817846294887</v>
      </c>
      <c r="O270">
        <f t="shared" si="43"/>
        <v>0</v>
      </c>
      <c r="P270">
        <f t="shared" si="44"/>
        <v>1</v>
      </c>
      <c r="Q270" t="str">
        <f t="shared" si="45"/>
        <v>FP</v>
      </c>
    </row>
    <row r="271" spans="1:17" x14ac:dyDescent="0.3">
      <c r="A271">
        <v>1</v>
      </c>
      <c r="B271">
        <v>1</v>
      </c>
      <c r="C271">
        <v>-2</v>
      </c>
      <c r="D271">
        <v>0.78</v>
      </c>
      <c r="E271">
        <f t="shared" si="37"/>
        <v>0</v>
      </c>
      <c r="F271">
        <f t="shared" si="38"/>
        <v>-2.0489096259901367E-11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9"/>
        <v>30</v>
      </c>
      <c r="L271">
        <f t="shared" si="40"/>
        <v>19.999999999056449</v>
      </c>
      <c r="M271">
        <f t="shared" si="41"/>
        <v>-0.79004823226071075</v>
      </c>
      <c r="N271" s="36">
        <f t="shared" si="42"/>
        <v>531.12638105919189</v>
      </c>
      <c r="O271">
        <f t="shared" si="43"/>
        <v>0</v>
      </c>
      <c r="P271">
        <f t="shared" si="44"/>
        <v>1</v>
      </c>
      <c r="Q271" t="str">
        <f t="shared" si="45"/>
        <v>FP</v>
      </c>
    </row>
    <row r="272" spans="1:17" x14ac:dyDescent="0.3">
      <c r="A272">
        <v>0</v>
      </c>
      <c r="B272">
        <v>1</v>
      </c>
      <c r="C272">
        <v>-2</v>
      </c>
      <c r="D272">
        <v>0.78</v>
      </c>
      <c r="E272">
        <f t="shared" si="37"/>
        <v>0</v>
      </c>
      <c r="F272">
        <f t="shared" si="38"/>
        <v>-2.0489096259901367E-11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9"/>
        <v>180</v>
      </c>
      <c r="L272">
        <f t="shared" si="40"/>
        <v>179.99999998340462</v>
      </c>
      <c r="M272">
        <f t="shared" si="41"/>
        <v>22.790100886935534</v>
      </c>
      <c r="N272" s="36">
        <f t="shared" si="42"/>
        <v>2174.0145033345811</v>
      </c>
      <c r="O272">
        <f t="shared" si="43"/>
        <v>1</v>
      </c>
      <c r="P272">
        <f t="shared" si="44"/>
        <v>1</v>
      </c>
      <c r="Q272" t="str">
        <f t="shared" si="45"/>
        <v>FN</v>
      </c>
    </row>
    <row r="273" spans="1:17" x14ac:dyDescent="0.3">
      <c r="A273">
        <v>0</v>
      </c>
      <c r="B273">
        <v>1</v>
      </c>
      <c r="C273">
        <v>-2</v>
      </c>
      <c r="D273">
        <v>0.78</v>
      </c>
      <c r="E273">
        <f t="shared" si="37"/>
        <v>0</v>
      </c>
      <c r="F273">
        <f t="shared" si="38"/>
        <v>-2.0489096259901367E-11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9"/>
        <v>30</v>
      </c>
      <c r="L273">
        <f t="shared" si="40"/>
        <v>19.999999999056449</v>
      </c>
      <c r="M273">
        <f t="shared" si="41"/>
        <v>-0.79004823226071075</v>
      </c>
      <c r="N273" s="36">
        <f t="shared" si="42"/>
        <v>531.12638105919189</v>
      </c>
      <c r="O273">
        <f t="shared" si="43"/>
        <v>0</v>
      </c>
      <c r="P273">
        <f t="shared" si="44"/>
        <v>0</v>
      </c>
      <c r="Q273" t="str">
        <f t="shared" si="45"/>
        <v>TN</v>
      </c>
    </row>
    <row r="274" spans="1:17" x14ac:dyDescent="0.3">
      <c r="A274">
        <v>0</v>
      </c>
      <c r="B274">
        <v>1</v>
      </c>
      <c r="C274">
        <v>-2</v>
      </c>
      <c r="D274">
        <v>0.78</v>
      </c>
      <c r="E274">
        <f t="shared" si="37"/>
        <v>0</v>
      </c>
      <c r="F274">
        <f t="shared" si="38"/>
        <v>-2.0489096259901367E-11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9"/>
        <v>80</v>
      </c>
      <c r="L274">
        <f t="shared" si="40"/>
        <v>179.99999998340462</v>
      </c>
      <c r="M274">
        <f t="shared" si="41"/>
        <v>-21.804730482284761</v>
      </c>
      <c r="N274" s="36">
        <f t="shared" si="42"/>
        <v>4.1269803285369688</v>
      </c>
      <c r="O274">
        <f t="shared" si="43"/>
        <v>0</v>
      </c>
      <c r="P274">
        <f t="shared" si="44"/>
        <v>0</v>
      </c>
      <c r="Q274" t="str">
        <f t="shared" si="45"/>
        <v>TN</v>
      </c>
    </row>
    <row r="275" spans="1:17" x14ac:dyDescent="0.3">
      <c r="A275">
        <v>0</v>
      </c>
      <c r="B275">
        <v>1</v>
      </c>
      <c r="C275">
        <v>-2</v>
      </c>
      <c r="D275">
        <v>0.78</v>
      </c>
      <c r="E275">
        <f t="shared" si="37"/>
        <v>0</v>
      </c>
      <c r="F275">
        <f t="shared" si="38"/>
        <v>-2.0489096259901367E-11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9"/>
        <v>90</v>
      </c>
      <c r="L275">
        <f t="shared" si="40"/>
        <v>179.99999998340462</v>
      </c>
      <c r="M275">
        <f t="shared" si="41"/>
        <v>-15.720297039545635</v>
      </c>
      <c r="N275" s="36">
        <f t="shared" si="42"/>
        <v>65.868328020167084</v>
      </c>
      <c r="O275">
        <f t="shared" si="43"/>
        <v>0</v>
      </c>
      <c r="P275">
        <f t="shared" si="44"/>
        <v>0</v>
      </c>
      <c r="Q275" t="str">
        <f t="shared" si="45"/>
        <v>TN</v>
      </c>
    </row>
    <row r="276" spans="1:17" x14ac:dyDescent="0.3">
      <c r="A276">
        <v>0</v>
      </c>
      <c r="B276">
        <v>1</v>
      </c>
      <c r="C276">
        <v>-2</v>
      </c>
      <c r="D276">
        <v>0.78</v>
      </c>
      <c r="E276">
        <f t="shared" si="37"/>
        <v>0</v>
      </c>
      <c r="F276">
        <f t="shared" si="38"/>
        <v>-2.0489096259901367E-11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9"/>
        <v>20</v>
      </c>
      <c r="L276">
        <f t="shared" si="40"/>
        <v>19.999999999056449</v>
      </c>
      <c r="M276">
        <f t="shared" si="41"/>
        <v>-4.63203858569236</v>
      </c>
      <c r="N276" s="36">
        <f t="shared" si="42"/>
        <v>368.80087370500365</v>
      </c>
      <c r="O276">
        <f t="shared" si="43"/>
        <v>0</v>
      </c>
      <c r="P276">
        <f t="shared" si="44"/>
        <v>0</v>
      </c>
      <c r="Q276" t="str">
        <f t="shared" si="45"/>
        <v>TN</v>
      </c>
    </row>
    <row r="277" spans="1:17" x14ac:dyDescent="0.3">
      <c r="A277">
        <v>1</v>
      </c>
      <c r="B277">
        <v>1</v>
      </c>
      <c r="C277">
        <v>-2</v>
      </c>
      <c r="D277">
        <v>0.8</v>
      </c>
      <c r="E277">
        <f t="shared" si="37"/>
        <v>0</v>
      </c>
      <c r="F277">
        <f t="shared" si="38"/>
        <v>-1.8626451145364877E-11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9"/>
        <v>10</v>
      </c>
      <c r="L277">
        <f t="shared" si="40"/>
        <v>0</v>
      </c>
      <c r="M277">
        <f t="shared" si="41"/>
        <v>4.2913429896650213</v>
      </c>
      <c r="N277" s="36">
        <f t="shared" si="42"/>
        <v>791.16022435862283</v>
      </c>
      <c r="O277">
        <f t="shared" si="43"/>
        <v>1</v>
      </c>
      <c r="P277">
        <f t="shared" si="44"/>
        <v>0</v>
      </c>
      <c r="Q277" t="str">
        <f t="shared" si="45"/>
        <v>TP</v>
      </c>
    </row>
    <row r="278" spans="1:17" x14ac:dyDescent="0.3">
      <c r="A278">
        <v>0</v>
      </c>
      <c r="B278">
        <v>1</v>
      </c>
      <c r="C278">
        <v>-2</v>
      </c>
      <c r="D278">
        <v>0.8</v>
      </c>
      <c r="E278">
        <f t="shared" si="37"/>
        <v>0</v>
      </c>
      <c r="F278">
        <f t="shared" si="38"/>
        <v>-1.8626451145364877E-11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9"/>
        <v>80</v>
      </c>
      <c r="L278">
        <f t="shared" si="40"/>
        <v>179.99999998491319</v>
      </c>
      <c r="M278">
        <f t="shared" si="41"/>
        <v>-80.108250801486633</v>
      </c>
      <c r="N278" s="36">
        <f t="shared" si="42"/>
        <v>3166.5406010263332</v>
      </c>
      <c r="O278">
        <f t="shared" si="43"/>
        <v>0</v>
      </c>
      <c r="P278">
        <f t="shared" si="44"/>
        <v>0</v>
      </c>
      <c r="Q278" t="str">
        <f t="shared" si="45"/>
        <v>TN</v>
      </c>
    </row>
    <row r="279" spans="1:17" x14ac:dyDescent="0.3">
      <c r="A279">
        <v>1</v>
      </c>
      <c r="B279">
        <v>1</v>
      </c>
      <c r="C279">
        <v>-2</v>
      </c>
      <c r="D279">
        <v>0.62</v>
      </c>
      <c r="E279">
        <f t="shared" si="37"/>
        <v>0</v>
      </c>
      <c r="F279">
        <f t="shared" si="38"/>
        <v>-3.5390257176193277E-11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9"/>
        <v>180</v>
      </c>
      <c r="L279">
        <f t="shared" si="40"/>
        <v>179.99999997133509</v>
      </c>
      <c r="M279">
        <f t="shared" si="41"/>
        <v>22.790100892206226</v>
      </c>
      <c r="N279" s="36">
        <f t="shared" si="42"/>
        <v>2174.0145038260875</v>
      </c>
      <c r="O279">
        <f t="shared" si="43"/>
        <v>1</v>
      </c>
      <c r="P279">
        <f t="shared" si="44"/>
        <v>0</v>
      </c>
      <c r="Q279" t="str">
        <f t="shared" si="45"/>
        <v>TP</v>
      </c>
    </row>
    <row r="280" spans="1:17" x14ac:dyDescent="0.3">
      <c r="A280">
        <v>0</v>
      </c>
      <c r="B280">
        <v>1</v>
      </c>
      <c r="C280">
        <v>-2</v>
      </c>
      <c r="D280">
        <v>0.62</v>
      </c>
      <c r="E280">
        <f t="shared" si="37"/>
        <v>0</v>
      </c>
      <c r="F280">
        <f t="shared" si="38"/>
        <v>-3.5390257176193277E-11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9"/>
        <v>0</v>
      </c>
      <c r="L280">
        <f t="shared" si="40"/>
        <v>19.999999998370225</v>
      </c>
      <c r="M280">
        <f t="shared" si="41"/>
        <v>-12.316019292133083</v>
      </c>
      <c r="N280" s="36">
        <f t="shared" si="42"/>
        <v>132.71519826153474</v>
      </c>
      <c r="O280">
        <f t="shared" si="43"/>
        <v>0</v>
      </c>
      <c r="P280">
        <f t="shared" si="44"/>
        <v>0</v>
      </c>
      <c r="Q280" t="str">
        <f t="shared" si="45"/>
        <v>TN</v>
      </c>
    </row>
    <row r="281" spans="1:17" x14ac:dyDescent="0.3">
      <c r="A281">
        <v>1</v>
      </c>
      <c r="B281">
        <v>1</v>
      </c>
      <c r="C281">
        <v>-2</v>
      </c>
      <c r="D281">
        <v>0.52</v>
      </c>
      <c r="E281">
        <f t="shared" si="37"/>
        <v>0</v>
      </c>
      <c r="F281">
        <f t="shared" si="38"/>
        <v>-4.4703482748875713E-11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9"/>
        <v>70</v>
      </c>
      <c r="L281">
        <f t="shared" si="40"/>
        <v>99.999999982511895</v>
      </c>
      <c r="M281">
        <f t="shared" si="41"/>
        <v>3.435368533412678</v>
      </c>
      <c r="N281" s="36">
        <f t="shared" si="42"/>
        <v>743.73995283480258</v>
      </c>
      <c r="O281">
        <f t="shared" si="43"/>
        <v>1</v>
      </c>
      <c r="P281">
        <f t="shared" si="44"/>
        <v>0</v>
      </c>
      <c r="Q281" t="str">
        <f t="shared" si="45"/>
        <v>TP</v>
      </c>
    </row>
    <row r="282" spans="1:17" x14ac:dyDescent="0.3">
      <c r="A282">
        <v>0</v>
      </c>
      <c r="B282">
        <v>1</v>
      </c>
      <c r="C282">
        <v>-2</v>
      </c>
      <c r="D282">
        <v>0.52</v>
      </c>
      <c r="E282">
        <f t="shared" si="37"/>
        <v>0</v>
      </c>
      <c r="F282">
        <f t="shared" si="38"/>
        <v>-4.4703482748875713E-11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9"/>
        <v>60</v>
      </c>
      <c r="L282">
        <f t="shared" si="40"/>
        <v>99.999999982511895</v>
      </c>
      <c r="M282">
        <f t="shared" si="41"/>
        <v>-38.528154334324405</v>
      </c>
      <c r="N282" s="36">
        <f t="shared" si="42"/>
        <v>215.85271269090279</v>
      </c>
      <c r="O282">
        <f t="shared" si="43"/>
        <v>0</v>
      </c>
      <c r="P282">
        <f t="shared" si="44"/>
        <v>0</v>
      </c>
      <c r="Q282" t="str">
        <f t="shared" si="45"/>
        <v>TN</v>
      </c>
    </row>
    <row r="283" spans="1:17" x14ac:dyDescent="0.3">
      <c r="A283">
        <v>0</v>
      </c>
      <c r="B283">
        <v>1</v>
      </c>
      <c r="C283">
        <v>-2</v>
      </c>
      <c r="D283">
        <v>0.52</v>
      </c>
      <c r="E283">
        <f t="shared" si="37"/>
        <v>0</v>
      </c>
      <c r="F283">
        <f t="shared" si="38"/>
        <v>-4.4703482748875713E-11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9"/>
        <v>100</v>
      </c>
      <c r="L283">
        <f t="shared" si="40"/>
        <v>179.99999996379168</v>
      </c>
      <c r="M283">
        <f t="shared" si="41"/>
        <v>-72.424270081616669</v>
      </c>
      <c r="N283" s="36">
        <f t="shared" si="42"/>
        <v>2360.7978772359297</v>
      </c>
      <c r="O283">
        <f t="shared" si="43"/>
        <v>0</v>
      </c>
      <c r="P283">
        <f t="shared" si="44"/>
        <v>0</v>
      </c>
      <c r="Q283" t="str">
        <f t="shared" si="45"/>
        <v>TN</v>
      </c>
    </row>
    <row r="284" spans="1:17" x14ac:dyDescent="0.3">
      <c r="A284">
        <v>0</v>
      </c>
      <c r="B284">
        <v>1</v>
      </c>
      <c r="C284">
        <v>-2</v>
      </c>
      <c r="D284">
        <v>0.52</v>
      </c>
      <c r="E284">
        <f t="shared" si="37"/>
        <v>0</v>
      </c>
      <c r="F284">
        <f t="shared" si="38"/>
        <v>-4.4703482748875713E-11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9"/>
        <v>40</v>
      </c>
      <c r="L284">
        <f t="shared" si="40"/>
        <v>99.999999982511895</v>
      </c>
      <c r="M284">
        <f t="shared" si="41"/>
        <v>-46.212135041187707</v>
      </c>
      <c r="N284" s="36">
        <f t="shared" si="42"/>
        <v>500.68123613788538</v>
      </c>
      <c r="O284">
        <f t="shared" si="43"/>
        <v>0</v>
      </c>
      <c r="P284">
        <f t="shared" si="44"/>
        <v>0</v>
      </c>
      <c r="Q284" t="str">
        <f t="shared" si="45"/>
        <v>TN</v>
      </c>
    </row>
    <row r="285" spans="1:17" x14ac:dyDescent="0.3">
      <c r="A285">
        <v>0</v>
      </c>
      <c r="B285">
        <v>1</v>
      </c>
      <c r="C285">
        <v>-2</v>
      </c>
      <c r="D285">
        <v>0.52</v>
      </c>
      <c r="E285">
        <f t="shared" si="37"/>
        <v>0</v>
      </c>
      <c r="F285">
        <f t="shared" si="38"/>
        <v>-4.4703482748875713E-11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9"/>
        <v>100</v>
      </c>
      <c r="L285">
        <f t="shared" si="40"/>
        <v>179.99999996379168</v>
      </c>
      <c r="M285">
        <f t="shared" si="41"/>
        <v>-72.424270081616669</v>
      </c>
      <c r="N285" s="36">
        <f t="shared" si="42"/>
        <v>2360.7978772359297</v>
      </c>
      <c r="O285">
        <f t="shared" si="43"/>
        <v>0</v>
      </c>
      <c r="P285">
        <f t="shared" si="44"/>
        <v>0</v>
      </c>
      <c r="Q285" t="str">
        <f t="shared" si="45"/>
        <v>TN</v>
      </c>
    </row>
    <row r="286" spans="1:17" x14ac:dyDescent="0.3">
      <c r="A286">
        <v>0</v>
      </c>
      <c r="B286">
        <v>1</v>
      </c>
      <c r="C286">
        <v>-2</v>
      </c>
      <c r="D286">
        <v>0.52</v>
      </c>
      <c r="E286">
        <f t="shared" si="37"/>
        <v>0</v>
      </c>
      <c r="F286">
        <f t="shared" si="38"/>
        <v>-4.4703482748875713E-11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9"/>
        <v>100</v>
      </c>
      <c r="L286">
        <f t="shared" si="40"/>
        <v>179.99999996379168</v>
      </c>
      <c r="M286">
        <f t="shared" si="41"/>
        <v>-9.6358635891269415</v>
      </c>
      <c r="N286" s="36">
        <f t="shared" si="42"/>
        <v>201.65033656814708</v>
      </c>
      <c r="O286">
        <f t="shared" si="43"/>
        <v>0</v>
      </c>
      <c r="P286">
        <f t="shared" si="44"/>
        <v>0</v>
      </c>
      <c r="Q286" t="str">
        <f t="shared" si="45"/>
        <v>TN</v>
      </c>
    </row>
    <row r="287" spans="1:17" x14ac:dyDescent="0.3">
      <c r="A287">
        <v>0</v>
      </c>
      <c r="B287">
        <v>1</v>
      </c>
      <c r="C287">
        <v>-2</v>
      </c>
      <c r="D287">
        <v>0.52</v>
      </c>
      <c r="E287">
        <f t="shared" si="37"/>
        <v>0</v>
      </c>
      <c r="F287">
        <f t="shared" si="38"/>
        <v>-4.4703482748875713E-11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9"/>
        <v>60</v>
      </c>
      <c r="L287">
        <f t="shared" si="40"/>
        <v>99.999999982511895</v>
      </c>
      <c r="M287">
        <f t="shared" si="41"/>
        <v>-38.528154334324405</v>
      </c>
      <c r="N287" s="36">
        <f t="shared" si="42"/>
        <v>215.85271269090279</v>
      </c>
      <c r="O287">
        <f t="shared" si="43"/>
        <v>0</v>
      </c>
      <c r="P287">
        <f t="shared" si="44"/>
        <v>0</v>
      </c>
      <c r="Q287" t="str">
        <f t="shared" si="45"/>
        <v>TN</v>
      </c>
    </row>
    <row r="288" spans="1:17" x14ac:dyDescent="0.3">
      <c r="A288">
        <v>0</v>
      </c>
      <c r="B288">
        <v>1</v>
      </c>
      <c r="C288">
        <v>-2</v>
      </c>
      <c r="D288">
        <v>0.52</v>
      </c>
      <c r="E288">
        <f t="shared" si="37"/>
        <v>0</v>
      </c>
      <c r="F288">
        <f t="shared" si="38"/>
        <v>-4.4703482748875713E-11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9"/>
        <v>50</v>
      </c>
      <c r="L288">
        <f t="shared" si="40"/>
        <v>99.999999982511895</v>
      </c>
      <c r="M288">
        <f t="shared" si="41"/>
        <v>-42.370144687756053</v>
      </c>
      <c r="N288" s="36">
        <f t="shared" si="42"/>
        <v>343.50608453853209</v>
      </c>
      <c r="O288">
        <f t="shared" si="43"/>
        <v>0</v>
      </c>
      <c r="P288">
        <f t="shared" si="44"/>
        <v>0</v>
      </c>
      <c r="Q288" t="str">
        <f t="shared" si="45"/>
        <v>TN</v>
      </c>
    </row>
    <row r="289" spans="1:17" x14ac:dyDescent="0.3">
      <c r="A289">
        <v>0</v>
      </c>
      <c r="B289">
        <v>1</v>
      </c>
      <c r="C289">
        <v>-2</v>
      </c>
      <c r="D289">
        <v>0.52</v>
      </c>
      <c r="E289">
        <f t="shared" si="37"/>
        <v>0</v>
      </c>
      <c r="F289">
        <f t="shared" si="38"/>
        <v>-4.4703482748875713E-11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9"/>
        <v>100</v>
      </c>
      <c r="L289">
        <f t="shared" si="40"/>
        <v>179.99999996379168</v>
      </c>
      <c r="M289">
        <f t="shared" si="41"/>
        <v>-9.6358635891269415</v>
      </c>
      <c r="N289" s="36">
        <f t="shared" si="42"/>
        <v>201.65033656814708</v>
      </c>
      <c r="O289">
        <f t="shared" si="43"/>
        <v>0</v>
      </c>
      <c r="P289">
        <f t="shared" si="44"/>
        <v>0</v>
      </c>
      <c r="Q289" t="str">
        <f t="shared" si="45"/>
        <v>TN</v>
      </c>
    </row>
    <row r="290" spans="1:17" x14ac:dyDescent="0.3">
      <c r="A290">
        <v>0</v>
      </c>
      <c r="B290">
        <v>1</v>
      </c>
      <c r="C290">
        <v>-2</v>
      </c>
      <c r="D290">
        <v>0.52</v>
      </c>
      <c r="E290">
        <f t="shared" si="37"/>
        <v>0</v>
      </c>
      <c r="F290">
        <f t="shared" si="38"/>
        <v>-4.4703482748875713E-11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9"/>
        <v>90</v>
      </c>
      <c r="L290">
        <f t="shared" si="40"/>
        <v>179.99999996379168</v>
      </c>
      <c r="M290">
        <f t="shared" si="41"/>
        <v>-76.266260435048324</v>
      </c>
      <c r="N290" s="36">
        <f t="shared" si="42"/>
        <v>2748.9083485233587</v>
      </c>
      <c r="O290">
        <f t="shared" si="43"/>
        <v>0</v>
      </c>
      <c r="P290">
        <f t="shared" si="44"/>
        <v>0</v>
      </c>
      <c r="Q290" t="str">
        <f t="shared" si="45"/>
        <v>TN</v>
      </c>
    </row>
    <row r="291" spans="1:17" x14ac:dyDescent="0.3">
      <c r="A291">
        <v>0</v>
      </c>
      <c r="B291">
        <v>1</v>
      </c>
      <c r="C291">
        <v>-2</v>
      </c>
      <c r="D291">
        <v>0.52</v>
      </c>
      <c r="E291">
        <f t="shared" si="37"/>
        <v>0</v>
      </c>
      <c r="F291">
        <f t="shared" si="38"/>
        <v>-4.4703482748875713E-11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9"/>
        <v>10</v>
      </c>
      <c r="L291">
        <f t="shared" si="40"/>
        <v>19.99999999794133</v>
      </c>
      <c r="M291">
        <f t="shared" si="41"/>
        <v>-1.7466996709765441</v>
      </c>
      <c r="N291" s="36">
        <f t="shared" si="42"/>
        <v>487.94724183553046</v>
      </c>
      <c r="O291">
        <f t="shared" si="43"/>
        <v>0</v>
      </c>
      <c r="P291">
        <f t="shared" si="44"/>
        <v>0</v>
      </c>
      <c r="Q291" t="str">
        <f t="shared" si="45"/>
        <v>TN</v>
      </c>
    </row>
    <row r="292" spans="1:17" x14ac:dyDescent="0.3">
      <c r="A292">
        <v>0</v>
      </c>
      <c r="B292">
        <v>1</v>
      </c>
      <c r="C292">
        <v>-2</v>
      </c>
      <c r="D292">
        <v>0.52</v>
      </c>
      <c r="E292">
        <f t="shared" si="37"/>
        <v>0</v>
      </c>
      <c r="F292">
        <f t="shared" si="38"/>
        <v>-4.4703482748875713E-11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9"/>
        <v>30</v>
      </c>
      <c r="L292">
        <f t="shared" si="40"/>
        <v>19.99999999794133</v>
      </c>
      <c r="M292">
        <f t="shared" si="41"/>
        <v>-0.79004823157401916</v>
      </c>
      <c r="N292" s="36">
        <f t="shared" si="42"/>
        <v>531.1263810908431</v>
      </c>
      <c r="O292">
        <f t="shared" si="43"/>
        <v>0</v>
      </c>
      <c r="P292">
        <f t="shared" si="44"/>
        <v>0</v>
      </c>
      <c r="Q292" t="str">
        <f t="shared" si="45"/>
        <v>TN</v>
      </c>
    </row>
    <row r="293" spans="1:17" x14ac:dyDescent="0.3">
      <c r="A293">
        <v>0</v>
      </c>
      <c r="B293">
        <v>1</v>
      </c>
      <c r="C293">
        <v>-2</v>
      </c>
      <c r="D293">
        <v>0.52</v>
      </c>
      <c r="E293">
        <f t="shared" si="37"/>
        <v>0</v>
      </c>
      <c r="F293">
        <f t="shared" si="38"/>
        <v>-4.4703482748875713E-11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9"/>
        <v>40</v>
      </c>
      <c r="L293">
        <f t="shared" si="40"/>
        <v>99.999999982511895</v>
      </c>
      <c r="M293">
        <f t="shared" si="41"/>
        <v>-14.817931794804689</v>
      </c>
      <c r="N293" s="36">
        <f t="shared" si="42"/>
        <v>81.329658294441572</v>
      </c>
      <c r="O293">
        <f t="shared" si="43"/>
        <v>0</v>
      </c>
      <c r="P293">
        <f t="shared" si="44"/>
        <v>0</v>
      </c>
      <c r="Q293" t="str">
        <f t="shared" si="45"/>
        <v>TN</v>
      </c>
    </row>
    <row r="294" spans="1:17" x14ac:dyDescent="0.3">
      <c r="A294">
        <v>1</v>
      </c>
      <c r="B294">
        <v>1</v>
      </c>
      <c r="C294">
        <v>-2</v>
      </c>
      <c r="D294">
        <v>0.88</v>
      </c>
      <c r="E294">
        <f t="shared" si="37"/>
        <v>0</v>
      </c>
      <c r="F294">
        <f t="shared" si="38"/>
        <v>-1.1175870687218928E-11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9"/>
        <v>180</v>
      </c>
      <c r="L294">
        <f t="shared" si="40"/>
        <v>179.99999999094788</v>
      </c>
      <c r="M294">
        <f t="shared" si="41"/>
        <v>-41.688347270886297</v>
      </c>
      <c r="N294" s="36">
        <f t="shared" si="42"/>
        <v>318.69817859563182</v>
      </c>
      <c r="O294">
        <f t="shared" si="43"/>
        <v>0</v>
      </c>
      <c r="P294">
        <f t="shared" si="44"/>
        <v>1</v>
      </c>
      <c r="Q294" t="str">
        <f t="shared" si="45"/>
        <v>FP</v>
      </c>
    </row>
    <row r="295" spans="1:17" x14ac:dyDescent="0.3">
      <c r="A295">
        <v>0</v>
      </c>
      <c r="B295">
        <v>1</v>
      </c>
      <c r="C295">
        <v>-2</v>
      </c>
      <c r="D295">
        <v>0.88</v>
      </c>
      <c r="E295">
        <f t="shared" si="37"/>
        <v>0</v>
      </c>
      <c r="F295">
        <f t="shared" si="38"/>
        <v>-1.1175870687218928E-11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9"/>
        <v>0</v>
      </c>
      <c r="L295">
        <f t="shared" si="40"/>
        <v>19.99999999948534</v>
      </c>
      <c r="M295">
        <f t="shared" si="41"/>
        <v>-12.316019292819771</v>
      </c>
      <c r="N295" s="36">
        <f t="shared" si="42"/>
        <v>132.71519824571314</v>
      </c>
      <c r="O295">
        <f t="shared" si="43"/>
        <v>0</v>
      </c>
      <c r="P295">
        <f t="shared" si="44"/>
        <v>0</v>
      </c>
      <c r="Q295" t="str">
        <f t="shared" si="45"/>
        <v>TN</v>
      </c>
    </row>
    <row r="296" spans="1:17" x14ac:dyDescent="0.3">
      <c r="A296">
        <v>0</v>
      </c>
      <c r="B296">
        <v>1</v>
      </c>
      <c r="C296">
        <v>-2</v>
      </c>
      <c r="D296">
        <v>0.88</v>
      </c>
      <c r="E296">
        <f t="shared" si="37"/>
        <v>0</v>
      </c>
      <c r="F296">
        <f t="shared" si="38"/>
        <v>-1.1175870687218928E-11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9"/>
        <v>80</v>
      </c>
      <c r="L296">
        <f t="shared" si="40"/>
        <v>179.99999999094788</v>
      </c>
      <c r="M296">
        <f t="shared" si="41"/>
        <v>-80.1082508052028</v>
      </c>
      <c r="N296" s="36">
        <f t="shared" si="42"/>
        <v>3166.5406014445657</v>
      </c>
      <c r="O296">
        <f t="shared" si="43"/>
        <v>0</v>
      </c>
      <c r="P296">
        <f t="shared" si="44"/>
        <v>0</v>
      </c>
      <c r="Q296" t="str">
        <f t="shared" si="45"/>
        <v>TN</v>
      </c>
    </row>
    <row r="297" spans="1:17" x14ac:dyDescent="0.3">
      <c r="A297">
        <v>0</v>
      </c>
      <c r="B297">
        <v>1</v>
      </c>
      <c r="C297">
        <v>-2</v>
      </c>
      <c r="D297">
        <v>0.88</v>
      </c>
      <c r="E297">
        <f t="shared" si="37"/>
        <v>0</v>
      </c>
      <c r="F297">
        <f t="shared" si="38"/>
        <v>-1.1175870687218928E-11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9"/>
        <v>40</v>
      </c>
      <c r="L297">
        <f t="shared" si="40"/>
        <v>99.999999995627974</v>
      </c>
      <c r="M297">
        <f t="shared" si="41"/>
        <v>-14.817931799940379</v>
      </c>
      <c r="N297" s="36">
        <f t="shared" si="42"/>
        <v>81.329658201811242</v>
      </c>
      <c r="O297">
        <f t="shared" si="43"/>
        <v>0</v>
      </c>
      <c r="P297">
        <f t="shared" si="44"/>
        <v>0</v>
      </c>
      <c r="Q297" t="str">
        <f t="shared" si="45"/>
        <v>TN</v>
      </c>
    </row>
    <row r="298" spans="1:17" x14ac:dyDescent="0.3">
      <c r="A298">
        <v>0</v>
      </c>
      <c r="B298">
        <v>1</v>
      </c>
      <c r="C298">
        <v>-2</v>
      </c>
      <c r="D298">
        <v>0.88</v>
      </c>
      <c r="E298">
        <f t="shared" si="37"/>
        <v>0</v>
      </c>
      <c r="F298">
        <f t="shared" si="38"/>
        <v>-1.1175870687218928E-11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9"/>
        <v>90</v>
      </c>
      <c r="L298">
        <f t="shared" si="40"/>
        <v>179.99999999094788</v>
      </c>
      <c r="M298">
        <f t="shared" si="41"/>
        <v>-15.720297042499247</v>
      </c>
      <c r="N298" s="36">
        <f t="shared" si="42"/>
        <v>65.868327972224463</v>
      </c>
      <c r="O298">
        <f t="shared" si="43"/>
        <v>0</v>
      </c>
      <c r="P298">
        <f t="shared" si="44"/>
        <v>0</v>
      </c>
      <c r="Q298" t="str">
        <f t="shared" si="45"/>
        <v>TN</v>
      </c>
    </row>
    <row r="299" spans="1:17" x14ac:dyDescent="0.3">
      <c r="A299">
        <v>1</v>
      </c>
      <c r="B299">
        <v>1</v>
      </c>
      <c r="C299">
        <v>-2</v>
      </c>
      <c r="D299">
        <v>1.02</v>
      </c>
      <c r="E299">
        <f t="shared" si="37"/>
        <v>1.8626451145364899E-12</v>
      </c>
      <c r="F299">
        <f t="shared" si="38"/>
        <v>0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9"/>
        <v>70.000000000553982</v>
      </c>
      <c r="L299">
        <f t="shared" si="40"/>
        <v>100</v>
      </c>
      <c r="M299">
        <f t="shared" si="41"/>
        <v>3.4353685269021597</v>
      </c>
      <c r="N299" s="36">
        <f t="shared" si="42"/>
        <v>743.7399524796981</v>
      </c>
      <c r="O299">
        <f t="shared" si="43"/>
        <v>1</v>
      </c>
      <c r="P299">
        <f t="shared" si="44"/>
        <v>0</v>
      </c>
      <c r="Q299" t="str">
        <f t="shared" si="45"/>
        <v>TP</v>
      </c>
    </row>
    <row r="300" spans="1:17" x14ac:dyDescent="0.3">
      <c r="A300">
        <v>0</v>
      </c>
      <c r="B300">
        <v>1</v>
      </c>
      <c r="C300">
        <v>-2</v>
      </c>
      <c r="D300">
        <v>1.02</v>
      </c>
      <c r="E300">
        <f t="shared" si="37"/>
        <v>1.8626451145364899E-12</v>
      </c>
      <c r="F300">
        <f t="shared" si="38"/>
        <v>0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9"/>
        <v>40.000000000274852</v>
      </c>
      <c r="L300">
        <f t="shared" si="40"/>
        <v>100</v>
      </c>
      <c r="M300">
        <f t="shared" si="41"/>
        <v>-46.212135051851298</v>
      </c>
      <c r="N300" s="36">
        <f t="shared" si="42"/>
        <v>500.68123661510043</v>
      </c>
      <c r="O300">
        <f t="shared" si="43"/>
        <v>0</v>
      </c>
      <c r="P300">
        <f t="shared" si="44"/>
        <v>0</v>
      </c>
      <c r="Q300" t="str">
        <f t="shared" si="45"/>
        <v>TN</v>
      </c>
    </row>
    <row r="301" spans="1:17" x14ac:dyDescent="0.3">
      <c r="A301">
        <v>1</v>
      </c>
      <c r="B301">
        <v>1</v>
      </c>
      <c r="C301">
        <v>-2</v>
      </c>
      <c r="D301">
        <v>1</v>
      </c>
      <c r="E301">
        <f t="shared" si="37"/>
        <v>0</v>
      </c>
      <c r="F301">
        <f t="shared" si="38"/>
        <v>0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9"/>
        <v>10</v>
      </c>
      <c r="L301">
        <f t="shared" si="40"/>
        <v>20</v>
      </c>
      <c r="M301">
        <f t="shared" si="41"/>
        <v>-1.74669967178263</v>
      </c>
      <c r="N301" s="36">
        <f t="shared" si="42"/>
        <v>487.9472417999184</v>
      </c>
      <c r="O301">
        <f t="shared" si="43"/>
        <v>0</v>
      </c>
      <c r="P301">
        <f t="shared" si="44"/>
        <v>1</v>
      </c>
      <c r="Q301" t="str">
        <f t="shared" si="45"/>
        <v>FP</v>
      </c>
    </row>
    <row r="302" spans="1:17" x14ac:dyDescent="0.3">
      <c r="A302">
        <v>0</v>
      </c>
      <c r="B302">
        <v>1.1960207441678836</v>
      </c>
      <c r="C302">
        <v>-2</v>
      </c>
      <c r="D302">
        <v>1</v>
      </c>
      <c r="E302">
        <f t="shared" si="37"/>
        <v>0</v>
      </c>
      <c r="F302">
        <f t="shared" si="38"/>
        <v>0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9"/>
        <v>35.979809832580635</v>
      </c>
      <c r="L302">
        <f t="shared" si="40"/>
        <v>31.408756296736705</v>
      </c>
      <c r="M302">
        <f t="shared" si="41"/>
        <v>-5.5181341966939002</v>
      </c>
      <c r="N302" s="36">
        <f t="shared" si="42"/>
        <v>335.55254403191981</v>
      </c>
      <c r="O302">
        <f t="shared" si="43"/>
        <v>0</v>
      </c>
      <c r="P302">
        <f t="shared" si="44"/>
        <v>0</v>
      </c>
      <c r="Q302" t="str">
        <f t="shared" si="45"/>
        <v>TN</v>
      </c>
    </row>
    <row r="303" spans="1:17" x14ac:dyDescent="0.3">
      <c r="A303">
        <v>1</v>
      </c>
      <c r="B303">
        <v>1.1960207441678836</v>
      </c>
      <c r="C303">
        <v>-2</v>
      </c>
      <c r="D303">
        <v>0.5</v>
      </c>
      <c r="E303">
        <f t="shared" si="37"/>
        <v>0</v>
      </c>
      <c r="F303">
        <f t="shared" si="38"/>
        <v>-4.6566127863412203E-11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9"/>
        <v>82.432217522931154</v>
      </c>
      <c r="L303">
        <f t="shared" si="40"/>
        <v>215.29471276229538</v>
      </c>
      <c r="M303">
        <f t="shared" si="41"/>
        <v>-34.14474361914619</v>
      </c>
      <c r="N303" s="36">
        <f t="shared" si="42"/>
        <v>106.26550358640337</v>
      </c>
      <c r="O303">
        <f t="shared" si="43"/>
        <v>0</v>
      </c>
      <c r="P303">
        <f t="shared" si="44"/>
        <v>1</v>
      </c>
      <c r="Q303" t="str">
        <f t="shared" si="45"/>
        <v>FP</v>
      </c>
    </row>
    <row r="304" spans="1:17" x14ac:dyDescent="0.3">
      <c r="A304">
        <v>1</v>
      </c>
      <c r="B304">
        <v>1.1960207441678836</v>
      </c>
      <c r="C304">
        <v>-2</v>
      </c>
      <c r="D304">
        <v>0.6</v>
      </c>
      <c r="E304">
        <f t="shared" si="37"/>
        <v>0</v>
      </c>
      <c r="F304">
        <f t="shared" si="38"/>
        <v>-3.7252902290729767E-11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9"/>
        <v>15.704378148368352</v>
      </c>
      <c r="L304">
        <f t="shared" si="40"/>
        <v>31.408756294042522</v>
      </c>
      <c r="M304">
        <f t="shared" si="41"/>
        <v>-2.7430832146756057</v>
      </c>
      <c r="N304" s="36">
        <f t="shared" si="42"/>
        <v>444.92073787193033</v>
      </c>
      <c r="O304">
        <f t="shared" si="43"/>
        <v>0</v>
      </c>
      <c r="P304">
        <f t="shared" si="44"/>
        <v>1</v>
      </c>
      <c r="Q304" t="str">
        <f t="shared" si="45"/>
        <v>FP</v>
      </c>
    </row>
    <row r="305" spans="1:17" x14ac:dyDescent="0.3">
      <c r="A305">
        <v>1</v>
      </c>
      <c r="B305">
        <v>1.1960207441678836</v>
      </c>
      <c r="C305">
        <v>-2</v>
      </c>
      <c r="D305">
        <v>0.7</v>
      </c>
      <c r="E305">
        <f t="shared" si="37"/>
        <v>0</v>
      </c>
      <c r="F305">
        <f t="shared" si="38"/>
        <v>-2.7939676718047327E-11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9"/>
        <v>15.704378148368352</v>
      </c>
      <c r="L305">
        <f t="shared" si="40"/>
        <v>31.408756294716071</v>
      </c>
      <c r="M305">
        <f t="shared" si="41"/>
        <v>-2.7430832149393378</v>
      </c>
      <c r="N305" s="36">
        <f t="shared" si="42"/>
        <v>444.92073786080448</v>
      </c>
      <c r="O305">
        <f t="shared" si="43"/>
        <v>0</v>
      </c>
      <c r="P305">
        <f t="shared" si="44"/>
        <v>1</v>
      </c>
      <c r="Q305" t="str">
        <f t="shared" si="45"/>
        <v>FP</v>
      </c>
    </row>
    <row r="306" spans="1:17" x14ac:dyDescent="0.3">
      <c r="A306">
        <v>0</v>
      </c>
      <c r="B306">
        <v>1.1960207441678836</v>
      </c>
      <c r="C306">
        <v>-2</v>
      </c>
      <c r="D306">
        <v>0.7</v>
      </c>
      <c r="E306">
        <f t="shared" si="37"/>
        <v>0</v>
      </c>
      <c r="F306">
        <f t="shared" si="38"/>
        <v>-2.7939676718047327E-11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9"/>
        <v>246.6274930269494</v>
      </c>
      <c r="L306">
        <f t="shared" si="40"/>
        <v>434.85510817846506</v>
      </c>
      <c r="M306">
        <f t="shared" si="41"/>
        <v>-20.211555236557786</v>
      </c>
      <c r="N306" s="36">
        <f t="shared" si="42"/>
        <v>13.138249366276748</v>
      </c>
      <c r="O306">
        <f t="shared" si="43"/>
        <v>0</v>
      </c>
      <c r="P306">
        <f t="shared" si="44"/>
        <v>0</v>
      </c>
      <c r="Q306" t="str">
        <f t="shared" si="45"/>
        <v>TN</v>
      </c>
    </row>
    <row r="307" spans="1:17" x14ac:dyDescent="0.3">
      <c r="A307">
        <v>0</v>
      </c>
      <c r="B307">
        <v>1.1960207441678836</v>
      </c>
      <c r="C307">
        <v>-2</v>
      </c>
      <c r="D307">
        <v>0.7</v>
      </c>
      <c r="E307">
        <f t="shared" si="37"/>
        <v>0</v>
      </c>
      <c r="F307">
        <f t="shared" si="38"/>
        <v>-2.7939676718047327E-11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9"/>
        <v>246.6274930269494</v>
      </c>
      <c r="L307">
        <f t="shared" si="40"/>
        <v>434.85510817846506</v>
      </c>
      <c r="M307">
        <f t="shared" si="41"/>
        <v>-20.211555236557786</v>
      </c>
      <c r="N307" s="36">
        <f t="shared" si="42"/>
        <v>13.138249366276748</v>
      </c>
      <c r="O307">
        <f t="shared" si="43"/>
        <v>0</v>
      </c>
      <c r="P307">
        <f t="shared" si="44"/>
        <v>0</v>
      </c>
      <c r="Q307" t="str">
        <f t="shared" si="45"/>
        <v>TN</v>
      </c>
    </row>
    <row r="308" spans="1:17" x14ac:dyDescent="0.3">
      <c r="A308">
        <v>0</v>
      </c>
      <c r="B308">
        <v>1.1960207441678836</v>
      </c>
      <c r="C308">
        <v>-2</v>
      </c>
      <c r="D308">
        <v>0.7</v>
      </c>
      <c r="E308">
        <f t="shared" si="37"/>
        <v>0</v>
      </c>
      <c r="F308">
        <f t="shared" si="38"/>
        <v>-2.7939676718047327E-11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9"/>
        <v>133.87694139177151</v>
      </c>
      <c r="L308">
        <f t="shared" si="40"/>
        <v>215.29471277798328</v>
      </c>
      <c r="M308">
        <f t="shared" si="41"/>
        <v>-81.143300076786261</v>
      </c>
      <c r="N308" s="36">
        <f t="shared" si="42"/>
        <v>3284.1005618046929</v>
      </c>
      <c r="O308">
        <f t="shared" si="43"/>
        <v>0</v>
      </c>
      <c r="P308">
        <f t="shared" si="44"/>
        <v>0</v>
      </c>
      <c r="Q308" t="str">
        <f t="shared" si="45"/>
        <v>TN</v>
      </c>
    </row>
    <row r="309" spans="1:17" x14ac:dyDescent="0.3">
      <c r="A309">
        <v>1</v>
      </c>
      <c r="B309">
        <v>1.1960207441678836</v>
      </c>
      <c r="C309">
        <v>-2</v>
      </c>
      <c r="D309">
        <v>0.2</v>
      </c>
      <c r="E309">
        <f t="shared" si="37"/>
        <v>0</v>
      </c>
      <c r="F309">
        <f t="shared" si="38"/>
        <v>-7.4505804581459533E-11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9"/>
        <v>160.98133731857229</v>
      </c>
      <c r="L309">
        <f t="shared" si="40"/>
        <v>215.29471273876365</v>
      </c>
      <c r="M309">
        <f t="shared" si="41"/>
        <v>-70.729817283998699</v>
      </c>
      <c r="N309" s="36">
        <f t="shared" si="42"/>
        <v>2199.0087583159898</v>
      </c>
      <c r="O309">
        <f t="shared" si="43"/>
        <v>0</v>
      </c>
      <c r="P309">
        <f t="shared" si="44"/>
        <v>1</v>
      </c>
      <c r="Q309" t="str">
        <f t="shared" si="45"/>
        <v>FP</v>
      </c>
    </row>
    <row r="310" spans="1:17" x14ac:dyDescent="0.3">
      <c r="A310">
        <v>0</v>
      </c>
      <c r="B310">
        <v>1.1960207441678836</v>
      </c>
      <c r="C310">
        <v>-2</v>
      </c>
      <c r="D310">
        <v>0.2</v>
      </c>
      <c r="E310">
        <f t="shared" si="37"/>
        <v>0</v>
      </c>
      <c r="F310">
        <f t="shared" si="38"/>
        <v>-7.4505804581459533E-11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9"/>
        <v>107.6473564007576</v>
      </c>
      <c r="L310">
        <f t="shared" si="40"/>
        <v>215.29471273876365</v>
      </c>
      <c r="M310">
        <f t="shared" si="41"/>
        <v>-91.220681303633881</v>
      </c>
      <c r="N310" s="36">
        <f t="shared" si="42"/>
        <v>4540.6646079276707</v>
      </c>
      <c r="O310">
        <f t="shared" si="43"/>
        <v>0</v>
      </c>
      <c r="P310">
        <f t="shared" si="44"/>
        <v>0</v>
      </c>
      <c r="Q310" t="str">
        <f t="shared" si="45"/>
        <v>TN</v>
      </c>
    </row>
    <row r="311" spans="1:17" x14ac:dyDescent="0.3">
      <c r="A311">
        <v>1</v>
      </c>
      <c r="B311">
        <v>1.1960207441678836</v>
      </c>
      <c r="C311">
        <v>-2</v>
      </c>
      <c r="D311">
        <v>0.9</v>
      </c>
      <c r="E311">
        <f t="shared" si="37"/>
        <v>0</v>
      </c>
      <c r="F311">
        <f t="shared" si="38"/>
        <v>-9.3132255726824384E-12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9"/>
        <v>160.98133731857229</v>
      </c>
      <c r="L311">
        <f t="shared" si="40"/>
        <v>215.29471279367115</v>
      </c>
      <c r="M311">
        <f t="shared" si="41"/>
        <v>13.647945506800468</v>
      </c>
      <c r="N311" s="36">
        <f t="shared" si="42"/>
        <v>1405.0632296119597</v>
      </c>
      <c r="O311">
        <f t="shared" si="43"/>
        <v>1</v>
      </c>
      <c r="P311">
        <f t="shared" si="44"/>
        <v>0</v>
      </c>
      <c r="Q311" t="str">
        <f t="shared" si="45"/>
        <v>TP</v>
      </c>
    </row>
    <row r="312" spans="1:17" x14ac:dyDescent="0.3">
      <c r="A312">
        <v>0</v>
      </c>
      <c r="B312">
        <v>1.1960207441678836</v>
      </c>
      <c r="C312">
        <v>-2</v>
      </c>
      <c r="D312">
        <v>0.9</v>
      </c>
      <c r="E312">
        <f t="shared" si="37"/>
        <v>0</v>
      </c>
      <c r="F312">
        <f t="shared" si="38"/>
        <v>-9.3132255726824384E-12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9"/>
        <v>188.85787660819494</v>
      </c>
      <c r="L312">
        <f t="shared" si="40"/>
        <v>434.85510821491272</v>
      </c>
      <c r="M312">
        <f t="shared" si="41"/>
        <v>-55.361093862077155</v>
      </c>
      <c r="N312" s="36">
        <f t="shared" si="42"/>
        <v>993.81719611225321</v>
      </c>
      <c r="O312">
        <f t="shared" si="43"/>
        <v>0</v>
      </c>
      <c r="P312">
        <f t="shared" si="44"/>
        <v>0</v>
      </c>
      <c r="Q312" t="str">
        <f t="shared" si="45"/>
        <v>TN</v>
      </c>
    </row>
    <row r="313" spans="1:17" x14ac:dyDescent="0.3">
      <c r="A313">
        <v>1</v>
      </c>
      <c r="B313">
        <v>1.1960207441678836</v>
      </c>
      <c r="C313">
        <v>-2</v>
      </c>
      <c r="D313">
        <v>0.9</v>
      </c>
      <c r="E313">
        <f t="shared" si="37"/>
        <v>0</v>
      </c>
      <c r="F313">
        <f t="shared" si="38"/>
        <v>-9.3132255726824384E-12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9"/>
        <v>15.704378148368352</v>
      </c>
      <c r="L313">
        <f t="shared" si="40"/>
        <v>0</v>
      </c>
      <c r="M313">
        <f t="shared" si="41"/>
        <v>6.0336069352674011</v>
      </c>
      <c r="N313" s="36">
        <f t="shared" si="42"/>
        <v>892.20701206554395</v>
      </c>
      <c r="O313">
        <f t="shared" si="43"/>
        <v>1</v>
      </c>
      <c r="P313">
        <f t="shared" si="44"/>
        <v>0</v>
      </c>
      <c r="Q313" t="str">
        <f t="shared" si="45"/>
        <v>TP</v>
      </c>
    </row>
    <row r="314" spans="1:17" x14ac:dyDescent="0.3">
      <c r="A314">
        <v>0</v>
      </c>
      <c r="B314">
        <v>1.1960207441678836</v>
      </c>
      <c r="C314">
        <v>-2</v>
      </c>
      <c r="D314">
        <v>0.9</v>
      </c>
      <c r="E314">
        <f t="shared" si="37"/>
        <v>0</v>
      </c>
      <c r="F314">
        <f t="shared" si="38"/>
        <v>-9.3132255726824384E-12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9"/>
        <v>133.87694139177151</v>
      </c>
      <c r="L314">
        <f t="shared" si="40"/>
        <v>215.29471279367115</v>
      </c>
      <c r="M314">
        <f t="shared" si="41"/>
        <v>-81.143300086446857</v>
      </c>
      <c r="N314" s="36">
        <f t="shared" si="42"/>
        <v>3284.100562911934</v>
      </c>
      <c r="O314">
        <f t="shared" si="43"/>
        <v>0</v>
      </c>
      <c r="P314">
        <f t="shared" si="44"/>
        <v>0</v>
      </c>
      <c r="Q314" t="str">
        <f t="shared" si="45"/>
        <v>TN</v>
      </c>
    </row>
    <row r="315" spans="1:17" x14ac:dyDescent="0.3">
      <c r="A315">
        <v>1</v>
      </c>
      <c r="B315">
        <v>1.1960207441678836</v>
      </c>
      <c r="C315">
        <v>-2</v>
      </c>
      <c r="D315">
        <v>2.7</v>
      </c>
      <c r="E315">
        <f t="shared" si="37"/>
        <v>1.5832483473560152E-10</v>
      </c>
      <c r="F315">
        <f t="shared" si="38"/>
        <v>0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9"/>
        <v>498.14147252445781</v>
      </c>
      <c r="L315">
        <f t="shared" si="40"/>
        <v>434.85510823313615</v>
      </c>
      <c r="M315">
        <f t="shared" si="41"/>
        <v>90.707310467521751</v>
      </c>
      <c r="N315" s="36">
        <f t="shared" si="42"/>
        <v>13120.222101143008</v>
      </c>
      <c r="O315">
        <f t="shared" si="43"/>
        <v>1</v>
      </c>
      <c r="P315">
        <f t="shared" si="44"/>
        <v>0</v>
      </c>
      <c r="Q315" t="str">
        <f t="shared" si="45"/>
        <v>TP</v>
      </c>
    </row>
    <row r="316" spans="1:17" x14ac:dyDescent="0.3">
      <c r="A316">
        <v>1</v>
      </c>
      <c r="B316">
        <v>1.1960207441678836</v>
      </c>
      <c r="C316">
        <v>-2</v>
      </c>
      <c r="D316">
        <v>2.6</v>
      </c>
      <c r="E316">
        <f t="shared" si="37"/>
        <v>1.4901160916291907E-10</v>
      </c>
      <c r="F316">
        <f t="shared" si="38"/>
        <v>0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9"/>
        <v>15.704378153756716</v>
      </c>
      <c r="L316">
        <f t="shared" si="40"/>
        <v>31.408756296736705</v>
      </c>
      <c r="M316">
        <f t="shared" si="41"/>
        <v>-2.7430832124520155</v>
      </c>
      <c r="N316" s="36">
        <f t="shared" si="42"/>
        <v>444.9207379657355</v>
      </c>
      <c r="O316">
        <f t="shared" si="43"/>
        <v>0</v>
      </c>
      <c r="P316">
        <f t="shared" si="44"/>
        <v>1</v>
      </c>
      <c r="Q316" t="str">
        <f t="shared" si="45"/>
        <v>FP</v>
      </c>
    </row>
    <row r="317" spans="1:17" x14ac:dyDescent="0.3">
      <c r="A317">
        <v>0</v>
      </c>
      <c r="B317">
        <v>1.1960207441678836</v>
      </c>
      <c r="C317">
        <v>-2</v>
      </c>
      <c r="D317">
        <v>2.6</v>
      </c>
      <c r="E317">
        <f t="shared" si="37"/>
        <v>1.4901160916291907E-10</v>
      </c>
      <c r="F317">
        <f t="shared" si="38"/>
        <v>0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9"/>
        <v>217.42755426235868</v>
      </c>
      <c r="L317">
        <f t="shared" si="40"/>
        <v>434.85510823313615</v>
      </c>
      <c r="M317">
        <f t="shared" si="41"/>
        <v>-37.978063652485645</v>
      </c>
      <c r="N317" s="36">
        <f t="shared" si="42"/>
        <v>199.99152840246273</v>
      </c>
      <c r="O317">
        <f t="shared" si="43"/>
        <v>0</v>
      </c>
      <c r="P317">
        <f t="shared" si="44"/>
        <v>0</v>
      </c>
      <c r="Q317" t="str">
        <f t="shared" si="45"/>
        <v>TN</v>
      </c>
    </row>
    <row r="318" spans="1:17" x14ac:dyDescent="0.3">
      <c r="A318">
        <v>0</v>
      </c>
      <c r="B318">
        <v>1.1960207441678836</v>
      </c>
      <c r="C318">
        <v>-2</v>
      </c>
      <c r="D318">
        <v>2.6</v>
      </c>
      <c r="E318">
        <f t="shared" si="37"/>
        <v>1.4901160916291907E-10</v>
      </c>
      <c r="F318">
        <f t="shared" si="38"/>
        <v>0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9"/>
        <v>217.42755426235868</v>
      </c>
      <c r="L318">
        <f t="shared" si="40"/>
        <v>434.85510823313615</v>
      </c>
      <c r="M318">
        <f t="shared" si="41"/>
        <v>-184.24873853129577</v>
      </c>
      <c r="N318" s="36">
        <f t="shared" si="42"/>
        <v>25732.173679924348</v>
      </c>
      <c r="O318">
        <f t="shared" si="43"/>
        <v>0</v>
      </c>
      <c r="P318">
        <f t="shared" si="44"/>
        <v>0</v>
      </c>
      <c r="Q318" t="str">
        <f t="shared" si="45"/>
        <v>TN</v>
      </c>
    </row>
    <row r="319" spans="1:17" x14ac:dyDescent="0.3">
      <c r="A319">
        <v>0</v>
      </c>
      <c r="B319">
        <v>1.1960207441678836</v>
      </c>
      <c r="C319">
        <v>-2</v>
      </c>
      <c r="D319">
        <v>2.6</v>
      </c>
      <c r="E319">
        <f t="shared" si="37"/>
        <v>1.4901160916291907E-10</v>
      </c>
      <c r="F319">
        <f t="shared" si="38"/>
        <v>0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9"/>
        <v>35.979809848641985</v>
      </c>
      <c r="L319">
        <f t="shared" si="40"/>
        <v>31.408756296736705</v>
      </c>
      <c r="M319">
        <f t="shared" si="41"/>
        <v>-5.5181341905231456</v>
      </c>
      <c r="N319" s="36">
        <f t="shared" si="42"/>
        <v>335.55254425799274</v>
      </c>
      <c r="O319">
        <f t="shared" si="43"/>
        <v>0</v>
      </c>
      <c r="P319">
        <f t="shared" si="44"/>
        <v>0</v>
      </c>
      <c r="Q319" t="str">
        <f t="shared" si="45"/>
        <v>TN</v>
      </c>
    </row>
    <row r="320" spans="1:17" x14ac:dyDescent="0.3">
      <c r="A320">
        <v>1</v>
      </c>
      <c r="B320">
        <v>1.1960207441678836</v>
      </c>
      <c r="C320">
        <v>-2</v>
      </c>
      <c r="D320">
        <v>1.7</v>
      </c>
      <c r="E320">
        <f t="shared" si="37"/>
        <v>6.5192579008777077E-11</v>
      </c>
      <c r="F320">
        <f t="shared" si="38"/>
        <v>0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9"/>
        <v>246.62749310099264</v>
      </c>
      <c r="L320">
        <f t="shared" si="40"/>
        <v>434.85510823313615</v>
      </c>
      <c r="M320">
        <f t="shared" si="41"/>
        <v>-173.03015019741315</v>
      </c>
      <c r="N320" s="36">
        <f t="shared" si="42"/>
        <v>22258.826555480347</v>
      </c>
      <c r="O320">
        <f t="shared" si="43"/>
        <v>0</v>
      </c>
      <c r="P320">
        <f t="shared" si="44"/>
        <v>1</v>
      </c>
      <c r="Q320" t="str">
        <f t="shared" si="45"/>
        <v>FP</v>
      </c>
    </row>
    <row r="321" spans="1:17" x14ac:dyDescent="0.3">
      <c r="A321">
        <v>1</v>
      </c>
      <c r="B321">
        <v>1.1960207441678836</v>
      </c>
      <c r="C321">
        <v>-2</v>
      </c>
      <c r="D321">
        <v>1.8</v>
      </c>
      <c r="E321">
        <f t="shared" si="37"/>
        <v>7.4505804581459533E-11</v>
      </c>
      <c r="F321">
        <f t="shared" si="38"/>
        <v>0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9"/>
        <v>15.704378151062526</v>
      </c>
      <c r="L321">
        <f t="shared" si="40"/>
        <v>0</v>
      </c>
      <c r="M321">
        <f t="shared" si="41"/>
        <v>6.7392873085610701</v>
      </c>
      <c r="N321" s="36">
        <f t="shared" si="42"/>
        <v>934.86210875172367</v>
      </c>
      <c r="O321">
        <f t="shared" si="43"/>
        <v>1</v>
      </c>
      <c r="P321">
        <f t="shared" si="44"/>
        <v>0</v>
      </c>
      <c r="Q321" t="str">
        <f t="shared" si="45"/>
        <v>TP</v>
      </c>
    </row>
    <row r="322" spans="1:17" x14ac:dyDescent="0.3">
      <c r="A322">
        <v>0</v>
      </c>
      <c r="B322">
        <v>1.1960207441678836</v>
      </c>
      <c r="C322">
        <v>-2</v>
      </c>
      <c r="D322">
        <v>1.8</v>
      </c>
      <c r="E322">
        <f t="shared" si="37"/>
        <v>7.4505804581459533E-11</v>
      </c>
      <c r="F322">
        <f t="shared" si="38"/>
        <v>0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9"/>
        <v>217.42755418946317</v>
      </c>
      <c r="L322">
        <f t="shared" si="40"/>
        <v>434.85510823313615</v>
      </c>
      <c r="M322">
        <f t="shared" si="41"/>
        <v>-184.24873855930213</v>
      </c>
      <c r="N322" s="36">
        <f t="shared" si="42"/>
        <v>25732.173688909486</v>
      </c>
      <c r="O322">
        <f t="shared" si="43"/>
        <v>0</v>
      </c>
      <c r="P322">
        <f t="shared" si="44"/>
        <v>0</v>
      </c>
      <c r="Q322" t="str">
        <f t="shared" si="45"/>
        <v>TN</v>
      </c>
    </row>
    <row r="323" spans="1:17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6">IF(D323&gt;1,(D323-1)/$S$2,0)</f>
        <v>2.7939676718047327E-11</v>
      </c>
      <c r="F323">
        <f t="shared" ref="F323:F386" si="47">IF(D323&lt;1,-(1-D323)/$S$2,0)</f>
        <v>0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8">G323^(B323+E323)</f>
        <v>160.981337337681</v>
      </c>
      <c r="L323">
        <f t="shared" ref="L323:L386" si="49">-C323*-H323^(B323+F323)</f>
        <v>215.2947128015152</v>
      </c>
      <c r="M323">
        <f t="shared" ref="M323:M386" si="50">I323*K323-J323*L323</f>
        <v>13.647945515355644</v>
      </c>
      <c r="N323" s="36">
        <f t="shared" ref="N323:N386" si="51">(M323-$S$5)^2</f>
        <v>1405.0632302533272</v>
      </c>
      <c r="O323">
        <f t="shared" ref="O323:O386" si="52">IF(M323&gt;=0,1,0)</f>
        <v>1</v>
      </c>
      <c r="P323">
        <f t="shared" ref="P323:P386" si="53">(A323-O323)^2</f>
        <v>0</v>
      </c>
      <c r="Q323" t="str">
        <f t="shared" ref="Q323:Q386" si="54">IF(AND(A323=1,O323=1),"TP",IF(AND(A323=0,O323=0),"TN",IF(A323&gt;O323,"FP","FN")))</f>
        <v>TP</v>
      </c>
    </row>
    <row r="324" spans="1:17" x14ac:dyDescent="0.3">
      <c r="A324">
        <v>0</v>
      </c>
      <c r="B324">
        <v>1.1960207441678836</v>
      </c>
      <c r="C324">
        <v>-2</v>
      </c>
      <c r="D324">
        <v>1.3</v>
      </c>
      <c r="E324">
        <f t="shared" si="46"/>
        <v>2.7939676718047327E-11</v>
      </c>
      <c r="F324">
        <f t="shared" si="47"/>
        <v>0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8"/>
        <v>498.14147218717409</v>
      </c>
      <c r="L324">
        <f t="shared" si="49"/>
        <v>434.85510823313615</v>
      </c>
      <c r="M324">
        <f t="shared" si="50"/>
        <v>-76.398722057181288</v>
      </c>
      <c r="N324" s="36">
        <f t="shared" si="51"/>
        <v>2762.8158290140686</v>
      </c>
      <c r="O324">
        <f t="shared" si="52"/>
        <v>0</v>
      </c>
      <c r="P324">
        <f t="shared" si="53"/>
        <v>0</v>
      </c>
      <c r="Q324" t="str">
        <f t="shared" si="54"/>
        <v>TN</v>
      </c>
    </row>
    <row r="325" spans="1:17" x14ac:dyDescent="0.3">
      <c r="A325">
        <v>0</v>
      </c>
      <c r="B325">
        <v>1.1960207441678836</v>
      </c>
      <c r="C325">
        <v>-2</v>
      </c>
      <c r="D325">
        <v>1.3</v>
      </c>
      <c r="E325">
        <f t="shared" si="46"/>
        <v>2.7939676718047327E-11</v>
      </c>
      <c r="F325">
        <f t="shared" si="47"/>
        <v>0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8"/>
        <v>0</v>
      </c>
      <c r="L325">
        <f t="shared" si="49"/>
        <v>31.408756296736705</v>
      </c>
      <c r="M325">
        <f t="shared" si="50"/>
        <v>-19.341542426201904</v>
      </c>
      <c r="N325" s="36">
        <f t="shared" si="51"/>
        <v>20.202194345279903</v>
      </c>
      <c r="O325">
        <f t="shared" si="52"/>
        <v>0</v>
      </c>
      <c r="P325">
        <f t="shared" si="53"/>
        <v>0</v>
      </c>
      <c r="Q325" t="str">
        <f t="shared" si="54"/>
        <v>TN</v>
      </c>
    </row>
    <row r="326" spans="1:17" x14ac:dyDescent="0.3">
      <c r="A326">
        <v>0</v>
      </c>
      <c r="B326">
        <v>1.1960207441678836</v>
      </c>
      <c r="C326">
        <v>-2</v>
      </c>
      <c r="D326">
        <v>1.3</v>
      </c>
      <c r="E326">
        <f t="shared" si="46"/>
        <v>2.7939676718047327E-11</v>
      </c>
      <c r="F326">
        <f t="shared" si="47"/>
        <v>0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8"/>
        <v>107.64735641252346</v>
      </c>
      <c r="L326">
        <f t="shared" si="49"/>
        <v>215.2947128015152</v>
      </c>
      <c r="M326">
        <f t="shared" si="50"/>
        <v>-18.802760202188253</v>
      </c>
      <c r="N326" s="36">
        <f t="shared" si="51"/>
        <v>25.335793522659756</v>
      </c>
      <c r="O326">
        <f t="shared" si="52"/>
        <v>0</v>
      </c>
      <c r="P326">
        <f t="shared" si="53"/>
        <v>0</v>
      </c>
      <c r="Q326" t="str">
        <f t="shared" si="54"/>
        <v>TN</v>
      </c>
    </row>
    <row r="327" spans="1:17" x14ac:dyDescent="0.3">
      <c r="A327">
        <v>0</v>
      </c>
      <c r="B327">
        <v>1.1960207441678836</v>
      </c>
      <c r="C327">
        <v>-2</v>
      </c>
      <c r="D327">
        <v>1.3</v>
      </c>
      <c r="E327">
        <f t="shared" si="46"/>
        <v>2.7939676718047327E-11</v>
      </c>
      <c r="F327">
        <f t="shared" si="47"/>
        <v>0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8"/>
        <v>160.981337337681</v>
      </c>
      <c r="L327">
        <f t="shared" si="49"/>
        <v>215.2947128015152</v>
      </c>
      <c r="M327">
        <f t="shared" si="50"/>
        <v>-70.729817315299627</v>
      </c>
      <c r="N327" s="36">
        <f t="shared" si="51"/>
        <v>2199.0087612516154</v>
      </c>
      <c r="O327">
        <f t="shared" si="52"/>
        <v>0</v>
      </c>
      <c r="P327">
        <f t="shared" si="53"/>
        <v>0</v>
      </c>
      <c r="Q327" t="str">
        <f t="shared" si="54"/>
        <v>TN</v>
      </c>
    </row>
    <row r="328" spans="1:17" x14ac:dyDescent="0.3">
      <c r="A328">
        <v>0</v>
      </c>
      <c r="B328">
        <v>1.1960207441678836</v>
      </c>
      <c r="C328">
        <v>-2</v>
      </c>
      <c r="D328">
        <v>1.3</v>
      </c>
      <c r="E328">
        <f t="shared" si="46"/>
        <v>2.7939676718047327E-11</v>
      </c>
      <c r="F328">
        <f t="shared" si="47"/>
        <v>0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8"/>
        <v>246.62749305868218</v>
      </c>
      <c r="L328">
        <f t="shared" si="49"/>
        <v>434.85510823313615</v>
      </c>
      <c r="M328">
        <f t="shared" si="50"/>
        <v>-173.0301502136688</v>
      </c>
      <c r="N328" s="36">
        <f t="shared" si="51"/>
        <v>22258.826560330839</v>
      </c>
      <c r="O328">
        <f t="shared" si="52"/>
        <v>0</v>
      </c>
      <c r="P328">
        <f t="shared" si="53"/>
        <v>0</v>
      </c>
      <c r="Q328" t="str">
        <f t="shared" si="54"/>
        <v>TN</v>
      </c>
    </row>
    <row r="329" spans="1:17" x14ac:dyDescent="0.3">
      <c r="A329">
        <v>0</v>
      </c>
      <c r="B329">
        <v>1.1960207441678836</v>
      </c>
      <c r="C329">
        <v>-2</v>
      </c>
      <c r="D329">
        <v>1.3</v>
      </c>
      <c r="E329">
        <f t="shared" si="46"/>
        <v>2.7939676718047327E-11</v>
      </c>
      <c r="F329">
        <f t="shared" si="47"/>
        <v>0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8"/>
        <v>217.42755414390379</v>
      </c>
      <c r="L329">
        <f t="shared" si="49"/>
        <v>434.85510823313615</v>
      </c>
      <c r="M329">
        <f t="shared" si="50"/>
        <v>-37.978063724558723</v>
      </c>
      <c r="N329" s="36">
        <f t="shared" si="51"/>
        <v>199.99153044095405</v>
      </c>
      <c r="O329">
        <f t="shared" si="52"/>
        <v>0</v>
      </c>
      <c r="P329">
        <f t="shared" si="53"/>
        <v>0</v>
      </c>
      <c r="Q329" t="str">
        <f t="shared" si="54"/>
        <v>TN</v>
      </c>
    </row>
    <row r="330" spans="1:17" x14ac:dyDescent="0.3">
      <c r="A330">
        <v>0</v>
      </c>
      <c r="B330">
        <v>1.1960207441678836</v>
      </c>
      <c r="C330">
        <v>-2</v>
      </c>
      <c r="D330">
        <v>1.3</v>
      </c>
      <c r="E330">
        <f t="shared" si="46"/>
        <v>2.7939676718047327E-11</v>
      </c>
      <c r="F330">
        <f t="shared" si="47"/>
        <v>0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8"/>
        <v>82.432217531427113</v>
      </c>
      <c r="L330">
        <f t="shared" si="49"/>
        <v>215.2947128015152</v>
      </c>
      <c r="M330">
        <f t="shared" si="50"/>
        <v>-34.144743629333668</v>
      </c>
      <c r="N330" s="36">
        <f t="shared" si="51"/>
        <v>106.26550379643892</v>
      </c>
      <c r="O330">
        <f t="shared" si="52"/>
        <v>0</v>
      </c>
      <c r="P330">
        <f t="shared" si="53"/>
        <v>0</v>
      </c>
      <c r="Q330" t="str">
        <f t="shared" si="54"/>
        <v>TN</v>
      </c>
    </row>
    <row r="331" spans="1:17" x14ac:dyDescent="0.3">
      <c r="A331">
        <v>0</v>
      </c>
      <c r="B331">
        <v>1.1960207441678836</v>
      </c>
      <c r="C331">
        <v>-2</v>
      </c>
      <c r="D331">
        <v>1.3</v>
      </c>
      <c r="E331">
        <f t="shared" si="46"/>
        <v>2.7939676718047327E-11</v>
      </c>
      <c r="F331">
        <f t="shared" si="47"/>
        <v>0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8"/>
        <v>15.704378149378668</v>
      </c>
      <c r="L331">
        <f t="shared" si="49"/>
        <v>31.408756296736705</v>
      </c>
      <c r="M331">
        <f t="shared" si="50"/>
        <v>-2.74308321511581</v>
      </c>
      <c r="N331" s="36">
        <f t="shared" si="51"/>
        <v>444.92073785335981</v>
      </c>
      <c r="O331">
        <f t="shared" si="52"/>
        <v>0</v>
      </c>
      <c r="P331">
        <f t="shared" si="53"/>
        <v>0</v>
      </c>
      <c r="Q331" t="str">
        <f t="shared" si="54"/>
        <v>TN</v>
      </c>
    </row>
    <row r="332" spans="1:17" x14ac:dyDescent="0.3">
      <c r="A332">
        <v>0</v>
      </c>
      <c r="B332">
        <v>1.1960207441678836</v>
      </c>
      <c r="C332">
        <v>-2</v>
      </c>
      <c r="D332">
        <v>1.3</v>
      </c>
      <c r="E332">
        <f t="shared" si="46"/>
        <v>2.7939676718047327E-11</v>
      </c>
      <c r="F332">
        <f t="shared" si="47"/>
        <v>0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8"/>
        <v>0</v>
      </c>
      <c r="L332">
        <f t="shared" si="49"/>
        <v>31.408756296736705</v>
      </c>
      <c r="M332">
        <f t="shared" si="50"/>
        <v>-19.341542426201904</v>
      </c>
      <c r="N332" s="36">
        <f t="shared" si="51"/>
        <v>20.202194345279903</v>
      </c>
      <c r="O332">
        <f t="shared" si="52"/>
        <v>0</v>
      </c>
      <c r="P332">
        <f t="shared" si="53"/>
        <v>0</v>
      </c>
      <c r="Q332" t="str">
        <f t="shared" si="54"/>
        <v>TN</v>
      </c>
    </row>
    <row r="333" spans="1:17" x14ac:dyDescent="0.3">
      <c r="A333">
        <v>1</v>
      </c>
      <c r="B333">
        <v>1.1960207441678836</v>
      </c>
      <c r="C333">
        <v>-2</v>
      </c>
      <c r="D333">
        <v>1.2</v>
      </c>
      <c r="E333">
        <f t="shared" si="46"/>
        <v>1.8626451145364877E-11</v>
      </c>
      <c r="F333">
        <f t="shared" si="47"/>
        <v>0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8"/>
        <v>58.434275302719826</v>
      </c>
      <c r="L333">
        <f t="shared" si="49"/>
        <v>31.408756296736705</v>
      </c>
      <c r="M333">
        <f t="shared" si="50"/>
        <v>3.1088497760799854</v>
      </c>
      <c r="N333" s="36">
        <f t="shared" si="51"/>
        <v>726.03719200764385</v>
      </c>
      <c r="O333">
        <f t="shared" si="52"/>
        <v>1</v>
      </c>
      <c r="P333">
        <f t="shared" si="53"/>
        <v>0</v>
      </c>
      <c r="Q333" t="str">
        <f t="shared" si="54"/>
        <v>TP</v>
      </c>
    </row>
    <row r="334" spans="1:17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6"/>
        <v>9.3132255726824497E-12</v>
      </c>
      <c r="F334">
        <f t="shared" si="47"/>
        <v>0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8"/>
        <v>35.979809833584468</v>
      </c>
      <c r="L334">
        <f t="shared" si="49"/>
        <v>31.408756296736705</v>
      </c>
      <c r="M334">
        <f t="shared" si="50"/>
        <v>-5.5181341963082282</v>
      </c>
      <c r="N334" s="36">
        <f t="shared" si="51"/>
        <v>335.55254404604938</v>
      </c>
      <c r="O334">
        <f t="shared" si="52"/>
        <v>0</v>
      </c>
      <c r="P334">
        <f t="shared" si="53"/>
        <v>1</v>
      </c>
      <c r="Q334" t="str">
        <f t="shared" si="54"/>
        <v>FP</v>
      </c>
    </row>
    <row r="335" spans="1:17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6"/>
        <v>9.3132255726824497E-12</v>
      </c>
      <c r="F335">
        <f t="shared" si="47"/>
        <v>0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8"/>
        <v>0</v>
      </c>
      <c r="L335">
        <f t="shared" si="49"/>
        <v>31.408756296736705</v>
      </c>
      <c r="M335">
        <f t="shared" si="50"/>
        <v>-19.341542426201904</v>
      </c>
      <c r="N335" s="36">
        <f t="shared" si="51"/>
        <v>20.202194345279903</v>
      </c>
      <c r="O335">
        <f t="shared" si="52"/>
        <v>0</v>
      </c>
      <c r="P335">
        <f t="shared" si="53"/>
        <v>0</v>
      </c>
      <c r="Q335" t="str">
        <f t="shared" si="54"/>
        <v>TN</v>
      </c>
    </row>
    <row r="336" spans="1:17" x14ac:dyDescent="0.3">
      <c r="A336">
        <v>1</v>
      </c>
      <c r="B336">
        <v>1.1960207441678836</v>
      </c>
      <c r="C336">
        <v>-2</v>
      </c>
      <c r="D336">
        <v>0.2</v>
      </c>
      <c r="E336">
        <f t="shared" si="46"/>
        <v>0</v>
      </c>
      <c r="F336">
        <f t="shared" si="47"/>
        <v>-7.4505804581459533E-11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8"/>
        <v>498.1414721148987</v>
      </c>
      <c r="L336">
        <f t="shared" si="49"/>
        <v>434.85510808734591</v>
      </c>
      <c r="M336">
        <f t="shared" si="50"/>
        <v>-76.398721995171655</v>
      </c>
      <c r="N336" s="36">
        <f t="shared" si="51"/>
        <v>2762.8158224953067</v>
      </c>
      <c r="O336">
        <f t="shared" si="52"/>
        <v>0</v>
      </c>
      <c r="P336">
        <f t="shared" si="53"/>
        <v>1</v>
      </c>
      <c r="Q336" t="str">
        <f t="shared" si="54"/>
        <v>FP</v>
      </c>
    </row>
    <row r="337" spans="1:17" x14ac:dyDescent="0.3">
      <c r="A337">
        <v>0</v>
      </c>
      <c r="B337">
        <v>1.1960207441678836</v>
      </c>
      <c r="C337">
        <v>-2</v>
      </c>
      <c r="D337">
        <v>0.2</v>
      </c>
      <c r="E337">
        <f t="shared" si="46"/>
        <v>0</v>
      </c>
      <c r="F337">
        <f t="shared" si="47"/>
        <v>-7.4505804581459533E-11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8"/>
        <v>133.87694139177151</v>
      </c>
      <c r="L337">
        <f t="shared" si="49"/>
        <v>215.29471273876365</v>
      </c>
      <c r="M337">
        <f t="shared" si="50"/>
        <v>-81.143300052634771</v>
      </c>
      <c r="N337" s="36">
        <f t="shared" si="51"/>
        <v>3284.1005590365908</v>
      </c>
      <c r="O337">
        <f t="shared" si="52"/>
        <v>0</v>
      </c>
      <c r="P337">
        <f t="shared" si="53"/>
        <v>0</v>
      </c>
      <c r="Q337" t="str">
        <f t="shared" si="54"/>
        <v>TN</v>
      </c>
    </row>
    <row r="338" spans="1:17" x14ac:dyDescent="0.3">
      <c r="A338">
        <v>1</v>
      </c>
      <c r="B338">
        <v>1.1960207441678836</v>
      </c>
      <c r="C338">
        <v>-2</v>
      </c>
      <c r="D338">
        <v>0.7</v>
      </c>
      <c r="E338">
        <f t="shared" si="46"/>
        <v>0</v>
      </c>
      <c r="F338">
        <f t="shared" si="47"/>
        <v>-2.7939676718047327E-11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8"/>
        <v>107.6473564007576</v>
      </c>
      <c r="L338">
        <f t="shared" si="49"/>
        <v>215.29471277798328</v>
      </c>
      <c r="M338">
        <f t="shared" si="50"/>
        <v>-18.802760200133022</v>
      </c>
      <c r="N338" s="36">
        <f t="shared" si="51"/>
        <v>25.335793543349627</v>
      </c>
      <c r="O338">
        <f t="shared" si="52"/>
        <v>0</v>
      </c>
      <c r="P338">
        <f t="shared" si="53"/>
        <v>1</v>
      </c>
      <c r="Q338" t="str">
        <f t="shared" si="54"/>
        <v>FP</v>
      </c>
    </row>
    <row r="339" spans="1:17" x14ac:dyDescent="0.3">
      <c r="A339">
        <v>0</v>
      </c>
      <c r="B339">
        <v>1.1960207441678836</v>
      </c>
      <c r="C339">
        <v>-2</v>
      </c>
      <c r="D339">
        <v>0.7</v>
      </c>
      <c r="E339">
        <f t="shared" si="46"/>
        <v>0</v>
      </c>
      <c r="F339">
        <f t="shared" si="47"/>
        <v>-2.7939676718047327E-11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8"/>
        <v>188.85787660819494</v>
      </c>
      <c r="L339">
        <f t="shared" si="49"/>
        <v>434.85510817846506</v>
      </c>
      <c r="M339">
        <f t="shared" si="50"/>
        <v>-195.22518109242412</v>
      </c>
      <c r="N339" s="36">
        <f t="shared" si="51"/>
        <v>29374.173397008282</v>
      </c>
      <c r="O339">
        <f t="shared" si="52"/>
        <v>0</v>
      </c>
      <c r="P339">
        <f t="shared" si="53"/>
        <v>0</v>
      </c>
      <c r="Q339" t="str">
        <f t="shared" si="54"/>
        <v>TN</v>
      </c>
    </row>
    <row r="340" spans="1:17" x14ac:dyDescent="0.3">
      <c r="A340">
        <v>1</v>
      </c>
      <c r="B340">
        <v>1.1960207441678836</v>
      </c>
      <c r="C340">
        <v>-2</v>
      </c>
      <c r="D340">
        <v>0.6</v>
      </c>
      <c r="E340">
        <f t="shared" si="46"/>
        <v>0</v>
      </c>
      <c r="F340">
        <f t="shared" si="47"/>
        <v>-3.7252902290729767E-11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8"/>
        <v>58.434275299017848</v>
      </c>
      <c r="L340">
        <f t="shared" si="49"/>
        <v>31.408756294042522</v>
      </c>
      <c r="M340">
        <f t="shared" si="50"/>
        <v>3.1088497763167702</v>
      </c>
      <c r="N340" s="36">
        <f t="shared" si="51"/>
        <v>726.03719202040429</v>
      </c>
      <c r="O340">
        <f t="shared" si="52"/>
        <v>1</v>
      </c>
      <c r="P340">
        <f t="shared" si="53"/>
        <v>0</v>
      </c>
      <c r="Q340" t="str">
        <f t="shared" si="54"/>
        <v>TP</v>
      </c>
    </row>
    <row r="341" spans="1:17" x14ac:dyDescent="0.3">
      <c r="A341">
        <v>0</v>
      </c>
      <c r="B341">
        <v>1.1960207441678836</v>
      </c>
      <c r="C341">
        <v>-2</v>
      </c>
      <c r="D341">
        <v>0.6</v>
      </c>
      <c r="E341">
        <f t="shared" si="46"/>
        <v>0</v>
      </c>
      <c r="F341">
        <f t="shared" si="47"/>
        <v>-3.7252902290729767E-11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8"/>
        <v>188.85787660819494</v>
      </c>
      <c r="L341">
        <f t="shared" si="49"/>
        <v>434.85510816024123</v>
      </c>
      <c r="M341">
        <f t="shared" si="50"/>
        <v>-55.361093840670179</v>
      </c>
      <c r="N341" s="36">
        <f t="shared" si="51"/>
        <v>993.81719476254909</v>
      </c>
      <c r="O341">
        <f t="shared" si="52"/>
        <v>0</v>
      </c>
      <c r="P341">
        <f t="shared" si="53"/>
        <v>0</v>
      </c>
      <c r="Q341" t="str">
        <f t="shared" si="54"/>
        <v>TN</v>
      </c>
    </row>
    <row r="342" spans="1:17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6"/>
        <v>9.3132255726824497E-12</v>
      </c>
      <c r="F342">
        <f t="shared" si="47"/>
        <v>0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8"/>
        <v>107.64735640467953</v>
      </c>
      <c r="L342">
        <f t="shared" si="49"/>
        <v>215.2947128015152</v>
      </c>
      <c r="M342">
        <f t="shared" si="50"/>
        <v>-91.220681340769545</v>
      </c>
      <c r="N342" s="36">
        <f t="shared" si="51"/>
        <v>4540.6646129324026</v>
      </c>
      <c r="O342">
        <f t="shared" si="52"/>
        <v>0</v>
      </c>
      <c r="P342">
        <f t="shared" si="53"/>
        <v>1</v>
      </c>
      <c r="Q342" t="str">
        <f t="shared" si="54"/>
        <v>FP</v>
      </c>
    </row>
    <row r="343" spans="1:17" x14ac:dyDescent="0.3">
      <c r="A343">
        <v>1</v>
      </c>
      <c r="B343">
        <v>1.1960207441678836</v>
      </c>
      <c r="C343">
        <v>-2</v>
      </c>
      <c r="D343">
        <v>1.7</v>
      </c>
      <c r="E343">
        <f t="shared" si="46"/>
        <v>6.5192579008777077E-11</v>
      </c>
      <c r="F343">
        <f t="shared" si="47"/>
        <v>0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8"/>
        <v>133.87694142750604</v>
      </c>
      <c r="L343">
        <f t="shared" si="49"/>
        <v>215.2947128015152</v>
      </c>
      <c r="M343">
        <f t="shared" si="50"/>
        <v>-81.143300077548076</v>
      </c>
      <c r="N343" s="36">
        <f t="shared" si="51"/>
        <v>3284.100561892008</v>
      </c>
      <c r="O343">
        <f t="shared" si="52"/>
        <v>0</v>
      </c>
      <c r="P343">
        <f t="shared" si="53"/>
        <v>1</v>
      </c>
      <c r="Q343" t="str">
        <f t="shared" si="54"/>
        <v>FP</v>
      </c>
    </row>
    <row r="344" spans="1:17" x14ac:dyDescent="0.3">
      <c r="A344">
        <v>0</v>
      </c>
      <c r="B344">
        <v>1.1960207441678836</v>
      </c>
      <c r="C344">
        <v>-2</v>
      </c>
      <c r="D344">
        <v>1.7</v>
      </c>
      <c r="E344">
        <f t="shared" si="46"/>
        <v>6.5192579008777077E-11</v>
      </c>
      <c r="F344">
        <f t="shared" si="47"/>
        <v>0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8"/>
        <v>35.979809839607469</v>
      </c>
      <c r="L344">
        <f t="shared" si="49"/>
        <v>31.408756296736705</v>
      </c>
      <c r="M344">
        <f t="shared" si="50"/>
        <v>-5.5181341939941984</v>
      </c>
      <c r="N344" s="36">
        <f t="shared" si="51"/>
        <v>335.5525441308265</v>
      </c>
      <c r="O344">
        <f t="shared" si="52"/>
        <v>0</v>
      </c>
      <c r="P344">
        <f t="shared" si="53"/>
        <v>0</v>
      </c>
      <c r="Q344" t="str">
        <f t="shared" si="54"/>
        <v>TN</v>
      </c>
    </row>
    <row r="345" spans="1:17" x14ac:dyDescent="0.3">
      <c r="A345">
        <v>0</v>
      </c>
      <c r="B345">
        <v>1.1960207441678836</v>
      </c>
      <c r="C345">
        <v>-2</v>
      </c>
      <c r="D345">
        <v>1.7</v>
      </c>
      <c r="E345">
        <f t="shared" si="46"/>
        <v>6.5192579008777077E-11</v>
      </c>
      <c r="F345">
        <f t="shared" si="47"/>
        <v>0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8"/>
        <v>0</v>
      </c>
      <c r="L345">
        <f t="shared" si="49"/>
        <v>31.408756296736705</v>
      </c>
      <c r="M345">
        <f t="shared" si="50"/>
        <v>-19.341542426201904</v>
      </c>
      <c r="N345" s="36">
        <f t="shared" si="51"/>
        <v>20.202194345279903</v>
      </c>
      <c r="O345">
        <f t="shared" si="52"/>
        <v>0</v>
      </c>
      <c r="P345">
        <f t="shared" si="53"/>
        <v>0</v>
      </c>
      <c r="Q345" t="str">
        <f t="shared" si="54"/>
        <v>TN</v>
      </c>
    </row>
    <row r="346" spans="1:17" x14ac:dyDescent="0.3">
      <c r="A346">
        <v>0</v>
      </c>
      <c r="B346">
        <v>1.1960207441678836</v>
      </c>
      <c r="C346">
        <v>-2</v>
      </c>
      <c r="D346">
        <v>1.7</v>
      </c>
      <c r="E346">
        <f t="shared" si="46"/>
        <v>6.5192579008777077E-11</v>
      </c>
      <c r="F346">
        <f t="shared" si="47"/>
        <v>0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8"/>
        <v>188.85787666214699</v>
      </c>
      <c r="L346">
        <f t="shared" si="49"/>
        <v>434.85510823313615</v>
      </c>
      <c r="M346">
        <f t="shared" si="50"/>
        <v>-195.22518110536231</v>
      </c>
      <c r="N346" s="36">
        <f t="shared" si="51"/>
        <v>29374.173401443208</v>
      </c>
      <c r="O346">
        <f t="shared" si="52"/>
        <v>0</v>
      </c>
      <c r="P346">
        <f t="shared" si="53"/>
        <v>0</v>
      </c>
      <c r="Q346" t="str">
        <f t="shared" si="54"/>
        <v>TN</v>
      </c>
    </row>
    <row r="347" spans="1:17" x14ac:dyDescent="0.3">
      <c r="A347">
        <v>0</v>
      </c>
      <c r="B347">
        <v>1.1960207441678836</v>
      </c>
      <c r="C347">
        <v>-2</v>
      </c>
      <c r="D347">
        <v>1.7</v>
      </c>
      <c r="E347">
        <f t="shared" si="46"/>
        <v>6.5192579008777077E-11</v>
      </c>
      <c r="F347">
        <f t="shared" si="47"/>
        <v>0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8"/>
        <v>58.434275311974645</v>
      </c>
      <c r="L347">
        <f t="shared" si="49"/>
        <v>31.408756296736705</v>
      </c>
      <c r="M347">
        <f t="shared" si="50"/>
        <v>3.1088497796356762</v>
      </c>
      <c r="N347" s="36">
        <f t="shared" si="51"/>
        <v>726.03719219926063</v>
      </c>
      <c r="O347">
        <f t="shared" si="52"/>
        <v>1</v>
      </c>
      <c r="P347">
        <f t="shared" si="53"/>
        <v>1</v>
      </c>
      <c r="Q347" t="str">
        <f t="shared" si="54"/>
        <v>FN</v>
      </c>
    </row>
    <row r="348" spans="1:17" x14ac:dyDescent="0.3">
      <c r="A348">
        <v>1</v>
      </c>
      <c r="B348">
        <v>1.1960207441678836</v>
      </c>
      <c r="C348">
        <v>-2</v>
      </c>
      <c r="D348">
        <v>3.5</v>
      </c>
      <c r="E348">
        <f t="shared" si="46"/>
        <v>2.3283063931706102E-10</v>
      </c>
      <c r="F348">
        <f t="shared" si="47"/>
        <v>0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8"/>
        <v>498.14147271719156</v>
      </c>
      <c r="L348">
        <f t="shared" si="49"/>
        <v>434.85510823313615</v>
      </c>
      <c r="M348">
        <f t="shared" si="50"/>
        <v>90.707310576089782</v>
      </c>
      <c r="N348" s="36">
        <f t="shared" si="51"/>
        <v>13120.222126014542</v>
      </c>
      <c r="O348">
        <f t="shared" si="52"/>
        <v>1</v>
      </c>
      <c r="P348">
        <f t="shared" si="53"/>
        <v>0</v>
      </c>
      <c r="Q348" t="str">
        <f t="shared" si="54"/>
        <v>TP</v>
      </c>
    </row>
    <row r="349" spans="1:17" x14ac:dyDescent="0.3">
      <c r="A349">
        <v>0</v>
      </c>
      <c r="B349">
        <v>1.1960207441678836</v>
      </c>
      <c r="C349">
        <v>-2</v>
      </c>
      <c r="D349">
        <v>3.5</v>
      </c>
      <c r="E349">
        <f t="shared" si="46"/>
        <v>2.3283063931706102E-10</v>
      </c>
      <c r="F349">
        <f t="shared" si="47"/>
        <v>0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8"/>
        <v>82.43221759373084</v>
      </c>
      <c r="L349">
        <f t="shared" si="49"/>
        <v>215.2947128015152</v>
      </c>
      <c r="M349">
        <f t="shared" si="50"/>
        <v>-100.90831334798004</v>
      </c>
      <c r="N349" s="36">
        <f t="shared" si="51"/>
        <v>5940.1064095394777</v>
      </c>
      <c r="O349">
        <f t="shared" si="52"/>
        <v>0</v>
      </c>
      <c r="P349">
        <f t="shared" si="53"/>
        <v>0</v>
      </c>
      <c r="Q349" t="str">
        <f t="shared" si="54"/>
        <v>TN</v>
      </c>
    </row>
    <row r="350" spans="1:17" x14ac:dyDescent="0.3">
      <c r="A350">
        <v>0</v>
      </c>
      <c r="B350">
        <v>1.1960207441678836</v>
      </c>
      <c r="C350">
        <v>-2</v>
      </c>
      <c r="D350">
        <v>3.5</v>
      </c>
      <c r="E350">
        <f t="shared" si="46"/>
        <v>2.3283063931706102E-10</v>
      </c>
      <c r="F350">
        <f t="shared" si="47"/>
        <v>0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8"/>
        <v>82.43221759373084</v>
      </c>
      <c r="L350">
        <f t="shared" si="49"/>
        <v>215.2947128015152</v>
      </c>
      <c r="M350">
        <f t="shared" si="50"/>
        <v>-100.90831334798004</v>
      </c>
      <c r="N350" s="36">
        <f t="shared" si="51"/>
        <v>5940.1064095394777</v>
      </c>
      <c r="O350">
        <f t="shared" si="52"/>
        <v>0</v>
      </c>
      <c r="P350">
        <f t="shared" si="53"/>
        <v>0</v>
      </c>
      <c r="Q350" t="str">
        <f t="shared" si="54"/>
        <v>TN</v>
      </c>
    </row>
    <row r="351" spans="1:17" x14ac:dyDescent="0.3">
      <c r="A351">
        <v>1</v>
      </c>
      <c r="B351">
        <v>1.1960207441678836</v>
      </c>
      <c r="C351">
        <v>-2</v>
      </c>
      <c r="D351">
        <v>3.8</v>
      </c>
      <c r="E351">
        <f t="shared" si="46"/>
        <v>2.6077031603510831E-10</v>
      </c>
      <c r="F351">
        <f t="shared" si="47"/>
        <v>0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8"/>
        <v>58.434275350845041</v>
      </c>
      <c r="L351">
        <f t="shared" si="49"/>
        <v>31.408756296736705</v>
      </c>
      <c r="M351">
        <f t="shared" si="50"/>
        <v>3.1088497945696467</v>
      </c>
      <c r="N351" s="36">
        <f t="shared" si="51"/>
        <v>726.03719300405464</v>
      </c>
      <c r="O351">
        <f t="shared" si="52"/>
        <v>1</v>
      </c>
      <c r="P351">
        <f t="shared" si="53"/>
        <v>0</v>
      </c>
      <c r="Q351" t="str">
        <f t="shared" si="54"/>
        <v>TP</v>
      </c>
    </row>
    <row r="352" spans="1:17" x14ac:dyDescent="0.3">
      <c r="A352">
        <v>0</v>
      </c>
      <c r="B352">
        <v>1.1960207441678836</v>
      </c>
      <c r="C352">
        <v>-2</v>
      </c>
      <c r="D352">
        <v>1</v>
      </c>
      <c r="E352">
        <f t="shared" si="46"/>
        <v>0</v>
      </c>
      <c r="F352">
        <f t="shared" si="47"/>
        <v>0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8"/>
        <v>0</v>
      </c>
      <c r="L352">
        <f t="shared" si="49"/>
        <v>31.408756296736705</v>
      </c>
      <c r="M352">
        <f t="shared" si="50"/>
        <v>-19.341542426201904</v>
      </c>
      <c r="N352" s="36">
        <f t="shared" si="51"/>
        <v>20.202194345279903</v>
      </c>
      <c r="O352">
        <f t="shared" si="52"/>
        <v>0</v>
      </c>
      <c r="P352">
        <f t="shared" si="53"/>
        <v>0</v>
      </c>
      <c r="Q352" t="str">
        <f t="shared" si="54"/>
        <v>TN</v>
      </c>
    </row>
    <row r="353" spans="1:17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6"/>
        <v>9.3132255726824497E-12</v>
      </c>
      <c r="F353">
        <f t="shared" si="47"/>
        <v>0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8"/>
        <v>35.979809833584468</v>
      </c>
      <c r="L353">
        <f t="shared" si="49"/>
        <v>31.408756296736705</v>
      </c>
      <c r="M353">
        <f t="shared" si="50"/>
        <v>-5.5181341963082282</v>
      </c>
      <c r="N353" s="36">
        <f t="shared" si="51"/>
        <v>335.55254404604938</v>
      </c>
      <c r="O353">
        <f t="shared" si="52"/>
        <v>0</v>
      </c>
      <c r="P353">
        <f t="shared" si="53"/>
        <v>1</v>
      </c>
      <c r="Q353" t="str">
        <f t="shared" si="54"/>
        <v>FP</v>
      </c>
    </row>
    <row r="354" spans="1:17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6"/>
        <v>9.3132255726824497E-12</v>
      </c>
      <c r="F354">
        <f t="shared" si="47"/>
        <v>0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8"/>
        <v>246.62749303752705</v>
      </c>
      <c r="L354">
        <f t="shared" si="49"/>
        <v>434.85510823313615</v>
      </c>
      <c r="M354">
        <f t="shared" si="50"/>
        <v>-173.03015022179659</v>
      </c>
      <c r="N354" s="36">
        <f t="shared" si="51"/>
        <v>22258.826562756069</v>
      </c>
      <c r="O354">
        <f t="shared" si="52"/>
        <v>0</v>
      </c>
      <c r="P354">
        <f t="shared" si="53"/>
        <v>0</v>
      </c>
      <c r="Q354" t="str">
        <f t="shared" si="54"/>
        <v>TN</v>
      </c>
    </row>
    <row r="355" spans="1:17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6"/>
        <v>9.3132255726824497E-12</v>
      </c>
      <c r="F355">
        <f t="shared" si="47"/>
        <v>0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8"/>
        <v>15.704378148705127</v>
      </c>
      <c r="L355">
        <f t="shared" si="49"/>
        <v>31.408756296736705</v>
      </c>
      <c r="M355">
        <f t="shared" si="50"/>
        <v>-2.7430832155256226</v>
      </c>
      <c r="N355" s="36">
        <f t="shared" si="51"/>
        <v>444.92073783607134</v>
      </c>
      <c r="O355">
        <f t="shared" si="52"/>
        <v>0</v>
      </c>
      <c r="P355">
        <f t="shared" si="53"/>
        <v>0</v>
      </c>
      <c r="Q355" t="str">
        <f t="shared" si="54"/>
        <v>TN</v>
      </c>
    </row>
    <row r="356" spans="1:17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6"/>
        <v>9.3132255726824497E-12</v>
      </c>
      <c r="F356">
        <f t="shared" si="47"/>
        <v>0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8"/>
        <v>217.42755412567999</v>
      </c>
      <c r="L356">
        <f t="shared" si="49"/>
        <v>434.85510823313615</v>
      </c>
      <c r="M356">
        <f t="shared" si="50"/>
        <v>-184.24873858380758</v>
      </c>
      <c r="N356" s="36">
        <f t="shared" si="51"/>
        <v>25732.17369677145</v>
      </c>
      <c r="O356">
        <f t="shared" si="52"/>
        <v>0</v>
      </c>
      <c r="P356">
        <f t="shared" si="53"/>
        <v>0</v>
      </c>
      <c r="Q356" t="str">
        <f t="shared" si="54"/>
        <v>TN</v>
      </c>
    </row>
    <row r="357" spans="1:17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6"/>
        <v>9.3132255726824497E-12</v>
      </c>
      <c r="F357">
        <f t="shared" si="47"/>
        <v>0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8"/>
        <v>498.14147213899037</v>
      </c>
      <c r="L357">
        <f t="shared" si="49"/>
        <v>434.85510823313615</v>
      </c>
      <c r="M357">
        <f t="shared" si="50"/>
        <v>-76.398722075693428</v>
      </c>
      <c r="N357" s="36">
        <f t="shared" si="51"/>
        <v>2762.8158309601572</v>
      </c>
      <c r="O357">
        <f t="shared" si="52"/>
        <v>0</v>
      </c>
      <c r="P357">
        <f t="shared" si="53"/>
        <v>0</v>
      </c>
      <c r="Q357" t="str">
        <f t="shared" si="54"/>
        <v>TN</v>
      </c>
    </row>
    <row r="358" spans="1:17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6"/>
        <v>9.3132255726824497E-12</v>
      </c>
      <c r="F358">
        <f t="shared" si="47"/>
        <v>0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8"/>
        <v>0</v>
      </c>
      <c r="L358">
        <f t="shared" si="49"/>
        <v>31.408756296736705</v>
      </c>
      <c r="M358">
        <f t="shared" si="50"/>
        <v>-19.341542426201904</v>
      </c>
      <c r="N358" s="36">
        <f t="shared" si="51"/>
        <v>20.202194345279903</v>
      </c>
      <c r="O358">
        <f t="shared" si="52"/>
        <v>0</v>
      </c>
      <c r="P358">
        <f t="shared" si="53"/>
        <v>0</v>
      </c>
      <c r="Q358" t="str">
        <f t="shared" si="54"/>
        <v>TN</v>
      </c>
    </row>
    <row r="359" spans="1:17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6"/>
        <v>4.6566127863412249E-12</v>
      </c>
      <c r="F359">
        <f t="shared" si="47"/>
        <v>0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8"/>
        <v>15.704378148536742</v>
      </c>
      <c r="L359">
        <f t="shared" si="49"/>
        <v>31.408756296736705</v>
      </c>
      <c r="M359">
        <f t="shared" si="50"/>
        <v>-2.743083215628074</v>
      </c>
      <c r="N359" s="36">
        <f t="shared" si="51"/>
        <v>444.92073783174925</v>
      </c>
      <c r="O359">
        <f t="shared" si="52"/>
        <v>0</v>
      </c>
      <c r="P359">
        <f t="shared" si="53"/>
        <v>1</v>
      </c>
      <c r="Q359" t="str">
        <f t="shared" si="54"/>
        <v>FP</v>
      </c>
    </row>
    <row r="360" spans="1:17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6"/>
        <v>4.6566127863412249E-12</v>
      </c>
      <c r="F360">
        <f t="shared" si="47"/>
        <v>0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8"/>
        <v>0</v>
      </c>
      <c r="L360">
        <f t="shared" si="49"/>
        <v>31.408756296736705</v>
      </c>
      <c r="M360">
        <f t="shared" si="50"/>
        <v>-19.341542426201904</v>
      </c>
      <c r="N360" s="36">
        <f t="shared" si="51"/>
        <v>20.202194345279903</v>
      </c>
      <c r="O360">
        <f t="shared" si="52"/>
        <v>0</v>
      </c>
      <c r="P360">
        <f t="shared" si="53"/>
        <v>0</v>
      </c>
      <c r="Q360" t="str">
        <f t="shared" si="54"/>
        <v>TN</v>
      </c>
    </row>
    <row r="361" spans="1:17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6"/>
        <v>4.6566127863412249E-12</v>
      </c>
      <c r="F361">
        <f t="shared" si="47"/>
        <v>0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8"/>
        <v>107.64735640271856</v>
      </c>
      <c r="L361">
        <f t="shared" si="49"/>
        <v>215.2947128015152</v>
      </c>
      <c r="M361">
        <f t="shared" si="50"/>
        <v>-18.802760208153984</v>
      </c>
      <c r="N361" s="36">
        <f t="shared" si="51"/>
        <v>25.335793462603132</v>
      </c>
      <c r="O361">
        <f t="shared" si="52"/>
        <v>0</v>
      </c>
      <c r="P361">
        <f t="shared" si="53"/>
        <v>0</v>
      </c>
      <c r="Q361" t="str">
        <f t="shared" si="54"/>
        <v>TN</v>
      </c>
    </row>
    <row r="362" spans="1:17" x14ac:dyDescent="0.3">
      <c r="A362">
        <v>1</v>
      </c>
      <c r="B362">
        <v>1.1960207441678836</v>
      </c>
      <c r="C362">
        <v>-2</v>
      </c>
      <c r="D362">
        <v>1.4</v>
      </c>
      <c r="E362">
        <f t="shared" si="46"/>
        <v>3.7252902290729754E-11</v>
      </c>
      <c r="F362">
        <f t="shared" si="47"/>
        <v>0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8"/>
        <v>160.98133734405047</v>
      </c>
      <c r="L362">
        <f t="shared" si="49"/>
        <v>215.2947128015152</v>
      </c>
      <c r="M362">
        <f t="shared" si="50"/>
        <v>13.647945519231115</v>
      </c>
      <c r="N362" s="36">
        <f t="shared" si="51"/>
        <v>1405.0632305438648</v>
      </c>
      <c r="O362">
        <f t="shared" si="52"/>
        <v>1</v>
      </c>
      <c r="P362">
        <f t="shared" si="53"/>
        <v>0</v>
      </c>
      <c r="Q362" t="str">
        <f t="shared" si="54"/>
        <v>TP</v>
      </c>
    </row>
    <row r="363" spans="1:17" x14ac:dyDescent="0.3">
      <c r="A363">
        <v>0</v>
      </c>
      <c r="B363">
        <v>1.1960207441678836</v>
      </c>
      <c r="C363">
        <v>-2</v>
      </c>
      <c r="D363">
        <v>1.4</v>
      </c>
      <c r="E363">
        <f t="shared" si="46"/>
        <v>3.7252902290729754E-11</v>
      </c>
      <c r="F363">
        <f t="shared" si="47"/>
        <v>0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8"/>
        <v>82.432217534259124</v>
      </c>
      <c r="L363">
        <f t="shared" si="49"/>
        <v>215.2947128015152</v>
      </c>
      <c r="M363">
        <f t="shared" si="50"/>
        <v>-34.144743627610552</v>
      </c>
      <c r="N363" s="36">
        <f t="shared" si="51"/>
        <v>106.26550376091339</v>
      </c>
      <c r="O363">
        <f t="shared" si="52"/>
        <v>0</v>
      </c>
      <c r="P363">
        <f t="shared" si="53"/>
        <v>0</v>
      </c>
      <c r="Q363" t="str">
        <f t="shared" si="54"/>
        <v>TN</v>
      </c>
    </row>
    <row r="364" spans="1:17" x14ac:dyDescent="0.3">
      <c r="A364">
        <v>0</v>
      </c>
      <c r="B364">
        <v>1.1960207441678836</v>
      </c>
      <c r="C364">
        <v>-2</v>
      </c>
      <c r="D364">
        <v>1.4</v>
      </c>
      <c r="E364">
        <f t="shared" si="46"/>
        <v>3.7252902290729754E-11</v>
      </c>
      <c r="F364">
        <f t="shared" si="47"/>
        <v>0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8"/>
        <v>15.704378149715444</v>
      </c>
      <c r="L364">
        <f t="shared" si="49"/>
        <v>31.408756296736705</v>
      </c>
      <c r="M364">
        <f t="shared" si="50"/>
        <v>-2.7430832149109019</v>
      </c>
      <c r="N364" s="36">
        <f t="shared" si="51"/>
        <v>444.9207378620041</v>
      </c>
      <c r="O364">
        <f t="shared" si="52"/>
        <v>0</v>
      </c>
      <c r="P364">
        <f t="shared" si="53"/>
        <v>0</v>
      </c>
      <c r="Q364" t="str">
        <f t="shared" si="54"/>
        <v>TN</v>
      </c>
    </row>
    <row r="365" spans="1:17" x14ac:dyDescent="0.3">
      <c r="A365">
        <v>0</v>
      </c>
      <c r="B365">
        <v>1.1960207441678836</v>
      </c>
      <c r="C365">
        <v>-2</v>
      </c>
      <c r="D365">
        <v>1.4</v>
      </c>
      <c r="E365">
        <f t="shared" si="46"/>
        <v>3.7252902290729754E-11</v>
      </c>
      <c r="F365">
        <f t="shared" si="47"/>
        <v>0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8"/>
        <v>188.85787663902477</v>
      </c>
      <c r="L365">
        <f t="shared" si="49"/>
        <v>434.85510823313615</v>
      </c>
      <c r="M365">
        <f t="shared" si="50"/>
        <v>-195.22518111424586</v>
      </c>
      <c r="N365" s="36">
        <f t="shared" si="51"/>
        <v>29374.173404488291</v>
      </c>
      <c r="O365">
        <f t="shared" si="52"/>
        <v>0</v>
      </c>
      <c r="P365">
        <f t="shared" si="53"/>
        <v>0</v>
      </c>
      <c r="Q365" t="str">
        <f t="shared" si="54"/>
        <v>TN</v>
      </c>
    </row>
    <row r="366" spans="1:17" x14ac:dyDescent="0.3">
      <c r="A366">
        <v>0</v>
      </c>
      <c r="B366">
        <v>1.1960207441678836</v>
      </c>
      <c r="C366">
        <v>-2</v>
      </c>
      <c r="D366">
        <v>1.4</v>
      </c>
      <c r="E366">
        <f t="shared" si="46"/>
        <v>3.7252902290729754E-11</v>
      </c>
      <c r="F366">
        <f t="shared" si="47"/>
        <v>0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8"/>
        <v>217.42755415301571</v>
      </c>
      <c r="L366">
        <f t="shared" si="49"/>
        <v>434.85510823313615</v>
      </c>
      <c r="M366">
        <f t="shared" si="50"/>
        <v>-37.978063719014642</v>
      </c>
      <c r="N366" s="36">
        <f t="shared" si="51"/>
        <v>199.9915302841471</v>
      </c>
      <c r="O366">
        <f t="shared" si="52"/>
        <v>0</v>
      </c>
      <c r="P366">
        <f t="shared" si="53"/>
        <v>0</v>
      </c>
      <c r="Q366" t="str">
        <f t="shared" si="54"/>
        <v>TN</v>
      </c>
    </row>
    <row r="367" spans="1:17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6"/>
        <v>4.1909515077070982E-11</v>
      </c>
      <c r="F367">
        <f t="shared" si="47"/>
        <v>0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8"/>
        <v>15.704378149883834</v>
      </c>
      <c r="L367">
        <f t="shared" si="49"/>
        <v>0</v>
      </c>
      <c r="M367">
        <f t="shared" si="50"/>
        <v>6.0336069358496474</v>
      </c>
      <c r="N367" s="36">
        <f t="shared" si="51"/>
        <v>892.20701210032723</v>
      </c>
      <c r="O367">
        <f t="shared" si="52"/>
        <v>1</v>
      </c>
      <c r="P367">
        <f t="shared" si="53"/>
        <v>0</v>
      </c>
      <c r="Q367" t="str">
        <f t="shared" si="54"/>
        <v>TP</v>
      </c>
    </row>
    <row r="368" spans="1:17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6"/>
        <v>4.1909515077070982E-11</v>
      </c>
      <c r="F368">
        <f t="shared" si="47"/>
        <v>0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8"/>
        <v>188.85787664287858</v>
      </c>
      <c r="L368">
        <f t="shared" si="49"/>
        <v>434.85510823313615</v>
      </c>
      <c r="M368">
        <f t="shared" si="50"/>
        <v>-195.22518111276523</v>
      </c>
      <c r="N368" s="36">
        <f t="shared" si="51"/>
        <v>29374.173403980763</v>
      </c>
      <c r="O368">
        <f t="shared" si="52"/>
        <v>0</v>
      </c>
      <c r="P368">
        <f t="shared" si="53"/>
        <v>0</v>
      </c>
      <c r="Q368" t="str">
        <f t="shared" si="54"/>
        <v>TN</v>
      </c>
    </row>
    <row r="369" spans="1:17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6"/>
        <v>4.1909515077070982E-11</v>
      </c>
      <c r="F369">
        <f t="shared" si="47"/>
        <v>0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8"/>
        <v>217.42755415757168</v>
      </c>
      <c r="L369">
        <f t="shared" si="49"/>
        <v>434.85510823313615</v>
      </c>
      <c r="M369">
        <f t="shared" si="50"/>
        <v>-37.978063716242588</v>
      </c>
      <c r="N369" s="36">
        <f t="shared" si="51"/>
        <v>199.9915302057432</v>
      </c>
      <c r="O369">
        <f t="shared" si="52"/>
        <v>0</v>
      </c>
      <c r="P369">
        <f t="shared" si="53"/>
        <v>0</v>
      </c>
      <c r="Q369" t="str">
        <f t="shared" si="54"/>
        <v>TN</v>
      </c>
    </row>
    <row r="370" spans="1:17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6"/>
        <v>4.1909515077070982E-11</v>
      </c>
      <c r="F370">
        <f t="shared" si="47"/>
        <v>0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8"/>
        <v>107.64735641840645</v>
      </c>
      <c r="L370">
        <f t="shared" si="49"/>
        <v>215.2947128015152</v>
      </c>
      <c r="M370">
        <f t="shared" si="50"/>
        <v>-91.220681335495684</v>
      </c>
      <c r="N370" s="36">
        <f t="shared" si="51"/>
        <v>4540.6646122216489</v>
      </c>
      <c r="O370">
        <f t="shared" si="52"/>
        <v>0</v>
      </c>
      <c r="P370">
        <f t="shared" si="53"/>
        <v>0</v>
      </c>
      <c r="Q370" t="str">
        <f t="shared" si="54"/>
        <v>TN</v>
      </c>
    </row>
    <row r="371" spans="1:17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6"/>
        <v>4.1909515077070982E-11</v>
      </c>
      <c r="F371">
        <f t="shared" si="47"/>
        <v>0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8"/>
        <v>498.14147222331161</v>
      </c>
      <c r="L371">
        <f t="shared" si="49"/>
        <v>434.85510823313615</v>
      </c>
      <c r="M371">
        <f t="shared" si="50"/>
        <v>-76.398722043297283</v>
      </c>
      <c r="N371" s="36">
        <f t="shared" si="51"/>
        <v>2762.8158275545129</v>
      </c>
      <c r="O371">
        <f t="shared" si="52"/>
        <v>0</v>
      </c>
      <c r="P371">
        <f t="shared" si="53"/>
        <v>0</v>
      </c>
      <c r="Q371" t="str">
        <f t="shared" si="54"/>
        <v>TN</v>
      </c>
    </row>
    <row r="372" spans="1:17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6"/>
        <v>4.1909515077070982E-11</v>
      </c>
      <c r="F372">
        <f t="shared" si="47"/>
        <v>0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8"/>
        <v>35.979809837097896</v>
      </c>
      <c r="L372">
        <f t="shared" si="49"/>
        <v>31.408756296736705</v>
      </c>
      <c r="M372">
        <f t="shared" si="50"/>
        <v>-5.5181341949583729</v>
      </c>
      <c r="N372" s="36">
        <f t="shared" si="51"/>
        <v>335.55254409550298</v>
      </c>
      <c r="O372">
        <f t="shared" si="52"/>
        <v>0</v>
      </c>
      <c r="P372">
        <f t="shared" si="53"/>
        <v>0</v>
      </c>
      <c r="Q372" t="str">
        <f t="shared" si="54"/>
        <v>TN</v>
      </c>
    </row>
    <row r="373" spans="1:17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6"/>
        <v>4.1909515077070982E-11</v>
      </c>
      <c r="F373">
        <f t="shared" si="47"/>
        <v>0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8"/>
        <v>35.979809837097896</v>
      </c>
      <c r="L373">
        <f t="shared" si="49"/>
        <v>31.408756296736705</v>
      </c>
      <c r="M373">
        <f t="shared" si="50"/>
        <v>-5.5181341949583729</v>
      </c>
      <c r="N373" s="36">
        <f t="shared" si="51"/>
        <v>335.55254409550298</v>
      </c>
      <c r="O373">
        <f t="shared" si="52"/>
        <v>0</v>
      </c>
      <c r="P373">
        <f t="shared" si="53"/>
        <v>0</v>
      </c>
      <c r="Q373" t="str">
        <f t="shared" si="54"/>
        <v>TN</v>
      </c>
    </row>
    <row r="374" spans="1:17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6"/>
        <v>4.1909515077070982E-11</v>
      </c>
      <c r="F374">
        <f t="shared" si="47"/>
        <v>0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8"/>
        <v>217.42755415757168</v>
      </c>
      <c r="L374">
        <f t="shared" si="49"/>
        <v>434.85510823313615</v>
      </c>
      <c r="M374">
        <f t="shared" si="50"/>
        <v>-184.24873857155484</v>
      </c>
      <c r="N374" s="36">
        <f t="shared" si="51"/>
        <v>25732.173692840464</v>
      </c>
      <c r="O374">
        <f t="shared" si="52"/>
        <v>0</v>
      </c>
      <c r="P374">
        <f t="shared" si="53"/>
        <v>0</v>
      </c>
      <c r="Q374" t="str">
        <f t="shared" si="54"/>
        <v>TN</v>
      </c>
    </row>
    <row r="375" spans="1:17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6"/>
        <v>4.1909515077070982E-11</v>
      </c>
      <c r="F375">
        <f t="shared" si="47"/>
        <v>0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8"/>
        <v>188.85787664287858</v>
      </c>
      <c r="L375">
        <f t="shared" si="49"/>
        <v>434.85510823313615</v>
      </c>
      <c r="M375">
        <f t="shared" si="50"/>
        <v>-55.361093848109661</v>
      </c>
      <c r="N375" s="36">
        <f t="shared" si="51"/>
        <v>993.81719523160643</v>
      </c>
      <c r="O375">
        <f t="shared" si="52"/>
        <v>0</v>
      </c>
      <c r="P375">
        <f t="shared" si="53"/>
        <v>0</v>
      </c>
      <c r="Q375" t="str">
        <f t="shared" si="54"/>
        <v>TN</v>
      </c>
    </row>
    <row r="376" spans="1:17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6"/>
        <v>4.1909515077070982E-11</v>
      </c>
      <c r="F376">
        <f t="shared" si="47"/>
        <v>0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8"/>
        <v>35.979809837097896</v>
      </c>
      <c r="L376">
        <f t="shared" si="49"/>
        <v>31.408756296736705</v>
      </c>
      <c r="M376">
        <f t="shared" si="50"/>
        <v>-5.5181341949583729</v>
      </c>
      <c r="N376" s="36">
        <f t="shared" si="51"/>
        <v>335.55254409550298</v>
      </c>
      <c r="O376">
        <f t="shared" si="52"/>
        <v>0</v>
      </c>
      <c r="P376">
        <f t="shared" si="53"/>
        <v>0</v>
      </c>
      <c r="Q376" t="str">
        <f t="shared" si="54"/>
        <v>TN</v>
      </c>
    </row>
    <row r="377" spans="1:17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6"/>
        <v>4.1909515077070982E-11</v>
      </c>
      <c r="F377">
        <f t="shared" si="47"/>
        <v>0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8"/>
        <v>133.87694141474378</v>
      </c>
      <c r="L377">
        <f t="shared" si="49"/>
        <v>215.2947128015152</v>
      </c>
      <c r="M377">
        <f t="shared" si="50"/>
        <v>-81.143300082451319</v>
      </c>
      <c r="N377" s="36">
        <f t="shared" si="51"/>
        <v>3284.1005624539889</v>
      </c>
      <c r="O377">
        <f t="shared" si="52"/>
        <v>0</v>
      </c>
      <c r="P377">
        <f t="shared" si="53"/>
        <v>0</v>
      </c>
      <c r="Q377" t="str">
        <f t="shared" si="54"/>
        <v>TN</v>
      </c>
    </row>
    <row r="378" spans="1:17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6"/>
        <v>4.1909515077070982E-11</v>
      </c>
      <c r="F378">
        <f t="shared" si="47"/>
        <v>0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8"/>
        <v>82.432217535675093</v>
      </c>
      <c r="L378">
        <f t="shared" si="49"/>
        <v>215.2947128015152</v>
      </c>
      <c r="M378">
        <f t="shared" si="50"/>
        <v>-100.908313370285</v>
      </c>
      <c r="N378" s="36">
        <f t="shared" si="51"/>
        <v>5940.1064129776569</v>
      </c>
      <c r="O378">
        <f t="shared" si="52"/>
        <v>0</v>
      </c>
      <c r="P378">
        <f t="shared" si="53"/>
        <v>0</v>
      </c>
      <c r="Q378" t="str">
        <f t="shared" si="54"/>
        <v>TN</v>
      </c>
    </row>
    <row r="379" spans="1:17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6"/>
        <v>4.1909515077070982E-11</v>
      </c>
      <c r="F379">
        <f t="shared" si="47"/>
        <v>0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8"/>
        <v>246.62749307454879</v>
      </c>
      <c r="L379">
        <f t="shared" si="49"/>
        <v>434.85510823313615</v>
      </c>
      <c r="M379">
        <f t="shared" si="50"/>
        <v>-20.211555229003068</v>
      </c>
      <c r="N379" s="36">
        <f t="shared" si="51"/>
        <v>13.138249421043501</v>
      </c>
      <c r="O379">
        <f t="shared" si="52"/>
        <v>0</v>
      </c>
      <c r="P379">
        <f t="shared" si="53"/>
        <v>0</v>
      </c>
      <c r="Q379" t="str">
        <f t="shared" si="54"/>
        <v>TN</v>
      </c>
    </row>
    <row r="380" spans="1:17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6"/>
        <v>4.1909515077070982E-11</v>
      </c>
      <c r="F380">
        <f t="shared" si="47"/>
        <v>0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8"/>
        <v>133.87694141474378</v>
      </c>
      <c r="L380">
        <f t="shared" si="49"/>
        <v>215.2947128015152</v>
      </c>
      <c r="M380">
        <f t="shared" si="50"/>
        <v>-81.143300082451319</v>
      </c>
      <c r="N380" s="36">
        <f t="shared" si="51"/>
        <v>3284.1005624539889</v>
      </c>
      <c r="O380">
        <f t="shared" si="52"/>
        <v>0</v>
      </c>
      <c r="P380">
        <f t="shared" si="53"/>
        <v>0</v>
      </c>
      <c r="Q380" t="str">
        <f t="shared" si="54"/>
        <v>TN</v>
      </c>
    </row>
    <row r="381" spans="1:17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6"/>
        <v>4.1909515077070982E-11</v>
      </c>
      <c r="F381">
        <f t="shared" si="47"/>
        <v>0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8"/>
        <v>82.432217535675093</v>
      </c>
      <c r="L381">
        <f t="shared" si="49"/>
        <v>215.2947128015152</v>
      </c>
      <c r="M381">
        <f t="shared" si="50"/>
        <v>-34.144743626749019</v>
      </c>
      <c r="N381" s="36">
        <f t="shared" si="51"/>
        <v>106.26550374315114</v>
      </c>
      <c r="O381">
        <f t="shared" si="52"/>
        <v>0</v>
      </c>
      <c r="P381">
        <f t="shared" si="53"/>
        <v>0</v>
      </c>
      <c r="Q381" t="str">
        <f t="shared" si="54"/>
        <v>TN</v>
      </c>
    </row>
    <row r="382" spans="1:17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6"/>
        <v>4.1909515077070982E-11</v>
      </c>
      <c r="F382">
        <f t="shared" si="47"/>
        <v>0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8"/>
        <v>82.432217535675093</v>
      </c>
      <c r="L382">
        <f t="shared" si="49"/>
        <v>215.2947128015152</v>
      </c>
      <c r="M382">
        <f t="shared" si="50"/>
        <v>-34.144743626749019</v>
      </c>
      <c r="N382" s="36">
        <f t="shared" si="51"/>
        <v>106.26550374315114</v>
      </c>
      <c r="O382">
        <f t="shared" si="52"/>
        <v>0</v>
      </c>
      <c r="P382">
        <f t="shared" si="53"/>
        <v>0</v>
      </c>
      <c r="Q382" t="str">
        <f t="shared" si="54"/>
        <v>TN</v>
      </c>
    </row>
    <row r="383" spans="1:17" x14ac:dyDescent="0.3">
      <c r="A383">
        <v>1</v>
      </c>
      <c r="B383">
        <v>1.1960207441678836</v>
      </c>
      <c r="C383">
        <v>-2</v>
      </c>
      <c r="D383">
        <v>1.4</v>
      </c>
      <c r="E383">
        <f t="shared" si="46"/>
        <v>3.7252902290729754E-11</v>
      </c>
      <c r="F383">
        <f t="shared" si="47"/>
        <v>0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8"/>
        <v>15.704378149715444</v>
      </c>
      <c r="L383">
        <f t="shared" si="49"/>
        <v>31.408756296736705</v>
      </c>
      <c r="M383">
        <f t="shared" si="50"/>
        <v>-2.7430832149109019</v>
      </c>
      <c r="N383" s="36">
        <f t="shared" si="51"/>
        <v>444.9207378620041</v>
      </c>
      <c r="O383">
        <f t="shared" si="52"/>
        <v>0</v>
      </c>
      <c r="P383">
        <f t="shared" si="53"/>
        <v>1</v>
      </c>
      <c r="Q383" t="str">
        <f t="shared" si="54"/>
        <v>FP</v>
      </c>
    </row>
    <row r="384" spans="1:17" x14ac:dyDescent="0.3">
      <c r="A384">
        <v>0</v>
      </c>
      <c r="B384">
        <v>1.1960207441678836</v>
      </c>
      <c r="C384">
        <v>-2</v>
      </c>
      <c r="D384">
        <v>1.4</v>
      </c>
      <c r="E384">
        <f t="shared" si="46"/>
        <v>3.7252902290729754E-11</v>
      </c>
      <c r="F384">
        <f t="shared" si="47"/>
        <v>0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8"/>
        <v>160.98133734405047</v>
      </c>
      <c r="L384">
        <f t="shared" si="49"/>
        <v>215.2947128015152</v>
      </c>
      <c r="M384">
        <f t="shared" si="50"/>
        <v>-70.729817312852475</v>
      </c>
      <c r="N384" s="36">
        <f t="shared" si="51"/>
        <v>2199.008761022104</v>
      </c>
      <c r="O384">
        <f t="shared" si="52"/>
        <v>0</v>
      </c>
      <c r="P384">
        <f t="shared" si="53"/>
        <v>0</v>
      </c>
      <c r="Q384" t="str">
        <f t="shared" si="54"/>
        <v>TN</v>
      </c>
    </row>
    <row r="385" spans="1:17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6"/>
        <v>3.2596289504388551E-11</v>
      </c>
      <c r="F385">
        <f t="shared" si="47"/>
        <v>0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8"/>
        <v>58.434275305496271</v>
      </c>
      <c r="L385">
        <f t="shared" si="49"/>
        <v>31.408756296736705</v>
      </c>
      <c r="M385">
        <f t="shared" si="50"/>
        <v>3.1088497771466912</v>
      </c>
      <c r="N385" s="36">
        <f t="shared" si="51"/>
        <v>726.03719206512881</v>
      </c>
      <c r="O385">
        <f t="shared" si="52"/>
        <v>1</v>
      </c>
      <c r="P385">
        <f t="shared" si="53"/>
        <v>0</v>
      </c>
      <c r="Q385" t="str">
        <f t="shared" si="54"/>
        <v>TP</v>
      </c>
    </row>
    <row r="386" spans="1:17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6"/>
        <v>3.2596289504388551E-11</v>
      </c>
      <c r="F386">
        <f t="shared" si="47"/>
        <v>0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8"/>
        <v>58.434275305496271</v>
      </c>
      <c r="L386">
        <f t="shared" si="49"/>
        <v>31.408756296736705</v>
      </c>
      <c r="M386">
        <f t="shared" si="50"/>
        <v>3.1088497771466912</v>
      </c>
      <c r="N386" s="36">
        <f t="shared" si="51"/>
        <v>726.03719206512881</v>
      </c>
      <c r="O386">
        <f t="shared" si="52"/>
        <v>1</v>
      </c>
      <c r="P386">
        <f t="shared" si="53"/>
        <v>0</v>
      </c>
      <c r="Q386" t="str">
        <f t="shared" si="54"/>
        <v>TP</v>
      </c>
    </row>
    <row r="387" spans="1:17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5">IF(D387&gt;1,(D387-1)/$S$2,0)</f>
        <v>3.2596289504388551E-11</v>
      </c>
      <c r="F387">
        <f t="shared" ref="F387:F450" si="56">IF(D387&lt;1,-(1-D387)/$S$2,0)</f>
        <v>0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7">G387^(B387+E387)</f>
        <v>107.64735641448452</v>
      </c>
      <c r="L387">
        <f t="shared" ref="L387:L450" si="58">-C387*-H387^(B387+F387)</f>
        <v>215.2947128015152</v>
      </c>
      <c r="M387">
        <f t="shared" ref="M387:M450" si="59">I387*K387-J387*L387</f>
        <v>-18.802760200995053</v>
      </c>
      <c r="N387" s="36">
        <f t="shared" ref="N387:N450" si="60">(M387-$S$5)^2</f>
        <v>25.335793534671623</v>
      </c>
      <c r="O387">
        <f t="shared" ref="O387:O450" si="61">IF(M387&gt;=0,1,0)</f>
        <v>0</v>
      </c>
      <c r="P387">
        <f t="shared" ref="P387:P450" si="62">(A387-O387)^2</f>
        <v>0</v>
      </c>
      <c r="Q387" t="str">
        <f t="shared" ref="Q387:Q450" si="63">IF(AND(A387=1,O387=1),"TP",IF(AND(A387=0,O387=0),"TN",IF(A387&gt;O387,"FP","FN")))</f>
        <v>TN</v>
      </c>
    </row>
    <row r="388" spans="1:17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5"/>
        <v>3.2596289504388551E-11</v>
      </c>
      <c r="F388">
        <f t="shared" si="56"/>
        <v>0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7"/>
        <v>58.434275305496271</v>
      </c>
      <c r="L388">
        <f t="shared" si="58"/>
        <v>31.408756296736705</v>
      </c>
      <c r="M388">
        <f t="shared" si="59"/>
        <v>3.1088497771466912</v>
      </c>
      <c r="N388" s="36">
        <f t="shared" si="60"/>
        <v>726.03719206512881</v>
      </c>
      <c r="O388">
        <f t="shared" si="61"/>
        <v>1</v>
      </c>
      <c r="P388">
        <f t="shared" si="62"/>
        <v>1</v>
      </c>
      <c r="Q388" t="str">
        <f t="shared" si="63"/>
        <v>FN</v>
      </c>
    </row>
    <row r="389" spans="1:17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5"/>
        <v>3.2596289504388551E-11</v>
      </c>
      <c r="F389">
        <f t="shared" si="56"/>
        <v>0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7"/>
        <v>498.14147219921995</v>
      </c>
      <c r="L389">
        <f t="shared" si="58"/>
        <v>434.85510823313615</v>
      </c>
      <c r="M389">
        <f t="shared" si="59"/>
        <v>90.707310284313365</v>
      </c>
      <c r="N389" s="36">
        <f t="shared" si="60"/>
        <v>13120.222059172334</v>
      </c>
      <c r="O389">
        <f t="shared" si="61"/>
        <v>1</v>
      </c>
      <c r="P389">
        <f t="shared" si="62"/>
        <v>1</v>
      </c>
      <c r="Q389" t="str">
        <f t="shared" si="63"/>
        <v>FN</v>
      </c>
    </row>
    <row r="390" spans="1:17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5"/>
        <v>9.3132255726824497E-12</v>
      </c>
      <c r="F390">
        <f t="shared" si="56"/>
        <v>0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7"/>
        <v>160.9813373249419</v>
      </c>
      <c r="L390">
        <f t="shared" si="58"/>
        <v>215.2947128015152</v>
      </c>
      <c r="M390">
        <f t="shared" si="59"/>
        <v>13.647945507604632</v>
      </c>
      <c r="N390" s="36">
        <f t="shared" si="60"/>
        <v>1405.0632296722465</v>
      </c>
      <c r="O390">
        <f t="shared" si="61"/>
        <v>1</v>
      </c>
      <c r="P390">
        <f t="shared" si="62"/>
        <v>0</v>
      </c>
      <c r="Q390" t="str">
        <f t="shared" si="63"/>
        <v>TP</v>
      </c>
    </row>
    <row r="391" spans="1:17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5"/>
        <v>9.3132255726824497E-12</v>
      </c>
      <c r="F391">
        <f t="shared" si="56"/>
        <v>0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7"/>
        <v>133.87694139687642</v>
      </c>
      <c r="L391">
        <f t="shared" si="58"/>
        <v>215.2947128015152</v>
      </c>
      <c r="M391">
        <f t="shared" si="59"/>
        <v>-81.143300089315943</v>
      </c>
      <c r="N391" s="36">
        <f t="shared" si="60"/>
        <v>3284.1005632407719</v>
      </c>
      <c r="O391">
        <f t="shared" si="61"/>
        <v>0</v>
      </c>
      <c r="P391">
        <f t="shared" si="62"/>
        <v>0</v>
      </c>
      <c r="Q391" t="str">
        <f t="shared" si="63"/>
        <v>TN</v>
      </c>
    </row>
    <row r="392" spans="1:17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5"/>
        <v>9.3132255726824497E-12</v>
      </c>
      <c r="F392">
        <f t="shared" si="56"/>
        <v>0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7"/>
        <v>160.9813373249419</v>
      </c>
      <c r="L392">
        <f t="shared" si="58"/>
        <v>215.2947128015152</v>
      </c>
      <c r="M392">
        <f t="shared" si="59"/>
        <v>-70.729817320193973</v>
      </c>
      <c r="N392" s="36">
        <f t="shared" si="60"/>
        <v>2199.0087617106424</v>
      </c>
      <c r="O392">
        <f t="shared" si="61"/>
        <v>0</v>
      </c>
      <c r="P392">
        <f t="shared" si="62"/>
        <v>0</v>
      </c>
      <c r="Q392" t="str">
        <f t="shared" si="63"/>
        <v>TN</v>
      </c>
    </row>
    <row r="393" spans="1:17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5"/>
        <v>2.3283063931706102E-11</v>
      </c>
      <c r="F393">
        <f t="shared" si="56"/>
        <v>0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7"/>
        <v>58.434275303645308</v>
      </c>
      <c r="L393">
        <f t="shared" si="58"/>
        <v>31.408756296736705</v>
      </c>
      <c r="M393">
        <f t="shared" si="59"/>
        <v>3.1088497764355552</v>
      </c>
      <c r="N393" s="36">
        <f t="shared" si="60"/>
        <v>726.03719202680566</v>
      </c>
      <c r="O393">
        <f t="shared" si="61"/>
        <v>1</v>
      </c>
      <c r="P393">
        <f t="shared" si="62"/>
        <v>0</v>
      </c>
      <c r="Q393" t="str">
        <f t="shared" si="63"/>
        <v>TP</v>
      </c>
    </row>
    <row r="394" spans="1:17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5"/>
        <v>2.3283063931706102E-11</v>
      </c>
      <c r="F394">
        <f t="shared" si="56"/>
        <v>0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7"/>
        <v>246.62749305339344</v>
      </c>
      <c r="L394">
        <f t="shared" si="58"/>
        <v>434.85510823313615</v>
      </c>
      <c r="M394">
        <f t="shared" si="59"/>
        <v>-173.03015021570076</v>
      </c>
      <c r="N394" s="36">
        <f t="shared" si="60"/>
        <v>22258.826560937148</v>
      </c>
      <c r="O394">
        <f t="shared" si="61"/>
        <v>0</v>
      </c>
      <c r="P394">
        <f t="shared" si="62"/>
        <v>0</v>
      </c>
      <c r="Q394" t="str">
        <f t="shared" si="63"/>
        <v>TN</v>
      </c>
    </row>
    <row r="395" spans="1:17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5"/>
        <v>2.3283063931706102E-11</v>
      </c>
      <c r="F395">
        <f t="shared" si="56"/>
        <v>0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7"/>
        <v>498.14147217512829</v>
      </c>
      <c r="L395">
        <f t="shared" si="58"/>
        <v>434.85510823313615</v>
      </c>
      <c r="M395">
        <f t="shared" si="59"/>
        <v>90.707310270742397</v>
      </c>
      <c r="N395" s="36">
        <f t="shared" si="60"/>
        <v>13120.222056063401</v>
      </c>
      <c r="O395">
        <f t="shared" si="61"/>
        <v>1</v>
      </c>
      <c r="P395">
        <f t="shared" si="62"/>
        <v>1</v>
      </c>
      <c r="Q395" t="str">
        <f t="shared" si="63"/>
        <v>FN</v>
      </c>
    </row>
    <row r="396" spans="1:17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5"/>
        <v>2.3283063931706102E-11</v>
      </c>
      <c r="F396">
        <f t="shared" si="56"/>
        <v>0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7"/>
        <v>246.62749305339344</v>
      </c>
      <c r="L396">
        <f t="shared" si="58"/>
        <v>434.85510823313615</v>
      </c>
      <c r="M396">
        <f t="shared" si="59"/>
        <v>-20.211555241874919</v>
      </c>
      <c r="N396" s="36">
        <f t="shared" si="60"/>
        <v>13.138249327731016</v>
      </c>
      <c r="O396">
        <f t="shared" si="61"/>
        <v>0</v>
      </c>
      <c r="P396">
        <f t="shared" si="62"/>
        <v>0</v>
      </c>
      <c r="Q396" t="str">
        <f t="shared" si="63"/>
        <v>TN</v>
      </c>
    </row>
    <row r="397" spans="1:17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5"/>
        <v>2.3283063931706102E-11</v>
      </c>
      <c r="F397">
        <f t="shared" si="56"/>
        <v>0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7"/>
        <v>82.432217530011144</v>
      </c>
      <c r="L397">
        <f t="shared" si="58"/>
        <v>215.2947128015152</v>
      </c>
      <c r="M397">
        <f t="shared" si="59"/>
        <v>-100.90831337246108</v>
      </c>
      <c r="N397" s="36">
        <f t="shared" si="60"/>
        <v>5940.1064133130867</v>
      </c>
      <c r="O397">
        <f t="shared" si="61"/>
        <v>0</v>
      </c>
      <c r="P397">
        <f t="shared" si="62"/>
        <v>0</v>
      </c>
      <c r="Q397" t="str">
        <f t="shared" si="63"/>
        <v>TN</v>
      </c>
    </row>
    <row r="398" spans="1:17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5"/>
        <v>2.3283063931706102E-11</v>
      </c>
      <c r="F398">
        <f t="shared" si="56"/>
        <v>0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7"/>
        <v>107.64735641056251</v>
      </c>
      <c r="L398">
        <f t="shared" si="58"/>
        <v>215.2947128015152</v>
      </c>
      <c r="M398">
        <f t="shared" si="59"/>
        <v>-91.220681338509308</v>
      </c>
      <c r="N398" s="36">
        <f t="shared" si="60"/>
        <v>4540.6646126277938</v>
      </c>
      <c r="O398">
        <f t="shared" si="61"/>
        <v>0</v>
      </c>
      <c r="P398">
        <f t="shared" si="62"/>
        <v>0</v>
      </c>
      <c r="Q398" t="str">
        <f t="shared" si="63"/>
        <v>TN</v>
      </c>
    </row>
    <row r="399" spans="1:17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5"/>
        <v>2.3283063931706102E-11</v>
      </c>
      <c r="F399">
        <f t="shared" si="56"/>
        <v>0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7"/>
        <v>188.85787662746367</v>
      </c>
      <c r="L399">
        <f t="shared" si="58"/>
        <v>434.85510823313615</v>
      </c>
      <c r="M399">
        <f t="shared" si="59"/>
        <v>-55.361093857488754</v>
      </c>
      <c r="N399" s="36">
        <f t="shared" si="60"/>
        <v>993.8171958229558</v>
      </c>
      <c r="O399">
        <f t="shared" si="61"/>
        <v>0</v>
      </c>
      <c r="P399">
        <f t="shared" si="62"/>
        <v>0</v>
      </c>
      <c r="Q399" t="str">
        <f t="shared" si="63"/>
        <v>TN</v>
      </c>
    </row>
    <row r="400" spans="1:17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5"/>
        <v>2.3283063931706102E-11</v>
      </c>
      <c r="F400">
        <f t="shared" si="56"/>
        <v>0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7"/>
        <v>133.87694140453388</v>
      </c>
      <c r="L400">
        <f t="shared" si="58"/>
        <v>215.2947128015152</v>
      </c>
      <c r="M400">
        <f t="shared" si="59"/>
        <v>-81.143300086373955</v>
      </c>
      <c r="N400" s="36">
        <f t="shared" si="60"/>
        <v>3284.1005629035785</v>
      </c>
      <c r="O400">
        <f t="shared" si="61"/>
        <v>0</v>
      </c>
      <c r="P400">
        <f t="shared" si="62"/>
        <v>0</v>
      </c>
      <c r="Q400" t="str">
        <f t="shared" si="63"/>
        <v>TN</v>
      </c>
    </row>
    <row r="401" spans="1:17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5"/>
        <v>2.3283063931706102E-11</v>
      </c>
      <c r="F401">
        <f t="shared" si="56"/>
        <v>0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7"/>
        <v>0</v>
      </c>
      <c r="L401">
        <f t="shared" si="58"/>
        <v>31.408756296736705</v>
      </c>
      <c r="M401">
        <f t="shared" si="59"/>
        <v>-19.341542426201904</v>
      </c>
      <c r="N401" s="36">
        <f t="shared" si="60"/>
        <v>20.202194345279903</v>
      </c>
      <c r="O401">
        <f t="shared" si="61"/>
        <v>0</v>
      </c>
      <c r="P401">
        <f t="shared" si="62"/>
        <v>0</v>
      </c>
      <c r="Q401" t="str">
        <f t="shared" si="63"/>
        <v>TN</v>
      </c>
    </row>
    <row r="402" spans="1:17" x14ac:dyDescent="0.3">
      <c r="A402">
        <v>1</v>
      </c>
      <c r="B402">
        <v>1.1960207441678836</v>
      </c>
      <c r="C402">
        <v>-2</v>
      </c>
      <c r="D402">
        <v>1.3</v>
      </c>
      <c r="E402">
        <f t="shared" si="55"/>
        <v>2.7939676718047327E-11</v>
      </c>
      <c r="F402">
        <f t="shared" si="56"/>
        <v>0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7"/>
        <v>15.704378149378668</v>
      </c>
      <c r="L402">
        <f t="shared" si="58"/>
        <v>0</v>
      </c>
      <c r="M402">
        <f t="shared" si="59"/>
        <v>6.7392873078384685</v>
      </c>
      <c r="N402" s="36">
        <f t="shared" si="60"/>
        <v>934.86210870753564</v>
      </c>
      <c r="O402">
        <f t="shared" si="61"/>
        <v>1</v>
      </c>
      <c r="P402">
        <f t="shared" si="62"/>
        <v>0</v>
      </c>
      <c r="Q402" t="str">
        <f t="shared" si="63"/>
        <v>TP</v>
      </c>
    </row>
    <row r="403" spans="1:17" x14ac:dyDescent="0.3">
      <c r="A403">
        <v>0</v>
      </c>
      <c r="B403">
        <v>1.1960207441678836</v>
      </c>
      <c r="C403">
        <v>-2</v>
      </c>
      <c r="D403">
        <v>1.3</v>
      </c>
      <c r="E403">
        <f t="shared" si="55"/>
        <v>2.7939676718047327E-11</v>
      </c>
      <c r="F403">
        <f t="shared" si="56"/>
        <v>0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7"/>
        <v>58.434275304570789</v>
      </c>
      <c r="L403">
        <f t="shared" si="58"/>
        <v>31.408756296736705</v>
      </c>
      <c r="M403">
        <f t="shared" si="59"/>
        <v>3.1088497767911214</v>
      </c>
      <c r="N403" s="36">
        <f t="shared" si="60"/>
        <v>726.03719204596712</v>
      </c>
      <c r="O403">
        <f t="shared" si="61"/>
        <v>1</v>
      </c>
      <c r="P403">
        <f t="shared" si="62"/>
        <v>1</v>
      </c>
      <c r="Q403" t="str">
        <f t="shared" si="63"/>
        <v>FN</v>
      </c>
    </row>
    <row r="404" spans="1:17" x14ac:dyDescent="0.3">
      <c r="A404">
        <v>0</v>
      </c>
      <c r="B404">
        <v>1.1960207441678836</v>
      </c>
      <c r="C404">
        <v>-2</v>
      </c>
      <c r="D404">
        <v>1</v>
      </c>
      <c r="E404">
        <f t="shared" si="55"/>
        <v>0</v>
      </c>
      <c r="F404">
        <f t="shared" si="56"/>
        <v>0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7"/>
        <v>217.42755411656807</v>
      </c>
      <c r="L404">
        <f t="shared" si="58"/>
        <v>434.85510823313615</v>
      </c>
      <c r="M404">
        <f t="shared" si="59"/>
        <v>-37.978063741190965</v>
      </c>
      <c r="N404" s="36">
        <f t="shared" si="60"/>
        <v>199.99153091137495</v>
      </c>
      <c r="O404">
        <f t="shared" si="61"/>
        <v>0</v>
      </c>
      <c r="P404">
        <f t="shared" si="62"/>
        <v>0</v>
      </c>
      <c r="Q404" t="str">
        <f t="shared" si="63"/>
        <v>TN</v>
      </c>
    </row>
    <row r="405" spans="1:17" x14ac:dyDescent="0.3">
      <c r="A405">
        <v>0</v>
      </c>
      <c r="B405">
        <v>1.1960207441678836</v>
      </c>
      <c r="C405">
        <v>-2</v>
      </c>
      <c r="D405">
        <v>1</v>
      </c>
      <c r="E405">
        <f t="shared" si="55"/>
        <v>0</v>
      </c>
      <c r="F405">
        <f t="shared" si="56"/>
        <v>0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7"/>
        <v>107.6473564007576</v>
      </c>
      <c r="L405">
        <f t="shared" si="58"/>
        <v>215.2947128015152</v>
      </c>
      <c r="M405">
        <f t="shared" si="59"/>
        <v>-91.22068134227635</v>
      </c>
      <c r="N405" s="36">
        <f t="shared" si="60"/>
        <v>4540.6646131354737</v>
      </c>
      <c r="O405">
        <f t="shared" si="61"/>
        <v>0</v>
      </c>
      <c r="P405">
        <f t="shared" si="62"/>
        <v>0</v>
      </c>
      <c r="Q405" t="str">
        <f t="shared" si="63"/>
        <v>TN</v>
      </c>
    </row>
    <row r="406" spans="1:17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5"/>
        <v>1.3038515801755409E-11</v>
      </c>
      <c r="F406">
        <f t="shared" si="56"/>
        <v>0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7"/>
        <v>160.98133732748965</v>
      </c>
      <c r="L406">
        <f t="shared" si="58"/>
        <v>215.2947128015152</v>
      </c>
      <c r="M406">
        <f t="shared" si="59"/>
        <v>13.647945509154795</v>
      </c>
      <c r="N406" s="36">
        <f t="shared" si="60"/>
        <v>1405.0632297884597</v>
      </c>
      <c r="O406">
        <f t="shared" si="61"/>
        <v>1</v>
      </c>
      <c r="P406">
        <f t="shared" si="62"/>
        <v>0</v>
      </c>
      <c r="Q406" t="str">
        <f t="shared" si="63"/>
        <v>TP</v>
      </c>
    </row>
    <row r="407" spans="1:17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5"/>
        <v>1.3038515801755409E-11</v>
      </c>
      <c r="F407">
        <f t="shared" si="56"/>
        <v>0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7"/>
        <v>0</v>
      </c>
      <c r="L407">
        <f t="shared" si="58"/>
        <v>31.408756296736705</v>
      </c>
      <c r="M407">
        <f t="shared" si="59"/>
        <v>-19.341542426201904</v>
      </c>
      <c r="N407" s="36">
        <f t="shared" si="60"/>
        <v>20.202194345279903</v>
      </c>
      <c r="O407">
        <f t="shared" si="61"/>
        <v>0</v>
      </c>
      <c r="P407">
        <f t="shared" si="62"/>
        <v>0</v>
      </c>
      <c r="Q407" t="str">
        <f t="shared" si="63"/>
        <v>TN</v>
      </c>
    </row>
    <row r="408" spans="1:17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5"/>
        <v>1.4901160916291897E-11</v>
      </c>
      <c r="F408">
        <f t="shared" si="56"/>
        <v>0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7"/>
        <v>15.704378148907189</v>
      </c>
      <c r="L408">
        <f t="shared" si="58"/>
        <v>31.408756296736705</v>
      </c>
      <c r="M408">
        <f t="shared" si="59"/>
        <v>-2.7430832154026792</v>
      </c>
      <c r="N408" s="36">
        <f t="shared" si="60"/>
        <v>444.92073784125796</v>
      </c>
      <c r="O408">
        <f t="shared" si="61"/>
        <v>0</v>
      </c>
      <c r="P408">
        <f t="shared" si="62"/>
        <v>1</v>
      </c>
      <c r="Q408" t="str">
        <f t="shared" si="63"/>
        <v>FP</v>
      </c>
    </row>
    <row r="409" spans="1:17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5"/>
        <v>1.4901160916291897E-11</v>
      </c>
      <c r="F409">
        <f t="shared" si="56"/>
        <v>0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7"/>
        <v>498.1414721534457</v>
      </c>
      <c r="L409">
        <f t="shared" si="58"/>
        <v>434.85510823313615</v>
      </c>
      <c r="M409">
        <f t="shared" si="59"/>
        <v>-76.398722070139684</v>
      </c>
      <c r="N409" s="36">
        <f t="shared" si="60"/>
        <v>2762.8158303763198</v>
      </c>
      <c r="O409">
        <f t="shared" si="61"/>
        <v>0</v>
      </c>
      <c r="P409">
        <f t="shared" si="62"/>
        <v>0</v>
      </c>
      <c r="Q409" t="str">
        <f t="shared" si="63"/>
        <v>TN</v>
      </c>
    </row>
    <row r="410" spans="1:17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5"/>
        <v>1.4901160916291897E-11</v>
      </c>
      <c r="F410">
        <f t="shared" si="56"/>
        <v>0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7"/>
        <v>188.85787662052698</v>
      </c>
      <c r="L410">
        <f t="shared" si="58"/>
        <v>434.85510823313615</v>
      </c>
      <c r="M410">
        <f t="shared" si="59"/>
        <v>-195.2251811213527</v>
      </c>
      <c r="N410" s="36">
        <f t="shared" si="60"/>
        <v>29374.173406924361</v>
      </c>
      <c r="O410">
        <f t="shared" si="61"/>
        <v>0</v>
      </c>
      <c r="P410">
        <f t="shared" si="62"/>
        <v>0</v>
      </c>
      <c r="Q410" t="str">
        <f t="shared" si="63"/>
        <v>TN</v>
      </c>
    </row>
    <row r="411" spans="1:17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5"/>
        <v>4.8428772977948693E-11</v>
      </c>
      <c r="F411">
        <f t="shared" si="56"/>
        <v>0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7"/>
        <v>498.14147224017603</v>
      </c>
      <c r="L411">
        <f t="shared" si="58"/>
        <v>434.85510823313615</v>
      </c>
      <c r="M411">
        <f t="shared" si="59"/>
        <v>90.707310307384176</v>
      </c>
      <c r="N411" s="36">
        <f t="shared" si="60"/>
        <v>13120.222064457559</v>
      </c>
      <c r="O411">
        <f t="shared" si="61"/>
        <v>1</v>
      </c>
      <c r="P411">
        <f t="shared" si="62"/>
        <v>0</v>
      </c>
      <c r="Q411" t="str">
        <f t="shared" si="63"/>
        <v>TP</v>
      </c>
    </row>
    <row r="412" spans="1:17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5"/>
        <v>5.4016708321558163E-11</v>
      </c>
      <c r="F412">
        <f t="shared" si="56"/>
        <v>0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7"/>
        <v>58.434275309753531</v>
      </c>
      <c r="L412">
        <f t="shared" si="58"/>
        <v>31.408756296736705</v>
      </c>
      <c r="M412">
        <f t="shared" si="59"/>
        <v>3.1088497787823286</v>
      </c>
      <c r="N412" s="36">
        <f t="shared" si="60"/>
        <v>726.03719215327362</v>
      </c>
      <c r="O412">
        <f t="shared" si="61"/>
        <v>1</v>
      </c>
      <c r="P412">
        <f t="shared" si="62"/>
        <v>0</v>
      </c>
      <c r="Q412" t="str">
        <f t="shared" si="63"/>
        <v>TP</v>
      </c>
    </row>
    <row r="413" spans="1:17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5"/>
        <v>5.4016708321558163E-11</v>
      </c>
      <c r="F413">
        <f t="shared" si="56"/>
        <v>0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7"/>
        <v>35.979809838402886</v>
      </c>
      <c r="L413">
        <f t="shared" si="58"/>
        <v>31.408756296736705</v>
      </c>
      <c r="M413">
        <f t="shared" si="59"/>
        <v>-5.5181341944569979</v>
      </c>
      <c r="N413" s="36">
        <f t="shared" si="60"/>
        <v>335.55254411387136</v>
      </c>
      <c r="O413">
        <f t="shared" si="61"/>
        <v>0</v>
      </c>
      <c r="P413">
        <f t="shared" si="62"/>
        <v>0</v>
      </c>
      <c r="Q413" t="str">
        <f t="shared" si="63"/>
        <v>TN</v>
      </c>
    </row>
    <row r="414" spans="1:17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5"/>
        <v>5.4016708321558163E-11</v>
      </c>
      <c r="F414">
        <f t="shared" si="56"/>
        <v>0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7"/>
        <v>217.42755416941731</v>
      </c>
      <c r="L414">
        <f t="shared" si="58"/>
        <v>434.85510823313615</v>
      </c>
      <c r="M414">
        <f t="shared" si="59"/>
        <v>-184.24873856700373</v>
      </c>
      <c r="N414" s="36">
        <f t="shared" si="60"/>
        <v>25732.173691380354</v>
      </c>
      <c r="O414">
        <f t="shared" si="61"/>
        <v>0</v>
      </c>
      <c r="P414">
        <f t="shared" si="62"/>
        <v>0</v>
      </c>
      <c r="Q414" t="str">
        <f t="shared" si="63"/>
        <v>TN</v>
      </c>
    </row>
    <row r="415" spans="1:17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5"/>
        <v>5.2154063207021673E-11</v>
      </c>
      <c r="F415">
        <f t="shared" si="56"/>
        <v>0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7"/>
        <v>35.979809838202101</v>
      </c>
      <c r="L415">
        <f t="shared" si="58"/>
        <v>31.408756296736705</v>
      </c>
      <c r="M415">
        <f t="shared" si="59"/>
        <v>-5.5181341945341398</v>
      </c>
      <c r="N415" s="36">
        <f t="shared" si="60"/>
        <v>335.55254411104511</v>
      </c>
      <c r="O415">
        <f t="shared" si="61"/>
        <v>0</v>
      </c>
      <c r="P415">
        <f t="shared" si="62"/>
        <v>1</v>
      </c>
      <c r="Q415" t="str">
        <f t="shared" si="63"/>
        <v>FP</v>
      </c>
    </row>
    <row r="416" spans="1:17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5"/>
        <v>5.2154063207021673E-11</v>
      </c>
      <c r="F416">
        <f t="shared" si="56"/>
        <v>0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7"/>
        <v>0</v>
      </c>
      <c r="L416">
        <f t="shared" si="58"/>
        <v>31.408756296736705</v>
      </c>
      <c r="M416">
        <f t="shared" si="59"/>
        <v>-19.341542426201904</v>
      </c>
      <c r="N416" s="36">
        <f t="shared" si="60"/>
        <v>20.202194345279903</v>
      </c>
      <c r="O416">
        <f t="shared" si="61"/>
        <v>0</v>
      </c>
      <c r="P416">
        <f t="shared" si="62"/>
        <v>0</v>
      </c>
      <c r="Q416" t="str">
        <f t="shared" si="63"/>
        <v>TN</v>
      </c>
    </row>
    <row r="417" spans="1:17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5"/>
        <v>5.2154063207021673E-11</v>
      </c>
      <c r="F417">
        <f t="shared" si="56"/>
        <v>0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7"/>
        <v>133.87694142035915</v>
      </c>
      <c r="L417">
        <f t="shared" si="58"/>
        <v>215.2947128015152</v>
      </c>
      <c r="M417">
        <f t="shared" si="59"/>
        <v>-81.143300080293898</v>
      </c>
      <c r="N417" s="36">
        <f t="shared" si="60"/>
        <v>3284.1005622067178</v>
      </c>
      <c r="O417">
        <f t="shared" si="61"/>
        <v>0</v>
      </c>
      <c r="P417">
        <f t="shared" si="62"/>
        <v>0</v>
      </c>
      <c r="Q417" t="str">
        <f t="shared" si="63"/>
        <v>TN</v>
      </c>
    </row>
    <row r="418" spans="1:17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5"/>
        <v>5.2154063207021673E-11</v>
      </c>
      <c r="F418">
        <f t="shared" si="56"/>
        <v>0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7"/>
        <v>0</v>
      </c>
      <c r="L418">
        <f t="shared" si="58"/>
        <v>31.408756296736705</v>
      </c>
      <c r="M418">
        <f t="shared" si="59"/>
        <v>-19.341542426201904</v>
      </c>
      <c r="N418" s="36">
        <f t="shared" si="60"/>
        <v>20.202194345279903</v>
      </c>
      <c r="O418">
        <f t="shared" si="61"/>
        <v>0</v>
      </c>
      <c r="P418">
        <f t="shared" si="62"/>
        <v>0</v>
      </c>
      <c r="Q418" t="str">
        <f t="shared" si="63"/>
        <v>TN</v>
      </c>
    </row>
    <row r="419" spans="1:17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5"/>
        <v>5.0291418092485183E-11</v>
      </c>
      <c r="F419">
        <f t="shared" si="56"/>
        <v>0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7"/>
        <v>58.434275309013074</v>
      </c>
      <c r="L419">
        <f t="shared" si="58"/>
        <v>31.408756296736705</v>
      </c>
      <c r="M419">
        <f t="shared" si="59"/>
        <v>3.1088497784978451</v>
      </c>
      <c r="N419" s="36">
        <f t="shared" si="60"/>
        <v>726.03719213794272</v>
      </c>
      <c r="O419">
        <f t="shared" si="61"/>
        <v>1</v>
      </c>
      <c r="P419">
        <f t="shared" si="62"/>
        <v>0</v>
      </c>
      <c r="Q419" t="str">
        <f t="shared" si="63"/>
        <v>TP</v>
      </c>
    </row>
    <row r="420" spans="1:17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5"/>
        <v>5.0291418092485183E-11</v>
      </c>
      <c r="F420">
        <f t="shared" si="56"/>
        <v>0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7"/>
        <v>188.85787664981513</v>
      </c>
      <c r="L420">
        <f t="shared" si="58"/>
        <v>434.85510823313615</v>
      </c>
      <c r="M420">
        <f t="shared" si="59"/>
        <v>-55.361093843889165</v>
      </c>
      <c r="N420" s="36">
        <f t="shared" si="60"/>
        <v>993.81719496550534</v>
      </c>
      <c r="O420">
        <f t="shared" si="61"/>
        <v>0</v>
      </c>
      <c r="P420">
        <f t="shared" si="62"/>
        <v>0</v>
      </c>
      <c r="Q420" t="str">
        <f t="shared" si="63"/>
        <v>TN</v>
      </c>
    </row>
    <row r="421" spans="1:17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5"/>
        <v>3.3527612061656793E-11</v>
      </c>
      <c r="F421">
        <f t="shared" si="56"/>
        <v>0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7"/>
        <v>498.14147220162903</v>
      </c>
      <c r="L421">
        <f t="shared" si="58"/>
        <v>434.85510823313615</v>
      </c>
      <c r="M421">
        <f t="shared" si="59"/>
        <v>90.707310285670388</v>
      </c>
      <c r="N421" s="36">
        <f t="shared" si="60"/>
        <v>13120.222059483212</v>
      </c>
      <c r="O421">
        <f t="shared" si="61"/>
        <v>1</v>
      </c>
      <c r="P421">
        <f t="shared" si="62"/>
        <v>0</v>
      </c>
      <c r="Q421" t="str">
        <f t="shared" si="63"/>
        <v>TP</v>
      </c>
    </row>
    <row r="422" spans="1:17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5"/>
        <v>3.3527612061656793E-11</v>
      </c>
      <c r="F422">
        <f t="shared" si="56"/>
        <v>0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7"/>
        <v>58.434275305681346</v>
      </c>
      <c r="L422">
        <f t="shared" si="58"/>
        <v>31.408756296736705</v>
      </c>
      <c r="M422">
        <f t="shared" si="59"/>
        <v>3.1088497772177988</v>
      </c>
      <c r="N422" s="36">
        <f t="shared" si="60"/>
        <v>726.03719206896085</v>
      </c>
      <c r="O422">
        <f t="shared" si="61"/>
        <v>1</v>
      </c>
      <c r="P422">
        <f t="shared" si="62"/>
        <v>1</v>
      </c>
      <c r="Q422" t="str">
        <f t="shared" si="63"/>
        <v>FN</v>
      </c>
    </row>
    <row r="423" spans="1:17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5"/>
        <v>3.5390257176193264E-11</v>
      </c>
      <c r="F423">
        <f t="shared" si="56"/>
        <v>0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7"/>
        <v>15.704378149648093</v>
      </c>
      <c r="L423">
        <f t="shared" si="58"/>
        <v>0</v>
      </c>
      <c r="M423">
        <f t="shared" si="59"/>
        <v>6.739287307954088</v>
      </c>
      <c r="N423" s="36">
        <f t="shared" si="60"/>
        <v>934.86210871460594</v>
      </c>
      <c r="O423">
        <f t="shared" si="61"/>
        <v>1</v>
      </c>
      <c r="P423">
        <f t="shared" si="62"/>
        <v>0</v>
      </c>
      <c r="Q423" t="str">
        <f t="shared" si="63"/>
        <v>TP</v>
      </c>
    </row>
    <row r="424" spans="1:17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5"/>
        <v>3.5390257176193264E-11</v>
      </c>
      <c r="F424">
        <f t="shared" si="56"/>
        <v>0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7"/>
        <v>107.64735641566111</v>
      </c>
      <c r="L424">
        <f t="shared" si="58"/>
        <v>215.2947128015152</v>
      </c>
      <c r="M424">
        <f t="shared" si="59"/>
        <v>-18.802760200279167</v>
      </c>
      <c r="N424" s="36">
        <f t="shared" si="60"/>
        <v>25.335793541878402</v>
      </c>
      <c r="O424">
        <f t="shared" si="61"/>
        <v>0</v>
      </c>
      <c r="P424">
        <f t="shared" si="62"/>
        <v>0</v>
      </c>
      <c r="Q424" t="str">
        <f t="shared" si="63"/>
        <v>TN</v>
      </c>
    </row>
    <row r="425" spans="1:17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5"/>
        <v>3.5390257176193264E-11</v>
      </c>
      <c r="F425">
        <f t="shared" si="56"/>
        <v>0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7"/>
        <v>246.62749306714448</v>
      </c>
      <c r="L425">
        <f t="shared" si="58"/>
        <v>434.85510823313615</v>
      </c>
      <c r="M425">
        <f t="shared" si="59"/>
        <v>-173.03015021041762</v>
      </c>
      <c r="N425" s="36">
        <f t="shared" si="60"/>
        <v>22258.826559360721</v>
      </c>
      <c r="O425">
        <f t="shared" si="61"/>
        <v>0</v>
      </c>
      <c r="P425">
        <f t="shared" si="62"/>
        <v>0</v>
      </c>
      <c r="Q425" t="str">
        <f t="shared" si="63"/>
        <v>TN</v>
      </c>
    </row>
    <row r="426" spans="1:17" x14ac:dyDescent="0.3">
      <c r="A426">
        <v>1</v>
      </c>
      <c r="B426">
        <v>1.1960207441678836</v>
      </c>
      <c r="C426">
        <v>-2</v>
      </c>
      <c r="D426">
        <v>1.5</v>
      </c>
      <c r="E426">
        <f t="shared" si="55"/>
        <v>4.6566127863412203E-11</v>
      </c>
      <c r="F426">
        <f t="shared" si="56"/>
        <v>0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7"/>
        <v>133.87694141729614</v>
      </c>
      <c r="L426">
        <f t="shared" si="58"/>
        <v>215.2947128015152</v>
      </c>
      <c r="M426">
        <f t="shared" si="59"/>
        <v>-81.143300081470713</v>
      </c>
      <c r="N426" s="36">
        <f t="shared" si="60"/>
        <v>3284.1005623415977</v>
      </c>
      <c r="O426">
        <f t="shared" si="61"/>
        <v>0</v>
      </c>
      <c r="P426">
        <f t="shared" si="62"/>
        <v>1</v>
      </c>
      <c r="Q426" t="str">
        <f t="shared" si="63"/>
        <v>FP</v>
      </c>
    </row>
    <row r="427" spans="1:17" x14ac:dyDescent="0.3">
      <c r="A427">
        <v>0</v>
      </c>
      <c r="B427">
        <v>1.1960207441678836</v>
      </c>
      <c r="C427">
        <v>-2</v>
      </c>
      <c r="D427">
        <v>1.5</v>
      </c>
      <c r="E427">
        <f t="shared" si="55"/>
        <v>4.6566127863412203E-11</v>
      </c>
      <c r="F427">
        <f t="shared" si="56"/>
        <v>0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7"/>
        <v>107.64735642036742</v>
      </c>
      <c r="L427">
        <f t="shared" si="58"/>
        <v>215.2947128015152</v>
      </c>
      <c r="M427">
        <f t="shared" si="59"/>
        <v>-18.802760197415651</v>
      </c>
      <c r="N427" s="36">
        <f t="shared" si="60"/>
        <v>25.335793570705228</v>
      </c>
      <c r="O427">
        <f t="shared" si="61"/>
        <v>0</v>
      </c>
      <c r="P427">
        <f t="shared" si="62"/>
        <v>0</v>
      </c>
      <c r="Q427" t="str">
        <f t="shared" si="63"/>
        <v>TN</v>
      </c>
    </row>
    <row r="428" spans="1:17" x14ac:dyDescent="0.3">
      <c r="A428">
        <v>0</v>
      </c>
      <c r="B428">
        <v>1.1960207441678836</v>
      </c>
      <c r="C428">
        <v>-2</v>
      </c>
      <c r="D428">
        <v>1.5</v>
      </c>
      <c r="E428">
        <f t="shared" si="55"/>
        <v>4.6566127863412203E-11</v>
      </c>
      <c r="F428">
        <f t="shared" si="56"/>
        <v>0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7"/>
        <v>82.432217537091063</v>
      </c>
      <c r="L428">
        <f t="shared" si="58"/>
        <v>215.2947128015152</v>
      </c>
      <c r="M428">
        <f t="shared" si="59"/>
        <v>-34.144743625887479</v>
      </c>
      <c r="N428" s="36">
        <f t="shared" si="60"/>
        <v>106.26550372538874</v>
      </c>
      <c r="O428">
        <f t="shared" si="61"/>
        <v>0</v>
      </c>
      <c r="P428">
        <f t="shared" si="62"/>
        <v>0</v>
      </c>
      <c r="Q428" t="str">
        <f t="shared" si="63"/>
        <v>TN</v>
      </c>
    </row>
    <row r="429" spans="1:17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5"/>
        <v>4.8428772977948693E-11</v>
      </c>
      <c r="F429">
        <f t="shared" si="56"/>
        <v>0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7"/>
        <v>15.704378150119574</v>
      </c>
      <c r="L429">
        <f t="shared" si="58"/>
        <v>0</v>
      </c>
      <c r="M429">
        <f t="shared" si="59"/>
        <v>6.0336069359402185</v>
      </c>
      <c r="N429" s="36">
        <f t="shared" si="60"/>
        <v>892.20701210573804</v>
      </c>
      <c r="O429">
        <f t="shared" si="61"/>
        <v>1</v>
      </c>
      <c r="P429">
        <f t="shared" si="62"/>
        <v>0</v>
      </c>
      <c r="Q429" t="str">
        <f t="shared" si="63"/>
        <v>TP</v>
      </c>
    </row>
    <row r="430" spans="1:17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5"/>
        <v>4.8428772977948693E-11</v>
      </c>
      <c r="F430">
        <f t="shared" si="56"/>
        <v>0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7"/>
        <v>15.704378150119574</v>
      </c>
      <c r="L430">
        <f t="shared" si="58"/>
        <v>31.408756296736705</v>
      </c>
      <c r="M430">
        <f t="shared" si="59"/>
        <v>-2.7430832146650115</v>
      </c>
      <c r="N430" s="36">
        <f t="shared" si="60"/>
        <v>444.92073787237729</v>
      </c>
      <c r="O430">
        <f t="shared" si="61"/>
        <v>0</v>
      </c>
      <c r="P430">
        <f t="shared" si="62"/>
        <v>0</v>
      </c>
      <c r="Q430" t="str">
        <f t="shared" si="63"/>
        <v>TN</v>
      </c>
    </row>
    <row r="431" spans="1:17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5"/>
        <v>4.8428772977948693E-11</v>
      </c>
      <c r="F431">
        <f t="shared" si="56"/>
        <v>0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7"/>
        <v>498.14147224017603</v>
      </c>
      <c r="L431">
        <f t="shared" si="58"/>
        <v>434.85510823313615</v>
      </c>
      <c r="M431">
        <f t="shared" si="59"/>
        <v>-76.398722036817986</v>
      </c>
      <c r="N431" s="36">
        <f t="shared" si="60"/>
        <v>2762.8158268733769</v>
      </c>
      <c r="O431">
        <f t="shared" si="61"/>
        <v>0</v>
      </c>
      <c r="P431">
        <f t="shared" si="62"/>
        <v>0</v>
      </c>
      <c r="Q431" t="str">
        <f t="shared" si="63"/>
        <v>TN</v>
      </c>
    </row>
    <row r="432" spans="1:17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5"/>
        <v>4.8428772977948693E-11</v>
      </c>
      <c r="F432">
        <f t="shared" si="56"/>
        <v>0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7"/>
        <v>217.42755416395005</v>
      </c>
      <c r="L432">
        <f t="shared" si="58"/>
        <v>434.85510823313615</v>
      </c>
      <c r="M432">
        <f t="shared" si="59"/>
        <v>-184.24873856910426</v>
      </c>
      <c r="N432" s="36">
        <f t="shared" si="60"/>
        <v>25732.173692054257</v>
      </c>
      <c r="O432">
        <f t="shared" si="61"/>
        <v>0</v>
      </c>
      <c r="P432">
        <f t="shared" si="62"/>
        <v>0</v>
      </c>
      <c r="Q432" t="str">
        <f t="shared" si="63"/>
        <v>TN</v>
      </c>
    </row>
    <row r="433" spans="1:17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5"/>
        <v>4.8428772977948693E-11</v>
      </c>
      <c r="F433">
        <f t="shared" si="56"/>
        <v>0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7"/>
        <v>188.85787664827376</v>
      </c>
      <c r="L433">
        <f t="shared" si="58"/>
        <v>434.85510823313615</v>
      </c>
      <c r="M433">
        <f t="shared" si="59"/>
        <v>-195.2251811106924</v>
      </c>
      <c r="N433" s="36">
        <f t="shared" si="60"/>
        <v>29374.173403270244</v>
      </c>
      <c r="O433">
        <f t="shared" si="61"/>
        <v>0</v>
      </c>
      <c r="P433">
        <f t="shared" si="62"/>
        <v>0</v>
      </c>
      <c r="Q433" t="str">
        <f t="shared" si="63"/>
        <v>TN</v>
      </c>
    </row>
    <row r="434" spans="1:17" x14ac:dyDescent="0.3">
      <c r="A434">
        <v>1</v>
      </c>
      <c r="B434">
        <v>1.1960207441678836</v>
      </c>
      <c r="C434">
        <v>-2</v>
      </c>
      <c r="D434">
        <v>1.5</v>
      </c>
      <c r="E434">
        <f t="shared" si="55"/>
        <v>4.6566127863412203E-11</v>
      </c>
      <c r="F434">
        <f t="shared" si="56"/>
        <v>0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7"/>
        <v>58.434275308272717</v>
      </c>
      <c r="L434">
        <f t="shared" si="58"/>
        <v>31.408756296736705</v>
      </c>
      <c r="M434">
        <f t="shared" si="59"/>
        <v>3.1088497782134006</v>
      </c>
      <c r="N434" s="36">
        <f t="shared" si="60"/>
        <v>726.03719212261399</v>
      </c>
      <c r="O434">
        <f t="shared" si="61"/>
        <v>1</v>
      </c>
      <c r="P434">
        <f t="shared" si="62"/>
        <v>0</v>
      </c>
      <c r="Q434" t="str">
        <f t="shared" si="63"/>
        <v>TP</v>
      </c>
    </row>
    <row r="435" spans="1:17" x14ac:dyDescent="0.3">
      <c r="A435">
        <v>0</v>
      </c>
      <c r="B435">
        <v>1.1960207441678836</v>
      </c>
      <c r="C435">
        <v>-2</v>
      </c>
      <c r="D435">
        <v>1.5</v>
      </c>
      <c r="E435">
        <f t="shared" si="55"/>
        <v>4.6566127863412203E-11</v>
      </c>
      <c r="F435">
        <f t="shared" si="56"/>
        <v>0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7"/>
        <v>246.62749307983728</v>
      </c>
      <c r="L435">
        <f t="shared" si="58"/>
        <v>434.85510823313615</v>
      </c>
      <c r="M435">
        <f t="shared" si="59"/>
        <v>-173.03015020554102</v>
      </c>
      <c r="N435" s="36">
        <f t="shared" si="60"/>
        <v>22258.826557905606</v>
      </c>
      <c r="O435">
        <f t="shared" si="61"/>
        <v>0</v>
      </c>
      <c r="P435">
        <f t="shared" si="62"/>
        <v>0</v>
      </c>
      <c r="Q435" t="str">
        <f t="shared" si="63"/>
        <v>TN</v>
      </c>
    </row>
    <row r="436" spans="1:17" x14ac:dyDescent="0.3">
      <c r="A436">
        <v>0</v>
      </c>
      <c r="B436">
        <v>1.1960207441678836</v>
      </c>
      <c r="C436">
        <v>-2</v>
      </c>
      <c r="D436">
        <v>1.5</v>
      </c>
      <c r="E436">
        <f t="shared" si="55"/>
        <v>4.6566127863412203E-11</v>
      </c>
      <c r="F436">
        <f t="shared" si="56"/>
        <v>0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7"/>
        <v>107.64735642036742</v>
      </c>
      <c r="L436">
        <f t="shared" si="58"/>
        <v>215.2947128015152</v>
      </c>
      <c r="M436">
        <f t="shared" si="59"/>
        <v>-91.220681334742281</v>
      </c>
      <c r="N436" s="36">
        <f t="shared" si="60"/>
        <v>4540.6646121201129</v>
      </c>
      <c r="O436">
        <f t="shared" si="61"/>
        <v>0</v>
      </c>
      <c r="P436">
        <f t="shared" si="62"/>
        <v>0</v>
      </c>
      <c r="Q436" t="str">
        <f t="shared" si="63"/>
        <v>TN</v>
      </c>
    </row>
    <row r="437" spans="1:17" x14ac:dyDescent="0.3">
      <c r="A437">
        <v>0</v>
      </c>
      <c r="B437">
        <v>1.1960207441678836</v>
      </c>
      <c r="C437">
        <v>-2</v>
      </c>
      <c r="D437">
        <v>1.5</v>
      </c>
      <c r="E437">
        <f t="shared" si="55"/>
        <v>4.6566127863412203E-11</v>
      </c>
      <c r="F437">
        <f t="shared" si="56"/>
        <v>0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7"/>
        <v>188.85787664673208</v>
      </c>
      <c r="L437">
        <f t="shared" si="58"/>
        <v>434.85510823313615</v>
      </c>
      <c r="M437">
        <f t="shared" si="59"/>
        <v>-55.361093845765012</v>
      </c>
      <c r="N437" s="36">
        <f t="shared" si="60"/>
        <v>993.81719508377694</v>
      </c>
      <c r="O437">
        <f t="shared" si="61"/>
        <v>0</v>
      </c>
      <c r="P437">
        <f t="shared" si="62"/>
        <v>0</v>
      </c>
      <c r="Q437" t="str">
        <f t="shared" si="63"/>
        <v>TN</v>
      </c>
    </row>
    <row r="438" spans="1:17" x14ac:dyDescent="0.3">
      <c r="A438">
        <v>0</v>
      </c>
      <c r="B438">
        <v>1.1960207441678836</v>
      </c>
      <c r="C438">
        <v>-2</v>
      </c>
      <c r="D438">
        <v>1.5</v>
      </c>
      <c r="E438">
        <f t="shared" si="55"/>
        <v>4.6566127863412203E-11</v>
      </c>
      <c r="F438">
        <f t="shared" si="56"/>
        <v>0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7"/>
        <v>82.432217537091063</v>
      </c>
      <c r="L438">
        <f t="shared" si="58"/>
        <v>215.2947128015152</v>
      </c>
      <c r="M438">
        <f t="shared" si="59"/>
        <v>-100.90831336974098</v>
      </c>
      <c r="N438" s="36">
        <f t="shared" si="60"/>
        <v>5940.1064128937996</v>
      </c>
      <c r="O438">
        <f t="shared" si="61"/>
        <v>0</v>
      </c>
      <c r="P438">
        <f t="shared" si="62"/>
        <v>0</v>
      </c>
      <c r="Q438" t="str">
        <f t="shared" si="63"/>
        <v>TN</v>
      </c>
    </row>
    <row r="439" spans="1:17" x14ac:dyDescent="0.3">
      <c r="A439">
        <v>1</v>
      </c>
      <c r="B439">
        <v>1.1960207441678836</v>
      </c>
      <c r="C439">
        <v>-2</v>
      </c>
      <c r="D439">
        <v>1.4</v>
      </c>
      <c r="E439">
        <f t="shared" si="55"/>
        <v>3.7252902290729754E-11</v>
      </c>
      <c r="F439">
        <f t="shared" si="56"/>
        <v>0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7"/>
        <v>160.98133734405047</v>
      </c>
      <c r="L439">
        <f t="shared" si="58"/>
        <v>215.2947128015152</v>
      </c>
      <c r="M439">
        <f t="shared" si="59"/>
        <v>13.647945519231115</v>
      </c>
      <c r="N439" s="36">
        <f t="shared" si="60"/>
        <v>1405.0632305438648</v>
      </c>
      <c r="O439">
        <f t="shared" si="61"/>
        <v>1</v>
      </c>
      <c r="P439">
        <f t="shared" si="62"/>
        <v>0</v>
      </c>
      <c r="Q439" t="str">
        <f t="shared" si="63"/>
        <v>TP</v>
      </c>
    </row>
    <row r="440" spans="1:17" x14ac:dyDescent="0.3">
      <c r="A440">
        <v>0</v>
      </c>
      <c r="B440">
        <v>1.1960207441678836</v>
      </c>
      <c r="C440">
        <v>-2</v>
      </c>
      <c r="D440">
        <v>1.4</v>
      </c>
      <c r="E440">
        <f t="shared" si="55"/>
        <v>3.7252902290729754E-11</v>
      </c>
      <c r="F440">
        <f t="shared" si="56"/>
        <v>0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7"/>
        <v>82.432217534259124</v>
      </c>
      <c r="L440">
        <f t="shared" si="58"/>
        <v>215.2947128015152</v>
      </c>
      <c r="M440">
        <f t="shared" si="59"/>
        <v>-34.144743627610552</v>
      </c>
      <c r="N440" s="36">
        <f t="shared" si="60"/>
        <v>106.26550376091339</v>
      </c>
      <c r="O440">
        <f t="shared" si="61"/>
        <v>0</v>
      </c>
      <c r="P440">
        <f t="shared" si="62"/>
        <v>0</v>
      </c>
      <c r="Q440" t="str">
        <f t="shared" si="63"/>
        <v>TN</v>
      </c>
    </row>
    <row r="441" spans="1:17" x14ac:dyDescent="0.3">
      <c r="A441">
        <v>0</v>
      </c>
      <c r="B441">
        <v>1.1960207441678836</v>
      </c>
      <c r="C441">
        <v>-2</v>
      </c>
      <c r="D441">
        <v>1.4</v>
      </c>
      <c r="E441">
        <f t="shared" si="55"/>
        <v>3.7252902290729754E-11</v>
      </c>
      <c r="F441">
        <f t="shared" si="56"/>
        <v>0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7"/>
        <v>82.432217534259124</v>
      </c>
      <c r="L441">
        <f t="shared" si="58"/>
        <v>215.2947128015152</v>
      </c>
      <c r="M441">
        <f t="shared" si="59"/>
        <v>-100.90831337082901</v>
      </c>
      <c r="N441" s="36">
        <f t="shared" si="60"/>
        <v>5940.1064130615141</v>
      </c>
      <c r="O441">
        <f t="shared" si="61"/>
        <v>0</v>
      </c>
      <c r="P441">
        <f t="shared" si="62"/>
        <v>0</v>
      </c>
      <c r="Q441" t="str">
        <f t="shared" si="63"/>
        <v>TN</v>
      </c>
    </row>
    <row r="442" spans="1:17" x14ac:dyDescent="0.3">
      <c r="A442">
        <v>0</v>
      </c>
      <c r="B442">
        <v>1.1960207441678836</v>
      </c>
      <c r="C442">
        <v>-2</v>
      </c>
      <c r="D442">
        <v>1.4</v>
      </c>
      <c r="E442">
        <f t="shared" si="55"/>
        <v>3.7252902290729754E-11</v>
      </c>
      <c r="F442">
        <f t="shared" si="56"/>
        <v>0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7"/>
        <v>35.979809836595969</v>
      </c>
      <c r="L442">
        <f t="shared" si="58"/>
        <v>31.408756296736705</v>
      </c>
      <c r="M442">
        <f t="shared" si="59"/>
        <v>-5.5181341951512142</v>
      </c>
      <c r="N442" s="36">
        <f t="shared" si="60"/>
        <v>335.55254408843803</v>
      </c>
      <c r="O442">
        <f t="shared" si="61"/>
        <v>0</v>
      </c>
      <c r="P442">
        <f t="shared" si="62"/>
        <v>0</v>
      </c>
      <c r="Q442" t="str">
        <f t="shared" si="63"/>
        <v>TN</v>
      </c>
    </row>
    <row r="443" spans="1:17" x14ac:dyDescent="0.3">
      <c r="A443">
        <v>0</v>
      </c>
      <c r="B443">
        <v>1.1960207441678836</v>
      </c>
      <c r="C443">
        <v>-2</v>
      </c>
      <c r="D443">
        <v>1.4</v>
      </c>
      <c r="E443">
        <f t="shared" si="55"/>
        <v>3.7252902290729754E-11</v>
      </c>
      <c r="F443">
        <f t="shared" si="56"/>
        <v>0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7"/>
        <v>15.704378149715444</v>
      </c>
      <c r="L443">
        <f t="shared" si="58"/>
        <v>31.408756296736705</v>
      </c>
      <c r="M443">
        <f t="shared" si="59"/>
        <v>-2.7430832149109019</v>
      </c>
      <c r="N443" s="36">
        <f t="shared" si="60"/>
        <v>444.9207378620041</v>
      </c>
      <c r="O443">
        <f t="shared" si="61"/>
        <v>0</v>
      </c>
      <c r="P443">
        <f t="shared" si="62"/>
        <v>0</v>
      </c>
      <c r="Q443" t="str">
        <f t="shared" si="63"/>
        <v>TN</v>
      </c>
    </row>
    <row r="444" spans="1:17" x14ac:dyDescent="0.3">
      <c r="A444">
        <v>0</v>
      </c>
      <c r="B444">
        <v>1.1960207441678836</v>
      </c>
      <c r="C444">
        <v>-2</v>
      </c>
      <c r="D444">
        <v>1.4</v>
      </c>
      <c r="E444">
        <f t="shared" si="55"/>
        <v>3.7252902290729754E-11</v>
      </c>
      <c r="F444">
        <f t="shared" si="56"/>
        <v>0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7"/>
        <v>246.62749306925983</v>
      </c>
      <c r="L444">
        <f t="shared" si="58"/>
        <v>434.85510823313615</v>
      </c>
      <c r="M444">
        <f t="shared" si="59"/>
        <v>-20.211555232221116</v>
      </c>
      <c r="N444" s="36">
        <f t="shared" si="60"/>
        <v>13.138249397714761</v>
      </c>
      <c r="O444">
        <f t="shared" si="61"/>
        <v>0</v>
      </c>
      <c r="P444">
        <f t="shared" si="62"/>
        <v>0</v>
      </c>
      <c r="Q444" t="str">
        <f t="shared" si="63"/>
        <v>TN</v>
      </c>
    </row>
    <row r="445" spans="1:17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5"/>
        <v>3.9115547405266244E-11</v>
      </c>
      <c r="F445">
        <f t="shared" si="56"/>
        <v>0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7"/>
        <v>15.7043781497828</v>
      </c>
      <c r="L445">
        <f t="shared" si="58"/>
        <v>31.408756296736705</v>
      </c>
      <c r="M445">
        <f t="shared" si="59"/>
        <v>-2.7430832148699196</v>
      </c>
      <c r="N445" s="36">
        <f t="shared" si="60"/>
        <v>444.92073786373305</v>
      </c>
      <c r="O445">
        <f t="shared" si="61"/>
        <v>0</v>
      </c>
      <c r="P445">
        <f t="shared" si="62"/>
        <v>1</v>
      </c>
      <c r="Q445" t="str">
        <f t="shared" si="63"/>
        <v>FP</v>
      </c>
    </row>
    <row r="446" spans="1:17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5"/>
        <v>3.9115547405266244E-11</v>
      </c>
      <c r="F446">
        <f t="shared" si="56"/>
        <v>0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7"/>
        <v>133.87694141321228</v>
      </c>
      <c r="L446">
        <f t="shared" si="58"/>
        <v>215.2947128015152</v>
      </c>
      <c r="M446">
        <f t="shared" si="59"/>
        <v>-81.143300083039719</v>
      </c>
      <c r="N446" s="36">
        <f t="shared" si="60"/>
        <v>3284.1005625214279</v>
      </c>
      <c r="O446">
        <f t="shared" si="61"/>
        <v>0</v>
      </c>
      <c r="P446">
        <f t="shared" si="62"/>
        <v>0</v>
      </c>
      <c r="Q446" t="str">
        <f t="shared" si="63"/>
        <v>TN</v>
      </c>
    </row>
    <row r="447" spans="1:17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5"/>
        <v>2.9802321832583813E-11</v>
      </c>
      <c r="F447">
        <f t="shared" si="56"/>
        <v>0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7"/>
        <v>133.87694140810737</v>
      </c>
      <c r="L447">
        <f t="shared" si="58"/>
        <v>215.2947128015152</v>
      </c>
      <c r="M447">
        <f t="shared" si="59"/>
        <v>-81.143300085001016</v>
      </c>
      <c r="N447" s="36">
        <f t="shared" si="60"/>
        <v>3284.10056274622</v>
      </c>
      <c r="O447">
        <f t="shared" si="61"/>
        <v>0</v>
      </c>
      <c r="P447">
        <f t="shared" si="62"/>
        <v>1</v>
      </c>
      <c r="Q447" t="str">
        <f t="shared" si="63"/>
        <v>FP</v>
      </c>
    </row>
    <row r="448" spans="1:17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5"/>
        <v>2.9802321832583813E-11</v>
      </c>
      <c r="F448">
        <f t="shared" si="56"/>
        <v>0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7"/>
        <v>0</v>
      </c>
      <c r="L448">
        <f t="shared" si="58"/>
        <v>31.408756296736705</v>
      </c>
      <c r="M448">
        <f t="shared" si="59"/>
        <v>-19.341542426201904</v>
      </c>
      <c r="N448" s="36">
        <f t="shared" si="60"/>
        <v>20.202194345279903</v>
      </c>
      <c r="O448">
        <f t="shared" si="61"/>
        <v>0</v>
      </c>
      <c r="P448">
        <f t="shared" si="62"/>
        <v>0</v>
      </c>
      <c r="Q448" t="str">
        <f t="shared" si="63"/>
        <v>TN</v>
      </c>
    </row>
    <row r="449" spans="1:17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5"/>
        <v>2.9802321832583813E-11</v>
      </c>
      <c r="F449">
        <f t="shared" si="56"/>
        <v>0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7"/>
        <v>217.42755414572622</v>
      </c>
      <c r="L449">
        <f t="shared" si="58"/>
        <v>434.85510823313615</v>
      </c>
      <c r="M449">
        <f t="shared" si="59"/>
        <v>-37.978063723449878</v>
      </c>
      <c r="N449" s="36">
        <f t="shared" si="60"/>
        <v>199.99153040959186</v>
      </c>
      <c r="O449">
        <f t="shared" si="61"/>
        <v>0</v>
      </c>
      <c r="P449">
        <f t="shared" si="62"/>
        <v>0</v>
      </c>
      <c r="Q449" t="str">
        <f t="shared" si="63"/>
        <v>TN</v>
      </c>
    </row>
    <row r="450" spans="1:17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5"/>
        <v>4.2840837634339223E-11</v>
      </c>
      <c r="F450">
        <f t="shared" si="56"/>
        <v>0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7"/>
        <v>160.98133734787234</v>
      </c>
      <c r="L450">
        <f t="shared" si="58"/>
        <v>215.2947128015152</v>
      </c>
      <c r="M450">
        <f t="shared" si="59"/>
        <v>-70.729817311384124</v>
      </c>
      <c r="N450" s="36">
        <f t="shared" si="60"/>
        <v>2199.0087608843914</v>
      </c>
      <c r="O450">
        <f t="shared" si="61"/>
        <v>0</v>
      </c>
      <c r="P450">
        <f t="shared" si="62"/>
        <v>1</v>
      </c>
      <c r="Q450" t="str">
        <f t="shared" si="63"/>
        <v>FP</v>
      </c>
    </row>
    <row r="451" spans="1:17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64">IF(D451&gt;1,(D451-1)/$S$2,0)</f>
        <v>4.2840837634339223E-11</v>
      </c>
      <c r="F451">
        <f t="shared" ref="F451:F514" si="65">IF(D451&lt;1,-(1-D451)/$S$2,0)</f>
        <v>0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6">G451^(B451+E451)</f>
        <v>160.98133734787234</v>
      </c>
      <c r="L451">
        <f t="shared" ref="L451:L514" si="67">-C451*-H451^(B451+F451)</f>
        <v>215.2947128015152</v>
      </c>
      <c r="M451">
        <f t="shared" ref="M451:M514" si="68">I451*K451-J451*L451</f>
        <v>-70.729817311384124</v>
      </c>
      <c r="N451" s="36">
        <f t="shared" ref="N451:N514" si="69">(M451-$S$5)^2</f>
        <v>2199.0087608843914</v>
      </c>
      <c r="O451">
        <f t="shared" ref="O451:O514" si="70">IF(M451&gt;=0,1,0)</f>
        <v>0</v>
      </c>
      <c r="P451">
        <f t="shared" ref="P451:P514" si="71">(A451-O451)^2</f>
        <v>0</v>
      </c>
      <c r="Q451" t="str">
        <f t="shared" ref="Q451:Q514" si="72">IF(AND(A451=1,O451=1),"TP",IF(AND(A451=0,O451=0),"TN",IF(A451&gt;O451,"FP","FN")))</f>
        <v>TN</v>
      </c>
    </row>
    <row r="452" spans="1:17" x14ac:dyDescent="0.3">
      <c r="A452">
        <v>0</v>
      </c>
      <c r="B452">
        <v>1.1960207441678836</v>
      </c>
      <c r="C452">
        <v>-2</v>
      </c>
      <c r="D452">
        <v>1.46</v>
      </c>
      <c r="E452">
        <f t="shared" si="64"/>
        <v>4.2840837634339223E-11</v>
      </c>
      <c r="F452">
        <f t="shared" si="65"/>
        <v>0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6"/>
        <v>35.979809837198268</v>
      </c>
      <c r="L452">
        <f t="shared" si="67"/>
        <v>31.408756296736705</v>
      </c>
      <c r="M452">
        <f t="shared" si="68"/>
        <v>-5.5181341949198117</v>
      </c>
      <c r="N452" s="36">
        <f t="shared" si="69"/>
        <v>335.55254409691571</v>
      </c>
      <c r="O452">
        <f t="shared" si="70"/>
        <v>0</v>
      </c>
      <c r="P452">
        <f t="shared" si="71"/>
        <v>0</v>
      </c>
      <c r="Q452" t="str">
        <f t="shared" si="72"/>
        <v>TN</v>
      </c>
    </row>
    <row r="453" spans="1:17" x14ac:dyDescent="0.3">
      <c r="A453">
        <v>0</v>
      </c>
      <c r="B453">
        <v>1.1960207441678836</v>
      </c>
      <c r="C453">
        <v>-2</v>
      </c>
      <c r="D453">
        <v>1.46</v>
      </c>
      <c r="E453">
        <f t="shared" si="64"/>
        <v>4.2840837634339223E-11</v>
      </c>
      <c r="F453">
        <f t="shared" si="65"/>
        <v>0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6"/>
        <v>246.62749307560637</v>
      </c>
      <c r="L453">
        <f t="shared" si="67"/>
        <v>434.85510823313615</v>
      </c>
      <c r="M453">
        <f t="shared" si="68"/>
        <v>-20.2115552283596</v>
      </c>
      <c r="N453" s="36">
        <f t="shared" si="69"/>
        <v>13.138249425708219</v>
      </c>
      <c r="O453">
        <f t="shared" si="70"/>
        <v>0</v>
      </c>
      <c r="P453">
        <f t="shared" si="71"/>
        <v>0</v>
      </c>
      <c r="Q453" t="str">
        <f t="shared" si="72"/>
        <v>TN</v>
      </c>
    </row>
    <row r="454" spans="1:17" x14ac:dyDescent="0.3">
      <c r="A454">
        <v>1</v>
      </c>
      <c r="B454">
        <v>1.1960207441678836</v>
      </c>
      <c r="C454">
        <v>-2</v>
      </c>
      <c r="D454">
        <v>1.36</v>
      </c>
      <c r="E454">
        <f t="shared" si="64"/>
        <v>3.3527612061656793E-11</v>
      </c>
      <c r="F454">
        <f t="shared" si="65"/>
        <v>0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6"/>
        <v>498.14147220162903</v>
      </c>
      <c r="L454">
        <f t="shared" si="67"/>
        <v>434.85510823313615</v>
      </c>
      <c r="M454">
        <f t="shared" si="68"/>
        <v>90.707310285670388</v>
      </c>
      <c r="N454" s="36">
        <f t="shared" si="69"/>
        <v>13120.222059483212</v>
      </c>
      <c r="O454">
        <f t="shared" si="70"/>
        <v>1</v>
      </c>
      <c r="P454">
        <f t="shared" si="71"/>
        <v>0</v>
      </c>
      <c r="Q454" t="str">
        <f t="shared" si="72"/>
        <v>TP</v>
      </c>
    </row>
    <row r="455" spans="1:17" x14ac:dyDescent="0.3">
      <c r="A455">
        <v>0</v>
      </c>
      <c r="B455">
        <v>1.1960207441678836</v>
      </c>
      <c r="C455">
        <v>-2</v>
      </c>
      <c r="D455">
        <v>1.36</v>
      </c>
      <c r="E455">
        <f t="shared" si="64"/>
        <v>3.3527612061656793E-11</v>
      </c>
      <c r="F455">
        <f t="shared" si="65"/>
        <v>0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6"/>
        <v>217.42755414937108</v>
      </c>
      <c r="L455">
        <f t="shared" si="67"/>
        <v>434.85510823313615</v>
      </c>
      <c r="M455">
        <f t="shared" si="68"/>
        <v>-37.978063721232189</v>
      </c>
      <c r="N455" s="36">
        <f t="shared" si="69"/>
        <v>199.99153034686748</v>
      </c>
      <c r="O455">
        <f t="shared" si="70"/>
        <v>0</v>
      </c>
      <c r="P455">
        <f t="shared" si="71"/>
        <v>0</v>
      </c>
      <c r="Q455" t="str">
        <f t="shared" si="72"/>
        <v>TN</v>
      </c>
    </row>
    <row r="456" spans="1:17" x14ac:dyDescent="0.3">
      <c r="A456">
        <v>1</v>
      </c>
      <c r="B456">
        <v>1.1960207441678836</v>
      </c>
      <c r="C456">
        <v>-2</v>
      </c>
      <c r="D456">
        <v>1.38</v>
      </c>
      <c r="E456">
        <f t="shared" si="64"/>
        <v>3.5390257176193264E-11</v>
      </c>
      <c r="F456">
        <f t="shared" si="65"/>
        <v>0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6"/>
        <v>15.704378149648093</v>
      </c>
      <c r="L456">
        <f t="shared" si="67"/>
        <v>31.408756296736705</v>
      </c>
      <c r="M456">
        <f t="shared" si="68"/>
        <v>-2.7430832149518807</v>
      </c>
      <c r="N456" s="36">
        <f t="shared" si="69"/>
        <v>444.92073786027538</v>
      </c>
      <c r="O456">
        <f t="shared" si="70"/>
        <v>0</v>
      </c>
      <c r="P456">
        <f t="shared" si="71"/>
        <v>1</v>
      </c>
      <c r="Q456" t="str">
        <f t="shared" si="72"/>
        <v>FP</v>
      </c>
    </row>
    <row r="457" spans="1:17" x14ac:dyDescent="0.3">
      <c r="A457">
        <v>0</v>
      </c>
      <c r="B457">
        <v>1.1960207441678836</v>
      </c>
      <c r="C457">
        <v>-2</v>
      </c>
      <c r="D457">
        <v>1.38</v>
      </c>
      <c r="E457">
        <f t="shared" si="64"/>
        <v>3.5390257176193264E-11</v>
      </c>
      <c r="F457">
        <f t="shared" si="65"/>
        <v>0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6"/>
        <v>82.432217533692736</v>
      </c>
      <c r="L457">
        <f t="shared" si="67"/>
        <v>215.2947128015152</v>
      </c>
      <c r="M457">
        <f t="shared" si="68"/>
        <v>-34.144743627955165</v>
      </c>
      <c r="N457" s="36">
        <f t="shared" si="69"/>
        <v>106.26550376801829</v>
      </c>
      <c r="O457">
        <f t="shared" si="70"/>
        <v>0</v>
      </c>
      <c r="P457">
        <f t="shared" si="71"/>
        <v>0</v>
      </c>
      <c r="Q457" t="str">
        <f t="shared" si="72"/>
        <v>TN</v>
      </c>
    </row>
    <row r="458" spans="1:17" x14ac:dyDescent="0.3">
      <c r="A458">
        <v>0</v>
      </c>
      <c r="B458">
        <v>1.1960207441678836</v>
      </c>
      <c r="C458">
        <v>-2</v>
      </c>
      <c r="D458">
        <v>1.38</v>
      </c>
      <c r="E458">
        <f t="shared" si="64"/>
        <v>3.5390257176193264E-11</v>
      </c>
      <c r="F458">
        <f t="shared" si="65"/>
        <v>0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6"/>
        <v>0</v>
      </c>
      <c r="L458">
        <f t="shared" si="67"/>
        <v>31.408756296736705</v>
      </c>
      <c r="M458">
        <f t="shared" si="68"/>
        <v>-19.341542426201904</v>
      </c>
      <c r="N458" s="36">
        <f t="shared" si="69"/>
        <v>20.202194345279903</v>
      </c>
      <c r="O458">
        <f t="shared" si="70"/>
        <v>0</v>
      </c>
      <c r="P458">
        <f t="shared" si="71"/>
        <v>0</v>
      </c>
      <c r="Q458" t="str">
        <f t="shared" si="72"/>
        <v>TN</v>
      </c>
    </row>
    <row r="459" spans="1:17" x14ac:dyDescent="0.3">
      <c r="A459">
        <v>0</v>
      </c>
      <c r="B459">
        <v>1.1960207441678836</v>
      </c>
      <c r="C459">
        <v>-2</v>
      </c>
      <c r="D459">
        <v>1.38</v>
      </c>
      <c r="E459">
        <f t="shared" si="64"/>
        <v>3.5390257176193264E-11</v>
      </c>
      <c r="F459">
        <f t="shared" si="65"/>
        <v>0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6"/>
        <v>35.979809836395219</v>
      </c>
      <c r="L459">
        <f t="shared" si="67"/>
        <v>31.408756296736705</v>
      </c>
      <c r="M459">
        <f t="shared" si="68"/>
        <v>-5.5181341952283418</v>
      </c>
      <c r="N459" s="36">
        <f t="shared" si="69"/>
        <v>335.55254408561228</v>
      </c>
      <c r="O459">
        <f t="shared" si="70"/>
        <v>0</v>
      </c>
      <c r="P459">
        <f t="shared" si="71"/>
        <v>0</v>
      </c>
      <c r="Q459" t="str">
        <f t="shared" si="72"/>
        <v>TN</v>
      </c>
    </row>
    <row r="460" spans="1:17" x14ac:dyDescent="0.3">
      <c r="A460">
        <v>0</v>
      </c>
      <c r="B460">
        <v>1.1960207441678836</v>
      </c>
      <c r="C460">
        <v>-2</v>
      </c>
      <c r="D460">
        <v>1.38</v>
      </c>
      <c r="E460">
        <f t="shared" si="64"/>
        <v>3.5390257176193264E-11</v>
      </c>
      <c r="F460">
        <f t="shared" si="65"/>
        <v>0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6"/>
        <v>35.979809836395219</v>
      </c>
      <c r="L460">
        <f t="shared" si="67"/>
        <v>31.408756296736705</v>
      </c>
      <c r="M460">
        <f t="shared" si="68"/>
        <v>-5.5181341952283418</v>
      </c>
      <c r="N460" s="36">
        <f t="shared" si="69"/>
        <v>335.55254408561228</v>
      </c>
      <c r="O460">
        <f t="shared" si="70"/>
        <v>0</v>
      </c>
      <c r="P460">
        <f t="shared" si="71"/>
        <v>0</v>
      </c>
      <c r="Q460" t="str">
        <f t="shared" si="72"/>
        <v>TN</v>
      </c>
    </row>
    <row r="461" spans="1:17" x14ac:dyDescent="0.3">
      <c r="A461">
        <v>0</v>
      </c>
      <c r="B461">
        <v>1.1960207441678836</v>
      </c>
      <c r="C461">
        <v>-2</v>
      </c>
      <c r="D461">
        <v>1.38</v>
      </c>
      <c r="E461">
        <f t="shared" si="64"/>
        <v>3.5390257176193264E-11</v>
      </c>
      <c r="F461">
        <f t="shared" si="65"/>
        <v>0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6"/>
        <v>82.432217533692736</v>
      </c>
      <c r="L461">
        <f t="shared" si="67"/>
        <v>215.2947128015152</v>
      </c>
      <c r="M461">
        <f t="shared" si="68"/>
        <v>-100.90831337104662</v>
      </c>
      <c r="N461" s="36">
        <f t="shared" si="69"/>
        <v>5940.1064130950554</v>
      </c>
      <c r="O461">
        <f t="shared" si="70"/>
        <v>0</v>
      </c>
      <c r="P461">
        <f t="shared" si="71"/>
        <v>0</v>
      </c>
      <c r="Q461" t="str">
        <f t="shared" si="72"/>
        <v>TN</v>
      </c>
    </row>
    <row r="462" spans="1:17" x14ac:dyDescent="0.3">
      <c r="A462">
        <v>1</v>
      </c>
      <c r="B462">
        <v>1.1960207441678836</v>
      </c>
      <c r="C462">
        <v>-2</v>
      </c>
      <c r="D462">
        <v>1.4</v>
      </c>
      <c r="E462">
        <f t="shared" si="64"/>
        <v>3.7252902290729754E-11</v>
      </c>
      <c r="F462">
        <f t="shared" si="65"/>
        <v>0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6"/>
        <v>15.704378149715444</v>
      </c>
      <c r="L462">
        <f t="shared" si="67"/>
        <v>0</v>
      </c>
      <c r="M462">
        <f t="shared" si="68"/>
        <v>6.0336069357849524</v>
      </c>
      <c r="N462" s="36">
        <f t="shared" si="69"/>
        <v>892.20701209646234</v>
      </c>
      <c r="O462">
        <f t="shared" si="70"/>
        <v>1</v>
      </c>
      <c r="P462">
        <f t="shared" si="71"/>
        <v>0</v>
      </c>
      <c r="Q462" t="str">
        <f t="shared" si="72"/>
        <v>TP</v>
      </c>
    </row>
    <row r="463" spans="1:17" x14ac:dyDescent="0.3">
      <c r="A463">
        <v>1</v>
      </c>
      <c r="B463">
        <v>1.1960207441678836</v>
      </c>
      <c r="C463">
        <v>-2</v>
      </c>
      <c r="D463">
        <v>1.42</v>
      </c>
      <c r="E463">
        <f t="shared" si="64"/>
        <v>3.9115547405266244E-11</v>
      </c>
      <c r="F463">
        <f t="shared" si="65"/>
        <v>0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6"/>
        <v>15.7043781497828</v>
      </c>
      <c r="L463">
        <f t="shared" si="67"/>
        <v>31.408756296736705</v>
      </c>
      <c r="M463">
        <f t="shared" si="68"/>
        <v>-2.7430832148699196</v>
      </c>
      <c r="N463" s="36">
        <f t="shared" si="69"/>
        <v>444.92073786373305</v>
      </c>
      <c r="O463">
        <f t="shared" si="70"/>
        <v>0</v>
      </c>
      <c r="P463">
        <f t="shared" si="71"/>
        <v>1</v>
      </c>
      <c r="Q463" t="str">
        <f t="shared" si="72"/>
        <v>FP</v>
      </c>
    </row>
    <row r="464" spans="1:17" x14ac:dyDescent="0.3">
      <c r="A464">
        <v>0</v>
      </c>
      <c r="B464">
        <v>1.1960207441678836</v>
      </c>
      <c r="C464">
        <v>-2</v>
      </c>
      <c r="D464">
        <v>1.42</v>
      </c>
      <c r="E464">
        <f t="shared" si="64"/>
        <v>3.9115547405266244E-11</v>
      </c>
      <c r="F464">
        <f t="shared" si="65"/>
        <v>0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6"/>
        <v>82.432217534825512</v>
      </c>
      <c r="L464">
        <f t="shared" si="67"/>
        <v>215.2947128015152</v>
      </c>
      <c r="M464">
        <f t="shared" si="68"/>
        <v>-100.90831337061141</v>
      </c>
      <c r="N464" s="36">
        <f t="shared" si="69"/>
        <v>5940.1064130279728</v>
      </c>
      <c r="O464">
        <f t="shared" si="70"/>
        <v>0</v>
      </c>
      <c r="P464">
        <f t="shared" si="71"/>
        <v>0</v>
      </c>
      <c r="Q464" t="str">
        <f t="shared" si="72"/>
        <v>TN</v>
      </c>
    </row>
    <row r="465" spans="1:17" x14ac:dyDescent="0.3">
      <c r="A465">
        <v>0</v>
      </c>
      <c r="B465">
        <v>1.1960207441678836</v>
      </c>
      <c r="C465">
        <v>-2</v>
      </c>
      <c r="D465">
        <v>1.42</v>
      </c>
      <c r="E465">
        <f t="shared" si="64"/>
        <v>3.9115547405266244E-11</v>
      </c>
      <c r="F465">
        <f t="shared" si="65"/>
        <v>0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6"/>
        <v>82.432217534825512</v>
      </c>
      <c r="L465">
        <f t="shared" si="67"/>
        <v>215.2947128015152</v>
      </c>
      <c r="M465">
        <f t="shared" si="68"/>
        <v>-100.90831337061141</v>
      </c>
      <c r="N465" s="36">
        <f t="shared" si="69"/>
        <v>5940.1064130279728</v>
      </c>
      <c r="O465">
        <f t="shared" si="70"/>
        <v>0</v>
      </c>
      <c r="P465">
        <f t="shared" si="71"/>
        <v>0</v>
      </c>
      <c r="Q465" t="str">
        <f t="shared" si="72"/>
        <v>TN</v>
      </c>
    </row>
    <row r="466" spans="1:17" x14ac:dyDescent="0.3">
      <c r="A466">
        <v>1</v>
      </c>
      <c r="B466">
        <v>1.1960207441678836</v>
      </c>
      <c r="C466">
        <v>-2</v>
      </c>
      <c r="D466">
        <v>1.44</v>
      </c>
      <c r="E466">
        <f t="shared" si="64"/>
        <v>4.0978192519802733E-11</v>
      </c>
      <c r="F466">
        <f t="shared" si="65"/>
        <v>0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6"/>
        <v>15.704378149850148</v>
      </c>
      <c r="L466">
        <f t="shared" si="67"/>
        <v>31.408756296736705</v>
      </c>
      <c r="M466">
        <f t="shared" si="68"/>
        <v>-2.7430832148289408</v>
      </c>
      <c r="N466" s="36">
        <f t="shared" si="69"/>
        <v>444.92073786546172</v>
      </c>
      <c r="O466">
        <f t="shared" si="70"/>
        <v>0</v>
      </c>
      <c r="P466">
        <f t="shared" si="71"/>
        <v>1</v>
      </c>
      <c r="Q466" t="str">
        <f t="shared" si="72"/>
        <v>FP</v>
      </c>
    </row>
    <row r="467" spans="1:17" x14ac:dyDescent="0.3">
      <c r="A467">
        <v>1</v>
      </c>
      <c r="B467">
        <v>1.1960207441678836</v>
      </c>
      <c r="C467">
        <v>-2</v>
      </c>
      <c r="D467">
        <v>1.64</v>
      </c>
      <c r="E467">
        <f t="shared" si="64"/>
        <v>5.9604643665167614E-11</v>
      </c>
      <c r="F467">
        <f t="shared" si="65"/>
        <v>0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6"/>
        <v>246.6274930946459</v>
      </c>
      <c r="L467">
        <f t="shared" si="67"/>
        <v>434.85510823313615</v>
      </c>
      <c r="M467">
        <f t="shared" si="68"/>
        <v>-20.21155521677511</v>
      </c>
      <c r="N467" s="36">
        <f t="shared" si="69"/>
        <v>13.138249509688178</v>
      </c>
      <c r="O467">
        <f t="shared" si="70"/>
        <v>0</v>
      </c>
      <c r="P467">
        <f t="shared" si="71"/>
        <v>1</v>
      </c>
      <c r="Q467" t="str">
        <f t="shared" si="72"/>
        <v>FP</v>
      </c>
    </row>
    <row r="468" spans="1:17" x14ac:dyDescent="0.3">
      <c r="A468">
        <v>0</v>
      </c>
      <c r="B468">
        <v>1.1960207441678836</v>
      </c>
      <c r="C468">
        <v>-2</v>
      </c>
      <c r="D468">
        <v>1.64</v>
      </c>
      <c r="E468">
        <f t="shared" si="64"/>
        <v>5.9604643665167614E-11</v>
      </c>
      <c r="F468">
        <f t="shared" si="65"/>
        <v>0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6"/>
        <v>188.85787665752258</v>
      </c>
      <c r="L468">
        <f t="shared" si="67"/>
        <v>434.85510823313615</v>
      </c>
      <c r="M468">
        <f t="shared" si="68"/>
        <v>-195.22518110713901</v>
      </c>
      <c r="N468" s="36">
        <f t="shared" si="69"/>
        <v>29374.17340205222</v>
      </c>
      <c r="O468">
        <f t="shared" si="70"/>
        <v>0</v>
      </c>
      <c r="P468">
        <f t="shared" si="71"/>
        <v>0</v>
      </c>
      <c r="Q468" t="str">
        <f t="shared" si="72"/>
        <v>TN</v>
      </c>
    </row>
    <row r="469" spans="1:17" x14ac:dyDescent="0.3">
      <c r="A469">
        <v>1</v>
      </c>
      <c r="B469">
        <v>1.1960207441678836</v>
      </c>
      <c r="C469">
        <v>-2</v>
      </c>
      <c r="D469">
        <v>1.78</v>
      </c>
      <c r="E469">
        <f t="shared" si="64"/>
        <v>7.2643159466923037E-11</v>
      </c>
      <c r="F469">
        <f t="shared" si="65"/>
        <v>0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6"/>
        <v>160.98133736825503</v>
      </c>
      <c r="L469">
        <f t="shared" si="67"/>
        <v>215.2947128015152</v>
      </c>
      <c r="M469">
        <f t="shared" si="68"/>
        <v>-70.729817303553119</v>
      </c>
      <c r="N469" s="36">
        <f t="shared" si="69"/>
        <v>2199.0087601499436</v>
      </c>
      <c r="O469">
        <f t="shared" si="70"/>
        <v>0</v>
      </c>
      <c r="P469">
        <f t="shared" si="71"/>
        <v>1</v>
      </c>
      <c r="Q469" t="str">
        <f t="shared" si="72"/>
        <v>FP</v>
      </c>
    </row>
    <row r="470" spans="1:17" x14ac:dyDescent="0.3">
      <c r="A470">
        <v>0</v>
      </c>
      <c r="B470">
        <v>1.1960207441678836</v>
      </c>
      <c r="C470">
        <v>-2</v>
      </c>
      <c r="D470">
        <v>1.78</v>
      </c>
      <c r="E470">
        <f t="shared" si="64"/>
        <v>7.2643159466923037E-11</v>
      </c>
      <c r="F470">
        <f t="shared" si="65"/>
        <v>0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6"/>
        <v>107.647356431349</v>
      </c>
      <c r="L470">
        <f t="shared" si="67"/>
        <v>215.2947128015152</v>
      </c>
      <c r="M470">
        <f t="shared" si="68"/>
        <v>-91.220681330523163</v>
      </c>
      <c r="N470" s="36">
        <f t="shared" si="69"/>
        <v>4540.6646115515077</v>
      </c>
      <c r="O470">
        <f t="shared" si="70"/>
        <v>0</v>
      </c>
      <c r="P470">
        <f t="shared" si="71"/>
        <v>0</v>
      </c>
      <c r="Q470" t="str">
        <f t="shared" si="72"/>
        <v>TN</v>
      </c>
    </row>
    <row r="471" spans="1:17" x14ac:dyDescent="0.3">
      <c r="A471">
        <v>0</v>
      </c>
      <c r="B471">
        <v>1.1960207441678836</v>
      </c>
      <c r="C471">
        <v>-2</v>
      </c>
      <c r="D471">
        <v>1.78</v>
      </c>
      <c r="E471">
        <f t="shared" si="64"/>
        <v>7.2643159466923037E-11</v>
      </c>
      <c r="F471">
        <f t="shared" si="65"/>
        <v>0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6"/>
        <v>82.432217545020706</v>
      </c>
      <c r="L471">
        <f t="shared" si="67"/>
        <v>215.2947128015152</v>
      </c>
      <c r="M471">
        <f t="shared" si="68"/>
        <v>-34.144743621062737</v>
      </c>
      <c r="N471" s="36">
        <f t="shared" si="69"/>
        <v>106.26550362591688</v>
      </c>
      <c r="O471">
        <f t="shared" si="70"/>
        <v>0</v>
      </c>
      <c r="P471">
        <f t="shared" si="71"/>
        <v>0</v>
      </c>
      <c r="Q471" t="str">
        <f t="shared" si="72"/>
        <v>TN</v>
      </c>
    </row>
    <row r="472" spans="1:17" x14ac:dyDescent="0.3">
      <c r="A472">
        <v>1</v>
      </c>
      <c r="B472">
        <v>1.1960207441678836</v>
      </c>
      <c r="C472">
        <v>-2</v>
      </c>
      <c r="D472">
        <v>1.68</v>
      </c>
      <c r="E472">
        <f t="shared" si="64"/>
        <v>6.3329933894240593E-11</v>
      </c>
      <c r="F472">
        <f t="shared" si="65"/>
        <v>0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6"/>
        <v>107.64735642742697</v>
      </c>
      <c r="L472">
        <f t="shared" si="67"/>
        <v>215.2947128015152</v>
      </c>
      <c r="M472">
        <f t="shared" si="68"/>
        <v>-18.802760193120307</v>
      </c>
      <c r="N472" s="36">
        <f t="shared" si="69"/>
        <v>25.33579361394618</v>
      </c>
      <c r="O472">
        <f t="shared" si="70"/>
        <v>0</v>
      </c>
      <c r="P472">
        <f t="shared" si="71"/>
        <v>1</v>
      </c>
      <c r="Q472" t="str">
        <f t="shared" si="72"/>
        <v>FP</v>
      </c>
    </row>
    <row r="473" spans="1:17" x14ac:dyDescent="0.3">
      <c r="A473">
        <v>1</v>
      </c>
      <c r="B473">
        <v>1.1960207441678836</v>
      </c>
      <c r="C473">
        <v>-2</v>
      </c>
      <c r="D473">
        <v>1.66</v>
      </c>
      <c r="E473">
        <f t="shared" si="64"/>
        <v>6.1467288779704097E-11</v>
      </c>
      <c r="F473">
        <f t="shared" si="65"/>
        <v>0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6"/>
        <v>35.979809839205934</v>
      </c>
      <c r="L473">
        <f t="shared" si="67"/>
        <v>31.408756296736705</v>
      </c>
      <c r="M473">
        <f t="shared" si="68"/>
        <v>-5.5181341941484678</v>
      </c>
      <c r="N473" s="36">
        <f t="shared" si="69"/>
        <v>335.55254412517479</v>
      </c>
      <c r="O473">
        <f t="shared" si="70"/>
        <v>0</v>
      </c>
      <c r="P473">
        <f t="shared" si="71"/>
        <v>1</v>
      </c>
      <c r="Q473" t="str">
        <f t="shared" si="72"/>
        <v>FP</v>
      </c>
    </row>
    <row r="474" spans="1:17" x14ac:dyDescent="0.3">
      <c r="A474">
        <v>0</v>
      </c>
      <c r="B474">
        <v>1.1960207441678836</v>
      </c>
      <c r="C474">
        <v>-2</v>
      </c>
      <c r="D474">
        <v>1.66</v>
      </c>
      <c r="E474">
        <f t="shared" si="64"/>
        <v>6.1467288779704097E-11</v>
      </c>
      <c r="F474">
        <f t="shared" si="65"/>
        <v>0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6"/>
        <v>217.42755417670662</v>
      </c>
      <c r="L474">
        <f t="shared" si="67"/>
        <v>434.85510823313615</v>
      </c>
      <c r="M474">
        <f t="shared" si="68"/>
        <v>-184.24873856420319</v>
      </c>
      <c r="N474" s="36">
        <f t="shared" si="69"/>
        <v>25732.173690481872</v>
      </c>
      <c r="O474">
        <f t="shared" si="70"/>
        <v>0</v>
      </c>
      <c r="P474">
        <f t="shared" si="71"/>
        <v>0</v>
      </c>
      <c r="Q474" t="str">
        <f t="shared" si="72"/>
        <v>TN</v>
      </c>
    </row>
    <row r="475" spans="1:17" x14ac:dyDescent="0.3">
      <c r="A475">
        <v>1</v>
      </c>
      <c r="B475">
        <v>1.1960207441678836</v>
      </c>
      <c r="C475">
        <v>-2</v>
      </c>
      <c r="D475">
        <v>1.68</v>
      </c>
      <c r="E475">
        <f t="shared" si="64"/>
        <v>6.3329933894240593E-11</v>
      </c>
      <c r="F475">
        <f t="shared" si="65"/>
        <v>0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6"/>
        <v>15.70437815065841</v>
      </c>
      <c r="L475">
        <f t="shared" si="67"/>
        <v>0</v>
      </c>
      <c r="M475">
        <f t="shared" si="68"/>
        <v>6.7392873083876497</v>
      </c>
      <c r="N475" s="36">
        <f t="shared" si="69"/>
        <v>934.86210874111873</v>
      </c>
      <c r="O475">
        <f t="shared" si="70"/>
        <v>1</v>
      </c>
      <c r="P475">
        <f t="shared" si="71"/>
        <v>0</v>
      </c>
      <c r="Q475" t="str">
        <f t="shared" si="72"/>
        <v>TP</v>
      </c>
    </row>
    <row r="476" spans="1:17" x14ac:dyDescent="0.3">
      <c r="A476">
        <v>0</v>
      </c>
      <c r="B476">
        <v>1.1960207441678836</v>
      </c>
      <c r="C476">
        <v>-2</v>
      </c>
      <c r="D476">
        <v>1.68</v>
      </c>
      <c r="E476">
        <f t="shared" si="64"/>
        <v>6.3329933894240593E-11</v>
      </c>
      <c r="F476">
        <f t="shared" si="65"/>
        <v>0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6"/>
        <v>133.8769414264851</v>
      </c>
      <c r="L476">
        <f t="shared" si="67"/>
        <v>215.2947128015152</v>
      </c>
      <c r="M476">
        <f t="shared" si="68"/>
        <v>-81.143300077940324</v>
      </c>
      <c r="N476" s="36">
        <f t="shared" si="69"/>
        <v>3284.1005619369648</v>
      </c>
      <c r="O476">
        <f t="shared" si="70"/>
        <v>0</v>
      </c>
      <c r="P476">
        <f t="shared" si="71"/>
        <v>0</v>
      </c>
      <c r="Q476" t="str">
        <f t="shared" si="72"/>
        <v>TN</v>
      </c>
    </row>
    <row r="477" spans="1:17" x14ac:dyDescent="0.3">
      <c r="A477">
        <v>1</v>
      </c>
      <c r="B477">
        <v>1.1960207441678836</v>
      </c>
      <c r="C477">
        <v>-2</v>
      </c>
      <c r="D477">
        <v>1.58</v>
      </c>
      <c r="E477">
        <f t="shared" si="64"/>
        <v>5.4016708321558163E-11</v>
      </c>
      <c r="F477">
        <f t="shared" si="65"/>
        <v>0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6"/>
        <v>107.64735642350504</v>
      </c>
      <c r="L477">
        <f t="shared" si="67"/>
        <v>215.2947128015152</v>
      </c>
      <c r="M477">
        <f t="shared" si="68"/>
        <v>-91.220681333536803</v>
      </c>
      <c r="N477" s="36">
        <f t="shared" si="69"/>
        <v>4540.6646119576526</v>
      </c>
      <c r="O477">
        <f t="shared" si="70"/>
        <v>0</v>
      </c>
      <c r="P477">
        <f t="shared" si="71"/>
        <v>1</v>
      </c>
      <c r="Q477" t="str">
        <f t="shared" si="72"/>
        <v>FP</v>
      </c>
    </row>
    <row r="478" spans="1:17" x14ac:dyDescent="0.3">
      <c r="A478">
        <v>1</v>
      </c>
      <c r="B478">
        <v>1.1960207441678836</v>
      </c>
      <c r="C478">
        <v>-2</v>
      </c>
      <c r="D478">
        <v>1.4</v>
      </c>
      <c r="E478">
        <f t="shared" si="64"/>
        <v>3.7252902290729754E-11</v>
      </c>
      <c r="F478">
        <f t="shared" si="65"/>
        <v>0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6"/>
        <v>188.85787663902477</v>
      </c>
      <c r="L478">
        <f t="shared" si="67"/>
        <v>434.85510823313615</v>
      </c>
      <c r="M478">
        <f t="shared" si="68"/>
        <v>-55.361093850454481</v>
      </c>
      <c r="N478" s="36">
        <f t="shared" si="69"/>
        <v>993.81719537944673</v>
      </c>
      <c r="O478">
        <f t="shared" si="70"/>
        <v>0</v>
      </c>
      <c r="P478">
        <f t="shared" si="71"/>
        <v>1</v>
      </c>
      <c r="Q478" t="str">
        <f t="shared" si="72"/>
        <v>FP</v>
      </c>
    </row>
    <row r="479" spans="1:17" x14ac:dyDescent="0.3">
      <c r="A479">
        <v>0</v>
      </c>
      <c r="B479">
        <v>1.1960207441678836</v>
      </c>
      <c r="C479">
        <v>-2</v>
      </c>
      <c r="D479">
        <v>1.4</v>
      </c>
      <c r="E479">
        <f t="shared" si="64"/>
        <v>3.7252902290729754E-11</v>
      </c>
      <c r="F479">
        <f t="shared" si="65"/>
        <v>0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6"/>
        <v>35.979809836595969</v>
      </c>
      <c r="L479">
        <f t="shared" si="67"/>
        <v>31.408756296736705</v>
      </c>
      <c r="M479">
        <f t="shared" si="68"/>
        <v>-5.5181341951512142</v>
      </c>
      <c r="N479" s="36">
        <f t="shared" si="69"/>
        <v>335.55254408843803</v>
      </c>
      <c r="O479">
        <f t="shared" si="70"/>
        <v>0</v>
      </c>
      <c r="P479">
        <f t="shared" si="71"/>
        <v>0</v>
      </c>
      <c r="Q479" t="str">
        <f t="shared" si="72"/>
        <v>TN</v>
      </c>
    </row>
    <row r="480" spans="1:17" x14ac:dyDescent="0.3">
      <c r="A480">
        <v>1</v>
      </c>
      <c r="B480">
        <v>1.1960207441678836</v>
      </c>
      <c r="C480">
        <v>-2</v>
      </c>
      <c r="D480">
        <v>1.54</v>
      </c>
      <c r="E480">
        <f t="shared" si="64"/>
        <v>5.0291418092485183E-11</v>
      </c>
      <c r="F480">
        <f t="shared" si="65"/>
        <v>0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6"/>
        <v>160.98133735296787</v>
      </c>
      <c r="L480">
        <f t="shared" si="67"/>
        <v>215.2947128015152</v>
      </c>
      <c r="M480">
        <f t="shared" si="68"/>
        <v>13.647945524656848</v>
      </c>
      <c r="N480" s="36">
        <f t="shared" si="69"/>
        <v>1405.0632309506229</v>
      </c>
      <c r="O480">
        <f t="shared" si="70"/>
        <v>1</v>
      </c>
      <c r="P480">
        <f t="shared" si="71"/>
        <v>0</v>
      </c>
      <c r="Q480" t="str">
        <f t="shared" si="72"/>
        <v>TP</v>
      </c>
    </row>
    <row r="481" spans="1:17" x14ac:dyDescent="0.3">
      <c r="A481">
        <v>1</v>
      </c>
      <c r="B481">
        <v>1.1960207441678836</v>
      </c>
      <c r="C481">
        <v>-2</v>
      </c>
      <c r="D481">
        <v>1.44</v>
      </c>
      <c r="E481">
        <f t="shared" si="64"/>
        <v>4.0978192519802733E-11</v>
      </c>
      <c r="F481">
        <f t="shared" si="65"/>
        <v>0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6"/>
        <v>160.98133734659839</v>
      </c>
      <c r="L481">
        <f t="shared" si="67"/>
        <v>215.2947128015152</v>
      </c>
      <c r="M481">
        <f t="shared" si="68"/>
        <v>13.647945520781377</v>
      </c>
      <c r="N481" s="36">
        <f t="shared" si="69"/>
        <v>1405.0632306600853</v>
      </c>
      <c r="O481">
        <f t="shared" si="70"/>
        <v>1</v>
      </c>
      <c r="P481">
        <f t="shared" si="71"/>
        <v>0</v>
      </c>
      <c r="Q481" t="str">
        <f t="shared" si="72"/>
        <v>TP</v>
      </c>
    </row>
    <row r="482" spans="1:17" x14ac:dyDescent="0.3">
      <c r="A482">
        <v>1</v>
      </c>
      <c r="B482">
        <v>1.1960207441678836</v>
      </c>
      <c r="C482">
        <v>-2</v>
      </c>
      <c r="D482">
        <v>1.42</v>
      </c>
      <c r="E482">
        <f t="shared" si="64"/>
        <v>3.9115547405266244E-11</v>
      </c>
      <c r="F482">
        <f t="shared" si="65"/>
        <v>0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6"/>
        <v>58.43427530679196</v>
      </c>
      <c r="L482">
        <f t="shared" si="67"/>
        <v>31.408756296736705</v>
      </c>
      <c r="M482">
        <f t="shared" si="68"/>
        <v>3.1088497776444939</v>
      </c>
      <c r="N482" s="36">
        <f t="shared" si="69"/>
        <v>726.03719209195549</v>
      </c>
      <c r="O482">
        <f t="shared" si="70"/>
        <v>1</v>
      </c>
      <c r="P482">
        <f t="shared" si="71"/>
        <v>0</v>
      </c>
      <c r="Q482" t="str">
        <f t="shared" si="72"/>
        <v>TP</v>
      </c>
    </row>
    <row r="483" spans="1:17" x14ac:dyDescent="0.3">
      <c r="A483">
        <v>0</v>
      </c>
      <c r="B483">
        <v>1.1960207441678836</v>
      </c>
      <c r="C483">
        <v>-2</v>
      </c>
      <c r="D483">
        <v>1.42</v>
      </c>
      <c r="E483">
        <f t="shared" si="64"/>
        <v>3.9115547405266244E-11</v>
      </c>
      <c r="F483">
        <f t="shared" si="65"/>
        <v>0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6"/>
        <v>188.8578766405663</v>
      </c>
      <c r="L483">
        <f t="shared" si="67"/>
        <v>434.85510823313615</v>
      </c>
      <c r="M483">
        <f t="shared" si="68"/>
        <v>-55.36109384951655</v>
      </c>
      <c r="N483" s="36">
        <f t="shared" si="69"/>
        <v>993.81719532031047</v>
      </c>
      <c r="O483">
        <f t="shared" si="70"/>
        <v>0</v>
      </c>
      <c r="P483">
        <f t="shared" si="71"/>
        <v>0</v>
      </c>
      <c r="Q483" t="str">
        <f t="shared" si="72"/>
        <v>TN</v>
      </c>
    </row>
    <row r="484" spans="1:17" x14ac:dyDescent="0.3">
      <c r="A484">
        <v>0</v>
      </c>
      <c r="B484">
        <v>1.1960207441678836</v>
      </c>
      <c r="C484">
        <v>-2</v>
      </c>
      <c r="D484">
        <v>1.42</v>
      </c>
      <c r="E484">
        <f t="shared" si="64"/>
        <v>3.9115547405266244E-11</v>
      </c>
      <c r="F484">
        <f t="shared" si="65"/>
        <v>0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6"/>
        <v>133.87694141321228</v>
      </c>
      <c r="L484">
        <f t="shared" si="67"/>
        <v>215.2947128015152</v>
      </c>
      <c r="M484">
        <f t="shared" si="68"/>
        <v>-81.143300083039719</v>
      </c>
      <c r="N484" s="36">
        <f t="shared" si="69"/>
        <v>3284.1005625214279</v>
      </c>
      <c r="O484">
        <f t="shared" si="70"/>
        <v>0</v>
      </c>
      <c r="P484">
        <f t="shared" si="71"/>
        <v>0</v>
      </c>
      <c r="Q484" t="str">
        <f t="shared" si="72"/>
        <v>TN</v>
      </c>
    </row>
    <row r="485" spans="1:17" x14ac:dyDescent="0.3">
      <c r="A485">
        <v>1</v>
      </c>
      <c r="B485">
        <v>1.1960207441678836</v>
      </c>
      <c r="C485">
        <v>-2</v>
      </c>
      <c r="D485">
        <v>1.32</v>
      </c>
      <c r="E485">
        <f t="shared" si="64"/>
        <v>2.9802321832583813E-11</v>
      </c>
      <c r="F485">
        <f t="shared" si="65"/>
        <v>0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6"/>
        <v>160.98133733895497</v>
      </c>
      <c r="L485">
        <f t="shared" si="67"/>
        <v>215.2947128015152</v>
      </c>
      <c r="M485">
        <f t="shared" si="68"/>
        <v>-70.729817314810163</v>
      </c>
      <c r="N485" s="36">
        <f t="shared" si="69"/>
        <v>2199.00876120571</v>
      </c>
      <c r="O485">
        <f t="shared" si="70"/>
        <v>0</v>
      </c>
      <c r="P485">
        <f t="shared" si="71"/>
        <v>1</v>
      </c>
      <c r="Q485" t="str">
        <f t="shared" si="72"/>
        <v>FP</v>
      </c>
    </row>
    <row r="486" spans="1:17" x14ac:dyDescent="0.3">
      <c r="A486">
        <v>0</v>
      </c>
      <c r="B486">
        <v>1.1960207441678836</v>
      </c>
      <c r="C486">
        <v>-2</v>
      </c>
      <c r="D486">
        <v>1.32</v>
      </c>
      <c r="E486">
        <f t="shared" si="64"/>
        <v>2.9802321832583813E-11</v>
      </c>
      <c r="F486">
        <f t="shared" si="65"/>
        <v>0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6"/>
        <v>217.42755414572622</v>
      </c>
      <c r="L486">
        <f t="shared" si="67"/>
        <v>434.85510823313615</v>
      </c>
      <c r="M486">
        <f t="shared" si="68"/>
        <v>-37.978063723449878</v>
      </c>
      <c r="N486" s="36">
        <f t="shared" si="69"/>
        <v>199.99153040959186</v>
      </c>
      <c r="O486">
        <f t="shared" si="70"/>
        <v>0</v>
      </c>
      <c r="P486">
        <f t="shared" si="71"/>
        <v>0</v>
      </c>
      <c r="Q486" t="str">
        <f t="shared" si="72"/>
        <v>TN</v>
      </c>
    </row>
    <row r="487" spans="1:17" x14ac:dyDescent="0.3">
      <c r="A487">
        <v>0</v>
      </c>
      <c r="B487">
        <v>1.1960207441678836</v>
      </c>
      <c r="C487">
        <v>-2</v>
      </c>
      <c r="D487">
        <v>1.32</v>
      </c>
      <c r="E487">
        <f t="shared" si="64"/>
        <v>2.9802321832583813E-11</v>
      </c>
      <c r="F487">
        <f t="shared" si="65"/>
        <v>0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6"/>
        <v>107.64735641330795</v>
      </c>
      <c r="L487">
        <f t="shared" si="67"/>
        <v>215.2947128015152</v>
      </c>
      <c r="M487">
        <f t="shared" si="68"/>
        <v>-18.802760201710939</v>
      </c>
      <c r="N487" s="36">
        <f t="shared" si="69"/>
        <v>25.335793527464844</v>
      </c>
      <c r="O487">
        <f t="shared" si="70"/>
        <v>0</v>
      </c>
      <c r="P487">
        <f t="shared" si="71"/>
        <v>0</v>
      </c>
      <c r="Q487" t="str">
        <f t="shared" si="72"/>
        <v>TN</v>
      </c>
    </row>
    <row r="488" spans="1:17" x14ac:dyDescent="0.3">
      <c r="A488">
        <v>1</v>
      </c>
      <c r="B488">
        <v>1.1960207441678836</v>
      </c>
      <c r="C488">
        <v>-2</v>
      </c>
      <c r="D488">
        <v>1.44</v>
      </c>
      <c r="E488">
        <f t="shared" si="64"/>
        <v>4.0978192519802733E-11</v>
      </c>
      <c r="F488">
        <f t="shared" si="65"/>
        <v>0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6"/>
        <v>133.87694141423322</v>
      </c>
      <c r="L488">
        <f t="shared" si="67"/>
        <v>215.2947128015152</v>
      </c>
      <c r="M488">
        <f t="shared" si="68"/>
        <v>-81.143300082647471</v>
      </c>
      <c r="N488" s="36">
        <f t="shared" si="69"/>
        <v>3284.1005624764707</v>
      </c>
      <c r="O488">
        <f t="shared" si="70"/>
        <v>0</v>
      </c>
      <c r="P488">
        <f t="shared" si="71"/>
        <v>1</v>
      </c>
      <c r="Q488" t="str">
        <f t="shared" si="72"/>
        <v>FP</v>
      </c>
    </row>
    <row r="489" spans="1:17" x14ac:dyDescent="0.3">
      <c r="A489">
        <v>0</v>
      </c>
      <c r="B489">
        <v>1.1960207441678836</v>
      </c>
      <c r="C489">
        <v>-2</v>
      </c>
      <c r="D489">
        <v>1.44</v>
      </c>
      <c r="E489">
        <f t="shared" si="64"/>
        <v>4.0978192519802733E-11</v>
      </c>
      <c r="F489">
        <f t="shared" si="65"/>
        <v>0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6"/>
        <v>246.62749307349077</v>
      </c>
      <c r="L489">
        <f t="shared" si="67"/>
        <v>434.85510823313615</v>
      </c>
      <c r="M489">
        <f t="shared" si="68"/>
        <v>-20.211555229646819</v>
      </c>
      <c r="N489" s="36">
        <f t="shared" si="69"/>
        <v>13.138249416376723</v>
      </c>
      <c r="O489">
        <f t="shared" si="70"/>
        <v>0</v>
      </c>
      <c r="P489">
        <f t="shared" si="71"/>
        <v>0</v>
      </c>
      <c r="Q489" t="str">
        <f t="shared" si="72"/>
        <v>TN</v>
      </c>
    </row>
    <row r="490" spans="1:17" x14ac:dyDescent="0.3">
      <c r="A490">
        <v>1</v>
      </c>
      <c r="B490">
        <v>1.1960207441678836</v>
      </c>
      <c r="C490">
        <v>-2</v>
      </c>
      <c r="D490">
        <v>1.42</v>
      </c>
      <c r="E490">
        <f t="shared" si="64"/>
        <v>3.9115547405266244E-11</v>
      </c>
      <c r="F490">
        <f t="shared" si="65"/>
        <v>0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6"/>
        <v>58.43427530679196</v>
      </c>
      <c r="L490">
        <f t="shared" si="67"/>
        <v>31.408756296736705</v>
      </c>
      <c r="M490">
        <f t="shared" si="68"/>
        <v>3.1088497776444939</v>
      </c>
      <c r="N490" s="36">
        <f t="shared" si="69"/>
        <v>726.03719209195549</v>
      </c>
      <c r="O490">
        <f t="shared" si="70"/>
        <v>1</v>
      </c>
      <c r="P490">
        <f t="shared" si="71"/>
        <v>0</v>
      </c>
      <c r="Q490" t="str">
        <f t="shared" si="72"/>
        <v>TP</v>
      </c>
    </row>
    <row r="491" spans="1:17" x14ac:dyDescent="0.3">
      <c r="A491">
        <v>0</v>
      </c>
      <c r="B491">
        <v>1.1960207441678836</v>
      </c>
      <c r="C491">
        <v>-2</v>
      </c>
      <c r="D491">
        <v>1.42</v>
      </c>
      <c r="E491">
        <f t="shared" si="64"/>
        <v>3.9115547405266244E-11</v>
      </c>
      <c r="F491">
        <f t="shared" si="65"/>
        <v>0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6"/>
        <v>0</v>
      </c>
      <c r="L491">
        <f t="shared" si="67"/>
        <v>31.408756296736705</v>
      </c>
      <c r="M491">
        <f t="shared" si="68"/>
        <v>-19.341542426201904</v>
      </c>
      <c r="N491" s="36">
        <f t="shared" si="69"/>
        <v>20.202194345279903</v>
      </c>
      <c r="O491">
        <f t="shared" si="70"/>
        <v>0</v>
      </c>
      <c r="P491">
        <f t="shared" si="71"/>
        <v>0</v>
      </c>
      <c r="Q491" t="str">
        <f t="shared" si="72"/>
        <v>TN</v>
      </c>
    </row>
    <row r="492" spans="1:17" x14ac:dyDescent="0.3">
      <c r="A492">
        <v>1</v>
      </c>
      <c r="B492">
        <v>1.1960207441678836</v>
      </c>
      <c r="C492">
        <v>-2</v>
      </c>
      <c r="D492">
        <v>1.32</v>
      </c>
      <c r="E492">
        <f t="shared" si="64"/>
        <v>2.9802321832583813E-11</v>
      </c>
      <c r="F492">
        <f t="shared" si="65"/>
        <v>0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6"/>
        <v>133.87694140810737</v>
      </c>
      <c r="L492">
        <f t="shared" si="67"/>
        <v>215.2947128015152</v>
      </c>
      <c r="M492">
        <f t="shared" si="68"/>
        <v>-81.143300085001016</v>
      </c>
      <c r="N492" s="36">
        <f t="shared" si="69"/>
        <v>3284.10056274622</v>
      </c>
      <c r="O492">
        <f t="shared" si="70"/>
        <v>0</v>
      </c>
      <c r="P492">
        <f t="shared" si="71"/>
        <v>1</v>
      </c>
      <c r="Q492" t="str">
        <f t="shared" si="72"/>
        <v>FP</v>
      </c>
    </row>
    <row r="493" spans="1:17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64"/>
        <v>1.3038515801755409E-11</v>
      </c>
      <c r="F493">
        <f t="shared" si="65"/>
        <v>0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6"/>
        <v>498.14147214862709</v>
      </c>
      <c r="L493">
        <f t="shared" si="67"/>
        <v>434.85510823313615</v>
      </c>
      <c r="M493">
        <f t="shared" si="68"/>
        <v>-76.398722071990989</v>
      </c>
      <c r="N493" s="36">
        <f t="shared" si="69"/>
        <v>2762.8158305709385</v>
      </c>
      <c r="O493">
        <f t="shared" si="70"/>
        <v>0</v>
      </c>
      <c r="P493">
        <f t="shared" si="71"/>
        <v>1</v>
      </c>
      <c r="Q493" t="str">
        <f t="shared" si="72"/>
        <v>FP</v>
      </c>
    </row>
    <row r="494" spans="1:17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64"/>
        <v>1.3038515801755409E-11</v>
      </c>
      <c r="F494">
        <f t="shared" si="65"/>
        <v>0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6"/>
        <v>0</v>
      </c>
      <c r="L494">
        <f t="shared" si="67"/>
        <v>31.408756296736705</v>
      </c>
      <c r="M494">
        <f t="shared" si="68"/>
        <v>-19.341542426201904</v>
      </c>
      <c r="N494" s="36">
        <f t="shared" si="69"/>
        <v>20.202194345279903</v>
      </c>
      <c r="O494">
        <f t="shared" si="70"/>
        <v>0</v>
      </c>
      <c r="P494">
        <f t="shared" si="71"/>
        <v>0</v>
      </c>
      <c r="Q494" t="str">
        <f t="shared" si="72"/>
        <v>TN</v>
      </c>
    </row>
    <row r="495" spans="1:17" x14ac:dyDescent="0.3">
      <c r="A495">
        <v>1</v>
      </c>
      <c r="B495">
        <v>1.1960207441678836</v>
      </c>
      <c r="C495">
        <v>-2</v>
      </c>
      <c r="D495">
        <v>0.96</v>
      </c>
      <c r="E495">
        <f t="shared" si="64"/>
        <v>0</v>
      </c>
      <c r="F495">
        <f t="shared" si="65"/>
        <v>-3.7252902290729799E-12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6"/>
        <v>188.85787660819494</v>
      </c>
      <c r="L495">
        <f t="shared" si="67"/>
        <v>434.85510822584683</v>
      </c>
      <c r="M495">
        <f t="shared" si="68"/>
        <v>-195.22518112160191</v>
      </c>
      <c r="N495" s="36">
        <f t="shared" si="69"/>
        <v>29374.173407009781</v>
      </c>
      <c r="O495">
        <f t="shared" si="70"/>
        <v>0</v>
      </c>
      <c r="P495">
        <f t="shared" si="71"/>
        <v>1</v>
      </c>
      <c r="Q495" t="str">
        <f t="shared" si="72"/>
        <v>FP</v>
      </c>
    </row>
    <row r="496" spans="1:17" x14ac:dyDescent="0.3">
      <c r="A496">
        <v>0</v>
      </c>
      <c r="B496">
        <v>1.1960207441678836</v>
      </c>
      <c r="C496">
        <v>-2</v>
      </c>
      <c r="D496">
        <v>0.96</v>
      </c>
      <c r="E496">
        <f t="shared" si="64"/>
        <v>0</v>
      </c>
      <c r="F496">
        <f t="shared" si="65"/>
        <v>-3.7252902290729799E-12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6"/>
        <v>217.42755411656807</v>
      </c>
      <c r="L496">
        <f t="shared" si="67"/>
        <v>434.85510822584683</v>
      </c>
      <c r="M496">
        <f t="shared" si="68"/>
        <v>-184.24873858281961</v>
      </c>
      <c r="N496" s="36">
        <f t="shared" si="69"/>
        <v>25732.173696454487</v>
      </c>
      <c r="O496">
        <f t="shared" si="70"/>
        <v>0</v>
      </c>
      <c r="P496">
        <f t="shared" si="71"/>
        <v>0</v>
      </c>
      <c r="Q496" t="str">
        <f t="shared" si="72"/>
        <v>TN</v>
      </c>
    </row>
    <row r="497" spans="1:17" x14ac:dyDescent="0.3">
      <c r="A497">
        <v>0</v>
      </c>
      <c r="B497">
        <v>1.1960207441678836</v>
      </c>
      <c r="C497">
        <v>-2</v>
      </c>
      <c r="D497">
        <v>0.96</v>
      </c>
      <c r="E497">
        <f t="shared" si="64"/>
        <v>0</v>
      </c>
      <c r="F497">
        <f t="shared" si="65"/>
        <v>-3.7252902290729799E-12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6"/>
        <v>246.6274930269494</v>
      </c>
      <c r="L497">
        <f t="shared" si="67"/>
        <v>434.85510822584683</v>
      </c>
      <c r="M497">
        <f t="shared" si="68"/>
        <v>-173.03015022137174</v>
      </c>
      <c r="N497" s="36">
        <f t="shared" si="69"/>
        <v>22258.8265626293</v>
      </c>
      <c r="O497">
        <f t="shared" si="70"/>
        <v>0</v>
      </c>
      <c r="P497">
        <f t="shared" si="71"/>
        <v>0</v>
      </c>
      <c r="Q497" t="str">
        <f t="shared" si="72"/>
        <v>TN</v>
      </c>
    </row>
    <row r="498" spans="1:17" x14ac:dyDescent="0.3">
      <c r="A498">
        <v>0</v>
      </c>
      <c r="B498">
        <v>1.1960207441678836</v>
      </c>
      <c r="C498">
        <v>-2</v>
      </c>
      <c r="D498">
        <v>0.96</v>
      </c>
      <c r="E498">
        <f t="shared" si="64"/>
        <v>0</v>
      </c>
      <c r="F498">
        <f t="shared" si="65"/>
        <v>-3.7252902290729799E-12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6"/>
        <v>246.6274930269494</v>
      </c>
      <c r="L498">
        <f t="shared" si="67"/>
        <v>434.85510822584683</v>
      </c>
      <c r="M498">
        <f t="shared" si="68"/>
        <v>-173.03015022137174</v>
      </c>
      <c r="N498" s="36">
        <f t="shared" si="69"/>
        <v>22258.8265626293</v>
      </c>
      <c r="O498">
        <f t="shared" si="70"/>
        <v>0</v>
      </c>
      <c r="P498">
        <f t="shared" si="71"/>
        <v>0</v>
      </c>
      <c r="Q498" t="str">
        <f t="shared" si="72"/>
        <v>TN</v>
      </c>
    </row>
    <row r="499" spans="1:17" x14ac:dyDescent="0.3">
      <c r="A499">
        <v>1</v>
      </c>
      <c r="B499">
        <v>1.1960207441678836</v>
      </c>
      <c r="C499">
        <v>-2</v>
      </c>
      <c r="D499">
        <v>0.98</v>
      </c>
      <c r="E499">
        <f t="shared" si="64"/>
        <v>0</v>
      </c>
      <c r="F499">
        <f t="shared" si="65"/>
        <v>-1.8626451145364899E-12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6"/>
        <v>15.704378148368352</v>
      </c>
      <c r="L499">
        <f t="shared" si="67"/>
        <v>31.408756296601993</v>
      </c>
      <c r="M499">
        <f t="shared" si="68"/>
        <v>-2.7430832156777836</v>
      </c>
      <c r="N499" s="36">
        <f t="shared" si="69"/>
        <v>444.92073782965218</v>
      </c>
      <c r="O499">
        <f t="shared" si="70"/>
        <v>0</v>
      </c>
      <c r="P499">
        <f t="shared" si="71"/>
        <v>1</v>
      </c>
      <c r="Q499" t="str">
        <f t="shared" si="72"/>
        <v>FP</v>
      </c>
    </row>
    <row r="500" spans="1:17" x14ac:dyDescent="0.3">
      <c r="A500">
        <v>1</v>
      </c>
      <c r="B500">
        <v>1.1960207441678836</v>
      </c>
      <c r="C500">
        <v>-2</v>
      </c>
      <c r="D500">
        <v>0.8</v>
      </c>
      <c r="E500">
        <f t="shared" si="64"/>
        <v>0</v>
      </c>
      <c r="F500">
        <f t="shared" si="65"/>
        <v>-1.8626451145364877E-11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6"/>
        <v>498.1414721148987</v>
      </c>
      <c r="L500">
        <f t="shared" si="67"/>
        <v>434.85510819668889</v>
      </c>
      <c r="M500">
        <f t="shared" si="68"/>
        <v>-76.398722062505129</v>
      </c>
      <c r="N500" s="36">
        <f t="shared" si="69"/>
        <v>2762.8158295737376</v>
      </c>
      <c r="O500">
        <f t="shared" si="70"/>
        <v>0</v>
      </c>
      <c r="P500">
        <f t="shared" si="71"/>
        <v>1</v>
      </c>
      <c r="Q500" t="str">
        <f t="shared" si="72"/>
        <v>FP</v>
      </c>
    </row>
    <row r="501" spans="1:17" x14ac:dyDescent="0.3">
      <c r="A501">
        <v>1</v>
      </c>
      <c r="B501">
        <v>1.1960207441678836</v>
      </c>
      <c r="C501">
        <v>-2</v>
      </c>
      <c r="D501">
        <v>0.86</v>
      </c>
      <c r="E501">
        <f t="shared" si="64"/>
        <v>0</v>
      </c>
      <c r="F501">
        <f t="shared" si="65"/>
        <v>-1.3038515801755418E-11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6"/>
        <v>58.434275299017848</v>
      </c>
      <c r="L501">
        <f t="shared" si="67"/>
        <v>31.408756295793744</v>
      </c>
      <c r="M501">
        <f t="shared" si="68"/>
        <v>3.1088497752383653</v>
      </c>
      <c r="N501" s="36">
        <f t="shared" si="69"/>
        <v>726.03719196228883</v>
      </c>
      <c r="O501">
        <f t="shared" si="70"/>
        <v>1</v>
      </c>
      <c r="P501">
        <f t="shared" si="71"/>
        <v>0</v>
      </c>
      <c r="Q501" t="str">
        <f t="shared" si="72"/>
        <v>TP</v>
      </c>
    </row>
    <row r="502" spans="1:17" x14ac:dyDescent="0.3">
      <c r="A502">
        <v>1</v>
      </c>
      <c r="B502">
        <v>1.1960207441678836</v>
      </c>
      <c r="C502">
        <v>-2</v>
      </c>
      <c r="D502">
        <v>0.68</v>
      </c>
      <c r="E502">
        <f t="shared" si="64"/>
        <v>0</v>
      </c>
      <c r="F502">
        <f t="shared" si="65"/>
        <v>-2.9802321832583807E-11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6"/>
        <v>246.6274930269494</v>
      </c>
      <c r="L502">
        <f t="shared" si="67"/>
        <v>434.8551081748202</v>
      </c>
      <c r="M502">
        <f t="shared" si="68"/>
        <v>-173.0301501899495</v>
      </c>
      <c r="N502" s="36">
        <f t="shared" si="69"/>
        <v>22258.826553253286</v>
      </c>
      <c r="O502">
        <f t="shared" si="70"/>
        <v>0</v>
      </c>
      <c r="P502">
        <f t="shared" si="71"/>
        <v>1</v>
      </c>
      <c r="Q502" t="str">
        <f t="shared" si="72"/>
        <v>FP</v>
      </c>
    </row>
    <row r="503" spans="1:17" x14ac:dyDescent="0.3">
      <c r="A503">
        <v>1</v>
      </c>
      <c r="B503">
        <v>1.1960207441678836</v>
      </c>
      <c r="C503">
        <v>-2</v>
      </c>
      <c r="D503">
        <v>0.74</v>
      </c>
      <c r="E503">
        <f t="shared" si="64"/>
        <v>0</v>
      </c>
      <c r="F503">
        <f t="shared" si="65"/>
        <v>-2.4214386488974347E-11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6"/>
        <v>58.434275299017848</v>
      </c>
      <c r="L503">
        <f t="shared" si="67"/>
        <v>31.408756294985483</v>
      </c>
      <c r="M503">
        <f t="shared" si="68"/>
        <v>3.1088497757360933</v>
      </c>
      <c r="N503" s="36">
        <f t="shared" si="69"/>
        <v>726.03719198911153</v>
      </c>
      <c r="O503">
        <f t="shared" si="70"/>
        <v>1</v>
      </c>
      <c r="P503">
        <f t="shared" si="71"/>
        <v>0</v>
      </c>
      <c r="Q503" t="str">
        <f t="shared" si="72"/>
        <v>TP</v>
      </c>
    </row>
    <row r="504" spans="1:17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64"/>
        <v>0</v>
      </c>
      <c r="F504">
        <f t="shared" si="65"/>
        <v>-4.0978192519802733E-11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6"/>
        <v>498.1414721148987</v>
      </c>
      <c r="L504">
        <f t="shared" si="67"/>
        <v>434.85510815295191</v>
      </c>
      <c r="M504">
        <f t="shared" si="68"/>
        <v>90.707310271830721</v>
      </c>
      <c r="N504" s="36">
        <f t="shared" si="69"/>
        <v>13120.222056312723</v>
      </c>
      <c r="O504">
        <f t="shared" si="70"/>
        <v>1</v>
      </c>
      <c r="P504">
        <f t="shared" si="71"/>
        <v>0</v>
      </c>
      <c r="Q504" t="str">
        <f t="shared" si="72"/>
        <v>TP</v>
      </c>
    </row>
    <row r="505" spans="1:17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64"/>
        <v>0</v>
      </c>
      <c r="F505">
        <f t="shared" si="65"/>
        <v>-4.0978192519802733E-11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6"/>
        <v>0</v>
      </c>
      <c r="L505">
        <f t="shared" si="67"/>
        <v>31.408756293773109</v>
      </c>
      <c r="M505">
        <f t="shared" si="68"/>
        <v>-19.341542424376918</v>
      </c>
      <c r="N505" s="36">
        <f t="shared" si="69"/>
        <v>20.202194361685383</v>
      </c>
      <c r="O505">
        <f t="shared" si="70"/>
        <v>0</v>
      </c>
      <c r="P505">
        <f t="shared" si="71"/>
        <v>0</v>
      </c>
      <c r="Q505" t="str">
        <f t="shared" si="72"/>
        <v>TN</v>
      </c>
    </row>
    <row r="506" spans="1:17" x14ac:dyDescent="0.3">
      <c r="A506">
        <v>0</v>
      </c>
      <c r="B506">
        <v>1</v>
      </c>
      <c r="C506">
        <v>-1.4</v>
      </c>
      <c r="D506">
        <v>1</v>
      </c>
      <c r="E506">
        <f t="shared" si="64"/>
        <v>0</v>
      </c>
      <c r="F506">
        <f t="shared" si="65"/>
        <v>0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6"/>
        <v>40</v>
      </c>
      <c r="L506">
        <f t="shared" si="67"/>
        <v>70</v>
      </c>
      <c r="M506">
        <f t="shared" si="68"/>
        <v>-3.0712321298696423</v>
      </c>
      <c r="N506" s="36">
        <f t="shared" si="69"/>
        <v>431.18503472036497</v>
      </c>
      <c r="O506">
        <f t="shared" si="70"/>
        <v>0</v>
      </c>
      <c r="P506">
        <f t="shared" si="71"/>
        <v>0</v>
      </c>
      <c r="Q506" t="str">
        <f t="shared" si="72"/>
        <v>TN</v>
      </c>
    </row>
    <row r="507" spans="1:17" x14ac:dyDescent="0.3">
      <c r="A507">
        <v>1</v>
      </c>
      <c r="B507">
        <v>1</v>
      </c>
      <c r="C507">
        <v>-1.4</v>
      </c>
      <c r="D507">
        <v>0.5</v>
      </c>
      <c r="E507">
        <f t="shared" si="64"/>
        <v>0</v>
      </c>
      <c r="F507">
        <f t="shared" si="65"/>
        <v>-4.6566127863412203E-11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6"/>
        <v>60</v>
      </c>
      <c r="L507">
        <f t="shared" si="67"/>
        <v>69.999999987248259</v>
      </c>
      <c r="M507">
        <f t="shared" si="68"/>
        <v>-20.054125397536012</v>
      </c>
      <c r="N507" s="36">
        <f t="shared" si="69"/>
        <v>14.304296677526091</v>
      </c>
      <c r="O507">
        <f t="shared" si="70"/>
        <v>0</v>
      </c>
      <c r="P507">
        <f t="shared" si="71"/>
        <v>1</v>
      </c>
      <c r="Q507" t="str">
        <f t="shared" si="72"/>
        <v>FP</v>
      </c>
    </row>
    <row r="508" spans="1:17" x14ac:dyDescent="0.3">
      <c r="A508">
        <v>1</v>
      </c>
      <c r="B508">
        <v>1</v>
      </c>
      <c r="C508">
        <v>-1.4</v>
      </c>
      <c r="D508">
        <v>0.4</v>
      </c>
      <c r="E508">
        <f t="shared" si="64"/>
        <v>0</v>
      </c>
      <c r="F508">
        <f t="shared" si="65"/>
        <v>-5.587935343609464E-11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6"/>
        <v>10</v>
      </c>
      <c r="L508">
        <f t="shared" si="67"/>
        <v>13.999999998198666</v>
      </c>
      <c r="M508">
        <f t="shared" si="68"/>
        <v>0.60264026327922071</v>
      </c>
      <c r="N508" s="36">
        <f t="shared" si="69"/>
        <v>597.25825990352348</v>
      </c>
      <c r="O508">
        <f t="shared" si="70"/>
        <v>1</v>
      </c>
      <c r="P508">
        <f t="shared" si="71"/>
        <v>0</v>
      </c>
      <c r="Q508" t="str">
        <f t="shared" si="72"/>
        <v>TP</v>
      </c>
    </row>
    <row r="509" spans="1:17" x14ac:dyDescent="0.3">
      <c r="A509">
        <v>1</v>
      </c>
      <c r="B509">
        <v>1</v>
      </c>
      <c r="C509">
        <v>-1.4</v>
      </c>
      <c r="D509">
        <v>1.3</v>
      </c>
      <c r="E509">
        <f t="shared" si="64"/>
        <v>2.7939676718047327E-11</v>
      </c>
      <c r="F509">
        <f t="shared" si="65"/>
        <v>0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6"/>
        <v>90.000000011315109</v>
      </c>
      <c r="L509">
        <f t="shared" si="67"/>
        <v>125.99999999999999</v>
      </c>
      <c r="M509">
        <f t="shared" si="68"/>
        <v>5.4237623700496727</v>
      </c>
      <c r="N509" s="36">
        <f t="shared" si="69"/>
        <v>856.14701001196386</v>
      </c>
      <c r="O509">
        <f t="shared" si="70"/>
        <v>1</v>
      </c>
      <c r="P509">
        <f t="shared" si="71"/>
        <v>0</v>
      </c>
      <c r="Q509" t="str">
        <f t="shared" si="72"/>
        <v>TP</v>
      </c>
    </row>
    <row r="510" spans="1:17" x14ac:dyDescent="0.3">
      <c r="A510">
        <v>0</v>
      </c>
      <c r="B510">
        <v>1</v>
      </c>
      <c r="C510">
        <v>-1.4</v>
      </c>
      <c r="D510">
        <v>1.3</v>
      </c>
      <c r="E510">
        <f t="shared" si="64"/>
        <v>2.7939676718047327E-11</v>
      </c>
      <c r="F510">
        <f t="shared" si="65"/>
        <v>0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6"/>
        <v>40.00000000412264</v>
      </c>
      <c r="L510">
        <f t="shared" si="67"/>
        <v>70</v>
      </c>
      <c r="M510">
        <f t="shared" si="68"/>
        <v>-3.0712321273612488</v>
      </c>
      <c r="N510" s="36">
        <f t="shared" si="69"/>
        <v>431.18503482453855</v>
      </c>
      <c r="O510">
        <f t="shared" si="70"/>
        <v>0</v>
      </c>
      <c r="P510">
        <f t="shared" si="71"/>
        <v>0</v>
      </c>
      <c r="Q510" t="str">
        <f t="shared" si="72"/>
        <v>TN</v>
      </c>
    </row>
    <row r="511" spans="1:17" x14ac:dyDescent="0.3">
      <c r="A511">
        <v>1</v>
      </c>
      <c r="B511">
        <v>1</v>
      </c>
      <c r="C511">
        <v>-1.4</v>
      </c>
      <c r="D511">
        <v>2.2000000000000002</v>
      </c>
      <c r="E511">
        <f t="shared" si="64"/>
        <v>1.1175870687218931E-10</v>
      </c>
      <c r="F511">
        <f t="shared" si="65"/>
        <v>0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6"/>
        <v>90.00000004526035</v>
      </c>
      <c r="L511">
        <f t="shared" si="67"/>
        <v>125.99999999999999</v>
      </c>
      <c r="M511">
        <f t="shared" si="68"/>
        <v>-43.013008348487361</v>
      </c>
      <c r="N511" s="36">
        <f t="shared" si="69"/>
        <v>367.74892186496271</v>
      </c>
      <c r="O511">
        <f t="shared" si="70"/>
        <v>0</v>
      </c>
      <c r="P511">
        <f t="shared" si="71"/>
        <v>1</v>
      </c>
      <c r="Q511" t="str">
        <f t="shared" si="72"/>
        <v>FP</v>
      </c>
    </row>
    <row r="512" spans="1:17" x14ac:dyDescent="0.3">
      <c r="A512">
        <v>0</v>
      </c>
      <c r="B512">
        <v>1</v>
      </c>
      <c r="C512">
        <v>-1.4</v>
      </c>
      <c r="D512">
        <v>2.2000000000000002</v>
      </c>
      <c r="E512">
        <f t="shared" si="64"/>
        <v>1.1175870687218931E-10</v>
      </c>
      <c r="F512">
        <f t="shared" si="65"/>
        <v>0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6"/>
        <v>0</v>
      </c>
      <c r="L512">
        <f t="shared" si="67"/>
        <v>14</v>
      </c>
      <c r="M512">
        <f t="shared" si="68"/>
        <v>-8.6212135051956906</v>
      </c>
      <c r="N512" s="36">
        <f t="shared" si="69"/>
        <v>231.4966523266819</v>
      </c>
      <c r="O512">
        <f t="shared" si="70"/>
        <v>0</v>
      </c>
      <c r="P512">
        <f t="shared" si="71"/>
        <v>0</v>
      </c>
      <c r="Q512" t="str">
        <f t="shared" si="72"/>
        <v>TN</v>
      </c>
    </row>
    <row r="513" spans="1:17" x14ac:dyDescent="0.3">
      <c r="A513">
        <v>1</v>
      </c>
      <c r="B513">
        <v>1</v>
      </c>
      <c r="C513">
        <v>-1.4</v>
      </c>
      <c r="D513">
        <v>2.9</v>
      </c>
      <c r="E513">
        <f t="shared" si="64"/>
        <v>1.7695128588096636E-10</v>
      </c>
      <c r="F513">
        <f t="shared" si="65"/>
        <v>0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6"/>
        <v>70.000000052624443</v>
      </c>
      <c r="L513">
        <f t="shared" si="67"/>
        <v>70</v>
      </c>
      <c r="M513">
        <f t="shared" si="68"/>
        <v>-16.212135031738633</v>
      </c>
      <c r="N513" s="36">
        <f t="shared" si="69"/>
        <v>58.126786698491664</v>
      </c>
      <c r="O513">
        <f t="shared" si="70"/>
        <v>0</v>
      </c>
      <c r="P513">
        <f t="shared" si="71"/>
        <v>1</v>
      </c>
      <c r="Q513" t="str">
        <f t="shared" si="72"/>
        <v>FP</v>
      </c>
    </row>
    <row r="514" spans="1:17" x14ac:dyDescent="0.3">
      <c r="A514">
        <v>1</v>
      </c>
      <c r="B514">
        <v>1</v>
      </c>
      <c r="C514">
        <v>-1.4</v>
      </c>
      <c r="D514">
        <v>2.4</v>
      </c>
      <c r="E514">
        <f t="shared" si="64"/>
        <v>1.3038515801755415E-10</v>
      </c>
      <c r="F514">
        <f t="shared" si="65"/>
        <v>0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6"/>
        <v>60.00000003203052</v>
      </c>
      <c r="L514">
        <f t="shared" si="67"/>
        <v>70</v>
      </c>
      <c r="M514">
        <f t="shared" si="68"/>
        <v>-20.054125393082451</v>
      </c>
      <c r="N514" s="36">
        <f t="shared" si="69"/>
        <v>14.304296711213736</v>
      </c>
      <c r="O514">
        <f t="shared" si="70"/>
        <v>0</v>
      </c>
      <c r="P514">
        <f t="shared" si="71"/>
        <v>1</v>
      </c>
      <c r="Q514" t="str">
        <f t="shared" si="72"/>
        <v>FP</v>
      </c>
    </row>
    <row r="515" spans="1:17" x14ac:dyDescent="0.3">
      <c r="A515">
        <v>1</v>
      </c>
      <c r="B515">
        <v>1</v>
      </c>
      <c r="C515">
        <v>-1.4</v>
      </c>
      <c r="D515">
        <v>3.4</v>
      </c>
      <c r="E515">
        <f t="shared" ref="E515:E578" si="73">IF(D515&gt;1,(D515-1)/$S$2,0)</f>
        <v>2.2351741374437856E-10</v>
      </c>
      <c r="F515">
        <f t="shared" ref="F515:F578" si="74">IF(D515&lt;1,-(1-D515)/$S$2,0)</f>
        <v>0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75">G515^(B515+E515)</f>
        <v>100.00000010293361</v>
      </c>
      <c r="L515">
        <f t="shared" ref="L515:L578" si="76">-C515*-H515^(B515+F515)</f>
        <v>125.99999999999999</v>
      </c>
      <c r="M515">
        <f t="shared" ref="M515:M578" si="77">I515*K515-J515*L515</f>
        <v>-39.171017972897701</v>
      </c>
      <c r="N515" s="36">
        <f t="shared" ref="N515:N578" si="78">(M515-$S$5)^2</f>
        <v>235.15579737155358</v>
      </c>
      <c r="O515">
        <f t="shared" ref="O515:O578" si="79">IF(M515&gt;=0,1,0)</f>
        <v>0</v>
      </c>
      <c r="P515">
        <f t="shared" ref="P515:P578" si="80">(A515-O515)^2</f>
        <v>1</v>
      </c>
      <c r="Q515" t="str">
        <f t="shared" ref="Q515:Q578" si="81">IF(AND(A515=1,O515=1),"TP",IF(AND(A515=0,O515=0),"TN",IF(A515&gt;O515,"FP","FN")))</f>
        <v>FP</v>
      </c>
    </row>
    <row r="516" spans="1:17" x14ac:dyDescent="0.3">
      <c r="A516">
        <v>1</v>
      </c>
      <c r="B516">
        <v>1</v>
      </c>
      <c r="C516">
        <v>-1.4</v>
      </c>
      <c r="D516">
        <v>3.4</v>
      </c>
      <c r="E516">
        <f t="shared" si="73"/>
        <v>2.2351741374437856E-10</v>
      </c>
      <c r="F516">
        <f t="shared" si="74"/>
        <v>0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75"/>
        <v>10.000000005146681</v>
      </c>
      <c r="L516">
        <f t="shared" si="76"/>
        <v>0</v>
      </c>
      <c r="M516">
        <f t="shared" si="77"/>
        <v>4.2913429918736385</v>
      </c>
      <c r="N516" s="36">
        <f t="shared" si="78"/>
        <v>791.16022448286878</v>
      </c>
      <c r="O516">
        <f t="shared" si="79"/>
        <v>1</v>
      </c>
      <c r="P516">
        <f t="shared" si="80"/>
        <v>0</v>
      </c>
      <c r="Q516" t="str">
        <f t="shared" si="81"/>
        <v>TP</v>
      </c>
    </row>
    <row r="517" spans="1:17" x14ac:dyDescent="0.3">
      <c r="A517">
        <v>1</v>
      </c>
      <c r="B517">
        <v>1</v>
      </c>
      <c r="C517">
        <v>-1.4</v>
      </c>
      <c r="D517">
        <v>5.2</v>
      </c>
      <c r="E517">
        <f t="shared" si="73"/>
        <v>3.9115547405266254E-10</v>
      </c>
      <c r="F517">
        <f t="shared" si="74"/>
        <v>0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75"/>
        <v>180.00000036562577</v>
      </c>
      <c r="L517">
        <f t="shared" si="76"/>
        <v>125.99999999999999</v>
      </c>
      <c r="M517">
        <f t="shared" si="77"/>
        <v>46.371585953694293</v>
      </c>
      <c r="N517" s="36">
        <f t="shared" si="78"/>
        <v>4929.1370767069129</v>
      </c>
      <c r="O517">
        <f t="shared" si="79"/>
        <v>1</v>
      </c>
      <c r="P517">
        <f t="shared" si="80"/>
        <v>0</v>
      </c>
      <c r="Q517" t="str">
        <f t="shared" si="81"/>
        <v>TP</v>
      </c>
    </row>
    <row r="518" spans="1:17" x14ac:dyDescent="0.3">
      <c r="A518">
        <v>1</v>
      </c>
      <c r="B518">
        <v>1</v>
      </c>
      <c r="C518">
        <v>-1.4</v>
      </c>
      <c r="D518">
        <v>5.0999999999999996</v>
      </c>
      <c r="E518">
        <f t="shared" si="73"/>
        <v>3.8184224847998003E-10</v>
      </c>
      <c r="F518">
        <f t="shared" si="74"/>
        <v>0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75"/>
        <v>20.000000022877945</v>
      </c>
      <c r="L518">
        <f t="shared" si="76"/>
        <v>14</v>
      </c>
      <c r="M518">
        <f t="shared" si="77"/>
        <v>-0.93723278954270572</v>
      </c>
      <c r="N518" s="36">
        <f t="shared" si="78"/>
        <v>524.36396095379882</v>
      </c>
      <c r="O518">
        <f t="shared" si="79"/>
        <v>0</v>
      </c>
      <c r="P518">
        <f t="shared" si="80"/>
        <v>1</v>
      </c>
      <c r="Q518" t="str">
        <f t="shared" si="81"/>
        <v>FP</v>
      </c>
    </row>
    <row r="519" spans="1:17" x14ac:dyDescent="0.3">
      <c r="A519">
        <v>1</v>
      </c>
      <c r="B519">
        <v>1</v>
      </c>
      <c r="C519">
        <v>-1.4</v>
      </c>
      <c r="D519">
        <v>5.3</v>
      </c>
      <c r="E519">
        <f t="shared" si="73"/>
        <v>4.0046869962534494E-10</v>
      </c>
      <c r="F519">
        <f t="shared" si="74"/>
        <v>0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75"/>
        <v>20.000000023993941</v>
      </c>
      <c r="L519">
        <f t="shared" si="76"/>
        <v>14</v>
      </c>
      <c r="M519">
        <f t="shared" si="77"/>
        <v>-0.93723278911394114</v>
      </c>
      <c r="N519" s="36">
        <f t="shared" si="78"/>
        <v>524.36396097343538</v>
      </c>
      <c r="O519">
        <f t="shared" si="79"/>
        <v>0</v>
      </c>
      <c r="P519">
        <f t="shared" si="80"/>
        <v>1</v>
      </c>
      <c r="Q519" t="str">
        <f t="shared" si="81"/>
        <v>FP</v>
      </c>
    </row>
    <row r="520" spans="1:17" x14ac:dyDescent="0.3">
      <c r="A520">
        <v>1</v>
      </c>
      <c r="B520">
        <v>1</v>
      </c>
      <c r="C520">
        <v>-1.4</v>
      </c>
      <c r="D520">
        <v>4.8</v>
      </c>
      <c r="E520">
        <f t="shared" si="73"/>
        <v>3.5390257176193271E-10</v>
      </c>
      <c r="F520">
        <f t="shared" si="74"/>
        <v>0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75"/>
        <v>70.000000105248731</v>
      </c>
      <c r="L520">
        <f t="shared" si="76"/>
        <v>70</v>
      </c>
      <c r="M520">
        <f t="shared" si="77"/>
        <v>15.182068262385616</v>
      </c>
      <c r="N520" s="36">
        <f t="shared" si="78"/>
        <v>1522.4274079568845</v>
      </c>
      <c r="O520">
        <f t="shared" si="79"/>
        <v>1</v>
      </c>
      <c r="P520">
        <f t="shared" si="80"/>
        <v>0</v>
      </c>
      <c r="Q520" t="str">
        <f t="shared" si="81"/>
        <v>TP</v>
      </c>
    </row>
    <row r="521" spans="1:17" x14ac:dyDescent="0.3">
      <c r="A521">
        <v>1</v>
      </c>
      <c r="B521">
        <v>1</v>
      </c>
      <c r="C521">
        <v>-1.4</v>
      </c>
      <c r="D521">
        <v>5.0999999999999996</v>
      </c>
      <c r="E521">
        <f t="shared" si="73"/>
        <v>3.8184224847998003E-10</v>
      </c>
      <c r="F521">
        <f t="shared" si="74"/>
        <v>0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75"/>
        <v>30.000000038961637</v>
      </c>
      <c r="L521">
        <f t="shared" si="76"/>
        <v>14</v>
      </c>
      <c r="M521">
        <f t="shared" si="77"/>
        <v>2.9047575700682842</v>
      </c>
      <c r="N521" s="36">
        <f t="shared" si="78"/>
        <v>715.08028509169094</v>
      </c>
      <c r="O521">
        <f t="shared" si="79"/>
        <v>1</v>
      </c>
      <c r="P521">
        <f t="shared" si="80"/>
        <v>0</v>
      </c>
      <c r="Q521" t="str">
        <f t="shared" si="81"/>
        <v>TP</v>
      </c>
    </row>
    <row r="522" spans="1:17" x14ac:dyDescent="0.3">
      <c r="A522">
        <v>1</v>
      </c>
      <c r="B522">
        <v>1</v>
      </c>
      <c r="C522">
        <v>-1.4</v>
      </c>
      <c r="D522">
        <v>5.0999999999999996</v>
      </c>
      <c r="E522">
        <f t="shared" si="73"/>
        <v>3.8184224847998003E-10</v>
      </c>
      <c r="F522">
        <f t="shared" si="74"/>
        <v>0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75"/>
        <v>30.000000038961637</v>
      </c>
      <c r="L522">
        <f t="shared" si="76"/>
        <v>14</v>
      </c>
      <c r="M522">
        <f t="shared" si="77"/>
        <v>2.9047575700682842</v>
      </c>
      <c r="N522" s="36">
        <f t="shared" si="78"/>
        <v>715.08028509169094</v>
      </c>
      <c r="O522">
        <f t="shared" si="79"/>
        <v>1</v>
      </c>
      <c r="P522">
        <f t="shared" si="80"/>
        <v>0</v>
      </c>
      <c r="Q522" t="str">
        <f t="shared" si="81"/>
        <v>TP</v>
      </c>
    </row>
    <row r="523" spans="1:17" x14ac:dyDescent="0.3">
      <c r="A523">
        <v>1</v>
      </c>
      <c r="B523">
        <v>1</v>
      </c>
      <c r="C523">
        <v>-1.4</v>
      </c>
      <c r="D523">
        <v>5.0999999999999996</v>
      </c>
      <c r="E523">
        <f t="shared" si="73"/>
        <v>3.8184224847998003E-10</v>
      </c>
      <c r="F523">
        <f t="shared" si="74"/>
        <v>0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75"/>
        <v>30.000000038961637</v>
      </c>
      <c r="L523">
        <f t="shared" si="76"/>
        <v>14</v>
      </c>
      <c r="M523">
        <f t="shared" si="77"/>
        <v>2.9047575700682842</v>
      </c>
      <c r="N523" s="36">
        <f t="shared" si="78"/>
        <v>715.08028509169094</v>
      </c>
      <c r="O523">
        <f t="shared" si="79"/>
        <v>1</v>
      </c>
      <c r="P523">
        <f t="shared" si="80"/>
        <v>0</v>
      </c>
      <c r="Q523" t="str">
        <f t="shared" si="81"/>
        <v>TP</v>
      </c>
    </row>
    <row r="524" spans="1:17" x14ac:dyDescent="0.3">
      <c r="A524">
        <v>1</v>
      </c>
      <c r="B524">
        <v>1</v>
      </c>
      <c r="C524">
        <v>-1.4</v>
      </c>
      <c r="D524">
        <v>5.2</v>
      </c>
      <c r="E524">
        <f t="shared" si="73"/>
        <v>3.9115547405266254E-10</v>
      </c>
      <c r="F524">
        <f t="shared" si="74"/>
        <v>0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75"/>
        <v>10.000000009006691</v>
      </c>
      <c r="L524">
        <f t="shared" si="76"/>
        <v>14</v>
      </c>
      <c r="M524">
        <f t="shared" si="77"/>
        <v>0.60264026805395687</v>
      </c>
      <c r="N524" s="36">
        <f t="shared" si="78"/>
        <v>597.25826013690175</v>
      </c>
      <c r="O524">
        <f t="shared" si="79"/>
        <v>1</v>
      </c>
      <c r="P524">
        <f t="shared" si="80"/>
        <v>0</v>
      </c>
      <c r="Q524" t="str">
        <f t="shared" si="81"/>
        <v>TP</v>
      </c>
    </row>
    <row r="525" spans="1:17" x14ac:dyDescent="0.3">
      <c r="A525">
        <v>1</v>
      </c>
      <c r="B525">
        <v>1</v>
      </c>
      <c r="C525">
        <v>-1.4</v>
      </c>
      <c r="D525">
        <v>4.3</v>
      </c>
      <c r="E525">
        <f t="shared" si="73"/>
        <v>3.0733644389852054E-10</v>
      </c>
      <c r="F525">
        <f t="shared" si="74"/>
        <v>0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75"/>
        <v>90.000000124465956</v>
      </c>
      <c r="L525">
        <f t="shared" si="76"/>
        <v>125.99999999999999</v>
      </c>
      <c r="M525">
        <f t="shared" si="77"/>
        <v>5.4237624388955581</v>
      </c>
      <c r="N525" s="36">
        <f t="shared" si="78"/>
        <v>856.14701404082371</v>
      </c>
      <c r="O525">
        <f t="shared" si="79"/>
        <v>1</v>
      </c>
      <c r="P525">
        <f t="shared" si="80"/>
        <v>0</v>
      </c>
      <c r="Q525" t="str">
        <f t="shared" si="81"/>
        <v>TP</v>
      </c>
    </row>
    <row r="526" spans="1:17" x14ac:dyDescent="0.3">
      <c r="A526">
        <v>1</v>
      </c>
      <c r="B526">
        <v>1</v>
      </c>
      <c r="C526">
        <v>-1.4</v>
      </c>
      <c r="D526">
        <v>6.1</v>
      </c>
      <c r="E526">
        <f t="shared" si="73"/>
        <v>4.7497450420680449E-10</v>
      </c>
      <c r="F526">
        <f t="shared" si="74"/>
        <v>0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75"/>
        <v>90.000000192356524</v>
      </c>
      <c r="L526">
        <f t="shared" si="76"/>
        <v>125.99999999999999</v>
      </c>
      <c r="M526">
        <f t="shared" si="77"/>
        <v>5.4237624802031164</v>
      </c>
      <c r="N526" s="36">
        <f t="shared" si="78"/>
        <v>856.14701645814125</v>
      </c>
      <c r="O526">
        <f t="shared" si="79"/>
        <v>1</v>
      </c>
      <c r="P526">
        <f t="shared" si="80"/>
        <v>0</v>
      </c>
      <c r="Q526" t="str">
        <f t="shared" si="81"/>
        <v>TP</v>
      </c>
    </row>
    <row r="527" spans="1:17" x14ac:dyDescent="0.3">
      <c r="A527">
        <v>1</v>
      </c>
      <c r="B527">
        <v>1</v>
      </c>
      <c r="C527">
        <v>-1.4</v>
      </c>
      <c r="D527">
        <v>4.5999999999999996</v>
      </c>
      <c r="E527">
        <f t="shared" si="73"/>
        <v>3.3527612061656785E-10</v>
      </c>
      <c r="F527">
        <f t="shared" si="74"/>
        <v>0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75"/>
        <v>30.000000034210196</v>
      </c>
      <c r="L527">
        <f t="shared" si="76"/>
        <v>14</v>
      </c>
      <c r="M527">
        <f t="shared" si="77"/>
        <v>2.9047575682427844</v>
      </c>
      <c r="N527" s="36">
        <f t="shared" si="78"/>
        <v>715.08028499405975</v>
      </c>
      <c r="O527">
        <f t="shared" si="79"/>
        <v>1</v>
      </c>
      <c r="P527">
        <f t="shared" si="80"/>
        <v>0</v>
      </c>
      <c r="Q527" t="str">
        <f t="shared" si="81"/>
        <v>TP</v>
      </c>
    </row>
    <row r="528" spans="1:17" x14ac:dyDescent="0.3">
      <c r="A528">
        <v>1</v>
      </c>
      <c r="B528">
        <v>1</v>
      </c>
      <c r="C528">
        <v>-1.4</v>
      </c>
      <c r="D528">
        <v>4.0999999999999996</v>
      </c>
      <c r="E528">
        <f t="shared" si="73"/>
        <v>2.8870999275315562E-10</v>
      </c>
      <c r="F528">
        <f t="shared" si="74"/>
        <v>0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75"/>
        <v>70.00000008586079</v>
      </c>
      <c r="L528">
        <f t="shared" si="76"/>
        <v>70</v>
      </c>
      <c r="M528">
        <f t="shared" si="77"/>
        <v>15.182068250589158</v>
      </c>
      <c r="N528" s="36">
        <f t="shared" si="78"/>
        <v>1522.427407036329</v>
      </c>
      <c r="O528">
        <f t="shared" si="79"/>
        <v>1</v>
      </c>
      <c r="P528">
        <f t="shared" si="80"/>
        <v>0</v>
      </c>
      <c r="Q528" t="str">
        <f t="shared" si="81"/>
        <v>TP</v>
      </c>
    </row>
    <row r="529" spans="1:17" x14ac:dyDescent="0.3">
      <c r="A529">
        <v>0</v>
      </c>
      <c r="B529">
        <v>1</v>
      </c>
      <c r="C529">
        <v>-1.4</v>
      </c>
      <c r="D529">
        <v>4.0999999999999996</v>
      </c>
      <c r="E529">
        <f t="shared" si="73"/>
        <v>2.8870999275315562E-10</v>
      </c>
      <c r="F529">
        <f t="shared" si="74"/>
        <v>0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75"/>
        <v>0</v>
      </c>
      <c r="L529">
        <f t="shared" si="76"/>
        <v>14</v>
      </c>
      <c r="M529">
        <f t="shared" si="77"/>
        <v>-8.6212135051956906</v>
      </c>
      <c r="N529" s="36">
        <f t="shared" si="78"/>
        <v>231.4966523266819</v>
      </c>
      <c r="O529">
        <f t="shared" si="79"/>
        <v>0</v>
      </c>
      <c r="P529">
        <f t="shared" si="80"/>
        <v>0</v>
      </c>
      <c r="Q529" t="str">
        <f t="shared" si="81"/>
        <v>TN</v>
      </c>
    </row>
    <row r="530" spans="1:17" x14ac:dyDescent="0.3">
      <c r="A530">
        <v>1</v>
      </c>
      <c r="B530">
        <v>1</v>
      </c>
      <c r="C530">
        <v>-1.4</v>
      </c>
      <c r="D530">
        <v>5.0999999999999996</v>
      </c>
      <c r="E530">
        <f t="shared" si="73"/>
        <v>3.8184224847998003E-10</v>
      </c>
      <c r="F530">
        <f t="shared" si="74"/>
        <v>0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75"/>
        <v>100.00000017584489</v>
      </c>
      <c r="L530">
        <f t="shared" si="76"/>
        <v>125.99999999999999</v>
      </c>
      <c r="M530">
        <f t="shared" si="77"/>
        <v>11.50819591289585</v>
      </c>
      <c r="N530" s="36">
        <f t="shared" si="78"/>
        <v>1249.2282697922999</v>
      </c>
      <c r="O530">
        <f t="shared" si="79"/>
        <v>1</v>
      </c>
      <c r="P530">
        <f t="shared" si="80"/>
        <v>0</v>
      </c>
      <c r="Q530" t="str">
        <f t="shared" si="81"/>
        <v>TP</v>
      </c>
    </row>
    <row r="531" spans="1:17" x14ac:dyDescent="0.3">
      <c r="A531">
        <v>1</v>
      </c>
      <c r="B531">
        <v>1</v>
      </c>
      <c r="C531">
        <v>-1.4</v>
      </c>
      <c r="D531">
        <v>6.1</v>
      </c>
      <c r="E531">
        <f t="shared" si="73"/>
        <v>4.7497450420680449E-10</v>
      </c>
      <c r="F531">
        <f t="shared" si="74"/>
        <v>0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75"/>
        <v>100.00000021873387</v>
      </c>
      <c r="L531">
        <f t="shared" si="76"/>
        <v>125.99999999999999</v>
      </c>
      <c r="M531">
        <f t="shared" si="77"/>
        <v>11.508195938991364</v>
      </c>
      <c r="N531" s="36">
        <f t="shared" si="78"/>
        <v>1249.2282716369616</v>
      </c>
      <c r="O531">
        <f t="shared" si="79"/>
        <v>1</v>
      </c>
      <c r="P531">
        <f t="shared" si="80"/>
        <v>0</v>
      </c>
      <c r="Q531" t="str">
        <f t="shared" si="81"/>
        <v>TP</v>
      </c>
    </row>
    <row r="532" spans="1:17" x14ac:dyDescent="0.3">
      <c r="A532">
        <v>1</v>
      </c>
      <c r="B532">
        <v>1</v>
      </c>
      <c r="C532">
        <v>-1.4</v>
      </c>
      <c r="D532">
        <v>6.7</v>
      </c>
      <c r="E532">
        <f t="shared" si="73"/>
        <v>5.3085385764289912E-10</v>
      </c>
      <c r="F532">
        <f t="shared" si="74"/>
        <v>0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75"/>
        <v>60.000000130409909</v>
      </c>
      <c r="L532">
        <f t="shared" si="76"/>
        <v>70</v>
      </c>
      <c r="M532">
        <f t="shared" si="77"/>
        <v>-20.054125355285183</v>
      </c>
      <c r="N532" s="36">
        <f t="shared" si="78"/>
        <v>14.304296997119991</v>
      </c>
      <c r="O532">
        <f t="shared" si="79"/>
        <v>0</v>
      </c>
      <c r="P532">
        <f t="shared" si="80"/>
        <v>1</v>
      </c>
      <c r="Q532" t="str">
        <f t="shared" si="81"/>
        <v>FP</v>
      </c>
    </row>
    <row r="533" spans="1:17" x14ac:dyDescent="0.3">
      <c r="A533">
        <v>1</v>
      </c>
      <c r="B533">
        <v>1</v>
      </c>
      <c r="C533">
        <v>-1.4</v>
      </c>
      <c r="D533">
        <v>7</v>
      </c>
      <c r="E533">
        <f t="shared" si="73"/>
        <v>5.5879353436094644E-10</v>
      </c>
      <c r="F533">
        <f t="shared" si="74"/>
        <v>0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75"/>
        <v>30.000000057017008</v>
      </c>
      <c r="L533">
        <f t="shared" si="76"/>
        <v>14</v>
      </c>
      <c r="M533">
        <f t="shared" si="77"/>
        <v>2.9047575770051388</v>
      </c>
      <c r="N533" s="36">
        <f t="shared" si="78"/>
        <v>715.08028546268758</v>
      </c>
      <c r="O533">
        <f t="shared" si="79"/>
        <v>1</v>
      </c>
      <c r="P533">
        <f t="shared" si="80"/>
        <v>0</v>
      </c>
      <c r="Q533" t="str">
        <f t="shared" si="81"/>
        <v>TP</v>
      </c>
    </row>
    <row r="534" spans="1:17" x14ac:dyDescent="0.3">
      <c r="A534">
        <v>0</v>
      </c>
      <c r="B534">
        <v>1</v>
      </c>
      <c r="C534">
        <v>-1.4</v>
      </c>
      <c r="D534">
        <v>7</v>
      </c>
      <c r="E534">
        <f t="shared" si="73"/>
        <v>5.5879353436094644E-10</v>
      </c>
      <c r="F534">
        <f t="shared" si="74"/>
        <v>0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75"/>
        <v>40.000000082452871</v>
      </c>
      <c r="L534">
        <f t="shared" si="76"/>
        <v>70</v>
      </c>
      <c r="M534">
        <f t="shared" si="77"/>
        <v>-27.73810608057353</v>
      </c>
      <c r="N534" s="36">
        <f t="shared" si="78"/>
        <v>15.224656081945305</v>
      </c>
      <c r="O534">
        <f t="shared" si="79"/>
        <v>0</v>
      </c>
      <c r="P534">
        <f t="shared" si="80"/>
        <v>0</v>
      </c>
      <c r="Q534" t="str">
        <f t="shared" si="81"/>
        <v>TN</v>
      </c>
    </row>
    <row r="535" spans="1:17" x14ac:dyDescent="0.3">
      <c r="A535">
        <v>1</v>
      </c>
      <c r="B535">
        <v>1</v>
      </c>
      <c r="C535">
        <v>-1.4</v>
      </c>
      <c r="D535">
        <v>6.1</v>
      </c>
      <c r="E535">
        <f t="shared" si="73"/>
        <v>4.7497450420680449E-10</v>
      </c>
      <c r="F535">
        <f t="shared" si="74"/>
        <v>0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75"/>
        <v>100.00000021873387</v>
      </c>
      <c r="L535">
        <f t="shared" si="76"/>
        <v>125.99999999999999</v>
      </c>
      <c r="M535">
        <f t="shared" si="77"/>
        <v>-39.171017928407352</v>
      </c>
      <c r="N535" s="36">
        <f t="shared" si="78"/>
        <v>235.1557960070532</v>
      </c>
      <c r="O535">
        <f t="shared" si="79"/>
        <v>0</v>
      </c>
      <c r="P535">
        <f t="shared" si="80"/>
        <v>1</v>
      </c>
      <c r="Q535" t="str">
        <f t="shared" si="81"/>
        <v>FP</v>
      </c>
    </row>
    <row r="536" spans="1:17" x14ac:dyDescent="0.3">
      <c r="A536">
        <v>1</v>
      </c>
      <c r="B536">
        <v>1</v>
      </c>
      <c r="C536">
        <v>-1.4</v>
      </c>
      <c r="D536">
        <v>5.6</v>
      </c>
      <c r="E536">
        <f t="shared" si="73"/>
        <v>4.2840837634339226E-10</v>
      </c>
      <c r="F536">
        <f t="shared" si="74"/>
        <v>0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75"/>
        <v>50.000000083797161</v>
      </c>
      <c r="L536">
        <f t="shared" si="76"/>
        <v>70</v>
      </c>
      <c r="M536">
        <f t="shared" si="77"/>
        <v>3.0132013638553055</v>
      </c>
      <c r="N536" s="36">
        <f t="shared" si="78"/>
        <v>720.89183289974119</v>
      </c>
      <c r="O536">
        <f t="shared" si="79"/>
        <v>1</v>
      </c>
      <c r="P536">
        <f t="shared" si="80"/>
        <v>0</v>
      </c>
      <c r="Q536" t="str">
        <f t="shared" si="81"/>
        <v>TP</v>
      </c>
    </row>
    <row r="537" spans="1:17" x14ac:dyDescent="0.3">
      <c r="A537">
        <v>0</v>
      </c>
      <c r="B537">
        <v>1</v>
      </c>
      <c r="C537">
        <v>-1.4</v>
      </c>
      <c r="D537">
        <v>5.6</v>
      </c>
      <c r="E537">
        <f t="shared" si="73"/>
        <v>4.2840837634339226E-10</v>
      </c>
      <c r="F537">
        <f t="shared" si="74"/>
        <v>0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75"/>
        <v>0</v>
      </c>
      <c r="L537">
        <f t="shared" si="76"/>
        <v>14</v>
      </c>
      <c r="M537">
        <f t="shared" si="77"/>
        <v>-8.6212135051956906</v>
      </c>
      <c r="N537" s="36">
        <f t="shared" si="78"/>
        <v>231.4966523266819</v>
      </c>
      <c r="O537">
        <f t="shared" si="79"/>
        <v>0</v>
      </c>
      <c r="P537">
        <f t="shared" si="80"/>
        <v>0</v>
      </c>
      <c r="Q537" t="str">
        <f t="shared" si="81"/>
        <v>TN</v>
      </c>
    </row>
    <row r="538" spans="1:17" x14ac:dyDescent="0.3">
      <c r="A538">
        <v>1</v>
      </c>
      <c r="B538">
        <v>1</v>
      </c>
      <c r="C538">
        <v>-1.4</v>
      </c>
      <c r="D538">
        <v>5.7</v>
      </c>
      <c r="E538">
        <f t="shared" si="73"/>
        <v>4.3772160191607472E-10</v>
      </c>
      <c r="F538">
        <f t="shared" si="74"/>
        <v>0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75"/>
        <v>10.000000010078914</v>
      </c>
      <c r="L538">
        <f t="shared" si="76"/>
        <v>0</v>
      </c>
      <c r="M538">
        <f t="shared" si="77"/>
        <v>3.8419903573039593</v>
      </c>
      <c r="N538" s="36">
        <f t="shared" si="78"/>
        <v>766.08374642067349</v>
      </c>
      <c r="O538">
        <f t="shared" si="79"/>
        <v>1</v>
      </c>
      <c r="P538">
        <f t="shared" si="80"/>
        <v>0</v>
      </c>
      <c r="Q538" t="str">
        <f t="shared" si="81"/>
        <v>TP</v>
      </c>
    </row>
    <row r="539" spans="1:17" x14ac:dyDescent="0.3">
      <c r="A539">
        <v>0</v>
      </c>
      <c r="B539">
        <v>1</v>
      </c>
      <c r="C539">
        <v>-1.4</v>
      </c>
      <c r="D539">
        <v>5.7</v>
      </c>
      <c r="E539">
        <f t="shared" si="73"/>
        <v>4.3772160191607472E-10</v>
      </c>
      <c r="F539">
        <f t="shared" si="74"/>
        <v>0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75"/>
        <v>20.000000026225933</v>
      </c>
      <c r="L539">
        <f t="shared" si="76"/>
        <v>14</v>
      </c>
      <c r="M539">
        <f t="shared" si="77"/>
        <v>-0.93723278825641199</v>
      </c>
      <c r="N539" s="36">
        <f t="shared" si="78"/>
        <v>524.3639610127085</v>
      </c>
      <c r="O539">
        <f t="shared" si="79"/>
        <v>0</v>
      </c>
      <c r="P539">
        <f t="shared" si="80"/>
        <v>0</v>
      </c>
      <c r="Q539" t="str">
        <f t="shared" si="81"/>
        <v>TN</v>
      </c>
    </row>
    <row r="540" spans="1:17" x14ac:dyDescent="0.3">
      <c r="A540">
        <v>0</v>
      </c>
      <c r="B540">
        <v>1</v>
      </c>
      <c r="C540">
        <v>-1.4</v>
      </c>
      <c r="D540">
        <v>5.7</v>
      </c>
      <c r="E540">
        <f t="shared" si="73"/>
        <v>4.3772160191607472E-10</v>
      </c>
      <c r="F540">
        <f t="shared" si="74"/>
        <v>0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75"/>
        <v>80.000000153448568</v>
      </c>
      <c r="L540">
        <f t="shared" si="76"/>
        <v>125.99999999999999</v>
      </c>
      <c r="M540">
        <f t="shared" si="77"/>
        <v>-0.66067098620928988</v>
      </c>
      <c r="N540" s="36">
        <f t="shared" si="78"/>
        <v>537.10642195477647</v>
      </c>
      <c r="O540">
        <f t="shared" si="79"/>
        <v>0</v>
      </c>
      <c r="P540">
        <f t="shared" si="80"/>
        <v>0</v>
      </c>
      <c r="Q540" t="str">
        <f t="shared" si="81"/>
        <v>TN</v>
      </c>
    </row>
    <row r="541" spans="1:17" x14ac:dyDescent="0.3">
      <c r="A541">
        <v>1</v>
      </c>
      <c r="B541">
        <v>1</v>
      </c>
      <c r="C541">
        <v>-1.4</v>
      </c>
      <c r="D541">
        <v>5.2</v>
      </c>
      <c r="E541">
        <f t="shared" si="73"/>
        <v>3.9115547405266254E-10</v>
      </c>
      <c r="F541">
        <f t="shared" si="74"/>
        <v>0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75"/>
        <v>70.000000116327612</v>
      </c>
      <c r="L541">
        <f t="shared" si="76"/>
        <v>70</v>
      </c>
      <c r="M541">
        <f t="shared" si="77"/>
        <v>-16.212135007263939</v>
      </c>
      <c r="N541" s="36">
        <f t="shared" si="78"/>
        <v>58.12678707168633</v>
      </c>
      <c r="O541">
        <f t="shared" si="79"/>
        <v>0</v>
      </c>
      <c r="P541">
        <f t="shared" si="80"/>
        <v>1</v>
      </c>
      <c r="Q541" t="str">
        <f t="shared" si="81"/>
        <v>FP</v>
      </c>
    </row>
    <row r="542" spans="1:17" x14ac:dyDescent="0.3">
      <c r="A542">
        <v>1</v>
      </c>
      <c r="B542">
        <v>1</v>
      </c>
      <c r="C542">
        <v>-1.4</v>
      </c>
      <c r="D542">
        <v>5.0999999999999996</v>
      </c>
      <c r="E542">
        <f t="shared" si="73"/>
        <v>3.8184224847998003E-10</v>
      </c>
      <c r="F542">
        <f t="shared" si="74"/>
        <v>0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75"/>
        <v>10.000000008792245</v>
      </c>
      <c r="L542">
        <f t="shared" si="76"/>
        <v>14</v>
      </c>
      <c r="M542">
        <f t="shared" si="77"/>
        <v>0.60264026792347902</v>
      </c>
      <c r="N542" s="36">
        <f t="shared" si="78"/>
        <v>597.25826013052438</v>
      </c>
      <c r="O542">
        <f t="shared" si="79"/>
        <v>1</v>
      </c>
      <c r="P542">
        <f t="shared" si="80"/>
        <v>0</v>
      </c>
      <c r="Q542" t="str">
        <f t="shared" si="81"/>
        <v>TP</v>
      </c>
    </row>
    <row r="543" spans="1:17" x14ac:dyDescent="0.3">
      <c r="A543">
        <v>1</v>
      </c>
      <c r="B543">
        <v>1</v>
      </c>
      <c r="C543">
        <v>-1.4</v>
      </c>
      <c r="D543">
        <v>5</v>
      </c>
      <c r="E543">
        <f t="shared" si="73"/>
        <v>3.7252902290729763E-10</v>
      </c>
      <c r="F543">
        <f t="shared" si="74"/>
        <v>0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75"/>
        <v>10.000000008577803</v>
      </c>
      <c r="L543">
        <f t="shared" si="76"/>
        <v>14</v>
      </c>
      <c r="M543">
        <f t="shared" si="77"/>
        <v>0.60264026779300295</v>
      </c>
      <c r="N543" s="36">
        <f t="shared" si="78"/>
        <v>597.258260124147</v>
      </c>
      <c r="O543">
        <f t="shared" si="79"/>
        <v>1</v>
      </c>
      <c r="P543">
        <f t="shared" si="80"/>
        <v>0</v>
      </c>
      <c r="Q543" t="str">
        <f t="shared" si="81"/>
        <v>TP</v>
      </c>
    </row>
    <row r="544" spans="1:17" x14ac:dyDescent="0.3">
      <c r="A544">
        <v>0</v>
      </c>
      <c r="B544">
        <v>1</v>
      </c>
      <c r="C544">
        <v>-1.4</v>
      </c>
      <c r="D544">
        <v>5</v>
      </c>
      <c r="E544">
        <f t="shared" si="73"/>
        <v>3.7252902290729763E-10</v>
      </c>
      <c r="F544">
        <f t="shared" si="74"/>
        <v>0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75"/>
        <v>50.000000072867131</v>
      </c>
      <c r="L544">
        <f t="shared" si="76"/>
        <v>70</v>
      </c>
      <c r="M544">
        <f t="shared" si="77"/>
        <v>3.013201357205002</v>
      </c>
      <c r="N544" s="36">
        <f t="shared" si="78"/>
        <v>720.89183254262753</v>
      </c>
      <c r="O544">
        <f t="shared" si="79"/>
        <v>1</v>
      </c>
      <c r="P544">
        <f t="shared" si="80"/>
        <v>1</v>
      </c>
      <c r="Q544" t="str">
        <f t="shared" si="81"/>
        <v>FN</v>
      </c>
    </row>
    <row r="545" spans="1:17" x14ac:dyDescent="0.3">
      <c r="A545">
        <v>0</v>
      </c>
      <c r="B545">
        <v>1</v>
      </c>
      <c r="C545">
        <v>-1.4</v>
      </c>
      <c r="D545">
        <v>5</v>
      </c>
      <c r="E545">
        <f t="shared" si="73"/>
        <v>3.7252902290729763E-10</v>
      </c>
      <c r="F545">
        <f t="shared" si="74"/>
        <v>0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75"/>
        <v>50.000000072867131</v>
      </c>
      <c r="L545">
        <f t="shared" si="76"/>
        <v>70</v>
      </c>
      <c r="M545">
        <f t="shared" si="77"/>
        <v>3.013201357205002</v>
      </c>
      <c r="N545" s="36">
        <f t="shared" si="78"/>
        <v>720.89183254262753</v>
      </c>
      <c r="O545">
        <f t="shared" si="79"/>
        <v>1</v>
      </c>
      <c r="P545">
        <f t="shared" si="80"/>
        <v>1</v>
      </c>
      <c r="Q545" t="str">
        <f t="shared" si="81"/>
        <v>FN</v>
      </c>
    </row>
    <row r="546" spans="1:17" x14ac:dyDescent="0.3">
      <c r="A546">
        <v>1</v>
      </c>
      <c r="B546">
        <v>1</v>
      </c>
      <c r="C546">
        <v>-1.4</v>
      </c>
      <c r="D546">
        <v>6.8</v>
      </c>
      <c r="E546">
        <f t="shared" si="73"/>
        <v>5.4016708321558153E-10</v>
      </c>
      <c r="F546">
        <f t="shared" si="74"/>
        <v>0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75"/>
        <v>180.00000050491147</v>
      </c>
      <c r="L546">
        <f t="shared" si="76"/>
        <v>125.99999999999999</v>
      </c>
      <c r="M546">
        <f t="shared" si="77"/>
        <v>-8.4350949910049877</v>
      </c>
      <c r="N546" s="36">
        <f t="shared" si="78"/>
        <v>237.19488404212959</v>
      </c>
      <c r="O546">
        <f t="shared" si="79"/>
        <v>0</v>
      </c>
      <c r="P546">
        <f t="shared" si="80"/>
        <v>1</v>
      </c>
      <c r="Q546" t="str">
        <f t="shared" si="81"/>
        <v>FP</v>
      </c>
    </row>
    <row r="547" spans="1:17" x14ac:dyDescent="0.3">
      <c r="A547">
        <v>0</v>
      </c>
      <c r="B547">
        <v>1</v>
      </c>
      <c r="C547">
        <v>-1.4</v>
      </c>
      <c r="D547">
        <v>6.8</v>
      </c>
      <c r="E547">
        <f t="shared" si="73"/>
        <v>5.4016708321558153E-10</v>
      </c>
      <c r="F547">
        <f t="shared" si="74"/>
        <v>0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75"/>
        <v>80.000000189362098</v>
      </c>
      <c r="L547">
        <f t="shared" si="76"/>
        <v>125.99999999999999</v>
      </c>
      <c r="M547">
        <f t="shared" si="77"/>
        <v>-46.854998646555259</v>
      </c>
      <c r="N547" s="36">
        <f t="shared" si="78"/>
        <v>529.86382288170762</v>
      </c>
      <c r="O547">
        <f t="shared" si="79"/>
        <v>0</v>
      </c>
      <c r="P547">
        <f t="shared" si="80"/>
        <v>0</v>
      </c>
      <c r="Q547" t="str">
        <f t="shared" si="81"/>
        <v>TN</v>
      </c>
    </row>
    <row r="548" spans="1:17" x14ac:dyDescent="0.3">
      <c r="A548">
        <v>1</v>
      </c>
      <c r="B548">
        <v>1</v>
      </c>
      <c r="C548">
        <v>-1.4</v>
      </c>
      <c r="D548">
        <v>7</v>
      </c>
      <c r="E548">
        <f t="shared" si="73"/>
        <v>5.5879353436094644E-10</v>
      </c>
      <c r="F548">
        <f t="shared" si="74"/>
        <v>0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75"/>
        <v>20.00000003347991</v>
      </c>
      <c r="L548">
        <f t="shared" si="76"/>
        <v>14</v>
      </c>
      <c r="M548">
        <f t="shared" si="77"/>
        <v>-0.93723278546944133</v>
      </c>
      <c r="N548" s="36">
        <f t="shared" si="78"/>
        <v>524.36396114034619</v>
      </c>
      <c r="O548">
        <f t="shared" si="79"/>
        <v>0</v>
      </c>
      <c r="P548">
        <f t="shared" si="80"/>
        <v>1</v>
      </c>
      <c r="Q548" t="str">
        <f t="shared" si="81"/>
        <v>FP</v>
      </c>
    </row>
    <row r="549" spans="1:17" x14ac:dyDescent="0.3">
      <c r="A549">
        <v>0</v>
      </c>
      <c r="B549">
        <v>1</v>
      </c>
      <c r="C549">
        <v>-1.4</v>
      </c>
      <c r="D549">
        <v>7</v>
      </c>
      <c r="E549">
        <f t="shared" si="73"/>
        <v>5.5879353436094644E-10</v>
      </c>
      <c r="F549">
        <f t="shared" si="74"/>
        <v>0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75"/>
        <v>0</v>
      </c>
      <c r="L549">
        <f t="shared" si="76"/>
        <v>14</v>
      </c>
      <c r="M549">
        <f t="shared" si="77"/>
        <v>-8.6212135051956906</v>
      </c>
      <c r="N549" s="36">
        <f t="shared" si="78"/>
        <v>231.4966523266819</v>
      </c>
      <c r="O549">
        <f t="shared" si="79"/>
        <v>0</v>
      </c>
      <c r="P549">
        <f t="shared" si="80"/>
        <v>0</v>
      </c>
      <c r="Q549" t="str">
        <f t="shared" si="81"/>
        <v>TN</v>
      </c>
    </row>
    <row r="550" spans="1:17" x14ac:dyDescent="0.3">
      <c r="A550">
        <v>0</v>
      </c>
      <c r="B550">
        <v>1</v>
      </c>
      <c r="C550">
        <v>-1.4</v>
      </c>
      <c r="D550">
        <v>7</v>
      </c>
      <c r="E550">
        <f t="shared" si="73"/>
        <v>5.5879353436094644E-10</v>
      </c>
      <c r="F550">
        <f t="shared" si="74"/>
        <v>0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75"/>
        <v>50.000000109300629</v>
      </c>
      <c r="L550">
        <f t="shared" si="76"/>
        <v>70</v>
      </c>
      <c r="M550">
        <f t="shared" si="77"/>
        <v>-23.896115716826998</v>
      </c>
      <c r="N550" s="36">
        <f t="shared" si="78"/>
        <v>3.5865927499050486E-3</v>
      </c>
      <c r="O550">
        <f t="shared" si="79"/>
        <v>0</v>
      </c>
      <c r="P550">
        <f t="shared" si="80"/>
        <v>0</v>
      </c>
      <c r="Q550" t="str">
        <f t="shared" si="81"/>
        <v>TN</v>
      </c>
    </row>
    <row r="551" spans="1:17" x14ac:dyDescent="0.3">
      <c r="A551">
        <v>1</v>
      </c>
      <c r="B551">
        <v>1</v>
      </c>
      <c r="C551">
        <v>-1.4</v>
      </c>
      <c r="D551">
        <v>6.1</v>
      </c>
      <c r="E551">
        <f t="shared" si="73"/>
        <v>4.7497450420680449E-10</v>
      </c>
      <c r="F551">
        <f t="shared" si="74"/>
        <v>0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75"/>
        <v>180.00000044397399</v>
      </c>
      <c r="L551">
        <f t="shared" si="76"/>
        <v>125.99999999999999</v>
      </c>
      <c r="M551">
        <f t="shared" si="77"/>
        <v>46.371585997828305</v>
      </c>
      <c r="N551" s="36">
        <f t="shared" si="78"/>
        <v>4929.1370829040161</v>
      </c>
      <c r="O551">
        <f t="shared" si="79"/>
        <v>1</v>
      </c>
      <c r="P551">
        <f t="shared" si="80"/>
        <v>0</v>
      </c>
      <c r="Q551" t="str">
        <f t="shared" si="81"/>
        <v>TP</v>
      </c>
    </row>
    <row r="552" spans="1:17" x14ac:dyDescent="0.3">
      <c r="A552">
        <v>1</v>
      </c>
      <c r="B552">
        <v>1</v>
      </c>
      <c r="C552">
        <v>-1.4</v>
      </c>
      <c r="D552">
        <v>7.9</v>
      </c>
      <c r="E552">
        <f t="shared" si="73"/>
        <v>6.4261256451508849E-10</v>
      </c>
      <c r="F552">
        <f t="shared" si="74"/>
        <v>0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75"/>
        <v>180.00000060067072</v>
      </c>
      <c r="L552">
        <f t="shared" si="76"/>
        <v>125.99999999999999</v>
      </c>
      <c r="M552">
        <f t="shared" si="77"/>
        <v>-8.435094954214378</v>
      </c>
      <c r="N552" s="36">
        <f t="shared" si="78"/>
        <v>237.19488517536371</v>
      </c>
      <c r="O552">
        <f t="shared" si="79"/>
        <v>0</v>
      </c>
      <c r="P552">
        <f t="shared" si="80"/>
        <v>1</v>
      </c>
      <c r="Q552" t="str">
        <f t="shared" si="81"/>
        <v>FP</v>
      </c>
    </row>
    <row r="553" spans="1:17" x14ac:dyDescent="0.3">
      <c r="A553">
        <v>0</v>
      </c>
      <c r="B553">
        <v>1</v>
      </c>
      <c r="C553">
        <v>-1.4</v>
      </c>
      <c r="D553">
        <v>7.9</v>
      </c>
      <c r="E553">
        <f t="shared" si="73"/>
        <v>6.4261256451508849E-10</v>
      </c>
      <c r="F553">
        <f t="shared" si="74"/>
        <v>0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75"/>
        <v>60.00000015786464</v>
      </c>
      <c r="L553">
        <f t="shared" si="76"/>
        <v>70</v>
      </c>
      <c r="M553">
        <f t="shared" si="77"/>
        <v>-20.054125344737102</v>
      </c>
      <c r="N553" s="36">
        <f t="shared" si="78"/>
        <v>14.304297076907837</v>
      </c>
      <c r="O553">
        <f t="shared" si="79"/>
        <v>0</v>
      </c>
      <c r="P553">
        <f t="shared" si="80"/>
        <v>0</v>
      </c>
      <c r="Q553" t="str">
        <f t="shared" si="81"/>
        <v>TN</v>
      </c>
    </row>
    <row r="554" spans="1:17" x14ac:dyDescent="0.3">
      <c r="A554">
        <v>1</v>
      </c>
      <c r="B554">
        <v>1</v>
      </c>
      <c r="C554">
        <v>-1.4</v>
      </c>
      <c r="D554">
        <v>8.1999999999999993</v>
      </c>
      <c r="E554">
        <f t="shared" si="73"/>
        <v>6.7055224123313571E-10</v>
      </c>
      <c r="F554">
        <f t="shared" si="74"/>
        <v>0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75"/>
        <v>30.00000006842042</v>
      </c>
      <c r="L554">
        <f t="shared" si="76"/>
        <v>14</v>
      </c>
      <c r="M554">
        <f t="shared" si="77"/>
        <v>2.9047575813863187</v>
      </c>
      <c r="N554" s="36">
        <f t="shared" si="78"/>
        <v>715.08028569700184</v>
      </c>
      <c r="O554">
        <f t="shared" si="79"/>
        <v>1</v>
      </c>
      <c r="P554">
        <f t="shared" si="80"/>
        <v>0</v>
      </c>
      <c r="Q554" t="str">
        <f t="shared" si="81"/>
        <v>TP</v>
      </c>
    </row>
    <row r="555" spans="1:17" x14ac:dyDescent="0.3">
      <c r="A555">
        <v>0</v>
      </c>
      <c r="B555">
        <v>1</v>
      </c>
      <c r="C555">
        <v>-1.4</v>
      </c>
      <c r="D555">
        <v>8.1999999999999993</v>
      </c>
      <c r="E555">
        <f t="shared" si="73"/>
        <v>6.7055224123313571E-10</v>
      </c>
      <c r="F555">
        <f t="shared" si="74"/>
        <v>0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75"/>
        <v>80.000000235070175</v>
      </c>
      <c r="L555">
        <f t="shared" si="76"/>
        <v>125.99999999999999</v>
      </c>
      <c r="M555">
        <f t="shared" si="77"/>
        <v>-46.854998628994259</v>
      </c>
      <c r="N555" s="36">
        <f t="shared" si="78"/>
        <v>529.86382207324232</v>
      </c>
      <c r="O555">
        <f t="shared" si="79"/>
        <v>0</v>
      </c>
      <c r="P555">
        <f t="shared" si="80"/>
        <v>0</v>
      </c>
      <c r="Q555" t="str">
        <f t="shared" si="81"/>
        <v>TN</v>
      </c>
    </row>
    <row r="556" spans="1:17" x14ac:dyDescent="0.3">
      <c r="A556">
        <v>1</v>
      </c>
      <c r="B556">
        <v>1</v>
      </c>
      <c r="C556">
        <v>-1.4</v>
      </c>
      <c r="D556">
        <v>7.3</v>
      </c>
      <c r="E556">
        <f t="shared" si="73"/>
        <v>5.8673321107899376E-10</v>
      </c>
      <c r="F556">
        <f t="shared" si="74"/>
        <v>0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75"/>
        <v>90.000000237616888</v>
      </c>
      <c r="L556">
        <f t="shared" si="76"/>
        <v>125.99999999999999</v>
      </c>
      <c r="M556">
        <f t="shared" si="77"/>
        <v>-43.013008274584166</v>
      </c>
      <c r="N556" s="36">
        <f t="shared" si="78"/>
        <v>367.74891903051196</v>
      </c>
      <c r="O556">
        <f t="shared" si="79"/>
        <v>0</v>
      </c>
      <c r="P556">
        <f t="shared" si="80"/>
        <v>1</v>
      </c>
      <c r="Q556" t="str">
        <f t="shared" si="81"/>
        <v>FP</v>
      </c>
    </row>
    <row r="557" spans="1:17" x14ac:dyDescent="0.3">
      <c r="A557">
        <v>0</v>
      </c>
      <c r="B557">
        <v>1</v>
      </c>
      <c r="C557">
        <v>-1.4</v>
      </c>
      <c r="D557">
        <v>7.3</v>
      </c>
      <c r="E557">
        <f t="shared" si="73"/>
        <v>5.8673321107899376E-10</v>
      </c>
      <c r="F557">
        <f t="shared" si="74"/>
        <v>0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75"/>
        <v>50.000000114765662</v>
      </c>
      <c r="L557">
        <f t="shared" si="76"/>
        <v>70</v>
      </c>
      <c r="M557">
        <f t="shared" si="77"/>
        <v>-23.896115714727337</v>
      </c>
      <c r="N557" s="36">
        <f t="shared" si="78"/>
        <v>3.5865924984153619E-3</v>
      </c>
      <c r="O557">
        <f t="shared" si="79"/>
        <v>0</v>
      </c>
      <c r="P557">
        <f t="shared" si="80"/>
        <v>0</v>
      </c>
      <c r="Q557" t="str">
        <f t="shared" si="81"/>
        <v>TN</v>
      </c>
    </row>
    <row r="558" spans="1:17" x14ac:dyDescent="0.3">
      <c r="A558">
        <v>0</v>
      </c>
      <c r="B558">
        <v>1</v>
      </c>
      <c r="C558">
        <v>-1.4</v>
      </c>
      <c r="D558">
        <v>7.3</v>
      </c>
      <c r="E558">
        <f t="shared" si="73"/>
        <v>5.8673321107899376E-10</v>
      </c>
      <c r="F558">
        <f t="shared" si="74"/>
        <v>0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75"/>
        <v>80.000000205686391</v>
      </c>
      <c r="L558">
        <f t="shared" si="76"/>
        <v>125.99999999999999</v>
      </c>
      <c r="M558">
        <f t="shared" si="77"/>
        <v>-0.66067095442553381</v>
      </c>
      <c r="N558" s="36">
        <f t="shared" si="78"/>
        <v>537.10642342798894</v>
      </c>
      <c r="O558">
        <f t="shared" si="79"/>
        <v>0</v>
      </c>
      <c r="P558">
        <f t="shared" si="80"/>
        <v>0</v>
      </c>
      <c r="Q558" t="str">
        <f t="shared" si="81"/>
        <v>TN</v>
      </c>
    </row>
    <row r="559" spans="1:17" x14ac:dyDescent="0.3">
      <c r="A559">
        <v>0</v>
      </c>
      <c r="B559">
        <v>1</v>
      </c>
      <c r="C559">
        <v>-1.4</v>
      </c>
      <c r="D559">
        <v>7.3</v>
      </c>
      <c r="E559">
        <f t="shared" si="73"/>
        <v>5.8673321107899376E-10</v>
      </c>
      <c r="F559">
        <f t="shared" si="74"/>
        <v>0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75"/>
        <v>40.000000086575511</v>
      </c>
      <c r="L559">
        <f t="shared" si="76"/>
        <v>70</v>
      </c>
      <c r="M559">
        <f t="shared" si="77"/>
        <v>-27.738106078989617</v>
      </c>
      <c r="N559" s="36">
        <f t="shared" si="78"/>
        <v>15.22465606958483</v>
      </c>
      <c r="O559">
        <f t="shared" si="79"/>
        <v>0</v>
      </c>
      <c r="P559">
        <f t="shared" si="80"/>
        <v>0</v>
      </c>
      <c r="Q559" t="str">
        <f t="shared" si="81"/>
        <v>TN</v>
      </c>
    </row>
    <row r="560" spans="1:17" x14ac:dyDescent="0.3">
      <c r="A560">
        <v>1</v>
      </c>
      <c r="B560">
        <v>1</v>
      </c>
      <c r="C560">
        <v>-1.4</v>
      </c>
      <c r="D560">
        <v>1.1000000000000001</v>
      </c>
      <c r="E560">
        <f t="shared" si="73"/>
        <v>9.3132255726824497E-12</v>
      </c>
      <c r="F560">
        <f t="shared" si="74"/>
        <v>0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75"/>
        <v>20.000000000557996</v>
      </c>
      <c r="L560">
        <f t="shared" si="76"/>
        <v>14</v>
      </c>
      <c r="M560">
        <f t="shared" si="77"/>
        <v>-0.93723279811800886</v>
      </c>
      <c r="N560" s="36">
        <f t="shared" si="78"/>
        <v>524.36396056106707</v>
      </c>
      <c r="O560">
        <f t="shared" si="79"/>
        <v>0</v>
      </c>
      <c r="P560">
        <f t="shared" si="80"/>
        <v>1</v>
      </c>
      <c r="Q560" t="str">
        <f t="shared" si="81"/>
        <v>FP</v>
      </c>
    </row>
    <row r="561" spans="1:17" x14ac:dyDescent="0.3">
      <c r="A561">
        <v>1</v>
      </c>
      <c r="B561">
        <v>1</v>
      </c>
      <c r="C561">
        <v>-1.4</v>
      </c>
      <c r="D561">
        <v>1.25</v>
      </c>
      <c r="E561">
        <f t="shared" si="73"/>
        <v>2.3283063931706102E-11</v>
      </c>
      <c r="F561">
        <f t="shared" si="74"/>
        <v>0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75"/>
        <v>30.000000002375714</v>
      </c>
      <c r="L561">
        <f t="shared" si="76"/>
        <v>14</v>
      </c>
      <c r="M561">
        <f t="shared" si="77"/>
        <v>2.9047575560120062</v>
      </c>
      <c r="N561" s="36">
        <f t="shared" si="78"/>
        <v>715.08028433993366</v>
      </c>
      <c r="O561">
        <f t="shared" si="79"/>
        <v>1</v>
      </c>
      <c r="P561">
        <f t="shared" si="80"/>
        <v>0</v>
      </c>
      <c r="Q561" t="str">
        <f t="shared" si="81"/>
        <v>TP</v>
      </c>
    </row>
    <row r="562" spans="1:17" x14ac:dyDescent="0.3">
      <c r="A562">
        <v>1</v>
      </c>
      <c r="B562">
        <v>1</v>
      </c>
      <c r="C562">
        <v>-1.4</v>
      </c>
      <c r="D562">
        <v>1.2</v>
      </c>
      <c r="E562">
        <f t="shared" si="73"/>
        <v>1.8626451145364877E-11</v>
      </c>
      <c r="F562">
        <f t="shared" si="74"/>
        <v>0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75"/>
        <v>20.000000001115993</v>
      </c>
      <c r="L562">
        <f t="shared" si="76"/>
        <v>14</v>
      </c>
      <c r="M562">
        <f t="shared" si="77"/>
        <v>-0.93723279790362657</v>
      </c>
      <c r="N562" s="36">
        <f t="shared" si="78"/>
        <v>524.36396057088552</v>
      </c>
      <c r="O562">
        <f t="shared" si="79"/>
        <v>0</v>
      </c>
      <c r="P562">
        <f t="shared" si="80"/>
        <v>1</v>
      </c>
      <c r="Q562" t="str">
        <f t="shared" si="81"/>
        <v>FP</v>
      </c>
    </row>
    <row r="563" spans="1:17" x14ac:dyDescent="0.3">
      <c r="A563">
        <v>0</v>
      </c>
      <c r="B563">
        <v>1</v>
      </c>
      <c r="C563">
        <v>-1.4</v>
      </c>
      <c r="D563">
        <v>1.2</v>
      </c>
      <c r="E563">
        <f t="shared" si="73"/>
        <v>1.8626451145364877E-11</v>
      </c>
      <c r="F563">
        <f t="shared" si="74"/>
        <v>0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75"/>
        <v>10.000000000428891</v>
      </c>
      <c r="L563">
        <f t="shared" si="76"/>
        <v>14</v>
      </c>
      <c r="M563">
        <f t="shared" si="77"/>
        <v>0.60264026283485173</v>
      </c>
      <c r="N563" s="36">
        <f t="shared" si="78"/>
        <v>597.25825988180384</v>
      </c>
      <c r="O563">
        <f t="shared" si="79"/>
        <v>1</v>
      </c>
      <c r="P563">
        <f t="shared" si="80"/>
        <v>1</v>
      </c>
      <c r="Q563" t="str">
        <f t="shared" si="81"/>
        <v>FN</v>
      </c>
    </row>
    <row r="564" spans="1:17" x14ac:dyDescent="0.3">
      <c r="A564">
        <v>0</v>
      </c>
      <c r="B564">
        <v>1</v>
      </c>
      <c r="C564">
        <v>-1.4</v>
      </c>
      <c r="D564">
        <v>1.2</v>
      </c>
      <c r="E564">
        <f t="shared" si="73"/>
        <v>1.8626451145364877E-11</v>
      </c>
      <c r="F564">
        <f t="shared" si="74"/>
        <v>0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75"/>
        <v>10.000000000428891</v>
      </c>
      <c r="L564">
        <f t="shared" si="76"/>
        <v>14</v>
      </c>
      <c r="M564">
        <f t="shared" si="77"/>
        <v>0.60264026283485173</v>
      </c>
      <c r="N564" s="36">
        <f t="shared" si="78"/>
        <v>597.25825988180384</v>
      </c>
      <c r="O564">
        <f t="shared" si="79"/>
        <v>1</v>
      </c>
      <c r="P564">
        <f t="shared" si="80"/>
        <v>1</v>
      </c>
      <c r="Q564" t="str">
        <f t="shared" si="81"/>
        <v>FN</v>
      </c>
    </row>
    <row r="565" spans="1:17" x14ac:dyDescent="0.3">
      <c r="A565">
        <v>0</v>
      </c>
      <c r="B565">
        <v>1</v>
      </c>
      <c r="C565">
        <v>-1.4</v>
      </c>
      <c r="D565">
        <v>1.2</v>
      </c>
      <c r="E565">
        <f t="shared" si="73"/>
        <v>1.8626451145364877E-11</v>
      </c>
      <c r="F565">
        <f t="shared" si="74"/>
        <v>0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75"/>
        <v>50.000000003643351</v>
      </c>
      <c r="L565">
        <f t="shared" si="76"/>
        <v>70</v>
      </c>
      <c r="M565">
        <f t="shared" si="77"/>
        <v>-23.896115757420425</v>
      </c>
      <c r="N565" s="36">
        <f t="shared" si="78"/>
        <v>3.5865976120387391E-3</v>
      </c>
      <c r="O565">
        <f t="shared" si="79"/>
        <v>0</v>
      </c>
      <c r="P565">
        <f t="shared" si="80"/>
        <v>0</v>
      </c>
      <c r="Q565" t="str">
        <f t="shared" si="81"/>
        <v>TN</v>
      </c>
    </row>
    <row r="566" spans="1:17" x14ac:dyDescent="0.3">
      <c r="A566">
        <v>1</v>
      </c>
      <c r="B566">
        <v>1</v>
      </c>
      <c r="C566">
        <v>-1.4</v>
      </c>
      <c r="D566">
        <v>2.1</v>
      </c>
      <c r="E566">
        <f t="shared" si="73"/>
        <v>1.0244548129950686E-10</v>
      </c>
      <c r="F566">
        <f t="shared" si="74"/>
        <v>0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75"/>
        <v>180.00000009575908</v>
      </c>
      <c r="L566">
        <f t="shared" si="76"/>
        <v>125.99999999999999</v>
      </c>
      <c r="M566">
        <f t="shared" si="77"/>
        <v>-8.4350951482009435</v>
      </c>
      <c r="N566" s="36">
        <f t="shared" si="78"/>
        <v>237.1948792001381</v>
      </c>
      <c r="O566">
        <f t="shared" si="79"/>
        <v>0</v>
      </c>
      <c r="P566">
        <f t="shared" si="80"/>
        <v>1</v>
      </c>
      <c r="Q566" t="str">
        <f t="shared" si="81"/>
        <v>FP</v>
      </c>
    </row>
    <row r="567" spans="1:17" x14ac:dyDescent="0.3">
      <c r="A567">
        <v>1</v>
      </c>
      <c r="B567">
        <v>1</v>
      </c>
      <c r="C567">
        <v>-1.4</v>
      </c>
      <c r="D567">
        <v>1.85</v>
      </c>
      <c r="E567">
        <f t="shared" si="73"/>
        <v>7.9162417367800761E-11</v>
      </c>
      <c r="F567">
        <f t="shared" si="74"/>
        <v>0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75"/>
        <v>60.000000019447093</v>
      </c>
      <c r="L567">
        <f t="shared" si="76"/>
        <v>70</v>
      </c>
      <c r="M567">
        <f t="shared" si="77"/>
        <v>-20.054125397916991</v>
      </c>
      <c r="N567" s="36">
        <f t="shared" si="78"/>
        <v>14.30429667464429</v>
      </c>
      <c r="O567">
        <f t="shared" si="79"/>
        <v>0</v>
      </c>
      <c r="P567">
        <f t="shared" si="80"/>
        <v>1</v>
      </c>
      <c r="Q567" t="str">
        <f t="shared" si="81"/>
        <v>FP</v>
      </c>
    </row>
    <row r="568" spans="1:17" x14ac:dyDescent="0.3">
      <c r="A568">
        <v>0</v>
      </c>
      <c r="B568">
        <v>1</v>
      </c>
      <c r="C568">
        <v>-1.4</v>
      </c>
      <c r="D568">
        <v>1.85</v>
      </c>
      <c r="E568">
        <f t="shared" si="73"/>
        <v>7.9162417367800761E-11</v>
      </c>
      <c r="F568">
        <f t="shared" si="74"/>
        <v>0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75"/>
        <v>90.000000032059475</v>
      </c>
      <c r="L568">
        <f t="shared" si="76"/>
        <v>125.99999999999999</v>
      </c>
      <c r="M568">
        <f t="shared" si="77"/>
        <v>-43.013008353559123</v>
      </c>
      <c r="N568" s="36">
        <f t="shared" si="78"/>
        <v>367.74892205948282</v>
      </c>
      <c r="O568">
        <f t="shared" si="79"/>
        <v>0</v>
      </c>
      <c r="P568">
        <f t="shared" si="80"/>
        <v>0</v>
      </c>
      <c r="Q568" t="str">
        <f t="shared" si="81"/>
        <v>TN</v>
      </c>
    </row>
    <row r="569" spans="1:17" x14ac:dyDescent="0.3">
      <c r="A569">
        <v>0</v>
      </c>
      <c r="B569">
        <v>1</v>
      </c>
      <c r="C569">
        <v>-1.4</v>
      </c>
      <c r="D569">
        <v>1.85</v>
      </c>
      <c r="E569">
        <f t="shared" si="73"/>
        <v>7.9162417367800761E-11</v>
      </c>
      <c r="F569">
        <f t="shared" si="74"/>
        <v>0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75"/>
        <v>50.000000015484254</v>
      </c>
      <c r="L569">
        <f t="shared" si="76"/>
        <v>70</v>
      </c>
      <c r="M569">
        <f t="shared" si="77"/>
        <v>3.0132013222907723</v>
      </c>
      <c r="N569" s="36">
        <f t="shared" si="78"/>
        <v>720.89183066777332</v>
      </c>
      <c r="O569">
        <f t="shared" si="79"/>
        <v>1</v>
      </c>
      <c r="P569">
        <f t="shared" si="80"/>
        <v>1</v>
      </c>
      <c r="Q569" t="str">
        <f t="shared" si="81"/>
        <v>FN</v>
      </c>
    </row>
    <row r="570" spans="1:17" x14ac:dyDescent="0.3">
      <c r="A570">
        <v>0</v>
      </c>
      <c r="B570">
        <v>1</v>
      </c>
      <c r="C570">
        <v>-1.4</v>
      </c>
      <c r="D570">
        <v>1.85</v>
      </c>
      <c r="E570">
        <f t="shared" si="73"/>
        <v>7.9162417367800761E-11</v>
      </c>
      <c r="F570">
        <f t="shared" si="74"/>
        <v>0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75"/>
        <v>100.00000003645569</v>
      </c>
      <c r="L570">
        <f t="shared" si="76"/>
        <v>125.99999999999999</v>
      </c>
      <c r="M570">
        <f t="shared" si="77"/>
        <v>-39.171017998438451</v>
      </c>
      <c r="N570" s="36">
        <f t="shared" si="78"/>
        <v>235.15579815487766</v>
      </c>
      <c r="O570">
        <f t="shared" si="79"/>
        <v>0</v>
      </c>
      <c r="P570">
        <f t="shared" si="80"/>
        <v>0</v>
      </c>
      <c r="Q570" t="str">
        <f t="shared" si="81"/>
        <v>TN</v>
      </c>
    </row>
    <row r="571" spans="1:17" x14ac:dyDescent="0.3">
      <c r="A571">
        <v>0</v>
      </c>
      <c r="B571">
        <v>1</v>
      </c>
      <c r="C571">
        <v>-1.4</v>
      </c>
      <c r="D571">
        <v>1.85</v>
      </c>
      <c r="E571">
        <f t="shared" si="73"/>
        <v>7.9162417367800761E-11</v>
      </c>
      <c r="F571">
        <f t="shared" si="74"/>
        <v>0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75"/>
        <v>80.000000027751355</v>
      </c>
      <c r="L571">
        <f t="shared" si="76"/>
        <v>125.99999999999999</v>
      </c>
      <c r="M571">
        <f t="shared" si="77"/>
        <v>-46.854998708645951</v>
      </c>
      <c r="N571" s="36">
        <f t="shared" si="78"/>
        <v>529.86382574021047</v>
      </c>
      <c r="O571">
        <f t="shared" si="79"/>
        <v>0</v>
      </c>
      <c r="P571">
        <f t="shared" si="80"/>
        <v>0</v>
      </c>
      <c r="Q571" t="str">
        <f t="shared" si="81"/>
        <v>TN</v>
      </c>
    </row>
    <row r="572" spans="1:17" x14ac:dyDescent="0.3">
      <c r="A572">
        <v>0</v>
      </c>
      <c r="B572">
        <v>1</v>
      </c>
      <c r="C572">
        <v>-1.4</v>
      </c>
      <c r="D572">
        <v>1.85</v>
      </c>
      <c r="E572">
        <f t="shared" si="73"/>
        <v>7.9162417367800761E-11</v>
      </c>
      <c r="F572">
        <f t="shared" si="74"/>
        <v>0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75"/>
        <v>80.000000027751355</v>
      </c>
      <c r="L572">
        <f t="shared" si="76"/>
        <v>125.99999999999999</v>
      </c>
      <c r="M572">
        <f t="shared" si="77"/>
        <v>-46.854998708645951</v>
      </c>
      <c r="N572" s="36">
        <f t="shared" si="78"/>
        <v>529.86382574021047</v>
      </c>
      <c r="O572">
        <f t="shared" si="79"/>
        <v>0</v>
      </c>
      <c r="P572">
        <f t="shared" si="80"/>
        <v>0</v>
      </c>
      <c r="Q572" t="str">
        <f t="shared" si="81"/>
        <v>TN</v>
      </c>
    </row>
    <row r="573" spans="1:17" x14ac:dyDescent="0.3">
      <c r="A573">
        <v>1</v>
      </c>
      <c r="B573">
        <v>1</v>
      </c>
      <c r="C573">
        <v>-1.4</v>
      </c>
      <c r="D573">
        <v>1.4</v>
      </c>
      <c r="E573">
        <f t="shared" si="73"/>
        <v>3.7252902290729754E-11</v>
      </c>
      <c r="F573">
        <f t="shared" si="74"/>
        <v>0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75"/>
        <v>180.00000003482143</v>
      </c>
      <c r="L573">
        <f t="shared" si="76"/>
        <v>125.99999999999999</v>
      </c>
      <c r="M573">
        <f t="shared" si="77"/>
        <v>46.371585767350282</v>
      </c>
      <c r="N573" s="36">
        <f t="shared" si="78"/>
        <v>4929.1370505413024</v>
      </c>
      <c r="O573">
        <f t="shared" si="79"/>
        <v>1</v>
      </c>
      <c r="P573">
        <f t="shared" si="80"/>
        <v>0</v>
      </c>
      <c r="Q573" t="str">
        <f t="shared" si="81"/>
        <v>TP</v>
      </c>
    </row>
    <row r="574" spans="1:17" x14ac:dyDescent="0.3">
      <c r="A574">
        <v>0</v>
      </c>
      <c r="B574">
        <v>1</v>
      </c>
      <c r="C574">
        <v>-1.4</v>
      </c>
      <c r="D574">
        <v>1.4</v>
      </c>
      <c r="E574">
        <f t="shared" si="73"/>
        <v>3.7252902290729754E-11</v>
      </c>
      <c r="F574">
        <f t="shared" si="74"/>
        <v>0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75"/>
        <v>0</v>
      </c>
      <c r="L574">
        <f t="shared" si="76"/>
        <v>14</v>
      </c>
      <c r="M574">
        <f t="shared" si="77"/>
        <v>-8.6212135051956906</v>
      </c>
      <c r="N574" s="36">
        <f t="shared" si="78"/>
        <v>231.4966523266819</v>
      </c>
      <c r="O574">
        <f t="shared" si="79"/>
        <v>0</v>
      </c>
      <c r="P574">
        <f t="shared" si="80"/>
        <v>0</v>
      </c>
      <c r="Q574" t="str">
        <f t="shared" si="81"/>
        <v>TN</v>
      </c>
    </row>
    <row r="575" spans="1:17" x14ac:dyDescent="0.3">
      <c r="A575">
        <v>1</v>
      </c>
      <c r="B575">
        <v>1</v>
      </c>
      <c r="C575">
        <v>-1.4</v>
      </c>
      <c r="D575">
        <v>0.95</v>
      </c>
      <c r="E575">
        <f t="shared" si="73"/>
        <v>0</v>
      </c>
      <c r="F575">
        <f t="shared" si="74"/>
        <v>-4.6566127863412249E-12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75"/>
        <v>180</v>
      </c>
      <c r="L575">
        <f t="shared" si="76"/>
        <v>125.99999999735979</v>
      </c>
      <c r="M575">
        <f t="shared" si="77"/>
        <v>46.371585748888123</v>
      </c>
      <c r="N575" s="36">
        <f t="shared" si="78"/>
        <v>4929.1370479489242</v>
      </c>
      <c r="O575">
        <f t="shared" si="79"/>
        <v>1</v>
      </c>
      <c r="P575">
        <f t="shared" si="80"/>
        <v>0</v>
      </c>
      <c r="Q575" t="str">
        <f t="shared" si="81"/>
        <v>TP</v>
      </c>
    </row>
    <row r="576" spans="1:17" x14ac:dyDescent="0.3">
      <c r="A576">
        <v>1</v>
      </c>
      <c r="B576">
        <v>1</v>
      </c>
      <c r="C576">
        <v>-1.4</v>
      </c>
      <c r="D576">
        <v>0.95</v>
      </c>
      <c r="E576">
        <f t="shared" si="73"/>
        <v>0</v>
      </c>
      <c r="F576">
        <f t="shared" si="74"/>
        <v>-4.6566127863412249E-12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75"/>
        <v>10</v>
      </c>
      <c r="L576">
        <f t="shared" si="76"/>
        <v>0</v>
      </c>
      <c r="M576">
        <f t="shared" si="77"/>
        <v>4.2913429896650213</v>
      </c>
      <c r="N576" s="36">
        <f t="shared" si="78"/>
        <v>791.16022435862283</v>
      </c>
      <c r="O576">
        <f t="shared" si="79"/>
        <v>1</v>
      </c>
      <c r="P576">
        <f t="shared" si="80"/>
        <v>0</v>
      </c>
      <c r="Q576" t="str">
        <f t="shared" si="81"/>
        <v>TP</v>
      </c>
    </row>
    <row r="577" spans="1:17" x14ac:dyDescent="0.3">
      <c r="A577">
        <v>1</v>
      </c>
      <c r="B577">
        <v>1</v>
      </c>
      <c r="C577">
        <v>-1.4</v>
      </c>
      <c r="D577">
        <v>0.7</v>
      </c>
      <c r="E577">
        <f t="shared" si="73"/>
        <v>0</v>
      </c>
      <c r="F577">
        <f t="shared" si="74"/>
        <v>-2.7939676718047327E-11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75"/>
        <v>70</v>
      </c>
      <c r="L577">
        <f t="shared" si="76"/>
        <v>69.999999992348947</v>
      </c>
      <c r="M577">
        <f t="shared" si="77"/>
        <v>15.182068201343544</v>
      </c>
      <c r="N577" s="36">
        <f t="shared" si="78"/>
        <v>1522.4274031933692</v>
      </c>
      <c r="O577">
        <f t="shared" si="79"/>
        <v>1</v>
      </c>
      <c r="P577">
        <f t="shared" si="80"/>
        <v>0</v>
      </c>
      <c r="Q577" t="str">
        <f t="shared" si="81"/>
        <v>TP</v>
      </c>
    </row>
    <row r="578" spans="1:17" x14ac:dyDescent="0.3">
      <c r="A578">
        <v>1</v>
      </c>
      <c r="B578">
        <v>1</v>
      </c>
      <c r="C578">
        <v>-1.4</v>
      </c>
      <c r="D578">
        <v>0.45</v>
      </c>
      <c r="E578">
        <f t="shared" si="73"/>
        <v>0</v>
      </c>
      <c r="F578">
        <f t="shared" si="74"/>
        <v>-5.1222740649753431E-11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75"/>
        <v>50</v>
      </c>
      <c r="L578">
        <f t="shared" si="76"/>
        <v>69.999999985973091</v>
      </c>
      <c r="M578">
        <f t="shared" si="77"/>
        <v>3.0132013183618085</v>
      </c>
      <c r="N578" s="36">
        <f t="shared" si="78"/>
        <v>720.89183045679238</v>
      </c>
      <c r="O578">
        <f t="shared" si="79"/>
        <v>1</v>
      </c>
      <c r="P578">
        <f t="shared" si="80"/>
        <v>0</v>
      </c>
      <c r="Q578" t="str">
        <f t="shared" si="81"/>
        <v>TP</v>
      </c>
    </row>
    <row r="579" spans="1:17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82">IF(D579&gt;1,(D579-1)/$S$2,0)</f>
        <v>0</v>
      </c>
      <c r="F579">
        <f t="shared" ref="F579:F642" si="83">IF(D579&lt;1,-(1-D579)/$S$2,0)</f>
        <v>-4.6566127863412249E-12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84">G579^(B579+E579)</f>
        <v>100</v>
      </c>
      <c r="L579">
        <f t="shared" ref="L579:L642" si="85">-C579*-H579^(B579+F579)</f>
        <v>125.99999999735979</v>
      </c>
      <c r="M579">
        <f t="shared" ref="M579:M642" si="86">I579*K579-J579*L579</f>
        <v>-39.171018010818869</v>
      </c>
      <c r="N579" s="36">
        <f t="shared" ref="N579:N642" si="87">(M579-$S$5)^2</f>
        <v>235.1557985345799</v>
      </c>
      <c r="O579">
        <f t="shared" ref="O579:O642" si="88">IF(M579&gt;=0,1,0)</f>
        <v>0</v>
      </c>
      <c r="P579">
        <f t="shared" ref="P579:P642" si="89">(A579-O579)^2</f>
        <v>1</v>
      </c>
      <c r="Q579" t="str">
        <f t="shared" ref="Q579:Q642" si="90">IF(AND(A579=1,O579=1),"TP",IF(AND(A579=0,O579=0),"TN",IF(A579&gt;O579,"FP","FN")))</f>
        <v>FP</v>
      </c>
    </row>
    <row r="580" spans="1:17" x14ac:dyDescent="0.3">
      <c r="A580">
        <v>0</v>
      </c>
      <c r="B580">
        <v>1</v>
      </c>
      <c r="C580">
        <v>-1.4</v>
      </c>
      <c r="D580">
        <v>0.95</v>
      </c>
      <c r="E580">
        <f t="shared" si="82"/>
        <v>0</v>
      </c>
      <c r="F580">
        <f t="shared" si="83"/>
        <v>-4.6566127863412249E-12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84"/>
        <v>90</v>
      </c>
      <c r="L580">
        <f t="shared" si="85"/>
        <v>125.99999999735979</v>
      </c>
      <c r="M580">
        <f t="shared" si="86"/>
        <v>5.4237623641988577</v>
      </c>
      <c r="N580" s="36">
        <f t="shared" si="87"/>
        <v>856.14700966957435</v>
      </c>
      <c r="O580">
        <f t="shared" si="88"/>
        <v>1</v>
      </c>
      <c r="P580">
        <f t="shared" si="89"/>
        <v>1</v>
      </c>
      <c r="Q580" t="str">
        <f t="shared" si="90"/>
        <v>FN</v>
      </c>
    </row>
    <row r="581" spans="1:17" x14ac:dyDescent="0.3">
      <c r="A581">
        <v>1</v>
      </c>
      <c r="B581">
        <v>1</v>
      </c>
      <c r="C581">
        <v>-1.4</v>
      </c>
      <c r="D581">
        <v>0.5</v>
      </c>
      <c r="E581">
        <f t="shared" si="82"/>
        <v>0</v>
      </c>
      <c r="F581">
        <f t="shared" si="83"/>
        <v>-4.6566127863412203E-11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84"/>
        <v>180</v>
      </c>
      <c r="L581">
        <f t="shared" si="85"/>
        <v>125.99999997359816</v>
      </c>
      <c r="M581">
        <f t="shared" si="86"/>
        <v>-8.435095168733227</v>
      </c>
      <c r="N581" s="36">
        <f t="shared" si="87"/>
        <v>237.19487856769729</v>
      </c>
      <c r="O581">
        <f t="shared" si="88"/>
        <v>0</v>
      </c>
      <c r="P581">
        <f t="shared" si="89"/>
        <v>1</v>
      </c>
      <c r="Q581" t="str">
        <f t="shared" si="90"/>
        <v>FP</v>
      </c>
    </row>
    <row r="582" spans="1:17" x14ac:dyDescent="0.3">
      <c r="A582">
        <v>1</v>
      </c>
      <c r="B582">
        <v>1</v>
      </c>
      <c r="C582">
        <v>-1.4</v>
      </c>
      <c r="D582">
        <v>0.05</v>
      </c>
      <c r="E582">
        <f t="shared" si="82"/>
        <v>0</v>
      </c>
      <c r="F582">
        <f t="shared" si="83"/>
        <v>-8.8475642940483179E-11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84"/>
        <v>90</v>
      </c>
      <c r="L582">
        <f t="shared" si="85"/>
        <v>125.99999994983644</v>
      </c>
      <c r="M582">
        <f t="shared" si="86"/>
        <v>-43.013008334985585</v>
      </c>
      <c r="N582" s="36">
        <f t="shared" si="87"/>
        <v>367.7489213471215</v>
      </c>
      <c r="O582">
        <f t="shared" si="88"/>
        <v>0</v>
      </c>
      <c r="P582">
        <f t="shared" si="89"/>
        <v>1</v>
      </c>
      <c r="Q582" t="str">
        <f t="shared" si="90"/>
        <v>FP</v>
      </c>
    </row>
    <row r="583" spans="1:17" x14ac:dyDescent="0.3">
      <c r="A583">
        <v>0</v>
      </c>
      <c r="B583">
        <v>1</v>
      </c>
      <c r="C583">
        <v>-1.4</v>
      </c>
      <c r="D583">
        <v>0.05</v>
      </c>
      <c r="E583">
        <f t="shared" si="82"/>
        <v>0</v>
      </c>
      <c r="F583">
        <f t="shared" si="83"/>
        <v>-8.8475642940483179E-11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84"/>
        <v>80</v>
      </c>
      <c r="L583">
        <f t="shared" si="85"/>
        <v>125.99999994983644</v>
      </c>
      <c r="M583">
        <f t="shared" si="86"/>
        <v>-0.66067105993218433</v>
      </c>
      <c r="N583" s="36">
        <f t="shared" si="87"/>
        <v>537.10641853763821</v>
      </c>
      <c r="O583">
        <f t="shared" si="88"/>
        <v>0</v>
      </c>
      <c r="P583">
        <f t="shared" si="89"/>
        <v>0</v>
      </c>
      <c r="Q583" t="str">
        <f t="shared" si="90"/>
        <v>TN</v>
      </c>
    </row>
    <row r="584" spans="1:17" x14ac:dyDescent="0.3">
      <c r="A584">
        <v>1</v>
      </c>
      <c r="B584">
        <v>1</v>
      </c>
      <c r="C584">
        <v>-1.4</v>
      </c>
      <c r="D584">
        <v>0</v>
      </c>
      <c r="E584">
        <f t="shared" si="82"/>
        <v>0</v>
      </c>
      <c r="F584">
        <f t="shared" si="83"/>
        <v>-9.3132255726824407E-11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84"/>
        <v>20</v>
      </c>
      <c r="L584">
        <f t="shared" si="85"/>
        <v>13.999999996997774</v>
      </c>
      <c r="M584">
        <f t="shared" si="86"/>
        <v>-0.93723279648361491</v>
      </c>
      <c r="N584" s="36">
        <f t="shared" si="87"/>
        <v>524.36396063591917</v>
      </c>
      <c r="O584">
        <f t="shared" si="88"/>
        <v>0</v>
      </c>
      <c r="P584">
        <f t="shared" si="89"/>
        <v>1</v>
      </c>
      <c r="Q584" t="str">
        <f t="shared" si="90"/>
        <v>FP</v>
      </c>
    </row>
    <row r="585" spans="1:17" x14ac:dyDescent="0.3">
      <c r="A585">
        <v>1</v>
      </c>
      <c r="B585">
        <v>1</v>
      </c>
      <c r="C585">
        <v>-1.4</v>
      </c>
      <c r="D585">
        <v>0.15</v>
      </c>
      <c r="E585">
        <f t="shared" si="82"/>
        <v>0</v>
      </c>
      <c r="F585">
        <f t="shared" si="83"/>
        <v>-7.9162417367800748E-11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84"/>
        <v>30</v>
      </c>
      <c r="L585">
        <f t="shared" si="85"/>
        <v>13.999999997448107</v>
      </c>
      <c r="M585">
        <f t="shared" si="86"/>
        <v>2.9047575566707184</v>
      </c>
      <c r="N585" s="36">
        <f t="shared" si="87"/>
        <v>715.08028437516259</v>
      </c>
      <c r="O585">
        <f t="shared" si="88"/>
        <v>1</v>
      </c>
      <c r="P585">
        <f t="shared" si="89"/>
        <v>0</v>
      </c>
      <c r="Q585" t="str">
        <f t="shared" si="90"/>
        <v>TP</v>
      </c>
    </row>
    <row r="586" spans="1:17" x14ac:dyDescent="0.3">
      <c r="A586">
        <v>0</v>
      </c>
      <c r="B586">
        <v>1</v>
      </c>
      <c r="C586">
        <v>-1.4</v>
      </c>
      <c r="D586">
        <v>0.15</v>
      </c>
      <c r="E586">
        <f t="shared" si="82"/>
        <v>0</v>
      </c>
      <c r="F586">
        <f t="shared" si="83"/>
        <v>-7.9162417367800748E-11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84"/>
        <v>80</v>
      </c>
      <c r="L586">
        <f t="shared" si="85"/>
        <v>125.99999995511672</v>
      </c>
      <c r="M586">
        <f t="shared" si="86"/>
        <v>-46.854998691668833</v>
      </c>
      <c r="N586" s="36">
        <f t="shared" si="87"/>
        <v>529.86382495862563</v>
      </c>
      <c r="O586">
        <f t="shared" si="88"/>
        <v>0</v>
      </c>
      <c r="P586">
        <f t="shared" si="89"/>
        <v>0</v>
      </c>
      <c r="Q586" t="str">
        <f t="shared" si="90"/>
        <v>TN</v>
      </c>
    </row>
    <row r="587" spans="1:17" x14ac:dyDescent="0.3">
      <c r="A587">
        <v>0</v>
      </c>
      <c r="B587">
        <v>1</v>
      </c>
      <c r="C587">
        <v>-1.4</v>
      </c>
      <c r="D587">
        <v>0.15</v>
      </c>
      <c r="E587">
        <f t="shared" si="82"/>
        <v>0</v>
      </c>
      <c r="F587">
        <f t="shared" si="83"/>
        <v>-7.9162417367800748E-11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84"/>
        <v>0</v>
      </c>
      <c r="L587">
        <f t="shared" si="85"/>
        <v>13.999999997448107</v>
      </c>
      <c r="M587">
        <f t="shared" si="86"/>
        <v>-8.6212135036242312</v>
      </c>
      <c r="N587" s="36">
        <f t="shared" si="87"/>
        <v>231.49665237450145</v>
      </c>
      <c r="O587">
        <f t="shared" si="88"/>
        <v>0</v>
      </c>
      <c r="P587">
        <f t="shared" si="89"/>
        <v>0</v>
      </c>
      <c r="Q587" t="str">
        <f t="shared" si="90"/>
        <v>TN</v>
      </c>
    </row>
    <row r="588" spans="1:17" x14ac:dyDescent="0.3">
      <c r="A588">
        <v>1</v>
      </c>
      <c r="B588">
        <v>1</v>
      </c>
      <c r="C588">
        <v>-1.4</v>
      </c>
      <c r="D588">
        <v>0.5</v>
      </c>
      <c r="E588">
        <f t="shared" si="82"/>
        <v>0</v>
      </c>
      <c r="F588">
        <f t="shared" si="83"/>
        <v>-4.6566127863412203E-11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84"/>
        <v>70</v>
      </c>
      <c r="L588">
        <f t="shared" si="85"/>
        <v>69.999999987248259</v>
      </c>
      <c r="M588">
        <f t="shared" si="86"/>
        <v>-16.212135044104361</v>
      </c>
      <c r="N588" s="36">
        <f t="shared" si="87"/>
        <v>58.126786509936757</v>
      </c>
      <c r="O588">
        <f t="shared" si="88"/>
        <v>0</v>
      </c>
      <c r="P588">
        <f t="shared" si="89"/>
        <v>1</v>
      </c>
      <c r="Q588" t="str">
        <f t="shared" si="90"/>
        <v>FP</v>
      </c>
    </row>
    <row r="589" spans="1:17" x14ac:dyDescent="0.3">
      <c r="A589">
        <v>1</v>
      </c>
      <c r="B589">
        <v>1</v>
      </c>
      <c r="C589">
        <v>-1.4</v>
      </c>
      <c r="D589">
        <v>1</v>
      </c>
      <c r="E589">
        <f t="shared" si="82"/>
        <v>0</v>
      </c>
      <c r="F589">
        <f t="shared" si="83"/>
        <v>0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84"/>
        <v>100</v>
      </c>
      <c r="L589">
        <f t="shared" si="85"/>
        <v>125.99999999999999</v>
      </c>
      <c r="M589">
        <f t="shared" si="86"/>
        <v>11.508195805904194</v>
      </c>
      <c r="N589" s="36">
        <f t="shared" si="87"/>
        <v>1249.228262229183</v>
      </c>
      <c r="O589">
        <f t="shared" si="88"/>
        <v>1</v>
      </c>
      <c r="P589">
        <f t="shared" si="89"/>
        <v>0</v>
      </c>
      <c r="Q589" t="str">
        <f t="shared" si="90"/>
        <v>TP</v>
      </c>
    </row>
    <row r="590" spans="1:17" x14ac:dyDescent="0.3">
      <c r="A590">
        <v>1</v>
      </c>
      <c r="B590">
        <v>1</v>
      </c>
      <c r="C590">
        <v>-1.4</v>
      </c>
      <c r="D590">
        <v>0.95</v>
      </c>
      <c r="E590">
        <f t="shared" si="82"/>
        <v>0</v>
      </c>
      <c r="F590">
        <f t="shared" si="83"/>
        <v>-4.6566127863412249E-12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84"/>
        <v>30</v>
      </c>
      <c r="L590">
        <f t="shared" si="85"/>
        <v>13.999999999849893</v>
      </c>
      <c r="M590">
        <f t="shared" si="86"/>
        <v>2.9047575551916971</v>
      </c>
      <c r="N590" s="36">
        <f t="shared" si="87"/>
        <v>715.08028429606179</v>
      </c>
      <c r="O590">
        <f t="shared" si="88"/>
        <v>1</v>
      </c>
      <c r="P590">
        <f t="shared" si="89"/>
        <v>0</v>
      </c>
      <c r="Q590" t="str">
        <f t="shared" si="90"/>
        <v>TP</v>
      </c>
    </row>
    <row r="591" spans="1:17" x14ac:dyDescent="0.3">
      <c r="A591">
        <v>0</v>
      </c>
      <c r="B591">
        <v>1</v>
      </c>
      <c r="C591">
        <v>-1.4</v>
      </c>
      <c r="D591">
        <v>0.95</v>
      </c>
      <c r="E591">
        <f t="shared" si="82"/>
        <v>0</v>
      </c>
      <c r="F591">
        <f t="shared" si="83"/>
        <v>-4.6566127863412249E-12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84"/>
        <v>100</v>
      </c>
      <c r="L591">
        <f t="shared" si="85"/>
        <v>125.99999999735979</v>
      </c>
      <c r="M591">
        <f t="shared" si="86"/>
        <v>11.508195806937977</v>
      </c>
      <c r="N591" s="36">
        <f t="shared" si="87"/>
        <v>1249.22826230226</v>
      </c>
      <c r="O591">
        <f t="shared" si="88"/>
        <v>1</v>
      </c>
      <c r="P591">
        <f t="shared" si="89"/>
        <v>1</v>
      </c>
      <c r="Q591" t="str">
        <f t="shared" si="90"/>
        <v>FN</v>
      </c>
    </row>
    <row r="592" spans="1:17" x14ac:dyDescent="0.3">
      <c r="A592">
        <v>0</v>
      </c>
      <c r="B592">
        <v>1</v>
      </c>
      <c r="C592">
        <v>-1.4</v>
      </c>
      <c r="D592">
        <v>0.95</v>
      </c>
      <c r="E592">
        <f t="shared" si="82"/>
        <v>0</v>
      </c>
      <c r="F592">
        <f t="shared" si="83"/>
        <v>-4.6566127863412249E-12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84"/>
        <v>40</v>
      </c>
      <c r="L592">
        <f t="shared" si="85"/>
        <v>69.999999998724832</v>
      </c>
      <c r="M592">
        <f t="shared" si="86"/>
        <v>-27.738106111466596</v>
      </c>
      <c r="N592" s="36">
        <f t="shared" si="87"/>
        <v>15.224656323027288</v>
      </c>
      <c r="O592">
        <f t="shared" si="88"/>
        <v>0</v>
      </c>
      <c r="P592">
        <f t="shared" si="89"/>
        <v>0</v>
      </c>
      <c r="Q592" t="str">
        <f t="shared" si="90"/>
        <v>TN</v>
      </c>
    </row>
    <row r="593" spans="1:17" x14ac:dyDescent="0.3">
      <c r="A593">
        <v>1</v>
      </c>
      <c r="B593">
        <v>1</v>
      </c>
      <c r="C593">
        <v>-1.4</v>
      </c>
      <c r="D593">
        <v>0.9</v>
      </c>
      <c r="E593">
        <f t="shared" si="82"/>
        <v>0</v>
      </c>
      <c r="F593">
        <f t="shared" si="83"/>
        <v>-9.3132255726824384E-12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84"/>
        <v>30</v>
      </c>
      <c r="L593">
        <f t="shared" si="85"/>
        <v>13.999999999699778</v>
      </c>
      <c r="M593">
        <f t="shared" si="86"/>
        <v>2.9047575552841369</v>
      </c>
      <c r="N593" s="36">
        <f t="shared" si="87"/>
        <v>715.08028430100558</v>
      </c>
      <c r="O593">
        <f t="shared" si="88"/>
        <v>1</v>
      </c>
      <c r="P593">
        <f t="shared" si="89"/>
        <v>0</v>
      </c>
      <c r="Q593" t="str">
        <f t="shared" si="90"/>
        <v>TP</v>
      </c>
    </row>
    <row r="594" spans="1:17" x14ac:dyDescent="0.3">
      <c r="A594">
        <v>1</v>
      </c>
      <c r="B594">
        <v>1</v>
      </c>
      <c r="C594">
        <v>-1.4</v>
      </c>
      <c r="D594">
        <v>1.1499999999999999</v>
      </c>
      <c r="E594">
        <f t="shared" si="82"/>
        <v>1.3969838359023654E-11</v>
      </c>
      <c r="F594">
        <f t="shared" si="83"/>
        <v>0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84"/>
        <v>50.00000000273252</v>
      </c>
      <c r="L594">
        <f t="shared" si="85"/>
        <v>70</v>
      </c>
      <c r="M594">
        <f t="shared" si="86"/>
        <v>-23.896115757770364</v>
      </c>
      <c r="N594" s="36">
        <f t="shared" si="87"/>
        <v>3.586597653953149E-3</v>
      </c>
      <c r="O594">
        <f t="shared" si="88"/>
        <v>0</v>
      </c>
      <c r="P594">
        <f t="shared" si="89"/>
        <v>1</v>
      </c>
      <c r="Q594" t="str">
        <f t="shared" si="90"/>
        <v>FP</v>
      </c>
    </row>
    <row r="595" spans="1:17" x14ac:dyDescent="0.3">
      <c r="A595">
        <v>1</v>
      </c>
      <c r="B595">
        <v>1</v>
      </c>
      <c r="C595">
        <v>-1.4</v>
      </c>
      <c r="D595">
        <v>0.9</v>
      </c>
      <c r="E595">
        <f t="shared" si="82"/>
        <v>0</v>
      </c>
      <c r="F595">
        <f t="shared" si="83"/>
        <v>-9.3132255726824384E-12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84"/>
        <v>70</v>
      </c>
      <c r="L595">
        <f t="shared" si="85"/>
        <v>69.999999997449635</v>
      </c>
      <c r="M595">
        <f t="shared" si="86"/>
        <v>15.182068199346336</v>
      </c>
      <c r="N595" s="36">
        <f t="shared" si="87"/>
        <v>1522.4274030375138</v>
      </c>
      <c r="O595">
        <f t="shared" si="88"/>
        <v>1</v>
      </c>
      <c r="P595">
        <f t="shared" si="89"/>
        <v>0</v>
      </c>
      <c r="Q595" t="str">
        <f t="shared" si="90"/>
        <v>TP</v>
      </c>
    </row>
    <row r="596" spans="1:17" x14ac:dyDescent="0.3">
      <c r="A596">
        <v>0</v>
      </c>
      <c r="B596">
        <v>1</v>
      </c>
      <c r="C596">
        <v>-1.4</v>
      </c>
      <c r="D596">
        <v>0.9</v>
      </c>
      <c r="E596">
        <f t="shared" si="82"/>
        <v>0</v>
      </c>
      <c r="F596">
        <f t="shared" si="83"/>
        <v>-9.3132255726824384E-12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84"/>
        <v>90</v>
      </c>
      <c r="L596">
        <f t="shared" si="85"/>
        <v>125.9999999947196</v>
      </c>
      <c r="M596">
        <f t="shared" si="86"/>
        <v>5.4237623652326405</v>
      </c>
      <c r="N596" s="36">
        <f t="shared" si="87"/>
        <v>856.1470097300712</v>
      </c>
      <c r="O596">
        <f t="shared" si="88"/>
        <v>1</v>
      </c>
      <c r="P596">
        <f t="shared" si="89"/>
        <v>1</v>
      </c>
      <c r="Q596" t="str">
        <f t="shared" si="90"/>
        <v>FN</v>
      </c>
    </row>
    <row r="597" spans="1:17" x14ac:dyDescent="0.3">
      <c r="A597">
        <v>0</v>
      </c>
      <c r="B597">
        <v>1</v>
      </c>
      <c r="C597">
        <v>-1.4</v>
      </c>
      <c r="D597">
        <v>0.9</v>
      </c>
      <c r="E597">
        <f t="shared" si="82"/>
        <v>0</v>
      </c>
      <c r="F597">
        <f t="shared" si="83"/>
        <v>-9.3132255726824384E-12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84"/>
        <v>0</v>
      </c>
      <c r="L597">
        <f t="shared" si="85"/>
        <v>13.999999999699778</v>
      </c>
      <c r="M597">
        <f t="shared" si="86"/>
        <v>-8.6212135050108127</v>
      </c>
      <c r="N597" s="36">
        <f t="shared" si="87"/>
        <v>231.49665233230772</v>
      </c>
      <c r="O597">
        <f t="shared" si="88"/>
        <v>0</v>
      </c>
      <c r="P597">
        <f t="shared" si="89"/>
        <v>0</v>
      </c>
      <c r="Q597" t="str">
        <f t="shared" si="90"/>
        <v>TN</v>
      </c>
    </row>
    <row r="598" spans="1:17" x14ac:dyDescent="0.3">
      <c r="A598">
        <v>0</v>
      </c>
      <c r="B598">
        <v>1</v>
      </c>
      <c r="C598">
        <v>-1.4</v>
      </c>
      <c r="D598">
        <v>0.9</v>
      </c>
      <c r="E598">
        <f t="shared" si="82"/>
        <v>0</v>
      </c>
      <c r="F598">
        <f t="shared" si="83"/>
        <v>-9.3132255726824384E-12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84"/>
        <v>40</v>
      </c>
      <c r="L598">
        <f t="shared" si="85"/>
        <v>69.999999997449635</v>
      </c>
      <c r="M598">
        <f t="shared" si="86"/>
        <v>-3.0712321288710314</v>
      </c>
      <c r="N598" s="36">
        <f t="shared" si="87"/>
        <v>431.1850347618373</v>
      </c>
      <c r="O598">
        <f t="shared" si="88"/>
        <v>0</v>
      </c>
      <c r="P598">
        <f t="shared" si="89"/>
        <v>0</v>
      </c>
      <c r="Q598" t="str">
        <f t="shared" si="90"/>
        <v>TN</v>
      </c>
    </row>
    <row r="599" spans="1:17" x14ac:dyDescent="0.3">
      <c r="A599">
        <v>1</v>
      </c>
      <c r="B599">
        <v>1</v>
      </c>
      <c r="C599">
        <v>-1.4</v>
      </c>
      <c r="D599">
        <v>0.65</v>
      </c>
      <c r="E599">
        <f t="shared" si="82"/>
        <v>0</v>
      </c>
      <c r="F599">
        <f t="shared" si="83"/>
        <v>-3.2596289504388538E-11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84"/>
        <v>70</v>
      </c>
      <c r="L599">
        <f t="shared" si="85"/>
        <v>69.999999991073793</v>
      </c>
      <c r="M599">
        <f t="shared" si="86"/>
        <v>-16.21213504646013</v>
      </c>
      <c r="N599" s="36">
        <f t="shared" si="87"/>
        <v>58.12678647401556</v>
      </c>
      <c r="O599">
        <f t="shared" si="88"/>
        <v>0</v>
      </c>
      <c r="P599">
        <f t="shared" si="89"/>
        <v>1</v>
      </c>
      <c r="Q599" t="str">
        <f t="shared" si="90"/>
        <v>FP</v>
      </c>
    </row>
    <row r="600" spans="1:17" x14ac:dyDescent="0.3">
      <c r="A600">
        <v>1</v>
      </c>
      <c r="B600">
        <v>1</v>
      </c>
      <c r="C600">
        <v>-1.4</v>
      </c>
      <c r="D600">
        <v>0.6</v>
      </c>
      <c r="E600">
        <f t="shared" si="82"/>
        <v>0</v>
      </c>
      <c r="F600">
        <f t="shared" si="83"/>
        <v>-3.7252902290729767E-11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84"/>
        <v>10</v>
      </c>
      <c r="L600">
        <f t="shared" si="85"/>
        <v>13.99999999879911</v>
      </c>
      <c r="M600">
        <f t="shared" si="86"/>
        <v>0.60264026304411278</v>
      </c>
      <c r="N600" s="36">
        <f t="shared" si="87"/>
        <v>597.2582598920319</v>
      </c>
      <c r="O600">
        <f t="shared" si="88"/>
        <v>1</v>
      </c>
      <c r="P600">
        <f t="shared" si="89"/>
        <v>0</v>
      </c>
      <c r="Q600" t="str">
        <f t="shared" si="90"/>
        <v>TP</v>
      </c>
    </row>
    <row r="601" spans="1:17" x14ac:dyDescent="0.3">
      <c r="A601">
        <v>1</v>
      </c>
      <c r="B601">
        <v>1</v>
      </c>
      <c r="C601">
        <v>-1.4</v>
      </c>
      <c r="D601">
        <v>1.05</v>
      </c>
      <c r="E601">
        <f t="shared" si="82"/>
        <v>4.6566127863412249E-12</v>
      </c>
      <c r="F601">
        <f t="shared" si="83"/>
        <v>0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84"/>
        <v>90.000000001885923</v>
      </c>
      <c r="L601">
        <f t="shared" si="85"/>
        <v>125.99999999999999</v>
      </c>
      <c r="M601">
        <f t="shared" si="86"/>
        <v>5.4237623643125517</v>
      </c>
      <c r="N601" s="36">
        <f t="shared" si="87"/>
        <v>856.14700967622764</v>
      </c>
      <c r="O601">
        <f t="shared" si="88"/>
        <v>1</v>
      </c>
      <c r="P601">
        <f t="shared" si="89"/>
        <v>0</v>
      </c>
      <c r="Q601" t="str">
        <f t="shared" si="90"/>
        <v>TP</v>
      </c>
    </row>
    <row r="602" spans="1:17" x14ac:dyDescent="0.3">
      <c r="A602">
        <v>1</v>
      </c>
      <c r="B602">
        <v>1</v>
      </c>
      <c r="C602">
        <v>-1.4</v>
      </c>
      <c r="D602">
        <v>1.05</v>
      </c>
      <c r="E602">
        <f t="shared" si="82"/>
        <v>4.6566127863412249E-12</v>
      </c>
      <c r="F602">
        <f t="shared" si="83"/>
        <v>0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84"/>
        <v>10.000000000107228</v>
      </c>
      <c r="L602">
        <f t="shared" si="85"/>
        <v>0</v>
      </c>
      <c r="M602">
        <f t="shared" si="86"/>
        <v>3.841990353472847</v>
      </c>
      <c r="N602" s="36">
        <f t="shared" si="87"/>
        <v>766.08374620859684</v>
      </c>
      <c r="O602">
        <f t="shared" si="88"/>
        <v>1</v>
      </c>
      <c r="P602">
        <f t="shared" si="89"/>
        <v>0</v>
      </c>
      <c r="Q602" t="str">
        <f t="shared" si="90"/>
        <v>TP</v>
      </c>
    </row>
    <row r="603" spans="1:17" x14ac:dyDescent="0.3">
      <c r="A603">
        <v>0</v>
      </c>
      <c r="B603">
        <v>1</v>
      </c>
      <c r="C603">
        <v>-1.4</v>
      </c>
      <c r="D603">
        <v>1.05</v>
      </c>
      <c r="E603">
        <f t="shared" si="82"/>
        <v>4.6566127863412249E-12</v>
      </c>
      <c r="F603">
        <f t="shared" si="83"/>
        <v>0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84"/>
        <v>40.00000000068713</v>
      </c>
      <c r="L603">
        <f t="shared" si="85"/>
        <v>70</v>
      </c>
      <c r="M603">
        <f t="shared" si="86"/>
        <v>-27.73810611198785</v>
      </c>
      <c r="N603" s="36">
        <f t="shared" si="87"/>
        <v>15.224656327095028</v>
      </c>
      <c r="O603">
        <f t="shared" si="88"/>
        <v>0</v>
      </c>
      <c r="P603">
        <f t="shared" si="89"/>
        <v>0</v>
      </c>
      <c r="Q603" t="str">
        <f t="shared" si="90"/>
        <v>TN</v>
      </c>
    </row>
    <row r="604" spans="1:17" x14ac:dyDescent="0.3">
      <c r="A604">
        <v>1</v>
      </c>
      <c r="B604">
        <v>1</v>
      </c>
      <c r="C604">
        <v>-1.4</v>
      </c>
      <c r="D604">
        <v>1.35</v>
      </c>
      <c r="E604">
        <f t="shared" si="82"/>
        <v>3.2596289504388551E-11</v>
      </c>
      <c r="F604">
        <f t="shared" si="83"/>
        <v>0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84"/>
        <v>60.000000008007603</v>
      </c>
      <c r="L604">
        <f t="shared" si="85"/>
        <v>70</v>
      </c>
      <c r="M604">
        <f t="shared" si="86"/>
        <v>-20.054125402312032</v>
      </c>
      <c r="N604" s="36">
        <f t="shared" si="87"/>
        <v>14.304296641399302</v>
      </c>
      <c r="O604">
        <f t="shared" si="88"/>
        <v>0</v>
      </c>
      <c r="P604">
        <f t="shared" si="89"/>
        <v>1</v>
      </c>
      <c r="Q604" t="str">
        <f t="shared" si="90"/>
        <v>FP</v>
      </c>
    </row>
    <row r="605" spans="1:17" x14ac:dyDescent="0.3">
      <c r="A605">
        <v>0</v>
      </c>
      <c r="B605">
        <v>1</v>
      </c>
      <c r="C605">
        <v>-1.4</v>
      </c>
      <c r="D605">
        <v>1.35</v>
      </c>
      <c r="E605">
        <f t="shared" si="82"/>
        <v>3.2596289504388551E-11</v>
      </c>
      <c r="F605">
        <f t="shared" si="83"/>
        <v>0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84"/>
        <v>0</v>
      </c>
      <c r="L605">
        <f t="shared" si="85"/>
        <v>14</v>
      </c>
      <c r="M605">
        <f t="shared" si="86"/>
        <v>-8.6212135051956906</v>
      </c>
      <c r="N605" s="36">
        <f t="shared" si="87"/>
        <v>231.4966523266819</v>
      </c>
      <c r="O605">
        <f t="shared" si="88"/>
        <v>0</v>
      </c>
      <c r="P605">
        <f t="shared" si="89"/>
        <v>0</v>
      </c>
      <c r="Q605" t="str">
        <f t="shared" si="90"/>
        <v>TN</v>
      </c>
    </row>
    <row r="606" spans="1:17" x14ac:dyDescent="0.3">
      <c r="A606">
        <v>0</v>
      </c>
      <c r="B606">
        <v>1</v>
      </c>
      <c r="C606">
        <v>-1.4</v>
      </c>
      <c r="D606">
        <v>1.35</v>
      </c>
      <c r="E606">
        <f t="shared" si="82"/>
        <v>3.2596289504388551E-11</v>
      </c>
      <c r="F606">
        <f t="shared" si="83"/>
        <v>0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84"/>
        <v>60.000000008007603</v>
      </c>
      <c r="L606">
        <f t="shared" si="85"/>
        <v>70</v>
      </c>
      <c r="M606">
        <f t="shared" si="86"/>
        <v>-20.054125402312032</v>
      </c>
      <c r="N606" s="36">
        <f t="shared" si="87"/>
        <v>14.304296641399302</v>
      </c>
      <c r="O606">
        <f t="shared" si="88"/>
        <v>0</v>
      </c>
      <c r="P606">
        <f t="shared" si="89"/>
        <v>0</v>
      </c>
      <c r="Q606" t="str">
        <f t="shared" si="90"/>
        <v>TN</v>
      </c>
    </row>
    <row r="607" spans="1:17" x14ac:dyDescent="0.3">
      <c r="A607">
        <v>1</v>
      </c>
      <c r="B607">
        <v>1</v>
      </c>
      <c r="C607">
        <v>-1.4</v>
      </c>
      <c r="D607">
        <v>1.4</v>
      </c>
      <c r="E607">
        <f t="shared" si="82"/>
        <v>3.7252902290729754E-11</v>
      </c>
      <c r="F607">
        <f t="shared" si="83"/>
        <v>0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84"/>
        <v>10.000000000857783</v>
      </c>
      <c r="L607">
        <f t="shared" si="85"/>
        <v>14</v>
      </c>
      <c r="M607">
        <f t="shared" si="86"/>
        <v>0.60264026309580832</v>
      </c>
      <c r="N607" s="36">
        <f t="shared" si="87"/>
        <v>597.25825989455871</v>
      </c>
      <c r="O607">
        <f t="shared" si="88"/>
        <v>1</v>
      </c>
      <c r="P607">
        <f t="shared" si="89"/>
        <v>0</v>
      </c>
      <c r="Q607" t="str">
        <f t="shared" si="90"/>
        <v>TP</v>
      </c>
    </row>
    <row r="608" spans="1:17" x14ac:dyDescent="0.3">
      <c r="A608">
        <v>0</v>
      </c>
      <c r="B608">
        <v>1</v>
      </c>
      <c r="C608">
        <v>-1.4</v>
      </c>
      <c r="D608">
        <v>1.4</v>
      </c>
      <c r="E608">
        <f t="shared" si="82"/>
        <v>3.7252902290729754E-11</v>
      </c>
      <c r="F608">
        <f t="shared" si="83"/>
        <v>0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84"/>
        <v>80.000000013059392</v>
      </c>
      <c r="L608">
        <f t="shared" si="85"/>
        <v>125.99999999999999</v>
      </c>
      <c r="M608">
        <f t="shared" si="86"/>
        <v>-0.6606710716281512</v>
      </c>
      <c r="N608" s="36">
        <f t="shared" si="87"/>
        <v>537.10641799551706</v>
      </c>
      <c r="O608">
        <f t="shared" si="88"/>
        <v>0</v>
      </c>
      <c r="P608">
        <f t="shared" si="89"/>
        <v>0</v>
      </c>
      <c r="Q608" t="str">
        <f t="shared" si="90"/>
        <v>TN</v>
      </c>
    </row>
    <row r="609" spans="1:17" x14ac:dyDescent="0.3">
      <c r="A609">
        <v>1</v>
      </c>
      <c r="B609">
        <v>1</v>
      </c>
      <c r="C609">
        <v>-1.4</v>
      </c>
      <c r="D609">
        <v>1.7</v>
      </c>
      <c r="E609">
        <f t="shared" si="82"/>
        <v>6.5192579008777077E-11</v>
      </c>
      <c r="F609">
        <f t="shared" si="83"/>
        <v>0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84"/>
        <v>60.000000016015228</v>
      </c>
      <c r="L609">
        <f t="shared" si="85"/>
        <v>70</v>
      </c>
      <c r="M609">
        <f t="shared" si="86"/>
        <v>-20.05412539923551</v>
      </c>
      <c r="N609" s="36">
        <f t="shared" si="87"/>
        <v>14.304296664670744</v>
      </c>
      <c r="O609">
        <f t="shared" si="88"/>
        <v>0</v>
      </c>
      <c r="P609">
        <f t="shared" si="89"/>
        <v>1</v>
      </c>
      <c r="Q609" t="str">
        <f t="shared" si="90"/>
        <v>FP</v>
      </c>
    </row>
    <row r="610" spans="1:17" x14ac:dyDescent="0.3">
      <c r="A610">
        <v>1</v>
      </c>
      <c r="B610">
        <v>1</v>
      </c>
      <c r="C610">
        <v>-1.4</v>
      </c>
      <c r="D610">
        <v>1.8</v>
      </c>
      <c r="E610">
        <f t="shared" si="82"/>
        <v>7.4505804581459533E-11</v>
      </c>
      <c r="F610">
        <f t="shared" si="83"/>
        <v>0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84"/>
        <v>20.000000004463981</v>
      </c>
      <c r="L610">
        <f t="shared" si="85"/>
        <v>14</v>
      </c>
      <c r="M610">
        <f t="shared" si="86"/>
        <v>-0.93723279661733283</v>
      </c>
      <c r="N610" s="36">
        <f t="shared" si="87"/>
        <v>524.36396062979509</v>
      </c>
      <c r="O610">
        <f t="shared" si="88"/>
        <v>0</v>
      </c>
      <c r="P610">
        <f t="shared" si="89"/>
        <v>1</v>
      </c>
      <c r="Q610" t="str">
        <f t="shared" si="90"/>
        <v>FP</v>
      </c>
    </row>
    <row r="611" spans="1:17" x14ac:dyDescent="0.3">
      <c r="A611">
        <v>1</v>
      </c>
      <c r="B611">
        <v>1</v>
      </c>
      <c r="C611">
        <v>-1.4</v>
      </c>
      <c r="D611">
        <v>1.1399999999999999</v>
      </c>
      <c r="E611">
        <f t="shared" si="82"/>
        <v>1.3038515801755409E-11</v>
      </c>
      <c r="F611">
        <f t="shared" si="83"/>
        <v>0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84"/>
        <v>70.000000003877602</v>
      </c>
      <c r="L611">
        <f t="shared" si="85"/>
        <v>70</v>
      </c>
      <c r="M611">
        <f t="shared" si="86"/>
        <v>15.182068200707032</v>
      </c>
      <c r="N611" s="36">
        <f t="shared" si="87"/>
        <v>1522.4274031436976</v>
      </c>
      <c r="O611">
        <f t="shared" si="88"/>
        <v>1</v>
      </c>
      <c r="P611">
        <f t="shared" si="89"/>
        <v>0</v>
      </c>
      <c r="Q611" t="str">
        <f t="shared" si="90"/>
        <v>TP</v>
      </c>
    </row>
    <row r="612" spans="1:17" x14ac:dyDescent="0.3">
      <c r="A612">
        <v>1</v>
      </c>
      <c r="B612">
        <v>1</v>
      </c>
      <c r="C612">
        <v>-1.4</v>
      </c>
      <c r="D612">
        <v>1.18</v>
      </c>
      <c r="E612">
        <f t="shared" si="82"/>
        <v>1.6763806030828387E-11</v>
      </c>
      <c r="F612">
        <f t="shared" si="83"/>
        <v>0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84"/>
        <v>20.000000001004384</v>
      </c>
      <c r="L612">
        <f t="shared" si="85"/>
        <v>14</v>
      </c>
      <c r="M612">
        <f t="shared" si="86"/>
        <v>-0.93723279794650693</v>
      </c>
      <c r="N612" s="36">
        <f t="shared" si="87"/>
        <v>524.36396056892158</v>
      </c>
      <c r="O612">
        <f t="shared" si="88"/>
        <v>0</v>
      </c>
      <c r="P612">
        <f t="shared" si="89"/>
        <v>1</v>
      </c>
      <c r="Q612" t="str">
        <f t="shared" si="90"/>
        <v>FP</v>
      </c>
    </row>
    <row r="613" spans="1:17" x14ac:dyDescent="0.3">
      <c r="A613">
        <v>1</v>
      </c>
      <c r="B613">
        <v>1</v>
      </c>
      <c r="C613">
        <v>-1.4</v>
      </c>
      <c r="D613">
        <v>1.08</v>
      </c>
      <c r="E613">
        <f t="shared" si="82"/>
        <v>7.4505804581459598E-12</v>
      </c>
      <c r="F613">
        <f t="shared" si="83"/>
        <v>0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84"/>
        <v>70.000000002215785</v>
      </c>
      <c r="L613">
        <f t="shared" si="85"/>
        <v>70</v>
      </c>
      <c r="M613">
        <f t="shared" si="86"/>
        <v>-16.212135051105591</v>
      </c>
      <c r="N613" s="36">
        <f t="shared" si="87"/>
        <v>58.126786403180709</v>
      </c>
      <c r="O613">
        <f t="shared" si="88"/>
        <v>0</v>
      </c>
      <c r="P613">
        <f t="shared" si="89"/>
        <v>1</v>
      </c>
      <c r="Q613" t="str">
        <f t="shared" si="90"/>
        <v>FP</v>
      </c>
    </row>
    <row r="614" spans="1:17" x14ac:dyDescent="0.3">
      <c r="A614">
        <v>0</v>
      </c>
      <c r="B614">
        <v>1</v>
      </c>
      <c r="C614">
        <v>-1.4</v>
      </c>
      <c r="D614">
        <v>1.08</v>
      </c>
      <c r="E614">
        <f t="shared" si="82"/>
        <v>7.4505804581459598E-12</v>
      </c>
      <c r="F614">
        <f t="shared" si="83"/>
        <v>0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84"/>
        <v>0</v>
      </c>
      <c r="L614">
        <f t="shared" si="85"/>
        <v>14</v>
      </c>
      <c r="M614">
        <f t="shared" si="86"/>
        <v>-8.6212135051956906</v>
      </c>
      <c r="N614" s="36">
        <f t="shared" si="87"/>
        <v>231.4966523266819</v>
      </c>
      <c r="O614">
        <f t="shared" si="88"/>
        <v>0</v>
      </c>
      <c r="P614">
        <f t="shared" si="89"/>
        <v>0</v>
      </c>
      <c r="Q614" t="str">
        <f t="shared" si="90"/>
        <v>TN</v>
      </c>
    </row>
    <row r="615" spans="1:17" x14ac:dyDescent="0.3">
      <c r="A615">
        <v>1</v>
      </c>
      <c r="B615">
        <v>1</v>
      </c>
      <c r="C615">
        <v>-1.4</v>
      </c>
      <c r="D615">
        <v>0.98</v>
      </c>
      <c r="E615">
        <f t="shared" si="82"/>
        <v>0</v>
      </c>
      <c r="F615">
        <f t="shared" si="83"/>
        <v>-1.8626451145364899E-12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84"/>
        <v>60</v>
      </c>
      <c r="L615">
        <f t="shared" si="85"/>
        <v>69.999999999489916</v>
      </c>
      <c r="M615">
        <f t="shared" si="86"/>
        <v>-20.054125405074437</v>
      </c>
      <c r="N615" s="36">
        <f t="shared" si="87"/>
        <v>14.304296620503903</v>
      </c>
      <c r="O615">
        <f t="shared" si="88"/>
        <v>0</v>
      </c>
      <c r="P615">
        <f t="shared" si="89"/>
        <v>1</v>
      </c>
      <c r="Q615" t="str">
        <f t="shared" si="90"/>
        <v>FP</v>
      </c>
    </row>
    <row r="616" spans="1:17" x14ac:dyDescent="0.3">
      <c r="A616">
        <v>0</v>
      </c>
      <c r="B616">
        <v>1</v>
      </c>
      <c r="C616">
        <v>-1.4</v>
      </c>
      <c r="D616">
        <v>0.98</v>
      </c>
      <c r="E616">
        <f t="shared" si="82"/>
        <v>0</v>
      </c>
      <c r="F616">
        <f t="shared" si="83"/>
        <v>-1.8626451145364899E-12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84"/>
        <v>40</v>
      </c>
      <c r="L616">
        <f t="shared" si="85"/>
        <v>69.999999999489916</v>
      </c>
      <c r="M616">
        <f t="shared" si="86"/>
        <v>-3.0712321296699159</v>
      </c>
      <c r="N616" s="36">
        <f t="shared" si="87"/>
        <v>431.18503472865962</v>
      </c>
      <c r="O616">
        <f t="shared" si="88"/>
        <v>0</v>
      </c>
      <c r="P616">
        <f t="shared" si="89"/>
        <v>0</v>
      </c>
      <c r="Q616" t="str">
        <f t="shared" si="90"/>
        <v>TN</v>
      </c>
    </row>
    <row r="617" spans="1:17" x14ac:dyDescent="0.3">
      <c r="A617">
        <v>0</v>
      </c>
      <c r="B617">
        <v>1</v>
      </c>
      <c r="C617">
        <v>-1.4</v>
      </c>
      <c r="D617">
        <v>0.98</v>
      </c>
      <c r="E617">
        <f t="shared" si="82"/>
        <v>0</v>
      </c>
      <c r="F617">
        <f t="shared" si="83"/>
        <v>-1.8626451145364899E-12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84"/>
        <v>0</v>
      </c>
      <c r="L617">
        <f t="shared" si="85"/>
        <v>13.999999999939956</v>
      </c>
      <c r="M617">
        <f t="shared" si="86"/>
        <v>-8.621213505158714</v>
      </c>
      <c r="N617" s="36">
        <f t="shared" si="87"/>
        <v>231.49665232780708</v>
      </c>
      <c r="O617">
        <f t="shared" si="88"/>
        <v>0</v>
      </c>
      <c r="P617">
        <f t="shared" si="89"/>
        <v>0</v>
      </c>
      <c r="Q617" t="str">
        <f t="shared" si="90"/>
        <v>TN</v>
      </c>
    </row>
    <row r="618" spans="1:17" x14ac:dyDescent="0.3">
      <c r="A618">
        <v>0</v>
      </c>
      <c r="B618">
        <v>1</v>
      </c>
      <c r="C618">
        <v>-1.4</v>
      </c>
      <c r="D618">
        <v>0.98</v>
      </c>
      <c r="E618">
        <f t="shared" si="82"/>
        <v>0</v>
      </c>
      <c r="F618">
        <f t="shared" si="83"/>
        <v>-1.8626451145364899E-12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84"/>
        <v>0</v>
      </c>
      <c r="L618">
        <f t="shared" si="85"/>
        <v>13.999999999939956</v>
      </c>
      <c r="M618">
        <f t="shared" si="86"/>
        <v>-8.621213505158714</v>
      </c>
      <c r="N618" s="36">
        <f t="shared" si="87"/>
        <v>231.49665232780708</v>
      </c>
      <c r="O618">
        <f t="shared" si="88"/>
        <v>0</v>
      </c>
      <c r="P618">
        <f t="shared" si="89"/>
        <v>0</v>
      </c>
      <c r="Q618" t="str">
        <f t="shared" si="90"/>
        <v>TN</v>
      </c>
    </row>
    <row r="619" spans="1:17" x14ac:dyDescent="0.3">
      <c r="A619">
        <v>0</v>
      </c>
      <c r="B619">
        <v>1</v>
      </c>
      <c r="C619">
        <v>-1.4</v>
      </c>
      <c r="D619">
        <v>0.98</v>
      </c>
      <c r="E619">
        <f t="shared" si="82"/>
        <v>0</v>
      </c>
      <c r="F619">
        <f t="shared" si="83"/>
        <v>-1.8626451145364899E-12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84"/>
        <v>0</v>
      </c>
      <c r="L619">
        <f t="shared" si="85"/>
        <v>13.999999999939956</v>
      </c>
      <c r="M619">
        <f t="shared" si="86"/>
        <v>-8.621213505158714</v>
      </c>
      <c r="N619" s="36">
        <f t="shared" si="87"/>
        <v>231.49665232780708</v>
      </c>
      <c r="O619">
        <f t="shared" si="88"/>
        <v>0</v>
      </c>
      <c r="P619">
        <f t="shared" si="89"/>
        <v>0</v>
      </c>
      <c r="Q619" t="str">
        <f t="shared" si="90"/>
        <v>TN</v>
      </c>
    </row>
    <row r="620" spans="1:17" x14ac:dyDescent="0.3">
      <c r="A620">
        <v>1</v>
      </c>
      <c r="B620">
        <v>1</v>
      </c>
      <c r="C620">
        <v>-1.4</v>
      </c>
      <c r="D620">
        <v>1.1599999999999999</v>
      </c>
      <c r="E620">
        <f t="shared" si="82"/>
        <v>1.4901160916291897E-11</v>
      </c>
      <c r="F620">
        <f t="shared" si="83"/>
        <v>0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84"/>
        <v>90.000000006034682</v>
      </c>
      <c r="L620">
        <f t="shared" si="85"/>
        <v>125.99999999999999</v>
      </c>
      <c r="M620">
        <f t="shared" si="86"/>
        <v>-43.013008363557823</v>
      </c>
      <c r="N620" s="36">
        <f t="shared" si="87"/>
        <v>367.74892244296859</v>
      </c>
      <c r="O620">
        <f t="shared" si="88"/>
        <v>0</v>
      </c>
      <c r="P620">
        <f t="shared" si="89"/>
        <v>1</v>
      </c>
      <c r="Q620" t="str">
        <f t="shared" si="90"/>
        <v>FP</v>
      </c>
    </row>
    <row r="621" spans="1:17" x14ac:dyDescent="0.3">
      <c r="A621">
        <v>0</v>
      </c>
      <c r="B621">
        <v>1</v>
      </c>
      <c r="C621">
        <v>-1.4</v>
      </c>
      <c r="D621">
        <v>1.1599999999999999</v>
      </c>
      <c r="E621">
        <f t="shared" si="82"/>
        <v>1.4901160916291897E-11</v>
      </c>
      <c r="F621">
        <f t="shared" si="83"/>
        <v>0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84"/>
        <v>0</v>
      </c>
      <c r="L621">
        <f t="shared" si="85"/>
        <v>14</v>
      </c>
      <c r="M621">
        <f t="shared" si="86"/>
        <v>-8.6212135051956906</v>
      </c>
      <c r="N621" s="36">
        <f t="shared" si="87"/>
        <v>231.4966523266819</v>
      </c>
      <c r="O621">
        <f t="shared" si="88"/>
        <v>0</v>
      </c>
      <c r="P621">
        <f t="shared" si="89"/>
        <v>0</v>
      </c>
      <c r="Q621" t="str">
        <f t="shared" si="90"/>
        <v>TN</v>
      </c>
    </row>
    <row r="622" spans="1:17" x14ac:dyDescent="0.3">
      <c r="A622">
        <v>1</v>
      </c>
      <c r="B622">
        <v>1</v>
      </c>
      <c r="C622">
        <v>-1.4</v>
      </c>
      <c r="D622">
        <v>1.18</v>
      </c>
      <c r="E622">
        <f t="shared" si="82"/>
        <v>1.6763806030828387E-11</v>
      </c>
      <c r="F622">
        <f t="shared" si="83"/>
        <v>0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84"/>
        <v>10.000000000386001</v>
      </c>
      <c r="L622">
        <f t="shared" si="85"/>
        <v>14</v>
      </c>
      <c r="M622">
        <f t="shared" si="86"/>
        <v>0.60264026280875527</v>
      </c>
      <c r="N622" s="36">
        <f t="shared" si="87"/>
        <v>597.25825988052827</v>
      </c>
      <c r="O622">
        <f t="shared" si="88"/>
        <v>1</v>
      </c>
      <c r="P622">
        <f t="shared" si="89"/>
        <v>0</v>
      </c>
      <c r="Q622" t="str">
        <f t="shared" si="90"/>
        <v>TP</v>
      </c>
    </row>
    <row r="623" spans="1:17" x14ac:dyDescent="0.3">
      <c r="A623">
        <v>1</v>
      </c>
      <c r="B623">
        <v>1</v>
      </c>
      <c r="C623">
        <v>-1.4</v>
      </c>
      <c r="D623">
        <v>1.54</v>
      </c>
      <c r="E623">
        <f t="shared" si="82"/>
        <v>5.0291418092485183E-11</v>
      </c>
      <c r="F623">
        <f t="shared" si="83"/>
        <v>0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84"/>
        <v>180.00000004700897</v>
      </c>
      <c r="L623">
        <f t="shared" si="85"/>
        <v>125.99999999999999</v>
      </c>
      <c r="M623">
        <f t="shared" si="86"/>
        <v>46.371585774215589</v>
      </c>
      <c r="N623" s="36">
        <f t="shared" si="87"/>
        <v>4929.1370515052968</v>
      </c>
      <c r="O623">
        <f t="shared" si="88"/>
        <v>1</v>
      </c>
      <c r="P623">
        <f t="shared" si="89"/>
        <v>0</v>
      </c>
      <c r="Q623" t="str">
        <f t="shared" si="90"/>
        <v>TP</v>
      </c>
    </row>
    <row r="624" spans="1:17" x14ac:dyDescent="0.3">
      <c r="A624">
        <v>1</v>
      </c>
      <c r="B624">
        <v>1</v>
      </c>
      <c r="C624">
        <v>-1.4</v>
      </c>
      <c r="D624">
        <v>1.68</v>
      </c>
      <c r="E624">
        <f t="shared" si="82"/>
        <v>6.3329933894240593E-11</v>
      </c>
      <c r="F624">
        <f t="shared" si="83"/>
        <v>0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84"/>
        <v>70.000000018834058</v>
      </c>
      <c r="L624">
        <f t="shared" si="85"/>
        <v>70</v>
      </c>
      <c r="M624">
        <f t="shared" si="86"/>
        <v>-16.212135044720867</v>
      </c>
      <c r="N624" s="36">
        <f t="shared" si="87"/>
        <v>58.126786500536163</v>
      </c>
      <c r="O624">
        <f t="shared" si="88"/>
        <v>0</v>
      </c>
      <c r="P624">
        <f t="shared" si="89"/>
        <v>1</v>
      </c>
      <c r="Q624" t="str">
        <f t="shared" si="90"/>
        <v>FP</v>
      </c>
    </row>
    <row r="625" spans="1:17" x14ac:dyDescent="0.3">
      <c r="A625">
        <v>1</v>
      </c>
      <c r="B625">
        <v>1</v>
      </c>
      <c r="C625">
        <v>-1.4</v>
      </c>
      <c r="D625">
        <v>1.7</v>
      </c>
      <c r="E625">
        <f t="shared" si="82"/>
        <v>6.5192579008777077E-11</v>
      </c>
      <c r="F625">
        <f t="shared" si="83"/>
        <v>0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84"/>
        <v>10.000000001501117</v>
      </c>
      <c r="L625">
        <f t="shared" si="85"/>
        <v>0</v>
      </c>
      <c r="M625">
        <f t="shared" si="86"/>
        <v>3.8419903540083782</v>
      </c>
      <c r="N625" s="36">
        <f t="shared" si="87"/>
        <v>766.08374623824182</v>
      </c>
      <c r="O625">
        <f t="shared" si="88"/>
        <v>1</v>
      </c>
      <c r="P625">
        <f t="shared" si="89"/>
        <v>0</v>
      </c>
      <c r="Q625" t="str">
        <f t="shared" si="90"/>
        <v>TP</v>
      </c>
    </row>
    <row r="626" spans="1:17" x14ac:dyDescent="0.3">
      <c r="A626">
        <v>0</v>
      </c>
      <c r="B626">
        <v>1</v>
      </c>
      <c r="C626">
        <v>-1.4</v>
      </c>
      <c r="D626">
        <v>1.7</v>
      </c>
      <c r="E626">
        <f t="shared" si="82"/>
        <v>6.5192579008777077E-11</v>
      </c>
      <c r="F626">
        <f t="shared" si="83"/>
        <v>0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84"/>
        <v>0</v>
      </c>
      <c r="L626">
        <f t="shared" si="85"/>
        <v>14</v>
      </c>
      <c r="M626">
        <f t="shared" si="86"/>
        <v>-8.6212135051956906</v>
      </c>
      <c r="N626" s="36">
        <f t="shared" si="87"/>
        <v>231.4966523266819</v>
      </c>
      <c r="O626">
        <f t="shared" si="88"/>
        <v>0</v>
      </c>
      <c r="P626">
        <f t="shared" si="89"/>
        <v>0</v>
      </c>
      <c r="Q626" t="str">
        <f t="shared" si="90"/>
        <v>TN</v>
      </c>
    </row>
    <row r="627" spans="1:17" x14ac:dyDescent="0.3">
      <c r="A627">
        <v>0</v>
      </c>
      <c r="B627">
        <v>1</v>
      </c>
      <c r="C627">
        <v>-1.4</v>
      </c>
      <c r="D627">
        <v>1.7</v>
      </c>
      <c r="E627">
        <f t="shared" si="82"/>
        <v>6.5192579008777077E-11</v>
      </c>
      <c r="F627">
        <f t="shared" si="83"/>
        <v>0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84"/>
        <v>80.00000002285401</v>
      </c>
      <c r="L627">
        <f t="shared" si="85"/>
        <v>125.99999999999999</v>
      </c>
      <c r="M627">
        <f t="shared" si="86"/>
        <v>-0.66067106566868006</v>
      </c>
      <c r="N627" s="36">
        <f t="shared" si="87"/>
        <v>537.10641827174527</v>
      </c>
      <c r="O627">
        <f t="shared" si="88"/>
        <v>0</v>
      </c>
      <c r="P627">
        <f t="shared" si="89"/>
        <v>0</v>
      </c>
      <c r="Q627" t="str">
        <f t="shared" si="90"/>
        <v>TN</v>
      </c>
    </row>
    <row r="628" spans="1:17" x14ac:dyDescent="0.3">
      <c r="A628">
        <v>0</v>
      </c>
      <c r="B628">
        <v>1</v>
      </c>
      <c r="C628">
        <v>-1.4</v>
      </c>
      <c r="D628">
        <v>1.7</v>
      </c>
      <c r="E628">
        <f t="shared" si="82"/>
        <v>6.5192579008777077E-11</v>
      </c>
      <c r="F628">
        <f t="shared" si="83"/>
        <v>0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84"/>
        <v>50.000000012751727</v>
      </c>
      <c r="L628">
        <f t="shared" si="85"/>
        <v>70</v>
      </c>
      <c r="M628">
        <f t="shared" si="86"/>
        <v>3.013201320628184</v>
      </c>
      <c r="N628" s="36">
        <f t="shared" si="87"/>
        <v>720.89183057849414</v>
      </c>
      <c r="O628">
        <f t="shared" si="88"/>
        <v>1</v>
      </c>
      <c r="P628">
        <f t="shared" si="89"/>
        <v>1</v>
      </c>
      <c r="Q628" t="str">
        <f t="shared" si="90"/>
        <v>FN</v>
      </c>
    </row>
    <row r="629" spans="1:17" x14ac:dyDescent="0.3">
      <c r="A629">
        <v>1</v>
      </c>
      <c r="B629">
        <v>1</v>
      </c>
      <c r="C629">
        <v>-1.4</v>
      </c>
      <c r="D629">
        <v>1.72</v>
      </c>
      <c r="E629">
        <f t="shared" si="82"/>
        <v>6.7055224123313573E-11</v>
      </c>
      <c r="F629">
        <f t="shared" si="83"/>
        <v>0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84"/>
        <v>10.000000001544008</v>
      </c>
      <c r="L629">
        <f t="shared" si="85"/>
        <v>14</v>
      </c>
      <c r="M629">
        <f t="shared" si="86"/>
        <v>0.60264026351333744</v>
      </c>
      <c r="N629" s="36">
        <f t="shared" si="87"/>
        <v>597.25825991496652</v>
      </c>
      <c r="O629">
        <f t="shared" si="88"/>
        <v>1</v>
      </c>
      <c r="P629">
        <f t="shared" si="89"/>
        <v>0</v>
      </c>
      <c r="Q629" t="str">
        <f t="shared" si="90"/>
        <v>TP</v>
      </c>
    </row>
    <row r="630" spans="1:17" x14ac:dyDescent="0.3">
      <c r="A630">
        <v>1</v>
      </c>
      <c r="B630">
        <v>1</v>
      </c>
      <c r="C630">
        <v>-1.4</v>
      </c>
      <c r="D630">
        <v>1.82</v>
      </c>
      <c r="E630">
        <f t="shared" si="82"/>
        <v>7.6368449695996017E-11</v>
      </c>
      <c r="F630">
        <f t="shared" si="83"/>
        <v>0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84"/>
        <v>50.000000014937754</v>
      </c>
      <c r="L630">
        <f t="shared" si="85"/>
        <v>70</v>
      </c>
      <c r="M630">
        <f t="shared" si="86"/>
        <v>3.0132013219582596</v>
      </c>
      <c r="N630" s="36">
        <f t="shared" si="87"/>
        <v>720.89183064991767</v>
      </c>
      <c r="O630">
        <f t="shared" si="88"/>
        <v>1</v>
      </c>
      <c r="P630">
        <f t="shared" si="89"/>
        <v>0</v>
      </c>
      <c r="Q630" t="str">
        <f t="shared" si="90"/>
        <v>TP</v>
      </c>
    </row>
    <row r="631" spans="1:17" x14ac:dyDescent="0.3">
      <c r="A631">
        <v>0</v>
      </c>
      <c r="B631">
        <v>1</v>
      </c>
      <c r="C631">
        <v>-1.4</v>
      </c>
      <c r="D631">
        <v>1.82</v>
      </c>
      <c r="E631">
        <f t="shared" si="82"/>
        <v>7.6368449695996017E-11</v>
      </c>
      <c r="F631">
        <f t="shared" si="83"/>
        <v>0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84"/>
        <v>90.000000030927893</v>
      </c>
      <c r="L631">
        <f t="shared" si="85"/>
        <v>125.99999999999999</v>
      </c>
      <c r="M631">
        <f t="shared" si="86"/>
        <v>-43.013008353993875</v>
      </c>
      <c r="N631" s="36">
        <f t="shared" si="87"/>
        <v>367.74892207615716</v>
      </c>
      <c r="O631">
        <f t="shared" si="88"/>
        <v>0</v>
      </c>
      <c r="P631">
        <f t="shared" si="89"/>
        <v>0</v>
      </c>
      <c r="Q631" t="str">
        <f t="shared" si="90"/>
        <v>TN</v>
      </c>
    </row>
    <row r="632" spans="1:17" x14ac:dyDescent="0.3">
      <c r="A632">
        <v>1</v>
      </c>
      <c r="B632">
        <v>1</v>
      </c>
      <c r="C632">
        <v>-1.4</v>
      </c>
      <c r="D632">
        <v>1.64</v>
      </c>
      <c r="E632">
        <f t="shared" si="82"/>
        <v>5.9604643665167614E-11</v>
      </c>
      <c r="F632">
        <f t="shared" si="83"/>
        <v>0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84"/>
        <v>100.00000002744893</v>
      </c>
      <c r="L632">
        <f t="shared" si="85"/>
        <v>125.99999999999999</v>
      </c>
      <c r="M632">
        <f t="shared" si="86"/>
        <v>11.508195822605316</v>
      </c>
      <c r="N632" s="36">
        <f t="shared" si="87"/>
        <v>1249.228263409766</v>
      </c>
      <c r="O632">
        <f t="shared" si="88"/>
        <v>1</v>
      </c>
      <c r="P632">
        <f t="shared" si="89"/>
        <v>0</v>
      </c>
      <c r="Q632" t="str">
        <f t="shared" si="90"/>
        <v>TP</v>
      </c>
    </row>
    <row r="633" spans="1:17" x14ac:dyDescent="0.3">
      <c r="A633">
        <v>1</v>
      </c>
      <c r="B633">
        <v>1</v>
      </c>
      <c r="C633">
        <v>-1.4</v>
      </c>
      <c r="D633">
        <v>1.62</v>
      </c>
      <c r="E633">
        <f t="shared" si="82"/>
        <v>5.7741998550631143E-11</v>
      </c>
      <c r="F633">
        <f t="shared" si="83"/>
        <v>0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84"/>
        <v>30.000000005891771</v>
      </c>
      <c r="L633">
        <f t="shared" si="85"/>
        <v>14</v>
      </c>
      <c r="M633">
        <f t="shared" si="86"/>
        <v>2.9047575573628723</v>
      </c>
      <c r="N633" s="36">
        <f t="shared" si="87"/>
        <v>715.08028441218039</v>
      </c>
      <c r="O633">
        <f t="shared" si="88"/>
        <v>1</v>
      </c>
      <c r="P633">
        <f t="shared" si="89"/>
        <v>0</v>
      </c>
      <c r="Q633" t="str">
        <f t="shared" si="90"/>
        <v>TP</v>
      </c>
    </row>
    <row r="634" spans="1:17" x14ac:dyDescent="0.3">
      <c r="A634">
        <v>0</v>
      </c>
      <c r="B634">
        <v>1</v>
      </c>
      <c r="C634">
        <v>-1.4</v>
      </c>
      <c r="D634">
        <v>1.62</v>
      </c>
      <c r="E634">
        <f t="shared" si="82"/>
        <v>5.7741998550631143E-11</v>
      </c>
      <c r="F634">
        <f t="shared" si="83"/>
        <v>0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84"/>
        <v>30.000000005891771</v>
      </c>
      <c r="L634">
        <f t="shared" si="85"/>
        <v>14</v>
      </c>
      <c r="M634">
        <f t="shared" si="86"/>
        <v>2.9047575573628723</v>
      </c>
      <c r="N634" s="36">
        <f t="shared" si="87"/>
        <v>715.08028441218039</v>
      </c>
      <c r="O634">
        <f t="shared" si="88"/>
        <v>1</v>
      </c>
      <c r="P634">
        <f t="shared" si="89"/>
        <v>1</v>
      </c>
      <c r="Q634" t="str">
        <f t="shared" si="90"/>
        <v>FN</v>
      </c>
    </row>
    <row r="635" spans="1:17" x14ac:dyDescent="0.3">
      <c r="A635">
        <v>1</v>
      </c>
      <c r="B635">
        <v>1</v>
      </c>
      <c r="C635">
        <v>-1.4</v>
      </c>
      <c r="D635">
        <v>1.44</v>
      </c>
      <c r="E635">
        <f t="shared" si="82"/>
        <v>4.0978192519802733E-11</v>
      </c>
      <c r="F635">
        <f t="shared" si="83"/>
        <v>0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84"/>
        <v>90.000000016595436</v>
      </c>
      <c r="L635">
        <f t="shared" si="85"/>
        <v>125.99999999999999</v>
      </c>
      <c r="M635">
        <f t="shared" si="86"/>
        <v>5.4237623732624556</v>
      </c>
      <c r="N635" s="36">
        <f t="shared" si="87"/>
        <v>856.14701019997585</v>
      </c>
      <c r="O635">
        <f t="shared" si="88"/>
        <v>1</v>
      </c>
      <c r="P635">
        <f t="shared" si="89"/>
        <v>0</v>
      </c>
      <c r="Q635" t="str">
        <f t="shared" si="90"/>
        <v>TP</v>
      </c>
    </row>
    <row r="636" spans="1:17" x14ac:dyDescent="0.3">
      <c r="A636">
        <v>1</v>
      </c>
      <c r="B636">
        <v>1</v>
      </c>
      <c r="C636">
        <v>-1.4</v>
      </c>
      <c r="D636">
        <v>1.42</v>
      </c>
      <c r="E636">
        <f t="shared" si="82"/>
        <v>3.9115547405266244E-11</v>
      </c>
      <c r="F636">
        <f t="shared" si="83"/>
        <v>0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84"/>
        <v>10.000000000900673</v>
      </c>
      <c r="L636">
        <f t="shared" si="85"/>
        <v>14</v>
      </c>
      <c r="M636">
        <f t="shared" si="86"/>
        <v>0.60264026312190477</v>
      </c>
      <c r="N636" s="36">
        <f t="shared" si="87"/>
        <v>597.25825989583427</v>
      </c>
      <c r="O636">
        <f t="shared" si="88"/>
        <v>1</v>
      </c>
      <c r="P636">
        <f t="shared" si="89"/>
        <v>0</v>
      </c>
      <c r="Q636" t="str">
        <f t="shared" si="90"/>
        <v>TP</v>
      </c>
    </row>
    <row r="637" spans="1:17" x14ac:dyDescent="0.3">
      <c r="A637">
        <v>1</v>
      </c>
      <c r="B637">
        <v>1</v>
      </c>
      <c r="C637">
        <v>-1.4</v>
      </c>
      <c r="D637">
        <v>1.42</v>
      </c>
      <c r="E637">
        <f t="shared" si="82"/>
        <v>3.9115547405266244E-11</v>
      </c>
      <c r="F637">
        <f t="shared" si="83"/>
        <v>0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84"/>
        <v>10.000000000900673</v>
      </c>
      <c r="L637">
        <f t="shared" si="85"/>
        <v>14</v>
      </c>
      <c r="M637">
        <f t="shared" si="86"/>
        <v>0.60264026312190477</v>
      </c>
      <c r="N637" s="36">
        <f t="shared" si="87"/>
        <v>597.25825989583427</v>
      </c>
      <c r="O637">
        <f t="shared" si="88"/>
        <v>1</v>
      </c>
      <c r="P637">
        <f t="shared" si="89"/>
        <v>0</v>
      </c>
      <c r="Q637" t="str">
        <f t="shared" si="90"/>
        <v>TP</v>
      </c>
    </row>
    <row r="638" spans="1:17" x14ac:dyDescent="0.3">
      <c r="A638">
        <v>1</v>
      </c>
      <c r="B638">
        <v>1</v>
      </c>
      <c r="C638">
        <v>-1.4</v>
      </c>
      <c r="D638">
        <v>1.42</v>
      </c>
      <c r="E638">
        <f t="shared" si="82"/>
        <v>3.9115547405266244E-11</v>
      </c>
      <c r="F638">
        <f t="shared" si="83"/>
        <v>0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84"/>
        <v>10.000000000900673</v>
      </c>
      <c r="L638">
        <f t="shared" si="85"/>
        <v>14</v>
      </c>
      <c r="M638">
        <f t="shared" si="86"/>
        <v>0.60264026312190477</v>
      </c>
      <c r="N638" s="36">
        <f t="shared" si="87"/>
        <v>597.25825989583427</v>
      </c>
      <c r="O638">
        <f t="shared" si="88"/>
        <v>1</v>
      </c>
      <c r="P638">
        <f t="shared" si="89"/>
        <v>0</v>
      </c>
      <c r="Q638" t="str">
        <f t="shared" si="90"/>
        <v>TP</v>
      </c>
    </row>
    <row r="639" spans="1:17" x14ac:dyDescent="0.3">
      <c r="A639">
        <v>1</v>
      </c>
      <c r="B639">
        <v>1</v>
      </c>
      <c r="C639">
        <v>-1.4</v>
      </c>
      <c r="D639">
        <v>1.32</v>
      </c>
      <c r="E639">
        <f t="shared" si="82"/>
        <v>2.9802321832583813E-11</v>
      </c>
      <c r="F639">
        <f t="shared" si="83"/>
        <v>0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84"/>
        <v>60.000000007321276</v>
      </c>
      <c r="L639">
        <f t="shared" si="85"/>
        <v>70</v>
      </c>
      <c r="M639">
        <f t="shared" si="86"/>
        <v>-20.054125402575718</v>
      </c>
      <c r="N639" s="36">
        <f t="shared" si="87"/>
        <v>14.304296639404727</v>
      </c>
      <c r="O639">
        <f t="shared" si="88"/>
        <v>0</v>
      </c>
      <c r="P639">
        <f t="shared" si="89"/>
        <v>1</v>
      </c>
      <c r="Q639" t="str">
        <f t="shared" si="90"/>
        <v>FP</v>
      </c>
    </row>
    <row r="640" spans="1:17" x14ac:dyDescent="0.3">
      <c r="A640">
        <v>1</v>
      </c>
      <c r="B640">
        <v>1</v>
      </c>
      <c r="C640">
        <v>-1.4</v>
      </c>
      <c r="D640">
        <v>1.1399999999999999</v>
      </c>
      <c r="E640">
        <f t="shared" si="82"/>
        <v>1.3038515801755409E-11</v>
      </c>
      <c r="F640">
        <f t="shared" si="83"/>
        <v>0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84"/>
        <v>180.00000001218754</v>
      </c>
      <c r="L640">
        <f t="shared" si="85"/>
        <v>125.99999999999999</v>
      </c>
      <c r="M640">
        <f t="shared" si="86"/>
        <v>-8.4350951803090481</v>
      </c>
      <c r="N640" s="36">
        <f t="shared" si="87"/>
        <v>237.19487821113577</v>
      </c>
      <c r="O640">
        <f t="shared" si="88"/>
        <v>0</v>
      </c>
      <c r="P640">
        <f t="shared" si="89"/>
        <v>1</v>
      </c>
      <c r="Q640" t="str">
        <f t="shared" si="90"/>
        <v>FP</v>
      </c>
    </row>
    <row r="641" spans="1:17" x14ac:dyDescent="0.3">
      <c r="A641">
        <v>0</v>
      </c>
      <c r="B641">
        <v>1</v>
      </c>
      <c r="C641">
        <v>-1.4</v>
      </c>
      <c r="D641">
        <v>1.1399999999999999</v>
      </c>
      <c r="E641">
        <f t="shared" si="82"/>
        <v>1.3038515801755409E-11</v>
      </c>
      <c r="F641">
        <f t="shared" si="83"/>
        <v>0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84"/>
        <v>80.000000004570751</v>
      </c>
      <c r="L641">
        <f t="shared" si="85"/>
        <v>125.99999999999999</v>
      </c>
      <c r="M641">
        <f t="shared" si="86"/>
        <v>-0.66067107679300818</v>
      </c>
      <c r="N641" s="36">
        <f t="shared" si="87"/>
        <v>537.10641775612021</v>
      </c>
      <c r="O641">
        <f t="shared" si="88"/>
        <v>0</v>
      </c>
      <c r="P641">
        <f t="shared" si="89"/>
        <v>0</v>
      </c>
      <c r="Q641" t="str">
        <f t="shared" si="90"/>
        <v>TN</v>
      </c>
    </row>
    <row r="642" spans="1:17" x14ac:dyDescent="0.3">
      <c r="A642">
        <v>1</v>
      </c>
      <c r="B642">
        <v>1</v>
      </c>
      <c r="C642">
        <v>-1.4</v>
      </c>
      <c r="D642">
        <v>0.96</v>
      </c>
      <c r="E642">
        <f t="shared" si="82"/>
        <v>0</v>
      </c>
      <c r="F642">
        <f t="shared" si="83"/>
        <v>-3.7252902290729799E-12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84"/>
        <v>180</v>
      </c>
      <c r="L642">
        <f t="shared" si="85"/>
        <v>125.9999999978879</v>
      </c>
      <c r="M642">
        <f t="shared" si="86"/>
        <v>-8.4350951836908763</v>
      </c>
      <c r="N642" s="36">
        <f t="shared" si="87"/>
        <v>237.19487810696782</v>
      </c>
      <c r="O642">
        <f t="shared" si="88"/>
        <v>0</v>
      </c>
      <c r="P642">
        <f t="shared" si="89"/>
        <v>1</v>
      </c>
      <c r="Q642" t="str">
        <f t="shared" si="90"/>
        <v>FP</v>
      </c>
    </row>
    <row r="643" spans="1:17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91">IF(D643&gt;1,(D643-1)/$S$2,0)</f>
        <v>0</v>
      </c>
      <c r="F643">
        <f t="shared" ref="F643:F706" si="92">IF(D643&lt;1,-(1-D643)/$S$2,0)</f>
        <v>-1.8626451145364899E-12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93">G643^(B643+E643)</f>
        <v>10</v>
      </c>
      <c r="L643">
        <f t="shared" ref="L643:L706" si="94">-C643*-H643^(B643+F643)</f>
        <v>13.999999999939956</v>
      </c>
      <c r="M643">
        <f t="shared" ref="M643:M706" si="95">I643*K643-J643*L643</f>
        <v>0.60264026259740699</v>
      </c>
      <c r="N643" s="36">
        <f t="shared" ref="N643:N706" si="96">(M643-$S$5)^2</f>
        <v>597.258259870198</v>
      </c>
      <c r="O643">
        <f t="shared" ref="O643:O706" si="97">IF(M643&gt;=0,1,0)</f>
        <v>1</v>
      </c>
      <c r="P643">
        <f t="shared" ref="P643:P706" si="98">(A643-O643)^2</f>
        <v>0</v>
      </c>
      <c r="Q643" t="str">
        <f t="shared" ref="Q643:Q706" si="99">IF(AND(A643=1,O643=1),"TP",IF(AND(A643=0,O643=0),"TN",IF(A643&gt;O643,"FP","FN")))</f>
        <v>TP</v>
      </c>
    </row>
    <row r="644" spans="1:17" x14ac:dyDescent="0.3">
      <c r="A644">
        <v>0</v>
      </c>
      <c r="B644">
        <v>1</v>
      </c>
      <c r="C644">
        <v>-1.4</v>
      </c>
      <c r="D644">
        <v>0.98</v>
      </c>
      <c r="E644">
        <f t="shared" si="91"/>
        <v>0</v>
      </c>
      <c r="F644">
        <f t="shared" si="92"/>
        <v>-1.8626451145364899E-12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93"/>
        <v>100</v>
      </c>
      <c r="L644">
        <f t="shared" si="94"/>
        <v>125.99999999894389</v>
      </c>
      <c r="M644">
        <f t="shared" si="95"/>
        <v>11.508195806317715</v>
      </c>
      <c r="N644" s="36">
        <f t="shared" si="96"/>
        <v>1249.2282622584144</v>
      </c>
      <c r="O644">
        <f t="shared" si="97"/>
        <v>1</v>
      </c>
      <c r="P644">
        <f t="shared" si="98"/>
        <v>1</v>
      </c>
      <c r="Q644" t="str">
        <f t="shared" si="99"/>
        <v>FN</v>
      </c>
    </row>
    <row r="645" spans="1:17" x14ac:dyDescent="0.3">
      <c r="A645">
        <v>1</v>
      </c>
      <c r="B645">
        <v>1</v>
      </c>
      <c r="C645">
        <v>-1.4</v>
      </c>
      <c r="D645">
        <v>0.98</v>
      </c>
      <c r="E645">
        <f t="shared" si="91"/>
        <v>0</v>
      </c>
      <c r="F645">
        <f t="shared" si="92"/>
        <v>-1.8626451145364899E-12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93"/>
        <v>10</v>
      </c>
      <c r="L645">
        <f t="shared" si="94"/>
        <v>0</v>
      </c>
      <c r="M645">
        <f t="shared" si="95"/>
        <v>4.2913429896650213</v>
      </c>
      <c r="N645" s="36">
        <f t="shared" si="96"/>
        <v>791.16022435862283</v>
      </c>
      <c r="O645">
        <f t="shared" si="97"/>
        <v>1</v>
      </c>
      <c r="P645">
        <f t="shared" si="98"/>
        <v>0</v>
      </c>
      <c r="Q645" t="str">
        <f t="shared" si="99"/>
        <v>TP</v>
      </c>
    </row>
    <row r="646" spans="1:17" x14ac:dyDescent="0.3">
      <c r="A646">
        <v>1</v>
      </c>
      <c r="B646">
        <v>1</v>
      </c>
      <c r="C646">
        <v>-1.4</v>
      </c>
      <c r="D646">
        <v>0.96</v>
      </c>
      <c r="E646">
        <f t="shared" si="91"/>
        <v>0</v>
      </c>
      <c r="F646">
        <f t="shared" si="92"/>
        <v>-3.7252902290729799E-12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93"/>
        <v>20</v>
      </c>
      <c r="L646">
        <f t="shared" si="94"/>
        <v>13.999999999879917</v>
      </c>
      <c r="M646">
        <f t="shared" si="95"/>
        <v>-0.9372327982584423</v>
      </c>
      <c r="N646" s="36">
        <f t="shared" si="96"/>
        <v>524.36396055463558</v>
      </c>
      <c r="O646">
        <f t="shared" si="97"/>
        <v>0</v>
      </c>
      <c r="P646">
        <f t="shared" si="98"/>
        <v>1</v>
      </c>
      <c r="Q646" t="str">
        <f t="shared" si="99"/>
        <v>FP</v>
      </c>
    </row>
    <row r="647" spans="1:17" x14ac:dyDescent="0.3">
      <c r="A647">
        <v>0</v>
      </c>
      <c r="B647">
        <v>1</v>
      </c>
      <c r="C647">
        <v>-1.4</v>
      </c>
      <c r="D647">
        <v>0.96</v>
      </c>
      <c r="E647">
        <f t="shared" si="91"/>
        <v>0</v>
      </c>
      <c r="F647">
        <f t="shared" si="92"/>
        <v>-3.7252902290729799E-12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93"/>
        <v>80</v>
      </c>
      <c r="L647">
        <f t="shared" si="94"/>
        <v>125.9999999978879</v>
      </c>
      <c r="M647">
        <f t="shared" si="95"/>
        <v>-46.854998718007373</v>
      </c>
      <c r="N647" s="36">
        <f t="shared" si="96"/>
        <v>529.86382617118727</v>
      </c>
      <c r="O647">
        <f t="shared" si="97"/>
        <v>0</v>
      </c>
      <c r="P647">
        <f t="shared" si="98"/>
        <v>0</v>
      </c>
      <c r="Q647" t="str">
        <f t="shared" si="99"/>
        <v>TN</v>
      </c>
    </row>
    <row r="648" spans="1:17" x14ac:dyDescent="0.3">
      <c r="A648">
        <v>1</v>
      </c>
      <c r="B648">
        <v>1</v>
      </c>
      <c r="C648">
        <v>-1.4</v>
      </c>
      <c r="D648">
        <v>0.78</v>
      </c>
      <c r="E648">
        <f t="shared" si="91"/>
        <v>0</v>
      </c>
      <c r="F648">
        <f t="shared" si="92"/>
        <v>-2.0489096259901367E-11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93"/>
        <v>100</v>
      </c>
      <c r="L648">
        <f t="shared" si="94"/>
        <v>125.99999998838322</v>
      </c>
      <c r="M648">
        <f t="shared" si="95"/>
        <v>-39.171018005291089</v>
      </c>
      <c r="N648" s="36">
        <f t="shared" si="96"/>
        <v>235.15579836504517</v>
      </c>
      <c r="O648">
        <f t="shared" si="97"/>
        <v>0</v>
      </c>
      <c r="P648">
        <f t="shared" si="98"/>
        <v>1</v>
      </c>
      <c r="Q648" t="str">
        <f t="shared" si="99"/>
        <v>FP</v>
      </c>
    </row>
    <row r="649" spans="1:17" x14ac:dyDescent="0.3">
      <c r="A649">
        <v>1</v>
      </c>
      <c r="B649">
        <v>1</v>
      </c>
      <c r="C649">
        <v>-1.4</v>
      </c>
      <c r="D649">
        <v>0.68</v>
      </c>
      <c r="E649">
        <f t="shared" si="91"/>
        <v>0</v>
      </c>
      <c r="F649">
        <f t="shared" si="92"/>
        <v>-2.9802321832583807E-11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93"/>
        <v>50</v>
      </c>
      <c r="L649">
        <f t="shared" si="94"/>
        <v>69.999999991838891</v>
      </c>
      <c r="M649">
        <f t="shared" si="95"/>
        <v>-23.896115753794575</v>
      </c>
      <c r="N649" s="36">
        <f t="shared" si="96"/>
        <v>3.5865971777474439E-3</v>
      </c>
      <c r="O649">
        <f t="shared" si="97"/>
        <v>0</v>
      </c>
      <c r="P649">
        <f t="shared" si="98"/>
        <v>1</v>
      </c>
      <c r="Q649" t="str">
        <f t="shared" si="99"/>
        <v>FP</v>
      </c>
    </row>
    <row r="650" spans="1:17" x14ac:dyDescent="0.3">
      <c r="A650">
        <v>1</v>
      </c>
      <c r="B650">
        <v>1</v>
      </c>
      <c r="C650">
        <v>-1.4</v>
      </c>
      <c r="D650">
        <v>0.86</v>
      </c>
      <c r="E650">
        <f t="shared" si="91"/>
        <v>0</v>
      </c>
      <c r="F650">
        <f t="shared" si="92"/>
        <v>-1.3038515801755418E-11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93"/>
        <v>90</v>
      </c>
      <c r="L650">
        <f t="shared" si="94"/>
        <v>125.9999999926074</v>
      </c>
      <c r="M650">
        <f t="shared" si="95"/>
        <v>5.423762366059691</v>
      </c>
      <c r="N650" s="36">
        <f t="shared" si="96"/>
        <v>856.14700977847019</v>
      </c>
      <c r="O650">
        <f t="shared" si="97"/>
        <v>1</v>
      </c>
      <c r="P650">
        <f t="shared" si="98"/>
        <v>0</v>
      </c>
      <c r="Q650" t="str">
        <f t="shared" si="99"/>
        <v>TP</v>
      </c>
    </row>
    <row r="651" spans="1:17" x14ac:dyDescent="0.3">
      <c r="A651">
        <v>1</v>
      </c>
      <c r="B651">
        <v>1</v>
      </c>
      <c r="C651">
        <v>-1.4</v>
      </c>
      <c r="D651">
        <v>1</v>
      </c>
      <c r="E651">
        <f t="shared" si="91"/>
        <v>0</v>
      </c>
      <c r="F651">
        <f t="shared" si="92"/>
        <v>0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93"/>
        <v>70</v>
      </c>
      <c r="L651">
        <f t="shared" si="94"/>
        <v>70</v>
      </c>
      <c r="M651">
        <f t="shared" si="95"/>
        <v>15.182068198347725</v>
      </c>
      <c r="N651" s="36">
        <f t="shared" si="96"/>
        <v>1522.4274029595858</v>
      </c>
      <c r="O651">
        <f t="shared" si="97"/>
        <v>1</v>
      </c>
      <c r="P651">
        <f t="shared" si="98"/>
        <v>0</v>
      </c>
      <c r="Q651" t="str">
        <f t="shared" si="99"/>
        <v>TP</v>
      </c>
    </row>
    <row r="652" spans="1:17" x14ac:dyDescent="0.3">
      <c r="A652">
        <v>0</v>
      </c>
      <c r="B652">
        <v>1</v>
      </c>
      <c r="C652">
        <v>-1.4</v>
      </c>
      <c r="D652">
        <v>1</v>
      </c>
      <c r="E652">
        <f t="shared" si="91"/>
        <v>0</v>
      </c>
      <c r="F652">
        <f t="shared" si="92"/>
        <v>0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93"/>
        <v>60</v>
      </c>
      <c r="L652">
        <f t="shared" si="94"/>
        <v>70</v>
      </c>
      <c r="M652">
        <f t="shared" si="95"/>
        <v>-20.054125405388547</v>
      </c>
      <c r="N652" s="36">
        <f t="shared" si="96"/>
        <v>14.304296618127914</v>
      </c>
      <c r="O652">
        <f t="shared" si="97"/>
        <v>0</v>
      </c>
      <c r="P652">
        <f t="shared" si="98"/>
        <v>0</v>
      </c>
      <c r="Q652" t="str">
        <f t="shared" si="99"/>
        <v>TN</v>
      </c>
    </row>
    <row r="653" spans="1:17" x14ac:dyDescent="0.3">
      <c r="A653">
        <v>1</v>
      </c>
      <c r="B653">
        <v>1</v>
      </c>
      <c r="C653">
        <v>-1.4</v>
      </c>
      <c r="D653">
        <v>1.08</v>
      </c>
      <c r="E653">
        <f t="shared" si="91"/>
        <v>7.4505804581459598E-12</v>
      </c>
      <c r="F653">
        <f t="shared" si="92"/>
        <v>0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93"/>
        <v>40.000000001099352</v>
      </c>
      <c r="L653">
        <f t="shared" si="94"/>
        <v>70</v>
      </c>
      <c r="M653">
        <f t="shared" si="95"/>
        <v>-27.738106111829474</v>
      </c>
      <c r="N653" s="36">
        <f t="shared" si="96"/>
        <v>15.224656325859097</v>
      </c>
      <c r="O653">
        <f t="shared" si="97"/>
        <v>0</v>
      </c>
      <c r="P653">
        <f t="shared" si="98"/>
        <v>1</v>
      </c>
      <c r="Q653" t="str">
        <f t="shared" si="99"/>
        <v>FP</v>
      </c>
    </row>
    <row r="654" spans="1:17" x14ac:dyDescent="0.3">
      <c r="A654">
        <v>1</v>
      </c>
      <c r="B654">
        <v>1</v>
      </c>
      <c r="C654">
        <v>-1.4</v>
      </c>
      <c r="D654">
        <v>1.1200000000000001</v>
      </c>
      <c r="E654">
        <f t="shared" si="91"/>
        <v>1.117587068721894E-11</v>
      </c>
      <c r="F654">
        <f t="shared" si="92"/>
        <v>0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93"/>
        <v>20.000000000669605</v>
      </c>
      <c r="L654">
        <f t="shared" si="94"/>
        <v>14</v>
      </c>
      <c r="M654">
        <f t="shared" si="95"/>
        <v>-0.93723279807512849</v>
      </c>
      <c r="N654" s="36">
        <f t="shared" si="96"/>
        <v>524.36396056303101</v>
      </c>
      <c r="O654">
        <f t="shared" si="97"/>
        <v>0</v>
      </c>
      <c r="P654">
        <f t="shared" si="98"/>
        <v>1</v>
      </c>
      <c r="Q654" t="str">
        <f t="shared" si="99"/>
        <v>FP</v>
      </c>
    </row>
    <row r="655" spans="1:17" x14ac:dyDescent="0.3">
      <c r="A655">
        <v>1</v>
      </c>
      <c r="B655">
        <v>1</v>
      </c>
      <c r="C655">
        <v>-1.4</v>
      </c>
      <c r="D655">
        <v>1.1000000000000001</v>
      </c>
      <c r="E655">
        <f t="shared" si="91"/>
        <v>9.3132255726824497E-12</v>
      </c>
      <c r="F655">
        <f t="shared" si="92"/>
        <v>0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93"/>
        <v>30.000000000950283</v>
      </c>
      <c r="L655">
        <f t="shared" si="94"/>
        <v>14</v>
      </c>
      <c r="M655">
        <f t="shared" si="95"/>
        <v>2.9047575554643572</v>
      </c>
      <c r="N655" s="36">
        <f t="shared" si="96"/>
        <v>715.08028431064417</v>
      </c>
      <c r="O655">
        <f t="shared" si="97"/>
        <v>1</v>
      </c>
      <c r="P655">
        <f t="shared" si="98"/>
        <v>0</v>
      </c>
      <c r="Q655" t="str">
        <f t="shared" si="99"/>
        <v>TP</v>
      </c>
    </row>
    <row r="656" spans="1:17" x14ac:dyDescent="0.3">
      <c r="A656">
        <v>0</v>
      </c>
      <c r="B656">
        <v>1</v>
      </c>
      <c r="C656">
        <v>-1.4</v>
      </c>
      <c r="D656">
        <v>1.1000000000000001</v>
      </c>
      <c r="E656">
        <f t="shared" si="91"/>
        <v>9.3132255726824497E-12</v>
      </c>
      <c r="F656">
        <f t="shared" si="92"/>
        <v>0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93"/>
        <v>80.000000003264844</v>
      </c>
      <c r="L656">
        <f t="shared" si="94"/>
        <v>125.99999999999999</v>
      </c>
      <c r="M656">
        <f t="shared" si="95"/>
        <v>-46.854998718053643</v>
      </c>
      <c r="N656" s="36">
        <f t="shared" si="96"/>
        <v>529.86382617331753</v>
      </c>
      <c r="O656">
        <f t="shared" si="97"/>
        <v>0</v>
      </c>
      <c r="P656">
        <f t="shared" si="98"/>
        <v>0</v>
      </c>
      <c r="Q656" t="str">
        <f t="shared" si="99"/>
        <v>TN</v>
      </c>
    </row>
    <row r="657" spans="1:17" x14ac:dyDescent="0.3">
      <c r="A657">
        <v>0</v>
      </c>
      <c r="B657">
        <v>1</v>
      </c>
      <c r="C657">
        <v>-1.4</v>
      </c>
      <c r="D657">
        <v>1.1000000000000001</v>
      </c>
      <c r="E657">
        <f t="shared" si="91"/>
        <v>9.3132255726824497E-12</v>
      </c>
      <c r="F657">
        <f t="shared" si="92"/>
        <v>0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93"/>
        <v>80.000000003264844</v>
      </c>
      <c r="L657">
        <f t="shared" si="94"/>
        <v>125.99999999999999</v>
      </c>
      <c r="M657">
        <f t="shared" si="95"/>
        <v>-46.854998718053643</v>
      </c>
      <c r="N657" s="36">
        <f t="shared" si="96"/>
        <v>529.86382617331753</v>
      </c>
      <c r="O657">
        <f t="shared" si="97"/>
        <v>0</v>
      </c>
      <c r="P657">
        <f t="shared" si="98"/>
        <v>0</v>
      </c>
      <c r="Q657" t="str">
        <f t="shared" si="99"/>
        <v>TN</v>
      </c>
    </row>
    <row r="658" spans="1:17" x14ac:dyDescent="0.3">
      <c r="A658">
        <v>1</v>
      </c>
      <c r="B658">
        <v>1</v>
      </c>
      <c r="C658">
        <v>-1.4</v>
      </c>
      <c r="D658">
        <v>1.46</v>
      </c>
      <c r="E658">
        <f t="shared" si="91"/>
        <v>4.2840837634339223E-11</v>
      </c>
      <c r="F658">
        <f t="shared" si="92"/>
        <v>0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93"/>
        <v>180.00000004004477</v>
      </c>
      <c r="L658">
        <f t="shared" si="94"/>
        <v>125.99999999999999</v>
      </c>
      <c r="M658">
        <f t="shared" si="95"/>
        <v>46.371585770292626</v>
      </c>
      <c r="N658" s="36">
        <f t="shared" si="96"/>
        <v>4929.1370509544513</v>
      </c>
      <c r="O658">
        <f t="shared" si="97"/>
        <v>1</v>
      </c>
      <c r="P658">
        <f t="shared" si="98"/>
        <v>0</v>
      </c>
      <c r="Q658" t="str">
        <f t="shared" si="99"/>
        <v>TP</v>
      </c>
    </row>
    <row r="659" spans="1:17" x14ac:dyDescent="0.3">
      <c r="A659">
        <v>1</v>
      </c>
      <c r="B659">
        <v>1</v>
      </c>
      <c r="C659">
        <v>-1.4</v>
      </c>
      <c r="D659">
        <v>1.46</v>
      </c>
      <c r="E659">
        <f t="shared" si="91"/>
        <v>4.2840837634339223E-11</v>
      </c>
      <c r="F659">
        <f t="shared" si="92"/>
        <v>0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93"/>
        <v>180.00000004004477</v>
      </c>
      <c r="L659">
        <f t="shared" si="94"/>
        <v>125.99999999999999</v>
      </c>
      <c r="M659">
        <f t="shared" si="95"/>
        <v>46.371585770292626</v>
      </c>
      <c r="N659" s="36">
        <f t="shared" si="96"/>
        <v>4929.1370509544513</v>
      </c>
      <c r="O659">
        <f t="shared" si="97"/>
        <v>1</v>
      </c>
      <c r="P659">
        <f t="shared" si="98"/>
        <v>0</v>
      </c>
      <c r="Q659" t="str">
        <f t="shared" si="99"/>
        <v>TP</v>
      </c>
    </row>
    <row r="660" spans="1:17" x14ac:dyDescent="0.3">
      <c r="A660">
        <v>1</v>
      </c>
      <c r="B660">
        <v>1</v>
      </c>
      <c r="C660">
        <v>-1.4</v>
      </c>
      <c r="D660">
        <v>0.92</v>
      </c>
      <c r="E660">
        <f t="shared" si="91"/>
        <v>0</v>
      </c>
      <c r="F660">
        <f t="shared" si="92"/>
        <v>-7.4505804581459485E-12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93"/>
        <v>180</v>
      </c>
      <c r="L660">
        <f t="shared" si="94"/>
        <v>125.99999999577571</v>
      </c>
      <c r="M660">
        <f t="shared" si="95"/>
        <v>46.371585749579886</v>
      </c>
      <c r="N660" s="36">
        <f t="shared" si="96"/>
        <v>4929.13704804606</v>
      </c>
      <c r="O660">
        <f t="shared" si="97"/>
        <v>1</v>
      </c>
      <c r="P660">
        <f t="shared" si="98"/>
        <v>0</v>
      </c>
      <c r="Q660" t="str">
        <f t="shared" si="99"/>
        <v>TP</v>
      </c>
    </row>
    <row r="661" spans="1:17" x14ac:dyDescent="0.3">
      <c r="A661">
        <v>1</v>
      </c>
      <c r="B661">
        <v>1</v>
      </c>
      <c r="C661">
        <v>-1.4</v>
      </c>
      <c r="D661">
        <v>0.92</v>
      </c>
      <c r="E661">
        <f t="shared" si="91"/>
        <v>0</v>
      </c>
      <c r="F661">
        <f t="shared" si="92"/>
        <v>-7.4505804581459485E-12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93"/>
        <v>180</v>
      </c>
      <c r="L661">
        <f t="shared" si="94"/>
        <v>125.99999999577571</v>
      </c>
      <c r="M661">
        <f t="shared" si="95"/>
        <v>46.371585749579886</v>
      </c>
      <c r="N661" s="36">
        <f t="shared" si="96"/>
        <v>4929.13704804606</v>
      </c>
      <c r="O661">
        <f t="shared" si="97"/>
        <v>1</v>
      </c>
      <c r="P661">
        <f t="shared" si="98"/>
        <v>0</v>
      </c>
      <c r="Q661" t="str">
        <f t="shared" si="99"/>
        <v>TP</v>
      </c>
    </row>
    <row r="662" spans="1:17" x14ac:dyDescent="0.3">
      <c r="A662">
        <v>0</v>
      </c>
      <c r="B662">
        <v>1</v>
      </c>
      <c r="C662">
        <v>-1.4</v>
      </c>
      <c r="D662">
        <v>1.46</v>
      </c>
      <c r="E662">
        <f t="shared" si="91"/>
        <v>4.2840837634339223E-11</v>
      </c>
      <c r="F662">
        <f t="shared" si="92"/>
        <v>0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93"/>
        <v>40.000000006321393</v>
      </c>
      <c r="L662">
        <f t="shared" si="94"/>
        <v>70</v>
      </c>
      <c r="M662">
        <f t="shared" si="95"/>
        <v>-3.0712321260234319</v>
      </c>
      <c r="N662" s="36">
        <f t="shared" si="96"/>
        <v>431.18503488009804</v>
      </c>
      <c r="O662">
        <f t="shared" si="97"/>
        <v>0</v>
      </c>
      <c r="P662">
        <f t="shared" si="98"/>
        <v>0</v>
      </c>
      <c r="Q662" t="str">
        <f t="shared" si="99"/>
        <v>TN</v>
      </c>
    </row>
    <row r="663" spans="1:17" x14ac:dyDescent="0.3">
      <c r="A663">
        <v>0</v>
      </c>
      <c r="B663">
        <v>1</v>
      </c>
      <c r="C663">
        <v>-1.4</v>
      </c>
      <c r="D663">
        <v>1.46</v>
      </c>
      <c r="E663">
        <f t="shared" si="91"/>
        <v>4.2840837634339223E-11</v>
      </c>
      <c r="F663">
        <f t="shared" si="92"/>
        <v>0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93"/>
        <v>50.000000008379715</v>
      </c>
      <c r="L663">
        <f t="shared" si="94"/>
        <v>70</v>
      </c>
      <c r="M663">
        <f t="shared" si="95"/>
        <v>-23.896115755600718</v>
      </c>
      <c r="N663" s="36">
        <f t="shared" si="96"/>
        <v>3.5865973940807489E-3</v>
      </c>
      <c r="O663">
        <f t="shared" si="97"/>
        <v>0</v>
      </c>
      <c r="P663">
        <f t="shared" si="98"/>
        <v>0</v>
      </c>
      <c r="Q663" t="str">
        <f t="shared" si="99"/>
        <v>TN</v>
      </c>
    </row>
    <row r="664" spans="1:17" x14ac:dyDescent="0.3">
      <c r="A664">
        <v>0</v>
      </c>
      <c r="B664">
        <v>1</v>
      </c>
      <c r="C664">
        <v>-1.4</v>
      </c>
      <c r="D664">
        <v>1.46</v>
      </c>
      <c r="E664">
        <f t="shared" si="91"/>
        <v>4.2840837634339223E-11</v>
      </c>
      <c r="F664">
        <f t="shared" si="92"/>
        <v>0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93"/>
        <v>40.000000006321393</v>
      </c>
      <c r="L664">
        <f t="shared" si="94"/>
        <v>70</v>
      </c>
      <c r="M664">
        <f t="shared" si="95"/>
        <v>-27.738106109823171</v>
      </c>
      <c r="N664" s="36">
        <f t="shared" si="96"/>
        <v>15.224656310202398</v>
      </c>
      <c r="O664">
        <f t="shared" si="97"/>
        <v>0</v>
      </c>
      <c r="P664">
        <f t="shared" si="98"/>
        <v>0</v>
      </c>
      <c r="Q664" t="str">
        <f t="shared" si="99"/>
        <v>TN</v>
      </c>
    </row>
    <row r="665" spans="1:17" x14ac:dyDescent="0.3">
      <c r="A665">
        <v>0</v>
      </c>
      <c r="B665">
        <v>1</v>
      </c>
      <c r="C665">
        <v>-1.4</v>
      </c>
      <c r="D665">
        <v>1.46</v>
      </c>
      <c r="E665">
        <f t="shared" si="91"/>
        <v>4.2840837634339223E-11</v>
      </c>
      <c r="F665">
        <f t="shared" si="92"/>
        <v>0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93"/>
        <v>100.00000001972897</v>
      </c>
      <c r="L665">
        <f t="shared" si="94"/>
        <v>125.99999999999999</v>
      </c>
      <c r="M665">
        <f t="shared" si="95"/>
        <v>-39.171018004864841</v>
      </c>
      <c r="N665" s="36">
        <f t="shared" si="96"/>
        <v>235.15579835197235</v>
      </c>
      <c r="O665">
        <f t="shared" si="97"/>
        <v>0</v>
      </c>
      <c r="P665">
        <f t="shared" si="98"/>
        <v>0</v>
      </c>
      <c r="Q665" t="str">
        <f t="shared" si="99"/>
        <v>TN</v>
      </c>
    </row>
    <row r="666" spans="1:17" x14ac:dyDescent="0.3">
      <c r="A666">
        <v>1</v>
      </c>
      <c r="B666">
        <v>1</v>
      </c>
      <c r="C666">
        <v>-1.4</v>
      </c>
      <c r="D666">
        <v>1.44</v>
      </c>
      <c r="E666">
        <f t="shared" si="91"/>
        <v>4.0978192519802733E-11</v>
      </c>
      <c r="F666">
        <f t="shared" si="92"/>
        <v>0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93"/>
        <v>20.000000002455188</v>
      </c>
      <c r="L666">
        <f t="shared" si="94"/>
        <v>14</v>
      </c>
      <c r="M666">
        <f t="shared" si="95"/>
        <v>-0.93723279738910925</v>
      </c>
      <c r="N666" s="36">
        <f t="shared" si="96"/>
        <v>524.3639605944494</v>
      </c>
      <c r="O666">
        <f t="shared" si="97"/>
        <v>0</v>
      </c>
      <c r="P666">
        <f t="shared" si="98"/>
        <v>1</v>
      </c>
      <c r="Q666" t="str">
        <f t="shared" si="99"/>
        <v>FP</v>
      </c>
    </row>
    <row r="667" spans="1:17" x14ac:dyDescent="0.3">
      <c r="A667">
        <v>0</v>
      </c>
      <c r="B667">
        <v>1</v>
      </c>
      <c r="C667">
        <v>-1.4</v>
      </c>
      <c r="D667">
        <v>1.44</v>
      </c>
      <c r="E667">
        <f t="shared" si="91"/>
        <v>4.0978192519802733E-11</v>
      </c>
      <c r="F667">
        <f t="shared" si="92"/>
        <v>0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93"/>
        <v>80.000000014365369</v>
      </c>
      <c r="L667">
        <f t="shared" si="94"/>
        <v>125.99999999999999</v>
      </c>
      <c r="M667">
        <f t="shared" si="95"/>
        <v>-46.854998713788831</v>
      </c>
      <c r="N667" s="36">
        <f t="shared" si="96"/>
        <v>529.86382597697605</v>
      </c>
      <c r="O667">
        <f t="shared" si="97"/>
        <v>0</v>
      </c>
      <c r="P667">
        <f t="shared" si="98"/>
        <v>0</v>
      </c>
      <c r="Q667" t="str">
        <f t="shared" si="99"/>
        <v>TN</v>
      </c>
    </row>
    <row r="668" spans="1:17" x14ac:dyDescent="0.3">
      <c r="A668">
        <v>1</v>
      </c>
      <c r="B668">
        <v>0.88613857459934653</v>
      </c>
      <c r="C668">
        <v>-2</v>
      </c>
      <c r="D668">
        <v>1.9</v>
      </c>
      <c r="E668">
        <f t="shared" si="91"/>
        <v>8.3819030154141963E-11</v>
      </c>
      <c r="F668">
        <f t="shared" si="92"/>
        <v>0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93"/>
        <v>53.917490675939</v>
      </c>
      <c r="L668">
        <f t="shared" si="94"/>
        <v>107.83498131120591</v>
      </c>
      <c r="M668">
        <f t="shared" si="95"/>
        <v>-45.689837609372518</v>
      </c>
      <c r="N668" s="36">
        <f t="shared" si="96"/>
        <v>477.58027270884929</v>
      </c>
      <c r="O668">
        <f t="shared" si="97"/>
        <v>0</v>
      </c>
      <c r="P668">
        <f t="shared" si="98"/>
        <v>1</v>
      </c>
      <c r="Q668" t="str">
        <f t="shared" si="99"/>
        <v>FP</v>
      </c>
    </row>
    <row r="669" spans="1:17" x14ac:dyDescent="0.3">
      <c r="A669">
        <v>0</v>
      </c>
      <c r="B669">
        <v>0.88613857459934653</v>
      </c>
      <c r="C669">
        <v>-2</v>
      </c>
      <c r="D669">
        <v>1.9</v>
      </c>
      <c r="E669">
        <f t="shared" si="91"/>
        <v>8.3819030154141963E-11</v>
      </c>
      <c r="F669">
        <f t="shared" si="92"/>
        <v>0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93"/>
        <v>20.367331088940389</v>
      </c>
      <c r="L669">
        <f t="shared" si="94"/>
        <v>15.387517868726606</v>
      </c>
      <c r="M669">
        <f t="shared" si="95"/>
        <v>-1.6505393903503771</v>
      </c>
      <c r="N669" s="36">
        <f t="shared" si="96"/>
        <v>492.20475903423369</v>
      </c>
      <c r="O669">
        <f t="shared" si="97"/>
        <v>0</v>
      </c>
      <c r="P669">
        <f t="shared" si="98"/>
        <v>0</v>
      </c>
      <c r="Q669" t="str">
        <f t="shared" si="99"/>
        <v>TN</v>
      </c>
    </row>
    <row r="670" spans="1:17" x14ac:dyDescent="0.3">
      <c r="A670">
        <v>0</v>
      </c>
      <c r="B670">
        <v>0.88613857459934653</v>
      </c>
      <c r="C670">
        <v>-2</v>
      </c>
      <c r="D670">
        <v>1.9</v>
      </c>
      <c r="E670">
        <f t="shared" si="91"/>
        <v>8.3819030154141963E-11</v>
      </c>
      <c r="F670">
        <f t="shared" si="92"/>
        <v>0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93"/>
        <v>59.193926562944092</v>
      </c>
      <c r="L670">
        <f t="shared" si="94"/>
        <v>107.83498131120591</v>
      </c>
      <c r="M670">
        <f t="shared" si="95"/>
        <v>-6.2073540138388736</v>
      </c>
      <c r="N670" s="36">
        <f t="shared" si="96"/>
        <v>310.77718208802276</v>
      </c>
      <c r="O670">
        <f t="shared" si="97"/>
        <v>0</v>
      </c>
      <c r="P670">
        <f t="shared" si="98"/>
        <v>0</v>
      </c>
      <c r="Q670" t="str">
        <f t="shared" si="99"/>
        <v>TN</v>
      </c>
    </row>
    <row r="671" spans="1:17" x14ac:dyDescent="0.3">
      <c r="A671">
        <v>0</v>
      </c>
      <c r="B671">
        <v>0.88613857459934653</v>
      </c>
      <c r="C671">
        <v>-2</v>
      </c>
      <c r="D671">
        <v>1.9</v>
      </c>
      <c r="E671">
        <f t="shared" si="91"/>
        <v>8.3819030154141963E-11</v>
      </c>
      <c r="F671">
        <f t="shared" si="92"/>
        <v>0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93"/>
        <v>0</v>
      </c>
      <c r="L671">
        <f t="shared" si="94"/>
        <v>15.387517868726606</v>
      </c>
      <c r="M671">
        <f t="shared" si="95"/>
        <v>-9.4756483472361293</v>
      </c>
      <c r="N671" s="36">
        <f t="shared" si="96"/>
        <v>206.22623498513966</v>
      </c>
      <c r="O671">
        <f t="shared" si="97"/>
        <v>0</v>
      </c>
      <c r="P671">
        <f t="shared" si="98"/>
        <v>0</v>
      </c>
      <c r="Q671" t="str">
        <f t="shared" si="99"/>
        <v>TN</v>
      </c>
    </row>
    <row r="672" spans="1:17" x14ac:dyDescent="0.3">
      <c r="A672">
        <v>1</v>
      </c>
      <c r="B672">
        <v>0.88613857459934653</v>
      </c>
      <c r="C672">
        <v>-2</v>
      </c>
      <c r="D672">
        <v>1.8</v>
      </c>
      <c r="E672">
        <f t="shared" si="91"/>
        <v>7.4505804581459533E-11</v>
      </c>
      <c r="F672">
        <f t="shared" si="92"/>
        <v>0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93"/>
        <v>14.219779628914194</v>
      </c>
      <c r="L672">
        <f t="shared" si="94"/>
        <v>15.387517868726606</v>
      </c>
      <c r="M672">
        <f t="shared" si="95"/>
        <v>-4.0124227310149063</v>
      </c>
      <c r="N672" s="36">
        <f t="shared" si="96"/>
        <v>392.98323742706725</v>
      </c>
      <c r="O672">
        <f t="shared" si="97"/>
        <v>0</v>
      </c>
      <c r="P672">
        <f t="shared" si="98"/>
        <v>1</v>
      </c>
      <c r="Q672" t="str">
        <f t="shared" si="99"/>
        <v>FP</v>
      </c>
    </row>
    <row r="673" spans="1:17" x14ac:dyDescent="0.3">
      <c r="A673">
        <v>0</v>
      </c>
      <c r="B673">
        <v>0.88613857459934653</v>
      </c>
      <c r="C673">
        <v>-2</v>
      </c>
      <c r="D673">
        <v>1.8</v>
      </c>
      <c r="E673">
        <f t="shared" si="91"/>
        <v>7.4505804581459533E-11</v>
      </c>
      <c r="F673">
        <f t="shared" si="92"/>
        <v>0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93"/>
        <v>26.281318973626941</v>
      </c>
      <c r="L673">
        <f t="shared" si="94"/>
        <v>64.054973166180915</v>
      </c>
      <c r="M673">
        <f t="shared" si="95"/>
        <v>-9.090457467331083</v>
      </c>
      <c r="N673" s="36">
        <f t="shared" si="96"/>
        <v>217.43773527577835</v>
      </c>
      <c r="O673">
        <f t="shared" si="97"/>
        <v>0</v>
      </c>
      <c r="P673">
        <f t="shared" si="98"/>
        <v>0</v>
      </c>
      <c r="Q673" t="str">
        <f t="shared" si="99"/>
        <v>TN</v>
      </c>
    </row>
    <row r="674" spans="1:17" x14ac:dyDescent="0.3">
      <c r="A674">
        <v>1</v>
      </c>
      <c r="B674">
        <v>0.88613857459934653</v>
      </c>
      <c r="C674">
        <v>-2</v>
      </c>
      <c r="D674">
        <v>0.9</v>
      </c>
      <c r="E674">
        <f t="shared" si="91"/>
        <v>0</v>
      </c>
      <c r="F674">
        <f t="shared" si="92"/>
        <v>-9.3132255726824384E-12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93"/>
        <v>59.193926540095148</v>
      </c>
      <c r="L674">
        <f t="shared" si="94"/>
        <v>107.83498130668677</v>
      </c>
      <c r="M674">
        <f t="shared" si="95"/>
        <v>-43.662636037530746</v>
      </c>
      <c r="N674" s="36">
        <f t="shared" si="96"/>
        <v>393.08647358859025</v>
      </c>
      <c r="O674">
        <f t="shared" si="97"/>
        <v>0</v>
      </c>
      <c r="P674">
        <f t="shared" si="98"/>
        <v>1</v>
      </c>
      <c r="Q674" t="str">
        <f t="shared" si="99"/>
        <v>FP</v>
      </c>
    </row>
    <row r="675" spans="1:17" x14ac:dyDescent="0.3">
      <c r="A675">
        <v>1</v>
      </c>
      <c r="B675">
        <v>0.88613857459934653</v>
      </c>
      <c r="C675">
        <v>-2</v>
      </c>
      <c r="D675">
        <v>0.4</v>
      </c>
      <c r="E675">
        <f t="shared" si="91"/>
        <v>0</v>
      </c>
      <c r="F675">
        <f t="shared" si="92"/>
        <v>-5.587935343609464E-11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93"/>
        <v>43.153154399808855</v>
      </c>
      <c r="L675">
        <f t="shared" si="94"/>
        <v>64.05497315217842</v>
      </c>
      <c r="M675">
        <f t="shared" si="95"/>
        <v>-22.865713965757919</v>
      </c>
      <c r="N675" s="36">
        <f t="shared" si="96"/>
        <v>0.94189661356828447</v>
      </c>
      <c r="O675">
        <f t="shared" si="97"/>
        <v>0</v>
      </c>
      <c r="P675">
        <f t="shared" si="98"/>
        <v>1</v>
      </c>
      <c r="Q675" t="str">
        <f t="shared" si="99"/>
        <v>FP</v>
      </c>
    </row>
    <row r="676" spans="1:17" x14ac:dyDescent="0.3">
      <c r="A676">
        <v>0</v>
      </c>
      <c r="B676">
        <v>0.88613857459934653</v>
      </c>
      <c r="C676">
        <v>-2</v>
      </c>
      <c r="D676">
        <v>0.4</v>
      </c>
      <c r="E676">
        <f t="shared" si="91"/>
        <v>0</v>
      </c>
      <c r="F676">
        <f t="shared" si="92"/>
        <v>-5.587935343609464E-11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93"/>
        <v>32.027486583090457</v>
      </c>
      <c r="L676">
        <f t="shared" si="94"/>
        <v>64.05497315217842</v>
      </c>
      <c r="M676">
        <f t="shared" si="95"/>
        <v>-27.140184808489625</v>
      </c>
      <c r="N676" s="36">
        <f t="shared" si="96"/>
        <v>10.916133578284459</v>
      </c>
      <c r="O676">
        <f t="shared" si="97"/>
        <v>0</v>
      </c>
      <c r="P676">
        <f t="shared" si="98"/>
        <v>0</v>
      </c>
      <c r="Q676" t="str">
        <f t="shared" si="99"/>
        <v>TN</v>
      </c>
    </row>
    <row r="677" spans="1:17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91"/>
        <v>9.3132255726824497E-12</v>
      </c>
      <c r="F677">
        <f t="shared" si="92"/>
        <v>0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93"/>
        <v>43.153154401516296</v>
      </c>
      <c r="L677">
        <f t="shared" si="94"/>
        <v>64.054973166180915</v>
      </c>
      <c r="M677">
        <f t="shared" si="95"/>
        <v>1.1750985044529898</v>
      </c>
      <c r="N677" s="36">
        <f t="shared" si="96"/>
        <v>625.56643090860621</v>
      </c>
      <c r="O677">
        <f t="shared" si="97"/>
        <v>1</v>
      </c>
      <c r="P677">
        <f t="shared" si="98"/>
        <v>0</v>
      </c>
      <c r="Q677" t="str">
        <f t="shared" si="99"/>
        <v>TP</v>
      </c>
    </row>
    <row r="678" spans="1:17" x14ac:dyDescent="0.3">
      <c r="A678">
        <v>1</v>
      </c>
      <c r="B678">
        <v>0.88613857459934653</v>
      </c>
      <c r="C678">
        <v>-2</v>
      </c>
      <c r="D678">
        <v>0.2</v>
      </c>
      <c r="E678">
        <f t="shared" si="91"/>
        <v>0</v>
      </c>
      <c r="F678">
        <f t="shared" si="92"/>
        <v>-7.4505804581459533E-11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93"/>
        <v>99.651528158912399</v>
      </c>
      <c r="L678">
        <f t="shared" si="94"/>
        <v>107.83498127505293</v>
      </c>
      <c r="M678">
        <f t="shared" si="95"/>
        <v>9.0433803340811068</v>
      </c>
      <c r="N678" s="36">
        <f t="shared" si="96"/>
        <v>1081.0686144879451</v>
      </c>
      <c r="O678">
        <f t="shared" si="97"/>
        <v>1</v>
      </c>
      <c r="P678">
        <f t="shared" si="98"/>
        <v>0</v>
      </c>
      <c r="Q678" t="str">
        <f t="shared" si="99"/>
        <v>TP</v>
      </c>
    </row>
    <row r="679" spans="1:17" x14ac:dyDescent="0.3">
      <c r="A679">
        <v>1</v>
      </c>
      <c r="B679">
        <v>0.88613857459934653</v>
      </c>
      <c r="C679">
        <v>-2</v>
      </c>
      <c r="D679">
        <v>0.8</v>
      </c>
      <c r="E679">
        <f t="shared" si="91"/>
        <v>0</v>
      </c>
      <c r="F679">
        <f t="shared" si="92"/>
        <v>-1.8626451145364877E-11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93"/>
        <v>37.643362891590748</v>
      </c>
      <c r="L679">
        <f t="shared" si="94"/>
        <v>64.054973161513416</v>
      </c>
      <c r="M679">
        <f t="shared" si="95"/>
        <v>-24.982570553905774</v>
      </c>
      <c r="N679" s="36">
        <f t="shared" si="96"/>
        <v>1.3141022868915138</v>
      </c>
      <c r="O679">
        <f t="shared" si="97"/>
        <v>0</v>
      </c>
      <c r="P679">
        <f t="shared" si="98"/>
        <v>1</v>
      </c>
      <c r="Q679" t="str">
        <f t="shared" si="99"/>
        <v>FP</v>
      </c>
    </row>
    <row r="680" spans="1:17" x14ac:dyDescent="0.3">
      <c r="A680">
        <v>0</v>
      </c>
      <c r="B680">
        <v>0.88613857459934653</v>
      </c>
      <c r="C680">
        <v>-2</v>
      </c>
      <c r="D680">
        <v>0.8</v>
      </c>
      <c r="E680">
        <f t="shared" si="91"/>
        <v>0</v>
      </c>
      <c r="F680">
        <f t="shared" si="92"/>
        <v>-1.8626451145364877E-11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93"/>
        <v>53.917490655602954</v>
      </c>
      <c r="L680">
        <f t="shared" si="94"/>
        <v>107.83498130216765</v>
      </c>
      <c r="M680">
        <f t="shared" si="95"/>
        <v>-9.417766319609477</v>
      </c>
      <c r="N680" s="36">
        <f t="shared" si="96"/>
        <v>207.89202419834353</v>
      </c>
      <c r="O680">
        <f t="shared" si="97"/>
        <v>0</v>
      </c>
      <c r="P680">
        <f t="shared" si="98"/>
        <v>0</v>
      </c>
      <c r="Q680" t="str">
        <f t="shared" si="99"/>
        <v>TN</v>
      </c>
    </row>
    <row r="681" spans="1:17" x14ac:dyDescent="0.3">
      <c r="A681">
        <v>1</v>
      </c>
      <c r="B681">
        <v>0.88613857459934653</v>
      </c>
      <c r="C681">
        <v>-2</v>
      </c>
      <c r="D681">
        <v>1</v>
      </c>
      <c r="E681">
        <f t="shared" si="91"/>
        <v>0</v>
      </c>
      <c r="F681">
        <f t="shared" si="92"/>
        <v>0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93"/>
        <v>14.219779625740344</v>
      </c>
      <c r="L681">
        <f t="shared" si="94"/>
        <v>15.387517868726606</v>
      </c>
      <c r="M681">
        <f t="shared" si="95"/>
        <v>-4.0124227322342971</v>
      </c>
      <c r="N681" s="36">
        <f t="shared" si="96"/>
        <v>392.9832373787213</v>
      </c>
      <c r="O681">
        <f t="shared" si="97"/>
        <v>0</v>
      </c>
      <c r="P681">
        <f t="shared" si="98"/>
        <v>1</v>
      </c>
      <c r="Q681" t="str">
        <f t="shared" si="99"/>
        <v>FP</v>
      </c>
    </row>
    <row r="682" spans="1:17" x14ac:dyDescent="0.3">
      <c r="A682">
        <v>1</v>
      </c>
      <c r="B682">
        <v>0.88613857459934653</v>
      </c>
      <c r="C682">
        <v>-2</v>
      </c>
      <c r="D682">
        <v>1.7</v>
      </c>
      <c r="E682">
        <f t="shared" si="91"/>
        <v>6.5192579008777077E-11</v>
      </c>
      <c r="F682">
        <f t="shared" si="92"/>
        <v>0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93"/>
        <v>43.153154411761008</v>
      </c>
      <c r="L682">
        <f t="shared" si="94"/>
        <v>64.054973166180915</v>
      </c>
      <c r="M682">
        <f t="shared" si="95"/>
        <v>-22.865713969788661</v>
      </c>
      <c r="N682" s="36">
        <f t="shared" si="96"/>
        <v>0.94189660574450473</v>
      </c>
      <c r="O682">
        <f t="shared" si="97"/>
        <v>0</v>
      </c>
      <c r="P682">
        <f t="shared" si="98"/>
        <v>1</v>
      </c>
      <c r="Q682" t="str">
        <f t="shared" si="99"/>
        <v>FP</v>
      </c>
    </row>
    <row r="683" spans="1:17" x14ac:dyDescent="0.3">
      <c r="A683">
        <v>0</v>
      </c>
      <c r="B683">
        <v>0.88613857459934653</v>
      </c>
      <c r="C683">
        <v>-2</v>
      </c>
      <c r="D683">
        <v>1.7</v>
      </c>
      <c r="E683">
        <f t="shared" si="91"/>
        <v>6.5192579008777077E-11</v>
      </c>
      <c r="F683">
        <f t="shared" si="92"/>
        <v>0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93"/>
        <v>53.917490671419877</v>
      </c>
      <c r="L683">
        <f t="shared" si="94"/>
        <v>107.83498131120591</v>
      </c>
      <c r="M683">
        <f t="shared" si="95"/>
        <v>-45.689837611108757</v>
      </c>
      <c r="N683" s="36">
        <f t="shared" si="96"/>
        <v>477.58027278473554</v>
      </c>
      <c r="O683">
        <f t="shared" si="97"/>
        <v>0</v>
      </c>
      <c r="P683">
        <f t="shared" si="98"/>
        <v>0</v>
      </c>
      <c r="Q683" t="str">
        <f t="shared" si="99"/>
        <v>TN</v>
      </c>
    </row>
    <row r="684" spans="1:17" x14ac:dyDescent="0.3">
      <c r="A684">
        <v>0</v>
      </c>
      <c r="B684">
        <v>0.88613857459934653</v>
      </c>
      <c r="C684">
        <v>-2</v>
      </c>
      <c r="D684">
        <v>1.7</v>
      </c>
      <c r="E684">
        <f t="shared" si="91"/>
        <v>6.5192579008777077E-11</v>
      </c>
      <c r="F684">
        <f t="shared" si="92"/>
        <v>0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93"/>
        <v>37.643362901638561</v>
      </c>
      <c r="L684">
        <f t="shared" si="94"/>
        <v>64.054973166180915</v>
      </c>
      <c r="M684">
        <f t="shared" si="95"/>
        <v>-24.982570552919668</v>
      </c>
      <c r="N684" s="36">
        <f t="shared" si="96"/>
        <v>1.3141022846306836</v>
      </c>
      <c r="O684">
        <f t="shared" si="97"/>
        <v>0</v>
      </c>
      <c r="P684">
        <f t="shared" si="98"/>
        <v>0</v>
      </c>
      <c r="Q684" t="str">
        <f t="shared" si="99"/>
        <v>TN</v>
      </c>
    </row>
    <row r="685" spans="1:17" x14ac:dyDescent="0.3">
      <c r="A685">
        <v>0</v>
      </c>
      <c r="B685">
        <v>0.88613857459934653</v>
      </c>
      <c r="C685">
        <v>-2</v>
      </c>
      <c r="D685">
        <v>1.7</v>
      </c>
      <c r="E685">
        <f t="shared" si="91"/>
        <v>6.5192579008777077E-11</v>
      </c>
      <c r="F685">
        <f t="shared" si="92"/>
        <v>0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93"/>
        <v>26.281318972724044</v>
      </c>
      <c r="L685">
        <f t="shared" si="94"/>
        <v>64.054973166180915</v>
      </c>
      <c r="M685">
        <f t="shared" si="95"/>
        <v>-29.347856869935288</v>
      </c>
      <c r="N685" s="36">
        <f t="shared" si="96"/>
        <v>30.378057780986122</v>
      </c>
      <c r="O685">
        <f t="shared" si="97"/>
        <v>0</v>
      </c>
      <c r="P685">
        <f t="shared" si="98"/>
        <v>0</v>
      </c>
      <c r="Q685" t="str">
        <f t="shared" si="99"/>
        <v>TN</v>
      </c>
    </row>
    <row r="686" spans="1:17" x14ac:dyDescent="0.3">
      <c r="A686">
        <v>0</v>
      </c>
      <c r="B686">
        <v>0.88613857459934653</v>
      </c>
      <c r="C686">
        <v>-2</v>
      </c>
      <c r="D686">
        <v>1.7</v>
      </c>
      <c r="E686">
        <f t="shared" si="91"/>
        <v>6.5192579008777077E-11</v>
      </c>
      <c r="F686">
        <f t="shared" si="92"/>
        <v>0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93"/>
        <v>0</v>
      </c>
      <c r="L686">
        <f t="shared" si="94"/>
        <v>15.387517868726606</v>
      </c>
      <c r="M686">
        <f t="shared" si="95"/>
        <v>-9.4756483472361293</v>
      </c>
      <c r="N686" s="36">
        <f t="shared" si="96"/>
        <v>206.22623498513966</v>
      </c>
      <c r="O686">
        <f t="shared" si="97"/>
        <v>0</v>
      </c>
      <c r="P686">
        <f t="shared" si="98"/>
        <v>0</v>
      </c>
      <c r="Q686" t="str">
        <f t="shared" si="99"/>
        <v>TN</v>
      </c>
    </row>
    <row r="687" spans="1:17" x14ac:dyDescent="0.3">
      <c r="A687">
        <v>0</v>
      </c>
      <c r="B687">
        <v>0.88613857459934653</v>
      </c>
      <c r="C687">
        <v>-2</v>
      </c>
      <c r="D687">
        <v>1.7</v>
      </c>
      <c r="E687">
        <f t="shared" si="91"/>
        <v>6.5192579008777077E-11</v>
      </c>
      <c r="F687">
        <f t="shared" si="92"/>
        <v>0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93"/>
        <v>48.573729339719506</v>
      </c>
      <c r="L687">
        <f t="shared" si="94"/>
        <v>107.83498131120591</v>
      </c>
      <c r="M687">
        <f t="shared" si="95"/>
        <v>-12.669142329186158</v>
      </c>
      <c r="N687" s="36">
        <f t="shared" si="96"/>
        <v>124.70379228714937</v>
      </c>
      <c r="O687">
        <f t="shared" si="97"/>
        <v>0</v>
      </c>
      <c r="P687">
        <f t="shared" si="98"/>
        <v>0</v>
      </c>
      <c r="Q687" t="str">
        <f t="shared" si="99"/>
        <v>TN</v>
      </c>
    </row>
    <row r="688" spans="1:17" x14ac:dyDescent="0.3">
      <c r="A688">
        <v>0</v>
      </c>
      <c r="B688">
        <v>0.88613857459934653</v>
      </c>
      <c r="C688">
        <v>-2</v>
      </c>
      <c r="D688">
        <v>1.7</v>
      </c>
      <c r="E688">
        <f t="shared" si="91"/>
        <v>6.5192579008777077E-11</v>
      </c>
      <c r="F688">
        <f t="shared" si="92"/>
        <v>0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93"/>
        <v>7.6937589355182281</v>
      </c>
      <c r="L688">
        <f t="shared" si="94"/>
        <v>15.387517868726606</v>
      </c>
      <c r="M688">
        <f t="shared" si="95"/>
        <v>-1.3438686198399994</v>
      </c>
      <c r="N688" s="36">
        <f t="shared" si="96"/>
        <v>505.90621015901758</v>
      </c>
      <c r="O688">
        <f t="shared" si="97"/>
        <v>0</v>
      </c>
      <c r="P688">
        <f t="shared" si="98"/>
        <v>0</v>
      </c>
      <c r="Q688" t="str">
        <f t="shared" si="99"/>
        <v>TN</v>
      </c>
    </row>
    <row r="689" spans="1:17" x14ac:dyDescent="0.3">
      <c r="A689">
        <v>0</v>
      </c>
      <c r="B689">
        <v>0.88613857459934653</v>
      </c>
      <c r="C689">
        <v>-2</v>
      </c>
      <c r="D689">
        <v>1.7</v>
      </c>
      <c r="E689">
        <f t="shared" si="91"/>
        <v>6.5192579008777077E-11</v>
      </c>
      <c r="F689">
        <f t="shared" si="92"/>
        <v>0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93"/>
        <v>37.643362901638561</v>
      </c>
      <c r="L689">
        <f t="shared" si="94"/>
        <v>64.054973166180915</v>
      </c>
      <c r="M689">
        <f t="shared" si="95"/>
        <v>-24.982570552919668</v>
      </c>
      <c r="N689" s="36">
        <f t="shared" si="96"/>
        <v>1.3141022846306836</v>
      </c>
      <c r="O689">
        <f t="shared" si="97"/>
        <v>0</v>
      </c>
      <c r="P689">
        <f t="shared" si="98"/>
        <v>0</v>
      </c>
      <c r="Q689" t="str">
        <f t="shared" si="99"/>
        <v>TN</v>
      </c>
    </row>
    <row r="690" spans="1:17" x14ac:dyDescent="0.3">
      <c r="A690">
        <v>1</v>
      </c>
      <c r="B690">
        <v>0.88613857459934653</v>
      </c>
      <c r="C690">
        <v>-2</v>
      </c>
      <c r="D690">
        <v>1.8</v>
      </c>
      <c r="E690">
        <f t="shared" si="91"/>
        <v>7.4505804581459533E-11</v>
      </c>
      <c r="F690">
        <f t="shared" si="92"/>
        <v>0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93"/>
        <v>7.6937589356832143</v>
      </c>
      <c r="L690">
        <f t="shared" si="94"/>
        <v>0</v>
      </c>
      <c r="M690">
        <f t="shared" si="95"/>
        <v>3.3016558472816775</v>
      </c>
      <c r="N690" s="36">
        <f t="shared" si="96"/>
        <v>736.46471518294948</v>
      </c>
      <c r="O690">
        <f t="shared" si="97"/>
        <v>1</v>
      </c>
      <c r="P690">
        <f t="shared" si="98"/>
        <v>0</v>
      </c>
      <c r="Q690" t="str">
        <f t="shared" si="99"/>
        <v>TP</v>
      </c>
    </row>
    <row r="691" spans="1:17" x14ac:dyDescent="0.3">
      <c r="A691">
        <v>0</v>
      </c>
      <c r="B691">
        <v>0.88613857459934653</v>
      </c>
      <c r="C691">
        <v>-2</v>
      </c>
      <c r="D691">
        <v>1.8</v>
      </c>
      <c r="E691">
        <f t="shared" si="91"/>
        <v>7.4505804581459533E-11</v>
      </c>
      <c r="F691">
        <f t="shared" si="92"/>
        <v>0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93"/>
        <v>32.027486592425461</v>
      </c>
      <c r="L691">
        <f t="shared" si="94"/>
        <v>64.054973166180915</v>
      </c>
      <c r="M691">
        <f t="shared" si="95"/>
        <v>-27.140184813525874</v>
      </c>
      <c r="N691" s="36">
        <f t="shared" si="96"/>
        <v>10.916133611563559</v>
      </c>
      <c r="O691">
        <f t="shared" si="97"/>
        <v>0</v>
      </c>
      <c r="P691">
        <f t="shared" si="98"/>
        <v>0</v>
      </c>
      <c r="Q691" t="str">
        <f t="shared" si="99"/>
        <v>TN</v>
      </c>
    </row>
    <row r="692" spans="1:17" x14ac:dyDescent="0.3">
      <c r="A692">
        <v>0</v>
      </c>
      <c r="B692">
        <v>0.88613857459934653</v>
      </c>
      <c r="C692">
        <v>-2</v>
      </c>
      <c r="D692">
        <v>1.8</v>
      </c>
      <c r="E692">
        <f t="shared" si="91"/>
        <v>7.4505804581459533E-11</v>
      </c>
      <c r="F692">
        <f t="shared" si="92"/>
        <v>0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93"/>
        <v>48.573729341701821</v>
      </c>
      <c r="L692">
        <f t="shared" si="94"/>
        <v>107.83498131120591</v>
      </c>
      <c r="M692">
        <f t="shared" si="95"/>
        <v>-12.66914232798003</v>
      </c>
      <c r="N692" s="36">
        <f t="shared" si="96"/>
        <v>124.70379231408725</v>
      </c>
      <c r="O692">
        <f t="shared" si="97"/>
        <v>0</v>
      </c>
      <c r="P692">
        <f t="shared" si="98"/>
        <v>0</v>
      </c>
      <c r="Q692" t="str">
        <f t="shared" si="99"/>
        <v>TN</v>
      </c>
    </row>
    <row r="693" spans="1:17" x14ac:dyDescent="0.3">
      <c r="A693">
        <v>1</v>
      </c>
      <c r="B693">
        <v>0.88613857459934653</v>
      </c>
      <c r="C693">
        <v>-2</v>
      </c>
      <c r="D693">
        <v>3.6</v>
      </c>
      <c r="E693">
        <f t="shared" si="91"/>
        <v>2.4214386488974345E-10</v>
      </c>
      <c r="F693">
        <f t="shared" si="92"/>
        <v>0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93"/>
        <v>99.651528284218429</v>
      </c>
      <c r="L693">
        <f t="shared" si="94"/>
        <v>107.83498131120591</v>
      </c>
      <c r="M693">
        <f t="shared" si="95"/>
        <v>-28.11886447792353</v>
      </c>
      <c r="N693" s="36">
        <f t="shared" si="96"/>
        <v>18.340979072433143</v>
      </c>
      <c r="O693">
        <f t="shared" si="97"/>
        <v>0</v>
      </c>
      <c r="P693">
        <f t="shared" si="98"/>
        <v>1</v>
      </c>
      <c r="Q693" t="str">
        <f t="shared" si="99"/>
        <v>FP</v>
      </c>
    </row>
    <row r="694" spans="1:17" x14ac:dyDescent="0.3">
      <c r="A694">
        <v>0</v>
      </c>
      <c r="B694">
        <v>0.88613857459934653</v>
      </c>
      <c r="C694">
        <v>-2</v>
      </c>
      <c r="D694">
        <v>3.6</v>
      </c>
      <c r="E694">
        <f t="shared" si="91"/>
        <v>2.4214386488974345E-10</v>
      </c>
      <c r="F694">
        <f t="shared" si="92"/>
        <v>0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93"/>
        <v>26.281318989879217</v>
      </c>
      <c r="L694">
        <f t="shared" si="94"/>
        <v>64.054973166180915</v>
      </c>
      <c r="M694">
        <f t="shared" si="95"/>
        <v>-29.34785686334429</v>
      </c>
      <c r="N694" s="36">
        <f t="shared" si="96"/>
        <v>30.378057708331848</v>
      </c>
      <c r="O694">
        <f t="shared" si="97"/>
        <v>0</v>
      </c>
      <c r="P694">
        <f t="shared" si="98"/>
        <v>0</v>
      </c>
      <c r="Q694" t="str">
        <f t="shared" si="99"/>
        <v>TN</v>
      </c>
    </row>
    <row r="695" spans="1:17" x14ac:dyDescent="0.3">
      <c r="A695">
        <v>0</v>
      </c>
      <c r="B695">
        <v>0.88613857459934653</v>
      </c>
      <c r="C695">
        <v>-2</v>
      </c>
      <c r="D695">
        <v>3.6</v>
      </c>
      <c r="E695">
        <f t="shared" si="91"/>
        <v>2.4214386488974345E-10</v>
      </c>
      <c r="F695">
        <f t="shared" si="92"/>
        <v>0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93"/>
        <v>48.57372937738382</v>
      </c>
      <c r="L695">
        <f t="shared" si="94"/>
        <v>107.83498131120591</v>
      </c>
      <c r="M695">
        <f t="shared" si="95"/>
        <v>-47.742905545381561</v>
      </c>
      <c r="N695" s="36">
        <f t="shared" si="96"/>
        <v>571.52925286428183</v>
      </c>
      <c r="O695">
        <f t="shared" si="97"/>
        <v>0</v>
      </c>
      <c r="P695">
        <f t="shared" si="98"/>
        <v>0</v>
      </c>
      <c r="Q695" t="str">
        <f t="shared" si="99"/>
        <v>TN</v>
      </c>
    </row>
    <row r="696" spans="1:17" x14ac:dyDescent="0.3">
      <c r="A696">
        <v>0</v>
      </c>
      <c r="B696">
        <v>0.88613857459934653</v>
      </c>
      <c r="C696">
        <v>-2</v>
      </c>
      <c r="D696">
        <v>3.6</v>
      </c>
      <c r="E696">
        <f t="shared" si="91"/>
        <v>2.4214386488974345E-10</v>
      </c>
      <c r="F696">
        <f t="shared" si="92"/>
        <v>0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93"/>
        <v>59.19392660610314</v>
      </c>
      <c r="L696">
        <f t="shared" si="94"/>
        <v>107.83498131120591</v>
      </c>
      <c r="M696">
        <f t="shared" si="95"/>
        <v>-6.2073539875790402</v>
      </c>
      <c r="N696" s="36">
        <f t="shared" si="96"/>
        <v>310.77718301388529</v>
      </c>
      <c r="O696">
        <f t="shared" si="97"/>
        <v>0</v>
      </c>
      <c r="P696">
        <f t="shared" si="98"/>
        <v>0</v>
      </c>
      <c r="Q696" t="str">
        <f t="shared" si="99"/>
        <v>TN</v>
      </c>
    </row>
    <row r="697" spans="1:17" x14ac:dyDescent="0.3">
      <c r="A697">
        <v>0</v>
      </c>
      <c r="B697">
        <v>0.88613857459934653</v>
      </c>
      <c r="C697">
        <v>-2</v>
      </c>
      <c r="D697">
        <v>3.6</v>
      </c>
      <c r="E697">
        <f t="shared" si="91"/>
        <v>2.4214386488974345E-10</v>
      </c>
      <c r="F697">
        <f t="shared" si="92"/>
        <v>0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93"/>
        <v>32.027486613429211</v>
      </c>
      <c r="L697">
        <f t="shared" si="94"/>
        <v>64.054973166180915</v>
      </c>
      <c r="M697">
        <f t="shared" si="95"/>
        <v>-5.5942400118112552</v>
      </c>
      <c r="N697" s="36">
        <f t="shared" si="96"/>
        <v>332.77010927520081</v>
      </c>
      <c r="O697">
        <f t="shared" si="97"/>
        <v>0</v>
      </c>
      <c r="P697">
        <f t="shared" si="98"/>
        <v>0</v>
      </c>
      <c r="Q697" t="str">
        <f t="shared" si="99"/>
        <v>TN</v>
      </c>
    </row>
    <row r="698" spans="1:17" x14ac:dyDescent="0.3">
      <c r="A698">
        <v>0</v>
      </c>
      <c r="B698">
        <v>0.88613857459934653</v>
      </c>
      <c r="C698">
        <v>-2</v>
      </c>
      <c r="D698">
        <v>3.6</v>
      </c>
      <c r="E698">
        <f t="shared" si="91"/>
        <v>2.4214386488974345E-10</v>
      </c>
      <c r="F698">
        <f t="shared" si="92"/>
        <v>0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93"/>
        <v>20.367331099908078</v>
      </c>
      <c r="L698">
        <f t="shared" si="94"/>
        <v>15.387517868726606</v>
      </c>
      <c r="M698">
        <f t="shared" si="95"/>
        <v>-1.6505393861366011</v>
      </c>
      <c r="N698" s="36">
        <f t="shared" si="96"/>
        <v>492.20475922120482</v>
      </c>
      <c r="O698">
        <f t="shared" si="97"/>
        <v>0</v>
      </c>
      <c r="P698">
        <f t="shared" si="98"/>
        <v>0</v>
      </c>
      <c r="Q698" t="str">
        <f t="shared" si="99"/>
        <v>TN</v>
      </c>
    </row>
    <row r="699" spans="1:17" x14ac:dyDescent="0.3">
      <c r="A699">
        <v>0</v>
      </c>
      <c r="B699">
        <v>0.88613857459934653</v>
      </c>
      <c r="C699">
        <v>-2</v>
      </c>
      <c r="D699">
        <v>3.6</v>
      </c>
      <c r="E699">
        <f t="shared" si="91"/>
        <v>2.4214386488974345E-10</v>
      </c>
      <c r="F699">
        <f t="shared" si="92"/>
        <v>0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93"/>
        <v>14.219779636055343</v>
      </c>
      <c r="L699">
        <f t="shared" si="94"/>
        <v>15.387517868726606</v>
      </c>
      <c r="M699">
        <f t="shared" si="95"/>
        <v>-4.0124227282712841</v>
      </c>
      <c r="N699" s="36">
        <f t="shared" si="96"/>
        <v>392.98323753584543</v>
      </c>
      <c r="O699">
        <f t="shared" si="97"/>
        <v>0</v>
      </c>
      <c r="P699">
        <f t="shared" si="98"/>
        <v>0</v>
      </c>
      <c r="Q699" t="str">
        <f t="shared" si="99"/>
        <v>TN</v>
      </c>
    </row>
    <row r="700" spans="1:17" x14ac:dyDescent="0.3">
      <c r="A700">
        <v>0</v>
      </c>
      <c r="B700">
        <v>0.88613857459934653</v>
      </c>
      <c r="C700">
        <v>-2</v>
      </c>
      <c r="D700">
        <v>3.6</v>
      </c>
      <c r="E700">
        <f t="shared" si="91"/>
        <v>2.4214386488974345E-10</v>
      </c>
      <c r="F700">
        <f t="shared" si="92"/>
        <v>0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93"/>
        <v>59.19392660610314</v>
      </c>
      <c r="L700">
        <f t="shared" si="94"/>
        <v>107.83498131120591</v>
      </c>
      <c r="M700">
        <f t="shared" si="95"/>
        <v>-43.662636014953435</v>
      </c>
      <c r="N700" s="36">
        <f t="shared" si="96"/>
        <v>393.08647269333625</v>
      </c>
      <c r="O700">
        <f t="shared" si="97"/>
        <v>0</v>
      </c>
      <c r="P700">
        <f t="shared" si="98"/>
        <v>0</v>
      </c>
      <c r="Q700" t="str">
        <f t="shared" si="99"/>
        <v>TN</v>
      </c>
    </row>
    <row r="701" spans="1:17" x14ac:dyDescent="0.3">
      <c r="A701">
        <v>1</v>
      </c>
      <c r="B701">
        <v>0.88613857459934653</v>
      </c>
      <c r="C701">
        <v>-2</v>
      </c>
      <c r="D701">
        <v>3.7</v>
      </c>
      <c r="E701">
        <f t="shared" si="91"/>
        <v>2.514570904624259E-10</v>
      </c>
      <c r="F701">
        <f t="shared" si="92"/>
        <v>0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93"/>
        <v>7.6937589388179992</v>
      </c>
      <c r="L701">
        <f t="shared" si="94"/>
        <v>15.387517868726606</v>
      </c>
      <c r="M701">
        <f t="shared" si="95"/>
        <v>-1.3438686178322756</v>
      </c>
      <c r="N701" s="36">
        <f t="shared" si="96"/>
        <v>505.90621024933444</v>
      </c>
      <c r="O701">
        <f t="shared" si="97"/>
        <v>0</v>
      </c>
      <c r="P701">
        <f t="shared" si="98"/>
        <v>1</v>
      </c>
      <c r="Q701" t="str">
        <f t="shared" si="99"/>
        <v>FP</v>
      </c>
    </row>
    <row r="702" spans="1:17" x14ac:dyDescent="0.3">
      <c r="A702">
        <v>0</v>
      </c>
      <c r="B702">
        <v>0.88613857459934653</v>
      </c>
      <c r="C702">
        <v>-2</v>
      </c>
      <c r="D702">
        <v>3.7</v>
      </c>
      <c r="E702">
        <f t="shared" si="91"/>
        <v>2.514570904624259E-10</v>
      </c>
      <c r="F702">
        <f t="shared" si="92"/>
        <v>0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93"/>
        <v>0</v>
      </c>
      <c r="L702">
        <f t="shared" si="94"/>
        <v>15.387517868726606</v>
      </c>
      <c r="M702">
        <f t="shared" si="95"/>
        <v>-9.4756483472361293</v>
      </c>
      <c r="N702" s="36">
        <f t="shared" si="96"/>
        <v>206.22623498513966</v>
      </c>
      <c r="O702">
        <f t="shared" si="97"/>
        <v>0</v>
      </c>
      <c r="P702">
        <f t="shared" si="98"/>
        <v>0</v>
      </c>
      <c r="Q702" t="str">
        <f t="shared" si="99"/>
        <v>TN</v>
      </c>
    </row>
    <row r="703" spans="1:17" x14ac:dyDescent="0.3">
      <c r="A703">
        <v>1</v>
      </c>
      <c r="B703">
        <v>0.88613857459934653</v>
      </c>
      <c r="C703">
        <v>-2</v>
      </c>
      <c r="D703">
        <v>3.8</v>
      </c>
      <c r="E703">
        <f t="shared" si="91"/>
        <v>2.6077031603510831E-10</v>
      </c>
      <c r="F703">
        <f t="shared" si="92"/>
        <v>0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93"/>
        <v>7.693758938982989</v>
      </c>
      <c r="L703">
        <f t="shared" si="94"/>
        <v>15.387517868726606</v>
      </c>
      <c r="M703">
        <f t="shared" si="95"/>
        <v>-1.3438686177318884</v>
      </c>
      <c r="N703" s="36">
        <f t="shared" si="96"/>
        <v>505.90621025385025</v>
      </c>
      <c r="O703">
        <f t="shared" si="97"/>
        <v>0</v>
      </c>
      <c r="P703">
        <f t="shared" si="98"/>
        <v>1</v>
      </c>
      <c r="Q703" t="str">
        <f t="shared" si="99"/>
        <v>FP</v>
      </c>
    </row>
    <row r="704" spans="1:17" x14ac:dyDescent="0.3">
      <c r="A704">
        <v>0</v>
      </c>
      <c r="B704">
        <v>0.88613857459934653</v>
      </c>
      <c r="C704">
        <v>-2</v>
      </c>
      <c r="D704">
        <v>3.8</v>
      </c>
      <c r="E704">
        <f t="shared" si="91"/>
        <v>2.6077031603510831E-10</v>
      </c>
      <c r="F704">
        <f t="shared" si="92"/>
        <v>0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93"/>
        <v>59.19392661118065</v>
      </c>
      <c r="L704">
        <f t="shared" si="94"/>
        <v>107.83498131120591</v>
      </c>
      <c r="M704">
        <f t="shared" si="95"/>
        <v>-43.662636013002668</v>
      </c>
      <c r="N704" s="36">
        <f t="shared" si="96"/>
        <v>393.08647261598287</v>
      </c>
      <c r="O704">
        <f t="shared" si="97"/>
        <v>0</v>
      </c>
      <c r="P704">
        <f t="shared" si="98"/>
        <v>0</v>
      </c>
      <c r="Q704" t="str">
        <f t="shared" si="99"/>
        <v>TN</v>
      </c>
    </row>
    <row r="705" spans="1:17" x14ac:dyDescent="0.3">
      <c r="A705">
        <v>0</v>
      </c>
      <c r="B705">
        <v>0.88613857459934653</v>
      </c>
      <c r="C705">
        <v>-2</v>
      </c>
      <c r="D705">
        <v>3.8</v>
      </c>
      <c r="E705">
        <f t="shared" si="91"/>
        <v>2.6077031603510831E-10</v>
      </c>
      <c r="F705">
        <f t="shared" si="92"/>
        <v>0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93"/>
        <v>99.651528293857339</v>
      </c>
      <c r="L705">
        <f t="shared" si="94"/>
        <v>107.83498131120591</v>
      </c>
      <c r="M705">
        <f t="shared" si="95"/>
        <v>-28.118864474220274</v>
      </c>
      <c r="N705" s="36">
        <f t="shared" si="96"/>
        <v>18.340979040713737</v>
      </c>
      <c r="O705">
        <f t="shared" si="97"/>
        <v>0</v>
      </c>
      <c r="P705">
        <f t="shared" si="98"/>
        <v>0</v>
      </c>
      <c r="Q705" t="str">
        <f t="shared" si="99"/>
        <v>TN</v>
      </c>
    </row>
    <row r="706" spans="1:17" x14ac:dyDescent="0.3">
      <c r="A706">
        <v>0</v>
      </c>
      <c r="B706">
        <v>0.88613857459934653</v>
      </c>
      <c r="C706">
        <v>-2</v>
      </c>
      <c r="D706">
        <v>3.8</v>
      </c>
      <c r="E706">
        <f t="shared" si="91"/>
        <v>2.6077031603510831E-10</v>
      </c>
      <c r="F706">
        <f t="shared" si="92"/>
        <v>0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93"/>
        <v>32.02748661576296</v>
      </c>
      <c r="L706">
        <f t="shared" si="94"/>
        <v>64.054973166180915</v>
      </c>
      <c r="M706">
        <f t="shared" si="95"/>
        <v>-5.594240010391303</v>
      </c>
      <c r="N706" s="36">
        <f t="shared" si="96"/>
        <v>332.77010932700631</v>
      </c>
      <c r="O706">
        <f t="shared" si="97"/>
        <v>0</v>
      </c>
      <c r="P706">
        <f t="shared" si="98"/>
        <v>0</v>
      </c>
      <c r="Q706" t="str">
        <f t="shared" si="99"/>
        <v>TN</v>
      </c>
    </row>
    <row r="707" spans="1:17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100">IF(D707&gt;1,(D707-1)/$S$2,0)</f>
        <v>2.6077031603510831E-10</v>
      </c>
      <c r="F707">
        <f t="shared" ref="F707:F770" si="101">IF(D707&lt;1,-(1-D707)/$S$2,0)</f>
        <v>0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102">G707^(B707+E707)</f>
        <v>0</v>
      </c>
      <c r="L707">
        <f t="shared" ref="L707:L770" si="103">-C707*-H707^(B707+F707)</f>
        <v>15.387517868726606</v>
      </c>
      <c r="M707">
        <f t="shared" ref="M707:M770" si="104">I707*K707-J707*L707</f>
        <v>-9.4756483472361293</v>
      </c>
      <c r="N707" s="36">
        <f t="shared" ref="N707:N770" si="105">(M707-$S$5)^2</f>
        <v>206.22623498513966</v>
      </c>
      <c r="O707">
        <f t="shared" ref="O707:O770" si="106">IF(M707&gt;=0,1,0)</f>
        <v>0</v>
      </c>
      <c r="P707">
        <f t="shared" ref="P707:P770" si="107">(A707-O707)^2</f>
        <v>0</v>
      </c>
      <c r="Q707" t="str">
        <f t="shared" ref="Q707:Q770" si="108">IF(AND(A707=1,O707=1),"TP",IF(AND(A707=0,O707=0),"TN",IF(A707&gt;O707,"FP","FN")))</f>
        <v>TN</v>
      </c>
    </row>
    <row r="708" spans="1:17" x14ac:dyDescent="0.3">
      <c r="A708">
        <v>0</v>
      </c>
      <c r="B708">
        <v>0.88613857459934653</v>
      </c>
      <c r="C708">
        <v>-2</v>
      </c>
      <c r="D708">
        <v>3.8</v>
      </c>
      <c r="E708">
        <f t="shared" si="100"/>
        <v>2.6077031603510831E-10</v>
      </c>
      <c r="F708">
        <f t="shared" si="101"/>
        <v>0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102"/>
        <v>20.367331101198388</v>
      </c>
      <c r="L708">
        <f t="shared" si="103"/>
        <v>15.387517868726606</v>
      </c>
      <c r="M708">
        <f t="shared" si="104"/>
        <v>-1.6505393856408652</v>
      </c>
      <c r="N708" s="36">
        <f t="shared" si="105"/>
        <v>492.20475924320124</v>
      </c>
      <c r="O708">
        <f t="shared" si="106"/>
        <v>0</v>
      </c>
      <c r="P708">
        <f t="shared" si="107"/>
        <v>0</v>
      </c>
      <c r="Q708" t="str">
        <f t="shared" si="108"/>
        <v>TN</v>
      </c>
    </row>
    <row r="709" spans="1:17" x14ac:dyDescent="0.3">
      <c r="A709">
        <v>1</v>
      </c>
      <c r="B709">
        <v>0.88613857459934653</v>
      </c>
      <c r="C709">
        <v>-2</v>
      </c>
      <c r="D709">
        <v>5.6</v>
      </c>
      <c r="E709">
        <f t="shared" si="100"/>
        <v>4.2840837634339226E-10</v>
      </c>
      <c r="F709">
        <f t="shared" si="101"/>
        <v>0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102"/>
        <v>99.651528380607729</v>
      </c>
      <c r="L709">
        <f t="shared" si="103"/>
        <v>107.83498131120591</v>
      </c>
      <c r="M709">
        <f t="shared" si="104"/>
        <v>9.0433804431755789</v>
      </c>
      <c r="N709" s="36">
        <f t="shared" si="105"/>
        <v>1081.0686216619119</v>
      </c>
      <c r="O709">
        <f t="shared" si="106"/>
        <v>1</v>
      </c>
      <c r="P709">
        <f t="shared" si="107"/>
        <v>0</v>
      </c>
      <c r="Q709" t="str">
        <f t="shared" si="108"/>
        <v>TP</v>
      </c>
    </row>
    <row r="710" spans="1:17" x14ac:dyDescent="0.3">
      <c r="A710">
        <v>0</v>
      </c>
      <c r="B710">
        <v>0.88613857459934653</v>
      </c>
      <c r="C710">
        <v>-2</v>
      </c>
      <c r="D710">
        <v>5.6</v>
      </c>
      <c r="E710">
        <f t="shared" si="100"/>
        <v>4.2840837634339226E-10</v>
      </c>
      <c r="F710">
        <f t="shared" si="101"/>
        <v>0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102"/>
        <v>14.219779643989966</v>
      </c>
      <c r="L710">
        <f t="shared" si="103"/>
        <v>15.387517868726606</v>
      </c>
      <c r="M710">
        <f t="shared" si="104"/>
        <v>-4.0124227252228097</v>
      </c>
      <c r="N710" s="36">
        <f t="shared" si="105"/>
        <v>392.98323765671012</v>
      </c>
      <c r="O710">
        <f t="shared" si="106"/>
        <v>0</v>
      </c>
      <c r="P710">
        <f t="shared" si="107"/>
        <v>0</v>
      </c>
      <c r="Q710" t="str">
        <f t="shared" si="108"/>
        <v>TN</v>
      </c>
    </row>
    <row r="711" spans="1:17" x14ac:dyDescent="0.3">
      <c r="A711">
        <v>0</v>
      </c>
      <c r="B711">
        <v>0.88613857459934653</v>
      </c>
      <c r="C711">
        <v>-2</v>
      </c>
      <c r="D711">
        <v>5.6</v>
      </c>
      <c r="E711">
        <f t="shared" si="100"/>
        <v>4.2840837634339226E-10</v>
      </c>
      <c r="F711">
        <f t="shared" si="101"/>
        <v>0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102"/>
        <v>48.573729417030471</v>
      </c>
      <c r="L711">
        <f t="shared" si="103"/>
        <v>107.83498131120591</v>
      </c>
      <c r="M711">
        <f t="shared" si="104"/>
        <v>-47.742905530149351</v>
      </c>
      <c r="N711" s="36">
        <f t="shared" si="105"/>
        <v>571.52925213597882</v>
      </c>
      <c r="O711">
        <f t="shared" si="106"/>
        <v>0</v>
      </c>
      <c r="P711">
        <f t="shared" si="107"/>
        <v>0</v>
      </c>
      <c r="Q711" t="str">
        <f t="shared" si="108"/>
        <v>TN</v>
      </c>
    </row>
    <row r="712" spans="1:17" x14ac:dyDescent="0.3">
      <c r="A712">
        <v>1</v>
      </c>
      <c r="B712">
        <v>0.88613857459934653</v>
      </c>
      <c r="C712">
        <v>-2</v>
      </c>
      <c r="D712">
        <v>5.7</v>
      </c>
      <c r="E712">
        <f t="shared" si="100"/>
        <v>4.3772160191607472E-10</v>
      </c>
      <c r="F712">
        <f t="shared" si="101"/>
        <v>0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102"/>
        <v>7.6937589421177774</v>
      </c>
      <c r="L712">
        <f t="shared" si="103"/>
        <v>0</v>
      </c>
      <c r="M712">
        <f t="shared" si="104"/>
        <v>2.9559347637244997</v>
      </c>
      <c r="N712" s="36">
        <f t="shared" si="105"/>
        <v>717.81996134474548</v>
      </c>
      <c r="O712">
        <f t="shared" si="106"/>
        <v>1</v>
      </c>
      <c r="P712">
        <f t="shared" si="107"/>
        <v>0</v>
      </c>
      <c r="Q712" t="str">
        <f t="shared" si="108"/>
        <v>TP</v>
      </c>
    </row>
    <row r="713" spans="1:17" x14ac:dyDescent="0.3">
      <c r="A713">
        <v>1</v>
      </c>
      <c r="B713">
        <v>0.88613857459934653</v>
      </c>
      <c r="C713">
        <v>-2</v>
      </c>
      <c r="D713">
        <v>6</v>
      </c>
      <c r="E713">
        <f t="shared" si="100"/>
        <v>4.6566127863412203E-10</v>
      </c>
      <c r="F713">
        <f t="shared" si="101"/>
        <v>0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102"/>
        <v>20.367331115391874</v>
      </c>
      <c r="L713">
        <f t="shared" si="103"/>
        <v>15.387517868726606</v>
      </c>
      <c r="M713">
        <f t="shared" si="104"/>
        <v>-1.6505393801877419</v>
      </c>
      <c r="N713" s="36">
        <f t="shared" si="105"/>
        <v>492.20475948516389</v>
      </c>
      <c r="O713">
        <f t="shared" si="106"/>
        <v>0</v>
      </c>
      <c r="P713">
        <f t="shared" si="107"/>
        <v>1</v>
      </c>
      <c r="Q713" t="str">
        <f t="shared" si="108"/>
        <v>FP</v>
      </c>
    </row>
    <row r="714" spans="1:17" x14ac:dyDescent="0.3">
      <c r="A714">
        <v>1</v>
      </c>
      <c r="B714">
        <v>0.88613857459934653</v>
      </c>
      <c r="C714">
        <v>-2</v>
      </c>
      <c r="D714">
        <v>6.3</v>
      </c>
      <c r="E714">
        <f t="shared" si="100"/>
        <v>4.936009553521693E-10</v>
      </c>
      <c r="F714">
        <f t="shared" si="101"/>
        <v>0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102"/>
        <v>20.367331117327339</v>
      </c>
      <c r="L714">
        <f t="shared" si="103"/>
        <v>15.387517868726606</v>
      </c>
      <c r="M714">
        <f t="shared" si="104"/>
        <v>-1.6505393794441385</v>
      </c>
      <c r="N714" s="36">
        <f t="shared" si="105"/>
        <v>492.20475951815848</v>
      </c>
      <c r="O714">
        <f t="shared" si="106"/>
        <v>0</v>
      </c>
      <c r="P714">
        <f t="shared" si="107"/>
        <v>1</v>
      </c>
      <c r="Q714" t="str">
        <f t="shared" si="108"/>
        <v>FP</v>
      </c>
    </row>
    <row r="715" spans="1:17" x14ac:dyDescent="0.3">
      <c r="A715">
        <v>1</v>
      </c>
      <c r="B715">
        <v>0.88613857459934653</v>
      </c>
      <c r="C715">
        <v>-2</v>
      </c>
      <c r="D715">
        <v>6.9</v>
      </c>
      <c r="E715">
        <f t="shared" si="100"/>
        <v>5.4948030878826404E-10</v>
      </c>
      <c r="F715">
        <f t="shared" si="101"/>
        <v>0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102"/>
        <v>37.643362976279363</v>
      </c>
      <c r="L715">
        <f t="shared" si="103"/>
        <v>64.054973166180915</v>
      </c>
      <c r="M715">
        <f t="shared" si="104"/>
        <v>-24.982570524242742</v>
      </c>
      <c r="N715" s="36">
        <f t="shared" si="105"/>
        <v>1.3141022188834981</v>
      </c>
      <c r="O715">
        <f t="shared" si="106"/>
        <v>0</v>
      </c>
      <c r="P715">
        <f t="shared" si="107"/>
        <v>1</v>
      </c>
      <c r="Q715" t="str">
        <f t="shared" si="108"/>
        <v>FP</v>
      </c>
    </row>
    <row r="716" spans="1:17" x14ac:dyDescent="0.3">
      <c r="A716">
        <v>0</v>
      </c>
      <c r="B716">
        <v>0.88613857459934653</v>
      </c>
      <c r="C716">
        <v>-2</v>
      </c>
      <c r="D716">
        <v>6.9</v>
      </c>
      <c r="E716">
        <f t="shared" si="100"/>
        <v>5.4948030878826404E-10</v>
      </c>
      <c r="F716">
        <f t="shared" si="101"/>
        <v>0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102"/>
        <v>20.367331121198291</v>
      </c>
      <c r="L716">
        <f t="shared" si="103"/>
        <v>15.387517868726606</v>
      </c>
      <c r="M716">
        <f t="shared" si="104"/>
        <v>-1.6505393779569228</v>
      </c>
      <c r="N716" s="36">
        <f t="shared" si="105"/>
        <v>492.20475958414829</v>
      </c>
      <c r="O716">
        <f t="shared" si="106"/>
        <v>0</v>
      </c>
      <c r="P716">
        <f t="shared" si="107"/>
        <v>0</v>
      </c>
      <c r="Q716" t="str">
        <f t="shared" si="108"/>
        <v>TN</v>
      </c>
    </row>
    <row r="717" spans="1:17" x14ac:dyDescent="0.3">
      <c r="A717">
        <v>0</v>
      </c>
      <c r="B717">
        <v>0.88613857459934653</v>
      </c>
      <c r="C717">
        <v>-2</v>
      </c>
      <c r="D717">
        <v>6.9</v>
      </c>
      <c r="E717">
        <f t="shared" si="100"/>
        <v>5.4948030878826404E-10</v>
      </c>
      <c r="F717">
        <f t="shared" si="101"/>
        <v>0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102"/>
        <v>14.219779649147467</v>
      </c>
      <c r="L717">
        <f t="shared" si="103"/>
        <v>15.387517868726606</v>
      </c>
      <c r="M717">
        <f t="shared" si="104"/>
        <v>-4.0124227232413032</v>
      </c>
      <c r="N717" s="36">
        <f t="shared" si="105"/>
        <v>392.98323773527204</v>
      </c>
      <c r="O717">
        <f t="shared" si="106"/>
        <v>0</v>
      </c>
      <c r="P717">
        <f t="shared" si="107"/>
        <v>0</v>
      </c>
      <c r="Q717" t="str">
        <f t="shared" si="108"/>
        <v>TN</v>
      </c>
    </row>
    <row r="718" spans="1:17" x14ac:dyDescent="0.3">
      <c r="A718">
        <v>0</v>
      </c>
      <c r="B718">
        <v>0.88613857459934653</v>
      </c>
      <c r="C718">
        <v>-2</v>
      </c>
      <c r="D718">
        <v>1</v>
      </c>
      <c r="E718">
        <f t="shared" si="100"/>
        <v>0</v>
      </c>
      <c r="F718">
        <f t="shared" si="101"/>
        <v>0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102"/>
        <v>0</v>
      </c>
      <c r="L718">
        <f t="shared" si="103"/>
        <v>15.387517868726606</v>
      </c>
      <c r="M718">
        <f t="shared" si="104"/>
        <v>-9.4756483472361293</v>
      </c>
      <c r="N718" s="36">
        <f t="shared" si="105"/>
        <v>206.22623498513966</v>
      </c>
      <c r="O718">
        <f t="shared" si="106"/>
        <v>0</v>
      </c>
      <c r="P718">
        <f t="shared" si="107"/>
        <v>0</v>
      </c>
      <c r="Q718" t="str">
        <f t="shared" si="108"/>
        <v>TN</v>
      </c>
    </row>
    <row r="719" spans="1:17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100"/>
        <v>0</v>
      </c>
      <c r="F719">
        <f t="shared" si="101"/>
        <v>-4.6566127863412249E-12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102"/>
        <v>14.219779625740344</v>
      </c>
      <c r="L719">
        <f t="shared" si="103"/>
        <v>15.38751786856162</v>
      </c>
      <c r="M719">
        <f t="shared" si="104"/>
        <v>-4.0124227321326984</v>
      </c>
      <c r="N719" s="36">
        <f t="shared" si="105"/>
        <v>392.98323738274956</v>
      </c>
      <c r="O719">
        <f t="shared" si="106"/>
        <v>0</v>
      </c>
      <c r="P719">
        <f t="shared" si="107"/>
        <v>1</v>
      </c>
      <c r="Q719" t="str">
        <f t="shared" si="108"/>
        <v>FP</v>
      </c>
    </row>
    <row r="720" spans="1:17" x14ac:dyDescent="0.3">
      <c r="A720">
        <v>1</v>
      </c>
      <c r="B720">
        <v>0.88613857459934653</v>
      </c>
      <c r="C720">
        <v>-2</v>
      </c>
      <c r="D720">
        <v>0.9</v>
      </c>
      <c r="E720">
        <f t="shared" si="100"/>
        <v>0</v>
      </c>
      <c r="F720">
        <f t="shared" si="101"/>
        <v>-9.3132255726824384E-12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102"/>
        <v>20.367331083133973</v>
      </c>
      <c r="L720">
        <f t="shared" si="103"/>
        <v>15.387517868396634</v>
      </c>
      <c r="M720">
        <f t="shared" si="104"/>
        <v>-1.6505393923779987</v>
      </c>
      <c r="N720" s="36">
        <f t="shared" si="105"/>
        <v>492.20475894426528</v>
      </c>
      <c r="O720">
        <f t="shared" si="106"/>
        <v>0</v>
      </c>
      <c r="P720">
        <f t="shared" si="107"/>
        <v>1</v>
      </c>
      <c r="Q720" t="str">
        <f t="shared" si="108"/>
        <v>FP</v>
      </c>
    </row>
    <row r="721" spans="1:17" x14ac:dyDescent="0.3">
      <c r="A721">
        <v>0</v>
      </c>
      <c r="B721">
        <v>0.88613857459934653</v>
      </c>
      <c r="C721">
        <v>-2</v>
      </c>
      <c r="D721">
        <v>0.9</v>
      </c>
      <c r="E721">
        <f t="shared" si="100"/>
        <v>0</v>
      </c>
      <c r="F721">
        <f t="shared" si="101"/>
        <v>-9.3132255726824384E-12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102"/>
        <v>32.027486583090457</v>
      </c>
      <c r="L721">
        <f t="shared" si="103"/>
        <v>64.054973163847166</v>
      </c>
      <c r="M721">
        <f t="shared" si="104"/>
        <v>-27.140184815675251</v>
      </c>
      <c r="N721" s="36">
        <f t="shared" si="105"/>
        <v>10.916133625766463</v>
      </c>
      <c r="O721">
        <f t="shared" si="106"/>
        <v>0</v>
      </c>
      <c r="P721">
        <f t="shared" si="107"/>
        <v>0</v>
      </c>
      <c r="Q721" t="str">
        <f t="shared" si="108"/>
        <v>TN</v>
      </c>
    </row>
    <row r="722" spans="1:17" x14ac:dyDescent="0.3">
      <c r="A722">
        <v>0</v>
      </c>
      <c r="B722">
        <v>0.88613857459934653</v>
      </c>
      <c r="C722">
        <v>-2</v>
      </c>
      <c r="D722">
        <v>0.9</v>
      </c>
      <c r="E722">
        <f t="shared" si="100"/>
        <v>0</v>
      </c>
      <c r="F722">
        <f t="shared" si="101"/>
        <v>-9.3132255726824384E-12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102"/>
        <v>59.193926540095148</v>
      </c>
      <c r="L722">
        <f t="shared" si="103"/>
        <v>107.83498130668677</v>
      </c>
      <c r="M722">
        <f t="shared" si="104"/>
        <v>-43.662636037530746</v>
      </c>
      <c r="N722" s="36">
        <f t="shared" si="105"/>
        <v>393.08647358859025</v>
      </c>
      <c r="O722">
        <f t="shared" si="106"/>
        <v>0</v>
      </c>
      <c r="P722">
        <f t="shared" si="107"/>
        <v>0</v>
      </c>
      <c r="Q722" t="str">
        <f t="shared" si="108"/>
        <v>TN</v>
      </c>
    </row>
    <row r="723" spans="1:17" x14ac:dyDescent="0.3">
      <c r="A723">
        <v>0</v>
      </c>
      <c r="B723">
        <v>0.88613857459934653</v>
      </c>
      <c r="C723">
        <v>-2</v>
      </c>
      <c r="D723">
        <v>0.9</v>
      </c>
      <c r="E723">
        <f t="shared" si="100"/>
        <v>0</v>
      </c>
      <c r="F723">
        <f t="shared" si="101"/>
        <v>-9.3132255726824384E-12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102"/>
        <v>59.193926540095148</v>
      </c>
      <c r="L723">
        <f t="shared" si="103"/>
        <v>107.83498130668677</v>
      </c>
      <c r="M723">
        <f t="shared" si="104"/>
        <v>-6.2073540259716609</v>
      </c>
      <c r="N723" s="36">
        <f t="shared" si="105"/>
        <v>310.777181660248</v>
      </c>
      <c r="O723">
        <f t="shared" si="106"/>
        <v>0</v>
      </c>
      <c r="P723">
        <f t="shared" si="107"/>
        <v>0</v>
      </c>
      <c r="Q723" t="str">
        <f t="shared" si="108"/>
        <v>TN</v>
      </c>
    </row>
    <row r="724" spans="1:17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100"/>
        <v>4.6566127863412249E-12</v>
      </c>
      <c r="F724">
        <f t="shared" si="101"/>
        <v>0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102"/>
        <v>20.367331083456552</v>
      </c>
      <c r="L724">
        <f t="shared" si="103"/>
        <v>15.387517868726606</v>
      </c>
      <c r="M724">
        <f t="shared" si="104"/>
        <v>-1.6505393924572616</v>
      </c>
      <c r="N724" s="36">
        <f t="shared" si="105"/>
        <v>492.20475894074838</v>
      </c>
      <c r="O724">
        <f t="shared" si="106"/>
        <v>0</v>
      </c>
      <c r="P724">
        <f t="shared" si="107"/>
        <v>1</v>
      </c>
      <c r="Q724" t="str">
        <f t="shared" si="108"/>
        <v>FP</v>
      </c>
    </row>
    <row r="725" spans="1:17" x14ac:dyDescent="0.3">
      <c r="A725">
        <v>1</v>
      </c>
      <c r="B725">
        <v>0.88613857459934653</v>
      </c>
      <c r="C725">
        <v>-2</v>
      </c>
      <c r="D725">
        <v>1.4</v>
      </c>
      <c r="E725">
        <f t="shared" si="100"/>
        <v>3.7252902290729754E-11</v>
      </c>
      <c r="F725">
        <f t="shared" si="101"/>
        <v>0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102"/>
        <v>43.153154406638642</v>
      </c>
      <c r="L725">
        <f t="shared" si="103"/>
        <v>64.054973166180915</v>
      </c>
      <c r="M725">
        <f t="shared" si="104"/>
        <v>1.175098507569647</v>
      </c>
      <c r="N725" s="36">
        <f t="shared" si="105"/>
        <v>625.56643106450963</v>
      </c>
      <c r="O725">
        <f t="shared" si="106"/>
        <v>1</v>
      </c>
      <c r="P725">
        <f t="shared" si="107"/>
        <v>0</v>
      </c>
      <c r="Q725" t="str">
        <f t="shared" si="108"/>
        <v>TP</v>
      </c>
    </row>
    <row r="726" spans="1:17" x14ac:dyDescent="0.3">
      <c r="A726">
        <v>0</v>
      </c>
      <c r="B726">
        <v>0.88613857459934653</v>
      </c>
      <c r="C726">
        <v>-2</v>
      </c>
      <c r="D726">
        <v>1.4</v>
      </c>
      <c r="E726">
        <f t="shared" si="100"/>
        <v>3.7252902290729754E-11</v>
      </c>
      <c r="F726">
        <f t="shared" si="101"/>
        <v>0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102"/>
        <v>32.027486587757956</v>
      </c>
      <c r="L726">
        <f t="shared" si="103"/>
        <v>64.054973166180915</v>
      </c>
      <c r="M726">
        <f t="shared" si="104"/>
        <v>-27.140184815319124</v>
      </c>
      <c r="N726" s="36">
        <f t="shared" si="105"/>
        <v>10.916133623413202</v>
      </c>
      <c r="O726">
        <f t="shared" si="106"/>
        <v>0</v>
      </c>
      <c r="P726">
        <f t="shared" si="107"/>
        <v>0</v>
      </c>
      <c r="Q726" t="str">
        <f t="shared" si="108"/>
        <v>TN</v>
      </c>
    </row>
    <row r="727" spans="1:17" x14ac:dyDescent="0.3">
      <c r="A727">
        <v>0</v>
      </c>
      <c r="B727">
        <v>0.88613857459934653</v>
      </c>
      <c r="C727">
        <v>-2</v>
      </c>
      <c r="D727">
        <v>1.4</v>
      </c>
      <c r="E727">
        <f t="shared" si="100"/>
        <v>3.7252902290729754E-11</v>
      </c>
      <c r="F727">
        <f t="shared" si="101"/>
        <v>0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102"/>
        <v>0</v>
      </c>
      <c r="L727">
        <f t="shared" si="103"/>
        <v>15.387517868726606</v>
      </c>
      <c r="M727">
        <f t="shared" si="104"/>
        <v>-9.4756483472361293</v>
      </c>
      <c r="N727" s="36">
        <f t="shared" si="105"/>
        <v>206.22623498513966</v>
      </c>
      <c r="O727">
        <f t="shared" si="106"/>
        <v>0</v>
      </c>
      <c r="P727">
        <f t="shared" si="107"/>
        <v>0</v>
      </c>
      <c r="Q727" t="str">
        <f t="shared" si="108"/>
        <v>TN</v>
      </c>
    </row>
    <row r="728" spans="1:17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100"/>
        <v>3.2596289504388551E-11</v>
      </c>
      <c r="F728">
        <f t="shared" si="101"/>
        <v>0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102"/>
        <v>14.219779627128897</v>
      </c>
      <c r="L728">
        <f t="shared" si="103"/>
        <v>15.387517868726606</v>
      </c>
      <c r="M728">
        <f t="shared" si="104"/>
        <v>-4.0124227317008163</v>
      </c>
      <c r="N728" s="36">
        <f t="shared" si="105"/>
        <v>392.98323739987262</v>
      </c>
      <c r="O728">
        <f t="shared" si="106"/>
        <v>0</v>
      </c>
      <c r="P728">
        <f t="shared" si="107"/>
        <v>1</v>
      </c>
      <c r="Q728" t="str">
        <f t="shared" si="108"/>
        <v>FP</v>
      </c>
    </row>
    <row r="729" spans="1:17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100"/>
        <v>3.2596289504388551E-11</v>
      </c>
      <c r="F729">
        <f t="shared" si="101"/>
        <v>0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102"/>
        <v>48.573729332781319</v>
      </c>
      <c r="L729">
        <f t="shared" si="103"/>
        <v>107.83498131120591</v>
      </c>
      <c r="M729">
        <f t="shared" si="104"/>
        <v>-47.742905562517791</v>
      </c>
      <c r="N729" s="36">
        <f t="shared" si="105"/>
        <v>571.52925368362253</v>
      </c>
      <c r="O729">
        <f t="shared" si="106"/>
        <v>0</v>
      </c>
      <c r="P729">
        <f t="shared" si="107"/>
        <v>0</v>
      </c>
      <c r="Q729" t="str">
        <f t="shared" si="108"/>
        <v>TN</v>
      </c>
    </row>
    <row r="730" spans="1:17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100"/>
        <v>3.2596289504388551E-11</v>
      </c>
      <c r="F730">
        <f t="shared" si="101"/>
        <v>0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102"/>
        <v>14.219779627128897</v>
      </c>
      <c r="L730">
        <f t="shared" si="103"/>
        <v>15.387517868726606</v>
      </c>
      <c r="M730">
        <f t="shared" si="104"/>
        <v>-4.0124227317008163</v>
      </c>
      <c r="N730" s="36">
        <f t="shared" si="105"/>
        <v>392.98323739987262</v>
      </c>
      <c r="O730">
        <f t="shared" si="106"/>
        <v>0</v>
      </c>
      <c r="P730">
        <f t="shared" si="107"/>
        <v>0</v>
      </c>
      <c r="Q730" t="str">
        <f t="shared" si="108"/>
        <v>TN</v>
      </c>
    </row>
    <row r="731" spans="1:17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100"/>
        <v>3.2596289504388551E-11</v>
      </c>
      <c r="F731">
        <f t="shared" si="101"/>
        <v>0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102"/>
        <v>59.193926548980862</v>
      </c>
      <c r="L731">
        <f t="shared" si="103"/>
        <v>107.83498131120591</v>
      </c>
      <c r="M731">
        <f t="shared" si="104"/>
        <v>-43.662636036899762</v>
      </c>
      <c r="N731" s="36">
        <f t="shared" si="105"/>
        <v>393.08647356356994</v>
      </c>
      <c r="O731">
        <f t="shared" si="106"/>
        <v>0</v>
      </c>
      <c r="P731">
        <f t="shared" si="107"/>
        <v>0</v>
      </c>
      <c r="Q731" t="str">
        <f t="shared" si="108"/>
        <v>TN</v>
      </c>
    </row>
    <row r="732" spans="1:17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100"/>
        <v>1.1641531965853051E-10</v>
      </c>
      <c r="F732">
        <f t="shared" si="101"/>
        <v>0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102"/>
        <v>99.651528219155693</v>
      </c>
      <c r="L732">
        <f t="shared" si="103"/>
        <v>107.83498131120591</v>
      </c>
      <c r="M732">
        <f t="shared" si="104"/>
        <v>-28.118864502920573</v>
      </c>
      <c r="N732" s="36">
        <f t="shared" si="105"/>
        <v>18.34097928653966</v>
      </c>
      <c r="O732">
        <f t="shared" si="106"/>
        <v>0</v>
      </c>
      <c r="P732">
        <f t="shared" si="107"/>
        <v>1</v>
      </c>
      <c r="Q732" t="str">
        <f t="shared" si="108"/>
        <v>FP</v>
      </c>
    </row>
    <row r="733" spans="1:17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100"/>
        <v>1.1641531965853051E-10</v>
      </c>
      <c r="F733">
        <f t="shared" si="101"/>
        <v>0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102"/>
        <v>26.281318977690006</v>
      </c>
      <c r="L733">
        <f t="shared" si="103"/>
        <v>64.054973166180915</v>
      </c>
      <c r="M733">
        <f t="shared" si="104"/>
        <v>-9.0904574648589378</v>
      </c>
      <c r="N733" s="36">
        <f t="shared" si="105"/>
        <v>217.43773534868572</v>
      </c>
      <c r="O733">
        <f t="shared" si="106"/>
        <v>0</v>
      </c>
      <c r="P733">
        <f t="shared" si="107"/>
        <v>0</v>
      </c>
      <c r="Q733" t="str">
        <f t="shared" si="108"/>
        <v>TN</v>
      </c>
    </row>
    <row r="734" spans="1:17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100"/>
        <v>1.1641531965853051E-10</v>
      </c>
      <c r="F734">
        <f t="shared" si="101"/>
        <v>0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102"/>
        <v>7.6937589364256631</v>
      </c>
      <c r="L734">
        <f t="shared" si="103"/>
        <v>0</v>
      </c>
      <c r="M734">
        <f t="shared" si="104"/>
        <v>2.9559347615375948</v>
      </c>
      <c r="N734" s="36">
        <f t="shared" si="105"/>
        <v>717.81996122756163</v>
      </c>
      <c r="O734">
        <f t="shared" si="106"/>
        <v>1</v>
      </c>
      <c r="P734">
        <f t="shared" si="107"/>
        <v>0</v>
      </c>
      <c r="Q734" t="str">
        <f t="shared" si="108"/>
        <v>TP</v>
      </c>
    </row>
    <row r="735" spans="1:17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100"/>
        <v>1.1175870687218931E-10</v>
      </c>
      <c r="F735">
        <f t="shared" si="101"/>
        <v>0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102"/>
        <v>7.69375893634317</v>
      </c>
      <c r="L735">
        <f t="shared" si="103"/>
        <v>15.387517868726606</v>
      </c>
      <c r="M735">
        <f t="shared" si="104"/>
        <v>-1.3438686193380693</v>
      </c>
      <c r="N735" s="36">
        <f t="shared" si="105"/>
        <v>505.9062101815968</v>
      </c>
      <c r="O735">
        <f t="shared" si="106"/>
        <v>0</v>
      </c>
      <c r="P735">
        <f t="shared" si="107"/>
        <v>1</v>
      </c>
      <c r="Q735" t="str">
        <f t="shared" si="108"/>
        <v>FP</v>
      </c>
    </row>
    <row r="736" spans="1:17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100"/>
        <v>1.4435499637657781E-10</v>
      </c>
      <c r="F736">
        <f t="shared" si="101"/>
        <v>0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102"/>
        <v>43.153154426274305</v>
      </c>
      <c r="L736">
        <f t="shared" si="103"/>
        <v>64.054973166180915</v>
      </c>
      <c r="M736">
        <f t="shared" si="104"/>
        <v>1.1750985195168369</v>
      </c>
      <c r="N736" s="36">
        <f t="shared" si="105"/>
        <v>625.56643166213973</v>
      </c>
      <c r="O736">
        <f t="shared" si="106"/>
        <v>1</v>
      </c>
      <c r="P736">
        <f t="shared" si="107"/>
        <v>0</v>
      </c>
      <c r="Q736" t="str">
        <f t="shared" si="108"/>
        <v>TP</v>
      </c>
    </row>
    <row r="737" spans="1:17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100"/>
        <v>1.4435499637657781E-10</v>
      </c>
      <c r="F737">
        <f t="shared" si="101"/>
        <v>0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102"/>
        <v>59.19392657944605</v>
      </c>
      <c r="L737">
        <f t="shared" si="103"/>
        <v>107.83498131120591</v>
      </c>
      <c r="M737">
        <f t="shared" si="104"/>
        <v>-43.66263602519507</v>
      </c>
      <c r="N737" s="36">
        <f t="shared" si="105"/>
        <v>393.08647309944593</v>
      </c>
      <c r="O737">
        <f t="shared" si="106"/>
        <v>0</v>
      </c>
      <c r="P737">
        <f t="shared" si="107"/>
        <v>0</v>
      </c>
      <c r="Q737" t="str">
        <f t="shared" si="108"/>
        <v>TN</v>
      </c>
    </row>
    <row r="738" spans="1:17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100"/>
        <v>1.4435499637657781E-10</v>
      </c>
      <c r="F738">
        <f t="shared" si="101"/>
        <v>0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102"/>
        <v>32.027486601177031</v>
      </c>
      <c r="L738">
        <f t="shared" si="103"/>
        <v>64.054973166180915</v>
      </c>
      <c r="M738">
        <f t="shared" si="104"/>
        <v>-5.5942400192660138</v>
      </c>
      <c r="N738" s="36">
        <f t="shared" si="105"/>
        <v>332.77010900322159</v>
      </c>
      <c r="O738">
        <f t="shared" si="106"/>
        <v>0</v>
      </c>
      <c r="P738">
        <f t="shared" si="107"/>
        <v>0</v>
      </c>
      <c r="Q738" t="str">
        <f t="shared" si="108"/>
        <v>TN</v>
      </c>
    </row>
    <row r="739" spans="1:17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100"/>
        <v>1.4435499637657781E-10</v>
      </c>
      <c r="F739">
        <f t="shared" si="101"/>
        <v>0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102"/>
        <v>43.153154426274305</v>
      </c>
      <c r="L739">
        <f t="shared" si="103"/>
        <v>64.054973166180915</v>
      </c>
      <c r="M739">
        <f t="shared" si="104"/>
        <v>-22.865713964212667</v>
      </c>
      <c r="N739" s="36">
        <f t="shared" si="105"/>
        <v>0.9418966165676621</v>
      </c>
      <c r="O739">
        <f t="shared" si="106"/>
        <v>0</v>
      </c>
      <c r="P739">
        <f t="shared" si="107"/>
        <v>0</v>
      </c>
      <c r="Q739" t="str">
        <f t="shared" si="108"/>
        <v>TN</v>
      </c>
    </row>
    <row r="740" spans="1:17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100"/>
        <v>1.4435499637657781E-10</v>
      </c>
      <c r="F740">
        <f t="shared" si="101"/>
        <v>0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102"/>
        <v>26.281318980398719</v>
      </c>
      <c r="L740">
        <f t="shared" si="103"/>
        <v>64.054973166180915</v>
      </c>
      <c r="M740">
        <f t="shared" si="104"/>
        <v>-29.347856866986689</v>
      </c>
      <c r="N740" s="36">
        <f t="shared" si="105"/>
        <v>30.378057748482949</v>
      </c>
      <c r="O740">
        <f t="shared" si="106"/>
        <v>0</v>
      </c>
      <c r="P740">
        <f t="shared" si="107"/>
        <v>0</v>
      </c>
      <c r="Q740" t="str">
        <f t="shared" si="108"/>
        <v>TN</v>
      </c>
    </row>
    <row r="741" spans="1:17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100"/>
        <v>1.4435499637657781E-10</v>
      </c>
      <c r="F741">
        <f t="shared" si="101"/>
        <v>0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102"/>
        <v>0</v>
      </c>
      <c r="L741">
        <f t="shared" si="103"/>
        <v>15.387517868726606</v>
      </c>
      <c r="M741">
        <f t="shared" si="104"/>
        <v>-9.4756483472361293</v>
      </c>
      <c r="N741" s="36">
        <f t="shared" si="105"/>
        <v>206.22623498513966</v>
      </c>
      <c r="O741">
        <f t="shared" si="106"/>
        <v>0</v>
      </c>
      <c r="P741">
        <f t="shared" si="107"/>
        <v>0</v>
      </c>
      <c r="Q741" t="str">
        <f t="shared" si="108"/>
        <v>TN</v>
      </c>
    </row>
    <row r="742" spans="1:17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100"/>
        <v>1.4435499637657781E-10</v>
      </c>
      <c r="F742">
        <f t="shared" si="101"/>
        <v>0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102"/>
        <v>37.643362913839454</v>
      </c>
      <c r="L742">
        <f t="shared" si="103"/>
        <v>64.054973166180915</v>
      </c>
      <c r="M742">
        <f t="shared" si="104"/>
        <v>-24.982570548232097</v>
      </c>
      <c r="N742" s="36">
        <f t="shared" si="105"/>
        <v>1.3141022738835546</v>
      </c>
      <c r="O742">
        <f t="shared" si="106"/>
        <v>0</v>
      </c>
      <c r="P742">
        <f t="shared" si="107"/>
        <v>0</v>
      </c>
      <c r="Q742" t="str">
        <f t="shared" si="108"/>
        <v>TN</v>
      </c>
    </row>
    <row r="743" spans="1:17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100"/>
        <v>1.4435499637657781E-10</v>
      </c>
      <c r="F743">
        <f t="shared" si="101"/>
        <v>0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102"/>
        <v>20.36733109313392</v>
      </c>
      <c r="L743">
        <f t="shared" si="103"/>
        <v>15.387517868726606</v>
      </c>
      <c r="M743">
        <f t="shared" si="104"/>
        <v>-1.6505393887392268</v>
      </c>
      <c r="N743" s="36">
        <f t="shared" si="105"/>
        <v>492.20475910572276</v>
      </c>
      <c r="O743">
        <f t="shared" si="106"/>
        <v>0</v>
      </c>
      <c r="P743">
        <f t="shared" si="107"/>
        <v>0</v>
      </c>
      <c r="Q743" t="str">
        <f t="shared" si="108"/>
        <v>TN</v>
      </c>
    </row>
    <row r="744" spans="1:17" x14ac:dyDescent="0.3">
      <c r="A744">
        <v>1</v>
      </c>
      <c r="B744">
        <v>0.88613857459934653</v>
      </c>
      <c r="C744">
        <v>-2</v>
      </c>
      <c r="D744">
        <v>2.9</v>
      </c>
      <c r="E744">
        <f t="shared" si="100"/>
        <v>1.7695128588096636E-10</v>
      </c>
      <c r="F744">
        <f t="shared" si="101"/>
        <v>0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102"/>
        <v>43.153154432250382</v>
      </c>
      <c r="L744">
        <f t="shared" si="103"/>
        <v>64.054973166180915</v>
      </c>
      <c r="M744">
        <f t="shared" si="104"/>
        <v>-22.865713961916665</v>
      </c>
      <c r="N744" s="36">
        <f t="shared" si="105"/>
        <v>0.94189662102426364</v>
      </c>
      <c r="O744">
        <f t="shared" si="106"/>
        <v>0</v>
      </c>
      <c r="P744">
        <f t="shared" si="107"/>
        <v>1</v>
      </c>
      <c r="Q744" t="str">
        <f t="shared" si="108"/>
        <v>FP</v>
      </c>
    </row>
    <row r="745" spans="1:17" x14ac:dyDescent="0.3">
      <c r="A745">
        <v>0</v>
      </c>
      <c r="B745">
        <v>0.88613857459934653</v>
      </c>
      <c r="C745">
        <v>-2</v>
      </c>
      <c r="D745">
        <v>2.9</v>
      </c>
      <c r="E745">
        <f t="shared" si="100"/>
        <v>1.7695128588096636E-10</v>
      </c>
      <c r="F745">
        <f t="shared" si="101"/>
        <v>0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102"/>
        <v>48.573729363507475</v>
      </c>
      <c r="L745">
        <f t="shared" si="103"/>
        <v>107.83498131120591</v>
      </c>
      <c r="M745">
        <f t="shared" si="104"/>
        <v>-12.669142314712527</v>
      </c>
      <c r="N745" s="36">
        <f t="shared" si="105"/>
        <v>124.70379261040591</v>
      </c>
      <c r="O745">
        <f t="shared" si="106"/>
        <v>0</v>
      </c>
      <c r="P745">
        <f t="shared" si="107"/>
        <v>0</v>
      </c>
      <c r="Q745" t="str">
        <f t="shared" si="108"/>
        <v>TN</v>
      </c>
    </row>
    <row r="746" spans="1:17" x14ac:dyDescent="0.3">
      <c r="A746">
        <v>0</v>
      </c>
      <c r="B746">
        <v>0.88613857459934653</v>
      </c>
      <c r="C746">
        <v>-2</v>
      </c>
      <c r="D746">
        <v>2.9</v>
      </c>
      <c r="E746">
        <f t="shared" si="100"/>
        <v>1.7695128588096636E-10</v>
      </c>
      <c r="F746">
        <f t="shared" si="101"/>
        <v>0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102"/>
        <v>0</v>
      </c>
      <c r="L746">
        <f t="shared" si="103"/>
        <v>15.387517868726606</v>
      </c>
      <c r="M746">
        <f t="shared" si="104"/>
        <v>-9.4756483472361293</v>
      </c>
      <c r="N746" s="36">
        <f t="shared" si="105"/>
        <v>206.22623498513966</v>
      </c>
      <c r="O746">
        <f t="shared" si="106"/>
        <v>0</v>
      </c>
      <c r="P746">
        <f t="shared" si="107"/>
        <v>0</v>
      </c>
      <c r="Q746" t="str">
        <f t="shared" si="108"/>
        <v>TN</v>
      </c>
    </row>
    <row r="747" spans="1:17" x14ac:dyDescent="0.3">
      <c r="A747">
        <v>0</v>
      </c>
      <c r="B747">
        <v>0.88613857459934653</v>
      </c>
      <c r="C747">
        <v>-2</v>
      </c>
      <c r="D747">
        <v>2.9</v>
      </c>
      <c r="E747">
        <f t="shared" si="100"/>
        <v>1.7695128588096636E-10</v>
      </c>
      <c r="F747">
        <f t="shared" si="101"/>
        <v>0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102"/>
        <v>48.573729363507475</v>
      </c>
      <c r="L747">
        <f t="shared" si="103"/>
        <v>107.83498131120591</v>
      </c>
      <c r="M747">
        <f t="shared" si="104"/>
        <v>-12.669142314712527</v>
      </c>
      <c r="N747" s="36">
        <f t="shared" si="105"/>
        <v>124.70379261040591</v>
      </c>
      <c r="O747">
        <f t="shared" si="106"/>
        <v>0</v>
      </c>
      <c r="P747">
        <f t="shared" si="107"/>
        <v>0</v>
      </c>
      <c r="Q747" t="str">
        <f t="shared" si="108"/>
        <v>TN</v>
      </c>
    </row>
    <row r="748" spans="1:17" x14ac:dyDescent="0.3">
      <c r="A748">
        <v>0</v>
      </c>
      <c r="B748">
        <v>0.88613857459934653</v>
      </c>
      <c r="C748">
        <v>-2</v>
      </c>
      <c r="D748">
        <v>2.9</v>
      </c>
      <c r="E748">
        <f t="shared" si="100"/>
        <v>1.7695128588096636E-10</v>
      </c>
      <c r="F748">
        <f t="shared" si="101"/>
        <v>0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102"/>
        <v>53.917490698534571</v>
      </c>
      <c r="L748">
        <f t="shared" si="103"/>
        <v>107.83498131120591</v>
      </c>
      <c r="M748">
        <f t="shared" si="104"/>
        <v>-9.4177662970270148</v>
      </c>
      <c r="N748" s="36">
        <f t="shared" si="105"/>
        <v>207.89202484955226</v>
      </c>
      <c r="O748">
        <f t="shared" si="106"/>
        <v>0</v>
      </c>
      <c r="P748">
        <f t="shared" si="107"/>
        <v>0</v>
      </c>
      <c r="Q748" t="str">
        <f t="shared" si="108"/>
        <v>TN</v>
      </c>
    </row>
    <row r="749" spans="1:17" x14ac:dyDescent="0.3">
      <c r="A749">
        <v>1</v>
      </c>
      <c r="B749">
        <v>0.88613857459934653</v>
      </c>
      <c r="C749">
        <v>-2</v>
      </c>
      <c r="D749">
        <v>3.8</v>
      </c>
      <c r="E749">
        <f t="shared" si="100"/>
        <v>2.6077031603510831E-10</v>
      </c>
      <c r="F749">
        <f t="shared" si="101"/>
        <v>0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102"/>
        <v>99.651528293857339</v>
      </c>
      <c r="L749">
        <f t="shared" si="103"/>
        <v>107.83498131120591</v>
      </c>
      <c r="M749">
        <f t="shared" si="104"/>
        <v>9.0433803943085778</v>
      </c>
      <c r="N749" s="36">
        <f t="shared" si="105"/>
        <v>1081.0686184484564</v>
      </c>
      <c r="O749">
        <f t="shared" si="106"/>
        <v>1</v>
      </c>
      <c r="P749">
        <f t="shared" si="107"/>
        <v>0</v>
      </c>
      <c r="Q749" t="str">
        <f t="shared" si="108"/>
        <v>TP</v>
      </c>
    </row>
    <row r="750" spans="1:17" x14ac:dyDescent="0.3">
      <c r="A750">
        <v>0</v>
      </c>
      <c r="B750">
        <v>0.88613857459934653</v>
      </c>
      <c r="C750">
        <v>-2</v>
      </c>
      <c r="D750">
        <v>3.8</v>
      </c>
      <c r="E750">
        <f t="shared" si="100"/>
        <v>2.6077031603510831E-10</v>
      </c>
      <c r="F750">
        <f t="shared" si="101"/>
        <v>0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102"/>
        <v>53.917490718870624</v>
      </c>
      <c r="L750">
        <f t="shared" si="103"/>
        <v>107.83498131120591</v>
      </c>
      <c r="M750">
        <f t="shared" si="104"/>
        <v>-45.689837592878234</v>
      </c>
      <c r="N750" s="36">
        <f t="shared" si="105"/>
        <v>477.58027198793002</v>
      </c>
      <c r="O750">
        <f t="shared" si="106"/>
        <v>0</v>
      </c>
      <c r="P750">
        <f t="shared" si="107"/>
        <v>0</v>
      </c>
      <c r="Q750" t="str">
        <f t="shared" si="108"/>
        <v>TN</v>
      </c>
    </row>
    <row r="751" spans="1:17" x14ac:dyDescent="0.3">
      <c r="A751">
        <v>0</v>
      </c>
      <c r="B751">
        <v>0.88613857459934653</v>
      </c>
      <c r="C751">
        <v>-2</v>
      </c>
      <c r="D751">
        <v>3.8</v>
      </c>
      <c r="E751">
        <f t="shared" si="100"/>
        <v>2.6077031603510831E-10</v>
      </c>
      <c r="F751">
        <f t="shared" si="101"/>
        <v>0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102"/>
        <v>59.19392661118065</v>
      </c>
      <c r="L751">
        <f t="shared" si="103"/>
        <v>107.83498131120591</v>
      </c>
      <c r="M751">
        <f t="shared" si="104"/>
        <v>-43.662636013002668</v>
      </c>
      <c r="N751" s="36">
        <f t="shared" si="105"/>
        <v>393.08647261598287</v>
      </c>
      <c r="O751">
        <f t="shared" si="106"/>
        <v>0</v>
      </c>
      <c r="P751">
        <f t="shared" si="107"/>
        <v>0</v>
      </c>
      <c r="Q751" t="str">
        <f t="shared" si="108"/>
        <v>TN</v>
      </c>
    </row>
    <row r="752" spans="1:17" x14ac:dyDescent="0.3">
      <c r="A752">
        <v>0</v>
      </c>
      <c r="B752">
        <v>0.88613857459934653</v>
      </c>
      <c r="C752">
        <v>-2</v>
      </c>
      <c r="D752">
        <v>3.8</v>
      </c>
      <c r="E752">
        <f t="shared" si="100"/>
        <v>2.6077031603510831E-10</v>
      </c>
      <c r="F752">
        <f t="shared" si="101"/>
        <v>0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102"/>
        <v>14.219779636848804</v>
      </c>
      <c r="L752">
        <f t="shared" si="103"/>
        <v>15.387517868726606</v>
      </c>
      <c r="M752">
        <f t="shared" si="104"/>
        <v>-4.0124227279664373</v>
      </c>
      <c r="N752" s="36">
        <f t="shared" si="105"/>
        <v>392.98323754793182</v>
      </c>
      <c r="O752">
        <f t="shared" si="106"/>
        <v>0</v>
      </c>
      <c r="P752">
        <f t="shared" si="107"/>
        <v>0</v>
      </c>
      <c r="Q752" t="str">
        <f t="shared" si="108"/>
        <v>TN</v>
      </c>
    </row>
    <row r="753" spans="1:17" x14ac:dyDescent="0.3">
      <c r="A753">
        <v>0</v>
      </c>
      <c r="B753">
        <v>0.88613857459934653</v>
      </c>
      <c r="C753">
        <v>-2</v>
      </c>
      <c r="D753">
        <v>3.8</v>
      </c>
      <c r="E753">
        <f t="shared" si="100"/>
        <v>2.6077031603510831E-10</v>
      </c>
      <c r="F753">
        <f t="shared" si="101"/>
        <v>0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102"/>
        <v>7.693758938982989</v>
      </c>
      <c r="L753">
        <f t="shared" si="103"/>
        <v>0</v>
      </c>
      <c r="M753">
        <f t="shared" si="104"/>
        <v>3.3016558486977243</v>
      </c>
      <c r="N753" s="36">
        <f t="shared" si="105"/>
        <v>736.46471525980655</v>
      </c>
      <c r="O753">
        <f t="shared" si="106"/>
        <v>1</v>
      </c>
      <c r="P753">
        <f t="shared" si="107"/>
        <v>1</v>
      </c>
      <c r="Q753" t="str">
        <f t="shared" si="108"/>
        <v>FN</v>
      </c>
    </row>
    <row r="754" spans="1:17" x14ac:dyDescent="0.3">
      <c r="A754">
        <v>0</v>
      </c>
      <c r="B754">
        <v>0.88613857459934653</v>
      </c>
      <c r="C754">
        <v>-2</v>
      </c>
      <c r="D754">
        <v>3.8</v>
      </c>
      <c r="E754">
        <f t="shared" si="100"/>
        <v>2.6077031603510831E-10</v>
      </c>
      <c r="F754">
        <f t="shared" si="101"/>
        <v>0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102"/>
        <v>53.917490718870624</v>
      </c>
      <c r="L754">
        <f t="shared" si="103"/>
        <v>107.83498131120591</v>
      </c>
      <c r="M754">
        <f t="shared" si="104"/>
        <v>-45.689837592878234</v>
      </c>
      <c r="N754" s="36">
        <f t="shared" si="105"/>
        <v>477.58027198793002</v>
      </c>
      <c r="O754">
        <f t="shared" si="106"/>
        <v>0</v>
      </c>
      <c r="P754">
        <f t="shared" si="107"/>
        <v>0</v>
      </c>
      <c r="Q754" t="str">
        <f t="shared" si="108"/>
        <v>TN</v>
      </c>
    </row>
    <row r="755" spans="1:17" x14ac:dyDescent="0.3">
      <c r="A755">
        <v>0</v>
      </c>
      <c r="B755">
        <v>0.88613857459934653</v>
      </c>
      <c r="C755">
        <v>-2</v>
      </c>
      <c r="D755">
        <v>3.8</v>
      </c>
      <c r="E755">
        <f t="shared" si="100"/>
        <v>2.6077031603510831E-10</v>
      </c>
      <c r="F755">
        <f t="shared" si="101"/>
        <v>0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102"/>
        <v>48.573729381348471</v>
      </c>
      <c r="L755">
        <f t="shared" si="103"/>
        <v>107.83498131120591</v>
      </c>
      <c r="M755">
        <f t="shared" si="104"/>
        <v>-47.742905543858342</v>
      </c>
      <c r="N755" s="36">
        <f t="shared" si="105"/>
        <v>571.52925279145165</v>
      </c>
      <c r="O755">
        <f t="shared" si="106"/>
        <v>0</v>
      </c>
      <c r="P755">
        <f t="shared" si="107"/>
        <v>0</v>
      </c>
      <c r="Q755" t="str">
        <f t="shared" si="108"/>
        <v>TN</v>
      </c>
    </row>
    <row r="756" spans="1:17" x14ac:dyDescent="0.3">
      <c r="A756">
        <v>0</v>
      </c>
      <c r="B756">
        <v>0.88613857459934653</v>
      </c>
      <c r="C756">
        <v>-2</v>
      </c>
      <c r="D756">
        <v>3.8</v>
      </c>
      <c r="E756">
        <f t="shared" si="100"/>
        <v>2.6077031603510831E-10</v>
      </c>
      <c r="F756">
        <f t="shared" si="101"/>
        <v>0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102"/>
        <v>26.281318991685026</v>
      </c>
      <c r="L756">
        <f t="shared" si="103"/>
        <v>64.054973166180915</v>
      </c>
      <c r="M756">
        <f t="shared" si="104"/>
        <v>-29.347856862650499</v>
      </c>
      <c r="N756" s="36">
        <f t="shared" si="105"/>
        <v>30.378057700684003</v>
      </c>
      <c r="O756">
        <f t="shared" si="106"/>
        <v>0</v>
      </c>
      <c r="P756">
        <f t="shared" si="107"/>
        <v>0</v>
      </c>
      <c r="Q756" t="str">
        <f t="shared" si="108"/>
        <v>TN</v>
      </c>
    </row>
    <row r="757" spans="1:17" x14ac:dyDescent="0.3">
      <c r="A757">
        <v>0</v>
      </c>
      <c r="B757">
        <v>0.88613857459934653</v>
      </c>
      <c r="C757">
        <v>-2</v>
      </c>
      <c r="D757">
        <v>3.8</v>
      </c>
      <c r="E757">
        <f t="shared" si="100"/>
        <v>2.6077031603510831E-10</v>
      </c>
      <c r="F757">
        <f t="shared" si="101"/>
        <v>0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102"/>
        <v>37.643362931781937</v>
      </c>
      <c r="L757">
        <f t="shared" si="103"/>
        <v>64.054973166180915</v>
      </c>
      <c r="M757">
        <f t="shared" si="104"/>
        <v>-24.98257054133861</v>
      </c>
      <c r="N757" s="36">
        <f t="shared" si="105"/>
        <v>1.3141022580789543</v>
      </c>
      <c r="O757">
        <f t="shared" si="106"/>
        <v>0</v>
      </c>
      <c r="P757">
        <f t="shared" si="107"/>
        <v>0</v>
      </c>
      <c r="Q757" t="str">
        <f t="shared" si="108"/>
        <v>TN</v>
      </c>
    </row>
    <row r="758" spans="1:17" x14ac:dyDescent="0.3">
      <c r="A758">
        <v>0</v>
      </c>
      <c r="B758">
        <v>0.88613857459934653</v>
      </c>
      <c r="C758">
        <v>-2</v>
      </c>
      <c r="D758">
        <v>3.8</v>
      </c>
      <c r="E758">
        <f t="shared" si="100"/>
        <v>2.6077031603510831E-10</v>
      </c>
      <c r="F758">
        <f t="shared" si="101"/>
        <v>0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102"/>
        <v>26.281318991685026</v>
      </c>
      <c r="L758">
        <f t="shared" si="103"/>
        <v>64.054973166180915</v>
      </c>
      <c r="M758">
        <f t="shared" si="104"/>
        <v>-9.0904574563437617</v>
      </c>
      <c r="N758" s="36">
        <f t="shared" si="105"/>
        <v>217.43773559981136</v>
      </c>
      <c r="O758">
        <f t="shared" si="106"/>
        <v>0</v>
      </c>
      <c r="P758">
        <f t="shared" si="107"/>
        <v>0</v>
      </c>
      <c r="Q758" t="str">
        <f t="shared" si="108"/>
        <v>TN</v>
      </c>
    </row>
    <row r="759" spans="1:17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100"/>
        <v>2.7474015439413202E-10</v>
      </c>
      <c r="F759">
        <f t="shared" si="101"/>
        <v>0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102"/>
        <v>20.367331102166133</v>
      </c>
      <c r="L759">
        <f t="shared" si="103"/>
        <v>15.387517868726606</v>
      </c>
      <c r="M759">
        <f t="shared" si="104"/>
        <v>-1.6505393852690586</v>
      </c>
      <c r="N759" s="36">
        <f t="shared" si="105"/>
        <v>492.20475925969879</v>
      </c>
      <c r="O759">
        <f t="shared" si="106"/>
        <v>0</v>
      </c>
      <c r="P759">
        <f t="shared" si="107"/>
        <v>1</v>
      </c>
      <c r="Q759" t="str">
        <f t="shared" si="108"/>
        <v>FP</v>
      </c>
    </row>
    <row r="760" spans="1:17" x14ac:dyDescent="0.3">
      <c r="A760">
        <v>1</v>
      </c>
      <c r="B760">
        <v>0.88613857459934653</v>
      </c>
      <c r="C760">
        <v>-2</v>
      </c>
      <c r="D760">
        <v>3.9</v>
      </c>
      <c r="E760">
        <f t="shared" si="100"/>
        <v>2.7008354160779076E-10</v>
      </c>
      <c r="F760">
        <f t="shared" si="101"/>
        <v>0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102"/>
        <v>7.6937589391479788</v>
      </c>
      <c r="L760">
        <f t="shared" si="103"/>
        <v>15.387517868726606</v>
      </c>
      <c r="M760">
        <f t="shared" si="104"/>
        <v>-1.343868617631502</v>
      </c>
      <c r="N760" s="36">
        <f t="shared" si="105"/>
        <v>505.90621025836623</v>
      </c>
      <c r="O760">
        <f t="shared" si="106"/>
        <v>0</v>
      </c>
      <c r="P760">
        <f t="shared" si="107"/>
        <v>1</v>
      </c>
      <c r="Q760" t="str">
        <f t="shared" si="108"/>
        <v>FP</v>
      </c>
    </row>
    <row r="761" spans="1:17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100"/>
        <v>2.6542692882144956E-10</v>
      </c>
      <c r="F761">
        <f t="shared" si="101"/>
        <v>0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102"/>
        <v>7.6937589390654821</v>
      </c>
      <c r="L761">
        <f t="shared" si="103"/>
        <v>15.387517868726606</v>
      </c>
      <c r="M761">
        <f t="shared" si="104"/>
        <v>-1.3438686176816965</v>
      </c>
      <c r="N761" s="36">
        <f t="shared" si="105"/>
        <v>505.90621025610818</v>
      </c>
      <c r="O761">
        <f t="shared" si="106"/>
        <v>0</v>
      </c>
      <c r="P761">
        <f t="shared" si="107"/>
        <v>1</v>
      </c>
      <c r="Q761" t="str">
        <f t="shared" si="108"/>
        <v>FP</v>
      </c>
    </row>
    <row r="762" spans="1:17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100"/>
        <v>2.7474015439413202E-10</v>
      </c>
      <c r="F762">
        <f t="shared" si="101"/>
        <v>0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102"/>
        <v>7.6937589392304719</v>
      </c>
      <c r="L762">
        <f t="shared" si="103"/>
        <v>15.387517868726606</v>
      </c>
      <c r="M762">
        <f t="shared" si="104"/>
        <v>-1.3438686175813093</v>
      </c>
      <c r="N762" s="36">
        <f t="shared" si="105"/>
        <v>505.90621026062416</v>
      </c>
      <c r="O762">
        <f t="shared" si="106"/>
        <v>0</v>
      </c>
      <c r="P762">
        <f t="shared" si="107"/>
        <v>1</v>
      </c>
      <c r="Q762" t="str">
        <f t="shared" si="108"/>
        <v>FP</v>
      </c>
    </row>
    <row r="763" spans="1:17" x14ac:dyDescent="0.3">
      <c r="A763">
        <v>1</v>
      </c>
      <c r="B763">
        <v>0.88613857459934653</v>
      </c>
      <c r="C763">
        <v>-2</v>
      </c>
      <c r="D763">
        <v>3.6</v>
      </c>
      <c r="E763">
        <f t="shared" si="100"/>
        <v>2.4214386488974345E-10</v>
      </c>
      <c r="F763">
        <f t="shared" si="101"/>
        <v>0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102"/>
        <v>43.153154444202528</v>
      </c>
      <c r="L763">
        <f t="shared" si="103"/>
        <v>64.054973166180915</v>
      </c>
      <c r="M763">
        <f t="shared" si="104"/>
        <v>-22.865713957324662</v>
      </c>
      <c r="N763" s="36">
        <f t="shared" si="105"/>
        <v>0.9418966299374667</v>
      </c>
      <c r="O763">
        <f t="shared" si="106"/>
        <v>0</v>
      </c>
      <c r="P763">
        <f t="shared" si="107"/>
        <v>1</v>
      </c>
      <c r="Q763" t="str">
        <f t="shared" si="108"/>
        <v>FP</v>
      </c>
    </row>
    <row r="764" spans="1:17" x14ac:dyDescent="0.3">
      <c r="A764">
        <v>0</v>
      </c>
      <c r="B764">
        <v>0.88613857459934653</v>
      </c>
      <c r="C764">
        <v>-2</v>
      </c>
      <c r="D764">
        <v>3.6</v>
      </c>
      <c r="E764">
        <f t="shared" si="100"/>
        <v>2.4214386488974345E-10</v>
      </c>
      <c r="F764">
        <f t="shared" si="101"/>
        <v>0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102"/>
        <v>32.027486613429211</v>
      </c>
      <c r="L764">
        <f t="shared" si="103"/>
        <v>64.054973166180915</v>
      </c>
      <c r="M764">
        <f t="shared" si="104"/>
        <v>-5.5942400118112552</v>
      </c>
      <c r="N764" s="36">
        <f t="shared" si="105"/>
        <v>332.77010927520081</v>
      </c>
      <c r="O764">
        <f t="shared" si="106"/>
        <v>0</v>
      </c>
      <c r="P764">
        <f t="shared" si="107"/>
        <v>0</v>
      </c>
      <c r="Q764" t="str">
        <f t="shared" si="108"/>
        <v>TN</v>
      </c>
    </row>
    <row r="765" spans="1:17" x14ac:dyDescent="0.3">
      <c r="A765">
        <v>0</v>
      </c>
      <c r="B765">
        <v>0.88613857459934653</v>
      </c>
      <c r="C765">
        <v>-2</v>
      </c>
      <c r="D765">
        <v>3.6</v>
      </c>
      <c r="E765">
        <f t="shared" si="100"/>
        <v>2.4214386488974345E-10</v>
      </c>
      <c r="F765">
        <f t="shared" si="101"/>
        <v>0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102"/>
        <v>59.19392660610314</v>
      </c>
      <c r="L765">
        <f t="shared" si="103"/>
        <v>107.83498131120591</v>
      </c>
      <c r="M765">
        <f t="shared" si="104"/>
        <v>-6.2073539875790402</v>
      </c>
      <c r="N765" s="36">
        <f t="shared" si="105"/>
        <v>310.77718301388529</v>
      </c>
      <c r="O765">
        <f t="shared" si="106"/>
        <v>0</v>
      </c>
      <c r="P765">
        <f t="shared" si="107"/>
        <v>0</v>
      </c>
      <c r="Q765" t="str">
        <f t="shared" si="108"/>
        <v>TN</v>
      </c>
    </row>
    <row r="766" spans="1:17" x14ac:dyDescent="0.3">
      <c r="A766">
        <v>0</v>
      </c>
      <c r="B766">
        <v>0.88613857459934653</v>
      </c>
      <c r="C766">
        <v>-2</v>
      </c>
      <c r="D766">
        <v>3.6</v>
      </c>
      <c r="E766">
        <f t="shared" si="100"/>
        <v>2.4214386488974345E-10</v>
      </c>
      <c r="F766">
        <f t="shared" si="101"/>
        <v>0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102"/>
        <v>37.643362928911145</v>
      </c>
      <c r="L766">
        <f t="shared" si="103"/>
        <v>64.054973166180915</v>
      </c>
      <c r="M766">
        <f t="shared" si="104"/>
        <v>-24.982570542441564</v>
      </c>
      <c r="N766" s="36">
        <f t="shared" si="105"/>
        <v>1.314102260607682</v>
      </c>
      <c r="O766">
        <f t="shared" si="106"/>
        <v>0</v>
      </c>
      <c r="P766">
        <f t="shared" si="107"/>
        <v>0</v>
      </c>
      <c r="Q766" t="str">
        <f t="shared" si="108"/>
        <v>TN</v>
      </c>
    </row>
    <row r="767" spans="1:17" x14ac:dyDescent="0.3">
      <c r="A767">
        <v>0</v>
      </c>
      <c r="B767">
        <v>0.88613857459934653</v>
      </c>
      <c r="C767">
        <v>-2</v>
      </c>
      <c r="D767">
        <v>3.6</v>
      </c>
      <c r="E767">
        <f t="shared" si="100"/>
        <v>2.4214386488974345E-10</v>
      </c>
      <c r="F767">
        <f t="shared" si="101"/>
        <v>0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102"/>
        <v>37.643362928911145</v>
      </c>
      <c r="L767">
        <f t="shared" si="103"/>
        <v>64.054973166180915</v>
      </c>
      <c r="M767">
        <f t="shared" si="104"/>
        <v>-24.982570542441564</v>
      </c>
      <c r="N767" s="36">
        <f t="shared" si="105"/>
        <v>1.314102260607682</v>
      </c>
      <c r="O767">
        <f t="shared" si="106"/>
        <v>0</v>
      </c>
      <c r="P767">
        <f t="shared" si="107"/>
        <v>0</v>
      </c>
      <c r="Q767" t="str">
        <f t="shared" si="108"/>
        <v>TN</v>
      </c>
    </row>
    <row r="768" spans="1:17" x14ac:dyDescent="0.3">
      <c r="A768">
        <v>0</v>
      </c>
      <c r="B768">
        <v>0.88613857459934653</v>
      </c>
      <c r="C768">
        <v>-2</v>
      </c>
      <c r="D768">
        <v>3.6</v>
      </c>
      <c r="E768">
        <f t="shared" si="100"/>
        <v>2.4214386488974345E-10</v>
      </c>
      <c r="F768">
        <f t="shared" si="101"/>
        <v>0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102"/>
        <v>20.367331099908078</v>
      </c>
      <c r="L768">
        <f t="shared" si="103"/>
        <v>15.387517868726606</v>
      </c>
      <c r="M768">
        <f t="shared" si="104"/>
        <v>-1.6505393861366011</v>
      </c>
      <c r="N768" s="36">
        <f t="shared" si="105"/>
        <v>492.20475922120482</v>
      </c>
      <c r="O768">
        <f t="shared" si="106"/>
        <v>0</v>
      </c>
      <c r="P768">
        <f t="shared" si="107"/>
        <v>0</v>
      </c>
      <c r="Q768" t="str">
        <f t="shared" si="108"/>
        <v>TN</v>
      </c>
    </row>
    <row r="769" spans="1:17" x14ac:dyDescent="0.3">
      <c r="A769">
        <v>0</v>
      </c>
      <c r="B769">
        <v>0.88613857459934653</v>
      </c>
      <c r="C769">
        <v>-2</v>
      </c>
      <c r="D769">
        <v>1</v>
      </c>
      <c r="E769">
        <f t="shared" si="100"/>
        <v>0</v>
      </c>
      <c r="F769">
        <f t="shared" si="101"/>
        <v>0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102"/>
        <v>48.573729325843161</v>
      </c>
      <c r="L769">
        <f t="shared" si="103"/>
        <v>107.83498131120591</v>
      </c>
      <c r="M769">
        <f t="shared" si="104"/>
        <v>-12.669142337629129</v>
      </c>
      <c r="N769" s="36">
        <f t="shared" si="105"/>
        <v>124.70379209858262</v>
      </c>
      <c r="O769">
        <f t="shared" si="106"/>
        <v>0</v>
      </c>
      <c r="P769">
        <f t="shared" si="107"/>
        <v>0</v>
      </c>
      <c r="Q769" t="str">
        <f t="shared" si="108"/>
        <v>TN</v>
      </c>
    </row>
    <row r="770" spans="1:17" x14ac:dyDescent="0.3">
      <c r="A770">
        <v>0</v>
      </c>
      <c r="B770">
        <v>0.88613857459934653</v>
      </c>
      <c r="C770">
        <v>-2</v>
      </c>
      <c r="D770">
        <v>1</v>
      </c>
      <c r="E770">
        <f t="shared" si="100"/>
        <v>0</v>
      </c>
      <c r="F770">
        <f t="shared" si="101"/>
        <v>0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102"/>
        <v>32.027486583090457</v>
      </c>
      <c r="L770">
        <f t="shared" si="103"/>
        <v>64.054973166180915</v>
      </c>
      <c r="M770">
        <f t="shared" si="104"/>
        <v>-5.5942400302706687</v>
      </c>
      <c r="N770" s="36">
        <f t="shared" si="105"/>
        <v>332.77010860172805</v>
      </c>
      <c r="O770">
        <f t="shared" si="106"/>
        <v>0</v>
      </c>
      <c r="P770">
        <f t="shared" si="107"/>
        <v>0</v>
      </c>
      <c r="Q770" t="str">
        <f t="shared" si="108"/>
        <v>TN</v>
      </c>
    </row>
    <row r="771" spans="1:17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109">IF(D771&gt;1,(D771-1)/$S$2,0)</f>
        <v>0</v>
      </c>
      <c r="F771">
        <f t="shared" ref="F771:F834" si="110">IF(D771&lt;1,-(1-D771)/$S$2,0)</f>
        <v>-1.8626451145364899E-12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11">G771^(B771+E771)</f>
        <v>7.693758934363303</v>
      </c>
      <c r="L771">
        <f t="shared" ref="L771:L834" si="112">-C771*-H771^(B771+F771)</f>
        <v>15.387517868660616</v>
      </c>
      <c r="M771">
        <f t="shared" ref="M771:M834" si="113">I771*K771-J771*L771</f>
        <v>-1.3438686205168668</v>
      </c>
      <c r="N771" s="36">
        <f t="shared" ref="N771:N834" si="114">(M771-$S$5)^2</f>
        <v>505.90621012856889</v>
      </c>
      <c r="O771">
        <f t="shared" ref="O771:O834" si="115">IF(M771&gt;=0,1,0)</f>
        <v>0</v>
      </c>
      <c r="P771">
        <f t="shared" ref="P771:P834" si="116">(A771-O771)^2</f>
        <v>1</v>
      </c>
      <c r="Q771" t="str">
        <f t="shared" ref="Q771:Q834" si="117">IF(AND(A771=1,O771=1),"TP",IF(AND(A771=0,O771=0),"TN",IF(A771&gt;O771,"FP","FN")))</f>
        <v>FP</v>
      </c>
    </row>
    <row r="772" spans="1:17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109"/>
        <v>0</v>
      </c>
      <c r="F772">
        <f t="shared" si="110"/>
        <v>-1.8626451145364899E-12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11"/>
        <v>26.281318966403699</v>
      </c>
      <c r="L772">
        <f t="shared" si="112"/>
        <v>64.054973165714173</v>
      </c>
      <c r="M772">
        <f t="shared" si="113"/>
        <v>-29.347856872076136</v>
      </c>
      <c r="N772" s="36">
        <f t="shared" si="114"/>
        <v>30.378057804585239</v>
      </c>
      <c r="O772">
        <f t="shared" si="115"/>
        <v>0</v>
      </c>
      <c r="P772">
        <f t="shared" si="116"/>
        <v>0</v>
      </c>
      <c r="Q772" t="str">
        <f t="shared" si="117"/>
        <v>TN</v>
      </c>
    </row>
    <row r="773" spans="1:17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109"/>
        <v>0</v>
      </c>
      <c r="F773">
        <f t="shared" si="110"/>
        <v>-1.8626451145364899E-12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11"/>
        <v>32.027486583090457</v>
      </c>
      <c r="L773">
        <f t="shared" si="112"/>
        <v>64.054973165714173</v>
      </c>
      <c r="M773">
        <f t="shared" si="113"/>
        <v>-27.140184816824952</v>
      </c>
      <c r="N773" s="36">
        <f t="shared" si="114"/>
        <v>10.916133633363588</v>
      </c>
      <c r="O773">
        <f t="shared" si="115"/>
        <v>0</v>
      </c>
      <c r="P773">
        <f t="shared" si="116"/>
        <v>0</v>
      </c>
      <c r="Q773" t="str">
        <f t="shared" si="117"/>
        <v>TN</v>
      </c>
    </row>
    <row r="774" spans="1:17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109"/>
        <v>0</v>
      </c>
      <c r="F774">
        <f t="shared" si="110"/>
        <v>-3.7252902290729799E-12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11"/>
        <v>20.367331083133973</v>
      </c>
      <c r="L774">
        <f t="shared" si="112"/>
        <v>15.387517868594619</v>
      </c>
      <c r="M774">
        <f t="shared" si="113"/>
        <v>-1.650539392499919</v>
      </c>
      <c r="N774" s="36">
        <f t="shared" si="114"/>
        <v>492.2047589388556</v>
      </c>
      <c r="O774">
        <f t="shared" si="115"/>
        <v>0</v>
      </c>
      <c r="P774">
        <f t="shared" si="116"/>
        <v>1</v>
      </c>
      <c r="Q774" t="str">
        <f t="shared" si="117"/>
        <v>FP</v>
      </c>
    </row>
    <row r="775" spans="1:17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109"/>
        <v>0</v>
      </c>
      <c r="F775">
        <f t="shared" si="110"/>
        <v>-3.7252902290729799E-12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11"/>
        <v>20.367331083133973</v>
      </c>
      <c r="L775">
        <f t="shared" si="112"/>
        <v>15.387517868594619</v>
      </c>
      <c r="M775">
        <f t="shared" si="113"/>
        <v>-1.650539392499919</v>
      </c>
      <c r="N775" s="36">
        <f t="shared" si="114"/>
        <v>492.2047589388556</v>
      </c>
      <c r="O775">
        <f t="shared" si="115"/>
        <v>0</v>
      </c>
      <c r="P775">
        <f t="shared" si="116"/>
        <v>0</v>
      </c>
      <c r="Q775" t="str">
        <f t="shared" si="117"/>
        <v>TN</v>
      </c>
    </row>
    <row r="776" spans="1:17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109"/>
        <v>0</v>
      </c>
      <c r="F776">
        <f t="shared" si="110"/>
        <v>-3.7252902290729799E-12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11"/>
        <v>26.281318966403699</v>
      </c>
      <c r="L776">
        <f t="shared" si="112"/>
        <v>64.054973165247432</v>
      </c>
      <c r="M776">
        <f t="shared" si="113"/>
        <v>-29.347856871788714</v>
      </c>
      <c r="N776" s="36">
        <f t="shared" si="114"/>
        <v>30.378057801416915</v>
      </c>
      <c r="O776">
        <f t="shared" si="115"/>
        <v>0</v>
      </c>
      <c r="P776">
        <f t="shared" si="116"/>
        <v>0</v>
      </c>
      <c r="Q776" t="str">
        <f t="shared" si="117"/>
        <v>TN</v>
      </c>
    </row>
    <row r="777" spans="1:17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109"/>
        <v>0</v>
      </c>
      <c r="F777">
        <f t="shared" si="110"/>
        <v>-3.7252902290729799E-12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11"/>
        <v>32.027486583090457</v>
      </c>
      <c r="L777">
        <f t="shared" si="112"/>
        <v>64.054973165247432</v>
      </c>
      <c r="M777">
        <f t="shared" si="113"/>
        <v>-5.5942400299051585</v>
      </c>
      <c r="N777" s="36">
        <f t="shared" si="114"/>
        <v>332.77010861506329</v>
      </c>
      <c r="O777">
        <f t="shared" si="115"/>
        <v>0</v>
      </c>
      <c r="P777">
        <f t="shared" si="116"/>
        <v>0</v>
      </c>
      <c r="Q777" t="str">
        <f t="shared" si="117"/>
        <v>TN</v>
      </c>
    </row>
    <row r="778" spans="1:17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109"/>
        <v>0</v>
      </c>
      <c r="F778">
        <f t="shared" si="110"/>
        <v>-3.7252902290729799E-12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11"/>
        <v>53.917490655602954</v>
      </c>
      <c r="L778">
        <f t="shared" si="112"/>
        <v>107.83498130939826</v>
      </c>
      <c r="M778">
        <f t="shared" si="113"/>
        <v>-45.689837616072438</v>
      </c>
      <c r="N778" s="36">
        <f t="shared" si="114"/>
        <v>477.58027300168419</v>
      </c>
      <c r="O778">
        <f t="shared" si="115"/>
        <v>0</v>
      </c>
      <c r="P778">
        <f t="shared" si="116"/>
        <v>0</v>
      </c>
      <c r="Q778" t="str">
        <f t="shared" si="117"/>
        <v>TN</v>
      </c>
    </row>
    <row r="779" spans="1:17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109"/>
        <v>9.3132255726824497E-12</v>
      </c>
      <c r="F779">
        <f t="shared" si="110"/>
        <v>0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11"/>
        <v>43.153154401516296</v>
      </c>
      <c r="L779">
        <f t="shared" si="112"/>
        <v>64.054973166180915</v>
      </c>
      <c r="M779">
        <f t="shared" si="113"/>
        <v>-22.86571397372467</v>
      </c>
      <c r="N779" s="36">
        <f t="shared" si="114"/>
        <v>0.94189659810460469</v>
      </c>
      <c r="O779">
        <f t="shared" si="115"/>
        <v>0</v>
      </c>
      <c r="P779">
        <f t="shared" si="116"/>
        <v>1</v>
      </c>
      <c r="Q779" t="str">
        <f t="shared" si="117"/>
        <v>FP</v>
      </c>
    </row>
    <row r="780" spans="1:17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109"/>
        <v>9.3132255726824497E-12</v>
      </c>
      <c r="F780">
        <f t="shared" si="110"/>
        <v>0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11"/>
        <v>99.651528163731854</v>
      </c>
      <c r="L780">
        <f t="shared" si="112"/>
        <v>107.83498131120591</v>
      </c>
      <c r="M780">
        <f t="shared" si="113"/>
        <v>-28.118864524214359</v>
      </c>
      <c r="N780" s="36">
        <f t="shared" si="114"/>
        <v>18.340979468926772</v>
      </c>
      <c r="O780">
        <f t="shared" si="115"/>
        <v>0</v>
      </c>
      <c r="P780">
        <f t="shared" si="116"/>
        <v>0</v>
      </c>
      <c r="Q780" t="str">
        <f t="shared" si="117"/>
        <v>TN</v>
      </c>
    </row>
    <row r="781" spans="1:17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109"/>
        <v>9.3132255726824497E-12</v>
      </c>
      <c r="F781">
        <f t="shared" si="110"/>
        <v>0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11"/>
        <v>48.573729327825497</v>
      </c>
      <c r="L781">
        <f t="shared" si="112"/>
        <v>107.83498131120591</v>
      </c>
      <c r="M781">
        <f t="shared" si="113"/>
        <v>-47.742905564421818</v>
      </c>
      <c r="N781" s="36">
        <f t="shared" si="114"/>
        <v>571.52925377466045</v>
      </c>
      <c r="O781">
        <f t="shared" si="115"/>
        <v>0</v>
      </c>
      <c r="P781">
        <f t="shared" si="116"/>
        <v>0</v>
      </c>
      <c r="Q781" t="str">
        <f t="shared" si="117"/>
        <v>TN</v>
      </c>
    </row>
    <row r="782" spans="1:17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109"/>
        <v>9.3132255726824497E-12</v>
      </c>
      <c r="F782">
        <f t="shared" si="110"/>
        <v>0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11"/>
        <v>59.193926542633932</v>
      </c>
      <c r="L782">
        <f t="shared" si="112"/>
        <v>107.83498131120591</v>
      </c>
      <c r="M782">
        <f t="shared" si="113"/>
        <v>-6.2073540261964553</v>
      </c>
      <c r="N782" s="36">
        <f t="shared" si="114"/>
        <v>310.77718165232227</v>
      </c>
      <c r="O782">
        <f t="shared" si="115"/>
        <v>0</v>
      </c>
      <c r="P782">
        <f t="shared" si="116"/>
        <v>0</v>
      </c>
      <c r="Q782" t="str">
        <f t="shared" si="117"/>
        <v>TN</v>
      </c>
    </row>
    <row r="783" spans="1:17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109"/>
        <v>9.3132255726824497E-12</v>
      </c>
      <c r="F783">
        <f t="shared" si="110"/>
        <v>0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11"/>
        <v>53.917490657862515</v>
      </c>
      <c r="L783">
        <f t="shared" si="112"/>
        <v>107.83498131120591</v>
      </c>
      <c r="M783">
        <f t="shared" si="113"/>
        <v>-45.68983761631749</v>
      </c>
      <c r="N783" s="36">
        <f t="shared" si="114"/>
        <v>477.58027301239474</v>
      </c>
      <c r="O783">
        <f t="shared" si="115"/>
        <v>0</v>
      </c>
      <c r="P783">
        <f t="shared" si="116"/>
        <v>0</v>
      </c>
      <c r="Q783" t="str">
        <f t="shared" si="117"/>
        <v>TN</v>
      </c>
    </row>
    <row r="784" spans="1:17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109"/>
        <v>9.3132255726824497E-12</v>
      </c>
      <c r="F784">
        <f t="shared" si="110"/>
        <v>0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11"/>
        <v>0</v>
      </c>
      <c r="L784">
        <f t="shared" si="112"/>
        <v>15.387517868726606</v>
      </c>
      <c r="M784">
        <f t="shared" si="113"/>
        <v>-9.4756483472361293</v>
      </c>
      <c r="N784" s="36">
        <f t="shared" si="114"/>
        <v>206.22623498513966</v>
      </c>
      <c r="O784">
        <f t="shared" si="115"/>
        <v>0</v>
      </c>
      <c r="P784">
        <f t="shared" si="116"/>
        <v>0</v>
      </c>
      <c r="Q784" t="str">
        <f t="shared" si="117"/>
        <v>TN</v>
      </c>
    </row>
    <row r="785" spans="1:17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109"/>
        <v>4.2840837634339223E-11</v>
      </c>
      <c r="F785">
        <f t="shared" si="110"/>
        <v>0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11"/>
        <v>99.651528181081872</v>
      </c>
      <c r="L785">
        <f t="shared" si="112"/>
        <v>107.83498131120591</v>
      </c>
      <c r="M785">
        <f t="shared" si="113"/>
        <v>9.0433803307815026</v>
      </c>
      <c r="N785" s="36">
        <f t="shared" si="114"/>
        <v>1081.0686142709656</v>
      </c>
      <c r="O785">
        <f t="shared" si="115"/>
        <v>1</v>
      </c>
      <c r="P785">
        <f t="shared" si="116"/>
        <v>0</v>
      </c>
      <c r="Q785" t="str">
        <f t="shared" si="117"/>
        <v>TP</v>
      </c>
    </row>
    <row r="786" spans="1:17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109"/>
        <v>4.8428772977948693E-11</v>
      </c>
      <c r="F786">
        <f t="shared" si="110"/>
        <v>0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11"/>
        <v>20.367331086488793</v>
      </c>
      <c r="L786">
        <f t="shared" si="112"/>
        <v>15.387517868726606</v>
      </c>
      <c r="M786">
        <f t="shared" si="113"/>
        <v>-1.6505393912922779</v>
      </c>
      <c r="N786" s="36">
        <f t="shared" si="114"/>
        <v>492.20475899244036</v>
      </c>
      <c r="O786">
        <f t="shared" si="115"/>
        <v>0</v>
      </c>
      <c r="P786">
        <f t="shared" si="116"/>
        <v>1</v>
      </c>
      <c r="Q786" t="str">
        <f t="shared" si="117"/>
        <v>FP</v>
      </c>
    </row>
    <row r="787" spans="1:17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109"/>
        <v>4.8428772977948693E-11</v>
      </c>
      <c r="F787">
        <f t="shared" si="110"/>
        <v>0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11"/>
        <v>26.281318971098809</v>
      </c>
      <c r="L787">
        <f t="shared" si="112"/>
        <v>64.054973166180915</v>
      </c>
      <c r="M787">
        <f t="shared" si="113"/>
        <v>-9.0904574688693085</v>
      </c>
      <c r="N787" s="36">
        <f t="shared" si="114"/>
        <v>217.43773523041372</v>
      </c>
      <c r="O787">
        <f t="shared" si="115"/>
        <v>0</v>
      </c>
      <c r="P787">
        <f t="shared" si="116"/>
        <v>0</v>
      </c>
      <c r="Q787" t="str">
        <f t="shared" si="117"/>
        <v>TN</v>
      </c>
    </row>
    <row r="788" spans="1:17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109"/>
        <v>4.8428772977948693E-11</v>
      </c>
      <c r="F788">
        <f t="shared" si="110"/>
        <v>0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11"/>
        <v>26.281318971098809</v>
      </c>
      <c r="L788">
        <f t="shared" si="112"/>
        <v>64.054973166180915</v>
      </c>
      <c r="M788">
        <f t="shared" si="113"/>
        <v>-9.0904574688693085</v>
      </c>
      <c r="N788" s="36">
        <f t="shared" si="114"/>
        <v>217.43773523041372</v>
      </c>
      <c r="O788">
        <f t="shared" si="115"/>
        <v>0</v>
      </c>
      <c r="P788">
        <f t="shared" si="116"/>
        <v>0</v>
      </c>
      <c r="Q788" t="str">
        <f t="shared" si="117"/>
        <v>TN</v>
      </c>
    </row>
    <row r="789" spans="1:17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109"/>
        <v>4.8428772977948693E-11</v>
      </c>
      <c r="F789">
        <f t="shared" si="110"/>
        <v>0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11"/>
        <v>37.643362899054843</v>
      </c>
      <c r="L789">
        <f t="shared" si="112"/>
        <v>64.054973166180915</v>
      </c>
      <c r="M789">
        <f t="shared" si="113"/>
        <v>-24.982570553912328</v>
      </c>
      <c r="N789" s="36">
        <f t="shared" si="114"/>
        <v>1.3141022869065417</v>
      </c>
      <c r="O789">
        <f t="shared" si="115"/>
        <v>0</v>
      </c>
      <c r="P789">
        <f t="shared" si="116"/>
        <v>0</v>
      </c>
      <c r="Q789" t="str">
        <f t="shared" si="117"/>
        <v>TN</v>
      </c>
    </row>
    <row r="790" spans="1:17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109"/>
        <v>5.9604643665167614E-11</v>
      </c>
      <c r="F790">
        <f t="shared" si="110"/>
        <v>0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11"/>
        <v>37.643362900777312</v>
      </c>
      <c r="L790">
        <f t="shared" si="112"/>
        <v>64.054973166180915</v>
      </c>
      <c r="M790">
        <f t="shared" si="113"/>
        <v>-24.982570553250557</v>
      </c>
      <c r="N790" s="36">
        <f t="shared" si="114"/>
        <v>1.3141022853893083</v>
      </c>
      <c r="O790">
        <f t="shared" si="115"/>
        <v>0</v>
      </c>
      <c r="P790">
        <f t="shared" si="116"/>
        <v>1</v>
      </c>
      <c r="Q790" t="str">
        <f t="shared" si="117"/>
        <v>FP</v>
      </c>
    </row>
    <row r="791" spans="1:17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109"/>
        <v>7.0780514352386553E-11</v>
      </c>
      <c r="F791">
        <f t="shared" si="110"/>
        <v>0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11"/>
        <v>37.643362902499788</v>
      </c>
      <c r="L791">
        <f t="shared" si="112"/>
        <v>64.054973166180915</v>
      </c>
      <c r="M791">
        <f t="shared" si="113"/>
        <v>-24.982570552588783</v>
      </c>
      <c r="N791" s="36">
        <f t="shared" si="114"/>
        <v>1.3141022838720668</v>
      </c>
      <c r="O791">
        <f t="shared" si="115"/>
        <v>0</v>
      </c>
      <c r="P791">
        <f t="shared" si="116"/>
        <v>1</v>
      </c>
      <c r="Q791" t="str">
        <f t="shared" si="117"/>
        <v>FP</v>
      </c>
    </row>
    <row r="792" spans="1:17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109"/>
        <v>7.0780514352386553E-11</v>
      </c>
      <c r="F792">
        <f t="shared" si="110"/>
        <v>0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11"/>
        <v>7.6937589356172174</v>
      </c>
      <c r="L792">
        <f t="shared" si="112"/>
        <v>15.387517868726606</v>
      </c>
      <c r="M792">
        <f t="shared" si="113"/>
        <v>-1.3438686197797702</v>
      </c>
      <c r="N792" s="36">
        <f t="shared" si="114"/>
        <v>505.90621016172696</v>
      </c>
      <c r="O792">
        <f t="shared" si="115"/>
        <v>0</v>
      </c>
      <c r="P792">
        <f t="shared" si="116"/>
        <v>0</v>
      </c>
      <c r="Q792" t="str">
        <f t="shared" si="117"/>
        <v>TN</v>
      </c>
    </row>
    <row r="793" spans="1:17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109"/>
        <v>7.0780514352386553E-11</v>
      </c>
      <c r="F793">
        <f t="shared" si="110"/>
        <v>0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11"/>
        <v>48.573729340908891</v>
      </c>
      <c r="L793">
        <f t="shared" si="112"/>
        <v>107.83498131120591</v>
      </c>
      <c r="M793">
        <f t="shared" si="113"/>
        <v>-12.669142328462485</v>
      </c>
      <c r="N793" s="36">
        <f t="shared" si="114"/>
        <v>124.70379230331201</v>
      </c>
      <c r="O793">
        <f t="shared" si="115"/>
        <v>0</v>
      </c>
      <c r="P793">
        <f t="shared" si="116"/>
        <v>0</v>
      </c>
      <c r="Q793" t="str">
        <f t="shared" si="117"/>
        <v>TN</v>
      </c>
    </row>
    <row r="794" spans="1:17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109"/>
        <v>7.0780514352386553E-11</v>
      </c>
      <c r="F794">
        <f t="shared" si="110"/>
        <v>0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11"/>
        <v>7.6937589356172174</v>
      </c>
      <c r="L794">
        <f t="shared" si="112"/>
        <v>15.387517868726606</v>
      </c>
      <c r="M794">
        <f t="shared" si="113"/>
        <v>-1.3438686197797702</v>
      </c>
      <c r="N794" s="36">
        <f t="shared" si="114"/>
        <v>505.90621016172696</v>
      </c>
      <c r="O794">
        <f t="shared" si="115"/>
        <v>0</v>
      </c>
      <c r="P794">
        <f t="shared" si="116"/>
        <v>0</v>
      </c>
      <c r="Q794" t="str">
        <f t="shared" si="117"/>
        <v>TN</v>
      </c>
    </row>
    <row r="795" spans="1:17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109"/>
        <v>7.0780514352386553E-11</v>
      </c>
      <c r="F795">
        <f t="shared" si="110"/>
        <v>0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11"/>
        <v>32.027486591958706</v>
      </c>
      <c r="L795">
        <f t="shared" si="112"/>
        <v>64.054973166180915</v>
      </c>
      <c r="M795">
        <f t="shared" si="113"/>
        <v>-27.140184813705201</v>
      </c>
      <c r="N795" s="36">
        <f t="shared" si="114"/>
        <v>10.916133612748535</v>
      </c>
      <c r="O795">
        <f t="shared" si="115"/>
        <v>0</v>
      </c>
      <c r="P795">
        <f t="shared" si="116"/>
        <v>0</v>
      </c>
      <c r="Q795" t="str">
        <f t="shared" si="117"/>
        <v>TN</v>
      </c>
    </row>
    <row r="796" spans="1:17" x14ac:dyDescent="0.3">
      <c r="A796">
        <v>1</v>
      </c>
      <c r="B796">
        <v>0.88613857459934653</v>
      </c>
      <c r="C796">
        <v>-2</v>
      </c>
      <c r="D796">
        <v>1.9</v>
      </c>
      <c r="E796">
        <f t="shared" si="109"/>
        <v>8.3819030154141963E-11</v>
      </c>
      <c r="F796">
        <f t="shared" si="110"/>
        <v>0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11"/>
        <v>43.153154415175905</v>
      </c>
      <c r="L796">
        <f t="shared" si="112"/>
        <v>64.054973166180915</v>
      </c>
      <c r="M796">
        <f t="shared" si="113"/>
        <v>-22.865713968476662</v>
      </c>
      <c r="N796" s="36">
        <f t="shared" si="114"/>
        <v>0.9418966082911312</v>
      </c>
      <c r="O796">
        <f t="shared" si="115"/>
        <v>0</v>
      </c>
      <c r="P796">
        <f t="shared" si="116"/>
        <v>1</v>
      </c>
      <c r="Q796" t="str">
        <f t="shared" si="117"/>
        <v>FP</v>
      </c>
    </row>
    <row r="797" spans="1:17" x14ac:dyDescent="0.3">
      <c r="A797">
        <v>0</v>
      </c>
      <c r="B797">
        <v>0.88613857459934653</v>
      </c>
      <c r="C797">
        <v>-2</v>
      </c>
      <c r="D797">
        <v>1.9</v>
      </c>
      <c r="E797">
        <f t="shared" si="109"/>
        <v>8.3819030154141963E-11</v>
      </c>
      <c r="F797">
        <f t="shared" si="110"/>
        <v>0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11"/>
        <v>59.193926562944092</v>
      </c>
      <c r="L797">
        <f t="shared" si="112"/>
        <v>107.83498131120591</v>
      </c>
      <c r="M797">
        <f t="shared" si="113"/>
        <v>-43.662636031535101</v>
      </c>
      <c r="N797" s="36">
        <f t="shared" si="114"/>
        <v>393.08647335084601</v>
      </c>
      <c r="O797">
        <f t="shared" si="115"/>
        <v>0</v>
      </c>
      <c r="P797">
        <f t="shared" si="116"/>
        <v>0</v>
      </c>
      <c r="Q797" t="str">
        <f t="shared" si="117"/>
        <v>TN</v>
      </c>
    </row>
    <row r="798" spans="1:17" x14ac:dyDescent="0.3">
      <c r="A798">
        <v>0</v>
      </c>
      <c r="B798">
        <v>0.88613857459934653</v>
      </c>
      <c r="C798">
        <v>-2</v>
      </c>
      <c r="D798">
        <v>1.9</v>
      </c>
      <c r="E798">
        <f t="shared" si="109"/>
        <v>8.3819030154141963E-11</v>
      </c>
      <c r="F798">
        <f t="shared" si="110"/>
        <v>0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11"/>
        <v>37.643362904509353</v>
      </c>
      <c r="L798">
        <f t="shared" si="112"/>
        <v>64.054973166180915</v>
      </c>
      <c r="M798">
        <f t="shared" si="113"/>
        <v>-24.982570551816714</v>
      </c>
      <c r="N798" s="36">
        <f t="shared" si="114"/>
        <v>1.3141022821019559</v>
      </c>
      <c r="O798">
        <f t="shared" si="115"/>
        <v>0</v>
      </c>
      <c r="P798">
        <f t="shared" si="116"/>
        <v>0</v>
      </c>
      <c r="Q798" t="str">
        <f t="shared" si="117"/>
        <v>TN</v>
      </c>
    </row>
    <row r="799" spans="1:17" x14ac:dyDescent="0.3">
      <c r="A799">
        <v>0</v>
      </c>
      <c r="B799">
        <v>0.88613857459934653</v>
      </c>
      <c r="C799">
        <v>-2</v>
      </c>
      <c r="D799">
        <v>1.9</v>
      </c>
      <c r="E799">
        <f t="shared" si="109"/>
        <v>8.3819030154141963E-11</v>
      </c>
      <c r="F799">
        <f t="shared" si="110"/>
        <v>0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11"/>
        <v>99.651528202287594</v>
      </c>
      <c r="L799">
        <f t="shared" si="112"/>
        <v>107.83498131120591</v>
      </c>
      <c r="M799">
        <f t="shared" si="113"/>
        <v>-28.118864509401277</v>
      </c>
      <c r="N799" s="36">
        <f t="shared" si="114"/>
        <v>18.340979342048666</v>
      </c>
      <c r="O799">
        <f t="shared" si="115"/>
        <v>0</v>
      </c>
      <c r="P799">
        <f t="shared" si="116"/>
        <v>0</v>
      </c>
      <c r="Q799" t="str">
        <f t="shared" si="117"/>
        <v>TN</v>
      </c>
    </row>
    <row r="800" spans="1:17" x14ac:dyDescent="0.3">
      <c r="A800">
        <v>0</v>
      </c>
      <c r="B800">
        <v>0.88613857459934653</v>
      </c>
      <c r="C800">
        <v>-2</v>
      </c>
      <c r="D800">
        <v>1.9</v>
      </c>
      <c r="E800">
        <f t="shared" si="109"/>
        <v>8.3819030154141963E-11</v>
      </c>
      <c r="F800">
        <f t="shared" si="110"/>
        <v>0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11"/>
        <v>7.6937589358482041</v>
      </c>
      <c r="L800">
        <f t="shared" si="112"/>
        <v>0</v>
      </c>
      <c r="M800">
        <f t="shared" si="113"/>
        <v>3.3016558473524804</v>
      </c>
      <c r="N800" s="36">
        <f t="shared" si="114"/>
        <v>736.46471518679243</v>
      </c>
      <c r="O800">
        <f t="shared" si="115"/>
        <v>1</v>
      </c>
      <c r="P800">
        <f t="shared" si="116"/>
        <v>1</v>
      </c>
      <c r="Q800" t="str">
        <f t="shared" si="117"/>
        <v>FN</v>
      </c>
    </row>
    <row r="801" spans="1:17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109"/>
        <v>8.5681675268678447E-11</v>
      </c>
      <c r="F801">
        <f t="shared" si="110"/>
        <v>0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11"/>
        <v>7.6937589358811991</v>
      </c>
      <c r="L801">
        <f t="shared" si="112"/>
        <v>0</v>
      </c>
      <c r="M801">
        <f t="shared" si="113"/>
        <v>3.3016558473666398</v>
      </c>
      <c r="N801" s="36">
        <f t="shared" si="114"/>
        <v>736.46471518756084</v>
      </c>
      <c r="O801">
        <f t="shared" si="115"/>
        <v>1</v>
      </c>
      <c r="P801">
        <f t="shared" si="116"/>
        <v>0</v>
      </c>
      <c r="Q801" t="str">
        <f t="shared" si="117"/>
        <v>TP</v>
      </c>
    </row>
    <row r="802" spans="1:17" x14ac:dyDescent="0.3">
      <c r="A802">
        <v>0</v>
      </c>
      <c r="B802">
        <v>0.88613857459934653</v>
      </c>
      <c r="C802">
        <v>-2</v>
      </c>
      <c r="D802">
        <v>1.9</v>
      </c>
      <c r="E802">
        <f t="shared" si="109"/>
        <v>8.3819030154141963E-11</v>
      </c>
      <c r="F802">
        <f t="shared" si="110"/>
        <v>0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11"/>
        <v>7.6937589358482041</v>
      </c>
      <c r="L802">
        <f t="shared" si="112"/>
        <v>0</v>
      </c>
      <c r="M802">
        <f t="shared" si="113"/>
        <v>3.3016558473524804</v>
      </c>
      <c r="N802" s="36">
        <f t="shared" si="114"/>
        <v>736.46471518679243</v>
      </c>
      <c r="O802">
        <f t="shared" si="115"/>
        <v>1</v>
      </c>
      <c r="P802">
        <f t="shared" si="116"/>
        <v>1</v>
      </c>
      <c r="Q802" t="str">
        <f t="shared" si="117"/>
        <v>FN</v>
      </c>
    </row>
    <row r="803" spans="1:17" x14ac:dyDescent="0.3">
      <c r="A803">
        <v>0</v>
      </c>
      <c r="B803">
        <v>0.88613857459934653</v>
      </c>
      <c r="C803">
        <v>-2</v>
      </c>
      <c r="D803">
        <v>1.9</v>
      </c>
      <c r="E803">
        <f t="shared" si="109"/>
        <v>8.3819030154141963E-11</v>
      </c>
      <c r="F803">
        <f t="shared" si="110"/>
        <v>0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11"/>
        <v>14.219779629310924</v>
      </c>
      <c r="L803">
        <f t="shared" si="112"/>
        <v>15.387517868726606</v>
      </c>
      <c r="M803">
        <f t="shared" si="113"/>
        <v>-4.0124227308624834</v>
      </c>
      <c r="N803" s="36">
        <f t="shared" si="114"/>
        <v>392.98323743311056</v>
      </c>
      <c r="O803">
        <f t="shared" si="115"/>
        <v>0</v>
      </c>
      <c r="P803">
        <f t="shared" si="116"/>
        <v>0</v>
      </c>
      <c r="Q803" t="str">
        <f t="shared" si="117"/>
        <v>TN</v>
      </c>
    </row>
    <row r="804" spans="1:17" x14ac:dyDescent="0.3">
      <c r="A804">
        <v>0</v>
      </c>
      <c r="B804">
        <v>0.88613857459934653</v>
      </c>
      <c r="C804">
        <v>-2</v>
      </c>
      <c r="D804">
        <v>1.9</v>
      </c>
      <c r="E804">
        <f t="shared" si="109"/>
        <v>8.3819030154141963E-11</v>
      </c>
      <c r="F804">
        <f t="shared" si="110"/>
        <v>0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11"/>
        <v>53.917490675939</v>
      </c>
      <c r="L804">
        <f t="shared" si="112"/>
        <v>107.83498131120591</v>
      </c>
      <c r="M804">
        <f t="shared" si="113"/>
        <v>-9.4177663107751357</v>
      </c>
      <c r="N804" s="36">
        <f t="shared" si="114"/>
        <v>207.89202445309874</v>
      </c>
      <c r="O804">
        <f t="shared" si="115"/>
        <v>0</v>
      </c>
      <c r="P804">
        <f t="shared" si="116"/>
        <v>0</v>
      </c>
      <c r="Q804" t="str">
        <f t="shared" si="117"/>
        <v>TN</v>
      </c>
    </row>
    <row r="805" spans="1:17" x14ac:dyDescent="0.3">
      <c r="A805">
        <v>1</v>
      </c>
      <c r="B805">
        <v>0.88613857459934653</v>
      </c>
      <c r="C805">
        <v>-2</v>
      </c>
      <c r="D805">
        <v>1.8</v>
      </c>
      <c r="E805">
        <f t="shared" si="109"/>
        <v>7.4505804581459533E-11</v>
      </c>
      <c r="F805">
        <f t="shared" si="110"/>
        <v>0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11"/>
        <v>43.153154413468449</v>
      </c>
      <c r="L805">
        <f t="shared" si="112"/>
        <v>64.054973166180915</v>
      </c>
      <c r="M805">
        <f t="shared" si="113"/>
        <v>1.1750985117251993</v>
      </c>
      <c r="N805" s="36">
        <f t="shared" si="114"/>
        <v>625.56643127238135</v>
      </c>
      <c r="O805">
        <f t="shared" si="115"/>
        <v>1</v>
      </c>
      <c r="P805">
        <f t="shared" si="116"/>
        <v>0</v>
      </c>
      <c r="Q805" t="str">
        <f t="shared" si="117"/>
        <v>TP</v>
      </c>
    </row>
    <row r="806" spans="1:17" x14ac:dyDescent="0.3">
      <c r="A806">
        <v>0</v>
      </c>
      <c r="B806">
        <v>0.88613857459934653</v>
      </c>
      <c r="C806">
        <v>-2</v>
      </c>
      <c r="D806">
        <v>1.8</v>
      </c>
      <c r="E806">
        <f t="shared" si="109"/>
        <v>7.4505804581459533E-11</v>
      </c>
      <c r="F806">
        <f t="shared" si="110"/>
        <v>0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11"/>
        <v>59.193926560405309</v>
      </c>
      <c r="L806">
        <f t="shared" si="112"/>
        <v>107.83498131120591</v>
      </c>
      <c r="M806">
        <f t="shared" si="113"/>
        <v>-43.662636032510505</v>
      </c>
      <c r="N806" s="36">
        <f t="shared" si="114"/>
        <v>393.08647338952358</v>
      </c>
      <c r="O806">
        <f t="shared" si="115"/>
        <v>0</v>
      </c>
      <c r="P806">
        <f t="shared" si="116"/>
        <v>0</v>
      </c>
      <c r="Q806" t="str">
        <f t="shared" si="117"/>
        <v>TN</v>
      </c>
    </row>
    <row r="807" spans="1:17" x14ac:dyDescent="0.3">
      <c r="A807">
        <v>0</v>
      </c>
      <c r="B807">
        <v>0.88613857459934653</v>
      </c>
      <c r="C807">
        <v>-2</v>
      </c>
      <c r="D807">
        <v>1.8</v>
      </c>
      <c r="E807">
        <f t="shared" si="109"/>
        <v>7.4505804581459533E-11</v>
      </c>
      <c r="F807">
        <f t="shared" si="110"/>
        <v>0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11"/>
        <v>53.917490673679438</v>
      </c>
      <c r="L807">
        <f t="shared" si="112"/>
        <v>107.83498131120591</v>
      </c>
      <c r="M807">
        <f t="shared" si="113"/>
        <v>-9.4177663121499506</v>
      </c>
      <c r="N807" s="36">
        <f t="shared" si="114"/>
        <v>207.89202441345333</v>
      </c>
      <c r="O807">
        <f t="shared" si="115"/>
        <v>0</v>
      </c>
      <c r="P807">
        <f t="shared" si="116"/>
        <v>0</v>
      </c>
      <c r="Q807" t="str">
        <f t="shared" si="117"/>
        <v>TN</v>
      </c>
    </row>
    <row r="808" spans="1:17" x14ac:dyDescent="0.3">
      <c r="A808">
        <v>0</v>
      </c>
      <c r="B808">
        <v>0.88613857459934653</v>
      </c>
      <c r="C808">
        <v>-2</v>
      </c>
      <c r="D808">
        <v>1.8</v>
      </c>
      <c r="E808">
        <f t="shared" si="109"/>
        <v>7.4505804581459533E-11</v>
      </c>
      <c r="F808">
        <f t="shared" si="110"/>
        <v>0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11"/>
        <v>20.367331088295234</v>
      </c>
      <c r="L808">
        <f t="shared" si="112"/>
        <v>15.387517868726606</v>
      </c>
      <c r="M808">
        <f t="shared" si="113"/>
        <v>-1.6505393905982446</v>
      </c>
      <c r="N808" s="36">
        <f t="shared" si="114"/>
        <v>492.20475902323557</v>
      </c>
      <c r="O808">
        <f t="shared" si="115"/>
        <v>0</v>
      </c>
      <c r="P808">
        <f t="shared" si="116"/>
        <v>0</v>
      </c>
      <c r="Q808" t="str">
        <f t="shared" si="117"/>
        <v>TN</v>
      </c>
    </row>
    <row r="809" spans="1:17" x14ac:dyDescent="0.3">
      <c r="A809">
        <v>0</v>
      </c>
      <c r="B809">
        <v>0.88613857459934653</v>
      </c>
      <c r="C809">
        <v>-2</v>
      </c>
      <c r="D809">
        <v>1.8</v>
      </c>
      <c r="E809">
        <f t="shared" si="109"/>
        <v>7.4505804581459533E-11</v>
      </c>
      <c r="F809">
        <f t="shared" si="110"/>
        <v>0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11"/>
        <v>59.193926560405309</v>
      </c>
      <c r="L809">
        <f t="shared" si="112"/>
        <v>107.83498131120591</v>
      </c>
      <c r="M809">
        <f t="shared" si="113"/>
        <v>-43.662636032510505</v>
      </c>
      <c r="N809" s="36">
        <f t="shared" si="114"/>
        <v>393.08647338952358</v>
      </c>
      <c r="O809">
        <f t="shared" si="115"/>
        <v>0</v>
      </c>
      <c r="P809">
        <f t="shared" si="116"/>
        <v>0</v>
      </c>
      <c r="Q809" t="str">
        <f t="shared" si="117"/>
        <v>TN</v>
      </c>
    </row>
    <row r="810" spans="1:17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109"/>
        <v>1.0803341664311633E-10</v>
      </c>
      <c r="F810">
        <f t="shared" si="110"/>
        <v>0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11"/>
        <v>99.651528214818157</v>
      </c>
      <c r="L810">
        <f t="shared" si="112"/>
        <v>107.83498131120591</v>
      </c>
      <c r="M810">
        <f t="shared" si="113"/>
        <v>9.0433803497853518</v>
      </c>
      <c r="N810" s="36">
        <f t="shared" si="114"/>
        <v>1081.0686155206438</v>
      </c>
      <c r="O810">
        <f t="shared" si="115"/>
        <v>1</v>
      </c>
      <c r="P810">
        <f t="shared" si="116"/>
        <v>0</v>
      </c>
      <c r="Q810" t="str">
        <f t="shared" si="117"/>
        <v>TP</v>
      </c>
    </row>
    <row r="811" spans="1:17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109"/>
        <v>1.2107193244487172E-10</v>
      </c>
      <c r="F811">
        <f t="shared" si="110"/>
        <v>0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11"/>
        <v>43.153154422005692</v>
      </c>
      <c r="L811">
        <f t="shared" si="112"/>
        <v>64.054973166180915</v>
      </c>
      <c r="M811">
        <f t="shared" si="113"/>
        <v>1.1750985169196291</v>
      </c>
      <c r="N811" s="36">
        <f t="shared" si="114"/>
        <v>625.56643153222058</v>
      </c>
      <c r="O811">
        <f t="shared" si="115"/>
        <v>1</v>
      </c>
      <c r="P811">
        <f t="shared" si="116"/>
        <v>0</v>
      </c>
      <c r="Q811" t="str">
        <f t="shared" si="117"/>
        <v>TP</v>
      </c>
    </row>
    <row r="812" spans="1:17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109"/>
        <v>1.2107193244487172E-10</v>
      </c>
      <c r="F812">
        <f t="shared" si="110"/>
        <v>0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11"/>
        <v>7.6937589365081598</v>
      </c>
      <c r="L812">
        <f t="shared" si="112"/>
        <v>0</v>
      </c>
      <c r="M812">
        <f t="shared" si="113"/>
        <v>2.9559347615692904</v>
      </c>
      <c r="N812" s="36">
        <f t="shared" si="114"/>
        <v>717.81996122925989</v>
      </c>
      <c r="O812">
        <f t="shared" si="115"/>
        <v>1</v>
      </c>
      <c r="P812">
        <f t="shared" si="116"/>
        <v>1</v>
      </c>
      <c r="Q812" t="str">
        <f t="shared" si="117"/>
        <v>FN</v>
      </c>
    </row>
    <row r="813" spans="1:17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109"/>
        <v>1.2107193244487172E-10</v>
      </c>
      <c r="F813">
        <f t="shared" si="110"/>
        <v>0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11"/>
        <v>20.36733109152102</v>
      </c>
      <c r="L813">
        <f t="shared" si="112"/>
        <v>15.387517868726606</v>
      </c>
      <c r="M813">
        <f t="shared" si="113"/>
        <v>-1.6505393893589009</v>
      </c>
      <c r="N813" s="36">
        <f t="shared" si="114"/>
        <v>492.20475907822691</v>
      </c>
      <c r="O813">
        <f t="shared" si="115"/>
        <v>0</v>
      </c>
      <c r="P813">
        <f t="shared" si="116"/>
        <v>0</v>
      </c>
      <c r="Q813" t="str">
        <f t="shared" si="117"/>
        <v>TN</v>
      </c>
    </row>
    <row r="814" spans="1:17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109"/>
        <v>1.2107193244487172E-10</v>
      </c>
      <c r="F814">
        <f t="shared" si="110"/>
        <v>0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11"/>
        <v>0</v>
      </c>
      <c r="L814">
        <f t="shared" si="112"/>
        <v>15.387517868726606</v>
      </c>
      <c r="M814">
        <f t="shared" si="113"/>
        <v>-9.4756483472361293</v>
      </c>
      <c r="N814" s="36">
        <f t="shared" si="114"/>
        <v>206.22623498513966</v>
      </c>
      <c r="O814">
        <f t="shared" si="115"/>
        <v>0</v>
      </c>
      <c r="P814">
        <f t="shared" si="116"/>
        <v>0</v>
      </c>
      <c r="Q814" t="str">
        <f t="shared" si="117"/>
        <v>TN</v>
      </c>
    </row>
    <row r="815" spans="1:17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109"/>
        <v>1.2479722267394469E-10</v>
      </c>
      <c r="F815">
        <f t="shared" si="110"/>
        <v>0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11"/>
        <v>14.219779631056532</v>
      </c>
      <c r="L815">
        <f t="shared" si="112"/>
        <v>15.387517868726606</v>
      </c>
      <c r="M815">
        <f t="shared" si="113"/>
        <v>-4.0124227301918225</v>
      </c>
      <c r="N815" s="36">
        <f t="shared" si="114"/>
        <v>392.9832374597006</v>
      </c>
      <c r="O815">
        <f t="shared" si="115"/>
        <v>0</v>
      </c>
      <c r="P815">
        <f t="shared" si="116"/>
        <v>1</v>
      </c>
      <c r="Q815" t="str">
        <f t="shared" si="117"/>
        <v>FP</v>
      </c>
    </row>
    <row r="816" spans="1:17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109"/>
        <v>1.2479722267394469E-10</v>
      </c>
      <c r="F816">
        <f t="shared" si="110"/>
        <v>0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11"/>
        <v>0</v>
      </c>
      <c r="L816">
        <f t="shared" si="112"/>
        <v>15.387517868726606</v>
      </c>
      <c r="M816">
        <f t="shared" si="113"/>
        <v>-9.4756483472361293</v>
      </c>
      <c r="N816" s="36">
        <f t="shared" si="114"/>
        <v>206.22623498513966</v>
      </c>
      <c r="O816">
        <f t="shared" si="115"/>
        <v>0</v>
      </c>
      <c r="P816">
        <f t="shared" si="116"/>
        <v>0</v>
      </c>
      <c r="Q816" t="str">
        <f t="shared" si="117"/>
        <v>TN</v>
      </c>
    </row>
    <row r="817" spans="1:17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109"/>
        <v>1.2479722267394469E-10</v>
      </c>
      <c r="F817">
        <f t="shared" si="110"/>
        <v>0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11"/>
        <v>59.193926574114649</v>
      </c>
      <c r="L817">
        <f t="shared" si="112"/>
        <v>107.83498131120591</v>
      </c>
      <c r="M817">
        <f t="shared" si="113"/>
        <v>-6.2073540070422197</v>
      </c>
      <c r="N817" s="36">
        <f t="shared" si="114"/>
        <v>310.77718232765744</v>
      </c>
      <c r="O817">
        <f t="shared" si="115"/>
        <v>0</v>
      </c>
      <c r="P817">
        <f t="shared" si="116"/>
        <v>0</v>
      </c>
      <c r="Q817" t="str">
        <f t="shared" si="117"/>
        <v>TN</v>
      </c>
    </row>
    <row r="818" spans="1:17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109"/>
        <v>1.2479722267394469E-10</v>
      </c>
      <c r="F818">
        <f t="shared" si="110"/>
        <v>0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11"/>
        <v>14.219779631056532</v>
      </c>
      <c r="L818">
        <f t="shared" si="112"/>
        <v>15.387517868726606</v>
      </c>
      <c r="M818">
        <f t="shared" si="113"/>
        <v>-4.0124227301918225</v>
      </c>
      <c r="N818" s="36">
        <f t="shared" si="114"/>
        <v>392.9832374597006</v>
      </c>
      <c r="O818">
        <f t="shared" si="115"/>
        <v>0</v>
      </c>
      <c r="P818">
        <f t="shared" si="116"/>
        <v>0</v>
      </c>
      <c r="Q818" t="str">
        <f t="shared" si="117"/>
        <v>TN</v>
      </c>
    </row>
    <row r="819" spans="1:17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109"/>
        <v>1.2479722267394469E-10</v>
      </c>
      <c r="F819">
        <f t="shared" si="110"/>
        <v>0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11"/>
        <v>20.367331091779082</v>
      </c>
      <c r="L819">
        <f t="shared" si="112"/>
        <v>15.387517868726606</v>
      </c>
      <c r="M819">
        <f t="shared" si="113"/>
        <v>-1.6505393892597535</v>
      </c>
      <c r="N819" s="36">
        <f t="shared" si="114"/>
        <v>492.20475908262614</v>
      </c>
      <c r="O819">
        <f t="shared" si="115"/>
        <v>0</v>
      </c>
      <c r="P819">
        <f t="shared" si="116"/>
        <v>0</v>
      </c>
      <c r="Q819" t="str">
        <f t="shared" si="117"/>
        <v>TN</v>
      </c>
    </row>
    <row r="820" spans="1:17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109"/>
        <v>1.2479722267394469E-10</v>
      </c>
      <c r="F820">
        <f t="shared" si="110"/>
        <v>0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11"/>
        <v>99.651528223493131</v>
      </c>
      <c r="L820">
        <f t="shared" si="112"/>
        <v>107.83498131120591</v>
      </c>
      <c r="M820">
        <f t="shared" si="113"/>
        <v>-28.11886450125413</v>
      </c>
      <c r="N820" s="36">
        <f t="shared" si="114"/>
        <v>18.340979272266118</v>
      </c>
      <c r="O820">
        <f t="shared" si="115"/>
        <v>0</v>
      </c>
      <c r="P820">
        <f t="shared" si="116"/>
        <v>0</v>
      </c>
      <c r="Q820" t="str">
        <f t="shared" si="117"/>
        <v>TN</v>
      </c>
    </row>
    <row r="821" spans="1:17" x14ac:dyDescent="0.3">
      <c r="A821">
        <v>1</v>
      </c>
      <c r="B821">
        <v>1</v>
      </c>
      <c r="C821">
        <v>-2</v>
      </c>
      <c r="D821">
        <v>1.3</v>
      </c>
      <c r="E821">
        <f t="shared" si="109"/>
        <v>2.7939676718047327E-11</v>
      </c>
      <c r="F821">
        <f t="shared" si="110"/>
        <v>0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11"/>
        <v>30.000000002850854</v>
      </c>
      <c r="L821">
        <f t="shared" si="112"/>
        <v>20</v>
      </c>
      <c r="M821">
        <f t="shared" si="113"/>
        <v>-0.79004823174645367</v>
      </c>
      <c r="N821" s="36">
        <f t="shared" si="114"/>
        <v>531.12638108289514</v>
      </c>
      <c r="O821">
        <f t="shared" si="115"/>
        <v>0</v>
      </c>
      <c r="P821">
        <f t="shared" si="116"/>
        <v>1</v>
      </c>
      <c r="Q821" t="str">
        <f t="shared" si="117"/>
        <v>FP</v>
      </c>
    </row>
    <row r="822" spans="1:17" x14ac:dyDescent="0.3">
      <c r="A822">
        <v>1</v>
      </c>
      <c r="B822">
        <v>1</v>
      </c>
      <c r="C822">
        <v>-2</v>
      </c>
      <c r="D822">
        <v>2</v>
      </c>
      <c r="E822">
        <f t="shared" si="109"/>
        <v>9.3132255726824407E-11</v>
      </c>
      <c r="F822">
        <f t="shared" si="110"/>
        <v>0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11"/>
        <v>70.000000027697055</v>
      </c>
      <c r="L822">
        <f t="shared" si="112"/>
        <v>100</v>
      </c>
      <c r="M822">
        <f t="shared" si="113"/>
        <v>3.4353685434171837</v>
      </c>
      <c r="N822" s="36">
        <f t="shared" si="114"/>
        <v>743.7399533804803</v>
      </c>
      <c r="O822">
        <f t="shared" si="115"/>
        <v>1</v>
      </c>
      <c r="P822">
        <f t="shared" si="116"/>
        <v>0</v>
      </c>
      <c r="Q822" t="str">
        <f t="shared" si="117"/>
        <v>TP</v>
      </c>
    </row>
    <row r="823" spans="1:17" x14ac:dyDescent="0.3">
      <c r="A823">
        <v>1</v>
      </c>
      <c r="B823">
        <v>1</v>
      </c>
      <c r="C823">
        <v>-2</v>
      </c>
      <c r="D823">
        <v>2.1</v>
      </c>
      <c r="E823">
        <f t="shared" si="109"/>
        <v>1.0244548129950686E-10</v>
      </c>
      <c r="F823">
        <f t="shared" si="110"/>
        <v>0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11"/>
        <v>10.000000002358894</v>
      </c>
      <c r="L823">
        <f t="shared" si="112"/>
        <v>20</v>
      </c>
      <c r="M823">
        <f t="shared" si="113"/>
        <v>-1.7466996703473772</v>
      </c>
      <c r="N823" s="36">
        <f t="shared" si="114"/>
        <v>487.94724186332655</v>
      </c>
      <c r="O823">
        <f t="shared" si="115"/>
        <v>0</v>
      </c>
      <c r="P823">
        <f t="shared" si="116"/>
        <v>1</v>
      </c>
      <c r="Q823" t="str">
        <f t="shared" si="117"/>
        <v>FP</v>
      </c>
    </row>
    <row r="824" spans="1:17" x14ac:dyDescent="0.3">
      <c r="A824">
        <v>1</v>
      </c>
      <c r="B824">
        <v>1</v>
      </c>
      <c r="C824">
        <v>-2</v>
      </c>
      <c r="D824">
        <v>1.2</v>
      </c>
      <c r="E824">
        <f t="shared" si="109"/>
        <v>1.8626451145364877E-11</v>
      </c>
      <c r="F824">
        <f t="shared" si="110"/>
        <v>0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11"/>
        <v>180.00000001741071</v>
      </c>
      <c r="L824">
        <f t="shared" si="112"/>
        <v>180</v>
      </c>
      <c r="M824">
        <f t="shared" si="113"/>
        <v>-41.688347269771413</v>
      </c>
      <c r="N824" s="36">
        <f t="shared" si="114"/>
        <v>318.69817855582573</v>
      </c>
      <c r="O824">
        <f t="shared" si="115"/>
        <v>0</v>
      </c>
      <c r="P824">
        <f t="shared" si="116"/>
        <v>1</v>
      </c>
      <c r="Q824" t="str">
        <f t="shared" si="117"/>
        <v>FP</v>
      </c>
    </row>
    <row r="825" spans="1:17" x14ac:dyDescent="0.3">
      <c r="A825">
        <v>0</v>
      </c>
      <c r="B825">
        <v>1</v>
      </c>
      <c r="C825">
        <v>-2</v>
      </c>
      <c r="D825">
        <v>1.2</v>
      </c>
      <c r="E825">
        <f t="shared" si="109"/>
        <v>1.8626451145364877E-11</v>
      </c>
      <c r="F825">
        <f t="shared" si="110"/>
        <v>0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11"/>
        <v>60.000000004575789</v>
      </c>
      <c r="L825">
        <f t="shared" si="112"/>
        <v>100</v>
      </c>
      <c r="M825">
        <f t="shared" si="113"/>
        <v>-38.528154343335586</v>
      </c>
      <c r="N825" s="36">
        <f t="shared" si="114"/>
        <v>215.85271295568603</v>
      </c>
      <c r="O825">
        <f t="shared" si="115"/>
        <v>0</v>
      </c>
      <c r="P825">
        <f t="shared" si="116"/>
        <v>0</v>
      </c>
      <c r="Q825" t="str">
        <f t="shared" si="117"/>
        <v>TN</v>
      </c>
    </row>
    <row r="826" spans="1:17" x14ac:dyDescent="0.3">
      <c r="A826">
        <v>0</v>
      </c>
      <c r="B826">
        <v>1</v>
      </c>
      <c r="C826">
        <v>-2</v>
      </c>
      <c r="D826">
        <v>1.2</v>
      </c>
      <c r="E826">
        <f t="shared" si="109"/>
        <v>1.8626451145364877E-11</v>
      </c>
      <c r="F826">
        <f t="shared" si="110"/>
        <v>0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11"/>
        <v>100.0000000085778</v>
      </c>
      <c r="L826">
        <f t="shared" si="112"/>
        <v>180</v>
      </c>
      <c r="M826">
        <f t="shared" si="113"/>
        <v>-72.424270100618216</v>
      </c>
      <c r="N826" s="36">
        <f t="shared" si="114"/>
        <v>2360.7978790824259</v>
      </c>
      <c r="O826">
        <f t="shared" si="115"/>
        <v>0</v>
      </c>
      <c r="P826">
        <f t="shared" si="116"/>
        <v>0</v>
      </c>
      <c r="Q826" t="str">
        <f t="shared" si="117"/>
        <v>TN</v>
      </c>
    </row>
    <row r="827" spans="1:17" x14ac:dyDescent="0.3">
      <c r="A827">
        <v>1</v>
      </c>
      <c r="B827">
        <v>1</v>
      </c>
      <c r="C827">
        <v>-2</v>
      </c>
      <c r="D827">
        <v>1.1000000000000001</v>
      </c>
      <c r="E827">
        <f t="shared" si="109"/>
        <v>9.3132255726824497E-12</v>
      </c>
      <c r="F827">
        <f t="shared" si="110"/>
        <v>0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11"/>
        <v>30.000000000950283</v>
      </c>
      <c r="L827">
        <f t="shared" si="112"/>
        <v>20</v>
      </c>
      <c r="M827">
        <f t="shared" si="113"/>
        <v>-0.79004823247665179</v>
      </c>
      <c r="N827" s="36">
        <f t="shared" si="114"/>
        <v>531.12638104923872</v>
      </c>
      <c r="O827">
        <f t="shared" si="115"/>
        <v>0</v>
      </c>
      <c r="P827">
        <f t="shared" si="116"/>
        <v>1</v>
      </c>
      <c r="Q827" t="str">
        <f t="shared" si="117"/>
        <v>FP</v>
      </c>
    </row>
    <row r="828" spans="1:17" x14ac:dyDescent="0.3">
      <c r="A828">
        <v>0</v>
      </c>
      <c r="B828">
        <v>1</v>
      </c>
      <c r="C828">
        <v>-2</v>
      </c>
      <c r="D828">
        <v>1.1000000000000001</v>
      </c>
      <c r="E828">
        <f t="shared" si="109"/>
        <v>9.3132255726824497E-12</v>
      </c>
      <c r="F828">
        <f t="shared" si="110"/>
        <v>0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11"/>
        <v>100.00000000428896</v>
      </c>
      <c r="L828">
        <f t="shared" si="112"/>
        <v>180</v>
      </c>
      <c r="M828">
        <f t="shared" si="113"/>
        <v>-9.6358636006949467</v>
      </c>
      <c r="N828" s="36">
        <f t="shared" si="114"/>
        <v>201.65033623960733</v>
      </c>
      <c r="O828">
        <f t="shared" si="115"/>
        <v>0</v>
      </c>
      <c r="P828">
        <f t="shared" si="116"/>
        <v>0</v>
      </c>
      <c r="Q828" t="str">
        <f t="shared" si="117"/>
        <v>TN</v>
      </c>
    </row>
    <row r="829" spans="1:17" x14ac:dyDescent="0.3">
      <c r="A829">
        <v>0</v>
      </c>
      <c r="B829">
        <v>1</v>
      </c>
      <c r="C829">
        <v>-2</v>
      </c>
      <c r="D829">
        <v>1.1000000000000001</v>
      </c>
      <c r="E829">
        <f t="shared" si="109"/>
        <v>9.3132255726824497E-12</v>
      </c>
      <c r="F829">
        <f t="shared" si="110"/>
        <v>0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11"/>
        <v>80.000000003264844</v>
      </c>
      <c r="L829">
        <f t="shared" si="112"/>
        <v>180</v>
      </c>
      <c r="M829">
        <f t="shared" si="113"/>
        <v>-21.804730486796316</v>
      </c>
      <c r="N829" s="36">
        <f t="shared" si="114"/>
        <v>4.1269803102065445</v>
      </c>
      <c r="O829">
        <f t="shared" si="115"/>
        <v>0</v>
      </c>
      <c r="P829">
        <f t="shared" si="116"/>
        <v>0</v>
      </c>
      <c r="Q829" t="str">
        <f t="shared" si="117"/>
        <v>TN</v>
      </c>
    </row>
    <row r="830" spans="1:17" x14ac:dyDescent="0.3">
      <c r="A830">
        <v>1</v>
      </c>
      <c r="B830">
        <v>1</v>
      </c>
      <c r="C830">
        <v>-2</v>
      </c>
      <c r="D830">
        <v>1</v>
      </c>
      <c r="E830">
        <f t="shared" si="109"/>
        <v>0</v>
      </c>
      <c r="F830">
        <f t="shared" si="110"/>
        <v>0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11"/>
        <v>20</v>
      </c>
      <c r="L830">
        <f t="shared" si="112"/>
        <v>20</v>
      </c>
      <c r="M830">
        <f t="shared" si="113"/>
        <v>-4.6320385862733993</v>
      </c>
      <c r="N830" s="36">
        <f t="shared" si="114"/>
        <v>368.80087368268687</v>
      </c>
      <c r="O830">
        <f t="shared" si="115"/>
        <v>0</v>
      </c>
      <c r="P830">
        <f t="shared" si="116"/>
        <v>1</v>
      </c>
      <c r="Q830" t="str">
        <f t="shared" si="117"/>
        <v>FP</v>
      </c>
    </row>
    <row r="831" spans="1:17" x14ac:dyDescent="0.3">
      <c r="A831">
        <v>0</v>
      </c>
      <c r="B831">
        <v>1</v>
      </c>
      <c r="C831">
        <v>-2</v>
      </c>
      <c r="D831">
        <v>1</v>
      </c>
      <c r="E831">
        <f t="shared" si="109"/>
        <v>0</v>
      </c>
      <c r="F831">
        <f t="shared" si="110"/>
        <v>0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11"/>
        <v>60</v>
      </c>
      <c r="L831">
        <f t="shared" si="112"/>
        <v>100</v>
      </c>
      <c r="M831">
        <f t="shared" si="113"/>
        <v>-38.528154345093597</v>
      </c>
      <c r="N831" s="36">
        <f t="shared" si="114"/>
        <v>215.85271300734314</v>
      </c>
      <c r="O831">
        <f t="shared" si="115"/>
        <v>0</v>
      </c>
      <c r="P831">
        <f t="shared" si="116"/>
        <v>0</v>
      </c>
      <c r="Q831" t="str">
        <f t="shared" si="117"/>
        <v>TN</v>
      </c>
    </row>
    <row r="832" spans="1:17" x14ac:dyDescent="0.3">
      <c r="A832">
        <v>1</v>
      </c>
      <c r="B832">
        <v>1</v>
      </c>
      <c r="C832">
        <v>-2</v>
      </c>
      <c r="D832">
        <v>0.9</v>
      </c>
      <c r="E832">
        <f t="shared" si="109"/>
        <v>0</v>
      </c>
      <c r="F832">
        <f t="shared" si="110"/>
        <v>-9.3132255726824384E-12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11"/>
        <v>30</v>
      </c>
      <c r="L832">
        <f t="shared" si="112"/>
        <v>19.999999999571113</v>
      </c>
      <c r="M832">
        <f t="shared" si="113"/>
        <v>-0.79004823257764123</v>
      </c>
      <c r="N832" s="36">
        <f t="shared" si="114"/>
        <v>531.12638104458381</v>
      </c>
      <c r="O832">
        <f t="shared" si="115"/>
        <v>0</v>
      </c>
      <c r="P832">
        <f t="shared" si="116"/>
        <v>1</v>
      </c>
      <c r="Q832" t="str">
        <f t="shared" si="117"/>
        <v>FP</v>
      </c>
    </row>
    <row r="833" spans="1:17" x14ac:dyDescent="0.3">
      <c r="A833">
        <v>1</v>
      </c>
      <c r="B833">
        <v>1</v>
      </c>
      <c r="C833">
        <v>-2</v>
      </c>
      <c r="D833">
        <v>1.1000000000000001</v>
      </c>
      <c r="E833">
        <f t="shared" si="109"/>
        <v>9.3132255726824497E-12</v>
      </c>
      <c r="F833">
        <f t="shared" si="110"/>
        <v>0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11"/>
        <v>20.000000000557996</v>
      </c>
      <c r="L833">
        <f t="shared" si="112"/>
        <v>20</v>
      </c>
      <c r="M833">
        <f t="shared" si="113"/>
        <v>-4.6320385860590179</v>
      </c>
      <c r="N833" s="36">
        <f t="shared" si="114"/>
        <v>368.80087369092092</v>
      </c>
      <c r="O833">
        <f t="shared" si="115"/>
        <v>0</v>
      </c>
      <c r="P833">
        <f t="shared" si="116"/>
        <v>1</v>
      </c>
      <c r="Q833" t="str">
        <f t="shared" si="117"/>
        <v>FP</v>
      </c>
    </row>
    <row r="834" spans="1:17" x14ac:dyDescent="0.3">
      <c r="A834">
        <v>0</v>
      </c>
      <c r="B834">
        <v>1</v>
      </c>
      <c r="C834">
        <v>-2</v>
      </c>
      <c r="D834">
        <v>1.1000000000000001</v>
      </c>
      <c r="E834">
        <f t="shared" si="109"/>
        <v>9.3132255726824497E-12</v>
      </c>
      <c r="F834">
        <f t="shared" si="110"/>
        <v>0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11"/>
        <v>70.000000002769752</v>
      </c>
      <c r="L834">
        <f t="shared" si="112"/>
        <v>100</v>
      </c>
      <c r="M834">
        <f t="shared" si="113"/>
        <v>-34.686163990597805</v>
      </c>
      <c r="N834" s="36">
        <f t="shared" si="114"/>
        <v>117.72112080559546</v>
      </c>
      <c r="O834">
        <f t="shared" si="115"/>
        <v>0</v>
      </c>
      <c r="P834">
        <f t="shared" si="116"/>
        <v>0</v>
      </c>
      <c r="Q834" t="str">
        <f t="shared" si="117"/>
        <v>TN</v>
      </c>
    </row>
    <row r="835" spans="1:17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18">IF(D835&gt;1,(D835-1)/$S$2,0)</f>
        <v>9.3132255726824497E-12</v>
      </c>
      <c r="F835">
        <f t="shared" ref="F835:F898" si="119">IF(D835&lt;1,-(1-D835)/$S$2,0)</f>
        <v>0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20">G835^(B835+E835)</f>
        <v>0</v>
      </c>
      <c r="L835">
        <f t="shared" ref="L835:L898" si="121">-C835*-H835^(B835+F835)</f>
        <v>20</v>
      </c>
      <c r="M835">
        <f t="shared" ref="M835:M898" si="122">I835*K835-J835*L835</f>
        <v>-12.3160192931367</v>
      </c>
      <c r="N835" s="36">
        <f t="shared" ref="N835:N898" si="123">(M835-$S$5)^2</f>
        <v>132.71519823841098</v>
      </c>
      <c r="O835">
        <f t="shared" ref="O835:O898" si="124">IF(M835&gt;=0,1,0)</f>
        <v>0</v>
      </c>
      <c r="P835">
        <f t="shared" ref="P835:P898" si="125">(A835-O835)^2</f>
        <v>0</v>
      </c>
      <c r="Q835" t="str">
        <f t="shared" ref="Q835:Q898" si="126">IF(AND(A835=1,O835=1),"TP",IF(AND(A835=0,O835=0),"TN",IF(A835&gt;O835,"FP","FN")))</f>
        <v>TN</v>
      </c>
    </row>
    <row r="836" spans="1:17" x14ac:dyDescent="0.3">
      <c r="A836">
        <v>0</v>
      </c>
      <c r="B836">
        <v>1</v>
      </c>
      <c r="C836">
        <v>-2</v>
      </c>
      <c r="D836">
        <v>1.1000000000000001</v>
      </c>
      <c r="E836">
        <f t="shared" si="118"/>
        <v>9.3132255726824497E-12</v>
      </c>
      <c r="F836">
        <f t="shared" si="119"/>
        <v>0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20"/>
        <v>50.000000001821668</v>
      </c>
      <c r="L836">
        <f t="shared" si="121"/>
        <v>100</v>
      </c>
      <c r="M836">
        <f t="shared" si="122"/>
        <v>-42.370144697825367</v>
      </c>
      <c r="N836" s="36">
        <f t="shared" si="123"/>
        <v>343.50608491177979</v>
      </c>
      <c r="O836">
        <f t="shared" si="124"/>
        <v>0</v>
      </c>
      <c r="P836">
        <f t="shared" si="125"/>
        <v>0</v>
      </c>
      <c r="Q836" t="str">
        <f t="shared" si="126"/>
        <v>TN</v>
      </c>
    </row>
    <row r="837" spans="1:17" x14ac:dyDescent="0.3">
      <c r="A837">
        <v>0</v>
      </c>
      <c r="B837">
        <v>1</v>
      </c>
      <c r="C837">
        <v>-2</v>
      </c>
      <c r="D837">
        <v>1.1000000000000001</v>
      </c>
      <c r="E837">
        <f t="shared" si="118"/>
        <v>9.3132255726824497E-12</v>
      </c>
      <c r="F837">
        <f t="shared" si="119"/>
        <v>0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20"/>
        <v>60.000000002287862</v>
      </c>
      <c r="L837">
        <f t="shared" si="121"/>
        <v>100</v>
      </c>
      <c r="M837">
        <f t="shared" si="122"/>
        <v>-38.528154344214599</v>
      </c>
      <c r="N837" s="36">
        <f t="shared" si="123"/>
        <v>215.8527129815148</v>
      </c>
      <c r="O837">
        <f t="shared" si="124"/>
        <v>0</v>
      </c>
      <c r="P837">
        <f t="shared" si="125"/>
        <v>0</v>
      </c>
      <c r="Q837" t="str">
        <f t="shared" si="126"/>
        <v>TN</v>
      </c>
    </row>
    <row r="838" spans="1:17" x14ac:dyDescent="0.3">
      <c r="A838">
        <v>1</v>
      </c>
      <c r="B838">
        <v>1</v>
      </c>
      <c r="C838">
        <v>-2</v>
      </c>
      <c r="D838">
        <v>1</v>
      </c>
      <c r="E838">
        <f t="shared" si="118"/>
        <v>0</v>
      </c>
      <c r="F838">
        <f t="shared" si="119"/>
        <v>0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20"/>
        <v>10</v>
      </c>
      <c r="L838">
        <f t="shared" si="121"/>
        <v>20</v>
      </c>
      <c r="M838">
        <f t="shared" si="122"/>
        <v>-1.74669967178263</v>
      </c>
      <c r="N838" s="36">
        <f t="shared" si="123"/>
        <v>487.9472417999184</v>
      </c>
      <c r="O838">
        <f t="shared" si="124"/>
        <v>0</v>
      </c>
      <c r="P838">
        <f t="shared" si="125"/>
        <v>1</v>
      </c>
      <c r="Q838" t="str">
        <f t="shared" si="126"/>
        <v>FP</v>
      </c>
    </row>
    <row r="839" spans="1:17" x14ac:dyDescent="0.3">
      <c r="A839">
        <v>1</v>
      </c>
      <c r="B839">
        <v>1</v>
      </c>
      <c r="C839">
        <v>-2</v>
      </c>
      <c r="D839">
        <v>1.2</v>
      </c>
      <c r="E839">
        <f t="shared" si="118"/>
        <v>1.8626451145364877E-11</v>
      </c>
      <c r="F839">
        <f t="shared" si="119"/>
        <v>0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20"/>
        <v>20.000000001115993</v>
      </c>
      <c r="L839">
        <f t="shared" si="121"/>
        <v>20</v>
      </c>
      <c r="M839">
        <f t="shared" si="122"/>
        <v>-4.6320385858446356</v>
      </c>
      <c r="N839" s="36">
        <f t="shared" si="123"/>
        <v>368.80087369915498</v>
      </c>
      <c r="O839">
        <f t="shared" si="124"/>
        <v>0</v>
      </c>
      <c r="P839">
        <f t="shared" si="125"/>
        <v>1</v>
      </c>
      <c r="Q839" t="str">
        <f t="shared" si="126"/>
        <v>FP</v>
      </c>
    </row>
    <row r="840" spans="1:17" x14ac:dyDescent="0.3">
      <c r="A840">
        <v>1</v>
      </c>
      <c r="B840">
        <v>1</v>
      </c>
      <c r="C840">
        <v>-2</v>
      </c>
      <c r="D840">
        <v>1.2</v>
      </c>
      <c r="E840">
        <f t="shared" si="118"/>
        <v>1.8626451145364877E-11</v>
      </c>
      <c r="F840">
        <f t="shared" si="119"/>
        <v>0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20"/>
        <v>10.000000000428891</v>
      </c>
      <c r="L840">
        <f t="shared" si="121"/>
        <v>0</v>
      </c>
      <c r="M840">
        <f t="shared" si="122"/>
        <v>3.8419903535964295</v>
      </c>
      <c r="N840" s="36">
        <f t="shared" si="123"/>
        <v>766.08374621543783</v>
      </c>
      <c r="O840">
        <f t="shared" si="124"/>
        <v>1</v>
      </c>
      <c r="P840">
        <f t="shared" si="125"/>
        <v>0</v>
      </c>
      <c r="Q840" t="str">
        <f t="shared" si="126"/>
        <v>TP</v>
      </c>
    </row>
    <row r="841" spans="1:17" x14ac:dyDescent="0.3">
      <c r="A841">
        <v>0</v>
      </c>
      <c r="B841">
        <v>1</v>
      </c>
      <c r="C841">
        <v>-2</v>
      </c>
      <c r="D841">
        <v>1.2</v>
      </c>
      <c r="E841">
        <f t="shared" si="118"/>
        <v>1.8626451145364877E-11</v>
      </c>
      <c r="F841">
        <f t="shared" si="119"/>
        <v>0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20"/>
        <v>0</v>
      </c>
      <c r="L841">
        <f t="shared" si="121"/>
        <v>20</v>
      </c>
      <c r="M841">
        <f t="shared" si="122"/>
        <v>-12.3160192931367</v>
      </c>
      <c r="N841" s="36">
        <f t="shared" si="123"/>
        <v>132.71519823841098</v>
      </c>
      <c r="O841">
        <f t="shared" si="124"/>
        <v>0</v>
      </c>
      <c r="P841">
        <f t="shared" si="125"/>
        <v>0</v>
      </c>
      <c r="Q841" t="str">
        <f t="shared" si="126"/>
        <v>TN</v>
      </c>
    </row>
    <row r="842" spans="1:17" x14ac:dyDescent="0.3">
      <c r="A842">
        <v>1</v>
      </c>
      <c r="B842">
        <v>1</v>
      </c>
      <c r="C842">
        <v>-2</v>
      </c>
      <c r="D842">
        <v>1.3</v>
      </c>
      <c r="E842">
        <f t="shared" si="118"/>
        <v>2.7939676718047327E-11</v>
      </c>
      <c r="F842">
        <f t="shared" si="119"/>
        <v>0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20"/>
        <v>10.000000000643336</v>
      </c>
      <c r="L842">
        <f t="shared" si="121"/>
        <v>0</v>
      </c>
      <c r="M842">
        <f t="shared" si="122"/>
        <v>4.2913429899410991</v>
      </c>
      <c r="N842" s="36">
        <f t="shared" si="123"/>
        <v>791.16022437415359</v>
      </c>
      <c r="O842">
        <f t="shared" si="124"/>
        <v>1</v>
      </c>
      <c r="P842">
        <f t="shared" si="125"/>
        <v>0</v>
      </c>
      <c r="Q842" t="str">
        <f t="shared" si="126"/>
        <v>TP</v>
      </c>
    </row>
    <row r="843" spans="1:17" x14ac:dyDescent="0.3">
      <c r="A843">
        <v>0</v>
      </c>
      <c r="B843">
        <v>1</v>
      </c>
      <c r="C843">
        <v>-2</v>
      </c>
      <c r="D843">
        <v>1.3</v>
      </c>
      <c r="E843">
        <f t="shared" si="118"/>
        <v>2.7939676718047327E-11</v>
      </c>
      <c r="F843">
        <f t="shared" si="119"/>
        <v>0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20"/>
        <v>80.00000000979459</v>
      </c>
      <c r="L843">
        <f t="shared" si="121"/>
        <v>180</v>
      </c>
      <c r="M843">
        <f t="shared" si="122"/>
        <v>-80.108250807014031</v>
      </c>
      <c r="N843" s="36">
        <f t="shared" si="123"/>
        <v>3166.5406016484089</v>
      </c>
      <c r="O843">
        <f t="shared" si="124"/>
        <v>0</v>
      </c>
      <c r="P843">
        <f t="shared" si="125"/>
        <v>0</v>
      </c>
      <c r="Q843" t="str">
        <f t="shared" si="126"/>
        <v>TN</v>
      </c>
    </row>
    <row r="844" spans="1:17" x14ac:dyDescent="0.3">
      <c r="A844">
        <v>1</v>
      </c>
      <c r="B844">
        <v>1</v>
      </c>
      <c r="C844">
        <v>-2</v>
      </c>
      <c r="D844">
        <v>1.4</v>
      </c>
      <c r="E844">
        <f t="shared" si="118"/>
        <v>3.7252902290729754E-11</v>
      </c>
      <c r="F844">
        <f t="shared" si="119"/>
        <v>0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20"/>
        <v>10.000000000857783</v>
      </c>
      <c r="L844">
        <f t="shared" si="121"/>
        <v>20</v>
      </c>
      <c r="M844">
        <f t="shared" si="122"/>
        <v>-1.7466996712607177</v>
      </c>
      <c r="N844" s="36">
        <f t="shared" si="123"/>
        <v>487.94724182297591</v>
      </c>
      <c r="O844">
        <f t="shared" si="124"/>
        <v>0</v>
      </c>
      <c r="P844">
        <f t="shared" si="125"/>
        <v>1</v>
      </c>
      <c r="Q844" t="str">
        <f t="shared" si="126"/>
        <v>FP</v>
      </c>
    </row>
    <row r="845" spans="1:17" x14ac:dyDescent="0.3">
      <c r="A845">
        <v>1</v>
      </c>
      <c r="B845">
        <v>1</v>
      </c>
      <c r="C845">
        <v>-2</v>
      </c>
      <c r="D845">
        <v>1.3</v>
      </c>
      <c r="E845">
        <f t="shared" si="118"/>
        <v>2.7939676718047327E-11</v>
      </c>
      <c r="F845">
        <f t="shared" si="119"/>
        <v>0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20"/>
        <v>30.000000002850854</v>
      </c>
      <c r="L845">
        <f t="shared" si="121"/>
        <v>20</v>
      </c>
      <c r="M845">
        <f t="shared" si="122"/>
        <v>-0.79004823174645367</v>
      </c>
      <c r="N845" s="36">
        <f t="shared" si="123"/>
        <v>531.12638108289514</v>
      </c>
      <c r="O845">
        <f t="shared" si="124"/>
        <v>0</v>
      </c>
      <c r="P845">
        <f t="shared" si="125"/>
        <v>1</v>
      </c>
      <c r="Q845" t="str">
        <f t="shared" si="126"/>
        <v>FP</v>
      </c>
    </row>
    <row r="846" spans="1:17" x14ac:dyDescent="0.3">
      <c r="A846">
        <v>0</v>
      </c>
      <c r="B846">
        <v>1</v>
      </c>
      <c r="C846">
        <v>-2</v>
      </c>
      <c r="D846">
        <v>1.3</v>
      </c>
      <c r="E846">
        <f t="shared" si="118"/>
        <v>2.7939676718047327E-11</v>
      </c>
      <c r="F846">
        <f t="shared" si="119"/>
        <v>0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20"/>
        <v>90.000000011315109</v>
      </c>
      <c r="L846">
        <f t="shared" si="121"/>
        <v>180</v>
      </c>
      <c r="M846">
        <f t="shared" si="122"/>
        <v>-76.266260452998196</v>
      </c>
      <c r="N846" s="36">
        <f t="shared" si="123"/>
        <v>2748.9083504055839</v>
      </c>
      <c r="O846">
        <f t="shared" si="124"/>
        <v>0</v>
      </c>
      <c r="P846">
        <f t="shared" si="125"/>
        <v>0</v>
      </c>
      <c r="Q846" t="str">
        <f t="shared" si="126"/>
        <v>TN</v>
      </c>
    </row>
    <row r="847" spans="1:17" x14ac:dyDescent="0.3">
      <c r="A847">
        <v>0</v>
      </c>
      <c r="B847">
        <v>1</v>
      </c>
      <c r="C847">
        <v>-2</v>
      </c>
      <c r="D847">
        <v>1.3</v>
      </c>
      <c r="E847">
        <f t="shared" si="118"/>
        <v>2.7939676718047327E-11</v>
      </c>
      <c r="F847">
        <f t="shared" si="119"/>
        <v>0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20"/>
        <v>70.000000008309129</v>
      </c>
      <c r="L847">
        <f t="shared" si="121"/>
        <v>100</v>
      </c>
      <c r="M847">
        <f t="shared" si="122"/>
        <v>-34.686163988469588</v>
      </c>
      <c r="N847" s="36">
        <f t="shared" si="123"/>
        <v>117.72112075941341</v>
      </c>
      <c r="O847">
        <f t="shared" si="124"/>
        <v>0</v>
      </c>
      <c r="P847">
        <f t="shared" si="125"/>
        <v>0</v>
      </c>
      <c r="Q847" t="str">
        <f t="shared" si="126"/>
        <v>TN</v>
      </c>
    </row>
    <row r="848" spans="1:17" x14ac:dyDescent="0.3">
      <c r="A848">
        <v>0</v>
      </c>
      <c r="B848">
        <v>1</v>
      </c>
      <c r="C848">
        <v>-2</v>
      </c>
      <c r="D848">
        <v>1.3</v>
      </c>
      <c r="E848">
        <f t="shared" si="118"/>
        <v>2.7939676718047327E-11</v>
      </c>
      <c r="F848">
        <f t="shared" si="119"/>
        <v>0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20"/>
        <v>180.00000002611608</v>
      </c>
      <c r="L848">
        <f t="shared" si="121"/>
        <v>180</v>
      </c>
      <c r="M848">
        <f t="shared" si="122"/>
        <v>22.790100894399771</v>
      </c>
      <c r="N848" s="36">
        <f t="shared" si="123"/>
        <v>2174.0145040306411</v>
      </c>
      <c r="O848">
        <f t="shared" si="124"/>
        <v>1</v>
      </c>
      <c r="P848">
        <f t="shared" si="125"/>
        <v>1</v>
      </c>
      <c r="Q848" t="str">
        <f t="shared" si="126"/>
        <v>FN</v>
      </c>
    </row>
    <row r="849" spans="1:17" x14ac:dyDescent="0.3">
      <c r="A849">
        <v>0</v>
      </c>
      <c r="B849">
        <v>1</v>
      </c>
      <c r="C849">
        <v>-2</v>
      </c>
      <c r="D849">
        <v>1.3</v>
      </c>
      <c r="E849">
        <f t="shared" si="118"/>
        <v>2.7939676718047327E-11</v>
      </c>
      <c r="F849">
        <f t="shared" si="119"/>
        <v>0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20"/>
        <v>90.000000011315109</v>
      </c>
      <c r="L849">
        <f t="shared" si="121"/>
        <v>180</v>
      </c>
      <c r="M849">
        <f t="shared" si="122"/>
        <v>-76.266260452998196</v>
      </c>
      <c r="N849" s="36">
        <f t="shared" si="123"/>
        <v>2748.9083504055839</v>
      </c>
      <c r="O849">
        <f t="shared" si="124"/>
        <v>0</v>
      </c>
      <c r="P849">
        <f t="shared" si="125"/>
        <v>0</v>
      </c>
      <c r="Q849" t="str">
        <f t="shared" si="126"/>
        <v>TN</v>
      </c>
    </row>
    <row r="850" spans="1:17" x14ac:dyDescent="0.3">
      <c r="A850">
        <v>0</v>
      </c>
      <c r="B850">
        <v>1</v>
      </c>
      <c r="C850">
        <v>-2</v>
      </c>
      <c r="D850">
        <v>1.3</v>
      </c>
      <c r="E850">
        <f t="shared" si="118"/>
        <v>2.7939676718047327E-11</v>
      </c>
      <c r="F850">
        <f t="shared" si="119"/>
        <v>0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20"/>
        <v>90.000000011315109</v>
      </c>
      <c r="L850">
        <f t="shared" si="121"/>
        <v>180</v>
      </c>
      <c r="M850">
        <f t="shared" si="122"/>
        <v>-76.266260452998196</v>
      </c>
      <c r="N850" s="36">
        <f t="shared" si="123"/>
        <v>2748.9083504055839</v>
      </c>
      <c r="O850">
        <f t="shared" si="124"/>
        <v>0</v>
      </c>
      <c r="P850">
        <f t="shared" si="125"/>
        <v>0</v>
      </c>
      <c r="Q850" t="str">
        <f t="shared" si="126"/>
        <v>TN</v>
      </c>
    </row>
    <row r="851" spans="1:17" x14ac:dyDescent="0.3">
      <c r="A851">
        <v>1</v>
      </c>
      <c r="B851">
        <v>1</v>
      </c>
      <c r="C851">
        <v>-2</v>
      </c>
      <c r="D851">
        <v>2.2999999999999998</v>
      </c>
      <c r="E851">
        <f t="shared" si="118"/>
        <v>1.2107193244487172E-10</v>
      </c>
      <c r="F851">
        <f t="shared" si="119"/>
        <v>0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20"/>
        <v>100.00000005575581</v>
      </c>
      <c r="L851">
        <f t="shared" si="121"/>
        <v>180</v>
      </c>
      <c r="M851">
        <f t="shared" si="122"/>
        <v>-72.424270082492484</v>
      </c>
      <c r="N851" s="36">
        <f t="shared" si="123"/>
        <v>2360.797877321038</v>
      </c>
      <c r="O851">
        <f t="shared" si="124"/>
        <v>0</v>
      </c>
      <c r="P851">
        <f t="shared" si="125"/>
        <v>1</v>
      </c>
      <c r="Q851" t="str">
        <f t="shared" si="126"/>
        <v>FP</v>
      </c>
    </row>
    <row r="852" spans="1:17" x14ac:dyDescent="0.3">
      <c r="A852">
        <v>0</v>
      </c>
      <c r="B852">
        <v>1</v>
      </c>
      <c r="C852">
        <v>-2</v>
      </c>
      <c r="D852">
        <v>2.2999999999999998</v>
      </c>
      <c r="E852">
        <f t="shared" si="118"/>
        <v>1.2107193244487172E-10</v>
      </c>
      <c r="F852">
        <f t="shared" si="119"/>
        <v>0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20"/>
        <v>40.000000017864799</v>
      </c>
      <c r="L852">
        <f t="shared" si="121"/>
        <v>100</v>
      </c>
      <c r="M852">
        <f t="shared" si="122"/>
        <v>-46.212135045093255</v>
      </c>
      <c r="N852" s="36">
        <f t="shared" si="123"/>
        <v>500.68123631266576</v>
      </c>
      <c r="O852">
        <f t="shared" si="124"/>
        <v>0</v>
      </c>
      <c r="P852">
        <f t="shared" si="125"/>
        <v>0</v>
      </c>
      <c r="Q852" t="str">
        <f t="shared" si="126"/>
        <v>TN</v>
      </c>
    </row>
    <row r="853" spans="1:17" x14ac:dyDescent="0.3">
      <c r="A853">
        <v>0</v>
      </c>
      <c r="B853">
        <v>1</v>
      </c>
      <c r="C853">
        <v>-2</v>
      </c>
      <c r="D853">
        <v>2.2999999999999998</v>
      </c>
      <c r="E853">
        <f t="shared" si="118"/>
        <v>1.2107193244487172E-10</v>
      </c>
      <c r="F853">
        <f t="shared" si="119"/>
        <v>0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20"/>
        <v>0</v>
      </c>
      <c r="L853">
        <f t="shared" si="121"/>
        <v>20</v>
      </c>
      <c r="M853">
        <f t="shared" si="122"/>
        <v>-12.3160192931367</v>
      </c>
      <c r="N853" s="36">
        <f t="shared" si="123"/>
        <v>132.71519823841098</v>
      </c>
      <c r="O853">
        <f t="shared" si="124"/>
        <v>0</v>
      </c>
      <c r="P853">
        <f t="shared" si="125"/>
        <v>0</v>
      </c>
      <c r="Q853" t="str">
        <f t="shared" si="126"/>
        <v>TN</v>
      </c>
    </row>
    <row r="854" spans="1:17" x14ac:dyDescent="0.3">
      <c r="A854">
        <v>0</v>
      </c>
      <c r="B854">
        <v>1</v>
      </c>
      <c r="C854">
        <v>-2</v>
      </c>
      <c r="D854">
        <v>2.2999999999999998</v>
      </c>
      <c r="E854">
        <f t="shared" si="118"/>
        <v>1.2107193244487172E-10</v>
      </c>
      <c r="F854">
        <f t="shared" si="119"/>
        <v>0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20"/>
        <v>60.000000029742644</v>
      </c>
      <c r="L854">
        <f t="shared" si="121"/>
        <v>100</v>
      </c>
      <c r="M854">
        <f t="shared" si="122"/>
        <v>-38.5281543336665</v>
      </c>
      <c r="N854" s="36">
        <f t="shared" si="123"/>
        <v>215.852712671571</v>
      </c>
      <c r="O854">
        <f t="shared" si="124"/>
        <v>0</v>
      </c>
      <c r="P854">
        <f t="shared" si="125"/>
        <v>0</v>
      </c>
      <c r="Q854" t="str">
        <f t="shared" si="126"/>
        <v>TN</v>
      </c>
    </row>
    <row r="855" spans="1:17" x14ac:dyDescent="0.3">
      <c r="A855">
        <v>0</v>
      </c>
      <c r="B855">
        <v>1</v>
      </c>
      <c r="C855">
        <v>-2</v>
      </c>
      <c r="D855">
        <v>2.2999999999999998</v>
      </c>
      <c r="E855">
        <f t="shared" si="118"/>
        <v>1.2107193244487172E-10</v>
      </c>
      <c r="F855">
        <f t="shared" si="119"/>
        <v>0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20"/>
        <v>40.000000017864799</v>
      </c>
      <c r="L855">
        <f t="shared" si="121"/>
        <v>100</v>
      </c>
      <c r="M855">
        <f t="shared" si="122"/>
        <v>-14.817931790782556</v>
      </c>
      <c r="N855" s="36">
        <f t="shared" si="123"/>
        <v>81.329658366987147</v>
      </c>
      <c r="O855">
        <f t="shared" si="124"/>
        <v>0</v>
      </c>
      <c r="P855">
        <f t="shared" si="125"/>
        <v>0</v>
      </c>
      <c r="Q855" t="str">
        <f t="shared" si="126"/>
        <v>TN</v>
      </c>
    </row>
    <row r="856" spans="1:17" x14ac:dyDescent="0.3">
      <c r="A856">
        <v>0</v>
      </c>
      <c r="B856">
        <v>1</v>
      </c>
      <c r="C856">
        <v>-2</v>
      </c>
      <c r="D856">
        <v>2.2999999999999998</v>
      </c>
      <c r="E856">
        <f t="shared" si="118"/>
        <v>1.2107193244487172E-10</v>
      </c>
      <c r="F856">
        <f t="shared" si="119"/>
        <v>0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20"/>
        <v>50.000000023681828</v>
      </c>
      <c r="L856">
        <f t="shared" si="121"/>
        <v>100</v>
      </c>
      <c r="M856">
        <f t="shared" si="122"/>
        <v>-8.7334983445041026</v>
      </c>
      <c r="N856" s="36">
        <f t="shared" si="123"/>
        <v>228.09242939804824</v>
      </c>
      <c r="O856">
        <f t="shared" si="124"/>
        <v>0</v>
      </c>
      <c r="P856">
        <f t="shared" si="125"/>
        <v>0</v>
      </c>
      <c r="Q856" t="str">
        <f t="shared" si="126"/>
        <v>TN</v>
      </c>
    </row>
    <row r="857" spans="1:17" x14ac:dyDescent="0.3">
      <c r="A857">
        <v>0</v>
      </c>
      <c r="B857">
        <v>1</v>
      </c>
      <c r="C857">
        <v>-2</v>
      </c>
      <c r="D857">
        <v>2.2999999999999998</v>
      </c>
      <c r="E857">
        <f t="shared" si="118"/>
        <v>1.2107193244487172E-10</v>
      </c>
      <c r="F857">
        <f t="shared" si="119"/>
        <v>0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20"/>
        <v>90.000000049032138</v>
      </c>
      <c r="L857">
        <f t="shared" si="121"/>
        <v>180</v>
      </c>
      <c r="M857">
        <f t="shared" si="122"/>
        <v>-15.720297016210388</v>
      </c>
      <c r="N857" s="36">
        <f t="shared" si="123"/>
        <v>65.868328398941571</v>
      </c>
      <c r="O857">
        <f t="shared" si="124"/>
        <v>0</v>
      </c>
      <c r="P857">
        <f t="shared" si="125"/>
        <v>0</v>
      </c>
      <c r="Q857" t="str">
        <f t="shared" si="126"/>
        <v>TN</v>
      </c>
    </row>
    <row r="858" spans="1:17" x14ac:dyDescent="0.3">
      <c r="A858">
        <v>0</v>
      </c>
      <c r="B858">
        <v>1</v>
      </c>
      <c r="C858">
        <v>-2</v>
      </c>
      <c r="D858">
        <v>2.2999999999999998</v>
      </c>
      <c r="E858">
        <f t="shared" si="118"/>
        <v>1.2107193244487172E-10</v>
      </c>
      <c r="F858">
        <f t="shared" si="119"/>
        <v>0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20"/>
        <v>50.000000023681828</v>
      </c>
      <c r="L858">
        <f t="shared" si="121"/>
        <v>100</v>
      </c>
      <c r="M858">
        <f t="shared" si="122"/>
        <v>-42.370144689426709</v>
      </c>
      <c r="N858" s="36">
        <f t="shared" si="123"/>
        <v>343.5060846004597</v>
      </c>
      <c r="O858">
        <f t="shared" si="124"/>
        <v>0</v>
      </c>
      <c r="P858">
        <f t="shared" si="125"/>
        <v>0</v>
      </c>
      <c r="Q858" t="str">
        <f t="shared" si="126"/>
        <v>TN</v>
      </c>
    </row>
    <row r="859" spans="1:17" x14ac:dyDescent="0.3">
      <c r="A859">
        <v>0</v>
      </c>
      <c r="B859">
        <v>1</v>
      </c>
      <c r="C859">
        <v>-2</v>
      </c>
      <c r="D859">
        <v>2.2999999999999998</v>
      </c>
      <c r="E859">
        <f t="shared" si="118"/>
        <v>1.2107193244487172E-10</v>
      </c>
      <c r="F859">
        <f t="shared" si="119"/>
        <v>0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20"/>
        <v>80.000000042443247</v>
      </c>
      <c r="L859">
        <f t="shared" si="121"/>
        <v>180</v>
      </c>
      <c r="M859">
        <f t="shared" si="122"/>
        <v>-21.804730462958474</v>
      </c>
      <c r="N859" s="36">
        <f t="shared" si="123"/>
        <v>4.1269804070595573</v>
      </c>
      <c r="O859">
        <f t="shared" si="124"/>
        <v>0</v>
      </c>
      <c r="P859">
        <f t="shared" si="125"/>
        <v>0</v>
      </c>
      <c r="Q859" t="str">
        <f t="shared" si="126"/>
        <v>TN</v>
      </c>
    </row>
    <row r="860" spans="1:17" x14ac:dyDescent="0.3">
      <c r="A860">
        <v>1</v>
      </c>
      <c r="B860">
        <v>1</v>
      </c>
      <c r="C860">
        <v>-2</v>
      </c>
      <c r="D860">
        <v>2.5</v>
      </c>
      <c r="E860">
        <f t="shared" si="118"/>
        <v>1.3969838359023661E-10</v>
      </c>
      <c r="F860">
        <f t="shared" si="119"/>
        <v>0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20"/>
        <v>20.000000008369977</v>
      </c>
      <c r="L860">
        <f t="shared" si="121"/>
        <v>20</v>
      </c>
      <c r="M860">
        <f t="shared" si="122"/>
        <v>-4.6320385830576623</v>
      </c>
      <c r="N860" s="36">
        <f t="shared" si="123"/>
        <v>368.80087380619807</v>
      </c>
      <c r="O860">
        <f t="shared" si="124"/>
        <v>0</v>
      </c>
      <c r="P860">
        <f t="shared" si="125"/>
        <v>1</v>
      </c>
      <c r="Q860" t="str">
        <f t="shared" si="126"/>
        <v>FP</v>
      </c>
    </row>
    <row r="861" spans="1:17" x14ac:dyDescent="0.3">
      <c r="A861">
        <v>0</v>
      </c>
      <c r="B861">
        <v>1</v>
      </c>
      <c r="C861">
        <v>-2</v>
      </c>
      <c r="D861">
        <v>2.5</v>
      </c>
      <c r="E861">
        <f t="shared" si="118"/>
        <v>1.3969838359023661E-10</v>
      </c>
      <c r="F861">
        <f t="shared" si="119"/>
        <v>0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20"/>
        <v>40.000000020613236</v>
      </c>
      <c r="L861">
        <f t="shared" si="121"/>
        <v>100</v>
      </c>
      <c r="M861">
        <f t="shared" si="122"/>
        <v>-46.212135044037311</v>
      </c>
      <c r="N861" s="36">
        <f t="shared" si="123"/>
        <v>500.68123626541029</v>
      </c>
      <c r="O861">
        <f t="shared" si="124"/>
        <v>0</v>
      </c>
      <c r="P861">
        <f t="shared" si="125"/>
        <v>0</v>
      </c>
      <c r="Q861" t="str">
        <f t="shared" si="126"/>
        <v>TN</v>
      </c>
    </row>
    <row r="862" spans="1:17" x14ac:dyDescent="0.3">
      <c r="A862">
        <v>0</v>
      </c>
      <c r="B862">
        <v>1</v>
      </c>
      <c r="C862">
        <v>-2</v>
      </c>
      <c r="D862">
        <v>2.5</v>
      </c>
      <c r="E862">
        <f t="shared" si="118"/>
        <v>1.3969838359023661E-10</v>
      </c>
      <c r="F862">
        <f t="shared" si="119"/>
        <v>0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20"/>
        <v>100.00000006433356</v>
      </c>
      <c r="L862">
        <f t="shared" si="121"/>
        <v>180</v>
      </c>
      <c r="M862">
        <f t="shared" si="122"/>
        <v>-9.6358635641612125</v>
      </c>
      <c r="N862" s="36">
        <f t="shared" si="123"/>
        <v>201.65033727719197</v>
      </c>
      <c r="O862">
        <f t="shared" si="124"/>
        <v>0</v>
      </c>
      <c r="P862">
        <f t="shared" si="125"/>
        <v>0</v>
      </c>
      <c r="Q862" t="str">
        <f t="shared" si="126"/>
        <v>TN</v>
      </c>
    </row>
    <row r="863" spans="1:17" x14ac:dyDescent="0.3">
      <c r="A863">
        <v>1</v>
      </c>
      <c r="B863">
        <v>1</v>
      </c>
      <c r="C863">
        <v>-2</v>
      </c>
      <c r="D863">
        <v>2</v>
      </c>
      <c r="E863">
        <f t="shared" si="118"/>
        <v>9.3132255726824407E-11</v>
      </c>
      <c r="F863">
        <f t="shared" si="119"/>
        <v>0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20"/>
        <v>70.000000027697055</v>
      </c>
      <c r="L863">
        <f t="shared" si="121"/>
        <v>100</v>
      </c>
      <c r="M863">
        <f t="shared" si="122"/>
        <v>3.4353685434171837</v>
      </c>
      <c r="N863" s="36">
        <f t="shared" si="123"/>
        <v>743.7399533804803</v>
      </c>
      <c r="O863">
        <f t="shared" si="124"/>
        <v>1</v>
      </c>
      <c r="P863">
        <f t="shared" si="125"/>
        <v>0</v>
      </c>
      <c r="Q863" t="str">
        <f t="shared" si="126"/>
        <v>TP</v>
      </c>
    </row>
    <row r="864" spans="1:17" x14ac:dyDescent="0.3">
      <c r="A864">
        <v>1</v>
      </c>
      <c r="B864">
        <v>1</v>
      </c>
      <c r="C864">
        <v>-2</v>
      </c>
      <c r="D864">
        <v>3.8</v>
      </c>
      <c r="E864">
        <f t="shared" si="118"/>
        <v>2.6077031603510831E-10</v>
      </c>
      <c r="F864">
        <f t="shared" si="119"/>
        <v>0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20"/>
        <v>180.00000024375046</v>
      </c>
      <c r="L864">
        <f t="shared" si="121"/>
        <v>180</v>
      </c>
      <c r="M864">
        <f t="shared" si="122"/>
        <v>-41.68834718281191</v>
      </c>
      <c r="N864" s="36">
        <f t="shared" si="123"/>
        <v>318.69817545100284</v>
      </c>
      <c r="O864">
        <f t="shared" si="124"/>
        <v>0</v>
      </c>
      <c r="P864">
        <f t="shared" si="125"/>
        <v>1</v>
      </c>
      <c r="Q864" t="str">
        <f t="shared" si="126"/>
        <v>FP</v>
      </c>
    </row>
    <row r="865" spans="1:17" x14ac:dyDescent="0.3">
      <c r="A865">
        <v>0</v>
      </c>
      <c r="B865">
        <v>1</v>
      </c>
      <c r="C865">
        <v>-2</v>
      </c>
      <c r="D865">
        <v>3.8</v>
      </c>
      <c r="E865">
        <f t="shared" si="118"/>
        <v>2.6077031603510831E-10</v>
      </c>
      <c r="F865">
        <f t="shared" si="119"/>
        <v>0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20"/>
        <v>50.000000051006971</v>
      </c>
      <c r="L865">
        <f t="shared" si="121"/>
        <v>100</v>
      </c>
      <c r="M865">
        <f t="shared" si="122"/>
        <v>-8.7334983278782978</v>
      </c>
      <c r="N865" s="36">
        <f t="shared" si="123"/>
        <v>228.09242990023827</v>
      </c>
      <c r="O865">
        <f t="shared" si="124"/>
        <v>0</v>
      </c>
      <c r="P865">
        <f t="shared" si="125"/>
        <v>0</v>
      </c>
      <c r="Q865" t="str">
        <f t="shared" si="126"/>
        <v>TN</v>
      </c>
    </row>
    <row r="866" spans="1:17" x14ac:dyDescent="0.3">
      <c r="A866">
        <v>0</v>
      </c>
      <c r="B866">
        <v>1</v>
      </c>
      <c r="C866">
        <v>-2</v>
      </c>
      <c r="D866">
        <v>3.8</v>
      </c>
      <c r="E866">
        <f t="shared" si="118"/>
        <v>2.6077031603510831E-10</v>
      </c>
      <c r="F866">
        <f t="shared" si="119"/>
        <v>0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20"/>
        <v>80.000000091416126</v>
      </c>
      <c r="L866">
        <f t="shared" si="121"/>
        <v>180</v>
      </c>
      <c r="M866">
        <f t="shared" si="122"/>
        <v>-80.108250775655108</v>
      </c>
      <c r="N866" s="36">
        <f t="shared" si="123"/>
        <v>3166.5405981191489</v>
      </c>
      <c r="O866">
        <f t="shared" si="124"/>
        <v>0</v>
      </c>
      <c r="P866">
        <f t="shared" si="125"/>
        <v>0</v>
      </c>
      <c r="Q866" t="str">
        <f t="shared" si="126"/>
        <v>TN</v>
      </c>
    </row>
    <row r="867" spans="1:17" x14ac:dyDescent="0.3">
      <c r="A867">
        <v>0</v>
      </c>
      <c r="B867">
        <v>1</v>
      </c>
      <c r="C867">
        <v>-2</v>
      </c>
      <c r="D867">
        <v>3.8</v>
      </c>
      <c r="E867">
        <f t="shared" si="118"/>
        <v>2.6077031603510831E-10</v>
      </c>
      <c r="F867">
        <f t="shared" si="119"/>
        <v>0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20"/>
        <v>40.000000038477999</v>
      </c>
      <c r="L867">
        <f t="shared" si="121"/>
        <v>100</v>
      </c>
      <c r="M867">
        <f t="shared" si="122"/>
        <v>-14.817931778240592</v>
      </c>
      <c r="N867" s="36">
        <f t="shared" si="123"/>
        <v>81.32965859320143</v>
      </c>
      <c r="O867">
        <f t="shared" si="124"/>
        <v>0</v>
      </c>
      <c r="P867">
        <f t="shared" si="125"/>
        <v>0</v>
      </c>
      <c r="Q867" t="str">
        <f t="shared" si="126"/>
        <v>TN</v>
      </c>
    </row>
    <row r="868" spans="1:17" x14ac:dyDescent="0.3">
      <c r="A868">
        <v>0</v>
      </c>
      <c r="B868">
        <v>1</v>
      </c>
      <c r="C868">
        <v>-2</v>
      </c>
      <c r="D868">
        <v>3.8</v>
      </c>
      <c r="E868">
        <f t="shared" si="118"/>
        <v>2.6077031603510831E-10</v>
      </c>
      <c r="F868">
        <f t="shared" si="119"/>
        <v>0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20"/>
        <v>0</v>
      </c>
      <c r="L868">
        <f t="shared" si="121"/>
        <v>20</v>
      </c>
      <c r="M868">
        <f t="shared" si="122"/>
        <v>-12.3160192931367</v>
      </c>
      <c r="N868" s="36">
        <f t="shared" si="123"/>
        <v>132.71519823841098</v>
      </c>
      <c r="O868">
        <f t="shared" si="124"/>
        <v>0</v>
      </c>
      <c r="P868">
        <f t="shared" si="125"/>
        <v>0</v>
      </c>
      <c r="Q868" t="str">
        <f t="shared" si="126"/>
        <v>TN</v>
      </c>
    </row>
    <row r="869" spans="1:17" x14ac:dyDescent="0.3">
      <c r="A869">
        <v>1</v>
      </c>
      <c r="B869">
        <v>1</v>
      </c>
      <c r="C869">
        <v>-2</v>
      </c>
      <c r="D869">
        <v>2.9</v>
      </c>
      <c r="E869">
        <f t="shared" si="118"/>
        <v>1.7695128588096636E-10</v>
      </c>
      <c r="F869">
        <f t="shared" si="119"/>
        <v>0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20"/>
        <v>180.0000001654021</v>
      </c>
      <c r="L869">
        <f t="shared" si="121"/>
        <v>180</v>
      </c>
      <c r="M869">
        <f t="shared" si="122"/>
        <v>22.790100972860387</v>
      </c>
      <c r="N869" s="36">
        <f t="shared" si="123"/>
        <v>2174.0145113473022</v>
      </c>
      <c r="O869">
        <f t="shared" si="124"/>
        <v>1</v>
      </c>
      <c r="P869">
        <f t="shared" si="125"/>
        <v>0</v>
      </c>
      <c r="Q869" t="str">
        <f t="shared" si="126"/>
        <v>TP</v>
      </c>
    </row>
    <row r="870" spans="1:17" x14ac:dyDescent="0.3">
      <c r="A870">
        <v>1</v>
      </c>
      <c r="B870">
        <v>1</v>
      </c>
      <c r="C870">
        <v>-2</v>
      </c>
      <c r="D870">
        <v>3</v>
      </c>
      <c r="E870">
        <f t="shared" si="118"/>
        <v>1.8626451145364881E-10</v>
      </c>
      <c r="F870">
        <f t="shared" si="119"/>
        <v>0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20"/>
        <v>10.0000000042889</v>
      </c>
      <c r="L870">
        <f t="shared" si="121"/>
        <v>20</v>
      </c>
      <c r="M870">
        <f t="shared" si="122"/>
        <v>-1.7466996691730774</v>
      </c>
      <c r="N870" s="36">
        <f t="shared" si="123"/>
        <v>487.94724191520601</v>
      </c>
      <c r="O870">
        <f t="shared" si="124"/>
        <v>0</v>
      </c>
      <c r="P870">
        <f t="shared" si="125"/>
        <v>1</v>
      </c>
      <c r="Q870" t="str">
        <f t="shared" si="126"/>
        <v>FP</v>
      </c>
    </row>
    <row r="871" spans="1:17" x14ac:dyDescent="0.3">
      <c r="A871">
        <v>0</v>
      </c>
      <c r="B871">
        <v>1</v>
      </c>
      <c r="C871">
        <v>-2</v>
      </c>
      <c r="D871">
        <v>1</v>
      </c>
      <c r="E871">
        <f t="shared" si="118"/>
        <v>0</v>
      </c>
      <c r="F871">
        <f t="shared" si="119"/>
        <v>0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20"/>
        <v>100</v>
      </c>
      <c r="L871">
        <f t="shared" si="121"/>
        <v>180</v>
      </c>
      <c r="M871">
        <f t="shared" si="122"/>
        <v>-9.6358636033045428</v>
      </c>
      <c r="N871" s="36">
        <f t="shared" si="123"/>
        <v>201.65033616549289</v>
      </c>
      <c r="O871">
        <f t="shared" si="124"/>
        <v>0</v>
      </c>
      <c r="P871">
        <f t="shared" si="125"/>
        <v>0</v>
      </c>
      <c r="Q871" t="str">
        <f t="shared" si="126"/>
        <v>TN</v>
      </c>
    </row>
    <row r="872" spans="1:17" x14ac:dyDescent="0.3">
      <c r="A872">
        <v>0</v>
      </c>
      <c r="B872">
        <v>1</v>
      </c>
      <c r="C872">
        <v>-2</v>
      </c>
      <c r="D872">
        <v>1</v>
      </c>
      <c r="E872">
        <f t="shared" si="118"/>
        <v>0</v>
      </c>
      <c r="F872">
        <f t="shared" si="119"/>
        <v>0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20"/>
        <v>0</v>
      </c>
      <c r="L872">
        <f t="shared" si="121"/>
        <v>20</v>
      </c>
      <c r="M872">
        <f t="shared" si="122"/>
        <v>-12.3160192931367</v>
      </c>
      <c r="N872" s="36">
        <f t="shared" si="123"/>
        <v>132.71519823841098</v>
      </c>
      <c r="O872">
        <f t="shared" si="124"/>
        <v>0</v>
      </c>
      <c r="P872">
        <f t="shared" si="125"/>
        <v>0</v>
      </c>
      <c r="Q872" t="str">
        <f t="shared" si="126"/>
        <v>TN</v>
      </c>
    </row>
    <row r="873" spans="1:17" x14ac:dyDescent="0.3">
      <c r="A873">
        <v>0</v>
      </c>
      <c r="B873">
        <v>1</v>
      </c>
      <c r="C873">
        <v>-2</v>
      </c>
      <c r="D873">
        <v>1</v>
      </c>
      <c r="E873">
        <f t="shared" si="118"/>
        <v>0</v>
      </c>
      <c r="F873">
        <f t="shared" si="119"/>
        <v>0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20"/>
        <v>80</v>
      </c>
      <c r="L873">
        <f t="shared" si="121"/>
        <v>180</v>
      </c>
      <c r="M873">
        <f t="shared" si="122"/>
        <v>-80.108250810777093</v>
      </c>
      <c r="N873" s="36">
        <f t="shared" si="123"/>
        <v>3166.5406020719192</v>
      </c>
      <c r="O873">
        <f t="shared" si="124"/>
        <v>0</v>
      </c>
      <c r="P873">
        <f t="shared" si="125"/>
        <v>0</v>
      </c>
      <c r="Q873" t="str">
        <f t="shared" si="126"/>
        <v>TN</v>
      </c>
    </row>
    <row r="874" spans="1:17" x14ac:dyDescent="0.3">
      <c r="A874">
        <v>0</v>
      </c>
      <c r="B874">
        <v>1</v>
      </c>
      <c r="C874">
        <v>-2</v>
      </c>
      <c r="D874">
        <v>1</v>
      </c>
      <c r="E874">
        <f t="shared" si="118"/>
        <v>0</v>
      </c>
      <c r="F874">
        <f t="shared" si="119"/>
        <v>0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20"/>
        <v>60</v>
      </c>
      <c r="L874">
        <f t="shared" si="121"/>
        <v>100</v>
      </c>
      <c r="M874">
        <f t="shared" si="122"/>
        <v>-38.528154345093597</v>
      </c>
      <c r="N874" s="36">
        <f t="shared" si="123"/>
        <v>215.85271300734314</v>
      </c>
      <c r="O874">
        <f t="shared" si="124"/>
        <v>0</v>
      </c>
      <c r="P874">
        <f t="shared" si="125"/>
        <v>0</v>
      </c>
      <c r="Q874" t="str">
        <f t="shared" si="126"/>
        <v>TN</v>
      </c>
    </row>
    <row r="875" spans="1:17" x14ac:dyDescent="0.3">
      <c r="A875">
        <v>1</v>
      </c>
      <c r="B875">
        <v>1</v>
      </c>
      <c r="C875">
        <v>-2</v>
      </c>
      <c r="D875">
        <v>1.5</v>
      </c>
      <c r="E875">
        <f t="shared" si="118"/>
        <v>4.6566127863412203E-11</v>
      </c>
      <c r="F875">
        <f t="shared" si="119"/>
        <v>0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20"/>
        <v>100.00000002144449</v>
      </c>
      <c r="L875">
        <f t="shared" si="121"/>
        <v>180</v>
      </c>
      <c r="M875">
        <f t="shared" si="122"/>
        <v>-9.6358635902567826</v>
      </c>
      <c r="N875" s="36">
        <f t="shared" si="123"/>
        <v>201.65033653605877</v>
      </c>
      <c r="O875">
        <f t="shared" si="124"/>
        <v>0</v>
      </c>
      <c r="P875">
        <f t="shared" si="125"/>
        <v>1</v>
      </c>
      <c r="Q875" t="str">
        <f t="shared" si="126"/>
        <v>FP</v>
      </c>
    </row>
    <row r="876" spans="1:17" x14ac:dyDescent="0.3">
      <c r="A876">
        <v>0</v>
      </c>
      <c r="B876">
        <v>1</v>
      </c>
      <c r="C876">
        <v>-2</v>
      </c>
      <c r="D876">
        <v>1.5</v>
      </c>
      <c r="E876">
        <f t="shared" si="118"/>
        <v>4.6566127863412203E-11</v>
      </c>
      <c r="F876">
        <f t="shared" si="119"/>
        <v>0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20"/>
        <v>0</v>
      </c>
      <c r="L876">
        <f t="shared" si="121"/>
        <v>20</v>
      </c>
      <c r="M876">
        <f t="shared" si="122"/>
        <v>-12.3160192931367</v>
      </c>
      <c r="N876" s="36">
        <f t="shared" si="123"/>
        <v>132.71519823841098</v>
      </c>
      <c r="O876">
        <f t="shared" si="124"/>
        <v>0</v>
      </c>
      <c r="P876">
        <f t="shared" si="125"/>
        <v>0</v>
      </c>
      <c r="Q876" t="str">
        <f t="shared" si="126"/>
        <v>TN</v>
      </c>
    </row>
    <row r="877" spans="1:17" x14ac:dyDescent="0.3">
      <c r="A877">
        <v>0</v>
      </c>
      <c r="B877">
        <v>1</v>
      </c>
      <c r="C877">
        <v>-2</v>
      </c>
      <c r="D877">
        <v>1.5</v>
      </c>
      <c r="E877">
        <f t="shared" si="118"/>
        <v>4.6566127863412203E-11</v>
      </c>
      <c r="F877">
        <f t="shared" si="119"/>
        <v>0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20"/>
        <v>90.000000018858429</v>
      </c>
      <c r="L877">
        <f t="shared" si="121"/>
        <v>180</v>
      </c>
      <c r="M877">
        <f t="shared" si="122"/>
        <v>-76.266260450100063</v>
      </c>
      <c r="N877" s="36">
        <f t="shared" si="123"/>
        <v>2748.9083501016853</v>
      </c>
      <c r="O877">
        <f t="shared" si="124"/>
        <v>0</v>
      </c>
      <c r="P877">
        <f t="shared" si="125"/>
        <v>0</v>
      </c>
      <c r="Q877" t="str">
        <f t="shared" si="126"/>
        <v>TN</v>
      </c>
    </row>
    <row r="878" spans="1:17" x14ac:dyDescent="0.3">
      <c r="A878">
        <v>0</v>
      </c>
      <c r="B878">
        <v>1</v>
      </c>
      <c r="C878">
        <v>-2</v>
      </c>
      <c r="D878">
        <v>1.5</v>
      </c>
      <c r="E878">
        <f t="shared" si="118"/>
        <v>4.6566127863412203E-11</v>
      </c>
      <c r="F878">
        <f t="shared" si="119"/>
        <v>0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20"/>
        <v>0</v>
      </c>
      <c r="L878">
        <f t="shared" si="121"/>
        <v>20</v>
      </c>
      <c r="M878">
        <f t="shared" si="122"/>
        <v>-12.3160192931367</v>
      </c>
      <c r="N878" s="36">
        <f t="shared" si="123"/>
        <v>132.71519823841098</v>
      </c>
      <c r="O878">
        <f t="shared" si="124"/>
        <v>0</v>
      </c>
      <c r="P878">
        <f t="shared" si="125"/>
        <v>0</v>
      </c>
      <c r="Q878" t="str">
        <f t="shared" si="126"/>
        <v>TN</v>
      </c>
    </row>
    <row r="879" spans="1:17" x14ac:dyDescent="0.3">
      <c r="A879">
        <v>1</v>
      </c>
      <c r="B879">
        <v>1</v>
      </c>
      <c r="C879">
        <v>-2</v>
      </c>
      <c r="D879">
        <v>1.6</v>
      </c>
      <c r="E879">
        <f t="shared" si="118"/>
        <v>5.5879353436094653E-11</v>
      </c>
      <c r="F879">
        <f t="shared" si="119"/>
        <v>0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20"/>
        <v>20.000000003347985</v>
      </c>
      <c r="L879">
        <f t="shared" si="121"/>
        <v>20</v>
      </c>
      <c r="M879">
        <f t="shared" si="122"/>
        <v>-4.6320385849871064</v>
      </c>
      <c r="N879" s="36">
        <f t="shared" si="123"/>
        <v>368.8008737320913</v>
      </c>
      <c r="O879">
        <f t="shared" si="124"/>
        <v>0</v>
      </c>
      <c r="P879">
        <f t="shared" si="125"/>
        <v>1</v>
      </c>
      <c r="Q879" t="str">
        <f t="shared" si="126"/>
        <v>FP</v>
      </c>
    </row>
    <row r="880" spans="1:17" x14ac:dyDescent="0.3">
      <c r="A880">
        <v>0</v>
      </c>
      <c r="B880">
        <v>1</v>
      </c>
      <c r="C880">
        <v>-2</v>
      </c>
      <c r="D880">
        <v>1.6</v>
      </c>
      <c r="E880">
        <f t="shared" si="118"/>
        <v>5.5879353436094653E-11</v>
      </c>
      <c r="F880">
        <f t="shared" si="119"/>
        <v>0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20"/>
        <v>40.00000000824528</v>
      </c>
      <c r="L880">
        <f t="shared" si="121"/>
        <v>100</v>
      </c>
      <c r="M880">
        <f t="shared" si="122"/>
        <v>-14.817931796635488</v>
      </c>
      <c r="N880" s="36">
        <f t="shared" si="123"/>
        <v>81.329658261420207</v>
      </c>
      <c r="O880">
        <f t="shared" si="124"/>
        <v>0</v>
      </c>
      <c r="P880">
        <f t="shared" si="125"/>
        <v>0</v>
      </c>
      <c r="Q880" t="str">
        <f t="shared" si="126"/>
        <v>TN</v>
      </c>
    </row>
    <row r="881" spans="1:17" x14ac:dyDescent="0.3">
      <c r="A881">
        <v>1</v>
      </c>
      <c r="B881">
        <v>1</v>
      </c>
      <c r="C881">
        <v>-2</v>
      </c>
      <c r="D881">
        <v>1.6</v>
      </c>
      <c r="E881">
        <f t="shared" si="118"/>
        <v>5.5879353436094653E-11</v>
      </c>
      <c r="F881">
        <f t="shared" si="119"/>
        <v>0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20"/>
        <v>10.00000000128667</v>
      </c>
      <c r="L881">
        <f t="shared" si="121"/>
        <v>0</v>
      </c>
      <c r="M881">
        <f t="shared" si="122"/>
        <v>3.8419903539259876</v>
      </c>
      <c r="N881" s="36">
        <f t="shared" si="123"/>
        <v>766.08374623368093</v>
      </c>
      <c r="O881">
        <f t="shared" si="124"/>
        <v>1</v>
      </c>
      <c r="P881">
        <f t="shared" si="125"/>
        <v>0</v>
      </c>
      <c r="Q881" t="str">
        <f t="shared" si="126"/>
        <v>TP</v>
      </c>
    </row>
    <row r="882" spans="1:17" x14ac:dyDescent="0.3">
      <c r="A882">
        <v>1</v>
      </c>
      <c r="B882">
        <v>1</v>
      </c>
      <c r="C882">
        <v>-2</v>
      </c>
      <c r="D882">
        <v>1.85</v>
      </c>
      <c r="E882">
        <f t="shared" si="118"/>
        <v>7.9162417367800761E-11</v>
      </c>
      <c r="F882">
        <f t="shared" si="119"/>
        <v>0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20"/>
        <v>50.000000015484254</v>
      </c>
      <c r="L882">
        <f t="shared" si="121"/>
        <v>100</v>
      </c>
      <c r="M882">
        <f t="shared" si="122"/>
        <v>-8.7334983494918603</v>
      </c>
      <c r="N882" s="36">
        <f t="shared" si="123"/>
        <v>228.09242924739073</v>
      </c>
      <c r="O882">
        <f t="shared" si="124"/>
        <v>0</v>
      </c>
      <c r="P882">
        <f t="shared" si="125"/>
        <v>1</v>
      </c>
      <c r="Q882" t="str">
        <f t="shared" si="126"/>
        <v>FP</v>
      </c>
    </row>
    <row r="883" spans="1:17" x14ac:dyDescent="0.3">
      <c r="A883">
        <v>1</v>
      </c>
      <c r="B883">
        <v>1</v>
      </c>
      <c r="C883">
        <v>-2</v>
      </c>
      <c r="D883">
        <v>1.8</v>
      </c>
      <c r="E883">
        <f t="shared" si="118"/>
        <v>7.4505804581459533E-11</v>
      </c>
      <c r="F883">
        <f t="shared" si="119"/>
        <v>0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20"/>
        <v>20.000000004463981</v>
      </c>
      <c r="L883">
        <f t="shared" si="121"/>
        <v>20</v>
      </c>
      <c r="M883">
        <f t="shared" si="122"/>
        <v>-4.6320385845583418</v>
      </c>
      <c r="N883" s="36">
        <f t="shared" si="123"/>
        <v>368.80087374855952</v>
      </c>
      <c r="O883">
        <f t="shared" si="124"/>
        <v>0</v>
      </c>
      <c r="P883">
        <f t="shared" si="125"/>
        <v>1</v>
      </c>
      <c r="Q883" t="str">
        <f t="shared" si="126"/>
        <v>FP</v>
      </c>
    </row>
    <row r="884" spans="1:17" x14ac:dyDescent="0.3">
      <c r="A884">
        <v>0</v>
      </c>
      <c r="B884">
        <v>1</v>
      </c>
      <c r="C884">
        <v>-2</v>
      </c>
      <c r="D884">
        <v>1.8</v>
      </c>
      <c r="E884">
        <f t="shared" si="118"/>
        <v>7.4505804581459533E-11</v>
      </c>
      <c r="F884">
        <f t="shared" si="119"/>
        <v>0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20"/>
        <v>40.000000010993709</v>
      </c>
      <c r="L884">
        <f t="shared" si="121"/>
        <v>100</v>
      </c>
      <c r="M884">
        <f t="shared" si="122"/>
        <v>-46.212135047733128</v>
      </c>
      <c r="N884" s="36">
        <f t="shared" si="123"/>
        <v>500.6812364308048</v>
      </c>
      <c r="O884">
        <f t="shared" si="124"/>
        <v>0</v>
      </c>
      <c r="P884">
        <f t="shared" si="125"/>
        <v>0</v>
      </c>
      <c r="Q884" t="str">
        <f t="shared" si="126"/>
        <v>TN</v>
      </c>
    </row>
    <row r="885" spans="1:17" x14ac:dyDescent="0.3">
      <c r="A885">
        <v>0</v>
      </c>
      <c r="B885">
        <v>1</v>
      </c>
      <c r="C885">
        <v>-2</v>
      </c>
      <c r="D885">
        <v>1.8</v>
      </c>
      <c r="E885">
        <f t="shared" si="118"/>
        <v>7.4505804581459533E-11</v>
      </c>
      <c r="F885">
        <f t="shared" si="119"/>
        <v>0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20"/>
        <v>90.000000030173538</v>
      </c>
      <c r="L885">
        <f t="shared" si="121"/>
        <v>180</v>
      </c>
      <c r="M885">
        <f t="shared" si="122"/>
        <v>-15.720297027684779</v>
      </c>
      <c r="N885" s="36">
        <f t="shared" si="123"/>
        <v>65.868328212690841</v>
      </c>
      <c r="O885">
        <f t="shared" si="124"/>
        <v>0</v>
      </c>
      <c r="P885">
        <f t="shared" si="125"/>
        <v>0</v>
      </c>
      <c r="Q885" t="str">
        <f t="shared" si="126"/>
        <v>TN</v>
      </c>
    </row>
    <row r="886" spans="1:17" x14ac:dyDescent="0.3">
      <c r="A886">
        <v>1</v>
      </c>
      <c r="B886">
        <v>1</v>
      </c>
      <c r="C886">
        <v>-2</v>
      </c>
      <c r="D886">
        <v>1.75</v>
      </c>
      <c r="E886">
        <f t="shared" si="118"/>
        <v>6.9849191795118305E-11</v>
      </c>
      <c r="F886">
        <f t="shared" si="119"/>
        <v>0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20"/>
        <v>10.000000001608342</v>
      </c>
      <c r="L886">
        <f t="shared" si="121"/>
        <v>20</v>
      </c>
      <c r="M886">
        <f t="shared" si="122"/>
        <v>-1.7466996708040448</v>
      </c>
      <c r="N886" s="36">
        <f t="shared" si="123"/>
        <v>487.94724184315129</v>
      </c>
      <c r="O886">
        <f t="shared" si="124"/>
        <v>0</v>
      </c>
      <c r="P886">
        <f t="shared" si="125"/>
        <v>1</v>
      </c>
      <c r="Q886" t="str">
        <f t="shared" si="126"/>
        <v>FP</v>
      </c>
    </row>
    <row r="887" spans="1:17" x14ac:dyDescent="0.3">
      <c r="A887">
        <v>1</v>
      </c>
      <c r="B887">
        <v>1</v>
      </c>
      <c r="C887">
        <v>-2</v>
      </c>
      <c r="D887">
        <v>1.5</v>
      </c>
      <c r="E887">
        <f t="shared" si="118"/>
        <v>4.6566127863412203E-11</v>
      </c>
      <c r="F887">
        <f t="shared" si="119"/>
        <v>0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20"/>
        <v>60.000000011439418</v>
      </c>
      <c r="L887">
        <f t="shared" si="121"/>
        <v>100</v>
      </c>
      <c r="M887">
        <f t="shared" si="122"/>
        <v>-38.528154340698578</v>
      </c>
      <c r="N887" s="36">
        <f t="shared" si="123"/>
        <v>215.85271287820055</v>
      </c>
      <c r="O887">
        <f t="shared" si="124"/>
        <v>0</v>
      </c>
      <c r="P887">
        <f t="shared" si="125"/>
        <v>1</v>
      </c>
      <c r="Q887" t="str">
        <f t="shared" si="126"/>
        <v>FP</v>
      </c>
    </row>
    <row r="888" spans="1:17" x14ac:dyDescent="0.3">
      <c r="A888">
        <v>0</v>
      </c>
      <c r="B888">
        <v>1</v>
      </c>
      <c r="C888">
        <v>-2</v>
      </c>
      <c r="D888">
        <v>1.5</v>
      </c>
      <c r="E888">
        <f t="shared" si="118"/>
        <v>4.6566127863412203E-11</v>
      </c>
      <c r="F888">
        <f t="shared" si="119"/>
        <v>0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20"/>
        <v>50.000000009108376</v>
      </c>
      <c r="L888">
        <f t="shared" si="121"/>
        <v>100</v>
      </c>
      <c r="M888">
        <f t="shared" si="122"/>
        <v>-42.370144695025814</v>
      </c>
      <c r="N888" s="36">
        <f t="shared" si="123"/>
        <v>343.50608480800645</v>
      </c>
      <c r="O888">
        <f t="shared" si="124"/>
        <v>0</v>
      </c>
      <c r="P888">
        <f t="shared" si="125"/>
        <v>0</v>
      </c>
      <c r="Q888" t="str">
        <f t="shared" si="126"/>
        <v>TN</v>
      </c>
    </row>
    <row r="889" spans="1:17" x14ac:dyDescent="0.3">
      <c r="A889">
        <v>0</v>
      </c>
      <c r="B889">
        <v>1</v>
      </c>
      <c r="C889">
        <v>-2</v>
      </c>
      <c r="D889">
        <v>1.5</v>
      </c>
      <c r="E889">
        <f t="shared" si="118"/>
        <v>4.6566127863412203E-11</v>
      </c>
      <c r="F889">
        <f t="shared" si="119"/>
        <v>0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20"/>
        <v>100.00000002144449</v>
      </c>
      <c r="L889">
        <f t="shared" si="121"/>
        <v>180</v>
      </c>
      <c r="M889">
        <f t="shared" si="122"/>
        <v>-72.424270095674842</v>
      </c>
      <c r="N889" s="36">
        <f t="shared" si="123"/>
        <v>2360.7978786020481</v>
      </c>
      <c r="O889">
        <f t="shared" si="124"/>
        <v>0</v>
      </c>
      <c r="P889">
        <f t="shared" si="125"/>
        <v>0</v>
      </c>
      <c r="Q889" t="str">
        <f t="shared" si="126"/>
        <v>TN</v>
      </c>
    </row>
    <row r="890" spans="1:17" x14ac:dyDescent="0.3">
      <c r="A890">
        <v>0</v>
      </c>
      <c r="B890">
        <v>1</v>
      </c>
      <c r="C890">
        <v>-2</v>
      </c>
      <c r="D890">
        <v>1.5</v>
      </c>
      <c r="E890">
        <f t="shared" si="118"/>
        <v>4.6566127863412203E-11</v>
      </c>
      <c r="F890">
        <f t="shared" si="119"/>
        <v>0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20"/>
        <v>80.000000016324265</v>
      </c>
      <c r="L890">
        <f t="shared" si="121"/>
        <v>180</v>
      </c>
      <c r="M890">
        <f t="shared" si="122"/>
        <v>-21.804730478850395</v>
      </c>
      <c r="N890" s="36">
        <f t="shared" si="123"/>
        <v>4.1269803424907767</v>
      </c>
      <c r="O890">
        <f t="shared" si="124"/>
        <v>0</v>
      </c>
      <c r="P890">
        <f t="shared" si="125"/>
        <v>0</v>
      </c>
      <c r="Q890" t="str">
        <f t="shared" si="126"/>
        <v>TN</v>
      </c>
    </row>
    <row r="891" spans="1:17" x14ac:dyDescent="0.3">
      <c r="A891">
        <v>1</v>
      </c>
      <c r="B891">
        <v>1</v>
      </c>
      <c r="C891">
        <v>-2</v>
      </c>
      <c r="D891">
        <v>1.05</v>
      </c>
      <c r="E891">
        <f t="shared" si="118"/>
        <v>4.6566127863412249E-12</v>
      </c>
      <c r="F891">
        <f t="shared" si="119"/>
        <v>0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20"/>
        <v>180.00000000435284</v>
      </c>
      <c r="L891">
        <f t="shared" si="121"/>
        <v>180</v>
      </c>
      <c r="M891">
        <f t="shared" si="122"/>
        <v>-41.688347274788242</v>
      </c>
      <c r="N891" s="36">
        <f t="shared" si="123"/>
        <v>318.69817873494782</v>
      </c>
      <c r="O891">
        <f t="shared" si="124"/>
        <v>0</v>
      </c>
      <c r="P891">
        <f t="shared" si="125"/>
        <v>1</v>
      </c>
      <c r="Q891" t="str">
        <f t="shared" si="126"/>
        <v>FP</v>
      </c>
    </row>
    <row r="892" spans="1:17" x14ac:dyDescent="0.3">
      <c r="A892">
        <v>1</v>
      </c>
      <c r="B892">
        <v>1</v>
      </c>
      <c r="C892">
        <v>-2</v>
      </c>
      <c r="D892">
        <v>1</v>
      </c>
      <c r="E892">
        <f t="shared" si="118"/>
        <v>0</v>
      </c>
      <c r="F892">
        <f t="shared" si="119"/>
        <v>0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20"/>
        <v>30</v>
      </c>
      <c r="L892">
        <f t="shared" si="121"/>
        <v>20</v>
      </c>
      <c r="M892">
        <f t="shared" si="122"/>
        <v>-0.79004823284174996</v>
      </c>
      <c r="N892" s="36">
        <f t="shared" si="123"/>
        <v>531.12638103241045</v>
      </c>
      <c r="O892">
        <f t="shared" si="124"/>
        <v>0</v>
      </c>
      <c r="P892">
        <f t="shared" si="125"/>
        <v>1</v>
      </c>
      <c r="Q892" t="str">
        <f t="shared" si="126"/>
        <v>FP</v>
      </c>
    </row>
    <row r="893" spans="1:17" x14ac:dyDescent="0.3">
      <c r="A893">
        <v>0</v>
      </c>
      <c r="B893">
        <v>1</v>
      </c>
      <c r="C893">
        <v>-2</v>
      </c>
      <c r="D893">
        <v>1</v>
      </c>
      <c r="E893">
        <f t="shared" si="118"/>
        <v>0</v>
      </c>
      <c r="F893">
        <f t="shared" si="119"/>
        <v>0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20"/>
        <v>80</v>
      </c>
      <c r="L893">
        <f t="shared" si="121"/>
        <v>180</v>
      </c>
      <c r="M893">
        <f t="shared" si="122"/>
        <v>-80.108250810777093</v>
      </c>
      <c r="N893" s="36">
        <f t="shared" si="123"/>
        <v>3166.5406020719192</v>
      </c>
      <c r="O893">
        <f t="shared" si="124"/>
        <v>0</v>
      </c>
      <c r="P893">
        <f t="shared" si="125"/>
        <v>0</v>
      </c>
      <c r="Q893" t="str">
        <f t="shared" si="126"/>
        <v>TN</v>
      </c>
    </row>
    <row r="894" spans="1:17" x14ac:dyDescent="0.3">
      <c r="A894">
        <v>0</v>
      </c>
      <c r="B894">
        <v>1</v>
      </c>
      <c r="C894">
        <v>-2</v>
      </c>
      <c r="D894">
        <v>1</v>
      </c>
      <c r="E894">
        <f t="shared" si="118"/>
        <v>0</v>
      </c>
      <c r="F894">
        <f t="shared" si="119"/>
        <v>0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20"/>
        <v>180</v>
      </c>
      <c r="L894">
        <f t="shared" si="121"/>
        <v>180</v>
      </c>
      <c r="M894">
        <f t="shared" si="122"/>
        <v>-41.688347276460604</v>
      </c>
      <c r="N894" s="36">
        <f t="shared" si="123"/>
        <v>318.69817879465819</v>
      </c>
      <c r="O894">
        <f t="shared" si="124"/>
        <v>0</v>
      </c>
      <c r="P894">
        <f t="shared" si="125"/>
        <v>0</v>
      </c>
      <c r="Q894" t="str">
        <f t="shared" si="126"/>
        <v>TN</v>
      </c>
    </row>
    <row r="895" spans="1:17" x14ac:dyDescent="0.3">
      <c r="A895">
        <v>1</v>
      </c>
      <c r="B895">
        <v>1</v>
      </c>
      <c r="C895">
        <v>-2</v>
      </c>
      <c r="D895">
        <v>1</v>
      </c>
      <c r="E895">
        <f t="shared" si="118"/>
        <v>0</v>
      </c>
      <c r="F895">
        <f t="shared" si="119"/>
        <v>0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20"/>
        <v>10</v>
      </c>
      <c r="L895">
        <f t="shared" si="121"/>
        <v>0</v>
      </c>
      <c r="M895">
        <f t="shared" si="122"/>
        <v>4.2913429896650213</v>
      </c>
      <c r="N895" s="36">
        <f t="shared" si="123"/>
        <v>791.16022435862283</v>
      </c>
      <c r="O895">
        <f t="shared" si="124"/>
        <v>1</v>
      </c>
      <c r="P895">
        <f t="shared" si="125"/>
        <v>0</v>
      </c>
      <c r="Q895" t="str">
        <f t="shared" si="126"/>
        <v>TP</v>
      </c>
    </row>
    <row r="896" spans="1:17" x14ac:dyDescent="0.3">
      <c r="A896">
        <v>1</v>
      </c>
      <c r="B896">
        <v>1</v>
      </c>
      <c r="C896">
        <v>-2</v>
      </c>
      <c r="D896">
        <v>1.1000000000000001</v>
      </c>
      <c r="E896">
        <f t="shared" si="118"/>
        <v>9.3132255726824497E-12</v>
      </c>
      <c r="F896">
        <f t="shared" si="119"/>
        <v>0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20"/>
        <v>20.000000000557996</v>
      </c>
      <c r="L896">
        <f t="shared" si="121"/>
        <v>20</v>
      </c>
      <c r="M896">
        <f t="shared" si="122"/>
        <v>-4.6320385860590179</v>
      </c>
      <c r="N896" s="36">
        <f t="shared" si="123"/>
        <v>368.80087369092092</v>
      </c>
      <c r="O896">
        <f t="shared" si="124"/>
        <v>0</v>
      </c>
      <c r="P896">
        <f t="shared" si="125"/>
        <v>1</v>
      </c>
      <c r="Q896" t="str">
        <f t="shared" si="126"/>
        <v>FP</v>
      </c>
    </row>
    <row r="897" spans="1:17" x14ac:dyDescent="0.3">
      <c r="A897">
        <v>0</v>
      </c>
      <c r="B897">
        <v>1</v>
      </c>
      <c r="C897">
        <v>-2</v>
      </c>
      <c r="D897">
        <v>1.1000000000000001</v>
      </c>
      <c r="E897">
        <f t="shared" si="118"/>
        <v>9.3132255726824497E-12</v>
      </c>
      <c r="F897">
        <f t="shared" si="119"/>
        <v>0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20"/>
        <v>100.00000000428896</v>
      </c>
      <c r="L897">
        <f t="shared" si="121"/>
        <v>180</v>
      </c>
      <c r="M897">
        <f t="shared" si="122"/>
        <v>-72.424270102265979</v>
      </c>
      <c r="N897" s="36">
        <f t="shared" si="123"/>
        <v>2360.7978792425488</v>
      </c>
      <c r="O897">
        <f t="shared" si="124"/>
        <v>0</v>
      </c>
      <c r="P897">
        <f t="shared" si="125"/>
        <v>0</v>
      </c>
      <c r="Q897" t="str">
        <f t="shared" si="126"/>
        <v>TN</v>
      </c>
    </row>
    <row r="898" spans="1:17" x14ac:dyDescent="0.3">
      <c r="A898">
        <v>1</v>
      </c>
      <c r="B898">
        <v>1</v>
      </c>
      <c r="C898">
        <v>-2</v>
      </c>
      <c r="D898">
        <v>1.05</v>
      </c>
      <c r="E898">
        <f t="shared" si="118"/>
        <v>4.6566127863412249E-12</v>
      </c>
      <c r="F898">
        <f t="shared" si="119"/>
        <v>0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20"/>
        <v>10.000000000107228</v>
      </c>
      <c r="L898">
        <f t="shared" si="121"/>
        <v>20</v>
      </c>
      <c r="M898">
        <f t="shared" si="122"/>
        <v>-1.7466996717173879</v>
      </c>
      <c r="N898" s="36">
        <f t="shared" si="123"/>
        <v>487.9472418028007</v>
      </c>
      <c r="O898">
        <f t="shared" si="124"/>
        <v>0</v>
      </c>
      <c r="P898">
        <f t="shared" si="125"/>
        <v>1</v>
      </c>
      <c r="Q898" t="str">
        <f t="shared" si="126"/>
        <v>FP</v>
      </c>
    </row>
    <row r="899" spans="1:17" x14ac:dyDescent="0.3">
      <c r="A899">
        <v>0</v>
      </c>
      <c r="B899">
        <v>1</v>
      </c>
      <c r="C899">
        <v>-2</v>
      </c>
      <c r="D899">
        <v>1.05</v>
      </c>
      <c r="E899">
        <f t="shared" ref="E899:E962" si="127">IF(D899&gt;1,(D899-1)/$S$2,0)</f>
        <v>4.6566127863412249E-12</v>
      </c>
      <c r="F899">
        <f t="shared" ref="F899:F962" si="128">IF(D899&lt;1,-(1-D899)/$S$2,0)</f>
        <v>0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29">G899^(B899+E899)</f>
        <v>40.00000000068713</v>
      </c>
      <c r="L899">
        <f t="shared" ref="L899:L962" si="130">-C899*-H899^(B899+F899)</f>
        <v>100</v>
      </c>
      <c r="M899">
        <f t="shared" ref="M899:M962" si="131">I899*K899-J899*L899</f>
        <v>-46.212135051692897</v>
      </c>
      <c r="N899" s="36">
        <f t="shared" ref="N899:N962" si="132">(M899-$S$5)^2</f>
        <v>500.68123660801172</v>
      </c>
      <c r="O899">
        <f t="shared" ref="O899:O962" si="133">IF(M899&gt;=0,1,0)</f>
        <v>0</v>
      </c>
      <c r="P899">
        <f t="shared" ref="P899:P962" si="134">(A899-O899)^2</f>
        <v>0</v>
      </c>
      <c r="Q899" t="str">
        <f t="shared" ref="Q899:Q962" si="135">IF(AND(A899=1,O899=1),"TP",IF(AND(A899=0,O899=0),"TN",IF(A899&gt;O899,"FP","FN")))</f>
        <v>TN</v>
      </c>
    </row>
    <row r="900" spans="1:17" x14ac:dyDescent="0.3">
      <c r="A900">
        <v>0</v>
      </c>
      <c r="B900">
        <v>1</v>
      </c>
      <c r="C900">
        <v>-2</v>
      </c>
      <c r="D900">
        <v>1.05</v>
      </c>
      <c r="E900">
        <f t="shared" si="127"/>
        <v>4.6566127863412249E-12</v>
      </c>
      <c r="F900">
        <f t="shared" si="128"/>
        <v>0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29"/>
        <v>90.000000001885923</v>
      </c>
      <c r="L900">
        <f t="shared" si="130"/>
        <v>180</v>
      </c>
      <c r="M900">
        <f t="shared" si="131"/>
        <v>-76.266260456620884</v>
      </c>
      <c r="N900" s="36">
        <f t="shared" si="132"/>
        <v>2748.9083507854589</v>
      </c>
      <c r="O900">
        <f t="shared" si="133"/>
        <v>0</v>
      </c>
      <c r="P900">
        <f t="shared" si="134"/>
        <v>0</v>
      </c>
      <c r="Q900" t="str">
        <f t="shared" si="135"/>
        <v>TN</v>
      </c>
    </row>
    <row r="901" spans="1:17" x14ac:dyDescent="0.3">
      <c r="A901">
        <v>0</v>
      </c>
      <c r="B901">
        <v>1</v>
      </c>
      <c r="C901">
        <v>-2</v>
      </c>
      <c r="D901">
        <v>1.05</v>
      </c>
      <c r="E901">
        <f t="shared" si="127"/>
        <v>4.6566127863412249E-12</v>
      </c>
      <c r="F901">
        <f t="shared" si="128"/>
        <v>0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29"/>
        <v>50.000000000910845</v>
      </c>
      <c r="L901">
        <f t="shared" si="130"/>
        <v>100</v>
      </c>
      <c r="M901">
        <f t="shared" si="131"/>
        <v>-8.7334983583589541</v>
      </c>
      <c r="N901" s="36">
        <f t="shared" si="132"/>
        <v>228.0924289795561</v>
      </c>
      <c r="O901">
        <f t="shared" si="133"/>
        <v>0</v>
      </c>
      <c r="P901">
        <f t="shared" si="134"/>
        <v>0</v>
      </c>
      <c r="Q901" t="str">
        <f t="shared" si="135"/>
        <v>TN</v>
      </c>
    </row>
    <row r="902" spans="1:17" x14ac:dyDescent="0.3">
      <c r="A902">
        <v>1</v>
      </c>
      <c r="B902">
        <v>1</v>
      </c>
      <c r="C902">
        <v>-2</v>
      </c>
      <c r="D902">
        <v>1.1499999999999999</v>
      </c>
      <c r="E902">
        <f t="shared" si="127"/>
        <v>1.3969838359023654E-11</v>
      </c>
      <c r="F902">
        <f t="shared" si="128"/>
        <v>0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29"/>
        <v>20.000000000836998</v>
      </c>
      <c r="L902">
        <f t="shared" si="130"/>
        <v>20</v>
      </c>
      <c r="M902">
        <f t="shared" si="131"/>
        <v>-4.6320385859518254</v>
      </c>
      <c r="N902" s="36">
        <f t="shared" si="132"/>
        <v>368.80087369503804</v>
      </c>
      <c r="O902">
        <f t="shared" si="133"/>
        <v>0</v>
      </c>
      <c r="P902">
        <f t="shared" si="134"/>
        <v>1</v>
      </c>
      <c r="Q902" t="str">
        <f t="shared" si="135"/>
        <v>FP</v>
      </c>
    </row>
    <row r="903" spans="1:17" x14ac:dyDescent="0.3">
      <c r="A903">
        <v>0</v>
      </c>
      <c r="B903">
        <v>1</v>
      </c>
      <c r="C903">
        <v>-2</v>
      </c>
      <c r="D903">
        <v>1.1499999999999999</v>
      </c>
      <c r="E903">
        <f t="shared" si="127"/>
        <v>1.3969838359023654E-11</v>
      </c>
      <c r="F903">
        <f t="shared" si="128"/>
        <v>0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29"/>
        <v>40.000000002061334</v>
      </c>
      <c r="L903">
        <f t="shared" si="130"/>
        <v>100</v>
      </c>
      <c r="M903">
        <f t="shared" si="131"/>
        <v>-14.817931800398071</v>
      </c>
      <c r="N903" s="36">
        <f t="shared" si="132"/>
        <v>81.329658193556028</v>
      </c>
      <c r="O903">
        <f t="shared" si="133"/>
        <v>0</v>
      </c>
      <c r="P903">
        <f t="shared" si="134"/>
        <v>0</v>
      </c>
      <c r="Q903" t="str">
        <f t="shared" si="135"/>
        <v>TN</v>
      </c>
    </row>
    <row r="904" spans="1:17" x14ac:dyDescent="0.3">
      <c r="A904">
        <v>1</v>
      </c>
      <c r="B904">
        <v>1</v>
      </c>
      <c r="C904">
        <v>-2</v>
      </c>
      <c r="D904">
        <v>1.3</v>
      </c>
      <c r="E904">
        <f t="shared" si="127"/>
        <v>2.7939676718047327E-11</v>
      </c>
      <c r="F904">
        <f t="shared" si="128"/>
        <v>0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29"/>
        <v>30.000000002850854</v>
      </c>
      <c r="L904">
        <f t="shared" si="130"/>
        <v>20</v>
      </c>
      <c r="M904">
        <f t="shared" si="131"/>
        <v>-0.79004823174645367</v>
      </c>
      <c r="N904" s="36">
        <f t="shared" si="132"/>
        <v>531.12638108289514</v>
      </c>
      <c r="O904">
        <f t="shared" si="133"/>
        <v>0</v>
      </c>
      <c r="P904">
        <f t="shared" si="134"/>
        <v>1</v>
      </c>
      <c r="Q904" t="str">
        <f t="shared" si="135"/>
        <v>FP</v>
      </c>
    </row>
    <row r="905" spans="1:17" x14ac:dyDescent="0.3">
      <c r="A905">
        <v>1</v>
      </c>
      <c r="B905">
        <v>1</v>
      </c>
      <c r="C905">
        <v>-2</v>
      </c>
      <c r="D905">
        <v>1.35</v>
      </c>
      <c r="E905">
        <f t="shared" si="127"/>
        <v>3.2596289504388551E-11</v>
      </c>
      <c r="F905">
        <f t="shared" si="128"/>
        <v>0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29"/>
        <v>10.000000000750562</v>
      </c>
      <c r="L905">
        <f t="shared" si="130"/>
        <v>20</v>
      </c>
      <c r="M905">
        <f t="shared" si="131"/>
        <v>-1.7466996713259553</v>
      </c>
      <c r="N905" s="36">
        <f t="shared" si="132"/>
        <v>487.94724182009378</v>
      </c>
      <c r="O905">
        <f t="shared" si="133"/>
        <v>0</v>
      </c>
      <c r="P905">
        <f t="shared" si="134"/>
        <v>1</v>
      </c>
      <c r="Q905" t="str">
        <f t="shared" si="135"/>
        <v>FP</v>
      </c>
    </row>
    <row r="906" spans="1:17" x14ac:dyDescent="0.3">
      <c r="A906">
        <v>0</v>
      </c>
      <c r="B906">
        <v>1</v>
      </c>
      <c r="C906">
        <v>-2</v>
      </c>
      <c r="D906">
        <v>1.35</v>
      </c>
      <c r="E906">
        <f t="shared" si="127"/>
        <v>3.2596289504388551E-11</v>
      </c>
      <c r="F906">
        <f t="shared" si="128"/>
        <v>0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29"/>
        <v>90.00000001320096</v>
      </c>
      <c r="L906">
        <f t="shared" si="130"/>
        <v>180</v>
      </c>
      <c r="M906">
        <f t="shared" si="131"/>
        <v>-15.72029703801163</v>
      </c>
      <c r="N906" s="36">
        <f t="shared" si="132"/>
        <v>65.868328045066846</v>
      </c>
      <c r="O906">
        <f t="shared" si="133"/>
        <v>0</v>
      </c>
      <c r="P906">
        <f t="shared" si="134"/>
        <v>0</v>
      </c>
      <c r="Q906" t="str">
        <f t="shared" si="135"/>
        <v>TN</v>
      </c>
    </row>
    <row r="907" spans="1:17" x14ac:dyDescent="0.3">
      <c r="A907">
        <v>1</v>
      </c>
      <c r="B907">
        <v>1</v>
      </c>
      <c r="C907">
        <v>-2</v>
      </c>
      <c r="D907">
        <v>1.5</v>
      </c>
      <c r="E907">
        <f t="shared" si="127"/>
        <v>4.6566127863412203E-11</v>
      </c>
      <c r="F907">
        <f t="shared" si="128"/>
        <v>0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29"/>
        <v>30.000000004751413</v>
      </c>
      <c r="L907">
        <f t="shared" si="130"/>
        <v>20</v>
      </c>
      <c r="M907">
        <f t="shared" si="131"/>
        <v>-0.79004823101626087</v>
      </c>
      <c r="N907" s="36">
        <f t="shared" si="132"/>
        <v>531.12638111655144</v>
      </c>
      <c r="O907">
        <f t="shared" si="133"/>
        <v>0</v>
      </c>
      <c r="P907">
        <f t="shared" si="134"/>
        <v>1</v>
      </c>
      <c r="Q907" t="str">
        <f t="shared" si="135"/>
        <v>FP</v>
      </c>
    </row>
    <row r="908" spans="1:17" x14ac:dyDescent="0.3">
      <c r="A908">
        <v>1</v>
      </c>
      <c r="B908">
        <v>1</v>
      </c>
      <c r="C908">
        <v>-2</v>
      </c>
      <c r="D908">
        <v>1.85</v>
      </c>
      <c r="E908">
        <f t="shared" si="127"/>
        <v>7.9162417367800761E-11</v>
      </c>
      <c r="F908">
        <f t="shared" si="128"/>
        <v>0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29"/>
        <v>70.000000023542512</v>
      </c>
      <c r="L908">
        <f t="shared" si="130"/>
        <v>100</v>
      </c>
      <c r="M908">
        <f t="shared" si="131"/>
        <v>3.4353685408893782</v>
      </c>
      <c r="N908" s="36">
        <f t="shared" si="132"/>
        <v>743.73995324260568</v>
      </c>
      <c r="O908">
        <f t="shared" si="133"/>
        <v>1</v>
      </c>
      <c r="P908">
        <f t="shared" si="134"/>
        <v>0</v>
      </c>
      <c r="Q908" t="str">
        <f t="shared" si="135"/>
        <v>TP</v>
      </c>
    </row>
    <row r="909" spans="1:17" x14ac:dyDescent="0.3">
      <c r="A909">
        <v>0</v>
      </c>
      <c r="B909">
        <v>1</v>
      </c>
      <c r="C909">
        <v>-2</v>
      </c>
      <c r="D909">
        <v>1.85</v>
      </c>
      <c r="E909">
        <f t="shared" si="127"/>
        <v>7.9162417367800761E-11</v>
      </c>
      <c r="F909">
        <f t="shared" si="128"/>
        <v>0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29"/>
        <v>60.000000019447093</v>
      </c>
      <c r="L909">
        <f t="shared" si="130"/>
        <v>100</v>
      </c>
      <c r="M909">
        <f t="shared" si="131"/>
        <v>-38.528154337622041</v>
      </c>
      <c r="N909" s="36">
        <f t="shared" si="132"/>
        <v>215.85271278780004</v>
      </c>
      <c r="O909">
        <f t="shared" si="133"/>
        <v>0</v>
      </c>
      <c r="P909">
        <f t="shared" si="134"/>
        <v>0</v>
      </c>
      <c r="Q909" t="str">
        <f t="shared" si="135"/>
        <v>TN</v>
      </c>
    </row>
    <row r="910" spans="1:17" x14ac:dyDescent="0.3">
      <c r="A910">
        <v>1</v>
      </c>
      <c r="B910">
        <v>1</v>
      </c>
      <c r="C910">
        <v>-2</v>
      </c>
      <c r="D910">
        <v>1.8</v>
      </c>
      <c r="E910">
        <f t="shared" si="127"/>
        <v>7.4505804581459533E-11</v>
      </c>
      <c r="F910">
        <f t="shared" si="128"/>
        <v>0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29"/>
        <v>30.000000007602267</v>
      </c>
      <c r="L910">
        <f t="shared" si="130"/>
        <v>20</v>
      </c>
      <c r="M910">
        <f t="shared" si="131"/>
        <v>-0.79004822992096457</v>
      </c>
      <c r="N910" s="36">
        <f t="shared" si="132"/>
        <v>531.12638116703636</v>
      </c>
      <c r="O910">
        <f t="shared" si="133"/>
        <v>0</v>
      </c>
      <c r="P910">
        <f t="shared" si="134"/>
        <v>1</v>
      </c>
      <c r="Q910" t="str">
        <f t="shared" si="135"/>
        <v>FP</v>
      </c>
    </row>
    <row r="911" spans="1:17" x14ac:dyDescent="0.3">
      <c r="A911">
        <v>0</v>
      </c>
      <c r="B911">
        <v>1</v>
      </c>
      <c r="C911">
        <v>-2</v>
      </c>
      <c r="D911">
        <v>1.8</v>
      </c>
      <c r="E911">
        <f t="shared" si="127"/>
        <v>7.4505804581459533E-11</v>
      </c>
      <c r="F911">
        <f t="shared" si="128"/>
        <v>0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29"/>
        <v>80.000000026118883</v>
      </c>
      <c r="L911">
        <f t="shared" si="130"/>
        <v>180</v>
      </c>
      <c r="M911">
        <f t="shared" si="131"/>
        <v>-21.804730472890924</v>
      </c>
      <c r="N911" s="36">
        <f t="shared" si="132"/>
        <v>4.126980366704073</v>
      </c>
      <c r="O911">
        <f t="shared" si="133"/>
        <v>0</v>
      </c>
      <c r="P911">
        <f t="shared" si="134"/>
        <v>0</v>
      </c>
      <c r="Q911" t="str">
        <f t="shared" si="135"/>
        <v>TN</v>
      </c>
    </row>
    <row r="912" spans="1:17" x14ac:dyDescent="0.3">
      <c r="A912">
        <v>0</v>
      </c>
      <c r="B912">
        <v>1</v>
      </c>
      <c r="C912">
        <v>-2</v>
      </c>
      <c r="D912">
        <v>1.8</v>
      </c>
      <c r="E912">
        <f t="shared" si="127"/>
        <v>7.4505804581459533E-11</v>
      </c>
      <c r="F912">
        <f t="shared" si="128"/>
        <v>0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29"/>
        <v>60.000000018303105</v>
      </c>
      <c r="L912">
        <f t="shared" si="130"/>
        <v>100</v>
      </c>
      <c r="M912">
        <f t="shared" si="131"/>
        <v>-38.528154338061562</v>
      </c>
      <c r="N912" s="36">
        <f t="shared" si="132"/>
        <v>215.85271280071484</v>
      </c>
      <c r="O912">
        <f t="shared" si="133"/>
        <v>0</v>
      </c>
      <c r="P912">
        <f t="shared" si="134"/>
        <v>0</v>
      </c>
      <c r="Q912" t="str">
        <f t="shared" si="135"/>
        <v>TN</v>
      </c>
    </row>
    <row r="913" spans="1:17" x14ac:dyDescent="0.3">
      <c r="A913">
        <v>0</v>
      </c>
      <c r="B913">
        <v>1</v>
      </c>
      <c r="C913">
        <v>-2</v>
      </c>
      <c r="D913">
        <v>1.8</v>
      </c>
      <c r="E913">
        <f t="shared" si="127"/>
        <v>7.4505804581459533E-11</v>
      </c>
      <c r="F913">
        <f t="shared" si="128"/>
        <v>0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29"/>
        <v>50.000000014573402</v>
      </c>
      <c r="L913">
        <f t="shared" si="130"/>
        <v>100</v>
      </c>
      <c r="M913">
        <f t="shared" si="131"/>
        <v>-42.370144692926161</v>
      </c>
      <c r="N913" s="36">
        <f t="shared" si="132"/>
        <v>343.50608473017678</v>
      </c>
      <c r="O913">
        <f t="shared" si="133"/>
        <v>0</v>
      </c>
      <c r="P913">
        <f t="shared" si="134"/>
        <v>0</v>
      </c>
      <c r="Q913" t="str">
        <f t="shared" si="135"/>
        <v>TN</v>
      </c>
    </row>
    <row r="914" spans="1:17" x14ac:dyDescent="0.3">
      <c r="A914">
        <v>1</v>
      </c>
      <c r="B914">
        <v>1</v>
      </c>
      <c r="C914">
        <v>-2</v>
      </c>
      <c r="D914">
        <v>1.55</v>
      </c>
      <c r="E914">
        <f t="shared" si="127"/>
        <v>5.1222740649753431E-11</v>
      </c>
      <c r="F914">
        <f t="shared" si="128"/>
        <v>0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29"/>
        <v>70.000000015233411</v>
      </c>
      <c r="L914">
        <f t="shared" si="130"/>
        <v>100</v>
      </c>
      <c r="M914">
        <f t="shared" si="131"/>
        <v>3.43536853583376</v>
      </c>
      <c r="N914" s="36">
        <f t="shared" si="132"/>
        <v>743.73995296685609</v>
      </c>
      <c r="O914">
        <f t="shared" si="133"/>
        <v>1</v>
      </c>
      <c r="P914">
        <f t="shared" si="134"/>
        <v>0</v>
      </c>
      <c r="Q914" t="str">
        <f t="shared" si="135"/>
        <v>TP</v>
      </c>
    </row>
    <row r="915" spans="1:17" x14ac:dyDescent="0.3">
      <c r="A915">
        <v>0</v>
      </c>
      <c r="B915">
        <v>1</v>
      </c>
      <c r="C915">
        <v>-2</v>
      </c>
      <c r="D915">
        <v>1.55</v>
      </c>
      <c r="E915">
        <f t="shared" si="127"/>
        <v>5.1222740649753431E-11</v>
      </c>
      <c r="F915">
        <f t="shared" si="128"/>
        <v>0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29"/>
        <v>180.00000004787964</v>
      </c>
      <c r="L915">
        <f t="shared" si="130"/>
        <v>180</v>
      </c>
      <c r="M915">
        <f t="shared" si="131"/>
        <v>22.790100906659305</v>
      </c>
      <c r="N915" s="36">
        <f t="shared" si="132"/>
        <v>2174.0145051738755</v>
      </c>
      <c r="O915">
        <f t="shared" si="133"/>
        <v>1</v>
      </c>
      <c r="P915">
        <f t="shared" si="134"/>
        <v>1</v>
      </c>
      <c r="Q915" t="str">
        <f t="shared" si="135"/>
        <v>FN</v>
      </c>
    </row>
    <row r="916" spans="1:17" x14ac:dyDescent="0.3">
      <c r="A916">
        <v>0</v>
      </c>
      <c r="B916">
        <v>1</v>
      </c>
      <c r="C916">
        <v>-2</v>
      </c>
      <c r="D916">
        <v>1.55</v>
      </c>
      <c r="E916">
        <f t="shared" si="127"/>
        <v>5.1222740649753431E-11</v>
      </c>
      <c r="F916">
        <f t="shared" si="128"/>
        <v>0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29"/>
        <v>0</v>
      </c>
      <c r="L916">
        <f t="shared" si="130"/>
        <v>20</v>
      </c>
      <c r="M916">
        <f t="shared" si="131"/>
        <v>-12.3160192931367</v>
      </c>
      <c r="N916" s="36">
        <f t="shared" si="132"/>
        <v>132.71519823841098</v>
      </c>
      <c r="O916">
        <f t="shared" si="133"/>
        <v>0</v>
      </c>
      <c r="P916">
        <f t="shared" si="134"/>
        <v>0</v>
      </c>
      <c r="Q916" t="str">
        <f t="shared" si="135"/>
        <v>TN</v>
      </c>
    </row>
    <row r="917" spans="1:17" x14ac:dyDescent="0.3">
      <c r="A917">
        <v>1</v>
      </c>
      <c r="B917">
        <v>1</v>
      </c>
      <c r="C917">
        <v>-2</v>
      </c>
      <c r="D917">
        <v>1.3</v>
      </c>
      <c r="E917">
        <f t="shared" si="127"/>
        <v>2.7939676718047327E-11</v>
      </c>
      <c r="F917">
        <f t="shared" si="128"/>
        <v>0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29"/>
        <v>70.000000008309129</v>
      </c>
      <c r="L917">
        <f t="shared" si="130"/>
        <v>100</v>
      </c>
      <c r="M917">
        <f t="shared" si="131"/>
        <v>-34.686163988469588</v>
      </c>
      <c r="N917" s="36">
        <f t="shared" si="132"/>
        <v>117.72112075941341</v>
      </c>
      <c r="O917">
        <f t="shared" si="133"/>
        <v>0</v>
      </c>
      <c r="P917">
        <f t="shared" si="134"/>
        <v>1</v>
      </c>
      <c r="Q917" t="str">
        <f t="shared" si="135"/>
        <v>FP</v>
      </c>
    </row>
    <row r="918" spans="1:17" x14ac:dyDescent="0.3">
      <c r="A918">
        <v>0</v>
      </c>
      <c r="B918">
        <v>1</v>
      </c>
      <c r="C918">
        <v>-2</v>
      </c>
      <c r="D918">
        <v>1.3</v>
      </c>
      <c r="E918">
        <f t="shared" si="127"/>
        <v>2.7939676718047327E-11</v>
      </c>
      <c r="F918">
        <f t="shared" si="128"/>
        <v>0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29"/>
        <v>180.00000002611608</v>
      </c>
      <c r="L918">
        <f t="shared" si="130"/>
        <v>180</v>
      </c>
      <c r="M918">
        <f t="shared" si="131"/>
        <v>22.790100894399771</v>
      </c>
      <c r="N918" s="36">
        <f t="shared" si="132"/>
        <v>2174.0145040306411</v>
      </c>
      <c r="O918">
        <f t="shared" si="133"/>
        <v>1</v>
      </c>
      <c r="P918">
        <f t="shared" si="134"/>
        <v>1</v>
      </c>
      <c r="Q918" t="str">
        <f t="shared" si="135"/>
        <v>FN</v>
      </c>
    </row>
    <row r="919" spans="1:17" x14ac:dyDescent="0.3">
      <c r="A919">
        <v>0</v>
      </c>
      <c r="B919">
        <v>1</v>
      </c>
      <c r="C919">
        <v>-2</v>
      </c>
      <c r="D919">
        <v>1.3</v>
      </c>
      <c r="E919">
        <f t="shared" si="127"/>
        <v>2.7939676718047327E-11</v>
      </c>
      <c r="F919">
        <f t="shared" si="128"/>
        <v>0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29"/>
        <v>70.000000008309129</v>
      </c>
      <c r="L919">
        <f t="shared" si="130"/>
        <v>100</v>
      </c>
      <c r="M919">
        <f t="shared" si="131"/>
        <v>-34.686163988469588</v>
      </c>
      <c r="N919" s="36">
        <f t="shared" si="132"/>
        <v>117.72112075941341</v>
      </c>
      <c r="O919">
        <f t="shared" si="133"/>
        <v>0</v>
      </c>
      <c r="P919">
        <f t="shared" si="134"/>
        <v>0</v>
      </c>
      <c r="Q919" t="str">
        <f t="shared" si="135"/>
        <v>TN</v>
      </c>
    </row>
    <row r="920" spans="1:17" x14ac:dyDescent="0.3">
      <c r="A920">
        <v>1</v>
      </c>
      <c r="B920">
        <v>1</v>
      </c>
      <c r="C920">
        <v>-2</v>
      </c>
      <c r="D920">
        <v>1.25</v>
      </c>
      <c r="E920">
        <f t="shared" si="127"/>
        <v>2.3283063931706102E-11</v>
      </c>
      <c r="F920">
        <f t="shared" si="128"/>
        <v>0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29"/>
        <v>10.000000000536115</v>
      </c>
      <c r="L920">
        <f t="shared" si="130"/>
        <v>20</v>
      </c>
      <c r="M920">
        <f t="shared" si="131"/>
        <v>-1.746699671456434</v>
      </c>
      <c r="N920" s="36">
        <f t="shared" si="132"/>
        <v>487.9472418143294</v>
      </c>
      <c r="O920">
        <f t="shared" si="133"/>
        <v>0</v>
      </c>
      <c r="P920">
        <f t="shared" si="134"/>
        <v>1</v>
      </c>
      <c r="Q920" t="str">
        <f t="shared" si="135"/>
        <v>FP</v>
      </c>
    </row>
    <row r="921" spans="1:17" x14ac:dyDescent="0.3">
      <c r="A921">
        <v>0</v>
      </c>
      <c r="B921">
        <v>1</v>
      </c>
      <c r="C921">
        <v>-2</v>
      </c>
      <c r="D921">
        <v>1</v>
      </c>
      <c r="E921">
        <f t="shared" si="127"/>
        <v>0</v>
      </c>
      <c r="F921">
        <f t="shared" si="128"/>
        <v>0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29"/>
        <v>0</v>
      </c>
      <c r="L921">
        <f t="shared" si="130"/>
        <v>20</v>
      </c>
      <c r="M921">
        <f t="shared" si="131"/>
        <v>-12.3160192931367</v>
      </c>
      <c r="N921" s="36">
        <f t="shared" si="132"/>
        <v>132.71519823841098</v>
      </c>
      <c r="O921">
        <f t="shared" si="133"/>
        <v>0</v>
      </c>
      <c r="P921">
        <f t="shared" si="134"/>
        <v>0</v>
      </c>
      <c r="Q921" t="str">
        <f t="shared" si="135"/>
        <v>TN</v>
      </c>
    </row>
    <row r="922" spans="1:17" x14ac:dyDescent="0.3">
      <c r="A922">
        <v>1</v>
      </c>
      <c r="B922">
        <v>1</v>
      </c>
      <c r="C922">
        <v>-2</v>
      </c>
      <c r="D922">
        <v>0.9</v>
      </c>
      <c r="E922">
        <f t="shared" si="127"/>
        <v>0</v>
      </c>
      <c r="F922">
        <f t="shared" si="128"/>
        <v>-9.3132255726824384E-12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29"/>
        <v>50</v>
      </c>
      <c r="L922">
        <f t="shared" si="130"/>
        <v>99.999999996356635</v>
      </c>
      <c r="M922">
        <f t="shared" si="131"/>
        <v>-42.370144696281656</v>
      </c>
      <c r="N922" s="36">
        <f t="shared" si="132"/>
        <v>343.50608485455774</v>
      </c>
      <c r="O922">
        <f t="shared" si="133"/>
        <v>0</v>
      </c>
      <c r="P922">
        <f t="shared" si="134"/>
        <v>1</v>
      </c>
      <c r="Q922" t="str">
        <f t="shared" si="135"/>
        <v>FP</v>
      </c>
    </row>
    <row r="923" spans="1:17" x14ac:dyDescent="0.3">
      <c r="A923">
        <v>0</v>
      </c>
      <c r="B923">
        <v>1</v>
      </c>
      <c r="C923">
        <v>-2</v>
      </c>
      <c r="D923">
        <v>0.9</v>
      </c>
      <c r="E923">
        <f t="shared" si="127"/>
        <v>0</v>
      </c>
      <c r="F923">
        <f t="shared" si="128"/>
        <v>-9.3132255726824384E-12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29"/>
        <v>50</v>
      </c>
      <c r="L923">
        <f t="shared" si="130"/>
        <v>99.999999996356635</v>
      </c>
      <c r="M923">
        <f t="shared" si="131"/>
        <v>-42.370144696281656</v>
      </c>
      <c r="N923" s="36">
        <f t="shared" si="132"/>
        <v>343.50608485455774</v>
      </c>
      <c r="O923">
        <f t="shared" si="133"/>
        <v>0</v>
      </c>
      <c r="P923">
        <f t="shared" si="134"/>
        <v>0</v>
      </c>
      <c r="Q923" t="str">
        <f t="shared" si="135"/>
        <v>TN</v>
      </c>
    </row>
    <row r="924" spans="1:17" x14ac:dyDescent="0.3">
      <c r="A924">
        <v>0</v>
      </c>
      <c r="B924">
        <v>1</v>
      </c>
      <c r="C924">
        <v>-2</v>
      </c>
      <c r="D924">
        <v>0.9</v>
      </c>
      <c r="E924">
        <f t="shared" si="127"/>
        <v>0</v>
      </c>
      <c r="F924">
        <f t="shared" si="128"/>
        <v>-9.3132255726824384E-12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29"/>
        <v>90</v>
      </c>
      <c r="L924">
        <f t="shared" si="130"/>
        <v>179.99999999245659</v>
      </c>
      <c r="M924">
        <f t="shared" si="131"/>
        <v>-76.266260452700209</v>
      </c>
      <c r="N924" s="36">
        <f t="shared" si="132"/>
        <v>2748.9083503743368</v>
      </c>
      <c r="O924">
        <f t="shared" si="133"/>
        <v>0</v>
      </c>
      <c r="P924">
        <f t="shared" si="134"/>
        <v>0</v>
      </c>
      <c r="Q924" t="str">
        <f t="shared" si="135"/>
        <v>TN</v>
      </c>
    </row>
    <row r="925" spans="1:17" x14ac:dyDescent="0.3">
      <c r="A925">
        <v>1</v>
      </c>
      <c r="B925">
        <v>1</v>
      </c>
      <c r="C925">
        <v>-2</v>
      </c>
      <c r="D925">
        <v>0.8</v>
      </c>
      <c r="E925">
        <f t="shared" si="127"/>
        <v>0</v>
      </c>
      <c r="F925">
        <f t="shared" si="128"/>
        <v>-1.8626451145364877E-11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29"/>
        <v>50</v>
      </c>
      <c r="L925">
        <f t="shared" si="130"/>
        <v>99.999999992713285</v>
      </c>
      <c r="M925">
        <f t="shared" si="131"/>
        <v>-8.7334983560599895</v>
      </c>
      <c r="N925" s="36">
        <f t="shared" si="132"/>
        <v>228.09242904899736</v>
      </c>
      <c r="O925">
        <f t="shared" si="133"/>
        <v>0</v>
      </c>
      <c r="P925">
        <f t="shared" si="134"/>
        <v>1</v>
      </c>
      <c r="Q925" t="str">
        <f t="shared" si="135"/>
        <v>FP</v>
      </c>
    </row>
    <row r="926" spans="1:17" x14ac:dyDescent="0.3">
      <c r="A926">
        <v>1</v>
      </c>
      <c r="B926">
        <v>1</v>
      </c>
      <c r="C926">
        <v>-2</v>
      </c>
      <c r="D926">
        <v>0.82</v>
      </c>
      <c r="E926">
        <f t="shared" si="127"/>
        <v>0</v>
      </c>
      <c r="F926">
        <f t="shared" si="128"/>
        <v>-1.6763806030828397E-11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29"/>
        <v>10</v>
      </c>
      <c r="L926">
        <f t="shared" si="130"/>
        <v>0</v>
      </c>
      <c r="M926">
        <f t="shared" si="131"/>
        <v>4.2913429896650213</v>
      </c>
      <c r="N926" s="36">
        <f t="shared" si="132"/>
        <v>791.16022435862283</v>
      </c>
      <c r="O926">
        <f t="shared" si="133"/>
        <v>1</v>
      </c>
      <c r="P926">
        <f t="shared" si="134"/>
        <v>0</v>
      </c>
      <c r="Q926" t="str">
        <f t="shared" si="135"/>
        <v>TP</v>
      </c>
    </row>
    <row r="927" spans="1:17" x14ac:dyDescent="0.3">
      <c r="A927">
        <v>1</v>
      </c>
      <c r="B927">
        <v>1</v>
      </c>
      <c r="C927">
        <v>-2</v>
      </c>
      <c r="D927">
        <v>0.88</v>
      </c>
      <c r="E927">
        <f t="shared" si="127"/>
        <v>0</v>
      </c>
      <c r="F927">
        <f t="shared" si="128"/>
        <v>-1.1175870687218928E-11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29"/>
        <v>30</v>
      </c>
      <c r="L927">
        <f t="shared" si="130"/>
        <v>19.99999999948534</v>
      </c>
      <c r="M927">
        <f t="shared" si="131"/>
        <v>-0.79004823252482126</v>
      </c>
      <c r="N927" s="36">
        <f t="shared" si="132"/>
        <v>531.12638104701841</v>
      </c>
      <c r="O927">
        <f t="shared" si="133"/>
        <v>0</v>
      </c>
      <c r="P927">
        <f t="shared" si="134"/>
        <v>1</v>
      </c>
      <c r="Q927" t="str">
        <f t="shared" si="135"/>
        <v>FP</v>
      </c>
    </row>
    <row r="928" spans="1:17" x14ac:dyDescent="0.3">
      <c r="A928">
        <v>0</v>
      </c>
      <c r="B928">
        <v>1</v>
      </c>
      <c r="C928">
        <v>-2</v>
      </c>
      <c r="D928">
        <v>0.88</v>
      </c>
      <c r="E928">
        <f t="shared" si="127"/>
        <v>0</v>
      </c>
      <c r="F928">
        <f t="shared" si="128"/>
        <v>-1.1175870687218928E-11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29"/>
        <v>70</v>
      </c>
      <c r="L928">
        <f t="shared" si="130"/>
        <v>99.999999995627974</v>
      </c>
      <c r="M928">
        <f t="shared" si="131"/>
        <v>-34.686163988969653</v>
      </c>
      <c r="N928" s="36">
        <f t="shared" si="132"/>
        <v>117.72112077026478</v>
      </c>
      <c r="O928">
        <f t="shared" si="133"/>
        <v>0</v>
      </c>
      <c r="P928">
        <f t="shared" si="134"/>
        <v>0</v>
      </c>
      <c r="Q928" t="str">
        <f t="shared" si="135"/>
        <v>TN</v>
      </c>
    </row>
    <row r="929" spans="1:17" x14ac:dyDescent="0.3">
      <c r="A929">
        <v>0</v>
      </c>
      <c r="B929">
        <v>1</v>
      </c>
      <c r="C929">
        <v>-2</v>
      </c>
      <c r="D929">
        <v>0.88</v>
      </c>
      <c r="E929">
        <f t="shared" si="127"/>
        <v>0</v>
      </c>
      <c r="F929">
        <f t="shared" si="128"/>
        <v>-1.1175870687218928E-11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29"/>
        <v>90</v>
      </c>
      <c r="L929">
        <f t="shared" si="130"/>
        <v>179.99999999094788</v>
      </c>
      <c r="M929">
        <f t="shared" si="131"/>
        <v>-15.720297042499247</v>
      </c>
      <c r="N929" s="36">
        <f t="shared" si="132"/>
        <v>65.868327972224463</v>
      </c>
      <c r="O929">
        <f t="shared" si="133"/>
        <v>0</v>
      </c>
      <c r="P929">
        <f t="shared" si="134"/>
        <v>0</v>
      </c>
      <c r="Q929" t="str">
        <f t="shared" si="135"/>
        <v>TN</v>
      </c>
    </row>
    <row r="930" spans="1:17" x14ac:dyDescent="0.3">
      <c r="A930">
        <v>0</v>
      </c>
      <c r="B930">
        <v>1</v>
      </c>
      <c r="C930">
        <v>-2</v>
      </c>
      <c r="D930">
        <v>0.88</v>
      </c>
      <c r="E930">
        <f t="shared" si="127"/>
        <v>0</v>
      </c>
      <c r="F930">
        <f t="shared" si="128"/>
        <v>-1.1175870687218928E-11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29"/>
        <v>180</v>
      </c>
      <c r="L930">
        <f t="shared" si="130"/>
        <v>179.99999999094788</v>
      </c>
      <c r="M930">
        <f t="shared" si="131"/>
        <v>22.790100883641429</v>
      </c>
      <c r="N930" s="36">
        <f t="shared" si="132"/>
        <v>2174.0145030273975</v>
      </c>
      <c r="O930">
        <f t="shared" si="133"/>
        <v>1</v>
      </c>
      <c r="P930">
        <f t="shared" si="134"/>
        <v>1</v>
      </c>
      <c r="Q930" t="str">
        <f t="shared" si="135"/>
        <v>FN</v>
      </c>
    </row>
    <row r="931" spans="1:17" x14ac:dyDescent="0.3">
      <c r="A931">
        <v>1</v>
      </c>
      <c r="B931">
        <v>1</v>
      </c>
      <c r="C931">
        <v>-2</v>
      </c>
      <c r="D931">
        <v>0.88</v>
      </c>
      <c r="E931">
        <f t="shared" si="127"/>
        <v>0</v>
      </c>
      <c r="F931">
        <f t="shared" si="128"/>
        <v>-1.1175870687218928E-11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29"/>
        <v>10</v>
      </c>
      <c r="L931">
        <f t="shared" si="130"/>
        <v>0</v>
      </c>
      <c r="M931">
        <f t="shared" si="131"/>
        <v>3.8419903534316502</v>
      </c>
      <c r="N931" s="36">
        <f t="shared" si="132"/>
        <v>766.08374620631628</v>
      </c>
      <c r="O931">
        <f t="shared" si="133"/>
        <v>1</v>
      </c>
      <c r="P931">
        <f t="shared" si="134"/>
        <v>0</v>
      </c>
      <c r="Q931" t="str">
        <f t="shared" si="135"/>
        <v>TP</v>
      </c>
    </row>
    <row r="932" spans="1:17" x14ac:dyDescent="0.3">
      <c r="A932">
        <v>0</v>
      </c>
      <c r="B932">
        <v>1</v>
      </c>
      <c r="C932">
        <v>-2</v>
      </c>
      <c r="D932">
        <v>0.88</v>
      </c>
      <c r="E932">
        <f t="shared" si="127"/>
        <v>0</v>
      </c>
      <c r="F932">
        <f t="shared" si="128"/>
        <v>-1.1175870687218928E-11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29"/>
        <v>40</v>
      </c>
      <c r="L932">
        <f t="shared" si="130"/>
        <v>99.999999995627974</v>
      </c>
      <c r="M932">
        <f t="shared" si="131"/>
        <v>-14.817931799940379</v>
      </c>
      <c r="N932" s="36">
        <f t="shared" si="132"/>
        <v>81.329658201811242</v>
      </c>
      <c r="O932">
        <f t="shared" si="133"/>
        <v>0</v>
      </c>
      <c r="P932">
        <f t="shared" si="134"/>
        <v>0</v>
      </c>
      <c r="Q932" t="str">
        <f t="shared" si="135"/>
        <v>TN</v>
      </c>
    </row>
    <row r="933" spans="1:17" x14ac:dyDescent="0.3">
      <c r="A933">
        <v>1</v>
      </c>
      <c r="B933">
        <v>1</v>
      </c>
      <c r="C933">
        <v>-2</v>
      </c>
      <c r="D933">
        <v>0.78</v>
      </c>
      <c r="E933">
        <f t="shared" si="127"/>
        <v>0</v>
      </c>
      <c r="F933">
        <f t="shared" si="128"/>
        <v>-2.0489096259901367E-11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29"/>
        <v>70</v>
      </c>
      <c r="L933">
        <f t="shared" si="130"/>
        <v>99.999999991984623</v>
      </c>
      <c r="M933">
        <f t="shared" si="131"/>
        <v>3.4353685297035668</v>
      </c>
      <c r="N933" s="36">
        <f t="shared" si="132"/>
        <v>743.73995263249583</v>
      </c>
      <c r="O933">
        <f t="shared" si="133"/>
        <v>1</v>
      </c>
      <c r="P933">
        <f t="shared" si="134"/>
        <v>0</v>
      </c>
      <c r="Q933" t="str">
        <f t="shared" si="135"/>
        <v>TP</v>
      </c>
    </row>
    <row r="934" spans="1:17" x14ac:dyDescent="0.3">
      <c r="A934">
        <v>0</v>
      </c>
      <c r="B934">
        <v>1</v>
      </c>
      <c r="C934">
        <v>-2</v>
      </c>
      <c r="D934">
        <v>0.78</v>
      </c>
      <c r="E934">
        <f t="shared" si="127"/>
        <v>0</v>
      </c>
      <c r="F934">
        <f t="shared" si="128"/>
        <v>-2.0489096259901367E-11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29"/>
        <v>180</v>
      </c>
      <c r="L934">
        <f t="shared" si="130"/>
        <v>179.99999998340462</v>
      </c>
      <c r="M934">
        <f t="shared" si="131"/>
        <v>22.790100886935534</v>
      </c>
      <c r="N934" s="36">
        <f t="shared" si="132"/>
        <v>2174.0145033345811</v>
      </c>
      <c r="O934">
        <f t="shared" si="133"/>
        <v>1</v>
      </c>
      <c r="P934">
        <f t="shared" si="134"/>
        <v>1</v>
      </c>
      <c r="Q934" t="str">
        <f t="shared" si="135"/>
        <v>FN</v>
      </c>
    </row>
    <row r="935" spans="1:17" x14ac:dyDescent="0.3">
      <c r="A935">
        <v>1</v>
      </c>
      <c r="B935">
        <v>1</v>
      </c>
      <c r="C935">
        <v>-2</v>
      </c>
      <c r="D935">
        <v>0.84</v>
      </c>
      <c r="E935">
        <f t="shared" si="127"/>
        <v>0</v>
      </c>
      <c r="F935">
        <f t="shared" si="128"/>
        <v>-1.4901160916291907E-11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29"/>
        <v>30</v>
      </c>
      <c r="L935">
        <f t="shared" si="130"/>
        <v>19.999999999313779</v>
      </c>
      <c r="M935">
        <f t="shared" si="131"/>
        <v>-0.79004823241917421</v>
      </c>
      <c r="N935" s="36">
        <f t="shared" si="132"/>
        <v>531.12638105188785</v>
      </c>
      <c r="O935">
        <f t="shared" si="133"/>
        <v>0</v>
      </c>
      <c r="P935">
        <f t="shared" si="134"/>
        <v>1</v>
      </c>
      <c r="Q935" t="str">
        <f t="shared" si="135"/>
        <v>FP</v>
      </c>
    </row>
    <row r="936" spans="1:17" x14ac:dyDescent="0.3">
      <c r="A936">
        <v>0</v>
      </c>
      <c r="B936">
        <v>1</v>
      </c>
      <c r="C936">
        <v>-2</v>
      </c>
      <c r="D936">
        <v>0.84</v>
      </c>
      <c r="E936">
        <f t="shared" si="127"/>
        <v>0</v>
      </c>
      <c r="F936">
        <f t="shared" si="128"/>
        <v>-1.4901160916291907E-11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29"/>
        <v>80</v>
      </c>
      <c r="L936">
        <f t="shared" si="130"/>
        <v>179.99999998793061</v>
      </c>
      <c r="M936">
        <f t="shared" si="131"/>
        <v>-21.80473048405694</v>
      </c>
      <c r="N936" s="36">
        <f t="shared" si="132"/>
        <v>4.1269803213366165</v>
      </c>
      <c r="O936">
        <f t="shared" si="133"/>
        <v>0</v>
      </c>
      <c r="P936">
        <f t="shared" si="134"/>
        <v>0</v>
      </c>
      <c r="Q936" t="str">
        <f t="shared" si="135"/>
        <v>TN</v>
      </c>
    </row>
    <row r="937" spans="1:17" x14ac:dyDescent="0.3">
      <c r="A937">
        <v>0</v>
      </c>
      <c r="B937">
        <v>1</v>
      </c>
      <c r="C937">
        <v>-2</v>
      </c>
      <c r="D937">
        <v>0.84</v>
      </c>
      <c r="E937">
        <f t="shared" si="127"/>
        <v>0</v>
      </c>
      <c r="F937">
        <f t="shared" si="128"/>
        <v>-1.4901160916291907E-11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29"/>
        <v>40</v>
      </c>
      <c r="L937">
        <f t="shared" si="130"/>
        <v>99.999999994170608</v>
      </c>
      <c r="M937">
        <f t="shared" si="131"/>
        <v>-14.817931799369735</v>
      </c>
      <c r="N937" s="36">
        <f t="shared" si="132"/>
        <v>81.329658212103709</v>
      </c>
      <c r="O937">
        <f t="shared" si="133"/>
        <v>0</v>
      </c>
      <c r="P937">
        <f t="shared" si="134"/>
        <v>0</v>
      </c>
      <c r="Q937" t="str">
        <f t="shared" si="135"/>
        <v>TN</v>
      </c>
    </row>
    <row r="938" spans="1:17" x14ac:dyDescent="0.3">
      <c r="A938">
        <v>1</v>
      </c>
      <c r="B938">
        <v>1</v>
      </c>
      <c r="C938">
        <v>-2</v>
      </c>
      <c r="D938">
        <v>0.82</v>
      </c>
      <c r="E938">
        <f t="shared" si="127"/>
        <v>0</v>
      </c>
      <c r="F938">
        <f t="shared" si="128"/>
        <v>-1.6763806030828397E-11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29"/>
        <v>20</v>
      </c>
      <c r="L938">
        <f t="shared" si="130"/>
        <v>19.999999999227999</v>
      </c>
      <c r="M938">
        <f t="shared" si="131"/>
        <v>-4.632038585798</v>
      </c>
      <c r="N938" s="36">
        <f t="shared" si="132"/>
        <v>368.80087370094623</v>
      </c>
      <c r="O938">
        <f t="shared" si="133"/>
        <v>0</v>
      </c>
      <c r="P938">
        <f t="shared" si="134"/>
        <v>1</v>
      </c>
      <c r="Q938" t="str">
        <f t="shared" si="135"/>
        <v>FP</v>
      </c>
    </row>
    <row r="939" spans="1:17" x14ac:dyDescent="0.3">
      <c r="A939">
        <v>1</v>
      </c>
      <c r="B939">
        <v>1</v>
      </c>
      <c r="C939">
        <v>-2</v>
      </c>
      <c r="D939">
        <v>0.8</v>
      </c>
      <c r="E939">
        <f t="shared" si="127"/>
        <v>0</v>
      </c>
      <c r="F939">
        <f t="shared" si="128"/>
        <v>-1.8626451145364877E-11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29"/>
        <v>10</v>
      </c>
      <c r="L939">
        <f t="shared" si="130"/>
        <v>19.999999999142229</v>
      </c>
      <c r="M939">
        <f t="shared" si="131"/>
        <v>-1.7466996714467644</v>
      </c>
      <c r="N939" s="36">
        <f t="shared" si="132"/>
        <v>487.94724181475664</v>
      </c>
      <c r="O939">
        <f t="shared" si="133"/>
        <v>0</v>
      </c>
      <c r="P939">
        <f t="shared" si="134"/>
        <v>1</v>
      </c>
      <c r="Q939" t="str">
        <f t="shared" si="135"/>
        <v>FP</v>
      </c>
    </row>
    <row r="940" spans="1:17" x14ac:dyDescent="0.3">
      <c r="A940">
        <v>0</v>
      </c>
      <c r="B940">
        <v>1</v>
      </c>
      <c r="C940">
        <v>-2</v>
      </c>
      <c r="D940">
        <v>0.8</v>
      </c>
      <c r="E940">
        <f t="shared" si="127"/>
        <v>0</v>
      </c>
      <c r="F940">
        <f t="shared" si="128"/>
        <v>-1.8626451145364877E-11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29"/>
        <v>60</v>
      </c>
      <c r="L940">
        <f t="shared" si="130"/>
        <v>99.999999992713285</v>
      </c>
      <c r="M940">
        <f t="shared" si="131"/>
        <v>-38.528154340606434</v>
      </c>
      <c r="N940" s="36">
        <f t="shared" si="132"/>
        <v>215.85271287549301</v>
      </c>
      <c r="O940">
        <f t="shared" si="133"/>
        <v>0</v>
      </c>
      <c r="P940">
        <f t="shared" si="134"/>
        <v>0</v>
      </c>
      <c r="Q940" t="str">
        <f t="shared" si="135"/>
        <v>TN</v>
      </c>
    </row>
    <row r="941" spans="1:17" x14ac:dyDescent="0.3">
      <c r="A941">
        <v>1</v>
      </c>
      <c r="B941">
        <v>1</v>
      </c>
      <c r="C941">
        <v>-2</v>
      </c>
      <c r="D941">
        <v>0.82</v>
      </c>
      <c r="E941">
        <f t="shared" si="127"/>
        <v>0</v>
      </c>
      <c r="F941">
        <f t="shared" si="128"/>
        <v>-1.6763806030828397E-11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29"/>
        <v>10</v>
      </c>
      <c r="L941">
        <f t="shared" si="130"/>
        <v>19.999999999227999</v>
      </c>
      <c r="M941">
        <f t="shared" si="131"/>
        <v>-1.7466996714803482</v>
      </c>
      <c r="N941" s="36">
        <f t="shared" si="132"/>
        <v>487.9472418132728</v>
      </c>
      <c r="O941">
        <f t="shared" si="133"/>
        <v>0</v>
      </c>
      <c r="P941">
        <f t="shared" si="134"/>
        <v>1</v>
      </c>
      <c r="Q941" t="str">
        <f t="shared" si="135"/>
        <v>FP</v>
      </c>
    </row>
    <row r="942" spans="1:17" x14ac:dyDescent="0.3">
      <c r="A942">
        <v>1</v>
      </c>
      <c r="B942">
        <v>1</v>
      </c>
      <c r="C942">
        <v>-2</v>
      </c>
      <c r="D942">
        <v>0.96</v>
      </c>
      <c r="E942">
        <f t="shared" si="127"/>
        <v>0</v>
      </c>
      <c r="F942">
        <f t="shared" si="128"/>
        <v>-3.7252902290729799E-12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29"/>
        <v>70</v>
      </c>
      <c r="L942">
        <f t="shared" si="130"/>
        <v>99.999999998542663</v>
      </c>
      <c r="M942">
        <f t="shared" si="131"/>
        <v>3.4353685271357222</v>
      </c>
      <c r="N942" s="36">
        <f t="shared" si="132"/>
        <v>743.7399524924374</v>
      </c>
      <c r="O942">
        <f t="shared" si="133"/>
        <v>1</v>
      </c>
      <c r="P942">
        <f t="shared" si="134"/>
        <v>0</v>
      </c>
      <c r="Q942" t="str">
        <f t="shared" si="135"/>
        <v>TP</v>
      </c>
    </row>
    <row r="943" spans="1:17" x14ac:dyDescent="0.3">
      <c r="A943">
        <v>0</v>
      </c>
      <c r="B943">
        <v>1</v>
      </c>
      <c r="C943">
        <v>-2</v>
      </c>
      <c r="D943">
        <v>0.96</v>
      </c>
      <c r="E943">
        <f t="shared" si="127"/>
        <v>0</v>
      </c>
      <c r="F943">
        <f t="shared" si="128"/>
        <v>-3.7252902290729799E-12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29"/>
        <v>100</v>
      </c>
      <c r="L943">
        <f t="shared" si="130"/>
        <v>179.99999999698272</v>
      </c>
      <c r="M943">
        <f t="shared" si="131"/>
        <v>-72.424270102055758</v>
      </c>
      <c r="N943" s="36">
        <f t="shared" si="132"/>
        <v>2360.7978792221206</v>
      </c>
      <c r="O943">
        <f t="shared" si="133"/>
        <v>0</v>
      </c>
      <c r="P943">
        <f t="shared" si="134"/>
        <v>0</v>
      </c>
      <c r="Q943" t="str">
        <f t="shared" si="135"/>
        <v>TN</v>
      </c>
    </row>
    <row r="944" spans="1:17" x14ac:dyDescent="0.3">
      <c r="A944">
        <v>0</v>
      </c>
      <c r="B944">
        <v>1</v>
      </c>
      <c r="C944">
        <v>-2</v>
      </c>
      <c r="D944">
        <v>0.96</v>
      </c>
      <c r="E944">
        <f t="shared" si="127"/>
        <v>0</v>
      </c>
      <c r="F944">
        <f t="shared" si="128"/>
        <v>-3.7252902290729799E-12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29"/>
        <v>0</v>
      </c>
      <c r="L944">
        <f t="shared" si="130"/>
        <v>19.999999999828454</v>
      </c>
      <c r="M944">
        <f t="shared" si="131"/>
        <v>-12.316019293031061</v>
      </c>
      <c r="N944" s="36">
        <f t="shared" si="132"/>
        <v>132.71519824084493</v>
      </c>
      <c r="O944">
        <f t="shared" si="133"/>
        <v>0</v>
      </c>
      <c r="P944">
        <f t="shared" si="134"/>
        <v>0</v>
      </c>
      <c r="Q944" t="str">
        <f t="shared" si="135"/>
        <v>TN</v>
      </c>
    </row>
    <row r="945" spans="1:17" x14ac:dyDescent="0.3">
      <c r="A945">
        <v>0</v>
      </c>
      <c r="B945">
        <v>1</v>
      </c>
      <c r="C945">
        <v>-2</v>
      </c>
      <c r="D945">
        <v>0.96</v>
      </c>
      <c r="E945">
        <f t="shared" si="127"/>
        <v>0</v>
      </c>
      <c r="F945">
        <f t="shared" si="128"/>
        <v>-3.7252902290729799E-12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29"/>
        <v>100</v>
      </c>
      <c r="L945">
        <f t="shared" si="130"/>
        <v>179.99999999698272</v>
      </c>
      <c r="M945">
        <f t="shared" si="131"/>
        <v>-72.424270102055758</v>
      </c>
      <c r="N945" s="36">
        <f t="shared" si="132"/>
        <v>2360.7978792221206</v>
      </c>
      <c r="O945">
        <f t="shared" si="133"/>
        <v>0</v>
      </c>
      <c r="P945">
        <f t="shared" si="134"/>
        <v>0</v>
      </c>
      <c r="Q945" t="str">
        <f t="shared" si="135"/>
        <v>TN</v>
      </c>
    </row>
    <row r="946" spans="1:17" x14ac:dyDescent="0.3">
      <c r="A946">
        <v>1</v>
      </c>
      <c r="B946">
        <v>1</v>
      </c>
      <c r="C946">
        <v>-2</v>
      </c>
      <c r="D946">
        <v>0.94</v>
      </c>
      <c r="E946">
        <f t="shared" si="127"/>
        <v>0</v>
      </c>
      <c r="F946">
        <f t="shared" si="128"/>
        <v>-5.5879353436094698E-12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29"/>
        <v>20</v>
      </c>
      <c r="L946">
        <f t="shared" si="130"/>
        <v>19.999999999742673</v>
      </c>
      <c r="M946">
        <f t="shared" si="131"/>
        <v>-4.6320385861149376</v>
      </c>
      <c r="N946" s="36">
        <f t="shared" si="132"/>
        <v>368.80087368877315</v>
      </c>
      <c r="O946">
        <f t="shared" si="133"/>
        <v>0</v>
      </c>
      <c r="P946">
        <f t="shared" si="134"/>
        <v>1</v>
      </c>
      <c r="Q946" t="str">
        <f t="shared" si="135"/>
        <v>FP</v>
      </c>
    </row>
    <row r="947" spans="1:17" x14ac:dyDescent="0.3">
      <c r="A947">
        <v>0</v>
      </c>
      <c r="B947">
        <v>1</v>
      </c>
      <c r="C947">
        <v>-2</v>
      </c>
      <c r="D947">
        <v>0.94</v>
      </c>
      <c r="E947">
        <f t="shared" si="127"/>
        <v>0</v>
      </c>
      <c r="F947">
        <f t="shared" si="128"/>
        <v>-5.5879353436094698E-12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29"/>
        <v>60</v>
      </c>
      <c r="L947">
        <f t="shared" si="130"/>
        <v>99.999999997813958</v>
      </c>
      <c r="M947">
        <f t="shared" si="131"/>
        <v>-38.528154343747431</v>
      </c>
      <c r="N947" s="36">
        <f t="shared" si="132"/>
        <v>215.8527129677876</v>
      </c>
      <c r="O947">
        <f t="shared" si="133"/>
        <v>0</v>
      </c>
      <c r="P947">
        <f t="shared" si="134"/>
        <v>0</v>
      </c>
      <c r="Q947" t="str">
        <f t="shared" si="135"/>
        <v>TN</v>
      </c>
    </row>
    <row r="948" spans="1:17" x14ac:dyDescent="0.3">
      <c r="A948">
        <v>0</v>
      </c>
      <c r="B948">
        <v>1</v>
      </c>
      <c r="C948">
        <v>-2</v>
      </c>
      <c r="D948">
        <v>0.94</v>
      </c>
      <c r="E948">
        <f t="shared" si="127"/>
        <v>0</v>
      </c>
      <c r="F948">
        <f t="shared" si="128"/>
        <v>-5.5879353436094698E-12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29"/>
        <v>100</v>
      </c>
      <c r="L948">
        <f t="shared" si="130"/>
        <v>179.99999999547384</v>
      </c>
      <c r="M948">
        <f t="shared" si="131"/>
        <v>-9.6358636015323071</v>
      </c>
      <c r="N948" s="36">
        <f t="shared" si="132"/>
        <v>201.65033621582569</v>
      </c>
      <c r="O948">
        <f t="shared" si="133"/>
        <v>0</v>
      </c>
      <c r="P948">
        <f t="shared" si="134"/>
        <v>0</v>
      </c>
      <c r="Q948" t="str">
        <f t="shared" si="135"/>
        <v>TN</v>
      </c>
    </row>
    <row r="949" spans="1:17" x14ac:dyDescent="0.3">
      <c r="A949">
        <v>0</v>
      </c>
      <c r="B949">
        <v>1</v>
      </c>
      <c r="C949">
        <v>-2</v>
      </c>
      <c r="D949">
        <v>0.94</v>
      </c>
      <c r="E949">
        <f t="shared" si="127"/>
        <v>0</v>
      </c>
      <c r="F949">
        <f t="shared" si="128"/>
        <v>-5.5879353436094698E-12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29"/>
        <v>60</v>
      </c>
      <c r="L949">
        <f t="shared" si="130"/>
        <v>99.999999997813958</v>
      </c>
      <c r="M949">
        <f t="shared" si="131"/>
        <v>-38.528154343747431</v>
      </c>
      <c r="N949" s="36">
        <f t="shared" si="132"/>
        <v>215.8527129677876</v>
      </c>
      <c r="O949">
        <f t="shared" si="133"/>
        <v>0</v>
      </c>
      <c r="P949">
        <f t="shared" si="134"/>
        <v>0</v>
      </c>
      <c r="Q949" t="str">
        <f t="shared" si="135"/>
        <v>TN</v>
      </c>
    </row>
    <row r="950" spans="1:17" x14ac:dyDescent="0.3">
      <c r="A950">
        <v>0</v>
      </c>
      <c r="B950">
        <v>1</v>
      </c>
      <c r="C950">
        <v>-2</v>
      </c>
      <c r="D950">
        <v>0.94</v>
      </c>
      <c r="E950">
        <f t="shared" si="127"/>
        <v>0</v>
      </c>
      <c r="F950">
        <f t="shared" si="128"/>
        <v>-5.5879353436094698E-12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29"/>
        <v>0</v>
      </c>
      <c r="L950">
        <f t="shared" si="130"/>
        <v>19.999999999742673</v>
      </c>
      <c r="M950">
        <f t="shared" si="131"/>
        <v>-12.316019292978238</v>
      </c>
      <c r="N950" s="36">
        <f t="shared" si="132"/>
        <v>132.715198242062</v>
      </c>
      <c r="O950">
        <f t="shared" si="133"/>
        <v>0</v>
      </c>
      <c r="P950">
        <f t="shared" si="134"/>
        <v>0</v>
      </c>
      <c r="Q950" t="str">
        <f t="shared" si="135"/>
        <v>TN</v>
      </c>
    </row>
    <row r="951" spans="1:17" x14ac:dyDescent="0.3">
      <c r="A951">
        <v>1</v>
      </c>
      <c r="B951">
        <v>1</v>
      </c>
      <c r="C951">
        <v>-2</v>
      </c>
      <c r="D951">
        <v>1</v>
      </c>
      <c r="E951">
        <f t="shared" si="127"/>
        <v>0</v>
      </c>
      <c r="F951">
        <f t="shared" si="128"/>
        <v>0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29"/>
        <v>30</v>
      </c>
      <c r="L951">
        <f t="shared" si="130"/>
        <v>20</v>
      </c>
      <c r="M951">
        <f t="shared" si="131"/>
        <v>-0.79004823284174996</v>
      </c>
      <c r="N951" s="36">
        <f t="shared" si="132"/>
        <v>531.12638103241045</v>
      </c>
      <c r="O951">
        <f t="shared" si="133"/>
        <v>0</v>
      </c>
      <c r="P951">
        <f t="shared" si="134"/>
        <v>1</v>
      </c>
      <c r="Q951" t="str">
        <f t="shared" si="135"/>
        <v>FP</v>
      </c>
    </row>
    <row r="952" spans="1:17" x14ac:dyDescent="0.3">
      <c r="A952">
        <v>0</v>
      </c>
      <c r="B952">
        <v>1</v>
      </c>
      <c r="C952">
        <v>-2</v>
      </c>
      <c r="D952">
        <v>1</v>
      </c>
      <c r="E952">
        <f t="shared" si="127"/>
        <v>0</v>
      </c>
      <c r="F952">
        <f t="shared" si="128"/>
        <v>0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29"/>
        <v>80</v>
      </c>
      <c r="L952">
        <f t="shared" si="130"/>
        <v>180</v>
      </c>
      <c r="M952">
        <f t="shared" si="131"/>
        <v>-80.108250810777093</v>
      </c>
      <c r="N952" s="36">
        <f t="shared" si="132"/>
        <v>3166.5406020719192</v>
      </c>
      <c r="O952">
        <f t="shared" si="133"/>
        <v>0</v>
      </c>
      <c r="P952">
        <f t="shared" si="134"/>
        <v>0</v>
      </c>
      <c r="Q952" t="str">
        <f t="shared" si="135"/>
        <v>TN</v>
      </c>
    </row>
    <row r="953" spans="1:17" x14ac:dyDescent="0.3">
      <c r="A953">
        <v>0</v>
      </c>
      <c r="B953">
        <v>1</v>
      </c>
      <c r="C953">
        <v>-2</v>
      </c>
      <c r="D953">
        <v>1</v>
      </c>
      <c r="E953">
        <f t="shared" si="127"/>
        <v>0</v>
      </c>
      <c r="F953">
        <f t="shared" si="128"/>
        <v>0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29"/>
        <v>0</v>
      </c>
      <c r="L953">
        <f t="shared" si="130"/>
        <v>20</v>
      </c>
      <c r="M953">
        <f t="shared" si="131"/>
        <v>-12.3160192931367</v>
      </c>
      <c r="N953" s="36">
        <f t="shared" si="132"/>
        <v>132.71519823841098</v>
      </c>
      <c r="O953">
        <f t="shared" si="133"/>
        <v>0</v>
      </c>
      <c r="P953">
        <f t="shared" si="134"/>
        <v>0</v>
      </c>
      <c r="Q953" t="str">
        <f t="shared" si="135"/>
        <v>TN</v>
      </c>
    </row>
    <row r="954" spans="1:17" x14ac:dyDescent="0.3">
      <c r="A954">
        <v>1</v>
      </c>
      <c r="B954">
        <v>1</v>
      </c>
      <c r="C954">
        <v>-2</v>
      </c>
      <c r="D954">
        <v>0.9</v>
      </c>
      <c r="E954">
        <f t="shared" si="127"/>
        <v>0</v>
      </c>
      <c r="F954">
        <f t="shared" si="128"/>
        <v>-9.3132255726824384E-12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29"/>
        <v>70</v>
      </c>
      <c r="L954">
        <f t="shared" si="130"/>
        <v>99.999999996356635</v>
      </c>
      <c r="M954">
        <f t="shared" si="131"/>
        <v>-34.686163989418361</v>
      </c>
      <c r="N954" s="36">
        <f t="shared" si="132"/>
        <v>117.72112078000167</v>
      </c>
      <c r="O954">
        <f t="shared" si="133"/>
        <v>0</v>
      </c>
      <c r="P954">
        <f t="shared" si="134"/>
        <v>1</v>
      </c>
      <c r="Q954" t="str">
        <f t="shared" si="135"/>
        <v>FP</v>
      </c>
    </row>
    <row r="955" spans="1:17" x14ac:dyDescent="0.3">
      <c r="A955">
        <v>0</v>
      </c>
      <c r="B955">
        <v>1</v>
      </c>
      <c r="C955">
        <v>-2</v>
      </c>
      <c r="D955">
        <v>0.9</v>
      </c>
      <c r="E955">
        <f t="shared" si="127"/>
        <v>0</v>
      </c>
      <c r="F955">
        <f t="shared" si="128"/>
        <v>-9.3132255726824384E-12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29"/>
        <v>90</v>
      </c>
      <c r="L955">
        <f t="shared" si="130"/>
        <v>179.99999999245659</v>
      </c>
      <c r="M955">
        <f t="shared" si="131"/>
        <v>-15.720297043089992</v>
      </c>
      <c r="N955" s="36">
        <f t="shared" si="132"/>
        <v>65.868327962635561</v>
      </c>
      <c r="O955">
        <f t="shared" si="133"/>
        <v>0</v>
      </c>
      <c r="P955">
        <f t="shared" si="134"/>
        <v>0</v>
      </c>
      <c r="Q955" t="str">
        <f t="shared" si="135"/>
        <v>TN</v>
      </c>
    </row>
    <row r="956" spans="1:17" x14ac:dyDescent="0.3">
      <c r="A956">
        <v>1</v>
      </c>
      <c r="B956">
        <v>1</v>
      </c>
      <c r="C956">
        <v>-2</v>
      </c>
      <c r="D956">
        <v>0.88</v>
      </c>
      <c r="E956">
        <f t="shared" si="127"/>
        <v>0</v>
      </c>
      <c r="F956">
        <f t="shared" si="128"/>
        <v>-1.1175870687218928E-11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29"/>
        <v>20</v>
      </c>
      <c r="L956">
        <f t="shared" si="130"/>
        <v>19.99999999948534</v>
      </c>
      <c r="M956">
        <f t="shared" si="131"/>
        <v>-4.6320385859564706</v>
      </c>
      <c r="N956" s="36">
        <f t="shared" si="132"/>
        <v>368.80087369485955</v>
      </c>
      <c r="O956">
        <f t="shared" si="133"/>
        <v>0</v>
      </c>
      <c r="P956">
        <f t="shared" si="134"/>
        <v>1</v>
      </c>
      <c r="Q956" t="str">
        <f t="shared" si="135"/>
        <v>FP</v>
      </c>
    </row>
    <row r="957" spans="1:17" x14ac:dyDescent="0.3">
      <c r="A957">
        <v>0</v>
      </c>
      <c r="B957">
        <v>1</v>
      </c>
      <c r="C957">
        <v>-2</v>
      </c>
      <c r="D957">
        <v>0.88</v>
      </c>
      <c r="E957">
        <f t="shared" si="127"/>
        <v>0</v>
      </c>
      <c r="F957">
        <f t="shared" si="128"/>
        <v>-1.1175870687218928E-11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29"/>
        <v>40</v>
      </c>
      <c r="L957">
        <f t="shared" si="130"/>
        <v>99.999999995627974</v>
      </c>
      <c r="M957">
        <f t="shared" si="131"/>
        <v>-46.212135049264603</v>
      </c>
      <c r="N957" s="36">
        <f t="shared" si="132"/>
        <v>500.68123649934114</v>
      </c>
      <c r="O957">
        <f t="shared" si="133"/>
        <v>0</v>
      </c>
      <c r="P957">
        <f t="shared" si="134"/>
        <v>0</v>
      </c>
      <c r="Q957" t="str">
        <f t="shared" si="135"/>
        <v>TN</v>
      </c>
    </row>
    <row r="958" spans="1:17" x14ac:dyDescent="0.3">
      <c r="A958">
        <v>0</v>
      </c>
      <c r="B958">
        <v>1</v>
      </c>
      <c r="C958">
        <v>-2</v>
      </c>
      <c r="D958">
        <v>0.88</v>
      </c>
      <c r="E958">
        <f t="shared" si="127"/>
        <v>0</v>
      </c>
      <c r="F958">
        <f t="shared" si="128"/>
        <v>-1.1175870687218928E-11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29"/>
        <v>180</v>
      </c>
      <c r="L958">
        <f t="shared" si="130"/>
        <v>179.99999999094788</v>
      </c>
      <c r="M958">
        <f t="shared" si="131"/>
        <v>-41.688347270886297</v>
      </c>
      <c r="N958" s="36">
        <f t="shared" si="132"/>
        <v>318.69817859563182</v>
      </c>
      <c r="O958">
        <f t="shared" si="133"/>
        <v>0</v>
      </c>
      <c r="P958">
        <f t="shared" si="134"/>
        <v>0</v>
      </c>
      <c r="Q958" t="str">
        <f t="shared" si="135"/>
        <v>TN</v>
      </c>
    </row>
    <row r="959" spans="1:17" x14ac:dyDescent="0.3">
      <c r="A959">
        <v>0</v>
      </c>
      <c r="B959">
        <v>1</v>
      </c>
      <c r="C959">
        <v>-2</v>
      </c>
      <c r="D959">
        <v>0.88</v>
      </c>
      <c r="E959">
        <f t="shared" si="127"/>
        <v>0</v>
      </c>
      <c r="F959">
        <f t="shared" si="128"/>
        <v>-1.1175870687218928E-11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29"/>
        <v>80</v>
      </c>
      <c r="L959">
        <f t="shared" si="130"/>
        <v>179.99999999094788</v>
      </c>
      <c r="M959">
        <f t="shared" si="131"/>
        <v>-21.804730485238373</v>
      </c>
      <c r="N959" s="36">
        <f t="shared" si="132"/>
        <v>4.1269803165364589</v>
      </c>
      <c r="O959">
        <f t="shared" si="133"/>
        <v>0</v>
      </c>
      <c r="P959">
        <f t="shared" si="134"/>
        <v>0</v>
      </c>
      <c r="Q959" t="str">
        <f t="shared" si="135"/>
        <v>TN</v>
      </c>
    </row>
    <row r="960" spans="1:17" x14ac:dyDescent="0.3">
      <c r="A960">
        <v>0</v>
      </c>
      <c r="B960">
        <v>1</v>
      </c>
      <c r="C960">
        <v>-2</v>
      </c>
      <c r="D960">
        <v>0.88</v>
      </c>
      <c r="E960">
        <f t="shared" si="127"/>
        <v>0</v>
      </c>
      <c r="F960">
        <f t="shared" si="128"/>
        <v>-1.1175870687218928E-11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29"/>
        <v>90</v>
      </c>
      <c r="L960">
        <f t="shared" si="130"/>
        <v>179.99999999094788</v>
      </c>
      <c r="M960">
        <f t="shared" si="131"/>
        <v>-76.266260451771146</v>
      </c>
      <c r="N960" s="36">
        <f t="shared" si="132"/>
        <v>2748.9083502769149</v>
      </c>
      <c r="O960">
        <f t="shared" si="133"/>
        <v>0</v>
      </c>
      <c r="P960">
        <f t="shared" si="134"/>
        <v>0</v>
      </c>
      <c r="Q960" t="str">
        <f t="shared" si="135"/>
        <v>TN</v>
      </c>
    </row>
    <row r="961" spans="1:17" x14ac:dyDescent="0.3">
      <c r="A961">
        <v>0</v>
      </c>
      <c r="B961">
        <v>1</v>
      </c>
      <c r="C961">
        <v>-2</v>
      </c>
      <c r="D961">
        <v>0.88</v>
      </c>
      <c r="E961">
        <f t="shared" si="127"/>
        <v>0</v>
      </c>
      <c r="F961">
        <f t="shared" si="128"/>
        <v>-1.1175870687218928E-11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29"/>
        <v>50</v>
      </c>
      <c r="L961">
        <f t="shared" si="130"/>
        <v>99.999999995627974</v>
      </c>
      <c r="M961">
        <f t="shared" si="131"/>
        <v>-8.7334983572012561</v>
      </c>
      <c r="N961" s="36">
        <f t="shared" si="132"/>
        <v>228.0924290145249</v>
      </c>
      <c r="O961">
        <f t="shared" si="133"/>
        <v>0</v>
      </c>
      <c r="P961">
        <f t="shared" si="134"/>
        <v>0</v>
      </c>
      <c r="Q961" t="str">
        <f t="shared" si="135"/>
        <v>TN</v>
      </c>
    </row>
    <row r="962" spans="1:17" x14ac:dyDescent="0.3">
      <c r="A962">
        <v>1</v>
      </c>
      <c r="B962">
        <v>1</v>
      </c>
      <c r="C962">
        <v>-2</v>
      </c>
      <c r="D962">
        <v>0.86</v>
      </c>
      <c r="E962">
        <f t="shared" si="127"/>
        <v>0</v>
      </c>
      <c r="F962">
        <f t="shared" si="128"/>
        <v>-1.3038515801755418E-11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29"/>
        <v>10</v>
      </c>
      <c r="L962">
        <f t="shared" si="130"/>
        <v>19.999999999399559</v>
      </c>
      <c r="M962">
        <f t="shared" si="131"/>
        <v>-1.7466996715475238</v>
      </c>
      <c r="N962" s="36">
        <f t="shared" si="132"/>
        <v>487.94724181030506</v>
      </c>
      <c r="O962">
        <f t="shared" si="133"/>
        <v>0</v>
      </c>
      <c r="P962">
        <f t="shared" si="134"/>
        <v>1</v>
      </c>
      <c r="Q962" t="str">
        <f t="shared" si="135"/>
        <v>FP</v>
      </c>
    </row>
    <row r="963" spans="1:17" x14ac:dyDescent="0.3">
      <c r="A963">
        <v>1</v>
      </c>
      <c r="B963">
        <v>1</v>
      </c>
      <c r="C963">
        <v>-2</v>
      </c>
      <c r="D963">
        <v>0.84</v>
      </c>
      <c r="E963">
        <f t="shared" ref="E963:E970" si="136">IF(D963&gt;1,(D963-1)/$S$2,0)</f>
        <v>0</v>
      </c>
      <c r="F963">
        <f t="shared" ref="F963:F970" si="137">IF(D963&lt;1,-(1-D963)/$S$2,0)</f>
        <v>-1.4901160916291907E-11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38">G963^(B963+E963)</f>
        <v>10</v>
      </c>
      <c r="L963">
        <f t="shared" ref="L963:L970" si="139">-C963*-H963^(B963+F963)</f>
        <v>19.999999999313779</v>
      </c>
      <c r="M963">
        <f t="shared" ref="M963:M970" si="140">I963*K963-J963*L963</f>
        <v>-1.7466996715139356</v>
      </c>
      <c r="N963" s="36">
        <f t="shared" ref="N963:N970" si="141">(M963-$S$5)^2</f>
        <v>487.9472418117889</v>
      </c>
      <c r="O963">
        <f t="shared" ref="O963:O970" si="142">IF(M963&gt;=0,1,0)</f>
        <v>0</v>
      </c>
      <c r="P963">
        <f t="shared" ref="P963:P970" si="143">(A963-O963)^2</f>
        <v>1</v>
      </c>
      <c r="Q963" t="str">
        <f t="shared" ref="Q963:Q970" si="144">IF(AND(A963=1,O963=1),"TP",IF(AND(A963=0,O963=0),"TN",IF(A963&gt;O963,"FP","FN")))</f>
        <v>FP</v>
      </c>
    </row>
    <row r="964" spans="1:17" x14ac:dyDescent="0.3">
      <c r="A964">
        <v>0</v>
      </c>
      <c r="B964">
        <v>1</v>
      </c>
      <c r="C964">
        <v>-2</v>
      </c>
      <c r="D964">
        <v>0.84</v>
      </c>
      <c r="E964">
        <f t="shared" si="136"/>
        <v>0</v>
      </c>
      <c r="F964">
        <f t="shared" si="137"/>
        <v>-1.4901160916291907E-11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38"/>
        <v>60</v>
      </c>
      <c r="L964">
        <f t="shared" si="139"/>
        <v>99.999999994170608</v>
      </c>
      <c r="M964">
        <f t="shared" si="140"/>
        <v>-38.528154341503857</v>
      </c>
      <c r="N964" s="36">
        <f t="shared" si="141"/>
        <v>215.85271290186276</v>
      </c>
      <c r="O964">
        <f t="shared" si="142"/>
        <v>0</v>
      </c>
      <c r="P964">
        <f t="shared" si="143"/>
        <v>0</v>
      </c>
      <c r="Q964" t="str">
        <f t="shared" si="144"/>
        <v>TN</v>
      </c>
    </row>
    <row r="965" spans="1:17" x14ac:dyDescent="0.3">
      <c r="A965">
        <v>0</v>
      </c>
      <c r="B965">
        <v>1</v>
      </c>
      <c r="C965">
        <v>-2</v>
      </c>
      <c r="D965">
        <v>0.84</v>
      </c>
      <c r="E965">
        <f t="shared" si="136"/>
        <v>0</v>
      </c>
      <c r="F965">
        <f t="shared" si="137"/>
        <v>-1.4901160916291907E-11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38"/>
        <v>50</v>
      </c>
      <c r="L965">
        <f t="shared" si="139"/>
        <v>99.999999994170608</v>
      </c>
      <c r="M965">
        <f t="shared" si="140"/>
        <v>-8.7334983566306121</v>
      </c>
      <c r="N965" s="36">
        <f t="shared" si="141"/>
        <v>228.09242903176144</v>
      </c>
      <c r="O965">
        <f t="shared" si="142"/>
        <v>0</v>
      </c>
      <c r="P965">
        <f t="shared" si="143"/>
        <v>0</v>
      </c>
      <c r="Q965" t="str">
        <f t="shared" si="144"/>
        <v>TN</v>
      </c>
    </row>
    <row r="966" spans="1:17" x14ac:dyDescent="0.3">
      <c r="A966">
        <v>0</v>
      </c>
      <c r="B966">
        <v>1</v>
      </c>
      <c r="C966">
        <v>-2</v>
      </c>
      <c r="D966">
        <v>0.84</v>
      </c>
      <c r="E966">
        <f t="shared" si="136"/>
        <v>0</v>
      </c>
      <c r="F966">
        <f t="shared" si="137"/>
        <v>-1.4901160916291907E-11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38"/>
        <v>100</v>
      </c>
      <c r="L966">
        <f t="shared" si="139"/>
        <v>179.99999998793061</v>
      </c>
      <c r="M966">
        <f t="shared" si="140"/>
        <v>-9.6358635985786947</v>
      </c>
      <c r="N966" s="36">
        <f t="shared" si="141"/>
        <v>201.65033629971043</v>
      </c>
      <c r="O966">
        <f t="shared" si="142"/>
        <v>0</v>
      </c>
      <c r="P966">
        <f t="shared" si="143"/>
        <v>0</v>
      </c>
      <c r="Q966" t="str">
        <f t="shared" si="144"/>
        <v>TN</v>
      </c>
    </row>
    <row r="967" spans="1:17" x14ac:dyDescent="0.3">
      <c r="A967">
        <v>1</v>
      </c>
      <c r="B967">
        <v>1</v>
      </c>
      <c r="C967">
        <v>-2</v>
      </c>
      <c r="D967">
        <v>0.82</v>
      </c>
      <c r="E967">
        <f t="shared" si="136"/>
        <v>0</v>
      </c>
      <c r="F967">
        <f t="shared" si="137"/>
        <v>-1.6763806030828397E-11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38"/>
        <v>30</v>
      </c>
      <c r="L967">
        <f t="shared" si="139"/>
        <v>19.999999999227999</v>
      </c>
      <c r="M967">
        <f t="shared" si="140"/>
        <v>-0.79004823236635069</v>
      </c>
      <c r="N967" s="36">
        <f t="shared" si="141"/>
        <v>531.12638105432256</v>
      </c>
      <c r="O967">
        <f t="shared" si="142"/>
        <v>0</v>
      </c>
      <c r="P967">
        <f t="shared" si="143"/>
        <v>1</v>
      </c>
      <c r="Q967" t="str">
        <f t="shared" si="144"/>
        <v>FP</v>
      </c>
    </row>
    <row r="968" spans="1:17" x14ac:dyDescent="0.3">
      <c r="A968">
        <v>0</v>
      </c>
      <c r="B968">
        <v>1</v>
      </c>
      <c r="C968">
        <v>-2</v>
      </c>
      <c r="D968">
        <v>0.82</v>
      </c>
      <c r="E968">
        <f t="shared" si="136"/>
        <v>0</v>
      </c>
      <c r="F968">
        <f t="shared" si="137"/>
        <v>-1.6763806030828397E-11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38"/>
        <v>180</v>
      </c>
      <c r="L968">
        <f t="shared" si="139"/>
        <v>179.9999999864219</v>
      </c>
      <c r="M968">
        <f t="shared" si="140"/>
        <v>-41.688347268099193</v>
      </c>
      <c r="N968" s="36">
        <f t="shared" si="141"/>
        <v>318.69817849612036</v>
      </c>
      <c r="O968">
        <f t="shared" si="142"/>
        <v>0</v>
      </c>
      <c r="P968">
        <f t="shared" si="143"/>
        <v>0</v>
      </c>
      <c r="Q968" t="str">
        <f t="shared" si="144"/>
        <v>TN</v>
      </c>
    </row>
    <row r="969" spans="1:17" x14ac:dyDescent="0.3">
      <c r="A969">
        <v>0</v>
      </c>
      <c r="B969">
        <v>1</v>
      </c>
      <c r="C969">
        <v>-2</v>
      </c>
      <c r="D969">
        <v>0.82</v>
      </c>
      <c r="E969">
        <f t="shared" si="136"/>
        <v>0</v>
      </c>
      <c r="F969">
        <f t="shared" si="137"/>
        <v>-1.6763806030828397E-11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38"/>
        <v>40</v>
      </c>
      <c r="L969">
        <f t="shared" si="139"/>
        <v>99.999999993441946</v>
      </c>
      <c r="M969">
        <f t="shared" si="140"/>
        <v>-46.212135047918437</v>
      </c>
      <c r="N969" s="36">
        <f t="shared" si="141"/>
        <v>500.68123643909775</v>
      </c>
      <c r="O969">
        <f t="shared" si="142"/>
        <v>0</v>
      </c>
      <c r="P969">
        <f t="shared" si="143"/>
        <v>0</v>
      </c>
      <c r="Q969" t="str">
        <f t="shared" si="144"/>
        <v>TN</v>
      </c>
    </row>
    <row r="970" spans="1:17" x14ac:dyDescent="0.3">
      <c r="A970">
        <v>0</v>
      </c>
      <c r="B970">
        <v>1</v>
      </c>
      <c r="C970">
        <v>-2</v>
      </c>
      <c r="D970">
        <v>0.82</v>
      </c>
      <c r="E970">
        <f t="shared" si="136"/>
        <v>0</v>
      </c>
      <c r="F970">
        <f t="shared" si="137"/>
        <v>-1.6763806030828397E-11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38"/>
        <v>80</v>
      </c>
      <c r="L970">
        <f t="shared" si="139"/>
        <v>179.9999999864219</v>
      </c>
      <c r="M970">
        <f t="shared" si="140"/>
        <v>-80.108250802415682</v>
      </c>
      <c r="N970" s="36">
        <f t="shared" si="141"/>
        <v>3166.5406011308919</v>
      </c>
      <c r="O970">
        <f t="shared" si="142"/>
        <v>0</v>
      </c>
      <c r="P970">
        <f t="shared" si="143"/>
        <v>0</v>
      </c>
      <c r="Q970" t="str">
        <f t="shared" si="144"/>
        <v>TN</v>
      </c>
    </row>
    <row r="974" spans="1:17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53EEF-99CA-416F-92FC-3A25D47EFD33}">
  <dimension ref="A1:O970"/>
  <sheetViews>
    <sheetView workbookViewId="0">
      <selection activeCell="J29" sqref="J29"/>
    </sheetView>
  </sheetViews>
  <sheetFormatPr defaultRowHeight="14.4" x14ac:dyDescent="0.3"/>
  <sheetData>
    <row r="1" spans="1:15" x14ac:dyDescent="0.3">
      <c r="A1" t="s">
        <v>270</v>
      </c>
      <c r="B1" t="s">
        <v>288</v>
      </c>
      <c r="C1" t="s">
        <v>289</v>
      </c>
      <c r="D1" t="s">
        <v>290</v>
      </c>
      <c r="E1" t="s">
        <v>291</v>
      </c>
      <c r="F1" t="s">
        <v>288</v>
      </c>
      <c r="G1" t="s">
        <v>289</v>
      </c>
      <c r="H1" t="s">
        <v>290</v>
      </c>
      <c r="I1" t="s">
        <v>291</v>
      </c>
      <c r="J1" t="s">
        <v>123</v>
      </c>
      <c r="L1" t="s">
        <v>288</v>
      </c>
      <c r="M1" t="s">
        <v>289</v>
      </c>
      <c r="N1" t="s">
        <v>290</v>
      </c>
      <c r="O1" t="s">
        <v>291</v>
      </c>
    </row>
    <row r="2" spans="1:15" x14ac:dyDescent="0.3">
      <c r="A2">
        <v>1</v>
      </c>
      <c r="B2">
        <v>1</v>
      </c>
      <c r="C2">
        <f>'M2'!O2</f>
        <v>1</v>
      </c>
      <c r="D2">
        <f>'M3'!O2</f>
        <v>1</v>
      </c>
      <c r="E2">
        <f>'M4'!O2</f>
        <v>1</v>
      </c>
      <c r="F2">
        <f>$A2-B2</f>
        <v>0</v>
      </c>
      <c r="G2">
        <f>$A2-C2</f>
        <v>0</v>
      </c>
      <c r="H2">
        <f>$A2-D2</f>
        <v>0</v>
      </c>
      <c r="I2">
        <f>$A2-E2</f>
        <v>0</v>
      </c>
      <c r="J2">
        <f>(B2-'Power Analysis'!$B$1)^2*'Power Analysis'!$B$1</f>
        <v>7.9624999999999987E-2</v>
      </c>
      <c r="K2">
        <v>1</v>
      </c>
      <c r="L2">
        <f t="shared" ref="L2:O4" si="0">COUNTIF($F$2:$F$970,$K2)</f>
        <v>220</v>
      </c>
      <c r="M2">
        <f t="shared" si="0"/>
        <v>220</v>
      </c>
      <c r="N2">
        <f t="shared" si="0"/>
        <v>220</v>
      </c>
      <c r="O2">
        <f t="shared" si="0"/>
        <v>220</v>
      </c>
    </row>
    <row r="3" spans="1:15" x14ac:dyDescent="0.3">
      <c r="A3">
        <v>0</v>
      </c>
      <c r="B3">
        <v>0</v>
      </c>
      <c r="C3">
        <f>'M2'!O3</f>
        <v>0</v>
      </c>
      <c r="D3">
        <f>'M3'!O3</f>
        <v>0</v>
      </c>
      <c r="E3">
        <f>'M4'!O3</f>
        <v>0</v>
      </c>
      <c r="F3">
        <f t="shared" ref="F3:I66" si="1">$A3-B3</f>
        <v>0</v>
      </c>
      <c r="G3">
        <f t="shared" si="1"/>
        <v>0</v>
      </c>
      <c r="H3">
        <f t="shared" si="1"/>
        <v>0</v>
      </c>
      <c r="I3">
        <f t="shared" si="1"/>
        <v>0</v>
      </c>
      <c r="J3">
        <f>(B3-'Power Analysis'!$B$1)^2*'Power Analysis'!$B$1</f>
        <v>0.27462500000000006</v>
      </c>
      <c r="K3">
        <v>0</v>
      </c>
      <c r="L3">
        <f t="shared" si="0"/>
        <v>713</v>
      </c>
      <c r="M3">
        <f t="shared" si="0"/>
        <v>713</v>
      </c>
      <c r="N3">
        <f t="shared" si="0"/>
        <v>713</v>
      </c>
      <c r="O3">
        <f t="shared" si="0"/>
        <v>713</v>
      </c>
    </row>
    <row r="4" spans="1:15" x14ac:dyDescent="0.3">
      <c r="A4">
        <v>0</v>
      </c>
      <c r="B4">
        <v>0</v>
      </c>
      <c r="C4">
        <f>'M2'!O4</f>
        <v>0</v>
      </c>
      <c r="D4">
        <f>'M3'!O4</f>
        <v>0</v>
      </c>
      <c r="E4">
        <f>'M4'!O4</f>
        <v>0</v>
      </c>
      <c r="F4">
        <f t="shared" si="1"/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f>(B4-'Power Analysis'!$B$1)^2*'Power Analysis'!$B$1</f>
        <v>0.27462500000000006</v>
      </c>
      <c r="K4">
        <v>-1</v>
      </c>
      <c r="L4">
        <f t="shared" si="0"/>
        <v>36</v>
      </c>
      <c r="M4">
        <f t="shared" si="0"/>
        <v>36</v>
      </c>
      <c r="N4">
        <f t="shared" si="0"/>
        <v>36</v>
      </c>
      <c r="O4">
        <f t="shared" si="0"/>
        <v>36</v>
      </c>
    </row>
    <row r="5" spans="1:15" x14ac:dyDescent="0.3">
      <c r="A5">
        <v>0</v>
      </c>
      <c r="B5">
        <v>0</v>
      </c>
      <c r="C5">
        <f>'M2'!O5</f>
        <v>0</v>
      </c>
      <c r="D5">
        <f>'M3'!O5</f>
        <v>0</v>
      </c>
      <c r="E5">
        <f>'M4'!O5</f>
        <v>0</v>
      </c>
      <c r="F5">
        <f t="shared" si="1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>(B5-'Power Analysis'!$B$1)^2*'Power Analysis'!$B$1</f>
        <v>0.27462500000000006</v>
      </c>
    </row>
    <row r="6" spans="1:15" x14ac:dyDescent="0.3">
      <c r="A6">
        <v>0</v>
      </c>
      <c r="B6">
        <v>0</v>
      </c>
      <c r="C6">
        <f>'M2'!O6</f>
        <v>0</v>
      </c>
      <c r="D6">
        <f>'M3'!O6</f>
        <v>0</v>
      </c>
      <c r="E6">
        <f>'M4'!O6</f>
        <v>0</v>
      </c>
      <c r="F6">
        <f t="shared" si="1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>(B6-'Power Analysis'!$B$1)^2*'Power Analysis'!$B$1</f>
        <v>0.27462500000000006</v>
      </c>
    </row>
    <row r="7" spans="1:15" x14ac:dyDescent="0.3">
      <c r="A7">
        <v>0</v>
      </c>
      <c r="B7">
        <v>0</v>
      </c>
      <c r="C7">
        <f>'M2'!O7</f>
        <v>0</v>
      </c>
      <c r="D7">
        <f>'M3'!O7</f>
        <v>0</v>
      </c>
      <c r="E7">
        <f>'M4'!O7</f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>(B7-'Power Analysis'!$B$1)^2*'Power Analysis'!$B$1</f>
        <v>0.27462500000000006</v>
      </c>
    </row>
    <row r="8" spans="1:15" x14ac:dyDescent="0.3">
      <c r="A8">
        <v>0</v>
      </c>
      <c r="B8">
        <v>0</v>
      </c>
      <c r="C8">
        <f>'M2'!O8</f>
        <v>0</v>
      </c>
      <c r="D8">
        <f>'M3'!O8</f>
        <v>0</v>
      </c>
      <c r="E8">
        <f>'M4'!O8</f>
        <v>0</v>
      </c>
      <c r="F8">
        <f t="shared" si="1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>(B8-'Power Analysis'!$B$1)^2*'Power Analysis'!$B$1</f>
        <v>0.27462500000000006</v>
      </c>
    </row>
    <row r="9" spans="1:15" x14ac:dyDescent="0.3">
      <c r="A9">
        <v>1</v>
      </c>
      <c r="B9">
        <v>1</v>
      </c>
      <c r="C9">
        <f>'M2'!O9</f>
        <v>1</v>
      </c>
      <c r="D9">
        <f>'M3'!O9</f>
        <v>1</v>
      </c>
      <c r="E9">
        <f>'M4'!O9</f>
        <v>1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>(B9-'Power Analysis'!$B$1)^2*'Power Analysis'!$B$1</f>
        <v>7.9624999999999987E-2</v>
      </c>
    </row>
    <row r="10" spans="1:15" x14ac:dyDescent="0.3">
      <c r="A10">
        <v>1</v>
      </c>
      <c r="B10">
        <v>0</v>
      </c>
      <c r="C10">
        <f>'M2'!O10</f>
        <v>0</v>
      </c>
      <c r="D10">
        <f>'M3'!O10</f>
        <v>0</v>
      </c>
      <c r="E10">
        <f>'M4'!O10</f>
        <v>0</v>
      </c>
      <c r="F10">
        <f t="shared" si="1"/>
        <v>1</v>
      </c>
      <c r="G10">
        <f t="shared" si="1"/>
        <v>1</v>
      </c>
      <c r="H10">
        <f t="shared" si="1"/>
        <v>1</v>
      </c>
      <c r="I10">
        <f t="shared" si="1"/>
        <v>1</v>
      </c>
      <c r="J10">
        <f>(B10-'Power Analysis'!$B$1)^2*'Power Analysis'!$B$1</f>
        <v>0.27462500000000006</v>
      </c>
    </row>
    <row r="11" spans="1:15" x14ac:dyDescent="0.3">
      <c r="A11">
        <v>1</v>
      </c>
      <c r="B11">
        <v>0</v>
      </c>
      <c r="C11">
        <f>'M2'!O11</f>
        <v>0</v>
      </c>
      <c r="D11">
        <f>'M3'!O11</f>
        <v>0</v>
      </c>
      <c r="E11">
        <f>'M4'!O11</f>
        <v>0</v>
      </c>
      <c r="F11">
        <f t="shared" si="1"/>
        <v>1</v>
      </c>
      <c r="G11">
        <f t="shared" si="1"/>
        <v>1</v>
      </c>
      <c r="H11">
        <f t="shared" si="1"/>
        <v>1</v>
      </c>
      <c r="I11">
        <f t="shared" si="1"/>
        <v>1</v>
      </c>
      <c r="J11">
        <f>(B11-'Power Analysis'!$B$1)^2*'Power Analysis'!$B$1</f>
        <v>0.27462500000000006</v>
      </c>
    </row>
    <row r="12" spans="1:15" x14ac:dyDescent="0.3">
      <c r="A12">
        <v>1</v>
      </c>
      <c r="B12">
        <v>0</v>
      </c>
      <c r="C12">
        <f>'M2'!O12</f>
        <v>0</v>
      </c>
      <c r="D12">
        <f>'M3'!O12</f>
        <v>0</v>
      </c>
      <c r="E12">
        <f>'M4'!O12</f>
        <v>0</v>
      </c>
      <c r="F12">
        <f t="shared" si="1"/>
        <v>1</v>
      </c>
      <c r="G12">
        <f t="shared" si="1"/>
        <v>1</v>
      </c>
      <c r="H12">
        <f t="shared" si="1"/>
        <v>1</v>
      </c>
      <c r="I12">
        <f t="shared" si="1"/>
        <v>1</v>
      </c>
      <c r="J12">
        <f>(B12-'Power Analysis'!$B$1)^2*'Power Analysis'!$B$1</f>
        <v>0.27462500000000006</v>
      </c>
    </row>
    <row r="13" spans="1:15" x14ac:dyDescent="0.3">
      <c r="A13">
        <v>1</v>
      </c>
      <c r="B13">
        <v>0</v>
      </c>
      <c r="C13">
        <f>'M2'!O13</f>
        <v>0</v>
      </c>
      <c r="D13">
        <f>'M3'!O13</f>
        <v>0</v>
      </c>
      <c r="E13">
        <f>'M4'!O13</f>
        <v>0</v>
      </c>
      <c r="F13">
        <f t="shared" si="1"/>
        <v>1</v>
      </c>
      <c r="G13">
        <f t="shared" si="1"/>
        <v>1</v>
      </c>
      <c r="H13">
        <f t="shared" si="1"/>
        <v>1</v>
      </c>
      <c r="I13">
        <f t="shared" si="1"/>
        <v>1</v>
      </c>
      <c r="J13">
        <f>(B13-'Power Analysis'!$B$1)^2*'Power Analysis'!$B$1</f>
        <v>0.27462500000000006</v>
      </c>
    </row>
    <row r="14" spans="1:15" x14ac:dyDescent="0.3">
      <c r="A14">
        <v>0</v>
      </c>
      <c r="B14">
        <v>0</v>
      </c>
      <c r="C14">
        <f>'M2'!O14</f>
        <v>0</v>
      </c>
      <c r="D14">
        <f>'M3'!O14</f>
        <v>0</v>
      </c>
      <c r="E14">
        <f>'M4'!O14</f>
        <v>0</v>
      </c>
      <c r="F14">
        <f t="shared" si="1"/>
        <v>0</v>
      </c>
      <c r="G14">
        <f t="shared" si="1"/>
        <v>0</v>
      </c>
      <c r="H14">
        <f t="shared" si="1"/>
        <v>0</v>
      </c>
      <c r="I14">
        <f t="shared" si="1"/>
        <v>0</v>
      </c>
      <c r="J14">
        <f>(B14-'Power Analysis'!$B$1)^2*'Power Analysis'!$B$1</f>
        <v>0.27462500000000006</v>
      </c>
    </row>
    <row r="15" spans="1:15" x14ac:dyDescent="0.3">
      <c r="A15">
        <v>1</v>
      </c>
      <c r="B15">
        <v>0</v>
      </c>
      <c r="C15">
        <f>'M2'!O15</f>
        <v>0</v>
      </c>
      <c r="D15">
        <f>'M3'!O15</f>
        <v>0</v>
      </c>
      <c r="E15">
        <f>'M4'!O15</f>
        <v>0</v>
      </c>
      <c r="F15">
        <f t="shared" si="1"/>
        <v>1</v>
      </c>
      <c r="G15">
        <f t="shared" si="1"/>
        <v>1</v>
      </c>
      <c r="H15">
        <f t="shared" si="1"/>
        <v>1</v>
      </c>
      <c r="I15">
        <f t="shared" si="1"/>
        <v>1</v>
      </c>
      <c r="J15">
        <f>(B15-'Power Analysis'!$B$1)^2*'Power Analysis'!$B$1</f>
        <v>0.27462500000000006</v>
      </c>
    </row>
    <row r="16" spans="1:15" x14ac:dyDescent="0.3">
      <c r="A16">
        <v>0</v>
      </c>
      <c r="B16">
        <v>0</v>
      </c>
      <c r="C16">
        <f>'M2'!O16</f>
        <v>0</v>
      </c>
      <c r="D16">
        <f>'M3'!O16</f>
        <v>0</v>
      </c>
      <c r="E16">
        <f>'M4'!O16</f>
        <v>0</v>
      </c>
      <c r="F16">
        <f t="shared" si="1"/>
        <v>0</v>
      </c>
      <c r="G16">
        <f t="shared" si="1"/>
        <v>0</v>
      </c>
      <c r="H16">
        <f t="shared" si="1"/>
        <v>0</v>
      </c>
      <c r="I16">
        <f t="shared" si="1"/>
        <v>0</v>
      </c>
      <c r="J16">
        <f>(B16-'Power Analysis'!$B$1)^2*'Power Analysis'!$B$1</f>
        <v>0.27462500000000006</v>
      </c>
    </row>
    <row r="17" spans="1:10" x14ac:dyDescent="0.3">
      <c r="A17">
        <v>0</v>
      </c>
      <c r="B17">
        <v>0</v>
      </c>
      <c r="C17">
        <f>'M2'!O17</f>
        <v>0</v>
      </c>
      <c r="D17">
        <f>'M3'!O17</f>
        <v>0</v>
      </c>
      <c r="E17">
        <f>'M4'!O17</f>
        <v>0</v>
      </c>
      <c r="F17">
        <f t="shared" si="1"/>
        <v>0</v>
      </c>
      <c r="G17">
        <f t="shared" si="1"/>
        <v>0</v>
      </c>
      <c r="H17">
        <f t="shared" si="1"/>
        <v>0</v>
      </c>
      <c r="I17">
        <f t="shared" si="1"/>
        <v>0</v>
      </c>
      <c r="J17">
        <f>(B17-'Power Analysis'!$B$1)^2*'Power Analysis'!$B$1</f>
        <v>0.27462500000000006</v>
      </c>
    </row>
    <row r="18" spans="1:10" x14ac:dyDescent="0.3">
      <c r="A18">
        <v>0</v>
      </c>
      <c r="B18">
        <v>1</v>
      </c>
      <c r="C18">
        <f>'M2'!O18</f>
        <v>1</v>
      </c>
      <c r="D18">
        <f>'M3'!O18</f>
        <v>1</v>
      </c>
      <c r="E18">
        <f>'M4'!O18</f>
        <v>1</v>
      </c>
      <c r="F18">
        <f t="shared" si="1"/>
        <v>-1</v>
      </c>
      <c r="G18">
        <f t="shared" si="1"/>
        <v>-1</v>
      </c>
      <c r="H18">
        <f t="shared" si="1"/>
        <v>-1</v>
      </c>
      <c r="I18">
        <f t="shared" si="1"/>
        <v>-1</v>
      </c>
      <c r="J18">
        <f>(B18-'Power Analysis'!$B$1)^2*'Power Analysis'!$B$1</f>
        <v>7.9624999999999987E-2</v>
      </c>
    </row>
    <row r="19" spans="1:10" x14ac:dyDescent="0.3">
      <c r="A19">
        <v>0</v>
      </c>
      <c r="B19">
        <v>1</v>
      </c>
      <c r="C19">
        <f>'M2'!O19</f>
        <v>1</v>
      </c>
      <c r="D19">
        <f>'M3'!O19</f>
        <v>1</v>
      </c>
      <c r="E19">
        <f>'M4'!O19</f>
        <v>1</v>
      </c>
      <c r="F19">
        <f t="shared" si="1"/>
        <v>-1</v>
      </c>
      <c r="G19">
        <f t="shared" si="1"/>
        <v>-1</v>
      </c>
      <c r="H19">
        <f t="shared" si="1"/>
        <v>-1</v>
      </c>
      <c r="I19">
        <f t="shared" si="1"/>
        <v>-1</v>
      </c>
      <c r="J19">
        <f>(B19-'Power Analysis'!$B$1)^2*'Power Analysis'!$B$1</f>
        <v>7.9624999999999987E-2</v>
      </c>
    </row>
    <row r="20" spans="1:10" x14ac:dyDescent="0.3">
      <c r="A20">
        <v>0</v>
      </c>
      <c r="B20">
        <v>0</v>
      </c>
      <c r="C20">
        <f>'M2'!O20</f>
        <v>0</v>
      </c>
      <c r="D20">
        <f>'M3'!O20</f>
        <v>0</v>
      </c>
      <c r="E20">
        <f>'M4'!O20</f>
        <v>0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>(B20-'Power Analysis'!$B$1)^2*'Power Analysis'!$B$1</f>
        <v>0.27462500000000006</v>
      </c>
    </row>
    <row r="21" spans="1:10" x14ac:dyDescent="0.3">
      <c r="A21">
        <v>0</v>
      </c>
      <c r="B21">
        <v>0</v>
      </c>
      <c r="C21">
        <f>'M2'!O21</f>
        <v>0</v>
      </c>
      <c r="D21">
        <f>'M3'!O21</f>
        <v>0</v>
      </c>
      <c r="E21">
        <f>'M4'!O21</f>
        <v>0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>(B21-'Power Analysis'!$B$1)^2*'Power Analysis'!$B$1</f>
        <v>0.27462500000000006</v>
      </c>
    </row>
    <row r="22" spans="1:10" x14ac:dyDescent="0.3">
      <c r="A22">
        <v>0</v>
      </c>
      <c r="B22">
        <v>1</v>
      </c>
      <c r="C22">
        <f>'M2'!O22</f>
        <v>1</v>
      </c>
      <c r="D22">
        <f>'M3'!O22</f>
        <v>1</v>
      </c>
      <c r="E22">
        <f>'M4'!O22</f>
        <v>1</v>
      </c>
      <c r="F22">
        <f t="shared" si="1"/>
        <v>-1</v>
      </c>
      <c r="G22">
        <f t="shared" si="1"/>
        <v>-1</v>
      </c>
      <c r="H22">
        <f t="shared" si="1"/>
        <v>-1</v>
      </c>
      <c r="I22">
        <f t="shared" si="1"/>
        <v>-1</v>
      </c>
      <c r="J22">
        <f>(B22-'Power Analysis'!$B$1)^2*'Power Analysis'!$B$1</f>
        <v>7.9624999999999987E-2</v>
      </c>
    </row>
    <row r="23" spans="1:10" x14ac:dyDescent="0.3">
      <c r="A23">
        <v>1</v>
      </c>
      <c r="B23">
        <v>1</v>
      </c>
      <c r="C23">
        <f>'M2'!O23</f>
        <v>1</v>
      </c>
      <c r="D23">
        <f>'M3'!O23</f>
        <v>1</v>
      </c>
      <c r="E23">
        <f>'M4'!O23</f>
        <v>1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>(B23-'Power Analysis'!$B$1)^2*'Power Analysis'!$B$1</f>
        <v>7.9624999999999987E-2</v>
      </c>
    </row>
    <row r="24" spans="1:10" x14ac:dyDescent="0.3">
      <c r="A24">
        <v>0</v>
      </c>
      <c r="B24">
        <v>0</v>
      </c>
      <c r="C24">
        <f>'M2'!O24</f>
        <v>0</v>
      </c>
      <c r="D24">
        <f>'M3'!O24</f>
        <v>0</v>
      </c>
      <c r="E24">
        <f>'M4'!O24</f>
        <v>0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>(B24-'Power Analysis'!$B$1)^2*'Power Analysis'!$B$1</f>
        <v>0.27462500000000006</v>
      </c>
    </row>
    <row r="25" spans="1:10" x14ac:dyDescent="0.3">
      <c r="A25">
        <v>1</v>
      </c>
      <c r="B25">
        <v>0</v>
      </c>
      <c r="C25">
        <f>'M2'!O25</f>
        <v>0</v>
      </c>
      <c r="D25">
        <f>'M3'!O25</f>
        <v>0</v>
      </c>
      <c r="E25">
        <f>'M4'!O25</f>
        <v>0</v>
      </c>
      <c r="F25">
        <f t="shared" si="1"/>
        <v>1</v>
      </c>
      <c r="G25">
        <f t="shared" si="1"/>
        <v>1</v>
      </c>
      <c r="H25">
        <f t="shared" si="1"/>
        <v>1</v>
      </c>
      <c r="I25">
        <f t="shared" si="1"/>
        <v>1</v>
      </c>
      <c r="J25">
        <f>(B25-'Power Analysis'!$B$1)^2*'Power Analysis'!$B$1</f>
        <v>0.27462500000000006</v>
      </c>
    </row>
    <row r="26" spans="1:10" x14ac:dyDescent="0.3">
      <c r="A26">
        <v>0</v>
      </c>
      <c r="B26">
        <v>0</v>
      </c>
      <c r="C26">
        <f>'M2'!O26</f>
        <v>0</v>
      </c>
      <c r="D26">
        <f>'M3'!O26</f>
        <v>0</v>
      </c>
      <c r="E26">
        <f>'M4'!O26</f>
        <v>0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>(B26-'Power Analysis'!$B$1)^2*'Power Analysis'!$B$1</f>
        <v>0.27462500000000006</v>
      </c>
    </row>
    <row r="27" spans="1:10" x14ac:dyDescent="0.3">
      <c r="A27">
        <v>0</v>
      </c>
      <c r="B27">
        <v>0</v>
      </c>
      <c r="C27">
        <f>'M2'!O27</f>
        <v>0</v>
      </c>
      <c r="D27">
        <f>'M3'!O27</f>
        <v>0</v>
      </c>
      <c r="E27">
        <f>'M4'!O27</f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  <c r="J27">
        <f>(B27-'Power Analysis'!$B$1)^2*'Power Analysis'!$B$1</f>
        <v>0.27462500000000006</v>
      </c>
    </row>
    <row r="28" spans="1:10" x14ac:dyDescent="0.3">
      <c r="A28">
        <v>0</v>
      </c>
      <c r="B28">
        <v>0</v>
      </c>
      <c r="C28">
        <f>'M2'!O28</f>
        <v>0</v>
      </c>
      <c r="D28">
        <f>'M3'!O28</f>
        <v>0</v>
      </c>
      <c r="E28">
        <f>'M4'!O28</f>
        <v>0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>(B28-'Power Analysis'!$B$1)^2*'Power Analysis'!$B$1</f>
        <v>0.27462500000000006</v>
      </c>
    </row>
    <row r="29" spans="1:10" x14ac:dyDescent="0.3">
      <c r="A29">
        <v>1</v>
      </c>
      <c r="B29">
        <v>1</v>
      </c>
      <c r="C29">
        <f>'M2'!O29</f>
        <v>1</v>
      </c>
      <c r="D29">
        <f>'M3'!O29</f>
        <v>1</v>
      </c>
      <c r="E29">
        <f>'M4'!O29</f>
        <v>1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>(B29-'Power Analysis'!$B$1)^2*'Power Analysis'!$B$1</f>
        <v>7.9624999999999987E-2</v>
      </c>
    </row>
    <row r="30" spans="1:10" x14ac:dyDescent="0.3">
      <c r="A30">
        <v>0</v>
      </c>
      <c r="B30">
        <v>0</v>
      </c>
      <c r="C30">
        <f>'M2'!O30</f>
        <v>0</v>
      </c>
      <c r="D30">
        <f>'M3'!O30</f>
        <v>0</v>
      </c>
      <c r="E30">
        <f>'M4'!O30</f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>(B30-'Power Analysis'!$B$1)^2*'Power Analysis'!$B$1</f>
        <v>0.27462500000000006</v>
      </c>
    </row>
    <row r="31" spans="1:10" x14ac:dyDescent="0.3">
      <c r="A31">
        <v>0</v>
      </c>
      <c r="B31">
        <v>0</v>
      </c>
      <c r="C31">
        <f>'M2'!O31</f>
        <v>0</v>
      </c>
      <c r="D31">
        <f>'M3'!O31</f>
        <v>0</v>
      </c>
      <c r="E31">
        <f>'M4'!O31</f>
        <v>0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>(B31-'Power Analysis'!$B$1)^2*'Power Analysis'!$B$1</f>
        <v>0.27462500000000006</v>
      </c>
    </row>
    <row r="32" spans="1:10" x14ac:dyDescent="0.3">
      <c r="A32">
        <v>1</v>
      </c>
      <c r="B32">
        <v>1</v>
      </c>
      <c r="C32">
        <f>'M2'!O32</f>
        <v>1</v>
      </c>
      <c r="D32">
        <f>'M3'!O32</f>
        <v>1</v>
      </c>
      <c r="E32">
        <f>'M4'!O32</f>
        <v>1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>(B32-'Power Analysis'!$B$1)^2*'Power Analysis'!$B$1</f>
        <v>7.9624999999999987E-2</v>
      </c>
    </row>
    <row r="33" spans="1:10" x14ac:dyDescent="0.3">
      <c r="A33">
        <v>0</v>
      </c>
      <c r="B33">
        <v>0</v>
      </c>
      <c r="C33">
        <f>'M2'!O33</f>
        <v>0</v>
      </c>
      <c r="D33">
        <f>'M3'!O33</f>
        <v>0</v>
      </c>
      <c r="E33">
        <f>'M4'!O33</f>
        <v>0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>(B33-'Power Analysis'!$B$1)^2*'Power Analysis'!$B$1</f>
        <v>0.27462500000000006</v>
      </c>
    </row>
    <row r="34" spans="1:10" x14ac:dyDescent="0.3">
      <c r="A34">
        <v>1</v>
      </c>
      <c r="B34">
        <v>0</v>
      </c>
      <c r="C34">
        <f>'M2'!O34</f>
        <v>0</v>
      </c>
      <c r="D34">
        <f>'M3'!O34</f>
        <v>0</v>
      </c>
      <c r="E34">
        <f>'M4'!O34</f>
        <v>0</v>
      </c>
      <c r="F34">
        <f t="shared" si="1"/>
        <v>1</v>
      </c>
      <c r="G34">
        <f t="shared" si="1"/>
        <v>1</v>
      </c>
      <c r="H34">
        <f t="shared" si="1"/>
        <v>1</v>
      </c>
      <c r="I34">
        <f t="shared" si="1"/>
        <v>1</v>
      </c>
      <c r="J34">
        <f>(B34-'Power Analysis'!$B$1)^2*'Power Analysis'!$B$1</f>
        <v>0.27462500000000006</v>
      </c>
    </row>
    <row r="35" spans="1:10" x14ac:dyDescent="0.3">
      <c r="A35">
        <v>0</v>
      </c>
      <c r="B35">
        <v>0</v>
      </c>
      <c r="C35">
        <f>'M2'!O35</f>
        <v>0</v>
      </c>
      <c r="D35">
        <f>'M3'!O35</f>
        <v>0</v>
      </c>
      <c r="E35">
        <f>'M4'!O35</f>
        <v>0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>(B35-'Power Analysis'!$B$1)^2*'Power Analysis'!$B$1</f>
        <v>0.27462500000000006</v>
      </c>
    </row>
    <row r="36" spans="1:10" x14ac:dyDescent="0.3">
      <c r="A36">
        <v>1</v>
      </c>
      <c r="B36">
        <v>0</v>
      </c>
      <c r="C36">
        <f>'M2'!O36</f>
        <v>0</v>
      </c>
      <c r="D36">
        <f>'M3'!O36</f>
        <v>0</v>
      </c>
      <c r="E36">
        <f>'M4'!O36</f>
        <v>0</v>
      </c>
      <c r="F36">
        <f t="shared" si="1"/>
        <v>1</v>
      </c>
      <c r="G36">
        <f t="shared" si="1"/>
        <v>1</v>
      </c>
      <c r="H36">
        <f t="shared" si="1"/>
        <v>1</v>
      </c>
      <c r="I36">
        <f t="shared" si="1"/>
        <v>1</v>
      </c>
      <c r="J36">
        <f>(B36-'Power Analysis'!$B$1)^2*'Power Analysis'!$B$1</f>
        <v>0.27462500000000006</v>
      </c>
    </row>
    <row r="37" spans="1:10" x14ac:dyDescent="0.3">
      <c r="A37">
        <v>0</v>
      </c>
      <c r="B37">
        <v>1</v>
      </c>
      <c r="C37">
        <f>'M2'!O37</f>
        <v>1</v>
      </c>
      <c r="D37">
        <f>'M3'!O37</f>
        <v>1</v>
      </c>
      <c r="E37">
        <f>'M4'!O37</f>
        <v>1</v>
      </c>
      <c r="F37">
        <f t="shared" si="1"/>
        <v>-1</v>
      </c>
      <c r="G37">
        <f t="shared" si="1"/>
        <v>-1</v>
      </c>
      <c r="H37">
        <f t="shared" si="1"/>
        <v>-1</v>
      </c>
      <c r="I37">
        <f t="shared" si="1"/>
        <v>-1</v>
      </c>
      <c r="J37">
        <f>(B37-'Power Analysis'!$B$1)^2*'Power Analysis'!$B$1</f>
        <v>7.9624999999999987E-2</v>
      </c>
    </row>
    <row r="38" spans="1:10" x14ac:dyDescent="0.3">
      <c r="A38">
        <v>1</v>
      </c>
      <c r="B38">
        <v>1</v>
      </c>
      <c r="C38">
        <f>'M2'!O38</f>
        <v>1</v>
      </c>
      <c r="D38">
        <f>'M3'!O38</f>
        <v>1</v>
      </c>
      <c r="E38">
        <f>'M4'!O38</f>
        <v>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>(B38-'Power Analysis'!$B$1)^2*'Power Analysis'!$B$1</f>
        <v>7.9624999999999987E-2</v>
      </c>
    </row>
    <row r="39" spans="1:10" x14ac:dyDescent="0.3">
      <c r="A39">
        <v>0</v>
      </c>
      <c r="B39">
        <v>1</v>
      </c>
      <c r="C39">
        <f>'M2'!O39</f>
        <v>1</v>
      </c>
      <c r="D39">
        <f>'M3'!O39</f>
        <v>1</v>
      </c>
      <c r="E39">
        <f>'M4'!O39</f>
        <v>1</v>
      </c>
      <c r="F39">
        <f t="shared" si="1"/>
        <v>-1</v>
      </c>
      <c r="G39">
        <f t="shared" si="1"/>
        <v>-1</v>
      </c>
      <c r="H39">
        <f t="shared" si="1"/>
        <v>-1</v>
      </c>
      <c r="I39">
        <f t="shared" si="1"/>
        <v>-1</v>
      </c>
      <c r="J39">
        <f>(B39-'Power Analysis'!$B$1)^2*'Power Analysis'!$B$1</f>
        <v>7.9624999999999987E-2</v>
      </c>
    </row>
    <row r="40" spans="1:10" x14ac:dyDescent="0.3">
      <c r="A40">
        <v>0</v>
      </c>
      <c r="B40">
        <v>0</v>
      </c>
      <c r="C40">
        <f>'M2'!O40</f>
        <v>0</v>
      </c>
      <c r="D40">
        <f>'M3'!O40</f>
        <v>0</v>
      </c>
      <c r="E40">
        <f>'M4'!O40</f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>(B40-'Power Analysis'!$B$1)^2*'Power Analysis'!$B$1</f>
        <v>0.27462500000000006</v>
      </c>
    </row>
    <row r="41" spans="1:10" x14ac:dyDescent="0.3">
      <c r="A41">
        <v>0</v>
      </c>
      <c r="B41">
        <v>0</v>
      </c>
      <c r="C41">
        <f>'M2'!O41</f>
        <v>0</v>
      </c>
      <c r="D41">
        <f>'M3'!O41</f>
        <v>0</v>
      </c>
      <c r="E41">
        <f>'M4'!O41</f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>(B41-'Power Analysis'!$B$1)^2*'Power Analysis'!$B$1</f>
        <v>0.27462500000000006</v>
      </c>
    </row>
    <row r="42" spans="1:10" x14ac:dyDescent="0.3">
      <c r="A42">
        <v>0</v>
      </c>
      <c r="B42">
        <v>0</v>
      </c>
      <c r="C42">
        <f>'M2'!O42</f>
        <v>0</v>
      </c>
      <c r="D42">
        <f>'M3'!O42</f>
        <v>0</v>
      </c>
      <c r="E42">
        <f>'M4'!O42</f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  <c r="J42">
        <f>(B42-'Power Analysis'!$B$1)^2*'Power Analysis'!$B$1</f>
        <v>0.27462500000000006</v>
      </c>
    </row>
    <row r="43" spans="1:10" x14ac:dyDescent="0.3">
      <c r="A43">
        <v>1</v>
      </c>
      <c r="B43">
        <v>0</v>
      </c>
      <c r="C43">
        <f>'M2'!O43</f>
        <v>0</v>
      </c>
      <c r="D43">
        <f>'M3'!O43</f>
        <v>0</v>
      </c>
      <c r="E43">
        <f>'M4'!O43</f>
        <v>0</v>
      </c>
      <c r="F43">
        <f t="shared" si="1"/>
        <v>1</v>
      </c>
      <c r="G43">
        <f t="shared" si="1"/>
        <v>1</v>
      </c>
      <c r="H43">
        <f t="shared" si="1"/>
        <v>1</v>
      </c>
      <c r="I43">
        <f t="shared" si="1"/>
        <v>1</v>
      </c>
      <c r="J43">
        <f>(B43-'Power Analysis'!$B$1)^2*'Power Analysis'!$B$1</f>
        <v>0.27462500000000006</v>
      </c>
    </row>
    <row r="44" spans="1:10" x14ac:dyDescent="0.3">
      <c r="A44">
        <v>0</v>
      </c>
      <c r="B44">
        <v>0</v>
      </c>
      <c r="C44">
        <f>'M2'!O44</f>
        <v>0</v>
      </c>
      <c r="D44">
        <f>'M3'!O44</f>
        <v>0</v>
      </c>
      <c r="E44">
        <f>'M4'!O44</f>
        <v>0</v>
      </c>
      <c r="F44">
        <f t="shared" si="1"/>
        <v>0</v>
      </c>
      <c r="G44">
        <f t="shared" si="1"/>
        <v>0</v>
      </c>
      <c r="H44">
        <f t="shared" si="1"/>
        <v>0</v>
      </c>
      <c r="I44">
        <f t="shared" si="1"/>
        <v>0</v>
      </c>
      <c r="J44">
        <f>(B44-'Power Analysis'!$B$1)^2*'Power Analysis'!$B$1</f>
        <v>0.27462500000000006</v>
      </c>
    </row>
    <row r="45" spans="1:10" x14ac:dyDescent="0.3">
      <c r="A45">
        <v>1</v>
      </c>
      <c r="B45">
        <v>1</v>
      </c>
      <c r="C45">
        <f>'M2'!O45</f>
        <v>1</v>
      </c>
      <c r="D45">
        <f>'M3'!O45</f>
        <v>1</v>
      </c>
      <c r="E45">
        <f>'M4'!O45</f>
        <v>1</v>
      </c>
      <c r="F45">
        <f t="shared" si="1"/>
        <v>0</v>
      </c>
      <c r="G45">
        <f t="shared" si="1"/>
        <v>0</v>
      </c>
      <c r="H45">
        <f t="shared" si="1"/>
        <v>0</v>
      </c>
      <c r="I45">
        <f t="shared" si="1"/>
        <v>0</v>
      </c>
      <c r="J45">
        <f>(B45-'Power Analysis'!$B$1)^2*'Power Analysis'!$B$1</f>
        <v>7.9624999999999987E-2</v>
      </c>
    </row>
    <row r="46" spans="1:10" x14ac:dyDescent="0.3">
      <c r="A46">
        <v>0</v>
      </c>
      <c r="B46">
        <v>0</v>
      </c>
      <c r="C46">
        <f>'M2'!O46</f>
        <v>0</v>
      </c>
      <c r="D46">
        <f>'M3'!O46</f>
        <v>0</v>
      </c>
      <c r="E46">
        <f>'M4'!O46</f>
        <v>0</v>
      </c>
      <c r="F46">
        <f t="shared" si="1"/>
        <v>0</v>
      </c>
      <c r="G46">
        <f t="shared" si="1"/>
        <v>0</v>
      </c>
      <c r="H46">
        <f t="shared" si="1"/>
        <v>0</v>
      </c>
      <c r="I46">
        <f t="shared" si="1"/>
        <v>0</v>
      </c>
      <c r="J46">
        <f>(B46-'Power Analysis'!$B$1)^2*'Power Analysis'!$B$1</f>
        <v>0.27462500000000006</v>
      </c>
    </row>
    <row r="47" spans="1:10" x14ac:dyDescent="0.3">
      <c r="A47">
        <v>0</v>
      </c>
      <c r="B47">
        <v>0</v>
      </c>
      <c r="C47">
        <f>'M2'!O47</f>
        <v>0</v>
      </c>
      <c r="D47">
        <f>'M3'!O47</f>
        <v>0</v>
      </c>
      <c r="E47">
        <f>'M4'!O47</f>
        <v>0</v>
      </c>
      <c r="F47">
        <f t="shared" si="1"/>
        <v>0</v>
      </c>
      <c r="G47">
        <f t="shared" si="1"/>
        <v>0</v>
      </c>
      <c r="H47">
        <f t="shared" si="1"/>
        <v>0</v>
      </c>
      <c r="I47">
        <f t="shared" si="1"/>
        <v>0</v>
      </c>
      <c r="J47">
        <f>(B47-'Power Analysis'!$B$1)^2*'Power Analysis'!$B$1</f>
        <v>0.27462500000000006</v>
      </c>
    </row>
    <row r="48" spans="1:10" x14ac:dyDescent="0.3">
      <c r="A48">
        <v>0</v>
      </c>
      <c r="B48">
        <v>0</v>
      </c>
      <c r="C48">
        <f>'M2'!O48</f>
        <v>0</v>
      </c>
      <c r="D48">
        <f>'M3'!O48</f>
        <v>0</v>
      </c>
      <c r="E48">
        <f>'M4'!O48</f>
        <v>0</v>
      </c>
      <c r="F48">
        <f t="shared" si="1"/>
        <v>0</v>
      </c>
      <c r="G48">
        <f t="shared" si="1"/>
        <v>0</v>
      </c>
      <c r="H48">
        <f t="shared" si="1"/>
        <v>0</v>
      </c>
      <c r="I48">
        <f t="shared" si="1"/>
        <v>0</v>
      </c>
      <c r="J48">
        <f>(B48-'Power Analysis'!$B$1)^2*'Power Analysis'!$B$1</f>
        <v>0.27462500000000006</v>
      </c>
    </row>
    <row r="49" spans="1:10" x14ac:dyDescent="0.3">
      <c r="A49">
        <v>0</v>
      </c>
      <c r="B49">
        <v>0</v>
      </c>
      <c r="C49">
        <f>'M2'!O49</f>
        <v>0</v>
      </c>
      <c r="D49">
        <f>'M3'!O49</f>
        <v>0</v>
      </c>
      <c r="E49">
        <f>'M4'!O49</f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si="1"/>
        <v>0</v>
      </c>
      <c r="J49">
        <f>(B49-'Power Analysis'!$B$1)^2*'Power Analysis'!$B$1</f>
        <v>0.27462500000000006</v>
      </c>
    </row>
    <row r="50" spans="1:10" x14ac:dyDescent="0.3">
      <c r="A50">
        <v>1</v>
      </c>
      <c r="B50">
        <v>0</v>
      </c>
      <c r="C50">
        <f>'M2'!O50</f>
        <v>0</v>
      </c>
      <c r="D50">
        <f>'M3'!O50</f>
        <v>0</v>
      </c>
      <c r="E50">
        <f>'M4'!O50</f>
        <v>0</v>
      </c>
      <c r="F50">
        <f t="shared" si="1"/>
        <v>1</v>
      </c>
      <c r="G50">
        <f t="shared" si="1"/>
        <v>1</v>
      </c>
      <c r="H50">
        <f t="shared" si="1"/>
        <v>1</v>
      </c>
      <c r="I50">
        <f t="shared" si="1"/>
        <v>1</v>
      </c>
      <c r="J50">
        <f>(B50-'Power Analysis'!$B$1)^2*'Power Analysis'!$B$1</f>
        <v>0.27462500000000006</v>
      </c>
    </row>
    <row r="51" spans="1:10" x14ac:dyDescent="0.3">
      <c r="A51">
        <v>0</v>
      </c>
      <c r="B51">
        <v>0</v>
      </c>
      <c r="C51">
        <f>'M2'!O51</f>
        <v>0</v>
      </c>
      <c r="D51">
        <f>'M3'!O51</f>
        <v>0</v>
      </c>
      <c r="E51">
        <f>'M4'!O51</f>
        <v>0</v>
      </c>
      <c r="F51">
        <f t="shared" si="1"/>
        <v>0</v>
      </c>
      <c r="G51">
        <f t="shared" si="1"/>
        <v>0</v>
      </c>
      <c r="H51">
        <f t="shared" si="1"/>
        <v>0</v>
      </c>
      <c r="I51">
        <f t="shared" si="1"/>
        <v>0</v>
      </c>
      <c r="J51">
        <f>(B51-'Power Analysis'!$B$1)^2*'Power Analysis'!$B$1</f>
        <v>0.27462500000000006</v>
      </c>
    </row>
    <row r="52" spans="1:10" x14ac:dyDescent="0.3">
      <c r="A52">
        <v>0</v>
      </c>
      <c r="B52">
        <v>0</v>
      </c>
      <c r="C52">
        <f>'M2'!O52</f>
        <v>0</v>
      </c>
      <c r="D52">
        <f>'M3'!O52</f>
        <v>0</v>
      </c>
      <c r="E52">
        <f>'M4'!O52</f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  <c r="J52">
        <f>(B52-'Power Analysis'!$B$1)^2*'Power Analysis'!$B$1</f>
        <v>0.27462500000000006</v>
      </c>
    </row>
    <row r="53" spans="1:10" x14ac:dyDescent="0.3">
      <c r="A53">
        <v>0</v>
      </c>
      <c r="B53">
        <v>0</v>
      </c>
      <c r="C53">
        <f>'M2'!O53</f>
        <v>0</v>
      </c>
      <c r="D53">
        <f>'M3'!O53</f>
        <v>0</v>
      </c>
      <c r="E53">
        <f>'M4'!O53</f>
        <v>0</v>
      </c>
      <c r="F53">
        <f t="shared" si="1"/>
        <v>0</v>
      </c>
      <c r="G53">
        <f t="shared" si="1"/>
        <v>0</v>
      </c>
      <c r="H53">
        <f t="shared" si="1"/>
        <v>0</v>
      </c>
      <c r="I53">
        <f t="shared" si="1"/>
        <v>0</v>
      </c>
      <c r="J53">
        <f>(B53-'Power Analysis'!$B$1)^2*'Power Analysis'!$B$1</f>
        <v>0.27462500000000006</v>
      </c>
    </row>
    <row r="54" spans="1:10" x14ac:dyDescent="0.3">
      <c r="A54">
        <v>0</v>
      </c>
      <c r="B54">
        <v>0</v>
      </c>
      <c r="C54">
        <f>'M2'!O54</f>
        <v>0</v>
      </c>
      <c r="D54">
        <f>'M3'!O54</f>
        <v>0</v>
      </c>
      <c r="E54">
        <f>'M4'!O54</f>
        <v>0</v>
      </c>
      <c r="F54">
        <f t="shared" si="1"/>
        <v>0</v>
      </c>
      <c r="G54">
        <f t="shared" si="1"/>
        <v>0</v>
      </c>
      <c r="H54">
        <f t="shared" si="1"/>
        <v>0</v>
      </c>
      <c r="I54">
        <f t="shared" si="1"/>
        <v>0</v>
      </c>
      <c r="J54">
        <f>(B54-'Power Analysis'!$B$1)^2*'Power Analysis'!$B$1</f>
        <v>0.27462500000000006</v>
      </c>
    </row>
    <row r="55" spans="1:10" x14ac:dyDescent="0.3">
      <c r="A55">
        <v>1</v>
      </c>
      <c r="B55">
        <v>1</v>
      </c>
      <c r="C55">
        <f>'M2'!O55</f>
        <v>1</v>
      </c>
      <c r="D55">
        <f>'M3'!O55</f>
        <v>1</v>
      </c>
      <c r="E55">
        <f>'M4'!O55</f>
        <v>1</v>
      </c>
      <c r="F55">
        <f t="shared" si="1"/>
        <v>0</v>
      </c>
      <c r="G55">
        <f t="shared" si="1"/>
        <v>0</v>
      </c>
      <c r="H55">
        <f t="shared" si="1"/>
        <v>0</v>
      </c>
      <c r="I55">
        <f t="shared" si="1"/>
        <v>0</v>
      </c>
      <c r="J55">
        <f>(B55-'Power Analysis'!$B$1)^2*'Power Analysis'!$B$1</f>
        <v>7.9624999999999987E-2</v>
      </c>
    </row>
    <row r="56" spans="1:10" x14ac:dyDescent="0.3">
      <c r="A56">
        <v>1</v>
      </c>
      <c r="B56">
        <v>0</v>
      </c>
      <c r="C56">
        <f>'M2'!O56</f>
        <v>0</v>
      </c>
      <c r="D56">
        <f>'M3'!O56</f>
        <v>0</v>
      </c>
      <c r="E56">
        <f>'M4'!O56</f>
        <v>0</v>
      </c>
      <c r="F56">
        <f t="shared" si="1"/>
        <v>1</v>
      </c>
      <c r="G56">
        <f t="shared" si="1"/>
        <v>1</v>
      </c>
      <c r="H56">
        <f t="shared" si="1"/>
        <v>1</v>
      </c>
      <c r="I56">
        <f t="shared" si="1"/>
        <v>1</v>
      </c>
      <c r="J56">
        <f>(B56-'Power Analysis'!$B$1)^2*'Power Analysis'!$B$1</f>
        <v>0.27462500000000006</v>
      </c>
    </row>
    <row r="57" spans="1:10" x14ac:dyDescent="0.3">
      <c r="A57">
        <v>0</v>
      </c>
      <c r="B57">
        <v>0</v>
      </c>
      <c r="C57">
        <f>'M2'!O57</f>
        <v>0</v>
      </c>
      <c r="D57">
        <f>'M3'!O57</f>
        <v>0</v>
      </c>
      <c r="E57">
        <f>'M4'!O57</f>
        <v>0</v>
      </c>
      <c r="F57">
        <f t="shared" si="1"/>
        <v>0</v>
      </c>
      <c r="G57">
        <f t="shared" si="1"/>
        <v>0</v>
      </c>
      <c r="H57">
        <f t="shared" si="1"/>
        <v>0</v>
      </c>
      <c r="I57">
        <f t="shared" si="1"/>
        <v>0</v>
      </c>
      <c r="J57">
        <f>(B57-'Power Analysis'!$B$1)^2*'Power Analysis'!$B$1</f>
        <v>0.27462500000000006</v>
      </c>
    </row>
    <row r="58" spans="1:10" x14ac:dyDescent="0.3">
      <c r="A58">
        <v>1</v>
      </c>
      <c r="B58">
        <v>1</v>
      </c>
      <c r="C58">
        <f>'M2'!O58</f>
        <v>1</v>
      </c>
      <c r="D58">
        <f>'M3'!O58</f>
        <v>1</v>
      </c>
      <c r="E58">
        <f>'M4'!O58</f>
        <v>1</v>
      </c>
      <c r="F58">
        <f t="shared" si="1"/>
        <v>0</v>
      </c>
      <c r="G58">
        <f t="shared" si="1"/>
        <v>0</v>
      </c>
      <c r="H58">
        <f t="shared" si="1"/>
        <v>0</v>
      </c>
      <c r="I58">
        <f t="shared" si="1"/>
        <v>0</v>
      </c>
      <c r="J58">
        <f>(B58-'Power Analysis'!$B$1)^2*'Power Analysis'!$B$1</f>
        <v>7.9624999999999987E-2</v>
      </c>
    </row>
    <row r="59" spans="1:10" x14ac:dyDescent="0.3">
      <c r="A59">
        <v>0</v>
      </c>
      <c r="B59">
        <v>0</v>
      </c>
      <c r="C59">
        <f>'M2'!O59</f>
        <v>0</v>
      </c>
      <c r="D59">
        <f>'M3'!O59</f>
        <v>0</v>
      </c>
      <c r="E59">
        <f>'M4'!O59</f>
        <v>0</v>
      </c>
      <c r="F59">
        <f t="shared" si="1"/>
        <v>0</v>
      </c>
      <c r="G59">
        <f t="shared" si="1"/>
        <v>0</v>
      </c>
      <c r="H59">
        <f t="shared" si="1"/>
        <v>0</v>
      </c>
      <c r="I59">
        <f t="shared" si="1"/>
        <v>0</v>
      </c>
      <c r="J59">
        <f>(B59-'Power Analysis'!$B$1)^2*'Power Analysis'!$B$1</f>
        <v>0.27462500000000006</v>
      </c>
    </row>
    <row r="60" spans="1:10" x14ac:dyDescent="0.3">
      <c r="A60">
        <v>0</v>
      </c>
      <c r="B60">
        <v>0</v>
      </c>
      <c r="C60">
        <f>'M2'!O60</f>
        <v>0</v>
      </c>
      <c r="D60">
        <f>'M3'!O60</f>
        <v>0</v>
      </c>
      <c r="E60">
        <f>'M4'!O60</f>
        <v>0</v>
      </c>
      <c r="F60">
        <f t="shared" si="1"/>
        <v>0</v>
      </c>
      <c r="G60">
        <f t="shared" si="1"/>
        <v>0</v>
      </c>
      <c r="H60">
        <f t="shared" si="1"/>
        <v>0</v>
      </c>
      <c r="I60">
        <f t="shared" si="1"/>
        <v>0</v>
      </c>
      <c r="J60">
        <f>(B60-'Power Analysis'!$B$1)^2*'Power Analysis'!$B$1</f>
        <v>0.27462500000000006</v>
      </c>
    </row>
    <row r="61" spans="1:10" x14ac:dyDescent="0.3">
      <c r="A61">
        <v>0</v>
      </c>
      <c r="B61">
        <v>0</v>
      </c>
      <c r="C61">
        <f>'M2'!O61</f>
        <v>0</v>
      </c>
      <c r="D61">
        <f>'M3'!O61</f>
        <v>0</v>
      </c>
      <c r="E61">
        <f>'M4'!O61</f>
        <v>0</v>
      </c>
      <c r="F61">
        <f t="shared" si="1"/>
        <v>0</v>
      </c>
      <c r="G61">
        <f t="shared" si="1"/>
        <v>0</v>
      </c>
      <c r="H61">
        <f t="shared" si="1"/>
        <v>0</v>
      </c>
      <c r="I61">
        <f t="shared" si="1"/>
        <v>0</v>
      </c>
      <c r="J61">
        <f>(B61-'Power Analysis'!$B$1)^2*'Power Analysis'!$B$1</f>
        <v>0.27462500000000006</v>
      </c>
    </row>
    <row r="62" spans="1:10" x14ac:dyDescent="0.3">
      <c r="A62">
        <v>1</v>
      </c>
      <c r="B62">
        <v>0</v>
      </c>
      <c r="C62">
        <f>'M2'!O62</f>
        <v>0</v>
      </c>
      <c r="D62">
        <f>'M3'!O62</f>
        <v>0</v>
      </c>
      <c r="E62">
        <f>'M4'!O62</f>
        <v>0</v>
      </c>
      <c r="F62">
        <f t="shared" si="1"/>
        <v>1</v>
      </c>
      <c r="G62">
        <f t="shared" si="1"/>
        <v>1</v>
      </c>
      <c r="H62">
        <f t="shared" si="1"/>
        <v>1</v>
      </c>
      <c r="I62">
        <f t="shared" si="1"/>
        <v>1</v>
      </c>
      <c r="J62">
        <f>(B62-'Power Analysis'!$B$1)^2*'Power Analysis'!$B$1</f>
        <v>0.27462500000000006</v>
      </c>
    </row>
    <row r="63" spans="1:10" x14ac:dyDescent="0.3">
      <c r="A63">
        <v>1</v>
      </c>
      <c r="B63">
        <v>0</v>
      </c>
      <c r="C63">
        <f>'M2'!O63</f>
        <v>0</v>
      </c>
      <c r="D63">
        <f>'M3'!O63</f>
        <v>0</v>
      </c>
      <c r="E63">
        <f>'M4'!O63</f>
        <v>0</v>
      </c>
      <c r="F63">
        <f t="shared" si="1"/>
        <v>1</v>
      </c>
      <c r="G63">
        <f t="shared" si="1"/>
        <v>1</v>
      </c>
      <c r="H63">
        <f t="shared" si="1"/>
        <v>1</v>
      </c>
      <c r="I63">
        <f t="shared" si="1"/>
        <v>1</v>
      </c>
      <c r="J63">
        <f>(B63-'Power Analysis'!$B$1)^2*'Power Analysis'!$B$1</f>
        <v>0.27462500000000006</v>
      </c>
    </row>
    <row r="64" spans="1:10" x14ac:dyDescent="0.3">
      <c r="A64">
        <v>1</v>
      </c>
      <c r="B64">
        <v>0</v>
      </c>
      <c r="C64">
        <f>'M2'!O64</f>
        <v>0</v>
      </c>
      <c r="D64">
        <f>'M3'!O64</f>
        <v>0</v>
      </c>
      <c r="E64">
        <f>'M4'!O64</f>
        <v>0</v>
      </c>
      <c r="F64">
        <f t="shared" si="1"/>
        <v>1</v>
      </c>
      <c r="G64">
        <f t="shared" si="1"/>
        <v>1</v>
      </c>
      <c r="H64">
        <f t="shared" si="1"/>
        <v>1</v>
      </c>
      <c r="I64">
        <f t="shared" si="1"/>
        <v>1</v>
      </c>
      <c r="J64">
        <f>(B64-'Power Analysis'!$B$1)^2*'Power Analysis'!$B$1</f>
        <v>0.27462500000000006</v>
      </c>
    </row>
    <row r="65" spans="1:10" x14ac:dyDescent="0.3">
      <c r="A65">
        <v>0</v>
      </c>
      <c r="B65">
        <v>0</v>
      </c>
      <c r="C65">
        <f>'M2'!O65</f>
        <v>0</v>
      </c>
      <c r="D65">
        <f>'M3'!O65</f>
        <v>0</v>
      </c>
      <c r="E65">
        <f>'M4'!O65</f>
        <v>0</v>
      </c>
      <c r="F65">
        <f t="shared" si="1"/>
        <v>0</v>
      </c>
      <c r="G65">
        <f t="shared" si="1"/>
        <v>0</v>
      </c>
      <c r="H65">
        <f t="shared" si="1"/>
        <v>0</v>
      </c>
      <c r="I65">
        <f t="shared" si="1"/>
        <v>0</v>
      </c>
      <c r="J65">
        <f>(B65-'Power Analysis'!$B$1)^2*'Power Analysis'!$B$1</f>
        <v>0.27462500000000006</v>
      </c>
    </row>
    <row r="66" spans="1:10" x14ac:dyDescent="0.3">
      <c r="A66">
        <v>1</v>
      </c>
      <c r="B66">
        <v>0</v>
      </c>
      <c r="C66">
        <f>'M2'!O66</f>
        <v>0</v>
      </c>
      <c r="D66">
        <f>'M3'!O66</f>
        <v>0</v>
      </c>
      <c r="E66">
        <f>'M4'!O66</f>
        <v>0</v>
      </c>
      <c r="F66">
        <f t="shared" si="1"/>
        <v>1</v>
      </c>
      <c r="G66">
        <f t="shared" si="1"/>
        <v>1</v>
      </c>
      <c r="H66">
        <f t="shared" si="1"/>
        <v>1</v>
      </c>
      <c r="I66">
        <f t="shared" ref="I66:I129" si="2">$A66-E66</f>
        <v>1</v>
      </c>
      <c r="J66">
        <f>(B66-'Power Analysis'!$B$1)^2*'Power Analysis'!$B$1</f>
        <v>0.27462500000000006</v>
      </c>
    </row>
    <row r="67" spans="1:10" x14ac:dyDescent="0.3">
      <c r="A67">
        <v>0</v>
      </c>
      <c r="B67">
        <v>0</v>
      </c>
      <c r="C67">
        <f>'M2'!O67</f>
        <v>0</v>
      </c>
      <c r="D67">
        <f>'M3'!O67</f>
        <v>0</v>
      </c>
      <c r="E67">
        <f>'M4'!O67</f>
        <v>0</v>
      </c>
      <c r="F67">
        <f t="shared" ref="F67:I130" si="3">$A67-B67</f>
        <v>0</v>
      </c>
      <c r="G67">
        <f t="shared" si="3"/>
        <v>0</v>
      </c>
      <c r="H67">
        <f t="shared" si="3"/>
        <v>0</v>
      </c>
      <c r="I67">
        <f t="shared" si="2"/>
        <v>0</v>
      </c>
      <c r="J67">
        <f>(B67-'Power Analysis'!$B$1)^2*'Power Analysis'!$B$1</f>
        <v>0.27462500000000006</v>
      </c>
    </row>
    <row r="68" spans="1:10" x14ac:dyDescent="0.3">
      <c r="A68">
        <v>1</v>
      </c>
      <c r="B68">
        <v>1</v>
      </c>
      <c r="C68">
        <f>'M2'!O68</f>
        <v>1</v>
      </c>
      <c r="D68">
        <f>'M3'!O68</f>
        <v>1</v>
      </c>
      <c r="E68">
        <f>'M4'!O68</f>
        <v>1</v>
      </c>
      <c r="F68">
        <f t="shared" si="3"/>
        <v>0</v>
      </c>
      <c r="G68">
        <f t="shared" si="3"/>
        <v>0</v>
      </c>
      <c r="H68">
        <f t="shared" si="3"/>
        <v>0</v>
      </c>
      <c r="I68">
        <f t="shared" si="2"/>
        <v>0</v>
      </c>
      <c r="J68">
        <f>(B68-'Power Analysis'!$B$1)^2*'Power Analysis'!$B$1</f>
        <v>7.9624999999999987E-2</v>
      </c>
    </row>
    <row r="69" spans="1:10" x14ac:dyDescent="0.3">
      <c r="A69">
        <v>1</v>
      </c>
      <c r="B69">
        <v>0</v>
      </c>
      <c r="C69">
        <f>'M2'!O69</f>
        <v>0</v>
      </c>
      <c r="D69">
        <f>'M3'!O69</f>
        <v>0</v>
      </c>
      <c r="E69">
        <f>'M4'!O69</f>
        <v>0</v>
      </c>
      <c r="F69">
        <f t="shared" si="3"/>
        <v>1</v>
      </c>
      <c r="G69">
        <f t="shared" si="3"/>
        <v>1</v>
      </c>
      <c r="H69">
        <f t="shared" si="3"/>
        <v>1</v>
      </c>
      <c r="I69">
        <f t="shared" si="2"/>
        <v>1</v>
      </c>
      <c r="J69">
        <f>(B69-'Power Analysis'!$B$1)^2*'Power Analysis'!$B$1</f>
        <v>0.27462500000000006</v>
      </c>
    </row>
    <row r="70" spans="1:10" x14ac:dyDescent="0.3">
      <c r="A70">
        <v>0</v>
      </c>
      <c r="B70">
        <v>0</v>
      </c>
      <c r="C70">
        <f>'M2'!O70</f>
        <v>0</v>
      </c>
      <c r="D70">
        <f>'M3'!O70</f>
        <v>0</v>
      </c>
      <c r="E70">
        <f>'M4'!O70</f>
        <v>0</v>
      </c>
      <c r="F70">
        <f t="shared" si="3"/>
        <v>0</v>
      </c>
      <c r="G70">
        <f t="shared" si="3"/>
        <v>0</v>
      </c>
      <c r="H70">
        <f t="shared" si="3"/>
        <v>0</v>
      </c>
      <c r="I70">
        <f t="shared" si="2"/>
        <v>0</v>
      </c>
      <c r="J70">
        <f>(B70-'Power Analysis'!$B$1)^2*'Power Analysis'!$B$1</f>
        <v>0.27462500000000006</v>
      </c>
    </row>
    <row r="71" spans="1:10" x14ac:dyDescent="0.3">
      <c r="A71">
        <v>0</v>
      </c>
      <c r="B71">
        <v>0</v>
      </c>
      <c r="C71">
        <f>'M2'!O71</f>
        <v>0</v>
      </c>
      <c r="D71">
        <f>'M3'!O71</f>
        <v>0</v>
      </c>
      <c r="E71">
        <f>'M4'!O71</f>
        <v>0</v>
      </c>
      <c r="F71">
        <f t="shared" si="3"/>
        <v>0</v>
      </c>
      <c r="G71">
        <f t="shared" si="3"/>
        <v>0</v>
      </c>
      <c r="H71">
        <f t="shared" si="3"/>
        <v>0</v>
      </c>
      <c r="I71">
        <f t="shared" si="2"/>
        <v>0</v>
      </c>
      <c r="J71">
        <f>(B71-'Power Analysis'!$B$1)^2*'Power Analysis'!$B$1</f>
        <v>0.27462500000000006</v>
      </c>
    </row>
    <row r="72" spans="1:10" x14ac:dyDescent="0.3">
      <c r="A72">
        <v>1</v>
      </c>
      <c r="B72">
        <v>1</v>
      </c>
      <c r="C72">
        <f>'M2'!O72</f>
        <v>1</v>
      </c>
      <c r="D72">
        <f>'M3'!O72</f>
        <v>1</v>
      </c>
      <c r="E72">
        <f>'M4'!O72</f>
        <v>1</v>
      </c>
      <c r="F72">
        <f t="shared" si="3"/>
        <v>0</v>
      </c>
      <c r="G72">
        <f t="shared" si="3"/>
        <v>0</v>
      </c>
      <c r="H72">
        <f t="shared" si="3"/>
        <v>0</v>
      </c>
      <c r="I72">
        <f t="shared" si="2"/>
        <v>0</v>
      </c>
      <c r="J72">
        <f>(B72-'Power Analysis'!$B$1)^2*'Power Analysis'!$B$1</f>
        <v>7.9624999999999987E-2</v>
      </c>
    </row>
    <row r="73" spans="1:10" x14ac:dyDescent="0.3">
      <c r="A73">
        <v>0</v>
      </c>
      <c r="B73">
        <v>0</v>
      </c>
      <c r="C73">
        <f>'M2'!O73</f>
        <v>0</v>
      </c>
      <c r="D73">
        <f>'M3'!O73</f>
        <v>0</v>
      </c>
      <c r="E73">
        <f>'M4'!O73</f>
        <v>0</v>
      </c>
      <c r="F73">
        <f t="shared" si="3"/>
        <v>0</v>
      </c>
      <c r="G73">
        <f t="shared" si="3"/>
        <v>0</v>
      </c>
      <c r="H73">
        <f t="shared" si="3"/>
        <v>0</v>
      </c>
      <c r="I73">
        <f t="shared" si="2"/>
        <v>0</v>
      </c>
      <c r="J73">
        <f>(B73-'Power Analysis'!$B$1)^2*'Power Analysis'!$B$1</f>
        <v>0.27462500000000006</v>
      </c>
    </row>
    <row r="74" spans="1:10" x14ac:dyDescent="0.3">
      <c r="A74">
        <v>0</v>
      </c>
      <c r="B74">
        <v>0</v>
      </c>
      <c r="C74">
        <f>'M2'!O74</f>
        <v>0</v>
      </c>
      <c r="D74">
        <f>'M3'!O74</f>
        <v>0</v>
      </c>
      <c r="E74">
        <f>'M4'!O74</f>
        <v>0</v>
      </c>
      <c r="F74">
        <f t="shared" si="3"/>
        <v>0</v>
      </c>
      <c r="G74">
        <f t="shared" si="3"/>
        <v>0</v>
      </c>
      <c r="H74">
        <f t="shared" si="3"/>
        <v>0</v>
      </c>
      <c r="I74">
        <f t="shared" si="2"/>
        <v>0</v>
      </c>
      <c r="J74">
        <f>(B74-'Power Analysis'!$B$1)^2*'Power Analysis'!$B$1</f>
        <v>0.27462500000000006</v>
      </c>
    </row>
    <row r="75" spans="1:10" x14ac:dyDescent="0.3">
      <c r="A75">
        <v>0</v>
      </c>
      <c r="B75">
        <v>0</v>
      </c>
      <c r="C75">
        <f>'M2'!O75</f>
        <v>0</v>
      </c>
      <c r="D75">
        <f>'M3'!O75</f>
        <v>0</v>
      </c>
      <c r="E75">
        <f>'M4'!O75</f>
        <v>0</v>
      </c>
      <c r="F75">
        <f t="shared" si="3"/>
        <v>0</v>
      </c>
      <c r="G75">
        <f t="shared" si="3"/>
        <v>0</v>
      </c>
      <c r="H75">
        <f t="shared" si="3"/>
        <v>0</v>
      </c>
      <c r="I75">
        <f t="shared" si="2"/>
        <v>0</v>
      </c>
      <c r="J75">
        <f>(B75-'Power Analysis'!$B$1)^2*'Power Analysis'!$B$1</f>
        <v>0.27462500000000006</v>
      </c>
    </row>
    <row r="76" spans="1:10" x14ac:dyDescent="0.3">
      <c r="A76">
        <v>0</v>
      </c>
      <c r="B76">
        <v>0</v>
      </c>
      <c r="C76">
        <f>'M2'!O76</f>
        <v>0</v>
      </c>
      <c r="D76">
        <f>'M3'!O76</f>
        <v>0</v>
      </c>
      <c r="E76">
        <f>'M4'!O76</f>
        <v>0</v>
      </c>
      <c r="F76">
        <f t="shared" si="3"/>
        <v>0</v>
      </c>
      <c r="G76">
        <f t="shared" si="3"/>
        <v>0</v>
      </c>
      <c r="H76">
        <f t="shared" si="3"/>
        <v>0</v>
      </c>
      <c r="I76">
        <f t="shared" si="2"/>
        <v>0</v>
      </c>
      <c r="J76">
        <f>(B76-'Power Analysis'!$B$1)^2*'Power Analysis'!$B$1</f>
        <v>0.27462500000000006</v>
      </c>
    </row>
    <row r="77" spans="1:10" x14ac:dyDescent="0.3">
      <c r="A77">
        <v>1</v>
      </c>
      <c r="B77">
        <v>0</v>
      </c>
      <c r="C77">
        <f>'M2'!O77</f>
        <v>0</v>
      </c>
      <c r="D77">
        <f>'M3'!O77</f>
        <v>0</v>
      </c>
      <c r="E77">
        <f>'M4'!O77</f>
        <v>0</v>
      </c>
      <c r="F77">
        <f t="shared" si="3"/>
        <v>1</v>
      </c>
      <c r="G77">
        <f t="shared" si="3"/>
        <v>1</v>
      </c>
      <c r="H77">
        <f t="shared" si="3"/>
        <v>1</v>
      </c>
      <c r="I77">
        <f t="shared" si="2"/>
        <v>1</v>
      </c>
      <c r="J77">
        <f>(B77-'Power Analysis'!$B$1)^2*'Power Analysis'!$B$1</f>
        <v>0.27462500000000006</v>
      </c>
    </row>
    <row r="78" spans="1:10" x14ac:dyDescent="0.3">
      <c r="A78">
        <v>1</v>
      </c>
      <c r="B78">
        <v>0</v>
      </c>
      <c r="C78">
        <f>'M2'!O78</f>
        <v>0</v>
      </c>
      <c r="D78">
        <f>'M3'!O78</f>
        <v>0</v>
      </c>
      <c r="E78">
        <f>'M4'!O78</f>
        <v>0</v>
      </c>
      <c r="F78">
        <f t="shared" si="3"/>
        <v>1</v>
      </c>
      <c r="G78">
        <f t="shared" si="3"/>
        <v>1</v>
      </c>
      <c r="H78">
        <f t="shared" si="3"/>
        <v>1</v>
      </c>
      <c r="I78">
        <f t="shared" si="2"/>
        <v>1</v>
      </c>
      <c r="J78">
        <f>(B78-'Power Analysis'!$B$1)^2*'Power Analysis'!$B$1</f>
        <v>0.27462500000000006</v>
      </c>
    </row>
    <row r="79" spans="1:10" x14ac:dyDescent="0.3">
      <c r="A79">
        <v>0</v>
      </c>
      <c r="B79">
        <v>0</v>
      </c>
      <c r="C79">
        <f>'M2'!O79</f>
        <v>0</v>
      </c>
      <c r="D79">
        <f>'M3'!O79</f>
        <v>0</v>
      </c>
      <c r="E79">
        <f>'M4'!O79</f>
        <v>0</v>
      </c>
      <c r="F79">
        <f t="shared" si="3"/>
        <v>0</v>
      </c>
      <c r="G79">
        <f t="shared" si="3"/>
        <v>0</v>
      </c>
      <c r="H79">
        <f t="shared" si="3"/>
        <v>0</v>
      </c>
      <c r="I79">
        <f t="shared" si="2"/>
        <v>0</v>
      </c>
      <c r="J79">
        <f>(B79-'Power Analysis'!$B$1)^2*'Power Analysis'!$B$1</f>
        <v>0.27462500000000006</v>
      </c>
    </row>
    <row r="80" spans="1:10" x14ac:dyDescent="0.3">
      <c r="A80">
        <v>0</v>
      </c>
      <c r="B80">
        <v>0</v>
      </c>
      <c r="C80">
        <f>'M2'!O80</f>
        <v>0</v>
      </c>
      <c r="D80">
        <f>'M3'!O80</f>
        <v>0</v>
      </c>
      <c r="E80">
        <f>'M4'!O80</f>
        <v>0</v>
      </c>
      <c r="F80">
        <f t="shared" si="3"/>
        <v>0</v>
      </c>
      <c r="G80">
        <f t="shared" si="3"/>
        <v>0</v>
      </c>
      <c r="H80">
        <f t="shared" si="3"/>
        <v>0</v>
      </c>
      <c r="I80">
        <f t="shared" si="2"/>
        <v>0</v>
      </c>
      <c r="J80">
        <f>(B80-'Power Analysis'!$B$1)^2*'Power Analysis'!$B$1</f>
        <v>0.27462500000000006</v>
      </c>
    </row>
    <row r="81" spans="1:10" x14ac:dyDescent="0.3">
      <c r="A81">
        <v>0</v>
      </c>
      <c r="B81">
        <v>0</v>
      </c>
      <c r="C81">
        <f>'M2'!O81</f>
        <v>0</v>
      </c>
      <c r="D81">
        <f>'M3'!O81</f>
        <v>0</v>
      </c>
      <c r="E81">
        <f>'M4'!O81</f>
        <v>0</v>
      </c>
      <c r="F81">
        <f t="shared" si="3"/>
        <v>0</v>
      </c>
      <c r="G81">
        <f t="shared" si="3"/>
        <v>0</v>
      </c>
      <c r="H81">
        <f t="shared" si="3"/>
        <v>0</v>
      </c>
      <c r="I81">
        <f t="shared" si="2"/>
        <v>0</v>
      </c>
      <c r="J81">
        <f>(B81-'Power Analysis'!$B$1)^2*'Power Analysis'!$B$1</f>
        <v>0.27462500000000006</v>
      </c>
    </row>
    <row r="82" spans="1:10" x14ac:dyDescent="0.3">
      <c r="A82">
        <v>0</v>
      </c>
      <c r="B82">
        <v>0</v>
      </c>
      <c r="C82">
        <f>'M2'!O82</f>
        <v>0</v>
      </c>
      <c r="D82">
        <f>'M3'!O82</f>
        <v>0</v>
      </c>
      <c r="E82">
        <f>'M4'!O82</f>
        <v>0</v>
      </c>
      <c r="F82">
        <f t="shared" si="3"/>
        <v>0</v>
      </c>
      <c r="G82">
        <f t="shared" si="3"/>
        <v>0</v>
      </c>
      <c r="H82">
        <f t="shared" si="3"/>
        <v>0</v>
      </c>
      <c r="I82">
        <f t="shared" si="2"/>
        <v>0</v>
      </c>
      <c r="J82">
        <f>(B82-'Power Analysis'!$B$1)^2*'Power Analysis'!$B$1</f>
        <v>0.27462500000000006</v>
      </c>
    </row>
    <row r="83" spans="1:10" x14ac:dyDescent="0.3">
      <c r="A83">
        <v>0</v>
      </c>
      <c r="B83">
        <v>0</v>
      </c>
      <c r="C83">
        <f>'M2'!O83</f>
        <v>0</v>
      </c>
      <c r="D83">
        <f>'M3'!O83</f>
        <v>0</v>
      </c>
      <c r="E83">
        <f>'M4'!O83</f>
        <v>0</v>
      </c>
      <c r="F83">
        <f t="shared" si="3"/>
        <v>0</v>
      </c>
      <c r="G83">
        <f t="shared" si="3"/>
        <v>0</v>
      </c>
      <c r="H83">
        <f t="shared" si="3"/>
        <v>0</v>
      </c>
      <c r="I83">
        <f t="shared" si="2"/>
        <v>0</v>
      </c>
      <c r="J83">
        <f>(B83-'Power Analysis'!$B$1)^2*'Power Analysis'!$B$1</f>
        <v>0.27462500000000006</v>
      </c>
    </row>
    <row r="84" spans="1:10" x14ac:dyDescent="0.3">
      <c r="A84">
        <v>0</v>
      </c>
      <c r="B84">
        <v>0</v>
      </c>
      <c r="C84">
        <f>'M2'!O84</f>
        <v>0</v>
      </c>
      <c r="D84">
        <f>'M3'!O84</f>
        <v>0</v>
      </c>
      <c r="E84">
        <f>'M4'!O84</f>
        <v>0</v>
      </c>
      <c r="F84">
        <f t="shared" si="3"/>
        <v>0</v>
      </c>
      <c r="G84">
        <f t="shared" si="3"/>
        <v>0</v>
      </c>
      <c r="H84">
        <f t="shared" si="3"/>
        <v>0</v>
      </c>
      <c r="I84">
        <f t="shared" si="2"/>
        <v>0</v>
      </c>
      <c r="J84">
        <f>(B84-'Power Analysis'!$B$1)^2*'Power Analysis'!$B$1</f>
        <v>0.27462500000000006</v>
      </c>
    </row>
    <row r="85" spans="1:10" x14ac:dyDescent="0.3">
      <c r="A85">
        <v>1</v>
      </c>
      <c r="B85">
        <v>0</v>
      </c>
      <c r="C85">
        <f>'M2'!O85</f>
        <v>0</v>
      </c>
      <c r="D85">
        <f>'M3'!O85</f>
        <v>0</v>
      </c>
      <c r="E85">
        <f>'M4'!O85</f>
        <v>0</v>
      </c>
      <c r="F85">
        <f t="shared" si="3"/>
        <v>1</v>
      </c>
      <c r="G85">
        <f t="shared" si="3"/>
        <v>1</v>
      </c>
      <c r="H85">
        <f t="shared" si="3"/>
        <v>1</v>
      </c>
      <c r="I85">
        <f t="shared" si="2"/>
        <v>1</v>
      </c>
      <c r="J85">
        <f>(B85-'Power Analysis'!$B$1)^2*'Power Analysis'!$B$1</f>
        <v>0.27462500000000006</v>
      </c>
    </row>
    <row r="86" spans="1:10" x14ac:dyDescent="0.3">
      <c r="A86">
        <v>0</v>
      </c>
      <c r="B86">
        <v>0</v>
      </c>
      <c r="C86">
        <f>'M2'!O86</f>
        <v>0</v>
      </c>
      <c r="D86">
        <f>'M3'!O86</f>
        <v>0</v>
      </c>
      <c r="E86">
        <f>'M4'!O86</f>
        <v>0</v>
      </c>
      <c r="F86">
        <f t="shared" si="3"/>
        <v>0</v>
      </c>
      <c r="G86">
        <f t="shared" si="3"/>
        <v>0</v>
      </c>
      <c r="H86">
        <f t="shared" si="3"/>
        <v>0</v>
      </c>
      <c r="I86">
        <f t="shared" si="2"/>
        <v>0</v>
      </c>
      <c r="J86">
        <f>(B86-'Power Analysis'!$B$1)^2*'Power Analysis'!$B$1</f>
        <v>0.27462500000000006</v>
      </c>
    </row>
    <row r="87" spans="1:10" x14ac:dyDescent="0.3">
      <c r="A87">
        <v>0</v>
      </c>
      <c r="B87">
        <v>0</v>
      </c>
      <c r="C87">
        <f>'M2'!O87</f>
        <v>0</v>
      </c>
      <c r="D87">
        <f>'M3'!O87</f>
        <v>0</v>
      </c>
      <c r="E87">
        <f>'M4'!O87</f>
        <v>0</v>
      </c>
      <c r="F87">
        <f t="shared" si="3"/>
        <v>0</v>
      </c>
      <c r="G87">
        <f t="shared" si="3"/>
        <v>0</v>
      </c>
      <c r="H87">
        <f t="shared" si="3"/>
        <v>0</v>
      </c>
      <c r="I87">
        <f t="shared" si="2"/>
        <v>0</v>
      </c>
      <c r="J87">
        <f>(B87-'Power Analysis'!$B$1)^2*'Power Analysis'!$B$1</f>
        <v>0.27462500000000006</v>
      </c>
    </row>
    <row r="88" spans="1:10" x14ac:dyDescent="0.3">
      <c r="A88">
        <v>0</v>
      </c>
      <c r="B88">
        <v>0</v>
      </c>
      <c r="C88">
        <f>'M2'!O88</f>
        <v>0</v>
      </c>
      <c r="D88">
        <f>'M3'!O88</f>
        <v>0</v>
      </c>
      <c r="E88">
        <f>'M4'!O88</f>
        <v>0</v>
      </c>
      <c r="F88">
        <f t="shared" si="3"/>
        <v>0</v>
      </c>
      <c r="G88">
        <f t="shared" si="3"/>
        <v>0</v>
      </c>
      <c r="H88">
        <f t="shared" si="3"/>
        <v>0</v>
      </c>
      <c r="I88">
        <f t="shared" si="2"/>
        <v>0</v>
      </c>
      <c r="J88">
        <f>(B88-'Power Analysis'!$B$1)^2*'Power Analysis'!$B$1</f>
        <v>0.27462500000000006</v>
      </c>
    </row>
    <row r="89" spans="1:10" x14ac:dyDescent="0.3">
      <c r="A89">
        <v>1</v>
      </c>
      <c r="B89">
        <v>1</v>
      </c>
      <c r="C89">
        <f>'M2'!O89</f>
        <v>1</v>
      </c>
      <c r="D89">
        <f>'M3'!O89</f>
        <v>1</v>
      </c>
      <c r="E89">
        <f>'M4'!O89</f>
        <v>1</v>
      </c>
      <c r="F89">
        <f t="shared" si="3"/>
        <v>0</v>
      </c>
      <c r="G89">
        <f t="shared" si="3"/>
        <v>0</v>
      </c>
      <c r="H89">
        <f t="shared" si="3"/>
        <v>0</v>
      </c>
      <c r="I89">
        <f t="shared" si="2"/>
        <v>0</v>
      </c>
      <c r="J89">
        <f>(B89-'Power Analysis'!$B$1)^2*'Power Analysis'!$B$1</f>
        <v>7.9624999999999987E-2</v>
      </c>
    </row>
    <row r="90" spans="1:10" x14ac:dyDescent="0.3">
      <c r="A90">
        <v>0</v>
      </c>
      <c r="B90">
        <v>1</v>
      </c>
      <c r="C90">
        <f>'M2'!O90</f>
        <v>1</v>
      </c>
      <c r="D90">
        <f>'M3'!O90</f>
        <v>1</v>
      </c>
      <c r="E90">
        <f>'M4'!O90</f>
        <v>1</v>
      </c>
      <c r="F90">
        <f t="shared" si="3"/>
        <v>-1</v>
      </c>
      <c r="G90">
        <f t="shared" si="3"/>
        <v>-1</v>
      </c>
      <c r="H90">
        <f t="shared" si="3"/>
        <v>-1</v>
      </c>
      <c r="I90">
        <f t="shared" si="2"/>
        <v>-1</v>
      </c>
      <c r="J90">
        <f>(B90-'Power Analysis'!$B$1)^2*'Power Analysis'!$B$1</f>
        <v>7.9624999999999987E-2</v>
      </c>
    </row>
    <row r="91" spans="1:10" x14ac:dyDescent="0.3">
      <c r="A91">
        <v>0</v>
      </c>
      <c r="B91">
        <v>0</v>
      </c>
      <c r="C91">
        <f>'M2'!O91</f>
        <v>0</v>
      </c>
      <c r="D91">
        <f>'M3'!O91</f>
        <v>0</v>
      </c>
      <c r="E91">
        <f>'M4'!O91</f>
        <v>0</v>
      </c>
      <c r="F91">
        <f t="shared" si="3"/>
        <v>0</v>
      </c>
      <c r="G91">
        <f t="shared" si="3"/>
        <v>0</v>
      </c>
      <c r="H91">
        <f t="shared" si="3"/>
        <v>0</v>
      </c>
      <c r="I91">
        <f t="shared" si="2"/>
        <v>0</v>
      </c>
      <c r="J91">
        <f>(B91-'Power Analysis'!$B$1)^2*'Power Analysis'!$B$1</f>
        <v>0.27462500000000006</v>
      </c>
    </row>
    <row r="92" spans="1:10" x14ac:dyDescent="0.3">
      <c r="A92">
        <v>1</v>
      </c>
      <c r="B92">
        <v>1</v>
      </c>
      <c r="C92">
        <f>'M2'!O92</f>
        <v>1</v>
      </c>
      <c r="D92">
        <f>'M3'!O92</f>
        <v>1</v>
      </c>
      <c r="E92">
        <f>'M4'!O92</f>
        <v>1</v>
      </c>
      <c r="F92">
        <f t="shared" si="3"/>
        <v>0</v>
      </c>
      <c r="G92">
        <f t="shared" si="3"/>
        <v>0</v>
      </c>
      <c r="H92">
        <f t="shared" si="3"/>
        <v>0</v>
      </c>
      <c r="I92">
        <f t="shared" si="2"/>
        <v>0</v>
      </c>
      <c r="J92">
        <f>(B92-'Power Analysis'!$B$1)^2*'Power Analysis'!$B$1</f>
        <v>7.9624999999999987E-2</v>
      </c>
    </row>
    <row r="93" spans="1:10" x14ac:dyDescent="0.3">
      <c r="A93">
        <v>1</v>
      </c>
      <c r="B93">
        <v>1</v>
      </c>
      <c r="C93">
        <f>'M2'!O93</f>
        <v>1</v>
      </c>
      <c r="D93">
        <f>'M3'!O93</f>
        <v>1</v>
      </c>
      <c r="E93">
        <f>'M4'!O93</f>
        <v>1</v>
      </c>
      <c r="F93">
        <f t="shared" si="3"/>
        <v>0</v>
      </c>
      <c r="G93">
        <f t="shared" si="3"/>
        <v>0</v>
      </c>
      <c r="H93">
        <f t="shared" si="3"/>
        <v>0</v>
      </c>
      <c r="I93">
        <f t="shared" si="2"/>
        <v>0</v>
      </c>
      <c r="J93">
        <f>(B93-'Power Analysis'!$B$1)^2*'Power Analysis'!$B$1</f>
        <v>7.9624999999999987E-2</v>
      </c>
    </row>
    <row r="94" spans="1:10" x14ac:dyDescent="0.3">
      <c r="A94">
        <v>0</v>
      </c>
      <c r="B94">
        <v>0</v>
      </c>
      <c r="C94">
        <f>'M2'!O94</f>
        <v>0</v>
      </c>
      <c r="D94">
        <f>'M3'!O94</f>
        <v>0</v>
      </c>
      <c r="E94">
        <f>'M4'!O94</f>
        <v>0</v>
      </c>
      <c r="F94">
        <f t="shared" si="3"/>
        <v>0</v>
      </c>
      <c r="G94">
        <f t="shared" si="3"/>
        <v>0</v>
      </c>
      <c r="H94">
        <f t="shared" si="3"/>
        <v>0</v>
      </c>
      <c r="I94">
        <f t="shared" si="2"/>
        <v>0</v>
      </c>
      <c r="J94">
        <f>(B94-'Power Analysis'!$B$1)^2*'Power Analysis'!$B$1</f>
        <v>0.27462500000000006</v>
      </c>
    </row>
    <row r="95" spans="1:10" x14ac:dyDescent="0.3">
      <c r="A95">
        <v>1</v>
      </c>
      <c r="B95">
        <v>1</v>
      </c>
      <c r="C95">
        <f>'M2'!O95</f>
        <v>1</v>
      </c>
      <c r="D95">
        <f>'M3'!O95</f>
        <v>1</v>
      </c>
      <c r="E95">
        <f>'M4'!O95</f>
        <v>1</v>
      </c>
      <c r="F95">
        <f t="shared" si="3"/>
        <v>0</v>
      </c>
      <c r="G95">
        <f t="shared" si="3"/>
        <v>0</v>
      </c>
      <c r="H95">
        <f t="shared" si="3"/>
        <v>0</v>
      </c>
      <c r="I95">
        <f t="shared" si="2"/>
        <v>0</v>
      </c>
      <c r="J95">
        <f>(B95-'Power Analysis'!$B$1)^2*'Power Analysis'!$B$1</f>
        <v>7.9624999999999987E-2</v>
      </c>
    </row>
    <row r="96" spans="1:10" x14ac:dyDescent="0.3">
      <c r="A96">
        <v>0</v>
      </c>
      <c r="B96">
        <v>0</v>
      </c>
      <c r="C96">
        <f>'M2'!O96</f>
        <v>0</v>
      </c>
      <c r="D96">
        <f>'M3'!O96</f>
        <v>0</v>
      </c>
      <c r="E96">
        <f>'M4'!O96</f>
        <v>0</v>
      </c>
      <c r="F96">
        <f t="shared" si="3"/>
        <v>0</v>
      </c>
      <c r="G96">
        <f t="shared" si="3"/>
        <v>0</v>
      </c>
      <c r="H96">
        <f t="shared" si="3"/>
        <v>0</v>
      </c>
      <c r="I96">
        <f t="shared" si="2"/>
        <v>0</v>
      </c>
      <c r="J96">
        <f>(B96-'Power Analysis'!$B$1)^2*'Power Analysis'!$B$1</f>
        <v>0.27462500000000006</v>
      </c>
    </row>
    <row r="97" spans="1:10" x14ac:dyDescent="0.3">
      <c r="A97">
        <v>1</v>
      </c>
      <c r="B97">
        <v>0</v>
      </c>
      <c r="C97">
        <f>'M2'!O97</f>
        <v>0</v>
      </c>
      <c r="D97">
        <f>'M3'!O97</f>
        <v>0</v>
      </c>
      <c r="E97">
        <f>'M4'!O97</f>
        <v>0</v>
      </c>
      <c r="F97">
        <f t="shared" si="3"/>
        <v>1</v>
      </c>
      <c r="G97">
        <f t="shared" si="3"/>
        <v>1</v>
      </c>
      <c r="H97">
        <f t="shared" si="3"/>
        <v>1</v>
      </c>
      <c r="I97">
        <f t="shared" si="2"/>
        <v>1</v>
      </c>
      <c r="J97">
        <f>(B97-'Power Analysis'!$B$1)^2*'Power Analysis'!$B$1</f>
        <v>0.27462500000000006</v>
      </c>
    </row>
    <row r="98" spans="1:10" x14ac:dyDescent="0.3">
      <c r="A98">
        <v>1</v>
      </c>
      <c r="B98">
        <v>1</v>
      </c>
      <c r="C98">
        <f>'M2'!O98</f>
        <v>1</v>
      </c>
      <c r="D98">
        <f>'M3'!O98</f>
        <v>1</v>
      </c>
      <c r="E98">
        <f>'M4'!O98</f>
        <v>1</v>
      </c>
      <c r="F98">
        <f t="shared" si="3"/>
        <v>0</v>
      </c>
      <c r="G98">
        <f t="shared" si="3"/>
        <v>0</v>
      </c>
      <c r="H98">
        <f t="shared" si="3"/>
        <v>0</v>
      </c>
      <c r="I98">
        <f t="shared" si="2"/>
        <v>0</v>
      </c>
      <c r="J98">
        <f>(B98-'Power Analysis'!$B$1)^2*'Power Analysis'!$B$1</f>
        <v>7.9624999999999987E-2</v>
      </c>
    </row>
    <row r="99" spans="1:10" x14ac:dyDescent="0.3">
      <c r="A99">
        <v>1</v>
      </c>
      <c r="B99">
        <v>1</v>
      </c>
      <c r="C99">
        <f>'M2'!O99</f>
        <v>1</v>
      </c>
      <c r="D99">
        <f>'M3'!O99</f>
        <v>1</v>
      </c>
      <c r="E99">
        <f>'M4'!O99</f>
        <v>1</v>
      </c>
      <c r="F99">
        <f t="shared" si="3"/>
        <v>0</v>
      </c>
      <c r="G99">
        <f t="shared" si="3"/>
        <v>0</v>
      </c>
      <c r="H99">
        <f t="shared" si="3"/>
        <v>0</v>
      </c>
      <c r="I99">
        <f t="shared" si="2"/>
        <v>0</v>
      </c>
      <c r="J99">
        <f>(B99-'Power Analysis'!$B$1)^2*'Power Analysis'!$B$1</f>
        <v>7.9624999999999987E-2</v>
      </c>
    </row>
    <row r="100" spans="1:10" x14ac:dyDescent="0.3">
      <c r="A100">
        <v>0</v>
      </c>
      <c r="B100">
        <v>0</v>
      </c>
      <c r="C100">
        <f>'M2'!O100</f>
        <v>0</v>
      </c>
      <c r="D100">
        <f>'M3'!O100</f>
        <v>0</v>
      </c>
      <c r="E100">
        <f>'M4'!O100</f>
        <v>0</v>
      </c>
      <c r="F100">
        <f t="shared" si="3"/>
        <v>0</v>
      </c>
      <c r="G100">
        <f t="shared" si="3"/>
        <v>0</v>
      </c>
      <c r="H100">
        <f t="shared" si="3"/>
        <v>0</v>
      </c>
      <c r="I100">
        <f t="shared" si="2"/>
        <v>0</v>
      </c>
      <c r="J100">
        <f>(B100-'Power Analysis'!$B$1)^2*'Power Analysis'!$B$1</f>
        <v>0.27462500000000006</v>
      </c>
    </row>
    <row r="101" spans="1:10" x14ac:dyDescent="0.3">
      <c r="A101">
        <v>0</v>
      </c>
      <c r="B101">
        <v>1</v>
      </c>
      <c r="C101">
        <f>'M2'!O101</f>
        <v>1</v>
      </c>
      <c r="D101">
        <f>'M3'!O101</f>
        <v>1</v>
      </c>
      <c r="E101">
        <f>'M4'!O101</f>
        <v>1</v>
      </c>
      <c r="F101">
        <f t="shared" si="3"/>
        <v>-1</v>
      </c>
      <c r="G101">
        <f t="shared" si="3"/>
        <v>-1</v>
      </c>
      <c r="H101">
        <f t="shared" si="3"/>
        <v>-1</v>
      </c>
      <c r="I101">
        <f t="shared" si="2"/>
        <v>-1</v>
      </c>
      <c r="J101">
        <f>(B101-'Power Analysis'!$B$1)^2*'Power Analysis'!$B$1</f>
        <v>7.9624999999999987E-2</v>
      </c>
    </row>
    <row r="102" spans="1:10" x14ac:dyDescent="0.3">
      <c r="A102">
        <v>0</v>
      </c>
      <c r="B102">
        <v>0</v>
      </c>
      <c r="C102">
        <f>'M2'!O102</f>
        <v>0</v>
      </c>
      <c r="D102">
        <f>'M3'!O102</f>
        <v>0</v>
      </c>
      <c r="E102">
        <f>'M4'!O102</f>
        <v>0</v>
      </c>
      <c r="F102">
        <f t="shared" si="3"/>
        <v>0</v>
      </c>
      <c r="G102">
        <f t="shared" si="3"/>
        <v>0</v>
      </c>
      <c r="H102">
        <f t="shared" si="3"/>
        <v>0</v>
      </c>
      <c r="I102">
        <f t="shared" si="2"/>
        <v>0</v>
      </c>
      <c r="J102">
        <f>(B102-'Power Analysis'!$B$1)^2*'Power Analysis'!$B$1</f>
        <v>0.27462500000000006</v>
      </c>
    </row>
    <row r="103" spans="1:10" x14ac:dyDescent="0.3">
      <c r="A103">
        <v>1</v>
      </c>
      <c r="B103">
        <v>0</v>
      </c>
      <c r="C103">
        <f>'M2'!O103</f>
        <v>0</v>
      </c>
      <c r="D103">
        <f>'M3'!O103</f>
        <v>0</v>
      </c>
      <c r="E103">
        <f>'M4'!O103</f>
        <v>0</v>
      </c>
      <c r="F103">
        <f t="shared" si="3"/>
        <v>1</v>
      </c>
      <c r="G103">
        <f t="shared" si="3"/>
        <v>1</v>
      </c>
      <c r="H103">
        <f t="shared" si="3"/>
        <v>1</v>
      </c>
      <c r="I103">
        <f t="shared" si="2"/>
        <v>1</v>
      </c>
      <c r="J103">
        <f>(B103-'Power Analysis'!$B$1)^2*'Power Analysis'!$B$1</f>
        <v>0.27462500000000006</v>
      </c>
    </row>
    <row r="104" spans="1:10" x14ac:dyDescent="0.3">
      <c r="A104">
        <v>1</v>
      </c>
      <c r="B104">
        <v>1</v>
      </c>
      <c r="C104">
        <f>'M2'!O104</f>
        <v>1</v>
      </c>
      <c r="D104">
        <f>'M3'!O104</f>
        <v>1</v>
      </c>
      <c r="E104">
        <f>'M4'!O104</f>
        <v>1</v>
      </c>
      <c r="F104">
        <f t="shared" si="3"/>
        <v>0</v>
      </c>
      <c r="G104">
        <f t="shared" si="3"/>
        <v>0</v>
      </c>
      <c r="H104">
        <f t="shared" si="3"/>
        <v>0</v>
      </c>
      <c r="I104">
        <f t="shared" si="2"/>
        <v>0</v>
      </c>
      <c r="J104">
        <f>(B104-'Power Analysis'!$B$1)^2*'Power Analysis'!$B$1</f>
        <v>7.9624999999999987E-2</v>
      </c>
    </row>
    <row r="105" spans="1:10" x14ac:dyDescent="0.3">
      <c r="A105">
        <v>1</v>
      </c>
      <c r="B105">
        <v>0</v>
      </c>
      <c r="C105">
        <f>'M2'!O105</f>
        <v>0</v>
      </c>
      <c r="D105">
        <f>'M3'!O105</f>
        <v>0</v>
      </c>
      <c r="E105">
        <f>'M4'!O105</f>
        <v>0</v>
      </c>
      <c r="F105">
        <f t="shared" si="3"/>
        <v>1</v>
      </c>
      <c r="G105">
        <f t="shared" si="3"/>
        <v>1</v>
      </c>
      <c r="H105">
        <f t="shared" si="3"/>
        <v>1</v>
      </c>
      <c r="I105">
        <f t="shared" si="2"/>
        <v>1</v>
      </c>
      <c r="J105">
        <f>(B105-'Power Analysis'!$B$1)^2*'Power Analysis'!$B$1</f>
        <v>0.27462500000000006</v>
      </c>
    </row>
    <row r="106" spans="1:10" x14ac:dyDescent="0.3">
      <c r="A106">
        <v>0</v>
      </c>
      <c r="B106">
        <v>0</v>
      </c>
      <c r="C106">
        <f>'M2'!O106</f>
        <v>0</v>
      </c>
      <c r="D106">
        <f>'M3'!O106</f>
        <v>0</v>
      </c>
      <c r="E106">
        <f>'M4'!O106</f>
        <v>0</v>
      </c>
      <c r="F106">
        <f t="shared" si="3"/>
        <v>0</v>
      </c>
      <c r="G106">
        <f t="shared" si="3"/>
        <v>0</v>
      </c>
      <c r="H106">
        <f t="shared" si="3"/>
        <v>0</v>
      </c>
      <c r="I106">
        <f t="shared" si="2"/>
        <v>0</v>
      </c>
      <c r="J106">
        <f>(B106-'Power Analysis'!$B$1)^2*'Power Analysis'!$B$1</f>
        <v>0.27462500000000006</v>
      </c>
    </row>
    <row r="107" spans="1:10" x14ac:dyDescent="0.3">
      <c r="A107">
        <v>0</v>
      </c>
      <c r="B107">
        <v>0</v>
      </c>
      <c r="C107">
        <f>'M2'!O107</f>
        <v>0</v>
      </c>
      <c r="D107">
        <f>'M3'!O107</f>
        <v>0</v>
      </c>
      <c r="E107">
        <f>'M4'!O107</f>
        <v>0</v>
      </c>
      <c r="F107">
        <f t="shared" si="3"/>
        <v>0</v>
      </c>
      <c r="G107">
        <f t="shared" si="3"/>
        <v>0</v>
      </c>
      <c r="H107">
        <f t="shared" si="3"/>
        <v>0</v>
      </c>
      <c r="I107">
        <f t="shared" si="2"/>
        <v>0</v>
      </c>
      <c r="J107">
        <f>(B107-'Power Analysis'!$B$1)^2*'Power Analysis'!$B$1</f>
        <v>0.27462500000000006</v>
      </c>
    </row>
    <row r="108" spans="1:10" x14ac:dyDescent="0.3">
      <c r="A108">
        <v>1</v>
      </c>
      <c r="B108">
        <v>1</v>
      </c>
      <c r="C108">
        <f>'M2'!O108</f>
        <v>1</v>
      </c>
      <c r="D108">
        <f>'M3'!O108</f>
        <v>1</v>
      </c>
      <c r="E108">
        <f>'M4'!O108</f>
        <v>1</v>
      </c>
      <c r="F108">
        <f t="shared" si="3"/>
        <v>0</v>
      </c>
      <c r="G108">
        <f t="shared" si="3"/>
        <v>0</v>
      </c>
      <c r="H108">
        <f t="shared" si="3"/>
        <v>0</v>
      </c>
      <c r="I108">
        <f t="shared" si="2"/>
        <v>0</v>
      </c>
      <c r="J108">
        <f>(B108-'Power Analysis'!$B$1)^2*'Power Analysis'!$B$1</f>
        <v>7.9624999999999987E-2</v>
      </c>
    </row>
    <row r="109" spans="1:10" x14ac:dyDescent="0.3">
      <c r="A109">
        <v>1</v>
      </c>
      <c r="B109">
        <v>1</v>
      </c>
      <c r="C109">
        <f>'M2'!O109</f>
        <v>1</v>
      </c>
      <c r="D109">
        <f>'M3'!O109</f>
        <v>1</v>
      </c>
      <c r="E109">
        <f>'M4'!O109</f>
        <v>1</v>
      </c>
      <c r="F109">
        <f t="shared" si="3"/>
        <v>0</v>
      </c>
      <c r="G109">
        <f t="shared" si="3"/>
        <v>0</v>
      </c>
      <c r="H109">
        <f t="shared" si="3"/>
        <v>0</v>
      </c>
      <c r="I109">
        <f t="shared" si="2"/>
        <v>0</v>
      </c>
      <c r="J109">
        <f>(B109-'Power Analysis'!$B$1)^2*'Power Analysis'!$B$1</f>
        <v>7.9624999999999987E-2</v>
      </c>
    </row>
    <row r="110" spans="1:10" x14ac:dyDescent="0.3">
      <c r="A110">
        <v>0</v>
      </c>
      <c r="B110">
        <v>0</v>
      </c>
      <c r="C110">
        <f>'M2'!O110</f>
        <v>0</v>
      </c>
      <c r="D110">
        <f>'M3'!O110</f>
        <v>0</v>
      </c>
      <c r="E110">
        <f>'M4'!O110</f>
        <v>0</v>
      </c>
      <c r="F110">
        <f t="shared" si="3"/>
        <v>0</v>
      </c>
      <c r="G110">
        <f t="shared" si="3"/>
        <v>0</v>
      </c>
      <c r="H110">
        <f t="shared" si="3"/>
        <v>0</v>
      </c>
      <c r="I110">
        <f t="shared" si="2"/>
        <v>0</v>
      </c>
      <c r="J110">
        <f>(B110-'Power Analysis'!$B$1)^2*'Power Analysis'!$B$1</f>
        <v>0.27462500000000006</v>
      </c>
    </row>
    <row r="111" spans="1:10" x14ac:dyDescent="0.3">
      <c r="A111">
        <v>0</v>
      </c>
      <c r="B111">
        <v>0</v>
      </c>
      <c r="C111">
        <f>'M2'!O111</f>
        <v>0</v>
      </c>
      <c r="D111">
        <f>'M3'!O111</f>
        <v>0</v>
      </c>
      <c r="E111">
        <f>'M4'!O111</f>
        <v>0</v>
      </c>
      <c r="F111">
        <f t="shared" si="3"/>
        <v>0</v>
      </c>
      <c r="G111">
        <f t="shared" si="3"/>
        <v>0</v>
      </c>
      <c r="H111">
        <f t="shared" si="3"/>
        <v>0</v>
      </c>
      <c r="I111">
        <f t="shared" si="2"/>
        <v>0</v>
      </c>
      <c r="J111">
        <f>(B111-'Power Analysis'!$B$1)^2*'Power Analysis'!$B$1</f>
        <v>0.27462500000000006</v>
      </c>
    </row>
    <row r="112" spans="1:10" x14ac:dyDescent="0.3">
      <c r="A112">
        <v>1</v>
      </c>
      <c r="B112">
        <v>0</v>
      </c>
      <c r="C112">
        <f>'M2'!O112</f>
        <v>0</v>
      </c>
      <c r="D112">
        <f>'M3'!O112</f>
        <v>0</v>
      </c>
      <c r="E112">
        <f>'M4'!O112</f>
        <v>0</v>
      </c>
      <c r="F112">
        <f t="shared" si="3"/>
        <v>1</v>
      </c>
      <c r="G112">
        <f t="shared" si="3"/>
        <v>1</v>
      </c>
      <c r="H112">
        <f t="shared" si="3"/>
        <v>1</v>
      </c>
      <c r="I112">
        <f t="shared" si="2"/>
        <v>1</v>
      </c>
      <c r="J112">
        <f>(B112-'Power Analysis'!$B$1)^2*'Power Analysis'!$B$1</f>
        <v>0.27462500000000006</v>
      </c>
    </row>
    <row r="113" spans="1:10" x14ac:dyDescent="0.3">
      <c r="A113">
        <v>0</v>
      </c>
      <c r="B113">
        <v>0</v>
      </c>
      <c r="C113">
        <f>'M2'!O113</f>
        <v>0</v>
      </c>
      <c r="D113">
        <f>'M3'!O113</f>
        <v>0</v>
      </c>
      <c r="E113">
        <f>'M4'!O113</f>
        <v>0</v>
      </c>
      <c r="F113">
        <f t="shared" si="3"/>
        <v>0</v>
      </c>
      <c r="G113">
        <f t="shared" si="3"/>
        <v>0</v>
      </c>
      <c r="H113">
        <f t="shared" si="3"/>
        <v>0</v>
      </c>
      <c r="I113">
        <f t="shared" si="2"/>
        <v>0</v>
      </c>
      <c r="J113">
        <f>(B113-'Power Analysis'!$B$1)^2*'Power Analysis'!$B$1</f>
        <v>0.27462500000000006</v>
      </c>
    </row>
    <row r="114" spans="1:10" x14ac:dyDescent="0.3">
      <c r="A114">
        <v>1</v>
      </c>
      <c r="B114">
        <v>1</v>
      </c>
      <c r="C114">
        <f>'M2'!O114</f>
        <v>1</v>
      </c>
      <c r="D114">
        <f>'M3'!O114</f>
        <v>1</v>
      </c>
      <c r="E114">
        <f>'M4'!O114</f>
        <v>1</v>
      </c>
      <c r="F114">
        <f t="shared" si="3"/>
        <v>0</v>
      </c>
      <c r="G114">
        <f t="shared" si="3"/>
        <v>0</v>
      </c>
      <c r="H114">
        <f t="shared" si="3"/>
        <v>0</v>
      </c>
      <c r="I114">
        <f t="shared" si="2"/>
        <v>0</v>
      </c>
      <c r="J114">
        <f>(B114-'Power Analysis'!$B$1)^2*'Power Analysis'!$B$1</f>
        <v>7.9624999999999987E-2</v>
      </c>
    </row>
    <row r="115" spans="1:10" x14ac:dyDescent="0.3">
      <c r="A115">
        <v>1</v>
      </c>
      <c r="B115">
        <v>1</v>
      </c>
      <c r="C115">
        <f>'M2'!O115</f>
        <v>1</v>
      </c>
      <c r="D115">
        <f>'M3'!O115</f>
        <v>1</v>
      </c>
      <c r="E115">
        <f>'M4'!O115</f>
        <v>1</v>
      </c>
      <c r="F115">
        <f t="shared" si="3"/>
        <v>0</v>
      </c>
      <c r="G115">
        <f t="shared" si="3"/>
        <v>0</v>
      </c>
      <c r="H115">
        <f t="shared" si="3"/>
        <v>0</v>
      </c>
      <c r="I115">
        <f t="shared" si="2"/>
        <v>0</v>
      </c>
      <c r="J115">
        <f>(B115-'Power Analysis'!$B$1)^2*'Power Analysis'!$B$1</f>
        <v>7.9624999999999987E-2</v>
      </c>
    </row>
    <row r="116" spans="1:10" x14ac:dyDescent="0.3">
      <c r="A116">
        <v>0</v>
      </c>
      <c r="B116">
        <v>0</v>
      </c>
      <c r="C116">
        <f>'M2'!O116</f>
        <v>0</v>
      </c>
      <c r="D116">
        <f>'M3'!O116</f>
        <v>0</v>
      </c>
      <c r="E116">
        <f>'M4'!O116</f>
        <v>0</v>
      </c>
      <c r="F116">
        <f t="shared" si="3"/>
        <v>0</v>
      </c>
      <c r="G116">
        <f t="shared" si="3"/>
        <v>0</v>
      </c>
      <c r="H116">
        <f t="shared" si="3"/>
        <v>0</v>
      </c>
      <c r="I116">
        <f t="shared" si="2"/>
        <v>0</v>
      </c>
      <c r="J116">
        <f>(B116-'Power Analysis'!$B$1)^2*'Power Analysis'!$B$1</f>
        <v>0.27462500000000006</v>
      </c>
    </row>
    <row r="117" spans="1:10" x14ac:dyDescent="0.3">
      <c r="A117">
        <v>0</v>
      </c>
      <c r="B117">
        <v>0</v>
      </c>
      <c r="C117">
        <f>'M2'!O117</f>
        <v>0</v>
      </c>
      <c r="D117">
        <f>'M3'!O117</f>
        <v>0</v>
      </c>
      <c r="E117">
        <f>'M4'!O117</f>
        <v>0</v>
      </c>
      <c r="F117">
        <f t="shared" si="3"/>
        <v>0</v>
      </c>
      <c r="G117">
        <f t="shared" si="3"/>
        <v>0</v>
      </c>
      <c r="H117">
        <f t="shared" si="3"/>
        <v>0</v>
      </c>
      <c r="I117">
        <f t="shared" si="2"/>
        <v>0</v>
      </c>
      <c r="J117">
        <f>(B117-'Power Analysis'!$B$1)^2*'Power Analysis'!$B$1</f>
        <v>0.27462500000000006</v>
      </c>
    </row>
    <row r="118" spans="1:10" x14ac:dyDescent="0.3">
      <c r="A118">
        <v>1</v>
      </c>
      <c r="B118">
        <v>1</v>
      </c>
      <c r="C118">
        <f>'M2'!O118</f>
        <v>1</v>
      </c>
      <c r="D118">
        <f>'M3'!O118</f>
        <v>1</v>
      </c>
      <c r="E118">
        <f>'M4'!O118</f>
        <v>1</v>
      </c>
      <c r="F118">
        <f t="shared" si="3"/>
        <v>0</v>
      </c>
      <c r="G118">
        <f t="shared" si="3"/>
        <v>0</v>
      </c>
      <c r="H118">
        <f t="shared" si="3"/>
        <v>0</v>
      </c>
      <c r="I118">
        <f t="shared" si="2"/>
        <v>0</v>
      </c>
      <c r="J118">
        <f>(B118-'Power Analysis'!$B$1)^2*'Power Analysis'!$B$1</f>
        <v>7.9624999999999987E-2</v>
      </c>
    </row>
    <row r="119" spans="1:10" x14ac:dyDescent="0.3">
      <c r="A119">
        <v>1</v>
      </c>
      <c r="B119">
        <v>1</v>
      </c>
      <c r="C119">
        <f>'M2'!O119</f>
        <v>1</v>
      </c>
      <c r="D119">
        <f>'M3'!O119</f>
        <v>1</v>
      </c>
      <c r="E119">
        <f>'M4'!O119</f>
        <v>1</v>
      </c>
      <c r="F119">
        <f t="shared" si="3"/>
        <v>0</v>
      </c>
      <c r="G119">
        <f t="shared" si="3"/>
        <v>0</v>
      </c>
      <c r="H119">
        <f t="shared" si="3"/>
        <v>0</v>
      </c>
      <c r="I119">
        <f t="shared" si="2"/>
        <v>0</v>
      </c>
      <c r="J119">
        <f>(B119-'Power Analysis'!$B$1)^2*'Power Analysis'!$B$1</f>
        <v>7.9624999999999987E-2</v>
      </c>
    </row>
    <row r="120" spans="1:10" x14ac:dyDescent="0.3">
      <c r="A120">
        <v>1</v>
      </c>
      <c r="B120">
        <v>0</v>
      </c>
      <c r="C120">
        <f>'M2'!O120</f>
        <v>0</v>
      </c>
      <c r="D120">
        <f>'M3'!O120</f>
        <v>0</v>
      </c>
      <c r="E120">
        <f>'M4'!O120</f>
        <v>0</v>
      </c>
      <c r="F120">
        <f t="shared" si="3"/>
        <v>1</v>
      </c>
      <c r="G120">
        <f t="shared" si="3"/>
        <v>1</v>
      </c>
      <c r="H120">
        <f t="shared" si="3"/>
        <v>1</v>
      </c>
      <c r="I120">
        <f t="shared" si="2"/>
        <v>1</v>
      </c>
      <c r="J120">
        <f>(B120-'Power Analysis'!$B$1)^2*'Power Analysis'!$B$1</f>
        <v>0.27462500000000006</v>
      </c>
    </row>
    <row r="121" spans="1:10" x14ac:dyDescent="0.3">
      <c r="A121">
        <v>0</v>
      </c>
      <c r="B121">
        <v>0</v>
      </c>
      <c r="C121">
        <f>'M2'!O121</f>
        <v>0</v>
      </c>
      <c r="D121">
        <f>'M3'!O121</f>
        <v>0</v>
      </c>
      <c r="E121">
        <f>'M4'!O121</f>
        <v>0</v>
      </c>
      <c r="F121">
        <f t="shared" si="3"/>
        <v>0</v>
      </c>
      <c r="G121">
        <f t="shared" si="3"/>
        <v>0</v>
      </c>
      <c r="H121">
        <f t="shared" si="3"/>
        <v>0</v>
      </c>
      <c r="I121">
        <f t="shared" si="2"/>
        <v>0</v>
      </c>
      <c r="J121">
        <f>(B121-'Power Analysis'!$B$1)^2*'Power Analysis'!$B$1</f>
        <v>0.27462500000000006</v>
      </c>
    </row>
    <row r="122" spans="1:10" x14ac:dyDescent="0.3">
      <c r="A122">
        <v>0</v>
      </c>
      <c r="B122">
        <v>0</v>
      </c>
      <c r="C122">
        <f>'M2'!O122</f>
        <v>0</v>
      </c>
      <c r="D122">
        <f>'M3'!O122</f>
        <v>0</v>
      </c>
      <c r="E122">
        <f>'M4'!O122</f>
        <v>0</v>
      </c>
      <c r="F122">
        <f t="shared" si="3"/>
        <v>0</v>
      </c>
      <c r="G122">
        <f t="shared" si="3"/>
        <v>0</v>
      </c>
      <c r="H122">
        <f t="shared" si="3"/>
        <v>0</v>
      </c>
      <c r="I122">
        <f t="shared" si="2"/>
        <v>0</v>
      </c>
      <c r="J122">
        <f>(B122-'Power Analysis'!$B$1)^2*'Power Analysis'!$B$1</f>
        <v>0.27462500000000006</v>
      </c>
    </row>
    <row r="123" spans="1:10" x14ac:dyDescent="0.3">
      <c r="A123">
        <v>1</v>
      </c>
      <c r="B123">
        <v>1</v>
      </c>
      <c r="C123">
        <f>'M2'!O123</f>
        <v>1</v>
      </c>
      <c r="D123">
        <f>'M3'!O123</f>
        <v>1</v>
      </c>
      <c r="E123">
        <f>'M4'!O123</f>
        <v>1</v>
      </c>
      <c r="F123">
        <f t="shared" si="3"/>
        <v>0</v>
      </c>
      <c r="G123">
        <f t="shared" si="3"/>
        <v>0</v>
      </c>
      <c r="H123">
        <f t="shared" si="3"/>
        <v>0</v>
      </c>
      <c r="I123">
        <f t="shared" si="2"/>
        <v>0</v>
      </c>
      <c r="J123">
        <f>(B123-'Power Analysis'!$B$1)^2*'Power Analysis'!$B$1</f>
        <v>7.9624999999999987E-2</v>
      </c>
    </row>
    <row r="124" spans="1:10" x14ac:dyDescent="0.3">
      <c r="A124">
        <v>1</v>
      </c>
      <c r="B124">
        <v>0</v>
      </c>
      <c r="C124">
        <f>'M2'!O124</f>
        <v>0</v>
      </c>
      <c r="D124">
        <f>'M3'!O124</f>
        <v>0</v>
      </c>
      <c r="E124">
        <f>'M4'!O124</f>
        <v>0</v>
      </c>
      <c r="F124">
        <f t="shared" si="3"/>
        <v>1</v>
      </c>
      <c r="G124">
        <f t="shared" si="3"/>
        <v>1</v>
      </c>
      <c r="H124">
        <f t="shared" si="3"/>
        <v>1</v>
      </c>
      <c r="I124">
        <f t="shared" si="2"/>
        <v>1</v>
      </c>
      <c r="J124">
        <f>(B124-'Power Analysis'!$B$1)^2*'Power Analysis'!$B$1</f>
        <v>0.27462500000000006</v>
      </c>
    </row>
    <row r="125" spans="1:10" x14ac:dyDescent="0.3">
      <c r="A125">
        <v>1</v>
      </c>
      <c r="B125">
        <v>0</v>
      </c>
      <c r="C125">
        <f>'M2'!O125</f>
        <v>0</v>
      </c>
      <c r="D125">
        <f>'M3'!O125</f>
        <v>0</v>
      </c>
      <c r="E125">
        <f>'M4'!O125</f>
        <v>0</v>
      </c>
      <c r="F125">
        <f t="shared" si="3"/>
        <v>1</v>
      </c>
      <c r="G125">
        <f t="shared" si="3"/>
        <v>1</v>
      </c>
      <c r="H125">
        <f t="shared" si="3"/>
        <v>1</v>
      </c>
      <c r="I125">
        <f t="shared" si="2"/>
        <v>1</v>
      </c>
      <c r="J125">
        <f>(B125-'Power Analysis'!$B$1)^2*'Power Analysis'!$B$1</f>
        <v>0.27462500000000006</v>
      </c>
    </row>
    <row r="126" spans="1:10" x14ac:dyDescent="0.3">
      <c r="A126">
        <v>0</v>
      </c>
      <c r="B126">
        <v>0</v>
      </c>
      <c r="C126">
        <f>'M2'!O126</f>
        <v>0</v>
      </c>
      <c r="D126">
        <f>'M3'!O126</f>
        <v>0</v>
      </c>
      <c r="E126">
        <f>'M4'!O126</f>
        <v>0</v>
      </c>
      <c r="F126">
        <f t="shared" si="3"/>
        <v>0</v>
      </c>
      <c r="G126">
        <f t="shared" si="3"/>
        <v>0</v>
      </c>
      <c r="H126">
        <f t="shared" si="3"/>
        <v>0</v>
      </c>
      <c r="I126">
        <f t="shared" si="2"/>
        <v>0</v>
      </c>
      <c r="J126">
        <f>(B126-'Power Analysis'!$B$1)^2*'Power Analysis'!$B$1</f>
        <v>0.27462500000000006</v>
      </c>
    </row>
    <row r="127" spans="1:10" x14ac:dyDescent="0.3">
      <c r="A127">
        <v>1</v>
      </c>
      <c r="B127">
        <v>0</v>
      </c>
      <c r="C127">
        <f>'M2'!O127</f>
        <v>0</v>
      </c>
      <c r="D127">
        <f>'M3'!O127</f>
        <v>0</v>
      </c>
      <c r="E127">
        <f>'M4'!O127</f>
        <v>0</v>
      </c>
      <c r="F127">
        <f t="shared" si="3"/>
        <v>1</v>
      </c>
      <c r="G127">
        <f t="shared" si="3"/>
        <v>1</v>
      </c>
      <c r="H127">
        <f t="shared" si="3"/>
        <v>1</v>
      </c>
      <c r="I127">
        <f t="shared" si="2"/>
        <v>1</v>
      </c>
      <c r="J127">
        <f>(B127-'Power Analysis'!$B$1)^2*'Power Analysis'!$B$1</f>
        <v>0.27462500000000006</v>
      </c>
    </row>
    <row r="128" spans="1:10" x14ac:dyDescent="0.3">
      <c r="A128">
        <v>1</v>
      </c>
      <c r="B128">
        <v>1</v>
      </c>
      <c r="C128">
        <f>'M2'!O128</f>
        <v>1</v>
      </c>
      <c r="D128">
        <f>'M3'!O128</f>
        <v>1</v>
      </c>
      <c r="E128">
        <f>'M4'!O128</f>
        <v>1</v>
      </c>
      <c r="F128">
        <f t="shared" si="3"/>
        <v>0</v>
      </c>
      <c r="G128">
        <f t="shared" si="3"/>
        <v>0</v>
      </c>
      <c r="H128">
        <f t="shared" si="3"/>
        <v>0</v>
      </c>
      <c r="I128">
        <f t="shared" si="2"/>
        <v>0</v>
      </c>
      <c r="J128">
        <f>(B128-'Power Analysis'!$B$1)^2*'Power Analysis'!$B$1</f>
        <v>7.9624999999999987E-2</v>
      </c>
    </row>
    <row r="129" spans="1:10" x14ac:dyDescent="0.3">
      <c r="A129">
        <v>1</v>
      </c>
      <c r="B129">
        <v>0</v>
      </c>
      <c r="C129">
        <f>'M2'!O129</f>
        <v>0</v>
      </c>
      <c r="D129">
        <f>'M3'!O129</f>
        <v>0</v>
      </c>
      <c r="E129">
        <f>'M4'!O129</f>
        <v>0</v>
      </c>
      <c r="F129">
        <f t="shared" si="3"/>
        <v>1</v>
      </c>
      <c r="G129">
        <f t="shared" si="3"/>
        <v>1</v>
      </c>
      <c r="H129">
        <f t="shared" si="3"/>
        <v>1</v>
      </c>
      <c r="I129">
        <f t="shared" si="2"/>
        <v>1</v>
      </c>
      <c r="J129">
        <f>(B129-'Power Analysis'!$B$1)^2*'Power Analysis'!$B$1</f>
        <v>0.27462500000000006</v>
      </c>
    </row>
    <row r="130" spans="1:10" x14ac:dyDescent="0.3">
      <c r="A130">
        <v>1</v>
      </c>
      <c r="B130">
        <v>1</v>
      </c>
      <c r="C130">
        <f>'M2'!O130</f>
        <v>1</v>
      </c>
      <c r="D130">
        <f>'M3'!O130</f>
        <v>1</v>
      </c>
      <c r="E130">
        <f>'M4'!O130</f>
        <v>1</v>
      </c>
      <c r="F130">
        <f t="shared" si="3"/>
        <v>0</v>
      </c>
      <c r="G130">
        <f t="shared" si="3"/>
        <v>0</v>
      </c>
      <c r="H130">
        <f t="shared" si="3"/>
        <v>0</v>
      </c>
      <c r="I130">
        <f t="shared" si="3"/>
        <v>0</v>
      </c>
      <c r="J130">
        <f>(B130-'Power Analysis'!$B$1)^2*'Power Analysis'!$B$1</f>
        <v>7.9624999999999987E-2</v>
      </c>
    </row>
    <row r="131" spans="1:10" x14ac:dyDescent="0.3">
      <c r="A131">
        <v>0</v>
      </c>
      <c r="B131">
        <v>0</v>
      </c>
      <c r="C131">
        <f>'M2'!O131</f>
        <v>0</v>
      </c>
      <c r="D131">
        <f>'M3'!O131</f>
        <v>0</v>
      </c>
      <c r="E131">
        <f>'M4'!O131</f>
        <v>0</v>
      </c>
      <c r="F131">
        <f t="shared" ref="F131:I194" si="4">$A131-B131</f>
        <v>0</v>
      </c>
      <c r="G131">
        <f t="shared" si="4"/>
        <v>0</v>
      </c>
      <c r="H131">
        <f t="shared" si="4"/>
        <v>0</v>
      </c>
      <c r="I131">
        <f t="shared" si="4"/>
        <v>0</v>
      </c>
      <c r="J131">
        <f>(B131-'Power Analysis'!$B$1)^2*'Power Analysis'!$B$1</f>
        <v>0.27462500000000006</v>
      </c>
    </row>
    <row r="132" spans="1:10" x14ac:dyDescent="0.3">
      <c r="A132">
        <v>0</v>
      </c>
      <c r="B132">
        <v>0</v>
      </c>
      <c r="C132">
        <f>'M2'!O132</f>
        <v>0</v>
      </c>
      <c r="D132">
        <f>'M3'!O132</f>
        <v>0</v>
      </c>
      <c r="E132">
        <f>'M4'!O132</f>
        <v>0</v>
      </c>
      <c r="F132">
        <f t="shared" si="4"/>
        <v>0</v>
      </c>
      <c r="G132">
        <f t="shared" si="4"/>
        <v>0</v>
      </c>
      <c r="H132">
        <f t="shared" si="4"/>
        <v>0</v>
      </c>
      <c r="I132">
        <f t="shared" si="4"/>
        <v>0</v>
      </c>
      <c r="J132">
        <f>(B132-'Power Analysis'!$B$1)^2*'Power Analysis'!$B$1</f>
        <v>0.27462500000000006</v>
      </c>
    </row>
    <row r="133" spans="1:10" x14ac:dyDescent="0.3">
      <c r="A133">
        <v>0</v>
      </c>
      <c r="B133">
        <v>0</v>
      </c>
      <c r="C133">
        <f>'M2'!O133</f>
        <v>0</v>
      </c>
      <c r="D133">
        <f>'M3'!O133</f>
        <v>0</v>
      </c>
      <c r="E133">
        <f>'M4'!O133</f>
        <v>0</v>
      </c>
      <c r="F133">
        <f t="shared" si="4"/>
        <v>0</v>
      </c>
      <c r="G133">
        <f t="shared" si="4"/>
        <v>0</v>
      </c>
      <c r="H133">
        <f t="shared" si="4"/>
        <v>0</v>
      </c>
      <c r="I133">
        <f t="shared" si="4"/>
        <v>0</v>
      </c>
      <c r="J133">
        <f>(B133-'Power Analysis'!$B$1)^2*'Power Analysis'!$B$1</f>
        <v>0.27462500000000006</v>
      </c>
    </row>
    <row r="134" spans="1:10" x14ac:dyDescent="0.3">
      <c r="A134">
        <v>0</v>
      </c>
      <c r="B134">
        <v>0</v>
      </c>
      <c r="C134">
        <f>'M2'!O134</f>
        <v>0</v>
      </c>
      <c r="D134">
        <f>'M3'!O134</f>
        <v>0</v>
      </c>
      <c r="E134">
        <f>'M4'!O134</f>
        <v>0</v>
      </c>
      <c r="F134">
        <f t="shared" si="4"/>
        <v>0</v>
      </c>
      <c r="G134">
        <f t="shared" si="4"/>
        <v>0</v>
      </c>
      <c r="H134">
        <f t="shared" si="4"/>
        <v>0</v>
      </c>
      <c r="I134">
        <f t="shared" si="4"/>
        <v>0</v>
      </c>
      <c r="J134">
        <f>(B134-'Power Analysis'!$B$1)^2*'Power Analysis'!$B$1</f>
        <v>0.27462500000000006</v>
      </c>
    </row>
    <row r="135" spans="1:10" x14ac:dyDescent="0.3">
      <c r="A135">
        <v>1</v>
      </c>
      <c r="B135">
        <v>1</v>
      </c>
      <c r="C135">
        <f>'M2'!O135</f>
        <v>1</v>
      </c>
      <c r="D135">
        <f>'M3'!O135</f>
        <v>1</v>
      </c>
      <c r="E135">
        <f>'M4'!O135</f>
        <v>1</v>
      </c>
      <c r="F135">
        <f t="shared" si="4"/>
        <v>0</v>
      </c>
      <c r="G135">
        <f t="shared" si="4"/>
        <v>0</v>
      </c>
      <c r="H135">
        <f t="shared" si="4"/>
        <v>0</v>
      </c>
      <c r="I135">
        <f t="shared" si="4"/>
        <v>0</v>
      </c>
      <c r="J135">
        <f>(B135-'Power Analysis'!$B$1)^2*'Power Analysis'!$B$1</f>
        <v>7.9624999999999987E-2</v>
      </c>
    </row>
    <row r="136" spans="1:10" x14ac:dyDescent="0.3">
      <c r="A136">
        <v>1</v>
      </c>
      <c r="B136">
        <v>1</v>
      </c>
      <c r="C136">
        <f>'M2'!O136</f>
        <v>1</v>
      </c>
      <c r="D136">
        <f>'M3'!O136</f>
        <v>1</v>
      </c>
      <c r="E136">
        <f>'M4'!O136</f>
        <v>1</v>
      </c>
      <c r="F136">
        <f t="shared" si="4"/>
        <v>0</v>
      </c>
      <c r="G136">
        <f t="shared" si="4"/>
        <v>0</v>
      </c>
      <c r="H136">
        <f t="shared" si="4"/>
        <v>0</v>
      </c>
      <c r="I136">
        <f t="shared" si="4"/>
        <v>0</v>
      </c>
      <c r="J136">
        <f>(B136-'Power Analysis'!$B$1)^2*'Power Analysis'!$B$1</f>
        <v>7.9624999999999987E-2</v>
      </c>
    </row>
    <row r="137" spans="1:10" x14ac:dyDescent="0.3">
      <c r="A137">
        <v>1</v>
      </c>
      <c r="B137">
        <v>0</v>
      </c>
      <c r="C137">
        <f>'M2'!O137</f>
        <v>0</v>
      </c>
      <c r="D137">
        <f>'M3'!O137</f>
        <v>0</v>
      </c>
      <c r="E137">
        <f>'M4'!O137</f>
        <v>0</v>
      </c>
      <c r="F137">
        <f t="shared" si="4"/>
        <v>1</v>
      </c>
      <c r="G137">
        <f t="shared" si="4"/>
        <v>1</v>
      </c>
      <c r="H137">
        <f t="shared" si="4"/>
        <v>1</v>
      </c>
      <c r="I137">
        <f t="shared" si="4"/>
        <v>1</v>
      </c>
      <c r="J137">
        <f>(B137-'Power Analysis'!$B$1)^2*'Power Analysis'!$B$1</f>
        <v>0.27462500000000006</v>
      </c>
    </row>
    <row r="138" spans="1:10" x14ac:dyDescent="0.3">
      <c r="A138">
        <v>0</v>
      </c>
      <c r="B138">
        <v>0</v>
      </c>
      <c r="C138">
        <f>'M2'!O138</f>
        <v>0</v>
      </c>
      <c r="D138">
        <f>'M3'!O138</f>
        <v>0</v>
      </c>
      <c r="E138">
        <f>'M4'!O138</f>
        <v>0</v>
      </c>
      <c r="F138">
        <f t="shared" si="4"/>
        <v>0</v>
      </c>
      <c r="G138">
        <f t="shared" si="4"/>
        <v>0</v>
      </c>
      <c r="H138">
        <f t="shared" si="4"/>
        <v>0</v>
      </c>
      <c r="I138">
        <f t="shared" si="4"/>
        <v>0</v>
      </c>
      <c r="J138">
        <f>(B138-'Power Analysis'!$B$1)^2*'Power Analysis'!$B$1</f>
        <v>0.27462500000000006</v>
      </c>
    </row>
    <row r="139" spans="1:10" x14ac:dyDescent="0.3">
      <c r="A139">
        <v>1</v>
      </c>
      <c r="B139">
        <v>0</v>
      </c>
      <c r="C139">
        <f>'M2'!O139</f>
        <v>0</v>
      </c>
      <c r="D139">
        <f>'M3'!O139</f>
        <v>0</v>
      </c>
      <c r="E139">
        <f>'M4'!O139</f>
        <v>0</v>
      </c>
      <c r="F139">
        <f t="shared" si="4"/>
        <v>1</v>
      </c>
      <c r="G139">
        <f t="shared" si="4"/>
        <v>1</v>
      </c>
      <c r="H139">
        <f t="shared" si="4"/>
        <v>1</v>
      </c>
      <c r="I139">
        <f t="shared" si="4"/>
        <v>1</v>
      </c>
      <c r="J139">
        <f>(B139-'Power Analysis'!$B$1)^2*'Power Analysis'!$B$1</f>
        <v>0.27462500000000006</v>
      </c>
    </row>
    <row r="140" spans="1:10" x14ac:dyDescent="0.3">
      <c r="A140">
        <v>1</v>
      </c>
      <c r="B140">
        <v>0</v>
      </c>
      <c r="C140">
        <f>'M2'!O140</f>
        <v>0</v>
      </c>
      <c r="D140">
        <f>'M3'!O140</f>
        <v>0</v>
      </c>
      <c r="E140">
        <f>'M4'!O140</f>
        <v>0</v>
      </c>
      <c r="F140">
        <f t="shared" si="4"/>
        <v>1</v>
      </c>
      <c r="G140">
        <f t="shared" si="4"/>
        <v>1</v>
      </c>
      <c r="H140">
        <f t="shared" si="4"/>
        <v>1</v>
      </c>
      <c r="I140">
        <f t="shared" si="4"/>
        <v>1</v>
      </c>
      <c r="J140">
        <f>(B140-'Power Analysis'!$B$1)^2*'Power Analysis'!$B$1</f>
        <v>0.27462500000000006</v>
      </c>
    </row>
    <row r="141" spans="1:10" x14ac:dyDescent="0.3">
      <c r="A141">
        <v>1</v>
      </c>
      <c r="B141">
        <v>0</v>
      </c>
      <c r="C141">
        <f>'M2'!O141</f>
        <v>0</v>
      </c>
      <c r="D141">
        <f>'M3'!O141</f>
        <v>0</v>
      </c>
      <c r="E141">
        <f>'M4'!O141</f>
        <v>0</v>
      </c>
      <c r="F141">
        <f t="shared" si="4"/>
        <v>1</v>
      </c>
      <c r="G141">
        <f t="shared" si="4"/>
        <v>1</v>
      </c>
      <c r="H141">
        <f t="shared" si="4"/>
        <v>1</v>
      </c>
      <c r="I141">
        <f t="shared" si="4"/>
        <v>1</v>
      </c>
      <c r="J141">
        <f>(B141-'Power Analysis'!$B$1)^2*'Power Analysis'!$B$1</f>
        <v>0.27462500000000006</v>
      </c>
    </row>
    <row r="142" spans="1:10" x14ac:dyDescent="0.3">
      <c r="A142">
        <v>0</v>
      </c>
      <c r="B142">
        <v>0</v>
      </c>
      <c r="C142">
        <f>'M2'!O142</f>
        <v>0</v>
      </c>
      <c r="D142">
        <f>'M3'!O142</f>
        <v>0</v>
      </c>
      <c r="E142">
        <f>'M4'!O142</f>
        <v>0</v>
      </c>
      <c r="F142">
        <f t="shared" si="4"/>
        <v>0</v>
      </c>
      <c r="G142">
        <f t="shared" si="4"/>
        <v>0</v>
      </c>
      <c r="H142">
        <f t="shared" si="4"/>
        <v>0</v>
      </c>
      <c r="I142">
        <f t="shared" si="4"/>
        <v>0</v>
      </c>
      <c r="J142">
        <f>(B142-'Power Analysis'!$B$1)^2*'Power Analysis'!$B$1</f>
        <v>0.27462500000000006</v>
      </c>
    </row>
    <row r="143" spans="1:10" x14ac:dyDescent="0.3">
      <c r="A143">
        <v>0</v>
      </c>
      <c r="B143">
        <v>0</v>
      </c>
      <c r="C143">
        <f>'M2'!O143</f>
        <v>0</v>
      </c>
      <c r="D143">
        <f>'M3'!O143</f>
        <v>0</v>
      </c>
      <c r="E143">
        <f>'M4'!O143</f>
        <v>0</v>
      </c>
      <c r="F143">
        <f t="shared" si="4"/>
        <v>0</v>
      </c>
      <c r="G143">
        <f t="shared" si="4"/>
        <v>0</v>
      </c>
      <c r="H143">
        <f t="shared" si="4"/>
        <v>0</v>
      </c>
      <c r="I143">
        <f t="shared" si="4"/>
        <v>0</v>
      </c>
      <c r="J143">
        <f>(B143-'Power Analysis'!$B$1)^2*'Power Analysis'!$B$1</f>
        <v>0.27462500000000006</v>
      </c>
    </row>
    <row r="144" spans="1:10" x14ac:dyDescent="0.3">
      <c r="A144">
        <v>1</v>
      </c>
      <c r="B144">
        <v>0</v>
      </c>
      <c r="C144">
        <f>'M2'!O144</f>
        <v>0</v>
      </c>
      <c r="D144">
        <f>'M3'!O144</f>
        <v>0</v>
      </c>
      <c r="E144">
        <f>'M4'!O144</f>
        <v>0</v>
      </c>
      <c r="F144">
        <f t="shared" si="4"/>
        <v>1</v>
      </c>
      <c r="G144">
        <f t="shared" si="4"/>
        <v>1</v>
      </c>
      <c r="H144">
        <f t="shared" si="4"/>
        <v>1</v>
      </c>
      <c r="I144">
        <f t="shared" si="4"/>
        <v>1</v>
      </c>
      <c r="J144">
        <f>(B144-'Power Analysis'!$B$1)^2*'Power Analysis'!$B$1</f>
        <v>0.27462500000000006</v>
      </c>
    </row>
    <row r="145" spans="1:10" x14ac:dyDescent="0.3">
      <c r="A145">
        <v>0</v>
      </c>
      <c r="B145">
        <v>0</v>
      </c>
      <c r="C145">
        <f>'M2'!O145</f>
        <v>0</v>
      </c>
      <c r="D145">
        <f>'M3'!O145</f>
        <v>0</v>
      </c>
      <c r="E145">
        <f>'M4'!O145</f>
        <v>0</v>
      </c>
      <c r="F145">
        <f t="shared" si="4"/>
        <v>0</v>
      </c>
      <c r="G145">
        <f t="shared" si="4"/>
        <v>0</v>
      </c>
      <c r="H145">
        <f t="shared" si="4"/>
        <v>0</v>
      </c>
      <c r="I145">
        <f t="shared" si="4"/>
        <v>0</v>
      </c>
      <c r="J145">
        <f>(B145-'Power Analysis'!$B$1)^2*'Power Analysis'!$B$1</f>
        <v>0.27462500000000006</v>
      </c>
    </row>
    <row r="146" spans="1:10" x14ac:dyDescent="0.3">
      <c r="A146">
        <v>0</v>
      </c>
      <c r="B146">
        <v>0</v>
      </c>
      <c r="C146">
        <f>'M2'!O146</f>
        <v>0</v>
      </c>
      <c r="D146">
        <f>'M3'!O146</f>
        <v>0</v>
      </c>
      <c r="E146">
        <f>'M4'!O146</f>
        <v>0</v>
      </c>
      <c r="F146">
        <f t="shared" si="4"/>
        <v>0</v>
      </c>
      <c r="G146">
        <f t="shared" si="4"/>
        <v>0</v>
      </c>
      <c r="H146">
        <f t="shared" si="4"/>
        <v>0</v>
      </c>
      <c r="I146">
        <f t="shared" si="4"/>
        <v>0</v>
      </c>
      <c r="J146">
        <f>(B146-'Power Analysis'!$B$1)^2*'Power Analysis'!$B$1</f>
        <v>0.27462500000000006</v>
      </c>
    </row>
    <row r="147" spans="1:10" x14ac:dyDescent="0.3">
      <c r="A147">
        <v>0</v>
      </c>
      <c r="B147">
        <v>0</v>
      </c>
      <c r="C147">
        <f>'M2'!O147</f>
        <v>0</v>
      </c>
      <c r="D147">
        <f>'M3'!O147</f>
        <v>0</v>
      </c>
      <c r="E147">
        <f>'M4'!O147</f>
        <v>0</v>
      </c>
      <c r="F147">
        <f t="shared" si="4"/>
        <v>0</v>
      </c>
      <c r="G147">
        <f t="shared" si="4"/>
        <v>0</v>
      </c>
      <c r="H147">
        <f t="shared" si="4"/>
        <v>0</v>
      </c>
      <c r="I147">
        <f t="shared" si="4"/>
        <v>0</v>
      </c>
      <c r="J147">
        <f>(B147-'Power Analysis'!$B$1)^2*'Power Analysis'!$B$1</f>
        <v>0.27462500000000006</v>
      </c>
    </row>
    <row r="148" spans="1:10" x14ac:dyDescent="0.3">
      <c r="A148">
        <v>0</v>
      </c>
      <c r="B148">
        <v>0</v>
      </c>
      <c r="C148">
        <f>'M2'!O148</f>
        <v>0</v>
      </c>
      <c r="D148">
        <f>'M3'!O148</f>
        <v>0</v>
      </c>
      <c r="E148">
        <f>'M4'!O148</f>
        <v>0</v>
      </c>
      <c r="F148">
        <f t="shared" si="4"/>
        <v>0</v>
      </c>
      <c r="G148">
        <f t="shared" si="4"/>
        <v>0</v>
      </c>
      <c r="H148">
        <f t="shared" si="4"/>
        <v>0</v>
      </c>
      <c r="I148">
        <f t="shared" si="4"/>
        <v>0</v>
      </c>
      <c r="J148">
        <f>(B148-'Power Analysis'!$B$1)^2*'Power Analysis'!$B$1</f>
        <v>0.27462500000000006</v>
      </c>
    </row>
    <row r="149" spans="1:10" x14ac:dyDescent="0.3">
      <c r="A149">
        <v>1</v>
      </c>
      <c r="B149">
        <v>0</v>
      </c>
      <c r="C149">
        <f>'M2'!O149</f>
        <v>0</v>
      </c>
      <c r="D149">
        <f>'M3'!O149</f>
        <v>0</v>
      </c>
      <c r="E149">
        <f>'M4'!O149</f>
        <v>0</v>
      </c>
      <c r="F149">
        <f t="shared" si="4"/>
        <v>1</v>
      </c>
      <c r="G149">
        <f t="shared" si="4"/>
        <v>1</v>
      </c>
      <c r="H149">
        <f t="shared" si="4"/>
        <v>1</v>
      </c>
      <c r="I149">
        <f t="shared" si="4"/>
        <v>1</v>
      </c>
      <c r="J149">
        <f>(B149-'Power Analysis'!$B$1)^2*'Power Analysis'!$B$1</f>
        <v>0.27462500000000006</v>
      </c>
    </row>
    <row r="150" spans="1:10" x14ac:dyDescent="0.3">
      <c r="A150">
        <v>0</v>
      </c>
      <c r="B150">
        <v>0</v>
      </c>
      <c r="C150">
        <f>'M2'!O150</f>
        <v>0</v>
      </c>
      <c r="D150">
        <f>'M3'!O150</f>
        <v>0</v>
      </c>
      <c r="E150">
        <f>'M4'!O150</f>
        <v>0</v>
      </c>
      <c r="F150">
        <f t="shared" si="4"/>
        <v>0</v>
      </c>
      <c r="G150">
        <f t="shared" si="4"/>
        <v>0</v>
      </c>
      <c r="H150">
        <f t="shared" si="4"/>
        <v>0</v>
      </c>
      <c r="I150">
        <f t="shared" si="4"/>
        <v>0</v>
      </c>
      <c r="J150">
        <f>(B150-'Power Analysis'!$B$1)^2*'Power Analysis'!$B$1</f>
        <v>0.27462500000000006</v>
      </c>
    </row>
    <row r="151" spans="1:10" x14ac:dyDescent="0.3">
      <c r="A151">
        <v>0</v>
      </c>
      <c r="B151">
        <v>0</v>
      </c>
      <c r="C151">
        <f>'M2'!O151</f>
        <v>0</v>
      </c>
      <c r="D151">
        <f>'M3'!O151</f>
        <v>0</v>
      </c>
      <c r="E151">
        <f>'M4'!O151</f>
        <v>0</v>
      </c>
      <c r="F151">
        <f t="shared" si="4"/>
        <v>0</v>
      </c>
      <c r="G151">
        <f t="shared" si="4"/>
        <v>0</v>
      </c>
      <c r="H151">
        <f t="shared" si="4"/>
        <v>0</v>
      </c>
      <c r="I151">
        <f t="shared" si="4"/>
        <v>0</v>
      </c>
      <c r="J151">
        <f>(B151-'Power Analysis'!$B$1)^2*'Power Analysis'!$B$1</f>
        <v>0.27462500000000006</v>
      </c>
    </row>
    <row r="152" spans="1:10" x14ac:dyDescent="0.3">
      <c r="A152">
        <v>0</v>
      </c>
      <c r="B152">
        <v>0</v>
      </c>
      <c r="C152">
        <f>'M2'!O152</f>
        <v>0</v>
      </c>
      <c r="D152">
        <f>'M3'!O152</f>
        <v>0</v>
      </c>
      <c r="E152">
        <f>'M4'!O152</f>
        <v>0</v>
      </c>
      <c r="F152">
        <f t="shared" si="4"/>
        <v>0</v>
      </c>
      <c r="G152">
        <f t="shared" si="4"/>
        <v>0</v>
      </c>
      <c r="H152">
        <f t="shared" si="4"/>
        <v>0</v>
      </c>
      <c r="I152">
        <f t="shared" si="4"/>
        <v>0</v>
      </c>
      <c r="J152">
        <f>(B152-'Power Analysis'!$B$1)^2*'Power Analysis'!$B$1</f>
        <v>0.27462500000000006</v>
      </c>
    </row>
    <row r="153" spans="1:10" x14ac:dyDescent="0.3">
      <c r="A153">
        <v>0</v>
      </c>
      <c r="B153">
        <v>0</v>
      </c>
      <c r="C153">
        <f>'M2'!O153</f>
        <v>0</v>
      </c>
      <c r="D153">
        <f>'M3'!O153</f>
        <v>0</v>
      </c>
      <c r="E153">
        <f>'M4'!O153</f>
        <v>0</v>
      </c>
      <c r="F153">
        <f t="shared" si="4"/>
        <v>0</v>
      </c>
      <c r="G153">
        <f t="shared" si="4"/>
        <v>0</v>
      </c>
      <c r="H153">
        <f t="shared" si="4"/>
        <v>0</v>
      </c>
      <c r="I153">
        <f t="shared" si="4"/>
        <v>0</v>
      </c>
      <c r="J153">
        <f>(B153-'Power Analysis'!$B$1)^2*'Power Analysis'!$B$1</f>
        <v>0.27462500000000006</v>
      </c>
    </row>
    <row r="154" spans="1:10" x14ac:dyDescent="0.3">
      <c r="A154">
        <v>0</v>
      </c>
      <c r="B154">
        <v>0</v>
      </c>
      <c r="C154">
        <f>'M2'!O154</f>
        <v>0</v>
      </c>
      <c r="D154">
        <f>'M3'!O154</f>
        <v>0</v>
      </c>
      <c r="E154">
        <f>'M4'!O154</f>
        <v>0</v>
      </c>
      <c r="F154">
        <f t="shared" si="4"/>
        <v>0</v>
      </c>
      <c r="G154">
        <f t="shared" si="4"/>
        <v>0</v>
      </c>
      <c r="H154">
        <f t="shared" si="4"/>
        <v>0</v>
      </c>
      <c r="I154">
        <f t="shared" si="4"/>
        <v>0</v>
      </c>
      <c r="J154">
        <f>(B154-'Power Analysis'!$B$1)^2*'Power Analysis'!$B$1</f>
        <v>0.27462500000000006</v>
      </c>
    </row>
    <row r="155" spans="1:10" x14ac:dyDescent="0.3">
      <c r="A155">
        <v>1</v>
      </c>
      <c r="B155">
        <v>0</v>
      </c>
      <c r="C155">
        <f>'M2'!O155</f>
        <v>0</v>
      </c>
      <c r="D155">
        <f>'M3'!O155</f>
        <v>0</v>
      </c>
      <c r="E155">
        <f>'M4'!O155</f>
        <v>0</v>
      </c>
      <c r="F155">
        <f t="shared" si="4"/>
        <v>1</v>
      </c>
      <c r="G155">
        <f t="shared" si="4"/>
        <v>1</v>
      </c>
      <c r="H155">
        <f t="shared" si="4"/>
        <v>1</v>
      </c>
      <c r="I155">
        <f t="shared" si="4"/>
        <v>1</v>
      </c>
      <c r="J155">
        <f>(B155-'Power Analysis'!$B$1)^2*'Power Analysis'!$B$1</f>
        <v>0.27462500000000006</v>
      </c>
    </row>
    <row r="156" spans="1:10" x14ac:dyDescent="0.3">
      <c r="A156">
        <v>0</v>
      </c>
      <c r="B156">
        <v>0</v>
      </c>
      <c r="C156">
        <f>'M2'!O156</f>
        <v>0</v>
      </c>
      <c r="D156">
        <f>'M3'!O156</f>
        <v>0</v>
      </c>
      <c r="E156">
        <f>'M4'!O156</f>
        <v>0</v>
      </c>
      <c r="F156">
        <f t="shared" si="4"/>
        <v>0</v>
      </c>
      <c r="G156">
        <f t="shared" si="4"/>
        <v>0</v>
      </c>
      <c r="H156">
        <f t="shared" si="4"/>
        <v>0</v>
      </c>
      <c r="I156">
        <f t="shared" si="4"/>
        <v>0</v>
      </c>
      <c r="J156">
        <f>(B156-'Power Analysis'!$B$1)^2*'Power Analysis'!$B$1</f>
        <v>0.27462500000000006</v>
      </c>
    </row>
    <row r="157" spans="1:10" x14ac:dyDescent="0.3">
      <c r="A157">
        <v>0</v>
      </c>
      <c r="B157">
        <v>0</v>
      </c>
      <c r="C157">
        <f>'M2'!O157</f>
        <v>0</v>
      </c>
      <c r="D157">
        <f>'M3'!O157</f>
        <v>0</v>
      </c>
      <c r="E157">
        <f>'M4'!O157</f>
        <v>0</v>
      </c>
      <c r="F157">
        <f t="shared" si="4"/>
        <v>0</v>
      </c>
      <c r="G157">
        <f t="shared" si="4"/>
        <v>0</v>
      </c>
      <c r="H157">
        <f t="shared" si="4"/>
        <v>0</v>
      </c>
      <c r="I157">
        <f t="shared" si="4"/>
        <v>0</v>
      </c>
      <c r="J157">
        <f>(B157-'Power Analysis'!$B$1)^2*'Power Analysis'!$B$1</f>
        <v>0.27462500000000006</v>
      </c>
    </row>
    <row r="158" spans="1:10" x14ac:dyDescent="0.3">
      <c r="A158">
        <v>1</v>
      </c>
      <c r="B158">
        <v>0</v>
      </c>
      <c r="C158">
        <f>'M2'!O158</f>
        <v>0</v>
      </c>
      <c r="D158">
        <f>'M3'!O158</f>
        <v>0</v>
      </c>
      <c r="E158">
        <f>'M4'!O158</f>
        <v>0</v>
      </c>
      <c r="F158">
        <f t="shared" si="4"/>
        <v>1</v>
      </c>
      <c r="G158">
        <f t="shared" si="4"/>
        <v>1</v>
      </c>
      <c r="H158">
        <f t="shared" si="4"/>
        <v>1</v>
      </c>
      <c r="I158">
        <f t="shared" si="4"/>
        <v>1</v>
      </c>
      <c r="J158">
        <f>(B158-'Power Analysis'!$B$1)^2*'Power Analysis'!$B$1</f>
        <v>0.27462500000000006</v>
      </c>
    </row>
    <row r="159" spans="1:10" x14ac:dyDescent="0.3">
      <c r="A159">
        <v>1</v>
      </c>
      <c r="B159">
        <v>0</v>
      </c>
      <c r="C159">
        <f>'M2'!O159</f>
        <v>0</v>
      </c>
      <c r="D159">
        <f>'M3'!O159</f>
        <v>0</v>
      </c>
      <c r="E159">
        <f>'M4'!O159</f>
        <v>0</v>
      </c>
      <c r="F159">
        <f t="shared" si="4"/>
        <v>1</v>
      </c>
      <c r="G159">
        <f t="shared" si="4"/>
        <v>1</v>
      </c>
      <c r="H159">
        <f t="shared" si="4"/>
        <v>1</v>
      </c>
      <c r="I159">
        <f t="shared" si="4"/>
        <v>1</v>
      </c>
      <c r="J159">
        <f>(B159-'Power Analysis'!$B$1)^2*'Power Analysis'!$B$1</f>
        <v>0.27462500000000006</v>
      </c>
    </row>
    <row r="160" spans="1:10" x14ac:dyDescent="0.3">
      <c r="A160">
        <v>1</v>
      </c>
      <c r="B160">
        <v>1</v>
      </c>
      <c r="C160">
        <f>'M2'!O160</f>
        <v>1</v>
      </c>
      <c r="D160">
        <f>'M3'!O160</f>
        <v>1</v>
      </c>
      <c r="E160">
        <f>'M4'!O160</f>
        <v>1</v>
      </c>
      <c r="F160">
        <f t="shared" si="4"/>
        <v>0</v>
      </c>
      <c r="G160">
        <f t="shared" si="4"/>
        <v>0</v>
      </c>
      <c r="H160">
        <f t="shared" si="4"/>
        <v>0</v>
      </c>
      <c r="I160">
        <f t="shared" si="4"/>
        <v>0</v>
      </c>
      <c r="J160">
        <f>(B160-'Power Analysis'!$B$1)^2*'Power Analysis'!$B$1</f>
        <v>7.9624999999999987E-2</v>
      </c>
    </row>
    <row r="161" spans="1:10" x14ac:dyDescent="0.3">
      <c r="A161">
        <v>1</v>
      </c>
      <c r="B161">
        <v>0</v>
      </c>
      <c r="C161">
        <f>'M2'!O161</f>
        <v>0</v>
      </c>
      <c r="D161">
        <f>'M3'!O161</f>
        <v>0</v>
      </c>
      <c r="E161">
        <f>'M4'!O161</f>
        <v>0</v>
      </c>
      <c r="F161">
        <f t="shared" si="4"/>
        <v>1</v>
      </c>
      <c r="G161">
        <f t="shared" si="4"/>
        <v>1</v>
      </c>
      <c r="H161">
        <f t="shared" si="4"/>
        <v>1</v>
      </c>
      <c r="I161">
        <f t="shared" si="4"/>
        <v>1</v>
      </c>
      <c r="J161">
        <f>(B161-'Power Analysis'!$B$1)^2*'Power Analysis'!$B$1</f>
        <v>0.27462500000000006</v>
      </c>
    </row>
    <row r="162" spans="1:10" x14ac:dyDescent="0.3">
      <c r="A162">
        <v>0</v>
      </c>
      <c r="B162">
        <v>0</v>
      </c>
      <c r="C162">
        <f>'M2'!O162</f>
        <v>0</v>
      </c>
      <c r="D162">
        <f>'M3'!O162</f>
        <v>0</v>
      </c>
      <c r="E162">
        <f>'M4'!O162</f>
        <v>0</v>
      </c>
      <c r="F162">
        <f t="shared" si="4"/>
        <v>0</v>
      </c>
      <c r="G162">
        <f t="shared" si="4"/>
        <v>0</v>
      </c>
      <c r="H162">
        <f t="shared" si="4"/>
        <v>0</v>
      </c>
      <c r="I162">
        <f t="shared" si="4"/>
        <v>0</v>
      </c>
      <c r="J162">
        <f>(B162-'Power Analysis'!$B$1)^2*'Power Analysis'!$B$1</f>
        <v>0.27462500000000006</v>
      </c>
    </row>
    <row r="163" spans="1:10" x14ac:dyDescent="0.3">
      <c r="A163">
        <v>1</v>
      </c>
      <c r="B163">
        <v>0</v>
      </c>
      <c r="C163">
        <f>'M2'!O163</f>
        <v>0</v>
      </c>
      <c r="D163">
        <f>'M3'!O163</f>
        <v>0</v>
      </c>
      <c r="E163">
        <f>'M4'!O163</f>
        <v>0</v>
      </c>
      <c r="F163">
        <f t="shared" si="4"/>
        <v>1</v>
      </c>
      <c r="G163">
        <f t="shared" si="4"/>
        <v>1</v>
      </c>
      <c r="H163">
        <f t="shared" si="4"/>
        <v>1</v>
      </c>
      <c r="I163">
        <f t="shared" si="4"/>
        <v>1</v>
      </c>
      <c r="J163">
        <f>(B163-'Power Analysis'!$B$1)^2*'Power Analysis'!$B$1</f>
        <v>0.27462500000000006</v>
      </c>
    </row>
    <row r="164" spans="1:10" x14ac:dyDescent="0.3">
      <c r="A164">
        <v>1</v>
      </c>
      <c r="B164">
        <v>0</v>
      </c>
      <c r="C164">
        <f>'M2'!O164</f>
        <v>0</v>
      </c>
      <c r="D164">
        <f>'M3'!O164</f>
        <v>0</v>
      </c>
      <c r="E164">
        <f>'M4'!O164</f>
        <v>0</v>
      </c>
      <c r="F164">
        <f t="shared" si="4"/>
        <v>1</v>
      </c>
      <c r="G164">
        <f t="shared" si="4"/>
        <v>1</v>
      </c>
      <c r="H164">
        <f t="shared" si="4"/>
        <v>1</v>
      </c>
      <c r="I164">
        <f t="shared" si="4"/>
        <v>1</v>
      </c>
      <c r="J164">
        <f>(B164-'Power Analysis'!$B$1)^2*'Power Analysis'!$B$1</f>
        <v>0.27462500000000006</v>
      </c>
    </row>
    <row r="165" spans="1:10" x14ac:dyDescent="0.3">
      <c r="A165">
        <v>0</v>
      </c>
      <c r="B165">
        <v>0</v>
      </c>
      <c r="C165">
        <f>'M2'!O165</f>
        <v>1</v>
      </c>
      <c r="D165">
        <f>'M3'!O165</f>
        <v>0</v>
      </c>
      <c r="E165">
        <f>'M4'!O165</f>
        <v>0</v>
      </c>
      <c r="F165">
        <f t="shared" si="4"/>
        <v>0</v>
      </c>
      <c r="G165">
        <f t="shared" si="4"/>
        <v>-1</v>
      </c>
      <c r="H165">
        <f t="shared" si="4"/>
        <v>0</v>
      </c>
      <c r="I165">
        <f t="shared" si="4"/>
        <v>0</v>
      </c>
      <c r="J165">
        <f>(B165-'Power Analysis'!$B$1)^2*'Power Analysis'!$B$1</f>
        <v>0.27462500000000006</v>
      </c>
    </row>
    <row r="166" spans="1:10" x14ac:dyDescent="0.3">
      <c r="A166">
        <v>1</v>
      </c>
      <c r="B166">
        <v>0</v>
      </c>
      <c r="C166">
        <f>'M2'!O166</f>
        <v>1</v>
      </c>
      <c r="D166">
        <f>'M3'!O166</f>
        <v>0</v>
      </c>
      <c r="E166">
        <f>'M4'!O166</f>
        <v>0</v>
      </c>
      <c r="F166">
        <f t="shared" si="4"/>
        <v>1</v>
      </c>
      <c r="G166">
        <f t="shared" si="4"/>
        <v>0</v>
      </c>
      <c r="H166">
        <f t="shared" si="4"/>
        <v>1</v>
      </c>
      <c r="I166">
        <f t="shared" si="4"/>
        <v>1</v>
      </c>
      <c r="J166">
        <f>(B166-'Power Analysis'!$B$1)^2*'Power Analysis'!$B$1</f>
        <v>0.27462500000000006</v>
      </c>
    </row>
    <row r="167" spans="1:10" x14ac:dyDescent="0.3">
      <c r="A167">
        <v>0</v>
      </c>
      <c r="B167">
        <v>0</v>
      </c>
      <c r="C167">
        <f>'M2'!O167</f>
        <v>0</v>
      </c>
      <c r="D167">
        <f>'M3'!O167</f>
        <v>0</v>
      </c>
      <c r="E167">
        <f>'M4'!O167</f>
        <v>0</v>
      </c>
      <c r="F167">
        <f t="shared" si="4"/>
        <v>0</v>
      </c>
      <c r="G167">
        <f t="shared" si="4"/>
        <v>0</v>
      </c>
      <c r="H167">
        <f t="shared" si="4"/>
        <v>0</v>
      </c>
      <c r="I167">
        <f t="shared" si="4"/>
        <v>0</v>
      </c>
      <c r="J167">
        <f>(B167-'Power Analysis'!$B$1)^2*'Power Analysis'!$B$1</f>
        <v>0.27462500000000006</v>
      </c>
    </row>
    <row r="168" spans="1:10" x14ac:dyDescent="0.3">
      <c r="A168">
        <v>0</v>
      </c>
      <c r="B168">
        <v>0</v>
      </c>
      <c r="C168">
        <f>'M2'!O168</f>
        <v>0</v>
      </c>
      <c r="D168">
        <f>'M3'!O168</f>
        <v>0</v>
      </c>
      <c r="E168">
        <f>'M4'!O168</f>
        <v>0</v>
      </c>
      <c r="F168">
        <f t="shared" si="4"/>
        <v>0</v>
      </c>
      <c r="G168">
        <f t="shared" si="4"/>
        <v>0</v>
      </c>
      <c r="H168">
        <f t="shared" si="4"/>
        <v>0</v>
      </c>
      <c r="I168">
        <f t="shared" si="4"/>
        <v>0</v>
      </c>
      <c r="J168">
        <f>(B168-'Power Analysis'!$B$1)^2*'Power Analysis'!$B$1</f>
        <v>0.27462500000000006</v>
      </c>
    </row>
    <row r="169" spans="1:10" x14ac:dyDescent="0.3">
      <c r="A169">
        <v>1</v>
      </c>
      <c r="B169">
        <v>1</v>
      </c>
      <c r="C169">
        <f>'M2'!O169</f>
        <v>1</v>
      </c>
      <c r="D169">
        <f>'M3'!O169</f>
        <v>1</v>
      </c>
      <c r="E169">
        <f>'M4'!O169</f>
        <v>1</v>
      </c>
      <c r="F169">
        <f t="shared" si="4"/>
        <v>0</v>
      </c>
      <c r="G169">
        <f t="shared" si="4"/>
        <v>0</v>
      </c>
      <c r="H169">
        <f t="shared" si="4"/>
        <v>0</v>
      </c>
      <c r="I169">
        <f t="shared" si="4"/>
        <v>0</v>
      </c>
      <c r="J169">
        <f>(B169-'Power Analysis'!$B$1)^2*'Power Analysis'!$B$1</f>
        <v>7.9624999999999987E-2</v>
      </c>
    </row>
    <row r="170" spans="1:10" x14ac:dyDescent="0.3">
      <c r="A170">
        <v>1</v>
      </c>
      <c r="B170">
        <v>1</v>
      </c>
      <c r="C170">
        <f>'M2'!O170</f>
        <v>1</v>
      </c>
      <c r="D170">
        <f>'M3'!O170</f>
        <v>1</v>
      </c>
      <c r="E170">
        <f>'M4'!O170</f>
        <v>1</v>
      </c>
      <c r="F170">
        <f t="shared" si="4"/>
        <v>0</v>
      </c>
      <c r="G170">
        <f t="shared" si="4"/>
        <v>0</v>
      </c>
      <c r="H170">
        <f t="shared" si="4"/>
        <v>0</v>
      </c>
      <c r="I170">
        <f t="shared" si="4"/>
        <v>0</v>
      </c>
      <c r="J170">
        <f>(B170-'Power Analysis'!$B$1)^2*'Power Analysis'!$B$1</f>
        <v>7.9624999999999987E-2</v>
      </c>
    </row>
    <row r="171" spans="1:10" x14ac:dyDescent="0.3">
      <c r="A171">
        <v>0</v>
      </c>
      <c r="B171">
        <v>0</v>
      </c>
      <c r="C171">
        <f>'M2'!O171</f>
        <v>0</v>
      </c>
      <c r="D171">
        <f>'M3'!O171</f>
        <v>0</v>
      </c>
      <c r="E171">
        <f>'M4'!O171</f>
        <v>0</v>
      </c>
      <c r="F171">
        <f t="shared" si="4"/>
        <v>0</v>
      </c>
      <c r="G171">
        <f t="shared" si="4"/>
        <v>0</v>
      </c>
      <c r="H171">
        <f t="shared" si="4"/>
        <v>0</v>
      </c>
      <c r="I171">
        <f t="shared" si="4"/>
        <v>0</v>
      </c>
      <c r="J171">
        <f>(B171-'Power Analysis'!$B$1)^2*'Power Analysis'!$B$1</f>
        <v>0.27462500000000006</v>
      </c>
    </row>
    <row r="172" spans="1:10" x14ac:dyDescent="0.3">
      <c r="A172">
        <v>0</v>
      </c>
      <c r="B172">
        <v>0</v>
      </c>
      <c r="C172">
        <f>'M2'!O172</f>
        <v>0</v>
      </c>
      <c r="D172">
        <f>'M3'!O172</f>
        <v>0</v>
      </c>
      <c r="E172">
        <f>'M4'!O172</f>
        <v>0</v>
      </c>
      <c r="F172">
        <f t="shared" si="4"/>
        <v>0</v>
      </c>
      <c r="G172">
        <f t="shared" si="4"/>
        <v>0</v>
      </c>
      <c r="H172">
        <f t="shared" si="4"/>
        <v>0</v>
      </c>
      <c r="I172">
        <f t="shared" si="4"/>
        <v>0</v>
      </c>
      <c r="J172">
        <f>(B172-'Power Analysis'!$B$1)^2*'Power Analysis'!$B$1</f>
        <v>0.27462500000000006</v>
      </c>
    </row>
    <row r="173" spans="1:10" x14ac:dyDescent="0.3">
      <c r="A173">
        <v>0</v>
      </c>
      <c r="B173">
        <v>0</v>
      </c>
      <c r="C173">
        <f>'M2'!O173</f>
        <v>1</v>
      </c>
      <c r="D173">
        <f>'M3'!O173</f>
        <v>0</v>
      </c>
      <c r="E173">
        <f>'M4'!O173</f>
        <v>0</v>
      </c>
      <c r="F173">
        <f t="shared" si="4"/>
        <v>0</v>
      </c>
      <c r="G173">
        <f t="shared" si="4"/>
        <v>-1</v>
      </c>
      <c r="H173">
        <f t="shared" si="4"/>
        <v>0</v>
      </c>
      <c r="I173">
        <f t="shared" si="4"/>
        <v>0</v>
      </c>
      <c r="J173">
        <f>(B173-'Power Analysis'!$B$1)^2*'Power Analysis'!$B$1</f>
        <v>0.27462500000000006</v>
      </c>
    </row>
    <row r="174" spans="1:10" x14ac:dyDescent="0.3">
      <c r="A174">
        <v>0</v>
      </c>
      <c r="B174">
        <v>0</v>
      </c>
      <c r="C174">
        <f>'M2'!O174</f>
        <v>0</v>
      </c>
      <c r="D174">
        <f>'M3'!O174</f>
        <v>0</v>
      </c>
      <c r="E174">
        <f>'M4'!O174</f>
        <v>0</v>
      </c>
      <c r="F174">
        <f t="shared" si="4"/>
        <v>0</v>
      </c>
      <c r="G174">
        <f t="shared" si="4"/>
        <v>0</v>
      </c>
      <c r="H174">
        <f t="shared" si="4"/>
        <v>0</v>
      </c>
      <c r="I174">
        <f t="shared" si="4"/>
        <v>0</v>
      </c>
      <c r="J174">
        <f>(B174-'Power Analysis'!$B$1)^2*'Power Analysis'!$B$1</f>
        <v>0.27462500000000006</v>
      </c>
    </row>
    <row r="175" spans="1:10" x14ac:dyDescent="0.3">
      <c r="A175">
        <v>0</v>
      </c>
      <c r="B175">
        <v>0</v>
      </c>
      <c r="C175">
        <f>'M2'!O175</f>
        <v>1</v>
      </c>
      <c r="D175">
        <f>'M3'!O175</f>
        <v>0</v>
      </c>
      <c r="E175">
        <f>'M4'!O175</f>
        <v>0</v>
      </c>
      <c r="F175">
        <f t="shared" si="4"/>
        <v>0</v>
      </c>
      <c r="G175">
        <f t="shared" si="4"/>
        <v>-1</v>
      </c>
      <c r="H175">
        <f t="shared" si="4"/>
        <v>0</v>
      </c>
      <c r="I175">
        <f t="shared" si="4"/>
        <v>0</v>
      </c>
      <c r="J175">
        <f>(B175-'Power Analysis'!$B$1)^2*'Power Analysis'!$B$1</f>
        <v>0.27462500000000006</v>
      </c>
    </row>
    <row r="176" spans="1:10" x14ac:dyDescent="0.3">
      <c r="A176">
        <v>1</v>
      </c>
      <c r="B176">
        <v>0</v>
      </c>
      <c r="C176">
        <f>'M2'!O176</f>
        <v>0</v>
      </c>
      <c r="D176">
        <f>'M3'!O176</f>
        <v>0</v>
      </c>
      <c r="E176">
        <f>'M4'!O176</f>
        <v>0</v>
      </c>
      <c r="F176">
        <f t="shared" si="4"/>
        <v>1</v>
      </c>
      <c r="G176">
        <f t="shared" si="4"/>
        <v>1</v>
      </c>
      <c r="H176">
        <f t="shared" si="4"/>
        <v>1</v>
      </c>
      <c r="I176">
        <f t="shared" si="4"/>
        <v>1</v>
      </c>
      <c r="J176">
        <f>(B176-'Power Analysis'!$B$1)^2*'Power Analysis'!$B$1</f>
        <v>0.27462500000000006</v>
      </c>
    </row>
    <row r="177" spans="1:10" x14ac:dyDescent="0.3">
      <c r="A177">
        <v>0</v>
      </c>
      <c r="B177">
        <v>0</v>
      </c>
      <c r="C177">
        <f>'M2'!O177</f>
        <v>0</v>
      </c>
      <c r="D177">
        <f>'M3'!O177</f>
        <v>0</v>
      </c>
      <c r="E177">
        <f>'M4'!O177</f>
        <v>0</v>
      </c>
      <c r="F177">
        <f t="shared" si="4"/>
        <v>0</v>
      </c>
      <c r="G177">
        <f t="shared" si="4"/>
        <v>0</v>
      </c>
      <c r="H177">
        <f t="shared" si="4"/>
        <v>0</v>
      </c>
      <c r="I177">
        <f t="shared" si="4"/>
        <v>0</v>
      </c>
      <c r="J177">
        <f>(B177-'Power Analysis'!$B$1)^2*'Power Analysis'!$B$1</f>
        <v>0.27462500000000006</v>
      </c>
    </row>
    <row r="178" spans="1:10" x14ac:dyDescent="0.3">
      <c r="A178">
        <v>1</v>
      </c>
      <c r="B178">
        <v>0</v>
      </c>
      <c r="C178">
        <f>'M2'!O178</f>
        <v>0</v>
      </c>
      <c r="D178">
        <f>'M3'!O178</f>
        <v>0</v>
      </c>
      <c r="E178">
        <f>'M4'!O178</f>
        <v>0</v>
      </c>
      <c r="F178">
        <f t="shared" si="4"/>
        <v>1</v>
      </c>
      <c r="G178">
        <f t="shared" si="4"/>
        <v>1</v>
      </c>
      <c r="H178">
        <f t="shared" si="4"/>
        <v>1</v>
      </c>
      <c r="I178">
        <f t="shared" si="4"/>
        <v>1</v>
      </c>
      <c r="J178">
        <f>(B178-'Power Analysis'!$B$1)^2*'Power Analysis'!$B$1</f>
        <v>0.27462500000000006</v>
      </c>
    </row>
    <row r="179" spans="1:10" x14ac:dyDescent="0.3">
      <c r="A179">
        <v>1</v>
      </c>
      <c r="B179">
        <v>0</v>
      </c>
      <c r="C179">
        <f>'M2'!O179</f>
        <v>1</v>
      </c>
      <c r="D179">
        <f>'M3'!O179</f>
        <v>0</v>
      </c>
      <c r="E179">
        <f>'M4'!O179</f>
        <v>0</v>
      </c>
      <c r="F179">
        <f t="shared" si="4"/>
        <v>1</v>
      </c>
      <c r="G179">
        <f t="shared" si="4"/>
        <v>0</v>
      </c>
      <c r="H179">
        <f t="shared" si="4"/>
        <v>1</v>
      </c>
      <c r="I179">
        <f t="shared" si="4"/>
        <v>1</v>
      </c>
      <c r="J179">
        <f>(B179-'Power Analysis'!$B$1)^2*'Power Analysis'!$B$1</f>
        <v>0.27462500000000006</v>
      </c>
    </row>
    <row r="180" spans="1:10" x14ac:dyDescent="0.3">
      <c r="A180">
        <v>0</v>
      </c>
      <c r="B180">
        <v>0</v>
      </c>
      <c r="C180">
        <f>'M2'!O180</f>
        <v>1</v>
      </c>
      <c r="D180">
        <f>'M3'!O180</f>
        <v>0</v>
      </c>
      <c r="E180">
        <f>'M4'!O180</f>
        <v>0</v>
      </c>
      <c r="F180">
        <f t="shared" si="4"/>
        <v>0</v>
      </c>
      <c r="G180">
        <f t="shared" si="4"/>
        <v>-1</v>
      </c>
      <c r="H180">
        <f t="shared" si="4"/>
        <v>0</v>
      </c>
      <c r="I180">
        <f t="shared" si="4"/>
        <v>0</v>
      </c>
      <c r="J180">
        <f>(B180-'Power Analysis'!$B$1)^2*'Power Analysis'!$B$1</f>
        <v>0.27462500000000006</v>
      </c>
    </row>
    <row r="181" spans="1:10" x14ac:dyDescent="0.3">
      <c r="A181">
        <v>0</v>
      </c>
      <c r="B181">
        <v>0</v>
      </c>
      <c r="C181">
        <f>'M2'!O181</f>
        <v>0</v>
      </c>
      <c r="D181">
        <f>'M3'!O181</f>
        <v>0</v>
      </c>
      <c r="E181">
        <f>'M4'!O181</f>
        <v>0</v>
      </c>
      <c r="F181">
        <f t="shared" si="4"/>
        <v>0</v>
      </c>
      <c r="G181">
        <f t="shared" si="4"/>
        <v>0</v>
      </c>
      <c r="H181">
        <f t="shared" si="4"/>
        <v>0</v>
      </c>
      <c r="I181">
        <f t="shared" si="4"/>
        <v>0</v>
      </c>
      <c r="J181">
        <f>(B181-'Power Analysis'!$B$1)^2*'Power Analysis'!$B$1</f>
        <v>0.27462500000000006</v>
      </c>
    </row>
    <row r="182" spans="1:10" x14ac:dyDescent="0.3">
      <c r="A182">
        <v>1</v>
      </c>
      <c r="B182">
        <v>0</v>
      </c>
      <c r="C182">
        <f>'M2'!O182</f>
        <v>1</v>
      </c>
      <c r="D182">
        <f>'M3'!O182</f>
        <v>0</v>
      </c>
      <c r="E182">
        <f>'M4'!O182</f>
        <v>0</v>
      </c>
      <c r="F182">
        <f t="shared" si="4"/>
        <v>1</v>
      </c>
      <c r="G182">
        <f t="shared" si="4"/>
        <v>0</v>
      </c>
      <c r="H182">
        <f t="shared" si="4"/>
        <v>1</v>
      </c>
      <c r="I182">
        <f t="shared" si="4"/>
        <v>1</v>
      </c>
      <c r="J182">
        <f>(B182-'Power Analysis'!$B$1)^2*'Power Analysis'!$B$1</f>
        <v>0.27462500000000006</v>
      </c>
    </row>
    <row r="183" spans="1:10" x14ac:dyDescent="0.3">
      <c r="A183">
        <v>0</v>
      </c>
      <c r="B183">
        <v>0</v>
      </c>
      <c r="C183">
        <f>'M2'!O183</f>
        <v>1</v>
      </c>
      <c r="D183">
        <f>'M3'!O183</f>
        <v>0</v>
      </c>
      <c r="E183">
        <f>'M4'!O183</f>
        <v>0</v>
      </c>
      <c r="F183">
        <f t="shared" si="4"/>
        <v>0</v>
      </c>
      <c r="G183">
        <f t="shared" si="4"/>
        <v>-1</v>
      </c>
      <c r="H183">
        <f t="shared" si="4"/>
        <v>0</v>
      </c>
      <c r="I183">
        <f t="shared" si="4"/>
        <v>0</v>
      </c>
      <c r="J183">
        <f>(B183-'Power Analysis'!$B$1)^2*'Power Analysis'!$B$1</f>
        <v>0.27462500000000006</v>
      </c>
    </row>
    <row r="184" spans="1:10" x14ac:dyDescent="0.3">
      <c r="A184">
        <v>0</v>
      </c>
      <c r="B184">
        <v>0</v>
      </c>
      <c r="C184">
        <f>'M2'!O184</f>
        <v>0</v>
      </c>
      <c r="D184">
        <f>'M3'!O184</f>
        <v>0</v>
      </c>
      <c r="E184">
        <f>'M4'!O184</f>
        <v>0</v>
      </c>
      <c r="F184">
        <f t="shared" si="4"/>
        <v>0</v>
      </c>
      <c r="G184">
        <f t="shared" si="4"/>
        <v>0</v>
      </c>
      <c r="H184">
        <f t="shared" si="4"/>
        <v>0</v>
      </c>
      <c r="I184">
        <f t="shared" si="4"/>
        <v>0</v>
      </c>
      <c r="J184">
        <f>(B184-'Power Analysis'!$B$1)^2*'Power Analysis'!$B$1</f>
        <v>0.27462500000000006</v>
      </c>
    </row>
    <row r="185" spans="1:10" x14ac:dyDescent="0.3">
      <c r="A185">
        <v>0</v>
      </c>
      <c r="B185">
        <v>0</v>
      </c>
      <c r="C185">
        <f>'M2'!O185</f>
        <v>0</v>
      </c>
      <c r="D185">
        <f>'M3'!O185</f>
        <v>0</v>
      </c>
      <c r="E185">
        <f>'M4'!O185</f>
        <v>0</v>
      </c>
      <c r="F185">
        <f t="shared" si="4"/>
        <v>0</v>
      </c>
      <c r="G185">
        <f t="shared" si="4"/>
        <v>0</v>
      </c>
      <c r="H185">
        <f t="shared" si="4"/>
        <v>0</v>
      </c>
      <c r="I185">
        <f t="shared" si="4"/>
        <v>0</v>
      </c>
      <c r="J185">
        <f>(B185-'Power Analysis'!$B$1)^2*'Power Analysis'!$B$1</f>
        <v>0.27462500000000006</v>
      </c>
    </row>
    <row r="186" spans="1:10" x14ac:dyDescent="0.3">
      <c r="A186">
        <v>0</v>
      </c>
      <c r="B186">
        <v>0</v>
      </c>
      <c r="C186">
        <f>'M2'!O186</f>
        <v>0</v>
      </c>
      <c r="D186">
        <f>'M3'!O186</f>
        <v>0</v>
      </c>
      <c r="E186">
        <f>'M4'!O186</f>
        <v>0</v>
      </c>
      <c r="F186">
        <f t="shared" si="4"/>
        <v>0</v>
      </c>
      <c r="G186">
        <f t="shared" si="4"/>
        <v>0</v>
      </c>
      <c r="H186">
        <f t="shared" si="4"/>
        <v>0</v>
      </c>
      <c r="I186">
        <f t="shared" si="4"/>
        <v>0</v>
      </c>
      <c r="J186">
        <f>(B186-'Power Analysis'!$B$1)^2*'Power Analysis'!$B$1</f>
        <v>0.27462500000000006</v>
      </c>
    </row>
    <row r="187" spans="1:10" x14ac:dyDescent="0.3">
      <c r="A187">
        <v>0</v>
      </c>
      <c r="B187">
        <v>0</v>
      </c>
      <c r="C187">
        <f>'M2'!O187</f>
        <v>1</v>
      </c>
      <c r="D187">
        <f>'M3'!O187</f>
        <v>0</v>
      </c>
      <c r="E187">
        <f>'M4'!O187</f>
        <v>0</v>
      </c>
      <c r="F187">
        <f t="shared" si="4"/>
        <v>0</v>
      </c>
      <c r="G187">
        <f t="shared" si="4"/>
        <v>-1</v>
      </c>
      <c r="H187">
        <f t="shared" si="4"/>
        <v>0</v>
      </c>
      <c r="I187">
        <f t="shared" si="4"/>
        <v>0</v>
      </c>
      <c r="J187">
        <f>(B187-'Power Analysis'!$B$1)^2*'Power Analysis'!$B$1</f>
        <v>0.27462500000000006</v>
      </c>
    </row>
    <row r="188" spans="1:10" x14ac:dyDescent="0.3">
      <c r="A188">
        <v>0</v>
      </c>
      <c r="B188">
        <v>0</v>
      </c>
      <c r="C188">
        <f>'M2'!O188</f>
        <v>1</v>
      </c>
      <c r="D188">
        <f>'M3'!O188</f>
        <v>0</v>
      </c>
      <c r="E188">
        <f>'M4'!O188</f>
        <v>0</v>
      </c>
      <c r="F188">
        <f t="shared" si="4"/>
        <v>0</v>
      </c>
      <c r="G188">
        <f t="shared" si="4"/>
        <v>-1</v>
      </c>
      <c r="H188">
        <f t="shared" si="4"/>
        <v>0</v>
      </c>
      <c r="I188">
        <f t="shared" si="4"/>
        <v>0</v>
      </c>
      <c r="J188">
        <f>(B188-'Power Analysis'!$B$1)^2*'Power Analysis'!$B$1</f>
        <v>0.27462500000000006</v>
      </c>
    </row>
    <row r="189" spans="1:10" x14ac:dyDescent="0.3">
      <c r="A189">
        <v>1</v>
      </c>
      <c r="B189">
        <v>1</v>
      </c>
      <c r="C189">
        <f>'M2'!O189</f>
        <v>1</v>
      </c>
      <c r="D189">
        <f>'M3'!O189</f>
        <v>1</v>
      </c>
      <c r="E189">
        <f>'M4'!O189</f>
        <v>1</v>
      </c>
      <c r="F189">
        <f t="shared" si="4"/>
        <v>0</v>
      </c>
      <c r="G189">
        <f t="shared" si="4"/>
        <v>0</v>
      </c>
      <c r="H189">
        <f t="shared" si="4"/>
        <v>0</v>
      </c>
      <c r="I189">
        <f t="shared" si="4"/>
        <v>0</v>
      </c>
      <c r="J189">
        <f>(B189-'Power Analysis'!$B$1)^2*'Power Analysis'!$B$1</f>
        <v>7.9624999999999987E-2</v>
      </c>
    </row>
    <row r="190" spans="1:10" x14ac:dyDescent="0.3">
      <c r="A190">
        <v>0</v>
      </c>
      <c r="B190">
        <v>0</v>
      </c>
      <c r="C190">
        <f>'M2'!O190</f>
        <v>0</v>
      </c>
      <c r="D190">
        <f>'M3'!O190</f>
        <v>0</v>
      </c>
      <c r="E190">
        <f>'M4'!O190</f>
        <v>0</v>
      </c>
      <c r="F190">
        <f t="shared" si="4"/>
        <v>0</v>
      </c>
      <c r="G190">
        <f t="shared" si="4"/>
        <v>0</v>
      </c>
      <c r="H190">
        <f t="shared" si="4"/>
        <v>0</v>
      </c>
      <c r="I190">
        <f t="shared" si="4"/>
        <v>0</v>
      </c>
      <c r="J190">
        <f>(B190-'Power Analysis'!$B$1)^2*'Power Analysis'!$B$1</f>
        <v>0.27462500000000006</v>
      </c>
    </row>
    <row r="191" spans="1:10" x14ac:dyDescent="0.3">
      <c r="A191">
        <v>0</v>
      </c>
      <c r="B191">
        <v>0</v>
      </c>
      <c r="C191">
        <f>'M2'!O191</f>
        <v>0</v>
      </c>
      <c r="D191">
        <f>'M3'!O191</f>
        <v>0</v>
      </c>
      <c r="E191">
        <f>'M4'!O191</f>
        <v>0</v>
      </c>
      <c r="F191">
        <f t="shared" si="4"/>
        <v>0</v>
      </c>
      <c r="G191">
        <f t="shared" si="4"/>
        <v>0</v>
      </c>
      <c r="H191">
        <f t="shared" si="4"/>
        <v>0</v>
      </c>
      <c r="I191">
        <f t="shared" si="4"/>
        <v>0</v>
      </c>
      <c r="J191">
        <f>(B191-'Power Analysis'!$B$1)^2*'Power Analysis'!$B$1</f>
        <v>0.27462500000000006</v>
      </c>
    </row>
    <row r="192" spans="1:10" x14ac:dyDescent="0.3">
      <c r="A192">
        <v>1</v>
      </c>
      <c r="B192">
        <v>0</v>
      </c>
      <c r="C192">
        <f>'M2'!O192</f>
        <v>0</v>
      </c>
      <c r="D192">
        <f>'M3'!O192</f>
        <v>0</v>
      </c>
      <c r="E192">
        <f>'M4'!O192</f>
        <v>0</v>
      </c>
      <c r="F192">
        <f t="shared" si="4"/>
        <v>1</v>
      </c>
      <c r="G192">
        <f t="shared" si="4"/>
        <v>1</v>
      </c>
      <c r="H192">
        <f t="shared" si="4"/>
        <v>1</v>
      </c>
      <c r="I192">
        <f t="shared" si="4"/>
        <v>1</v>
      </c>
      <c r="J192">
        <f>(B192-'Power Analysis'!$B$1)^2*'Power Analysis'!$B$1</f>
        <v>0.27462500000000006</v>
      </c>
    </row>
    <row r="193" spans="1:10" x14ac:dyDescent="0.3">
      <c r="A193">
        <v>1</v>
      </c>
      <c r="B193">
        <v>1</v>
      </c>
      <c r="C193">
        <f>'M2'!O193</f>
        <v>1</v>
      </c>
      <c r="D193">
        <f>'M3'!O193</f>
        <v>1</v>
      </c>
      <c r="E193">
        <f>'M4'!O193</f>
        <v>1</v>
      </c>
      <c r="F193">
        <f t="shared" si="4"/>
        <v>0</v>
      </c>
      <c r="G193">
        <f t="shared" si="4"/>
        <v>0</v>
      </c>
      <c r="H193">
        <f t="shared" si="4"/>
        <v>0</v>
      </c>
      <c r="I193">
        <f t="shared" si="4"/>
        <v>0</v>
      </c>
      <c r="J193">
        <f>(B193-'Power Analysis'!$B$1)^2*'Power Analysis'!$B$1</f>
        <v>7.9624999999999987E-2</v>
      </c>
    </row>
    <row r="194" spans="1:10" x14ac:dyDescent="0.3">
      <c r="A194">
        <v>0</v>
      </c>
      <c r="B194">
        <v>0</v>
      </c>
      <c r="C194">
        <f>'M2'!O194</f>
        <v>1</v>
      </c>
      <c r="D194">
        <f>'M3'!O194</f>
        <v>0</v>
      </c>
      <c r="E194">
        <f>'M4'!O194</f>
        <v>0</v>
      </c>
      <c r="F194">
        <f t="shared" si="4"/>
        <v>0</v>
      </c>
      <c r="G194">
        <f t="shared" si="4"/>
        <v>-1</v>
      </c>
      <c r="H194">
        <f t="shared" si="4"/>
        <v>0</v>
      </c>
      <c r="I194">
        <f t="shared" ref="I194:I257" si="5">$A194-E194</f>
        <v>0</v>
      </c>
      <c r="J194">
        <f>(B194-'Power Analysis'!$B$1)^2*'Power Analysis'!$B$1</f>
        <v>0.27462500000000006</v>
      </c>
    </row>
    <row r="195" spans="1:10" x14ac:dyDescent="0.3">
      <c r="A195">
        <v>1</v>
      </c>
      <c r="B195">
        <v>0</v>
      </c>
      <c r="C195">
        <f>'M2'!O195</f>
        <v>0</v>
      </c>
      <c r="D195">
        <f>'M3'!O195</f>
        <v>0</v>
      </c>
      <c r="E195">
        <f>'M4'!O195</f>
        <v>0</v>
      </c>
      <c r="F195">
        <f t="shared" ref="F195:I258" si="6">$A195-B195</f>
        <v>1</v>
      </c>
      <c r="G195">
        <f t="shared" si="6"/>
        <v>1</v>
      </c>
      <c r="H195">
        <f t="shared" si="6"/>
        <v>1</v>
      </c>
      <c r="I195">
        <f t="shared" si="5"/>
        <v>1</v>
      </c>
      <c r="J195">
        <f>(B195-'Power Analysis'!$B$1)^2*'Power Analysis'!$B$1</f>
        <v>0.27462500000000006</v>
      </c>
    </row>
    <row r="196" spans="1:10" x14ac:dyDescent="0.3">
      <c r="A196">
        <v>0</v>
      </c>
      <c r="B196">
        <v>0</v>
      </c>
      <c r="C196">
        <f>'M2'!O196</f>
        <v>0</v>
      </c>
      <c r="D196">
        <f>'M3'!O196</f>
        <v>0</v>
      </c>
      <c r="E196">
        <f>'M4'!O196</f>
        <v>0</v>
      </c>
      <c r="F196">
        <f t="shared" si="6"/>
        <v>0</v>
      </c>
      <c r="G196">
        <f t="shared" si="6"/>
        <v>0</v>
      </c>
      <c r="H196">
        <f t="shared" si="6"/>
        <v>0</v>
      </c>
      <c r="I196">
        <f t="shared" si="5"/>
        <v>0</v>
      </c>
      <c r="J196">
        <f>(B196-'Power Analysis'!$B$1)^2*'Power Analysis'!$B$1</f>
        <v>0.27462500000000006</v>
      </c>
    </row>
    <row r="197" spans="1:10" x14ac:dyDescent="0.3">
      <c r="A197">
        <v>0</v>
      </c>
      <c r="B197">
        <v>1</v>
      </c>
      <c r="C197">
        <f>'M2'!O197</f>
        <v>1</v>
      </c>
      <c r="D197">
        <f>'M3'!O197</f>
        <v>1</v>
      </c>
      <c r="E197">
        <f>'M4'!O197</f>
        <v>1</v>
      </c>
      <c r="F197">
        <f t="shared" si="6"/>
        <v>-1</v>
      </c>
      <c r="G197">
        <f t="shared" si="6"/>
        <v>-1</v>
      </c>
      <c r="H197">
        <f t="shared" si="6"/>
        <v>-1</v>
      </c>
      <c r="I197">
        <f t="shared" si="5"/>
        <v>-1</v>
      </c>
      <c r="J197">
        <f>(B197-'Power Analysis'!$B$1)^2*'Power Analysis'!$B$1</f>
        <v>7.9624999999999987E-2</v>
      </c>
    </row>
    <row r="198" spans="1:10" x14ac:dyDescent="0.3">
      <c r="A198">
        <v>0</v>
      </c>
      <c r="B198">
        <v>0</v>
      </c>
      <c r="C198">
        <f>'M2'!O198</f>
        <v>1</v>
      </c>
      <c r="D198">
        <f>'M3'!O198</f>
        <v>0</v>
      </c>
      <c r="E198">
        <f>'M4'!O198</f>
        <v>0</v>
      </c>
      <c r="F198">
        <f t="shared" si="6"/>
        <v>0</v>
      </c>
      <c r="G198">
        <f t="shared" si="6"/>
        <v>-1</v>
      </c>
      <c r="H198">
        <f t="shared" si="6"/>
        <v>0</v>
      </c>
      <c r="I198">
        <f t="shared" si="5"/>
        <v>0</v>
      </c>
      <c r="J198">
        <f>(B198-'Power Analysis'!$B$1)^2*'Power Analysis'!$B$1</f>
        <v>0.27462500000000006</v>
      </c>
    </row>
    <row r="199" spans="1:10" x14ac:dyDescent="0.3">
      <c r="A199">
        <v>0</v>
      </c>
      <c r="B199">
        <v>0</v>
      </c>
      <c r="C199">
        <f>'M2'!O199</f>
        <v>0</v>
      </c>
      <c r="D199">
        <f>'M3'!O199</f>
        <v>0</v>
      </c>
      <c r="E199">
        <f>'M4'!O199</f>
        <v>0</v>
      </c>
      <c r="F199">
        <f t="shared" si="6"/>
        <v>0</v>
      </c>
      <c r="G199">
        <f t="shared" si="6"/>
        <v>0</v>
      </c>
      <c r="H199">
        <f t="shared" si="6"/>
        <v>0</v>
      </c>
      <c r="I199">
        <f t="shared" si="5"/>
        <v>0</v>
      </c>
      <c r="J199">
        <f>(B199-'Power Analysis'!$B$1)^2*'Power Analysis'!$B$1</f>
        <v>0.27462500000000006</v>
      </c>
    </row>
    <row r="200" spans="1:10" x14ac:dyDescent="0.3">
      <c r="A200">
        <v>0</v>
      </c>
      <c r="B200">
        <v>0</v>
      </c>
      <c r="C200">
        <f>'M2'!O200</f>
        <v>0</v>
      </c>
      <c r="D200">
        <f>'M3'!O200</f>
        <v>0</v>
      </c>
      <c r="E200">
        <f>'M4'!O200</f>
        <v>0</v>
      </c>
      <c r="F200">
        <f t="shared" si="6"/>
        <v>0</v>
      </c>
      <c r="G200">
        <f t="shared" si="6"/>
        <v>0</v>
      </c>
      <c r="H200">
        <f t="shared" si="6"/>
        <v>0</v>
      </c>
      <c r="I200">
        <f t="shared" si="5"/>
        <v>0</v>
      </c>
      <c r="J200">
        <f>(B200-'Power Analysis'!$B$1)^2*'Power Analysis'!$B$1</f>
        <v>0.27462500000000006</v>
      </c>
    </row>
    <row r="201" spans="1:10" x14ac:dyDescent="0.3">
      <c r="A201">
        <v>1</v>
      </c>
      <c r="B201">
        <v>0</v>
      </c>
      <c r="C201">
        <f>'M2'!O201</f>
        <v>0</v>
      </c>
      <c r="D201">
        <f>'M3'!O201</f>
        <v>0</v>
      </c>
      <c r="E201">
        <f>'M4'!O201</f>
        <v>0</v>
      </c>
      <c r="F201">
        <f t="shared" si="6"/>
        <v>1</v>
      </c>
      <c r="G201">
        <f t="shared" si="6"/>
        <v>1</v>
      </c>
      <c r="H201">
        <f t="shared" si="6"/>
        <v>1</v>
      </c>
      <c r="I201">
        <f t="shared" si="5"/>
        <v>1</v>
      </c>
      <c r="J201">
        <f>(B201-'Power Analysis'!$B$1)^2*'Power Analysis'!$B$1</f>
        <v>0.27462500000000006</v>
      </c>
    </row>
    <row r="202" spans="1:10" x14ac:dyDescent="0.3">
      <c r="A202">
        <v>0</v>
      </c>
      <c r="B202">
        <v>0</v>
      </c>
      <c r="C202">
        <f>'M2'!O202</f>
        <v>0</v>
      </c>
      <c r="D202">
        <f>'M3'!O202</f>
        <v>0</v>
      </c>
      <c r="E202">
        <f>'M4'!O202</f>
        <v>0</v>
      </c>
      <c r="F202">
        <f t="shared" si="6"/>
        <v>0</v>
      </c>
      <c r="G202">
        <f t="shared" si="6"/>
        <v>0</v>
      </c>
      <c r="H202">
        <f t="shared" si="6"/>
        <v>0</v>
      </c>
      <c r="I202">
        <f t="shared" si="5"/>
        <v>0</v>
      </c>
      <c r="J202">
        <f>(B202-'Power Analysis'!$B$1)^2*'Power Analysis'!$B$1</f>
        <v>0.27462500000000006</v>
      </c>
    </row>
    <row r="203" spans="1:10" x14ac:dyDescent="0.3">
      <c r="A203">
        <v>1</v>
      </c>
      <c r="B203">
        <v>1</v>
      </c>
      <c r="C203">
        <f>'M2'!O203</f>
        <v>1</v>
      </c>
      <c r="D203">
        <f>'M3'!O203</f>
        <v>1</v>
      </c>
      <c r="E203">
        <f>'M4'!O203</f>
        <v>1</v>
      </c>
      <c r="F203">
        <f t="shared" si="6"/>
        <v>0</v>
      </c>
      <c r="G203">
        <f t="shared" si="6"/>
        <v>0</v>
      </c>
      <c r="H203">
        <f t="shared" si="6"/>
        <v>0</v>
      </c>
      <c r="I203">
        <f t="shared" si="5"/>
        <v>0</v>
      </c>
      <c r="J203">
        <f>(B203-'Power Analysis'!$B$1)^2*'Power Analysis'!$B$1</f>
        <v>7.9624999999999987E-2</v>
      </c>
    </row>
    <row r="204" spans="1:10" x14ac:dyDescent="0.3">
      <c r="A204">
        <v>1</v>
      </c>
      <c r="B204">
        <v>0</v>
      </c>
      <c r="C204">
        <f>'M2'!O204</f>
        <v>0</v>
      </c>
      <c r="D204">
        <f>'M3'!O204</f>
        <v>0</v>
      </c>
      <c r="E204">
        <f>'M4'!O204</f>
        <v>0</v>
      </c>
      <c r="F204">
        <f t="shared" si="6"/>
        <v>1</v>
      </c>
      <c r="G204">
        <f t="shared" si="6"/>
        <v>1</v>
      </c>
      <c r="H204">
        <f t="shared" si="6"/>
        <v>1</v>
      </c>
      <c r="I204">
        <f t="shared" si="5"/>
        <v>1</v>
      </c>
      <c r="J204">
        <f>(B204-'Power Analysis'!$B$1)^2*'Power Analysis'!$B$1</f>
        <v>0.27462500000000006</v>
      </c>
    </row>
    <row r="205" spans="1:10" x14ac:dyDescent="0.3">
      <c r="A205">
        <v>0</v>
      </c>
      <c r="B205">
        <v>0</v>
      </c>
      <c r="C205">
        <f>'M2'!O205</f>
        <v>0</v>
      </c>
      <c r="D205">
        <f>'M3'!O205</f>
        <v>0</v>
      </c>
      <c r="E205">
        <f>'M4'!O205</f>
        <v>0</v>
      </c>
      <c r="F205">
        <f t="shared" si="6"/>
        <v>0</v>
      </c>
      <c r="G205">
        <f t="shared" si="6"/>
        <v>0</v>
      </c>
      <c r="H205">
        <f t="shared" si="6"/>
        <v>0</v>
      </c>
      <c r="I205">
        <f t="shared" si="5"/>
        <v>0</v>
      </c>
      <c r="J205">
        <f>(B205-'Power Analysis'!$B$1)^2*'Power Analysis'!$B$1</f>
        <v>0.27462500000000006</v>
      </c>
    </row>
    <row r="206" spans="1:10" x14ac:dyDescent="0.3">
      <c r="A206">
        <v>0</v>
      </c>
      <c r="B206">
        <v>0</v>
      </c>
      <c r="C206">
        <f>'M2'!O206</f>
        <v>0</v>
      </c>
      <c r="D206">
        <f>'M3'!O206</f>
        <v>0</v>
      </c>
      <c r="E206">
        <f>'M4'!O206</f>
        <v>0</v>
      </c>
      <c r="F206">
        <f t="shared" si="6"/>
        <v>0</v>
      </c>
      <c r="G206">
        <f t="shared" si="6"/>
        <v>0</v>
      </c>
      <c r="H206">
        <f t="shared" si="6"/>
        <v>0</v>
      </c>
      <c r="I206">
        <f t="shared" si="5"/>
        <v>0</v>
      </c>
      <c r="J206">
        <f>(B206-'Power Analysis'!$B$1)^2*'Power Analysis'!$B$1</f>
        <v>0.27462500000000006</v>
      </c>
    </row>
    <row r="207" spans="1:10" x14ac:dyDescent="0.3">
      <c r="A207">
        <v>0</v>
      </c>
      <c r="B207">
        <v>0</v>
      </c>
      <c r="C207">
        <f>'M2'!O207</f>
        <v>0</v>
      </c>
      <c r="D207">
        <f>'M3'!O207</f>
        <v>0</v>
      </c>
      <c r="E207">
        <f>'M4'!O207</f>
        <v>0</v>
      </c>
      <c r="F207">
        <f t="shared" si="6"/>
        <v>0</v>
      </c>
      <c r="G207">
        <f t="shared" si="6"/>
        <v>0</v>
      </c>
      <c r="H207">
        <f t="shared" si="6"/>
        <v>0</v>
      </c>
      <c r="I207">
        <f t="shared" si="5"/>
        <v>0</v>
      </c>
      <c r="J207">
        <f>(B207-'Power Analysis'!$B$1)^2*'Power Analysis'!$B$1</f>
        <v>0.27462500000000006</v>
      </c>
    </row>
    <row r="208" spans="1:10" x14ac:dyDescent="0.3">
      <c r="A208">
        <v>0</v>
      </c>
      <c r="B208">
        <v>0</v>
      </c>
      <c r="C208">
        <f>'M2'!O208</f>
        <v>0</v>
      </c>
      <c r="D208">
        <f>'M3'!O208</f>
        <v>0</v>
      </c>
      <c r="E208">
        <f>'M4'!O208</f>
        <v>0</v>
      </c>
      <c r="F208">
        <f t="shared" si="6"/>
        <v>0</v>
      </c>
      <c r="G208">
        <f t="shared" si="6"/>
        <v>0</v>
      </c>
      <c r="H208">
        <f t="shared" si="6"/>
        <v>0</v>
      </c>
      <c r="I208">
        <f t="shared" si="5"/>
        <v>0</v>
      </c>
      <c r="J208">
        <f>(B208-'Power Analysis'!$B$1)^2*'Power Analysis'!$B$1</f>
        <v>0.27462500000000006</v>
      </c>
    </row>
    <row r="209" spans="1:10" x14ac:dyDescent="0.3">
      <c r="A209">
        <v>1</v>
      </c>
      <c r="B209">
        <v>0</v>
      </c>
      <c r="C209">
        <f>'M2'!O209</f>
        <v>0</v>
      </c>
      <c r="D209">
        <f>'M3'!O209</f>
        <v>0</v>
      </c>
      <c r="E209">
        <f>'M4'!O209</f>
        <v>0</v>
      </c>
      <c r="F209">
        <f t="shared" si="6"/>
        <v>1</v>
      </c>
      <c r="G209">
        <f t="shared" si="6"/>
        <v>1</v>
      </c>
      <c r="H209">
        <f t="shared" si="6"/>
        <v>1</v>
      </c>
      <c r="I209">
        <f t="shared" si="5"/>
        <v>1</v>
      </c>
      <c r="J209">
        <f>(B209-'Power Analysis'!$B$1)^2*'Power Analysis'!$B$1</f>
        <v>0.27462500000000006</v>
      </c>
    </row>
    <row r="210" spans="1:10" x14ac:dyDescent="0.3">
      <c r="A210">
        <v>0</v>
      </c>
      <c r="B210">
        <v>0</v>
      </c>
      <c r="C210">
        <f>'M2'!O210</f>
        <v>0</v>
      </c>
      <c r="D210">
        <f>'M3'!O210</f>
        <v>0</v>
      </c>
      <c r="E210">
        <f>'M4'!O210</f>
        <v>0</v>
      </c>
      <c r="F210">
        <f t="shared" si="6"/>
        <v>0</v>
      </c>
      <c r="G210">
        <f t="shared" si="6"/>
        <v>0</v>
      </c>
      <c r="H210">
        <f t="shared" si="6"/>
        <v>0</v>
      </c>
      <c r="I210">
        <f t="shared" si="5"/>
        <v>0</v>
      </c>
      <c r="J210">
        <f>(B210-'Power Analysis'!$B$1)^2*'Power Analysis'!$B$1</f>
        <v>0.27462500000000006</v>
      </c>
    </row>
    <row r="211" spans="1:10" x14ac:dyDescent="0.3">
      <c r="A211">
        <v>0</v>
      </c>
      <c r="B211">
        <v>0</v>
      </c>
      <c r="C211">
        <f>'M2'!O211</f>
        <v>0</v>
      </c>
      <c r="D211">
        <f>'M3'!O211</f>
        <v>0</v>
      </c>
      <c r="E211">
        <f>'M4'!O211</f>
        <v>0</v>
      </c>
      <c r="F211">
        <f t="shared" si="6"/>
        <v>0</v>
      </c>
      <c r="G211">
        <f t="shared" si="6"/>
        <v>0</v>
      </c>
      <c r="H211">
        <f t="shared" si="6"/>
        <v>0</v>
      </c>
      <c r="I211">
        <f t="shared" si="5"/>
        <v>0</v>
      </c>
      <c r="J211">
        <f>(B211-'Power Analysis'!$B$1)^2*'Power Analysis'!$B$1</f>
        <v>0.27462500000000006</v>
      </c>
    </row>
    <row r="212" spans="1:10" x14ac:dyDescent="0.3">
      <c r="A212">
        <v>0</v>
      </c>
      <c r="B212">
        <v>0</v>
      </c>
      <c r="C212">
        <f>'M2'!O212</f>
        <v>0</v>
      </c>
      <c r="D212">
        <f>'M3'!O212</f>
        <v>0</v>
      </c>
      <c r="E212">
        <f>'M4'!O212</f>
        <v>0</v>
      </c>
      <c r="F212">
        <f t="shared" si="6"/>
        <v>0</v>
      </c>
      <c r="G212">
        <f t="shared" si="6"/>
        <v>0</v>
      </c>
      <c r="H212">
        <f t="shared" si="6"/>
        <v>0</v>
      </c>
      <c r="I212">
        <f t="shared" si="5"/>
        <v>0</v>
      </c>
      <c r="J212">
        <f>(B212-'Power Analysis'!$B$1)^2*'Power Analysis'!$B$1</f>
        <v>0.27462500000000006</v>
      </c>
    </row>
    <row r="213" spans="1:10" x14ac:dyDescent="0.3">
      <c r="A213">
        <v>1</v>
      </c>
      <c r="B213">
        <v>0</v>
      </c>
      <c r="C213">
        <f>'M2'!O213</f>
        <v>0</v>
      </c>
      <c r="D213">
        <f>'M3'!O213</f>
        <v>0</v>
      </c>
      <c r="E213">
        <f>'M4'!O213</f>
        <v>0</v>
      </c>
      <c r="F213">
        <f t="shared" si="6"/>
        <v>1</v>
      </c>
      <c r="G213">
        <f t="shared" si="6"/>
        <v>1</v>
      </c>
      <c r="H213">
        <f t="shared" si="6"/>
        <v>1</v>
      </c>
      <c r="I213">
        <f t="shared" si="5"/>
        <v>1</v>
      </c>
      <c r="J213">
        <f>(B213-'Power Analysis'!$B$1)^2*'Power Analysis'!$B$1</f>
        <v>0.27462500000000006</v>
      </c>
    </row>
    <row r="214" spans="1:10" x14ac:dyDescent="0.3">
      <c r="A214">
        <v>0</v>
      </c>
      <c r="B214">
        <v>0</v>
      </c>
      <c r="C214">
        <f>'M2'!O214</f>
        <v>0</v>
      </c>
      <c r="D214">
        <f>'M3'!O214</f>
        <v>0</v>
      </c>
      <c r="E214">
        <f>'M4'!O214</f>
        <v>0</v>
      </c>
      <c r="F214">
        <f t="shared" si="6"/>
        <v>0</v>
      </c>
      <c r="G214">
        <f t="shared" si="6"/>
        <v>0</v>
      </c>
      <c r="H214">
        <f t="shared" si="6"/>
        <v>0</v>
      </c>
      <c r="I214">
        <f t="shared" si="5"/>
        <v>0</v>
      </c>
      <c r="J214">
        <f>(B214-'Power Analysis'!$B$1)^2*'Power Analysis'!$B$1</f>
        <v>0.27462500000000006</v>
      </c>
    </row>
    <row r="215" spans="1:10" x14ac:dyDescent="0.3">
      <c r="A215">
        <v>1</v>
      </c>
      <c r="B215">
        <v>1</v>
      </c>
      <c r="C215">
        <f>'M2'!O215</f>
        <v>1</v>
      </c>
      <c r="D215">
        <f>'M3'!O215</f>
        <v>1</v>
      </c>
      <c r="E215">
        <f>'M4'!O215</f>
        <v>1</v>
      </c>
      <c r="F215">
        <f t="shared" si="6"/>
        <v>0</v>
      </c>
      <c r="G215">
        <f t="shared" si="6"/>
        <v>0</v>
      </c>
      <c r="H215">
        <f t="shared" si="6"/>
        <v>0</v>
      </c>
      <c r="I215">
        <f t="shared" si="5"/>
        <v>0</v>
      </c>
      <c r="J215">
        <f>(B215-'Power Analysis'!$B$1)^2*'Power Analysis'!$B$1</f>
        <v>7.9624999999999987E-2</v>
      </c>
    </row>
    <row r="216" spans="1:10" x14ac:dyDescent="0.3">
      <c r="A216">
        <v>0</v>
      </c>
      <c r="B216">
        <v>0</v>
      </c>
      <c r="C216">
        <f>'M2'!O216</f>
        <v>0</v>
      </c>
      <c r="D216">
        <f>'M3'!O216</f>
        <v>0</v>
      </c>
      <c r="E216">
        <f>'M4'!O216</f>
        <v>0</v>
      </c>
      <c r="F216">
        <f t="shared" si="6"/>
        <v>0</v>
      </c>
      <c r="G216">
        <f t="shared" si="6"/>
        <v>0</v>
      </c>
      <c r="H216">
        <f t="shared" si="6"/>
        <v>0</v>
      </c>
      <c r="I216">
        <f t="shared" si="5"/>
        <v>0</v>
      </c>
      <c r="J216">
        <f>(B216-'Power Analysis'!$B$1)^2*'Power Analysis'!$B$1</f>
        <v>0.27462500000000006</v>
      </c>
    </row>
    <row r="217" spans="1:10" x14ac:dyDescent="0.3">
      <c r="A217">
        <v>0</v>
      </c>
      <c r="B217">
        <v>0</v>
      </c>
      <c r="C217">
        <f>'M2'!O217</f>
        <v>0</v>
      </c>
      <c r="D217">
        <f>'M3'!O217</f>
        <v>0</v>
      </c>
      <c r="E217">
        <f>'M4'!O217</f>
        <v>0</v>
      </c>
      <c r="F217">
        <f t="shared" si="6"/>
        <v>0</v>
      </c>
      <c r="G217">
        <f t="shared" si="6"/>
        <v>0</v>
      </c>
      <c r="H217">
        <f t="shared" si="6"/>
        <v>0</v>
      </c>
      <c r="I217">
        <f t="shared" si="5"/>
        <v>0</v>
      </c>
      <c r="J217">
        <f>(B217-'Power Analysis'!$B$1)^2*'Power Analysis'!$B$1</f>
        <v>0.27462500000000006</v>
      </c>
    </row>
    <row r="218" spans="1:10" x14ac:dyDescent="0.3">
      <c r="A218">
        <v>0</v>
      </c>
      <c r="B218">
        <v>0</v>
      </c>
      <c r="C218">
        <f>'M2'!O218</f>
        <v>0</v>
      </c>
      <c r="D218">
        <f>'M3'!O218</f>
        <v>0</v>
      </c>
      <c r="E218">
        <f>'M4'!O218</f>
        <v>0</v>
      </c>
      <c r="F218">
        <f t="shared" si="6"/>
        <v>0</v>
      </c>
      <c r="G218">
        <f t="shared" si="6"/>
        <v>0</v>
      </c>
      <c r="H218">
        <f t="shared" si="6"/>
        <v>0</v>
      </c>
      <c r="I218">
        <f t="shared" si="5"/>
        <v>0</v>
      </c>
      <c r="J218">
        <f>(B218-'Power Analysis'!$B$1)^2*'Power Analysis'!$B$1</f>
        <v>0.27462500000000006</v>
      </c>
    </row>
    <row r="219" spans="1:10" x14ac:dyDescent="0.3">
      <c r="A219">
        <v>1</v>
      </c>
      <c r="B219">
        <v>0</v>
      </c>
      <c r="C219">
        <f>'M2'!O219</f>
        <v>0</v>
      </c>
      <c r="D219">
        <f>'M3'!O219</f>
        <v>0</v>
      </c>
      <c r="E219">
        <f>'M4'!O219</f>
        <v>0</v>
      </c>
      <c r="F219">
        <f t="shared" si="6"/>
        <v>1</v>
      </c>
      <c r="G219">
        <f t="shared" si="6"/>
        <v>1</v>
      </c>
      <c r="H219">
        <f t="shared" si="6"/>
        <v>1</v>
      </c>
      <c r="I219">
        <f t="shared" si="5"/>
        <v>1</v>
      </c>
      <c r="J219">
        <f>(B219-'Power Analysis'!$B$1)^2*'Power Analysis'!$B$1</f>
        <v>0.27462500000000006</v>
      </c>
    </row>
    <row r="220" spans="1:10" x14ac:dyDescent="0.3">
      <c r="A220">
        <v>0</v>
      </c>
      <c r="B220">
        <v>0</v>
      </c>
      <c r="C220">
        <f>'M2'!O220</f>
        <v>0</v>
      </c>
      <c r="D220">
        <f>'M3'!O220</f>
        <v>0</v>
      </c>
      <c r="E220">
        <f>'M4'!O220</f>
        <v>0</v>
      </c>
      <c r="F220">
        <f t="shared" si="6"/>
        <v>0</v>
      </c>
      <c r="G220">
        <f t="shared" si="6"/>
        <v>0</v>
      </c>
      <c r="H220">
        <f t="shared" si="6"/>
        <v>0</v>
      </c>
      <c r="I220">
        <f t="shared" si="5"/>
        <v>0</v>
      </c>
      <c r="J220">
        <f>(B220-'Power Analysis'!$B$1)^2*'Power Analysis'!$B$1</f>
        <v>0.27462500000000006</v>
      </c>
    </row>
    <row r="221" spans="1:10" x14ac:dyDescent="0.3">
      <c r="A221">
        <v>0</v>
      </c>
      <c r="B221">
        <v>0</v>
      </c>
      <c r="C221">
        <f>'M2'!O221</f>
        <v>0</v>
      </c>
      <c r="D221">
        <f>'M3'!O221</f>
        <v>0</v>
      </c>
      <c r="E221">
        <f>'M4'!O221</f>
        <v>0</v>
      </c>
      <c r="F221">
        <f t="shared" si="6"/>
        <v>0</v>
      </c>
      <c r="G221">
        <f t="shared" si="6"/>
        <v>0</v>
      </c>
      <c r="H221">
        <f t="shared" si="6"/>
        <v>0</v>
      </c>
      <c r="I221">
        <f t="shared" si="5"/>
        <v>0</v>
      </c>
      <c r="J221">
        <f>(B221-'Power Analysis'!$B$1)^2*'Power Analysis'!$B$1</f>
        <v>0.27462500000000006</v>
      </c>
    </row>
    <row r="222" spans="1:10" x14ac:dyDescent="0.3">
      <c r="A222">
        <v>0</v>
      </c>
      <c r="B222">
        <v>0</v>
      </c>
      <c r="C222">
        <f>'M2'!O222</f>
        <v>0</v>
      </c>
      <c r="D222">
        <f>'M3'!O222</f>
        <v>0</v>
      </c>
      <c r="E222">
        <f>'M4'!O222</f>
        <v>0</v>
      </c>
      <c r="F222">
        <f t="shared" si="6"/>
        <v>0</v>
      </c>
      <c r="G222">
        <f t="shared" si="6"/>
        <v>0</v>
      </c>
      <c r="H222">
        <f t="shared" si="6"/>
        <v>0</v>
      </c>
      <c r="I222">
        <f t="shared" si="5"/>
        <v>0</v>
      </c>
      <c r="J222">
        <f>(B222-'Power Analysis'!$B$1)^2*'Power Analysis'!$B$1</f>
        <v>0.27462500000000006</v>
      </c>
    </row>
    <row r="223" spans="1:10" x14ac:dyDescent="0.3">
      <c r="A223">
        <v>0</v>
      </c>
      <c r="B223">
        <v>0</v>
      </c>
      <c r="C223">
        <f>'M2'!O223</f>
        <v>0</v>
      </c>
      <c r="D223">
        <f>'M3'!O223</f>
        <v>0</v>
      </c>
      <c r="E223">
        <f>'M4'!O223</f>
        <v>0</v>
      </c>
      <c r="F223">
        <f t="shared" si="6"/>
        <v>0</v>
      </c>
      <c r="G223">
        <f t="shared" si="6"/>
        <v>0</v>
      </c>
      <c r="H223">
        <f t="shared" si="6"/>
        <v>0</v>
      </c>
      <c r="I223">
        <f t="shared" si="5"/>
        <v>0</v>
      </c>
      <c r="J223">
        <f>(B223-'Power Analysis'!$B$1)^2*'Power Analysis'!$B$1</f>
        <v>0.27462500000000006</v>
      </c>
    </row>
    <row r="224" spans="1:10" x14ac:dyDescent="0.3">
      <c r="A224">
        <v>0</v>
      </c>
      <c r="B224">
        <v>0</v>
      </c>
      <c r="C224">
        <f>'M2'!O224</f>
        <v>0</v>
      </c>
      <c r="D224">
        <f>'M3'!O224</f>
        <v>0</v>
      </c>
      <c r="E224">
        <f>'M4'!O224</f>
        <v>0</v>
      </c>
      <c r="F224">
        <f t="shared" si="6"/>
        <v>0</v>
      </c>
      <c r="G224">
        <f t="shared" si="6"/>
        <v>0</v>
      </c>
      <c r="H224">
        <f t="shared" si="6"/>
        <v>0</v>
      </c>
      <c r="I224">
        <f t="shared" si="5"/>
        <v>0</v>
      </c>
      <c r="J224">
        <f>(B224-'Power Analysis'!$B$1)^2*'Power Analysis'!$B$1</f>
        <v>0.27462500000000006</v>
      </c>
    </row>
    <row r="225" spans="1:10" x14ac:dyDescent="0.3">
      <c r="A225">
        <v>0</v>
      </c>
      <c r="B225">
        <v>0</v>
      </c>
      <c r="C225">
        <f>'M2'!O225</f>
        <v>0</v>
      </c>
      <c r="D225">
        <f>'M3'!O225</f>
        <v>0</v>
      </c>
      <c r="E225">
        <f>'M4'!O225</f>
        <v>0</v>
      </c>
      <c r="F225">
        <f t="shared" si="6"/>
        <v>0</v>
      </c>
      <c r="G225">
        <f t="shared" si="6"/>
        <v>0</v>
      </c>
      <c r="H225">
        <f t="shared" si="6"/>
        <v>0</v>
      </c>
      <c r="I225">
        <f t="shared" si="5"/>
        <v>0</v>
      </c>
      <c r="J225">
        <f>(B225-'Power Analysis'!$B$1)^2*'Power Analysis'!$B$1</f>
        <v>0.27462500000000006</v>
      </c>
    </row>
    <row r="226" spans="1:10" x14ac:dyDescent="0.3">
      <c r="A226">
        <v>0</v>
      </c>
      <c r="B226">
        <v>0</v>
      </c>
      <c r="C226">
        <f>'M2'!O226</f>
        <v>0</v>
      </c>
      <c r="D226">
        <f>'M3'!O226</f>
        <v>0</v>
      </c>
      <c r="E226">
        <f>'M4'!O226</f>
        <v>0</v>
      </c>
      <c r="F226">
        <f t="shared" si="6"/>
        <v>0</v>
      </c>
      <c r="G226">
        <f t="shared" si="6"/>
        <v>0</v>
      </c>
      <c r="H226">
        <f t="shared" si="6"/>
        <v>0</v>
      </c>
      <c r="I226">
        <f t="shared" si="5"/>
        <v>0</v>
      </c>
      <c r="J226">
        <f>(B226-'Power Analysis'!$B$1)^2*'Power Analysis'!$B$1</f>
        <v>0.27462500000000006</v>
      </c>
    </row>
    <row r="227" spans="1:10" x14ac:dyDescent="0.3">
      <c r="A227">
        <v>0</v>
      </c>
      <c r="B227">
        <v>0</v>
      </c>
      <c r="C227">
        <f>'M2'!O227</f>
        <v>0</v>
      </c>
      <c r="D227">
        <f>'M3'!O227</f>
        <v>0</v>
      </c>
      <c r="E227">
        <f>'M4'!O227</f>
        <v>0</v>
      </c>
      <c r="F227">
        <f t="shared" si="6"/>
        <v>0</v>
      </c>
      <c r="G227">
        <f t="shared" si="6"/>
        <v>0</v>
      </c>
      <c r="H227">
        <f t="shared" si="6"/>
        <v>0</v>
      </c>
      <c r="I227">
        <f t="shared" si="5"/>
        <v>0</v>
      </c>
      <c r="J227">
        <f>(B227-'Power Analysis'!$B$1)^2*'Power Analysis'!$B$1</f>
        <v>0.27462500000000006</v>
      </c>
    </row>
    <row r="228" spans="1:10" x14ac:dyDescent="0.3">
      <c r="A228">
        <v>1</v>
      </c>
      <c r="B228">
        <v>0</v>
      </c>
      <c r="C228">
        <f>'M2'!O228</f>
        <v>0</v>
      </c>
      <c r="D228">
        <f>'M3'!O228</f>
        <v>0</v>
      </c>
      <c r="E228">
        <f>'M4'!O228</f>
        <v>0</v>
      </c>
      <c r="F228">
        <f t="shared" si="6"/>
        <v>1</v>
      </c>
      <c r="G228">
        <f t="shared" si="6"/>
        <v>1</v>
      </c>
      <c r="H228">
        <f t="shared" si="6"/>
        <v>1</v>
      </c>
      <c r="I228">
        <f t="shared" si="5"/>
        <v>1</v>
      </c>
      <c r="J228">
        <f>(B228-'Power Analysis'!$B$1)^2*'Power Analysis'!$B$1</f>
        <v>0.27462500000000006</v>
      </c>
    </row>
    <row r="229" spans="1:10" x14ac:dyDescent="0.3">
      <c r="A229">
        <v>0</v>
      </c>
      <c r="B229">
        <v>0</v>
      </c>
      <c r="C229">
        <f>'M2'!O229</f>
        <v>0</v>
      </c>
      <c r="D229">
        <f>'M3'!O229</f>
        <v>0</v>
      </c>
      <c r="E229">
        <f>'M4'!O229</f>
        <v>0</v>
      </c>
      <c r="F229">
        <f t="shared" si="6"/>
        <v>0</v>
      </c>
      <c r="G229">
        <f t="shared" si="6"/>
        <v>0</v>
      </c>
      <c r="H229">
        <f t="shared" si="6"/>
        <v>0</v>
      </c>
      <c r="I229">
        <f t="shared" si="5"/>
        <v>0</v>
      </c>
      <c r="J229">
        <f>(B229-'Power Analysis'!$B$1)^2*'Power Analysis'!$B$1</f>
        <v>0.27462500000000006</v>
      </c>
    </row>
    <row r="230" spans="1:10" x14ac:dyDescent="0.3">
      <c r="A230">
        <v>0</v>
      </c>
      <c r="B230">
        <v>0</v>
      </c>
      <c r="C230">
        <f>'M2'!O230</f>
        <v>0</v>
      </c>
      <c r="D230">
        <f>'M3'!O230</f>
        <v>0</v>
      </c>
      <c r="E230">
        <f>'M4'!O230</f>
        <v>0</v>
      </c>
      <c r="F230">
        <f t="shared" si="6"/>
        <v>0</v>
      </c>
      <c r="G230">
        <f t="shared" si="6"/>
        <v>0</v>
      </c>
      <c r="H230">
        <f t="shared" si="6"/>
        <v>0</v>
      </c>
      <c r="I230">
        <f t="shared" si="5"/>
        <v>0</v>
      </c>
      <c r="J230">
        <f>(B230-'Power Analysis'!$B$1)^2*'Power Analysis'!$B$1</f>
        <v>0.27462500000000006</v>
      </c>
    </row>
    <row r="231" spans="1:10" x14ac:dyDescent="0.3">
      <c r="A231">
        <v>1</v>
      </c>
      <c r="B231">
        <v>1</v>
      </c>
      <c r="C231">
        <f>'M2'!O231</f>
        <v>1</v>
      </c>
      <c r="D231">
        <f>'M3'!O231</f>
        <v>1</v>
      </c>
      <c r="E231">
        <f>'M4'!O231</f>
        <v>1</v>
      </c>
      <c r="F231">
        <f t="shared" si="6"/>
        <v>0</v>
      </c>
      <c r="G231">
        <f t="shared" si="6"/>
        <v>0</v>
      </c>
      <c r="H231">
        <f t="shared" si="6"/>
        <v>0</v>
      </c>
      <c r="I231">
        <f t="shared" si="5"/>
        <v>0</v>
      </c>
      <c r="J231">
        <f>(B231-'Power Analysis'!$B$1)^2*'Power Analysis'!$B$1</f>
        <v>7.9624999999999987E-2</v>
      </c>
    </row>
    <row r="232" spans="1:10" x14ac:dyDescent="0.3">
      <c r="A232">
        <v>0</v>
      </c>
      <c r="B232">
        <v>0</v>
      </c>
      <c r="C232">
        <f>'M2'!O232</f>
        <v>0</v>
      </c>
      <c r="D232">
        <f>'M3'!O232</f>
        <v>0</v>
      </c>
      <c r="E232">
        <f>'M4'!O232</f>
        <v>0</v>
      </c>
      <c r="F232">
        <f t="shared" si="6"/>
        <v>0</v>
      </c>
      <c r="G232">
        <f t="shared" si="6"/>
        <v>0</v>
      </c>
      <c r="H232">
        <f t="shared" si="6"/>
        <v>0</v>
      </c>
      <c r="I232">
        <f t="shared" si="5"/>
        <v>0</v>
      </c>
      <c r="J232">
        <f>(B232-'Power Analysis'!$B$1)^2*'Power Analysis'!$B$1</f>
        <v>0.27462500000000006</v>
      </c>
    </row>
    <row r="233" spans="1:10" x14ac:dyDescent="0.3">
      <c r="A233">
        <v>1</v>
      </c>
      <c r="B233">
        <v>0</v>
      </c>
      <c r="C233">
        <f>'M2'!O233</f>
        <v>0</v>
      </c>
      <c r="D233">
        <f>'M3'!O233</f>
        <v>0</v>
      </c>
      <c r="E233">
        <f>'M4'!O233</f>
        <v>0</v>
      </c>
      <c r="F233">
        <f t="shared" si="6"/>
        <v>1</v>
      </c>
      <c r="G233">
        <f t="shared" si="6"/>
        <v>1</v>
      </c>
      <c r="H233">
        <f t="shared" si="6"/>
        <v>1</v>
      </c>
      <c r="I233">
        <f t="shared" si="5"/>
        <v>1</v>
      </c>
      <c r="J233">
        <f>(B233-'Power Analysis'!$B$1)^2*'Power Analysis'!$B$1</f>
        <v>0.27462500000000006</v>
      </c>
    </row>
    <row r="234" spans="1:10" x14ac:dyDescent="0.3">
      <c r="A234">
        <v>0</v>
      </c>
      <c r="B234">
        <v>0</v>
      </c>
      <c r="C234">
        <f>'M2'!O234</f>
        <v>0</v>
      </c>
      <c r="D234">
        <f>'M3'!O234</f>
        <v>0</v>
      </c>
      <c r="E234">
        <f>'M4'!O234</f>
        <v>0</v>
      </c>
      <c r="F234">
        <f t="shared" si="6"/>
        <v>0</v>
      </c>
      <c r="G234">
        <f t="shared" si="6"/>
        <v>0</v>
      </c>
      <c r="H234">
        <f t="shared" si="6"/>
        <v>0</v>
      </c>
      <c r="I234">
        <f t="shared" si="5"/>
        <v>0</v>
      </c>
      <c r="J234">
        <f>(B234-'Power Analysis'!$B$1)^2*'Power Analysis'!$B$1</f>
        <v>0.27462500000000006</v>
      </c>
    </row>
    <row r="235" spans="1:10" x14ac:dyDescent="0.3">
      <c r="A235">
        <v>0</v>
      </c>
      <c r="B235">
        <v>0</v>
      </c>
      <c r="C235">
        <f>'M2'!O235</f>
        <v>0</v>
      </c>
      <c r="D235">
        <f>'M3'!O235</f>
        <v>0</v>
      </c>
      <c r="E235">
        <f>'M4'!O235</f>
        <v>0</v>
      </c>
      <c r="F235">
        <f t="shared" si="6"/>
        <v>0</v>
      </c>
      <c r="G235">
        <f t="shared" si="6"/>
        <v>0</v>
      </c>
      <c r="H235">
        <f t="shared" si="6"/>
        <v>0</v>
      </c>
      <c r="I235">
        <f t="shared" si="5"/>
        <v>0</v>
      </c>
      <c r="J235">
        <f>(B235-'Power Analysis'!$B$1)^2*'Power Analysis'!$B$1</f>
        <v>0.27462500000000006</v>
      </c>
    </row>
    <row r="236" spans="1:10" x14ac:dyDescent="0.3">
      <c r="A236">
        <v>0</v>
      </c>
      <c r="B236">
        <v>0</v>
      </c>
      <c r="C236">
        <f>'M2'!O236</f>
        <v>0</v>
      </c>
      <c r="D236">
        <f>'M3'!O236</f>
        <v>0</v>
      </c>
      <c r="E236">
        <f>'M4'!O236</f>
        <v>0</v>
      </c>
      <c r="F236">
        <f t="shared" si="6"/>
        <v>0</v>
      </c>
      <c r="G236">
        <f t="shared" si="6"/>
        <v>0</v>
      </c>
      <c r="H236">
        <f t="shared" si="6"/>
        <v>0</v>
      </c>
      <c r="I236">
        <f t="shared" si="5"/>
        <v>0</v>
      </c>
      <c r="J236">
        <f>(B236-'Power Analysis'!$B$1)^2*'Power Analysis'!$B$1</f>
        <v>0.27462500000000006</v>
      </c>
    </row>
    <row r="237" spans="1:10" x14ac:dyDescent="0.3">
      <c r="A237">
        <v>0</v>
      </c>
      <c r="B237">
        <v>0</v>
      </c>
      <c r="C237">
        <f>'M2'!O237</f>
        <v>0</v>
      </c>
      <c r="D237">
        <f>'M3'!O237</f>
        <v>0</v>
      </c>
      <c r="E237">
        <f>'M4'!O237</f>
        <v>0</v>
      </c>
      <c r="F237">
        <f t="shared" si="6"/>
        <v>0</v>
      </c>
      <c r="G237">
        <f t="shared" si="6"/>
        <v>0</v>
      </c>
      <c r="H237">
        <f t="shared" si="6"/>
        <v>0</v>
      </c>
      <c r="I237">
        <f t="shared" si="5"/>
        <v>0</v>
      </c>
      <c r="J237">
        <f>(B237-'Power Analysis'!$B$1)^2*'Power Analysis'!$B$1</f>
        <v>0.27462500000000006</v>
      </c>
    </row>
    <row r="238" spans="1:10" x14ac:dyDescent="0.3">
      <c r="A238">
        <v>0</v>
      </c>
      <c r="B238">
        <v>0</v>
      </c>
      <c r="C238">
        <f>'M2'!O238</f>
        <v>0</v>
      </c>
      <c r="D238">
        <f>'M3'!O238</f>
        <v>0</v>
      </c>
      <c r="E238">
        <f>'M4'!O238</f>
        <v>0</v>
      </c>
      <c r="F238">
        <f t="shared" si="6"/>
        <v>0</v>
      </c>
      <c r="G238">
        <f t="shared" si="6"/>
        <v>0</v>
      </c>
      <c r="H238">
        <f t="shared" si="6"/>
        <v>0</v>
      </c>
      <c r="I238">
        <f t="shared" si="5"/>
        <v>0</v>
      </c>
      <c r="J238">
        <f>(B238-'Power Analysis'!$B$1)^2*'Power Analysis'!$B$1</f>
        <v>0.27462500000000006</v>
      </c>
    </row>
    <row r="239" spans="1:10" x14ac:dyDescent="0.3">
      <c r="A239">
        <v>0</v>
      </c>
      <c r="B239">
        <v>0</v>
      </c>
      <c r="C239">
        <f>'M2'!O239</f>
        <v>0</v>
      </c>
      <c r="D239">
        <f>'M3'!O239</f>
        <v>0</v>
      </c>
      <c r="E239">
        <f>'M4'!O239</f>
        <v>0</v>
      </c>
      <c r="F239">
        <f t="shared" si="6"/>
        <v>0</v>
      </c>
      <c r="G239">
        <f t="shared" si="6"/>
        <v>0</v>
      </c>
      <c r="H239">
        <f t="shared" si="6"/>
        <v>0</v>
      </c>
      <c r="I239">
        <f t="shared" si="5"/>
        <v>0</v>
      </c>
      <c r="J239">
        <f>(B239-'Power Analysis'!$B$1)^2*'Power Analysis'!$B$1</f>
        <v>0.27462500000000006</v>
      </c>
    </row>
    <row r="240" spans="1:10" x14ac:dyDescent="0.3">
      <c r="A240">
        <v>0</v>
      </c>
      <c r="B240">
        <v>1</v>
      </c>
      <c r="C240">
        <f>'M2'!O240</f>
        <v>1</v>
      </c>
      <c r="D240">
        <f>'M3'!O240</f>
        <v>1</v>
      </c>
      <c r="E240">
        <f>'M4'!O240</f>
        <v>1</v>
      </c>
      <c r="F240">
        <f t="shared" si="6"/>
        <v>-1</v>
      </c>
      <c r="G240">
        <f t="shared" si="6"/>
        <v>-1</v>
      </c>
      <c r="H240">
        <f t="shared" si="6"/>
        <v>-1</v>
      </c>
      <c r="I240">
        <f t="shared" si="5"/>
        <v>-1</v>
      </c>
      <c r="J240">
        <f>(B240-'Power Analysis'!$B$1)^2*'Power Analysis'!$B$1</f>
        <v>7.9624999999999987E-2</v>
      </c>
    </row>
    <row r="241" spans="1:10" x14ac:dyDescent="0.3">
      <c r="A241">
        <v>1</v>
      </c>
      <c r="B241">
        <v>0</v>
      </c>
      <c r="C241">
        <f>'M2'!O241</f>
        <v>0</v>
      </c>
      <c r="D241">
        <f>'M3'!O241</f>
        <v>0</v>
      </c>
      <c r="E241">
        <f>'M4'!O241</f>
        <v>0</v>
      </c>
      <c r="F241">
        <f t="shared" si="6"/>
        <v>1</v>
      </c>
      <c r="G241">
        <f t="shared" si="6"/>
        <v>1</v>
      </c>
      <c r="H241">
        <f t="shared" si="6"/>
        <v>1</v>
      </c>
      <c r="I241">
        <f t="shared" si="5"/>
        <v>1</v>
      </c>
      <c r="J241">
        <f>(B241-'Power Analysis'!$B$1)^2*'Power Analysis'!$B$1</f>
        <v>0.27462500000000006</v>
      </c>
    </row>
    <row r="242" spans="1:10" x14ac:dyDescent="0.3">
      <c r="A242">
        <v>1</v>
      </c>
      <c r="B242">
        <v>0</v>
      </c>
      <c r="C242">
        <f>'M2'!O242</f>
        <v>0</v>
      </c>
      <c r="D242">
        <f>'M3'!O242</f>
        <v>0</v>
      </c>
      <c r="E242">
        <f>'M4'!O242</f>
        <v>0</v>
      </c>
      <c r="F242">
        <f t="shared" si="6"/>
        <v>1</v>
      </c>
      <c r="G242">
        <f t="shared" si="6"/>
        <v>1</v>
      </c>
      <c r="H242">
        <f t="shared" si="6"/>
        <v>1</v>
      </c>
      <c r="I242">
        <f t="shared" si="5"/>
        <v>1</v>
      </c>
      <c r="J242">
        <f>(B242-'Power Analysis'!$B$1)^2*'Power Analysis'!$B$1</f>
        <v>0.27462500000000006</v>
      </c>
    </row>
    <row r="243" spans="1:10" x14ac:dyDescent="0.3">
      <c r="A243">
        <v>0</v>
      </c>
      <c r="B243">
        <v>0</v>
      </c>
      <c r="C243">
        <f>'M2'!O243</f>
        <v>0</v>
      </c>
      <c r="D243">
        <f>'M3'!O243</f>
        <v>0</v>
      </c>
      <c r="E243">
        <f>'M4'!O243</f>
        <v>0</v>
      </c>
      <c r="F243">
        <f t="shared" si="6"/>
        <v>0</v>
      </c>
      <c r="G243">
        <f t="shared" si="6"/>
        <v>0</v>
      </c>
      <c r="H243">
        <f t="shared" si="6"/>
        <v>0</v>
      </c>
      <c r="I243">
        <f t="shared" si="5"/>
        <v>0</v>
      </c>
      <c r="J243">
        <f>(B243-'Power Analysis'!$B$1)^2*'Power Analysis'!$B$1</f>
        <v>0.27462500000000006</v>
      </c>
    </row>
    <row r="244" spans="1:10" x14ac:dyDescent="0.3">
      <c r="A244">
        <v>0</v>
      </c>
      <c r="B244">
        <v>0</v>
      </c>
      <c r="C244">
        <f>'M2'!O244</f>
        <v>0</v>
      </c>
      <c r="D244">
        <f>'M3'!O244</f>
        <v>0</v>
      </c>
      <c r="E244">
        <f>'M4'!O244</f>
        <v>0</v>
      </c>
      <c r="F244">
        <f t="shared" si="6"/>
        <v>0</v>
      </c>
      <c r="G244">
        <f t="shared" si="6"/>
        <v>0</v>
      </c>
      <c r="H244">
        <f t="shared" si="6"/>
        <v>0</v>
      </c>
      <c r="I244">
        <f t="shared" si="5"/>
        <v>0</v>
      </c>
      <c r="J244">
        <f>(B244-'Power Analysis'!$B$1)^2*'Power Analysis'!$B$1</f>
        <v>0.27462500000000006</v>
      </c>
    </row>
    <row r="245" spans="1:10" x14ac:dyDescent="0.3">
      <c r="A245">
        <v>0</v>
      </c>
      <c r="B245">
        <v>0</v>
      </c>
      <c r="C245">
        <f>'M2'!O245</f>
        <v>0</v>
      </c>
      <c r="D245">
        <f>'M3'!O245</f>
        <v>0</v>
      </c>
      <c r="E245">
        <f>'M4'!O245</f>
        <v>0</v>
      </c>
      <c r="F245">
        <f t="shared" si="6"/>
        <v>0</v>
      </c>
      <c r="G245">
        <f t="shared" si="6"/>
        <v>0</v>
      </c>
      <c r="H245">
        <f t="shared" si="6"/>
        <v>0</v>
      </c>
      <c r="I245">
        <f t="shared" si="5"/>
        <v>0</v>
      </c>
      <c r="J245">
        <f>(B245-'Power Analysis'!$B$1)^2*'Power Analysis'!$B$1</f>
        <v>0.27462500000000006</v>
      </c>
    </row>
    <row r="246" spans="1:10" x14ac:dyDescent="0.3">
      <c r="A246">
        <v>0</v>
      </c>
      <c r="B246">
        <v>0</v>
      </c>
      <c r="C246">
        <f>'M2'!O246</f>
        <v>0</v>
      </c>
      <c r="D246">
        <f>'M3'!O246</f>
        <v>0</v>
      </c>
      <c r="E246">
        <f>'M4'!O246</f>
        <v>0</v>
      </c>
      <c r="F246">
        <f t="shared" si="6"/>
        <v>0</v>
      </c>
      <c r="G246">
        <f t="shared" si="6"/>
        <v>0</v>
      </c>
      <c r="H246">
        <f t="shared" si="6"/>
        <v>0</v>
      </c>
      <c r="I246">
        <f t="shared" si="5"/>
        <v>0</v>
      </c>
      <c r="J246">
        <f>(B246-'Power Analysis'!$B$1)^2*'Power Analysis'!$B$1</f>
        <v>0.27462500000000006</v>
      </c>
    </row>
    <row r="247" spans="1:10" x14ac:dyDescent="0.3">
      <c r="A247">
        <v>0</v>
      </c>
      <c r="B247">
        <v>0</v>
      </c>
      <c r="C247">
        <f>'M2'!O247</f>
        <v>0</v>
      </c>
      <c r="D247">
        <f>'M3'!O247</f>
        <v>0</v>
      </c>
      <c r="E247">
        <f>'M4'!O247</f>
        <v>0</v>
      </c>
      <c r="F247">
        <f t="shared" si="6"/>
        <v>0</v>
      </c>
      <c r="G247">
        <f t="shared" si="6"/>
        <v>0</v>
      </c>
      <c r="H247">
        <f t="shared" si="6"/>
        <v>0</v>
      </c>
      <c r="I247">
        <f t="shared" si="5"/>
        <v>0</v>
      </c>
      <c r="J247">
        <f>(B247-'Power Analysis'!$B$1)^2*'Power Analysis'!$B$1</f>
        <v>0.27462500000000006</v>
      </c>
    </row>
    <row r="248" spans="1:10" x14ac:dyDescent="0.3">
      <c r="A248">
        <v>0</v>
      </c>
      <c r="B248">
        <v>0</v>
      </c>
      <c r="C248">
        <f>'M2'!O248</f>
        <v>0</v>
      </c>
      <c r="D248">
        <f>'M3'!O248</f>
        <v>0</v>
      </c>
      <c r="E248">
        <f>'M4'!O248</f>
        <v>0</v>
      </c>
      <c r="F248">
        <f t="shared" si="6"/>
        <v>0</v>
      </c>
      <c r="G248">
        <f t="shared" si="6"/>
        <v>0</v>
      </c>
      <c r="H248">
        <f t="shared" si="6"/>
        <v>0</v>
      </c>
      <c r="I248">
        <f t="shared" si="5"/>
        <v>0</v>
      </c>
      <c r="J248">
        <f>(B248-'Power Analysis'!$B$1)^2*'Power Analysis'!$B$1</f>
        <v>0.27462500000000006</v>
      </c>
    </row>
    <row r="249" spans="1:10" x14ac:dyDescent="0.3">
      <c r="A249">
        <v>1</v>
      </c>
      <c r="B249">
        <v>1</v>
      </c>
      <c r="C249">
        <f>'M2'!O249</f>
        <v>1</v>
      </c>
      <c r="D249">
        <f>'M3'!O249</f>
        <v>1</v>
      </c>
      <c r="E249">
        <f>'M4'!O249</f>
        <v>1</v>
      </c>
      <c r="F249">
        <f t="shared" si="6"/>
        <v>0</v>
      </c>
      <c r="G249">
        <f t="shared" si="6"/>
        <v>0</v>
      </c>
      <c r="H249">
        <f t="shared" si="6"/>
        <v>0</v>
      </c>
      <c r="I249">
        <f t="shared" si="5"/>
        <v>0</v>
      </c>
      <c r="J249">
        <f>(B249-'Power Analysis'!$B$1)^2*'Power Analysis'!$B$1</f>
        <v>7.9624999999999987E-2</v>
      </c>
    </row>
    <row r="250" spans="1:10" x14ac:dyDescent="0.3">
      <c r="A250">
        <v>0</v>
      </c>
      <c r="B250">
        <v>0</v>
      </c>
      <c r="C250">
        <f>'M2'!O250</f>
        <v>0</v>
      </c>
      <c r="D250">
        <f>'M3'!O250</f>
        <v>0</v>
      </c>
      <c r="E250">
        <f>'M4'!O250</f>
        <v>0</v>
      </c>
      <c r="F250">
        <f t="shared" si="6"/>
        <v>0</v>
      </c>
      <c r="G250">
        <f t="shared" si="6"/>
        <v>0</v>
      </c>
      <c r="H250">
        <f t="shared" si="6"/>
        <v>0</v>
      </c>
      <c r="I250">
        <f t="shared" si="5"/>
        <v>0</v>
      </c>
      <c r="J250">
        <f>(B250-'Power Analysis'!$B$1)^2*'Power Analysis'!$B$1</f>
        <v>0.27462500000000006</v>
      </c>
    </row>
    <row r="251" spans="1:10" x14ac:dyDescent="0.3">
      <c r="A251">
        <v>1</v>
      </c>
      <c r="B251">
        <v>1</v>
      </c>
      <c r="C251">
        <f>'M2'!O251</f>
        <v>1</v>
      </c>
      <c r="D251">
        <f>'M3'!O251</f>
        <v>1</v>
      </c>
      <c r="E251">
        <f>'M4'!O251</f>
        <v>1</v>
      </c>
      <c r="F251">
        <f t="shared" si="6"/>
        <v>0</v>
      </c>
      <c r="G251">
        <f t="shared" si="6"/>
        <v>0</v>
      </c>
      <c r="H251">
        <f t="shared" si="6"/>
        <v>0</v>
      </c>
      <c r="I251">
        <f t="shared" si="5"/>
        <v>0</v>
      </c>
      <c r="J251">
        <f>(B251-'Power Analysis'!$B$1)^2*'Power Analysis'!$B$1</f>
        <v>7.9624999999999987E-2</v>
      </c>
    </row>
    <row r="252" spans="1:10" x14ac:dyDescent="0.3">
      <c r="A252">
        <v>0</v>
      </c>
      <c r="B252">
        <v>0</v>
      </c>
      <c r="C252">
        <f>'M2'!O252</f>
        <v>0</v>
      </c>
      <c r="D252">
        <f>'M3'!O252</f>
        <v>0</v>
      </c>
      <c r="E252">
        <f>'M4'!O252</f>
        <v>0</v>
      </c>
      <c r="F252">
        <f t="shared" si="6"/>
        <v>0</v>
      </c>
      <c r="G252">
        <f t="shared" si="6"/>
        <v>0</v>
      </c>
      <c r="H252">
        <f t="shared" si="6"/>
        <v>0</v>
      </c>
      <c r="I252">
        <f t="shared" si="5"/>
        <v>0</v>
      </c>
      <c r="J252">
        <f>(B252-'Power Analysis'!$B$1)^2*'Power Analysis'!$B$1</f>
        <v>0.27462500000000006</v>
      </c>
    </row>
    <row r="253" spans="1:10" x14ac:dyDescent="0.3">
      <c r="A253">
        <v>0</v>
      </c>
      <c r="B253">
        <v>0</v>
      </c>
      <c r="C253">
        <f>'M2'!O253</f>
        <v>0</v>
      </c>
      <c r="D253">
        <f>'M3'!O253</f>
        <v>0</v>
      </c>
      <c r="E253">
        <f>'M4'!O253</f>
        <v>0</v>
      </c>
      <c r="F253">
        <f t="shared" si="6"/>
        <v>0</v>
      </c>
      <c r="G253">
        <f t="shared" si="6"/>
        <v>0</v>
      </c>
      <c r="H253">
        <f t="shared" si="6"/>
        <v>0</v>
      </c>
      <c r="I253">
        <f t="shared" si="5"/>
        <v>0</v>
      </c>
      <c r="J253">
        <f>(B253-'Power Analysis'!$B$1)^2*'Power Analysis'!$B$1</f>
        <v>0.27462500000000006</v>
      </c>
    </row>
    <row r="254" spans="1:10" x14ac:dyDescent="0.3">
      <c r="A254">
        <v>0</v>
      </c>
      <c r="B254">
        <v>0</v>
      </c>
      <c r="C254">
        <f>'M2'!O254</f>
        <v>0</v>
      </c>
      <c r="D254">
        <f>'M3'!O254</f>
        <v>0</v>
      </c>
      <c r="E254">
        <f>'M4'!O254</f>
        <v>0</v>
      </c>
      <c r="F254">
        <f t="shared" si="6"/>
        <v>0</v>
      </c>
      <c r="G254">
        <f t="shared" si="6"/>
        <v>0</v>
      </c>
      <c r="H254">
        <f t="shared" si="6"/>
        <v>0</v>
      </c>
      <c r="I254">
        <f t="shared" si="5"/>
        <v>0</v>
      </c>
      <c r="J254">
        <f>(B254-'Power Analysis'!$B$1)^2*'Power Analysis'!$B$1</f>
        <v>0.27462500000000006</v>
      </c>
    </row>
    <row r="255" spans="1:10" x14ac:dyDescent="0.3">
      <c r="A255">
        <v>0</v>
      </c>
      <c r="B255">
        <v>0</v>
      </c>
      <c r="C255">
        <f>'M2'!O255</f>
        <v>0</v>
      </c>
      <c r="D255">
        <f>'M3'!O255</f>
        <v>0</v>
      </c>
      <c r="E255">
        <f>'M4'!O255</f>
        <v>0</v>
      </c>
      <c r="F255">
        <f t="shared" si="6"/>
        <v>0</v>
      </c>
      <c r="G255">
        <f t="shared" si="6"/>
        <v>0</v>
      </c>
      <c r="H255">
        <f t="shared" si="6"/>
        <v>0</v>
      </c>
      <c r="I255">
        <f t="shared" si="5"/>
        <v>0</v>
      </c>
      <c r="J255">
        <f>(B255-'Power Analysis'!$B$1)^2*'Power Analysis'!$B$1</f>
        <v>0.27462500000000006</v>
      </c>
    </row>
    <row r="256" spans="1:10" x14ac:dyDescent="0.3">
      <c r="A256">
        <v>1</v>
      </c>
      <c r="B256">
        <v>1</v>
      </c>
      <c r="C256">
        <f>'M2'!O256</f>
        <v>1</v>
      </c>
      <c r="D256">
        <f>'M3'!O256</f>
        <v>1</v>
      </c>
      <c r="E256">
        <f>'M4'!O256</f>
        <v>1</v>
      </c>
      <c r="F256">
        <f t="shared" si="6"/>
        <v>0</v>
      </c>
      <c r="G256">
        <f t="shared" si="6"/>
        <v>0</v>
      </c>
      <c r="H256">
        <f t="shared" si="6"/>
        <v>0</v>
      </c>
      <c r="I256">
        <f t="shared" si="5"/>
        <v>0</v>
      </c>
      <c r="J256">
        <f>(B256-'Power Analysis'!$B$1)^2*'Power Analysis'!$B$1</f>
        <v>7.9624999999999987E-2</v>
      </c>
    </row>
    <row r="257" spans="1:10" x14ac:dyDescent="0.3">
      <c r="A257">
        <v>0</v>
      </c>
      <c r="B257">
        <v>0</v>
      </c>
      <c r="C257">
        <f>'M2'!O257</f>
        <v>0</v>
      </c>
      <c r="D257">
        <f>'M3'!O257</f>
        <v>0</v>
      </c>
      <c r="E257">
        <f>'M4'!O257</f>
        <v>0</v>
      </c>
      <c r="F257">
        <f t="shared" si="6"/>
        <v>0</v>
      </c>
      <c r="G257">
        <f t="shared" si="6"/>
        <v>0</v>
      </c>
      <c r="H257">
        <f t="shared" si="6"/>
        <v>0</v>
      </c>
      <c r="I257">
        <f t="shared" si="5"/>
        <v>0</v>
      </c>
      <c r="J257">
        <f>(B257-'Power Analysis'!$B$1)^2*'Power Analysis'!$B$1</f>
        <v>0.27462500000000006</v>
      </c>
    </row>
    <row r="258" spans="1:10" x14ac:dyDescent="0.3">
      <c r="A258">
        <v>0</v>
      </c>
      <c r="B258">
        <v>0</v>
      </c>
      <c r="C258">
        <f>'M2'!O258</f>
        <v>0</v>
      </c>
      <c r="D258">
        <f>'M3'!O258</f>
        <v>0</v>
      </c>
      <c r="E258">
        <f>'M4'!O258</f>
        <v>0</v>
      </c>
      <c r="F258">
        <f t="shared" si="6"/>
        <v>0</v>
      </c>
      <c r="G258">
        <f t="shared" si="6"/>
        <v>0</v>
      </c>
      <c r="H258">
        <f t="shared" si="6"/>
        <v>0</v>
      </c>
      <c r="I258">
        <f t="shared" si="6"/>
        <v>0</v>
      </c>
      <c r="J258">
        <f>(B258-'Power Analysis'!$B$1)^2*'Power Analysis'!$B$1</f>
        <v>0.27462500000000006</v>
      </c>
    </row>
    <row r="259" spans="1:10" x14ac:dyDescent="0.3">
      <c r="A259">
        <v>0</v>
      </c>
      <c r="B259">
        <v>0</v>
      </c>
      <c r="C259">
        <f>'M2'!O259</f>
        <v>0</v>
      </c>
      <c r="D259">
        <f>'M3'!O259</f>
        <v>0</v>
      </c>
      <c r="E259">
        <f>'M4'!O259</f>
        <v>0</v>
      </c>
      <c r="F259">
        <f t="shared" ref="F259:I322" si="7">$A259-B259</f>
        <v>0</v>
      </c>
      <c r="G259">
        <f t="shared" si="7"/>
        <v>0</v>
      </c>
      <c r="H259">
        <f t="shared" si="7"/>
        <v>0</v>
      </c>
      <c r="I259">
        <f t="shared" si="7"/>
        <v>0</v>
      </c>
      <c r="J259">
        <f>(B259-'Power Analysis'!$B$1)^2*'Power Analysis'!$B$1</f>
        <v>0.27462500000000006</v>
      </c>
    </row>
    <row r="260" spans="1:10" x14ac:dyDescent="0.3">
      <c r="A260">
        <v>0</v>
      </c>
      <c r="B260">
        <v>0</v>
      </c>
      <c r="C260">
        <f>'M2'!O260</f>
        <v>0</v>
      </c>
      <c r="D260">
        <f>'M3'!O260</f>
        <v>0</v>
      </c>
      <c r="E260">
        <f>'M4'!O260</f>
        <v>0</v>
      </c>
      <c r="F260">
        <f t="shared" si="7"/>
        <v>0</v>
      </c>
      <c r="G260">
        <f t="shared" si="7"/>
        <v>0</v>
      </c>
      <c r="H260">
        <f t="shared" si="7"/>
        <v>0</v>
      </c>
      <c r="I260">
        <f t="shared" si="7"/>
        <v>0</v>
      </c>
      <c r="J260">
        <f>(B260-'Power Analysis'!$B$1)^2*'Power Analysis'!$B$1</f>
        <v>0.27462500000000006</v>
      </c>
    </row>
    <row r="261" spans="1:10" x14ac:dyDescent="0.3">
      <c r="A261">
        <v>0</v>
      </c>
      <c r="B261">
        <v>0</v>
      </c>
      <c r="C261">
        <f>'M2'!O261</f>
        <v>0</v>
      </c>
      <c r="D261">
        <f>'M3'!O261</f>
        <v>0</v>
      </c>
      <c r="E261">
        <f>'M4'!O261</f>
        <v>0</v>
      </c>
      <c r="F261">
        <f t="shared" si="7"/>
        <v>0</v>
      </c>
      <c r="G261">
        <f t="shared" si="7"/>
        <v>0</v>
      </c>
      <c r="H261">
        <f t="shared" si="7"/>
        <v>0</v>
      </c>
      <c r="I261">
        <f t="shared" si="7"/>
        <v>0</v>
      </c>
      <c r="J261">
        <f>(B261-'Power Analysis'!$B$1)^2*'Power Analysis'!$B$1</f>
        <v>0.27462500000000006</v>
      </c>
    </row>
    <row r="262" spans="1:10" x14ac:dyDescent="0.3">
      <c r="A262">
        <v>1</v>
      </c>
      <c r="B262">
        <v>0</v>
      </c>
      <c r="C262">
        <f>'M2'!O262</f>
        <v>0</v>
      </c>
      <c r="D262">
        <f>'M3'!O262</f>
        <v>0</v>
      </c>
      <c r="E262">
        <f>'M4'!O262</f>
        <v>0</v>
      </c>
      <c r="F262">
        <f t="shared" si="7"/>
        <v>1</v>
      </c>
      <c r="G262">
        <f t="shared" si="7"/>
        <v>1</v>
      </c>
      <c r="H262">
        <f t="shared" si="7"/>
        <v>1</v>
      </c>
      <c r="I262">
        <f t="shared" si="7"/>
        <v>1</v>
      </c>
      <c r="J262">
        <f>(B262-'Power Analysis'!$B$1)^2*'Power Analysis'!$B$1</f>
        <v>0.27462500000000006</v>
      </c>
    </row>
    <row r="263" spans="1:10" x14ac:dyDescent="0.3">
      <c r="A263">
        <v>0</v>
      </c>
      <c r="B263">
        <v>0</v>
      </c>
      <c r="C263">
        <f>'M2'!O263</f>
        <v>0</v>
      </c>
      <c r="D263">
        <f>'M3'!O263</f>
        <v>0</v>
      </c>
      <c r="E263">
        <f>'M4'!O263</f>
        <v>0</v>
      </c>
      <c r="F263">
        <f t="shared" si="7"/>
        <v>0</v>
      </c>
      <c r="G263">
        <f t="shared" si="7"/>
        <v>0</v>
      </c>
      <c r="H263">
        <f t="shared" si="7"/>
        <v>0</v>
      </c>
      <c r="I263">
        <f t="shared" si="7"/>
        <v>0</v>
      </c>
      <c r="J263">
        <f>(B263-'Power Analysis'!$B$1)^2*'Power Analysis'!$B$1</f>
        <v>0.27462500000000006</v>
      </c>
    </row>
    <row r="264" spans="1:10" x14ac:dyDescent="0.3">
      <c r="A264">
        <v>0</v>
      </c>
      <c r="B264">
        <v>0</v>
      </c>
      <c r="C264">
        <f>'M2'!O264</f>
        <v>0</v>
      </c>
      <c r="D264">
        <f>'M3'!O264</f>
        <v>0</v>
      </c>
      <c r="E264">
        <f>'M4'!O264</f>
        <v>0</v>
      </c>
      <c r="F264">
        <f t="shared" si="7"/>
        <v>0</v>
      </c>
      <c r="G264">
        <f t="shared" si="7"/>
        <v>0</v>
      </c>
      <c r="H264">
        <f t="shared" si="7"/>
        <v>0</v>
      </c>
      <c r="I264">
        <f t="shared" si="7"/>
        <v>0</v>
      </c>
      <c r="J264">
        <f>(B264-'Power Analysis'!$B$1)^2*'Power Analysis'!$B$1</f>
        <v>0.27462500000000006</v>
      </c>
    </row>
    <row r="265" spans="1:10" x14ac:dyDescent="0.3">
      <c r="A265">
        <v>0</v>
      </c>
      <c r="B265">
        <v>0</v>
      </c>
      <c r="C265">
        <f>'M2'!O265</f>
        <v>0</v>
      </c>
      <c r="D265">
        <f>'M3'!O265</f>
        <v>0</v>
      </c>
      <c r="E265">
        <f>'M4'!O265</f>
        <v>0</v>
      </c>
      <c r="F265">
        <f t="shared" si="7"/>
        <v>0</v>
      </c>
      <c r="G265">
        <f t="shared" si="7"/>
        <v>0</v>
      </c>
      <c r="H265">
        <f t="shared" si="7"/>
        <v>0</v>
      </c>
      <c r="I265">
        <f t="shared" si="7"/>
        <v>0</v>
      </c>
      <c r="J265">
        <f>(B265-'Power Analysis'!$B$1)^2*'Power Analysis'!$B$1</f>
        <v>0.27462500000000006</v>
      </c>
    </row>
    <row r="266" spans="1:10" x14ac:dyDescent="0.3">
      <c r="A266">
        <v>1</v>
      </c>
      <c r="B266">
        <v>0</v>
      </c>
      <c r="C266">
        <f>'M2'!O266</f>
        <v>0</v>
      </c>
      <c r="D266">
        <f>'M3'!O266</f>
        <v>0</v>
      </c>
      <c r="E266">
        <f>'M4'!O266</f>
        <v>0</v>
      </c>
      <c r="F266">
        <f t="shared" si="7"/>
        <v>1</v>
      </c>
      <c r="G266">
        <f t="shared" si="7"/>
        <v>1</v>
      </c>
      <c r="H266">
        <f t="shared" si="7"/>
        <v>1</v>
      </c>
      <c r="I266">
        <f t="shared" si="7"/>
        <v>1</v>
      </c>
      <c r="J266">
        <f>(B266-'Power Analysis'!$B$1)^2*'Power Analysis'!$B$1</f>
        <v>0.27462500000000006</v>
      </c>
    </row>
    <row r="267" spans="1:10" x14ac:dyDescent="0.3">
      <c r="A267">
        <v>0</v>
      </c>
      <c r="B267">
        <v>0</v>
      </c>
      <c r="C267">
        <f>'M2'!O267</f>
        <v>0</v>
      </c>
      <c r="D267">
        <f>'M3'!O267</f>
        <v>0</v>
      </c>
      <c r="E267">
        <f>'M4'!O267</f>
        <v>0</v>
      </c>
      <c r="F267">
        <f t="shared" si="7"/>
        <v>0</v>
      </c>
      <c r="G267">
        <f t="shared" si="7"/>
        <v>0</v>
      </c>
      <c r="H267">
        <f t="shared" si="7"/>
        <v>0</v>
      </c>
      <c r="I267">
        <f t="shared" si="7"/>
        <v>0</v>
      </c>
      <c r="J267">
        <f>(B267-'Power Analysis'!$B$1)^2*'Power Analysis'!$B$1</f>
        <v>0.27462500000000006</v>
      </c>
    </row>
    <row r="268" spans="1:10" x14ac:dyDescent="0.3">
      <c r="A268">
        <v>0</v>
      </c>
      <c r="B268">
        <v>0</v>
      </c>
      <c r="C268">
        <f>'M2'!O268</f>
        <v>0</v>
      </c>
      <c r="D268">
        <f>'M3'!O268</f>
        <v>0</v>
      </c>
      <c r="E268">
        <f>'M4'!O268</f>
        <v>0</v>
      </c>
      <c r="F268">
        <f t="shared" si="7"/>
        <v>0</v>
      </c>
      <c r="G268">
        <f t="shared" si="7"/>
        <v>0</v>
      </c>
      <c r="H268">
        <f t="shared" si="7"/>
        <v>0</v>
      </c>
      <c r="I268">
        <f t="shared" si="7"/>
        <v>0</v>
      </c>
      <c r="J268">
        <f>(B268-'Power Analysis'!$B$1)^2*'Power Analysis'!$B$1</f>
        <v>0.27462500000000006</v>
      </c>
    </row>
    <row r="269" spans="1:10" x14ac:dyDescent="0.3">
      <c r="A269">
        <v>0</v>
      </c>
      <c r="B269">
        <v>0</v>
      </c>
      <c r="C269">
        <f>'M2'!O269</f>
        <v>0</v>
      </c>
      <c r="D269">
        <f>'M3'!O269</f>
        <v>0</v>
      </c>
      <c r="E269">
        <f>'M4'!O269</f>
        <v>0</v>
      </c>
      <c r="F269">
        <f t="shared" si="7"/>
        <v>0</v>
      </c>
      <c r="G269">
        <f t="shared" si="7"/>
        <v>0</v>
      </c>
      <c r="H269">
        <f t="shared" si="7"/>
        <v>0</v>
      </c>
      <c r="I269">
        <f t="shared" si="7"/>
        <v>0</v>
      </c>
      <c r="J269">
        <f>(B269-'Power Analysis'!$B$1)^2*'Power Analysis'!$B$1</f>
        <v>0.27462500000000006</v>
      </c>
    </row>
    <row r="270" spans="1:10" x14ac:dyDescent="0.3">
      <c r="A270">
        <v>1</v>
      </c>
      <c r="B270">
        <v>0</v>
      </c>
      <c r="C270">
        <f>'M2'!O270</f>
        <v>0</v>
      </c>
      <c r="D270">
        <f>'M3'!O270</f>
        <v>0</v>
      </c>
      <c r="E270">
        <f>'M4'!O270</f>
        <v>0</v>
      </c>
      <c r="F270">
        <f t="shared" si="7"/>
        <v>1</v>
      </c>
      <c r="G270">
        <f t="shared" si="7"/>
        <v>1</v>
      </c>
      <c r="H270">
        <f t="shared" si="7"/>
        <v>1</v>
      </c>
      <c r="I270">
        <f t="shared" si="7"/>
        <v>1</v>
      </c>
      <c r="J270">
        <f>(B270-'Power Analysis'!$B$1)^2*'Power Analysis'!$B$1</f>
        <v>0.27462500000000006</v>
      </c>
    </row>
    <row r="271" spans="1:10" x14ac:dyDescent="0.3">
      <c r="A271">
        <v>1</v>
      </c>
      <c r="B271">
        <v>0</v>
      </c>
      <c r="C271">
        <f>'M2'!O271</f>
        <v>0</v>
      </c>
      <c r="D271">
        <f>'M3'!O271</f>
        <v>0</v>
      </c>
      <c r="E271">
        <f>'M4'!O271</f>
        <v>0</v>
      </c>
      <c r="F271">
        <f t="shared" si="7"/>
        <v>1</v>
      </c>
      <c r="G271">
        <f t="shared" si="7"/>
        <v>1</v>
      </c>
      <c r="H271">
        <f t="shared" si="7"/>
        <v>1</v>
      </c>
      <c r="I271">
        <f t="shared" si="7"/>
        <v>1</v>
      </c>
      <c r="J271">
        <f>(B271-'Power Analysis'!$B$1)^2*'Power Analysis'!$B$1</f>
        <v>0.27462500000000006</v>
      </c>
    </row>
    <row r="272" spans="1:10" x14ac:dyDescent="0.3">
      <c r="A272">
        <v>0</v>
      </c>
      <c r="B272">
        <v>1</v>
      </c>
      <c r="C272">
        <f>'M2'!O272</f>
        <v>1</v>
      </c>
      <c r="D272">
        <f>'M3'!O272</f>
        <v>1</v>
      </c>
      <c r="E272">
        <f>'M4'!O272</f>
        <v>1</v>
      </c>
      <c r="F272">
        <f t="shared" si="7"/>
        <v>-1</v>
      </c>
      <c r="G272">
        <f t="shared" si="7"/>
        <v>-1</v>
      </c>
      <c r="H272">
        <f t="shared" si="7"/>
        <v>-1</v>
      </c>
      <c r="I272">
        <f t="shared" si="7"/>
        <v>-1</v>
      </c>
      <c r="J272">
        <f>(B272-'Power Analysis'!$B$1)^2*'Power Analysis'!$B$1</f>
        <v>7.9624999999999987E-2</v>
      </c>
    </row>
    <row r="273" spans="1:10" x14ac:dyDescent="0.3">
      <c r="A273">
        <v>0</v>
      </c>
      <c r="B273">
        <v>0</v>
      </c>
      <c r="C273">
        <f>'M2'!O273</f>
        <v>0</v>
      </c>
      <c r="D273">
        <f>'M3'!O273</f>
        <v>0</v>
      </c>
      <c r="E273">
        <f>'M4'!O273</f>
        <v>0</v>
      </c>
      <c r="F273">
        <f t="shared" si="7"/>
        <v>0</v>
      </c>
      <c r="G273">
        <f t="shared" si="7"/>
        <v>0</v>
      </c>
      <c r="H273">
        <f t="shared" si="7"/>
        <v>0</v>
      </c>
      <c r="I273">
        <f t="shared" si="7"/>
        <v>0</v>
      </c>
      <c r="J273">
        <f>(B273-'Power Analysis'!$B$1)^2*'Power Analysis'!$B$1</f>
        <v>0.27462500000000006</v>
      </c>
    </row>
    <row r="274" spans="1:10" x14ac:dyDescent="0.3">
      <c r="A274">
        <v>0</v>
      </c>
      <c r="B274">
        <v>0</v>
      </c>
      <c r="C274">
        <f>'M2'!O274</f>
        <v>0</v>
      </c>
      <c r="D274">
        <f>'M3'!O274</f>
        <v>0</v>
      </c>
      <c r="E274">
        <f>'M4'!O274</f>
        <v>0</v>
      </c>
      <c r="F274">
        <f t="shared" si="7"/>
        <v>0</v>
      </c>
      <c r="G274">
        <f t="shared" si="7"/>
        <v>0</v>
      </c>
      <c r="H274">
        <f t="shared" si="7"/>
        <v>0</v>
      </c>
      <c r="I274">
        <f t="shared" si="7"/>
        <v>0</v>
      </c>
      <c r="J274">
        <f>(B274-'Power Analysis'!$B$1)^2*'Power Analysis'!$B$1</f>
        <v>0.27462500000000006</v>
      </c>
    </row>
    <row r="275" spans="1:10" x14ac:dyDescent="0.3">
      <c r="A275">
        <v>0</v>
      </c>
      <c r="B275">
        <v>0</v>
      </c>
      <c r="C275">
        <f>'M2'!O275</f>
        <v>0</v>
      </c>
      <c r="D275">
        <f>'M3'!O275</f>
        <v>0</v>
      </c>
      <c r="E275">
        <f>'M4'!O275</f>
        <v>0</v>
      </c>
      <c r="F275">
        <f t="shared" si="7"/>
        <v>0</v>
      </c>
      <c r="G275">
        <f t="shared" si="7"/>
        <v>0</v>
      </c>
      <c r="H275">
        <f t="shared" si="7"/>
        <v>0</v>
      </c>
      <c r="I275">
        <f t="shared" si="7"/>
        <v>0</v>
      </c>
      <c r="J275">
        <f>(B275-'Power Analysis'!$B$1)^2*'Power Analysis'!$B$1</f>
        <v>0.27462500000000006</v>
      </c>
    </row>
    <row r="276" spans="1:10" x14ac:dyDescent="0.3">
      <c r="A276">
        <v>0</v>
      </c>
      <c r="B276">
        <v>0</v>
      </c>
      <c r="C276">
        <f>'M2'!O276</f>
        <v>0</v>
      </c>
      <c r="D276">
        <f>'M3'!O276</f>
        <v>0</v>
      </c>
      <c r="E276">
        <f>'M4'!O276</f>
        <v>0</v>
      </c>
      <c r="F276">
        <f t="shared" si="7"/>
        <v>0</v>
      </c>
      <c r="G276">
        <f t="shared" si="7"/>
        <v>0</v>
      </c>
      <c r="H276">
        <f t="shared" si="7"/>
        <v>0</v>
      </c>
      <c r="I276">
        <f t="shared" si="7"/>
        <v>0</v>
      </c>
      <c r="J276">
        <f>(B276-'Power Analysis'!$B$1)^2*'Power Analysis'!$B$1</f>
        <v>0.27462500000000006</v>
      </c>
    </row>
    <row r="277" spans="1:10" x14ac:dyDescent="0.3">
      <c r="A277">
        <v>1</v>
      </c>
      <c r="B277">
        <v>1</v>
      </c>
      <c r="C277">
        <f>'M2'!O277</f>
        <v>1</v>
      </c>
      <c r="D277">
        <f>'M3'!O277</f>
        <v>1</v>
      </c>
      <c r="E277">
        <f>'M4'!O277</f>
        <v>1</v>
      </c>
      <c r="F277">
        <f t="shared" si="7"/>
        <v>0</v>
      </c>
      <c r="G277">
        <f t="shared" si="7"/>
        <v>0</v>
      </c>
      <c r="H277">
        <f t="shared" si="7"/>
        <v>0</v>
      </c>
      <c r="I277">
        <f t="shared" si="7"/>
        <v>0</v>
      </c>
      <c r="J277">
        <f>(B277-'Power Analysis'!$B$1)^2*'Power Analysis'!$B$1</f>
        <v>7.9624999999999987E-2</v>
      </c>
    </row>
    <row r="278" spans="1:10" x14ac:dyDescent="0.3">
      <c r="A278">
        <v>0</v>
      </c>
      <c r="B278">
        <v>0</v>
      </c>
      <c r="C278">
        <f>'M2'!O278</f>
        <v>0</v>
      </c>
      <c r="D278">
        <f>'M3'!O278</f>
        <v>0</v>
      </c>
      <c r="E278">
        <f>'M4'!O278</f>
        <v>0</v>
      </c>
      <c r="F278">
        <f t="shared" si="7"/>
        <v>0</v>
      </c>
      <c r="G278">
        <f t="shared" si="7"/>
        <v>0</v>
      </c>
      <c r="H278">
        <f t="shared" si="7"/>
        <v>0</v>
      </c>
      <c r="I278">
        <f t="shared" si="7"/>
        <v>0</v>
      </c>
      <c r="J278">
        <f>(B278-'Power Analysis'!$B$1)^2*'Power Analysis'!$B$1</f>
        <v>0.27462500000000006</v>
      </c>
    </row>
    <row r="279" spans="1:10" x14ac:dyDescent="0.3">
      <c r="A279">
        <v>1</v>
      </c>
      <c r="B279">
        <v>1</v>
      </c>
      <c r="C279">
        <f>'M2'!O279</f>
        <v>1</v>
      </c>
      <c r="D279">
        <f>'M3'!O279</f>
        <v>1</v>
      </c>
      <c r="E279">
        <f>'M4'!O279</f>
        <v>1</v>
      </c>
      <c r="F279">
        <f t="shared" si="7"/>
        <v>0</v>
      </c>
      <c r="G279">
        <f t="shared" si="7"/>
        <v>0</v>
      </c>
      <c r="H279">
        <f t="shared" si="7"/>
        <v>0</v>
      </c>
      <c r="I279">
        <f t="shared" si="7"/>
        <v>0</v>
      </c>
      <c r="J279">
        <f>(B279-'Power Analysis'!$B$1)^2*'Power Analysis'!$B$1</f>
        <v>7.9624999999999987E-2</v>
      </c>
    </row>
    <row r="280" spans="1:10" x14ac:dyDescent="0.3">
      <c r="A280">
        <v>0</v>
      </c>
      <c r="B280">
        <v>0</v>
      </c>
      <c r="C280">
        <f>'M2'!O280</f>
        <v>0</v>
      </c>
      <c r="D280">
        <f>'M3'!O280</f>
        <v>0</v>
      </c>
      <c r="E280">
        <f>'M4'!O280</f>
        <v>0</v>
      </c>
      <c r="F280">
        <f t="shared" si="7"/>
        <v>0</v>
      </c>
      <c r="G280">
        <f t="shared" si="7"/>
        <v>0</v>
      </c>
      <c r="H280">
        <f t="shared" si="7"/>
        <v>0</v>
      </c>
      <c r="I280">
        <f t="shared" si="7"/>
        <v>0</v>
      </c>
      <c r="J280">
        <f>(B280-'Power Analysis'!$B$1)^2*'Power Analysis'!$B$1</f>
        <v>0.27462500000000006</v>
      </c>
    </row>
    <row r="281" spans="1:10" x14ac:dyDescent="0.3">
      <c r="A281">
        <v>1</v>
      </c>
      <c r="B281">
        <v>1</v>
      </c>
      <c r="C281">
        <f>'M2'!O281</f>
        <v>1</v>
      </c>
      <c r="D281">
        <f>'M3'!O281</f>
        <v>1</v>
      </c>
      <c r="E281">
        <f>'M4'!O281</f>
        <v>1</v>
      </c>
      <c r="F281">
        <f t="shared" si="7"/>
        <v>0</v>
      </c>
      <c r="G281">
        <f t="shared" si="7"/>
        <v>0</v>
      </c>
      <c r="H281">
        <f t="shared" si="7"/>
        <v>0</v>
      </c>
      <c r="I281">
        <f t="shared" si="7"/>
        <v>0</v>
      </c>
      <c r="J281">
        <f>(B281-'Power Analysis'!$B$1)^2*'Power Analysis'!$B$1</f>
        <v>7.9624999999999987E-2</v>
      </c>
    </row>
    <row r="282" spans="1:10" x14ac:dyDescent="0.3">
      <c r="A282">
        <v>0</v>
      </c>
      <c r="B282">
        <v>0</v>
      </c>
      <c r="C282">
        <f>'M2'!O282</f>
        <v>0</v>
      </c>
      <c r="D282">
        <f>'M3'!O282</f>
        <v>0</v>
      </c>
      <c r="E282">
        <f>'M4'!O282</f>
        <v>0</v>
      </c>
      <c r="F282">
        <f t="shared" si="7"/>
        <v>0</v>
      </c>
      <c r="G282">
        <f t="shared" si="7"/>
        <v>0</v>
      </c>
      <c r="H282">
        <f t="shared" si="7"/>
        <v>0</v>
      </c>
      <c r="I282">
        <f t="shared" si="7"/>
        <v>0</v>
      </c>
      <c r="J282">
        <f>(B282-'Power Analysis'!$B$1)^2*'Power Analysis'!$B$1</f>
        <v>0.27462500000000006</v>
      </c>
    </row>
    <row r="283" spans="1:10" x14ac:dyDescent="0.3">
      <c r="A283">
        <v>0</v>
      </c>
      <c r="B283">
        <v>0</v>
      </c>
      <c r="C283">
        <f>'M2'!O283</f>
        <v>0</v>
      </c>
      <c r="D283">
        <f>'M3'!O283</f>
        <v>0</v>
      </c>
      <c r="E283">
        <f>'M4'!O283</f>
        <v>0</v>
      </c>
      <c r="F283">
        <f t="shared" si="7"/>
        <v>0</v>
      </c>
      <c r="G283">
        <f t="shared" si="7"/>
        <v>0</v>
      </c>
      <c r="H283">
        <f t="shared" si="7"/>
        <v>0</v>
      </c>
      <c r="I283">
        <f t="shared" si="7"/>
        <v>0</v>
      </c>
      <c r="J283">
        <f>(B283-'Power Analysis'!$B$1)^2*'Power Analysis'!$B$1</f>
        <v>0.27462500000000006</v>
      </c>
    </row>
    <row r="284" spans="1:10" x14ac:dyDescent="0.3">
      <c r="A284">
        <v>0</v>
      </c>
      <c r="B284">
        <v>0</v>
      </c>
      <c r="C284">
        <f>'M2'!O284</f>
        <v>0</v>
      </c>
      <c r="D284">
        <f>'M3'!O284</f>
        <v>0</v>
      </c>
      <c r="E284">
        <f>'M4'!O284</f>
        <v>0</v>
      </c>
      <c r="F284">
        <f t="shared" si="7"/>
        <v>0</v>
      </c>
      <c r="G284">
        <f t="shared" si="7"/>
        <v>0</v>
      </c>
      <c r="H284">
        <f t="shared" si="7"/>
        <v>0</v>
      </c>
      <c r="I284">
        <f t="shared" si="7"/>
        <v>0</v>
      </c>
      <c r="J284">
        <f>(B284-'Power Analysis'!$B$1)^2*'Power Analysis'!$B$1</f>
        <v>0.27462500000000006</v>
      </c>
    </row>
    <row r="285" spans="1:10" x14ac:dyDescent="0.3">
      <c r="A285">
        <v>0</v>
      </c>
      <c r="B285">
        <v>0</v>
      </c>
      <c r="C285">
        <f>'M2'!O285</f>
        <v>0</v>
      </c>
      <c r="D285">
        <f>'M3'!O285</f>
        <v>0</v>
      </c>
      <c r="E285">
        <f>'M4'!O285</f>
        <v>0</v>
      </c>
      <c r="F285">
        <f t="shared" si="7"/>
        <v>0</v>
      </c>
      <c r="G285">
        <f t="shared" si="7"/>
        <v>0</v>
      </c>
      <c r="H285">
        <f t="shared" si="7"/>
        <v>0</v>
      </c>
      <c r="I285">
        <f t="shared" si="7"/>
        <v>0</v>
      </c>
      <c r="J285">
        <f>(B285-'Power Analysis'!$B$1)^2*'Power Analysis'!$B$1</f>
        <v>0.27462500000000006</v>
      </c>
    </row>
    <row r="286" spans="1:10" x14ac:dyDescent="0.3">
      <c r="A286">
        <v>0</v>
      </c>
      <c r="B286">
        <v>0</v>
      </c>
      <c r="C286">
        <f>'M2'!O286</f>
        <v>0</v>
      </c>
      <c r="D286">
        <f>'M3'!O286</f>
        <v>0</v>
      </c>
      <c r="E286">
        <f>'M4'!O286</f>
        <v>0</v>
      </c>
      <c r="F286">
        <f t="shared" si="7"/>
        <v>0</v>
      </c>
      <c r="G286">
        <f t="shared" si="7"/>
        <v>0</v>
      </c>
      <c r="H286">
        <f t="shared" si="7"/>
        <v>0</v>
      </c>
      <c r="I286">
        <f t="shared" si="7"/>
        <v>0</v>
      </c>
      <c r="J286">
        <f>(B286-'Power Analysis'!$B$1)^2*'Power Analysis'!$B$1</f>
        <v>0.27462500000000006</v>
      </c>
    </row>
    <row r="287" spans="1:10" x14ac:dyDescent="0.3">
      <c r="A287">
        <v>0</v>
      </c>
      <c r="B287">
        <v>0</v>
      </c>
      <c r="C287">
        <f>'M2'!O287</f>
        <v>0</v>
      </c>
      <c r="D287">
        <f>'M3'!O287</f>
        <v>0</v>
      </c>
      <c r="E287">
        <f>'M4'!O287</f>
        <v>0</v>
      </c>
      <c r="F287">
        <f t="shared" si="7"/>
        <v>0</v>
      </c>
      <c r="G287">
        <f t="shared" si="7"/>
        <v>0</v>
      </c>
      <c r="H287">
        <f t="shared" si="7"/>
        <v>0</v>
      </c>
      <c r="I287">
        <f t="shared" si="7"/>
        <v>0</v>
      </c>
      <c r="J287">
        <f>(B287-'Power Analysis'!$B$1)^2*'Power Analysis'!$B$1</f>
        <v>0.27462500000000006</v>
      </c>
    </row>
    <row r="288" spans="1:10" x14ac:dyDescent="0.3">
      <c r="A288">
        <v>0</v>
      </c>
      <c r="B288">
        <v>0</v>
      </c>
      <c r="C288">
        <f>'M2'!O288</f>
        <v>0</v>
      </c>
      <c r="D288">
        <f>'M3'!O288</f>
        <v>0</v>
      </c>
      <c r="E288">
        <f>'M4'!O288</f>
        <v>0</v>
      </c>
      <c r="F288">
        <f t="shared" si="7"/>
        <v>0</v>
      </c>
      <c r="G288">
        <f t="shared" si="7"/>
        <v>0</v>
      </c>
      <c r="H288">
        <f t="shared" si="7"/>
        <v>0</v>
      </c>
      <c r="I288">
        <f t="shared" si="7"/>
        <v>0</v>
      </c>
      <c r="J288">
        <f>(B288-'Power Analysis'!$B$1)^2*'Power Analysis'!$B$1</f>
        <v>0.27462500000000006</v>
      </c>
    </row>
    <row r="289" spans="1:10" x14ac:dyDescent="0.3">
      <c r="A289">
        <v>0</v>
      </c>
      <c r="B289">
        <v>0</v>
      </c>
      <c r="C289">
        <f>'M2'!O289</f>
        <v>0</v>
      </c>
      <c r="D289">
        <f>'M3'!O289</f>
        <v>0</v>
      </c>
      <c r="E289">
        <f>'M4'!O289</f>
        <v>0</v>
      </c>
      <c r="F289">
        <f t="shared" si="7"/>
        <v>0</v>
      </c>
      <c r="G289">
        <f t="shared" si="7"/>
        <v>0</v>
      </c>
      <c r="H289">
        <f t="shared" si="7"/>
        <v>0</v>
      </c>
      <c r="I289">
        <f t="shared" si="7"/>
        <v>0</v>
      </c>
      <c r="J289">
        <f>(B289-'Power Analysis'!$B$1)^2*'Power Analysis'!$B$1</f>
        <v>0.27462500000000006</v>
      </c>
    </row>
    <row r="290" spans="1:10" x14ac:dyDescent="0.3">
      <c r="A290">
        <v>0</v>
      </c>
      <c r="B290">
        <v>0</v>
      </c>
      <c r="C290">
        <f>'M2'!O290</f>
        <v>0</v>
      </c>
      <c r="D290">
        <f>'M3'!O290</f>
        <v>0</v>
      </c>
      <c r="E290">
        <f>'M4'!O290</f>
        <v>0</v>
      </c>
      <c r="F290">
        <f t="shared" si="7"/>
        <v>0</v>
      </c>
      <c r="G290">
        <f t="shared" si="7"/>
        <v>0</v>
      </c>
      <c r="H290">
        <f t="shared" si="7"/>
        <v>0</v>
      </c>
      <c r="I290">
        <f t="shared" si="7"/>
        <v>0</v>
      </c>
      <c r="J290">
        <f>(B290-'Power Analysis'!$B$1)^2*'Power Analysis'!$B$1</f>
        <v>0.27462500000000006</v>
      </c>
    </row>
    <row r="291" spans="1:10" x14ac:dyDescent="0.3">
      <c r="A291">
        <v>0</v>
      </c>
      <c r="B291">
        <v>0</v>
      </c>
      <c r="C291">
        <f>'M2'!O291</f>
        <v>0</v>
      </c>
      <c r="D291">
        <f>'M3'!O291</f>
        <v>0</v>
      </c>
      <c r="E291">
        <f>'M4'!O291</f>
        <v>0</v>
      </c>
      <c r="F291">
        <f t="shared" si="7"/>
        <v>0</v>
      </c>
      <c r="G291">
        <f t="shared" si="7"/>
        <v>0</v>
      </c>
      <c r="H291">
        <f t="shared" si="7"/>
        <v>0</v>
      </c>
      <c r="I291">
        <f t="shared" si="7"/>
        <v>0</v>
      </c>
      <c r="J291">
        <f>(B291-'Power Analysis'!$B$1)^2*'Power Analysis'!$B$1</f>
        <v>0.27462500000000006</v>
      </c>
    </row>
    <row r="292" spans="1:10" x14ac:dyDescent="0.3">
      <c r="A292">
        <v>0</v>
      </c>
      <c r="B292">
        <v>0</v>
      </c>
      <c r="C292">
        <f>'M2'!O292</f>
        <v>0</v>
      </c>
      <c r="D292">
        <f>'M3'!O292</f>
        <v>0</v>
      </c>
      <c r="E292">
        <f>'M4'!O292</f>
        <v>0</v>
      </c>
      <c r="F292">
        <f t="shared" si="7"/>
        <v>0</v>
      </c>
      <c r="G292">
        <f t="shared" si="7"/>
        <v>0</v>
      </c>
      <c r="H292">
        <f t="shared" si="7"/>
        <v>0</v>
      </c>
      <c r="I292">
        <f t="shared" si="7"/>
        <v>0</v>
      </c>
      <c r="J292">
        <f>(B292-'Power Analysis'!$B$1)^2*'Power Analysis'!$B$1</f>
        <v>0.27462500000000006</v>
      </c>
    </row>
    <row r="293" spans="1:10" x14ac:dyDescent="0.3">
      <c r="A293">
        <v>0</v>
      </c>
      <c r="B293">
        <v>0</v>
      </c>
      <c r="C293">
        <f>'M2'!O293</f>
        <v>0</v>
      </c>
      <c r="D293">
        <f>'M3'!O293</f>
        <v>0</v>
      </c>
      <c r="E293">
        <f>'M4'!O293</f>
        <v>0</v>
      </c>
      <c r="F293">
        <f t="shared" si="7"/>
        <v>0</v>
      </c>
      <c r="G293">
        <f t="shared" si="7"/>
        <v>0</v>
      </c>
      <c r="H293">
        <f t="shared" si="7"/>
        <v>0</v>
      </c>
      <c r="I293">
        <f t="shared" si="7"/>
        <v>0</v>
      </c>
      <c r="J293">
        <f>(B293-'Power Analysis'!$B$1)^2*'Power Analysis'!$B$1</f>
        <v>0.27462500000000006</v>
      </c>
    </row>
    <row r="294" spans="1:10" x14ac:dyDescent="0.3">
      <c r="A294">
        <v>1</v>
      </c>
      <c r="B294">
        <v>0</v>
      </c>
      <c r="C294">
        <f>'M2'!O294</f>
        <v>0</v>
      </c>
      <c r="D294">
        <f>'M3'!O294</f>
        <v>0</v>
      </c>
      <c r="E294">
        <f>'M4'!O294</f>
        <v>0</v>
      </c>
      <c r="F294">
        <f t="shared" si="7"/>
        <v>1</v>
      </c>
      <c r="G294">
        <f t="shared" si="7"/>
        <v>1</v>
      </c>
      <c r="H294">
        <f t="shared" si="7"/>
        <v>1</v>
      </c>
      <c r="I294">
        <f t="shared" si="7"/>
        <v>1</v>
      </c>
      <c r="J294">
        <f>(B294-'Power Analysis'!$B$1)^2*'Power Analysis'!$B$1</f>
        <v>0.27462500000000006</v>
      </c>
    </row>
    <row r="295" spans="1:10" x14ac:dyDescent="0.3">
      <c r="A295">
        <v>0</v>
      </c>
      <c r="B295">
        <v>0</v>
      </c>
      <c r="C295">
        <f>'M2'!O295</f>
        <v>0</v>
      </c>
      <c r="D295">
        <f>'M3'!O295</f>
        <v>0</v>
      </c>
      <c r="E295">
        <f>'M4'!O295</f>
        <v>0</v>
      </c>
      <c r="F295">
        <f t="shared" si="7"/>
        <v>0</v>
      </c>
      <c r="G295">
        <f t="shared" si="7"/>
        <v>0</v>
      </c>
      <c r="H295">
        <f t="shared" si="7"/>
        <v>0</v>
      </c>
      <c r="I295">
        <f t="shared" si="7"/>
        <v>0</v>
      </c>
      <c r="J295">
        <f>(B295-'Power Analysis'!$B$1)^2*'Power Analysis'!$B$1</f>
        <v>0.27462500000000006</v>
      </c>
    </row>
    <row r="296" spans="1:10" x14ac:dyDescent="0.3">
      <c r="A296">
        <v>0</v>
      </c>
      <c r="B296">
        <v>0</v>
      </c>
      <c r="C296">
        <f>'M2'!O296</f>
        <v>0</v>
      </c>
      <c r="D296">
        <f>'M3'!O296</f>
        <v>0</v>
      </c>
      <c r="E296">
        <f>'M4'!O296</f>
        <v>0</v>
      </c>
      <c r="F296">
        <f t="shared" si="7"/>
        <v>0</v>
      </c>
      <c r="G296">
        <f t="shared" si="7"/>
        <v>0</v>
      </c>
      <c r="H296">
        <f t="shared" si="7"/>
        <v>0</v>
      </c>
      <c r="I296">
        <f t="shared" si="7"/>
        <v>0</v>
      </c>
      <c r="J296">
        <f>(B296-'Power Analysis'!$B$1)^2*'Power Analysis'!$B$1</f>
        <v>0.27462500000000006</v>
      </c>
    </row>
    <row r="297" spans="1:10" x14ac:dyDescent="0.3">
      <c r="A297">
        <v>0</v>
      </c>
      <c r="B297">
        <v>0</v>
      </c>
      <c r="C297">
        <f>'M2'!O297</f>
        <v>0</v>
      </c>
      <c r="D297">
        <f>'M3'!O297</f>
        <v>0</v>
      </c>
      <c r="E297">
        <f>'M4'!O297</f>
        <v>0</v>
      </c>
      <c r="F297">
        <f t="shared" si="7"/>
        <v>0</v>
      </c>
      <c r="G297">
        <f t="shared" si="7"/>
        <v>0</v>
      </c>
      <c r="H297">
        <f t="shared" si="7"/>
        <v>0</v>
      </c>
      <c r="I297">
        <f t="shared" si="7"/>
        <v>0</v>
      </c>
      <c r="J297">
        <f>(B297-'Power Analysis'!$B$1)^2*'Power Analysis'!$B$1</f>
        <v>0.27462500000000006</v>
      </c>
    </row>
    <row r="298" spans="1:10" x14ac:dyDescent="0.3">
      <c r="A298">
        <v>0</v>
      </c>
      <c r="B298">
        <v>0</v>
      </c>
      <c r="C298">
        <f>'M2'!O298</f>
        <v>0</v>
      </c>
      <c r="D298">
        <f>'M3'!O298</f>
        <v>0</v>
      </c>
      <c r="E298">
        <f>'M4'!O298</f>
        <v>0</v>
      </c>
      <c r="F298">
        <f t="shared" si="7"/>
        <v>0</v>
      </c>
      <c r="G298">
        <f t="shared" si="7"/>
        <v>0</v>
      </c>
      <c r="H298">
        <f t="shared" si="7"/>
        <v>0</v>
      </c>
      <c r="I298">
        <f t="shared" si="7"/>
        <v>0</v>
      </c>
      <c r="J298">
        <f>(B298-'Power Analysis'!$B$1)^2*'Power Analysis'!$B$1</f>
        <v>0.27462500000000006</v>
      </c>
    </row>
    <row r="299" spans="1:10" x14ac:dyDescent="0.3">
      <c r="A299">
        <v>1</v>
      </c>
      <c r="B299">
        <v>1</v>
      </c>
      <c r="C299">
        <f>'M2'!O299</f>
        <v>1</v>
      </c>
      <c r="D299">
        <f>'M3'!O299</f>
        <v>1</v>
      </c>
      <c r="E299">
        <f>'M4'!O299</f>
        <v>1</v>
      </c>
      <c r="F299">
        <f t="shared" si="7"/>
        <v>0</v>
      </c>
      <c r="G299">
        <f t="shared" si="7"/>
        <v>0</v>
      </c>
      <c r="H299">
        <f t="shared" si="7"/>
        <v>0</v>
      </c>
      <c r="I299">
        <f t="shared" si="7"/>
        <v>0</v>
      </c>
      <c r="J299">
        <f>(B299-'Power Analysis'!$B$1)^2*'Power Analysis'!$B$1</f>
        <v>7.9624999999999987E-2</v>
      </c>
    </row>
    <row r="300" spans="1:10" x14ac:dyDescent="0.3">
      <c r="A300">
        <v>0</v>
      </c>
      <c r="B300">
        <v>0</v>
      </c>
      <c r="C300">
        <f>'M2'!O300</f>
        <v>0</v>
      </c>
      <c r="D300">
        <f>'M3'!O300</f>
        <v>0</v>
      </c>
      <c r="E300">
        <f>'M4'!O300</f>
        <v>0</v>
      </c>
      <c r="F300">
        <f t="shared" si="7"/>
        <v>0</v>
      </c>
      <c r="G300">
        <f t="shared" si="7"/>
        <v>0</v>
      </c>
      <c r="H300">
        <f t="shared" si="7"/>
        <v>0</v>
      </c>
      <c r="I300">
        <f t="shared" si="7"/>
        <v>0</v>
      </c>
      <c r="J300">
        <f>(B300-'Power Analysis'!$B$1)^2*'Power Analysis'!$B$1</f>
        <v>0.27462500000000006</v>
      </c>
    </row>
    <row r="301" spans="1:10" x14ac:dyDescent="0.3">
      <c r="A301">
        <v>1</v>
      </c>
      <c r="B301">
        <v>0</v>
      </c>
      <c r="C301">
        <f>'M2'!O301</f>
        <v>0</v>
      </c>
      <c r="D301">
        <f>'M3'!O301</f>
        <v>0</v>
      </c>
      <c r="E301">
        <f>'M4'!O301</f>
        <v>0</v>
      </c>
      <c r="F301">
        <f t="shared" si="7"/>
        <v>1</v>
      </c>
      <c r="G301">
        <f t="shared" si="7"/>
        <v>1</v>
      </c>
      <c r="H301">
        <f t="shared" si="7"/>
        <v>1</v>
      </c>
      <c r="I301">
        <f t="shared" si="7"/>
        <v>1</v>
      </c>
      <c r="J301">
        <f>(B301-'Power Analysis'!$B$1)^2*'Power Analysis'!$B$1</f>
        <v>0.27462500000000006</v>
      </c>
    </row>
    <row r="302" spans="1:10" x14ac:dyDescent="0.3">
      <c r="A302">
        <v>0</v>
      </c>
      <c r="B302">
        <v>0</v>
      </c>
      <c r="C302">
        <f>'M2'!O302</f>
        <v>0</v>
      </c>
      <c r="D302">
        <f>'M3'!O302</f>
        <v>0</v>
      </c>
      <c r="E302">
        <f>'M4'!O302</f>
        <v>0</v>
      </c>
      <c r="F302">
        <f t="shared" si="7"/>
        <v>0</v>
      </c>
      <c r="G302">
        <f t="shared" si="7"/>
        <v>0</v>
      </c>
      <c r="H302">
        <f t="shared" si="7"/>
        <v>0</v>
      </c>
      <c r="I302">
        <f t="shared" si="7"/>
        <v>0</v>
      </c>
      <c r="J302">
        <f>(B302-'Power Analysis'!$B$1)^2*'Power Analysis'!$B$1</f>
        <v>0.27462500000000006</v>
      </c>
    </row>
    <row r="303" spans="1:10" x14ac:dyDescent="0.3">
      <c r="A303">
        <v>1</v>
      </c>
      <c r="B303">
        <v>0</v>
      </c>
      <c r="C303">
        <f>'M2'!O303</f>
        <v>0</v>
      </c>
      <c r="D303">
        <f>'M3'!O303</f>
        <v>0</v>
      </c>
      <c r="E303">
        <f>'M4'!O303</f>
        <v>0</v>
      </c>
      <c r="F303">
        <f t="shared" si="7"/>
        <v>1</v>
      </c>
      <c r="G303">
        <f t="shared" si="7"/>
        <v>1</v>
      </c>
      <c r="H303">
        <f t="shared" si="7"/>
        <v>1</v>
      </c>
      <c r="I303">
        <f t="shared" si="7"/>
        <v>1</v>
      </c>
      <c r="J303">
        <f>(B303-'Power Analysis'!$B$1)^2*'Power Analysis'!$B$1</f>
        <v>0.27462500000000006</v>
      </c>
    </row>
    <row r="304" spans="1:10" x14ac:dyDescent="0.3">
      <c r="A304">
        <v>1</v>
      </c>
      <c r="B304">
        <v>0</v>
      </c>
      <c r="C304">
        <f>'M2'!O304</f>
        <v>0</v>
      </c>
      <c r="D304">
        <f>'M3'!O304</f>
        <v>0</v>
      </c>
      <c r="E304">
        <f>'M4'!O304</f>
        <v>0</v>
      </c>
      <c r="F304">
        <f t="shared" si="7"/>
        <v>1</v>
      </c>
      <c r="G304">
        <f t="shared" si="7"/>
        <v>1</v>
      </c>
      <c r="H304">
        <f t="shared" si="7"/>
        <v>1</v>
      </c>
      <c r="I304">
        <f t="shared" si="7"/>
        <v>1</v>
      </c>
      <c r="J304">
        <f>(B304-'Power Analysis'!$B$1)^2*'Power Analysis'!$B$1</f>
        <v>0.27462500000000006</v>
      </c>
    </row>
    <row r="305" spans="1:10" x14ac:dyDescent="0.3">
      <c r="A305">
        <v>1</v>
      </c>
      <c r="B305">
        <v>0</v>
      </c>
      <c r="C305">
        <f>'M2'!O305</f>
        <v>0</v>
      </c>
      <c r="D305">
        <f>'M3'!O305</f>
        <v>0</v>
      </c>
      <c r="E305">
        <f>'M4'!O305</f>
        <v>0</v>
      </c>
      <c r="F305">
        <f t="shared" si="7"/>
        <v>1</v>
      </c>
      <c r="G305">
        <f t="shared" si="7"/>
        <v>1</v>
      </c>
      <c r="H305">
        <f t="shared" si="7"/>
        <v>1</v>
      </c>
      <c r="I305">
        <f t="shared" si="7"/>
        <v>1</v>
      </c>
      <c r="J305">
        <f>(B305-'Power Analysis'!$B$1)^2*'Power Analysis'!$B$1</f>
        <v>0.27462500000000006</v>
      </c>
    </row>
    <row r="306" spans="1:10" x14ac:dyDescent="0.3">
      <c r="A306">
        <v>0</v>
      </c>
      <c r="B306">
        <v>0</v>
      </c>
      <c r="C306">
        <f>'M2'!O306</f>
        <v>0</v>
      </c>
      <c r="D306">
        <f>'M3'!O306</f>
        <v>0</v>
      </c>
      <c r="E306">
        <f>'M4'!O306</f>
        <v>0</v>
      </c>
      <c r="F306">
        <f t="shared" si="7"/>
        <v>0</v>
      </c>
      <c r="G306">
        <f t="shared" si="7"/>
        <v>0</v>
      </c>
      <c r="H306">
        <f t="shared" si="7"/>
        <v>0</v>
      </c>
      <c r="I306">
        <f t="shared" si="7"/>
        <v>0</v>
      </c>
      <c r="J306">
        <f>(B306-'Power Analysis'!$B$1)^2*'Power Analysis'!$B$1</f>
        <v>0.27462500000000006</v>
      </c>
    </row>
    <row r="307" spans="1:10" x14ac:dyDescent="0.3">
      <c r="A307">
        <v>0</v>
      </c>
      <c r="B307">
        <v>0</v>
      </c>
      <c r="C307">
        <f>'M2'!O307</f>
        <v>0</v>
      </c>
      <c r="D307">
        <f>'M3'!O307</f>
        <v>0</v>
      </c>
      <c r="E307">
        <f>'M4'!O307</f>
        <v>0</v>
      </c>
      <c r="F307">
        <f t="shared" si="7"/>
        <v>0</v>
      </c>
      <c r="G307">
        <f t="shared" si="7"/>
        <v>0</v>
      </c>
      <c r="H307">
        <f t="shared" si="7"/>
        <v>0</v>
      </c>
      <c r="I307">
        <f t="shared" si="7"/>
        <v>0</v>
      </c>
      <c r="J307">
        <f>(B307-'Power Analysis'!$B$1)^2*'Power Analysis'!$B$1</f>
        <v>0.27462500000000006</v>
      </c>
    </row>
    <row r="308" spans="1:10" x14ac:dyDescent="0.3">
      <c r="A308">
        <v>0</v>
      </c>
      <c r="B308">
        <v>0</v>
      </c>
      <c r="C308">
        <f>'M2'!O308</f>
        <v>0</v>
      </c>
      <c r="D308">
        <f>'M3'!O308</f>
        <v>0</v>
      </c>
      <c r="E308">
        <f>'M4'!O308</f>
        <v>0</v>
      </c>
      <c r="F308">
        <f t="shared" si="7"/>
        <v>0</v>
      </c>
      <c r="G308">
        <f t="shared" si="7"/>
        <v>0</v>
      </c>
      <c r="H308">
        <f t="shared" si="7"/>
        <v>0</v>
      </c>
      <c r="I308">
        <f t="shared" si="7"/>
        <v>0</v>
      </c>
      <c r="J308">
        <f>(B308-'Power Analysis'!$B$1)^2*'Power Analysis'!$B$1</f>
        <v>0.27462500000000006</v>
      </c>
    </row>
    <row r="309" spans="1:10" x14ac:dyDescent="0.3">
      <c r="A309">
        <v>1</v>
      </c>
      <c r="B309">
        <v>0</v>
      </c>
      <c r="C309">
        <f>'M2'!O309</f>
        <v>0</v>
      </c>
      <c r="D309">
        <f>'M3'!O309</f>
        <v>0</v>
      </c>
      <c r="E309">
        <f>'M4'!O309</f>
        <v>0</v>
      </c>
      <c r="F309">
        <f t="shared" si="7"/>
        <v>1</v>
      </c>
      <c r="G309">
        <f t="shared" si="7"/>
        <v>1</v>
      </c>
      <c r="H309">
        <f t="shared" si="7"/>
        <v>1</v>
      </c>
      <c r="I309">
        <f t="shared" si="7"/>
        <v>1</v>
      </c>
      <c r="J309">
        <f>(B309-'Power Analysis'!$B$1)^2*'Power Analysis'!$B$1</f>
        <v>0.27462500000000006</v>
      </c>
    </row>
    <row r="310" spans="1:10" x14ac:dyDescent="0.3">
      <c r="A310">
        <v>0</v>
      </c>
      <c r="B310">
        <v>0</v>
      </c>
      <c r="C310">
        <f>'M2'!O310</f>
        <v>0</v>
      </c>
      <c r="D310">
        <f>'M3'!O310</f>
        <v>0</v>
      </c>
      <c r="E310">
        <f>'M4'!O310</f>
        <v>0</v>
      </c>
      <c r="F310">
        <f t="shared" si="7"/>
        <v>0</v>
      </c>
      <c r="G310">
        <f t="shared" si="7"/>
        <v>0</v>
      </c>
      <c r="H310">
        <f t="shared" si="7"/>
        <v>0</v>
      </c>
      <c r="I310">
        <f t="shared" si="7"/>
        <v>0</v>
      </c>
      <c r="J310">
        <f>(B310-'Power Analysis'!$B$1)^2*'Power Analysis'!$B$1</f>
        <v>0.27462500000000006</v>
      </c>
    </row>
    <row r="311" spans="1:10" x14ac:dyDescent="0.3">
      <c r="A311">
        <v>1</v>
      </c>
      <c r="B311">
        <v>1</v>
      </c>
      <c r="C311">
        <f>'M2'!O311</f>
        <v>1</v>
      </c>
      <c r="D311">
        <f>'M3'!O311</f>
        <v>1</v>
      </c>
      <c r="E311">
        <f>'M4'!O311</f>
        <v>1</v>
      </c>
      <c r="F311">
        <f t="shared" si="7"/>
        <v>0</v>
      </c>
      <c r="G311">
        <f t="shared" si="7"/>
        <v>0</v>
      </c>
      <c r="H311">
        <f t="shared" si="7"/>
        <v>0</v>
      </c>
      <c r="I311">
        <f t="shared" si="7"/>
        <v>0</v>
      </c>
      <c r="J311">
        <f>(B311-'Power Analysis'!$B$1)^2*'Power Analysis'!$B$1</f>
        <v>7.9624999999999987E-2</v>
      </c>
    </row>
    <row r="312" spans="1:10" x14ac:dyDescent="0.3">
      <c r="A312">
        <v>0</v>
      </c>
      <c r="B312">
        <v>0</v>
      </c>
      <c r="C312">
        <f>'M2'!O312</f>
        <v>0</v>
      </c>
      <c r="D312">
        <f>'M3'!O312</f>
        <v>0</v>
      </c>
      <c r="E312">
        <f>'M4'!O312</f>
        <v>0</v>
      </c>
      <c r="F312">
        <f t="shared" si="7"/>
        <v>0</v>
      </c>
      <c r="G312">
        <f t="shared" si="7"/>
        <v>0</v>
      </c>
      <c r="H312">
        <f t="shared" si="7"/>
        <v>0</v>
      </c>
      <c r="I312">
        <f t="shared" si="7"/>
        <v>0</v>
      </c>
      <c r="J312">
        <f>(B312-'Power Analysis'!$B$1)^2*'Power Analysis'!$B$1</f>
        <v>0.27462500000000006</v>
      </c>
    </row>
    <row r="313" spans="1:10" x14ac:dyDescent="0.3">
      <c r="A313">
        <v>1</v>
      </c>
      <c r="B313">
        <v>1</v>
      </c>
      <c r="C313">
        <f>'M2'!O313</f>
        <v>1</v>
      </c>
      <c r="D313">
        <f>'M3'!O313</f>
        <v>1</v>
      </c>
      <c r="E313">
        <f>'M4'!O313</f>
        <v>1</v>
      </c>
      <c r="F313">
        <f t="shared" si="7"/>
        <v>0</v>
      </c>
      <c r="G313">
        <f t="shared" si="7"/>
        <v>0</v>
      </c>
      <c r="H313">
        <f t="shared" si="7"/>
        <v>0</v>
      </c>
      <c r="I313">
        <f t="shared" si="7"/>
        <v>0</v>
      </c>
      <c r="J313">
        <f>(B313-'Power Analysis'!$B$1)^2*'Power Analysis'!$B$1</f>
        <v>7.9624999999999987E-2</v>
      </c>
    </row>
    <row r="314" spans="1:10" x14ac:dyDescent="0.3">
      <c r="A314">
        <v>0</v>
      </c>
      <c r="B314">
        <v>0</v>
      </c>
      <c r="C314">
        <f>'M2'!O314</f>
        <v>0</v>
      </c>
      <c r="D314">
        <f>'M3'!O314</f>
        <v>0</v>
      </c>
      <c r="E314">
        <f>'M4'!O314</f>
        <v>0</v>
      </c>
      <c r="F314">
        <f t="shared" si="7"/>
        <v>0</v>
      </c>
      <c r="G314">
        <f t="shared" si="7"/>
        <v>0</v>
      </c>
      <c r="H314">
        <f t="shared" si="7"/>
        <v>0</v>
      </c>
      <c r="I314">
        <f t="shared" si="7"/>
        <v>0</v>
      </c>
      <c r="J314">
        <f>(B314-'Power Analysis'!$B$1)^2*'Power Analysis'!$B$1</f>
        <v>0.27462500000000006</v>
      </c>
    </row>
    <row r="315" spans="1:10" x14ac:dyDescent="0.3">
      <c r="A315">
        <v>1</v>
      </c>
      <c r="B315">
        <v>1</v>
      </c>
      <c r="C315">
        <f>'M2'!O315</f>
        <v>1</v>
      </c>
      <c r="D315">
        <f>'M3'!O315</f>
        <v>1</v>
      </c>
      <c r="E315">
        <f>'M4'!O315</f>
        <v>1</v>
      </c>
      <c r="F315">
        <f t="shared" si="7"/>
        <v>0</v>
      </c>
      <c r="G315">
        <f t="shared" si="7"/>
        <v>0</v>
      </c>
      <c r="H315">
        <f t="shared" si="7"/>
        <v>0</v>
      </c>
      <c r="I315">
        <f t="shared" si="7"/>
        <v>0</v>
      </c>
      <c r="J315">
        <f>(B315-'Power Analysis'!$B$1)^2*'Power Analysis'!$B$1</f>
        <v>7.9624999999999987E-2</v>
      </c>
    </row>
    <row r="316" spans="1:10" x14ac:dyDescent="0.3">
      <c r="A316">
        <v>1</v>
      </c>
      <c r="B316">
        <v>0</v>
      </c>
      <c r="C316">
        <f>'M2'!O316</f>
        <v>0</v>
      </c>
      <c r="D316">
        <f>'M3'!O316</f>
        <v>0</v>
      </c>
      <c r="E316">
        <f>'M4'!O316</f>
        <v>0</v>
      </c>
      <c r="F316">
        <f t="shared" si="7"/>
        <v>1</v>
      </c>
      <c r="G316">
        <f t="shared" si="7"/>
        <v>1</v>
      </c>
      <c r="H316">
        <f t="shared" si="7"/>
        <v>1</v>
      </c>
      <c r="I316">
        <f t="shared" si="7"/>
        <v>1</v>
      </c>
      <c r="J316">
        <f>(B316-'Power Analysis'!$B$1)^2*'Power Analysis'!$B$1</f>
        <v>0.27462500000000006</v>
      </c>
    </row>
    <row r="317" spans="1:10" x14ac:dyDescent="0.3">
      <c r="A317">
        <v>0</v>
      </c>
      <c r="B317">
        <v>0</v>
      </c>
      <c r="C317">
        <f>'M2'!O317</f>
        <v>0</v>
      </c>
      <c r="D317">
        <f>'M3'!O317</f>
        <v>0</v>
      </c>
      <c r="E317">
        <f>'M4'!O317</f>
        <v>0</v>
      </c>
      <c r="F317">
        <f t="shared" si="7"/>
        <v>0</v>
      </c>
      <c r="G317">
        <f t="shared" si="7"/>
        <v>0</v>
      </c>
      <c r="H317">
        <f t="shared" si="7"/>
        <v>0</v>
      </c>
      <c r="I317">
        <f t="shared" si="7"/>
        <v>0</v>
      </c>
      <c r="J317">
        <f>(B317-'Power Analysis'!$B$1)^2*'Power Analysis'!$B$1</f>
        <v>0.27462500000000006</v>
      </c>
    </row>
    <row r="318" spans="1:10" x14ac:dyDescent="0.3">
      <c r="A318">
        <v>0</v>
      </c>
      <c r="B318">
        <v>0</v>
      </c>
      <c r="C318">
        <f>'M2'!O318</f>
        <v>0</v>
      </c>
      <c r="D318">
        <f>'M3'!O318</f>
        <v>0</v>
      </c>
      <c r="E318">
        <f>'M4'!O318</f>
        <v>0</v>
      </c>
      <c r="F318">
        <f t="shared" si="7"/>
        <v>0</v>
      </c>
      <c r="G318">
        <f t="shared" si="7"/>
        <v>0</v>
      </c>
      <c r="H318">
        <f t="shared" si="7"/>
        <v>0</v>
      </c>
      <c r="I318">
        <f t="shared" si="7"/>
        <v>0</v>
      </c>
      <c r="J318">
        <f>(B318-'Power Analysis'!$B$1)^2*'Power Analysis'!$B$1</f>
        <v>0.27462500000000006</v>
      </c>
    </row>
    <row r="319" spans="1:10" x14ac:dyDescent="0.3">
      <c r="A319">
        <v>0</v>
      </c>
      <c r="B319">
        <v>0</v>
      </c>
      <c r="C319">
        <f>'M2'!O319</f>
        <v>0</v>
      </c>
      <c r="D319">
        <f>'M3'!O319</f>
        <v>0</v>
      </c>
      <c r="E319">
        <f>'M4'!O319</f>
        <v>0</v>
      </c>
      <c r="F319">
        <f t="shared" si="7"/>
        <v>0</v>
      </c>
      <c r="G319">
        <f t="shared" si="7"/>
        <v>0</v>
      </c>
      <c r="H319">
        <f t="shared" si="7"/>
        <v>0</v>
      </c>
      <c r="I319">
        <f t="shared" si="7"/>
        <v>0</v>
      </c>
      <c r="J319">
        <f>(B319-'Power Analysis'!$B$1)^2*'Power Analysis'!$B$1</f>
        <v>0.27462500000000006</v>
      </c>
    </row>
    <row r="320" spans="1:10" x14ac:dyDescent="0.3">
      <c r="A320">
        <v>1</v>
      </c>
      <c r="B320">
        <v>0</v>
      </c>
      <c r="C320">
        <f>'M2'!O320</f>
        <v>0</v>
      </c>
      <c r="D320">
        <f>'M3'!O320</f>
        <v>0</v>
      </c>
      <c r="E320">
        <f>'M4'!O320</f>
        <v>0</v>
      </c>
      <c r="F320">
        <f t="shared" si="7"/>
        <v>1</v>
      </c>
      <c r="G320">
        <f t="shared" si="7"/>
        <v>1</v>
      </c>
      <c r="H320">
        <f t="shared" si="7"/>
        <v>1</v>
      </c>
      <c r="I320">
        <f t="shared" si="7"/>
        <v>1</v>
      </c>
      <c r="J320">
        <f>(B320-'Power Analysis'!$B$1)^2*'Power Analysis'!$B$1</f>
        <v>0.27462500000000006</v>
      </c>
    </row>
    <row r="321" spans="1:10" x14ac:dyDescent="0.3">
      <c r="A321">
        <v>1</v>
      </c>
      <c r="B321">
        <v>1</v>
      </c>
      <c r="C321">
        <f>'M2'!O321</f>
        <v>1</v>
      </c>
      <c r="D321">
        <f>'M3'!O321</f>
        <v>1</v>
      </c>
      <c r="E321">
        <f>'M4'!O321</f>
        <v>1</v>
      </c>
      <c r="F321">
        <f t="shared" si="7"/>
        <v>0</v>
      </c>
      <c r="G321">
        <f t="shared" si="7"/>
        <v>0</v>
      </c>
      <c r="H321">
        <f t="shared" si="7"/>
        <v>0</v>
      </c>
      <c r="I321">
        <f t="shared" si="7"/>
        <v>0</v>
      </c>
      <c r="J321">
        <f>(B321-'Power Analysis'!$B$1)^2*'Power Analysis'!$B$1</f>
        <v>7.9624999999999987E-2</v>
      </c>
    </row>
    <row r="322" spans="1:10" x14ac:dyDescent="0.3">
      <c r="A322">
        <v>0</v>
      </c>
      <c r="B322">
        <v>0</v>
      </c>
      <c r="C322">
        <f>'M2'!O322</f>
        <v>0</v>
      </c>
      <c r="D322">
        <f>'M3'!O322</f>
        <v>0</v>
      </c>
      <c r="E322">
        <f>'M4'!O322</f>
        <v>0</v>
      </c>
      <c r="F322">
        <f t="shared" si="7"/>
        <v>0</v>
      </c>
      <c r="G322">
        <f t="shared" si="7"/>
        <v>0</v>
      </c>
      <c r="H322">
        <f t="shared" si="7"/>
        <v>0</v>
      </c>
      <c r="I322">
        <f t="shared" ref="I322:I385" si="8">$A322-E322</f>
        <v>0</v>
      </c>
      <c r="J322">
        <f>(B322-'Power Analysis'!$B$1)^2*'Power Analysis'!$B$1</f>
        <v>0.27462500000000006</v>
      </c>
    </row>
    <row r="323" spans="1:10" x14ac:dyDescent="0.3">
      <c r="A323">
        <v>1</v>
      </c>
      <c r="B323">
        <v>1</v>
      </c>
      <c r="C323">
        <f>'M2'!O323</f>
        <v>1</v>
      </c>
      <c r="D323">
        <f>'M3'!O323</f>
        <v>1</v>
      </c>
      <c r="E323">
        <f>'M4'!O323</f>
        <v>1</v>
      </c>
      <c r="F323">
        <f t="shared" ref="F323:I386" si="9">$A323-B323</f>
        <v>0</v>
      </c>
      <c r="G323">
        <f t="shared" si="9"/>
        <v>0</v>
      </c>
      <c r="H323">
        <f t="shared" si="9"/>
        <v>0</v>
      </c>
      <c r="I323">
        <f t="shared" si="8"/>
        <v>0</v>
      </c>
      <c r="J323">
        <f>(B323-'Power Analysis'!$B$1)^2*'Power Analysis'!$B$1</f>
        <v>7.9624999999999987E-2</v>
      </c>
    </row>
    <row r="324" spans="1:10" x14ac:dyDescent="0.3">
      <c r="A324">
        <v>0</v>
      </c>
      <c r="B324">
        <v>0</v>
      </c>
      <c r="C324">
        <f>'M2'!O324</f>
        <v>0</v>
      </c>
      <c r="D324">
        <f>'M3'!O324</f>
        <v>0</v>
      </c>
      <c r="E324">
        <f>'M4'!O324</f>
        <v>0</v>
      </c>
      <c r="F324">
        <f t="shared" si="9"/>
        <v>0</v>
      </c>
      <c r="G324">
        <f t="shared" si="9"/>
        <v>0</v>
      </c>
      <c r="H324">
        <f t="shared" si="9"/>
        <v>0</v>
      </c>
      <c r="I324">
        <f t="shared" si="8"/>
        <v>0</v>
      </c>
      <c r="J324">
        <f>(B324-'Power Analysis'!$B$1)^2*'Power Analysis'!$B$1</f>
        <v>0.27462500000000006</v>
      </c>
    </row>
    <row r="325" spans="1:10" x14ac:dyDescent="0.3">
      <c r="A325">
        <v>0</v>
      </c>
      <c r="B325">
        <v>0</v>
      </c>
      <c r="C325">
        <f>'M2'!O325</f>
        <v>0</v>
      </c>
      <c r="D325">
        <f>'M3'!O325</f>
        <v>0</v>
      </c>
      <c r="E325">
        <f>'M4'!O325</f>
        <v>0</v>
      </c>
      <c r="F325">
        <f t="shared" si="9"/>
        <v>0</v>
      </c>
      <c r="G325">
        <f t="shared" si="9"/>
        <v>0</v>
      </c>
      <c r="H325">
        <f t="shared" si="9"/>
        <v>0</v>
      </c>
      <c r="I325">
        <f t="shared" si="8"/>
        <v>0</v>
      </c>
      <c r="J325">
        <f>(B325-'Power Analysis'!$B$1)^2*'Power Analysis'!$B$1</f>
        <v>0.27462500000000006</v>
      </c>
    </row>
    <row r="326" spans="1:10" x14ac:dyDescent="0.3">
      <c r="A326">
        <v>0</v>
      </c>
      <c r="B326">
        <v>0</v>
      </c>
      <c r="C326">
        <f>'M2'!O326</f>
        <v>0</v>
      </c>
      <c r="D326">
        <f>'M3'!O326</f>
        <v>0</v>
      </c>
      <c r="E326">
        <f>'M4'!O326</f>
        <v>0</v>
      </c>
      <c r="F326">
        <f t="shared" si="9"/>
        <v>0</v>
      </c>
      <c r="G326">
        <f t="shared" si="9"/>
        <v>0</v>
      </c>
      <c r="H326">
        <f t="shared" si="9"/>
        <v>0</v>
      </c>
      <c r="I326">
        <f t="shared" si="8"/>
        <v>0</v>
      </c>
      <c r="J326">
        <f>(B326-'Power Analysis'!$B$1)^2*'Power Analysis'!$B$1</f>
        <v>0.27462500000000006</v>
      </c>
    </row>
    <row r="327" spans="1:10" x14ac:dyDescent="0.3">
      <c r="A327">
        <v>0</v>
      </c>
      <c r="B327">
        <v>0</v>
      </c>
      <c r="C327">
        <f>'M2'!O327</f>
        <v>0</v>
      </c>
      <c r="D327">
        <f>'M3'!O327</f>
        <v>0</v>
      </c>
      <c r="E327">
        <f>'M4'!O327</f>
        <v>0</v>
      </c>
      <c r="F327">
        <f t="shared" si="9"/>
        <v>0</v>
      </c>
      <c r="G327">
        <f t="shared" si="9"/>
        <v>0</v>
      </c>
      <c r="H327">
        <f t="shared" si="9"/>
        <v>0</v>
      </c>
      <c r="I327">
        <f t="shared" si="8"/>
        <v>0</v>
      </c>
      <c r="J327">
        <f>(B327-'Power Analysis'!$B$1)^2*'Power Analysis'!$B$1</f>
        <v>0.27462500000000006</v>
      </c>
    </row>
    <row r="328" spans="1:10" x14ac:dyDescent="0.3">
      <c r="A328">
        <v>0</v>
      </c>
      <c r="B328">
        <v>0</v>
      </c>
      <c r="C328">
        <f>'M2'!O328</f>
        <v>0</v>
      </c>
      <c r="D328">
        <f>'M3'!O328</f>
        <v>0</v>
      </c>
      <c r="E328">
        <f>'M4'!O328</f>
        <v>0</v>
      </c>
      <c r="F328">
        <f t="shared" si="9"/>
        <v>0</v>
      </c>
      <c r="G328">
        <f t="shared" si="9"/>
        <v>0</v>
      </c>
      <c r="H328">
        <f t="shared" si="9"/>
        <v>0</v>
      </c>
      <c r="I328">
        <f t="shared" si="8"/>
        <v>0</v>
      </c>
      <c r="J328">
        <f>(B328-'Power Analysis'!$B$1)^2*'Power Analysis'!$B$1</f>
        <v>0.27462500000000006</v>
      </c>
    </row>
    <row r="329" spans="1:10" x14ac:dyDescent="0.3">
      <c r="A329">
        <v>0</v>
      </c>
      <c r="B329">
        <v>0</v>
      </c>
      <c r="C329">
        <f>'M2'!O329</f>
        <v>0</v>
      </c>
      <c r="D329">
        <f>'M3'!O329</f>
        <v>0</v>
      </c>
      <c r="E329">
        <f>'M4'!O329</f>
        <v>0</v>
      </c>
      <c r="F329">
        <f t="shared" si="9"/>
        <v>0</v>
      </c>
      <c r="G329">
        <f t="shared" si="9"/>
        <v>0</v>
      </c>
      <c r="H329">
        <f t="shared" si="9"/>
        <v>0</v>
      </c>
      <c r="I329">
        <f t="shared" si="8"/>
        <v>0</v>
      </c>
      <c r="J329">
        <f>(B329-'Power Analysis'!$B$1)^2*'Power Analysis'!$B$1</f>
        <v>0.27462500000000006</v>
      </c>
    </row>
    <row r="330" spans="1:10" x14ac:dyDescent="0.3">
      <c r="A330">
        <v>0</v>
      </c>
      <c r="B330">
        <v>0</v>
      </c>
      <c r="C330">
        <f>'M2'!O330</f>
        <v>0</v>
      </c>
      <c r="D330">
        <f>'M3'!O330</f>
        <v>0</v>
      </c>
      <c r="E330">
        <f>'M4'!O330</f>
        <v>0</v>
      </c>
      <c r="F330">
        <f t="shared" si="9"/>
        <v>0</v>
      </c>
      <c r="G330">
        <f t="shared" si="9"/>
        <v>0</v>
      </c>
      <c r="H330">
        <f t="shared" si="9"/>
        <v>0</v>
      </c>
      <c r="I330">
        <f t="shared" si="8"/>
        <v>0</v>
      </c>
      <c r="J330">
        <f>(B330-'Power Analysis'!$B$1)^2*'Power Analysis'!$B$1</f>
        <v>0.27462500000000006</v>
      </c>
    </row>
    <row r="331" spans="1:10" x14ac:dyDescent="0.3">
      <c r="A331">
        <v>0</v>
      </c>
      <c r="B331">
        <v>0</v>
      </c>
      <c r="C331">
        <f>'M2'!O331</f>
        <v>0</v>
      </c>
      <c r="D331">
        <f>'M3'!O331</f>
        <v>0</v>
      </c>
      <c r="E331">
        <f>'M4'!O331</f>
        <v>0</v>
      </c>
      <c r="F331">
        <f t="shared" si="9"/>
        <v>0</v>
      </c>
      <c r="G331">
        <f t="shared" si="9"/>
        <v>0</v>
      </c>
      <c r="H331">
        <f t="shared" si="9"/>
        <v>0</v>
      </c>
      <c r="I331">
        <f t="shared" si="8"/>
        <v>0</v>
      </c>
      <c r="J331">
        <f>(B331-'Power Analysis'!$B$1)^2*'Power Analysis'!$B$1</f>
        <v>0.27462500000000006</v>
      </c>
    </row>
    <row r="332" spans="1:10" x14ac:dyDescent="0.3">
      <c r="A332">
        <v>0</v>
      </c>
      <c r="B332">
        <v>0</v>
      </c>
      <c r="C332">
        <f>'M2'!O332</f>
        <v>0</v>
      </c>
      <c r="D332">
        <f>'M3'!O332</f>
        <v>0</v>
      </c>
      <c r="E332">
        <f>'M4'!O332</f>
        <v>0</v>
      </c>
      <c r="F332">
        <f t="shared" si="9"/>
        <v>0</v>
      </c>
      <c r="G332">
        <f t="shared" si="9"/>
        <v>0</v>
      </c>
      <c r="H332">
        <f t="shared" si="9"/>
        <v>0</v>
      </c>
      <c r="I332">
        <f t="shared" si="8"/>
        <v>0</v>
      </c>
      <c r="J332">
        <f>(B332-'Power Analysis'!$B$1)^2*'Power Analysis'!$B$1</f>
        <v>0.27462500000000006</v>
      </c>
    </row>
    <row r="333" spans="1:10" x14ac:dyDescent="0.3">
      <c r="A333">
        <v>1</v>
      </c>
      <c r="B333">
        <v>1</v>
      </c>
      <c r="C333">
        <f>'M2'!O333</f>
        <v>1</v>
      </c>
      <c r="D333">
        <f>'M3'!O333</f>
        <v>1</v>
      </c>
      <c r="E333">
        <f>'M4'!O333</f>
        <v>1</v>
      </c>
      <c r="F333">
        <f t="shared" si="9"/>
        <v>0</v>
      </c>
      <c r="G333">
        <f t="shared" si="9"/>
        <v>0</v>
      </c>
      <c r="H333">
        <f t="shared" si="9"/>
        <v>0</v>
      </c>
      <c r="I333">
        <f t="shared" si="8"/>
        <v>0</v>
      </c>
      <c r="J333">
        <f>(B333-'Power Analysis'!$B$1)^2*'Power Analysis'!$B$1</f>
        <v>7.9624999999999987E-2</v>
      </c>
    </row>
    <row r="334" spans="1:10" x14ac:dyDescent="0.3">
      <c r="A334">
        <v>1</v>
      </c>
      <c r="B334">
        <v>0</v>
      </c>
      <c r="C334">
        <f>'M2'!O334</f>
        <v>0</v>
      </c>
      <c r="D334">
        <f>'M3'!O334</f>
        <v>0</v>
      </c>
      <c r="E334">
        <f>'M4'!O334</f>
        <v>0</v>
      </c>
      <c r="F334">
        <f t="shared" si="9"/>
        <v>1</v>
      </c>
      <c r="G334">
        <f t="shared" si="9"/>
        <v>1</v>
      </c>
      <c r="H334">
        <f t="shared" si="9"/>
        <v>1</v>
      </c>
      <c r="I334">
        <f t="shared" si="8"/>
        <v>1</v>
      </c>
      <c r="J334">
        <f>(B334-'Power Analysis'!$B$1)^2*'Power Analysis'!$B$1</f>
        <v>0.27462500000000006</v>
      </c>
    </row>
    <row r="335" spans="1:10" x14ac:dyDescent="0.3">
      <c r="A335">
        <v>0</v>
      </c>
      <c r="B335">
        <v>0</v>
      </c>
      <c r="C335">
        <f>'M2'!O335</f>
        <v>0</v>
      </c>
      <c r="D335">
        <f>'M3'!O335</f>
        <v>0</v>
      </c>
      <c r="E335">
        <f>'M4'!O335</f>
        <v>0</v>
      </c>
      <c r="F335">
        <f t="shared" si="9"/>
        <v>0</v>
      </c>
      <c r="G335">
        <f t="shared" si="9"/>
        <v>0</v>
      </c>
      <c r="H335">
        <f t="shared" si="9"/>
        <v>0</v>
      </c>
      <c r="I335">
        <f t="shared" si="8"/>
        <v>0</v>
      </c>
      <c r="J335">
        <f>(B335-'Power Analysis'!$B$1)^2*'Power Analysis'!$B$1</f>
        <v>0.27462500000000006</v>
      </c>
    </row>
    <row r="336" spans="1:10" x14ac:dyDescent="0.3">
      <c r="A336">
        <v>1</v>
      </c>
      <c r="B336">
        <v>0</v>
      </c>
      <c r="C336">
        <f>'M2'!O336</f>
        <v>0</v>
      </c>
      <c r="D336">
        <f>'M3'!O336</f>
        <v>0</v>
      </c>
      <c r="E336">
        <f>'M4'!O336</f>
        <v>0</v>
      </c>
      <c r="F336">
        <f t="shared" si="9"/>
        <v>1</v>
      </c>
      <c r="G336">
        <f t="shared" si="9"/>
        <v>1</v>
      </c>
      <c r="H336">
        <f t="shared" si="9"/>
        <v>1</v>
      </c>
      <c r="I336">
        <f t="shared" si="8"/>
        <v>1</v>
      </c>
      <c r="J336">
        <f>(B336-'Power Analysis'!$B$1)^2*'Power Analysis'!$B$1</f>
        <v>0.27462500000000006</v>
      </c>
    </row>
    <row r="337" spans="1:10" x14ac:dyDescent="0.3">
      <c r="A337">
        <v>0</v>
      </c>
      <c r="B337">
        <v>0</v>
      </c>
      <c r="C337">
        <f>'M2'!O337</f>
        <v>0</v>
      </c>
      <c r="D337">
        <f>'M3'!O337</f>
        <v>0</v>
      </c>
      <c r="E337">
        <f>'M4'!O337</f>
        <v>0</v>
      </c>
      <c r="F337">
        <f t="shared" si="9"/>
        <v>0</v>
      </c>
      <c r="G337">
        <f t="shared" si="9"/>
        <v>0</v>
      </c>
      <c r="H337">
        <f t="shared" si="9"/>
        <v>0</v>
      </c>
      <c r="I337">
        <f t="shared" si="8"/>
        <v>0</v>
      </c>
      <c r="J337">
        <f>(B337-'Power Analysis'!$B$1)^2*'Power Analysis'!$B$1</f>
        <v>0.27462500000000006</v>
      </c>
    </row>
    <row r="338" spans="1:10" x14ac:dyDescent="0.3">
      <c r="A338">
        <v>1</v>
      </c>
      <c r="B338">
        <v>0</v>
      </c>
      <c r="C338">
        <f>'M2'!O338</f>
        <v>0</v>
      </c>
      <c r="D338">
        <f>'M3'!O338</f>
        <v>0</v>
      </c>
      <c r="E338">
        <f>'M4'!O338</f>
        <v>0</v>
      </c>
      <c r="F338">
        <f t="shared" si="9"/>
        <v>1</v>
      </c>
      <c r="G338">
        <f t="shared" si="9"/>
        <v>1</v>
      </c>
      <c r="H338">
        <f t="shared" si="9"/>
        <v>1</v>
      </c>
      <c r="I338">
        <f t="shared" si="8"/>
        <v>1</v>
      </c>
      <c r="J338">
        <f>(B338-'Power Analysis'!$B$1)^2*'Power Analysis'!$B$1</f>
        <v>0.27462500000000006</v>
      </c>
    </row>
    <row r="339" spans="1:10" x14ac:dyDescent="0.3">
      <c r="A339">
        <v>0</v>
      </c>
      <c r="B339">
        <v>0</v>
      </c>
      <c r="C339">
        <f>'M2'!O339</f>
        <v>0</v>
      </c>
      <c r="D339">
        <f>'M3'!O339</f>
        <v>0</v>
      </c>
      <c r="E339">
        <f>'M4'!O339</f>
        <v>0</v>
      </c>
      <c r="F339">
        <f t="shared" si="9"/>
        <v>0</v>
      </c>
      <c r="G339">
        <f t="shared" si="9"/>
        <v>0</v>
      </c>
      <c r="H339">
        <f t="shared" si="9"/>
        <v>0</v>
      </c>
      <c r="I339">
        <f t="shared" si="8"/>
        <v>0</v>
      </c>
      <c r="J339">
        <f>(B339-'Power Analysis'!$B$1)^2*'Power Analysis'!$B$1</f>
        <v>0.27462500000000006</v>
      </c>
    </row>
    <row r="340" spans="1:10" x14ac:dyDescent="0.3">
      <c r="A340">
        <v>1</v>
      </c>
      <c r="B340">
        <v>1</v>
      </c>
      <c r="C340">
        <f>'M2'!O340</f>
        <v>1</v>
      </c>
      <c r="D340">
        <f>'M3'!O340</f>
        <v>1</v>
      </c>
      <c r="E340">
        <f>'M4'!O340</f>
        <v>1</v>
      </c>
      <c r="F340">
        <f t="shared" si="9"/>
        <v>0</v>
      </c>
      <c r="G340">
        <f t="shared" si="9"/>
        <v>0</v>
      </c>
      <c r="H340">
        <f t="shared" si="9"/>
        <v>0</v>
      </c>
      <c r="I340">
        <f t="shared" si="8"/>
        <v>0</v>
      </c>
      <c r="J340">
        <f>(B340-'Power Analysis'!$B$1)^2*'Power Analysis'!$B$1</f>
        <v>7.9624999999999987E-2</v>
      </c>
    </row>
    <row r="341" spans="1:10" x14ac:dyDescent="0.3">
      <c r="A341">
        <v>0</v>
      </c>
      <c r="B341">
        <v>0</v>
      </c>
      <c r="C341">
        <f>'M2'!O341</f>
        <v>0</v>
      </c>
      <c r="D341">
        <f>'M3'!O341</f>
        <v>0</v>
      </c>
      <c r="E341">
        <f>'M4'!O341</f>
        <v>0</v>
      </c>
      <c r="F341">
        <f t="shared" si="9"/>
        <v>0</v>
      </c>
      <c r="G341">
        <f t="shared" si="9"/>
        <v>0</v>
      </c>
      <c r="H341">
        <f t="shared" si="9"/>
        <v>0</v>
      </c>
      <c r="I341">
        <f t="shared" si="8"/>
        <v>0</v>
      </c>
      <c r="J341">
        <f>(B341-'Power Analysis'!$B$1)^2*'Power Analysis'!$B$1</f>
        <v>0.27462500000000006</v>
      </c>
    </row>
    <row r="342" spans="1:10" x14ac:dyDescent="0.3">
      <c r="A342">
        <v>1</v>
      </c>
      <c r="B342">
        <v>0</v>
      </c>
      <c r="C342">
        <f>'M2'!O342</f>
        <v>0</v>
      </c>
      <c r="D342">
        <f>'M3'!O342</f>
        <v>0</v>
      </c>
      <c r="E342">
        <f>'M4'!O342</f>
        <v>0</v>
      </c>
      <c r="F342">
        <f t="shared" si="9"/>
        <v>1</v>
      </c>
      <c r="G342">
        <f t="shared" si="9"/>
        <v>1</v>
      </c>
      <c r="H342">
        <f t="shared" si="9"/>
        <v>1</v>
      </c>
      <c r="I342">
        <f t="shared" si="8"/>
        <v>1</v>
      </c>
      <c r="J342">
        <f>(B342-'Power Analysis'!$B$1)^2*'Power Analysis'!$B$1</f>
        <v>0.27462500000000006</v>
      </c>
    </row>
    <row r="343" spans="1:10" x14ac:dyDescent="0.3">
      <c r="A343">
        <v>1</v>
      </c>
      <c r="B343">
        <v>0</v>
      </c>
      <c r="C343">
        <f>'M2'!O343</f>
        <v>0</v>
      </c>
      <c r="D343">
        <f>'M3'!O343</f>
        <v>0</v>
      </c>
      <c r="E343">
        <f>'M4'!O343</f>
        <v>0</v>
      </c>
      <c r="F343">
        <f t="shared" si="9"/>
        <v>1</v>
      </c>
      <c r="G343">
        <f t="shared" si="9"/>
        <v>1</v>
      </c>
      <c r="H343">
        <f t="shared" si="9"/>
        <v>1</v>
      </c>
      <c r="I343">
        <f t="shared" si="8"/>
        <v>1</v>
      </c>
      <c r="J343">
        <f>(B343-'Power Analysis'!$B$1)^2*'Power Analysis'!$B$1</f>
        <v>0.27462500000000006</v>
      </c>
    </row>
    <row r="344" spans="1:10" x14ac:dyDescent="0.3">
      <c r="A344">
        <v>0</v>
      </c>
      <c r="B344">
        <v>0</v>
      </c>
      <c r="C344">
        <f>'M2'!O344</f>
        <v>0</v>
      </c>
      <c r="D344">
        <f>'M3'!O344</f>
        <v>0</v>
      </c>
      <c r="E344">
        <f>'M4'!O344</f>
        <v>0</v>
      </c>
      <c r="F344">
        <f t="shared" si="9"/>
        <v>0</v>
      </c>
      <c r="G344">
        <f t="shared" si="9"/>
        <v>0</v>
      </c>
      <c r="H344">
        <f t="shared" si="9"/>
        <v>0</v>
      </c>
      <c r="I344">
        <f t="shared" si="8"/>
        <v>0</v>
      </c>
      <c r="J344">
        <f>(B344-'Power Analysis'!$B$1)^2*'Power Analysis'!$B$1</f>
        <v>0.27462500000000006</v>
      </c>
    </row>
    <row r="345" spans="1:10" x14ac:dyDescent="0.3">
      <c r="A345">
        <v>0</v>
      </c>
      <c r="B345">
        <v>0</v>
      </c>
      <c r="C345">
        <f>'M2'!O345</f>
        <v>0</v>
      </c>
      <c r="D345">
        <f>'M3'!O345</f>
        <v>0</v>
      </c>
      <c r="E345">
        <f>'M4'!O345</f>
        <v>0</v>
      </c>
      <c r="F345">
        <f t="shared" si="9"/>
        <v>0</v>
      </c>
      <c r="G345">
        <f t="shared" si="9"/>
        <v>0</v>
      </c>
      <c r="H345">
        <f t="shared" si="9"/>
        <v>0</v>
      </c>
      <c r="I345">
        <f t="shared" si="8"/>
        <v>0</v>
      </c>
      <c r="J345">
        <f>(B345-'Power Analysis'!$B$1)^2*'Power Analysis'!$B$1</f>
        <v>0.27462500000000006</v>
      </c>
    </row>
    <row r="346" spans="1:10" x14ac:dyDescent="0.3">
      <c r="A346">
        <v>0</v>
      </c>
      <c r="B346">
        <v>0</v>
      </c>
      <c r="C346">
        <f>'M2'!O346</f>
        <v>0</v>
      </c>
      <c r="D346">
        <f>'M3'!O346</f>
        <v>0</v>
      </c>
      <c r="E346">
        <f>'M4'!O346</f>
        <v>0</v>
      </c>
      <c r="F346">
        <f t="shared" si="9"/>
        <v>0</v>
      </c>
      <c r="G346">
        <f t="shared" si="9"/>
        <v>0</v>
      </c>
      <c r="H346">
        <f t="shared" si="9"/>
        <v>0</v>
      </c>
      <c r="I346">
        <f t="shared" si="8"/>
        <v>0</v>
      </c>
      <c r="J346">
        <f>(B346-'Power Analysis'!$B$1)^2*'Power Analysis'!$B$1</f>
        <v>0.27462500000000006</v>
      </c>
    </row>
    <row r="347" spans="1:10" x14ac:dyDescent="0.3">
      <c r="A347">
        <v>0</v>
      </c>
      <c r="B347">
        <v>1</v>
      </c>
      <c r="C347">
        <f>'M2'!O347</f>
        <v>1</v>
      </c>
      <c r="D347">
        <f>'M3'!O347</f>
        <v>1</v>
      </c>
      <c r="E347">
        <f>'M4'!O347</f>
        <v>1</v>
      </c>
      <c r="F347">
        <f t="shared" si="9"/>
        <v>-1</v>
      </c>
      <c r="G347">
        <f t="shared" si="9"/>
        <v>-1</v>
      </c>
      <c r="H347">
        <f t="shared" si="9"/>
        <v>-1</v>
      </c>
      <c r="I347">
        <f t="shared" si="8"/>
        <v>-1</v>
      </c>
      <c r="J347">
        <f>(B347-'Power Analysis'!$B$1)^2*'Power Analysis'!$B$1</f>
        <v>7.9624999999999987E-2</v>
      </c>
    </row>
    <row r="348" spans="1:10" x14ac:dyDescent="0.3">
      <c r="A348">
        <v>1</v>
      </c>
      <c r="B348">
        <v>1</v>
      </c>
      <c r="C348">
        <f>'M2'!O348</f>
        <v>1</v>
      </c>
      <c r="D348">
        <f>'M3'!O348</f>
        <v>1</v>
      </c>
      <c r="E348">
        <f>'M4'!O348</f>
        <v>1</v>
      </c>
      <c r="F348">
        <f t="shared" si="9"/>
        <v>0</v>
      </c>
      <c r="G348">
        <f t="shared" si="9"/>
        <v>0</v>
      </c>
      <c r="H348">
        <f t="shared" si="9"/>
        <v>0</v>
      </c>
      <c r="I348">
        <f t="shared" si="8"/>
        <v>0</v>
      </c>
      <c r="J348">
        <f>(B348-'Power Analysis'!$B$1)^2*'Power Analysis'!$B$1</f>
        <v>7.9624999999999987E-2</v>
      </c>
    </row>
    <row r="349" spans="1:10" x14ac:dyDescent="0.3">
      <c r="A349">
        <v>0</v>
      </c>
      <c r="B349">
        <v>0</v>
      </c>
      <c r="C349">
        <f>'M2'!O349</f>
        <v>0</v>
      </c>
      <c r="D349">
        <f>'M3'!O349</f>
        <v>0</v>
      </c>
      <c r="E349">
        <f>'M4'!O349</f>
        <v>0</v>
      </c>
      <c r="F349">
        <f t="shared" si="9"/>
        <v>0</v>
      </c>
      <c r="G349">
        <f t="shared" si="9"/>
        <v>0</v>
      </c>
      <c r="H349">
        <f t="shared" si="9"/>
        <v>0</v>
      </c>
      <c r="I349">
        <f t="shared" si="8"/>
        <v>0</v>
      </c>
      <c r="J349">
        <f>(B349-'Power Analysis'!$B$1)^2*'Power Analysis'!$B$1</f>
        <v>0.27462500000000006</v>
      </c>
    </row>
    <row r="350" spans="1:10" x14ac:dyDescent="0.3">
      <c r="A350">
        <v>0</v>
      </c>
      <c r="B350">
        <v>0</v>
      </c>
      <c r="C350">
        <f>'M2'!O350</f>
        <v>0</v>
      </c>
      <c r="D350">
        <f>'M3'!O350</f>
        <v>0</v>
      </c>
      <c r="E350">
        <f>'M4'!O350</f>
        <v>0</v>
      </c>
      <c r="F350">
        <f t="shared" si="9"/>
        <v>0</v>
      </c>
      <c r="G350">
        <f t="shared" si="9"/>
        <v>0</v>
      </c>
      <c r="H350">
        <f t="shared" si="9"/>
        <v>0</v>
      </c>
      <c r="I350">
        <f t="shared" si="8"/>
        <v>0</v>
      </c>
      <c r="J350">
        <f>(B350-'Power Analysis'!$B$1)^2*'Power Analysis'!$B$1</f>
        <v>0.27462500000000006</v>
      </c>
    </row>
    <row r="351" spans="1:10" x14ac:dyDescent="0.3">
      <c r="A351">
        <v>1</v>
      </c>
      <c r="B351">
        <v>1</v>
      </c>
      <c r="C351">
        <f>'M2'!O351</f>
        <v>1</v>
      </c>
      <c r="D351">
        <f>'M3'!O351</f>
        <v>1</v>
      </c>
      <c r="E351">
        <f>'M4'!O351</f>
        <v>1</v>
      </c>
      <c r="F351">
        <f t="shared" si="9"/>
        <v>0</v>
      </c>
      <c r="G351">
        <f t="shared" si="9"/>
        <v>0</v>
      </c>
      <c r="H351">
        <f t="shared" si="9"/>
        <v>0</v>
      </c>
      <c r="I351">
        <f t="shared" si="8"/>
        <v>0</v>
      </c>
      <c r="J351">
        <f>(B351-'Power Analysis'!$B$1)^2*'Power Analysis'!$B$1</f>
        <v>7.9624999999999987E-2</v>
      </c>
    </row>
    <row r="352" spans="1:10" x14ac:dyDescent="0.3">
      <c r="A352">
        <v>0</v>
      </c>
      <c r="B352">
        <v>0</v>
      </c>
      <c r="C352">
        <f>'M2'!O352</f>
        <v>0</v>
      </c>
      <c r="D352">
        <f>'M3'!O352</f>
        <v>0</v>
      </c>
      <c r="E352">
        <f>'M4'!O352</f>
        <v>0</v>
      </c>
      <c r="F352">
        <f t="shared" si="9"/>
        <v>0</v>
      </c>
      <c r="G352">
        <f t="shared" si="9"/>
        <v>0</v>
      </c>
      <c r="H352">
        <f t="shared" si="9"/>
        <v>0</v>
      </c>
      <c r="I352">
        <f t="shared" si="8"/>
        <v>0</v>
      </c>
      <c r="J352">
        <f>(B352-'Power Analysis'!$B$1)^2*'Power Analysis'!$B$1</f>
        <v>0.27462500000000006</v>
      </c>
    </row>
    <row r="353" spans="1:10" x14ac:dyDescent="0.3">
      <c r="A353">
        <v>1</v>
      </c>
      <c r="B353">
        <v>0</v>
      </c>
      <c r="C353">
        <f>'M2'!O353</f>
        <v>0</v>
      </c>
      <c r="D353">
        <f>'M3'!O353</f>
        <v>0</v>
      </c>
      <c r="E353">
        <f>'M4'!O353</f>
        <v>0</v>
      </c>
      <c r="F353">
        <f t="shared" si="9"/>
        <v>1</v>
      </c>
      <c r="G353">
        <f t="shared" si="9"/>
        <v>1</v>
      </c>
      <c r="H353">
        <f t="shared" si="9"/>
        <v>1</v>
      </c>
      <c r="I353">
        <f t="shared" si="8"/>
        <v>1</v>
      </c>
      <c r="J353">
        <f>(B353-'Power Analysis'!$B$1)^2*'Power Analysis'!$B$1</f>
        <v>0.27462500000000006</v>
      </c>
    </row>
    <row r="354" spans="1:10" x14ac:dyDescent="0.3">
      <c r="A354">
        <v>0</v>
      </c>
      <c r="B354">
        <v>0</v>
      </c>
      <c r="C354">
        <f>'M2'!O354</f>
        <v>0</v>
      </c>
      <c r="D354">
        <f>'M3'!O354</f>
        <v>0</v>
      </c>
      <c r="E354">
        <f>'M4'!O354</f>
        <v>0</v>
      </c>
      <c r="F354">
        <f t="shared" si="9"/>
        <v>0</v>
      </c>
      <c r="G354">
        <f t="shared" si="9"/>
        <v>0</v>
      </c>
      <c r="H354">
        <f t="shared" si="9"/>
        <v>0</v>
      </c>
      <c r="I354">
        <f t="shared" si="8"/>
        <v>0</v>
      </c>
      <c r="J354">
        <f>(B354-'Power Analysis'!$B$1)^2*'Power Analysis'!$B$1</f>
        <v>0.27462500000000006</v>
      </c>
    </row>
    <row r="355" spans="1:10" x14ac:dyDescent="0.3">
      <c r="A355">
        <v>0</v>
      </c>
      <c r="B355">
        <v>0</v>
      </c>
      <c r="C355">
        <f>'M2'!O355</f>
        <v>0</v>
      </c>
      <c r="D355">
        <f>'M3'!O355</f>
        <v>0</v>
      </c>
      <c r="E355">
        <f>'M4'!O355</f>
        <v>0</v>
      </c>
      <c r="F355">
        <f t="shared" si="9"/>
        <v>0</v>
      </c>
      <c r="G355">
        <f t="shared" si="9"/>
        <v>0</v>
      </c>
      <c r="H355">
        <f t="shared" si="9"/>
        <v>0</v>
      </c>
      <c r="I355">
        <f t="shared" si="8"/>
        <v>0</v>
      </c>
      <c r="J355">
        <f>(B355-'Power Analysis'!$B$1)^2*'Power Analysis'!$B$1</f>
        <v>0.27462500000000006</v>
      </c>
    </row>
    <row r="356" spans="1:10" x14ac:dyDescent="0.3">
      <c r="A356">
        <v>0</v>
      </c>
      <c r="B356">
        <v>0</v>
      </c>
      <c r="C356">
        <f>'M2'!O356</f>
        <v>0</v>
      </c>
      <c r="D356">
        <f>'M3'!O356</f>
        <v>0</v>
      </c>
      <c r="E356">
        <f>'M4'!O356</f>
        <v>0</v>
      </c>
      <c r="F356">
        <f t="shared" si="9"/>
        <v>0</v>
      </c>
      <c r="G356">
        <f t="shared" si="9"/>
        <v>0</v>
      </c>
      <c r="H356">
        <f t="shared" si="9"/>
        <v>0</v>
      </c>
      <c r="I356">
        <f t="shared" si="8"/>
        <v>0</v>
      </c>
      <c r="J356">
        <f>(B356-'Power Analysis'!$B$1)^2*'Power Analysis'!$B$1</f>
        <v>0.27462500000000006</v>
      </c>
    </row>
    <row r="357" spans="1:10" x14ac:dyDescent="0.3">
      <c r="A357">
        <v>0</v>
      </c>
      <c r="B357">
        <v>0</v>
      </c>
      <c r="C357">
        <f>'M2'!O357</f>
        <v>0</v>
      </c>
      <c r="D357">
        <f>'M3'!O357</f>
        <v>0</v>
      </c>
      <c r="E357">
        <f>'M4'!O357</f>
        <v>0</v>
      </c>
      <c r="F357">
        <f t="shared" si="9"/>
        <v>0</v>
      </c>
      <c r="G357">
        <f t="shared" si="9"/>
        <v>0</v>
      </c>
      <c r="H357">
        <f t="shared" si="9"/>
        <v>0</v>
      </c>
      <c r="I357">
        <f t="shared" si="8"/>
        <v>0</v>
      </c>
      <c r="J357">
        <f>(B357-'Power Analysis'!$B$1)^2*'Power Analysis'!$B$1</f>
        <v>0.27462500000000006</v>
      </c>
    </row>
    <row r="358" spans="1:10" x14ac:dyDescent="0.3">
      <c r="A358">
        <v>0</v>
      </c>
      <c r="B358">
        <v>0</v>
      </c>
      <c r="C358">
        <f>'M2'!O358</f>
        <v>0</v>
      </c>
      <c r="D358">
        <f>'M3'!O358</f>
        <v>0</v>
      </c>
      <c r="E358">
        <f>'M4'!O358</f>
        <v>0</v>
      </c>
      <c r="F358">
        <f t="shared" si="9"/>
        <v>0</v>
      </c>
      <c r="G358">
        <f t="shared" si="9"/>
        <v>0</v>
      </c>
      <c r="H358">
        <f t="shared" si="9"/>
        <v>0</v>
      </c>
      <c r="I358">
        <f t="shared" si="8"/>
        <v>0</v>
      </c>
      <c r="J358">
        <f>(B358-'Power Analysis'!$B$1)^2*'Power Analysis'!$B$1</f>
        <v>0.27462500000000006</v>
      </c>
    </row>
    <row r="359" spans="1:10" x14ac:dyDescent="0.3">
      <c r="A359">
        <v>1</v>
      </c>
      <c r="B359">
        <v>0</v>
      </c>
      <c r="C359">
        <f>'M2'!O359</f>
        <v>0</v>
      </c>
      <c r="D359">
        <f>'M3'!O359</f>
        <v>0</v>
      </c>
      <c r="E359">
        <f>'M4'!O359</f>
        <v>0</v>
      </c>
      <c r="F359">
        <f t="shared" si="9"/>
        <v>1</v>
      </c>
      <c r="G359">
        <f t="shared" si="9"/>
        <v>1</v>
      </c>
      <c r="H359">
        <f t="shared" si="9"/>
        <v>1</v>
      </c>
      <c r="I359">
        <f t="shared" si="8"/>
        <v>1</v>
      </c>
      <c r="J359">
        <f>(B359-'Power Analysis'!$B$1)^2*'Power Analysis'!$B$1</f>
        <v>0.27462500000000006</v>
      </c>
    </row>
    <row r="360" spans="1:10" x14ac:dyDescent="0.3">
      <c r="A360">
        <v>0</v>
      </c>
      <c r="B360">
        <v>0</v>
      </c>
      <c r="C360">
        <f>'M2'!O360</f>
        <v>0</v>
      </c>
      <c r="D360">
        <f>'M3'!O360</f>
        <v>0</v>
      </c>
      <c r="E360">
        <f>'M4'!O360</f>
        <v>0</v>
      </c>
      <c r="F360">
        <f t="shared" si="9"/>
        <v>0</v>
      </c>
      <c r="G360">
        <f t="shared" si="9"/>
        <v>0</v>
      </c>
      <c r="H360">
        <f t="shared" si="9"/>
        <v>0</v>
      </c>
      <c r="I360">
        <f t="shared" si="8"/>
        <v>0</v>
      </c>
      <c r="J360">
        <f>(B360-'Power Analysis'!$B$1)^2*'Power Analysis'!$B$1</f>
        <v>0.27462500000000006</v>
      </c>
    </row>
    <row r="361" spans="1:10" x14ac:dyDescent="0.3">
      <c r="A361">
        <v>0</v>
      </c>
      <c r="B361">
        <v>0</v>
      </c>
      <c r="C361">
        <f>'M2'!O361</f>
        <v>0</v>
      </c>
      <c r="D361">
        <f>'M3'!O361</f>
        <v>0</v>
      </c>
      <c r="E361">
        <f>'M4'!O361</f>
        <v>0</v>
      </c>
      <c r="F361">
        <f t="shared" si="9"/>
        <v>0</v>
      </c>
      <c r="G361">
        <f t="shared" si="9"/>
        <v>0</v>
      </c>
      <c r="H361">
        <f t="shared" si="9"/>
        <v>0</v>
      </c>
      <c r="I361">
        <f t="shared" si="8"/>
        <v>0</v>
      </c>
      <c r="J361">
        <f>(B361-'Power Analysis'!$B$1)^2*'Power Analysis'!$B$1</f>
        <v>0.27462500000000006</v>
      </c>
    </row>
    <row r="362" spans="1:10" x14ac:dyDescent="0.3">
      <c r="A362">
        <v>1</v>
      </c>
      <c r="B362">
        <v>1</v>
      </c>
      <c r="C362">
        <f>'M2'!O362</f>
        <v>1</v>
      </c>
      <c r="D362">
        <f>'M3'!O362</f>
        <v>1</v>
      </c>
      <c r="E362">
        <f>'M4'!O362</f>
        <v>1</v>
      </c>
      <c r="F362">
        <f t="shared" si="9"/>
        <v>0</v>
      </c>
      <c r="G362">
        <f t="shared" si="9"/>
        <v>0</v>
      </c>
      <c r="H362">
        <f t="shared" si="9"/>
        <v>0</v>
      </c>
      <c r="I362">
        <f t="shared" si="8"/>
        <v>0</v>
      </c>
      <c r="J362">
        <f>(B362-'Power Analysis'!$B$1)^2*'Power Analysis'!$B$1</f>
        <v>7.9624999999999987E-2</v>
      </c>
    </row>
    <row r="363" spans="1:10" x14ac:dyDescent="0.3">
      <c r="A363">
        <v>0</v>
      </c>
      <c r="B363">
        <v>0</v>
      </c>
      <c r="C363">
        <f>'M2'!O363</f>
        <v>0</v>
      </c>
      <c r="D363">
        <f>'M3'!O363</f>
        <v>0</v>
      </c>
      <c r="E363">
        <f>'M4'!O363</f>
        <v>0</v>
      </c>
      <c r="F363">
        <f t="shared" si="9"/>
        <v>0</v>
      </c>
      <c r="G363">
        <f t="shared" si="9"/>
        <v>0</v>
      </c>
      <c r="H363">
        <f t="shared" si="9"/>
        <v>0</v>
      </c>
      <c r="I363">
        <f t="shared" si="8"/>
        <v>0</v>
      </c>
      <c r="J363">
        <f>(B363-'Power Analysis'!$B$1)^2*'Power Analysis'!$B$1</f>
        <v>0.27462500000000006</v>
      </c>
    </row>
    <row r="364" spans="1:10" x14ac:dyDescent="0.3">
      <c r="A364">
        <v>0</v>
      </c>
      <c r="B364">
        <v>0</v>
      </c>
      <c r="C364">
        <f>'M2'!O364</f>
        <v>0</v>
      </c>
      <c r="D364">
        <f>'M3'!O364</f>
        <v>0</v>
      </c>
      <c r="E364">
        <f>'M4'!O364</f>
        <v>0</v>
      </c>
      <c r="F364">
        <f t="shared" si="9"/>
        <v>0</v>
      </c>
      <c r="G364">
        <f t="shared" si="9"/>
        <v>0</v>
      </c>
      <c r="H364">
        <f t="shared" si="9"/>
        <v>0</v>
      </c>
      <c r="I364">
        <f t="shared" si="8"/>
        <v>0</v>
      </c>
      <c r="J364">
        <f>(B364-'Power Analysis'!$B$1)^2*'Power Analysis'!$B$1</f>
        <v>0.27462500000000006</v>
      </c>
    </row>
    <row r="365" spans="1:10" x14ac:dyDescent="0.3">
      <c r="A365">
        <v>0</v>
      </c>
      <c r="B365">
        <v>0</v>
      </c>
      <c r="C365">
        <f>'M2'!O365</f>
        <v>0</v>
      </c>
      <c r="D365">
        <f>'M3'!O365</f>
        <v>0</v>
      </c>
      <c r="E365">
        <f>'M4'!O365</f>
        <v>0</v>
      </c>
      <c r="F365">
        <f t="shared" si="9"/>
        <v>0</v>
      </c>
      <c r="G365">
        <f t="shared" si="9"/>
        <v>0</v>
      </c>
      <c r="H365">
        <f t="shared" si="9"/>
        <v>0</v>
      </c>
      <c r="I365">
        <f t="shared" si="8"/>
        <v>0</v>
      </c>
      <c r="J365">
        <f>(B365-'Power Analysis'!$B$1)^2*'Power Analysis'!$B$1</f>
        <v>0.27462500000000006</v>
      </c>
    </row>
    <row r="366" spans="1:10" x14ac:dyDescent="0.3">
      <c r="A366">
        <v>0</v>
      </c>
      <c r="B366">
        <v>0</v>
      </c>
      <c r="C366">
        <f>'M2'!O366</f>
        <v>0</v>
      </c>
      <c r="D366">
        <f>'M3'!O366</f>
        <v>0</v>
      </c>
      <c r="E366">
        <f>'M4'!O366</f>
        <v>0</v>
      </c>
      <c r="F366">
        <f t="shared" si="9"/>
        <v>0</v>
      </c>
      <c r="G366">
        <f t="shared" si="9"/>
        <v>0</v>
      </c>
      <c r="H366">
        <f t="shared" si="9"/>
        <v>0</v>
      </c>
      <c r="I366">
        <f t="shared" si="8"/>
        <v>0</v>
      </c>
      <c r="J366">
        <f>(B366-'Power Analysis'!$B$1)^2*'Power Analysis'!$B$1</f>
        <v>0.27462500000000006</v>
      </c>
    </row>
    <row r="367" spans="1:10" x14ac:dyDescent="0.3">
      <c r="A367">
        <v>1</v>
      </c>
      <c r="B367">
        <v>1</v>
      </c>
      <c r="C367">
        <f>'M2'!O367</f>
        <v>1</v>
      </c>
      <c r="D367">
        <f>'M3'!O367</f>
        <v>1</v>
      </c>
      <c r="E367">
        <f>'M4'!O367</f>
        <v>1</v>
      </c>
      <c r="F367">
        <f t="shared" si="9"/>
        <v>0</v>
      </c>
      <c r="G367">
        <f t="shared" si="9"/>
        <v>0</v>
      </c>
      <c r="H367">
        <f t="shared" si="9"/>
        <v>0</v>
      </c>
      <c r="I367">
        <f t="shared" si="8"/>
        <v>0</v>
      </c>
      <c r="J367">
        <f>(B367-'Power Analysis'!$B$1)^2*'Power Analysis'!$B$1</f>
        <v>7.9624999999999987E-2</v>
      </c>
    </row>
    <row r="368" spans="1:10" x14ac:dyDescent="0.3">
      <c r="A368">
        <v>0</v>
      </c>
      <c r="B368">
        <v>0</v>
      </c>
      <c r="C368">
        <f>'M2'!O368</f>
        <v>0</v>
      </c>
      <c r="D368">
        <f>'M3'!O368</f>
        <v>0</v>
      </c>
      <c r="E368">
        <f>'M4'!O368</f>
        <v>0</v>
      </c>
      <c r="F368">
        <f t="shared" si="9"/>
        <v>0</v>
      </c>
      <c r="G368">
        <f t="shared" si="9"/>
        <v>0</v>
      </c>
      <c r="H368">
        <f t="shared" si="9"/>
        <v>0</v>
      </c>
      <c r="I368">
        <f t="shared" si="8"/>
        <v>0</v>
      </c>
      <c r="J368">
        <f>(B368-'Power Analysis'!$B$1)^2*'Power Analysis'!$B$1</f>
        <v>0.27462500000000006</v>
      </c>
    </row>
    <row r="369" spans="1:10" x14ac:dyDescent="0.3">
      <c r="A369">
        <v>0</v>
      </c>
      <c r="B369">
        <v>0</v>
      </c>
      <c r="C369">
        <f>'M2'!O369</f>
        <v>0</v>
      </c>
      <c r="D369">
        <f>'M3'!O369</f>
        <v>0</v>
      </c>
      <c r="E369">
        <f>'M4'!O369</f>
        <v>0</v>
      </c>
      <c r="F369">
        <f t="shared" si="9"/>
        <v>0</v>
      </c>
      <c r="G369">
        <f t="shared" si="9"/>
        <v>0</v>
      </c>
      <c r="H369">
        <f t="shared" si="9"/>
        <v>0</v>
      </c>
      <c r="I369">
        <f t="shared" si="8"/>
        <v>0</v>
      </c>
      <c r="J369">
        <f>(B369-'Power Analysis'!$B$1)^2*'Power Analysis'!$B$1</f>
        <v>0.27462500000000006</v>
      </c>
    </row>
    <row r="370" spans="1:10" x14ac:dyDescent="0.3">
      <c r="A370">
        <v>0</v>
      </c>
      <c r="B370">
        <v>0</v>
      </c>
      <c r="C370">
        <f>'M2'!O370</f>
        <v>0</v>
      </c>
      <c r="D370">
        <f>'M3'!O370</f>
        <v>0</v>
      </c>
      <c r="E370">
        <f>'M4'!O370</f>
        <v>0</v>
      </c>
      <c r="F370">
        <f t="shared" si="9"/>
        <v>0</v>
      </c>
      <c r="G370">
        <f t="shared" si="9"/>
        <v>0</v>
      </c>
      <c r="H370">
        <f t="shared" si="9"/>
        <v>0</v>
      </c>
      <c r="I370">
        <f t="shared" si="8"/>
        <v>0</v>
      </c>
      <c r="J370">
        <f>(B370-'Power Analysis'!$B$1)^2*'Power Analysis'!$B$1</f>
        <v>0.27462500000000006</v>
      </c>
    </row>
    <row r="371" spans="1:10" x14ac:dyDescent="0.3">
      <c r="A371">
        <v>0</v>
      </c>
      <c r="B371">
        <v>0</v>
      </c>
      <c r="C371">
        <f>'M2'!O371</f>
        <v>0</v>
      </c>
      <c r="D371">
        <f>'M3'!O371</f>
        <v>0</v>
      </c>
      <c r="E371">
        <f>'M4'!O371</f>
        <v>0</v>
      </c>
      <c r="F371">
        <f t="shared" si="9"/>
        <v>0</v>
      </c>
      <c r="G371">
        <f t="shared" si="9"/>
        <v>0</v>
      </c>
      <c r="H371">
        <f t="shared" si="9"/>
        <v>0</v>
      </c>
      <c r="I371">
        <f t="shared" si="8"/>
        <v>0</v>
      </c>
      <c r="J371">
        <f>(B371-'Power Analysis'!$B$1)^2*'Power Analysis'!$B$1</f>
        <v>0.27462500000000006</v>
      </c>
    </row>
    <row r="372" spans="1:10" x14ac:dyDescent="0.3">
      <c r="A372">
        <v>0</v>
      </c>
      <c r="B372">
        <v>0</v>
      </c>
      <c r="C372">
        <f>'M2'!O372</f>
        <v>0</v>
      </c>
      <c r="D372">
        <f>'M3'!O372</f>
        <v>0</v>
      </c>
      <c r="E372">
        <f>'M4'!O372</f>
        <v>0</v>
      </c>
      <c r="F372">
        <f t="shared" si="9"/>
        <v>0</v>
      </c>
      <c r="G372">
        <f t="shared" si="9"/>
        <v>0</v>
      </c>
      <c r="H372">
        <f t="shared" si="9"/>
        <v>0</v>
      </c>
      <c r="I372">
        <f t="shared" si="8"/>
        <v>0</v>
      </c>
      <c r="J372">
        <f>(B372-'Power Analysis'!$B$1)^2*'Power Analysis'!$B$1</f>
        <v>0.27462500000000006</v>
      </c>
    </row>
    <row r="373" spans="1:10" x14ac:dyDescent="0.3">
      <c r="A373">
        <v>0</v>
      </c>
      <c r="B373">
        <v>0</v>
      </c>
      <c r="C373">
        <f>'M2'!O373</f>
        <v>0</v>
      </c>
      <c r="D373">
        <f>'M3'!O373</f>
        <v>0</v>
      </c>
      <c r="E373">
        <f>'M4'!O373</f>
        <v>0</v>
      </c>
      <c r="F373">
        <f t="shared" si="9"/>
        <v>0</v>
      </c>
      <c r="G373">
        <f t="shared" si="9"/>
        <v>0</v>
      </c>
      <c r="H373">
        <f t="shared" si="9"/>
        <v>0</v>
      </c>
      <c r="I373">
        <f t="shared" si="8"/>
        <v>0</v>
      </c>
      <c r="J373">
        <f>(B373-'Power Analysis'!$B$1)^2*'Power Analysis'!$B$1</f>
        <v>0.27462500000000006</v>
      </c>
    </row>
    <row r="374" spans="1:10" x14ac:dyDescent="0.3">
      <c r="A374">
        <v>0</v>
      </c>
      <c r="B374">
        <v>0</v>
      </c>
      <c r="C374">
        <f>'M2'!O374</f>
        <v>0</v>
      </c>
      <c r="D374">
        <f>'M3'!O374</f>
        <v>0</v>
      </c>
      <c r="E374">
        <f>'M4'!O374</f>
        <v>0</v>
      </c>
      <c r="F374">
        <f t="shared" si="9"/>
        <v>0</v>
      </c>
      <c r="G374">
        <f t="shared" si="9"/>
        <v>0</v>
      </c>
      <c r="H374">
        <f t="shared" si="9"/>
        <v>0</v>
      </c>
      <c r="I374">
        <f t="shared" si="8"/>
        <v>0</v>
      </c>
      <c r="J374">
        <f>(B374-'Power Analysis'!$B$1)^2*'Power Analysis'!$B$1</f>
        <v>0.27462500000000006</v>
      </c>
    </row>
    <row r="375" spans="1:10" x14ac:dyDescent="0.3">
      <c r="A375">
        <v>0</v>
      </c>
      <c r="B375">
        <v>0</v>
      </c>
      <c r="C375">
        <f>'M2'!O375</f>
        <v>0</v>
      </c>
      <c r="D375">
        <f>'M3'!O375</f>
        <v>0</v>
      </c>
      <c r="E375">
        <f>'M4'!O375</f>
        <v>0</v>
      </c>
      <c r="F375">
        <f t="shared" si="9"/>
        <v>0</v>
      </c>
      <c r="G375">
        <f t="shared" si="9"/>
        <v>0</v>
      </c>
      <c r="H375">
        <f t="shared" si="9"/>
        <v>0</v>
      </c>
      <c r="I375">
        <f t="shared" si="8"/>
        <v>0</v>
      </c>
      <c r="J375">
        <f>(B375-'Power Analysis'!$B$1)^2*'Power Analysis'!$B$1</f>
        <v>0.27462500000000006</v>
      </c>
    </row>
    <row r="376" spans="1:10" x14ac:dyDescent="0.3">
      <c r="A376">
        <v>0</v>
      </c>
      <c r="B376">
        <v>0</v>
      </c>
      <c r="C376">
        <f>'M2'!O376</f>
        <v>0</v>
      </c>
      <c r="D376">
        <f>'M3'!O376</f>
        <v>0</v>
      </c>
      <c r="E376">
        <f>'M4'!O376</f>
        <v>0</v>
      </c>
      <c r="F376">
        <f t="shared" si="9"/>
        <v>0</v>
      </c>
      <c r="G376">
        <f t="shared" si="9"/>
        <v>0</v>
      </c>
      <c r="H376">
        <f t="shared" si="9"/>
        <v>0</v>
      </c>
      <c r="I376">
        <f t="shared" si="8"/>
        <v>0</v>
      </c>
      <c r="J376">
        <f>(B376-'Power Analysis'!$B$1)^2*'Power Analysis'!$B$1</f>
        <v>0.27462500000000006</v>
      </c>
    </row>
    <row r="377" spans="1:10" x14ac:dyDescent="0.3">
      <c r="A377">
        <v>0</v>
      </c>
      <c r="B377">
        <v>0</v>
      </c>
      <c r="C377">
        <f>'M2'!O377</f>
        <v>0</v>
      </c>
      <c r="D377">
        <f>'M3'!O377</f>
        <v>0</v>
      </c>
      <c r="E377">
        <f>'M4'!O377</f>
        <v>0</v>
      </c>
      <c r="F377">
        <f t="shared" si="9"/>
        <v>0</v>
      </c>
      <c r="G377">
        <f t="shared" si="9"/>
        <v>0</v>
      </c>
      <c r="H377">
        <f t="shared" si="9"/>
        <v>0</v>
      </c>
      <c r="I377">
        <f t="shared" si="8"/>
        <v>0</v>
      </c>
      <c r="J377">
        <f>(B377-'Power Analysis'!$B$1)^2*'Power Analysis'!$B$1</f>
        <v>0.27462500000000006</v>
      </c>
    </row>
    <row r="378" spans="1:10" x14ac:dyDescent="0.3">
      <c r="A378">
        <v>0</v>
      </c>
      <c r="B378">
        <v>0</v>
      </c>
      <c r="C378">
        <f>'M2'!O378</f>
        <v>0</v>
      </c>
      <c r="D378">
        <f>'M3'!O378</f>
        <v>0</v>
      </c>
      <c r="E378">
        <f>'M4'!O378</f>
        <v>0</v>
      </c>
      <c r="F378">
        <f t="shared" si="9"/>
        <v>0</v>
      </c>
      <c r="G378">
        <f t="shared" si="9"/>
        <v>0</v>
      </c>
      <c r="H378">
        <f t="shared" si="9"/>
        <v>0</v>
      </c>
      <c r="I378">
        <f t="shared" si="8"/>
        <v>0</v>
      </c>
      <c r="J378">
        <f>(B378-'Power Analysis'!$B$1)^2*'Power Analysis'!$B$1</f>
        <v>0.27462500000000006</v>
      </c>
    </row>
    <row r="379" spans="1:10" x14ac:dyDescent="0.3">
      <c r="A379">
        <v>0</v>
      </c>
      <c r="B379">
        <v>0</v>
      </c>
      <c r="C379">
        <f>'M2'!O379</f>
        <v>0</v>
      </c>
      <c r="D379">
        <f>'M3'!O379</f>
        <v>0</v>
      </c>
      <c r="E379">
        <f>'M4'!O379</f>
        <v>0</v>
      </c>
      <c r="F379">
        <f t="shared" si="9"/>
        <v>0</v>
      </c>
      <c r="G379">
        <f t="shared" si="9"/>
        <v>0</v>
      </c>
      <c r="H379">
        <f t="shared" si="9"/>
        <v>0</v>
      </c>
      <c r="I379">
        <f t="shared" si="8"/>
        <v>0</v>
      </c>
      <c r="J379">
        <f>(B379-'Power Analysis'!$B$1)^2*'Power Analysis'!$B$1</f>
        <v>0.27462500000000006</v>
      </c>
    </row>
    <row r="380" spans="1:10" x14ac:dyDescent="0.3">
      <c r="A380">
        <v>0</v>
      </c>
      <c r="B380">
        <v>0</v>
      </c>
      <c r="C380">
        <f>'M2'!O380</f>
        <v>0</v>
      </c>
      <c r="D380">
        <f>'M3'!O380</f>
        <v>0</v>
      </c>
      <c r="E380">
        <f>'M4'!O380</f>
        <v>0</v>
      </c>
      <c r="F380">
        <f t="shared" si="9"/>
        <v>0</v>
      </c>
      <c r="G380">
        <f t="shared" si="9"/>
        <v>0</v>
      </c>
      <c r="H380">
        <f t="shared" si="9"/>
        <v>0</v>
      </c>
      <c r="I380">
        <f t="shared" si="8"/>
        <v>0</v>
      </c>
      <c r="J380">
        <f>(B380-'Power Analysis'!$B$1)^2*'Power Analysis'!$B$1</f>
        <v>0.27462500000000006</v>
      </c>
    </row>
    <row r="381" spans="1:10" x14ac:dyDescent="0.3">
      <c r="A381">
        <v>0</v>
      </c>
      <c r="B381">
        <v>0</v>
      </c>
      <c r="C381">
        <f>'M2'!O381</f>
        <v>0</v>
      </c>
      <c r="D381">
        <f>'M3'!O381</f>
        <v>0</v>
      </c>
      <c r="E381">
        <f>'M4'!O381</f>
        <v>0</v>
      </c>
      <c r="F381">
        <f t="shared" si="9"/>
        <v>0</v>
      </c>
      <c r="G381">
        <f t="shared" si="9"/>
        <v>0</v>
      </c>
      <c r="H381">
        <f t="shared" si="9"/>
        <v>0</v>
      </c>
      <c r="I381">
        <f t="shared" si="8"/>
        <v>0</v>
      </c>
      <c r="J381">
        <f>(B381-'Power Analysis'!$B$1)^2*'Power Analysis'!$B$1</f>
        <v>0.27462500000000006</v>
      </c>
    </row>
    <row r="382" spans="1:10" x14ac:dyDescent="0.3">
      <c r="A382">
        <v>0</v>
      </c>
      <c r="B382">
        <v>0</v>
      </c>
      <c r="C382">
        <f>'M2'!O382</f>
        <v>0</v>
      </c>
      <c r="D382">
        <f>'M3'!O382</f>
        <v>0</v>
      </c>
      <c r="E382">
        <f>'M4'!O382</f>
        <v>0</v>
      </c>
      <c r="F382">
        <f t="shared" si="9"/>
        <v>0</v>
      </c>
      <c r="G382">
        <f t="shared" si="9"/>
        <v>0</v>
      </c>
      <c r="H382">
        <f t="shared" si="9"/>
        <v>0</v>
      </c>
      <c r="I382">
        <f t="shared" si="8"/>
        <v>0</v>
      </c>
      <c r="J382">
        <f>(B382-'Power Analysis'!$B$1)^2*'Power Analysis'!$B$1</f>
        <v>0.27462500000000006</v>
      </c>
    </row>
    <row r="383" spans="1:10" x14ac:dyDescent="0.3">
      <c r="A383">
        <v>1</v>
      </c>
      <c r="B383">
        <v>0</v>
      </c>
      <c r="C383">
        <f>'M2'!O383</f>
        <v>0</v>
      </c>
      <c r="D383">
        <f>'M3'!O383</f>
        <v>0</v>
      </c>
      <c r="E383">
        <f>'M4'!O383</f>
        <v>0</v>
      </c>
      <c r="F383">
        <f t="shared" si="9"/>
        <v>1</v>
      </c>
      <c r="G383">
        <f t="shared" si="9"/>
        <v>1</v>
      </c>
      <c r="H383">
        <f t="shared" si="9"/>
        <v>1</v>
      </c>
      <c r="I383">
        <f t="shared" si="8"/>
        <v>1</v>
      </c>
      <c r="J383">
        <f>(B383-'Power Analysis'!$B$1)^2*'Power Analysis'!$B$1</f>
        <v>0.27462500000000006</v>
      </c>
    </row>
    <row r="384" spans="1:10" x14ac:dyDescent="0.3">
      <c r="A384">
        <v>0</v>
      </c>
      <c r="B384">
        <v>0</v>
      </c>
      <c r="C384">
        <f>'M2'!O384</f>
        <v>0</v>
      </c>
      <c r="D384">
        <f>'M3'!O384</f>
        <v>0</v>
      </c>
      <c r="E384">
        <f>'M4'!O384</f>
        <v>0</v>
      </c>
      <c r="F384">
        <f t="shared" si="9"/>
        <v>0</v>
      </c>
      <c r="G384">
        <f t="shared" si="9"/>
        <v>0</v>
      </c>
      <c r="H384">
        <f t="shared" si="9"/>
        <v>0</v>
      </c>
      <c r="I384">
        <f t="shared" si="8"/>
        <v>0</v>
      </c>
      <c r="J384">
        <f>(B384-'Power Analysis'!$B$1)^2*'Power Analysis'!$B$1</f>
        <v>0.27462500000000006</v>
      </c>
    </row>
    <row r="385" spans="1:10" x14ac:dyDescent="0.3">
      <c r="A385">
        <v>1</v>
      </c>
      <c r="B385">
        <v>1</v>
      </c>
      <c r="C385">
        <f>'M2'!O385</f>
        <v>1</v>
      </c>
      <c r="D385">
        <f>'M3'!O385</f>
        <v>1</v>
      </c>
      <c r="E385">
        <f>'M4'!O385</f>
        <v>1</v>
      </c>
      <c r="F385">
        <f t="shared" si="9"/>
        <v>0</v>
      </c>
      <c r="G385">
        <f t="shared" si="9"/>
        <v>0</v>
      </c>
      <c r="H385">
        <f t="shared" si="9"/>
        <v>0</v>
      </c>
      <c r="I385">
        <f t="shared" si="8"/>
        <v>0</v>
      </c>
      <c r="J385">
        <f>(B385-'Power Analysis'!$B$1)^2*'Power Analysis'!$B$1</f>
        <v>7.9624999999999987E-2</v>
      </c>
    </row>
    <row r="386" spans="1:10" x14ac:dyDescent="0.3">
      <c r="A386">
        <v>1</v>
      </c>
      <c r="B386">
        <v>1</v>
      </c>
      <c r="C386">
        <f>'M2'!O386</f>
        <v>1</v>
      </c>
      <c r="D386">
        <f>'M3'!O386</f>
        <v>1</v>
      </c>
      <c r="E386">
        <f>'M4'!O386</f>
        <v>1</v>
      </c>
      <c r="F386">
        <f t="shared" si="9"/>
        <v>0</v>
      </c>
      <c r="G386">
        <f t="shared" si="9"/>
        <v>0</v>
      </c>
      <c r="H386">
        <f t="shared" si="9"/>
        <v>0</v>
      </c>
      <c r="I386">
        <f t="shared" si="9"/>
        <v>0</v>
      </c>
      <c r="J386">
        <f>(B386-'Power Analysis'!$B$1)^2*'Power Analysis'!$B$1</f>
        <v>7.9624999999999987E-2</v>
      </c>
    </row>
    <row r="387" spans="1:10" x14ac:dyDescent="0.3">
      <c r="A387">
        <v>0</v>
      </c>
      <c r="B387">
        <v>0</v>
      </c>
      <c r="C387">
        <f>'M2'!O387</f>
        <v>0</v>
      </c>
      <c r="D387">
        <f>'M3'!O387</f>
        <v>0</v>
      </c>
      <c r="E387">
        <f>'M4'!O387</f>
        <v>0</v>
      </c>
      <c r="F387">
        <f t="shared" ref="F387:I450" si="10">$A387-B387</f>
        <v>0</v>
      </c>
      <c r="G387">
        <f t="shared" si="10"/>
        <v>0</v>
      </c>
      <c r="H387">
        <f t="shared" si="10"/>
        <v>0</v>
      </c>
      <c r="I387">
        <f t="shared" si="10"/>
        <v>0</v>
      </c>
      <c r="J387">
        <f>(B387-'Power Analysis'!$B$1)^2*'Power Analysis'!$B$1</f>
        <v>0.27462500000000006</v>
      </c>
    </row>
    <row r="388" spans="1:10" x14ac:dyDescent="0.3">
      <c r="A388">
        <v>0</v>
      </c>
      <c r="B388">
        <v>1</v>
      </c>
      <c r="C388">
        <f>'M2'!O388</f>
        <v>1</v>
      </c>
      <c r="D388">
        <f>'M3'!O388</f>
        <v>1</v>
      </c>
      <c r="E388">
        <f>'M4'!O388</f>
        <v>1</v>
      </c>
      <c r="F388">
        <f t="shared" si="10"/>
        <v>-1</v>
      </c>
      <c r="G388">
        <f t="shared" si="10"/>
        <v>-1</v>
      </c>
      <c r="H388">
        <f t="shared" si="10"/>
        <v>-1</v>
      </c>
      <c r="I388">
        <f t="shared" si="10"/>
        <v>-1</v>
      </c>
      <c r="J388">
        <f>(B388-'Power Analysis'!$B$1)^2*'Power Analysis'!$B$1</f>
        <v>7.9624999999999987E-2</v>
      </c>
    </row>
    <row r="389" spans="1:10" x14ac:dyDescent="0.3">
      <c r="A389">
        <v>0</v>
      </c>
      <c r="B389">
        <v>1</v>
      </c>
      <c r="C389">
        <f>'M2'!O389</f>
        <v>1</v>
      </c>
      <c r="D389">
        <f>'M3'!O389</f>
        <v>1</v>
      </c>
      <c r="E389">
        <f>'M4'!O389</f>
        <v>1</v>
      </c>
      <c r="F389">
        <f t="shared" si="10"/>
        <v>-1</v>
      </c>
      <c r="G389">
        <f t="shared" si="10"/>
        <v>-1</v>
      </c>
      <c r="H389">
        <f t="shared" si="10"/>
        <v>-1</v>
      </c>
      <c r="I389">
        <f t="shared" si="10"/>
        <v>-1</v>
      </c>
      <c r="J389">
        <f>(B389-'Power Analysis'!$B$1)^2*'Power Analysis'!$B$1</f>
        <v>7.9624999999999987E-2</v>
      </c>
    </row>
    <row r="390" spans="1:10" x14ac:dyDescent="0.3">
      <c r="A390">
        <v>1</v>
      </c>
      <c r="B390">
        <v>1</v>
      </c>
      <c r="C390">
        <f>'M2'!O390</f>
        <v>1</v>
      </c>
      <c r="D390">
        <f>'M3'!O390</f>
        <v>1</v>
      </c>
      <c r="E390">
        <f>'M4'!O390</f>
        <v>1</v>
      </c>
      <c r="F390">
        <f t="shared" si="10"/>
        <v>0</v>
      </c>
      <c r="G390">
        <f t="shared" si="10"/>
        <v>0</v>
      </c>
      <c r="H390">
        <f t="shared" si="10"/>
        <v>0</v>
      </c>
      <c r="I390">
        <f t="shared" si="10"/>
        <v>0</v>
      </c>
      <c r="J390">
        <f>(B390-'Power Analysis'!$B$1)^2*'Power Analysis'!$B$1</f>
        <v>7.9624999999999987E-2</v>
      </c>
    </row>
    <row r="391" spans="1:10" x14ac:dyDescent="0.3">
      <c r="A391">
        <v>0</v>
      </c>
      <c r="B391">
        <v>0</v>
      </c>
      <c r="C391">
        <f>'M2'!O391</f>
        <v>0</v>
      </c>
      <c r="D391">
        <f>'M3'!O391</f>
        <v>0</v>
      </c>
      <c r="E391">
        <f>'M4'!O391</f>
        <v>0</v>
      </c>
      <c r="F391">
        <f t="shared" si="10"/>
        <v>0</v>
      </c>
      <c r="G391">
        <f t="shared" si="10"/>
        <v>0</v>
      </c>
      <c r="H391">
        <f t="shared" si="10"/>
        <v>0</v>
      </c>
      <c r="I391">
        <f t="shared" si="10"/>
        <v>0</v>
      </c>
      <c r="J391">
        <f>(B391-'Power Analysis'!$B$1)^2*'Power Analysis'!$B$1</f>
        <v>0.27462500000000006</v>
      </c>
    </row>
    <row r="392" spans="1:10" x14ac:dyDescent="0.3">
      <c r="A392">
        <v>0</v>
      </c>
      <c r="B392">
        <v>0</v>
      </c>
      <c r="C392">
        <f>'M2'!O392</f>
        <v>0</v>
      </c>
      <c r="D392">
        <f>'M3'!O392</f>
        <v>0</v>
      </c>
      <c r="E392">
        <f>'M4'!O392</f>
        <v>0</v>
      </c>
      <c r="F392">
        <f t="shared" si="10"/>
        <v>0</v>
      </c>
      <c r="G392">
        <f t="shared" si="10"/>
        <v>0</v>
      </c>
      <c r="H392">
        <f t="shared" si="10"/>
        <v>0</v>
      </c>
      <c r="I392">
        <f t="shared" si="10"/>
        <v>0</v>
      </c>
      <c r="J392">
        <f>(B392-'Power Analysis'!$B$1)^2*'Power Analysis'!$B$1</f>
        <v>0.27462500000000006</v>
      </c>
    </row>
    <row r="393" spans="1:10" x14ac:dyDescent="0.3">
      <c r="A393">
        <v>1</v>
      </c>
      <c r="B393">
        <v>1</v>
      </c>
      <c r="C393">
        <f>'M2'!O393</f>
        <v>1</v>
      </c>
      <c r="D393">
        <f>'M3'!O393</f>
        <v>1</v>
      </c>
      <c r="E393">
        <f>'M4'!O393</f>
        <v>1</v>
      </c>
      <c r="F393">
        <f t="shared" si="10"/>
        <v>0</v>
      </c>
      <c r="G393">
        <f t="shared" si="10"/>
        <v>0</v>
      </c>
      <c r="H393">
        <f t="shared" si="10"/>
        <v>0</v>
      </c>
      <c r="I393">
        <f t="shared" si="10"/>
        <v>0</v>
      </c>
      <c r="J393">
        <f>(B393-'Power Analysis'!$B$1)^2*'Power Analysis'!$B$1</f>
        <v>7.9624999999999987E-2</v>
      </c>
    </row>
    <row r="394" spans="1:10" x14ac:dyDescent="0.3">
      <c r="A394">
        <v>0</v>
      </c>
      <c r="B394">
        <v>0</v>
      </c>
      <c r="C394">
        <f>'M2'!O394</f>
        <v>0</v>
      </c>
      <c r="D394">
        <f>'M3'!O394</f>
        <v>0</v>
      </c>
      <c r="E394">
        <f>'M4'!O394</f>
        <v>0</v>
      </c>
      <c r="F394">
        <f t="shared" si="10"/>
        <v>0</v>
      </c>
      <c r="G394">
        <f t="shared" si="10"/>
        <v>0</v>
      </c>
      <c r="H394">
        <f t="shared" si="10"/>
        <v>0</v>
      </c>
      <c r="I394">
        <f t="shared" si="10"/>
        <v>0</v>
      </c>
      <c r="J394">
        <f>(B394-'Power Analysis'!$B$1)^2*'Power Analysis'!$B$1</f>
        <v>0.27462500000000006</v>
      </c>
    </row>
    <row r="395" spans="1:10" x14ac:dyDescent="0.3">
      <c r="A395">
        <v>0</v>
      </c>
      <c r="B395">
        <v>1</v>
      </c>
      <c r="C395">
        <f>'M2'!O395</f>
        <v>1</v>
      </c>
      <c r="D395">
        <f>'M3'!O395</f>
        <v>1</v>
      </c>
      <c r="E395">
        <f>'M4'!O395</f>
        <v>1</v>
      </c>
      <c r="F395">
        <f t="shared" si="10"/>
        <v>-1</v>
      </c>
      <c r="G395">
        <f t="shared" si="10"/>
        <v>-1</v>
      </c>
      <c r="H395">
        <f t="shared" si="10"/>
        <v>-1</v>
      </c>
      <c r="I395">
        <f t="shared" si="10"/>
        <v>-1</v>
      </c>
      <c r="J395">
        <f>(B395-'Power Analysis'!$B$1)^2*'Power Analysis'!$B$1</f>
        <v>7.9624999999999987E-2</v>
      </c>
    </row>
    <row r="396" spans="1:10" x14ac:dyDescent="0.3">
      <c r="A396">
        <v>0</v>
      </c>
      <c r="B396">
        <v>0</v>
      </c>
      <c r="C396">
        <f>'M2'!O396</f>
        <v>0</v>
      </c>
      <c r="D396">
        <f>'M3'!O396</f>
        <v>0</v>
      </c>
      <c r="E396">
        <f>'M4'!O396</f>
        <v>0</v>
      </c>
      <c r="F396">
        <f t="shared" si="10"/>
        <v>0</v>
      </c>
      <c r="G396">
        <f t="shared" si="10"/>
        <v>0</v>
      </c>
      <c r="H396">
        <f t="shared" si="10"/>
        <v>0</v>
      </c>
      <c r="I396">
        <f t="shared" si="10"/>
        <v>0</v>
      </c>
      <c r="J396">
        <f>(B396-'Power Analysis'!$B$1)^2*'Power Analysis'!$B$1</f>
        <v>0.27462500000000006</v>
      </c>
    </row>
    <row r="397" spans="1:10" x14ac:dyDescent="0.3">
      <c r="A397">
        <v>0</v>
      </c>
      <c r="B397">
        <v>0</v>
      </c>
      <c r="C397">
        <f>'M2'!O397</f>
        <v>0</v>
      </c>
      <c r="D397">
        <f>'M3'!O397</f>
        <v>0</v>
      </c>
      <c r="E397">
        <f>'M4'!O397</f>
        <v>0</v>
      </c>
      <c r="F397">
        <f t="shared" si="10"/>
        <v>0</v>
      </c>
      <c r="G397">
        <f t="shared" si="10"/>
        <v>0</v>
      </c>
      <c r="H397">
        <f t="shared" si="10"/>
        <v>0</v>
      </c>
      <c r="I397">
        <f t="shared" si="10"/>
        <v>0</v>
      </c>
      <c r="J397">
        <f>(B397-'Power Analysis'!$B$1)^2*'Power Analysis'!$B$1</f>
        <v>0.27462500000000006</v>
      </c>
    </row>
    <row r="398" spans="1:10" x14ac:dyDescent="0.3">
      <c r="A398">
        <v>0</v>
      </c>
      <c r="B398">
        <v>0</v>
      </c>
      <c r="C398">
        <f>'M2'!O398</f>
        <v>0</v>
      </c>
      <c r="D398">
        <f>'M3'!O398</f>
        <v>0</v>
      </c>
      <c r="E398">
        <f>'M4'!O398</f>
        <v>0</v>
      </c>
      <c r="F398">
        <f t="shared" si="10"/>
        <v>0</v>
      </c>
      <c r="G398">
        <f t="shared" si="10"/>
        <v>0</v>
      </c>
      <c r="H398">
        <f t="shared" si="10"/>
        <v>0</v>
      </c>
      <c r="I398">
        <f t="shared" si="10"/>
        <v>0</v>
      </c>
      <c r="J398">
        <f>(B398-'Power Analysis'!$B$1)^2*'Power Analysis'!$B$1</f>
        <v>0.27462500000000006</v>
      </c>
    </row>
    <row r="399" spans="1:10" x14ac:dyDescent="0.3">
      <c r="A399">
        <v>0</v>
      </c>
      <c r="B399">
        <v>0</v>
      </c>
      <c r="C399">
        <f>'M2'!O399</f>
        <v>0</v>
      </c>
      <c r="D399">
        <f>'M3'!O399</f>
        <v>0</v>
      </c>
      <c r="E399">
        <f>'M4'!O399</f>
        <v>0</v>
      </c>
      <c r="F399">
        <f t="shared" si="10"/>
        <v>0</v>
      </c>
      <c r="G399">
        <f t="shared" si="10"/>
        <v>0</v>
      </c>
      <c r="H399">
        <f t="shared" si="10"/>
        <v>0</v>
      </c>
      <c r="I399">
        <f t="shared" si="10"/>
        <v>0</v>
      </c>
      <c r="J399">
        <f>(B399-'Power Analysis'!$B$1)^2*'Power Analysis'!$B$1</f>
        <v>0.27462500000000006</v>
      </c>
    </row>
    <row r="400" spans="1:10" x14ac:dyDescent="0.3">
      <c r="A400">
        <v>0</v>
      </c>
      <c r="B400">
        <v>0</v>
      </c>
      <c r="C400">
        <f>'M2'!O400</f>
        <v>0</v>
      </c>
      <c r="D400">
        <f>'M3'!O400</f>
        <v>0</v>
      </c>
      <c r="E400">
        <f>'M4'!O400</f>
        <v>0</v>
      </c>
      <c r="F400">
        <f t="shared" si="10"/>
        <v>0</v>
      </c>
      <c r="G400">
        <f t="shared" si="10"/>
        <v>0</v>
      </c>
      <c r="H400">
        <f t="shared" si="10"/>
        <v>0</v>
      </c>
      <c r="I400">
        <f t="shared" si="10"/>
        <v>0</v>
      </c>
      <c r="J400">
        <f>(B400-'Power Analysis'!$B$1)^2*'Power Analysis'!$B$1</f>
        <v>0.27462500000000006</v>
      </c>
    </row>
    <row r="401" spans="1:10" x14ac:dyDescent="0.3">
      <c r="A401">
        <v>0</v>
      </c>
      <c r="B401">
        <v>0</v>
      </c>
      <c r="C401">
        <f>'M2'!O401</f>
        <v>0</v>
      </c>
      <c r="D401">
        <f>'M3'!O401</f>
        <v>0</v>
      </c>
      <c r="E401">
        <f>'M4'!O401</f>
        <v>0</v>
      </c>
      <c r="F401">
        <f t="shared" si="10"/>
        <v>0</v>
      </c>
      <c r="G401">
        <f t="shared" si="10"/>
        <v>0</v>
      </c>
      <c r="H401">
        <f t="shared" si="10"/>
        <v>0</v>
      </c>
      <c r="I401">
        <f t="shared" si="10"/>
        <v>0</v>
      </c>
      <c r="J401">
        <f>(B401-'Power Analysis'!$B$1)^2*'Power Analysis'!$B$1</f>
        <v>0.27462500000000006</v>
      </c>
    </row>
    <row r="402" spans="1:10" x14ac:dyDescent="0.3">
      <c r="A402">
        <v>1</v>
      </c>
      <c r="B402">
        <v>1</v>
      </c>
      <c r="C402">
        <f>'M2'!O402</f>
        <v>1</v>
      </c>
      <c r="D402">
        <f>'M3'!O402</f>
        <v>1</v>
      </c>
      <c r="E402">
        <f>'M4'!O402</f>
        <v>1</v>
      </c>
      <c r="F402">
        <f t="shared" si="10"/>
        <v>0</v>
      </c>
      <c r="G402">
        <f t="shared" si="10"/>
        <v>0</v>
      </c>
      <c r="H402">
        <f t="shared" si="10"/>
        <v>0</v>
      </c>
      <c r="I402">
        <f t="shared" si="10"/>
        <v>0</v>
      </c>
      <c r="J402">
        <f>(B402-'Power Analysis'!$B$1)^2*'Power Analysis'!$B$1</f>
        <v>7.9624999999999987E-2</v>
      </c>
    </row>
    <row r="403" spans="1:10" x14ac:dyDescent="0.3">
      <c r="A403">
        <v>0</v>
      </c>
      <c r="B403">
        <v>1</v>
      </c>
      <c r="C403">
        <f>'M2'!O403</f>
        <v>1</v>
      </c>
      <c r="D403">
        <f>'M3'!O403</f>
        <v>1</v>
      </c>
      <c r="E403">
        <f>'M4'!O403</f>
        <v>1</v>
      </c>
      <c r="F403">
        <f t="shared" si="10"/>
        <v>-1</v>
      </c>
      <c r="G403">
        <f t="shared" si="10"/>
        <v>-1</v>
      </c>
      <c r="H403">
        <f t="shared" si="10"/>
        <v>-1</v>
      </c>
      <c r="I403">
        <f t="shared" si="10"/>
        <v>-1</v>
      </c>
      <c r="J403">
        <f>(B403-'Power Analysis'!$B$1)^2*'Power Analysis'!$B$1</f>
        <v>7.9624999999999987E-2</v>
      </c>
    </row>
    <row r="404" spans="1:10" x14ac:dyDescent="0.3">
      <c r="A404">
        <v>0</v>
      </c>
      <c r="B404">
        <v>0</v>
      </c>
      <c r="C404">
        <f>'M2'!O404</f>
        <v>0</v>
      </c>
      <c r="D404">
        <f>'M3'!O404</f>
        <v>0</v>
      </c>
      <c r="E404">
        <f>'M4'!O404</f>
        <v>0</v>
      </c>
      <c r="F404">
        <f t="shared" si="10"/>
        <v>0</v>
      </c>
      <c r="G404">
        <f t="shared" si="10"/>
        <v>0</v>
      </c>
      <c r="H404">
        <f t="shared" si="10"/>
        <v>0</v>
      </c>
      <c r="I404">
        <f t="shared" si="10"/>
        <v>0</v>
      </c>
      <c r="J404">
        <f>(B404-'Power Analysis'!$B$1)^2*'Power Analysis'!$B$1</f>
        <v>0.27462500000000006</v>
      </c>
    </row>
    <row r="405" spans="1:10" x14ac:dyDescent="0.3">
      <c r="A405">
        <v>0</v>
      </c>
      <c r="B405">
        <v>0</v>
      </c>
      <c r="C405">
        <f>'M2'!O405</f>
        <v>0</v>
      </c>
      <c r="D405">
        <f>'M3'!O405</f>
        <v>0</v>
      </c>
      <c r="E405">
        <f>'M4'!O405</f>
        <v>0</v>
      </c>
      <c r="F405">
        <f t="shared" si="10"/>
        <v>0</v>
      </c>
      <c r="G405">
        <f t="shared" si="10"/>
        <v>0</v>
      </c>
      <c r="H405">
        <f t="shared" si="10"/>
        <v>0</v>
      </c>
      <c r="I405">
        <f t="shared" si="10"/>
        <v>0</v>
      </c>
      <c r="J405">
        <f>(B405-'Power Analysis'!$B$1)^2*'Power Analysis'!$B$1</f>
        <v>0.27462500000000006</v>
      </c>
    </row>
    <row r="406" spans="1:10" x14ac:dyDescent="0.3">
      <c r="A406">
        <v>1</v>
      </c>
      <c r="B406">
        <v>1</v>
      </c>
      <c r="C406">
        <f>'M2'!O406</f>
        <v>1</v>
      </c>
      <c r="D406">
        <f>'M3'!O406</f>
        <v>1</v>
      </c>
      <c r="E406">
        <f>'M4'!O406</f>
        <v>1</v>
      </c>
      <c r="F406">
        <f t="shared" si="10"/>
        <v>0</v>
      </c>
      <c r="G406">
        <f t="shared" si="10"/>
        <v>0</v>
      </c>
      <c r="H406">
        <f t="shared" si="10"/>
        <v>0</v>
      </c>
      <c r="I406">
        <f t="shared" si="10"/>
        <v>0</v>
      </c>
      <c r="J406">
        <f>(B406-'Power Analysis'!$B$1)^2*'Power Analysis'!$B$1</f>
        <v>7.9624999999999987E-2</v>
      </c>
    </row>
    <row r="407" spans="1:10" x14ac:dyDescent="0.3">
      <c r="A407">
        <v>0</v>
      </c>
      <c r="B407">
        <v>0</v>
      </c>
      <c r="C407">
        <f>'M2'!O407</f>
        <v>0</v>
      </c>
      <c r="D407">
        <f>'M3'!O407</f>
        <v>0</v>
      </c>
      <c r="E407">
        <f>'M4'!O407</f>
        <v>0</v>
      </c>
      <c r="F407">
        <f t="shared" si="10"/>
        <v>0</v>
      </c>
      <c r="G407">
        <f t="shared" si="10"/>
        <v>0</v>
      </c>
      <c r="H407">
        <f t="shared" si="10"/>
        <v>0</v>
      </c>
      <c r="I407">
        <f t="shared" si="10"/>
        <v>0</v>
      </c>
      <c r="J407">
        <f>(B407-'Power Analysis'!$B$1)^2*'Power Analysis'!$B$1</f>
        <v>0.27462500000000006</v>
      </c>
    </row>
    <row r="408" spans="1:10" x14ac:dyDescent="0.3">
      <c r="A408">
        <v>1</v>
      </c>
      <c r="B408">
        <v>0</v>
      </c>
      <c r="C408">
        <f>'M2'!O408</f>
        <v>0</v>
      </c>
      <c r="D408">
        <f>'M3'!O408</f>
        <v>0</v>
      </c>
      <c r="E408">
        <f>'M4'!O408</f>
        <v>0</v>
      </c>
      <c r="F408">
        <f t="shared" si="10"/>
        <v>1</v>
      </c>
      <c r="G408">
        <f t="shared" si="10"/>
        <v>1</v>
      </c>
      <c r="H408">
        <f t="shared" si="10"/>
        <v>1</v>
      </c>
      <c r="I408">
        <f t="shared" si="10"/>
        <v>1</v>
      </c>
      <c r="J408">
        <f>(B408-'Power Analysis'!$B$1)^2*'Power Analysis'!$B$1</f>
        <v>0.27462500000000006</v>
      </c>
    </row>
    <row r="409" spans="1:10" x14ac:dyDescent="0.3">
      <c r="A409">
        <v>0</v>
      </c>
      <c r="B409">
        <v>0</v>
      </c>
      <c r="C409">
        <f>'M2'!O409</f>
        <v>0</v>
      </c>
      <c r="D409">
        <f>'M3'!O409</f>
        <v>0</v>
      </c>
      <c r="E409">
        <f>'M4'!O409</f>
        <v>0</v>
      </c>
      <c r="F409">
        <f t="shared" si="10"/>
        <v>0</v>
      </c>
      <c r="G409">
        <f t="shared" si="10"/>
        <v>0</v>
      </c>
      <c r="H409">
        <f t="shared" si="10"/>
        <v>0</v>
      </c>
      <c r="I409">
        <f t="shared" si="10"/>
        <v>0</v>
      </c>
      <c r="J409">
        <f>(B409-'Power Analysis'!$B$1)^2*'Power Analysis'!$B$1</f>
        <v>0.27462500000000006</v>
      </c>
    </row>
    <row r="410" spans="1:10" x14ac:dyDescent="0.3">
      <c r="A410">
        <v>0</v>
      </c>
      <c r="B410">
        <v>0</v>
      </c>
      <c r="C410">
        <f>'M2'!O410</f>
        <v>0</v>
      </c>
      <c r="D410">
        <f>'M3'!O410</f>
        <v>0</v>
      </c>
      <c r="E410">
        <f>'M4'!O410</f>
        <v>0</v>
      </c>
      <c r="F410">
        <f t="shared" si="10"/>
        <v>0</v>
      </c>
      <c r="G410">
        <f t="shared" si="10"/>
        <v>0</v>
      </c>
      <c r="H410">
        <f t="shared" si="10"/>
        <v>0</v>
      </c>
      <c r="I410">
        <f t="shared" si="10"/>
        <v>0</v>
      </c>
      <c r="J410">
        <f>(B410-'Power Analysis'!$B$1)^2*'Power Analysis'!$B$1</f>
        <v>0.27462500000000006</v>
      </c>
    </row>
    <row r="411" spans="1:10" x14ac:dyDescent="0.3">
      <c r="A411">
        <v>1</v>
      </c>
      <c r="B411">
        <v>1</v>
      </c>
      <c r="C411">
        <f>'M2'!O411</f>
        <v>1</v>
      </c>
      <c r="D411">
        <f>'M3'!O411</f>
        <v>1</v>
      </c>
      <c r="E411">
        <f>'M4'!O411</f>
        <v>1</v>
      </c>
      <c r="F411">
        <f t="shared" si="10"/>
        <v>0</v>
      </c>
      <c r="G411">
        <f t="shared" si="10"/>
        <v>0</v>
      </c>
      <c r="H411">
        <f t="shared" si="10"/>
        <v>0</v>
      </c>
      <c r="I411">
        <f t="shared" si="10"/>
        <v>0</v>
      </c>
      <c r="J411">
        <f>(B411-'Power Analysis'!$B$1)^2*'Power Analysis'!$B$1</f>
        <v>7.9624999999999987E-2</v>
      </c>
    </row>
    <row r="412" spans="1:10" x14ac:dyDescent="0.3">
      <c r="A412">
        <v>1</v>
      </c>
      <c r="B412">
        <v>1</v>
      </c>
      <c r="C412">
        <f>'M2'!O412</f>
        <v>1</v>
      </c>
      <c r="D412">
        <f>'M3'!O412</f>
        <v>1</v>
      </c>
      <c r="E412">
        <f>'M4'!O412</f>
        <v>1</v>
      </c>
      <c r="F412">
        <f t="shared" si="10"/>
        <v>0</v>
      </c>
      <c r="G412">
        <f t="shared" si="10"/>
        <v>0</v>
      </c>
      <c r="H412">
        <f t="shared" si="10"/>
        <v>0</v>
      </c>
      <c r="I412">
        <f t="shared" si="10"/>
        <v>0</v>
      </c>
      <c r="J412">
        <f>(B412-'Power Analysis'!$B$1)^2*'Power Analysis'!$B$1</f>
        <v>7.9624999999999987E-2</v>
      </c>
    </row>
    <row r="413" spans="1:10" x14ac:dyDescent="0.3">
      <c r="A413">
        <v>0</v>
      </c>
      <c r="B413">
        <v>0</v>
      </c>
      <c r="C413">
        <f>'M2'!O413</f>
        <v>0</v>
      </c>
      <c r="D413">
        <f>'M3'!O413</f>
        <v>0</v>
      </c>
      <c r="E413">
        <f>'M4'!O413</f>
        <v>0</v>
      </c>
      <c r="F413">
        <f t="shared" si="10"/>
        <v>0</v>
      </c>
      <c r="G413">
        <f t="shared" si="10"/>
        <v>0</v>
      </c>
      <c r="H413">
        <f t="shared" si="10"/>
        <v>0</v>
      </c>
      <c r="I413">
        <f t="shared" si="10"/>
        <v>0</v>
      </c>
      <c r="J413">
        <f>(B413-'Power Analysis'!$B$1)^2*'Power Analysis'!$B$1</f>
        <v>0.27462500000000006</v>
      </c>
    </row>
    <row r="414" spans="1:10" x14ac:dyDescent="0.3">
      <c r="A414">
        <v>0</v>
      </c>
      <c r="B414">
        <v>0</v>
      </c>
      <c r="C414">
        <f>'M2'!O414</f>
        <v>0</v>
      </c>
      <c r="D414">
        <f>'M3'!O414</f>
        <v>0</v>
      </c>
      <c r="E414">
        <f>'M4'!O414</f>
        <v>0</v>
      </c>
      <c r="F414">
        <f t="shared" si="10"/>
        <v>0</v>
      </c>
      <c r="G414">
        <f t="shared" si="10"/>
        <v>0</v>
      </c>
      <c r="H414">
        <f t="shared" si="10"/>
        <v>0</v>
      </c>
      <c r="I414">
        <f t="shared" si="10"/>
        <v>0</v>
      </c>
      <c r="J414">
        <f>(B414-'Power Analysis'!$B$1)^2*'Power Analysis'!$B$1</f>
        <v>0.27462500000000006</v>
      </c>
    </row>
    <row r="415" spans="1:10" x14ac:dyDescent="0.3">
      <c r="A415">
        <v>1</v>
      </c>
      <c r="B415">
        <v>0</v>
      </c>
      <c r="C415">
        <f>'M2'!O415</f>
        <v>0</v>
      </c>
      <c r="D415">
        <f>'M3'!O415</f>
        <v>0</v>
      </c>
      <c r="E415">
        <f>'M4'!O415</f>
        <v>0</v>
      </c>
      <c r="F415">
        <f t="shared" si="10"/>
        <v>1</v>
      </c>
      <c r="G415">
        <f t="shared" si="10"/>
        <v>1</v>
      </c>
      <c r="H415">
        <f t="shared" si="10"/>
        <v>1</v>
      </c>
      <c r="I415">
        <f t="shared" si="10"/>
        <v>1</v>
      </c>
      <c r="J415">
        <f>(B415-'Power Analysis'!$B$1)^2*'Power Analysis'!$B$1</f>
        <v>0.27462500000000006</v>
      </c>
    </row>
    <row r="416" spans="1:10" x14ac:dyDescent="0.3">
      <c r="A416">
        <v>0</v>
      </c>
      <c r="B416">
        <v>0</v>
      </c>
      <c r="C416">
        <f>'M2'!O416</f>
        <v>0</v>
      </c>
      <c r="D416">
        <f>'M3'!O416</f>
        <v>0</v>
      </c>
      <c r="E416">
        <f>'M4'!O416</f>
        <v>0</v>
      </c>
      <c r="F416">
        <f t="shared" si="10"/>
        <v>0</v>
      </c>
      <c r="G416">
        <f t="shared" si="10"/>
        <v>0</v>
      </c>
      <c r="H416">
        <f t="shared" si="10"/>
        <v>0</v>
      </c>
      <c r="I416">
        <f t="shared" si="10"/>
        <v>0</v>
      </c>
      <c r="J416">
        <f>(B416-'Power Analysis'!$B$1)^2*'Power Analysis'!$B$1</f>
        <v>0.27462500000000006</v>
      </c>
    </row>
    <row r="417" spans="1:10" x14ac:dyDescent="0.3">
      <c r="A417">
        <v>0</v>
      </c>
      <c r="B417">
        <v>0</v>
      </c>
      <c r="C417">
        <f>'M2'!O417</f>
        <v>0</v>
      </c>
      <c r="D417">
        <f>'M3'!O417</f>
        <v>0</v>
      </c>
      <c r="E417">
        <f>'M4'!O417</f>
        <v>0</v>
      </c>
      <c r="F417">
        <f t="shared" si="10"/>
        <v>0</v>
      </c>
      <c r="G417">
        <f t="shared" si="10"/>
        <v>0</v>
      </c>
      <c r="H417">
        <f t="shared" si="10"/>
        <v>0</v>
      </c>
      <c r="I417">
        <f t="shared" si="10"/>
        <v>0</v>
      </c>
      <c r="J417">
        <f>(B417-'Power Analysis'!$B$1)^2*'Power Analysis'!$B$1</f>
        <v>0.27462500000000006</v>
      </c>
    </row>
    <row r="418" spans="1:10" x14ac:dyDescent="0.3">
      <c r="A418">
        <v>0</v>
      </c>
      <c r="B418">
        <v>0</v>
      </c>
      <c r="C418">
        <f>'M2'!O418</f>
        <v>0</v>
      </c>
      <c r="D418">
        <f>'M3'!O418</f>
        <v>0</v>
      </c>
      <c r="E418">
        <f>'M4'!O418</f>
        <v>0</v>
      </c>
      <c r="F418">
        <f t="shared" si="10"/>
        <v>0</v>
      </c>
      <c r="G418">
        <f t="shared" si="10"/>
        <v>0</v>
      </c>
      <c r="H418">
        <f t="shared" si="10"/>
        <v>0</v>
      </c>
      <c r="I418">
        <f t="shared" si="10"/>
        <v>0</v>
      </c>
      <c r="J418">
        <f>(B418-'Power Analysis'!$B$1)^2*'Power Analysis'!$B$1</f>
        <v>0.27462500000000006</v>
      </c>
    </row>
    <row r="419" spans="1:10" x14ac:dyDescent="0.3">
      <c r="A419">
        <v>1</v>
      </c>
      <c r="B419">
        <v>1</v>
      </c>
      <c r="C419">
        <f>'M2'!O419</f>
        <v>1</v>
      </c>
      <c r="D419">
        <f>'M3'!O419</f>
        <v>1</v>
      </c>
      <c r="E419">
        <f>'M4'!O419</f>
        <v>1</v>
      </c>
      <c r="F419">
        <f t="shared" si="10"/>
        <v>0</v>
      </c>
      <c r="G419">
        <f t="shared" si="10"/>
        <v>0</v>
      </c>
      <c r="H419">
        <f t="shared" si="10"/>
        <v>0</v>
      </c>
      <c r="I419">
        <f t="shared" si="10"/>
        <v>0</v>
      </c>
      <c r="J419">
        <f>(B419-'Power Analysis'!$B$1)^2*'Power Analysis'!$B$1</f>
        <v>7.9624999999999987E-2</v>
      </c>
    </row>
    <row r="420" spans="1:10" x14ac:dyDescent="0.3">
      <c r="A420">
        <v>0</v>
      </c>
      <c r="B420">
        <v>0</v>
      </c>
      <c r="C420">
        <f>'M2'!O420</f>
        <v>0</v>
      </c>
      <c r="D420">
        <f>'M3'!O420</f>
        <v>0</v>
      </c>
      <c r="E420">
        <f>'M4'!O420</f>
        <v>0</v>
      </c>
      <c r="F420">
        <f t="shared" si="10"/>
        <v>0</v>
      </c>
      <c r="G420">
        <f t="shared" si="10"/>
        <v>0</v>
      </c>
      <c r="H420">
        <f t="shared" si="10"/>
        <v>0</v>
      </c>
      <c r="I420">
        <f t="shared" si="10"/>
        <v>0</v>
      </c>
      <c r="J420">
        <f>(B420-'Power Analysis'!$B$1)^2*'Power Analysis'!$B$1</f>
        <v>0.27462500000000006</v>
      </c>
    </row>
    <row r="421" spans="1:10" x14ac:dyDescent="0.3">
      <c r="A421">
        <v>1</v>
      </c>
      <c r="B421">
        <v>1</v>
      </c>
      <c r="C421">
        <f>'M2'!O421</f>
        <v>1</v>
      </c>
      <c r="D421">
        <f>'M3'!O421</f>
        <v>1</v>
      </c>
      <c r="E421">
        <f>'M4'!O421</f>
        <v>1</v>
      </c>
      <c r="F421">
        <f t="shared" si="10"/>
        <v>0</v>
      </c>
      <c r="G421">
        <f t="shared" si="10"/>
        <v>0</v>
      </c>
      <c r="H421">
        <f t="shared" si="10"/>
        <v>0</v>
      </c>
      <c r="I421">
        <f t="shared" si="10"/>
        <v>0</v>
      </c>
      <c r="J421">
        <f>(B421-'Power Analysis'!$B$1)^2*'Power Analysis'!$B$1</f>
        <v>7.9624999999999987E-2</v>
      </c>
    </row>
    <row r="422" spans="1:10" x14ac:dyDescent="0.3">
      <c r="A422">
        <v>0</v>
      </c>
      <c r="B422">
        <v>1</v>
      </c>
      <c r="C422">
        <f>'M2'!O422</f>
        <v>1</v>
      </c>
      <c r="D422">
        <f>'M3'!O422</f>
        <v>1</v>
      </c>
      <c r="E422">
        <f>'M4'!O422</f>
        <v>1</v>
      </c>
      <c r="F422">
        <f t="shared" si="10"/>
        <v>-1</v>
      </c>
      <c r="G422">
        <f t="shared" si="10"/>
        <v>-1</v>
      </c>
      <c r="H422">
        <f t="shared" si="10"/>
        <v>-1</v>
      </c>
      <c r="I422">
        <f t="shared" si="10"/>
        <v>-1</v>
      </c>
      <c r="J422">
        <f>(B422-'Power Analysis'!$B$1)^2*'Power Analysis'!$B$1</f>
        <v>7.9624999999999987E-2</v>
      </c>
    </row>
    <row r="423" spans="1:10" x14ac:dyDescent="0.3">
      <c r="A423">
        <v>1</v>
      </c>
      <c r="B423">
        <v>1</v>
      </c>
      <c r="C423">
        <f>'M2'!O423</f>
        <v>1</v>
      </c>
      <c r="D423">
        <f>'M3'!O423</f>
        <v>1</v>
      </c>
      <c r="E423">
        <f>'M4'!O423</f>
        <v>1</v>
      </c>
      <c r="F423">
        <f t="shared" si="10"/>
        <v>0</v>
      </c>
      <c r="G423">
        <f t="shared" si="10"/>
        <v>0</v>
      </c>
      <c r="H423">
        <f t="shared" si="10"/>
        <v>0</v>
      </c>
      <c r="I423">
        <f t="shared" si="10"/>
        <v>0</v>
      </c>
      <c r="J423">
        <f>(B423-'Power Analysis'!$B$1)^2*'Power Analysis'!$B$1</f>
        <v>7.9624999999999987E-2</v>
      </c>
    </row>
    <row r="424" spans="1:10" x14ac:dyDescent="0.3">
      <c r="A424">
        <v>0</v>
      </c>
      <c r="B424">
        <v>0</v>
      </c>
      <c r="C424">
        <f>'M2'!O424</f>
        <v>0</v>
      </c>
      <c r="D424">
        <f>'M3'!O424</f>
        <v>0</v>
      </c>
      <c r="E424">
        <f>'M4'!O424</f>
        <v>0</v>
      </c>
      <c r="F424">
        <f t="shared" si="10"/>
        <v>0</v>
      </c>
      <c r="G424">
        <f t="shared" si="10"/>
        <v>0</v>
      </c>
      <c r="H424">
        <f t="shared" si="10"/>
        <v>0</v>
      </c>
      <c r="I424">
        <f t="shared" si="10"/>
        <v>0</v>
      </c>
      <c r="J424">
        <f>(B424-'Power Analysis'!$B$1)^2*'Power Analysis'!$B$1</f>
        <v>0.27462500000000006</v>
      </c>
    </row>
    <row r="425" spans="1:10" x14ac:dyDescent="0.3">
      <c r="A425">
        <v>0</v>
      </c>
      <c r="B425">
        <v>0</v>
      </c>
      <c r="C425">
        <f>'M2'!O425</f>
        <v>0</v>
      </c>
      <c r="D425">
        <f>'M3'!O425</f>
        <v>0</v>
      </c>
      <c r="E425">
        <f>'M4'!O425</f>
        <v>0</v>
      </c>
      <c r="F425">
        <f t="shared" si="10"/>
        <v>0</v>
      </c>
      <c r="G425">
        <f t="shared" si="10"/>
        <v>0</v>
      </c>
      <c r="H425">
        <f t="shared" si="10"/>
        <v>0</v>
      </c>
      <c r="I425">
        <f t="shared" si="10"/>
        <v>0</v>
      </c>
      <c r="J425">
        <f>(B425-'Power Analysis'!$B$1)^2*'Power Analysis'!$B$1</f>
        <v>0.27462500000000006</v>
      </c>
    </row>
    <row r="426" spans="1:10" x14ac:dyDescent="0.3">
      <c r="A426">
        <v>1</v>
      </c>
      <c r="B426">
        <v>0</v>
      </c>
      <c r="C426">
        <f>'M2'!O426</f>
        <v>0</v>
      </c>
      <c r="D426">
        <f>'M3'!O426</f>
        <v>0</v>
      </c>
      <c r="E426">
        <f>'M4'!O426</f>
        <v>0</v>
      </c>
      <c r="F426">
        <f t="shared" si="10"/>
        <v>1</v>
      </c>
      <c r="G426">
        <f t="shared" si="10"/>
        <v>1</v>
      </c>
      <c r="H426">
        <f t="shared" si="10"/>
        <v>1</v>
      </c>
      <c r="I426">
        <f t="shared" si="10"/>
        <v>1</v>
      </c>
      <c r="J426">
        <f>(B426-'Power Analysis'!$B$1)^2*'Power Analysis'!$B$1</f>
        <v>0.27462500000000006</v>
      </c>
    </row>
    <row r="427" spans="1:10" x14ac:dyDescent="0.3">
      <c r="A427">
        <v>0</v>
      </c>
      <c r="B427">
        <v>0</v>
      </c>
      <c r="C427">
        <f>'M2'!O427</f>
        <v>0</v>
      </c>
      <c r="D427">
        <f>'M3'!O427</f>
        <v>0</v>
      </c>
      <c r="E427">
        <f>'M4'!O427</f>
        <v>0</v>
      </c>
      <c r="F427">
        <f t="shared" si="10"/>
        <v>0</v>
      </c>
      <c r="G427">
        <f t="shared" si="10"/>
        <v>0</v>
      </c>
      <c r="H427">
        <f t="shared" si="10"/>
        <v>0</v>
      </c>
      <c r="I427">
        <f t="shared" si="10"/>
        <v>0</v>
      </c>
      <c r="J427">
        <f>(B427-'Power Analysis'!$B$1)^2*'Power Analysis'!$B$1</f>
        <v>0.27462500000000006</v>
      </c>
    </row>
    <row r="428" spans="1:10" x14ac:dyDescent="0.3">
      <c r="A428">
        <v>0</v>
      </c>
      <c r="B428">
        <v>0</v>
      </c>
      <c r="C428">
        <f>'M2'!O428</f>
        <v>0</v>
      </c>
      <c r="D428">
        <f>'M3'!O428</f>
        <v>0</v>
      </c>
      <c r="E428">
        <f>'M4'!O428</f>
        <v>0</v>
      </c>
      <c r="F428">
        <f t="shared" si="10"/>
        <v>0</v>
      </c>
      <c r="G428">
        <f t="shared" si="10"/>
        <v>0</v>
      </c>
      <c r="H428">
        <f t="shared" si="10"/>
        <v>0</v>
      </c>
      <c r="I428">
        <f t="shared" si="10"/>
        <v>0</v>
      </c>
      <c r="J428">
        <f>(B428-'Power Analysis'!$B$1)^2*'Power Analysis'!$B$1</f>
        <v>0.27462500000000006</v>
      </c>
    </row>
    <row r="429" spans="1:10" x14ac:dyDescent="0.3">
      <c r="A429">
        <v>1</v>
      </c>
      <c r="B429">
        <v>1</v>
      </c>
      <c r="C429">
        <f>'M2'!O429</f>
        <v>1</v>
      </c>
      <c r="D429">
        <f>'M3'!O429</f>
        <v>1</v>
      </c>
      <c r="E429">
        <f>'M4'!O429</f>
        <v>1</v>
      </c>
      <c r="F429">
        <f t="shared" si="10"/>
        <v>0</v>
      </c>
      <c r="G429">
        <f t="shared" si="10"/>
        <v>0</v>
      </c>
      <c r="H429">
        <f t="shared" si="10"/>
        <v>0</v>
      </c>
      <c r="I429">
        <f t="shared" si="10"/>
        <v>0</v>
      </c>
      <c r="J429">
        <f>(B429-'Power Analysis'!$B$1)^2*'Power Analysis'!$B$1</f>
        <v>7.9624999999999987E-2</v>
      </c>
    </row>
    <row r="430" spans="1:10" x14ac:dyDescent="0.3">
      <c r="A430">
        <v>0</v>
      </c>
      <c r="B430">
        <v>0</v>
      </c>
      <c r="C430">
        <f>'M2'!O430</f>
        <v>0</v>
      </c>
      <c r="D430">
        <f>'M3'!O430</f>
        <v>0</v>
      </c>
      <c r="E430">
        <f>'M4'!O430</f>
        <v>0</v>
      </c>
      <c r="F430">
        <f t="shared" si="10"/>
        <v>0</v>
      </c>
      <c r="G430">
        <f t="shared" si="10"/>
        <v>0</v>
      </c>
      <c r="H430">
        <f t="shared" si="10"/>
        <v>0</v>
      </c>
      <c r="I430">
        <f t="shared" si="10"/>
        <v>0</v>
      </c>
      <c r="J430">
        <f>(B430-'Power Analysis'!$B$1)^2*'Power Analysis'!$B$1</f>
        <v>0.27462500000000006</v>
      </c>
    </row>
    <row r="431" spans="1:10" x14ac:dyDescent="0.3">
      <c r="A431">
        <v>0</v>
      </c>
      <c r="B431">
        <v>0</v>
      </c>
      <c r="C431">
        <f>'M2'!O431</f>
        <v>0</v>
      </c>
      <c r="D431">
        <f>'M3'!O431</f>
        <v>0</v>
      </c>
      <c r="E431">
        <f>'M4'!O431</f>
        <v>0</v>
      </c>
      <c r="F431">
        <f t="shared" si="10"/>
        <v>0</v>
      </c>
      <c r="G431">
        <f t="shared" si="10"/>
        <v>0</v>
      </c>
      <c r="H431">
        <f t="shared" si="10"/>
        <v>0</v>
      </c>
      <c r="I431">
        <f t="shared" si="10"/>
        <v>0</v>
      </c>
      <c r="J431">
        <f>(B431-'Power Analysis'!$B$1)^2*'Power Analysis'!$B$1</f>
        <v>0.27462500000000006</v>
      </c>
    </row>
    <row r="432" spans="1:10" x14ac:dyDescent="0.3">
      <c r="A432">
        <v>0</v>
      </c>
      <c r="B432">
        <v>0</v>
      </c>
      <c r="C432">
        <f>'M2'!O432</f>
        <v>0</v>
      </c>
      <c r="D432">
        <f>'M3'!O432</f>
        <v>0</v>
      </c>
      <c r="E432">
        <f>'M4'!O432</f>
        <v>0</v>
      </c>
      <c r="F432">
        <f t="shared" si="10"/>
        <v>0</v>
      </c>
      <c r="G432">
        <f t="shared" si="10"/>
        <v>0</v>
      </c>
      <c r="H432">
        <f t="shared" si="10"/>
        <v>0</v>
      </c>
      <c r="I432">
        <f t="shared" si="10"/>
        <v>0</v>
      </c>
      <c r="J432">
        <f>(B432-'Power Analysis'!$B$1)^2*'Power Analysis'!$B$1</f>
        <v>0.27462500000000006</v>
      </c>
    </row>
    <row r="433" spans="1:10" x14ac:dyDescent="0.3">
      <c r="A433">
        <v>0</v>
      </c>
      <c r="B433">
        <v>0</v>
      </c>
      <c r="C433">
        <f>'M2'!O433</f>
        <v>0</v>
      </c>
      <c r="D433">
        <f>'M3'!O433</f>
        <v>0</v>
      </c>
      <c r="E433">
        <f>'M4'!O433</f>
        <v>0</v>
      </c>
      <c r="F433">
        <f t="shared" si="10"/>
        <v>0</v>
      </c>
      <c r="G433">
        <f t="shared" si="10"/>
        <v>0</v>
      </c>
      <c r="H433">
        <f t="shared" si="10"/>
        <v>0</v>
      </c>
      <c r="I433">
        <f t="shared" si="10"/>
        <v>0</v>
      </c>
      <c r="J433">
        <f>(B433-'Power Analysis'!$B$1)^2*'Power Analysis'!$B$1</f>
        <v>0.27462500000000006</v>
      </c>
    </row>
    <row r="434" spans="1:10" x14ac:dyDescent="0.3">
      <c r="A434">
        <v>1</v>
      </c>
      <c r="B434">
        <v>1</v>
      </c>
      <c r="C434">
        <f>'M2'!O434</f>
        <v>1</v>
      </c>
      <c r="D434">
        <f>'M3'!O434</f>
        <v>1</v>
      </c>
      <c r="E434">
        <f>'M4'!O434</f>
        <v>1</v>
      </c>
      <c r="F434">
        <f t="shared" si="10"/>
        <v>0</v>
      </c>
      <c r="G434">
        <f t="shared" si="10"/>
        <v>0</v>
      </c>
      <c r="H434">
        <f t="shared" si="10"/>
        <v>0</v>
      </c>
      <c r="I434">
        <f t="shared" si="10"/>
        <v>0</v>
      </c>
      <c r="J434">
        <f>(B434-'Power Analysis'!$B$1)^2*'Power Analysis'!$B$1</f>
        <v>7.9624999999999987E-2</v>
      </c>
    </row>
    <row r="435" spans="1:10" x14ac:dyDescent="0.3">
      <c r="A435">
        <v>0</v>
      </c>
      <c r="B435">
        <v>0</v>
      </c>
      <c r="C435">
        <f>'M2'!O435</f>
        <v>0</v>
      </c>
      <c r="D435">
        <f>'M3'!O435</f>
        <v>0</v>
      </c>
      <c r="E435">
        <f>'M4'!O435</f>
        <v>0</v>
      </c>
      <c r="F435">
        <f t="shared" si="10"/>
        <v>0</v>
      </c>
      <c r="G435">
        <f t="shared" si="10"/>
        <v>0</v>
      </c>
      <c r="H435">
        <f t="shared" si="10"/>
        <v>0</v>
      </c>
      <c r="I435">
        <f t="shared" si="10"/>
        <v>0</v>
      </c>
      <c r="J435">
        <f>(B435-'Power Analysis'!$B$1)^2*'Power Analysis'!$B$1</f>
        <v>0.27462500000000006</v>
      </c>
    </row>
    <row r="436" spans="1:10" x14ac:dyDescent="0.3">
      <c r="A436">
        <v>0</v>
      </c>
      <c r="B436">
        <v>0</v>
      </c>
      <c r="C436">
        <f>'M2'!O436</f>
        <v>0</v>
      </c>
      <c r="D436">
        <f>'M3'!O436</f>
        <v>0</v>
      </c>
      <c r="E436">
        <f>'M4'!O436</f>
        <v>0</v>
      </c>
      <c r="F436">
        <f t="shared" si="10"/>
        <v>0</v>
      </c>
      <c r="G436">
        <f t="shared" si="10"/>
        <v>0</v>
      </c>
      <c r="H436">
        <f t="shared" si="10"/>
        <v>0</v>
      </c>
      <c r="I436">
        <f t="shared" si="10"/>
        <v>0</v>
      </c>
      <c r="J436">
        <f>(B436-'Power Analysis'!$B$1)^2*'Power Analysis'!$B$1</f>
        <v>0.27462500000000006</v>
      </c>
    </row>
    <row r="437" spans="1:10" x14ac:dyDescent="0.3">
      <c r="A437">
        <v>0</v>
      </c>
      <c r="B437">
        <v>0</v>
      </c>
      <c r="C437">
        <f>'M2'!O437</f>
        <v>0</v>
      </c>
      <c r="D437">
        <f>'M3'!O437</f>
        <v>0</v>
      </c>
      <c r="E437">
        <f>'M4'!O437</f>
        <v>0</v>
      </c>
      <c r="F437">
        <f t="shared" si="10"/>
        <v>0</v>
      </c>
      <c r="G437">
        <f t="shared" si="10"/>
        <v>0</v>
      </c>
      <c r="H437">
        <f t="shared" si="10"/>
        <v>0</v>
      </c>
      <c r="I437">
        <f t="shared" si="10"/>
        <v>0</v>
      </c>
      <c r="J437">
        <f>(B437-'Power Analysis'!$B$1)^2*'Power Analysis'!$B$1</f>
        <v>0.27462500000000006</v>
      </c>
    </row>
    <row r="438" spans="1:10" x14ac:dyDescent="0.3">
      <c r="A438">
        <v>0</v>
      </c>
      <c r="B438">
        <v>0</v>
      </c>
      <c r="C438">
        <f>'M2'!O438</f>
        <v>0</v>
      </c>
      <c r="D438">
        <f>'M3'!O438</f>
        <v>0</v>
      </c>
      <c r="E438">
        <f>'M4'!O438</f>
        <v>0</v>
      </c>
      <c r="F438">
        <f t="shared" si="10"/>
        <v>0</v>
      </c>
      <c r="G438">
        <f t="shared" si="10"/>
        <v>0</v>
      </c>
      <c r="H438">
        <f t="shared" si="10"/>
        <v>0</v>
      </c>
      <c r="I438">
        <f t="shared" si="10"/>
        <v>0</v>
      </c>
      <c r="J438">
        <f>(B438-'Power Analysis'!$B$1)^2*'Power Analysis'!$B$1</f>
        <v>0.27462500000000006</v>
      </c>
    </row>
    <row r="439" spans="1:10" x14ac:dyDescent="0.3">
      <c r="A439">
        <v>1</v>
      </c>
      <c r="B439">
        <v>1</v>
      </c>
      <c r="C439">
        <f>'M2'!O439</f>
        <v>1</v>
      </c>
      <c r="D439">
        <f>'M3'!O439</f>
        <v>1</v>
      </c>
      <c r="E439">
        <f>'M4'!O439</f>
        <v>1</v>
      </c>
      <c r="F439">
        <f t="shared" si="10"/>
        <v>0</v>
      </c>
      <c r="G439">
        <f t="shared" si="10"/>
        <v>0</v>
      </c>
      <c r="H439">
        <f t="shared" si="10"/>
        <v>0</v>
      </c>
      <c r="I439">
        <f t="shared" si="10"/>
        <v>0</v>
      </c>
      <c r="J439">
        <f>(B439-'Power Analysis'!$B$1)^2*'Power Analysis'!$B$1</f>
        <v>7.9624999999999987E-2</v>
      </c>
    </row>
    <row r="440" spans="1:10" x14ac:dyDescent="0.3">
      <c r="A440">
        <v>0</v>
      </c>
      <c r="B440">
        <v>0</v>
      </c>
      <c r="C440">
        <f>'M2'!O440</f>
        <v>0</v>
      </c>
      <c r="D440">
        <f>'M3'!O440</f>
        <v>0</v>
      </c>
      <c r="E440">
        <f>'M4'!O440</f>
        <v>0</v>
      </c>
      <c r="F440">
        <f t="shared" si="10"/>
        <v>0</v>
      </c>
      <c r="G440">
        <f t="shared" si="10"/>
        <v>0</v>
      </c>
      <c r="H440">
        <f t="shared" si="10"/>
        <v>0</v>
      </c>
      <c r="I440">
        <f t="shared" si="10"/>
        <v>0</v>
      </c>
      <c r="J440">
        <f>(B440-'Power Analysis'!$B$1)^2*'Power Analysis'!$B$1</f>
        <v>0.27462500000000006</v>
      </c>
    </row>
    <row r="441" spans="1:10" x14ac:dyDescent="0.3">
      <c r="A441">
        <v>0</v>
      </c>
      <c r="B441">
        <v>0</v>
      </c>
      <c r="C441">
        <f>'M2'!O441</f>
        <v>0</v>
      </c>
      <c r="D441">
        <f>'M3'!O441</f>
        <v>0</v>
      </c>
      <c r="E441">
        <f>'M4'!O441</f>
        <v>0</v>
      </c>
      <c r="F441">
        <f t="shared" si="10"/>
        <v>0</v>
      </c>
      <c r="G441">
        <f t="shared" si="10"/>
        <v>0</v>
      </c>
      <c r="H441">
        <f t="shared" si="10"/>
        <v>0</v>
      </c>
      <c r="I441">
        <f t="shared" si="10"/>
        <v>0</v>
      </c>
      <c r="J441">
        <f>(B441-'Power Analysis'!$B$1)^2*'Power Analysis'!$B$1</f>
        <v>0.27462500000000006</v>
      </c>
    </row>
    <row r="442" spans="1:10" x14ac:dyDescent="0.3">
      <c r="A442">
        <v>0</v>
      </c>
      <c r="B442">
        <v>0</v>
      </c>
      <c r="C442">
        <f>'M2'!O442</f>
        <v>0</v>
      </c>
      <c r="D442">
        <f>'M3'!O442</f>
        <v>0</v>
      </c>
      <c r="E442">
        <f>'M4'!O442</f>
        <v>0</v>
      </c>
      <c r="F442">
        <f t="shared" si="10"/>
        <v>0</v>
      </c>
      <c r="G442">
        <f t="shared" si="10"/>
        <v>0</v>
      </c>
      <c r="H442">
        <f t="shared" si="10"/>
        <v>0</v>
      </c>
      <c r="I442">
        <f t="shared" si="10"/>
        <v>0</v>
      </c>
      <c r="J442">
        <f>(B442-'Power Analysis'!$B$1)^2*'Power Analysis'!$B$1</f>
        <v>0.27462500000000006</v>
      </c>
    </row>
    <row r="443" spans="1:10" x14ac:dyDescent="0.3">
      <c r="A443">
        <v>0</v>
      </c>
      <c r="B443">
        <v>0</v>
      </c>
      <c r="C443">
        <f>'M2'!O443</f>
        <v>0</v>
      </c>
      <c r="D443">
        <f>'M3'!O443</f>
        <v>0</v>
      </c>
      <c r="E443">
        <f>'M4'!O443</f>
        <v>0</v>
      </c>
      <c r="F443">
        <f t="shared" si="10"/>
        <v>0</v>
      </c>
      <c r="G443">
        <f t="shared" si="10"/>
        <v>0</v>
      </c>
      <c r="H443">
        <f t="shared" si="10"/>
        <v>0</v>
      </c>
      <c r="I443">
        <f t="shared" si="10"/>
        <v>0</v>
      </c>
      <c r="J443">
        <f>(B443-'Power Analysis'!$B$1)^2*'Power Analysis'!$B$1</f>
        <v>0.27462500000000006</v>
      </c>
    </row>
    <row r="444" spans="1:10" x14ac:dyDescent="0.3">
      <c r="A444">
        <v>0</v>
      </c>
      <c r="B444">
        <v>0</v>
      </c>
      <c r="C444">
        <f>'M2'!O444</f>
        <v>0</v>
      </c>
      <c r="D444">
        <f>'M3'!O444</f>
        <v>0</v>
      </c>
      <c r="E444">
        <f>'M4'!O444</f>
        <v>0</v>
      </c>
      <c r="F444">
        <f t="shared" si="10"/>
        <v>0</v>
      </c>
      <c r="G444">
        <f t="shared" si="10"/>
        <v>0</v>
      </c>
      <c r="H444">
        <f t="shared" si="10"/>
        <v>0</v>
      </c>
      <c r="I444">
        <f t="shared" si="10"/>
        <v>0</v>
      </c>
      <c r="J444">
        <f>(B444-'Power Analysis'!$B$1)^2*'Power Analysis'!$B$1</f>
        <v>0.27462500000000006</v>
      </c>
    </row>
    <row r="445" spans="1:10" x14ac:dyDescent="0.3">
      <c r="A445">
        <v>1</v>
      </c>
      <c r="B445">
        <v>0</v>
      </c>
      <c r="C445">
        <f>'M2'!O445</f>
        <v>0</v>
      </c>
      <c r="D445">
        <f>'M3'!O445</f>
        <v>0</v>
      </c>
      <c r="E445">
        <f>'M4'!O445</f>
        <v>0</v>
      </c>
      <c r="F445">
        <f t="shared" si="10"/>
        <v>1</v>
      </c>
      <c r="G445">
        <f t="shared" si="10"/>
        <v>1</v>
      </c>
      <c r="H445">
        <f t="shared" si="10"/>
        <v>1</v>
      </c>
      <c r="I445">
        <f t="shared" si="10"/>
        <v>1</v>
      </c>
      <c r="J445">
        <f>(B445-'Power Analysis'!$B$1)^2*'Power Analysis'!$B$1</f>
        <v>0.27462500000000006</v>
      </c>
    </row>
    <row r="446" spans="1:10" x14ac:dyDescent="0.3">
      <c r="A446">
        <v>0</v>
      </c>
      <c r="B446">
        <v>0</v>
      </c>
      <c r="C446">
        <f>'M2'!O446</f>
        <v>0</v>
      </c>
      <c r="D446">
        <f>'M3'!O446</f>
        <v>0</v>
      </c>
      <c r="E446">
        <f>'M4'!O446</f>
        <v>0</v>
      </c>
      <c r="F446">
        <f t="shared" si="10"/>
        <v>0</v>
      </c>
      <c r="G446">
        <f t="shared" si="10"/>
        <v>0</v>
      </c>
      <c r="H446">
        <f t="shared" si="10"/>
        <v>0</v>
      </c>
      <c r="I446">
        <f t="shared" si="10"/>
        <v>0</v>
      </c>
      <c r="J446">
        <f>(B446-'Power Analysis'!$B$1)^2*'Power Analysis'!$B$1</f>
        <v>0.27462500000000006</v>
      </c>
    </row>
    <row r="447" spans="1:10" x14ac:dyDescent="0.3">
      <c r="A447">
        <v>1</v>
      </c>
      <c r="B447">
        <v>0</v>
      </c>
      <c r="C447">
        <f>'M2'!O447</f>
        <v>0</v>
      </c>
      <c r="D447">
        <f>'M3'!O447</f>
        <v>0</v>
      </c>
      <c r="E447">
        <f>'M4'!O447</f>
        <v>0</v>
      </c>
      <c r="F447">
        <f t="shared" si="10"/>
        <v>1</v>
      </c>
      <c r="G447">
        <f t="shared" si="10"/>
        <v>1</v>
      </c>
      <c r="H447">
        <f t="shared" si="10"/>
        <v>1</v>
      </c>
      <c r="I447">
        <f t="shared" si="10"/>
        <v>1</v>
      </c>
      <c r="J447">
        <f>(B447-'Power Analysis'!$B$1)^2*'Power Analysis'!$B$1</f>
        <v>0.27462500000000006</v>
      </c>
    </row>
    <row r="448" spans="1:10" x14ac:dyDescent="0.3">
      <c r="A448">
        <v>0</v>
      </c>
      <c r="B448">
        <v>0</v>
      </c>
      <c r="C448">
        <f>'M2'!O448</f>
        <v>0</v>
      </c>
      <c r="D448">
        <f>'M3'!O448</f>
        <v>0</v>
      </c>
      <c r="E448">
        <f>'M4'!O448</f>
        <v>0</v>
      </c>
      <c r="F448">
        <f t="shared" si="10"/>
        <v>0</v>
      </c>
      <c r="G448">
        <f t="shared" si="10"/>
        <v>0</v>
      </c>
      <c r="H448">
        <f t="shared" si="10"/>
        <v>0</v>
      </c>
      <c r="I448">
        <f t="shared" si="10"/>
        <v>0</v>
      </c>
      <c r="J448">
        <f>(B448-'Power Analysis'!$B$1)^2*'Power Analysis'!$B$1</f>
        <v>0.27462500000000006</v>
      </c>
    </row>
    <row r="449" spans="1:10" x14ac:dyDescent="0.3">
      <c r="A449">
        <v>0</v>
      </c>
      <c r="B449">
        <v>0</v>
      </c>
      <c r="C449">
        <f>'M2'!O449</f>
        <v>0</v>
      </c>
      <c r="D449">
        <f>'M3'!O449</f>
        <v>0</v>
      </c>
      <c r="E449">
        <f>'M4'!O449</f>
        <v>0</v>
      </c>
      <c r="F449">
        <f t="shared" si="10"/>
        <v>0</v>
      </c>
      <c r="G449">
        <f t="shared" si="10"/>
        <v>0</v>
      </c>
      <c r="H449">
        <f t="shared" si="10"/>
        <v>0</v>
      </c>
      <c r="I449">
        <f t="shared" si="10"/>
        <v>0</v>
      </c>
      <c r="J449">
        <f>(B449-'Power Analysis'!$B$1)^2*'Power Analysis'!$B$1</f>
        <v>0.27462500000000006</v>
      </c>
    </row>
    <row r="450" spans="1:10" x14ac:dyDescent="0.3">
      <c r="A450">
        <v>1</v>
      </c>
      <c r="B450">
        <v>0</v>
      </c>
      <c r="C450">
        <f>'M2'!O450</f>
        <v>0</v>
      </c>
      <c r="D450">
        <f>'M3'!O450</f>
        <v>0</v>
      </c>
      <c r="E450">
        <f>'M4'!O450</f>
        <v>0</v>
      </c>
      <c r="F450">
        <f t="shared" si="10"/>
        <v>1</v>
      </c>
      <c r="G450">
        <f t="shared" si="10"/>
        <v>1</v>
      </c>
      <c r="H450">
        <f t="shared" si="10"/>
        <v>1</v>
      </c>
      <c r="I450">
        <f t="shared" ref="I450:I513" si="11">$A450-E450</f>
        <v>1</v>
      </c>
      <c r="J450">
        <f>(B450-'Power Analysis'!$B$1)^2*'Power Analysis'!$B$1</f>
        <v>0.27462500000000006</v>
      </c>
    </row>
    <row r="451" spans="1:10" x14ac:dyDescent="0.3">
      <c r="A451">
        <v>0</v>
      </c>
      <c r="B451">
        <v>0</v>
      </c>
      <c r="C451">
        <f>'M2'!O451</f>
        <v>0</v>
      </c>
      <c r="D451">
        <f>'M3'!O451</f>
        <v>0</v>
      </c>
      <c r="E451">
        <f>'M4'!O451</f>
        <v>0</v>
      </c>
      <c r="F451">
        <f t="shared" ref="F451:I514" si="12">$A451-B451</f>
        <v>0</v>
      </c>
      <c r="G451">
        <f t="shared" si="12"/>
        <v>0</v>
      </c>
      <c r="H451">
        <f t="shared" si="12"/>
        <v>0</v>
      </c>
      <c r="I451">
        <f t="shared" si="11"/>
        <v>0</v>
      </c>
      <c r="J451">
        <f>(B451-'Power Analysis'!$B$1)^2*'Power Analysis'!$B$1</f>
        <v>0.27462500000000006</v>
      </c>
    </row>
    <row r="452" spans="1:10" x14ac:dyDescent="0.3">
      <c r="A452">
        <v>0</v>
      </c>
      <c r="B452">
        <v>0</v>
      </c>
      <c r="C452">
        <f>'M2'!O452</f>
        <v>0</v>
      </c>
      <c r="D452">
        <f>'M3'!O452</f>
        <v>0</v>
      </c>
      <c r="E452">
        <f>'M4'!O452</f>
        <v>0</v>
      </c>
      <c r="F452">
        <f t="shared" si="12"/>
        <v>0</v>
      </c>
      <c r="G452">
        <f t="shared" si="12"/>
        <v>0</v>
      </c>
      <c r="H452">
        <f t="shared" si="12"/>
        <v>0</v>
      </c>
      <c r="I452">
        <f t="shared" si="11"/>
        <v>0</v>
      </c>
      <c r="J452">
        <f>(B452-'Power Analysis'!$B$1)^2*'Power Analysis'!$B$1</f>
        <v>0.27462500000000006</v>
      </c>
    </row>
    <row r="453" spans="1:10" x14ac:dyDescent="0.3">
      <c r="A453">
        <v>0</v>
      </c>
      <c r="B453">
        <v>0</v>
      </c>
      <c r="C453">
        <f>'M2'!O453</f>
        <v>0</v>
      </c>
      <c r="D453">
        <f>'M3'!O453</f>
        <v>0</v>
      </c>
      <c r="E453">
        <f>'M4'!O453</f>
        <v>0</v>
      </c>
      <c r="F453">
        <f t="shared" si="12"/>
        <v>0</v>
      </c>
      <c r="G453">
        <f t="shared" si="12"/>
        <v>0</v>
      </c>
      <c r="H453">
        <f t="shared" si="12"/>
        <v>0</v>
      </c>
      <c r="I453">
        <f t="shared" si="11"/>
        <v>0</v>
      </c>
      <c r="J453">
        <f>(B453-'Power Analysis'!$B$1)^2*'Power Analysis'!$B$1</f>
        <v>0.27462500000000006</v>
      </c>
    </row>
    <row r="454" spans="1:10" x14ac:dyDescent="0.3">
      <c r="A454">
        <v>1</v>
      </c>
      <c r="B454">
        <v>1</v>
      </c>
      <c r="C454">
        <f>'M2'!O454</f>
        <v>1</v>
      </c>
      <c r="D454">
        <f>'M3'!O454</f>
        <v>1</v>
      </c>
      <c r="E454">
        <f>'M4'!O454</f>
        <v>1</v>
      </c>
      <c r="F454">
        <f t="shared" si="12"/>
        <v>0</v>
      </c>
      <c r="G454">
        <f t="shared" si="12"/>
        <v>0</v>
      </c>
      <c r="H454">
        <f t="shared" si="12"/>
        <v>0</v>
      </c>
      <c r="I454">
        <f t="shared" si="11"/>
        <v>0</v>
      </c>
      <c r="J454">
        <f>(B454-'Power Analysis'!$B$1)^2*'Power Analysis'!$B$1</f>
        <v>7.9624999999999987E-2</v>
      </c>
    </row>
    <row r="455" spans="1:10" x14ac:dyDescent="0.3">
      <c r="A455">
        <v>0</v>
      </c>
      <c r="B455">
        <v>0</v>
      </c>
      <c r="C455">
        <f>'M2'!O455</f>
        <v>0</v>
      </c>
      <c r="D455">
        <f>'M3'!O455</f>
        <v>0</v>
      </c>
      <c r="E455">
        <f>'M4'!O455</f>
        <v>0</v>
      </c>
      <c r="F455">
        <f t="shared" si="12"/>
        <v>0</v>
      </c>
      <c r="G455">
        <f t="shared" si="12"/>
        <v>0</v>
      </c>
      <c r="H455">
        <f t="shared" si="12"/>
        <v>0</v>
      </c>
      <c r="I455">
        <f t="shared" si="11"/>
        <v>0</v>
      </c>
      <c r="J455">
        <f>(B455-'Power Analysis'!$B$1)^2*'Power Analysis'!$B$1</f>
        <v>0.27462500000000006</v>
      </c>
    </row>
    <row r="456" spans="1:10" x14ac:dyDescent="0.3">
      <c r="A456">
        <v>1</v>
      </c>
      <c r="B456">
        <v>0</v>
      </c>
      <c r="C456">
        <f>'M2'!O456</f>
        <v>0</v>
      </c>
      <c r="D456">
        <f>'M3'!O456</f>
        <v>0</v>
      </c>
      <c r="E456">
        <f>'M4'!O456</f>
        <v>0</v>
      </c>
      <c r="F456">
        <f t="shared" si="12"/>
        <v>1</v>
      </c>
      <c r="G456">
        <f t="shared" si="12"/>
        <v>1</v>
      </c>
      <c r="H456">
        <f t="shared" si="12"/>
        <v>1</v>
      </c>
      <c r="I456">
        <f t="shared" si="11"/>
        <v>1</v>
      </c>
      <c r="J456">
        <f>(B456-'Power Analysis'!$B$1)^2*'Power Analysis'!$B$1</f>
        <v>0.27462500000000006</v>
      </c>
    </row>
    <row r="457" spans="1:10" x14ac:dyDescent="0.3">
      <c r="A457">
        <v>0</v>
      </c>
      <c r="B457">
        <v>0</v>
      </c>
      <c r="C457">
        <f>'M2'!O457</f>
        <v>0</v>
      </c>
      <c r="D457">
        <f>'M3'!O457</f>
        <v>0</v>
      </c>
      <c r="E457">
        <f>'M4'!O457</f>
        <v>0</v>
      </c>
      <c r="F457">
        <f t="shared" si="12"/>
        <v>0</v>
      </c>
      <c r="G457">
        <f t="shared" si="12"/>
        <v>0</v>
      </c>
      <c r="H457">
        <f t="shared" si="12"/>
        <v>0</v>
      </c>
      <c r="I457">
        <f t="shared" si="11"/>
        <v>0</v>
      </c>
      <c r="J457">
        <f>(B457-'Power Analysis'!$B$1)^2*'Power Analysis'!$B$1</f>
        <v>0.27462500000000006</v>
      </c>
    </row>
    <row r="458" spans="1:10" x14ac:dyDescent="0.3">
      <c r="A458">
        <v>0</v>
      </c>
      <c r="B458">
        <v>0</v>
      </c>
      <c r="C458">
        <f>'M2'!O458</f>
        <v>0</v>
      </c>
      <c r="D458">
        <f>'M3'!O458</f>
        <v>0</v>
      </c>
      <c r="E458">
        <f>'M4'!O458</f>
        <v>0</v>
      </c>
      <c r="F458">
        <f t="shared" si="12"/>
        <v>0</v>
      </c>
      <c r="G458">
        <f t="shared" si="12"/>
        <v>0</v>
      </c>
      <c r="H458">
        <f t="shared" si="12"/>
        <v>0</v>
      </c>
      <c r="I458">
        <f t="shared" si="11"/>
        <v>0</v>
      </c>
      <c r="J458">
        <f>(B458-'Power Analysis'!$B$1)^2*'Power Analysis'!$B$1</f>
        <v>0.27462500000000006</v>
      </c>
    </row>
    <row r="459" spans="1:10" x14ac:dyDescent="0.3">
      <c r="A459">
        <v>0</v>
      </c>
      <c r="B459">
        <v>0</v>
      </c>
      <c r="C459">
        <f>'M2'!O459</f>
        <v>0</v>
      </c>
      <c r="D459">
        <f>'M3'!O459</f>
        <v>0</v>
      </c>
      <c r="E459">
        <f>'M4'!O459</f>
        <v>0</v>
      </c>
      <c r="F459">
        <f t="shared" si="12"/>
        <v>0</v>
      </c>
      <c r="G459">
        <f t="shared" si="12"/>
        <v>0</v>
      </c>
      <c r="H459">
        <f t="shared" si="12"/>
        <v>0</v>
      </c>
      <c r="I459">
        <f t="shared" si="11"/>
        <v>0</v>
      </c>
      <c r="J459">
        <f>(B459-'Power Analysis'!$B$1)^2*'Power Analysis'!$B$1</f>
        <v>0.27462500000000006</v>
      </c>
    </row>
    <row r="460" spans="1:10" x14ac:dyDescent="0.3">
      <c r="A460">
        <v>0</v>
      </c>
      <c r="B460">
        <v>0</v>
      </c>
      <c r="C460">
        <f>'M2'!O460</f>
        <v>0</v>
      </c>
      <c r="D460">
        <f>'M3'!O460</f>
        <v>0</v>
      </c>
      <c r="E460">
        <f>'M4'!O460</f>
        <v>0</v>
      </c>
      <c r="F460">
        <f t="shared" si="12"/>
        <v>0</v>
      </c>
      <c r="G460">
        <f t="shared" si="12"/>
        <v>0</v>
      </c>
      <c r="H460">
        <f t="shared" si="12"/>
        <v>0</v>
      </c>
      <c r="I460">
        <f t="shared" si="11"/>
        <v>0</v>
      </c>
      <c r="J460">
        <f>(B460-'Power Analysis'!$B$1)^2*'Power Analysis'!$B$1</f>
        <v>0.27462500000000006</v>
      </c>
    </row>
    <row r="461" spans="1:10" x14ac:dyDescent="0.3">
      <c r="A461">
        <v>0</v>
      </c>
      <c r="B461">
        <v>0</v>
      </c>
      <c r="C461">
        <f>'M2'!O461</f>
        <v>0</v>
      </c>
      <c r="D461">
        <f>'M3'!O461</f>
        <v>0</v>
      </c>
      <c r="E461">
        <f>'M4'!O461</f>
        <v>0</v>
      </c>
      <c r="F461">
        <f t="shared" si="12"/>
        <v>0</v>
      </c>
      <c r="G461">
        <f t="shared" si="12"/>
        <v>0</v>
      </c>
      <c r="H461">
        <f t="shared" si="12"/>
        <v>0</v>
      </c>
      <c r="I461">
        <f t="shared" si="11"/>
        <v>0</v>
      </c>
      <c r="J461">
        <f>(B461-'Power Analysis'!$B$1)^2*'Power Analysis'!$B$1</f>
        <v>0.27462500000000006</v>
      </c>
    </row>
    <row r="462" spans="1:10" x14ac:dyDescent="0.3">
      <c r="A462">
        <v>1</v>
      </c>
      <c r="B462">
        <v>1</v>
      </c>
      <c r="C462">
        <f>'M2'!O462</f>
        <v>1</v>
      </c>
      <c r="D462">
        <f>'M3'!O462</f>
        <v>1</v>
      </c>
      <c r="E462">
        <f>'M4'!O462</f>
        <v>1</v>
      </c>
      <c r="F462">
        <f t="shared" si="12"/>
        <v>0</v>
      </c>
      <c r="G462">
        <f t="shared" si="12"/>
        <v>0</v>
      </c>
      <c r="H462">
        <f t="shared" si="12"/>
        <v>0</v>
      </c>
      <c r="I462">
        <f t="shared" si="11"/>
        <v>0</v>
      </c>
      <c r="J462">
        <f>(B462-'Power Analysis'!$B$1)^2*'Power Analysis'!$B$1</f>
        <v>7.9624999999999987E-2</v>
      </c>
    </row>
    <row r="463" spans="1:10" x14ac:dyDescent="0.3">
      <c r="A463">
        <v>1</v>
      </c>
      <c r="B463">
        <v>0</v>
      </c>
      <c r="C463">
        <f>'M2'!O463</f>
        <v>0</v>
      </c>
      <c r="D463">
        <f>'M3'!O463</f>
        <v>0</v>
      </c>
      <c r="E463">
        <f>'M4'!O463</f>
        <v>0</v>
      </c>
      <c r="F463">
        <f t="shared" si="12"/>
        <v>1</v>
      </c>
      <c r="G463">
        <f t="shared" si="12"/>
        <v>1</v>
      </c>
      <c r="H463">
        <f t="shared" si="12"/>
        <v>1</v>
      </c>
      <c r="I463">
        <f t="shared" si="11"/>
        <v>1</v>
      </c>
      <c r="J463">
        <f>(B463-'Power Analysis'!$B$1)^2*'Power Analysis'!$B$1</f>
        <v>0.27462500000000006</v>
      </c>
    </row>
    <row r="464" spans="1:10" x14ac:dyDescent="0.3">
      <c r="A464">
        <v>0</v>
      </c>
      <c r="B464">
        <v>0</v>
      </c>
      <c r="C464">
        <f>'M2'!O464</f>
        <v>0</v>
      </c>
      <c r="D464">
        <f>'M3'!O464</f>
        <v>0</v>
      </c>
      <c r="E464">
        <f>'M4'!O464</f>
        <v>0</v>
      </c>
      <c r="F464">
        <f t="shared" si="12"/>
        <v>0</v>
      </c>
      <c r="G464">
        <f t="shared" si="12"/>
        <v>0</v>
      </c>
      <c r="H464">
        <f t="shared" si="12"/>
        <v>0</v>
      </c>
      <c r="I464">
        <f t="shared" si="11"/>
        <v>0</v>
      </c>
      <c r="J464">
        <f>(B464-'Power Analysis'!$B$1)^2*'Power Analysis'!$B$1</f>
        <v>0.27462500000000006</v>
      </c>
    </row>
    <row r="465" spans="1:10" x14ac:dyDescent="0.3">
      <c r="A465">
        <v>0</v>
      </c>
      <c r="B465">
        <v>0</v>
      </c>
      <c r="C465">
        <f>'M2'!O465</f>
        <v>0</v>
      </c>
      <c r="D465">
        <f>'M3'!O465</f>
        <v>0</v>
      </c>
      <c r="E465">
        <f>'M4'!O465</f>
        <v>0</v>
      </c>
      <c r="F465">
        <f t="shared" si="12"/>
        <v>0</v>
      </c>
      <c r="G465">
        <f t="shared" si="12"/>
        <v>0</v>
      </c>
      <c r="H465">
        <f t="shared" si="12"/>
        <v>0</v>
      </c>
      <c r="I465">
        <f t="shared" si="11"/>
        <v>0</v>
      </c>
      <c r="J465">
        <f>(B465-'Power Analysis'!$B$1)^2*'Power Analysis'!$B$1</f>
        <v>0.27462500000000006</v>
      </c>
    </row>
    <row r="466" spans="1:10" x14ac:dyDescent="0.3">
      <c r="A466">
        <v>1</v>
      </c>
      <c r="B466">
        <v>0</v>
      </c>
      <c r="C466">
        <f>'M2'!O466</f>
        <v>0</v>
      </c>
      <c r="D466">
        <f>'M3'!O466</f>
        <v>0</v>
      </c>
      <c r="E466">
        <f>'M4'!O466</f>
        <v>0</v>
      </c>
      <c r="F466">
        <f t="shared" si="12"/>
        <v>1</v>
      </c>
      <c r="G466">
        <f t="shared" si="12"/>
        <v>1</v>
      </c>
      <c r="H466">
        <f t="shared" si="12"/>
        <v>1</v>
      </c>
      <c r="I466">
        <f t="shared" si="11"/>
        <v>1</v>
      </c>
      <c r="J466">
        <f>(B466-'Power Analysis'!$B$1)^2*'Power Analysis'!$B$1</f>
        <v>0.27462500000000006</v>
      </c>
    </row>
    <row r="467" spans="1:10" x14ac:dyDescent="0.3">
      <c r="A467">
        <v>1</v>
      </c>
      <c r="B467">
        <v>0</v>
      </c>
      <c r="C467">
        <f>'M2'!O467</f>
        <v>0</v>
      </c>
      <c r="D467">
        <f>'M3'!O467</f>
        <v>0</v>
      </c>
      <c r="E467">
        <f>'M4'!O467</f>
        <v>0</v>
      </c>
      <c r="F467">
        <f t="shared" si="12"/>
        <v>1</v>
      </c>
      <c r="G467">
        <f t="shared" si="12"/>
        <v>1</v>
      </c>
      <c r="H467">
        <f t="shared" si="12"/>
        <v>1</v>
      </c>
      <c r="I467">
        <f t="shared" si="11"/>
        <v>1</v>
      </c>
      <c r="J467">
        <f>(B467-'Power Analysis'!$B$1)^2*'Power Analysis'!$B$1</f>
        <v>0.27462500000000006</v>
      </c>
    </row>
    <row r="468" spans="1:10" x14ac:dyDescent="0.3">
      <c r="A468">
        <v>0</v>
      </c>
      <c r="B468">
        <v>0</v>
      </c>
      <c r="C468">
        <f>'M2'!O468</f>
        <v>0</v>
      </c>
      <c r="D468">
        <f>'M3'!O468</f>
        <v>0</v>
      </c>
      <c r="E468">
        <f>'M4'!O468</f>
        <v>0</v>
      </c>
      <c r="F468">
        <f t="shared" si="12"/>
        <v>0</v>
      </c>
      <c r="G468">
        <f t="shared" si="12"/>
        <v>0</v>
      </c>
      <c r="H468">
        <f t="shared" si="12"/>
        <v>0</v>
      </c>
      <c r="I468">
        <f t="shared" si="11"/>
        <v>0</v>
      </c>
      <c r="J468">
        <f>(B468-'Power Analysis'!$B$1)^2*'Power Analysis'!$B$1</f>
        <v>0.27462500000000006</v>
      </c>
    </row>
    <row r="469" spans="1:10" x14ac:dyDescent="0.3">
      <c r="A469">
        <v>1</v>
      </c>
      <c r="B469">
        <v>0</v>
      </c>
      <c r="C469">
        <f>'M2'!O469</f>
        <v>0</v>
      </c>
      <c r="D469">
        <f>'M3'!O469</f>
        <v>0</v>
      </c>
      <c r="E469">
        <f>'M4'!O469</f>
        <v>0</v>
      </c>
      <c r="F469">
        <f t="shared" si="12"/>
        <v>1</v>
      </c>
      <c r="G469">
        <f t="shared" si="12"/>
        <v>1</v>
      </c>
      <c r="H469">
        <f t="shared" si="12"/>
        <v>1</v>
      </c>
      <c r="I469">
        <f t="shared" si="11"/>
        <v>1</v>
      </c>
      <c r="J469">
        <f>(B469-'Power Analysis'!$B$1)^2*'Power Analysis'!$B$1</f>
        <v>0.27462500000000006</v>
      </c>
    </row>
    <row r="470" spans="1:10" x14ac:dyDescent="0.3">
      <c r="A470">
        <v>0</v>
      </c>
      <c r="B470">
        <v>0</v>
      </c>
      <c r="C470">
        <f>'M2'!O470</f>
        <v>0</v>
      </c>
      <c r="D470">
        <f>'M3'!O470</f>
        <v>0</v>
      </c>
      <c r="E470">
        <f>'M4'!O470</f>
        <v>0</v>
      </c>
      <c r="F470">
        <f t="shared" si="12"/>
        <v>0</v>
      </c>
      <c r="G470">
        <f t="shared" si="12"/>
        <v>0</v>
      </c>
      <c r="H470">
        <f t="shared" si="12"/>
        <v>0</v>
      </c>
      <c r="I470">
        <f t="shared" si="11"/>
        <v>0</v>
      </c>
      <c r="J470">
        <f>(B470-'Power Analysis'!$B$1)^2*'Power Analysis'!$B$1</f>
        <v>0.27462500000000006</v>
      </c>
    </row>
    <row r="471" spans="1:10" x14ac:dyDescent="0.3">
      <c r="A471">
        <v>0</v>
      </c>
      <c r="B471">
        <v>0</v>
      </c>
      <c r="C471">
        <f>'M2'!O471</f>
        <v>0</v>
      </c>
      <c r="D471">
        <f>'M3'!O471</f>
        <v>0</v>
      </c>
      <c r="E471">
        <f>'M4'!O471</f>
        <v>0</v>
      </c>
      <c r="F471">
        <f t="shared" si="12"/>
        <v>0</v>
      </c>
      <c r="G471">
        <f t="shared" si="12"/>
        <v>0</v>
      </c>
      <c r="H471">
        <f t="shared" si="12"/>
        <v>0</v>
      </c>
      <c r="I471">
        <f t="shared" si="11"/>
        <v>0</v>
      </c>
      <c r="J471">
        <f>(B471-'Power Analysis'!$B$1)^2*'Power Analysis'!$B$1</f>
        <v>0.27462500000000006</v>
      </c>
    </row>
    <row r="472" spans="1:10" x14ac:dyDescent="0.3">
      <c r="A472">
        <v>1</v>
      </c>
      <c r="B472">
        <v>0</v>
      </c>
      <c r="C472">
        <f>'M2'!O472</f>
        <v>0</v>
      </c>
      <c r="D472">
        <f>'M3'!O472</f>
        <v>0</v>
      </c>
      <c r="E472">
        <f>'M4'!O472</f>
        <v>0</v>
      </c>
      <c r="F472">
        <f t="shared" si="12"/>
        <v>1</v>
      </c>
      <c r="G472">
        <f t="shared" si="12"/>
        <v>1</v>
      </c>
      <c r="H472">
        <f t="shared" si="12"/>
        <v>1</v>
      </c>
      <c r="I472">
        <f t="shared" si="11"/>
        <v>1</v>
      </c>
      <c r="J472">
        <f>(B472-'Power Analysis'!$B$1)^2*'Power Analysis'!$B$1</f>
        <v>0.27462500000000006</v>
      </c>
    </row>
    <row r="473" spans="1:10" x14ac:dyDescent="0.3">
      <c r="A473">
        <v>1</v>
      </c>
      <c r="B473">
        <v>0</v>
      </c>
      <c r="C473">
        <f>'M2'!O473</f>
        <v>0</v>
      </c>
      <c r="D473">
        <f>'M3'!O473</f>
        <v>0</v>
      </c>
      <c r="E473">
        <f>'M4'!O473</f>
        <v>0</v>
      </c>
      <c r="F473">
        <f t="shared" si="12"/>
        <v>1</v>
      </c>
      <c r="G473">
        <f t="shared" si="12"/>
        <v>1</v>
      </c>
      <c r="H473">
        <f t="shared" si="12"/>
        <v>1</v>
      </c>
      <c r="I473">
        <f t="shared" si="11"/>
        <v>1</v>
      </c>
      <c r="J473">
        <f>(B473-'Power Analysis'!$B$1)^2*'Power Analysis'!$B$1</f>
        <v>0.27462500000000006</v>
      </c>
    </row>
    <row r="474" spans="1:10" x14ac:dyDescent="0.3">
      <c r="A474">
        <v>0</v>
      </c>
      <c r="B474">
        <v>0</v>
      </c>
      <c r="C474">
        <f>'M2'!O474</f>
        <v>0</v>
      </c>
      <c r="D474">
        <f>'M3'!O474</f>
        <v>0</v>
      </c>
      <c r="E474">
        <f>'M4'!O474</f>
        <v>0</v>
      </c>
      <c r="F474">
        <f t="shared" si="12"/>
        <v>0</v>
      </c>
      <c r="G474">
        <f t="shared" si="12"/>
        <v>0</v>
      </c>
      <c r="H474">
        <f t="shared" si="12"/>
        <v>0</v>
      </c>
      <c r="I474">
        <f t="shared" si="11"/>
        <v>0</v>
      </c>
      <c r="J474">
        <f>(B474-'Power Analysis'!$B$1)^2*'Power Analysis'!$B$1</f>
        <v>0.27462500000000006</v>
      </c>
    </row>
    <row r="475" spans="1:10" x14ac:dyDescent="0.3">
      <c r="A475">
        <v>1</v>
      </c>
      <c r="B475">
        <v>1</v>
      </c>
      <c r="C475">
        <f>'M2'!O475</f>
        <v>1</v>
      </c>
      <c r="D475">
        <f>'M3'!O475</f>
        <v>1</v>
      </c>
      <c r="E475">
        <f>'M4'!O475</f>
        <v>1</v>
      </c>
      <c r="F475">
        <f t="shared" si="12"/>
        <v>0</v>
      </c>
      <c r="G475">
        <f t="shared" si="12"/>
        <v>0</v>
      </c>
      <c r="H475">
        <f t="shared" si="12"/>
        <v>0</v>
      </c>
      <c r="I475">
        <f t="shared" si="11"/>
        <v>0</v>
      </c>
      <c r="J475">
        <f>(B475-'Power Analysis'!$B$1)^2*'Power Analysis'!$B$1</f>
        <v>7.9624999999999987E-2</v>
      </c>
    </row>
    <row r="476" spans="1:10" x14ac:dyDescent="0.3">
      <c r="A476">
        <v>0</v>
      </c>
      <c r="B476">
        <v>0</v>
      </c>
      <c r="C476">
        <f>'M2'!O476</f>
        <v>0</v>
      </c>
      <c r="D476">
        <f>'M3'!O476</f>
        <v>0</v>
      </c>
      <c r="E476">
        <f>'M4'!O476</f>
        <v>0</v>
      </c>
      <c r="F476">
        <f t="shared" si="12"/>
        <v>0</v>
      </c>
      <c r="G476">
        <f t="shared" si="12"/>
        <v>0</v>
      </c>
      <c r="H476">
        <f t="shared" si="12"/>
        <v>0</v>
      </c>
      <c r="I476">
        <f t="shared" si="11"/>
        <v>0</v>
      </c>
      <c r="J476">
        <f>(B476-'Power Analysis'!$B$1)^2*'Power Analysis'!$B$1</f>
        <v>0.27462500000000006</v>
      </c>
    </row>
    <row r="477" spans="1:10" x14ac:dyDescent="0.3">
      <c r="A477">
        <v>1</v>
      </c>
      <c r="B477">
        <v>0</v>
      </c>
      <c r="C477">
        <f>'M2'!O477</f>
        <v>0</v>
      </c>
      <c r="D477">
        <f>'M3'!O477</f>
        <v>0</v>
      </c>
      <c r="E477">
        <f>'M4'!O477</f>
        <v>0</v>
      </c>
      <c r="F477">
        <f t="shared" si="12"/>
        <v>1</v>
      </c>
      <c r="G477">
        <f t="shared" si="12"/>
        <v>1</v>
      </c>
      <c r="H477">
        <f t="shared" si="12"/>
        <v>1</v>
      </c>
      <c r="I477">
        <f t="shared" si="11"/>
        <v>1</v>
      </c>
      <c r="J477">
        <f>(B477-'Power Analysis'!$B$1)^2*'Power Analysis'!$B$1</f>
        <v>0.27462500000000006</v>
      </c>
    </row>
    <row r="478" spans="1:10" x14ac:dyDescent="0.3">
      <c r="A478">
        <v>1</v>
      </c>
      <c r="B478">
        <v>0</v>
      </c>
      <c r="C478">
        <f>'M2'!O478</f>
        <v>0</v>
      </c>
      <c r="D478">
        <f>'M3'!O478</f>
        <v>0</v>
      </c>
      <c r="E478">
        <f>'M4'!O478</f>
        <v>0</v>
      </c>
      <c r="F478">
        <f t="shared" si="12"/>
        <v>1</v>
      </c>
      <c r="G478">
        <f t="shared" si="12"/>
        <v>1</v>
      </c>
      <c r="H478">
        <f t="shared" si="12"/>
        <v>1</v>
      </c>
      <c r="I478">
        <f t="shared" si="11"/>
        <v>1</v>
      </c>
      <c r="J478">
        <f>(B478-'Power Analysis'!$B$1)^2*'Power Analysis'!$B$1</f>
        <v>0.27462500000000006</v>
      </c>
    </row>
    <row r="479" spans="1:10" x14ac:dyDescent="0.3">
      <c r="A479">
        <v>0</v>
      </c>
      <c r="B479">
        <v>0</v>
      </c>
      <c r="C479">
        <f>'M2'!O479</f>
        <v>0</v>
      </c>
      <c r="D479">
        <f>'M3'!O479</f>
        <v>0</v>
      </c>
      <c r="E479">
        <f>'M4'!O479</f>
        <v>0</v>
      </c>
      <c r="F479">
        <f t="shared" si="12"/>
        <v>0</v>
      </c>
      <c r="G479">
        <f t="shared" si="12"/>
        <v>0</v>
      </c>
      <c r="H479">
        <f t="shared" si="12"/>
        <v>0</v>
      </c>
      <c r="I479">
        <f t="shared" si="11"/>
        <v>0</v>
      </c>
      <c r="J479">
        <f>(B479-'Power Analysis'!$B$1)^2*'Power Analysis'!$B$1</f>
        <v>0.27462500000000006</v>
      </c>
    </row>
    <row r="480" spans="1:10" x14ac:dyDescent="0.3">
      <c r="A480">
        <v>1</v>
      </c>
      <c r="B480">
        <v>1</v>
      </c>
      <c r="C480">
        <f>'M2'!O480</f>
        <v>1</v>
      </c>
      <c r="D480">
        <f>'M3'!O480</f>
        <v>1</v>
      </c>
      <c r="E480">
        <f>'M4'!O480</f>
        <v>1</v>
      </c>
      <c r="F480">
        <f t="shared" si="12"/>
        <v>0</v>
      </c>
      <c r="G480">
        <f t="shared" si="12"/>
        <v>0</v>
      </c>
      <c r="H480">
        <f t="shared" si="12"/>
        <v>0</v>
      </c>
      <c r="I480">
        <f t="shared" si="11"/>
        <v>0</v>
      </c>
      <c r="J480">
        <f>(B480-'Power Analysis'!$B$1)^2*'Power Analysis'!$B$1</f>
        <v>7.9624999999999987E-2</v>
      </c>
    </row>
    <row r="481" spans="1:10" x14ac:dyDescent="0.3">
      <c r="A481">
        <v>1</v>
      </c>
      <c r="B481">
        <v>1</v>
      </c>
      <c r="C481">
        <f>'M2'!O481</f>
        <v>1</v>
      </c>
      <c r="D481">
        <f>'M3'!O481</f>
        <v>1</v>
      </c>
      <c r="E481">
        <f>'M4'!O481</f>
        <v>1</v>
      </c>
      <c r="F481">
        <f t="shared" si="12"/>
        <v>0</v>
      </c>
      <c r="G481">
        <f t="shared" si="12"/>
        <v>0</v>
      </c>
      <c r="H481">
        <f t="shared" si="12"/>
        <v>0</v>
      </c>
      <c r="I481">
        <f t="shared" si="11"/>
        <v>0</v>
      </c>
      <c r="J481">
        <f>(B481-'Power Analysis'!$B$1)^2*'Power Analysis'!$B$1</f>
        <v>7.9624999999999987E-2</v>
      </c>
    </row>
    <row r="482" spans="1:10" x14ac:dyDescent="0.3">
      <c r="A482">
        <v>1</v>
      </c>
      <c r="B482">
        <v>1</v>
      </c>
      <c r="C482">
        <f>'M2'!O482</f>
        <v>1</v>
      </c>
      <c r="D482">
        <f>'M3'!O482</f>
        <v>1</v>
      </c>
      <c r="E482">
        <f>'M4'!O482</f>
        <v>1</v>
      </c>
      <c r="F482">
        <f t="shared" si="12"/>
        <v>0</v>
      </c>
      <c r="G482">
        <f t="shared" si="12"/>
        <v>0</v>
      </c>
      <c r="H482">
        <f t="shared" si="12"/>
        <v>0</v>
      </c>
      <c r="I482">
        <f t="shared" si="11"/>
        <v>0</v>
      </c>
      <c r="J482">
        <f>(B482-'Power Analysis'!$B$1)^2*'Power Analysis'!$B$1</f>
        <v>7.9624999999999987E-2</v>
      </c>
    </row>
    <row r="483" spans="1:10" x14ac:dyDescent="0.3">
      <c r="A483">
        <v>0</v>
      </c>
      <c r="B483">
        <v>0</v>
      </c>
      <c r="C483">
        <f>'M2'!O483</f>
        <v>0</v>
      </c>
      <c r="D483">
        <f>'M3'!O483</f>
        <v>0</v>
      </c>
      <c r="E483">
        <f>'M4'!O483</f>
        <v>0</v>
      </c>
      <c r="F483">
        <f t="shared" si="12"/>
        <v>0</v>
      </c>
      <c r="G483">
        <f t="shared" si="12"/>
        <v>0</v>
      </c>
      <c r="H483">
        <f t="shared" si="12"/>
        <v>0</v>
      </c>
      <c r="I483">
        <f t="shared" si="11"/>
        <v>0</v>
      </c>
      <c r="J483">
        <f>(B483-'Power Analysis'!$B$1)^2*'Power Analysis'!$B$1</f>
        <v>0.27462500000000006</v>
      </c>
    </row>
    <row r="484" spans="1:10" x14ac:dyDescent="0.3">
      <c r="A484">
        <v>0</v>
      </c>
      <c r="B484">
        <v>0</v>
      </c>
      <c r="C484">
        <f>'M2'!O484</f>
        <v>0</v>
      </c>
      <c r="D484">
        <f>'M3'!O484</f>
        <v>0</v>
      </c>
      <c r="E484">
        <f>'M4'!O484</f>
        <v>0</v>
      </c>
      <c r="F484">
        <f t="shared" si="12"/>
        <v>0</v>
      </c>
      <c r="G484">
        <f t="shared" si="12"/>
        <v>0</v>
      </c>
      <c r="H484">
        <f t="shared" si="12"/>
        <v>0</v>
      </c>
      <c r="I484">
        <f t="shared" si="11"/>
        <v>0</v>
      </c>
      <c r="J484">
        <f>(B484-'Power Analysis'!$B$1)^2*'Power Analysis'!$B$1</f>
        <v>0.27462500000000006</v>
      </c>
    </row>
    <row r="485" spans="1:10" x14ac:dyDescent="0.3">
      <c r="A485">
        <v>1</v>
      </c>
      <c r="B485">
        <v>0</v>
      </c>
      <c r="C485">
        <f>'M2'!O485</f>
        <v>0</v>
      </c>
      <c r="D485">
        <f>'M3'!O485</f>
        <v>0</v>
      </c>
      <c r="E485">
        <f>'M4'!O485</f>
        <v>0</v>
      </c>
      <c r="F485">
        <f t="shared" si="12"/>
        <v>1</v>
      </c>
      <c r="G485">
        <f t="shared" si="12"/>
        <v>1</v>
      </c>
      <c r="H485">
        <f t="shared" si="12"/>
        <v>1</v>
      </c>
      <c r="I485">
        <f t="shared" si="11"/>
        <v>1</v>
      </c>
      <c r="J485">
        <f>(B485-'Power Analysis'!$B$1)^2*'Power Analysis'!$B$1</f>
        <v>0.27462500000000006</v>
      </c>
    </row>
    <row r="486" spans="1:10" x14ac:dyDescent="0.3">
      <c r="A486">
        <v>0</v>
      </c>
      <c r="B486">
        <v>0</v>
      </c>
      <c r="C486">
        <f>'M2'!O486</f>
        <v>0</v>
      </c>
      <c r="D486">
        <f>'M3'!O486</f>
        <v>0</v>
      </c>
      <c r="E486">
        <f>'M4'!O486</f>
        <v>0</v>
      </c>
      <c r="F486">
        <f t="shared" si="12"/>
        <v>0</v>
      </c>
      <c r="G486">
        <f t="shared" si="12"/>
        <v>0</v>
      </c>
      <c r="H486">
        <f t="shared" si="12"/>
        <v>0</v>
      </c>
      <c r="I486">
        <f t="shared" si="11"/>
        <v>0</v>
      </c>
      <c r="J486">
        <f>(B486-'Power Analysis'!$B$1)^2*'Power Analysis'!$B$1</f>
        <v>0.27462500000000006</v>
      </c>
    </row>
    <row r="487" spans="1:10" x14ac:dyDescent="0.3">
      <c r="A487">
        <v>0</v>
      </c>
      <c r="B487">
        <v>0</v>
      </c>
      <c r="C487">
        <f>'M2'!O487</f>
        <v>0</v>
      </c>
      <c r="D487">
        <f>'M3'!O487</f>
        <v>0</v>
      </c>
      <c r="E487">
        <f>'M4'!O487</f>
        <v>0</v>
      </c>
      <c r="F487">
        <f t="shared" si="12"/>
        <v>0</v>
      </c>
      <c r="G487">
        <f t="shared" si="12"/>
        <v>0</v>
      </c>
      <c r="H487">
        <f t="shared" si="12"/>
        <v>0</v>
      </c>
      <c r="I487">
        <f t="shared" si="11"/>
        <v>0</v>
      </c>
      <c r="J487">
        <f>(B487-'Power Analysis'!$B$1)^2*'Power Analysis'!$B$1</f>
        <v>0.27462500000000006</v>
      </c>
    </row>
    <row r="488" spans="1:10" x14ac:dyDescent="0.3">
      <c r="A488">
        <v>1</v>
      </c>
      <c r="B488">
        <v>0</v>
      </c>
      <c r="C488">
        <f>'M2'!O488</f>
        <v>0</v>
      </c>
      <c r="D488">
        <f>'M3'!O488</f>
        <v>0</v>
      </c>
      <c r="E488">
        <f>'M4'!O488</f>
        <v>0</v>
      </c>
      <c r="F488">
        <f t="shared" si="12"/>
        <v>1</v>
      </c>
      <c r="G488">
        <f t="shared" si="12"/>
        <v>1</v>
      </c>
      <c r="H488">
        <f t="shared" si="12"/>
        <v>1</v>
      </c>
      <c r="I488">
        <f t="shared" si="11"/>
        <v>1</v>
      </c>
      <c r="J488">
        <f>(B488-'Power Analysis'!$B$1)^2*'Power Analysis'!$B$1</f>
        <v>0.27462500000000006</v>
      </c>
    </row>
    <row r="489" spans="1:10" x14ac:dyDescent="0.3">
      <c r="A489">
        <v>0</v>
      </c>
      <c r="B489">
        <v>0</v>
      </c>
      <c r="C489">
        <f>'M2'!O489</f>
        <v>0</v>
      </c>
      <c r="D489">
        <f>'M3'!O489</f>
        <v>0</v>
      </c>
      <c r="E489">
        <f>'M4'!O489</f>
        <v>0</v>
      </c>
      <c r="F489">
        <f t="shared" si="12"/>
        <v>0</v>
      </c>
      <c r="G489">
        <f t="shared" si="12"/>
        <v>0</v>
      </c>
      <c r="H489">
        <f t="shared" si="12"/>
        <v>0</v>
      </c>
      <c r="I489">
        <f t="shared" si="11"/>
        <v>0</v>
      </c>
      <c r="J489">
        <f>(B489-'Power Analysis'!$B$1)^2*'Power Analysis'!$B$1</f>
        <v>0.27462500000000006</v>
      </c>
    </row>
    <row r="490" spans="1:10" x14ac:dyDescent="0.3">
      <c r="A490">
        <v>1</v>
      </c>
      <c r="B490">
        <v>1</v>
      </c>
      <c r="C490">
        <f>'M2'!O490</f>
        <v>1</v>
      </c>
      <c r="D490">
        <f>'M3'!O490</f>
        <v>1</v>
      </c>
      <c r="E490">
        <f>'M4'!O490</f>
        <v>1</v>
      </c>
      <c r="F490">
        <f t="shared" si="12"/>
        <v>0</v>
      </c>
      <c r="G490">
        <f t="shared" si="12"/>
        <v>0</v>
      </c>
      <c r="H490">
        <f t="shared" si="12"/>
        <v>0</v>
      </c>
      <c r="I490">
        <f t="shared" si="11"/>
        <v>0</v>
      </c>
      <c r="J490">
        <f>(B490-'Power Analysis'!$B$1)^2*'Power Analysis'!$B$1</f>
        <v>7.9624999999999987E-2</v>
      </c>
    </row>
    <row r="491" spans="1:10" x14ac:dyDescent="0.3">
      <c r="A491">
        <v>0</v>
      </c>
      <c r="B491">
        <v>0</v>
      </c>
      <c r="C491">
        <f>'M2'!O491</f>
        <v>0</v>
      </c>
      <c r="D491">
        <f>'M3'!O491</f>
        <v>0</v>
      </c>
      <c r="E491">
        <f>'M4'!O491</f>
        <v>0</v>
      </c>
      <c r="F491">
        <f t="shared" si="12"/>
        <v>0</v>
      </c>
      <c r="G491">
        <f t="shared" si="12"/>
        <v>0</v>
      </c>
      <c r="H491">
        <f t="shared" si="12"/>
        <v>0</v>
      </c>
      <c r="I491">
        <f t="shared" si="11"/>
        <v>0</v>
      </c>
      <c r="J491">
        <f>(B491-'Power Analysis'!$B$1)^2*'Power Analysis'!$B$1</f>
        <v>0.27462500000000006</v>
      </c>
    </row>
    <row r="492" spans="1:10" x14ac:dyDescent="0.3">
      <c r="A492">
        <v>1</v>
      </c>
      <c r="B492">
        <v>0</v>
      </c>
      <c r="C492">
        <f>'M2'!O492</f>
        <v>0</v>
      </c>
      <c r="D492">
        <f>'M3'!O492</f>
        <v>0</v>
      </c>
      <c r="E492">
        <f>'M4'!O492</f>
        <v>0</v>
      </c>
      <c r="F492">
        <f t="shared" si="12"/>
        <v>1</v>
      </c>
      <c r="G492">
        <f t="shared" si="12"/>
        <v>1</v>
      </c>
      <c r="H492">
        <f t="shared" si="12"/>
        <v>1</v>
      </c>
      <c r="I492">
        <f t="shared" si="11"/>
        <v>1</v>
      </c>
      <c r="J492">
        <f>(B492-'Power Analysis'!$B$1)^2*'Power Analysis'!$B$1</f>
        <v>0.27462500000000006</v>
      </c>
    </row>
    <row r="493" spans="1:10" x14ac:dyDescent="0.3">
      <c r="A493">
        <v>1</v>
      </c>
      <c r="B493">
        <v>0</v>
      </c>
      <c r="C493">
        <f>'M2'!O493</f>
        <v>0</v>
      </c>
      <c r="D493">
        <f>'M3'!O493</f>
        <v>0</v>
      </c>
      <c r="E493">
        <f>'M4'!O493</f>
        <v>0</v>
      </c>
      <c r="F493">
        <f t="shared" si="12"/>
        <v>1</v>
      </c>
      <c r="G493">
        <f t="shared" si="12"/>
        <v>1</v>
      </c>
      <c r="H493">
        <f t="shared" si="12"/>
        <v>1</v>
      </c>
      <c r="I493">
        <f t="shared" si="11"/>
        <v>1</v>
      </c>
      <c r="J493">
        <f>(B493-'Power Analysis'!$B$1)^2*'Power Analysis'!$B$1</f>
        <v>0.27462500000000006</v>
      </c>
    </row>
    <row r="494" spans="1:10" x14ac:dyDescent="0.3">
      <c r="A494">
        <v>0</v>
      </c>
      <c r="B494">
        <v>0</v>
      </c>
      <c r="C494">
        <f>'M2'!O494</f>
        <v>0</v>
      </c>
      <c r="D494">
        <f>'M3'!O494</f>
        <v>0</v>
      </c>
      <c r="E494">
        <f>'M4'!O494</f>
        <v>0</v>
      </c>
      <c r="F494">
        <f t="shared" si="12"/>
        <v>0</v>
      </c>
      <c r="G494">
        <f t="shared" si="12"/>
        <v>0</v>
      </c>
      <c r="H494">
        <f t="shared" si="12"/>
        <v>0</v>
      </c>
      <c r="I494">
        <f t="shared" si="11"/>
        <v>0</v>
      </c>
      <c r="J494">
        <f>(B494-'Power Analysis'!$B$1)^2*'Power Analysis'!$B$1</f>
        <v>0.27462500000000006</v>
      </c>
    </row>
    <row r="495" spans="1:10" x14ac:dyDescent="0.3">
      <c r="A495">
        <v>1</v>
      </c>
      <c r="B495">
        <v>0</v>
      </c>
      <c r="C495">
        <f>'M2'!O495</f>
        <v>0</v>
      </c>
      <c r="D495">
        <f>'M3'!O495</f>
        <v>0</v>
      </c>
      <c r="E495">
        <f>'M4'!O495</f>
        <v>0</v>
      </c>
      <c r="F495">
        <f t="shared" si="12"/>
        <v>1</v>
      </c>
      <c r="G495">
        <f t="shared" si="12"/>
        <v>1</v>
      </c>
      <c r="H495">
        <f t="shared" si="12"/>
        <v>1</v>
      </c>
      <c r="I495">
        <f t="shared" si="11"/>
        <v>1</v>
      </c>
      <c r="J495">
        <f>(B495-'Power Analysis'!$B$1)^2*'Power Analysis'!$B$1</f>
        <v>0.27462500000000006</v>
      </c>
    </row>
    <row r="496" spans="1:10" x14ac:dyDescent="0.3">
      <c r="A496">
        <v>0</v>
      </c>
      <c r="B496">
        <v>0</v>
      </c>
      <c r="C496">
        <f>'M2'!O496</f>
        <v>0</v>
      </c>
      <c r="D496">
        <f>'M3'!O496</f>
        <v>0</v>
      </c>
      <c r="E496">
        <f>'M4'!O496</f>
        <v>0</v>
      </c>
      <c r="F496">
        <f t="shared" si="12"/>
        <v>0</v>
      </c>
      <c r="G496">
        <f t="shared" si="12"/>
        <v>0</v>
      </c>
      <c r="H496">
        <f t="shared" si="12"/>
        <v>0</v>
      </c>
      <c r="I496">
        <f t="shared" si="11"/>
        <v>0</v>
      </c>
      <c r="J496">
        <f>(B496-'Power Analysis'!$B$1)^2*'Power Analysis'!$B$1</f>
        <v>0.27462500000000006</v>
      </c>
    </row>
    <row r="497" spans="1:10" x14ac:dyDescent="0.3">
      <c r="A497">
        <v>0</v>
      </c>
      <c r="B497">
        <v>0</v>
      </c>
      <c r="C497">
        <f>'M2'!O497</f>
        <v>0</v>
      </c>
      <c r="D497">
        <f>'M3'!O497</f>
        <v>0</v>
      </c>
      <c r="E497">
        <f>'M4'!O497</f>
        <v>0</v>
      </c>
      <c r="F497">
        <f t="shared" si="12"/>
        <v>0</v>
      </c>
      <c r="G497">
        <f t="shared" si="12"/>
        <v>0</v>
      </c>
      <c r="H497">
        <f t="shared" si="12"/>
        <v>0</v>
      </c>
      <c r="I497">
        <f t="shared" si="11"/>
        <v>0</v>
      </c>
      <c r="J497">
        <f>(B497-'Power Analysis'!$B$1)^2*'Power Analysis'!$B$1</f>
        <v>0.27462500000000006</v>
      </c>
    </row>
    <row r="498" spans="1:10" x14ac:dyDescent="0.3">
      <c r="A498">
        <v>0</v>
      </c>
      <c r="B498">
        <v>0</v>
      </c>
      <c r="C498">
        <f>'M2'!O498</f>
        <v>0</v>
      </c>
      <c r="D498">
        <f>'M3'!O498</f>
        <v>0</v>
      </c>
      <c r="E498">
        <f>'M4'!O498</f>
        <v>0</v>
      </c>
      <c r="F498">
        <f t="shared" si="12"/>
        <v>0</v>
      </c>
      <c r="G498">
        <f t="shared" si="12"/>
        <v>0</v>
      </c>
      <c r="H498">
        <f t="shared" si="12"/>
        <v>0</v>
      </c>
      <c r="I498">
        <f t="shared" si="11"/>
        <v>0</v>
      </c>
      <c r="J498">
        <f>(B498-'Power Analysis'!$B$1)^2*'Power Analysis'!$B$1</f>
        <v>0.27462500000000006</v>
      </c>
    </row>
    <row r="499" spans="1:10" x14ac:dyDescent="0.3">
      <c r="A499">
        <v>1</v>
      </c>
      <c r="B499">
        <v>0</v>
      </c>
      <c r="C499">
        <f>'M2'!O499</f>
        <v>0</v>
      </c>
      <c r="D499">
        <f>'M3'!O499</f>
        <v>0</v>
      </c>
      <c r="E499">
        <f>'M4'!O499</f>
        <v>0</v>
      </c>
      <c r="F499">
        <f t="shared" si="12"/>
        <v>1</v>
      </c>
      <c r="G499">
        <f t="shared" si="12"/>
        <v>1</v>
      </c>
      <c r="H499">
        <f t="shared" si="12"/>
        <v>1</v>
      </c>
      <c r="I499">
        <f t="shared" si="11"/>
        <v>1</v>
      </c>
      <c r="J499">
        <f>(B499-'Power Analysis'!$B$1)^2*'Power Analysis'!$B$1</f>
        <v>0.27462500000000006</v>
      </c>
    </row>
    <row r="500" spans="1:10" x14ac:dyDescent="0.3">
      <c r="A500">
        <v>1</v>
      </c>
      <c r="B500">
        <v>0</v>
      </c>
      <c r="C500">
        <f>'M2'!O500</f>
        <v>0</v>
      </c>
      <c r="D500">
        <f>'M3'!O500</f>
        <v>0</v>
      </c>
      <c r="E500">
        <f>'M4'!O500</f>
        <v>0</v>
      </c>
      <c r="F500">
        <f t="shared" si="12"/>
        <v>1</v>
      </c>
      <c r="G500">
        <f t="shared" si="12"/>
        <v>1</v>
      </c>
      <c r="H500">
        <f t="shared" si="12"/>
        <v>1</v>
      </c>
      <c r="I500">
        <f t="shared" si="11"/>
        <v>1</v>
      </c>
      <c r="J500">
        <f>(B500-'Power Analysis'!$B$1)^2*'Power Analysis'!$B$1</f>
        <v>0.27462500000000006</v>
      </c>
    </row>
    <row r="501" spans="1:10" x14ac:dyDescent="0.3">
      <c r="A501">
        <v>1</v>
      </c>
      <c r="B501">
        <v>1</v>
      </c>
      <c r="C501">
        <f>'M2'!O501</f>
        <v>1</v>
      </c>
      <c r="D501">
        <f>'M3'!O501</f>
        <v>1</v>
      </c>
      <c r="E501">
        <f>'M4'!O501</f>
        <v>1</v>
      </c>
      <c r="F501">
        <f t="shared" si="12"/>
        <v>0</v>
      </c>
      <c r="G501">
        <f t="shared" si="12"/>
        <v>0</v>
      </c>
      <c r="H501">
        <f t="shared" si="12"/>
        <v>0</v>
      </c>
      <c r="I501">
        <f t="shared" si="11"/>
        <v>0</v>
      </c>
      <c r="J501">
        <f>(B501-'Power Analysis'!$B$1)^2*'Power Analysis'!$B$1</f>
        <v>7.9624999999999987E-2</v>
      </c>
    </row>
    <row r="502" spans="1:10" x14ac:dyDescent="0.3">
      <c r="A502">
        <v>1</v>
      </c>
      <c r="B502">
        <v>0</v>
      </c>
      <c r="C502">
        <f>'M2'!O502</f>
        <v>0</v>
      </c>
      <c r="D502">
        <f>'M3'!O502</f>
        <v>0</v>
      </c>
      <c r="E502">
        <f>'M4'!O502</f>
        <v>0</v>
      </c>
      <c r="F502">
        <f t="shared" si="12"/>
        <v>1</v>
      </c>
      <c r="G502">
        <f t="shared" si="12"/>
        <v>1</v>
      </c>
      <c r="H502">
        <f t="shared" si="12"/>
        <v>1</v>
      </c>
      <c r="I502">
        <f t="shared" si="11"/>
        <v>1</v>
      </c>
      <c r="J502">
        <f>(B502-'Power Analysis'!$B$1)^2*'Power Analysis'!$B$1</f>
        <v>0.27462500000000006</v>
      </c>
    </row>
    <row r="503" spans="1:10" x14ac:dyDescent="0.3">
      <c r="A503">
        <v>1</v>
      </c>
      <c r="B503">
        <v>1</v>
      </c>
      <c r="C503">
        <f>'M2'!O503</f>
        <v>1</v>
      </c>
      <c r="D503">
        <f>'M3'!O503</f>
        <v>1</v>
      </c>
      <c r="E503">
        <f>'M4'!O503</f>
        <v>1</v>
      </c>
      <c r="F503">
        <f t="shared" si="12"/>
        <v>0</v>
      </c>
      <c r="G503">
        <f t="shared" si="12"/>
        <v>0</v>
      </c>
      <c r="H503">
        <f t="shared" si="12"/>
        <v>0</v>
      </c>
      <c r="I503">
        <f t="shared" si="11"/>
        <v>0</v>
      </c>
      <c r="J503">
        <f>(B503-'Power Analysis'!$B$1)^2*'Power Analysis'!$B$1</f>
        <v>7.9624999999999987E-2</v>
      </c>
    </row>
    <row r="504" spans="1:10" x14ac:dyDescent="0.3">
      <c r="A504">
        <v>1</v>
      </c>
      <c r="B504">
        <v>1</v>
      </c>
      <c r="C504">
        <f>'M2'!O504</f>
        <v>1</v>
      </c>
      <c r="D504">
        <f>'M3'!O504</f>
        <v>1</v>
      </c>
      <c r="E504">
        <f>'M4'!O504</f>
        <v>1</v>
      </c>
      <c r="F504">
        <f t="shared" si="12"/>
        <v>0</v>
      </c>
      <c r="G504">
        <f t="shared" si="12"/>
        <v>0</v>
      </c>
      <c r="H504">
        <f t="shared" si="12"/>
        <v>0</v>
      </c>
      <c r="I504">
        <f t="shared" si="11"/>
        <v>0</v>
      </c>
      <c r="J504">
        <f>(B504-'Power Analysis'!$B$1)^2*'Power Analysis'!$B$1</f>
        <v>7.9624999999999987E-2</v>
      </c>
    </row>
    <row r="505" spans="1:10" x14ac:dyDescent="0.3">
      <c r="A505">
        <v>0</v>
      </c>
      <c r="B505">
        <v>0</v>
      </c>
      <c r="C505">
        <f>'M2'!O505</f>
        <v>0</v>
      </c>
      <c r="D505">
        <f>'M3'!O505</f>
        <v>0</v>
      </c>
      <c r="E505">
        <f>'M4'!O505</f>
        <v>0</v>
      </c>
      <c r="F505">
        <f t="shared" si="12"/>
        <v>0</v>
      </c>
      <c r="G505">
        <f t="shared" si="12"/>
        <v>0</v>
      </c>
      <c r="H505">
        <f t="shared" si="12"/>
        <v>0</v>
      </c>
      <c r="I505">
        <f t="shared" si="11"/>
        <v>0</v>
      </c>
      <c r="J505">
        <f>(B505-'Power Analysis'!$B$1)^2*'Power Analysis'!$B$1</f>
        <v>0.27462500000000006</v>
      </c>
    </row>
    <row r="506" spans="1:10" x14ac:dyDescent="0.3">
      <c r="A506">
        <v>0</v>
      </c>
      <c r="B506">
        <v>0</v>
      </c>
      <c r="C506">
        <f>'M2'!O506</f>
        <v>0</v>
      </c>
      <c r="D506">
        <f>'M3'!O506</f>
        <v>0</v>
      </c>
      <c r="E506">
        <f>'M4'!O506</f>
        <v>0</v>
      </c>
      <c r="F506">
        <f t="shared" si="12"/>
        <v>0</v>
      </c>
      <c r="G506">
        <f t="shared" si="12"/>
        <v>0</v>
      </c>
      <c r="H506">
        <f t="shared" si="12"/>
        <v>0</v>
      </c>
      <c r="I506">
        <f t="shared" si="11"/>
        <v>0</v>
      </c>
      <c r="J506">
        <f>(B506-'Power Analysis'!$B$1)^2*'Power Analysis'!$B$1</f>
        <v>0.27462500000000006</v>
      </c>
    </row>
    <row r="507" spans="1:10" x14ac:dyDescent="0.3">
      <c r="A507">
        <v>1</v>
      </c>
      <c r="B507">
        <v>0</v>
      </c>
      <c r="C507">
        <f>'M2'!O507</f>
        <v>0</v>
      </c>
      <c r="D507">
        <f>'M3'!O507</f>
        <v>0</v>
      </c>
      <c r="E507">
        <f>'M4'!O507</f>
        <v>0</v>
      </c>
      <c r="F507">
        <f t="shared" si="12"/>
        <v>1</v>
      </c>
      <c r="G507">
        <f t="shared" si="12"/>
        <v>1</v>
      </c>
      <c r="H507">
        <f t="shared" si="12"/>
        <v>1</v>
      </c>
      <c r="I507">
        <f t="shared" si="11"/>
        <v>1</v>
      </c>
      <c r="J507">
        <f>(B507-'Power Analysis'!$B$1)^2*'Power Analysis'!$B$1</f>
        <v>0.27462500000000006</v>
      </c>
    </row>
    <row r="508" spans="1:10" x14ac:dyDescent="0.3">
      <c r="A508">
        <v>1</v>
      </c>
      <c r="B508">
        <v>1</v>
      </c>
      <c r="C508">
        <f>'M2'!O508</f>
        <v>1</v>
      </c>
      <c r="D508">
        <f>'M3'!O508</f>
        <v>1</v>
      </c>
      <c r="E508">
        <f>'M4'!O508</f>
        <v>1</v>
      </c>
      <c r="F508">
        <f t="shared" si="12"/>
        <v>0</v>
      </c>
      <c r="G508">
        <f t="shared" si="12"/>
        <v>0</v>
      </c>
      <c r="H508">
        <f t="shared" si="12"/>
        <v>0</v>
      </c>
      <c r="I508">
        <f t="shared" si="11"/>
        <v>0</v>
      </c>
      <c r="J508">
        <f>(B508-'Power Analysis'!$B$1)^2*'Power Analysis'!$B$1</f>
        <v>7.9624999999999987E-2</v>
      </c>
    </row>
    <row r="509" spans="1:10" x14ac:dyDescent="0.3">
      <c r="A509">
        <v>1</v>
      </c>
      <c r="B509">
        <v>1</v>
      </c>
      <c r="C509">
        <f>'M2'!O509</f>
        <v>1</v>
      </c>
      <c r="D509">
        <f>'M3'!O509</f>
        <v>1</v>
      </c>
      <c r="E509">
        <f>'M4'!O509</f>
        <v>1</v>
      </c>
      <c r="F509">
        <f t="shared" si="12"/>
        <v>0</v>
      </c>
      <c r="G509">
        <f t="shared" si="12"/>
        <v>0</v>
      </c>
      <c r="H509">
        <f t="shared" si="12"/>
        <v>0</v>
      </c>
      <c r="I509">
        <f t="shared" si="11"/>
        <v>0</v>
      </c>
      <c r="J509">
        <f>(B509-'Power Analysis'!$B$1)^2*'Power Analysis'!$B$1</f>
        <v>7.9624999999999987E-2</v>
      </c>
    </row>
    <row r="510" spans="1:10" x14ac:dyDescent="0.3">
      <c r="A510">
        <v>0</v>
      </c>
      <c r="B510">
        <v>0</v>
      </c>
      <c r="C510">
        <f>'M2'!O510</f>
        <v>0</v>
      </c>
      <c r="D510">
        <f>'M3'!O510</f>
        <v>0</v>
      </c>
      <c r="E510">
        <f>'M4'!O510</f>
        <v>0</v>
      </c>
      <c r="F510">
        <f t="shared" si="12"/>
        <v>0</v>
      </c>
      <c r="G510">
        <f t="shared" si="12"/>
        <v>0</v>
      </c>
      <c r="H510">
        <f t="shared" si="12"/>
        <v>0</v>
      </c>
      <c r="I510">
        <f t="shared" si="11"/>
        <v>0</v>
      </c>
      <c r="J510">
        <f>(B510-'Power Analysis'!$B$1)^2*'Power Analysis'!$B$1</f>
        <v>0.27462500000000006</v>
      </c>
    </row>
    <row r="511" spans="1:10" x14ac:dyDescent="0.3">
      <c r="A511">
        <v>1</v>
      </c>
      <c r="B511">
        <v>0</v>
      </c>
      <c r="C511">
        <f>'M2'!O511</f>
        <v>0</v>
      </c>
      <c r="D511">
        <f>'M3'!O511</f>
        <v>0</v>
      </c>
      <c r="E511">
        <f>'M4'!O511</f>
        <v>0</v>
      </c>
      <c r="F511">
        <f t="shared" si="12"/>
        <v>1</v>
      </c>
      <c r="G511">
        <f t="shared" si="12"/>
        <v>1</v>
      </c>
      <c r="H511">
        <f t="shared" si="12"/>
        <v>1</v>
      </c>
      <c r="I511">
        <f t="shared" si="11"/>
        <v>1</v>
      </c>
      <c r="J511">
        <f>(B511-'Power Analysis'!$B$1)^2*'Power Analysis'!$B$1</f>
        <v>0.27462500000000006</v>
      </c>
    </row>
    <row r="512" spans="1:10" x14ac:dyDescent="0.3">
      <c r="A512">
        <v>0</v>
      </c>
      <c r="B512">
        <v>0</v>
      </c>
      <c r="C512">
        <f>'M2'!O512</f>
        <v>0</v>
      </c>
      <c r="D512">
        <f>'M3'!O512</f>
        <v>0</v>
      </c>
      <c r="E512">
        <f>'M4'!O512</f>
        <v>0</v>
      </c>
      <c r="F512">
        <f t="shared" si="12"/>
        <v>0</v>
      </c>
      <c r="G512">
        <f t="shared" si="12"/>
        <v>0</v>
      </c>
      <c r="H512">
        <f t="shared" si="12"/>
        <v>0</v>
      </c>
      <c r="I512">
        <f t="shared" si="11"/>
        <v>0</v>
      </c>
      <c r="J512">
        <f>(B512-'Power Analysis'!$B$1)^2*'Power Analysis'!$B$1</f>
        <v>0.27462500000000006</v>
      </c>
    </row>
    <row r="513" spans="1:10" x14ac:dyDescent="0.3">
      <c r="A513">
        <v>1</v>
      </c>
      <c r="B513">
        <v>0</v>
      </c>
      <c r="C513">
        <f>'M2'!O513</f>
        <v>0</v>
      </c>
      <c r="D513">
        <f>'M3'!O513</f>
        <v>0</v>
      </c>
      <c r="E513">
        <f>'M4'!O513</f>
        <v>0</v>
      </c>
      <c r="F513">
        <f t="shared" si="12"/>
        <v>1</v>
      </c>
      <c r="G513">
        <f t="shared" si="12"/>
        <v>1</v>
      </c>
      <c r="H513">
        <f t="shared" si="12"/>
        <v>1</v>
      </c>
      <c r="I513">
        <f t="shared" si="11"/>
        <v>1</v>
      </c>
      <c r="J513">
        <f>(B513-'Power Analysis'!$B$1)^2*'Power Analysis'!$B$1</f>
        <v>0.27462500000000006</v>
      </c>
    </row>
    <row r="514" spans="1:10" x14ac:dyDescent="0.3">
      <c r="A514">
        <v>1</v>
      </c>
      <c r="B514">
        <v>0</v>
      </c>
      <c r="C514">
        <f>'M2'!O514</f>
        <v>0</v>
      </c>
      <c r="D514">
        <f>'M3'!O514</f>
        <v>0</v>
      </c>
      <c r="E514">
        <f>'M4'!O514</f>
        <v>0</v>
      </c>
      <c r="F514">
        <f t="shared" si="12"/>
        <v>1</v>
      </c>
      <c r="G514">
        <f t="shared" si="12"/>
        <v>1</v>
      </c>
      <c r="H514">
        <f t="shared" si="12"/>
        <v>1</v>
      </c>
      <c r="I514">
        <f t="shared" si="12"/>
        <v>1</v>
      </c>
      <c r="J514">
        <f>(B514-'Power Analysis'!$B$1)^2*'Power Analysis'!$B$1</f>
        <v>0.27462500000000006</v>
      </c>
    </row>
    <row r="515" spans="1:10" x14ac:dyDescent="0.3">
      <c r="A515">
        <v>1</v>
      </c>
      <c r="B515">
        <v>0</v>
      </c>
      <c r="C515">
        <f>'M2'!O515</f>
        <v>0</v>
      </c>
      <c r="D515">
        <f>'M3'!O515</f>
        <v>0</v>
      </c>
      <c r="E515">
        <f>'M4'!O515</f>
        <v>0</v>
      </c>
      <c r="F515">
        <f t="shared" ref="F515:I578" si="13">$A515-B515</f>
        <v>1</v>
      </c>
      <c r="G515">
        <f t="shared" si="13"/>
        <v>1</v>
      </c>
      <c r="H515">
        <f t="shared" si="13"/>
        <v>1</v>
      </c>
      <c r="I515">
        <f t="shared" si="13"/>
        <v>1</v>
      </c>
      <c r="J515">
        <f>(B515-'Power Analysis'!$B$1)^2*'Power Analysis'!$B$1</f>
        <v>0.27462500000000006</v>
      </c>
    </row>
    <row r="516" spans="1:10" x14ac:dyDescent="0.3">
      <c r="A516">
        <v>1</v>
      </c>
      <c r="B516">
        <v>1</v>
      </c>
      <c r="C516">
        <f>'M2'!O516</f>
        <v>1</v>
      </c>
      <c r="D516">
        <f>'M3'!O516</f>
        <v>1</v>
      </c>
      <c r="E516">
        <f>'M4'!O516</f>
        <v>1</v>
      </c>
      <c r="F516">
        <f t="shared" si="13"/>
        <v>0</v>
      </c>
      <c r="G516">
        <f t="shared" si="13"/>
        <v>0</v>
      </c>
      <c r="H516">
        <f t="shared" si="13"/>
        <v>0</v>
      </c>
      <c r="I516">
        <f t="shared" si="13"/>
        <v>0</v>
      </c>
      <c r="J516">
        <f>(B516-'Power Analysis'!$B$1)^2*'Power Analysis'!$B$1</f>
        <v>7.9624999999999987E-2</v>
      </c>
    </row>
    <row r="517" spans="1:10" x14ac:dyDescent="0.3">
      <c r="A517">
        <v>1</v>
      </c>
      <c r="B517">
        <v>1</v>
      </c>
      <c r="C517">
        <f>'M2'!O517</f>
        <v>1</v>
      </c>
      <c r="D517">
        <f>'M3'!O517</f>
        <v>1</v>
      </c>
      <c r="E517">
        <f>'M4'!O517</f>
        <v>1</v>
      </c>
      <c r="F517">
        <f t="shared" si="13"/>
        <v>0</v>
      </c>
      <c r="G517">
        <f t="shared" si="13"/>
        <v>0</v>
      </c>
      <c r="H517">
        <f t="shared" si="13"/>
        <v>0</v>
      </c>
      <c r="I517">
        <f t="shared" si="13"/>
        <v>0</v>
      </c>
      <c r="J517">
        <f>(B517-'Power Analysis'!$B$1)^2*'Power Analysis'!$B$1</f>
        <v>7.9624999999999987E-2</v>
      </c>
    </row>
    <row r="518" spans="1:10" x14ac:dyDescent="0.3">
      <c r="A518">
        <v>1</v>
      </c>
      <c r="B518">
        <v>0</v>
      </c>
      <c r="C518">
        <f>'M2'!O518</f>
        <v>0</v>
      </c>
      <c r="D518">
        <f>'M3'!O518</f>
        <v>0</v>
      </c>
      <c r="E518">
        <f>'M4'!O518</f>
        <v>0</v>
      </c>
      <c r="F518">
        <f t="shared" si="13"/>
        <v>1</v>
      </c>
      <c r="G518">
        <f t="shared" si="13"/>
        <v>1</v>
      </c>
      <c r="H518">
        <f t="shared" si="13"/>
        <v>1</v>
      </c>
      <c r="I518">
        <f t="shared" si="13"/>
        <v>1</v>
      </c>
      <c r="J518">
        <f>(B518-'Power Analysis'!$B$1)^2*'Power Analysis'!$B$1</f>
        <v>0.27462500000000006</v>
      </c>
    </row>
    <row r="519" spans="1:10" x14ac:dyDescent="0.3">
      <c r="A519">
        <v>1</v>
      </c>
      <c r="B519">
        <v>0</v>
      </c>
      <c r="C519">
        <f>'M2'!O519</f>
        <v>0</v>
      </c>
      <c r="D519">
        <f>'M3'!O519</f>
        <v>0</v>
      </c>
      <c r="E519">
        <f>'M4'!O519</f>
        <v>0</v>
      </c>
      <c r="F519">
        <f t="shared" si="13"/>
        <v>1</v>
      </c>
      <c r="G519">
        <f t="shared" si="13"/>
        <v>1</v>
      </c>
      <c r="H519">
        <f t="shared" si="13"/>
        <v>1</v>
      </c>
      <c r="I519">
        <f t="shared" si="13"/>
        <v>1</v>
      </c>
      <c r="J519">
        <f>(B519-'Power Analysis'!$B$1)^2*'Power Analysis'!$B$1</f>
        <v>0.27462500000000006</v>
      </c>
    </row>
    <row r="520" spans="1:10" x14ac:dyDescent="0.3">
      <c r="A520">
        <v>1</v>
      </c>
      <c r="B520">
        <v>1</v>
      </c>
      <c r="C520">
        <f>'M2'!O520</f>
        <v>1</v>
      </c>
      <c r="D520">
        <f>'M3'!O520</f>
        <v>1</v>
      </c>
      <c r="E520">
        <f>'M4'!O520</f>
        <v>1</v>
      </c>
      <c r="F520">
        <f t="shared" si="13"/>
        <v>0</v>
      </c>
      <c r="G520">
        <f t="shared" si="13"/>
        <v>0</v>
      </c>
      <c r="H520">
        <f t="shared" si="13"/>
        <v>0</v>
      </c>
      <c r="I520">
        <f t="shared" si="13"/>
        <v>0</v>
      </c>
      <c r="J520">
        <f>(B520-'Power Analysis'!$B$1)^2*'Power Analysis'!$B$1</f>
        <v>7.9624999999999987E-2</v>
      </c>
    </row>
    <row r="521" spans="1:10" x14ac:dyDescent="0.3">
      <c r="A521">
        <v>1</v>
      </c>
      <c r="B521">
        <v>1</v>
      </c>
      <c r="C521">
        <f>'M2'!O521</f>
        <v>1</v>
      </c>
      <c r="D521">
        <f>'M3'!O521</f>
        <v>1</v>
      </c>
      <c r="E521">
        <f>'M4'!O521</f>
        <v>1</v>
      </c>
      <c r="F521">
        <f t="shared" si="13"/>
        <v>0</v>
      </c>
      <c r="G521">
        <f t="shared" si="13"/>
        <v>0</v>
      </c>
      <c r="H521">
        <f t="shared" si="13"/>
        <v>0</v>
      </c>
      <c r="I521">
        <f t="shared" si="13"/>
        <v>0</v>
      </c>
      <c r="J521">
        <f>(B521-'Power Analysis'!$B$1)^2*'Power Analysis'!$B$1</f>
        <v>7.9624999999999987E-2</v>
      </c>
    </row>
    <row r="522" spans="1:10" x14ac:dyDescent="0.3">
      <c r="A522">
        <v>1</v>
      </c>
      <c r="B522">
        <v>1</v>
      </c>
      <c r="C522">
        <f>'M2'!O522</f>
        <v>1</v>
      </c>
      <c r="D522">
        <f>'M3'!O522</f>
        <v>1</v>
      </c>
      <c r="E522">
        <f>'M4'!O522</f>
        <v>1</v>
      </c>
      <c r="F522">
        <f t="shared" si="13"/>
        <v>0</v>
      </c>
      <c r="G522">
        <f t="shared" si="13"/>
        <v>0</v>
      </c>
      <c r="H522">
        <f t="shared" si="13"/>
        <v>0</v>
      </c>
      <c r="I522">
        <f t="shared" si="13"/>
        <v>0</v>
      </c>
      <c r="J522">
        <f>(B522-'Power Analysis'!$B$1)^2*'Power Analysis'!$B$1</f>
        <v>7.9624999999999987E-2</v>
      </c>
    </row>
    <row r="523" spans="1:10" x14ac:dyDescent="0.3">
      <c r="A523">
        <v>1</v>
      </c>
      <c r="B523">
        <v>1</v>
      </c>
      <c r="C523">
        <f>'M2'!O523</f>
        <v>1</v>
      </c>
      <c r="D523">
        <f>'M3'!O523</f>
        <v>1</v>
      </c>
      <c r="E523">
        <f>'M4'!O523</f>
        <v>1</v>
      </c>
      <c r="F523">
        <f t="shared" si="13"/>
        <v>0</v>
      </c>
      <c r="G523">
        <f t="shared" si="13"/>
        <v>0</v>
      </c>
      <c r="H523">
        <f t="shared" si="13"/>
        <v>0</v>
      </c>
      <c r="I523">
        <f t="shared" si="13"/>
        <v>0</v>
      </c>
      <c r="J523">
        <f>(B523-'Power Analysis'!$B$1)^2*'Power Analysis'!$B$1</f>
        <v>7.9624999999999987E-2</v>
      </c>
    </row>
    <row r="524" spans="1:10" x14ac:dyDescent="0.3">
      <c r="A524">
        <v>1</v>
      </c>
      <c r="B524">
        <v>1</v>
      </c>
      <c r="C524">
        <f>'M2'!O524</f>
        <v>1</v>
      </c>
      <c r="D524">
        <f>'M3'!O524</f>
        <v>1</v>
      </c>
      <c r="E524">
        <f>'M4'!O524</f>
        <v>1</v>
      </c>
      <c r="F524">
        <f t="shared" si="13"/>
        <v>0</v>
      </c>
      <c r="G524">
        <f t="shared" si="13"/>
        <v>0</v>
      </c>
      <c r="H524">
        <f t="shared" si="13"/>
        <v>0</v>
      </c>
      <c r="I524">
        <f t="shared" si="13"/>
        <v>0</v>
      </c>
      <c r="J524">
        <f>(B524-'Power Analysis'!$B$1)^2*'Power Analysis'!$B$1</f>
        <v>7.9624999999999987E-2</v>
      </c>
    </row>
    <row r="525" spans="1:10" x14ac:dyDescent="0.3">
      <c r="A525">
        <v>1</v>
      </c>
      <c r="B525">
        <v>1</v>
      </c>
      <c r="C525">
        <f>'M2'!O525</f>
        <v>1</v>
      </c>
      <c r="D525">
        <f>'M3'!O525</f>
        <v>1</v>
      </c>
      <c r="E525">
        <f>'M4'!O525</f>
        <v>1</v>
      </c>
      <c r="F525">
        <f t="shared" si="13"/>
        <v>0</v>
      </c>
      <c r="G525">
        <f t="shared" si="13"/>
        <v>0</v>
      </c>
      <c r="H525">
        <f t="shared" si="13"/>
        <v>0</v>
      </c>
      <c r="I525">
        <f t="shared" si="13"/>
        <v>0</v>
      </c>
      <c r="J525">
        <f>(B525-'Power Analysis'!$B$1)^2*'Power Analysis'!$B$1</f>
        <v>7.9624999999999987E-2</v>
      </c>
    </row>
    <row r="526" spans="1:10" x14ac:dyDescent="0.3">
      <c r="A526">
        <v>1</v>
      </c>
      <c r="B526">
        <v>1</v>
      </c>
      <c r="C526">
        <f>'M2'!O526</f>
        <v>1</v>
      </c>
      <c r="D526">
        <f>'M3'!O526</f>
        <v>1</v>
      </c>
      <c r="E526">
        <f>'M4'!O526</f>
        <v>1</v>
      </c>
      <c r="F526">
        <f t="shared" si="13"/>
        <v>0</v>
      </c>
      <c r="G526">
        <f t="shared" si="13"/>
        <v>0</v>
      </c>
      <c r="H526">
        <f t="shared" si="13"/>
        <v>0</v>
      </c>
      <c r="I526">
        <f t="shared" si="13"/>
        <v>0</v>
      </c>
      <c r="J526">
        <f>(B526-'Power Analysis'!$B$1)^2*'Power Analysis'!$B$1</f>
        <v>7.9624999999999987E-2</v>
      </c>
    </row>
    <row r="527" spans="1:10" x14ac:dyDescent="0.3">
      <c r="A527">
        <v>1</v>
      </c>
      <c r="B527">
        <v>1</v>
      </c>
      <c r="C527">
        <f>'M2'!O527</f>
        <v>1</v>
      </c>
      <c r="D527">
        <f>'M3'!O527</f>
        <v>1</v>
      </c>
      <c r="E527">
        <f>'M4'!O527</f>
        <v>1</v>
      </c>
      <c r="F527">
        <f t="shared" si="13"/>
        <v>0</v>
      </c>
      <c r="G527">
        <f t="shared" si="13"/>
        <v>0</v>
      </c>
      <c r="H527">
        <f t="shared" si="13"/>
        <v>0</v>
      </c>
      <c r="I527">
        <f t="shared" si="13"/>
        <v>0</v>
      </c>
      <c r="J527">
        <f>(B527-'Power Analysis'!$B$1)^2*'Power Analysis'!$B$1</f>
        <v>7.9624999999999987E-2</v>
      </c>
    </row>
    <row r="528" spans="1:10" x14ac:dyDescent="0.3">
      <c r="A528">
        <v>1</v>
      </c>
      <c r="B528">
        <v>1</v>
      </c>
      <c r="C528">
        <f>'M2'!O528</f>
        <v>1</v>
      </c>
      <c r="D528">
        <f>'M3'!O528</f>
        <v>1</v>
      </c>
      <c r="E528">
        <f>'M4'!O528</f>
        <v>1</v>
      </c>
      <c r="F528">
        <f t="shared" si="13"/>
        <v>0</v>
      </c>
      <c r="G528">
        <f t="shared" si="13"/>
        <v>0</v>
      </c>
      <c r="H528">
        <f t="shared" si="13"/>
        <v>0</v>
      </c>
      <c r="I528">
        <f t="shared" si="13"/>
        <v>0</v>
      </c>
      <c r="J528">
        <f>(B528-'Power Analysis'!$B$1)^2*'Power Analysis'!$B$1</f>
        <v>7.9624999999999987E-2</v>
      </c>
    </row>
    <row r="529" spans="1:10" x14ac:dyDescent="0.3">
      <c r="A529">
        <v>0</v>
      </c>
      <c r="B529">
        <v>0</v>
      </c>
      <c r="C529">
        <f>'M2'!O529</f>
        <v>0</v>
      </c>
      <c r="D529">
        <f>'M3'!O529</f>
        <v>0</v>
      </c>
      <c r="E529">
        <f>'M4'!O529</f>
        <v>0</v>
      </c>
      <c r="F529">
        <f t="shared" si="13"/>
        <v>0</v>
      </c>
      <c r="G529">
        <f t="shared" si="13"/>
        <v>0</v>
      </c>
      <c r="H529">
        <f t="shared" si="13"/>
        <v>0</v>
      </c>
      <c r="I529">
        <f t="shared" si="13"/>
        <v>0</v>
      </c>
      <c r="J529">
        <f>(B529-'Power Analysis'!$B$1)^2*'Power Analysis'!$B$1</f>
        <v>0.27462500000000006</v>
      </c>
    </row>
    <row r="530" spans="1:10" x14ac:dyDescent="0.3">
      <c r="A530">
        <v>1</v>
      </c>
      <c r="B530">
        <v>1</v>
      </c>
      <c r="C530">
        <f>'M2'!O530</f>
        <v>1</v>
      </c>
      <c r="D530">
        <f>'M3'!O530</f>
        <v>1</v>
      </c>
      <c r="E530">
        <f>'M4'!O530</f>
        <v>1</v>
      </c>
      <c r="F530">
        <f t="shared" si="13"/>
        <v>0</v>
      </c>
      <c r="G530">
        <f t="shared" si="13"/>
        <v>0</v>
      </c>
      <c r="H530">
        <f t="shared" si="13"/>
        <v>0</v>
      </c>
      <c r="I530">
        <f t="shared" si="13"/>
        <v>0</v>
      </c>
      <c r="J530">
        <f>(B530-'Power Analysis'!$B$1)^2*'Power Analysis'!$B$1</f>
        <v>7.9624999999999987E-2</v>
      </c>
    </row>
    <row r="531" spans="1:10" x14ac:dyDescent="0.3">
      <c r="A531">
        <v>1</v>
      </c>
      <c r="B531">
        <v>1</v>
      </c>
      <c r="C531">
        <f>'M2'!O531</f>
        <v>1</v>
      </c>
      <c r="D531">
        <f>'M3'!O531</f>
        <v>1</v>
      </c>
      <c r="E531">
        <f>'M4'!O531</f>
        <v>1</v>
      </c>
      <c r="F531">
        <f t="shared" si="13"/>
        <v>0</v>
      </c>
      <c r="G531">
        <f t="shared" si="13"/>
        <v>0</v>
      </c>
      <c r="H531">
        <f t="shared" si="13"/>
        <v>0</v>
      </c>
      <c r="I531">
        <f t="shared" si="13"/>
        <v>0</v>
      </c>
      <c r="J531">
        <f>(B531-'Power Analysis'!$B$1)^2*'Power Analysis'!$B$1</f>
        <v>7.9624999999999987E-2</v>
      </c>
    </row>
    <row r="532" spans="1:10" x14ac:dyDescent="0.3">
      <c r="A532">
        <v>1</v>
      </c>
      <c r="B532">
        <v>0</v>
      </c>
      <c r="C532">
        <f>'M2'!O532</f>
        <v>0</v>
      </c>
      <c r="D532">
        <f>'M3'!O532</f>
        <v>0</v>
      </c>
      <c r="E532">
        <f>'M4'!O532</f>
        <v>0</v>
      </c>
      <c r="F532">
        <f t="shared" si="13"/>
        <v>1</v>
      </c>
      <c r="G532">
        <f t="shared" si="13"/>
        <v>1</v>
      </c>
      <c r="H532">
        <f t="shared" si="13"/>
        <v>1</v>
      </c>
      <c r="I532">
        <f t="shared" si="13"/>
        <v>1</v>
      </c>
      <c r="J532">
        <f>(B532-'Power Analysis'!$B$1)^2*'Power Analysis'!$B$1</f>
        <v>0.27462500000000006</v>
      </c>
    </row>
    <row r="533" spans="1:10" x14ac:dyDescent="0.3">
      <c r="A533">
        <v>1</v>
      </c>
      <c r="B533">
        <v>1</v>
      </c>
      <c r="C533">
        <f>'M2'!O533</f>
        <v>1</v>
      </c>
      <c r="D533">
        <f>'M3'!O533</f>
        <v>1</v>
      </c>
      <c r="E533">
        <f>'M4'!O533</f>
        <v>1</v>
      </c>
      <c r="F533">
        <f t="shared" si="13"/>
        <v>0</v>
      </c>
      <c r="G533">
        <f t="shared" si="13"/>
        <v>0</v>
      </c>
      <c r="H533">
        <f t="shared" si="13"/>
        <v>0</v>
      </c>
      <c r="I533">
        <f t="shared" si="13"/>
        <v>0</v>
      </c>
      <c r="J533">
        <f>(B533-'Power Analysis'!$B$1)^2*'Power Analysis'!$B$1</f>
        <v>7.9624999999999987E-2</v>
      </c>
    </row>
    <row r="534" spans="1:10" x14ac:dyDescent="0.3">
      <c r="A534">
        <v>0</v>
      </c>
      <c r="B534">
        <v>0</v>
      </c>
      <c r="C534">
        <f>'M2'!O534</f>
        <v>0</v>
      </c>
      <c r="D534">
        <f>'M3'!O534</f>
        <v>0</v>
      </c>
      <c r="E534">
        <f>'M4'!O534</f>
        <v>0</v>
      </c>
      <c r="F534">
        <f t="shared" si="13"/>
        <v>0</v>
      </c>
      <c r="G534">
        <f t="shared" si="13"/>
        <v>0</v>
      </c>
      <c r="H534">
        <f t="shared" si="13"/>
        <v>0</v>
      </c>
      <c r="I534">
        <f t="shared" si="13"/>
        <v>0</v>
      </c>
      <c r="J534">
        <f>(B534-'Power Analysis'!$B$1)^2*'Power Analysis'!$B$1</f>
        <v>0.27462500000000006</v>
      </c>
    </row>
    <row r="535" spans="1:10" x14ac:dyDescent="0.3">
      <c r="A535">
        <v>1</v>
      </c>
      <c r="B535">
        <v>0</v>
      </c>
      <c r="C535">
        <f>'M2'!O535</f>
        <v>0</v>
      </c>
      <c r="D535">
        <f>'M3'!O535</f>
        <v>0</v>
      </c>
      <c r="E535">
        <f>'M4'!O535</f>
        <v>0</v>
      </c>
      <c r="F535">
        <f t="shared" si="13"/>
        <v>1</v>
      </c>
      <c r="G535">
        <f t="shared" si="13"/>
        <v>1</v>
      </c>
      <c r="H535">
        <f t="shared" si="13"/>
        <v>1</v>
      </c>
      <c r="I535">
        <f t="shared" si="13"/>
        <v>1</v>
      </c>
      <c r="J535">
        <f>(B535-'Power Analysis'!$B$1)^2*'Power Analysis'!$B$1</f>
        <v>0.27462500000000006</v>
      </c>
    </row>
    <row r="536" spans="1:10" x14ac:dyDescent="0.3">
      <c r="A536">
        <v>1</v>
      </c>
      <c r="B536">
        <v>1</v>
      </c>
      <c r="C536">
        <f>'M2'!O536</f>
        <v>1</v>
      </c>
      <c r="D536">
        <f>'M3'!O536</f>
        <v>1</v>
      </c>
      <c r="E536">
        <f>'M4'!O536</f>
        <v>1</v>
      </c>
      <c r="F536">
        <f t="shared" si="13"/>
        <v>0</v>
      </c>
      <c r="G536">
        <f t="shared" si="13"/>
        <v>0</v>
      </c>
      <c r="H536">
        <f t="shared" si="13"/>
        <v>0</v>
      </c>
      <c r="I536">
        <f t="shared" si="13"/>
        <v>0</v>
      </c>
      <c r="J536">
        <f>(B536-'Power Analysis'!$B$1)^2*'Power Analysis'!$B$1</f>
        <v>7.9624999999999987E-2</v>
      </c>
    </row>
    <row r="537" spans="1:10" x14ac:dyDescent="0.3">
      <c r="A537">
        <v>0</v>
      </c>
      <c r="B537">
        <v>0</v>
      </c>
      <c r="C537">
        <f>'M2'!O537</f>
        <v>0</v>
      </c>
      <c r="D537">
        <f>'M3'!O537</f>
        <v>0</v>
      </c>
      <c r="E537">
        <f>'M4'!O537</f>
        <v>0</v>
      </c>
      <c r="F537">
        <f t="shared" si="13"/>
        <v>0</v>
      </c>
      <c r="G537">
        <f t="shared" si="13"/>
        <v>0</v>
      </c>
      <c r="H537">
        <f t="shared" si="13"/>
        <v>0</v>
      </c>
      <c r="I537">
        <f t="shared" si="13"/>
        <v>0</v>
      </c>
      <c r="J537">
        <f>(B537-'Power Analysis'!$B$1)^2*'Power Analysis'!$B$1</f>
        <v>0.27462500000000006</v>
      </c>
    </row>
    <row r="538" spans="1:10" x14ac:dyDescent="0.3">
      <c r="A538">
        <v>1</v>
      </c>
      <c r="B538">
        <v>1</v>
      </c>
      <c r="C538">
        <f>'M2'!O538</f>
        <v>1</v>
      </c>
      <c r="D538">
        <f>'M3'!O538</f>
        <v>1</v>
      </c>
      <c r="E538">
        <f>'M4'!O538</f>
        <v>1</v>
      </c>
      <c r="F538">
        <f t="shared" si="13"/>
        <v>0</v>
      </c>
      <c r="G538">
        <f t="shared" si="13"/>
        <v>0</v>
      </c>
      <c r="H538">
        <f t="shared" si="13"/>
        <v>0</v>
      </c>
      <c r="I538">
        <f t="shared" si="13"/>
        <v>0</v>
      </c>
      <c r="J538">
        <f>(B538-'Power Analysis'!$B$1)^2*'Power Analysis'!$B$1</f>
        <v>7.9624999999999987E-2</v>
      </c>
    </row>
    <row r="539" spans="1:10" x14ac:dyDescent="0.3">
      <c r="A539">
        <v>0</v>
      </c>
      <c r="B539">
        <v>0</v>
      </c>
      <c r="C539">
        <f>'M2'!O539</f>
        <v>0</v>
      </c>
      <c r="D539">
        <f>'M3'!O539</f>
        <v>0</v>
      </c>
      <c r="E539">
        <f>'M4'!O539</f>
        <v>0</v>
      </c>
      <c r="F539">
        <f t="shared" si="13"/>
        <v>0</v>
      </c>
      <c r="G539">
        <f t="shared" si="13"/>
        <v>0</v>
      </c>
      <c r="H539">
        <f t="shared" si="13"/>
        <v>0</v>
      </c>
      <c r="I539">
        <f t="shared" si="13"/>
        <v>0</v>
      </c>
      <c r="J539">
        <f>(B539-'Power Analysis'!$B$1)^2*'Power Analysis'!$B$1</f>
        <v>0.27462500000000006</v>
      </c>
    </row>
    <row r="540" spans="1:10" x14ac:dyDescent="0.3">
      <c r="A540">
        <v>0</v>
      </c>
      <c r="B540">
        <v>0</v>
      </c>
      <c r="C540">
        <f>'M2'!O540</f>
        <v>0</v>
      </c>
      <c r="D540">
        <f>'M3'!O540</f>
        <v>0</v>
      </c>
      <c r="E540">
        <f>'M4'!O540</f>
        <v>0</v>
      </c>
      <c r="F540">
        <f t="shared" si="13"/>
        <v>0</v>
      </c>
      <c r="G540">
        <f t="shared" si="13"/>
        <v>0</v>
      </c>
      <c r="H540">
        <f t="shared" si="13"/>
        <v>0</v>
      </c>
      <c r="I540">
        <f t="shared" si="13"/>
        <v>0</v>
      </c>
      <c r="J540">
        <f>(B540-'Power Analysis'!$B$1)^2*'Power Analysis'!$B$1</f>
        <v>0.27462500000000006</v>
      </c>
    </row>
    <row r="541" spans="1:10" x14ac:dyDescent="0.3">
      <c r="A541">
        <v>1</v>
      </c>
      <c r="B541">
        <v>0</v>
      </c>
      <c r="C541">
        <f>'M2'!O541</f>
        <v>0</v>
      </c>
      <c r="D541">
        <f>'M3'!O541</f>
        <v>0</v>
      </c>
      <c r="E541">
        <f>'M4'!O541</f>
        <v>0</v>
      </c>
      <c r="F541">
        <f t="shared" si="13"/>
        <v>1</v>
      </c>
      <c r="G541">
        <f t="shared" si="13"/>
        <v>1</v>
      </c>
      <c r="H541">
        <f t="shared" si="13"/>
        <v>1</v>
      </c>
      <c r="I541">
        <f t="shared" si="13"/>
        <v>1</v>
      </c>
      <c r="J541">
        <f>(B541-'Power Analysis'!$B$1)^2*'Power Analysis'!$B$1</f>
        <v>0.27462500000000006</v>
      </c>
    </row>
    <row r="542" spans="1:10" x14ac:dyDescent="0.3">
      <c r="A542">
        <v>1</v>
      </c>
      <c r="B542">
        <v>1</v>
      </c>
      <c r="C542">
        <f>'M2'!O542</f>
        <v>1</v>
      </c>
      <c r="D542">
        <f>'M3'!O542</f>
        <v>1</v>
      </c>
      <c r="E542">
        <f>'M4'!O542</f>
        <v>1</v>
      </c>
      <c r="F542">
        <f t="shared" si="13"/>
        <v>0</v>
      </c>
      <c r="G542">
        <f t="shared" si="13"/>
        <v>0</v>
      </c>
      <c r="H542">
        <f t="shared" si="13"/>
        <v>0</v>
      </c>
      <c r="I542">
        <f t="shared" si="13"/>
        <v>0</v>
      </c>
      <c r="J542">
        <f>(B542-'Power Analysis'!$B$1)^2*'Power Analysis'!$B$1</f>
        <v>7.9624999999999987E-2</v>
      </c>
    </row>
    <row r="543" spans="1:10" x14ac:dyDescent="0.3">
      <c r="A543">
        <v>1</v>
      </c>
      <c r="B543">
        <v>1</v>
      </c>
      <c r="C543">
        <f>'M2'!O543</f>
        <v>1</v>
      </c>
      <c r="D543">
        <f>'M3'!O543</f>
        <v>1</v>
      </c>
      <c r="E543">
        <f>'M4'!O543</f>
        <v>1</v>
      </c>
      <c r="F543">
        <f t="shared" si="13"/>
        <v>0</v>
      </c>
      <c r="G543">
        <f t="shared" si="13"/>
        <v>0</v>
      </c>
      <c r="H543">
        <f t="shared" si="13"/>
        <v>0</v>
      </c>
      <c r="I543">
        <f t="shared" si="13"/>
        <v>0</v>
      </c>
      <c r="J543">
        <f>(B543-'Power Analysis'!$B$1)^2*'Power Analysis'!$B$1</f>
        <v>7.9624999999999987E-2</v>
      </c>
    </row>
    <row r="544" spans="1:10" x14ac:dyDescent="0.3">
      <c r="A544">
        <v>0</v>
      </c>
      <c r="B544">
        <v>1</v>
      </c>
      <c r="C544">
        <f>'M2'!O544</f>
        <v>1</v>
      </c>
      <c r="D544">
        <f>'M3'!O544</f>
        <v>1</v>
      </c>
      <c r="E544">
        <f>'M4'!O544</f>
        <v>1</v>
      </c>
      <c r="F544">
        <f t="shared" si="13"/>
        <v>-1</v>
      </c>
      <c r="G544">
        <f t="shared" si="13"/>
        <v>-1</v>
      </c>
      <c r="H544">
        <f t="shared" si="13"/>
        <v>-1</v>
      </c>
      <c r="I544">
        <f t="shared" si="13"/>
        <v>-1</v>
      </c>
      <c r="J544">
        <f>(B544-'Power Analysis'!$B$1)^2*'Power Analysis'!$B$1</f>
        <v>7.9624999999999987E-2</v>
      </c>
    </row>
    <row r="545" spans="1:10" x14ac:dyDescent="0.3">
      <c r="A545">
        <v>0</v>
      </c>
      <c r="B545">
        <v>1</v>
      </c>
      <c r="C545">
        <f>'M2'!O545</f>
        <v>1</v>
      </c>
      <c r="D545">
        <f>'M3'!O545</f>
        <v>1</v>
      </c>
      <c r="E545">
        <f>'M4'!O545</f>
        <v>1</v>
      </c>
      <c r="F545">
        <f t="shared" si="13"/>
        <v>-1</v>
      </c>
      <c r="G545">
        <f t="shared" si="13"/>
        <v>-1</v>
      </c>
      <c r="H545">
        <f t="shared" si="13"/>
        <v>-1</v>
      </c>
      <c r="I545">
        <f t="shared" si="13"/>
        <v>-1</v>
      </c>
      <c r="J545">
        <f>(B545-'Power Analysis'!$B$1)^2*'Power Analysis'!$B$1</f>
        <v>7.9624999999999987E-2</v>
      </c>
    </row>
    <row r="546" spans="1:10" x14ac:dyDescent="0.3">
      <c r="A546">
        <v>1</v>
      </c>
      <c r="B546">
        <v>0</v>
      </c>
      <c r="C546">
        <f>'M2'!O546</f>
        <v>0</v>
      </c>
      <c r="D546">
        <f>'M3'!O546</f>
        <v>0</v>
      </c>
      <c r="E546">
        <f>'M4'!O546</f>
        <v>0</v>
      </c>
      <c r="F546">
        <f t="shared" si="13"/>
        <v>1</v>
      </c>
      <c r="G546">
        <f t="shared" si="13"/>
        <v>1</v>
      </c>
      <c r="H546">
        <f t="shared" si="13"/>
        <v>1</v>
      </c>
      <c r="I546">
        <f t="shared" si="13"/>
        <v>1</v>
      </c>
      <c r="J546">
        <f>(B546-'Power Analysis'!$B$1)^2*'Power Analysis'!$B$1</f>
        <v>0.27462500000000006</v>
      </c>
    </row>
    <row r="547" spans="1:10" x14ac:dyDescent="0.3">
      <c r="A547">
        <v>0</v>
      </c>
      <c r="B547">
        <v>0</v>
      </c>
      <c r="C547">
        <f>'M2'!O547</f>
        <v>0</v>
      </c>
      <c r="D547">
        <f>'M3'!O547</f>
        <v>0</v>
      </c>
      <c r="E547">
        <f>'M4'!O547</f>
        <v>0</v>
      </c>
      <c r="F547">
        <f t="shared" si="13"/>
        <v>0</v>
      </c>
      <c r="G547">
        <f t="shared" si="13"/>
        <v>0</v>
      </c>
      <c r="H547">
        <f t="shared" si="13"/>
        <v>0</v>
      </c>
      <c r="I547">
        <f t="shared" si="13"/>
        <v>0</v>
      </c>
      <c r="J547">
        <f>(B547-'Power Analysis'!$B$1)^2*'Power Analysis'!$B$1</f>
        <v>0.27462500000000006</v>
      </c>
    </row>
    <row r="548" spans="1:10" x14ac:dyDescent="0.3">
      <c r="A548">
        <v>1</v>
      </c>
      <c r="B548">
        <v>0</v>
      </c>
      <c r="C548">
        <f>'M2'!O548</f>
        <v>0</v>
      </c>
      <c r="D548">
        <f>'M3'!O548</f>
        <v>0</v>
      </c>
      <c r="E548">
        <f>'M4'!O548</f>
        <v>0</v>
      </c>
      <c r="F548">
        <f t="shared" si="13"/>
        <v>1</v>
      </c>
      <c r="G548">
        <f t="shared" si="13"/>
        <v>1</v>
      </c>
      <c r="H548">
        <f t="shared" si="13"/>
        <v>1</v>
      </c>
      <c r="I548">
        <f t="shared" si="13"/>
        <v>1</v>
      </c>
      <c r="J548">
        <f>(B548-'Power Analysis'!$B$1)^2*'Power Analysis'!$B$1</f>
        <v>0.27462500000000006</v>
      </c>
    </row>
    <row r="549" spans="1:10" x14ac:dyDescent="0.3">
      <c r="A549">
        <v>0</v>
      </c>
      <c r="B549">
        <v>0</v>
      </c>
      <c r="C549">
        <f>'M2'!O549</f>
        <v>0</v>
      </c>
      <c r="D549">
        <f>'M3'!O549</f>
        <v>0</v>
      </c>
      <c r="E549">
        <f>'M4'!O549</f>
        <v>0</v>
      </c>
      <c r="F549">
        <f t="shared" si="13"/>
        <v>0</v>
      </c>
      <c r="G549">
        <f t="shared" si="13"/>
        <v>0</v>
      </c>
      <c r="H549">
        <f t="shared" si="13"/>
        <v>0</v>
      </c>
      <c r="I549">
        <f t="shared" si="13"/>
        <v>0</v>
      </c>
      <c r="J549">
        <f>(B549-'Power Analysis'!$B$1)^2*'Power Analysis'!$B$1</f>
        <v>0.27462500000000006</v>
      </c>
    </row>
    <row r="550" spans="1:10" x14ac:dyDescent="0.3">
      <c r="A550">
        <v>0</v>
      </c>
      <c r="B550">
        <v>0</v>
      </c>
      <c r="C550">
        <f>'M2'!O550</f>
        <v>0</v>
      </c>
      <c r="D550">
        <f>'M3'!O550</f>
        <v>0</v>
      </c>
      <c r="E550">
        <f>'M4'!O550</f>
        <v>0</v>
      </c>
      <c r="F550">
        <f t="shared" si="13"/>
        <v>0</v>
      </c>
      <c r="G550">
        <f t="shared" si="13"/>
        <v>0</v>
      </c>
      <c r="H550">
        <f t="shared" si="13"/>
        <v>0</v>
      </c>
      <c r="I550">
        <f t="shared" si="13"/>
        <v>0</v>
      </c>
      <c r="J550">
        <f>(B550-'Power Analysis'!$B$1)^2*'Power Analysis'!$B$1</f>
        <v>0.27462500000000006</v>
      </c>
    </row>
    <row r="551" spans="1:10" x14ac:dyDescent="0.3">
      <c r="A551">
        <v>1</v>
      </c>
      <c r="B551">
        <v>1</v>
      </c>
      <c r="C551">
        <f>'M2'!O551</f>
        <v>1</v>
      </c>
      <c r="D551">
        <f>'M3'!O551</f>
        <v>1</v>
      </c>
      <c r="E551">
        <f>'M4'!O551</f>
        <v>1</v>
      </c>
      <c r="F551">
        <f t="shared" si="13"/>
        <v>0</v>
      </c>
      <c r="G551">
        <f t="shared" si="13"/>
        <v>0</v>
      </c>
      <c r="H551">
        <f t="shared" si="13"/>
        <v>0</v>
      </c>
      <c r="I551">
        <f t="shared" si="13"/>
        <v>0</v>
      </c>
      <c r="J551">
        <f>(B551-'Power Analysis'!$B$1)^2*'Power Analysis'!$B$1</f>
        <v>7.9624999999999987E-2</v>
      </c>
    </row>
    <row r="552" spans="1:10" x14ac:dyDescent="0.3">
      <c r="A552">
        <v>1</v>
      </c>
      <c r="B552">
        <v>0</v>
      </c>
      <c r="C552">
        <f>'M2'!O552</f>
        <v>0</v>
      </c>
      <c r="D552">
        <f>'M3'!O552</f>
        <v>0</v>
      </c>
      <c r="E552">
        <f>'M4'!O552</f>
        <v>0</v>
      </c>
      <c r="F552">
        <f t="shared" si="13"/>
        <v>1</v>
      </c>
      <c r="G552">
        <f t="shared" si="13"/>
        <v>1</v>
      </c>
      <c r="H552">
        <f t="shared" si="13"/>
        <v>1</v>
      </c>
      <c r="I552">
        <f t="shared" si="13"/>
        <v>1</v>
      </c>
      <c r="J552">
        <f>(B552-'Power Analysis'!$B$1)^2*'Power Analysis'!$B$1</f>
        <v>0.27462500000000006</v>
      </c>
    </row>
    <row r="553" spans="1:10" x14ac:dyDescent="0.3">
      <c r="A553">
        <v>0</v>
      </c>
      <c r="B553">
        <v>0</v>
      </c>
      <c r="C553">
        <f>'M2'!O553</f>
        <v>0</v>
      </c>
      <c r="D553">
        <f>'M3'!O553</f>
        <v>0</v>
      </c>
      <c r="E553">
        <f>'M4'!O553</f>
        <v>0</v>
      </c>
      <c r="F553">
        <f t="shared" si="13"/>
        <v>0</v>
      </c>
      <c r="G553">
        <f t="shared" si="13"/>
        <v>0</v>
      </c>
      <c r="H553">
        <f t="shared" si="13"/>
        <v>0</v>
      </c>
      <c r="I553">
        <f t="shared" si="13"/>
        <v>0</v>
      </c>
      <c r="J553">
        <f>(B553-'Power Analysis'!$B$1)^2*'Power Analysis'!$B$1</f>
        <v>0.27462500000000006</v>
      </c>
    </row>
    <row r="554" spans="1:10" x14ac:dyDescent="0.3">
      <c r="A554">
        <v>1</v>
      </c>
      <c r="B554">
        <v>1</v>
      </c>
      <c r="C554">
        <f>'M2'!O554</f>
        <v>1</v>
      </c>
      <c r="D554">
        <f>'M3'!O554</f>
        <v>1</v>
      </c>
      <c r="E554">
        <f>'M4'!O554</f>
        <v>1</v>
      </c>
      <c r="F554">
        <f t="shared" si="13"/>
        <v>0</v>
      </c>
      <c r="G554">
        <f t="shared" si="13"/>
        <v>0</v>
      </c>
      <c r="H554">
        <f t="shared" si="13"/>
        <v>0</v>
      </c>
      <c r="I554">
        <f t="shared" si="13"/>
        <v>0</v>
      </c>
      <c r="J554">
        <f>(B554-'Power Analysis'!$B$1)^2*'Power Analysis'!$B$1</f>
        <v>7.9624999999999987E-2</v>
      </c>
    </row>
    <row r="555" spans="1:10" x14ac:dyDescent="0.3">
      <c r="A555">
        <v>0</v>
      </c>
      <c r="B555">
        <v>0</v>
      </c>
      <c r="C555">
        <f>'M2'!O555</f>
        <v>0</v>
      </c>
      <c r="D555">
        <f>'M3'!O555</f>
        <v>0</v>
      </c>
      <c r="E555">
        <f>'M4'!O555</f>
        <v>0</v>
      </c>
      <c r="F555">
        <f t="shared" si="13"/>
        <v>0</v>
      </c>
      <c r="G555">
        <f t="shared" si="13"/>
        <v>0</v>
      </c>
      <c r="H555">
        <f t="shared" si="13"/>
        <v>0</v>
      </c>
      <c r="I555">
        <f t="shared" si="13"/>
        <v>0</v>
      </c>
      <c r="J555">
        <f>(B555-'Power Analysis'!$B$1)^2*'Power Analysis'!$B$1</f>
        <v>0.27462500000000006</v>
      </c>
    </row>
    <row r="556" spans="1:10" x14ac:dyDescent="0.3">
      <c r="A556">
        <v>1</v>
      </c>
      <c r="B556">
        <v>0</v>
      </c>
      <c r="C556">
        <f>'M2'!O556</f>
        <v>0</v>
      </c>
      <c r="D556">
        <f>'M3'!O556</f>
        <v>0</v>
      </c>
      <c r="E556">
        <f>'M4'!O556</f>
        <v>0</v>
      </c>
      <c r="F556">
        <f t="shared" si="13"/>
        <v>1</v>
      </c>
      <c r="G556">
        <f t="shared" si="13"/>
        <v>1</v>
      </c>
      <c r="H556">
        <f t="shared" si="13"/>
        <v>1</v>
      </c>
      <c r="I556">
        <f t="shared" si="13"/>
        <v>1</v>
      </c>
      <c r="J556">
        <f>(B556-'Power Analysis'!$B$1)^2*'Power Analysis'!$B$1</f>
        <v>0.27462500000000006</v>
      </c>
    </row>
    <row r="557" spans="1:10" x14ac:dyDescent="0.3">
      <c r="A557">
        <v>0</v>
      </c>
      <c r="B557">
        <v>0</v>
      </c>
      <c r="C557">
        <f>'M2'!O557</f>
        <v>0</v>
      </c>
      <c r="D557">
        <f>'M3'!O557</f>
        <v>0</v>
      </c>
      <c r="E557">
        <f>'M4'!O557</f>
        <v>0</v>
      </c>
      <c r="F557">
        <f t="shared" si="13"/>
        <v>0</v>
      </c>
      <c r="G557">
        <f t="shared" si="13"/>
        <v>0</v>
      </c>
      <c r="H557">
        <f t="shared" si="13"/>
        <v>0</v>
      </c>
      <c r="I557">
        <f t="shared" si="13"/>
        <v>0</v>
      </c>
      <c r="J557">
        <f>(B557-'Power Analysis'!$B$1)^2*'Power Analysis'!$B$1</f>
        <v>0.27462500000000006</v>
      </c>
    </row>
    <row r="558" spans="1:10" x14ac:dyDescent="0.3">
      <c r="A558">
        <v>0</v>
      </c>
      <c r="B558">
        <v>0</v>
      </c>
      <c r="C558">
        <f>'M2'!O558</f>
        <v>0</v>
      </c>
      <c r="D558">
        <f>'M3'!O558</f>
        <v>0</v>
      </c>
      <c r="E558">
        <f>'M4'!O558</f>
        <v>0</v>
      </c>
      <c r="F558">
        <f t="shared" si="13"/>
        <v>0</v>
      </c>
      <c r="G558">
        <f t="shared" si="13"/>
        <v>0</v>
      </c>
      <c r="H558">
        <f t="shared" si="13"/>
        <v>0</v>
      </c>
      <c r="I558">
        <f t="shared" si="13"/>
        <v>0</v>
      </c>
      <c r="J558">
        <f>(B558-'Power Analysis'!$B$1)^2*'Power Analysis'!$B$1</f>
        <v>0.27462500000000006</v>
      </c>
    </row>
    <row r="559" spans="1:10" x14ac:dyDescent="0.3">
      <c r="A559">
        <v>0</v>
      </c>
      <c r="B559">
        <v>0</v>
      </c>
      <c r="C559">
        <f>'M2'!O559</f>
        <v>0</v>
      </c>
      <c r="D559">
        <f>'M3'!O559</f>
        <v>0</v>
      </c>
      <c r="E559">
        <f>'M4'!O559</f>
        <v>0</v>
      </c>
      <c r="F559">
        <f t="shared" si="13"/>
        <v>0</v>
      </c>
      <c r="G559">
        <f t="shared" si="13"/>
        <v>0</v>
      </c>
      <c r="H559">
        <f t="shared" si="13"/>
        <v>0</v>
      </c>
      <c r="I559">
        <f t="shared" si="13"/>
        <v>0</v>
      </c>
      <c r="J559">
        <f>(B559-'Power Analysis'!$B$1)^2*'Power Analysis'!$B$1</f>
        <v>0.27462500000000006</v>
      </c>
    </row>
    <row r="560" spans="1:10" x14ac:dyDescent="0.3">
      <c r="A560">
        <v>1</v>
      </c>
      <c r="B560">
        <v>0</v>
      </c>
      <c r="C560">
        <f>'M2'!O560</f>
        <v>0</v>
      </c>
      <c r="D560">
        <f>'M3'!O560</f>
        <v>0</v>
      </c>
      <c r="E560">
        <f>'M4'!O560</f>
        <v>0</v>
      </c>
      <c r="F560">
        <f t="shared" si="13"/>
        <v>1</v>
      </c>
      <c r="G560">
        <f t="shared" si="13"/>
        <v>1</v>
      </c>
      <c r="H560">
        <f t="shared" si="13"/>
        <v>1</v>
      </c>
      <c r="I560">
        <f t="shared" si="13"/>
        <v>1</v>
      </c>
      <c r="J560">
        <f>(B560-'Power Analysis'!$B$1)^2*'Power Analysis'!$B$1</f>
        <v>0.27462500000000006</v>
      </c>
    </row>
    <row r="561" spans="1:10" x14ac:dyDescent="0.3">
      <c r="A561">
        <v>1</v>
      </c>
      <c r="B561">
        <v>1</v>
      </c>
      <c r="C561">
        <f>'M2'!O561</f>
        <v>1</v>
      </c>
      <c r="D561">
        <f>'M3'!O561</f>
        <v>1</v>
      </c>
      <c r="E561">
        <f>'M4'!O561</f>
        <v>1</v>
      </c>
      <c r="F561">
        <f t="shared" si="13"/>
        <v>0</v>
      </c>
      <c r="G561">
        <f t="shared" si="13"/>
        <v>0</v>
      </c>
      <c r="H561">
        <f t="shared" si="13"/>
        <v>0</v>
      </c>
      <c r="I561">
        <f t="shared" si="13"/>
        <v>0</v>
      </c>
      <c r="J561">
        <f>(B561-'Power Analysis'!$B$1)^2*'Power Analysis'!$B$1</f>
        <v>7.9624999999999987E-2</v>
      </c>
    </row>
    <row r="562" spans="1:10" x14ac:dyDescent="0.3">
      <c r="A562">
        <v>1</v>
      </c>
      <c r="B562">
        <v>0</v>
      </c>
      <c r="C562">
        <f>'M2'!O562</f>
        <v>0</v>
      </c>
      <c r="D562">
        <f>'M3'!O562</f>
        <v>0</v>
      </c>
      <c r="E562">
        <f>'M4'!O562</f>
        <v>0</v>
      </c>
      <c r="F562">
        <f t="shared" si="13"/>
        <v>1</v>
      </c>
      <c r="G562">
        <f t="shared" si="13"/>
        <v>1</v>
      </c>
      <c r="H562">
        <f t="shared" si="13"/>
        <v>1</v>
      </c>
      <c r="I562">
        <f t="shared" si="13"/>
        <v>1</v>
      </c>
      <c r="J562">
        <f>(B562-'Power Analysis'!$B$1)^2*'Power Analysis'!$B$1</f>
        <v>0.27462500000000006</v>
      </c>
    </row>
    <row r="563" spans="1:10" x14ac:dyDescent="0.3">
      <c r="A563">
        <v>0</v>
      </c>
      <c r="B563">
        <v>1</v>
      </c>
      <c r="C563">
        <f>'M2'!O563</f>
        <v>1</v>
      </c>
      <c r="D563">
        <f>'M3'!O563</f>
        <v>1</v>
      </c>
      <c r="E563">
        <f>'M4'!O563</f>
        <v>1</v>
      </c>
      <c r="F563">
        <f t="shared" si="13"/>
        <v>-1</v>
      </c>
      <c r="G563">
        <f t="shared" si="13"/>
        <v>-1</v>
      </c>
      <c r="H563">
        <f t="shared" si="13"/>
        <v>-1</v>
      </c>
      <c r="I563">
        <f t="shared" si="13"/>
        <v>-1</v>
      </c>
      <c r="J563">
        <f>(B563-'Power Analysis'!$B$1)^2*'Power Analysis'!$B$1</f>
        <v>7.9624999999999987E-2</v>
      </c>
    </row>
    <row r="564" spans="1:10" x14ac:dyDescent="0.3">
      <c r="A564">
        <v>0</v>
      </c>
      <c r="B564">
        <v>1</v>
      </c>
      <c r="C564">
        <f>'M2'!O564</f>
        <v>1</v>
      </c>
      <c r="D564">
        <f>'M3'!O564</f>
        <v>1</v>
      </c>
      <c r="E564">
        <f>'M4'!O564</f>
        <v>1</v>
      </c>
      <c r="F564">
        <f t="shared" si="13"/>
        <v>-1</v>
      </c>
      <c r="G564">
        <f t="shared" si="13"/>
        <v>-1</v>
      </c>
      <c r="H564">
        <f t="shared" si="13"/>
        <v>-1</v>
      </c>
      <c r="I564">
        <f t="shared" si="13"/>
        <v>-1</v>
      </c>
      <c r="J564">
        <f>(B564-'Power Analysis'!$B$1)^2*'Power Analysis'!$B$1</f>
        <v>7.9624999999999987E-2</v>
      </c>
    </row>
    <row r="565" spans="1:10" x14ac:dyDescent="0.3">
      <c r="A565">
        <v>0</v>
      </c>
      <c r="B565">
        <v>0</v>
      </c>
      <c r="C565">
        <f>'M2'!O565</f>
        <v>0</v>
      </c>
      <c r="D565">
        <f>'M3'!O565</f>
        <v>0</v>
      </c>
      <c r="E565">
        <f>'M4'!O565</f>
        <v>0</v>
      </c>
      <c r="F565">
        <f t="shared" si="13"/>
        <v>0</v>
      </c>
      <c r="G565">
        <f t="shared" si="13"/>
        <v>0</v>
      </c>
      <c r="H565">
        <f t="shared" si="13"/>
        <v>0</v>
      </c>
      <c r="I565">
        <f t="shared" si="13"/>
        <v>0</v>
      </c>
      <c r="J565">
        <f>(B565-'Power Analysis'!$B$1)^2*'Power Analysis'!$B$1</f>
        <v>0.27462500000000006</v>
      </c>
    </row>
    <row r="566" spans="1:10" x14ac:dyDescent="0.3">
      <c r="A566">
        <v>1</v>
      </c>
      <c r="B566">
        <v>0</v>
      </c>
      <c r="C566">
        <f>'M2'!O566</f>
        <v>0</v>
      </c>
      <c r="D566">
        <f>'M3'!O566</f>
        <v>0</v>
      </c>
      <c r="E566">
        <f>'M4'!O566</f>
        <v>0</v>
      </c>
      <c r="F566">
        <f t="shared" si="13"/>
        <v>1</v>
      </c>
      <c r="G566">
        <f t="shared" si="13"/>
        <v>1</v>
      </c>
      <c r="H566">
        <f t="shared" si="13"/>
        <v>1</v>
      </c>
      <c r="I566">
        <f t="shared" si="13"/>
        <v>1</v>
      </c>
      <c r="J566">
        <f>(B566-'Power Analysis'!$B$1)^2*'Power Analysis'!$B$1</f>
        <v>0.27462500000000006</v>
      </c>
    </row>
    <row r="567" spans="1:10" x14ac:dyDescent="0.3">
      <c r="A567">
        <v>1</v>
      </c>
      <c r="B567">
        <v>0</v>
      </c>
      <c r="C567">
        <f>'M2'!O567</f>
        <v>0</v>
      </c>
      <c r="D567">
        <f>'M3'!O567</f>
        <v>0</v>
      </c>
      <c r="E567">
        <f>'M4'!O567</f>
        <v>0</v>
      </c>
      <c r="F567">
        <f t="shared" si="13"/>
        <v>1</v>
      </c>
      <c r="G567">
        <f t="shared" si="13"/>
        <v>1</v>
      </c>
      <c r="H567">
        <f t="shared" si="13"/>
        <v>1</v>
      </c>
      <c r="I567">
        <f t="shared" si="13"/>
        <v>1</v>
      </c>
      <c r="J567">
        <f>(B567-'Power Analysis'!$B$1)^2*'Power Analysis'!$B$1</f>
        <v>0.27462500000000006</v>
      </c>
    </row>
    <row r="568" spans="1:10" x14ac:dyDescent="0.3">
      <c r="A568">
        <v>0</v>
      </c>
      <c r="B568">
        <v>0</v>
      </c>
      <c r="C568">
        <f>'M2'!O568</f>
        <v>0</v>
      </c>
      <c r="D568">
        <f>'M3'!O568</f>
        <v>0</v>
      </c>
      <c r="E568">
        <f>'M4'!O568</f>
        <v>0</v>
      </c>
      <c r="F568">
        <f t="shared" si="13"/>
        <v>0</v>
      </c>
      <c r="G568">
        <f t="shared" si="13"/>
        <v>0</v>
      </c>
      <c r="H568">
        <f t="shared" si="13"/>
        <v>0</v>
      </c>
      <c r="I568">
        <f t="shared" si="13"/>
        <v>0</v>
      </c>
      <c r="J568">
        <f>(B568-'Power Analysis'!$B$1)^2*'Power Analysis'!$B$1</f>
        <v>0.27462500000000006</v>
      </c>
    </row>
    <row r="569" spans="1:10" x14ac:dyDescent="0.3">
      <c r="A569">
        <v>0</v>
      </c>
      <c r="B569">
        <v>1</v>
      </c>
      <c r="C569">
        <f>'M2'!O569</f>
        <v>1</v>
      </c>
      <c r="D569">
        <f>'M3'!O569</f>
        <v>1</v>
      </c>
      <c r="E569">
        <f>'M4'!O569</f>
        <v>1</v>
      </c>
      <c r="F569">
        <f t="shared" si="13"/>
        <v>-1</v>
      </c>
      <c r="G569">
        <f t="shared" si="13"/>
        <v>-1</v>
      </c>
      <c r="H569">
        <f t="shared" si="13"/>
        <v>-1</v>
      </c>
      <c r="I569">
        <f t="shared" si="13"/>
        <v>-1</v>
      </c>
      <c r="J569">
        <f>(B569-'Power Analysis'!$B$1)^2*'Power Analysis'!$B$1</f>
        <v>7.9624999999999987E-2</v>
      </c>
    </row>
    <row r="570" spans="1:10" x14ac:dyDescent="0.3">
      <c r="A570">
        <v>0</v>
      </c>
      <c r="B570">
        <v>0</v>
      </c>
      <c r="C570">
        <f>'M2'!O570</f>
        <v>0</v>
      </c>
      <c r="D570">
        <f>'M3'!O570</f>
        <v>0</v>
      </c>
      <c r="E570">
        <f>'M4'!O570</f>
        <v>0</v>
      </c>
      <c r="F570">
        <f t="shared" si="13"/>
        <v>0</v>
      </c>
      <c r="G570">
        <f t="shared" si="13"/>
        <v>0</v>
      </c>
      <c r="H570">
        <f t="shared" si="13"/>
        <v>0</v>
      </c>
      <c r="I570">
        <f t="shared" si="13"/>
        <v>0</v>
      </c>
      <c r="J570">
        <f>(B570-'Power Analysis'!$B$1)^2*'Power Analysis'!$B$1</f>
        <v>0.27462500000000006</v>
      </c>
    </row>
    <row r="571" spans="1:10" x14ac:dyDescent="0.3">
      <c r="A571">
        <v>0</v>
      </c>
      <c r="B571">
        <v>0</v>
      </c>
      <c r="C571">
        <f>'M2'!O571</f>
        <v>0</v>
      </c>
      <c r="D571">
        <f>'M3'!O571</f>
        <v>0</v>
      </c>
      <c r="E571">
        <f>'M4'!O571</f>
        <v>0</v>
      </c>
      <c r="F571">
        <f t="shared" si="13"/>
        <v>0</v>
      </c>
      <c r="G571">
        <f t="shared" si="13"/>
        <v>0</v>
      </c>
      <c r="H571">
        <f t="shared" si="13"/>
        <v>0</v>
      </c>
      <c r="I571">
        <f t="shared" si="13"/>
        <v>0</v>
      </c>
      <c r="J571">
        <f>(B571-'Power Analysis'!$B$1)^2*'Power Analysis'!$B$1</f>
        <v>0.27462500000000006</v>
      </c>
    </row>
    <row r="572" spans="1:10" x14ac:dyDescent="0.3">
      <c r="A572">
        <v>0</v>
      </c>
      <c r="B572">
        <v>0</v>
      </c>
      <c r="C572">
        <f>'M2'!O572</f>
        <v>0</v>
      </c>
      <c r="D572">
        <f>'M3'!O572</f>
        <v>0</v>
      </c>
      <c r="E572">
        <f>'M4'!O572</f>
        <v>0</v>
      </c>
      <c r="F572">
        <f t="shared" si="13"/>
        <v>0</v>
      </c>
      <c r="G572">
        <f t="shared" si="13"/>
        <v>0</v>
      </c>
      <c r="H572">
        <f t="shared" si="13"/>
        <v>0</v>
      </c>
      <c r="I572">
        <f t="shared" si="13"/>
        <v>0</v>
      </c>
      <c r="J572">
        <f>(B572-'Power Analysis'!$B$1)^2*'Power Analysis'!$B$1</f>
        <v>0.27462500000000006</v>
      </c>
    </row>
    <row r="573" spans="1:10" x14ac:dyDescent="0.3">
      <c r="A573">
        <v>1</v>
      </c>
      <c r="B573">
        <v>1</v>
      </c>
      <c r="C573">
        <f>'M2'!O573</f>
        <v>1</v>
      </c>
      <c r="D573">
        <f>'M3'!O573</f>
        <v>1</v>
      </c>
      <c r="E573">
        <f>'M4'!O573</f>
        <v>1</v>
      </c>
      <c r="F573">
        <f t="shared" si="13"/>
        <v>0</v>
      </c>
      <c r="G573">
        <f t="shared" si="13"/>
        <v>0</v>
      </c>
      <c r="H573">
        <f t="shared" si="13"/>
        <v>0</v>
      </c>
      <c r="I573">
        <f t="shared" si="13"/>
        <v>0</v>
      </c>
      <c r="J573">
        <f>(B573-'Power Analysis'!$B$1)^2*'Power Analysis'!$B$1</f>
        <v>7.9624999999999987E-2</v>
      </c>
    </row>
    <row r="574" spans="1:10" x14ac:dyDescent="0.3">
      <c r="A574">
        <v>0</v>
      </c>
      <c r="B574">
        <v>0</v>
      </c>
      <c r="C574">
        <f>'M2'!O574</f>
        <v>0</v>
      </c>
      <c r="D574">
        <f>'M3'!O574</f>
        <v>0</v>
      </c>
      <c r="E574">
        <f>'M4'!O574</f>
        <v>0</v>
      </c>
      <c r="F574">
        <f t="shared" si="13"/>
        <v>0</v>
      </c>
      <c r="G574">
        <f t="shared" si="13"/>
        <v>0</v>
      </c>
      <c r="H574">
        <f t="shared" si="13"/>
        <v>0</v>
      </c>
      <c r="I574">
        <f t="shared" si="13"/>
        <v>0</v>
      </c>
      <c r="J574">
        <f>(B574-'Power Analysis'!$B$1)^2*'Power Analysis'!$B$1</f>
        <v>0.27462500000000006</v>
      </c>
    </row>
    <row r="575" spans="1:10" x14ac:dyDescent="0.3">
      <c r="A575">
        <v>1</v>
      </c>
      <c r="B575">
        <v>1</v>
      </c>
      <c r="C575">
        <f>'M2'!O575</f>
        <v>1</v>
      </c>
      <c r="D575">
        <f>'M3'!O575</f>
        <v>1</v>
      </c>
      <c r="E575">
        <f>'M4'!O575</f>
        <v>1</v>
      </c>
      <c r="F575">
        <f t="shared" si="13"/>
        <v>0</v>
      </c>
      <c r="G575">
        <f t="shared" si="13"/>
        <v>0</v>
      </c>
      <c r="H575">
        <f t="shared" si="13"/>
        <v>0</v>
      </c>
      <c r="I575">
        <f t="shared" si="13"/>
        <v>0</v>
      </c>
      <c r="J575">
        <f>(B575-'Power Analysis'!$B$1)^2*'Power Analysis'!$B$1</f>
        <v>7.9624999999999987E-2</v>
      </c>
    </row>
    <row r="576" spans="1:10" x14ac:dyDescent="0.3">
      <c r="A576">
        <v>1</v>
      </c>
      <c r="B576">
        <v>1</v>
      </c>
      <c r="C576">
        <f>'M2'!O576</f>
        <v>1</v>
      </c>
      <c r="D576">
        <f>'M3'!O576</f>
        <v>1</v>
      </c>
      <c r="E576">
        <f>'M4'!O576</f>
        <v>1</v>
      </c>
      <c r="F576">
        <f t="shared" si="13"/>
        <v>0</v>
      </c>
      <c r="G576">
        <f t="shared" si="13"/>
        <v>0</v>
      </c>
      <c r="H576">
        <f t="shared" si="13"/>
        <v>0</v>
      </c>
      <c r="I576">
        <f t="shared" si="13"/>
        <v>0</v>
      </c>
      <c r="J576">
        <f>(B576-'Power Analysis'!$B$1)^2*'Power Analysis'!$B$1</f>
        <v>7.9624999999999987E-2</v>
      </c>
    </row>
    <row r="577" spans="1:10" x14ac:dyDescent="0.3">
      <c r="A577">
        <v>1</v>
      </c>
      <c r="B577">
        <v>1</v>
      </c>
      <c r="C577">
        <f>'M2'!O577</f>
        <v>1</v>
      </c>
      <c r="D577">
        <f>'M3'!O577</f>
        <v>1</v>
      </c>
      <c r="E577">
        <f>'M4'!O577</f>
        <v>1</v>
      </c>
      <c r="F577">
        <f t="shared" si="13"/>
        <v>0</v>
      </c>
      <c r="G577">
        <f t="shared" si="13"/>
        <v>0</v>
      </c>
      <c r="H577">
        <f t="shared" si="13"/>
        <v>0</v>
      </c>
      <c r="I577">
        <f t="shared" si="13"/>
        <v>0</v>
      </c>
      <c r="J577">
        <f>(B577-'Power Analysis'!$B$1)^2*'Power Analysis'!$B$1</f>
        <v>7.9624999999999987E-2</v>
      </c>
    </row>
    <row r="578" spans="1:10" x14ac:dyDescent="0.3">
      <c r="A578">
        <v>1</v>
      </c>
      <c r="B578">
        <v>1</v>
      </c>
      <c r="C578">
        <f>'M2'!O578</f>
        <v>1</v>
      </c>
      <c r="D578">
        <f>'M3'!O578</f>
        <v>1</v>
      </c>
      <c r="E578">
        <f>'M4'!O578</f>
        <v>1</v>
      </c>
      <c r="F578">
        <f t="shared" si="13"/>
        <v>0</v>
      </c>
      <c r="G578">
        <f t="shared" si="13"/>
        <v>0</v>
      </c>
      <c r="H578">
        <f t="shared" si="13"/>
        <v>0</v>
      </c>
      <c r="I578">
        <f t="shared" ref="I578:I641" si="14">$A578-E578</f>
        <v>0</v>
      </c>
      <c r="J578">
        <f>(B578-'Power Analysis'!$B$1)^2*'Power Analysis'!$B$1</f>
        <v>7.9624999999999987E-2</v>
      </c>
    </row>
    <row r="579" spans="1:10" x14ac:dyDescent="0.3">
      <c r="A579">
        <v>1</v>
      </c>
      <c r="B579">
        <v>0</v>
      </c>
      <c r="C579">
        <f>'M2'!O579</f>
        <v>0</v>
      </c>
      <c r="D579">
        <f>'M3'!O579</f>
        <v>0</v>
      </c>
      <c r="E579">
        <f>'M4'!O579</f>
        <v>0</v>
      </c>
      <c r="F579">
        <f t="shared" ref="F579:I642" si="15">$A579-B579</f>
        <v>1</v>
      </c>
      <c r="G579">
        <f t="shared" si="15"/>
        <v>1</v>
      </c>
      <c r="H579">
        <f t="shared" si="15"/>
        <v>1</v>
      </c>
      <c r="I579">
        <f t="shared" si="14"/>
        <v>1</v>
      </c>
      <c r="J579">
        <f>(B579-'Power Analysis'!$B$1)^2*'Power Analysis'!$B$1</f>
        <v>0.27462500000000006</v>
      </c>
    </row>
    <row r="580" spans="1:10" x14ac:dyDescent="0.3">
      <c r="A580">
        <v>0</v>
      </c>
      <c r="B580">
        <v>1</v>
      </c>
      <c r="C580">
        <f>'M2'!O580</f>
        <v>1</v>
      </c>
      <c r="D580">
        <f>'M3'!O580</f>
        <v>1</v>
      </c>
      <c r="E580">
        <f>'M4'!O580</f>
        <v>1</v>
      </c>
      <c r="F580">
        <f t="shared" si="15"/>
        <v>-1</v>
      </c>
      <c r="G580">
        <f t="shared" si="15"/>
        <v>-1</v>
      </c>
      <c r="H580">
        <f t="shared" si="15"/>
        <v>-1</v>
      </c>
      <c r="I580">
        <f t="shared" si="14"/>
        <v>-1</v>
      </c>
      <c r="J580">
        <f>(B580-'Power Analysis'!$B$1)^2*'Power Analysis'!$B$1</f>
        <v>7.9624999999999987E-2</v>
      </c>
    </row>
    <row r="581" spans="1:10" x14ac:dyDescent="0.3">
      <c r="A581">
        <v>1</v>
      </c>
      <c r="B581">
        <v>0</v>
      </c>
      <c r="C581">
        <f>'M2'!O581</f>
        <v>0</v>
      </c>
      <c r="D581">
        <f>'M3'!O581</f>
        <v>0</v>
      </c>
      <c r="E581">
        <f>'M4'!O581</f>
        <v>0</v>
      </c>
      <c r="F581">
        <f t="shared" si="15"/>
        <v>1</v>
      </c>
      <c r="G581">
        <f t="shared" si="15"/>
        <v>1</v>
      </c>
      <c r="H581">
        <f t="shared" si="15"/>
        <v>1</v>
      </c>
      <c r="I581">
        <f t="shared" si="14"/>
        <v>1</v>
      </c>
      <c r="J581">
        <f>(B581-'Power Analysis'!$B$1)^2*'Power Analysis'!$B$1</f>
        <v>0.27462500000000006</v>
      </c>
    </row>
    <row r="582" spans="1:10" x14ac:dyDescent="0.3">
      <c r="A582">
        <v>1</v>
      </c>
      <c r="B582">
        <v>0</v>
      </c>
      <c r="C582">
        <f>'M2'!O582</f>
        <v>0</v>
      </c>
      <c r="D582">
        <f>'M3'!O582</f>
        <v>0</v>
      </c>
      <c r="E582">
        <f>'M4'!O582</f>
        <v>0</v>
      </c>
      <c r="F582">
        <f t="shared" si="15"/>
        <v>1</v>
      </c>
      <c r="G582">
        <f t="shared" si="15"/>
        <v>1</v>
      </c>
      <c r="H582">
        <f t="shared" si="15"/>
        <v>1</v>
      </c>
      <c r="I582">
        <f t="shared" si="14"/>
        <v>1</v>
      </c>
      <c r="J582">
        <f>(B582-'Power Analysis'!$B$1)^2*'Power Analysis'!$B$1</f>
        <v>0.27462500000000006</v>
      </c>
    </row>
    <row r="583" spans="1:10" x14ac:dyDescent="0.3">
      <c r="A583">
        <v>0</v>
      </c>
      <c r="B583">
        <v>0</v>
      </c>
      <c r="C583">
        <f>'M2'!O583</f>
        <v>1</v>
      </c>
      <c r="D583">
        <f>'M3'!O583</f>
        <v>0</v>
      </c>
      <c r="E583">
        <f>'M4'!O583</f>
        <v>0</v>
      </c>
      <c r="F583">
        <f t="shared" si="15"/>
        <v>0</v>
      </c>
      <c r="G583">
        <f t="shared" si="15"/>
        <v>-1</v>
      </c>
      <c r="H583">
        <f t="shared" si="15"/>
        <v>0</v>
      </c>
      <c r="I583">
        <f t="shared" si="14"/>
        <v>0</v>
      </c>
      <c r="J583">
        <f>(B583-'Power Analysis'!$B$1)^2*'Power Analysis'!$B$1</f>
        <v>0.27462500000000006</v>
      </c>
    </row>
    <row r="584" spans="1:10" x14ac:dyDescent="0.3">
      <c r="A584">
        <v>1</v>
      </c>
      <c r="B584">
        <v>0</v>
      </c>
      <c r="C584">
        <f>'M2'!O584</f>
        <v>0</v>
      </c>
      <c r="D584">
        <f>'M3'!O584</f>
        <v>0</v>
      </c>
      <c r="E584">
        <f>'M4'!O584</f>
        <v>0</v>
      </c>
      <c r="F584">
        <f t="shared" si="15"/>
        <v>1</v>
      </c>
      <c r="G584">
        <f t="shared" si="15"/>
        <v>1</v>
      </c>
      <c r="H584">
        <f t="shared" si="15"/>
        <v>1</v>
      </c>
      <c r="I584">
        <f t="shared" si="14"/>
        <v>1</v>
      </c>
      <c r="J584">
        <f>(B584-'Power Analysis'!$B$1)^2*'Power Analysis'!$B$1</f>
        <v>0.27462500000000006</v>
      </c>
    </row>
    <row r="585" spans="1:10" x14ac:dyDescent="0.3">
      <c r="A585">
        <v>1</v>
      </c>
      <c r="B585">
        <v>1</v>
      </c>
      <c r="C585">
        <f>'M2'!O585</f>
        <v>1</v>
      </c>
      <c r="D585">
        <f>'M3'!O585</f>
        <v>1</v>
      </c>
      <c r="E585">
        <f>'M4'!O585</f>
        <v>1</v>
      </c>
      <c r="F585">
        <f t="shared" si="15"/>
        <v>0</v>
      </c>
      <c r="G585">
        <f t="shared" si="15"/>
        <v>0</v>
      </c>
      <c r="H585">
        <f t="shared" si="15"/>
        <v>0</v>
      </c>
      <c r="I585">
        <f t="shared" si="14"/>
        <v>0</v>
      </c>
      <c r="J585">
        <f>(B585-'Power Analysis'!$B$1)^2*'Power Analysis'!$B$1</f>
        <v>7.9624999999999987E-2</v>
      </c>
    </row>
    <row r="586" spans="1:10" x14ac:dyDescent="0.3">
      <c r="A586">
        <v>0</v>
      </c>
      <c r="B586">
        <v>0</v>
      </c>
      <c r="C586">
        <f>'M2'!O586</f>
        <v>0</v>
      </c>
      <c r="D586">
        <f>'M3'!O586</f>
        <v>0</v>
      </c>
      <c r="E586">
        <f>'M4'!O586</f>
        <v>0</v>
      </c>
      <c r="F586">
        <f t="shared" si="15"/>
        <v>0</v>
      </c>
      <c r="G586">
        <f t="shared" si="15"/>
        <v>0</v>
      </c>
      <c r="H586">
        <f t="shared" si="15"/>
        <v>0</v>
      </c>
      <c r="I586">
        <f t="shared" si="14"/>
        <v>0</v>
      </c>
      <c r="J586">
        <f>(B586-'Power Analysis'!$B$1)^2*'Power Analysis'!$B$1</f>
        <v>0.27462500000000006</v>
      </c>
    </row>
    <row r="587" spans="1:10" x14ac:dyDescent="0.3">
      <c r="A587">
        <v>0</v>
      </c>
      <c r="B587">
        <v>0</v>
      </c>
      <c r="C587">
        <f>'M2'!O587</f>
        <v>0</v>
      </c>
      <c r="D587">
        <f>'M3'!O587</f>
        <v>0</v>
      </c>
      <c r="E587">
        <f>'M4'!O587</f>
        <v>0</v>
      </c>
      <c r="F587">
        <f t="shared" si="15"/>
        <v>0</v>
      </c>
      <c r="G587">
        <f t="shared" si="15"/>
        <v>0</v>
      </c>
      <c r="H587">
        <f t="shared" si="15"/>
        <v>0</v>
      </c>
      <c r="I587">
        <f t="shared" si="14"/>
        <v>0</v>
      </c>
      <c r="J587">
        <f>(B587-'Power Analysis'!$B$1)^2*'Power Analysis'!$B$1</f>
        <v>0.27462500000000006</v>
      </c>
    </row>
    <row r="588" spans="1:10" x14ac:dyDescent="0.3">
      <c r="A588">
        <v>1</v>
      </c>
      <c r="B588">
        <v>0</v>
      </c>
      <c r="C588">
        <f>'M2'!O588</f>
        <v>0</v>
      </c>
      <c r="D588">
        <f>'M3'!O588</f>
        <v>0</v>
      </c>
      <c r="E588">
        <f>'M4'!O588</f>
        <v>0</v>
      </c>
      <c r="F588">
        <f t="shared" si="15"/>
        <v>1</v>
      </c>
      <c r="G588">
        <f t="shared" si="15"/>
        <v>1</v>
      </c>
      <c r="H588">
        <f t="shared" si="15"/>
        <v>1</v>
      </c>
      <c r="I588">
        <f t="shared" si="14"/>
        <v>1</v>
      </c>
      <c r="J588">
        <f>(B588-'Power Analysis'!$B$1)^2*'Power Analysis'!$B$1</f>
        <v>0.27462500000000006</v>
      </c>
    </row>
    <row r="589" spans="1:10" x14ac:dyDescent="0.3">
      <c r="A589">
        <v>1</v>
      </c>
      <c r="B589">
        <v>1</v>
      </c>
      <c r="C589">
        <f>'M2'!O589</f>
        <v>1</v>
      </c>
      <c r="D589">
        <f>'M3'!O589</f>
        <v>1</v>
      </c>
      <c r="E589">
        <f>'M4'!O589</f>
        <v>1</v>
      </c>
      <c r="F589">
        <f t="shared" si="15"/>
        <v>0</v>
      </c>
      <c r="G589">
        <f t="shared" si="15"/>
        <v>0</v>
      </c>
      <c r="H589">
        <f t="shared" si="15"/>
        <v>0</v>
      </c>
      <c r="I589">
        <f t="shared" si="14"/>
        <v>0</v>
      </c>
      <c r="J589">
        <f>(B589-'Power Analysis'!$B$1)^2*'Power Analysis'!$B$1</f>
        <v>7.9624999999999987E-2</v>
      </c>
    </row>
    <row r="590" spans="1:10" x14ac:dyDescent="0.3">
      <c r="A590">
        <v>1</v>
      </c>
      <c r="B590">
        <v>1</v>
      </c>
      <c r="C590">
        <f>'M2'!O590</f>
        <v>1</v>
      </c>
      <c r="D590">
        <f>'M3'!O590</f>
        <v>1</v>
      </c>
      <c r="E590">
        <f>'M4'!O590</f>
        <v>1</v>
      </c>
      <c r="F590">
        <f t="shared" si="15"/>
        <v>0</v>
      </c>
      <c r="G590">
        <f t="shared" si="15"/>
        <v>0</v>
      </c>
      <c r="H590">
        <f t="shared" si="15"/>
        <v>0</v>
      </c>
      <c r="I590">
        <f t="shared" si="14"/>
        <v>0</v>
      </c>
      <c r="J590">
        <f>(B590-'Power Analysis'!$B$1)^2*'Power Analysis'!$B$1</f>
        <v>7.9624999999999987E-2</v>
      </c>
    </row>
    <row r="591" spans="1:10" x14ac:dyDescent="0.3">
      <c r="A591">
        <v>0</v>
      </c>
      <c r="B591">
        <v>1</v>
      </c>
      <c r="C591">
        <f>'M2'!O591</f>
        <v>1</v>
      </c>
      <c r="D591">
        <f>'M3'!O591</f>
        <v>1</v>
      </c>
      <c r="E591">
        <f>'M4'!O591</f>
        <v>1</v>
      </c>
      <c r="F591">
        <f t="shared" si="15"/>
        <v>-1</v>
      </c>
      <c r="G591">
        <f t="shared" si="15"/>
        <v>-1</v>
      </c>
      <c r="H591">
        <f t="shared" si="15"/>
        <v>-1</v>
      </c>
      <c r="I591">
        <f t="shared" si="14"/>
        <v>-1</v>
      </c>
      <c r="J591">
        <f>(B591-'Power Analysis'!$B$1)^2*'Power Analysis'!$B$1</f>
        <v>7.9624999999999987E-2</v>
      </c>
    </row>
    <row r="592" spans="1:10" x14ac:dyDescent="0.3">
      <c r="A592">
        <v>0</v>
      </c>
      <c r="B592">
        <v>0</v>
      </c>
      <c r="C592">
        <f>'M2'!O592</f>
        <v>0</v>
      </c>
      <c r="D592">
        <f>'M3'!O592</f>
        <v>0</v>
      </c>
      <c r="E592">
        <f>'M4'!O592</f>
        <v>0</v>
      </c>
      <c r="F592">
        <f t="shared" si="15"/>
        <v>0</v>
      </c>
      <c r="G592">
        <f t="shared" si="15"/>
        <v>0</v>
      </c>
      <c r="H592">
        <f t="shared" si="15"/>
        <v>0</v>
      </c>
      <c r="I592">
        <f t="shared" si="14"/>
        <v>0</v>
      </c>
      <c r="J592">
        <f>(B592-'Power Analysis'!$B$1)^2*'Power Analysis'!$B$1</f>
        <v>0.27462500000000006</v>
      </c>
    </row>
    <row r="593" spans="1:10" x14ac:dyDescent="0.3">
      <c r="A593">
        <v>1</v>
      </c>
      <c r="B593">
        <v>1</v>
      </c>
      <c r="C593">
        <f>'M2'!O593</f>
        <v>1</v>
      </c>
      <c r="D593">
        <f>'M3'!O593</f>
        <v>1</v>
      </c>
      <c r="E593">
        <f>'M4'!O593</f>
        <v>1</v>
      </c>
      <c r="F593">
        <f t="shared" si="15"/>
        <v>0</v>
      </c>
      <c r="G593">
        <f t="shared" si="15"/>
        <v>0</v>
      </c>
      <c r="H593">
        <f t="shared" si="15"/>
        <v>0</v>
      </c>
      <c r="I593">
        <f t="shared" si="14"/>
        <v>0</v>
      </c>
      <c r="J593">
        <f>(B593-'Power Analysis'!$B$1)^2*'Power Analysis'!$B$1</f>
        <v>7.9624999999999987E-2</v>
      </c>
    </row>
    <row r="594" spans="1:10" x14ac:dyDescent="0.3">
      <c r="A594">
        <v>1</v>
      </c>
      <c r="B594">
        <v>0</v>
      </c>
      <c r="C594">
        <f>'M2'!O594</f>
        <v>0</v>
      </c>
      <c r="D594">
        <f>'M3'!O594</f>
        <v>0</v>
      </c>
      <c r="E594">
        <f>'M4'!O594</f>
        <v>0</v>
      </c>
      <c r="F594">
        <f t="shared" si="15"/>
        <v>1</v>
      </c>
      <c r="G594">
        <f t="shared" si="15"/>
        <v>1</v>
      </c>
      <c r="H594">
        <f t="shared" si="15"/>
        <v>1</v>
      </c>
      <c r="I594">
        <f t="shared" si="14"/>
        <v>1</v>
      </c>
      <c r="J594">
        <f>(B594-'Power Analysis'!$B$1)^2*'Power Analysis'!$B$1</f>
        <v>0.27462500000000006</v>
      </c>
    </row>
    <row r="595" spans="1:10" x14ac:dyDescent="0.3">
      <c r="A595">
        <v>1</v>
      </c>
      <c r="B595">
        <v>1</v>
      </c>
      <c r="C595">
        <f>'M2'!O595</f>
        <v>1</v>
      </c>
      <c r="D595">
        <f>'M3'!O595</f>
        <v>1</v>
      </c>
      <c r="E595">
        <f>'M4'!O595</f>
        <v>1</v>
      </c>
      <c r="F595">
        <f t="shared" si="15"/>
        <v>0</v>
      </c>
      <c r="G595">
        <f t="shared" si="15"/>
        <v>0</v>
      </c>
      <c r="H595">
        <f t="shared" si="15"/>
        <v>0</v>
      </c>
      <c r="I595">
        <f t="shared" si="14"/>
        <v>0</v>
      </c>
      <c r="J595">
        <f>(B595-'Power Analysis'!$B$1)^2*'Power Analysis'!$B$1</f>
        <v>7.9624999999999987E-2</v>
      </c>
    </row>
    <row r="596" spans="1:10" x14ac:dyDescent="0.3">
      <c r="A596">
        <v>0</v>
      </c>
      <c r="B596">
        <v>1</v>
      </c>
      <c r="C596">
        <f>'M2'!O596</f>
        <v>1</v>
      </c>
      <c r="D596">
        <f>'M3'!O596</f>
        <v>1</v>
      </c>
      <c r="E596">
        <f>'M4'!O596</f>
        <v>1</v>
      </c>
      <c r="F596">
        <f t="shared" si="15"/>
        <v>-1</v>
      </c>
      <c r="G596">
        <f t="shared" si="15"/>
        <v>-1</v>
      </c>
      <c r="H596">
        <f t="shared" si="15"/>
        <v>-1</v>
      </c>
      <c r="I596">
        <f t="shared" si="14"/>
        <v>-1</v>
      </c>
      <c r="J596">
        <f>(B596-'Power Analysis'!$B$1)^2*'Power Analysis'!$B$1</f>
        <v>7.9624999999999987E-2</v>
      </c>
    </row>
    <row r="597" spans="1:10" x14ac:dyDescent="0.3">
      <c r="A597">
        <v>0</v>
      </c>
      <c r="B597">
        <v>0</v>
      </c>
      <c r="C597">
        <f>'M2'!O597</f>
        <v>0</v>
      </c>
      <c r="D597">
        <f>'M3'!O597</f>
        <v>0</v>
      </c>
      <c r="E597">
        <f>'M4'!O597</f>
        <v>0</v>
      </c>
      <c r="F597">
        <f t="shared" si="15"/>
        <v>0</v>
      </c>
      <c r="G597">
        <f t="shared" si="15"/>
        <v>0</v>
      </c>
      <c r="H597">
        <f t="shared" si="15"/>
        <v>0</v>
      </c>
      <c r="I597">
        <f t="shared" si="14"/>
        <v>0</v>
      </c>
      <c r="J597">
        <f>(B597-'Power Analysis'!$B$1)^2*'Power Analysis'!$B$1</f>
        <v>0.27462500000000006</v>
      </c>
    </row>
    <row r="598" spans="1:10" x14ac:dyDescent="0.3">
      <c r="A598">
        <v>0</v>
      </c>
      <c r="B598">
        <v>0</v>
      </c>
      <c r="C598">
        <f>'M2'!O598</f>
        <v>0</v>
      </c>
      <c r="D598">
        <f>'M3'!O598</f>
        <v>0</v>
      </c>
      <c r="E598">
        <f>'M4'!O598</f>
        <v>0</v>
      </c>
      <c r="F598">
        <f t="shared" si="15"/>
        <v>0</v>
      </c>
      <c r="G598">
        <f t="shared" si="15"/>
        <v>0</v>
      </c>
      <c r="H598">
        <f t="shared" si="15"/>
        <v>0</v>
      </c>
      <c r="I598">
        <f t="shared" si="14"/>
        <v>0</v>
      </c>
      <c r="J598">
        <f>(B598-'Power Analysis'!$B$1)^2*'Power Analysis'!$B$1</f>
        <v>0.27462500000000006</v>
      </c>
    </row>
    <row r="599" spans="1:10" x14ac:dyDescent="0.3">
      <c r="A599">
        <v>1</v>
      </c>
      <c r="B599">
        <v>0</v>
      </c>
      <c r="C599">
        <f>'M2'!O599</f>
        <v>0</v>
      </c>
      <c r="D599">
        <f>'M3'!O599</f>
        <v>0</v>
      </c>
      <c r="E599">
        <f>'M4'!O599</f>
        <v>0</v>
      </c>
      <c r="F599">
        <f t="shared" si="15"/>
        <v>1</v>
      </c>
      <c r="G599">
        <f t="shared" si="15"/>
        <v>1</v>
      </c>
      <c r="H599">
        <f t="shared" si="15"/>
        <v>1</v>
      </c>
      <c r="I599">
        <f t="shared" si="14"/>
        <v>1</v>
      </c>
      <c r="J599">
        <f>(B599-'Power Analysis'!$B$1)^2*'Power Analysis'!$B$1</f>
        <v>0.27462500000000006</v>
      </c>
    </row>
    <row r="600" spans="1:10" x14ac:dyDescent="0.3">
      <c r="A600">
        <v>1</v>
      </c>
      <c r="B600">
        <v>1</v>
      </c>
      <c r="C600">
        <f>'M2'!O600</f>
        <v>1</v>
      </c>
      <c r="D600">
        <f>'M3'!O600</f>
        <v>1</v>
      </c>
      <c r="E600">
        <f>'M4'!O600</f>
        <v>1</v>
      </c>
      <c r="F600">
        <f t="shared" si="15"/>
        <v>0</v>
      </c>
      <c r="G600">
        <f t="shared" si="15"/>
        <v>0</v>
      </c>
      <c r="H600">
        <f t="shared" si="15"/>
        <v>0</v>
      </c>
      <c r="I600">
        <f t="shared" si="14"/>
        <v>0</v>
      </c>
      <c r="J600">
        <f>(B600-'Power Analysis'!$B$1)^2*'Power Analysis'!$B$1</f>
        <v>7.9624999999999987E-2</v>
      </c>
    </row>
    <row r="601" spans="1:10" x14ac:dyDescent="0.3">
      <c r="A601">
        <v>1</v>
      </c>
      <c r="B601">
        <v>1</v>
      </c>
      <c r="C601">
        <f>'M2'!O601</f>
        <v>1</v>
      </c>
      <c r="D601">
        <f>'M3'!O601</f>
        <v>1</v>
      </c>
      <c r="E601">
        <f>'M4'!O601</f>
        <v>1</v>
      </c>
      <c r="F601">
        <f t="shared" si="15"/>
        <v>0</v>
      </c>
      <c r="G601">
        <f t="shared" si="15"/>
        <v>0</v>
      </c>
      <c r="H601">
        <f t="shared" si="15"/>
        <v>0</v>
      </c>
      <c r="I601">
        <f t="shared" si="14"/>
        <v>0</v>
      </c>
      <c r="J601">
        <f>(B601-'Power Analysis'!$B$1)^2*'Power Analysis'!$B$1</f>
        <v>7.9624999999999987E-2</v>
      </c>
    </row>
    <row r="602" spans="1:10" x14ac:dyDescent="0.3">
      <c r="A602">
        <v>1</v>
      </c>
      <c r="B602">
        <v>1</v>
      </c>
      <c r="C602">
        <f>'M2'!O602</f>
        <v>1</v>
      </c>
      <c r="D602">
        <f>'M3'!O602</f>
        <v>1</v>
      </c>
      <c r="E602">
        <f>'M4'!O602</f>
        <v>1</v>
      </c>
      <c r="F602">
        <f t="shared" si="15"/>
        <v>0</v>
      </c>
      <c r="G602">
        <f t="shared" si="15"/>
        <v>0</v>
      </c>
      <c r="H602">
        <f t="shared" si="15"/>
        <v>0</v>
      </c>
      <c r="I602">
        <f t="shared" si="14"/>
        <v>0</v>
      </c>
      <c r="J602">
        <f>(B602-'Power Analysis'!$B$1)^2*'Power Analysis'!$B$1</f>
        <v>7.9624999999999987E-2</v>
      </c>
    </row>
    <row r="603" spans="1:10" x14ac:dyDescent="0.3">
      <c r="A603">
        <v>0</v>
      </c>
      <c r="B603">
        <v>0</v>
      </c>
      <c r="C603">
        <f>'M2'!O603</f>
        <v>0</v>
      </c>
      <c r="D603">
        <f>'M3'!O603</f>
        <v>0</v>
      </c>
      <c r="E603">
        <f>'M4'!O603</f>
        <v>0</v>
      </c>
      <c r="F603">
        <f t="shared" si="15"/>
        <v>0</v>
      </c>
      <c r="G603">
        <f t="shared" si="15"/>
        <v>0</v>
      </c>
      <c r="H603">
        <f t="shared" si="15"/>
        <v>0</v>
      </c>
      <c r="I603">
        <f t="shared" si="14"/>
        <v>0</v>
      </c>
      <c r="J603">
        <f>(B603-'Power Analysis'!$B$1)^2*'Power Analysis'!$B$1</f>
        <v>0.27462500000000006</v>
      </c>
    </row>
    <row r="604" spans="1:10" x14ac:dyDescent="0.3">
      <c r="A604">
        <v>1</v>
      </c>
      <c r="B604">
        <v>0</v>
      </c>
      <c r="C604">
        <f>'M2'!O604</f>
        <v>0</v>
      </c>
      <c r="D604">
        <f>'M3'!O604</f>
        <v>0</v>
      </c>
      <c r="E604">
        <f>'M4'!O604</f>
        <v>0</v>
      </c>
      <c r="F604">
        <f t="shared" si="15"/>
        <v>1</v>
      </c>
      <c r="G604">
        <f t="shared" si="15"/>
        <v>1</v>
      </c>
      <c r="H604">
        <f t="shared" si="15"/>
        <v>1</v>
      </c>
      <c r="I604">
        <f t="shared" si="14"/>
        <v>1</v>
      </c>
      <c r="J604">
        <f>(B604-'Power Analysis'!$B$1)^2*'Power Analysis'!$B$1</f>
        <v>0.27462500000000006</v>
      </c>
    </row>
    <row r="605" spans="1:10" x14ac:dyDescent="0.3">
      <c r="A605">
        <v>0</v>
      </c>
      <c r="B605">
        <v>0</v>
      </c>
      <c r="C605">
        <f>'M2'!O605</f>
        <v>0</v>
      </c>
      <c r="D605">
        <f>'M3'!O605</f>
        <v>0</v>
      </c>
      <c r="E605">
        <f>'M4'!O605</f>
        <v>0</v>
      </c>
      <c r="F605">
        <f t="shared" si="15"/>
        <v>0</v>
      </c>
      <c r="G605">
        <f t="shared" si="15"/>
        <v>0</v>
      </c>
      <c r="H605">
        <f t="shared" si="15"/>
        <v>0</v>
      </c>
      <c r="I605">
        <f t="shared" si="14"/>
        <v>0</v>
      </c>
      <c r="J605">
        <f>(B605-'Power Analysis'!$B$1)^2*'Power Analysis'!$B$1</f>
        <v>0.27462500000000006</v>
      </c>
    </row>
    <row r="606" spans="1:10" x14ac:dyDescent="0.3">
      <c r="A606">
        <v>0</v>
      </c>
      <c r="B606">
        <v>0</v>
      </c>
      <c r="C606">
        <f>'M2'!O606</f>
        <v>0</v>
      </c>
      <c r="D606">
        <f>'M3'!O606</f>
        <v>0</v>
      </c>
      <c r="E606">
        <f>'M4'!O606</f>
        <v>0</v>
      </c>
      <c r="F606">
        <f t="shared" si="15"/>
        <v>0</v>
      </c>
      <c r="G606">
        <f t="shared" si="15"/>
        <v>0</v>
      </c>
      <c r="H606">
        <f t="shared" si="15"/>
        <v>0</v>
      </c>
      <c r="I606">
        <f t="shared" si="14"/>
        <v>0</v>
      </c>
      <c r="J606">
        <f>(B606-'Power Analysis'!$B$1)^2*'Power Analysis'!$B$1</f>
        <v>0.27462500000000006</v>
      </c>
    </row>
    <row r="607" spans="1:10" x14ac:dyDescent="0.3">
      <c r="A607">
        <v>1</v>
      </c>
      <c r="B607">
        <v>1</v>
      </c>
      <c r="C607">
        <f>'M2'!O607</f>
        <v>1</v>
      </c>
      <c r="D607">
        <f>'M3'!O607</f>
        <v>1</v>
      </c>
      <c r="E607">
        <f>'M4'!O607</f>
        <v>1</v>
      </c>
      <c r="F607">
        <f t="shared" si="15"/>
        <v>0</v>
      </c>
      <c r="G607">
        <f t="shared" si="15"/>
        <v>0</v>
      </c>
      <c r="H607">
        <f t="shared" si="15"/>
        <v>0</v>
      </c>
      <c r="I607">
        <f t="shared" si="14"/>
        <v>0</v>
      </c>
      <c r="J607">
        <f>(B607-'Power Analysis'!$B$1)^2*'Power Analysis'!$B$1</f>
        <v>7.9624999999999987E-2</v>
      </c>
    </row>
    <row r="608" spans="1:10" x14ac:dyDescent="0.3">
      <c r="A608">
        <v>0</v>
      </c>
      <c r="B608">
        <v>0</v>
      </c>
      <c r="C608">
        <f>'M2'!O608</f>
        <v>0</v>
      </c>
      <c r="D608">
        <f>'M3'!O608</f>
        <v>0</v>
      </c>
      <c r="E608">
        <f>'M4'!O608</f>
        <v>0</v>
      </c>
      <c r="F608">
        <f t="shared" si="15"/>
        <v>0</v>
      </c>
      <c r="G608">
        <f t="shared" si="15"/>
        <v>0</v>
      </c>
      <c r="H608">
        <f t="shared" si="15"/>
        <v>0</v>
      </c>
      <c r="I608">
        <f t="shared" si="14"/>
        <v>0</v>
      </c>
      <c r="J608">
        <f>(B608-'Power Analysis'!$B$1)^2*'Power Analysis'!$B$1</f>
        <v>0.27462500000000006</v>
      </c>
    </row>
    <row r="609" spans="1:10" x14ac:dyDescent="0.3">
      <c r="A609">
        <v>1</v>
      </c>
      <c r="B609">
        <v>0</v>
      </c>
      <c r="C609">
        <f>'M2'!O609</f>
        <v>0</v>
      </c>
      <c r="D609">
        <f>'M3'!O609</f>
        <v>0</v>
      </c>
      <c r="E609">
        <f>'M4'!O609</f>
        <v>0</v>
      </c>
      <c r="F609">
        <f t="shared" si="15"/>
        <v>1</v>
      </c>
      <c r="G609">
        <f t="shared" si="15"/>
        <v>1</v>
      </c>
      <c r="H609">
        <f t="shared" si="15"/>
        <v>1</v>
      </c>
      <c r="I609">
        <f t="shared" si="14"/>
        <v>1</v>
      </c>
      <c r="J609">
        <f>(B609-'Power Analysis'!$B$1)^2*'Power Analysis'!$B$1</f>
        <v>0.27462500000000006</v>
      </c>
    </row>
    <row r="610" spans="1:10" x14ac:dyDescent="0.3">
      <c r="A610">
        <v>1</v>
      </c>
      <c r="B610">
        <v>0</v>
      </c>
      <c r="C610">
        <f>'M2'!O610</f>
        <v>0</v>
      </c>
      <c r="D610">
        <f>'M3'!O610</f>
        <v>0</v>
      </c>
      <c r="E610">
        <f>'M4'!O610</f>
        <v>0</v>
      </c>
      <c r="F610">
        <f t="shared" si="15"/>
        <v>1</v>
      </c>
      <c r="G610">
        <f t="shared" si="15"/>
        <v>1</v>
      </c>
      <c r="H610">
        <f t="shared" si="15"/>
        <v>1</v>
      </c>
      <c r="I610">
        <f t="shared" si="14"/>
        <v>1</v>
      </c>
      <c r="J610">
        <f>(B610-'Power Analysis'!$B$1)^2*'Power Analysis'!$B$1</f>
        <v>0.27462500000000006</v>
      </c>
    </row>
    <row r="611" spans="1:10" x14ac:dyDescent="0.3">
      <c r="A611">
        <v>1</v>
      </c>
      <c r="B611">
        <v>1</v>
      </c>
      <c r="C611">
        <f>'M2'!O611</f>
        <v>1</v>
      </c>
      <c r="D611">
        <f>'M3'!O611</f>
        <v>1</v>
      </c>
      <c r="E611">
        <f>'M4'!O611</f>
        <v>1</v>
      </c>
      <c r="F611">
        <f t="shared" si="15"/>
        <v>0</v>
      </c>
      <c r="G611">
        <f t="shared" si="15"/>
        <v>0</v>
      </c>
      <c r="H611">
        <f t="shared" si="15"/>
        <v>0</v>
      </c>
      <c r="I611">
        <f t="shared" si="14"/>
        <v>0</v>
      </c>
      <c r="J611">
        <f>(B611-'Power Analysis'!$B$1)^2*'Power Analysis'!$B$1</f>
        <v>7.9624999999999987E-2</v>
      </c>
    </row>
    <row r="612" spans="1:10" x14ac:dyDescent="0.3">
      <c r="A612">
        <v>1</v>
      </c>
      <c r="B612">
        <v>0</v>
      </c>
      <c r="C612">
        <f>'M2'!O612</f>
        <v>0</v>
      </c>
      <c r="D612">
        <f>'M3'!O612</f>
        <v>0</v>
      </c>
      <c r="E612">
        <f>'M4'!O612</f>
        <v>0</v>
      </c>
      <c r="F612">
        <f t="shared" si="15"/>
        <v>1</v>
      </c>
      <c r="G612">
        <f t="shared" si="15"/>
        <v>1</v>
      </c>
      <c r="H612">
        <f t="shared" si="15"/>
        <v>1</v>
      </c>
      <c r="I612">
        <f t="shared" si="14"/>
        <v>1</v>
      </c>
      <c r="J612">
        <f>(B612-'Power Analysis'!$B$1)^2*'Power Analysis'!$B$1</f>
        <v>0.27462500000000006</v>
      </c>
    </row>
    <row r="613" spans="1:10" x14ac:dyDescent="0.3">
      <c r="A613">
        <v>1</v>
      </c>
      <c r="B613">
        <v>0</v>
      </c>
      <c r="C613">
        <f>'M2'!O613</f>
        <v>0</v>
      </c>
      <c r="D613">
        <f>'M3'!O613</f>
        <v>0</v>
      </c>
      <c r="E613">
        <f>'M4'!O613</f>
        <v>0</v>
      </c>
      <c r="F613">
        <f t="shared" si="15"/>
        <v>1</v>
      </c>
      <c r="G613">
        <f t="shared" si="15"/>
        <v>1</v>
      </c>
      <c r="H613">
        <f t="shared" si="15"/>
        <v>1</v>
      </c>
      <c r="I613">
        <f t="shared" si="14"/>
        <v>1</v>
      </c>
      <c r="J613">
        <f>(B613-'Power Analysis'!$B$1)^2*'Power Analysis'!$B$1</f>
        <v>0.27462500000000006</v>
      </c>
    </row>
    <row r="614" spans="1:10" x14ac:dyDescent="0.3">
      <c r="A614">
        <v>0</v>
      </c>
      <c r="B614">
        <v>0</v>
      </c>
      <c r="C614">
        <f>'M2'!O614</f>
        <v>0</v>
      </c>
      <c r="D614">
        <f>'M3'!O614</f>
        <v>0</v>
      </c>
      <c r="E614">
        <f>'M4'!O614</f>
        <v>0</v>
      </c>
      <c r="F614">
        <f t="shared" si="15"/>
        <v>0</v>
      </c>
      <c r="G614">
        <f t="shared" si="15"/>
        <v>0</v>
      </c>
      <c r="H614">
        <f t="shared" si="15"/>
        <v>0</v>
      </c>
      <c r="I614">
        <f t="shared" si="14"/>
        <v>0</v>
      </c>
      <c r="J614">
        <f>(B614-'Power Analysis'!$B$1)^2*'Power Analysis'!$B$1</f>
        <v>0.27462500000000006</v>
      </c>
    </row>
    <row r="615" spans="1:10" x14ac:dyDescent="0.3">
      <c r="A615">
        <v>1</v>
      </c>
      <c r="B615">
        <v>0</v>
      </c>
      <c r="C615">
        <f>'M2'!O615</f>
        <v>0</v>
      </c>
      <c r="D615">
        <f>'M3'!O615</f>
        <v>0</v>
      </c>
      <c r="E615">
        <f>'M4'!O615</f>
        <v>0</v>
      </c>
      <c r="F615">
        <f t="shared" si="15"/>
        <v>1</v>
      </c>
      <c r="G615">
        <f t="shared" si="15"/>
        <v>1</v>
      </c>
      <c r="H615">
        <f t="shared" si="15"/>
        <v>1</v>
      </c>
      <c r="I615">
        <f t="shared" si="14"/>
        <v>1</v>
      </c>
      <c r="J615">
        <f>(B615-'Power Analysis'!$B$1)^2*'Power Analysis'!$B$1</f>
        <v>0.27462500000000006</v>
      </c>
    </row>
    <row r="616" spans="1:10" x14ac:dyDescent="0.3">
      <c r="A616">
        <v>0</v>
      </c>
      <c r="B616">
        <v>0</v>
      </c>
      <c r="C616">
        <f>'M2'!O616</f>
        <v>0</v>
      </c>
      <c r="D616">
        <f>'M3'!O616</f>
        <v>0</v>
      </c>
      <c r="E616">
        <f>'M4'!O616</f>
        <v>0</v>
      </c>
      <c r="F616">
        <f t="shared" si="15"/>
        <v>0</v>
      </c>
      <c r="G616">
        <f t="shared" si="15"/>
        <v>0</v>
      </c>
      <c r="H616">
        <f t="shared" si="15"/>
        <v>0</v>
      </c>
      <c r="I616">
        <f t="shared" si="14"/>
        <v>0</v>
      </c>
      <c r="J616">
        <f>(B616-'Power Analysis'!$B$1)^2*'Power Analysis'!$B$1</f>
        <v>0.27462500000000006</v>
      </c>
    </row>
    <row r="617" spans="1:10" x14ac:dyDescent="0.3">
      <c r="A617">
        <v>0</v>
      </c>
      <c r="B617">
        <v>0</v>
      </c>
      <c r="C617">
        <f>'M2'!O617</f>
        <v>0</v>
      </c>
      <c r="D617">
        <f>'M3'!O617</f>
        <v>0</v>
      </c>
      <c r="E617">
        <f>'M4'!O617</f>
        <v>0</v>
      </c>
      <c r="F617">
        <f t="shared" si="15"/>
        <v>0</v>
      </c>
      <c r="G617">
        <f t="shared" si="15"/>
        <v>0</v>
      </c>
      <c r="H617">
        <f t="shared" si="15"/>
        <v>0</v>
      </c>
      <c r="I617">
        <f t="shared" si="14"/>
        <v>0</v>
      </c>
      <c r="J617">
        <f>(B617-'Power Analysis'!$B$1)^2*'Power Analysis'!$B$1</f>
        <v>0.27462500000000006</v>
      </c>
    </row>
    <row r="618" spans="1:10" x14ac:dyDescent="0.3">
      <c r="A618">
        <v>0</v>
      </c>
      <c r="B618">
        <v>0</v>
      </c>
      <c r="C618">
        <f>'M2'!O618</f>
        <v>0</v>
      </c>
      <c r="D618">
        <f>'M3'!O618</f>
        <v>0</v>
      </c>
      <c r="E618">
        <f>'M4'!O618</f>
        <v>0</v>
      </c>
      <c r="F618">
        <f t="shared" si="15"/>
        <v>0</v>
      </c>
      <c r="G618">
        <f t="shared" si="15"/>
        <v>0</v>
      </c>
      <c r="H618">
        <f t="shared" si="15"/>
        <v>0</v>
      </c>
      <c r="I618">
        <f t="shared" si="14"/>
        <v>0</v>
      </c>
      <c r="J618">
        <f>(B618-'Power Analysis'!$B$1)^2*'Power Analysis'!$B$1</f>
        <v>0.27462500000000006</v>
      </c>
    </row>
    <row r="619" spans="1:10" x14ac:dyDescent="0.3">
      <c r="A619">
        <v>0</v>
      </c>
      <c r="B619">
        <v>0</v>
      </c>
      <c r="C619">
        <f>'M2'!O619</f>
        <v>0</v>
      </c>
      <c r="D619">
        <f>'M3'!O619</f>
        <v>0</v>
      </c>
      <c r="E619">
        <f>'M4'!O619</f>
        <v>0</v>
      </c>
      <c r="F619">
        <f t="shared" si="15"/>
        <v>0</v>
      </c>
      <c r="G619">
        <f t="shared" si="15"/>
        <v>0</v>
      </c>
      <c r="H619">
        <f t="shared" si="15"/>
        <v>0</v>
      </c>
      <c r="I619">
        <f t="shared" si="14"/>
        <v>0</v>
      </c>
      <c r="J619">
        <f>(B619-'Power Analysis'!$B$1)^2*'Power Analysis'!$B$1</f>
        <v>0.27462500000000006</v>
      </c>
    </row>
    <row r="620" spans="1:10" x14ac:dyDescent="0.3">
      <c r="A620">
        <v>1</v>
      </c>
      <c r="B620">
        <v>0</v>
      </c>
      <c r="C620">
        <f>'M2'!O620</f>
        <v>0</v>
      </c>
      <c r="D620">
        <f>'M3'!O620</f>
        <v>0</v>
      </c>
      <c r="E620">
        <f>'M4'!O620</f>
        <v>0</v>
      </c>
      <c r="F620">
        <f t="shared" si="15"/>
        <v>1</v>
      </c>
      <c r="G620">
        <f t="shared" si="15"/>
        <v>1</v>
      </c>
      <c r="H620">
        <f t="shared" si="15"/>
        <v>1</v>
      </c>
      <c r="I620">
        <f t="shared" si="14"/>
        <v>1</v>
      </c>
      <c r="J620">
        <f>(B620-'Power Analysis'!$B$1)^2*'Power Analysis'!$B$1</f>
        <v>0.27462500000000006</v>
      </c>
    </row>
    <row r="621" spans="1:10" x14ac:dyDescent="0.3">
      <c r="A621">
        <v>0</v>
      </c>
      <c r="B621">
        <v>0</v>
      </c>
      <c r="C621">
        <f>'M2'!O621</f>
        <v>0</v>
      </c>
      <c r="D621">
        <f>'M3'!O621</f>
        <v>0</v>
      </c>
      <c r="E621">
        <f>'M4'!O621</f>
        <v>0</v>
      </c>
      <c r="F621">
        <f t="shared" si="15"/>
        <v>0</v>
      </c>
      <c r="G621">
        <f t="shared" si="15"/>
        <v>0</v>
      </c>
      <c r="H621">
        <f t="shared" si="15"/>
        <v>0</v>
      </c>
      <c r="I621">
        <f t="shared" si="14"/>
        <v>0</v>
      </c>
      <c r="J621">
        <f>(B621-'Power Analysis'!$B$1)^2*'Power Analysis'!$B$1</f>
        <v>0.27462500000000006</v>
      </c>
    </row>
    <row r="622" spans="1:10" x14ac:dyDescent="0.3">
      <c r="A622">
        <v>1</v>
      </c>
      <c r="B622">
        <v>1</v>
      </c>
      <c r="C622">
        <f>'M2'!O622</f>
        <v>1</v>
      </c>
      <c r="D622">
        <f>'M3'!O622</f>
        <v>1</v>
      </c>
      <c r="E622">
        <f>'M4'!O622</f>
        <v>1</v>
      </c>
      <c r="F622">
        <f t="shared" si="15"/>
        <v>0</v>
      </c>
      <c r="G622">
        <f t="shared" si="15"/>
        <v>0</v>
      </c>
      <c r="H622">
        <f t="shared" si="15"/>
        <v>0</v>
      </c>
      <c r="I622">
        <f t="shared" si="14"/>
        <v>0</v>
      </c>
      <c r="J622">
        <f>(B622-'Power Analysis'!$B$1)^2*'Power Analysis'!$B$1</f>
        <v>7.9624999999999987E-2</v>
      </c>
    </row>
    <row r="623" spans="1:10" x14ac:dyDescent="0.3">
      <c r="A623">
        <v>1</v>
      </c>
      <c r="B623">
        <v>1</v>
      </c>
      <c r="C623">
        <f>'M2'!O623</f>
        <v>1</v>
      </c>
      <c r="D623">
        <f>'M3'!O623</f>
        <v>1</v>
      </c>
      <c r="E623">
        <f>'M4'!O623</f>
        <v>1</v>
      </c>
      <c r="F623">
        <f t="shared" si="15"/>
        <v>0</v>
      </c>
      <c r="G623">
        <f t="shared" si="15"/>
        <v>0</v>
      </c>
      <c r="H623">
        <f t="shared" si="15"/>
        <v>0</v>
      </c>
      <c r="I623">
        <f t="shared" si="14"/>
        <v>0</v>
      </c>
      <c r="J623">
        <f>(B623-'Power Analysis'!$B$1)^2*'Power Analysis'!$B$1</f>
        <v>7.9624999999999987E-2</v>
      </c>
    </row>
    <row r="624" spans="1:10" x14ac:dyDescent="0.3">
      <c r="A624">
        <v>1</v>
      </c>
      <c r="B624">
        <v>0</v>
      </c>
      <c r="C624">
        <f>'M2'!O624</f>
        <v>0</v>
      </c>
      <c r="D624">
        <f>'M3'!O624</f>
        <v>0</v>
      </c>
      <c r="E624">
        <f>'M4'!O624</f>
        <v>0</v>
      </c>
      <c r="F624">
        <f t="shared" si="15"/>
        <v>1</v>
      </c>
      <c r="G624">
        <f t="shared" si="15"/>
        <v>1</v>
      </c>
      <c r="H624">
        <f t="shared" si="15"/>
        <v>1</v>
      </c>
      <c r="I624">
        <f t="shared" si="14"/>
        <v>1</v>
      </c>
      <c r="J624">
        <f>(B624-'Power Analysis'!$B$1)^2*'Power Analysis'!$B$1</f>
        <v>0.27462500000000006</v>
      </c>
    </row>
    <row r="625" spans="1:10" x14ac:dyDescent="0.3">
      <c r="A625">
        <v>1</v>
      </c>
      <c r="B625">
        <v>1</v>
      </c>
      <c r="C625">
        <f>'M2'!O625</f>
        <v>1</v>
      </c>
      <c r="D625">
        <f>'M3'!O625</f>
        <v>1</v>
      </c>
      <c r="E625">
        <f>'M4'!O625</f>
        <v>1</v>
      </c>
      <c r="F625">
        <f t="shared" si="15"/>
        <v>0</v>
      </c>
      <c r="G625">
        <f t="shared" si="15"/>
        <v>0</v>
      </c>
      <c r="H625">
        <f t="shared" si="15"/>
        <v>0</v>
      </c>
      <c r="I625">
        <f t="shared" si="14"/>
        <v>0</v>
      </c>
      <c r="J625">
        <f>(B625-'Power Analysis'!$B$1)^2*'Power Analysis'!$B$1</f>
        <v>7.9624999999999987E-2</v>
      </c>
    </row>
    <row r="626" spans="1:10" x14ac:dyDescent="0.3">
      <c r="A626">
        <v>0</v>
      </c>
      <c r="B626">
        <v>0</v>
      </c>
      <c r="C626">
        <f>'M2'!O626</f>
        <v>0</v>
      </c>
      <c r="D626">
        <f>'M3'!O626</f>
        <v>0</v>
      </c>
      <c r="E626">
        <f>'M4'!O626</f>
        <v>0</v>
      </c>
      <c r="F626">
        <f t="shared" si="15"/>
        <v>0</v>
      </c>
      <c r="G626">
        <f t="shared" si="15"/>
        <v>0</v>
      </c>
      <c r="H626">
        <f t="shared" si="15"/>
        <v>0</v>
      </c>
      <c r="I626">
        <f t="shared" si="14"/>
        <v>0</v>
      </c>
      <c r="J626">
        <f>(B626-'Power Analysis'!$B$1)^2*'Power Analysis'!$B$1</f>
        <v>0.27462500000000006</v>
      </c>
    </row>
    <row r="627" spans="1:10" x14ac:dyDescent="0.3">
      <c r="A627">
        <v>0</v>
      </c>
      <c r="B627">
        <v>0</v>
      </c>
      <c r="C627">
        <f>'M2'!O627</f>
        <v>0</v>
      </c>
      <c r="D627">
        <f>'M3'!O627</f>
        <v>0</v>
      </c>
      <c r="E627">
        <f>'M4'!O627</f>
        <v>0</v>
      </c>
      <c r="F627">
        <f t="shared" si="15"/>
        <v>0</v>
      </c>
      <c r="G627">
        <f t="shared" si="15"/>
        <v>0</v>
      </c>
      <c r="H627">
        <f t="shared" si="15"/>
        <v>0</v>
      </c>
      <c r="I627">
        <f t="shared" si="14"/>
        <v>0</v>
      </c>
      <c r="J627">
        <f>(B627-'Power Analysis'!$B$1)^2*'Power Analysis'!$B$1</f>
        <v>0.27462500000000006</v>
      </c>
    </row>
    <row r="628" spans="1:10" x14ac:dyDescent="0.3">
      <c r="A628">
        <v>0</v>
      </c>
      <c r="B628">
        <v>1</v>
      </c>
      <c r="C628">
        <f>'M2'!O628</f>
        <v>1</v>
      </c>
      <c r="D628">
        <f>'M3'!O628</f>
        <v>1</v>
      </c>
      <c r="E628">
        <f>'M4'!O628</f>
        <v>1</v>
      </c>
      <c r="F628">
        <f t="shared" si="15"/>
        <v>-1</v>
      </c>
      <c r="G628">
        <f t="shared" si="15"/>
        <v>-1</v>
      </c>
      <c r="H628">
        <f t="shared" si="15"/>
        <v>-1</v>
      </c>
      <c r="I628">
        <f t="shared" si="14"/>
        <v>-1</v>
      </c>
      <c r="J628">
        <f>(B628-'Power Analysis'!$B$1)^2*'Power Analysis'!$B$1</f>
        <v>7.9624999999999987E-2</v>
      </c>
    </row>
    <row r="629" spans="1:10" x14ac:dyDescent="0.3">
      <c r="A629">
        <v>1</v>
      </c>
      <c r="B629">
        <v>1</v>
      </c>
      <c r="C629">
        <f>'M2'!O629</f>
        <v>1</v>
      </c>
      <c r="D629">
        <f>'M3'!O629</f>
        <v>1</v>
      </c>
      <c r="E629">
        <f>'M4'!O629</f>
        <v>1</v>
      </c>
      <c r="F629">
        <f t="shared" si="15"/>
        <v>0</v>
      </c>
      <c r="G629">
        <f t="shared" si="15"/>
        <v>0</v>
      </c>
      <c r="H629">
        <f t="shared" si="15"/>
        <v>0</v>
      </c>
      <c r="I629">
        <f t="shared" si="14"/>
        <v>0</v>
      </c>
      <c r="J629">
        <f>(B629-'Power Analysis'!$B$1)^2*'Power Analysis'!$B$1</f>
        <v>7.9624999999999987E-2</v>
      </c>
    </row>
    <row r="630" spans="1:10" x14ac:dyDescent="0.3">
      <c r="A630">
        <v>1</v>
      </c>
      <c r="B630">
        <v>1</v>
      </c>
      <c r="C630">
        <f>'M2'!O630</f>
        <v>1</v>
      </c>
      <c r="D630">
        <f>'M3'!O630</f>
        <v>1</v>
      </c>
      <c r="E630">
        <f>'M4'!O630</f>
        <v>1</v>
      </c>
      <c r="F630">
        <f t="shared" si="15"/>
        <v>0</v>
      </c>
      <c r="G630">
        <f t="shared" si="15"/>
        <v>0</v>
      </c>
      <c r="H630">
        <f t="shared" si="15"/>
        <v>0</v>
      </c>
      <c r="I630">
        <f t="shared" si="14"/>
        <v>0</v>
      </c>
      <c r="J630">
        <f>(B630-'Power Analysis'!$B$1)^2*'Power Analysis'!$B$1</f>
        <v>7.9624999999999987E-2</v>
      </c>
    </row>
    <row r="631" spans="1:10" x14ac:dyDescent="0.3">
      <c r="A631">
        <v>0</v>
      </c>
      <c r="B631">
        <v>0</v>
      </c>
      <c r="C631">
        <f>'M2'!O631</f>
        <v>0</v>
      </c>
      <c r="D631">
        <f>'M3'!O631</f>
        <v>0</v>
      </c>
      <c r="E631">
        <f>'M4'!O631</f>
        <v>0</v>
      </c>
      <c r="F631">
        <f t="shared" si="15"/>
        <v>0</v>
      </c>
      <c r="G631">
        <f t="shared" si="15"/>
        <v>0</v>
      </c>
      <c r="H631">
        <f t="shared" si="15"/>
        <v>0</v>
      </c>
      <c r="I631">
        <f t="shared" si="14"/>
        <v>0</v>
      </c>
      <c r="J631">
        <f>(B631-'Power Analysis'!$B$1)^2*'Power Analysis'!$B$1</f>
        <v>0.27462500000000006</v>
      </c>
    </row>
    <row r="632" spans="1:10" x14ac:dyDescent="0.3">
      <c r="A632">
        <v>1</v>
      </c>
      <c r="B632">
        <v>1</v>
      </c>
      <c r="C632">
        <f>'M2'!O632</f>
        <v>1</v>
      </c>
      <c r="D632">
        <f>'M3'!O632</f>
        <v>1</v>
      </c>
      <c r="E632">
        <f>'M4'!O632</f>
        <v>1</v>
      </c>
      <c r="F632">
        <f t="shared" si="15"/>
        <v>0</v>
      </c>
      <c r="G632">
        <f t="shared" si="15"/>
        <v>0</v>
      </c>
      <c r="H632">
        <f t="shared" si="15"/>
        <v>0</v>
      </c>
      <c r="I632">
        <f t="shared" si="14"/>
        <v>0</v>
      </c>
      <c r="J632">
        <f>(B632-'Power Analysis'!$B$1)^2*'Power Analysis'!$B$1</f>
        <v>7.9624999999999987E-2</v>
      </c>
    </row>
    <row r="633" spans="1:10" x14ac:dyDescent="0.3">
      <c r="A633">
        <v>1</v>
      </c>
      <c r="B633">
        <v>1</v>
      </c>
      <c r="C633">
        <f>'M2'!O633</f>
        <v>1</v>
      </c>
      <c r="D633">
        <f>'M3'!O633</f>
        <v>1</v>
      </c>
      <c r="E633">
        <f>'M4'!O633</f>
        <v>1</v>
      </c>
      <c r="F633">
        <f t="shared" si="15"/>
        <v>0</v>
      </c>
      <c r="G633">
        <f t="shared" si="15"/>
        <v>0</v>
      </c>
      <c r="H633">
        <f t="shared" si="15"/>
        <v>0</v>
      </c>
      <c r="I633">
        <f t="shared" si="14"/>
        <v>0</v>
      </c>
      <c r="J633">
        <f>(B633-'Power Analysis'!$B$1)^2*'Power Analysis'!$B$1</f>
        <v>7.9624999999999987E-2</v>
      </c>
    </row>
    <row r="634" spans="1:10" x14ac:dyDescent="0.3">
      <c r="A634">
        <v>0</v>
      </c>
      <c r="B634">
        <v>1</v>
      </c>
      <c r="C634">
        <f>'M2'!O634</f>
        <v>1</v>
      </c>
      <c r="D634">
        <f>'M3'!O634</f>
        <v>1</v>
      </c>
      <c r="E634">
        <f>'M4'!O634</f>
        <v>1</v>
      </c>
      <c r="F634">
        <f t="shared" si="15"/>
        <v>-1</v>
      </c>
      <c r="G634">
        <f t="shared" si="15"/>
        <v>-1</v>
      </c>
      <c r="H634">
        <f t="shared" si="15"/>
        <v>-1</v>
      </c>
      <c r="I634">
        <f t="shared" si="14"/>
        <v>-1</v>
      </c>
      <c r="J634">
        <f>(B634-'Power Analysis'!$B$1)^2*'Power Analysis'!$B$1</f>
        <v>7.9624999999999987E-2</v>
      </c>
    </row>
    <row r="635" spans="1:10" x14ac:dyDescent="0.3">
      <c r="A635">
        <v>1</v>
      </c>
      <c r="B635">
        <v>1</v>
      </c>
      <c r="C635">
        <f>'M2'!O635</f>
        <v>1</v>
      </c>
      <c r="D635">
        <f>'M3'!O635</f>
        <v>1</v>
      </c>
      <c r="E635">
        <f>'M4'!O635</f>
        <v>1</v>
      </c>
      <c r="F635">
        <f t="shared" si="15"/>
        <v>0</v>
      </c>
      <c r="G635">
        <f t="shared" si="15"/>
        <v>0</v>
      </c>
      <c r="H635">
        <f t="shared" si="15"/>
        <v>0</v>
      </c>
      <c r="I635">
        <f t="shared" si="14"/>
        <v>0</v>
      </c>
      <c r="J635">
        <f>(B635-'Power Analysis'!$B$1)^2*'Power Analysis'!$B$1</f>
        <v>7.9624999999999987E-2</v>
      </c>
    </row>
    <row r="636" spans="1:10" x14ac:dyDescent="0.3">
      <c r="A636">
        <v>1</v>
      </c>
      <c r="B636">
        <v>1</v>
      </c>
      <c r="C636">
        <f>'M2'!O636</f>
        <v>1</v>
      </c>
      <c r="D636">
        <f>'M3'!O636</f>
        <v>1</v>
      </c>
      <c r="E636">
        <f>'M4'!O636</f>
        <v>1</v>
      </c>
      <c r="F636">
        <f t="shared" si="15"/>
        <v>0</v>
      </c>
      <c r="G636">
        <f t="shared" si="15"/>
        <v>0</v>
      </c>
      <c r="H636">
        <f t="shared" si="15"/>
        <v>0</v>
      </c>
      <c r="I636">
        <f t="shared" si="14"/>
        <v>0</v>
      </c>
      <c r="J636">
        <f>(B636-'Power Analysis'!$B$1)^2*'Power Analysis'!$B$1</f>
        <v>7.9624999999999987E-2</v>
      </c>
    </row>
    <row r="637" spans="1:10" x14ac:dyDescent="0.3">
      <c r="A637">
        <v>1</v>
      </c>
      <c r="B637">
        <v>1</v>
      </c>
      <c r="C637">
        <f>'M2'!O637</f>
        <v>1</v>
      </c>
      <c r="D637">
        <f>'M3'!O637</f>
        <v>1</v>
      </c>
      <c r="E637">
        <f>'M4'!O637</f>
        <v>1</v>
      </c>
      <c r="F637">
        <f t="shared" si="15"/>
        <v>0</v>
      </c>
      <c r="G637">
        <f t="shared" si="15"/>
        <v>0</v>
      </c>
      <c r="H637">
        <f t="shared" si="15"/>
        <v>0</v>
      </c>
      <c r="I637">
        <f t="shared" si="14"/>
        <v>0</v>
      </c>
      <c r="J637">
        <f>(B637-'Power Analysis'!$B$1)^2*'Power Analysis'!$B$1</f>
        <v>7.9624999999999987E-2</v>
      </c>
    </row>
    <row r="638" spans="1:10" x14ac:dyDescent="0.3">
      <c r="A638">
        <v>1</v>
      </c>
      <c r="B638">
        <v>1</v>
      </c>
      <c r="C638">
        <f>'M2'!O638</f>
        <v>1</v>
      </c>
      <c r="D638">
        <f>'M3'!O638</f>
        <v>1</v>
      </c>
      <c r="E638">
        <f>'M4'!O638</f>
        <v>1</v>
      </c>
      <c r="F638">
        <f t="shared" si="15"/>
        <v>0</v>
      </c>
      <c r="G638">
        <f t="shared" si="15"/>
        <v>0</v>
      </c>
      <c r="H638">
        <f t="shared" si="15"/>
        <v>0</v>
      </c>
      <c r="I638">
        <f t="shared" si="14"/>
        <v>0</v>
      </c>
      <c r="J638">
        <f>(B638-'Power Analysis'!$B$1)^2*'Power Analysis'!$B$1</f>
        <v>7.9624999999999987E-2</v>
      </c>
    </row>
    <row r="639" spans="1:10" x14ac:dyDescent="0.3">
      <c r="A639">
        <v>1</v>
      </c>
      <c r="B639">
        <v>0</v>
      </c>
      <c r="C639">
        <f>'M2'!O639</f>
        <v>0</v>
      </c>
      <c r="D639">
        <f>'M3'!O639</f>
        <v>0</v>
      </c>
      <c r="E639">
        <f>'M4'!O639</f>
        <v>0</v>
      </c>
      <c r="F639">
        <f t="shared" si="15"/>
        <v>1</v>
      </c>
      <c r="G639">
        <f t="shared" si="15"/>
        <v>1</v>
      </c>
      <c r="H639">
        <f t="shared" si="15"/>
        <v>1</v>
      </c>
      <c r="I639">
        <f t="shared" si="14"/>
        <v>1</v>
      </c>
      <c r="J639">
        <f>(B639-'Power Analysis'!$B$1)^2*'Power Analysis'!$B$1</f>
        <v>0.27462500000000006</v>
      </c>
    </row>
    <row r="640" spans="1:10" x14ac:dyDescent="0.3">
      <c r="A640">
        <v>1</v>
      </c>
      <c r="B640">
        <v>0</v>
      </c>
      <c r="C640">
        <f>'M2'!O640</f>
        <v>0</v>
      </c>
      <c r="D640">
        <f>'M3'!O640</f>
        <v>0</v>
      </c>
      <c r="E640">
        <f>'M4'!O640</f>
        <v>0</v>
      </c>
      <c r="F640">
        <f t="shared" si="15"/>
        <v>1</v>
      </c>
      <c r="G640">
        <f t="shared" si="15"/>
        <v>1</v>
      </c>
      <c r="H640">
        <f t="shared" si="15"/>
        <v>1</v>
      </c>
      <c r="I640">
        <f t="shared" si="14"/>
        <v>1</v>
      </c>
      <c r="J640">
        <f>(B640-'Power Analysis'!$B$1)^2*'Power Analysis'!$B$1</f>
        <v>0.27462500000000006</v>
      </c>
    </row>
    <row r="641" spans="1:10" x14ac:dyDescent="0.3">
      <c r="A641">
        <v>0</v>
      </c>
      <c r="B641">
        <v>0</v>
      </c>
      <c r="C641">
        <f>'M2'!O641</f>
        <v>0</v>
      </c>
      <c r="D641">
        <f>'M3'!O641</f>
        <v>0</v>
      </c>
      <c r="E641">
        <f>'M4'!O641</f>
        <v>0</v>
      </c>
      <c r="F641">
        <f t="shared" si="15"/>
        <v>0</v>
      </c>
      <c r="G641">
        <f t="shared" si="15"/>
        <v>0</v>
      </c>
      <c r="H641">
        <f t="shared" si="15"/>
        <v>0</v>
      </c>
      <c r="I641">
        <f t="shared" si="14"/>
        <v>0</v>
      </c>
      <c r="J641">
        <f>(B641-'Power Analysis'!$B$1)^2*'Power Analysis'!$B$1</f>
        <v>0.27462500000000006</v>
      </c>
    </row>
    <row r="642" spans="1:10" x14ac:dyDescent="0.3">
      <c r="A642">
        <v>1</v>
      </c>
      <c r="B642">
        <v>0</v>
      </c>
      <c r="C642">
        <f>'M2'!O642</f>
        <v>0</v>
      </c>
      <c r="D642">
        <f>'M3'!O642</f>
        <v>0</v>
      </c>
      <c r="E642">
        <f>'M4'!O642</f>
        <v>0</v>
      </c>
      <c r="F642">
        <f t="shared" si="15"/>
        <v>1</v>
      </c>
      <c r="G642">
        <f t="shared" si="15"/>
        <v>1</v>
      </c>
      <c r="H642">
        <f t="shared" si="15"/>
        <v>1</v>
      </c>
      <c r="I642">
        <f t="shared" si="15"/>
        <v>1</v>
      </c>
      <c r="J642">
        <f>(B642-'Power Analysis'!$B$1)^2*'Power Analysis'!$B$1</f>
        <v>0.27462500000000006</v>
      </c>
    </row>
    <row r="643" spans="1:10" x14ac:dyDescent="0.3">
      <c r="A643">
        <v>1</v>
      </c>
      <c r="B643">
        <v>1</v>
      </c>
      <c r="C643">
        <f>'M2'!O643</f>
        <v>1</v>
      </c>
      <c r="D643">
        <f>'M3'!O643</f>
        <v>1</v>
      </c>
      <c r="E643">
        <f>'M4'!O643</f>
        <v>1</v>
      </c>
      <c r="F643">
        <f t="shared" ref="F643:I706" si="16">$A643-B643</f>
        <v>0</v>
      </c>
      <c r="G643">
        <f t="shared" si="16"/>
        <v>0</v>
      </c>
      <c r="H643">
        <f t="shared" si="16"/>
        <v>0</v>
      </c>
      <c r="I643">
        <f t="shared" si="16"/>
        <v>0</v>
      </c>
      <c r="J643">
        <f>(B643-'Power Analysis'!$B$1)^2*'Power Analysis'!$B$1</f>
        <v>7.9624999999999987E-2</v>
      </c>
    </row>
    <row r="644" spans="1:10" x14ac:dyDescent="0.3">
      <c r="A644">
        <v>0</v>
      </c>
      <c r="B644">
        <v>1</v>
      </c>
      <c r="C644">
        <f>'M2'!O644</f>
        <v>1</v>
      </c>
      <c r="D644">
        <f>'M3'!O644</f>
        <v>1</v>
      </c>
      <c r="E644">
        <f>'M4'!O644</f>
        <v>1</v>
      </c>
      <c r="F644">
        <f t="shared" si="16"/>
        <v>-1</v>
      </c>
      <c r="G644">
        <f t="shared" si="16"/>
        <v>-1</v>
      </c>
      <c r="H644">
        <f t="shared" si="16"/>
        <v>-1</v>
      </c>
      <c r="I644">
        <f t="shared" si="16"/>
        <v>-1</v>
      </c>
      <c r="J644">
        <f>(B644-'Power Analysis'!$B$1)^2*'Power Analysis'!$B$1</f>
        <v>7.9624999999999987E-2</v>
      </c>
    </row>
    <row r="645" spans="1:10" x14ac:dyDescent="0.3">
      <c r="A645">
        <v>1</v>
      </c>
      <c r="B645">
        <v>1</v>
      </c>
      <c r="C645">
        <f>'M2'!O645</f>
        <v>1</v>
      </c>
      <c r="D645">
        <f>'M3'!O645</f>
        <v>1</v>
      </c>
      <c r="E645">
        <f>'M4'!O645</f>
        <v>1</v>
      </c>
      <c r="F645">
        <f t="shared" si="16"/>
        <v>0</v>
      </c>
      <c r="G645">
        <f t="shared" si="16"/>
        <v>0</v>
      </c>
      <c r="H645">
        <f t="shared" si="16"/>
        <v>0</v>
      </c>
      <c r="I645">
        <f t="shared" si="16"/>
        <v>0</v>
      </c>
      <c r="J645">
        <f>(B645-'Power Analysis'!$B$1)^2*'Power Analysis'!$B$1</f>
        <v>7.9624999999999987E-2</v>
      </c>
    </row>
    <row r="646" spans="1:10" x14ac:dyDescent="0.3">
      <c r="A646">
        <v>1</v>
      </c>
      <c r="B646">
        <v>0</v>
      </c>
      <c r="C646">
        <f>'M2'!O646</f>
        <v>0</v>
      </c>
      <c r="D646">
        <f>'M3'!O646</f>
        <v>0</v>
      </c>
      <c r="E646">
        <f>'M4'!O646</f>
        <v>0</v>
      </c>
      <c r="F646">
        <f t="shared" si="16"/>
        <v>1</v>
      </c>
      <c r="G646">
        <f t="shared" si="16"/>
        <v>1</v>
      </c>
      <c r="H646">
        <f t="shared" si="16"/>
        <v>1</v>
      </c>
      <c r="I646">
        <f t="shared" si="16"/>
        <v>1</v>
      </c>
      <c r="J646">
        <f>(B646-'Power Analysis'!$B$1)^2*'Power Analysis'!$B$1</f>
        <v>0.27462500000000006</v>
      </c>
    </row>
    <row r="647" spans="1:10" x14ac:dyDescent="0.3">
      <c r="A647">
        <v>0</v>
      </c>
      <c r="B647">
        <v>0</v>
      </c>
      <c r="C647">
        <f>'M2'!O647</f>
        <v>0</v>
      </c>
      <c r="D647">
        <f>'M3'!O647</f>
        <v>0</v>
      </c>
      <c r="E647">
        <f>'M4'!O647</f>
        <v>0</v>
      </c>
      <c r="F647">
        <f t="shared" si="16"/>
        <v>0</v>
      </c>
      <c r="G647">
        <f t="shared" si="16"/>
        <v>0</v>
      </c>
      <c r="H647">
        <f t="shared" si="16"/>
        <v>0</v>
      </c>
      <c r="I647">
        <f t="shared" si="16"/>
        <v>0</v>
      </c>
      <c r="J647">
        <f>(B647-'Power Analysis'!$B$1)^2*'Power Analysis'!$B$1</f>
        <v>0.27462500000000006</v>
      </c>
    </row>
    <row r="648" spans="1:10" x14ac:dyDescent="0.3">
      <c r="A648">
        <v>1</v>
      </c>
      <c r="B648">
        <v>0</v>
      </c>
      <c r="C648">
        <f>'M2'!O648</f>
        <v>0</v>
      </c>
      <c r="D648">
        <f>'M3'!O648</f>
        <v>0</v>
      </c>
      <c r="E648">
        <f>'M4'!O648</f>
        <v>0</v>
      </c>
      <c r="F648">
        <f t="shared" si="16"/>
        <v>1</v>
      </c>
      <c r="G648">
        <f t="shared" si="16"/>
        <v>1</v>
      </c>
      <c r="H648">
        <f t="shared" si="16"/>
        <v>1</v>
      </c>
      <c r="I648">
        <f t="shared" si="16"/>
        <v>1</v>
      </c>
      <c r="J648">
        <f>(B648-'Power Analysis'!$B$1)^2*'Power Analysis'!$B$1</f>
        <v>0.27462500000000006</v>
      </c>
    </row>
    <row r="649" spans="1:10" x14ac:dyDescent="0.3">
      <c r="A649">
        <v>1</v>
      </c>
      <c r="B649">
        <v>0</v>
      </c>
      <c r="C649">
        <f>'M2'!O649</f>
        <v>0</v>
      </c>
      <c r="D649">
        <f>'M3'!O649</f>
        <v>0</v>
      </c>
      <c r="E649">
        <f>'M4'!O649</f>
        <v>0</v>
      </c>
      <c r="F649">
        <f t="shared" si="16"/>
        <v>1</v>
      </c>
      <c r="G649">
        <f t="shared" si="16"/>
        <v>1</v>
      </c>
      <c r="H649">
        <f t="shared" si="16"/>
        <v>1</v>
      </c>
      <c r="I649">
        <f t="shared" si="16"/>
        <v>1</v>
      </c>
      <c r="J649">
        <f>(B649-'Power Analysis'!$B$1)^2*'Power Analysis'!$B$1</f>
        <v>0.27462500000000006</v>
      </c>
    </row>
    <row r="650" spans="1:10" x14ac:dyDescent="0.3">
      <c r="A650">
        <v>1</v>
      </c>
      <c r="B650">
        <v>1</v>
      </c>
      <c r="C650">
        <f>'M2'!O650</f>
        <v>1</v>
      </c>
      <c r="D650">
        <f>'M3'!O650</f>
        <v>1</v>
      </c>
      <c r="E650">
        <f>'M4'!O650</f>
        <v>1</v>
      </c>
      <c r="F650">
        <f t="shared" si="16"/>
        <v>0</v>
      </c>
      <c r="G650">
        <f t="shared" si="16"/>
        <v>0</v>
      </c>
      <c r="H650">
        <f t="shared" si="16"/>
        <v>0</v>
      </c>
      <c r="I650">
        <f t="shared" si="16"/>
        <v>0</v>
      </c>
      <c r="J650">
        <f>(B650-'Power Analysis'!$B$1)^2*'Power Analysis'!$B$1</f>
        <v>7.9624999999999987E-2</v>
      </c>
    </row>
    <row r="651" spans="1:10" x14ac:dyDescent="0.3">
      <c r="A651">
        <v>1</v>
      </c>
      <c r="B651">
        <v>1</v>
      </c>
      <c r="C651">
        <f>'M2'!O651</f>
        <v>1</v>
      </c>
      <c r="D651">
        <f>'M3'!O651</f>
        <v>1</v>
      </c>
      <c r="E651">
        <f>'M4'!O651</f>
        <v>1</v>
      </c>
      <c r="F651">
        <f t="shared" si="16"/>
        <v>0</v>
      </c>
      <c r="G651">
        <f t="shared" si="16"/>
        <v>0</v>
      </c>
      <c r="H651">
        <f t="shared" si="16"/>
        <v>0</v>
      </c>
      <c r="I651">
        <f t="shared" si="16"/>
        <v>0</v>
      </c>
      <c r="J651">
        <f>(B651-'Power Analysis'!$B$1)^2*'Power Analysis'!$B$1</f>
        <v>7.9624999999999987E-2</v>
      </c>
    </row>
    <row r="652" spans="1:10" x14ac:dyDescent="0.3">
      <c r="A652">
        <v>0</v>
      </c>
      <c r="B652">
        <v>0</v>
      </c>
      <c r="C652">
        <f>'M2'!O652</f>
        <v>0</v>
      </c>
      <c r="D652">
        <f>'M3'!O652</f>
        <v>0</v>
      </c>
      <c r="E652">
        <f>'M4'!O652</f>
        <v>0</v>
      </c>
      <c r="F652">
        <f t="shared" si="16"/>
        <v>0</v>
      </c>
      <c r="G652">
        <f t="shared" si="16"/>
        <v>0</v>
      </c>
      <c r="H652">
        <f t="shared" si="16"/>
        <v>0</v>
      </c>
      <c r="I652">
        <f t="shared" si="16"/>
        <v>0</v>
      </c>
      <c r="J652">
        <f>(B652-'Power Analysis'!$B$1)^2*'Power Analysis'!$B$1</f>
        <v>0.27462500000000006</v>
      </c>
    </row>
    <row r="653" spans="1:10" x14ac:dyDescent="0.3">
      <c r="A653">
        <v>1</v>
      </c>
      <c r="B653">
        <v>0</v>
      </c>
      <c r="C653">
        <f>'M2'!O653</f>
        <v>0</v>
      </c>
      <c r="D653">
        <f>'M3'!O653</f>
        <v>0</v>
      </c>
      <c r="E653">
        <f>'M4'!O653</f>
        <v>0</v>
      </c>
      <c r="F653">
        <f t="shared" si="16"/>
        <v>1</v>
      </c>
      <c r="G653">
        <f t="shared" si="16"/>
        <v>1</v>
      </c>
      <c r="H653">
        <f t="shared" si="16"/>
        <v>1</v>
      </c>
      <c r="I653">
        <f t="shared" si="16"/>
        <v>1</v>
      </c>
      <c r="J653">
        <f>(B653-'Power Analysis'!$B$1)^2*'Power Analysis'!$B$1</f>
        <v>0.27462500000000006</v>
      </c>
    </row>
    <row r="654" spans="1:10" x14ac:dyDescent="0.3">
      <c r="A654">
        <v>1</v>
      </c>
      <c r="B654">
        <v>0</v>
      </c>
      <c r="C654">
        <f>'M2'!O654</f>
        <v>0</v>
      </c>
      <c r="D654">
        <f>'M3'!O654</f>
        <v>0</v>
      </c>
      <c r="E654">
        <f>'M4'!O654</f>
        <v>0</v>
      </c>
      <c r="F654">
        <f t="shared" si="16"/>
        <v>1</v>
      </c>
      <c r="G654">
        <f t="shared" si="16"/>
        <v>1</v>
      </c>
      <c r="H654">
        <f t="shared" si="16"/>
        <v>1</v>
      </c>
      <c r="I654">
        <f t="shared" si="16"/>
        <v>1</v>
      </c>
      <c r="J654">
        <f>(B654-'Power Analysis'!$B$1)^2*'Power Analysis'!$B$1</f>
        <v>0.27462500000000006</v>
      </c>
    </row>
    <row r="655" spans="1:10" x14ac:dyDescent="0.3">
      <c r="A655">
        <v>1</v>
      </c>
      <c r="B655">
        <v>1</v>
      </c>
      <c r="C655">
        <f>'M2'!O655</f>
        <v>1</v>
      </c>
      <c r="D655">
        <f>'M3'!O655</f>
        <v>1</v>
      </c>
      <c r="E655">
        <f>'M4'!O655</f>
        <v>1</v>
      </c>
      <c r="F655">
        <f t="shared" si="16"/>
        <v>0</v>
      </c>
      <c r="G655">
        <f t="shared" si="16"/>
        <v>0</v>
      </c>
      <c r="H655">
        <f t="shared" si="16"/>
        <v>0</v>
      </c>
      <c r="I655">
        <f t="shared" si="16"/>
        <v>0</v>
      </c>
      <c r="J655">
        <f>(B655-'Power Analysis'!$B$1)^2*'Power Analysis'!$B$1</f>
        <v>7.9624999999999987E-2</v>
      </c>
    </row>
    <row r="656" spans="1:10" x14ac:dyDescent="0.3">
      <c r="A656">
        <v>0</v>
      </c>
      <c r="B656">
        <v>0</v>
      </c>
      <c r="C656">
        <f>'M2'!O656</f>
        <v>0</v>
      </c>
      <c r="D656">
        <f>'M3'!O656</f>
        <v>0</v>
      </c>
      <c r="E656">
        <f>'M4'!O656</f>
        <v>0</v>
      </c>
      <c r="F656">
        <f t="shared" si="16"/>
        <v>0</v>
      </c>
      <c r="G656">
        <f t="shared" si="16"/>
        <v>0</v>
      </c>
      <c r="H656">
        <f t="shared" si="16"/>
        <v>0</v>
      </c>
      <c r="I656">
        <f t="shared" si="16"/>
        <v>0</v>
      </c>
      <c r="J656">
        <f>(B656-'Power Analysis'!$B$1)^2*'Power Analysis'!$B$1</f>
        <v>0.27462500000000006</v>
      </c>
    </row>
    <row r="657" spans="1:10" x14ac:dyDescent="0.3">
      <c r="A657">
        <v>0</v>
      </c>
      <c r="B657">
        <v>0</v>
      </c>
      <c r="C657">
        <f>'M2'!O657</f>
        <v>0</v>
      </c>
      <c r="D657">
        <f>'M3'!O657</f>
        <v>0</v>
      </c>
      <c r="E657">
        <f>'M4'!O657</f>
        <v>0</v>
      </c>
      <c r="F657">
        <f t="shared" si="16"/>
        <v>0</v>
      </c>
      <c r="G657">
        <f t="shared" si="16"/>
        <v>0</v>
      </c>
      <c r="H657">
        <f t="shared" si="16"/>
        <v>0</v>
      </c>
      <c r="I657">
        <f t="shared" si="16"/>
        <v>0</v>
      </c>
      <c r="J657">
        <f>(B657-'Power Analysis'!$B$1)^2*'Power Analysis'!$B$1</f>
        <v>0.27462500000000006</v>
      </c>
    </row>
    <row r="658" spans="1:10" x14ac:dyDescent="0.3">
      <c r="A658">
        <v>1</v>
      </c>
      <c r="B658">
        <v>1</v>
      </c>
      <c r="C658">
        <f>'M2'!O658</f>
        <v>1</v>
      </c>
      <c r="D658">
        <f>'M3'!O658</f>
        <v>1</v>
      </c>
      <c r="E658">
        <f>'M4'!O658</f>
        <v>1</v>
      </c>
      <c r="F658">
        <f t="shared" si="16"/>
        <v>0</v>
      </c>
      <c r="G658">
        <f t="shared" si="16"/>
        <v>0</v>
      </c>
      <c r="H658">
        <f t="shared" si="16"/>
        <v>0</v>
      </c>
      <c r="I658">
        <f t="shared" si="16"/>
        <v>0</v>
      </c>
      <c r="J658">
        <f>(B658-'Power Analysis'!$B$1)^2*'Power Analysis'!$B$1</f>
        <v>7.9624999999999987E-2</v>
      </c>
    </row>
    <row r="659" spans="1:10" x14ac:dyDescent="0.3">
      <c r="A659">
        <v>1</v>
      </c>
      <c r="B659">
        <v>1</v>
      </c>
      <c r="C659">
        <f>'M2'!O659</f>
        <v>1</v>
      </c>
      <c r="D659">
        <f>'M3'!O659</f>
        <v>1</v>
      </c>
      <c r="E659">
        <f>'M4'!O659</f>
        <v>1</v>
      </c>
      <c r="F659">
        <f t="shared" si="16"/>
        <v>0</v>
      </c>
      <c r="G659">
        <f t="shared" si="16"/>
        <v>0</v>
      </c>
      <c r="H659">
        <f t="shared" si="16"/>
        <v>0</v>
      </c>
      <c r="I659">
        <f t="shared" si="16"/>
        <v>0</v>
      </c>
      <c r="J659">
        <f>(B659-'Power Analysis'!$B$1)^2*'Power Analysis'!$B$1</f>
        <v>7.9624999999999987E-2</v>
      </c>
    </row>
    <row r="660" spans="1:10" x14ac:dyDescent="0.3">
      <c r="A660">
        <v>1</v>
      </c>
      <c r="B660">
        <v>1</v>
      </c>
      <c r="C660">
        <f>'M2'!O660</f>
        <v>1</v>
      </c>
      <c r="D660">
        <f>'M3'!O660</f>
        <v>1</v>
      </c>
      <c r="E660">
        <f>'M4'!O660</f>
        <v>1</v>
      </c>
      <c r="F660">
        <f t="shared" si="16"/>
        <v>0</v>
      </c>
      <c r="G660">
        <f t="shared" si="16"/>
        <v>0</v>
      </c>
      <c r="H660">
        <f t="shared" si="16"/>
        <v>0</v>
      </c>
      <c r="I660">
        <f t="shared" si="16"/>
        <v>0</v>
      </c>
      <c r="J660">
        <f>(B660-'Power Analysis'!$B$1)^2*'Power Analysis'!$B$1</f>
        <v>7.9624999999999987E-2</v>
      </c>
    </row>
    <row r="661" spans="1:10" x14ac:dyDescent="0.3">
      <c r="A661">
        <v>1</v>
      </c>
      <c r="B661">
        <v>1</v>
      </c>
      <c r="C661">
        <f>'M2'!O661</f>
        <v>1</v>
      </c>
      <c r="D661">
        <f>'M3'!O661</f>
        <v>1</v>
      </c>
      <c r="E661">
        <f>'M4'!O661</f>
        <v>1</v>
      </c>
      <c r="F661">
        <f t="shared" si="16"/>
        <v>0</v>
      </c>
      <c r="G661">
        <f t="shared" si="16"/>
        <v>0</v>
      </c>
      <c r="H661">
        <f t="shared" si="16"/>
        <v>0</v>
      </c>
      <c r="I661">
        <f t="shared" si="16"/>
        <v>0</v>
      </c>
      <c r="J661">
        <f>(B661-'Power Analysis'!$B$1)^2*'Power Analysis'!$B$1</f>
        <v>7.9624999999999987E-2</v>
      </c>
    </row>
    <row r="662" spans="1:10" x14ac:dyDescent="0.3">
      <c r="A662">
        <v>0</v>
      </c>
      <c r="B662">
        <v>0</v>
      </c>
      <c r="C662">
        <f>'M2'!O662</f>
        <v>0</v>
      </c>
      <c r="D662">
        <f>'M3'!O662</f>
        <v>0</v>
      </c>
      <c r="E662">
        <f>'M4'!O662</f>
        <v>0</v>
      </c>
      <c r="F662">
        <f t="shared" si="16"/>
        <v>0</v>
      </c>
      <c r="G662">
        <f t="shared" si="16"/>
        <v>0</v>
      </c>
      <c r="H662">
        <f t="shared" si="16"/>
        <v>0</v>
      </c>
      <c r="I662">
        <f t="shared" si="16"/>
        <v>0</v>
      </c>
      <c r="J662">
        <f>(B662-'Power Analysis'!$B$1)^2*'Power Analysis'!$B$1</f>
        <v>0.27462500000000006</v>
      </c>
    </row>
    <row r="663" spans="1:10" x14ac:dyDescent="0.3">
      <c r="A663">
        <v>0</v>
      </c>
      <c r="B663">
        <v>0</v>
      </c>
      <c r="C663">
        <f>'M2'!O663</f>
        <v>0</v>
      </c>
      <c r="D663">
        <f>'M3'!O663</f>
        <v>0</v>
      </c>
      <c r="E663">
        <f>'M4'!O663</f>
        <v>0</v>
      </c>
      <c r="F663">
        <f t="shared" si="16"/>
        <v>0</v>
      </c>
      <c r="G663">
        <f t="shared" si="16"/>
        <v>0</v>
      </c>
      <c r="H663">
        <f t="shared" si="16"/>
        <v>0</v>
      </c>
      <c r="I663">
        <f t="shared" si="16"/>
        <v>0</v>
      </c>
      <c r="J663">
        <f>(B663-'Power Analysis'!$B$1)^2*'Power Analysis'!$B$1</f>
        <v>0.27462500000000006</v>
      </c>
    </row>
    <row r="664" spans="1:10" x14ac:dyDescent="0.3">
      <c r="A664">
        <v>0</v>
      </c>
      <c r="B664">
        <v>0</v>
      </c>
      <c r="C664">
        <f>'M2'!O664</f>
        <v>0</v>
      </c>
      <c r="D664">
        <f>'M3'!O664</f>
        <v>0</v>
      </c>
      <c r="E664">
        <f>'M4'!O664</f>
        <v>0</v>
      </c>
      <c r="F664">
        <f t="shared" si="16"/>
        <v>0</v>
      </c>
      <c r="G664">
        <f t="shared" si="16"/>
        <v>0</v>
      </c>
      <c r="H664">
        <f t="shared" si="16"/>
        <v>0</v>
      </c>
      <c r="I664">
        <f t="shared" si="16"/>
        <v>0</v>
      </c>
      <c r="J664">
        <f>(B664-'Power Analysis'!$B$1)^2*'Power Analysis'!$B$1</f>
        <v>0.27462500000000006</v>
      </c>
    </row>
    <row r="665" spans="1:10" x14ac:dyDescent="0.3">
      <c r="A665">
        <v>0</v>
      </c>
      <c r="B665">
        <v>0</v>
      </c>
      <c r="C665">
        <f>'M2'!O665</f>
        <v>0</v>
      </c>
      <c r="D665">
        <f>'M3'!O665</f>
        <v>0</v>
      </c>
      <c r="E665">
        <f>'M4'!O665</f>
        <v>0</v>
      </c>
      <c r="F665">
        <f t="shared" si="16"/>
        <v>0</v>
      </c>
      <c r="G665">
        <f t="shared" si="16"/>
        <v>0</v>
      </c>
      <c r="H665">
        <f t="shared" si="16"/>
        <v>0</v>
      </c>
      <c r="I665">
        <f t="shared" si="16"/>
        <v>0</v>
      </c>
      <c r="J665">
        <f>(B665-'Power Analysis'!$B$1)^2*'Power Analysis'!$B$1</f>
        <v>0.27462500000000006</v>
      </c>
    </row>
    <row r="666" spans="1:10" x14ac:dyDescent="0.3">
      <c r="A666">
        <v>1</v>
      </c>
      <c r="B666">
        <v>0</v>
      </c>
      <c r="C666">
        <f>'M2'!O666</f>
        <v>0</v>
      </c>
      <c r="D666">
        <f>'M3'!O666</f>
        <v>0</v>
      </c>
      <c r="E666">
        <f>'M4'!O666</f>
        <v>0</v>
      </c>
      <c r="F666">
        <f t="shared" si="16"/>
        <v>1</v>
      </c>
      <c r="G666">
        <f t="shared" si="16"/>
        <v>1</v>
      </c>
      <c r="H666">
        <f t="shared" si="16"/>
        <v>1</v>
      </c>
      <c r="I666">
        <f t="shared" si="16"/>
        <v>1</v>
      </c>
      <c r="J666">
        <f>(B666-'Power Analysis'!$B$1)^2*'Power Analysis'!$B$1</f>
        <v>0.27462500000000006</v>
      </c>
    </row>
    <row r="667" spans="1:10" x14ac:dyDescent="0.3">
      <c r="A667">
        <v>0</v>
      </c>
      <c r="B667">
        <v>0</v>
      </c>
      <c r="C667">
        <f>'M2'!O667</f>
        <v>0</v>
      </c>
      <c r="D667">
        <f>'M3'!O667</f>
        <v>0</v>
      </c>
      <c r="E667">
        <f>'M4'!O667</f>
        <v>0</v>
      </c>
      <c r="F667">
        <f t="shared" si="16"/>
        <v>0</v>
      </c>
      <c r="G667">
        <f t="shared" si="16"/>
        <v>0</v>
      </c>
      <c r="H667">
        <f t="shared" si="16"/>
        <v>0</v>
      </c>
      <c r="I667">
        <f t="shared" si="16"/>
        <v>0</v>
      </c>
      <c r="J667">
        <f>(B667-'Power Analysis'!$B$1)^2*'Power Analysis'!$B$1</f>
        <v>0.27462500000000006</v>
      </c>
    </row>
    <row r="668" spans="1:10" x14ac:dyDescent="0.3">
      <c r="A668">
        <v>1</v>
      </c>
      <c r="B668">
        <v>0</v>
      </c>
      <c r="C668">
        <f>'M2'!O668</f>
        <v>0</v>
      </c>
      <c r="D668">
        <f>'M3'!O668</f>
        <v>0</v>
      </c>
      <c r="E668">
        <f>'M4'!O668</f>
        <v>0</v>
      </c>
      <c r="F668">
        <f t="shared" si="16"/>
        <v>1</v>
      </c>
      <c r="G668">
        <f t="shared" si="16"/>
        <v>1</v>
      </c>
      <c r="H668">
        <f t="shared" si="16"/>
        <v>1</v>
      </c>
      <c r="I668">
        <f t="shared" si="16"/>
        <v>1</v>
      </c>
      <c r="J668">
        <f>(B668-'Power Analysis'!$B$1)^2*'Power Analysis'!$B$1</f>
        <v>0.27462500000000006</v>
      </c>
    </row>
    <row r="669" spans="1:10" x14ac:dyDescent="0.3">
      <c r="A669">
        <v>0</v>
      </c>
      <c r="B669">
        <v>0</v>
      </c>
      <c r="C669">
        <f>'M2'!O669</f>
        <v>0</v>
      </c>
      <c r="D669">
        <f>'M3'!O669</f>
        <v>0</v>
      </c>
      <c r="E669">
        <f>'M4'!O669</f>
        <v>0</v>
      </c>
      <c r="F669">
        <f t="shared" si="16"/>
        <v>0</v>
      </c>
      <c r="G669">
        <f t="shared" si="16"/>
        <v>0</v>
      </c>
      <c r="H669">
        <f t="shared" si="16"/>
        <v>0</v>
      </c>
      <c r="I669">
        <f t="shared" si="16"/>
        <v>0</v>
      </c>
      <c r="J669">
        <f>(B669-'Power Analysis'!$B$1)^2*'Power Analysis'!$B$1</f>
        <v>0.27462500000000006</v>
      </c>
    </row>
    <row r="670" spans="1:10" x14ac:dyDescent="0.3">
      <c r="A670">
        <v>0</v>
      </c>
      <c r="B670">
        <v>0</v>
      </c>
      <c r="C670">
        <f>'M2'!O670</f>
        <v>0</v>
      </c>
      <c r="D670">
        <f>'M3'!O670</f>
        <v>0</v>
      </c>
      <c r="E670">
        <f>'M4'!O670</f>
        <v>0</v>
      </c>
      <c r="F670">
        <f t="shared" si="16"/>
        <v>0</v>
      </c>
      <c r="G670">
        <f t="shared" si="16"/>
        <v>0</v>
      </c>
      <c r="H670">
        <f t="shared" si="16"/>
        <v>0</v>
      </c>
      <c r="I670">
        <f t="shared" si="16"/>
        <v>0</v>
      </c>
      <c r="J670">
        <f>(B670-'Power Analysis'!$B$1)^2*'Power Analysis'!$B$1</f>
        <v>0.27462500000000006</v>
      </c>
    </row>
    <row r="671" spans="1:10" x14ac:dyDescent="0.3">
      <c r="A671">
        <v>0</v>
      </c>
      <c r="B671">
        <v>0</v>
      </c>
      <c r="C671">
        <f>'M2'!O671</f>
        <v>0</v>
      </c>
      <c r="D671">
        <f>'M3'!O671</f>
        <v>0</v>
      </c>
      <c r="E671">
        <f>'M4'!O671</f>
        <v>0</v>
      </c>
      <c r="F671">
        <f t="shared" si="16"/>
        <v>0</v>
      </c>
      <c r="G671">
        <f t="shared" si="16"/>
        <v>0</v>
      </c>
      <c r="H671">
        <f t="shared" si="16"/>
        <v>0</v>
      </c>
      <c r="I671">
        <f t="shared" si="16"/>
        <v>0</v>
      </c>
      <c r="J671">
        <f>(B671-'Power Analysis'!$B$1)^2*'Power Analysis'!$B$1</f>
        <v>0.27462500000000006</v>
      </c>
    </row>
    <row r="672" spans="1:10" x14ac:dyDescent="0.3">
      <c r="A672">
        <v>1</v>
      </c>
      <c r="B672">
        <v>0</v>
      </c>
      <c r="C672">
        <f>'M2'!O672</f>
        <v>0</v>
      </c>
      <c r="D672">
        <f>'M3'!O672</f>
        <v>0</v>
      </c>
      <c r="E672">
        <f>'M4'!O672</f>
        <v>0</v>
      </c>
      <c r="F672">
        <f t="shared" si="16"/>
        <v>1</v>
      </c>
      <c r="G672">
        <f t="shared" si="16"/>
        <v>1</v>
      </c>
      <c r="H672">
        <f t="shared" si="16"/>
        <v>1</v>
      </c>
      <c r="I672">
        <f t="shared" si="16"/>
        <v>1</v>
      </c>
      <c r="J672">
        <f>(B672-'Power Analysis'!$B$1)^2*'Power Analysis'!$B$1</f>
        <v>0.27462500000000006</v>
      </c>
    </row>
    <row r="673" spans="1:10" x14ac:dyDescent="0.3">
      <c r="A673">
        <v>0</v>
      </c>
      <c r="B673">
        <v>0</v>
      </c>
      <c r="C673">
        <f>'M2'!O673</f>
        <v>0</v>
      </c>
      <c r="D673">
        <f>'M3'!O673</f>
        <v>0</v>
      </c>
      <c r="E673">
        <f>'M4'!O673</f>
        <v>0</v>
      </c>
      <c r="F673">
        <f t="shared" si="16"/>
        <v>0</v>
      </c>
      <c r="G673">
        <f t="shared" si="16"/>
        <v>0</v>
      </c>
      <c r="H673">
        <f t="shared" si="16"/>
        <v>0</v>
      </c>
      <c r="I673">
        <f t="shared" si="16"/>
        <v>0</v>
      </c>
      <c r="J673">
        <f>(B673-'Power Analysis'!$B$1)^2*'Power Analysis'!$B$1</f>
        <v>0.27462500000000006</v>
      </c>
    </row>
    <row r="674" spans="1:10" x14ac:dyDescent="0.3">
      <c r="A674">
        <v>1</v>
      </c>
      <c r="B674">
        <v>0</v>
      </c>
      <c r="C674">
        <f>'M2'!O674</f>
        <v>0</v>
      </c>
      <c r="D674">
        <f>'M3'!O674</f>
        <v>0</v>
      </c>
      <c r="E674">
        <f>'M4'!O674</f>
        <v>0</v>
      </c>
      <c r="F674">
        <f t="shared" si="16"/>
        <v>1</v>
      </c>
      <c r="G674">
        <f t="shared" si="16"/>
        <v>1</v>
      </c>
      <c r="H674">
        <f t="shared" si="16"/>
        <v>1</v>
      </c>
      <c r="I674">
        <f t="shared" si="16"/>
        <v>1</v>
      </c>
      <c r="J674">
        <f>(B674-'Power Analysis'!$B$1)^2*'Power Analysis'!$B$1</f>
        <v>0.27462500000000006</v>
      </c>
    </row>
    <row r="675" spans="1:10" x14ac:dyDescent="0.3">
      <c r="A675">
        <v>1</v>
      </c>
      <c r="B675">
        <v>0</v>
      </c>
      <c r="C675">
        <f>'M2'!O675</f>
        <v>0</v>
      </c>
      <c r="D675">
        <f>'M3'!O675</f>
        <v>0</v>
      </c>
      <c r="E675">
        <f>'M4'!O675</f>
        <v>0</v>
      </c>
      <c r="F675">
        <f t="shared" si="16"/>
        <v>1</v>
      </c>
      <c r="G675">
        <f t="shared" si="16"/>
        <v>1</v>
      </c>
      <c r="H675">
        <f t="shared" si="16"/>
        <v>1</v>
      </c>
      <c r="I675">
        <f t="shared" si="16"/>
        <v>1</v>
      </c>
      <c r="J675">
        <f>(B675-'Power Analysis'!$B$1)^2*'Power Analysis'!$B$1</f>
        <v>0.27462500000000006</v>
      </c>
    </row>
    <row r="676" spans="1:10" x14ac:dyDescent="0.3">
      <c r="A676">
        <v>0</v>
      </c>
      <c r="B676">
        <v>0</v>
      </c>
      <c r="C676">
        <f>'M2'!O676</f>
        <v>0</v>
      </c>
      <c r="D676">
        <f>'M3'!O676</f>
        <v>0</v>
      </c>
      <c r="E676">
        <f>'M4'!O676</f>
        <v>0</v>
      </c>
      <c r="F676">
        <f t="shared" si="16"/>
        <v>0</v>
      </c>
      <c r="G676">
        <f t="shared" si="16"/>
        <v>0</v>
      </c>
      <c r="H676">
        <f t="shared" si="16"/>
        <v>0</v>
      </c>
      <c r="I676">
        <f t="shared" si="16"/>
        <v>0</v>
      </c>
      <c r="J676">
        <f>(B676-'Power Analysis'!$B$1)^2*'Power Analysis'!$B$1</f>
        <v>0.27462500000000006</v>
      </c>
    </row>
    <row r="677" spans="1:10" x14ac:dyDescent="0.3">
      <c r="A677">
        <v>1</v>
      </c>
      <c r="B677">
        <v>1</v>
      </c>
      <c r="C677">
        <f>'M2'!O677</f>
        <v>1</v>
      </c>
      <c r="D677">
        <f>'M3'!O677</f>
        <v>1</v>
      </c>
      <c r="E677">
        <f>'M4'!O677</f>
        <v>1</v>
      </c>
      <c r="F677">
        <f t="shared" si="16"/>
        <v>0</v>
      </c>
      <c r="G677">
        <f t="shared" si="16"/>
        <v>0</v>
      </c>
      <c r="H677">
        <f t="shared" si="16"/>
        <v>0</v>
      </c>
      <c r="I677">
        <f t="shared" si="16"/>
        <v>0</v>
      </c>
      <c r="J677">
        <f>(B677-'Power Analysis'!$B$1)^2*'Power Analysis'!$B$1</f>
        <v>7.9624999999999987E-2</v>
      </c>
    </row>
    <row r="678" spans="1:10" x14ac:dyDescent="0.3">
      <c r="A678">
        <v>1</v>
      </c>
      <c r="B678">
        <v>1</v>
      </c>
      <c r="C678">
        <f>'M2'!O678</f>
        <v>1</v>
      </c>
      <c r="D678">
        <f>'M3'!O678</f>
        <v>1</v>
      </c>
      <c r="E678">
        <f>'M4'!O678</f>
        <v>1</v>
      </c>
      <c r="F678">
        <f t="shared" si="16"/>
        <v>0</v>
      </c>
      <c r="G678">
        <f t="shared" si="16"/>
        <v>0</v>
      </c>
      <c r="H678">
        <f t="shared" si="16"/>
        <v>0</v>
      </c>
      <c r="I678">
        <f t="shared" si="16"/>
        <v>0</v>
      </c>
      <c r="J678">
        <f>(B678-'Power Analysis'!$B$1)^2*'Power Analysis'!$B$1</f>
        <v>7.9624999999999987E-2</v>
      </c>
    </row>
    <row r="679" spans="1:10" x14ac:dyDescent="0.3">
      <c r="A679">
        <v>1</v>
      </c>
      <c r="B679">
        <v>0</v>
      </c>
      <c r="C679">
        <f>'M2'!O679</f>
        <v>0</v>
      </c>
      <c r="D679">
        <f>'M3'!O679</f>
        <v>0</v>
      </c>
      <c r="E679">
        <f>'M4'!O679</f>
        <v>0</v>
      </c>
      <c r="F679">
        <f t="shared" si="16"/>
        <v>1</v>
      </c>
      <c r="G679">
        <f t="shared" si="16"/>
        <v>1</v>
      </c>
      <c r="H679">
        <f t="shared" si="16"/>
        <v>1</v>
      </c>
      <c r="I679">
        <f t="shared" si="16"/>
        <v>1</v>
      </c>
      <c r="J679">
        <f>(B679-'Power Analysis'!$B$1)^2*'Power Analysis'!$B$1</f>
        <v>0.27462500000000006</v>
      </c>
    </row>
    <row r="680" spans="1:10" x14ac:dyDescent="0.3">
      <c r="A680">
        <v>0</v>
      </c>
      <c r="B680">
        <v>0</v>
      </c>
      <c r="C680">
        <f>'M2'!O680</f>
        <v>0</v>
      </c>
      <c r="D680">
        <f>'M3'!O680</f>
        <v>0</v>
      </c>
      <c r="E680">
        <f>'M4'!O680</f>
        <v>0</v>
      </c>
      <c r="F680">
        <f t="shared" si="16"/>
        <v>0</v>
      </c>
      <c r="G680">
        <f t="shared" si="16"/>
        <v>0</v>
      </c>
      <c r="H680">
        <f t="shared" si="16"/>
        <v>0</v>
      </c>
      <c r="I680">
        <f t="shared" si="16"/>
        <v>0</v>
      </c>
      <c r="J680">
        <f>(B680-'Power Analysis'!$B$1)^2*'Power Analysis'!$B$1</f>
        <v>0.27462500000000006</v>
      </c>
    </row>
    <row r="681" spans="1:10" x14ac:dyDescent="0.3">
      <c r="A681">
        <v>1</v>
      </c>
      <c r="B681">
        <v>0</v>
      </c>
      <c r="C681">
        <f>'M2'!O681</f>
        <v>0</v>
      </c>
      <c r="D681">
        <f>'M3'!O681</f>
        <v>0</v>
      </c>
      <c r="E681">
        <f>'M4'!O681</f>
        <v>0</v>
      </c>
      <c r="F681">
        <f t="shared" si="16"/>
        <v>1</v>
      </c>
      <c r="G681">
        <f t="shared" si="16"/>
        <v>1</v>
      </c>
      <c r="H681">
        <f t="shared" si="16"/>
        <v>1</v>
      </c>
      <c r="I681">
        <f t="shared" si="16"/>
        <v>1</v>
      </c>
      <c r="J681">
        <f>(B681-'Power Analysis'!$B$1)^2*'Power Analysis'!$B$1</f>
        <v>0.27462500000000006</v>
      </c>
    </row>
    <row r="682" spans="1:10" x14ac:dyDescent="0.3">
      <c r="A682">
        <v>1</v>
      </c>
      <c r="B682">
        <v>0</v>
      </c>
      <c r="C682">
        <f>'M2'!O682</f>
        <v>0</v>
      </c>
      <c r="D682">
        <f>'M3'!O682</f>
        <v>0</v>
      </c>
      <c r="E682">
        <f>'M4'!O682</f>
        <v>0</v>
      </c>
      <c r="F682">
        <f t="shared" si="16"/>
        <v>1</v>
      </c>
      <c r="G682">
        <f t="shared" si="16"/>
        <v>1</v>
      </c>
      <c r="H682">
        <f t="shared" si="16"/>
        <v>1</v>
      </c>
      <c r="I682">
        <f t="shared" si="16"/>
        <v>1</v>
      </c>
      <c r="J682">
        <f>(B682-'Power Analysis'!$B$1)^2*'Power Analysis'!$B$1</f>
        <v>0.27462500000000006</v>
      </c>
    </row>
    <row r="683" spans="1:10" x14ac:dyDescent="0.3">
      <c r="A683">
        <v>0</v>
      </c>
      <c r="B683">
        <v>0</v>
      </c>
      <c r="C683">
        <f>'M2'!O683</f>
        <v>0</v>
      </c>
      <c r="D683">
        <f>'M3'!O683</f>
        <v>0</v>
      </c>
      <c r="E683">
        <f>'M4'!O683</f>
        <v>0</v>
      </c>
      <c r="F683">
        <f t="shared" si="16"/>
        <v>0</v>
      </c>
      <c r="G683">
        <f t="shared" si="16"/>
        <v>0</v>
      </c>
      <c r="H683">
        <f t="shared" si="16"/>
        <v>0</v>
      </c>
      <c r="I683">
        <f t="shared" si="16"/>
        <v>0</v>
      </c>
      <c r="J683">
        <f>(B683-'Power Analysis'!$B$1)^2*'Power Analysis'!$B$1</f>
        <v>0.27462500000000006</v>
      </c>
    </row>
    <row r="684" spans="1:10" x14ac:dyDescent="0.3">
      <c r="A684">
        <v>0</v>
      </c>
      <c r="B684">
        <v>0</v>
      </c>
      <c r="C684">
        <f>'M2'!O684</f>
        <v>0</v>
      </c>
      <c r="D684">
        <f>'M3'!O684</f>
        <v>0</v>
      </c>
      <c r="E684">
        <f>'M4'!O684</f>
        <v>0</v>
      </c>
      <c r="F684">
        <f t="shared" si="16"/>
        <v>0</v>
      </c>
      <c r="G684">
        <f t="shared" si="16"/>
        <v>0</v>
      </c>
      <c r="H684">
        <f t="shared" si="16"/>
        <v>0</v>
      </c>
      <c r="I684">
        <f t="shared" si="16"/>
        <v>0</v>
      </c>
      <c r="J684">
        <f>(B684-'Power Analysis'!$B$1)^2*'Power Analysis'!$B$1</f>
        <v>0.27462500000000006</v>
      </c>
    </row>
    <row r="685" spans="1:10" x14ac:dyDescent="0.3">
      <c r="A685">
        <v>0</v>
      </c>
      <c r="B685">
        <v>0</v>
      </c>
      <c r="C685">
        <f>'M2'!O685</f>
        <v>0</v>
      </c>
      <c r="D685">
        <f>'M3'!O685</f>
        <v>0</v>
      </c>
      <c r="E685">
        <f>'M4'!O685</f>
        <v>0</v>
      </c>
      <c r="F685">
        <f t="shared" si="16"/>
        <v>0</v>
      </c>
      <c r="G685">
        <f t="shared" si="16"/>
        <v>0</v>
      </c>
      <c r="H685">
        <f t="shared" si="16"/>
        <v>0</v>
      </c>
      <c r="I685">
        <f t="shared" si="16"/>
        <v>0</v>
      </c>
      <c r="J685">
        <f>(B685-'Power Analysis'!$B$1)^2*'Power Analysis'!$B$1</f>
        <v>0.27462500000000006</v>
      </c>
    </row>
    <row r="686" spans="1:10" x14ac:dyDescent="0.3">
      <c r="A686">
        <v>0</v>
      </c>
      <c r="B686">
        <v>0</v>
      </c>
      <c r="C686">
        <f>'M2'!O686</f>
        <v>0</v>
      </c>
      <c r="D686">
        <f>'M3'!O686</f>
        <v>0</v>
      </c>
      <c r="E686">
        <f>'M4'!O686</f>
        <v>0</v>
      </c>
      <c r="F686">
        <f t="shared" si="16"/>
        <v>0</v>
      </c>
      <c r="G686">
        <f t="shared" si="16"/>
        <v>0</v>
      </c>
      <c r="H686">
        <f t="shared" si="16"/>
        <v>0</v>
      </c>
      <c r="I686">
        <f t="shared" si="16"/>
        <v>0</v>
      </c>
      <c r="J686">
        <f>(B686-'Power Analysis'!$B$1)^2*'Power Analysis'!$B$1</f>
        <v>0.27462500000000006</v>
      </c>
    </row>
    <row r="687" spans="1:10" x14ac:dyDescent="0.3">
      <c r="A687">
        <v>0</v>
      </c>
      <c r="B687">
        <v>0</v>
      </c>
      <c r="C687">
        <f>'M2'!O687</f>
        <v>0</v>
      </c>
      <c r="D687">
        <f>'M3'!O687</f>
        <v>0</v>
      </c>
      <c r="E687">
        <f>'M4'!O687</f>
        <v>0</v>
      </c>
      <c r="F687">
        <f t="shared" si="16"/>
        <v>0</v>
      </c>
      <c r="G687">
        <f t="shared" si="16"/>
        <v>0</v>
      </c>
      <c r="H687">
        <f t="shared" si="16"/>
        <v>0</v>
      </c>
      <c r="I687">
        <f t="shared" si="16"/>
        <v>0</v>
      </c>
      <c r="J687">
        <f>(B687-'Power Analysis'!$B$1)^2*'Power Analysis'!$B$1</f>
        <v>0.27462500000000006</v>
      </c>
    </row>
    <row r="688" spans="1:10" x14ac:dyDescent="0.3">
      <c r="A688">
        <v>0</v>
      </c>
      <c r="B688">
        <v>0</v>
      </c>
      <c r="C688">
        <f>'M2'!O688</f>
        <v>0</v>
      </c>
      <c r="D688">
        <f>'M3'!O688</f>
        <v>0</v>
      </c>
      <c r="E688">
        <f>'M4'!O688</f>
        <v>0</v>
      </c>
      <c r="F688">
        <f t="shared" si="16"/>
        <v>0</v>
      </c>
      <c r="G688">
        <f t="shared" si="16"/>
        <v>0</v>
      </c>
      <c r="H688">
        <f t="shared" si="16"/>
        <v>0</v>
      </c>
      <c r="I688">
        <f t="shared" si="16"/>
        <v>0</v>
      </c>
      <c r="J688">
        <f>(B688-'Power Analysis'!$B$1)^2*'Power Analysis'!$B$1</f>
        <v>0.27462500000000006</v>
      </c>
    </row>
    <row r="689" spans="1:10" x14ac:dyDescent="0.3">
      <c r="A689">
        <v>0</v>
      </c>
      <c r="B689">
        <v>0</v>
      </c>
      <c r="C689">
        <f>'M2'!O689</f>
        <v>0</v>
      </c>
      <c r="D689">
        <f>'M3'!O689</f>
        <v>0</v>
      </c>
      <c r="E689">
        <f>'M4'!O689</f>
        <v>0</v>
      </c>
      <c r="F689">
        <f t="shared" si="16"/>
        <v>0</v>
      </c>
      <c r="G689">
        <f t="shared" si="16"/>
        <v>0</v>
      </c>
      <c r="H689">
        <f t="shared" si="16"/>
        <v>0</v>
      </c>
      <c r="I689">
        <f t="shared" si="16"/>
        <v>0</v>
      </c>
      <c r="J689">
        <f>(B689-'Power Analysis'!$B$1)^2*'Power Analysis'!$B$1</f>
        <v>0.27462500000000006</v>
      </c>
    </row>
    <row r="690" spans="1:10" x14ac:dyDescent="0.3">
      <c r="A690">
        <v>1</v>
      </c>
      <c r="B690">
        <v>1</v>
      </c>
      <c r="C690">
        <f>'M2'!O690</f>
        <v>1</v>
      </c>
      <c r="D690">
        <f>'M3'!O690</f>
        <v>1</v>
      </c>
      <c r="E690">
        <f>'M4'!O690</f>
        <v>1</v>
      </c>
      <c r="F690">
        <f t="shared" si="16"/>
        <v>0</v>
      </c>
      <c r="G690">
        <f t="shared" si="16"/>
        <v>0</v>
      </c>
      <c r="H690">
        <f t="shared" si="16"/>
        <v>0</v>
      </c>
      <c r="I690">
        <f t="shared" si="16"/>
        <v>0</v>
      </c>
      <c r="J690">
        <f>(B690-'Power Analysis'!$B$1)^2*'Power Analysis'!$B$1</f>
        <v>7.9624999999999987E-2</v>
      </c>
    </row>
    <row r="691" spans="1:10" x14ac:dyDescent="0.3">
      <c r="A691">
        <v>0</v>
      </c>
      <c r="B691">
        <v>0</v>
      </c>
      <c r="C691">
        <f>'M2'!O691</f>
        <v>0</v>
      </c>
      <c r="D691">
        <f>'M3'!O691</f>
        <v>0</v>
      </c>
      <c r="E691">
        <f>'M4'!O691</f>
        <v>0</v>
      </c>
      <c r="F691">
        <f t="shared" si="16"/>
        <v>0</v>
      </c>
      <c r="G691">
        <f t="shared" si="16"/>
        <v>0</v>
      </c>
      <c r="H691">
        <f t="shared" si="16"/>
        <v>0</v>
      </c>
      <c r="I691">
        <f t="shared" si="16"/>
        <v>0</v>
      </c>
      <c r="J691">
        <f>(B691-'Power Analysis'!$B$1)^2*'Power Analysis'!$B$1</f>
        <v>0.27462500000000006</v>
      </c>
    </row>
    <row r="692" spans="1:10" x14ac:dyDescent="0.3">
      <c r="A692">
        <v>0</v>
      </c>
      <c r="B692">
        <v>0</v>
      </c>
      <c r="C692">
        <f>'M2'!O692</f>
        <v>0</v>
      </c>
      <c r="D692">
        <f>'M3'!O692</f>
        <v>0</v>
      </c>
      <c r="E692">
        <f>'M4'!O692</f>
        <v>0</v>
      </c>
      <c r="F692">
        <f t="shared" si="16"/>
        <v>0</v>
      </c>
      <c r="G692">
        <f t="shared" si="16"/>
        <v>0</v>
      </c>
      <c r="H692">
        <f t="shared" si="16"/>
        <v>0</v>
      </c>
      <c r="I692">
        <f t="shared" si="16"/>
        <v>0</v>
      </c>
      <c r="J692">
        <f>(B692-'Power Analysis'!$B$1)^2*'Power Analysis'!$B$1</f>
        <v>0.27462500000000006</v>
      </c>
    </row>
    <row r="693" spans="1:10" x14ac:dyDescent="0.3">
      <c r="A693">
        <v>1</v>
      </c>
      <c r="B693">
        <v>0</v>
      </c>
      <c r="C693">
        <f>'M2'!O693</f>
        <v>0</v>
      </c>
      <c r="D693">
        <f>'M3'!O693</f>
        <v>0</v>
      </c>
      <c r="E693">
        <f>'M4'!O693</f>
        <v>0</v>
      </c>
      <c r="F693">
        <f t="shared" si="16"/>
        <v>1</v>
      </c>
      <c r="G693">
        <f t="shared" si="16"/>
        <v>1</v>
      </c>
      <c r="H693">
        <f t="shared" si="16"/>
        <v>1</v>
      </c>
      <c r="I693">
        <f t="shared" si="16"/>
        <v>1</v>
      </c>
      <c r="J693">
        <f>(B693-'Power Analysis'!$B$1)^2*'Power Analysis'!$B$1</f>
        <v>0.27462500000000006</v>
      </c>
    </row>
    <row r="694" spans="1:10" x14ac:dyDescent="0.3">
      <c r="A694">
        <v>0</v>
      </c>
      <c r="B694">
        <v>0</v>
      </c>
      <c r="C694">
        <f>'M2'!O694</f>
        <v>0</v>
      </c>
      <c r="D694">
        <f>'M3'!O694</f>
        <v>0</v>
      </c>
      <c r="E694">
        <f>'M4'!O694</f>
        <v>0</v>
      </c>
      <c r="F694">
        <f t="shared" si="16"/>
        <v>0</v>
      </c>
      <c r="G694">
        <f t="shared" si="16"/>
        <v>0</v>
      </c>
      <c r="H694">
        <f t="shared" si="16"/>
        <v>0</v>
      </c>
      <c r="I694">
        <f t="shared" si="16"/>
        <v>0</v>
      </c>
      <c r="J694">
        <f>(B694-'Power Analysis'!$B$1)^2*'Power Analysis'!$B$1</f>
        <v>0.27462500000000006</v>
      </c>
    </row>
    <row r="695" spans="1:10" x14ac:dyDescent="0.3">
      <c r="A695">
        <v>0</v>
      </c>
      <c r="B695">
        <v>0</v>
      </c>
      <c r="C695">
        <f>'M2'!O695</f>
        <v>0</v>
      </c>
      <c r="D695">
        <f>'M3'!O695</f>
        <v>0</v>
      </c>
      <c r="E695">
        <f>'M4'!O695</f>
        <v>0</v>
      </c>
      <c r="F695">
        <f t="shared" si="16"/>
        <v>0</v>
      </c>
      <c r="G695">
        <f t="shared" si="16"/>
        <v>0</v>
      </c>
      <c r="H695">
        <f t="shared" si="16"/>
        <v>0</v>
      </c>
      <c r="I695">
        <f t="shared" si="16"/>
        <v>0</v>
      </c>
      <c r="J695">
        <f>(B695-'Power Analysis'!$B$1)^2*'Power Analysis'!$B$1</f>
        <v>0.27462500000000006</v>
      </c>
    </row>
    <row r="696" spans="1:10" x14ac:dyDescent="0.3">
      <c r="A696">
        <v>0</v>
      </c>
      <c r="B696">
        <v>0</v>
      </c>
      <c r="C696">
        <f>'M2'!O696</f>
        <v>0</v>
      </c>
      <c r="D696">
        <f>'M3'!O696</f>
        <v>0</v>
      </c>
      <c r="E696">
        <f>'M4'!O696</f>
        <v>0</v>
      </c>
      <c r="F696">
        <f t="shared" si="16"/>
        <v>0</v>
      </c>
      <c r="G696">
        <f t="shared" si="16"/>
        <v>0</v>
      </c>
      <c r="H696">
        <f t="shared" si="16"/>
        <v>0</v>
      </c>
      <c r="I696">
        <f t="shared" si="16"/>
        <v>0</v>
      </c>
      <c r="J696">
        <f>(B696-'Power Analysis'!$B$1)^2*'Power Analysis'!$B$1</f>
        <v>0.27462500000000006</v>
      </c>
    </row>
    <row r="697" spans="1:10" x14ac:dyDescent="0.3">
      <c r="A697">
        <v>0</v>
      </c>
      <c r="B697">
        <v>0</v>
      </c>
      <c r="C697">
        <f>'M2'!O697</f>
        <v>0</v>
      </c>
      <c r="D697">
        <f>'M3'!O697</f>
        <v>0</v>
      </c>
      <c r="E697">
        <f>'M4'!O697</f>
        <v>0</v>
      </c>
      <c r="F697">
        <f t="shared" si="16"/>
        <v>0</v>
      </c>
      <c r="G697">
        <f t="shared" si="16"/>
        <v>0</v>
      </c>
      <c r="H697">
        <f t="shared" si="16"/>
        <v>0</v>
      </c>
      <c r="I697">
        <f t="shared" si="16"/>
        <v>0</v>
      </c>
      <c r="J697">
        <f>(B697-'Power Analysis'!$B$1)^2*'Power Analysis'!$B$1</f>
        <v>0.27462500000000006</v>
      </c>
    </row>
    <row r="698" spans="1:10" x14ac:dyDescent="0.3">
      <c r="A698">
        <v>0</v>
      </c>
      <c r="B698">
        <v>0</v>
      </c>
      <c r="C698">
        <f>'M2'!O698</f>
        <v>0</v>
      </c>
      <c r="D698">
        <f>'M3'!O698</f>
        <v>0</v>
      </c>
      <c r="E698">
        <f>'M4'!O698</f>
        <v>0</v>
      </c>
      <c r="F698">
        <f t="shared" si="16"/>
        <v>0</v>
      </c>
      <c r="G698">
        <f t="shared" si="16"/>
        <v>0</v>
      </c>
      <c r="H698">
        <f t="shared" si="16"/>
        <v>0</v>
      </c>
      <c r="I698">
        <f t="shared" si="16"/>
        <v>0</v>
      </c>
      <c r="J698">
        <f>(B698-'Power Analysis'!$B$1)^2*'Power Analysis'!$B$1</f>
        <v>0.27462500000000006</v>
      </c>
    </row>
    <row r="699" spans="1:10" x14ac:dyDescent="0.3">
      <c r="A699">
        <v>0</v>
      </c>
      <c r="B699">
        <v>0</v>
      </c>
      <c r="C699">
        <f>'M2'!O699</f>
        <v>0</v>
      </c>
      <c r="D699">
        <f>'M3'!O699</f>
        <v>0</v>
      </c>
      <c r="E699">
        <f>'M4'!O699</f>
        <v>0</v>
      </c>
      <c r="F699">
        <f t="shared" si="16"/>
        <v>0</v>
      </c>
      <c r="G699">
        <f t="shared" si="16"/>
        <v>0</v>
      </c>
      <c r="H699">
        <f t="shared" si="16"/>
        <v>0</v>
      </c>
      <c r="I699">
        <f t="shared" si="16"/>
        <v>0</v>
      </c>
      <c r="J699">
        <f>(B699-'Power Analysis'!$B$1)^2*'Power Analysis'!$B$1</f>
        <v>0.27462500000000006</v>
      </c>
    </row>
    <row r="700" spans="1:10" x14ac:dyDescent="0.3">
      <c r="A700">
        <v>0</v>
      </c>
      <c r="B700">
        <v>0</v>
      </c>
      <c r="C700">
        <f>'M2'!O700</f>
        <v>0</v>
      </c>
      <c r="D700">
        <f>'M3'!O700</f>
        <v>0</v>
      </c>
      <c r="E700">
        <f>'M4'!O700</f>
        <v>0</v>
      </c>
      <c r="F700">
        <f t="shared" si="16"/>
        <v>0</v>
      </c>
      <c r="G700">
        <f t="shared" si="16"/>
        <v>0</v>
      </c>
      <c r="H700">
        <f t="shared" si="16"/>
        <v>0</v>
      </c>
      <c r="I700">
        <f t="shared" si="16"/>
        <v>0</v>
      </c>
      <c r="J700">
        <f>(B700-'Power Analysis'!$B$1)^2*'Power Analysis'!$B$1</f>
        <v>0.27462500000000006</v>
      </c>
    </row>
    <row r="701" spans="1:10" x14ac:dyDescent="0.3">
      <c r="A701">
        <v>1</v>
      </c>
      <c r="B701">
        <v>0</v>
      </c>
      <c r="C701">
        <f>'M2'!O701</f>
        <v>0</v>
      </c>
      <c r="D701">
        <f>'M3'!O701</f>
        <v>0</v>
      </c>
      <c r="E701">
        <f>'M4'!O701</f>
        <v>0</v>
      </c>
      <c r="F701">
        <f t="shared" si="16"/>
        <v>1</v>
      </c>
      <c r="G701">
        <f t="shared" si="16"/>
        <v>1</v>
      </c>
      <c r="H701">
        <f t="shared" si="16"/>
        <v>1</v>
      </c>
      <c r="I701">
        <f t="shared" si="16"/>
        <v>1</v>
      </c>
      <c r="J701">
        <f>(B701-'Power Analysis'!$B$1)^2*'Power Analysis'!$B$1</f>
        <v>0.27462500000000006</v>
      </c>
    </row>
    <row r="702" spans="1:10" x14ac:dyDescent="0.3">
      <c r="A702">
        <v>0</v>
      </c>
      <c r="B702">
        <v>0</v>
      </c>
      <c r="C702">
        <f>'M2'!O702</f>
        <v>0</v>
      </c>
      <c r="D702">
        <f>'M3'!O702</f>
        <v>0</v>
      </c>
      <c r="E702">
        <f>'M4'!O702</f>
        <v>0</v>
      </c>
      <c r="F702">
        <f t="shared" si="16"/>
        <v>0</v>
      </c>
      <c r="G702">
        <f t="shared" si="16"/>
        <v>0</v>
      </c>
      <c r="H702">
        <f t="shared" si="16"/>
        <v>0</v>
      </c>
      <c r="I702">
        <f t="shared" si="16"/>
        <v>0</v>
      </c>
      <c r="J702">
        <f>(B702-'Power Analysis'!$B$1)^2*'Power Analysis'!$B$1</f>
        <v>0.27462500000000006</v>
      </c>
    </row>
    <row r="703" spans="1:10" x14ac:dyDescent="0.3">
      <c r="A703">
        <v>1</v>
      </c>
      <c r="B703">
        <v>0</v>
      </c>
      <c r="C703">
        <f>'M2'!O703</f>
        <v>0</v>
      </c>
      <c r="D703">
        <f>'M3'!O703</f>
        <v>0</v>
      </c>
      <c r="E703">
        <f>'M4'!O703</f>
        <v>0</v>
      </c>
      <c r="F703">
        <f t="shared" si="16"/>
        <v>1</v>
      </c>
      <c r="G703">
        <f t="shared" si="16"/>
        <v>1</v>
      </c>
      <c r="H703">
        <f t="shared" si="16"/>
        <v>1</v>
      </c>
      <c r="I703">
        <f t="shared" si="16"/>
        <v>1</v>
      </c>
      <c r="J703">
        <f>(B703-'Power Analysis'!$B$1)^2*'Power Analysis'!$B$1</f>
        <v>0.27462500000000006</v>
      </c>
    </row>
    <row r="704" spans="1:10" x14ac:dyDescent="0.3">
      <c r="A704">
        <v>0</v>
      </c>
      <c r="B704">
        <v>0</v>
      </c>
      <c r="C704">
        <f>'M2'!O704</f>
        <v>0</v>
      </c>
      <c r="D704">
        <f>'M3'!O704</f>
        <v>0</v>
      </c>
      <c r="E704">
        <f>'M4'!O704</f>
        <v>0</v>
      </c>
      <c r="F704">
        <f t="shared" si="16"/>
        <v>0</v>
      </c>
      <c r="G704">
        <f t="shared" si="16"/>
        <v>0</v>
      </c>
      <c r="H704">
        <f t="shared" si="16"/>
        <v>0</v>
      </c>
      <c r="I704">
        <f t="shared" si="16"/>
        <v>0</v>
      </c>
      <c r="J704">
        <f>(B704-'Power Analysis'!$B$1)^2*'Power Analysis'!$B$1</f>
        <v>0.27462500000000006</v>
      </c>
    </row>
    <row r="705" spans="1:10" x14ac:dyDescent="0.3">
      <c r="A705">
        <v>0</v>
      </c>
      <c r="B705">
        <v>0</v>
      </c>
      <c r="C705">
        <f>'M2'!O705</f>
        <v>0</v>
      </c>
      <c r="D705">
        <f>'M3'!O705</f>
        <v>0</v>
      </c>
      <c r="E705">
        <f>'M4'!O705</f>
        <v>0</v>
      </c>
      <c r="F705">
        <f t="shared" si="16"/>
        <v>0</v>
      </c>
      <c r="G705">
        <f t="shared" si="16"/>
        <v>0</v>
      </c>
      <c r="H705">
        <f t="shared" si="16"/>
        <v>0</v>
      </c>
      <c r="I705">
        <f t="shared" si="16"/>
        <v>0</v>
      </c>
      <c r="J705">
        <f>(B705-'Power Analysis'!$B$1)^2*'Power Analysis'!$B$1</f>
        <v>0.27462500000000006</v>
      </c>
    </row>
    <row r="706" spans="1:10" x14ac:dyDescent="0.3">
      <c r="A706">
        <v>0</v>
      </c>
      <c r="B706">
        <v>0</v>
      </c>
      <c r="C706">
        <f>'M2'!O706</f>
        <v>0</v>
      </c>
      <c r="D706">
        <f>'M3'!O706</f>
        <v>0</v>
      </c>
      <c r="E706">
        <f>'M4'!O706</f>
        <v>0</v>
      </c>
      <c r="F706">
        <f t="shared" si="16"/>
        <v>0</v>
      </c>
      <c r="G706">
        <f t="shared" si="16"/>
        <v>0</v>
      </c>
      <c r="H706">
        <f t="shared" si="16"/>
        <v>0</v>
      </c>
      <c r="I706">
        <f t="shared" ref="I706:I769" si="17">$A706-E706</f>
        <v>0</v>
      </c>
      <c r="J706">
        <f>(B706-'Power Analysis'!$B$1)^2*'Power Analysis'!$B$1</f>
        <v>0.27462500000000006</v>
      </c>
    </row>
    <row r="707" spans="1:10" x14ac:dyDescent="0.3">
      <c r="A707">
        <v>0</v>
      </c>
      <c r="B707">
        <v>0</v>
      </c>
      <c r="C707">
        <f>'M2'!O707</f>
        <v>0</v>
      </c>
      <c r="D707">
        <f>'M3'!O707</f>
        <v>0</v>
      </c>
      <c r="E707">
        <f>'M4'!O707</f>
        <v>0</v>
      </c>
      <c r="F707">
        <f t="shared" ref="F707:I770" si="18">$A707-B707</f>
        <v>0</v>
      </c>
      <c r="G707">
        <f t="shared" si="18"/>
        <v>0</v>
      </c>
      <c r="H707">
        <f t="shared" si="18"/>
        <v>0</v>
      </c>
      <c r="I707">
        <f t="shared" si="17"/>
        <v>0</v>
      </c>
      <c r="J707">
        <f>(B707-'Power Analysis'!$B$1)^2*'Power Analysis'!$B$1</f>
        <v>0.27462500000000006</v>
      </c>
    </row>
    <row r="708" spans="1:10" x14ac:dyDescent="0.3">
      <c r="A708">
        <v>0</v>
      </c>
      <c r="B708">
        <v>0</v>
      </c>
      <c r="C708">
        <f>'M2'!O708</f>
        <v>0</v>
      </c>
      <c r="D708">
        <f>'M3'!O708</f>
        <v>0</v>
      </c>
      <c r="E708">
        <f>'M4'!O708</f>
        <v>0</v>
      </c>
      <c r="F708">
        <f t="shared" si="18"/>
        <v>0</v>
      </c>
      <c r="G708">
        <f t="shared" si="18"/>
        <v>0</v>
      </c>
      <c r="H708">
        <f t="shared" si="18"/>
        <v>0</v>
      </c>
      <c r="I708">
        <f t="shared" si="17"/>
        <v>0</v>
      </c>
      <c r="J708">
        <f>(B708-'Power Analysis'!$B$1)^2*'Power Analysis'!$B$1</f>
        <v>0.27462500000000006</v>
      </c>
    </row>
    <row r="709" spans="1:10" x14ac:dyDescent="0.3">
      <c r="A709">
        <v>1</v>
      </c>
      <c r="B709">
        <v>1</v>
      </c>
      <c r="C709">
        <f>'M2'!O709</f>
        <v>1</v>
      </c>
      <c r="D709">
        <f>'M3'!O709</f>
        <v>1</v>
      </c>
      <c r="E709">
        <f>'M4'!O709</f>
        <v>1</v>
      </c>
      <c r="F709">
        <f t="shared" si="18"/>
        <v>0</v>
      </c>
      <c r="G709">
        <f t="shared" si="18"/>
        <v>0</v>
      </c>
      <c r="H709">
        <f t="shared" si="18"/>
        <v>0</v>
      </c>
      <c r="I709">
        <f t="shared" si="17"/>
        <v>0</v>
      </c>
      <c r="J709">
        <f>(B709-'Power Analysis'!$B$1)^2*'Power Analysis'!$B$1</f>
        <v>7.9624999999999987E-2</v>
      </c>
    </row>
    <row r="710" spans="1:10" x14ac:dyDescent="0.3">
      <c r="A710">
        <v>0</v>
      </c>
      <c r="B710">
        <v>0</v>
      </c>
      <c r="C710">
        <f>'M2'!O710</f>
        <v>0</v>
      </c>
      <c r="D710">
        <f>'M3'!O710</f>
        <v>0</v>
      </c>
      <c r="E710">
        <f>'M4'!O710</f>
        <v>0</v>
      </c>
      <c r="F710">
        <f t="shared" si="18"/>
        <v>0</v>
      </c>
      <c r="G710">
        <f t="shared" si="18"/>
        <v>0</v>
      </c>
      <c r="H710">
        <f t="shared" si="18"/>
        <v>0</v>
      </c>
      <c r="I710">
        <f t="shared" si="17"/>
        <v>0</v>
      </c>
      <c r="J710">
        <f>(B710-'Power Analysis'!$B$1)^2*'Power Analysis'!$B$1</f>
        <v>0.27462500000000006</v>
      </c>
    </row>
    <row r="711" spans="1:10" x14ac:dyDescent="0.3">
      <c r="A711">
        <v>0</v>
      </c>
      <c r="B711">
        <v>0</v>
      </c>
      <c r="C711">
        <f>'M2'!O711</f>
        <v>0</v>
      </c>
      <c r="D711">
        <f>'M3'!O711</f>
        <v>0</v>
      </c>
      <c r="E711">
        <f>'M4'!O711</f>
        <v>0</v>
      </c>
      <c r="F711">
        <f t="shared" si="18"/>
        <v>0</v>
      </c>
      <c r="G711">
        <f t="shared" si="18"/>
        <v>0</v>
      </c>
      <c r="H711">
        <f t="shared" si="18"/>
        <v>0</v>
      </c>
      <c r="I711">
        <f t="shared" si="17"/>
        <v>0</v>
      </c>
      <c r="J711">
        <f>(B711-'Power Analysis'!$B$1)^2*'Power Analysis'!$B$1</f>
        <v>0.27462500000000006</v>
      </c>
    </row>
    <row r="712" spans="1:10" x14ac:dyDescent="0.3">
      <c r="A712">
        <v>1</v>
      </c>
      <c r="B712">
        <v>1</v>
      </c>
      <c r="C712">
        <f>'M2'!O712</f>
        <v>1</v>
      </c>
      <c r="D712">
        <f>'M3'!O712</f>
        <v>1</v>
      </c>
      <c r="E712">
        <f>'M4'!O712</f>
        <v>1</v>
      </c>
      <c r="F712">
        <f t="shared" si="18"/>
        <v>0</v>
      </c>
      <c r="G712">
        <f t="shared" si="18"/>
        <v>0</v>
      </c>
      <c r="H712">
        <f t="shared" si="18"/>
        <v>0</v>
      </c>
      <c r="I712">
        <f t="shared" si="17"/>
        <v>0</v>
      </c>
      <c r="J712">
        <f>(B712-'Power Analysis'!$B$1)^2*'Power Analysis'!$B$1</f>
        <v>7.9624999999999987E-2</v>
      </c>
    </row>
    <row r="713" spans="1:10" x14ac:dyDescent="0.3">
      <c r="A713">
        <v>1</v>
      </c>
      <c r="B713">
        <v>0</v>
      </c>
      <c r="C713">
        <f>'M2'!O713</f>
        <v>0</v>
      </c>
      <c r="D713">
        <f>'M3'!O713</f>
        <v>0</v>
      </c>
      <c r="E713">
        <f>'M4'!O713</f>
        <v>0</v>
      </c>
      <c r="F713">
        <f t="shared" si="18"/>
        <v>1</v>
      </c>
      <c r="G713">
        <f t="shared" si="18"/>
        <v>1</v>
      </c>
      <c r="H713">
        <f t="shared" si="18"/>
        <v>1</v>
      </c>
      <c r="I713">
        <f t="shared" si="17"/>
        <v>1</v>
      </c>
      <c r="J713">
        <f>(B713-'Power Analysis'!$B$1)^2*'Power Analysis'!$B$1</f>
        <v>0.27462500000000006</v>
      </c>
    </row>
    <row r="714" spans="1:10" x14ac:dyDescent="0.3">
      <c r="A714">
        <v>1</v>
      </c>
      <c r="B714">
        <v>0</v>
      </c>
      <c r="C714">
        <f>'M2'!O714</f>
        <v>0</v>
      </c>
      <c r="D714">
        <f>'M3'!O714</f>
        <v>0</v>
      </c>
      <c r="E714">
        <f>'M4'!O714</f>
        <v>0</v>
      </c>
      <c r="F714">
        <f t="shared" si="18"/>
        <v>1</v>
      </c>
      <c r="G714">
        <f t="shared" si="18"/>
        <v>1</v>
      </c>
      <c r="H714">
        <f t="shared" si="18"/>
        <v>1</v>
      </c>
      <c r="I714">
        <f t="shared" si="17"/>
        <v>1</v>
      </c>
      <c r="J714">
        <f>(B714-'Power Analysis'!$B$1)^2*'Power Analysis'!$B$1</f>
        <v>0.27462500000000006</v>
      </c>
    </row>
    <row r="715" spans="1:10" x14ac:dyDescent="0.3">
      <c r="A715">
        <v>1</v>
      </c>
      <c r="B715">
        <v>0</v>
      </c>
      <c r="C715">
        <f>'M2'!O715</f>
        <v>0</v>
      </c>
      <c r="D715">
        <f>'M3'!O715</f>
        <v>0</v>
      </c>
      <c r="E715">
        <f>'M4'!O715</f>
        <v>0</v>
      </c>
      <c r="F715">
        <f t="shared" si="18"/>
        <v>1</v>
      </c>
      <c r="G715">
        <f t="shared" si="18"/>
        <v>1</v>
      </c>
      <c r="H715">
        <f t="shared" si="18"/>
        <v>1</v>
      </c>
      <c r="I715">
        <f t="shared" si="17"/>
        <v>1</v>
      </c>
      <c r="J715">
        <f>(B715-'Power Analysis'!$B$1)^2*'Power Analysis'!$B$1</f>
        <v>0.27462500000000006</v>
      </c>
    </row>
    <row r="716" spans="1:10" x14ac:dyDescent="0.3">
      <c r="A716">
        <v>0</v>
      </c>
      <c r="B716">
        <v>0</v>
      </c>
      <c r="C716">
        <f>'M2'!O716</f>
        <v>0</v>
      </c>
      <c r="D716">
        <f>'M3'!O716</f>
        <v>0</v>
      </c>
      <c r="E716">
        <f>'M4'!O716</f>
        <v>0</v>
      </c>
      <c r="F716">
        <f t="shared" si="18"/>
        <v>0</v>
      </c>
      <c r="G716">
        <f t="shared" si="18"/>
        <v>0</v>
      </c>
      <c r="H716">
        <f t="shared" si="18"/>
        <v>0</v>
      </c>
      <c r="I716">
        <f t="shared" si="17"/>
        <v>0</v>
      </c>
      <c r="J716">
        <f>(B716-'Power Analysis'!$B$1)^2*'Power Analysis'!$B$1</f>
        <v>0.27462500000000006</v>
      </c>
    </row>
    <row r="717" spans="1:10" x14ac:dyDescent="0.3">
      <c r="A717">
        <v>0</v>
      </c>
      <c r="B717">
        <v>0</v>
      </c>
      <c r="C717">
        <f>'M2'!O717</f>
        <v>0</v>
      </c>
      <c r="D717">
        <f>'M3'!O717</f>
        <v>0</v>
      </c>
      <c r="E717">
        <f>'M4'!O717</f>
        <v>0</v>
      </c>
      <c r="F717">
        <f t="shared" si="18"/>
        <v>0</v>
      </c>
      <c r="G717">
        <f t="shared" si="18"/>
        <v>0</v>
      </c>
      <c r="H717">
        <f t="shared" si="18"/>
        <v>0</v>
      </c>
      <c r="I717">
        <f t="shared" si="17"/>
        <v>0</v>
      </c>
      <c r="J717">
        <f>(B717-'Power Analysis'!$B$1)^2*'Power Analysis'!$B$1</f>
        <v>0.27462500000000006</v>
      </c>
    </row>
    <row r="718" spans="1:10" x14ac:dyDescent="0.3">
      <c r="A718">
        <v>0</v>
      </c>
      <c r="B718">
        <v>0</v>
      </c>
      <c r="C718">
        <f>'M2'!O718</f>
        <v>0</v>
      </c>
      <c r="D718">
        <f>'M3'!O718</f>
        <v>0</v>
      </c>
      <c r="E718">
        <f>'M4'!O718</f>
        <v>0</v>
      </c>
      <c r="F718">
        <f t="shared" si="18"/>
        <v>0</v>
      </c>
      <c r="G718">
        <f t="shared" si="18"/>
        <v>0</v>
      </c>
      <c r="H718">
        <f t="shared" si="18"/>
        <v>0</v>
      </c>
      <c r="I718">
        <f t="shared" si="17"/>
        <v>0</v>
      </c>
      <c r="J718">
        <f>(B718-'Power Analysis'!$B$1)^2*'Power Analysis'!$B$1</f>
        <v>0.27462500000000006</v>
      </c>
    </row>
    <row r="719" spans="1:10" x14ac:dyDescent="0.3">
      <c r="A719">
        <v>1</v>
      </c>
      <c r="B719">
        <v>0</v>
      </c>
      <c r="C719">
        <f>'M2'!O719</f>
        <v>0</v>
      </c>
      <c r="D719">
        <f>'M3'!O719</f>
        <v>0</v>
      </c>
      <c r="E719">
        <f>'M4'!O719</f>
        <v>0</v>
      </c>
      <c r="F719">
        <f t="shared" si="18"/>
        <v>1</v>
      </c>
      <c r="G719">
        <f t="shared" si="18"/>
        <v>1</v>
      </c>
      <c r="H719">
        <f t="shared" si="18"/>
        <v>1</v>
      </c>
      <c r="I719">
        <f t="shared" si="17"/>
        <v>1</v>
      </c>
      <c r="J719">
        <f>(B719-'Power Analysis'!$B$1)^2*'Power Analysis'!$B$1</f>
        <v>0.27462500000000006</v>
      </c>
    </row>
    <row r="720" spans="1:10" x14ac:dyDescent="0.3">
      <c r="A720">
        <v>1</v>
      </c>
      <c r="B720">
        <v>0</v>
      </c>
      <c r="C720">
        <f>'M2'!O720</f>
        <v>0</v>
      </c>
      <c r="D720">
        <f>'M3'!O720</f>
        <v>0</v>
      </c>
      <c r="E720">
        <f>'M4'!O720</f>
        <v>0</v>
      </c>
      <c r="F720">
        <f t="shared" si="18"/>
        <v>1</v>
      </c>
      <c r="G720">
        <f t="shared" si="18"/>
        <v>1</v>
      </c>
      <c r="H720">
        <f t="shared" si="18"/>
        <v>1</v>
      </c>
      <c r="I720">
        <f t="shared" si="17"/>
        <v>1</v>
      </c>
      <c r="J720">
        <f>(B720-'Power Analysis'!$B$1)^2*'Power Analysis'!$B$1</f>
        <v>0.27462500000000006</v>
      </c>
    </row>
    <row r="721" spans="1:10" x14ac:dyDescent="0.3">
      <c r="A721">
        <v>0</v>
      </c>
      <c r="B721">
        <v>0</v>
      </c>
      <c r="C721">
        <f>'M2'!O721</f>
        <v>0</v>
      </c>
      <c r="D721">
        <f>'M3'!O721</f>
        <v>0</v>
      </c>
      <c r="E721">
        <f>'M4'!O721</f>
        <v>0</v>
      </c>
      <c r="F721">
        <f t="shared" si="18"/>
        <v>0</v>
      </c>
      <c r="G721">
        <f t="shared" si="18"/>
        <v>0</v>
      </c>
      <c r="H721">
        <f t="shared" si="18"/>
        <v>0</v>
      </c>
      <c r="I721">
        <f t="shared" si="17"/>
        <v>0</v>
      </c>
      <c r="J721">
        <f>(B721-'Power Analysis'!$B$1)^2*'Power Analysis'!$B$1</f>
        <v>0.27462500000000006</v>
      </c>
    </row>
    <row r="722" spans="1:10" x14ac:dyDescent="0.3">
      <c r="A722">
        <v>0</v>
      </c>
      <c r="B722">
        <v>0</v>
      </c>
      <c r="C722">
        <f>'M2'!O722</f>
        <v>0</v>
      </c>
      <c r="D722">
        <f>'M3'!O722</f>
        <v>0</v>
      </c>
      <c r="E722">
        <f>'M4'!O722</f>
        <v>0</v>
      </c>
      <c r="F722">
        <f t="shared" si="18"/>
        <v>0</v>
      </c>
      <c r="G722">
        <f t="shared" si="18"/>
        <v>0</v>
      </c>
      <c r="H722">
        <f t="shared" si="18"/>
        <v>0</v>
      </c>
      <c r="I722">
        <f t="shared" si="17"/>
        <v>0</v>
      </c>
      <c r="J722">
        <f>(B722-'Power Analysis'!$B$1)^2*'Power Analysis'!$B$1</f>
        <v>0.27462500000000006</v>
      </c>
    </row>
    <row r="723" spans="1:10" x14ac:dyDescent="0.3">
      <c r="A723">
        <v>0</v>
      </c>
      <c r="B723">
        <v>0</v>
      </c>
      <c r="C723">
        <f>'M2'!O723</f>
        <v>0</v>
      </c>
      <c r="D723">
        <f>'M3'!O723</f>
        <v>0</v>
      </c>
      <c r="E723">
        <f>'M4'!O723</f>
        <v>0</v>
      </c>
      <c r="F723">
        <f t="shared" si="18"/>
        <v>0</v>
      </c>
      <c r="G723">
        <f t="shared" si="18"/>
        <v>0</v>
      </c>
      <c r="H723">
        <f t="shared" si="18"/>
        <v>0</v>
      </c>
      <c r="I723">
        <f t="shared" si="17"/>
        <v>0</v>
      </c>
      <c r="J723">
        <f>(B723-'Power Analysis'!$B$1)^2*'Power Analysis'!$B$1</f>
        <v>0.27462500000000006</v>
      </c>
    </row>
    <row r="724" spans="1:10" x14ac:dyDescent="0.3">
      <c r="A724">
        <v>1</v>
      </c>
      <c r="B724">
        <v>0</v>
      </c>
      <c r="C724">
        <f>'M2'!O724</f>
        <v>0</v>
      </c>
      <c r="D724">
        <f>'M3'!O724</f>
        <v>0</v>
      </c>
      <c r="E724">
        <f>'M4'!O724</f>
        <v>0</v>
      </c>
      <c r="F724">
        <f t="shared" si="18"/>
        <v>1</v>
      </c>
      <c r="G724">
        <f t="shared" si="18"/>
        <v>1</v>
      </c>
      <c r="H724">
        <f t="shared" si="18"/>
        <v>1</v>
      </c>
      <c r="I724">
        <f t="shared" si="17"/>
        <v>1</v>
      </c>
      <c r="J724">
        <f>(B724-'Power Analysis'!$B$1)^2*'Power Analysis'!$B$1</f>
        <v>0.27462500000000006</v>
      </c>
    </row>
    <row r="725" spans="1:10" x14ac:dyDescent="0.3">
      <c r="A725">
        <v>1</v>
      </c>
      <c r="B725">
        <v>1</v>
      </c>
      <c r="C725">
        <f>'M2'!O725</f>
        <v>1</v>
      </c>
      <c r="D725">
        <f>'M3'!O725</f>
        <v>1</v>
      </c>
      <c r="E725">
        <f>'M4'!O725</f>
        <v>1</v>
      </c>
      <c r="F725">
        <f t="shared" si="18"/>
        <v>0</v>
      </c>
      <c r="G725">
        <f t="shared" si="18"/>
        <v>0</v>
      </c>
      <c r="H725">
        <f t="shared" si="18"/>
        <v>0</v>
      </c>
      <c r="I725">
        <f t="shared" si="17"/>
        <v>0</v>
      </c>
      <c r="J725">
        <f>(B725-'Power Analysis'!$B$1)^2*'Power Analysis'!$B$1</f>
        <v>7.9624999999999987E-2</v>
      </c>
    </row>
    <row r="726" spans="1:10" x14ac:dyDescent="0.3">
      <c r="A726">
        <v>0</v>
      </c>
      <c r="B726">
        <v>0</v>
      </c>
      <c r="C726">
        <f>'M2'!O726</f>
        <v>0</v>
      </c>
      <c r="D726">
        <f>'M3'!O726</f>
        <v>0</v>
      </c>
      <c r="E726">
        <f>'M4'!O726</f>
        <v>0</v>
      </c>
      <c r="F726">
        <f t="shared" si="18"/>
        <v>0</v>
      </c>
      <c r="G726">
        <f t="shared" si="18"/>
        <v>0</v>
      </c>
      <c r="H726">
        <f t="shared" si="18"/>
        <v>0</v>
      </c>
      <c r="I726">
        <f t="shared" si="17"/>
        <v>0</v>
      </c>
      <c r="J726">
        <f>(B726-'Power Analysis'!$B$1)^2*'Power Analysis'!$B$1</f>
        <v>0.27462500000000006</v>
      </c>
    </row>
    <row r="727" spans="1:10" x14ac:dyDescent="0.3">
      <c r="A727">
        <v>0</v>
      </c>
      <c r="B727">
        <v>0</v>
      </c>
      <c r="C727">
        <f>'M2'!O727</f>
        <v>0</v>
      </c>
      <c r="D727">
        <f>'M3'!O727</f>
        <v>0</v>
      </c>
      <c r="E727">
        <f>'M4'!O727</f>
        <v>0</v>
      </c>
      <c r="F727">
        <f t="shared" si="18"/>
        <v>0</v>
      </c>
      <c r="G727">
        <f t="shared" si="18"/>
        <v>0</v>
      </c>
      <c r="H727">
        <f t="shared" si="18"/>
        <v>0</v>
      </c>
      <c r="I727">
        <f t="shared" si="17"/>
        <v>0</v>
      </c>
      <c r="J727">
        <f>(B727-'Power Analysis'!$B$1)^2*'Power Analysis'!$B$1</f>
        <v>0.27462500000000006</v>
      </c>
    </row>
    <row r="728" spans="1:10" x14ac:dyDescent="0.3">
      <c r="A728">
        <v>1</v>
      </c>
      <c r="B728">
        <v>0</v>
      </c>
      <c r="C728">
        <f>'M2'!O728</f>
        <v>0</v>
      </c>
      <c r="D728">
        <f>'M3'!O728</f>
        <v>0</v>
      </c>
      <c r="E728">
        <f>'M4'!O728</f>
        <v>0</v>
      </c>
      <c r="F728">
        <f t="shared" si="18"/>
        <v>1</v>
      </c>
      <c r="G728">
        <f t="shared" si="18"/>
        <v>1</v>
      </c>
      <c r="H728">
        <f t="shared" si="18"/>
        <v>1</v>
      </c>
      <c r="I728">
        <f t="shared" si="17"/>
        <v>1</v>
      </c>
      <c r="J728">
        <f>(B728-'Power Analysis'!$B$1)^2*'Power Analysis'!$B$1</f>
        <v>0.27462500000000006</v>
      </c>
    </row>
    <row r="729" spans="1:10" x14ac:dyDescent="0.3">
      <c r="A729">
        <v>0</v>
      </c>
      <c r="B729">
        <v>0</v>
      </c>
      <c r="C729">
        <f>'M2'!O729</f>
        <v>0</v>
      </c>
      <c r="D729">
        <f>'M3'!O729</f>
        <v>0</v>
      </c>
      <c r="E729">
        <f>'M4'!O729</f>
        <v>0</v>
      </c>
      <c r="F729">
        <f t="shared" si="18"/>
        <v>0</v>
      </c>
      <c r="G729">
        <f t="shared" si="18"/>
        <v>0</v>
      </c>
      <c r="H729">
        <f t="shared" si="18"/>
        <v>0</v>
      </c>
      <c r="I729">
        <f t="shared" si="17"/>
        <v>0</v>
      </c>
      <c r="J729">
        <f>(B729-'Power Analysis'!$B$1)^2*'Power Analysis'!$B$1</f>
        <v>0.27462500000000006</v>
      </c>
    </row>
    <row r="730" spans="1:10" x14ac:dyDescent="0.3">
      <c r="A730">
        <v>0</v>
      </c>
      <c r="B730">
        <v>0</v>
      </c>
      <c r="C730">
        <f>'M2'!O730</f>
        <v>0</v>
      </c>
      <c r="D730">
        <f>'M3'!O730</f>
        <v>0</v>
      </c>
      <c r="E730">
        <f>'M4'!O730</f>
        <v>0</v>
      </c>
      <c r="F730">
        <f t="shared" si="18"/>
        <v>0</v>
      </c>
      <c r="G730">
        <f t="shared" si="18"/>
        <v>0</v>
      </c>
      <c r="H730">
        <f t="shared" si="18"/>
        <v>0</v>
      </c>
      <c r="I730">
        <f t="shared" si="17"/>
        <v>0</v>
      </c>
      <c r="J730">
        <f>(B730-'Power Analysis'!$B$1)^2*'Power Analysis'!$B$1</f>
        <v>0.27462500000000006</v>
      </c>
    </row>
    <row r="731" spans="1:10" x14ac:dyDescent="0.3">
      <c r="A731">
        <v>0</v>
      </c>
      <c r="B731">
        <v>0</v>
      </c>
      <c r="C731">
        <f>'M2'!O731</f>
        <v>0</v>
      </c>
      <c r="D731">
        <f>'M3'!O731</f>
        <v>0</v>
      </c>
      <c r="E731">
        <f>'M4'!O731</f>
        <v>0</v>
      </c>
      <c r="F731">
        <f t="shared" si="18"/>
        <v>0</v>
      </c>
      <c r="G731">
        <f t="shared" si="18"/>
        <v>0</v>
      </c>
      <c r="H731">
        <f t="shared" si="18"/>
        <v>0</v>
      </c>
      <c r="I731">
        <f t="shared" si="17"/>
        <v>0</v>
      </c>
      <c r="J731">
        <f>(B731-'Power Analysis'!$B$1)^2*'Power Analysis'!$B$1</f>
        <v>0.27462500000000006</v>
      </c>
    </row>
    <row r="732" spans="1:10" x14ac:dyDescent="0.3">
      <c r="A732">
        <v>1</v>
      </c>
      <c r="B732">
        <v>0</v>
      </c>
      <c r="C732">
        <f>'M2'!O732</f>
        <v>0</v>
      </c>
      <c r="D732">
        <f>'M3'!O732</f>
        <v>0</v>
      </c>
      <c r="E732">
        <f>'M4'!O732</f>
        <v>0</v>
      </c>
      <c r="F732">
        <f t="shared" si="18"/>
        <v>1</v>
      </c>
      <c r="G732">
        <f t="shared" si="18"/>
        <v>1</v>
      </c>
      <c r="H732">
        <f t="shared" si="18"/>
        <v>1</v>
      </c>
      <c r="I732">
        <f t="shared" si="17"/>
        <v>1</v>
      </c>
      <c r="J732">
        <f>(B732-'Power Analysis'!$B$1)^2*'Power Analysis'!$B$1</f>
        <v>0.27462500000000006</v>
      </c>
    </row>
    <row r="733" spans="1:10" x14ac:dyDescent="0.3">
      <c r="A733">
        <v>0</v>
      </c>
      <c r="B733">
        <v>0</v>
      </c>
      <c r="C733">
        <f>'M2'!O733</f>
        <v>0</v>
      </c>
      <c r="D733">
        <f>'M3'!O733</f>
        <v>0</v>
      </c>
      <c r="E733">
        <f>'M4'!O733</f>
        <v>0</v>
      </c>
      <c r="F733">
        <f t="shared" si="18"/>
        <v>0</v>
      </c>
      <c r="G733">
        <f t="shared" si="18"/>
        <v>0</v>
      </c>
      <c r="H733">
        <f t="shared" si="18"/>
        <v>0</v>
      </c>
      <c r="I733">
        <f t="shared" si="17"/>
        <v>0</v>
      </c>
      <c r="J733">
        <f>(B733-'Power Analysis'!$B$1)^2*'Power Analysis'!$B$1</f>
        <v>0.27462500000000006</v>
      </c>
    </row>
    <row r="734" spans="1:10" x14ac:dyDescent="0.3">
      <c r="A734">
        <v>1</v>
      </c>
      <c r="B734">
        <v>1</v>
      </c>
      <c r="C734">
        <f>'M2'!O734</f>
        <v>1</v>
      </c>
      <c r="D734">
        <f>'M3'!O734</f>
        <v>1</v>
      </c>
      <c r="E734">
        <f>'M4'!O734</f>
        <v>1</v>
      </c>
      <c r="F734">
        <f t="shared" si="18"/>
        <v>0</v>
      </c>
      <c r="G734">
        <f t="shared" si="18"/>
        <v>0</v>
      </c>
      <c r="H734">
        <f t="shared" si="18"/>
        <v>0</v>
      </c>
      <c r="I734">
        <f t="shared" si="17"/>
        <v>0</v>
      </c>
      <c r="J734">
        <f>(B734-'Power Analysis'!$B$1)^2*'Power Analysis'!$B$1</f>
        <v>7.9624999999999987E-2</v>
      </c>
    </row>
    <row r="735" spans="1:10" x14ac:dyDescent="0.3">
      <c r="A735">
        <v>1</v>
      </c>
      <c r="B735">
        <v>0</v>
      </c>
      <c r="C735">
        <f>'M2'!O735</f>
        <v>0</v>
      </c>
      <c r="D735">
        <f>'M3'!O735</f>
        <v>0</v>
      </c>
      <c r="E735">
        <f>'M4'!O735</f>
        <v>0</v>
      </c>
      <c r="F735">
        <f t="shared" si="18"/>
        <v>1</v>
      </c>
      <c r="G735">
        <f t="shared" si="18"/>
        <v>1</v>
      </c>
      <c r="H735">
        <f t="shared" si="18"/>
        <v>1</v>
      </c>
      <c r="I735">
        <f t="shared" si="17"/>
        <v>1</v>
      </c>
      <c r="J735">
        <f>(B735-'Power Analysis'!$B$1)^2*'Power Analysis'!$B$1</f>
        <v>0.27462500000000006</v>
      </c>
    </row>
    <row r="736" spans="1:10" x14ac:dyDescent="0.3">
      <c r="A736">
        <v>1</v>
      </c>
      <c r="B736">
        <v>1</v>
      </c>
      <c r="C736">
        <f>'M2'!O736</f>
        <v>1</v>
      </c>
      <c r="D736">
        <f>'M3'!O736</f>
        <v>1</v>
      </c>
      <c r="E736">
        <f>'M4'!O736</f>
        <v>1</v>
      </c>
      <c r="F736">
        <f t="shared" si="18"/>
        <v>0</v>
      </c>
      <c r="G736">
        <f t="shared" si="18"/>
        <v>0</v>
      </c>
      <c r="H736">
        <f t="shared" si="18"/>
        <v>0</v>
      </c>
      <c r="I736">
        <f t="shared" si="17"/>
        <v>0</v>
      </c>
      <c r="J736">
        <f>(B736-'Power Analysis'!$B$1)^2*'Power Analysis'!$B$1</f>
        <v>7.9624999999999987E-2</v>
      </c>
    </row>
    <row r="737" spans="1:10" x14ac:dyDescent="0.3">
      <c r="A737">
        <v>0</v>
      </c>
      <c r="B737">
        <v>0</v>
      </c>
      <c r="C737">
        <f>'M2'!O737</f>
        <v>0</v>
      </c>
      <c r="D737">
        <f>'M3'!O737</f>
        <v>0</v>
      </c>
      <c r="E737">
        <f>'M4'!O737</f>
        <v>0</v>
      </c>
      <c r="F737">
        <f t="shared" si="18"/>
        <v>0</v>
      </c>
      <c r="G737">
        <f t="shared" si="18"/>
        <v>0</v>
      </c>
      <c r="H737">
        <f t="shared" si="18"/>
        <v>0</v>
      </c>
      <c r="I737">
        <f t="shared" si="17"/>
        <v>0</v>
      </c>
      <c r="J737">
        <f>(B737-'Power Analysis'!$B$1)^2*'Power Analysis'!$B$1</f>
        <v>0.27462500000000006</v>
      </c>
    </row>
    <row r="738" spans="1:10" x14ac:dyDescent="0.3">
      <c r="A738">
        <v>0</v>
      </c>
      <c r="B738">
        <v>0</v>
      </c>
      <c r="C738">
        <f>'M2'!O738</f>
        <v>0</v>
      </c>
      <c r="D738">
        <f>'M3'!O738</f>
        <v>0</v>
      </c>
      <c r="E738">
        <f>'M4'!O738</f>
        <v>0</v>
      </c>
      <c r="F738">
        <f t="shared" si="18"/>
        <v>0</v>
      </c>
      <c r="G738">
        <f t="shared" si="18"/>
        <v>0</v>
      </c>
      <c r="H738">
        <f t="shared" si="18"/>
        <v>0</v>
      </c>
      <c r="I738">
        <f t="shared" si="17"/>
        <v>0</v>
      </c>
      <c r="J738">
        <f>(B738-'Power Analysis'!$B$1)^2*'Power Analysis'!$B$1</f>
        <v>0.27462500000000006</v>
      </c>
    </row>
    <row r="739" spans="1:10" x14ac:dyDescent="0.3">
      <c r="A739">
        <v>0</v>
      </c>
      <c r="B739">
        <v>0</v>
      </c>
      <c r="C739">
        <f>'M2'!O739</f>
        <v>0</v>
      </c>
      <c r="D739">
        <f>'M3'!O739</f>
        <v>0</v>
      </c>
      <c r="E739">
        <f>'M4'!O739</f>
        <v>0</v>
      </c>
      <c r="F739">
        <f t="shared" si="18"/>
        <v>0</v>
      </c>
      <c r="G739">
        <f t="shared" si="18"/>
        <v>0</v>
      </c>
      <c r="H739">
        <f t="shared" si="18"/>
        <v>0</v>
      </c>
      <c r="I739">
        <f t="shared" si="17"/>
        <v>0</v>
      </c>
      <c r="J739">
        <f>(B739-'Power Analysis'!$B$1)^2*'Power Analysis'!$B$1</f>
        <v>0.27462500000000006</v>
      </c>
    </row>
    <row r="740" spans="1:10" x14ac:dyDescent="0.3">
      <c r="A740">
        <v>0</v>
      </c>
      <c r="B740">
        <v>0</v>
      </c>
      <c r="C740">
        <f>'M2'!O740</f>
        <v>0</v>
      </c>
      <c r="D740">
        <f>'M3'!O740</f>
        <v>0</v>
      </c>
      <c r="E740">
        <f>'M4'!O740</f>
        <v>0</v>
      </c>
      <c r="F740">
        <f t="shared" si="18"/>
        <v>0</v>
      </c>
      <c r="G740">
        <f t="shared" si="18"/>
        <v>0</v>
      </c>
      <c r="H740">
        <f t="shared" si="18"/>
        <v>0</v>
      </c>
      <c r="I740">
        <f t="shared" si="17"/>
        <v>0</v>
      </c>
      <c r="J740">
        <f>(B740-'Power Analysis'!$B$1)^2*'Power Analysis'!$B$1</f>
        <v>0.27462500000000006</v>
      </c>
    </row>
    <row r="741" spans="1:10" x14ac:dyDescent="0.3">
      <c r="A741">
        <v>0</v>
      </c>
      <c r="B741">
        <v>0</v>
      </c>
      <c r="C741">
        <f>'M2'!O741</f>
        <v>0</v>
      </c>
      <c r="D741">
        <f>'M3'!O741</f>
        <v>0</v>
      </c>
      <c r="E741">
        <f>'M4'!O741</f>
        <v>0</v>
      </c>
      <c r="F741">
        <f t="shared" si="18"/>
        <v>0</v>
      </c>
      <c r="G741">
        <f t="shared" si="18"/>
        <v>0</v>
      </c>
      <c r="H741">
        <f t="shared" si="18"/>
        <v>0</v>
      </c>
      <c r="I741">
        <f t="shared" si="17"/>
        <v>0</v>
      </c>
      <c r="J741">
        <f>(B741-'Power Analysis'!$B$1)^2*'Power Analysis'!$B$1</f>
        <v>0.27462500000000006</v>
      </c>
    </row>
    <row r="742" spans="1:10" x14ac:dyDescent="0.3">
      <c r="A742">
        <v>0</v>
      </c>
      <c r="B742">
        <v>0</v>
      </c>
      <c r="C742">
        <f>'M2'!O742</f>
        <v>0</v>
      </c>
      <c r="D742">
        <f>'M3'!O742</f>
        <v>0</v>
      </c>
      <c r="E742">
        <f>'M4'!O742</f>
        <v>0</v>
      </c>
      <c r="F742">
        <f t="shared" si="18"/>
        <v>0</v>
      </c>
      <c r="G742">
        <f t="shared" si="18"/>
        <v>0</v>
      </c>
      <c r="H742">
        <f t="shared" si="18"/>
        <v>0</v>
      </c>
      <c r="I742">
        <f t="shared" si="17"/>
        <v>0</v>
      </c>
      <c r="J742">
        <f>(B742-'Power Analysis'!$B$1)^2*'Power Analysis'!$B$1</f>
        <v>0.27462500000000006</v>
      </c>
    </row>
    <row r="743" spans="1:10" x14ac:dyDescent="0.3">
      <c r="A743">
        <v>0</v>
      </c>
      <c r="B743">
        <v>0</v>
      </c>
      <c r="C743">
        <f>'M2'!O743</f>
        <v>0</v>
      </c>
      <c r="D743">
        <f>'M3'!O743</f>
        <v>0</v>
      </c>
      <c r="E743">
        <f>'M4'!O743</f>
        <v>0</v>
      </c>
      <c r="F743">
        <f t="shared" si="18"/>
        <v>0</v>
      </c>
      <c r="G743">
        <f t="shared" si="18"/>
        <v>0</v>
      </c>
      <c r="H743">
        <f t="shared" si="18"/>
        <v>0</v>
      </c>
      <c r="I743">
        <f t="shared" si="17"/>
        <v>0</v>
      </c>
      <c r="J743">
        <f>(B743-'Power Analysis'!$B$1)^2*'Power Analysis'!$B$1</f>
        <v>0.27462500000000006</v>
      </c>
    </row>
    <row r="744" spans="1:10" x14ac:dyDescent="0.3">
      <c r="A744">
        <v>1</v>
      </c>
      <c r="B744">
        <v>0</v>
      </c>
      <c r="C744">
        <f>'M2'!O744</f>
        <v>0</v>
      </c>
      <c r="D744">
        <f>'M3'!O744</f>
        <v>0</v>
      </c>
      <c r="E744">
        <f>'M4'!O744</f>
        <v>0</v>
      </c>
      <c r="F744">
        <f t="shared" si="18"/>
        <v>1</v>
      </c>
      <c r="G744">
        <f t="shared" si="18"/>
        <v>1</v>
      </c>
      <c r="H744">
        <f t="shared" si="18"/>
        <v>1</v>
      </c>
      <c r="I744">
        <f t="shared" si="17"/>
        <v>1</v>
      </c>
      <c r="J744">
        <f>(B744-'Power Analysis'!$B$1)^2*'Power Analysis'!$B$1</f>
        <v>0.27462500000000006</v>
      </c>
    </row>
    <row r="745" spans="1:10" x14ac:dyDescent="0.3">
      <c r="A745">
        <v>0</v>
      </c>
      <c r="B745">
        <v>0</v>
      </c>
      <c r="C745">
        <f>'M2'!O745</f>
        <v>0</v>
      </c>
      <c r="D745">
        <f>'M3'!O745</f>
        <v>0</v>
      </c>
      <c r="E745">
        <f>'M4'!O745</f>
        <v>0</v>
      </c>
      <c r="F745">
        <f t="shared" si="18"/>
        <v>0</v>
      </c>
      <c r="G745">
        <f t="shared" si="18"/>
        <v>0</v>
      </c>
      <c r="H745">
        <f t="shared" si="18"/>
        <v>0</v>
      </c>
      <c r="I745">
        <f t="shared" si="17"/>
        <v>0</v>
      </c>
      <c r="J745">
        <f>(B745-'Power Analysis'!$B$1)^2*'Power Analysis'!$B$1</f>
        <v>0.27462500000000006</v>
      </c>
    </row>
    <row r="746" spans="1:10" x14ac:dyDescent="0.3">
      <c r="A746">
        <v>0</v>
      </c>
      <c r="B746">
        <v>0</v>
      </c>
      <c r="C746">
        <f>'M2'!O746</f>
        <v>0</v>
      </c>
      <c r="D746">
        <f>'M3'!O746</f>
        <v>0</v>
      </c>
      <c r="E746">
        <f>'M4'!O746</f>
        <v>0</v>
      </c>
      <c r="F746">
        <f t="shared" si="18"/>
        <v>0</v>
      </c>
      <c r="G746">
        <f t="shared" si="18"/>
        <v>0</v>
      </c>
      <c r="H746">
        <f t="shared" si="18"/>
        <v>0</v>
      </c>
      <c r="I746">
        <f t="shared" si="17"/>
        <v>0</v>
      </c>
      <c r="J746">
        <f>(B746-'Power Analysis'!$B$1)^2*'Power Analysis'!$B$1</f>
        <v>0.27462500000000006</v>
      </c>
    </row>
    <row r="747" spans="1:10" x14ac:dyDescent="0.3">
      <c r="A747">
        <v>0</v>
      </c>
      <c r="B747">
        <v>0</v>
      </c>
      <c r="C747">
        <f>'M2'!O747</f>
        <v>0</v>
      </c>
      <c r="D747">
        <f>'M3'!O747</f>
        <v>0</v>
      </c>
      <c r="E747">
        <f>'M4'!O747</f>
        <v>0</v>
      </c>
      <c r="F747">
        <f t="shared" si="18"/>
        <v>0</v>
      </c>
      <c r="G747">
        <f t="shared" si="18"/>
        <v>0</v>
      </c>
      <c r="H747">
        <f t="shared" si="18"/>
        <v>0</v>
      </c>
      <c r="I747">
        <f t="shared" si="17"/>
        <v>0</v>
      </c>
      <c r="J747">
        <f>(B747-'Power Analysis'!$B$1)^2*'Power Analysis'!$B$1</f>
        <v>0.27462500000000006</v>
      </c>
    </row>
    <row r="748" spans="1:10" x14ac:dyDescent="0.3">
      <c r="A748">
        <v>0</v>
      </c>
      <c r="B748">
        <v>0</v>
      </c>
      <c r="C748">
        <f>'M2'!O748</f>
        <v>0</v>
      </c>
      <c r="D748">
        <f>'M3'!O748</f>
        <v>0</v>
      </c>
      <c r="E748">
        <f>'M4'!O748</f>
        <v>0</v>
      </c>
      <c r="F748">
        <f t="shared" si="18"/>
        <v>0</v>
      </c>
      <c r="G748">
        <f t="shared" si="18"/>
        <v>0</v>
      </c>
      <c r="H748">
        <f t="shared" si="18"/>
        <v>0</v>
      </c>
      <c r="I748">
        <f t="shared" si="17"/>
        <v>0</v>
      </c>
      <c r="J748">
        <f>(B748-'Power Analysis'!$B$1)^2*'Power Analysis'!$B$1</f>
        <v>0.27462500000000006</v>
      </c>
    </row>
    <row r="749" spans="1:10" x14ac:dyDescent="0.3">
      <c r="A749">
        <v>1</v>
      </c>
      <c r="B749">
        <v>1</v>
      </c>
      <c r="C749">
        <f>'M2'!O749</f>
        <v>1</v>
      </c>
      <c r="D749">
        <f>'M3'!O749</f>
        <v>1</v>
      </c>
      <c r="E749">
        <f>'M4'!O749</f>
        <v>1</v>
      </c>
      <c r="F749">
        <f t="shared" si="18"/>
        <v>0</v>
      </c>
      <c r="G749">
        <f t="shared" si="18"/>
        <v>0</v>
      </c>
      <c r="H749">
        <f t="shared" si="18"/>
        <v>0</v>
      </c>
      <c r="I749">
        <f t="shared" si="17"/>
        <v>0</v>
      </c>
      <c r="J749">
        <f>(B749-'Power Analysis'!$B$1)^2*'Power Analysis'!$B$1</f>
        <v>7.9624999999999987E-2</v>
      </c>
    </row>
    <row r="750" spans="1:10" x14ac:dyDescent="0.3">
      <c r="A750">
        <v>0</v>
      </c>
      <c r="B750">
        <v>0</v>
      </c>
      <c r="C750">
        <f>'M2'!O750</f>
        <v>0</v>
      </c>
      <c r="D750">
        <f>'M3'!O750</f>
        <v>0</v>
      </c>
      <c r="E750">
        <f>'M4'!O750</f>
        <v>0</v>
      </c>
      <c r="F750">
        <f t="shared" si="18"/>
        <v>0</v>
      </c>
      <c r="G750">
        <f t="shared" si="18"/>
        <v>0</v>
      </c>
      <c r="H750">
        <f t="shared" si="18"/>
        <v>0</v>
      </c>
      <c r="I750">
        <f t="shared" si="17"/>
        <v>0</v>
      </c>
      <c r="J750">
        <f>(B750-'Power Analysis'!$B$1)^2*'Power Analysis'!$B$1</f>
        <v>0.27462500000000006</v>
      </c>
    </row>
    <row r="751" spans="1:10" x14ac:dyDescent="0.3">
      <c r="A751">
        <v>0</v>
      </c>
      <c r="B751">
        <v>0</v>
      </c>
      <c r="C751">
        <f>'M2'!O751</f>
        <v>0</v>
      </c>
      <c r="D751">
        <f>'M3'!O751</f>
        <v>0</v>
      </c>
      <c r="E751">
        <f>'M4'!O751</f>
        <v>0</v>
      </c>
      <c r="F751">
        <f t="shared" si="18"/>
        <v>0</v>
      </c>
      <c r="G751">
        <f t="shared" si="18"/>
        <v>0</v>
      </c>
      <c r="H751">
        <f t="shared" si="18"/>
        <v>0</v>
      </c>
      <c r="I751">
        <f t="shared" si="17"/>
        <v>0</v>
      </c>
      <c r="J751">
        <f>(B751-'Power Analysis'!$B$1)^2*'Power Analysis'!$B$1</f>
        <v>0.27462500000000006</v>
      </c>
    </row>
    <row r="752" spans="1:10" x14ac:dyDescent="0.3">
      <c r="A752">
        <v>0</v>
      </c>
      <c r="B752">
        <v>0</v>
      </c>
      <c r="C752">
        <f>'M2'!O752</f>
        <v>0</v>
      </c>
      <c r="D752">
        <f>'M3'!O752</f>
        <v>0</v>
      </c>
      <c r="E752">
        <f>'M4'!O752</f>
        <v>0</v>
      </c>
      <c r="F752">
        <f t="shared" si="18"/>
        <v>0</v>
      </c>
      <c r="G752">
        <f t="shared" si="18"/>
        <v>0</v>
      </c>
      <c r="H752">
        <f t="shared" si="18"/>
        <v>0</v>
      </c>
      <c r="I752">
        <f t="shared" si="17"/>
        <v>0</v>
      </c>
      <c r="J752">
        <f>(B752-'Power Analysis'!$B$1)^2*'Power Analysis'!$B$1</f>
        <v>0.27462500000000006</v>
      </c>
    </row>
    <row r="753" spans="1:10" x14ac:dyDescent="0.3">
      <c r="A753">
        <v>0</v>
      </c>
      <c r="B753">
        <v>1</v>
      </c>
      <c r="C753">
        <f>'M2'!O753</f>
        <v>1</v>
      </c>
      <c r="D753">
        <f>'M3'!O753</f>
        <v>1</v>
      </c>
      <c r="E753">
        <f>'M4'!O753</f>
        <v>1</v>
      </c>
      <c r="F753">
        <f t="shared" si="18"/>
        <v>-1</v>
      </c>
      <c r="G753">
        <f t="shared" si="18"/>
        <v>-1</v>
      </c>
      <c r="H753">
        <f t="shared" si="18"/>
        <v>-1</v>
      </c>
      <c r="I753">
        <f t="shared" si="17"/>
        <v>-1</v>
      </c>
      <c r="J753">
        <f>(B753-'Power Analysis'!$B$1)^2*'Power Analysis'!$B$1</f>
        <v>7.9624999999999987E-2</v>
      </c>
    </row>
    <row r="754" spans="1:10" x14ac:dyDescent="0.3">
      <c r="A754">
        <v>0</v>
      </c>
      <c r="B754">
        <v>0</v>
      </c>
      <c r="C754">
        <f>'M2'!O754</f>
        <v>0</v>
      </c>
      <c r="D754">
        <f>'M3'!O754</f>
        <v>0</v>
      </c>
      <c r="E754">
        <f>'M4'!O754</f>
        <v>0</v>
      </c>
      <c r="F754">
        <f t="shared" si="18"/>
        <v>0</v>
      </c>
      <c r="G754">
        <f t="shared" si="18"/>
        <v>0</v>
      </c>
      <c r="H754">
        <f t="shared" si="18"/>
        <v>0</v>
      </c>
      <c r="I754">
        <f t="shared" si="17"/>
        <v>0</v>
      </c>
      <c r="J754">
        <f>(B754-'Power Analysis'!$B$1)^2*'Power Analysis'!$B$1</f>
        <v>0.27462500000000006</v>
      </c>
    </row>
    <row r="755" spans="1:10" x14ac:dyDescent="0.3">
      <c r="A755">
        <v>0</v>
      </c>
      <c r="B755">
        <v>0</v>
      </c>
      <c r="C755">
        <f>'M2'!O755</f>
        <v>0</v>
      </c>
      <c r="D755">
        <f>'M3'!O755</f>
        <v>0</v>
      </c>
      <c r="E755">
        <f>'M4'!O755</f>
        <v>0</v>
      </c>
      <c r="F755">
        <f t="shared" si="18"/>
        <v>0</v>
      </c>
      <c r="G755">
        <f t="shared" si="18"/>
        <v>0</v>
      </c>
      <c r="H755">
        <f t="shared" si="18"/>
        <v>0</v>
      </c>
      <c r="I755">
        <f t="shared" si="17"/>
        <v>0</v>
      </c>
      <c r="J755">
        <f>(B755-'Power Analysis'!$B$1)^2*'Power Analysis'!$B$1</f>
        <v>0.27462500000000006</v>
      </c>
    </row>
    <row r="756" spans="1:10" x14ac:dyDescent="0.3">
      <c r="A756">
        <v>0</v>
      </c>
      <c r="B756">
        <v>0</v>
      </c>
      <c r="C756">
        <f>'M2'!O756</f>
        <v>0</v>
      </c>
      <c r="D756">
        <f>'M3'!O756</f>
        <v>0</v>
      </c>
      <c r="E756">
        <f>'M4'!O756</f>
        <v>0</v>
      </c>
      <c r="F756">
        <f t="shared" si="18"/>
        <v>0</v>
      </c>
      <c r="G756">
        <f t="shared" si="18"/>
        <v>0</v>
      </c>
      <c r="H756">
        <f t="shared" si="18"/>
        <v>0</v>
      </c>
      <c r="I756">
        <f t="shared" si="17"/>
        <v>0</v>
      </c>
      <c r="J756">
        <f>(B756-'Power Analysis'!$B$1)^2*'Power Analysis'!$B$1</f>
        <v>0.27462500000000006</v>
      </c>
    </row>
    <row r="757" spans="1:10" x14ac:dyDescent="0.3">
      <c r="A757">
        <v>0</v>
      </c>
      <c r="B757">
        <v>0</v>
      </c>
      <c r="C757">
        <f>'M2'!O757</f>
        <v>0</v>
      </c>
      <c r="D757">
        <f>'M3'!O757</f>
        <v>0</v>
      </c>
      <c r="E757">
        <f>'M4'!O757</f>
        <v>0</v>
      </c>
      <c r="F757">
        <f t="shared" si="18"/>
        <v>0</v>
      </c>
      <c r="G757">
        <f t="shared" si="18"/>
        <v>0</v>
      </c>
      <c r="H757">
        <f t="shared" si="18"/>
        <v>0</v>
      </c>
      <c r="I757">
        <f t="shared" si="17"/>
        <v>0</v>
      </c>
      <c r="J757">
        <f>(B757-'Power Analysis'!$B$1)^2*'Power Analysis'!$B$1</f>
        <v>0.27462500000000006</v>
      </c>
    </row>
    <row r="758" spans="1:10" x14ac:dyDescent="0.3">
      <c r="A758">
        <v>0</v>
      </c>
      <c r="B758">
        <v>0</v>
      </c>
      <c r="C758">
        <f>'M2'!O758</f>
        <v>0</v>
      </c>
      <c r="D758">
        <f>'M3'!O758</f>
        <v>0</v>
      </c>
      <c r="E758">
        <f>'M4'!O758</f>
        <v>0</v>
      </c>
      <c r="F758">
        <f t="shared" si="18"/>
        <v>0</v>
      </c>
      <c r="G758">
        <f t="shared" si="18"/>
        <v>0</v>
      </c>
      <c r="H758">
        <f t="shared" si="18"/>
        <v>0</v>
      </c>
      <c r="I758">
        <f t="shared" si="17"/>
        <v>0</v>
      </c>
      <c r="J758">
        <f>(B758-'Power Analysis'!$B$1)^2*'Power Analysis'!$B$1</f>
        <v>0.27462500000000006</v>
      </c>
    </row>
    <row r="759" spans="1:10" x14ac:dyDescent="0.3">
      <c r="A759">
        <v>1</v>
      </c>
      <c r="B759">
        <v>0</v>
      </c>
      <c r="C759">
        <f>'M2'!O759</f>
        <v>0</v>
      </c>
      <c r="D759">
        <f>'M3'!O759</f>
        <v>0</v>
      </c>
      <c r="E759">
        <f>'M4'!O759</f>
        <v>0</v>
      </c>
      <c r="F759">
        <f t="shared" si="18"/>
        <v>1</v>
      </c>
      <c r="G759">
        <f t="shared" si="18"/>
        <v>1</v>
      </c>
      <c r="H759">
        <f t="shared" si="18"/>
        <v>1</v>
      </c>
      <c r="I759">
        <f t="shared" si="17"/>
        <v>1</v>
      </c>
      <c r="J759">
        <f>(B759-'Power Analysis'!$B$1)^2*'Power Analysis'!$B$1</f>
        <v>0.27462500000000006</v>
      </c>
    </row>
    <row r="760" spans="1:10" x14ac:dyDescent="0.3">
      <c r="A760">
        <v>1</v>
      </c>
      <c r="B760">
        <v>0</v>
      </c>
      <c r="C760">
        <f>'M2'!O760</f>
        <v>0</v>
      </c>
      <c r="D760">
        <f>'M3'!O760</f>
        <v>0</v>
      </c>
      <c r="E760">
        <f>'M4'!O760</f>
        <v>0</v>
      </c>
      <c r="F760">
        <f t="shared" si="18"/>
        <v>1</v>
      </c>
      <c r="G760">
        <f t="shared" si="18"/>
        <v>1</v>
      </c>
      <c r="H760">
        <f t="shared" si="18"/>
        <v>1</v>
      </c>
      <c r="I760">
        <f t="shared" si="17"/>
        <v>1</v>
      </c>
      <c r="J760">
        <f>(B760-'Power Analysis'!$B$1)^2*'Power Analysis'!$B$1</f>
        <v>0.27462500000000006</v>
      </c>
    </row>
    <row r="761" spans="1:10" x14ac:dyDescent="0.3">
      <c r="A761">
        <v>1</v>
      </c>
      <c r="B761">
        <v>0</v>
      </c>
      <c r="C761">
        <f>'M2'!O761</f>
        <v>0</v>
      </c>
      <c r="D761">
        <f>'M3'!O761</f>
        <v>0</v>
      </c>
      <c r="E761">
        <f>'M4'!O761</f>
        <v>0</v>
      </c>
      <c r="F761">
        <f t="shared" si="18"/>
        <v>1</v>
      </c>
      <c r="G761">
        <f t="shared" si="18"/>
        <v>1</v>
      </c>
      <c r="H761">
        <f t="shared" si="18"/>
        <v>1</v>
      </c>
      <c r="I761">
        <f t="shared" si="17"/>
        <v>1</v>
      </c>
      <c r="J761">
        <f>(B761-'Power Analysis'!$B$1)^2*'Power Analysis'!$B$1</f>
        <v>0.27462500000000006</v>
      </c>
    </row>
    <row r="762" spans="1:10" x14ac:dyDescent="0.3">
      <c r="A762">
        <v>1</v>
      </c>
      <c r="B762">
        <v>0</v>
      </c>
      <c r="C762">
        <f>'M2'!O762</f>
        <v>0</v>
      </c>
      <c r="D762">
        <f>'M3'!O762</f>
        <v>0</v>
      </c>
      <c r="E762">
        <f>'M4'!O762</f>
        <v>0</v>
      </c>
      <c r="F762">
        <f t="shared" si="18"/>
        <v>1</v>
      </c>
      <c r="G762">
        <f t="shared" si="18"/>
        <v>1</v>
      </c>
      <c r="H762">
        <f t="shared" si="18"/>
        <v>1</v>
      </c>
      <c r="I762">
        <f t="shared" si="17"/>
        <v>1</v>
      </c>
      <c r="J762">
        <f>(B762-'Power Analysis'!$B$1)^2*'Power Analysis'!$B$1</f>
        <v>0.27462500000000006</v>
      </c>
    </row>
    <row r="763" spans="1:10" x14ac:dyDescent="0.3">
      <c r="A763">
        <v>1</v>
      </c>
      <c r="B763">
        <v>0</v>
      </c>
      <c r="C763">
        <f>'M2'!O763</f>
        <v>0</v>
      </c>
      <c r="D763">
        <f>'M3'!O763</f>
        <v>0</v>
      </c>
      <c r="E763">
        <f>'M4'!O763</f>
        <v>0</v>
      </c>
      <c r="F763">
        <f t="shared" si="18"/>
        <v>1</v>
      </c>
      <c r="G763">
        <f t="shared" si="18"/>
        <v>1</v>
      </c>
      <c r="H763">
        <f t="shared" si="18"/>
        <v>1</v>
      </c>
      <c r="I763">
        <f t="shared" si="17"/>
        <v>1</v>
      </c>
      <c r="J763">
        <f>(B763-'Power Analysis'!$B$1)^2*'Power Analysis'!$B$1</f>
        <v>0.27462500000000006</v>
      </c>
    </row>
    <row r="764" spans="1:10" x14ac:dyDescent="0.3">
      <c r="A764">
        <v>0</v>
      </c>
      <c r="B764">
        <v>0</v>
      </c>
      <c r="C764">
        <f>'M2'!O764</f>
        <v>0</v>
      </c>
      <c r="D764">
        <f>'M3'!O764</f>
        <v>0</v>
      </c>
      <c r="E764">
        <f>'M4'!O764</f>
        <v>0</v>
      </c>
      <c r="F764">
        <f t="shared" si="18"/>
        <v>0</v>
      </c>
      <c r="G764">
        <f t="shared" si="18"/>
        <v>0</v>
      </c>
      <c r="H764">
        <f t="shared" si="18"/>
        <v>0</v>
      </c>
      <c r="I764">
        <f t="shared" si="17"/>
        <v>0</v>
      </c>
      <c r="J764">
        <f>(B764-'Power Analysis'!$B$1)^2*'Power Analysis'!$B$1</f>
        <v>0.27462500000000006</v>
      </c>
    </row>
    <row r="765" spans="1:10" x14ac:dyDescent="0.3">
      <c r="A765">
        <v>0</v>
      </c>
      <c r="B765">
        <v>0</v>
      </c>
      <c r="C765">
        <f>'M2'!O765</f>
        <v>0</v>
      </c>
      <c r="D765">
        <f>'M3'!O765</f>
        <v>0</v>
      </c>
      <c r="E765">
        <f>'M4'!O765</f>
        <v>0</v>
      </c>
      <c r="F765">
        <f t="shared" si="18"/>
        <v>0</v>
      </c>
      <c r="G765">
        <f t="shared" si="18"/>
        <v>0</v>
      </c>
      <c r="H765">
        <f t="shared" si="18"/>
        <v>0</v>
      </c>
      <c r="I765">
        <f t="shared" si="17"/>
        <v>0</v>
      </c>
      <c r="J765">
        <f>(B765-'Power Analysis'!$B$1)^2*'Power Analysis'!$B$1</f>
        <v>0.27462500000000006</v>
      </c>
    </row>
    <row r="766" spans="1:10" x14ac:dyDescent="0.3">
      <c r="A766">
        <v>0</v>
      </c>
      <c r="B766">
        <v>0</v>
      </c>
      <c r="C766">
        <f>'M2'!O766</f>
        <v>0</v>
      </c>
      <c r="D766">
        <f>'M3'!O766</f>
        <v>0</v>
      </c>
      <c r="E766">
        <f>'M4'!O766</f>
        <v>0</v>
      </c>
      <c r="F766">
        <f t="shared" si="18"/>
        <v>0</v>
      </c>
      <c r="G766">
        <f t="shared" si="18"/>
        <v>0</v>
      </c>
      <c r="H766">
        <f t="shared" si="18"/>
        <v>0</v>
      </c>
      <c r="I766">
        <f t="shared" si="17"/>
        <v>0</v>
      </c>
      <c r="J766">
        <f>(B766-'Power Analysis'!$B$1)^2*'Power Analysis'!$B$1</f>
        <v>0.27462500000000006</v>
      </c>
    </row>
    <row r="767" spans="1:10" x14ac:dyDescent="0.3">
      <c r="A767">
        <v>0</v>
      </c>
      <c r="B767">
        <v>0</v>
      </c>
      <c r="C767">
        <f>'M2'!O767</f>
        <v>0</v>
      </c>
      <c r="D767">
        <f>'M3'!O767</f>
        <v>0</v>
      </c>
      <c r="E767">
        <f>'M4'!O767</f>
        <v>0</v>
      </c>
      <c r="F767">
        <f t="shared" si="18"/>
        <v>0</v>
      </c>
      <c r="G767">
        <f t="shared" si="18"/>
        <v>0</v>
      </c>
      <c r="H767">
        <f t="shared" si="18"/>
        <v>0</v>
      </c>
      <c r="I767">
        <f t="shared" si="17"/>
        <v>0</v>
      </c>
      <c r="J767">
        <f>(B767-'Power Analysis'!$B$1)^2*'Power Analysis'!$B$1</f>
        <v>0.27462500000000006</v>
      </c>
    </row>
    <row r="768" spans="1:10" x14ac:dyDescent="0.3">
      <c r="A768">
        <v>0</v>
      </c>
      <c r="B768">
        <v>0</v>
      </c>
      <c r="C768">
        <f>'M2'!O768</f>
        <v>0</v>
      </c>
      <c r="D768">
        <f>'M3'!O768</f>
        <v>0</v>
      </c>
      <c r="E768">
        <f>'M4'!O768</f>
        <v>0</v>
      </c>
      <c r="F768">
        <f t="shared" si="18"/>
        <v>0</v>
      </c>
      <c r="G768">
        <f t="shared" si="18"/>
        <v>0</v>
      </c>
      <c r="H768">
        <f t="shared" si="18"/>
        <v>0</v>
      </c>
      <c r="I768">
        <f t="shared" si="17"/>
        <v>0</v>
      </c>
      <c r="J768">
        <f>(B768-'Power Analysis'!$B$1)^2*'Power Analysis'!$B$1</f>
        <v>0.27462500000000006</v>
      </c>
    </row>
    <row r="769" spans="1:10" x14ac:dyDescent="0.3">
      <c r="A769">
        <v>0</v>
      </c>
      <c r="B769">
        <v>0</v>
      </c>
      <c r="C769">
        <f>'M2'!O769</f>
        <v>0</v>
      </c>
      <c r="D769">
        <f>'M3'!O769</f>
        <v>0</v>
      </c>
      <c r="E769">
        <f>'M4'!O769</f>
        <v>0</v>
      </c>
      <c r="F769">
        <f t="shared" si="18"/>
        <v>0</v>
      </c>
      <c r="G769">
        <f t="shared" si="18"/>
        <v>0</v>
      </c>
      <c r="H769">
        <f t="shared" si="18"/>
        <v>0</v>
      </c>
      <c r="I769">
        <f t="shared" si="17"/>
        <v>0</v>
      </c>
      <c r="J769">
        <f>(B769-'Power Analysis'!$B$1)^2*'Power Analysis'!$B$1</f>
        <v>0.27462500000000006</v>
      </c>
    </row>
    <row r="770" spans="1:10" x14ac:dyDescent="0.3">
      <c r="A770">
        <v>0</v>
      </c>
      <c r="B770">
        <v>0</v>
      </c>
      <c r="C770">
        <f>'M2'!O770</f>
        <v>0</v>
      </c>
      <c r="D770">
        <f>'M3'!O770</f>
        <v>0</v>
      </c>
      <c r="E770">
        <f>'M4'!O770</f>
        <v>0</v>
      </c>
      <c r="F770">
        <f t="shared" si="18"/>
        <v>0</v>
      </c>
      <c r="G770">
        <f t="shared" si="18"/>
        <v>0</v>
      </c>
      <c r="H770">
        <f t="shared" si="18"/>
        <v>0</v>
      </c>
      <c r="I770">
        <f t="shared" si="18"/>
        <v>0</v>
      </c>
      <c r="J770">
        <f>(B770-'Power Analysis'!$B$1)^2*'Power Analysis'!$B$1</f>
        <v>0.27462500000000006</v>
      </c>
    </row>
    <row r="771" spans="1:10" x14ac:dyDescent="0.3">
      <c r="A771">
        <v>1</v>
      </c>
      <c r="B771">
        <v>0</v>
      </c>
      <c r="C771">
        <f>'M2'!O771</f>
        <v>0</v>
      </c>
      <c r="D771">
        <f>'M3'!O771</f>
        <v>0</v>
      </c>
      <c r="E771">
        <f>'M4'!O771</f>
        <v>0</v>
      </c>
      <c r="F771">
        <f t="shared" ref="F771:I834" si="19">$A771-B771</f>
        <v>1</v>
      </c>
      <c r="G771">
        <f t="shared" si="19"/>
        <v>1</v>
      </c>
      <c r="H771">
        <f t="shared" si="19"/>
        <v>1</v>
      </c>
      <c r="I771">
        <f t="shared" si="19"/>
        <v>1</v>
      </c>
      <c r="J771">
        <f>(B771-'Power Analysis'!$B$1)^2*'Power Analysis'!$B$1</f>
        <v>0.27462500000000006</v>
      </c>
    </row>
    <row r="772" spans="1:10" x14ac:dyDescent="0.3">
      <c r="A772">
        <v>0</v>
      </c>
      <c r="B772">
        <v>0</v>
      </c>
      <c r="C772">
        <f>'M2'!O772</f>
        <v>0</v>
      </c>
      <c r="D772">
        <f>'M3'!O772</f>
        <v>0</v>
      </c>
      <c r="E772">
        <f>'M4'!O772</f>
        <v>0</v>
      </c>
      <c r="F772">
        <f t="shared" si="19"/>
        <v>0</v>
      </c>
      <c r="G772">
        <f t="shared" si="19"/>
        <v>0</v>
      </c>
      <c r="H772">
        <f t="shared" si="19"/>
        <v>0</v>
      </c>
      <c r="I772">
        <f t="shared" si="19"/>
        <v>0</v>
      </c>
      <c r="J772">
        <f>(B772-'Power Analysis'!$B$1)^2*'Power Analysis'!$B$1</f>
        <v>0.27462500000000006</v>
      </c>
    </row>
    <row r="773" spans="1:10" x14ac:dyDescent="0.3">
      <c r="A773">
        <v>0</v>
      </c>
      <c r="B773">
        <v>0</v>
      </c>
      <c r="C773">
        <f>'M2'!O773</f>
        <v>0</v>
      </c>
      <c r="D773">
        <f>'M3'!O773</f>
        <v>0</v>
      </c>
      <c r="E773">
        <f>'M4'!O773</f>
        <v>0</v>
      </c>
      <c r="F773">
        <f t="shared" si="19"/>
        <v>0</v>
      </c>
      <c r="G773">
        <f t="shared" si="19"/>
        <v>0</v>
      </c>
      <c r="H773">
        <f t="shared" si="19"/>
        <v>0</v>
      </c>
      <c r="I773">
        <f t="shared" si="19"/>
        <v>0</v>
      </c>
      <c r="J773">
        <f>(B773-'Power Analysis'!$B$1)^2*'Power Analysis'!$B$1</f>
        <v>0.27462500000000006</v>
      </c>
    </row>
    <row r="774" spans="1:10" x14ac:dyDescent="0.3">
      <c r="A774">
        <v>1</v>
      </c>
      <c r="B774">
        <v>0</v>
      </c>
      <c r="C774">
        <f>'M2'!O774</f>
        <v>0</v>
      </c>
      <c r="D774">
        <f>'M3'!O774</f>
        <v>0</v>
      </c>
      <c r="E774">
        <f>'M4'!O774</f>
        <v>0</v>
      </c>
      <c r="F774">
        <f t="shared" si="19"/>
        <v>1</v>
      </c>
      <c r="G774">
        <f t="shared" si="19"/>
        <v>1</v>
      </c>
      <c r="H774">
        <f t="shared" si="19"/>
        <v>1</v>
      </c>
      <c r="I774">
        <f t="shared" si="19"/>
        <v>1</v>
      </c>
      <c r="J774">
        <f>(B774-'Power Analysis'!$B$1)^2*'Power Analysis'!$B$1</f>
        <v>0.27462500000000006</v>
      </c>
    </row>
    <row r="775" spans="1:10" x14ac:dyDescent="0.3">
      <c r="A775">
        <v>0</v>
      </c>
      <c r="B775">
        <v>0</v>
      </c>
      <c r="C775">
        <f>'M2'!O775</f>
        <v>0</v>
      </c>
      <c r="D775">
        <f>'M3'!O775</f>
        <v>0</v>
      </c>
      <c r="E775">
        <f>'M4'!O775</f>
        <v>0</v>
      </c>
      <c r="F775">
        <f t="shared" si="19"/>
        <v>0</v>
      </c>
      <c r="G775">
        <f t="shared" si="19"/>
        <v>0</v>
      </c>
      <c r="H775">
        <f t="shared" si="19"/>
        <v>0</v>
      </c>
      <c r="I775">
        <f t="shared" si="19"/>
        <v>0</v>
      </c>
      <c r="J775">
        <f>(B775-'Power Analysis'!$B$1)^2*'Power Analysis'!$B$1</f>
        <v>0.27462500000000006</v>
      </c>
    </row>
    <row r="776" spans="1:10" x14ac:dyDescent="0.3">
      <c r="A776">
        <v>0</v>
      </c>
      <c r="B776">
        <v>0</v>
      </c>
      <c r="C776">
        <f>'M2'!O776</f>
        <v>0</v>
      </c>
      <c r="D776">
        <f>'M3'!O776</f>
        <v>0</v>
      </c>
      <c r="E776">
        <f>'M4'!O776</f>
        <v>0</v>
      </c>
      <c r="F776">
        <f t="shared" si="19"/>
        <v>0</v>
      </c>
      <c r="G776">
        <f t="shared" si="19"/>
        <v>0</v>
      </c>
      <c r="H776">
        <f t="shared" si="19"/>
        <v>0</v>
      </c>
      <c r="I776">
        <f t="shared" si="19"/>
        <v>0</v>
      </c>
      <c r="J776">
        <f>(B776-'Power Analysis'!$B$1)^2*'Power Analysis'!$B$1</f>
        <v>0.27462500000000006</v>
      </c>
    </row>
    <row r="777" spans="1:10" x14ac:dyDescent="0.3">
      <c r="A777">
        <v>0</v>
      </c>
      <c r="B777">
        <v>0</v>
      </c>
      <c r="C777">
        <f>'M2'!O777</f>
        <v>0</v>
      </c>
      <c r="D777">
        <f>'M3'!O777</f>
        <v>0</v>
      </c>
      <c r="E777">
        <f>'M4'!O777</f>
        <v>0</v>
      </c>
      <c r="F777">
        <f t="shared" si="19"/>
        <v>0</v>
      </c>
      <c r="G777">
        <f t="shared" si="19"/>
        <v>0</v>
      </c>
      <c r="H777">
        <f t="shared" si="19"/>
        <v>0</v>
      </c>
      <c r="I777">
        <f t="shared" si="19"/>
        <v>0</v>
      </c>
      <c r="J777">
        <f>(B777-'Power Analysis'!$B$1)^2*'Power Analysis'!$B$1</f>
        <v>0.27462500000000006</v>
      </c>
    </row>
    <row r="778" spans="1:10" x14ac:dyDescent="0.3">
      <c r="A778">
        <v>0</v>
      </c>
      <c r="B778">
        <v>0</v>
      </c>
      <c r="C778">
        <f>'M2'!O778</f>
        <v>0</v>
      </c>
      <c r="D778">
        <f>'M3'!O778</f>
        <v>0</v>
      </c>
      <c r="E778">
        <f>'M4'!O778</f>
        <v>0</v>
      </c>
      <c r="F778">
        <f t="shared" si="19"/>
        <v>0</v>
      </c>
      <c r="G778">
        <f t="shared" si="19"/>
        <v>0</v>
      </c>
      <c r="H778">
        <f t="shared" si="19"/>
        <v>0</v>
      </c>
      <c r="I778">
        <f t="shared" si="19"/>
        <v>0</v>
      </c>
      <c r="J778">
        <f>(B778-'Power Analysis'!$B$1)^2*'Power Analysis'!$B$1</f>
        <v>0.27462500000000006</v>
      </c>
    </row>
    <row r="779" spans="1:10" x14ac:dyDescent="0.3">
      <c r="A779">
        <v>1</v>
      </c>
      <c r="B779">
        <v>0</v>
      </c>
      <c r="C779">
        <f>'M2'!O779</f>
        <v>0</v>
      </c>
      <c r="D779">
        <f>'M3'!O779</f>
        <v>0</v>
      </c>
      <c r="E779">
        <f>'M4'!O779</f>
        <v>0</v>
      </c>
      <c r="F779">
        <f t="shared" si="19"/>
        <v>1</v>
      </c>
      <c r="G779">
        <f t="shared" si="19"/>
        <v>1</v>
      </c>
      <c r="H779">
        <f t="shared" si="19"/>
        <v>1</v>
      </c>
      <c r="I779">
        <f t="shared" si="19"/>
        <v>1</v>
      </c>
      <c r="J779">
        <f>(B779-'Power Analysis'!$B$1)^2*'Power Analysis'!$B$1</f>
        <v>0.27462500000000006</v>
      </c>
    </row>
    <row r="780" spans="1:10" x14ac:dyDescent="0.3">
      <c r="A780">
        <v>0</v>
      </c>
      <c r="B780">
        <v>0</v>
      </c>
      <c r="C780">
        <f>'M2'!O780</f>
        <v>0</v>
      </c>
      <c r="D780">
        <f>'M3'!O780</f>
        <v>0</v>
      </c>
      <c r="E780">
        <f>'M4'!O780</f>
        <v>0</v>
      </c>
      <c r="F780">
        <f t="shared" si="19"/>
        <v>0</v>
      </c>
      <c r="G780">
        <f t="shared" si="19"/>
        <v>0</v>
      </c>
      <c r="H780">
        <f t="shared" si="19"/>
        <v>0</v>
      </c>
      <c r="I780">
        <f t="shared" si="19"/>
        <v>0</v>
      </c>
      <c r="J780">
        <f>(B780-'Power Analysis'!$B$1)^2*'Power Analysis'!$B$1</f>
        <v>0.27462500000000006</v>
      </c>
    </row>
    <row r="781" spans="1:10" x14ac:dyDescent="0.3">
      <c r="A781">
        <v>0</v>
      </c>
      <c r="B781">
        <v>0</v>
      </c>
      <c r="C781">
        <f>'M2'!O781</f>
        <v>0</v>
      </c>
      <c r="D781">
        <f>'M3'!O781</f>
        <v>0</v>
      </c>
      <c r="E781">
        <f>'M4'!O781</f>
        <v>0</v>
      </c>
      <c r="F781">
        <f t="shared" si="19"/>
        <v>0</v>
      </c>
      <c r="G781">
        <f t="shared" si="19"/>
        <v>0</v>
      </c>
      <c r="H781">
        <f t="shared" si="19"/>
        <v>0</v>
      </c>
      <c r="I781">
        <f t="shared" si="19"/>
        <v>0</v>
      </c>
      <c r="J781">
        <f>(B781-'Power Analysis'!$B$1)^2*'Power Analysis'!$B$1</f>
        <v>0.27462500000000006</v>
      </c>
    </row>
    <row r="782" spans="1:10" x14ac:dyDescent="0.3">
      <c r="A782">
        <v>0</v>
      </c>
      <c r="B782">
        <v>0</v>
      </c>
      <c r="C782">
        <f>'M2'!O782</f>
        <v>0</v>
      </c>
      <c r="D782">
        <f>'M3'!O782</f>
        <v>0</v>
      </c>
      <c r="E782">
        <f>'M4'!O782</f>
        <v>0</v>
      </c>
      <c r="F782">
        <f t="shared" si="19"/>
        <v>0</v>
      </c>
      <c r="G782">
        <f t="shared" si="19"/>
        <v>0</v>
      </c>
      <c r="H782">
        <f t="shared" si="19"/>
        <v>0</v>
      </c>
      <c r="I782">
        <f t="shared" si="19"/>
        <v>0</v>
      </c>
      <c r="J782">
        <f>(B782-'Power Analysis'!$B$1)^2*'Power Analysis'!$B$1</f>
        <v>0.27462500000000006</v>
      </c>
    </row>
    <row r="783" spans="1:10" x14ac:dyDescent="0.3">
      <c r="A783">
        <v>0</v>
      </c>
      <c r="B783">
        <v>0</v>
      </c>
      <c r="C783">
        <f>'M2'!O783</f>
        <v>0</v>
      </c>
      <c r="D783">
        <f>'M3'!O783</f>
        <v>0</v>
      </c>
      <c r="E783">
        <f>'M4'!O783</f>
        <v>0</v>
      </c>
      <c r="F783">
        <f t="shared" si="19"/>
        <v>0</v>
      </c>
      <c r="G783">
        <f t="shared" si="19"/>
        <v>0</v>
      </c>
      <c r="H783">
        <f t="shared" si="19"/>
        <v>0</v>
      </c>
      <c r="I783">
        <f t="shared" si="19"/>
        <v>0</v>
      </c>
      <c r="J783">
        <f>(B783-'Power Analysis'!$B$1)^2*'Power Analysis'!$B$1</f>
        <v>0.27462500000000006</v>
      </c>
    </row>
    <row r="784" spans="1:10" x14ac:dyDescent="0.3">
      <c r="A784">
        <v>0</v>
      </c>
      <c r="B784">
        <v>0</v>
      </c>
      <c r="C784">
        <f>'M2'!O784</f>
        <v>0</v>
      </c>
      <c r="D784">
        <f>'M3'!O784</f>
        <v>0</v>
      </c>
      <c r="E784">
        <f>'M4'!O784</f>
        <v>0</v>
      </c>
      <c r="F784">
        <f t="shared" si="19"/>
        <v>0</v>
      </c>
      <c r="G784">
        <f t="shared" si="19"/>
        <v>0</v>
      </c>
      <c r="H784">
        <f t="shared" si="19"/>
        <v>0</v>
      </c>
      <c r="I784">
        <f t="shared" si="19"/>
        <v>0</v>
      </c>
      <c r="J784">
        <f>(B784-'Power Analysis'!$B$1)^2*'Power Analysis'!$B$1</f>
        <v>0.27462500000000006</v>
      </c>
    </row>
    <row r="785" spans="1:10" x14ac:dyDescent="0.3">
      <c r="A785">
        <v>1</v>
      </c>
      <c r="B785">
        <v>1</v>
      </c>
      <c r="C785">
        <f>'M2'!O785</f>
        <v>1</v>
      </c>
      <c r="D785">
        <f>'M3'!O785</f>
        <v>1</v>
      </c>
      <c r="E785">
        <f>'M4'!O785</f>
        <v>1</v>
      </c>
      <c r="F785">
        <f t="shared" si="19"/>
        <v>0</v>
      </c>
      <c r="G785">
        <f t="shared" si="19"/>
        <v>0</v>
      </c>
      <c r="H785">
        <f t="shared" si="19"/>
        <v>0</v>
      </c>
      <c r="I785">
        <f t="shared" si="19"/>
        <v>0</v>
      </c>
      <c r="J785">
        <f>(B785-'Power Analysis'!$B$1)^2*'Power Analysis'!$B$1</f>
        <v>7.9624999999999987E-2</v>
      </c>
    </row>
    <row r="786" spans="1:10" x14ac:dyDescent="0.3">
      <c r="A786">
        <v>1</v>
      </c>
      <c r="B786">
        <v>0</v>
      </c>
      <c r="C786">
        <f>'M2'!O786</f>
        <v>0</v>
      </c>
      <c r="D786">
        <f>'M3'!O786</f>
        <v>0</v>
      </c>
      <c r="E786">
        <f>'M4'!O786</f>
        <v>0</v>
      </c>
      <c r="F786">
        <f t="shared" si="19"/>
        <v>1</v>
      </c>
      <c r="G786">
        <f t="shared" si="19"/>
        <v>1</v>
      </c>
      <c r="H786">
        <f t="shared" si="19"/>
        <v>1</v>
      </c>
      <c r="I786">
        <f t="shared" si="19"/>
        <v>1</v>
      </c>
      <c r="J786">
        <f>(B786-'Power Analysis'!$B$1)^2*'Power Analysis'!$B$1</f>
        <v>0.27462500000000006</v>
      </c>
    </row>
    <row r="787" spans="1:10" x14ac:dyDescent="0.3">
      <c r="A787">
        <v>0</v>
      </c>
      <c r="B787">
        <v>0</v>
      </c>
      <c r="C787">
        <f>'M2'!O787</f>
        <v>0</v>
      </c>
      <c r="D787">
        <f>'M3'!O787</f>
        <v>0</v>
      </c>
      <c r="E787">
        <f>'M4'!O787</f>
        <v>0</v>
      </c>
      <c r="F787">
        <f t="shared" si="19"/>
        <v>0</v>
      </c>
      <c r="G787">
        <f t="shared" si="19"/>
        <v>0</v>
      </c>
      <c r="H787">
        <f t="shared" si="19"/>
        <v>0</v>
      </c>
      <c r="I787">
        <f t="shared" si="19"/>
        <v>0</v>
      </c>
      <c r="J787">
        <f>(B787-'Power Analysis'!$B$1)^2*'Power Analysis'!$B$1</f>
        <v>0.27462500000000006</v>
      </c>
    </row>
    <row r="788" spans="1:10" x14ac:dyDescent="0.3">
      <c r="A788">
        <v>0</v>
      </c>
      <c r="B788">
        <v>0</v>
      </c>
      <c r="C788">
        <f>'M2'!O788</f>
        <v>0</v>
      </c>
      <c r="D788">
        <f>'M3'!O788</f>
        <v>0</v>
      </c>
      <c r="E788">
        <f>'M4'!O788</f>
        <v>0</v>
      </c>
      <c r="F788">
        <f t="shared" si="19"/>
        <v>0</v>
      </c>
      <c r="G788">
        <f t="shared" si="19"/>
        <v>0</v>
      </c>
      <c r="H788">
        <f t="shared" si="19"/>
        <v>0</v>
      </c>
      <c r="I788">
        <f t="shared" si="19"/>
        <v>0</v>
      </c>
      <c r="J788">
        <f>(B788-'Power Analysis'!$B$1)^2*'Power Analysis'!$B$1</f>
        <v>0.27462500000000006</v>
      </c>
    </row>
    <row r="789" spans="1:10" x14ac:dyDescent="0.3">
      <c r="A789">
        <v>0</v>
      </c>
      <c r="B789">
        <v>0</v>
      </c>
      <c r="C789">
        <f>'M2'!O789</f>
        <v>0</v>
      </c>
      <c r="D789">
        <f>'M3'!O789</f>
        <v>0</v>
      </c>
      <c r="E789">
        <f>'M4'!O789</f>
        <v>0</v>
      </c>
      <c r="F789">
        <f t="shared" si="19"/>
        <v>0</v>
      </c>
      <c r="G789">
        <f t="shared" si="19"/>
        <v>0</v>
      </c>
      <c r="H789">
        <f t="shared" si="19"/>
        <v>0</v>
      </c>
      <c r="I789">
        <f t="shared" si="19"/>
        <v>0</v>
      </c>
      <c r="J789">
        <f>(B789-'Power Analysis'!$B$1)^2*'Power Analysis'!$B$1</f>
        <v>0.27462500000000006</v>
      </c>
    </row>
    <row r="790" spans="1:10" x14ac:dyDescent="0.3">
      <c r="A790">
        <v>1</v>
      </c>
      <c r="B790">
        <v>0</v>
      </c>
      <c r="C790">
        <f>'M2'!O790</f>
        <v>0</v>
      </c>
      <c r="D790">
        <f>'M3'!O790</f>
        <v>0</v>
      </c>
      <c r="E790">
        <f>'M4'!O790</f>
        <v>0</v>
      </c>
      <c r="F790">
        <f t="shared" si="19"/>
        <v>1</v>
      </c>
      <c r="G790">
        <f t="shared" si="19"/>
        <v>1</v>
      </c>
      <c r="H790">
        <f t="shared" si="19"/>
        <v>1</v>
      </c>
      <c r="I790">
        <f t="shared" si="19"/>
        <v>1</v>
      </c>
      <c r="J790">
        <f>(B790-'Power Analysis'!$B$1)^2*'Power Analysis'!$B$1</f>
        <v>0.27462500000000006</v>
      </c>
    </row>
    <row r="791" spans="1:10" x14ac:dyDescent="0.3">
      <c r="A791">
        <v>1</v>
      </c>
      <c r="B791">
        <v>0</v>
      </c>
      <c r="C791">
        <f>'M2'!O791</f>
        <v>0</v>
      </c>
      <c r="D791">
        <f>'M3'!O791</f>
        <v>0</v>
      </c>
      <c r="E791">
        <f>'M4'!O791</f>
        <v>0</v>
      </c>
      <c r="F791">
        <f t="shared" si="19"/>
        <v>1</v>
      </c>
      <c r="G791">
        <f t="shared" si="19"/>
        <v>1</v>
      </c>
      <c r="H791">
        <f t="shared" si="19"/>
        <v>1</v>
      </c>
      <c r="I791">
        <f t="shared" si="19"/>
        <v>1</v>
      </c>
      <c r="J791">
        <f>(B791-'Power Analysis'!$B$1)^2*'Power Analysis'!$B$1</f>
        <v>0.27462500000000006</v>
      </c>
    </row>
    <row r="792" spans="1:10" x14ac:dyDescent="0.3">
      <c r="A792">
        <v>0</v>
      </c>
      <c r="B792">
        <v>0</v>
      </c>
      <c r="C792">
        <f>'M2'!O792</f>
        <v>0</v>
      </c>
      <c r="D792">
        <f>'M3'!O792</f>
        <v>0</v>
      </c>
      <c r="E792">
        <f>'M4'!O792</f>
        <v>0</v>
      </c>
      <c r="F792">
        <f t="shared" si="19"/>
        <v>0</v>
      </c>
      <c r="G792">
        <f t="shared" si="19"/>
        <v>0</v>
      </c>
      <c r="H792">
        <f t="shared" si="19"/>
        <v>0</v>
      </c>
      <c r="I792">
        <f t="shared" si="19"/>
        <v>0</v>
      </c>
      <c r="J792">
        <f>(B792-'Power Analysis'!$B$1)^2*'Power Analysis'!$B$1</f>
        <v>0.27462500000000006</v>
      </c>
    </row>
    <row r="793" spans="1:10" x14ac:dyDescent="0.3">
      <c r="A793">
        <v>0</v>
      </c>
      <c r="B793">
        <v>0</v>
      </c>
      <c r="C793">
        <f>'M2'!O793</f>
        <v>0</v>
      </c>
      <c r="D793">
        <f>'M3'!O793</f>
        <v>0</v>
      </c>
      <c r="E793">
        <f>'M4'!O793</f>
        <v>0</v>
      </c>
      <c r="F793">
        <f t="shared" si="19"/>
        <v>0</v>
      </c>
      <c r="G793">
        <f t="shared" si="19"/>
        <v>0</v>
      </c>
      <c r="H793">
        <f t="shared" si="19"/>
        <v>0</v>
      </c>
      <c r="I793">
        <f t="shared" si="19"/>
        <v>0</v>
      </c>
      <c r="J793">
        <f>(B793-'Power Analysis'!$B$1)^2*'Power Analysis'!$B$1</f>
        <v>0.27462500000000006</v>
      </c>
    </row>
    <row r="794" spans="1:10" x14ac:dyDescent="0.3">
      <c r="A794">
        <v>0</v>
      </c>
      <c r="B794">
        <v>0</v>
      </c>
      <c r="C794">
        <f>'M2'!O794</f>
        <v>0</v>
      </c>
      <c r="D794">
        <f>'M3'!O794</f>
        <v>0</v>
      </c>
      <c r="E794">
        <f>'M4'!O794</f>
        <v>0</v>
      </c>
      <c r="F794">
        <f t="shared" si="19"/>
        <v>0</v>
      </c>
      <c r="G794">
        <f t="shared" si="19"/>
        <v>0</v>
      </c>
      <c r="H794">
        <f t="shared" si="19"/>
        <v>0</v>
      </c>
      <c r="I794">
        <f t="shared" si="19"/>
        <v>0</v>
      </c>
      <c r="J794">
        <f>(B794-'Power Analysis'!$B$1)^2*'Power Analysis'!$B$1</f>
        <v>0.27462500000000006</v>
      </c>
    </row>
    <row r="795" spans="1:10" x14ac:dyDescent="0.3">
      <c r="A795">
        <v>0</v>
      </c>
      <c r="B795">
        <v>0</v>
      </c>
      <c r="C795">
        <f>'M2'!O795</f>
        <v>0</v>
      </c>
      <c r="D795">
        <f>'M3'!O795</f>
        <v>0</v>
      </c>
      <c r="E795">
        <f>'M4'!O795</f>
        <v>0</v>
      </c>
      <c r="F795">
        <f t="shared" si="19"/>
        <v>0</v>
      </c>
      <c r="G795">
        <f t="shared" si="19"/>
        <v>0</v>
      </c>
      <c r="H795">
        <f t="shared" si="19"/>
        <v>0</v>
      </c>
      <c r="I795">
        <f t="shared" si="19"/>
        <v>0</v>
      </c>
      <c r="J795">
        <f>(B795-'Power Analysis'!$B$1)^2*'Power Analysis'!$B$1</f>
        <v>0.27462500000000006</v>
      </c>
    </row>
    <row r="796" spans="1:10" x14ac:dyDescent="0.3">
      <c r="A796">
        <v>1</v>
      </c>
      <c r="B796">
        <v>0</v>
      </c>
      <c r="C796">
        <f>'M2'!O796</f>
        <v>0</v>
      </c>
      <c r="D796">
        <f>'M3'!O796</f>
        <v>0</v>
      </c>
      <c r="E796">
        <f>'M4'!O796</f>
        <v>0</v>
      </c>
      <c r="F796">
        <f t="shared" si="19"/>
        <v>1</v>
      </c>
      <c r="G796">
        <f t="shared" si="19"/>
        <v>1</v>
      </c>
      <c r="H796">
        <f t="shared" si="19"/>
        <v>1</v>
      </c>
      <c r="I796">
        <f t="shared" si="19"/>
        <v>1</v>
      </c>
      <c r="J796">
        <f>(B796-'Power Analysis'!$B$1)^2*'Power Analysis'!$B$1</f>
        <v>0.27462500000000006</v>
      </c>
    </row>
    <row r="797" spans="1:10" x14ac:dyDescent="0.3">
      <c r="A797">
        <v>0</v>
      </c>
      <c r="B797">
        <v>0</v>
      </c>
      <c r="C797">
        <f>'M2'!O797</f>
        <v>0</v>
      </c>
      <c r="D797">
        <f>'M3'!O797</f>
        <v>0</v>
      </c>
      <c r="E797">
        <f>'M4'!O797</f>
        <v>0</v>
      </c>
      <c r="F797">
        <f t="shared" si="19"/>
        <v>0</v>
      </c>
      <c r="G797">
        <f t="shared" si="19"/>
        <v>0</v>
      </c>
      <c r="H797">
        <f t="shared" si="19"/>
        <v>0</v>
      </c>
      <c r="I797">
        <f t="shared" si="19"/>
        <v>0</v>
      </c>
      <c r="J797">
        <f>(B797-'Power Analysis'!$B$1)^2*'Power Analysis'!$B$1</f>
        <v>0.27462500000000006</v>
      </c>
    </row>
    <row r="798" spans="1:10" x14ac:dyDescent="0.3">
      <c r="A798">
        <v>0</v>
      </c>
      <c r="B798">
        <v>0</v>
      </c>
      <c r="C798">
        <f>'M2'!O798</f>
        <v>0</v>
      </c>
      <c r="D798">
        <f>'M3'!O798</f>
        <v>0</v>
      </c>
      <c r="E798">
        <f>'M4'!O798</f>
        <v>0</v>
      </c>
      <c r="F798">
        <f t="shared" si="19"/>
        <v>0</v>
      </c>
      <c r="G798">
        <f t="shared" si="19"/>
        <v>0</v>
      </c>
      <c r="H798">
        <f t="shared" si="19"/>
        <v>0</v>
      </c>
      <c r="I798">
        <f t="shared" si="19"/>
        <v>0</v>
      </c>
      <c r="J798">
        <f>(B798-'Power Analysis'!$B$1)^2*'Power Analysis'!$B$1</f>
        <v>0.27462500000000006</v>
      </c>
    </row>
    <row r="799" spans="1:10" x14ac:dyDescent="0.3">
      <c r="A799">
        <v>0</v>
      </c>
      <c r="B799">
        <v>0</v>
      </c>
      <c r="C799">
        <f>'M2'!O799</f>
        <v>0</v>
      </c>
      <c r="D799">
        <f>'M3'!O799</f>
        <v>0</v>
      </c>
      <c r="E799">
        <f>'M4'!O799</f>
        <v>0</v>
      </c>
      <c r="F799">
        <f t="shared" si="19"/>
        <v>0</v>
      </c>
      <c r="G799">
        <f t="shared" si="19"/>
        <v>0</v>
      </c>
      <c r="H799">
        <f t="shared" si="19"/>
        <v>0</v>
      </c>
      <c r="I799">
        <f t="shared" si="19"/>
        <v>0</v>
      </c>
      <c r="J799">
        <f>(B799-'Power Analysis'!$B$1)^2*'Power Analysis'!$B$1</f>
        <v>0.27462500000000006</v>
      </c>
    </row>
    <row r="800" spans="1:10" x14ac:dyDescent="0.3">
      <c r="A800">
        <v>0</v>
      </c>
      <c r="B800">
        <v>1</v>
      </c>
      <c r="C800">
        <f>'M2'!O800</f>
        <v>1</v>
      </c>
      <c r="D800">
        <f>'M3'!O800</f>
        <v>1</v>
      </c>
      <c r="E800">
        <f>'M4'!O800</f>
        <v>1</v>
      </c>
      <c r="F800">
        <f t="shared" si="19"/>
        <v>-1</v>
      </c>
      <c r="G800">
        <f t="shared" si="19"/>
        <v>-1</v>
      </c>
      <c r="H800">
        <f t="shared" si="19"/>
        <v>-1</v>
      </c>
      <c r="I800">
        <f t="shared" si="19"/>
        <v>-1</v>
      </c>
      <c r="J800">
        <f>(B800-'Power Analysis'!$B$1)^2*'Power Analysis'!$B$1</f>
        <v>7.9624999999999987E-2</v>
      </c>
    </row>
    <row r="801" spans="1:10" x14ac:dyDescent="0.3">
      <c r="A801">
        <v>1</v>
      </c>
      <c r="B801">
        <v>1</v>
      </c>
      <c r="C801">
        <f>'M2'!O801</f>
        <v>1</v>
      </c>
      <c r="D801">
        <f>'M3'!O801</f>
        <v>1</v>
      </c>
      <c r="E801">
        <f>'M4'!O801</f>
        <v>1</v>
      </c>
      <c r="F801">
        <f t="shared" si="19"/>
        <v>0</v>
      </c>
      <c r="G801">
        <f t="shared" si="19"/>
        <v>0</v>
      </c>
      <c r="H801">
        <f t="shared" si="19"/>
        <v>0</v>
      </c>
      <c r="I801">
        <f t="shared" si="19"/>
        <v>0</v>
      </c>
      <c r="J801">
        <f>(B801-'Power Analysis'!$B$1)^2*'Power Analysis'!$B$1</f>
        <v>7.9624999999999987E-2</v>
      </c>
    </row>
    <row r="802" spans="1:10" x14ac:dyDescent="0.3">
      <c r="A802">
        <v>0</v>
      </c>
      <c r="B802">
        <v>1</v>
      </c>
      <c r="C802">
        <f>'M2'!O802</f>
        <v>1</v>
      </c>
      <c r="D802">
        <f>'M3'!O802</f>
        <v>1</v>
      </c>
      <c r="E802">
        <f>'M4'!O802</f>
        <v>1</v>
      </c>
      <c r="F802">
        <f t="shared" si="19"/>
        <v>-1</v>
      </c>
      <c r="G802">
        <f t="shared" si="19"/>
        <v>-1</v>
      </c>
      <c r="H802">
        <f t="shared" si="19"/>
        <v>-1</v>
      </c>
      <c r="I802">
        <f t="shared" si="19"/>
        <v>-1</v>
      </c>
      <c r="J802">
        <f>(B802-'Power Analysis'!$B$1)^2*'Power Analysis'!$B$1</f>
        <v>7.9624999999999987E-2</v>
      </c>
    </row>
    <row r="803" spans="1:10" x14ac:dyDescent="0.3">
      <c r="A803">
        <v>0</v>
      </c>
      <c r="B803">
        <v>0</v>
      </c>
      <c r="C803">
        <f>'M2'!O803</f>
        <v>0</v>
      </c>
      <c r="D803">
        <f>'M3'!O803</f>
        <v>0</v>
      </c>
      <c r="E803">
        <f>'M4'!O803</f>
        <v>0</v>
      </c>
      <c r="F803">
        <f t="shared" si="19"/>
        <v>0</v>
      </c>
      <c r="G803">
        <f t="shared" si="19"/>
        <v>0</v>
      </c>
      <c r="H803">
        <f t="shared" si="19"/>
        <v>0</v>
      </c>
      <c r="I803">
        <f t="shared" si="19"/>
        <v>0</v>
      </c>
      <c r="J803">
        <f>(B803-'Power Analysis'!$B$1)^2*'Power Analysis'!$B$1</f>
        <v>0.27462500000000006</v>
      </c>
    </row>
    <row r="804" spans="1:10" x14ac:dyDescent="0.3">
      <c r="A804">
        <v>0</v>
      </c>
      <c r="B804">
        <v>0</v>
      </c>
      <c r="C804">
        <f>'M2'!O804</f>
        <v>0</v>
      </c>
      <c r="D804">
        <f>'M3'!O804</f>
        <v>0</v>
      </c>
      <c r="E804">
        <f>'M4'!O804</f>
        <v>0</v>
      </c>
      <c r="F804">
        <f t="shared" si="19"/>
        <v>0</v>
      </c>
      <c r="G804">
        <f t="shared" si="19"/>
        <v>0</v>
      </c>
      <c r="H804">
        <f t="shared" si="19"/>
        <v>0</v>
      </c>
      <c r="I804">
        <f t="shared" si="19"/>
        <v>0</v>
      </c>
      <c r="J804">
        <f>(B804-'Power Analysis'!$B$1)^2*'Power Analysis'!$B$1</f>
        <v>0.27462500000000006</v>
      </c>
    </row>
    <row r="805" spans="1:10" x14ac:dyDescent="0.3">
      <c r="A805">
        <v>1</v>
      </c>
      <c r="B805">
        <v>1</v>
      </c>
      <c r="C805">
        <f>'M2'!O805</f>
        <v>1</v>
      </c>
      <c r="D805">
        <f>'M3'!O805</f>
        <v>1</v>
      </c>
      <c r="E805">
        <f>'M4'!O805</f>
        <v>1</v>
      </c>
      <c r="F805">
        <f t="shared" si="19"/>
        <v>0</v>
      </c>
      <c r="G805">
        <f t="shared" si="19"/>
        <v>0</v>
      </c>
      <c r="H805">
        <f t="shared" si="19"/>
        <v>0</v>
      </c>
      <c r="I805">
        <f t="shared" si="19"/>
        <v>0</v>
      </c>
      <c r="J805">
        <f>(B805-'Power Analysis'!$B$1)^2*'Power Analysis'!$B$1</f>
        <v>7.9624999999999987E-2</v>
      </c>
    </row>
    <row r="806" spans="1:10" x14ac:dyDescent="0.3">
      <c r="A806">
        <v>0</v>
      </c>
      <c r="B806">
        <v>0</v>
      </c>
      <c r="C806">
        <f>'M2'!O806</f>
        <v>0</v>
      </c>
      <c r="D806">
        <f>'M3'!O806</f>
        <v>0</v>
      </c>
      <c r="E806">
        <f>'M4'!O806</f>
        <v>0</v>
      </c>
      <c r="F806">
        <f t="shared" si="19"/>
        <v>0</v>
      </c>
      <c r="G806">
        <f t="shared" si="19"/>
        <v>0</v>
      </c>
      <c r="H806">
        <f t="shared" si="19"/>
        <v>0</v>
      </c>
      <c r="I806">
        <f t="shared" si="19"/>
        <v>0</v>
      </c>
      <c r="J806">
        <f>(B806-'Power Analysis'!$B$1)^2*'Power Analysis'!$B$1</f>
        <v>0.27462500000000006</v>
      </c>
    </row>
    <row r="807" spans="1:10" x14ac:dyDescent="0.3">
      <c r="A807">
        <v>0</v>
      </c>
      <c r="B807">
        <v>0</v>
      </c>
      <c r="C807">
        <f>'M2'!O807</f>
        <v>0</v>
      </c>
      <c r="D807">
        <f>'M3'!O807</f>
        <v>0</v>
      </c>
      <c r="E807">
        <f>'M4'!O807</f>
        <v>0</v>
      </c>
      <c r="F807">
        <f t="shared" si="19"/>
        <v>0</v>
      </c>
      <c r="G807">
        <f t="shared" si="19"/>
        <v>0</v>
      </c>
      <c r="H807">
        <f t="shared" si="19"/>
        <v>0</v>
      </c>
      <c r="I807">
        <f t="shared" si="19"/>
        <v>0</v>
      </c>
      <c r="J807">
        <f>(B807-'Power Analysis'!$B$1)^2*'Power Analysis'!$B$1</f>
        <v>0.27462500000000006</v>
      </c>
    </row>
    <row r="808" spans="1:10" x14ac:dyDescent="0.3">
      <c r="A808">
        <v>0</v>
      </c>
      <c r="B808">
        <v>0</v>
      </c>
      <c r="C808">
        <f>'M2'!O808</f>
        <v>0</v>
      </c>
      <c r="D808">
        <f>'M3'!O808</f>
        <v>0</v>
      </c>
      <c r="E808">
        <f>'M4'!O808</f>
        <v>0</v>
      </c>
      <c r="F808">
        <f t="shared" si="19"/>
        <v>0</v>
      </c>
      <c r="G808">
        <f t="shared" si="19"/>
        <v>0</v>
      </c>
      <c r="H808">
        <f t="shared" si="19"/>
        <v>0</v>
      </c>
      <c r="I808">
        <f t="shared" si="19"/>
        <v>0</v>
      </c>
      <c r="J808">
        <f>(B808-'Power Analysis'!$B$1)^2*'Power Analysis'!$B$1</f>
        <v>0.27462500000000006</v>
      </c>
    </row>
    <row r="809" spans="1:10" x14ac:dyDescent="0.3">
      <c r="A809">
        <v>0</v>
      </c>
      <c r="B809">
        <v>0</v>
      </c>
      <c r="C809">
        <f>'M2'!O809</f>
        <v>0</v>
      </c>
      <c r="D809">
        <f>'M3'!O809</f>
        <v>0</v>
      </c>
      <c r="E809">
        <f>'M4'!O809</f>
        <v>0</v>
      </c>
      <c r="F809">
        <f t="shared" si="19"/>
        <v>0</v>
      </c>
      <c r="G809">
        <f t="shared" si="19"/>
        <v>0</v>
      </c>
      <c r="H809">
        <f t="shared" si="19"/>
        <v>0</v>
      </c>
      <c r="I809">
        <f t="shared" si="19"/>
        <v>0</v>
      </c>
      <c r="J809">
        <f>(B809-'Power Analysis'!$B$1)^2*'Power Analysis'!$B$1</f>
        <v>0.27462500000000006</v>
      </c>
    </row>
    <row r="810" spans="1:10" x14ac:dyDescent="0.3">
      <c r="A810">
        <v>1</v>
      </c>
      <c r="B810">
        <v>1</v>
      </c>
      <c r="C810">
        <f>'M2'!O810</f>
        <v>1</v>
      </c>
      <c r="D810">
        <f>'M3'!O810</f>
        <v>1</v>
      </c>
      <c r="E810">
        <f>'M4'!O810</f>
        <v>1</v>
      </c>
      <c r="F810">
        <f t="shared" si="19"/>
        <v>0</v>
      </c>
      <c r="G810">
        <f t="shared" si="19"/>
        <v>0</v>
      </c>
      <c r="H810">
        <f t="shared" si="19"/>
        <v>0</v>
      </c>
      <c r="I810">
        <f t="shared" si="19"/>
        <v>0</v>
      </c>
      <c r="J810">
        <f>(B810-'Power Analysis'!$B$1)^2*'Power Analysis'!$B$1</f>
        <v>7.9624999999999987E-2</v>
      </c>
    </row>
    <row r="811" spans="1:10" x14ac:dyDescent="0.3">
      <c r="A811">
        <v>1</v>
      </c>
      <c r="B811">
        <v>1</v>
      </c>
      <c r="C811">
        <f>'M2'!O811</f>
        <v>1</v>
      </c>
      <c r="D811">
        <f>'M3'!O811</f>
        <v>1</v>
      </c>
      <c r="E811">
        <f>'M4'!O811</f>
        <v>1</v>
      </c>
      <c r="F811">
        <f t="shared" si="19"/>
        <v>0</v>
      </c>
      <c r="G811">
        <f t="shared" si="19"/>
        <v>0</v>
      </c>
      <c r="H811">
        <f t="shared" si="19"/>
        <v>0</v>
      </c>
      <c r="I811">
        <f t="shared" si="19"/>
        <v>0</v>
      </c>
      <c r="J811">
        <f>(B811-'Power Analysis'!$B$1)^2*'Power Analysis'!$B$1</f>
        <v>7.9624999999999987E-2</v>
      </c>
    </row>
    <row r="812" spans="1:10" x14ac:dyDescent="0.3">
      <c r="A812">
        <v>0</v>
      </c>
      <c r="B812">
        <v>1</v>
      </c>
      <c r="C812">
        <f>'M2'!O812</f>
        <v>1</v>
      </c>
      <c r="D812">
        <f>'M3'!O812</f>
        <v>1</v>
      </c>
      <c r="E812">
        <f>'M4'!O812</f>
        <v>1</v>
      </c>
      <c r="F812">
        <f t="shared" si="19"/>
        <v>-1</v>
      </c>
      <c r="G812">
        <f t="shared" si="19"/>
        <v>-1</v>
      </c>
      <c r="H812">
        <f t="shared" si="19"/>
        <v>-1</v>
      </c>
      <c r="I812">
        <f t="shared" si="19"/>
        <v>-1</v>
      </c>
      <c r="J812">
        <f>(B812-'Power Analysis'!$B$1)^2*'Power Analysis'!$B$1</f>
        <v>7.9624999999999987E-2</v>
      </c>
    </row>
    <row r="813" spans="1:10" x14ac:dyDescent="0.3">
      <c r="A813">
        <v>0</v>
      </c>
      <c r="B813">
        <v>0</v>
      </c>
      <c r="C813">
        <f>'M2'!O813</f>
        <v>0</v>
      </c>
      <c r="D813">
        <f>'M3'!O813</f>
        <v>0</v>
      </c>
      <c r="E813">
        <f>'M4'!O813</f>
        <v>0</v>
      </c>
      <c r="F813">
        <f t="shared" si="19"/>
        <v>0</v>
      </c>
      <c r="G813">
        <f t="shared" si="19"/>
        <v>0</v>
      </c>
      <c r="H813">
        <f t="shared" si="19"/>
        <v>0</v>
      </c>
      <c r="I813">
        <f t="shared" si="19"/>
        <v>0</v>
      </c>
      <c r="J813">
        <f>(B813-'Power Analysis'!$B$1)^2*'Power Analysis'!$B$1</f>
        <v>0.27462500000000006</v>
      </c>
    </row>
    <row r="814" spans="1:10" x14ac:dyDescent="0.3">
      <c r="A814">
        <v>0</v>
      </c>
      <c r="B814">
        <v>0</v>
      </c>
      <c r="C814">
        <f>'M2'!O814</f>
        <v>0</v>
      </c>
      <c r="D814">
        <f>'M3'!O814</f>
        <v>0</v>
      </c>
      <c r="E814">
        <f>'M4'!O814</f>
        <v>0</v>
      </c>
      <c r="F814">
        <f t="shared" si="19"/>
        <v>0</v>
      </c>
      <c r="G814">
        <f t="shared" si="19"/>
        <v>0</v>
      </c>
      <c r="H814">
        <f t="shared" si="19"/>
        <v>0</v>
      </c>
      <c r="I814">
        <f t="shared" si="19"/>
        <v>0</v>
      </c>
      <c r="J814">
        <f>(B814-'Power Analysis'!$B$1)^2*'Power Analysis'!$B$1</f>
        <v>0.27462500000000006</v>
      </c>
    </row>
    <row r="815" spans="1:10" x14ac:dyDescent="0.3">
      <c r="A815">
        <v>1</v>
      </c>
      <c r="B815">
        <v>0</v>
      </c>
      <c r="C815">
        <f>'M2'!O815</f>
        <v>0</v>
      </c>
      <c r="D815">
        <f>'M3'!O815</f>
        <v>0</v>
      </c>
      <c r="E815">
        <f>'M4'!O815</f>
        <v>0</v>
      </c>
      <c r="F815">
        <f t="shared" si="19"/>
        <v>1</v>
      </c>
      <c r="G815">
        <f t="shared" si="19"/>
        <v>1</v>
      </c>
      <c r="H815">
        <f t="shared" si="19"/>
        <v>1</v>
      </c>
      <c r="I815">
        <f t="shared" si="19"/>
        <v>1</v>
      </c>
      <c r="J815">
        <f>(B815-'Power Analysis'!$B$1)^2*'Power Analysis'!$B$1</f>
        <v>0.27462500000000006</v>
      </c>
    </row>
    <row r="816" spans="1:10" x14ac:dyDescent="0.3">
      <c r="A816">
        <v>0</v>
      </c>
      <c r="B816">
        <v>0</v>
      </c>
      <c r="C816">
        <f>'M2'!O816</f>
        <v>0</v>
      </c>
      <c r="D816">
        <f>'M3'!O816</f>
        <v>0</v>
      </c>
      <c r="E816">
        <f>'M4'!O816</f>
        <v>0</v>
      </c>
      <c r="F816">
        <f t="shared" si="19"/>
        <v>0</v>
      </c>
      <c r="G816">
        <f t="shared" si="19"/>
        <v>0</v>
      </c>
      <c r="H816">
        <f t="shared" si="19"/>
        <v>0</v>
      </c>
      <c r="I816">
        <f t="shared" si="19"/>
        <v>0</v>
      </c>
      <c r="J816">
        <f>(B816-'Power Analysis'!$B$1)^2*'Power Analysis'!$B$1</f>
        <v>0.27462500000000006</v>
      </c>
    </row>
    <row r="817" spans="1:10" x14ac:dyDescent="0.3">
      <c r="A817">
        <v>0</v>
      </c>
      <c r="B817">
        <v>0</v>
      </c>
      <c r="C817">
        <f>'M2'!O817</f>
        <v>0</v>
      </c>
      <c r="D817">
        <f>'M3'!O817</f>
        <v>0</v>
      </c>
      <c r="E817">
        <f>'M4'!O817</f>
        <v>0</v>
      </c>
      <c r="F817">
        <f t="shared" si="19"/>
        <v>0</v>
      </c>
      <c r="G817">
        <f t="shared" si="19"/>
        <v>0</v>
      </c>
      <c r="H817">
        <f t="shared" si="19"/>
        <v>0</v>
      </c>
      <c r="I817">
        <f t="shared" si="19"/>
        <v>0</v>
      </c>
      <c r="J817">
        <f>(B817-'Power Analysis'!$B$1)^2*'Power Analysis'!$B$1</f>
        <v>0.27462500000000006</v>
      </c>
    </row>
    <row r="818" spans="1:10" x14ac:dyDescent="0.3">
      <c r="A818">
        <v>0</v>
      </c>
      <c r="B818">
        <v>0</v>
      </c>
      <c r="C818">
        <f>'M2'!O818</f>
        <v>0</v>
      </c>
      <c r="D818">
        <f>'M3'!O818</f>
        <v>0</v>
      </c>
      <c r="E818">
        <f>'M4'!O818</f>
        <v>0</v>
      </c>
      <c r="F818">
        <f t="shared" si="19"/>
        <v>0</v>
      </c>
      <c r="G818">
        <f t="shared" si="19"/>
        <v>0</v>
      </c>
      <c r="H818">
        <f t="shared" si="19"/>
        <v>0</v>
      </c>
      <c r="I818">
        <f t="shared" si="19"/>
        <v>0</v>
      </c>
      <c r="J818">
        <f>(B818-'Power Analysis'!$B$1)^2*'Power Analysis'!$B$1</f>
        <v>0.27462500000000006</v>
      </c>
    </row>
    <row r="819" spans="1:10" x14ac:dyDescent="0.3">
      <c r="A819">
        <v>0</v>
      </c>
      <c r="B819">
        <v>0</v>
      </c>
      <c r="C819">
        <f>'M2'!O819</f>
        <v>0</v>
      </c>
      <c r="D819">
        <f>'M3'!O819</f>
        <v>0</v>
      </c>
      <c r="E819">
        <f>'M4'!O819</f>
        <v>0</v>
      </c>
      <c r="F819">
        <f t="shared" si="19"/>
        <v>0</v>
      </c>
      <c r="G819">
        <f t="shared" si="19"/>
        <v>0</v>
      </c>
      <c r="H819">
        <f t="shared" si="19"/>
        <v>0</v>
      </c>
      <c r="I819">
        <f t="shared" si="19"/>
        <v>0</v>
      </c>
      <c r="J819">
        <f>(B819-'Power Analysis'!$B$1)^2*'Power Analysis'!$B$1</f>
        <v>0.27462500000000006</v>
      </c>
    </row>
    <row r="820" spans="1:10" x14ac:dyDescent="0.3">
      <c r="A820">
        <v>0</v>
      </c>
      <c r="B820">
        <v>0</v>
      </c>
      <c r="C820">
        <f>'M2'!O820</f>
        <v>0</v>
      </c>
      <c r="D820">
        <f>'M3'!O820</f>
        <v>0</v>
      </c>
      <c r="E820">
        <f>'M4'!O820</f>
        <v>0</v>
      </c>
      <c r="F820">
        <f t="shared" si="19"/>
        <v>0</v>
      </c>
      <c r="G820">
        <f t="shared" si="19"/>
        <v>0</v>
      </c>
      <c r="H820">
        <f t="shared" si="19"/>
        <v>0</v>
      </c>
      <c r="I820">
        <f t="shared" si="19"/>
        <v>0</v>
      </c>
      <c r="J820">
        <f>(B820-'Power Analysis'!$B$1)^2*'Power Analysis'!$B$1</f>
        <v>0.27462500000000006</v>
      </c>
    </row>
    <row r="821" spans="1:10" x14ac:dyDescent="0.3">
      <c r="A821">
        <v>1</v>
      </c>
      <c r="B821">
        <v>0</v>
      </c>
      <c r="C821">
        <f>'M2'!O821</f>
        <v>0</v>
      </c>
      <c r="D821">
        <f>'M3'!O821</f>
        <v>0</v>
      </c>
      <c r="E821">
        <f>'M4'!O821</f>
        <v>0</v>
      </c>
      <c r="F821">
        <f t="shared" si="19"/>
        <v>1</v>
      </c>
      <c r="G821">
        <f t="shared" si="19"/>
        <v>1</v>
      </c>
      <c r="H821">
        <f t="shared" si="19"/>
        <v>1</v>
      </c>
      <c r="I821">
        <f t="shared" si="19"/>
        <v>1</v>
      </c>
      <c r="J821">
        <f>(B821-'Power Analysis'!$B$1)^2*'Power Analysis'!$B$1</f>
        <v>0.27462500000000006</v>
      </c>
    </row>
    <row r="822" spans="1:10" x14ac:dyDescent="0.3">
      <c r="A822">
        <v>1</v>
      </c>
      <c r="B822">
        <v>1</v>
      </c>
      <c r="C822">
        <f>'M2'!O822</f>
        <v>1</v>
      </c>
      <c r="D822">
        <f>'M3'!O822</f>
        <v>1</v>
      </c>
      <c r="E822">
        <f>'M4'!O822</f>
        <v>1</v>
      </c>
      <c r="F822">
        <f t="shared" si="19"/>
        <v>0</v>
      </c>
      <c r="G822">
        <f t="shared" si="19"/>
        <v>0</v>
      </c>
      <c r="H822">
        <f t="shared" si="19"/>
        <v>0</v>
      </c>
      <c r="I822">
        <f t="shared" si="19"/>
        <v>0</v>
      </c>
      <c r="J822">
        <f>(B822-'Power Analysis'!$B$1)^2*'Power Analysis'!$B$1</f>
        <v>7.9624999999999987E-2</v>
      </c>
    </row>
    <row r="823" spans="1:10" x14ac:dyDescent="0.3">
      <c r="A823">
        <v>1</v>
      </c>
      <c r="B823">
        <v>0</v>
      </c>
      <c r="C823">
        <f>'M2'!O823</f>
        <v>0</v>
      </c>
      <c r="D823">
        <f>'M3'!O823</f>
        <v>0</v>
      </c>
      <c r="E823">
        <f>'M4'!O823</f>
        <v>0</v>
      </c>
      <c r="F823">
        <f t="shared" si="19"/>
        <v>1</v>
      </c>
      <c r="G823">
        <f t="shared" si="19"/>
        <v>1</v>
      </c>
      <c r="H823">
        <f t="shared" si="19"/>
        <v>1</v>
      </c>
      <c r="I823">
        <f t="shared" si="19"/>
        <v>1</v>
      </c>
      <c r="J823">
        <f>(B823-'Power Analysis'!$B$1)^2*'Power Analysis'!$B$1</f>
        <v>0.27462500000000006</v>
      </c>
    </row>
    <row r="824" spans="1:10" x14ac:dyDescent="0.3">
      <c r="A824">
        <v>1</v>
      </c>
      <c r="B824">
        <v>0</v>
      </c>
      <c r="C824">
        <f>'M2'!O824</f>
        <v>0</v>
      </c>
      <c r="D824">
        <f>'M3'!O824</f>
        <v>0</v>
      </c>
      <c r="E824">
        <f>'M4'!O824</f>
        <v>0</v>
      </c>
      <c r="F824">
        <f t="shared" si="19"/>
        <v>1</v>
      </c>
      <c r="G824">
        <f t="shared" si="19"/>
        <v>1</v>
      </c>
      <c r="H824">
        <f t="shared" si="19"/>
        <v>1</v>
      </c>
      <c r="I824">
        <f t="shared" si="19"/>
        <v>1</v>
      </c>
      <c r="J824">
        <f>(B824-'Power Analysis'!$B$1)^2*'Power Analysis'!$B$1</f>
        <v>0.27462500000000006</v>
      </c>
    </row>
    <row r="825" spans="1:10" x14ac:dyDescent="0.3">
      <c r="A825">
        <v>0</v>
      </c>
      <c r="B825">
        <v>0</v>
      </c>
      <c r="C825">
        <f>'M2'!O825</f>
        <v>0</v>
      </c>
      <c r="D825">
        <f>'M3'!O825</f>
        <v>0</v>
      </c>
      <c r="E825">
        <f>'M4'!O825</f>
        <v>0</v>
      </c>
      <c r="F825">
        <f t="shared" si="19"/>
        <v>0</v>
      </c>
      <c r="G825">
        <f t="shared" si="19"/>
        <v>0</v>
      </c>
      <c r="H825">
        <f t="shared" si="19"/>
        <v>0</v>
      </c>
      <c r="I825">
        <f t="shared" si="19"/>
        <v>0</v>
      </c>
      <c r="J825">
        <f>(B825-'Power Analysis'!$B$1)^2*'Power Analysis'!$B$1</f>
        <v>0.27462500000000006</v>
      </c>
    </row>
    <row r="826" spans="1:10" x14ac:dyDescent="0.3">
      <c r="A826">
        <v>0</v>
      </c>
      <c r="B826">
        <v>0</v>
      </c>
      <c r="C826">
        <f>'M2'!O826</f>
        <v>0</v>
      </c>
      <c r="D826">
        <f>'M3'!O826</f>
        <v>0</v>
      </c>
      <c r="E826">
        <f>'M4'!O826</f>
        <v>0</v>
      </c>
      <c r="F826">
        <f t="shared" si="19"/>
        <v>0</v>
      </c>
      <c r="G826">
        <f t="shared" si="19"/>
        <v>0</v>
      </c>
      <c r="H826">
        <f t="shared" si="19"/>
        <v>0</v>
      </c>
      <c r="I826">
        <f t="shared" si="19"/>
        <v>0</v>
      </c>
      <c r="J826">
        <f>(B826-'Power Analysis'!$B$1)^2*'Power Analysis'!$B$1</f>
        <v>0.27462500000000006</v>
      </c>
    </row>
    <row r="827" spans="1:10" x14ac:dyDescent="0.3">
      <c r="A827">
        <v>1</v>
      </c>
      <c r="B827">
        <v>0</v>
      </c>
      <c r="C827">
        <f>'M2'!O827</f>
        <v>0</v>
      </c>
      <c r="D827">
        <f>'M3'!O827</f>
        <v>0</v>
      </c>
      <c r="E827">
        <f>'M4'!O827</f>
        <v>0</v>
      </c>
      <c r="F827">
        <f t="shared" si="19"/>
        <v>1</v>
      </c>
      <c r="G827">
        <f t="shared" si="19"/>
        <v>1</v>
      </c>
      <c r="H827">
        <f t="shared" si="19"/>
        <v>1</v>
      </c>
      <c r="I827">
        <f t="shared" si="19"/>
        <v>1</v>
      </c>
      <c r="J827">
        <f>(B827-'Power Analysis'!$B$1)^2*'Power Analysis'!$B$1</f>
        <v>0.27462500000000006</v>
      </c>
    </row>
    <row r="828" spans="1:10" x14ac:dyDescent="0.3">
      <c r="A828">
        <v>0</v>
      </c>
      <c r="B828">
        <v>0</v>
      </c>
      <c r="C828">
        <f>'M2'!O828</f>
        <v>0</v>
      </c>
      <c r="D828">
        <f>'M3'!O828</f>
        <v>0</v>
      </c>
      <c r="E828">
        <f>'M4'!O828</f>
        <v>0</v>
      </c>
      <c r="F828">
        <f t="shared" si="19"/>
        <v>0</v>
      </c>
      <c r="G828">
        <f t="shared" si="19"/>
        <v>0</v>
      </c>
      <c r="H828">
        <f t="shared" si="19"/>
        <v>0</v>
      </c>
      <c r="I828">
        <f t="shared" si="19"/>
        <v>0</v>
      </c>
      <c r="J828">
        <f>(B828-'Power Analysis'!$B$1)^2*'Power Analysis'!$B$1</f>
        <v>0.27462500000000006</v>
      </c>
    </row>
    <row r="829" spans="1:10" x14ac:dyDescent="0.3">
      <c r="A829">
        <v>0</v>
      </c>
      <c r="B829">
        <v>0</v>
      </c>
      <c r="C829">
        <f>'M2'!O829</f>
        <v>0</v>
      </c>
      <c r="D829">
        <f>'M3'!O829</f>
        <v>0</v>
      </c>
      <c r="E829">
        <f>'M4'!O829</f>
        <v>0</v>
      </c>
      <c r="F829">
        <f t="shared" si="19"/>
        <v>0</v>
      </c>
      <c r="G829">
        <f t="shared" si="19"/>
        <v>0</v>
      </c>
      <c r="H829">
        <f t="shared" si="19"/>
        <v>0</v>
      </c>
      <c r="I829">
        <f t="shared" si="19"/>
        <v>0</v>
      </c>
      <c r="J829">
        <f>(B829-'Power Analysis'!$B$1)^2*'Power Analysis'!$B$1</f>
        <v>0.27462500000000006</v>
      </c>
    </row>
    <row r="830" spans="1:10" x14ac:dyDescent="0.3">
      <c r="A830">
        <v>1</v>
      </c>
      <c r="B830">
        <v>0</v>
      </c>
      <c r="C830">
        <f>'M2'!O830</f>
        <v>0</v>
      </c>
      <c r="D830">
        <f>'M3'!O830</f>
        <v>0</v>
      </c>
      <c r="E830">
        <f>'M4'!O830</f>
        <v>0</v>
      </c>
      <c r="F830">
        <f t="shared" si="19"/>
        <v>1</v>
      </c>
      <c r="G830">
        <f t="shared" si="19"/>
        <v>1</v>
      </c>
      <c r="H830">
        <f t="shared" si="19"/>
        <v>1</v>
      </c>
      <c r="I830">
        <f t="shared" si="19"/>
        <v>1</v>
      </c>
      <c r="J830">
        <f>(B830-'Power Analysis'!$B$1)^2*'Power Analysis'!$B$1</f>
        <v>0.27462500000000006</v>
      </c>
    </row>
    <row r="831" spans="1:10" x14ac:dyDescent="0.3">
      <c r="A831">
        <v>0</v>
      </c>
      <c r="B831">
        <v>0</v>
      </c>
      <c r="C831">
        <f>'M2'!O831</f>
        <v>0</v>
      </c>
      <c r="D831">
        <f>'M3'!O831</f>
        <v>0</v>
      </c>
      <c r="E831">
        <f>'M4'!O831</f>
        <v>0</v>
      </c>
      <c r="F831">
        <f t="shared" si="19"/>
        <v>0</v>
      </c>
      <c r="G831">
        <f t="shared" si="19"/>
        <v>0</v>
      </c>
      <c r="H831">
        <f t="shared" si="19"/>
        <v>0</v>
      </c>
      <c r="I831">
        <f t="shared" si="19"/>
        <v>0</v>
      </c>
      <c r="J831">
        <f>(B831-'Power Analysis'!$B$1)^2*'Power Analysis'!$B$1</f>
        <v>0.27462500000000006</v>
      </c>
    </row>
    <row r="832" spans="1:10" x14ac:dyDescent="0.3">
      <c r="A832">
        <v>1</v>
      </c>
      <c r="B832">
        <v>0</v>
      </c>
      <c r="C832">
        <f>'M2'!O832</f>
        <v>0</v>
      </c>
      <c r="D832">
        <f>'M3'!O832</f>
        <v>0</v>
      </c>
      <c r="E832">
        <f>'M4'!O832</f>
        <v>0</v>
      </c>
      <c r="F832">
        <f t="shared" si="19"/>
        <v>1</v>
      </c>
      <c r="G832">
        <f t="shared" si="19"/>
        <v>1</v>
      </c>
      <c r="H832">
        <f t="shared" si="19"/>
        <v>1</v>
      </c>
      <c r="I832">
        <f t="shared" si="19"/>
        <v>1</v>
      </c>
      <c r="J832">
        <f>(B832-'Power Analysis'!$B$1)^2*'Power Analysis'!$B$1</f>
        <v>0.27462500000000006</v>
      </c>
    </row>
    <row r="833" spans="1:10" x14ac:dyDescent="0.3">
      <c r="A833">
        <v>1</v>
      </c>
      <c r="B833">
        <v>0</v>
      </c>
      <c r="C833">
        <f>'M2'!O833</f>
        <v>0</v>
      </c>
      <c r="D833">
        <f>'M3'!O833</f>
        <v>0</v>
      </c>
      <c r="E833">
        <f>'M4'!O833</f>
        <v>0</v>
      </c>
      <c r="F833">
        <f t="shared" si="19"/>
        <v>1</v>
      </c>
      <c r="G833">
        <f t="shared" si="19"/>
        <v>1</v>
      </c>
      <c r="H833">
        <f t="shared" si="19"/>
        <v>1</v>
      </c>
      <c r="I833">
        <f t="shared" si="19"/>
        <v>1</v>
      </c>
      <c r="J833">
        <f>(B833-'Power Analysis'!$B$1)^2*'Power Analysis'!$B$1</f>
        <v>0.27462500000000006</v>
      </c>
    </row>
    <row r="834" spans="1:10" x14ac:dyDescent="0.3">
      <c r="A834">
        <v>0</v>
      </c>
      <c r="B834">
        <v>0</v>
      </c>
      <c r="C834">
        <f>'M2'!O834</f>
        <v>0</v>
      </c>
      <c r="D834">
        <f>'M3'!O834</f>
        <v>0</v>
      </c>
      <c r="E834">
        <f>'M4'!O834</f>
        <v>0</v>
      </c>
      <c r="F834">
        <f t="shared" si="19"/>
        <v>0</v>
      </c>
      <c r="G834">
        <f t="shared" si="19"/>
        <v>0</v>
      </c>
      <c r="H834">
        <f t="shared" si="19"/>
        <v>0</v>
      </c>
      <c r="I834">
        <f t="shared" ref="I834:I897" si="20">$A834-E834</f>
        <v>0</v>
      </c>
      <c r="J834">
        <f>(B834-'Power Analysis'!$B$1)^2*'Power Analysis'!$B$1</f>
        <v>0.27462500000000006</v>
      </c>
    </row>
    <row r="835" spans="1:10" x14ac:dyDescent="0.3">
      <c r="A835">
        <v>0</v>
      </c>
      <c r="B835">
        <v>0</v>
      </c>
      <c r="C835">
        <f>'M2'!O835</f>
        <v>0</v>
      </c>
      <c r="D835">
        <f>'M3'!O835</f>
        <v>0</v>
      </c>
      <c r="E835">
        <f>'M4'!O835</f>
        <v>0</v>
      </c>
      <c r="F835">
        <f t="shared" ref="F835:I898" si="21">$A835-B835</f>
        <v>0</v>
      </c>
      <c r="G835">
        <f t="shared" si="21"/>
        <v>0</v>
      </c>
      <c r="H835">
        <f t="shared" si="21"/>
        <v>0</v>
      </c>
      <c r="I835">
        <f t="shared" si="20"/>
        <v>0</v>
      </c>
      <c r="J835">
        <f>(B835-'Power Analysis'!$B$1)^2*'Power Analysis'!$B$1</f>
        <v>0.27462500000000006</v>
      </c>
    </row>
    <row r="836" spans="1:10" x14ac:dyDescent="0.3">
      <c r="A836">
        <v>0</v>
      </c>
      <c r="B836">
        <v>0</v>
      </c>
      <c r="C836">
        <f>'M2'!O836</f>
        <v>0</v>
      </c>
      <c r="D836">
        <f>'M3'!O836</f>
        <v>0</v>
      </c>
      <c r="E836">
        <f>'M4'!O836</f>
        <v>0</v>
      </c>
      <c r="F836">
        <f t="shared" si="21"/>
        <v>0</v>
      </c>
      <c r="G836">
        <f t="shared" si="21"/>
        <v>0</v>
      </c>
      <c r="H836">
        <f t="shared" si="21"/>
        <v>0</v>
      </c>
      <c r="I836">
        <f t="shared" si="20"/>
        <v>0</v>
      </c>
      <c r="J836">
        <f>(B836-'Power Analysis'!$B$1)^2*'Power Analysis'!$B$1</f>
        <v>0.27462500000000006</v>
      </c>
    </row>
    <row r="837" spans="1:10" x14ac:dyDescent="0.3">
      <c r="A837">
        <v>0</v>
      </c>
      <c r="B837">
        <v>0</v>
      </c>
      <c r="C837">
        <f>'M2'!O837</f>
        <v>0</v>
      </c>
      <c r="D837">
        <f>'M3'!O837</f>
        <v>0</v>
      </c>
      <c r="E837">
        <f>'M4'!O837</f>
        <v>0</v>
      </c>
      <c r="F837">
        <f t="shared" si="21"/>
        <v>0</v>
      </c>
      <c r="G837">
        <f t="shared" si="21"/>
        <v>0</v>
      </c>
      <c r="H837">
        <f t="shared" si="21"/>
        <v>0</v>
      </c>
      <c r="I837">
        <f t="shared" si="20"/>
        <v>0</v>
      </c>
      <c r="J837">
        <f>(B837-'Power Analysis'!$B$1)^2*'Power Analysis'!$B$1</f>
        <v>0.27462500000000006</v>
      </c>
    </row>
    <row r="838" spans="1:10" x14ac:dyDescent="0.3">
      <c r="A838">
        <v>1</v>
      </c>
      <c r="B838">
        <v>0</v>
      </c>
      <c r="C838">
        <f>'M2'!O838</f>
        <v>0</v>
      </c>
      <c r="D838">
        <f>'M3'!O838</f>
        <v>0</v>
      </c>
      <c r="E838">
        <f>'M4'!O838</f>
        <v>0</v>
      </c>
      <c r="F838">
        <f t="shared" si="21"/>
        <v>1</v>
      </c>
      <c r="G838">
        <f t="shared" si="21"/>
        <v>1</v>
      </c>
      <c r="H838">
        <f t="shared" si="21"/>
        <v>1</v>
      </c>
      <c r="I838">
        <f t="shared" si="20"/>
        <v>1</v>
      </c>
      <c r="J838">
        <f>(B838-'Power Analysis'!$B$1)^2*'Power Analysis'!$B$1</f>
        <v>0.27462500000000006</v>
      </c>
    </row>
    <row r="839" spans="1:10" x14ac:dyDescent="0.3">
      <c r="A839">
        <v>1</v>
      </c>
      <c r="B839">
        <v>0</v>
      </c>
      <c r="C839">
        <f>'M2'!O839</f>
        <v>0</v>
      </c>
      <c r="D839">
        <f>'M3'!O839</f>
        <v>0</v>
      </c>
      <c r="E839">
        <f>'M4'!O839</f>
        <v>0</v>
      </c>
      <c r="F839">
        <f t="shared" si="21"/>
        <v>1</v>
      </c>
      <c r="G839">
        <f t="shared" si="21"/>
        <v>1</v>
      </c>
      <c r="H839">
        <f t="shared" si="21"/>
        <v>1</v>
      </c>
      <c r="I839">
        <f t="shared" si="20"/>
        <v>1</v>
      </c>
      <c r="J839">
        <f>(B839-'Power Analysis'!$B$1)^2*'Power Analysis'!$B$1</f>
        <v>0.27462500000000006</v>
      </c>
    </row>
    <row r="840" spans="1:10" x14ac:dyDescent="0.3">
      <c r="A840">
        <v>1</v>
      </c>
      <c r="B840">
        <v>1</v>
      </c>
      <c r="C840">
        <f>'M2'!O840</f>
        <v>1</v>
      </c>
      <c r="D840">
        <f>'M3'!O840</f>
        <v>1</v>
      </c>
      <c r="E840">
        <f>'M4'!O840</f>
        <v>1</v>
      </c>
      <c r="F840">
        <f t="shared" si="21"/>
        <v>0</v>
      </c>
      <c r="G840">
        <f t="shared" si="21"/>
        <v>0</v>
      </c>
      <c r="H840">
        <f t="shared" si="21"/>
        <v>0</v>
      </c>
      <c r="I840">
        <f t="shared" si="20"/>
        <v>0</v>
      </c>
      <c r="J840">
        <f>(B840-'Power Analysis'!$B$1)^2*'Power Analysis'!$B$1</f>
        <v>7.9624999999999987E-2</v>
      </c>
    </row>
    <row r="841" spans="1:10" x14ac:dyDescent="0.3">
      <c r="A841">
        <v>0</v>
      </c>
      <c r="B841">
        <v>0</v>
      </c>
      <c r="C841">
        <f>'M2'!O841</f>
        <v>0</v>
      </c>
      <c r="D841">
        <f>'M3'!O841</f>
        <v>0</v>
      </c>
      <c r="E841">
        <f>'M4'!O841</f>
        <v>0</v>
      </c>
      <c r="F841">
        <f t="shared" si="21"/>
        <v>0</v>
      </c>
      <c r="G841">
        <f t="shared" si="21"/>
        <v>0</v>
      </c>
      <c r="H841">
        <f t="shared" si="21"/>
        <v>0</v>
      </c>
      <c r="I841">
        <f t="shared" si="20"/>
        <v>0</v>
      </c>
      <c r="J841">
        <f>(B841-'Power Analysis'!$B$1)^2*'Power Analysis'!$B$1</f>
        <v>0.27462500000000006</v>
      </c>
    </row>
    <row r="842" spans="1:10" x14ac:dyDescent="0.3">
      <c r="A842">
        <v>1</v>
      </c>
      <c r="B842">
        <v>1</v>
      </c>
      <c r="C842">
        <f>'M2'!O842</f>
        <v>1</v>
      </c>
      <c r="D842">
        <f>'M3'!O842</f>
        <v>1</v>
      </c>
      <c r="E842">
        <f>'M4'!O842</f>
        <v>1</v>
      </c>
      <c r="F842">
        <f t="shared" si="21"/>
        <v>0</v>
      </c>
      <c r="G842">
        <f t="shared" si="21"/>
        <v>0</v>
      </c>
      <c r="H842">
        <f t="shared" si="21"/>
        <v>0</v>
      </c>
      <c r="I842">
        <f t="shared" si="20"/>
        <v>0</v>
      </c>
      <c r="J842">
        <f>(B842-'Power Analysis'!$B$1)^2*'Power Analysis'!$B$1</f>
        <v>7.9624999999999987E-2</v>
      </c>
    </row>
    <row r="843" spans="1:10" x14ac:dyDescent="0.3">
      <c r="A843">
        <v>0</v>
      </c>
      <c r="B843">
        <v>0</v>
      </c>
      <c r="C843">
        <f>'M2'!O843</f>
        <v>0</v>
      </c>
      <c r="D843">
        <f>'M3'!O843</f>
        <v>0</v>
      </c>
      <c r="E843">
        <f>'M4'!O843</f>
        <v>0</v>
      </c>
      <c r="F843">
        <f t="shared" si="21"/>
        <v>0</v>
      </c>
      <c r="G843">
        <f t="shared" si="21"/>
        <v>0</v>
      </c>
      <c r="H843">
        <f t="shared" si="21"/>
        <v>0</v>
      </c>
      <c r="I843">
        <f t="shared" si="20"/>
        <v>0</v>
      </c>
      <c r="J843">
        <f>(B843-'Power Analysis'!$B$1)^2*'Power Analysis'!$B$1</f>
        <v>0.27462500000000006</v>
      </c>
    </row>
    <row r="844" spans="1:10" x14ac:dyDescent="0.3">
      <c r="A844">
        <v>1</v>
      </c>
      <c r="B844">
        <v>0</v>
      </c>
      <c r="C844">
        <f>'M2'!O844</f>
        <v>0</v>
      </c>
      <c r="D844">
        <f>'M3'!O844</f>
        <v>0</v>
      </c>
      <c r="E844">
        <f>'M4'!O844</f>
        <v>0</v>
      </c>
      <c r="F844">
        <f t="shared" si="21"/>
        <v>1</v>
      </c>
      <c r="G844">
        <f t="shared" si="21"/>
        <v>1</v>
      </c>
      <c r="H844">
        <f t="shared" si="21"/>
        <v>1</v>
      </c>
      <c r="I844">
        <f t="shared" si="20"/>
        <v>1</v>
      </c>
      <c r="J844">
        <f>(B844-'Power Analysis'!$B$1)^2*'Power Analysis'!$B$1</f>
        <v>0.27462500000000006</v>
      </c>
    </row>
    <row r="845" spans="1:10" x14ac:dyDescent="0.3">
      <c r="A845">
        <v>1</v>
      </c>
      <c r="B845">
        <v>0</v>
      </c>
      <c r="C845">
        <f>'M2'!O845</f>
        <v>0</v>
      </c>
      <c r="D845">
        <f>'M3'!O845</f>
        <v>0</v>
      </c>
      <c r="E845">
        <f>'M4'!O845</f>
        <v>0</v>
      </c>
      <c r="F845">
        <f t="shared" si="21"/>
        <v>1</v>
      </c>
      <c r="G845">
        <f t="shared" si="21"/>
        <v>1</v>
      </c>
      <c r="H845">
        <f t="shared" si="21"/>
        <v>1</v>
      </c>
      <c r="I845">
        <f t="shared" si="20"/>
        <v>1</v>
      </c>
      <c r="J845">
        <f>(B845-'Power Analysis'!$B$1)^2*'Power Analysis'!$B$1</f>
        <v>0.27462500000000006</v>
      </c>
    </row>
    <row r="846" spans="1:10" x14ac:dyDescent="0.3">
      <c r="A846">
        <v>0</v>
      </c>
      <c r="B846">
        <v>0</v>
      </c>
      <c r="C846">
        <f>'M2'!O846</f>
        <v>0</v>
      </c>
      <c r="D846">
        <f>'M3'!O846</f>
        <v>0</v>
      </c>
      <c r="E846">
        <f>'M4'!O846</f>
        <v>0</v>
      </c>
      <c r="F846">
        <f t="shared" si="21"/>
        <v>0</v>
      </c>
      <c r="G846">
        <f t="shared" si="21"/>
        <v>0</v>
      </c>
      <c r="H846">
        <f t="shared" si="21"/>
        <v>0</v>
      </c>
      <c r="I846">
        <f t="shared" si="20"/>
        <v>0</v>
      </c>
      <c r="J846">
        <f>(B846-'Power Analysis'!$B$1)^2*'Power Analysis'!$B$1</f>
        <v>0.27462500000000006</v>
      </c>
    </row>
    <row r="847" spans="1:10" x14ac:dyDescent="0.3">
      <c r="A847">
        <v>0</v>
      </c>
      <c r="B847">
        <v>0</v>
      </c>
      <c r="C847">
        <f>'M2'!O847</f>
        <v>0</v>
      </c>
      <c r="D847">
        <f>'M3'!O847</f>
        <v>0</v>
      </c>
      <c r="E847">
        <f>'M4'!O847</f>
        <v>0</v>
      </c>
      <c r="F847">
        <f t="shared" si="21"/>
        <v>0</v>
      </c>
      <c r="G847">
        <f t="shared" si="21"/>
        <v>0</v>
      </c>
      <c r="H847">
        <f t="shared" si="21"/>
        <v>0</v>
      </c>
      <c r="I847">
        <f t="shared" si="20"/>
        <v>0</v>
      </c>
      <c r="J847">
        <f>(B847-'Power Analysis'!$B$1)^2*'Power Analysis'!$B$1</f>
        <v>0.27462500000000006</v>
      </c>
    </row>
    <row r="848" spans="1:10" x14ac:dyDescent="0.3">
      <c r="A848">
        <v>0</v>
      </c>
      <c r="B848">
        <v>1</v>
      </c>
      <c r="C848">
        <f>'M2'!O848</f>
        <v>1</v>
      </c>
      <c r="D848">
        <f>'M3'!O848</f>
        <v>1</v>
      </c>
      <c r="E848">
        <f>'M4'!O848</f>
        <v>1</v>
      </c>
      <c r="F848">
        <f t="shared" si="21"/>
        <v>-1</v>
      </c>
      <c r="G848">
        <f t="shared" si="21"/>
        <v>-1</v>
      </c>
      <c r="H848">
        <f t="shared" si="21"/>
        <v>-1</v>
      </c>
      <c r="I848">
        <f t="shared" si="20"/>
        <v>-1</v>
      </c>
      <c r="J848">
        <f>(B848-'Power Analysis'!$B$1)^2*'Power Analysis'!$B$1</f>
        <v>7.9624999999999987E-2</v>
      </c>
    </row>
    <row r="849" spans="1:10" x14ac:dyDescent="0.3">
      <c r="A849">
        <v>0</v>
      </c>
      <c r="B849">
        <v>0</v>
      </c>
      <c r="C849">
        <f>'M2'!O849</f>
        <v>0</v>
      </c>
      <c r="D849">
        <f>'M3'!O849</f>
        <v>0</v>
      </c>
      <c r="E849">
        <f>'M4'!O849</f>
        <v>0</v>
      </c>
      <c r="F849">
        <f t="shared" si="21"/>
        <v>0</v>
      </c>
      <c r="G849">
        <f t="shared" si="21"/>
        <v>0</v>
      </c>
      <c r="H849">
        <f t="shared" si="21"/>
        <v>0</v>
      </c>
      <c r="I849">
        <f t="shared" si="20"/>
        <v>0</v>
      </c>
      <c r="J849">
        <f>(B849-'Power Analysis'!$B$1)^2*'Power Analysis'!$B$1</f>
        <v>0.27462500000000006</v>
      </c>
    </row>
    <row r="850" spans="1:10" x14ac:dyDescent="0.3">
      <c r="A850">
        <v>0</v>
      </c>
      <c r="B850">
        <v>0</v>
      </c>
      <c r="C850">
        <f>'M2'!O850</f>
        <v>0</v>
      </c>
      <c r="D850">
        <f>'M3'!O850</f>
        <v>0</v>
      </c>
      <c r="E850">
        <f>'M4'!O850</f>
        <v>0</v>
      </c>
      <c r="F850">
        <f t="shared" si="21"/>
        <v>0</v>
      </c>
      <c r="G850">
        <f t="shared" si="21"/>
        <v>0</v>
      </c>
      <c r="H850">
        <f t="shared" si="21"/>
        <v>0</v>
      </c>
      <c r="I850">
        <f t="shared" si="20"/>
        <v>0</v>
      </c>
      <c r="J850">
        <f>(B850-'Power Analysis'!$B$1)^2*'Power Analysis'!$B$1</f>
        <v>0.27462500000000006</v>
      </c>
    </row>
    <row r="851" spans="1:10" x14ac:dyDescent="0.3">
      <c r="A851">
        <v>1</v>
      </c>
      <c r="B851">
        <v>0</v>
      </c>
      <c r="C851">
        <f>'M2'!O851</f>
        <v>0</v>
      </c>
      <c r="D851">
        <f>'M3'!O851</f>
        <v>0</v>
      </c>
      <c r="E851">
        <f>'M4'!O851</f>
        <v>0</v>
      </c>
      <c r="F851">
        <f t="shared" si="21"/>
        <v>1</v>
      </c>
      <c r="G851">
        <f t="shared" si="21"/>
        <v>1</v>
      </c>
      <c r="H851">
        <f t="shared" si="21"/>
        <v>1</v>
      </c>
      <c r="I851">
        <f t="shared" si="20"/>
        <v>1</v>
      </c>
      <c r="J851">
        <f>(B851-'Power Analysis'!$B$1)^2*'Power Analysis'!$B$1</f>
        <v>0.27462500000000006</v>
      </c>
    </row>
    <row r="852" spans="1:10" x14ac:dyDescent="0.3">
      <c r="A852">
        <v>0</v>
      </c>
      <c r="B852">
        <v>0</v>
      </c>
      <c r="C852">
        <f>'M2'!O852</f>
        <v>0</v>
      </c>
      <c r="D852">
        <f>'M3'!O852</f>
        <v>0</v>
      </c>
      <c r="E852">
        <f>'M4'!O852</f>
        <v>0</v>
      </c>
      <c r="F852">
        <f t="shared" si="21"/>
        <v>0</v>
      </c>
      <c r="G852">
        <f t="shared" si="21"/>
        <v>0</v>
      </c>
      <c r="H852">
        <f t="shared" si="21"/>
        <v>0</v>
      </c>
      <c r="I852">
        <f t="shared" si="20"/>
        <v>0</v>
      </c>
      <c r="J852">
        <f>(B852-'Power Analysis'!$B$1)^2*'Power Analysis'!$B$1</f>
        <v>0.27462500000000006</v>
      </c>
    </row>
    <row r="853" spans="1:10" x14ac:dyDescent="0.3">
      <c r="A853">
        <v>0</v>
      </c>
      <c r="B853">
        <v>0</v>
      </c>
      <c r="C853">
        <f>'M2'!O853</f>
        <v>0</v>
      </c>
      <c r="D853">
        <f>'M3'!O853</f>
        <v>0</v>
      </c>
      <c r="E853">
        <f>'M4'!O853</f>
        <v>0</v>
      </c>
      <c r="F853">
        <f t="shared" si="21"/>
        <v>0</v>
      </c>
      <c r="G853">
        <f t="shared" si="21"/>
        <v>0</v>
      </c>
      <c r="H853">
        <f t="shared" si="21"/>
        <v>0</v>
      </c>
      <c r="I853">
        <f t="shared" si="20"/>
        <v>0</v>
      </c>
      <c r="J853">
        <f>(B853-'Power Analysis'!$B$1)^2*'Power Analysis'!$B$1</f>
        <v>0.27462500000000006</v>
      </c>
    </row>
    <row r="854" spans="1:10" x14ac:dyDescent="0.3">
      <c r="A854">
        <v>0</v>
      </c>
      <c r="B854">
        <v>0</v>
      </c>
      <c r="C854">
        <f>'M2'!O854</f>
        <v>0</v>
      </c>
      <c r="D854">
        <f>'M3'!O854</f>
        <v>0</v>
      </c>
      <c r="E854">
        <f>'M4'!O854</f>
        <v>0</v>
      </c>
      <c r="F854">
        <f t="shared" si="21"/>
        <v>0</v>
      </c>
      <c r="G854">
        <f t="shared" si="21"/>
        <v>0</v>
      </c>
      <c r="H854">
        <f t="shared" si="21"/>
        <v>0</v>
      </c>
      <c r="I854">
        <f t="shared" si="20"/>
        <v>0</v>
      </c>
      <c r="J854">
        <f>(B854-'Power Analysis'!$B$1)^2*'Power Analysis'!$B$1</f>
        <v>0.27462500000000006</v>
      </c>
    </row>
    <row r="855" spans="1:10" x14ac:dyDescent="0.3">
      <c r="A855">
        <v>0</v>
      </c>
      <c r="B855">
        <v>0</v>
      </c>
      <c r="C855">
        <f>'M2'!O855</f>
        <v>0</v>
      </c>
      <c r="D855">
        <f>'M3'!O855</f>
        <v>0</v>
      </c>
      <c r="E855">
        <f>'M4'!O855</f>
        <v>0</v>
      </c>
      <c r="F855">
        <f t="shared" si="21"/>
        <v>0</v>
      </c>
      <c r="G855">
        <f t="shared" si="21"/>
        <v>0</v>
      </c>
      <c r="H855">
        <f t="shared" si="21"/>
        <v>0</v>
      </c>
      <c r="I855">
        <f t="shared" si="20"/>
        <v>0</v>
      </c>
      <c r="J855">
        <f>(B855-'Power Analysis'!$B$1)^2*'Power Analysis'!$B$1</f>
        <v>0.27462500000000006</v>
      </c>
    </row>
    <row r="856" spans="1:10" x14ac:dyDescent="0.3">
      <c r="A856">
        <v>0</v>
      </c>
      <c r="B856">
        <v>0</v>
      </c>
      <c r="C856">
        <f>'M2'!O856</f>
        <v>0</v>
      </c>
      <c r="D856">
        <f>'M3'!O856</f>
        <v>0</v>
      </c>
      <c r="E856">
        <f>'M4'!O856</f>
        <v>0</v>
      </c>
      <c r="F856">
        <f t="shared" si="21"/>
        <v>0</v>
      </c>
      <c r="G856">
        <f t="shared" si="21"/>
        <v>0</v>
      </c>
      <c r="H856">
        <f t="shared" si="21"/>
        <v>0</v>
      </c>
      <c r="I856">
        <f t="shared" si="20"/>
        <v>0</v>
      </c>
      <c r="J856">
        <f>(B856-'Power Analysis'!$B$1)^2*'Power Analysis'!$B$1</f>
        <v>0.27462500000000006</v>
      </c>
    </row>
    <row r="857" spans="1:10" x14ac:dyDescent="0.3">
      <c r="A857">
        <v>0</v>
      </c>
      <c r="B857">
        <v>0</v>
      </c>
      <c r="C857">
        <f>'M2'!O857</f>
        <v>0</v>
      </c>
      <c r="D857">
        <f>'M3'!O857</f>
        <v>0</v>
      </c>
      <c r="E857">
        <f>'M4'!O857</f>
        <v>0</v>
      </c>
      <c r="F857">
        <f t="shared" si="21"/>
        <v>0</v>
      </c>
      <c r="G857">
        <f t="shared" si="21"/>
        <v>0</v>
      </c>
      <c r="H857">
        <f t="shared" si="21"/>
        <v>0</v>
      </c>
      <c r="I857">
        <f t="shared" si="20"/>
        <v>0</v>
      </c>
      <c r="J857">
        <f>(B857-'Power Analysis'!$B$1)^2*'Power Analysis'!$B$1</f>
        <v>0.27462500000000006</v>
      </c>
    </row>
    <row r="858" spans="1:10" x14ac:dyDescent="0.3">
      <c r="A858">
        <v>0</v>
      </c>
      <c r="B858">
        <v>0</v>
      </c>
      <c r="C858">
        <f>'M2'!O858</f>
        <v>0</v>
      </c>
      <c r="D858">
        <f>'M3'!O858</f>
        <v>0</v>
      </c>
      <c r="E858">
        <f>'M4'!O858</f>
        <v>0</v>
      </c>
      <c r="F858">
        <f t="shared" si="21"/>
        <v>0</v>
      </c>
      <c r="G858">
        <f t="shared" si="21"/>
        <v>0</v>
      </c>
      <c r="H858">
        <f t="shared" si="21"/>
        <v>0</v>
      </c>
      <c r="I858">
        <f t="shared" si="20"/>
        <v>0</v>
      </c>
      <c r="J858">
        <f>(B858-'Power Analysis'!$B$1)^2*'Power Analysis'!$B$1</f>
        <v>0.27462500000000006</v>
      </c>
    </row>
    <row r="859" spans="1:10" x14ac:dyDescent="0.3">
      <c r="A859">
        <v>0</v>
      </c>
      <c r="B859">
        <v>0</v>
      </c>
      <c r="C859">
        <f>'M2'!O859</f>
        <v>0</v>
      </c>
      <c r="D859">
        <f>'M3'!O859</f>
        <v>0</v>
      </c>
      <c r="E859">
        <f>'M4'!O859</f>
        <v>0</v>
      </c>
      <c r="F859">
        <f t="shared" si="21"/>
        <v>0</v>
      </c>
      <c r="G859">
        <f t="shared" si="21"/>
        <v>0</v>
      </c>
      <c r="H859">
        <f t="shared" si="21"/>
        <v>0</v>
      </c>
      <c r="I859">
        <f t="shared" si="20"/>
        <v>0</v>
      </c>
      <c r="J859">
        <f>(B859-'Power Analysis'!$B$1)^2*'Power Analysis'!$B$1</f>
        <v>0.27462500000000006</v>
      </c>
    </row>
    <row r="860" spans="1:10" x14ac:dyDescent="0.3">
      <c r="A860">
        <v>1</v>
      </c>
      <c r="B860">
        <v>0</v>
      </c>
      <c r="C860">
        <f>'M2'!O860</f>
        <v>0</v>
      </c>
      <c r="D860">
        <f>'M3'!O860</f>
        <v>0</v>
      </c>
      <c r="E860">
        <f>'M4'!O860</f>
        <v>0</v>
      </c>
      <c r="F860">
        <f t="shared" si="21"/>
        <v>1</v>
      </c>
      <c r="G860">
        <f t="shared" si="21"/>
        <v>1</v>
      </c>
      <c r="H860">
        <f t="shared" si="21"/>
        <v>1</v>
      </c>
      <c r="I860">
        <f t="shared" si="20"/>
        <v>1</v>
      </c>
      <c r="J860">
        <f>(B860-'Power Analysis'!$B$1)^2*'Power Analysis'!$B$1</f>
        <v>0.27462500000000006</v>
      </c>
    </row>
    <row r="861" spans="1:10" x14ac:dyDescent="0.3">
      <c r="A861">
        <v>0</v>
      </c>
      <c r="B861">
        <v>0</v>
      </c>
      <c r="C861">
        <f>'M2'!O861</f>
        <v>0</v>
      </c>
      <c r="D861">
        <f>'M3'!O861</f>
        <v>0</v>
      </c>
      <c r="E861">
        <f>'M4'!O861</f>
        <v>0</v>
      </c>
      <c r="F861">
        <f t="shared" si="21"/>
        <v>0</v>
      </c>
      <c r="G861">
        <f t="shared" si="21"/>
        <v>0</v>
      </c>
      <c r="H861">
        <f t="shared" si="21"/>
        <v>0</v>
      </c>
      <c r="I861">
        <f t="shared" si="20"/>
        <v>0</v>
      </c>
      <c r="J861">
        <f>(B861-'Power Analysis'!$B$1)^2*'Power Analysis'!$B$1</f>
        <v>0.27462500000000006</v>
      </c>
    </row>
    <row r="862" spans="1:10" x14ac:dyDescent="0.3">
      <c r="A862">
        <v>0</v>
      </c>
      <c r="B862">
        <v>0</v>
      </c>
      <c r="C862">
        <f>'M2'!O862</f>
        <v>0</v>
      </c>
      <c r="D862">
        <f>'M3'!O862</f>
        <v>0</v>
      </c>
      <c r="E862">
        <f>'M4'!O862</f>
        <v>0</v>
      </c>
      <c r="F862">
        <f t="shared" si="21"/>
        <v>0</v>
      </c>
      <c r="G862">
        <f t="shared" si="21"/>
        <v>0</v>
      </c>
      <c r="H862">
        <f t="shared" si="21"/>
        <v>0</v>
      </c>
      <c r="I862">
        <f t="shared" si="20"/>
        <v>0</v>
      </c>
      <c r="J862">
        <f>(B862-'Power Analysis'!$B$1)^2*'Power Analysis'!$B$1</f>
        <v>0.27462500000000006</v>
      </c>
    </row>
    <row r="863" spans="1:10" x14ac:dyDescent="0.3">
      <c r="A863">
        <v>1</v>
      </c>
      <c r="B863">
        <v>1</v>
      </c>
      <c r="C863">
        <f>'M2'!O863</f>
        <v>1</v>
      </c>
      <c r="D863">
        <f>'M3'!O863</f>
        <v>1</v>
      </c>
      <c r="E863">
        <f>'M4'!O863</f>
        <v>1</v>
      </c>
      <c r="F863">
        <f t="shared" si="21"/>
        <v>0</v>
      </c>
      <c r="G863">
        <f t="shared" si="21"/>
        <v>0</v>
      </c>
      <c r="H863">
        <f t="shared" si="21"/>
        <v>0</v>
      </c>
      <c r="I863">
        <f t="shared" si="20"/>
        <v>0</v>
      </c>
      <c r="J863">
        <f>(B863-'Power Analysis'!$B$1)^2*'Power Analysis'!$B$1</f>
        <v>7.9624999999999987E-2</v>
      </c>
    </row>
    <row r="864" spans="1:10" x14ac:dyDescent="0.3">
      <c r="A864">
        <v>1</v>
      </c>
      <c r="B864">
        <v>0</v>
      </c>
      <c r="C864">
        <f>'M2'!O864</f>
        <v>0</v>
      </c>
      <c r="D864">
        <f>'M3'!O864</f>
        <v>0</v>
      </c>
      <c r="E864">
        <f>'M4'!O864</f>
        <v>0</v>
      </c>
      <c r="F864">
        <f t="shared" si="21"/>
        <v>1</v>
      </c>
      <c r="G864">
        <f t="shared" si="21"/>
        <v>1</v>
      </c>
      <c r="H864">
        <f t="shared" si="21"/>
        <v>1</v>
      </c>
      <c r="I864">
        <f t="shared" si="20"/>
        <v>1</v>
      </c>
      <c r="J864">
        <f>(B864-'Power Analysis'!$B$1)^2*'Power Analysis'!$B$1</f>
        <v>0.27462500000000006</v>
      </c>
    </row>
    <row r="865" spans="1:10" x14ac:dyDescent="0.3">
      <c r="A865">
        <v>0</v>
      </c>
      <c r="B865">
        <v>0</v>
      </c>
      <c r="C865">
        <f>'M2'!O865</f>
        <v>0</v>
      </c>
      <c r="D865">
        <f>'M3'!O865</f>
        <v>0</v>
      </c>
      <c r="E865">
        <f>'M4'!O865</f>
        <v>0</v>
      </c>
      <c r="F865">
        <f t="shared" si="21"/>
        <v>0</v>
      </c>
      <c r="G865">
        <f t="shared" si="21"/>
        <v>0</v>
      </c>
      <c r="H865">
        <f t="shared" si="21"/>
        <v>0</v>
      </c>
      <c r="I865">
        <f t="shared" si="20"/>
        <v>0</v>
      </c>
      <c r="J865">
        <f>(B865-'Power Analysis'!$B$1)^2*'Power Analysis'!$B$1</f>
        <v>0.27462500000000006</v>
      </c>
    </row>
    <row r="866" spans="1:10" x14ac:dyDescent="0.3">
      <c r="A866">
        <v>0</v>
      </c>
      <c r="B866">
        <v>0</v>
      </c>
      <c r="C866">
        <f>'M2'!O866</f>
        <v>0</v>
      </c>
      <c r="D866">
        <f>'M3'!O866</f>
        <v>0</v>
      </c>
      <c r="E866">
        <f>'M4'!O866</f>
        <v>0</v>
      </c>
      <c r="F866">
        <f t="shared" si="21"/>
        <v>0</v>
      </c>
      <c r="G866">
        <f t="shared" si="21"/>
        <v>0</v>
      </c>
      <c r="H866">
        <f t="shared" si="21"/>
        <v>0</v>
      </c>
      <c r="I866">
        <f t="shared" si="20"/>
        <v>0</v>
      </c>
      <c r="J866">
        <f>(B866-'Power Analysis'!$B$1)^2*'Power Analysis'!$B$1</f>
        <v>0.27462500000000006</v>
      </c>
    </row>
    <row r="867" spans="1:10" x14ac:dyDescent="0.3">
      <c r="A867">
        <v>0</v>
      </c>
      <c r="B867">
        <v>0</v>
      </c>
      <c r="C867">
        <f>'M2'!O867</f>
        <v>0</v>
      </c>
      <c r="D867">
        <f>'M3'!O867</f>
        <v>0</v>
      </c>
      <c r="E867">
        <f>'M4'!O867</f>
        <v>0</v>
      </c>
      <c r="F867">
        <f t="shared" si="21"/>
        <v>0</v>
      </c>
      <c r="G867">
        <f t="shared" si="21"/>
        <v>0</v>
      </c>
      <c r="H867">
        <f t="shared" si="21"/>
        <v>0</v>
      </c>
      <c r="I867">
        <f t="shared" si="20"/>
        <v>0</v>
      </c>
      <c r="J867">
        <f>(B867-'Power Analysis'!$B$1)^2*'Power Analysis'!$B$1</f>
        <v>0.27462500000000006</v>
      </c>
    </row>
    <row r="868" spans="1:10" x14ac:dyDescent="0.3">
      <c r="A868">
        <v>0</v>
      </c>
      <c r="B868">
        <v>0</v>
      </c>
      <c r="C868">
        <f>'M2'!O868</f>
        <v>0</v>
      </c>
      <c r="D868">
        <f>'M3'!O868</f>
        <v>0</v>
      </c>
      <c r="E868">
        <f>'M4'!O868</f>
        <v>0</v>
      </c>
      <c r="F868">
        <f t="shared" si="21"/>
        <v>0</v>
      </c>
      <c r="G868">
        <f t="shared" si="21"/>
        <v>0</v>
      </c>
      <c r="H868">
        <f t="shared" si="21"/>
        <v>0</v>
      </c>
      <c r="I868">
        <f t="shared" si="20"/>
        <v>0</v>
      </c>
      <c r="J868">
        <f>(B868-'Power Analysis'!$B$1)^2*'Power Analysis'!$B$1</f>
        <v>0.27462500000000006</v>
      </c>
    </row>
    <row r="869" spans="1:10" x14ac:dyDescent="0.3">
      <c r="A869">
        <v>1</v>
      </c>
      <c r="B869">
        <v>1</v>
      </c>
      <c r="C869">
        <f>'M2'!O869</f>
        <v>1</v>
      </c>
      <c r="D869">
        <f>'M3'!O869</f>
        <v>1</v>
      </c>
      <c r="E869">
        <f>'M4'!O869</f>
        <v>1</v>
      </c>
      <c r="F869">
        <f t="shared" si="21"/>
        <v>0</v>
      </c>
      <c r="G869">
        <f t="shared" si="21"/>
        <v>0</v>
      </c>
      <c r="H869">
        <f t="shared" si="21"/>
        <v>0</v>
      </c>
      <c r="I869">
        <f t="shared" si="20"/>
        <v>0</v>
      </c>
      <c r="J869">
        <f>(B869-'Power Analysis'!$B$1)^2*'Power Analysis'!$B$1</f>
        <v>7.9624999999999987E-2</v>
      </c>
    </row>
    <row r="870" spans="1:10" x14ac:dyDescent="0.3">
      <c r="A870">
        <v>1</v>
      </c>
      <c r="B870">
        <v>0</v>
      </c>
      <c r="C870">
        <f>'M2'!O870</f>
        <v>0</v>
      </c>
      <c r="D870">
        <f>'M3'!O870</f>
        <v>0</v>
      </c>
      <c r="E870">
        <f>'M4'!O870</f>
        <v>0</v>
      </c>
      <c r="F870">
        <f t="shared" si="21"/>
        <v>1</v>
      </c>
      <c r="G870">
        <f t="shared" si="21"/>
        <v>1</v>
      </c>
      <c r="H870">
        <f t="shared" si="21"/>
        <v>1</v>
      </c>
      <c r="I870">
        <f t="shared" si="20"/>
        <v>1</v>
      </c>
      <c r="J870">
        <f>(B870-'Power Analysis'!$B$1)^2*'Power Analysis'!$B$1</f>
        <v>0.27462500000000006</v>
      </c>
    </row>
    <row r="871" spans="1:10" x14ac:dyDescent="0.3">
      <c r="A871">
        <v>0</v>
      </c>
      <c r="B871">
        <v>0</v>
      </c>
      <c r="C871">
        <f>'M2'!O871</f>
        <v>0</v>
      </c>
      <c r="D871">
        <f>'M3'!O871</f>
        <v>0</v>
      </c>
      <c r="E871">
        <f>'M4'!O871</f>
        <v>0</v>
      </c>
      <c r="F871">
        <f t="shared" si="21"/>
        <v>0</v>
      </c>
      <c r="G871">
        <f t="shared" si="21"/>
        <v>0</v>
      </c>
      <c r="H871">
        <f t="shared" si="21"/>
        <v>0</v>
      </c>
      <c r="I871">
        <f t="shared" si="20"/>
        <v>0</v>
      </c>
      <c r="J871">
        <f>(B871-'Power Analysis'!$B$1)^2*'Power Analysis'!$B$1</f>
        <v>0.27462500000000006</v>
      </c>
    </row>
    <row r="872" spans="1:10" x14ac:dyDescent="0.3">
      <c r="A872">
        <v>0</v>
      </c>
      <c r="B872">
        <v>0</v>
      </c>
      <c r="C872">
        <f>'M2'!O872</f>
        <v>0</v>
      </c>
      <c r="D872">
        <f>'M3'!O872</f>
        <v>0</v>
      </c>
      <c r="E872">
        <f>'M4'!O872</f>
        <v>0</v>
      </c>
      <c r="F872">
        <f t="shared" si="21"/>
        <v>0</v>
      </c>
      <c r="G872">
        <f t="shared" si="21"/>
        <v>0</v>
      </c>
      <c r="H872">
        <f t="shared" si="21"/>
        <v>0</v>
      </c>
      <c r="I872">
        <f t="shared" si="20"/>
        <v>0</v>
      </c>
      <c r="J872">
        <f>(B872-'Power Analysis'!$B$1)^2*'Power Analysis'!$B$1</f>
        <v>0.27462500000000006</v>
      </c>
    </row>
    <row r="873" spans="1:10" x14ac:dyDescent="0.3">
      <c r="A873">
        <v>0</v>
      </c>
      <c r="B873">
        <v>0</v>
      </c>
      <c r="C873">
        <f>'M2'!O873</f>
        <v>0</v>
      </c>
      <c r="D873">
        <f>'M3'!O873</f>
        <v>0</v>
      </c>
      <c r="E873">
        <f>'M4'!O873</f>
        <v>0</v>
      </c>
      <c r="F873">
        <f t="shared" si="21"/>
        <v>0</v>
      </c>
      <c r="G873">
        <f t="shared" si="21"/>
        <v>0</v>
      </c>
      <c r="H873">
        <f t="shared" si="21"/>
        <v>0</v>
      </c>
      <c r="I873">
        <f t="shared" si="20"/>
        <v>0</v>
      </c>
      <c r="J873">
        <f>(B873-'Power Analysis'!$B$1)^2*'Power Analysis'!$B$1</f>
        <v>0.27462500000000006</v>
      </c>
    </row>
    <row r="874" spans="1:10" x14ac:dyDescent="0.3">
      <c r="A874">
        <v>0</v>
      </c>
      <c r="B874">
        <v>0</v>
      </c>
      <c r="C874">
        <f>'M2'!O874</f>
        <v>0</v>
      </c>
      <c r="D874">
        <f>'M3'!O874</f>
        <v>0</v>
      </c>
      <c r="E874">
        <f>'M4'!O874</f>
        <v>0</v>
      </c>
      <c r="F874">
        <f t="shared" si="21"/>
        <v>0</v>
      </c>
      <c r="G874">
        <f t="shared" si="21"/>
        <v>0</v>
      </c>
      <c r="H874">
        <f t="shared" si="21"/>
        <v>0</v>
      </c>
      <c r="I874">
        <f t="shared" si="20"/>
        <v>0</v>
      </c>
      <c r="J874">
        <f>(B874-'Power Analysis'!$B$1)^2*'Power Analysis'!$B$1</f>
        <v>0.27462500000000006</v>
      </c>
    </row>
    <row r="875" spans="1:10" x14ac:dyDescent="0.3">
      <c r="A875">
        <v>1</v>
      </c>
      <c r="B875">
        <v>0</v>
      </c>
      <c r="C875">
        <f>'M2'!O875</f>
        <v>0</v>
      </c>
      <c r="D875">
        <f>'M3'!O875</f>
        <v>0</v>
      </c>
      <c r="E875">
        <f>'M4'!O875</f>
        <v>0</v>
      </c>
      <c r="F875">
        <f t="shared" si="21"/>
        <v>1</v>
      </c>
      <c r="G875">
        <f t="shared" si="21"/>
        <v>1</v>
      </c>
      <c r="H875">
        <f t="shared" si="21"/>
        <v>1</v>
      </c>
      <c r="I875">
        <f t="shared" si="20"/>
        <v>1</v>
      </c>
      <c r="J875">
        <f>(B875-'Power Analysis'!$B$1)^2*'Power Analysis'!$B$1</f>
        <v>0.27462500000000006</v>
      </c>
    </row>
    <row r="876" spans="1:10" x14ac:dyDescent="0.3">
      <c r="A876">
        <v>0</v>
      </c>
      <c r="B876">
        <v>0</v>
      </c>
      <c r="C876">
        <f>'M2'!O876</f>
        <v>0</v>
      </c>
      <c r="D876">
        <f>'M3'!O876</f>
        <v>0</v>
      </c>
      <c r="E876">
        <f>'M4'!O876</f>
        <v>0</v>
      </c>
      <c r="F876">
        <f t="shared" si="21"/>
        <v>0</v>
      </c>
      <c r="G876">
        <f t="shared" si="21"/>
        <v>0</v>
      </c>
      <c r="H876">
        <f t="shared" si="21"/>
        <v>0</v>
      </c>
      <c r="I876">
        <f t="shared" si="20"/>
        <v>0</v>
      </c>
      <c r="J876">
        <f>(B876-'Power Analysis'!$B$1)^2*'Power Analysis'!$B$1</f>
        <v>0.27462500000000006</v>
      </c>
    </row>
    <row r="877" spans="1:10" x14ac:dyDescent="0.3">
      <c r="A877">
        <v>0</v>
      </c>
      <c r="B877">
        <v>0</v>
      </c>
      <c r="C877">
        <f>'M2'!O877</f>
        <v>0</v>
      </c>
      <c r="D877">
        <f>'M3'!O877</f>
        <v>0</v>
      </c>
      <c r="E877">
        <f>'M4'!O877</f>
        <v>0</v>
      </c>
      <c r="F877">
        <f t="shared" si="21"/>
        <v>0</v>
      </c>
      <c r="G877">
        <f t="shared" si="21"/>
        <v>0</v>
      </c>
      <c r="H877">
        <f t="shared" si="21"/>
        <v>0</v>
      </c>
      <c r="I877">
        <f t="shared" si="20"/>
        <v>0</v>
      </c>
      <c r="J877">
        <f>(B877-'Power Analysis'!$B$1)^2*'Power Analysis'!$B$1</f>
        <v>0.27462500000000006</v>
      </c>
    </row>
    <row r="878" spans="1:10" x14ac:dyDescent="0.3">
      <c r="A878">
        <v>0</v>
      </c>
      <c r="B878">
        <v>0</v>
      </c>
      <c r="C878">
        <f>'M2'!O878</f>
        <v>0</v>
      </c>
      <c r="D878">
        <f>'M3'!O878</f>
        <v>0</v>
      </c>
      <c r="E878">
        <f>'M4'!O878</f>
        <v>0</v>
      </c>
      <c r="F878">
        <f t="shared" si="21"/>
        <v>0</v>
      </c>
      <c r="G878">
        <f t="shared" si="21"/>
        <v>0</v>
      </c>
      <c r="H878">
        <f t="shared" si="21"/>
        <v>0</v>
      </c>
      <c r="I878">
        <f t="shared" si="20"/>
        <v>0</v>
      </c>
      <c r="J878">
        <f>(B878-'Power Analysis'!$B$1)^2*'Power Analysis'!$B$1</f>
        <v>0.27462500000000006</v>
      </c>
    </row>
    <row r="879" spans="1:10" x14ac:dyDescent="0.3">
      <c r="A879">
        <v>1</v>
      </c>
      <c r="B879">
        <v>0</v>
      </c>
      <c r="C879">
        <f>'M2'!O879</f>
        <v>0</v>
      </c>
      <c r="D879">
        <f>'M3'!O879</f>
        <v>0</v>
      </c>
      <c r="E879">
        <f>'M4'!O879</f>
        <v>0</v>
      </c>
      <c r="F879">
        <f t="shared" si="21"/>
        <v>1</v>
      </c>
      <c r="G879">
        <f t="shared" si="21"/>
        <v>1</v>
      </c>
      <c r="H879">
        <f t="shared" si="21"/>
        <v>1</v>
      </c>
      <c r="I879">
        <f t="shared" si="20"/>
        <v>1</v>
      </c>
      <c r="J879">
        <f>(B879-'Power Analysis'!$B$1)^2*'Power Analysis'!$B$1</f>
        <v>0.27462500000000006</v>
      </c>
    </row>
    <row r="880" spans="1:10" x14ac:dyDescent="0.3">
      <c r="A880">
        <v>0</v>
      </c>
      <c r="B880">
        <v>0</v>
      </c>
      <c r="C880">
        <f>'M2'!O880</f>
        <v>0</v>
      </c>
      <c r="D880">
        <f>'M3'!O880</f>
        <v>0</v>
      </c>
      <c r="E880">
        <f>'M4'!O880</f>
        <v>0</v>
      </c>
      <c r="F880">
        <f t="shared" si="21"/>
        <v>0</v>
      </c>
      <c r="G880">
        <f t="shared" si="21"/>
        <v>0</v>
      </c>
      <c r="H880">
        <f t="shared" si="21"/>
        <v>0</v>
      </c>
      <c r="I880">
        <f t="shared" si="20"/>
        <v>0</v>
      </c>
      <c r="J880">
        <f>(B880-'Power Analysis'!$B$1)^2*'Power Analysis'!$B$1</f>
        <v>0.27462500000000006</v>
      </c>
    </row>
    <row r="881" spans="1:10" x14ac:dyDescent="0.3">
      <c r="A881">
        <v>1</v>
      </c>
      <c r="B881">
        <v>1</v>
      </c>
      <c r="C881">
        <f>'M2'!O881</f>
        <v>1</v>
      </c>
      <c r="D881">
        <f>'M3'!O881</f>
        <v>1</v>
      </c>
      <c r="E881">
        <f>'M4'!O881</f>
        <v>1</v>
      </c>
      <c r="F881">
        <f t="shared" si="21"/>
        <v>0</v>
      </c>
      <c r="G881">
        <f t="shared" si="21"/>
        <v>0</v>
      </c>
      <c r="H881">
        <f t="shared" si="21"/>
        <v>0</v>
      </c>
      <c r="I881">
        <f t="shared" si="20"/>
        <v>0</v>
      </c>
      <c r="J881">
        <f>(B881-'Power Analysis'!$B$1)^2*'Power Analysis'!$B$1</f>
        <v>7.9624999999999987E-2</v>
      </c>
    </row>
    <row r="882" spans="1:10" x14ac:dyDescent="0.3">
      <c r="A882">
        <v>1</v>
      </c>
      <c r="B882">
        <v>0</v>
      </c>
      <c r="C882">
        <f>'M2'!O882</f>
        <v>0</v>
      </c>
      <c r="D882">
        <f>'M3'!O882</f>
        <v>0</v>
      </c>
      <c r="E882">
        <f>'M4'!O882</f>
        <v>0</v>
      </c>
      <c r="F882">
        <f t="shared" si="21"/>
        <v>1</v>
      </c>
      <c r="G882">
        <f t="shared" si="21"/>
        <v>1</v>
      </c>
      <c r="H882">
        <f t="shared" si="21"/>
        <v>1</v>
      </c>
      <c r="I882">
        <f t="shared" si="20"/>
        <v>1</v>
      </c>
      <c r="J882">
        <f>(B882-'Power Analysis'!$B$1)^2*'Power Analysis'!$B$1</f>
        <v>0.27462500000000006</v>
      </c>
    </row>
    <row r="883" spans="1:10" x14ac:dyDescent="0.3">
      <c r="A883">
        <v>1</v>
      </c>
      <c r="B883">
        <v>0</v>
      </c>
      <c r="C883">
        <f>'M2'!O883</f>
        <v>0</v>
      </c>
      <c r="D883">
        <f>'M3'!O883</f>
        <v>0</v>
      </c>
      <c r="E883">
        <f>'M4'!O883</f>
        <v>0</v>
      </c>
      <c r="F883">
        <f t="shared" si="21"/>
        <v>1</v>
      </c>
      <c r="G883">
        <f t="shared" si="21"/>
        <v>1</v>
      </c>
      <c r="H883">
        <f t="shared" si="21"/>
        <v>1</v>
      </c>
      <c r="I883">
        <f t="shared" si="20"/>
        <v>1</v>
      </c>
      <c r="J883">
        <f>(B883-'Power Analysis'!$B$1)^2*'Power Analysis'!$B$1</f>
        <v>0.27462500000000006</v>
      </c>
    </row>
    <row r="884" spans="1:10" x14ac:dyDescent="0.3">
      <c r="A884">
        <v>0</v>
      </c>
      <c r="B884">
        <v>0</v>
      </c>
      <c r="C884">
        <f>'M2'!O884</f>
        <v>0</v>
      </c>
      <c r="D884">
        <f>'M3'!O884</f>
        <v>0</v>
      </c>
      <c r="E884">
        <f>'M4'!O884</f>
        <v>0</v>
      </c>
      <c r="F884">
        <f t="shared" si="21"/>
        <v>0</v>
      </c>
      <c r="G884">
        <f t="shared" si="21"/>
        <v>0</v>
      </c>
      <c r="H884">
        <f t="shared" si="21"/>
        <v>0</v>
      </c>
      <c r="I884">
        <f t="shared" si="20"/>
        <v>0</v>
      </c>
      <c r="J884">
        <f>(B884-'Power Analysis'!$B$1)^2*'Power Analysis'!$B$1</f>
        <v>0.27462500000000006</v>
      </c>
    </row>
    <row r="885" spans="1:10" x14ac:dyDescent="0.3">
      <c r="A885">
        <v>0</v>
      </c>
      <c r="B885">
        <v>0</v>
      </c>
      <c r="C885">
        <f>'M2'!O885</f>
        <v>0</v>
      </c>
      <c r="D885">
        <f>'M3'!O885</f>
        <v>0</v>
      </c>
      <c r="E885">
        <f>'M4'!O885</f>
        <v>0</v>
      </c>
      <c r="F885">
        <f t="shared" si="21"/>
        <v>0</v>
      </c>
      <c r="G885">
        <f t="shared" si="21"/>
        <v>0</v>
      </c>
      <c r="H885">
        <f t="shared" si="21"/>
        <v>0</v>
      </c>
      <c r="I885">
        <f t="shared" si="20"/>
        <v>0</v>
      </c>
      <c r="J885">
        <f>(B885-'Power Analysis'!$B$1)^2*'Power Analysis'!$B$1</f>
        <v>0.27462500000000006</v>
      </c>
    </row>
    <row r="886" spans="1:10" x14ac:dyDescent="0.3">
      <c r="A886">
        <v>1</v>
      </c>
      <c r="B886">
        <v>0</v>
      </c>
      <c r="C886">
        <f>'M2'!O886</f>
        <v>0</v>
      </c>
      <c r="D886">
        <f>'M3'!O886</f>
        <v>0</v>
      </c>
      <c r="E886">
        <f>'M4'!O886</f>
        <v>0</v>
      </c>
      <c r="F886">
        <f t="shared" si="21"/>
        <v>1</v>
      </c>
      <c r="G886">
        <f t="shared" si="21"/>
        <v>1</v>
      </c>
      <c r="H886">
        <f t="shared" si="21"/>
        <v>1</v>
      </c>
      <c r="I886">
        <f t="shared" si="20"/>
        <v>1</v>
      </c>
      <c r="J886">
        <f>(B886-'Power Analysis'!$B$1)^2*'Power Analysis'!$B$1</f>
        <v>0.27462500000000006</v>
      </c>
    </row>
    <row r="887" spans="1:10" x14ac:dyDescent="0.3">
      <c r="A887">
        <v>1</v>
      </c>
      <c r="B887">
        <v>0</v>
      </c>
      <c r="C887">
        <f>'M2'!O887</f>
        <v>0</v>
      </c>
      <c r="D887">
        <f>'M3'!O887</f>
        <v>0</v>
      </c>
      <c r="E887">
        <f>'M4'!O887</f>
        <v>0</v>
      </c>
      <c r="F887">
        <f t="shared" si="21"/>
        <v>1</v>
      </c>
      <c r="G887">
        <f t="shared" si="21"/>
        <v>1</v>
      </c>
      <c r="H887">
        <f t="shared" si="21"/>
        <v>1</v>
      </c>
      <c r="I887">
        <f t="shared" si="20"/>
        <v>1</v>
      </c>
      <c r="J887">
        <f>(B887-'Power Analysis'!$B$1)^2*'Power Analysis'!$B$1</f>
        <v>0.27462500000000006</v>
      </c>
    </row>
    <row r="888" spans="1:10" x14ac:dyDescent="0.3">
      <c r="A888">
        <v>0</v>
      </c>
      <c r="B888">
        <v>0</v>
      </c>
      <c r="C888">
        <f>'M2'!O888</f>
        <v>0</v>
      </c>
      <c r="D888">
        <f>'M3'!O888</f>
        <v>0</v>
      </c>
      <c r="E888">
        <f>'M4'!O888</f>
        <v>0</v>
      </c>
      <c r="F888">
        <f t="shared" si="21"/>
        <v>0</v>
      </c>
      <c r="G888">
        <f t="shared" si="21"/>
        <v>0</v>
      </c>
      <c r="H888">
        <f t="shared" si="21"/>
        <v>0</v>
      </c>
      <c r="I888">
        <f t="shared" si="20"/>
        <v>0</v>
      </c>
      <c r="J888">
        <f>(B888-'Power Analysis'!$B$1)^2*'Power Analysis'!$B$1</f>
        <v>0.27462500000000006</v>
      </c>
    </row>
    <row r="889" spans="1:10" x14ac:dyDescent="0.3">
      <c r="A889">
        <v>0</v>
      </c>
      <c r="B889">
        <v>0</v>
      </c>
      <c r="C889">
        <f>'M2'!O889</f>
        <v>0</v>
      </c>
      <c r="D889">
        <f>'M3'!O889</f>
        <v>0</v>
      </c>
      <c r="E889">
        <f>'M4'!O889</f>
        <v>0</v>
      </c>
      <c r="F889">
        <f t="shared" si="21"/>
        <v>0</v>
      </c>
      <c r="G889">
        <f t="shared" si="21"/>
        <v>0</v>
      </c>
      <c r="H889">
        <f t="shared" si="21"/>
        <v>0</v>
      </c>
      <c r="I889">
        <f t="shared" si="20"/>
        <v>0</v>
      </c>
      <c r="J889">
        <f>(B889-'Power Analysis'!$B$1)^2*'Power Analysis'!$B$1</f>
        <v>0.27462500000000006</v>
      </c>
    </row>
    <row r="890" spans="1:10" x14ac:dyDescent="0.3">
      <c r="A890">
        <v>0</v>
      </c>
      <c r="B890">
        <v>0</v>
      </c>
      <c r="C890">
        <f>'M2'!O890</f>
        <v>0</v>
      </c>
      <c r="D890">
        <f>'M3'!O890</f>
        <v>0</v>
      </c>
      <c r="E890">
        <f>'M4'!O890</f>
        <v>0</v>
      </c>
      <c r="F890">
        <f t="shared" si="21"/>
        <v>0</v>
      </c>
      <c r="G890">
        <f t="shared" si="21"/>
        <v>0</v>
      </c>
      <c r="H890">
        <f t="shared" si="21"/>
        <v>0</v>
      </c>
      <c r="I890">
        <f t="shared" si="20"/>
        <v>0</v>
      </c>
      <c r="J890">
        <f>(B890-'Power Analysis'!$B$1)^2*'Power Analysis'!$B$1</f>
        <v>0.27462500000000006</v>
      </c>
    </row>
    <row r="891" spans="1:10" x14ac:dyDescent="0.3">
      <c r="A891">
        <v>1</v>
      </c>
      <c r="B891">
        <v>0</v>
      </c>
      <c r="C891">
        <f>'M2'!O891</f>
        <v>0</v>
      </c>
      <c r="D891">
        <f>'M3'!O891</f>
        <v>0</v>
      </c>
      <c r="E891">
        <f>'M4'!O891</f>
        <v>0</v>
      </c>
      <c r="F891">
        <f t="shared" si="21"/>
        <v>1</v>
      </c>
      <c r="G891">
        <f t="shared" si="21"/>
        <v>1</v>
      </c>
      <c r="H891">
        <f t="shared" si="21"/>
        <v>1</v>
      </c>
      <c r="I891">
        <f t="shared" si="20"/>
        <v>1</v>
      </c>
      <c r="J891">
        <f>(B891-'Power Analysis'!$B$1)^2*'Power Analysis'!$B$1</f>
        <v>0.27462500000000006</v>
      </c>
    </row>
    <row r="892" spans="1:10" x14ac:dyDescent="0.3">
      <c r="A892">
        <v>1</v>
      </c>
      <c r="B892">
        <v>0</v>
      </c>
      <c r="C892">
        <f>'M2'!O892</f>
        <v>0</v>
      </c>
      <c r="D892">
        <f>'M3'!O892</f>
        <v>0</v>
      </c>
      <c r="E892">
        <f>'M4'!O892</f>
        <v>0</v>
      </c>
      <c r="F892">
        <f t="shared" si="21"/>
        <v>1</v>
      </c>
      <c r="G892">
        <f t="shared" si="21"/>
        <v>1</v>
      </c>
      <c r="H892">
        <f t="shared" si="21"/>
        <v>1</v>
      </c>
      <c r="I892">
        <f t="shared" si="20"/>
        <v>1</v>
      </c>
      <c r="J892">
        <f>(B892-'Power Analysis'!$B$1)^2*'Power Analysis'!$B$1</f>
        <v>0.27462500000000006</v>
      </c>
    </row>
    <row r="893" spans="1:10" x14ac:dyDescent="0.3">
      <c r="A893">
        <v>0</v>
      </c>
      <c r="B893">
        <v>0</v>
      </c>
      <c r="C893">
        <f>'M2'!O893</f>
        <v>0</v>
      </c>
      <c r="D893">
        <f>'M3'!O893</f>
        <v>0</v>
      </c>
      <c r="E893">
        <f>'M4'!O893</f>
        <v>0</v>
      </c>
      <c r="F893">
        <f t="shared" si="21"/>
        <v>0</v>
      </c>
      <c r="G893">
        <f t="shared" si="21"/>
        <v>0</v>
      </c>
      <c r="H893">
        <f t="shared" si="21"/>
        <v>0</v>
      </c>
      <c r="I893">
        <f t="shared" si="20"/>
        <v>0</v>
      </c>
      <c r="J893">
        <f>(B893-'Power Analysis'!$B$1)^2*'Power Analysis'!$B$1</f>
        <v>0.27462500000000006</v>
      </c>
    </row>
    <row r="894" spans="1:10" x14ac:dyDescent="0.3">
      <c r="A894">
        <v>0</v>
      </c>
      <c r="B894">
        <v>0</v>
      </c>
      <c r="C894">
        <f>'M2'!O894</f>
        <v>0</v>
      </c>
      <c r="D894">
        <f>'M3'!O894</f>
        <v>0</v>
      </c>
      <c r="E894">
        <f>'M4'!O894</f>
        <v>0</v>
      </c>
      <c r="F894">
        <f t="shared" si="21"/>
        <v>0</v>
      </c>
      <c r="G894">
        <f t="shared" si="21"/>
        <v>0</v>
      </c>
      <c r="H894">
        <f t="shared" si="21"/>
        <v>0</v>
      </c>
      <c r="I894">
        <f t="shared" si="20"/>
        <v>0</v>
      </c>
      <c r="J894">
        <f>(B894-'Power Analysis'!$B$1)^2*'Power Analysis'!$B$1</f>
        <v>0.27462500000000006</v>
      </c>
    </row>
    <row r="895" spans="1:10" x14ac:dyDescent="0.3">
      <c r="A895">
        <v>1</v>
      </c>
      <c r="B895">
        <v>1</v>
      </c>
      <c r="C895">
        <f>'M2'!O895</f>
        <v>1</v>
      </c>
      <c r="D895">
        <f>'M3'!O895</f>
        <v>1</v>
      </c>
      <c r="E895">
        <f>'M4'!O895</f>
        <v>1</v>
      </c>
      <c r="F895">
        <f t="shared" si="21"/>
        <v>0</v>
      </c>
      <c r="G895">
        <f t="shared" si="21"/>
        <v>0</v>
      </c>
      <c r="H895">
        <f t="shared" si="21"/>
        <v>0</v>
      </c>
      <c r="I895">
        <f t="shared" si="20"/>
        <v>0</v>
      </c>
      <c r="J895">
        <f>(B895-'Power Analysis'!$B$1)^2*'Power Analysis'!$B$1</f>
        <v>7.9624999999999987E-2</v>
      </c>
    </row>
    <row r="896" spans="1:10" x14ac:dyDescent="0.3">
      <c r="A896">
        <v>1</v>
      </c>
      <c r="B896">
        <v>0</v>
      </c>
      <c r="C896">
        <f>'M2'!O896</f>
        <v>0</v>
      </c>
      <c r="D896">
        <f>'M3'!O896</f>
        <v>0</v>
      </c>
      <c r="E896">
        <f>'M4'!O896</f>
        <v>0</v>
      </c>
      <c r="F896">
        <f t="shared" si="21"/>
        <v>1</v>
      </c>
      <c r="G896">
        <f t="shared" si="21"/>
        <v>1</v>
      </c>
      <c r="H896">
        <f t="shared" si="21"/>
        <v>1</v>
      </c>
      <c r="I896">
        <f t="shared" si="20"/>
        <v>1</v>
      </c>
      <c r="J896">
        <f>(B896-'Power Analysis'!$B$1)^2*'Power Analysis'!$B$1</f>
        <v>0.27462500000000006</v>
      </c>
    </row>
    <row r="897" spans="1:10" x14ac:dyDescent="0.3">
      <c r="A897">
        <v>0</v>
      </c>
      <c r="B897">
        <v>0</v>
      </c>
      <c r="C897">
        <f>'M2'!O897</f>
        <v>0</v>
      </c>
      <c r="D897">
        <f>'M3'!O897</f>
        <v>0</v>
      </c>
      <c r="E897">
        <f>'M4'!O897</f>
        <v>0</v>
      </c>
      <c r="F897">
        <f t="shared" si="21"/>
        <v>0</v>
      </c>
      <c r="G897">
        <f t="shared" si="21"/>
        <v>0</v>
      </c>
      <c r="H897">
        <f t="shared" si="21"/>
        <v>0</v>
      </c>
      <c r="I897">
        <f t="shared" si="20"/>
        <v>0</v>
      </c>
      <c r="J897">
        <f>(B897-'Power Analysis'!$B$1)^2*'Power Analysis'!$B$1</f>
        <v>0.27462500000000006</v>
      </c>
    </row>
    <row r="898" spans="1:10" x14ac:dyDescent="0.3">
      <c r="A898">
        <v>1</v>
      </c>
      <c r="B898">
        <v>0</v>
      </c>
      <c r="C898">
        <f>'M2'!O898</f>
        <v>0</v>
      </c>
      <c r="D898">
        <f>'M3'!O898</f>
        <v>0</v>
      </c>
      <c r="E898">
        <f>'M4'!O898</f>
        <v>0</v>
      </c>
      <c r="F898">
        <f t="shared" si="21"/>
        <v>1</v>
      </c>
      <c r="G898">
        <f t="shared" si="21"/>
        <v>1</v>
      </c>
      <c r="H898">
        <f t="shared" si="21"/>
        <v>1</v>
      </c>
      <c r="I898">
        <f t="shared" si="21"/>
        <v>1</v>
      </c>
      <c r="J898">
        <f>(B898-'Power Analysis'!$B$1)^2*'Power Analysis'!$B$1</f>
        <v>0.27462500000000006</v>
      </c>
    </row>
    <row r="899" spans="1:10" x14ac:dyDescent="0.3">
      <c r="A899">
        <v>0</v>
      </c>
      <c r="B899">
        <v>0</v>
      </c>
      <c r="C899">
        <f>'M2'!O899</f>
        <v>0</v>
      </c>
      <c r="D899">
        <f>'M3'!O899</f>
        <v>0</v>
      </c>
      <c r="E899">
        <f>'M4'!O899</f>
        <v>0</v>
      </c>
      <c r="F899">
        <f t="shared" ref="F899:I962" si="22">$A899-B899</f>
        <v>0</v>
      </c>
      <c r="G899">
        <f t="shared" si="22"/>
        <v>0</v>
      </c>
      <c r="H899">
        <f t="shared" si="22"/>
        <v>0</v>
      </c>
      <c r="I899">
        <f t="shared" si="22"/>
        <v>0</v>
      </c>
      <c r="J899">
        <f>(B899-'Power Analysis'!$B$1)^2*'Power Analysis'!$B$1</f>
        <v>0.27462500000000006</v>
      </c>
    </row>
    <row r="900" spans="1:10" x14ac:dyDescent="0.3">
      <c r="A900">
        <v>0</v>
      </c>
      <c r="B900">
        <v>0</v>
      </c>
      <c r="C900">
        <f>'M2'!O900</f>
        <v>0</v>
      </c>
      <c r="D900">
        <f>'M3'!O900</f>
        <v>0</v>
      </c>
      <c r="E900">
        <f>'M4'!O900</f>
        <v>0</v>
      </c>
      <c r="F900">
        <f t="shared" si="22"/>
        <v>0</v>
      </c>
      <c r="G900">
        <f t="shared" si="22"/>
        <v>0</v>
      </c>
      <c r="H900">
        <f t="shared" si="22"/>
        <v>0</v>
      </c>
      <c r="I900">
        <f t="shared" si="22"/>
        <v>0</v>
      </c>
      <c r="J900">
        <f>(B900-'Power Analysis'!$B$1)^2*'Power Analysis'!$B$1</f>
        <v>0.27462500000000006</v>
      </c>
    </row>
    <row r="901" spans="1:10" x14ac:dyDescent="0.3">
      <c r="A901">
        <v>0</v>
      </c>
      <c r="B901">
        <v>0</v>
      </c>
      <c r="C901">
        <f>'M2'!O901</f>
        <v>0</v>
      </c>
      <c r="D901">
        <f>'M3'!O901</f>
        <v>0</v>
      </c>
      <c r="E901">
        <f>'M4'!O901</f>
        <v>0</v>
      </c>
      <c r="F901">
        <f t="shared" si="22"/>
        <v>0</v>
      </c>
      <c r="G901">
        <f t="shared" si="22"/>
        <v>0</v>
      </c>
      <c r="H901">
        <f t="shared" si="22"/>
        <v>0</v>
      </c>
      <c r="I901">
        <f t="shared" si="22"/>
        <v>0</v>
      </c>
      <c r="J901">
        <f>(B901-'Power Analysis'!$B$1)^2*'Power Analysis'!$B$1</f>
        <v>0.27462500000000006</v>
      </c>
    </row>
    <row r="902" spans="1:10" x14ac:dyDescent="0.3">
      <c r="A902">
        <v>1</v>
      </c>
      <c r="B902">
        <v>0</v>
      </c>
      <c r="C902">
        <f>'M2'!O902</f>
        <v>0</v>
      </c>
      <c r="D902">
        <f>'M3'!O902</f>
        <v>0</v>
      </c>
      <c r="E902">
        <f>'M4'!O902</f>
        <v>0</v>
      </c>
      <c r="F902">
        <f t="shared" si="22"/>
        <v>1</v>
      </c>
      <c r="G902">
        <f t="shared" si="22"/>
        <v>1</v>
      </c>
      <c r="H902">
        <f t="shared" si="22"/>
        <v>1</v>
      </c>
      <c r="I902">
        <f t="shared" si="22"/>
        <v>1</v>
      </c>
      <c r="J902">
        <f>(B902-'Power Analysis'!$B$1)^2*'Power Analysis'!$B$1</f>
        <v>0.27462500000000006</v>
      </c>
    </row>
    <row r="903" spans="1:10" x14ac:dyDescent="0.3">
      <c r="A903">
        <v>0</v>
      </c>
      <c r="B903">
        <v>0</v>
      </c>
      <c r="C903">
        <f>'M2'!O903</f>
        <v>0</v>
      </c>
      <c r="D903">
        <f>'M3'!O903</f>
        <v>0</v>
      </c>
      <c r="E903">
        <f>'M4'!O903</f>
        <v>0</v>
      </c>
      <c r="F903">
        <f t="shared" si="22"/>
        <v>0</v>
      </c>
      <c r="G903">
        <f t="shared" si="22"/>
        <v>0</v>
      </c>
      <c r="H903">
        <f t="shared" si="22"/>
        <v>0</v>
      </c>
      <c r="I903">
        <f t="shared" si="22"/>
        <v>0</v>
      </c>
      <c r="J903">
        <f>(B903-'Power Analysis'!$B$1)^2*'Power Analysis'!$B$1</f>
        <v>0.27462500000000006</v>
      </c>
    </row>
    <row r="904" spans="1:10" x14ac:dyDescent="0.3">
      <c r="A904">
        <v>1</v>
      </c>
      <c r="B904">
        <v>0</v>
      </c>
      <c r="C904">
        <f>'M2'!O904</f>
        <v>0</v>
      </c>
      <c r="D904">
        <f>'M3'!O904</f>
        <v>0</v>
      </c>
      <c r="E904">
        <f>'M4'!O904</f>
        <v>0</v>
      </c>
      <c r="F904">
        <f t="shared" si="22"/>
        <v>1</v>
      </c>
      <c r="G904">
        <f t="shared" si="22"/>
        <v>1</v>
      </c>
      <c r="H904">
        <f t="shared" si="22"/>
        <v>1</v>
      </c>
      <c r="I904">
        <f t="shared" si="22"/>
        <v>1</v>
      </c>
      <c r="J904">
        <f>(B904-'Power Analysis'!$B$1)^2*'Power Analysis'!$B$1</f>
        <v>0.27462500000000006</v>
      </c>
    </row>
    <row r="905" spans="1:10" x14ac:dyDescent="0.3">
      <c r="A905">
        <v>1</v>
      </c>
      <c r="B905">
        <v>0</v>
      </c>
      <c r="C905">
        <f>'M2'!O905</f>
        <v>0</v>
      </c>
      <c r="D905">
        <f>'M3'!O905</f>
        <v>0</v>
      </c>
      <c r="E905">
        <f>'M4'!O905</f>
        <v>0</v>
      </c>
      <c r="F905">
        <f t="shared" si="22"/>
        <v>1</v>
      </c>
      <c r="G905">
        <f t="shared" si="22"/>
        <v>1</v>
      </c>
      <c r="H905">
        <f t="shared" si="22"/>
        <v>1</v>
      </c>
      <c r="I905">
        <f t="shared" si="22"/>
        <v>1</v>
      </c>
      <c r="J905">
        <f>(B905-'Power Analysis'!$B$1)^2*'Power Analysis'!$B$1</f>
        <v>0.27462500000000006</v>
      </c>
    </row>
    <row r="906" spans="1:10" x14ac:dyDescent="0.3">
      <c r="A906">
        <v>0</v>
      </c>
      <c r="B906">
        <v>0</v>
      </c>
      <c r="C906">
        <f>'M2'!O906</f>
        <v>0</v>
      </c>
      <c r="D906">
        <f>'M3'!O906</f>
        <v>0</v>
      </c>
      <c r="E906">
        <f>'M4'!O906</f>
        <v>0</v>
      </c>
      <c r="F906">
        <f t="shared" si="22"/>
        <v>0</v>
      </c>
      <c r="G906">
        <f t="shared" si="22"/>
        <v>0</v>
      </c>
      <c r="H906">
        <f t="shared" si="22"/>
        <v>0</v>
      </c>
      <c r="I906">
        <f t="shared" si="22"/>
        <v>0</v>
      </c>
      <c r="J906">
        <f>(B906-'Power Analysis'!$B$1)^2*'Power Analysis'!$B$1</f>
        <v>0.27462500000000006</v>
      </c>
    </row>
    <row r="907" spans="1:10" x14ac:dyDescent="0.3">
      <c r="A907">
        <v>1</v>
      </c>
      <c r="B907">
        <v>0</v>
      </c>
      <c r="C907">
        <f>'M2'!O907</f>
        <v>0</v>
      </c>
      <c r="D907">
        <f>'M3'!O907</f>
        <v>0</v>
      </c>
      <c r="E907">
        <f>'M4'!O907</f>
        <v>0</v>
      </c>
      <c r="F907">
        <f t="shared" si="22"/>
        <v>1</v>
      </c>
      <c r="G907">
        <f t="shared" si="22"/>
        <v>1</v>
      </c>
      <c r="H907">
        <f t="shared" si="22"/>
        <v>1</v>
      </c>
      <c r="I907">
        <f t="shared" si="22"/>
        <v>1</v>
      </c>
      <c r="J907">
        <f>(B907-'Power Analysis'!$B$1)^2*'Power Analysis'!$B$1</f>
        <v>0.27462500000000006</v>
      </c>
    </row>
    <row r="908" spans="1:10" x14ac:dyDescent="0.3">
      <c r="A908">
        <v>1</v>
      </c>
      <c r="B908">
        <v>1</v>
      </c>
      <c r="C908">
        <f>'M2'!O908</f>
        <v>1</v>
      </c>
      <c r="D908">
        <f>'M3'!O908</f>
        <v>1</v>
      </c>
      <c r="E908">
        <f>'M4'!O908</f>
        <v>1</v>
      </c>
      <c r="F908">
        <f t="shared" si="22"/>
        <v>0</v>
      </c>
      <c r="G908">
        <f t="shared" si="22"/>
        <v>0</v>
      </c>
      <c r="H908">
        <f t="shared" si="22"/>
        <v>0</v>
      </c>
      <c r="I908">
        <f t="shared" si="22"/>
        <v>0</v>
      </c>
      <c r="J908">
        <f>(B908-'Power Analysis'!$B$1)^2*'Power Analysis'!$B$1</f>
        <v>7.9624999999999987E-2</v>
      </c>
    </row>
    <row r="909" spans="1:10" x14ac:dyDescent="0.3">
      <c r="A909">
        <v>0</v>
      </c>
      <c r="B909">
        <v>0</v>
      </c>
      <c r="C909">
        <f>'M2'!O909</f>
        <v>0</v>
      </c>
      <c r="D909">
        <f>'M3'!O909</f>
        <v>0</v>
      </c>
      <c r="E909">
        <f>'M4'!O909</f>
        <v>0</v>
      </c>
      <c r="F909">
        <f t="shared" si="22"/>
        <v>0</v>
      </c>
      <c r="G909">
        <f t="shared" si="22"/>
        <v>0</v>
      </c>
      <c r="H909">
        <f t="shared" si="22"/>
        <v>0</v>
      </c>
      <c r="I909">
        <f t="shared" si="22"/>
        <v>0</v>
      </c>
      <c r="J909">
        <f>(B909-'Power Analysis'!$B$1)^2*'Power Analysis'!$B$1</f>
        <v>0.27462500000000006</v>
      </c>
    </row>
    <row r="910" spans="1:10" x14ac:dyDescent="0.3">
      <c r="A910">
        <v>1</v>
      </c>
      <c r="B910">
        <v>0</v>
      </c>
      <c r="C910">
        <f>'M2'!O910</f>
        <v>0</v>
      </c>
      <c r="D910">
        <f>'M3'!O910</f>
        <v>0</v>
      </c>
      <c r="E910">
        <f>'M4'!O910</f>
        <v>0</v>
      </c>
      <c r="F910">
        <f t="shared" si="22"/>
        <v>1</v>
      </c>
      <c r="G910">
        <f t="shared" si="22"/>
        <v>1</v>
      </c>
      <c r="H910">
        <f t="shared" si="22"/>
        <v>1</v>
      </c>
      <c r="I910">
        <f t="shared" si="22"/>
        <v>1</v>
      </c>
      <c r="J910">
        <f>(B910-'Power Analysis'!$B$1)^2*'Power Analysis'!$B$1</f>
        <v>0.27462500000000006</v>
      </c>
    </row>
    <row r="911" spans="1:10" x14ac:dyDescent="0.3">
      <c r="A911">
        <v>0</v>
      </c>
      <c r="B911">
        <v>0</v>
      </c>
      <c r="C911">
        <f>'M2'!O911</f>
        <v>0</v>
      </c>
      <c r="D911">
        <f>'M3'!O911</f>
        <v>0</v>
      </c>
      <c r="E911">
        <f>'M4'!O911</f>
        <v>0</v>
      </c>
      <c r="F911">
        <f t="shared" si="22"/>
        <v>0</v>
      </c>
      <c r="G911">
        <f t="shared" si="22"/>
        <v>0</v>
      </c>
      <c r="H911">
        <f t="shared" si="22"/>
        <v>0</v>
      </c>
      <c r="I911">
        <f t="shared" si="22"/>
        <v>0</v>
      </c>
      <c r="J911">
        <f>(B911-'Power Analysis'!$B$1)^2*'Power Analysis'!$B$1</f>
        <v>0.27462500000000006</v>
      </c>
    </row>
    <row r="912" spans="1:10" x14ac:dyDescent="0.3">
      <c r="A912">
        <v>0</v>
      </c>
      <c r="B912">
        <v>0</v>
      </c>
      <c r="C912">
        <f>'M2'!O912</f>
        <v>0</v>
      </c>
      <c r="D912">
        <f>'M3'!O912</f>
        <v>0</v>
      </c>
      <c r="E912">
        <f>'M4'!O912</f>
        <v>0</v>
      </c>
      <c r="F912">
        <f t="shared" si="22"/>
        <v>0</v>
      </c>
      <c r="G912">
        <f t="shared" si="22"/>
        <v>0</v>
      </c>
      <c r="H912">
        <f t="shared" si="22"/>
        <v>0</v>
      </c>
      <c r="I912">
        <f t="shared" si="22"/>
        <v>0</v>
      </c>
      <c r="J912">
        <f>(B912-'Power Analysis'!$B$1)^2*'Power Analysis'!$B$1</f>
        <v>0.27462500000000006</v>
      </c>
    </row>
    <row r="913" spans="1:10" x14ac:dyDescent="0.3">
      <c r="A913">
        <v>0</v>
      </c>
      <c r="B913">
        <v>0</v>
      </c>
      <c r="C913">
        <f>'M2'!O913</f>
        <v>0</v>
      </c>
      <c r="D913">
        <f>'M3'!O913</f>
        <v>0</v>
      </c>
      <c r="E913">
        <f>'M4'!O913</f>
        <v>0</v>
      </c>
      <c r="F913">
        <f t="shared" si="22"/>
        <v>0</v>
      </c>
      <c r="G913">
        <f t="shared" si="22"/>
        <v>0</v>
      </c>
      <c r="H913">
        <f t="shared" si="22"/>
        <v>0</v>
      </c>
      <c r="I913">
        <f t="shared" si="22"/>
        <v>0</v>
      </c>
      <c r="J913">
        <f>(B913-'Power Analysis'!$B$1)^2*'Power Analysis'!$B$1</f>
        <v>0.27462500000000006</v>
      </c>
    </row>
    <row r="914" spans="1:10" x14ac:dyDescent="0.3">
      <c r="A914">
        <v>1</v>
      </c>
      <c r="B914">
        <v>1</v>
      </c>
      <c r="C914">
        <f>'M2'!O914</f>
        <v>1</v>
      </c>
      <c r="D914">
        <f>'M3'!O914</f>
        <v>1</v>
      </c>
      <c r="E914">
        <f>'M4'!O914</f>
        <v>1</v>
      </c>
      <c r="F914">
        <f t="shared" si="22"/>
        <v>0</v>
      </c>
      <c r="G914">
        <f t="shared" si="22"/>
        <v>0</v>
      </c>
      <c r="H914">
        <f t="shared" si="22"/>
        <v>0</v>
      </c>
      <c r="I914">
        <f t="shared" si="22"/>
        <v>0</v>
      </c>
      <c r="J914">
        <f>(B914-'Power Analysis'!$B$1)^2*'Power Analysis'!$B$1</f>
        <v>7.9624999999999987E-2</v>
      </c>
    </row>
    <row r="915" spans="1:10" x14ac:dyDescent="0.3">
      <c r="A915">
        <v>0</v>
      </c>
      <c r="B915">
        <v>1</v>
      </c>
      <c r="C915">
        <f>'M2'!O915</f>
        <v>1</v>
      </c>
      <c r="D915">
        <f>'M3'!O915</f>
        <v>1</v>
      </c>
      <c r="E915">
        <f>'M4'!O915</f>
        <v>1</v>
      </c>
      <c r="F915">
        <f t="shared" si="22"/>
        <v>-1</v>
      </c>
      <c r="G915">
        <f t="shared" si="22"/>
        <v>-1</v>
      </c>
      <c r="H915">
        <f t="shared" si="22"/>
        <v>-1</v>
      </c>
      <c r="I915">
        <f t="shared" si="22"/>
        <v>-1</v>
      </c>
      <c r="J915">
        <f>(B915-'Power Analysis'!$B$1)^2*'Power Analysis'!$B$1</f>
        <v>7.9624999999999987E-2</v>
      </c>
    </row>
    <row r="916" spans="1:10" x14ac:dyDescent="0.3">
      <c r="A916">
        <v>0</v>
      </c>
      <c r="B916">
        <v>0</v>
      </c>
      <c r="C916">
        <f>'M2'!O916</f>
        <v>0</v>
      </c>
      <c r="D916">
        <f>'M3'!O916</f>
        <v>0</v>
      </c>
      <c r="E916">
        <f>'M4'!O916</f>
        <v>0</v>
      </c>
      <c r="F916">
        <f t="shared" si="22"/>
        <v>0</v>
      </c>
      <c r="G916">
        <f t="shared" si="22"/>
        <v>0</v>
      </c>
      <c r="H916">
        <f t="shared" si="22"/>
        <v>0</v>
      </c>
      <c r="I916">
        <f t="shared" si="22"/>
        <v>0</v>
      </c>
      <c r="J916">
        <f>(B916-'Power Analysis'!$B$1)^2*'Power Analysis'!$B$1</f>
        <v>0.27462500000000006</v>
      </c>
    </row>
    <row r="917" spans="1:10" x14ac:dyDescent="0.3">
      <c r="A917">
        <v>1</v>
      </c>
      <c r="B917">
        <v>0</v>
      </c>
      <c r="C917">
        <f>'M2'!O917</f>
        <v>0</v>
      </c>
      <c r="D917">
        <f>'M3'!O917</f>
        <v>0</v>
      </c>
      <c r="E917">
        <f>'M4'!O917</f>
        <v>0</v>
      </c>
      <c r="F917">
        <f t="shared" si="22"/>
        <v>1</v>
      </c>
      <c r="G917">
        <f t="shared" si="22"/>
        <v>1</v>
      </c>
      <c r="H917">
        <f t="shared" si="22"/>
        <v>1</v>
      </c>
      <c r="I917">
        <f t="shared" si="22"/>
        <v>1</v>
      </c>
      <c r="J917">
        <f>(B917-'Power Analysis'!$B$1)^2*'Power Analysis'!$B$1</f>
        <v>0.27462500000000006</v>
      </c>
    </row>
    <row r="918" spans="1:10" x14ac:dyDescent="0.3">
      <c r="A918">
        <v>0</v>
      </c>
      <c r="B918">
        <v>1</v>
      </c>
      <c r="C918">
        <f>'M2'!O918</f>
        <v>1</v>
      </c>
      <c r="D918">
        <f>'M3'!O918</f>
        <v>1</v>
      </c>
      <c r="E918">
        <f>'M4'!O918</f>
        <v>1</v>
      </c>
      <c r="F918">
        <f t="shared" si="22"/>
        <v>-1</v>
      </c>
      <c r="G918">
        <f t="shared" si="22"/>
        <v>-1</v>
      </c>
      <c r="H918">
        <f t="shared" si="22"/>
        <v>-1</v>
      </c>
      <c r="I918">
        <f t="shared" si="22"/>
        <v>-1</v>
      </c>
      <c r="J918">
        <f>(B918-'Power Analysis'!$B$1)^2*'Power Analysis'!$B$1</f>
        <v>7.9624999999999987E-2</v>
      </c>
    </row>
    <row r="919" spans="1:10" x14ac:dyDescent="0.3">
      <c r="A919">
        <v>0</v>
      </c>
      <c r="B919">
        <v>0</v>
      </c>
      <c r="C919">
        <f>'M2'!O919</f>
        <v>0</v>
      </c>
      <c r="D919">
        <f>'M3'!O919</f>
        <v>0</v>
      </c>
      <c r="E919">
        <f>'M4'!O919</f>
        <v>0</v>
      </c>
      <c r="F919">
        <f t="shared" si="22"/>
        <v>0</v>
      </c>
      <c r="G919">
        <f t="shared" si="22"/>
        <v>0</v>
      </c>
      <c r="H919">
        <f t="shared" si="22"/>
        <v>0</v>
      </c>
      <c r="I919">
        <f t="shared" si="22"/>
        <v>0</v>
      </c>
      <c r="J919">
        <f>(B919-'Power Analysis'!$B$1)^2*'Power Analysis'!$B$1</f>
        <v>0.27462500000000006</v>
      </c>
    </row>
    <row r="920" spans="1:10" x14ac:dyDescent="0.3">
      <c r="A920">
        <v>1</v>
      </c>
      <c r="B920">
        <v>0</v>
      </c>
      <c r="C920">
        <f>'M2'!O920</f>
        <v>0</v>
      </c>
      <c r="D920">
        <f>'M3'!O920</f>
        <v>0</v>
      </c>
      <c r="E920">
        <f>'M4'!O920</f>
        <v>0</v>
      </c>
      <c r="F920">
        <f t="shared" si="22"/>
        <v>1</v>
      </c>
      <c r="G920">
        <f t="shared" si="22"/>
        <v>1</v>
      </c>
      <c r="H920">
        <f t="shared" si="22"/>
        <v>1</v>
      </c>
      <c r="I920">
        <f t="shared" si="22"/>
        <v>1</v>
      </c>
      <c r="J920">
        <f>(B920-'Power Analysis'!$B$1)^2*'Power Analysis'!$B$1</f>
        <v>0.27462500000000006</v>
      </c>
    </row>
    <row r="921" spans="1:10" x14ac:dyDescent="0.3">
      <c r="A921">
        <v>0</v>
      </c>
      <c r="B921">
        <v>0</v>
      </c>
      <c r="C921">
        <f>'M2'!O921</f>
        <v>0</v>
      </c>
      <c r="D921">
        <f>'M3'!O921</f>
        <v>0</v>
      </c>
      <c r="E921">
        <f>'M4'!O921</f>
        <v>0</v>
      </c>
      <c r="F921">
        <f t="shared" si="22"/>
        <v>0</v>
      </c>
      <c r="G921">
        <f t="shared" si="22"/>
        <v>0</v>
      </c>
      <c r="H921">
        <f t="shared" si="22"/>
        <v>0</v>
      </c>
      <c r="I921">
        <f t="shared" si="22"/>
        <v>0</v>
      </c>
      <c r="J921">
        <f>(B921-'Power Analysis'!$B$1)^2*'Power Analysis'!$B$1</f>
        <v>0.27462500000000006</v>
      </c>
    </row>
    <row r="922" spans="1:10" x14ac:dyDescent="0.3">
      <c r="A922">
        <v>1</v>
      </c>
      <c r="B922">
        <v>0</v>
      </c>
      <c r="C922">
        <f>'M2'!O922</f>
        <v>0</v>
      </c>
      <c r="D922">
        <f>'M3'!O922</f>
        <v>0</v>
      </c>
      <c r="E922">
        <f>'M4'!O922</f>
        <v>0</v>
      </c>
      <c r="F922">
        <f t="shared" si="22"/>
        <v>1</v>
      </c>
      <c r="G922">
        <f t="shared" si="22"/>
        <v>1</v>
      </c>
      <c r="H922">
        <f t="shared" si="22"/>
        <v>1</v>
      </c>
      <c r="I922">
        <f t="shared" si="22"/>
        <v>1</v>
      </c>
      <c r="J922">
        <f>(B922-'Power Analysis'!$B$1)^2*'Power Analysis'!$B$1</f>
        <v>0.27462500000000006</v>
      </c>
    </row>
    <row r="923" spans="1:10" x14ac:dyDescent="0.3">
      <c r="A923">
        <v>0</v>
      </c>
      <c r="B923">
        <v>0</v>
      </c>
      <c r="C923">
        <f>'M2'!O923</f>
        <v>0</v>
      </c>
      <c r="D923">
        <f>'M3'!O923</f>
        <v>0</v>
      </c>
      <c r="E923">
        <f>'M4'!O923</f>
        <v>0</v>
      </c>
      <c r="F923">
        <f t="shared" si="22"/>
        <v>0</v>
      </c>
      <c r="G923">
        <f t="shared" si="22"/>
        <v>0</v>
      </c>
      <c r="H923">
        <f t="shared" si="22"/>
        <v>0</v>
      </c>
      <c r="I923">
        <f t="shared" si="22"/>
        <v>0</v>
      </c>
      <c r="J923">
        <f>(B923-'Power Analysis'!$B$1)^2*'Power Analysis'!$B$1</f>
        <v>0.27462500000000006</v>
      </c>
    </row>
    <row r="924" spans="1:10" x14ac:dyDescent="0.3">
      <c r="A924">
        <v>0</v>
      </c>
      <c r="B924">
        <v>0</v>
      </c>
      <c r="C924">
        <f>'M2'!O924</f>
        <v>0</v>
      </c>
      <c r="D924">
        <f>'M3'!O924</f>
        <v>0</v>
      </c>
      <c r="E924">
        <f>'M4'!O924</f>
        <v>0</v>
      </c>
      <c r="F924">
        <f t="shared" si="22"/>
        <v>0</v>
      </c>
      <c r="G924">
        <f t="shared" si="22"/>
        <v>0</v>
      </c>
      <c r="H924">
        <f t="shared" si="22"/>
        <v>0</v>
      </c>
      <c r="I924">
        <f t="shared" si="22"/>
        <v>0</v>
      </c>
      <c r="J924">
        <f>(B924-'Power Analysis'!$B$1)^2*'Power Analysis'!$B$1</f>
        <v>0.27462500000000006</v>
      </c>
    </row>
    <row r="925" spans="1:10" x14ac:dyDescent="0.3">
      <c r="A925">
        <v>1</v>
      </c>
      <c r="B925">
        <v>0</v>
      </c>
      <c r="C925">
        <f>'M2'!O925</f>
        <v>0</v>
      </c>
      <c r="D925">
        <f>'M3'!O925</f>
        <v>0</v>
      </c>
      <c r="E925">
        <f>'M4'!O925</f>
        <v>0</v>
      </c>
      <c r="F925">
        <f t="shared" si="22"/>
        <v>1</v>
      </c>
      <c r="G925">
        <f t="shared" si="22"/>
        <v>1</v>
      </c>
      <c r="H925">
        <f t="shared" si="22"/>
        <v>1</v>
      </c>
      <c r="I925">
        <f t="shared" si="22"/>
        <v>1</v>
      </c>
      <c r="J925">
        <f>(B925-'Power Analysis'!$B$1)^2*'Power Analysis'!$B$1</f>
        <v>0.27462500000000006</v>
      </c>
    </row>
    <row r="926" spans="1:10" x14ac:dyDescent="0.3">
      <c r="A926">
        <v>1</v>
      </c>
      <c r="B926">
        <v>1</v>
      </c>
      <c r="C926">
        <f>'M2'!O926</f>
        <v>1</v>
      </c>
      <c r="D926">
        <f>'M3'!O926</f>
        <v>1</v>
      </c>
      <c r="E926">
        <f>'M4'!O926</f>
        <v>1</v>
      </c>
      <c r="F926">
        <f t="shared" si="22"/>
        <v>0</v>
      </c>
      <c r="G926">
        <f t="shared" si="22"/>
        <v>0</v>
      </c>
      <c r="H926">
        <f t="shared" si="22"/>
        <v>0</v>
      </c>
      <c r="I926">
        <f t="shared" si="22"/>
        <v>0</v>
      </c>
      <c r="J926">
        <f>(B926-'Power Analysis'!$B$1)^2*'Power Analysis'!$B$1</f>
        <v>7.9624999999999987E-2</v>
      </c>
    </row>
    <row r="927" spans="1:10" x14ac:dyDescent="0.3">
      <c r="A927">
        <v>1</v>
      </c>
      <c r="B927">
        <v>0</v>
      </c>
      <c r="C927">
        <f>'M2'!O927</f>
        <v>0</v>
      </c>
      <c r="D927">
        <f>'M3'!O927</f>
        <v>0</v>
      </c>
      <c r="E927">
        <f>'M4'!O927</f>
        <v>0</v>
      </c>
      <c r="F927">
        <f t="shared" si="22"/>
        <v>1</v>
      </c>
      <c r="G927">
        <f t="shared" si="22"/>
        <v>1</v>
      </c>
      <c r="H927">
        <f t="shared" si="22"/>
        <v>1</v>
      </c>
      <c r="I927">
        <f t="shared" si="22"/>
        <v>1</v>
      </c>
      <c r="J927">
        <f>(B927-'Power Analysis'!$B$1)^2*'Power Analysis'!$B$1</f>
        <v>0.27462500000000006</v>
      </c>
    </row>
    <row r="928" spans="1:10" x14ac:dyDescent="0.3">
      <c r="A928">
        <v>0</v>
      </c>
      <c r="B928">
        <v>0</v>
      </c>
      <c r="C928">
        <f>'M2'!O928</f>
        <v>0</v>
      </c>
      <c r="D928">
        <f>'M3'!O928</f>
        <v>0</v>
      </c>
      <c r="E928">
        <f>'M4'!O928</f>
        <v>0</v>
      </c>
      <c r="F928">
        <f t="shared" si="22"/>
        <v>0</v>
      </c>
      <c r="G928">
        <f t="shared" si="22"/>
        <v>0</v>
      </c>
      <c r="H928">
        <f t="shared" si="22"/>
        <v>0</v>
      </c>
      <c r="I928">
        <f t="shared" si="22"/>
        <v>0</v>
      </c>
      <c r="J928">
        <f>(B928-'Power Analysis'!$B$1)^2*'Power Analysis'!$B$1</f>
        <v>0.27462500000000006</v>
      </c>
    </row>
    <row r="929" spans="1:10" x14ac:dyDescent="0.3">
      <c r="A929">
        <v>0</v>
      </c>
      <c r="B929">
        <v>0</v>
      </c>
      <c r="C929">
        <f>'M2'!O929</f>
        <v>0</v>
      </c>
      <c r="D929">
        <f>'M3'!O929</f>
        <v>0</v>
      </c>
      <c r="E929">
        <f>'M4'!O929</f>
        <v>0</v>
      </c>
      <c r="F929">
        <f t="shared" si="22"/>
        <v>0</v>
      </c>
      <c r="G929">
        <f t="shared" si="22"/>
        <v>0</v>
      </c>
      <c r="H929">
        <f t="shared" si="22"/>
        <v>0</v>
      </c>
      <c r="I929">
        <f t="shared" si="22"/>
        <v>0</v>
      </c>
      <c r="J929">
        <f>(B929-'Power Analysis'!$B$1)^2*'Power Analysis'!$B$1</f>
        <v>0.27462500000000006</v>
      </c>
    </row>
    <row r="930" spans="1:10" x14ac:dyDescent="0.3">
      <c r="A930">
        <v>0</v>
      </c>
      <c r="B930">
        <v>1</v>
      </c>
      <c r="C930">
        <f>'M2'!O930</f>
        <v>1</v>
      </c>
      <c r="D930">
        <f>'M3'!O930</f>
        <v>1</v>
      </c>
      <c r="E930">
        <f>'M4'!O930</f>
        <v>1</v>
      </c>
      <c r="F930">
        <f t="shared" si="22"/>
        <v>-1</v>
      </c>
      <c r="G930">
        <f t="shared" si="22"/>
        <v>-1</v>
      </c>
      <c r="H930">
        <f t="shared" si="22"/>
        <v>-1</v>
      </c>
      <c r="I930">
        <f t="shared" si="22"/>
        <v>-1</v>
      </c>
      <c r="J930">
        <f>(B930-'Power Analysis'!$B$1)^2*'Power Analysis'!$B$1</f>
        <v>7.9624999999999987E-2</v>
      </c>
    </row>
    <row r="931" spans="1:10" x14ac:dyDescent="0.3">
      <c r="A931">
        <v>1</v>
      </c>
      <c r="B931">
        <v>1</v>
      </c>
      <c r="C931">
        <f>'M2'!O931</f>
        <v>1</v>
      </c>
      <c r="D931">
        <f>'M3'!O931</f>
        <v>1</v>
      </c>
      <c r="E931">
        <f>'M4'!O931</f>
        <v>1</v>
      </c>
      <c r="F931">
        <f t="shared" si="22"/>
        <v>0</v>
      </c>
      <c r="G931">
        <f t="shared" si="22"/>
        <v>0</v>
      </c>
      <c r="H931">
        <f t="shared" si="22"/>
        <v>0</v>
      </c>
      <c r="I931">
        <f t="shared" si="22"/>
        <v>0</v>
      </c>
      <c r="J931">
        <f>(B931-'Power Analysis'!$B$1)^2*'Power Analysis'!$B$1</f>
        <v>7.9624999999999987E-2</v>
      </c>
    </row>
    <row r="932" spans="1:10" x14ac:dyDescent="0.3">
      <c r="A932">
        <v>0</v>
      </c>
      <c r="B932">
        <v>0</v>
      </c>
      <c r="C932">
        <f>'M2'!O932</f>
        <v>0</v>
      </c>
      <c r="D932">
        <f>'M3'!O932</f>
        <v>0</v>
      </c>
      <c r="E932">
        <f>'M4'!O932</f>
        <v>0</v>
      </c>
      <c r="F932">
        <f t="shared" si="22"/>
        <v>0</v>
      </c>
      <c r="G932">
        <f t="shared" si="22"/>
        <v>0</v>
      </c>
      <c r="H932">
        <f t="shared" si="22"/>
        <v>0</v>
      </c>
      <c r="I932">
        <f t="shared" si="22"/>
        <v>0</v>
      </c>
      <c r="J932">
        <f>(B932-'Power Analysis'!$B$1)^2*'Power Analysis'!$B$1</f>
        <v>0.27462500000000006</v>
      </c>
    </row>
    <row r="933" spans="1:10" x14ac:dyDescent="0.3">
      <c r="A933">
        <v>1</v>
      </c>
      <c r="B933">
        <v>1</v>
      </c>
      <c r="C933">
        <f>'M2'!O933</f>
        <v>1</v>
      </c>
      <c r="D933">
        <f>'M3'!O933</f>
        <v>1</v>
      </c>
      <c r="E933">
        <f>'M4'!O933</f>
        <v>1</v>
      </c>
      <c r="F933">
        <f t="shared" si="22"/>
        <v>0</v>
      </c>
      <c r="G933">
        <f t="shared" si="22"/>
        <v>0</v>
      </c>
      <c r="H933">
        <f t="shared" si="22"/>
        <v>0</v>
      </c>
      <c r="I933">
        <f t="shared" si="22"/>
        <v>0</v>
      </c>
      <c r="J933">
        <f>(B933-'Power Analysis'!$B$1)^2*'Power Analysis'!$B$1</f>
        <v>7.9624999999999987E-2</v>
      </c>
    </row>
    <row r="934" spans="1:10" x14ac:dyDescent="0.3">
      <c r="A934">
        <v>0</v>
      </c>
      <c r="B934">
        <v>1</v>
      </c>
      <c r="C934">
        <f>'M2'!O934</f>
        <v>1</v>
      </c>
      <c r="D934">
        <f>'M3'!O934</f>
        <v>1</v>
      </c>
      <c r="E934">
        <f>'M4'!O934</f>
        <v>1</v>
      </c>
      <c r="F934">
        <f t="shared" si="22"/>
        <v>-1</v>
      </c>
      <c r="G934">
        <f t="shared" si="22"/>
        <v>-1</v>
      </c>
      <c r="H934">
        <f t="shared" si="22"/>
        <v>-1</v>
      </c>
      <c r="I934">
        <f t="shared" si="22"/>
        <v>-1</v>
      </c>
      <c r="J934">
        <f>(B934-'Power Analysis'!$B$1)^2*'Power Analysis'!$B$1</f>
        <v>7.9624999999999987E-2</v>
      </c>
    </row>
    <row r="935" spans="1:10" x14ac:dyDescent="0.3">
      <c r="A935">
        <v>1</v>
      </c>
      <c r="B935">
        <v>0</v>
      </c>
      <c r="C935">
        <f>'M2'!O935</f>
        <v>0</v>
      </c>
      <c r="D935">
        <f>'M3'!O935</f>
        <v>0</v>
      </c>
      <c r="E935">
        <f>'M4'!O935</f>
        <v>0</v>
      </c>
      <c r="F935">
        <f t="shared" si="22"/>
        <v>1</v>
      </c>
      <c r="G935">
        <f t="shared" si="22"/>
        <v>1</v>
      </c>
      <c r="H935">
        <f t="shared" si="22"/>
        <v>1</v>
      </c>
      <c r="I935">
        <f t="shared" si="22"/>
        <v>1</v>
      </c>
      <c r="J935">
        <f>(B935-'Power Analysis'!$B$1)^2*'Power Analysis'!$B$1</f>
        <v>0.27462500000000006</v>
      </c>
    </row>
    <row r="936" spans="1:10" x14ac:dyDescent="0.3">
      <c r="A936">
        <v>0</v>
      </c>
      <c r="B936">
        <v>0</v>
      </c>
      <c r="C936">
        <f>'M2'!O936</f>
        <v>0</v>
      </c>
      <c r="D936">
        <f>'M3'!O936</f>
        <v>0</v>
      </c>
      <c r="E936">
        <f>'M4'!O936</f>
        <v>0</v>
      </c>
      <c r="F936">
        <f t="shared" si="22"/>
        <v>0</v>
      </c>
      <c r="G936">
        <f t="shared" si="22"/>
        <v>0</v>
      </c>
      <c r="H936">
        <f t="shared" si="22"/>
        <v>0</v>
      </c>
      <c r="I936">
        <f t="shared" si="22"/>
        <v>0</v>
      </c>
      <c r="J936">
        <f>(B936-'Power Analysis'!$B$1)^2*'Power Analysis'!$B$1</f>
        <v>0.27462500000000006</v>
      </c>
    </row>
    <row r="937" spans="1:10" x14ac:dyDescent="0.3">
      <c r="A937">
        <v>0</v>
      </c>
      <c r="B937">
        <v>0</v>
      </c>
      <c r="C937">
        <f>'M2'!O937</f>
        <v>0</v>
      </c>
      <c r="D937">
        <f>'M3'!O937</f>
        <v>0</v>
      </c>
      <c r="E937">
        <f>'M4'!O937</f>
        <v>0</v>
      </c>
      <c r="F937">
        <f t="shared" si="22"/>
        <v>0</v>
      </c>
      <c r="G937">
        <f t="shared" si="22"/>
        <v>0</v>
      </c>
      <c r="H937">
        <f t="shared" si="22"/>
        <v>0</v>
      </c>
      <c r="I937">
        <f t="shared" si="22"/>
        <v>0</v>
      </c>
      <c r="J937">
        <f>(B937-'Power Analysis'!$B$1)^2*'Power Analysis'!$B$1</f>
        <v>0.27462500000000006</v>
      </c>
    </row>
    <row r="938" spans="1:10" x14ac:dyDescent="0.3">
      <c r="A938">
        <v>1</v>
      </c>
      <c r="B938">
        <v>0</v>
      </c>
      <c r="C938">
        <f>'M2'!O938</f>
        <v>0</v>
      </c>
      <c r="D938">
        <f>'M3'!O938</f>
        <v>0</v>
      </c>
      <c r="E938">
        <f>'M4'!O938</f>
        <v>0</v>
      </c>
      <c r="F938">
        <f t="shared" si="22"/>
        <v>1</v>
      </c>
      <c r="G938">
        <f t="shared" si="22"/>
        <v>1</v>
      </c>
      <c r="H938">
        <f t="shared" si="22"/>
        <v>1</v>
      </c>
      <c r="I938">
        <f t="shared" si="22"/>
        <v>1</v>
      </c>
      <c r="J938">
        <f>(B938-'Power Analysis'!$B$1)^2*'Power Analysis'!$B$1</f>
        <v>0.27462500000000006</v>
      </c>
    </row>
    <row r="939" spans="1:10" x14ac:dyDescent="0.3">
      <c r="A939">
        <v>1</v>
      </c>
      <c r="B939">
        <v>0</v>
      </c>
      <c r="C939">
        <f>'M2'!O939</f>
        <v>0</v>
      </c>
      <c r="D939">
        <f>'M3'!O939</f>
        <v>0</v>
      </c>
      <c r="E939">
        <f>'M4'!O939</f>
        <v>0</v>
      </c>
      <c r="F939">
        <f t="shared" si="22"/>
        <v>1</v>
      </c>
      <c r="G939">
        <f t="shared" si="22"/>
        <v>1</v>
      </c>
      <c r="H939">
        <f t="shared" si="22"/>
        <v>1</v>
      </c>
      <c r="I939">
        <f t="shared" si="22"/>
        <v>1</v>
      </c>
      <c r="J939">
        <f>(B939-'Power Analysis'!$B$1)^2*'Power Analysis'!$B$1</f>
        <v>0.27462500000000006</v>
      </c>
    </row>
    <row r="940" spans="1:10" x14ac:dyDescent="0.3">
      <c r="A940">
        <v>0</v>
      </c>
      <c r="B940">
        <v>0</v>
      </c>
      <c r="C940">
        <f>'M2'!O940</f>
        <v>0</v>
      </c>
      <c r="D940">
        <f>'M3'!O940</f>
        <v>0</v>
      </c>
      <c r="E940">
        <f>'M4'!O940</f>
        <v>0</v>
      </c>
      <c r="F940">
        <f t="shared" si="22"/>
        <v>0</v>
      </c>
      <c r="G940">
        <f t="shared" si="22"/>
        <v>0</v>
      </c>
      <c r="H940">
        <f t="shared" si="22"/>
        <v>0</v>
      </c>
      <c r="I940">
        <f t="shared" si="22"/>
        <v>0</v>
      </c>
      <c r="J940">
        <f>(B940-'Power Analysis'!$B$1)^2*'Power Analysis'!$B$1</f>
        <v>0.27462500000000006</v>
      </c>
    </row>
    <row r="941" spans="1:10" x14ac:dyDescent="0.3">
      <c r="A941">
        <v>1</v>
      </c>
      <c r="B941">
        <v>0</v>
      </c>
      <c r="C941">
        <f>'M2'!O941</f>
        <v>0</v>
      </c>
      <c r="D941">
        <f>'M3'!O941</f>
        <v>0</v>
      </c>
      <c r="E941">
        <f>'M4'!O941</f>
        <v>0</v>
      </c>
      <c r="F941">
        <f t="shared" si="22"/>
        <v>1</v>
      </c>
      <c r="G941">
        <f t="shared" si="22"/>
        <v>1</v>
      </c>
      <c r="H941">
        <f t="shared" si="22"/>
        <v>1</v>
      </c>
      <c r="I941">
        <f t="shared" si="22"/>
        <v>1</v>
      </c>
      <c r="J941">
        <f>(B941-'Power Analysis'!$B$1)^2*'Power Analysis'!$B$1</f>
        <v>0.27462500000000006</v>
      </c>
    </row>
    <row r="942" spans="1:10" x14ac:dyDescent="0.3">
      <c r="A942">
        <v>1</v>
      </c>
      <c r="B942">
        <v>1</v>
      </c>
      <c r="C942">
        <f>'M2'!O942</f>
        <v>1</v>
      </c>
      <c r="D942">
        <f>'M3'!O942</f>
        <v>1</v>
      </c>
      <c r="E942">
        <f>'M4'!O942</f>
        <v>1</v>
      </c>
      <c r="F942">
        <f t="shared" si="22"/>
        <v>0</v>
      </c>
      <c r="G942">
        <f t="shared" si="22"/>
        <v>0</v>
      </c>
      <c r="H942">
        <f t="shared" si="22"/>
        <v>0</v>
      </c>
      <c r="I942">
        <f t="shared" si="22"/>
        <v>0</v>
      </c>
      <c r="J942">
        <f>(B942-'Power Analysis'!$B$1)^2*'Power Analysis'!$B$1</f>
        <v>7.9624999999999987E-2</v>
      </c>
    </row>
    <row r="943" spans="1:10" x14ac:dyDescent="0.3">
      <c r="A943">
        <v>0</v>
      </c>
      <c r="B943">
        <v>0</v>
      </c>
      <c r="C943">
        <f>'M2'!O943</f>
        <v>0</v>
      </c>
      <c r="D943">
        <f>'M3'!O943</f>
        <v>0</v>
      </c>
      <c r="E943">
        <f>'M4'!O943</f>
        <v>0</v>
      </c>
      <c r="F943">
        <f t="shared" si="22"/>
        <v>0</v>
      </c>
      <c r="G943">
        <f t="shared" si="22"/>
        <v>0</v>
      </c>
      <c r="H943">
        <f t="shared" si="22"/>
        <v>0</v>
      </c>
      <c r="I943">
        <f t="shared" si="22"/>
        <v>0</v>
      </c>
      <c r="J943">
        <f>(B943-'Power Analysis'!$B$1)^2*'Power Analysis'!$B$1</f>
        <v>0.27462500000000006</v>
      </c>
    </row>
    <row r="944" spans="1:10" x14ac:dyDescent="0.3">
      <c r="A944">
        <v>0</v>
      </c>
      <c r="B944">
        <v>0</v>
      </c>
      <c r="C944">
        <f>'M2'!O944</f>
        <v>0</v>
      </c>
      <c r="D944">
        <f>'M3'!O944</f>
        <v>0</v>
      </c>
      <c r="E944">
        <f>'M4'!O944</f>
        <v>0</v>
      </c>
      <c r="F944">
        <f t="shared" si="22"/>
        <v>0</v>
      </c>
      <c r="G944">
        <f t="shared" si="22"/>
        <v>0</v>
      </c>
      <c r="H944">
        <f t="shared" si="22"/>
        <v>0</v>
      </c>
      <c r="I944">
        <f t="shared" si="22"/>
        <v>0</v>
      </c>
      <c r="J944">
        <f>(B944-'Power Analysis'!$B$1)^2*'Power Analysis'!$B$1</f>
        <v>0.27462500000000006</v>
      </c>
    </row>
    <row r="945" spans="1:10" x14ac:dyDescent="0.3">
      <c r="A945">
        <v>0</v>
      </c>
      <c r="B945">
        <v>0</v>
      </c>
      <c r="C945">
        <f>'M2'!O945</f>
        <v>0</v>
      </c>
      <c r="D945">
        <f>'M3'!O945</f>
        <v>0</v>
      </c>
      <c r="E945">
        <f>'M4'!O945</f>
        <v>0</v>
      </c>
      <c r="F945">
        <f t="shared" si="22"/>
        <v>0</v>
      </c>
      <c r="G945">
        <f t="shared" si="22"/>
        <v>0</v>
      </c>
      <c r="H945">
        <f t="shared" si="22"/>
        <v>0</v>
      </c>
      <c r="I945">
        <f t="shared" si="22"/>
        <v>0</v>
      </c>
      <c r="J945">
        <f>(B945-'Power Analysis'!$B$1)^2*'Power Analysis'!$B$1</f>
        <v>0.27462500000000006</v>
      </c>
    </row>
    <row r="946" spans="1:10" x14ac:dyDescent="0.3">
      <c r="A946">
        <v>1</v>
      </c>
      <c r="B946">
        <v>0</v>
      </c>
      <c r="C946">
        <f>'M2'!O946</f>
        <v>0</v>
      </c>
      <c r="D946">
        <f>'M3'!O946</f>
        <v>0</v>
      </c>
      <c r="E946">
        <f>'M4'!O946</f>
        <v>0</v>
      </c>
      <c r="F946">
        <f t="shared" si="22"/>
        <v>1</v>
      </c>
      <c r="G946">
        <f t="shared" si="22"/>
        <v>1</v>
      </c>
      <c r="H946">
        <f t="shared" si="22"/>
        <v>1</v>
      </c>
      <c r="I946">
        <f t="shared" si="22"/>
        <v>1</v>
      </c>
      <c r="J946">
        <f>(B946-'Power Analysis'!$B$1)^2*'Power Analysis'!$B$1</f>
        <v>0.27462500000000006</v>
      </c>
    </row>
    <row r="947" spans="1:10" x14ac:dyDescent="0.3">
      <c r="A947">
        <v>0</v>
      </c>
      <c r="B947">
        <v>0</v>
      </c>
      <c r="C947">
        <f>'M2'!O947</f>
        <v>0</v>
      </c>
      <c r="D947">
        <f>'M3'!O947</f>
        <v>0</v>
      </c>
      <c r="E947">
        <f>'M4'!O947</f>
        <v>0</v>
      </c>
      <c r="F947">
        <f t="shared" si="22"/>
        <v>0</v>
      </c>
      <c r="G947">
        <f t="shared" si="22"/>
        <v>0</v>
      </c>
      <c r="H947">
        <f t="shared" si="22"/>
        <v>0</v>
      </c>
      <c r="I947">
        <f t="shared" si="22"/>
        <v>0</v>
      </c>
      <c r="J947">
        <f>(B947-'Power Analysis'!$B$1)^2*'Power Analysis'!$B$1</f>
        <v>0.27462500000000006</v>
      </c>
    </row>
    <row r="948" spans="1:10" x14ac:dyDescent="0.3">
      <c r="A948">
        <v>0</v>
      </c>
      <c r="B948">
        <v>0</v>
      </c>
      <c r="C948">
        <f>'M2'!O948</f>
        <v>0</v>
      </c>
      <c r="D948">
        <f>'M3'!O948</f>
        <v>0</v>
      </c>
      <c r="E948">
        <f>'M4'!O948</f>
        <v>0</v>
      </c>
      <c r="F948">
        <f t="shared" si="22"/>
        <v>0</v>
      </c>
      <c r="G948">
        <f t="shared" si="22"/>
        <v>0</v>
      </c>
      <c r="H948">
        <f t="shared" si="22"/>
        <v>0</v>
      </c>
      <c r="I948">
        <f t="shared" si="22"/>
        <v>0</v>
      </c>
      <c r="J948">
        <f>(B948-'Power Analysis'!$B$1)^2*'Power Analysis'!$B$1</f>
        <v>0.27462500000000006</v>
      </c>
    </row>
    <row r="949" spans="1:10" x14ac:dyDescent="0.3">
      <c r="A949">
        <v>0</v>
      </c>
      <c r="B949">
        <v>0</v>
      </c>
      <c r="C949">
        <f>'M2'!O949</f>
        <v>0</v>
      </c>
      <c r="D949">
        <f>'M3'!O949</f>
        <v>0</v>
      </c>
      <c r="E949">
        <f>'M4'!O949</f>
        <v>0</v>
      </c>
      <c r="F949">
        <f t="shared" si="22"/>
        <v>0</v>
      </c>
      <c r="G949">
        <f t="shared" si="22"/>
        <v>0</v>
      </c>
      <c r="H949">
        <f t="shared" si="22"/>
        <v>0</v>
      </c>
      <c r="I949">
        <f t="shared" si="22"/>
        <v>0</v>
      </c>
      <c r="J949">
        <f>(B949-'Power Analysis'!$B$1)^2*'Power Analysis'!$B$1</f>
        <v>0.27462500000000006</v>
      </c>
    </row>
    <row r="950" spans="1:10" x14ac:dyDescent="0.3">
      <c r="A950">
        <v>0</v>
      </c>
      <c r="B950">
        <v>0</v>
      </c>
      <c r="C950">
        <f>'M2'!O950</f>
        <v>0</v>
      </c>
      <c r="D950">
        <f>'M3'!O950</f>
        <v>0</v>
      </c>
      <c r="E950">
        <f>'M4'!O950</f>
        <v>0</v>
      </c>
      <c r="F950">
        <f t="shared" si="22"/>
        <v>0</v>
      </c>
      <c r="G950">
        <f t="shared" si="22"/>
        <v>0</v>
      </c>
      <c r="H950">
        <f t="shared" si="22"/>
        <v>0</v>
      </c>
      <c r="I950">
        <f t="shared" si="22"/>
        <v>0</v>
      </c>
      <c r="J950">
        <f>(B950-'Power Analysis'!$B$1)^2*'Power Analysis'!$B$1</f>
        <v>0.27462500000000006</v>
      </c>
    </row>
    <row r="951" spans="1:10" x14ac:dyDescent="0.3">
      <c r="A951">
        <v>1</v>
      </c>
      <c r="B951">
        <v>0</v>
      </c>
      <c r="C951">
        <f>'M2'!O951</f>
        <v>0</v>
      </c>
      <c r="D951">
        <f>'M3'!O951</f>
        <v>0</v>
      </c>
      <c r="E951">
        <f>'M4'!O951</f>
        <v>0</v>
      </c>
      <c r="F951">
        <f t="shared" si="22"/>
        <v>1</v>
      </c>
      <c r="G951">
        <f t="shared" si="22"/>
        <v>1</v>
      </c>
      <c r="H951">
        <f t="shared" si="22"/>
        <v>1</v>
      </c>
      <c r="I951">
        <f t="shared" si="22"/>
        <v>1</v>
      </c>
      <c r="J951">
        <f>(B951-'Power Analysis'!$B$1)^2*'Power Analysis'!$B$1</f>
        <v>0.27462500000000006</v>
      </c>
    </row>
    <row r="952" spans="1:10" x14ac:dyDescent="0.3">
      <c r="A952">
        <v>0</v>
      </c>
      <c r="B952">
        <v>0</v>
      </c>
      <c r="C952">
        <f>'M2'!O952</f>
        <v>0</v>
      </c>
      <c r="D952">
        <f>'M3'!O952</f>
        <v>0</v>
      </c>
      <c r="E952">
        <f>'M4'!O952</f>
        <v>0</v>
      </c>
      <c r="F952">
        <f t="shared" si="22"/>
        <v>0</v>
      </c>
      <c r="G952">
        <f t="shared" si="22"/>
        <v>0</v>
      </c>
      <c r="H952">
        <f t="shared" si="22"/>
        <v>0</v>
      </c>
      <c r="I952">
        <f t="shared" si="22"/>
        <v>0</v>
      </c>
      <c r="J952">
        <f>(B952-'Power Analysis'!$B$1)^2*'Power Analysis'!$B$1</f>
        <v>0.27462500000000006</v>
      </c>
    </row>
    <row r="953" spans="1:10" x14ac:dyDescent="0.3">
      <c r="A953">
        <v>0</v>
      </c>
      <c r="B953">
        <v>0</v>
      </c>
      <c r="C953">
        <f>'M2'!O953</f>
        <v>0</v>
      </c>
      <c r="D953">
        <f>'M3'!O953</f>
        <v>0</v>
      </c>
      <c r="E953">
        <f>'M4'!O953</f>
        <v>0</v>
      </c>
      <c r="F953">
        <f t="shared" si="22"/>
        <v>0</v>
      </c>
      <c r="G953">
        <f t="shared" si="22"/>
        <v>0</v>
      </c>
      <c r="H953">
        <f t="shared" si="22"/>
        <v>0</v>
      </c>
      <c r="I953">
        <f t="shared" si="22"/>
        <v>0</v>
      </c>
      <c r="J953">
        <f>(B953-'Power Analysis'!$B$1)^2*'Power Analysis'!$B$1</f>
        <v>0.27462500000000006</v>
      </c>
    </row>
    <row r="954" spans="1:10" x14ac:dyDescent="0.3">
      <c r="A954">
        <v>1</v>
      </c>
      <c r="B954">
        <v>0</v>
      </c>
      <c r="C954">
        <f>'M2'!O954</f>
        <v>0</v>
      </c>
      <c r="D954">
        <f>'M3'!O954</f>
        <v>0</v>
      </c>
      <c r="E954">
        <f>'M4'!O954</f>
        <v>0</v>
      </c>
      <c r="F954">
        <f t="shared" si="22"/>
        <v>1</v>
      </c>
      <c r="G954">
        <f t="shared" si="22"/>
        <v>1</v>
      </c>
      <c r="H954">
        <f t="shared" si="22"/>
        <v>1</v>
      </c>
      <c r="I954">
        <f t="shared" si="22"/>
        <v>1</v>
      </c>
      <c r="J954">
        <f>(B954-'Power Analysis'!$B$1)^2*'Power Analysis'!$B$1</f>
        <v>0.27462500000000006</v>
      </c>
    </row>
    <row r="955" spans="1:10" x14ac:dyDescent="0.3">
      <c r="A955">
        <v>0</v>
      </c>
      <c r="B955">
        <v>0</v>
      </c>
      <c r="C955">
        <f>'M2'!O955</f>
        <v>0</v>
      </c>
      <c r="D955">
        <f>'M3'!O955</f>
        <v>0</v>
      </c>
      <c r="E955">
        <f>'M4'!O955</f>
        <v>0</v>
      </c>
      <c r="F955">
        <f t="shared" si="22"/>
        <v>0</v>
      </c>
      <c r="G955">
        <f t="shared" si="22"/>
        <v>0</v>
      </c>
      <c r="H955">
        <f t="shared" si="22"/>
        <v>0</v>
      </c>
      <c r="I955">
        <f t="shared" si="22"/>
        <v>0</v>
      </c>
      <c r="J955">
        <f>(B955-'Power Analysis'!$B$1)^2*'Power Analysis'!$B$1</f>
        <v>0.27462500000000006</v>
      </c>
    </row>
    <row r="956" spans="1:10" x14ac:dyDescent="0.3">
      <c r="A956">
        <v>1</v>
      </c>
      <c r="B956">
        <v>0</v>
      </c>
      <c r="C956">
        <f>'M2'!O956</f>
        <v>0</v>
      </c>
      <c r="D956">
        <f>'M3'!O956</f>
        <v>0</v>
      </c>
      <c r="E956">
        <f>'M4'!O956</f>
        <v>0</v>
      </c>
      <c r="F956">
        <f t="shared" si="22"/>
        <v>1</v>
      </c>
      <c r="G956">
        <f t="shared" si="22"/>
        <v>1</v>
      </c>
      <c r="H956">
        <f t="shared" si="22"/>
        <v>1</v>
      </c>
      <c r="I956">
        <f t="shared" si="22"/>
        <v>1</v>
      </c>
      <c r="J956">
        <f>(B956-'Power Analysis'!$B$1)^2*'Power Analysis'!$B$1</f>
        <v>0.27462500000000006</v>
      </c>
    </row>
    <row r="957" spans="1:10" x14ac:dyDescent="0.3">
      <c r="A957">
        <v>0</v>
      </c>
      <c r="B957">
        <v>0</v>
      </c>
      <c r="C957">
        <f>'M2'!O957</f>
        <v>0</v>
      </c>
      <c r="D957">
        <f>'M3'!O957</f>
        <v>0</v>
      </c>
      <c r="E957">
        <f>'M4'!O957</f>
        <v>0</v>
      </c>
      <c r="F957">
        <f t="shared" si="22"/>
        <v>0</v>
      </c>
      <c r="G957">
        <f t="shared" si="22"/>
        <v>0</v>
      </c>
      <c r="H957">
        <f t="shared" si="22"/>
        <v>0</v>
      </c>
      <c r="I957">
        <f t="shared" si="22"/>
        <v>0</v>
      </c>
      <c r="J957">
        <f>(B957-'Power Analysis'!$B$1)^2*'Power Analysis'!$B$1</f>
        <v>0.27462500000000006</v>
      </c>
    </row>
    <row r="958" spans="1:10" x14ac:dyDescent="0.3">
      <c r="A958">
        <v>0</v>
      </c>
      <c r="B958">
        <v>0</v>
      </c>
      <c r="C958">
        <f>'M2'!O958</f>
        <v>0</v>
      </c>
      <c r="D958">
        <f>'M3'!O958</f>
        <v>0</v>
      </c>
      <c r="E958">
        <f>'M4'!O958</f>
        <v>0</v>
      </c>
      <c r="F958">
        <f t="shared" si="22"/>
        <v>0</v>
      </c>
      <c r="G958">
        <f t="shared" si="22"/>
        <v>0</v>
      </c>
      <c r="H958">
        <f t="shared" si="22"/>
        <v>0</v>
      </c>
      <c r="I958">
        <f t="shared" si="22"/>
        <v>0</v>
      </c>
      <c r="J958">
        <f>(B958-'Power Analysis'!$B$1)^2*'Power Analysis'!$B$1</f>
        <v>0.27462500000000006</v>
      </c>
    </row>
    <row r="959" spans="1:10" x14ac:dyDescent="0.3">
      <c r="A959">
        <v>0</v>
      </c>
      <c r="B959">
        <v>0</v>
      </c>
      <c r="C959">
        <f>'M2'!O959</f>
        <v>0</v>
      </c>
      <c r="D959">
        <f>'M3'!O959</f>
        <v>0</v>
      </c>
      <c r="E959">
        <f>'M4'!O959</f>
        <v>0</v>
      </c>
      <c r="F959">
        <f t="shared" si="22"/>
        <v>0</v>
      </c>
      <c r="G959">
        <f t="shared" si="22"/>
        <v>0</v>
      </c>
      <c r="H959">
        <f t="shared" si="22"/>
        <v>0</v>
      </c>
      <c r="I959">
        <f t="shared" si="22"/>
        <v>0</v>
      </c>
      <c r="J959">
        <f>(B959-'Power Analysis'!$B$1)^2*'Power Analysis'!$B$1</f>
        <v>0.27462500000000006</v>
      </c>
    </row>
    <row r="960" spans="1:10" x14ac:dyDescent="0.3">
      <c r="A960">
        <v>0</v>
      </c>
      <c r="B960">
        <v>0</v>
      </c>
      <c r="C960">
        <f>'M2'!O960</f>
        <v>0</v>
      </c>
      <c r="D960">
        <f>'M3'!O960</f>
        <v>0</v>
      </c>
      <c r="E960">
        <f>'M4'!O960</f>
        <v>0</v>
      </c>
      <c r="F960">
        <f t="shared" si="22"/>
        <v>0</v>
      </c>
      <c r="G960">
        <f t="shared" si="22"/>
        <v>0</v>
      </c>
      <c r="H960">
        <f t="shared" si="22"/>
        <v>0</v>
      </c>
      <c r="I960">
        <f t="shared" si="22"/>
        <v>0</v>
      </c>
      <c r="J960">
        <f>(B960-'Power Analysis'!$B$1)^2*'Power Analysis'!$B$1</f>
        <v>0.27462500000000006</v>
      </c>
    </row>
    <row r="961" spans="1:10" x14ac:dyDescent="0.3">
      <c r="A961">
        <v>0</v>
      </c>
      <c r="B961">
        <v>0</v>
      </c>
      <c r="C961">
        <f>'M2'!O961</f>
        <v>0</v>
      </c>
      <c r="D961">
        <f>'M3'!O961</f>
        <v>0</v>
      </c>
      <c r="E961">
        <f>'M4'!O961</f>
        <v>0</v>
      </c>
      <c r="F961">
        <f t="shared" si="22"/>
        <v>0</v>
      </c>
      <c r="G961">
        <f t="shared" si="22"/>
        <v>0</v>
      </c>
      <c r="H961">
        <f t="shared" si="22"/>
        <v>0</v>
      </c>
      <c r="I961">
        <f t="shared" si="22"/>
        <v>0</v>
      </c>
      <c r="J961">
        <f>(B961-'Power Analysis'!$B$1)^2*'Power Analysis'!$B$1</f>
        <v>0.27462500000000006</v>
      </c>
    </row>
    <row r="962" spans="1:10" x14ac:dyDescent="0.3">
      <c r="A962">
        <v>1</v>
      </c>
      <c r="B962">
        <v>0</v>
      </c>
      <c r="C962">
        <f>'M2'!O962</f>
        <v>0</v>
      </c>
      <c r="D962">
        <f>'M3'!O962</f>
        <v>0</v>
      </c>
      <c r="E962">
        <f>'M4'!O962</f>
        <v>0</v>
      </c>
      <c r="F962">
        <f t="shared" si="22"/>
        <v>1</v>
      </c>
      <c r="G962">
        <f t="shared" si="22"/>
        <v>1</v>
      </c>
      <c r="H962">
        <f t="shared" si="22"/>
        <v>1</v>
      </c>
      <c r="I962">
        <f t="shared" ref="I962:I970" si="23">$A962-E962</f>
        <v>1</v>
      </c>
      <c r="J962">
        <f>(B962-'Power Analysis'!$B$1)^2*'Power Analysis'!$B$1</f>
        <v>0.27462500000000006</v>
      </c>
    </row>
    <row r="963" spans="1:10" x14ac:dyDescent="0.3">
      <c r="A963">
        <v>1</v>
      </c>
      <c r="B963">
        <v>0</v>
      </c>
      <c r="C963">
        <f>'M2'!O963</f>
        <v>0</v>
      </c>
      <c r="D963">
        <f>'M3'!O963</f>
        <v>0</v>
      </c>
      <c r="E963">
        <f>'M4'!O963</f>
        <v>0</v>
      </c>
      <c r="F963">
        <f t="shared" ref="F963:H970" si="24">$A963-B963</f>
        <v>1</v>
      </c>
      <c r="G963">
        <f t="shared" si="24"/>
        <v>1</v>
      </c>
      <c r="H963">
        <f t="shared" si="24"/>
        <v>1</v>
      </c>
      <c r="I963">
        <f t="shared" si="23"/>
        <v>1</v>
      </c>
      <c r="J963">
        <f>(B963-'Power Analysis'!$B$1)^2*'Power Analysis'!$B$1</f>
        <v>0.27462500000000006</v>
      </c>
    </row>
    <row r="964" spans="1:10" x14ac:dyDescent="0.3">
      <c r="A964">
        <v>0</v>
      </c>
      <c r="B964">
        <v>0</v>
      </c>
      <c r="C964">
        <f>'M2'!O964</f>
        <v>0</v>
      </c>
      <c r="D964">
        <f>'M3'!O964</f>
        <v>0</v>
      </c>
      <c r="E964">
        <f>'M4'!O964</f>
        <v>0</v>
      </c>
      <c r="F964">
        <f t="shared" si="24"/>
        <v>0</v>
      </c>
      <c r="G964">
        <f t="shared" si="24"/>
        <v>0</v>
      </c>
      <c r="H964">
        <f t="shared" si="24"/>
        <v>0</v>
      </c>
      <c r="I964">
        <f t="shared" si="23"/>
        <v>0</v>
      </c>
      <c r="J964">
        <f>(B964-'Power Analysis'!$B$1)^2*'Power Analysis'!$B$1</f>
        <v>0.27462500000000006</v>
      </c>
    </row>
    <row r="965" spans="1:10" x14ac:dyDescent="0.3">
      <c r="A965">
        <v>0</v>
      </c>
      <c r="B965">
        <v>0</v>
      </c>
      <c r="C965">
        <f>'M2'!O965</f>
        <v>0</v>
      </c>
      <c r="D965">
        <f>'M3'!O965</f>
        <v>0</v>
      </c>
      <c r="E965">
        <f>'M4'!O965</f>
        <v>0</v>
      </c>
      <c r="F965">
        <f t="shared" si="24"/>
        <v>0</v>
      </c>
      <c r="G965">
        <f t="shared" si="24"/>
        <v>0</v>
      </c>
      <c r="H965">
        <f t="shared" si="24"/>
        <v>0</v>
      </c>
      <c r="I965">
        <f t="shared" si="23"/>
        <v>0</v>
      </c>
      <c r="J965">
        <f>(B965-'Power Analysis'!$B$1)^2*'Power Analysis'!$B$1</f>
        <v>0.27462500000000006</v>
      </c>
    </row>
    <row r="966" spans="1:10" x14ac:dyDescent="0.3">
      <c r="A966">
        <v>0</v>
      </c>
      <c r="B966">
        <v>0</v>
      </c>
      <c r="C966">
        <f>'M2'!O966</f>
        <v>0</v>
      </c>
      <c r="D966">
        <f>'M3'!O966</f>
        <v>0</v>
      </c>
      <c r="E966">
        <f>'M4'!O966</f>
        <v>0</v>
      </c>
      <c r="F966">
        <f t="shared" si="24"/>
        <v>0</v>
      </c>
      <c r="G966">
        <f t="shared" si="24"/>
        <v>0</v>
      </c>
      <c r="H966">
        <f t="shared" si="24"/>
        <v>0</v>
      </c>
      <c r="I966">
        <f t="shared" si="23"/>
        <v>0</v>
      </c>
      <c r="J966">
        <f>(B966-'Power Analysis'!$B$1)^2*'Power Analysis'!$B$1</f>
        <v>0.27462500000000006</v>
      </c>
    </row>
    <row r="967" spans="1:10" x14ac:dyDescent="0.3">
      <c r="A967">
        <v>1</v>
      </c>
      <c r="B967">
        <v>0</v>
      </c>
      <c r="C967">
        <f>'M2'!O967</f>
        <v>0</v>
      </c>
      <c r="D967">
        <f>'M3'!O967</f>
        <v>0</v>
      </c>
      <c r="E967">
        <f>'M4'!O967</f>
        <v>0</v>
      </c>
      <c r="F967">
        <f t="shared" si="24"/>
        <v>1</v>
      </c>
      <c r="G967">
        <f t="shared" si="24"/>
        <v>1</v>
      </c>
      <c r="H967">
        <f t="shared" si="24"/>
        <v>1</v>
      </c>
      <c r="I967">
        <f t="shared" si="23"/>
        <v>1</v>
      </c>
      <c r="J967">
        <f>(B967-'Power Analysis'!$B$1)^2*'Power Analysis'!$B$1</f>
        <v>0.27462500000000006</v>
      </c>
    </row>
    <row r="968" spans="1:10" x14ac:dyDescent="0.3">
      <c r="A968">
        <v>0</v>
      </c>
      <c r="B968">
        <v>0</v>
      </c>
      <c r="C968">
        <f>'M2'!O968</f>
        <v>0</v>
      </c>
      <c r="D968">
        <f>'M3'!O968</f>
        <v>0</v>
      </c>
      <c r="E968">
        <f>'M4'!O968</f>
        <v>0</v>
      </c>
      <c r="F968">
        <f t="shared" si="24"/>
        <v>0</v>
      </c>
      <c r="G968">
        <f t="shared" si="24"/>
        <v>0</v>
      </c>
      <c r="H968">
        <f t="shared" si="24"/>
        <v>0</v>
      </c>
      <c r="I968">
        <f t="shared" si="23"/>
        <v>0</v>
      </c>
      <c r="J968">
        <f>(B968-'Power Analysis'!$B$1)^2*'Power Analysis'!$B$1</f>
        <v>0.27462500000000006</v>
      </c>
    </row>
    <row r="969" spans="1:10" x14ac:dyDescent="0.3">
      <c r="A969">
        <v>0</v>
      </c>
      <c r="B969">
        <v>0</v>
      </c>
      <c r="C969">
        <f>'M2'!O969</f>
        <v>0</v>
      </c>
      <c r="D969">
        <f>'M3'!O969</f>
        <v>0</v>
      </c>
      <c r="E969">
        <f>'M4'!O969</f>
        <v>0</v>
      </c>
      <c r="F969">
        <f t="shared" si="24"/>
        <v>0</v>
      </c>
      <c r="G969">
        <f t="shared" si="24"/>
        <v>0</v>
      </c>
      <c r="H969">
        <f t="shared" si="24"/>
        <v>0</v>
      </c>
      <c r="I969">
        <f t="shared" si="23"/>
        <v>0</v>
      </c>
      <c r="J969">
        <f>(B969-'Power Analysis'!$B$1)^2*'Power Analysis'!$B$1</f>
        <v>0.27462500000000006</v>
      </c>
    </row>
    <row r="970" spans="1:10" x14ac:dyDescent="0.3">
      <c r="A970">
        <v>0</v>
      </c>
      <c r="B970">
        <v>0</v>
      </c>
      <c r="C970">
        <f>'M2'!O970</f>
        <v>0</v>
      </c>
      <c r="D970">
        <f>'M3'!O970</f>
        <v>0</v>
      </c>
      <c r="E970">
        <f>'M4'!O970</f>
        <v>0</v>
      </c>
      <c r="F970">
        <f t="shared" si="24"/>
        <v>0</v>
      </c>
      <c r="G970">
        <f t="shared" si="24"/>
        <v>0</v>
      </c>
      <c r="H970">
        <f t="shared" si="24"/>
        <v>0</v>
      </c>
      <c r="I970">
        <f t="shared" si="23"/>
        <v>0</v>
      </c>
      <c r="J970">
        <f>(B970-'Power Analysis'!$B$1)^2*'Power Analysis'!$B$1</f>
        <v>0.27462500000000006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C519C-8333-4617-9278-FE66357FBD3B}">
  <dimension ref="A1:E10"/>
  <sheetViews>
    <sheetView tabSelected="1" workbookViewId="0">
      <selection sqref="A1:B10"/>
    </sheetView>
  </sheetViews>
  <sheetFormatPr defaultRowHeight="14.4" x14ac:dyDescent="0.3"/>
  <cols>
    <col min="1" max="1" width="16.6640625" bestFit="1" customWidth="1"/>
  </cols>
  <sheetData>
    <row r="1" spans="1:5" x14ac:dyDescent="0.3">
      <c r="A1" s="37" t="s">
        <v>292</v>
      </c>
      <c r="B1" s="38">
        <v>0.65</v>
      </c>
      <c r="D1" s="37"/>
      <c r="E1" s="38"/>
    </row>
    <row r="2" spans="1:5" x14ac:dyDescent="0.3">
      <c r="A2" s="37" t="s">
        <v>293</v>
      </c>
      <c r="B2" s="37">
        <f>SQRT(SUM(Comparison!J2:J970)/967)</f>
        <v>0.48462570445958786</v>
      </c>
      <c r="D2" s="37"/>
      <c r="E2" s="37"/>
    </row>
    <row r="3" spans="1:5" x14ac:dyDescent="0.3">
      <c r="A3" s="37" t="s">
        <v>294</v>
      </c>
      <c r="B3" s="37">
        <v>0.05</v>
      </c>
      <c r="D3" s="37"/>
      <c r="E3" s="37"/>
    </row>
    <row r="4" spans="1:5" x14ac:dyDescent="0.3">
      <c r="A4" s="37" t="s">
        <v>295</v>
      </c>
      <c r="B4" s="37">
        <v>197.19038491797104</v>
      </c>
      <c r="D4" s="37"/>
      <c r="E4" s="37"/>
    </row>
    <row r="5" spans="1:5" x14ac:dyDescent="0.3">
      <c r="A5" s="37" t="s">
        <v>153</v>
      </c>
      <c r="B5" s="37">
        <f>B2/SQRT(B4)</f>
        <v>3.4511479510592268E-2</v>
      </c>
      <c r="D5" s="37"/>
      <c r="E5" s="37"/>
    </row>
    <row r="6" spans="1:5" x14ac:dyDescent="0.3">
      <c r="A6" s="37" t="s">
        <v>296</v>
      </c>
      <c r="B6" s="37">
        <f>NORMINV(1-B3,B1,B5)</f>
        <v>0.70676633224445906</v>
      </c>
      <c r="D6" s="37"/>
      <c r="E6" s="37"/>
    </row>
    <row r="7" spans="1:5" x14ac:dyDescent="0.3">
      <c r="A7" s="37" t="s">
        <v>297</v>
      </c>
      <c r="B7" s="37">
        <v>0.1770644833948454</v>
      </c>
      <c r="C7" s="35">
        <f>ABS(B8-B1)/B2</f>
        <v>0.17706448339484537</v>
      </c>
      <c r="D7" s="37"/>
      <c r="E7" s="37"/>
    </row>
    <row r="8" spans="1:5" x14ac:dyDescent="0.3">
      <c r="A8" s="37" t="s">
        <v>298</v>
      </c>
      <c r="B8" s="37">
        <f>B1+B7*B2</f>
        <v>0.73580999999999996</v>
      </c>
      <c r="C8">
        <v>0.73581011351909187</v>
      </c>
      <c r="D8" s="37"/>
      <c r="E8" s="37"/>
    </row>
    <row r="9" spans="1:5" x14ac:dyDescent="0.3">
      <c r="A9" s="37" t="s">
        <v>299</v>
      </c>
      <c r="B9" s="37">
        <f>NORMDIST(B6,B8,B5,TRUE)</f>
        <v>0.2000156259902327</v>
      </c>
      <c r="D9" s="37"/>
      <c r="E9" s="37"/>
    </row>
    <row r="10" spans="1:5" x14ac:dyDescent="0.3">
      <c r="A10" s="37" t="s">
        <v>300</v>
      </c>
      <c r="B10" s="37">
        <f>1-B9</f>
        <v>0.7999843740097673</v>
      </c>
      <c r="D10" s="37"/>
      <c r="E10" s="3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E299-A1CB-4461-BC62-9AD8721AC1D2}">
  <dimension ref="A1:C973"/>
  <sheetViews>
    <sheetView workbookViewId="0">
      <selection activeCell="E20" sqref="E20"/>
    </sheetView>
  </sheetViews>
  <sheetFormatPr defaultRowHeight="14.4" x14ac:dyDescent="0.3"/>
  <cols>
    <col min="2" max="2" width="12" bestFit="1" customWidth="1"/>
  </cols>
  <sheetData>
    <row r="1" spans="1:3" x14ac:dyDescent="0.3">
      <c r="A1" t="s">
        <v>106</v>
      </c>
    </row>
    <row r="2" spans="1:3" x14ac:dyDescent="0.3">
      <c r="A2">
        <v>280</v>
      </c>
      <c r="B2">
        <f>(A2-0)/$A$973</f>
        <v>0.93340615176223873</v>
      </c>
      <c r="C2">
        <f>EXP(B2)</f>
        <v>2.5431568197496177</v>
      </c>
    </row>
    <row r="3" spans="1:3" x14ac:dyDescent="0.3">
      <c r="A3">
        <v>280</v>
      </c>
      <c r="B3">
        <f t="shared" ref="B3:B66" si="0">(A3-0)/$A$973</f>
        <v>0.93340615176223873</v>
      </c>
      <c r="C3">
        <f t="shared" ref="C3:C66" si="1">EXP(B3)</f>
        <v>2.5431568197496177</v>
      </c>
    </row>
    <row r="4" spans="1:3" x14ac:dyDescent="0.3">
      <c r="A4">
        <v>280</v>
      </c>
      <c r="B4">
        <f t="shared" si="0"/>
        <v>0.93340615176223873</v>
      </c>
      <c r="C4">
        <f t="shared" si="1"/>
        <v>2.5431568197496177</v>
      </c>
    </row>
    <row r="5" spans="1:3" x14ac:dyDescent="0.3">
      <c r="A5">
        <v>280</v>
      </c>
      <c r="B5">
        <f t="shared" si="0"/>
        <v>0.93340615176223873</v>
      </c>
      <c r="C5">
        <f t="shared" si="1"/>
        <v>2.5431568197496177</v>
      </c>
    </row>
    <row r="6" spans="1:3" x14ac:dyDescent="0.3">
      <c r="A6">
        <v>280</v>
      </c>
      <c r="B6">
        <f t="shared" si="0"/>
        <v>0.93340615176223873</v>
      </c>
      <c r="C6">
        <f t="shared" si="1"/>
        <v>2.5431568197496177</v>
      </c>
    </row>
    <row r="7" spans="1:3" x14ac:dyDescent="0.3">
      <c r="A7">
        <v>280</v>
      </c>
      <c r="B7">
        <f t="shared" si="0"/>
        <v>0.93340615176223873</v>
      </c>
      <c r="C7">
        <f t="shared" si="1"/>
        <v>2.5431568197496177</v>
      </c>
    </row>
    <row r="8" spans="1:3" x14ac:dyDescent="0.3">
      <c r="A8">
        <v>280</v>
      </c>
      <c r="B8">
        <f t="shared" si="0"/>
        <v>0.93340615176223873</v>
      </c>
      <c r="C8">
        <f t="shared" si="1"/>
        <v>2.5431568197496177</v>
      </c>
    </row>
    <row r="9" spans="1:3" x14ac:dyDescent="0.3">
      <c r="A9">
        <v>290</v>
      </c>
      <c r="B9">
        <f t="shared" si="0"/>
        <v>0.96674208575374732</v>
      </c>
      <c r="C9">
        <f t="shared" si="1"/>
        <v>2.6293642469065839</v>
      </c>
    </row>
    <row r="10" spans="1:3" x14ac:dyDescent="0.3">
      <c r="A10">
        <v>280</v>
      </c>
      <c r="B10">
        <f t="shared" si="0"/>
        <v>0.93340615176223873</v>
      </c>
      <c r="C10">
        <f t="shared" si="1"/>
        <v>2.5431568197496177</v>
      </c>
    </row>
    <row r="11" spans="1:3" x14ac:dyDescent="0.3">
      <c r="A11">
        <v>230</v>
      </c>
      <c r="B11">
        <f t="shared" si="0"/>
        <v>0.76672648180469616</v>
      </c>
      <c r="C11">
        <f t="shared" si="1"/>
        <v>2.1527077789815676</v>
      </c>
    </row>
    <row r="12" spans="1:3" x14ac:dyDescent="0.3">
      <c r="A12">
        <v>290</v>
      </c>
      <c r="B12">
        <f t="shared" si="0"/>
        <v>0.96674208575374732</v>
      </c>
      <c r="C12">
        <f t="shared" si="1"/>
        <v>2.6293642469065839</v>
      </c>
    </row>
    <row r="13" spans="1:3" x14ac:dyDescent="0.3">
      <c r="A13">
        <v>280</v>
      </c>
      <c r="B13">
        <f t="shared" si="0"/>
        <v>0.93340615176223873</v>
      </c>
      <c r="C13">
        <f t="shared" si="1"/>
        <v>2.5431568197496177</v>
      </c>
    </row>
    <row r="14" spans="1:3" x14ac:dyDescent="0.3">
      <c r="A14">
        <v>280</v>
      </c>
      <c r="B14">
        <f t="shared" si="0"/>
        <v>0.93340615176223873</v>
      </c>
      <c r="C14">
        <f t="shared" si="1"/>
        <v>2.5431568197496177</v>
      </c>
    </row>
    <row r="15" spans="1:3" x14ac:dyDescent="0.3">
      <c r="A15">
        <v>270</v>
      </c>
      <c r="B15">
        <f t="shared" si="0"/>
        <v>0.90007021777073026</v>
      </c>
      <c r="C15">
        <f t="shared" si="1"/>
        <v>2.4597758250680184</v>
      </c>
    </row>
    <row r="16" spans="1:3" x14ac:dyDescent="0.3">
      <c r="A16">
        <v>270</v>
      </c>
      <c r="B16">
        <f t="shared" si="0"/>
        <v>0.90007021777073026</v>
      </c>
      <c r="C16">
        <f t="shared" si="1"/>
        <v>2.4597758250680184</v>
      </c>
    </row>
    <row r="17" spans="1:3" x14ac:dyDescent="0.3">
      <c r="A17">
        <v>270</v>
      </c>
      <c r="B17">
        <f t="shared" si="0"/>
        <v>0.90007021777073026</v>
      </c>
      <c r="C17">
        <f t="shared" si="1"/>
        <v>2.4597758250680184</v>
      </c>
    </row>
    <row r="18" spans="1:3" x14ac:dyDescent="0.3">
      <c r="A18">
        <v>270</v>
      </c>
      <c r="B18">
        <f t="shared" si="0"/>
        <v>0.90007021777073026</v>
      </c>
      <c r="C18">
        <f t="shared" si="1"/>
        <v>2.4597758250680184</v>
      </c>
    </row>
    <row r="19" spans="1:3" x14ac:dyDescent="0.3">
      <c r="A19">
        <v>270</v>
      </c>
      <c r="B19">
        <f t="shared" si="0"/>
        <v>0.90007021777073026</v>
      </c>
      <c r="C19">
        <f t="shared" si="1"/>
        <v>2.4597758250680184</v>
      </c>
    </row>
    <row r="20" spans="1:3" x14ac:dyDescent="0.3">
      <c r="A20">
        <v>270</v>
      </c>
      <c r="B20">
        <f t="shared" si="0"/>
        <v>0.90007021777073026</v>
      </c>
      <c r="C20">
        <f t="shared" si="1"/>
        <v>2.4597758250680184</v>
      </c>
    </row>
    <row r="21" spans="1:3" x14ac:dyDescent="0.3">
      <c r="A21">
        <v>270</v>
      </c>
      <c r="B21">
        <f t="shared" si="0"/>
        <v>0.90007021777073026</v>
      </c>
      <c r="C21">
        <f t="shared" si="1"/>
        <v>2.4597758250680184</v>
      </c>
    </row>
    <row r="22" spans="1:3" x14ac:dyDescent="0.3">
      <c r="A22">
        <v>270</v>
      </c>
      <c r="B22">
        <f t="shared" si="0"/>
        <v>0.90007021777073026</v>
      </c>
      <c r="C22">
        <f t="shared" si="1"/>
        <v>2.4597758250680184</v>
      </c>
    </row>
    <row r="23" spans="1:3" x14ac:dyDescent="0.3">
      <c r="A23">
        <v>340</v>
      </c>
      <c r="B23">
        <f t="shared" si="0"/>
        <v>1.13342175571129</v>
      </c>
      <c r="C23">
        <f t="shared" si="1"/>
        <v>3.1062672237333677</v>
      </c>
    </row>
    <row r="24" spans="1:3" x14ac:dyDescent="0.3">
      <c r="A24">
        <v>340</v>
      </c>
      <c r="B24">
        <f t="shared" si="0"/>
        <v>1.13342175571129</v>
      </c>
      <c r="C24">
        <f t="shared" si="1"/>
        <v>3.1062672237333677</v>
      </c>
    </row>
    <row r="25" spans="1:3" x14ac:dyDescent="0.3">
      <c r="A25">
        <v>290</v>
      </c>
      <c r="B25">
        <f t="shared" si="0"/>
        <v>0.96674208575374732</v>
      </c>
      <c r="C25">
        <f t="shared" si="1"/>
        <v>2.6293642469065839</v>
      </c>
    </row>
    <row r="26" spans="1:3" x14ac:dyDescent="0.3">
      <c r="A26">
        <v>290</v>
      </c>
      <c r="B26">
        <f t="shared" si="0"/>
        <v>0.96674208575374732</v>
      </c>
      <c r="C26">
        <f t="shared" si="1"/>
        <v>2.6293642469065839</v>
      </c>
    </row>
    <row r="27" spans="1:3" x14ac:dyDescent="0.3">
      <c r="A27">
        <v>290</v>
      </c>
      <c r="B27">
        <f t="shared" si="0"/>
        <v>0.96674208575374732</v>
      </c>
      <c r="C27">
        <f t="shared" si="1"/>
        <v>2.6293642469065839</v>
      </c>
    </row>
    <row r="28" spans="1:3" x14ac:dyDescent="0.3">
      <c r="A28">
        <v>290</v>
      </c>
      <c r="B28">
        <f t="shared" si="0"/>
        <v>0.96674208575374732</v>
      </c>
      <c r="C28">
        <f t="shared" si="1"/>
        <v>2.6293642469065839</v>
      </c>
    </row>
    <row r="29" spans="1:3" x14ac:dyDescent="0.3">
      <c r="A29">
        <v>360</v>
      </c>
      <c r="B29">
        <f t="shared" si="0"/>
        <v>1.2000936236943069</v>
      </c>
      <c r="C29">
        <f t="shared" si="1"/>
        <v>3.320427778899909</v>
      </c>
    </row>
    <row r="30" spans="1:3" x14ac:dyDescent="0.3">
      <c r="A30">
        <v>360</v>
      </c>
      <c r="B30">
        <f t="shared" si="0"/>
        <v>1.2000936236943069</v>
      </c>
      <c r="C30">
        <f t="shared" si="1"/>
        <v>3.320427778899909</v>
      </c>
    </row>
    <row r="31" spans="1:3" x14ac:dyDescent="0.3">
      <c r="A31">
        <v>360</v>
      </c>
      <c r="B31">
        <f t="shared" si="0"/>
        <v>1.2000936236943069</v>
      </c>
      <c r="C31">
        <f t="shared" si="1"/>
        <v>3.320427778899909</v>
      </c>
    </row>
    <row r="32" spans="1:3" x14ac:dyDescent="0.3">
      <c r="A32">
        <v>350</v>
      </c>
      <c r="B32">
        <f t="shared" si="0"/>
        <v>1.1667576897027985</v>
      </c>
      <c r="C32">
        <f t="shared" si="1"/>
        <v>3.2115628560516409</v>
      </c>
    </row>
    <row r="33" spans="1:3" x14ac:dyDescent="0.3">
      <c r="A33">
        <v>350</v>
      </c>
      <c r="B33">
        <f t="shared" si="0"/>
        <v>1.1667576897027985</v>
      </c>
      <c r="C33">
        <f t="shared" si="1"/>
        <v>3.2115628560516409</v>
      </c>
    </row>
    <row r="34" spans="1:3" x14ac:dyDescent="0.3">
      <c r="A34">
        <v>420</v>
      </c>
      <c r="B34">
        <f t="shared" si="0"/>
        <v>1.4001092276433582</v>
      </c>
      <c r="C34">
        <f t="shared" si="1"/>
        <v>4.0556429309719224</v>
      </c>
    </row>
    <row r="35" spans="1:3" x14ac:dyDescent="0.3">
      <c r="A35">
        <v>420</v>
      </c>
      <c r="B35">
        <f t="shared" si="0"/>
        <v>1.4001092276433582</v>
      </c>
      <c r="C35">
        <f t="shared" si="1"/>
        <v>4.0556429309719224</v>
      </c>
    </row>
    <row r="36" spans="1:3" x14ac:dyDescent="0.3">
      <c r="A36">
        <v>370</v>
      </c>
      <c r="B36">
        <f t="shared" si="0"/>
        <v>1.2334295576858154</v>
      </c>
      <c r="C36">
        <f t="shared" si="1"/>
        <v>3.4329829833829981</v>
      </c>
    </row>
    <row r="37" spans="1:3" x14ac:dyDescent="0.3">
      <c r="A37">
        <v>370</v>
      </c>
      <c r="B37">
        <f t="shared" si="0"/>
        <v>1.2334295576858154</v>
      </c>
      <c r="C37">
        <f t="shared" si="1"/>
        <v>3.4329829833829981</v>
      </c>
    </row>
    <row r="38" spans="1:3" x14ac:dyDescent="0.3">
      <c r="A38">
        <v>360</v>
      </c>
      <c r="B38">
        <f t="shared" si="0"/>
        <v>1.2000936236943069</v>
      </c>
      <c r="C38">
        <f t="shared" si="1"/>
        <v>3.320427778899909</v>
      </c>
    </row>
    <row r="39" spans="1:3" x14ac:dyDescent="0.3">
      <c r="A39">
        <v>360</v>
      </c>
      <c r="B39">
        <f t="shared" si="0"/>
        <v>1.2000936236943069</v>
      </c>
      <c r="C39">
        <f t="shared" si="1"/>
        <v>3.320427778899909</v>
      </c>
    </row>
    <row r="40" spans="1:3" x14ac:dyDescent="0.3">
      <c r="A40">
        <v>360</v>
      </c>
      <c r="B40">
        <f t="shared" si="0"/>
        <v>1.2000936236943069</v>
      </c>
      <c r="C40">
        <f t="shared" si="1"/>
        <v>3.320427778899909</v>
      </c>
    </row>
    <row r="41" spans="1:3" x14ac:dyDescent="0.3">
      <c r="A41">
        <v>360</v>
      </c>
      <c r="B41">
        <f t="shared" si="0"/>
        <v>1.2000936236943069</v>
      </c>
      <c r="C41">
        <f t="shared" si="1"/>
        <v>3.320427778899909</v>
      </c>
    </row>
    <row r="42" spans="1:3" x14ac:dyDescent="0.3">
      <c r="A42">
        <v>360</v>
      </c>
      <c r="B42">
        <f t="shared" si="0"/>
        <v>1.2000936236943069</v>
      </c>
      <c r="C42">
        <f t="shared" si="1"/>
        <v>3.320427778899909</v>
      </c>
    </row>
    <row r="43" spans="1:3" x14ac:dyDescent="0.3">
      <c r="A43">
        <v>370</v>
      </c>
      <c r="B43">
        <f t="shared" si="0"/>
        <v>1.2334295576858154</v>
      </c>
      <c r="C43">
        <f t="shared" si="1"/>
        <v>3.4329829833829981</v>
      </c>
    </row>
    <row r="44" spans="1:3" x14ac:dyDescent="0.3">
      <c r="A44">
        <v>370</v>
      </c>
      <c r="B44">
        <f t="shared" si="0"/>
        <v>1.2334295576858154</v>
      </c>
      <c r="C44">
        <f t="shared" si="1"/>
        <v>3.4329829833829981</v>
      </c>
    </row>
    <row r="45" spans="1:3" x14ac:dyDescent="0.3">
      <c r="A45">
        <v>380</v>
      </c>
      <c r="B45">
        <f t="shared" si="0"/>
        <v>1.2667654916773241</v>
      </c>
      <c r="C45">
        <f t="shared" si="1"/>
        <v>3.5493535619382883</v>
      </c>
    </row>
    <row r="46" spans="1:3" x14ac:dyDescent="0.3">
      <c r="A46">
        <v>380</v>
      </c>
      <c r="B46">
        <f t="shared" si="0"/>
        <v>1.2667654916773241</v>
      </c>
      <c r="C46">
        <f t="shared" si="1"/>
        <v>3.5493535619382883</v>
      </c>
    </row>
    <row r="47" spans="1:3" x14ac:dyDescent="0.3">
      <c r="A47">
        <v>380</v>
      </c>
      <c r="B47">
        <f t="shared" si="0"/>
        <v>1.2667654916773241</v>
      </c>
      <c r="C47">
        <f t="shared" si="1"/>
        <v>3.5493535619382883</v>
      </c>
    </row>
    <row r="48" spans="1:3" x14ac:dyDescent="0.3">
      <c r="A48">
        <v>380</v>
      </c>
      <c r="B48">
        <f t="shared" si="0"/>
        <v>1.2667654916773241</v>
      </c>
      <c r="C48">
        <f t="shared" si="1"/>
        <v>3.5493535619382883</v>
      </c>
    </row>
    <row r="49" spans="1:3" x14ac:dyDescent="0.3">
      <c r="A49">
        <v>380</v>
      </c>
      <c r="B49">
        <f t="shared" si="0"/>
        <v>1.2667654916773241</v>
      </c>
      <c r="C49">
        <f t="shared" si="1"/>
        <v>3.5493535619382883</v>
      </c>
    </row>
    <row r="50" spans="1:3" x14ac:dyDescent="0.3">
      <c r="A50">
        <v>390</v>
      </c>
      <c r="B50">
        <f t="shared" si="0"/>
        <v>1.3001014256688326</v>
      </c>
      <c r="C50">
        <f t="shared" si="1"/>
        <v>3.6696688473618733</v>
      </c>
    </row>
    <row r="51" spans="1:3" x14ac:dyDescent="0.3">
      <c r="A51">
        <v>390</v>
      </c>
      <c r="B51">
        <f t="shared" si="0"/>
        <v>1.3001014256688326</v>
      </c>
      <c r="C51">
        <f t="shared" si="1"/>
        <v>3.6696688473618733</v>
      </c>
    </row>
    <row r="52" spans="1:3" x14ac:dyDescent="0.3">
      <c r="A52">
        <v>200</v>
      </c>
      <c r="B52">
        <f t="shared" si="0"/>
        <v>0.66671867983017052</v>
      </c>
      <c r="C52">
        <f t="shared" si="1"/>
        <v>1.9478353514985307</v>
      </c>
    </row>
    <row r="53" spans="1:3" x14ac:dyDescent="0.3">
      <c r="A53">
        <v>200</v>
      </c>
      <c r="B53">
        <f t="shared" si="0"/>
        <v>0.66671867983017052</v>
      </c>
      <c r="C53">
        <f t="shared" si="1"/>
        <v>1.9478353514985307</v>
      </c>
    </row>
    <row r="54" spans="1:3" x14ac:dyDescent="0.3">
      <c r="A54">
        <v>200</v>
      </c>
      <c r="B54">
        <f t="shared" si="0"/>
        <v>0.66671867983017052</v>
      </c>
      <c r="C54">
        <f t="shared" si="1"/>
        <v>1.9478353514985307</v>
      </c>
    </row>
    <row r="55" spans="1:3" x14ac:dyDescent="0.3">
      <c r="A55">
        <v>190</v>
      </c>
      <c r="B55">
        <f t="shared" si="0"/>
        <v>0.63338274583866205</v>
      </c>
      <c r="C55">
        <f t="shared" si="1"/>
        <v>1.883972813481736</v>
      </c>
    </row>
    <row r="56" spans="1:3" x14ac:dyDescent="0.3">
      <c r="A56">
        <v>260</v>
      </c>
      <c r="B56">
        <f t="shared" si="0"/>
        <v>0.86673428377922168</v>
      </c>
      <c r="C56">
        <f t="shared" si="1"/>
        <v>2.3791285942739231</v>
      </c>
    </row>
    <row r="57" spans="1:3" x14ac:dyDescent="0.3">
      <c r="A57">
        <v>260</v>
      </c>
      <c r="B57">
        <f t="shared" si="0"/>
        <v>0.86673428377922168</v>
      </c>
      <c r="C57">
        <f t="shared" si="1"/>
        <v>2.3791285942739231</v>
      </c>
    </row>
    <row r="58" spans="1:3" x14ac:dyDescent="0.3">
      <c r="A58">
        <v>290</v>
      </c>
      <c r="B58">
        <f t="shared" si="0"/>
        <v>0.96674208575374732</v>
      </c>
      <c r="C58">
        <f t="shared" si="1"/>
        <v>2.6293642469065839</v>
      </c>
    </row>
    <row r="59" spans="1:3" x14ac:dyDescent="0.3">
      <c r="A59">
        <v>290</v>
      </c>
      <c r="B59">
        <f t="shared" si="0"/>
        <v>0.96674208575374732</v>
      </c>
      <c r="C59">
        <f t="shared" si="1"/>
        <v>2.6293642469065839</v>
      </c>
    </row>
    <row r="60" spans="1:3" x14ac:dyDescent="0.3">
      <c r="A60">
        <v>290</v>
      </c>
      <c r="B60">
        <f t="shared" si="0"/>
        <v>0.96674208575374732</v>
      </c>
      <c r="C60">
        <f t="shared" si="1"/>
        <v>2.6293642469065839</v>
      </c>
    </row>
    <row r="61" spans="1:3" x14ac:dyDescent="0.3">
      <c r="A61">
        <v>290</v>
      </c>
      <c r="B61">
        <f t="shared" si="0"/>
        <v>0.96674208575374732</v>
      </c>
      <c r="C61">
        <f t="shared" si="1"/>
        <v>2.6293642469065839</v>
      </c>
    </row>
    <row r="62" spans="1:3" x14ac:dyDescent="0.3">
      <c r="A62">
        <v>280</v>
      </c>
      <c r="B62">
        <f t="shared" si="0"/>
        <v>0.93340615176223873</v>
      </c>
      <c r="C62">
        <f t="shared" si="1"/>
        <v>2.5431568197496177</v>
      </c>
    </row>
    <row r="63" spans="1:3" x14ac:dyDescent="0.3">
      <c r="A63">
        <v>340</v>
      </c>
      <c r="B63">
        <f t="shared" si="0"/>
        <v>1.13342175571129</v>
      </c>
      <c r="C63">
        <f t="shared" si="1"/>
        <v>3.1062672237333677</v>
      </c>
    </row>
    <row r="64" spans="1:3" x14ac:dyDescent="0.3">
      <c r="A64">
        <v>410</v>
      </c>
      <c r="B64">
        <f t="shared" si="0"/>
        <v>1.3667732936518495</v>
      </c>
      <c r="C64">
        <f t="shared" si="1"/>
        <v>3.9226729390973625</v>
      </c>
    </row>
    <row r="65" spans="1:3" x14ac:dyDescent="0.3">
      <c r="A65">
        <v>410</v>
      </c>
      <c r="B65">
        <f t="shared" si="0"/>
        <v>1.3667732936518495</v>
      </c>
      <c r="C65">
        <f t="shared" si="1"/>
        <v>3.9226729390973625</v>
      </c>
    </row>
    <row r="66" spans="1:3" x14ac:dyDescent="0.3">
      <c r="A66">
        <v>400</v>
      </c>
      <c r="B66">
        <f t="shared" si="0"/>
        <v>1.333437359660341</v>
      </c>
      <c r="C66">
        <f t="shared" si="1"/>
        <v>3.7940625565474049</v>
      </c>
    </row>
    <row r="67" spans="1:3" x14ac:dyDescent="0.3">
      <c r="A67">
        <v>400</v>
      </c>
      <c r="B67">
        <f t="shared" ref="B67:B130" si="2">(A67-0)/$A$973</f>
        <v>1.333437359660341</v>
      </c>
      <c r="C67">
        <f t="shared" ref="C67:C130" si="3">EXP(B67)</f>
        <v>3.7940625565474049</v>
      </c>
    </row>
    <row r="68" spans="1:3" x14ac:dyDescent="0.3">
      <c r="A68">
        <v>580</v>
      </c>
      <c r="B68">
        <f t="shared" si="2"/>
        <v>1.9334841715074946</v>
      </c>
      <c r="C68">
        <f t="shared" si="3"/>
        <v>6.9135563429106277</v>
      </c>
    </row>
    <row r="69" spans="1:3" x14ac:dyDescent="0.3">
      <c r="A69">
        <v>570</v>
      </c>
      <c r="B69">
        <f t="shared" si="2"/>
        <v>1.9001482375159859</v>
      </c>
      <c r="C69">
        <f t="shared" si="3"/>
        <v>6.6868856161262968</v>
      </c>
    </row>
    <row r="70" spans="1:3" x14ac:dyDescent="0.3">
      <c r="A70">
        <v>570</v>
      </c>
      <c r="B70">
        <f t="shared" si="2"/>
        <v>1.9001482375159859</v>
      </c>
      <c r="C70">
        <f t="shared" si="3"/>
        <v>6.6868856161262968</v>
      </c>
    </row>
    <row r="71" spans="1:3" x14ac:dyDescent="0.3">
      <c r="A71">
        <v>570</v>
      </c>
      <c r="B71">
        <f t="shared" si="2"/>
        <v>1.9001482375159859</v>
      </c>
      <c r="C71">
        <f t="shared" si="3"/>
        <v>6.6868856161262968</v>
      </c>
    </row>
    <row r="72" spans="1:3" x14ac:dyDescent="0.3">
      <c r="A72">
        <v>560</v>
      </c>
      <c r="B72">
        <f t="shared" si="2"/>
        <v>1.8668123035244775</v>
      </c>
      <c r="C72">
        <f t="shared" si="3"/>
        <v>6.4676466098389902</v>
      </c>
    </row>
    <row r="73" spans="1:3" x14ac:dyDescent="0.3">
      <c r="A73">
        <v>560</v>
      </c>
      <c r="B73">
        <f t="shared" si="2"/>
        <v>1.8668123035244775</v>
      </c>
      <c r="C73">
        <f t="shared" si="3"/>
        <v>6.4676466098389902</v>
      </c>
    </row>
    <row r="74" spans="1:3" x14ac:dyDescent="0.3">
      <c r="A74">
        <v>560</v>
      </c>
      <c r="B74">
        <f t="shared" si="2"/>
        <v>1.8668123035244775</v>
      </c>
      <c r="C74">
        <f t="shared" si="3"/>
        <v>6.4676466098389902</v>
      </c>
    </row>
    <row r="75" spans="1:3" x14ac:dyDescent="0.3">
      <c r="A75">
        <v>560</v>
      </c>
      <c r="B75">
        <f t="shared" si="2"/>
        <v>1.8668123035244775</v>
      </c>
      <c r="C75">
        <f t="shared" si="3"/>
        <v>6.4676466098389902</v>
      </c>
    </row>
    <row r="76" spans="1:3" x14ac:dyDescent="0.3">
      <c r="A76">
        <v>560</v>
      </c>
      <c r="B76">
        <f t="shared" si="2"/>
        <v>1.8668123035244775</v>
      </c>
      <c r="C76">
        <f t="shared" si="3"/>
        <v>6.4676466098389902</v>
      </c>
    </row>
    <row r="77" spans="1:3" x14ac:dyDescent="0.3">
      <c r="A77">
        <v>620</v>
      </c>
      <c r="B77">
        <f t="shared" si="2"/>
        <v>2.0668279074735287</v>
      </c>
      <c r="C77">
        <f t="shared" si="3"/>
        <v>7.8997246740022264</v>
      </c>
    </row>
    <row r="78" spans="1:3" x14ac:dyDescent="0.3">
      <c r="A78">
        <v>610</v>
      </c>
      <c r="B78">
        <f t="shared" si="2"/>
        <v>2.03349197348202</v>
      </c>
      <c r="C78">
        <f t="shared" si="3"/>
        <v>7.6407210231404861</v>
      </c>
    </row>
    <row r="79" spans="1:3" x14ac:dyDescent="0.3">
      <c r="A79">
        <v>610</v>
      </c>
      <c r="B79">
        <f t="shared" si="2"/>
        <v>2.03349197348202</v>
      </c>
      <c r="C79">
        <f t="shared" si="3"/>
        <v>7.6407210231404861</v>
      </c>
    </row>
    <row r="80" spans="1:3" x14ac:dyDescent="0.3">
      <c r="A80">
        <v>610</v>
      </c>
      <c r="B80">
        <f t="shared" si="2"/>
        <v>2.03349197348202</v>
      </c>
      <c r="C80">
        <f t="shared" si="3"/>
        <v>7.6407210231404861</v>
      </c>
    </row>
    <row r="81" spans="1:3" x14ac:dyDescent="0.3">
      <c r="A81">
        <v>610</v>
      </c>
      <c r="B81">
        <f t="shared" si="2"/>
        <v>2.03349197348202</v>
      </c>
      <c r="C81">
        <f t="shared" si="3"/>
        <v>7.6407210231404861</v>
      </c>
    </row>
    <row r="82" spans="1:3" x14ac:dyDescent="0.3">
      <c r="A82">
        <v>610</v>
      </c>
      <c r="B82">
        <f t="shared" si="2"/>
        <v>2.03349197348202</v>
      </c>
      <c r="C82">
        <f t="shared" si="3"/>
        <v>7.6407210231404861</v>
      </c>
    </row>
    <row r="83" spans="1:3" x14ac:dyDescent="0.3">
      <c r="A83">
        <v>610</v>
      </c>
      <c r="B83">
        <f t="shared" si="2"/>
        <v>2.03349197348202</v>
      </c>
      <c r="C83">
        <f t="shared" si="3"/>
        <v>7.6407210231404861</v>
      </c>
    </row>
    <row r="84" spans="1:3" x14ac:dyDescent="0.3">
      <c r="A84">
        <v>610</v>
      </c>
      <c r="B84">
        <f t="shared" si="2"/>
        <v>2.03349197348202</v>
      </c>
      <c r="C84">
        <f t="shared" si="3"/>
        <v>7.6407210231404861</v>
      </c>
    </row>
    <row r="85" spans="1:3" x14ac:dyDescent="0.3">
      <c r="A85">
        <v>600</v>
      </c>
      <c r="B85">
        <f t="shared" si="2"/>
        <v>2.0001560394905118</v>
      </c>
      <c r="C85">
        <f t="shared" si="3"/>
        <v>7.3902091734399304</v>
      </c>
    </row>
    <row r="86" spans="1:3" x14ac:dyDescent="0.3">
      <c r="A86">
        <v>600</v>
      </c>
      <c r="B86">
        <f t="shared" si="2"/>
        <v>2.0001560394905118</v>
      </c>
      <c r="C86">
        <f t="shared" si="3"/>
        <v>7.3902091734399304</v>
      </c>
    </row>
    <row r="87" spans="1:3" x14ac:dyDescent="0.3">
      <c r="A87">
        <v>600</v>
      </c>
      <c r="B87">
        <f t="shared" si="2"/>
        <v>2.0001560394905118</v>
      </c>
      <c r="C87">
        <f t="shared" si="3"/>
        <v>7.3902091734399304</v>
      </c>
    </row>
    <row r="88" spans="1:3" x14ac:dyDescent="0.3">
      <c r="A88">
        <v>600</v>
      </c>
      <c r="B88">
        <f t="shared" si="2"/>
        <v>2.0001560394905118</v>
      </c>
      <c r="C88">
        <f t="shared" si="3"/>
        <v>7.3902091734399304</v>
      </c>
    </row>
    <row r="89" spans="1:3" x14ac:dyDescent="0.3">
      <c r="A89">
        <v>550</v>
      </c>
      <c r="B89">
        <f t="shared" si="2"/>
        <v>1.833476369532969</v>
      </c>
      <c r="C89">
        <f t="shared" si="3"/>
        <v>6.2555956645769735</v>
      </c>
    </row>
    <row r="90" spans="1:3" x14ac:dyDescent="0.3">
      <c r="A90">
        <v>550</v>
      </c>
      <c r="B90">
        <f t="shared" si="2"/>
        <v>1.833476369532969</v>
      </c>
      <c r="C90">
        <f t="shared" si="3"/>
        <v>6.2555956645769735</v>
      </c>
    </row>
    <row r="91" spans="1:3" x14ac:dyDescent="0.3">
      <c r="A91">
        <v>550</v>
      </c>
      <c r="B91">
        <f t="shared" si="2"/>
        <v>1.833476369532969</v>
      </c>
      <c r="C91">
        <f t="shared" si="3"/>
        <v>6.2555956645769735</v>
      </c>
    </row>
    <row r="92" spans="1:3" x14ac:dyDescent="0.3">
      <c r="A92">
        <v>550</v>
      </c>
      <c r="B92">
        <f t="shared" si="2"/>
        <v>1.833476369532969</v>
      </c>
      <c r="C92">
        <f t="shared" si="3"/>
        <v>6.2555956645769735</v>
      </c>
    </row>
    <row r="93" spans="1:3" x14ac:dyDescent="0.3">
      <c r="A93">
        <v>620</v>
      </c>
      <c r="B93">
        <f t="shared" si="2"/>
        <v>2.0668279074735287</v>
      </c>
      <c r="C93">
        <f t="shared" si="3"/>
        <v>7.8997246740022264</v>
      </c>
    </row>
    <row r="94" spans="1:3" x14ac:dyDescent="0.3">
      <c r="A94">
        <v>620</v>
      </c>
      <c r="B94">
        <f t="shared" si="2"/>
        <v>2.0668279074735287</v>
      </c>
      <c r="C94">
        <f t="shared" si="3"/>
        <v>7.8997246740022264</v>
      </c>
    </row>
    <row r="95" spans="1:3" x14ac:dyDescent="0.3">
      <c r="A95">
        <v>800</v>
      </c>
      <c r="B95">
        <f t="shared" si="2"/>
        <v>2.6668747193206821</v>
      </c>
      <c r="C95">
        <f t="shared" si="3"/>
        <v>14.394910682995031</v>
      </c>
    </row>
    <row r="96" spans="1:3" x14ac:dyDescent="0.3">
      <c r="A96">
        <v>800</v>
      </c>
      <c r="B96">
        <f t="shared" si="2"/>
        <v>2.6668747193206821</v>
      </c>
      <c r="C96">
        <f t="shared" si="3"/>
        <v>14.394910682995031</v>
      </c>
    </row>
    <row r="97" spans="1:3" x14ac:dyDescent="0.3">
      <c r="A97">
        <v>820</v>
      </c>
      <c r="B97">
        <f t="shared" si="2"/>
        <v>2.733546587303699</v>
      </c>
      <c r="C97">
        <f t="shared" si="3"/>
        <v>15.387362987126741</v>
      </c>
    </row>
    <row r="98" spans="1:3" x14ac:dyDescent="0.3">
      <c r="A98">
        <v>830</v>
      </c>
      <c r="B98">
        <f t="shared" si="2"/>
        <v>2.7668825212952077</v>
      </c>
      <c r="C98">
        <f t="shared" si="3"/>
        <v>15.908960775965074</v>
      </c>
    </row>
    <row r="99" spans="1:3" x14ac:dyDescent="0.3">
      <c r="A99">
        <v>820</v>
      </c>
      <c r="B99">
        <f t="shared" si="2"/>
        <v>2.733546587303699</v>
      </c>
      <c r="C99">
        <f t="shared" si="3"/>
        <v>15.387362987126741</v>
      </c>
    </row>
    <row r="100" spans="1:3" x14ac:dyDescent="0.3">
      <c r="A100">
        <v>820</v>
      </c>
      <c r="B100">
        <f t="shared" si="2"/>
        <v>2.733546587303699</v>
      </c>
      <c r="C100">
        <f t="shared" si="3"/>
        <v>15.387362987126741</v>
      </c>
    </row>
    <row r="101" spans="1:3" x14ac:dyDescent="0.3">
      <c r="A101">
        <v>820</v>
      </c>
      <c r="B101">
        <f t="shared" si="2"/>
        <v>2.733546587303699</v>
      </c>
      <c r="C101">
        <f t="shared" si="3"/>
        <v>15.387362987126741</v>
      </c>
    </row>
    <row r="102" spans="1:3" x14ac:dyDescent="0.3">
      <c r="A102">
        <v>500</v>
      </c>
      <c r="B102">
        <f t="shared" si="2"/>
        <v>1.6667966995754264</v>
      </c>
      <c r="C102">
        <f t="shared" si="3"/>
        <v>5.2951785531747264</v>
      </c>
    </row>
    <row r="103" spans="1:3" x14ac:dyDescent="0.3">
      <c r="A103">
        <v>490</v>
      </c>
      <c r="B103">
        <f t="shared" si="2"/>
        <v>1.6334607655839177</v>
      </c>
      <c r="C103">
        <f t="shared" si="3"/>
        <v>5.1215686320909555</v>
      </c>
    </row>
    <row r="104" spans="1:3" x14ac:dyDescent="0.3">
      <c r="A104">
        <v>670</v>
      </c>
      <c r="B104">
        <f t="shared" si="2"/>
        <v>2.2335075774310713</v>
      </c>
      <c r="C104">
        <f t="shared" si="3"/>
        <v>9.3325433553910671</v>
      </c>
    </row>
    <row r="105" spans="1:3" x14ac:dyDescent="0.3">
      <c r="A105">
        <v>620</v>
      </c>
      <c r="B105">
        <f t="shared" si="2"/>
        <v>2.0668279074735287</v>
      </c>
      <c r="C105">
        <f t="shared" si="3"/>
        <v>7.8997246740022264</v>
      </c>
    </row>
    <row r="106" spans="1:3" x14ac:dyDescent="0.3">
      <c r="A106">
        <v>620</v>
      </c>
      <c r="B106">
        <f t="shared" si="2"/>
        <v>2.0668279074735287</v>
      </c>
      <c r="C106">
        <f t="shared" si="3"/>
        <v>7.8997246740022264</v>
      </c>
    </row>
    <row r="107" spans="1:3" x14ac:dyDescent="0.3">
      <c r="A107">
        <v>620</v>
      </c>
      <c r="B107">
        <f t="shared" si="2"/>
        <v>2.0668279074735287</v>
      </c>
      <c r="C107">
        <f t="shared" si="3"/>
        <v>7.8997246740022264</v>
      </c>
    </row>
    <row r="108" spans="1:3" x14ac:dyDescent="0.3">
      <c r="A108">
        <v>530</v>
      </c>
      <c r="B108">
        <f t="shared" si="2"/>
        <v>1.7668045015499518</v>
      </c>
      <c r="C108">
        <f t="shared" si="3"/>
        <v>5.8521230009230534</v>
      </c>
    </row>
    <row r="109" spans="1:3" x14ac:dyDescent="0.3">
      <c r="A109">
        <v>530</v>
      </c>
      <c r="B109">
        <f t="shared" si="2"/>
        <v>1.7668045015499518</v>
      </c>
      <c r="C109">
        <f t="shared" si="3"/>
        <v>5.8521230009230534</v>
      </c>
    </row>
    <row r="110" spans="1:3" x14ac:dyDescent="0.3">
      <c r="A110">
        <v>530</v>
      </c>
      <c r="B110">
        <f t="shared" si="2"/>
        <v>1.7668045015499518</v>
      </c>
      <c r="C110">
        <f t="shared" si="3"/>
        <v>5.8521230009230534</v>
      </c>
    </row>
    <row r="111" spans="1:3" x14ac:dyDescent="0.3">
      <c r="A111">
        <v>530</v>
      </c>
      <c r="B111">
        <f t="shared" si="2"/>
        <v>1.7668045015499518</v>
      </c>
      <c r="C111">
        <f t="shared" si="3"/>
        <v>5.8521230009230534</v>
      </c>
    </row>
    <row r="112" spans="1:3" x14ac:dyDescent="0.3">
      <c r="A112">
        <v>600</v>
      </c>
      <c r="B112">
        <f t="shared" si="2"/>
        <v>2.0001560394905118</v>
      </c>
      <c r="C112">
        <f t="shared" si="3"/>
        <v>7.3902091734399304</v>
      </c>
    </row>
    <row r="113" spans="1:3" x14ac:dyDescent="0.3">
      <c r="A113">
        <v>600</v>
      </c>
      <c r="B113">
        <f t="shared" si="2"/>
        <v>2.0001560394905118</v>
      </c>
      <c r="C113">
        <f t="shared" si="3"/>
        <v>7.3902091734399304</v>
      </c>
    </row>
    <row r="114" spans="1:3" x14ac:dyDescent="0.3">
      <c r="A114">
        <v>630</v>
      </c>
      <c r="B114">
        <f t="shared" si="2"/>
        <v>2.100163841465037</v>
      </c>
      <c r="C114">
        <f t="shared" si="3"/>
        <v>8.1675079794222896</v>
      </c>
    </row>
    <row r="115" spans="1:3" x14ac:dyDescent="0.3">
      <c r="A115">
        <v>700</v>
      </c>
      <c r="B115">
        <f t="shared" si="2"/>
        <v>2.3335153794055969</v>
      </c>
      <c r="C115">
        <f t="shared" si="3"/>
        <v>10.314135978370574</v>
      </c>
    </row>
    <row r="116" spans="1:3" x14ac:dyDescent="0.3">
      <c r="A116">
        <v>700</v>
      </c>
      <c r="B116">
        <f t="shared" si="2"/>
        <v>2.3335153794055969</v>
      </c>
      <c r="C116">
        <f t="shared" si="3"/>
        <v>10.314135978370574</v>
      </c>
    </row>
    <row r="117" spans="1:3" x14ac:dyDescent="0.3">
      <c r="A117">
        <v>700</v>
      </c>
      <c r="B117">
        <f t="shared" si="2"/>
        <v>2.3335153794055969</v>
      </c>
      <c r="C117">
        <f t="shared" si="3"/>
        <v>10.314135978370574</v>
      </c>
    </row>
    <row r="118" spans="1:3" x14ac:dyDescent="0.3">
      <c r="A118">
        <v>690</v>
      </c>
      <c r="B118">
        <f t="shared" si="2"/>
        <v>2.3001794454140883</v>
      </c>
      <c r="C118">
        <f t="shared" si="3"/>
        <v>9.9759724367127358</v>
      </c>
    </row>
    <row r="119" spans="1:3" x14ac:dyDescent="0.3">
      <c r="A119">
        <v>790</v>
      </c>
      <c r="B119">
        <f t="shared" si="2"/>
        <v>2.6335387853291734</v>
      </c>
      <c r="C119">
        <f t="shared" si="3"/>
        <v>13.922953168704154</v>
      </c>
    </row>
    <row r="120" spans="1:3" x14ac:dyDescent="0.3">
      <c r="A120">
        <v>810</v>
      </c>
      <c r="B120">
        <f t="shared" si="2"/>
        <v>2.7002106533121908</v>
      </c>
      <c r="C120">
        <f t="shared" si="3"/>
        <v>14.882866519811065</v>
      </c>
    </row>
    <row r="121" spans="1:3" x14ac:dyDescent="0.3">
      <c r="A121">
        <v>810</v>
      </c>
      <c r="B121">
        <f t="shared" si="2"/>
        <v>2.7002106533121908</v>
      </c>
      <c r="C121">
        <f t="shared" si="3"/>
        <v>14.882866519811065</v>
      </c>
    </row>
    <row r="122" spans="1:3" x14ac:dyDescent="0.3">
      <c r="A122">
        <v>810</v>
      </c>
      <c r="B122">
        <f t="shared" si="2"/>
        <v>2.7002106533121908</v>
      </c>
      <c r="C122">
        <f t="shared" si="3"/>
        <v>14.882866519811065</v>
      </c>
    </row>
    <row r="123" spans="1:3" x14ac:dyDescent="0.3">
      <c r="A123">
        <v>800</v>
      </c>
      <c r="B123">
        <f t="shared" si="2"/>
        <v>2.6668747193206821</v>
      </c>
      <c r="C123">
        <f t="shared" si="3"/>
        <v>14.394910682995031</v>
      </c>
    </row>
    <row r="124" spans="1:3" x14ac:dyDescent="0.3">
      <c r="A124">
        <v>750</v>
      </c>
      <c r="B124">
        <f t="shared" si="2"/>
        <v>2.5001950493631395</v>
      </c>
      <c r="C124">
        <f t="shared" si="3"/>
        <v>12.184870380143975</v>
      </c>
    </row>
    <row r="125" spans="1:3" x14ac:dyDescent="0.3">
      <c r="A125">
        <v>770</v>
      </c>
      <c r="B125">
        <f t="shared" si="2"/>
        <v>2.5668669173461565</v>
      </c>
      <c r="C125">
        <f t="shared" si="3"/>
        <v>13.024952194517834</v>
      </c>
    </row>
    <row r="126" spans="1:3" x14ac:dyDescent="0.3">
      <c r="A126">
        <v>770</v>
      </c>
      <c r="B126">
        <f t="shared" si="2"/>
        <v>2.5668669173461565</v>
      </c>
      <c r="C126">
        <f t="shared" si="3"/>
        <v>13.024952194517834</v>
      </c>
    </row>
    <row r="127" spans="1:3" x14ac:dyDescent="0.3">
      <c r="A127">
        <v>830</v>
      </c>
      <c r="B127">
        <f t="shared" si="2"/>
        <v>2.7668825212952077</v>
      </c>
      <c r="C127">
        <f t="shared" si="3"/>
        <v>15.908960775965074</v>
      </c>
    </row>
    <row r="128" spans="1:3" x14ac:dyDescent="0.3">
      <c r="A128">
        <v>900</v>
      </c>
      <c r="B128">
        <f t="shared" si="2"/>
        <v>3.0002340592357672</v>
      </c>
      <c r="C128">
        <f t="shared" si="3"/>
        <v>20.090238678833085</v>
      </c>
    </row>
    <row r="129" spans="1:3" x14ac:dyDescent="0.3">
      <c r="A129">
        <v>960</v>
      </c>
      <c r="B129">
        <f t="shared" si="2"/>
        <v>3.2002496631848185</v>
      </c>
      <c r="C129">
        <f t="shared" si="3"/>
        <v>24.538655831370875</v>
      </c>
    </row>
    <row r="130" spans="1:3" x14ac:dyDescent="0.3">
      <c r="A130">
        <v>1060</v>
      </c>
      <c r="B130">
        <f t="shared" si="2"/>
        <v>3.5336090030999037</v>
      </c>
      <c r="C130">
        <f t="shared" si="3"/>
        <v>34.247343617932643</v>
      </c>
    </row>
    <row r="131" spans="1:3" x14ac:dyDescent="0.3">
      <c r="A131">
        <v>1060</v>
      </c>
      <c r="B131">
        <f t="shared" ref="B131:B194" si="4">(A131-0)/$A$973</f>
        <v>3.5336090030999037</v>
      </c>
      <c r="C131">
        <f t="shared" ref="C131:C194" si="5">EXP(B131)</f>
        <v>34.247343617932643</v>
      </c>
    </row>
    <row r="132" spans="1:3" x14ac:dyDescent="0.3">
      <c r="A132">
        <v>1060</v>
      </c>
      <c r="B132">
        <f t="shared" si="4"/>
        <v>3.5336090030999037</v>
      </c>
      <c r="C132">
        <f t="shared" si="5"/>
        <v>34.247343617932643</v>
      </c>
    </row>
    <row r="133" spans="1:3" x14ac:dyDescent="0.3">
      <c r="A133">
        <v>1060</v>
      </c>
      <c r="B133">
        <f t="shared" si="4"/>
        <v>3.5336090030999037</v>
      </c>
      <c r="C133">
        <f t="shared" si="5"/>
        <v>34.247343617932643</v>
      </c>
    </row>
    <row r="134" spans="1:3" x14ac:dyDescent="0.3">
      <c r="A134">
        <v>1060</v>
      </c>
      <c r="B134">
        <f t="shared" si="4"/>
        <v>3.5336090030999037</v>
      </c>
      <c r="C134">
        <f t="shared" si="5"/>
        <v>34.247343617932643</v>
      </c>
    </row>
    <row r="135" spans="1:3" x14ac:dyDescent="0.3">
      <c r="A135">
        <v>1050</v>
      </c>
      <c r="B135">
        <f t="shared" si="4"/>
        <v>3.5002730691083954</v>
      </c>
      <c r="C135">
        <f t="shared" si="5"/>
        <v>33.124496000400789</v>
      </c>
    </row>
    <row r="136" spans="1:3" x14ac:dyDescent="0.3">
      <c r="A136">
        <v>1050</v>
      </c>
      <c r="B136">
        <f t="shared" si="4"/>
        <v>3.5002730691083954</v>
      </c>
      <c r="C136">
        <f t="shared" si="5"/>
        <v>33.124496000400789</v>
      </c>
    </row>
    <row r="137" spans="1:3" x14ac:dyDescent="0.3">
      <c r="A137">
        <v>1060</v>
      </c>
      <c r="B137">
        <f t="shared" si="4"/>
        <v>3.5336090030999037</v>
      </c>
      <c r="C137">
        <f t="shared" si="5"/>
        <v>34.247343617932643</v>
      </c>
    </row>
    <row r="138" spans="1:3" x14ac:dyDescent="0.3">
      <c r="A138">
        <v>1060</v>
      </c>
      <c r="B138">
        <f t="shared" si="4"/>
        <v>3.5336090030999037</v>
      </c>
      <c r="C138">
        <f t="shared" si="5"/>
        <v>34.247343617932643</v>
      </c>
    </row>
    <row r="139" spans="1:3" x14ac:dyDescent="0.3">
      <c r="A139">
        <v>1050</v>
      </c>
      <c r="B139">
        <f t="shared" si="4"/>
        <v>3.5002730691083954</v>
      </c>
      <c r="C139">
        <f t="shared" si="5"/>
        <v>33.124496000400789</v>
      </c>
    </row>
    <row r="140" spans="1:3" x14ac:dyDescent="0.3">
      <c r="A140">
        <v>1230</v>
      </c>
      <c r="B140">
        <f t="shared" si="4"/>
        <v>4.1003198809555483</v>
      </c>
      <c r="C140">
        <f t="shared" si="5"/>
        <v>60.359592393670411</v>
      </c>
    </row>
    <row r="141" spans="1:3" x14ac:dyDescent="0.3">
      <c r="A141">
        <v>1330</v>
      </c>
      <c r="B141">
        <f t="shared" si="4"/>
        <v>4.4336792208706344</v>
      </c>
      <c r="C141">
        <f t="shared" si="5"/>
        <v>84.240787904188224</v>
      </c>
    </row>
    <row r="142" spans="1:3" x14ac:dyDescent="0.3">
      <c r="A142">
        <v>1330</v>
      </c>
      <c r="B142">
        <f t="shared" si="4"/>
        <v>4.4336792208706344</v>
      </c>
      <c r="C142">
        <f t="shared" si="5"/>
        <v>84.240787904188224</v>
      </c>
    </row>
    <row r="143" spans="1:3" x14ac:dyDescent="0.3">
      <c r="A143">
        <v>1330</v>
      </c>
      <c r="B143">
        <f t="shared" si="4"/>
        <v>4.4336792208706344</v>
      </c>
      <c r="C143">
        <f t="shared" si="5"/>
        <v>84.240787904188224</v>
      </c>
    </row>
    <row r="144" spans="1:3" x14ac:dyDescent="0.3">
      <c r="A144">
        <v>1420</v>
      </c>
      <c r="B144">
        <f t="shared" si="4"/>
        <v>4.7337026267942104</v>
      </c>
      <c r="C144">
        <f t="shared" si="5"/>
        <v>113.71583110251403</v>
      </c>
    </row>
    <row r="145" spans="1:3" x14ac:dyDescent="0.3">
      <c r="A145">
        <v>1420</v>
      </c>
      <c r="B145">
        <f t="shared" si="4"/>
        <v>4.7337026267942104</v>
      </c>
      <c r="C145">
        <f t="shared" si="5"/>
        <v>113.71583110251403</v>
      </c>
    </row>
    <row r="146" spans="1:3" x14ac:dyDescent="0.3">
      <c r="A146">
        <v>1420</v>
      </c>
      <c r="B146">
        <f t="shared" si="4"/>
        <v>4.7337026267942104</v>
      </c>
      <c r="C146">
        <f t="shared" si="5"/>
        <v>113.71583110251403</v>
      </c>
    </row>
    <row r="147" spans="1:3" x14ac:dyDescent="0.3">
      <c r="A147">
        <v>1420</v>
      </c>
      <c r="B147">
        <f t="shared" si="4"/>
        <v>4.7337026267942104</v>
      </c>
      <c r="C147">
        <f t="shared" si="5"/>
        <v>113.71583110251403</v>
      </c>
    </row>
    <row r="148" spans="1:3" x14ac:dyDescent="0.3">
      <c r="A148">
        <v>1420</v>
      </c>
      <c r="B148">
        <f t="shared" si="4"/>
        <v>4.7337026267942104</v>
      </c>
      <c r="C148">
        <f t="shared" si="5"/>
        <v>113.71583110251403</v>
      </c>
    </row>
    <row r="149" spans="1:3" x14ac:dyDescent="0.3">
      <c r="A149">
        <v>1410</v>
      </c>
      <c r="B149">
        <f t="shared" si="4"/>
        <v>4.7003666928027021</v>
      </c>
      <c r="C149">
        <f t="shared" si="5"/>
        <v>109.98749668178969</v>
      </c>
    </row>
    <row r="150" spans="1:3" x14ac:dyDescent="0.3">
      <c r="A150">
        <v>1410</v>
      </c>
      <c r="B150">
        <f t="shared" si="4"/>
        <v>4.7003666928027021</v>
      </c>
      <c r="C150">
        <f t="shared" si="5"/>
        <v>109.98749668178969</v>
      </c>
    </row>
    <row r="151" spans="1:3" x14ac:dyDescent="0.3">
      <c r="A151">
        <v>1410</v>
      </c>
      <c r="B151">
        <f t="shared" si="4"/>
        <v>4.7003666928027021</v>
      </c>
      <c r="C151">
        <f t="shared" si="5"/>
        <v>109.98749668178969</v>
      </c>
    </row>
    <row r="152" spans="1:3" x14ac:dyDescent="0.3">
      <c r="A152">
        <v>100</v>
      </c>
      <c r="B152">
        <f t="shared" si="4"/>
        <v>0.33335933991508526</v>
      </c>
      <c r="C152">
        <f t="shared" si="5"/>
        <v>1.3956487206666766</v>
      </c>
    </row>
    <row r="153" spans="1:3" x14ac:dyDescent="0.3">
      <c r="A153">
        <v>100</v>
      </c>
      <c r="B153">
        <f t="shared" si="4"/>
        <v>0.33335933991508526</v>
      </c>
      <c r="C153">
        <f t="shared" si="5"/>
        <v>1.3956487206666766</v>
      </c>
    </row>
    <row r="154" spans="1:3" x14ac:dyDescent="0.3">
      <c r="A154">
        <v>100</v>
      </c>
      <c r="B154">
        <f t="shared" si="4"/>
        <v>0.33335933991508526</v>
      </c>
      <c r="C154">
        <f t="shared" si="5"/>
        <v>1.3956487206666766</v>
      </c>
    </row>
    <row r="155" spans="1:3" x14ac:dyDescent="0.3">
      <c r="A155">
        <v>90</v>
      </c>
      <c r="B155">
        <f t="shared" si="4"/>
        <v>0.30002340592357674</v>
      </c>
      <c r="C155">
        <f t="shared" si="5"/>
        <v>1.3498904026378469</v>
      </c>
    </row>
    <row r="156" spans="1:3" x14ac:dyDescent="0.3">
      <c r="A156">
        <v>90</v>
      </c>
      <c r="B156">
        <f t="shared" si="4"/>
        <v>0.30002340592357674</v>
      </c>
      <c r="C156">
        <f t="shared" si="5"/>
        <v>1.3498904026378469</v>
      </c>
    </row>
    <row r="157" spans="1:3" x14ac:dyDescent="0.3">
      <c r="A157">
        <v>90</v>
      </c>
      <c r="B157">
        <f t="shared" si="4"/>
        <v>0.30002340592357674</v>
      </c>
      <c r="C157">
        <f t="shared" si="5"/>
        <v>1.3498904026378469</v>
      </c>
    </row>
    <row r="158" spans="1:3" x14ac:dyDescent="0.3">
      <c r="A158">
        <v>0</v>
      </c>
      <c r="B158">
        <f t="shared" si="4"/>
        <v>0</v>
      </c>
      <c r="C158">
        <f t="shared" si="5"/>
        <v>1</v>
      </c>
    </row>
    <row r="159" spans="1:3" x14ac:dyDescent="0.3">
      <c r="A159">
        <v>-90</v>
      </c>
      <c r="B159">
        <f t="shared" si="4"/>
        <v>-0.30002340592357674</v>
      </c>
      <c r="C159">
        <f t="shared" si="5"/>
        <v>0.74080088134998268</v>
      </c>
    </row>
    <row r="160" spans="1:3" x14ac:dyDescent="0.3">
      <c r="A160">
        <v>-180</v>
      </c>
      <c r="B160">
        <f t="shared" si="4"/>
        <v>-0.60004681184715347</v>
      </c>
      <c r="C160">
        <f t="shared" si="5"/>
        <v>0.54878594580891105</v>
      </c>
    </row>
    <row r="161" spans="1:3" x14ac:dyDescent="0.3">
      <c r="A161">
        <v>-190</v>
      </c>
      <c r="B161">
        <f t="shared" si="4"/>
        <v>-0.63338274583866205</v>
      </c>
      <c r="C161">
        <f t="shared" si="5"/>
        <v>0.53079322209109703</v>
      </c>
    </row>
    <row r="162" spans="1:3" x14ac:dyDescent="0.3">
      <c r="A162">
        <v>-190</v>
      </c>
      <c r="B162">
        <f t="shared" si="4"/>
        <v>-0.63338274583866205</v>
      </c>
      <c r="C162">
        <f t="shared" si="5"/>
        <v>0.53079322209109703</v>
      </c>
    </row>
    <row r="163" spans="1:3" x14ac:dyDescent="0.3">
      <c r="A163">
        <v>-180</v>
      </c>
      <c r="B163">
        <f t="shared" si="4"/>
        <v>-0.60004681184715347</v>
      </c>
      <c r="C163">
        <f t="shared" si="5"/>
        <v>0.54878594580891105</v>
      </c>
    </row>
    <row r="164" spans="1:3" x14ac:dyDescent="0.3">
      <c r="A164">
        <v>-230</v>
      </c>
      <c r="B164">
        <f t="shared" si="4"/>
        <v>-0.76672648180469616</v>
      </c>
      <c r="C164">
        <f t="shared" si="5"/>
        <v>0.46453123353003062</v>
      </c>
    </row>
    <row r="165" spans="1:3" x14ac:dyDescent="0.3">
      <c r="A165">
        <v>-230</v>
      </c>
      <c r="B165">
        <f t="shared" si="4"/>
        <v>-0.76672648180469616</v>
      </c>
      <c r="C165">
        <f t="shared" si="5"/>
        <v>0.46453123353003062</v>
      </c>
    </row>
    <row r="166" spans="1:3" x14ac:dyDescent="0.3">
      <c r="A166">
        <v>-240</v>
      </c>
      <c r="B166">
        <f t="shared" si="4"/>
        <v>-0.80006241579620463</v>
      </c>
      <c r="C166">
        <f t="shared" si="5"/>
        <v>0.44930091976738273</v>
      </c>
    </row>
    <row r="167" spans="1:3" x14ac:dyDescent="0.3">
      <c r="A167">
        <v>-240</v>
      </c>
      <c r="B167">
        <f t="shared" si="4"/>
        <v>-0.80006241579620463</v>
      </c>
      <c r="C167">
        <f t="shared" si="5"/>
        <v>0.44930091976738273</v>
      </c>
    </row>
    <row r="168" spans="1:3" x14ac:dyDescent="0.3">
      <c r="A168">
        <v>-240</v>
      </c>
      <c r="B168">
        <f t="shared" si="4"/>
        <v>-0.80006241579620463</v>
      </c>
      <c r="C168">
        <f t="shared" si="5"/>
        <v>0.44930091976738273</v>
      </c>
    </row>
    <row r="169" spans="1:3" x14ac:dyDescent="0.3">
      <c r="A169">
        <v>-290</v>
      </c>
      <c r="B169">
        <f t="shared" si="4"/>
        <v>-0.96674208575374732</v>
      </c>
      <c r="C169">
        <f t="shared" si="5"/>
        <v>0.38032007211495639</v>
      </c>
    </row>
    <row r="170" spans="1:3" x14ac:dyDescent="0.3">
      <c r="A170">
        <v>-280</v>
      </c>
      <c r="B170">
        <f t="shared" si="4"/>
        <v>-0.93340615176223873</v>
      </c>
      <c r="C170">
        <f t="shared" si="5"/>
        <v>0.39321208673968178</v>
      </c>
    </row>
    <row r="171" spans="1:3" x14ac:dyDescent="0.3">
      <c r="A171">
        <v>-280</v>
      </c>
      <c r="B171">
        <f t="shared" si="4"/>
        <v>-0.93340615176223873</v>
      </c>
      <c r="C171">
        <f t="shared" si="5"/>
        <v>0.39321208673968178</v>
      </c>
    </row>
    <row r="172" spans="1:3" x14ac:dyDescent="0.3">
      <c r="A172">
        <v>-280</v>
      </c>
      <c r="B172">
        <f t="shared" si="4"/>
        <v>-0.93340615176223873</v>
      </c>
      <c r="C172">
        <f t="shared" si="5"/>
        <v>0.39321208673968178</v>
      </c>
    </row>
    <row r="173" spans="1:3" x14ac:dyDescent="0.3">
      <c r="A173">
        <v>-280</v>
      </c>
      <c r="B173">
        <f t="shared" si="4"/>
        <v>-0.93340615176223873</v>
      </c>
      <c r="C173">
        <f t="shared" si="5"/>
        <v>0.39321208673968178</v>
      </c>
    </row>
    <row r="174" spans="1:3" x14ac:dyDescent="0.3">
      <c r="A174">
        <v>-280</v>
      </c>
      <c r="B174">
        <f t="shared" si="4"/>
        <v>-0.93340615176223873</v>
      </c>
      <c r="C174">
        <f t="shared" si="5"/>
        <v>0.39321208673968178</v>
      </c>
    </row>
    <row r="175" spans="1:3" x14ac:dyDescent="0.3">
      <c r="A175">
        <v>-280</v>
      </c>
      <c r="B175">
        <f t="shared" si="4"/>
        <v>-0.93340615176223873</v>
      </c>
      <c r="C175">
        <f t="shared" si="5"/>
        <v>0.39321208673968178</v>
      </c>
    </row>
    <row r="176" spans="1:3" x14ac:dyDescent="0.3">
      <c r="A176">
        <v>-260</v>
      </c>
      <c r="B176">
        <f t="shared" si="4"/>
        <v>-0.86673428377922168</v>
      </c>
      <c r="C176">
        <f t="shared" si="5"/>
        <v>0.42032196259033489</v>
      </c>
    </row>
    <row r="177" spans="1:3" x14ac:dyDescent="0.3">
      <c r="A177">
        <v>-260</v>
      </c>
      <c r="B177">
        <f t="shared" si="4"/>
        <v>-0.86673428377922168</v>
      </c>
      <c r="C177">
        <f t="shared" si="5"/>
        <v>0.42032196259033489</v>
      </c>
    </row>
    <row r="178" spans="1:3" x14ac:dyDescent="0.3">
      <c r="A178">
        <v>-310</v>
      </c>
      <c r="B178">
        <f t="shared" si="4"/>
        <v>-1.0334139537367644</v>
      </c>
      <c r="C178">
        <f t="shared" si="5"/>
        <v>0.35579023342889909</v>
      </c>
    </row>
    <row r="179" spans="1:3" x14ac:dyDescent="0.3">
      <c r="A179">
        <v>-320</v>
      </c>
      <c r="B179">
        <f t="shared" si="4"/>
        <v>-1.0667498877282728</v>
      </c>
      <c r="C179">
        <f t="shared" si="5"/>
        <v>0.34412514721364129</v>
      </c>
    </row>
    <row r="180" spans="1:3" x14ac:dyDescent="0.3">
      <c r="A180">
        <v>-320</v>
      </c>
      <c r="B180">
        <f t="shared" si="4"/>
        <v>-1.0667498877282728</v>
      </c>
      <c r="C180">
        <f t="shared" si="5"/>
        <v>0.34412514721364129</v>
      </c>
    </row>
    <row r="181" spans="1:3" x14ac:dyDescent="0.3">
      <c r="A181">
        <v>-320</v>
      </c>
      <c r="B181">
        <f t="shared" si="4"/>
        <v>-1.0667498877282728</v>
      </c>
      <c r="C181">
        <f t="shared" si="5"/>
        <v>0.34412514721364129</v>
      </c>
    </row>
    <row r="182" spans="1:3" x14ac:dyDescent="0.3">
      <c r="A182">
        <v>-290</v>
      </c>
      <c r="B182">
        <f t="shared" si="4"/>
        <v>-0.96674208575374732</v>
      </c>
      <c r="C182">
        <f t="shared" si="5"/>
        <v>0.38032007211495639</v>
      </c>
    </row>
    <row r="183" spans="1:3" x14ac:dyDescent="0.3">
      <c r="A183">
        <v>-290</v>
      </c>
      <c r="B183">
        <f t="shared" si="4"/>
        <v>-0.96674208575374732</v>
      </c>
      <c r="C183">
        <f t="shared" si="5"/>
        <v>0.38032007211495639</v>
      </c>
    </row>
    <row r="184" spans="1:3" x14ac:dyDescent="0.3">
      <c r="A184">
        <v>-290</v>
      </c>
      <c r="B184">
        <f t="shared" si="4"/>
        <v>-0.96674208575374732</v>
      </c>
      <c r="C184">
        <f t="shared" si="5"/>
        <v>0.38032007211495639</v>
      </c>
    </row>
    <row r="185" spans="1:3" x14ac:dyDescent="0.3">
      <c r="A185">
        <v>-290</v>
      </c>
      <c r="B185">
        <f t="shared" si="4"/>
        <v>-0.96674208575374732</v>
      </c>
      <c r="C185">
        <f t="shared" si="5"/>
        <v>0.38032007211495639</v>
      </c>
    </row>
    <row r="186" spans="1:3" x14ac:dyDescent="0.3">
      <c r="A186">
        <v>-290</v>
      </c>
      <c r="B186">
        <f t="shared" si="4"/>
        <v>-0.96674208575374732</v>
      </c>
      <c r="C186">
        <f t="shared" si="5"/>
        <v>0.38032007211495639</v>
      </c>
    </row>
    <row r="187" spans="1:3" x14ac:dyDescent="0.3">
      <c r="A187">
        <v>-290</v>
      </c>
      <c r="B187">
        <f t="shared" si="4"/>
        <v>-0.96674208575374732</v>
      </c>
      <c r="C187">
        <f t="shared" si="5"/>
        <v>0.38032007211495639</v>
      </c>
    </row>
    <row r="188" spans="1:3" x14ac:dyDescent="0.3">
      <c r="A188">
        <v>-290</v>
      </c>
      <c r="B188">
        <f t="shared" si="4"/>
        <v>-0.96674208575374732</v>
      </c>
      <c r="C188">
        <f t="shared" si="5"/>
        <v>0.38032007211495639</v>
      </c>
    </row>
    <row r="189" spans="1:3" x14ac:dyDescent="0.3">
      <c r="A189">
        <v>-280</v>
      </c>
      <c r="B189">
        <f t="shared" si="4"/>
        <v>-0.93340615176223873</v>
      </c>
      <c r="C189">
        <f t="shared" si="5"/>
        <v>0.39321208673968178</v>
      </c>
    </row>
    <row r="190" spans="1:3" x14ac:dyDescent="0.3">
      <c r="A190">
        <v>-280</v>
      </c>
      <c r="B190">
        <f t="shared" si="4"/>
        <v>-0.93340615176223873</v>
      </c>
      <c r="C190">
        <f t="shared" si="5"/>
        <v>0.39321208673968178</v>
      </c>
    </row>
    <row r="191" spans="1:3" x14ac:dyDescent="0.3">
      <c r="A191">
        <v>-280</v>
      </c>
      <c r="B191">
        <f t="shared" si="4"/>
        <v>-0.93340615176223873</v>
      </c>
      <c r="C191">
        <f t="shared" si="5"/>
        <v>0.39321208673968178</v>
      </c>
    </row>
    <row r="192" spans="1:3" x14ac:dyDescent="0.3">
      <c r="A192">
        <v>-270</v>
      </c>
      <c r="B192">
        <f t="shared" si="4"/>
        <v>-0.90007021777073026</v>
      </c>
      <c r="C192">
        <f t="shared" si="5"/>
        <v>0.40654111232772516</v>
      </c>
    </row>
    <row r="193" spans="1:3" x14ac:dyDescent="0.3">
      <c r="A193">
        <v>-200</v>
      </c>
      <c r="B193">
        <f t="shared" si="4"/>
        <v>-0.66671867983017052</v>
      </c>
      <c r="C193">
        <f t="shared" si="5"/>
        <v>0.51339041527851348</v>
      </c>
    </row>
    <row r="194" spans="1:3" x14ac:dyDescent="0.3">
      <c r="A194">
        <v>-200</v>
      </c>
      <c r="B194">
        <f t="shared" si="4"/>
        <v>-0.66671867983017052</v>
      </c>
      <c r="C194">
        <f t="shared" si="5"/>
        <v>0.51339041527851348</v>
      </c>
    </row>
    <row r="195" spans="1:3" x14ac:dyDescent="0.3">
      <c r="A195">
        <v>-290</v>
      </c>
      <c r="B195">
        <f t="shared" ref="B195:B258" si="6">(A195-0)/$A$973</f>
        <v>-0.96674208575374732</v>
      </c>
      <c r="C195">
        <f t="shared" ref="C195:C258" si="7">EXP(B195)</f>
        <v>0.38032007211495639</v>
      </c>
    </row>
    <row r="196" spans="1:3" x14ac:dyDescent="0.3">
      <c r="A196">
        <v>-290</v>
      </c>
      <c r="B196">
        <f t="shared" si="6"/>
        <v>-0.96674208575374732</v>
      </c>
      <c r="C196">
        <f t="shared" si="7"/>
        <v>0.38032007211495639</v>
      </c>
    </row>
    <row r="197" spans="1:3" x14ac:dyDescent="0.3">
      <c r="A197">
        <v>-290</v>
      </c>
      <c r="B197">
        <f t="shared" si="6"/>
        <v>-0.96674208575374732</v>
      </c>
      <c r="C197">
        <f t="shared" si="7"/>
        <v>0.38032007211495639</v>
      </c>
    </row>
    <row r="198" spans="1:3" x14ac:dyDescent="0.3">
      <c r="A198">
        <v>-290</v>
      </c>
      <c r="B198">
        <f t="shared" si="6"/>
        <v>-0.96674208575374732</v>
      </c>
      <c r="C198">
        <f t="shared" si="7"/>
        <v>0.38032007211495639</v>
      </c>
    </row>
    <row r="199" spans="1:3" x14ac:dyDescent="0.3">
      <c r="A199">
        <v>-290</v>
      </c>
      <c r="B199">
        <f t="shared" si="6"/>
        <v>-0.96674208575374732</v>
      </c>
      <c r="C199">
        <f t="shared" si="7"/>
        <v>0.38032007211495639</v>
      </c>
    </row>
    <row r="200" spans="1:3" x14ac:dyDescent="0.3">
      <c r="A200">
        <v>-290</v>
      </c>
      <c r="B200">
        <f t="shared" si="6"/>
        <v>-0.96674208575374732</v>
      </c>
      <c r="C200">
        <f t="shared" si="7"/>
        <v>0.38032007211495639</v>
      </c>
    </row>
    <row r="201" spans="1:3" x14ac:dyDescent="0.3">
      <c r="A201">
        <v>-340</v>
      </c>
      <c r="B201">
        <f t="shared" si="6"/>
        <v>-1.13342175571129</v>
      </c>
      <c r="C201">
        <f t="shared" si="7"/>
        <v>0.32192980448028474</v>
      </c>
    </row>
    <row r="202" spans="1:3" x14ac:dyDescent="0.3">
      <c r="A202">
        <v>200</v>
      </c>
      <c r="B202">
        <f t="shared" si="6"/>
        <v>0.66671867983017052</v>
      </c>
      <c r="C202">
        <f t="shared" si="7"/>
        <v>1.9478353514985307</v>
      </c>
    </row>
    <row r="203" spans="1:3" x14ac:dyDescent="0.3">
      <c r="A203">
        <v>210</v>
      </c>
      <c r="B203">
        <f t="shared" si="6"/>
        <v>0.70005461382167911</v>
      </c>
      <c r="C203">
        <f t="shared" si="7"/>
        <v>2.013862689204982</v>
      </c>
    </row>
    <row r="204" spans="1:3" x14ac:dyDescent="0.3">
      <c r="A204">
        <v>390</v>
      </c>
      <c r="B204">
        <f t="shared" si="6"/>
        <v>1.3001014256688326</v>
      </c>
      <c r="C204">
        <f t="shared" si="7"/>
        <v>3.6696688473618733</v>
      </c>
    </row>
    <row r="205" spans="1:3" x14ac:dyDescent="0.3">
      <c r="A205">
        <v>390</v>
      </c>
      <c r="B205">
        <f t="shared" si="6"/>
        <v>1.3001014256688326</v>
      </c>
      <c r="C205">
        <f t="shared" si="7"/>
        <v>3.6696688473618733</v>
      </c>
    </row>
    <row r="206" spans="1:3" x14ac:dyDescent="0.3">
      <c r="A206">
        <v>390</v>
      </c>
      <c r="B206">
        <f t="shared" si="6"/>
        <v>1.3001014256688326</v>
      </c>
      <c r="C206">
        <f t="shared" si="7"/>
        <v>3.6696688473618733</v>
      </c>
    </row>
    <row r="207" spans="1:3" x14ac:dyDescent="0.3">
      <c r="A207">
        <v>390</v>
      </c>
      <c r="B207">
        <f t="shared" si="6"/>
        <v>1.3001014256688326</v>
      </c>
      <c r="C207">
        <f t="shared" si="7"/>
        <v>3.6696688473618733</v>
      </c>
    </row>
    <row r="208" spans="1:3" x14ac:dyDescent="0.3">
      <c r="A208">
        <v>390</v>
      </c>
      <c r="B208">
        <f t="shared" si="6"/>
        <v>1.3001014256688326</v>
      </c>
      <c r="C208">
        <f t="shared" si="7"/>
        <v>3.6696688473618733</v>
      </c>
    </row>
    <row r="209" spans="1:3" x14ac:dyDescent="0.3">
      <c r="A209">
        <v>380</v>
      </c>
      <c r="B209">
        <f t="shared" si="6"/>
        <v>1.2667654916773241</v>
      </c>
      <c r="C209">
        <f t="shared" si="7"/>
        <v>3.5493535619382883</v>
      </c>
    </row>
    <row r="210" spans="1:3" x14ac:dyDescent="0.3">
      <c r="A210">
        <v>380</v>
      </c>
      <c r="B210">
        <f t="shared" si="6"/>
        <v>1.2667654916773241</v>
      </c>
      <c r="C210">
        <f t="shared" si="7"/>
        <v>3.5493535619382883</v>
      </c>
    </row>
    <row r="211" spans="1:3" x14ac:dyDescent="0.3">
      <c r="A211">
        <v>380</v>
      </c>
      <c r="B211">
        <f t="shared" si="6"/>
        <v>1.2667654916773241</v>
      </c>
      <c r="C211">
        <f t="shared" si="7"/>
        <v>3.5493535619382883</v>
      </c>
    </row>
    <row r="212" spans="1:3" x14ac:dyDescent="0.3">
      <c r="A212">
        <v>380</v>
      </c>
      <c r="B212">
        <f t="shared" si="6"/>
        <v>1.2667654916773241</v>
      </c>
      <c r="C212">
        <f t="shared" si="7"/>
        <v>3.5493535619382883</v>
      </c>
    </row>
    <row r="213" spans="1:3" x14ac:dyDescent="0.3">
      <c r="A213">
        <v>370</v>
      </c>
      <c r="B213">
        <f t="shared" si="6"/>
        <v>1.2334295576858154</v>
      </c>
      <c r="C213">
        <f t="shared" si="7"/>
        <v>3.4329829833829981</v>
      </c>
    </row>
    <row r="214" spans="1:3" x14ac:dyDescent="0.3">
      <c r="A214">
        <v>370</v>
      </c>
      <c r="B214">
        <f t="shared" si="6"/>
        <v>1.2334295576858154</v>
      </c>
      <c r="C214">
        <f t="shared" si="7"/>
        <v>3.4329829833829981</v>
      </c>
    </row>
    <row r="215" spans="1:3" x14ac:dyDescent="0.3">
      <c r="A215">
        <v>320</v>
      </c>
      <c r="B215">
        <f t="shared" si="6"/>
        <v>1.0667498877282728</v>
      </c>
      <c r="C215">
        <f t="shared" si="7"/>
        <v>2.905919570531053</v>
      </c>
    </row>
    <row r="216" spans="1:3" x14ac:dyDescent="0.3">
      <c r="A216">
        <v>320</v>
      </c>
      <c r="B216">
        <f t="shared" si="6"/>
        <v>1.0667498877282728</v>
      </c>
      <c r="C216">
        <f t="shared" si="7"/>
        <v>2.905919570531053</v>
      </c>
    </row>
    <row r="217" spans="1:3" x14ac:dyDescent="0.3">
      <c r="A217">
        <v>320</v>
      </c>
      <c r="B217">
        <f t="shared" si="6"/>
        <v>1.0667498877282728</v>
      </c>
      <c r="C217">
        <f t="shared" si="7"/>
        <v>2.905919570531053</v>
      </c>
    </row>
    <row r="218" spans="1:3" x14ac:dyDescent="0.3">
      <c r="A218">
        <v>320</v>
      </c>
      <c r="B218">
        <f t="shared" si="6"/>
        <v>1.0667498877282728</v>
      </c>
      <c r="C218">
        <f t="shared" si="7"/>
        <v>2.905919570531053</v>
      </c>
    </row>
    <row r="219" spans="1:3" x14ac:dyDescent="0.3">
      <c r="A219">
        <v>390</v>
      </c>
      <c r="B219">
        <f t="shared" si="6"/>
        <v>1.3001014256688326</v>
      </c>
      <c r="C219">
        <f t="shared" si="7"/>
        <v>3.6696688473618733</v>
      </c>
    </row>
    <row r="220" spans="1:3" x14ac:dyDescent="0.3">
      <c r="A220">
        <v>390</v>
      </c>
      <c r="B220">
        <f t="shared" si="6"/>
        <v>1.3001014256688326</v>
      </c>
      <c r="C220">
        <f t="shared" si="7"/>
        <v>3.6696688473618733</v>
      </c>
    </row>
    <row r="221" spans="1:3" x14ac:dyDescent="0.3">
      <c r="A221">
        <v>390</v>
      </c>
      <c r="B221">
        <f t="shared" si="6"/>
        <v>1.3001014256688326</v>
      </c>
      <c r="C221">
        <f t="shared" si="7"/>
        <v>3.6696688473618733</v>
      </c>
    </row>
    <row r="222" spans="1:3" x14ac:dyDescent="0.3">
      <c r="A222">
        <v>390</v>
      </c>
      <c r="B222">
        <f t="shared" si="6"/>
        <v>1.3001014256688326</v>
      </c>
      <c r="C222">
        <f t="shared" si="7"/>
        <v>3.6696688473618733</v>
      </c>
    </row>
    <row r="223" spans="1:3" x14ac:dyDescent="0.3">
      <c r="A223">
        <v>390</v>
      </c>
      <c r="B223">
        <f t="shared" si="6"/>
        <v>1.3001014256688326</v>
      </c>
      <c r="C223">
        <f t="shared" si="7"/>
        <v>3.6696688473618733</v>
      </c>
    </row>
    <row r="224" spans="1:3" x14ac:dyDescent="0.3">
      <c r="A224">
        <v>390</v>
      </c>
      <c r="B224">
        <f t="shared" si="6"/>
        <v>1.3001014256688326</v>
      </c>
      <c r="C224">
        <f t="shared" si="7"/>
        <v>3.6696688473618733</v>
      </c>
    </row>
    <row r="225" spans="1:3" x14ac:dyDescent="0.3">
      <c r="A225">
        <v>390</v>
      </c>
      <c r="B225">
        <f t="shared" si="6"/>
        <v>1.3001014256688326</v>
      </c>
      <c r="C225">
        <f t="shared" si="7"/>
        <v>3.6696688473618733</v>
      </c>
    </row>
    <row r="226" spans="1:3" x14ac:dyDescent="0.3">
      <c r="A226">
        <v>390</v>
      </c>
      <c r="B226">
        <f t="shared" si="6"/>
        <v>1.3001014256688326</v>
      </c>
      <c r="C226">
        <f t="shared" si="7"/>
        <v>3.6696688473618733</v>
      </c>
    </row>
    <row r="227" spans="1:3" x14ac:dyDescent="0.3">
      <c r="A227">
        <v>390</v>
      </c>
      <c r="B227">
        <f t="shared" si="6"/>
        <v>1.3001014256688326</v>
      </c>
      <c r="C227">
        <f t="shared" si="7"/>
        <v>3.6696688473618733</v>
      </c>
    </row>
    <row r="228" spans="1:3" x14ac:dyDescent="0.3">
      <c r="A228">
        <v>380</v>
      </c>
      <c r="B228">
        <f t="shared" si="6"/>
        <v>1.2667654916773241</v>
      </c>
      <c r="C228">
        <f t="shared" si="7"/>
        <v>3.5493535619382883</v>
      </c>
    </row>
    <row r="229" spans="1:3" x14ac:dyDescent="0.3">
      <c r="A229">
        <v>380</v>
      </c>
      <c r="B229">
        <f t="shared" si="6"/>
        <v>1.2667654916773241</v>
      </c>
      <c r="C229">
        <f t="shared" si="7"/>
        <v>3.5493535619382883</v>
      </c>
    </row>
    <row r="230" spans="1:3" x14ac:dyDescent="0.3">
      <c r="A230">
        <v>380</v>
      </c>
      <c r="B230">
        <f t="shared" si="6"/>
        <v>1.2667654916773241</v>
      </c>
      <c r="C230">
        <f t="shared" si="7"/>
        <v>3.5493535619382883</v>
      </c>
    </row>
    <row r="231" spans="1:3" x14ac:dyDescent="0.3">
      <c r="A231">
        <v>380</v>
      </c>
      <c r="B231">
        <f t="shared" si="6"/>
        <v>1.2667654916773241</v>
      </c>
      <c r="C231">
        <f t="shared" si="7"/>
        <v>3.5493535619382883</v>
      </c>
    </row>
    <row r="232" spans="1:3" x14ac:dyDescent="0.3">
      <c r="A232">
        <v>380</v>
      </c>
      <c r="B232">
        <f t="shared" si="6"/>
        <v>1.2667654916773241</v>
      </c>
      <c r="C232">
        <f t="shared" si="7"/>
        <v>3.5493535619382883</v>
      </c>
    </row>
    <row r="233" spans="1:3" x14ac:dyDescent="0.3">
      <c r="A233">
        <v>390</v>
      </c>
      <c r="B233">
        <f t="shared" si="6"/>
        <v>1.3001014256688326</v>
      </c>
      <c r="C233">
        <f t="shared" si="7"/>
        <v>3.6696688473618733</v>
      </c>
    </row>
    <row r="234" spans="1:3" x14ac:dyDescent="0.3">
      <c r="A234">
        <v>390</v>
      </c>
      <c r="B234">
        <f t="shared" si="6"/>
        <v>1.3001014256688326</v>
      </c>
      <c r="C234">
        <f t="shared" si="7"/>
        <v>3.6696688473618733</v>
      </c>
    </row>
    <row r="235" spans="1:3" x14ac:dyDescent="0.3">
      <c r="A235">
        <v>390</v>
      </c>
      <c r="B235">
        <f t="shared" si="6"/>
        <v>1.3001014256688326</v>
      </c>
      <c r="C235">
        <f t="shared" si="7"/>
        <v>3.6696688473618733</v>
      </c>
    </row>
    <row r="236" spans="1:3" x14ac:dyDescent="0.3">
      <c r="A236">
        <v>390</v>
      </c>
      <c r="B236">
        <f t="shared" si="6"/>
        <v>1.3001014256688326</v>
      </c>
      <c r="C236">
        <f t="shared" si="7"/>
        <v>3.6696688473618733</v>
      </c>
    </row>
    <row r="237" spans="1:3" x14ac:dyDescent="0.3">
      <c r="A237">
        <v>390</v>
      </c>
      <c r="B237">
        <f t="shared" si="6"/>
        <v>1.3001014256688326</v>
      </c>
      <c r="C237">
        <f t="shared" si="7"/>
        <v>3.6696688473618733</v>
      </c>
    </row>
    <row r="238" spans="1:3" x14ac:dyDescent="0.3">
      <c r="A238">
        <v>390</v>
      </c>
      <c r="B238">
        <f t="shared" si="6"/>
        <v>1.3001014256688326</v>
      </c>
      <c r="C238">
        <f t="shared" si="7"/>
        <v>3.6696688473618733</v>
      </c>
    </row>
    <row r="239" spans="1:3" x14ac:dyDescent="0.3">
      <c r="A239">
        <v>390</v>
      </c>
      <c r="B239">
        <f t="shared" si="6"/>
        <v>1.3001014256688326</v>
      </c>
      <c r="C239">
        <f t="shared" si="7"/>
        <v>3.6696688473618733</v>
      </c>
    </row>
    <row r="240" spans="1:3" x14ac:dyDescent="0.3">
      <c r="A240">
        <v>390</v>
      </c>
      <c r="B240">
        <f t="shared" si="6"/>
        <v>1.3001014256688326</v>
      </c>
      <c r="C240">
        <f t="shared" si="7"/>
        <v>3.6696688473618733</v>
      </c>
    </row>
    <row r="241" spans="1:3" x14ac:dyDescent="0.3">
      <c r="A241">
        <v>420</v>
      </c>
      <c r="B241">
        <f t="shared" si="6"/>
        <v>1.4001092276433582</v>
      </c>
      <c r="C241">
        <f t="shared" si="7"/>
        <v>4.0556429309719224</v>
      </c>
    </row>
    <row r="242" spans="1:3" x14ac:dyDescent="0.3">
      <c r="A242">
        <v>600</v>
      </c>
      <c r="B242">
        <f t="shared" si="6"/>
        <v>2.0001560394905118</v>
      </c>
      <c r="C242">
        <f t="shared" si="7"/>
        <v>7.3902091734399304</v>
      </c>
    </row>
    <row r="243" spans="1:3" x14ac:dyDescent="0.3">
      <c r="A243">
        <v>600</v>
      </c>
      <c r="B243">
        <f t="shared" si="6"/>
        <v>2.0001560394905118</v>
      </c>
      <c r="C243">
        <f t="shared" si="7"/>
        <v>7.3902091734399304</v>
      </c>
    </row>
    <row r="244" spans="1:3" x14ac:dyDescent="0.3">
      <c r="A244">
        <v>600</v>
      </c>
      <c r="B244">
        <f t="shared" si="6"/>
        <v>2.0001560394905118</v>
      </c>
      <c r="C244">
        <f t="shared" si="7"/>
        <v>7.3902091734399304</v>
      </c>
    </row>
    <row r="245" spans="1:3" x14ac:dyDescent="0.3">
      <c r="A245">
        <v>600</v>
      </c>
      <c r="B245">
        <f t="shared" si="6"/>
        <v>2.0001560394905118</v>
      </c>
      <c r="C245">
        <f t="shared" si="7"/>
        <v>7.3902091734399304</v>
      </c>
    </row>
    <row r="246" spans="1:3" x14ac:dyDescent="0.3">
      <c r="A246">
        <v>600</v>
      </c>
      <c r="B246">
        <f t="shared" si="6"/>
        <v>2.0001560394905118</v>
      </c>
      <c r="C246">
        <f t="shared" si="7"/>
        <v>7.3902091734399304</v>
      </c>
    </row>
    <row r="247" spans="1:3" x14ac:dyDescent="0.3">
      <c r="A247">
        <v>600</v>
      </c>
      <c r="B247">
        <f t="shared" si="6"/>
        <v>2.0001560394905118</v>
      </c>
      <c r="C247">
        <f t="shared" si="7"/>
        <v>7.3902091734399304</v>
      </c>
    </row>
    <row r="248" spans="1:3" x14ac:dyDescent="0.3">
      <c r="A248">
        <v>600</v>
      </c>
      <c r="B248">
        <f t="shared" si="6"/>
        <v>2.0001560394905118</v>
      </c>
      <c r="C248">
        <f t="shared" si="7"/>
        <v>7.3902091734399304</v>
      </c>
    </row>
    <row r="249" spans="1:3" x14ac:dyDescent="0.3">
      <c r="A249">
        <v>550</v>
      </c>
      <c r="B249">
        <f t="shared" si="6"/>
        <v>1.833476369532969</v>
      </c>
      <c r="C249">
        <f t="shared" si="7"/>
        <v>6.2555956645769735</v>
      </c>
    </row>
    <row r="250" spans="1:3" x14ac:dyDescent="0.3">
      <c r="A250">
        <v>550</v>
      </c>
      <c r="B250">
        <f t="shared" si="6"/>
        <v>1.833476369532969</v>
      </c>
      <c r="C250">
        <f t="shared" si="7"/>
        <v>6.2555956645769735</v>
      </c>
    </row>
    <row r="251" spans="1:3" x14ac:dyDescent="0.3">
      <c r="A251">
        <v>460</v>
      </c>
      <c r="B251">
        <f t="shared" si="6"/>
        <v>1.5334529636093923</v>
      </c>
      <c r="C251">
        <f t="shared" si="7"/>
        <v>4.6341507816877527</v>
      </c>
    </row>
    <row r="252" spans="1:3" x14ac:dyDescent="0.3">
      <c r="A252">
        <v>500</v>
      </c>
      <c r="B252">
        <f t="shared" si="6"/>
        <v>1.6667966995754264</v>
      </c>
      <c r="C252">
        <f t="shared" si="7"/>
        <v>5.2951785531747264</v>
      </c>
    </row>
    <row r="253" spans="1:3" x14ac:dyDescent="0.3">
      <c r="A253">
        <v>500</v>
      </c>
      <c r="B253">
        <f t="shared" si="6"/>
        <v>1.6667966995754264</v>
      </c>
      <c r="C253">
        <f t="shared" si="7"/>
        <v>5.2951785531747264</v>
      </c>
    </row>
    <row r="254" spans="1:3" x14ac:dyDescent="0.3">
      <c r="A254">
        <v>500</v>
      </c>
      <c r="B254">
        <f t="shared" si="6"/>
        <v>1.6667966995754264</v>
      </c>
      <c r="C254">
        <f t="shared" si="7"/>
        <v>5.2951785531747264</v>
      </c>
    </row>
    <row r="255" spans="1:3" x14ac:dyDescent="0.3">
      <c r="A255">
        <v>500</v>
      </c>
      <c r="B255">
        <f t="shared" si="6"/>
        <v>1.6667966995754264</v>
      </c>
      <c r="C255">
        <f t="shared" si="7"/>
        <v>5.2951785531747264</v>
      </c>
    </row>
    <row r="256" spans="1:3" x14ac:dyDescent="0.3">
      <c r="A256">
        <v>510</v>
      </c>
      <c r="B256">
        <f t="shared" si="6"/>
        <v>1.7001326335669349</v>
      </c>
      <c r="C256">
        <f t="shared" si="7"/>
        <v>5.4746734690450261</v>
      </c>
    </row>
    <row r="257" spans="1:3" x14ac:dyDescent="0.3">
      <c r="A257">
        <v>510</v>
      </c>
      <c r="B257">
        <f t="shared" si="6"/>
        <v>1.7001326335669349</v>
      </c>
      <c r="C257">
        <f t="shared" si="7"/>
        <v>5.4746734690450261</v>
      </c>
    </row>
    <row r="258" spans="1:3" x14ac:dyDescent="0.3">
      <c r="A258">
        <v>510</v>
      </c>
      <c r="B258">
        <f t="shared" si="6"/>
        <v>1.7001326335669349</v>
      </c>
      <c r="C258">
        <f t="shared" si="7"/>
        <v>5.4746734690450261</v>
      </c>
    </row>
    <row r="259" spans="1:3" x14ac:dyDescent="0.3">
      <c r="A259">
        <v>510</v>
      </c>
      <c r="B259">
        <f t="shared" ref="B259:B322" si="8">(A259-0)/$A$973</f>
        <v>1.7001326335669349</v>
      </c>
      <c r="C259">
        <f t="shared" ref="C259:C322" si="9">EXP(B259)</f>
        <v>5.4746734690450261</v>
      </c>
    </row>
    <row r="260" spans="1:3" x14ac:dyDescent="0.3">
      <c r="A260">
        <v>510</v>
      </c>
      <c r="B260">
        <f t="shared" si="8"/>
        <v>1.7001326335669349</v>
      </c>
      <c r="C260">
        <f t="shared" si="9"/>
        <v>5.4746734690450261</v>
      </c>
    </row>
    <row r="261" spans="1:3" x14ac:dyDescent="0.3">
      <c r="A261">
        <v>510</v>
      </c>
      <c r="B261">
        <f t="shared" si="8"/>
        <v>1.7001326335669349</v>
      </c>
      <c r="C261">
        <f t="shared" si="9"/>
        <v>5.4746734690450261</v>
      </c>
    </row>
    <row r="262" spans="1:3" x14ac:dyDescent="0.3">
      <c r="A262">
        <v>500</v>
      </c>
      <c r="B262">
        <f t="shared" si="8"/>
        <v>1.6667966995754264</v>
      </c>
      <c r="C262">
        <f t="shared" si="9"/>
        <v>5.2951785531747264</v>
      </c>
    </row>
    <row r="263" spans="1:3" x14ac:dyDescent="0.3">
      <c r="A263">
        <v>500</v>
      </c>
      <c r="B263">
        <f t="shared" si="8"/>
        <v>1.6667966995754264</v>
      </c>
      <c r="C263">
        <f t="shared" si="9"/>
        <v>5.2951785531747264</v>
      </c>
    </row>
    <row r="264" spans="1:3" x14ac:dyDescent="0.3">
      <c r="A264">
        <v>500</v>
      </c>
      <c r="B264">
        <f t="shared" si="8"/>
        <v>1.6667966995754264</v>
      </c>
      <c r="C264">
        <f t="shared" si="9"/>
        <v>5.2951785531747264</v>
      </c>
    </row>
    <row r="265" spans="1:3" x14ac:dyDescent="0.3">
      <c r="A265">
        <v>500</v>
      </c>
      <c r="B265">
        <f t="shared" si="8"/>
        <v>1.6667966995754264</v>
      </c>
      <c r="C265">
        <f t="shared" si="9"/>
        <v>5.2951785531747264</v>
      </c>
    </row>
    <row r="266" spans="1:3" x14ac:dyDescent="0.3">
      <c r="A266">
        <v>490</v>
      </c>
      <c r="B266">
        <f t="shared" si="8"/>
        <v>1.6334607655839177</v>
      </c>
      <c r="C266">
        <f t="shared" si="9"/>
        <v>5.1215686320909555</v>
      </c>
    </row>
    <row r="267" spans="1:3" x14ac:dyDescent="0.3">
      <c r="A267">
        <v>490</v>
      </c>
      <c r="B267">
        <f t="shared" si="8"/>
        <v>1.6334607655839177</v>
      </c>
      <c r="C267">
        <f t="shared" si="9"/>
        <v>5.1215686320909555</v>
      </c>
    </row>
    <row r="268" spans="1:3" x14ac:dyDescent="0.3">
      <c r="A268">
        <v>490</v>
      </c>
      <c r="B268">
        <f t="shared" si="8"/>
        <v>1.6334607655839177</v>
      </c>
      <c r="C268">
        <f t="shared" si="9"/>
        <v>5.1215686320909555</v>
      </c>
    </row>
    <row r="269" spans="1:3" x14ac:dyDescent="0.3">
      <c r="A269">
        <v>490</v>
      </c>
      <c r="B269">
        <f t="shared" si="8"/>
        <v>1.6334607655839177</v>
      </c>
      <c r="C269">
        <f t="shared" si="9"/>
        <v>5.1215686320909555</v>
      </c>
    </row>
    <row r="270" spans="1:3" x14ac:dyDescent="0.3">
      <c r="A270">
        <v>400</v>
      </c>
      <c r="B270">
        <f t="shared" si="8"/>
        <v>1.333437359660341</v>
      </c>
      <c r="C270">
        <f t="shared" si="9"/>
        <v>3.7940625565474049</v>
      </c>
    </row>
    <row r="271" spans="1:3" x14ac:dyDescent="0.3">
      <c r="A271">
        <v>390</v>
      </c>
      <c r="B271">
        <f t="shared" si="8"/>
        <v>1.3001014256688326</v>
      </c>
      <c r="C271">
        <f t="shared" si="9"/>
        <v>3.6696688473618733</v>
      </c>
    </row>
    <row r="272" spans="1:3" x14ac:dyDescent="0.3">
      <c r="A272">
        <v>390</v>
      </c>
      <c r="B272">
        <f t="shared" si="8"/>
        <v>1.3001014256688326</v>
      </c>
      <c r="C272">
        <f t="shared" si="9"/>
        <v>3.6696688473618733</v>
      </c>
    </row>
    <row r="273" spans="1:3" x14ac:dyDescent="0.3">
      <c r="A273">
        <v>390</v>
      </c>
      <c r="B273">
        <f t="shared" si="8"/>
        <v>1.3001014256688326</v>
      </c>
      <c r="C273">
        <f t="shared" si="9"/>
        <v>3.6696688473618733</v>
      </c>
    </row>
    <row r="274" spans="1:3" x14ac:dyDescent="0.3">
      <c r="A274">
        <v>390</v>
      </c>
      <c r="B274">
        <f t="shared" si="8"/>
        <v>1.3001014256688326</v>
      </c>
      <c r="C274">
        <f t="shared" si="9"/>
        <v>3.6696688473618733</v>
      </c>
    </row>
    <row r="275" spans="1:3" x14ac:dyDescent="0.3">
      <c r="A275">
        <v>390</v>
      </c>
      <c r="B275">
        <f t="shared" si="8"/>
        <v>1.3001014256688326</v>
      </c>
      <c r="C275">
        <f t="shared" si="9"/>
        <v>3.6696688473618733</v>
      </c>
    </row>
    <row r="276" spans="1:3" x14ac:dyDescent="0.3">
      <c r="A276">
        <v>390</v>
      </c>
      <c r="B276">
        <f t="shared" si="8"/>
        <v>1.3001014256688326</v>
      </c>
      <c r="C276">
        <f t="shared" si="9"/>
        <v>3.6696688473618733</v>
      </c>
    </row>
    <row r="277" spans="1:3" x14ac:dyDescent="0.3">
      <c r="A277">
        <v>400</v>
      </c>
      <c r="B277">
        <f t="shared" si="8"/>
        <v>1.333437359660341</v>
      </c>
      <c r="C277">
        <f t="shared" si="9"/>
        <v>3.7940625565474049</v>
      </c>
    </row>
    <row r="278" spans="1:3" x14ac:dyDescent="0.3">
      <c r="A278">
        <v>400</v>
      </c>
      <c r="B278">
        <f t="shared" si="8"/>
        <v>1.333437359660341</v>
      </c>
      <c r="C278">
        <f t="shared" si="9"/>
        <v>3.7940625565474049</v>
      </c>
    </row>
    <row r="279" spans="1:3" x14ac:dyDescent="0.3">
      <c r="A279">
        <v>310</v>
      </c>
      <c r="B279">
        <f t="shared" si="8"/>
        <v>1.0334139537367644</v>
      </c>
      <c r="C279">
        <f t="shared" si="9"/>
        <v>2.8106448857872861</v>
      </c>
    </row>
    <row r="280" spans="1:3" x14ac:dyDescent="0.3">
      <c r="A280">
        <v>310</v>
      </c>
      <c r="B280">
        <f t="shared" si="8"/>
        <v>1.0334139537367644</v>
      </c>
      <c r="C280">
        <f t="shared" si="9"/>
        <v>2.8106448857872861</v>
      </c>
    </row>
    <row r="281" spans="1:3" x14ac:dyDescent="0.3">
      <c r="A281">
        <v>260</v>
      </c>
      <c r="B281">
        <f t="shared" si="8"/>
        <v>0.86673428377922168</v>
      </c>
      <c r="C281">
        <f t="shared" si="9"/>
        <v>2.3791285942739231</v>
      </c>
    </row>
    <row r="282" spans="1:3" x14ac:dyDescent="0.3">
      <c r="A282">
        <v>260</v>
      </c>
      <c r="B282">
        <f t="shared" si="8"/>
        <v>0.86673428377922168</v>
      </c>
      <c r="C282">
        <f t="shared" si="9"/>
        <v>2.3791285942739231</v>
      </c>
    </row>
    <row r="283" spans="1:3" x14ac:dyDescent="0.3">
      <c r="A283">
        <v>260</v>
      </c>
      <c r="B283">
        <f t="shared" si="8"/>
        <v>0.86673428377922168</v>
      </c>
      <c r="C283">
        <f t="shared" si="9"/>
        <v>2.3791285942739231</v>
      </c>
    </row>
    <row r="284" spans="1:3" x14ac:dyDescent="0.3">
      <c r="A284">
        <v>260</v>
      </c>
      <c r="B284">
        <f t="shared" si="8"/>
        <v>0.86673428377922168</v>
      </c>
      <c r="C284">
        <f t="shared" si="9"/>
        <v>2.3791285942739231</v>
      </c>
    </row>
    <row r="285" spans="1:3" x14ac:dyDescent="0.3">
      <c r="A285">
        <v>260</v>
      </c>
      <c r="B285">
        <f t="shared" si="8"/>
        <v>0.86673428377922168</v>
      </c>
      <c r="C285">
        <f t="shared" si="9"/>
        <v>2.3791285942739231</v>
      </c>
    </row>
    <row r="286" spans="1:3" x14ac:dyDescent="0.3">
      <c r="A286">
        <v>260</v>
      </c>
      <c r="B286">
        <f t="shared" si="8"/>
        <v>0.86673428377922168</v>
      </c>
      <c r="C286">
        <f t="shared" si="9"/>
        <v>2.3791285942739231</v>
      </c>
    </row>
    <row r="287" spans="1:3" x14ac:dyDescent="0.3">
      <c r="A287">
        <v>260</v>
      </c>
      <c r="B287">
        <f t="shared" si="8"/>
        <v>0.86673428377922168</v>
      </c>
      <c r="C287">
        <f t="shared" si="9"/>
        <v>2.3791285942739231</v>
      </c>
    </row>
    <row r="288" spans="1:3" x14ac:dyDescent="0.3">
      <c r="A288">
        <v>260</v>
      </c>
      <c r="B288">
        <f t="shared" si="8"/>
        <v>0.86673428377922168</v>
      </c>
      <c r="C288">
        <f t="shared" si="9"/>
        <v>2.3791285942739231</v>
      </c>
    </row>
    <row r="289" spans="1:3" x14ac:dyDescent="0.3">
      <c r="A289">
        <v>260</v>
      </c>
      <c r="B289">
        <f t="shared" si="8"/>
        <v>0.86673428377922168</v>
      </c>
      <c r="C289">
        <f t="shared" si="9"/>
        <v>2.3791285942739231</v>
      </c>
    </row>
    <row r="290" spans="1:3" x14ac:dyDescent="0.3">
      <c r="A290">
        <v>260</v>
      </c>
      <c r="B290">
        <f t="shared" si="8"/>
        <v>0.86673428377922168</v>
      </c>
      <c r="C290">
        <f t="shared" si="9"/>
        <v>2.3791285942739231</v>
      </c>
    </row>
    <row r="291" spans="1:3" x14ac:dyDescent="0.3">
      <c r="A291">
        <v>260</v>
      </c>
      <c r="B291">
        <f t="shared" si="8"/>
        <v>0.86673428377922168</v>
      </c>
      <c r="C291">
        <f t="shared" si="9"/>
        <v>2.3791285942739231</v>
      </c>
    </row>
    <row r="292" spans="1:3" x14ac:dyDescent="0.3">
      <c r="A292">
        <v>260</v>
      </c>
      <c r="B292">
        <f t="shared" si="8"/>
        <v>0.86673428377922168</v>
      </c>
      <c r="C292">
        <f t="shared" si="9"/>
        <v>2.3791285942739231</v>
      </c>
    </row>
    <row r="293" spans="1:3" x14ac:dyDescent="0.3">
      <c r="A293">
        <v>260</v>
      </c>
      <c r="B293">
        <f t="shared" si="8"/>
        <v>0.86673428377922168</v>
      </c>
      <c r="C293">
        <f t="shared" si="9"/>
        <v>2.3791285942739231</v>
      </c>
    </row>
    <row r="294" spans="1:3" x14ac:dyDescent="0.3">
      <c r="A294">
        <v>440</v>
      </c>
      <c r="B294">
        <f t="shared" si="8"/>
        <v>1.4667810956263752</v>
      </c>
      <c r="C294">
        <f t="shared" si="9"/>
        <v>4.3352578768523031</v>
      </c>
    </row>
    <row r="295" spans="1:3" x14ac:dyDescent="0.3">
      <c r="A295">
        <v>440</v>
      </c>
      <c r="B295">
        <f t="shared" si="8"/>
        <v>1.4667810956263752</v>
      </c>
      <c r="C295">
        <f t="shared" si="9"/>
        <v>4.3352578768523031</v>
      </c>
    </row>
    <row r="296" spans="1:3" x14ac:dyDescent="0.3">
      <c r="A296">
        <v>440</v>
      </c>
      <c r="B296">
        <f t="shared" si="8"/>
        <v>1.4667810956263752</v>
      </c>
      <c r="C296">
        <f t="shared" si="9"/>
        <v>4.3352578768523031</v>
      </c>
    </row>
    <row r="297" spans="1:3" x14ac:dyDescent="0.3">
      <c r="A297">
        <v>440</v>
      </c>
      <c r="B297">
        <f t="shared" si="8"/>
        <v>1.4667810956263752</v>
      </c>
      <c r="C297">
        <f t="shared" si="9"/>
        <v>4.3352578768523031</v>
      </c>
    </row>
    <row r="298" spans="1:3" x14ac:dyDescent="0.3">
      <c r="A298">
        <v>440</v>
      </c>
      <c r="B298">
        <f t="shared" si="8"/>
        <v>1.4667810956263752</v>
      </c>
      <c r="C298">
        <f t="shared" si="9"/>
        <v>4.3352578768523031</v>
      </c>
    </row>
    <row r="299" spans="1:3" x14ac:dyDescent="0.3">
      <c r="A299">
        <v>510</v>
      </c>
      <c r="B299">
        <f t="shared" si="8"/>
        <v>1.7001326335669349</v>
      </c>
      <c r="C299">
        <f t="shared" si="9"/>
        <v>5.4746734690450261</v>
      </c>
    </row>
    <row r="300" spans="1:3" x14ac:dyDescent="0.3">
      <c r="A300">
        <v>510</v>
      </c>
      <c r="B300">
        <f t="shared" si="8"/>
        <v>1.7001326335669349</v>
      </c>
      <c r="C300">
        <f t="shared" si="9"/>
        <v>5.4746734690450261</v>
      </c>
    </row>
    <row r="301" spans="1:3" x14ac:dyDescent="0.3">
      <c r="A301">
        <v>500</v>
      </c>
      <c r="B301">
        <f t="shared" si="8"/>
        <v>1.6667966995754264</v>
      </c>
      <c r="C301">
        <f t="shared" si="9"/>
        <v>5.2951785531747264</v>
      </c>
    </row>
    <row r="302" spans="1:3" x14ac:dyDescent="0.3">
      <c r="A302">
        <v>100</v>
      </c>
      <c r="B302">
        <f t="shared" si="8"/>
        <v>0.33335933991508526</v>
      </c>
      <c r="C302">
        <f t="shared" si="9"/>
        <v>1.3956487206666766</v>
      </c>
    </row>
    <row r="303" spans="1:3" x14ac:dyDescent="0.3">
      <c r="A303">
        <v>50</v>
      </c>
      <c r="B303">
        <f t="shared" si="8"/>
        <v>0.16667966995754263</v>
      </c>
      <c r="C303">
        <f t="shared" si="9"/>
        <v>1.1813757745385998</v>
      </c>
    </row>
    <row r="304" spans="1:3" x14ac:dyDescent="0.3">
      <c r="A304">
        <v>60</v>
      </c>
      <c r="B304">
        <f t="shared" si="8"/>
        <v>0.20001560394905116</v>
      </c>
      <c r="C304">
        <f t="shared" si="9"/>
        <v>1.2214218170152755</v>
      </c>
    </row>
    <row r="305" spans="1:3" x14ac:dyDescent="0.3">
      <c r="A305">
        <v>70</v>
      </c>
      <c r="B305">
        <f t="shared" si="8"/>
        <v>0.23335153794055968</v>
      </c>
      <c r="C305">
        <f t="shared" si="9"/>
        <v>1.262825332323718</v>
      </c>
    </row>
    <row r="306" spans="1:3" x14ac:dyDescent="0.3">
      <c r="A306">
        <v>70</v>
      </c>
      <c r="B306">
        <f t="shared" si="8"/>
        <v>0.23335153794055968</v>
      </c>
      <c r="C306">
        <f t="shared" si="9"/>
        <v>1.262825332323718</v>
      </c>
    </row>
    <row r="307" spans="1:3" x14ac:dyDescent="0.3">
      <c r="A307">
        <v>70</v>
      </c>
      <c r="B307">
        <f t="shared" si="8"/>
        <v>0.23335153794055968</v>
      </c>
      <c r="C307">
        <f t="shared" si="9"/>
        <v>1.262825332323718</v>
      </c>
    </row>
    <row r="308" spans="1:3" x14ac:dyDescent="0.3">
      <c r="A308">
        <v>70</v>
      </c>
      <c r="B308">
        <f t="shared" si="8"/>
        <v>0.23335153794055968</v>
      </c>
      <c r="C308">
        <f t="shared" si="9"/>
        <v>1.262825332323718</v>
      </c>
    </row>
    <row r="309" spans="1:3" x14ac:dyDescent="0.3">
      <c r="A309">
        <v>20</v>
      </c>
      <c r="B309">
        <f t="shared" si="8"/>
        <v>6.6671867983017052E-2</v>
      </c>
      <c r="C309">
        <f t="shared" si="9"/>
        <v>1.068944665652154</v>
      </c>
    </row>
    <row r="310" spans="1:3" x14ac:dyDescent="0.3">
      <c r="A310">
        <v>20</v>
      </c>
      <c r="B310">
        <f t="shared" si="8"/>
        <v>6.6671867983017052E-2</v>
      </c>
      <c r="C310">
        <f t="shared" si="9"/>
        <v>1.068944665652154</v>
      </c>
    </row>
    <row r="311" spans="1:3" x14ac:dyDescent="0.3">
      <c r="A311">
        <v>90</v>
      </c>
      <c r="B311">
        <f t="shared" si="8"/>
        <v>0.30002340592357674</v>
      </c>
      <c r="C311">
        <f t="shared" si="9"/>
        <v>1.3498904026378469</v>
      </c>
    </row>
    <row r="312" spans="1:3" x14ac:dyDescent="0.3">
      <c r="A312">
        <v>90</v>
      </c>
      <c r="B312">
        <f t="shared" si="8"/>
        <v>0.30002340592357674</v>
      </c>
      <c r="C312">
        <f t="shared" si="9"/>
        <v>1.3498904026378469</v>
      </c>
    </row>
    <row r="313" spans="1:3" x14ac:dyDescent="0.3">
      <c r="A313">
        <v>90</v>
      </c>
      <c r="B313">
        <f t="shared" si="8"/>
        <v>0.30002340592357674</v>
      </c>
      <c r="C313">
        <f t="shared" si="9"/>
        <v>1.3498904026378469</v>
      </c>
    </row>
    <row r="314" spans="1:3" x14ac:dyDescent="0.3">
      <c r="A314">
        <v>90</v>
      </c>
      <c r="B314">
        <f t="shared" si="8"/>
        <v>0.30002340592357674</v>
      </c>
      <c r="C314">
        <f t="shared" si="9"/>
        <v>1.3498904026378469</v>
      </c>
    </row>
    <row r="315" spans="1:3" x14ac:dyDescent="0.3">
      <c r="A315">
        <v>270</v>
      </c>
      <c r="B315">
        <f t="shared" si="8"/>
        <v>0.90007021777073026</v>
      </c>
      <c r="C315">
        <f t="shared" si="9"/>
        <v>2.4597758250680184</v>
      </c>
    </row>
    <row r="316" spans="1:3" x14ac:dyDescent="0.3">
      <c r="A316">
        <v>260</v>
      </c>
      <c r="B316">
        <f t="shared" si="8"/>
        <v>0.86673428377922168</v>
      </c>
      <c r="C316">
        <f t="shared" si="9"/>
        <v>2.3791285942739231</v>
      </c>
    </row>
    <row r="317" spans="1:3" x14ac:dyDescent="0.3">
      <c r="A317">
        <v>260</v>
      </c>
      <c r="B317">
        <f t="shared" si="8"/>
        <v>0.86673428377922168</v>
      </c>
      <c r="C317">
        <f t="shared" si="9"/>
        <v>2.3791285942739231</v>
      </c>
    </row>
    <row r="318" spans="1:3" x14ac:dyDescent="0.3">
      <c r="A318">
        <v>260</v>
      </c>
      <c r="B318">
        <f t="shared" si="8"/>
        <v>0.86673428377922168</v>
      </c>
      <c r="C318">
        <f t="shared" si="9"/>
        <v>2.3791285942739231</v>
      </c>
    </row>
    <row r="319" spans="1:3" x14ac:dyDescent="0.3">
      <c r="A319">
        <v>260</v>
      </c>
      <c r="B319">
        <f t="shared" si="8"/>
        <v>0.86673428377922168</v>
      </c>
      <c r="C319">
        <f t="shared" si="9"/>
        <v>2.3791285942739231</v>
      </c>
    </row>
    <row r="320" spans="1:3" x14ac:dyDescent="0.3">
      <c r="A320">
        <v>170</v>
      </c>
      <c r="B320">
        <f t="shared" si="8"/>
        <v>0.566710877855645</v>
      </c>
      <c r="C320">
        <f t="shared" si="9"/>
        <v>1.7624605594830676</v>
      </c>
    </row>
    <row r="321" spans="1:3" x14ac:dyDescent="0.3">
      <c r="A321">
        <v>180</v>
      </c>
      <c r="B321">
        <f t="shared" si="8"/>
        <v>0.60004681184715347</v>
      </c>
      <c r="C321">
        <f t="shared" si="9"/>
        <v>1.8222040991337687</v>
      </c>
    </row>
    <row r="322" spans="1:3" x14ac:dyDescent="0.3">
      <c r="A322">
        <v>180</v>
      </c>
      <c r="B322">
        <f t="shared" si="8"/>
        <v>0.60004681184715347</v>
      </c>
      <c r="C322">
        <f t="shared" si="9"/>
        <v>1.8222040991337687</v>
      </c>
    </row>
    <row r="323" spans="1:3" x14ac:dyDescent="0.3">
      <c r="A323">
        <v>130</v>
      </c>
      <c r="B323">
        <f t="shared" ref="B323:B386" si="10">(A323-0)/$A$973</f>
        <v>0.43336714188961084</v>
      </c>
      <c r="C323">
        <f t="shared" ref="C323:C386" si="11">EXP(B323)</f>
        <v>1.5424424119797546</v>
      </c>
    </row>
    <row r="324" spans="1:3" x14ac:dyDescent="0.3">
      <c r="A324">
        <v>130</v>
      </c>
      <c r="B324">
        <f t="shared" si="10"/>
        <v>0.43336714188961084</v>
      </c>
      <c r="C324">
        <f t="shared" si="11"/>
        <v>1.5424424119797546</v>
      </c>
    </row>
    <row r="325" spans="1:3" x14ac:dyDescent="0.3">
      <c r="A325">
        <v>130</v>
      </c>
      <c r="B325">
        <f t="shared" si="10"/>
        <v>0.43336714188961084</v>
      </c>
      <c r="C325">
        <f t="shared" si="11"/>
        <v>1.5424424119797546</v>
      </c>
    </row>
    <row r="326" spans="1:3" x14ac:dyDescent="0.3">
      <c r="A326">
        <v>130</v>
      </c>
      <c r="B326">
        <f t="shared" si="10"/>
        <v>0.43336714188961084</v>
      </c>
      <c r="C326">
        <f t="shared" si="11"/>
        <v>1.5424424119797546</v>
      </c>
    </row>
    <row r="327" spans="1:3" x14ac:dyDescent="0.3">
      <c r="A327">
        <v>130</v>
      </c>
      <c r="B327">
        <f t="shared" si="10"/>
        <v>0.43336714188961084</v>
      </c>
      <c r="C327">
        <f t="shared" si="11"/>
        <v>1.5424424119797546</v>
      </c>
    </row>
    <row r="328" spans="1:3" x14ac:dyDescent="0.3">
      <c r="A328">
        <v>130</v>
      </c>
      <c r="B328">
        <f t="shared" si="10"/>
        <v>0.43336714188961084</v>
      </c>
      <c r="C328">
        <f t="shared" si="11"/>
        <v>1.5424424119797546</v>
      </c>
    </row>
    <row r="329" spans="1:3" x14ac:dyDescent="0.3">
      <c r="A329">
        <v>130</v>
      </c>
      <c r="B329">
        <f t="shared" si="10"/>
        <v>0.43336714188961084</v>
      </c>
      <c r="C329">
        <f t="shared" si="11"/>
        <v>1.5424424119797546</v>
      </c>
    </row>
    <row r="330" spans="1:3" x14ac:dyDescent="0.3">
      <c r="A330">
        <v>130</v>
      </c>
      <c r="B330">
        <f t="shared" si="10"/>
        <v>0.43336714188961084</v>
      </c>
      <c r="C330">
        <f t="shared" si="11"/>
        <v>1.5424424119797546</v>
      </c>
    </row>
    <row r="331" spans="1:3" x14ac:dyDescent="0.3">
      <c r="A331">
        <v>130</v>
      </c>
      <c r="B331">
        <f t="shared" si="10"/>
        <v>0.43336714188961084</v>
      </c>
      <c r="C331">
        <f t="shared" si="11"/>
        <v>1.5424424119797546</v>
      </c>
    </row>
    <row r="332" spans="1:3" x14ac:dyDescent="0.3">
      <c r="A332">
        <v>130</v>
      </c>
      <c r="B332">
        <f t="shared" si="10"/>
        <v>0.43336714188961084</v>
      </c>
      <c r="C332">
        <f t="shared" si="11"/>
        <v>1.5424424119797546</v>
      </c>
    </row>
    <row r="333" spans="1:3" x14ac:dyDescent="0.3">
      <c r="A333">
        <v>120</v>
      </c>
      <c r="B333">
        <f t="shared" si="10"/>
        <v>0.40003120789810231</v>
      </c>
      <c r="C333">
        <f t="shared" si="11"/>
        <v>1.491871255080897</v>
      </c>
    </row>
    <row r="334" spans="1:3" x14ac:dyDescent="0.3">
      <c r="A334">
        <v>110</v>
      </c>
      <c r="B334">
        <f t="shared" si="10"/>
        <v>0.36669527390659379</v>
      </c>
      <c r="C334">
        <f t="shared" si="11"/>
        <v>1.4429581451147648</v>
      </c>
    </row>
    <row r="335" spans="1:3" x14ac:dyDescent="0.3">
      <c r="A335">
        <v>110</v>
      </c>
      <c r="B335">
        <f t="shared" si="10"/>
        <v>0.36669527390659379</v>
      </c>
      <c r="C335">
        <f t="shared" si="11"/>
        <v>1.4429581451147648</v>
      </c>
    </row>
    <row r="336" spans="1:3" x14ac:dyDescent="0.3">
      <c r="A336">
        <v>20</v>
      </c>
      <c r="B336">
        <f t="shared" si="10"/>
        <v>6.6671867983017052E-2</v>
      </c>
      <c r="C336">
        <f t="shared" si="11"/>
        <v>1.068944665652154</v>
      </c>
    </row>
    <row r="337" spans="1:3" x14ac:dyDescent="0.3">
      <c r="A337">
        <v>20</v>
      </c>
      <c r="B337">
        <f t="shared" si="10"/>
        <v>6.6671867983017052E-2</v>
      </c>
      <c r="C337">
        <f t="shared" si="11"/>
        <v>1.068944665652154</v>
      </c>
    </row>
    <row r="338" spans="1:3" x14ac:dyDescent="0.3">
      <c r="A338">
        <v>70</v>
      </c>
      <c r="B338">
        <f t="shared" si="10"/>
        <v>0.23335153794055968</v>
      </c>
      <c r="C338">
        <f t="shared" si="11"/>
        <v>1.262825332323718</v>
      </c>
    </row>
    <row r="339" spans="1:3" x14ac:dyDescent="0.3">
      <c r="A339">
        <v>70</v>
      </c>
      <c r="B339">
        <f t="shared" si="10"/>
        <v>0.23335153794055968</v>
      </c>
      <c r="C339">
        <f t="shared" si="11"/>
        <v>1.262825332323718</v>
      </c>
    </row>
    <row r="340" spans="1:3" x14ac:dyDescent="0.3">
      <c r="A340">
        <v>60</v>
      </c>
      <c r="B340">
        <f t="shared" si="10"/>
        <v>0.20001560394905116</v>
      </c>
      <c r="C340">
        <f t="shared" si="11"/>
        <v>1.2214218170152755</v>
      </c>
    </row>
    <row r="341" spans="1:3" x14ac:dyDescent="0.3">
      <c r="A341">
        <v>60</v>
      </c>
      <c r="B341">
        <f t="shared" si="10"/>
        <v>0.20001560394905116</v>
      </c>
      <c r="C341">
        <f t="shared" si="11"/>
        <v>1.2214218170152755</v>
      </c>
    </row>
    <row r="342" spans="1:3" x14ac:dyDescent="0.3">
      <c r="A342">
        <v>110</v>
      </c>
      <c r="B342">
        <f t="shared" si="10"/>
        <v>0.36669527390659379</v>
      </c>
      <c r="C342">
        <f t="shared" si="11"/>
        <v>1.4429581451147648</v>
      </c>
    </row>
    <row r="343" spans="1:3" x14ac:dyDescent="0.3">
      <c r="A343">
        <v>170</v>
      </c>
      <c r="B343">
        <f t="shared" si="10"/>
        <v>0.566710877855645</v>
      </c>
      <c r="C343">
        <f t="shared" si="11"/>
        <v>1.7624605594830676</v>
      </c>
    </row>
    <row r="344" spans="1:3" x14ac:dyDescent="0.3">
      <c r="A344">
        <v>170</v>
      </c>
      <c r="B344">
        <f t="shared" si="10"/>
        <v>0.566710877855645</v>
      </c>
      <c r="C344">
        <f t="shared" si="11"/>
        <v>1.7624605594830676</v>
      </c>
    </row>
    <row r="345" spans="1:3" x14ac:dyDescent="0.3">
      <c r="A345">
        <v>170</v>
      </c>
      <c r="B345">
        <f t="shared" si="10"/>
        <v>0.566710877855645</v>
      </c>
      <c r="C345">
        <f t="shared" si="11"/>
        <v>1.7624605594830676</v>
      </c>
    </row>
    <row r="346" spans="1:3" x14ac:dyDescent="0.3">
      <c r="A346">
        <v>170</v>
      </c>
      <c r="B346">
        <f t="shared" si="10"/>
        <v>0.566710877855645</v>
      </c>
      <c r="C346">
        <f t="shared" si="11"/>
        <v>1.7624605594830676</v>
      </c>
    </row>
    <row r="347" spans="1:3" x14ac:dyDescent="0.3">
      <c r="A347">
        <v>170</v>
      </c>
      <c r="B347">
        <f t="shared" si="10"/>
        <v>0.566710877855645</v>
      </c>
      <c r="C347">
        <f t="shared" si="11"/>
        <v>1.7624605594830676</v>
      </c>
    </row>
    <row r="348" spans="1:3" x14ac:dyDescent="0.3">
      <c r="A348">
        <v>350</v>
      </c>
      <c r="B348">
        <f t="shared" si="10"/>
        <v>1.1667576897027985</v>
      </c>
      <c r="C348">
        <f t="shared" si="11"/>
        <v>3.2115628560516409</v>
      </c>
    </row>
    <row r="349" spans="1:3" x14ac:dyDescent="0.3">
      <c r="A349">
        <v>350</v>
      </c>
      <c r="B349">
        <f t="shared" si="10"/>
        <v>1.1667576897027985</v>
      </c>
      <c r="C349">
        <f t="shared" si="11"/>
        <v>3.2115628560516409</v>
      </c>
    </row>
    <row r="350" spans="1:3" x14ac:dyDescent="0.3">
      <c r="A350">
        <v>350</v>
      </c>
      <c r="B350">
        <f t="shared" si="10"/>
        <v>1.1667576897027985</v>
      </c>
      <c r="C350">
        <f t="shared" si="11"/>
        <v>3.2115628560516409</v>
      </c>
    </row>
    <row r="351" spans="1:3" x14ac:dyDescent="0.3">
      <c r="A351">
        <v>380</v>
      </c>
      <c r="B351">
        <f t="shared" si="10"/>
        <v>1.2667654916773241</v>
      </c>
      <c r="C351">
        <f t="shared" si="11"/>
        <v>3.5493535619382883</v>
      </c>
    </row>
    <row r="352" spans="1:3" x14ac:dyDescent="0.3">
      <c r="A352">
        <v>200</v>
      </c>
      <c r="B352">
        <f t="shared" si="10"/>
        <v>0.66671867983017052</v>
      </c>
      <c r="C352">
        <f t="shared" si="11"/>
        <v>1.9478353514985307</v>
      </c>
    </row>
    <row r="353" spans="1:3" x14ac:dyDescent="0.3">
      <c r="A353">
        <v>220</v>
      </c>
      <c r="B353">
        <f t="shared" si="10"/>
        <v>0.73339054781318758</v>
      </c>
      <c r="C353">
        <f t="shared" si="11"/>
        <v>2.0821282085530428</v>
      </c>
    </row>
    <row r="354" spans="1:3" x14ac:dyDescent="0.3">
      <c r="A354">
        <v>220</v>
      </c>
      <c r="B354">
        <f t="shared" si="10"/>
        <v>0.73339054781318758</v>
      </c>
      <c r="C354">
        <f t="shared" si="11"/>
        <v>2.0821282085530428</v>
      </c>
    </row>
    <row r="355" spans="1:3" x14ac:dyDescent="0.3">
      <c r="A355">
        <v>220</v>
      </c>
      <c r="B355">
        <f t="shared" si="10"/>
        <v>0.73339054781318758</v>
      </c>
      <c r="C355">
        <f t="shared" si="11"/>
        <v>2.0821282085530428</v>
      </c>
    </row>
    <row r="356" spans="1:3" x14ac:dyDescent="0.3">
      <c r="A356">
        <v>220</v>
      </c>
      <c r="B356">
        <f t="shared" si="10"/>
        <v>0.73339054781318758</v>
      </c>
      <c r="C356">
        <f t="shared" si="11"/>
        <v>2.0821282085530428</v>
      </c>
    </row>
    <row r="357" spans="1:3" x14ac:dyDescent="0.3">
      <c r="A357">
        <v>220</v>
      </c>
      <c r="B357">
        <f t="shared" si="10"/>
        <v>0.73339054781318758</v>
      </c>
      <c r="C357">
        <f t="shared" si="11"/>
        <v>2.0821282085530428</v>
      </c>
    </row>
    <row r="358" spans="1:3" x14ac:dyDescent="0.3">
      <c r="A358">
        <v>220</v>
      </c>
      <c r="B358">
        <f t="shared" si="10"/>
        <v>0.73339054781318758</v>
      </c>
      <c r="C358">
        <f t="shared" si="11"/>
        <v>2.0821282085530428</v>
      </c>
    </row>
    <row r="359" spans="1:3" x14ac:dyDescent="0.3">
      <c r="A359">
        <v>210</v>
      </c>
      <c r="B359">
        <f t="shared" si="10"/>
        <v>0.70005461382167911</v>
      </c>
      <c r="C359">
        <f t="shared" si="11"/>
        <v>2.013862689204982</v>
      </c>
    </row>
    <row r="360" spans="1:3" x14ac:dyDescent="0.3">
      <c r="A360">
        <v>210</v>
      </c>
      <c r="B360">
        <f t="shared" si="10"/>
        <v>0.70005461382167911</v>
      </c>
      <c r="C360">
        <f t="shared" si="11"/>
        <v>2.013862689204982</v>
      </c>
    </row>
    <row r="361" spans="1:3" x14ac:dyDescent="0.3">
      <c r="A361">
        <v>210</v>
      </c>
      <c r="B361">
        <f t="shared" si="10"/>
        <v>0.70005461382167911</v>
      </c>
      <c r="C361">
        <f t="shared" si="11"/>
        <v>2.013862689204982</v>
      </c>
    </row>
    <row r="362" spans="1:3" x14ac:dyDescent="0.3">
      <c r="A362">
        <v>280</v>
      </c>
      <c r="B362">
        <f t="shared" si="10"/>
        <v>0.93340615176223873</v>
      </c>
      <c r="C362">
        <f t="shared" si="11"/>
        <v>2.5431568197496177</v>
      </c>
    </row>
    <row r="363" spans="1:3" x14ac:dyDescent="0.3">
      <c r="A363">
        <v>280</v>
      </c>
      <c r="B363">
        <f t="shared" si="10"/>
        <v>0.93340615176223873</v>
      </c>
      <c r="C363">
        <f t="shared" si="11"/>
        <v>2.5431568197496177</v>
      </c>
    </row>
    <row r="364" spans="1:3" x14ac:dyDescent="0.3">
      <c r="A364">
        <v>280</v>
      </c>
      <c r="B364">
        <f t="shared" si="10"/>
        <v>0.93340615176223873</v>
      </c>
      <c r="C364">
        <f t="shared" si="11"/>
        <v>2.5431568197496177</v>
      </c>
    </row>
    <row r="365" spans="1:3" x14ac:dyDescent="0.3">
      <c r="A365">
        <v>280</v>
      </c>
      <c r="B365">
        <f t="shared" si="10"/>
        <v>0.93340615176223873</v>
      </c>
      <c r="C365">
        <f t="shared" si="11"/>
        <v>2.5431568197496177</v>
      </c>
    </row>
    <row r="366" spans="1:3" x14ac:dyDescent="0.3">
      <c r="A366">
        <v>280</v>
      </c>
      <c r="B366">
        <f t="shared" si="10"/>
        <v>0.93340615176223873</v>
      </c>
      <c r="C366">
        <f t="shared" si="11"/>
        <v>2.5431568197496177</v>
      </c>
    </row>
    <row r="367" spans="1:3" x14ac:dyDescent="0.3">
      <c r="A367">
        <v>290</v>
      </c>
      <c r="B367">
        <f t="shared" si="10"/>
        <v>0.96674208575374732</v>
      </c>
      <c r="C367">
        <f t="shared" si="11"/>
        <v>2.6293642469065839</v>
      </c>
    </row>
    <row r="368" spans="1:3" x14ac:dyDescent="0.3">
      <c r="A368">
        <v>290</v>
      </c>
      <c r="B368">
        <f t="shared" si="10"/>
        <v>0.96674208575374732</v>
      </c>
      <c r="C368">
        <f t="shared" si="11"/>
        <v>2.6293642469065839</v>
      </c>
    </row>
    <row r="369" spans="1:3" x14ac:dyDescent="0.3">
      <c r="A369">
        <v>290</v>
      </c>
      <c r="B369">
        <f t="shared" si="10"/>
        <v>0.96674208575374732</v>
      </c>
      <c r="C369">
        <f t="shared" si="11"/>
        <v>2.6293642469065839</v>
      </c>
    </row>
    <row r="370" spans="1:3" x14ac:dyDescent="0.3">
      <c r="A370">
        <v>290</v>
      </c>
      <c r="B370">
        <f t="shared" si="10"/>
        <v>0.96674208575374732</v>
      </c>
      <c r="C370">
        <f t="shared" si="11"/>
        <v>2.6293642469065839</v>
      </c>
    </row>
    <row r="371" spans="1:3" x14ac:dyDescent="0.3">
      <c r="A371">
        <v>290</v>
      </c>
      <c r="B371">
        <f t="shared" si="10"/>
        <v>0.96674208575374732</v>
      </c>
      <c r="C371">
        <f t="shared" si="11"/>
        <v>2.6293642469065839</v>
      </c>
    </row>
    <row r="372" spans="1:3" x14ac:dyDescent="0.3">
      <c r="A372">
        <v>290</v>
      </c>
      <c r="B372">
        <f t="shared" si="10"/>
        <v>0.96674208575374732</v>
      </c>
      <c r="C372">
        <f t="shared" si="11"/>
        <v>2.6293642469065839</v>
      </c>
    </row>
    <row r="373" spans="1:3" x14ac:dyDescent="0.3">
      <c r="A373">
        <v>290</v>
      </c>
      <c r="B373">
        <f t="shared" si="10"/>
        <v>0.96674208575374732</v>
      </c>
      <c r="C373">
        <f t="shared" si="11"/>
        <v>2.6293642469065839</v>
      </c>
    </row>
    <row r="374" spans="1:3" x14ac:dyDescent="0.3">
      <c r="A374">
        <v>290</v>
      </c>
      <c r="B374">
        <f t="shared" si="10"/>
        <v>0.96674208575374732</v>
      </c>
      <c r="C374">
        <f t="shared" si="11"/>
        <v>2.6293642469065839</v>
      </c>
    </row>
    <row r="375" spans="1:3" x14ac:dyDescent="0.3">
      <c r="A375">
        <v>290</v>
      </c>
      <c r="B375">
        <f t="shared" si="10"/>
        <v>0.96674208575374732</v>
      </c>
      <c r="C375">
        <f t="shared" si="11"/>
        <v>2.6293642469065839</v>
      </c>
    </row>
    <row r="376" spans="1:3" x14ac:dyDescent="0.3">
      <c r="A376">
        <v>290</v>
      </c>
      <c r="B376">
        <f t="shared" si="10"/>
        <v>0.96674208575374732</v>
      </c>
      <c r="C376">
        <f t="shared" si="11"/>
        <v>2.6293642469065839</v>
      </c>
    </row>
    <row r="377" spans="1:3" x14ac:dyDescent="0.3">
      <c r="A377">
        <v>290</v>
      </c>
      <c r="B377">
        <f t="shared" si="10"/>
        <v>0.96674208575374732</v>
      </c>
      <c r="C377">
        <f t="shared" si="11"/>
        <v>2.6293642469065839</v>
      </c>
    </row>
    <row r="378" spans="1:3" x14ac:dyDescent="0.3">
      <c r="A378">
        <v>290</v>
      </c>
      <c r="B378">
        <f t="shared" si="10"/>
        <v>0.96674208575374732</v>
      </c>
      <c r="C378">
        <f t="shared" si="11"/>
        <v>2.6293642469065839</v>
      </c>
    </row>
    <row r="379" spans="1:3" x14ac:dyDescent="0.3">
      <c r="A379">
        <v>290</v>
      </c>
      <c r="B379">
        <f t="shared" si="10"/>
        <v>0.96674208575374732</v>
      </c>
      <c r="C379">
        <f t="shared" si="11"/>
        <v>2.6293642469065839</v>
      </c>
    </row>
    <row r="380" spans="1:3" x14ac:dyDescent="0.3">
      <c r="A380">
        <v>290</v>
      </c>
      <c r="B380">
        <f t="shared" si="10"/>
        <v>0.96674208575374732</v>
      </c>
      <c r="C380">
        <f t="shared" si="11"/>
        <v>2.6293642469065839</v>
      </c>
    </row>
    <row r="381" spans="1:3" x14ac:dyDescent="0.3">
      <c r="A381">
        <v>290</v>
      </c>
      <c r="B381">
        <f t="shared" si="10"/>
        <v>0.96674208575374732</v>
      </c>
      <c r="C381">
        <f t="shared" si="11"/>
        <v>2.6293642469065839</v>
      </c>
    </row>
    <row r="382" spans="1:3" x14ac:dyDescent="0.3">
      <c r="A382">
        <v>290</v>
      </c>
      <c r="B382">
        <f t="shared" si="10"/>
        <v>0.96674208575374732</v>
      </c>
      <c r="C382">
        <f t="shared" si="11"/>
        <v>2.6293642469065839</v>
      </c>
    </row>
    <row r="383" spans="1:3" x14ac:dyDescent="0.3">
      <c r="A383">
        <v>280</v>
      </c>
      <c r="B383">
        <f t="shared" si="10"/>
        <v>0.93340615176223873</v>
      </c>
      <c r="C383">
        <f t="shared" si="11"/>
        <v>2.5431568197496177</v>
      </c>
    </row>
    <row r="384" spans="1:3" x14ac:dyDescent="0.3">
      <c r="A384">
        <v>280</v>
      </c>
      <c r="B384">
        <f t="shared" si="10"/>
        <v>0.93340615176223873</v>
      </c>
      <c r="C384">
        <f t="shared" si="11"/>
        <v>2.5431568197496177</v>
      </c>
    </row>
    <row r="385" spans="1:3" x14ac:dyDescent="0.3">
      <c r="A385">
        <v>270</v>
      </c>
      <c r="B385">
        <f t="shared" si="10"/>
        <v>0.90007021777073026</v>
      </c>
      <c r="C385">
        <f t="shared" si="11"/>
        <v>2.4597758250680184</v>
      </c>
    </row>
    <row r="386" spans="1:3" x14ac:dyDescent="0.3">
      <c r="A386">
        <v>270</v>
      </c>
      <c r="B386">
        <f t="shared" si="10"/>
        <v>0.90007021777073026</v>
      </c>
      <c r="C386">
        <f t="shared" si="11"/>
        <v>2.4597758250680184</v>
      </c>
    </row>
    <row r="387" spans="1:3" x14ac:dyDescent="0.3">
      <c r="A387">
        <v>270</v>
      </c>
      <c r="B387">
        <f t="shared" ref="B387:B450" si="12">(A387-0)/$A$973</f>
        <v>0.90007021777073026</v>
      </c>
      <c r="C387">
        <f t="shared" ref="C387:C450" si="13">EXP(B387)</f>
        <v>2.4597758250680184</v>
      </c>
    </row>
    <row r="388" spans="1:3" x14ac:dyDescent="0.3">
      <c r="A388">
        <v>270</v>
      </c>
      <c r="B388">
        <f t="shared" si="12"/>
        <v>0.90007021777073026</v>
      </c>
      <c r="C388">
        <f t="shared" si="13"/>
        <v>2.4597758250680184</v>
      </c>
    </row>
    <row r="389" spans="1:3" x14ac:dyDescent="0.3">
      <c r="A389">
        <v>270</v>
      </c>
      <c r="B389">
        <f t="shared" si="12"/>
        <v>0.90007021777073026</v>
      </c>
      <c r="C389">
        <f t="shared" si="13"/>
        <v>2.4597758250680184</v>
      </c>
    </row>
    <row r="390" spans="1:3" x14ac:dyDescent="0.3">
      <c r="A390">
        <v>220</v>
      </c>
      <c r="B390">
        <f t="shared" si="12"/>
        <v>0.73339054781318758</v>
      </c>
      <c r="C390">
        <f t="shared" si="13"/>
        <v>2.0821282085530428</v>
      </c>
    </row>
    <row r="391" spans="1:3" x14ac:dyDescent="0.3">
      <c r="A391">
        <v>220</v>
      </c>
      <c r="B391">
        <f t="shared" si="12"/>
        <v>0.73339054781318758</v>
      </c>
      <c r="C391">
        <f t="shared" si="13"/>
        <v>2.0821282085530428</v>
      </c>
    </row>
    <row r="392" spans="1:3" x14ac:dyDescent="0.3">
      <c r="A392">
        <v>220</v>
      </c>
      <c r="B392">
        <f t="shared" si="12"/>
        <v>0.73339054781318758</v>
      </c>
      <c r="C392">
        <f t="shared" si="13"/>
        <v>2.0821282085530428</v>
      </c>
    </row>
    <row r="393" spans="1:3" x14ac:dyDescent="0.3">
      <c r="A393">
        <v>250</v>
      </c>
      <c r="B393">
        <f t="shared" si="12"/>
        <v>0.83339834978771321</v>
      </c>
      <c r="C393">
        <f t="shared" si="13"/>
        <v>2.3011254970502426</v>
      </c>
    </row>
    <row r="394" spans="1:3" x14ac:dyDescent="0.3">
      <c r="A394">
        <v>250</v>
      </c>
      <c r="B394">
        <f t="shared" si="12"/>
        <v>0.83339834978771321</v>
      </c>
      <c r="C394">
        <f t="shared" si="13"/>
        <v>2.3011254970502426</v>
      </c>
    </row>
    <row r="395" spans="1:3" x14ac:dyDescent="0.3">
      <c r="A395">
        <v>250</v>
      </c>
      <c r="B395">
        <f t="shared" si="12"/>
        <v>0.83339834978771321</v>
      </c>
      <c r="C395">
        <f t="shared" si="13"/>
        <v>2.3011254970502426</v>
      </c>
    </row>
    <row r="396" spans="1:3" x14ac:dyDescent="0.3">
      <c r="A396">
        <v>250</v>
      </c>
      <c r="B396">
        <f t="shared" si="12"/>
        <v>0.83339834978771321</v>
      </c>
      <c r="C396">
        <f t="shared" si="13"/>
        <v>2.3011254970502426</v>
      </c>
    </row>
    <row r="397" spans="1:3" x14ac:dyDescent="0.3">
      <c r="A397">
        <v>250</v>
      </c>
      <c r="B397">
        <f t="shared" si="12"/>
        <v>0.83339834978771321</v>
      </c>
      <c r="C397">
        <f t="shared" si="13"/>
        <v>2.3011254970502426</v>
      </c>
    </row>
    <row r="398" spans="1:3" x14ac:dyDescent="0.3">
      <c r="A398">
        <v>250</v>
      </c>
      <c r="B398">
        <f t="shared" si="12"/>
        <v>0.83339834978771321</v>
      </c>
      <c r="C398">
        <f t="shared" si="13"/>
        <v>2.3011254970502426</v>
      </c>
    </row>
    <row r="399" spans="1:3" x14ac:dyDescent="0.3">
      <c r="A399">
        <v>250</v>
      </c>
      <c r="B399">
        <f t="shared" si="12"/>
        <v>0.83339834978771321</v>
      </c>
      <c r="C399">
        <f t="shared" si="13"/>
        <v>2.3011254970502426</v>
      </c>
    </row>
    <row r="400" spans="1:3" x14ac:dyDescent="0.3">
      <c r="A400">
        <v>250</v>
      </c>
      <c r="B400">
        <f t="shared" si="12"/>
        <v>0.83339834978771321</v>
      </c>
      <c r="C400">
        <f t="shared" si="13"/>
        <v>2.3011254970502426</v>
      </c>
    </row>
    <row r="401" spans="1:3" x14ac:dyDescent="0.3">
      <c r="A401">
        <v>250</v>
      </c>
      <c r="B401">
        <f t="shared" si="12"/>
        <v>0.83339834978771321</v>
      </c>
      <c r="C401">
        <f t="shared" si="13"/>
        <v>2.3011254970502426</v>
      </c>
    </row>
    <row r="402" spans="1:3" x14ac:dyDescent="0.3">
      <c r="A402">
        <v>260</v>
      </c>
      <c r="B402">
        <f t="shared" si="12"/>
        <v>0.86673428377922168</v>
      </c>
      <c r="C402">
        <f t="shared" si="13"/>
        <v>2.3791285942739231</v>
      </c>
    </row>
    <row r="403" spans="1:3" x14ac:dyDescent="0.3">
      <c r="A403">
        <v>260</v>
      </c>
      <c r="B403">
        <f t="shared" si="12"/>
        <v>0.86673428377922168</v>
      </c>
      <c r="C403">
        <f t="shared" si="13"/>
        <v>2.3791285942739231</v>
      </c>
    </row>
    <row r="404" spans="1:3" x14ac:dyDescent="0.3">
      <c r="A404">
        <v>500</v>
      </c>
      <c r="B404">
        <f t="shared" si="12"/>
        <v>1.6667966995754264</v>
      </c>
      <c r="C404">
        <f t="shared" si="13"/>
        <v>5.2951785531747264</v>
      </c>
    </row>
    <row r="405" spans="1:3" x14ac:dyDescent="0.3">
      <c r="A405">
        <v>500</v>
      </c>
      <c r="B405">
        <f t="shared" si="12"/>
        <v>1.6667966995754264</v>
      </c>
      <c r="C405">
        <f t="shared" si="13"/>
        <v>5.2951785531747264</v>
      </c>
    </row>
    <row r="406" spans="1:3" x14ac:dyDescent="0.3">
      <c r="A406">
        <v>570</v>
      </c>
      <c r="B406">
        <f t="shared" si="12"/>
        <v>1.9001482375159859</v>
      </c>
      <c r="C406">
        <f t="shared" si="13"/>
        <v>6.6868856161262968</v>
      </c>
    </row>
    <row r="407" spans="1:3" x14ac:dyDescent="0.3">
      <c r="A407">
        <v>570</v>
      </c>
      <c r="B407">
        <f t="shared" si="12"/>
        <v>1.9001482375159859</v>
      </c>
      <c r="C407">
        <f t="shared" si="13"/>
        <v>6.6868856161262968</v>
      </c>
    </row>
    <row r="408" spans="1:3" x14ac:dyDescent="0.3">
      <c r="A408">
        <v>580</v>
      </c>
      <c r="B408">
        <f t="shared" si="12"/>
        <v>1.9334841715074946</v>
      </c>
      <c r="C408">
        <f t="shared" si="13"/>
        <v>6.9135563429106277</v>
      </c>
    </row>
    <row r="409" spans="1:3" x14ac:dyDescent="0.3">
      <c r="A409">
        <v>580</v>
      </c>
      <c r="B409">
        <f t="shared" si="12"/>
        <v>1.9334841715074946</v>
      </c>
      <c r="C409">
        <f t="shared" si="13"/>
        <v>6.9135563429106277</v>
      </c>
    </row>
    <row r="410" spans="1:3" x14ac:dyDescent="0.3">
      <c r="A410">
        <v>580</v>
      </c>
      <c r="B410">
        <f t="shared" si="12"/>
        <v>1.9334841715074946</v>
      </c>
      <c r="C410">
        <f t="shared" si="13"/>
        <v>6.9135563429106277</v>
      </c>
    </row>
    <row r="411" spans="1:3" x14ac:dyDescent="0.3">
      <c r="A411">
        <v>760</v>
      </c>
      <c r="B411">
        <f t="shared" si="12"/>
        <v>2.5335309833546482</v>
      </c>
      <c r="C411">
        <f t="shared" si="13"/>
        <v>12.597910707644013</v>
      </c>
    </row>
    <row r="412" spans="1:3" x14ac:dyDescent="0.3">
      <c r="A412">
        <v>790</v>
      </c>
      <c r="B412">
        <f t="shared" si="12"/>
        <v>2.6335387853291734</v>
      </c>
      <c r="C412">
        <f t="shared" si="13"/>
        <v>13.922953168704154</v>
      </c>
    </row>
    <row r="413" spans="1:3" x14ac:dyDescent="0.3">
      <c r="A413">
        <v>790</v>
      </c>
      <c r="B413">
        <f t="shared" si="12"/>
        <v>2.6335387853291734</v>
      </c>
      <c r="C413">
        <f t="shared" si="13"/>
        <v>13.922953168704154</v>
      </c>
    </row>
    <row r="414" spans="1:3" x14ac:dyDescent="0.3">
      <c r="A414">
        <v>790</v>
      </c>
      <c r="B414">
        <f t="shared" si="12"/>
        <v>2.6335387853291734</v>
      </c>
      <c r="C414">
        <f t="shared" si="13"/>
        <v>13.922953168704154</v>
      </c>
    </row>
    <row r="415" spans="1:3" x14ac:dyDescent="0.3">
      <c r="A415">
        <v>780</v>
      </c>
      <c r="B415">
        <f t="shared" si="12"/>
        <v>2.6002028513376652</v>
      </c>
      <c r="C415">
        <f t="shared" si="13"/>
        <v>13.46646944929822</v>
      </c>
    </row>
    <row r="416" spans="1:3" x14ac:dyDescent="0.3">
      <c r="A416">
        <v>780</v>
      </c>
      <c r="B416">
        <f t="shared" si="12"/>
        <v>2.6002028513376652</v>
      </c>
      <c r="C416">
        <f t="shared" si="13"/>
        <v>13.46646944929822</v>
      </c>
    </row>
    <row r="417" spans="1:3" x14ac:dyDescent="0.3">
      <c r="A417">
        <v>780</v>
      </c>
      <c r="B417">
        <f t="shared" si="12"/>
        <v>2.6002028513376652</v>
      </c>
      <c r="C417">
        <f t="shared" si="13"/>
        <v>13.46646944929822</v>
      </c>
    </row>
    <row r="418" spans="1:3" x14ac:dyDescent="0.3">
      <c r="A418">
        <v>780</v>
      </c>
      <c r="B418">
        <f t="shared" si="12"/>
        <v>2.6002028513376652</v>
      </c>
      <c r="C418">
        <f t="shared" si="13"/>
        <v>13.46646944929822</v>
      </c>
    </row>
    <row r="419" spans="1:3" x14ac:dyDescent="0.3">
      <c r="A419">
        <v>770</v>
      </c>
      <c r="B419">
        <f t="shared" si="12"/>
        <v>2.5668669173461565</v>
      </c>
      <c r="C419">
        <f t="shared" si="13"/>
        <v>13.024952194517834</v>
      </c>
    </row>
    <row r="420" spans="1:3" x14ac:dyDescent="0.3">
      <c r="A420">
        <v>770</v>
      </c>
      <c r="B420">
        <f t="shared" si="12"/>
        <v>2.5668669173461565</v>
      </c>
      <c r="C420">
        <f t="shared" si="13"/>
        <v>13.024952194517834</v>
      </c>
    </row>
    <row r="421" spans="1:3" x14ac:dyDescent="0.3">
      <c r="A421">
        <v>680</v>
      </c>
      <c r="B421">
        <f t="shared" si="12"/>
        <v>2.26684351142258</v>
      </c>
      <c r="C421">
        <f t="shared" si="13"/>
        <v>9.6488960652402049</v>
      </c>
    </row>
    <row r="422" spans="1:3" x14ac:dyDescent="0.3">
      <c r="A422">
        <v>680</v>
      </c>
      <c r="B422">
        <f t="shared" si="12"/>
        <v>2.26684351142258</v>
      </c>
      <c r="C422">
        <f t="shared" si="13"/>
        <v>9.6488960652402049</v>
      </c>
    </row>
    <row r="423" spans="1:3" x14ac:dyDescent="0.3">
      <c r="A423">
        <v>690</v>
      </c>
      <c r="B423">
        <f t="shared" si="12"/>
        <v>2.3001794454140883</v>
      </c>
      <c r="C423">
        <f t="shared" si="13"/>
        <v>9.9759724367127358</v>
      </c>
    </row>
    <row r="424" spans="1:3" x14ac:dyDescent="0.3">
      <c r="A424">
        <v>690</v>
      </c>
      <c r="B424">
        <f t="shared" si="12"/>
        <v>2.3001794454140883</v>
      </c>
      <c r="C424">
        <f t="shared" si="13"/>
        <v>9.9759724367127358</v>
      </c>
    </row>
    <row r="425" spans="1:3" x14ac:dyDescent="0.3">
      <c r="A425">
        <v>690</v>
      </c>
      <c r="B425">
        <f t="shared" si="12"/>
        <v>2.3001794454140883</v>
      </c>
      <c r="C425">
        <f t="shared" si="13"/>
        <v>9.9759724367127358</v>
      </c>
    </row>
    <row r="426" spans="1:3" x14ac:dyDescent="0.3">
      <c r="A426">
        <v>750</v>
      </c>
      <c r="B426">
        <f t="shared" si="12"/>
        <v>2.5001950493631395</v>
      </c>
      <c r="C426">
        <f t="shared" si="13"/>
        <v>12.184870380143975</v>
      </c>
    </row>
    <row r="427" spans="1:3" x14ac:dyDescent="0.3">
      <c r="A427">
        <v>750</v>
      </c>
      <c r="B427">
        <f t="shared" si="12"/>
        <v>2.5001950493631395</v>
      </c>
      <c r="C427">
        <f t="shared" si="13"/>
        <v>12.184870380143975</v>
      </c>
    </row>
    <row r="428" spans="1:3" x14ac:dyDescent="0.3">
      <c r="A428">
        <v>750</v>
      </c>
      <c r="B428">
        <f t="shared" si="12"/>
        <v>2.5001950493631395</v>
      </c>
      <c r="C428">
        <f t="shared" si="13"/>
        <v>12.184870380143975</v>
      </c>
    </row>
    <row r="429" spans="1:3" x14ac:dyDescent="0.3">
      <c r="A429">
        <v>760</v>
      </c>
      <c r="B429">
        <f t="shared" si="12"/>
        <v>2.5335309833546482</v>
      </c>
      <c r="C429">
        <f t="shared" si="13"/>
        <v>12.597910707644013</v>
      </c>
    </row>
    <row r="430" spans="1:3" x14ac:dyDescent="0.3">
      <c r="A430">
        <v>760</v>
      </c>
      <c r="B430">
        <f t="shared" si="12"/>
        <v>2.5335309833546482</v>
      </c>
      <c r="C430">
        <f t="shared" si="13"/>
        <v>12.597910707644013</v>
      </c>
    </row>
    <row r="431" spans="1:3" x14ac:dyDescent="0.3">
      <c r="A431">
        <v>760</v>
      </c>
      <c r="B431">
        <f t="shared" si="12"/>
        <v>2.5335309833546482</v>
      </c>
      <c r="C431">
        <f t="shared" si="13"/>
        <v>12.597910707644013</v>
      </c>
    </row>
    <row r="432" spans="1:3" x14ac:dyDescent="0.3">
      <c r="A432">
        <v>760</v>
      </c>
      <c r="B432">
        <f t="shared" si="12"/>
        <v>2.5335309833546482</v>
      </c>
      <c r="C432">
        <f t="shared" si="13"/>
        <v>12.597910707644013</v>
      </c>
    </row>
    <row r="433" spans="1:3" x14ac:dyDescent="0.3">
      <c r="A433">
        <v>760</v>
      </c>
      <c r="B433">
        <f t="shared" si="12"/>
        <v>2.5335309833546482</v>
      </c>
      <c r="C433">
        <f t="shared" si="13"/>
        <v>12.597910707644013</v>
      </c>
    </row>
    <row r="434" spans="1:3" x14ac:dyDescent="0.3">
      <c r="A434">
        <v>750</v>
      </c>
      <c r="B434">
        <f t="shared" si="12"/>
        <v>2.5001950493631395</v>
      </c>
      <c r="C434">
        <f t="shared" si="13"/>
        <v>12.184870380143975</v>
      </c>
    </row>
    <row r="435" spans="1:3" x14ac:dyDescent="0.3">
      <c r="A435">
        <v>750</v>
      </c>
      <c r="B435">
        <f t="shared" si="12"/>
        <v>2.5001950493631395</v>
      </c>
      <c r="C435">
        <f t="shared" si="13"/>
        <v>12.184870380143975</v>
      </c>
    </row>
    <row r="436" spans="1:3" x14ac:dyDescent="0.3">
      <c r="A436">
        <v>750</v>
      </c>
      <c r="B436">
        <f t="shared" si="12"/>
        <v>2.5001950493631395</v>
      </c>
      <c r="C436">
        <f t="shared" si="13"/>
        <v>12.184870380143975</v>
      </c>
    </row>
    <row r="437" spans="1:3" x14ac:dyDescent="0.3">
      <c r="A437">
        <v>750</v>
      </c>
      <c r="B437">
        <f t="shared" si="12"/>
        <v>2.5001950493631395</v>
      </c>
      <c r="C437">
        <f t="shared" si="13"/>
        <v>12.184870380143975</v>
      </c>
    </row>
    <row r="438" spans="1:3" x14ac:dyDescent="0.3">
      <c r="A438">
        <v>750</v>
      </c>
      <c r="B438">
        <f t="shared" si="12"/>
        <v>2.5001950493631395</v>
      </c>
      <c r="C438">
        <f t="shared" si="13"/>
        <v>12.184870380143975</v>
      </c>
    </row>
    <row r="439" spans="1:3" x14ac:dyDescent="0.3">
      <c r="A439">
        <v>700</v>
      </c>
      <c r="B439">
        <f t="shared" si="12"/>
        <v>2.3335153794055969</v>
      </c>
      <c r="C439">
        <f t="shared" si="13"/>
        <v>10.314135978370574</v>
      </c>
    </row>
    <row r="440" spans="1:3" x14ac:dyDescent="0.3">
      <c r="A440">
        <v>700</v>
      </c>
      <c r="B440">
        <f t="shared" si="12"/>
        <v>2.3335153794055969</v>
      </c>
      <c r="C440">
        <f t="shared" si="13"/>
        <v>10.314135978370574</v>
      </c>
    </row>
    <row r="441" spans="1:3" x14ac:dyDescent="0.3">
      <c r="A441">
        <v>700</v>
      </c>
      <c r="B441">
        <f t="shared" si="12"/>
        <v>2.3335153794055969</v>
      </c>
      <c r="C441">
        <f t="shared" si="13"/>
        <v>10.314135978370574</v>
      </c>
    </row>
    <row r="442" spans="1:3" x14ac:dyDescent="0.3">
      <c r="A442">
        <v>700</v>
      </c>
      <c r="B442">
        <f t="shared" si="12"/>
        <v>2.3335153794055969</v>
      </c>
      <c r="C442">
        <f t="shared" si="13"/>
        <v>10.314135978370574</v>
      </c>
    </row>
    <row r="443" spans="1:3" x14ac:dyDescent="0.3">
      <c r="A443">
        <v>700</v>
      </c>
      <c r="B443">
        <f t="shared" si="12"/>
        <v>2.3335153794055969</v>
      </c>
      <c r="C443">
        <f t="shared" si="13"/>
        <v>10.314135978370574</v>
      </c>
    </row>
    <row r="444" spans="1:3" x14ac:dyDescent="0.3">
      <c r="A444">
        <v>700</v>
      </c>
      <c r="B444">
        <f t="shared" si="12"/>
        <v>2.3335153794055969</v>
      </c>
      <c r="C444">
        <f t="shared" si="13"/>
        <v>10.314135978370574</v>
      </c>
    </row>
    <row r="445" spans="1:3" x14ac:dyDescent="0.3">
      <c r="A445">
        <v>710</v>
      </c>
      <c r="B445">
        <f t="shared" si="12"/>
        <v>2.3668513133971052</v>
      </c>
      <c r="C445">
        <f t="shared" si="13"/>
        <v>10.663762520916997</v>
      </c>
    </row>
    <row r="446" spans="1:3" x14ac:dyDescent="0.3">
      <c r="A446">
        <v>710</v>
      </c>
      <c r="B446">
        <f t="shared" si="12"/>
        <v>2.3668513133971052</v>
      </c>
      <c r="C446">
        <f t="shared" si="13"/>
        <v>10.663762520916997</v>
      </c>
    </row>
    <row r="447" spans="1:3" x14ac:dyDescent="0.3">
      <c r="A447">
        <v>660</v>
      </c>
      <c r="B447">
        <f t="shared" si="12"/>
        <v>2.2001716434395626</v>
      </c>
      <c r="C447">
        <f t="shared" si="13"/>
        <v>9.0265627167459535</v>
      </c>
    </row>
    <row r="448" spans="1:3" x14ac:dyDescent="0.3">
      <c r="A448">
        <v>660</v>
      </c>
      <c r="B448">
        <f t="shared" si="12"/>
        <v>2.2001716434395626</v>
      </c>
      <c r="C448">
        <f t="shared" si="13"/>
        <v>9.0265627167459535</v>
      </c>
    </row>
    <row r="449" spans="1:3" x14ac:dyDescent="0.3">
      <c r="A449">
        <v>660</v>
      </c>
      <c r="B449">
        <f t="shared" si="12"/>
        <v>2.2001716434395626</v>
      </c>
      <c r="C449">
        <f t="shared" si="13"/>
        <v>9.0265627167459535</v>
      </c>
    </row>
    <row r="450" spans="1:3" x14ac:dyDescent="0.3">
      <c r="A450">
        <v>730</v>
      </c>
      <c r="B450">
        <f t="shared" si="12"/>
        <v>2.4335231813801226</v>
      </c>
      <c r="C450">
        <f t="shared" si="13"/>
        <v>11.398972062515595</v>
      </c>
    </row>
    <row r="451" spans="1:3" x14ac:dyDescent="0.3">
      <c r="A451">
        <v>730</v>
      </c>
      <c r="B451">
        <f t="shared" ref="B451:B514" si="14">(A451-0)/$A$973</f>
        <v>2.4335231813801226</v>
      </c>
      <c r="C451">
        <f t="shared" ref="C451:C514" si="15">EXP(B451)</f>
        <v>11.398972062515595</v>
      </c>
    </row>
    <row r="452" spans="1:3" x14ac:dyDescent="0.3">
      <c r="A452">
        <v>730</v>
      </c>
      <c r="B452">
        <f t="shared" si="14"/>
        <v>2.4335231813801226</v>
      </c>
      <c r="C452">
        <f t="shared" si="15"/>
        <v>11.398972062515595</v>
      </c>
    </row>
    <row r="453" spans="1:3" x14ac:dyDescent="0.3">
      <c r="A453">
        <v>730</v>
      </c>
      <c r="B453">
        <f t="shared" si="14"/>
        <v>2.4335231813801226</v>
      </c>
      <c r="C453">
        <f t="shared" si="15"/>
        <v>11.398972062515595</v>
      </c>
    </row>
    <row r="454" spans="1:3" x14ac:dyDescent="0.3">
      <c r="A454">
        <v>680</v>
      </c>
      <c r="B454">
        <f t="shared" si="14"/>
        <v>2.26684351142258</v>
      </c>
      <c r="C454">
        <f t="shared" si="15"/>
        <v>9.6488960652402049</v>
      </c>
    </row>
    <row r="455" spans="1:3" x14ac:dyDescent="0.3">
      <c r="A455">
        <v>680</v>
      </c>
      <c r="B455">
        <f t="shared" si="14"/>
        <v>2.26684351142258</v>
      </c>
      <c r="C455">
        <f t="shared" si="15"/>
        <v>9.6488960652402049</v>
      </c>
    </row>
    <row r="456" spans="1:3" x14ac:dyDescent="0.3">
      <c r="A456">
        <v>690</v>
      </c>
      <c r="B456">
        <f t="shared" si="14"/>
        <v>2.3001794454140883</v>
      </c>
      <c r="C456">
        <f t="shared" si="15"/>
        <v>9.9759724367127358</v>
      </c>
    </row>
    <row r="457" spans="1:3" x14ac:dyDescent="0.3">
      <c r="A457">
        <v>690</v>
      </c>
      <c r="B457">
        <f t="shared" si="14"/>
        <v>2.3001794454140883</v>
      </c>
      <c r="C457">
        <f t="shared" si="15"/>
        <v>9.9759724367127358</v>
      </c>
    </row>
    <row r="458" spans="1:3" x14ac:dyDescent="0.3">
      <c r="A458">
        <v>690</v>
      </c>
      <c r="B458">
        <f t="shared" si="14"/>
        <v>2.3001794454140883</v>
      </c>
      <c r="C458">
        <f t="shared" si="15"/>
        <v>9.9759724367127358</v>
      </c>
    </row>
    <row r="459" spans="1:3" x14ac:dyDescent="0.3">
      <c r="A459">
        <v>690</v>
      </c>
      <c r="B459">
        <f t="shared" si="14"/>
        <v>2.3001794454140883</v>
      </c>
      <c r="C459">
        <f t="shared" si="15"/>
        <v>9.9759724367127358</v>
      </c>
    </row>
    <row r="460" spans="1:3" x14ac:dyDescent="0.3">
      <c r="A460">
        <v>690</v>
      </c>
      <c r="B460">
        <f t="shared" si="14"/>
        <v>2.3001794454140883</v>
      </c>
      <c r="C460">
        <f t="shared" si="15"/>
        <v>9.9759724367127358</v>
      </c>
    </row>
    <row r="461" spans="1:3" x14ac:dyDescent="0.3">
      <c r="A461">
        <v>690</v>
      </c>
      <c r="B461">
        <f t="shared" si="14"/>
        <v>2.3001794454140883</v>
      </c>
      <c r="C461">
        <f t="shared" si="15"/>
        <v>9.9759724367127358</v>
      </c>
    </row>
    <row r="462" spans="1:3" x14ac:dyDescent="0.3">
      <c r="A462">
        <v>700</v>
      </c>
      <c r="B462">
        <f t="shared" si="14"/>
        <v>2.3335153794055969</v>
      </c>
      <c r="C462">
        <f t="shared" si="15"/>
        <v>10.314135978370574</v>
      </c>
    </row>
    <row r="463" spans="1:3" x14ac:dyDescent="0.3">
      <c r="A463">
        <v>710</v>
      </c>
      <c r="B463">
        <f t="shared" si="14"/>
        <v>2.3668513133971052</v>
      </c>
      <c r="C463">
        <f t="shared" si="15"/>
        <v>10.663762520916997</v>
      </c>
    </row>
    <row r="464" spans="1:3" x14ac:dyDescent="0.3">
      <c r="A464">
        <v>710</v>
      </c>
      <c r="B464">
        <f t="shared" si="14"/>
        <v>2.3668513133971052</v>
      </c>
      <c r="C464">
        <f t="shared" si="15"/>
        <v>10.663762520916997</v>
      </c>
    </row>
    <row r="465" spans="1:3" x14ac:dyDescent="0.3">
      <c r="A465">
        <v>710</v>
      </c>
      <c r="B465">
        <f t="shared" si="14"/>
        <v>2.3668513133971052</v>
      </c>
      <c r="C465">
        <f t="shared" si="15"/>
        <v>10.663762520916997</v>
      </c>
    </row>
    <row r="466" spans="1:3" x14ac:dyDescent="0.3">
      <c r="A466">
        <v>720</v>
      </c>
      <c r="B466">
        <f t="shared" si="14"/>
        <v>2.4001872473886139</v>
      </c>
      <c r="C466">
        <f t="shared" si="15"/>
        <v>11.025240634890185</v>
      </c>
    </row>
    <row r="467" spans="1:3" x14ac:dyDescent="0.3">
      <c r="A467">
        <v>820</v>
      </c>
      <c r="B467">
        <f t="shared" si="14"/>
        <v>2.733546587303699</v>
      </c>
      <c r="C467">
        <f t="shared" si="15"/>
        <v>15.387362987126741</v>
      </c>
    </row>
    <row r="468" spans="1:3" x14ac:dyDescent="0.3">
      <c r="A468">
        <v>820</v>
      </c>
      <c r="B468">
        <f t="shared" si="14"/>
        <v>2.733546587303699</v>
      </c>
      <c r="C468">
        <f t="shared" si="15"/>
        <v>15.387362987126741</v>
      </c>
    </row>
    <row r="469" spans="1:3" x14ac:dyDescent="0.3">
      <c r="A469">
        <v>890</v>
      </c>
      <c r="B469">
        <f t="shared" si="14"/>
        <v>2.966898125244259</v>
      </c>
      <c r="C469">
        <f t="shared" si="15"/>
        <v>19.43155177780401</v>
      </c>
    </row>
    <row r="470" spans="1:3" x14ac:dyDescent="0.3">
      <c r="A470">
        <v>890</v>
      </c>
      <c r="B470">
        <f t="shared" si="14"/>
        <v>2.966898125244259</v>
      </c>
      <c r="C470">
        <f t="shared" si="15"/>
        <v>19.43155177780401</v>
      </c>
    </row>
    <row r="471" spans="1:3" x14ac:dyDescent="0.3">
      <c r="A471">
        <v>890</v>
      </c>
      <c r="B471">
        <f t="shared" si="14"/>
        <v>2.966898125244259</v>
      </c>
      <c r="C471">
        <f t="shared" si="15"/>
        <v>19.43155177780401</v>
      </c>
    </row>
    <row r="472" spans="1:3" x14ac:dyDescent="0.3">
      <c r="A472">
        <v>840</v>
      </c>
      <c r="B472">
        <f t="shared" si="14"/>
        <v>2.8002184552867164</v>
      </c>
      <c r="C472">
        <f t="shared" si="15"/>
        <v>16.448239583542527</v>
      </c>
    </row>
    <row r="473" spans="1:3" x14ac:dyDescent="0.3">
      <c r="A473">
        <v>830</v>
      </c>
      <c r="B473">
        <f t="shared" si="14"/>
        <v>2.7668825212952077</v>
      </c>
      <c r="C473">
        <f t="shared" si="15"/>
        <v>15.908960775965074</v>
      </c>
    </row>
    <row r="474" spans="1:3" x14ac:dyDescent="0.3">
      <c r="A474">
        <v>830</v>
      </c>
      <c r="B474">
        <f t="shared" si="14"/>
        <v>2.7668825212952077</v>
      </c>
      <c r="C474">
        <f t="shared" si="15"/>
        <v>15.908960775965074</v>
      </c>
    </row>
    <row r="475" spans="1:3" x14ac:dyDescent="0.3">
      <c r="A475">
        <v>840</v>
      </c>
      <c r="B475">
        <f t="shared" si="14"/>
        <v>2.8002184552867164</v>
      </c>
      <c r="C475">
        <f t="shared" si="15"/>
        <v>16.448239583542527</v>
      </c>
    </row>
    <row r="476" spans="1:3" x14ac:dyDescent="0.3">
      <c r="A476">
        <v>840</v>
      </c>
      <c r="B476">
        <f t="shared" si="14"/>
        <v>2.8002184552867164</v>
      </c>
      <c r="C476">
        <f t="shared" si="15"/>
        <v>16.448239583542527</v>
      </c>
    </row>
    <row r="477" spans="1:3" x14ac:dyDescent="0.3">
      <c r="A477">
        <v>790</v>
      </c>
      <c r="B477">
        <f t="shared" si="14"/>
        <v>2.6335387853291734</v>
      </c>
      <c r="C477">
        <f t="shared" si="15"/>
        <v>13.922953168704154</v>
      </c>
    </row>
    <row r="478" spans="1:3" x14ac:dyDescent="0.3">
      <c r="A478">
        <v>700</v>
      </c>
      <c r="B478">
        <f t="shared" si="14"/>
        <v>2.3335153794055969</v>
      </c>
      <c r="C478">
        <f t="shared" si="15"/>
        <v>10.314135978370574</v>
      </c>
    </row>
    <row r="479" spans="1:3" x14ac:dyDescent="0.3">
      <c r="A479">
        <v>700</v>
      </c>
      <c r="B479">
        <f t="shared" si="14"/>
        <v>2.3335153794055969</v>
      </c>
      <c r="C479">
        <f t="shared" si="15"/>
        <v>10.314135978370574</v>
      </c>
    </row>
    <row r="480" spans="1:3" x14ac:dyDescent="0.3">
      <c r="A480">
        <v>770</v>
      </c>
      <c r="B480">
        <f t="shared" si="14"/>
        <v>2.5668669173461565</v>
      </c>
      <c r="C480">
        <f t="shared" si="15"/>
        <v>13.024952194517834</v>
      </c>
    </row>
    <row r="481" spans="1:3" x14ac:dyDescent="0.3">
      <c r="A481">
        <v>720</v>
      </c>
      <c r="B481">
        <f t="shared" si="14"/>
        <v>2.4001872473886139</v>
      </c>
      <c r="C481">
        <f t="shared" si="15"/>
        <v>11.025240634890185</v>
      </c>
    </row>
    <row r="482" spans="1:3" x14ac:dyDescent="0.3">
      <c r="A482">
        <v>710</v>
      </c>
      <c r="B482">
        <f t="shared" si="14"/>
        <v>2.3668513133971052</v>
      </c>
      <c r="C482">
        <f t="shared" si="15"/>
        <v>10.663762520916997</v>
      </c>
    </row>
    <row r="483" spans="1:3" x14ac:dyDescent="0.3">
      <c r="A483">
        <v>710</v>
      </c>
      <c r="B483">
        <f t="shared" si="14"/>
        <v>2.3668513133971052</v>
      </c>
      <c r="C483">
        <f t="shared" si="15"/>
        <v>10.663762520916997</v>
      </c>
    </row>
    <row r="484" spans="1:3" x14ac:dyDescent="0.3">
      <c r="A484">
        <v>710</v>
      </c>
      <c r="B484">
        <f t="shared" si="14"/>
        <v>2.3668513133971052</v>
      </c>
      <c r="C484">
        <f t="shared" si="15"/>
        <v>10.663762520916997</v>
      </c>
    </row>
    <row r="485" spans="1:3" x14ac:dyDescent="0.3">
      <c r="A485">
        <v>660</v>
      </c>
      <c r="B485">
        <f t="shared" si="14"/>
        <v>2.2001716434395626</v>
      </c>
      <c r="C485">
        <f t="shared" si="15"/>
        <v>9.0265627167459535</v>
      </c>
    </row>
    <row r="486" spans="1:3" x14ac:dyDescent="0.3">
      <c r="A486">
        <v>660</v>
      </c>
      <c r="B486">
        <f t="shared" si="14"/>
        <v>2.2001716434395626</v>
      </c>
      <c r="C486">
        <f t="shared" si="15"/>
        <v>9.0265627167459535</v>
      </c>
    </row>
    <row r="487" spans="1:3" x14ac:dyDescent="0.3">
      <c r="A487">
        <v>660</v>
      </c>
      <c r="B487">
        <f t="shared" si="14"/>
        <v>2.2001716434395626</v>
      </c>
      <c r="C487">
        <f t="shared" si="15"/>
        <v>9.0265627167459535</v>
      </c>
    </row>
    <row r="488" spans="1:3" x14ac:dyDescent="0.3">
      <c r="A488">
        <v>720</v>
      </c>
      <c r="B488">
        <f t="shared" si="14"/>
        <v>2.4001872473886139</v>
      </c>
      <c r="C488">
        <f t="shared" si="15"/>
        <v>11.025240634890185</v>
      </c>
    </row>
    <row r="489" spans="1:3" x14ac:dyDescent="0.3">
      <c r="A489">
        <v>720</v>
      </c>
      <c r="B489">
        <f t="shared" si="14"/>
        <v>2.4001872473886139</v>
      </c>
      <c r="C489">
        <f t="shared" si="15"/>
        <v>11.025240634890185</v>
      </c>
    </row>
    <row r="490" spans="1:3" x14ac:dyDescent="0.3">
      <c r="A490">
        <v>710</v>
      </c>
      <c r="B490">
        <f t="shared" si="14"/>
        <v>2.3668513133971052</v>
      </c>
      <c r="C490">
        <f t="shared" si="15"/>
        <v>10.663762520916997</v>
      </c>
    </row>
    <row r="491" spans="1:3" x14ac:dyDescent="0.3">
      <c r="A491">
        <v>710</v>
      </c>
      <c r="B491">
        <f t="shared" si="14"/>
        <v>2.3668513133971052</v>
      </c>
      <c r="C491">
        <f t="shared" si="15"/>
        <v>10.663762520916997</v>
      </c>
    </row>
    <row r="492" spans="1:3" x14ac:dyDescent="0.3">
      <c r="A492">
        <v>660</v>
      </c>
      <c r="B492">
        <f t="shared" si="14"/>
        <v>2.2001716434395626</v>
      </c>
      <c r="C492">
        <f t="shared" si="15"/>
        <v>9.0265627167459535</v>
      </c>
    </row>
    <row r="493" spans="1:3" x14ac:dyDescent="0.3">
      <c r="A493">
        <v>570</v>
      </c>
      <c r="B493">
        <f t="shared" si="14"/>
        <v>1.9001482375159859</v>
      </c>
      <c r="C493">
        <f t="shared" si="15"/>
        <v>6.6868856161262968</v>
      </c>
    </row>
    <row r="494" spans="1:3" x14ac:dyDescent="0.3">
      <c r="A494">
        <v>570</v>
      </c>
      <c r="B494">
        <f t="shared" si="14"/>
        <v>1.9001482375159859</v>
      </c>
      <c r="C494">
        <f t="shared" si="15"/>
        <v>6.6868856161262968</v>
      </c>
    </row>
    <row r="495" spans="1:3" x14ac:dyDescent="0.3">
      <c r="A495">
        <v>480</v>
      </c>
      <c r="B495">
        <f t="shared" si="14"/>
        <v>1.6001248315924093</v>
      </c>
      <c r="C495">
        <f t="shared" si="15"/>
        <v>4.9536507579128823</v>
      </c>
    </row>
    <row r="496" spans="1:3" x14ac:dyDescent="0.3">
      <c r="A496">
        <v>480</v>
      </c>
      <c r="B496">
        <f t="shared" si="14"/>
        <v>1.6001248315924093</v>
      </c>
      <c r="C496">
        <f t="shared" si="15"/>
        <v>4.9536507579128823</v>
      </c>
    </row>
    <row r="497" spans="1:3" x14ac:dyDescent="0.3">
      <c r="A497">
        <v>480</v>
      </c>
      <c r="B497">
        <f t="shared" si="14"/>
        <v>1.6001248315924093</v>
      </c>
      <c r="C497">
        <f t="shared" si="15"/>
        <v>4.9536507579128823</v>
      </c>
    </row>
    <row r="498" spans="1:3" x14ac:dyDescent="0.3">
      <c r="A498">
        <v>480</v>
      </c>
      <c r="B498">
        <f t="shared" si="14"/>
        <v>1.6001248315924093</v>
      </c>
      <c r="C498">
        <f t="shared" si="15"/>
        <v>4.9536507579128823</v>
      </c>
    </row>
    <row r="499" spans="1:3" x14ac:dyDescent="0.3">
      <c r="A499">
        <v>490</v>
      </c>
      <c r="B499">
        <f t="shared" si="14"/>
        <v>1.6334607655839177</v>
      </c>
      <c r="C499">
        <f t="shared" si="15"/>
        <v>5.1215686320909555</v>
      </c>
    </row>
    <row r="500" spans="1:3" x14ac:dyDescent="0.3">
      <c r="A500">
        <v>400</v>
      </c>
      <c r="B500">
        <f t="shared" si="14"/>
        <v>1.333437359660341</v>
      </c>
      <c r="C500">
        <f t="shared" si="15"/>
        <v>3.7940625565474049</v>
      </c>
    </row>
    <row r="501" spans="1:3" x14ac:dyDescent="0.3">
      <c r="A501">
        <v>430</v>
      </c>
      <c r="B501">
        <f t="shared" si="14"/>
        <v>1.4334451616348667</v>
      </c>
      <c r="C501">
        <f t="shared" si="15"/>
        <v>4.1931203133461832</v>
      </c>
    </row>
    <row r="502" spans="1:3" x14ac:dyDescent="0.3">
      <c r="A502">
        <v>340</v>
      </c>
      <c r="B502">
        <f t="shared" si="14"/>
        <v>1.13342175571129</v>
      </c>
      <c r="C502">
        <f t="shared" si="15"/>
        <v>3.1062672237333677</v>
      </c>
    </row>
    <row r="503" spans="1:3" x14ac:dyDescent="0.3">
      <c r="A503">
        <v>370</v>
      </c>
      <c r="B503">
        <f t="shared" si="14"/>
        <v>1.2334295576858154</v>
      </c>
      <c r="C503">
        <f t="shared" si="15"/>
        <v>3.4329829833829981</v>
      </c>
    </row>
    <row r="504" spans="1:3" x14ac:dyDescent="0.3">
      <c r="A504">
        <v>280</v>
      </c>
      <c r="B504">
        <f t="shared" si="14"/>
        <v>0.93340615176223873</v>
      </c>
      <c r="C504">
        <f t="shared" si="15"/>
        <v>2.5431568197496177</v>
      </c>
    </row>
    <row r="505" spans="1:3" x14ac:dyDescent="0.3">
      <c r="A505">
        <v>280</v>
      </c>
      <c r="B505">
        <f t="shared" si="14"/>
        <v>0.93340615176223873</v>
      </c>
      <c r="C505">
        <f t="shared" si="15"/>
        <v>2.5431568197496177</v>
      </c>
    </row>
    <row r="506" spans="1:3" x14ac:dyDescent="0.3">
      <c r="A506">
        <v>100</v>
      </c>
      <c r="B506">
        <f t="shared" si="14"/>
        <v>0.33335933991508526</v>
      </c>
      <c r="C506">
        <f t="shared" si="15"/>
        <v>1.3956487206666766</v>
      </c>
    </row>
    <row r="507" spans="1:3" x14ac:dyDescent="0.3">
      <c r="A507">
        <v>50</v>
      </c>
      <c r="B507">
        <f t="shared" si="14"/>
        <v>0.16667966995754263</v>
      </c>
      <c r="C507">
        <f t="shared" si="15"/>
        <v>1.1813757745385998</v>
      </c>
    </row>
    <row r="508" spans="1:3" x14ac:dyDescent="0.3">
      <c r="A508">
        <v>40</v>
      </c>
      <c r="B508">
        <f t="shared" si="14"/>
        <v>0.1333437359660341</v>
      </c>
      <c r="C508">
        <f t="shared" si="15"/>
        <v>1.1426426982261952</v>
      </c>
    </row>
    <row r="509" spans="1:3" x14ac:dyDescent="0.3">
      <c r="A509">
        <v>130</v>
      </c>
      <c r="B509">
        <f t="shared" si="14"/>
        <v>0.43336714188961084</v>
      </c>
      <c r="C509">
        <f t="shared" si="15"/>
        <v>1.5424424119797546</v>
      </c>
    </row>
    <row r="510" spans="1:3" x14ac:dyDescent="0.3">
      <c r="A510">
        <v>130</v>
      </c>
      <c r="B510">
        <f t="shared" si="14"/>
        <v>0.43336714188961084</v>
      </c>
      <c r="C510">
        <f t="shared" si="15"/>
        <v>1.5424424119797546</v>
      </c>
    </row>
    <row r="511" spans="1:3" x14ac:dyDescent="0.3">
      <c r="A511">
        <v>220</v>
      </c>
      <c r="B511">
        <f t="shared" si="14"/>
        <v>0.73339054781318758</v>
      </c>
      <c r="C511">
        <f t="shared" si="15"/>
        <v>2.0821282085530428</v>
      </c>
    </row>
    <row r="512" spans="1:3" x14ac:dyDescent="0.3">
      <c r="A512">
        <v>220</v>
      </c>
      <c r="B512">
        <f t="shared" si="14"/>
        <v>0.73339054781318758</v>
      </c>
      <c r="C512">
        <f t="shared" si="15"/>
        <v>2.0821282085530428</v>
      </c>
    </row>
    <row r="513" spans="1:3" x14ac:dyDescent="0.3">
      <c r="A513">
        <v>290</v>
      </c>
      <c r="B513">
        <f t="shared" si="14"/>
        <v>0.96674208575374732</v>
      </c>
      <c r="C513">
        <f t="shared" si="15"/>
        <v>2.6293642469065839</v>
      </c>
    </row>
    <row r="514" spans="1:3" x14ac:dyDescent="0.3">
      <c r="A514">
        <v>240</v>
      </c>
      <c r="B514">
        <f t="shared" si="14"/>
        <v>0.80006241579620463</v>
      </c>
      <c r="C514">
        <f t="shared" si="15"/>
        <v>2.2256798417366506</v>
      </c>
    </row>
    <row r="515" spans="1:3" x14ac:dyDescent="0.3">
      <c r="A515">
        <v>340</v>
      </c>
      <c r="B515">
        <f t="shared" ref="B515:B578" si="16">(A515-0)/$A$973</f>
        <v>1.13342175571129</v>
      </c>
      <c r="C515">
        <f t="shared" ref="C515:C578" si="17">EXP(B515)</f>
        <v>3.1062672237333677</v>
      </c>
    </row>
    <row r="516" spans="1:3" x14ac:dyDescent="0.3">
      <c r="A516">
        <v>340</v>
      </c>
      <c r="B516">
        <f t="shared" si="16"/>
        <v>1.13342175571129</v>
      </c>
      <c r="C516">
        <f t="shared" si="17"/>
        <v>3.1062672237333677</v>
      </c>
    </row>
    <row r="517" spans="1:3" x14ac:dyDescent="0.3">
      <c r="A517">
        <v>520</v>
      </c>
      <c r="B517">
        <f t="shared" si="16"/>
        <v>1.7334685675584434</v>
      </c>
      <c r="C517">
        <f t="shared" si="17"/>
        <v>5.6602528680918134</v>
      </c>
    </row>
    <row r="518" spans="1:3" x14ac:dyDescent="0.3">
      <c r="A518">
        <v>510</v>
      </c>
      <c r="B518">
        <f t="shared" si="16"/>
        <v>1.7001326335669349</v>
      </c>
      <c r="C518">
        <f t="shared" si="17"/>
        <v>5.4746734690450261</v>
      </c>
    </row>
    <row r="519" spans="1:3" x14ac:dyDescent="0.3">
      <c r="A519">
        <v>530</v>
      </c>
      <c r="B519">
        <f t="shared" si="16"/>
        <v>1.7668045015499518</v>
      </c>
      <c r="C519">
        <f t="shared" si="17"/>
        <v>5.8521230009230534</v>
      </c>
    </row>
    <row r="520" spans="1:3" x14ac:dyDescent="0.3">
      <c r="A520">
        <v>480</v>
      </c>
      <c r="B520">
        <f t="shared" si="16"/>
        <v>1.6001248315924093</v>
      </c>
      <c r="C520">
        <f t="shared" si="17"/>
        <v>4.9536507579128823</v>
      </c>
    </row>
    <row r="521" spans="1:3" x14ac:dyDescent="0.3">
      <c r="A521">
        <v>510</v>
      </c>
      <c r="B521">
        <f t="shared" si="16"/>
        <v>1.7001326335669349</v>
      </c>
      <c r="C521">
        <f t="shared" si="17"/>
        <v>5.4746734690450261</v>
      </c>
    </row>
    <row r="522" spans="1:3" x14ac:dyDescent="0.3">
      <c r="A522">
        <v>510</v>
      </c>
      <c r="B522">
        <f t="shared" si="16"/>
        <v>1.7001326335669349</v>
      </c>
      <c r="C522">
        <f t="shared" si="17"/>
        <v>5.4746734690450261</v>
      </c>
    </row>
    <row r="523" spans="1:3" x14ac:dyDescent="0.3">
      <c r="A523">
        <v>510</v>
      </c>
      <c r="B523">
        <f t="shared" si="16"/>
        <v>1.7001326335669349</v>
      </c>
      <c r="C523">
        <f t="shared" si="17"/>
        <v>5.4746734690450261</v>
      </c>
    </row>
    <row r="524" spans="1:3" x14ac:dyDescent="0.3">
      <c r="A524">
        <v>520</v>
      </c>
      <c r="B524">
        <f t="shared" si="16"/>
        <v>1.7334685675584434</v>
      </c>
      <c r="C524">
        <f t="shared" si="17"/>
        <v>5.6602528680918134</v>
      </c>
    </row>
    <row r="525" spans="1:3" x14ac:dyDescent="0.3">
      <c r="A525">
        <v>430</v>
      </c>
      <c r="B525">
        <f t="shared" si="16"/>
        <v>1.4334451616348667</v>
      </c>
      <c r="C525">
        <f t="shared" si="17"/>
        <v>4.1931203133461832</v>
      </c>
    </row>
    <row r="526" spans="1:3" x14ac:dyDescent="0.3">
      <c r="A526">
        <v>610</v>
      </c>
      <c r="B526">
        <f t="shared" si="16"/>
        <v>2.03349197348202</v>
      </c>
      <c r="C526">
        <f t="shared" si="17"/>
        <v>7.6407210231404861</v>
      </c>
    </row>
    <row r="527" spans="1:3" x14ac:dyDescent="0.3">
      <c r="A527">
        <v>460</v>
      </c>
      <c r="B527">
        <f t="shared" si="16"/>
        <v>1.5334529636093923</v>
      </c>
      <c r="C527">
        <f t="shared" si="17"/>
        <v>4.6341507816877527</v>
      </c>
    </row>
    <row r="528" spans="1:3" x14ac:dyDescent="0.3">
      <c r="A528">
        <v>410</v>
      </c>
      <c r="B528">
        <f t="shared" si="16"/>
        <v>1.3667732936518495</v>
      </c>
      <c r="C528">
        <f t="shared" si="17"/>
        <v>3.9226729390973625</v>
      </c>
    </row>
    <row r="529" spans="1:3" x14ac:dyDescent="0.3">
      <c r="A529">
        <v>410</v>
      </c>
      <c r="B529">
        <f t="shared" si="16"/>
        <v>1.3667732936518495</v>
      </c>
      <c r="C529">
        <f t="shared" si="17"/>
        <v>3.9226729390973625</v>
      </c>
    </row>
    <row r="530" spans="1:3" x14ac:dyDescent="0.3">
      <c r="A530">
        <v>510</v>
      </c>
      <c r="B530">
        <f t="shared" si="16"/>
        <v>1.7001326335669349</v>
      </c>
      <c r="C530">
        <f t="shared" si="17"/>
        <v>5.4746734690450261</v>
      </c>
    </row>
    <row r="531" spans="1:3" x14ac:dyDescent="0.3">
      <c r="A531">
        <v>610</v>
      </c>
      <c r="B531">
        <f t="shared" si="16"/>
        <v>2.03349197348202</v>
      </c>
      <c r="C531">
        <f t="shared" si="17"/>
        <v>7.6407210231404861</v>
      </c>
    </row>
    <row r="532" spans="1:3" x14ac:dyDescent="0.3">
      <c r="A532">
        <v>670</v>
      </c>
      <c r="B532">
        <f t="shared" si="16"/>
        <v>2.2335075774310713</v>
      </c>
      <c r="C532">
        <f t="shared" si="17"/>
        <v>9.3325433553910671</v>
      </c>
    </row>
    <row r="533" spans="1:3" x14ac:dyDescent="0.3">
      <c r="A533">
        <v>700</v>
      </c>
      <c r="B533">
        <f t="shared" si="16"/>
        <v>2.3335153794055969</v>
      </c>
      <c r="C533">
        <f t="shared" si="17"/>
        <v>10.314135978370574</v>
      </c>
    </row>
    <row r="534" spans="1:3" x14ac:dyDescent="0.3">
      <c r="A534">
        <v>700</v>
      </c>
      <c r="B534">
        <f t="shared" si="16"/>
        <v>2.3335153794055969</v>
      </c>
      <c r="C534">
        <f t="shared" si="17"/>
        <v>10.314135978370574</v>
      </c>
    </row>
    <row r="535" spans="1:3" x14ac:dyDescent="0.3">
      <c r="A535">
        <v>610</v>
      </c>
      <c r="B535">
        <f t="shared" si="16"/>
        <v>2.03349197348202</v>
      </c>
      <c r="C535">
        <f t="shared" si="17"/>
        <v>7.6407210231404861</v>
      </c>
    </row>
    <row r="536" spans="1:3" x14ac:dyDescent="0.3">
      <c r="A536">
        <v>560</v>
      </c>
      <c r="B536">
        <f t="shared" si="16"/>
        <v>1.8668123035244775</v>
      </c>
      <c r="C536">
        <f t="shared" si="17"/>
        <v>6.4676466098389902</v>
      </c>
    </row>
    <row r="537" spans="1:3" x14ac:dyDescent="0.3">
      <c r="A537">
        <v>560</v>
      </c>
      <c r="B537">
        <f t="shared" si="16"/>
        <v>1.8668123035244775</v>
      </c>
      <c r="C537">
        <f t="shared" si="17"/>
        <v>6.4676466098389902</v>
      </c>
    </row>
    <row r="538" spans="1:3" x14ac:dyDescent="0.3">
      <c r="A538">
        <v>570</v>
      </c>
      <c r="B538">
        <f t="shared" si="16"/>
        <v>1.9001482375159859</v>
      </c>
      <c r="C538">
        <f t="shared" si="17"/>
        <v>6.6868856161262968</v>
      </c>
    </row>
    <row r="539" spans="1:3" x14ac:dyDescent="0.3">
      <c r="A539">
        <v>570</v>
      </c>
      <c r="B539">
        <f t="shared" si="16"/>
        <v>1.9001482375159859</v>
      </c>
      <c r="C539">
        <f t="shared" si="17"/>
        <v>6.6868856161262968</v>
      </c>
    </row>
    <row r="540" spans="1:3" x14ac:dyDescent="0.3">
      <c r="A540">
        <v>570</v>
      </c>
      <c r="B540">
        <f t="shared" si="16"/>
        <v>1.9001482375159859</v>
      </c>
      <c r="C540">
        <f t="shared" si="17"/>
        <v>6.6868856161262968</v>
      </c>
    </row>
    <row r="541" spans="1:3" x14ac:dyDescent="0.3">
      <c r="A541">
        <v>520</v>
      </c>
      <c r="B541">
        <f t="shared" si="16"/>
        <v>1.7334685675584434</v>
      </c>
      <c r="C541">
        <f t="shared" si="17"/>
        <v>5.6602528680918134</v>
      </c>
    </row>
    <row r="542" spans="1:3" x14ac:dyDescent="0.3">
      <c r="A542">
        <v>510</v>
      </c>
      <c r="B542">
        <f t="shared" si="16"/>
        <v>1.7001326335669349</v>
      </c>
      <c r="C542">
        <f t="shared" si="17"/>
        <v>5.4746734690450261</v>
      </c>
    </row>
    <row r="543" spans="1:3" x14ac:dyDescent="0.3">
      <c r="A543">
        <v>500</v>
      </c>
      <c r="B543">
        <f t="shared" si="16"/>
        <v>1.6667966995754264</v>
      </c>
      <c r="C543">
        <f t="shared" si="17"/>
        <v>5.2951785531747264</v>
      </c>
    </row>
    <row r="544" spans="1:3" x14ac:dyDescent="0.3">
      <c r="A544">
        <v>500</v>
      </c>
      <c r="B544">
        <f t="shared" si="16"/>
        <v>1.6667966995754264</v>
      </c>
      <c r="C544">
        <f t="shared" si="17"/>
        <v>5.2951785531747264</v>
      </c>
    </row>
    <row r="545" spans="1:3" x14ac:dyDescent="0.3">
      <c r="A545">
        <v>500</v>
      </c>
      <c r="B545">
        <f t="shared" si="16"/>
        <v>1.6667966995754264</v>
      </c>
      <c r="C545">
        <f t="shared" si="17"/>
        <v>5.2951785531747264</v>
      </c>
    </row>
    <row r="546" spans="1:3" x14ac:dyDescent="0.3">
      <c r="A546">
        <v>680</v>
      </c>
      <c r="B546">
        <f t="shared" si="16"/>
        <v>2.26684351142258</v>
      </c>
      <c r="C546">
        <f t="shared" si="17"/>
        <v>9.6488960652402049</v>
      </c>
    </row>
    <row r="547" spans="1:3" x14ac:dyDescent="0.3">
      <c r="A547">
        <v>680</v>
      </c>
      <c r="B547">
        <f t="shared" si="16"/>
        <v>2.26684351142258</v>
      </c>
      <c r="C547">
        <f t="shared" si="17"/>
        <v>9.6488960652402049</v>
      </c>
    </row>
    <row r="548" spans="1:3" x14ac:dyDescent="0.3">
      <c r="A548">
        <v>700</v>
      </c>
      <c r="B548">
        <f t="shared" si="16"/>
        <v>2.3335153794055969</v>
      </c>
      <c r="C548">
        <f t="shared" si="17"/>
        <v>10.314135978370574</v>
      </c>
    </row>
    <row r="549" spans="1:3" x14ac:dyDescent="0.3">
      <c r="A549">
        <v>700</v>
      </c>
      <c r="B549">
        <f t="shared" si="16"/>
        <v>2.3335153794055969</v>
      </c>
      <c r="C549">
        <f t="shared" si="17"/>
        <v>10.314135978370574</v>
      </c>
    </row>
    <row r="550" spans="1:3" x14ac:dyDescent="0.3">
      <c r="A550">
        <v>700</v>
      </c>
      <c r="B550">
        <f t="shared" si="16"/>
        <v>2.3335153794055969</v>
      </c>
      <c r="C550">
        <f t="shared" si="17"/>
        <v>10.314135978370574</v>
      </c>
    </row>
    <row r="551" spans="1:3" x14ac:dyDescent="0.3">
      <c r="A551">
        <v>610</v>
      </c>
      <c r="B551">
        <f t="shared" si="16"/>
        <v>2.03349197348202</v>
      </c>
      <c r="C551">
        <f t="shared" si="17"/>
        <v>7.6407210231404861</v>
      </c>
    </row>
    <row r="552" spans="1:3" x14ac:dyDescent="0.3">
      <c r="A552">
        <v>790</v>
      </c>
      <c r="B552">
        <f t="shared" si="16"/>
        <v>2.6335387853291734</v>
      </c>
      <c r="C552">
        <f t="shared" si="17"/>
        <v>13.922953168704154</v>
      </c>
    </row>
    <row r="553" spans="1:3" x14ac:dyDescent="0.3">
      <c r="A553">
        <v>790</v>
      </c>
      <c r="B553">
        <f t="shared" si="16"/>
        <v>2.6335387853291734</v>
      </c>
      <c r="C553">
        <f t="shared" si="17"/>
        <v>13.922953168704154</v>
      </c>
    </row>
    <row r="554" spans="1:3" x14ac:dyDescent="0.3">
      <c r="A554">
        <v>820</v>
      </c>
      <c r="B554">
        <f t="shared" si="16"/>
        <v>2.733546587303699</v>
      </c>
      <c r="C554">
        <f t="shared" si="17"/>
        <v>15.387362987126741</v>
      </c>
    </row>
    <row r="555" spans="1:3" x14ac:dyDescent="0.3">
      <c r="A555">
        <v>820</v>
      </c>
      <c r="B555">
        <f t="shared" si="16"/>
        <v>2.733546587303699</v>
      </c>
      <c r="C555">
        <f t="shared" si="17"/>
        <v>15.387362987126741</v>
      </c>
    </row>
    <row r="556" spans="1:3" x14ac:dyDescent="0.3">
      <c r="A556">
        <v>730</v>
      </c>
      <c r="B556">
        <f t="shared" si="16"/>
        <v>2.4335231813801226</v>
      </c>
      <c r="C556">
        <f t="shared" si="17"/>
        <v>11.398972062515595</v>
      </c>
    </row>
    <row r="557" spans="1:3" x14ac:dyDescent="0.3">
      <c r="A557">
        <v>730</v>
      </c>
      <c r="B557">
        <f t="shared" si="16"/>
        <v>2.4335231813801226</v>
      </c>
      <c r="C557">
        <f t="shared" si="17"/>
        <v>11.398972062515595</v>
      </c>
    </row>
    <row r="558" spans="1:3" x14ac:dyDescent="0.3">
      <c r="A558">
        <v>730</v>
      </c>
      <c r="B558">
        <f t="shared" si="16"/>
        <v>2.4335231813801226</v>
      </c>
      <c r="C558">
        <f t="shared" si="17"/>
        <v>11.398972062515595</v>
      </c>
    </row>
    <row r="559" spans="1:3" x14ac:dyDescent="0.3">
      <c r="A559">
        <v>730</v>
      </c>
      <c r="B559">
        <f t="shared" si="16"/>
        <v>2.4335231813801226</v>
      </c>
      <c r="C559">
        <f t="shared" si="17"/>
        <v>11.398972062515595</v>
      </c>
    </row>
    <row r="560" spans="1:3" x14ac:dyDescent="0.3">
      <c r="A560">
        <v>220</v>
      </c>
      <c r="B560">
        <f t="shared" si="16"/>
        <v>0.73339054781318758</v>
      </c>
      <c r="C560">
        <f t="shared" si="17"/>
        <v>2.0821282085530428</v>
      </c>
    </row>
    <row r="561" spans="1:3" x14ac:dyDescent="0.3">
      <c r="A561">
        <v>250</v>
      </c>
      <c r="B561">
        <f t="shared" si="16"/>
        <v>0.83339834978771321</v>
      </c>
      <c r="C561">
        <f t="shared" si="17"/>
        <v>2.3011254970502426</v>
      </c>
    </row>
    <row r="562" spans="1:3" x14ac:dyDescent="0.3">
      <c r="A562">
        <v>240</v>
      </c>
      <c r="B562">
        <f t="shared" si="16"/>
        <v>0.80006241579620463</v>
      </c>
      <c r="C562">
        <f t="shared" si="17"/>
        <v>2.2256798417366506</v>
      </c>
    </row>
    <row r="563" spans="1:3" x14ac:dyDescent="0.3">
      <c r="A563">
        <v>240</v>
      </c>
      <c r="B563">
        <f t="shared" si="16"/>
        <v>0.80006241579620463</v>
      </c>
      <c r="C563">
        <f t="shared" si="17"/>
        <v>2.2256798417366506</v>
      </c>
    </row>
    <row r="564" spans="1:3" x14ac:dyDescent="0.3">
      <c r="A564">
        <v>240</v>
      </c>
      <c r="B564">
        <f t="shared" si="16"/>
        <v>0.80006241579620463</v>
      </c>
      <c r="C564">
        <f t="shared" si="17"/>
        <v>2.2256798417366506</v>
      </c>
    </row>
    <row r="565" spans="1:3" x14ac:dyDescent="0.3">
      <c r="A565">
        <v>240</v>
      </c>
      <c r="B565">
        <f t="shared" si="16"/>
        <v>0.80006241579620463</v>
      </c>
      <c r="C565">
        <f t="shared" si="17"/>
        <v>2.2256798417366506</v>
      </c>
    </row>
    <row r="566" spans="1:3" x14ac:dyDescent="0.3">
      <c r="A566">
        <v>420</v>
      </c>
      <c r="B566">
        <f t="shared" si="16"/>
        <v>1.4001092276433582</v>
      </c>
      <c r="C566">
        <f t="shared" si="17"/>
        <v>4.0556429309719224</v>
      </c>
    </row>
    <row r="567" spans="1:3" x14ac:dyDescent="0.3">
      <c r="A567">
        <v>370</v>
      </c>
      <c r="B567">
        <f t="shared" si="16"/>
        <v>1.2334295576858154</v>
      </c>
      <c r="C567">
        <f t="shared" si="17"/>
        <v>3.4329829833829981</v>
      </c>
    </row>
    <row r="568" spans="1:3" x14ac:dyDescent="0.3">
      <c r="A568">
        <v>370</v>
      </c>
      <c r="B568">
        <f t="shared" si="16"/>
        <v>1.2334295576858154</v>
      </c>
      <c r="C568">
        <f t="shared" si="17"/>
        <v>3.4329829833829981</v>
      </c>
    </row>
    <row r="569" spans="1:3" x14ac:dyDescent="0.3">
      <c r="A569">
        <v>370</v>
      </c>
      <c r="B569">
        <f t="shared" si="16"/>
        <v>1.2334295576858154</v>
      </c>
      <c r="C569">
        <f t="shared" si="17"/>
        <v>3.4329829833829981</v>
      </c>
    </row>
    <row r="570" spans="1:3" x14ac:dyDescent="0.3">
      <c r="A570">
        <v>370</v>
      </c>
      <c r="B570">
        <f t="shared" si="16"/>
        <v>1.2334295576858154</v>
      </c>
      <c r="C570">
        <f t="shared" si="17"/>
        <v>3.4329829833829981</v>
      </c>
    </row>
    <row r="571" spans="1:3" x14ac:dyDescent="0.3">
      <c r="A571">
        <v>370</v>
      </c>
      <c r="B571">
        <f t="shared" si="16"/>
        <v>1.2334295576858154</v>
      </c>
      <c r="C571">
        <f t="shared" si="17"/>
        <v>3.4329829833829981</v>
      </c>
    </row>
    <row r="572" spans="1:3" x14ac:dyDescent="0.3">
      <c r="A572">
        <v>370</v>
      </c>
      <c r="B572">
        <f t="shared" si="16"/>
        <v>1.2334295576858154</v>
      </c>
      <c r="C572">
        <f t="shared" si="17"/>
        <v>3.4329829833829981</v>
      </c>
    </row>
    <row r="573" spans="1:3" x14ac:dyDescent="0.3">
      <c r="A573">
        <v>280</v>
      </c>
      <c r="B573">
        <f t="shared" si="16"/>
        <v>0.93340615176223873</v>
      </c>
      <c r="C573">
        <f t="shared" si="17"/>
        <v>2.5431568197496177</v>
      </c>
    </row>
    <row r="574" spans="1:3" x14ac:dyDescent="0.3">
      <c r="A574">
        <v>280</v>
      </c>
      <c r="B574">
        <f t="shared" si="16"/>
        <v>0.93340615176223873</v>
      </c>
      <c r="C574">
        <f t="shared" si="17"/>
        <v>2.5431568197496177</v>
      </c>
    </row>
    <row r="575" spans="1:3" x14ac:dyDescent="0.3">
      <c r="A575">
        <v>190</v>
      </c>
      <c r="B575">
        <f t="shared" si="16"/>
        <v>0.63338274583866205</v>
      </c>
      <c r="C575">
        <f t="shared" si="17"/>
        <v>1.883972813481736</v>
      </c>
    </row>
    <row r="576" spans="1:3" x14ac:dyDescent="0.3">
      <c r="A576">
        <v>190</v>
      </c>
      <c r="B576">
        <f t="shared" si="16"/>
        <v>0.63338274583866205</v>
      </c>
      <c r="C576">
        <f t="shared" si="17"/>
        <v>1.883972813481736</v>
      </c>
    </row>
    <row r="577" spans="1:3" x14ac:dyDescent="0.3">
      <c r="A577">
        <v>140</v>
      </c>
      <c r="B577">
        <f t="shared" si="16"/>
        <v>0.46670307588111937</v>
      </c>
      <c r="C577">
        <f t="shared" si="17"/>
        <v>1.5947278199585087</v>
      </c>
    </row>
    <row r="578" spans="1:3" x14ac:dyDescent="0.3">
      <c r="A578">
        <v>90</v>
      </c>
      <c r="B578">
        <f t="shared" si="16"/>
        <v>0.30002340592357674</v>
      </c>
      <c r="C578">
        <f t="shared" si="17"/>
        <v>1.3498904026378469</v>
      </c>
    </row>
    <row r="579" spans="1:3" x14ac:dyDescent="0.3">
      <c r="A579">
        <v>190</v>
      </c>
      <c r="B579">
        <f t="shared" ref="B579:B642" si="18">(A579-0)/$A$973</f>
        <v>0.63338274583866205</v>
      </c>
      <c r="C579">
        <f t="shared" ref="C579:C642" si="19">EXP(B579)</f>
        <v>1.883972813481736</v>
      </c>
    </row>
    <row r="580" spans="1:3" x14ac:dyDescent="0.3">
      <c r="A580">
        <v>190</v>
      </c>
      <c r="B580">
        <f t="shared" si="18"/>
        <v>0.63338274583866205</v>
      </c>
      <c r="C580">
        <f t="shared" si="19"/>
        <v>1.883972813481736</v>
      </c>
    </row>
    <row r="581" spans="1:3" x14ac:dyDescent="0.3">
      <c r="A581">
        <v>100</v>
      </c>
      <c r="B581">
        <f t="shared" si="18"/>
        <v>0.33335933991508526</v>
      </c>
      <c r="C581">
        <f t="shared" si="19"/>
        <v>1.3956487206666766</v>
      </c>
    </row>
    <row r="582" spans="1:3" x14ac:dyDescent="0.3">
      <c r="A582">
        <v>10</v>
      </c>
      <c r="B582">
        <f t="shared" si="18"/>
        <v>3.3335933991508526E-2</v>
      </c>
      <c r="C582">
        <f t="shared" si="19"/>
        <v>1.0338978023248497</v>
      </c>
    </row>
    <row r="583" spans="1:3" x14ac:dyDescent="0.3">
      <c r="A583">
        <v>10</v>
      </c>
      <c r="B583">
        <f t="shared" si="18"/>
        <v>3.3335933991508526E-2</v>
      </c>
      <c r="C583">
        <f t="shared" si="19"/>
        <v>1.0338978023248497</v>
      </c>
    </row>
    <row r="584" spans="1:3" x14ac:dyDescent="0.3">
      <c r="A584">
        <v>0</v>
      </c>
      <c r="B584">
        <f t="shared" si="18"/>
        <v>0</v>
      </c>
      <c r="C584">
        <f t="shared" si="19"/>
        <v>1</v>
      </c>
    </row>
    <row r="585" spans="1:3" x14ac:dyDescent="0.3">
      <c r="A585">
        <v>30</v>
      </c>
      <c r="B585">
        <f t="shared" si="18"/>
        <v>0.10000780197452558</v>
      </c>
      <c r="C585">
        <f t="shared" si="19"/>
        <v>1.1051795406246332</v>
      </c>
    </row>
    <row r="586" spans="1:3" x14ac:dyDescent="0.3">
      <c r="A586">
        <v>30</v>
      </c>
      <c r="B586">
        <f t="shared" si="18"/>
        <v>0.10000780197452558</v>
      </c>
      <c r="C586">
        <f t="shared" si="19"/>
        <v>1.1051795406246332</v>
      </c>
    </row>
    <row r="587" spans="1:3" x14ac:dyDescent="0.3">
      <c r="A587">
        <v>30</v>
      </c>
      <c r="B587">
        <f t="shared" si="18"/>
        <v>0.10000780197452558</v>
      </c>
      <c r="C587">
        <f t="shared" si="19"/>
        <v>1.1051795406246332</v>
      </c>
    </row>
    <row r="588" spans="1:3" x14ac:dyDescent="0.3">
      <c r="A588">
        <v>100</v>
      </c>
      <c r="B588">
        <f t="shared" si="18"/>
        <v>0.33335933991508526</v>
      </c>
      <c r="C588">
        <f t="shared" si="19"/>
        <v>1.3956487206666766</v>
      </c>
    </row>
    <row r="589" spans="1:3" x14ac:dyDescent="0.3">
      <c r="A589">
        <v>200</v>
      </c>
      <c r="B589">
        <f t="shared" si="18"/>
        <v>0.66671867983017052</v>
      </c>
      <c r="C589">
        <f t="shared" si="19"/>
        <v>1.9478353514985307</v>
      </c>
    </row>
    <row r="590" spans="1:3" x14ac:dyDescent="0.3">
      <c r="A590">
        <v>190</v>
      </c>
      <c r="B590">
        <f t="shared" si="18"/>
        <v>0.63338274583866205</v>
      </c>
      <c r="C590">
        <f t="shared" si="19"/>
        <v>1.883972813481736</v>
      </c>
    </row>
    <row r="591" spans="1:3" x14ac:dyDescent="0.3">
      <c r="A591">
        <v>190</v>
      </c>
      <c r="B591">
        <f t="shared" si="18"/>
        <v>0.63338274583866205</v>
      </c>
      <c r="C591">
        <f t="shared" si="19"/>
        <v>1.883972813481736</v>
      </c>
    </row>
    <row r="592" spans="1:3" x14ac:dyDescent="0.3">
      <c r="A592">
        <v>190</v>
      </c>
      <c r="B592">
        <f t="shared" si="18"/>
        <v>0.63338274583866205</v>
      </c>
      <c r="C592">
        <f t="shared" si="19"/>
        <v>1.883972813481736</v>
      </c>
    </row>
    <row r="593" spans="1:3" x14ac:dyDescent="0.3">
      <c r="A593">
        <v>180</v>
      </c>
      <c r="B593">
        <f t="shared" si="18"/>
        <v>0.60004681184715347</v>
      </c>
      <c r="C593">
        <f t="shared" si="19"/>
        <v>1.8222040991337687</v>
      </c>
    </row>
    <row r="594" spans="1:3" x14ac:dyDescent="0.3">
      <c r="A594">
        <v>230</v>
      </c>
      <c r="B594">
        <f t="shared" si="18"/>
        <v>0.76672648180469616</v>
      </c>
      <c r="C594">
        <f t="shared" si="19"/>
        <v>2.1527077789815676</v>
      </c>
    </row>
    <row r="595" spans="1:3" x14ac:dyDescent="0.3">
      <c r="A595">
        <v>180</v>
      </c>
      <c r="B595">
        <f t="shared" si="18"/>
        <v>0.60004681184715347</v>
      </c>
      <c r="C595">
        <f t="shared" si="19"/>
        <v>1.8222040991337687</v>
      </c>
    </row>
    <row r="596" spans="1:3" x14ac:dyDescent="0.3">
      <c r="A596">
        <v>180</v>
      </c>
      <c r="B596">
        <f t="shared" si="18"/>
        <v>0.60004681184715347</v>
      </c>
      <c r="C596">
        <f t="shared" si="19"/>
        <v>1.8222040991337687</v>
      </c>
    </row>
    <row r="597" spans="1:3" x14ac:dyDescent="0.3">
      <c r="A597">
        <v>180</v>
      </c>
      <c r="B597">
        <f t="shared" si="18"/>
        <v>0.60004681184715347</v>
      </c>
      <c r="C597">
        <f t="shared" si="19"/>
        <v>1.8222040991337687</v>
      </c>
    </row>
    <row r="598" spans="1:3" x14ac:dyDescent="0.3">
      <c r="A598">
        <v>180</v>
      </c>
      <c r="B598">
        <f t="shared" si="18"/>
        <v>0.60004681184715347</v>
      </c>
      <c r="C598">
        <f t="shared" si="19"/>
        <v>1.8222040991337687</v>
      </c>
    </row>
    <row r="599" spans="1:3" x14ac:dyDescent="0.3">
      <c r="A599">
        <v>130</v>
      </c>
      <c r="B599">
        <f t="shared" si="18"/>
        <v>0.43336714188961084</v>
      </c>
      <c r="C599">
        <f t="shared" si="19"/>
        <v>1.5424424119797546</v>
      </c>
    </row>
    <row r="600" spans="1:3" x14ac:dyDescent="0.3">
      <c r="A600">
        <v>120</v>
      </c>
      <c r="B600">
        <f t="shared" si="18"/>
        <v>0.40003120789810231</v>
      </c>
      <c r="C600">
        <f t="shared" si="19"/>
        <v>1.491871255080897</v>
      </c>
    </row>
    <row r="601" spans="1:3" x14ac:dyDescent="0.3">
      <c r="A601">
        <v>210</v>
      </c>
      <c r="B601">
        <f t="shared" si="18"/>
        <v>0.70005461382167911</v>
      </c>
      <c r="C601">
        <f t="shared" si="19"/>
        <v>2.013862689204982</v>
      </c>
    </row>
    <row r="602" spans="1:3" x14ac:dyDescent="0.3">
      <c r="A602">
        <v>210</v>
      </c>
      <c r="B602">
        <f t="shared" si="18"/>
        <v>0.70005461382167911</v>
      </c>
      <c r="C602">
        <f t="shared" si="19"/>
        <v>2.013862689204982</v>
      </c>
    </row>
    <row r="603" spans="1:3" x14ac:dyDescent="0.3">
      <c r="A603">
        <v>210</v>
      </c>
      <c r="B603">
        <f t="shared" si="18"/>
        <v>0.70005461382167911</v>
      </c>
      <c r="C603">
        <f t="shared" si="19"/>
        <v>2.013862689204982</v>
      </c>
    </row>
    <row r="604" spans="1:3" x14ac:dyDescent="0.3">
      <c r="A604">
        <v>270</v>
      </c>
      <c r="B604">
        <f t="shared" si="18"/>
        <v>0.90007021777073026</v>
      </c>
      <c r="C604">
        <f t="shared" si="19"/>
        <v>2.4597758250680184</v>
      </c>
    </row>
    <row r="605" spans="1:3" x14ac:dyDescent="0.3">
      <c r="A605">
        <v>270</v>
      </c>
      <c r="B605">
        <f t="shared" si="18"/>
        <v>0.90007021777073026</v>
      </c>
      <c r="C605">
        <f t="shared" si="19"/>
        <v>2.4597758250680184</v>
      </c>
    </row>
    <row r="606" spans="1:3" x14ac:dyDescent="0.3">
      <c r="A606">
        <v>270</v>
      </c>
      <c r="B606">
        <f t="shared" si="18"/>
        <v>0.90007021777073026</v>
      </c>
      <c r="C606">
        <f t="shared" si="19"/>
        <v>2.4597758250680184</v>
      </c>
    </row>
    <row r="607" spans="1:3" x14ac:dyDescent="0.3">
      <c r="A607">
        <v>280</v>
      </c>
      <c r="B607">
        <f t="shared" si="18"/>
        <v>0.93340615176223873</v>
      </c>
      <c r="C607">
        <f t="shared" si="19"/>
        <v>2.5431568197496177</v>
      </c>
    </row>
    <row r="608" spans="1:3" x14ac:dyDescent="0.3">
      <c r="A608">
        <v>280</v>
      </c>
      <c r="B608">
        <f t="shared" si="18"/>
        <v>0.93340615176223873</v>
      </c>
      <c r="C608">
        <f t="shared" si="19"/>
        <v>2.5431568197496177</v>
      </c>
    </row>
    <row r="609" spans="1:3" x14ac:dyDescent="0.3">
      <c r="A609">
        <v>340</v>
      </c>
      <c r="B609">
        <f t="shared" si="18"/>
        <v>1.13342175571129</v>
      </c>
      <c r="C609">
        <f t="shared" si="19"/>
        <v>3.1062672237333677</v>
      </c>
    </row>
    <row r="610" spans="1:3" x14ac:dyDescent="0.3">
      <c r="A610">
        <v>360</v>
      </c>
      <c r="B610">
        <f t="shared" si="18"/>
        <v>1.2000936236943069</v>
      </c>
      <c r="C610">
        <f t="shared" si="19"/>
        <v>3.320427778899909</v>
      </c>
    </row>
    <row r="611" spans="1:3" x14ac:dyDescent="0.3">
      <c r="A611">
        <v>570</v>
      </c>
      <c r="B611">
        <f t="shared" si="18"/>
        <v>1.9001482375159859</v>
      </c>
      <c r="C611">
        <f t="shared" si="19"/>
        <v>6.6868856161262968</v>
      </c>
    </row>
    <row r="612" spans="1:3" x14ac:dyDescent="0.3">
      <c r="A612">
        <v>590</v>
      </c>
      <c r="B612">
        <f t="shared" si="18"/>
        <v>1.9668201054990031</v>
      </c>
      <c r="C612">
        <f t="shared" si="19"/>
        <v>7.1479107091843224</v>
      </c>
    </row>
    <row r="613" spans="1:3" x14ac:dyDescent="0.3">
      <c r="A613">
        <v>540</v>
      </c>
      <c r="B613">
        <f t="shared" si="18"/>
        <v>1.8001404355414605</v>
      </c>
      <c r="C613">
        <f t="shared" si="19"/>
        <v>6.0504971095890498</v>
      </c>
    </row>
    <row r="614" spans="1:3" x14ac:dyDescent="0.3">
      <c r="A614">
        <v>540</v>
      </c>
      <c r="B614">
        <f t="shared" si="18"/>
        <v>1.8001404355414605</v>
      </c>
      <c r="C614">
        <f t="shared" si="19"/>
        <v>6.0504971095890498</v>
      </c>
    </row>
    <row r="615" spans="1:3" x14ac:dyDescent="0.3">
      <c r="A615">
        <v>490</v>
      </c>
      <c r="B615">
        <f t="shared" si="18"/>
        <v>1.6334607655839177</v>
      </c>
      <c r="C615">
        <f t="shared" si="19"/>
        <v>5.1215686320909555</v>
      </c>
    </row>
    <row r="616" spans="1:3" x14ac:dyDescent="0.3">
      <c r="A616">
        <v>490</v>
      </c>
      <c r="B616">
        <f t="shared" si="18"/>
        <v>1.6334607655839177</v>
      </c>
      <c r="C616">
        <f t="shared" si="19"/>
        <v>5.1215686320909555</v>
      </c>
    </row>
    <row r="617" spans="1:3" x14ac:dyDescent="0.3">
      <c r="A617">
        <v>490</v>
      </c>
      <c r="B617">
        <f t="shared" si="18"/>
        <v>1.6334607655839177</v>
      </c>
      <c r="C617">
        <f t="shared" si="19"/>
        <v>5.1215686320909555</v>
      </c>
    </row>
    <row r="618" spans="1:3" x14ac:dyDescent="0.3">
      <c r="A618">
        <v>490</v>
      </c>
      <c r="B618">
        <f t="shared" si="18"/>
        <v>1.6334607655839177</v>
      </c>
      <c r="C618">
        <f t="shared" si="19"/>
        <v>5.1215686320909555</v>
      </c>
    </row>
    <row r="619" spans="1:3" x14ac:dyDescent="0.3">
      <c r="A619">
        <v>490</v>
      </c>
      <c r="B619">
        <f t="shared" si="18"/>
        <v>1.6334607655839177</v>
      </c>
      <c r="C619">
        <f t="shared" si="19"/>
        <v>5.1215686320909555</v>
      </c>
    </row>
    <row r="620" spans="1:3" x14ac:dyDescent="0.3">
      <c r="A620">
        <v>580</v>
      </c>
      <c r="B620">
        <f t="shared" si="18"/>
        <v>1.9334841715074946</v>
      </c>
      <c r="C620">
        <f t="shared" si="19"/>
        <v>6.9135563429106277</v>
      </c>
    </row>
    <row r="621" spans="1:3" x14ac:dyDescent="0.3">
      <c r="A621">
        <v>580</v>
      </c>
      <c r="B621">
        <f t="shared" si="18"/>
        <v>1.9334841715074946</v>
      </c>
      <c r="C621">
        <f t="shared" si="19"/>
        <v>6.9135563429106277</v>
      </c>
    </row>
    <row r="622" spans="1:3" x14ac:dyDescent="0.3">
      <c r="A622">
        <v>590</v>
      </c>
      <c r="B622">
        <f t="shared" si="18"/>
        <v>1.9668201054990031</v>
      </c>
      <c r="C622">
        <f t="shared" si="19"/>
        <v>7.1479107091843224</v>
      </c>
    </row>
    <row r="623" spans="1:3" x14ac:dyDescent="0.3">
      <c r="A623">
        <v>770</v>
      </c>
      <c r="B623">
        <f t="shared" si="18"/>
        <v>2.5668669173461565</v>
      </c>
      <c r="C623">
        <f t="shared" si="19"/>
        <v>13.024952194517834</v>
      </c>
    </row>
    <row r="624" spans="1:3" x14ac:dyDescent="0.3">
      <c r="A624">
        <v>840</v>
      </c>
      <c r="B624">
        <f t="shared" si="18"/>
        <v>2.8002184552867164</v>
      </c>
      <c r="C624">
        <f t="shared" si="19"/>
        <v>16.448239583542527</v>
      </c>
    </row>
    <row r="625" spans="1:3" x14ac:dyDescent="0.3">
      <c r="A625">
        <v>850</v>
      </c>
      <c r="B625">
        <f t="shared" si="18"/>
        <v>2.8335543892782247</v>
      </c>
      <c r="C625">
        <f t="shared" si="19"/>
        <v>17.005798757537217</v>
      </c>
    </row>
    <row r="626" spans="1:3" x14ac:dyDescent="0.3">
      <c r="A626">
        <v>850</v>
      </c>
      <c r="B626">
        <f t="shared" si="18"/>
        <v>2.8335543892782247</v>
      </c>
      <c r="C626">
        <f t="shared" si="19"/>
        <v>17.005798757537217</v>
      </c>
    </row>
    <row r="627" spans="1:3" x14ac:dyDescent="0.3">
      <c r="A627">
        <v>850</v>
      </c>
      <c r="B627">
        <f t="shared" si="18"/>
        <v>2.8335543892782247</v>
      </c>
      <c r="C627">
        <f t="shared" si="19"/>
        <v>17.005798757537217</v>
      </c>
    </row>
    <row r="628" spans="1:3" x14ac:dyDescent="0.3">
      <c r="A628">
        <v>850</v>
      </c>
      <c r="B628">
        <f t="shared" si="18"/>
        <v>2.8335543892782247</v>
      </c>
      <c r="C628">
        <f t="shared" si="19"/>
        <v>17.005798757537217</v>
      </c>
    </row>
    <row r="629" spans="1:3" x14ac:dyDescent="0.3">
      <c r="A629">
        <v>860</v>
      </c>
      <c r="B629">
        <f t="shared" si="18"/>
        <v>2.8668903232697334</v>
      </c>
      <c r="C629">
        <f t="shared" si="19"/>
        <v>17.58225796219639</v>
      </c>
    </row>
    <row r="630" spans="1:3" x14ac:dyDescent="0.3">
      <c r="A630">
        <v>910</v>
      </c>
      <c r="B630">
        <f t="shared" si="18"/>
        <v>3.0335699932272759</v>
      </c>
      <c r="C630">
        <f t="shared" si="19"/>
        <v>20.771253618227224</v>
      </c>
    </row>
    <row r="631" spans="1:3" x14ac:dyDescent="0.3">
      <c r="A631">
        <v>910</v>
      </c>
      <c r="B631">
        <f t="shared" si="18"/>
        <v>3.0335699932272759</v>
      </c>
      <c r="C631">
        <f t="shared" si="19"/>
        <v>20.771253618227224</v>
      </c>
    </row>
    <row r="632" spans="1:3" x14ac:dyDescent="0.3">
      <c r="A632">
        <v>820</v>
      </c>
      <c r="B632">
        <f t="shared" si="18"/>
        <v>2.733546587303699</v>
      </c>
      <c r="C632">
        <f t="shared" si="19"/>
        <v>15.387362987126741</v>
      </c>
    </row>
    <row r="633" spans="1:3" x14ac:dyDescent="0.3">
      <c r="A633">
        <v>810</v>
      </c>
      <c r="B633">
        <f t="shared" si="18"/>
        <v>2.7002106533121908</v>
      </c>
      <c r="C633">
        <f t="shared" si="19"/>
        <v>14.882866519811065</v>
      </c>
    </row>
    <row r="634" spans="1:3" x14ac:dyDescent="0.3">
      <c r="A634">
        <v>810</v>
      </c>
      <c r="B634">
        <f t="shared" si="18"/>
        <v>2.7002106533121908</v>
      </c>
      <c r="C634">
        <f t="shared" si="19"/>
        <v>14.882866519811065</v>
      </c>
    </row>
    <row r="635" spans="1:3" x14ac:dyDescent="0.3">
      <c r="A635">
        <v>720</v>
      </c>
      <c r="B635">
        <f t="shared" si="18"/>
        <v>2.4001872473886139</v>
      </c>
      <c r="C635">
        <f t="shared" si="19"/>
        <v>11.025240634890185</v>
      </c>
    </row>
    <row r="636" spans="1:3" x14ac:dyDescent="0.3">
      <c r="A636">
        <v>710</v>
      </c>
      <c r="B636">
        <f t="shared" si="18"/>
        <v>2.3668513133971052</v>
      </c>
      <c r="C636">
        <f t="shared" si="19"/>
        <v>10.663762520916997</v>
      </c>
    </row>
    <row r="637" spans="1:3" x14ac:dyDescent="0.3">
      <c r="A637">
        <v>710</v>
      </c>
      <c r="B637">
        <f t="shared" si="18"/>
        <v>2.3668513133971052</v>
      </c>
      <c r="C637">
        <f t="shared" si="19"/>
        <v>10.663762520916997</v>
      </c>
    </row>
    <row r="638" spans="1:3" x14ac:dyDescent="0.3">
      <c r="A638">
        <v>710</v>
      </c>
      <c r="B638">
        <f t="shared" si="18"/>
        <v>2.3668513133971052</v>
      </c>
      <c r="C638">
        <f t="shared" si="19"/>
        <v>10.663762520916997</v>
      </c>
    </row>
    <row r="639" spans="1:3" x14ac:dyDescent="0.3">
      <c r="A639">
        <v>660</v>
      </c>
      <c r="B639">
        <f t="shared" si="18"/>
        <v>2.2001716434395626</v>
      </c>
      <c r="C639">
        <f t="shared" si="19"/>
        <v>9.0265627167459535</v>
      </c>
    </row>
    <row r="640" spans="1:3" x14ac:dyDescent="0.3">
      <c r="A640">
        <v>570</v>
      </c>
      <c r="B640">
        <f t="shared" si="18"/>
        <v>1.9001482375159859</v>
      </c>
      <c r="C640">
        <f t="shared" si="19"/>
        <v>6.6868856161262968</v>
      </c>
    </row>
    <row r="641" spans="1:3" x14ac:dyDescent="0.3">
      <c r="A641">
        <v>570</v>
      </c>
      <c r="B641">
        <f t="shared" si="18"/>
        <v>1.9001482375159859</v>
      </c>
      <c r="C641">
        <f t="shared" si="19"/>
        <v>6.6868856161262968</v>
      </c>
    </row>
    <row r="642" spans="1:3" x14ac:dyDescent="0.3">
      <c r="A642">
        <v>480</v>
      </c>
      <c r="B642">
        <f t="shared" si="18"/>
        <v>1.6001248315924093</v>
      </c>
      <c r="C642">
        <f t="shared" si="19"/>
        <v>4.9536507579128823</v>
      </c>
    </row>
    <row r="643" spans="1:3" x14ac:dyDescent="0.3">
      <c r="A643">
        <v>490</v>
      </c>
      <c r="B643">
        <f t="shared" ref="B643:B706" si="20">(A643-0)/$A$973</f>
        <v>1.6334607655839177</v>
      </c>
      <c r="C643">
        <f t="shared" ref="C643:C706" si="21">EXP(B643)</f>
        <v>5.1215686320909555</v>
      </c>
    </row>
    <row r="644" spans="1:3" x14ac:dyDescent="0.3">
      <c r="A644">
        <v>490</v>
      </c>
      <c r="B644">
        <f t="shared" si="20"/>
        <v>1.6334607655839177</v>
      </c>
      <c r="C644">
        <f t="shared" si="21"/>
        <v>5.1215686320909555</v>
      </c>
    </row>
    <row r="645" spans="1:3" x14ac:dyDescent="0.3">
      <c r="A645">
        <v>490</v>
      </c>
      <c r="B645">
        <f t="shared" si="20"/>
        <v>1.6334607655839177</v>
      </c>
      <c r="C645">
        <f t="shared" si="21"/>
        <v>5.1215686320909555</v>
      </c>
    </row>
    <row r="646" spans="1:3" x14ac:dyDescent="0.3">
      <c r="A646">
        <v>480</v>
      </c>
      <c r="B646">
        <f t="shared" si="20"/>
        <v>1.6001248315924093</v>
      </c>
      <c r="C646">
        <f t="shared" si="21"/>
        <v>4.9536507579128823</v>
      </c>
    </row>
    <row r="647" spans="1:3" x14ac:dyDescent="0.3">
      <c r="A647">
        <v>480</v>
      </c>
      <c r="B647">
        <f t="shared" si="20"/>
        <v>1.6001248315924093</v>
      </c>
      <c r="C647">
        <f t="shared" si="21"/>
        <v>4.9536507579128823</v>
      </c>
    </row>
    <row r="648" spans="1:3" x14ac:dyDescent="0.3">
      <c r="A648">
        <v>390</v>
      </c>
      <c r="B648">
        <f t="shared" si="20"/>
        <v>1.3001014256688326</v>
      </c>
      <c r="C648">
        <f t="shared" si="21"/>
        <v>3.6696688473618733</v>
      </c>
    </row>
    <row r="649" spans="1:3" x14ac:dyDescent="0.3">
      <c r="A649">
        <v>340</v>
      </c>
      <c r="B649">
        <f t="shared" si="20"/>
        <v>1.13342175571129</v>
      </c>
      <c r="C649">
        <f t="shared" si="21"/>
        <v>3.1062672237333677</v>
      </c>
    </row>
    <row r="650" spans="1:3" x14ac:dyDescent="0.3">
      <c r="A650">
        <v>430</v>
      </c>
      <c r="B650">
        <f t="shared" si="20"/>
        <v>1.4334451616348667</v>
      </c>
      <c r="C650">
        <f t="shared" si="21"/>
        <v>4.1931203133461832</v>
      </c>
    </row>
    <row r="651" spans="1:3" x14ac:dyDescent="0.3">
      <c r="A651">
        <v>500</v>
      </c>
      <c r="B651">
        <f t="shared" si="20"/>
        <v>1.6667966995754264</v>
      </c>
      <c r="C651">
        <f t="shared" si="21"/>
        <v>5.2951785531747264</v>
      </c>
    </row>
    <row r="652" spans="1:3" x14ac:dyDescent="0.3">
      <c r="A652">
        <v>500</v>
      </c>
      <c r="B652">
        <f t="shared" si="20"/>
        <v>1.6667966995754264</v>
      </c>
      <c r="C652">
        <f t="shared" si="21"/>
        <v>5.2951785531747264</v>
      </c>
    </row>
    <row r="653" spans="1:3" x14ac:dyDescent="0.3">
      <c r="A653">
        <v>540</v>
      </c>
      <c r="B653">
        <f t="shared" si="20"/>
        <v>1.8001404355414605</v>
      </c>
      <c r="C653">
        <f t="shared" si="21"/>
        <v>6.0504971095890498</v>
      </c>
    </row>
    <row r="654" spans="1:3" x14ac:dyDescent="0.3">
      <c r="A654">
        <v>560</v>
      </c>
      <c r="B654">
        <f t="shared" si="20"/>
        <v>1.8668123035244775</v>
      </c>
      <c r="C654">
        <f t="shared" si="21"/>
        <v>6.4676466098389902</v>
      </c>
    </row>
    <row r="655" spans="1:3" x14ac:dyDescent="0.3">
      <c r="A655">
        <v>550</v>
      </c>
      <c r="B655">
        <f t="shared" si="20"/>
        <v>1.833476369532969</v>
      </c>
      <c r="C655">
        <f t="shared" si="21"/>
        <v>6.2555956645769735</v>
      </c>
    </row>
    <row r="656" spans="1:3" x14ac:dyDescent="0.3">
      <c r="A656">
        <v>550</v>
      </c>
      <c r="B656">
        <f t="shared" si="20"/>
        <v>1.833476369532969</v>
      </c>
      <c r="C656">
        <f t="shared" si="21"/>
        <v>6.2555956645769735</v>
      </c>
    </row>
    <row r="657" spans="1:3" x14ac:dyDescent="0.3">
      <c r="A657">
        <v>550</v>
      </c>
      <c r="B657">
        <f t="shared" si="20"/>
        <v>1.833476369532969</v>
      </c>
      <c r="C657">
        <f t="shared" si="21"/>
        <v>6.2555956645769735</v>
      </c>
    </row>
    <row r="658" spans="1:3" x14ac:dyDescent="0.3">
      <c r="A658">
        <v>730</v>
      </c>
      <c r="B658">
        <f t="shared" si="20"/>
        <v>2.4335231813801226</v>
      </c>
      <c r="C658">
        <f t="shared" si="21"/>
        <v>11.398972062515595</v>
      </c>
    </row>
    <row r="659" spans="1:3" x14ac:dyDescent="0.3">
      <c r="A659">
        <v>730</v>
      </c>
      <c r="B659">
        <f t="shared" si="20"/>
        <v>2.4335231813801226</v>
      </c>
      <c r="C659">
        <f t="shared" si="21"/>
        <v>11.398972062515595</v>
      </c>
    </row>
    <row r="660" spans="1:3" x14ac:dyDescent="0.3">
      <c r="A660">
        <v>460</v>
      </c>
      <c r="B660">
        <f t="shared" si="20"/>
        <v>1.5334529636093923</v>
      </c>
      <c r="C660">
        <f t="shared" si="21"/>
        <v>4.6341507816877527</v>
      </c>
    </row>
    <row r="661" spans="1:3" x14ac:dyDescent="0.3">
      <c r="A661">
        <v>460</v>
      </c>
      <c r="B661">
        <f t="shared" si="20"/>
        <v>1.5334529636093923</v>
      </c>
      <c r="C661">
        <f t="shared" si="21"/>
        <v>4.6341507816877527</v>
      </c>
    </row>
    <row r="662" spans="1:3" x14ac:dyDescent="0.3">
      <c r="A662">
        <v>730</v>
      </c>
      <c r="B662">
        <f t="shared" si="20"/>
        <v>2.4335231813801226</v>
      </c>
      <c r="C662">
        <f t="shared" si="21"/>
        <v>11.398972062515595</v>
      </c>
    </row>
    <row r="663" spans="1:3" x14ac:dyDescent="0.3">
      <c r="A663">
        <v>730</v>
      </c>
      <c r="B663">
        <f t="shared" si="20"/>
        <v>2.4335231813801226</v>
      </c>
      <c r="C663">
        <f t="shared" si="21"/>
        <v>11.398972062515595</v>
      </c>
    </row>
    <row r="664" spans="1:3" x14ac:dyDescent="0.3">
      <c r="A664">
        <v>730</v>
      </c>
      <c r="B664">
        <f t="shared" si="20"/>
        <v>2.4335231813801226</v>
      </c>
      <c r="C664">
        <f t="shared" si="21"/>
        <v>11.398972062515595</v>
      </c>
    </row>
    <row r="665" spans="1:3" x14ac:dyDescent="0.3">
      <c r="A665">
        <v>730</v>
      </c>
      <c r="B665">
        <f t="shared" si="20"/>
        <v>2.4335231813801226</v>
      </c>
      <c r="C665">
        <f t="shared" si="21"/>
        <v>11.398972062515595</v>
      </c>
    </row>
    <row r="666" spans="1:3" x14ac:dyDescent="0.3">
      <c r="A666">
        <v>720</v>
      </c>
      <c r="B666">
        <f t="shared" si="20"/>
        <v>2.4001872473886139</v>
      </c>
      <c r="C666">
        <f t="shared" si="21"/>
        <v>11.025240634890185</v>
      </c>
    </row>
    <row r="667" spans="1:3" x14ac:dyDescent="0.3">
      <c r="A667">
        <v>720</v>
      </c>
      <c r="B667">
        <f t="shared" si="20"/>
        <v>2.4001872473886139</v>
      </c>
      <c r="C667">
        <f t="shared" si="21"/>
        <v>11.025240634890185</v>
      </c>
    </row>
    <row r="668" spans="1:3" x14ac:dyDescent="0.3">
      <c r="A668">
        <v>190</v>
      </c>
      <c r="B668">
        <f t="shared" si="20"/>
        <v>0.63338274583866205</v>
      </c>
      <c r="C668">
        <f t="shared" si="21"/>
        <v>1.883972813481736</v>
      </c>
    </row>
    <row r="669" spans="1:3" x14ac:dyDescent="0.3">
      <c r="A669">
        <v>190</v>
      </c>
      <c r="B669">
        <f t="shared" si="20"/>
        <v>0.63338274583866205</v>
      </c>
      <c r="C669">
        <f t="shared" si="21"/>
        <v>1.883972813481736</v>
      </c>
    </row>
    <row r="670" spans="1:3" x14ac:dyDescent="0.3">
      <c r="A670">
        <v>190</v>
      </c>
      <c r="B670">
        <f t="shared" si="20"/>
        <v>0.63338274583866205</v>
      </c>
      <c r="C670">
        <f t="shared" si="21"/>
        <v>1.883972813481736</v>
      </c>
    </row>
    <row r="671" spans="1:3" x14ac:dyDescent="0.3">
      <c r="A671">
        <v>190</v>
      </c>
      <c r="B671">
        <f t="shared" si="20"/>
        <v>0.63338274583866205</v>
      </c>
      <c r="C671">
        <f t="shared" si="21"/>
        <v>1.883972813481736</v>
      </c>
    </row>
    <row r="672" spans="1:3" x14ac:dyDescent="0.3">
      <c r="A672">
        <v>180</v>
      </c>
      <c r="B672">
        <f t="shared" si="20"/>
        <v>0.60004681184715347</v>
      </c>
      <c r="C672">
        <f t="shared" si="21"/>
        <v>1.8222040991337687</v>
      </c>
    </row>
    <row r="673" spans="1:3" x14ac:dyDescent="0.3">
      <c r="A673">
        <v>180</v>
      </c>
      <c r="B673">
        <f t="shared" si="20"/>
        <v>0.60004681184715347</v>
      </c>
      <c r="C673">
        <f t="shared" si="21"/>
        <v>1.8222040991337687</v>
      </c>
    </row>
    <row r="674" spans="1:3" x14ac:dyDescent="0.3">
      <c r="A674">
        <v>90</v>
      </c>
      <c r="B674">
        <f t="shared" si="20"/>
        <v>0.30002340592357674</v>
      </c>
      <c r="C674">
        <f t="shared" si="21"/>
        <v>1.3498904026378469</v>
      </c>
    </row>
    <row r="675" spans="1:3" x14ac:dyDescent="0.3">
      <c r="A675">
        <v>40</v>
      </c>
      <c r="B675">
        <f t="shared" si="20"/>
        <v>0.1333437359660341</v>
      </c>
      <c r="C675">
        <f t="shared" si="21"/>
        <v>1.1426426982261952</v>
      </c>
    </row>
    <row r="676" spans="1:3" x14ac:dyDescent="0.3">
      <c r="A676">
        <v>40</v>
      </c>
      <c r="B676">
        <f t="shared" si="20"/>
        <v>0.1333437359660341</v>
      </c>
      <c r="C676">
        <f t="shared" si="21"/>
        <v>1.1426426982261952</v>
      </c>
    </row>
    <row r="677" spans="1:3" x14ac:dyDescent="0.3">
      <c r="A677">
        <v>110</v>
      </c>
      <c r="B677">
        <f t="shared" si="20"/>
        <v>0.36669527390659379</v>
      </c>
      <c r="C677">
        <f t="shared" si="21"/>
        <v>1.4429581451147648</v>
      </c>
    </row>
    <row r="678" spans="1:3" x14ac:dyDescent="0.3">
      <c r="A678">
        <v>20</v>
      </c>
      <c r="B678">
        <f t="shared" si="20"/>
        <v>6.6671867983017052E-2</v>
      </c>
      <c r="C678">
        <f t="shared" si="21"/>
        <v>1.068944665652154</v>
      </c>
    </row>
    <row r="679" spans="1:3" x14ac:dyDescent="0.3">
      <c r="A679">
        <v>80</v>
      </c>
      <c r="B679">
        <f t="shared" si="20"/>
        <v>0.26668747193206821</v>
      </c>
      <c r="C679">
        <f t="shared" si="21"/>
        <v>1.30563233580964</v>
      </c>
    </row>
    <row r="680" spans="1:3" x14ac:dyDescent="0.3">
      <c r="A680">
        <v>80</v>
      </c>
      <c r="B680">
        <f t="shared" si="20"/>
        <v>0.26668747193206821</v>
      </c>
      <c r="C680">
        <f t="shared" si="21"/>
        <v>1.30563233580964</v>
      </c>
    </row>
    <row r="681" spans="1:3" x14ac:dyDescent="0.3">
      <c r="A681">
        <v>100</v>
      </c>
      <c r="B681">
        <f t="shared" si="20"/>
        <v>0.33335933991508526</v>
      </c>
      <c r="C681">
        <f t="shared" si="21"/>
        <v>1.3956487206666766</v>
      </c>
    </row>
    <row r="682" spans="1:3" x14ac:dyDescent="0.3">
      <c r="A682">
        <v>170</v>
      </c>
      <c r="B682">
        <f t="shared" si="20"/>
        <v>0.566710877855645</v>
      </c>
      <c r="C682">
        <f t="shared" si="21"/>
        <v>1.7624605594830676</v>
      </c>
    </row>
    <row r="683" spans="1:3" x14ac:dyDescent="0.3">
      <c r="A683">
        <v>170</v>
      </c>
      <c r="B683">
        <f t="shared" si="20"/>
        <v>0.566710877855645</v>
      </c>
      <c r="C683">
        <f t="shared" si="21"/>
        <v>1.7624605594830676</v>
      </c>
    </row>
    <row r="684" spans="1:3" x14ac:dyDescent="0.3">
      <c r="A684">
        <v>170</v>
      </c>
      <c r="B684">
        <f t="shared" si="20"/>
        <v>0.566710877855645</v>
      </c>
      <c r="C684">
        <f t="shared" si="21"/>
        <v>1.7624605594830676</v>
      </c>
    </row>
    <row r="685" spans="1:3" x14ac:dyDescent="0.3">
      <c r="A685">
        <v>170</v>
      </c>
      <c r="B685">
        <f t="shared" si="20"/>
        <v>0.566710877855645</v>
      </c>
      <c r="C685">
        <f t="shared" si="21"/>
        <v>1.7624605594830676</v>
      </c>
    </row>
    <row r="686" spans="1:3" x14ac:dyDescent="0.3">
      <c r="A686">
        <v>170</v>
      </c>
      <c r="B686">
        <f t="shared" si="20"/>
        <v>0.566710877855645</v>
      </c>
      <c r="C686">
        <f t="shared" si="21"/>
        <v>1.7624605594830676</v>
      </c>
    </row>
    <row r="687" spans="1:3" x14ac:dyDescent="0.3">
      <c r="A687">
        <v>170</v>
      </c>
      <c r="B687">
        <f t="shared" si="20"/>
        <v>0.566710877855645</v>
      </c>
      <c r="C687">
        <f t="shared" si="21"/>
        <v>1.7624605594830676</v>
      </c>
    </row>
    <row r="688" spans="1:3" x14ac:dyDescent="0.3">
      <c r="A688">
        <v>170</v>
      </c>
      <c r="B688">
        <f t="shared" si="20"/>
        <v>0.566710877855645</v>
      </c>
      <c r="C688">
        <f t="shared" si="21"/>
        <v>1.7624605594830676</v>
      </c>
    </row>
    <row r="689" spans="1:3" x14ac:dyDescent="0.3">
      <c r="A689">
        <v>170</v>
      </c>
      <c r="B689">
        <f t="shared" si="20"/>
        <v>0.566710877855645</v>
      </c>
      <c r="C689">
        <f t="shared" si="21"/>
        <v>1.7624605594830676</v>
      </c>
    </row>
    <row r="690" spans="1:3" x14ac:dyDescent="0.3">
      <c r="A690">
        <v>180</v>
      </c>
      <c r="B690">
        <f t="shared" si="20"/>
        <v>0.60004681184715347</v>
      </c>
      <c r="C690">
        <f t="shared" si="21"/>
        <v>1.8222040991337687</v>
      </c>
    </row>
    <row r="691" spans="1:3" x14ac:dyDescent="0.3">
      <c r="A691">
        <v>180</v>
      </c>
      <c r="B691">
        <f t="shared" si="20"/>
        <v>0.60004681184715347</v>
      </c>
      <c r="C691">
        <f t="shared" si="21"/>
        <v>1.8222040991337687</v>
      </c>
    </row>
    <row r="692" spans="1:3" x14ac:dyDescent="0.3">
      <c r="A692">
        <v>180</v>
      </c>
      <c r="B692">
        <f t="shared" si="20"/>
        <v>0.60004681184715347</v>
      </c>
      <c r="C692">
        <f t="shared" si="21"/>
        <v>1.8222040991337687</v>
      </c>
    </row>
    <row r="693" spans="1:3" x14ac:dyDescent="0.3">
      <c r="A693">
        <v>360</v>
      </c>
      <c r="B693">
        <f t="shared" si="20"/>
        <v>1.2000936236943069</v>
      </c>
      <c r="C693">
        <f t="shared" si="21"/>
        <v>3.320427778899909</v>
      </c>
    </row>
    <row r="694" spans="1:3" x14ac:dyDescent="0.3">
      <c r="A694">
        <v>360</v>
      </c>
      <c r="B694">
        <f t="shared" si="20"/>
        <v>1.2000936236943069</v>
      </c>
      <c r="C694">
        <f t="shared" si="21"/>
        <v>3.320427778899909</v>
      </c>
    </row>
    <row r="695" spans="1:3" x14ac:dyDescent="0.3">
      <c r="A695">
        <v>360</v>
      </c>
      <c r="B695">
        <f t="shared" si="20"/>
        <v>1.2000936236943069</v>
      </c>
      <c r="C695">
        <f t="shared" si="21"/>
        <v>3.320427778899909</v>
      </c>
    </row>
    <row r="696" spans="1:3" x14ac:dyDescent="0.3">
      <c r="A696">
        <v>360</v>
      </c>
      <c r="B696">
        <f t="shared" si="20"/>
        <v>1.2000936236943069</v>
      </c>
      <c r="C696">
        <f t="shared" si="21"/>
        <v>3.320427778899909</v>
      </c>
    </row>
    <row r="697" spans="1:3" x14ac:dyDescent="0.3">
      <c r="A697">
        <v>360</v>
      </c>
      <c r="B697">
        <f t="shared" si="20"/>
        <v>1.2000936236943069</v>
      </c>
      <c r="C697">
        <f t="shared" si="21"/>
        <v>3.320427778899909</v>
      </c>
    </row>
    <row r="698" spans="1:3" x14ac:dyDescent="0.3">
      <c r="A698">
        <v>360</v>
      </c>
      <c r="B698">
        <f t="shared" si="20"/>
        <v>1.2000936236943069</v>
      </c>
      <c r="C698">
        <f t="shared" si="21"/>
        <v>3.320427778899909</v>
      </c>
    </row>
    <row r="699" spans="1:3" x14ac:dyDescent="0.3">
      <c r="A699">
        <v>360</v>
      </c>
      <c r="B699">
        <f t="shared" si="20"/>
        <v>1.2000936236943069</v>
      </c>
      <c r="C699">
        <f t="shared" si="21"/>
        <v>3.320427778899909</v>
      </c>
    </row>
    <row r="700" spans="1:3" x14ac:dyDescent="0.3">
      <c r="A700">
        <v>360</v>
      </c>
      <c r="B700">
        <f t="shared" si="20"/>
        <v>1.2000936236943069</v>
      </c>
      <c r="C700">
        <f t="shared" si="21"/>
        <v>3.320427778899909</v>
      </c>
    </row>
    <row r="701" spans="1:3" x14ac:dyDescent="0.3">
      <c r="A701">
        <v>370</v>
      </c>
      <c r="B701">
        <f t="shared" si="20"/>
        <v>1.2334295576858154</v>
      </c>
      <c r="C701">
        <f t="shared" si="21"/>
        <v>3.4329829833829981</v>
      </c>
    </row>
    <row r="702" spans="1:3" x14ac:dyDescent="0.3">
      <c r="A702">
        <v>370</v>
      </c>
      <c r="B702">
        <f t="shared" si="20"/>
        <v>1.2334295576858154</v>
      </c>
      <c r="C702">
        <f t="shared" si="21"/>
        <v>3.4329829833829981</v>
      </c>
    </row>
    <row r="703" spans="1:3" x14ac:dyDescent="0.3">
      <c r="A703">
        <v>380</v>
      </c>
      <c r="B703">
        <f t="shared" si="20"/>
        <v>1.2667654916773241</v>
      </c>
      <c r="C703">
        <f t="shared" si="21"/>
        <v>3.5493535619382883</v>
      </c>
    </row>
    <row r="704" spans="1:3" x14ac:dyDescent="0.3">
      <c r="A704">
        <v>380</v>
      </c>
      <c r="B704">
        <f t="shared" si="20"/>
        <v>1.2667654916773241</v>
      </c>
      <c r="C704">
        <f t="shared" si="21"/>
        <v>3.5493535619382883</v>
      </c>
    </row>
    <row r="705" spans="1:3" x14ac:dyDescent="0.3">
      <c r="A705">
        <v>380</v>
      </c>
      <c r="B705">
        <f t="shared" si="20"/>
        <v>1.2667654916773241</v>
      </c>
      <c r="C705">
        <f t="shared" si="21"/>
        <v>3.5493535619382883</v>
      </c>
    </row>
    <row r="706" spans="1:3" x14ac:dyDescent="0.3">
      <c r="A706">
        <v>380</v>
      </c>
      <c r="B706">
        <f t="shared" si="20"/>
        <v>1.2667654916773241</v>
      </c>
      <c r="C706">
        <f t="shared" si="21"/>
        <v>3.5493535619382883</v>
      </c>
    </row>
    <row r="707" spans="1:3" x14ac:dyDescent="0.3">
      <c r="A707">
        <v>380</v>
      </c>
      <c r="B707">
        <f t="shared" ref="B707:B770" si="22">(A707-0)/$A$973</f>
        <v>1.2667654916773241</v>
      </c>
      <c r="C707">
        <f t="shared" ref="C707:C770" si="23">EXP(B707)</f>
        <v>3.5493535619382883</v>
      </c>
    </row>
    <row r="708" spans="1:3" x14ac:dyDescent="0.3">
      <c r="A708">
        <v>380</v>
      </c>
      <c r="B708">
        <f t="shared" si="22"/>
        <v>1.2667654916773241</v>
      </c>
      <c r="C708">
        <f t="shared" si="23"/>
        <v>3.5493535619382883</v>
      </c>
    </row>
    <row r="709" spans="1:3" x14ac:dyDescent="0.3">
      <c r="A709">
        <v>560</v>
      </c>
      <c r="B709">
        <f t="shared" si="22"/>
        <v>1.8668123035244775</v>
      </c>
      <c r="C709">
        <f t="shared" si="23"/>
        <v>6.4676466098389902</v>
      </c>
    </row>
    <row r="710" spans="1:3" x14ac:dyDescent="0.3">
      <c r="A710">
        <v>560</v>
      </c>
      <c r="B710">
        <f t="shared" si="22"/>
        <v>1.8668123035244775</v>
      </c>
      <c r="C710">
        <f t="shared" si="23"/>
        <v>6.4676466098389902</v>
      </c>
    </row>
    <row r="711" spans="1:3" x14ac:dyDescent="0.3">
      <c r="A711">
        <v>560</v>
      </c>
      <c r="B711">
        <f t="shared" si="22"/>
        <v>1.8668123035244775</v>
      </c>
      <c r="C711">
        <f t="shared" si="23"/>
        <v>6.4676466098389902</v>
      </c>
    </row>
    <row r="712" spans="1:3" x14ac:dyDescent="0.3">
      <c r="A712">
        <v>570</v>
      </c>
      <c r="B712">
        <f t="shared" si="22"/>
        <v>1.9001482375159859</v>
      </c>
      <c r="C712">
        <f t="shared" si="23"/>
        <v>6.6868856161262968</v>
      </c>
    </row>
    <row r="713" spans="1:3" x14ac:dyDescent="0.3">
      <c r="A713">
        <v>600</v>
      </c>
      <c r="B713">
        <f t="shared" si="22"/>
        <v>2.0001560394905118</v>
      </c>
      <c r="C713">
        <f t="shared" si="23"/>
        <v>7.3902091734399304</v>
      </c>
    </row>
    <row r="714" spans="1:3" x14ac:dyDescent="0.3">
      <c r="A714">
        <v>630</v>
      </c>
      <c r="B714">
        <f t="shared" si="22"/>
        <v>2.100163841465037</v>
      </c>
      <c r="C714">
        <f t="shared" si="23"/>
        <v>8.1675079794222896</v>
      </c>
    </row>
    <row r="715" spans="1:3" x14ac:dyDescent="0.3">
      <c r="A715">
        <v>690</v>
      </c>
      <c r="B715">
        <f t="shared" si="22"/>
        <v>2.3001794454140883</v>
      </c>
      <c r="C715">
        <f t="shared" si="23"/>
        <v>9.9759724367127358</v>
      </c>
    </row>
    <row r="716" spans="1:3" x14ac:dyDescent="0.3">
      <c r="A716">
        <v>690</v>
      </c>
      <c r="B716">
        <f t="shared" si="22"/>
        <v>2.3001794454140883</v>
      </c>
      <c r="C716">
        <f t="shared" si="23"/>
        <v>9.9759724367127358</v>
      </c>
    </row>
    <row r="717" spans="1:3" x14ac:dyDescent="0.3">
      <c r="A717">
        <v>690</v>
      </c>
      <c r="B717">
        <f t="shared" si="22"/>
        <v>2.3001794454140883</v>
      </c>
      <c r="C717">
        <f t="shared" si="23"/>
        <v>9.9759724367127358</v>
      </c>
    </row>
    <row r="718" spans="1:3" x14ac:dyDescent="0.3">
      <c r="A718">
        <v>200</v>
      </c>
      <c r="B718">
        <f t="shared" si="22"/>
        <v>0.66671867983017052</v>
      </c>
      <c r="C718">
        <f t="shared" si="23"/>
        <v>1.9478353514985307</v>
      </c>
    </row>
    <row r="719" spans="1:3" x14ac:dyDescent="0.3">
      <c r="A719">
        <v>190</v>
      </c>
      <c r="B719">
        <f t="shared" si="22"/>
        <v>0.63338274583866205</v>
      </c>
      <c r="C719">
        <f t="shared" si="23"/>
        <v>1.883972813481736</v>
      </c>
    </row>
    <row r="720" spans="1:3" x14ac:dyDescent="0.3">
      <c r="A720">
        <v>180</v>
      </c>
      <c r="B720">
        <f t="shared" si="22"/>
        <v>0.60004681184715347</v>
      </c>
      <c r="C720">
        <f t="shared" si="23"/>
        <v>1.8222040991337687</v>
      </c>
    </row>
    <row r="721" spans="1:3" x14ac:dyDescent="0.3">
      <c r="A721">
        <v>180</v>
      </c>
      <c r="B721">
        <f t="shared" si="22"/>
        <v>0.60004681184715347</v>
      </c>
      <c r="C721">
        <f t="shared" si="23"/>
        <v>1.8222040991337687</v>
      </c>
    </row>
    <row r="722" spans="1:3" x14ac:dyDescent="0.3">
      <c r="A722">
        <v>180</v>
      </c>
      <c r="B722">
        <f t="shared" si="22"/>
        <v>0.60004681184715347</v>
      </c>
      <c r="C722">
        <f t="shared" si="23"/>
        <v>1.8222040991337687</v>
      </c>
    </row>
    <row r="723" spans="1:3" x14ac:dyDescent="0.3">
      <c r="A723">
        <v>180</v>
      </c>
      <c r="B723">
        <f t="shared" si="22"/>
        <v>0.60004681184715347</v>
      </c>
      <c r="C723">
        <f t="shared" si="23"/>
        <v>1.8222040991337687</v>
      </c>
    </row>
    <row r="724" spans="1:3" x14ac:dyDescent="0.3">
      <c r="A724">
        <v>210</v>
      </c>
      <c r="B724">
        <f t="shared" si="22"/>
        <v>0.70005461382167911</v>
      </c>
      <c r="C724">
        <f t="shared" si="23"/>
        <v>2.013862689204982</v>
      </c>
    </row>
    <row r="725" spans="1:3" x14ac:dyDescent="0.3">
      <c r="A725">
        <v>280</v>
      </c>
      <c r="B725">
        <f t="shared" si="22"/>
        <v>0.93340615176223873</v>
      </c>
      <c r="C725">
        <f t="shared" si="23"/>
        <v>2.5431568197496177</v>
      </c>
    </row>
    <row r="726" spans="1:3" x14ac:dyDescent="0.3">
      <c r="A726">
        <v>280</v>
      </c>
      <c r="B726">
        <f t="shared" si="22"/>
        <v>0.93340615176223873</v>
      </c>
      <c r="C726">
        <f t="shared" si="23"/>
        <v>2.5431568197496177</v>
      </c>
    </row>
    <row r="727" spans="1:3" x14ac:dyDescent="0.3">
      <c r="A727">
        <v>280</v>
      </c>
      <c r="B727">
        <f t="shared" si="22"/>
        <v>0.93340615176223873</v>
      </c>
      <c r="C727">
        <f t="shared" si="23"/>
        <v>2.5431568197496177</v>
      </c>
    </row>
    <row r="728" spans="1:3" x14ac:dyDescent="0.3">
      <c r="A728">
        <v>270</v>
      </c>
      <c r="B728">
        <f t="shared" si="22"/>
        <v>0.90007021777073026</v>
      </c>
      <c r="C728">
        <f t="shared" si="23"/>
        <v>2.4597758250680184</v>
      </c>
    </row>
    <row r="729" spans="1:3" x14ac:dyDescent="0.3">
      <c r="A729">
        <v>270</v>
      </c>
      <c r="B729">
        <f t="shared" si="22"/>
        <v>0.90007021777073026</v>
      </c>
      <c r="C729">
        <f t="shared" si="23"/>
        <v>2.4597758250680184</v>
      </c>
    </row>
    <row r="730" spans="1:3" x14ac:dyDescent="0.3">
      <c r="A730">
        <v>270</v>
      </c>
      <c r="B730">
        <f t="shared" si="22"/>
        <v>0.90007021777073026</v>
      </c>
      <c r="C730">
        <f t="shared" si="23"/>
        <v>2.4597758250680184</v>
      </c>
    </row>
    <row r="731" spans="1:3" x14ac:dyDescent="0.3">
      <c r="A731">
        <v>270</v>
      </c>
      <c r="B731">
        <f t="shared" si="22"/>
        <v>0.90007021777073026</v>
      </c>
      <c r="C731">
        <f t="shared" si="23"/>
        <v>2.4597758250680184</v>
      </c>
    </row>
    <row r="732" spans="1:3" x14ac:dyDescent="0.3">
      <c r="A732">
        <v>450</v>
      </c>
      <c r="B732">
        <f t="shared" si="22"/>
        <v>1.5001170296178836</v>
      </c>
      <c r="C732">
        <f t="shared" si="23"/>
        <v>4.4822135913890904</v>
      </c>
    </row>
    <row r="733" spans="1:3" x14ac:dyDescent="0.3">
      <c r="A733">
        <v>450</v>
      </c>
      <c r="B733">
        <f t="shared" si="22"/>
        <v>1.5001170296178836</v>
      </c>
      <c r="C733">
        <f t="shared" si="23"/>
        <v>4.4822135913890904</v>
      </c>
    </row>
    <row r="734" spans="1:3" x14ac:dyDescent="0.3">
      <c r="A734">
        <v>450</v>
      </c>
      <c r="B734">
        <f t="shared" si="22"/>
        <v>1.5001170296178836</v>
      </c>
      <c r="C734">
        <f t="shared" si="23"/>
        <v>4.4822135913890904</v>
      </c>
    </row>
    <row r="735" spans="1:3" x14ac:dyDescent="0.3">
      <c r="A735">
        <v>440</v>
      </c>
      <c r="B735">
        <f t="shared" si="22"/>
        <v>1.4667810956263752</v>
      </c>
      <c r="C735">
        <f t="shared" si="23"/>
        <v>4.3352578768523031</v>
      </c>
    </row>
    <row r="736" spans="1:3" x14ac:dyDescent="0.3">
      <c r="A736">
        <v>510</v>
      </c>
      <c r="B736">
        <f t="shared" si="22"/>
        <v>1.7001326335669349</v>
      </c>
      <c r="C736">
        <f t="shared" si="23"/>
        <v>5.4746734690450261</v>
      </c>
    </row>
    <row r="737" spans="1:3" x14ac:dyDescent="0.3">
      <c r="A737">
        <v>510</v>
      </c>
      <c r="B737">
        <f t="shared" si="22"/>
        <v>1.7001326335669349</v>
      </c>
      <c r="C737">
        <f t="shared" si="23"/>
        <v>5.4746734690450261</v>
      </c>
    </row>
    <row r="738" spans="1:3" x14ac:dyDescent="0.3">
      <c r="A738">
        <v>510</v>
      </c>
      <c r="B738">
        <f t="shared" si="22"/>
        <v>1.7001326335669349</v>
      </c>
      <c r="C738">
        <f t="shared" si="23"/>
        <v>5.4746734690450261</v>
      </c>
    </row>
    <row r="739" spans="1:3" x14ac:dyDescent="0.3">
      <c r="A739">
        <v>510</v>
      </c>
      <c r="B739">
        <f t="shared" si="22"/>
        <v>1.7001326335669349</v>
      </c>
      <c r="C739">
        <f t="shared" si="23"/>
        <v>5.4746734690450261</v>
      </c>
    </row>
    <row r="740" spans="1:3" x14ac:dyDescent="0.3">
      <c r="A740">
        <v>510</v>
      </c>
      <c r="B740">
        <f t="shared" si="22"/>
        <v>1.7001326335669349</v>
      </c>
      <c r="C740">
        <f t="shared" si="23"/>
        <v>5.4746734690450261</v>
      </c>
    </row>
    <row r="741" spans="1:3" x14ac:dyDescent="0.3">
      <c r="A741">
        <v>510</v>
      </c>
      <c r="B741">
        <f t="shared" si="22"/>
        <v>1.7001326335669349</v>
      </c>
      <c r="C741">
        <f t="shared" si="23"/>
        <v>5.4746734690450261</v>
      </c>
    </row>
    <row r="742" spans="1:3" x14ac:dyDescent="0.3">
      <c r="A742">
        <v>510</v>
      </c>
      <c r="B742">
        <f t="shared" si="22"/>
        <v>1.7001326335669349</v>
      </c>
      <c r="C742">
        <f t="shared" si="23"/>
        <v>5.4746734690450261</v>
      </c>
    </row>
    <row r="743" spans="1:3" x14ac:dyDescent="0.3">
      <c r="A743">
        <v>510</v>
      </c>
      <c r="B743">
        <f t="shared" si="22"/>
        <v>1.7001326335669349</v>
      </c>
      <c r="C743">
        <f t="shared" si="23"/>
        <v>5.4746734690450261</v>
      </c>
    </row>
    <row r="744" spans="1:3" x14ac:dyDescent="0.3">
      <c r="A744">
        <v>580</v>
      </c>
      <c r="B744">
        <f t="shared" si="22"/>
        <v>1.9334841715074946</v>
      </c>
      <c r="C744">
        <f t="shared" si="23"/>
        <v>6.9135563429106277</v>
      </c>
    </row>
    <row r="745" spans="1:3" x14ac:dyDescent="0.3">
      <c r="A745">
        <v>580</v>
      </c>
      <c r="B745">
        <f t="shared" si="22"/>
        <v>1.9334841715074946</v>
      </c>
      <c r="C745">
        <f t="shared" si="23"/>
        <v>6.9135563429106277</v>
      </c>
    </row>
    <row r="746" spans="1:3" x14ac:dyDescent="0.3">
      <c r="A746">
        <v>580</v>
      </c>
      <c r="B746">
        <f t="shared" si="22"/>
        <v>1.9334841715074946</v>
      </c>
      <c r="C746">
        <f t="shared" si="23"/>
        <v>6.9135563429106277</v>
      </c>
    </row>
    <row r="747" spans="1:3" x14ac:dyDescent="0.3">
      <c r="A747">
        <v>580</v>
      </c>
      <c r="B747">
        <f t="shared" si="22"/>
        <v>1.9334841715074946</v>
      </c>
      <c r="C747">
        <f t="shared" si="23"/>
        <v>6.9135563429106277</v>
      </c>
    </row>
    <row r="748" spans="1:3" x14ac:dyDescent="0.3">
      <c r="A748">
        <v>580</v>
      </c>
      <c r="B748">
        <f t="shared" si="22"/>
        <v>1.9334841715074946</v>
      </c>
      <c r="C748">
        <f t="shared" si="23"/>
        <v>6.9135563429106277</v>
      </c>
    </row>
    <row r="749" spans="1:3" x14ac:dyDescent="0.3">
      <c r="A749">
        <v>760</v>
      </c>
      <c r="B749">
        <f t="shared" si="22"/>
        <v>2.5335309833546482</v>
      </c>
      <c r="C749">
        <f t="shared" si="23"/>
        <v>12.597910707644013</v>
      </c>
    </row>
    <row r="750" spans="1:3" x14ac:dyDescent="0.3">
      <c r="A750">
        <v>760</v>
      </c>
      <c r="B750">
        <f t="shared" si="22"/>
        <v>2.5335309833546482</v>
      </c>
      <c r="C750">
        <f t="shared" si="23"/>
        <v>12.597910707644013</v>
      </c>
    </row>
    <row r="751" spans="1:3" x14ac:dyDescent="0.3">
      <c r="A751">
        <v>760</v>
      </c>
      <c r="B751">
        <f t="shared" si="22"/>
        <v>2.5335309833546482</v>
      </c>
      <c r="C751">
        <f t="shared" si="23"/>
        <v>12.597910707644013</v>
      </c>
    </row>
    <row r="752" spans="1:3" x14ac:dyDescent="0.3">
      <c r="A752">
        <v>760</v>
      </c>
      <c r="B752">
        <f t="shared" si="22"/>
        <v>2.5335309833546482</v>
      </c>
      <c r="C752">
        <f t="shared" si="23"/>
        <v>12.597910707644013</v>
      </c>
    </row>
    <row r="753" spans="1:3" x14ac:dyDescent="0.3">
      <c r="A753">
        <v>760</v>
      </c>
      <c r="B753">
        <f t="shared" si="22"/>
        <v>2.5335309833546482</v>
      </c>
      <c r="C753">
        <f t="shared" si="23"/>
        <v>12.597910707644013</v>
      </c>
    </row>
    <row r="754" spans="1:3" x14ac:dyDescent="0.3">
      <c r="A754">
        <v>760</v>
      </c>
      <c r="B754">
        <f t="shared" si="22"/>
        <v>2.5335309833546482</v>
      </c>
      <c r="C754">
        <f t="shared" si="23"/>
        <v>12.597910707644013</v>
      </c>
    </row>
    <row r="755" spans="1:3" x14ac:dyDescent="0.3">
      <c r="A755">
        <v>760</v>
      </c>
      <c r="B755">
        <f t="shared" si="22"/>
        <v>2.5335309833546482</v>
      </c>
      <c r="C755">
        <f t="shared" si="23"/>
        <v>12.597910707644013</v>
      </c>
    </row>
    <row r="756" spans="1:3" x14ac:dyDescent="0.3">
      <c r="A756">
        <v>760</v>
      </c>
      <c r="B756">
        <f t="shared" si="22"/>
        <v>2.5335309833546482</v>
      </c>
      <c r="C756">
        <f t="shared" si="23"/>
        <v>12.597910707644013</v>
      </c>
    </row>
    <row r="757" spans="1:3" x14ac:dyDescent="0.3">
      <c r="A757">
        <v>760</v>
      </c>
      <c r="B757">
        <f t="shared" si="22"/>
        <v>2.5335309833546482</v>
      </c>
      <c r="C757">
        <f t="shared" si="23"/>
        <v>12.597910707644013</v>
      </c>
    </row>
    <row r="758" spans="1:3" x14ac:dyDescent="0.3">
      <c r="A758">
        <v>760</v>
      </c>
      <c r="B758">
        <f t="shared" si="22"/>
        <v>2.5335309833546482</v>
      </c>
      <c r="C758">
        <f t="shared" si="23"/>
        <v>12.597910707644013</v>
      </c>
    </row>
    <row r="759" spans="1:3" x14ac:dyDescent="0.3">
      <c r="A759">
        <v>790</v>
      </c>
      <c r="B759">
        <f t="shared" si="22"/>
        <v>2.6335387853291734</v>
      </c>
      <c r="C759">
        <f t="shared" si="23"/>
        <v>13.922953168704154</v>
      </c>
    </row>
    <row r="760" spans="1:3" x14ac:dyDescent="0.3">
      <c r="A760">
        <v>780</v>
      </c>
      <c r="B760">
        <f t="shared" si="22"/>
        <v>2.6002028513376652</v>
      </c>
      <c r="C760">
        <f t="shared" si="23"/>
        <v>13.46646944929822</v>
      </c>
    </row>
    <row r="761" spans="1:3" x14ac:dyDescent="0.3">
      <c r="A761">
        <v>770</v>
      </c>
      <c r="B761">
        <f t="shared" si="22"/>
        <v>2.5668669173461565</v>
      </c>
      <c r="C761">
        <f t="shared" si="23"/>
        <v>13.024952194517834</v>
      </c>
    </row>
    <row r="762" spans="1:3" x14ac:dyDescent="0.3">
      <c r="A762">
        <v>790</v>
      </c>
      <c r="B762">
        <f t="shared" si="22"/>
        <v>2.6335387853291734</v>
      </c>
      <c r="C762">
        <f t="shared" si="23"/>
        <v>13.922953168704154</v>
      </c>
    </row>
    <row r="763" spans="1:3" x14ac:dyDescent="0.3">
      <c r="A763">
        <v>720</v>
      </c>
      <c r="B763">
        <f t="shared" si="22"/>
        <v>2.4001872473886139</v>
      </c>
      <c r="C763">
        <f t="shared" si="23"/>
        <v>11.025240634890185</v>
      </c>
    </row>
    <row r="764" spans="1:3" x14ac:dyDescent="0.3">
      <c r="A764">
        <v>720</v>
      </c>
      <c r="B764">
        <f t="shared" si="22"/>
        <v>2.4001872473886139</v>
      </c>
      <c r="C764">
        <f t="shared" si="23"/>
        <v>11.025240634890185</v>
      </c>
    </row>
    <row r="765" spans="1:3" x14ac:dyDescent="0.3">
      <c r="A765">
        <v>720</v>
      </c>
      <c r="B765">
        <f t="shared" si="22"/>
        <v>2.4001872473886139</v>
      </c>
      <c r="C765">
        <f t="shared" si="23"/>
        <v>11.025240634890185</v>
      </c>
    </row>
    <row r="766" spans="1:3" x14ac:dyDescent="0.3">
      <c r="A766">
        <v>720</v>
      </c>
      <c r="B766">
        <f t="shared" si="22"/>
        <v>2.4001872473886139</v>
      </c>
      <c r="C766">
        <f t="shared" si="23"/>
        <v>11.025240634890185</v>
      </c>
    </row>
    <row r="767" spans="1:3" x14ac:dyDescent="0.3">
      <c r="A767">
        <v>720</v>
      </c>
      <c r="B767">
        <f t="shared" si="22"/>
        <v>2.4001872473886139</v>
      </c>
      <c r="C767">
        <f t="shared" si="23"/>
        <v>11.025240634890185</v>
      </c>
    </row>
    <row r="768" spans="1:3" x14ac:dyDescent="0.3">
      <c r="A768">
        <v>720</v>
      </c>
      <c r="B768">
        <f t="shared" si="22"/>
        <v>2.4001872473886139</v>
      </c>
      <c r="C768">
        <f t="shared" si="23"/>
        <v>11.025240634890185</v>
      </c>
    </row>
    <row r="769" spans="1:3" x14ac:dyDescent="0.3">
      <c r="A769">
        <v>500</v>
      </c>
      <c r="B769">
        <f t="shared" si="22"/>
        <v>1.6667966995754264</v>
      </c>
      <c r="C769">
        <f t="shared" si="23"/>
        <v>5.2951785531747264</v>
      </c>
    </row>
    <row r="770" spans="1:3" x14ac:dyDescent="0.3">
      <c r="A770">
        <v>500</v>
      </c>
      <c r="B770">
        <f t="shared" si="22"/>
        <v>1.6667966995754264</v>
      </c>
      <c r="C770">
        <f t="shared" si="23"/>
        <v>5.2951785531747264</v>
      </c>
    </row>
    <row r="771" spans="1:3" x14ac:dyDescent="0.3">
      <c r="A771">
        <v>490</v>
      </c>
      <c r="B771">
        <f t="shared" ref="B771:B834" si="24">(A771-0)/$A$973</f>
        <v>1.6334607655839177</v>
      </c>
      <c r="C771">
        <f t="shared" ref="C771:C834" si="25">EXP(B771)</f>
        <v>5.1215686320909555</v>
      </c>
    </row>
    <row r="772" spans="1:3" x14ac:dyDescent="0.3">
      <c r="A772">
        <v>490</v>
      </c>
      <c r="B772">
        <f t="shared" si="24"/>
        <v>1.6334607655839177</v>
      </c>
      <c r="C772">
        <f t="shared" si="25"/>
        <v>5.1215686320909555</v>
      </c>
    </row>
    <row r="773" spans="1:3" x14ac:dyDescent="0.3">
      <c r="A773">
        <v>490</v>
      </c>
      <c r="B773">
        <f t="shared" si="24"/>
        <v>1.6334607655839177</v>
      </c>
      <c r="C773">
        <f t="shared" si="25"/>
        <v>5.1215686320909555</v>
      </c>
    </row>
    <row r="774" spans="1:3" x14ac:dyDescent="0.3">
      <c r="A774">
        <v>480</v>
      </c>
      <c r="B774">
        <f t="shared" si="24"/>
        <v>1.6001248315924093</v>
      </c>
      <c r="C774">
        <f t="shared" si="25"/>
        <v>4.9536507579128823</v>
      </c>
    </row>
    <row r="775" spans="1:3" x14ac:dyDescent="0.3">
      <c r="A775">
        <v>480</v>
      </c>
      <c r="B775">
        <f t="shared" si="24"/>
        <v>1.6001248315924093</v>
      </c>
      <c r="C775">
        <f t="shared" si="25"/>
        <v>4.9536507579128823</v>
      </c>
    </row>
    <row r="776" spans="1:3" x14ac:dyDescent="0.3">
      <c r="A776">
        <v>480</v>
      </c>
      <c r="B776">
        <f t="shared" si="24"/>
        <v>1.6001248315924093</v>
      </c>
      <c r="C776">
        <f t="shared" si="25"/>
        <v>4.9536507579128823</v>
      </c>
    </row>
    <row r="777" spans="1:3" x14ac:dyDescent="0.3">
      <c r="A777">
        <v>480</v>
      </c>
      <c r="B777">
        <f t="shared" si="24"/>
        <v>1.6001248315924093</v>
      </c>
      <c r="C777">
        <f t="shared" si="25"/>
        <v>4.9536507579128823</v>
      </c>
    </row>
    <row r="778" spans="1:3" x14ac:dyDescent="0.3">
      <c r="A778">
        <v>480</v>
      </c>
      <c r="B778">
        <f t="shared" si="24"/>
        <v>1.6001248315924093</v>
      </c>
      <c r="C778">
        <f t="shared" si="25"/>
        <v>4.9536507579128823</v>
      </c>
    </row>
    <row r="779" spans="1:3" x14ac:dyDescent="0.3">
      <c r="A779">
        <v>550</v>
      </c>
      <c r="B779">
        <f t="shared" si="24"/>
        <v>1.833476369532969</v>
      </c>
      <c r="C779">
        <f t="shared" si="25"/>
        <v>6.2555956645769735</v>
      </c>
    </row>
    <row r="780" spans="1:3" x14ac:dyDescent="0.3">
      <c r="A780">
        <v>550</v>
      </c>
      <c r="B780">
        <f t="shared" si="24"/>
        <v>1.833476369532969</v>
      </c>
      <c r="C780">
        <f t="shared" si="25"/>
        <v>6.2555956645769735</v>
      </c>
    </row>
    <row r="781" spans="1:3" x14ac:dyDescent="0.3">
      <c r="A781">
        <v>550</v>
      </c>
      <c r="B781">
        <f t="shared" si="24"/>
        <v>1.833476369532969</v>
      </c>
      <c r="C781">
        <f t="shared" si="25"/>
        <v>6.2555956645769735</v>
      </c>
    </row>
    <row r="782" spans="1:3" x14ac:dyDescent="0.3">
      <c r="A782">
        <v>550</v>
      </c>
      <c r="B782">
        <f t="shared" si="24"/>
        <v>1.833476369532969</v>
      </c>
      <c r="C782">
        <f t="shared" si="25"/>
        <v>6.2555956645769735</v>
      </c>
    </row>
    <row r="783" spans="1:3" x14ac:dyDescent="0.3">
      <c r="A783">
        <v>550</v>
      </c>
      <c r="B783">
        <f t="shared" si="24"/>
        <v>1.833476369532969</v>
      </c>
      <c r="C783">
        <f t="shared" si="25"/>
        <v>6.2555956645769735</v>
      </c>
    </row>
    <row r="784" spans="1:3" x14ac:dyDescent="0.3">
      <c r="A784">
        <v>550</v>
      </c>
      <c r="B784">
        <f t="shared" si="24"/>
        <v>1.833476369532969</v>
      </c>
      <c r="C784">
        <f t="shared" si="25"/>
        <v>6.2555956645769735</v>
      </c>
    </row>
    <row r="785" spans="1:3" x14ac:dyDescent="0.3">
      <c r="A785">
        <v>730</v>
      </c>
      <c r="B785">
        <f t="shared" si="24"/>
        <v>2.4335231813801226</v>
      </c>
      <c r="C785">
        <f t="shared" si="25"/>
        <v>11.398972062515595</v>
      </c>
    </row>
    <row r="786" spans="1:3" x14ac:dyDescent="0.3">
      <c r="A786">
        <v>760</v>
      </c>
      <c r="B786">
        <f t="shared" si="24"/>
        <v>2.5335309833546482</v>
      </c>
      <c r="C786">
        <f t="shared" si="25"/>
        <v>12.597910707644013</v>
      </c>
    </row>
    <row r="787" spans="1:3" x14ac:dyDescent="0.3">
      <c r="A787">
        <v>760</v>
      </c>
      <c r="B787">
        <f t="shared" si="24"/>
        <v>2.5335309833546482</v>
      </c>
      <c r="C787">
        <f t="shared" si="25"/>
        <v>12.597910707644013</v>
      </c>
    </row>
    <row r="788" spans="1:3" x14ac:dyDescent="0.3">
      <c r="A788">
        <v>760</v>
      </c>
      <c r="B788">
        <f t="shared" si="24"/>
        <v>2.5335309833546482</v>
      </c>
      <c r="C788">
        <f t="shared" si="25"/>
        <v>12.597910707644013</v>
      </c>
    </row>
    <row r="789" spans="1:3" x14ac:dyDescent="0.3">
      <c r="A789">
        <v>760</v>
      </c>
      <c r="B789">
        <f t="shared" si="24"/>
        <v>2.5335309833546482</v>
      </c>
      <c r="C789">
        <f t="shared" si="25"/>
        <v>12.597910707644013</v>
      </c>
    </row>
    <row r="790" spans="1:3" x14ac:dyDescent="0.3">
      <c r="A790">
        <v>820</v>
      </c>
      <c r="B790">
        <f t="shared" si="24"/>
        <v>2.733546587303699</v>
      </c>
      <c r="C790">
        <f t="shared" si="25"/>
        <v>15.387362987126741</v>
      </c>
    </row>
    <row r="791" spans="1:3" x14ac:dyDescent="0.3">
      <c r="A791">
        <v>880</v>
      </c>
      <c r="B791">
        <f t="shared" si="24"/>
        <v>2.9335621912527503</v>
      </c>
      <c r="C791">
        <f t="shared" si="25"/>
        <v>18.794460858809941</v>
      </c>
    </row>
    <row r="792" spans="1:3" x14ac:dyDescent="0.3">
      <c r="A792">
        <v>880</v>
      </c>
      <c r="B792">
        <f t="shared" si="24"/>
        <v>2.9335621912527503</v>
      </c>
      <c r="C792">
        <f t="shared" si="25"/>
        <v>18.794460858809941</v>
      </c>
    </row>
    <row r="793" spans="1:3" x14ac:dyDescent="0.3">
      <c r="A793">
        <v>880</v>
      </c>
      <c r="B793">
        <f t="shared" si="24"/>
        <v>2.9335621912527503</v>
      </c>
      <c r="C793">
        <f t="shared" si="25"/>
        <v>18.794460858809941</v>
      </c>
    </row>
    <row r="794" spans="1:3" x14ac:dyDescent="0.3">
      <c r="A794">
        <v>880</v>
      </c>
      <c r="B794">
        <f t="shared" si="24"/>
        <v>2.9335621912527503</v>
      </c>
      <c r="C794">
        <f t="shared" si="25"/>
        <v>18.794460858809941</v>
      </c>
    </row>
    <row r="795" spans="1:3" x14ac:dyDescent="0.3">
      <c r="A795">
        <v>880</v>
      </c>
      <c r="B795">
        <f t="shared" si="24"/>
        <v>2.9335621912527503</v>
      </c>
      <c r="C795">
        <f t="shared" si="25"/>
        <v>18.794460858809941</v>
      </c>
    </row>
    <row r="796" spans="1:3" x14ac:dyDescent="0.3">
      <c r="A796">
        <v>950</v>
      </c>
      <c r="B796">
        <f t="shared" si="24"/>
        <v>3.1669137291933098</v>
      </c>
      <c r="C796">
        <f t="shared" si="25"/>
        <v>23.734121279871768</v>
      </c>
    </row>
    <row r="797" spans="1:3" x14ac:dyDescent="0.3">
      <c r="A797">
        <v>950</v>
      </c>
      <c r="B797">
        <f t="shared" si="24"/>
        <v>3.1669137291933098</v>
      </c>
      <c r="C797">
        <f t="shared" si="25"/>
        <v>23.734121279871768</v>
      </c>
    </row>
    <row r="798" spans="1:3" x14ac:dyDescent="0.3">
      <c r="A798">
        <v>950</v>
      </c>
      <c r="B798">
        <f t="shared" si="24"/>
        <v>3.1669137291933098</v>
      </c>
      <c r="C798">
        <f t="shared" si="25"/>
        <v>23.734121279871768</v>
      </c>
    </row>
    <row r="799" spans="1:3" x14ac:dyDescent="0.3">
      <c r="A799">
        <v>950</v>
      </c>
      <c r="B799">
        <f t="shared" si="24"/>
        <v>3.1669137291933098</v>
      </c>
      <c r="C799">
        <f t="shared" si="25"/>
        <v>23.734121279871768</v>
      </c>
    </row>
    <row r="800" spans="1:3" x14ac:dyDescent="0.3">
      <c r="A800">
        <v>950</v>
      </c>
      <c r="B800">
        <f t="shared" si="24"/>
        <v>3.1669137291933098</v>
      </c>
      <c r="C800">
        <f t="shared" si="25"/>
        <v>23.734121279871768</v>
      </c>
    </row>
    <row r="801" spans="1:3" x14ac:dyDescent="0.3">
      <c r="A801">
        <v>960</v>
      </c>
      <c r="B801">
        <f t="shared" si="24"/>
        <v>3.2002496631848185</v>
      </c>
      <c r="C801">
        <f t="shared" si="25"/>
        <v>24.538655831370875</v>
      </c>
    </row>
    <row r="802" spans="1:3" x14ac:dyDescent="0.3">
      <c r="A802">
        <v>950</v>
      </c>
      <c r="B802">
        <f t="shared" si="24"/>
        <v>3.1669137291933098</v>
      </c>
      <c r="C802">
        <f t="shared" si="25"/>
        <v>23.734121279871768</v>
      </c>
    </row>
    <row r="803" spans="1:3" x14ac:dyDescent="0.3">
      <c r="A803">
        <v>950</v>
      </c>
      <c r="B803">
        <f t="shared" si="24"/>
        <v>3.1669137291933098</v>
      </c>
      <c r="C803">
        <f t="shared" si="25"/>
        <v>23.734121279871768</v>
      </c>
    </row>
    <row r="804" spans="1:3" x14ac:dyDescent="0.3">
      <c r="A804">
        <v>950</v>
      </c>
      <c r="B804">
        <f t="shared" si="24"/>
        <v>3.1669137291933098</v>
      </c>
      <c r="C804">
        <f t="shared" si="25"/>
        <v>23.734121279871768</v>
      </c>
    </row>
    <row r="805" spans="1:3" x14ac:dyDescent="0.3">
      <c r="A805">
        <v>900</v>
      </c>
      <c r="B805">
        <f t="shared" si="24"/>
        <v>3.0002340592357672</v>
      </c>
      <c r="C805">
        <f t="shared" si="25"/>
        <v>20.090238678833085</v>
      </c>
    </row>
    <row r="806" spans="1:3" x14ac:dyDescent="0.3">
      <c r="A806">
        <v>900</v>
      </c>
      <c r="B806">
        <f t="shared" si="24"/>
        <v>3.0002340592357672</v>
      </c>
      <c r="C806">
        <f t="shared" si="25"/>
        <v>20.090238678833085</v>
      </c>
    </row>
    <row r="807" spans="1:3" x14ac:dyDescent="0.3">
      <c r="A807">
        <v>900</v>
      </c>
      <c r="B807">
        <f t="shared" si="24"/>
        <v>3.0002340592357672</v>
      </c>
      <c r="C807">
        <f t="shared" si="25"/>
        <v>20.090238678833085</v>
      </c>
    </row>
    <row r="808" spans="1:3" x14ac:dyDescent="0.3">
      <c r="A808">
        <v>900</v>
      </c>
      <c r="B808">
        <f t="shared" si="24"/>
        <v>3.0002340592357672</v>
      </c>
      <c r="C808">
        <f t="shared" si="25"/>
        <v>20.090238678833085</v>
      </c>
    </row>
    <row r="809" spans="1:3" x14ac:dyDescent="0.3">
      <c r="A809">
        <v>900</v>
      </c>
      <c r="B809">
        <f t="shared" si="24"/>
        <v>3.0002340592357672</v>
      </c>
      <c r="C809">
        <f t="shared" si="25"/>
        <v>20.090238678833085</v>
      </c>
    </row>
    <row r="810" spans="1:3" x14ac:dyDescent="0.3">
      <c r="A810">
        <v>1080</v>
      </c>
      <c r="B810">
        <f t="shared" si="24"/>
        <v>3.6002808710829211</v>
      </c>
      <c r="C810">
        <f t="shared" si="25"/>
        <v>36.60851527314545</v>
      </c>
    </row>
    <row r="811" spans="1:3" x14ac:dyDescent="0.3">
      <c r="A811">
        <v>1150</v>
      </c>
      <c r="B811">
        <f t="shared" si="24"/>
        <v>3.8336324090234806</v>
      </c>
      <c r="C811">
        <f t="shared" si="25"/>
        <v>46.230160465687796</v>
      </c>
    </row>
    <row r="812" spans="1:3" x14ac:dyDescent="0.3">
      <c r="A812">
        <v>1150</v>
      </c>
      <c r="B812">
        <f t="shared" si="24"/>
        <v>3.8336324090234806</v>
      </c>
      <c r="C812">
        <f t="shared" si="25"/>
        <v>46.230160465687796</v>
      </c>
    </row>
    <row r="813" spans="1:3" x14ac:dyDescent="0.3">
      <c r="A813">
        <v>1150</v>
      </c>
      <c r="B813">
        <f t="shared" si="24"/>
        <v>3.8336324090234806</v>
      </c>
      <c r="C813">
        <f t="shared" si="25"/>
        <v>46.230160465687796</v>
      </c>
    </row>
    <row r="814" spans="1:3" x14ac:dyDescent="0.3">
      <c r="A814">
        <v>1150</v>
      </c>
      <c r="B814">
        <f t="shared" si="24"/>
        <v>3.8336324090234806</v>
      </c>
      <c r="C814">
        <f t="shared" si="25"/>
        <v>46.230160465687796</v>
      </c>
    </row>
    <row r="815" spans="1:3" x14ac:dyDescent="0.3">
      <c r="A815">
        <v>1170</v>
      </c>
      <c r="B815">
        <f t="shared" si="24"/>
        <v>3.9003042770064975</v>
      </c>
      <c r="C815">
        <f t="shared" si="25"/>
        <v>49.417483422040064</v>
      </c>
    </row>
    <row r="816" spans="1:3" x14ac:dyDescent="0.3">
      <c r="A816">
        <v>1170</v>
      </c>
      <c r="B816">
        <f t="shared" si="24"/>
        <v>3.9003042770064975</v>
      </c>
      <c r="C816">
        <f t="shared" si="25"/>
        <v>49.417483422040064</v>
      </c>
    </row>
    <row r="817" spans="1:3" x14ac:dyDescent="0.3">
      <c r="A817">
        <v>1170</v>
      </c>
      <c r="B817">
        <f t="shared" si="24"/>
        <v>3.9003042770064975</v>
      </c>
      <c r="C817">
        <f t="shared" si="25"/>
        <v>49.417483422040064</v>
      </c>
    </row>
    <row r="818" spans="1:3" x14ac:dyDescent="0.3">
      <c r="A818">
        <v>1170</v>
      </c>
      <c r="B818">
        <f t="shared" si="24"/>
        <v>3.9003042770064975</v>
      </c>
      <c r="C818">
        <f t="shared" si="25"/>
        <v>49.417483422040064</v>
      </c>
    </row>
    <row r="819" spans="1:3" x14ac:dyDescent="0.3">
      <c r="A819">
        <v>1170</v>
      </c>
      <c r="B819">
        <f t="shared" si="24"/>
        <v>3.9003042770064975</v>
      </c>
      <c r="C819">
        <f t="shared" si="25"/>
        <v>49.417483422040064</v>
      </c>
    </row>
    <row r="820" spans="1:3" x14ac:dyDescent="0.3">
      <c r="A820">
        <v>1170</v>
      </c>
      <c r="B820">
        <f t="shared" si="24"/>
        <v>3.9003042770064975</v>
      </c>
      <c r="C820">
        <f t="shared" si="25"/>
        <v>49.417483422040064</v>
      </c>
    </row>
    <row r="821" spans="1:3" x14ac:dyDescent="0.3">
      <c r="A821">
        <v>130</v>
      </c>
      <c r="B821">
        <f t="shared" si="24"/>
        <v>0.43336714188961084</v>
      </c>
      <c r="C821">
        <f t="shared" si="25"/>
        <v>1.5424424119797546</v>
      </c>
    </row>
    <row r="822" spans="1:3" x14ac:dyDescent="0.3">
      <c r="A822">
        <v>200</v>
      </c>
      <c r="B822">
        <f t="shared" si="24"/>
        <v>0.66671867983017052</v>
      </c>
      <c r="C822">
        <f t="shared" si="25"/>
        <v>1.9478353514985307</v>
      </c>
    </row>
    <row r="823" spans="1:3" x14ac:dyDescent="0.3">
      <c r="A823">
        <v>210</v>
      </c>
      <c r="B823">
        <f t="shared" si="24"/>
        <v>0.70005461382167911</v>
      </c>
      <c r="C823">
        <f t="shared" si="25"/>
        <v>2.013862689204982</v>
      </c>
    </row>
    <row r="824" spans="1:3" x14ac:dyDescent="0.3">
      <c r="A824">
        <v>120</v>
      </c>
      <c r="B824">
        <f t="shared" si="24"/>
        <v>0.40003120789810231</v>
      </c>
      <c r="C824">
        <f t="shared" si="25"/>
        <v>1.491871255080897</v>
      </c>
    </row>
    <row r="825" spans="1:3" x14ac:dyDescent="0.3">
      <c r="A825">
        <v>120</v>
      </c>
      <c r="B825">
        <f t="shared" si="24"/>
        <v>0.40003120789810231</v>
      </c>
      <c r="C825">
        <f t="shared" si="25"/>
        <v>1.491871255080897</v>
      </c>
    </row>
    <row r="826" spans="1:3" x14ac:dyDescent="0.3">
      <c r="A826">
        <v>120</v>
      </c>
      <c r="B826">
        <f t="shared" si="24"/>
        <v>0.40003120789810231</v>
      </c>
      <c r="C826">
        <f t="shared" si="25"/>
        <v>1.491871255080897</v>
      </c>
    </row>
    <row r="827" spans="1:3" x14ac:dyDescent="0.3">
      <c r="A827">
        <v>110</v>
      </c>
      <c r="B827">
        <f t="shared" si="24"/>
        <v>0.36669527390659379</v>
      </c>
      <c r="C827">
        <f t="shared" si="25"/>
        <v>1.4429581451147648</v>
      </c>
    </row>
    <row r="828" spans="1:3" x14ac:dyDescent="0.3">
      <c r="A828">
        <v>110</v>
      </c>
      <c r="B828">
        <f t="shared" si="24"/>
        <v>0.36669527390659379</v>
      </c>
      <c r="C828">
        <f t="shared" si="25"/>
        <v>1.4429581451147648</v>
      </c>
    </row>
    <row r="829" spans="1:3" x14ac:dyDescent="0.3">
      <c r="A829">
        <v>110</v>
      </c>
      <c r="B829">
        <f t="shared" si="24"/>
        <v>0.36669527390659379</v>
      </c>
      <c r="C829">
        <f t="shared" si="25"/>
        <v>1.4429581451147648</v>
      </c>
    </row>
    <row r="830" spans="1:3" x14ac:dyDescent="0.3">
      <c r="A830">
        <v>100</v>
      </c>
      <c r="B830">
        <f t="shared" si="24"/>
        <v>0.33335933991508526</v>
      </c>
      <c r="C830">
        <f t="shared" si="25"/>
        <v>1.3956487206666766</v>
      </c>
    </row>
    <row r="831" spans="1:3" x14ac:dyDescent="0.3">
      <c r="A831">
        <v>100</v>
      </c>
      <c r="B831">
        <f t="shared" si="24"/>
        <v>0.33335933991508526</v>
      </c>
      <c r="C831">
        <f t="shared" si="25"/>
        <v>1.3956487206666766</v>
      </c>
    </row>
    <row r="832" spans="1:3" x14ac:dyDescent="0.3">
      <c r="A832">
        <v>90</v>
      </c>
      <c r="B832">
        <f t="shared" si="24"/>
        <v>0.30002340592357674</v>
      </c>
      <c r="C832">
        <f t="shared" si="25"/>
        <v>1.3498904026378469</v>
      </c>
    </row>
    <row r="833" spans="1:3" x14ac:dyDescent="0.3">
      <c r="A833">
        <v>110</v>
      </c>
      <c r="B833">
        <f t="shared" si="24"/>
        <v>0.36669527390659379</v>
      </c>
      <c r="C833">
        <f t="shared" si="25"/>
        <v>1.4429581451147648</v>
      </c>
    </row>
    <row r="834" spans="1:3" x14ac:dyDescent="0.3">
      <c r="A834">
        <v>110</v>
      </c>
      <c r="B834">
        <f t="shared" si="24"/>
        <v>0.36669527390659379</v>
      </c>
      <c r="C834">
        <f t="shared" si="25"/>
        <v>1.4429581451147648</v>
      </c>
    </row>
    <row r="835" spans="1:3" x14ac:dyDescent="0.3">
      <c r="A835">
        <v>110</v>
      </c>
      <c r="B835">
        <f t="shared" ref="B835:B898" si="26">(A835-0)/$A$973</f>
        <v>0.36669527390659379</v>
      </c>
      <c r="C835">
        <f t="shared" ref="C835:C898" si="27">EXP(B835)</f>
        <v>1.4429581451147648</v>
      </c>
    </row>
    <row r="836" spans="1:3" x14ac:dyDescent="0.3">
      <c r="A836">
        <v>110</v>
      </c>
      <c r="B836">
        <f t="shared" si="26"/>
        <v>0.36669527390659379</v>
      </c>
      <c r="C836">
        <f t="shared" si="27"/>
        <v>1.4429581451147648</v>
      </c>
    </row>
    <row r="837" spans="1:3" x14ac:dyDescent="0.3">
      <c r="A837">
        <v>110</v>
      </c>
      <c r="B837">
        <f t="shared" si="26"/>
        <v>0.36669527390659379</v>
      </c>
      <c r="C837">
        <f t="shared" si="27"/>
        <v>1.4429581451147648</v>
      </c>
    </row>
    <row r="838" spans="1:3" x14ac:dyDescent="0.3">
      <c r="A838">
        <v>100</v>
      </c>
      <c r="B838">
        <f t="shared" si="26"/>
        <v>0.33335933991508526</v>
      </c>
      <c r="C838">
        <f t="shared" si="27"/>
        <v>1.3956487206666766</v>
      </c>
    </row>
    <row r="839" spans="1:3" x14ac:dyDescent="0.3">
      <c r="A839">
        <v>120</v>
      </c>
      <c r="B839">
        <f t="shared" si="26"/>
        <v>0.40003120789810231</v>
      </c>
      <c r="C839">
        <f t="shared" si="27"/>
        <v>1.491871255080897</v>
      </c>
    </row>
    <row r="840" spans="1:3" x14ac:dyDescent="0.3">
      <c r="A840">
        <v>120</v>
      </c>
      <c r="B840">
        <f t="shared" si="26"/>
        <v>0.40003120789810231</v>
      </c>
      <c r="C840">
        <f t="shared" si="27"/>
        <v>1.491871255080897</v>
      </c>
    </row>
    <row r="841" spans="1:3" x14ac:dyDescent="0.3">
      <c r="A841">
        <v>120</v>
      </c>
      <c r="B841">
        <f t="shared" si="26"/>
        <v>0.40003120789810231</v>
      </c>
      <c r="C841">
        <f t="shared" si="27"/>
        <v>1.491871255080897</v>
      </c>
    </row>
    <row r="842" spans="1:3" x14ac:dyDescent="0.3">
      <c r="A842">
        <v>130</v>
      </c>
      <c r="B842">
        <f t="shared" si="26"/>
        <v>0.43336714188961084</v>
      </c>
      <c r="C842">
        <f t="shared" si="27"/>
        <v>1.5424424119797546</v>
      </c>
    </row>
    <row r="843" spans="1:3" x14ac:dyDescent="0.3">
      <c r="A843">
        <v>130</v>
      </c>
      <c r="B843">
        <f t="shared" si="26"/>
        <v>0.43336714188961084</v>
      </c>
      <c r="C843">
        <f t="shared" si="27"/>
        <v>1.5424424119797546</v>
      </c>
    </row>
    <row r="844" spans="1:3" x14ac:dyDescent="0.3">
      <c r="A844">
        <v>140</v>
      </c>
      <c r="B844">
        <f t="shared" si="26"/>
        <v>0.46670307588111937</v>
      </c>
      <c r="C844">
        <f t="shared" si="27"/>
        <v>1.5947278199585087</v>
      </c>
    </row>
    <row r="845" spans="1:3" x14ac:dyDescent="0.3">
      <c r="A845">
        <v>130</v>
      </c>
      <c r="B845">
        <f t="shared" si="26"/>
        <v>0.43336714188961084</v>
      </c>
      <c r="C845">
        <f t="shared" si="27"/>
        <v>1.5424424119797546</v>
      </c>
    </row>
    <row r="846" spans="1:3" x14ac:dyDescent="0.3">
      <c r="A846">
        <v>130</v>
      </c>
      <c r="B846">
        <f t="shared" si="26"/>
        <v>0.43336714188961084</v>
      </c>
      <c r="C846">
        <f t="shared" si="27"/>
        <v>1.5424424119797546</v>
      </c>
    </row>
    <row r="847" spans="1:3" x14ac:dyDescent="0.3">
      <c r="A847">
        <v>130</v>
      </c>
      <c r="B847">
        <f t="shared" si="26"/>
        <v>0.43336714188961084</v>
      </c>
      <c r="C847">
        <f t="shared" si="27"/>
        <v>1.5424424119797546</v>
      </c>
    </row>
    <row r="848" spans="1:3" x14ac:dyDescent="0.3">
      <c r="A848">
        <v>130</v>
      </c>
      <c r="B848">
        <f t="shared" si="26"/>
        <v>0.43336714188961084</v>
      </c>
      <c r="C848">
        <f t="shared" si="27"/>
        <v>1.5424424119797546</v>
      </c>
    </row>
    <row r="849" spans="1:3" x14ac:dyDescent="0.3">
      <c r="A849">
        <v>130</v>
      </c>
      <c r="B849">
        <f t="shared" si="26"/>
        <v>0.43336714188961084</v>
      </c>
      <c r="C849">
        <f t="shared" si="27"/>
        <v>1.5424424119797546</v>
      </c>
    </row>
    <row r="850" spans="1:3" x14ac:dyDescent="0.3">
      <c r="A850">
        <v>130</v>
      </c>
      <c r="B850">
        <f t="shared" si="26"/>
        <v>0.43336714188961084</v>
      </c>
      <c r="C850">
        <f t="shared" si="27"/>
        <v>1.5424424119797546</v>
      </c>
    </row>
    <row r="851" spans="1:3" x14ac:dyDescent="0.3">
      <c r="A851">
        <v>230</v>
      </c>
      <c r="B851">
        <f t="shared" si="26"/>
        <v>0.76672648180469616</v>
      </c>
      <c r="C851">
        <f t="shared" si="27"/>
        <v>2.1527077789815676</v>
      </c>
    </row>
    <row r="852" spans="1:3" x14ac:dyDescent="0.3">
      <c r="A852">
        <v>230</v>
      </c>
      <c r="B852">
        <f t="shared" si="26"/>
        <v>0.76672648180469616</v>
      </c>
      <c r="C852">
        <f t="shared" si="27"/>
        <v>2.1527077789815676</v>
      </c>
    </row>
    <row r="853" spans="1:3" x14ac:dyDescent="0.3">
      <c r="A853">
        <v>230</v>
      </c>
      <c r="B853">
        <f t="shared" si="26"/>
        <v>0.76672648180469616</v>
      </c>
      <c r="C853">
        <f t="shared" si="27"/>
        <v>2.1527077789815676</v>
      </c>
    </row>
    <row r="854" spans="1:3" x14ac:dyDescent="0.3">
      <c r="A854">
        <v>230</v>
      </c>
      <c r="B854">
        <f t="shared" si="26"/>
        <v>0.76672648180469616</v>
      </c>
      <c r="C854">
        <f t="shared" si="27"/>
        <v>2.1527077789815676</v>
      </c>
    </row>
    <row r="855" spans="1:3" x14ac:dyDescent="0.3">
      <c r="A855">
        <v>230</v>
      </c>
      <c r="B855">
        <f t="shared" si="26"/>
        <v>0.76672648180469616</v>
      </c>
      <c r="C855">
        <f t="shared" si="27"/>
        <v>2.1527077789815676</v>
      </c>
    </row>
    <row r="856" spans="1:3" x14ac:dyDescent="0.3">
      <c r="A856">
        <v>230</v>
      </c>
      <c r="B856">
        <f t="shared" si="26"/>
        <v>0.76672648180469616</v>
      </c>
      <c r="C856">
        <f t="shared" si="27"/>
        <v>2.1527077789815676</v>
      </c>
    </row>
    <row r="857" spans="1:3" x14ac:dyDescent="0.3">
      <c r="A857">
        <v>230</v>
      </c>
      <c r="B857">
        <f t="shared" si="26"/>
        <v>0.76672648180469616</v>
      </c>
      <c r="C857">
        <f t="shared" si="27"/>
        <v>2.1527077789815676</v>
      </c>
    </row>
    <row r="858" spans="1:3" x14ac:dyDescent="0.3">
      <c r="A858">
        <v>230</v>
      </c>
      <c r="B858">
        <f t="shared" si="26"/>
        <v>0.76672648180469616</v>
      </c>
      <c r="C858">
        <f t="shared" si="27"/>
        <v>2.1527077789815676</v>
      </c>
    </row>
    <row r="859" spans="1:3" x14ac:dyDescent="0.3">
      <c r="A859">
        <v>230</v>
      </c>
      <c r="B859">
        <f t="shared" si="26"/>
        <v>0.76672648180469616</v>
      </c>
      <c r="C859">
        <f t="shared" si="27"/>
        <v>2.1527077789815676</v>
      </c>
    </row>
    <row r="860" spans="1:3" x14ac:dyDescent="0.3">
      <c r="A860">
        <v>250</v>
      </c>
      <c r="B860">
        <f t="shared" si="26"/>
        <v>0.83339834978771321</v>
      </c>
      <c r="C860">
        <f t="shared" si="27"/>
        <v>2.3011254970502426</v>
      </c>
    </row>
    <row r="861" spans="1:3" x14ac:dyDescent="0.3">
      <c r="A861">
        <v>250</v>
      </c>
      <c r="B861">
        <f t="shared" si="26"/>
        <v>0.83339834978771321</v>
      </c>
      <c r="C861">
        <f t="shared" si="27"/>
        <v>2.3011254970502426</v>
      </c>
    </row>
    <row r="862" spans="1:3" x14ac:dyDescent="0.3">
      <c r="A862">
        <v>250</v>
      </c>
      <c r="B862">
        <f t="shared" si="26"/>
        <v>0.83339834978771321</v>
      </c>
      <c r="C862">
        <f t="shared" si="27"/>
        <v>2.3011254970502426</v>
      </c>
    </row>
    <row r="863" spans="1:3" x14ac:dyDescent="0.3">
      <c r="A863">
        <v>200</v>
      </c>
      <c r="B863">
        <f t="shared" si="26"/>
        <v>0.66671867983017052</v>
      </c>
      <c r="C863">
        <f t="shared" si="27"/>
        <v>1.9478353514985307</v>
      </c>
    </row>
    <row r="864" spans="1:3" x14ac:dyDescent="0.3">
      <c r="A864">
        <v>380</v>
      </c>
      <c r="B864">
        <f t="shared" si="26"/>
        <v>1.2667654916773241</v>
      </c>
      <c r="C864">
        <f t="shared" si="27"/>
        <v>3.5493535619382883</v>
      </c>
    </row>
    <row r="865" spans="1:3" x14ac:dyDescent="0.3">
      <c r="A865">
        <v>380</v>
      </c>
      <c r="B865">
        <f t="shared" si="26"/>
        <v>1.2667654916773241</v>
      </c>
      <c r="C865">
        <f t="shared" si="27"/>
        <v>3.5493535619382883</v>
      </c>
    </row>
    <row r="866" spans="1:3" x14ac:dyDescent="0.3">
      <c r="A866">
        <v>380</v>
      </c>
      <c r="B866">
        <f t="shared" si="26"/>
        <v>1.2667654916773241</v>
      </c>
      <c r="C866">
        <f t="shared" si="27"/>
        <v>3.5493535619382883</v>
      </c>
    </row>
    <row r="867" spans="1:3" x14ac:dyDescent="0.3">
      <c r="A867">
        <v>380</v>
      </c>
      <c r="B867">
        <f t="shared" si="26"/>
        <v>1.2667654916773241</v>
      </c>
      <c r="C867">
        <f t="shared" si="27"/>
        <v>3.5493535619382883</v>
      </c>
    </row>
    <row r="868" spans="1:3" x14ac:dyDescent="0.3">
      <c r="A868">
        <v>380</v>
      </c>
      <c r="B868">
        <f t="shared" si="26"/>
        <v>1.2667654916773241</v>
      </c>
      <c r="C868">
        <f t="shared" si="27"/>
        <v>3.5493535619382883</v>
      </c>
    </row>
    <row r="869" spans="1:3" x14ac:dyDescent="0.3">
      <c r="A869">
        <v>290</v>
      </c>
      <c r="B869">
        <f t="shared" si="26"/>
        <v>0.96674208575374732</v>
      </c>
      <c r="C869">
        <f t="shared" si="27"/>
        <v>2.6293642469065839</v>
      </c>
    </row>
    <row r="870" spans="1:3" x14ac:dyDescent="0.3">
      <c r="A870">
        <v>300</v>
      </c>
      <c r="B870">
        <f t="shared" si="26"/>
        <v>1.0000780197452559</v>
      </c>
      <c r="C870">
        <f t="shared" si="27"/>
        <v>2.7184939163882507</v>
      </c>
    </row>
    <row r="871" spans="1:3" x14ac:dyDescent="0.3">
      <c r="A871">
        <v>200</v>
      </c>
      <c r="B871">
        <f t="shared" si="26"/>
        <v>0.66671867983017052</v>
      </c>
      <c r="C871">
        <f t="shared" si="27"/>
        <v>1.9478353514985307</v>
      </c>
    </row>
    <row r="872" spans="1:3" x14ac:dyDescent="0.3">
      <c r="A872">
        <v>200</v>
      </c>
      <c r="B872">
        <f t="shared" si="26"/>
        <v>0.66671867983017052</v>
      </c>
      <c r="C872">
        <f t="shared" si="27"/>
        <v>1.9478353514985307</v>
      </c>
    </row>
    <row r="873" spans="1:3" x14ac:dyDescent="0.3">
      <c r="A873">
        <v>200</v>
      </c>
      <c r="B873">
        <f t="shared" si="26"/>
        <v>0.66671867983017052</v>
      </c>
      <c r="C873">
        <f t="shared" si="27"/>
        <v>1.9478353514985307</v>
      </c>
    </row>
    <row r="874" spans="1:3" x14ac:dyDescent="0.3">
      <c r="A874">
        <v>200</v>
      </c>
      <c r="B874">
        <f t="shared" si="26"/>
        <v>0.66671867983017052</v>
      </c>
      <c r="C874">
        <f t="shared" si="27"/>
        <v>1.9478353514985307</v>
      </c>
    </row>
    <row r="875" spans="1:3" x14ac:dyDescent="0.3">
      <c r="A875">
        <v>300</v>
      </c>
      <c r="B875">
        <f t="shared" si="26"/>
        <v>1.0000780197452559</v>
      </c>
      <c r="C875">
        <f t="shared" si="27"/>
        <v>2.7184939163882507</v>
      </c>
    </row>
    <row r="876" spans="1:3" x14ac:dyDescent="0.3">
      <c r="A876">
        <v>300</v>
      </c>
      <c r="B876">
        <f t="shared" si="26"/>
        <v>1.0000780197452559</v>
      </c>
      <c r="C876">
        <f t="shared" si="27"/>
        <v>2.7184939163882507</v>
      </c>
    </row>
    <row r="877" spans="1:3" x14ac:dyDescent="0.3">
      <c r="A877">
        <v>300</v>
      </c>
      <c r="B877">
        <f t="shared" si="26"/>
        <v>1.0000780197452559</v>
      </c>
      <c r="C877">
        <f t="shared" si="27"/>
        <v>2.7184939163882507</v>
      </c>
    </row>
    <row r="878" spans="1:3" x14ac:dyDescent="0.3">
      <c r="A878">
        <v>300</v>
      </c>
      <c r="B878">
        <f t="shared" si="26"/>
        <v>1.0000780197452559</v>
      </c>
      <c r="C878">
        <f t="shared" si="27"/>
        <v>2.7184939163882507</v>
      </c>
    </row>
    <row r="879" spans="1:3" x14ac:dyDescent="0.3">
      <c r="A879">
        <v>320</v>
      </c>
      <c r="B879">
        <f t="shared" si="26"/>
        <v>1.0667498877282728</v>
      </c>
      <c r="C879">
        <f t="shared" si="27"/>
        <v>2.905919570531053</v>
      </c>
    </row>
    <row r="880" spans="1:3" x14ac:dyDescent="0.3">
      <c r="A880">
        <v>320</v>
      </c>
      <c r="B880">
        <f t="shared" si="26"/>
        <v>1.0667498877282728</v>
      </c>
      <c r="C880">
        <f t="shared" si="27"/>
        <v>2.905919570531053</v>
      </c>
    </row>
    <row r="881" spans="1:3" x14ac:dyDescent="0.3">
      <c r="A881">
        <v>320</v>
      </c>
      <c r="B881">
        <f t="shared" si="26"/>
        <v>1.0667498877282728</v>
      </c>
      <c r="C881">
        <f t="shared" si="27"/>
        <v>2.905919570531053</v>
      </c>
    </row>
    <row r="882" spans="1:3" x14ac:dyDescent="0.3">
      <c r="A882">
        <v>370</v>
      </c>
      <c r="B882">
        <f t="shared" si="26"/>
        <v>1.2334295576858154</v>
      </c>
      <c r="C882">
        <f t="shared" si="27"/>
        <v>3.4329829833829981</v>
      </c>
    </row>
    <row r="883" spans="1:3" x14ac:dyDescent="0.3">
      <c r="A883">
        <v>360</v>
      </c>
      <c r="B883">
        <f t="shared" si="26"/>
        <v>1.2000936236943069</v>
      </c>
      <c r="C883">
        <f t="shared" si="27"/>
        <v>3.320427778899909</v>
      </c>
    </row>
    <row r="884" spans="1:3" x14ac:dyDescent="0.3">
      <c r="A884">
        <v>360</v>
      </c>
      <c r="B884">
        <f t="shared" si="26"/>
        <v>1.2000936236943069</v>
      </c>
      <c r="C884">
        <f t="shared" si="27"/>
        <v>3.320427778899909</v>
      </c>
    </row>
    <row r="885" spans="1:3" x14ac:dyDescent="0.3">
      <c r="A885">
        <v>360</v>
      </c>
      <c r="B885">
        <f t="shared" si="26"/>
        <v>1.2000936236943069</v>
      </c>
      <c r="C885">
        <f t="shared" si="27"/>
        <v>3.320427778899909</v>
      </c>
    </row>
    <row r="886" spans="1:3" x14ac:dyDescent="0.3">
      <c r="A886">
        <v>350</v>
      </c>
      <c r="B886">
        <f t="shared" si="26"/>
        <v>1.1667576897027985</v>
      </c>
      <c r="C886">
        <f t="shared" si="27"/>
        <v>3.2115628560516409</v>
      </c>
    </row>
    <row r="887" spans="1:3" x14ac:dyDescent="0.3">
      <c r="A887">
        <v>300</v>
      </c>
      <c r="B887">
        <f t="shared" si="26"/>
        <v>1.0000780197452559</v>
      </c>
      <c r="C887">
        <f t="shared" si="27"/>
        <v>2.7184939163882507</v>
      </c>
    </row>
    <row r="888" spans="1:3" x14ac:dyDescent="0.3">
      <c r="A888">
        <v>300</v>
      </c>
      <c r="B888">
        <f t="shared" si="26"/>
        <v>1.0000780197452559</v>
      </c>
      <c r="C888">
        <f t="shared" si="27"/>
        <v>2.7184939163882507</v>
      </c>
    </row>
    <row r="889" spans="1:3" x14ac:dyDescent="0.3">
      <c r="A889">
        <v>300</v>
      </c>
      <c r="B889">
        <f t="shared" si="26"/>
        <v>1.0000780197452559</v>
      </c>
      <c r="C889">
        <f t="shared" si="27"/>
        <v>2.7184939163882507</v>
      </c>
    </row>
    <row r="890" spans="1:3" x14ac:dyDescent="0.3">
      <c r="A890">
        <v>300</v>
      </c>
      <c r="B890">
        <f t="shared" si="26"/>
        <v>1.0000780197452559</v>
      </c>
      <c r="C890">
        <f t="shared" si="27"/>
        <v>2.7184939163882507</v>
      </c>
    </row>
    <row r="891" spans="1:3" x14ac:dyDescent="0.3">
      <c r="A891">
        <v>210</v>
      </c>
      <c r="B891">
        <f t="shared" si="26"/>
        <v>0.70005461382167911</v>
      </c>
      <c r="C891">
        <f t="shared" si="27"/>
        <v>2.013862689204982</v>
      </c>
    </row>
    <row r="892" spans="1:3" x14ac:dyDescent="0.3">
      <c r="A892">
        <v>200</v>
      </c>
      <c r="B892">
        <f t="shared" si="26"/>
        <v>0.66671867983017052</v>
      </c>
      <c r="C892">
        <f t="shared" si="27"/>
        <v>1.9478353514985307</v>
      </c>
    </row>
    <row r="893" spans="1:3" x14ac:dyDescent="0.3">
      <c r="A893">
        <v>200</v>
      </c>
      <c r="B893">
        <f t="shared" si="26"/>
        <v>0.66671867983017052</v>
      </c>
      <c r="C893">
        <f t="shared" si="27"/>
        <v>1.9478353514985307</v>
      </c>
    </row>
    <row r="894" spans="1:3" x14ac:dyDescent="0.3">
      <c r="A894">
        <v>200</v>
      </c>
      <c r="B894">
        <f t="shared" si="26"/>
        <v>0.66671867983017052</v>
      </c>
      <c r="C894">
        <f t="shared" si="27"/>
        <v>1.9478353514985307</v>
      </c>
    </row>
    <row r="895" spans="1:3" x14ac:dyDescent="0.3">
      <c r="A895">
        <v>200</v>
      </c>
      <c r="B895">
        <f t="shared" si="26"/>
        <v>0.66671867983017052</v>
      </c>
      <c r="C895">
        <f t="shared" si="27"/>
        <v>1.9478353514985307</v>
      </c>
    </row>
    <row r="896" spans="1:3" x14ac:dyDescent="0.3">
      <c r="A896">
        <v>220</v>
      </c>
      <c r="B896">
        <f t="shared" si="26"/>
        <v>0.73339054781318758</v>
      </c>
      <c r="C896">
        <f t="shared" si="27"/>
        <v>2.0821282085530428</v>
      </c>
    </row>
    <row r="897" spans="1:3" x14ac:dyDescent="0.3">
      <c r="A897">
        <v>220</v>
      </c>
      <c r="B897">
        <f t="shared" si="26"/>
        <v>0.73339054781318758</v>
      </c>
      <c r="C897">
        <f t="shared" si="27"/>
        <v>2.0821282085530428</v>
      </c>
    </row>
    <row r="898" spans="1:3" x14ac:dyDescent="0.3">
      <c r="A898">
        <v>210</v>
      </c>
      <c r="B898">
        <f t="shared" si="26"/>
        <v>0.70005461382167911</v>
      </c>
      <c r="C898">
        <f t="shared" si="27"/>
        <v>2.013862689204982</v>
      </c>
    </row>
    <row r="899" spans="1:3" x14ac:dyDescent="0.3">
      <c r="A899">
        <v>210</v>
      </c>
      <c r="B899">
        <f t="shared" ref="B899:B962" si="28">(A899-0)/$A$973</f>
        <v>0.70005461382167911</v>
      </c>
      <c r="C899">
        <f t="shared" ref="C899:C962" si="29">EXP(B899)</f>
        <v>2.013862689204982</v>
      </c>
    </row>
    <row r="900" spans="1:3" x14ac:dyDescent="0.3">
      <c r="A900">
        <v>210</v>
      </c>
      <c r="B900">
        <f t="shared" si="28"/>
        <v>0.70005461382167911</v>
      </c>
      <c r="C900">
        <f t="shared" si="29"/>
        <v>2.013862689204982</v>
      </c>
    </row>
    <row r="901" spans="1:3" x14ac:dyDescent="0.3">
      <c r="A901">
        <v>210</v>
      </c>
      <c r="B901">
        <f t="shared" si="28"/>
        <v>0.70005461382167911</v>
      </c>
      <c r="C901">
        <f t="shared" si="29"/>
        <v>2.013862689204982</v>
      </c>
    </row>
    <row r="902" spans="1:3" x14ac:dyDescent="0.3">
      <c r="A902">
        <v>230</v>
      </c>
      <c r="B902">
        <f t="shared" si="28"/>
        <v>0.76672648180469616</v>
      </c>
      <c r="C902">
        <f t="shared" si="29"/>
        <v>2.1527077789815676</v>
      </c>
    </row>
    <row r="903" spans="1:3" x14ac:dyDescent="0.3">
      <c r="A903">
        <v>230</v>
      </c>
      <c r="B903">
        <f t="shared" si="28"/>
        <v>0.76672648180469616</v>
      </c>
      <c r="C903">
        <f t="shared" si="29"/>
        <v>2.1527077789815676</v>
      </c>
    </row>
    <row r="904" spans="1:3" x14ac:dyDescent="0.3">
      <c r="A904">
        <v>260</v>
      </c>
      <c r="B904">
        <f t="shared" si="28"/>
        <v>0.86673428377922168</v>
      </c>
      <c r="C904">
        <f t="shared" si="29"/>
        <v>2.3791285942739231</v>
      </c>
    </row>
    <row r="905" spans="1:3" x14ac:dyDescent="0.3">
      <c r="A905">
        <v>270</v>
      </c>
      <c r="B905">
        <f t="shared" si="28"/>
        <v>0.90007021777073026</v>
      </c>
      <c r="C905">
        <f t="shared" si="29"/>
        <v>2.4597758250680184</v>
      </c>
    </row>
    <row r="906" spans="1:3" x14ac:dyDescent="0.3">
      <c r="A906">
        <v>270</v>
      </c>
      <c r="B906">
        <f t="shared" si="28"/>
        <v>0.90007021777073026</v>
      </c>
      <c r="C906">
        <f t="shared" si="29"/>
        <v>2.4597758250680184</v>
      </c>
    </row>
    <row r="907" spans="1:3" x14ac:dyDescent="0.3">
      <c r="A907">
        <v>300</v>
      </c>
      <c r="B907">
        <f t="shared" si="28"/>
        <v>1.0000780197452559</v>
      </c>
      <c r="C907">
        <f t="shared" si="29"/>
        <v>2.7184939163882507</v>
      </c>
    </row>
    <row r="908" spans="1:3" x14ac:dyDescent="0.3">
      <c r="A908">
        <v>370</v>
      </c>
      <c r="B908">
        <f t="shared" si="28"/>
        <v>1.2334295576858154</v>
      </c>
      <c r="C908">
        <f t="shared" si="29"/>
        <v>3.4329829833829981</v>
      </c>
    </row>
    <row r="909" spans="1:3" x14ac:dyDescent="0.3">
      <c r="A909">
        <v>370</v>
      </c>
      <c r="B909">
        <f t="shared" si="28"/>
        <v>1.2334295576858154</v>
      </c>
      <c r="C909">
        <f t="shared" si="29"/>
        <v>3.4329829833829981</v>
      </c>
    </row>
    <row r="910" spans="1:3" x14ac:dyDescent="0.3">
      <c r="A910">
        <v>360</v>
      </c>
      <c r="B910">
        <f t="shared" si="28"/>
        <v>1.2000936236943069</v>
      </c>
      <c r="C910">
        <f t="shared" si="29"/>
        <v>3.320427778899909</v>
      </c>
    </row>
    <row r="911" spans="1:3" x14ac:dyDescent="0.3">
      <c r="A911">
        <v>360</v>
      </c>
      <c r="B911">
        <f t="shared" si="28"/>
        <v>1.2000936236943069</v>
      </c>
      <c r="C911">
        <f t="shared" si="29"/>
        <v>3.320427778899909</v>
      </c>
    </row>
    <row r="912" spans="1:3" x14ac:dyDescent="0.3">
      <c r="A912">
        <v>360</v>
      </c>
      <c r="B912">
        <f t="shared" si="28"/>
        <v>1.2000936236943069</v>
      </c>
      <c r="C912">
        <f t="shared" si="29"/>
        <v>3.320427778899909</v>
      </c>
    </row>
    <row r="913" spans="1:3" x14ac:dyDescent="0.3">
      <c r="A913">
        <v>360</v>
      </c>
      <c r="B913">
        <f t="shared" si="28"/>
        <v>1.2000936236943069</v>
      </c>
      <c r="C913">
        <f t="shared" si="29"/>
        <v>3.320427778899909</v>
      </c>
    </row>
    <row r="914" spans="1:3" x14ac:dyDescent="0.3">
      <c r="A914">
        <v>310</v>
      </c>
      <c r="B914">
        <f t="shared" si="28"/>
        <v>1.0334139537367644</v>
      </c>
      <c r="C914">
        <f t="shared" si="29"/>
        <v>2.8106448857872861</v>
      </c>
    </row>
    <row r="915" spans="1:3" x14ac:dyDescent="0.3">
      <c r="A915">
        <v>310</v>
      </c>
      <c r="B915">
        <f t="shared" si="28"/>
        <v>1.0334139537367644</v>
      </c>
      <c r="C915">
        <f t="shared" si="29"/>
        <v>2.8106448857872861</v>
      </c>
    </row>
    <row r="916" spans="1:3" x14ac:dyDescent="0.3">
      <c r="A916">
        <v>310</v>
      </c>
      <c r="B916">
        <f t="shared" si="28"/>
        <v>1.0334139537367644</v>
      </c>
      <c r="C916">
        <f t="shared" si="29"/>
        <v>2.8106448857872861</v>
      </c>
    </row>
    <row r="917" spans="1:3" x14ac:dyDescent="0.3">
      <c r="A917">
        <v>260</v>
      </c>
      <c r="B917">
        <f t="shared" si="28"/>
        <v>0.86673428377922168</v>
      </c>
      <c r="C917">
        <f t="shared" si="29"/>
        <v>2.3791285942739231</v>
      </c>
    </row>
    <row r="918" spans="1:3" x14ac:dyDescent="0.3">
      <c r="A918">
        <v>260</v>
      </c>
      <c r="B918">
        <f t="shared" si="28"/>
        <v>0.86673428377922168</v>
      </c>
      <c r="C918">
        <f t="shared" si="29"/>
        <v>2.3791285942739231</v>
      </c>
    </row>
    <row r="919" spans="1:3" x14ac:dyDescent="0.3">
      <c r="A919">
        <v>260</v>
      </c>
      <c r="B919">
        <f t="shared" si="28"/>
        <v>0.86673428377922168</v>
      </c>
      <c r="C919">
        <f t="shared" si="29"/>
        <v>2.3791285942739231</v>
      </c>
    </row>
    <row r="920" spans="1:3" x14ac:dyDescent="0.3">
      <c r="A920">
        <v>250</v>
      </c>
      <c r="B920">
        <f t="shared" si="28"/>
        <v>0.83339834978771321</v>
      </c>
      <c r="C920">
        <f t="shared" si="29"/>
        <v>2.3011254970502426</v>
      </c>
    </row>
    <row r="921" spans="1:3" x14ac:dyDescent="0.3">
      <c r="A921">
        <v>500</v>
      </c>
      <c r="B921">
        <f t="shared" si="28"/>
        <v>1.6667966995754264</v>
      </c>
      <c r="C921">
        <f t="shared" si="29"/>
        <v>5.2951785531747264</v>
      </c>
    </row>
    <row r="922" spans="1:3" x14ac:dyDescent="0.3">
      <c r="A922">
        <v>450</v>
      </c>
      <c r="B922">
        <f t="shared" si="28"/>
        <v>1.5001170296178836</v>
      </c>
      <c r="C922">
        <f t="shared" si="29"/>
        <v>4.4822135913890904</v>
      </c>
    </row>
    <row r="923" spans="1:3" x14ac:dyDescent="0.3">
      <c r="A923">
        <v>450</v>
      </c>
      <c r="B923">
        <f t="shared" si="28"/>
        <v>1.5001170296178836</v>
      </c>
      <c r="C923">
        <f t="shared" si="29"/>
        <v>4.4822135913890904</v>
      </c>
    </row>
    <row r="924" spans="1:3" x14ac:dyDescent="0.3">
      <c r="A924">
        <v>450</v>
      </c>
      <c r="B924">
        <f t="shared" si="28"/>
        <v>1.5001170296178836</v>
      </c>
      <c r="C924">
        <f t="shared" si="29"/>
        <v>4.4822135913890904</v>
      </c>
    </row>
    <row r="925" spans="1:3" x14ac:dyDescent="0.3">
      <c r="A925">
        <v>400</v>
      </c>
      <c r="B925">
        <f t="shared" si="28"/>
        <v>1.333437359660341</v>
      </c>
      <c r="C925">
        <f t="shared" si="29"/>
        <v>3.7940625565474049</v>
      </c>
    </row>
    <row r="926" spans="1:3" x14ac:dyDescent="0.3">
      <c r="A926">
        <v>410</v>
      </c>
      <c r="B926">
        <f t="shared" si="28"/>
        <v>1.3667732936518495</v>
      </c>
      <c r="C926">
        <f t="shared" si="29"/>
        <v>3.9226729390973625</v>
      </c>
    </row>
    <row r="927" spans="1:3" x14ac:dyDescent="0.3">
      <c r="A927">
        <v>440</v>
      </c>
      <c r="B927">
        <f t="shared" si="28"/>
        <v>1.4667810956263752</v>
      </c>
      <c r="C927">
        <f t="shared" si="29"/>
        <v>4.3352578768523031</v>
      </c>
    </row>
    <row r="928" spans="1:3" x14ac:dyDescent="0.3">
      <c r="A928">
        <v>440</v>
      </c>
      <c r="B928">
        <f t="shared" si="28"/>
        <v>1.4667810956263752</v>
      </c>
      <c r="C928">
        <f t="shared" si="29"/>
        <v>4.3352578768523031</v>
      </c>
    </row>
    <row r="929" spans="1:3" x14ac:dyDescent="0.3">
      <c r="A929">
        <v>440</v>
      </c>
      <c r="B929">
        <f t="shared" si="28"/>
        <v>1.4667810956263752</v>
      </c>
      <c r="C929">
        <f t="shared" si="29"/>
        <v>4.3352578768523031</v>
      </c>
    </row>
    <row r="930" spans="1:3" x14ac:dyDescent="0.3">
      <c r="A930">
        <v>440</v>
      </c>
      <c r="B930">
        <f t="shared" si="28"/>
        <v>1.4667810956263752</v>
      </c>
      <c r="C930">
        <f t="shared" si="29"/>
        <v>4.3352578768523031</v>
      </c>
    </row>
    <row r="931" spans="1:3" x14ac:dyDescent="0.3">
      <c r="A931">
        <v>440</v>
      </c>
      <c r="B931">
        <f t="shared" si="28"/>
        <v>1.4667810956263752</v>
      </c>
      <c r="C931">
        <f t="shared" si="29"/>
        <v>4.3352578768523031</v>
      </c>
    </row>
    <row r="932" spans="1:3" x14ac:dyDescent="0.3">
      <c r="A932">
        <v>440</v>
      </c>
      <c r="B932">
        <f t="shared" si="28"/>
        <v>1.4667810956263752</v>
      </c>
      <c r="C932">
        <f t="shared" si="29"/>
        <v>4.3352578768523031</v>
      </c>
    </row>
    <row r="933" spans="1:3" x14ac:dyDescent="0.3">
      <c r="A933">
        <v>390</v>
      </c>
      <c r="B933">
        <f t="shared" si="28"/>
        <v>1.3001014256688326</v>
      </c>
      <c r="C933">
        <f t="shared" si="29"/>
        <v>3.6696688473618733</v>
      </c>
    </row>
    <row r="934" spans="1:3" x14ac:dyDescent="0.3">
      <c r="A934">
        <v>390</v>
      </c>
      <c r="B934">
        <f t="shared" si="28"/>
        <v>1.3001014256688326</v>
      </c>
      <c r="C934">
        <f t="shared" si="29"/>
        <v>3.6696688473618733</v>
      </c>
    </row>
    <row r="935" spans="1:3" x14ac:dyDescent="0.3">
      <c r="A935">
        <v>420</v>
      </c>
      <c r="B935">
        <f t="shared" si="28"/>
        <v>1.4001092276433582</v>
      </c>
      <c r="C935">
        <f t="shared" si="29"/>
        <v>4.0556429309719224</v>
      </c>
    </row>
    <row r="936" spans="1:3" x14ac:dyDescent="0.3">
      <c r="A936">
        <v>420</v>
      </c>
      <c r="B936">
        <f t="shared" si="28"/>
        <v>1.4001092276433582</v>
      </c>
      <c r="C936">
        <f t="shared" si="29"/>
        <v>4.0556429309719224</v>
      </c>
    </row>
    <row r="937" spans="1:3" x14ac:dyDescent="0.3">
      <c r="A937">
        <v>420</v>
      </c>
      <c r="B937">
        <f t="shared" si="28"/>
        <v>1.4001092276433582</v>
      </c>
      <c r="C937">
        <f t="shared" si="29"/>
        <v>4.0556429309719224</v>
      </c>
    </row>
    <row r="938" spans="1:3" x14ac:dyDescent="0.3">
      <c r="A938">
        <v>410</v>
      </c>
      <c r="B938">
        <f t="shared" si="28"/>
        <v>1.3667732936518495</v>
      </c>
      <c r="C938">
        <f t="shared" si="29"/>
        <v>3.9226729390973625</v>
      </c>
    </row>
    <row r="939" spans="1:3" x14ac:dyDescent="0.3">
      <c r="A939">
        <v>400</v>
      </c>
      <c r="B939">
        <f t="shared" si="28"/>
        <v>1.333437359660341</v>
      </c>
      <c r="C939">
        <f t="shared" si="29"/>
        <v>3.7940625565474049</v>
      </c>
    </row>
    <row r="940" spans="1:3" x14ac:dyDescent="0.3">
      <c r="A940">
        <v>400</v>
      </c>
      <c r="B940">
        <f t="shared" si="28"/>
        <v>1.333437359660341</v>
      </c>
      <c r="C940">
        <f t="shared" si="29"/>
        <v>3.7940625565474049</v>
      </c>
    </row>
    <row r="941" spans="1:3" x14ac:dyDescent="0.3">
      <c r="A941">
        <v>410</v>
      </c>
      <c r="B941">
        <f t="shared" si="28"/>
        <v>1.3667732936518495</v>
      </c>
      <c r="C941">
        <f t="shared" si="29"/>
        <v>3.9226729390973625</v>
      </c>
    </row>
    <row r="942" spans="1:3" x14ac:dyDescent="0.3">
      <c r="A942">
        <v>480</v>
      </c>
      <c r="B942">
        <f t="shared" si="28"/>
        <v>1.6001248315924093</v>
      </c>
      <c r="C942">
        <f t="shared" si="29"/>
        <v>4.9536507579128823</v>
      </c>
    </row>
    <row r="943" spans="1:3" x14ac:dyDescent="0.3">
      <c r="A943">
        <v>480</v>
      </c>
      <c r="B943">
        <f t="shared" si="28"/>
        <v>1.6001248315924093</v>
      </c>
      <c r="C943">
        <f t="shared" si="29"/>
        <v>4.9536507579128823</v>
      </c>
    </row>
    <row r="944" spans="1:3" x14ac:dyDescent="0.3">
      <c r="A944">
        <v>480</v>
      </c>
      <c r="B944">
        <f t="shared" si="28"/>
        <v>1.6001248315924093</v>
      </c>
      <c r="C944">
        <f t="shared" si="29"/>
        <v>4.9536507579128823</v>
      </c>
    </row>
    <row r="945" spans="1:3" x14ac:dyDescent="0.3">
      <c r="A945">
        <v>480</v>
      </c>
      <c r="B945">
        <f t="shared" si="28"/>
        <v>1.6001248315924093</v>
      </c>
      <c r="C945">
        <f t="shared" si="29"/>
        <v>4.9536507579128823</v>
      </c>
    </row>
    <row r="946" spans="1:3" x14ac:dyDescent="0.3">
      <c r="A946">
        <v>470</v>
      </c>
      <c r="B946">
        <f t="shared" si="28"/>
        <v>1.5667888976009008</v>
      </c>
      <c r="C946">
        <f t="shared" si="29"/>
        <v>4.7912383088289516</v>
      </c>
    </row>
    <row r="947" spans="1:3" x14ac:dyDescent="0.3">
      <c r="A947">
        <v>470</v>
      </c>
      <c r="B947">
        <f t="shared" si="28"/>
        <v>1.5667888976009008</v>
      </c>
      <c r="C947">
        <f t="shared" si="29"/>
        <v>4.7912383088289516</v>
      </c>
    </row>
    <row r="948" spans="1:3" x14ac:dyDescent="0.3">
      <c r="A948">
        <v>470</v>
      </c>
      <c r="B948">
        <f t="shared" si="28"/>
        <v>1.5667888976009008</v>
      </c>
      <c r="C948">
        <f t="shared" si="29"/>
        <v>4.7912383088289516</v>
      </c>
    </row>
    <row r="949" spans="1:3" x14ac:dyDescent="0.3">
      <c r="A949">
        <v>470</v>
      </c>
      <c r="B949">
        <f t="shared" si="28"/>
        <v>1.5667888976009008</v>
      </c>
      <c r="C949">
        <f t="shared" si="29"/>
        <v>4.7912383088289516</v>
      </c>
    </row>
    <row r="950" spans="1:3" x14ac:dyDescent="0.3">
      <c r="A950">
        <v>470</v>
      </c>
      <c r="B950">
        <f t="shared" si="28"/>
        <v>1.5667888976009008</v>
      </c>
      <c r="C950">
        <f t="shared" si="29"/>
        <v>4.7912383088289516</v>
      </c>
    </row>
    <row r="951" spans="1:3" x14ac:dyDescent="0.3">
      <c r="A951">
        <v>500</v>
      </c>
      <c r="B951">
        <f t="shared" si="28"/>
        <v>1.6667966995754264</v>
      </c>
      <c r="C951">
        <f t="shared" si="29"/>
        <v>5.2951785531747264</v>
      </c>
    </row>
    <row r="952" spans="1:3" x14ac:dyDescent="0.3">
      <c r="A952">
        <v>500</v>
      </c>
      <c r="B952">
        <f t="shared" si="28"/>
        <v>1.6667966995754264</v>
      </c>
      <c r="C952">
        <f t="shared" si="29"/>
        <v>5.2951785531747264</v>
      </c>
    </row>
    <row r="953" spans="1:3" x14ac:dyDescent="0.3">
      <c r="A953">
        <v>500</v>
      </c>
      <c r="B953">
        <f t="shared" si="28"/>
        <v>1.6667966995754264</v>
      </c>
      <c r="C953">
        <f t="shared" si="29"/>
        <v>5.2951785531747264</v>
      </c>
    </row>
    <row r="954" spans="1:3" x14ac:dyDescent="0.3">
      <c r="A954">
        <v>450</v>
      </c>
      <c r="B954">
        <f t="shared" si="28"/>
        <v>1.5001170296178836</v>
      </c>
      <c r="C954">
        <f t="shared" si="29"/>
        <v>4.4822135913890904</v>
      </c>
    </row>
    <row r="955" spans="1:3" x14ac:dyDescent="0.3">
      <c r="A955">
        <v>450</v>
      </c>
      <c r="B955">
        <f t="shared" si="28"/>
        <v>1.5001170296178836</v>
      </c>
      <c r="C955">
        <f t="shared" si="29"/>
        <v>4.4822135913890904</v>
      </c>
    </row>
    <row r="956" spans="1:3" x14ac:dyDescent="0.3">
      <c r="A956">
        <v>440</v>
      </c>
      <c r="B956">
        <f t="shared" si="28"/>
        <v>1.4667810956263752</v>
      </c>
      <c r="C956">
        <f t="shared" si="29"/>
        <v>4.3352578768523031</v>
      </c>
    </row>
    <row r="957" spans="1:3" x14ac:dyDescent="0.3">
      <c r="A957">
        <v>440</v>
      </c>
      <c r="B957">
        <f t="shared" si="28"/>
        <v>1.4667810956263752</v>
      </c>
      <c r="C957">
        <f t="shared" si="29"/>
        <v>4.3352578768523031</v>
      </c>
    </row>
    <row r="958" spans="1:3" x14ac:dyDescent="0.3">
      <c r="A958">
        <v>440</v>
      </c>
      <c r="B958">
        <f t="shared" si="28"/>
        <v>1.4667810956263752</v>
      </c>
      <c r="C958">
        <f t="shared" si="29"/>
        <v>4.3352578768523031</v>
      </c>
    </row>
    <row r="959" spans="1:3" x14ac:dyDescent="0.3">
      <c r="A959">
        <v>440</v>
      </c>
      <c r="B959">
        <f t="shared" si="28"/>
        <v>1.4667810956263752</v>
      </c>
      <c r="C959">
        <f t="shared" si="29"/>
        <v>4.3352578768523031</v>
      </c>
    </row>
    <row r="960" spans="1:3" x14ac:dyDescent="0.3">
      <c r="A960">
        <v>440</v>
      </c>
      <c r="B960">
        <f t="shared" si="28"/>
        <v>1.4667810956263752</v>
      </c>
      <c r="C960">
        <f t="shared" si="29"/>
        <v>4.3352578768523031</v>
      </c>
    </row>
    <row r="961" spans="1:3" x14ac:dyDescent="0.3">
      <c r="A961">
        <v>440</v>
      </c>
      <c r="B961">
        <f t="shared" si="28"/>
        <v>1.4667810956263752</v>
      </c>
      <c r="C961">
        <f t="shared" si="29"/>
        <v>4.3352578768523031</v>
      </c>
    </row>
    <row r="962" spans="1:3" x14ac:dyDescent="0.3">
      <c r="A962">
        <v>430</v>
      </c>
      <c r="B962">
        <f t="shared" si="28"/>
        <v>1.4334451616348667</v>
      </c>
      <c r="C962">
        <f t="shared" si="29"/>
        <v>4.1931203133461832</v>
      </c>
    </row>
    <row r="963" spans="1:3" x14ac:dyDescent="0.3">
      <c r="A963">
        <v>420</v>
      </c>
      <c r="B963">
        <f t="shared" ref="B963:B970" si="30">(A963-0)/$A$973</f>
        <v>1.4001092276433582</v>
      </c>
      <c r="C963">
        <f t="shared" ref="C963:C970" si="31">EXP(B963)</f>
        <v>4.0556429309719224</v>
      </c>
    </row>
    <row r="964" spans="1:3" x14ac:dyDescent="0.3">
      <c r="A964">
        <v>420</v>
      </c>
      <c r="B964">
        <f t="shared" si="30"/>
        <v>1.4001092276433582</v>
      </c>
      <c r="C964">
        <f t="shared" si="31"/>
        <v>4.0556429309719224</v>
      </c>
    </row>
    <row r="965" spans="1:3" x14ac:dyDescent="0.3">
      <c r="A965">
        <v>420</v>
      </c>
      <c r="B965">
        <f t="shared" si="30"/>
        <v>1.4001092276433582</v>
      </c>
      <c r="C965">
        <f t="shared" si="31"/>
        <v>4.0556429309719224</v>
      </c>
    </row>
    <row r="966" spans="1:3" x14ac:dyDescent="0.3">
      <c r="A966">
        <v>420</v>
      </c>
      <c r="B966">
        <f t="shared" si="30"/>
        <v>1.4001092276433582</v>
      </c>
      <c r="C966">
        <f t="shared" si="31"/>
        <v>4.0556429309719224</v>
      </c>
    </row>
    <row r="967" spans="1:3" x14ac:dyDescent="0.3">
      <c r="A967">
        <v>410</v>
      </c>
      <c r="B967">
        <f t="shared" si="30"/>
        <v>1.3667732936518495</v>
      </c>
      <c r="C967">
        <f t="shared" si="31"/>
        <v>3.9226729390973625</v>
      </c>
    </row>
    <row r="968" spans="1:3" x14ac:dyDescent="0.3">
      <c r="A968">
        <v>410</v>
      </c>
      <c r="B968">
        <f t="shared" si="30"/>
        <v>1.3667732936518495</v>
      </c>
      <c r="C968">
        <f t="shared" si="31"/>
        <v>3.9226729390973625</v>
      </c>
    </row>
    <row r="969" spans="1:3" x14ac:dyDescent="0.3">
      <c r="A969">
        <v>410</v>
      </c>
      <c r="B969">
        <f t="shared" si="30"/>
        <v>1.3667732936518495</v>
      </c>
      <c r="C969">
        <f t="shared" si="31"/>
        <v>3.9226729390973625</v>
      </c>
    </row>
    <row r="970" spans="1:3" x14ac:dyDescent="0.3">
      <c r="A970">
        <v>410</v>
      </c>
      <c r="B970">
        <f t="shared" si="30"/>
        <v>1.3667732936518495</v>
      </c>
      <c r="C970">
        <f t="shared" si="31"/>
        <v>3.9226729390973625</v>
      </c>
    </row>
    <row r="972" spans="1:3" x14ac:dyDescent="0.3">
      <c r="A972">
        <f>AVERAGE(A2:A970)</f>
        <v>427.27554179566562</v>
      </c>
    </row>
    <row r="973" spans="1:3" x14ac:dyDescent="0.3">
      <c r="A973">
        <f>_xlfn.STDEV.S(A2:A970)</f>
        <v>299.97659590240499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F26B-386D-4F03-8EBE-25DF7CA3A120}">
  <dimension ref="A1:X91"/>
  <sheetViews>
    <sheetView workbookViewId="0">
      <selection activeCell="W2" sqref="W2"/>
    </sheetView>
  </sheetViews>
  <sheetFormatPr defaultRowHeight="14.4" x14ac:dyDescent="0.3"/>
  <cols>
    <col min="2" max="2" width="26.44140625" bestFit="1" customWidth="1"/>
    <col min="3" max="3" width="6.6640625" bestFit="1" customWidth="1"/>
    <col min="4" max="4" width="4.44140625" customWidth="1"/>
    <col min="5" max="5" width="4.44140625" bestFit="1" customWidth="1"/>
    <col min="6" max="6" width="4.6640625" bestFit="1" customWidth="1"/>
    <col min="7" max="7" width="4.44140625" bestFit="1" customWidth="1"/>
    <col min="8" max="8" width="5.33203125" bestFit="1" customWidth="1"/>
    <col min="9" max="9" width="7.88671875" bestFit="1" customWidth="1"/>
    <col min="10" max="10" width="4" bestFit="1" customWidth="1"/>
    <col min="11" max="11" width="2" bestFit="1" customWidth="1"/>
    <col min="12" max="12" width="5.5546875" bestFit="1" customWidth="1"/>
    <col min="13" max="13" width="9.6640625" bestFit="1" customWidth="1"/>
    <col min="14" max="14" width="5.44140625" bestFit="1" customWidth="1"/>
    <col min="15" max="16" width="4.44140625" bestFit="1" customWidth="1"/>
    <col min="19" max="19" width="7.21875" bestFit="1" customWidth="1"/>
    <col min="20" max="20" width="9.5546875" bestFit="1" customWidth="1"/>
    <col min="21" max="21" width="7.5546875" bestFit="1" customWidth="1"/>
    <col min="22" max="22" width="7.77734375" customWidth="1"/>
    <col min="23" max="23" width="9" bestFit="1" customWidth="1"/>
  </cols>
  <sheetData>
    <row r="1" spans="1:24" x14ac:dyDescent="0.3">
      <c r="A1" t="s">
        <v>114</v>
      </c>
      <c r="B1" t="s">
        <v>119</v>
      </c>
      <c r="C1" t="s">
        <v>119</v>
      </c>
      <c r="D1" t="s">
        <v>115</v>
      </c>
      <c r="E1" t="s">
        <v>120</v>
      </c>
      <c r="F1" t="s">
        <v>116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138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139</v>
      </c>
      <c r="U1" t="s">
        <v>140</v>
      </c>
      <c r="V1" s="8" t="s">
        <v>186</v>
      </c>
      <c r="W1" t="s">
        <v>233</v>
      </c>
      <c r="X1" t="s">
        <v>234</v>
      </c>
    </row>
    <row r="2" spans="1:24" x14ac:dyDescent="0.3">
      <c r="A2" t="s">
        <v>13</v>
      </c>
      <c r="B2" t="s">
        <v>133</v>
      </c>
      <c r="C2" t="s">
        <v>117</v>
      </c>
      <c r="D2">
        <v>0</v>
      </c>
      <c r="E2" s="1">
        <v>0.5</v>
      </c>
      <c r="F2">
        <v>10</v>
      </c>
      <c r="G2" s="1">
        <v>0.5</v>
      </c>
      <c r="H2" s="2">
        <v>5</v>
      </c>
      <c r="I2" s="2">
        <v>25</v>
      </c>
      <c r="J2">
        <v>5</v>
      </c>
      <c r="K2">
        <v>2</v>
      </c>
      <c r="L2" s="1">
        <v>0.25</v>
      </c>
      <c r="M2" s="1">
        <v>0.75</v>
      </c>
      <c r="N2">
        <v>2</v>
      </c>
      <c r="O2" s="3">
        <v>0.5</v>
      </c>
      <c r="P2" s="1">
        <v>0.25</v>
      </c>
      <c r="Q2" s="4">
        <v>0.625</v>
      </c>
      <c r="R2" s="4">
        <v>0.375</v>
      </c>
      <c r="S2" s="22">
        <v>3.75</v>
      </c>
      <c r="T2" s="22">
        <v>23.4375</v>
      </c>
      <c r="U2" s="22">
        <v>4.8412291827592711</v>
      </c>
      <c r="V2" s="28">
        <v>0.82730419370997643</v>
      </c>
      <c r="W2" s="22">
        <f t="shared" ref="W2:W33" si="0">$R2^V2/($R2^V2+$Q2^V2)^(1/V2)</f>
        <v>0.38648875795104182</v>
      </c>
      <c r="X2" s="22">
        <f>1-W2</f>
        <v>0.61351124204895813</v>
      </c>
    </row>
    <row r="3" spans="1:24" x14ac:dyDescent="0.3">
      <c r="A3" t="s">
        <v>39</v>
      </c>
      <c r="B3" t="s">
        <v>133</v>
      </c>
      <c r="C3" t="s">
        <v>117</v>
      </c>
      <c r="D3">
        <v>0</v>
      </c>
      <c r="E3" s="1">
        <v>0.5</v>
      </c>
      <c r="F3">
        <v>10</v>
      </c>
      <c r="G3" s="1">
        <v>0.5</v>
      </c>
      <c r="H3" s="2">
        <v>5</v>
      </c>
      <c r="I3" s="2">
        <v>25</v>
      </c>
      <c r="J3">
        <v>5</v>
      </c>
      <c r="K3">
        <v>4</v>
      </c>
      <c r="L3" s="1">
        <v>0.75</v>
      </c>
      <c r="M3" s="1">
        <v>0.25</v>
      </c>
      <c r="N3">
        <v>1</v>
      </c>
      <c r="O3" s="3">
        <v>0.2</v>
      </c>
      <c r="P3" s="1">
        <v>4.9999999999999989E-2</v>
      </c>
      <c r="Q3" s="4">
        <v>0.57499999999999996</v>
      </c>
      <c r="R3" s="4">
        <v>0.42500000000000004</v>
      </c>
      <c r="S3" s="22">
        <v>4.25</v>
      </c>
      <c r="T3" s="22">
        <v>24.4375</v>
      </c>
      <c r="U3" s="22">
        <v>4.9434299833212973</v>
      </c>
      <c r="V3" s="28">
        <v>0.89414323918902561</v>
      </c>
      <c r="W3" s="22">
        <f t="shared" si="0"/>
        <v>0.42914847753168511</v>
      </c>
      <c r="X3" s="22">
        <f t="shared" ref="X3:X66" si="1">1-W3</f>
        <v>0.57085152246831483</v>
      </c>
    </row>
    <row r="4" spans="1:24" x14ac:dyDescent="0.3">
      <c r="A4" t="s">
        <v>19</v>
      </c>
      <c r="B4" t="s">
        <v>133</v>
      </c>
      <c r="C4" t="s">
        <v>117</v>
      </c>
      <c r="D4">
        <v>0</v>
      </c>
      <c r="E4" s="1">
        <v>0.5</v>
      </c>
      <c r="F4">
        <v>10</v>
      </c>
      <c r="G4" s="1">
        <v>0.5</v>
      </c>
      <c r="H4" s="2">
        <v>5</v>
      </c>
      <c r="I4" s="2">
        <v>25</v>
      </c>
      <c r="J4">
        <v>5</v>
      </c>
      <c r="K4">
        <v>6</v>
      </c>
      <c r="L4" s="1">
        <v>0</v>
      </c>
      <c r="M4" s="1">
        <v>1</v>
      </c>
      <c r="N4">
        <v>0</v>
      </c>
      <c r="O4" s="3">
        <v>0.5</v>
      </c>
      <c r="P4" s="1">
        <v>0.5</v>
      </c>
      <c r="Q4" s="4">
        <v>0.5</v>
      </c>
      <c r="R4" s="4">
        <v>0.5</v>
      </c>
      <c r="S4" s="22">
        <v>5</v>
      </c>
      <c r="T4" s="22">
        <v>25</v>
      </c>
      <c r="U4" s="22">
        <v>5</v>
      </c>
      <c r="V4" s="28">
        <v>1</v>
      </c>
      <c r="W4" s="22">
        <f t="shared" si="0"/>
        <v>0.5</v>
      </c>
      <c r="X4" s="22">
        <f t="shared" si="1"/>
        <v>0.5</v>
      </c>
    </row>
    <row r="5" spans="1:24" x14ac:dyDescent="0.3">
      <c r="A5" t="s">
        <v>36</v>
      </c>
      <c r="B5" t="s">
        <v>133</v>
      </c>
      <c r="C5" t="s">
        <v>117</v>
      </c>
      <c r="D5">
        <v>-10</v>
      </c>
      <c r="E5" s="1">
        <v>0.5</v>
      </c>
      <c r="F5">
        <v>0</v>
      </c>
      <c r="G5" s="1">
        <v>0.5</v>
      </c>
      <c r="H5" s="2">
        <v>-5</v>
      </c>
      <c r="I5" s="2">
        <v>25</v>
      </c>
      <c r="J5">
        <v>5</v>
      </c>
      <c r="K5">
        <v>2</v>
      </c>
      <c r="L5" s="1">
        <v>0</v>
      </c>
      <c r="M5" s="1">
        <v>1</v>
      </c>
      <c r="N5">
        <v>2</v>
      </c>
      <c r="O5" s="3">
        <v>0.5</v>
      </c>
      <c r="P5" s="1">
        <v>0.5</v>
      </c>
      <c r="Q5" s="4">
        <v>0.5</v>
      </c>
      <c r="R5" s="4">
        <v>0.5</v>
      </c>
      <c r="S5" s="22">
        <v>-5</v>
      </c>
      <c r="T5" s="22">
        <v>25</v>
      </c>
      <c r="U5" s="22">
        <v>5</v>
      </c>
      <c r="V5" s="28">
        <v>1</v>
      </c>
      <c r="W5" s="22">
        <f t="shared" si="0"/>
        <v>0.5</v>
      </c>
      <c r="X5" s="22">
        <f t="shared" si="1"/>
        <v>0.5</v>
      </c>
    </row>
    <row r="6" spans="1:24" x14ac:dyDescent="0.3">
      <c r="A6" t="s">
        <v>32</v>
      </c>
      <c r="B6" t="s">
        <v>133</v>
      </c>
      <c r="C6" t="s">
        <v>117</v>
      </c>
      <c r="D6">
        <v>-10</v>
      </c>
      <c r="E6" s="1">
        <v>0.5</v>
      </c>
      <c r="F6">
        <v>10</v>
      </c>
      <c r="G6" s="1">
        <v>0.5</v>
      </c>
      <c r="H6" s="2">
        <v>0</v>
      </c>
      <c r="I6" s="2">
        <v>100</v>
      </c>
      <c r="J6">
        <v>10</v>
      </c>
      <c r="K6">
        <v>2</v>
      </c>
      <c r="L6" s="1">
        <v>0</v>
      </c>
      <c r="M6" s="1">
        <v>1</v>
      </c>
      <c r="N6">
        <v>1</v>
      </c>
      <c r="O6" s="3">
        <v>0.5</v>
      </c>
      <c r="P6" s="1">
        <v>0.5</v>
      </c>
      <c r="Q6" s="4">
        <v>0.5</v>
      </c>
      <c r="R6" s="4">
        <v>0.5</v>
      </c>
      <c r="S6" s="22">
        <v>0</v>
      </c>
      <c r="T6" s="22">
        <v>100</v>
      </c>
      <c r="U6" s="22">
        <v>10</v>
      </c>
      <c r="V6" s="28">
        <v>1</v>
      </c>
      <c r="W6" s="22">
        <f t="shared" si="0"/>
        <v>0.5</v>
      </c>
      <c r="X6" s="22">
        <f t="shared" si="1"/>
        <v>0.5</v>
      </c>
    </row>
    <row r="7" spans="1:24" x14ac:dyDescent="0.3">
      <c r="A7" t="s">
        <v>40</v>
      </c>
      <c r="B7" t="s">
        <v>133</v>
      </c>
      <c r="C7" t="s">
        <v>117</v>
      </c>
      <c r="D7">
        <v>-10</v>
      </c>
      <c r="E7" s="1">
        <v>0.5</v>
      </c>
      <c r="F7">
        <v>20</v>
      </c>
      <c r="G7" s="1">
        <v>0.5</v>
      </c>
      <c r="H7" s="2">
        <v>5</v>
      </c>
      <c r="I7" s="2">
        <v>225</v>
      </c>
      <c r="J7">
        <v>15</v>
      </c>
      <c r="K7">
        <v>2</v>
      </c>
      <c r="L7" s="1">
        <v>0</v>
      </c>
      <c r="M7" s="1">
        <v>1</v>
      </c>
      <c r="N7">
        <v>2</v>
      </c>
      <c r="O7" s="3">
        <v>0.5</v>
      </c>
      <c r="P7" s="1">
        <v>0.5</v>
      </c>
      <c r="Q7" s="4">
        <v>0.5</v>
      </c>
      <c r="R7" s="4">
        <v>0.5</v>
      </c>
      <c r="S7" s="22">
        <v>5</v>
      </c>
      <c r="T7" s="22">
        <v>225</v>
      </c>
      <c r="U7" s="22">
        <v>15</v>
      </c>
      <c r="V7" s="28">
        <v>1</v>
      </c>
      <c r="W7" s="22">
        <f t="shared" si="0"/>
        <v>0.5</v>
      </c>
      <c r="X7" s="22">
        <f t="shared" si="1"/>
        <v>0.5</v>
      </c>
    </row>
    <row r="8" spans="1:24" x14ac:dyDescent="0.3">
      <c r="A8" t="s">
        <v>9</v>
      </c>
      <c r="B8" t="s">
        <v>133</v>
      </c>
      <c r="C8" t="s">
        <v>117</v>
      </c>
      <c r="D8">
        <v>-10</v>
      </c>
      <c r="E8" s="1">
        <v>0.5</v>
      </c>
      <c r="F8">
        <v>30</v>
      </c>
      <c r="G8" s="1">
        <v>0.5</v>
      </c>
      <c r="H8" s="2">
        <v>10</v>
      </c>
      <c r="I8" s="2">
        <v>400</v>
      </c>
      <c r="J8">
        <v>20</v>
      </c>
      <c r="K8">
        <v>2</v>
      </c>
      <c r="L8" s="1">
        <v>0</v>
      </c>
      <c r="M8" s="1">
        <v>1</v>
      </c>
      <c r="N8">
        <v>2</v>
      </c>
      <c r="O8" s="3">
        <v>0.5</v>
      </c>
      <c r="P8" s="1">
        <v>0.5</v>
      </c>
      <c r="Q8" s="4">
        <v>0.5</v>
      </c>
      <c r="R8" s="4">
        <v>0.5</v>
      </c>
      <c r="S8" s="22">
        <v>10</v>
      </c>
      <c r="T8" s="22">
        <v>400</v>
      </c>
      <c r="U8" s="22">
        <v>20</v>
      </c>
      <c r="V8" s="28">
        <v>1</v>
      </c>
      <c r="W8" s="22">
        <f t="shared" si="0"/>
        <v>0.5</v>
      </c>
      <c r="X8" s="22">
        <f t="shared" si="1"/>
        <v>0.5</v>
      </c>
    </row>
    <row r="9" spans="1:24" x14ac:dyDescent="0.3">
      <c r="A9" t="s">
        <v>28</v>
      </c>
      <c r="B9" t="s">
        <v>133</v>
      </c>
      <c r="C9" t="s">
        <v>117</v>
      </c>
      <c r="D9">
        <v>-10</v>
      </c>
      <c r="E9" s="1">
        <v>0.5</v>
      </c>
      <c r="F9">
        <v>0</v>
      </c>
      <c r="G9" s="1">
        <v>0.5</v>
      </c>
      <c r="H9" s="2">
        <v>-5</v>
      </c>
      <c r="I9" s="2">
        <v>25</v>
      </c>
      <c r="J9">
        <v>5</v>
      </c>
      <c r="K9">
        <v>2</v>
      </c>
      <c r="L9" s="3">
        <v>0.25</v>
      </c>
      <c r="M9" s="1">
        <v>0.75</v>
      </c>
      <c r="N9">
        <v>2</v>
      </c>
      <c r="O9" s="3">
        <v>0.5</v>
      </c>
      <c r="P9" s="1">
        <v>0.25</v>
      </c>
      <c r="Q9" s="4">
        <v>0.625</v>
      </c>
      <c r="R9" s="4">
        <v>0.375</v>
      </c>
      <c r="S9" s="22">
        <v>-6.25</v>
      </c>
      <c r="T9" s="22">
        <v>23.4375</v>
      </c>
      <c r="U9" s="22">
        <v>4.8412291827592711</v>
      </c>
      <c r="V9" s="28">
        <v>0.82730419370997643</v>
      </c>
      <c r="W9" s="22">
        <f t="shared" si="0"/>
        <v>0.38648875795104182</v>
      </c>
      <c r="X9" s="22">
        <f t="shared" si="1"/>
        <v>0.61351124204895813</v>
      </c>
    </row>
    <row r="10" spans="1:24" x14ac:dyDescent="0.3">
      <c r="A10" t="s">
        <v>11</v>
      </c>
      <c r="B10" t="s">
        <v>133</v>
      </c>
      <c r="C10" t="s">
        <v>117</v>
      </c>
      <c r="D10">
        <v>-10</v>
      </c>
      <c r="E10" s="1">
        <v>0.5</v>
      </c>
      <c r="F10">
        <v>10</v>
      </c>
      <c r="G10" s="1">
        <v>0.5</v>
      </c>
      <c r="H10" s="2">
        <v>0</v>
      </c>
      <c r="I10" s="2">
        <v>100</v>
      </c>
      <c r="J10">
        <v>10</v>
      </c>
      <c r="K10">
        <v>2</v>
      </c>
      <c r="L10" s="3">
        <v>0.25</v>
      </c>
      <c r="M10" s="1">
        <v>0.75</v>
      </c>
      <c r="N10">
        <v>1</v>
      </c>
      <c r="O10" s="3">
        <v>0.25</v>
      </c>
      <c r="P10" s="1">
        <v>0.5</v>
      </c>
      <c r="Q10" s="4">
        <v>0.375</v>
      </c>
      <c r="R10" s="4">
        <v>0.625</v>
      </c>
      <c r="S10" s="22">
        <v>2.5</v>
      </c>
      <c r="T10" s="22">
        <v>93.75</v>
      </c>
      <c r="U10" s="22">
        <v>9.6824583655185421</v>
      </c>
      <c r="V10" s="28">
        <v>1</v>
      </c>
      <c r="W10" s="22">
        <f t="shared" si="0"/>
        <v>0.625</v>
      </c>
      <c r="X10" s="22">
        <f t="shared" si="1"/>
        <v>0.375</v>
      </c>
    </row>
    <row r="11" spans="1:24" x14ac:dyDescent="0.3">
      <c r="A11" t="s">
        <v>35</v>
      </c>
      <c r="B11" t="s">
        <v>133</v>
      </c>
      <c r="C11" t="s">
        <v>117</v>
      </c>
      <c r="D11">
        <v>-10</v>
      </c>
      <c r="E11" s="1">
        <v>0.5</v>
      </c>
      <c r="F11">
        <v>20</v>
      </c>
      <c r="G11" s="1">
        <v>0.5</v>
      </c>
      <c r="H11" s="2">
        <v>5</v>
      </c>
      <c r="I11" s="2">
        <v>225</v>
      </c>
      <c r="J11">
        <v>15</v>
      </c>
      <c r="K11">
        <v>2</v>
      </c>
      <c r="L11" s="3">
        <v>0.25</v>
      </c>
      <c r="M11" s="1">
        <v>0.75</v>
      </c>
      <c r="N11">
        <v>2</v>
      </c>
      <c r="O11" s="3">
        <v>0.5</v>
      </c>
      <c r="P11" s="1">
        <v>0.25</v>
      </c>
      <c r="Q11" s="4">
        <v>0.625</v>
      </c>
      <c r="R11" s="4">
        <v>0.375</v>
      </c>
      <c r="S11" s="22">
        <v>1.25</v>
      </c>
      <c r="T11" s="22">
        <v>210.9375</v>
      </c>
      <c r="U11" s="22">
        <v>14.523687548277813</v>
      </c>
      <c r="V11" s="28">
        <v>0.82730419370997643</v>
      </c>
      <c r="W11" s="22">
        <f t="shared" si="0"/>
        <v>0.38648875795104182</v>
      </c>
      <c r="X11" s="22">
        <f t="shared" si="1"/>
        <v>0.61351124204895813</v>
      </c>
    </row>
    <row r="12" spans="1:24" x14ac:dyDescent="0.3">
      <c r="A12" t="s">
        <v>24</v>
      </c>
      <c r="B12" t="s">
        <v>133</v>
      </c>
      <c r="C12" t="s">
        <v>117</v>
      </c>
      <c r="D12">
        <v>-10</v>
      </c>
      <c r="E12" s="1">
        <v>0.5</v>
      </c>
      <c r="F12">
        <v>30</v>
      </c>
      <c r="G12" s="1">
        <v>0.5</v>
      </c>
      <c r="H12" s="2">
        <v>10</v>
      </c>
      <c r="I12" s="2">
        <v>400</v>
      </c>
      <c r="J12">
        <v>20</v>
      </c>
      <c r="K12">
        <v>2</v>
      </c>
      <c r="L12" s="3">
        <v>0.25</v>
      </c>
      <c r="M12" s="1">
        <v>0.75</v>
      </c>
      <c r="N12">
        <v>2</v>
      </c>
      <c r="O12" s="3">
        <v>0.5</v>
      </c>
      <c r="P12" s="1">
        <v>0.25</v>
      </c>
      <c r="Q12" s="4">
        <v>0.625</v>
      </c>
      <c r="R12" s="4">
        <v>0.375</v>
      </c>
      <c r="S12" s="22">
        <v>5</v>
      </c>
      <c r="T12" s="22">
        <v>375</v>
      </c>
      <c r="U12" s="22">
        <v>19.364916731037084</v>
      </c>
      <c r="V12" s="28">
        <v>0.82730419370997643</v>
      </c>
      <c r="W12" s="22">
        <f t="shared" si="0"/>
        <v>0.38648875795104182</v>
      </c>
      <c r="X12" s="22">
        <f t="shared" si="1"/>
        <v>0.61351124204895813</v>
      </c>
    </row>
    <row r="13" spans="1:24" x14ac:dyDescent="0.3">
      <c r="A13" t="s">
        <v>17</v>
      </c>
      <c r="B13" t="s">
        <v>133</v>
      </c>
      <c r="C13" t="s">
        <v>117</v>
      </c>
      <c r="D13">
        <v>-10</v>
      </c>
      <c r="E13" s="1">
        <v>0.5</v>
      </c>
      <c r="F13">
        <v>0</v>
      </c>
      <c r="G13" s="1">
        <v>0.5</v>
      </c>
      <c r="H13" s="2">
        <v>-5</v>
      </c>
      <c r="I13" s="2">
        <v>25</v>
      </c>
      <c r="J13">
        <v>5</v>
      </c>
      <c r="K13">
        <v>4</v>
      </c>
      <c r="L13" s="3">
        <v>0.75</v>
      </c>
      <c r="M13" s="1">
        <v>0.25</v>
      </c>
      <c r="N13">
        <v>2</v>
      </c>
      <c r="O13" s="3">
        <v>0.05</v>
      </c>
      <c r="P13" s="1">
        <v>0.2</v>
      </c>
      <c r="Q13" s="4">
        <v>0.42499999999999999</v>
      </c>
      <c r="R13" s="4">
        <v>0.57499999999999996</v>
      </c>
      <c r="S13" s="22">
        <v>-4.25</v>
      </c>
      <c r="T13" s="22">
        <v>24.4375</v>
      </c>
      <c r="U13" s="22">
        <v>4.9434299833212973</v>
      </c>
      <c r="V13" s="28">
        <v>1</v>
      </c>
      <c r="W13" s="22">
        <f t="shared" si="0"/>
        <v>0.57499999999999996</v>
      </c>
      <c r="X13" s="22">
        <f t="shared" si="1"/>
        <v>0.42500000000000004</v>
      </c>
    </row>
    <row r="14" spans="1:24" x14ac:dyDescent="0.3">
      <c r="A14" t="s">
        <v>27</v>
      </c>
      <c r="B14" t="s">
        <v>133</v>
      </c>
      <c r="C14" t="s">
        <v>117</v>
      </c>
      <c r="D14">
        <v>-10</v>
      </c>
      <c r="E14" s="1">
        <v>0.5</v>
      </c>
      <c r="F14">
        <v>10</v>
      </c>
      <c r="G14" s="1">
        <v>0.5</v>
      </c>
      <c r="H14" s="2">
        <v>0</v>
      </c>
      <c r="I14" s="2">
        <v>100</v>
      </c>
      <c r="J14">
        <v>10</v>
      </c>
      <c r="K14">
        <v>4</v>
      </c>
      <c r="L14" s="3">
        <v>0.75</v>
      </c>
      <c r="M14" s="1">
        <v>0.25</v>
      </c>
      <c r="N14">
        <v>1</v>
      </c>
      <c r="O14" s="3">
        <v>0.2</v>
      </c>
      <c r="P14" s="1">
        <v>4.9999999999999989E-2</v>
      </c>
      <c r="Q14" s="4">
        <v>0.57499999999999996</v>
      </c>
      <c r="R14" s="4">
        <v>0.42500000000000004</v>
      </c>
      <c r="S14" s="22">
        <v>-1.5</v>
      </c>
      <c r="T14" s="22">
        <v>97.75</v>
      </c>
      <c r="U14" s="22">
        <v>9.8868599666425947</v>
      </c>
      <c r="V14" s="28">
        <v>0.89414323918902561</v>
      </c>
      <c r="W14" s="22">
        <f t="shared" si="0"/>
        <v>0.42914847753168511</v>
      </c>
      <c r="X14" s="22">
        <f t="shared" si="1"/>
        <v>0.57085152246831483</v>
      </c>
    </row>
    <row r="15" spans="1:24" x14ac:dyDescent="0.3">
      <c r="A15" t="s">
        <v>6</v>
      </c>
      <c r="B15" t="s">
        <v>133</v>
      </c>
      <c r="C15" t="s">
        <v>117</v>
      </c>
      <c r="D15">
        <v>-10</v>
      </c>
      <c r="E15" s="1">
        <v>0.5</v>
      </c>
      <c r="F15">
        <v>20</v>
      </c>
      <c r="G15" s="1">
        <v>0.5</v>
      </c>
      <c r="H15" s="2">
        <v>5</v>
      </c>
      <c r="I15" s="2">
        <v>225</v>
      </c>
      <c r="J15">
        <v>15</v>
      </c>
      <c r="K15">
        <v>4</v>
      </c>
      <c r="L15" s="3">
        <v>0.75</v>
      </c>
      <c r="M15" s="1">
        <v>0.25</v>
      </c>
      <c r="N15">
        <v>2</v>
      </c>
      <c r="O15" s="3">
        <v>0.05</v>
      </c>
      <c r="P15" s="1">
        <v>0.2</v>
      </c>
      <c r="Q15" s="4">
        <v>0.42499999999999999</v>
      </c>
      <c r="R15" s="4">
        <v>0.57499999999999996</v>
      </c>
      <c r="S15" s="22">
        <v>7.25</v>
      </c>
      <c r="T15" s="22">
        <v>219.9375</v>
      </c>
      <c r="U15" s="22">
        <v>14.830289949963891</v>
      </c>
      <c r="V15" s="28">
        <v>1</v>
      </c>
      <c r="W15" s="22">
        <f t="shared" si="0"/>
        <v>0.57499999999999996</v>
      </c>
      <c r="X15" s="22">
        <f t="shared" si="1"/>
        <v>0.42500000000000004</v>
      </c>
    </row>
    <row r="16" spans="1:24" x14ac:dyDescent="0.3">
      <c r="A16" t="s">
        <v>33</v>
      </c>
      <c r="B16" t="s">
        <v>133</v>
      </c>
      <c r="C16" t="s">
        <v>117</v>
      </c>
      <c r="D16">
        <v>-10</v>
      </c>
      <c r="E16" s="1">
        <v>0.5</v>
      </c>
      <c r="F16">
        <v>30</v>
      </c>
      <c r="G16" s="1">
        <v>0.5</v>
      </c>
      <c r="H16" s="2">
        <v>10</v>
      </c>
      <c r="I16" s="2">
        <v>400</v>
      </c>
      <c r="J16">
        <v>20</v>
      </c>
      <c r="K16">
        <v>4</v>
      </c>
      <c r="L16" s="3">
        <v>0.75</v>
      </c>
      <c r="M16" s="1">
        <v>0.25</v>
      </c>
      <c r="N16">
        <v>2</v>
      </c>
      <c r="O16" s="3">
        <v>0.05</v>
      </c>
      <c r="P16" s="1">
        <v>0.2</v>
      </c>
      <c r="Q16" s="4">
        <v>0.42499999999999999</v>
      </c>
      <c r="R16" s="4">
        <v>0.57499999999999996</v>
      </c>
      <c r="S16" s="22">
        <v>13</v>
      </c>
      <c r="T16" s="22">
        <v>391</v>
      </c>
      <c r="U16" s="22">
        <v>19.773719933285189</v>
      </c>
      <c r="V16" s="28">
        <v>1</v>
      </c>
      <c r="W16" s="22">
        <f t="shared" si="0"/>
        <v>0.57499999999999996</v>
      </c>
      <c r="X16" s="22">
        <f t="shared" si="1"/>
        <v>0.42500000000000004</v>
      </c>
    </row>
    <row r="17" spans="1:24" x14ac:dyDescent="0.3">
      <c r="A17" t="s">
        <v>16</v>
      </c>
      <c r="B17" t="s">
        <v>133</v>
      </c>
      <c r="C17" t="s">
        <v>117</v>
      </c>
      <c r="D17">
        <v>-50</v>
      </c>
      <c r="E17" s="1">
        <v>0.5</v>
      </c>
      <c r="F17">
        <v>40</v>
      </c>
      <c r="G17" s="1">
        <v>0.5</v>
      </c>
      <c r="H17" s="2">
        <v>-5</v>
      </c>
      <c r="I17" s="2">
        <v>2025</v>
      </c>
      <c r="J17">
        <v>45</v>
      </c>
      <c r="K17">
        <v>2</v>
      </c>
      <c r="L17" s="3">
        <v>0</v>
      </c>
      <c r="M17" s="1">
        <v>1</v>
      </c>
      <c r="N17">
        <v>2</v>
      </c>
      <c r="O17" s="3">
        <v>0.5</v>
      </c>
      <c r="P17" s="1">
        <v>0.5</v>
      </c>
      <c r="Q17" s="4">
        <v>0.5</v>
      </c>
      <c r="R17" s="4">
        <v>0.5</v>
      </c>
      <c r="S17" s="22">
        <v>-5</v>
      </c>
      <c r="T17" s="22">
        <v>2025</v>
      </c>
      <c r="U17" s="22">
        <v>45</v>
      </c>
      <c r="V17" s="28">
        <v>1</v>
      </c>
      <c r="W17" s="22">
        <f t="shared" si="0"/>
        <v>0.5</v>
      </c>
      <c r="X17" s="22">
        <f t="shared" si="1"/>
        <v>0.5</v>
      </c>
    </row>
    <row r="18" spans="1:24" x14ac:dyDescent="0.3">
      <c r="A18" t="s">
        <v>18</v>
      </c>
      <c r="B18" t="s">
        <v>133</v>
      </c>
      <c r="C18" t="s">
        <v>117</v>
      </c>
      <c r="D18">
        <v>-50</v>
      </c>
      <c r="E18" s="1">
        <v>0.5</v>
      </c>
      <c r="F18">
        <v>50</v>
      </c>
      <c r="G18" s="1">
        <v>0.5</v>
      </c>
      <c r="H18" s="2">
        <v>0</v>
      </c>
      <c r="I18" s="2">
        <v>2500</v>
      </c>
      <c r="J18">
        <v>50</v>
      </c>
      <c r="K18">
        <v>2</v>
      </c>
      <c r="L18" s="3">
        <v>0</v>
      </c>
      <c r="M18" s="1">
        <v>1</v>
      </c>
      <c r="N18">
        <v>2</v>
      </c>
      <c r="O18" s="3">
        <v>0.5</v>
      </c>
      <c r="P18" s="1">
        <v>0.5</v>
      </c>
      <c r="Q18" s="4">
        <v>0.5</v>
      </c>
      <c r="R18" s="4">
        <v>0.5</v>
      </c>
      <c r="S18" s="22">
        <v>0</v>
      </c>
      <c r="T18" s="22">
        <v>2500</v>
      </c>
      <c r="U18" s="22">
        <v>50</v>
      </c>
      <c r="V18" s="28">
        <v>1</v>
      </c>
      <c r="W18" s="22">
        <f t="shared" si="0"/>
        <v>0.5</v>
      </c>
      <c r="X18" s="22">
        <f t="shared" si="1"/>
        <v>0.5</v>
      </c>
    </row>
    <row r="19" spans="1:24" x14ac:dyDescent="0.3">
      <c r="A19" t="s">
        <v>10</v>
      </c>
      <c r="B19" t="s">
        <v>133</v>
      </c>
      <c r="C19" t="s">
        <v>117</v>
      </c>
      <c r="D19">
        <v>-50</v>
      </c>
      <c r="E19" s="1">
        <v>0.5</v>
      </c>
      <c r="F19">
        <v>60</v>
      </c>
      <c r="G19" s="1">
        <v>0.5</v>
      </c>
      <c r="H19" s="2">
        <v>5</v>
      </c>
      <c r="I19" s="2">
        <v>3025</v>
      </c>
      <c r="J19">
        <v>55</v>
      </c>
      <c r="K19">
        <v>2</v>
      </c>
      <c r="L19" s="3">
        <v>0</v>
      </c>
      <c r="M19" s="1">
        <v>1</v>
      </c>
      <c r="N19">
        <v>2</v>
      </c>
      <c r="O19" s="3">
        <v>0.5</v>
      </c>
      <c r="P19" s="1">
        <v>0.5</v>
      </c>
      <c r="Q19" s="4">
        <v>0.5</v>
      </c>
      <c r="R19" s="4">
        <v>0.5</v>
      </c>
      <c r="S19" s="22">
        <v>5</v>
      </c>
      <c r="T19" s="22">
        <v>3025</v>
      </c>
      <c r="U19" s="22">
        <v>55</v>
      </c>
      <c r="V19" s="28">
        <v>1</v>
      </c>
      <c r="W19" s="22">
        <f t="shared" si="0"/>
        <v>0.5</v>
      </c>
      <c r="X19" s="22">
        <f t="shared" si="1"/>
        <v>0.5</v>
      </c>
    </row>
    <row r="20" spans="1:24" x14ac:dyDescent="0.3">
      <c r="A20" t="s">
        <v>12</v>
      </c>
      <c r="B20" t="s">
        <v>133</v>
      </c>
      <c r="C20" t="s">
        <v>117</v>
      </c>
      <c r="D20">
        <v>-50</v>
      </c>
      <c r="E20" s="1">
        <v>0.5</v>
      </c>
      <c r="F20">
        <v>70</v>
      </c>
      <c r="G20" s="1">
        <v>0.5</v>
      </c>
      <c r="H20" s="2">
        <v>10</v>
      </c>
      <c r="I20" s="2">
        <v>3600</v>
      </c>
      <c r="J20">
        <v>60</v>
      </c>
      <c r="K20">
        <v>2</v>
      </c>
      <c r="L20" s="3">
        <v>0</v>
      </c>
      <c r="M20" s="1">
        <v>1</v>
      </c>
      <c r="N20">
        <v>1</v>
      </c>
      <c r="O20" s="3">
        <v>0.5</v>
      </c>
      <c r="P20" s="1">
        <v>0.5</v>
      </c>
      <c r="Q20" s="4">
        <v>0.5</v>
      </c>
      <c r="R20" s="4">
        <v>0.5</v>
      </c>
      <c r="S20" s="22">
        <v>10</v>
      </c>
      <c r="T20" s="22">
        <v>3600</v>
      </c>
      <c r="U20" s="22">
        <v>60</v>
      </c>
      <c r="V20" s="28">
        <v>1</v>
      </c>
      <c r="W20" s="22">
        <f t="shared" si="0"/>
        <v>0.5</v>
      </c>
      <c r="X20" s="22">
        <f t="shared" si="1"/>
        <v>0.5</v>
      </c>
    </row>
    <row r="21" spans="1:24" x14ac:dyDescent="0.3">
      <c r="A21" t="s">
        <v>20</v>
      </c>
      <c r="B21" t="s">
        <v>133</v>
      </c>
      <c r="C21" t="s">
        <v>117</v>
      </c>
      <c r="D21">
        <v>-50</v>
      </c>
      <c r="E21" s="1">
        <v>0.5</v>
      </c>
      <c r="F21">
        <v>40</v>
      </c>
      <c r="G21" s="1">
        <v>0.5</v>
      </c>
      <c r="H21" s="2">
        <v>-5</v>
      </c>
      <c r="I21" s="2">
        <v>2025</v>
      </c>
      <c r="J21">
        <v>45</v>
      </c>
      <c r="K21">
        <v>2</v>
      </c>
      <c r="L21" s="3">
        <v>0.25</v>
      </c>
      <c r="M21" s="1">
        <v>0.75</v>
      </c>
      <c r="N21">
        <v>2</v>
      </c>
      <c r="O21" s="3">
        <v>0.5</v>
      </c>
      <c r="P21" s="1">
        <v>0.25</v>
      </c>
      <c r="Q21" s="4">
        <v>0.625</v>
      </c>
      <c r="R21" s="4">
        <v>0.375</v>
      </c>
      <c r="S21" s="22">
        <v>-16.25</v>
      </c>
      <c r="T21" s="22">
        <v>1898.4375</v>
      </c>
      <c r="U21" s="22">
        <v>43.571062644833439</v>
      </c>
      <c r="V21" s="28">
        <v>0.82730419370997643</v>
      </c>
      <c r="W21" s="22">
        <f t="shared" si="0"/>
        <v>0.38648875795104182</v>
      </c>
      <c r="X21" s="22">
        <f t="shared" si="1"/>
        <v>0.61351124204895813</v>
      </c>
    </row>
    <row r="22" spans="1:24" x14ac:dyDescent="0.3">
      <c r="A22" t="s">
        <v>15</v>
      </c>
      <c r="B22" t="s">
        <v>133</v>
      </c>
      <c r="C22" t="s">
        <v>117</v>
      </c>
      <c r="D22">
        <v>-50</v>
      </c>
      <c r="E22" s="1">
        <v>0.5</v>
      </c>
      <c r="F22">
        <v>50</v>
      </c>
      <c r="G22" s="1">
        <v>0.5</v>
      </c>
      <c r="H22" s="2">
        <v>0</v>
      </c>
      <c r="I22" s="2">
        <v>2500</v>
      </c>
      <c r="J22">
        <v>50</v>
      </c>
      <c r="K22">
        <v>2</v>
      </c>
      <c r="L22" s="3">
        <v>0.25</v>
      </c>
      <c r="M22" s="1">
        <v>0.75</v>
      </c>
      <c r="N22">
        <v>2</v>
      </c>
      <c r="O22" s="3">
        <v>0.5</v>
      </c>
      <c r="P22" s="1">
        <v>0.25</v>
      </c>
      <c r="Q22" s="4">
        <v>0.625</v>
      </c>
      <c r="R22" s="4">
        <v>0.375</v>
      </c>
      <c r="S22" s="22">
        <v>-12.5</v>
      </c>
      <c r="T22" s="22">
        <v>2343.75</v>
      </c>
      <c r="U22" s="22">
        <v>48.412291827592711</v>
      </c>
      <c r="V22" s="28">
        <v>0.82730419370997643</v>
      </c>
      <c r="W22" s="22">
        <f t="shared" si="0"/>
        <v>0.38648875795104182</v>
      </c>
      <c r="X22" s="22">
        <f t="shared" si="1"/>
        <v>0.61351124204895813</v>
      </c>
    </row>
    <row r="23" spans="1:24" x14ac:dyDescent="0.3">
      <c r="A23" t="s">
        <v>4</v>
      </c>
      <c r="B23" t="s">
        <v>133</v>
      </c>
      <c r="C23" t="s">
        <v>117</v>
      </c>
      <c r="D23">
        <v>-50</v>
      </c>
      <c r="E23" s="1">
        <v>0.5</v>
      </c>
      <c r="F23">
        <v>60</v>
      </c>
      <c r="G23" s="1">
        <v>0.5</v>
      </c>
      <c r="H23" s="2">
        <v>5</v>
      </c>
      <c r="I23" s="2">
        <v>3025</v>
      </c>
      <c r="J23">
        <v>55</v>
      </c>
      <c r="K23">
        <v>2</v>
      </c>
      <c r="L23" s="3">
        <v>0.25</v>
      </c>
      <c r="M23" s="1">
        <v>0.75</v>
      </c>
      <c r="N23">
        <v>2</v>
      </c>
      <c r="O23" s="3">
        <v>0.5</v>
      </c>
      <c r="P23" s="1">
        <v>0.25</v>
      </c>
      <c r="Q23" s="4">
        <v>0.625</v>
      </c>
      <c r="R23" s="4">
        <v>0.375</v>
      </c>
      <c r="S23" s="22">
        <v>-8.75</v>
      </c>
      <c r="T23" s="22">
        <v>2835.9375</v>
      </c>
      <c r="U23" s="22">
        <v>53.253521010351982</v>
      </c>
      <c r="V23" s="28">
        <v>0.82730419370997643</v>
      </c>
      <c r="W23" s="22">
        <f t="shared" si="0"/>
        <v>0.38648875795104182</v>
      </c>
      <c r="X23" s="22">
        <f t="shared" si="1"/>
        <v>0.61351124204895813</v>
      </c>
    </row>
    <row r="24" spans="1:24" x14ac:dyDescent="0.3">
      <c r="A24" t="s">
        <v>37</v>
      </c>
      <c r="B24" t="s">
        <v>133</v>
      </c>
      <c r="C24" t="s">
        <v>117</v>
      </c>
      <c r="D24">
        <v>-50</v>
      </c>
      <c r="E24" s="1">
        <v>0.5</v>
      </c>
      <c r="F24">
        <v>70</v>
      </c>
      <c r="G24" s="1">
        <v>0.5</v>
      </c>
      <c r="H24" s="2">
        <v>10</v>
      </c>
      <c r="I24" s="2">
        <v>3600</v>
      </c>
      <c r="J24">
        <v>60</v>
      </c>
      <c r="K24">
        <v>2</v>
      </c>
      <c r="L24" s="3">
        <v>0.25</v>
      </c>
      <c r="M24" s="1">
        <v>0.75</v>
      </c>
      <c r="N24">
        <v>1</v>
      </c>
      <c r="O24" s="3">
        <v>0.25</v>
      </c>
      <c r="P24" s="1">
        <v>0.5</v>
      </c>
      <c r="Q24" s="4">
        <v>0.375</v>
      </c>
      <c r="R24" s="4">
        <v>0.625</v>
      </c>
      <c r="S24" s="22">
        <v>25</v>
      </c>
      <c r="T24" s="22">
        <v>3375</v>
      </c>
      <c r="U24" s="22">
        <v>58.094750193111253</v>
      </c>
      <c r="V24" s="28">
        <v>1</v>
      </c>
      <c r="W24" s="22">
        <f t="shared" si="0"/>
        <v>0.625</v>
      </c>
      <c r="X24" s="22">
        <f t="shared" si="1"/>
        <v>0.375</v>
      </c>
    </row>
    <row r="25" spans="1:24" x14ac:dyDescent="0.3">
      <c r="A25" t="s">
        <v>34</v>
      </c>
      <c r="B25" t="s">
        <v>133</v>
      </c>
      <c r="C25" t="s">
        <v>117</v>
      </c>
      <c r="D25">
        <v>-50</v>
      </c>
      <c r="E25" s="1">
        <v>0.5</v>
      </c>
      <c r="F25">
        <v>40</v>
      </c>
      <c r="G25" s="1">
        <v>0.5</v>
      </c>
      <c r="H25" s="2">
        <v>-5</v>
      </c>
      <c r="I25" s="2">
        <v>2025</v>
      </c>
      <c r="J25">
        <v>45</v>
      </c>
      <c r="K25">
        <v>4</v>
      </c>
      <c r="L25" s="3">
        <v>0.75</v>
      </c>
      <c r="M25" s="1">
        <v>0.25</v>
      </c>
      <c r="N25">
        <v>1</v>
      </c>
      <c r="O25" s="3">
        <v>0.2</v>
      </c>
      <c r="P25" s="1">
        <v>4.9999999999999989E-2</v>
      </c>
      <c r="Q25" s="4">
        <v>0.57499999999999996</v>
      </c>
      <c r="R25" s="4">
        <v>0.42500000000000004</v>
      </c>
      <c r="S25" s="22">
        <v>-11.749999999999996</v>
      </c>
      <c r="T25" s="22">
        <v>1979.4375</v>
      </c>
      <c r="U25" s="22">
        <v>44.490869849891673</v>
      </c>
      <c r="V25" s="28">
        <v>0.89414323918902561</v>
      </c>
      <c r="W25" s="22">
        <f t="shared" si="0"/>
        <v>0.42914847753168511</v>
      </c>
      <c r="X25" s="22">
        <f t="shared" si="1"/>
        <v>0.57085152246831483</v>
      </c>
    </row>
    <row r="26" spans="1:24" x14ac:dyDescent="0.3">
      <c r="A26" t="s">
        <v>31</v>
      </c>
      <c r="B26" t="s">
        <v>133</v>
      </c>
      <c r="C26" t="s">
        <v>117</v>
      </c>
      <c r="D26">
        <v>-50</v>
      </c>
      <c r="E26" s="1">
        <v>0.5</v>
      </c>
      <c r="F26">
        <v>50</v>
      </c>
      <c r="G26" s="1">
        <v>0.5</v>
      </c>
      <c r="H26" s="2">
        <v>0</v>
      </c>
      <c r="I26" s="2">
        <v>2500</v>
      </c>
      <c r="J26">
        <v>50</v>
      </c>
      <c r="K26">
        <v>4</v>
      </c>
      <c r="L26" s="3">
        <v>0.75</v>
      </c>
      <c r="M26" s="1">
        <v>0.25</v>
      </c>
      <c r="N26">
        <v>1</v>
      </c>
      <c r="O26" s="3">
        <v>0.2</v>
      </c>
      <c r="P26" s="1">
        <v>4.9999999999999989E-2</v>
      </c>
      <c r="Q26" s="4">
        <v>0.57499999999999996</v>
      </c>
      <c r="R26" s="4">
        <v>0.42500000000000004</v>
      </c>
      <c r="S26" s="22">
        <v>-7.4999999999999929</v>
      </c>
      <c r="T26" s="22">
        <v>2443.75</v>
      </c>
      <c r="U26" s="22">
        <v>49.434299833212968</v>
      </c>
      <c r="V26" s="28">
        <v>0.89414323918902561</v>
      </c>
      <c r="W26" s="22">
        <f t="shared" si="0"/>
        <v>0.42914847753168511</v>
      </c>
      <c r="X26" s="22">
        <f t="shared" si="1"/>
        <v>0.57085152246831483</v>
      </c>
    </row>
    <row r="27" spans="1:24" x14ac:dyDescent="0.3">
      <c r="A27" t="s">
        <v>22</v>
      </c>
      <c r="B27" t="s">
        <v>133</v>
      </c>
      <c r="C27" t="s">
        <v>117</v>
      </c>
      <c r="D27">
        <v>-50</v>
      </c>
      <c r="E27" s="1">
        <v>0.5</v>
      </c>
      <c r="F27">
        <v>60</v>
      </c>
      <c r="G27" s="1">
        <v>0.5</v>
      </c>
      <c r="H27" s="2">
        <v>5</v>
      </c>
      <c r="I27" s="2">
        <v>3025</v>
      </c>
      <c r="J27">
        <v>55</v>
      </c>
      <c r="K27">
        <v>4</v>
      </c>
      <c r="L27" s="3">
        <v>0.75</v>
      </c>
      <c r="M27" s="1">
        <v>0.25</v>
      </c>
      <c r="N27">
        <v>2</v>
      </c>
      <c r="O27" s="3">
        <v>0.05</v>
      </c>
      <c r="P27" s="1">
        <v>0.2</v>
      </c>
      <c r="Q27" s="4">
        <v>0.42499999999999999</v>
      </c>
      <c r="R27" s="4">
        <v>0.57499999999999996</v>
      </c>
      <c r="S27" s="22">
        <v>13.25</v>
      </c>
      <c r="T27" s="22">
        <v>2956.9375</v>
      </c>
      <c r="U27" s="22">
        <v>54.37772981653427</v>
      </c>
      <c r="V27" s="28">
        <v>1</v>
      </c>
      <c r="W27" s="22">
        <f t="shared" si="0"/>
        <v>0.57499999999999996</v>
      </c>
      <c r="X27" s="22">
        <f t="shared" si="1"/>
        <v>0.42500000000000004</v>
      </c>
    </row>
    <row r="28" spans="1:24" x14ac:dyDescent="0.3">
      <c r="A28" t="s">
        <v>30</v>
      </c>
      <c r="B28" t="s">
        <v>133</v>
      </c>
      <c r="C28" t="s">
        <v>117</v>
      </c>
      <c r="D28">
        <v>-50</v>
      </c>
      <c r="E28" s="1">
        <v>0.5</v>
      </c>
      <c r="F28">
        <v>70</v>
      </c>
      <c r="G28" s="1">
        <v>0.5</v>
      </c>
      <c r="H28" s="2">
        <v>10</v>
      </c>
      <c r="I28" s="2">
        <v>3600</v>
      </c>
      <c r="J28">
        <v>60</v>
      </c>
      <c r="K28">
        <v>4</v>
      </c>
      <c r="L28" s="3">
        <v>0.75</v>
      </c>
      <c r="M28" s="1">
        <v>0.25</v>
      </c>
      <c r="N28">
        <v>2</v>
      </c>
      <c r="O28" s="3">
        <v>0.05</v>
      </c>
      <c r="P28" s="1">
        <v>0.2</v>
      </c>
      <c r="Q28" s="4">
        <v>0.42499999999999999</v>
      </c>
      <c r="R28" s="4">
        <v>0.57499999999999996</v>
      </c>
      <c r="S28" s="22">
        <v>19</v>
      </c>
      <c r="T28" s="22">
        <v>3519</v>
      </c>
      <c r="U28" s="22">
        <v>59.321159799855565</v>
      </c>
      <c r="V28" s="28">
        <v>1</v>
      </c>
      <c r="W28" s="22">
        <f t="shared" si="0"/>
        <v>0.57499999999999996</v>
      </c>
      <c r="X28" s="22">
        <f t="shared" si="1"/>
        <v>0.42500000000000004</v>
      </c>
    </row>
    <row r="29" spans="1:24" x14ac:dyDescent="0.3">
      <c r="A29" t="s">
        <v>26</v>
      </c>
      <c r="B29" t="s">
        <v>133</v>
      </c>
      <c r="C29" t="s">
        <v>117</v>
      </c>
      <c r="D29">
        <v>-90</v>
      </c>
      <c r="E29" s="1">
        <v>0.5</v>
      </c>
      <c r="F29">
        <v>80</v>
      </c>
      <c r="G29" s="1">
        <v>0.5</v>
      </c>
      <c r="H29" s="2">
        <v>-5</v>
      </c>
      <c r="I29" s="2">
        <v>7225</v>
      </c>
      <c r="J29">
        <v>85</v>
      </c>
      <c r="K29">
        <v>2</v>
      </c>
      <c r="L29" s="3">
        <v>0.25</v>
      </c>
      <c r="M29" s="1">
        <v>0.75</v>
      </c>
      <c r="N29">
        <v>2</v>
      </c>
      <c r="O29" s="3">
        <v>0.5</v>
      </c>
      <c r="P29" s="1">
        <v>0.25</v>
      </c>
      <c r="Q29" s="4">
        <v>0.625</v>
      </c>
      <c r="R29" s="4">
        <v>0.375</v>
      </c>
      <c r="S29" s="22">
        <v>-26.25</v>
      </c>
      <c r="T29" s="22">
        <v>6773.4375</v>
      </c>
      <c r="U29" s="22">
        <v>82.300896106907615</v>
      </c>
      <c r="V29" s="28">
        <v>0.82730419370997643</v>
      </c>
      <c r="W29" s="22">
        <f t="shared" si="0"/>
        <v>0.38648875795104182</v>
      </c>
      <c r="X29" s="22">
        <f t="shared" si="1"/>
        <v>0.61351124204895813</v>
      </c>
    </row>
    <row r="30" spans="1:24" x14ac:dyDescent="0.3">
      <c r="A30" t="s">
        <v>25</v>
      </c>
      <c r="B30" t="s">
        <v>133</v>
      </c>
      <c r="C30" t="s">
        <v>117</v>
      </c>
      <c r="D30">
        <v>-90</v>
      </c>
      <c r="E30" s="1">
        <v>0.5</v>
      </c>
      <c r="F30">
        <v>90</v>
      </c>
      <c r="G30" s="1">
        <v>0.5</v>
      </c>
      <c r="H30" s="2">
        <v>0</v>
      </c>
      <c r="I30" s="2">
        <v>8100</v>
      </c>
      <c r="J30">
        <v>90</v>
      </c>
      <c r="K30">
        <v>2</v>
      </c>
      <c r="L30" s="3">
        <v>0.25</v>
      </c>
      <c r="M30" s="1">
        <v>0.75</v>
      </c>
      <c r="N30">
        <v>2</v>
      </c>
      <c r="O30" s="3">
        <v>0.5</v>
      </c>
      <c r="P30" s="1">
        <v>0.25</v>
      </c>
      <c r="Q30" s="4">
        <v>0.625</v>
      </c>
      <c r="R30" s="4">
        <v>0.375</v>
      </c>
      <c r="S30" s="22">
        <v>-22.5</v>
      </c>
      <c r="T30" s="22">
        <v>7593.75</v>
      </c>
      <c r="U30" s="22">
        <v>87.142125289666879</v>
      </c>
      <c r="V30" s="28">
        <v>0.82730419370997643</v>
      </c>
      <c r="W30" s="22">
        <f t="shared" si="0"/>
        <v>0.38648875795104182</v>
      </c>
      <c r="X30" s="22">
        <f t="shared" si="1"/>
        <v>0.61351124204895813</v>
      </c>
    </row>
    <row r="31" spans="1:24" x14ac:dyDescent="0.3">
      <c r="A31" t="s">
        <v>23</v>
      </c>
      <c r="B31" t="s">
        <v>133</v>
      </c>
      <c r="C31" t="s">
        <v>117</v>
      </c>
      <c r="D31">
        <v>-90</v>
      </c>
      <c r="E31" s="1">
        <v>0.5</v>
      </c>
      <c r="F31">
        <v>100</v>
      </c>
      <c r="G31" s="1">
        <v>0.5</v>
      </c>
      <c r="H31" s="2">
        <v>5</v>
      </c>
      <c r="I31" s="2">
        <v>9025</v>
      </c>
      <c r="J31">
        <v>95</v>
      </c>
      <c r="K31">
        <v>2</v>
      </c>
      <c r="L31" s="3">
        <v>0.25</v>
      </c>
      <c r="M31" s="1">
        <v>0.75</v>
      </c>
      <c r="N31">
        <v>2</v>
      </c>
      <c r="O31" s="3">
        <v>0.5</v>
      </c>
      <c r="P31" s="1">
        <v>0.25</v>
      </c>
      <c r="Q31" s="4">
        <v>0.625</v>
      </c>
      <c r="R31" s="4">
        <v>0.375</v>
      </c>
      <c r="S31" s="22">
        <v>-18.75</v>
      </c>
      <c r="T31" s="22">
        <v>8460.9375</v>
      </c>
      <c r="U31" s="22">
        <v>91.983354472426157</v>
      </c>
      <c r="V31" s="28">
        <v>0.82730419370997643</v>
      </c>
      <c r="W31" s="22">
        <f t="shared" si="0"/>
        <v>0.38648875795104182</v>
      </c>
      <c r="X31" s="22">
        <f t="shared" si="1"/>
        <v>0.61351124204895813</v>
      </c>
    </row>
    <row r="32" spans="1:24" x14ac:dyDescent="0.3">
      <c r="A32" t="s">
        <v>29</v>
      </c>
      <c r="B32" t="s">
        <v>133</v>
      </c>
      <c r="C32" t="s">
        <v>117</v>
      </c>
      <c r="D32">
        <v>-90</v>
      </c>
      <c r="E32" s="1">
        <v>0.5</v>
      </c>
      <c r="F32">
        <v>80</v>
      </c>
      <c r="G32" s="1">
        <v>0.5</v>
      </c>
      <c r="H32" s="2">
        <v>-5</v>
      </c>
      <c r="I32" s="2">
        <v>7225</v>
      </c>
      <c r="J32">
        <v>85</v>
      </c>
      <c r="K32">
        <v>4</v>
      </c>
      <c r="L32" s="3">
        <v>0.75</v>
      </c>
      <c r="M32" s="1">
        <v>0.25</v>
      </c>
      <c r="N32">
        <v>1</v>
      </c>
      <c r="O32" s="3">
        <v>0.2</v>
      </c>
      <c r="P32" s="1">
        <v>4.9999999999999989E-2</v>
      </c>
      <c r="Q32" s="4">
        <v>0.57499999999999996</v>
      </c>
      <c r="R32" s="4">
        <v>0.42500000000000004</v>
      </c>
      <c r="S32" s="22">
        <v>-17.749999999999993</v>
      </c>
      <c r="T32" s="22">
        <v>7062.4375</v>
      </c>
      <c r="U32" s="22">
        <v>84.038309716462052</v>
      </c>
      <c r="V32" s="28">
        <v>0.89414323918902561</v>
      </c>
      <c r="W32" s="22">
        <f t="shared" si="0"/>
        <v>0.42914847753168511</v>
      </c>
      <c r="X32" s="22">
        <f t="shared" si="1"/>
        <v>0.57085152246831483</v>
      </c>
    </row>
    <row r="33" spans="1:24" x14ac:dyDescent="0.3">
      <c r="A33" t="s">
        <v>38</v>
      </c>
      <c r="B33" t="s">
        <v>133</v>
      </c>
      <c r="C33" t="s">
        <v>117</v>
      </c>
      <c r="D33">
        <v>-90</v>
      </c>
      <c r="E33" s="1">
        <v>0.5</v>
      </c>
      <c r="F33">
        <v>90</v>
      </c>
      <c r="G33" s="1">
        <v>0.5</v>
      </c>
      <c r="H33" s="2">
        <v>0</v>
      </c>
      <c r="I33" s="2">
        <v>8100</v>
      </c>
      <c r="J33">
        <v>90</v>
      </c>
      <c r="K33">
        <v>4</v>
      </c>
      <c r="L33" s="3">
        <v>0.75</v>
      </c>
      <c r="M33" s="1">
        <v>0.25</v>
      </c>
      <c r="N33">
        <v>1</v>
      </c>
      <c r="O33" s="3">
        <v>0.2</v>
      </c>
      <c r="P33" s="1">
        <v>4.9999999999999989E-2</v>
      </c>
      <c r="Q33" s="4">
        <v>0.57499999999999996</v>
      </c>
      <c r="R33" s="4">
        <v>0.42500000000000004</v>
      </c>
      <c r="S33" s="22">
        <v>-13.499999999999986</v>
      </c>
      <c r="T33" s="22">
        <v>7917.75</v>
      </c>
      <c r="U33" s="22">
        <v>88.981739699783347</v>
      </c>
      <c r="V33" s="28">
        <v>0.89414323918902561</v>
      </c>
      <c r="W33" s="22">
        <f t="shared" si="0"/>
        <v>0.42914847753168511</v>
      </c>
      <c r="X33" s="22">
        <f t="shared" si="1"/>
        <v>0.57085152246831483</v>
      </c>
    </row>
    <row r="34" spans="1:24" x14ac:dyDescent="0.3">
      <c r="A34" t="s">
        <v>14</v>
      </c>
      <c r="B34" t="s">
        <v>133</v>
      </c>
      <c r="C34" t="s">
        <v>117</v>
      </c>
      <c r="D34">
        <v>-90</v>
      </c>
      <c r="E34" s="1">
        <v>0.5</v>
      </c>
      <c r="F34">
        <v>100</v>
      </c>
      <c r="G34" s="1">
        <v>0.5</v>
      </c>
      <c r="H34" s="2">
        <v>5</v>
      </c>
      <c r="I34" s="2">
        <v>9025</v>
      </c>
      <c r="J34">
        <v>95</v>
      </c>
      <c r="K34">
        <v>4</v>
      </c>
      <c r="L34" s="3">
        <v>0.75</v>
      </c>
      <c r="M34" s="1">
        <v>0.25</v>
      </c>
      <c r="N34">
        <v>1</v>
      </c>
      <c r="O34" s="3">
        <v>0.2</v>
      </c>
      <c r="P34" s="1">
        <v>4.9999999999999989E-2</v>
      </c>
      <c r="Q34" s="4">
        <v>0.57499999999999996</v>
      </c>
      <c r="R34" s="4">
        <v>0.42500000000000004</v>
      </c>
      <c r="S34" s="22">
        <v>-9.2499999999999858</v>
      </c>
      <c r="T34" s="22">
        <v>8821.9375</v>
      </c>
      <c r="U34" s="22">
        <v>93.925169683104642</v>
      </c>
      <c r="V34" s="28">
        <v>0.89414323918902561</v>
      </c>
      <c r="W34" s="22">
        <f t="shared" ref="W34:W65" si="2">$R34^V34/($R34^V34+$Q34^V34)^(1/V34)</f>
        <v>0.42914847753168511</v>
      </c>
      <c r="X34" s="22">
        <f t="shared" si="1"/>
        <v>0.57085152246831483</v>
      </c>
    </row>
    <row r="35" spans="1:24" x14ac:dyDescent="0.3">
      <c r="A35" t="s">
        <v>8</v>
      </c>
      <c r="B35" t="s">
        <v>133</v>
      </c>
      <c r="C35" t="s">
        <v>117</v>
      </c>
      <c r="D35">
        <v>-90</v>
      </c>
      <c r="E35" s="1">
        <v>0.5</v>
      </c>
      <c r="F35">
        <v>180</v>
      </c>
      <c r="G35" s="1">
        <v>0.5</v>
      </c>
      <c r="H35" s="2">
        <v>45</v>
      </c>
      <c r="I35" s="2">
        <v>18225</v>
      </c>
      <c r="J35">
        <v>135</v>
      </c>
      <c r="K35">
        <v>2</v>
      </c>
      <c r="L35" s="3">
        <v>0.25</v>
      </c>
      <c r="M35" s="1">
        <v>0.75</v>
      </c>
      <c r="N35">
        <v>2</v>
      </c>
      <c r="O35" s="3">
        <v>0.5</v>
      </c>
      <c r="P35" s="1">
        <v>0.25</v>
      </c>
      <c r="Q35" s="4">
        <v>0.625</v>
      </c>
      <c r="R35" s="4">
        <v>0.375</v>
      </c>
      <c r="S35" s="22">
        <v>11.25</v>
      </c>
      <c r="T35" s="22">
        <v>17085.9375</v>
      </c>
      <c r="U35" s="22">
        <v>130.71318793450033</v>
      </c>
      <c r="V35" s="28">
        <v>0.82730419370997643</v>
      </c>
      <c r="W35" s="22">
        <f t="shared" si="2"/>
        <v>0.38648875795104182</v>
      </c>
      <c r="X35" s="22">
        <f t="shared" si="1"/>
        <v>0.61351124204895813</v>
      </c>
    </row>
    <row r="36" spans="1:24" x14ac:dyDescent="0.3">
      <c r="A36" t="s">
        <v>21</v>
      </c>
      <c r="B36" t="s">
        <v>133</v>
      </c>
      <c r="C36" t="s">
        <v>117</v>
      </c>
      <c r="D36">
        <v>-90</v>
      </c>
      <c r="E36" s="1">
        <v>0.5</v>
      </c>
      <c r="F36">
        <v>180</v>
      </c>
      <c r="G36" s="1">
        <v>0.5</v>
      </c>
      <c r="H36" s="2">
        <v>45</v>
      </c>
      <c r="I36" s="2">
        <v>18225</v>
      </c>
      <c r="J36">
        <v>135</v>
      </c>
      <c r="K36">
        <v>4</v>
      </c>
      <c r="L36" s="3">
        <v>0.75</v>
      </c>
      <c r="M36" s="1">
        <v>0.25</v>
      </c>
      <c r="N36">
        <v>2</v>
      </c>
      <c r="O36" s="3">
        <v>0.05</v>
      </c>
      <c r="P36" s="1">
        <v>0.2</v>
      </c>
      <c r="Q36" s="4">
        <v>0.42499999999999999</v>
      </c>
      <c r="R36" s="4">
        <v>0.57499999999999996</v>
      </c>
      <c r="S36" s="22">
        <v>65.249999999999986</v>
      </c>
      <c r="T36" s="22">
        <v>17814.9375</v>
      </c>
      <c r="U36" s="22">
        <v>133.47260954967501</v>
      </c>
      <c r="V36" s="28">
        <v>1</v>
      </c>
      <c r="W36" s="22">
        <f t="shared" si="2"/>
        <v>0.57499999999999996</v>
      </c>
      <c r="X36" s="22">
        <f t="shared" si="1"/>
        <v>0.42500000000000004</v>
      </c>
    </row>
    <row r="37" spans="1:24" x14ac:dyDescent="0.3">
      <c r="A37" t="s">
        <v>98</v>
      </c>
      <c r="B37" t="s">
        <v>133</v>
      </c>
      <c r="C37" t="s">
        <v>117</v>
      </c>
      <c r="D37">
        <v>-10</v>
      </c>
      <c r="E37">
        <v>0.5</v>
      </c>
      <c r="F37">
        <v>0</v>
      </c>
      <c r="G37">
        <v>0.5</v>
      </c>
      <c r="H37">
        <v>-5</v>
      </c>
      <c r="I37">
        <v>25</v>
      </c>
      <c r="J37">
        <v>5</v>
      </c>
      <c r="K37" s="1">
        <v>2</v>
      </c>
      <c r="L37" s="3">
        <v>0.25</v>
      </c>
      <c r="M37" s="3">
        <v>0.75</v>
      </c>
      <c r="N37" s="3">
        <v>2</v>
      </c>
      <c r="O37" s="1">
        <v>0.5</v>
      </c>
      <c r="P37" s="1">
        <v>0.25</v>
      </c>
      <c r="Q37">
        <v>0.625</v>
      </c>
      <c r="R37">
        <v>0.375</v>
      </c>
      <c r="S37" s="22">
        <v>-6.25</v>
      </c>
      <c r="T37" s="22">
        <v>23.4375</v>
      </c>
      <c r="U37" s="22">
        <v>4.8412291827592711</v>
      </c>
      <c r="V37" s="28">
        <v>0.82730419370997643</v>
      </c>
      <c r="W37" s="22">
        <f t="shared" si="2"/>
        <v>0.38648875795104182</v>
      </c>
      <c r="X37" s="22">
        <f t="shared" si="1"/>
        <v>0.61351124204895813</v>
      </c>
    </row>
    <row r="38" spans="1:24" x14ac:dyDescent="0.3">
      <c r="A38" t="s">
        <v>104</v>
      </c>
      <c r="B38" t="s">
        <v>133</v>
      </c>
      <c r="C38" t="s">
        <v>117</v>
      </c>
      <c r="D38">
        <v>-10</v>
      </c>
      <c r="E38">
        <v>0.5</v>
      </c>
      <c r="F38">
        <v>10</v>
      </c>
      <c r="G38">
        <v>0.5</v>
      </c>
      <c r="H38">
        <v>0</v>
      </c>
      <c r="I38">
        <v>100</v>
      </c>
      <c r="J38">
        <v>10</v>
      </c>
      <c r="K38">
        <v>2</v>
      </c>
      <c r="L38">
        <v>0.25</v>
      </c>
      <c r="M38">
        <v>0.75</v>
      </c>
      <c r="N38">
        <v>1</v>
      </c>
      <c r="O38">
        <v>0.25</v>
      </c>
      <c r="P38">
        <v>0.5</v>
      </c>
      <c r="Q38">
        <v>0.375</v>
      </c>
      <c r="R38">
        <v>0.625</v>
      </c>
      <c r="S38" s="22">
        <v>2.5</v>
      </c>
      <c r="T38" s="22">
        <v>93.75</v>
      </c>
      <c r="U38" s="22">
        <v>9.6824583655185421</v>
      </c>
      <c r="V38" s="28">
        <v>1</v>
      </c>
      <c r="W38" s="22">
        <f t="shared" si="2"/>
        <v>0.625</v>
      </c>
      <c r="X38" s="22">
        <f t="shared" si="1"/>
        <v>0.375</v>
      </c>
    </row>
    <row r="39" spans="1:24" x14ac:dyDescent="0.3">
      <c r="A39" t="s">
        <v>102</v>
      </c>
      <c r="B39" t="s">
        <v>133</v>
      </c>
      <c r="C39" t="s">
        <v>117</v>
      </c>
      <c r="D39">
        <v>-10</v>
      </c>
      <c r="E39">
        <v>0.5</v>
      </c>
      <c r="F39">
        <v>20</v>
      </c>
      <c r="G39">
        <v>0.5</v>
      </c>
      <c r="H39">
        <v>5</v>
      </c>
      <c r="I39">
        <v>225</v>
      </c>
      <c r="J39">
        <v>15</v>
      </c>
      <c r="K39">
        <v>2</v>
      </c>
      <c r="L39">
        <v>0.25</v>
      </c>
      <c r="M39">
        <v>0.75</v>
      </c>
      <c r="N39">
        <v>2</v>
      </c>
      <c r="O39">
        <v>0.5</v>
      </c>
      <c r="P39">
        <v>0.25</v>
      </c>
      <c r="Q39">
        <v>0.625</v>
      </c>
      <c r="R39">
        <v>0.375</v>
      </c>
      <c r="S39" s="22">
        <v>1.25</v>
      </c>
      <c r="T39" s="22">
        <v>210.9375</v>
      </c>
      <c r="U39" s="22">
        <v>14.523687548277813</v>
      </c>
      <c r="V39" s="28">
        <v>0.82730419370997643</v>
      </c>
      <c r="W39" s="22">
        <f t="shared" si="2"/>
        <v>0.38648875795104182</v>
      </c>
      <c r="X39" s="22">
        <f t="shared" si="1"/>
        <v>0.61351124204895813</v>
      </c>
    </row>
    <row r="40" spans="1:24" x14ac:dyDescent="0.3">
      <c r="A40" t="s">
        <v>71</v>
      </c>
      <c r="B40" t="s">
        <v>133</v>
      </c>
      <c r="C40" t="s">
        <v>117</v>
      </c>
      <c r="D40">
        <v>-10</v>
      </c>
      <c r="E40">
        <v>0.5</v>
      </c>
      <c r="F40">
        <v>30</v>
      </c>
      <c r="G40">
        <v>0.5</v>
      </c>
      <c r="H40">
        <v>10</v>
      </c>
      <c r="I40">
        <v>400</v>
      </c>
      <c r="J40">
        <v>20</v>
      </c>
      <c r="K40">
        <v>2</v>
      </c>
      <c r="L40">
        <v>0.25</v>
      </c>
      <c r="M40">
        <v>0.75</v>
      </c>
      <c r="N40">
        <v>2</v>
      </c>
      <c r="O40">
        <v>0.5</v>
      </c>
      <c r="P40">
        <v>0.25</v>
      </c>
      <c r="Q40">
        <v>0.625</v>
      </c>
      <c r="R40">
        <v>0.375</v>
      </c>
      <c r="S40" s="22">
        <v>5</v>
      </c>
      <c r="T40" s="22">
        <v>375</v>
      </c>
      <c r="U40" s="22">
        <v>19.364916731037084</v>
      </c>
      <c r="V40" s="28">
        <v>0.82730419370997643</v>
      </c>
      <c r="W40" s="22">
        <f t="shared" si="2"/>
        <v>0.38648875795104182</v>
      </c>
      <c r="X40" s="22">
        <f t="shared" si="1"/>
        <v>0.61351124204895813</v>
      </c>
    </row>
    <row r="41" spans="1:24" x14ac:dyDescent="0.3">
      <c r="A41" t="s">
        <v>79</v>
      </c>
      <c r="B41" t="s">
        <v>133</v>
      </c>
      <c r="C41" t="s">
        <v>117</v>
      </c>
      <c r="D41">
        <v>-10</v>
      </c>
      <c r="E41">
        <v>0.5</v>
      </c>
      <c r="F41">
        <v>0</v>
      </c>
      <c r="G41">
        <v>0.5</v>
      </c>
      <c r="H41">
        <v>-5</v>
      </c>
      <c r="I41">
        <v>25</v>
      </c>
      <c r="J41">
        <v>5</v>
      </c>
      <c r="K41">
        <v>4</v>
      </c>
      <c r="L41">
        <v>0.25</v>
      </c>
      <c r="M41">
        <v>0.75</v>
      </c>
      <c r="N41">
        <v>2</v>
      </c>
      <c r="O41">
        <v>0.5</v>
      </c>
      <c r="P41">
        <v>0.25</v>
      </c>
      <c r="Q41">
        <v>0.625</v>
      </c>
      <c r="R41">
        <v>0.375</v>
      </c>
      <c r="S41" s="22">
        <v>-6.25</v>
      </c>
      <c r="T41" s="22">
        <v>23.4375</v>
      </c>
      <c r="U41" s="22">
        <v>4.8412291827592711</v>
      </c>
      <c r="V41" s="28">
        <v>0.82730419370997643</v>
      </c>
      <c r="W41" s="22">
        <f t="shared" si="2"/>
        <v>0.38648875795104182</v>
      </c>
      <c r="X41" s="22">
        <f t="shared" si="1"/>
        <v>0.61351124204895813</v>
      </c>
    </row>
    <row r="42" spans="1:24" x14ac:dyDescent="0.3">
      <c r="A42" t="s">
        <v>52</v>
      </c>
      <c r="B42" t="s">
        <v>133</v>
      </c>
      <c r="C42" t="s">
        <v>117</v>
      </c>
      <c r="D42">
        <v>-10</v>
      </c>
      <c r="E42">
        <v>0.5</v>
      </c>
      <c r="F42">
        <v>10</v>
      </c>
      <c r="G42">
        <v>0.5</v>
      </c>
      <c r="H42">
        <v>0</v>
      </c>
      <c r="I42">
        <v>100</v>
      </c>
      <c r="J42">
        <v>10</v>
      </c>
      <c r="K42">
        <v>4</v>
      </c>
      <c r="L42">
        <v>0.25</v>
      </c>
      <c r="M42">
        <v>0.75</v>
      </c>
      <c r="N42">
        <v>1</v>
      </c>
      <c r="O42">
        <v>0.25</v>
      </c>
      <c r="P42">
        <v>0.5</v>
      </c>
      <c r="Q42">
        <v>0.375</v>
      </c>
      <c r="R42">
        <v>0.625</v>
      </c>
      <c r="S42" s="22">
        <v>2.5</v>
      </c>
      <c r="T42" s="22">
        <v>93.75</v>
      </c>
      <c r="U42" s="22">
        <v>9.6824583655185421</v>
      </c>
      <c r="V42" s="28">
        <v>1</v>
      </c>
      <c r="W42" s="22">
        <f t="shared" si="2"/>
        <v>0.625</v>
      </c>
      <c r="X42" s="22">
        <f t="shared" si="1"/>
        <v>0.375</v>
      </c>
    </row>
    <row r="43" spans="1:24" x14ac:dyDescent="0.3">
      <c r="A43" t="s">
        <v>67</v>
      </c>
      <c r="B43" t="s">
        <v>133</v>
      </c>
      <c r="C43" t="s">
        <v>117</v>
      </c>
      <c r="D43">
        <v>-10</v>
      </c>
      <c r="E43">
        <v>0.5</v>
      </c>
      <c r="F43">
        <v>20</v>
      </c>
      <c r="G43">
        <v>0.5</v>
      </c>
      <c r="H43">
        <v>5</v>
      </c>
      <c r="I43">
        <v>225</v>
      </c>
      <c r="J43">
        <v>15</v>
      </c>
      <c r="K43">
        <v>4</v>
      </c>
      <c r="L43">
        <v>0.25</v>
      </c>
      <c r="M43">
        <v>0.75</v>
      </c>
      <c r="N43">
        <v>2</v>
      </c>
      <c r="O43">
        <v>0.5</v>
      </c>
      <c r="P43">
        <v>0.25</v>
      </c>
      <c r="Q43">
        <v>0.625</v>
      </c>
      <c r="R43">
        <v>0.375</v>
      </c>
      <c r="S43" s="22">
        <v>1.25</v>
      </c>
      <c r="T43" s="22">
        <v>210.9375</v>
      </c>
      <c r="U43" s="22">
        <v>14.523687548277813</v>
      </c>
      <c r="V43" s="28">
        <v>0.82730419370997643</v>
      </c>
      <c r="W43" s="22">
        <f t="shared" si="2"/>
        <v>0.38648875795104182</v>
      </c>
      <c r="X43" s="22">
        <f t="shared" si="1"/>
        <v>0.61351124204895813</v>
      </c>
    </row>
    <row r="44" spans="1:24" x14ac:dyDescent="0.3">
      <c r="A44" t="s">
        <v>92</v>
      </c>
      <c r="B44" t="s">
        <v>133</v>
      </c>
      <c r="C44" t="s">
        <v>117</v>
      </c>
      <c r="D44">
        <v>-10</v>
      </c>
      <c r="E44">
        <v>0.5</v>
      </c>
      <c r="F44">
        <v>30</v>
      </c>
      <c r="G44">
        <v>0.5</v>
      </c>
      <c r="H44">
        <v>10</v>
      </c>
      <c r="I44">
        <v>400</v>
      </c>
      <c r="J44">
        <v>20</v>
      </c>
      <c r="K44">
        <v>4</v>
      </c>
      <c r="L44">
        <v>0.25</v>
      </c>
      <c r="M44">
        <v>0.75</v>
      </c>
      <c r="N44">
        <v>2</v>
      </c>
      <c r="O44">
        <v>0.5</v>
      </c>
      <c r="P44">
        <v>0.25</v>
      </c>
      <c r="Q44">
        <v>0.625</v>
      </c>
      <c r="R44">
        <v>0.375</v>
      </c>
      <c r="S44" s="22">
        <v>5</v>
      </c>
      <c r="T44" s="22">
        <v>375</v>
      </c>
      <c r="U44" s="22">
        <v>19.364916731037084</v>
      </c>
      <c r="V44" s="28">
        <v>0.82730419370997643</v>
      </c>
      <c r="W44" s="22">
        <f t="shared" si="2"/>
        <v>0.38648875795104182</v>
      </c>
      <c r="X44" s="22">
        <f t="shared" si="1"/>
        <v>0.61351124204895813</v>
      </c>
    </row>
    <row r="45" spans="1:24" x14ac:dyDescent="0.3">
      <c r="A45" t="s">
        <v>83</v>
      </c>
      <c r="B45" t="s">
        <v>133</v>
      </c>
      <c r="C45" t="s">
        <v>117</v>
      </c>
      <c r="D45">
        <v>-50</v>
      </c>
      <c r="E45">
        <v>0.5</v>
      </c>
      <c r="F45">
        <v>40</v>
      </c>
      <c r="G45">
        <v>0.5</v>
      </c>
      <c r="H45">
        <v>-5</v>
      </c>
      <c r="I45">
        <v>2025</v>
      </c>
      <c r="J45">
        <v>45</v>
      </c>
      <c r="K45">
        <v>2</v>
      </c>
      <c r="L45">
        <v>0.25</v>
      </c>
      <c r="M45">
        <v>0.75</v>
      </c>
      <c r="N45">
        <v>2</v>
      </c>
      <c r="O45">
        <v>0.5</v>
      </c>
      <c r="P45">
        <v>0.25</v>
      </c>
      <c r="Q45">
        <v>0.625</v>
      </c>
      <c r="R45">
        <v>0.375</v>
      </c>
      <c r="S45" s="22">
        <v>-16.25</v>
      </c>
      <c r="T45" s="22">
        <v>1898.4375</v>
      </c>
      <c r="U45" s="22">
        <v>43.571062644833439</v>
      </c>
      <c r="V45" s="28">
        <v>0.82730419370997643</v>
      </c>
      <c r="W45" s="22">
        <f t="shared" si="2"/>
        <v>0.38648875795104182</v>
      </c>
      <c r="X45" s="22">
        <f t="shared" si="1"/>
        <v>0.61351124204895813</v>
      </c>
    </row>
    <row r="46" spans="1:24" x14ac:dyDescent="0.3">
      <c r="A46" t="s">
        <v>100</v>
      </c>
      <c r="B46" t="s">
        <v>133</v>
      </c>
      <c r="C46" t="s">
        <v>117</v>
      </c>
      <c r="D46">
        <v>-50</v>
      </c>
      <c r="E46">
        <v>0.5</v>
      </c>
      <c r="F46">
        <v>50</v>
      </c>
      <c r="G46">
        <v>0.5</v>
      </c>
      <c r="H46">
        <v>0</v>
      </c>
      <c r="I46">
        <v>2500</v>
      </c>
      <c r="J46">
        <v>50</v>
      </c>
      <c r="K46">
        <v>2</v>
      </c>
      <c r="L46">
        <v>0.25</v>
      </c>
      <c r="M46">
        <v>0.75</v>
      </c>
      <c r="N46">
        <v>2</v>
      </c>
      <c r="O46">
        <v>0.5</v>
      </c>
      <c r="P46">
        <v>0.25</v>
      </c>
      <c r="Q46">
        <v>0.625</v>
      </c>
      <c r="R46">
        <v>0.375</v>
      </c>
      <c r="S46" s="22">
        <v>-12.5</v>
      </c>
      <c r="T46" s="22">
        <v>2343.75</v>
      </c>
      <c r="U46" s="22">
        <v>48.412291827592711</v>
      </c>
      <c r="V46" s="28">
        <v>0.82730419370997643</v>
      </c>
      <c r="W46" s="22">
        <f t="shared" si="2"/>
        <v>0.38648875795104182</v>
      </c>
      <c r="X46" s="22">
        <f t="shared" si="1"/>
        <v>0.61351124204895813</v>
      </c>
    </row>
    <row r="47" spans="1:24" x14ac:dyDescent="0.3">
      <c r="A47" t="s">
        <v>88</v>
      </c>
      <c r="B47" t="s">
        <v>133</v>
      </c>
      <c r="C47" t="s">
        <v>117</v>
      </c>
      <c r="D47">
        <v>-50</v>
      </c>
      <c r="E47">
        <v>0.5</v>
      </c>
      <c r="F47">
        <v>60</v>
      </c>
      <c r="G47">
        <v>0.5</v>
      </c>
      <c r="H47">
        <v>5</v>
      </c>
      <c r="I47">
        <v>3025</v>
      </c>
      <c r="J47">
        <v>55</v>
      </c>
      <c r="K47">
        <v>2</v>
      </c>
      <c r="L47">
        <v>0.25</v>
      </c>
      <c r="M47">
        <v>0.75</v>
      </c>
      <c r="N47">
        <v>2</v>
      </c>
      <c r="O47">
        <v>0.5</v>
      </c>
      <c r="P47">
        <v>0.25</v>
      </c>
      <c r="Q47">
        <v>0.625</v>
      </c>
      <c r="R47">
        <v>0.375</v>
      </c>
      <c r="S47" s="22">
        <v>-8.75</v>
      </c>
      <c r="T47" s="22">
        <v>2835.9375</v>
      </c>
      <c r="U47" s="22">
        <v>53.253521010351982</v>
      </c>
      <c r="V47" s="28">
        <v>0.82730419370997643</v>
      </c>
      <c r="W47" s="22">
        <f t="shared" si="2"/>
        <v>0.38648875795104182</v>
      </c>
      <c r="X47" s="22">
        <f t="shared" si="1"/>
        <v>0.61351124204895813</v>
      </c>
    </row>
    <row r="48" spans="1:24" x14ac:dyDescent="0.3">
      <c r="A48" t="s">
        <v>75</v>
      </c>
      <c r="B48" t="s">
        <v>133</v>
      </c>
      <c r="C48" t="s">
        <v>117</v>
      </c>
      <c r="D48">
        <v>-50</v>
      </c>
      <c r="E48">
        <v>0.5</v>
      </c>
      <c r="F48">
        <v>70</v>
      </c>
      <c r="G48">
        <v>0.5</v>
      </c>
      <c r="H48">
        <v>10</v>
      </c>
      <c r="I48">
        <v>3600</v>
      </c>
      <c r="J48">
        <v>60</v>
      </c>
      <c r="K48">
        <v>2</v>
      </c>
      <c r="L48">
        <v>0.25</v>
      </c>
      <c r="M48">
        <v>0.75</v>
      </c>
      <c r="N48">
        <v>1</v>
      </c>
      <c r="O48">
        <v>0.25</v>
      </c>
      <c r="P48">
        <v>0.5</v>
      </c>
      <c r="Q48">
        <v>0.375</v>
      </c>
      <c r="R48">
        <v>0.625</v>
      </c>
      <c r="S48" s="22">
        <v>25</v>
      </c>
      <c r="T48" s="22">
        <v>3375</v>
      </c>
      <c r="U48" s="22">
        <v>58.094750193111253</v>
      </c>
      <c r="V48" s="28">
        <v>1</v>
      </c>
      <c r="W48" s="22">
        <f t="shared" si="2"/>
        <v>0.625</v>
      </c>
      <c r="X48" s="22">
        <f t="shared" si="1"/>
        <v>0.375</v>
      </c>
    </row>
    <row r="49" spans="1:24" x14ac:dyDescent="0.3">
      <c r="A49" t="s">
        <v>54</v>
      </c>
      <c r="B49" t="s">
        <v>133</v>
      </c>
      <c r="C49" t="s">
        <v>117</v>
      </c>
      <c r="D49">
        <v>-50</v>
      </c>
      <c r="E49">
        <v>0.5</v>
      </c>
      <c r="F49">
        <v>40</v>
      </c>
      <c r="G49">
        <v>0.5</v>
      </c>
      <c r="H49">
        <v>-5</v>
      </c>
      <c r="I49">
        <v>2025</v>
      </c>
      <c r="J49">
        <v>45</v>
      </c>
      <c r="K49">
        <v>4</v>
      </c>
      <c r="L49">
        <v>0.25</v>
      </c>
      <c r="M49">
        <v>0.75</v>
      </c>
      <c r="N49">
        <v>1</v>
      </c>
      <c r="O49">
        <v>0.25</v>
      </c>
      <c r="P49">
        <v>0.5</v>
      </c>
      <c r="Q49">
        <v>0.375</v>
      </c>
      <c r="R49">
        <v>0.625</v>
      </c>
      <c r="S49" s="22">
        <v>6.25</v>
      </c>
      <c r="T49" s="22">
        <v>1898.4375</v>
      </c>
      <c r="U49" s="22">
        <v>43.571062644833439</v>
      </c>
      <c r="V49" s="28">
        <v>1</v>
      </c>
      <c r="W49" s="22">
        <f t="shared" si="2"/>
        <v>0.625</v>
      </c>
      <c r="X49" s="22">
        <f t="shared" si="1"/>
        <v>0.375</v>
      </c>
    </row>
    <row r="50" spans="1:24" x14ac:dyDescent="0.3">
      <c r="A50" t="s">
        <v>69</v>
      </c>
      <c r="B50" t="s">
        <v>133</v>
      </c>
      <c r="C50" t="s">
        <v>117</v>
      </c>
      <c r="D50">
        <v>-50</v>
      </c>
      <c r="E50">
        <v>0.5</v>
      </c>
      <c r="F50">
        <v>50</v>
      </c>
      <c r="G50">
        <v>0.5</v>
      </c>
      <c r="H50">
        <v>0</v>
      </c>
      <c r="I50">
        <v>2500</v>
      </c>
      <c r="J50">
        <v>50</v>
      </c>
      <c r="K50">
        <v>4</v>
      </c>
      <c r="L50">
        <v>0.25</v>
      </c>
      <c r="M50">
        <v>0.75</v>
      </c>
      <c r="N50">
        <v>1</v>
      </c>
      <c r="O50">
        <v>0.25</v>
      </c>
      <c r="P50">
        <v>0.5</v>
      </c>
      <c r="Q50">
        <v>0.375</v>
      </c>
      <c r="R50">
        <v>0.625</v>
      </c>
      <c r="S50" s="22">
        <v>12.5</v>
      </c>
      <c r="T50" s="22">
        <v>2343.75</v>
      </c>
      <c r="U50" s="22">
        <v>48.412291827592711</v>
      </c>
      <c r="V50" s="28">
        <v>1</v>
      </c>
      <c r="W50" s="22">
        <f t="shared" si="2"/>
        <v>0.625</v>
      </c>
      <c r="X50" s="22">
        <f t="shared" si="1"/>
        <v>0.375</v>
      </c>
    </row>
    <row r="51" spans="1:24" x14ac:dyDescent="0.3">
      <c r="A51" t="s">
        <v>63</v>
      </c>
      <c r="B51" t="s">
        <v>133</v>
      </c>
      <c r="C51" t="s">
        <v>117</v>
      </c>
      <c r="D51">
        <v>-50</v>
      </c>
      <c r="E51">
        <v>0.5</v>
      </c>
      <c r="F51">
        <v>60</v>
      </c>
      <c r="G51">
        <v>0.5</v>
      </c>
      <c r="H51">
        <v>5</v>
      </c>
      <c r="I51">
        <v>3025</v>
      </c>
      <c r="J51">
        <v>55</v>
      </c>
      <c r="K51">
        <v>4</v>
      </c>
      <c r="L51">
        <v>0.25</v>
      </c>
      <c r="M51">
        <v>0.75</v>
      </c>
      <c r="N51">
        <v>2</v>
      </c>
      <c r="O51">
        <v>0.5</v>
      </c>
      <c r="P51">
        <v>0.25</v>
      </c>
      <c r="Q51">
        <v>0.625</v>
      </c>
      <c r="R51">
        <v>0.375</v>
      </c>
      <c r="S51" s="22">
        <v>-8.75</v>
      </c>
      <c r="T51" s="22">
        <v>2835.9375</v>
      </c>
      <c r="U51" s="22">
        <v>53.253521010351982</v>
      </c>
      <c r="V51" s="28">
        <v>0.82730419370997643</v>
      </c>
      <c r="W51" s="22">
        <f t="shared" si="2"/>
        <v>0.38648875795104182</v>
      </c>
      <c r="X51" s="22">
        <f t="shared" si="1"/>
        <v>0.61351124204895813</v>
      </c>
    </row>
    <row r="52" spans="1:24" x14ac:dyDescent="0.3">
      <c r="A52" t="s">
        <v>86</v>
      </c>
      <c r="B52" t="s">
        <v>133</v>
      </c>
      <c r="C52" t="s">
        <v>117</v>
      </c>
      <c r="D52">
        <v>-50</v>
      </c>
      <c r="E52">
        <v>0.5</v>
      </c>
      <c r="F52">
        <v>70</v>
      </c>
      <c r="G52">
        <v>0.5</v>
      </c>
      <c r="H52">
        <v>10</v>
      </c>
      <c r="I52">
        <v>3600</v>
      </c>
      <c r="J52">
        <v>60</v>
      </c>
      <c r="K52">
        <v>4</v>
      </c>
      <c r="L52">
        <v>0.25</v>
      </c>
      <c r="M52">
        <v>0.75</v>
      </c>
      <c r="N52">
        <v>2</v>
      </c>
      <c r="O52">
        <v>0.5</v>
      </c>
      <c r="P52">
        <v>0.25</v>
      </c>
      <c r="Q52">
        <v>0.625</v>
      </c>
      <c r="R52">
        <v>0.375</v>
      </c>
      <c r="S52" s="22">
        <v>-5</v>
      </c>
      <c r="T52" s="22">
        <v>3375</v>
      </c>
      <c r="U52" s="22">
        <v>58.094750193111253</v>
      </c>
      <c r="V52" s="28">
        <v>0.82730419370997643</v>
      </c>
      <c r="W52" s="22">
        <f t="shared" si="2"/>
        <v>0.38648875795104182</v>
      </c>
      <c r="X52" s="22">
        <f t="shared" si="1"/>
        <v>0.61351124204895813</v>
      </c>
    </row>
    <row r="53" spans="1:24" x14ac:dyDescent="0.3">
      <c r="A53" t="s">
        <v>85</v>
      </c>
      <c r="B53" t="s">
        <v>133</v>
      </c>
      <c r="C53" t="s">
        <v>117</v>
      </c>
      <c r="D53">
        <v>-90</v>
      </c>
      <c r="E53">
        <v>0.5</v>
      </c>
      <c r="F53">
        <v>80</v>
      </c>
      <c r="G53">
        <v>0.5</v>
      </c>
      <c r="H53">
        <v>-5</v>
      </c>
      <c r="I53">
        <v>7225</v>
      </c>
      <c r="J53">
        <v>85</v>
      </c>
      <c r="K53">
        <v>2</v>
      </c>
      <c r="L53">
        <v>0.25</v>
      </c>
      <c r="M53">
        <v>0.75</v>
      </c>
      <c r="N53">
        <v>2</v>
      </c>
      <c r="O53">
        <v>0.5</v>
      </c>
      <c r="P53">
        <v>0.25</v>
      </c>
      <c r="Q53">
        <v>0.625</v>
      </c>
      <c r="R53">
        <v>0.375</v>
      </c>
      <c r="S53" s="22">
        <v>-26.25</v>
      </c>
      <c r="T53" s="22">
        <v>6773.4375</v>
      </c>
      <c r="U53" s="22">
        <v>82.300896106907615</v>
      </c>
      <c r="V53" s="28">
        <v>0.82730419370997643</v>
      </c>
      <c r="W53" s="22">
        <f t="shared" si="2"/>
        <v>0.38648875795104182</v>
      </c>
      <c r="X53" s="22">
        <f t="shared" si="1"/>
        <v>0.61351124204895813</v>
      </c>
    </row>
    <row r="54" spans="1:24" x14ac:dyDescent="0.3">
      <c r="A54" t="s">
        <v>94</v>
      </c>
      <c r="B54" t="s">
        <v>133</v>
      </c>
      <c r="C54" t="s">
        <v>117</v>
      </c>
      <c r="D54">
        <v>-90</v>
      </c>
      <c r="E54">
        <v>0.5</v>
      </c>
      <c r="F54">
        <v>90</v>
      </c>
      <c r="G54">
        <v>0.5</v>
      </c>
      <c r="H54">
        <v>0</v>
      </c>
      <c r="I54">
        <v>8100</v>
      </c>
      <c r="J54">
        <v>90</v>
      </c>
      <c r="K54">
        <v>2</v>
      </c>
      <c r="L54">
        <v>0.25</v>
      </c>
      <c r="M54">
        <v>0.75</v>
      </c>
      <c r="N54">
        <v>2</v>
      </c>
      <c r="O54">
        <v>0.5</v>
      </c>
      <c r="P54">
        <v>0.25</v>
      </c>
      <c r="Q54">
        <v>0.625</v>
      </c>
      <c r="R54">
        <v>0.375</v>
      </c>
      <c r="S54" s="22">
        <v>-22.5</v>
      </c>
      <c r="T54" s="22">
        <v>7593.75</v>
      </c>
      <c r="U54" s="22">
        <v>87.142125289666879</v>
      </c>
      <c r="V54" s="28">
        <v>0.82730419370997643</v>
      </c>
      <c r="W54" s="22">
        <f t="shared" si="2"/>
        <v>0.38648875795104182</v>
      </c>
      <c r="X54" s="22">
        <f t="shared" si="1"/>
        <v>0.61351124204895813</v>
      </c>
    </row>
    <row r="55" spans="1:24" x14ac:dyDescent="0.3">
      <c r="A55" t="s">
        <v>57</v>
      </c>
      <c r="B55" t="s">
        <v>133</v>
      </c>
      <c r="C55" t="s">
        <v>117</v>
      </c>
      <c r="D55">
        <v>-90</v>
      </c>
      <c r="E55">
        <v>0.5</v>
      </c>
      <c r="F55">
        <v>100</v>
      </c>
      <c r="G55">
        <v>0.5</v>
      </c>
      <c r="H55">
        <v>5</v>
      </c>
      <c r="I55">
        <v>9025</v>
      </c>
      <c r="J55">
        <v>95</v>
      </c>
      <c r="K55">
        <v>2</v>
      </c>
      <c r="L55">
        <v>0.25</v>
      </c>
      <c r="M55">
        <v>0.75</v>
      </c>
      <c r="N55">
        <v>2</v>
      </c>
      <c r="O55">
        <v>0.5</v>
      </c>
      <c r="P55">
        <v>0.25</v>
      </c>
      <c r="Q55">
        <v>0.625</v>
      </c>
      <c r="R55">
        <v>0.375</v>
      </c>
      <c r="S55" s="22">
        <v>-18.75</v>
      </c>
      <c r="T55" s="22">
        <v>8460.9375</v>
      </c>
      <c r="U55" s="22">
        <v>91.983354472426157</v>
      </c>
      <c r="V55" s="28">
        <v>0.82730419370997643</v>
      </c>
      <c r="W55" s="22">
        <f t="shared" si="2"/>
        <v>0.38648875795104182</v>
      </c>
      <c r="X55" s="22">
        <f t="shared" si="1"/>
        <v>0.61351124204895813</v>
      </c>
    </row>
    <row r="56" spans="1:24" x14ac:dyDescent="0.3">
      <c r="A56" t="s">
        <v>51</v>
      </c>
      <c r="B56" t="s">
        <v>133</v>
      </c>
      <c r="C56" t="s">
        <v>117</v>
      </c>
      <c r="D56">
        <v>-90</v>
      </c>
      <c r="E56">
        <v>0.5</v>
      </c>
      <c r="F56">
        <v>80</v>
      </c>
      <c r="G56">
        <v>0.5</v>
      </c>
      <c r="H56">
        <v>-5</v>
      </c>
      <c r="I56">
        <v>7225</v>
      </c>
      <c r="J56">
        <v>85</v>
      </c>
      <c r="K56">
        <v>4</v>
      </c>
      <c r="L56">
        <v>0.25</v>
      </c>
      <c r="M56">
        <v>0.75</v>
      </c>
      <c r="N56">
        <v>1</v>
      </c>
      <c r="O56">
        <v>0.25</v>
      </c>
      <c r="P56">
        <v>0.5</v>
      </c>
      <c r="Q56">
        <v>0.375</v>
      </c>
      <c r="R56">
        <v>0.625</v>
      </c>
      <c r="S56" s="22">
        <v>16.25</v>
      </c>
      <c r="T56" s="22">
        <v>6773.4375</v>
      </c>
      <c r="U56" s="22">
        <v>82.300896106907615</v>
      </c>
      <c r="V56" s="28">
        <v>1</v>
      </c>
      <c r="W56" s="22">
        <f t="shared" si="2"/>
        <v>0.625</v>
      </c>
      <c r="X56" s="22">
        <f t="shared" si="1"/>
        <v>0.375</v>
      </c>
    </row>
    <row r="57" spans="1:24" x14ac:dyDescent="0.3">
      <c r="A57" t="s">
        <v>95</v>
      </c>
      <c r="B57" t="s">
        <v>133</v>
      </c>
      <c r="C57" t="s">
        <v>117</v>
      </c>
      <c r="D57">
        <v>-90</v>
      </c>
      <c r="E57">
        <v>0.5</v>
      </c>
      <c r="F57">
        <v>90</v>
      </c>
      <c r="G57">
        <v>0.5</v>
      </c>
      <c r="H57">
        <v>0</v>
      </c>
      <c r="I57">
        <v>8100</v>
      </c>
      <c r="J57">
        <v>90</v>
      </c>
      <c r="K57">
        <v>4</v>
      </c>
      <c r="L57">
        <v>0.25</v>
      </c>
      <c r="M57">
        <v>0.75</v>
      </c>
      <c r="N57">
        <v>1</v>
      </c>
      <c r="O57">
        <v>0.25</v>
      </c>
      <c r="P57">
        <v>0.5</v>
      </c>
      <c r="Q57">
        <v>0.375</v>
      </c>
      <c r="R57">
        <v>0.625</v>
      </c>
      <c r="S57" s="22">
        <v>22.5</v>
      </c>
      <c r="T57" s="22">
        <v>7593.75</v>
      </c>
      <c r="U57" s="22">
        <v>87.142125289666879</v>
      </c>
      <c r="V57" s="28">
        <v>1</v>
      </c>
      <c r="W57" s="22">
        <f t="shared" si="2"/>
        <v>0.625</v>
      </c>
      <c r="X57" s="22">
        <f t="shared" si="1"/>
        <v>0.375</v>
      </c>
    </row>
    <row r="58" spans="1:24" x14ac:dyDescent="0.3">
      <c r="A58" t="s">
        <v>93</v>
      </c>
      <c r="B58" t="s">
        <v>133</v>
      </c>
      <c r="C58" t="s">
        <v>117</v>
      </c>
      <c r="D58">
        <v>-90</v>
      </c>
      <c r="E58">
        <v>0.5</v>
      </c>
      <c r="F58">
        <v>100</v>
      </c>
      <c r="G58">
        <v>0.5</v>
      </c>
      <c r="H58">
        <v>5</v>
      </c>
      <c r="I58">
        <v>9025</v>
      </c>
      <c r="J58">
        <v>95</v>
      </c>
      <c r="K58">
        <v>4</v>
      </c>
      <c r="L58">
        <v>0.25</v>
      </c>
      <c r="M58">
        <v>0.75</v>
      </c>
      <c r="N58">
        <v>1</v>
      </c>
      <c r="O58">
        <v>0.25</v>
      </c>
      <c r="P58">
        <v>0.5</v>
      </c>
      <c r="Q58">
        <v>0.375</v>
      </c>
      <c r="R58">
        <v>0.625</v>
      </c>
      <c r="S58" s="22">
        <v>28.75</v>
      </c>
      <c r="T58" s="22">
        <v>8460.9375</v>
      </c>
      <c r="U58" s="22">
        <v>91.983354472426157</v>
      </c>
      <c r="V58" s="28">
        <v>1</v>
      </c>
      <c r="W58" s="22">
        <f t="shared" si="2"/>
        <v>0.625</v>
      </c>
      <c r="X58" s="22">
        <f t="shared" si="1"/>
        <v>0.375</v>
      </c>
    </row>
    <row r="59" spans="1:24" x14ac:dyDescent="0.3">
      <c r="A59" t="s">
        <v>103</v>
      </c>
      <c r="B59" t="s">
        <v>133</v>
      </c>
      <c r="C59" t="s">
        <v>117</v>
      </c>
      <c r="D59">
        <v>-90</v>
      </c>
      <c r="E59">
        <v>0.5</v>
      </c>
      <c r="F59">
        <v>180</v>
      </c>
      <c r="G59">
        <v>0.5</v>
      </c>
      <c r="H59">
        <v>45</v>
      </c>
      <c r="I59">
        <v>18225</v>
      </c>
      <c r="J59">
        <v>135</v>
      </c>
      <c r="K59">
        <v>2</v>
      </c>
      <c r="L59">
        <v>0.25</v>
      </c>
      <c r="M59">
        <v>0.75</v>
      </c>
      <c r="N59">
        <v>2</v>
      </c>
      <c r="O59">
        <v>0.5</v>
      </c>
      <c r="P59">
        <v>0.25</v>
      </c>
      <c r="Q59">
        <v>0.625</v>
      </c>
      <c r="R59">
        <v>0.375</v>
      </c>
      <c r="S59" s="22">
        <v>11.25</v>
      </c>
      <c r="T59" s="22">
        <v>17085.9375</v>
      </c>
      <c r="U59" s="22">
        <v>130.71318793450033</v>
      </c>
      <c r="V59" s="28">
        <v>0.82730419370997643</v>
      </c>
      <c r="W59" s="22">
        <f t="shared" si="2"/>
        <v>0.38648875795104182</v>
      </c>
      <c r="X59" s="22">
        <f t="shared" si="1"/>
        <v>0.61351124204895813</v>
      </c>
    </row>
    <row r="60" spans="1:24" x14ac:dyDescent="0.3">
      <c r="A60" t="s">
        <v>50</v>
      </c>
      <c r="B60" t="s">
        <v>133</v>
      </c>
      <c r="C60" t="s">
        <v>117</v>
      </c>
      <c r="D60">
        <v>-90</v>
      </c>
      <c r="E60">
        <v>0.5</v>
      </c>
      <c r="F60">
        <v>180</v>
      </c>
      <c r="G60">
        <v>0.5</v>
      </c>
      <c r="H60">
        <v>45</v>
      </c>
      <c r="I60">
        <v>18225</v>
      </c>
      <c r="J60">
        <v>135</v>
      </c>
      <c r="K60">
        <v>4</v>
      </c>
      <c r="L60">
        <v>0.75</v>
      </c>
      <c r="M60">
        <v>0.25</v>
      </c>
      <c r="N60">
        <v>2</v>
      </c>
      <c r="O60">
        <v>0.05</v>
      </c>
      <c r="P60">
        <v>0.2</v>
      </c>
      <c r="Q60">
        <v>0.42499999999999999</v>
      </c>
      <c r="R60">
        <v>0.57499999999999996</v>
      </c>
      <c r="S60" s="22">
        <v>65.249999999999986</v>
      </c>
      <c r="T60" s="22">
        <v>17814.9375</v>
      </c>
      <c r="U60" s="22">
        <v>133.47260954967501</v>
      </c>
      <c r="V60" s="28">
        <v>1</v>
      </c>
      <c r="W60" s="22">
        <f t="shared" si="2"/>
        <v>0.57499999999999996</v>
      </c>
      <c r="X60" s="22">
        <f t="shared" si="1"/>
        <v>0.42500000000000004</v>
      </c>
    </row>
    <row r="61" spans="1:24" x14ac:dyDescent="0.3">
      <c r="A61" t="s">
        <v>99</v>
      </c>
      <c r="B61" t="s">
        <v>134</v>
      </c>
      <c r="C61" t="s">
        <v>118</v>
      </c>
      <c r="D61">
        <v>0</v>
      </c>
      <c r="E61">
        <v>0.5</v>
      </c>
      <c r="F61">
        <v>10</v>
      </c>
      <c r="G61">
        <v>0.5</v>
      </c>
      <c r="H61">
        <v>5</v>
      </c>
      <c r="I61">
        <v>25</v>
      </c>
      <c r="J61">
        <v>5</v>
      </c>
      <c r="K61">
        <v>2</v>
      </c>
      <c r="L61">
        <v>0.25</v>
      </c>
      <c r="M61">
        <v>0.75</v>
      </c>
      <c r="N61">
        <v>2</v>
      </c>
      <c r="O61">
        <v>0.5</v>
      </c>
      <c r="P61">
        <v>0.25</v>
      </c>
      <c r="Q61">
        <v>0.625</v>
      </c>
      <c r="R61">
        <v>0.375</v>
      </c>
      <c r="S61" s="22">
        <v>3.75</v>
      </c>
      <c r="T61" s="22">
        <v>23.4375</v>
      </c>
      <c r="U61" s="22">
        <v>4.8412291827592711</v>
      </c>
      <c r="V61" s="28">
        <v>0.82730419370997643</v>
      </c>
      <c r="W61" s="22">
        <f t="shared" si="2"/>
        <v>0.38648875795104182</v>
      </c>
      <c r="X61" s="22">
        <f t="shared" si="1"/>
        <v>0.61351124204895813</v>
      </c>
    </row>
    <row r="62" spans="1:24" x14ac:dyDescent="0.3">
      <c r="A62" t="s">
        <v>59</v>
      </c>
      <c r="B62" t="s">
        <v>134</v>
      </c>
      <c r="C62" t="s">
        <v>118</v>
      </c>
      <c r="D62">
        <v>0</v>
      </c>
      <c r="E62">
        <v>0.5</v>
      </c>
      <c r="F62">
        <v>10</v>
      </c>
      <c r="G62">
        <v>0.5</v>
      </c>
      <c r="H62">
        <v>5</v>
      </c>
      <c r="I62">
        <v>25</v>
      </c>
      <c r="J62">
        <v>5</v>
      </c>
      <c r="K62">
        <v>4</v>
      </c>
      <c r="L62">
        <v>0.75</v>
      </c>
      <c r="M62">
        <v>0.25</v>
      </c>
      <c r="N62">
        <v>1</v>
      </c>
      <c r="O62">
        <v>0.2</v>
      </c>
      <c r="P62">
        <v>4.9999999999999989E-2</v>
      </c>
      <c r="Q62">
        <v>0.57499999999999996</v>
      </c>
      <c r="R62">
        <v>0.42500000000000004</v>
      </c>
      <c r="S62" s="22">
        <v>4.25</v>
      </c>
      <c r="T62" s="22">
        <v>24.4375</v>
      </c>
      <c r="U62" s="22">
        <v>4.9434299833212973</v>
      </c>
      <c r="V62" s="28">
        <v>0.89414323918902561</v>
      </c>
      <c r="W62" s="22">
        <f t="shared" si="2"/>
        <v>0.42914847753168511</v>
      </c>
      <c r="X62" s="22">
        <f t="shared" si="1"/>
        <v>0.57085152246831483</v>
      </c>
    </row>
    <row r="63" spans="1:24" x14ac:dyDescent="0.3">
      <c r="A63" t="s">
        <v>82</v>
      </c>
      <c r="B63" t="s">
        <v>134</v>
      </c>
      <c r="C63" t="s">
        <v>118</v>
      </c>
      <c r="D63">
        <v>-10</v>
      </c>
      <c r="E63">
        <v>0.5</v>
      </c>
      <c r="F63">
        <v>0</v>
      </c>
      <c r="G63">
        <v>0.5</v>
      </c>
      <c r="H63">
        <v>-5</v>
      </c>
      <c r="I63">
        <v>25</v>
      </c>
      <c r="J63">
        <v>5</v>
      </c>
      <c r="K63">
        <v>2</v>
      </c>
      <c r="L63">
        <v>0.25</v>
      </c>
      <c r="M63">
        <v>0.75</v>
      </c>
      <c r="N63">
        <v>2</v>
      </c>
      <c r="O63">
        <v>0.5</v>
      </c>
      <c r="P63">
        <v>0.25</v>
      </c>
      <c r="Q63">
        <v>0.625</v>
      </c>
      <c r="R63">
        <v>0.375</v>
      </c>
      <c r="S63" s="22">
        <v>-6.25</v>
      </c>
      <c r="T63" s="22">
        <v>23.4375</v>
      </c>
      <c r="U63" s="22">
        <v>4.8412291827592711</v>
      </c>
      <c r="V63" s="28">
        <v>0.82730419370997643</v>
      </c>
      <c r="W63" s="22">
        <f t="shared" si="2"/>
        <v>0.38648875795104182</v>
      </c>
      <c r="X63" s="22">
        <f t="shared" si="1"/>
        <v>0.61351124204895813</v>
      </c>
    </row>
    <row r="64" spans="1:24" x14ac:dyDescent="0.3">
      <c r="A64" t="s">
        <v>65</v>
      </c>
      <c r="B64" t="s">
        <v>134</v>
      </c>
      <c r="C64" t="s">
        <v>118</v>
      </c>
      <c r="D64">
        <v>-10</v>
      </c>
      <c r="E64">
        <v>0.5</v>
      </c>
      <c r="F64">
        <v>10</v>
      </c>
      <c r="G64">
        <v>0.5</v>
      </c>
      <c r="H64">
        <v>0</v>
      </c>
      <c r="I64">
        <v>100</v>
      </c>
      <c r="J64">
        <v>10</v>
      </c>
      <c r="K64">
        <v>2</v>
      </c>
      <c r="L64">
        <v>0.25</v>
      </c>
      <c r="M64">
        <v>0.75</v>
      </c>
      <c r="N64">
        <v>1</v>
      </c>
      <c r="O64">
        <v>0.25</v>
      </c>
      <c r="P64">
        <v>0.5</v>
      </c>
      <c r="Q64">
        <v>0.375</v>
      </c>
      <c r="R64">
        <v>0.625</v>
      </c>
      <c r="S64" s="22">
        <v>2.5</v>
      </c>
      <c r="T64" s="22">
        <v>93.75</v>
      </c>
      <c r="U64" s="22">
        <v>9.6824583655185421</v>
      </c>
      <c r="V64" s="28">
        <v>1</v>
      </c>
      <c r="W64" s="22">
        <f t="shared" si="2"/>
        <v>0.625</v>
      </c>
      <c r="X64" s="22">
        <f t="shared" si="1"/>
        <v>0.375</v>
      </c>
    </row>
    <row r="65" spans="1:24" x14ac:dyDescent="0.3">
      <c r="A65" t="s">
        <v>66</v>
      </c>
      <c r="B65" t="s">
        <v>134</v>
      </c>
      <c r="C65" t="s">
        <v>118</v>
      </c>
      <c r="D65">
        <v>-10</v>
      </c>
      <c r="E65">
        <v>0.5</v>
      </c>
      <c r="F65">
        <v>20</v>
      </c>
      <c r="G65">
        <v>0.5</v>
      </c>
      <c r="H65">
        <v>5</v>
      </c>
      <c r="I65">
        <v>225</v>
      </c>
      <c r="J65">
        <v>15</v>
      </c>
      <c r="K65">
        <v>2</v>
      </c>
      <c r="L65">
        <v>0.25</v>
      </c>
      <c r="M65">
        <v>0.75</v>
      </c>
      <c r="N65">
        <v>2</v>
      </c>
      <c r="O65">
        <v>0.5</v>
      </c>
      <c r="P65">
        <v>0.25</v>
      </c>
      <c r="Q65">
        <v>0.625</v>
      </c>
      <c r="R65">
        <v>0.375</v>
      </c>
      <c r="S65" s="22">
        <v>1.25</v>
      </c>
      <c r="T65" s="22">
        <v>210.9375</v>
      </c>
      <c r="U65" s="22">
        <v>14.523687548277813</v>
      </c>
      <c r="V65" s="28">
        <v>0.82730419370997643</v>
      </c>
      <c r="W65" s="22">
        <f t="shared" si="2"/>
        <v>0.38648875795104182</v>
      </c>
      <c r="X65" s="22">
        <f t="shared" si="1"/>
        <v>0.61351124204895813</v>
      </c>
    </row>
    <row r="66" spans="1:24" x14ac:dyDescent="0.3">
      <c r="A66" t="s">
        <v>74</v>
      </c>
      <c r="B66" t="s">
        <v>134</v>
      </c>
      <c r="C66" t="s">
        <v>118</v>
      </c>
      <c r="D66">
        <v>-10</v>
      </c>
      <c r="E66">
        <v>0.5</v>
      </c>
      <c r="F66">
        <v>30</v>
      </c>
      <c r="G66">
        <v>0.5</v>
      </c>
      <c r="H66">
        <v>10</v>
      </c>
      <c r="I66">
        <v>400</v>
      </c>
      <c r="J66">
        <v>20</v>
      </c>
      <c r="K66">
        <v>2</v>
      </c>
      <c r="L66">
        <v>0.25</v>
      </c>
      <c r="M66">
        <v>0.75</v>
      </c>
      <c r="N66">
        <v>2</v>
      </c>
      <c r="O66">
        <v>0.5</v>
      </c>
      <c r="P66">
        <v>0.25</v>
      </c>
      <c r="Q66">
        <v>0.625</v>
      </c>
      <c r="R66">
        <v>0.375</v>
      </c>
      <c r="S66" s="22">
        <v>5</v>
      </c>
      <c r="T66" s="22">
        <v>375</v>
      </c>
      <c r="U66" s="22">
        <v>19.364916731037084</v>
      </c>
      <c r="V66" s="28">
        <v>0.82730419370997643</v>
      </c>
      <c r="W66" s="22">
        <f t="shared" ref="W66:W86" si="3">$R66^V66/($R66^V66+$Q66^V66)^(1/V66)</f>
        <v>0.38648875795104182</v>
      </c>
      <c r="X66" s="22">
        <f t="shared" si="1"/>
        <v>0.61351124204895813</v>
      </c>
    </row>
    <row r="67" spans="1:24" x14ac:dyDescent="0.3">
      <c r="A67" t="s">
        <v>53</v>
      </c>
      <c r="B67" t="s">
        <v>134</v>
      </c>
      <c r="C67" t="s">
        <v>118</v>
      </c>
      <c r="D67">
        <v>-10</v>
      </c>
      <c r="E67">
        <v>0.5</v>
      </c>
      <c r="F67">
        <v>0</v>
      </c>
      <c r="G67">
        <v>0.5</v>
      </c>
      <c r="H67">
        <v>-5</v>
      </c>
      <c r="I67">
        <v>25</v>
      </c>
      <c r="J67">
        <v>5</v>
      </c>
      <c r="K67">
        <v>4</v>
      </c>
      <c r="L67">
        <v>0.25</v>
      </c>
      <c r="M67">
        <v>0.75</v>
      </c>
      <c r="N67">
        <v>2</v>
      </c>
      <c r="O67">
        <v>0.5</v>
      </c>
      <c r="P67">
        <v>0.25</v>
      </c>
      <c r="Q67">
        <v>0.625</v>
      </c>
      <c r="R67">
        <v>0.375</v>
      </c>
      <c r="S67" s="22">
        <v>-6.25</v>
      </c>
      <c r="T67" s="22">
        <v>23.4375</v>
      </c>
      <c r="U67" s="22">
        <v>4.8412291827592711</v>
      </c>
      <c r="V67" s="28">
        <v>0.82730419370997643</v>
      </c>
      <c r="W67" s="22">
        <f t="shared" si="3"/>
        <v>0.38648875795104182</v>
      </c>
      <c r="X67" s="22">
        <f t="shared" ref="X67:X86" si="4">1-W67</f>
        <v>0.61351124204895813</v>
      </c>
    </row>
    <row r="68" spans="1:24" x14ac:dyDescent="0.3">
      <c r="A68" t="s">
        <v>97</v>
      </c>
      <c r="B68" t="s">
        <v>134</v>
      </c>
      <c r="C68" t="s">
        <v>118</v>
      </c>
      <c r="D68">
        <v>-10</v>
      </c>
      <c r="E68">
        <v>0.5</v>
      </c>
      <c r="F68">
        <v>10</v>
      </c>
      <c r="G68">
        <v>0.5</v>
      </c>
      <c r="H68">
        <v>0</v>
      </c>
      <c r="I68">
        <v>100</v>
      </c>
      <c r="J68">
        <v>10</v>
      </c>
      <c r="K68">
        <v>4</v>
      </c>
      <c r="L68">
        <v>0.25</v>
      </c>
      <c r="M68">
        <v>0.75</v>
      </c>
      <c r="N68">
        <v>1</v>
      </c>
      <c r="O68">
        <v>0.25</v>
      </c>
      <c r="P68">
        <v>0.5</v>
      </c>
      <c r="Q68">
        <v>0.375</v>
      </c>
      <c r="R68">
        <v>0.625</v>
      </c>
      <c r="S68" s="22">
        <v>2.5</v>
      </c>
      <c r="T68" s="22">
        <v>93.75</v>
      </c>
      <c r="U68" s="22">
        <v>9.6824583655185421</v>
      </c>
      <c r="V68" s="28">
        <v>1</v>
      </c>
      <c r="W68" s="22">
        <f t="shared" si="3"/>
        <v>0.625</v>
      </c>
      <c r="X68" s="22">
        <f t="shared" si="4"/>
        <v>0.375</v>
      </c>
    </row>
    <row r="69" spans="1:24" x14ac:dyDescent="0.3">
      <c r="A69" t="s">
        <v>62</v>
      </c>
      <c r="B69" t="s">
        <v>134</v>
      </c>
      <c r="C69" t="s">
        <v>118</v>
      </c>
      <c r="D69">
        <v>-10</v>
      </c>
      <c r="E69">
        <v>0.5</v>
      </c>
      <c r="F69">
        <v>20</v>
      </c>
      <c r="G69">
        <v>0.5</v>
      </c>
      <c r="H69">
        <v>5</v>
      </c>
      <c r="I69">
        <v>225</v>
      </c>
      <c r="J69">
        <v>15</v>
      </c>
      <c r="K69">
        <v>4</v>
      </c>
      <c r="L69">
        <v>0.25</v>
      </c>
      <c r="M69">
        <v>0.75</v>
      </c>
      <c r="N69">
        <v>2</v>
      </c>
      <c r="O69">
        <v>0.5</v>
      </c>
      <c r="P69">
        <v>0.25</v>
      </c>
      <c r="Q69">
        <v>0.625</v>
      </c>
      <c r="R69">
        <v>0.375</v>
      </c>
      <c r="S69" s="22">
        <v>1.25</v>
      </c>
      <c r="T69" s="22">
        <v>210.9375</v>
      </c>
      <c r="U69" s="22">
        <v>14.523687548277813</v>
      </c>
      <c r="V69" s="28">
        <v>0.82730419370997643</v>
      </c>
      <c r="W69" s="22">
        <f t="shared" si="3"/>
        <v>0.38648875795104182</v>
      </c>
      <c r="X69" s="22">
        <f t="shared" si="4"/>
        <v>0.61351124204895813</v>
      </c>
    </row>
    <row r="70" spans="1:24" x14ac:dyDescent="0.3">
      <c r="A70" t="s">
        <v>84</v>
      </c>
      <c r="B70" t="s">
        <v>134</v>
      </c>
      <c r="C70" t="s">
        <v>118</v>
      </c>
      <c r="D70">
        <v>-10</v>
      </c>
      <c r="E70">
        <v>0.5</v>
      </c>
      <c r="F70">
        <v>30</v>
      </c>
      <c r="G70">
        <v>0.5</v>
      </c>
      <c r="H70">
        <v>10</v>
      </c>
      <c r="I70">
        <v>400</v>
      </c>
      <c r="J70">
        <v>20</v>
      </c>
      <c r="K70">
        <v>4</v>
      </c>
      <c r="L70">
        <v>0.25</v>
      </c>
      <c r="M70">
        <v>0.75</v>
      </c>
      <c r="N70">
        <v>2</v>
      </c>
      <c r="O70">
        <v>0.5</v>
      </c>
      <c r="P70">
        <v>0.25</v>
      </c>
      <c r="Q70">
        <v>0.625</v>
      </c>
      <c r="R70">
        <v>0.375</v>
      </c>
      <c r="S70" s="22">
        <v>5</v>
      </c>
      <c r="T70" s="22">
        <v>375</v>
      </c>
      <c r="U70" s="22">
        <v>19.364916731037084</v>
      </c>
      <c r="V70" s="28">
        <v>0.82730419370997643</v>
      </c>
      <c r="W70" s="22">
        <f t="shared" si="3"/>
        <v>0.38648875795104182</v>
      </c>
      <c r="X70" s="22">
        <f t="shared" si="4"/>
        <v>0.61351124204895813</v>
      </c>
    </row>
    <row r="71" spans="1:24" x14ac:dyDescent="0.3">
      <c r="A71" t="s">
        <v>96</v>
      </c>
      <c r="B71" t="s">
        <v>134</v>
      </c>
      <c r="C71" t="s">
        <v>118</v>
      </c>
      <c r="D71">
        <v>-50</v>
      </c>
      <c r="E71">
        <v>0.5</v>
      </c>
      <c r="F71">
        <v>40</v>
      </c>
      <c r="G71">
        <v>0.5</v>
      </c>
      <c r="H71">
        <v>-5</v>
      </c>
      <c r="I71">
        <v>2025</v>
      </c>
      <c r="J71">
        <v>45</v>
      </c>
      <c r="K71">
        <v>2</v>
      </c>
      <c r="L71">
        <v>0.25</v>
      </c>
      <c r="M71">
        <v>0.75</v>
      </c>
      <c r="N71">
        <v>2</v>
      </c>
      <c r="O71">
        <v>0.5</v>
      </c>
      <c r="P71">
        <v>0.25</v>
      </c>
      <c r="Q71">
        <v>0.625</v>
      </c>
      <c r="R71">
        <v>0.375</v>
      </c>
      <c r="S71" s="22">
        <v>-16.25</v>
      </c>
      <c r="T71" s="22">
        <v>1898.4375</v>
      </c>
      <c r="U71" s="22">
        <v>43.571062644833439</v>
      </c>
      <c r="V71" s="28">
        <v>0.82730419370997643</v>
      </c>
      <c r="W71" s="22">
        <f t="shared" si="3"/>
        <v>0.38648875795104182</v>
      </c>
      <c r="X71" s="22">
        <f t="shared" si="4"/>
        <v>0.61351124204895813</v>
      </c>
    </row>
    <row r="72" spans="1:24" x14ac:dyDescent="0.3">
      <c r="A72" t="s">
        <v>58</v>
      </c>
      <c r="B72" t="s">
        <v>134</v>
      </c>
      <c r="C72" t="s">
        <v>118</v>
      </c>
      <c r="D72">
        <v>-50</v>
      </c>
      <c r="E72">
        <v>0.5</v>
      </c>
      <c r="F72">
        <v>50</v>
      </c>
      <c r="G72">
        <v>0.5</v>
      </c>
      <c r="H72">
        <v>0</v>
      </c>
      <c r="I72">
        <v>2500</v>
      </c>
      <c r="J72">
        <v>50</v>
      </c>
      <c r="K72">
        <v>2</v>
      </c>
      <c r="L72">
        <v>0.25</v>
      </c>
      <c r="M72">
        <v>0.75</v>
      </c>
      <c r="N72">
        <v>2</v>
      </c>
      <c r="O72">
        <v>0.5</v>
      </c>
      <c r="P72">
        <v>0.25</v>
      </c>
      <c r="Q72">
        <v>0.625</v>
      </c>
      <c r="R72">
        <v>0.375</v>
      </c>
      <c r="S72" s="22">
        <v>-12.5</v>
      </c>
      <c r="T72" s="22">
        <v>2343.75</v>
      </c>
      <c r="U72" s="22">
        <v>48.412291827592711</v>
      </c>
      <c r="V72" s="28">
        <v>0.82730419370997643</v>
      </c>
      <c r="W72" s="22">
        <f t="shared" si="3"/>
        <v>0.38648875795104182</v>
      </c>
      <c r="X72" s="22">
        <f t="shared" si="4"/>
        <v>0.61351124204895813</v>
      </c>
    </row>
    <row r="73" spans="1:24" x14ac:dyDescent="0.3">
      <c r="A73" t="s">
        <v>68</v>
      </c>
      <c r="B73" t="s">
        <v>134</v>
      </c>
      <c r="C73" t="s">
        <v>118</v>
      </c>
      <c r="D73">
        <v>-50</v>
      </c>
      <c r="E73">
        <v>0.5</v>
      </c>
      <c r="F73">
        <v>60</v>
      </c>
      <c r="G73">
        <v>0.5</v>
      </c>
      <c r="H73">
        <v>5</v>
      </c>
      <c r="I73">
        <v>3025</v>
      </c>
      <c r="J73">
        <v>55</v>
      </c>
      <c r="K73">
        <v>2</v>
      </c>
      <c r="L73">
        <v>0.25</v>
      </c>
      <c r="M73">
        <v>0.75</v>
      </c>
      <c r="N73">
        <v>2</v>
      </c>
      <c r="O73">
        <v>0.5</v>
      </c>
      <c r="P73">
        <v>0.25</v>
      </c>
      <c r="Q73">
        <v>0.625</v>
      </c>
      <c r="R73">
        <v>0.375</v>
      </c>
      <c r="S73" s="22">
        <v>-8.75</v>
      </c>
      <c r="T73" s="22">
        <v>2835.9375</v>
      </c>
      <c r="U73" s="22">
        <v>53.253521010351982</v>
      </c>
      <c r="V73" s="28">
        <v>0.82730419370997643</v>
      </c>
      <c r="W73" s="22">
        <f t="shared" si="3"/>
        <v>0.38648875795104182</v>
      </c>
      <c r="X73" s="22">
        <f t="shared" si="4"/>
        <v>0.61351124204895813</v>
      </c>
    </row>
    <row r="74" spans="1:24" x14ac:dyDescent="0.3">
      <c r="A74" t="s">
        <v>81</v>
      </c>
      <c r="B74" t="s">
        <v>134</v>
      </c>
      <c r="C74" t="s">
        <v>118</v>
      </c>
      <c r="D74">
        <v>-50</v>
      </c>
      <c r="E74">
        <v>0.5</v>
      </c>
      <c r="F74">
        <v>70</v>
      </c>
      <c r="G74">
        <v>0.5</v>
      </c>
      <c r="H74">
        <v>10</v>
      </c>
      <c r="I74">
        <v>3600</v>
      </c>
      <c r="J74">
        <v>60</v>
      </c>
      <c r="K74">
        <v>2</v>
      </c>
      <c r="L74">
        <v>0.25</v>
      </c>
      <c r="M74">
        <v>0.75</v>
      </c>
      <c r="N74">
        <v>1</v>
      </c>
      <c r="O74">
        <v>0.25</v>
      </c>
      <c r="P74">
        <v>0.5</v>
      </c>
      <c r="Q74">
        <v>0.375</v>
      </c>
      <c r="R74">
        <v>0.625</v>
      </c>
      <c r="S74" s="22">
        <v>25</v>
      </c>
      <c r="T74" s="22">
        <v>3375</v>
      </c>
      <c r="U74" s="22">
        <v>58.094750193111253</v>
      </c>
      <c r="V74" s="28">
        <v>1</v>
      </c>
      <c r="W74" s="22">
        <f t="shared" si="3"/>
        <v>0.625</v>
      </c>
      <c r="X74" s="22">
        <f t="shared" si="4"/>
        <v>0.375</v>
      </c>
    </row>
    <row r="75" spans="1:24" x14ac:dyDescent="0.3">
      <c r="A75" t="s">
        <v>105</v>
      </c>
      <c r="B75" t="s">
        <v>134</v>
      </c>
      <c r="C75" t="s">
        <v>118</v>
      </c>
      <c r="D75">
        <v>-50</v>
      </c>
      <c r="E75">
        <v>0.5</v>
      </c>
      <c r="F75">
        <v>40</v>
      </c>
      <c r="G75">
        <v>0.5</v>
      </c>
      <c r="H75">
        <v>-5</v>
      </c>
      <c r="I75">
        <v>2025</v>
      </c>
      <c r="J75">
        <v>45</v>
      </c>
      <c r="K75">
        <v>4</v>
      </c>
      <c r="L75">
        <v>0.25</v>
      </c>
      <c r="M75">
        <v>0.75</v>
      </c>
      <c r="N75">
        <v>1</v>
      </c>
      <c r="O75">
        <v>0.25</v>
      </c>
      <c r="P75">
        <v>0.5</v>
      </c>
      <c r="Q75">
        <v>0.375</v>
      </c>
      <c r="R75">
        <v>0.625</v>
      </c>
      <c r="S75" s="22">
        <v>6.25</v>
      </c>
      <c r="T75" s="22">
        <v>1898.4375</v>
      </c>
      <c r="U75" s="22">
        <v>43.571062644833439</v>
      </c>
      <c r="V75" s="28">
        <v>1</v>
      </c>
      <c r="W75" s="22">
        <f t="shared" si="3"/>
        <v>0.625</v>
      </c>
      <c r="X75" s="22">
        <f t="shared" si="4"/>
        <v>0.375</v>
      </c>
    </row>
    <row r="76" spans="1:24" x14ac:dyDescent="0.3">
      <c r="A76" t="s">
        <v>73</v>
      </c>
      <c r="B76" t="s">
        <v>134</v>
      </c>
      <c r="C76" t="s">
        <v>118</v>
      </c>
      <c r="D76">
        <v>-50</v>
      </c>
      <c r="E76">
        <v>0.5</v>
      </c>
      <c r="F76">
        <v>50</v>
      </c>
      <c r="G76">
        <v>0.5</v>
      </c>
      <c r="H76">
        <v>0</v>
      </c>
      <c r="I76">
        <v>2500</v>
      </c>
      <c r="J76">
        <v>50</v>
      </c>
      <c r="K76">
        <v>4</v>
      </c>
      <c r="L76">
        <v>0.25</v>
      </c>
      <c r="M76">
        <v>0.75</v>
      </c>
      <c r="N76">
        <v>1</v>
      </c>
      <c r="O76">
        <v>0.25</v>
      </c>
      <c r="P76">
        <v>0.5</v>
      </c>
      <c r="Q76">
        <v>0.375</v>
      </c>
      <c r="R76">
        <v>0.625</v>
      </c>
      <c r="S76" s="22">
        <v>12.5</v>
      </c>
      <c r="T76" s="22">
        <v>2343.75</v>
      </c>
      <c r="U76" s="22">
        <v>48.412291827592711</v>
      </c>
      <c r="V76" s="28">
        <v>1</v>
      </c>
      <c r="W76" s="22">
        <f t="shared" si="3"/>
        <v>0.625</v>
      </c>
      <c r="X76" s="22">
        <f t="shared" si="4"/>
        <v>0.375</v>
      </c>
    </row>
    <row r="77" spans="1:24" x14ac:dyDescent="0.3">
      <c r="A77" t="s">
        <v>64</v>
      </c>
      <c r="B77" t="s">
        <v>134</v>
      </c>
      <c r="C77" t="s">
        <v>118</v>
      </c>
      <c r="D77">
        <v>-50</v>
      </c>
      <c r="E77">
        <v>0.5</v>
      </c>
      <c r="F77">
        <v>60</v>
      </c>
      <c r="G77">
        <v>0.5</v>
      </c>
      <c r="H77">
        <v>5</v>
      </c>
      <c r="I77">
        <v>3025</v>
      </c>
      <c r="J77">
        <v>55</v>
      </c>
      <c r="K77">
        <v>4</v>
      </c>
      <c r="L77">
        <v>0.25</v>
      </c>
      <c r="M77">
        <v>0.75</v>
      </c>
      <c r="N77">
        <v>2</v>
      </c>
      <c r="O77">
        <v>0.5</v>
      </c>
      <c r="P77">
        <v>0.25</v>
      </c>
      <c r="Q77">
        <v>0.625</v>
      </c>
      <c r="R77">
        <v>0.375</v>
      </c>
      <c r="S77" s="22">
        <v>-8.75</v>
      </c>
      <c r="T77" s="22">
        <v>2835.9375</v>
      </c>
      <c r="U77" s="22">
        <v>53.253521010351982</v>
      </c>
      <c r="V77" s="28">
        <v>0.82730419370997643</v>
      </c>
      <c r="W77" s="22">
        <f t="shared" si="3"/>
        <v>0.38648875795104182</v>
      </c>
      <c r="X77" s="22">
        <f t="shared" si="4"/>
        <v>0.61351124204895813</v>
      </c>
    </row>
    <row r="78" spans="1:24" x14ac:dyDescent="0.3">
      <c r="A78" t="s">
        <v>77</v>
      </c>
      <c r="B78" t="s">
        <v>134</v>
      </c>
      <c r="C78" t="s">
        <v>118</v>
      </c>
      <c r="D78">
        <v>-50</v>
      </c>
      <c r="E78">
        <v>0.5</v>
      </c>
      <c r="F78">
        <v>70</v>
      </c>
      <c r="G78">
        <v>0.5</v>
      </c>
      <c r="H78">
        <v>10</v>
      </c>
      <c r="I78">
        <v>3600</v>
      </c>
      <c r="J78">
        <v>60</v>
      </c>
      <c r="K78">
        <v>4</v>
      </c>
      <c r="L78">
        <v>0.25</v>
      </c>
      <c r="M78">
        <v>0.75</v>
      </c>
      <c r="N78">
        <v>2</v>
      </c>
      <c r="O78">
        <v>0.5</v>
      </c>
      <c r="P78">
        <v>0.25</v>
      </c>
      <c r="Q78">
        <v>0.625</v>
      </c>
      <c r="R78">
        <v>0.375</v>
      </c>
      <c r="S78" s="22">
        <v>-5</v>
      </c>
      <c r="T78" s="22">
        <v>3375</v>
      </c>
      <c r="U78" s="22">
        <v>58.094750193111253</v>
      </c>
      <c r="V78" s="28">
        <v>0.82730419370997643</v>
      </c>
      <c r="W78" s="22">
        <f t="shared" si="3"/>
        <v>0.38648875795104182</v>
      </c>
      <c r="X78" s="22">
        <f t="shared" si="4"/>
        <v>0.61351124204895813</v>
      </c>
    </row>
    <row r="79" spans="1:24" x14ac:dyDescent="0.3">
      <c r="A79" t="s">
        <v>78</v>
      </c>
      <c r="B79" t="s">
        <v>134</v>
      </c>
      <c r="C79" t="s">
        <v>118</v>
      </c>
      <c r="D79">
        <v>-90</v>
      </c>
      <c r="E79">
        <v>0.5</v>
      </c>
      <c r="F79">
        <v>80</v>
      </c>
      <c r="G79">
        <v>0.5</v>
      </c>
      <c r="H79">
        <v>-5</v>
      </c>
      <c r="I79">
        <v>7225</v>
      </c>
      <c r="J79">
        <v>85</v>
      </c>
      <c r="K79">
        <v>2</v>
      </c>
      <c r="L79">
        <v>0.25</v>
      </c>
      <c r="M79">
        <v>0.75</v>
      </c>
      <c r="N79">
        <v>2</v>
      </c>
      <c r="O79">
        <v>0.5</v>
      </c>
      <c r="P79">
        <v>0.25</v>
      </c>
      <c r="Q79">
        <v>0.625</v>
      </c>
      <c r="R79">
        <v>0.375</v>
      </c>
      <c r="S79" s="22">
        <v>-26.25</v>
      </c>
      <c r="T79" s="22">
        <v>6773.4375</v>
      </c>
      <c r="U79" s="22">
        <v>82.300896106907615</v>
      </c>
      <c r="V79" s="28">
        <v>0.82730419370997643</v>
      </c>
      <c r="W79" s="22">
        <f t="shared" si="3"/>
        <v>0.38648875795104182</v>
      </c>
      <c r="X79" s="22">
        <f t="shared" si="4"/>
        <v>0.61351124204895813</v>
      </c>
    </row>
    <row r="80" spans="1:24" x14ac:dyDescent="0.3">
      <c r="A80" t="s">
        <v>87</v>
      </c>
      <c r="B80" t="s">
        <v>134</v>
      </c>
      <c r="C80" t="s">
        <v>118</v>
      </c>
      <c r="D80">
        <v>-90</v>
      </c>
      <c r="E80">
        <v>0.5</v>
      </c>
      <c r="F80">
        <v>90</v>
      </c>
      <c r="G80">
        <v>0.5</v>
      </c>
      <c r="H80">
        <v>0</v>
      </c>
      <c r="I80">
        <v>8100</v>
      </c>
      <c r="J80">
        <v>90</v>
      </c>
      <c r="K80">
        <v>2</v>
      </c>
      <c r="L80">
        <v>0.25</v>
      </c>
      <c r="M80">
        <v>0.75</v>
      </c>
      <c r="N80">
        <v>2</v>
      </c>
      <c r="O80">
        <v>0.5</v>
      </c>
      <c r="P80">
        <v>0.25</v>
      </c>
      <c r="Q80">
        <v>0.625</v>
      </c>
      <c r="R80">
        <v>0.375</v>
      </c>
      <c r="S80" s="22">
        <v>-22.5</v>
      </c>
      <c r="T80" s="22">
        <v>7593.75</v>
      </c>
      <c r="U80" s="22">
        <v>87.142125289666879</v>
      </c>
      <c r="V80" s="28">
        <v>0.82730419370997643</v>
      </c>
      <c r="W80" s="22">
        <f t="shared" si="3"/>
        <v>0.38648875795104182</v>
      </c>
      <c r="X80" s="22">
        <f t="shared" si="4"/>
        <v>0.61351124204895813</v>
      </c>
    </row>
    <row r="81" spans="1:24" x14ac:dyDescent="0.3">
      <c r="A81" t="s">
        <v>101</v>
      </c>
      <c r="B81" t="s">
        <v>134</v>
      </c>
      <c r="C81" t="s">
        <v>118</v>
      </c>
      <c r="D81">
        <v>-90</v>
      </c>
      <c r="E81">
        <v>0.5</v>
      </c>
      <c r="F81">
        <v>100</v>
      </c>
      <c r="G81">
        <v>0.5</v>
      </c>
      <c r="H81">
        <v>5</v>
      </c>
      <c r="I81">
        <v>9025</v>
      </c>
      <c r="J81">
        <v>95</v>
      </c>
      <c r="K81">
        <v>2</v>
      </c>
      <c r="L81">
        <v>0.25</v>
      </c>
      <c r="M81">
        <v>0.75</v>
      </c>
      <c r="N81">
        <v>2</v>
      </c>
      <c r="O81">
        <v>0.5</v>
      </c>
      <c r="P81">
        <v>0.25</v>
      </c>
      <c r="Q81">
        <v>0.625</v>
      </c>
      <c r="R81">
        <v>0.375</v>
      </c>
      <c r="S81" s="22">
        <v>-18.75</v>
      </c>
      <c r="T81" s="22">
        <v>8460.9375</v>
      </c>
      <c r="U81" s="22">
        <v>91.983354472426157</v>
      </c>
      <c r="V81" s="28">
        <v>0.82730419370997643</v>
      </c>
      <c r="W81" s="22">
        <f t="shared" si="3"/>
        <v>0.38648875795104182</v>
      </c>
      <c r="X81" s="22">
        <f t="shared" si="4"/>
        <v>0.61351124204895813</v>
      </c>
    </row>
    <row r="82" spans="1:24" x14ac:dyDescent="0.3">
      <c r="A82" t="s">
        <v>80</v>
      </c>
      <c r="B82" t="s">
        <v>134</v>
      </c>
      <c r="C82" t="s">
        <v>118</v>
      </c>
      <c r="D82">
        <v>-90</v>
      </c>
      <c r="E82">
        <v>0.5</v>
      </c>
      <c r="F82">
        <v>80</v>
      </c>
      <c r="G82">
        <v>0.5</v>
      </c>
      <c r="H82">
        <v>-5</v>
      </c>
      <c r="I82">
        <v>7225</v>
      </c>
      <c r="J82">
        <v>85</v>
      </c>
      <c r="K82">
        <v>4</v>
      </c>
      <c r="L82">
        <v>0.25</v>
      </c>
      <c r="M82">
        <v>0.75</v>
      </c>
      <c r="N82">
        <v>1</v>
      </c>
      <c r="O82">
        <v>0.25</v>
      </c>
      <c r="P82">
        <v>0.5</v>
      </c>
      <c r="Q82">
        <v>0.375</v>
      </c>
      <c r="R82">
        <v>0.625</v>
      </c>
      <c r="S82" s="22">
        <v>16.25</v>
      </c>
      <c r="T82" s="22">
        <v>6773.4375</v>
      </c>
      <c r="U82" s="22">
        <v>82.300896106907615</v>
      </c>
      <c r="V82" s="28">
        <v>1</v>
      </c>
      <c r="W82" s="22">
        <f t="shared" si="3"/>
        <v>0.625</v>
      </c>
      <c r="X82" s="22">
        <f t="shared" si="4"/>
        <v>0.375</v>
      </c>
    </row>
    <row r="83" spans="1:24" x14ac:dyDescent="0.3">
      <c r="A83" t="s">
        <v>72</v>
      </c>
      <c r="B83" t="s">
        <v>134</v>
      </c>
      <c r="C83" t="s">
        <v>118</v>
      </c>
      <c r="D83">
        <v>-90</v>
      </c>
      <c r="E83">
        <v>0.5</v>
      </c>
      <c r="F83">
        <v>90</v>
      </c>
      <c r="G83">
        <v>0.5</v>
      </c>
      <c r="H83">
        <v>0</v>
      </c>
      <c r="I83">
        <v>8100</v>
      </c>
      <c r="J83">
        <v>90</v>
      </c>
      <c r="K83">
        <v>4</v>
      </c>
      <c r="L83">
        <v>0.25</v>
      </c>
      <c r="M83">
        <v>0.75</v>
      </c>
      <c r="N83">
        <v>1</v>
      </c>
      <c r="O83">
        <v>0.25</v>
      </c>
      <c r="P83">
        <v>0.5</v>
      </c>
      <c r="Q83">
        <v>0.375</v>
      </c>
      <c r="R83">
        <v>0.625</v>
      </c>
      <c r="S83" s="22">
        <v>22.5</v>
      </c>
      <c r="T83" s="22">
        <v>7593.75</v>
      </c>
      <c r="U83" s="22">
        <v>87.142125289666879</v>
      </c>
      <c r="V83" s="28">
        <v>1</v>
      </c>
      <c r="W83" s="22">
        <f t="shared" si="3"/>
        <v>0.625</v>
      </c>
      <c r="X83" s="22">
        <f t="shared" si="4"/>
        <v>0.375</v>
      </c>
    </row>
    <row r="84" spans="1:24" x14ac:dyDescent="0.3">
      <c r="A84" t="s">
        <v>91</v>
      </c>
      <c r="B84" t="s">
        <v>134</v>
      </c>
      <c r="C84" t="s">
        <v>118</v>
      </c>
      <c r="D84">
        <v>-90</v>
      </c>
      <c r="E84">
        <v>0.5</v>
      </c>
      <c r="F84">
        <v>100</v>
      </c>
      <c r="G84">
        <v>0.5</v>
      </c>
      <c r="H84">
        <v>5</v>
      </c>
      <c r="I84">
        <v>9025</v>
      </c>
      <c r="J84">
        <v>95</v>
      </c>
      <c r="K84">
        <v>4</v>
      </c>
      <c r="L84">
        <v>0.25</v>
      </c>
      <c r="M84">
        <v>0.75</v>
      </c>
      <c r="N84">
        <v>1</v>
      </c>
      <c r="O84">
        <v>0.25</v>
      </c>
      <c r="P84">
        <v>0.5</v>
      </c>
      <c r="Q84">
        <v>0.375</v>
      </c>
      <c r="R84">
        <v>0.625</v>
      </c>
      <c r="S84" s="22">
        <v>28.75</v>
      </c>
      <c r="T84" s="22">
        <v>8460.9375</v>
      </c>
      <c r="U84" s="22">
        <v>91.983354472426157</v>
      </c>
      <c r="V84" s="28">
        <v>1</v>
      </c>
      <c r="W84" s="22">
        <f t="shared" si="3"/>
        <v>0.625</v>
      </c>
      <c r="X84" s="22">
        <f t="shared" si="4"/>
        <v>0.375</v>
      </c>
    </row>
    <row r="85" spans="1:24" x14ac:dyDescent="0.3">
      <c r="A85" t="s">
        <v>76</v>
      </c>
      <c r="B85" t="s">
        <v>134</v>
      </c>
      <c r="C85" t="s">
        <v>118</v>
      </c>
      <c r="D85">
        <v>-90</v>
      </c>
      <c r="E85">
        <v>0.5</v>
      </c>
      <c r="F85">
        <v>180</v>
      </c>
      <c r="G85">
        <v>0.5</v>
      </c>
      <c r="H85">
        <v>45</v>
      </c>
      <c r="I85">
        <v>18225</v>
      </c>
      <c r="J85">
        <v>135</v>
      </c>
      <c r="K85">
        <v>2</v>
      </c>
      <c r="L85">
        <v>0.25</v>
      </c>
      <c r="M85">
        <v>0.75</v>
      </c>
      <c r="N85">
        <v>2</v>
      </c>
      <c r="O85">
        <v>0.5</v>
      </c>
      <c r="P85">
        <v>0.25</v>
      </c>
      <c r="Q85">
        <v>0.625</v>
      </c>
      <c r="R85">
        <v>0.375</v>
      </c>
      <c r="S85" s="22">
        <v>11.25</v>
      </c>
      <c r="T85" s="22">
        <v>17085.9375</v>
      </c>
      <c r="U85" s="22">
        <v>130.71318793450033</v>
      </c>
      <c r="V85" s="28">
        <v>0.82730419370997643</v>
      </c>
      <c r="W85" s="22">
        <f t="shared" si="3"/>
        <v>0.38648875795104182</v>
      </c>
      <c r="X85" s="22">
        <f t="shared" si="4"/>
        <v>0.61351124204895813</v>
      </c>
    </row>
    <row r="86" spans="1:24" x14ac:dyDescent="0.3">
      <c r="A86" t="s">
        <v>70</v>
      </c>
      <c r="B86" t="s">
        <v>134</v>
      </c>
      <c r="C86" t="s">
        <v>118</v>
      </c>
      <c r="D86">
        <v>-90</v>
      </c>
      <c r="E86">
        <v>0.5</v>
      </c>
      <c r="F86">
        <v>180</v>
      </c>
      <c r="G86">
        <v>0.5</v>
      </c>
      <c r="H86">
        <v>45</v>
      </c>
      <c r="I86">
        <v>18225</v>
      </c>
      <c r="J86">
        <v>135</v>
      </c>
      <c r="K86">
        <v>4</v>
      </c>
      <c r="L86">
        <v>0.75</v>
      </c>
      <c r="M86">
        <v>0.25</v>
      </c>
      <c r="N86">
        <v>2</v>
      </c>
      <c r="O86">
        <v>0.05</v>
      </c>
      <c r="P86">
        <v>0.2</v>
      </c>
      <c r="Q86">
        <v>0.42499999999999999</v>
      </c>
      <c r="R86">
        <v>0.57499999999999996</v>
      </c>
      <c r="S86" s="22">
        <v>65.249999999999986</v>
      </c>
      <c r="T86" s="22">
        <v>17814.9375</v>
      </c>
      <c r="U86" s="22">
        <v>133.47260954967501</v>
      </c>
      <c r="V86" s="28">
        <v>1</v>
      </c>
      <c r="W86" s="22">
        <f t="shared" si="3"/>
        <v>0.57499999999999996</v>
      </c>
      <c r="X86" s="22">
        <f t="shared" si="4"/>
        <v>0.42500000000000004</v>
      </c>
    </row>
    <row r="87" spans="1:24" x14ac:dyDescent="0.3">
      <c r="A87" t="s">
        <v>55</v>
      </c>
      <c r="C87" t="s">
        <v>147</v>
      </c>
      <c r="X87" s="22"/>
    </row>
    <row r="88" spans="1:24" x14ac:dyDescent="0.3">
      <c r="A88" t="s">
        <v>89</v>
      </c>
      <c r="C88" t="s">
        <v>145</v>
      </c>
      <c r="X88" s="22"/>
    </row>
    <row r="89" spans="1:24" x14ac:dyDescent="0.3">
      <c r="A89" t="s">
        <v>143</v>
      </c>
      <c r="C89" t="s">
        <v>144</v>
      </c>
      <c r="X89" s="22"/>
    </row>
    <row r="90" spans="1:24" x14ac:dyDescent="0.3">
      <c r="A90" t="s">
        <v>60</v>
      </c>
      <c r="C90" t="s">
        <v>146</v>
      </c>
      <c r="X90" s="22"/>
    </row>
    <row r="91" spans="1:24" x14ac:dyDescent="0.3">
      <c r="U91" t="s">
        <v>187</v>
      </c>
      <c r="V91" s="8">
        <f>AVERAGE(V2:V86)</f>
        <v>0.90470496528625022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6F52-3C5E-4BB3-BB7B-DD25622EC7E0}">
  <dimension ref="A1:V27"/>
  <sheetViews>
    <sheetView workbookViewId="0">
      <selection activeCell="E8" sqref="E8"/>
    </sheetView>
  </sheetViews>
  <sheetFormatPr defaultRowHeight="14.4" x14ac:dyDescent="0.3"/>
  <cols>
    <col min="2" max="2" width="11.6640625" bestFit="1" customWidth="1"/>
    <col min="3" max="3" width="12" bestFit="1" customWidth="1"/>
    <col min="9" max="9" width="24.77734375" bestFit="1" customWidth="1"/>
    <col min="10" max="10" width="46.33203125" bestFit="1" customWidth="1"/>
    <col min="11" max="15" width="0" hidden="1" customWidth="1"/>
    <col min="16" max="16" width="11.5546875" customWidth="1"/>
    <col min="17" max="17" width="12.33203125" customWidth="1"/>
    <col min="18" max="18" width="9.109375" customWidth="1"/>
    <col min="19" max="19" width="12" customWidth="1"/>
    <col min="21" max="21" width="9.21875" bestFit="1" customWidth="1"/>
  </cols>
  <sheetData>
    <row r="1" spans="1:22" ht="43.2" x14ac:dyDescent="0.3">
      <c r="A1" t="s">
        <v>42</v>
      </c>
      <c r="B1" t="s">
        <v>191</v>
      </c>
      <c r="C1" t="s">
        <v>190</v>
      </c>
      <c r="D1" t="s">
        <v>230</v>
      </c>
      <c r="E1" t="s">
        <v>189</v>
      </c>
      <c r="F1" t="s">
        <v>231</v>
      </c>
      <c r="I1" t="s">
        <v>191</v>
      </c>
      <c r="K1" s="43" t="s">
        <v>218</v>
      </c>
      <c r="L1" s="43"/>
      <c r="M1" s="43" t="s">
        <v>219</v>
      </c>
      <c r="N1" s="43"/>
      <c r="O1" s="43"/>
      <c r="P1" s="16" t="s">
        <v>220</v>
      </c>
      <c r="Q1" t="s">
        <v>221</v>
      </c>
      <c r="R1" t="s">
        <v>188</v>
      </c>
      <c r="T1" t="s">
        <v>144</v>
      </c>
      <c r="U1" t="s">
        <v>147</v>
      </c>
      <c r="V1" t="s">
        <v>222</v>
      </c>
    </row>
    <row r="2" spans="1:22" x14ac:dyDescent="0.3">
      <c r="A2" t="s">
        <v>43</v>
      </c>
      <c r="B2">
        <v>5</v>
      </c>
      <c r="C2">
        <v>4</v>
      </c>
      <c r="D2" s="22">
        <f t="shared" ref="D2:D8" si="0">1/EXP(VLOOKUP(B2,$H$2:$V$13,10))</f>
        <v>1.1960207441678836</v>
      </c>
      <c r="E2" s="22">
        <f t="shared" ref="E2:E8" si="1">VLOOKUP(C2,$H$16:$P$27,9)</f>
        <v>-1.6</v>
      </c>
      <c r="F2" s="22">
        <f>VLOOKUP(A2,'Donation Willingness'!$A$41:$C$46,3,FALSE)</f>
        <v>1.1953203995254522</v>
      </c>
      <c r="H2" s="11">
        <v>1</v>
      </c>
      <c r="I2" s="11" t="s">
        <v>192</v>
      </c>
      <c r="J2" s="11" t="s">
        <v>193</v>
      </c>
      <c r="K2" s="12">
        <v>1</v>
      </c>
      <c r="L2" s="11">
        <v>10</v>
      </c>
      <c r="M2" s="12">
        <v>0.5</v>
      </c>
      <c r="N2" s="11">
        <v>0</v>
      </c>
      <c r="O2" s="13">
        <v>10</v>
      </c>
      <c r="P2" s="11">
        <f>K2*L2-(M2*N2+M2*O2)</f>
        <v>5</v>
      </c>
      <c r="Q2" s="20">
        <v>0.36</v>
      </c>
      <c r="R2" s="21"/>
      <c r="S2" s="20"/>
      <c r="T2" s="14">
        <f t="shared" ref="T2:T13" si="2">L2^(1-Q2)/(1-Q2)</f>
        <v>6.8205598787525936</v>
      </c>
      <c r="U2" s="14">
        <f t="shared" ref="U2:U13" si="3">M2*(N2^(1-Q2)/(1-Q2))+M2*(O2^(1-Q2)/(1-Q2))</f>
        <v>3.4102799393762968</v>
      </c>
      <c r="V2" s="14">
        <f>T2-U2</f>
        <v>3.4102799393762968</v>
      </c>
    </row>
    <row r="3" spans="1:22" x14ac:dyDescent="0.3">
      <c r="A3" t="s">
        <v>44</v>
      </c>
      <c r="B3">
        <v>6</v>
      </c>
      <c r="C3">
        <v>6</v>
      </c>
      <c r="D3" s="22">
        <f t="shared" si="0"/>
        <v>1</v>
      </c>
      <c r="E3" s="22">
        <f t="shared" si="1"/>
        <v>-2</v>
      </c>
      <c r="F3" s="22">
        <f>VLOOKUP(A3,'Donation Willingness'!$A$41:$C$46,3,FALSE)</f>
        <v>1.2688300280258125</v>
      </c>
      <c r="H3" s="11">
        <v>2</v>
      </c>
      <c r="I3" s="11" t="s">
        <v>192</v>
      </c>
      <c r="J3" s="11" t="s">
        <v>194</v>
      </c>
      <c r="K3" s="12">
        <v>1</v>
      </c>
      <c r="L3" s="11">
        <v>10</v>
      </c>
      <c r="M3" s="12">
        <v>0.5</v>
      </c>
      <c r="N3" s="11">
        <v>0</v>
      </c>
      <c r="O3" s="13">
        <v>12</v>
      </c>
      <c r="P3" s="11">
        <f>K3*L3-(M3*N3+M3*O3)</f>
        <v>4</v>
      </c>
      <c r="Q3" s="20">
        <v>-1</v>
      </c>
      <c r="R3" s="21"/>
      <c r="S3" s="20"/>
      <c r="T3" s="14">
        <f t="shared" si="2"/>
        <v>50</v>
      </c>
      <c r="U3" s="14">
        <f t="shared" si="3"/>
        <v>36</v>
      </c>
      <c r="V3" s="14">
        <f t="shared" ref="V3:V13" si="4">T3-U3</f>
        <v>14</v>
      </c>
    </row>
    <row r="4" spans="1:22" ht="14.4" customHeight="1" x14ac:dyDescent="0.3">
      <c r="A4" t="s">
        <v>45</v>
      </c>
      <c r="B4">
        <v>5</v>
      </c>
      <c r="C4">
        <v>6</v>
      </c>
      <c r="D4" s="22">
        <f t="shared" si="0"/>
        <v>1.1960207441678836</v>
      </c>
      <c r="E4" s="22">
        <f t="shared" si="1"/>
        <v>-2</v>
      </c>
      <c r="F4" s="22">
        <f>VLOOKUP(A4,'Donation Willingness'!$A$41:$C$46,3,FALSE)</f>
        <v>1.2124004965641471</v>
      </c>
      <c r="H4">
        <v>3</v>
      </c>
      <c r="I4" t="s">
        <v>192</v>
      </c>
      <c r="J4" t="s">
        <v>195</v>
      </c>
      <c r="K4" s="1">
        <v>1</v>
      </c>
      <c r="L4">
        <v>10</v>
      </c>
      <c r="M4" s="1">
        <v>0.5</v>
      </c>
      <c r="N4">
        <v>0</v>
      </c>
      <c r="O4" s="9">
        <v>14</v>
      </c>
      <c r="P4">
        <f t="shared" ref="P4:P13" si="5">K4*L4-(M4*N4+M4*O4)</f>
        <v>3</v>
      </c>
      <c r="Q4" s="32">
        <v>-1.06</v>
      </c>
      <c r="R4" s="22">
        <f>EXP(-Q4)</f>
        <v>2.8863709892679585</v>
      </c>
      <c r="S4" s="42" t="s">
        <v>223</v>
      </c>
      <c r="T4" s="32">
        <f t="shared" si="2"/>
        <v>55.735612694023473</v>
      </c>
      <c r="U4" s="32">
        <f t="shared" si="3"/>
        <v>55.73481160511723</v>
      </c>
      <c r="V4" s="10">
        <f t="shared" si="4"/>
        <v>8.0108890624330797E-4</v>
      </c>
    </row>
    <row r="5" spans="1:22" x14ac:dyDescent="0.3">
      <c r="A5" t="s">
        <v>46</v>
      </c>
      <c r="B5">
        <v>6</v>
      </c>
      <c r="C5">
        <v>3</v>
      </c>
      <c r="D5" s="22">
        <f t="shared" si="0"/>
        <v>1</v>
      </c>
      <c r="E5" s="22">
        <f t="shared" si="1"/>
        <v>-1.4</v>
      </c>
      <c r="F5" s="22">
        <f>VLOOKUP(A5,'Donation Willingness'!$A$41:$C$46,3,FALSE)</f>
        <v>1.1204413801076745</v>
      </c>
      <c r="H5">
        <v>4</v>
      </c>
      <c r="I5" t="s">
        <v>192</v>
      </c>
      <c r="J5" t="s">
        <v>196</v>
      </c>
      <c r="K5" s="1">
        <v>1</v>
      </c>
      <c r="L5">
        <v>10</v>
      </c>
      <c r="M5" s="1">
        <v>0.5</v>
      </c>
      <c r="N5">
        <v>0</v>
      </c>
      <c r="O5" s="9">
        <v>16</v>
      </c>
      <c r="P5">
        <f t="shared" si="5"/>
        <v>2</v>
      </c>
      <c r="Q5" s="32">
        <v>-0.47499999999999998</v>
      </c>
      <c r="R5" s="22">
        <f t="shared" ref="R5:R13" si="6">EXP(-Q5)</f>
        <v>1.6080141974857829</v>
      </c>
      <c r="S5" s="42"/>
      <c r="T5" s="32">
        <f t="shared" si="2"/>
        <v>20.23988216215567</v>
      </c>
      <c r="U5" s="32">
        <f t="shared" si="3"/>
        <v>20.242071680798542</v>
      </c>
      <c r="V5" s="10">
        <f t="shared" si="4"/>
        <v>-2.1895186428722013E-3</v>
      </c>
    </row>
    <row r="6" spans="1:22" x14ac:dyDescent="0.3">
      <c r="A6" t="s">
        <v>47</v>
      </c>
      <c r="B6">
        <v>7</v>
      </c>
      <c r="C6">
        <v>6</v>
      </c>
      <c r="D6" s="22">
        <f t="shared" si="0"/>
        <v>0.88613857459934653</v>
      </c>
      <c r="E6" s="22">
        <f t="shared" si="1"/>
        <v>-2</v>
      </c>
      <c r="F6" s="22">
        <f>VLOOKUP(A6,'Donation Willingness'!$A$41:$C$46,3,FALSE)</f>
        <v>1.1004492386951941</v>
      </c>
      <c r="H6">
        <v>5</v>
      </c>
      <c r="I6" t="s">
        <v>192</v>
      </c>
      <c r="J6" t="s">
        <v>197</v>
      </c>
      <c r="K6" s="1">
        <v>1</v>
      </c>
      <c r="L6">
        <v>10</v>
      </c>
      <c r="M6" s="1">
        <v>0.5</v>
      </c>
      <c r="N6">
        <v>0</v>
      </c>
      <c r="O6" s="9">
        <v>18</v>
      </c>
      <c r="P6">
        <f t="shared" si="5"/>
        <v>1</v>
      </c>
      <c r="Q6" s="32">
        <v>-0.17899999999999999</v>
      </c>
      <c r="R6" s="22">
        <f t="shared" si="6"/>
        <v>1.1960207441678836</v>
      </c>
      <c r="S6" s="42"/>
      <c r="T6" s="32">
        <f t="shared" si="2"/>
        <v>12.808143801222638</v>
      </c>
      <c r="U6" s="32">
        <f t="shared" si="3"/>
        <v>12.806264950528595</v>
      </c>
      <c r="V6" s="10">
        <f t="shared" si="4"/>
        <v>1.8788506940428107E-3</v>
      </c>
    </row>
    <row r="7" spans="1:22" x14ac:dyDescent="0.3">
      <c r="A7" t="s">
        <v>48</v>
      </c>
      <c r="B7">
        <v>6</v>
      </c>
      <c r="C7">
        <v>6</v>
      </c>
      <c r="D7" s="22">
        <f t="shared" si="0"/>
        <v>1</v>
      </c>
      <c r="E7" s="22">
        <f t="shared" si="1"/>
        <v>-2</v>
      </c>
      <c r="F7" s="22">
        <f>VLOOKUP(A7,'Donation Willingness'!$A$41:$C$46,3,FALSE)</f>
        <v>1.1560879099015673</v>
      </c>
      <c r="H7" s="17">
        <v>6</v>
      </c>
      <c r="I7" s="17" t="s">
        <v>192</v>
      </c>
      <c r="J7" s="17" t="s">
        <v>198</v>
      </c>
      <c r="K7" s="18">
        <v>1</v>
      </c>
      <c r="L7" s="17">
        <v>10</v>
      </c>
      <c r="M7" s="18">
        <v>0.5</v>
      </c>
      <c r="N7" s="17">
        <v>0</v>
      </c>
      <c r="O7" s="19">
        <v>20</v>
      </c>
      <c r="P7" s="17">
        <f t="shared" si="5"/>
        <v>0</v>
      </c>
      <c r="Q7" s="33">
        <v>0</v>
      </c>
      <c r="R7" s="22">
        <f t="shared" si="6"/>
        <v>1</v>
      </c>
      <c r="S7" s="15" t="s">
        <v>224</v>
      </c>
      <c r="T7" s="32">
        <f t="shared" si="2"/>
        <v>10</v>
      </c>
      <c r="U7" s="32">
        <f t="shared" si="3"/>
        <v>10</v>
      </c>
      <c r="V7" s="10">
        <f t="shared" si="4"/>
        <v>0</v>
      </c>
    </row>
    <row r="8" spans="1:22" x14ac:dyDescent="0.3">
      <c r="A8" t="s">
        <v>301</v>
      </c>
      <c r="B8">
        <v>7</v>
      </c>
      <c r="C8">
        <v>7</v>
      </c>
      <c r="D8" s="22">
        <f t="shared" si="0"/>
        <v>0.88613857459934653</v>
      </c>
      <c r="E8" s="22">
        <f t="shared" si="1"/>
        <v>-2.2000000000000002</v>
      </c>
      <c r="F8" s="22" t="e">
        <f>VLOOKUP(A8,'Donation Willingness'!$A$41:$C$46,3,FALSE)</f>
        <v>#N/A</v>
      </c>
      <c r="H8">
        <v>7</v>
      </c>
      <c r="I8" t="s">
        <v>192</v>
      </c>
      <c r="J8" t="s">
        <v>199</v>
      </c>
      <c r="K8" s="1">
        <v>1</v>
      </c>
      <c r="L8">
        <v>10</v>
      </c>
      <c r="M8" s="1">
        <v>0.5</v>
      </c>
      <c r="N8">
        <v>0</v>
      </c>
      <c r="O8" s="9">
        <v>22</v>
      </c>
      <c r="P8">
        <f t="shared" si="5"/>
        <v>-1</v>
      </c>
      <c r="Q8" s="32">
        <v>0.12088193586733346</v>
      </c>
      <c r="R8" s="22">
        <f t="shared" si="6"/>
        <v>0.88613857459934653</v>
      </c>
      <c r="S8" s="42" t="s">
        <v>225</v>
      </c>
      <c r="T8" s="32">
        <f t="shared" si="2"/>
        <v>8.6113424459297487</v>
      </c>
      <c r="U8" s="32">
        <f t="shared" si="3"/>
        <v>8.6113418236280452</v>
      </c>
      <c r="V8" s="10">
        <f t="shared" si="4"/>
        <v>6.2230170350119351E-7</v>
      </c>
    </row>
    <row r="9" spans="1:22" x14ac:dyDescent="0.3">
      <c r="H9">
        <v>8</v>
      </c>
      <c r="I9" t="s">
        <v>192</v>
      </c>
      <c r="J9" t="s">
        <v>200</v>
      </c>
      <c r="K9" s="1">
        <v>1</v>
      </c>
      <c r="L9">
        <v>10</v>
      </c>
      <c r="M9" s="1">
        <v>0.5</v>
      </c>
      <c r="N9">
        <v>0</v>
      </c>
      <c r="O9" s="9">
        <v>24</v>
      </c>
      <c r="P9">
        <f t="shared" si="5"/>
        <v>-2</v>
      </c>
      <c r="Q9" s="32">
        <v>0.20825593707885678</v>
      </c>
      <c r="R9" s="22">
        <f t="shared" si="6"/>
        <v>0.81199918941458571</v>
      </c>
      <c r="S9" s="42"/>
      <c r="T9" s="32">
        <f t="shared" si="2"/>
        <v>7.8191446518730388</v>
      </c>
      <c r="U9" s="32">
        <f t="shared" si="3"/>
        <v>7.8191446089699754</v>
      </c>
      <c r="V9" s="10">
        <f t="shared" si="4"/>
        <v>4.2903063324217783E-8</v>
      </c>
    </row>
    <row r="10" spans="1:22" x14ac:dyDescent="0.3">
      <c r="H10">
        <v>9</v>
      </c>
      <c r="I10" t="s">
        <v>192</v>
      </c>
      <c r="J10" t="s">
        <v>201</v>
      </c>
      <c r="K10" s="1">
        <v>1</v>
      </c>
      <c r="L10">
        <v>10</v>
      </c>
      <c r="M10" s="1">
        <v>0.5</v>
      </c>
      <c r="N10">
        <v>0</v>
      </c>
      <c r="O10" s="9">
        <v>26</v>
      </c>
      <c r="P10">
        <f t="shared" si="5"/>
        <v>-3</v>
      </c>
      <c r="Q10" s="32">
        <v>0.27457996426680553</v>
      </c>
      <c r="R10" s="22">
        <f t="shared" si="6"/>
        <v>0.75989123767370526</v>
      </c>
      <c r="S10" s="42"/>
      <c r="T10" s="32">
        <f t="shared" si="2"/>
        <v>7.3253855819949001</v>
      </c>
      <c r="U10" s="32">
        <f t="shared" si="3"/>
        <v>7.3253853331906269</v>
      </c>
      <c r="V10" s="10">
        <f t="shared" si="4"/>
        <v>2.4880427318407783E-7</v>
      </c>
    </row>
    <row r="11" spans="1:22" x14ac:dyDescent="0.3">
      <c r="H11">
        <v>10</v>
      </c>
      <c r="I11" t="s">
        <v>192</v>
      </c>
      <c r="J11" t="s">
        <v>202</v>
      </c>
      <c r="K11" s="1">
        <v>1</v>
      </c>
      <c r="L11">
        <v>10</v>
      </c>
      <c r="M11" s="1">
        <v>0.5</v>
      </c>
      <c r="N11">
        <v>0</v>
      </c>
      <c r="O11" s="9">
        <v>28</v>
      </c>
      <c r="P11">
        <f t="shared" si="5"/>
        <v>-4</v>
      </c>
      <c r="Q11" s="32">
        <v>0.3267929419964915</v>
      </c>
      <c r="R11" s="22">
        <f t="shared" si="6"/>
        <v>0.72123306464538517</v>
      </c>
      <c r="S11" s="42"/>
      <c r="T11" s="32">
        <f t="shared" si="2"/>
        <v>6.9993610668015496</v>
      </c>
      <c r="U11" s="32">
        <f t="shared" si="3"/>
        <v>6.9993602138865425</v>
      </c>
      <c r="V11" s="10">
        <f t="shared" si="4"/>
        <v>8.5291500706574652E-7</v>
      </c>
    </row>
    <row r="12" spans="1:22" x14ac:dyDescent="0.3">
      <c r="H12">
        <v>11</v>
      </c>
      <c r="I12" t="s">
        <v>192</v>
      </c>
      <c r="J12" t="s">
        <v>203</v>
      </c>
      <c r="K12" s="1">
        <v>1</v>
      </c>
      <c r="L12">
        <v>10</v>
      </c>
      <c r="M12" s="1">
        <v>0.5</v>
      </c>
      <c r="N12">
        <v>0</v>
      </c>
      <c r="O12" s="9">
        <v>30</v>
      </c>
      <c r="P12">
        <f t="shared" si="5"/>
        <v>-5</v>
      </c>
      <c r="Q12" s="32">
        <v>0.3690702941900208</v>
      </c>
      <c r="R12" s="22">
        <f t="shared" si="6"/>
        <v>0.69137680896934195</v>
      </c>
      <c r="S12" s="42"/>
      <c r="T12" s="32">
        <f t="shared" si="2"/>
        <v>6.7756151468274028</v>
      </c>
      <c r="U12" s="32">
        <f t="shared" si="3"/>
        <v>6.7756147913017601</v>
      </c>
      <c r="V12" s="10">
        <f t="shared" si="4"/>
        <v>3.555256427034692E-7</v>
      </c>
    </row>
    <row r="13" spans="1:22" x14ac:dyDescent="0.3">
      <c r="H13">
        <v>12</v>
      </c>
      <c r="I13" t="s">
        <v>192</v>
      </c>
      <c r="J13" t="s">
        <v>204</v>
      </c>
      <c r="K13" s="1">
        <v>1</v>
      </c>
      <c r="L13">
        <v>10</v>
      </c>
      <c r="M13" s="1">
        <v>0.5</v>
      </c>
      <c r="N13">
        <v>0</v>
      </c>
      <c r="O13" s="9">
        <v>32</v>
      </c>
      <c r="P13">
        <f t="shared" si="5"/>
        <v>-6</v>
      </c>
      <c r="Q13" s="32">
        <v>0.40407799882983114</v>
      </c>
      <c r="R13" s="22">
        <f t="shared" si="6"/>
        <v>0.66759204783958592</v>
      </c>
      <c r="S13" s="42"/>
      <c r="T13" s="32">
        <f t="shared" si="2"/>
        <v>6.6180886684462932</v>
      </c>
      <c r="U13" s="32">
        <f t="shared" si="3"/>
        <v>6.6180885207448421</v>
      </c>
      <c r="V13" s="10">
        <f t="shared" si="4"/>
        <v>1.4770145106979271E-7</v>
      </c>
    </row>
    <row r="14" spans="1:22" x14ac:dyDescent="0.3">
      <c r="K14" s="1"/>
      <c r="M14" s="1"/>
    </row>
    <row r="15" spans="1:22" x14ac:dyDescent="0.3">
      <c r="I15" t="s">
        <v>190</v>
      </c>
      <c r="K15" s="1"/>
      <c r="M15" s="1"/>
      <c r="P15" t="s">
        <v>189</v>
      </c>
    </row>
    <row r="16" spans="1:22" ht="14.4" customHeight="1" x14ac:dyDescent="0.3">
      <c r="H16">
        <v>1</v>
      </c>
      <c r="I16" t="s">
        <v>205</v>
      </c>
      <c r="J16" t="s">
        <v>206</v>
      </c>
      <c r="K16" s="1">
        <v>1</v>
      </c>
      <c r="L16">
        <v>0</v>
      </c>
      <c r="M16" s="1">
        <v>0.5</v>
      </c>
      <c r="N16">
        <v>-10</v>
      </c>
      <c r="O16" s="9">
        <v>10</v>
      </c>
      <c r="P16" s="22">
        <f>M16*O16/(M16*N16)</f>
        <v>-1</v>
      </c>
      <c r="Q16" s="15" t="s">
        <v>226</v>
      </c>
    </row>
    <row r="17" spans="8:17" x14ac:dyDescent="0.3">
      <c r="H17">
        <v>2</v>
      </c>
      <c r="I17" t="s">
        <v>205</v>
      </c>
      <c r="J17" t="s">
        <v>207</v>
      </c>
      <c r="K17" s="1">
        <v>1</v>
      </c>
      <c r="L17">
        <v>0</v>
      </c>
      <c r="M17" s="1">
        <v>0.5</v>
      </c>
      <c r="N17">
        <v>-10</v>
      </c>
      <c r="O17" s="9">
        <v>12</v>
      </c>
      <c r="P17" s="22">
        <f t="shared" ref="P17:P27" si="7">M17*O17/(M17*N17)</f>
        <v>-1.2</v>
      </c>
      <c r="Q17" s="42" t="s">
        <v>227</v>
      </c>
    </row>
    <row r="18" spans="8:17" x14ac:dyDescent="0.3">
      <c r="H18">
        <v>3</v>
      </c>
      <c r="I18" t="s">
        <v>205</v>
      </c>
      <c r="J18" t="s">
        <v>208</v>
      </c>
      <c r="K18" s="1">
        <v>1</v>
      </c>
      <c r="L18">
        <v>0</v>
      </c>
      <c r="M18" s="1">
        <v>0.5</v>
      </c>
      <c r="N18">
        <v>-10</v>
      </c>
      <c r="O18" s="9">
        <v>14</v>
      </c>
      <c r="P18" s="22">
        <f t="shared" si="7"/>
        <v>-1.4</v>
      </c>
      <c r="Q18" s="42"/>
    </row>
    <row r="19" spans="8:17" x14ac:dyDescent="0.3">
      <c r="H19">
        <v>4</v>
      </c>
      <c r="I19" t="s">
        <v>205</v>
      </c>
      <c r="J19" t="s">
        <v>209</v>
      </c>
      <c r="K19" s="1">
        <v>1</v>
      </c>
      <c r="L19">
        <v>0</v>
      </c>
      <c r="M19" s="1">
        <v>0.5</v>
      </c>
      <c r="N19">
        <v>-10</v>
      </c>
      <c r="O19" s="9">
        <v>16</v>
      </c>
      <c r="P19" s="22">
        <f t="shared" si="7"/>
        <v>-1.6</v>
      </c>
      <c r="Q19" s="42"/>
    </row>
    <row r="20" spans="8:17" x14ac:dyDescent="0.3">
      <c r="H20">
        <v>5</v>
      </c>
      <c r="I20" t="s">
        <v>205</v>
      </c>
      <c r="J20" t="s">
        <v>210</v>
      </c>
      <c r="K20" s="1">
        <v>1</v>
      </c>
      <c r="L20">
        <v>0</v>
      </c>
      <c r="M20" s="1">
        <v>0.5</v>
      </c>
      <c r="N20">
        <v>-10</v>
      </c>
      <c r="O20" s="9">
        <v>18</v>
      </c>
      <c r="P20" s="22">
        <f t="shared" si="7"/>
        <v>-1.8</v>
      </c>
      <c r="Q20" s="42"/>
    </row>
    <row r="21" spans="8:17" x14ac:dyDescent="0.3">
      <c r="H21">
        <v>6</v>
      </c>
      <c r="I21" t="s">
        <v>205</v>
      </c>
      <c r="J21" t="s">
        <v>211</v>
      </c>
      <c r="K21" s="1">
        <v>1</v>
      </c>
      <c r="L21">
        <v>0</v>
      </c>
      <c r="M21" s="1">
        <v>0.5</v>
      </c>
      <c r="N21">
        <v>-10</v>
      </c>
      <c r="O21" s="9">
        <v>20</v>
      </c>
      <c r="P21" s="22">
        <f t="shared" si="7"/>
        <v>-2</v>
      </c>
      <c r="Q21" s="42"/>
    </row>
    <row r="22" spans="8:17" x14ac:dyDescent="0.3">
      <c r="H22">
        <v>7</v>
      </c>
      <c r="I22" t="s">
        <v>205</v>
      </c>
      <c r="J22" t="s">
        <v>212</v>
      </c>
      <c r="K22" s="1">
        <v>1</v>
      </c>
      <c r="L22">
        <v>0</v>
      </c>
      <c r="M22" s="1">
        <v>0.5</v>
      </c>
      <c r="N22">
        <v>-10</v>
      </c>
      <c r="O22" s="9">
        <v>22</v>
      </c>
      <c r="P22" s="22">
        <f t="shared" si="7"/>
        <v>-2.2000000000000002</v>
      </c>
      <c r="Q22" s="42"/>
    </row>
    <row r="23" spans="8:17" x14ac:dyDescent="0.3">
      <c r="H23">
        <v>8</v>
      </c>
      <c r="I23" t="s">
        <v>205</v>
      </c>
      <c r="J23" t="s">
        <v>213</v>
      </c>
      <c r="K23" s="1">
        <v>1</v>
      </c>
      <c r="L23">
        <v>0</v>
      </c>
      <c r="M23" s="1">
        <v>0.5</v>
      </c>
      <c r="N23">
        <v>-10</v>
      </c>
      <c r="O23" s="9">
        <v>24</v>
      </c>
      <c r="P23" s="22">
        <f t="shared" si="7"/>
        <v>-2.4</v>
      </c>
      <c r="Q23" s="42"/>
    </row>
    <row r="24" spans="8:17" x14ac:dyDescent="0.3">
      <c r="H24">
        <v>9</v>
      </c>
      <c r="I24" t="s">
        <v>205</v>
      </c>
      <c r="J24" t="s">
        <v>214</v>
      </c>
      <c r="K24" s="1">
        <v>1</v>
      </c>
      <c r="L24">
        <v>0</v>
      </c>
      <c r="M24" s="1">
        <v>0.5</v>
      </c>
      <c r="N24">
        <v>-10</v>
      </c>
      <c r="O24" s="9">
        <v>26</v>
      </c>
      <c r="P24" s="22">
        <f t="shared" si="7"/>
        <v>-2.6</v>
      </c>
      <c r="Q24" s="42"/>
    </row>
    <row r="25" spans="8:17" x14ac:dyDescent="0.3">
      <c r="H25">
        <v>10</v>
      </c>
      <c r="I25" t="s">
        <v>205</v>
      </c>
      <c r="J25" t="s">
        <v>215</v>
      </c>
      <c r="K25" s="1">
        <v>1</v>
      </c>
      <c r="L25">
        <v>0</v>
      </c>
      <c r="M25" s="1">
        <v>0.5</v>
      </c>
      <c r="N25">
        <v>-10</v>
      </c>
      <c r="O25" s="9">
        <v>28</v>
      </c>
      <c r="P25" s="22">
        <f t="shared" si="7"/>
        <v>-2.8</v>
      </c>
      <c r="Q25" s="42"/>
    </row>
    <row r="26" spans="8:17" x14ac:dyDescent="0.3">
      <c r="H26">
        <v>11</v>
      </c>
      <c r="I26" t="s">
        <v>205</v>
      </c>
      <c r="J26" t="s">
        <v>216</v>
      </c>
      <c r="K26" s="1">
        <v>1</v>
      </c>
      <c r="L26">
        <v>0</v>
      </c>
      <c r="M26" s="1">
        <v>0.5</v>
      </c>
      <c r="N26">
        <v>-10</v>
      </c>
      <c r="O26" s="9">
        <v>30</v>
      </c>
      <c r="P26" s="22">
        <f t="shared" si="7"/>
        <v>-3</v>
      </c>
      <c r="Q26" s="42"/>
    </row>
    <row r="27" spans="8:17" x14ac:dyDescent="0.3">
      <c r="H27">
        <v>12</v>
      </c>
      <c r="I27" t="s">
        <v>205</v>
      </c>
      <c r="J27" t="s">
        <v>217</v>
      </c>
      <c r="K27" s="1">
        <v>1</v>
      </c>
      <c r="L27">
        <v>0</v>
      </c>
      <c r="M27" s="1">
        <v>0.5</v>
      </c>
      <c r="N27">
        <v>-10</v>
      </c>
      <c r="O27" s="9">
        <v>32</v>
      </c>
      <c r="P27" s="22">
        <f t="shared" si="7"/>
        <v>-3.2</v>
      </c>
      <c r="Q27" s="42"/>
    </row>
  </sheetData>
  <mergeCells count="5">
    <mergeCell ref="S8:S13"/>
    <mergeCell ref="Q17:Q27"/>
    <mergeCell ref="K1:L1"/>
    <mergeCell ref="M1:O1"/>
    <mergeCell ref="S4:S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Illustration</vt:lpstr>
      <vt:lpstr>Results</vt:lpstr>
      <vt:lpstr>Ask</vt:lpstr>
      <vt:lpstr>Donation Option</vt:lpstr>
      <vt:lpstr>Donation Willingness</vt:lpstr>
      <vt:lpstr>Wealth Modelled</vt:lpstr>
      <vt:lpstr>M1</vt:lpstr>
      <vt:lpstr>M2</vt:lpstr>
      <vt:lpstr>M3</vt:lpstr>
      <vt:lpstr>M4</vt:lpstr>
      <vt:lpstr>Comparison</vt:lpstr>
      <vt:lpstr>Power Analysis</vt:lpstr>
      <vt:lpstr>Wealth Effect</vt:lpstr>
      <vt:lpstr>Experiment</vt:lpstr>
      <vt:lpstr>Subject 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FUCHANGFA</dc:creator>
  <cp:lastModifiedBy>Michael FUCHANGFA</cp:lastModifiedBy>
  <dcterms:created xsi:type="dcterms:W3CDTF">2022-10-16T12:48:20Z</dcterms:created>
  <dcterms:modified xsi:type="dcterms:W3CDTF">2022-11-16T05:42:51Z</dcterms:modified>
</cp:coreProperties>
</file>